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F:\Resources\Accountancy Services\Budget Setting\Budget 2122\Budget Book\"/>
    </mc:Choice>
  </mc:AlternateContent>
  <bookViews>
    <workbookView xWindow="-105" yWindow="-105" windowWidth="19425" windowHeight="10425"/>
  </bookViews>
  <sheets>
    <sheet name="Budget Book Summary 2021.22" sheetId="147" r:id="rId1"/>
    <sheet name="Cost Centres" sheetId="14" state="hidden" r:id="rId2"/>
    <sheet name="SLT" sheetId="4" r:id="rId3"/>
    <sheet name="30010" sheetId="12" r:id="rId4"/>
    <sheet name="30013" sheetId="13" r:id="rId5"/>
    <sheet name="PY Ledger" sheetId="2" state="hidden" r:id="rId6"/>
    <sheet name="39901" sheetId="5" r:id="rId7"/>
    <sheet name="SLTFull Year" sheetId="10" state="hidden" r:id="rId8"/>
    <sheet name="SLTTo Date" sheetId="11" state="hidden" r:id="rId9"/>
    <sheet name="Finance" sheetId="16" r:id="rId10"/>
    <sheet name="30002" sheetId="17" r:id="rId11"/>
    <sheet name="30003" sheetId="18" r:id="rId12"/>
    <sheet name="30501" sheetId="19" r:id="rId13"/>
    <sheet name="39905" sheetId="20" r:id="rId14"/>
    <sheet name="39906" sheetId="21" r:id="rId15"/>
    <sheet name="62003" sheetId="22" r:id="rId16"/>
    <sheet name="62004" sheetId="23" r:id="rId17"/>
    <sheet name="62005" sheetId="24" r:id="rId18"/>
    <sheet name="62006" sheetId="25" r:id="rId19"/>
    <sheet name="62014" sheetId="26" r:id="rId20"/>
    <sheet name="62037" sheetId="27" r:id="rId21"/>
    <sheet name="62038" sheetId="28" r:id="rId22"/>
    <sheet name="FFull Year" sheetId="29" state="hidden" r:id="rId23"/>
    <sheet name="FTo Date" sheetId="30" state="hidden" r:id="rId24"/>
    <sheet name="Rev&amp;Ben" sheetId="31" r:id="rId25"/>
    <sheet name="30301" sheetId="32" r:id="rId26"/>
    <sheet name="30302" sheetId="33" r:id="rId27"/>
    <sheet name="30303" sheetId="34" r:id="rId28"/>
    <sheet name="30304" sheetId="35" r:id="rId29"/>
    <sheet name="30303-04" sheetId="36" r:id="rId30"/>
    <sheet name="30306" sheetId="37" r:id="rId31"/>
    <sheet name="39910" sheetId="38" r:id="rId32"/>
    <sheet name="RBFull Year" sheetId="39" state="hidden" r:id="rId33"/>
    <sheet name="RBTo Date" sheetId="40" state="hidden" r:id="rId34"/>
    <sheet name="HR" sheetId="41" r:id="rId35"/>
    <sheet name="39902" sheetId="42" r:id="rId36"/>
    <sheet name="39913" sheetId="43" r:id="rId37"/>
    <sheet name="HRFull Year" sheetId="44" state="hidden" r:id="rId38"/>
    <sheet name="HRTo Date" sheetId="45" state="hidden" r:id="rId39"/>
    <sheet name="Assets" sheetId="46" r:id="rId40"/>
    <sheet name="20001" sheetId="47" r:id="rId41"/>
    <sheet name="20002" sheetId="48" r:id="rId42"/>
    <sheet name="20004" sheetId="49" r:id="rId43"/>
    <sheet name="20005" sheetId="50" r:id="rId44"/>
    <sheet name="20009" sheetId="51" r:id="rId45"/>
    <sheet name="20102" sheetId="52" r:id="rId46"/>
    <sheet name="20401" sheetId="53" r:id="rId47"/>
    <sheet name="20501" sheetId="54" r:id="rId48"/>
    <sheet name="20601" sheetId="55" r:id="rId49"/>
    <sheet name="29905" sheetId="56" r:id="rId50"/>
    <sheet name="30011" sheetId="57" r:id="rId51"/>
    <sheet name="39909" sheetId="58" r:id="rId52"/>
    <sheet name="asCY Ledger" sheetId="59" state="hidden" r:id="rId53"/>
    <sheet name="Law&amp;Dem" sheetId="60" r:id="rId54"/>
    <sheet name="14001" sheetId="61" r:id="rId55"/>
    <sheet name="14004" sheetId="62" r:id="rId56"/>
    <sheet name="14006" sheetId="63" r:id="rId57"/>
    <sheet name="14007" sheetId="64" r:id="rId58"/>
    <sheet name="30004" sheetId="65" r:id="rId59"/>
    <sheet name="30101" sheetId="66" r:id="rId60"/>
    <sheet name="30201" sheetId="67" r:id="rId61"/>
    <sheet name="30401" sheetId="68" r:id="rId62"/>
    <sheet name="30402" sheetId="69" r:id="rId63"/>
    <sheet name="39904" sheetId="70" r:id="rId64"/>
    <sheet name="42001" sheetId="71" r:id="rId65"/>
    <sheet name="42002" sheetId="72" r:id="rId66"/>
    <sheet name="42003" sheetId="73" r:id="rId67"/>
    <sheet name="42004" sheetId="74" r:id="rId68"/>
    <sheet name="42005" sheetId="75" r:id="rId69"/>
    <sheet name="49901" sheetId="76" r:id="rId70"/>
    <sheet name="Built Env1" sheetId="77" r:id="rId71"/>
    <sheet name="14003" sheetId="78" r:id="rId72"/>
    <sheet name="21001" sheetId="79" r:id="rId73"/>
    <sheet name="21002" sheetId="80" r:id="rId74"/>
    <sheet name="21003" sheetId="81" state="hidden" r:id="rId75"/>
    <sheet name="29907" sheetId="82" r:id="rId76"/>
    <sheet name="40001" sheetId="83" r:id="rId77"/>
    <sheet name="40101" sheetId="84" r:id="rId78"/>
    <sheet name="40901" sheetId="85" r:id="rId79"/>
    <sheet name="41001" sheetId="86" r:id="rId80"/>
    <sheet name="Housing" sheetId="133" r:id="rId81"/>
    <sheet name="HPY Ledger " sheetId="134" state="hidden" r:id="rId82"/>
    <sheet name="14008" sheetId="135" r:id="rId83"/>
    <sheet name="14201" sheetId="136" r:id="rId84"/>
    <sheet name="14202" sheetId="137" r:id="rId85"/>
    <sheet name="14204" sheetId="138" state="hidden" r:id="rId86"/>
    <sheet name="14206" sheetId="139" r:id="rId87"/>
    <sheet name="62040" sheetId="140" r:id="rId88"/>
    <sheet name="HFull Year" sheetId="141" state="hidden" r:id="rId89"/>
    <sheet name="HTo Date" sheetId="142" state="hidden" r:id="rId90"/>
    <sheet name="BE1Former HPDG" sheetId="87" state="hidden" r:id="rId91"/>
    <sheet name="BE1CY Ledger" sheetId="88" state="hidden" r:id="rId92"/>
    <sheet name="Comm&amp;Wellbeing" sheetId="89" r:id="rId93"/>
    <sheet name="14101" sheetId="90" r:id="rId94"/>
    <sheet name="14102" sheetId="91" r:id="rId95"/>
    <sheet name="14103" sheetId="92" r:id="rId96"/>
    <sheet name="14104" sheetId="93" r:id="rId97"/>
    <sheet name="14106" sheetId="94" r:id="rId98"/>
    <sheet name="20007" sheetId="95" r:id="rId99"/>
    <sheet name="30006" sheetId="96" r:id="rId100"/>
    <sheet name="30701" sheetId="97" r:id="rId101"/>
    <sheet name="43001" sheetId="98" r:id="rId102"/>
    <sheet name="CW1PY" sheetId="99" state="hidden" r:id="rId103"/>
    <sheet name="CW1FY" sheetId="100" state="hidden" r:id="rId104"/>
    <sheet name="CW1YTD" sheetId="101" state="hidden" r:id="rId105"/>
    <sheet name="CW14yr" sheetId="102" state="hidden" r:id="rId106"/>
    <sheet name="CW1Check" sheetId="103" state="hidden" r:id="rId107"/>
    <sheet name="DEPO" sheetId="104" r:id="rId108"/>
    <sheet name="20003" sheetId="105" state="hidden" r:id="rId109"/>
    <sheet name="20101" sheetId="106" state="hidden" r:id="rId110"/>
    <sheet name="20201" sheetId="107" r:id="rId111"/>
    <sheet name="20301" sheetId="108" r:id="rId112"/>
    <sheet name="20701" sheetId="109" r:id="rId113"/>
    <sheet name="20801" sheetId="110" r:id="rId114"/>
    <sheet name="20802" sheetId="111" r:id="rId115"/>
    <sheet name="20803" sheetId="112" state="hidden" r:id="rId116"/>
    <sheet name="20804" sheetId="113" r:id="rId117"/>
    <sheet name="20805" sheetId="114" r:id="rId118"/>
    <sheet name="29901" sheetId="115" r:id="rId119"/>
    <sheet name="29902" sheetId="116" r:id="rId120"/>
    <sheet name="29903" sheetId="117" r:id="rId121"/>
    <sheet name="70000" sheetId="118" r:id="rId122"/>
    <sheet name="-3300" sheetId="119" state="hidden" r:id="rId123"/>
    <sheet name="DPY" sheetId="120" state="hidden" r:id="rId124"/>
    <sheet name="DFY" sheetId="121" state="hidden" r:id="rId125"/>
    <sheet name="DYTD" sheetId="122" state="hidden" r:id="rId126"/>
    <sheet name="D4yr" sheetId="123" state="hidden" r:id="rId127"/>
    <sheet name="DCheck" sheetId="124" state="hidden" r:id="rId128"/>
    <sheet name="CustServ" sheetId="125" r:id="rId129"/>
    <sheet name="30001" sheetId="126" r:id="rId130"/>
    <sheet name="39907" sheetId="127" r:id="rId131"/>
    <sheet name="39908" sheetId="128" r:id="rId132"/>
    <sheet name="39914" sheetId="129" r:id="rId133"/>
    <sheet name="39915" sheetId="130" r:id="rId134"/>
    <sheet name="CSYear" sheetId="131" state="hidden" r:id="rId135"/>
    <sheet name="To CSDate" sheetId="132" state="hidden" r:id="rId136"/>
  </sheets>
  <externalReferences>
    <externalReference r:id="rId137"/>
  </externalReferences>
  <definedNames>
    <definedName name="_xlnm._FilterDatabase" localSheetId="54" hidden="1">'14001'!$A$3:$Q$55</definedName>
    <definedName name="_xlnm._FilterDatabase" localSheetId="55" hidden="1">'14004'!$A$3:$Q$27</definedName>
    <definedName name="_xlnm._FilterDatabase" localSheetId="56" hidden="1">'14006'!$A$3:$Q$49</definedName>
    <definedName name="_xlnm._FilterDatabase" localSheetId="57" hidden="1">'14007'!$A$3:$Q$24</definedName>
    <definedName name="_xlnm._FilterDatabase" localSheetId="93" hidden="1">'14101'!$A$3:$Q$46</definedName>
    <definedName name="_xlnm._FilterDatabase" localSheetId="94" hidden="1">'14102'!$A$3:$Q$21</definedName>
    <definedName name="_xlnm._FilterDatabase" localSheetId="95" hidden="1">'14103'!$A$3:$Q$31</definedName>
    <definedName name="_xlnm._FilterDatabase" localSheetId="96" hidden="1">'14104'!$A$3:$Q$45</definedName>
    <definedName name="_xlnm._FilterDatabase" localSheetId="97" hidden="1">'14106'!$A$3:$Q$20</definedName>
    <definedName name="_xlnm._FilterDatabase" localSheetId="108" hidden="1">'20003'!$A$3:$N$37</definedName>
    <definedName name="_xlnm._FilterDatabase" localSheetId="109" hidden="1">'20101'!$A$3:$N$33</definedName>
    <definedName name="_xlnm._FilterDatabase" localSheetId="110" hidden="1">'20201'!$A$3:$Q$64</definedName>
    <definedName name="_xlnm._FilterDatabase" localSheetId="111" hidden="1">'20301'!$A$3:$Q$33</definedName>
    <definedName name="_xlnm._FilterDatabase" localSheetId="112" hidden="1">'20701'!$A$3:$Q$48</definedName>
    <definedName name="_xlnm._FilterDatabase" localSheetId="113" hidden="1">'20801'!$A$3:$Q$48</definedName>
    <definedName name="_xlnm._FilterDatabase" localSheetId="114" hidden="1">'20802'!$A$3:$Q$46</definedName>
    <definedName name="_xlnm._FilterDatabase" localSheetId="115" hidden="1">'20803'!$A$3:$N$47</definedName>
    <definedName name="_xlnm._FilterDatabase" localSheetId="116" hidden="1">'20804'!$A$3:$Q$33</definedName>
    <definedName name="_xlnm._FilterDatabase" localSheetId="117" hidden="1">'20805'!$A$3:$Q$34</definedName>
    <definedName name="_xlnm._FilterDatabase" localSheetId="118" hidden="1">'29901'!$A$3:$Q$52</definedName>
    <definedName name="_xlnm._FilterDatabase" localSheetId="119" hidden="1">'29902'!$A$3:$Q$60</definedName>
    <definedName name="_xlnm._FilterDatabase" localSheetId="120" hidden="1">'29903'!$A$3:$Q$50</definedName>
    <definedName name="_xlnm._FilterDatabase" localSheetId="58" hidden="1">'30004'!$A$3:$Q$41</definedName>
    <definedName name="_xlnm._FilterDatabase" localSheetId="59" hidden="1">'30101'!$A$3:$Q$41</definedName>
    <definedName name="_xlnm._FilterDatabase" localSheetId="60" hidden="1">'30201'!$A$3:$Q$62</definedName>
    <definedName name="_xlnm._FilterDatabase" localSheetId="61" hidden="1">'30401'!$A$3:$Q$46</definedName>
    <definedName name="_xlnm._FilterDatabase" localSheetId="62" hidden="1">'30402'!$A$3:$R$52</definedName>
    <definedName name="_xlnm._FilterDatabase" localSheetId="122" hidden="1">'-3300'!$A$7:$H$1970</definedName>
    <definedName name="_xlnm._FilterDatabase" localSheetId="63" hidden="1">'39904'!$A$3:$Q$56</definedName>
    <definedName name="_xlnm._FilterDatabase" localSheetId="64" hidden="1">'42001'!$A$3:$Q$37</definedName>
    <definedName name="_xlnm._FilterDatabase" localSheetId="65" hidden="1">'42002'!$A$3:$Q$35</definedName>
    <definedName name="_xlnm._FilterDatabase" localSheetId="66" hidden="1">'42003'!$A$3:$Q$25</definedName>
    <definedName name="_xlnm._FilterDatabase" localSheetId="67" hidden="1">'42004'!$A$3:$Q$26</definedName>
    <definedName name="_xlnm._FilterDatabase" localSheetId="68" hidden="1">'42005'!$A$3:$Q$49</definedName>
    <definedName name="_xlnm._FilterDatabase" localSheetId="69" hidden="1">'49901'!$A$3:$Q$40</definedName>
    <definedName name="_xlnm._FilterDatabase" localSheetId="121" hidden="1">'70000'!$A$3:$Q$54</definedName>
    <definedName name="_xlnm._FilterDatabase" localSheetId="1" hidden="1">'Cost Centres'!$C$5:$S$106</definedName>
    <definedName name="_xlnm._FilterDatabase" localSheetId="134" hidden="1">CSYear!$A$8:$G$1427</definedName>
    <definedName name="_xlnm._FilterDatabase" localSheetId="105" hidden="1">CW14yr!$A$8:$H$373</definedName>
    <definedName name="_xlnm._FilterDatabase" localSheetId="103" hidden="1">CW1FY!$A$7:$J$372</definedName>
    <definedName name="_xlnm._FilterDatabase" localSheetId="102" hidden="1">CW1PY!$A$7:$J$7</definedName>
    <definedName name="_xlnm._FilterDatabase" localSheetId="104" hidden="1">CW1YTD!$A$7:$I$372</definedName>
    <definedName name="_xlnm._FilterDatabase" localSheetId="126" hidden="1">D4yr!$A$8:$H$556</definedName>
    <definedName name="_xlnm._FilterDatabase" localSheetId="124" hidden="1">DFY!$A$7:$J$572</definedName>
    <definedName name="_xlnm._FilterDatabase" localSheetId="123" hidden="1">DPY!$A$7:$J$7</definedName>
    <definedName name="_xlnm._FilterDatabase" localSheetId="125" hidden="1">DYTD!$A$7:$I$572</definedName>
    <definedName name="_xlnm._FilterDatabase" localSheetId="22" hidden="1">'FFull Year'!$A$8:$J$4600</definedName>
    <definedName name="_xlnm._FilterDatabase" localSheetId="23" hidden="1">'FTo Date'!$A$8:$G$4476</definedName>
    <definedName name="_xlnm._FilterDatabase" localSheetId="81" hidden="1">'HPY Ledger '!$A$8:$H$1363</definedName>
    <definedName name="_xlnm._FilterDatabase" localSheetId="38" hidden="1">'HRTo Date'!$A$8:$G$4476</definedName>
    <definedName name="_xlnm._FilterDatabase" localSheetId="89" hidden="1">'HTo Date'!$A$8:$G$496</definedName>
    <definedName name="_xlnm._FilterDatabase" localSheetId="5" hidden="1">'PY Ledger'!$A$8:$H$1363</definedName>
    <definedName name="_xlnm._FilterDatabase" localSheetId="33" hidden="1">'RBTo Date'!$A$8:$G$4476</definedName>
    <definedName name="_xlnm._FilterDatabase" localSheetId="7" hidden="1">'SLTFull Year'!$A$8:$H$1441</definedName>
    <definedName name="_xlnm._FilterDatabase" localSheetId="8" hidden="1">'SLTTo Date'!$A$8:$G$4449</definedName>
    <definedName name="_xlnm.Print_Area" localSheetId="54">'14001'!$A$1:$Q$59</definedName>
    <definedName name="_xlnm.Print_Area" localSheetId="71">'14003'!$A$2:$M$19</definedName>
    <definedName name="_xlnm.Print_Area" localSheetId="55">'14004'!$A$1:$Q$30</definedName>
    <definedName name="_xlnm.Print_Area" localSheetId="56">'14006'!$A$1:$Q$52</definedName>
    <definedName name="_xlnm.Print_Area" localSheetId="57">'14007'!$A$1:$Q$27</definedName>
    <definedName name="_xlnm.Print_Area" localSheetId="93">'14101'!$A$1:$Q$50</definedName>
    <definedName name="_xlnm.Print_Area" localSheetId="94">'14102'!$A$1:$Q$26</definedName>
    <definedName name="_xlnm.Print_Area" localSheetId="95">'14103'!$A$1:$Q$35</definedName>
    <definedName name="_xlnm.Print_Area" localSheetId="96">'14104'!$A$1:$Q$50</definedName>
    <definedName name="_xlnm.Print_Area" localSheetId="97">'14106'!$A$1:$Q$25</definedName>
    <definedName name="_xlnm.Print_Area" localSheetId="40">'20001'!$A$2:$M$23</definedName>
    <definedName name="_xlnm.Print_Area" localSheetId="41">'20002'!$A$2:$M$41</definedName>
    <definedName name="_xlnm.Print_Area" localSheetId="108">'20003'!$A$1:$N$38</definedName>
    <definedName name="_xlnm.Print_Area" localSheetId="42">'20004'!$A$2:$M$34</definedName>
    <definedName name="_xlnm.Print_Area" localSheetId="43">'20005'!$A$2:$M$25</definedName>
    <definedName name="_xlnm.Print_Area" localSheetId="98">'20007'!$A$1:$Q$43</definedName>
    <definedName name="_xlnm.Print_Area" localSheetId="44">'20009'!$A$2:$M$33</definedName>
    <definedName name="_xlnm.Print_Area" localSheetId="109">'20101'!$A$1:$N$34</definedName>
    <definedName name="_xlnm.Print_Area" localSheetId="45">'20102'!$A$2:$M$41</definedName>
    <definedName name="_xlnm.Print_Area" localSheetId="110">'20201'!$A$1:$Q$66</definedName>
    <definedName name="_xlnm.Print_Area" localSheetId="111">'20301'!$A$1:$Q$37</definedName>
    <definedName name="_xlnm.Print_Area" localSheetId="46">'20401'!$A$2:$M$23</definedName>
    <definedName name="_xlnm.Print_Area" localSheetId="47">'20501'!$A$2:$M$37</definedName>
    <definedName name="_xlnm.Print_Area" localSheetId="48">'20601'!$A$2:$M$24</definedName>
    <definedName name="_xlnm.Print_Area" localSheetId="112">'20701'!$A$1:$Q$56</definedName>
    <definedName name="_xlnm.Print_Area" localSheetId="113">'20801'!$A$1:$Q$52</definedName>
    <definedName name="_xlnm.Print_Area" localSheetId="114">'20802'!$A$1:$Q$51</definedName>
    <definedName name="_xlnm.Print_Area" localSheetId="115">'20803'!$A$1:$N$48</definedName>
    <definedName name="_xlnm.Print_Area" localSheetId="116">'20804'!$A$1:$Q$37</definedName>
    <definedName name="_xlnm.Print_Area" localSheetId="117">'20805'!$A$1:$Q$39</definedName>
    <definedName name="_xlnm.Print_Area" localSheetId="72">'21001'!$A$2:$M$20</definedName>
    <definedName name="_xlnm.Print_Area" localSheetId="73">'21002'!$A$2:$M$17</definedName>
    <definedName name="_xlnm.Print_Area" localSheetId="74">'21003'!$A$2:$H$11</definedName>
    <definedName name="_xlnm.Print_Area" localSheetId="118">'29901'!$A$1:$Q$57</definedName>
    <definedName name="_xlnm.Print_Area" localSheetId="119">'29902'!$A$1:$Q$64</definedName>
    <definedName name="_xlnm.Print_Area" localSheetId="120">'29903'!$A$1:$Q$55</definedName>
    <definedName name="_xlnm.Print_Area" localSheetId="49">'29905'!$A$2:$M$23</definedName>
    <definedName name="_xlnm.Print_Area" localSheetId="75">'29907'!$A$2:$M$23</definedName>
    <definedName name="_xlnm.Print_Area" localSheetId="129">'30001'!$A$1:$P$38</definedName>
    <definedName name="_xlnm.Print_Area" localSheetId="58">'30004'!$A$1:$Q$44</definedName>
    <definedName name="_xlnm.Print_Area" localSheetId="99">'30006'!$A$1:$Q$32</definedName>
    <definedName name="_xlnm.Print_Area" localSheetId="3">'30010'!$A$2:$P$43</definedName>
    <definedName name="_xlnm.Print_Area" localSheetId="50">'30011'!$A$2:$M$14</definedName>
    <definedName name="_xlnm.Print_Area" localSheetId="4">'30013'!$A$2:$P$17</definedName>
    <definedName name="_xlnm.Print_Area" localSheetId="59">'30101'!$A$1:$Q$46</definedName>
    <definedName name="_xlnm.Print_Area" localSheetId="60">'30201'!$A$1:$Q$66</definedName>
    <definedName name="_xlnm.Print_Area" localSheetId="61">'30401'!$A$1:$Q$49</definedName>
    <definedName name="_xlnm.Print_Area" localSheetId="62">'30402'!$A$1:$R$55</definedName>
    <definedName name="_xlnm.Print_Area" localSheetId="100">'30701'!$A$1:$Q$31</definedName>
    <definedName name="_xlnm.Print_Area" localSheetId="6">'39901'!$A$2:$P$34</definedName>
    <definedName name="_xlnm.Print_Area" localSheetId="63">'39904'!$A$1:$Q$59</definedName>
    <definedName name="_xlnm.Print_Area" localSheetId="130">'39907'!$A$2:$P$29</definedName>
    <definedName name="_xlnm.Print_Area" localSheetId="51">'39909'!$A$2:$M$41</definedName>
    <definedName name="_xlnm.Print_Area" localSheetId="76">'40001'!$A$2:$M$48</definedName>
    <definedName name="_xlnm.Print_Area" localSheetId="77">'40101'!$A$2:$M$23</definedName>
    <definedName name="_xlnm.Print_Area" localSheetId="78">'40901'!$A$2:$M$24</definedName>
    <definedName name="_xlnm.Print_Area" localSheetId="79">'41001'!$A$2:$M$47</definedName>
    <definedName name="_xlnm.Print_Area" localSheetId="64">'42001'!$A$1:$Q$41</definedName>
    <definedName name="_xlnm.Print_Area" localSheetId="65">'42002'!$A$1:$Q$38</definedName>
    <definedName name="_xlnm.Print_Area" localSheetId="66">'42003'!$A$1:$Q$28</definedName>
    <definedName name="_xlnm.Print_Area" localSheetId="67">'42004'!$A$1:$Q$29</definedName>
    <definedName name="_xlnm.Print_Area" localSheetId="68">'42005'!$A$1:$Q$52</definedName>
    <definedName name="_xlnm.Print_Area" localSheetId="101">'43001'!$A$1:$Q$30</definedName>
    <definedName name="_xlnm.Print_Area" localSheetId="69">'49901'!$A$1:$Q$43</definedName>
    <definedName name="_xlnm.Print_Area" localSheetId="121">'70000'!$A$1:$Q$58</definedName>
    <definedName name="_xlnm.Print_Area" localSheetId="39">Assets!$A$2:$O$22</definedName>
    <definedName name="_xlnm.Print_Area" localSheetId="90">'BE1Former HPDG'!$A$2:$J$25</definedName>
    <definedName name="_xlnm.Print_Area" localSheetId="70">'Built Env1'!$A$2:$O$19</definedName>
    <definedName name="_xlnm.Print_Area" localSheetId="92">'Comm&amp;Wellbeing'!$B$2:$Q$20</definedName>
    <definedName name="_xlnm.Print_Area" localSheetId="128">CustServ!$A$1:$P$14</definedName>
    <definedName name="_xlnm.Print_Area" localSheetId="103">CW1FY!#REF!</definedName>
    <definedName name="_xlnm.Print_Area" localSheetId="104">CW1YTD!#REF!</definedName>
    <definedName name="_xlnm.Print_Area" localSheetId="107">DEPO!$B$2:$Q$43</definedName>
    <definedName name="_xlnm.Print_Area" localSheetId="124">DFY!$A:$I</definedName>
    <definedName name="_xlnm.Print_Area" localSheetId="123">DPY!$A:$I</definedName>
    <definedName name="_xlnm.Print_Area" localSheetId="125">DYTD!#REF!</definedName>
    <definedName name="_xlnm.Print_Area" localSheetId="9">Finance!$A$1:$P$21</definedName>
    <definedName name="_xlnm.Print_Area" localSheetId="80">Housing!$A$1:$P$15</definedName>
    <definedName name="_xlnm.Print_Area" localSheetId="34">HR!$A$1:$P$22</definedName>
    <definedName name="_xlnm.Print_Area" localSheetId="53">'Law&amp;Dem'!$B$2:$Q$27</definedName>
    <definedName name="_xlnm.Print_Area" localSheetId="24">'Rev&amp;Ben'!$A$1:$P$16</definedName>
    <definedName name="_xlnm.Print_Area" localSheetId="2">SLT!$A$2:$P$11</definedName>
    <definedName name="Print_Area_MI" localSheetId="82">#REF!</definedName>
    <definedName name="Print_Area_MI" localSheetId="83">#REF!</definedName>
    <definedName name="Print_Area_MI" localSheetId="84">#REF!</definedName>
    <definedName name="Print_Area_MI" localSheetId="85">#REF!</definedName>
    <definedName name="Print_Area_MI" localSheetId="86">#REF!</definedName>
    <definedName name="Print_Area_MI" localSheetId="129">#REF!</definedName>
    <definedName name="Print_Area_MI" localSheetId="11">#REF!</definedName>
    <definedName name="Print_Area_MI" localSheetId="58">#REF!</definedName>
    <definedName name="Print_Area_MI" localSheetId="3">#REF!</definedName>
    <definedName name="Print_Area_MI" localSheetId="4">#REF!</definedName>
    <definedName name="Print_Area_MI" localSheetId="25">#REF!</definedName>
    <definedName name="Print_Area_MI" localSheetId="26">#REF!</definedName>
    <definedName name="Print_Area_MI" localSheetId="27">#REF!</definedName>
    <definedName name="Print_Area_MI" localSheetId="29">#REF!</definedName>
    <definedName name="Print_Area_MI" localSheetId="28">#REF!</definedName>
    <definedName name="Print_Area_MI" localSheetId="30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130">#REF!</definedName>
    <definedName name="Print_Area_MI" localSheetId="31">#REF!</definedName>
    <definedName name="Print_Area_MI" localSheetId="133">#REF!</definedName>
    <definedName name="Print_Area_MI" localSheetId="19">#REF!</definedName>
    <definedName name="Print_Area_MI" localSheetId="87">#REF!</definedName>
    <definedName name="Print_Area_MI" localSheetId="126">#REF!</definedName>
    <definedName name="Print_Area_MI">#REF!</definedName>
    <definedName name="_xlnm.Print_Titles" localSheetId="110">'20201'!$1:$4</definedName>
    <definedName name="_xlnm.Print_Titles" localSheetId="119">'29902'!$1:$4</definedName>
    <definedName name="_xlnm.Print_Titles" localSheetId="122">'-3300'!$7:$7</definedName>
    <definedName name="_xlnm.Print_Titles" localSheetId="124">DFY!$6:$7</definedName>
    <definedName name="_xlnm.Print_Titles" localSheetId="123">DPY!$6:$7</definedName>
    <definedName name="standard" localSheetId="82">#REF!</definedName>
    <definedName name="standard" localSheetId="83">#REF!</definedName>
    <definedName name="standard" localSheetId="84">#REF!</definedName>
    <definedName name="standard" localSheetId="85">#REF!</definedName>
    <definedName name="standard" localSheetId="86">#REF!</definedName>
    <definedName name="standard" localSheetId="129">#REF!</definedName>
    <definedName name="standard" localSheetId="11">#REF!</definedName>
    <definedName name="standard" localSheetId="3">#REF!</definedName>
    <definedName name="standard" localSheetId="4">#REF!</definedName>
    <definedName name="standard" localSheetId="25">#REF!</definedName>
    <definedName name="standard" localSheetId="26">#REF!</definedName>
    <definedName name="standard" localSheetId="27">#REF!</definedName>
    <definedName name="standard" localSheetId="29">#REF!</definedName>
    <definedName name="standard" localSheetId="28">#REF!</definedName>
    <definedName name="standard" localSheetId="30">#REF!</definedName>
    <definedName name="standard" localSheetId="12">#REF!</definedName>
    <definedName name="standard" localSheetId="13">#REF!</definedName>
    <definedName name="standard" localSheetId="14">#REF!</definedName>
    <definedName name="standard" localSheetId="130">#REF!</definedName>
    <definedName name="standard" localSheetId="31">#REF!</definedName>
    <definedName name="standard" localSheetId="133">#REF!</definedName>
    <definedName name="standard" localSheetId="19">#REF!</definedName>
    <definedName name="standard" localSheetId="87">#REF!</definedName>
    <definedName name="standard">#REF!</definedName>
    <definedName name="V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9" i="127" l="1"/>
  <c r="M10" i="21"/>
  <c r="M22" i="17"/>
  <c r="N30" i="127"/>
  <c r="L30" i="127"/>
  <c r="N10" i="127"/>
  <c r="M10" i="127"/>
  <c r="L10" i="127"/>
  <c r="I10" i="127"/>
  <c r="G10" i="127"/>
  <c r="E10" i="127"/>
  <c r="D10" i="127"/>
  <c r="G9" i="127"/>
  <c r="F9" i="127"/>
  <c r="J9" i="127" s="1"/>
  <c r="J10" i="127" s="1"/>
  <c r="C9" i="127"/>
  <c r="K9" i="127" s="1"/>
  <c r="K10" i="127" s="1"/>
  <c r="M8" i="110"/>
  <c r="F10" i="127" l="1"/>
  <c r="C10" i="127"/>
  <c r="O9" i="127"/>
  <c r="O10" i="127" s="1"/>
  <c r="H9" i="127"/>
  <c r="H10" i="127" s="1"/>
  <c r="N12" i="67" l="1"/>
  <c r="N17" i="67" s="1"/>
  <c r="O20" i="67"/>
  <c r="O21" i="67"/>
  <c r="O22" i="67"/>
  <c r="O23" i="67"/>
  <c r="O24" i="67"/>
  <c r="O25" i="67"/>
  <c r="O26" i="67"/>
  <c r="O27" i="67"/>
  <c r="O28" i="67"/>
  <c r="O29" i="67"/>
  <c r="O30" i="67"/>
  <c r="O31" i="67"/>
  <c r="O32" i="67"/>
  <c r="O33" i="67"/>
  <c r="O34" i="67"/>
  <c r="O35" i="67"/>
  <c r="O36" i="67"/>
  <c r="O37" i="67"/>
  <c r="O38" i="67"/>
  <c r="O39" i="67"/>
  <c r="O40" i="67"/>
  <c r="O19" i="67"/>
  <c r="O7" i="67"/>
  <c r="O8" i="67"/>
  <c r="O9" i="67"/>
  <c r="O10" i="67"/>
  <c r="O11" i="67"/>
  <c r="O6" i="67"/>
  <c r="O12" i="67" l="1"/>
  <c r="O17" i="67" s="1"/>
  <c r="O41" i="67"/>
  <c r="F7" i="147"/>
  <c r="G7" i="147"/>
  <c r="I7" i="147"/>
  <c r="J7" i="147"/>
  <c r="K7" i="147"/>
  <c r="L7" i="147"/>
  <c r="F8" i="147"/>
  <c r="G8" i="147"/>
  <c r="I8" i="147"/>
  <c r="J8" i="147"/>
  <c r="K8" i="147"/>
  <c r="L8" i="147"/>
  <c r="F9" i="147"/>
  <c r="G9" i="147"/>
  <c r="I9" i="147"/>
  <c r="J9" i="147"/>
  <c r="K9" i="147"/>
  <c r="L9" i="147"/>
  <c r="F10" i="147"/>
  <c r="G10" i="147"/>
  <c r="I10" i="147"/>
  <c r="J10" i="147"/>
  <c r="K10" i="147"/>
  <c r="L10" i="147"/>
  <c r="F11" i="147"/>
  <c r="G11" i="147"/>
  <c r="I11" i="147"/>
  <c r="J11" i="147"/>
  <c r="K11" i="147"/>
  <c r="L11" i="147"/>
  <c r="F6" i="147"/>
  <c r="G6" i="147"/>
  <c r="I6" i="147"/>
  <c r="J6" i="147"/>
  <c r="J12" i="147" s="1"/>
  <c r="K6" i="147"/>
  <c r="L6" i="147"/>
  <c r="F118" i="147"/>
  <c r="F15" i="147" s="1"/>
  <c r="G118" i="147"/>
  <c r="G15" i="147" s="1"/>
  <c r="I118" i="147"/>
  <c r="I15" i="147" s="1"/>
  <c r="J118" i="147"/>
  <c r="J15" i="147" s="1"/>
  <c r="K118" i="147"/>
  <c r="K15" i="147" s="1"/>
  <c r="L118" i="147"/>
  <c r="L15" i="147" s="1"/>
  <c r="E78" i="147"/>
  <c r="H78" i="147"/>
  <c r="E79" i="147"/>
  <c r="H79" i="147"/>
  <c r="E80" i="147"/>
  <c r="H80" i="147"/>
  <c r="E81" i="147"/>
  <c r="H81" i="147"/>
  <c r="E82" i="147"/>
  <c r="H82" i="147"/>
  <c r="E83" i="147"/>
  <c r="H83" i="147"/>
  <c r="E84" i="147"/>
  <c r="H84" i="147"/>
  <c r="M84" i="147"/>
  <c r="N84" i="147"/>
  <c r="O84" i="147"/>
  <c r="P84" i="147"/>
  <c r="E85" i="147"/>
  <c r="H85" i="147"/>
  <c r="E86" i="147"/>
  <c r="H86" i="147"/>
  <c r="E87" i="147"/>
  <c r="H87" i="147"/>
  <c r="E88" i="147"/>
  <c r="H88" i="147"/>
  <c r="E89" i="147"/>
  <c r="H89" i="147"/>
  <c r="E90" i="147"/>
  <c r="H90" i="147"/>
  <c r="E91" i="147"/>
  <c r="H91" i="147"/>
  <c r="E92" i="147"/>
  <c r="H92" i="147"/>
  <c r="E93" i="147"/>
  <c r="H93" i="147"/>
  <c r="M93" i="147"/>
  <c r="N93" i="147"/>
  <c r="O93" i="147"/>
  <c r="P93" i="147"/>
  <c r="Q93" i="147"/>
  <c r="E94" i="147"/>
  <c r="H94" i="147"/>
  <c r="M94" i="147"/>
  <c r="N94" i="147"/>
  <c r="O94" i="147"/>
  <c r="P94" i="147"/>
  <c r="Q94" i="147"/>
  <c r="E95" i="147"/>
  <c r="H95" i="147"/>
  <c r="M95" i="147"/>
  <c r="N95" i="147"/>
  <c r="O95" i="147"/>
  <c r="P95" i="147"/>
  <c r="Q95" i="147"/>
  <c r="E96" i="147"/>
  <c r="H96" i="147"/>
  <c r="E97" i="147"/>
  <c r="H97" i="147"/>
  <c r="E98" i="147"/>
  <c r="H98" i="147"/>
  <c r="E99" i="147"/>
  <c r="H99" i="147"/>
  <c r="E100" i="147"/>
  <c r="H100" i="147"/>
  <c r="E101" i="147"/>
  <c r="H101" i="147"/>
  <c r="E102" i="147"/>
  <c r="H102" i="147"/>
  <c r="E103" i="147"/>
  <c r="H103" i="147"/>
  <c r="E104" i="147"/>
  <c r="H104" i="147"/>
  <c r="M104" i="147"/>
  <c r="N104" i="147"/>
  <c r="O104" i="147"/>
  <c r="P104" i="147"/>
  <c r="Q104" i="147"/>
  <c r="E105" i="147"/>
  <c r="H105" i="147"/>
  <c r="E106" i="147"/>
  <c r="H106" i="147"/>
  <c r="E107" i="147"/>
  <c r="H107" i="147"/>
  <c r="E108" i="147"/>
  <c r="H108" i="147"/>
  <c r="E109" i="147"/>
  <c r="H109" i="147"/>
  <c r="E110" i="147"/>
  <c r="H110" i="147"/>
  <c r="E111" i="147"/>
  <c r="H111" i="147"/>
  <c r="M111" i="147"/>
  <c r="N111" i="147"/>
  <c r="O111" i="147"/>
  <c r="P111" i="147"/>
  <c r="Q111" i="147"/>
  <c r="E112" i="147"/>
  <c r="H112" i="147"/>
  <c r="M112" i="147"/>
  <c r="N112" i="147"/>
  <c r="O112" i="147"/>
  <c r="P112" i="147"/>
  <c r="Q112" i="147"/>
  <c r="E113" i="147"/>
  <c r="H113" i="147"/>
  <c r="E114" i="147"/>
  <c r="H114" i="147"/>
  <c r="E115" i="147"/>
  <c r="H115" i="147"/>
  <c r="E116" i="147"/>
  <c r="H116" i="147"/>
  <c r="E117" i="147"/>
  <c r="H117" i="147"/>
  <c r="E18" i="147"/>
  <c r="H18" i="147"/>
  <c r="M18" i="147"/>
  <c r="N18" i="147"/>
  <c r="O18" i="147"/>
  <c r="P18" i="147"/>
  <c r="E19" i="147"/>
  <c r="H19" i="147"/>
  <c r="M19" i="147"/>
  <c r="N19" i="147"/>
  <c r="O19" i="147"/>
  <c r="P19" i="147"/>
  <c r="Q19" i="147"/>
  <c r="E20" i="147"/>
  <c r="H20" i="147"/>
  <c r="E21" i="147"/>
  <c r="H21" i="147"/>
  <c r="E22" i="147"/>
  <c r="H22" i="147"/>
  <c r="E23" i="147"/>
  <c r="H23" i="147"/>
  <c r="E24" i="147"/>
  <c r="H24" i="147"/>
  <c r="E25" i="147"/>
  <c r="H25" i="147"/>
  <c r="E26" i="147"/>
  <c r="H26" i="147"/>
  <c r="E27" i="147"/>
  <c r="H27" i="147"/>
  <c r="E28" i="147"/>
  <c r="H28" i="147"/>
  <c r="E29" i="147"/>
  <c r="H29" i="147"/>
  <c r="E30" i="147"/>
  <c r="H30" i="147"/>
  <c r="E31" i="147"/>
  <c r="H31" i="147"/>
  <c r="M31" i="147"/>
  <c r="N31" i="147"/>
  <c r="O31" i="147"/>
  <c r="P31" i="147"/>
  <c r="Q31" i="147"/>
  <c r="E32" i="147"/>
  <c r="H32" i="147"/>
  <c r="E33" i="147"/>
  <c r="H33" i="147"/>
  <c r="E34" i="147"/>
  <c r="H34" i="147"/>
  <c r="E35" i="147"/>
  <c r="H35" i="147"/>
  <c r="E36" i="147"/>
  <c r="H36" i="147"/>
  <c r="E37" i="147"/>
  <c r="H37" i="147"/>
  <c r="E38" i="147"/>
  <c r="H38" i="147"/>
  <c r="E39" i="147"/>
  <c r="H39" i="147"/>
  <c r="E40" i="147"/>
  <c r="H40" i="147"/>
  <c r="E41" i="147"/>
  <c r="H41" i="147"/>
  <c r="E42" i="147"/>
  <c r="H42" i="147"/>
  <c r="E43" i="147"/>
  <c r="H43" i="147"/>
  <c r="E44" i="147"/>
  <c r="H44" i="147"/>
  <c r="E45" i="147"/>
  <c r="H45" i="147"/>
  <c r="E46" i="147"/>
  <c r="H46" i="147"/>
  <c r="E47" i="147"/>
  <c r="H47" i="147"/>
  <c r="E48" i="147"/>
  <c r="H48" i="147"/>
  <c r="E49" i="147"/>
  <c r="H49" i="147"/>
  <c r="M49" i="147"/>
  <c r="N49" i="147"/>
  <c r="O49" i="147"/>
  <c r="P49" i="147"/>
  <c r="Q49" i="147"/>
  <c r="E50" i="147"/>
  <c r="H50" i="147"/>
  <c r="E51" i="147"/>
  <c r="H51" i="147"/>
  <c r="E52" i="147"/>
  <c r="H52" i="147"/>
  <c r="E53" i="147"/>
  <c r="H53" i="147"/>
  <c r="E54" i="147"/>
  <c r="H54" i="147"/>
  <c r="E55" i="147"/>
  <c r="H55" i="147"/>
  <c r="E56" i="147"/>
  <c r="H56" i="147"/>
  <c r="E57" i="147"/>
  <c r="H57" i="147"/>
  <c r="E58" i="147"/>
  <c r="H58" i="147"/>
  <c r="E59" i="147"/>
  <c r="H59" i="147"/>
  <c r="E60" i="147"/>
  <c r="H60" i="147"/>
  <c r="E61" i="147"/>
  <c r="H61" i="147"/>
  <c r="E62" i="147"/>
  <c r="H62" i="147"/>
  <c r="E63" i="147"/>
  <c r="H63" i="147"/>
  <c r="E64" i="147"/>
  <c r="H64" i="147"/>
  <c r="M64" i="147"/>
  <c r="N64" i="147"/>
  <c r="O64" i="147"/>
  <c r="P64" i="147"/>
  <c r="Q64" i="147"/>
  <c r="E65" i="147"/>
  <c r="H65" i="147"/>
  <c r="M65" i="147"/>
  <c r="N65" i="147"/>
  <c r="O65" i="147"/>
  <c r="P65" i="147"/>
  <c r="Q65" i="147"/>
  <c r="E66" i="147"/>
  <c r="H66" i="147"/>
  <c r="E67" i="147"/>
  <c r="H67" i="147"/>
  <c r="E68" i="147"/>
  <c r="H68" i="147"/>
  <c r="E69" i="147"/>
  <c r="H69" i="147"/>
  <c r="E70" i="147"/>
  <c r="H70" i="147"/>
  <c r="E71" i="147"/>
  <c r="H71" i="147"/>
  <c r="E72" i="147"/>
  <c r="H72" i="147"/>
  <c r="E73" i="147"/>
  <c r="H73" i="147"/>
  <c r="E74" i="147"/>
  <c r="H74" i="147"/>
  <c r="E75" i="147"/>
  <c r="H75" i="147"/>
  <c r="M75" i="147"/>
  <c r="N75" i="147"/>
  <c r="O75" i="147"/>
  <c r="P75" i="147"/>
  <c r="Q75" i="147"/>
  <c r="E76" i="147"/>
  <c r="H76" i="147"/>
  <c r="E77" i="147"/>
  <c r="H77" i="147"/>
  <c r="P17" i="147"/>
  <c r="O17" i="147"/>
  <c r="N17" i="147"/>
  <c r="M17" i="147"/>
  <c r="H17" i="147"/>
  <c r="E17" i="147"/>
  <c r="A116" i="147"/>
  <c r="B116" i="147"/>
  <c r="C116" i="147"/>
  <c r="D116" i="147"/>
  <c r="A117" i="147"/>
  <c r="B117" i="147"/>
  <c r="C117" i="147"/>
  <c r="D117" i="147"/>
  <c r="A103" i="147"/>
  <c r="B103" i="147"/>
  <c r="C103" i="147"/>
  <c r="D103" i="147"/>
  <c r="A104" i="147"/>
  <c r="B104" i="147"/>
  <c r="C104" i="147"/>
  <c r="D104" i="147"/>
  <c r="A105" i="147"/>
  <c r="B105" i="147"/>
  <c r="C105" i="147"/>
  <c r="D105" i="147"/>
  <c r="A106" i="147"/>
  <c r="B106" i="147"/>
  <c r="C106" i="147"/>
  <c r="D106" i="147"/>
  <c r="A107" i="147"/>
  <c r="B107" i="147"/>
  <c r="C107" i="147"/>
  <c r="D107" i="147"/>
  <c r="A108" i="147"/>
  <c r="B108" i="147"/>
  <c r="C108" i="147"/>
  <c r="D108" i="147"/>
  <c r="A109" i="147"/>
  <c r="B109" i="147"/>
  <c r="C109" i="147"/>
  <c r="D109" i="147"/>
  <c r="A110" i="147"/>
  <c r="B110" i="147"/>
  <c r="C110" i="147"/>
  <c r="D110" i="147"/>
  <c r="A111" i="147"/>
  <c r="B111" i="147"/>
  <c r="C111" i="147"/>
  <c r="D111" i="147"/>
  <c r="A112" i="147"/>
  <c r="B112" i="147"/>
  <c r="C112" i="147"/>
  <c r="D112" i="147"/>
  <c r="A113" i="147"/>
  <c r="B113" i="147"/>
  <c r="C113" i="147"/>
  <c r="D113" i="147"/>
  <c r="A114" i="147"/>
  <c r="B114" i="147"/>
  <c r="C114" i="147"/>
  <c r="D114" i="147"/>
  <c r="A115" i="147"/>
  <c r="B115" i="147"/>
  <c r="C115" i="147"/>
  <c r="D115" i="147"/>
  <c r="A92" i="147"/>
  <c r="B92" i="147"/>
  <c r="C92" i="147"/>
  <c r="D92" i="147"/>
  <c r="A93" i="147"/>
  <c r="B93" i="147"/>
  <c r="C93" i="147"/>
  <c r="D93" i="147"/>
  <c r="A94" i="147"/>
  <c r="B94" i="147"/>
  <c r="C94" i="147"/>
  <c r="D94" i="147"/>
  <c r="A95" i="147"/>
  <c r="B95" i="147"/>
  <c r="C95" i="147"/>
  <c r="D95" i="147"/>
  <c r="A96" i="147"/>
  <c r="B96" i="147"/>
  <c r="C96" i="147"/>
  <c r="D96" i="147"/>
  <c r="A97" i="147"/>
  <c r="B97" i="147"/>
  <c r="C97" i="147"/>
  <c r="D97" i="147"/>
  <c r="A98" i="147"/>
  <c r="B98" i="147"/>
  <c r="C98" i="147"/>
  <c r="D98" i="147"/>
  <c r="A99" i="147"/>
  <c r="B99" i="147"/>
  <c r="C99" i="147"/>
  <c r="D99" i="147"/>
  <c r="A100" i="147"/>
  <c r="B100" i="147"/>
  <c r="C100" i="147"/>
  <c r="D100" i="147"/>
  <c r="A101" i="147"/>
  <c r="B101" i="147"/>
  <c r="C101" i="147"/>
  <c r="D101" i="147"/>
  <c r="A102" i="147"/>
  <c r="B102" i="147"/>
  <c r="C102" i="147"/>
  <c r="D102" i="147"/>
  <c r="A76" i="147"/>
  <c r="B76" i="147"/>
  <c r="C76" i="147"/>
  <c r="D76" i="147"/>
  <c r="A77" i="147"/>
  <c r="B77" i="147"/>
  <c r="C77" i="147"/>
  <c r="D77" i="147"/>
  <c r="A78" i="147"/>
  <c r="B78" i="147"/>
  <c r="C78" i="147"/>
  <c r="D78" i="147"/>
  <c r="A79" i="147"/>
  <c r="B79" i="147"/>
  <c r="C79" i="147"/>
  <c r="D79" i="147"/>
  <c r="A80" i="147"/>
  <c r="B80" i="147"/>
  <c r="C80" i="147"/>
  <c r="D80" i="147"/>
  <c r="A81" i="147"/>
  <c r="B81" i="147"/>
  <c r="C81" i="147"/>
  <c r="D81" i="147"/>
  <c r="A82" i="147"/>
  <c r="B82" i="147"/>
  <c r="C82" i="147"/>
  <c r="D82" i="147"/>
  <c r="A83" i="147"/>
  <c r="B83" i="147"/>
  <c r="C83" i="147"/>
  <c r="D83" i="147"/>
  <c r="A84" i="147"/>
  <c r="B84" i="147"/>
  <c r="C84" i="147"/>
  <c r="D84" i="147"/>
  <c r="A85" i="147"/>
  <c r="B85" i="147"/>
  <c r="C85" i="147"/>
  <c r="D85" i="147"/>
  <c r="A86" i="147"/>
  <c r="B86" i="147"/>
  <c r="C86" i="147"/>
  <c r="D86" i="147"/>
  <c r="A87" i="147"/>
  <c r="B87" i="147"/>
  <c r="C87" i="147"/>
  <c r="D87" i="147"/>
  <c r="A88" i="147"/>
  <c r="B88" i="147"/>
  <c r="C88" i="147"/>
  <c r="D88" i="147"/>
  <c r="A89" i="147"/>
  <c r="B89" i="147"/>
  <c r="C89" i="147"/>
  <c r="D89" i="147"/>
  <c r="A90" i="147"/>
  <c r="B90" i="147"/>
  <c r="C90" i="147"/>
  <c r="D90" i="147"/>
  <c r="A91" i="147"/>
  <c r="B91" i="147"/>
  <c r="C91" i="147"/>
  <c r="D91" i="147"/>
  <c r="A64" i="147"/>
  <c r="B64" i="147"/>
  <c r="C64" i="147"/>
  <c r="D64" i="147"/>
  <c r="A65" i="147"/>
  <c r="B65" i="147"/>
  <c r="C65" i="147"/>
  <c r="D65" i="147"/>
  <c r="A66" i="147"/>
  <c r="B66" i="147"/>
  <c r="C66" i="147"/>
  <c r="D66" i="147"/>
  <c r="A67" i="147"/>
  <c r="B67" i="147"/>
  <c r="C67" i="147"/>
  <c r="D67" i="147"/>
  <c r="A68" i="147"/>
  <c r="B68" i="147"/>
  <c r="C68" i="147"/>
  <c r="D68" i="147"/>
  <c r="A69" i="147"/>
  <c r="B69" i="147"/>
  <c r="C69" i="147"/>
  <c r="D69" i="147"/>
  <c r="A70" i="147"/>
  <c r="B70" i="147"/>
  <c r="C70" i="147"/>
  <c r="D70" i="147"/>
  <c r="A71" i="147"/>
  <c r="B71" i="147"/>
  <c r="C71" i="147"/>
  <c r="D71" i="147"/>
  <c r="A72" i="147"/>
  <c r="B72" i="147"/>
  <c r="C72" i="147"/>
  <c r="D72" i="147"/>
  <c r="A73" i="147"/>
  <c r="B73" i="147"/>
  <c r="C73" i="147"/>
  <c r="D73" i="147"/>
  <c r="A74" i="147"/>
  <c r="B74" i="147"/>
  <c r="C74" i="147"/>
  <c r="D74" i="147"/>
  <c r="A75" i="147"/>
  <c r="B75" i="147"/>
  <c r="C75" i="147"/>
  <c r="D75" i="147"/>
  <c r="A61" i="147"/>
  <c r="B61" i="147"/>
  <c r="C61" i="147"/>
  <c r="D61" i="147"/>
  <c r="A62" i="147"/>
  <c r="B62" i="147"/>
  <c r="C62" i="147"/>
  <c r="D62" i="147"/>
  <c r="A63" i="147"/>
  <c r="B63" i="147"/>
  <c r="C63" i="147"/>
  <c r="D63" i="147"/>
  <c r="A55" i="147"/>
  <c r="B55" i="147"/>
  <c r="C55" i="147"/>
  <c r="D55" i="147"/>
  <c r="A56" i="147"/>
  <c r="B56" i="147"/>
  <c r="C56" i="147"/>
  <c r="D56" i="147"/>
  <c r="A57" i="147"/>
  <c r="B57" i="147"/>
  <c r="C57" i="147"/>
  <c r="D57" i="147"/>
  <c r="A58" i="147"/>
  <c r="B58" i="147"/>
  <c r="C58" i="147"/>
  <c r="D58" i="147"/>
  <c r="A59" i="147"/>
  <c r="B59" i="147"/>
  <c r="C59" i="147"/>
  <c r="D59" i="147"/>
  <c r="A60" i="147"/>
  <c r="B60" i="147"/>
  <c r="C60" i="147"/>
  <c r="D60" i="147"/>
  <c r="A47" i="147"/>
  <c r="B47" i="147"/>
  <c r="C47" i="147"/>
  <c r="D47" i="147"/>
  <c r="A48" i="147"/>
  <c r="B48" i="147"/>
  <c r="C48" i="147"/>
  <c r="D48" i="147"/>
  <c r="A49" i="147"/>
  <c r="B49" i="147"/>
  <c r="C49" i="147"/>
  <c r="D49" i="147"/>
  <c r="A50" i="147"/>
  <c r="B50" i="147"/>
  <c r="C50" i="147"/>
  <c r="D50" i="147"/>
  <c r="A51" i="147"/>
  <c r="B51" i="147"/>
  <c r="C51" i="147"/>
  <c r="D51" i="147"/>
  <c r="A52" i="147"/>
  <c r="B52" i="147"/>
  <c r="C52" i="147"/>
  <c r="D52" i="147"/>
  <c r="A53" i="147"/>
  <c r="B53" i="147"/>
  <c r="C53" i="147"/>
  <c r="D53" i="147"/>
  <c r="A54" i="147"/>
  <c r="B54" i="147"/>
  <c r="C54" i="147"/>
  <c r="D54" i="147"/>
  <c r="A42" i="147"/>
  <c r="B42" i="147"/>
  <c r="C42" i="147"/>
  <c r="D42" i="147"/>
  <c r="A43" i="147"/>
  <c r="B43" i="147"/>
  <c r="C43" i="147"/>
  <c r="D43" i="147"/>
  <c r="A44" i="147"/>
  <c r="B44" i="147"/>
  <c r="C44" i="147"/>
  <c r="D44" i="147"/>
  <c r="A45" i="147"/>
  <c r="B45" i="147"/>
  <c r="C45" i="147"/>
  <c r="D45" i="147"/>
  <c r="A46" i="147"/>
  <c r="B46" i="147"/>
  <c r="C46" i="147"/>
  <c r="D46" i="147"/>
  <c r="A25" i="147"/>
  <c r="B25" i="147"/>
  <c r="C25" i="147"/>
  <c r="D25" i="147"/>
  <c r="A26" i="147"/>
  <c r="B26" i="147"/>
  <c r="C26" i="147"/>
  <c r="D26" i="147"/>
  <c r="A27" i="147"/>
  <c r="B27" i="147"/>
  <c r="C27" i="147"/>
  <c r="D27" i="147"/>
  <c r="A28" i="147"/>
  <c r="B28" i="147"/>
  <c r="C28" i="147"/>
  <c r="D28" i="147"/>
  <c r="A29" i="147"/>
  <c r="B29" i="147"/>
  <c r="C29" i="147"/>
  <c r="D29" i="147"/>
  <c r="A30" i="147"/>
  <c r="B30" i="147"/>
  <c r="C30" i="147"/>
  <c r="D30" i="147"/>
  <c r="A31" i="147"/>
  <c r="B31" i="147"/>
  <c r="C31" i="147"/>
  <c r="D31" i="147"/>
  <c r="A32" i="147"/>
  <c r="B32" i="147"/>
  <c r="C32" i="147"/>
  <c r="D32" i="147"/>
  <c r="A33" i="147"/>
  <c r="B33" i="147"/>
  <c r="C33" i="147"/>
  <c r="D33" i="147"/>
  <c r="A34" i="147"/>
  <c r="B34" i="147"/>
  <c r="C34" i="147"/>
  <c r="D34" i="147"/>
  <c r="A35" i="147"/>
  <c r="B35" i="147"/>
  <c r="C35" i="147"/>
  <c r="D35" i="147"/>
  <c r="A36" i="147"/>
  <c r="B36" i="147"/>
  <c r="C36" i="147"/>
  <c r="D36" i="147"/>
  <c r="A37" i="147"/>
  <c r="B37" i="147"/>
  <c r="C37" i="147"/>
  <c r="D37" i="147"/>
  <c r="A38" i="147"/>
  <c r="B38" i="147"/>
  <c r="C38" i="147"/>
  <c r="D38" i="147"/>
  <c r="A39" i="147"/>
  <c r="B39" i="147"/>
  <c r="C39" i="147"/>
  <c r="D39" i="147"/>
  <c r="A40" i="147"/>
  <c r="B40" i="147"/>
  <c r="C40" i="147"/>
  <c r="D40" i="147"/>
  <c r="A41" i="147"/>
  <c r="B41" i="147"/>
  <c r="C41" i="147"/>
  <c r="D41" i="147"/>
  <c r="A18" i="147"/>
  <c r="A19" i="147"/>
  <c r="A20" i="147"/>
  <c r="A21" i="147"/>
  <c r="A22" i="147"/>
  <c r="A23" i="147"/>
  <c r="A24" i="147"/>
  <c r="A17" i="147"/>
  <c r="B18" i="147"/>
  <c r="B19" i="147"/>
  <c r="B20" i="147"/>
  <c r="B21" i="147"/>
  <c r="B22" i="147"/>
  <c r="B23" i="147"/>
  <c r="B24" i="147"/>
  <c r="B17" i="147"/>
  <c r="D18" i="147"/>
  <c r="D19" i="147"/>
  <c r="D20" i="147"/>
  <c r="D21" i="147"/>
  <c r="D22" i="147"/>
  <c r="D23" i="147"/>
  <c r="D24" i="147"/>
  <c r="D17" i="147"/>
  <c r="C18" i="147"/>
  <c r="C19" i="147"/>
  <c r="C20" i="147"/>
  <c r="C21" i="147"/>
  <c r="C22" i="147"/>
  <c r="C23" i="147"/>
  <c r="C24" i="147"/>
  <c r="C17" i="147"/>
  <c r="E6" i="147" l="1"/>
  <c r="L12" i="147"/>
  <c r="H6" i="147"/>
  <c r="K12" i="147"/>
  <c r="K120" i="147" s="1"/>
  <c r="F12" i="147"/>
  <c r="F120" i="147" s="1"/>
  <c r="J120" i="147"/>
  <c r="L120" i="147"/>
  <c r="O43" i="67"/>
  <c r="O50" i="67" s="1"/>
  <c r="O63" i="67" s="1"/>
  <c r="H7" i="147"/>
  <c r="E11" i="147"/>
  <c r="E7" i="147"/>
  <c r="G12" i="147"/>
  <c r="G120" i="147" s="1"/>
  <c r="H8" i="147"/>
  <c r="I12" i="147"/>
  <c r="I120" i="147" s="1"/>
  <c r="E8" i="147"/>
  <c r="H9" i="147"/>
  <c r="H10" i="147"/>
  <c r="E9" i="147"/>
  <c r="H11" i="147"/>
  <c r="E10" i="147"/>
  <c r="E118" i="147"/>
  <c r="E15" i="147" s="1"/>
  <c r="H118" i="147"/>
  <c r="H15" i="147" s="1"/>
  <c r="E12" i="147" l="1"/>
  <c r="E120" i="147" s="1"/>
  <c r="H12" i="147"/>
  <c r="H120" i="147" s="1"/>
  <c r="G19" i="86"/>
  <c r="E19" i="86"/>
  <c r="H19" i="86"/>
  <c r="L19" i="86" l="1"/>
  <c r="O11" i="17" l="1"/>
  <c r="M9" i="18"/>
  <c r="M13" i="18" l="1"/>
  <c r="K18" i="126" l="1"/>
  <c r="O18" i="126" s="1"/>
  <c r="J18" i="126"/>
  <c r="H18" i="126"/>
  <c r="N19" i="140" l="1"/>
  <c r="M19" i="140"/>
  <c r="L19" i="140"/>
  <c r="I19" i="140"/>
  <c r="E19" i="140"/>
  <c r="D19" i="140"/>
  <c r="G18" i="140"/>
  <c r="F18" i="140"/>
  <c r="H18" i="140" s="1"/>
  <c r="C18" i="140"/>
  <c r="K18" i="140" s="1"/>
  <c r="O18" i="140" s="1"/>
  <c r="G17" i="140"/>
  <c r="F17" i="140"/>
  <c r="J17" i="140" s="1"/>
  <c r="C17" i="140"/>
  <c r="K17" i="140" s="1"/>
  <c r="O17" i="140" s="1"/>
  <c r="G16" i="140"/>
  <c r="F16" i="140"/>
  <c r="C16" i="140"/>
  <c r="N13" i="140"/>
  <c r="N21" i="140" s="1"/>
  <c r="N12" i="133" s="1"/>
  <c r="N75" i="14" s="1"/>
  <c r="P86" i="147" s="1"/>
  <c r="M13" i="140"/>
  <c r="L13" i="140"/>
  <c r="I13" i="140"/>
  <c r="I21" i="140" s="1"/>
  <c r="E13" i="140"/>
  <c r="E21" i="140" s="1"/>
  <c r="D13" i="140"/>
  <c r="D21" i="140" s="1"/>
  <c r="D12" i="133" s="1"/>
  <c r="G12" i="140"/>
  <c r="F12" i="140"/>
  <c r="J12" i="140" s="1"/>
  <c r="C12" i="140"/>
  <c r="K12" i="140" s="1"/>
  <c r="O12" i="140" s="1"/>
  <c r="G11" i="140"/>
  <c r="F11" i="140"/>
  <c r="C11" i="140"/>
  <c r="K11" i="140" s="1"/>
  <c r="O11" i="140" s="1"/>
  <c r="G10" i="140"/>
  <c r="F10" i="140"/>
  <c r="J10" i="140" s="1"/>
  <c r="C10" i="140"/>
  <c r="N29" i="139"/>
  <c r="M29" i="139"/>
  <c r="L29" i="139"/>
  <c r="I29" i="139"/>
  <c r="E29" i="139"/>
  <c r="D29" i="139"/>
  <c r="G28" i="139"/>
  <c r="F28" i="139"/>
  <c r="J28" i="139" s="1"/>
  <c r="C28" i="139"/>
  <c r="K28" i="139" s="1"/>
  <c r="O28" i="139" s="1"/>
  <c r="G27" i="139"/>
  <c r="F27" i="139"/>
  <c r="J27" i="139" s="1"/>
  <c r="C27" i="139"/>
  <c r="K27" i="139" s="1"/>
  <c r="O27" i="139" s="1"/>
  <c r="N24" i="139"/>
  <c r="M24" i="139"/>
  <c r="L24" i="139"/>
  <c r="I24" i="139"/>
  <c r="E24" i="139"/>
  <c r="D24" i="139"/>
  <c r="G22" i="139"/>
  <c r="G24" i="139" s="1"/>
  <c r="F22" i="139"/>
  <c r="J22" i="139" s="1"/>
  <c r="J24" i="139" s="1"/>
  <c r="C22" i="139"/>
  <c r="C24" i="139" s="1"/>
  <c r="N19" i="139"/>
  <c r="M19" i="139"/>
  <c r="L19" i="139"/>
  <c r="I19" i="139"/>
  <c r="E19" i="139"/>
  <c r="D19" i="139"/>
  <c r="G18" i="139"/>
  <c r="F18" i="139"/>
  <c r="J18" i="139" s="1"/>
  <c r="C18" i="139"/>
  <c r="K18" i="139" s="1"/>
  <c r="O18" i="139" s="1"/>
  <c r="G17" i="139"/>
  <c r="F17" i="139"/>
  <c r="C17" i="139"/>
  <c r="K17" i="139" s="1"/>
  <c r="O17" i="139" s="1"/>
  <c r="G16" i="139"/>
  <c r="F16" i="139"/>
  <c r="J16" i="139" s="1"/>
  <c r="C16" i="139"/>
  <c r="K16" i="139" s="1"/>
  <c r="O16" i="139" s="1"/>
  <c r="K15" i="139"/>
  <c r="O15" i="139" s="1"/>
  <c r="G15" i="139"/>
  <c r="F15" i="139"/>
  <c r="J15" i="139" s="1"/>
  <c r="C15" i="139"/>
  <c r="G14" i="139"/>
  <c r="F14" i="139"/>
  <c r="J14" i="139" s="1"/>
  <c r="C14" i="139"/>
  <c r="K14" i="139" s="1"/>
  <c r="O14" i="139" s="1"/>
  <c r="G13" i="139"/>
  <c r="F13" i="139"/>
  <c r="C13" i="139"/>
  <c r="K13" i="139" s="1"/>
  <c r="O13" i="139" s="1"/>
  <c r="G12" i="139"/>
  <c r="H12" i="139" s="1"/>
  <c r="F12" i="139"/>
  <c r="J12" i="139" s="1"/>
  <c r="C12" i="139"/>
  <c r="K12" i="139" s="1"/>
  <c r="O12" i="139" s="1"/>
  <c r="G11" i="139"/>
  <c r="F11" i="139"/>
  <c r="J11" i="139" s="1"/>
  <c r="C11" i="139"/>
  <c r="K11" i="139" s="1"/>
  <c r="O11" i="139" s="1"/>
  <c r="G10" i="139"/>
  <c r="F10" i="139"/>
  <c r="J10" i="139" s="1"/>
  <c r="C10" i="139"/>
  <c r="K10" i="139" s="1"/>
  <c r="N19" i="138"/>
  <c r="M19" i="138"/>
  <c r="L19" i="138"/>
  <c r="I19" i="138"/>
  <c r="E19" i="138"/>
  <c r="D19" i="138"/>
  <c r="G18" i="138"/>
  <c r="G19" i="138" s="1"/>
  <c r="F18" i="138"/>
  <c r="C18" i="138"/>
  <c r="C19" i="138" s="1"/>
  <c r="N15" i="138"/>
  <c r="M15" i="138"/>
  <c r="L15" i="138"/>
  <c r="I15" i="138"/>
  <c r="E15" i="138"/>
  <c r="D15" i="138"/>
  <c r="G14" i="138"/>
  <c r="G15" i="138" s="1"/>
  <c r="F14" i="138"/>
  <c r="C14" i="138"/>
  <c r="C15" i="138" s="1"/>
  <c r="N11" i="138"/>
  <c r="N21" i="138" s="1"/>
  <c r="N10" i="133" s="1"/>
  <c r="M11" i="138"/>
  <c r="L11" i="138"/>
  <c r="I11" i="138"/>
  <c r="E11" i="138"/>
  <c r="D11" i="138"/>
  <c r="G10" i="138"/>
  <c r="G11" i="138" s="1"/>
  <c r="F10" i="138"/>
  <c r="C10" i="138"/>
  <c r="C11" i="138" s="1"/>
  <c r="N29" i="137"/>
  <c r="M29" i="137"/>
  <c r="L29" i="137"/>
  <c r="I29" i="137"/>
  <c r="E29" i="137"/>
  <c r="D29" i="137"/>
  <c r="G28" i="137"/>
  <c r="F28" i="137"/>
  <c r="J28" i="137" s="1"/>
  <c r="C28" i="137"/>
  <c r="G27" i="137"/>
  <c r="F27" i="137"/>
  <c r="C27" i="137"/>
  <c r="K27" i="137" s="1"/>
  <c r="N24" i="137"/>
  <c r="M24" i="137"/>
  <c r="M31" i="137" s="1"/>
  <c r="M9" i="133" s="1"/>
  <c r="M72" i="14" s="1"/>
  <c r="O83" i="147" s="1"/>
  <c r="L24" i="137"/>
  <c r="I24" i="137"/>
  <c r="I31" i="137" s="1"/>
  <c r="E24" i="137"/>
  <c r="D24" i="137"/>
  <c r="G23" i="137"/>
  <c r="H23" i="137" s="1"/>
  <c r="F23" i="137"/>
  <c r="J23" i="137" s="1"/>
  <c r="C23" i="137"/>
  <c r="K23" i="137" s="1"/>
  <c r="O23" i="137" s="1"/>
  <c r="G22" i="137"/>
  <c r="F22" i="137"/>
  <c r="J22" i="137" s="1"/>
  <c r="C22" i="137"/>
  <c r="K22" i="137" s="1"/>
  <c r="O22" i="137" s="1"/>
  <c r="G21" i="137"/>
  <c r="F21" i="137"/>
  <c r="C21" i="137"/>
  <c r="K21" i="137" s="1"/>
  <c r="O21" i="137" s="1"/>
  <c r="G20" i="137"/>
  <c r="F20" i="137"/>
  <c r="J20" i="137" s="1"/>
  <c r="C20" i="137"/>
  <c r="K20" i="137" s="1"/>
  <c r="O20" i="137" s="1"/>
  <c r="G19" i="137"/>
  <c r="F19" i="137"/>
  <c r="J19" i="137" s="1"/>
  <c r="C19" i="137"/>
  <c r="K19" i="137" s="1"/>
  <c r="O19" i="137" s="1"/>
  <c r="G18" i="137"/>
  <c r="F18" i="137"/>
  <c r="J18" i="137" s="1"/>
  <c r="C18" i="137"/>
  <c r="K18" i="137" s="1"/>
  <c r="O18" i="137" s="1"/>
  <c r="G17" i="137"/>
  <c r="F17" i="137"/>
  <c r="C17" i="137"/>
  <c r="K17" i="137" s="1"/>
  <c r="O17" i="137" s="1"/>
  <c r="G16" i="137"/>
  <c r="F16" i="137"/>
  <c r="J16" i="137" s="1"/>
  <c r="C16" i="137"/>
  <c r="K16" i="137" s="1"/>
  <c r="O16" i="137" s="1"/>
  <c r="G15" i="137"/>
  <c r="F15" i="137"/>
  <c r="J15" i="137" s="1"/>
  <c r="C15" i="137"/>
  <c r="K15" i="137" s="1"/>
  <c r="O15" i="137" s="1"/>
  <c r="G14" i="137"/>
  <c r="F14" i="137"/>
  <c r="J14" i="137" s="1"/>
  <c r="C14" i="137"/>
  <c r="K14" i="137" s="1"/>
  <c r="O14" i="137" s="1"/>
  <c r="G13" i="137"/>
  <c r="F13" i="137"/>
  <c r="C13" i="137"/>
  <c r="K13" i="137" s="1"/>
  <c r="O13" i="137" s="1"/>
  <c r="G12" i="137"/>
  <c r="F12" i="137"/>
  <c r="C12" i="137"/>
  <c r="K12" i="137" s="1"/>
  <c r="O12" i="137" s="1"/>
  <c r="G11" i="137"/>
  <c r="F11" i="137"/>
  <c r="J11" i="137" s="1"/>
  <c r="C11" i="137"/>
  <c r="K11" i="137" s="1"/>
  <c r="O11" i="137" s="1"/>
  <c r="G10" i="137"/>
  <c r="F10" i="137"/>
  <c r="C10" i="137"/>
  <c r="K10" i="137" s="1"/>
  <c r="O10" i="137" s="1"/>
  <c r="N36" i="136"/>
  <c r="M36" i="136"/>
  <c r="L36" i="136"/>
  <c r="I36" i="136"/>
  <c r="E36" i="136"/>
  <c r="D36" i="136"/>
  <c r="G35" i="136"/>
  <c r="F35" i="136"/>
  <c r="J35" i="136" s="1"/>
  <c r="C35" i="136"/>
  <c r="K35" i="136" s="1"/>
  <c r="O35" i="136" s="1"/>
  <c r="G34" i="136"/>
  <c r="F34" i="136"/>
  <c r="J34" i="136" s="1"/>
  <c r="C34" i="136"/>
  <c r="K34" i="136" s="1"/>
  <c r="O34" i="136" s="1"/>
  <c r="G33" i="136"/>
  <c r="F33" i="136"/>
  <c r="C33" i="136"/>
  <c r="N30" i="136"/>
  <c r="M30" i="136"/>
  <c r="L30" i="136"/>
  <c r="I30" i="136"/>
  <c r="E30" i="136"/>
  <c r="D30" i="136"/>
  <c r="G29" i="136"/>
  <c r="F29" i="136"/>
  <c r="J29" i="136" s="1"/>
  <c r="C29" i="136"/>
  <c r="K29" i="136" s="1"/>
  <c r="O29" i="136" s="1"/>
  <c r="G28" i="136"/>
  <c r="F28" i="136"/>
  <c r="C28" i="136"/>
  <c r="K28" i="136" s="1"/>
  <c r="O28" i="136" s="1"/>
  <c r="G27" i="136"/>
  <c r="F27" i="136"/>
  <c r="J27" i="136" s="1"/>
  <c r="C27" i="136"/>
  <c r="K27" i="136" s="1"/>
  <c r="O27" i="136" s="1"/>
  <c r="G26" i="136"/>
  <c r="F26" i="136"/>
  <c r="J26" i="136" s="1"/>
  <c r="C26" i="136"/>
  <c r="K26" i="136" s="1"/>
  <c r="O26" i="136" s="1"/>
  <c r="G25" i="136"/>
  <c r="F25" i="136"/>
  <c r="C25" i="136"/>
  <c r="K25" i="136" s="1"/>
  <c r="O25" i="136" s="1"/>
  <c r="G24" i="136"/>
  <c r="F24" i="136"/>
  <c r="J24" i="136" s="1"/>
  <c r="C24" i="136"/>
  <c r="K24" i="136" s="1"/>
  <c r="O24" i="136" s="1"/>
  <c r="G23" i="136"/>
  <c r="H23" i="136" s="1"/>
  <c r="F23" i="136"/>
  <c r="J23" i="136" s="1"/>
  <c r="C23" i="136"/>
  <c r="K23" i="136" s="1"/>
  <c r="O23" i="136" s="1"/>
  <c r="G22" i="136"/>
  <c r="F22" i="136"/>
  <c r="J22" i="136" s="1"/>
  <c r="C22" i="136"/>
  <c r="K22" i="136" s="1"/>
  <c r="O22" i="136" s="1"/>
  <c r="K21" i="136"/>
  <c r="O21" i="136" s="1"/>
  <c r="G21" i="136"/>
  <c r="F21" i="136"/>
  <c r="C21" i="136"/>
  <c r="G20" i="136"/>
  <c r="F20" i="136"/>
  <c r="J20" i="136" s="1"/>
  <c r="C20" i="136"/>
  <c r="K20" i="136" s="1"/>
  <c r="O20" i="136" s="1"/>
  <c r="G19" i="136"/>
  <c r="F19" i="136"/>
  <c r="J19" i="136" s="1"/>
  <c r="C19" i="136"/>
  <c r="K19" i="136" s="1"/>
  <c r="O19" i="136" s="1"/>
  <c r="G18" i="136"/>
  <c r="F18" i="136"/>
  <c r="J18" i="136" s="1"/>
  <c r="C18" i="136"/>
  <c r="K18" i="136" s="1"/>
  <c r="O18" i="136" s="1"/>
  <c r="G17" i="136"/>
  <c r="F17" i="136"/>
  <c r="C17" i="136"/>
  <c r="K17" i="136" s="1"/>
  <c r="N14" i="136"/>
  <c r="M14" i="136"/>
  <c r="L14" i="136"/>
  <c r="I14" i="136"/>
  <c r="E14" i="136"/>
  <c r="E38" i="136" s="1"/>
  <c r="E8" i="133" s="1"/>
  <c r="D14" i="136"/>
  <c r="D38" i="136" s="1"/>
  <c r="D8" i="133" s="1"/>
  <c r="G13" i="136"/>
  <c r="F13" i="136"/>
  <c r="C13" i="136"/>
  <c r="K13" i="136" s="1"/>
  <c r="O13" i="136" s="1"/>
  <c r="G12" i="136"/>
  <c r="F12" i="136"/>
  <c r="C12" i="136"/>
  <c r="K12" i="136" s="1"/>
  <c r="O12" i="136" s="1"/>
  <c r="G11" i="136"/>
  <c r="F11" i="136"/>
  <c r="J11" i="136" s="1"/>
  <c r="C11" i="136"/>
  <c r="K11" i="136" s="1"/>
  <c r="O11" i="136" s="1"/>
  <c r="G10" i="136"/>
  <c r="F10" i="136"/>
  <c r="J10" i="136" s="1"/>
  <c r="C10" i="136"/>
  <c r="K10" i="136" s="1"/>
  <c r="O10" i="136" s="1"/>
  <c r="N16" i="135"/>
  <c r="M16" i="135"/>
  <c r="L16" i="135"/>
  <c r="I16" i="135"/>
  <c r="E16" i="135"/>
  <c r="D16" i="135"/>
  <c r="G15" i="135"/>
  <c r="F15" i="135"/>
  <c r="C15" i="135"/>
  <c r="K15" i="135" s="1"/>
  <c r="O15" i="135" s="1"/>
  <c r="G14" i="135"/>
  <c r="F14" i="135"/>
  <c r="C14" i="135"/>
  <c r="N11" i="135"/>
  <c r="N18" i="135" s="1"/>
  <c r="N7" i="133" s="1"/>
  <c r="N70" i="14" s="1"/>
  <c r="P81" i="147" s="1"/>
  <c r="M11" i="135"/>
  <c r="L11" i="135"/>
  <c r="I11" i="135"/>
  <c r="E11" i="135"/>
  <c r="D11" i="135"/>
  <c r="G10" i="135"/>
  <c r="G11" i="135" s="1"/>
  <c r="F10" i="135"/>
  <c r="F11" i="135" s="1"/>
  <c r="C10" i="135"/>
  <c r="K10" i="135" s="1"/>
  <c r="H1362" i="134"/>
  <c r="H1361" i="134"/>
  <c r="H1360" i="134"/>
  <c r="H1359" i="134"/>
  <c r="H1358" i="134"/>
  <c r="H1357" i="134"/>
  <c r="H1356" i="134"/>
  <c r="H1355" i="134"/>
  <c r="H1354" i="134"/>
  <c r="H1353" i="134"/>
  <c r="H1352" i="134"/>
  <c r="H1351" i="134"/>
  <c r="H1350" i="134"/>
  <c r="H1349" i="134"/>
  <c r="H1348" i="134"/>
  <c r="H1347" i="134"/>
  <c r="H1346" i="134"/>
  <c r="H1345" i="134"/>
  <c r="H1344" i="134"/>
  <c r="H1343" i="134"/>
  <c r="H1342" i="134"/>
  <c r="H1341" i="134"/>
  <c r="H1340" i="134"/>
  <c r="H1339" i="134"/>
  <c r="H1338" i="134"/>
  <c r="H1337" i="134"/>
  <c r="H1336" i="134"/>
  <c r="H1335" i="134"/>
  <c r="H1334" i="134"/>
  <c r="H1333" i="134"/>
  <c r="H1332" i="134"/>
  <c r="H1331" i="134"/>
  <c r="H1330" i="134"/>
  <c r="H1329" i="134"/>
  <c r="H1328" i="134"/>
  <c r="H1327" i="134"/>
  <c r="H1326" i="134"/>
  <c r="H1325" i="134"/>
  <c r="H1324" i="134"/>
  <c r="H1323" i="134"/>
  <c r="H1322" i="134"/>
  <c r="H1321" i="134"/>
  <c r="H1320" i="134"/>
  <c r="H1319" i="134"/>
  <c r="H1318" i="134"/>
  <c r="H1317" i="134"/>
  <c r="H1316" i="134"/>
  <c r="H1315" i="134"/>
  <c r="H1314" i="134"/>
  <c r="H1313" i="134"/>
  <c r="H1312" i="134"/>
  <c r="H1311" i="134"/>
  <c r="H1310" i="134"/>
  <c r="H1309" i="134"/>
  <c r="H1308" i="134"/>
  <c r="H1307" i="134"/>
  <c r="H1306" i="134"/>
  <c r="H1305" i="134"/>
  <c r="H1304" i="134"/>
  <c r="H1303" i="134"/>
  <c r="H1302" i="134"/>
  <c r="H1301" i="134"/>
  <c r="H1300" i="134"/>
  <c r="H1299" i="134"/>
  <c r="H1298" i="134"/>
  <c r="H1297" i="134"/>
  <c r="H1296" i="134"/>
  <c r="H1295" i="134"/>
  <c r="H1294" i="134"/>
  <c r="H1293" i="134"/>
  <c r="H1292" i="134"/>
  <c r="H1291" i="134"/>
  <c r="H1290" i="134"/>
  <c r="H1289" i="134"/>
  <c r="H1288" i="134"/>
  <c r="H1287" i="134"/>
  <c r="H1286" i="134"/>
  <c r="H1285" i="134"/>
  <c r="H1284" i="134"/>
  <c r="H1283" i="134"/>
  <c r="H1282" i="134"/>
  <c r="H1281" i="134"/>
  <c r="H1280" i="134"/>
  <c r="H1279" i="134"/>
  <c r="H1278" i="134"/>
  <c r="H1277" i="134"/>
  <c r="H1276" i="134"/>
  <c r="H1275" i="134"/>
  <c r="H1274" i="134"/>
  <c r="H1273" i="134"/>
  <c r="H1272" i="134"/>
  <c r="H1271" i="134"/>
  <c r="H1270" i="134"/>
  <c r="H1269" i="134"/>
  <c r="H1268" i="134"/>
  <c r="H1267" i="134"/>
  <c r="H1266" i="134"/>
  <c r="H1265" i="134"/>
  <c r="H1264" i="134"/>
  <c r="H1263" i="134"/>
  <c r="H1262" i="134"/>
  <c r="H1261" i="134"/>
  <c r="H1260" i="134"/>
  <c r="H1259" i="134"/>
  <c r="H1258" i="134"/>
  <c r="H1257" i="134"/>
  <c r="H1256" i="134"/>
  <c r="H1255" i="134"/>
  <c r="H1254" i="134"/>
  <c r="H1253" i="134"/>
  <c r="H1252" i="134"/>
  <c r="H1251" i="134"/>
  <c r="H1250" i="134"/>
  <c r="H1249" i="134"/>
  <c r="H1248" i="134"/>
  <c r="H1247" i="134"/>
  <c r="H1246" i="134"/>
  <c r="H1245" i="134"/>
  <c r="H1244" i="134"/>
  <c r="H1243" i="134"/>
  <c r="H1242" i="134"/>
  <c r="H1241" i="134"/>
  <c r="H1240" i="134"/>
  <c r="H1239" i="134"/>
  <c r="H1238" i="134"/>
  <c r="H1237" i="134"/>
  <c r="H1236" i="134"/>
  <c r="H1235" i="134"/>
  <c r="H1234" i="134"/>
  <c r="H1233" i="134"/>
  <c r="H1232" i="134"/>
  <c r="H1231" i="134"/>
  <c r="H1230" i="134"/>
  <c r="H1229" i="134"/>
  <c r="H1228" i="134"/>
  <c r="H1227" i="134"/>
  <c r="H1226" i="134"/>
  <c r="H1225" i="134"/>
  <c r="H1224" i="134"/>
  <c r="H1223" i="134"/>
  <c r="H1222" i="134"/>
  <c r="H1221" i="134"/>
  <c r="H1220" i="134"/>
  <c r="H1219" i="134"/>
  <c r="H1218" i="134"/>
  <c r="H1217" i="134"/>
  <c r="H1216" i="134"/>
  <c r="H1215" i="134"/>
  <c r="H1214" i="134"/>
  <c r="H1213" i="134"/>
  <c r="H1212" i="134"/>
  <c r="H1211" i="134"/>
  <c r="H1210" i="134"/>
  <c r="H1209" i="134"/>
  <c r="H1208" i="134"/>
  <c r="H1207" i="134"/>
  <c r="H1206" i="134"/>
  <c r="H1205" i="134"/>
  <c r="H1204" i="134"/>
  <c r="H1203" i="134"/>
  <c r="H1202" i="134"/>
  <c r="H1201" i="134"/>
  <c r="H1200" i="134"/>
  <c r="H1199" i="134"/>
  <c r="H1198" i="134"/>
  <c r="H1197" i="134"/>
  <c r="H1196" i="134"/>
  <c r="H1195" i="134"/>
  <c r="H1194" i="134"/>
  <c r="H1193" i="134"/>
  <c r="H1192" i="134"/>
  <c r="H1191" i="134"/>
  <c r="H1190" i="134"/>
  <c r="H1189" i="134"/>
  <c r="H1188" i="134"/>
  <c r="H1187" i="134"/>
  <c r="H1186" i="134"/>
  <c r="H1185" i="134"/>
  <c r="H1184" i="134"/>
  <c r="H1183" i="134"/>
  <c r="H1182" i="134"/>
  <c r="H1181" i="134"/>
  <c r="H1180" i="134"/>
  <c r="H1179" i="134"/>
  <c r="H1178" i="134"/>
  <c r="H1177" i="134"/>
  <c r="H1176" i="134"/>
  <c r="H1175" i="134"/>
  <c r="H1174" i="134"/>
  <c r="H1173" i="134"/>
  <c r="H1172" i="134"/>
  <c r="H1171" i="134"/>
  <c r="H1170" i="134"/>
  <c r="H1169" i="134"/>
  <c r="H1168" i="134"/>
  <c r="H1167" i="134"/>
  <c r="H1166" i="134"/>
  <c r="H1165" i="134"/>
  <c r="H1164" i="134"/>
  <c r="H1163" i="134"/>
  <c r="H1162" i="134"/>
  <c r="H1161" i="134"/>
  <c r="H1160" i="134"/>
  <c r="H1159" i="134"/>
  <c r="H1158" i="134"/>
  <c r="H1157" i="134"/>
  <c r="H1156" i="134"/>
  <c r="H1155" i="134"/>
  <c r="H1154" i="134"/>
  <c r="H1153" i="134"/>
  <c r="H1152" i="134"/>
  <c r="H1151" i="134"/>
  <c r="H1150" i="134"/>
  <c r="H1149" i="134"/>
  <c r="H1148" i="134"/>
  <c r="H1147" i="134"/>
  <c r="H1146" i="134"/>
  <c r="H1145" i="134"/>
  <c r="H1144" i="134"/>
  <c r="H1143" i="134"/>
  <c r="H1142" i="134"/>
  <c r="H1141" i="134"/>
  <c r="H1140" i="134"/>
  <c r="H1139" i="134"/>
  <c r="H1138" i="134"/>
  <c r="H1137" i="134"/>
  <c r="H1136" i="134"/>
  <c r="H1135" i="134"/>
  <c r="H1134" i="134"/>
  <c r="H1133" i="134"/>
  <c r="H1132" i="134"/>
  <c r="H1131" i="134"/>
  <c r="H1130" i="134"/>
  <c r="H1129" i="134"/>
  <c r="H1128" i="134"/>
  <c r="H1127" i="134"/>
  <c r="H1126" i="134"/>
  <c r="H1125" i="134"/>
  <c r="H1124" i="134"/>
  <c r="H1123" i="134"/>
  <c r="H1122" i="134"/>
  <c r="H1121" i="134"/>
  <c r="H1120" i="134"/>
  <c r="H1119" i="134"/>
  <c r="H1118" i="134"/>
  <c r="H1117" i="134"/>
  <c r="H1116" i="134"/>
  <c r="H1115" i="134"/>
  <c r="H1114" i="134"/>
  <c r="H1113" i="134"/>
  <c r="H1112" i="134"/>
  <c r="H1111" i="134"/>
  <c r="H1110" i="134"/>
  <c r="H1109" i="134"/>
  <c r="H1108" i="134"/>
  <c r="H1107" i="134"/>
  <c r="H1106" i="134"/>
  <c r="H1105" i="134"/>
  <c r="H1104" i="134"/>
  <c r="H1103" i="134"/>
  <c r="H1102" i="134"/>
  <c r="H1101" i="134"/>
  <c r="H1100" i="134"/>
  <c r="H1099" i="134"/>
  <c r="H1098" i="134"/>
  <c r="H1097" i="134"/>
  <c r="H1096" i="134"/>
  <c r="H1095" i="134"/>
  <c r="H1094" i="134"/>
  <c r="H1093" i="134"/>
  <c r="H1092" i="134"/>
  <c r="H1091" i="134"/>
  <c r="H1090" i="134"/>
  <c r="H1089" i="134"/>
  <c r="H1088" i="134"/>
  <c r="H1087" i="134"/>
  <c r="H1086" i="134"/>
  <c r="H1085" i="134"/>
  <c r="H1084" i="134"/>
  <c r="H1083" i="134"/>
  <c r="H1082" i="134"/>
  <c r="H1081" i="134"/>
  <c r="H1080" i="134"/>
  <c r="H1079" i="134"/>
  <c r="H1078" i="134"/>
  <c r="H1077" i="134"/>
  <c r="H1076" i="134"/>
  <c r="H1075" i="134"/>
  <c r="H1074" i="134"/>
  <c r="H1073" i="134"/>
  <c r="H1072" i="134"/>
  <c r="H1071" i="134"/>
  <c r="H1070" i="134"/>
  <c r="H1069" i="134"/>
  <c r="H1068" i="134"/>
  <c r="H1067" i="134"/>
  <c r="H1066" i="134"/>
  <c r="H1065" i="134"/>
  <c r="H1064" i="134"/>
  <c r="H1063" i="134"/>
  <c r="H1062" i="134"/>
  <c r="H1061" i="134"/>
  <c r="H1060" i="134"/>
  <c r="H1059" i="134"/>
  <c r="H1058" i="134"/>
  <c r="H1057" i="134"/>
  <c r="H1056" i="134"/>
  <c r="H1055" i="134"/>
  <c r="H1054" i="134"/>
  <c r="H1053" i="134"/>
  <c r="H1052" i="134"/>
  <c r="H1051" i="134"/>
  <c r="H1050" i="134"/>
  <c r="H1049" i="134"/>
  <c r="H1048" i="134"/>
  <c r="H1047" i="134"/>
  <c r="H1046" i="134"/>
  <c r="H1045" i="134"/>
  <c r="H1044" i="134"/>
  <c r="H1043" i="134"/>
  <c r="H1042" i="134"/>
  <c r="H1041" i="134"/>
  <c r="H1040" i="134"/>
  <c r="H1039" i="134"/>
  <c r="H1038" i="134"/>
  <c r="H1037" i="134"/>
  <c r="H1036" i="134"/>
  <c r="H1035" i="134"/>
  <c r="H1034" i="134"/>
  <c r="H1033" i="134"/>
  <c r="H1032" i="134"/>
  <c r="H1031" i="134"/>
  <c r="H1030" i="134"/>
  <c r="H1029" i="134"/>
  <c r="H1028" i="134"/>
  <c r="H1027" i="134"/>
  <c r="H1026" i="134"/>
  <c r="H1025" i="134"/>
  <c r="H1024" i="134"/>
  <c r="H1023" i="134"/>
  <c r="H1022" i="134"/>
  <c r="H1021" i="134"/>
  <c r="H1020" i="134"/>
  <c r="H1019" i="134"/>
  <c r="H1018" i="134"/>
  <c r="H1017" i="134"/>
  <c r="H1016" i="134"/>
  <c r="H1015" i="134"/>
  <c r="H1014" i="134"/>
  <c r="H1013" i="134"/>
  <c r="H1012" i="134"/>
  <c r="H1011" i="134"/>
  <c r="H1010" i="134"/>
  <c r="H1009" i="134"/>
  <c r="H1008" i="134"/>
  <c r="H1007" i="134"/>
  <c r="H1006" i="134"/>
  <c r="H1005" i="134"/>
  <c r="H1004" i="134"/>
  <c r="H1003" i="134"/>
  <c r="H1002" i="134"/>
  <c r="H1001" i="134"/>
  <c r="H1000" i="134"/>
  <c r="H999" i="134"/>
  <c r="H998" i="134"/>
  <c r="H997" i="134"/>
  <c r="H996" i="134"/>
  <c r="H995" i="134"/>
  <c r="H994" i="134"/>
  <c r="H993" i="134"/>
  <c r="H992" i="134"/>
  <c r="H991" i="134"/>
  <c r="H990" i="134"/>
  <c r="H989" i="134"/>
  <c r="H988" i="134"/>
  <c r="H987" i="134"/>
  <c r="H986" i="134"/>
  <c r="H985" i="134"/>
  <c r="H984" i="134"/>
  <c r="H983" i="134"/>
  <c r="H982" i="134"/>
  <c r="H981" i="134"/>
  <c r="H980" i="134"/>
  <c r="H979" i="134"/>
  <c r="H978" i="134"/>
  <c r="H977" i="134"/>
  <c r="H976" i="134"/>
  <c r="H975" i="134"/>
  <c r="H974" i="134"/>
  <c r="H973" i="134"/>
  <c r="H972" i="134"/>
  <c r="H971" i="134"/>
  <c r="H970" i="134"/>
  <c r="H969" i="134"/>
  <c r="H968" i="134"/>
  <c r="H967" i="134"/>
  <c r="H966" i="134"/>
  <c r="H965" i="134"/>
  <c r="H964" i="134"/>
  <c r="H963" i="134"/>
  <c r="H962" i="134"/>
  <c r="H961" i="134"/>
  <c r="H960" i="134"/>
  <c r="H959" i="134"/>
  <c r="H958" i="134"/>
  <c r="H957" i="134"/>
  <c r="H956" i="134"/>
  <c r="H955" i="134"/>
  <c r="H954" i="134"/>
  <c r="H953" i="134"/>
  <c r="H952" i="134"/>
  <c r="H951" i="134"/>
  <c r="H950" i="134"/>
  <c r="H949" i="134"/>
  <c r="H948" i="134"/>
  <c r="H947" i="134"/>
  <c r="H946" i="134"/>
  <c r="H945" i="134"/>
  <c r="H944" i="134"/>
  <c r="H943" i="134"/>
  <c r="H942" i="134"/>
  <c r="H941" i="134"/>
  <c r="H940" i="134"/>
  <c r="H939" i="134"/>
  <c r="H938" i="134"/>
  <c r="H937" i="134"/>
  <c r="H936" i="134"/>
  <c r="H935" i="134"/>
  <c r="H934" i="134"/>
  <c r="H933" i="134"/>
  <c r="H932" i="134"/>
  <c r="H931" i="134"/>
  <c r="H930" i="134"/>
  <c r="H929" i="134"/>
  <c r="H928" i="134"/>
  <c r="H927" i="134"/>
  <c r="H926" i="134"/>
  <c r="H925" i="134"/>
  <c r="H924" i="134"/>
  <c r="H923" i="134"/>
  <c r="H922" i="134"/>
  <c r="H921" i="134"/>
  <c r="H920" i="134"/>
  <c r="H919" i="134"/>
  <c r="H918" i="134"/>
  <c r="H917" i="134"/>
  <c r="H916" i="134"/>
  <c r="H915" i="134"/>
  <c r="H914" i="134"/>
  <c r="H913" i="134"/>
  <c r="H912" i="134"/>
  <c r="H911" i="134"/>
  <c r="H910" i="134"/>
  <c r="H909" i="134"/>
  <c r="H908" i="134"/>
  <c r="H907" i="134"/>
  <c r="H906" i="134"/>
  <c r="H905" i="134"/>
  <c r="H904" i="134"/>
  <c r="H903" i="134"/>
  <c r="H902" i="134"/>
  <c r="H901" i="134"/>
  <c r="H900" i="134"/>
  <c r="H899" i="134"/>
  <c r="H898" i="134"/>
  <c r="H897" i="134"/>
  <c r="H896" i="134"/>
  <c r="H895" i="134"/>
  <c r="H894" i="134"/>
  <c r="H893" i="134"/>
  <c r="H892" i="134"/>
  <c r="H891" i="134"/>
  <c r="H890" i="134"/>
  <c r="H889" i="134"/>
  <c r="H888" i="134"/>
  <c r="H887" i="134"/>
  <c r="H886" i="134"/>
  <c r="H885" i="134"/>
  <c r="H884" i="134"/>
  <c r="H883" i="134"/>
  <c r="H882" i="134"/>
  <c r="H881" i="134"/>
  <c r="H880" i="134"/>
  <c r="H879" i="134"/>
  <c r="H878" i="134"/>
  <c r="H877" i="134"/>
  <c r="H876" i="134"/>
  <c r="H875" i="134"/>
  <c r="H874" i="134"/>
  <c r="H873" i="134"/>
  <c r="H872" i="134"/>
  <c r="H871" i="134"/>
  <c r="H870" i="134"/>
  <c r="H869" i="134"/>
  <c r="H868" i="134"/>
  <c r="H867" i="134"/>
  <c r="H866" i="134"/>
  <c r="H865" i="134"/>
  <c r="H864" i="134"/>
  <c r="H863" i="134"/>
  <c r="H862" i="134"/>
  <c r="H861" i="134"/>
  <c r="H860" i="134"/>
  <c r="H859" i="134"/>
  <c r="H858" i="134"/>
  <c r="H857" i="134"/>
  <c r="H856" i="134"/>
  <c r="H855" i="134"/>
  <c r="H854" i="134"/>
  <c r="H853" i="134"/>
  <c r="H852" i="134"/>
  <c r="H851" i="134"/>
  <c r="H850" i="134"/>
  <c r="H849" i="134"/>
  <c r="H848" i="134"/>
  <c r="H847" i="134"/>
  <c r="H846" i="134"/>
  <c r="H845" i="134"/>
  <c r="H844" i="134"/>
  <c r="H843" i="134"/>
  <c r="H842" i="134"/>
  <c r="H841" i="134"/>
  <c r="H840" i="134"/>
  <c r="H839" i="134"/>
  <c r="H838" i="134"/>
  <c r="H837" i="134"/>
  <c r="H836" i="134"/>
  <c r="H835" i="134"/>
  <c r="H834" i="134"/>
  <c r="H833" i="134"/>
  <c r="H832" i="134"/>
  <c r="H831" i="134"/>
  <c r="H830" i="134"/>
  <c r="H829" i="134"/>
  <c r="H828" i="134"/>
  <c r="H827" i="134"/>
  <c r="H826" i="134"/>
  <c r="H825" i="134"/>
  <c r="H824" i="134"/>
  <c r="H823" i="134"/>
  <c r="H822" i="134"/>
  <c r="H821" i="134"/>
  <c r="H820" i="134"/>
  <c r="H819" i="134"/>
  <c r="H818" i="134"/>
  <c r="H817" i="134"/>
  <c r="H816" i="134"/>
  <c r="H815" i="134"/>
  <c r="H814" i="134"/>
  <c r="H813" i="134"/>
  <c r="H812" i="134"/>
  <c r="H811" i="134"/>
  <c r="H810" i="134"/>
  <c r="H809" i="134"/>
  <c r="H808" i="134"/>
  <c r="H807" i="134"/>
  <c r="H806" i="134"/>
  <c r="H805" i="134"/>
  <c r="H804" i="134"/>
  <c r="H803" i="134"/>
  <c r="H802" i="134"/>
  <c r="H801" i="134"/>
  <c r="H800" i="134"/>
  <c r="H799" i="134"/>
  <c r="H798" i="134"/>
  <c r="H797" i="134"/>
  <c r="H796" i="134"/>
  <c r="H795" i="134"/>
  <c r="H794" i="134"/>
  <c r="H793" i="134"/>
  <c r="H792" i="134"/>
  <c r="H791" i="134"/>
  <c r="H790" i="134"/>
  <c r="H789" i="134"/>
  <c r="H788" i="134"/>
  <c r="H787" i="134"/>
  <c r="H786" i="134"/>
  <c r="H785" i="134"/>
  <c r="H784" i="134"/>
  <c r="H783" i="134"/>
  <c r="H782" i="134"/>
  <c r="H781" i="134"/>
  <c r="H780" i="134"/>
  <c r="H779" i="134"/>
  <c r="H778" i="134"/>
  <c r="H777" i="134"/>
  <c r="H776" i="134"/>
  <c r="H775" i="134"/>
  <c r="H774" i="134"/>
  <c r="H773" i="134"/>
  <c r="H772" i="134"/>
  <c r="H771" i="134"/>
  <c r="H770" i="134"/>
  <c r="H769" i="134"/>
  <c r="H768" i="134"/>
  <c r="H767" i="134"/>
  <c r="H766" i="134"/>
  <c r="H765" i="134"/>
  <c r="H764" i="134"/>
  <c r="H763" i="134"/>
  <c r="H762" i="134"/>
  <c r="H761" i="134"/>
  <c r="H760" i="134"/>
  <c r="H759" i="134"/>
  <c r="H758" i="134"/>
  <c r="H757" i="134"/>
  <c r="H756" i="134"/>
  <c r="H755" i="134"/>
  <c r="H754" i="134"/>
  <c r="H753" i="134"/>
  <c r="H752" i="134"/>
  <c r="H751" i="134"/>
  <c r="H750" i="134"/>
  <c r="H749" i="134"/>
  <c r="H748" i="134"/>
  <c r="H747" i="134"/>
  <c r="H746" i="134"/>
  <c r="H745" i="134"/>
  <c r="H744" i="134"/>
  <c r="H743" i="134"/>
  <c r="H742" i="134"/>
  <c r="H741" i="134"/>
  <c r="H740" i="134"/>
  <c r="H739" i="134"/>
  <c r="H738" i="134"/>
  <c r="H737" i="134"/>
  <c r="H736" i="134"/>
  <c r="H735" i="134"/>
  <c r="H734" i="134"/>
  <c r="H733" i="134"/>
  <c r="H732" i="134"/>
  <c r="H731" i="134"/>
  <c r="H730" i="134"/>
  <c r="H729" i="134"/>
  <c r="H728" i="134"/>
  <c r="H727" i="134"/>
  <c r="H726" i="134"/>
  <c r="H725" i="134"/>
  <c r="H724" i="134"/>
  <c r="H723" i="134"/>
  <c r="H722" i="134"/>
  <c r="H721" i="134"/>
  <c r="H720" i="134"/>
  <c r="H719" i="134"/>
  <c r="H718" i="134"/>
  <c r="H717" i="134"/>
  <c r="H716" i="134"/>
  <c r="H715" i="134"/>
  <c r="H714" i="134"/>
  <c r="H713" i="134"/>
  <c r="H712" i="134"/>
  <c r="H711" i="134"/>
  <c r="H710" i="134"/>
  <c r="H709" i="134"/>
  <c r="H708" i="134"/>
  <c r="H707" i="134"/>
  <c r="H706" i="134"/>
  <c r="H705" i="134"/>
  <c r="H704" i="134"/>
  <c r="H703" i="134"/>
  <c r="H702" i="134"/>
  <c r="H701" i="134"/>
  <c r="H700" i="134"/>
  <c r="H699" i="134"/>
  <c r="H698" i="134"/>
  <c r="H697" i="134"/>
  <c r="H696" i="134"/>
  <c r="H695" i="134"/>
  <c r="H694" i="134"/>
  <c r="H693" i="134"/>
  <c r="H692" i="134"/>
  <c r="H691" i="134"/>
  <c r="H690" i="134"/>
  <c r="H689" i="134"/>
  <c r="H688" i="134"/>
  <c r="H687" i="134"/>
  <c r="H686" i="134"/>
  <c r="H685" i="134"/>
  <c r="H684" i="134"/>
  <c r="H683" i="134"/>
  <c r="H682" i="134"/>
  <c r="H681" i="134"/>
  <c r="H680" i="134"/>
  <c r="H679" i="134"/>
  <c r="H678" i="134"/>
  <c r="H677" i="134"/>
  <c r="H676" i="134"/>
  <c r="H675" i="134"/>
  <c r="H674" i="134"/>
  <c r="H673" i="134"/>
  <c r="H672" i="134"/>
  <c r="H671" i="134"/>
  <c r="H670" i="134"/>
  <c r="H669" i="134"/>
  <c r="H668" i="134"/>
  <c r="H667" i="134"/>
  <c r="H666" i="134"/>
  <c r="H665" i="134"/>
  <c r="H664" i="134"/>
  <c r="H663" i="134"/>
  <c r="H662" i="134"/>
  <c r="H661" i="134"/>
  <c r="H660" i="134"/>
  <c r="H659" i="134"/>
  <c r="H658" i="134"/>
  <c r="H657" i="134"/>
  <c r="H656" i="134"/>
  <c r="H655" i="134"/>
  <c r="H654" i="134"/>
  <c r="H653" i="134"/>
  <c r="H652" i="134"/>
  <c r="H651" i="134"/>
  <c r="H650" i="134"/>
  <c r="H649" i="134"/>
  <c r="H648" i="134"/>
  <c r="H647" i="134"/>
  <c r="H646" i="134"/>
  <c r="H645" i="134"/>
  <c r="H644" i="134"/>
  <c r="H643" i="134"/>
  <c r="H642" i="134"/>
  <c r="H641" i="134"/>
  <c r="H640" i="134"/>
  <c r="H639" i="134"/>
  <c r="H638" i="134"/>
  <c r="H637" i="134"/>
  <c r="H636" i="134"/>
  <c r="H635" i="134"/>
  <c r="H634" i="134"/>
  <c r="H633" i="134"/>
  <c r="H632" i="134"/>
  <c r="H631" i="134"/>
  <c r="H630" i="134"/>
  <c r="H629" i="134"/>
  <c r="H628" i="134"/>
  <c r="H627" i="134"/>
  <c r="H626" i="134"/>
  <c r="H625" i="134"/>
  <c r="H624" i="134"/>
  <c r="H623" i="134"/>
  <c r="H622" i="134"/>
  <c r="H621" i="134"/>
  <c r="H620" i="134"/>
  <c r="H619" i="134"/>
  <c r="H618" i="134"/>
  <c r="H617" i="134"/>
  <c r="H616" i="134"/>
  <c r="H615" i="134"/>
  <c r="H614" i="134"/>
  <c r="H613" i="134"/>
  <c r="H612" i="134"/>
  <c r="H611" i="134"/>
  <c r="H610" i="134"/>
  <c r="H609" i="134"/>
  <c r="H608" i="134"/>
  <c r="H607" i="134"/>
  <c r="H606" i="134"/>
  <c r="H605" i="134"/>
  <c r="H604" i="134"/>
  <c r="H603" i="134"/>
  <c r="H602" i="134"/>
  <c r="H601" i="134"/>
  <c r="H600" i="134"/>
  <c r="H599" i="134"/>
  <c r="H598" i="134"/>
  <c r="H597" i="134"/>
  <c r="H596" i="134"/>
  <c r="H595" i="134"/>
  <c r="H594" i="134"/>
  <c r="H593" i="134"/>
  <c r="H592" i="134"/>
  <c r="H591" i="134"/>
  <c r="H590" i="134"/>
  <c r="H589" i="134"/>
  <c r="H588" i="134"/>
  <c r="H587" i="134"/>
  <c r="H586" i="134"/>
  <c r="H585" i="134"/>
  <c r="H584" i="134"/>
  <c r="H583" i="134"/>
  <c r="H582" i="134"/>
  <c r="H581" i="134"/>
  <c r="H580" i="134"/>
  <c r="H579" i="134"/>
  <c r="H578" i="134"/>
  <c r="H577" i="134"/>
  <c r="H576" i="134"/>
  <c r="H575" i="134"/>
  <c r="H574" i="134"/>
  <c r="H573" i="134"/>
  <c r="H572" i="134"/>
  <c r="H571" i="134"/>
  <c r="H570" i="134"/>
  <c r="H569" i="134"/>
  <c r="H568" i="134"/>
  <c r="H567" i="134"/>
  <c r="H566" i="134"/>
  <c r="H565" i="134"/>
  <c r="H564" i="134"/>
  <c r="H563" i="134"/>
  <c r="H562" i="134"/>
  <c r="H561" i="134"/>
  <c r="H560" i="134"/>
  <c r="H559" i="134"/>
  <c r="H558" i="134"/>
  <c r="H557" i="134"/>
  <c r="H556" i="134"/>
  <c r="H555" i="134"/>
  <c r="H554" i="134"/>
  <c r="H553" i="134"/>
  <c r="H552" i="134"/>
  <c r="H551" i="134"/>
  <c r="H550" i="134"/>
  <c r="H549" i="134"/>
  <c r="H548" i="134"/>
  <c r="H547" i="134"/>
  <c r="H546" i="134"/>
  <c r="H545" i="134"/>
  <c r="H544" i="134"/>
  <c r="H543" i="134"/>
  <c r="H542" i="134"/>
  <c r="H541" i="134"/>
  <c r="H540" i="134"/>
  <c r="H539" i="134"/>
  <c r="H538" i="134"/>
  <c r="H537" i="134"/>
  <c r="H536" i="134"/>
  <c r="H535" i="134"/>
  <c r="H534" i="134"/>
  <c r="H533" i="134"/>
  <c r="H532" i="134"/>
  <c r="H531" i="134"/>
  <c r="H530" i="134"/>
  <c r="H529" i="134"/>
  <c r="H528" i="134"/>
  <c r="H527" i="134"/>
  <c r="H526" i="134"/>
  <c r="H525" i="134"/>
  <c r="H524" i="134"/>
  <c r="H523" i="134"/>
  <c r="H522" i="134"/>
  <c r="H521" i="134"/>
  <c r="H520" i="134"/>
  <c r="H519" i="134"/>
  <c r="H518" i="134"/>
  <c r="H517" i="134"/>
  <c r="H516" i="134"/>
  <c r="H515" i="134"/>
  <c r="H514" i="134"/>
  <c r="H513" i="134"/>
  <c r="H512" i="134"/>
  <c r="H511" i="134"/>
  <c r="H510" i="134"/>
  <c r="H509" i="134"/>
  <c r="H508" i="134"/>
  <c r="H507" i="134"/>
  <c r="H506" i="134"/>
  <c r="H505" i="134"/>
  <c r="H504" i="134"/>
  <c r="H503" i="134"/>
  <c r="H502" i="134"/>
  <c r="H501" i="134"/>
  <c r="H500" i="134"/>
  <c r="H499" i="134"/>
  <c r="H498" i="134"/>
  <c r="H497" i="134"/>
  <c r="H496" i="134"/>
  <c r="H495" i="134"/>
  <c r="H494" i="134"/>
  <c r="H493" i="134"/>
  <c r="H492" i="134"/>
  <c r="H491" i="134"/>
  <c r="H490" i="134"/>
  <c r="H489" i="134"/>
  <c r="H488" i="134"/>
  <c r="H487" i="134"/>
  <c r="H486" i="134"/>
  <c r="H485" i="134"/>
  <c r="H484" i="134"/>
  <c r="H483" i="134"/>
  <c r="H482" i="134"/>
  <c r="H481" i="134"/>
  <c r="H480" i="134"/>
  <c r="H479" i="134"/>
  <c r="H478" i="134"/>
  <c r="H477" i="134"/>
  <c r="H476" i="134"/>
  <c r="H475" i="134"/>
  <c r="H474" i="134"/>
  <c r="H473" i="134"/>
  <c r="H472" i="134"/>
  <c r="H471" i="134"/>
  <c r="H470" i="134"/>
  <c r="H469" i="134"/>
  <c r="H468" i="134"/>
  <c r="H467" i="134"/>
  <c r="H466" i="134"/>
  <c r="H465" i="134"/>
  <c r="H464" i="134"/>
  <c r="H463" i="134"/>
  <c r="H462" i="134"/>
  <c r="H461" i="134"/>
  <c r="H460" i="134"/>
  <c r="H459" i="134"/>
  <c r="H458" i="134"/>
  <c r="H457" i="134"/>
  <c r="H456" i="134"/>
  <c r="H455" i="134"/>
  <c r="H454" i="134"/>
  <c r="H453" i="134"/>
  <c r="H452" i="134"/>
  <c r="H451" i="134"/>
  <c r="H450" i="134"/>
  <c r="H449" i="134"/>
  <c r="H448" i="134"/>
  <c r="H447" i="134"/>
  <c r="H446" i="134"/>
  <c r="H445" i="134"/>
  <c r="H444" i="134"/>
  <c r="H443" i="134"/>
  <c r="H442" i="134"/>
  <c r="H441" i="134"/>
  <c r="H440" i="134"/>
  <c r="H439" i="134"/>
  <c r="H438" i="134"/>
  <c r="H437" i="134"/>
  <c r="H436" i="134"/>
  <c r="H435" i="134"/>
  <c r="H434" i="134"/>
  <c r="H433" i="134"/>
  <c r="H432" i="134"/>
  <c r="H431" i="134"/>
  <c r="H430" i="134"/>
  <c r="H429" i="134"/>
  <c r="H428" i="134"/>
  <c r="H427" i="134"/>
  <c r="H426" i="134"/>
  <c r="H425" i="134"/>
  <c r="H424" i="134"/>
  <c r="H423" i="134"/>
  <c r="H422" i="134"/>
  <c r="H421" i="134"/>
  <c r="H420" i="134"/>
  <c r="H419" i="134"/>
  <c r="H418" i="134"/>
  <c r="H417" i="134"/>
  <c r="H416" i="134"/>
  <c r="H415" i="134"/>
  <c r="H414" i="134"/>
  <c r="H413" i="134"/>
  <c r="H412" i="134"/>
  <c r="H411" i="134"/>
  <c r="H410" i="134"/>
  <c r="H409" i="134"/>
  <c r="H408" i="134"/>
  <c r="H407" i="134"/>
  <c r="H406" i="134"/>
  <c r="H405" i="134"/>
  <c r="H404" i="134"/>
  <c r="H403" i="134"/>
  <c r="H402" i="134"/>
  <c r="H401" i="134"/>
  <c r="H400" i="134"/>
  <c r="H399" i="134"/>
  <c r="H398" i="134"/>
  <c r="H397" i="134"/>
  <c r="H396" i="134"/>
  <c r="H395" i="134"/>
  <c r="H394" i="134"/>
  <c r="H393" i="134"/>
  <c r="H392" i="134"/>
  <c r="H391" i="134"/>
  <c r="H390" i="134"/>
  <c r="H389" i="134"/>
  <c r="H388" i="134"/>
  <c r="H387" i="134"/>
  <c r="H386" i="134"/>
  <c r="H385" i="134"/>
  <c r="H384" i="134"/>
  <c r="H383" i="134"/>
  <c r="H382" i="134"/>
  <c r="H381" i="134"/>
  <c r="H380" i="134"/>
  <c r="H379" i="134"/>
  <c r="H378" i="134"/>
  <c r="H377" i="134"/>
  <c r="H376" i="134"/>
  <c r="H375" i="134"/>
  <c r="H374" i="134"/>
  <c r="H373" i="134"/>
  <c r="H372" i="134"/>
  <c r="H371" i="134"/>
  <c r="H370" i="134"/>
  <c r="H369" i="134"/>
  <c r="H368" i="134"/>
  <c r="H367" i="134"/>
  <c r="H366" i="134"/>
  <c r="H365" i="134"/>
  <c r="H364" i="134"/>
  <c r="H363" i="134"/>
  <c r="H362" i="134"/>
  <c r="H361" i="134"/>
  <c r="H360" i="134"/>
  <c r="H359" i="134"/>
  <c r="H358" i="134"/>
  <c r="H357" i="134"/>
  <c r="H356" i="134"/>
  <c r="H355" i="134"/>
  <c r="H354" i="134"/>
  <c r="H353" i="134"/>
  <c r="H352" i="134"/>
  <c r="H351" i="134"/>
  <c r="H350" i="134"/>
  <c r="H349" i="134"/>
  <c r="H348" i="134"/>
  <c r="H347" i="134"/>
  <c r="H346" i="134"/>
  <c r="H345" i="134"/>
  <c r="H344" i="134"/>
  <c r="H343" i="134"/>
  <c r="H342" i="134"/>
  <c r="H341" i="134"/>
  <c r="H340" i="134"/>
  <c r="H339" i="134"/>
  <c r="H338" i="134"/>
  <c r="H337" i="134"/>
  <c r="H336" i="134"/>
  <c r="H335" i="134"/>
  <c r="H334" i="134"/>
  <c r="H333" i="134"/>
  <c r="H332" i="134"/>
  <c r="H331" i="134"/>
  <c r="H330" i="134"/>
  <c r="H329" i="134"/>
  <c r="H328" i="134"/>
  <c r="H327" i="134"/>
  <c r="H326" i="134"/>
  <c r="H325" i="134"/>
  <c r="H324" i="134"/>
  <c r="H323" i="134"/>
  <c r="H322" i="134"/>
  <c r="H321" i="134"/>
  <c r="H320" i="134"/>
  <c r="H319" i="134"/>
  <c r="H318" i="134"/>
  <c r="H317" i="134"/>
  <c r="H316" i="134"/>
  <c r="H315" i="134"/>
  <c r="H314" i="134"/>
  <c r="H313" i="134"/>
  <c r="H312" i="134"/>
  <c r="H311" i="134"/>
  <c r="H310" i="134"/>
  <c r="H309" i="134"/>
  <c r="H308" i="134"/>
  <c r="H307" i="134"/>
  <c r="H306" i="134"/>
  <c r="H305" i="134"/>
  <c r="H304" i="134"/>
  <c r="H303" i="134"/>
  <c r="H302" i="134"/>
  <c r="H301" i="134"/>
  <c r="H300" i="134"/>
  <c r="H299" i="134"/>
  <c r="H298" i="134"/>
  <c r="H297" i="134"/>
  <c r="H296" i="134"/>
  <c r="H295" i="134"/>
  <c r="H294" i="134"/>
  <c r="H293" i="134"/>
  <c r="H292" i="134"/>
  <c r="H291" i="134"/>
  <c r="H290" i="134"/>
  <c r="H289" i="134"/>
  <c r="H288" i="134"/>
  <c r="H287" i="134"/>
  <c r="H286" i="134"/>
  <c r="H285" i="134"/>
  <c r="H284" i="134"/>
  <c r="H283" i="134"/>
  <c r="H282" i="134"/>
  <c r="H281" i="134"/>
  <c r="H280" i="134"/>
  <c r="H279" i="134"/>
  <c r="H278" i="134"/>
  <c r="H277" i="134"/>
  <c r="H276" i="134"/>
  <c r="H275" i="134"/>
  <c r="H274" i="134"/>
  <c r="H273" i="134"/>
  <c r="H272" i="134"/>
  <c r="H271" i="134"/>
  <c r="H270" i="134"/>
  <c r="H269" i="134"/>
  <c r="H268" i="134"/>
  <c r="H267" i="134"/>
  <c r="H266" i="134"/>
  <c r="H265" i="134"/>
  <c r="H264" i="134"/>
  <c r="H263" i="134"/>
  <c r="H262" i="134"/>
  <c r="H261" i="134"/>
  <c r="H260" i="134"/>
  <c r="H259" i="134"/>
  <c r="H258" i="134"/>
  <c r="H257" i="134"/>
  <c r="H256" i="134"/>
  <c r="H255" i="134"/>
  <c r="H254" i="134"/>
  <c r="H253" i="134"/>
  <c r="H252" i="134"/>
  <c r="H251" i="134"/>
  <c r="H250" i="134"/>
  <c r="H249" i="134"/>
  <c r="H248" i="134"/>
  <c r="H247" i="134"/>
  <c r="H246" i="134"/>
  <c r="H245" i="134"/>
  <c r="H244" i="134"/>
  <c r="H243" i="134"/>
  <c r="H242" i="134"/>
  <c r="H241" i="134"/>
  <c r="H240" i="134"/>
  <c r="H239" i="134"/>
  <c r="H238" i="134"/>
  <c r="H237" i="134"/>
  <c r="H236" i="134"/>
  <c r="H235" i="134"/>
  <c r="H234" i="134"/>
  <c r="H233" i="134"/>
  <c r="H232" i="134"/>
  <c r="H231" i="134"/>
  <c r="H230" i="134"/>
  <c r="H229" i="134"/>
  <c r="H228" i="134"/>
  <c r="H227" i="134"/>
  <c r="H226" i="134"/>
  <c r="H225" i="134"/>
  <c r="H224" i="134"/>
  <c r="H223" i="134"/>
  <c r="H222" i="134"/>
  <c r="H221" i="134"/>
  <c r="H220" i="134"/>
  <c r="H219" i="134"/>
  <c r="H218" i="134"/>
  <c r="H217" i="134"/>
  <c r="H216" i="134"/>
  <c r="H215" i="134"/>
  <c r="H214" i="134"/>
  <c r="H213" i="134"/>
  <c r="H212" i="134"/>
  <c r="H211" i="134"/>
  <c r="H210" i="134"/>
  <c r="H209" i="134"/>
  <c r="H208" i="134"/>
  <c r="H207" i="134"/>
  <c r="H206" i="134"/>
  <c r="H205" i="134"/>
  <c r="H204" i="134"/>
  <c r="H203" i="134"/>
  <c r="H202" i="134"/>
  <c r="H201" i="134"/>
  <c r="H200" i="134"/>
  <c r="H199" i="134"/>
  <c r="H198" i="134"/>
  <c r="H197" i="134"/>
  <c r="H196" i="134"/>
  <c r="H195" i="134"/>
  <c r="H194" i="134"/>
  <c r="H193" i="134"/>
  <c r="H192" i="134"/>
  <c r="H191" i="134"/>
  <c r="H190" i="134"/>
  <c r="H189" i="134"/>
  <c r="H188" i="134"/>
  <c r="H187" i="134"/>
  <c r="H186" i="134"/>
  <c r="H185" i="134"/>
  <c r="H184" i="134"/>
  <c r="H183" i="134"/>
  <c r="H182" i="134"/>
  <c r="H181" i="134"/>
  <c r="H180" i="134"/>
  <c r="H179" i="134"/>
  <c r="H178" i="134"/>
  <c r="H177" i="134"/>
  <c r="H176" i="134"/>
  <c r="H175" i="134"/>
  <c r="H174" i="134"/>
  <c r="H173" i="134"/>
  <c r="H172" i="134"/>
  <c r="H171" i="134"/>
  <c r="H170" i="134"/>
  <c r="H169" i="134"/>
  <c r="H168" i="134"/>
  <c r="H167" i="134"/>
  <c r="H166" i="134"/>
  <c r="H165" i="134"/>
  <c r="H164" i="134"/>
  <c r="H163" i="134"/>
  <c r="H162" i="134"/>
  <c r="H161" i="134"/>
  <c r="H160" i="134"/>
  <c r="H159" i="134"/>
  <c r="H158" i="134"/>
  <c r="H157" i="134"/>
  <c r="H156" i="134"/>
  <c r="H155" i="134"/>
  <c r="H154" i="134"/>
  <c r="H153" i="134"/>
  <c r="H152" i="134"/>
  <c r="H151" i="134"/>
  <c r="H150" i="134"/>
  <c r="H149" i="134"/>
  <c r="H148" i="134"/>
  <c r="H147" i="134"/>
  <c r="H146" i="134"/>
  <c r="H145" i="134"/>
  <c r="H144" i="134"/>
  <c r="H143" i="134"/>
  <c r="H142" i="134"/>
  <c r="H141" i="134"/>
  <c r="H140" i="134"/>
  <c r="H139" i="134"/>
  <c r="H138" i="134"/>
  <c r="H137" i="134"/>
  <c r="H136" i="134"/>
  <c r="H135" i="134"/>
  <c r="H134" i="134"/>
  <c r="H133" i="134"/>
  <c r="H132" i="134"/>
  <c r="H131" i="134"/>
  <c r="H130" i="134"/>
  <c r="H129" i="134"/>
  <c r="H128" i="134"/>
  <c r="H127" i="134"/>
  <c r="H126" i="134"/>
  <c r="H125" i="134"/>
  <c r="H124" i="134"/>
  <c r="H123" i="134"/>
  <c r="H122" i="134"/>
  <c r="H121" i="134"/>
  <c r="H120" i="134"/>
  <c r="H119" i="134"/>
  <c r="H118" i="134"/>
  <c r="H117" i="134"/>
  <c r="H116" i="134"/>
  <c r="H115" i="134"/>
  <c r="H114" i="134"/>
  <c r="H113" i="134"/>
  <c r="H112" i="134"/>
  <c r="H111" i="134"/>
  <c r="H110" i="134"/>
  <c r="H109" i="134"/>
  <c r="H108" i="134"/>
  <c r="H107" i="134"/>
  <c r="H106" i="134"/>
  <c r="H105" i="134"/>
  <c r="H104" i="134"/>
  <c r="H103" i="134"/>
  <c r="H102" i="134"/>
  <c r="H101" i="134"/>
  <c r="H100" i="134"/>
  <c r="H99" i="134"/>
  <c r="H98" i="134"/>
  <c r="H97" i="134"/>
  <c r="H96" i="134"/>
  <c r="H95" i="134"/>
  <c r="H94" i="134"/>
  <c r="H93" i="134"/>
  <c r="H92" i="134"/>
  <c r="H91" i="134"/>
  <c r="H90" i="134"/>
  <c r="H89" i="134"/>
  <c r="H88" i="134"/>
  <c r="H87" i="134"/>
  <c r="H86" i="134"/>
  <c r="H85" i="134"/>
  <c r="H84" i="134"/>
  <c r="H83" i="134"/>
  <c r="H82" i="134"/>
  <c r="H81" i="134"/>
  <c r="H80" i="134"/>
  <c r="H79" i="134"/>
  <c r="H78" i="134"/>
  <c r="H77" i="134"/>
  <c r="H76" i="134"/>
  <c r="H75" i="134"/>
  <c r="H74" i="134"/>
  <c r="H73" i="134"/>
  <c r="H72" i="134"/>
  <c r="H71" i="134"/>
  <c r="H70" i="134"/>
  <c r="H69" i="134"/>
  <c r="H68" i="134"/>
  <c r="H67" i="134"/>
  <c r="H66" i="134"/>
  <c r="H65" i="134"/>
  <c r="H64" i="134"/>
  <c r="H63" i="134"/>
  <c r="H62" i="134"/>
  <c r="H61" i="134"/>
  <c r="H60" i="134"/>
  <c r="H59" i="134"/>
  <c r="H58" i="134"/>
  <c r="H57" i="134"/>
  <c r="H56" i="134"/>
  <c r="H55" i="134"/>
  <c r="H54" i="134"/>
  <c r="H53" i="134"/>
  <c r="H52" i="134"/>
  <c r="H51" i="134"/>
  <c r="H50" i="134"/>
  <c r="H49" i="134"/>
  <c r="H48" i="134"/>
  <c r="H47" i="134"/>
  <c r="H46" i="134"/>
  <c r="H45" i="134"/>
  <c r="H44" i="134"/>
  <c r="H43" i="134"/>
  <c r="H42" i="134"/>
  <c r="H41" i="134"/>
  <c r="H40" i="134"/>
  <c r="H39" i="134"/>
  <c r="H38" i="134"/>
  <c r="H37" i="134"/>
  <c r="H36" i="134"/>
  <c r="H35" i="134"/>
  <c r="H34" i="134"/>
  <c r="H33" i="134"/>
  <c r="H32" i="134"/>
  <c r="H31" i="134"/>
  <c r="H30" i="134"/>
  <c r="H29" i="134"/>
  <c r="H28" i="134"/>
  <c r="H27" i="134"/>
  <c r="H26" i="134"/>
  <c r="H25" i="134"/>
  <c r="H24" i="134"/>
  <c r="H23" i="134"/>
  <c r="H22" i="134"/>
  <c r="H21" i="134"/>
  <c r="H20" i="134"/>
  <c r="H19" i="134"/>
  <c r="H18" i="134"/>
  <c r="H17" i="134"/>
  <c r="H16" i="134"/>
  <c r="H15" i="134"/>
  <c r="H14" i="134"/>
  <c r="H13" i="134"/>
  <c r="H12" i="134"/>
  <c r="H11" i="134"/>
  <c r="H10" i="134"/>
  <c r="H9" i="134"/>
  <c r="I12" i="133"/>
  <c r="E12" i="133"/>
  <c r="I9" i="133"/>
  <c r="F16" i="135" l="1"/>
  <c r="H12" i="136"/>
  <c r="H15" i="137"/>
  <c r="K10" i="138"/>
  <c r="H16" i="139"/>
  <c r="D31" i="139"/>
  <c r="D11" i="133" s="1"/>
  <c r="C29" i="139"/>
  <c r="H10" i="140"/>
  <c r="E18" i="135"/>
  <c r="E7" i="133" s="1"/>
  <c r="J14" i="135"/>
  <c r="H24" i="136"/>
  <c r="H12" i="137"/>
  <c r="H16" i="137"/>
  <c r="G24" i="137"/>
  <c r="D21" i="138"/>
  <c r="D10" i="133" s="1"/>
  <c r="E31" i="139"/>
  <c r="E11" i="133" s="1"/>
  <c r="K22" i="139"/>
  <c r="K24" i="139" s="1"/>
  <c r="I18" i="135"/>
  <c r="I7" i="133" s="1"/>
  <c r="G36" i="136"/>
  <c r="F29" i="137"/>
  <c r="G29" i="139"/>
  <c r="L38" i="136"/>
  <c r="L8" i="133" s="1"/>
  <c r="L71" i="14" s="1"/>
  <c r="N82" i="147" s="1"/>
  <c r="H25" i="136"/>
  <c r="J12" i="137"/>
  <c r="G29" i="137"/>
  <c r="O29" i="139"/>
  <c r="J12" i="136"/>
  <c r="M38" i="136"/>
  <c r="M8" i="133" s="1"/>
  <c r="M71" i="14" s="1"/>
  <c r="O82" i="147" s="1"/>
  <c r="H34" i="136"/>
  <c r="G14" i="136"/>
  <c r="H21" i="136"/>
  <c r="L21" i="138"/>
  <c r="L10" i="133" s="1"/>
  <c r="N31" i="139"/>
  <c r="N11" i="133" s="1"/>
  <c r="N74" i="14" s="1"/>
  <c r="P85" i="147" s="1"/>
  <c r="G21" i="138"/>
  <c r="G10" i="133" s="1"/>
  <c r="K19" i="139"/>
  <c r="O10" i="139"/>
  <c r="G30" i="136"/>
  <c r="G19" i="139"/>
  <c r="G31" i="139" s="1"/>
  <c r="G11" i="133" s="1"/>
  <c r="M31" i="139"/>
  <c r="M11" i="133" s="1"/>
  <c r="M74" i="14" s="1"/>
  <c r="O85" i="147" s="1"/>
  <c r="G16" i="135"/>
  <c r="G18" i="135" s="1"/>
  <c r="G7" i="133" s="1"/>
  <c r="H19" i="137"/>
  <c r="N31" i="137"/>
  <c r="N9" i="133" s="1"/>
  <c r="N72" i="14" s="1"/>
  <c r="P83" i="147" s="1"/>
  <c r="H28" i="137"/>
  <c r="F24" i="139"/>
  <c r="H14" i="135"/>
  <c r="I38" i="136"/>
  <c r="I8" i="133" s="1"/>
  <c r="H19" i="136"/>
  <c r="M21" i="138"/>
  <c r="M10" i="133" s="1"/>
  <c r="K18" i="138"/>
  <c r="K19" i="138" s="1"/>
  <c r="H15" i="139"/>
  <c r="G13" i="140"/>
  <c r="M21" i="140"/>
  <c r="M12" i="133" s="1"/>
  <c r="M75" i="14" s="1"/>
  <c r="O86" i="147" s="1"/>
  <c r="H17" i="140"/>
  <c r="L18" i="135"/>
  <c r="L7" i="133" s="1"/>
  <c r="L70" i="14" s="1"/>
  <c r="N81" i="147" s="1"/>
  <c r="K29" i="139"/>
  <c r="C19" i="140"/>
  <c r="H10" i="135"/>
  <c r="H11" i="135" s="1"/>
  <c r="M18" i="135"/>
  <c r="M7" i="133" s="1"/>
  <c r="M70" i="14" s="1"/>
  <c r="O81" i="147" s="1"/>
  <c r="H15" i="135"/>
  <c r="H13" i="136"/>
  <c r="H29" i="136"/>
  <c r="F36" i="136"/>
  <c r="H35" i="136"/>
  <c r="H13" i="137"/>
  <c r="H20" i="137"/>
  <c r="E31" i="137"/>
  <c r="E9" i="133" s="1"/>
  <c r="H27" i="137"/>
  <c r="H29" i="137" s="1"/>
  <c r="F19" i="139"/>
  <c r="F19" i="140"/>
  <c r="J10" i="135"/>
  <c r="J11" i="135" s="1"/>
  <c r="C14" i="136"/>
  <c r="H11" i="136"/>
  <c r="C30" i="136"/>
  <c r="H20" i="136"/>
  <c r="H27" i="136"/>
  <c r="H11" i="137"/>
  <c r="E21" i="138"/>
  <c r="E10" i="133" s="1"/>
  <c r="H11" i="139"/>
  <c r="I31" i="139"/>
  <c r="I11" i="133" s="1"/>
  <c r="H28" i="139"/>
  <c r="G19" i="140"/>
  <c r="J18" i="140"/>
  <c r="D18" i="135"/>
  <c r="D7" i="133" s="1"/>
  <c r="C16" i="135"/>
  <c r="H17" i="136"/>
  <c r="K14" i="138"/>
  <c r="L31" i="139"/>
  <c r="L11" i="133" s="1"/>
  <c r="L74" i="14" s="1"/>
  <c r="N85" i="147" s="1"/>
  <c r="G38" i="136"/>
  <c r="G8" i="133" s="1"/>
  <c r="K14" i="136"/>
  <c r="K30" i="136"/>
  <c r="K24" i="137"/>
  <c r="O10" i="135"/>
  <c r="O11" i="135" s="1"/>
  <c r="P70" i="14" s="1"/>
  <c r="K11" i="135"/>
  <c r="O14" i="136"/>
  <c r="O24" i="137"/>
  <c r="P72" i="14" s="1"/>
  <c r="F18" i="135"/>
  <c r="J14" i="136"/>
  <c r="C11" i="135"/>
  <c r="J15" i="135"/>
  <c r="J13" i="136"/>
  <c r="J17" i="136"/>
  <c r="J21" i="136"/>
  <c r="J25" i="136"/>
  <c r="H17" i="137"/>
  <c r="J17" i="137"/>
  <c r="L31" i="137"/>
  <c r="L9" i="133" s="1"/>
  <c r="O27" i="137"/>
  <c r="K28" i="137"/>
  <c r="O28" i="137" s="1"/>
  <c r="C29" i="137"/>
  <c r="C21" i="138"/>
  <c r="C10" i="133" s="1"/>
  <c r="H14" i="138"/>
  <c r="H15" i="138" s="1"/>
  <c r="F15" i="138"/>
  <c r="J14" i="138"/>
  <c r="J15" i="138" s="1"/>
  <c r="H13" i="139"/>
  <c r="J13" i="139"/>
  <c r="H17" i="139"/>
  <c r="J17" i="139"/>
  <c r="H10" i="138"/>
  <c r="H11" i="138" s="1"/>
  <c r="F11" i="138"/>
  <c r="J10" i="138"/>
  <c r="J11" i="138" s="1"/>
  <c r="O18" i="138"/>
  <c r="O19" i="138" s="1"/>
  <c r="H11" i="140"/>
  <c r="J11" i="140"/>
  <c r="J13" i="140" s="1"/>
  <c r="K14" i="135"/>
  <c r="H10" i="136"/>
  <c r="F14" i="136"/>
  <c r="N38" i="136"/>
  <c r="N8" i="133" s="1"/>
  <c r="O17" i="136"/>
  <c r="O30" i="136" s="1"/>
  <c r="P71" i="14" s="1"/>
  <c r="H18" i="136"/>
  <c r="H22" i="136"/>
  <c r="H26" i="136"/>
  <c r="J28" i="136"/>
  <c r="H28" i="136"/>
  <c r="F30" i="136"/>
  <c r="H33" i="136"/>
  <c r="H36" i="136" s="1"/>
  <c r="J10" i="137"/>
  <c r="H10" i="137"/>
  <c r="F24" i="137"/>
  <c r="F31" i="137" s="1"/>
  <c r="H21" i="137"/>
  <c r="J21" i="137"/>
  <c r="C24" i="137"/>
  <c r="C31" i="137" s="1"/>
  <c r="C9" i="133" s="1"/>
  <c r="K15" i="138"/>
  <c r="O14" i="138"/>
  <c r="O15" i="138" s="1"/>
  <c r="J29" i="139"/>
  <c r="L21" i="140"/>
  <c r="L12" i="133" s="1"/>
  <c r="L75" i="14" s="1"/>
  <c r="N86" i="147" s="1"/>
  <c r="C36" i="136"/>
  <c r="J13" i="137"/>
  <c r="D31" i="137"/>
  <c r="D9" i="133" s="1"/>
  <c r="K11" i="138"/>
  <c r="O10" i="138"/>
  <c r="O11" i="138" s="1"/>
  <c r="I21" i="138"/>
  <c r="I10" i="133" s="1"/>
  <c r="I14" i="133" s="1"/>
  <c r="H18" i="138"/>
  <c r="H19" i="138" s="1"/>
  <c r="F19" i="138"/>
  <c r="J18" i="138"/>
  <c r="J19" i="138" s="1"/>
  <c r="C19" i="139"/>
  <c r="C31" i="139" s="1"/>
  <c r="C11" i="133" s="1"/>
  <c r="O19" i="139"/>
  <c r="C13" i="140"/>
  <c r="K10" i="140"/>
  <c r="F13" i="140"/>
  <c r="F29" i="139"/>
  <c r="F31" i="139" s="1"/>
  <c r="K16" i="140"/>
  <c r="J33" i="136"/>
  <c r="J36" i="136" s="1"/>
  <c r="H14" i="137"/>
  <c r="H18" i="137"/>
  <c r="H22" i="137"/>
  <c r="J27" i="137"/>
  <c r="J29" i="137" s="1"/>
  <c r="H10" i="139"/>
  <c r="H14" i="139"/>
  <c r="H18" i="139"/>
  <c r="H22" i="139"/>
  <c r="H24" i="139" s="1"/>
  <c r="H27" i="139"/>
  <c r="H12" i="140"/>
  <c r="H16" i="140"/>
  <c r="H19" i="140" s="1"/>
  <c r="K33" i="136"/>
  <c r="J16" i="140"/>
  <c r="J19" i="140" l="1"/>
  <c r="C21" i="140"/>
  <c r="C12" i="133" s="1"/>
  <c r="C18" i="135"/>
  <c r="C7" i="133" s="1"/>
  <c r="O22" i="139"/>
  <c r="O24" i="139" s="1"/>
  <c r="D14" i="133"/>
  <c r="H29" i="139"/>
  <c r="E14" i="133"/>
  <c r="C38" i="136"/>
  <c r="C8" i="133" s="1"/>
  <c r="C14" i="133" s="1"/>
  <c r="G31" i="137"/>
  <c r="G9" i="133" s="1"/>
  <c r="J19" i="139"/>
  <c r="J31" i="139" s="1"/>
  <c r="J11" i="133" s="1"/>
  <c r="J16" i="135"/>
  <c r="J18" i="135" s="1"/>
  <c r="J7" i="133" s="1"/>
  <c r="O21" i="138"/>
  <c r="O10" i="133" s="1"/>
  <c r="O73" i="14" s="1"/>
  <c r="Q84" i="147" s="1"/>
  <c r="K21" i="138"/>
  <c r="K10" i="133" s="1"/>
  <c r="H14" i="136"/>
  <c r="M14" i="133"/>
  <c r="H16" i="135"/>
  <c r="H18" i="135" s="1"/>
  <c r="H7" i="133" s="1"/>
  <c r="F21" i="140"/>
  <c r="H13" i="140"/>
  <c r="H21" i="140" s="1"/>
  <c r="H12" i="133" s="1"/>
  <c r="O31" i="139"/>
  <c r="J30" i="136"/>
  <c r="J38" i="136" s="1"/>
  <c r="J8" i="133" s="1"/>
  <c r="N14" i="133"/>
  <c r="N71" i="14"/>
  <c r="J21" i="140"/>
  <c r="J12" i="133" s="1"/>
  <c r="G21" i="140"/>
  <c r="G12" i="133" s="1"/>
  <c r="K31" i="139"/>
  <c r="K11" i="133" s="1"/>
  <c r="K74" i="14" s="1"/>
  <c r="M85" i="147" s="1"/>
  <c r="H30" i="136"/>
  <c r="L14" i="133"/>
  <c r="L72" i="14"/>
  <c r="F11" i="133"/>
  <c r="O10" i="140"/>
  <c r="O13" i="140" s="1"/>
  <c r="K13" i="140"/>
  <c r="J21" i="138"/>
  <c r="J10" i="133" s="1"/>
  <c r="K19" i="140"/>
  <c r="O16" i="140"/>
  <c r="O19" i="140" s="1"/>
  <c r="F9" i="133"/>
  <c r="F38" i="136"/>
  <c r="F21" i="138"/>
  <c r="O29" i="137"/>
  <c r="Q72" i="14" s="1"/>
  <c r="K36" i="136"/>
  <c r="O33" i="136"/>
  <c r="O36" i="136" s="1"/>
  <c r="H24" i="137"/>
  <c r="H31" i="137" s="1"/>
  <c r="H9" i="133" s="1"/>
  <c r="K29" i="137"/>
  <c r="K31" i="137" s="1"/>
  <c r="K9" i="133" s="1"/>
  <c r="K72" i="14" s="1"/>
  <c r="M83" i="147" s="1"/>
  <c r="F7" i="133"/>
  <c r="H21" i="138"/>
  <c r="H10" i="133" s="1"/>
  <c r="K38" i="136"/>
  <c r="K8" i="133" s="1"/>
  <c r="K71" i="14" s="1"/>
  <c r="M82" i="147" s="1"/>
  <c r="H19" i="139"/>
  <c r="H31" i="139" s="1"/>
  <c r="H11" i="133" s="1"/>
  <c r="F12" i="133"/>
  <c r="J24" i="137"/>
  <c r="J31" i="137" s="1"/>
  <c r="J9" i="133" s="1"/>
  <c r="K16" i="135"/>
  <c r="K18" i="135" s="1"/>
  <c r="K7" i="133" s="1"/>
  <c r="K70" i="14" s="1"/>
  <c r="M81" i="147" s="1"/>
  <c r="O14" i="135"/>
  <c r="O16" i="135" s="1"/>
  <c r="H38" i="136" l="1"/>
  <c r="H8" i="133" s="1"/>
  <c r="H14" i="133" s="1"/>
  <c r="N83" i="147"/>
  <c r="P82" i="147"/>
  <c r="O31" i="137"/>
  <c r="O9" i="133" s="1"/>
  <c r="O72" i="14" s="1"/>
  <c r="Q83" i="147" s="1"/>
  <c r="O38" i="136"/>
  <c r="O8" i="133" s="1"/>
  <c r="O71" i="14" s="1"/>
  <c r="Q82" i="147" s="1"/>
  <c r="Q71" i="14"/>
  <c r="J14" i="133"/>
  <c r="O18" i="135"/>
  <c r="O7" i="133" s="1"/>
  <c r="O70" i="14" s="1"/>
  <c r="Q81" i="147" s="1"/>
  <c r="Q70" i="14"/>
  <c r="O11" i="133"/>
  <c r="O74" i="14" s="1"/>
  <c r="Q85" i="147" s="1"/>
  <c r="P74" i="14"/>
  <c r="G14" i="133"/>
  <c r="O21" i="140"/>
  <c r="J23" i="138"/>
  <c r="J25" i="138" s="1"/>
  <c r="F10" i="133"/>
  <c r="F8" i="133"/>
  <c r="K21" i="140"/>
  <c r="K12" i="133" s="1"/>
  <c r="O12" i="133" l="1"/>
  <c r="P75" i="14"/>
  <c r="K14" i="133"/>
  <c r="K75" i="14"/>
  <c r="F14" i="133"/>
  <c r="M86" i="147" l="1"/>
  <c r="O14" i="133"/>
  <c r="O75" i="14"/>
  <c r="Q86" i="147" s="1"/>
  <c r="N18" i="130"/>
  <c r="M18" i="130"/>
  <c r="L18" i="130"/>
  <c r="I18" i="130"/>
  <c r="E18" i="130"/>
  <c r="D18" i="130"/>
  <c r="G17" i="130"/>
  <c r="G18" i="130" s="1"/>
  <c r="F17" i="130"/>
  <c r="C17" i="130"/>
  <c r="C18" i="130" s="1"/>
  <c r="N14" i="130"/>
  <c r="N20" i="130" s="1"/>
  <c r="N11" i="125" s="1"/>
  <c r="N106" i="14" s="1"/>
  <c r="P117" i="147" s="1"/>
  <c r="M14" i="130"/>
  <c r="L14" i="130"/>
  <c r="E14" i="130"/>
  <c r="D14" i="130"/>
  <c r="D20" i="130" s="1"/>
  <c r="D11" i="125" s="1"/>
  <c r="K13" i="130"/>
  <c r="O13" i="130" s="1"/>
  <c r="G13" i="130"/>
  <c r="F13" i="130"/>
  <c r="C13" i="130"/>
  <c r="G12" i="130"/>
  <c r="F12" i="130"/>
  <c r="J12" i="130" s="1"/>
  <c r="C12" i="130"/>
  <c r="K12" i="130" s="1"/>
  <c r="O12" i="130" s="1"/>
  <c r="G11" i="130"/>
  <c r="F11" i="130"/>
  <c r="J11" i="130" s="1"/>
  <c r="C11" i="130"/>
  <c r="K11" i="130" s="1"/>
  <c r="O11" i="130" s="1"/>
  <c r="G10" i="130"/>
  <c r="F10" i="130"/>
  <c r="C10" i="130"/>
  <c r="K10" i="130" s="1"/>
  <c r="O10" i="130" s="1"/>
  <c r="N16" i="129"/>
  <c r="M16" i="129"/>
  <c r="L16" i="129"/>
  <c r="I16" i="129"/>
  <c r="E16" i="129"/>
  <c r="D16" i="129"/>
  <c r="G15" i="129"/>
  <c r="G16" i="129" s="1"/>
  <c r="F15" i="129"/>
  <c r="H15" i="129" s="1"/>
  <c r="H16" i="129" s="1"/>
  <c r="C15" i="129"/>
  <c r="N12" i="129"/>
  <c r="M12" i="129"/>
  <c r="M18" i="129" s="1"/>
  <c r="M10" i="125" s="1"/>
  <c r="M105" i="14" s="1"/>
  <c r="O116" i="147" s="1"/>
  <c r="L12" i="129"/>
  <c r="E12" i="129"/>
  <c r="E18" i="129" s="1"/>
  <c r="E10" i="125" s="1"/>
  <c r="D12" i="129"/>
  <c r="D18" i="129" s="1"/>
  <c r="D10" i="125" s="1"/>
  <c r="G11" i="129"/>
  <c r="F11" i="129"/>
  <c r="J11" i="129" s="1"/>
  <c r="C11" i="129"/>
  <c r="K11" i="129" s="1"/>
  <c r="O11" i="129" s="1"/>
  <c r="G10" i="129"/>
  <c r="F10" i="129"/>
  <c r="C10" i="129"/>
  <c r="N47" i="128"/>
  <c r="M47" i="128"/>
  <c r="L47" i="128"/>
  <c r="I47" i="128"/>
  <c r="E47" i="128"/>
  <c r="D47" i="128"/>
  <c r="G46" i="128"/>
  <c r="G47" i="128" s="1"/>
  <c r="F46" i="128"/>
  <c r="C46" i="128"/>
  <c r="C47" i="128" s="1"/>
  <c r="N43" i="128"/>
  <c r="M43" i="128"/>
  <c r="L43" i="128"/>
  <c r="I43" i="128"/>
  <c r="E43" i="128"/>
  <c r="D43" i="128"/>
  <c r="G42" i="128"/>
  <c r="G43" i="128" s="1"/>
  <c r="F42" i="128"/>
  <c r="C42" i="128"/>
  <c r="K42" i="128" s="1"/>
  <c r="O42" i="128" s="1"/>
  <c r="O43" i="128" s="1"/>
  <c r="Q104" i="14" s="1"/>
  <c r="N39" i="128"/>
  <c r="M39" i="128"/>
  <c r="L39" i="128"/>
  <c r="E39" i="128"/>
  <c r="D39" i="128"/>
  <c r="G38" i="128"/>
  <c r="F38" i="128"/>
  <c r="C38" i="128"/>
  <c r="K38" i="128" s="1"/>
  <c r="O38" i="128" s="1"/>
  <c r="G37" i="128"/>
  <c r="F37" i="128"/>
  <c r="J37" i="128" s="1"/>
  <c r="C37" i="128"/>
  <c r="K37" i="128" s="1"/>
  <c r="O37" i="128" s="1"/>
  <c r="G36" i="128"/>
  <c r="F36" i="128"/>
  <c r="J36" i="128" s="1"/>
  <c r="C36" i="128"/>
  <c r="K36" i="128" s="1"/>
  <c r="O36" i="128" s="1"/>
  <c r="G35" i="128"/>
  <c r="F35" i="128"/>
  <c r="J35" i="128" s="1"/>
  <c r="C35" i="128"/>
  <c r="K35" i="128" s="1"/>
  <c r="O35" i="128" s="1"/>
  <c r="G34" i="128"/>
  <c r="F34" i="128"/>
  <c r="C34" i="128"/>
  <c r="K34" i="128" s="1"/>
  <c r="O34" i="128" s="1"/>
  <c r="G33" i="128"/>
  <c r="H33" i="128" s="1"/>
  <c r="F33" i="128"/>
  <c r="J33" i="128" s="1"/>
  <c r="C33" i="128"/>
  <c r="K33" i="128" s="1"/>
  <c r="O33" i="128" s="1"/>
  <c r="G32" i="128"/>
  <c r="F32" i="128"/>
  <c r="J32" i="128" s="1"/>
  <c r="C32" i="128"/>
  <c r="K32" i="128" s="1"/>
  <c r="O32" i="128" s="1"/>
  <c r="G31" i="128"/>
  <c r="F31" i="128"/>
  <c r="C31" i="128"/>
  <c r="K31" i="128" s="1"/>
  <c r="O31" i="128" s="1"/>
  <c r="G30" i="128"/>
  <c r="F30" i="128"/>
  <c r="C30" i="128"/>
  <c r="K30" i="128" s="1"/>
  <c r="O30" i="128" s="1"/>
  <c r="G29" i="128"/>
  <c r="F29" i="128"/>
  <c r="J29" i="128" s="1"/>
  <c r="C29" i="128"/>
  <c r="K29" i="128" s="1"/>
  <c r="O29" i="128" s="1"/>
  <c r="G28" i="128"/>
  <c r="F28" i="128"/>
  <c r="J28" i="128" s="1"/>
  <c r="C28" i="128"/>
  <c r="K28" i="128" s="1"/>
  <c r="O28" i="128" s="1"/>
  <c r="G27" i="128"/>
  <c r="F27" i="128"/>
  <c r="J27" i="128" s="1"/>
  <c r="C27" i="128"/>
  <c r="K27" i="128" s="1"/>
  <c r="O27" i="128" s="1"/>
  <c r="G26" i="128"/>
  <c r="F26" i="128"/>
  <c r="C26" i="128"/>
  <c r="K26" i="128" s="1"/>
  <c r="O26" i="128" s="1"/>
  <c r="G25" i="128"/>
  <c r="F25" i="128"/>
  <c r="J25" i="128" s="1"/>
  <c r="C25" i="128"/>
  <c r="K25" i="128" s="1"/>
  <c r="O25" i="128" s="1"/>
  <c r="G24" i="128"/>
  <c r="F24" i="128"/>
  <c r="J24" i="128" s="1"/>
  <c r="C24" i="128"/>
  <c r="K24" i="128" s="1"/>
  <c r="O24" i="128" s="1"/>
  <c r="G23" i="128"/>
  <c r="F23" i="128"/>
  <c r="J23" i="128" s="1"/>
  <c r="C23" i="128"/>
  <c r="K23" i="128" s="1"/>
  <c r="O23" i="128" s="1"/>
  <c r="G22" i="128"/>
  <c r="F22" i="128"/>
  <c r="J22" i="128" s="1"/>
  <c r="C22" i="128"/>
  <c r="K22" i="128" s="1"/>
  <c r="O22" i="128" s="1"/>
  <c r="G21" i="128"/>
  <c r="H21" i="128" s="1"/>
  <c r="F21" i="128"/>
  <c r="J21" i="128" s="1"/>
  <c r="C21" i="128"/>
  <c r="K21" i="128" s="1"/>
  <c r="O21" i="128" s="1"/>
  <c r="G20" i="128"/>
  <c r="F20" i="128"/>
  <c r="J20" i="128" s="1"/>
  <c r="C20" i="128"/>
  <c r="K20" i="128" s="1"/>
  <c r="O20" i="128" s="1"/>
  <c r="G19" i="128"/>
  <c r="F19" i="128"/>
  <c r="J19" i="128" s="1"/>
  <c r="C19" i="128"/>
  <c r="K19" i="128" s="1"/>
  <c r="G18" i="128"/>
  <c r="F18" i="128"/>
  <c r="J18" i="128" s="1"/>
  <c r="C18" i="128"/>
  <c r="K18" i="128" s="1"/>
  <c r="O18" i="128" s="1"/>
  <c r="G17" i="128"/>
  <c r="F17" i="128"/>
  <c r="C17" i="128"/>
  <c r="K17" i="128" s="1"/>
  <c r="O17" i="128" s="1"/>
  <c r="N14" i="128"/>
  <c r="M14" i="128"/>
  <c r="L14" i="128"/>
  <c r="E14" i="128"/>
  <c r="D14" i="128"/>
  <c r="G13" i="128"/>
  <c r="F13" i="128"/>
  <c r="C13" i="128"/>
  <c r="K13" i="128" s="1"/>
  <c r="O13" i="128" s="1"/>
  <c r="G12" i="128"/>
  <c r="F12" i="128"/>
  <c r="J12" i="128" s="1"/>
  <c r="C12" i="128"/>
  <c r="K12" i="128" s="1"/>
  <c r="O12" i="128" s="1"/>
  <c r="G11" i="128"/>
  <c r="F11" i="128"/>
  <c r="J11" i="128" s="1"/>
  <c r="C11" i="128"/>
  <c r="K11" i="128" s="1"/>
  <c r="O11" i="128" s="1"/>
  <c r="G10" i="128"/>
  <c r="F10" i="128"/>
  <c r="C10" i="128"/>
  <c r="K10" i="128" s="1"/>
  <c r="O10" i="128" s="1"/>
  <c r="N28" i="127"/>
  <c r="N8" i="125" s="1"/>
  <c r="N103" i="14" s="1"/>
  <c r="P114" i="147" s="1"/>
  <c r="M28" i="127"/>
  <c r="L28" i="127"/>
  <c r="L8" i="125" s="1"/>
  <c r="L103" i="14" s="1"/>
  <c r="N114" i="147" s="1"/>
  <c r="E28" i="127"/>
  <c r="E30" i="127" s="1"/>
  <c r="E8" i="125" s="1"/>
  <c r="D28" i="127"/>
  <c r="D30" i="127" s="1"/>
  <c r="D8" i="125" s="1"/>
  <c r="G27" i="127"/>
  <c r="F27" i="127"/>
  <c r="J27" i="127" s="1"/>
  <c r="C27" i="127"/>
  <c r="K27" i="127" s="1"/>
  <c r="O27" i="127" s="1"/>
  <c r="G26" i="127"/>
  <c r="F26" i="127"/>
  <c r="J26" i="127" s="1"/>
  <c r="C26" i="127"/>
  <c r="K26" i="127" s="1"/>
  <c r="O26" i="127" s="1"/>
  <c r="G25" i="127"/>
  <c r="F25" i="127"/>
  <c r="J25" i="127" s="1"/>
  <c r="C25" i="127"/>
  <c r="K25" i="127" s="1"/>
  <c r="O25" i="127" s="1"/>
  <c r="G24" i="127"/>
  <c r="F24" i="127"/>
  <c r="J24" i="127" s="1"/>
  <c r="C24" i="127"/>
  <c r="K24" i="127" s="1"/>
  <c r="O24" i="127" s="1"/>
  <c r="G23" i="127"/>
  <c r="F23" i="127"/>
  <c r="C23" i="127"/>
  <c r="K23" i="127" s="1"/>
  <c r="O23" i="127" s="1"/>
  <c r="G22" i="127"/>
  <c r="F22" i="127"/>
  <c r="J22" i="127" s="1"/>
  <c r="C22" i="127"/>
  <c r="K22" i="127" s="1"/>
  <c r="O22" i="127" s="1"/>
  <c r="G21" i="127"/>
  <c r="F21" i="127"/>
  <c r="J21" i="127" s="1"/>
  <c r="C21" i="127"/>
  <c r="K21" i="127" s="1"/>
  <c r="O21" i="127" s="1"/>
  <c r="G20" i="127"/>
  <c r="F20" i="127"/>
  <c r="J20" i="127" s="1"/>
  <c r="C20" i="127"/>
  <c r="K20" i="127" s="1"/>
  <c r="O20" i="127" s="1"/>
  <c r="G19" i="127"/>
  <c r="F19" i="127"/>
  <c r="C19" i="127"/>
  <c r="I19" i="127" s="1"/>
  <c r="G18" i="127"/>
  <c r="F18" i="127"/>
  <c r="C18" i="127"/>
  <c r="K18" i="127" s="1"/>
  <c r="O18" i="127" s="1"/>
  <c r="G17" i="127"/>
  <c r="F17" i="127"/>
  <c r="C17" i="127"/>
  <c r="K17" i="127" s="1"/>
  <c r="O17" i="127" s="1"/>
  <c r="G16" i="127"/>
  <c r="F16" i="127"/>
  <c r="J16" i="127" s="1"/>
  <c r="C16" i="127"/>
  <c r="K16" i="127" s="1"/>
  <c r="O16" i="127" s="1"/>
  <c r="G15" i="127"/>
  <c r="F15" i="127"/>
  <c r="J15" i="127" s="1"/>
  <c r="C15" i="127"/>
  <c r="K15" i="127" s="1"/>
  <c r="O15" i="127" s="1"/>
  <c r="G14" i="127"/>
  <c r="F14" i="127"/>
  <c r="C14" i="127"/>
  <c r="K14" i="127" s="1"/>
  <c r="O14" i="127" s="1"/>
  <c r="G13" i="127"/>
  <c r="F13" i="127"/>
  <c r="J13" i="127" s="1"/>
  <c r="C13" i="127"/>
  <c r="N35" i="126"/>
  <c r="M35" i="126"/>
  <c r="L35" i="126"/>
  <c r="I35" i="126"/>
  <c r="E35" i="126"/>
  <c r="D35" i="126"/>
  <c r="G34" i="126"/>
  <c r="G35" i="126" s="1"/>
  <c r="F34" i="126"/>
  <c r="F35" i="126" s="1"/>
  <c r="C34" i="126"/>
  <c r="K34" i="126" s="1"/>
  <c r="O34" i="126" s="1"/>
  <c r="O35" i="126" s="1"/>
  <c r="N31" i="126"/>
  <c r="M31" i="126"/>
  <c r="L31" i="126"/>
  <c r="I31" i="126"/>
  <c r="E31" i="126"/>
  <c r="D31" i="126"/>
  <c r="G30" i="126"/>
  <c r="G31" i="126" s="1"/>
  <c r="F30" i="126"/>
  <c r="F31" i="126" s="1"/>
  <c r="C30" i="126"/>
  <c r="K30" i="126" s="1"/>
  <c r="O30" i="126" s="1"/>
  <c r="O31" i="126" s="1"/>
  <c r="Q102" i="14" s="1"/>
  <c r="N27" i="126"/>
  <c r="M27" i="126"/>
  <c r="L27" i="126"/>
  <c r="I27" i="126"/>
  <c r="E27" i="126"/>
  <c r="D27" i="126"/>
  <c r="G26" i="126"/>
  <c r="F26" i="126"/>
  <c r="J26" i="126" s="1"/>
  <c r="C26" i="126"/>
  <c r="K26" i="126" s="1"/>
  <c r="O26" i="126" s="1"/>
  <c r="G25" i="126"/>
  <c r="F25" i="126"/>
  <c r="J25" i="126" s="1"/>
  <c r="C25" i="126"/>
  <c r="K25" i="126" s="1"/>
  <c r="O25" i="126" s="1"/>
  <c r="G24" i="126"/>
  <c r="F24" i="126"/>
  <c r="C24" i="126"/>
  <c r="K24" i="126" s="1"/>
  <c r="O24" i="126" s="1"/>
  <c r="G23" i="126"/>
  <c r="F23" i="126"/>
  <c r="H23" i="126" s="1"/>
  <c r="C23" i="126"/>
  <c r="K23" i="126" s="1"/>
  <c r="O23" i="126" s="1"/>
  <c r="G22" i="126"/>
  <c r="F22" i="126"/>
  <c r="J22" i="126" s="1"/>
  <c r="C22" i="126"/>
  <c r="K22" i="126" s="1"/>
  <c r="O22" i="126" s="1"/>
  <c r="G21" i="126"/>
  <c r="F21" i="126"/>
  <c r="J21" i="126" s="1"/>
  <c r="C21" i="126"/>
  <c r="K21" i="126" s="1"/>
  <c r="O21" i="126" s="1"/>
  <c r="G20" i="126"/>
  <c r="F20" i="126"/>
  <c r="C20" i="126"/>
  <c r="K20" i="126" s="1"/>
  <c r="O20" i="126" s="1"/>
  <c r="G19" i="126"/>
  <c r="F19" i="126"/>
  <c r="C19" i="126"/>
  <c r="K19" i="126" s="1"/>
  <c r="O19" i="126" s="1"/>
  <c r="G17" i="126"/>
  <c r="F17" i="126"/>
  <c r="J17" i="126" s="1"/>
  <c r="C17" i="126"/>
  <c r="K17" i="126" s="1"/>
  <c r="O17" i="126" s="1"/>
  <c r="G16" i="126"/>
  <c r="F16" i="126"/>
  <c r="H16" i="126" s="1"/>
  <c r="C16" i="126"/>
  <c r="K16" i="126" s="1"/>
  <c r="N13" i="126"/>
  <c r="M13" i="126"/>
  <c r="L13" i="126"/>
  <c r="I13" i="126"/>
  <c r="E13" i="126"/>
  <c r="D13" i="126"/>
  <c r="G12" i="126"/>
  <c r="F12" i="126"/>
  <c r="J12" i="126" s="1"/>
  <c r="C12" i="126"/>
  <c r="K12" i="126" s="1"/>
  <c r="O12" i="126" s="1"/>
  <c r="G11" i="126"/>
  <c r="F11" i="126"/>
  <c r="C11" i="126"/>
  <c r="K11" i="126" s="1"/>
  <c r="O11" i="126" s="1"/>
  <c r="G10" i="126"/>
  <c r="F10" i="126"/>
  <c r="J10" i="126" s="1"/>
  <c r="C10" i="126"/>
  <c r="K10" i="126" s="1"/>
  <c r="M30" i="127" l="1"/>
  <c r="M8" i="125" s="1"/>
  <c r="M103" i="14" s="1"/>
  <c r="O114" i="147" s="1"/>
  <c r="C43" i="128"/>
  <c r="H46" i="128"/>
  <c r="H47" i="128" s="1"/>
  <c r="H24" i="128"/>
  <c r="H36" i="128"/>
  <c r="H17" i="130"/>
  <c r="H18" i="130" s="1"/>
  <c r="H20" i="127"/>
  <c r="H25" i="127"/>
  <c r="H42" i="128"/>
  <c r="H43" i="128" s="1"/>
  <c r="H21" i="127"/>
  <c r="H17" i="128"/>
  <c r="N49" i="128"/>
  <c r="N9" i="125" s="1"/>
  <c r="N104" i="14" s="1"/>
  <c r="P115" i="147" s="1"/>
  <c r="N18" i="129"/>
  <c r="N10" i="125" s="1"/>
  <c r="N105" i="14" s="1"/>
  <c r="P116" i="147" s="1"/>
  <c r="K19" i="127"/>
  <c r="O19" i="127" s="1"/>
  <c r="H11" i="128"/>
  <c r="H11" i="130"/>
  <c r="H20" i="128"/>
  <c r="H37" i="128"/>
  <c r="L49" i="128"/>
  <c r="L9" i="125" s="1"/>
  <c r="L104" i="14" s="1"/>
  <c r="N115" i="147" s="1"/>
  <c r="K17" i="130"/>
  <c r="O17" i="130" s="1"/>
  <c r="O18" i="130" s="1"/>
  <c r="H15" i="127"/>
  <c r="K46" i="128"/>
  <c r="O46" i="128" s="1"/>
  <c r="O47" i="128" s="1"/>
  <c r="M37" i="126"/>
  <c r="M7" i="125" s="1"/>
  <c r="M102" i="14" s="1"/>
  <c r="O113" i="147" s="1"/>
  <c r="H10" i="128"/>
  <c r="L20" i="130"/>
  <c r="L11" i="125" s="1"/>
  <c r="L106" i="14" s="1"/>
  <c r="N117" i="147" s="1"/>
  <c r="H16" i="127"/>
  <c r="H26" i="128"/>
  <c r="H31" i="128"/>
  <c r="D49" i="128"/>
  <c r="D9" i="125" s="1"/>
  <c r="G14" i="130"/>
  <c r="G20" i="130" s="1"/>
  <c r="G11" i="125" s="1"/>
  <c r="O14" i="128"/>
  <c r="H18" i="127"/>
  <c r="I26" i="128"/>
  <c r="I39" i="128" s="1"/>
  <c r="H28" i="128"/>
  <c r="H17" i="126"/>
  <c r="H24" i="127"/>
  <c r="C14" i="128"/>
  <c r="H32" i="128"/>
  <c r="H10" i="129"/>
  <c r="J15" i="129"/>
  <c r="J16" i="129" s="1"/>
  <c r="M20" i="130"/>
  <c r="M11" i="125" s="1"/>
  <c r="M106" i="14" s="1"/>
  <c r="O117" i="147" s="1"/>
  <c r="O14" i="130"/>
  <c r="J18" i="127"/>
  <c r="H22" i="127"/>
  <c r="H27" i="128"/>
  <c r="G12" i="129"/>
  <c r="G18" i="129" s="1"/>
  <c r="G10" i="125" s="1"/>
  <c r="F12" i="129"/>
  <c r="D37" i="126"/>
  <c r="D7" i="125" s="1"/>
  <c r="I10" i="129"/>
  <c r="I12" i="129" s="1"/>
  <c r="I18" i="129" s="1"/>
  <c r="I10" i="125" s="1"/>
  <c r="E37" i="126"/>
  <c r="E7" i="125" s="1"/>
  <c r="H23" i="127"/>
  <c r="H27" i="127"/>
  <c r="H25" i="128"/>
  <c r="H29" i="128"/>
  <c r="H35" i="128"/>
  <c r="K43" i="128"/>
  <c r="F16" i="129"/>
  <c r="I37" i="126"/>
  <c r="I7" i="125" s="1"/>
  <c r="H13" i="127"/>
  <c r="H17" i="127"/>
  <c r="H18" i="128"/>
  <c r="J31" i="128"/>
  <c r="H11" i="129"/>
  <c r="C14" i="130"/>
  <c r="C20" i="130" s="1"/>
  <c r="C11" i="125" s="1"/>
  <c r="K18" i="130"/>
  <c r="L37" i="126"/>
  <c r="L7" i="125" s="1"/>
  <c r="L102" i="14" s="1"/>
  <c r="N113" i="147" s="1"/>
  <c r="G39" i="128"/>
  <c r="H22" i="128"/>
  <c r="G13" i="126"/>
  <c r="G27" i="126"/>
  <c r="G37" i="126" s="1"/>
  <c r="G7" i="125" s="1"/>
  <c r="H19" i="126"/>
  <c r="C27" i="126"/>
  <c r="C31" i="126"/>
  <c r="K31" i="126"/>
  <c r="H34" i="126"/>
  <c r="H35" i="126" s="1"/>
  <c r="H12" i="126"/>
  <c r="K27" i="126"/>
  <c r="H21" i="126"/>
  <c r="H22" i="126"/>
  <c r="H25" i="126"/>
  <c r="H26" i="126"/>
  <c r="H30" i="126"/>
  <c r="H31" i="126" s="1"/>
  <c r="J34" i="126"/>
  <c r="J35" i="126" s="1"/>
  <c r="H10" i="126"/>
  <c r="F13" i="126"/>
  <c r="C13" i="126"/>
  <c r="J23" i="126"/>
  <c r="J30" i="126"/>
  <c r="J31" i="126" s="1"/>
  <c r="C35" i="126"/>
  <c r="N37" i="126"/>
  <c r="N7" i="125" s="1"/>
  <c r="O10" i="126"/>
  <c r="O13" i="126" s="1"/>
  <c r="K13" i="126"/>
  <c r="J24" i="126"/>
  <c r="H24" i="126"/>
  <c r="H12" i="128"/>
  <c r="G14" i="128"/>
  <c r="J34" i="128"/>
  <c r="H34" i="128"/>
  <c r="O16" i="126"/>
  <c r="O27" i="126" s="1"/>
  <c r="J20" i="126"/>
  <c r="H20" i="126"/>
  <c r="J19" i="127"/>
  <c r="H19" i="127"/>
  <c r="O19" i="128"/>
  <c r="O39" i="128" s="1"/>
  <c r="K39" i="128"/>
  <c r="C39" i="128"/>
  <c r="F27" i="126"/>
  <c r="J19" i="126"/>
  <c r="J30" i="128"/>
  <c r="H30" i="128"/>
  <c r="J38" i="128"/>
  <c r="H38" i="128"/>
  <c r="F14" i="130"/>
  <c r="I10" i="130"/>
  <c r="I14" i="130" s="1"/>
  <c r="I20" i="130" s="1"/>
  <c r="I11" i="125" s="1"/>
  <c r="H10" i="130"/>
  <c r="J11" i="126"/>
  <c r="J13" i="126" s="1"/>
  <c r="H11" i="126"/>
  <c r="J14" i="127"/>
  <c r="H14" i="127"/>
  <c r="K35" i="126"/>
  <c r="C28" i="127"/>
  <c r="C30" i="127" s="1"/>
  <c r="C8" i="125" s="1"/>
  <c r="K13" i="127"/>
  <c r="I17" i="127"/>
  <c r="I28" i="127" s="1"/>
  <c r="I30" i="127" s="1"/>
  <c r="I8" i="125" s="1"/>
  <c r="F28" i="127"/>
  <c r="F30" i="127" s="1"/>
  <c r="J13" i="128"/>
  <c r="H13" i="128"/>
  <c r="H14" i="128" s="1"/>
  <c r="J13" i="130"/>
  <c r="H13" i="130"/>
  <c r="C16" i="129"/>
  <c r="K15" i="129"/>
  <c r="K14" i="130"/>
  <c r="K20" i="130" s="1"/>
  <c r="K11" i="125" s="1"/>
  <c r="K106" i="14" s="1"/>
  <c r="M117" i="147" s="1"/>
  <c r="J16" i="126"/>
  <c r="G28" i="127"/>
  <c r="G30" i="127" s="1"/>
  <c r="G8" i="125" s="1"/>
  <c r="E49" i="128"/>
  <c r="E9" i="125" s="1"/>
  <c r="F47" i="128"/>
  <c r="J46" i="128"/>
  <c r="J47" i="128" s="1"/>
  <c r="L18" i="129"/>
  <c r="L10" i="125" s="1"/>
  <c r="E20" i="130"/>
  <c r="E11" i="125" s="1"/>
  <c r="J17" i="127"/>
  <c r="K14" i="128"/>
  <c r="J23" i="127"/>
  <c r="H26" i="127"/>
  <c r="F14" i="128"/>
  <c r="I10" i="128"/>
  <c r="F39" i="128"/>
  <c r="J17" i="128"/>
  <c r="H19" i="128"/>
  <c r="H23" i="128"/>
  <c r="M49" i="128"/>
  <c r="M9" i="125" s="1"/>
  <c r="F43" i="128"/>
  <c r="J42" i="128"/>
  <c r="J43" i="128" s="1"/>
  <c r="C12" i="129"/>
  <c r="K10" i="129"/>
  <c r="H12" i="130"/>
  <c r="F18" i="130"/>
  <c r="J17" i="130"/>
  <c r="J18" i="130" s="1"/>
  <c r="J26" i="128"/>
  <c r="D13" i="125" l="1"/>
  <c r="F37" i="126"/>
  <c r="J10" i="129"/>
  <c r="J12" i="129" s="1"/>
  <c r="J18" i="129" s="1"/>
  <c r="J10" i="125" s="1"/>
  <c r="H28" i="127"/>
  <c r="H30" i="127" s="1"/>
  <c r="H8" i="125" s="1"/>
  <c r="J28" i="127"/>
  <c r="J30" i="127" s="1"/>
  <c r="J8" i="125" s="1"/>
  <c r="F20" i="130"/>
  <c r="K47" i="128"/>
  <c r="G49" i="128"/>
  <c r="G9" i="125" s="1"/>
  <c r="O20" i="130"/>
  <c r="P106" i="14" s="1"/>
  <c r="H27" i="126"/>
  <c r="H37" i="126" s="1"/>
  <c r="H7" i="125" s="1"/>
  <c r="F18" i="129"/>
  <c r="L13" i="125"/>
  <c r="L105" i="14"/>
  <c r="N116" i="147" s="1"/>
  <c r="N11" i="147" s="1"/>
  <c r="E13" i="125"/>
  <c r="H13" i="126"/>
  <c r="H12" i="129"/>
  <c r="H18" i="129" s="1"/>
  <c r="H10" i="125" s="1"/>
  <c r="M13" i="125"/>
  <c r="M104" i="14"/>
  <c r="H39" i="128"/>
  <c r="H49" i="128" s="1"/>
  <c r="H9" i="125" s="1"/>
  <c r="C49" i="128"/>
  <c r="C9" i="125" s="1"/>
  <c r="K37" i="126"/>
  <c r="K7" i="125" s="1"/>
  <c r="K102" i="14" s="1"/>
  <c r="M113" i="147" s="1"/>
  <c r="C37" i="126"/>
  <c r="C7" i="125" s="1"/>
  <c r="O49" i="128"/>
  <c r="O9" i="125" s="1"/>
  <c r="O104" i="14" s="1"/>
  <c r="Q115" i="147" s="1"/>
  <c r="P104" i="14"/>
  <c r="O37" i="126"/>
  <c r="O7" i="125" s="1"/>
  <c r="O102" i="14" s="1"/>
  <c r="Q113" i="147" s="1"/>
  <c r="P102" i="14"/>
  <c r="N13" i="125"/>
  <c r="N102" i="14"/>
  <c r="J10" i="128"/>
  <c r="J14" i="128" s="1"/>
  <c r="I14" i="128"/>
  <c r="I49" i="128" s="1"/>
  <c r="I9" i="125" s="1"/>
  <c r="I13" i="125" s="1"/>
  <c r="K16" i="129"/>
  <c r="O15" i="129"/>
  <c r="O16" i="129" s="1"/>
  <c r="K28" i="127"/>
  <c r="K30" i="127" s="1"/>
  <c r="K8" i="125" s="1"/>
  <c r="K103" i="14" s="1"/>
  <c r="M114" i="147" s="1"/>
  <c r="O13" i="127"/>
  <c r="O28" i="127" s="1"/>
  <c r="O30" i="127" s="1"/>
  <c r="K49" i="128"/>
  <c r="K9" i="125" s="1"/>
  <c r="K104" i="14" s="1"/>
  <c r="M115" i="147" s="1"/>
  <c r="F10" i="125"/>
  <c r="F11" i="125"/>
  <c r="K12" i="129"/>
  <c r="O10" i="129"/>
  <c r="J39" i="128"/>
  <c r="J27" i="126"/>
  <c r="J37" i="126" s="1"/>
  <c r="J7" i="125" s="1"/>
  <c r="F8" i="125"/>
  <c r="H14" i="130"/>
  <c r="H20" i="130" s="1"/>
  <c r="H11" i="125" s="1"/>
  <c r="F7" i="125"/>
  <c r="C18" i="129"/>
  <c r="C10" i="125" s="1"/>
  <c r="F49" i="128"/>
  <c r="J10" i="130"/>
  <c r="J14" i="130" s="1"/>
  <c r="J20" i="130" s="1"/>
  <c r="J11" i="125" s="1"/>
  <c r="K18" i="129" l="1"/>
  <c r="K10" i="125" s="1"/>
  <c r="K105" i="14" s="1"/>
  <c r="M116" i="147" s="1"/>
  <c r="P113" i="147"/>
  <c r="P11" i="147" s="1"/>
  <c r="M11" i="147"/>
  <c r="G13" i="125"/>
  <c r="O115" i="147"/>
  <c r="O11" i="147" s="1"/>
  <c r="O11" i="125"/>
  <c r="O106" i="14" s="1"/>
  <c r="Q117" i="147" s="1"/>
  <c r="O8" i="125"/>
  <c r="O103" i="14" s="1"/>
  <c r="Q114" i="147" s="1"/>
  <c r="P103" i="14"/>
  <c r="O12" i="129"/>
  <c r="O18" i="129" s="1"/>
  <c r="H13" i="125"/>
  <c r="K13" i="125"/>
  <c r="C13" i="125"/>
  <c r="F9" i="125"/>
  <c r="J49" i="128"/>
  <c r="J9" i="125" s="1"/>
  <c r="J13" i="125" s="1"/>
  <c r="O10" i="125" l="1"/>
  <c r="P105" i="14"/>
  <c r="F13" i="125"/>
  <c r="O13" i="125" l="1"/>
  <c r="O105" i="14"/>
  <c r="Q116" i="147" s="1"/>
  <c r="Q11" i="147" s="1"/>
  <c r="C22" i="124" l="1"/>
  <c r="B21" i="124"/>
  <c r="A21" i="124"/>
  <c r="B20" i="124"/>
  <c r="A20" i="124"/>
  <c r="B19" i="124"/>
  <c r="A19" i="124"/>
  <c r="B18" i="124"/>
  <c r="A18" i="124"/>
  <c r="B17" i="124"/>
  <c r="A17" i="124"/>
  <c r="B16" i="124"/>
  <c r="A16" i="124"/>
  <c r="B15" i="124"/>
  <c r="A15" i="124"/>
  <c r="B14" i="124"/>
  <c r="A14" i="124"/>
  <c r="B13" i="124"/>
  <c r="A13" i="124"/>
  <c r="B12" i="124"/>
  <c r="A12" i="124"/>
  <c r="B11" i="124"/>
  <c r="A11" i="124"/>
  <c r="B10" i="124"/>
  <c r="A10" i="124"/>
  <c r="B9" i="124"/>
  <c r="A9" i="124"/>
  <c r="B8" i="124"/>
  <c r="A8" i="124"/>
  <c r="F575" i="123"/>
  <c r="E575" i="123"/>
  <c r="D575" i="123"/>
  <c r="C575" i="123"/>
  <c r="A575" i="123"/>
  <c r="H573" i="123"/>
  <c r="G573" i="123"/>
  <c r="H572" i="123"/>
  <c r="G572" i="123"/>
  <c r="H571" i="123"/>
  <c r="G571" i="123"/>
  <c r="H570" i="123"/>
  <c r="G570" i="123"/>
  <c r="H569" i="123"/>
  <c r="G569" i="123"/>
  <c r="H568" i="123"/>
  <c r="G568" i="123"/>
  <c r="H567" i="123"/>
  <c r="G567" i="123"/>
  <c r="H566" i="123"/>
  <c r="G566" i="123"/>
  <c r="H565" i="123"/>
  <c r="G565" i="123"/>
  <c r="H564" i="123"/>
  <c r="G564" i="123"/>
  <c r="H563" i="123"/>
  <c r="G563" i="123"/>
  <c r="H562" i="123"/>
  <c r="G562" i="123"/>
  <c r="H561" i="123"/>
  <c r="G561" i="123"/>
  <c r="H560" i="123"/>
  <c r="G560" i="123"/>
  <c r="H559" i="123"/>
  <c r="G559" i="123"/>
  <c r="H558" i="123"/>
  <c r="G558" i="123"/>
  <c r="H557" i="123"/>
  <c r="G557" i="123"/>
  <c r="H556" i="123"/>
  <c r="G556" i="123"/>
  <c r="H555" i="123"/>
  <c r="G555" i="123"/>
  <c r="H554" i="123"/>
  <c r="G554" i="123"/>
  <c r="H553" i="123"/>
  <c r="G553" i="123"/>
  <c r="H552" i="123"/>
  <c r="G552" i="123"/>
  <c r="H551" i="123"/>
  <c r="G551" i="123"/>
  <c r="H550" i="123"/>
  <c r="G550" i="123"/>
  <c r="H549" i="123"/>
  <c r="G549" i="123"/>
  <c r="H548" i="123"/>
  <c r="G548" i="123"/>
  <c r="H547" i="123"/>
  <c r="G547" i="123"/>
  <c r="H546" i="123"/>
  <c r="G546" i="123"/>
  <c r="H545" i="123"/>
  <c r="G545" i="123"/>
  <c r="H544" i="123"/>
  <c r="G544" i="123"/>
  <c r="H543" i="123"/>
  <c r="G543" i="123"/>
  <c r="H542" i="123"/>
  <c r="G542" i="123"/>
  <c r="H541" i="123"/>
  <c r="G541" i="123"/>
  <c r="H540" i="123"/>
  <c r="G540" i="123"/>
  <c r="H539" i="123"/>
  <c r="G539" i="123"/>
  <c r="H538" i="123"/>
  <c r="G538" i="123"/>
  <c r="H537" i="123"/>
  <c r="G537" i="123"/>
  <c r="H536" i="123"/>
  <c r="G536" i="123"/>
  <c r="H535" i="123"/>
  <c r="G535" i="123"/>
  <c r="H534" i="123"/>
  <c r="G534" i="123"/>
  <c r="H533" i="123"/>
  <c r="G533" i="123"/>
  <c r="H532" i="123"/>
  <c r="G532" i="123"/>
  <c r="H531" i="123"/>
  <c r="G531" i="123"/>
  <c r="H530" i="123"/>
  <c r="G530" i="123"/>
  <c r="H529" i="123"/>
  <c r="G529" i="123"/>
  <c r="H528" i="123"/>
  <c r="G528" i="123"/>
  <c r="H527" i="123"/>
  <c r="G527" i="123"/>
  <c r="H526" i="123"/>
  <c r="G526" i="123"/>
  <c r="H525" i="123"/>
  <c r="G525" i="123"/>
  <c r="H524" i="123"/>
  <c r="G524" i="123"/>
  <c r="H523" i="123"/>
  <c r="G523" i="123"/>
  <c r="H522" i="123"/>
  <c r="G522" i="123"/>
  <c r="H521" i="123"/>
  <c r="G521" i="123"/>
  <c r="H520" i="123"/>
  <c r="G520" i="123"/>
  <c r="H519" i="123"/>
  <c r="G519" i="123"/>
  <c r="H518" i="123"/>
  <c r="G518" i="123"/>
  <c r="H517" i="123"/>
  <c r="G517" i="123"/>
  <c r="H516" i="123"/>
  <c r="G516" i="123"/>
  <c r="H515" i="123"/>
  <c r="G515" i="123"/>
  <c r="H514" i="123"/>
  <c r="G514" i="123"/>
  <c r="H513" i="123"/>
  <c r="G513" i="123"/>
  <c r="H512" i="123"/>
  <c r="G512" i="123"/>
  <c r="H511" i="123"/>
  <c r="G511" i="123"/>
  <c r="H510" i="123"/>
  <c r="G510" i="123"/>
  <c r="H509" i="123"/>
  <c r="G509" i="123"/>
  <c r="H508" i="123"/>
  <c r="G508" i="123"/>
  <c r="H507" i="123"/>
  <c r="G507" i="123"/>
  <c r="H506" i="123"/>
  <c r="G506" i="123"/>
  <c r="H505" i="123"/>
  <c r="G505" i="123"/>
  <c r="H504" i="123"/>
  <c r="G504" i="123"/>
  <c r="H503" i="123"/>
  <c r="G503" i="123"/>
  <c r="H502" i="123"/>
  <c r="G502" i="123"/>
  <c r="H501" i="123"/>
  <c r="G501" i="123"/>
  <c r="H500" i="123"/>
  <c r="G500" i="123"/>
  <c r="H499" i="123"/>
  <c r="G499" i="123"/>
  <c r="H498" i="123"/>
  <c r="G498" i="123"/>
  <c r="H497" i="123"/>
  <c r="G497" i="123"/>
  <c r="H496" i="123"/>
  <c r="G496" i="123"/>
  <c r="H495" i="123"/>
  <c r="G495" i="123"/>
  <c r="H494" i="123"/>
  <c r="G494" i="123"/>
  <c r="H493" i="123"/>
  <c r="G493" i="123"/>
  <c r="H492" i="123"/>
  <c r="G492" i="123"/>
  <c r="H491" i="123"/>
  <c r="G491" i="123"/>
  <c r="H490" i="123"/>
  <c r="G490" i="123"/>
  <c r="H489" i="123"/>
  <c r="G489" i="123"/>
  <c r="H488" i="123"/>
  <c r="G488" i="123"/>
  <c r="H487" i="123"/>
  <c r="G487" i="123"/>
  <c r="H486" i="123"/>
  <c r="G486" i="123"/>
  <c r="H485" i="123"/>
  <c r="G485" i="123"/>
  <c r="H484" i="123"/>
  <c r="G484" i="123"/>
  <c r="H483" i="123"/>
  <c r="G483" i="123"/>
  <c r="H482" i="123"/>
  <c r="G482" i="123"/>
  <c r="H481" i="123"/>
  <c r="G481" i="123"/>
  <c r="H480" i="123"/>
  <c r="G480" i="123"/>
  <c r="H479" i="123"/>
  <c r="G479" i="123"/>
  <c r="H478" i="123"/>
  <c r="G478" i="123"/>
  <c r="H477" i="123"/>
  <c r="G477" i="123"/>
  <c r="H476" i="123"/>
  <c r="G476" i="123"/>
  <c r="H475" i="123"/>
  <c r="G475" i="123"/>
  <c r="H474" i="123"/>
  <c r="G474" i="123"/>
  <c r="H473" i="123"/>
  <c r="G473" i="123"/>
  <c r="H472" i="123"/>
  <c r="G472" i="123"/>
  <c r="H471" i="123"/>
  <c r="G471" i="123"/>
  <c r="H470" i="123"/>
  <c r="G470" i="123"/>
  <c r="H469" i="123"/>
  <c r="G469" i="123"/>
  <c r="H468" i="123"/>
  <c r="G468" i="123"/>
  <c r="H467" i="123"/>
  <c r="G467" i="123"/>
  <c r="H466" i="123"/>
  <c r="G466" i="123"/>
  <c r="H465" i="123"/>
  <c r="G465" i="123"/>
  <c r="H464" i="123"/>
  <c r="G464" i="123"/>
  <c r="H463" i="123"/>
  <c r="G463" i="123"/>
  <c r="H462" i="123"/>
  <c r="G462" i="123"/>
  <c r="H461" i="123"/>
  <c r="G461" i="123"/>
  <c r="H460" i="123"/>
  <c r="G460" i="123"/>
  <c r="H459" i="123"/>
  <c r="G459" i="123"/>
  <c r="H458" i="123"/>
  <c r="G458" i="123"/>
  <c r="H457" i="123"/>
  <c r="G457" i="123"/>
  <c r="H456" i="123"/>
  <c r="G456" i="123"/>
  <c r="H455" i="123"/>
  <c r="G455" i="123"/>
  <c r="H454" i="123"/>
  <c r="G454" i="123"/>
  <c r="H453" i="123"/>
  <c r="G453" i="123"/>
  <c r="H452" i="123"/>
  <c r="G452" i="123"/>
  <c r="H451" i="123"/>
  <c r="G451" i="123"/>
  <c r="H450" i="123"/>
  <c r="G450" i="123"/>
  <c r="H449" i="123"/>
  <c r="G449" i="123"/>
  <c r="H448" i="123"/>
  <c r="G448" i="123"/>
  <c r="H447" i="123"/>
  <c r="G447" i="123"/>
  <c r="H446" i="123"/>
  <c r="G446" i="123"/>
  <c r="H445" i="123"/>
  <c r="G445" i="123"/>
  <c r="H444" i="123"/>
  <c r="G444" i="123"/>
  <c r="H443" i="123"/>
  <c r="G443" i="123"/>
  <c r="H442" i="123"/>
  <c r="G442" i="123"/>
  <c r="H441" i="123"/>
  <c r="G441" i="123"/>
  <c r="H440" i="123"/>
  <c r="G440" i="123"/>
  <c r="H439" i="123"/>
  <c r="G439" i="123"/>
  <c r="H438" i="123"/>
  <c r="G438" i="123"/>
  <c r="H437" i="123"/>
  <c r="G437" i="123"/>
  <c r="H436" i="123"/>
  <c r="G436" i="123"/>
  <c r="H435" i="123"/>
  <c r="G435" i="123"/>
  <c r="H434" i="123"/>
  <c r="G434" i="123"/>
  <c r="H433" i="123"/>
  <c r="G433" i="123"/>
  <c r="H432" i="123"/>
  <c r="G432" i="123"/>
  <c r="H431" i="123"/>
  <c r="G431" i="123"/>
  <c r="H430" i="123"/>
  <c r="G430" i="123"/>
  <c r="H429" i="123"/>
  <c r="G429" i="123"/>
  <c r="H428" i="123"/>
  <c r="G428" i="123"/>
  <c r="H427" i="123"/>
  <c r="G427" i="123"/>
  <c r="H426" i="123"/>
  <c r="G426" i="123"/>
  <c r="H425" i="123"/>
  <c r="G425" i="123"/>
  <c r="H424" i="123"/>
  <c r="G424" i="123"/>
  <c r="H423" i="123"/>
  <c r="G423" i="123"/>
  <c r="H422" i="123"/>
  <c r="G422" i="123"/>
  <c r="H421" i="123"/>
  <c r="G421" i="123"/>
  <c r="H420" i="123"/>
  <c r="G420" i="123"/>
  <c r="H419" i="123"/>
  <c r="G419" i="123"/>
  <c r="H418" i="123"/>
  <c r="G418" i="123"/>
  <c r="H417" i="123"/>
  <c r="G417" i="123"/>
  <c r="H416" i="123"/>
  <c r="G416" i="123"/>
  <c r="H415" i="123"/>
  <c r="G415" i="123"/>
  <c r="H414" i="123"/>
  <c r="G414" i="123"/>
  <c r="H413" i="123"/>
  <c r="G413" i="123"/>
  <c r="H412" i="123"/>
  <c r="G412" i="123"/>
  <c r="H411" i="123"/>
  <c r="G411" i="123"/>
  <c r="H410" i="123"/>
  <c r="G410" i="123"/>
  <c r="H409" i="123"/>
  <c r="G409" i="123"/>
  <c r="H408" i="123"/>
  <c r="G408" i="123"/>
  <c r="H407" i="123"/>
  <c r="G407" i="123"/>
  <c r="H406" i="123"/>
  <c r="G406" i="123"/>
  <c r="H405" i="123"/>
  <c r="G405" i="123"/>
  <c r="H404" i="123"/>
  <c r="G404" i="123"/>
  <c r="H403" i="123"/>
  <c r="G403" i="123"/>
  <c r="H402" i="123"/>
  <c r="G402" i="123"/>
  <c r="H401" i="123"/>
  <c r="G401" i="123"/>
  <c r="H400" i="123"/>
  <c r="G400" i="123"/>
  <c r="H399" i="123"/>
  <c r="G399" i="123"/>
  <c r="H398" i="123"/>
  <c r="G398" i="123"/>
  <c r="H397" i="123"/>
  <c r="G397" i="123"/>
  <c r="H396" i="123"/>
  <c r="G396" i="123"/>
  <c r="H395" i="123"/>
  <c r="G395" i="123"/>
  <c r="H394" i="123"/>
  <c r="G394" i="123"/>
  <c r="H393" i="123"/>
  <c r="G393" i="123"/>
  <c r="H392" i="123"/>
  <c r="G392" i="123"/>
  <c r="H391" i="123"/>
  <c r="G391" i="123"/>
  <c r="H390" i="123"/>
  <c r="G390" i="123"/>
  <c r="H389" i="123"/>
  <c r="G389" i="123"/>
  <c r="H388" i="123"/>
  <c r="G388" i="123"/>
  <c r="H387" i="123"/>
  <c r="G387" i="123"/>
  <c r="H386" i="123"/>
  <c r="G386" i="123"/>
  <c r="H385" i="123"/>
  <c r="G385" i="123"/>
  <c r="H384" i="123"/>
  <c r="G384" i="123"/>
  <c r="H383" i="123"/>
  <c r="G383" i="123"/>
  <c r="H382" i="123"/>
  <c r="G382" i="123"/>
  <c r="H381" i="123"/>
  <c r="G381" i="123"/>
  <c r="H380" i="123"/>
  <c r="G380" i="123"/>
  <c r="H379" i="123"/>
  <c r="G379" i="123"/>
  <c r="H378" i="123"/>
  <c r="G378" i="123"/>
  <c r="H377" i="123"/>
  <c r="G377" i="123"/>
  <c r="H376" i="123"/>
  <c r="G376" i="123"/>
  <c r="H375" i="123"/>
  <c r="G375" i="123"/>
  <c r="H374" i="123"/>
  <c r="G374" i="123"/>
  <c r="H373" i="123"/>
  <c r="G373" i="123"/>
  <c r="H372" i="123"/>
  <c r="G372" i="123"/>
  <c r="H371" i="123"/>
  <c r="G371" i="123"/>
  <c r="H370" i="123"/>
  <c r="G370" i="123"/>
  <c r="H369" i="123"/>
  <c r="G369" i="123"/>
  <c r="H368" i="123"/>
  <c r="G368" i="123"/>
  <c r="H367" i="123"/>
  <c r="G367" i="123"/>
  <c r="H366" i="123"/>
  <c r="G366" i="123"/>
  <c r="H365" i="123"/>
  <c r="G365" i="123"/>
  <c r="H364" i="123"/>
  <c r="G364" i="123"/>
  <c r="H363" i="123"/>
  <c r="G363" i="123"/>
  <c r="H362" i="123"/>
  <c r="G362" i="123"/>
  <c r="H361" i="123"/>
  <c r="G361" i="123"/>
  <c r="H360" i="123"/>
  <c r="G360" i="123"/>
  <c r="H359" i="123"/>
  <c r="G359" i="123"/>
  <c r="H358" i="123"/>
  <c r="G358" i="123"/>
  <c r="H357" i="123"/>
  <c r="G357" i="123"/>
  <c r="H356" i="123"/>
  <c r="G356" i="123"/>
  <c r="H355" i="123"/>
  <c r="G355" i="123"/>
  <c r="H354" i="123"/>
  <c r="G354" i="123"/>
  <c r="H353" i="123"/>
  <c r="G353" i="123"/>
  <c r="H352" i="123"/>
  <c r="G352" i="123"/>
  <c r="H351" i="123"/>
  <c r="G351" i="123"/>
  <c r="H350" i="123"/>
  <c r="G350" i="123"/>
  <c r="H349" i="123"/>
  <c r="G349" i="123"/>
  <c r="H348" i="123"/>
  <c r="G348" i="123"/>
  <c r="H347" i="123"/>
  <c r="G347" i="123"/>
  <c r="H346" i="123"/>
  <c r="G346" i="123"/>
  <c r="H345" i="123"/>
  <c r="G345" i="123"/>
  <c r="H344" i="123"/>
  <c r="G344" i="123"/>
  <c r="H343" i="123"/>
  <c r="G343" i="123"/>
  <c r="H342" i="123"/>
  <c r="G342" i="123"/>
  <c r="H341" i="123"/>
  <c r="G341" i="123"/>
  <c r="H340" i="123"/>
  <c r="G340" i="123"/>
  <c r="H339" i="123"/>
  <c r="G339" i="123"/>
  <c r="H338" i="123"/>
  <c r="G338" i="123"/>
  <c r="H337" i="123"/>
  <c r="G337" i="123"/>
  <c r="H336" i="123"/>
  <c r="G336" i="123"/>
  <c r="H335" i="123"/>
  <c r="G335" i="123"/>
  <c r="H334" i="123"/>
  <c r="G334" i="123"/>
  <c r="H333" i="123"/>
  <c r="G333" i="123"/>
  <c r="H332" i="123"/>
  <c r="G332" i="123"/>
  <c r="H331" i="123"/>
  <c r="G331" i="123"/>
  <c r="H330" i="123"/>
  <c r="G330" i="123"/>
  <c r="H329" i="123"/>
  <c r="G329" i="123"/>
  <c r="H328" i="123"/>
  <c r="G328" i="123"/>
  <c r="H327" i="123"/>
  <c r="G327" i="123"/>
  <c r="H326" i="123"/>
  <c r="G326" i="123"/>
  <c r="H325" i="123"/>
  <c r="G325" i="123"/>
  <c r="H324" i="123"/>
  <c r="G324" i="123"/>
  <c r="H323" i="123"/>
  <c r="G323" i="123"/>
  <c r="H322" i="123"/>
  <c r="G322" i="123"/>
  <c r="H321" i="123"/>
  <c r="G321" i="123"/>
  <c r="H320" i="123"/>
  <c r="G320" i="123"/>
  <c r="H319" i="123"/>
  <c r="G319" i="123"/>
  <c r="H318" i="123"/>
  <c r="G318" i="123"/>
  <c r="H317" i="123"/>
  <c r="G317" i="123"/>
  <c r="H316" i="123"/>
  <c r="G316" i="123"/>
  <c r="H315" i="123"/>
  <c r="G315" i="123"/>
  <c r="H314" i="123"/>
  <c r="G314" i="123"/>
  <c r="H313" i="123"/>
  <c r="G313" i="123"/>
  <c r="H312" i="123"/>
  <c r="G312" i="123"/>
  <c r="H311" i="123"/>
  <c r="G311" i="123"/>
  <c r="H310" i="123"/>
  <c r="G310" i="123"/>
  <c r="H309" i="123"/>
  <c r="G309" i="123"/>
  <c r="H308" i="123"/>
  <c r="G308" i="123"/>
  <c r="H307" i="123"/>
  <c r="G307" i="123"/>
  <c r="H306" i="123"/>
  <c r="G306" i="123"/>
  <c r="H305" i="123"/>
  <c r="G305" i="123"/>
  <c r="H304" i="123"/>
  <c r="G304" i="123"/>
  <c r="H303" i="123"/>
  <c r="G303" i="123"/>
  <c r="H302" i="123"/>
  <c r="G302" i="123"/>
  <c r="H301" i="123"/>
  <c r="G301" i="123"/>
  <c r="H300" i="123"/>
  <c r="G300" i="123"/>
  <c r="H299" i="123"/>
  <c r="G299" i="123"/>
  <c r="H298" i="123"/>
  <c r="G298" i="123"/>
  <c r="H297" i="123"/>
  <c r="G297" i="123"/>
  <c r="H296" i="123"/>
  <c r="G296" i="123"/>
  <c r="H295" i="123"/>
  <c r="G295" i="123"/>
  <c r="H294" i="123"/>
  <c r="G294" i="123"/>
  <c r="H293" i="123"/>
  <c r="G293" i="123"/>
  <c r="H292" i="123"/>
  <c r="G292" i="123"/>
  <c r="H291" i="123"/>
  <c r="G291" i="123"/>
  <c r="H290" i="123"/>
  <c r="G290" i="123"/>
  <c r="H289" i="123"/>
  <c r="G289" i="123"/>
  <c r="H288" i="123"/>
  <c r="G288" i="123"/>
  <c r="H287" i="123"/>
  <c r="G287" i="123"/>
  <c r="H286" i="123"/>
  <c r="G286" i="123"/>
  <c r="H285" i="123"/>
  <c r="G285" i="123"/>
  <c r="H284" i="123"/>
  <c r="G284" i="123"/>
  <c r="H283" i="123"/>
  <c r="G283" i="123"/>
  <c r="H282" i="123"/>
  <c r="G282" i="123"/>
  <c r="H281" i="123"/>
  <c r="G281" i="123"/>
  <c r="H280" i="123"/>
  <c r="G280" i="123"/>
  <c r="H279" i="123"/>
  <c r="G279" i="123"/>
  <c r="H278" i="123"/>
  <c r="G278" i="123"/>
  <c r="H277" i="123"/>
  <c r="G277" i="123"/>
  <c r="H276" i="123"/>
  <c r="G276" i="123"/>
  <c r="H275" i="123"/>
  <c r="G275" i="123"/>
  <c r="H274" i="123"/>
  <c r="G274" i="123"/>
  <c r="H273" i="123"/>
  <c r="G273" i="123"/>
  <c r="H272" i="123"/>
  <c r="G272" i="123"/>
  <c r="H271" i="123"/>
  <c r="G271" i="123"/>
  <c r="H270" i="123"/>
  <c r="G270" i="123"/>
  <c r="H269" i="123"/>
  <c r="G269" i="123"/>
  <c r="H268" i="123"/>
  <c r="G268" i="123"/>
  <c r="H267" i="123"/>
  <c r="G267" i="123"/>
  <c r="H266" i="123"/>
  <c r="G266" i="123"/>
  <c r="H265" i="123"/>
  <c r="G265" i="123"/>
  <c r="H264" i="123"/>
  <c r="G264" i="123"/>
  <c r="H263" i="123"/>
  <c r="G263" i="123"/>
  <c r="H262" i="123"/>
  <c r="G262" i="123"/>
  <c r="H261" i="123"/>
  <c r="G261" i="123"/>
  <c r="H260" i="123"/>
  <c r="G260" i="123"/>
  <c r="H259" i="123"/>
  <c r="G259" i="123"/>
  <c r="H258" i="123"/>
  <c r="G258" i="123"/>
  <c r="H257" i="123"/>
  <c r="G257" i="123"/>
  <c r="H256" i="123"/>
  <c r="G256" i="123"/>
  <c r="H255" i="123"/>
  <c r="G255" i="123"/>
  <c r="H254" i="123"/>
  <c r="G254" i="123"/>
  <c r="H253" i="123"/>
  <c r="G253" i="123"/>
  <c r="H252" i="123"/>
  <c r="G252" i="123"/>
  <c r="H251" i="123"/>
  <c r="G251" i="123"/>
  <c r="H250" i="123"/>
  <c r="G250" i="123"/>
  <c r="H249" i="123"/>
  <c r="G249" i="123"/>
  <c r="H248" i="123"/>
  <c r="G248" i="123"/>
  <c r="H247" i="123"/>
  <c r="G247" i="123"/>
  <c r="H246" i="123"/>
  <c r="G246" i="123"/>
  <c r="H245" i="123"/>
  <c r="G245" i="123"/>
  <c r="H244" i="123"/>
  <c r="G244" i="123"/>
  <c r="H243" i="123"/>
  <c r="G243" i="123"/>
  <c r="H242" i="123"/>
  <c r="G242" i="123"/>
  <c r="H241" i="123"/>
  <c r="G241" i="123"/>
  <c r="H240" i="123"/>
  <c r="G240" i="123"/>
  <c r="H239" i="123"/>
  <c r="G239" i="123"/>
  <c r="H238" i="123"/>
  <c r="G238" i="123"/>
  <c r="H237" i="123"/>
  <c r="G237" i="123"/>
  <c r="H236" i="123"/>
  <c r="G236" i="123"/>
  <c r="H235" i="123"/>
  <c r="G235" i="123"/>
  <c r="H234" i="123"/>
  <c r="G234" i="123"/>
  <c r="H233" i="123"/>
  <c r="G233" i="123"/>
  <c r="H232" i="123"/>
  <c r="G232" i="123"/>
  <c r="H231" i="123"/>
  <c r="G231" i="123"/>
  <c r="H230" i="123"/>
  <c r="G230" i="123"/>
  <c r="H229" i="123"/>
  <c r="G229" i="123"/>
  <c r="H228" i="123"/>
  <c r="G228" i="123"/>
  <c r="H227" i="123"/>
  <c r="G227" i="123"/>
  <c r="H226" i="123"/>
  <c r="G226" i="123"/>
  <c r="H225" i="123"/>
  <c r="G225" i="123"/>
  <c r="H224" i="123"/>
  <c r="G224" i="123"/>
  <c r="H223" i="123"/>
  <c r="G223" i="123"/>
  <c r="H222" i="123"/>
  <c r="G222" i="123"/>
  <c r="H221" i="123"/>
  <c r="G221" i="123"/>
  <c r="H220" i="123"/>
  <c r="G220" i="123"/>
  <c r="H219" i="123"/>
  <c r="G219" i="123"/>
  <c r="H218" i="123"/>
  <c r="G218" i="123"/>
  <c r="H217" i="123"/>
  <c r="G217" i="123"/>
  <c r="H216" i="123"/>
  <c r="G216" i="123"/>
  <c r="H215" i="123"/>
  <c r="G215" i="123"/>
  <c r="H214" i="123"/>
  <c r="G214" i="123"/>
  <c r="H213" i="123"/>
  <c r="G213" i="123"/>
  <c r="H212" i="123"/>
  <c r="G212" i="123"/>
  <c r="H211" i="123"/>
  <c r="G211" i="123"/>
  <c r="H210" i="123"/>
  <c r="G210" i="123"/>
  <c r="H209" i="123"/>
  <c r="G209" i="123"/>
  <c r="H208" i="123"/>
  <c r="G208" i="123"/>
  <c r="H207" i="123"/>
  <c r="G207" i="123"/>
  <c r="H206" i="123"/>
  <c r="G206" i="123"/>
  <c r="H205" i="123"/>
  <c r="G205" i="123"/>
  <c r="H204" i="123"/>
  <c r="G204" i="123"/>
  <c r="H203" i="123"/>
  <c r="G203" i="123"/>
  <c r="H202" i="123"/>
  <c r="G202" i="123"/>
  <c r="H201" i="123"/>
  <c r="G201" i="123"/>
  <c r="H200" i="123"/>
  <c r="G200" i="123"/>
  <c r="H199" i="123"/>
  <c r="G199" i="123"/>
  <c r="H198" i="123"/>
  <c r="G198" i="123"/>
  <c r="H197" i="123"/>
  <c r="G197" i="123"/>
  <c r="H196" i="123"/>
  <c r="G196" i="123"/>
  <c r="H195" i="123"/>
  <c r="G195" i="123"/>
  <c r="H194" i="123"/>
  <c r="G194" i="123"/>
  <c r="H193" i="123"/>
  <c r="G193" i="123"/>
  <c r="H192" i="123"/>
  <c r="G192" i="123"/>
  <c r="H191" i="123"/>
  <c r="G191" i="123"/>
  <c r="H190" i="123"/>
  <c r="G190" i="123"/>
  <c r="H189" i="123"/>
  <c r="G189" i="123"/>
  <c r="H188" i="123"/>
  <c r="G188" i="123"/>
  <c r="H187" i="123"/>
  <c r="G187" i="123"/>
  <c r="H186" i="123"/>
  <c r="G186" i="123"/>
  <c r="H185" i="123"/>
  <c r="G185" i="123"/>
  <c r="H184" i="123"/>
  <c r="G184" i="123"/>
  <c r="H183" i="123"/>
  <c r="G183" i="123"/>
  <c r="H182" i="123"/>
  <c r="G182" i="123"/>
  <c r="H181" i="123"/>
  <c r="G181" i="123"/>
  <c r="H180" i="123"/>
  <c r="G180" i="123"/>
  <c r="H179" i="123"/>
  <c r="G179" i="123"/>
  <c r="H178" i="123"/>
  <c r="G178" i="123"/>
  <c r="H177" i="123"/>
  <c r="G177" i="123"/>
  <c r="H176" i="123"/>
  <c r="G176" i="123"/>
  <c r="H175" i="123"/>
  <c r="G175" i="123"/>
  <c r="H174" i="123"/>
  <c r="G174" i="123"/>
  <c r="H173" i="123"/>
  <c r="G173" i="123"/>
  <c r="H172" i="123"/>
  <c r="G172" i="123"/>
  <c r="H171" i="123"/>
  <c r="G171" i="123"/>
  <c r="H170" i="123"/>
  <c r="G170" i="123"/>
  <c r="H169" i="123"/>
  <c r="G169" i="123"/>
  <c r="H168" i="123"/>
  <c r="G168" i="123"/>
  <c r="H167" i="123"/>
  <c r="G167" i="123"/>
  <c r="H166" i="123"/>
  <c r="G166" i="123"/>
  <c r="H165" i="123"/>
  <c r="G165" i="123"/>
  <c r="H164" i="123"/>
  <c r="G164" i="123"/>
  <c r="H163" i="123"/>
  <c r="G163" i="123"/>
  <c r="H162" i="123"/>
  <c r="G162" i="123"/>
  <c r="H161" i="123"/>
  <c r="G161" i="123"/>
  <c r="H160" i="123"/>
  <c r="G160" i="123"/>
  <c r="H159" i="123"/>
  <c r="G159" i="123"/>
  <c r="H158" i="123"/>
  <c r="G158" i="123"/>
  <c r="H157" i="123"/>
  <c r="G157" i="123"/>
  <c r="H156" i="123"/>
  <c r="G156" i="123"/>
  <c r="H155" i="123"/>
  <c r="G155" i="123"/>
  <c r="H154" i="123"/>
  <c r="G154" i="123"/>
  <c r="H153" i="123"/>
  <c r="G153" i="123"/>
  <c r="H152" i="123"/>
  <c r="G152" i="123"/>
  <c r="H151" i="123"/>
  <c r="G151" i="123"/>
  <c r="H150" i="123"/>
  <c r="G150" i="123"/>
  <c r="H149" i="123"/>
  <c r="G149" i="123"/>
  <c r="H148" i="123"/>
  <c r="G148" i="123"/>
  <c r="H147" i="123"/>
  <c r="G147" i="123"/>
  <c r="H146" i="123"/>
  <c r="G146" i="123"/>
  <c r="H145" i="123"/>
  <c r="G145" i="123"/>
  <c r="H144" i="123"/>
  <c r="G144" i="123"/>
  <c r="H143" i="123"/>
  <c r="G143" i="123"/>
  <c r="H142" i="123"/>
  <c r="G142" i="123"/>
  <c r="H141" i="123"/>
  <c r="G141" i="123"/>
  <c r="H140" i="123"/>
  <c r="G140" i="123"/>
  <c r="H139" i="123"/>
  <c r="G139" i="123"/>
  <c r="H138" i="123"/>
  <c r="G138" i="123"/>
  <c r="H137" i="123"/>
  <c r="G137" i="123"/>
  <c r="H136" i="123"/>
  <c r="G136" i="123"/>
  <c r="H135" i="123"/>
  <c r="G135" i="123"/>
  <c r="H134" i="123"/>
  <c r="G134" i="123"/>
  <c r="H133" i="123"/>
  <c r="G133" i="123"/>
  <c r="H132" i="123"/>
  <c r="G132" i="123"/>
  <c r="H131" i="123"/>
  <c r="G131" i="123"/>
  <c r="H130" i="123"/>
  <c r="G130" i="123"/>
  <c r="H129" i="123"/>
  <c r="G129" i="123"/>
  <c r="H128" i="123"/>
  <c r="G128" i="123"/>
  <c r="H127" i="123"/>
  <c r="G127" i="123"/>
  <c r="H126" i="123"/>
  <c r="G126" i="123"/>
  <c r="H125" i="123"/>
  <c r="G125" i="123"/>
  <c r="H124" i="123"/>
  <c r="G124" i="123"/>
  <c r="H123" i="123"/>
  <c r="G123" i="123"/>
  <c r="H122" i="123"/>
  <c r="G122" i="123"/>
  <c r="H121" i="123"/>
  <c r="G121" i="123"/>
  <c r="H120" i="123"/>
  <c r="G120" i="123"/>
  <c r="H119" i="123"/>
  <c r="G119" i="123"/>
  <c r="H118" i="123"/>
  <c r="G118" i="123"/>
  <c r="H117" i="123"/>
  <c r="G117" i="123"/>
  <c r="H116" i="123"/>
  <c r="G116" i="123"/>
  <c r="H115" i="123"/>
  <c r="G115" i="123"/>
  <c r="H114" i="123"/>
  <c r="G114" i="123"/>
  <c r="H113" i="123"/>
  <c r="G113" i="123"/>
  <c r="H112" i="123"/>
  <c r="G112" i="123"/>
  <c r="H111" i="123"/>
  <c r="G111" i="123"/>
  <c r="H110" i="123"/>
  <c r="G110" i="123"/>
  <c r="H109" i="123"/>
  <c r="G109" i="123"/>
  <c r="H108" i="123"/>
  <c r="G108" i="123"/>
  <c r="H107" i="123"/>
  <c r="G107" i="123"/>
  <c r="H106" i="123"/>
  <c r="G106" i="123"/>
  <c r="H105" i="123"/>
  <c r="G105" i="123"/>
  <c r="H104" i="123"/>
  <c r="G104" i="123"/>
  <c r="H103" i="123"/>
  <c r="G103" i="123"/>
  <c r="H102" i="123"/>
  <c r="G102" i="123"/>
  <c r="H101" i="123"/>
  <c r="G101" i="123"/>
  <c r="H100" i="123"/>
  <c r="G100" i="123"/>
  <c r="H99" i="123"/>
  <c r="G99" i="123"/>
  <c r="H98" i="123"/>
  <c r="G98" i="123"/>
  <c r="H97" i="123"/>
  <c r="G97" i="123"/>
  <c r="H96" i="123"/>
  <c r="G96" i="123"/>
  <c r="H95" i="123"/>
  <c r="G95" i="123"/>
  <c r="H94" i="123"/>
  <c r="G94" i="123"/>
  <c r="H93" i="123"/>
  <c r="G93" i="123"/>
  <c r="H92" i="123"/>
  <c r="G92" i="123"/>
  <c r="H91" i="123"/>
  <c r="G91" i="123"/>
  <c r="H90" i="123"/>
  <c r="G90" i="123"/>
  <c r="H89" i="123"/>
  <c r="G89" i="123"/>
  <c r="H88" i="123"/>
  <c r="G88" i="123"/>
  <c r="H87" i="123"/>
  <c r="G87" i="123"/>
  <c r="H86" i="123"/>
  <c r="G86" i="123"/>
  <c r="H85" i="123"/>
  <c r="G85" i="123"/>
  <c r="H84" i="123"/>
  <c r="G84" i="123"/>
  <c r="H83" i="123"/>
  <c r="G83" i="123"/>
  <c r="H82" i="123"/>
  <c r="G82" i="123"/>
  <c r="H81" i="123"/>
  <c r="G81" i="123"/>
  <c r="H80" i="123"/>
  <c r="G80" i="123"/>
  <c r="H79" i="123"/>
  <c r="G79" i="123"/>
  <c r="H78" i="123"/>
  <c r="G78" i="123"/>
  <c r="H77" i="123"/>
  <c r="G77" i="123"/>
  <c r="H76" i="123"/>
  <c r="G76" i="123"/>
  <c r="H75" i="123"/>
  <c r="G75" i="123"/>
  <c r="H74" i="123"/>
  <c r="G74" i="123"/>
  <c r="H73" i="123"/>
  <c r="G73" i="123"/>
  <c r="H72" i="123"/>
  <c r="G72" i="123"/>
  <c r="H71" i="123"/>
  <c r="G71" i="123"/>
  <c r="H70" i="123"/>
  <c r="G70" i="123"/>
  <c r="H69" i="123"/>
  <c r="G69" i="123"/>
  <c r="H68" i="123"/>
  <c r="G68" i="123"/>
  <c r="H67" i="123"/>
  <c r="G67" i="123"/>
  <c r="H66" i="123"/>
  <c r="G66" i="123"/>
  <c r="H65" i="123"/>
  <c r="G65" i="123"/>
  <c r="H64" i="123"/>
  <c r="G64" i="123"/>
  <c r="H63" i="123"/>
  <c r="G63" i="123"/>
  <c r="H62" i="123"/>
  <c r="G62" i="123"/>
  <c r="H61" i="123"/>
  <c r="G61" i="123"/>
  <c r="H60" i="123"/>
  <c r="G60" i="123"/>
  <c r="H59" i="123"/>
  <c r="G59" i="123"/>
  <c r="H58" i="123"/>
  <c r="G58" i="123"/>
  <c r="H57" i="123"/>
  <c r="G57" i="123"/>
  <c r="H56" i="123"/>
  <c r="G56" i="123"/>
  <c r="H55" i="123"/>
  <c r="G55" i="123"/>
  <c r="H54" i="123"/>
  <c r="G54" i="123"/>
  <c r="H53" i="123"/>
  <c r="G53" i="123"/>
  <c r="H52" i="123"/>
  <c r="G52" i="123"/>
  <c r="H51" i="123"/>
  <c r="G51" i="123"/>
  <c r="H50" i="123"/>
  <c r="G50" i="123"/>
  <c r="H49" i="123"/>
  <c r="G49" i="123"/>
  <c r="H48" i="123"/>
  <c r="G48" i="123"/>
  <c r="H47" i="123"/>
  <c r="G47" i="123"/>
  <c r="H46" i="123"/>
  <c r="G46" i="123"/>
  <c r="H45" i="123"/>
  <c r="G45" i="123"/>
  <c r="H44" i="123"/>
  <c r="G44" i="123"/>
  <c r="H43" i="123"/>
  <c r="G43" i="123"/>
  <c r="H42" i="123"/>
  <c r="G42" i="123"/>
  <c r="H41" i="123"/>
  <c r="G41" i="123"/>
  <c r="H40" i="123"/>
  <c r="G40" i="123"/>
  <c r="H39" i="123"/>
  <c r="G39" i="123"/>
  <c r="H38" i="123"/>
  <c r="G38" i="123"/>
  <c r="H37" i="123"/>
  <c r="G37" i="123"/>
  <c r="H36" i="123"/>
  <c r="G36" i="123"/>
  <c r="H35" i="123"/>
  <c r="G35" i="123"/>
  <c r="H34" i="123"/>
  <c r="G34" i="123"/>
  <c r="H33" i="123"/>
  <c r="G33" i="123"/>
  <c r="H32" i="123"/>
  <c r="G32" i="123"/>
  <c r="H31" i="123"/>
  <c r="G31" i="123"/>
  <c r="H30" i="123"/>
  <c r="G30" i="123"/>
  <c r="H29" i="123"/>
  <c r="G29" i="123"/>
  <c r="H28" i="123"/>
  <c r="G28" i="123"/>
  <c r="H27" i="123"/>
  <c r="G27" i="123"/>
  <c r="H26" i="123"/>
  <c r="G26" i="123"/>
  <c r="H25" i="123"/>
  <c r="G25" i="123"/>
  <c r="H24" i="123"/>
  <c r="G24" i="123"/>
  <c r="H23" i="123"/>
  <c r="G23" i="123"/>
  <c r="H22" i="123"/>
  <c r="G22" i="123"/>
  <c r="H21" i="123"/>
  <c r="G21" i="123"/>
  <c r="H20" i="123"/>
  <c r="G20" i="123"/>
  <c r="H19" i="123"/>
  <c r="G19" i="123"/>
  <c r="H18" i="123"/>
  <c r="G18" i="123"/>
  <c r="H17" i="123"/>
  <c r="G17" i="123"/>
  <c r="H16" i="123"/>
  <c r="G16" i="123"/>
  <c r="H15" i="123"/>
  <c r="G15" i="123"/>
  <c r="H14" i="123"/>
  <c r="G14" i="123"/>
  <c r="H13" i="123"/>
  <c r="G13" i="123"/>
  <c r="H12" i="123"/>
  <c r="G12" i="123"/>
  <c r="H11" i="123"/>
  <c r="G11" i="123"/>
  <c r="H10" i="123"/>
  <c r="G10" i="123"/>
  <c r="H9" i="123"/>
  <c r="G9" i="123"/>
  <c r="C574" i="122"/>
  <c r="A574" i="122"/>
  <c r="G572" i="122"/>
  <c r="G571" i="122"/>
  <c r="G570" i="122"/>
  <c r="G569" i="122"/>
  <c r="G568" i="122"/>
  <c r="G567" i="122"/>
  <c r="G566" i="122"/>
  <c r="G565" i="122"/>
  <c r="G564" i="122"/>
  <c r="G563" i="122"/>
  <c r="G562" i="122"/>
  <c r="G561" i="122"/>
  <c r="G560" i="122"/>
  <c r="G559" i="122"/>
  <c r="G558" i="122"/>
  <c r="G557" i="122"/>
  <c r="G556" i="122"/>
  <c r="G555" i="122"/>
  <c r="G554" i="122"/>
  <c r="G553" i="122"/>
  <c r="G552" i="122"/>
  <c r="G551" i="122"/>
  <c r="G550" i="122"/>
  <c r="G549" i="122"/>
  <c r="G548" i="122"/>
  <c r="G547" i="122"/>
  <c r="G546" i="122"/>
  <c r="G545" i="122"/>
  <c r="G544" i="122"/>
  <c r="G543" i="122"/>
  <c r="G542" i="122"/>
  <c r="G541" i="122"/>
  <c r="G540" i="122"/>
  <c r="G539" i="122"/>
  <c r="G538" i="122"/>
  <c r="G537" i="122"/>
  <c r="G536" i="122"/>
  <c r="G535" i="122"/>
  <c r="G534" i="122"/>
  <c r="G533" i="122"/>
  <c r="G532" i="122"/>
  <c r="G531" i="122"/>
  <c r="G530" i="122"/>
  <c r="G529" i="122"/>
  <c r="G528" i="122"/>
  <c r="G527" i="122"/>
  <c r="G526" i="122"/>
  <c r="G525" i="122"/>
  <c r="G524" i="122"/>
  <c r="G523" i="122"/>
  <c r="G522" i="122"/>
  <c r="G521" i="122"/>
  <c r="G520" i="122"/>
  <c r="G519" i="122"/>
  <c r="G518" i="122"/>
  <c r="G517" i="122"/>
  <c r="G516" i="122"/>
  <c r="G515" i="122"/>
  <c r="G514" i="122"/>
  <c r="G513" i="122"/>
  <c r="G512" i="122"/>
  <c r="G511" i="122"/>
  <c r="G510" i="122"/>
  <c r="G509" i="122"/>
  <c r="G508" i="122"/>
  <c r="G507" i="122"/>
  <c r="G506" i="122"/>
  <c r="G505" i="122"/>
  <c r="G504" i="122"/>
  <c r="G503" i="122"/>
  <c r="G502" i="122"/>
  <c r="G501" i="122"/>
  <c r="G500" i="122"/>
  <c r="G499" i="122"/>
  <c r="G498" i="122"/>
  <c r="G497" i="122"/>
  <c r="G496" i="122"/>
  <c r="G495" i="122"/>
  <c r="G494" i="122"/>
  <c r="G493" i="122"/>
  <c r="G492" i="122"/>
  <c r="G491" i="122"/>
  <c r="G490" i="122"/>
  <c r="G489" i="122"/>
  <c r="G488" i="122"/>
  <c r="G487" i="122"/>
  <c r="G486" i="122"/>
  <c r="G485" i="122"/>
  <c r="G484" i="122"/>
  <c r="G483" i="122"/>
  <c r="G482" i="122"/>
  <c r="G481" i="122"/>
  <c r="G480" i="122"/>
  <c r="G479" i="122"/>
  <c r="G478" i="122"/>
  <c r="G477" i="122"/>
  <c r="G476" i="122"/>
  <c r="G475" i="122"/>
  <c r="G474" i="122"/>
  <c r="G473" i="122"/>
  <c r="G472" i="122"/>
  <c r="G471" i="122"/>
  <c r="G470" i="122"/>
  <c r="G469" i="122"/>
  <c r="G468" i="122"/>
  <c r="G467" i="122"/>
  <c r="G466" i="122"/>
  <c r="G465" i="122"/>
  <c r="G464" i="122"/>
  <c r="G463" i="122"/>
  <c r="G462" i="122"/>
  <c r="G461" i="122"/>
  <c r="G460" i="122"/>
  <c r="G459" i="122"/>
  <c r="G458" i="122"/>
  <c r="G457" i="122"/>
  <c r="G456" i="122"/>
  <c r="G455" i="122"/>
  <c r="G454" i="122"/>
  <c r="G453" i="122"/>
  <c r="G452" i="122"/>
  <c r="G451" i="122"/>
  <c r="G450" i="122"/>
  <c r="G449" i="122"/>
  <c r="G448" i="122"/>
  <c r="G447" i="122"/>
  <c r="G446" i="122"/>
  <c r="G445" i="122"/>
  <c r="G444" i="122"/>
  <c r="G443" i="122"/>
  <c r="G442" i="122"/>
  <c r="G441" i="122"/>
  <c r="G440" i="122"/>
  <c r="G439" i="122"/>
  <c r="G438" i="122"/>
  <c r="G437" i="122"/>
  <c r="G436" i="122"/>
  <c r="G435" i="122"/>
  <c r="G434" i="122"/>
  <c r="G433" i="122"/>
  <c r="G432" i="122"/>
  <c r="G431" i="122"/>
  <c r="G430" i="122"/>
  <c r="G429" i="122"/>
  <c r="G428" i="122"/>
  <c r="G427" i="122"/>
  <c r="G426" i="122"/>
  <c r="G425" i="122"/>
  <c r="G424" i="122"/>
  <c r="G423" i="122"/>
  <c r="G422" i="122"/>
  <c r="G421" i="122"/>
  <c r="G420" i="122"/>
  <c r="G419" i="122"/>
  <c r="G418" i="122"/>
  <c r="G417" i="122"/>
  <c r="G416" i="122"/>
  <c r="G415" i="122"/>
  <c r="G414" i="122"/>
  <c r="G413" i="122"/>
  <c r="G412" i="122"/>
  <c r="G411" i="122"/>
  <c r="G410" i="122"/>
  <c r="G409" i="122"/>
  <c r="G408" i="122"/>
  <c r="G407" i="122"/>
  <c r="G406" i="122"/>
  <c r="G405" i="122"/>
  <c r="G404" i="122"/>
  <c r="G403" i="122"/>
  <c r="G402" i="122"/>
  <c r="G401" i="122"/>
  <c r="G400" i="122"/>
  <c r="G399" i="122"/>
  <c r="G398" i="122"/>
  <c r="G397" i="122"/>
  <c r="G396" i="122"/>
  <c r="G395" i="122"/>
  <c r="G394" i="122"/>
  <c r="G393" i="122"/>
  <c r="G392" i="122"/>
  <c r="G391" i="122"/>
  <c r="G390" i="122"/>
  <c r="G389" i="122"/>
  <c r="G388" i="122"/>
  <c r="G387" i="122"/>
  <c r="G386" i="122"/>
  <c r="G385" i="122"/>
  <c r="G384" i="122"/>
  <c r="G383" i="122"/>
  <c r="G382" i="122"/>
  <c r="G381" i="122"/>
  <c r="G380" i="122"/>
  <c r="G379" i="122"/>
  <c r="G378" i="122"/>
  <c r="G377" i="122"/>
  <c r="G376" i="122"/>
  <c r="G375" i="122"/>
  <c r="G374" i="122"/>
  <c r="G373" i="122"/>
  <c r="G372" i="122"/>
  <c r="G371" i="122"/>
  <c r="G370" i="122"/>
  <c r="G369" i="122"/>
  <c r="G368" i="122"/>
  <c r="G367" i="122"/>
  <c r="G366" i="122"/>
  <c r="G365" i="122"/>
  <c r="G364" i="122"/>
  <c r="G363" i="122"/>
  <c r="G362" i="122"/>
  <c r="G361" i="122"/>
  <c r="G360" i="122"/>
  <c r="G359" i="122"/>
  <c r="G358" i="122"/>
  <c r="G357" i="122"/>
  <c r="G356" i="122"/>
  <c r="G355" i="122"/>
  <c r="G354" i="122"/>
  <c r="G353" i="122"/>
  <c r="G352" i="122"/>
  <c r="G351" i="122"/>
  <c r="G350" i="122"/>
  <c r="G349" i="122"/>
  <c r="G348" i="122"/>
  <c r="G347" i="122"/>
  <c r="G346" i="122"/>
  <c r="G345" i="122"/>
  <c r="G344" i="122"/>
  <c r="G343" i="122"/>
  <c r="G342" i="122"/>
  <c r="G341" i="122"/>
  <c r="G340" i="122"/>
  <c r="G339" i="122"/>
  <c r="G338" i="122"/>
  <c r="G337" i="122"/>
  <c r="G336" i="122"/>
  <c r="G335" i="122"/>
  <c r="G334" i="122"/>
  <c r="G333" i="122"/>
  <c r="G332" i="122"/>
  <c r="G331" i="122"/>
  <c r="G330" i="122"/>
  <c r="G329" i="122"/>
  <c r="G328" i="122"/>
  <c r="G327" i="122"/>
  <c r="G326" i="122"/>
  <c r="G325" i="122"/>
  <c r="G324" i="122"/>
  <c r="G323" i="122"/>
  <c r="G322" i="122"/>
  <c r="G321" i="122"/>
  <c r="G320" i="122"/>
  <c r="G319" i="122"/>
  <c r="G318" i="122"/>
  <c r="G317" i="122"/>
  <c r="G316" i="122"/>
  <c r="G315" i="122"/>
  <c r="G314" i="122"/>
  <c r="G313" i="122"/>
  <c r="G312" i="122"/>
  <c r="G311" i="122"/>
  <c r="G310" i="122"/>
  <c r="G309" i="122"/>
  <c r="G308" i="122"/>
  <c r="G307" i="122"/>
  <c r="G306" i="122"/>
  <c r="G305" i="122"/>
  <c r="G304" i="122"/>
  <c r="G303" i="122"/>
  <c r="G302" i="122"/>
  <c r="G301" i="122"/>
  <c r="G300" i="122"/>
  <c r="G299" i="122"/>
  <c r="G298" i="122"/>
  <c r="G297" i="122"/>
  <c r="G296" i="122"/>
  <c r="G295" i="122"/>
  <c r="G294" i="122"/>
  <c r="G293" i="122"/>
  <c r="G292" i="122"/>
  <c r="G291" i="122"/>
  <c r="G290" i="122"/>
  <c r="G289" i="122"/>
  <c r="G288" i="122"/>
  <c r="G287" i="122"/>
  <c r="G286" i="122"/>
  <c r="G285" i="122"/>
  <c r="G284" i="122"/>
  <c r="G283" i="122"/>
  <c r="G282" i="122"/>
  <c r="G281" i="122"/>
  <c r="G280" i="122"/>
  <c r="G279" i="122"/>
  <c r="G278" i="122"/>
  <c r="G277" i="122"/>
  <c r="G276" i="122"/>
  <c r="G275" i="122"/>
  <c r="G274" i="122"/>
  <c r="G273" i="122"/>
  <c r="G272" i="122"/>
  <c r="G271" i="122"/>
  <c r="G270" i="122"/>
  <c r="G269" i="122"/>
  <c r="G268" i="122"/>
  <c r="G267" i="122"/>
  <c r="G266" i="122"/>
  <c r="G265" i="122"/>
  <c r="G264" i="122"/>
  <c r="G263" i="122"/>
  <c r="G262" i="122"/>
  <c r="G261" i="122"/>
  <c r="G260" i="122"/>
  <c r="G259" i="122"/>
  <c r="G258" i="122"/>
  <c r="G257" i="122"/>
  <c r="G256" i="122"/>
  <c r="G255" i="122"/>
  <c r="G254" i="122"/>
  <c r="G253" i="122"/>
  <c r="G252" i="122"/>
  <c r="G251" i="122"/>
  <c r="G250" i="122"/>
  <c r="G249" i="122"/>
  <c r="G248" i="122"/>
  <c r="G247" i="122"/>
  <c r="G246" i="122"/>
  <c r="G245" i="122"/>
  <c r="G244" i="122"/>
  <c r="G243" i="122"/>
  <c r="G242" i="122"/>
  <c r="G241" i="122"/>
  <c r="G240" i="122"/>
  <c r="G239" i="122"/>
  <c r="G238" i="122"/>
  <c r="G237" i="122"/>
  <c r="G236" i="122"/>
  <c r="G235" i="122"/>
  <c r="G234" i="122"/>
  <c r="G233" i="122"/>
  <c r="G232" i="122"/>
  <c r="G231" i="122"/>
  <c r="G230" i="122"/>
  <c r="G229" i="122"/>
  <c r="G228" i="122"/>
  <c r="G227" i="122"/>
  <c r="G226" i="122"/>
  <c r="G225" i="122"/>
  <c r="G224" i="122"/>
  <c r="G223" i="122"/>
  <c r="G222" i="122"/>
  <c r="G221" i="122"/>
  <c r="G220" i="122"/>
  <c r="G219" i="122"/>
  <c r="G218" i="122"/>
  <c r="G217" i="122"/>
  <c r="G216" i="122"/>
  <c r="G215" i="122"/>
  <c r="G214" i="122"/>
  <c r="G213" i="122"/>
  <c r="G212" i="122"/>
  <c r="G211" i="122"/>
  <c r="G210" i="122"/>
  <c r="G209" i="122"/>
  <c r="G208" i="122"/>
  <c r="G207" i="122"/>
  <c r="G206" i="122"/>
  <c r="G205" i="122"/>
  <c r="G204" i="122"/>
  <c r="G203" i="122"/>
  <c r="G202" i="122"/>
  <c r="G201" i="122"/>
  <c r="G200" i="122"/>
  <c r="G199" i="122"/>
  <c r="G198" i="122"/>
  <c r="G197" i="122"/>
  <c r="G196" i="122"/>
  <c r="G195" i="122"/>
  <c r="G194" i="122"/>
  <c r="G193" i="122"/>
  <c r="G192" i="122"/>
  <c r="G191" i="122"/>
  <c r="G190" i="122"/>
  <c r="G189" i="122"/>
  <c r="G188" i="122"/>
  <c r="G187" i="122"/>
  <c r="G186" i="122"/>
  <c r="G185" i="122"/>
  <c r="G184" i="122"/>
  <c r="G183" i="122"/>
  <c r="G182" i="122"/>
  <c r="G181" i="122"/>
  <c r="G180" i="122"/>
  <c r="G179" i="122"/>
  <c r="G178" i="122"/>
  <c r="G177" i="122"/>
  <c r="G176" i="122"/>
  <c r="G175" i="122"/>
  <c r="G174" i="122"/>
  <c r="G173" i="122"/>
  <c r="G172" i="122"/>
  <c r="G171" i="122"/>
  <c r="G170" i="122"/>
  <c r="G169" i="122"/>
  <c r="G168" i="122"/>
  <c r="G167" i="122"/>
  <c r="G166" i="122"/>
  <c r="G165" i="122"/>
  <c r="G164" i="122"/>
  <c r="G163" i="122"/>
  <c r="G162" i="122"/>
  <c r="G161" i="122"/>
  <c r="G160" i="122"/>
  <c r="G159" i="122"/>
  <c r="G158" i="122"/>
  <c r="G157" i="122"/>
  <c r="G156" i="122"/>
  <c r="G155" i="122"/>
  <c r="G154" i="122"/>
  <c r="G153" i="122"/>
  <c r="G152" i="122"/>
  <c r="G151" i="122"/>
  <c r="G150" i="122"/>
  <c r="G149" i="122"/>
  <c r="G148" i="122"/>
  <c r="G147" i="122"/>
  <c r="G146" i="122"/>
  <c r="G145" i="122"/>
  <c r="G144" i="122"/>
  <c r="G143" i="122"/>
  <c r="G142" i="122"/>
  <c r="G141" i="122"/>
  <c r="G140" i="122"/>
  <c r="G139" i="122"/>
  <c r="G138" i="122"/>
  <c r="G137" i="122"/>
  <c r="G136" i="122"/>
  <c r="G135" i="122"/>
  <c r="G134" i="122"/>
  <c r="G133" i="122"/>
  <c r="G132" i="122"/>
  <c r="G131" i="122"/>
  <c r="G130" i="122"/>
  <c r="G129" i="122"/>
  <c r="G128" i="122"/>
  <c r="G127" i="122"/>
  <c r="G126" i="122"/>
  <c r="G125" i="122"/>
  <c r="G124" i="122"/>
  <c r="G123" i="122"/>
  <c r="G122" i="122"/>
  <c r="G121" i="122"/>
  <c r="G120" i="122"/>
  <c r="G119" i="122"/>
  <c r="G118" i="122"/>
  <c r="G117" i="122"/>
  <c r="G116" i="122"/>
  <c r="G115" i="122"/>
  <c r="G114" i="122"/>
  <c r="G113" i="122"/>
  <c r="G112" i="122"/>
  <c r="G111" i="122"/>
  <c r="G110" i="122"/>
  <c r="G109" i="122"/>
  <c r="G108" i="122"/>
  <c r="G107" i="122"/>
  <c r="G106" i="122"/>
  <c r="G105" i="122"/>
  <c r="G104" i="122"/>
  <c r="G103" i="122"/>
  <c r="G102" i="122"/>
  <c r="G101" i="122"/>
  <c r="G100" i="122"/>
  <c r="G99" i="122"/>
  <c r="G98" i="122"/>
  <c r="G97" i="122"/>
  <c r="G96" i="122"/>
  <c r="G95" i="122"/>
  <c r="G94" i="122"/>
  <c r="G93" i="122"/>
  <c r="G92" i="122"/>
  <c r="G91" i="122"/>
  <c r="G90" i="122"/>
  <c r="G89" i="122"/>
  <c r="G88" i="122"/>
  <c r="G87" i="122"/>
  <c r="G86" i="122"/>
  <c r="G85" i="122"/>
  <c r="G84" i="122"/>
  <c r="G83" i="122"/>
  <c r="G82" i="122"/>
  <c r="G81" i="122"/>
  <c r="G80" i="122"/>
  <c r="G79" i="122"/>
  <c r="G78" i="122"/>
  <c r="G77" i="122"/>
  <c r="G76" i="122"/>
  <c r="G75" i="122"/>
  <c r="G74" i="122"/>
  <c r="G73" i="122"/>
  <c r="G72" i="122"/>
  <c r="G71" i="122"/>
  <c r="G70" i="122"/>
  <c r="G69" i="122"/>
  <c r="G68" i="122"/>
  <c r="G67" i="122"/>
  <c r="G66" i="122"/>
  <c r="G65" i="122"/>
  <c r="G64" i="122"/>
  <c r="G63" i="122"/>
  <c r="G62" i="122"/>
  <c r="G61" i="122"/>
  <c r="G60" i="122"/>
  <c r="G59" i="122"/>
  <c r="G58" i="122"/>
  <c r="G57" i="122"/>
  <c r="G56" i="122"/>
  <c r="G55" i="122"/>
  <c r="G54" i="122"/>
  <c r="G53" i="122"/>
  <c r="G52" i="122"/>
  <c r="G51" i="122"/>
  <c r="G50" i="122"/>
  <c r="G49" i="122"/>
  <c r="G48" i="122"/>
  <c r="G47" i="122"/>
  <c r="G46" i="122"/>
  <c r="G45" i="122"/>
  <c r="G44" i="122"/>
  <c r="G43" i="122"/>
  <c r="G42" i="122"/>
  <c r="G41" i="122"/>
  <c r="G40" i="122"/>
  <c r="G39" i="122"/>
  <c r="G38" i="122"/>
  <c r="G37" i="122"/>
  <c r="G36" i="122"/>
  <c r="G35" i="122"/>
  <c r="G34" i="122"/>
  <c r="G33" i="122"/>
  <c r="G32" i="122"/>
  <c r="G31" i="122"/>
  <c r="G30" i="122"/>
  <c r="G29" i="122"/>
  <c r="G28" i="122"/>
  <c r="G27" i="122"/>
  <c r="G26" i="122"/>
  <c r="G25" i="122"/>
  <c r="G24" i="122"/>
  <c r="G23" i="122"/>
  <c r="G22" i="122"/>
  <c r="G21" i="122"/>
  <c r="G20" i="122"/>
  <c r="G19" i="122"/>
  <c r="G18" i="122"/>
  <c r="G17" i="122"/>
  <c r="G16" i="122"/>
  <c r="G15" i="122"/>
  <c r="G14" i="122"/>
  <c r="G13" i="122"/>
  <c r="G12" i="122"/>
  <c r="G11" i="122"/>
  <c r="G10" i="122"/>
  <c r="G9" i="122"/>
  <c r="G8" i="122"/>
  <c r="E574" i="121"/>
  <c r="D574" i="121"/>
  <c r="A574" i="121"/>
  <c r="J572" i="121"/>
  <c r="G572" i="121"/>
  <c r="J571" i="121"/>
  <c r="G571" i="121"/>
  <c r="J570" i="121"/>
  <c r="G570" i="121"/>
  <c r="J569" i="121"/>
  <c r="G569" i="121"/>
  <c r="J568" i="121"/>
  <c r="G568" i="121"/>
  <c r="J567" i="121"/>
  <c r="G567" i="121"/>
  <c r="J566" i="121"/>
  <c r="G566" i="121"/>
  <c r="J565" i="121"/>
  <c r="G565" i="121"/>
  <c r="J564" i="121"/>
  <c r="G564" i="121"/>
  <c r="J563" i="121"/>
  <c r="G563" i="121"/>
  <c r="J562" i="121"/>
  <c r="G562" i="121"/>
  <c r="J561" i="121"/>
  <c r="G561" i="121"/>
  <c r="J560" i="121"/>
  <c r="G560" i="121"/>
  <c r="J559" i="121"/>
  <c r="G559" i="121"/>
  <c r="J558" i="121"/>
  <c r="G558" i="121"/>
  <c r="J557" i="121"/>
  <c r="G557" i="121"/>
  <c r="J556" i="121"/>
  <c r="G556" i="121"/>
  <c r="J555" i="121"/>
  <c r="G555" i="121"/>
  <c r="J554" i="121"/>
  <c r="G554" i="121"/>
  <c r="J553" i="121"/>
  <c r="G553" i="121"/>
  <c r="J552" i="121"/>
  <c r="G552" i="121"/>
  <c r="J551" i="121"/>
  <c r="G551" i="121"/>
  <c r="J550" i="121"/>
  <c r="G550" i="121"/>
  <c r="J549" i="121"/>
  <c r="G549" i="121"/>
  <c r="J548" i="121"/>
  <c r="G548" i="121"/>
  <c r="J547" i="121"/>
  <c r="G547" i="121"/>
  <c r="J546" i="121"/>
  <c r="G546" i="121"/>
  <c r="J545" i="121"/>
  <c r="G545" i="121"/>
  <c r="J544" i="121"/>
  <c r="G544" i="121"/>
  <c r="J543" i="121"/>
  <c r="G543" i="121"/>
  <c r="J542" i="121"/>
  <c r="G542" i="121"/>
  <c r="J541" i="121"/>
  <c r="G541" i="121"/>
  <c r="J540" i="121"/>
  <c r="G540" i="121"/>
  <c r="J539" i="121"/>
  <c r="G539" i="121"/>
  <c r="J538" i="121"/>
  <c r="G538" i="121"/>
  <c r="J537" i="121"/>
  <c r="G537" i="121"/>
  <c r="J536" i="121"/>
  <c r="G536" i="121"/>
  <c r="J535" i="121"/>
  <c r="G535" i="121"/>
  <c r="J534" i="121"/>
  <c r="G534" i="121"/>
  <c r="J533" i="121"/>
  <c r="G533" i="121"/>
  <c r="J532" i="121"/>
  <c r="G532" i="121"/>
  <c r="J531" i="121"/>
  <c r="G531" i="121"/>
  <c r="J530" i="121"/>
  <c r="G530" i="121"/>
  <c r="J529" i="121"/>
  <c r="G529" i="121"/>
  <c r="J528" i="121"/>
  <c r="G528" i="121"/>
  <c r="J527" i="121"/>
  <c r="G527" i="121"/>
  <c r="J526" i="121"/>
  <c r="G526" i="121"/>
  <c r="J525" i="121"/>
  <c r="G525" i="121"/>
  <c r="J524" i="121"/>
  <c r="G524" i="121"/>
  <c r="J523" i="121"/>
  <c r="G523" i="121"/>
  <c r="J522" i="121"/>
  <c r="G522" i="121"/>
  <c r="J521" i="121"/>
  <c r="G521" i="121"/>
  <c r="J520" i="121"/>
  <c r="G520" i="121"/>
  <c r="J519" i="121"/>
  <c r="G519" i="121"/>
  <c r="J518" i="121"/>
  <c r="G518" i="121"/>
  <c r="J517" i="121"/>
  <c r="G517" i="121"/>
  <c r="J516" i="121"/>
  <c r="G516" i="121"/>
  <c r="J515" i="121"/>
  <c r="G515" i="121"/>
  <c r="J514" i="121"/>
  <c r="G514" i="121"/>
  <c r="J513" i="121"/>
  <c r="G513" i="121"/>
  <c r="J512" i="121"/>
  <c r="G512" i="121"/>
  <c r="J511" i="121"/>
  <c r="G511" i="121"/>
  <c r="J510" i="121"/>
  <c r="G510" i="121"/>
  <c r="J509" i="121"/>
  <c r="G509" i="121"/>
  <c r="J508" i="121"/>
  <c r="G508" i="121"/>
  <c r="J507" i="121"/>
  <c r="G507" i="121"/>
  <c r="J506" i="121"/>
  <c r="G506" i="121"/>
  <c r="J505" i="121"/>
  <c r="G505" i="121"/>
  <c r="J504" i="121"/>
  <c r="G504" i="121"/>
  <c r="J503" i="121"/>
  <c r="G503" i="121"/>
  <c r="J502" i="121"/>
  <c r="G502" i="121"/>
  <c r="J501" i="121"/>
  <c r="G501" i="121"/>
  <c r="J500" i="121"/>
  <c r="G500" i="121"/>
  <c r="J499" i="121"/>
  <c r="G499" i="121"/>
  <c r="J498" i="121"/>
  <c r="G498" i="121"/>
  <c r="J497" i="121"/>
  <c r="G497" i="121"/>
  <c r="J496" i="121"/>
  <c r="G496" i="121"/>
  <c r="J495" i="121"/>
  <c r="G495" i="121"/>
  <c r="J494" i="121"/>
  <c r="G494" i="121"/>
  <c r="J493" i="121"/>
  <c r="G493" i="121"/>
  <c r="J492" i="121"/>
  <c r="G492" i="121"/>
  <c r="J491" i="121"/>
  <c r="G491" i="121"/>
  <c r="J490" i="121"/>
  <c r="G490" i="121"/>
  <c r="J489" i="121"/>
  <c r="G489" i="121"/>
  <c r="J488" i="121"/>
  <c r="G488" i="121"/>
  <c r="J487" i="121"/>
  <c r="G487" i="121"/>
  <c r="J486" i="121"/>
  <c r="G486" i="121"/>
  <c r="J485" i="121"/>
  <c r="G485" i="121"/>
  <c r="J484" i="121"/>
  <c r="G484" i="121"/>
  <c r="J483" i="121"/>
  <c r="G483" i="121"/>
  <c r="J482" i="121"/>
  <c r="G482" i="121"/>
  <c r="J481" i="121"/>
  <c r="G481" i="121"/>
  <c r="J480" i="121"/>
  <c r="G480" i="121"/>
  <c r="J479" i="121"/>
  <c r="G479" i="121"/>
  <c r="J478" i="121"/>
  <c r="G478" i="121"/>
  <c r="J477" i="121"/>
  <c r="G477" i="121"/>
  <c r="J476" i="121"/>
  <c r="G476" i="121"/>
  <c r="J475" i="121"/>
  <c r="G475" i="121"/>
  <c r="J474" i="121"/>
  <c r="G474" i="121"/>
  <c r="J473" i="121"/>
  <c r="G473" i="121"/>
  <c r="J472" i="121"/>
  <c r="G472" i="121"/>
  <c r="J471" i="121"/>
  <c r="G471" i="121"/>
  <c r="J470" i="121"/>
  <c r="G470" i="121"/>
  <c r="J469" i="121"/>
  <c r="G469" i="121"/>
  <c r="J468" i="121"/>
  <c r="G468" i="121"/>
  <c r="J467" i="121"/>
  <c r="G467" i="121"/>
  <c r="J466" i="121"/>
  <c r="G466" i="121"/>
  <c r="J465" i="121"/>
  <c r="G465" i="121"/>
  <c r="J464" i="121"/>
  <c r="G464" i="121"/>
  <c r="J463" i="121"/>
  <c r="G463" i="121"/>
  <c r="J462" i="121"/>
  <c r="G462" i="121"/>
  <c r="J461" i="121"/>
  <c r="G461" i="121"/>
  <c r="J460" i="121"/>
  <c r="G460" i="121"/>
  <c r="J459" i="121"/>
  <c r="G459" i="121"/>
  <c r="J458" i="121"/>
  <c r="G458" i="121"/>
  <c r="J457" i="121"/>
  <c r="G457" i="121"/>
  <c r="J456" i="121"/>
  <c r="G456" i="121"/>
  <c r="J455" i="121"/>
  <c r="G455" i="121"/>
  <c r="J454" i="121"/>
  <c r="G454" i="121"/>
  <c r="J453" i="121"/>
  <c r="G453" i="121"/>
  <c r="J452" i="121"/>
  <c r="G452" i="121"/>
  <c r="J451" i="121"/>
  <c r="G451" i="121"/>
  <c r="J450" i="121"/>
  <c r="G450" i="121"/>
  <c r="J449" i="121"/>
  <c r="G449" i="121"/>
  <c r="J448" i="121"/>
  <c r="G448" i="121"/>
  <c r="J447" i="121"/>
  <c r="G447" i="121"/>
  <c r="J446" i="121"/>
  <c r="G446" i="121"/>
  <c r="J445" i="121"/>
  <c r="G445" i="121"/>
  <c r="J444" i="121"/>
  <c r="G444" i="121"/>
  <c r="J443" i="121"/>
  <c r="G443" i="121"/>
  <c r="J442" i="121"/>
  <c r="G442" i="121"/>
  <c r="J441" i="121"/>
  <c r="G441" i="121"/>
  <c r="J440" i="121"/>
  <c r="G440" i="121"/>
  <c r="J439" i="121"/>
  <c r="G439" i="121"/>
  <c r="J438" i="121"/>
  <c r="G438" i="121"/>
  <c r="J437" i="121"/>
  <c r="G437" i="121"/>
  <c r="J436" i="121"/>
  <c r="G436" i="121"/>
  <c r="J435" i="121"/>
  <c r="G435" i="121"/>
  <c r="J434" i="121"/>
  <c r="G434" i="121"/>
  <c r="J433" i="121"/>
  <c r="G433" i="121"/>
  <c r="J432" i="121"/>
  <c r="G432" i="121"/>
  <c r="J431" i="121"/>
  <c r="G431" i="121"/>
  <c r="J430" i="121"/>
  <c r="G430" i="121"/>
  <c r="J429" i="121"/>
  <c r="G429" i="121"/>
  <c r="J428" i="121"/>
  <c r="G428" i="121"/>
  <c r="J427" i="121"/>
  <c r="G427" i="121"/>
  <c r="J426" i="121"/>
  <c r="G426" i="121"/>
  <c r="J425" i="121"/>
  <c r="G425" i="121"/>
  <c r="J424" i="121"/>
  <c r="G424" i="121"/>
  <c r="J423" i="121"/>
  <c r="G423" i="121"/>
  <c r="J422" i="121"/>
  <c r="G422" i="121"/>
  <c r="J421" i="121"/>
  <c r="G421" i="121"/>
  <c r="J420" i="121"/>
  <c r="G420" i="121"/>
  <c r="J419" i="121"/>
  <c r="G419" i="121"/>
  <c r="J418" i="121"/>
  <c r="G418" i="121"/>
  <c r="J417" i="121"/>
  <c r="G417" i="121"/>
  <c r="J416" i="121"/>
  <c r="G416" i="121"/>
  <c r="J415" i="121"/>
  <c r="G415" i="121"/>
  <c r="J414" i="121"/>
  <c r="G414" i="121"/>
  <c r="J413" i="121"/>
  <c r="G413" i="121"/>
  <c r="J412" i="121"/>
  <c r="G412" i="121"/>
  <c r="J411" i="121"/>
  <c r="G411" i="121"/>
  <c r="J410" i="121"/>
  <c r="G410" i="121"/>
  <c r="J409" i="121"/>
  <c r="G409" i="121"/>
  <c r="J408" i="121"/>
  <c r="G408" i="121"/>
  <c r="J407" i="121"/>
  <c r="G407" i="121"/>
  <c r="J406" i="121"/>
  <c r="G406" i="121"/>
  <c r="J405" i="121"/>
  <c r="G405" i="121"/>
  <c r="J404" i="121"/>
  <c r="G404" i="121"/>
  <c r="J403" i="121"/>
  <c r="G403" i="121"/>
  <c r="J402" i="121"/>
  <c r="G402" i="121"/>
  <c r="J401" i="121"/>
  <c r="G401" i="121"/>
  <c r="J400" i="121"/>
  <c r="G400" i="121"/>
  <c r="J399" i="121"/>
  <c r="G399" i="121"/>
  <c r="J398" i="121"/>
  <c r="G398" i="121"/>
  <c r="J397" i="121"/>
  <c r="G397" i="121"/>
  <c r="J396" i="121"/>
  <c r="G396" i="121"/>
  <c r="J395" i="121"/>
  <c r="G395" i="121"/>
  <c r="J394" i="121"/>
  <c r="G394" i="121"/>
  <c r="J393" i="121"/>
  <c r="G393" i="121"/>
  <c r="J392" i="121"/>
  <c r="G392" i="121"/>
  <c r="J391" i="121"/>
  <c r="G391" i="121"/>
  <c r="J390" i="121"/>
  <c r="G390" i="121"/>
  <c r="J389" i="121"/>
  <c r="G389" i="121"/>
  <c r="J388" i="121"/>
  <c r="G388" i="121"/>
  <c r="J387" i="121"/>
  <c r="G387" i="121"/>
  <c r="J386" i="121"/>
  <c r="G386" i="121"/>
  <c r="J385" i="121"/>
  <c r="G385" i="121"/>
  <c r="J384" i="121"/>
  <c r="G384" i="121"/>
  <c r="J383" i="121"/>
  <c r="G383" i="121"/>
  <c r="J382" i="121"/>
  <c r="G382" i="121"/>
  <c r="J381" i="121"/>
  <c r="G381" i="121"/>
  <c r="J380" i="121"/>
  <c r="G380" i="121"/>
  <c r="J379" i="121"/>
  <c r="G379" i="121"/>
  <c r="J378" i="121"/>
  <c r="G378" i="121"/>
  <c r="J377" i="121"/>
  <c r="G377" i="121"/>
  <c r="J376" i="121"/>
  <c r="G376" i="121"/>
  <c r="J375" i="121"/>
  <c r="G375" i="121"/>
  <c r="J374" i="121"/>
  <c r="G374" i="121"/>
  <c r="J373" i="121"/>
  <c r="G373" i="121"/>
  <c r="J372" i="121"/>
  <c r="G372" i="121"/>
  <c r="J371" i="121"/>
  <c r="G371" i="121"/>
  <c r="J370" i="121"/>
  <c r="G370" i="121"/>
  <c r="J369" i="121"/>
  <c r="G369" i="121"/>
  <c r="J368" i="121"/>
  <c r="G368" i="121"/>
  <c r="J367" i="121"/>
  <c r="G367" i="121"/>
  <c r="J366" i="121"/>
  <c r="G366" i="121"/>
  <c r="J365" i="121"/>
  <c r="G365" i="121"/>
  <c r="J364" i="121"/>
  <c r="G364" i="121"/>
  <c r="J363" i="121"/>
  <c r="G363" i="121"/>
  <c r="J362" i="121"/>
  <c r="G362" i="121"/>
  <c r="J361" i="121"/>
  <c r="G361" i="121"/>
  <c r="J360" i="121"/>
  <c r="G360" i="121"/>
  <c r="J359" i="121"/>
  <c r="G359" i="121"/>
  <c r="J358" i="121"/>
  <c r="G358" i="121"/>
  <c r="J357" i="121"/>
  <c r="G357" i="121"/>
  <c r="J356" i="121"/>
  <c r="G356" i="121"/>
  <c r="J355" i="121"/>
  <c r="G355" i="121"/>
  <c r="J354" i="121"/>
  <c r="G354" i="121"/>
  <c r="J353" i="121"/>
  <c r="G353" i="121"/>
  <c r="J352" i="121"/>
  <c r="G352" i="121"/>
  <c r="J351" i="121"/>
  <c r="G351" i="121"/>
  <c r="J350" i="121"/>
  <c r="G350" i="121"/>
  <c r="J349" i="121"/>
  <c r="G349" i="121"/>
  <c r="J348" i="121"/>
  <c r="G348" i="121"/>
  <c r="J347" i="121"/>
  <c r="G347" i="121"/>
  <c r="J346" i="121"/>
  <c r="G346" i="121"/>
  <c r="J345" i="121"/>
  <c r="G345" i="121"/>
  <c r="J344" i="121"/>
  <c r="G344" i="121"/>
  <c r="J343" i="121"/>
  <c r="G343" i="121"/>
  <c r="J342" i="121"/>
  <c r="G342" i="121"/>
  <c r="J341" i="121"/>
  <c r="G341" i="121"/>
  <c r="J340" i="121"/>
  <c r="G340" i="121"/>
  <c r="J339" i="121"/>
  <c r="G339" i="121"/>
  <c r="J338" i="121"/>
  <c r="G338" i="121"/>
  <c r="J337" i="121"/>
  <c r="G337" i="121"/>
  <c r="J336" i="121"/>
  <c r="G336" i="121"/>
  <c r="J335" i="121"/>
  <c r="G335" i="121"/>
  <c r="J334" i="121"/>
  <c r="G334" i="121"/>
  <c r="J333" i="121"/>
  <c r="G333" i="121"/>
  <c r="J332" i="121"/>
  <c r="G332" i="121"/>
  <c r="J331" i="121"/>
  <c r="G331" i="121"/>
  <c r="J330" i="121"/>
  <c r="G330" i="121"/>
  <c r="J329" i="121"/>
  <c r="G329" i="121"/>
  <c r="J328" i="121"/>
  <c r="G328" i="121"/>
  <c r="J327" i="121"/>
  <c r="G327" i="121"/>
  <c r="J326" i="121"/>
  <c r="G326" i="121"/>
  <c r="J325" i="121"/>
  <c r="G325" i="121"/>
  <c r="J324" i="121"/>
  <c r="G324" i="121"/>
  <c r="J323" i="121"/>
  <c r="G323" i="121"/>
  <c r="J322" i="121"/>
  <c r="G322" i="121"/>
  <c r="J321" i="121"/>
  <c r="G321" i="121"/>
  <c r="J320" i="121"/>
  <c r="G320" i="121"/>
  <c r="J319" i="121"/>
  <c r="G319" i="121"/>
  <c r="J318" i="121"/>
  <c r="G318" i="121"/>
  <c r="J317" i="121"/>
  <c r="G317" i="121"/>
  <c r="J316" i="121"/>
  <c r="G316" i="121"/>
  <c r="J315" i="121"/>
  <c r="G315" i="121"/>
  <c r="J314" i="121"/>
  <c r="G314" i="121"/>
  <c r="J313" i="121"/>
  <c r="G313" i="121"/>
  <c r="J312" i="121"/>
  <c r="G312" i="121"/>
  <c r="J311" i="121"/>
  <c r="G311" i="121"/>
  <c r="J310" i="121"/>
  <c r="G310" i="121"/>
  <c r="J309" i="121"/>
  <c r="G309" i="121"/>
  <c r="J308" i="121"/>
  <c r="G308" i="121"/>
  <c r="J307" i="121"/>
  <c r="G307" i="121"/>
  <c r="J306" i="121"/>
  <c r="G306" i="121"/>
  <c r="J305" i="121"/>
  <c r="G305" i="121"/>
  <c r="J304" i="121"/>
  <c r="G304" i="121"/>
  <c r="J303" i="121"/>
  <c r="G303" i="121"/>
  <c r="J302" i="121"/>
  <c r="G302" i="121"/>
  <c r="J301" i="121"/>
  <c r="G301" i="121"/>
  <c r="J300" i="121"/>
  <c r="G300" i="121"/>
  <c r="J299" i="121"/>
  <c r="G299" i="121"/>
  <c r="J298" i="121"/>
  <c r="G298" i="121"/>
  <c r="J297" i="121"/>
  <c r="G297" i="121"/>
  <c r="J296" i="121"/>
  <c r="G296" i="121"/>
  <c r="J295" i="121"/>
  <c r="G295" i="121"/>
  <c r="J294" i="121"/>
  <c r="G294" i="121"/>
  <c r="J293" i="121"/>
  <c r="G293" i="121"/>
  <c r="J292" i="121"/>
  <c r="G292" i="121"/>
  <c r="J291" i="121"/>
  <c r="G291" i="121"/>
  <c r="J290" i="121"/>
  <c r="G290" i="121"/>
  <c r="J289" i="121"/>
  <c r="G289" i="121"/>
  <c r="J288" i="121"/>
  <c r="G288" i="121"/>
  <c r="J287" i="121"/>
  <c r="G287" i="121"/>
  <c r="J286" i="121"/>
  <c r="G286" i="121"/>
  <c r="J285" i="121"/>
  <c r="G285" i="121"/>
  <c r="J284" i="121"/>
  <c r="G284" i="121"/>
  <c r="J283" i="121"/>
  <c r="G283" i="121"/>
  <c r="J282" i="121"/>
  <c r="G282" i="121"/>
  <c r="J281" i="121"/>
  <c r="G281" i="121"/>
  <c r="J280" i="121"/>
  <c r="G280" i="121"/>
  <c r="J279" i="121"/>
  <c r="G279" i="121"/>
  <c r="J278" i="121"/>
  <c r="G278" i="121"/>
  <c r="J277" i="121"/>
  <c r="G277" i="121"/>
  <c r="J276" i="121"/>
  <c r="G276" i="121"/>
  <c r="J275" i="121"/>
  <c r="G275" i="121"/>
  <c r="J274" i="121"/>
  <c r="G274" i="121"/>
  <c r="J273" i="121"/>
  <c r="G273" i="121"/>
  <c r="J272" i="121"/>
  <c r="G272" i="121"/>
  <c r="J271" i="121"/>
  <c r="G271" i="121"/>
  <c r="J270" i="121"/>
  <c r="G270" i="121"/>
  <c r="J269" i="121"/>
  <c r="G269" i="121"/>
  <c r="J268" i="121"/>
  <c r="G268" i="121"/>
  <c r="J267" i="121"/>
  <c r="G267" i="121"/>
  <c r="J266" i="121"/>
  <c r="G266" i="121"/>
  <c r="J265" i="121"/>
  <c r="G265" i="121"/>
  <c r="J264" i="121"/>
  <c r="G264" i="121"/>
  <c r="J263" i="121"/>
  <c r="G263" i="121"/>
  <c r="J262" i="121"/>
  <c r="G262" i="121"/>
  <c r="J261" i="121"/>
  <c r="G261" i="121"/>
  <c r="J260" i="121"/>
  <c r="G260" i="121"/>
  <c r="J259" i="121"/>
  <c r="G259" i="121"/>
  <c r="J258" i="121"/>
  <c r="G258" i="121"/>
  <c r="J257" i="121"/>
  <c r="G257" i="121"/>
  <c r="J256" i="121"/>
  <c r="G256" i="121"/>
  <c r="J255" i="121"/>
  <c r="G255" i="121"/>
  <c r="J254" i="121"/>
  <c r="G254" i="121"/>
  <c r="J253" i="121"/>
  <c r="G253" i="121"/>
  <c r="J252" i="121"/>
  <c r="G252" i="121"/>
  <c r="J251" i="121"/>
  <c r="G251" i="121"/>
  <c r="J250" i="121"/>
  <c r="G250" i="121"/>
  <c r="J249" i="121"/>
  <c r="G249" i="121"/>
  <c r="J248" i="121"/>
  <c r="G248" i="121"/>
  <c r="J247" i="121"/>
  <c r="G247" i="121"/>
  <c r="J246" i="121"/>
  <c r="G246" i="121"/>
  <c r="J245" i="121"/>
  <c r="G245" i="121"/>
  <c r="J244" i="121"/>
  <c r="G244" i="121"/>
  <c r="J243" i="121"/>
  <c r="G243" i="121"/>
  <c r="J242" i="121"/>
  <c r="G242" i="121"/>
  <c r="J241" i="121"/>
  <c r="G241" i="121"/>
  <c r="J240" i="121"/>
  <c r="G240" i="121"/>
  <c r="J239" i="121"/>
  <c r="G239" i="121"/>
  <c r="J238" i="121"/>
  <c r="G238" i="121"/>
  <c r="J237" i="121"/>
  <c r="G237" i="121"/>
  <c r="J236" i="121"/>
  <c r="G236" i="121"/>
  <c r="J235" i="121"/>
  <c r="G235" i="121"/>
  <c r="J234" i="121"/>
  <c r="G234" i="121"/>
  <c r="J233" i="121"/>
  <c r="G233" i="121"/>
  <c r="J232" i="121"/>
  <c r="G232" i="121"/>
  <c r="J231" i="121"/>
  <c r="G231" i="121"/>
  <c r="J230" i="121"/>
  <c r="G230" i="121"/>
  <c r="J229" i="121"/>
  <c r="G229" i="121"/>
  <c r="J228" i="121"/>
  <c r="G228" i="121"/>
  <c r="J227" i="121"/>
  <c r="G227" i="121"/>
  <c r="J226" i="121"/>
  <c r="G226" i="121"/>
  <c r="J225" i="121"/>
  <c r="G225" i="121"/>
  <c r="J224" i="121"/>
  <c r="G224" i="121"/>
  <c r="J223" i="121"/>
  <c r="G223" i="121"/>
  <c r="J222" i="121"/>
  <c r="G222" i="121"/>
  <c r="J221" i="121"/>
  <c r="G221" i="121"/>
  <c r="J220" i="121"/>
  <c r="G220" i="121"/>
  <c r="J219" i="121"/>
  <c r="G219" i="121"/>
  <c r="J218" i="121"/>
  <c r="G218" i="121"/>
  <c r="J217" i="121"/>
  <c r="G217" i="121"/>
  <c r="J216" i="121"/>
  <c r="G216" i="121"/>
  <c r="J215" i="121"/>
  <c r="G215" i="121"/>
  <c r="J214" i="121"/>
  <c r="G214" i="121"/>
  <c r="J213" i="121"/>
  <c r="G213" i="121"/>
  <c r="J212" i="121"/>
  <c r="G212" i="121"/>
  <c r="J211" i="121"/>
  <c r="G211" i="121"/>
  <c r="J210" i="121"/>
  <c r="G210" i="121"/>
  <c r="J209" i="121"/>
  <c r="G209" i="121"/>
  <c r="J208" i="121"/>
  <c r="G208" i="121"/>
  <c r="J207" i="121"/>
  <c r="G207" i="121"/>
  <c r="J206" i="121"/>
  <c r="G206" i="121"/>
  <c r="J205" i="121"/>
  <c r="G205" i="121"/>
  <c r="J204" i="121"/>
  <c r="G204" i="121"/>
  <c r="J203" i="121"/>
  <c r="G203" i="121"/>
  <c r="J202" i="121"/>
  <c r="G202" i="121"/>
  <c r="J201" i="121"/>
  <c r="G201" i="121"/>
  <c r="J200" i="121"/>
  <c r="G200" i="121"/>
  <c r="J199" i="121"/>
  <c r="G199" i="121"/>
  <c r="J198" i="121"/>
  <c r="G198" i="121"/>
  <c r="J197" i="121"/>
  <c r="G197" i="121"/>
  <c r="J196" i="121"/>
  <c r="G196" i="121"/>
  <c r="J195" i="121"/>
  <c r="G195" i="121"/>
  <c r="J194" i="121"/>
  <c r="G194" i="121"/>
  <c r="J193" i="121"/>
  <c r="G193" i="121"/>
  <c r="J192" i="121"/>
  <c r="G192" i="121"/>
  <c r="J191" i="121"/>
  <c r="G191" i="121"/>
  <c r="J190" i="121"/>
  <c r="G190" i="121"/>
  <c r="J189" i="121"/>
  <c r="G189" i="121"/>
  <c r="J188" i="121"/>
  <c r="G188" i="121"/>
  <c r="J187" i="121"/>
  <c r="G187" i="121"/>
  <c r="J186" i="121"/>
  <c r="G186" i="121"/>
  <c r="J185" i="121"/>
  <c r="G185" i="121"/>
  <c r="J184" i="121"/>
  <c r="G184" i="121"/>
  <c r="J183" i="121"/>
  <c r="G183" i="121"/>
  <c r="J182" i="121"/>
  <c r="G182" i="121"/>
  <c r="J181" i="121"/>
  <c r="G181" i="121"/>
  <c r="J180" i="121"/>
  <c r="G180" i="121"/>
  <c r="J179" i="121"/>
  <c r="G179" i="121"/>
  <c r="J178" i="121"/>
  <c r="G178" i="121"/>
  <c r="J177" i="121"/>
  <c r="G177" i="121"/>
  <c r="J176" i="121"/>
  <c r="G176" i="121"/>
  <c r="J175" i="121"/>
  <c r="G175" i="121"/>
  <c r="J174" i="121"/>
  <c r="G174" i="121"/>
  <c r="J173" i="121"/>
  <c r="G173" i="121"/>
  <c r="J172" i="121"/>
  <c r="G172" i="121"/>
  <c r="J171" i="121"/>
  <c r="G171" i="121"/>
  <c r="J170" i="121"/>
  <c r="G170" i="121"/>
  <c r="J169" i="121"/>
  <c r="G169" i="121"/>
  <c r="J168" i="121"/>
  <c r="G168" i="121"/>
  <c r="J167" i="121"/>
  <c r="G167" i="121"/>
  <c r="J166" i="121"/>
  <c r="G166" i="121"/>
  <c r="J165" i="121"/>
  <c r="G165" i="121"/>
  <c r="J164" i="121"/>
  <c r="G164" i="121"/>
  <c r="J163" i="121"/>
  <c r="G163" i="121"/>
  <c r="J162" i="121"/>
  <c r="G162" i="121"/>
  <c r="J161" i="121"/>
  <c r="G161" i="121"/>
  <c r="J160" i="121"/>
  <c r="G160" i="121"/>
  <c r="J159" i="121"/>
  <c r="G159" i="121"/>
  <c r="J158" i="121"/>
  <c r="G158" i="121"/>
  <c r="J157" i="121"/>
  <c r="G157" i="121"/>
  <c r="J156" i="121"/>
  <c r="G156" i="121"/>
  <c r="J155" i="121"/>
  <c r="G155" i="121"/>
  <c r="J154" i="121"/>
  <c r="G154" i="121"/>
  <c r="J153" i="121"/>
  <c r="G153" i="121"/>
  <c r="J152" i="121"/>
  <c r="G152" i="121"/>
  <c r="J151" i="121"/>
  <c r="G151" i="121"/>
  <c r="J150" i="121"/>
  <c r="G150" i="121"/>
  <c r="J149" i="121"/>
  <c r="G149" i="121"/>
  <c r="J148" i="121"/>
  <c r="G148" i="121"/>
  <c r="J147" i="121"/>
  <c r="G147" i="121"/>
  <c r="J146" i="121"/>
  <c r="G146" i="121"/>
  <c r="J145" i="121"/>
  <c r="G145" i="121"/>
  <c r="J144" i="121"/>
  <c r="G144" i="121"/>
  <c r="J143" i="121"/>
  <c r="G143" i="121"/>
  <c r="J142" i="121"/>
  <c r="G142" i="121"/>
  <c r="J141" i="121"/>
  <c r="G141" i="121"/>
  <c r="J140" i="121"/>
  <c r="G140" i="121"/>
  <c r="J139" i="121"/>
  <c r="G139" i="121"/>
  <c r="J138" i="121"/>
  <c r="G138" i="121"/>
  <c r="J137" i="121"/>
  <c r="G137" i="121"/>
  <c r="J136" i="121"/>
  <c r="G136" i="121"/>
  <c r="J135" i="121"/>
  <c r="G135" i="121"/>
  <c r="J134" i="121"/>
  <c r="G134" i="121"/>
  <c r="J133" i="121"/>
  <c r="G133" i="121"/>
  <c r="J132" i="121"/>
  <c r="G132" i="121"/>
  <c r="J131" i="121"/>
  <c r="G131" i="121"/>
  <c r="J130" i="121"/>
  <c r="G130" i="121"/>
  <c r="J129" i="121"/>
  <c r="G129" i="121"/>
  <c r="J128" i="121"/>
  <c r="G128" i="121"/>
  <c r="J127" i="121"/>
  <c r="G127" i="121"/>
  <c r="J126" i="121"/>
  <c r="G126" i="121"/>
  <c r="J125" i="121"/>
  <c r="G125" i="121"/>
  <c r="J124" i="121"/>
  <c r="G124" i="121"/>
  <c r="J123" i="121"/>
  <c r="G123" i="121"/>
  <c r="J122" i="121"/>
  <c r="G122" i="121"/>
  <c r="J121" i="121"/>
  <c r="G121" i="121"/>
  <c r="J120" i="121"/>
  <c r="G120" i="121"/>
  <c r="J119" i="121"/>
  <c r="G119" i="121"/>
  <c r="J118" i="121"/>
  <c r="G118" i="121"/>
  <c r="J117" i="121"/>
  <c r="G117" i="121"/>
  <c r="J116" i="121"/>
  <c r="G116" i="121"/>
  <c r="J115" i="121"/>
  <c r="G115" i="121"/>
  <c r="J114" i="121"/>
  <c r="G114" i="121"/>
  <c r="J113" i="121"/>
  <c r="G113" i="121"/>
  <c r="J112" i="121"/>
  <c r="G112" i="121"/>
  <c r="J111" i="121"/>
  <c r="G111" i="121"/>
  <c r="J110" i="121"/>
  <c r="G110" i="121"/>
  <c r="J109" i="121"/>
  <c r="G109" i="121"/>
  <c r="J108" i="121"/>
  <c r="G108" i="121"/>
  <c r="J107" i="121"/>
  <c r="G107" i="121"/>
  <c r="J106" i="121"/>
  <c r="G106" i="121"/>
  <c r="J105" i="121"/>
  <c r="G105" i="121"/>
  <c r="J104" i="121"/>
  <c r="G104" i="121"/>
  <c r="J103" i="121"/>
  <c r="G103" i="121"/>
  <c r="J102" i="121"/>
  <c r="G102" i="121"/>
  <c r="J101" i="121"/>
  <c r="G101" i="121"/>
  <c r="J100" i="121"/>
  <c r="G100" i="121"/>
  <c r="J99" i="121"/>
  <c r="G99" i="121"/>
  <c r="J98" i="121"/>
  <c r="G98" i="121"/>
  <c r="J97" i="121"/>
  <c r="G97" i="121"/>
  <c r="J96" i="121"/>
  <c r="G96" i="121"/>
  <c r="J95" i="121"/>
  <c r="G95" i="121"/>
  <c r="J94" i="121"/>
  <c r="G94" i="121"/>
  <c r="J93" i="121"/>
  <c r="G93" i="121"/>
  <c r="J92" i="121"/>
  <c r="G92" i="121"/>
  <c r="J91" i="121"/>
  <c r="G91" i="121"/>
  <c r="J90" i="121"/>
  <c r="G90" i="121"/>
  <c r="J89" i="121"/>
  <c r="G89" i="121"/>
  <c r="J88" i="121"/>
  <c r="G88" i="121"/>
  <c r="J87" i="121"/>
  <c r="G87" i="121"/>
  <c r="J86" i="121"/>
  <c r="G86" i="121"/>
  <c r="J85" i="121"/>
  <c r="G85" i="121"/>
  <c r="J84" i="121"/>
  <c r="G84" i="121"/>
  <c r="J83" i="121"/>
  <c r="G83" i="121"/>
  <c r="J82" i="121"/>
  <c r="G82" i="121"/>
  <c r="J81" i="121"/>
  <c r="G81" i="121"/>
  <c r="J80" i="121"/>
  <c r="G80" i="121"/>
  <c r="J79" i="121"/>
  <c r="G79" i="121"/>
  <c r="J78" i="121"/>
  <c r="G78" i="121"/>
  <c r="J77" i="121"/>
  <c r="G77" i="121"/>
  <c r="J76" i="121"/>
  <c r="G76" i="121"/>
  <c r="J75" i="121"/>
  <c r="G75" i="121"/>
  <c r="J74" i="121"/>
  <c r="G74" i="121"/>
  <c r="J73" i="121"/>
  <c r="G73" i="121"/>
  <c r="J72" i="121"/>
  <c r="G72" i="121"/>
  <c r="J71" i="121"/>
  <c r="G71" i="121"/>
  <c r="J70" i="121"/>
  <c r="G70" i="121"/>
  <c r="J69" i="121"/>
  <c r="G69" i="121"/>
  <c r="J68" i="121"/>
  <c r="G68" i="121"/>
  <c r="J67" i="121"/>
  <c r="G67" i="121"/>
  <c r="J66" i="121"/>
  <c r="G66" i="121"/>
  <c r="J65" i="121"/>
  <c r="G65" i="121"/>
  <c r="J64" i="121"/>
  <c r="G64" i="121"/>
  <c r="J63" i="121"/>
  <c r="G63" i="121"/>
  <c r="J62" i="121"/>
  <c r="G62" i="121"/>
  <c r="J61" i="121"/>
  <c r="G61" i="121"/>
  <c r="J60" i="121"/>
  <c r="G60" i="121"/>
  <c r="J59" i="121"/>
  <c r="G59" i="121"/>
  <c r="J58" i="121"/>
  <c r="G58" i="121"/>
  <c r="J57" i="121"/>
  <c r="G57" i="121"/>
  <c r="J56" i="121"/>
  <c r="G56" i="121"/>
  <c r="J55" i="121"/>
  <c r="G55" i="121"/>
  <c r="J54" i="121"/>
  <c r="G54" i="121"/>
  <c r="J53" i="121"/>
  <c r="G53" i="121"/>
  <c r="J52" i="121"/>
  <c r="G52" i="121"/>
  <c r="J51" i="121"/>
  <c r="G51" i="121"/>
  <c r="J50" i="121"/>
  <c r="G50" i="121"/>
  <c r="J49" i="121"/>
  <c r="G49" i="121"/>
  <c r="J48" i="121"/>
  <c r="G48" i="121"/>
  <c r="J47" i="121"/>
  <c r="G47" i="121"/>
  <c r="J46" i="121"/>
  <c r="G46" i="121"/>
  <c r="J45" i="121"/>
  <c r="G45" i="121"/>
  <c r="J44" i="121"/>
  <c r="G44" i="121"/>
  <c r="J43" i="121"/>
  <c r="G43" i="121"/>
  <c r="J42" i="121"/>
  <c r="G42" i="121"/>
  <c r="J41" i="121"/>
  <c r="G41" i="121"/>
  <c r="J40" i="121"/>
  <c r="G40" i="121"/>
  <c r="J39" i="121"/>
  <c r="G39" i="121"/>
  <c r="J38" i="121"/>
  <c r="G38" i="121"/>
  <c r="J37" i="121"/>
  <c r="G37" i="121"/>
  <c r="J36" i="121"/>
  <c r="G36" i="121"/>
  <c r="J35" i="121"/>
  <c r="G35" i="121"/>
  <c r="J34" i="121"/>
  <c r="G34" i="121"/>
  <c r="J33" i="121"/>
  <c r="G33" i="121"/>
  <c r="J32" i="121"/>
  <c r="G32" i="121"/>
  <c r="J31" i="121"/>
  <c r="G31" i="121"/>
  <c r="J30" i="121"/>
  <c r="G30" i="121"/>
  <c r="J29" i="121"/>
  <c r="G29" i="121"/>
  <c r="J28" i="121"/>
  <c r="G28" i="121"/>
  <c r="J27" i="121"/>
  <c r="G27" i="121"/>
  <c r="J26" i="121"/>
  <c r="G26" i="121"/>
  <c r="J25" i="121"/>
  <c r="G25" i="121"/>
  <c r="J24" i="121"/>
  <c r="G24" i="121"/>
  <c r="J23" i="121"/>
  <c r="G23" i="121"/>
  <c r="J22" i="121"/>
  <c r="G22" i="121"/>
  <c r="J21" i="121"/>
  <c r="G21" i="121"/>
  <c r="J20" i="121"/>
  <c r="G20" i="121"/>
  <c r="J19" i="121"/>
  <c r="G19" i="121"/>
  <c r="J18" i="121"/>
  <c r="G18" i="121"/>
  <c r="J17" i="121"/>
  <c r="G17" i="121"/>
  <c r="J16" i="121"/>
  <c r="G16" i="121"/>
  <c r="J15" i="121"/>
  <c r="G15" i="121"/>
  <c r="J14" i="121"/>
  <c r="G14" i="121"/>
  <c r="J13" i="121"/>
  <c r="G13" i="121"/>
  <c r="J12" i="121"/>
  <c r="G12" i="121"/>
  <c r="J11" i="121"/>
  <c r="G11" i="121"/>
  <c r="J10" i="121"/>
  <c r="G10" i="121"/>
  <c r="J9" i="121"/>
  <c r="G9" i="121"/>
  <c r="J8" i="121"/>
  <c r="G8" i="121"/>
  <c r="E574" i="120"/>
  <c r="D574" i="120"/>
  <c r="C574" i="120"/>
  <c r="A574" i="120"/>
  <c r="C52" i="118" s="1"/>
  <c r="G572" i="120"/>
  <c r="G571" i="120"/>
  <c r="G570" i="120"/>
  <c r="G569" i="120"/>
  <c r="G568" i="120"/>
  <c r="G567" i="120"/>
  <c r="G566" i="120"/>
  <c r="G565" i="120"/>
  <c r="G564" i="120"/>
  <c r="G563" i="120"/>
  <c r="G562" i="120"/>
  <c r="G561" i="120"/>
  <c r="G560" i="120"/>
  <c r="G559" i="120"/>
  <c r="G558" i="120"/>
  <c r="G557" i="120"/>
  <c r="G556" i="120"/>
  <c r="G555" i="120"/>
  <c r="G554" i="120"/>
  <c r="G553" i="120"/>
  <c r="G552" i="120"/>
  <c r="G551" i="120"/>
  <c r="G550" i="120"/>
  <c r="G549" i="120"/>
  <c r="G548" i="120"/>
  <c r="G547" i="120"/>
  <c r="G546" i="120"/>
  <c r="G545" i="120"/>
  <c r="G544" i="120"/>
  <c r="G543" i="120"/>
  <c r="G542" i="120"/>
  <c r="G541" i="120"/>
  <c r="G540" i="120"/>
  <c r="G539" i="120"/>
  <c r="G538" i="120"/>
  <c r="G537" i="120"/>
  <c r="G536" i="120"/>
  <c r="G535" i="120"/>
  <c r="G534" i="120"/>
  <c r="G533" i="120"/>
  <c r="G532" i="120"/>
  <c r="G531" i="120"/>
  <c r="G530" i="120"/>
  <c r="G529" i="120"/>
  <c r="G528" i="120"/>
  <c r="G527" i="120"/>
  <c r="G526" i="120"/>
  <c r="G525" i="120"/>
  <c r="G524" i="120"/>
  <c r="G523" i="120"/>
  <c r="G522" i="120"/>
  <c r="G521" i="120"/>
  <c r="G520" i="120"/>
  <c r="G519" i="120"/>
  <c r="G518" i="120"/>
  <c r="G517" i="120"/>
  <c r="G516" i="120"/>
  <c r="G515" i="120"/>
  <c r="G514" i="120"/>
  <c r="G513" i="120"/>
  <c r="G512" i="120"/>
  <c r="G511" i="120"/>
  <c r="G510" i="120"/>
  <c r="G509" i="120"/>
  <c r="G508" i="120"/>
  <c r="G507" i="120"/>
  <c r="G506" i="120"/>
  <c r="G505" i="120"/>
  <c r="G504" i="120"/>
  <c r="G503" i="120"/>
  <c r="G502" i="120"/>
  <c r="G501" i="120"/>
  <c r="G500" i="120"/>
  <c r="G499" i="120"/>
  <c r="G498" i="120"/>
  <c r="G497" i="120"/>
  <c r="G496" i="120"/>
  <c r="G495" i="120"/>
  <c r="G494" i="120"/>
  <c r="G493" i="120"/>
  <c r="G492" i="120"/>
  <c r="G491" i="120"/>
  <c r="G490" i="120"/>
  <c r="G489" i="120"/>
  <c r="G488" i="120"/>
  <c r="G487" i="120"/>
  <c r="G486" i="120"/>
  <c r="G485" i="120"/>
  <c r="G484" i="120"/>
  <c r="G483" i="120"/>
  <c r="G482" i="120"/>
  <c r="G481" i="120"/>
  <c r="G480" i="120"/>
  <c r="G479" i="120"/>
  <c r="G478" i="120"/>
  <c r="G477" i="120"/>
  <c r="G476" i="120"/>
  <c r="G475" i="120"/>
  <c r="G474" i="120"/>
  <c r="G473" i="120"/>
  <c r="G472" i="120"/>
  <c r="G471" i="120"/>
  <c r="G470" i="120"/>
  <c r="G469" i="120"/>
  <c r="G468" i="120"/>
  <c r="G467" i="120"/>
  <c r="G466" i="120"/>
  <c r="G465" i="120"/>
  <c r="G464" i="120"/>
  <c r="G463" i="120"/>
  <c r="G462" i="120"/>
  <c r="G461" i="120"/>
  <c r="G460" i="120"/>
  <c r="G459" i="120"/>
  <c r="G458" i="120"/>
  <c r="G457" i="120"/>
  <c r="G456" i="120"/>
  <c r="G455" i="120"/>
  <c r="G454" i="120"/>
  <c r="G453" i="120"/>
  <c r="G452" i="120"/>
  <c r="G451" i="120"/>
  <c r="G450" i="120"/>
  <c r="G449" i="120"/>
  <c r="G448" i="120"/>
  <c r="G447" i="120"/>
  <c r="G446" i="120"/>
  <c r="G445" i="120"/>
  <c r="G444" i="120"/>
  <c r="G443" i="120"/>
  <c r="G442" i="120"/>
  <c r="G441" i="120"/>
  <c r="G440" i="120"/>
  <c r="G439" i="120"/>
  <c r="G438" i="120"/>
  <c r="G437" i="120"/>
  <c r="G436" i="120"/>
  <c r="G435" i="120"/>
  <c r="G434" i="120"/>
  <c r="G433" i="120"/>
  <c r="G432" i="120"/>
  <c r="G431" i="120"/>
  <c r="G430" i="120"/>
  <c r="G429" i="120"/>
  <c r="G428" i="120"/>
  <c r="G427" i="120"/>
  <c r="G426" i="120"/>
  <c r="G425" i="120"/>
  <c r="G424" i="120"/>
  <c r="G423" i="120"/>
  <c r="G422" i="120"/>
  <c r="G421" i="120"/>
  <c r="G420" i="120"/>
  <c r="G419" i="120"/>
  <c r="G418" i="120"/>
  <c r="G417" i="120"/>
  <c r="G416" i="120"/>
  <c r="G415" i="120"/>
  <c r="G414" i="120"/>
  <c r="G413" i="120"/>
  <c r="G412" i="120"/>
  <c r="G411" i="120"/>
  <c r="G410" i="120"/>
  <c r="G409" i="120"/>
  <c r="G408" i="120"/>
  <c r="G407" i="120"/>
  <c r="G406" i="120"/>
  <c r="G405" i="120"/>
  <c r="G404" i="120"/>
  <c r="G403" i="120"/>
  <c r="G402" i="120"/>
  <c r="G401" i="120"/>
  <c r="G400" i="120"/>
  <c r="G399" i="120"/>
  <c r="G398" i="120"/>
  <c r="G397" i="120"/>
  <c r="G396" i="120"/>
  <c r="G395" i="120"/>
  <c r="G394" i="120"/>
  <c r="G393" i="120"/>
  <c r="G392" i="120"/>
  <c r="G391" i="120"/>
  <c r="G390" i="120"/>
  <c r="G389" i="120"/>
  <c r="G388" i="120"/>
  <c r="G387" i="120"/>
  <c r="G386" i="120"/>
  <c r="G385" i="120"/>
  <c r="G384" i="120"/>
  <c r="G383" i="120"/>
  <c r="G382" i="120"/>
  <c r="G381" i="120"/>
  <c r="G380" i="120"/>
  <c r="G379" i="120"/>
  <c r="G378" i="120"/>
  <c r="G377" i="120"/>
  <c r="G376" i="120"/>
  <c r="G375" i="120"/>
  <c r="G374" i="120"/>
  <c r="G373" i="120"/>
  <c r="G372" i="120"/>
  <c r="G371" i="120"/>
  <c r="G370" i="120"/>
  <c r="G369" i="120"/>
  <c r="G368" i="120"/>
  <c r="G367" i="120"/>
  <c r="G366" i="120"/>
  <c r="G365" i="120"/>
  <c r="G364" i="120"/>
  <c r="G363" i="120"/>
  <c r="G362" i="120"/>
  <c r="G361" i="120"/>
  <c r="G360" i="120"/>
  <c r="G359" i="120"/>
  <c r="G358" i="120"/>
  <c r="G357" i="120"/>
  <c r="G356" i="120"/>
  <c r="G355" i="120"/>
  <c r="G354" i="120"/>
  <c r="G353" i="120"/>
  <c r="G352" i="120"/>
  <c r="G351" i="120"/>
  <c r="G350" i="120"/>
  <c r="G349" i="120"/>
  <c r="G348" i="120"/>
  <c r="G347" i="120"/>
  <c r="G346" i="120"/>
  <c r="G345" i="120"/>
  <c r="G344" i="120"/>
  <c r="G343" i="120"/>
  <c r="G342" i="120"/>
  <c r="G341" i="120"/>
  <c r="G340" i="120"/>
  <c r="G339" i="120"/>
  <c r="G338" i="120"/>
  <c r="G337" i="120"/>
  <c r="G336" i="120"/>
  <c r="G335" i="120"/>
  <c r="G334" i="120"/>
  <c r="G333" i="120"/>
  <c r="G332" i="120"/>
  <c r="G331" i="120"/>
  <c r="G330" i="120"/>
  <c r="G329" i="120"/>
  <c r="G328" i="120"/>
  <c r="G327" i="120"/>
  <c r="G326" i="120"/>
  <c r="G325" i="120"/>
  <c r="G324" i="120"/>
  <c r="G323" i="120"/>
  <c r="G322" i="120"/>
  <c r="G321" i="120"/>
  <c r="G320" i="120"/>
  <c r="G319" i="120"/>
  <c r="G318" i="120"/>
  <c r="G317" i="120"/>
  <c r="G316" i="120"/>
  <c r="G315" i="120"/>
  <c r="G314" i="120"/>
  <c r="G313" i="120"/>
  <c r="G312" i="120"/>
  <c r="G311" i="120"/>
  <c r="G310" i="120"/>
  <c r="G309" i="120"/>
  <c r="G308" i="120"/>
  <c r="G307" i="120"/>
  <c r="G306" i="120"/>
  <c r="G305" i="120"/>
  <c r="G304" i="120"/>
  <c r="G303" i="120"/>
  <c r="G302" i="120"/>
  <c r="G301" i="120"/>
  <c r="G300" i="120"/>
  <c r="G299" i="120"/>
  <c r="G298" i="120"/>
  <c r="G297" i="120"/>
  <c r="G296" i="120"/>
  <c r="G295" i="120"/>
  <c r="G294" i="120"/>
  <c r="G293" i="120"/>
  <c r="G292" i="120"/>
  <c r="G291" i="120"/>
  <c r="G290" i="120"/>
  <c r="G289" i="120"/>
  <c r="G288" i="120"/>
  <c r="G287" i="120"/>
  <c r="G286" i="120"/>
  <c r="G285" i="120"/>
  <c r="G284" i="120"/>
  <c r="G283" i="120"/>
  <c r="G282" i="120"/>
  <c r="G281" i="120"/>
  <c r="G280" i="120"/>
  <c r="G279" i="120"/>
  <c r="G278" i="120"/>
  <c r="G277" i="120"/>
  <c r="G276" i="120"/>
  <c r="G275" i="120"/>
  <c r="G274" i="120"/>
  <c r="G273" i="120"/>
  <c r="G272" i="120"/>
  <c r="G271" i="120"/>
  <c r="G270" i="120"/>
  <c r="G269" i="120"/>
  <c r="G268" i="120"/>
  <c r="G267" i="120"/>
  <c r="G266" i="120"/>
  <c r="G265" i="120"/>
  <c r="G264" i="120"/>
  <c r="G263" i="120"/>
  <c r="G262" i="120"/>
  <c r="G261" i="120"/>
  <c r="G260" i="120"/>
  <c r="G259" i="120"/>
  <c r="G258" i="120"/>
  <c r="G257" i="120"/>
  <c r="G256" i="120"/>
  <c r="G255" i="120"/>
  <c r="G254" i="120"/>
  <c r="G253" i="120"/>
  <c r="G252" i="120"/>
  <c r="G251" i="120"/>
  <c r="G250" i="120"/>
  <c r="G249" i="120"/>
  <c r="G248" i="120"/>
  <c r="G247" i="120"/>
  <c r="G246" i="120"/>
  <c r="G245" i="120"/>
  <c r="G244" i="120"/>
  <c r="G243" i="120"/>
  <c r="G242" i="120"/>
  <c r="G241" i="120"/>
  <c r="G240" i="120"/>
  <c r="G239" i="120"/>
  <c r="G238" i="120"/>
  <c r="G237" i="120"/>
  <c r="G236" i="120"/>
  <c r="G235" i="120"/>
  <c r="G234" i="120"/>
  <c r="G233" i="120"/>
  <c r="G232" i="120"/>
  <c r="G231" i="120"/>
  <c r="G230" i="120"/>
  <c r="G229" i="120"/>
  <c r="G228" i="120"/>
  <c r="G227" i="120"/>
  <c r="G226" i="120"/>
  <c r="G225" i="120"/>
  <c r="G224" i="120"/>
  <c r="G223" i="120"/>
  <c r="G222" i="120"/>
  <c r="G221" i="120"/>
  <c r="G220" i="120"/>
  <c r="G219" i="120"/>
  <c r="G218" i="120"/>
  <c r="G217" i="120"/>
  <c r="G216" i="120"/>
  <c r="G215" i="120"/>
  <c r="G214" i="120"/>
  <c r="G213" i="120"/>
  <c r="G212" i="120"/>
  <c r="G211" i="120"/>
  <c r="G210" i="120"/>
  <c r="G209" i="120"/>
  <c r="G208" i="120"/>
  <c r="G207" i="120"/>
  <c r="G206" i="120"/>
  <c r="G205" i="120"/>
  <c r="G204" i="120"/>
  <c r="G203" i="120"/>
  <c r="G202" i="120"/>
  <c r="G201" i="120"/>
  <c r="G200" i="120"/>
  <c r="G199" i="120"/>
  <c r="G198" i="120"/>
  <c r="G197" i="120"/>
  <c r="G196" i="120"/>
  <c r="G195" i="120"/>
  <c r="G194" i="120"/>
  <c r="G193" i="120"/>
  <c r="G192" i="120"/>
  <c r="G191" i="120"/>
  <c r="G190" i="120"/>
  <c r="G189" i="120"/>
  <c r="G188" i="120"/>
  <c r="G187" i="120"/>
  <c r="G186" i="120"/>
  <c r="G185" i="120"/>
  <c r="G184" i="120"/>
  <c r="G183" i="120"/>
  <c r="G182" i="120"/>
  <c r="G181" i="120"/>
  <c r="G180" i="120"/>
  <c r="G179" i="120"/>
  <c r="G178" i="120"/>
  <c r="G177" i="120"/>
  <c r="G176" i="120"/>
  <c r="G175" i="120"/>
  <c r="G174" i="120"/>
  <c r="G173" i="120"/>
  <c r="G172" i="120"/>
  <c r="G171" i="120"/>
  <c r="G170" i="120"/>
  <c r="G169" i="120"/>
  <c r="G168" i="120"/>
  <c r="G167" i="120"/>
  <c r="G166" i="120"/>
  <c r="G165" i="120"/>
  <c r="G164" i="120"/>
  <c r="G163" i="120"/>
  <c r="G162" i="120"/>
  <c r="G161" i="120"/>
  <c r="G160" i="120"/>
  <c r="G159" i="120"/>
  <c r="G158" i="120"/>
  <c r="G157" i="120"/>
  <c r="G156" i="120"/>
  <c r="G155" i="120"/>
  <c r="G154" i="120"/>
  <c r="G153" i="120"/>
  <c r="G152" i="120"/>
  <c r="G151" i="120"/>
  <c r="G150" i="120"/>
  <c r="G149" i="120"/>
  <c r="G148" i="120"/>
  <c r="G147" i="120"/>
  <c r="G146" i="120"/>
  <c r="G145" i="120"/>
  <c r="G144" i="120"/>
  <c r="G143" i="120"/>
  <c r="G142" i="120"/>
  <c r="G141" i="120"/>
  <c r="G140" i="120"/>
  <c r="G139" i="120"/>
  <c r="G138" i="120"/>
  <c r="G137" i="120"/>
  <c r="G136" i="120"/>
  <c r="G135" i="120"/>
  <c r="G134" i="120"/>
  <c r="G133" i="120"/>
  <c r="G132" i="120"/>
  <c r="G131" i="120"/>
  <c r="G130" i="120"/>
  <c r="G129" i="120"/>
  <c r="G128" i="120"/>
  <c r="G127" i="120"/>
  <c r="G126" i="120"/>
  <c r="G125" i="120"/>
  <c r="G124" i="120"/>
  <c r="G123" i="120"/>
  <c r="G122" i="120"/>
  <c r="G121" i="120"/>
  <c r="G120" i="120"/>
  <c r="G119" i="120"/>
  <c r="G118" i="120"/>
  <c r="G117" i="120"/>
  <c r="G116" i="120"/>
  <c r="G115" i="120"/>
  <c r="G114" i="120"/>
  <c r="G113" i="120"/>
  <c r="G112" i="120"/>
  <c r="G111" i="120"/>
  <c r="G110" i="120"/>
  <c r="G109" i="120"/>
  <c r="G108" i="120"/>
  <c r="G107" i="120"/>
  <c r="G106" i="120"/>
  <c r="G105" i="120"/>
  <c r="G104" i="120"/>
  <c r="G103" i="120"/>
  <c r="G102" i="120"/>
  <c r="G101" i="120"/>
  <c r="G100" i="120"/>
  <c r="G99" i="120"/>
  <c r="G98" i="120"/>
  <c r="G97" i="120"/>
  <c r="G96" i="120"/>
  <c r="G95" i="120"/>
  <c r="G94" i="120"/>
  <c r="G93" i="120"/>
  <c r="G92" i="120"/>
  <c r="G91" i="120"/>
  <c r="G90" i="120"/>
  <c r="G89" i="120"/>
  <c r="G88" i="120"/>
  <c r="G87" i="120"/>
  <c r="G86" i="120"/>
  <c r="G85" i="120"/>
  <c r="G84" i="120"/>
  <c r="G83" i="120"/>
  <c r="G82" i="120"/>
  <c r="G81" i="120"/>
  <c r="G80" i="120"/>
  <c r="G79" i="120"/>
  <c r="G78" i="120"/>
  <c r="G77" i="120"/>
  <c r="G76" i="120"/>
  <c r="G75" i="120"/>
  <c r="G74" i="120"/>
  <c r="G73" i="120"/>
  <c r="G72" i="120"/>
  <c r="G71" i="120"/>
  <c r="G70" i="120"/>
  <c r="G69" i="120"/>
  <c r="G68" i="120"/>
  <c r="G67" i="120"/>
  <c r="G66" i="120"/>
  <c r="G65" i="120"/>
  <c r="G64" i="120"/>
  <c r="G63" i="120"/>
  <c r="G62" i="120"/>
  <c r="G61" i="120"/>
  <c r="G60" i="120"/>
  <c r="G59" i="120"/>
  <c r="G58" i="120"/>
  <c r="G57" i="120"/>
  <c r="G56" i="120"/>
  <c r="G55" i="120"/>
  <c r="G54" i="120"/>
  <c r="G53" i="120"/>
  <c r="G52" i="120"/>
  <c r="G51" i="120"/>
  <c r="G50" i="120"/>
  <c r="G49" i="120"/>
  <c r="G48" i="120"/>
  <c r="G47" i="120"/>
  <c r="G46" i="120"/>
  <c r="G45" i="120"/>
  <c r="G44" i="120"/>
  <c r="G43" i="120"/>
  <c r="G42" i="120"/>
  <c r="G41" i="120"/>
  <c r="G40" i="120"/>
  <c r="G39" i="120"/>
  <c r="G38" i="120"/>
  <c r="G37" i="120"/>
  <c r="G36" i="120"/>
  <c r="G35" i="120"/>
  <c r="G34" i="120"/>
  <c r="G33" i="120"/>
  <c r="G32" i="120"/>
  <c r="G31" i="120"/>
  <c r="G30" i="120"/>
  <c r="G29" i="120"/>
  <c r="G28" i="120"/>
  <c r="G27" i="120"/>
  <c r="G26" i="120"/>
  <c r="G25" i="120"/>
  <c r="G24" i="120"/>
  <c r="G23" i="120"/>
  <c r="G22" i="120"/>
  <c r="G21" i="120"/>
  <c r="G20" i="120"/>
  <c r="G19" i="120"/>
  <c r="G18" i="120"/>
  <c r="G17" i="120"/>
  <c r="G16" i="120"/>
  <c r="G15" i="120"/>
  <c r="G14" i="120"/>
  <c r="G13" i="120"/>
  <c r="G12" i="120"/>
  <c r="G11" i="120"/>
  <c r="G10" i="120"/>
  <c r="G9" i="120"/>
  <c r="G8" i="120"/>
  <c r="F1970" i="119"/>
  <c r="E1970" i="119"/>
  <c r="D1970" i="119"/>
  <c r="C1970" i="119"/>
  <c r="A1970" i="119"/>
  <c r="G1968" i="119"/>
  <c r="G1967" i="119"/>
  <c r="G1966" i="119"/>
  <c r="G1965" i="119"/>
  <c r="G1964" i="119"/>
  <c r="G1963" i="119"/>
  <c r="G1962" i="119"/>
  <c r="G1961" i="119"/>
  <c r="G1960" i="119"/>
  <c r="G1959" i="119"/>
  <c r="G1958" i="119"/>
  <c r="G1957" i="119"/>
  <c r="G1956" i="119"/>
  <c r="G1955" i="119"/>
  <c r="G1954" i="119"/>
  <c r="G1953" i="119"/>
  <c r="G1952" i="119"/>
  <c r="G1951" i="119"/>
  <c r="G1950" i="119"/>
  <c r="G1949" i="119"/>
  <c r="G1948" i="119"/>
  <c r="G1947" i="119"/>
  <c r="G1946" i="119"/>
  <c r="G1945" i="119"/>
  <c r="G1944" i="119"/>
  <c r="G1943" i="119"/>
  <c r="G1942" i="119"/>
  <c r="G1941" i="119"/>
  <c r="G1940" i="119"/>
  <c r="G1939" i="119"/>
  <c r="G1938" i="119"/>
  <c r="G1937" i="119"/>
  <c r="G1936" i="119"/>
  <c r="G1935" i="119"/>
  <c r="G1934" i="119"/>
  <c r="G1933" i="119"/>
  <c r="G1932" i="119"/>
  <c r="G1931" i="119"/>
  <c r="G1930" i="119"/>
  <c r="G1929" i="119"/>
  <c r="G1928" i="119"/>
  <c r="G1927" i="119"/>
  <c r="G1926" i="119"/>
  <c r="G1925" i="119"/>
  <c r="G1924" i="119"/>
  <c r="G1923" i="119"/>
  <c r="G1922" i="119"/>
  <c r="G1921" i="119"/>
  <c r="G1920" i="119"/>
  <c r="G1919" i="119"/>
  <c r="G1918" i="119"/>
  <c r="G1917" i="119"/>
  <c r="G1916" i="119"/>
  <c r="G1915" i="119"/>
  <c r="G1914" i="119"/>
  <c r="G1913" i="119"/>
  <c r="G1912" i="119"/>
  <c r="G1911" i="119"/>
  <c r="G1910" i="119"/>
  <c r="G1909" i="119"/>
  <c r="G1908" i="119"/>
  <c r="G1907" i="119"/>
  <c r="G1906" i="119"/>
  <c r="G1905" i="119"/>
  <c r="G1904" i="119"/>
  <c r="G1903" i="119"/>
  <c r="G1902" i="119"/>
  <c r="G1901" i="119"/>
  <c r="G1900" i="119"/>
  <c r="G1899" i="119"/>
  <c r="G1898" i="119"/>
  <c r="G1897" i="119"/>
  <c r="G1896" i="119"/>
  <c r="G1895" i="119"/>
  <c r="G1894" i="119"/>
  <c r="G1893" i="119"/>
  <c r="G1892" i="119"/>
  <c r="G1891" i="119"/>
  <c r="G1890" i="119"/>
  <c r="G1889" i="119"/>
  <c r="G1888" i="119"/>
  <c r="G1887" i="119"/>
  <c r="G1886" i="119"/>
  <c r="G1885" i="119"/>
  <c r="G1884" i="119"/>
  <c r="G1883" i="119"/>
  <c r="G1882" i="119"/>
  <c r="G1881" i="119"/>
  <c r="G1880" i="119"/>
  <c r="G1879" i="119"/>
  <c r="G1878" i="119"/>
  <c r="G1877" i="119"/>
  <c r="G1876" i="119"/>
  <c r="G1875" i="119"/>
  <c r="G1874" i="119"/>
  <c r="G1873" i="119"/>
  <c r="G1872" i="119"/>
  <c r="G1871" i="119"/>
  <c r="G1870" i="119"/>
  <c r="G1869" i="119"/>
  <c r="G1868" i="119"/>
  <c r="G1867" i="119"/>
  <c r="G1866" i="119"/>
  <c r="G1865" i="119"/>
  <c r="G1864" i="119"/>
  <c r="G1863" i="119"/>
  <c r="G1862" i="119"/>
  <c r="G1861" i="119"/>
  <c r="G1860" i="119"/>
  <c r="G1859" i="119"/>
  <c r="G1858" i="119"/>
  <c r="G1857" i="119"/>
  <c r="G1856" i="119"/>
  <c r="G1855" i="119"/>
  <c r="G1854" i="119"/>
  <c r="G1853" i="119"/>
  <c r="G1852" i="119"/>
  <c r="G1851" i="119"/>
  <c r="G1850" i="119"/>
  <c r="G1849" i="119"/>
  <c r="G1848" i="119"/>
  <c r="G1847" i="119"/>
  <c r="G1846" i="119"/>
  <c r="G1845" i="119"/>
  <c r="G1844" i="119"/>
  <c r="G1843" i="119"/>
  <c r="G1842" i="119"/>
  <c r="G1841" i="119"/>
  <c r="G1840" i="119"/>
  <c r="G1839" i="119"/>
  <c r="G1838" i="119"/>
  <c r="G1837" i="119"/>
  <c r="G1836" i="119"/>
  <c r="G1835" i="119"/>
  <c r="G1834" i="119"/>
  <c r="G1833" i="119"/>
  <c r="G1832" i="119"/>
  <c r="G1831" i="119"/>
  <c r="G1830" i="119"/>
  <c r="G1829" i="119"/>
  <c r="G1828" i="119"/>
  <c r="G1827" i="119"/>
  <c r="G1826" i="119"/>
  <c r="G1825" i="119"/>
  <c r="G1824" i="119"/>
  <c r="G1823" i="119"/>
  <c r="G1822" i="119"/>
  <c r="G1821" i="119"/>
  <c r="G1820" i="119"/>
  <c r="G1819" i="119"/>
  <c r="G1818" i="119"/>
  <c r="G1817" i="119"/>
  <c r="G1816" i="119"/>
  <c r="G1815" i="119"/>
  <c r="G1814" i="119"/>
  <c r="G1813" i="119"/>
  <c r="G1812" i="119"/>
  <c r="G1811" i="119"/>
  <c r="G1810" i="119"/>
  <c r="G1809" i="119"/>
  <c r="G1808" i="119"/>
  <c r="G1807" i="119"/>
  <c r="G1806" i="119"/>
  <c r="G1805" i="119"/>
  <c r="G1804" i="119"/>
  <c r="G1803" i="119"/>
  <c r="G1802" i="119"/>
  <c r="G1801" i="119"/>
  <c r="G1800" i="119"/>
  <c r="G1799" i="119"/>
  <c r="G1798" i="119"/>
  <c r="G1797" i="119"/>
  <c r="G1796" i="119"/>
  <c r="G1795" i="119"/>
  <c r="G1794" i="119"/>
  <c r="G1793" i="119"/>
  <c r="G1792" i="119"/>
  <c r="G1791" i="119"/>
  <c r="G1790" i="119"/>
  <c r="G1789" i="119"/>
  <c r="G1788" i="119"/>
  <c r="G1787" i="119"/>
  <c r="G1786" i="119"/>
  <c r="G1785" i="119"/>
  <c r="G1784" i="119"/>
  <c r="G1783" i="119"/>
  <c r="G1782" i="119"/>
  <c r="G1781" i="119"/>
  <c r="G1780" i="119"/>
  <c r="G1779" i="119"/>
  <c r="G1778" i="119"/>
  <c r="G1777" i="119"/>
  <c r="G1776" i="119"/>
  <c r="G1775" i="119"/>
  <c r="G1774" i="119"/>
  <c r="G1773" i="119"/>
  <c r="G1772" i="119"/>
  <c r="G1771" i="119"/>
  <c r="G1770" i="119"/>
  <c r="G1769" i="119"/>
  <c r="G1768" i="119"/>
  <c r="G1767" i="119"/>
  <c r="G1766" i="119"/>
  <c r="G1765" i="119"/>
  <c r="G1764" i="119"/>
  <c r="G1763" i="119"/>
  <c r="G1762" i="119"/>
  <c r="G1761" i="119"/>
  <c r="G1760" i="119"/>
  <c r="G1759" i="119"/>
  <c r="G1758" i="119"/>
  <c r="G1757" i="119"/>
  <c r="G1756" i="119"/>
  <c r="G1755" i="119"/>
  <c r="G1754" i="119"/>
  <c r="G1753" i="119"/>
  <c r="G1752" i="119"/>
  <c r="G1751" i="119"/>
  <c r="G1750" i="119"/>
  <c r="G1749" i="119"/>
  <c r="G1748" i="119"/>
  <c r="G1747" i="119"/>
  <c r="G1746" i="119"/>
  <c r="G1745" i="119"/>
  <c r="G1744" i="119"/>
  <c r="G1743" i="119"/>
  <c r="G1742" i="119"/>
  <c r="G1741" i="119"/>
  <c r="G1740" i="119"/>
  <c r="G1739" i="119"/>
  <c r="G1738" i="119"/>
  <c r="G1737" i="119"/>
  <c r="G1736" i="119"/>
  <c r="G1735" i="119"/>
  <c r="G1734" i="119"/>
  <c r="G1733" i="119"/>
  <c r="G1732" i="119"/>
  <c r="G1731" i="119"/>
  <c r="G1730" i="119"/>
  <c r="G1729" i="119"/>
  <c r="G1728" i="119"/>
  <c r="G1727" i="119"/>
  <c r="G1726" i="119"/>
  <c r="G1725" i="119"/>
  <c r="G1724" i="119"/>
  <c r="G1723" i="119"/>
  <c r="G1722" i="119"/>
  <c r="G1721" i="119"/>
  <c r="G1720" i="119"/>
  <c r="G1719" i="119"/>
  <c r="G1718" i="119"/>
  <c r="G1717" i="119"/>
  <c r="G1716" i="119"/>
  <c r="G1715" i="119"/>
  <c r="G1714" i="119"/>
  <c r="G1713" i="119"/>
  <c r="G1712" i="119"/>
  <c r="G1711" i="119"/>
  <c r="G1710" i="119"/>
  <c r="G1709" i="119"/>
  <c r="G1708" i="119"/>
  <c r="G1707" i="119"/>
  <c r="G1706" i="119"/>
  <c r="G1705" i="119"/>
  <c r="G1704" i="119"/>
  <c r="G1703" i="119"/>
  <c r="G1702" i="119"/>
  <c r="G1701" i="119"/>
  <c r="G1700" i="119"/>
  <c r="G1699" i="119"/>
  <c r="G1698" i="119"/>
  <c r="G1697" i="119"/>
  <c r="G1696" i="119"/>
  <c r="G1695" i="119"/>
  <c r="G1694" i="119"/>
  <c r="G1693" i="119"/>
  <c r="G1692" i="119"/>
  <c r="G1691" i="119"/>
  <c r="G1690" i="119"/>
  <c r="G1689" i="119"/>
  <c r="G1688" i="119"/>
  <c r="G1687" i="119"/>
  <c r="G1686" i="119"/>
  <c r="G1685" i="119"/>
  <c r="G1684" i="119"/>
  <c r="G1683" i="119"/>
  <c r="G1682" i="119"/>
  <c r="G1681" i="119"/>
  <c r="G1680" i="119"/>
  <c r="G1679" i="119"/>
  <c r="G1678" i="119"/>
  <c r="G1677" i="119"/>
  <c r="G1676" i="119"/>
  <c r="G1675" i="119"/>
  <c r="G1674" i="119"/>
  <c r="G1673" i="119"/>
  <c r="G1672" i="119"/>
  <c r="G1671" i="119"/>
  <c r="G1670" i="119"/>
  <c r="G1669" i="119"/>
  <c r="G1668" i="119"/>
  <c r="G1667" i="119"/>
  <c r="G1666" i="119"/>
  <c r="G1665" i="119"/>
  <c r="G1664" i="119"/>
  <c r="G1663" i="119"/>
  <c r="G1662" i="119"/>
  <c r="G1661" i="119"/>
  <c r="G1660" i="119"/>
  <c r="G1659" i="119"/>
  <c r="G1658" i="119"/>
  <c r="G1657" i="119"/>
  <c r="G1656" i="119"/>
  <c r="G1655" i="119"/>
  <c r="G1654" i="119"/>
  <c r="G1653" i="119"/>
  <c r="G1652" i="119"/>
  <c r="G1651" i="119"/>
  <c r="G1650" i="119"/>
  <c r="G1649" i="119"/>
  <c r="G1648" i="119"/>
  <c r="G1647" i="119"/>
  <c r="G1646" i="119"/>
  <c r="G1645" i="119"/>
  <c r="G1644" i="119"/>
  <c r="G1643" i="119"/>
  <c r="G1642" i="119"/>
  <c r="G1641" i="119"/>
  <c r="G1640" i="119"/>
  <c r="G1639" i="119"/>
  <c r="G1638" i="119"/>
  <c r="G1637" i="119"/>
  <c r="G1636" i="119"/>
  <c r="G1635" i="119"/>
  <c r="G1634" i="119"/>
  <c r="G1633" i="119"/>
  <c r="G1632" i="119"/>
  <c r="G1631" i="119"/>
  <c r="G1630" i="119"/>
  <c r="G1629" i="119"/>
  <c r="G1628" i="119"/>
  <c r="G1627" i="119"/>
  <c r="G1626" i="119"/>
  <c r="G1625" i="119"/>
  <c r="G1624" i="119"/>
  <c r="G1623" i="119"/>
  <c r="G1622" i="119"/>
  <c r="G1621" i="119"/>
  <c r="G1620" i="119"/>
  <c r="G1619" i="119"/>
  <c r="G1618" i="119"/>
  <c r="G1617" i="119"/>
  <c r="G1616" i="119"/>
  <c r="G1615" i="119"/>
  <c r="G1614" i="119"/>
  <c r="G1613" i="119"/>
  <c r="G1612" i="119"/>
  <c r="G1611" i="119"/>
  <c r="G1610" i="119"/>
  <c r="G1609" i="119"/>
  <c r="G1608" i="119"/>
  <c r="G1607" i="119"/>
  <c r="G1606" i="119"/>
  <c r="G1605" i="119"/>
  <c r="G1604" i="119"/>
  <c r="G1603" i="119"/>
  <c r="G1602" i="119"/>
  <c r="G1601" i="119"/>
  <c r="G1600" i="119"/>
  <c r="G1599" i="119"/>
  <c r="G1598" i="119"/>
  <c r="G1597" i="119"/>
  <c r="G1596" i="119"/>
  <c r="G1595" i="119"/>
  <c r="G1594" i="119"/>
  <c r="G1593" i="119"/>
  <c r="G1592" i="119"/>
  <c r="G1591" i="119"/>
  <c r="G1590" i="119"/>
  <c r="G1589" i="119"/>
  <c r="G1588" i="119"/>
  <c r="G1587" i="119"/>
  <c r="G1586" i="119"/>
  <c r="G1585" i="119"/>
  <c r="G1584" i="119"/>
  <c r="G1583" i="119"/>
  <c r="G1582" i="119"/>
  <c r="G1581" i="119"/>
  <c r="G1580" i="119"/>
  <c r="G1579" i="119"/>
  <c r="G1578" i="119"/>
  <c r="G1577" i="119"/>
  <c r="G1576" i="119"/>
  <c r="G1575" i="119"/>
  <c r="G1574" i="119"/>
  <c r="G1573" i="119"/>
  <c r="G1572" i="119"/>
  <c r="G1571" i="119"/>
  <c r="G1570" i="119"/>
  <c r="G1569" i="119"/>
  <c r="G1568" i="119"/>
  <c r="G1567" i="119"/>
  <c r="G1566" i="119"/>
  <c r="G1565" i="119"/>
  <c r="G1564" i="119"/>
  <c r="G1563" i="119"/>
  <c r="G1562" i="119"/>
  <c r="G1561" i="119"/>
  <c r="G1560" i="119"/>
  <c r="G1559" i="119"/>
  <c r="G1558" i="119"/>
  <c r="G1557" i="119"/>
  <c r="G1556" i="119"/>
  <c r="G1555" i="119"/>
  <c r="G1554" i="119"/>
  <c r="G1553" i="119"/>
  <c r="G1552" i="119"/>
  <c r="G1551" i="119"/>
  <c r="G1550" i="119"/>
  <c r="G1549" i="119"/>
  <c r="G1548" i="119"/>
  <c r="G1547" i="119"/>
  <c r="G1546" i="119"/>
  <c r="G1545" i="119"/>
  <c r="G1544" i="119"/>
  <c r="G1543" i="119"/>
  <c r="G1542" i="119"/>
  <c r="G1541" i="119"/>
  <c r="G1540" i="119"/>
  <c r="G1539" i="119"/>
  <c r="G1538" i="119"/>
  <c r="G1537" i="119"/>
  <c r="G1536" i="119"/>
  <c r="G1535" i="119"/>
  <c r="G1534" i="119"/>
  <c r="G1533" i="119"/>
  <c r="G1532" i="119"/>
  <c r="G1531" i="119"/>
  <c r="G1530" i="119"/>
  <c r="G1529" i="119"/>
  <c r="G1528" i="119"/>
  <c r="G1527" i="119"/>
  <c r="G1526" i="119"/>
  <c r="G1525" i="119"/>
  <c r="G1524" i="119"/>
  <c r="G1523" i="119"/>
  <c r="G1522" i="119"/>
  <c r="G1521" i="119"/>
  <c r="G1520" i="119"/>
  <c r="G1519" i="119"/>
  <c r="G1518" i="119"/>
  <c r="G1517" i="119"/>
  <c r="G1516" i="119"/>
  <c r="G1515" i="119"/>
  <c r="G1514" i="119"/>
  <c r="G1513" i="119"/>
  <c r="G1512" i="119"/>
  <c r="G1511" i="119"/>
  <c r="G1510" i="119"/>
  <c r="G1509" i="119"/>
  <c r="G1508" i="119"/>
  <c r="G1507" i="119"/>
  <c r="G1506" i="119"/>
  <c r="G1505" i="119"/>
  <c r="G1504" i="119"/>
  <c r="G1503" i="119"/>
  <c r="G1502" i="119"/>
  <c r="G1501" i="119"/>
  <c r="G1500" i="119"/>
  <c r="G1499" i="119"/>
  <c r="G1498" i="119"/>
  <c r="G1497" i="119"/>
  <c r="G1496" i="119"/>
  <c r="G1495" i="119"/>
  <c r="G1494" i="119"/>
  <c r="G1493" i="119"/>
  <c r="G1492" i="119"/>
  <c r="G1491" i="119"/>
  <c r="G1490" i="119"/>
  <c r="G1489" i="119"/>
  <c r="G1488" i="119"/>
  <c r="G1487" i="119"/>
  <c r="G1486" i="119"/>
  <c r="G1485" i="119"/>
  <c r="G1484" i="119"/>
  <c r="G1483" i="119"/>
  <c r="G1482" i="119"/>
  <c r="G1481" i="119"/>
  <c r="G1480" i="119"/>
  <c r="G1479" i="119"/>
  <c r="G1478" i="119"/>
  <c r="G1477" i="119"/>
  <c r="G1476" i="119"/>
  <c r="G1475" i="119"/>
  <c r="G1474" i="119"/>
  <c r="G1473" i="119"/>
  <c r="G1472" i="119"/>
  <c r="G1471" i="119"/>
  <c r="G1470" i="119"/>
  <c r="G1469" i="119"/>
  <c r="G1468" i="119"/>
  <c r="G1467" i="119"/>
  <c r="G1466" i="119"/>
  <c r="G1465" i="119"/>
  <c r="G1464" i="119"/>
  <c r="G1463" i="119"/>
  <c r="G1462" i="119"/>
  <c r="G1461" i="119"/>
  <c r="G1460" i="119"/>
  <c r="G1459" i="119"/>
  <c r="G1458" i="119"/>
  <c r="G1457" i="119"/>
  <c r="G1456" i="119"/>
  <c r="G1455" i="119"/>
  <c r="G1454" i="119"/>
  <c r="G1453" i="119"/>
  <c r="G1452" i="119"/>
  <c r="G1451" i="119"/>
  <c r="G1450" i="119"/>
  <c r="G1449" i="119"/>
  <c r="G1448" i="119"/>
  <c r="G1447" i="119"/>
  <c r="G1446" i="119"/>
  <c r="G1445" i="119"/>
  <c r="G1444" i="119"/>
  <c r="G1443" i="119"/>
  <c r="G1442" i="119"/>
  <c r="G1441" i="119"/>
  <c r="G1440" i="119"/>
  <c r="G1439" i="119"/>
  <c r="G1438" i="119"/>
  <c r="G1437" i="119"/>
  <c r="G1436" i="119"/>
  <c r="G1435" i="119"/>
  <c r="G1434" i="119"/>
  <c r="G1433" i="119"/>
  <c r="G1432" i="119"/>
  <c r="G1431" i="119"/>
  <c r="G1430" i="119"/>
  <c r="G1429" i="119"/>
  <c r="G1428" i="119"/>
  <c r="G1427" i="119"/>
  <c r="G1426" i="119"/>
  <c r="G1425" i="119"/>
  <c r="G1424" i="119"/>
  <c r="G1423" i="119"/>
  <c r="G1422" i="119"/>
  <c r="G1421" i="119"/>
  <c r="G1420" i="119"/>
  <c r="G1419" i="119"/>
  <c r="G1418" i="119"/>
  <c r="G1417" i="119"/>
  <c r="G1416" i="119"/>
  <c r="G1415" i="119"/>
  <c r="G1414" i="119"/>
  <c r="G1413" i="119"/>
  <c r="G1412" i="119"/>
  <c r="G1411" i="119"/>
  <c r="G1410" i="119"/>
  <c r="G1409" i="119"/>
  <c r="G1408" i="119"/>
  <c r="G1407" i="119"/>
  <c r="G1406" i="119"/>
  <c r="G1405" i="119"/>
  <c r="G1404" i="119"/>
  <c r="G1403" i="119"/>
  <c r="G1402" i="119"/>
  <c r="G1401" i="119"/>
  <c r="G1400" i="119"/>
  <c r="G1399" i="119"/>
  <c r="G1398" i="119"/>
  <c r="G1397" i="119"/>
  <c r="G1396" i="119"/>
  <c r="G1395" i="119"/>
  <c r="G1394" i="119"/>
  <c r="G1393" i="119"/>
  <c r="G1392" i="119"/>
  <c r="G1391" i="119"/>
  <c r="G1390" i="119"/>
  <c r="G1389" i="119"/>
  <c r="G1388" i="119"/>
  <c r="G1387" i="119"/>
  <c r="G1386" i="119"/>
  <c r="G1385" i="119"/>
  <c r="G1384" i="119"/>
  <c r="G1383" i="119"/>
  <c r="G1382" i="119"/>
  <c r="G1381" i="119"/>
  <c r="G1380" i="119"/>
  <c r="G1379" i="119"/>
  <c r="G1378" i="119"/>
  <c r="G1377" i="119"/>
  <c r="G1376" i="119"/>
  <c r="G1375" i="119"/>
  <c r="G1374" i="119"/>
  <c r="G1373" i="119"/>
  <c r="G1372" i="119"/>
  <c r="G1371" i="119"/>
  <c r="G1370" i="119"/>
  <c r="G1369" i="119"/>
  <c r="G1368" i="119"/>
  <c r="G1367" i="119"/>
  <c r="G1366" i="119"/>
  <c r="G1365" i="119"/>
  <c r="G1364" i="119"/>
  <c r="G1363" i="119"/>
  <c r="G1362" i="119"/>
  <c r="G1361" i="119"/>
  <c r="G1360" i="119"/>
  <c r="G1359" i="119"/>
  <c r="G1358" i="119"/>
  <c r="G1357" i="119"/>
  <c r="G1356" i="119"/>
  <c r="G1355" i="119"/>
  <c r="G1354" i="119"/>
  <c r="G1353" i="119"/>
  <c r="G1352" i="119"/>
  <c r="G1351" i="119"/>
  <c r="G1350" i="119"/>
  <c r="G1349" i="119"/>
  <c r="G1348" i="119"/>
  <c r="G1347" i="119"/>
  <c r="G1346" i="119"/>
  <c r="G1345" i="119"/>
  <c r="G1344" i="119"/>
  <c r="G1343" i="119"/>
  <c r="G1342" i="119"/>
  <c r="G1341" i="119"/>
  <c r="G1340" i="119"/>
  <c r="G1339" i="119"/>
  <c r="G1338" i="119"/>
  <c r="G1337" i="119"/>
  <c r="G1336" i="119"/>
  <c r="G1335" i="119"/>
  <c r="G1334" i="119"/>
  <c r="G1333" i="119"/>
  <c r="G1332" i="119"/>
  <c r="G1331" i="119"/>
  <c r="G1330" i="119"/>
  <c r="G1329" i="119"/>
  <c r="G1328" i="119"/>
  <c r="G1327" i="119"/>
  <c r="G1326" i="119"/>
  <c r="G1325" i="119"/>
  <c r="G1324" i="119"/>
  <c r="G1323" i="119"/>
  <c r="G1322" i="119"/>
  <c r="G1321" i="119"/>
  <c r="G1320" i="119"/>
  <c r="G1319" i="119"/>
  <c r="G1318" i="119"/>
  <c r="G1317" i="119"/>
  <c r="G1316" i="119"/>
  <c r="G1315" i="119"/>
  <c r="G1314" i="119"/>
  <c r="G1313" i="119"/>
  <c r="G1312" i="119"/>
  <c r="G1311" i="119"/>
  <c r="G1310" i="119"/>
  <c r="G1309" i="119"/>
  <c r="G1308" i="119"/>
  <c r="G1307" i="119"/>
  <c r="G1306" i="119"/>
  <c r="G1305" i="119"/>
  <c r="G1304" i="119"/>
  <c r="G1303" i="119"/>
  <c r="G1302" i="119"/>
  <c r="G1301" i="119"/>
  <c r="G1300" i="119"/>
  <c r="G1299" i="119"/>
  <c r="G1298" i="119"/>
  <c r="G1297" i="119"/>
  <c r="G1296" i="119"/>
  <c r="G1295" i="119"/>
  <c r="G1294" i="119"/>
  <c r="G1293" i="119"/>
  <c r="G1292" i="119"/>
  <c r="G1291" i="119"/>
  <c r="G1290" i="119"/>
  <c r="G1289" i="119"/>
  <c r="G1288" i="119"/>
  <c r="G1287" i="119"/>
  <c r="G1286" i="119"/>
  <c r="G1285" i="119"/>
  <c r="G1284" i="119"/>
  <c r="G1283" i="119"/>
  <c r="G1282" i="119"/>
  <c r="G1281" i="119"/>
  <c r="G1280" i="119"/>
  <c r="G1279" i="119"/>
  <c r="G1278" i="119"/>
  <c r="G1277" i="119"/>
  <c r="G1276" i="119"/>
  <c r="G1275" i="119"/>
  <c r="G1274" i="119"/>
  <c r="G1273" i="119"/>
  <c r="G1272" i="119"/>
  <c r="G1271" i="119"/>
  <c r="G1270" i="119"/>
  <c r="G1269" i="119"/>
  <c r="G1268" i="119"/>
  <c r="G1267" i="119"/>
  <c r="G1266" i="119"/>
  <c r="G1265" i="119"/>
  <c r="G1264" i="119"/>
  <c r="G1263" i="119"/>
  <c r="G1262" i="119"/>
  <c r="G1261" i="119"/>
  <c r="G1260" i="119"/>
  <c r="G1259" i="119"/>
  <c r="G1258" i="119"/>
  <c r="G1257" i="119"/>
  <c r="G1256" i="119"/>
  <c r="G1255" i="119"/>
  <c r="G1254" i="119"/>
  <c r="G1253" i="119"/>
  <c r="G1252" i="119"/>
  <c r="G1251" i="119"/>
  <c r="G1250" i="119"/>
  <c r="G1249" i="119"/>
  <c r="G1248" i="119"/>
  <c r="G1247" i="119"/>
  <c r="G1246" i="119"/>
  <c r="G1245" i="119"/>
  <c r="G1244" i="119"/>
  <c r="G1243" i="119"/>
  <c r="G1242" i="119"/>
  <c r="G1241" i="119"/>
  <c r="G1240" i="119"/>
  <c r="G1239" i="119"/>
  <c r="G1238" i="119"/>
  <c r="G1237" i="119"/>
  <c r="G1236" i="119"/>
  <c r="G1235" i="119"/>
  <c r="G1234" i="119"/>
  <c r="G1233" i="119"/>
  <c r="G1232" i="119"/>
  <c r="G1231" i="119"/>
  <c r="G1230" i="119"/>
  <c r="G1229" i="119"/>
  <c r="G1228" i="119"/>
  <c r="G1227" i="119"/>
  <c r="G1226" i="119"/>
  <c r="G1225" i="119"/>
  <c r="G1224" i="119"/>
  <c r="G1223" i="119"/>
  <c r="G1222" i="119"/>
  <c r="G1221" i="119"/>
  <c r="G1220" i="119"/>
  <c r="G1219" i="119"/>
  <c r="G1218" i="119"/>
  <c r="G1217" i="119"/>
  <c r="G1216" i="119"/>
  <c r="G1215" i="119"/>
  <c r="G1214" i="119"/>
  <c r="G1213" i="119"/>
  <c r="G1212" i="119"/>
  <c r="G1211" i="119"/>
  <c r="G1210" i="119"/>
  <c r="G1209" i="119"/>
  <c r="G1208" i="119"/>
  <c r="G1207" i="119"/>
  <c r="G1206" i="119"/>
  <c r="G1205" i="119"/>
  <c r="G1204" i="119"/>
  <c r="G1203" i="119"/>
  <c r="G1202" i="119"/>
  <c r="G1201" i="119"/>
  <c r="G1200" i="119"/>
  <c r="G1199" i="119"/>
  <c r="G1198" i="119"/>
  <c r="G1197" i="119"/>
  <c r="G1196" i="119"/>
  <c r="G1195" i="119"/>
  <c r="G1194" i="119"/>
  <c r="G1193" i="119"/>
  <c r="G1192" i="119"/>
  <c r="G1191" i="119"/>
  <c r="G1190" i="119"/>
  <c r="G1189" i="119"/>
  <c r="G1188" i="119"/>
  <c r="G1187" i="119"/>
  <c r="G1186" i="119"/>
  <c r="G1185" i="119"/>
  <c r="G1184" i="119"/>
  <c r="G1183" i="119"/>
  <c r="G1182" i="119"/>
  <c r="G1181" i="119"/>
  <c r="G1180" i="119"/>
  <c r="G1179" i="119"/>
  <c r="G1178" i="119"/>
  <c r="G1177" i="119"/>
  <c r="G1176" i="119"/>
  <c r="G1175" i="119"/>
  <c r="G1174" i="119"/>
  <c r="G1173" i="119"/>
  <c r="G1172" i="119"/>
  <c r="G1171" i="119"/>
  <c r="G1170" i="119"/>
  <c r="G1169" i="119"/>
  <c r="G1168" i="119"/>
  <c r="G1167" i="119"/>
  <c r="G1166" i="119"/>
  <c r="G1165" i="119"/>
  <c r="G1164" i="119"/>
  <c r="G1163" i="119"/>
  <c r="G1162" i="119"/>
  <c r="G1161" i="119"/>
  <c r="G1160" i="119"/>
  <c r="G1159" i="119"/>
  <c r="G1158" i="119"/>
  <c r="G1157" i="119"/>
  <c r="G1156" i="119"/>
  <c r="G1155" i="119"/>
  <c r="G1154" i="119"/>
  <c r="G1153" i="119"/>
  <c r="G1152" i="119"/>
  <c r="G1151" i="119"/>
  <c r="G1150" i="119"/>
  <c r="G1149" i="119"/>
  <c r="G1148" i="119"/>
  <c r="G1147" i="119"/>
  <c r="G1146" i="119"/>
  <c r="G1145" i="119"/>
  <c r="G1144" i="119"/>
  <c r="G1143" i="119"/>
  <c r="G1142" i="119"/>
  <c r="G1141" i="119"/>
  <c r="G1140" i="119"/>
  <c r="G1139" i="119"/>
  <c r="G1138" i="119"/>
  <c r="G1137" i="119"/>
  <c r="G1136" i="119"/>
  <c r="G1135" i="119"/>
  <c r="G1134" i="119"/>
  <c r="G1133" i="119"/>
  <c r="G1132" i="119"/>
  <c r="G1131" i="119"/>
  <c r="G1130" i="119"/>
  <c r="G1129" i="119"/>
  <c r="G1128" i="119"/>
  <c r="G1127" i="119"/>
  <c r="G1126" i="119"/>
  <c r="G1125" i="119"/>
  <c r="G1124" i="119"/>
  <c r="G1123" i="119"/>
  <c r="G1122" i="119"/>
  <c r="G1121" i="119"/>
  <c r="G1120" i="119"/>
  <c r="G1119" i="119"/>
  <c r="G1118" i="119"/>
  <c r="G1117" i="119"/>
  <c r="G1116" i="119"/>
  <c r="G1115" i="119"/>
  <c r="G1114" i="119"/>
  <c r="G1113" i="119"/>
  <c r="G1112" i="119"/>
  <c r="G1111" i="119"/>
  <c r="G1110" i="119"/>
  <c r="G1109" i="119"/>
  <c r="G1108" i="119"/>
  <c r="G1107" i="119"/>
  <c r="G1106" i="119"/>
  <c r="G1105" i="119"/>
  <c r="G1104" i="119"/>
  <c r="G1103" i="119"/>
  <c r="G1102" i="119"/>
  <c r="G1101" i="119"/>
  <c r="G1100" i="119"/>
  <c r="G1099" i="119"/>
  <c r="G1098" i="119"/>
  <c r="G1097" i="119"/>
  <c r="G1096" i="119"/>
  <c r="G1095" i="119"/>
  <c r="G1094" i="119"/>
  <c r="G1093" i="119"/>
  <c r="G1092" i="119"/>
  <c r="G1091" i="119"/>
  <c r="G1090" i="119"/>
  <c r="G1089" i="119"/>
  <c r="G1088" i="119"/>
  <c r="G1087" i="119"/>
  <c r="G1086" i="119"/>
  <c r="G1085" i="119"/>
  <c r="G1084" i="119"/>
  <c r="G1083" i="119"/>
  <c r="G1082" i="119"/>
  <c r="G1081" i="119"/>
  <c r="G1080" i="119"/>
  <c r="G1079" i="119"/>
  <c r="G1078" i="119"/>
  <c r="G1077" i="119"/>
  <c r="G1076" i="119"/>
  <c r="G1075" i="119"/>
  <c r="G1074" i="119"/>
  <c r="G1073" i="119"/>
  <c r="G1072" i="119"/>
  <c r="G1071" i="119"/>
  <c r="G1070" i="119"/>
  <c r="G1069" i="119"/>
  <c r="G1068" i="119"/>
  <c r="G1067" i="119"/>
  <c r="G1066" i="119"/>
  <c r="G1065" i="119"/>
  <c r="G1064" i="119"/>
  <c r="G1063" i="119"/>
  <c r="G1062" i="119"/>
  <c r="G1061" i="119"/>
  <c r="G1060" i="119"/>
  <c r="G1059" i="119"/>
  <c r="G1058" i="119"/>
  <c r="G1057" i="119"/>
  <c r="G1056" i="119"/>
  <c r="G1055" i="119"/>
  <c r="G1054" i="119"/>
  <c r="G1053" i="119"/>
  <c r="G1052" i="119"/>
  <c r="G1051" i="119"/>
  <c r="G1050" i="119"/>
  <c r="G1049" i="119"/>
  <c r="G1048" i="119"/>
  <c r="G1047" i="119"/>
  <c r="G1046" i="119"/>
  <c r="G1045" i="119"/>
  <c r="G1044" i="119"/>
  <c r="G1043" i="119"/>
  <c r="G1042" i="119"/>
  <c r="G1041" i="119"/>
  <c r="G1040" i="119"/>
  <c r="G1039" i="119"/>
  <c r="G1038" i="119"/>
  <c r="G1037" i="119"/>
  <c r="G1036" i="119"/>
  <c r="G1035" i="119"/>
  <c r="G1034" i="119"/>
  <c r="G1033" i="119"/>
  <c r="G1032" i="119"/>
  <c r="G1031" i="119"/>
  <c r="G1030" i="119"/>
  <c r="G1029" i="119"/>
  <c r="G1028" i="119"/>
  <c r="G1027" i="119"/>
  <c r="G1026" i="119"/>
  <c r="G1025" i="119"/>
  <c r="G1024" i="119"/>
  <c r="G1023" i="119"/>
  <c r="G1022" i="119"/>
  <c r="G1021" i="119"/>
  <c r="G1020" i="119"/>
  <c r="G1019" i="119"/>
  <c r="G1018" i="119"/>
  <c r="G1017" i="119"/>
  <c r="G1016" i="119"/>
  <c r="G1015" i="119"/>
  <c r="G1014" i="119"/>
  <c r="G1013" i="119"/>
  <c r="G1012" i="119"/>
  <c r="G1011" i="119"/>
  <c r="G1010" i="119"/>
  <c r="G1009" i="119"/>
  <c r="G1008" i="119"/>
  <c r="G1007" i="119"/>
  <c r="G1006" i="119"/>
  <c r="G1005" i="119"/>
  <c r="G1004" i="119"/>
  <c r="G1003" i="119"/>
  <c r="G1002" i="119"/>
  <c r="G1001" i="119"/>
  <c r="G1000" i="119"/>
  <c r="G999" i="119"/>
  <c r="G998" i="119"/>
  <c r="G997" i="119"/>
  <c r="G996" i="119"/>
  <c r="G995" i="119"/>
  <c r="G994" i="119"/>
  <c r="G993" i="119"/>
  <c r="G992" i="119"/>
  <c r="G991" i="119"/>
  <c r="G990" i="119"/>
  <c r="G989" i="119"/>
  <c r="G988" i="119"/>
  <c r="G987" i="119"/>
  <c r="G986" i="119"/>
  <c r="G985" i="119"/>
  <c r="G984" i="119"/>
  <c r="G983" i="119"/>
  <c r="G982" i="119"/>
  <c r="G981" i="119"/>
  <c r="G980" i="119"/>
  <c r="G979" i="119"/>
  <c r="G978" i="119"/>
  <c r="G977" i="119"/>
  <c r="G976" i="119"/>
  <c r="G975" i="119"/>
  <c r="G974" i="119"/>
  <c r="G973" i="119"/>
  <c r="G972" i="119"/>
  <c r="G971" i="119"/>
  <c r="G970" i="119"/>
  <c r="G969" i="119"/>
  <c r="G968" i="119"/>
  <c r="G967" i="119"/>
  <c r="G966" i="119"/>
  <c r="G965" i="119"/>
  <c r="G964" i="119"/>
  <c r="G963" i="119"/>
  <c r="G962" i="119"/>
  <c r="G961" i="119"/>
  <c r="G960" i="119"/>
  <c r="G959" i="119"/>
  <c r="G958" i="119"/>
  <c r="G957" i="119"/>
  <c r="G956" i="119"/>
  <c r="G955" i="119"/>
  <c r="G954" i="119"/>
  <c r="G953" i="119"/>
  <c r="G952" i="119"/>
  <c r="G951" i="119"/>
  <c r="G950" i="119"/>
  <c r="G949" i="119"/>
  <c r="G948" i="119"/>
  <c r="G947" i="119"/>
  <c r="G946" i="119"/>
  <c r="G945" i="119"/>
  <c r="G944" i="119"/>
  <c r="G943" i="119"/>
  <c r="G942" i="119"/>
  <c r="G941" i="119"/>
  <c r="G940" i="119"/>
  <c r="G939" i="119"/>
  <c r="G938" i="119"/>
  <c r="G937" i="119"/>
  <c r="G936" i="119"/>
  <c r="G935" i="119"/>
  <c r="G934" i="119"/>
  <c r="G933" i="119"/>
  <c r="G932" i="119"/>
  <c r="G931" i="119"/>
  <c r="G930" i="119"/>
  <c r="G929" i="119"/>
  <c r="G928" i="119"/>
  <c r="G927" i="119"/>
  <c r="G926" i="119"/>
  <c r="G925" i="119"/>
  <c r="G924" i="119"/>
  <c r="G923" i="119"/>
  <c r="G922" i="119"/>
  <c r="G921" i="119"/>
  <c r="G920" i="119"/>
  <c r="G919" i="119"/>
  <c r="G918" i="119"/>
  <c r="G917" i="119"/>
  <c r="G916" i="119"/>
  <c r="G915" i="119"/>
  <c r="G914" i="119"/>
  <c r="G913" i="119"/>
  <c r="G912" i="119"/>
  <c r="G911" i="119"/>
  <c r="G910" i="119"/>
  <c r="G909" i="119"/>
  <c r="G908" i="119"/>
  <c r="G907" i="119"/>
  <c r="G906" i="119"/>
  <c r="G905" i="119"/>
  <c r="G904" i="119"/>
  <c r="G903" i="119"/>
  <c r="G902" i="119"/>
  <c r="G901" i="119"/>
  <c r="G900" i="119"/>
  <c r="G899" i="119"/>
  <c r="G898" i="119"/>
  <c r="G897" i="119"/>
  <c r="G896" i="119"/>
  <c r="G895" i="119"/>
  <c r="G894" i="119"/>
  <c r="G893" i="119"/>
  <c r="G892" i="119"/>
  <c r="G891" i="119"/>
  <c r="G890" i="119"/>
  <c r="G889" i="119"/>
  <c r="G888" i="119"/>
  <c r="G887" i="119"/>
  <c r="G886" i="119"/>
  <c r="G885" i="119"/>
  <c r="G884" i="119"/>
  <c r="G883" i="119"/>
  <c r="G882" i="119"/>
  <c r="G881" i="119"/>
  <c r="G880" i="119"/>
  <c r="G879" i="119"/>
  <c r="G878" i="119"/>
  <c r="G877" i="119"/>
  <c r="G876" i="119"/>
  <c r="G875" i="119"/>
  <c r="G874" i="119"/>
  <c r="G873" i="119"/>
  <c r="G872" i="119"/>
  <c r="G871" i="119"/>
  <c r="G870" i="119"/>
  <c r="G869" i="119"/>
  <c r="G868" i="119"/>
  <c r="G867" i="119"/>
  <c r="G866" i="119"/>
  <c r="G865" i="119"/>
  <c r="G864" i="119"/>
  <c r="G863" i="119"/>
  <c r="G862" i="119"/>
  <c r="G861" i="119"/>
  <c r="G860" i="119"/>
  <c r="G859" i="119"/>
  <c r="G858" i="119"/>
  <c r="G857" i="119"/>
  <c r="G856" i="119"/>
  <c r="G855" i="119"/>
  <c r="G854" i="119"/>
  <c r="G853" i="119"/>
  <c r="G852" i="119"/>
  <c r="G851" i="119"/>
  <c r="G850" i="119"/>
  <c r="G849" i="119"/>
  <c r="G848" i="119"/>
  <c r="G847" i="119"/>
  <c r="G846" i="119"/>
  <c r="G845" i="119"/>
  <c r="G844" i="119"/>
  <c r="G843" i="119"/>
  <c r="G842" i="119"/>
  <c r="G841" i="119"/>
  <c r="G840" i="119"/>
  <c r="G839" i="119"/>
  <c r="G838" i="119"/>
  <c r="G837" i="119"/>
  <c r="G836" i="119"/>
  <c r="G835" i="119"/>
  <c r="G834" i="119"/>
  <c r="G833" i="119"/>
  <c r="G832" i="119"/>
  <c r="G831" i="119"/>
  <c r="G830" i="119"/>
  <c r="G829" i="119"/>
  <c r="G828" i="119"/>
  <c r="G827" i="119"/>
  <c r="G826" i="119"/>
  <c r="G825" i="119"/>
  <c r="G824" i="119"/>
  <c r="G823" i="119"/>
  <c r="G822" i="119"/>
  <c r="G821" i="119"/>
  <c r="G820" i="119"/>
  <c r="G819" i="119"/>
  <c r="G818" i="119"/>
  <c r="G817" i="119"/>
  <c r="G816" i="119"/>
  <c r="G815" i="119"/>
  <c r="G814" i="119"/>
  <c r="G813" i="119"/>
  <c r="G812" i="119"/>
  <c r="G811" i="119"/>
  <c r="G810" i="119"/>
  <c r="G809" i="119"/>
  <c r="G808" i="119"/>
  <c r="G807" i="119"/>
  <c r="G806" i="119"/>
  <c r="G805" i="119"/>
  <c r="G804" i="119"/>
  <c r="G803" i="119"/>
  <c r="G802" i="119"/>
  <c r="G801" i="119"/>
  <c r="G800" i="119"/>
  <c r="G799" i="119"/>
  <c r="G798" i="119"/>
  <c r="G797" i="119"/>
  <c r="G796" i="119"/>
  <c r="G795" i="119"/>
  <c r="G794" i="119"/>
  <c r="G793" i="119"/>
  <c r="G792" i="119"/>
  <c r="G791" i="119"/>
  <c r="G790" i="119"/>
  <c r="G789" i="119"/>
  <c r="G788" i="119"/>
  <c r="G787" i="119"/>
  <c r="G786" i="119"/>
  <c r="G785" i="119"/>
  <c r="G784" i="119"/>
  <c r="G783" i="119"/>
  <c r="G782" i="119"/>
  <c r="G781" i="119"/>
  <c r="G780" i="119"/>
  <c r="G779" i="119"/>
  <c r="G778" i="119"/>
  <c r="G777" i="119"/>
  <c r="G776" i="119"/>
  <c r="G775" i="119"/>
  <c r="G774" i="119"/>
  <c r="G773" i="119"/>
  <c r="G772" i="119"/>
  <c r="G771" i="119"/>
  <c r="G770" i="119"/>
  <c r="G769" i="119"/>
  <c r="G768" i="119"/>
  <c r="G767" i="119"/>
  <c r="G766" i="119"/>
  <c r="G765" i="119"/>
  <c r="G764" i="119"/>
  <c r="G763" i="119"/>
  <c r="G762" i="119"/>
  <c r="G761" i="119"/>
  <c r="G760" i="119"/>
  <c r="G759" i="119"/>
  <c r="G758" i="119"/>
  <c r="G757" i="119"/>
  <c r="G756" i="119"/>
  <c r="G755" i="119"/>
  <c r="G754" i="119"/>
  <c r="G753" i="119"/>
  <c r="G752" i="119"/>
  <c r="G751" i="119"/>
  <c r="G750" i="119"/>
  <c r="G749" i="119"/>
  <c r="G748" i="119"/>
  <c r="G747" i="119"/>
  <c r="G746" i="119"/>
  <c r="G745" i="119"/>
  <c r="G744" i="119"/>
  <c r="G743" i="119"/>
  <c r="G742" i="119"/>
  <c r="G741" i="119"/>
  <c r="G740" i="119"/>
  <c r="G739" i="119"/>
  <c r="G738" i="119"/>
  <c r="G737" i="119"/>
  <c r="G736" i="119"/>
  <c r="G735" i="119"/>
  <c r="G734" i="119"/>
  <c r="G733" i="119"/>
  <c r="G732" i="119"/>
  <c r="G731" i="119"/>
  <c r="G730" i="119"/>
  <c r="G729" i="119"/>
  <c r="G728" i="119"/>
  <c r="G727" i="119"/>
  <c r="G726" i="119"/>
  <c r="G725" i="119"/>
  <c r="G724" i="119"/>
  <c r="G723" i="119"/>
  <c r="G722" i="119"/>
  <c r="G721" i="119"/>
  <c r="G720" i="119"/>
  <c r="G719" i="119"/>
  <c r="G718" i="119"/>
  <c r="G717" i="119"/>
  <c r="G716" i="119"/>
  <c r="G715" i="119"/>
  <c r="G714" i="119"/>
  <c r="G713" i="119"/>
  <c r="G712" i="119"/>
  <c r="G711" i="119"/>
  <c r="G710" i="119"/>
  <c r="G709" i="119"/>
  <c r="G708" i="119"/>
  <c r="G707" i="119"/>
  <c r="G706" i="119"/>
  <c r="G705" i="119"/>
  <c r="G704" i="119"/>
  <c r="G703" i="119"/>
  <c r="G702" i="119"/>
  <c r="G701" i="119"/>
  <c r="G700" i="119"/>
  <c r="G699" i="119"/>
  <c r="G698" i="119"/>
  <c r="G697" i="119"/>
  <c r="G696" i="119"/>
  <c r="G695" i="119"/>
  <c r="G694" i="119"/>
  <c r="G693" i="119"/>
  <c r="G692" i="119"/>
  <c r="G691" i="119"/>
  <c r="G690" i="119"/>
  <c r="G689" i="119"/>
  <c r="G688" i="119"/>
  <c r="G687" i="119"/>
  <c r="G686" i="119"/>
  <c r="G685" i="119"/>
  <c r="G684" i="119"/>
  <c r="G683" i="119"/>
  <c r="G682" i="119"/>
  <c r="G681" i="119"/>
  <c r="G680" i="119"/>
  <c r="G679" i="119"/>
  <c r="G678" i="119"/>
  <c r="G677" i="119"/>
  <c r="G676" i="119"/>
  <c r="G675" i="119"/>
  <c r="G674" i="119"/>
  <c r="G673" i="119"/>
  <c r="G672" i="119"/>
  <c r="G671" i="119"/>
  <c r="G670" i="119"/>
  <c r="G669" i="119"/>
  <c r="G668" i="119"/>
  <c r="G667" i="119"/>
  <c r="G666" i="119"/>
  <c r="G665" i="119"/>
  <c r="G664" i="119"/>
  <c r="G663" i="119"/>
  <c r="G662" i="119"/>
  <c r="G661" i="119"/>
  <c r="G660" i="119"/>
  <c r="G659" i="119"/>
  <c r="G658" i="119"/>
  <c r="G657" i="119"/>
  <c r="G656" i="119"/>
  <c r="G655" i="119"/>
  <c r="G654" i="119"/>
  <c r="G653" i="119"/>
  <c r="G652" i="119"/>
  <c r="G651" i="119"/>
  <c r="G650" i="119"/>
  <c r="G649" i="119"/>
  <c r="G648" i="119"/>
  <c r="G647" i="119"/>
  <c r="G646" i="119"/>
  <c r="G645" i="119"/>
  <c r="G644" i="119"/>
  <c r="G643" i="119"/>
  <c r="G642" i="119"/>
  <c r="G641" i="119"/>
  <c r="G640" i="119"/>
  <c r="G639" i="119"/>
  <c r="G638" i="119"/>
  <c r="G637" i="119"/>
  <c r="G636" i="119"/>
  <c r="G635" i="119"/>
  <c r="G634" i="119"/>
  <c r="G633" i="119"/>
  <c r="G632" i="119"/>
  <c r="G631" i="119"/>
  <c r="G630" i="119"/>
  <c r="G629" i="119"/>
  <c r="G628" i="119"/>
  <c r="G627" i="119"/>
  <c r="G626" i="119"/>
  <c r="G625" i="119"/>
  <c r="G624" i="119"/>
  <c r="G623" i="119"/>
  <c r="G622" i="119"/>
  <c r="G621" i="119"/>
  <c r="G620" i="119"/>
  <c r="G619" i="119"/>
  <c r="G618" i="119"/>
  <c r="G617" i="119"/>
  <c r="G616" i="119"/>
  <c r="G615" i="119"/>
  <c r="G614" i="119"/>
  <c r="G613" i="119"/>
  <c r="G612" i="119"/>
  <c r="G611" i="119"/>
  <c r="G610" i="119"/>
  <c r="G609" i="119"/>
  <c r="G608" i="119"/>
  <c r="G607" i="119"/>
  <c r="G606" i="119"/>
  <c r="G605" i="119"/>
  <c r="G604" i="119"/>
  <c r="G603" i="119"/>
  <c r="G602" i="119"/>
  <c r="G601" i="119"/>
  <c r="G600" i="119"/>
  <c r="G599" i="119"/>
  <c r="G598" i="119"/>
  <c r="G597" i="119"/>
  <c r="G596" i="119"/>
  <c r="G595" i="119"/>
  <c r="G594" i="119"/>
  <c r="G593" i="119"/>
  <c r="G592" i="119"/>
  <c r="G591" i="119"/>
  <c r="G590" i="119"/>
  <c r="G589" i="119"/>
  <c r="G588" i="119"/>
  <c r="G587" i="119"/>
  <c r="G586" i="119"/>
  <c r="G585" i="119"/>
  <c r="G584" i="119"/>
  <c r="G583" i="119"/>
  <c r="G582" i="119"/>
  <c r="G581" i="119"/>
  <c r="G580" i="119"/>
  <c r="G579" i="119"/>
  <c r="G578" i="119"/>
  <c r="G577" i="119"/>
  <c r="G576" i="119"/>
  <c r="G575" i="119"/>
  <c r="G574" i="119"/>
  <c r="G573" i="119"/>
  <c r="G572" i="119"/>
  <c r="G571" i="119"/>
  <c r="G570" i="119"/>
  <c r="G569" i="119"/>
  <c r="G568" i="119"/>
  <c r="G567" i="119"/>
  <c r="G566" i="119"/>
  <c r="G565" i="119"/>
  <c r="G564" i="119"/>
  <c r="G563" i="119"/>
  <c r="G562" i="119"/>
  <c r="G561" i="119"/>
  <c r="G560" i="119"/>
  <c r="G559" i="119"/>
  <c r="G558" i="119"/>
  <c r="G557" i="119"/>
  <c r="G556" i="119"/>
  <c r="G555" i="119"/>
  <c r="G554" i="119"/>
  <c r="G553" i="119"/>
  <c r="G552" i="119"/>
  <c r="G551" i="119"/>
  <c r="G550" i="119"/>
  <c r="G549" i="119"/>
  <c r="G548" i="119"/>
  <c r="G547" i="119"/>
  <c r="G546" i="119"/>
  <c r="G545" i="119"/>
  <c r="G544" i="119"/>
  <c r="G543" i="119"/>
  <c r="G542" i="119"/>
  <c r="G541" i="119"/>
  <c r="G540" i="119"/>
  <c r="G539" i="119"/>
  <c r="G538" i="119"/>
  <c r="G537" i="119"/>
  <c r="G536" i="119"/>
  <c r="G535" i="119"/>
  <c r="G534" i="119"/>
  <c r="G533" i="119"/>
  <c r="G532" i="119"/>
  <c r="G531" i="119"/>
  <c r="G530" i="119"/>
  <c r="G529" i="119"/>
  <c r="G528" i="119"/>
  <c r="G527" i="119"/>
  <c r="G526" i="119"/>
  <c r="G525" i="119"/>
  <c r="G524" i="119"/>
  <c r="G523" i="119"/>
  <c r="G522" i="119"/>
  <c r="G521" i="119"/>
  <c r="G520" i="119"/>
  <c r="G519" i="119"/>
  <c r="G518" i="119"/>
  <c r="G517" i="119"/>
  <c r="G516" i="119"/>
  <c r="G515" i="119"/>
  <c r="G514" i="119"/>
  <c r="G513" i="119"/>
  <c r="G512" i="119"/>
  <c r="G511" i="119"/>
  <c r="G510" i="119"/>
  <c r="G509" i="119"/>
  <c r="G508" i="119"/>
  <c r="G507" i="119"/>
  <c r="G506" i="119"/>
  <c r="G505" i="119"/>
  <c r="G504" i="119"/>
  <c r="G503" i="119"/>
  <c r="G502" i="119"/>
  <c r="G501" i="119"/>
  <c r="G500" i="119"/>
  <c r="G499" i="119"/>
  <c r="G498" i="119"/>
  <c r="G497" i="119"/>
  <c r="G496" i="119"/>
  <c r="G495" i="119"/>
  <c r="G494" i="119"/>
  <c r="G493" i="119"/>
  <c r="G492" i="119"/>
  <c r="G491" i="119"/>
  <c r="G490" i="119"/>
  <c r="G489" i="119"/>
  <c r="G488" i="119"/>
  <c r="G487" i="119"/>
  <c r="G486" i="119"/>
  <c r="G485" i="119"/>
  <c r="G484" i="119"/>
  <c r="G483" i="119"/>
  <c r="G482" i="119"/>
  <c r="G481" i="119"/>
  <c r="G480" i="119"/>
  <c r="G479" i="119"/>
  <c r="G478" i="119"/>
  <c r="G477" i="119"/>
  <c r="G476" i="119"/>
  <c r="G475" i="119"/>
  <c r="G474" i="119"/>
  <c r="G473" i="119"/>
  <c r="G472" i="119"/>
  <c r="G471" i="119"/>
  <c r="G470" i="119"/>
  <c r="G469" i="119"/>
  <c r="G468" i="119"/>
  <c r="G467" i="119"/>
  <c r="G466" i="119"/>
  <c r="G465" i="119"/>
  <c r="G464" i="119"/>
  <c r="G463" i="119"/>
  <c r="G462" i="119"/>
  <c r="G461" i="119"/>
  <c r="G460" i="119"/>
  <c r="G459" i="119"/>
  <c r="G458" i="119"/>
  <c r="G457" i="119"/>
  <c r="G456" i="119"/>
  <c r="G455" i="119"/>
  <c r="G454" i="119"/>
  <c r="G453" i="119"/>
  <c r="G452" i="119"/>
  <c r="G451" i="119"/>
  <c r="G450" i="119"/>
  <c r="G449" i="119"/>
  <c r="G448" i="119"/>
  <c r="G447" i="119"/>
  <c r="G446" i="119"/>
  <c r="G445" i="119"/>
  <c r="G444" i="119"/>
  <c r="G443" i="119"/>
  <c r="G442" i="119"/>
  <c r="G441" i="119"/>
  <c r="G440" i="119"/>
  <c r="G439" i="119"/>
  <c r="G438" i="119"/>
  <c r="G437" i="119"/>
  <c r="G436" i="119"/>
  <c r="G435" i="119"/>
  <c r="G434" i="119"/>
  <c r="G433" i="119"/>
  <c r="G432" i="119"/>
  <c r="G431" i="119"/>
  <c r="G430" i="119"/>
  <c r="G429" i="119"/>
  <c r="G428" i="119"/>
  <c r="G427" i="119"/>
  <c r="G426" i="119"/>
  <c r="G425" i="119"/>
  <c r="G424" i="119"/>
  <c r="G423" i="119"/>
  <c r="G422" i="119"/>
  <c r="G421" i="119"/>
  <c r="G420" i="119"/>
  <c r="G419" i="119"/>
  <c r="G418" i="119"/>
  <c r="G417" i="119"/>
  <c r="G416" i="119"/>
  <c r="G415" i="119"/>
  <c r="G414" i="119"/>
  <c r="G413" i="119"/>
  <c r="G412" i="119"/>
  <c r="G411" i="119"/>
  <c r="G410" i="119"/>
  <c r="G409" i="119"/>
  <c r="G408" i="119"/>
  <c r="G407" i="119"/>
  <c r="G406" i="119"/>
  <c r="G405" i="119"/>
  <c r="G404" i="119"/>
  <c r="G403" i="119"/>
  <c r="G402" i="119"/>
  <c r="G401" i="119"/>
  <c r="G400" i="119"/>
  <c r="G399" i="119"/>
  <c r="G398" i="119"/>
  <c r="G397" i="119"/>
  <c r="G396" i="119"/>
  <c r="G395" i="119"/>
  <c r="G394" i="119"/>
  <c r="G393" i="119"/>
  <c r="G392" i="119"/>
  <c r="G391" i="119"/>
  <c r="G390" i="119"/>
  <c r="G389" i="119"/>
  <c r="G388" i="119"/>
  <c r="G387" i="119"/>
  <c r="G386" i="119"/>
  <c r="G385" i="119"/>
  <c r="G384" i="119"/>
  <c r="G383" i="119"/>
  <c r="G382" i="119"/>
  <c r="G381" i="119"/>
  <c r="G380" i="119"/>
  <c r="G379" i="119"/>
  <c r="G378" i="119"/>
  <c r="G377" i="119"/>
  <c r="G376" i="119"/>
  <c r="G375" i="119"/>
  <c r="G374" i="119"/>
  <c r="G373" i="119"/>
  <c r="G372" i="119"/>
  <c r="G371" i="119"/>
  <c r="G370" i="119"/>
  <c r="G369" i="119"/>
  <c r="G368" i="119"/>
  <c r="G367" i="119"/>
  <c r="G366" i="119"/>
  <c r="G365" i="119"/>
  <c r="G364" i="119"/>
  <c r="G363" i="119"/>
  <c r="G362" i="119"/>
  <c r="G361" i="119"/>
  <c r="G360" i="119"/>
  <c r="G359" i="119"/>
  <c r="G358" i="119"/>
  <c r="G357" i="119"/>
  <c r="G356" i="119"/>
  <c r="G355" i="119"/>
  <c r="G354" i="119"/>
  <c r="G353" i="119"/>
  <c r="G352" i="119"/>
  <c r="G351" i="119"/>
  <c r="G350" i="119"/>
  <c r="G349" i="119"/>
  <c r="G348" i="119"/>
  <c r="G347" i="119"/>
  <c r="G346" i="119"/>
  <c r="G345" i="119"/>
  <c r="G344" i="119"/>
  <c r="G343" i="119"/>
  <c r="G342" i="119"/>
  <c r="G341" i="119"/>
  <c r="G340" i="119"/>
  <c r="G339" i="119"/>
  <c r="G338" i="119"/>
  <c r="G337" i="119"/>
  <c r="G336" i="119"/>
  <c r="G335" i="119"/>
  <c r="G334" i="119"/>
  <c r="G333" i="119"/>
  <c r="G332" i="119"/>
  <c r="G331" i="119"/>
  <c r="G330" i="119"/>
  <c r="G329" i="119"/>
  <c r="G328" i="119"/>
  <c r="G327" i="119"/>
  <c r="G326" i="119"/>
  <c r="G325" i="119"/>
  <c r="G324" i="119"/>
  <c r="G323" i="119"/>
  <c r="G322" i="119"/>
  <c r="G321" i="119"/>
  <c r="G320" i="119"/>
  <c r="G319" i="119"/>
  <c r="G318" i="119"/>
  <c r="G317" i="119"/>
  <c r="G316" i="119"/>
  <c r="G315" i="119"/>
  <c r="G314" i="119"/>
  <c r="G313" i="119"/>
  <c r="G312" i="119"/>
  <c r="G311" i="119"/>
  <c r="G310" i="119"/>
  <c r="G309" i="119"/>
  <c r="G308" i="119"/>
  <c r="G307" i="119"/>
  <c r="G306" i="119"/>
  <c r="G305" i="119"/>
  <c r="G304" i="119"/>
  <c r="G303" i="119"/>
  <c r="G302" i="119"/>
  <c r="G301" i="119"/>
  <c r="G300" i="119"/>
  <c r="G299" i="119"/>
  <c r="G298" i="119"/>
  <c r="G297" i="119"/>
  <c r="G296" i="119"/>
  <c r="G295" i="119"/>
  <c r="G294" i="119"/>
  <c r="G293" i="119"/>
  <c r="G292" i="119"/>
  <c r="G291" i="119"/>
  <c r="G290" i="119"/>
  <c r="G289" i="119"/>
  <c r="G288" i="119"/>
  <c r="G287" i="119"/>
  <c r="G286" i="119"/>
  <c r="G285" i="119"/>
  <c r="G284" i="119"/>
  <c r="G283" i="119"/>
  <c r="G282" i="119"/>
  <c r="G281" i="119"/>
  <c r="G280" i="119"/>
  <c r="G279" i="119"/>
  <c r="G278" i="119"/>
  <c r="G277" i="119"/>
  <c r="G276" i="119"/>
  <c r="G275" i="119"/>
  <c r="G274" i="119"/>
  <c r="G273" i="119"/>
  <c r="G272" i="119"/>
  <c r="G271" i="119"/>
  <c r="G270" i="119"/>
  <c r="G269" i="119"/>
  <c r="G268" i="119"/>
  <c r="G267" i="119"/>
  <c r="G266" i="119"/>
  <c r="G265" i="119"/>
  <c r="G264" i="119"/>
  <c r="G263" i="119"/>
  <c r="G262" i="119"/>
  <c r="G261" i="119"/>
  <c r="G260" i="119"/>
  <c r="G259" i="119"/>
  <c r="G258" i="119"/>
  <c r="G257" i="119"/>
  <c r="G256" i="119"/>
  <c r="G255" i="119"/>
  <c r="G254" i="119"/>
  <c r="G253" i="119"/>
  <c r="G252" i="119"/>
  <c r="G251" i="119"/>
  <c r="G250" i="119"/>
  <c r="G249" i="119"/>
  <c r="G248" i="119"/>
  <c r="G247" i="119"/>
  <c r="G246" i="119"/>
  <c r="G245" i="119"/>
  <c r="G244" i="119"/>
  <c r="G243" i="119"/>
  <c r="G242" i="119"/>
  <c r="G241" i="119"/>
  <c r="G240" i="119"/>
  <c r="G239" i="119"/>
  <c r="G238" i="119"/>
  <c r="G237" i="119"/>
  <c r="G236" i="119"/>
  <c r="G235" i="119"/>
  <c r="G234" i="119"/>
  <c r="G233" i="119"/>
  <c r="G232" i="119"/>
  <c r="G231" i="119"/>
  <c r="G230" i="119"/>
  <c r="G229" i="119"/>
  <c r="G228" i="119"/>
  <c r="G227" i="119"/>
  <c r="G226" i="119"/>
  <c r="H226" i="119" s="1"/>
  <c r="G225" i="119"/>
  <c r="G224" i="119"/>
  <c r="G223" i="119"/>
  <c r="G222" i="119"/>
  <c r="G221" i="119"/>
  <c r="G220" i="119"/>
  <c r="G219" i="119"/>
  <c r="G218" i="119"/>
  <c r="G217" i="119"/>
  <c r="G216" i="119"/>
  <c r="G215" i="119"/>
  <c r="G214" i="119"/>
  <c r="G213" i="119"/>
  <c r="G212" i="119"/>
  <c r="G211" i="119"/>
  <c r="G210" i="119"/>
  <c r="G209" i="119"/>
  <c r="G208" i="119"/>
  <c r="G207" i="119"/>
  <c r="G206" i="119"/>
  <c r="G205" i="119"/>
  <c r="G204" i="119"/>
  <c r="G203" i="119"/>
  <c r="G202" i="119"/>
  <c r="G201" i="119"/>
  <c r="G200" i="119"/>
  <c r="G199" i="119"/>
  <c r="G198" i="119"/>
  <c r="G197" i="119"/>
  <c r="G196" i="119"/>
  <c r="G195" i="119"/>
  <c r="G194" i="119"/>
  <c r="H194" i="119" s="1"/>
  <c r="G193" i="119"/>
  <c r="G192" i="119"/>
  <c r="G191" i="119"/>
  <c r="G190" i="119"/>
  <c r="G189" i="119"/>
  <c r="G188" i="119"/>
  <c r="G187" i="119"/>
  <c r="G186" i="119"/>
  <c r="G185" i="119"/>
  <c r="G184" i="119"/>
  <c r="G183" i="119"/>
  <c r="G182" i="119"/>
  <c r="G181" i="119"/>
  <c r="G180" i="119"/>
  <c r="G179" i="119"/>
  <c r="G178" i="119"/>
  <c r="G177" i="119"/>
  <c r="G176" i="119"/>
  <c r="G175" i="119"/>
  <c r="G174" i="119"/>
  <c r="G173" i="119"/>
  <c r="G172" i="119"/>
  <c r="G171" i="119"/>
  <c r="G170" i="119"/>
  <c r="G169" i="119"/>
  <c r="G168" i="119"/>
  <c r="G167" i="119"/>
  <c r="G166" i="119"/>
  <c r="G165" i="119"/>
  <c r="G164" i="119"/>
  <c r="G163" i="119"/>
  <c r="G162" i="119"/>
  <c r="G161" i="119"/>
  <c r="G160" i="119"/>
  <c r="G159" i="119"/>
  <c r="G158" i="119"/>
  <c r="G157" i="119"/>
  <c r="G156" i="119"/>
  <c r="G155" i="119"/>
  <c r="G154" i="119"/>
  <c r="G153" i="119"/>
  <c r="G152" i="119"/>
  <c r="G151" i="119"/>
  <c r="G150" i="119"/>
  <c r="G149" i="119"/>
  <c r="G148" i="119"/>
  <c r="G147" i="119"/>
  <c r="G146" i="119"/>
  <c r="G145" i="119"/>
  <c r="G144" i="119"/>
  <c r="G143" i="119"/>
  <c r="G142" i="119"/>
  <c r="G141" i="119"/>
  <c r="G140" i="119"/>
  <c r="G139" i="119"/>
  <c r="G138" i="119"/>
  <c r="G137" i="119"/>
  <c r="G136" i="119"/>
  <c r="G135" i="119"/>
  <c r="G134" i="119"/>
  <c r="G133" i="119"/>
  <c r="G132" i="119"/>
  <c r="G131" i="119"/>
  <c r="G130" i="119"/>
  <c r="G129" i="119"/>
  <c r="G128" i="119"/>
  <c r="G127" i="119"/>
  <c r="G126" i="119"/>
  <c r="G125" i="119"/>
  <c r="G124" i="119"/>
  <c r="G123" i="119"/>
  <c r="G122" i="119"/>
  <c r="G121" i="119"/>
  <c r="G120" i="119"/>
  <c r="G119" i="119"/>
  <c r="G118" i="119"/>
  <c r="G117" i="119"/>
  <c r="G116" i="119"/>
  <c r="G115" i="119"/>
  <c r="G114" i="119"/>
  <c r="G113" i="119"/>
  <c r="G112" i="119"/>
  <c r="G111" i="119"/>
  <c r="G110" i="119"/>
  <c r="G109" i="119"/>
  <c r="G108" i="119"/>
  <c r="G107" i="119"/>
  <c r="G106" i="119"/>
  <c r="G105" i="119"/>
  <c r="G104" i="119"/>
  <c r="G103" i="119"/>
  <c r="G102" i="119"/>
  <c r="G101" i="119"/>
  <c r="G100" i="119"/>
  <c r="G99" i="119"/>
  <c r="G98" i="119"/>
  <c r="G97" i="119"/>
  <c r="G96" i="119"/>
  <c r="G95" i="119"/>
  <c r="G94" i="119"/>
  <c r="G93" i="119"/>
  <c r="G92" i="119"/>
  <c r="G91" i="119"/>
  <c r="G90" i="119"/>
  <c r="G89" i="119"/>
  <c r="G88" i="119"/>
  <c r="G87" i="119"/>
  <c r="G86" i="119"/>
  <c r="G85" i="119"/>
  <c r="G84" i="119"/>
  <c r="G83" i="119"/>
  <c r="G82" i="119"/>
  <c r="G81" i="119"/>
  <c r="G80" i="119"/>
  <c r="G79" i="119"/>
  <c r="G78" i="119"/>
  <c r="G77" i="119"/>
  <c r="G76" i="119"/>
  <c r="G75" i="119"/>
  <c r="G74" i="119"/>
  <c r="G73" i="119"/>
  <c r="G72" i="119"/>
  <c r="G71" i="119"/>
  <c r="G70" i="119"/>
  <c r="G69" i="119"/>
  <c r="G68" i="119"/>
  <c r="G67" i="119"/>
  <c r="G66" i="119"/>
  <c r="G65" i="119"/>
  <c r="G64" i="119"/>
  <c r="G63" i="119"/>
  <c r="G62" i="119"/>
  <c r="G61" i="119"/>
  <c r="G60" i="119"/>
  <c r="G59" i="119"/>
  <c r="G58" i="119"/>
  <c r="G57" i="119"/>
  <c r="G56" i="119"/>
  <c r="G55" i="119"/>
  <c r="G54" i="119"/>
  <c r="G53" i="119"/>
  <c r="G52" i="119"/>
  <c r="G51" i="119"/>
  <c r="G50" i="119"/>
  <c r="G49" i="119"/>
  <c r="G48" i="119"/>
  <c r="G47" i="119"/>
  <c r="G46" i="119"/>
  <c r="G45" i="119"/>
  <c r="G44" i="119"/>
  <c r="G43" i="119"/>
  <c r="G42" i="119"/>
  <c r="G41" i="119"/>
  <c r="G40" i="119"/>
  <c r="G39" i="119"/>
  <c r="G38" i="119"/>
  <c r="G37" i="119"/>
  <c r="G36" i="119"/>
  <c r="G35" i="119"/>
  <c r="G34" i="119"/>
  <c r="H34" i="119" s="1"/>
  <c r="G33" i="119"/>
  <c r="G32" i="119"/>
  <c r="G31" i="119"/>
  <c r="G30" i="119"/>
  <c r="G29" i="119"/>
  <c r="G28" i="119"/>
  <c r="G27" i="119"/>
  <c r="G26" i="119"/>
  <c r="G25" i="119"/>
  <c r="G24" i="119"/>
  <c r="G23" i="119"/>
  <c r="G22" i="119"/>
  <c r="G21" i="119"/>
  <c r="G20" i="119"/>
  <c r="G19" i="119"/>
  <c r="G18" i="119"/>
  <c r="G17" i="119"/>
  <c r="G16" i="119"/>
  <c r="G15" i="119"/>
  <c r="G14" i="119"/>
  <c r="G13" i="119"/>
  <c r="G12" i="119"/>
  <c r="G11" i="119"/>
  <c r="H32" i="119" s="1"/>
  <c r="G10" i="119"/>
  <c r="G9" i="119"/>
  <c r="G8" i="119"/>
  <c r="H9" i="119" s="1"/>
  <c r="O53" i="118"/>
  <c r="N53" i="118"/>
  <c r="M53" i="118"/>
  <c r="L53" i="118"/>
  <c r="K53" i="118"/>
  <c r="J53" i="118"/>
  <c r="G52" i="118"/>
  <c r="G53" i="118" s="1"/>
  <c r="F52" i="118"/>
  <c r="B52" i="118"/>
  <c r="B53" i="118" s="1"/>
  <c r="A52" i="118"/>
  <c r="B30" i="104" s="1"/>
  <c r="O50" i="118"/>
  <c r="N50" i="118"/>
  <c r="M50" i="118"/>
  <c r="L50" i="118"/>
  <c r="K50" i="118"/>
  <c r="J50" i="118"/>
  <c r="G49" i="118"/>
  <c r="F49" i="118"/>
  <c r="I49" i="118" s="1"/>
  <c r="C49" i="118"/>
  <c r="A49" i="118"/>
  <c r="G48" i="118"/>
  <c r="F48" i="118"/>
  <c r="I48" i="118" s="1"/>
  <c r="C48" i="118"/>
  <c r="B48" i="118"/>
  <c r="A48" i="118"/>
  <c r="G47" i="118"/>
  <c r="H47" i="118" s="1"/>
  <c r="F47" i="118"/>
  <c r="I47" i="118" s="1"/>
  <c r="C47" i="118"/>
  <c r="B47" i="118"/>
  <c r="G46" i="118"/>
  <c r="F46" i="118"/>
  <c r="I46" i="118" s="1"/>
  <c r="C46" i="118"/>
  <c r="B46" i="118"/>
  <c r="A46" i="118"/>
  <c r="G45" i="118"/>
  <c r="F45" i="118"/>
  <c r="I45" i="118" s="1"/>
  <c r="C45" i="118"/>
  <c r="B45" i="118"/>
  <c r="A45" i="118"/>
  <c r="G44" i="118"/>
  <c r="F44" i="118"/>
  <c r="I44" i="118" s="1"/>
  <c r="C44" i="118"/>
  <c r="B44" i="118"/>
  <c r="A44" i="118"/>
  <c r="G43" i="118"/>
  <c r="F43" i="118"/>
  <c r="I43" i="118" s="1"/>
  <c r="C43" i="118"/>
  <c r="B43" i="118"/>
  <c r="A43" i="118"/>
  <c r="G42" i="118"/>
  <c r="F42" i="118"/>
  <c r="I42" i="118" s="1"/>
  <c r="C42" i="118"/>
  <c r="B42" i="118"/>
  <c r="A42" i="118"/>
  <c r="G41" i="118"/>
  <c r="F41" i="118"/>
  <c r="C41" i="118"/>
  <c r="B41" i="118"/>
  <c r="A41" i="118"/>
  <c r="N34" i="118"/>
  <c r="M34" i="118"/>
  <c r="L34" i="118"/>
  <c r="J34" i="118"/>
  <c r="G33" i="118"/>
  <c r="F33" i="118"/>
  <c r="I33" i="118" s="1"/>
  <c r="C33" i="118"/>
  <c r="B33" i="118"/>
  <c r="A33" i="118"/>
  <c r="G32" i="118"/>
  <c r="F32" i="118"/>
  <c r="K32" i="118" s="1"/>
  <c r="O32" i="118" s="1"/>
  <c r="C32" i="118"/>
  <c r="B32" i="118"/>
  <c r="A32" i="118"/>
  <c r="G31" i="118"/>
  <c r="H31" i="118" s="1"/>
  <c r="F31" i="118"/>
  <c r="I31" i="118" s="1"/>
  <c r="C31" i="118"/>
  <c r="B31" i="118"/>
  <c r="A31" i="118"/>
  <c r="G30" i="118"/>
  <c r="H30" i="118" s="1"/>
  <c r="F30" i="118"/>
  <c r="K30" i="118" s="1"/>
  <c r="O30" i="118" s="1"/>
  <c r="C30" i="118"/>
  <c r="B30" i="118"/>
  <c r="A30" i="118"/>
  <c r="G29" i="118"/>
  <c r="F29" i="118"/>
  <c r="I29" i="118" s="1"/>
  <c r="C29" i="118"/>
  <c r="B29" i="118"/>
  <c r="A29" i="118"/>
  <c r="G28" i="118"/>
  <c r="F28" i="118"/>
  <c r="K28" i="118" s="1"/>
  <c r="O28" i="118" s="1"/>
  <c r="C28" i="118"/>
  <c r="B28" i="118"/>
  <c r="A28" i="118"/>
  <c r="G27" i="118"/>
  <c r="F27" i="118"/>
  <c r="I27" i="118" s="1"/>
  <c r="C27" i="118"/>
  <c r="B27" i="118"/>
  <c r="A27" i="118"/>
  <c r="G26" i="118"/>
  <c r="F26" i="118"/>
  <c r="K26" i="118" s="1"/>
  <c r="O26" i="118" s="1"/>
  <c r="C26" i="118"/>
  <c r="B26" i="118"/>
  <c r="A26" i="118"/>
  <c r="G25" i="118"/>
  <c r="F25" i="118"/>
  <c r="I25" i="118" s="1"/>
  <c r="C25" i="118"/>
  <c r="B25" i="118"/>
  <c r="A25" i="118"/>
  <c r="G24" i="118"/>
  <c r="F24" i="118"/>
  <c r="K24" i="118" s="1"/>
  <c r="O24" i="118" s="1"/>
  <c r="C24" i="118"/>
  <c r="B24" i="118"/>
  <c r="A24" i="118"/>
  <c r="G23" i="118"/>
  <c r="F23" i="118"/>
  <c r="I23" i="118" s="1"/>
  <c r="C23" i="118"/>
  <c r="B23" i="118"/>
  <c r="A23" i="118"/>
  <c r="I22" i="118"/>
  <c r="G22" i="118"/>
  <c r="F22" i="118"/>
  <c r="K22" i="118" s="1"/>
  <c r="O22" i="118" s="1"/>
  <c r="C22" i="118"/>
  <c r="B22" i="118"/>
  <c r="A22" i="118"/>
  <c r="G21" i="118"/>
  <c r="F21" i="118"/>
  <c r="I21" i="118" s="1"/>
  <c r="C21" i="118"/>
  <c r="B21" i="118"/>
  <c r="A21" i="118"/>
  <c r="G20" i="118"/>
  <c r="F20" i="118"/>
  <c r="K20" i="118" s="1"/>
  <c r="O20" i="118" s="1"/>
  <c r="C20" i="118"/>
  <c r="B20" i="118"/>
  <c r="A20" i="118"/>
  <c r="G19" i="118"/>
  <c r="F19" i="118"/>
  <c r="I19" i="118" s="1"/>
  <c r="C19" i="118"/>
  <c r="B19" i="118"/>
  <c r="A19" i="118"/>
  <c r="G18" i="118"/>
  <c r="F18" i="118"/>
  <c r="K18" i="118" s="1"/>
  <c r="O18" i="118" s="1"/>
  <c r="C18" i="118"/>
  <c r="B18" i="118"/>
  <c r="A18" i="118"/>
  <c r="G17" i="118"/>
  <c r="F17" i="118"/>
  <c r="I17" i="118" s="1"/>
  <c r="C17" i="118"/>
  <c r="B17" i="118"/>
  <c r="A17" i="118"/>
  <c r="G16" i="118"/>
  <c r="F16" i="118"/>
  <c r="K16" i="118" s="1"/>
  <c r="O16" i="118" s="1"/>
  <c r="C16" i="118"/>
  <c r="B16" i="118"/>
  <c r="A16" i="118"/>
  <c r="K15" i="118"/>
  <c r="O15" i="118" s="1"/>
  <c r="G15" i="118"/>
  <c r="H15" i="118" s="1"/>
  <c r="F15" i="118"/>
  <c r="I15" i="118" s="1"/>
  <c r="C15" i="118"/>
  <c r="B15" i="118"/>
  <c r="A15" i="118"/>
  <c r="G14" i="118"/>
  <c r="F14" i="118"/>
  <c r="K14" i="118" s="1"/>
  <c r="O14" i="118" s="1"/>
  <c r="C14" i="118"/>
  <c r="B14" i="118"/>
  <c r="A14" i="118"/>
  <c r="G13" i="118"/>
  <c r="F13" i="118"/>
  <c r="I13" i="118" s="1"/>
  <c r="C13" i="118"/>
  <c r="B13" i="118"/>
  <c r="A13" i="118"/>
  <c r="G12" i="118"/>
  <c r="H12" i="118" s="1"/>
  <c r="F12" i="118"/>
  <c r="K12" i="118" s="1"/>
  <c r="O12" i="118" s="1"/>
  <c r="C12" i="118"/>
  <c r="B12" i="118"/>
  <c r="A12" i="118"/>
  <c r="G11" i="118"/>
  <c r="F11" i="118"/>
  <c r="I11" i="118" s="1"/>
  <c r="C11" i="118"/>
  <c r="B11" i="118"/>
  <c r="A11" i="118"/>
  <c r="G10" i="118"/>
  <c r="F10" i="118"/>
  <c r="I10" i="118" s="1"/>
  <c r="C10" i="118"/>
  <c r="B10" i="118"/>
  <c r="A10" i="118"/>
  <c r="N8" i="118"/>
  <c r="N36" i="118" s="1"/>
  <c r="N38" i="118" s="1"/>
  <c r="N55" i="118" s="1"/>
  <c r="M8" i="118"/>
  <c r="L8" i="118"/>
  <c r="L36" i="118" s="1"/>
  <c r="L38" i="118" s="1"/>
  <c r="J8" i="118"/>
  <c r="G7" i="118"/>
  <c r="F7" i="118"/>
  <c r="K7" i="118" s="1"/>
  <c r="O7" i="118" s="1"/>
  <c r="C7" i="118"/>
  <c r="B7" i="118"/>
  <c r="B8" i="118" s="1"/>
  <c r="A7" i="118"/>
  <c r="G6" i="118"/>
  <c r="F6" i="118"/>
  <c r="I6" i="118" s="1"/>
  <c r="C6" i="118"/>
  <c r="B6" i="118"/>
  <c r="A6" i="118"/>
  <c r="O3" i="118"/>
  <c r="N3" i="118"/>
  <c r="M3" i="118"/>
  <c r="L3" i="118"/>
  <c r="K3" i="118"/>
  <c r="J3" i="118"/>
  <c r="I3" i="118"/>
  <c r="H3" i="118"/>
  <c r="G3" i="118"/>
  <c r="F3" i="118"/>
  <c r="C3" i="118"/>
  <c r="B3" i="118"/>
  <c r="A3" i="118"/>
  <c r="C1" i="118"/>
  <c r="O49" i="117"/>
  <c r="N49" i="117"/>
  <c r="M49" i="117"/>
  <c r="L49" i="117"/>
  <c r="K49" i="117"/>
  <c r="J49" i="117"/>
  <c r="G48" i="117"/>
  <c r="G49" i="117" s="1"/>
  <c r="F48" i="117"/>
  <c r="C48" i="117"/>
  <c r="C49" i="117" s="1"/>
  <c r="B48" i="117"/>
  <c r="B49" i="117" s="1"/>
  <c r="A48" i="117"/>
  <c r="A49" i="117" s="1"/>
  <c r="O46" i="117"/>
  <c r="N46" i="117"/>
  <c r="M46" i="117"/>
  <c r="L46" i="117"/>
  <c r="K46" i="117"/>
  <c r="J46" i="117"/>
  <c r="G45" i="117"/>
  <c r="F45" i="117"/>
  <c r="I45" i="117" s="1"/>
  <c r="C45" i="117"/>
  <c r="B45" i="117"/>
  <c r="A45" i="117"/>
  <c r="G44" i="117"/>
  <c r="F44" i="117"/>
  <c r="I44" i="117" s="1"/>
  <c r="C44" i="117"/>
  <c r="B44" i="117"/>
  <c r="A44" i="117"/>
  <c r="G43" i="117"/>
  <c r="F43" i="117"/>
  <c r="I43" i="117" s="1"/>
  <c r="C43" i="117"/>
  <c r="B43" i="117"/>
  <c r="A43" i="117"/>
  <c r="G42" i="117"/>
  <c r="F42" i="117"/>
  <c r="C42" i="117"/>
  <c r="B42" i="117"/>
  <c r="A42" i="117"/>
  <c r="G41" i="117"/>
  <c r="F41" i="117"/>
  <c r="C41" i="117"/>
  <c r="B41" i="117"/>
  <c r="A41" i="117"/>
  <c r="G40" i="117"/>
  <c r="H40" i="117" s="1"/>
  <c r="F40" i="117"/>
  <c r="I40" i="117" s="1"/>
  <c r="C40" i="117"/>
  <c r="B40" i="117"/>
  <c r="A40" i="117"/>
  <c r="G39" i="117"/>
  <c r="F39" i="117"/>
  <c r="I39" i="117" s="1"/>
  <c r="C39" i="117"/>
  <c r="B39" i="117"/>
  <c r="A39" i="117"/>
  <c r="N34" i="117"/>
  <c r="M34" i="117"/>
  <c r="L34" i="117"/>
  <c r="J34" i="117"/>
  <c r="G33" i="117"/>
  <c r="F33" i="117"/>
  <c r="K33" i="117" s="1"/>
  <c r="O33" i="117" s="1"/>
  <c r="C33" i="117"/>
  <c r="B33" i="117"/>
  <c r="A33" i="117"/>
  <c r="G32" i="117"/>
  <c r="F32" i="117"/>
  <c r="K32" i="117" s="1"/>
  <c r="O32" i="117" s="1"/>
  <c r="C32" i="117"/>
  <c r="B32" i="117"/>
  <c r="A32" i="117"/>
  <c r="G31" i="117"/>
  <c r="F31" i="117"/>
  <c r="K31" i="117" s="1"/>
  <c r="O31" i="117" s="1"/>
  <c r="C31" i="117"/>
  <c r="B31" i="117"/>
  <c r="A31" i="117"/>
  <c r="G30" i="117"/>
  <c r="F30" i="117"/>
  <c r="I30" i="117" s="1"/>
  <c r="C30" i="117"/>
  <c r="B30" i="117"/>
  <c r="A30" i="117"/>
  <c r="N25" i="117"/>
  <c r="M25" i="117"/>
  <c r="L25" i="117"/>
  <c r="J25" i="117"/>
  <c r="G24" i="117"/>
  <c r="H24" i="117" s="1"/>
  <c r="F24" i="117"/>
  <c r="K24" i="117" s="1"/>
  <c r="O24" i="117" s="1"/>
  <c r="C24" i="117"/>
  <c r="B24" i="117"/>
  <c r="A24" i="117"/>
  <c r="G23" i="117"/>
  <c r="F23" i="117"/>
  <c r="K23" i="117" s="1"/>
  <c r="O23" i="117" s="1"/>
  <c r="C23" i="117"/>
  <c r="B23" i="117"/>
  <c r="A23" i="117"/>
  <c r="G22" i="117"/>
  <c r="F22" i="117"/>
  <c r="K22" i="117" s="1"/>
  <c r="O22" i="117" s="1"/>
  <c r="C22" i="117"/>
  <c r="B22" i="117"/>
  <c r="A22" i="117"/>
  <c r="G21" i="117"/>
  <c r="F21" i="117"/>
  <c r="K21" i="117" s="1"/>
  <c r="O21" i="117" s="1"/>
  <c r="C21" i="117"/>
  <c r="B21" i="117"/>
  <c r="A21" i="117"/>
  <c r="G20" i="117"/>
  <c r="F20" i="117"/>
  <c r="I20" i="117" s="1"/>
  <c r="C20" i="117"/>
  <c r="B20" i="117"/>
  <c r="A20" i="117"/>
  <c r="G19" i="117"/>
  <c r="F19" i="117"/>
  <c r="K19" i="117" s="1"/>
  <c r="O19" i="117" s="1"/>
  <c r="C19" i="117"/>
  <c r="B19" i="117"/>
  <c r="A19" i="117"/>
  <c r="G18" i="117"/>
  <c r="F18" i="117"/>
  <c r="C18" i="117"/>
  <c r="B18" i="117"/>
  <c r="A18" i="117"/>
  <c r="G17" i="117"/>
  <c r="H17" i="117" s="1"/>
  <c r="F17" i="117"/>
  <c r="K17" i="117" s="1"/>
  <c r="O17" i="117" s="1"/>
  <c r="C17" i="117"/>
  <c r="B17" i="117"/>
  <c r="A17" i="117"/>
  <c r="G16" i="117"/>
  <c r="H16" i="117" s="1"/>
  <c r="F16" i="117"/>
  <c r="K16" i="117" s="1"/>
  <c r="O16" i="117" s="1"/>
  <c r="C16" i="117"/>
  <c r="B16" i="117"/>
  <c r="A16" i="117"/>
  <c r="G15" i="117"/>
  <c r="F15" i="117"/>
  <c r="K15" i="117" s="1"/>
  <c r="O15" i="117" s="1"/>
  <c r="C15" i="117"/>
  <c r="B15" i="117"/>
  <c r="A15" i="117"/>
  <c r="G14" i="117"/>
  <c r="F14" i="117"/>
  <c r="K14" i="117" s="1"/>
  <c r="O14" i="117" s="1"/>
  <c r="C14" i="117"/>
  <c r="B14" i="117"/>
  <c r="A14" i="117"/>
  <c r="G13" i="117"/>
  <c r="F13" i="117"/>
  <c r="K13" i="117" s="1"/>
  <c r="O13" i="117" s="1"/>
  <c r="C13" i="117"/>
  <c r="B13" i="117"/>
  <c r="A13" i="117"/>
  <c r="G12" i="117"/>
  <c r="F12" i="117"/>
  <c r="I12" i="117" s="1"/>
  <c r="C12" i="117"/>
  <c r="B12" i="117"/>
  <c r="A12" i="117"/>
  <c r="G11" i="117"/>
  <c r="F11" i="117"/>
  <c r="K11" i="117" s="1"/>
  <c r="C11" i="117"/>
  <c r="B11" i="117"/>
  <c r="A11" i="117"/>
  <c r="N9" i="117"/>
  <c r="N27" i="117" s="1"/>
  <c r="N36" i="117" s="1"/>
  <c r="M9" i="117"/>
  <c r="M27" i="117" s="1"/>
  <c r="M36" i="117" s="1"/>
  <c r="M51" i="117" s="1"/>
  <c r="L9" i="117"/>
  <c r="G8" i="117"/>
  <c r="F8" i="117"/>
  <c r="K8" i="117" s="1"/>
  <c r="O8" i="117" s="1"/>
  <c r="C8" i="117"/>
  <c r="B8" i="117"/>
  <c r="A8" i="117"/>
  <c r="G7" i="117"/>
  <c r="F7" i="117"/>
  <c r="I7" i="117" s="1"/>
  <c r="C7" i="117"/>
  <c r="B7" i="117"/>
  <c r="A7" i="117"/>
  <c r="J6" i="117"/>
  <c r="J9" i="117" s="1"/>
  <c r="J27" i="117" s="1"/>
  <c r="G6" i="117"/>
  <c r="G9" i="117" s="1"/>
  <c r="F6" i="117"/>
  <c r="K6" i="117" s="1"/>
  <c r="C6" i="117"/>
  <c r="B6" i="117"/>
  <c r="A6" i="117"/>
  <c r="O3" i="117"/>
  <c r="N3" i="117"/>
  <c r="M3" i="117"/>
  <c r="L3" i="117"/>
  <c r="K3" i="117"/>
  <c r="J3" i="117"/>
  <c r="I3" i="117"/>
  <c r="H3" i="117"/>
  <c r="G3" i="117"/>
  <c r="F3" i="117"/>
  <c r="C3" i="117"/>
  <c r="B3" i="117"/>
  <c r="A3" i="117"/>
  <c r="C1" i="117"/>
  <c r="O59" i="116"/>
  <c r="N59" i="116"/>
  <c r="M59" i="116"/>
  <c r="L59" i="116"/>
  <c r="K59" i="116"/>
  <c r="J59" i="116"/>
  <c r="G58" i="116"/>
  <c r="G59" i="116" s="1"/>
  <c r="F58" i="116"/>
  <c r="F59" i="116" s="1"/>
  <c r="C58" i="116"/>
  <c r="C59" i="116" s="1"/>
  <c r="B58" i="116"/>
  <c r="B59" i="116" s="1"/>
  <c r="A58" i="116"/>
  <c r="A59" i="116" s="1"/>
  <c r="O56" i="116"/>
  <c r="N56" i="116"/>
  <c r="M56" i="116"/>
  <c r="L56" i="116"/>
  <c r="K56" i="116"/>
  <c r="J56" i="116"/>
  <c r="G55" i="116"/>
  <c r="F55" i="116"/>
  <c r="C55" i="116"/>
  <c r="B55" i="116"/>
  <c r="A55" i="116"/>
  <c r="G54" i="116"/>
  <c r="F54" i="116"/>
  <c r="I54" i="116" s="1"/>
  <c r="C54" i="116"/>
  <c r="B54" i="116"/>
  <c r="A54" i="116"/>
  <c r="G53" i="116"/>
  <c r="F53" i="116"/>
  <c r="I53" i="116" s="1"/>
  <c r="C53" i="116"/>
  <c r="B53" i="116"/>
  <c r="A53" i="116"/>
  <c r="G52" i="116"/>
  <c r="H52" i="116" s="1"/>
  <c r="F52" i="116"/>
  <c r="I52" i="116" s="1"/>
  <c r="C52" i="116"/>
  <c r="B52" i="116"/>
  <c r="A52" i="116"/>
  <c r="G51" i="116"/>
  <c r="F51" i="116"/>
  <c r="I51" i="116" s="1"/>
  <c r="C51" i="116"/>
  <c r="B51" i="116"/>
  <c r="A51" i="116"/>
  <c r="G50" i="116"/>
  <c r="F50" i="116"/>
  <c r="C50" i="116"/>
  <c r="B50" i="116"/>
  <c r="A50" i="116"/>
  <c r="G49" i="116"/>
  <c r="F49" i="116"/>
  <c r="I49" i="116" s="1"/>
  <c r="C49" i="116"/>
  <c r="B49" i="116"/>
  <c r="A49" i="116"/>
  <c r="G48" i="116"/>
  <c r="F48" i="116"/>
  <c r="I48" i="116" s="1"/>
  <c r="C48" i="116"/>
  <c r="B48" i="116"/>
  <c r="A48" i="116"/>
  <c r="G47" i="116"/>
  <c r="F47" i="116"/>
  <c r="C47" i="116"/>
  <c r="B47" i="116"/>
  <c r="A47" i="116"/>
  <c r="N42" i="116"/>
  <c r="M42" i="116"/>
  <c r="L42" i="116"/>
  <c r="J42" i="116"/>
  <c r="G41" i="116"/>
  <c r="F41" i="116"/>
  <c r="K41" i="116" s="1"/>
  <c r="O41" i="116" s="1"/>
  <c r="C41" i="116"/>
  <c r="B41" i="116"/>
  <c r="A41" i="116"/>
  <c r="G40" i="116"/>
  <c r="F40" i="116"/>
  <c r="K40" i="116" s="1"/>
  <c r="C40" i="116"/>
  <c r="B40" i="116"/>
  <c r="A40" i="116"/>
  <c r="N35" i="116"/>
  <c r="M35" i="116"/>
  <c r="L35" i="116"/>
  <c r="G34" i="116"/>
  <c r="H34" i="116" s="1"/>
  <c r="F34" i="116"/>
  <c r="K34" i="116" s="1"/>
  <c r="O34" i="116" s="1"/>
  <c r="C34" i="116"/>
  <c r="B34" i="116"/>
  <c r="A34" i="116"/>
  <c r="G33" i="116"/>
  <c r="F33" i="116"/>
  <c r="C33" i="116"/>
  <c r="B33" i="116"/>
  <c r="A33" i="116"/>
  <c r="G32" i="116"/>
  <c r="F32" i="116"/>
  <c r="K32" i="116" s="1"/>
  <c r="O32" i="116" s="1"/>
  <c r="C32" i="116"/>
  <c r="B32" i="116"/>
  <c r="A32" i="116"/>
  <c r="G31" i="116"/>
  <c r="H31" i="116" s="1"/>
  <c r="F31" i="116"/>
  <c r="K31" i="116" s="1"/>
  <c r="O31" i="116" s="1"/>
  <c r="C31" i="116"/>
  <c r="B31" i="116"/>
  <c r="A31" i="116"/>
  <c r="G30" i="116"/>
  <c r="F30" i="116"/>
  <c r="K30" i="116" s="1"/>
  <c r="O30" i="116" s="1"/>
  <c r="C30" i="116"/>
  <c r="B30" i="116"/>
  <c r="A30" i="116"/>
  <c r="G29" i="116"/>
  <c r="F29" i="116"/>
  <c r="K29" i="116" s="1"/>
  <c r="O29" i="116" s="1"/>
  <c r="C29" i="116"/>
  <c r="B29" i="116"/>
  <c r="A29" i="116"/>
  <c r="G28" i="116"/>
  <c r="F28" i="116"/>
  <c r="K28" i="116" s="1"/>
  <c r="O28" i="116" s="1"/>
  <c r="C28" i="116"/>
  <c r="B28" i="116"/>
  <c r="A28" i="116"/>
  <c r="K27" i="116"/>
  <c r="O27" i="116" s="1"/>
  <c r="J27" i="116"/>
  <c r="G27" i="116"/>
  <c r="F27" i="116"/>
  <c r="C27" i="116"/>
  <c r="B27" i="116"/>
  <c r="A27" i="116"/>
  <c r="G26" i="116"/>
  <c r="F26" i="116"/>
  <c r="K26" i="116" s="1"/>
  <c r="O26" i="116" s="1"/>
  <c r="C26" i="116"/>
  <c r="B26" i="116"/>
  <c r="A26" i="116"/>
  <c r="G25" i="116"/>
  <c r="F25" i="116"/>
  <c r="K25" i="116" s="1"/>
  <c r="O25" i="116" s="1"/>
  <c r="C25" i="116"/>
  <c r="B25" i="116"/>
  <c r="A25" i="116"/>
  <c r="G24" i="116"/>
  <c r="F24" i="116"/>
  <c r="I24" i="116" s="1"/>
  <c r="C24" i="116"/>
  <c r="B24" i="116"/>
  <c r="A24" i="116"/>
  <c r="G23" i="116"/>
  <c r="F23" i="116"/>
  <c r="K23" i="116" s="1"/>
  <c r="O23" i="116" s="1"/>
  <c r="C23" i="116"/>
  <c r="B23" i="116"/>
  <c r="A23" i="116"/>
  <c r="G22" i="116"/>
  <c r="F22" i="116"/>
  <c r="C22" i="116"/>
  <c r="B22" i="116"/>
  <c r="A22" i="116"/>
  <c r="G21" i="116"/>
  <c r="F21" i="116"/>
  <c r="K21" i="116" s="1"/>
  <c r="O21" i="116" s="1"/>
  <c r="C21" i="116"/>
  <c r="B21" i="116"/>
  <c r="A21" i="116"/>
  <c r="G20" i="116"/>
  <c r="F20" i="116"/>
  <c r="K20" i="116" s="1"/>
  <c r="O20" i="116" s="1"/>
  <c r="C20" i="116"/>
  <c r="B20" i="116"/>
  <c r="A20" i="116"/>
  <c r="G19" i="116"/>
  <c r="F19" i="116"/>
  <c r="K19" i="116" s="1"/>
  <c r="O19" i="116" s="1"/>
  <c r="C19" i="116"/>
  <c r="B19" i="116"/>
  <c r="A19" i="116"/>
  <c r="G18" i="116"/>
  <c r="F18" i="116"/>
  <c r="K18" i="116" s="1"/>
  <c r="O18" i="116" s="1"/>
  <c r="C18" i="116"/>
  <c r="B18" i="116"/>
  <c r="A18" i="116"/>
  <c r="G17" i="116"/>
  <c r="F17" i="116"/>
  <c r="K17" i="116" s="1"/>
  <c r="O17" i="116" s="1"/>
  <c r="C17" i="116"/>
  <c r="B17" i="116"/>
  <c r="A17" i="116"/>
  <c r="G16" i="116"/>
  <c r="F16" i="116"/>
  <c r="I16" i="116" s="1"/>
  <c r="C16" i="116"/>
  <c r="B16" i="116"/>
  <c r="A16" i="116"/>
  <c r="G15" i="116"/>
  <c r="F15" i="116"/>
  <c r="C15" i="116"/>
  <c r="B15" i="116"/>
  <c r="A15" i="116"/>
  <c r="G14" i="116"/>
  <c r="F14" i="116"/>
  <c r="C14" i="116"/>
  <c r="B14" i="116"/>
  <c r="A14" i="116"/>
  <c r="G13" i="116"/>
  <c r="F13" i="116"/>
  <c r="K13" i="116" s="1"/>
  <c r="O13" i="116" s="1"/>
  <c r="C13" i="116"/>
  <c r="B13" i="116"/>
  <c r="A13" i="116"/>
  <c r="G12" i="116"/>
  <c r="F12" i="116"/>
  <c r="C12" i="116"/>
  <c r="B12" i="116"/>
  <c r="A12" i="116"/>
  <c r="G11" i="116"/>
  <c r="F11" i="116"/>
  <c r="K11" i="116" s="1"/>
  <c r="C11" i="116"/>
  <c r="B11" i="116"/>
  <c r="A11" i="116"/>
  <c r="N9" i="116"/>
  <c r="N37" i="116" s="1"/>
  <c r="N44" i="116" s="1"/>
  <c r="N61" i="116" s="1"/>
  <c r="M9" i="116"/>
  <c r="M37" i="116" s="1"/>
  <c r="L9" i="116"/>
  <c r="L37" i="116" s="1"/>
  <c r="L44" i="116" s="1"/>
  <c r="I8" i="116"/>
  <c r="G8" i="116"/>
  <c r="F8" i="116"/>
  <c r="K8" i="116" s="1"/>
  <c r="O8" i="116" s="1"/>
  <c r="C8" i="116"/>
  <c r="B8" i="116"/>
  <c r="A8" i="116"/>
  <c r="J7" i="116"/>
  <c r="G7" i="116"/>
  <c r="F7" i="116"/>
  <c r="K7" i="116" s="1"/>
  <c r="O7" i="116" s="1"/>
  <c r="C7" i="116"/>
  <c r="B7" i="116"/>
  <c r="A7" i="116"/>
  <c r="J6" i="116"/>
  <c r="G6" i="116"/>
  <c r="F6" i="116"/>
  <c r="C6" i="116"/>
  <c r="B6" i="116"/>
  <c r="A6" i="116"/>
  <c r="O3" i="116"/>
  <c r="N3" i="116"/>
  <c r="M3" i="116"/>
  <c r="L3" i="116"/>
  <c r="K3" i="116"/>
  <c r="J3" i="116"/>
  <c r="I3" i="116"/>
  <c r="H3" i="116"/>
  <c r="G3" i="116"/>
  <c r="F3" i="116"/>
  <c r="C3" i="116"/>
  <c r="B3" i="116"/>
  <c r="A3" i="116"/>
  <c r="C1" i="116"/>
  <c r="O51" i="115"/>
  <c r="N51" i="115"/>
  <c r="M51" i="115"/>
  <c r="L51" i="115"/>
  <c r="K51" i="115"/>
  <c r="J51" i="115"/>
  <c r="G50" i="115"/>
  <c r="F50" i="115"/>
  <c r="I50" i="115" s="1"/>
  <c r="C50" i="115"/>
  <c r="B50" i="115"/>
  <c r="A50" i="115"/>
  <c r="G49" i="115"/>
  <c r="G51" i="115" s="1"/>
  <c r="F49" i="115"/>
  <c r="C49" i="115"/>
  <c r="B49" i="115"/>
  <c r="A49" i="115"/>
  <c r="O47" i="115"/>
  <c r="N47" i="115"/>
  <c r="M47" i="115"/>
  <c r="L47" i="115"/>
  <c r="K47" i="115"/>
  <c r="J47" i="115"/>
  <c r="G46" i="115"/>
  <c r="F46" i="115"/>
  <c r="C46" i="115"/>
  <c r="B46" i="115"/>
  <c r="A46" i="115"/>
  <c r="G45" i="115"/>
  <c r="F45" i="115"/>
  <c r="H45" i="115" s="1"/>
  <c r="C45" i="115"/>
  <c r="B45" i="115"/>
  <c r="A45" i="115"/>
  <c r="G44" i="115"/>
  <c r="F44" i="115"/>
  <c r="I44" i="115" s="1"/>
  <c r="C44" i="115"/>
  <c r="B44" i="115"/>
  <c r="A44" i="115"/>
  <c r="G43" i="115"/>
  <c r="F43" i="115"/>
  <c r="I43" i="115" s="1"/>
  <c r="C43" i="115"/>
  <c r="B43" i="115"/>
  <c r="A43" i="115"/>
  <c r="G42" i="115"/>
  <c r="F42" i="115"/>
  <c r="C42" i="115"/>
  <c r="B42" i="115"/>
  <c r="A42" i="115"/>
  <c r="G41" i="115"/>
  <c r="F41" i="115"/>
  <c r="I41" i="115" s="1"/>
  <c r="C41" i="115"/>
  <c r="B41" i="115"/>
  <c r="A41" i="115"/>
  <c r="N36" i="115"/>
  <c r="M36" i="115"/>
  <c r="L36" i="115"/>
  <c r="J36" i="115"/>
  <c r="G35" i="115"/>
  <c r="F35" i="115"/>
  <c r="C35" i="115"/>
  <c r="B35" i="115"/>
  <c r="A35" i="115"/>
  <c r="G34" i="115"/>
  <c r="F34" i="115"/>
  <c r="K34" i="115" s="1"/>
  <c r="O34" i="115" s="1"/>
  <c r="C34" i="115"/>
  <c r="B34" i="115"/>
  <c r="A34" i="115"/>
  <c r="A36" i="115" s="1"/>
  <c r="N29" i="115"/>
  <c r="M29" i="115"/>
  <c r="L29" i="115"/>
  <c r="G28" i="115"/>
  <c r="F28" i="115"/>
  <c r="K28" i="115" s="1"/>
  <c r="O28" i="115" s="1"/>
  <c r="C28" i="115"/>
  <c r="B28" i="115"/>
  <c r="A28" i="115"/>
  <c r="J27" i="115"/>
  <c r="G27" i="115"/>
  <c r="F27" i="115"/>
  <c r="C27" i="115"/>
  <c r="B27" i="115"/>
  <c r="A27" i="115"/>
  <c r="G26" i="115"/>
  <c r="H26" i="115" s="1"/>
  <c r="F26" i="115"/>
  <c r="K26" i="115" s="1"/>
  <c r="O26" i="115" s="1"/>
  <c r="C26" i="115"/>
  <c r="B26" i="115"/>
  <c r="A26" i="115"/>
  <c r="G25" i="115"/>
  <c r="F25" i="115"/>
  <c r="I25" i="115" s="1"/>
  <c r="C25" i="115"/>
  <c r="B25" i="115"/>
  <c r="A25" i="115"/>
  <c r="I24" i="115"/>
  <c r="G24" i="115"/>
  <c r="F24" i="115"/>
  <c r="K24" i="115" s="1"/>
  <c r="O24" i="115" s="1"/>
  <c r="C24" i="115"/>
  <c r="B24" i="115"/>
  <c r="A24" i="115"/>
  <c r="G23" i="115"/>
  <c r="F23" i="115"/>
  <c r="K23" i="115" s="1"/>
  <c r="O23" i="115" s="1"/>
  <c r="C23" i="115"/>
  <c r="B23" i="115"/>
  <c r="A23" i="115"/>
  <c r="G22" i="115"/>
  <c r="F22" i="115"/>
  <c r="K22" i="115" s="1"/>
  <c r="O22" i="115" s="1"/>
  <c r="C22" i="115"/>
  <c r="B22" i="115"/>
  <c r="A22" i="115"/>
  <c r="H21" i="115"/>
  <c r="G21" i="115"/>
  <c r="F21" i="115"/>
  <c r="K21" i="115" s="1"/>
  <c r="O21" i="115" s="1"/>
  <c r="C21" i="115"/>
  <c r="B21" i="115"/>
  <c r="A21" i="115"/>
  <c r="G20" i="115"/>
  <c r="F20" i="115"/>
  <c r="K20" i="115" s="1"/>
  <c r="O20" i="115" s="1"/>
  <c r="C20" i="115"/>
  <c r="B20" i="115"/>
  <c r="A20" i="115"/>
  <c r="G19" i="115"/>
  <c r="F19" i="115"/>
  <c r="K19" i="115" s="1"/>
  <c r="O19" i="115" s="1"/>
  <c r="C19" i="115"/>
  <c r="B19" i="115"/>
  <c r="A19" i="115"/>
  <c r="G18" i="115"/>
  <c r="F18" i="115"/>
  <c r="K18" i="115" s="1"/>
  <c r="O18" i="115" s="1"/>
  <c r="C18" i="115"/>
  <c r="B18" i="115"/>
  <c r="A18" i="115"/>
  <c r="G17" i="115"/>
  <c r="F17" i="115"/>
  <c r="I17" i="115" s="1"/>
  <c r="C17" i="115"/>
  <c r="B17" i="115"/>
  <c r="A17" i="115"/>
  <c r="G16" i="115"/>
  <c r="F16" i="115"/>
  <c r="K16" i="115" s="1"/>
  <c r="O16" i="115" s="1"/>
  <c r="C16" i="115"/>
  <c r="B16" i="115"/>
  <c r="A16" i="115"/>
  <c r="G15" i="115"/>
  <c r="F15" i="115"/>
  <c r="C15" i="115"/>
  <c r="B15" i="115"/>
  <c r="A15" i="115"/>
  <c r="G14" i="115"/>
  <c r="F14" i="115"/>
  <c r="K14" i="115" s="1"/>
  <c r="O14" i="115" s="1"/>
  <c r="C14" i="115"/>
  <c r="B14" i="115"/>
  <c r="A14" i="115"/>
  <c r="G13" i="115"/>
  <c r="F13" i="115"/>
  <c r="K13" i="115" s="1"/>
  <c r="O13" i="115" s="1"/>
  <c r="C13" i="115"/>
  <c r="B13" i="115"/>
  <c r="A13" i="115"/>
  <c r="I12" i="115"/>
  <c r="G12" i="115"/>
  <c r="F12" i="115"/>
  <c r="K12" i="115" s="1"/>
  <c r="O12" i="115" s="1"/>
  <c r="C12" i="115"/>
  <c r="B12" i="115"/>
  <c r="A12" i="115"/>
  <c r="G11" i="115"/>
  <c r="F11" i="115"/>
  <c r="K11" i="115" s="1"/>
  <c r="C11" i="115"/>
  <c r="B11" i="115"/>
  <c r="A11" i="115"/>
  <c r="N9" i="115"/>
  <c r="N31" i="115" s="1"/>
  <c r="N38" i="115" s="1"/>
  <c r="M9" i="115"/>
  <c r="L9" i="115"/>
  <c r="L31" i="115" s="1"/>
  <c r="J8" i="115"/>
  <c r="I8" i="115"/>
  <c r="G8" i="115"/>
  <c r="F8" i="115"/>
  <c r="K8" i="115" s="1"/>
  <c r="O8" i="115" s="1"/>
  <c r="C8" i="115"/>
  <c r="B8" i="115"/>
  <c r="A8" i="115"/>
  <c r="G7" i="115"/>
  <c r="F7" i="115"/>
  <c r="K7" i="115" s="1"/>
  <c r="O7" i="115" s="1"/>
  <c r="C7" i="115"/>
  <c r="B7" i="115"/>
  <c r="A7" i="115"/>
  <c r="J6" i="115"/>
  <c r="G6" i="115"/>
  <c r="F6" i="115"/>
  <c r="C6" i="115"/>
  <c r="B6" i="115"/>
  <c r="A6" i="115"/>
  <c r="A9" i="115" s="1"/>
  <c r="O3" i="115"/>
  <c r="N3" i="115"/>
  <c r="M3" i="115"/>
  <c r="L3" i="115"/>
  <c r="K3" i="115"/>
  <c r="J3" i="115"/>
  <c r="I3" i="115"/>
  <c r="H3" i="115"/>
  <c r="G3" i="115"/>
  <c r="F3" i="115"/>
  <c r="C3" i="115"/>
  <c r="B3" i="115"/>
  <c r="A3" i="115"/>
  <c r="C1" i="115"/>
  <c r="O33" i="114"/>
  <c r="N33" i="114"/>
  <c r="M33" i="114"/>
  <c r="L33" i="114"/>
  <c r="K33" i="114"/>
  <c r="J33" i="114"/>
  <c r="G32" i="114"/>
  <c r="F32" i="114"/>
  <c r="I32" i="114" s="1"/>
  <c r="C32" i="114"/>
  <c r="B32" i="114"/>
  <c r="A32" i="114"/>
  <c r="G31" i="114"/>
  <c r="F31" i="114"/>
  <c r="I31" i="114" s="1"/>
  <c r="C31" i="114"/>
  <c r="B31" i="114"/>
  <c r="A31" i="114"/>
  <c r="G30" i="114"/>
  <c r="F30" i="114"/>
  <c r="C30" i="114"/>
  <c r="B30" i="114"/>
  <c r="A30" i="114"/>
  <c r="G29" i="114"/>
  <c r="F29" i="114"/>
  <c r="C29" i="114"/>
  <c r="B29" i="114"/>
  <c r="A29" i="114"/>
  <c r="G28" i="114"/>
  <c r="F28" i="114"/>
  <c r="C28" i="114"/>
  <c r="B28" i="114"/>
  <c r="A28" i="114"/>
  <c r="N23" i="114"/>
  <c r="M23" i="114"/>
  <c r="L23" i="114"/>
  <c r="J23" i="114"/>
  <c r="G22" i="114"/>
  <c r="F22" i="114"/>
  <c r="K22" i="114" s="1"/>
  <c r="O22" i="114" s="1"/>
  <c r="C22" i="114"/>
  <c r="B22" i="114"/>
  <c r="A22" i="114"/>
  <c r="G21" i="114"/>
  <c r="F21" i="114"/>
  <c r="C21" i="114"/>
  <c r="B21" i="114"/>
  <c r="A21" i="114"/>
  <c r="N16" i="114"/>
  <c r="M16" i="114"/>
  <c r="L16" i="114"/>
  <c r="J15" i="114"/>
  <c r="J16" i="114" s="1"/>
  <c r="G15" i="114"/>
  <c r="F15" i="114"/>
  <c r="K15" i="114" s="1"/>
  <c r="O15" i="114" s="1"/>
  <c r="C15" i="114"/>
  <c r="B15" i="114"/>
  <c r="A15" i="114"/>
  <c r="G14" i="114"/>
  <c r="F14" i="114"/>
  <c r="K14" i="114" s="1"/>
  <c r="O14" i="114" s="1"/>
  <c r="C14" i="114"/>
  <c r="B14" i="114"/>
  <c r="A14" i="114"/>
  <c r="G13" i="114"/>
  <c r="F13" i="114"/>
  <c r="I13" i="114" s="1"/>
  <c r="C13" i="114"/>
  <c r="B13" i="114"/>
  <c r="A13" i="114"/>
  <c r="G12" i="114"/>
  <c r="F12" i="114"/>
  <c r="K12" i="114" s="1"/>
  <c r="O12" i="114" s="1"/>
  <c r="C12" i="114"/>
  <c r="B12" i="114"/>
  <c r="B16" i="114" s="1"/>
  <c r="A12" i="114"/>
  <c r="G11" i="114"/>
  <c r="F11" i="114"/>
  <c r="I11" i="114" s="1"/>
  <c r="C11" i="114"/>
  <c r="B11" i="114"/>
  <c r="A11" i="114"/>
  <c r="N9" i="114"/>
  <c r="M9" i="114"/>
  <c r="M18" i="114" s="1"/>
  <c r="M25" i="114" s="1"/>
  <c r="M35" i="114" s="1"/>
  <c r="N15" i="104" s="1"/>
  <c r="M95" i="14" s="1"/>
  <c r="O106" i="147" s="1"/>
  <c r="L9" i="114"/>
  <c r="J9" i="114"/>
  <c r="G8" i="114"/>
  <c r="H8" i="114" s="1"/>
  <c r="F8" i="114"/>
  <c r="I8" i="114" s="1"/>
  <c r="C8" i="114"/>
  <c r="B8" i="114"/>
  <c r="A8" i="114"/>
  <c r="G7" i="114"/>
  <c r="F7" i="114"/>
  <c r="K7" i="114" s="1"/>
  <c r="O7" i="114" s="1"/>
  <c r="C7" i="114"/>
  <c r="B7" i="114"/>
  <c r="A7" i="114"/>
  <c r="G6" i="114"/>
  <c r="F6" i="114"/>
  <c r="K6" i="114" s="1"/>
  <c r="C6" i="114"/>
  <c r="C9" i="114" s="1"/>
  <c r="B6" i="114"/>
  <c r="A6" i="114"/>
  <c r="O3" i="114"/>
  <c r="N3" i="114"/>
  <c r="M3" i="114"/>
  <c r="L3" i="114"/>
  <c r="K3" i="114"/>
  <c r="J3" i="114"/>
  <c r="I3" i="114"/>
  <c r="H3" i="114"/>
  <c r="G3" i="114"/>
  <c r="F3" i="114"/>
  <c r="C3" i="114"/>
  <c r="B3" i="114"/>
  <c r="A3" i="114"/>
  <c r="C1" i="114"/>
  <c r="O32" i="113"/>
  <c r="N32" i="113"/>
  <c r="M32" i="113"/>
  <c r="L32" i="113"/>
  <c r="K32" i="113"/>
  <c r="J32" i="113"/>
  <c r="G31" i="113"/>
  <c r="F31" i="113"/>
  <c r="I31" i="113" s="1"/>
  <c r="C31" i="113"/>
  <c r="B31" i="113"/>
  <c r="A31" i="113"/>
  <c r="G30" i="113"/>
  <c r="F30" i="113"/>
  <c r="I30" i="113" s="1"/>
  <c r="C30" i="113"/>
  <c r="B30" i="113"/>
  <c r="A30" i="113"/>
  <c r="G29" i="113"/>
  <c r="F29" i="113"/>
  <c r="I29" i="113" s="1"/>
  <c r="C29" i="113"/>
  <c r="B29" i="113"/>
  <c r="A29" i="113"/>
  <c r="G28" i="113"/>
  <c r="F28" i="113"/>
  <c r="I28" i="113" s="1"/>
  <c r="C28" i="113"/>
  <c r="B28" i="113"/>
  <c r="A28" i="113"/>
  <c r="G27" i="113"/>
  <c r="G32" i="113" s="1"/>
  <c r="F27" i="113"/>
  <c r="C27" i="113"/>
  <c r="B27" i="113"/>
  <c r="A27" i="113"/>
  <c r="N22" i="113"/>
  <c r="M22" i="113"/>
  <c r="L22" i="113"/>
  <c r="J22" i="113"/>
  <c r="G21" i="113"/>
  <c r="F21" i="113"/>
  <c r="K21" i="113" s="1"/>
  <c r="O21" i="113" s="1"/>
  <c r="C21" i="113"/>
  <c r="B21" i="113"/>
  <c r="A21" i="113"/>
  <c r="G20" i="113"/>
  <c r="F20" i="113"/>
  <c r="I20" i="113" s="1"/>
  <c r="C20" i="113"/>
  <c r="B20" i="113"/>
  <c r="A20" i="113"/>
  <c r="N15" i="113"/>
  <c r="M15" i="113"/>
  <c r="L15" i="113"/>
  <c r="J15" i="113"/>
  <c r="G14" i="113"/>
  <c r="F14" i="113"/>
  <c r="K14" i="113" s="1"/>
  <c r="O14" i="113" s="1"/>
  <c r="C14" i="113"/>
  <c r="B14" i="113"/>
  <c r="A14" i="113"/>
  <c r="G13" i="113"/>
  <c r="F13" i="113"/>
  <c r="I13" i="113" s="1"/>
  <c r="C13" i="113"/>
  <c r="B13" i="113"/>
  <c r="A13" i="113"/>
  <c r="G12" i="113"/>
  <c r="F12" i="113"/>
  <c r="K12" i="113" s="1"/>
  <c r="O12" i="113" s="1"/>
  <c r="C12" i="113"/>
  <c r="B12" i="113"/>
  <c r="A12" i="113"/>
  <c r="G11" i="113"/>
  <c r="F11" i="113"/>
  <c r="I11" i="113" s="1"/>
  <c r="C11" i="113"/>
  <c r="B11" i="113"/>
  <c r="A11" i="113"/>
  <c r="G10" i="113"/>
  <c r="F10" i="113"/>
  <c r="K10" i="113" s="1"/>
  <c r="O10" i="113" s="1"/>
  <c r="C10" i="113"/>
  <c r="B10" i="113"/>
  <c r="A10" i="113"/>
  <c r="N8" i="113"/>
  <c r="M8" i="113"/>
  <c r="M17" i="113" s="1"/>
  <c r="M24" i="113" s="1"/>
  <c r="M34" i="113" s="1"/>
  <c r="N14" i="104" s="1"/>
  <c r="M94" i="14" s="1"/>
  <c r="O105" i="147" s="1"/>
  <c r="L8" i="113"/>
  <c r="L17" i="113" s="1"/>
  <c r="L24" i="113" s="1"/>
  <c r="J7" i="113"/>
  <c r="G7" i="113"/>
  <c r="F7" i="113"/>
  <c r="K7" i="113" s="1"/>
  <c r="O7" i="113" s="1"/>
  <c r="C7" i="113"/>
  <c r="B7" i="113"/>
  <c r="A7" i="113"/>
  <c r="J6" i="113"/>
  <c r="G6" i="113"/>
  <c r="F6" i="113"/>
  <c r="K6" i="113" s="1"/>
  <c r="C6" i="113"/>
  <c r="B6" i="113"/>
  <c r="A6" i="113"/>
  <c r="O3" i="113"/>
  <c r="N3" i="113"/>
  <c r="M3" i="113"/>
  <c r="L3" i="113"/>
  <c r="K3" i="113"/>
  <c r="J3" i="113"/>
  <c r="I3" i="113"/>
  <c r="H3" i="113"/>
  <c r="G3" i="113"/>
  <c r="F3" i="113"/>
  <c r="C3" i="113"/>
  <c r="B3" i="113"/>
  <c r="A3" i="113"/>
  <c r="C1" i="113"/>
  <c r="J45" i="112"/>
  <c r="I45" i="112"/>
  <c r="H45" i="112"/>
  <c r="G45" i="112"/>
  <c r="F45" i="112"/>
  <c r="C45" i="112"/>
  <c r="B45" i="112"/>
  <c r="A45" i="112"/>
  <c r="J44" i="112"/>
  <c r="I44" i="112"/>
  <c r="H44" i="112"/>
  <c r="G44" i="112"/>
  <c r="F44" i="112"/>
  <c r="C44" i="112"/>
  <c r="B44" i="112"/>
  <c r="A44" i="112"/>
  <c r="J43" i="112"/>
  <c r="I43" i="112"/>
  <c r="H43" i="112"/>
  <c r="G43" i="112"/>
  <c r="F43" i="112"/>
  <c r="C43" i="112"/>
  <c r="B43" i="112"/>
  <c r="A43" i="112"/>
  <c r="J42" i="112"/>
  <c r="I42" i="112"/>
  <c r="H42" i="112"/>
  <c r="G42" i="112"/>
  <c r="F42" i="112"/>
  <c r="C42" i="112"/>
  <c r="B42" i="112"/>
  <c r="A42" i="112"/>
  <c r="A46" i="112" s="1"/>
  <c r="J36" i="112"/>
  <c r="I36" i="112"/>
  <c r="H36" i="112"/>
  <c r="G36" i="112"/>
  <c r="F36" i="112"/>
  <c r="C36" i="112"/>
  <c r="B36" i="112"/>
  <c r="A36" i="112"/>
  <c r="J35" i="112"/>
  <c r="I35" i="112"/>
  <c r="H35" i="112"/>
  <c r="L35" i="112" s="1"/>
  <c r="G35" i="112"/>
  <c r="F35" i="112"/>
  <c r="C35" i="112"/>
  <c r="B35" i="112"/>
  <c r="A35" i="112"/>
  <c r="J34" i="112"/>
  <c r="I34" i="112"/>
  <c r="H34" i="112"/>
  <c r="G34" i="112"/>
  <c r="F34" i="112"/>
  <c r="C34" i="112"/>
  <c r="B34" i="112"/>
  <c r="A34" i="112"/>
  <c r="J33" i="112"/>
  <c r="I33" i="112"/>
  <c r="H33" i="112"/>
  <c r="G33" i="112"/>
  <c r="F33" i="112"/>
  <c r="C33" i="112"/>
  <c r="B33" i="112"/>
  <c r="A33" i="112"/>
  <c r="J32" i="112"/>
  <c r="I32" i="112"/>
  <c r="H32" i="112"/>
  <c r="G32" i="112"/>
  <c r="F32" i="112"/>
  <c r="C32" i="112"/>
  <c r="B32" i="112"/>
  <c r="A32" i="112"/>
  <c r="J31" i="112"/>
  <c r="L31" i="112" s="1"/>
  <c r="I31" i="112"/>
  <c r="H31" i="112"/>
  <c r="G31" i="112"/>
  <c r="F31" i="112"/>
  <c r="C31" i="112"/>
  <c r="B31" i="112"/>
  <c r="A31" i="112"/>
  <c r="J30" i="112"/>
  <c r="I30" i="112"/>
  <c r="H30" i="112"/>
  <c r="G30" i="112"/>
  <c r="F30" i="112"/>
  <c r="C30" i="112"/>
  <c r="B30" i="112"/>
  <c r="A30" i="112"/>
  <c r="J29" i="112"/>
  <c r="K29" i="112" s="1"/>
  <c r="I29" i="112"/>
  <c r="H29" i="112"/>
  <c r="G29" i="112"/>
  <c r="F29" i="112"/>
  <c r="C29" i="112"/>
  <c r="B29" i="112"/>
  <c r="A29" i="112"/>
  <c r="J28" i="112"/>
  <c r="K28" i="112" s="1"/>
  <c r="I28" i="112"/>
  <c r="H28" i="112"/>
  <c r="G28" i="112"/>
  <c r="F28" i="112"/>
  <c r="C28" i="112"/>
  <c r="B28" i="112"/>
  <c r="A28" i="112"/>
  <c r="J27" i="112"/>
  <c r="I27" i="112"/>
  <c r="H27" i="112"/>
  <c r="G27" i="112"/>
  <c r="F27" i="112"/>
  <c r="C27" i="112"/>
  <c r="B27" i="112"/>
  <c r="A27" i="112"/>
  <c r="J21" i="112"/>
  <c r="I21" i="112"/>
  <c r="H21" i="112"/>
  <c r="G21" i="112"/>
  <c r="F21" i="112"/>
  <c r="C21" i="112"/>
  <c r="B21" i="112"/>
  <c r="A21" i="112"/>
  <c r="J20" i="112"/>
  <c r="I20" i="112"/>
  <c r="H20" i="112"/>
  <c r="G20" i="112"/>
  <c r="F20" i="112"/>
  <c r="C20" i="112"/>
  <c r="B20" i="112"/>
  <c r="A20" i="112"/>
  <c r="J19" i="112"/>
  <c r="I19" i="112"/>
  <c r="H19" i="112"/>
  <c r="G19" i="112"/>
  <c r="F19" i="112"/>
  <c r="C19" i="112"/>
  <c r="B19" i="112"/>
  <c r="A19" i="112"/>
  <c r="J18" i="112"/>
  <c r="I18" i="112"/>
  <c r="H18" i="112"/>
  <c r="G18" i="112"/>
  <c r="F18" i="112"/>
  <c r="C18" i="112"/>
  <c r="B18" i="112"/>
  <c r="A18" i="112"/>
  <c r="J17" i="112"/>
  <c r="K17" i="112" s="1"/>
  <c r="I17" i="112"/>
  <c r="H17" i="112"/>
  <c r="G17" i="112"/>
  <c r="F17" i="112"/>
  <c r="C17" i="112"/>
  <c r="B17" i="112"/>
  <c r="A17" i="112"/>
  <c r="L16" i="112"/>
  <c r="J16" i="112"/>
  <c r="I16" i="112"/>
  <c r="H16" i="112"/>
  <c r="G16" i="112"/>
  <c r="F16" i="112"/>
  <c r="C16" i="112"/>
  <c r="B16" i="112"/>
  <c r="A16" i="112"/>
  <c r="J15" i="112"/>
  <c r="I15" i="112"/>
  <c r="H15" i="112"/>
  <c r="G15" i="112"/>
  <c r="F15" i="112"/>
  <c r="C15" i="112"/>
  <c r="B15" i="112"/>
  <c r="A15" i="112"/>
  <c r="J14" i="112"/>
  <c r="I14" i="112"/>
  <c r="H14" i="112"/>
  <c r="L14" i="112" s="1"/>
  <c r="G14" i="112"/>
  <c r="F14" i="112"/>
  <c r="C14" i="112"/>
  <c r="B14" i="112"/>
  <c r="A14" i="112"/>
  <c r="J13" i="112"/>
  <c r="I13" i="112"/>
  <c r="H13" i="112"/>
  <c r="G13" i="112"/>
  <c r="F13" i="112"/>
  <c r="C13" i="112"/>
  <c r="B13" i="112"/>
  <c r="A13" i="112"/>
  <c r="J12" i="112"/>
  <c r="I12" i="112"/>
  <c r="H12" i="112"/>
  <c r="G12" i="112"/>
  <c r="F12" i="112"/>
  <c r="C12" i="112"/>
  <c r="B12" i="112"/>
  <c r="A12" i="112"/>
  <c r="J11" i="112"/>
  <c r="I11" i="112"/>
  <c r="H11" i="112"/>
  <c r="G11" i="112"/>
  <c r="F11" i="112"/>
  <c r="C11" i="112"/>
  <c r="B11" i="112"/>
  <c r="A11" i="112"/>
  <c r="J10" i="112"/>
  <c r="L10" i="112" s="1"/>
  <c r="I10" i="112"/>
  <c r="H10" i="112"/>
  <c r="G10" i="112"/>
  <c r="F10" i="112"/>
  <c r="F22" i="112" s="1"/>
  <c r="C10" i="112"/>
  <c r="B10" i="112"/>
  <c r="A10" i="112"/>
  <c r="J8" i="112"/>
  <c r="J7" i="112"/>
  <c r="I7" i="112"/>
  <c r="H7" i="112"/>
  <c r="G7" i="112"/>
  <c r="F7" i="112"/>
  <c r="C7" i="112"/>
  <c r="B7" i="112"/>
  <c r="A7" i="112"/>
  <c r="J6" i="112"/>
  <c r="I6" i="112"/>
  <c r="I8" i="112" s="1"/>
  <c r="H6" i="112"/>
  <c r="H8" i="112" s="1"/>
  <c r="G6" i="112"/>
  <c r="G8" i="112" s="1"/>
  <c r="F6" i="112"/>
  <c r="F8" i="112" s="1"/>
  <c r="C6" i="112"/>
  <c r="C8" i="112" s="1"/>
  <c r="B6" i="112"/>
  <c r="B8" i="112" s="1"/>
  <c r="A6" i="112"/>
  <c r="A8" i="112" s="1"/>
  <c r="L3" i="112"/>
  <c r="K3" i="112"/>
  <c r="J3" i="112"/>
  <c r="I3" i="112"/>
  <c r="H3" i="112"/>
  <c r="G3" i="112"/>
  <c r="F3" i="112"/>
  <c r="C3" i="112"/>
  <c r="B3" i="112"/>
  <c r="A3" i="112"/>
  <c r="O45" i="111"/>
  <c r="N45" i="111"/>
  <c r="M45" i="111"/>
  <c r="L45" i="111"/>
  <c r="K45" i="111"/>
  <c r="J45" i="111"/>
  <c r="G44" i="111"/>
  <c r="F44" i="111"/>
  <c r="I44" i="111" s="1"/>
  <c r="C44" i="111"/>
  <c r="B44" i="111"/>
  <c r="A44" i="111"/>
  <c r="G43" i="111"/>
  <c r="F43" i="111"/>
  <c r="I43" i="111" s="1"/>
  <c r="C43" i="111"/>
  <c r="B43" i="111"/>
  <c r="A43" i="111"/>
  <c r="G42" i="111"/>
  <c r="F42" i="111"/>
  <c r="I42" i="111" s="1"/>
  <c r="C42" i="111"/>
  <c r="B42" i="111"/>
  <c r="A42" i="111"/>
  <c r="G41" i="111"/>
  <c r="F41" i="111"/>
  <c r="I41" i="111" s="1"/>
  <c r="C41" i="111"/>
  <c r="B41" i="111"/>
  <c r="A41" i="111"/>
  <c r="G40" i="111"/>
  <c r="F40" i="111"/>
  <c r="I40" i="111" s="1"/>
  <c r="C40" i="111"/>
  <c r="B40" i="111"/>
  <c r="A40" i="111"/>
  <c r="G39" i="111"/>
  <c r="F39" i="111"/>
  <c r="I39" i="111" s="1"/>
  <c r="C39" i="111"/>
  <c r="B39" i="111"/>
  <c r="A39" i="111"/>
  <c r="G38" i="111"/>
  <c r="F38" i="111"/>
  <c r="C38" i="111"/>
  <c r="B38" i="111"/>
  <c r="A38" i="111"/>
  <c r="N33" i="111"/>
  <c r="M33" i="111"/>
  <c r="L33" i="111"/>
  <c r="J33" i="111"/>
  <c r="G32" i="111"/>
  <c r="F32" i="111"/>
  <c r="C32" i="111"/>
  <c r="B32" i="111"/>
  <c r="A32" i="111"/>
  <c r="G31" i="111"/>
  <c r="F31" i="111"/>
  <c r="I31" i="111" s="1"/>
  <c r="C31" i="111"/>
  <c r="B31" i="111"/>
  <c r="A31" i="111"/>
  <c r="G30" i="111"/>
  <c r="F30" i="111"/>
  <c r="C30" i="111"/>
  <c r="B30" i="111"/>
  <c r="A30" i="111"/>
  <c r="N25" i="111"/>
  <c r="M25" i="111"/>
  <c r="L25" i="111"/>
  <c r="J25" i="111"/>
  <c r="G24" i="111"/>
  <c r="F24" i="111"/>
  <c r="I24" i="111" s="1"/>
  <c r="C24" i="111"/>
  <c r="B24" i="111"/>
  <c r="A24" i="111"/>
  <c r="G23" i="111"/>
  <c r="F23" i="111"/>
  <c r="K23" i="111" s="1"/>
  <c r="O23" i="111" s="1"/>
  <c r="C23" i="111"/>
  <c r="B23" i="111"/>
  <c r="A23" i="111"/>
  <c r="G22" i="111"/>
  <c r="F22" i="111"/>
  <c r="I22" i="111" s="1"/>
  <c r="C22" i="111"/>
  <c r="B22" i="111"/>
  <c r="A22" i="111"/>
  <c r="G21" i="111"/>
  <c r="F21" i="111"/>
  <c r="K21" i="111" s="1"/>
  <c r="O21" i="111" s="1"/>
  <c r="C21" i="111"/>
  <c r="B21" i="111"/>
  <c r="A21" i="111"/>
  <c r="G20" i="111"/>
  <c r="F20" i="111"/>
  <c r="C20" i="111"/>
  <c r="B20" i="111"/>
  <c r="A20" i="111"/>
  <c r="G19" i="111"/>
  <c r="F19" i="111"/>
  <c r="C19" i="111"/>
  <c r="B19" i="111"/>
  <c r="A19" i="111"/>
  <c r="G18" i="111"/>
  <c r="F18" i="111"/>
  <c r="I18" i="111" s="1"/>
  <c r="C18" i="111"/>
  <c r="B18" i="111"/>
  <c r="A18" i="111"/>
  <c r="G17" i="111"/>
  <c r="F17" i="111"/>
  <c r="K17" i="111" s="1"/>
  <c r="O17" i="111" s="1"/>
  <c r="C17" i="111"/>
  <c r="B17" i="111"/>
  <c r="A17" i="111"/>
  <c r="G16" i="111"/>
  <c r="F16" i="111"/>
  <c r="I16" i="111" s="1"/>
  <c r="C16" i="111"/>
  <c r="B16" i="111"/>
  <c r="A16" i="111"/>
  <c r="G15" i="111"/>
  <c r="F15" i="111"/>
  <c r="C15" i="111"/>
  <c r="B15" i="111"/>
  <c r="A15" i="111"/>
  <c r="G14" i="111"/>
  <c r="F14" i="111"/>
  <c r="I14" i="111" s="1"/>
  <c r="C14" i="111"/>
  <c r="B14" i="111"/>
  <c r="A14" i="111"/>
  <c r="G13" i="111"/>
  <c r="F13" i="111"/>
  <c r="K13" i="111" s="1"/>
  <c r="O13" i="111" s="1"/>
  <c r="C13" i="111"/>
  <c r="B13" i="111"/>
  <c r="A13" i="111"/>
  <c r="G12" i="111"/>
  <c r="H12" i="111" s="1"/>
  <c r="F12" i="111"/>
  <c r="I12" i="111" s="1"/>
  <c r="C12" i="111"/>
  <c r="B12" i="111"/>
  <c r="A12" i="111"/>
  <c r="G11" i="111"/>
  <c r="F11" i="111"/>
  <c r="C11" i="111"/>
  <c r="B11" i="111"/>
  <c r="A11" i="111"/>
  <c r="N9" i="111"/>
  <c r="M9" i="111"/>
  <c r="L9" i="111"/>
  <c r="G8" i="111"/>
  <c r="F8" i="111"/>
  <c r="K8" i="111" s="1"/>
  <c r="O8" i="111" s="1"/>
  <c r="C8" i="111"/>
  <c r="B8" i="111"/>
  <c r="A8" i="111"/>
  <c r="K7" i="111"/>
  <c r="O7" i="111" s="1"/>
  <c r="J7" i="111"/>
  <c r="G7" i="111"/>
  <c r="F7" i="111"/>
  <c r="C7" i="111"/>
  <c r="B7" i="111"/>
  <c r="A7" i="111"/>
  <c r="K6" i="111"/>
  <c r="J6" i="111"/>
  <c r="J9" i="111" s="1"/>
  <c r="J27" i="111" s="1"/>
  <c r="J35" i="111" s="1"/>
  <c r="J47" i="111" s="1"/>
  <c r="G6" i="111"/>
  <c r="F6" i="111"/>
  <c r="F9" i="111" s="1"/>
  <c r="C6" i="111"/>
  <c r="B6" i="111"/>
  <c r="B9" i="111" s="1"/>
  <c r="A6" i="111"/>
  <c r="O3" i="111"/>
  <c r="N3" i="111"/>
  <c r="M3" i="111"/>
  <c r="L3" i="111"/>
  <c r="K3" i="111"/>
  <c r="J3" i="111"/>
  <c r="I3" i="111"/>
  <c r="H3" i="111"/>
  <c r="G3" i="111"/>
  <c r="F3" i="111"/>
  <c r="C3" i="111"/>
  <c r="B3" i="111"/>
  <c r="A3" i="111"/>
  <c r="C1" i="111"/>
  <c r="O47" i="110"/>
  <c r="N47" i="110"/>
  <c r="M47" i="110"/>
  <c r="L47" i="110"/>
  <c r="K47" i="110"/>
  <c r="J47" i="110"/>
  <c r="G46" i="110"/>
  <c r="F46" i="110"/>
  <c r="I46" i="110" s="1"/>
  <c r="C46" i="110"/>
  <c r="B46" i="110"/>
  <c r="A46" i="110"/>
  <c r="G45" i="110"/>
  <c r="F45" i="110"/>
  <c r="I45" i="110" s="1"/>
  <c r="C45" i="110"/>
  <c r="B45" i="110"/>
  <c r="A45" i="110"/>
  <c r="G44" i="110"/>
  <c r="F44" i="110"/>
  <c r="I44" i="110" s="1"/>
  <c r="C44" i="110"/>
  <c r="B44" i="110"/>
  <c r="A44" i="110"/>
  <c r="G43" i="110"/>
  <c r="F43" i="110"/>
  <c r="I43" i="110" s="1"/>
  <c r="C43" i="110"/>
  <c r="B43" i="110"/>
  <c r="A43" i="110"/>
  <c r="G42" i="110"/>
  <c r="F42" i="110"/>
  <c r="I42" i="110" s="1"/>
  <c r="C42" i="110"/>
  <c r="B42" i="110"/>
  <c r="A42" i="110"/>
  <c r="G41" i="110"/>
  <c r="F41" i="110"/>
  <c r="I41" i="110" s="1"/>
  <c r="C41" i="110"/>
  <c r="B41" i="110"/>
  <c r="A41" i="110"/>
  <c r="G40" i="110"/>
  <c r="F40" i="110"/>
  <c r="I40" i="110" s="1"/>
  <c r="C40" i="110"/>
  <c r="B40" i="110"/>
  <c r="A40" i="110"/>
  <c r="G39" i="110"/>
  <c r="F39" i="110"/>
  <c r="I39" i="110" s="1"/>
  <c r="C39" i="110"/>
  <c r="B39" i="110"/>
  <c r="A39" i="110"/>
  <c r="N34" i="110"/>
  <c r="M34" i="110"/>
  <c r="L34" i="110"/>
  <c r="J34" i="110"/>
  <c r="G33" i="110"/>
  <c r="F33" i="110"/>
  <c r="K33" i="110" s="1"/>
  <c r="O33" i="110" s="1"/>
  <c r="C33" i="110"/>
  <c r="B33" i="110"/>
  <c r="A33" i="110"/>
  <c r="G32" i="110"/>
  <c r="F32" i="110"/>
  <c r="I32" i="110" s="1"/>
  <c r="C32" i="110"/>
  <c r="B32" i="110"/>
  <c r="A32" i="110"/>
  <c r="G31" i="110"/>
  <c r="F31" i="110"/>
  <c r="K31" i="110" s="1"/>
  <c r="C31" i="110"/>
  <c r="C34" i="110" s="1"/>
  <c r="B31" i="110"/>
  <c r="A31" i="110"/>
  <c r="N26" i="110"/>
  <c r="M26" i="110"/>
  <c r="L26" i="110"/>
  <c r="J26" i="110"/>
  <c r="G25" i="110"/>
  <c r="F25" i="110"/>
  <c r="I25" i="110" s="1"/>
  <c r="C25" i="110"/>
  <c r="B25" i="110"/>
  <c r="A25" i="110"/>
  <c r="G24" i="110"/>
  <c r="F24" i="110"/>
  <c r="K24" i="110" s="1"/>
  <c r="O24" i="110" s="1"/>
  <c r="C24" i="110"/>
  <c r="B24" i="110"/>
  <c r="A24" i="110"/>
  <c r="G23" i="110"/>
  <c r="F23" i="110"/>
  <c r="I23" i="110" s="1"/>
  <c r="C23" i="110"/>
  <c r="B23" i="110"/>
  <c r="A23" i="110"/>
  <c r="G22" i="110"/>
  <c r="F22" i="110"/>
  <c r="K22" i="110" s="1"/>
  <c r="O22" i="110" s="1"/>
  <c r="C22" i="110"/>
  <c r="B22" i="110"/>
  <c r="A22" i="110"/>
  <c r="G21" i="110"/>
  <c r="F21" i="110"/>
  <c r="I21" i="110" s="1"/>
  <c r="C21" i="110"/>
  <c r="B21" i="110"/>
  <c r="A21" i="110"/>
  <c r="G20" i="110"/>
  <c r="F20" i="110"/>
  <c r="K20" i="110" s="1"/>
  <c r="O20" i="110" s="1"/>
  <c r="C20" i="110"/>
  <c r="B20" i="110"/>
  <c r="A20" i="110"/>
  <c r="G19" i="110"/>
  <c r="F19" i="110"/>
  <c r="I19" i="110" s="1"/>
  <c r="C19" i="110"/>
  <c r="B19" i="110"/>
  <c r="A19" i="110"/>
  <c r="G18" i="110"/>
  <c r="F18" i="110"/>
  <c r="K18" i="110" s="1"/>
  <c r="O18" i="110" s="1"/>
  <c r="C18" i="110"/>
  <c r="B18" i="110"/>
  <c r="A18" i="110"/>
  <c r="G17" i="110"/>
  <c r="H17" i="110" s="1"/>
  <c r="F17" i="110"/>
  <c r="I17" i="110" s="1"/>
  <c r="C17" i="110"/>
  <c r="B17" i="110"/>
  <c r="A17" i="110"/>
  <c r="G16" i="110"/>
  <c r="F16" i="110"/>
  <c r="K16" i="110" s="1"/>
  <c r="O16" i="110" s="1"/>
  <c r="C16" i="110"/>
  <c r="B16" i="110"/>
  <c r="A16" i="110"/>
  <c r="G15" i="110"/>
  <c r="F15" i="110"/>
  <c r="I15" i="110" s="1"/>
  <c r="C15" i="110"/>
  <c r="B15" i="110"/>
  <c r="A15" i="110"/>
  <c r="G14" i="110"/>
  <c r="F14" i="110"/>
  <c r="K14" i="110" s="1"/>
  <c r="O14" i="110" s="1"/>
  <c r="C14" i="110"/>
  <c r="B14" i="110"/>
  <c r="A14" i="110"/>
  <c r="K13" i="110"/>
  <c r="O13" i="110" s="1"/>
  <c r="G13" i="110"/>
  <c r="F13" i="110"/>
  <c r="I13" i="110" s="1"/>
  <c r="C13" i="110"/>
  <c r="B13" i="110"/>
  <c r="A13" i="110"/>
  <c r="G12" i="110"/>
  <c r="F12" i="110"/>
  <c r="K12" i="110" s="1"/>
  <c r="O12" i="110" s="1"/>
  <c r="C12" i="110"/>
  <c r="B12" i="110"/>
  <c r="A12" i="110"/>
  <c r="G11" i="110"/>
  <c r="F11" i="110"/>
  <c r="K11" i="110" s="1"/>
  <c r="C11" i="110"/>
  <c r="B11" i="110"/>
  <c r="A11" i="110"/>
  <c r="N9" i="110"/>
  <c r="N28" i="110" s="1"/>
  <c r="N36" i="110" s="1"/>
  <c r="N49" i="110" s="1"/>
  <c r="O11" i="104" s="1"/>
  <c r="N91" i="14" s="1"/>
  <c r="P102" i="147" s="1"/>
  <c r="M9" i="110"/>
  <c r="M28" i="110" s="1"/>
  <c r="L9" i="110"/>
  <c r="L28" i="110" s="1"/>
  <c r="J8" i="110"/>
  <c r="I8" i="110" s="1"/>
  <c r="G8" i="110"/>
  <c r="H8" i="110" s="1"/>
  <c r="F8" i="110"/>
  <c r="K8" i="110" s="1"/>
  <c r="O8" i="110" s="1"/>
  <c r="C8" i="110"/>
  <c r="B8" i="110"/>
  <c r="A8" i="110"/>
  <c r="J7" i="110"/>
  <c r="G7" i="110"/>
  <c r="F7" i="110"/>
  <c r="K7" i="110" s="1"/>
  <c r="O7" i="110" s="1"/>
  <c r="C7" i="110"/>
  <c r="B7" i="110"/>
  <c r="A7" i="110"/>
  <c r="J6" i="110"/>
  <c r="G6" i="110"/>
  <c r="H6" i="110" s="1"/>
  <c r="F6" i="110"/>
  <c r="C6" i="110"/>
  <c r="B6" i="110"/>
  <c r="A6" i="110"/>
  <c r="O3" i="110"/>
  <c r="N3" i="110"/>
  <c r="M3" i="110"/>
  <c r="L3" i="110"/>
  <c r="K3" i="110"/>
  <c r="J3" i="110"/>
  <c r="I3" i="110"/>
  <c r="H3" i="110"/>
  <c r="G3" i="110"/>
  <c r="F3" i="110"/>
  <c r="C3" i="110"/>
  <c r="B3" i="110"/>
  <c r="A3" i="110"/>
  <c r="C1" i="110"/>
  <c r="N47" i="109"/>
  <c r="M47" i="109"/>
  <c r="L47" i="109"/>
  <c r="J47" i="109"/>
  <c r="G46" i="109"/>
  <c r="F46" i="109"/>
  <c r="K46" i="109" s="1"/>
  <c r="K47" i="109" s="1"/>
  <c r="C46" i="109"/>
  <c r="C47" i="109" s="1"/>
  <c r="B46" i="109"/>
  <c r="B47" i="109" s="1"/>
  <c r="A46" i="109"/>
  <c r="A47" i="109" s="1"/>
  <c r="J44" i="109"/>
  <c r="G43" i="109"/>
  <c r="F43" i="109"/>
  <c r="I43" i="109" s="1"/>
  <c r="C43" i="109"/>
  <c r="B43" i="109"/>
  <c r="A43" i="109"/>
  <c r="G42" i="109"/>
  <c r="F42" i="109"/>
  <c r="I42" i="109" s="1"/>
  <c r="C42" i="109"/>
  <c r="B42" i="109"/>
  <c r="A42" i="109"/>
  <c r="G41" i="109"/>
  <c r="F41" i="109"/>
  <c r="I41" i="109" s="1"/>
  <c r="C41" i="109"/>
  <c r="B41" i="109"/>
  <c r="A41" i="109"/>
  <c r="I40" i="109"/>
  <c r="G40" i="109"/>
  <c r="F40" i="109"/>
  <c r="C40" i="109"/>
  <c r="B40" i="109"/>
  <c r="A40" i="109"/>
  <c r="G39" i="109"/>
  <c r="F39" i="109"/>
  <c r="I39" i="109" s="1"/>
  <c r="C39" i="109"/>
  <c r="B39" i="109"/>
  <c r="A39" i="109"/>
  <c r="G38" i="109"/>
  <c r="F38" i="109"/>
  <c r="I38" i="109" s="1"/>
  <c r="C38" i="109"/>
  <c r="B38" i="109"/>
  <c r="A38" i="109"/>
  <c r="G37" i="109"/>
  <c r="F37" i="109"/>
  <c r="I37" i="109" s="1"/>
  <c r="C37" i="109"/>
  <c r="B37" i="109"/>
  <c r="A37" i="109"/>
  <c r="G36" i="109"/>
  <c r="F36" i="109"/>
  <c r="I36" i="109" s="1"/>
  <c r="C36" i="109"/>
  <c r="B36" i="109"/>
  <c r="A36" i="109"/>
  <c r="N31" i="109"/>
  <c r="M31" i="109"/>
  <c r="L31" i="109"/>
  <c r="J31" i="109"/>
  <c r="G30" i="109"/>
  <c r="F30" i="109"/>
  <c r="K30" i="109" s="1"/>
  <c r="O30" i="109" s="1"/>
  <c r="C30" i="109"/>
  <c r="B30" i="109"/>
  <c r="A30" i="109"/>
  <c r="O29" i="109"/>
  <c r="O31" i="109" s="1"/>
  <c r="I29" i="109"/>
  <c r="G29" i="109"/>
  <c r="H29" i="109" s="1"/>
  <c r="F29" i="109"/>
  <c r="K29" i="109" s="1"/>
  <c r="C29" i="109"/>
  <c r="B29" i="109"/>
  <c r="A29" i="109"/>
  <c r="A31" i="109" s="1"/>
  <c r="N24" i="109"/>
  <c r="M24" i="109"/>
  <c r="L24" i="109"/>
  <c r="J24" i="109"/>
  <c r="G23" i="109"/>
  <c r="F23" i="109"/>
  <c r="I23" i="109" s="1"/>
  <c r="C23" i="109"/>
  <c r="B23" i="109"/>
  <c r="A23" i="109"/>
  <c r="G22" i="109"/>
  <c r="F22" i="109"/>
  <c r="K22" i="109" s="1"/>
  <c r="O22" i="109" s="1"/>
  <c r="C22" i="109"/>
  <c r="B22" i="109"/>
  <c r="A22" i="109"/>
  <c r="G21" i="109"/>
  <c r="F21" i="109"/>
  <c r="I21" i="109" s="1"/>
  <c r="C21" i="109"/>
  <c r="B21" i="109"/>
  <c r="A21" i="109"/>
  <c r="G20" i="109"/>
  <c r="F20" i="109"/>
  <c r="K20" i="109" s="1"/>
  <c r="O20" i="109" s="1"/>
  <c r="C20" i="109"/>
  <c r="B20" i="109"/>
  <c r="A20" i="109"/>
  <c r="G19" i="109"/>
  <c r="H19" i="109" s="1"/>
  <c r="F19" i="109"/>
  <c r="I19" i="109" s="1"/>
  <c r="C19" i="109"/>
  <c r="B19" i="109"/>
  <c r="A19" i="109"/>
  <c r="G18" i="109"/>
  <c r="F18" i="109"/>
  <c r="K18" i="109" s="1"/>
  <c r="O18" i="109" s="1"/>
  <c r="C18" i="109"/>
  <c r="B18" i="109"/>
  <c r="A18" i="109"/>
  <c r="G17" i="109"/>
  <c r="F17" i="109"/>
  <c r="I17" i="109" s="1"/>
  <c r="C17" i="109"/>
  <c r="B17" i="109"/>
  <c r="A17" i="109"/>
  <c r="G16" i="109"/>
  <c r="F16" i="109"/>
  <c r="K16" i="109" s="1"/>
  <c r="O16" i="109" s="1"/>
  <c r="C16" i="109"/>
  <c r="B16" i="109"/>
  <c r="A16" i="109"/>
  <c r="G15" i="109"/>
  <c r="H15" i="109" s="1"/>
  <c r="F15" i="109"/>
  <c r="I15" i="109" s="1"/>
  <c r="C15" i="109"/>
  <c r="B15" i="109"/>
  <c r="A15" i="109"/>
  <c r="I14" i="109"/>
  <c r="G14" i="109"/>
  <c r="F14" i="109"/>
  <c r="K14" i="109" s="1"/>
  <c r="O14" i="109" s="1"/>
  <c r="C14" i="109"/>
  <c r="B14" i="109"/>
  <c r="A14" i="109"/>
  <c r="G13" i="109"/>
  <c r="F13" i="109"/>
  <c r="I13" i="109" s="1"/>
  <c r="C13" i="109"/>
  <c r="B13" i="109"/>
  <c r="A13" i="109"/>
  <c r="O12" i="109"/>
  <c r="I12" i="109"/>
  <c r="G12" i="109"/>
  <c r="F12" i="109"/>
  <c r="K12" i="109" s="1"/>
  <c r="C12" i="109"/>
  <c r="B12" i="109"/>
  <c r="A12" i="109"/>
  <c r="G11" i="109"/>
  <c r="F11" i="109"/>
  <c r="C11" i="109"/>
  <c r="B11" i="109"/>
  <c r="A11" i="109"/>
  <c r="N9" i="109"/>
  <c r="N26" i="109" s="1"/>
  <c r="N33" i="109" s="1"/>
  <c r="N49" i="109" s="1"/>
  <c r="O10" i="104" s="1"/>
  <c r="N90" i="14" s="1"/>
  <c r="P101" i="147" s="1"/>
  <c r="M9" i="109"/>
  <c r="L9" i="109"/>
  <c r="G8" i="109"/>
  <c r="H8" i="109" s="1"/>
  <c r="F8" i="109"/>
  <c r="I8" i="109" s="1"/>
  <c r="C8" i="109"/>
  <c r="B8" i="109"/>
  <c r="A8" i="109"/>
  <c r="J7" i="109"/>
  <c r="G7" i="109"/>
  <c r="H7" i="109" s="1"/>
  <c r="F7" i="109"/>
  <c r="K7" i="109" s="1"/>
  <c r="O7" i="109" s="1"/>
  <c r="C7" i="109"/>
  <c r="C9" i="109" s="1"/>
  <c r="B7" i="109"/>
  <c r="A7" i="109"/>
  <c r="J6" i="109"/>
  <c r="H6" i="109"/>
  <c r="G6" i="109"/>
  <c r="G9" i="109" s="1"/>
  <c r="F6" i="109"/>
  <c r="C6" i="109"/>
  <c r="B6" i="109"/>
  <c r="B9" i="109" s="1"/>
  <c r="A6" i="109"/>
  <c r="O3" i="109"/>
  <c r="N3" i="109"/>
  <c r="M3" i="109"/>
  <c r="L3" i="109"/>
  <c r="K3" i="109"/>
  <c r="J3" i="109"/>
  <c r="I3" i="109"/>
  <c r="H3" i="109"/>
  <c r="G3" i="109"/>
  <c r="F3" i="109"/>
  <c r="C3" i="109"/>
  <c r="B3" i="109"/>
  <c r="A3" i="109"/>
  <c r="C1" i="109"/>
  <c r="O32" i="108"/>
  <c r="N32" i="108"/>
  <c r="M32" i="108"/>
  <c r="L32" i="108"/>
  <c r="K32" i="108"/>
  <c r="J32" i="108"/>
  <c r="G31" i="108"/>
  <c r="F31" i="108"/>
  <c r="I31" i="108" s="1"/>
  <c r="C31" i="108"/>
  <c r="B31" i="108"/>
  <c r="A31" i="108"/>
  <c r="G30" i="108"/>
  <c r="F30" i="108"/>
  <c r="I30" i="108" s="1"/>
  <c r="C30" i="108"/>
  <c r="B30" i="108"/>
  <c r="A30" i="108"/>
  <c r="G29" i="108"/>
  <c r="F29" i="108"/>
  <c r="I29" i="108" s="1"/>
  <c r="C29" i="108"/>
  <c r="B29" i="108"/>
  <c r="A29" i="108"/>
  <c r="G28" i="108"/>
  <c r="F28" i="108"/>
  <c r="I28" i="108" s="1"/>
  <c r="C28" i="108"/>
  <c r="B28" i="108"/>
  <c r="A28" i="108"/>
  <c r="G27" i="108"/>
  <c r="F27" i="108"/>
  <c r="C27" i="108"/>
  <c r="B27" i="108"/>
  <c r="A27" i="108"/>
  <c r="N22" i="108"/>
  <c r="M22" i="108"/>
  <c r="L22" i="108"/>
  <c r="J22" i="108"/>
  <c r="G21" i="108"/>
  <c r="F21" i="108"/>
  <c r="K21" i="108" s="1"/>
  <c r="O21" i="108" s="1"/>
  <c r="C21" i="108"/>
  <c r="B21" i="108"/>
  <c r="A21" i="108"/>
  <c r="G20" i="108"/>
  <c r="F20" i="108"/>
  <c r="I20" i="108" s="1"/>
  <c r="C20" i="108"/>
  <c r="C22" i="108" s="1"/>
  <c r="B20" i="108"/>
  <c r="B22" i="108" s="1"/>
  <c r="A20" i="108"/>
  <c r="N15" i="108"/>
  <c r="M15" i="108"/>
  <c r="L15" i="108"/>
  <c r="J15" i="108"/>
  <c r="G14" i="108"/>
  <c r="F14" i="108"/>
  <c r="K14" i="108" s="1"/>
  <c r="O14" i="108" s="1"/>
  <c r="C14" i="108"/>
  <c r="B14" i="108"/>
  <c r="A14" i="108"/>
  <c r="G13" i="108"/>
  <c r="F13" i="108"/>
  <c r="I13" i="108" s="1"/>
  <c r="C13" i="108"/>
  <c r="B13" i="108"/>
  <c r="A13" i="108"/>
  <c r="G12" i="108"/>
  <c r="F12" i="108"/>
  <c r="K12" i="108" s="1"/>
  <c r="O12" i="108" s="1"/>
  <c r="C12" i="108"/>
  <c r="B12" i="108"/>
  <c r="A12" i="108"/>
  <c r="G11" i="108"/>
  <c r="F11" i="108"/>
  <c r="I11" i="108" s="1"/>
  <c r="C11" i="108"/>
  <c r="B11" i="108"/>
  <c r="A11" i="108"/>
  <c r="G10" i="108"/>
  <c r="F10" i="108"/>
  <c r="K10" i="108" s="1"/>
  <c r="C10" i="108"/>
  <c r="B10" i="108"/>
  <c r="A10" i="108"/>
  <c r="N8" i="108"/>
  <c r="M8" i="108"/>
  <c r="M17" i="108" s="1"/>
  <c r="M24" i="108" s="1"/>
  <c r="M34" i="108" s="1"/>
  <c r="N9" i="104" s="1"/>
  <c r="M89" i="14" s="1"/>
  <c r="O100" i="147" s="1"/>
  <c r="L8" i="108"/>
  <c r="J8" i="108"/>
  <c r="G7" i="108"/>
  <c r="F7" i="108"/>
  <c r="K7" i="108" s="1"/>
  <c r="O7" i="108" s="1"/>
  <c r="C7" i="108"/>
  <c r="B7" i="108"/>
  <c r="A7" i="108"/>
  <c r="G6" i="108"/>
  <c r="F6" i="108"/>
  <c r="I6" i="108" s="1"/>
  <c r="C6" i="108"/>
  <c r="B6" i="108"/>
  <c r="A6" i="108"/>
  <c r="O3" i="108"/>
  <c r="N3" i="108"/>
  <c r="M3" i="108"/>
  <c r="L3" i="108"/>
  <c r="K3" i="108"/>
  <c r="J3" i="108"/>
  <c r="I3" i="108"/>
  <c r="H3" i="108"/>
  <c r="G3" i="108"/>
  <c r="F3" i="108"/>
  <c r="C3" i="108"/>
  <c r="B3" i="108"/>
  <c r="A3" i="108"/>
  <c r="C1" i="108"/>
  <c r="O60" i="107"/>
  <c r="N60" i="107"/>
  <c r="M60" i="107"/>
  <c r="L60" i="107"/>
  <c r="K60" i="107"/>
  <c r="J60" i="107"/>
  <c r="G59" i="107"/>
  <c r="F59" i="107"/>
  <c r="I59" i="107" s="1"/>
  <c r="C59" i="107"/>
  <c r="B59" i="107"/>
  <c r="A59" i="107"/>
  <c r="G58" i="107"/>
  <c r="F58" i="107"/>
  <c r="H58" i="107" s="1"/>
  <c r="C58" i="107"/>
  <c r="B58" i="107"/>
  <c r="A58" i="107"/>
  <c r="G57" i="107"/>
  <c r="F57" i="107"/>
  <c r="I57" i="107" s="1"/>
  <c r="C57" i="107"/>
  <c r="B57" i="107"/>
  <c r="A57" i="107"/>
  <c r="G56" i="107"/>
  <c r="F56" i="107"/>
  <c r="I56" i="107" s="1"/>
  <c r="C56" i="107"/>
  <c r="B56" i="107"/>
  <c r="A56" i="107"/>
  <c r="G55" i="107"/>
  <c r="H55" i="107" s="1"/>
  <c r="F55" i="107"/>
  <c r="I55" i="107" s="1"/>
  <c r="C55" i="107"/>
  <c r="B55" i="107"/>
  <c r="A55" i="107"/>
  <c r="G54" i="107"/>
  <c r="F54" i="107"/>
  <c r="H54" i="107" s="1"/>
  <c r="C54" i="107"/>
  <c r="B54" i="107"/>
  <c r="A54" i="107"/>
  <c r="G53" i="107"/>
  <c r="F53" i="107"/>
  <c r="I53" i="107" s="1"/>
  <c r="C53" i="107"/>
  <c r="B53" i="107"/>
  <c r="A53" i="107"/>
  <c r="G52" i="107"/>
  <c r="H52" i="107" s="1"/>
  <c r="F52" i="107"/>
  <c r="I52" i="107" s="1"/>
  <c r="C52" i="107"/>
  <c r="B52" i="107"/>
  <c r="A52" i="107"/>
  <c r="G51" i="107"/>
  <c r="F51" i="107"/>
  <c r="I51" i="107" s="1"/>
  <c r="C51" i="107"/>
  <c r="B51" i="107"/>
  <c r="A51" i="107"/>
  <c r="G50" i="107"/>
  <c r="F50" i="107"/>
  <c r="H50" i="107" s="1"/>
  <c r="C50" i="107"/>
  <c r="B50" i="107"/>
  <c r="A50" i="107"/>
  <c r="G49" i="107"/>
  <c r="F49" i="107"/>
  <c r="I49" i="107" s="1"/>
  <c r="C49" i="107"/>
  <c r="B49" i="107"/>
  <c r="A49" i="107"/>
  <c r="G48" i="107"/>
  <c r="H48" i="107" s="1"/>
  <c r="F48" i="107"/>
  <c r="C48" i="107"/>
  <c r="B48" i="107"/>
  <c r="A48" i="107"/>
  <c r="N43" i="107"/>
  <c r="M43" i="107"/>
  <c r="L43" i="107"/>
  <c r="J43" i="107"/>
  <c r="G42" i="107"/>
  <c r="F42" i="107"/>
  <c r="C42" i="107"/>
  <c r="B42" i="107"/>
  <c r="A42" i="107"/>
  <c r="G41" i="107"/>
  <c r="F41" i="107"/>
  <c r="K41" i="107" s="1"/>
  <c r="O41" i="107" s="1"/>
  <c r="C41" i="107"/>
  <c r="B41" i="107"/>
  <c r="A41" i="107"/>
  <c r="N36" i="107"/>
  <c r="M36" i="107"/>
  <c r="L36" i="107"/>
  <c r="J36" i="107"/>
  <c r="K35" i="107"/>
  <c r="O35" i="107" s="1"/>
  <c r="G35" i="107"/>
  <c r="H35" i="107" s="1"/>
  <c r="F35" i="107"/>
  <c r="I35" i="107" s="1"/>
  <c r="C35" i="107"/>
  <c r="B35" i="107"/>
  <c r="A35" i="107"/>
  <c r="G34" i="107"/>
  <c r="F34" i="107"/>
  <c r="K34" i="107" s="1"/>
  <c r="O34" i="107" s="1"/>
  <c r="C34" i="107"/>
  <c r="B34" i="107"/>
  <c r="A34" i="107"/>
  <c r="G33" i="107"/>
  <c r="F33" i="107"/>
  <c r="I33" i="107" s="1"/>
  <c r="C33" i="107"/>
  <c r="B33" i="107"/>
  <c r="A33" i="107"/>
  <c r="G32" i="107"/>
  <c r="H32" i="107" s="1"/>
  <c r="F32" i="107"/>
  <c r="K32" i="107" s="1"/>
  <c r="O32" i="107" s="1"/>
  <c r="C32" i="107"/>
  <c r="B32" i="107"/>
  <c r="A32" i="107"/>
  <c r="G31" i="107"/>
  <c r="H31" i="107" s="1"/>
  <c r="F31" i="107"/>
  <c r="I31" i="107" s="1"/>
  <c r="C31" i="107"/>
  <c r="B31" i="107"/>
  <c r="A31" i="107"/>
  <c r="G30" i="107"/>
  <c r="H30" i="107" s="1"/>
  <c r="F30" i="107"/>
  <c r="K30" i="107" s="1"/>
  <c r="O30" i="107" s="1"/>
  <c r="C30" i="107"/>
  <c r="B30" i="107"/>
  <c r="A30" i="107"/>
  <c r="G29" i="107"/>
  <c r="F29" i="107"/>
  <c r="I29" i="107" s="1"/>
  <c r="C29" i="107"/>
  <c r="B29" i="107"/>
  <c r="A29" i="107"/>
  <c r="G28" i="107"/>
  <c r="F28" i="107"/>
  <c r="K28" i="107" s="1"/>
  <c r="O28" i="107" s="1"/>
  <c r="C28" i="107"/>
  <c r="B28" i="107"/>
  <c r="A28" i="107"/>
  <c r="H27" i="107"/>
  <c r="G27" i="107"/>
  <c r="F27" i="107"/>
  <c r="I27" i="107" s="1"/>
  <c r="C27" i="107"/>
  <c r="B27" i="107"/>
  <c r="A27" i="107"/>
  <c r="G26" i="107"/>
  <c r="F26" i="107"/>
  <c r="K26" i="107" s="1"/>
  <c r="O26" i="107" s="1"/>
  <c r="C26" i="107"/>
  <c r="B26" i="107"/>
  <c r="A26" i="107"/>
  <c r="G25" i="107"/>
  <c r="F25" i="107"/>
  <c r="I25" i="107" s="1"/>
  <c r="C25" i="107"/>
  <c r="B25" i="107"/>
  <c r="A25" i="107"/>
  <c r="G24" i="107"/>
  <c r="F24" i="107"/>
  <c r="K24" i="107" s="1"/>
  <c r="O24" i="107" s="1"/>
  <c r="C24" i="107"/>
  <c r="B24" i="107"/>
  <c r="A24" i="107"/>
  <c r="G23" i="107"/>
  <c r="F23" i="107"/>
  <c r="I23" i="107" s="1"/>
  <c r="C23" i="107"/>
  <c r="B23" i="107"/>
  <c r="A23" i="107"/>
  <c r="G22" i="107"/>
  <c r="F22" i="107"/>
  <c r="K22" i="107" s="1"/>
  <c r="O22" i="107" s="1"/>
  <c r="C22" i="107"/>
  <c r="B22" i="107"/>
  <c r="A22" i="107"/>
  <c r="G21" i="107"/>
  <c r="F21" i="107"/>
  <c r="I21" i="107" s="1"/>
  <c r="C21" i="107"/>
  <c r="B21" i="107"/>
  <c r="A21" i="107"/>
  <c r="G20" i="107"/>
  <c r="F20" i="107"/>
  <c r="K20" i="107" s="1"/>
  <c r="O20" i="107" s="1"/>
  <c r="C20" i="107"/>
  <c r="B20" i="107"/>
  <c r="A20" i="107"/>
  <c r="G19" i="107"/>
  <c r="H19" i="107" s="1"/>
  <c r="F19" i="107"/>
  <c r="I19" i="107" s="1"/>
  <c r="C19" i="107"/>
  <c r="B19" i="107"/>
  <c r="A19" i="107"/>
  <c r="G18" i="107"/>
  <c r="F18" i="107"/>
  <c r="K18" i="107" s="1"/>
  <c r="O18" i="107" s="1"/>
  <c r="C18" i="107"/>
  <c r="B18" i="107"/>
  <c r="A18" i="107"/>
  <c r="G17" i="107"/>
  <c r="F17" i="107"/>
  <c r="I17" i="107" s="1"/>
  <c r="C17" i="107"/>
  <c r="B17" i="107"/>
  <c r="A17" i="107"/>
  <c r="G16" i="107"/>
  <c r="F16" i="107"/>
  <c r="K16" i="107" s="1"/>
  <c r="O16" i="107" s="1"/>
  <c r="C16" i="107"/>
  <c r="B16" i="107"/>
  <c r="A16" i="107"/>
  <c r="G15" i="107"/>
  <c r="F15" i="107"/>
  <c r="I15" i="107" s="1"/>
  <c r="C15" i="107"/>
  <c r="B15" i="107"/>
  <c r="A15" i="107"/>
  <c r="G14" i="107"/>
  <c r="H14" i="107" s="1"/>
  <c r="F14" i="107"/>
  <c r="K14" i="107" s="1"/>
  <c r="O14" i="107" s="1"/>
  <c r="C14" i="107"/>
  <c r="B14" i="107"/>
  <c r="A14" i="107"/>
  <c r="G13" i="107"/>
  <c r="F13" i="107"/>
  <c r="I13" i="107" s="1"/>
  <c r="C13" i="107"/>
  <c r="B13" i="107"/>
  <c r="A13" i="107"/>
  <c r="G12" i="107"/>
  <c r="F12" i="107"/>
  <c r="K12" i="107" s="1"/>
  <c r="O12" i="107" s="1"/>
  <c r="C12" i="107"/>
  <c r="B12" i="107"/>
  <c r="A12" i="107"/>
  <c r="G11" i="107"/>
  <c r="F11" i="107"/>
  <c r="K11" i="107" s="1"/>
  <c r="O11" i="107" s="1"/>
  <c r="C11" i="107"/>
  <c r="B11" i="107"/>
  <c r="A11" i="107"/>
  <c r="I10" i="107"/>
  <c r="G10" i="107"/>
  <c r="F10" i="107"/>
  <c r="K10" i="107" s="1"/>
  <c r="O10" i="107" s="1"/>
  <c r="C10" i="107"/>
  <c r="B10" i="107"/>
  <c r="A10" i="107"/>
  <c r="N8" i="107"/>
  <c r="M8" i="107"/>
  <c r="L8" i="107"/>
  <c r="L38" i="107" s="1"/>
  <c r="L45" i="107" s="1"/>
  <c r="G7" i="107"/>
  <c r="F7" i="107"/>
  <c r="K7" i="107" s="1"/>
  <c r="O7" i="107" s="1"/>
  <c r="C7" i="107"/>
  <c r="B7" i="107"/>
  <c r="A7" i="107"/>
  <c r="J6" i="107"/>
  <c r="J8" i="107" s="1"/>
  <c r="G6" i="107"/>
  <c r="F6" i="107"/>
  <c r="F8" i="107" s="1"/>
  <c r="C6" i="107"/>
  <c r="C8" i="107" s="1"/>
  <c r="B6" i="107"/>
  <c r="A6" i="107"/>
  <c r="O3" i="107"/>
  <c r="N3" i="107"/>
  <c r="M3" i="107"/>
  <c r="L3" i="107"/>
  <c r="K3" i="107"/>
  <c r="J3" i="107"/>
  <c r="I3" i="107"/>
  <c r="H3" i="107"/>
  <c r="G3" i="107"/>
  <c r="F3" i="107"/>
  <c r="C3" i="107"/>
  <c r="B3" i="107"/>
  <c r="A3" i="107"/>
  <c r="J31" i="106"/>
  <c r="I31" i="106"/>
  <c r="H31" i="106"/>
  <c r="G31" i="106"/>
  <c r="F31" i="106"/>
  <c r="C31" i="106"/>
  <c r="B31" i="106"/>
  <c r="A31" i="106"/>
  <c r="J30" i="106"/>
  <c r="I30" i="106"/>
  <c r="H30" i="106"/>
  <c r="G30" i="106"/>
  <c r="F30" i="106"/>
  <c r="C30" i="106"/>
  <c r="B30" i="106"/>
  <c r="A30" i="106"/>
  <c r="J29" i="106"/>
  <c r="I29" i="106"/>
  <c r="H29" i="106"/>
  <c r="G29" i="106"/>
  <c r="F29" i="106"/>
  <c r="C29" i="106"/>
  <c r="B29" i="106"/>
  <c r="A29" i="106"/>
  <c r="J28" i="106"/>
  <c r="L28" i="106" s="1"/>
  <c r="I28" i="106"/>
  <c r="H28" i="106"/>
  <c r="G28" i="106"/>
  <c r="F28" i="106"/>
  <c r="C28" i="106"/>
  <c r="B28" i="106"/>
  <c r="A28" i="106"/>
  <c r="J27" i="106"/>
  <c r="I27" i="106"/>
  <c r="H27" i="106"/>
  <c r="G27" i="106"/>
  <c r="F27" i="106"/>
  <c r="C27" i="106"/>
  <c r="B27" i="106"/>
  <c r="B32" i="106" s="1"/>
  <c r="A27" i="106"/>
  <c r="J21" i="106"/>
  <c r="I21" i="106"/>
  <c r="H21" i="106"/>
  <c r="G21" i="106"/>
  <c r="F21" i="106"/>
  <c r="C21" i="106"/>
  <c r="B21" i="106"/>
  <c r="A21" i="106"/>
  <c r="J20" i="106"/>
  <c r="I20" i="106"/>
  <c r="I22" i="106" s="1"/>
  <c r="H20" i="106"/>
  <c r="H22" i="106" s="1"/>
  <c r="G20" i="106"/>
  <c r="G22" i="106" s="1"/>
  <c r="F20" i="106"/>
  <c r="F22" i="106" s="1"/>
  <c r="C20" i="106"/>
  <c r="C22" i="106" s="1"/>
  <c r="B20" i="106"/>
  <c r="B22" i="106" s="1"/>
  <c r="A20" i="106"/>
  <c r="A22" i="106" s="1"/>
  <c r="J14" i="106"/>
  <c r="I14" i="106"/>
  <c r="H14" i="106"/>
  <c r="G14" i="106"/>
  <c r="F14" i="106"/>
  <c r="C14" i="106"/>
  <c r="B14" i="106"/>
  <c r="A14" i="106"/>
  <c r="J13" i="106"/>
  <c r="I13" i="106"/>
  <c r="H13" i="106"/>
  <c r="G13" i="106"/>
  <c r="F13" i="106"/>
  <c r="C13" i="106"/>
  <c r="B13" i="106"/>
  <c r="A13" i="106"/>
  <c r="J12" i="106"/>
  <c r="K12" i="106" s="1"/>
  <c r="I12" i="106"/>
  <c r="H12" i="106"/>
  <c r="G12" i="106"/>
  <c r="F12" i="106"/>
  <c r="C12" i="106"/>
  <c r="B12" i="106"/>
  <c r="A12" i="106"/>
  <c r="J11" i="106"/>
  <c r="K11" i="106" s="1"/>
  <c r="I11" i="106"/>
  <c r="H11" i="106"/>
  <c r="G11" i="106"/>
  <c r="F11" i="106"/>
  <c r="C11" i="106"/>
  <c r="B11" i="106"/>
  <c r="A11" i="106"/>
  <c r="L10" i="106"/>
  <c r="J10" i="106"/>
  <c r="I10" i="106"/>
  <c r="H10" i="106"/>
  <c r="G10" i="106"/>
  <c r="G15" i="106" s="1"/>
  <c r="F10" i="106"/>
  <c r="C10" i="106"/>
  <c r="B10" i="106"/>
  <c r="A10" i="106"/>
  <c r="A15" i="106" s="1"/>
  <c r="J7" i="106"/>
  <c r="I7" i="106"/>
  <c r="H7" i="106"/>
  <c r="G7" i="106"/>
  <c r="F7" i="106"/>
  <c r="C7" i="106"/>
  <c r="B7" i="106"/>
  <c r="A7" i="106"/>
  <c r="J6" i="106"/>
  <c r="I6" i="106"/>
  <c r="I8" i="106" s="1"/>
  <c r="H6" i="106"/>
  <c r="H8" i="106" s="1"/>
  <c r="G6" i="106"/>
  <c r="G8" i="106" s="1"/>
  <c r="F6" i="106"/>
  <c r="F8" i="106" s="1"/>
  <c r="C6" i="106"/>
  <c r="C8" i="106" s="1"/>
  <c r="B6" i="106"/>
  <c r="B8" i="106" s="1"/>
  <c r="A6" i="106"/>
  <c r="A8" i="106" s="1"/>
  <c r="L3" i="106"/>
  <c r="K3" i="106"/>
  <c r="J3" i="106"/>
  <c r="I3" i="106"/>
  <c r="H3" i="106"/>
  <c r="G3" i="106"/>
  <c r="F3" i="106"/>
  <c r="C3" i="106"/>
  <c r="B3" i="106"/>
  <c r="A3" i="106"/>
  <c r="J35" i="105"/>
  <c r="I35" i="105"/>
  <c r="H35" i="105"/>
  <c r="G35" i="105"/>
  <c r="F35" i="105"/>
  <c r="C35" i="105"/>
  <c r="B35" i="105"/>
  <c r="A35" i="105"/>
  <c r="J34" i="105"/>
  <c r="I34" i="105"/>
  <c r="H34" i="105"/>
  <c r="G34" i="105"/>
  <c r="F34" i="105"/>
  <c r="C34" i="105"/>
  <c r="B34" i="105"/>
  <c r="A34" i="105"/>
  <c r="J33" i="105"/>
  <c r="I33" i="105"/>
  <c r="H33" i="105"/>
  <c r="G33" i="105"/>
  <c r="F33" i="105"/>
  <c r="C33" i="105"/>
  <c r="B33" i="105"/>
  <c r="A33" i="105"/>
  <c r="J32" i="105"/>
  <c r="I32" i="105"/>
  <c r="H32" i="105"/>
  <c r="G32" i="105"/>
  <c r="F32" i="105"/>
  <c r="C32" i="105"/>
  <c r="B32" i="105"/>
  <c r="A32" i="105"/>
  <c r="J31" i="105"/>
  <c r="I31" i="105"/>
  <c r="H31" i="105"/>
  <c r="G31" i="105"/>
  <c r="F31" i="105"/>
  <c r="C31" i="105"/>
  <c r="B31" i="105"/>
  <c r="A31" i="105"/>
  <c r="J30" i="105"/>
  <c r="I30" i="105"/>
  <c r="H30" i="105"/>
  <c r="G30" i="105"/>
  <c r="F30" i="105"/>
  <c r="C30" i="105"/>
  <c r="B30" i="105"/>
  <c r="A30" i="105"/>
  <c r="J29" i="105"/>
  <c r="I29" i="105"/>
  <c r="H29" i="105"/>
  <c r="G29" i="105"/>
  <c r="F29" i="105"/>
  <c r="F36" i="105" s="1"/>
  <c r="C29" i="105"/>
  <c r="B29" i="105"/>
  <c r="A29" i="105"/>
  <c r="J23" i="105"/>
  <c r="L23" i="105" s="1"/>
  <c r="I23" i="105"/>
  <c r="H23" i="105"/>
  <c r="G23" i="105"/>
  <c r="F23" i="105"/>
  <c r="C23" i="105"/>
  <c r="B23" i="105"/>
  <c r="A23" i="105"/>
  <c r="J22" i="105"/>
  <c r="I22" i="105"/>
  <c r="I24" i="105" s="1"/>
  <c r="H22" i="105"/>
  <c r="H24" i="105" s="1"/>
  <c r="G22" i="105"/>
  <c r="G24" i="105" s="1"/>
  <c r="F22" i="105"/>
  <c r="F24" i="105" s="1"/>
  <c r="C22" i="105"/>
  <c r="C24" i="105" s="1"/>
  <c r="B22" i="105"/>
  <c r="B24" i="105" s="1"/>
  <c r="A22" i="105"/>
  <c r="A24" i="105" s="1"/>
  <c r="J16" i="105"/>
  <c r="I16" i="105"/>
  <c r="H16" i="105"/>
  <c r="G16" i="105"/>
  <c r="F16" i="105"/>
  <c r="C16" i="105"/>
  <c r="B16" i="105"/>
  <c r="A16" i="105"/>
  <c r="J15" i="105"/>
  <c r="I15" i="105"/>
  <c r="H15" i="105"/>
  <c r="G15" i="105"/>
  <c r="F15" i="105"/>
  <c r="C15" i="105"/>
  <c r="B15" i="105"/>
  <c r="A15" i="105"/>
  <c r="J14" i="105"/>
  <c r="I14" i="105"/>
  <c r="H14" i="105"/>
  <c r="G14" i="105"/>
  <c r="F14" i="105"/>
  <c r="C14" i="105"/>
  <c r="B14" i="105"/>
  <c r="A14" i="105"/>
  <c r="J13" i="105"/>
  <c r="I13" i="105"/>
  <c r="H13" i="105"/>
  <c r="G13" i="105"/>
  <c r="F13" i="105"/>
  <c r="C13" i="105"/>
  <c r="B13" i="105"/>
  <c r="A13" i="105"/>
  <c r="J12" i="105"/>
  <c r="K12" i="105" s="1"/>
  <c r="I12" i="105"/>
  <c r="H12" i="105"/>
  <c r="G12" i="105"/>
  <c r="F12" i="105"/>
  <c r="C12" i="105"/>
  <c r="B12" i="105"/>
  <c r="A12" i="105"/>
  <c r="J11" i="105"/>
  <c r="K11" i="105" s="1"/>
  <c r="I11" i="105"/>
  <c r="H11" i="105"/>
  <c r="G11" i="105"/>
  <c r="F11" i="105"/>
  <c r="F17" i="105" s="1"/>
  <c r="C11" i="105"/>
  <c r="B11" i="105"/>
  <c r="A11" i="105"/>
  <c r="J10" i="105"/>
  <c r="I10" i="105"/>
  <c r="H10" i="105"/>
  <c r="L10" i="105" s="1"/>
  <c r="G10" i="105"/>
  <c r="F10" i="105"/>
  <c r="C10" i="105"/>
  <c r="B10" i="105"/>
  <c r="A10" i="105"/>
  <c r="J7" i="105"/>
  <c r="I7" i="105"/>
  <c r="H7" i="105"/>
  <c r="G7" i="105"/>
  <c r="F7" i="105"/>
  <c r="C7" i="105"/>
  <c r="B7" i="105"/>
  <c r="A7" i="105"/>
  <c r="J6" i="105"/>
  <c r="I6" i="105"/>
  <c r="I8" i="105" s="1"/>
  <c r="H6" i="105"/>
  <c r="H8" i="105" s="1"/>
  <c r="G6" i="105"/>
  <c r="G8" i="105" s="1"/>
  <c r="F6" i="105"/>
  <c r="F8" i="105" s="1"/>
  <c r="C6" i="105"/>
  <c r="C8" i="105" s="1"/>
  <c r="B6" i="105"/>
  <c r="B8" i="105" s="1"/>
  <c r="A6" i="105"/>
  <c r="A8" i="105" s="1"/>
  <c r="J3" i="105"/>
  <c r="H3" i="105"/>
  <c r="G3" i="105"/>
  <c r="F3" i="105"/>
  <c r="C3" i="105"/>
  <c r="B3" i="105"/>
  <c r="A3" i="105"/>
  <c r="G41" i="104"/>
  <c r="H40" i="104"/>
  <c r="H41" i="104" s="1"/>
  <c r="G40" i="104"/>
  <c r="D40" i="104"/>
  <c r="D41" i="104" s="1"/>
  <c r="H30" i="104"/>
  <c r="F30" i="104"/>
  <c r="E30" i="104"/>
  <c r="C30" i="104"/>
  <c r="F29" i="104"/>
  <c r="E29" i="104"/>
  <c r="D29" i="104"/>
  <c r="C29" i="104"/>
  <c r="H28" i="104"/>
  <c r="F28" i="104"/>
  <c r="E28" i="104"/>
  <c r="D28" i="104"/>
  <c r="C28" i="104"/>
  <c r="H27" i="104"/>
  <c r="H31" i="104" s="1"/>
  <c r="F27" i="104"/>
  <c r="E27" i="104"/>
  <c r="P22" i="104"/>
  <c r="P21" i="104"/>
  <c r="P20" i="104"/>
  <c r="J20" i="104"/>
  <c r="H20" i="104"/>
  <c r="M19" i="104"/>
  <c r="L99" i="14" s="1"/>
  <c r="N110" i="147" s="1"/>
  <c r="F19" i="104"/>
  <c r="E19" i="104"/>
  <c r="F18" i="104"/>
  <c r="E18" i="104"/>
  <c r="O17" i="104"/>
  <c r="N97" i="14" s="1"/>
  <c r="P108" i="147" s="1"/>
  <c r="M17" i="104"/>
  <c r="L97" i="14" s="1"/>
  <c r="N108" i="147" s="1"/>
  <c r="F17" i="104"/>
  <c r="E17" i="104"/>
  <c r="F16" i="104"/>
  <c r="E16" i="104"/>
  <c r="F15" i="104"/>
  <c r="E15" i="104"/>
  <c r="F14" i="104"/>
  <c r="E14" i="104"/>
  <c r="P13" i="104"/>
  <c r="O13" i="104"/>
  <c r="N13" i="104"/>
  <c r="F13" i="104"/>
  <c r="E13" i="104"/>
  <c r="F12" i="104"/>
  <c r="E12" i="104"/>
  <c r="F11" i="104"/>
  <c r="E11" i="104"/>
  <c r="F10" i="104"/>
  <c r="E10" i="104"/>
  <c r="F9" i="104"/>
  <c r="E9" i="104"/>
  <c r="F8" i="104"/>
  <c r="E8" i="104"/>
  <c r="P7" i="104"/>
  <c r="O7" i="104"/>
  <c r="N7" i="104"/>
  <c r="F7" i="104"/>
  <c r="E7" i="104"/>
  <c r="P6" i="104"/>
  <c r="O6" i="104"/>
  <c r="N6" i="104"/>
  <c r="F6" i="104"/>
  <c r="E6" i="104"/>
  <c r="C43" i="107" l="1"/>
  <c r="H11" i="107"/>
  <c r="H22" i="107"/>
  <c r="I28" i="107"/>
  <c r="I30" i="107"/>
  <c r="K33" i="107"/>
  <c r="O33" i="107" s="1"/>
  <c r="H53" i="107"/>
  <c r="A8" i="107"/>
  <c r="B8" i="107"/>
  <c r="H15" i="107"/>
  <c r="J8" i="113"/>
  <c r="J17" i="113" s="1"/>
  <c r="B15" i="113"/>
  <c r="K11" i="113"/>
  <c r="O11" i="113" s="1"/>
  <c r="I14" i="113"/>
  <c r="I12" i="114"/>
  <c r="A23" i="114"/>
  <c r="H29" i="114"/>
  <c r="H28" i="114"/>
  <c r="H16" i="115"/>
  <c r="H25" i="115"/>
  <c r="H28" i="115"/>
  <c r="I16" i="115"/>
  <c r="I45" i="115"/>
  <c r="I14" i="115"/>
  <c r="H17" i="115"/>
  <c r="H19" i="117"/>
  <c r="N18" i="104"/>
  <c r="M98" i="14" s="1"/>
  <c r="O109" i="147" s="1"/>
  <c r="J36" i="117"/>
  <c r="H12" i="117"/>
  <c r="H20" i="117"/>
  <c r="H44" i="117"/>
  <c r="H7" i="117"/>
  <c r="H43" i="117"/>
  <c r="H49" i="118"/>
  <c r="C8" i="118"/>
  <c r="I7" i="118"/>
  <c r="H24" i="118"/>
  <c r="G8" i="118"/>
  <c r="H45" i="118"/>
  <c r="H13" i="116"/>
  <c r="H16" i="116"/>
  <c r="H27" i="116"/>
  <c r="I28" i="116"/>
  <c r="I13" i="116"/>
  <c r="H24" i="116"/>
  <c r="H20" i="116"/>
  <c r="A9" i="116"/>
  <c r="H55" i="116"/>
  <c r="B9" i="116"/>
  <c r="I7" i="111"/>
  <c r="A9" i="111"/>
  <c r="H8" i="111"/>
  <c r="C9" i="111"/>
  <c r="H7" i="111"/>
  <c r="I31" i="110"/>
  <c r="J9" i="110"/>
  <c r="I14" i="110"/>
  <c r="H22" i="110"/>
  <c r="C9" i="110"/>
  <c r="I7" i="110"/>
  <c r="H13" i="110"/>
  <c r="I22" i="110"/>
  <c r="A22" i="108"/>
  <c r="H6" i="108"/>
  <c r="J17" i="108"/>
  <c r="K6" i="108"/>
  <c r="B15" i="108"/>
  <c r="K11" i="108"/>
  <c r="O11" i="108" s="1"/>
  <c r="H30" i="108"/>
  <c r="K20" i="108"/>
  <c r="C53" i="118"/>
  <c r="D30" i="104"/>
  <c r="M36" i="110"/>
  <c r="M49" i="110" s="1"/>
  <c r="N11" i="104" s="1"/>
  <c r="M91" i="14" s="1"/>
  <c r="O102" i="147" s="1"/>
  <c r="O19" i="104"/>
  <c r="N99" i="14" s="1"/>
  <c r="P110" i="147" s="1"/>
  <c r="K25" i="107"/>
  <c r="O25" i="107" s="1"/>
  <c r="B43" i="107"/>
  <c r="H42" i="107"/>
  <c r="H59" i="107"/>
  <c r="I14" i="108"/>
  <c r="H16" i="109"/>
  <c r="H23" i="109"/>
  <c r="I44" i="109"/>
  <c r="H42" i="110"/>
  <c r="I6" i="111"/>
  <c r="I9" i="111" s="1"/>
  <c r="I8" i="111"/>
  <c r="H23" i="111"/>
  <c r="L27" i="111"/>
  <c r="L7" i="112"/>
  <c r="C37" i="112"/>
  <c r="K8" i="113"/>
  <c r="A32" i="113"/>
  <c r="K8" i="114"/>
  <c r="O8" i="114" s="1"/>
  <c r="C9" i="115"/>
  <c r="H34" i="115"/>
  <c r="H19" i="116"/>
  <c r="H25" i="116"/>
  <c r="B42" i="116"/>
  <c r="H41" i="116"/>
  <c r="H50" i="116"/>
  <c r="H15" i="117"/>
  <c r="H21" i="117"/>
  <c r="C34" i="117"/>
  <c r="H31" i="117"/>
  <c r="J36" i="118"/>
  <c r="J38" i="118" s="1"/>
  <c r="H10" i="118"/>
  <c r="K17" i="118"/>
  <c r="O17" i="118" s="1"/>
  <c r="I20" i="118"/>
  <c r="H23" i="118"/>
  <c r="H26" i="118"/>
  <c r="K33" i="118"/>
  <c r="O33" i="118" s="1"/>
  <c r="B49" i="118"/>
  <c r="B50" i="118" s="1"/>
  <c r="A53" i="118"/>
  <c r="H31" i="119"/>
  <c r="H63" i="119"/>
  <c r="H127" i="119"/>
  <c r="H191" i="119"/>
  <c r="H223" i="119"/>
  <c r="I145" i="121"/>
  <c r="B29" i="104"/>
  <c r="B28" i="104"/>
  <c r="H49" i="107"/>
  <c r="A9" i="109"/>
  <c r="I16" i="109"/>
  <c r="A9" i="110"/>
  <c r="I23" i="111"/>
  <c r="B33" i="111"/>
  <c r="G8" i="113"/>
  <c r="L34" i="113"/>
  <c r="M14" i="104" s="1"/>
  <c r="L94" i="14" s="1"/>
  <c r="N105" i="147" s="1"/>
  <c r="I10" i="113"/>
  <c r="H13" i="115"/>
  <c r="I20" i="115"/>
  <c r="I34" i="115"/>
  <c r="H44" i="115"/>
  <c r="I25" i="116"/>
  <c r="I32" i="116"/>
  <c r="I21" i="117"/>
  <c r="L55" i="118"/>
  <c r="K13" i="118"/>
  <c r="O13" i="118" s="1"/>
  <c r="I26" i="118"/>
  <c r="K29" i="118"/>
  <c r="O29" i="118" s="1"/>
  <c r="G50" i="118"/>
  <c r="H24" i="119"/>
  <c r="H72" i="119"/>
  <c r="H136" i="119"/>
  <c r="H168" i="119"/>
  <c r="H232" i="119"/>
  <c r="H264" i="119"/>
  <c r="B15" i="106"/>
  <c r="K29" i="106"/>
  <c r="K30" i="106"/>
  <c r="K31" i="106"/>
  <c r="A36" i="107"/>
  <c r="H18" i="107"/>
  <c r="H12" i="110"/>
  <c r="H25" i="110"/>
  <c r="H11" i="111"/>
  <c r="H38" i="111"/>
  <c r="J24" i="113"/>
  <c r="J34" i="113" s="1"/>
  <c r="A22" i="113"/>
  <c r="C32" i="113"/>
  <c r="H7" i="114"/>
  <c r="L18" i="114"/>
  <c r="L25" i="114" s="1"/>
  <c r="L35" i="114" s="1"/>
  <c r="M15" i="104" s="1"/>
  <c r="L95" i="14" s="1"/>
  <c r="N106" i="147" s="1"/>
  <c r="H8" i="116"/>
  <c r="H12" i="116"/>
  <c r="H28" i="116"/>
  <c r="H19" i="118"/>
  <c r="H41" i="118"/>
  <c r="H25" i="119"/>
  <c r="H18" i="119"/>
  <c r="H98" i="119"/>
  <c r="H130" i="119"/>
  <c r="K27" i="107"/>
  <c r="O27" i="107" s="1"/>
  <c r="K31" i="107"/>
  <c r="O31" i="107" s="1"/>
  <c r="I41" i="107"/>
  <c r="H51" i="107"/>
  <c r="H11" i="109"/>
  <c r="H18" i="109"/>
  <c r="F9" i="110"/>
  <c r="H7" i="110"/>
  <c r="H9" i="110" s="1"/>
  <c r="H18" i="110"/>
  <c r="H21" i="110"/>
  <c r="H24" i="110"/>
  <c r="M27" i="111"/>
  <c r="B25" i="111"/>
  <c r="H21" i="111"/>
  <c r="A22" i="112"/>
  <c r="K11" i="112"/>
  <c r="K15" i="112"/>
  <c r="K16" i="112"/>
  <c r="B33" i="114"/>
  <c r="H18" i="115"/>
  <c r="H22" i="115"/>
  <c r="I26" i="115"/>
  <c r="B51" i="115"/>
  <c r="C27" i="104" s="1"/>
  <c r="H50" i="115"/>
  <c r="C9" i="116"/>
  <c r="H7" i="116"/>
  <c r="H14" i="116"/>
  <c r="I27" i="116"/>
  <c r="H49" i="116"/>
  <c r="I23" i="117"/>
  <c r="H43" i="118"/>
  <c r="H43" i="119"/>
  <c r="H107" i="119"/>
  <c r="H139" i="119"/>
  <c r="H203" i="119"/>
  <c r="H267" i="119"/>
  <c r="H299" i="119"/>
  <c r="I6" i="107"/>
  <c r="I7" i="107"/>
  <c r="H23" i="107"/>
  <c r="A43" i="107"/>
  <c r="H57" i="107"/>
  <c r="I12" i="108"/>
  <c r="L26" i="109"/>
  <c r="L33" i="109" s="1"/>
  <c r="L49" i="109" s="1"/>
  <c r="M10" i="104" s="1"/>
  <c r="L90" i="14" s="1"/>
  <c r="N101" i="147" s="1"/>
  <c r="I18" i="109"/>
  <c r="I18" i="110"/>
  <c r="I24" i="110"/>
  <c r="A47" i="110"/>
  <c r="I21" i="111"/>
  <c r="K31" i="111"/>
  <c r="O31" i="111" s="1"/>
  <c r="A8" i="113"/>
  <c r="K13" i="114"/>
  <c r="O13" i="114" s="1"/>
  <c r="C33" i="114"/>
  <c r="H32" i="114"/>
  <c r="I18" i="115"/>
  <c r="I22" i="115"/>
  <c r="F9" i="116"/>
  <c r="I7" i="116"/>
  <c r="L61" i="116"/>
  <c r="I11" i="116"/>
  <c r="I23" i="116"/>
  <c r="B34" i="118"/>
  <c r="B36" i="118" s="1"/>
  <c r="B38" i="118" s="1"/>
  <c r="K31" i="118"/>
  <c r="O31" i="118" s="1"/>
  <c r="C50" i="118"/>
  <c r="A47" i="118"/>
  <c r="H13" i="119"/>
  <c r="H52" i="119"/>
  <c r="H116" i="119"/>
  <c r="H180" i="119"/>
  <c r="H212" i="119"/>
  <c r="H276" i="119"/>
  <c r="K29" i="105"/>
  <c r="K30" i="105"/>
  <c r="H15" i="106"/>
  <c r="H17" i="106" s="1"/>
  <c r="H24" i="106" s="1"/>
  <c r="H34" i="106" s="1"/>
  <c r="J38" i="107"/>
  <c r="J45" i="107" s="1"/>
  <c r="J62" i="107" s="1"/>
  <c r="H10" i="107"/>
  <c r="C60" i="107"/>
  <c r="B8" i="108"/>
  <c r="C8" i="108"/>
  <c r="H11" i="108"/>
  <c r="F47" i="109"/>
  <c r="I6" i="110"/>
  <c r="I9" i="110" s="1"/>
  <c r="B47" i="110"/>
  <c r="H24" i="111"/>
  <c r="K32" i="112"/>
  <c r="K36" i="112"/>
  <c r="K42" i="112"/>
  <c r="K43" i="112"/>
  <c r="K44" i="112"/>
  <c r="B8" i="113"/>
  <c r="B22" i="113"/>
  <c r="H30" i="113"/>
  <c r="A9" i="114"/>
  <c r="C23" i="114"/>
  <c r="I22" i="114"/>
  <c r="L38" i="115"/>
  <c r="H14" i="115"/>
  <c r="M44" i="116"/>
  <c r="I17" i="116"/>
  <c r="H22" i="116"/>
  <c r="C42" i="116"/>
  <c r="B56" i="116"/>
  <c r="H48" i="116"/>
  <c r="I19" i="117"/>
  <c r="I32" i="117"/>
  <c r="B46" i="117"/>
  <c r="H41" i="117"/>
  <c r="H7" i="118"/>
  <c r="C34" i="118"/>
  <c r="H11" i="118"/>
  <c r="I24" i="118"/>
  <c r="H27" i="118"/>
  <c r="H52" i="118"/>
  <c r="H53" i="118" s="1"/>
  <c r="H21" i="119"/>
  <c r="K6" i="107"/>
  <c r="L62" i="107"/>
  <c r="M8" i="104" s="1"/>
  <c r="L88" i="14" s="1"/>
  <c r="N99" i="147" s="1"/>
  <c r="J28" i="110"/>
  <c r="J36" i="110" s="1"/>
  <c r="J49" i="110" s="1"/>
  <c r="H837" i="119"/>
  <c r="H54" i="119"/>
  <c r="H118" i="119"/>
  <c r="H150" i="119"/>
  <c r="H214" i="119"/>
  <c r="H278" i="119"/>
  <c r="K31" i="105"/>
  <c r="K13" i="106"/>
  <c r="H12" i="107"/>
  <c r="H16" i="107"/>
  <c r="H20" i="107"/>
  <c r="H24" i="107"/>
  <c r="A60" i="107"/>
  <c r="N17" i="108"/>
  <c r="N24" i="108" s="1"/>
  <c r="N34" i="108" s="1"/>
  <c r="O9" i="104" s="1"/>
  <c r="N89" i="14" s="1"/>
  <c r="P100" i="147" s="1"/>
  <c r="B32" i="108"/>
  <c r="G32" i="108"/>
  <c r="C24" i="109"/>
  <c r="H22" i="109"/>
  <c r="A44" i="109"/>
  <c r="B9" i="110"/>
  <c r="A26" i="110"/>
  <c r="A28" i="110" s="1"/>
  <c r="G47" i="110"/>
  <c r="K15" i="111"/>
  <c r="O15" i="111" s="1"/>
  <c r="I15" i="111"/>
  <c r="K32" i="111"/>
  <c r="O32" i="111" s="1"/>
  <c r="O33" i="111" s="1"/>
  <c r="I32" i="111"/>
  <c r="G32" i="106"/>
  <c r="H17" i="105"/>
  <c r="H19" i="105" s="1"/>
  <c r="H26" i="105" s="1"/>
  <c r="A36" i="105"/>
  <c r="K32" i="105"/>
  <c r="K7" i="105"/>
  <c r="B36" i="105"/>
  <c r="K33" i="105"/>
  <c r="K20" i="106"/>
  <c r="K22" i="106" s="1"/>
  <c r="I32" i="106"/>
  <c r="H32" i="106"/>
  <c r="I12" i="107"/>
  <c r="I16" i="107"/>
  <c r="I20" i="107"/>
  <c r="I24" i="107"/>
  <c r="H34" i="107"/>
  <c r="K42" i="107"/>
  <c r="O42" i="107" s="1"/>
  <c r="O43" i="107" s="1"/>
  <c r="Q88" i="14" s="1"/>
  <c r="I50" i="107"/>
  <c r="I54" i="107"/>
  <c r="I58" i="107"/>
  <c r="H7" i="108"/>
  <c r="H8" i="108" s="1"/>
  <c r="A15" i="108"/>
  <c r="K13" i="108"/>
  <c r="O13" i="108" s="1"/>
  <c r="I21" i="108"/>
  <c r="B24" i="109"/>
  <c r="I22" i="109"/>
  <c r="C31" i="109"/>
  <c r="B44" i="109"/>
  <c r="K32" i="110"/>
  <c r="O32" i="110" s="1"/>
  <c r="C25" i="111"/>
  <c r="K15" i="116"/>
  <c r="O15" i="116" s="1"/>
  <c r="I15" i="116"/>
  <c r="G17" i="105"/>
  <c r="L30" i="105"/>
  <c r="L12" i="106"/>
  <c r="K14" i="106"/>
  <c r="K6" i="105"/>
  <c r="K8" i="105" s="1"/>
  <c r="I17" i="105"/>
  <c r="L32" i="105"/>
  <c r="K34" i="105"/>
  <c r="L14" i="106"/>
  <c r="K21" i="106"/>
  <c r="C36" i="107"/>
  <c r="L7" i="105"/>
  <c r="K10" i="105"/>
  <c r="C36" i="105"/>
  <c r="L34" i="105"/>
  <c r="K35" i="105"/>
  <c r="C15" i="106"/>
  <c r="C17" i="106" s="1"/>
  <c r="C24" i="106" s="1"/>
  <c r="C34" i="106" s="1"/>
  <c r="L21" i="106"/>
  <c r="K27" i="106"/>
  <c r="K28" i="106"/>
  <c r="H28" i="107"/>
  <c r="K29" i="107"/>
  <c r="O29" i="107" s="1"/>
  <c r="I34" i="107"/>
  <c r="H41" i="107"/>
  <c r="G8" i="108"/>
  <c r="I7" i="108"/>
  <c r="H12" i="108"/>
  <c r="H27" i="108"/>
  <c r="H12" i="109"/>
  <c r="K31" i="109"/>
  <c r="C44" i="109"/>
  <c r="H40" i="109"/>
  <c r="I46" i="109"/>
  <c r="I47" i="109" s="1"/>
  <c r="C26" i="110"/>
  <c r="H14" i="110"/>
  <c r="K23" i="110"/>
  <c r="O23" i="110" s="1"/>
  <c r="K11" i="111"/>
  <c r="O11" i="111" s="1"/>
  <c r="I11" i="111"/>
  <c r="C35" i="116"/>
  <c r="A32" i="106"/>
  <c r="F60" i="107"/>
  <c r="H9" i="109"/>
  <c r="I20" i="111"/>
  <c r="K20" i="111"/>
  <c r="O20" i="111" s="1"/>
  <c r="H37" i="112"/>
  <c r="L27" i="112"/>
  <c r="L12" i="105"/>
  <c r="F15" i="106"/>
  <c r="F17" i="106" s="1"/>
  <c r="F24" i="106" s="1"/>
  <c r="F34" i="106" s="1"/>
  <c r="H56" i="107"/>
  <c r="A32" i="108"/>
  <c r="H20" i="109"/>
  <c r="H36" i="109"/>
  <c r="K30" i="111"/>
  <c r="O30" i="111" s="1"/>
  <c r="I30" i="111"/>
  <c r="I33" i="111" s="1"/>
  <c r="K12" i="112"/>
  <c r="L12" i="112"/>
  <c r="H46" i="112"/>
  <c r="L42" i="112"/>
  <c r="B32" i="113"/>
  <c r="A17" i="105"/>
  <c r="A19" i="105" s="1"/>
  <c r="A26" i="105" s="1"/>
  <c r="A38" i="105" s="1"/>
  <c r="K14" i="105"/>
  <c r="K6" i="106"/>
  <c r="L30" i="106"/>
  <c r="C17" i="105"/>
  <c r="L14" i="105"/>
  <c r="K16" i="105"/>
  <c r="H26" i="107"/>
  <c r="I48" i="107"/>
  <c r="I20" i="109"/>
  <c r="I12" i="110"/>
  <c r="B27" i="111"/>
  <c r="I17" i="111"/>
  <c r="H20" i="111"/>
  <c r="K18" i="112"/>
  <c r="L18" i="112"/>
  <c r="I35" i="115"/>
  <c r="H35" i="115"/>
  <c r="H36" i="115" s="1"/>
  <c r="B17" i="105"/>
  <c r="B19" i="105" s="1"/>
  <c r="B26" i="105" s="1"/>
  <c r="K13" i="105"/>
  <c r="G36" i="105"/>
  <c r="K7" i="106"/>
  <c r="K15" i="105"/>
  <c r="H36" i="105"/>
  <c r="L7" i="106"/>
  <c r="C32" i="106"/>
  <c r="M38" i="107"/>
  <c r="I14" i="107"/>
  <c r="I18" i="107"/>
  <c r="I22" i="107"/>
  <c r="I32" i="107"/>
  <c r="J24" i="108"/>
  <c r="J34" i="108" s="1"/>
  <c r="G19" i="105"/>
  <c r="G26" i="105" s="1"/>
  <c r="G38" i="105" s="1"/>
  <c r="H6" i="104" s="1"/>
  <c r="L16" i="105"/>
  <c r="K22" i="105"/>
  <c r="K23" i="105"/>
  <c r="I36" i="105"/>
  <c r="B17" i="106"/>
  <c r="J8" i="106"/>
  <c r="K10" i="106"/>
  <c r="I15" i="106"/>
  <c r="I17" i="106" s="1"/>
  <c r="I24" i="106" s="1"/>
  <c r="I34" i="106" s="1"/>
  <c r="F32" i="106"/>
  <c r="H7" i="107"/>
  <c r="N38" i="107"/>
  <c r="N45" i="107" s="1"/>
  <c r="N62" i="107" s="1"/>
  <c r="O8" i="104" s="1"/>
  <c r="N88" i="14" s="1"/>
  <c r="P99" i="147" s="1"/>
  <c r="I26" i="107"/>
  <c r="A8" i="108"/>
  <c r="A17" i="108" s="1"/>
  <c r="A24" i="108" s="1"/>
  <c r="A34" i="108" s="1"/>
  <c r="I10" i="108"/>
  <c r="H14" i="108"/>
  <c r="C32" i="108"/>
  <c r="M26" i="109"/>
  <c r="M33" i="109" s="1"/>
  <c r="M49" i="109" s="1"/>
  <c r="N10" i="104" s="1"/>
  <c r="M90" i="14" s="1"/>
  <c r="O101" i="147" s="1"/>
  <c r="A24" i="109"/>
  <c r="H14" i="109"/>
  <c r="K6" i="110"/>
  <c r="H16" i="110"/>
  <c r="K17" i="110"/>
  <c r="O17" i="110" s="1"/>
  <c r="H20" i="110"/>
  <c r="K21" i="110"/>
  <c r="O21" i="110" s="1"/>
  <c r="H33" i="110"/>
  <c r="H46" i="110"/>
  <c r="N27" i="111"/>
  <c r="N35" i="111" s="1"/>
  <c r="N47" i="111" s="1"/>
  <c r="O12" i="104" s="1"/>
  <c r="N92" i="14" s="1"/>
  <c r="P103" i="147" s="1"/>
  <c r="K19" i="111"/>
  <c r="O19" i="111" s="1"/>
  <c r="I19" i="111"/>
  <c r="K33" i="112"/>
  <c r="L33" i="112"/>
  <c r="G9" i="115"/>
  <c r="H6" i="115"/>
  <c r="B26" i="109"/>
  <c r="I16" i="110"/>
  <c r="I20" i="110"/>
  <c r="K25" i="110"/>
  <c r="O25" i="110" s="1"/>
  <c r="B34" i="110"/>
  <c r="I33" i="110"/>
  <c r="A25" i="111"/>
  <c r="I13" i="111"/>
  <c r="H16" i="111"/>
  <c r="I6" i="116"/>
  <c r="J9" i="116"/>
  <c r="H30" i="119"/>
  <c r="H40" i="119"/>
  <c r="H56" i="119"/>
  <c r="H67" i="119"/>
  <c r="H78" i="119"/>
  <c r="H84" i="119"/>
  <c r="H89" i="119"/>
  <c r="H95" i="119"/>
  <c r="H100" i="119"/>
  <c r="H106" i="119"/>
  <c r="H133" i="119"/>
  <c r="H143" i="119"/>
  <c r="H154" i="119"/>
  <c r="H160" i="119"/>
  <c r="H171" i="119"/>
  <c r="H176" i="119"/>
  <c r="H182" i="119"/>
  <c r="H187" i="119"/>
  <c r="H198" i="119"/>
  <c r="H209" i="119"/>
  <c r="H220" i="119"/>
  <c r="H231" i="119"/>
  <c r="H236" i="119"/>
  <c r="H242" i="119"/>
  <c r="H247" i="119"/>
  <c r="H253" i="119"/>
  <c r="H258" i="119"/>
  <c r="H269" i="119"/>
  <c r="H275" i="119"/>
  <c r="H292" i="119"/>
  <c r="H298" i="119"/>
  <c r="H333" i="119"/>
  <c r="H348" i="119"/>
  <c r="H362" i="119"/>
  <c r="H370" i="119"/>
  <c r="H406" i="119"/>
  <c r="H414" i="119"/>
  <c r="H443" i="119"/>
  <c r="H479" i="119"/>
  <c r="H487" i="119"/>
  <c r="H531" i="119"/>
  <c r="H552" i="119"/>
  <c r="H597" i="119"/>
  <c r="H620" i="119"/>
  <c r="I47" i="110"/>
  <c r="H15" i="111"/>
  <c r="H19" i="111"/>
  <c r="H32" i="111"/>
  <c r="B45" i="111"/>
  <c r="G45" i="111"/>
  <c r="K13" i="112"/>
  <c r="K14" i="112"/>
  <c r="F37" i="112"/>
  <c r="K34" i="112"/>
  <c r="K35" i="112"/>
  <c r="I46" i="112"/>
  <c r="I21" i="113"/>
  <c r="I7" i="114"/>
  <c r="C36" i="115"/>
  <c r="B47" i="115"/>
  <c r="H43" i="115"/>
  <c r="C51" i="115"/>
  <c r="D27" i="104" s="1"/>
  <c r="D31" i="104" s="1"/>
  <c r="D32" i="104" s="1"/>
  <c r="K6" i="116"/>
  <c r="H15" i="116"/>
  <c r="I19" i="116"/>
  <c r="H30" i="116"/>
  <c r="I34" i="116"/>
  <c r="I41" i="116"/>
  <c r="H13" i="117"/>
  <c r="I17" i="117"/>
  <c r="F34" i="117"/>
  <c r="A46" i="117"/>
  <c r="H6" i="118"/>
  <c r="H8" i="118" s="1"/>
  <c r="I12" i="118"/>
  <c r="H16" i="118"/>
  <c r="K21" i="118"/>
  <c r="O21" i="118" s="1"/>
  <c r="I30" i="118"/>
  <c r="A50" i="118"/>
  <c r="H14" i="119"/>
  <c r="H19" i="119"/>
  <c r="H35" i="119"/>
  <c r="H46" i="119"/>
  <c r="H57" i="119"/>
  <c r="H68" i="119"/>
  <c r="H74" i="119"/>
  <c r="H101" i="119"/>
  <c r="H111" i="119"/>
  <c r="H122" i="119"/>
  <c r="H128" i="119"/>
  <c r="H144" i="119"/>
  <c r="H155" i="119"/>
  <c r="H166" i="119"/>
  <c r="H177" i="119"/>
  <c r="H188" i="119"/>
  <c r="H199" i="119"/>
  <c r="H204" i="119"/>
  <c r="H210" i="119"/>
  <c r="H215" i="119"/>
  <c r="H221" i="119"/>
  <c r="H237" i="119"/>
  <c r="H243" i="119"/>
  <c r="H254" i="119"/>
  <c r="H280" i="119"/>
  <c r="H287" i="119"/>
  <c r="H293" i="119"/>
  <c r="H306" i="119"/>
  <c r="H319" i="119"/>
  <c r="H327" i="119"/>
  <c r="H356" i="119"/>
  <c r="H371" i="119"/>
  <c r="H392" i="119"/>
  <c r="H400" i="119"/>
  <c r="H429" i="119"/>
  <c r="H444" i="119"/>
  <c r="H458" i="119"/>
  <c r="H466" i="119"/>
  <c r="H502" i="119"/>
  <c r="H510" i="119"/>
  <c r="H539" i="119"/>
  <c r="H575" i="119"/>
  <c r="H675" i="119"/>
  <c r="M35" i="111"/>
  <c r="M47" i="111" s="1"/>
  <c r="N12" i="104" s="1"/>
  <c r="M92" i="14" s="1"/>
  <c r="O103" i="147" s="1"/>
  <c r="K24" i="111"/>
  <c r="O24" i="111" s="1"/>
  <c r="C33" i="111"/>
  <c r="C22" i="112"/>
  <c r="B22" i="112"/>
  <c r="G37" i="112"/>
  <c r="H27" i="113"/>
  <c r="J18" i="114"/>
  <c r="I6" i="115"/>
  <c r="A51" i="115"/>
  <c r="B27" i="104" s="1"/>
  <c r="B31" i="104" s="1"/>
  <c r="B32" i="104" s="1"/>
  <c r="G35" i="116"/>
  <c r="I30" i="116"/>
  <c r="H33" i="116"/>
  <c r="J35" i="116"/>
  <c r="H47" i="116"/>
  <c r="H54" i="116"/>
  <c r="B25" i="117"/>
  <c r="I13" i="117"/>
  <c r="H23" i="117"/>
  <c r="H30" i="117"/>
  <c r="I41" i="117"/>
  <c r="K6" i="118"/>
  <c r="F34" i="118"/>
  <c r="I16" i="118"/>
  <c r="H20" i="118"/>
  <c r="K25" i="118"/>
  <c r="O25" i="118" s="1"/>
  <c r="H10" i="119"/>
  <c r="H20" i="119"/>
  <c r="H36" i="119"/>
  <c r="H42" i="119"/>
  <c r="H69" i="119"/>
  <c r="H79" i="119"/>
  <c r="H90" i="119"/>
  <c r="H96" i="119"/>
  <c r="H112" i="119"/>
  <c r="H123" i="119"/>
  <c r="H134" i="119"/>
  <c r="H145" i="119"/>
  <c r="H156" i="119"/>
  <c r="H167" i="119"/>
  <c r="H172" i="119"/>
  <c r="H178" i="119"/>
  <c r="H183" i="119"/>
  <c r="H189" i="119"/>
  <c r="H205" i="119"/>
  <c r="H211" i="119"/>
  <c r="H222" i="119"/>
  <c r="H248" i="119"/>
  <c r="H259" i="119"/>
  <c r="H270" i="119"/>
  <c r="H281" i="119"/>
  <c r="H307" i="119"/>
  <c r="H313" i="119"/>
  <c r="H342" i="119"/>
  <c r="H350" i="119"/>
  <c r="H379" i="119"/>
  <c r="H415" i="119"/>
  <c r="H423" i="119"/>
  <c r="H452" i="119"/>
  <c r="H467" i="119"/>
  <c r="H488" i="119"/>
  <c r="H525" i="119"/>
  <c r="H622" i="119"/>
  <c r="H1049" i="119"/>
  <c r="A15" i="113"/>
  <c r="A17" i="113" s="1"/>
  <c r="A24" i="113" s="1"/>
  <c r="A34" i="113" s="1"/>
  <c r="A16" i="114"/>
  <c r="B23" i="114"/>
  <c r="G42" i="116"/>
  <c r="C25" i="117"/>
  <c r="C46" i="117"/>
  <c r="H48" i="117"/>
  <c r="H49" i="117" s="1"/>
  <c r="K11" i="118"/>
  <c r="O11" i="118" s="1"/>
  <c r="H15" i="119"/>
  <c r="H37" i="119"/>
  <c r="H47" i="119"/>
  <c r="H58" i="119"/>
  <c r="H64" i="119"/>
  <c r="H75" i="119"/>
  <c r="H80" i="119"/>
  <c r="H86" i="119"/>
  <c r="H91" i="119"/>
  <c r="H102" i="119"/>
  <c r="H113" i="119"/>
  <c r="H124" i="119"/>
  <c r="H135" i="119"/>
  <c r="H140" i="119"/>
  <c r="H146" i="119"/>
  <c r="H151" i="119"/>
  <c r="H157" i="119"/>
  <c r="H162" i="119"/>
  <c r="H173" i="119"/>
  <c r="H179" i="119"/>
  <c r="H190" i="119"/>
  <c r="H200" i="119"/>
  <c r="H216" i="119"/>
  <c r="H227" i="119"/>
  <c r="H238" i="119"/>
  <c r="H244" i="119"/>
  <c r="H249" i="119"/>
  <c r="H255" i="119"/>
  <c r="H260" i="119"/>
  <c r="H266" i="119"/>
  <c r="H288" i="119"/>
  <c r="H294" i="119"/>
  <c r="H328" i="119"/>
  <c r="H336" i="119"/>
  <c r="H365" i="119"/>
  <c r="H380" i="119"/>
  <c r="H394" i="119"/>
  <c r="H402" i="119"/>
  <c r="H438" i="119"/>
  <c r="H446" i="119"/>
  <c r="H475" i="119"/>
  <c r="H511" i="119"/>
  <c r="H519" i="119"/>
  <c r="H563" i="119"/>
  <c r="H773" i="119"/>
  <c r="H41" i="111"/>
  <c r="G22" i="112"/>
  <c r="K19" i="112"/>
  <c r="K20" i="112"/>
  <c r="I37" i="112"/>
  <c r="B46" i="112"/>
  <c r="L44" i="112"/>
  <c r="K45" i="112"/>
  <c r="H12" i="113"/>
  <c r="A18" i="114"/>
  <c r="A25" i="114" s="1"/>
  <c r="H14" i="114"/>
  <c r="M31" i="115"/>
  <c r="M38" i="115" s="1"/>
  <c r="I36" i="115"/>
  <c r="G36" i="115"/>
  <c r="H21" i="116"/>
  <c r="A56" i="116"/>
  <c r="A9" i="117"/>
  <c r="H8" i="117"/>
  <c r="A8" i="118"/>
  <c r="H14" i="118"/>
  <c r="H28" i="118"/>
  <c r="H11" i="119"/>
  <c r="H16" i="119"/>
  <c r="H26" i="119"/>
  <c r="H48" i="119"/>
  <c r="H59" i="119"/>
  <c r="H70" i="119"/>
  <c r="H81" i="119"/>
  <c r="H92" i="119"/>
  <c r="H103" i="119"/>
  <c r="H108" i="119"/>
  <c r="H114" i="119"/>
  <c r="H119" i="119"/>
  <c r="H125" i="119"/>
  <c r="H141" i="119"/>
  <c r="H147" i="119"/>
  <c r="H158" i="119"/>
  <c r="H184" i="119"/>
  <c r="H195" i="119"/>
  <c r="H206" i="119"/>
  <c r="H217" i="119"/>
  <c r="H228" i="119"/>
  <c r="H234" i="119"/>
  <c r="H261" i="119"/>
  <c r="H271" i="119"/>
  <c r="H283" i="119"/>
  <c r="H295" i="119"/>
  <c r="H301" i="119"/>
  <c r="H308" i="119"/>
  <c r="H315" i="119"/>
  <c r="H351" i="119"/>
  <c r="H359" i="119"/>
  <c r="H388" i="119"/>
  <c r="H403" i="119"/>
  <c r="H424" i="119"/>
  <c r="H432" i="119"/>
  <c r="H461" i="119"/>
  <c r="H476" i="119"/>
  <c r="H490" i="119"/>
  <c r="H498" i="119"/>
  <c r="H534" i="119"/>
  <c r="H542" i="119"/>
  <c r="H571" i="119"/>
  <c r="H585" i="119"/>
  <c r="H593" i="119"/>
  <c r="H608" i="119"/>
  <c r="H631" i="119"/>
  <c r="H867" i="119"/>
  <c r="H13" i="111"/>
  <c r="H17" i="111"/>
  <c r="A45" i="111"/>
  <c r="K6" i="112"/>
  <c r="K7" i="112"/>
  <c r="L20" i="112"/>
  <c r="K21" i="112"/>
  <c r="K27" i="112"/>
  <c r="C46" i="112"/>
  <c r="C8" i="113"/>
  <c r="C15" i="113"/>
  <c r="I12" i="113"/>
  <c r="I15" i="113" s="1"/>
  <c r="N18" i="114"/>
  <c r="N25" i="114" s="1"/>
  <c r="N35" i="114" s="1"/>
  <c r="O15" i="104" s="1"/>
  <c r="N95" i="14" s="1"/>
  <c r="P106" i="147" s="1"/>
  <c r="I14" i="114"/>
  <c r="F33" i="114"/>
  <c r="I29" i="114"/>
  <c r="B9" i="115"/>
  <c r="H8" i="115"/>
  <c r="A47" i="115"/>
  <c r="B35" i="116"/>
  <c r="H17" i="116"/>
  <c r="I21" i="116"/>
  <c r="H32" i="116"/>
  <c r="I50" i="116"/>
  <c r="B9" i="117"/>
  <c r="B27" i="117" s="1"/>
  <c r="I8" i="117"/>
  <c r="H11" i="117"/>
  <c r="A25" i="117"/>
  <c r="I15" i="117"/>
  <c r="H18" i="117"/>
  <c r="G46" i="117"/>
  <c r="I14" i="118"/>
  <c r="H18" i="118"/>
  <c r="K19" i="118"/>
  <c r="O19" i="118" s="1"/>
  <c r="I28" i="118"/>
  <c r="H32" i="118"/>
  <c r="H12" i="119"/>
  <c r="H27" i="119"/>
  <c r="H38" i="119"/>
  <c r="H49" i="119"/>
  <c r="H60" i="119"/>
  <c r="H71" i="119"/>
  <c r="H76" i="119"/>
  <c r="H82" i="119"/>
  <c r="H87" i="119"/>
  <c r="H93" i="119"/>
  <c r="H109" i="119"/>
  <c r="H115" i="119"/>
  <c r="H126" i="119"/>
  <c r="H152" i="119"/>
  <c r="H163" i="119"/>
  <c r="H174" i="119"/>
  <c r="H185" i="119"/>
  <c r="H196" i="119"/>
  <c r="H202" i="119"/>
  <c r="H229" i="119"/>
  <c r="H239" i="119"/>
  <c r="H250" i="119"/>
  <c r="H256" i="119"/>
  <c r="H272" i="119"/>
  <c r="H284" i="119"/>
  <c r="H316" i="119"/>
  <c r="H330" i="119"/>
  <c r="H338" i="119"/>
  <c r="H374" i="119"/>
  <c r="H382" i="119"/>
  <c r="H411" i="119"/>
  <c r="H447" i="119"/>
  <c r="H455" i="119"/>
  <c r="H499" i="119"/>
  <c r="H520" i="119"/>
  <c r="H557" i="119"/>
  <c r="H822" i="119"/>
  <c r="I22" i="112"/>
  <c r="H22" i="112"/>
  <c r="H24" i="112" s="1"/>
  <c r="H39" i="112" s="1"/>
  <c r="H48" i="112" s="1"/>
  <c r="H49" i="112" s="1"/>
  <c r="A37" i="112"/>
  <c r="B36" i="115"/>
  <c r="A35" i="116"/>
  <c r="A37" i="116" s="1"/>
  <c r="C56" i="116"/>
  <c r="H53" i="116"/>
  <c r="C9" i="117"/>
  <c r="C27" i="117" s="1"/>
  <c r="C36" i="117" s="1"/>
  <c r="L27" i="117"/>
  <c r="L36" i="117" s="1"/>
  <c r="I11" i="117"/>
  <c r="A34" i="117"/>
  <c r="H32" i="117"/>
  <c r="F46" i="117"/>
  <c r="C36" i="118"/>
  <c r="C38" i="118" s="1"/>
  <c r="C55" i="118" s="1"/>
  <c r="C56" i="118" s="1"/>
  <c r="I18" i="118"/>
  <c r="H22" i="118"/>
  <c r="K23" i="118"/>
  <c r="O23" i="118" s="1"/>
  <c r="I32" i="118"/>
  <c r="H1968" i="119"/>
  <c r="H1965" i="119"/>
  <c r="H1949" i="119"/>
  <c r="H1933" i="119"/>
  <c r="H1917" i="119"/>
  <c r="H1901" i="119"/>
  <c r="H1885" i="119"/>
  <c r="H1869" i="119"/>
  <c r="H1853" i="119"/>
  <c r="H1837" i="119"/>
  <c r="H1821" i="119"/>
  <c r="H1805" i="119"/>
  <c r="H1789" i="119"/>
  <c r="H1773" i="119"/>
  <c r="H1757" i="119"/>
  <c r="H1741" i="119"/>
  <c r="H1725" i="119"/>
  <c r="H1963" i="119"/>
  <c r="H1937" i="119"/>
  <c r="H1931" i="119"/>
  <c r="H1905" i="119"/>
  <c r="H1899" i="119"/>
  <c r="H1873" i="119"/>
  <c r="H1867" i="119"/>
  <c r="H1841" i="119"/>
  <c r="H1835" i="119"/>
  <c r="H1809" i="119"/>
  <c r="H1803" i="119"/>
  <c r="H1777" i="119"/>
  <c r="H1771" i="119"/>
  <c r="H1745" i="119"/>
  <c r="H1739" i="119"/>
  <c r="H1713" i="119"/>
  <c r="H1695" i="119"/>
  <c r="H1677" i="119"/>
  <c r="H1659" i="119"/>
  <c r="H1641" i="119"/>
  <c r="H1585" i="119"/>
  <c r="H1707" i="119"/>
  <c r="H1689" i="119"/>
  <c r="H1597" i="119"/>
  <c r="H1579" i="119"/>
  <c r="H1561" i="119"/>
  <c r="H1469" i="119"/>
  <c r="H1451" i="119"/>
  <c r="H1433" i="119"/>
  <c r="H1341" i="119"/>
  <c r="H1323" i="119"/>
  <c r="H1306" i="119"/>
  <c r="H1283" i="119"/>
  <c r="H1274" i="119"/>
  <c r="H1251" i="119"/>
  <c r="H1242" i="119"/>
  <c r="H1238" i="119"/>
  <c r="H1234" i="119"/>
  <c r="H1645" i="119"/>
  <c r="H1627" i="119"/>
  <c r="H1609" i="119"/>
  <c r="H1517" i="119"/>
  <c r="H1499" i="119"/>
  <c r="H1481" i="119"/>
  <c r="H1389" i="119"/>
  <c r="H1371" i="119"/>
  <c r="H1353" i="119"/>
  <c r="H1961" i="119"/>
  <c r="H1929" i="119"/>
  <c r="H1897" i="119"/>
  <c r="H1865" i="119"/>
  <c r="H1833" i="119"/>
  <c r="H1801" i="119"/>
  <c r="H1769" i="119"/>
  <c r="H1737" i="119"/>
  <c r="H1693" i="119"/>
  <c r="H1675" i="119"/>
  <c r="H1657" i="119"/>
  <c r="H1565" i="119"/>
  <c r="H1547" i="119"/>
  <c r="H1529" i="119"/>
  <c r="H1437" i="119"/>
  <c r="H1419" i="119"/>
  <c r="H1401" i="119"/>
  <c r="H1661" i="119"/>
  <c r="H1643" i="119"/>
  <c r="H1625" i="119"/>
  <c r="H1533" i="119"/>
  <c r="H1515" i="119"/>
  <c r="H1497" i="119"/>
  <c r="H1405" i="119"/>
  <c r="H1387" i="119"/>
  <c r="H1369" i="119"/>
  <c r="H1299" i="119"/>
  <c r="H1290" i="119"/>
  <c r="H1267" i="119"/>
  <c r="H1258" i="119"/>
  <c r="H1919" i="119"/>
  <c r="H1913" i="119"/>
  <c r="H1855" i="119"/>
  <c r="H1849" i="119"/>
  <c r="H1791" i="119"/>
  <c r="H1785" i="119"/>
  <c r="H1727" i="119"/>
  <c r="H1721" i="119"/>
  <c r="H1549" i="119"/>
  <c r="H1521" i="119"/>
  <c r="H1501" i="119"/>
  <c r="H1453" i="119"/>
  <c r="H1439" i="119"/>
  <c r="H1329" i="119"/>
  <c r="H1310" i="119"/>
  <c r="H1279" i="119"/>
  <c r="H1259" i="119"/>
  <c r="H1254" i="119"/>
  <c r="H1219" i="119"/>
  <c r="H1210" i="119"/>
  <c r="H1187" i="119"/>
  <c r="H1178" i="119"/>
  <c r="H1155" i="119"/>
  <c r="H1146" i="119"/>
  <c r="H1123" i="119"/>
  <c r="H1114" i="119"/>
  <c r="H1091" i="119"/>
  <c r="H1082" i="119"/>
  <c r="H1059" i="119"/>
  <c r="H1050" i="119"/>
  <c r="H1027" i="119"/>
  <c r="H1018" i="119"/>
  <c r="H995" i="119"/>
  <c r="H986" i="119"/>
  <c r="H963" i="119"/>
  <c r="H954" i="119"/>
  <c r="H931" i="119"/>
  <c r="H922" i="119"/>
  <c r="H1953" i="119"/>
  <c r="H1947" i="119"/>
  <c r="H1889" i="119"/>
  <c r="H1883" i="119"/>
  <c r="H1825" i="119"/>
  <c r="H1819" i="119"/>
  <c r="H1761" i="119"/>
  <c r="H1755" i="119"/>
  <c r="H1691" i="119"/>
  <c r="H1647" i="119"/>
  <c r="H1577" i="119"/>
  <c r="H1563" i="119"/>
  <c r="H1417" i="119"/>
  <c r="H1403" i="119"/>
  <c r="H1375" i="119"/>
  <c r="H1361" i="119"/>
  <c r="H1355" i="119"/>
  <c r="H1294" i="119"/>
  <c r="H1289" i="119"/>
  <c r="H1269" i="119"/>
  <c r="H1263" i="119"/>
  <c r="H1243" i="119"/>
  <c r="H1223" i="119"/>
  <c r="H1214" i="119"/>
  <c r="H1205" i="119"/>
  <c r="H1191" i="119"/>
  <c r="H1182" i="119"/>
  <c r="H1173" i="119"/>
  <c r="H1159" i="119"/>
  <c r="H1150" i="119"/>
  <c r="H1141" i="119"/>
  <c r="H1127" i="119"/>
  <c r="H1118" i="119"/>
  <c r="H1109" i="119"/>
  <c r="H1095" i="119"/>
  <c r="H1086" i="119"/>
  <c r="H1077" i="119"/>
  <c r="H1063" i="119"/>
  <c r="H1054" i="119"/>
  <c r="H1045" i="119"/>
  <c r="H1031" i="119"/>
  <c r="H1022" i="119"/>
  <c r="H1013" i="119"/>
  <c r="H999" i="119"/>
  <c r="H990" i="119"/>
  <c r="H981" i="119"/>
  <c r="H967" i="119"/>
  <c r="H958" i="119"/>
  <c r="H949" i="119"/>
  <c r="H1705" i="119"/>
  <c r="H1631" i="119"/>
  <c r="H1611" i="119"/>
  <c r="H1513" i="119"/>
  <c r="H1485" i="119"/>
  <c r="H1465" i="119"/>
  <c r="H1309" i="119"/>
  <c r="H1278" i="119"/>
  <c r="H1247" i="119"/>
  <c r="H1227" i="119"/>
  <c r="H1218" i="119"/>
  <c r="H1195" i="119"/>
  <c r="H1186" i="119"/>
  <c r="H1163" i="119"/>
  <c r="H1154" i="119"/>
  <c r="H1131" i="119"/>
  <c r="H1122" i="119"/>
  <c r="H1099" i="119"/>
  <c r="H1090" i="119"/>
  <c r="H1067" i="119"/>
  <c r="H1058" i="119"/>
  <c r="H1035" i="119"/>
  <c r="H1026" i="119"/>
  <c r="H1003" i="119"/>
  <c r="H994" i="119"/>
  <c r="H971" i="119"/>
  <c r="H962" i="119"/>
  <c r="H939" i="119"/>
  <c r="H930" i="119"/>
  <c r="H907" i="119"/>
  <c r="H898" i="119"/>
  <c r="H875" i="119"/>
  <c r="H866" i="119"/>
  <c r="H843" i="119"/>
  <c r="H834" i="119"/>
  <c r="H811" i="119"/>
  <c r="H802" i="119"/>
  <c r="H779" i="119"/>
  <c r="H770" i="119"/>
  <c r="H1457" i="119"/>
  <c r="H1321" i="119"/>
  <c r="H1303" i="119"/>
  <c r="H1298" i="119"/>
  <c r="H1293" i="119"/>
  <c r="H1262" i="119"/>
  <c r="H1231" i="119"/>
  <c r="H1222" i="119"/>
  <c r="H1199" i="119"/>
  <c r="H1190" i="119"/>
  <c r="H1167" i="119"/>
  <c r="H1158" i="119"/>
  <c r="H1135" i="119"/>
  <c r="H1126" i="119"/>
  <c r="H1103" i="119"/>
  <c r="H1094" i="119"/>
  <c r="H1071" i="119"/>
  <c r="H1062" i="119"/>
  <c r="H1039" i="119"/>
  <c r="H1030" i="119"/>
  <c r="H1007" i="119"/>
  <c r="H998" i="119"/>
  <c r="H975" i="119"/>
  <c r="H966" i="119"/>
  <c r="H943" i="119"/>
  <c r="H934" i="119"/>
  <c r="H911" i="119"/>
  <c r="H902" i="119"/>
  <c r="H1951" i="119"/>
  <c r="H1945" i="119"/>
  <c r="H1887" i="119"/>
  <c r="H1881" i="119"/>
  <c r="H1823" i="119"/>
  <c r="H1817" i="119"/>
  <c r="H1759" i="119"/>
  <c r="H1753" i="119"/>
  <c r="H1673" i="119"/>
  <c r="H1595" i="119"/>
  <c r="H1581" i="119"/>
  <c r="H1567" i="119"/>
  <c r="H1421" i="119"/>
  <c r="H1393" i="119"/>
  <c r="H1373" i="119"/>
  <c r="H1345" i="119"/>
  <c r="H1339" i="119"/>
  <c r="H1287" i="119"/>
  <c r="H1282" i="119"/>
  <c r="H1277" i="119"/>
  <c r="H1246" i="119"/>
  <c r="H1241" i="119"/>
  <c r="H1226" i="119"/>
  <c r="H1217" i="119"/>
  <c r="H1921" i="119"/>
  <c r="H1915" i="119"/>
  <c r="H1857" i="119"/>
  <c r="H1851" i="119"/>
  <c r="H1793" i="119"/>
  <c r="H1787" i="119"/>
  <c r="H1729" i="119"/>
  <c r="H1723" i="119"/>
  <c r="H1709" i="119"/>
  <c r="H1665" i="119"/>
  <c r="H1629" i="119"/>
  <c r="H1545" i="119"/>
  <c r="H1531" i="119"/>
  <c r="H1503" i="119"/>
  <c r="H1483" i="119"/>
  <c r="H1449" i="119"/>
  <c r="H1435" i="119"/>
  <c r="H1307" i="119"/>
  <c r="H1302" i="119"/>
  <c r="H1271" i="119"/>
  <c r="H1266" i="119"/>
  <c r="H1261" i="119"/>
  <c r="H1235" i="119"/>
  <c r="H1230" i="119"/>
  <c r="H1207" i="119"/>
  <c r="H1198" i="119"/>
  <c r="H1175" i="119"/>
  <c r="H1166" i="119"/>
  <c r="H1143" i="119"/>
  <c r="H1134" i="119"/>
  <c r="H1111" i="119"/>
  <c r="H1102" i="119"/>
  <c r="H1079" i="119"/>
  <c r="H1070" i="119"/>
  <c r="H1047" i="119"/>
  <c r="H1038" i="119"/>
  <c r="H1015" i="119"/>
  <c r="H1006" i="119"/>
  <c r="H983" i="119"/>
  <c r="H974" i="119"/>
  <c r="H951" i="119"/>
  <c r="H942" i="119"/>
  <c r="H919" i="119"/>
  <c r="H910" i="119"/>
  <c r="H1301" i="119"/>
  <c r="H1245" i="119"/>
  <c r="H1185" i="119"/>
  <c r="H1179" i="119"/>
  <c r="H1110" i="119"/>
  <c r="H1098" i="119"/>
  <c r="H1042" i="119"/>
  <c r="H1023" i="119"/>
  <c r="H979" i="119"/>
  <c r="H973" i="119"/>
  <c r="H918" i="119"/>
  <c r="H871" i="119"/>
  <c r="H847" i="119"/>
  <c r="H842" i="119"/>
  <c r="H818" i="119"/>
  <c r="H794" i="119"/>
  <c r="H789" i="119"/>
  <c r="H755" i="119"/>
  <c r="H746" i="119"/>
  <c r="H742" i="119"/>
  <c r="H738" i="119"/>
  <c r="H734" i="119"/>
  <c r="H730" i="119"/>
  <c r="H726" i="119"/>
  <c r="H722" i="119"/>
  <c r="H718" i="119"/>
  <c r="H714" i="119"/>
  <c r="H710" i="119"/>
  <c r="H706" i="119"/>
  <c r="H702" i="119"/>
  <c r="H698" i="119"/>
  <c r="H694" i="119"/>
  <c r="H1337" i="119"/>
  <c r="H1203" i="119"/>
  <c r="H1197" i="119"/>
  <c r="H1153" i="119"/>
  <c r="H1147" i="119"/>
  <c r="H1129" i="119"/>
  <c r="H1078" i="119"/>
  <c r="H1066" i="119"/>
  <c r="H1010" i="119"/>
  <c r="H991" i="119"/>
  <c r="H947" i="119"/>
  <c r="H941" i="119"/>
  <c r="H929" i="119"/>
  <c r="H906" i="119"/>
  <c r="H895" i="119"/>
  <c r="H890" i="119"/>
  <c r="H885" i="119"/>
  <c r="H861" i="119"/>
  <c r="H1593" i="119"/>
  <c r="H1467" i="119"/>
  <c r="H1343" i="119"/>
  <c r="H1286" i="119"/>
  <c r="H1250" i="119"/>
  <c r="H1229" i="119"/>
  <c r="H1215" i="119"/>
  <c r="H1171" i="119"/>
  <c r="H1165" i="119"/>
  <c r="H1121" i="119"/>
  <c r="H1115" i="119"/>
  <c r="H1097" i="119"/>
  <c r="H1046" i="119"/>
  <c r="H1034" i="119"/>
  <c r="H978" i="119"/>
  <c r="H959" i="119"/>
  <c r="H935" i="119"/>
  <c r="H923" i="119"/>
  <c r="H917" i="119"/>
  <c r="H870" i="119"/>
  <c r="H865" i="119"/>
  <c r="H855" i="119"/>
  <c r="H846" i="119"/>
  <c r="H841" i="119"/>
  <c r="H831" i="119"/>
  <c r="H817" i="119"/>
  <c r="H807" i="119"/>
  <c r="H783" i="119"/>
  <c r="H778" i="119"/>
  <c r="H754" i="119"/>
  <c r="H745" i="119"/>
  <c r="H741" i="119"/>
  <c r="H737" i="119"/>
  <c r="H1599" i="119"/>
  <c r="H1357" i="119"/>
  <c r="H1202" i="119"/>
  <c r="H1183" i="119"/>
  <c r="H1139" i="119"/>
  <c r="H1133" i="119"/>
  <c r="H1089" i="119"/>
  <c r="H1083" i="119"/>
  <c r="H1014" i="119"/>
  <c r="H1002" i="119"/>
  <c r="H946" i="119"/>
  <c r="H899" i="119"/>
  <c r="H894" i="119"/>
  <c r="H879" i="119"/>
  <c r="H874" i="119"/>
  <c r="H850" i="119"/>
  <c r="H826" i="119"/>
  <c r="H821" i="119"/>
  <c r="H787" i="119"/>
  <c r="H763" i="119"/>
  <c r="H758" i="119"/>
  <c r="H1613" i="119"/>
  <c r="H1291" i="119"/>
  <c r="H1270" i="119"/>
  <c r="H1255" i="119"/>
  <c r="H1170" i="119"/>
  <c r="H1151" i="119"/>
  <c r="H1107" i="119"/>
  <c r="H1101" i="119"/>
  <c r="H1057" i="119"/>
  <c r="H1051" i="119"/>
  <c r="H982" i="119"/>
  <c r="H970" i="119"/>
  <c r="H927" i="119"/>
  <c r="H883" i="119"/>
  <c r="H859" i="119"/>
  <c r="H854" i="119"/>
  <c r="H835" i="119"/>
  <c r="H830" i="119"/>
  <c r="H806" i="119"/>
  <c r="H791" i="119"/>
  <c r="H782" i="119"/>
  <c r="H767" i="119"/>
  <c r="H1311" i="119"/>
  <c r="H1206" i="119"/>
  <c r="H1194" i="119"/>
  <c r="H1138" i="119"/>
  <c r="H1119" i="119"/>
  <c r="H1075" i="119"/>
  <c r="H1069" i="119"/>
  <c r="H1025" i="119"/>
  <c r="H1019" i="119"/>
  <c r="H950" i="119"/>
  <c r="H938" i="119"/>
  <c r="H915" i="119"/>
  <c r="H909" i="119"/>
  <c r="H887" i="119"/>
  <c r="H878" i="119"/>
  <c r="H863" i="119"/>
  <c r="H839" i="119"/>
  <c r="H815" i="119"/>
  <c r="H810" i="119"/>
  <c r="H786" i="119"/>
  <c r="H1391" i="119"/>
  <c r="H1275" i="119"/>
  <c r="H1055" i="119"/>
  <c r="H937" i="119"/>
  <c r="H853" i="119"/>
  <c r="H833" i="119"/>
  <c r="H827" i="119"/>
  <c r="H809" i="119"/>
  <c r="H803" i="119"/>
  <c r="H766" i="119"/>
  <c r="H735" i="119"/>
  <c r="H719" i="119"/>
  <c r="H703" i="119"/>
  <c r="H683" i="119"/>
  <c r="H674" i="119"/>
  <c r="H665" i="119"/>
  <c r="H651" i="119"/>
  <c r="H642" i="119"/>
  <c r="H633" i="119"/>
  <c r="H619" i="119"/>
  <c r="H610" i="119"/>
  <c r="H601" i="119"/>
  <c r="H1130" i="119"/>
  <c r="H914" i="119"/>
  <c r="H886" i="119"/>
  <c r="H838" i="119"/>
  <c r="H814" i="119"/>
  <c r="H790" i="119"/>
  <c r="H771" i="119"/>
  <c r="H759" i="119"/>
  <c r="H747" i="119"/>
  <c r="H729" i="119"/>
  <c r="H713" i="119"/>
  <c r="H697" i="119"/>
  <c r="H687" i="119"/>
  <c r="H678" i="119"/>
  <c r="H669" i="119"/>
  <c r="H655" i="119"/>
  <c r="H646" i="119"/>
  <c r="H637" i="119"/>
  <c r="H623" i="119"/>
  <c r="H614" i="119"/>
  <c r="H605" i="119"/>
  <c r="H591" i="119"/>
  <c r="H582" i="119"/>
  <c r="H1174" i="119"/>
  <c r="H1106" i="119"/>
  <c r="H987" i="119"/>
  <c r="H858" i="119"/>
  <c r="H723" i="119"/>
  <c r="H707" i="119"/>
  <c r="H691" i="119"/>
  <c r="H682" i="119"/>
  <c r="H673" i="119"/>
  <c r="H659" i="119"/>
  <c r="H1295" i="119"/>
  <c r="H1211" i="119"/>
  <c r="H993" i="119"/>
  <c r="H1325" i="119"/>
  <c r="H1225" i="119"/>
  <c r="H1142" i="119"/>
  <c r="H1074" i="119"/>
  <c r="H1037" i="119"/>
  <c r="H926" i="119"/>
  <c r="H897" i="119"/>
  <c r="H877" i="119"/>
  <c r="H781" i="119"/>
  <c r="H769" i="119"/>
  <c r="H757" i="119"/>
  <c r="H727" i="119"/>
  <c r="H711" i="119"/>
  <c r="H695" i="119"/>
  <c r="H690" i="119"/>
  <c r="H681" i="119"/>
  <c r="H667" i="119"/>
  <c r="H658" i="119"/>
  <c r="H649" i="119"/>
  <c r="H635" i="119"/>
  <c r="H1649" i="119"/>
  <c r="H1239" i="119"/>
  <c r="H1043" i="119"/>
  <c r="H955" i="119"/>
  <c r="H903" i="119"/>
  <c r="H862" i="119"/>
  <c r="H823" i="119"/>
  <c r="H799" i="119"/>
  <c r="H774" i="119"/>
  <c r="H762" i="119"/>
  <c r="H750" i="119"/>
  <c r="H721" i="119"/>
  <c r="H705" i="119"/>
  <c r="H685" i="119"/>
  <c r="H671" i="119"/>
  <c r="H1193" i="119"/>
  <c r="H1087" i="119"/>
  <c r="H1005" i="119"/>
  <c r="H961" i="119"/>
  <c r="H882" i="119"/>
  <c r="H743" i="119"/>
  <c r="H731" i="119"/>
  <c r="H851" i="119"/>
  <c r="H693" i="119"/>
  <c r="H643" i="119"/>
  <c r="H625" i="119"/>
  <c r="H613" i="119"/>
  <c r="H590" i="119"/>
  <c r="H579" i="119"/>
  <c r="H570" i="119"/>
  <c r="H556" i="119"/>
  <c r="H547" i="119"/>
  <c r="H538" i="119"/>
  <c r="H524" i="119"/>
  <c r="H515" i="119"/>
  <c r="H506" i="119"/>
  <c r="H492" i="119"/>
  <c r="H483" i="119"/>
  <c r="H474" i="119"/>
  <c r="H460" i="119"/>
  <c r="H451" i="119"/>
  <c r="H442" i="119"/>
  <c r="H428" i="119"/>
  <c r="H419" i="119"/>
  <c r="H410" i="119"/>
  <c r="H396" i="119"/>
  <c r="H387" i="119"/>
  <c r="H378" i="119"/>
  <c r="H364" i="119"/>
  <c r="H355" i="119"/>
  <c r="H346" i="119"/>
  <c r="H332" i="119"/>
  <c r="H323" i="119"/>
  <c r="H314" i="119"/>
  <c r="H300" i="119"/>
  <c r="H291" i="119"/>
  <c r="H282" i="119"/>
  <c r="H785" i="119"/>
  <c r="H733" i="119"/>
  <c r="H699" i="119"/>
  <c r="H686" i="119"/>
  <c r="H679" i="119"/>
  <c r="H661" i="119"/>
  <c r="H606" i="119"/>
  <c r="H574" i="119"/>
  <c r="H560" i="119"/>
  <c r="H528" i="119"/>
  <c r="H496" i="119"/>
  <c r="H813" i="119"/>
  <c r="H798" i="119"/>
  <c r="H739" i="119"/>
  <c r="H725" i="119"/>
  <c r="H666" i="119"/>
  <c r="H654" i="119"/>
  <c r="H647" i="119"/>
  <c r="H629" i="119"/>
  <c r="H617" i="119"/>
  <c r="H594" i="119"/>
  <c r="H583" i="119"/>
  <c r="H578" i="119"/>
  <c r="H564" i="119"/>
  <c r="H555" i="119"/>
  <c r="H546" i="119"/>
  <c r="H532" i="119"/>
  <c r="H523" i="119"/>
  <c r="H514" i="119"/>
  <c r="H500" i="119"/>
  <c r="H491" i="119"/>
  <c r="H482" i="119"/>
  <c r="H468" i="119"/>
  <c r="H459" i="119"/>
  <c r="H450" i="119"/>
  <c r="H436" i="119"/>
  <c r="H427" i="119"/>
  <c r="H418" i="119"/>
  <c r="H404" i="119"/>
  <c r="H395" i="119"/>
  <c r="H386" i="119"/>
  <c r="H372" i="119"/>
  <c r="H363" i="119"/>
  <c r="H354" i="119"/>
  <c r="H340" i="119"/>
  <c r="H331" i="119"/>
  <c r="H322" i="119"/>
  <c r="H819" i="119"/>
  <c r="H717" i="119"/>
  <c r="H634" i="119"/>
  <c r="H611" i="119"/>
  <c r="H599" i="119"/>
  <c r="H568" i="119"/>
  <c r="H559" i="119"/>
  <c r="H550" i="119"/>
  <c r="H536" i="119"/>
  <c r="H527" i="119"/>
  <c r="H518" i="119"/>
  <c r="H504" i="119"/>
  <c r="H495" i="119"/>
  <c r="H486" i="119"/>
  <c r="H472" i="119"/>
  <c r="H463" i="119"/>
  <c r="H454" i="119"/>
  <c r="H440" i="119"/>
  <c r="H431" i="119"/>
  <c r="H422" i="119"/>
  <c r="H408" i="119"/>
  <c r="H399" i="119"/>
  <c r="H390" i="119"/>
  <c r="H376" i="119"/>
  <c r="H367" i="119"/>
  <c r="H358" i="119"/>
  <c r="H344" i="119"/>
  <c r="H335" i="119"/>
  <c r="H326" i="119"/>
  <c r="H312" i="119"/>
  <c r="H303" i="119"/>
  <c r="H775" i="119"/>
  <c r="H677" i="119"/>
  <c r="H587" i="119"/>
  <c r="H572" i="119"/>
  <c r="H554" i="119"/>
  <c r="H540" i="119"/>
  <c r="H508" i="119"/>
  <c r="H8" i="119"/>
  <c r="H1385" i="119"/>
  <c r="H1162" i="119"/>
  <c r="H1011" i="119"/>
  <c r="H751" i="119"/>
  <c r="H709" i="119"/>
  <c r="H689" i="119"/>
  <c r="H670" i="119"/>
  <c r="H645" i="119"/>
  <c r="H615" i="119"/>
  <c r="H603" i="119"/>
  <c r="H581" i="119"/>
  <c r="H576" i="119"/>
  <c r="H567" i="119"/>
  <c r="H558" i="119"/>
  <c r="H544" i="119"/>
  <c r="H535" i="119"/>
  <c r="H526" i="119"/>
  <c r="H512" i="119"/>
  <c r="H503" i="119"/>
  <c r="H494" i="119"/>
  <c r="H480" i="119"/>
  <c r="H471" i="119"/>
  <c r="H462" i="119"/>
  <c r="H448" i="119"/>
  <c r="H439" i="119"/>
  <c r="H430" i="119"/>
  <c r="H416" i="119"/>
  <c r="H407" i="119"/>
  <c r="H398" i="119"/>
  <c r="H384" i="119"/>
  <c r="H375" i="119"/>
  <c r="H366" i="119"/>
  <c r="H352" i="119"/>
  <c r="H343" i="119"/>
  <c r="H334" i="119"/>
  <c r="H320" i="119"/>
  <c r="H311" i="119"/>
  <c r="H302" i="119"/>
  <c r="H891" i="119"/>
  <c r="H795" i="119"/>
  <c r="H715" i="119"/>
  <c r="H701" i="119"/>
  <c r="H663" i="119"/>
  <c r="H657" i="119"/>
  <c r="H638" i="119"/>
  <c r="H626" i="119"/>
  <c r="H562" i="119"/>
  <c r="H548" i="119"/>
  <c r="H516" i="119"/>
  <c r="H484" i="119"/>
  <c r="H17" i="119"/>
  <c r="H22" i="119"/>
  <c r="H28" i="119"/>
  <c r="H39" i="119"/>
  <c r="H44" i="119"/>
  <c r="H50" i="119"/>
  <c r="H55" i="119"/>
  <c r="H61" i="119"/>
  <c r="H66" i="119"/>
  <c r="H77" i="119"/>
  <c r="H83" i="119"/>
  <c r="H94" i="119"/>
  <c r="H104" i="119"/>
  <c r="H120" i="119"/>
  <c r="H131" i="119"/>
  <c r="H142" i="119"/>
  <c r="H148" i="119"/>
  <c r="H153" i="119"/>
  <c r="H159" i="119"/>
  <c r="H164" i="119"/>
  <c r="H170" i="119"/>
  <c r="H197" i="119"/>
  <c r="H207" i="119"/>
  <c r="H218" i="119"/>
  <c r="H224" i="119"/>
  <c r="H235" i="119"/>
  <c r="H240" i="119"/>
  <c r="H246" i="119"/>
  <c r="H251" i="119"/>
  <c r="H262" i="119"/>
  <c r="H273" i="119"/>
  <c r="H285" i="119"/>
  <c r="H290" i="119"/>
  <c r="H296" i="119"/>
  <c r="H324" i="119"/>
  <c r="H339" i="119"/>
  <c r="H360" i="119"/>
  <c r="H368" i="119"/>
  <c r="H397" i="119"/>
  <c r="H412" i="119"/>
  <c r="H426" i="119"/>
  <c r="H434" i="119"/>
  <c r="H470" i="119"/>
  <c r="H478" i="119"/>
  <c r="H507" i="119"/>
  <c r="H543" i="119"/>
  <c r="H551" i="119"/>
  <c r="H602" i="119"/>
  <c r="H728" i="119"/>
  <c r="C45" i="111"/>
  <c r="B24" i="112"/>
  <c r="B39" i="112" s="1"/>
  <c r="B48" i="112" s="1"/>
  <c r="K10" i="112"/>
  <c r="B37" i="112"/>
  <c r="L29" i="112"/>
  <c r="K30" i="112"/>
  <c r="K31" i="112"/>
  <c r="G46" i="112"/>
  <c r="F46" i="112"/>
  <c r="H14" i="113"/>
  <c r="H28" i="113"/>
  <c r="H31" i="114"/>
  <c r="F9" i="115"/>
  <c r="H12" i="115"/>
  <c r="A29" i="115"/>
  <c r="A31" i="115" s="1"/>
  <c r="A38" i="115" s="1"/>
  <c r="H20" i="115"/>
  <c r="H24" i="115"/>
  <c r="F35" i="116"/>
  <c r="F37" i="116" s="1"/>
  <c r="H23" i="116"/>
  <c r="A42" i="116"/>
  <c r="B34" i="117"/>
  <c r="H45" i="117"/>
  <c r="A34" i="118"/>
  <c r="K27" i="118"/>
  <c r="O27" i="118" s="1"/>
  <c r="H23" i="119"/>
  <c r="H29" i="119"/>
  <c r="H45" i="119"/>
  <c r="H51" i="119"/>
  <c r="H62" i="119"/>
  <c r="H88" i="119"/>
  <c r="H99" i="119"/>
  <c r="H110" i="119"/>
  <c r="H121" i="119"/>
  <c r="H132" i="119"/>
  <c r="H138" i="119"/>
  <c r="H165" i="119"/>
  <c r="H175" i="119"/>
  <c r="H186" i="119"/>
  <c r="H192" i="119"/>
  <c r="H208" i="119"/>
  <c r="H219" i="119"/>
  <c r="H230" i="119"/>
  <c r="H241" i="119"/>
  <c r="H252" i="119"/>
  <c r="H263" i="119"/>
  <c r="H268" i="119"/>
  <c r="H274" i="119"/>
  <c r="H279" i="119"/>
  <c r="H286" i="119"/>
  <c r="H304" i="119"/>
  <c r="H310" i="119"/>
  <c r="H318" i="119"/>
  <c r="H347" i="119"/>
  <c r="H383" i="119"/>
  <c r="H391" i="119"/>
  <c r="H420" i="119"/>
  <c r="H435" i="119"/>
  <c r="H456" i="119"/>
  <c r="H464" i="119"/>
  <c r="H493" i="119"/>
  <c r="H522" i="119"/>
  <c r="H530" i="119"/>
  <c r="H566" i="119"/>
  <c r="H650" i="119"/>
  <c r="H801" i="119"/>
  <c r="H41" i="119"/>
  <c r="H73" i="119"/>
  <c r="H105" i="119"/>
  <c r="H137" i="119"/>
  <c r="H169" i="119"/>
  <c r="H201" i="119"/>
  <c r="H233" i="119"/>
  <c r="H265" i="119"/>
  <c r="H297" i="119"/>
  <c r="H329" i="119"/>
  <c r="H361" i="119"/>
  <c r="H393" i="119"/>
  <c r="H425" i="119"/>
  <c r="H457" i="119"/>
  <c r="H489" i="119"/>
  <c r="H521" i="119"/>
  <c r="H553" i="119"/>
  <c r="H586" i="119"/>
  <c r="H592" i="119"/>
  <c r="H609" i="119"/>
  <c r="H621" i="119"/>
  <c r="H736" i="119"/>
  <c r="H325" i="119"/>
  <c r="H357" i="119"/>
  <c r="H389" i="119"/>
  <c r="H421" i="119"/>
  <c r="H453" i="119"/>
  <c r="H485" i="119"/>
  <c r="H517" i="119"/>
  <c r="H549" i="119"/>
  <c r="H598" i="119"/>
  <c r="H627" i="119"/>
  <c r="H639" i="119"/>
  <c r="H652" i="119"/>
  <c r="H696" i="119"/>
  <c r="H33" i="119"/>
  <c r="H65" i="119"/>
  <c r="H97" i="119"/>
  <c r="H129" i="119"/>
  <c r="H161" i="119"/>
  <c r="H193" i="119"/>
  <c r="H225" i="119"/>
  <c r="H257" i="119"/>
  <c r="H289" i="119"/>
  <c r="H321" i="119"/>
  <c r="H353" i="119"/>
  <c r="H385" i="119"/>
  <c r="H417" i="119"/>
  <c r="H449" i="119"/>
  <c r="H481" i="119"/>
  <c r="H513" i="119"/>
  <c r="H545" i="119"/>
  <c r="H577" i="119"/>
  <c r="H604" i="119"/>
  <c r="H616" i="119"/>
  <c r="H653" i="119"/>
  <c r="H684" i="119"/>
  <c r="H317" i="119"/>
  <c r="H349" i="119"/>
  <c r="H381" i="119"/>
  <c r="H413" i="119"/>
  <c r="H445" i="119"/>
  <c r="H477" i="119"/>
  <c r="H509" i="119"/>
  <c r="H541" i="119"/>
  <c r="H573" i="119"/>
  <c r="H588" i="119"/>
  <c r="H641" i="119"/>
  <c r="H704" i="119"/>
  <c r="H761" i="119"/>
  <c r="H805" i="119"/>
  <c r="H1125" i="119"/>
  <c r="H345" i="119"/>
  <c r="H377" i="119"/>
  <c r="H409" i="119"/>
  <c r="H441" i="119"/>
  <c r="H473" i="119"/>
  <c r="H505" i="119"/>
  <c r="H537" i="119"/>
  <c r="H569" i="119"/>
  <c r="H589" i="119"/>
  <c r="H712" i="119"/>
  <c r="H1253" i="119"/>
  <c r="H53" i="119"/>
  <c r="H85" i="119"/>
  <c r="H117" i="119"/>
  <c r="H149" i="119"/>
  <c r="H181" i="119"/>
  <c r="H213" i="119"/>
  <c r="H245" i="119"/>
  <c r="H277" i="119"/>
  <c r="H309" i="119"/>
  <c r="H341" i="119"/>
  <c r="H373" i="119"/>
  <c r="H405" i="119"/>
  <c r="H437" i="119"/>
  <c r="H469" i="119"/>
  <c r="H501" i="119"/>
  <c r="H533" i="119"/>
  <c r="H565" i="119"/>
  <c r="H584" i="119"/>
  <c r="H595" i="119"/>
  <c r="H618" i="119"/>
  <c r="H630" i="119"/>
  <c r="H636" i="119"/>
  <c r="H648" i="119"/>
  <c r="H920" i="119"/>
  <c r="H305" i="119"/>
  <c r="H337" i="119"/>
  <c r="H369" i="119"/>
  <c r="H401" i="119"/>
  <c r="H433" i="119"/>
  <c r="H465" i="119"/>
  <c r="H497" i="119"/>
  <c r="H529" i="119"/>
  <c r="H561" i="119"/>
  <c r="H607" i="119"/>
  <c r="H662" i="119"/>
  <c r="H668" i="119"/>
  <c r="H680" i="119"/>
  <c r="H720" i="119"/>
  <c r="H749" i="119"/>
  <c r="H829" i="119"/>
  <c r="H844" i="119"/>
  <c r="H905" i="119"/>
  <c r="H969" i="119"/>
  <c r="H1056" i="119"/>
  <c r="H756" i="119"/>
  <c r="H849" i="119"/>
  <c r="H868" i="119"/>
  <c r="H932" i="119"/>
  <c r="H1065" i="119"/>
  <c r="H1080" i="119"/>
  <c r="H1156" i="119"/>
  <c r="H1537" i="119"/>
  <c r="H580" i="119"/>
  <c r="H612" i="119"/>
  <c r="H644" i="119"/>
  <c r="H676" i="119"/>
  <c r="H700" i="119"/>
  <c r="H716" i="119"/>
  <c r="H732" i="119"/>
  <c r="H744" i="119"/>
  <c r="H856" i="119"/>
  <c r="H869" i="119"/>
  <c r="H1081" i="119"/>
  <c r="H1149" i="119"/>
  <c r="H640" i="119"/>
  <c r="H672" i="119"/>
  <c r="H800" i="119"/>
  <c r="H824" i="119"/>
  <c r="H1112" i="119"/>
  <c r="H1233" i="119"/>
  <c r="H1240" i="119"/>
  <c r="H1635" i="119"/>
  <c r="I28" i="120"/>
  <c r="J28" i="120"/>
  <c r="J48" i="120"/>
  <c r="J69" i="120"/>
  <c r="H1001" i="119"/>
  <c r="H1181" i="119"/>
  <c r="H600" i="119"/>
  <c r="H632" i="119"/>
  <c r="H664" i="119"/>
  <c r="H740" i="119"/>
  <c r="H752" i="119"/>
  <c r="H765" i="119"/>
  <c r="H776" i="119"/>
  <c r="H808" i="119"/>
  <c r="H832" i="119"/>
  <c r="H845" i="119"/>
  <c r="H872" i="119"/>
  <c r="H892" i="119"/>
  <c r="H1024" i="119"/>
  <c r="H1137" i="119"/>
  <c r="H1296" i="119"/>
  <c r="H596" i="119"/>
  <c r="H628" i="119"/>
  <c r="H660" i="119"/>
  <c r="H692" i="119"/>
  <c r="H708" i="119"/>
  <c r="H724" i="119"/>
  <c r="H753" i="119"/>
  <c r="H777" i="119"/>
  <c r="H797" i="119"/>
  <c r="H873" i="119"/>
  <c r="H1033" i="119"/>
  <c r="H1161" i="119"/>
  <c r="H624" i="119"/>
  <c r="H656" i="119"/>
  <c r="H688" i="119"/>
  <c r="H748" i="119"/>
  <c r="H772" i="119"/>
  <c r="H881" i="119"/>
  <c r="H908" i="119"/>
  <c r="H1093" i="119"/>
  <c r="H1124" i="119"/>
  <c r="H1169" i="119"/>
  <c r="H1260" i="119"/>
  <c r="H1377" i="119"/>
  <c r="H1399" i="119"/>
  <c r="H1455" i="119"/>
  <c r="H1471" i="119"/>
  <c r="H1495" i="119"/>
  <c r="H1519" i="119"/>
  <c r="H796" i="119"/>
  <c r="H820" i="119"/>
  <c r="H825" i="119"/>
  <c r="H893" i="119"/>
  <c r="H921" i="119"/>
  <c r="H933" i="119"/>
  <c r="H945" i="119"/>
  <c r="H957" i="119"/>
  <c r="H1088" i="119"/>
  <c r="H1113" i="119"/>
  <c r="H1144" i="119"/>
  <c r="H1157" i="119"/>
  <c r="H1188" i="119"/>
  <c r="H1201" i="119"/>
  <c r="H1213" i="119"/>
  <c r="H1220" i="119"/>
  <c r="H1276" i="119"/>
  <c r="H1319" i="119"/>
  <c r="H1363" i="119"/>
  <c r="H1409" i="119"/>
  <c r="H1441" i="119"/>
  <c r="H1551" i="119"/>
  <c r="H1559" i="119"/>
  <c r="H1715" i="119"/>
  <c r="H1779" i="119"/>
  <c r="H1843" i="119"/>
  <c r="H1907" i="119"/>
  <c r="H840" i="119"/>
  <c r="H864" i="119"/>
  <c r="H888" i="119"/>
  <c r="H964" i="119"/>
  <c r="H977" i="119"/>
  <c r="H989" i="119"/>
  <c r="H1120" i="119"/>
  <c r="H1145" i="119"/>
  <c r="H1176" i="119"/>
  <c r="H1189" i="119"/>
  <c r="H1221" i="119"/>
  <c r="H1285" i="119"/>
  <c r="H1305" i="119"/>
  <c r="H1327" i="119"/>
  <c r="H1489" i="119"/>
  <c r="I92" i="120"/>
  <c r="J92" i="120"/>
  <c r="H768" i="119"/>
  <c r="H792" i="119"/>
  <c r="H812" i="119"/>
  <c r="H836" i="119"/>
  <c r="H860" i="119"/>
  <c r="H889" i="119"/>
  <c r="H928" i="119"/>
  <c r="H952" i="119"/>
  <c r="H965" i="119"/>
  <c r="H996" i="119"/>
  <c r="H1009" i="119"/>
  <c r="H1021" i="119"/>
  <c r="H1152" i="119"/>
  <c r="H1177" i="119"/>
  <c r="H1208" i="119"/>
  <c r="H1427" i="119"/>
  <c r="H764" i="119"/>
  <c r="H788" i="119"/>
  <c r="H793" i="119"/>
  <c r="H900" i="119"/>
  <c r="H953" i="119"/>
  <c r="H984" i="119"/>
  <c r="H997" i="119"/>
  <c r="H1028" i="119"/>
  <c r="H1041" i="119"/>
  <c r="H1053" i="119"/>
  <c r="H1184" i="119"/>
  <c r="H1209" i="119"/>
  <c r="H1237" i="119"/>
  <c r="H1257" i="119"/>
  <c r="H1265" i="119"/>
  <c r="J85" i="120"/>
  <c r="H876" i="119"/>
  <c r="H901" i="119"/>
  <c r="H913" i="119"/>
  <c r="H960" i="119"/>
  <c r="H985" i="119"/>
  <c r="H1016" i="119"/>
  <c r="H1029" i="119"/>
  <c r="H1060" i="119"/>
  <c r="H1073" i="119"/>
  <c r="H1085" i="119"/>
  <c r="H1216" i="119"/>
  <c r="H1273" i="119"/>
  <c r="H1280" i="119"/>
  <c r="H1461" i="119"/>
  <c r="H1587" i="119"/>
  <c r="H1679" i="119"/>
  <c r="H1687" i="119"/>
  <c r="H1735" i="119"/>
  <c r="H1743" i="119"/>
  <c r="H1799" i="119"/>
  <c r="H1807" i="119"/>
  <c r="H1863" i="119"/>
  <c r="H1871" i="119"/>
  <c r="H1927" i="119"/>
  <c r="H1935" i="119"/>
  <c r="I56" i="120"/>
  <c r="J56" i="120"/>
  <c r="H760" i="119"/>
  <c r="H780" i="119"/>
  <c r="H804" i="119"/>
  <c r="H828" i="119"/>
  <c r="H852" i="119"/>
  <c r="H857" i="119"/>
  <c r="H896" i="119"/>
  <c r="H925" i="119"/>
  <c r="H992" i="119"/>
  <c r="H1017" i="119"/>
  <c r="H1048" i="119"/>
  <c r="H1061" i="119"/>
  <c r="H1092" i="119"/>
  <c r="H1105" i="119"/>
  <c r="H1117" i="119"/>
  <c r="H1281" i="119"/>
  <c r="H1331" i="119"/>
  <c r="H1617" i="119"/>
  <c r="H924" i="119"/>
  <c r="H956" i="119"/>
  <c r="H988" i="119"/>
  <c r="H1020" i="119"/>
  <c r="H1052" i="119"/>
  <c r="H1084" i="119"/>
  <c r="H1116" i="119"/>
  <c r="H1148" i="119"/>
  <c r="H1180" i="119"/>
  <c r="H1212" i="119"/>
  <c r="H1292" i="119"/>
  <c r="H1297" i="119"/>
  <c r="H1312" i="119"/>
  <c r="H1379" i="119"/>
  <c r="H1407" i="119"/>
  <c r="H1601" i="119"/>
  <c r="H1615" i="119"/>
  <c r="H1703" i="119"/>
  <c r="H1717" i="119"/>
  <c r="H1781" i="119"/>
  <c r="H1845" i="119"/>
  <c r="H1909" i="119"/>
  <c r="J21" i="120"/>
  <c r="J64" i="120"/>
  <c r="H1236" i="119"/>
  <c r="H1252" i="119"/>
  <c r="H1308" i="119"/>
  <c r="H1313" i="119"/>
  <c r="H1333" i="119"/>
  <c r="H1359" i="119"/>
  <c r="H1429" i="119"/>
  <c r="H1477" i="119"/>
  <c r="H1525" i="119"/>
  <c r="H1553" i="119"/>
  <c r="H1575" i="119"/>
  <c r="H1589" i="119"/>
  <c r="H1681" i="119"/>
  <c r="J353" i="120"/>
  <c r="J105" i="120"/>
  <c r="J100" i="120"/>
  <c r="J89" i="120"/>
  <c r="J73" i="120"/>
  <c r="J57" i="120"/>
  <c r="J41" i="120"/>
  <c r="J25" i="120"/>
  <c r="J9" i="120"/>
  <c r="J109" i="120"/>
  <c r="J93" i="120"/>
  <c r="J77" i="120"/>
  <c r="J61" i="120"/>
  <c r="J45" i="120"/>
  <c r="J29" i="120"/>
  <c r="J13" i="120"/>
  <c r="J8" i="120"/>
  <c r="J97" i="120"/>
  <c r="J81" i="120"/>
  <c r="J65" i="120"/>
  <c r="J49" i="120"/>
  <c r="J33" i="120"/>
  <c r="J17" i="120"/>
  <c r="I44" i="120"/>
  <c r="J44" i="120"/>
  <c r="I72" i="120"/>
  <c r="J72" i="120"/>
  <c r="I108" i="120"/>
  <c r="J108" i="120"/>
  <c r="H884" i="119"/>
  <c r="H916" i="119"/>
  <c r="H948" i="119"/>
  <c r="H980" i="119"/>
  <c r="H1012" i="119"/>
  <c r="H1044" i="119"/>
  <c r="H1076" i="119"/>
  <c r="H1108" i="119"/>
  <c r="H1140" i="119"/>
  <c r="H1172" i="119"/>
  <c r="H1204" i="119"/>
  <c r="H1268" i="119"/>
  <c r="H1367" i="119"/>
  <c r="H1491" i="119"/>
  <c r="H1505" i="119"/>
  <c r="H1697" i="119"/>
  <c r="H1711" i="119"/>
  <c r="H1747" i="119"/>
  <c r="H1767" i="119"/>
  <c r="H1775" i="119"/>
  <c r="H1811" i="119"/>
  <c r="H1831" i="119"/>
  <c r="H1839" i="119"/>
  <c r="H1875" i="119"/>
  <c r="H1895" i="119"/>
  <c r="H1903" i="119"/>
  <c r="H1939" i="119"/>
  <c r="H1959" i="119"/>
  <c r="H1967" i="119"/>
  <c r="J16" i="120"/>
  <c r="J37" i="120"/>
  <c r="J80" i="120"/>
  <c r="J101" i="120"/>
  <c r="H784" i="119"/>
  <c r="H816" i="119"/>
  <c r="H848" i="119"/>
  <c r="H880" i="119"/>
  <c r="H912" i="119"/>
  <c r="H944" i="119"/>
  <c r="H976" i="119"/>
  <c r="H1008" i="119"/>
  <c r="H1040" i="119"/>
  <c r="H1072" i="119"/>
  <c r="H1104" i="119"/>
  <c r="H1136" i="119"/>
  <c r="H1168" i="119"/>
  <c r="H1200" i="119"/>
  <c r="H1232" i="119"/>
  <c r="H1284" i="119"/>
  <c r="H1315" i="119"/>
  <c r="H1335" i="119"/>
  <c r="H1423" i="119"/>
  <c r="H1431" i="119"/>
  <c r="H1527" i="119"/>
  <c r="H1555" i="119"/>
  <c r="H1569" i="119"/>
  <c r="H1583" i="119"/>
  <c r="I24" i="120"/>
  <c r="J24" i="120"/>
  <c r="I60" i="120"/>
  <c r="J60" i="120"/>
  <c r="I88" i="120"/>
  <c r="J88" i="120"/>
  <c r="H940" i="119"/>
  <c r="H972" i="119"/>
  <c r="H1004" i="119"/>
  <c r="H1036" i="119"/>
  <c r="H1068" i="119"/>
  <c r="H1100" i="119"/>
  <c r="H1132" i="119"/>
  <c r="H1164" i="119"/>
  <c r="H1196" i="119"/>
  <c r="H1228" i="119"/>
  <c r="H1248" i="119"/>
  <c r="H1300" i="119"/>
  <c r="H1383" i="119"/>
  <c r="H1459" i="119"/>
  <c r="H1507" i="119"/>
  <c r="H1535" i="119"/>
  <c r="H1605" i="119"/>
  <c r="H1749" i="119"/>
  <c r="H1813" i="119"/>
  <c r="H1877" i="119"/>
  <c r="H1941" i="119"/>
  <c r="J32" i="120"/>
  <c r="J53" i="120"/>
  <c r="J96" i="120"/>
  <c r="H904" i="119"/>
  <c r="H936" i="119"/>
  <c r="H968" i="119"/>
  <c r="H1000" i="119"/>
  <c r="H1032" i="119"/>
  <c r="H1064" i="119"/>
  <c r="H1096" i="119"/>
  <c r="H1128" i="119"/>
  <c r="H1160" i="119"/>
  <c r="H1192" i="119"/>
  <c r="H1224" i="119"/>
  <c r="H1244" i="119"/>
  <c r="H1249" i="119"/>
  <c r="H1264" i="119"/>
  <c r="H1349" i="119"/>
  <c r="H1397" i="119"/>
  <c r="H1425" i="119"/>
  <c r="H1447" i="119"/>
  <c r="H1473" i="119"/>
  <c r="H1487" i="119"/>
  <c r="H1557" i="119"/>
  <c r="H1619" i="119"/>
  <c r="H1633" i="119"/>
  <c r="H1655" i="119"/>
  <c r="H1663" i="119"/>
  <c r="H1685" i="119"/>
  <c r="I12" i="120"/>
  <c r="J12" i="120"/>
  <c r="I40" i="120"/>
  <c r="J40" i="120"/>
  <c r="I76" i="120"/>
  <c r="J76" i="120"/>
  <c r="I104" i="120"/>
  <c r="J104" i="120"/>
  <c r="H1272" i="119"/>
  <c r="H1304" i="119"/>
  <c r="H1351" i="119"/>
  <c r="H1381" i="119"/>
  <c r="H1411" i="119"/>
  <c r="H1479" i="119"/>
  <c r="H1509" i="119"/>
  <c r="H1539" i="119"/>
  <c r="H1607" i="119"/>
  <c r="H1637" i="119"/>
  <c r="H1667" i="119"/>
  <c r="H1413" i="119"/>
  <c r="H1443" i="119"/>
  <c r="H1511" i="119"/>
  <c r="H1541" i="119"/>
  <c r="H1571" i="119"/>
  <c r="H1639" i="119"/>
  <c r="H1669" i="119"/>
  <c r="H1699" i="119"/>
  <c r="H1365" i="119"/>
  <c r="H1395" i="119"/>
  <c r="H1463" i="119"/>
  <c r="H1493" i="119"/>
  <c r="H1523" i="119"/>
  <c r="H1591" i="119"/>
  <c r="H1621" i="119"/>
  <c r="H1651" i="119"/>
  <c r="H1719" i="119"/>
  <c r="H1731" i="119"/>
  <c r="H1751" i="119"/>
  <c r="H1763" i="119"/>
  <c r="H1783" i="119"/>
  <c r="H1795" i="119"/>
  <c r="H1815" i="119"/>
  <c r="H1827" i="119"/>
  <c r="H1847" i="119"/>
  <c r="H1859" i="119"/>
  <c r="H1879" i="119"/>
  <c r="H1891" i="119"/>
  <c r="H1911" i="119"/>
  <c r="H1923" i="119"/>
  <c r="H1943" i="119"/>
  <c r="H1955" i="119"/>
  <c r="I20" i="120"/>
  <c r="I36" i="120"/>
  <c r="I52" i="120"/>
  <c r="I68" i="120"/>
  <c r="I84" i="120"/>
  <c r="I100" i="120"/>
  <c r="H1256" i="119"/>
  <c r="H1288" i="119"/>
  <c r="H1317" i="119"/>
  <c r="H1347" i="119"/>
  <c r="H1415" i="119"/>
  <c r="H1445" i="119"/>
  <c r="H1475" i="119"/>
  <c r="H1543" i="119"/>
  <c r="H1573" i="119"/>
  <c r="H1603" i="119"/>
  <c r="H1671" i="119"/>
  <c r="H1701" i="119"/>
  <c r="J20" i="120"/>
  <c r="J36" i="120"/>
  <c r="J52" i="120"/>
  <c r="J68" i="120"/>
  <c r="J84" i="120"/>
  <c r="H1623" i="119"/>
  <c r="H1653" i="119"/>
  <c r="H1683" i="119"/>
  <c r="H1733" i="119"/>
  <c r="H1765" i="119"/>
  <c r="H1797" i="119"/>
  <c r="H1829" i="119"/>
  <c r="H1861" i="119"/>
  <c r="H1893" i="119"/>
  <c r="H1925" i="119"/>
  <c r="H1957" i="119"/>
  <c r="I10" i="120"/>
  <c r="J10" i="120"/>
  <c r="I16" i="120"/>
  <c r="I32" i="120"/>
  <c r="I48" i="120"/>
  <c r="I64" i="120"/>
  <c r="I80" i="120"/>
  <c r="I96" i="120"/>
  <c r="I9" i="120"/>
  <c r="I13" i="120"/>
  <c r="I17" i="120"/>
  <c r="I21" i="120"/>
  <c r="I25" i="120"/>
  <c r="I29" i="120"/>
  <c r="I33" i="120"/>
  <c r="I37" i="120"/>
  <c r="I41" i="120"/>
  <c r="I45" i="120"/>
  <c r="I49" i="120"/>
  <c r="I53" i="120"/>
  <c r="I57" i="120"/>
  <c r="I61" i="120"/>
  <c r="I65" i="120"/>
  <c r="I69" i="120"/>
  <c r="I73" i="120"/>
  <c r="I77" i="120"/>
  <c r="I81" i="120"/>
  <c r="I85" i="120"/>
  <c r="I89" i="120"/>
  <c r="I93" i="120"/>
  <c r="I97" i="120"/>
  <c r="I101" i="120"/>
  <c r="I105" i="120"/>
  <c r="I109" i="120"/>
  <c r="H14" i="122"/>
  <c r="I14" i="120"/>
  <c r="I18" i="120"/>
  <c r="I22" i="120"/>
  <c r="I26" i="120"/>
  <c r="I30" i="120"/>
  <c r="I34" i="120"/>
  <c r="I38" i="120"/>
  <c r="I42" i="120"/>
  <c r="I46" i="120"/>
  <c r="I50" i="120"/>
  <c r="I54" i="120"/>
  <c r="I58" i="120"/>
  <c r="I62" i="120"/>
  <c r="I66" i="120"/>
  <c r="I70" i="120"/>
  <c r="I74" i="120"/>
  <c r="I78" i="120"/>
  <c r="I82" i="120"/>
  <c r="I86" i="120"/>
  <c r="I90" i="120"/>
  <c r="I94" i="120"/>
  <c r="I98" i="120"/>
  <c r="I102" i="120"/>
  <c r="I106" i="120"/>
  <c r="I110" i="120"/>
  <c r="J14" i="120"/>
  <c r="J18" i="120"/>
  <c r="J22" i="120"/>
  <c r="J26" i="120"/>
  <c r="J30" i="120"/>
  <c r="J34" i="120"/>
  <c r="J38" i="120"/>
  <c r="J42" i="120"/>
  <c r="J46" i="120"/>
  <c r="J50" i="120"/>
  <c r="J54" i="120"/>
  <c r="J58" i="120"/>
  <c r="J62" i="120"/>
  <c r="J66" i="120"/>
  <c r="J70" i="120"/>
  <c r="J74" i="120"/>
  <c r="J78" i="120"/>
  <c r="J82" i="120"/>
  <c r="J86" i="120"/>
  <c r="J90" i="120"/>
  <c r="J94" i="120"/>
  <c r="J98" i="120"/>
  <c r="J102" i="120"/>
  <c r="J106" i="120"/>
  <c r="J110" i="120"/>
  <c r="H94" i="122"/>
  <c r="I11" i="120"/>
  <c r="I15" i="120"/>
  <c r="I19" i="120"/>
  <c r="I23" i="120"/>
  <c r="I27" i="120"/>
  <c r="I31" i="120"/>
  <c r="I35" i="120"/>
  <c r="I39" i="120"/>
  <c r="I43" i="120"/>
  <c r="I47" i="120"/>
  <c r="I51" i="120"/>
  <c r="I55" i="120"/>
  <c r="I59" i="120"/>
  <c r="I63" i="120"/>
  <c r="I67" i="120"/>
  <c r="I71" i="120"/>
  <c r="I75" i="120"/>
  <c r="I79" i="120"/>
  <c r="I83" i="120"/>
  <c r="I87" i="120"/>
  <c r="I91" i="120"/>
  <c r="I95" i="120"/>
  <c r="I99" i="120"/>
  <c r="I103" i="120"/>
  <c r="I107" i="120"/>
  <c r="J11" i="120"/>
  <c r="J15" i="120"/>
  <c r="J19" i="120"/>
  <c r="J23" i="120"/>
  <c r="J27" i="120"/>
  <c r="J31" i="120"/>
  <c r="J35" i="120"/>
  <c r="J39" i="120"/>
  <c r="J43" i="120"/>
  <c r="J47" i="120"/>
  <c r="J51" i="120"/>
  <c r="J55" i="120"/>
  <c r="J59" i="120"/>
  <c r="J63" i="120"/>
  <c r="J67" i="120"/>
  <c r="J71" i="120"/>
  <c r="J75" i="120"/>
  <c r="J79" i="120"/>
  <c r="J83" i="120"/>
  <c r="J87" i="120"/>
  <c r="J91" i="120"/>
  <c r="J95" i="120"/>
  <c r="J99" i="120"/>
  <c r="J103" i="120"/>
  <c r="J107" i="120"/>
  <c r="J112" i="120"/>
  <c r="B24" i="106"/>
  <c r="B34" i="106" s="1"/>
  <c r="B9" i="104"/>
  <c r="A35" i="108"/>
  <c r="O6" i="114"/>
  <c r="K9" i="114"/>
  <c r="K14" i="104"/>
  <c r="K12" i="104"/>
  <c r="B17" i="113"/>
  <c r="B24" i="113" s="1"/>
  <c r="B34" i="113" s="1"/>
  <c r="K8" i="104"/>
  <c r="O11" i="110"/>
  <c r="C13" i="104"/>
  <c r="B49" i="112"/>
  <c r="F19" i="105"/>
  <c r="F26" i="105" s="1"/>
  <c r="F38" i="105" s="1"/>
  <c r="K9" i="104"/>
  <c r="C28" i="110"/>
  <c r="C36" i="110" s="1"/>
  <c r="K11" i="104"/>
  <c r="F24" i="112"/>
  <c r="F39" i="112" s="1"/>
  <c r="F48" i="112" s="1"/>
  <c r="O11" i="115"/>
  <c r="J8" i="105"/>
  <c r="C19" i="105"/>
  <c r="C26" i="105" s="1"/>
  <c r="C38" i="105" s="1"/>
  <c r="I19" i="105"/>
  <c r="I26" i="105" s="1"/>
  <c r="I38" i="105" s="1"/>
  <c r="K17" i="105"/>
  <c r="K19" i="105" s="1"/>
  <c r="L13" i="105"/>
  <c r="L31" i="105"/>
  <c r="L35" i="105"/>
  <c r="J36" i="105"/>
  <c r="K15" i="106"/>
  <c r="L13" i="106"/>
  <c r="L20" i="106"/>
  <c r="L22" i="106" s="1"/>
  <c r="L27" i="106"/>
  <c r="L31" i="106"/>
  <c r="J32" i="106"/>
  <c r="O6" i="107"/>
  <c r="O8" i="107" s="1"/>
  <c r="K8" i="107"/>
  <c r="B36" i="107"/>
  <c r="B38" i="107" s="1"/>
  <c r="B45" i="107" s="1"/>
  <c r="K15" i="107"/>
  <c r="O15" i="107" s="1"/>
  <c r="K19" i="107"/>
  <c r="O19" i="107" s="1"/>
  <c r="K23" i="107"/>
  <c r="O23" i="107" s="1"/>
  <c r="K43" i="107"/>
  <c r="B60" i="107"/>
  <c r="O6" i="108"/>
  <c r="O8" i="108" s="1"/>
  <c r="K8" i="108"/>
  <c r="B17" i="108"/>
  <c r="B24" i="108" s="1"/>
  <c r="B34" i="108" s="1"/>
  <c r="L17" i="108"/>
  <c r="L24" i="108" s="1"/>
  <c r="L34" i="108" s="1"/>
  <c r="M9" i="104" s="1"/>
  <c r="L89" i="14" s="1"/>
  <c r="I15" i="108"/>
  <c r="F9" i="109"/>
  <c r="K6" i="109"/>
  <c r="A26" i="109"/>
  <c r="A33" i="109" s="1"/>
  <c r="A49" i="109" s="1"/>
  <c r="F24" i="109"/>
  <c r="I11" i="109"/>
  <c r="I24" i="109" s="1"/>
  <c r="H13" i="109"/>
  <c r="H17" i="109"/>
  <c r="H21" i="109"/>
  <c r="H24" i="109" s="1"/>
  <c r="H26" i="109" s="1"/>
  <c r="H30" i="109"/>
  <c r="H31" i="109" s="1"/>
  <c r="G31" i="109"/>
  <c r="G44" i="109"/>
  <c r="G9" i="110"/>
  <c r="B26" i="110"/>
  <c r="B28" i="110" s="1"/>
  <c r="B36" i="110" s="1"/>
  <c r="B49" i="110" s="1"/>
  <c r="H11" i="110"/>
  <c r="H15" i="110"/>
  <c r="H19" i="110"/>
  <c r="H23" i="110"/>
  <c r="A34" i="110"/>
  <c r="G34" i="110"/>
  <c r="H31" i="110"/>
  <c r="H32" i="110"/>
  <c r="H39" i="110"/>
  <c r="H40" i="110"/>
  <c r="H41" i="110"/>
  <c r="H43" i="110"/>
  <c r="H44" i="110"/>
  <c r="H45" i="110"/>
  <c r="F47" i="110"/>
  <c r="K9" i="111"/>
  <c r="O6" i="111"/>
  <c r="O9" i="111" s="1"/>
  <c r="K12" i="111"/>
  <c r="O12" i="111" s="1"/>
  <c r="K16" i="111"/>
  <c r="O16" i="111" s="1"/>
  <c r="H6" i="113"/>
  <c r="H7" i="113"/>
  <c r="F8" i="113"/>
  <c r="H13" i="113"/>
  <c r="H20" i="113"/>
  <c r="H29" i="113"/>
  <c r="H31" i="113"/>
  <c r="H11" i="114"/>
  <c r="H15" i="114"/>
  <c r="F16" i="114"/>
  <c r="I21" i="114"/>
  <c r="I23" i="114" s="1"/>
  <c r="K21" i="114"/>
  <c r="A33" i="114"/>
  <c r="A35" i="114" s="1"/>
  <c r="G33" i="114"/>
  <c r="C29" i="115"/>
  <c r="C31" i="115" s="1"/>
  <c r="C38" i="115" s="1"/>
  <c r="H15" i="115"/>
  <c r="I15" i="115"/>
  <c r="C47" i="115"/>
  <c r="N17" i="104"/>
  <c r="M97" i="14" s="1"/>
  <c r="O108" i="147" s="1"/>
  <c r="M61" i="116"/>
  <c r="O40" i="116"/>
  <c r="O42" i="116" s="1"/>
  <c r="Q97" i="14" s="1"/>
  <c r="K42" i="116"/>
  <c r="L51" i="117"/>
  <c r="M18" i="104"/>
  <c r="L98" i="14" s="1"/>
  <c r="N109" i="147" s="1"/>
  <c r="K36" i="105"/>
  <c r="J15" i="106"/>
  <c r="J17" i="106" s="1"/>
  <c r="J22" i="106"/>
  <c r="A38" i="107"/>
  <c r="A45" i="107" s="1"/>
  <c r="A62" i="107" s="1"/>
  <c r="H6" i="107"/>
  <c r="H8" i="107" s="1"/>
  <c r="G8" i="107"/>
  <c r="F36" i="107"/>
  <c r="F38" i="107" s="1"/>
  <c r="I11" i="107"/>
  <c r="I36" i="107" s="1"/>
  <c r="H13" i="107"/>
  <c r="H17" i="107"/>
  <c r="H21" i="107"/>
  <c r="H25" i="107"/>
  <c r="H29" i="107"/>
  <c r="H33" i="107"/>
  <c r="H43" i="107"/>
  <c r="G43" i="107"/>
  <c r="G60" i="107"/>
  <c r="I8" i="108"/>
  <c r="F8" i="108"/>
  <c r="C15" i="108"/>
  <c r="C17" i="108" s="1"/>
  <c r="C24" i="108" s="1"/>
  <c r="C34" i="108" s="1"/>
  <c r="O10" i="108"/>
  <c r="O15" i="108" s="1"/>
  <c r="H13" i="108"/>
  <c r="H20" i="108"/>
  <c r="H28" i="108"/>
  <c r="H29" i="108"/>
  <c r="H31" i="108"/>
  <c r="C26" i="109"/>
  <c r="C33" i="109" s="1"/>
  <c r="C49" i="109" s="1"/>
  <c r="K13" i="109"/>
  <c r="O13" i="109" s="1"/>
  <c r="K17" i="109"/>
  <c r="O17" i="109" s="1"/>
  <c r="K21" i="109"/>
  <c r="O21" i="109" s="1"/>
  <c r="B31" i="109"/>
  <c r="B33" i="109" s="1"/>
  <c r="B49" i="109" s="1"/>
  <c r="F44" i="109"/>
  <c r="H37" i="109"/>
  <c r="H38" i="109"/>
  <c r="H39" i="109"/>
  <c r="H41" i="109"/>
  <c r="H42" i="109"/>
  <c r="H43" i="109"/>
  <c r="O46" i="109"/>
  <c r="O47" i="109" s="1"/>
  <c r="Q90" i="14" s="1"/>
  <c r="K15" i="110"/>
  <c r="O15" i="110" s="1"/>
  <c r="K19" i="110"/>
  <c r="O19" i="110" s="1"/>
  <c r="I34" i="110"/>
  <c r="C47" i="110"/>
  <c r="A27" i="111"/>
  <c r="G9" i="111"/>
  <c r="H6" i="111"/>
  <c r="H9" i="111" s="1"/>
  <c r="H14" i="111"/>
  <c r="H18" i="111"/>
  <c r="H22" i="111"/>
  <c r="A33" i="111"/>
  <c r="G33" i="111"/>
  <c r="H30" i="111"/>
  <c r="H31" i="111"/>
  <c r="H39" i="111"/>
  <c r="H40" i="111"/>
  <c r="H42" i="111"/>
  <c r="H43" i="111"/>
  <c r="H44" i="111"/>
  <c r="A24" i="112"/>
  <c r="A39" i="112" s="1"/>
  <c r="A48" i="112" s="1"/>
  <c r="G24" i="112"/>
  <c r="G39" i="112" s="1"/>
  <c r="G48" i="112" s="1"/>
  <c r="L6" i="112"/>
  <c r="L8" i="112" s="1"/>
  <c r="L11" i="112"/>
  <c r="L15" i="112"/>
  <c r="L19" i="112"/>
  <c r="K37" i="112"/>
  <c r="L30" i="112"/>
  <c r="L34" i="112"/>
  <c r="K46" i="112"/>
  <c r="L45" i="112"/>
  <c r="J46" i="112"/>
  <c r="I6" i="113"/>
  <c r="I7" i="113"/>
  <c r="N17" i="113"/>
  <c r="N24" i="113" s="1"/>
  <c r="N34" i="113" s="1"/>
  <c r="O14" i="104" s="1"/>
  <c r="K13" i="113"/>
  <c r="O13" i="113" s="1"/>
  <c r="O15" i="113" s="1"/>
  <c r="C22" i="113"/>
  <c r="K20" i="113"/>
  <c r="B9" i="114"/>
  <c r="B18" i="114" s="1"/>
  <c r="B25" i="114" s="1"/>
  <c r="B35" i="114" s="1"/>
  <c r="H6" i="114"/>
  <c r="H9" i="114" s="1"/>
  <c r="J25" i="114"/>
  <c r="J35" i="114" s="1"/>
  <c r="C16" i="114"/>
  <c r="C18" i="114" s="1"/>
  <c r="C25" i="114" s="1"/>
  <c r="C35" i="114" s="1"/>
  <c r="K11" i="114"/>
  <c r="I15" i="114"/>
  <c r="H30" i="114"/>
  <c r="H33" i="114" s="1"/>
  <c r="I30" i="114"/>
  <c r="I9" i="115"/>
  <c r="B29" i="115"/>
  <c r="B31" i="115" s="1"/>
  <c r="B38" i="115" s="1"/>
  <c r="I19" i="115"/>
  <c r="H19" i="115"/>
  <c r="J29" i="115"/>
  <c r="I27" i="115"/>
  <c r="G29" i="115"/>
  <c r="L53" i="115"/>
  <c r="M16" i="104"/>
  <c r="L96" i="14" s="1"/>
  <c r="N107" i="147" s="1"/>
  <c r="N53" i="115"/>
  <c r="O16" i="104"/>
  <c r="N96" i="14" s="1"/>
  <c r="P107" i="147" s="1"/>
  <c r="F47" i="115"/>
  <c r="G47" i="115"/>
  <c r="C37" i="116"/>
  <c r="C44" i="116" s="1"/>
  <c r="O6" i="117"/>
  <c r="L6" i="105"/>
  <c r="L8" i="105" s="1"/>
  <c r="L11" i="105"/>
  <c r="L17" i="105" s="1"/>
  <c r="L15" i="105"/>
  <c r="L22" i="105"/>
  <c r="L24" i="105" s="1"/>
  <c r="L29" i="105"/>
  <c r="L33" i="105"/>
  <c r="A17" i="106"/>
  <c r="A24" i="106" s="1"/>
  <c r="A34" i="106" s="1"/>
  <c r="G17" i="106"/>
  <c r="G24" i="106" s="1"/>
  <c r="G34" i="106" s="1"/>
  <c r="H7" i="104" s="1"/>
  <c r="L6" i="106"/>
  <c r="L8" i="106" s="1"/>
  <c r="L11" i="106"/>
  <c r="L15" i="106" s="1"/>
  <c r="L29" i="106"/>
  <c r="K13" i="107"/>
  <c r="O13" i="107" s="1"/>
  <c r="K17" i="107"/>
  <c r="O17" i="107" s="1"/>
  <c r="K21" i="107"/>
  <c r="O21" i="107" s="1"/>
  <c r="M45" i="107"/>
  <c r="M62" i="107" s="1"/>
  <c r="N8" i="104" s="1"/>
  <c r="M88" i="14" s="1"/>
  <c r="O99" i="147" s="1"/>
  <c r="K22" i="108"/>
  <c r="O20" i="108"/>
  <c r="O22" i="108" s="1"/>
  <c r="G24" i="109"/>
  <c r="G26" i="109" s="1"/>
  <c r="F31" i="109"/>
  <c r="I30" i="109"/>
  <c r="I31" i="109" s="1"/>
  <c r="F26" i="110"/>
  <c r="F28" i="110" s="1"/>
  <c r="I11" i="110"/>
  <c r="I26" i="110" s="1"/>
  <c r="I28" i="110" s="1"/>
  <c r="G26" i="110"/>
  <c r="L36" i="110"/>
  <c r="L49" i="110" s="1"/>
  <c r="M11" i="104" s="1"/>
  <c r="L91" i="14" s="1"/>
  <c r="N102" i="147" s="1"/>
  <c r="O31" i="110"/>
  <c r="O34" i="110" s="1"/>
  <c r="Q91" i="14" s="1"/>
  <c r="F34" i="110"/>
  <c r="K14" i="111"/>
  <c r="O14" i="111" s="1"/>
  <c r="K18" i="111"/>
  <c r="O18" i="111" s="1"/>
  <c r="K22" i="111"/>
  <c r="O22" i="111" s="1"/>
  <c r="O6" i="113"/>
  <c r="O8" i="113" s="1"/>
  <c r="G15" i="113"/>
  <c r="G17" i="113" s="1"/>
  <c r="H10" i="113"/>
  <c r="H11" i="113"/>
  <c r="F15" i="113"/>
  <c r="I22" i="113"/>
  <c r="G22" i="113"/>
  <c r="H21" i="113"/>
  <c r="F22" i="113"/>
  <c r="F32" i="113"/>
  <c r="I27" i="113"/>
  <c r="I32" i="113" s="1"/>
  <c r="G16" i="114"/>
  <c r="H12" i="114"/>
  <c r="H13" i="114"/>
  <c r="H21" i="114"/>
  <c r="F23" i="114"/>
  <c r="H7" i="115"/>
  <c r="H9" i="115" s="1"/>
  <c r="I7" i="115"/>
  <c r="G31" i="115"/>
  <c r="G38" i="115" s="1"/>
  <c r="K15" i="115"/>
  <c r="O15" i="115" s="1"/>
  <c r="H23" i="115"/>
  <c r="I23" i="115"/>
  <c r="I46" i="115"/>
  <c r="H46" i="115"/>
  <c r="K9" i="116"/>
  <c r="O6" i="116"/>
  <c r="O9" i="116" s="1"/>
  <c r="B37" i="116"/>
  <c r="B44" i="116" s="1"/>
  <c r="A27" i="117"/>
  <c r="A36" i="117" s="1"/>
  <c r="O18" i="104"/>
  <c r="N98" i="14" s="1"/>
  <c r="P109" i="147" s="1"/>
  <c r="N51" i="117"/>
  <c r="O11" i="117"/>
  <c r="D22" i="124"/>
  <c r="I20" i="104"/>
  <c r="H32" i="104"/>
  <c r="J17" i="105"/>
  <c r="J24" i="105"/>
  <c r="C38" i="107"/>
  <c r="C45" i="107" s="1"/>
  <c r="C62" i="107" s="1"/>
  <c r="G36" i="107"/>
  <c r="F43" i="107"/>
  <c r="I42" i="107"/>
  <c r="I43" i="107" s="1"/>
  <c r="H60" i="107"/>
  <c r="G15" i="108"/>
  <c r="G17" i="108" s="1"/>
  <c r="G24" i="108" s="1"/>
  <c r="G34" i="108" s="1"/>
  <c r="H10" i="108"/>
  <c r="F15" i="108"/>
  <c r="I22" i="108"/>
  <c r="G22" i="108"/>
  <c r="H21" i="108"/>
  <c r="F22" i="108"/>
  <c r="F32" i="108"/>
  <c r="I27" i="108"/>
  <c r="I32" i="108" s="1"/>
  <c r="I6" i="109"/>
  <c r="J9" i="109"/>
  <c r="J26" i="109" s="1"/>
  <c r="J33" i="109" s="1"/>
  <c r="J49" i="109" s="1"/>
  <c r="I7" i="109"/>
  <c r="K8" i="109"/>
  <c r="O8" i="109" s="1"/>
  <c r="K11" i="109"/>
  <c r="K15" i="109"/>
  <c r="O15" i="109" s="1"/>
  <c r="K19" i="109"/>
  <c r="O19" i="109" s="1"/>
  <c r="K23" i="109"/>
  <c r="O23" i="109" s="1"/>
  <c r="G47" i="109"/>
  <c r="H46" i="109"/>
  <c r="H47" i="109" s="1"/>
  <c r="C27" i="111"/>
  <c r="C35" i="111" s="1"/>
  <c r="G25" i="111"/>
  <c r="L35" i="111"/>
  <c r="L47" i="111" s="1"/>
  <c r="M12" i="104" s="1"/>
  <c r="L92" i="14" s="1"/>
  <c r="N103" i="147" s="1"/>
  <c r="F33" i="111"/>
  <c r="I38" i="111"/>
  <c r="I45" i="111" s="1"/>
  <c r="F45" i="111"/>
  <c r="C24" i="112"/>
  <c r="C39" i="112" s="1"/>
  <c r="C48" i="112" s="1"/>
  <c r="I24" i="112"/>
  <c r="I39" i="112" s="1"/>
  <c r="I48" i="112" s="1"/>
  <c r="K22" i="112"/>
  <c r="L13" i="112"/>
  <c r="L17" i="112"/>
  <c r="L21" i="112"/>
  <c r="J22" i="112"/>
  <c r="J24" i="112" s="1"/>
  <c r="J39" i="112" s="1"/>
  <c r="L28" i="112"/>
  <c r="L32" i="112"/>
  <c r="L36" i="112"/>
  <c r="J37" i="112"/>
  <c r="L43" i="112"/>
  <c r="F9" i="114"/>
  <c r="I6" i="114"/>
  <c r="I9" i="114" s="1"/>
  <c r="G9" i="114"/>
  <c r="G23" i="114"/>
  <c r="H22" i="114"/>
  <c r="F29" i="115"/>
  <c r="F31" i="115" s="1"/>
  <c r="I11" i="115"/>
  <c r="H11" i="115"/>
  <c r="K27" i="115"/>
  <c r="O27" i="115" s="1"/>
  <c r="H27" i="115"/>
  <c r="H42" i="115"/>
  <c r="I42" i="115"/>
  <c r="H49" i="115"/>
  <c r="H51" i="115" s="1"/>
  <c r="I49" i="115"/>
  <c r="I51" i="115" s="1"/>
  <c r="F51" i="115"/>
  <c r="C31" i="104"/>
  <c r="C32" i="104" s="1"/>
  <c r="G9" i="116"/>
  <c r="G37" i="116" s="1"/>
  <c r="G44" i="116" s="1"/>
  <c r="H6" i="116"/>
  <c r="H9" i="116" s="1"/>
  <c r="O11" i="116"/>
  <c r="J51" i="117"/>
  <c r="K18" i="104"/>
  <c r="K17" i="115"/>
  <c r="O17" i="115" s="1"/>
  <c r="K25" i="115"/>
  <c r="O25" i="115" s="1"/>
  <c r="K35" i="115"/>
  <c r="O35" i="115" s="1"/>
  <c r="O36" i="115" s="1"/>
  <c r="K16" i="116"/>
  <c r="O16" i="116" s="1"/>
  <c r="H18" i="116"/>
  <c r="K24" i="116"/>
  <c r="O24" i="116" s="1"/>
  <c r="H26" i="116"/>
  <c r="H29" i="116"/>
  <c r="H40" i="116"/>
  <c r="H42" i="116" s="1"/>
  <c r="F42" i="116"/>
  <c r="H51" i="116"/>
  <c r="H56" i="116" s="1"/>
  <c r="H58" i="116"/>
  <c r="H59" i="116" s="1"/>
  <c r="H6" i="117"/>
  <c r="H9" i="117" s="1"/>
  <c r="K7" i="117"/>
  <c r="O7" i="117" s="1"/>
  <c r="K12" i="117"/>
  <c r="O12" i="117" s="1"/>
  <c r="H14" i="117"/>
  <c r="K20" i="117"/>
  <c r="O20" i="117" s="1"/>
  <c r="H22" i="117"/>
  <c r="H33" i="117"/>
  <c r="H34" i="117" s="1"/>
  <c r="G34" i="117"/>
  <c r="H42" i="117"/>
  <c r="K8" i="118"/>
  <c r="O6" i="118"/>
  <c r="O8" i="118" s="1"/>
  <c r="F25" i="111"/>
  <c r="F27" i="111" s="1"/>
  <c r="K6" i="115"/>
  <c r="J9" i="115"/>
  <c r="F36" i="115"/>
  <c r="H41" i="115"/>
  <c r="H11" i="116"/>
  <c r="I14" i="116"/>
  <c r="I18" i="116"/>
  <c r="I22" i="116"/>
  <c r="I26" i="116"/>
  <c r="I29" i="116"/>
  <c r="I33" i="116"/>
  <c r="I40" i="116"/>
  <c r="I42" i="116" s="1"/>
  <c r="I47" i="116"/>
  <c r="I55" i="116"/>
  <c r="F56" i="116"/>
  <c r="I58" i="116"/>
  <c r="I59" i="116" s="1"/>
  <c r="I6" i="117"/>
  <c r="I9" i="117" s="1"/>
  <c r="I14" i="117"/>
  <c r="I18" i="117"/>
  <c r="I22" i="117"/>
  <c r="F25" i="117"/>
  <c r="I33" i="117"/>
  <c r="I42" i="117"/>
  <c r="I46" i="117" s="1"/>
  <c r="I8" i="118"/>
  <c r="F8" i="118"/>
  <c r="F36" i="118" s="1"/>
  <c r="F38" i="118" s="1"/>
  <c r="M36" i="118"/>
  <c r="M38" i="118" s="1"/>
  <c r="H13" i="118"/>
  <c r="H17" i="118"/>
  <c r="H21" i="118"/>
  <c r="H25" i="118"/>
  <c r="H29" i="118"/>
  <c r="H33" i="118"/>
  <c r="G34" i="118"/>
  <c r="G36" i="118" s="1"/>
  <c r="G38" i="118" s="1"/>
  <c r="F50" i="118"/>
  <c r="I41" i="118"/>
  <c r="I50" i="118" s="1"/>
  <c r="F53" i="118"/>
  <c r="I52" i="118"/>
  <c r="I53" i="118" s="1"/>
  <c r="F9" i="117"/>
  <c r="K18" i="117"/>
  <c r="O18" i="117" s="1"/>
  <c r="K14" i="116"/>
  <c r="O14" i="116" s="1"/>
  <c r="K22" i="116"/>
  <c r="O22" i="116" s="1"/>
  <c r="K33" i="116"/>
  <c r="O33" i="116" s="1"/>
  <c r="G56" i="116"/>
  <c r="G25" i="117"/>
  <c r="G27" i="117" s="1"/>
  <c r="G36" i="117" s="1"/>
  <c r="A36" i="118"/>
  <c r="A38" i="118" s="1"/>
  <c r="I28" i="114"/>
  <c r="I13" i="115"/>
  <c r="I21" i="115"/>
  <c r="I28" i="115"/>
  <c r="I12" i="116"/>
  <c r="I20" i="116"/>
  <c r="I31" i="116"/>
  <c r="I16" i="117"/>
  <c r="I24" i="117"/>
  <c r="K30" i="117"/>
  <c r="I31" i="117"/>
  <c r="H39" i="117"/>
  <c r="F49" i="117"/>
  <c r="I48" i="117"/>
  <c r="I49" i="117" s="1"/>
  <c r="H42" i="118"/>
  <c r="H44" i="118"/>
  <c r="H46" i="118"/>
  <c r="H48" i="118"/>
  <c r="K12" i="116"/>
  <c r="O12" i="116" s="1"/>
  <c r="H113" i="120"/>
  <c r="I114" i="120"/>
  <c r="J116" i="120"/>
  <c r="H117" i="120"/>
  <c r="I118" i="120"/>
  <c r="J120" i="120"/>
  <c r="H121" i="120"/>
  <c r="I122" i="120"/>
  <c r="J124" i="120"/>
  <c r="H125" i="120"/>
  <c r="I126" i="120"/>
  <c r="J128" i="120"/>
  <c r="H129" i="120"/>
  <c r="I130" i="120"/>
  <c r="J132" i="120"/>
  <c r="H133" i="120"/>
  <c r="I134" i="120"/>
  <c r="J136" i="120"/>
  <c r="H137" i="120"/>
  <c r="I138" i="120"/>
  <c r="J140" i="120"/>
  <c r="H141" i="120"/>
  <c r="I142" i="120"/>
  <c r="J144" i="120"/>
  <c r="H145" i="120"/>
  <c r="I146" i="120"/>
  <c r="J148" i="120"/>
  <c r="H149" i="120"/>
  <c r="I150" i="120"/>
  <c r="J152" i="120"/>
  <c r="H153" i="120"/>
  <c r="I154" i="120"/>
  <c r="J156" i="120"/>
  <c r="H157" i="120"/>
  <c r="I158" i="120"/>
  <c r="J160" i="120"/>
  <c r="H161" i="120"/>
  <c r="I162" i="120"/>
  <c r="J164" i="120"/>
  <c r="H165" i="120"/>
  <c r="I166" i="120"/>
  <c r="J168" i="120"/>
  <c r="H169" i="120"/>
  <c r="I170" i="120"/>
  <c r="J172" i="120"/>
  <c r="H173" i="120"/>
  <c r="I174" i="120"/>
  <c r="J176" i="120"/>
  <c r="H177" i="120"/>
  <c r="I178" i="120"/>
  <c r="J180" i="120"/>
  <c r="H181" i="120"/>
  <c r="I182" i="120"/>
  <c r="J184" i="120"/>
  <c r="H185" i="120"/>
  <c r="I186" i="120"/>
  <c r="J188" i="120"/>
  <c r="H189" i="120"/>
  <c r="I190" i="120"/>
  <c r="H193" i="120"/>
  <c r="I194" i="120"/>
  <c r="H197" i="120"/>
  <c r="I198" i="120"/>
  <c r="H201" i="120"/>
  <c r="I202" i="120"/>
  <c r="H205" i="120"/>
  <c r="I206" i="120"/>
  <c r="H209" i="120"/>
  <c r="I210" i="120"/>
  <c r="H213" i="120"/>
  <c r="I214" i="120"/>
  <c r="H217" i="120"/>
  <c r="I218" i="120"/>
  <c r="H221" i="120"/>
  <c r="I222" i="120"/>
  <c r="H225" i="120"/>
  <c r="I226" i="120"/>
  <c r="H229" i="120"/>
  <c r="I230" i="120"/>
  <c r="J233" i="120"/>
  <c r="J237" i="120"/>
  <c r="J241" i="120"/>
  <c r="J245" i="120"/>
  <c r="J249" i="120"/>
  <c r="J253" i="120"/>
  <c r="J257" i="120"/>
  <c r="J261" i="120"/>
  <c r="J265" i="120"/>
  <c r="J269" i="120"/>
  <c r="J273" i="120"/>
  <c r="J277" i="120"/>
  <c r="J281" i="120"/>
  <c r="J285" i="120"/>
  <c r="J289" i="120"/>
  <c r="J293" i="120"/>
  <c r="J297" i="120"/>
  <c r="J301" i="120"/>
  <c r="J305" i="120"/>
  <c r="J309" i="120"/>
  <c r="J313" i="120"/>
  <c r="J317" i="120"/>
  <c r="J321" i="120"/>
  <c r="J325" i="120"/>
  <c r="J329" i="120"/>
  <c r="J333" i="120"/>
  <c r="J337" i="120"/>
  <c r="J341" i="120"/>
  <c r="I344" i="120"/>
  <c r="H347" i="120"/>
  <c r="I347" i="120"/>
  <c r="J347" i="120"/>
  <c r="I350" i="120"/>
  <c r="H357" i="120"/>
  <c r="J570" i="120"/>
  <c r="J566" i="120"/>
  <c r="J562" i="120"/>
  <c r="J558" i="120"/>
  <c r="J554" i="120"/>
  <c r="J550" i="120"/>
  <c r="J546" i="120"/>
  <c r="J542" i="120"/>
  <c r="J538" i="120"/>
  <c r="J534" i="120"/>
  <c r="J530" i="120"/>
  <c r="J526" i="120"/>
  <c r="J522" i="120"/>
  <c r="J518" i="120"/>
  <c r="J514" i="120"/>
  <c r="J510" i="120"/>
  <c r="J506" i="120"/>
  <c r="J502" i="120"/>
  <c r="J498" i="120"/>
  <c r="J494" i="120"/>
  <c r="J490" i="120"/>
  <c r="J486" i="120"/>
  <c r="J482" i="120"/>
  <c r="J478" i="120"/>
  <c r="J474" i="120"/>
  <c r="J470" i="120"/>
  <c r="J466" i="120"/>
  <c r="J462" i="120"/>
  <c r="J458" i="120"/>
  <c r="J454" i="120"/>
  <c r="J450" i="120"/>
  <c r="J446" i="120"/>
  <c r="J442" i="120"/>
  <c r="J438" i="120"/>
  <c r="J434" i="120"/>
  <c r="J430" i="120"/>
  <c r="J426" i="120"/>
  <c r="J422" i="120"/>
  <c r="J418" i="120"/>
  <c r="J414" i="120"/>
  <c r="J410" i="120"/>
  <c r="J406" i="120"/>
  <c r="J402" i="120"/>
  <c r="J398" i="120"/>
  <c r="J394" i="120"/>
  <c r="J390" i="120"/>
  <c r="I388" i="120"/>
  <c r="J386" i="120"/>
  <c r="I385" i="120"/>
  <c r="J378" i="120"/>
  <c r="J370" i="120"/>
  <c r="J362" i="120"/>
  <c r="J354" i="120"/>
  <c r="J346" i="120"/>
  <c r="I386" i="120"/>
  <c r="I378" i="120"/>
  <c r="I370" i="120"/>
  <c r="I362" i="120"/>
  <c r="I354" i="120"/>
  <c r="I346" i="120"/>
  <c r="J231" i="120"/>
  <c r="J230" i="120"/>
  <c r="J229" i="120"/>
  <c r="J228" i="120"/>
  <c r="J227" i="120"/>
  <c r="J226" i="120"/>
  <c r="J225" i="120"/>
  <c r="J224" i="120"/>
  <c r="J223" i="120"/>
  <c r="J222" i="120"/>
  <c r="J221" i="120"/>
  <c r="J220" i="120"/>
  <c r="J219" i="120"/>
  <c r="J218" i="120"/>
  <c r="J217" i="120"/>
  <c r="J216" i="120"/>
  <c r="J215" i="120"/>
  <c r="J214" i="120"/>
  <c r="J213" i="120"/>
  <c r="J212" i="120"/>
  <c r="J211" i="120"/>
  <c r="J210" i="120"/>
  <c r="J209" i="120"/>
  <c r="J208" i="120"/>
  <c r="J207" i="120"/>
  <c r="J206" i="120"/>
  <c r="J205" i="120"/>
  <c r="J204" i="120"/>
  <c r="J203" i="120"/>
  <c r="J202" i="120"/>
  <c r="J201" i="120"/>
  <c r="J200" i="120"/>
  <c r="J199" i="120"/>
  <c r="J198" i="120"/>
  <c r="J197" i="120"/>
  <c r="J196" i="120"/>
  <c r="J195" i="120"/>
  <c r="J194" i="120"/>
  <c r="J193" i="120"/>
  <c r="J192" i="120"/>
  <c r="J191" i="120"/>
  <c r="J190" i="120"/>
  <c r="J189" i="120"/>
  <c r="I389" i="120"/>
  <c r="J387" i="120"/>
  <c r="I384" i="120"/>
  <c r="J382" i="120"/>
  <c r="I381" i="120"/>
  <c r="J379" i="120"/>
  <c r="I376" i="120"/>
  <c r="J374" i="120"/>
  <c r="I373" i="120"/>
  <c r="J371" i="120"/>
  <c r="I368" i="120"/>
  <c r="J366" i="120"/>
  <c r="I365" i="120"/>
  <c r="J358" i="120"/>
  <c r="J350" i="120"/>
  <c r="J344" i="120"/>
  <c r="I572" i="120"/>
  <c r="I570" i="120"/>
  <c r="I568" i="120"/>
  <c r="I566" i="120"/>
  <c r="I564" i="120"/>
  <c r="I562" i="120"/>
  <c r="I560" i="120"/>
  <c r="I558" i="120"/>
  <c r="I556" i="120"/>
  <c r="I554" i="120"/>
  <c r="I552" i="120"/>
  <c r="I550" i="120"/>
  <c r="I548" i="120"/>
  <c r="I546" i="120"/>
  <c r="I544" i="120"/>
  <c r="I542" i="120"/>
  <c r="I540" i="120"/>
  <c r="I538" i="120"/>
  <c r="I536" i="120"/>
  <c r="I534" i="120"/>
  <c r="I532" i="120"/>
  <c r="I530" i="120"/>
  <c r="I528" i="120"/>
  <c r="I526" i="120"/>
  <c r="I524" i="120"/>
  <c r="I522" i="120"/>
  <c r="I520" i="120"/>
  <c r="I518" i="120"/>
  <c r="I516" i="120"/>
  <c r="I514" i="120"/>
  <c r="I512" i="120"/>
  <c r="I510" i="120"/>
  <c r="I508" i="120"/>
  <c r="I506" i="120"/>
  <c r="I504" i="120"/>
  <c r="I502" i="120"/>
  <c r="I500" i="120"/>
  <c r="I498" i="120"/>
  <c r="I496" i="120"/>
  <c r="I494" i="120"/>
  <c r="I492" i="120"/>
  <c r="I490" i="120"/>
  <c r="I488" i="120"/>
  <c r="I486" i="120"/>
  <c r="I484" i="120"/>
  <c r="I482" i="120"/>
  <c r="I480" i="120"/>
  <c r="I478" i="120"/>
  <c r="I476" i="120"/>
  <c r="I474" i="120"/>
  <c r="I472" i="120"/>
  <c r="I470" i="120"/>
  <c r="I468" i="120"/>
  <c r="I466" i="120"/>
  <c r="I464" i="120"/>
  <c r="I462" i="120"/>
  <c r="I460" i="120"/>
  <c r="I458" i="120"/>
  <c r="I456" i="120"/>
  <c r="I454" i="120"/>
  <c r="I452" i="120"/>
  <c r="I450" i="120"/>
  <c r="I448" i="120"/>
  <c r="I446" i="120"/>
  <c r="I444" i="120"/>
  <c r="I442" i="120"/>
  <c r="I440" i="120"/>
  <c r="I438" i="120"/>
  <c r="I436" i="120"/>
  <c r="I434" i="120"/>
  <c r="I432" i="120"/>
  <c r="I430" i="120"/>
  <c r="I428" i="120"/>
  <c r="I426" i="120"/>
  <c r="I424" i="120"/>
  <c r="I422" i="120"/>
  <c r="I420" i="120"/>
  <c r="I418" i="120"/>
  <c r="I416" i="120"/>
  <c r="I414" i="120"/>
  <c r="I412" i="120"/>
  <c r="I410" i="120"/>
  <c r="I408" i="120"/>
  <c r="I406" i="120"/>
  <c r="I404" i="120"/>
  <c r="I402" i="120"/>
  <c r="I400" i="120"/>
  <c r="I398" i="120"/>
  <c r="I396" i="120"/>
  <c r="I394" i="120"/>
  <c r="I392" i="120"/>
  <c r="I390" i="120"/>
  <c r="J385" i="120"/>
  <c r="I382" i="120"/>
  <c r="J377" i="120"/>
  <c r="I374" i="120"/>
  <c r="J369" i="120"/>
  <c r="I366" i="120"/>
  <c r="J361" i="120"/>
  <c r="I358" i="120"/>
  <c r="J111" i="120"/>
  <c r="H112" i="120"/>
  <c r="I113" i="120"/>
  <c r="J115" i="120"/>
  <c r="H116" i="120"/>
  <c r="I117" i="120"/>
  <c r="J119" i="120"/>
  <c r="H120" i="120"/>
  <c r="I121" i="120"/>
  <c r="J123" i="120"/>
  <c r="H124" i="120"/>
  <c r="I125" i="120"/>
  <c r="J127" i="120"/>
  <c r="H128" i="120"/>
  <c r="I129" i="120"/>
  <c r="J131" i="120"/>
  <c r="H132" i="120"/>
  <c r="I133" i="120"/>
  <c r="J135" i="120"/>
  <c r="H136" i="120"/>
  <c r="I137" i="120"/>
  <c r="J139" i="120"/>
  <c r="H140" i="120"/>
  <c r="I141" i="120"/>
  <c r="J143" i="120"/>
  <c r="H144" i="120"/>
  <c r="I145" i="120"/>
  <c r="J147" i="120"/>
  <c r="H148" i="120"/>
  <c r="I149" i="120"/>
  <c r="J151" i="120"/>
  <c r="H152" i="120"/>
  <c r="I153" i="120"/>
  <c r="J155" i="120"/>
  <c r="H156" i="120"/>
  <c r="I157" i="120"/>
  <c r="J159" i="120"/>
  <c r="H160" i="120"/>
  <c r="I161" i="120"/>
  <c r="J163" i="120"/>
  <c r="H164" i="120"/>
  <c r="I165" i="120"/>
  <c r="J167" i="120"/>
  <c r="H168" i="120"/>
  <c r="I169" i="120"/>
  <c r="J171" i="120"/>
  <c r="H172" i="120"/>
  <c r="I173" i="120"/>
  <c r="J175" i="120"/>
  <c r="H176" i="120"/>
  <c r="I177" i="120"/>
  <c r="J179" i="120"/>
  <c r="H180" i="120"/>
  <c r="I181" i="120"/>
  <c r="J183" i="120"/>
  <c r="H184" i="120"/>
  <c r="I185" i="120"/>
  <c r="J187" i="120"/>
  <c r="H188" i="120"/>
  <c r="I189" i="120"/>
  <c r="H192" i="120"/>
  <c r="I193" i="120"/>
  <c r="H196" i="120"/>
  <c r="I197" i="120"/>
  <c r="H200" i="120"/>
  <c r="I201" i="120"/>
  <c r="H204" i="120"/>
  <c r="I205" i="120"/>
  <c r="H208" i="120"/>
  <c r="I209" i="120"/>
  <c r="H212" i="120"/>
  <c r="I213" i="120"/>
  <c r="H216" i="120"/>
  <c r="I217" i="120"/>
  <c r="H220" i="120"/>
  <c r="I221" i="120"/>
  <c r="H224" i="120"/>
  <c r="I225" i="120"/>
  <c r="H228" i="120"/>
  <c r="I229" i="120"/>
  <c r="I232" i="120"/>
  <c r="H234" i="120"/>
  <c r="J234" i="120"/>
  <c r="I234" i="120"/>
  <c r="I236" i="120"/>
  <c r="H238" i="120"/>
  <c r="J238" i="120"/>
  <c r="I238" i="120"/>
  <c r="I240" i="120"/>
  <c r="H242" i="120"/>
  <c r="J242" i="120"/>
  <c r="I242" i="120"/>
  <c r="I244" i="120"/>
  <c r="H246" i="120"/>
  <c r="J246" i="120"/>
  <c r="I246" i="120"/>
  <c r="I248" i="120"/>
  <c r="H250" i="120"/>
  <c r="J250" i="120"/>
  <c r="I250" i="120"/>
  <c r="I252" i="120"/>
  <c r="H254" i="120"/>
  <c r="J254" i="120"/>
  <c r="I254" i="120"/>
  <c r="I256" i="120"/>
  <c r="H258" i="120"/>
  <c r="J258" i="120"/>
  <c r="I258" i="120"/>
  <c r="I260" i="120"/>
  <c r="H262" i="120"/>
  <c r="J262" i="120"/>
  <c r="I262" i="120"/>
  <c r="I264" i="120"/>
  <c r="H266" i="120"/>
  <c r="J266" i="120"/>
  <c r="I266" i="120"/>
  <c r="I268" i="120"/>
  <c r="H270" i="120"/>
  <c r="J270" i="120"/>
  <c r="I270" i="120"/>
  <c r="I272" i="120"/>
  <c r="H274" i="120"/>
  <c r="J274" i="120"/>
  <c r="I274" i="120"/>
  <c r="I276" i="120"/>
  <c r="H278" i="120"/>
  <c r="J278" i="120"/>
  <c r="I278" i="120"/>
  <c r="I280" i="120"/>
  <c r="H282" i="120"/>
  <c r="J282" i="120"/>
  <c r="I282" i="120"/>
  <c r="I284" i="120"/>
  <c r="H286" i="120"/>
  <c r="J286" i="120"/>
  <c r="I286" i="120"/>
  <c r="I288" i="120"/>
  <c r="H290" i="120"/>
  <c r="J290" i="120"/>
  <c r="I290" i="120"/>
  <c r="I292" i="120"/>
  <c r="H294" i="120"/>
  <c r="J294" i="120"/>
  <c r="I294" i="120"/>
  <c r="I296" i="120"/>
  <c r="H298" i="120"/>
  <c r="J298" i="120"/>
  <c r="I298" i="120"/>
  <c r="I300" i="120"/>
  <c r="H302" i="120"/>
  <c r="J302" i="120"/>
  <c r="I302" i="120"/>
  <c r="I304" i="120"/>
  <c r="H306" i="120"/>
  <c r="J306" i="120"/>
  <c r="I306" i="120"/>
  <c r="I308" i="120"/>
  <c r="H310" i="120"/>
  <c r="J310" i="120"/>
  <c r="I310" i="120"/>
  <c r="I312" i="120"/>
  <c r="H314" i="120"/>
  <c r="J314" i="120"/>
  <c r="I314" i="120"/>
  <c r="I316" i="120"/>
  <c r="H318" i="120"/>
  <c r="J318" i="120"/>
  <c r="I318" i="120"/>
  <c r="I320" i="120"/>
  <c r="H322" i="120"/>
  <c r="J322" i="120"/>
  <c r="I322" i="120"/>
  <c r="I324" i="120"/>
  <c r="H326" i="120"/>
  <c r="J326" i="120"/>
  <c r="I326" i="120"/>
  <c r="I328" i="120"/>
  <c r="H330" i="120"/>
  <c r="J330" i="120"/>
  <c r="I330" i="120"/>
  <c r="I332" i="120"/>
  <c r="H334" i="120"/>
  <c r="J334" i="120"/>
  <c r="I334" i="120"/>
  <c r="I336" i="120"/>
  <c r="H338" i="120"/>
  <c r="J338" i="120"/>
  <c r="I338" i="120"/>
  <c r="I340" i="120"/>
  <c r="H1314" i="119"/>
  <c r="H1316" i="119"/>
  <c r="H1318" i="119"/>
  <c r="H1320" i="119"/>
  <c r="H1322" i="119"/>
  <c r="H1324" i="119"/>
  <c r="H1326" i="119"/>
  <c r="H1328" i="119"/>
  <c r="H1330" i="119"/>
  <c r="H1332" i="119"/>
  <c r="H1334" i="119"/>
  <c r="H1336" i="119"/>
  <c r="H1338" i="119"/>
  <c r="H1340" i="119"/>
  <c r="H1342" i="119"/>
  <c r="H1344" i="119"/>
  <c r="H1346" i="119"/>
  <c r="H1348" i="119"/>
  <c r="H1350" i="119"/>
  <c r="H1352" i="119"/>
  <c r="H1354" i="119"/>
  <c r="H1356" i="119"/>
  <c r="H1358" i="119"/>
  <c r="H1360" i="119"/>
  <c r="H1362" i="119"/>
  <c r="H1364" i="119"/>
  <c r="H1366" i="119"/>
  <c r="H1368" i="119"/>
  <c r="H1370" i="119"/>
  <c r="H1372" i="119"/>
  <c r="H1374" i="119"/>
  <c r="H1376" i="119"/>
  <c r="H1378" i="119"/>
  <c r="H1380" i="119"/>
  <c r="H1382" i="119"/>
  <c r="H1384" i="119"/>
  <c r="H1386" i="119"/>
  <c r="H1388" i="119"/>
  <c r="H1390" i="119"/>
  <c r="H1392" i="119"/>
  <c r="H1394" i="119"/>
  <c r="H1396" i="119"/>
  <c r="H1398" i="119"/>
  <c r="H1400" i="119"/>
  <c r="H1402" i="119"/>
  <c r="H1404" i="119"/>
  <c r="H1406" i="119"/>
  <c r="H1408" i="119"/>
  <c r="H1410" i="119"/>
  <c r="H1412" i="119"/>
  <c r="H1414" i="119"/>
  <c r="H1416" i="119"/>
  <c r="H1418" i="119"/>
  <c r="H1420" i="119"/>
  <c r="H1422" i="119"/>
  <c r="H1424" i="119"/>
  <c r="H1426" i="119"/>
  <c r="H1428" i="119"/>
  <c r="H1430" i="119"/>
  <c r="H1432" i="119"/>
  <c r="H1434" i="119"/>
  <c r="H1436" i="119"/>
  <c r="H1438" i="119"/>
  <c r="H1440" i="119"/>
  <c r="H1442" i="119"/>
  <c r="H1444" i="119"/>
  <c r="H1446" i="119"/>
  <c r="H1448" i="119"/>
  <c r="H1450" i="119"/>
  <c r="H1452" i="119"/>
  <c r="H1454" i="119"/>
  <c r="H1456" i="119"/>
  <c r="H1458" i="119"/>
  <c r="H1460" i="119"/>
  <c r="H1462" i="119"/>
  <c r="H1464" i="119"/>
  <c r="H1466" i="119"/>
  <c r="H1468" i="119"/>
  <c r="H1470" i="119"/>
  <c r="H1472" i="119"/>
  <c r="H1474" i="119"/>
  <c r="H1476" i="119"/>
  <c r="H1478" i="119"/>
  <c r="H1480" i="119"/>
  <c r="H1482" i="119"/>
  <c r="H1484" i="119"/>
  <c r="H1486" i="119"/>
  <c r="H1488" i="119"/>
  <c r="H1490" i="119"/>
  <c r="H1492" i="119"/>
  <c r="H1494" i="119"/>
  <c r="H1496" i="119"/>
  <c r="H1498" i="119"/>
  <c r="H1500" i="119"/>
  <c r="H1502" i="119"/>
  <c r="H1504" i="119"/>
  <c r="H1506" i="119"/>
  <c r="H1508" i="119"/>
  <c r="H1510" i="119"/>
  <c r="H1512" i="119"/>
  <c r="H1514" i="119"/>
  <c r="H1516" i="119"/>
  <c r="H1518" i="119"/>
  <c r="H1520" i="119"/>
  <c r="H1522" i="119"/>
  <c r="H1524" i="119"/>
  <c r="H1526" i="119"/>
  <c r="H1528" i="119"/>
  <c r="H1530" i="119"/>
  <c r="H1532" i="119"/>
  <c r="H1534" i="119"/>
  <c r="H1536" i="119"/>
  <c r="H1538" i="119"/>
  <c r="H1540" i="119"/>
  <c r="H1542" i="119"/>
  <c r="H1544" i="119"/>
  <c r="H1546" i="119"/>
  <c r="H1548" i="119"/>
  <c r="H1550" i="119"/>
  <c r="H1552" i="119"/>
  <c r="H1554" i="119"/>
  <c r="H1556" i="119"/>
  <c r="H1558" i="119"/>
  <c r="H1560" i="119"/>
  <c r="H1562" i="119"/>
  <c r="H1564" i="119"/>
  <c r="H1566" i="119"/>
  <c r="H1568" i="119"/>
  <c r="H1570" i="119"/>
  <c r="H1572" i="119"/>
  <c r="H1574" i="119"/>
  <c r="H1576" i="119"/>
  <c r="H1578" i="119"/>
  <c r="H1580" i="119"/>
  <c r="H1582" i="119"/>
  <c r="H1584" i="119"/>
  <c r="H1586" i="119"/>
  <c r="H1588" i="119"/>
  <c r="H1590" i="119"/>
  <c r="H1592" i="119"/>
  <c r="H1594" i="119"/>
  <c r="H1596" i="119"/>
  <c r="H1598" i="119"/>
  <c r="H1600" i="119"/>
  <c r="H1602" i="119"/>
  <c r="H1604" i="119"/>
  <c r="H1606" i="119"/>
  <c r="H1608" i="119"/>
  <c r="H1610" i="119"/>
  <c r="H1612" i="119"/>
  <c r="H1614" i="119"/>
  <c r="H1616" i="119"/>
  <c r="H1618" i="119"/>
  <c r="H1620" i="119"/>
  <c r="H1622" i="119"/>
  <c r="H1624" i="119"/>
  <c r="H1626" i="119"/>
  <c r="H1628" i="119"/>
  <c r="H1630" i="119"/>
  <c r="H1632" i="119"/>
  <c r="H1634" i="119"/>
  <c r="H1636" i="119"/>
  <c r="H1638" i="119"/>
  <c r="H1640" i="119"/>
  <c r="H1642" i="119"/>
  <c r="H1644" i="119"/>
  <c r="H1646" i="119"/>
  <c r="H1648" i="119"/>
  <c r="H1650" i="119"/>
  <c r="H1652" i="119"/>
  <c r="H1654" i="119"/>
  <c r="H1656" i="119"/>
  <c r="H1658" i="119"/>
  <c r="H1660" i="119"/>
  <c r="H1662" i="119"/>
  <c r="H1664" i="119"/>
  <c r="H1666" i="119"/>
  <c r="H1668" i="119"/>
  <c r="H1670" i="119"/>
  <c r="H1672" i="119"/>
  <c r="H1674" i="119"/>
  <c r="H1676" i="119"/>
  <c r="H1678" i="119"/>
  <c r="H1680" i="119"/>
  <c r="H1682" i="119"/>
  <c r="H1684" i="119"/>
  <c r="H1686" i="119"/>
  <c r="H1688" i="119"/>
  <c r="H1690" i="119"/>
  <c r="H1692" i="119"/>
  <c r="H1694" i="119"/>
  <c r="H1696" i="119"/>
  <c r="H1698" i="119"/>
  <c r="H1700" i="119"/>
  <c r="H1702" i="119"/>
  <c r="H1704" i="119"/>
  <c r="H1706" i="119"/>
  <c r="H1708" i="119"/>
  <c r="H1710" i="119"/>
  <c r="H1712" i="119"/>
  <c r="H1714" i="119"/>
  <c r="H1716" i="119"/>
  <c r="H1718" i="119"/>
  <c r="H1720" i="119"/>
  <c r="H1722" i="119"/>
  <c r="H1724" i="119"/>
  <c r="H1726" i="119"/>
  <c r="H1728" i="119"/>
  <c r="H1730" i="119"/>
  <c r="H1732" i="119"/>
  <c r="H1734" i="119"/>
  <c r="H1736" i="119"/>
  <c r="H1738" i="119"/>
  <c r="H1740" i="119"/>
  <c r="H1742" i="119"/>
  <c r="H1744" i="119"/>
  <c r="H1746" i="119"/>
  <c r="H1748" i="119"/>
  <c r="H1750" i="119"/>
  <c r="H1752" i="119"/>
  <c r="H1754" i="119"/>
  <c r="H1756" i="119"/>
  <c r="H1758" i="119"/>
  <c r="H1760" i="119"/>
  <c r="H1762" i="119"/>
  <c r="H1764" i="119"/>
  <c r="H1766" i="119"/>
  <c r="H1768" i="119"/>
  <c r="H1770" i="119"/>
  <c r="H1772" i="119"/>
  <c r="H1774" i="119"/>
  <c r="H1776" i="119"/>
  <c r="H1778" i="119"/>
  <c r="H1780" i="119"/>
  <c r="H1782" i="119"/>
  <c r="H1784" i="119"/>
  <c r="H1786" i="119"/>
  <c r="H1788" i="119"/>
  <c r="H1790" i="119"/>
  <c r="H1792" i="119"/>
  <c r="H1794" i="119"/>
  <c r="H1796" i="119"/>
  <c r="H1798" i="119"/>
  <c r="H1800" i="119"/>
  <c r="H1802" i="119"/>
  <c r="H1804" i="119"/>
  <c r="H1806" i="119"/>
  <c r="H1808" i="119"/>
  <c r="H1810" i="119"/>
  <c r="H1812" i="119"/>
  <c r="H1814" i="119"/>
  <c r="H1816" i="119"/>
  <c r="H1818" i="119"/>
  <c r="H1820" i="119"/>
  <c r="H1822" i="119"/>
  <c r="H1824" i="119"/>
  <c r="H1826" i="119"/>
  <c r="H1828" i="119"/>
  <c r="H1830" i="119"/>
  <c r="H1832" i="119"/>
  <c r="H1834" i="119"/>
  <c r="H1836" i="119"/>
  <c r="H1838" i="119"/>
  <c r="H1840" i="119"/>
  <c r="H1842" i="119"/>
  <c r="H1844" i="119"/>
  <c r="H1846" i="119"/>
  <c r="H1848" i="119"/>
  <c r="H1850" i="119"/>
  <c r="H1852" i="119"/>
  <c r="H1854" i="119"/>
  <c r="H1856" i="119"/>
  <c r="H1858" i="119"/>
  <c r="H1860" i="119"/>
  <c r="H1862" i="119"/>
  <c r="H1864" i="119"/>
  <c r="H1866" i="119"/>
  <c r="H1868" i="119"/>
  <c r="H1870" i="119"/>
  <c r="H1872" i="119"/>
  <c r="H1874" i="119"/>
  <c r="H1876" i="119"/>
  <c r="H1878" i="119"/>
  <c r="H1880" i="119"/>
  <c r="H1882" i="119"/>
  <c r="H1884" i="119"/>
  <c r="H1886" i="119"/>
  <c r="H1888" i="119"/>
  <c r="H1890" i="119"/>
  <c r="H1892" i="119"/>
  <c r="H1894" i="119"/>
  <c r="H1896" i="119"/>
  <c r="H1898" i="119"/>
  <c r="H1900" i="119"/>
  <c r="H1902" i="119"/>
  <c r="H1904" i="119"/>
  <c r="H1906" i="119"/>
  <c r="H1908" i="119"/>
  <c r="H1910" i="119"/>
  <c r="H1912" i="119"/>
  <c r="H1914" i="119"/>
  <c r="H1916" i="119"/>
  <c r="H1918" i="119"/>
  <c r="H1920" i="119"/>
  <c r="H1922" i="119"/>
  <c r="H1924" i="119"/>
  <c r="H1926" i="119"/>
  <c r="H1928" i="119"/>
  <c r="H1930" i="119"/>
  <c r="H1932" i="119"/>
  <c r="H1934" i="119"/>
  <c r="H1936" i="119"/>
  <c r="H1938" i="119"/>
  <c r="H1940" i="119"/>
  <c r="H1942" i="119"/>
  <c r="H1944" i="119"/>
  <c r="H1946" i="119"/>
  <c r="H1948" i="119"/>
  <c r="H1950" i="119"/>
  <c r="H1952" i="119"/>
  <c r="H1954" i="119"/>
  <c r="H1956" i="119"/>
  <c r="H1958" i="119"/>
  <c r="H1960" i="119"/>
  <c r="H1962" i="119"/>
  <c r="H1964" i="119"/>
  <c r="H1966" i="119"/>
  <c r="H8" i="120"/>
  <c r="H9" i="120"/>
  <c r="H10" i="120"/>
  <c r="H11" i="120"/>
  <c r="H12" i="120"/>
  <c r="H13" i="120"/>
  <c r="H14" i="120"/>
  <c r="H15" i="120"/>
  <c r="H16" i="120"/>
  <c r="H17" i="120"/>
  <c r="H18" i="120"/>
  <c r="H19" i="120"/>
  <c r="H20" i="120"/>
  <c r="H21" i="120"/>
  <c r="H22" i="120"/>
  <c r="H23" i="120"/>
  <c r="H24" i="120"/>
  <c r="H25" i="120"/>
  <c r="H26" i="120"/>
  <c r="H27" i="120"/>
  <c r="H28" i="120"/>
  <c r="H29" i="120"/>
  <c r="H30" i="120"/>
  <c r="H31" i="120"/>
  <c r="H32" i="120"/>
  <c r="H33" i="120"/>
  <c r="H34" i="120"/>
  <c r="H35" i="120"/>
  <c r="H36" i="120"/>
  <c r="H37" i="120"/>
  <c r="H38" i="120"/>
  <c r="H39" i="120"/>
  <c r="H40" i="120"/>
  <c r="H41" i="120"/>
  <c r="H42" i="120"/>
  <c r="H43" i="120"/>
  <c r="H44" i="120"/>
  <c r="H45" i="120"/>
  <c r="H46" i="120"/>
  <c r="H47" i="120"/>
  <c r="H48" i="120"/>
  <c r="H49" i="120"/>
  <c r="H50" i="120"/>
  <c r="H51" i="120"/>
  <c r="H52" i="120"/>
  <c r="H53" i="120"/>
  <c r="H54" i="120"/>
  <c r="H55" i="120"/>
  <c r="H56" i="120"/>
  <c r="H57" i="120"/>
  <c r="H58" i="120"/>
  <c r="H59" i="120"/>
  <c r="H60" i="120"/>
  <c r="H61" i="120"/>
  <c r="H62" i="120"/>
  <c r="H63" i="120"/>
  <c r="H64" i="120"/>
  <c r="H65" i="120"/>
  <c r="H66" i="120"/>
  <c r="H67" i="120"/>
  <c r="H68" i="120"/>
  <c r="H69" i="120"/>
  <c r="H70" i="120"/>
  <c r="H71" i="120"/>
  <c r="H72" i="120"/>
  <c r="H73" i="120"/>
  <c r="H74" i="120"/>
  <c r="H75" i="120"/>
  <c r="H76" i="120"/>
  <c r="H77" i="120"/>
  <c r="H78" i="120"/>
  <c r="H79" i="120"/>
  <c r="H80" i="120"/>
  <c r="H81" i="120"/>
  <c r="H82" i="120"/>
  <c r="H83" i="120"/>
  <c r="H84" i="120"/>
  <c r="H85" i="120"/>
  <c r="H86" i="120"/>
  <c r="H87" i="120"/>
  <c r="H88" i="120"/>
  <c r="H89" i="120"/>
  <c r="H90" i="120"/>
  <c r="H91" i="120"/>
  <c r="H92" i="120"/>
  <c r="H93" i="120"/>
  <c r="H94" i="120"/>
  <c r="H95" i="120"/>
  <c r="H96" i="120"/>
  <c r="H97" i="120"/>
  <c r="H98" i="120"/>
  <c r="H99" i="120"/>
  <c r="H100" i="120"/>
  <c r="H101" i="120"/>
  <c r="H102" i="120"/>
  <c r="H103" i="120"/>
  <c r="H104" i="120"/>
  <c r="H105" i="120"/>
  <c r="H106" i="120"/>
  <c r="H107" i="120"/>
  <c r="H108" i="120"/>
  <c r="H109" i="120"/>
  <c r="H110" i="120"/>
  <c r="H111" i="120"/>
  <c r="I112" i="120"/>
  <c r="J114" i="120"/>
  <c r="H115" i="120"/>
  <c r="I116" i="120"/>
  <c r="J118" i="120"/>
  <c r="H119" i="120"/>
  <c r="I120" i="120"/>
  <c r="J122" i="120"/>
  <c r="H123" i="120"/>
  <c r="I124" i="120"/>
  <c r="J126" i="120"/>
  <c r="H127" i="120"/>
  <c r="I128" i="120"/>
  <c r="J130" i="120"/>
  <c r="H131" i="120"/>
  <c r="I132" i="120"/>
  <c r="J134" i="120"/>
  <c r="H135" i="120"/>
  <c r="I136" i="120"/>
  <c r="J138" i="120"/>
  <c r="H139" i="120"/>
  <c r="I140" i="120"/>
  <c r="J142" i="120"/>
  <c r="H143" i="120"/>
  <c r="I144" i="120"/>
  <c r="J146" i="120"/>
  <c r="H147" i="120"/>
  <c r="I148" i="120"/>
  <c r="J150" i="120"/>
  <c r="H151" i="120"/>
  <c r="I152" i="120"/>
  <c r="J154" i="120"/>
  <c r="H155" i="120"/>
  <c r="I156" i="120"/>
  <c r="J158" i="120"/>
  <c r="H159" i="120"/>
  <c r="I160" i="120"/>
  <c r="J162" i="120"/>
  <c r="H163" i="120"/>
  <c r="I164" i="120"/>
  <c r="J166" i="120"/>
  <c r="H167" i="120"/>
  <c r="I168" i="120"/>
  <c r="J170" i="120"/>
  <c r="H171" i="120"/>
  <c r="I172" i="120"/>
  <c r="J174" i="120"/>
  <c r="H175" i="120"/>
  <c r="I176" i="120"/>
  <c r="J178" i="120"/>
  <c r="H179" i="120"/>
  <c r="I180" i="120"/>
  <c r="J182" i="120"/>
  <c r="H183" i="120"/>
  <c r="I184" i="120"/>
  <c r="J186" i="120"/>
  <c r="H187" i="120"/>
  <c r="I188" i="120"/>
  <c r="H191" i="120"/>
  <c r="I192" i="120"/>
  <c r="H195" i="120"/>
  <c r="I196" i="120"/>
  <c r="H199" i="120"/>
  <c r="I200" i="120"/>
  <c r="H203" i="120"/>
  <c r="I204" i="120"/>
  <c r="H207" i="120"/>
  <c r="I208" i="120"/>
  <c r="H211" i="120"/>
  <c r="I212" i="120"/>
  <c r="H215" i="120"/>
  <c r="I216" i="120"/>
  <c r="H219" i="120"/>
  <c r="I220" i="120"/>
  <c r="H223" i="120"/>
  <c r="I224" i="120"/>
  <c r="H227" i="120"/>
  <c r="I228" i="120"/>
  <c r="H231" i="120"/>
  <c r="J232" i="120"/>
  <c r="H235" i="120"/>
  <c r="J235" i="120"/>
  <c r="J236" i="120"/>
  <c r="H239" i="120"/>
  <c r="J239" i="120"/>
  <c r="J240" i="120"/>
  <c r="H243" i="120"/>
  <c r="J243" i="120"/>
  <c r="J244" i="120"/>
  <c r="H247" i="120"/>
  <c r="J247" i="120"/>
  <c r="J248" i="120"/>
  <c r="H251" i="120"/>
  <c r="J251" i="120"/>
  <c r="J252" i="120"/>
  <c r="H255" i="120"/>
  <c r="J255" i="120"/>
  <c r="J256" i="120"/>
  <c r="H259" i="120"/>
  <c r="J259" i="120"/>
  <c r="J260" i="120"/>
  <c r="H263" i="120"/>
  <c r="J263" i="120"/>
  <c r="J264" i="120"/>
  <c r="H267" i="120"/>
  <c r="J267" i="120"/>
  <c r="J268" i="120"/>
  <c r="H271" i="120"/>
  <c r="J271" i="120"/>
  <c r="J272" i="120"/>
  <c r="H275" i="120"/>
  <c r="J275" i="120"/>
  <c r="J276" i="120"/>
  <c r="H279" i="120"/>
  <c r="J279" i="120"/>
  <c r="J280" i="120"/>
  <c r="H283" i="120"/>
  <c r="J283" i="120"/>
  <c r="J284" i="120"/>
  <c r="H287" i="120"/>
  <c r="J287" i="120"/>
  <c r="J288" i="120"/>
  <c r="H291" i="120"/>
  <c r="J291" i="120"/>
  <c r="J292" i="120"/>
  <c r="H295" i="120"/>
  <c r="J295" i="120"/>
  <c r="J296" i="120"/>
  <c r="H299" i="120"/>
  <c r="J299" i="120"/>
  <c r="J300" i="120"/>
  <c r="H303" i="120"/>
  <c r="J303" i="120"/>
  <c r="J304" i="120"/>
  <c r="H307" i="120"/>
  <c r="J307" i="120"/>
  <c r="J308" i="120"/>
  <c r="H311" i="120"/>
  <c r="J311" i="120"/>
  <c r="J312" i="120"/>
  <c r="H315" i="120"/>
  <c r="J315" i="120"/>
  <c r="J316" i="120"/>
  <c r="H319" i="120"/>
  <c r="J319" i="120"/>
  <c r="J320" i="120"/>
  <c r="H323" i="120"/>
  <c r="J323" i="120"/>
  <c r="J324" i="120"/>
  <c r="H327" i="120"/>
  <c r="J327" i="120"/>
  <c r="J328" i="120"/>
  <c r="H331" i="120"/>
  <c r="J331" i="120"/>
  <c r="J332" i="120"/>
  <c r="H335" i="120"/>
  <c r="J335" i="120"/>
  <c r="J336" i="120"/>
  <c r="H339" i="120"/>
  <c r="J339" i="120"/>
  <c r="J340" i="120"/>
  <c r="H343" i="120"/>
  <c r="J343" i="120"/>
  <c r="I343" i="120"/>
  <c r="J345" i="120"/>
  <c r="H349" i="120"/>
  <c r="J349" i="120"/>
  <c r="I349" i="120"/>
  <c r="H352" i="120"/>
  <c r="J352" i="120"/>
  <c r="I352" i="120"/>
  <c r="H355" i="120"/>
  <c r="I355" i="120"/>
  <c r="J355" i="120"/>
  <c r="K10" i="118"/>
  <c r="I8" i="120"/>
  <c r="I111" i="120"/>
  <c r="J113" i="120"/>
  <c r="H114" i="120"/>
  <c r="I115" i="120"/>
  <c r="J117" i="120"/>
  <c r="H118" i="120"/>
  <c r="I119" i="120"/>
  <c r="J121" i="120"/>
  <c r="H122" i="120"/>
  <c r="I123" i="120"/>
  <c r="J125" i="120"/>
  <c r="H126" i="120"/>
  <c r="I127" i="120"/>
  <c r="J129" i="120"/>
  <c r="H130" i="120"/>
  <c r="I131" i="120"/>
  <c r="J133" i="120"/>
  <c r="H134" i="120"/>
  <c r="I135" i="120"/>
  <c r="J137" i="120"/>
  <c r="H138" i="120"/>
  <c r="I139" i="120"/>
  <c r="J141" i="120"/>
  <c r="H142" i="120"/>
  <c r="I143" i="120"/>
  <c r="J145" i="120"/>
  <c r="H146" i="120"/>
  <c r="I147" i="120"/>
  <c r="J149" i="120"/>
  <c r="H150" i="120"/>
  <c r="I151" i="120"/>
  <c r="J153" i="120"/>
  <c r="H154" i="120"/>
  <c r="I155" i="120"/>
  <c r="J157" i="120"/>
  <c r="H158" i="120"/>
  <c r="I159" i="120"/>
  <c r="J161" i="120"/>
  <c r="H162" i="120"/>
  <c r="I163" i="120"/>
  <c r="J165" i="120"/>
  <c r="H166" i="120"/>
  <c r="I167" i="120"/>
  <c r="J169" i="120"/>
  <c r="H170" i="120"/>
  <c r="I171" i="120"/>
  <c r="J173" i="120"/>
  <c r="H174" i="120"/>
  <c r="I175" i="120"/>
  <c r="J177" i="120"/>
  <c r="H178" i="120"/>
  <c r="I179" i="120"/>
  <c r="J181" i="120"/>
  <c r="H182" i="120"/>
  <c r="I183" i="120"/>
  <c r="J185" i="120"/>
  <c r="H186" i="120"/>
  <c r="I187" i="120"/>
  <c r="H190" i="120"/>
  <c r="I191" i="120"/>
  <c r="H194" i="120"/>
  <c r="I195" i="120"/>
  <c r="H198" i="120"/>
  <c r="I199" i="120"/>
  <c r="H202" i="120"/>
  <c r="I203" i="120"/>
  <c r="H206" i="120"/>
  <c r="I207" i="120"/>
  <c r="H210" i="120"/>
  <c r="I211" i="120"/>
  <c r="H214" i="120"/>
  <c r="I215" i="120"/>
  <c r="H218" i="120"/>
  <c r="I219" i="120"/>
  <c r="H222" i="120"/>
  <c r="I223" i="120"/>
  <c r="H226" i="120"/>
  <c r="I227" i="120"/>
  <c r="H230" i="120"/>
  <c r="I231" i="120"/>
  <c r="I235" i="120"/>
  <c r="I239" i="120"/>
  <c r="I243" i="120"/>
  <c r="I247" i="120"/>
  <c r="I251" i="120"/>
  <c r="I255" i="120"/>
  <c r="I259" i="120"/>
  <c r="I263" i="120"/>
  <c r="I267" i="120"/>
  <c r="I271" i="120"/>
  <c r="I275" i="120"/>
  <c r="I279" i="120"/>
  <c r="I283" i="120"/>
  <c r="I287" i="120"/>
  <c r="I291" i="120"/>
  <c r="I295" i="120"/>
  <c r="I299" i="120"/>
  <c r="I303" i="120"/>
  <c r="I307" i="120"/>
  <c r="I311" i="120"/>
  <c r="I315" i="120"/>
  <c r="I319" i="120"/>
  <c r="I323" i="120"/>
  <c r="I327" i="120"/>
  <c r="I331" i="120"/>
  <c r="I335" i="120"/>
  <c r="I339" i="120"/>
  <c r="H360" i="120"/>
  <c r="J360" i="120"/>
  <c r="H363" i="120"/>
  <c r="I363" i="120"/>
  <c r="H365" i="120"/>
  <c r="H368" i="120"/>
  <c r="J368" i="120"/>
  <c r="H371" i="120"/>
  <c r="I371" i="120"/>
  <c r="H373" i="120"/>
  <c r="H376" i="120"/>
  <c r="J376" i="120"/>
  <c r="H379" i="120"/>
  <c r="I379" i="120"/>
  <c r="H381" i="120"/>
  <c r="H384" i="120"/>
  <c r="J384" i="120"/>
  <c r="H387" i="120"/>
  <c r="I387" i="120"/>
  <c r="H389" i="120"/>
  <c r="I9" i="121"/>
  <c r="H14" i="121"/>
  <c r="I14" i="121"/>
  <c r="I17" i="121"/>
  <c r="H22" i="121"/>
  <c r="I22" i="121"/>
  <c r="I25" i="121"/>
  <c r="H30" i="121"/>
  <c r="I30" i="121"/>
  <c r="I33" i="121"/>
  <c r="H38" i="121"/>
  <c r="I38" i="121"/>
  <c r="I41" i="121"/>
  <c r="H46" i="121"/>
  <c r="I46" i="121"/>
  <c r="I49" i="121"/>
  <c r="I58" i="121"/>
  <c r="H60" i="121"/>
  <c r="I60" i="121"/>
  <c r="I65" i="121"/>
  <c r="I74" i="121"/>
  <c r="H76" i="121"/>
  <c r="I76" i="121"/>
  <c r="I81" i="121"/>
  <c r="I90" i="121"/>
  <c r="H92" i="121"/>
  <c r="I92" i="121"/>
  <c r="I97" i="121"/>
  <c r="I106" i="121"/>
  <c r="H108" i="121"/>
  <c r="I108" i="121"/>
  <c r="I113" i="121"/>
  <c r="I122" i="121"/>
  <c r="H124" i="121"/>
  <c r="I124" i="121"/>
  <c r="I129" i="121"/>
  <c r="I138" i="121"/>
  <c r="H140" i="121"/>
  <c r="I140" i="121"/>
  <c r="I154" i="121"/>
  <c r="I158" i="121"/>
  <c r="I162" i="121"/>
  <c r="I166" i="121"/>
  <c r="I170" i="121"/>
  <c r="I174" i="121"/>
  <c r="I178" i="121"/>
  <c r="I182" i="121"/>
  <c r="I186" i="121"/>
  <c r="I190" i="121"/>
  <c r="I194" i="121"/>
  <c r="I198" i="121"/>
  <c r="I202" i="121"/>
  <c r="I206" i="121"/>
  <c r="I210" i="121"/>
  <c r="I214" i="121"/>
  <c r="I218" i="121"/>
  <c r="I222" i="121"/>
  <c r="I226" i="121"/>
  <c r="I230" i="121"/>
  <c r="I234" i="121"/>
  <c r="I238" i="121"/>
  <c r="I242" i="121"/>
  <c r="I246" i="121"/>
  <c r="I250" i="121"/>
  <c r="I254" i="121"/>
  <c r="I258" i="121"/>
  <c r="I262" i="121"/>
  <c r="I266" i="121"/>
  <c r="I270" i="121"/>
  <c r="I274" i="121"/>
  <c r="I278" i="121"/>
  <c r="I282" i="121"/>
  <c r="I286" i="121"/>
  <c r="I290" i="121"/>
  <c r="H342" i="120"/>
  <c r="I357" i="120"/>
  <c r="I360" i="120"/>
  <c r="J363" i="120"/>
  <c r="H391" i="120"/>
  <c r="I391" i="120"/>
  <c r="H393" i="120"/>
  <c r="I393" i="120"/>
  <c r="H395" i="120"/>
  <c r="I395" i="120"/>
  <c r="H397" i="120"/>
  <c r="I397" i="120"/>
  <c r="H399" i="120"/>
  <c r="I399" i="120"/>
  <c r="H401" i="120"/>
  <c r="I401" i="120"/>
  <c r="H403" i="120"/>
  <c r="I403" i="120"/>
  <c r="H405" i="120"/>
  <c r="I405" i="120"/>
  <c r="H407" i="120"/>
  <c r="I407" i="120"/>
  <c r="H409" i="120"/>
  <c r="I409" i="120"/>
  <c r="H411" i="120"/>
  <c r="I411" i="120"/>
  <c r="H413" i="120"/>
  <c r="I413" i="120"/>
  <c r="H415" i="120"/>
  <c r="I415" i="120"/>
  <c r="H417" i="120"/>
  <c r="I417" i="120"/>
  <c r="H419" i="120"/>
  <c r="I419" i="120"/>
  <c r="H421" i="120"/>
  <c r="I421" i="120"/>
  <c r="H423" i="120"/>
  <c r="I423" i="120"/>
  <c r="H425" i="120"/>
  <c r="I425" i="120"/>
  <c r="H427" i="120"/>
  <c r="I427" i="120"/>
  <c r="H429" i="120"/>
  <c r="I429" i="120"/>
  <c r="H431" i="120"/>
  <c r="I431" i="120"/>
  <c r="H433" i="120"/>
  <c r="I433" i="120"/>
  <c r="H435" i="120"/>
  <c r="I435" i="120"/>
  <c r="H437" i="120"/>
  <c r="I437" i="120"/>
  <c r="H439" i="120"/>
  <c r="I439" i="120"/>
  <c r="H441" i="120"/>
  <c r="I441" i="120"/>
  <c r="H443" i="120"/>
  <c r="I443" i="120"/>
  <c r="H445" i="120"/>
  <c r="I445" i="120"/>
  <c r="H447" i="120"/>
  <c r="I447" i="120"/>
  <c r="H449" i="120"/>
  <c r="I449" i="120"/>
  <c r="H451" i="120"/>
  <c r="I451" i="120"/>
  <c r="H453" i="120"/>
  <c r="I453" i="120"/>
  <c r="H455" i="120"/>
  <c r="I455" i="120"/>
  <c r="H457" i="120"/>
  <c r="I457" i="120"/>
  <c r="H459" i="120"/>
  <c r="I459" i="120"/>
  <c r="H461" i="120"/>
  <c r="I461" i="120"/>
  <c r="H463" i="120"/>
  <c r="I463" i="120"/>
  <c r="H465" i="120"/>
  <c r="I465" i="120"/>
  <c r="H467" i="120"/>
  <c r="I467" i="120"/>
  <c r="H469" i="120"/>
  <c r="I469" i="120"/>
  <c r="H471" i="120"/>
  <c r="I471" i="120"/>
  <c r="H473" i="120"/>
  <c r="I473" i="120"/>
  <c r="H475" i="120"/>
  <c r="I475" i="120"/>
  <c r="H477" i="120"/>
  <c r="I477" i="120"/>
  <c r="H479" i="120"/>
  <c r="I479" i="120"/>
  <c r="H481" i="120"/>
  <c r="I481" i="120"/>
  <c r="H483" i="120"/>
  <c r="I483" i="120"/>
  <c r="H485" i="120"/>
  <c r="I485" i="120"/>
  <c r="H487" i="120"/>
  <c r="I487" i="120"/>
  <c r="H489" i="120"/>
  <c r="I489" i="120"/>
  <c r="H491" i="120"/>
  <c r="I491" i="120"/>
  <c r="H493" i="120"/>
  <c r="I493" i="120"/>
  <c r="H495" i="120"/>
  <c r="I495" i="120"/>
  <c r="H497" i="120"/>
  <c r="I497" i="120"/>
  <c r="H499" i="120"/>
  <c r="I499" i="120"/>
  <c r="H501" i="120"/>
  <c r="I501" i="120"/>
  <c r="H503" i="120"/>
  <c r="I503" i="120"/>
  <c r="H505" i="120"/>
  <c r="I505" i="120"/>
  <c r="H507" i="120"/>
  <c r="I507" i="120"/>
  <c r="H509" i="120"/>
  <c r="I509" i="120"/>
  <c r="H511" i="120"/>
  <c r="I511" i="120"/>
  <c r="H513" i="120"/>
  <c r="I513" i="120"/>
  <c r="H515" i="120"/>
  <c r="I515" i="120"/>
  <c r="H517" i="120"/>
  <c r="I517" i="120"/>
  <c r="H519" i="120"/>
  <c r="I519" i="120"/>
  <c r="H521" i="120"/>
  <c r="I521" i="120"/>
  <c r="H523" i="120"/>
  <c r="I523" i="120"/>
  <c r="H525" i="120"/>
  <c r="I525" i="120"/>
  <c r="H527" i="120"/>
  <c r="I527" i="120"/>
  <c r="H529" i="120"/>
  <c r="I529" i="120"/>
  <c r="H531" i="120"/>
  <c r="I531" i="120"/>
  <c r="H533" i="120"/>
  <c r="I533" i="120"/>
  <c r="H535" i="120"/>
  <c r="I535" i="120"/>
  <c r="H537" i="120"/>
  <c r="I537" i="120"/>
  <c r="H539" i="120"/>
  <c r="I539" i="120"/>
  <c r="H541" i="120"/>
  <c r="I541" i="120"/>
  <c r="H543" i="120"/>
  <c r="I543" i="120"/>
  <c r="H545" i="120"/>
  <c r="I545" i="120"/>
  <c r="H547" i="120"/>
  <c r="I547" i="120"/>
  <c r="H549" i="120"/>
  <c r="I549" i="120"/>
  <c r="H551" i="120"/>
  <c r="I551" i="120"/>
  <c r="H553" i="120"/>
  <c r="I553" i="120"/>
  <c r="H555" i="120"/>
  <c r="I555" i="120"/>
  <c r="H557" i="120"/>
  <c r="I557" i="120"/>
  <c r="H559" i="120"/>
  <c r="I559" i="120"/>
  <c r="H561" i="120"/>
  <c r="I561" i="120"/>
  <c r="H563" i="120"/>
  <c r="I563" i="120"/>
  <c r="H565" i="120"/>
  <c r="I565" i="120"/>
  <c r="H567" i="120"/>
  <c r="I567" i="120"/>
  <c r="H569" i="120"/>
  <c r="I569" i="120"/>
  <c r="H571" i="120"/>
  <c r="I571" i="120"/>
  <c r="C20" i="124"/>
  <c r="C16" i="124"/>
  <c r="C12" i="124"/>
  <c r="C8" i="124"/>
  <c r="C21" i="124"/>
  <c r="C17" i="124"/>
  <c r="C13" i="124"/>
  <c r="C9" i="124"/>
  <c r="C19" i="124"/>
  <c r="C15" i="124"/>
  <c r="C11" i="124"/>
  <c r="C18" i="124"/>
  <c r="C14" i="124"/>
  <c r="C10" i="124"/>
  <c r="I572" i="121"/>
  <c r="I562" i="121"/>
  <c r="I559" i="121"/>
  <c r="I556" i="121"/>
  <c r="I546" i="121"/>
  <c r="I543" i="121"/>
  <c r="H539" i="121"/>
  <c r="H535" i="121"/>
  <c r="H531" i="121"/>
  <c r="H527" i="121"/>
  <c r="H523" i="121"/>
  <c r="H519" i="121"/>
  <c r="H515" i="121"/>
  <c r="H511" i="121"/>
  <c r="H507" i="121"/>
  <c r="H503" i="121"/>
  <c r="H499" i="121"/>
  <c r="H495" i="121"/>
  <c r="H491" i="121"/>
  <c r="H487" i="121"/>
  <c r="H483" i="121"/>
  <c r="H479" i="121"/>
  <c r="H475" i="121"/>
  <c r="H471" i="121"/>
  <c r="H467" i="121"/>
  <c r="H463" i="121"/>
  <c r="H459" i="121"/>
  <c r="H455" i="121"/>
  <c r="H451" i="121"/>
  <c r="H447" i="121"/>
  <c r="H443" i="121"/>
  <c r="H439" i="121"/>
  <c r="H435" i="121"/>
  <c r="H431" i="121"/>
  <c r="H427" i="121"/>
  <c r="H423" i="121"/>
  <c r="I560" i="121"/>
  <c r="I544" i="121"/>
  <c r="I568" i="121"/>
  <c r="I552" i="121"/>
  <c r="I570" i="121"/>
  <c r="H541" i="121"/>
  <c r="H525" i="121"/>
  <c r="H509" i="121"/>
  <c r="H493" i="121"/>
  <c r="H477" i="121"/>
  <c r="H461" i="121"/>
  <c r="H445" i="121"/>
  <c r="H429" i="121"/>
  <c r="H417" i="121"/>
  <c r="H409" i="121"/>
  <c r="H401" i="121"/>
  <c r="H393" i="121"/>
  <c r="H385" i="121"/>
  <c r="H377" i="121"/>
  <c r="H369" i="121"/>
  <c r="H361" i="121"/>
  <c r="H353" i="121"/>
  <c r="H345" i="121"/>
  <c r="H337" i="121"/>
  <c r="H329" i="121"/>
  <c r="H313" i="121"/>
  <c r="H8" i="121"/>
  <c r="I564" i="121"/>
  <c r="I551" i="121"/>
  <c r="H533" i="121"/>
  <c r="H517" i="121"/>
  <c r="H501" i="121"/>
  <c r="H485" i="121"/>
  <c r="H469" i="121"/>
  <c r="H453" i="121"/>
  <c r="H437" i="121"/>
  <c r="H421" i="121"/>
  <c r="H413" i="121"/>
  <c r="H405" i="121"/>
  <c r="H397" i="121"/>
  <c r="H389" i="121"/>
  <c r="H381" i="121"/>
  <c r="H373" i="121"/>
  <c r="H365" i="121"/>
  <c r="H357" i="121"/>
  <c r="H349" i="121"/>
  <c r="H341" i="121"/>
  <c r="H333" i="121"/>
  <c r="H321" i="121"/>
  <c r="H305" i="121"/>
  <c r="I567" i="121"/>
  <c r="I548" i="121"/>
  <c r="H529" i="121"/>
  <c r="H497" i="121"/>
  <c r="H465" i="121"/>
  <c r="H433" i="121"/>
  <c r="H411" i="121"/>
  <c r="H395" i="121"/>
  <c r="H379" i="121"/>
  <c r="H363" i="121"/>
  <c r="H347" i="121"/>
  <c r="H331" i="121"/>
  <c r="H309" i="121"/>
  <c r="H304" i="121"/>
  <c r="I299" i="121"/>
  <c r="I291" i="121"/>
  <c r="I287" i="121"/>
  <c r="I283" i="121"/>
  <c r="I279" i="121"/>
  <c r="I275" i="121"/>
  <c r="I271" i="121"/>
  <c r="I267" i="121"/>
  <c r="I263" i="121"/>
  <c r="I259" i="121"/>
  <c r="I255" i="121"/>
  <c r="I251" i="121"/>
  <c r="I247" i="121"/>
  <c r="I243" i="121"/>
  <c r="I239" i="121"/>
  <c r="I235" i="121"/>
  <c r="I231" i="121"/>
  <c r="I227" i="121"/>
  <c r="I223" i="121"/>
  <c r="I219" i="121"/>
  <c r="I215" i="121"/>
  <c r="I211" i="121"/>
  <c r="I207" i="121"/>
  <c r="I203" i="121"/>
  <c r="I199" i="121"/>
  <c r="I195" i="121"/>
  <c r="I191" i="121"/>
  <c r="I187" i="121"/>
  <c r="I183" i="121"/>
  <c r="I179" i="121"/>
  <c r="I175" i="121"/>
  <c r="I171" i="121"/>
  <c r="I167" i="121"/>
  <c r="I163" i="121"/>
  <c r="I159" i="121"/>
  <c r="I155" i="121"/>
  <c r="I151" i="121"/>
  <c r="I147" i="121"/>
  <c r="I143" i="121"/>
  <c r="I139" i="121"/>
  <c r="I135" i="121"/>
  <c r="I131" i="121"/>
  <c r="I127" i="121"/>
  <c r="I123" i="121"/>
  <c r="I119" i="121"/>
  <c r="I115" i="121"/>
  <c r="I111" i="121"/>
  <c r="I107" i="121"/>
  <c r="I103" i="121"/>
  <c r="I99" i="121"/>
  <c r="I95" i="121"/>
  <c r="I91" i="121"/>
  <c r="I87" i="121"/>
  <c r="I83" i="121"/>
  <c r="I79" i="121"/>
  <c r="I75" i="121"/>
  <c r="I71" i="121"/>
  <c r="I67" i="121"/>
  <c r="I63" i="121"/>
  <c r="I59" i="121"/>
  <c r="I55" i="121"/>
  <c r="I51" i="121"/>
  <c r="H521" i="121"/>
  <c r="H489" i="121"/>
  <c r="H457" i="121"/>
  <c r="H425" i="121"/>
  <c r="H407" i="121"/>
  <c r="H391" i="121"/>
  <c r="H375" i="121"/>
  <c r="H359" i="121"/>
  <c r="H343" i="121"/>
  <c r="H317" i="121"/>
  <c r="H312" i="121"/>
  <c r="H307" i="121"/>
  <c r="I297" i="121"/>
  <c r="I8" i="121"/>
  <c r="H513" i="121"/>
  <c r="H481" i="121"/>
  <c r="H449" i="121"/>
  <c r="H419" i="121"/>
  <c r="H403" i="121"/>
  <c r="H387" i="121"/>
  <c r="H371" i="121"/>
  <c r="H355" i="121"/>
  <c r="H339" i="121"/>
  <c r="H325" i="121"/>
  <c r="H320" i="121"/>
  <c r="H315" i="121"/>
  <c r="I295" i="121"/>
  <c r="I289" i="121"/>
  <c r="I285" i="121"/>
  <c r="I281" i="121"/>
  <c r="I277" i="121"/>
  <c r="I273" i="121"/>
  <c r="I269" i="121"/>
  <c r="I265" i="121"/>
  <c r="I261" i="121"/>
  <c r="I257" i="121"/>
  <c r="I253" i="121"/>
  <c r="I249" i="121"/>
  <c r="I245" i="121"/>
  <c r="I241" i="121"/>
  <c r="I237" i="121"/>
  <c r="I233" i="121"/>
  <c r="I229" i="121"/>
  <c r="I225" i="121"/>
  <c r="I221" i="121"/>
  <c r="I217" i="121"/>
  <c r="I213" i="121"/>
  <c r="I209" i="121"/>
  <c r="I205" i="121"/>
  <c r="I201" i="121"/>
  <c r="I197" i="121"/>
  <c r="I193" i="121"/>
  <c r="I189" i="121"/>
  <c r="I185" i="121"/>
  <c r="I181" i="121"/>
  <c r="I177" i="121"/>
  <c r="I173" i="121"/>
  <c r="I169" i="121"/>
  <c r="I165" i="121"/>
  <c r="I161" i="121"/>
  <c r="I157" i="121"/>
  <c r="I554" i="121"/>
  <c r="H537" i="121"/>
  <c r="H505" i="121"/>
  <c r="H473" i="121"/>
  <c r="H441" i="121"/>
  <c r="H415" i="121"/>
  <c r="H399" i="121"/>
  <c r="H383" i="121"/>
  <c r="H367" i="121"/>
  <c r="H351" i="121"/>
  <c r="H335" i="121"/>
  <c r="H328" i="121"/>
  <c r="H323" i="121"/>
  <c r="I301" i="121"/>
  <c r="I293" i="121"/>
  <c r="I11" i="121"/>
  <c r="H16" i="121"/>
  <c r="I16" i="121"/>
  <c r="I19" i="121"/>
  <c r="H24" i="121"/>
  <c r="I24" i="121"/>
  <c r="I27" i="121"/>
  <c r="H32" i="121"/>
  <c r="I32" i="121"/>
  <c r="I35" i="121"/>
  <c r="H40" i="121"/>
  <c r="I40" i="121"/>
  <c r="I43" i="121"/>
  <c r="H48" i="121"/>
  <c r="I48" i="121"/>
  <c r="I53" i="121"/>
  <c r="I62" i="121"/>
  <c r="H64" i="121"/>
  <c r="I64" i="121"/>
  <c r="I69" i="121"/>
  <c r="I78" i="121"/>
  <c r="H80" i="121"/>
  <c r="I80" i="121"/>
  <c r="I85" i="121"/>
  <c r="I94" i="121"/>
  <c r="H96" i="121"/>
  <c r="I96" i="121"/>
  <c r="I101" i="121"/>
  <c r="I110" i="121"/>
  <c r="H112" i="121"/>
  <c r="I112" i="121"/>
  <c r="I117" i="121"/>
  <c r="I126" i="121"/>
  <c r="H128" i="121"/>
  <c r="I128" i="121"/>
  <c r="I133" i="121"/>
  <c r="I142" i="121"/>
  <c r="H144" i="121"/>
  <c r="I144" i="121"/>
  <c r="I149" i="121"/>
  <c r="H233" i="120"/>
  <c r="H237" i="120"/>
  <c r="H241" i="120"/>
  <c r="H245" i="120"/>
  <c r="H249" i="120"/>
  <c r="H253" i="120"/>
  <c r="H257" i="120"/>
  <c r="H261" i="120"/>
  <c r="H265" i="120"/>
  <c r="H269" i="120"/>
  <c r="H273" i="120"/>
  <c r="H277" i="120"/>
  <c r="H281" i="120"/>
  <c r="H285" i="120"/>
  <c r="H289" i="120"/>
  <c r="H293" i="120"/>
  <c r="H297" i="120"/>
  <c r="H301" i="120"/>
  <c r="H305" i="120"/>
  <c r="H309" i="120"/>
  <c r="H313" i="120"/>
  <c r="H317" i="120"/>
  <c r="H321" i="120"/>
  <c r="H325" i="120"/>
  <c r="H329" i="120"/>
  <c r="H333" i="120"/>
  <c r="H337" i="120"/>
  <c r="H341" i="120"/>
  <c r="I342" i="120"/>
  <c r="H345" i="120"/>
  <c r="H348" i="120"/>
  <c r="J348" i="120"/>
  <c r="H351" i="120"/>
  <c r="I351" i="120"/>
  <c r="H353" i="120"/>
  <c r="H356" i="120"/>
  <c r="J356" i="120"/>
  <c r="J357" i="120"/>
  <c r="H359" i="120"/>
  <c r="I359" i="120"/>
  <c r="H361" i="120"/>
  <c r="H364" i="120"/>
  <c r="J364" i="120"/>
  <c r="J365" i="120"/>
  <c r="H367" i="120"/>
  <c r="I367" i="120"/>
  <c r="H369" i="120"/>
  <c r="H372" i="120"/>
  <c r="J372" i="120"/>
  <c r="J373" i="120"/>
  <c r="H375" i="120"/>
  <c r="I375" i="120"/>
  <c r="H377" i="120"/>
  <c r="H380" i="120"/>
  <c r="J380" i="120"/>
  <c r="J381" i="120"/>
  <c r="H383" i="120"/>
  <c r="I383" i="120"/>
  <c r="H385" i="120"/>
  <c r="H388" i="120"/>
  <c r="J388" i="120"/>
  <c r="J389" i="120"/>
  <c r="J391" i="120"/>
  <c r="J393" i="120"/>
  <c r="J395" i="120"/>
  <c r="J397" i="120"/>
  <c r="J399" i="120"/>
  <c r="J401" i="120"/>
  <c r="J403" i="120"/>
  <c r="J405" i="120"/>
  <c r="J407" i="120"/>
  <c r="J409" i="120"/>
  <c r="J411" i="120"/>
  <c r="J413" i="120"/>
  <c r="J415" i="120"/>
  <c r="J417" i="120"/>
  <c r="J419" i="120"/>
  <c r="J421" i="120"/>
  <c r="J423" i="120"/>
  <c r="J425" i="120"/>
  <c r="J427" i="120"/>
  <c r="J429" i="120"/>
  <c r="J431" i="120"/>
  <c r="J433" i="120"/>
  <c r="J435" i="120"/>
  <c r="J437" i="120"/>
  <c r="J439" i="120"/>
  <c r="J441" i="120"/>
  <c r="J443" i="120"/>
  <c r="J445" i="120"/>
  <c r="J447" i="120"/>
  <c r="J449" i="120"/>
  <c r="J451" i="120"/>
  <c r="J453" i="120"/>
  <c r="J455" i="120"/>
  <c r="J457" i="120"/>
  <c r="J459" i="120"/>
  <c r="J461" i="120"/>
  <c r="J463" i="120"/>
  <c r="J465" i="120"/>
  <c r="J467" i="120"/>
  <c r="J469" i="120"/>
  <c r="J471" i="120"/>
  <c r="J473" i="120"/>
  <c r="J475" i="120"/>
  <c r="J477" i="120"/>
  <c r="J479" i="120"/>
  <c r="J481" i="120"/>
  <c r="J483" i="120"/>
  <c r="J485" i="120"/>
  <c r="J487" i="120"/>
  <c r="J489" i="120"/>
  <c r="J491" i="120"/>
  <c r="J493" i="120"/>
  <c r="J495" i="120"/>
  <c r="J497" i="120"/>
  <c r="J499" i="120"/>
  <c r="J501" i="120"/>
  <c r="J503" i="120"/>
  <c r="J505" i="120"/>
  <c r="J507" i="120"/>
  <c r="J509" i="120"/>
  <c r="J511" i="120"/>
  <c r="J513" i="120"/>
  <c r="J515" i="120"/>
  <c r="J517" i="120"/>
  <c r="J519" i="120"/>
  <c r="J521" i="120"/>
  <c r="J523" i="120"/>
  <c r="J525" i="120"/>
  <c r="J527" i="120"/>
  <c r="J529" i="120"/>
  <c r="J531" i="120"/>
  <c r="J533" i="120"/>
  <c r="J535" i="120"/>
  <c r="J537" i="120"/>
  <c r="J539" i="120"/>
  <c r="J541" i="120"/>
  <c r="J543" i="120"/>
  <c r="J545" i="120"/>
  <c r="J547" i="120"/>
  <c r="J549" i="120"/>
  <c r="J551" i="120"/>
  <c r="J553" i="120"/>
  <c r="J555" i="120"/>
  <c r="J557" i="120"/>
  <c r="J559" i="120"/>
  <c r="J561" i="120"/>
  <c r="J563" i="120"/>
  <c r="J565" i="120"/>
  <c r="J567" i="120"/>
  <c r="J569" i="120"/>
  <c r="J571" i="120"/>
  <c r="H10" i="121"/>
  <c r="I10" i="121"/>
  <c r="I13" i="121"/>
  <c r="H18" i="121"/>
  <c r="I18" i="121"/>
  <c r="I21" i="121"/>
  <c r="H26" i="121"/>
  <c r="I26" i="121"/>
  <c r="I29" i="121"/>
  <c r="H34" i="121"/>
  <c r="I34" i="121"/>
  <c r="I37" i="121"/>
  <c r="H42" i="121"/>
  <c r="I42" i="121"/>
  <c r="I45" i="121"/>
  <c r="H50" i="121"/>
  <c r="H52" i="121"/>
  <c r="I52" i="121"/>
  <c r="I57" i="121"/>
  <c r="I66" i="121"/>
  <c r="H68" i="121"/>
  <c r="I68" i="121"/>
  <c r="I73" i="121"/>
  <c r="I82" i="121"/>
  <c r="H84" i="121"/>
  <c r="I84" i="121"/>
  <c r="I89" i="121"/>
  <c r="I98" i="121"/>
  <c r="H100" i="121"/>
  <c r="I100" i="121"/>
  <c r="I105" i="121"/>
  <c r="I114" i="121"/>
  <c r="H116" i="121"/>
  <c r="I116" i="121"/>
  <c r="I121" i="121"/>
  <c r="I130" i="121"/>
  <c r="H132" i="121"/>
  <c r="I132" i="121"/>
  <c r="I137" i="121"/>
  <c r="I146" i="121"/>
  <c r="H148" i="121"/>
  <c r="I148" i="121"/>
  <c r="I153" i="121"/>
  <c r="H232" i="120"/>
  <c r="I233" i="120"/>
  <c r="H236" i="120"/>
  <c r="I237" i="120"/>
  <c r="H240" i="120"/>
  <c r="I241" i="120"/>
  <c r="H244" i="120"/>
  <c r="I245" i="120"/>
  <c r="H248" i="120"/>
  <c r="I249" i="120"/>
  <c r="H252" i="120"/>
  <c r="I253" i="120"/>
  <c r="H256" i="120"/>
  <c r="I257" i="120"/>
  <c r="H260" i="120"/>
  <c r="I261" i="120"/>
  <c r="H264" i="120"/>
  <c r="I265" i="120"/>
  <c r="H268" i="120"/>
  <c r="I269" i="120"/>
  <c r="H272" i="120"/>
  <c r="I273" i="120"/>
  <c r="H276" i="120"/>
  <c r="I277" i="120"/>
  <c r="H280" i="120"/>
  <c r="I281" i="120"/>
  <c r="H284" i="120"/>
  <c r="I285" i="120"/>
  <c r="H288" i="120"/>
  <c r="I289" i="120"/>
  <c r="H292" i="120"/>
  <c r="I293" i="120"/>
  <c r="H296" i="120"/>
  <c r="I297" i="120"/>
  <c r="H300" i="120"/>
  <c r="I301" i="120"/>
  <c r="H304" i="120"/>
  <c r="I305" i="120"/>
  <c r="H308" i="120"/>
  <c r="I309" i="120"/>
  <c r="H312" i="120"/>
  <c r="I313" i="120"/>
  <c r="H316" i="120"/>
  <c r="I317" i="120"/>
  <c r="H320" i="120"/>
  <c r="I321" i="120"/>
  <c r="H324" i="120"/>
  <c r="I325" i="120"/>
  <c r="H328" i="120"/>
  <c r="I329" i="120"/>
  <c r="H332" i="120"/>
  <c r="I333" i="120"/>
  <c r="H336" i="120"/>
  <c r="I337" i="120"/>
  <c r="H340" i="120"/>
  <c r="I341" i="120"/>
  <c r="J342" i="120"/>
  <c r="H344" i="120"/>
  <c r="I345" i="120"/>
  <c r="I348" i="120"/>
  <c r="J351" i="120"/>
  <c r="I353" i="120"/>
  <c r="I356" i="120"/>
  <c r="J359" i="120"/>
  <c r="I361" i="120"/>
  <c r="I364" i="120"/>
  <c r="J367" i="120"/>
  <c r="I369" i="120"/>
  <c r="I372" i="120"/>
  <c r="J375" i="120"/>
  <c r="I377" i="120"/>
  <c r="I380" i="120"/>
  <c r="J383" i="120"/>
  <c r="J392" i="120"/>
  <c r="J396" i="120"/>
  <c r="J400" i="120"/>
  <c r="J404" i="120"/>
  <c r="J408" i="120"/>
  <c r="J412" i="120"/>
  <c r="J416" i="120"/>
  <c r="J420" i="120"/>
  <c r="J424" i="120"/>
  <c r="J428" i="120"/>
  <c r="J432" i="120"/>
  <c r="J436" i="120"/>
  <c r="J440" i="120"/>
  <c r="J444" i="120"/>
  <c r="J448" i="120"/>
  <c r="J452" i="120"/>
  <c r="J456" i="120"/>
  <c r="J460" i="120"/>
  <c r="J464" i="120"/>
  <c r="J468" i="120"/>
  <c r="J472" i="120"/>
  <c r="J476" i="120"/>
  <c r="J480" i="120"/>
  <c r="J484" i="120"/>
  <c r="J488" i="120"/>
  <c r="J492" i="120"/>
  <c r="J496" i="120"/>
  <c r="J500" i="120"/>
  <c r="J504" i="120"/>
  <c r="J508" i="120"/>
  <c r="J512" i="120"/>
  <c r="J516" i="120"/>
  <c r="J520" i="120"/>
  <c r="J524" i="120"/>
  <c r="J528" i="120"/>
  <c r="J532" i="120"/>
  <c r="J536" i="120"/>
  <c r="J540" i="120"/>
  <c r="J544" i="120"/>
  <c r="J548" i="120"/>
  <c r="J552" i="120"/>
  <c r="J556" i="120"/>
  <c r="J560" i="120"/>
  <c r="J564" i="120"/>
  <c r="J568" i="120"/>
  <c r="J572" i="120"/>
  <c r="H12" i="121"/>
  <c r="I12" i="121"/>
  <c r="I15" i="121"/>
  <c r="H20" i="121"/>
  <c r="I20" i="121"/>
  <c r="I23" i="121"/>
  <c r="H28" i="121"/>
  <c r="I28" i="121"/>
  <c r="I31" i="121"/>
  <c r="H36" i="121"/>
  <c r="I36" i="121"/>
  <c r="I39" i="121"/>
  <c r="H44" i="121"/>
  <c r="I44" i="121"/>
  <c r="I47" i="121"/>
  <c r="I54" i="121"/>
  <c r="H56" i="121"/>
  <c r="I56" i="121"/>
  <c r="I61" i="121"/>
  <c r="I70" i="121"/>
  <c r="H72" i="121"/>
  <c r="I72" i="121"/>
  <c r="I77" i="121"/>
  <c r="I86" i="121"/>
  <c r="H88" i="121"/>
  <c r="I88" i="121"/>
  <c r="I93" i="121"/>
  <c r="I102" i="121"/>
  <c r="H104" i="121"/>
  <c r="I104" i="121"/>
  <c r="I109" i="121"/>
  <c r="I118" i="121"/>
  <c r="H120" i="121"/>
  <c r="I120" i="121"/>
  <c r="I125" i="121"/>
  <c r="I134" i="121"/>
  <c r="H136" i="121"/>
  <c r="I136" i="121"/>
  <c r="I141" i="121"/>
  <c r="I150" i="121"/>
  <c r="H152" i="121"/>
  <c r="I152" i="121"/>
  <c r="H346" i="120"/>
  <c r="H350" i="120"/>
  <c r="H354" i="120"/>
  <c r="H358" i="120"/>
  <c r="H362" i="120"/>
  <c r="H366" i="120"/>
  <c r="H370" i="120"/>
  <c r="H374" i="120"/>
  <c r="H378" i="120"/>
  <c r="H382" i="120"/>
  <c r="H386" i="120"/>
  <c r="H390" i="120"/>
  <c r="H394" i="120"/>
  <c r="H398" i="120"/>
  <c r="H402" i="120"/>
  <c r="H406" i="120"/>
  <c r="H410" i="120"/>
  <c r="H414" i="120"/>
  <c r="H418" i="120"/>
  <c r="H422" i="120"/>
  <c r="H426" i="120"/>
  <c r="H430" i="120"/>
  <c r="H434" i="120"/>
  <c r="H438" i="120"/>
  <c r="H442" i="120"/>
  <c r="H446" i="120"/>
  <c r="H450" i="120"/>
  <c r="H454" i="120"/>
  <c r="H458" i="120"/>
  <c r="H462" i="120"/>
  <c r="H466" i="120"/>
  <c r="H470" i="120"/>
  <c r="H474" i="120"/>
  <c r="H478" i="120"/>
  <c r="H482" i="120"/>
  <c r="H486" i="120"/>
  <c r="H490" i="120"/>
  <c r="H494" i="120"/>
  <c r="H498" i="120"/>
  <c r="H502" i="120"/>
  <c r="H506" i="120"/>
  <c r="H510" i="120"/>
  <c r="H514" i="120"/>
  <c r="H518" i="120"/>
  <c r="H522" i="120"/>
  <c r="H526" i="120"/>
  <c r="H530" i="120"/>
  <c r="H534" i="120"/>
  <c r="H538" i="120"/>
  <c r="H542" i="120"/>
  <c r="H546" i="120"/>
  <c r="H550" i="120"/>
  <c r="H554" i="120"/>
  <c r="H558" i="120"/>
  <c r="H562" i="120"/>
  <c r="H566" i="120"/>
  <c r="H570" i="120"/>
  <c r="H9" i="121"/>
  <c r="H13" i="121"/>
  <c r="H17" i="121"/>
  <c r="H21" i="121"/>
  <c r="H25" i="121"/>
  <c r="H29" i="121"/>
  <c r="H33" i="121"/>
  <c r="H37" i="121"/>
  <c r="H41" i="121"/>
  <c r="H45" i="121"/>
  <c r="H49" i="121"/>
  <c r="I50" i="121"/>
  <c r="H53" i="121"/>
  <c r="H57" i="121"/>
  <c r="H61" i="121"/>
  <c r="H65" i="121"/>
  <c r="H69" i="121"/>
  <c r="H73" i="121"/>
  <c r="H77" i="121"/>
  <c r="H81" i="121"/>
  <c r="H85" i="121"/>
  <c r="H89" i="121"/>
  <c r="H93" i="121"/>
  <c r="H97" i="121"/>
  <c r="H101" i="121"/>
  <c r="H105" i="121"/>
  <c r="H109" i="121"/>
  <c r="H113" i="121"/>
  <c r="H117" i="121"/>
  <c r="H121" i="121"/>
  <c r="H125" i="121"/>
  <c r="H129" i="121"/>
  <c r="H133" i="121"/>
  <c r="H137" i="121"/>
  <c r="H141" i="121"/>
  <c r="H145" i="121"/>
  <c r="H149" i="121"/>
  <c r="H153" i="121"/>
  <c r="H157" i="121"/>
  <c r="H161" i="121"/>
  <c r="H165" i="121"/>
  <c r="H169" i="121"/>
  <c r="H173" i="121"/>
  <c r="H177" i="121"/>
  <c r="H181" i="121"/>
  <c r="H185" i="121"/>
  <c r="H189" i="121"/>
  <c r="H193" i="121"/>
  <c r="H197" i="121"/>
  <c r="H201" i="121"/>
  <c r="H205" i="121"/>
  <c r="H209" i="121"/>
  <c r="H213" i="121"/>
  <c r="H217" i="121"/>
  <c r="H221" i="121"/>
  <c r="H225" i="121"/>
  <c r="H229" i="121"/>
  <c r="H233" i="121"/>
  <c r="H237" i="121"/>
  <c r="H241" i="121"/>
  <c r="H245" i="121"/>
  <c r="H249" i="121"/>
  <c r="H253" i="121"/>
  <c r="H257" i="121"/>
  <c r="H261" i="121"/>
  <c r="H265" i="121"/>
  <c r="H269" i="121"/>
  <c r="H273" i="121"/>
  <c r="H277" i="121"/>
  <c r="H281" i="121"/>
  <c r="H285" i="121"/>
  <c r="H289" i="121"/>
  <c r="H298" i="121"/>
  <c r="I298" i="121"/>
  <c r="I303" i="121"/>
  <c r="H303" i="121"/>
  <c r="I308" i="121"/>
  <c r="H308" i="121"/>
  <c r="I318" i="121"/>
  <c r="H318" i="121"/>
  <c r="I344" i="121"/>
  <c r="H344" i="121"/>
  <c r="I360" i="121"/>
  <c r="H360" i="121"/>
  <c r="I376" i="121"/>
  <c r="H376" i="121"/>
  <c r="I392" i="121"/>
  <c r="H392" i="121"/>
  <c r="I408" i="121"/>
  <c r="H408" i="121"/>
  <c r="H426" i="121"/>
  <c r="I428" i="121"/>
  <c r="H428" i="121"/>
  <c r="H458" i="121"/>
  <c r="I460" i="121"/>
  <c r="H460" i="121"/>
  <c r="H490" i="121"/>
  <c r="I492" i="121"/>
  <c r="H492" i="121"/>
  <c r="H522" i="121"/>
  <c r="I524" i="121"/>
  <c r="H524" i="121"/>
  <c r="I558" i="121"/>
  <c r="H30" i="122"/>
  <c r="H56" i="122"/>
  <c r="I207" i="122"/>
  <c r="H207" i="122"/>
  <c r="H156" i="121"/>
  <c r="H160" i="121"/>
  <c r="H164" i="121"/>
  <c r="H168" i="121"/>
  <c r="H172" i="121"/>
  <c r="H176" i="121"/>
  <c r="H180" i="121"/>
  <c r="H184" i="121"/>
  <c r="H188" i="121"/>
  <c r="H192" i="121"/>
  <c r="H196" i="121"/>
  <c r="H200" i="121"/>
  <c r="H204" i="121"/>
  <c r="H208" i="121"/>
  <c r="H212" i="121"/>
  <c r="H216" i="121"/>
  <c r="H220" i="121"/>
  <c r="H224" i="121"/>
  <c r="H228" i="121"/>
  <c r="H232" i="121"/>
  <c r="H236" i="121"/>
  <c r="H240" i="121"/>
  <c r="H244" i="121"/>
  <c r="H248" i="121"/>
  <c r="H252" i="121"/>
  <c r="H256" i="121"/>
  <c r="H260" i="121"/>
  <c r="H264" i="121"/>
  <c r="H268" i="121"/>
  <c r="H272" i="121"/>
  <c r="H276" i="121"/>
  <c r="H280" i="121"/>
  <c r="H284" i="121"/>
  <c r="H288" i="121"/>
  <c r="H292" i="121"/>
  <c r="I292" i="121"/>
  <c r="H300" i="121"/>
  <c r="I300" i="121"/>
  <c r="I310" i="121"/>
  <c r="H310" i="121"/>
  <c r="I327" i="121"/>
  <c r="H327" i="121"/>
  <c r="I332" i="121"/>
  <c r="H332" i="121"/>
  <c r="I348" i="121"/>
  <c r="H348" i="121"/>
  <c r="I364" i="121"/>
  <c r="H364" i="121"/>
  <c r="I380" i="121"/>
  <c r="H380" i="121"/>
  <c r="I396" i="121"/>
  <c r="H396" i="121"/>
  <c r="I412" i="121"/>
  <c r="H412" i="121"/>
  <c r="H434" i="121"/>
  <c r="I436" i="121"/>
  <c r="H436" i="121"/>
  <c r="H466" i="121"/>
  <c r="I468" i="121"/>
  <c r="H468" i="121"/>
  <c r="H498" i="121"/>
  <c r="I500" i="121"/>
  <c r="H500" i="121"/>
  <c r="H530" i="121"/>
  <c r="I532" i="121"/>
  <c r="H532" i="121"/>
  <c r="H24" i="122"/>
  <c r="I24" i="122"/>
  <c r="I34" i="122"/>
  <c r="I77" i="122"/>
  <c r="H77" i="122"/>
  <c r="H392" i="120"/>
  <c r="H396" i="120"/>
  <c r="H400" i="120"/>
  <c r="H404" i="120"/>
  <c r="H408" i="120"/>
  <c r="H412" i="120"/>
  <c r="H416" i="120"/>
  <c r="H420" i="120"/>
  <c r="H424" i="120"/>
  <c r="H428" i="120"/>
  <c r="H432" i="120"/>
  <c r="H436" i="120"/>
  <c r="H440" i="120"/>
  <c r="H444" i="120"/>
  <c r="H448" i="120"/>
  <c r="H452" i="120"/>
  <c r="H456" i="120"/>
  <c r="H460" i="120"/>
  <c r="H464" i="120"/>
  <c r="H468" i="120"/>
  <c r="H472" i="120"/>
  <c r="H476" i="120"/>
  <c r="H480" i="120"/>
  <c r="H484" i="120"/>
  <c r="H488" i="120"/>
  <c r="H492" i="120"/>
  <c r="H496" i="120"/>
  <c r="H500" i="120"/>
  <c r="H504" i="120"/>
  <c r="H508" i="120"/>
  <c r="H512" i="120"/>
  <c r="H516" i="120"/>
  <c r="H520" i="120"/>
  <c r="H524" i="120"/>
  <c r="H528" i="120"/>
  <c r="H532" i="120"/>
  <c r="H536" i="120"/>
  <c r="H540" i="120"/>
  <c r="H544" i="120"/>
  <c r="H548" i="120"/>
  <c r="H552" i="120"/>
  <c r="H556" i="120"/>
  <c r="H560" i="120"/>
  <c r="H564" i="120"/>
  <c r="H568" i="120"/>
  <c r="H572" i="120"/>
  <c r="H11" i="121"/>
  <c r="H15" i="121"/>
  <c r="H19" i="121"/>
  <c r="H23" i="121"/>
  <c r="H27" i="121"/>
  <c r="H31" i="121"/>
  <c r="H35" i="121"/>
  <c r="H39" i="121"/>
  <c r="H43" i="121"/>
  <c r="H47" i="121"/>
  <c r="H51" i="121"/>
  <c r="H55" i="121"/>
  <c r="H59" i="121"/>
  <c r="H63" i="121"/>
  <c r="H67" i="121"/>
  <c r="H71" i="121"/>
  <c r="H75" i="121"/>
  <c r="H79" i="121"/>
  <c r="H83" i="121"/>
  <c r="H87" i="121"/>
  <c r="H91" i="121"/>
  <c r="H95" i="121"/>
  <c r="H99" i="121"/>
  <c r="H103" i="121"/>
  <c r="H107" i="121"/>
  <c r="H111" i="121"/>
  <c r="H115" i="121"/>
  <c r="H119" i="121"/>
  <c r="H123" i="121"/>
  <c r="H127" i="121"/>
  <c r="H131" i="121"/>
  <c r="H135" i="121"/>
  <c r="H139" i="121"/>
  <c r="H143" i="121"/>
  <c r="H147" i="121"/>
  <c r="H151" i="121"/>
  <c r="H155" i="121"/>
  <c r="I156" i="121"/>
  <c r="H159" i="121"/>
  <c r="I160" i="121"/>
  <c r="H163" i="121"/>
  <c r="I164" i="121"/>
  <c r="H167" i="121"/>
  <c r="I168" i="121"/>
  <c r="H171" i="121"/>
  <c r="I172" i="121"/>
  <c r="H175" i="121"/>
  <c r="I176" i="121"/>
  <c r="H179" i="121"/>
  <c r="I180" i="121"/>
  <c r="H183" i="121"/>
  <c r="I184" i="121"/>
  <c r="H187" i="121"/>
  <c r="I188" i="121"/>
  <c r="H191" i="121"/>
  <c r="I192" i="121"/>
  <c r="H195" i="121"/>
  <c r="I196" i="121"/>
  <c r="H199" i="121"/>
  <c r="I200" i="121"/>
  <c r="H203" i="121"/>
  <c r="I204" i="121"/>
  <c r="H207" i="121"/>
  <c r="I208" i="121"/>
  <c r="H211" i="121"/>
  <c r="I212" i="121"/>
  <c r="H215" i="121"/>
  <c r="I216" i="121"/>
  <c r="H219" i="121"/>
  <c r="I220" i="121"/>
  <c r="H223" i="121"/>
  <c r="I224" i="121"/>
  <c r="H227" i="121"/>
  <c r="I228" i="121"/>
  <c r="H231" i="121"/>
  <c r="I232" i="121"/>
  <c r="H235" i="121"/>
  <c r="I236" i="121"/>
  <c r="H239" i="121"/>
  <c r="I240" i="121"/>
  <c r="H243" i="121"/>
  <c r="I244" i="121"/>
  <c r="H247" i="121"/>
  <c r="I248" i="121"/>
  <c r="H251" i="121"/>
  <c r="I252" i="121"/>
  <c r="H255" i="121"/>
  <c r="I256" i="121"/>
  <c r="H259" i="121"/>
  <c r="I260" i="121"/>
  <c r="H263" i="121"/>
  <c r="I264" i="121"/>
  <c r="H267" i="121"/>
  <c r="I268" i="121"/>
  <c r="H271" i="121"/>
  <c r="I272" i="121"/>
  <c r="H275" i="121"/>
  <c r="I276" i="121"/>
  <c r="H279" i="121"/>
  <c r="I280" i="121"/>
  <c r="H283" i="121"/>
  <c r="I284" i="121"/>
  <c r="H287" i="121"/>
  <c r="I288" i="121"/>
  <c r="H291" i="121"/>
  <c r="H294" i="121"/>
  <c r="I294" i="121"/>
  <c r="I302" i="121"/>
  <c r="H302" i="121"/>
  <c r="I319" i="121"/>
  <c r="H319" i="121"/>
  <c r="I324" i="121"/>
  <c r="H324" i="121"/>
  <c r="I336" i="121"/>
  <c r="H336" i="121"/>
  <c r="I352" i="121"/>
  <c r="H352" i="121"/>
  <c r="I368" i="121"/>
  <c r="H368" i="121"/>
  <c r="I384" i="121"/>
  <c r="H384" i="121"/>
  <c r="I400" i="121"/>
  <c r="H400" i="121"/>
  <c r="I416" i="121"/>
  <c r="H416" i="121"/>
  <c r="H442" i="121"/>
  <c r="I444" i="121"/>
  <c r="H444" i="121"/>
  <c r="H474" i="121"/>
  <c r="I476" i="121"/>
  <c r="H476" i="121"/>
  <c r="H506" i="121"/>
  <c r="I508" i="121"/>
  <c r="H508" i="121"/>
  <c r="H538" i="121"/>
  <c r="I540" i="121"/>
  <c r="H540" i="121"/>
  <c r="I555" i="121"/>
  <c r="H557" i="121"/>
  <c r="I557" i="121"/>
  <c r="H563" i="121"/>
  <c r="I563" i="121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I572" i="122"/>
  <c r="I564" i="122"/>
  <c r="I556" i="122"/>
  <c r="I548" i="122"/>
  <c r="I540" i="122"/>
  <c r="I532" i="122"/>
  <c r="I524" i="122"/>
  <c r="I516" i="122"/>
  <c r="I508" i="122"/>
  <c r="I500" i="122"/>
  <c r="I492" i="122"/>
  <c r="I484" i="122"/>
  <c r="I476" i="122"/>
  <c r="I468" i="122"/>
  <c r="I460" i="122"/>
  <c r="I452" i="122"/>
  <c r="I444" i="122"/>
  <c r="I436" i="122"/>
  <c r="I428" i="122"/>
  <c r="I420" i="122"/>
  <c r="I567" i="122"/>
  <c r="I559" i="122"/>
  <c r="I551" i="122"/>
  <c r="I408" i="122"/>
  <c r="I568" i="122"/>
  <c r="H567" i="122"/>
  <c r="I560" i="122"/>
  <c r="H559" i="122"/>
  <c r="I552" i="122"/>
  <c r="H551" i="122"/>
  <c r="I544" i="122"/>
  <c r="H543" i="122"/>
  <c r="I536" i="122"/>
  <c r="H535" i="122"/>
  <c r="I528" i="122"/>
  <c r="H527" i="122"/>
  <c r="H572" i="122"/>
  <c r="H568" i="122"/>
  <c r="H564" i="122"/>
  <c r="H560" i="122"/>
  <c r="H556" i="122"/>
  <c r="H552" i="122"/>
  <c r="H548" i="122"/>
  <c r="H544" i="122"/>
  <c r="H540" i="122"/>
  <c r="H536" i="122"/>
  <c r="H532" i="122"/>
  <c r="H528" i="122"/>
  <c r="H524" i="122"/>
  <c r="H520" i="122"/>
  <c r="H516" i="122"/>
  <c r="H512" i="122"/>
  <c r="H508" i="122"/>
  <c r="H504" i="122"/>
  <c r="H500" i="122"/>
  <c r="H496" i="122"/>
  <c r="H492" i="122"/>
  <c r="H488" i="122"/>
  <c r="H484" i="122"/>
  <c r="H480" i="122"/>
  <c r="H476" i="122"/>
  <c r="H472" i="122"/>
  <c r="H468" i="122"/>
  <c r="H464" i="122"/>
  <c r="H460" i="122"/>
  <c r="H456" i="122"/>
  <c r="H452" i="122"/>
  <c r="H448" i="122"/>
  <c r="H444" i="122"/>
  <c r="H440" i="122"/>
  <c r="H436" i="122"/>
  <c r="H432" i="122"/>
  <c r="H428" i="122"/>
  <c r="H424" i="122"/>
  <c r="H420" i="122"/>
  <c r="H416" i="122"/>
  <c r="I412" i="122"/>
  <c r="I404" i="122"/>
  <c r="I400" i="122"/>
  <c r="I396" i="122"/>
  <c r="I392" i="122"/>
  <c r="I388" i="122"/>
  <c r="I384" i="122"/>
  <c r="I380" i="122"/>
  <c r="I376" i="122"/>
  <c r="I372" i="122"/>
  <c r="I368" i="122"/>
  <c r="H519" i="122"/>
  <c r="I512" i="122"/>
  <c r="H503" i="122"/>
  <c r="I496" i="122"/>
  <c r="H487" i="122"/>
  <c r="I480" i="122"/>
  <c r="H471" i="122"/>
  <c r="I464" i="122"/>
  <c r="H455" i="122"/>
  <c r="I448" i="122"/>
  <c r="H439" i="122"/>
  <c r="I432" i="122"/>
  <c r="H423" i="122"/>
  <c r="I416" i="122"/>
  <c r="I411" i="122"/>
  <c r="H408" i="122"/>
  <c r="I403" i="122"/>
  <c r="I401" i="122"/>
  <c r="I399" i="122"/>
  <c r="I397" i="122"/>
  <c r="I395" i="122"/>
  <c r="I393" i="122"/>
  <c r="I391" i="122"/>
  <c r="I389" i="122"/>
  <c r="I387" i="122"/>
  <c r="I385" i="122"/>
  <c r="I383" i="122"/>
  <c r="I381" i="122"/>
  <c r="I379" i="122"/>
  <c r="I377" i="122"/>
  <c r="I375" i="122"/>
  <c r="I373" i="122"/>
  <c r="I371" i="122"/>
  <c r="I369" i="122"/>
  <c r="I367" i="122"/>
  <c r="I365" i="122"/>
  <c r="H362" i="122"/>
  <c r="I360" i="122"/>
  <c r="H359" i="122"/>
  <c r="I357" i="122"/>
  <c r="H354" i="122"/>
  <c r="I352" i="122"/>
  <c r="H351" i="122"/>
  <c r="I349" i="122"/>
  <c r="H346" i="122"/>
  <c r="I344" i="122"/>
  <c r="H343" i="122"/>
  <c r="I341" i="122"/>
  <c r="H338" i="122"/>
  <c r="I336" i="122"/>
  <c r="H335" i="122"/>
  <c r="I333" i="122"/>
  <c r="H330" i="122"/>
  <c r="H327" i="122"/>
  <c r="H323" i="122"/>
  <c r="H360" i="122"/>
  <c r="H352" i="122"/>
  <c r="H344" i="122"/>
  <c r="H336" i="122"/>
  <c r="H511" i="122"/>
  <c r="I504" i="122"/>
  <c r="H479" i="122"/>
  <c r="I472" i="122"/>
  <c r="H447" i="122"/>
  <c r="I440" i="122"/>
  <c r="H415" i="122"/>
  <c r="H412" i="122"/>
  <c r="H400" i="122"/>
  <c r="H392" i="122"/>
  <c r="H384" i="122"/>
  <c r="H376" i="122"/>
  <c r="H368" i="122"/>
  <c r="I361" i="122"/>
  <c r="I356" i="122"/>
  <c r="I345" i="122"/>
  <c r="I340" i="122"/>
  <c r="I329" i="122"/>
  <c r="H325" i="122"/>
  <c r="H321" i="122"/>
  <c r="I319" i="122"/>
  <c r="H318" i="122"/>
  <c r="I316" i="122"/>
  <c r="H313" i="122"/>
  <c r="I311" i="122"/>
  <c r="H310" i="122"/>
  <c r="I308" i="122"/>
  <c r="H305" i="122"/>
  <c r="I303" i="122"/>
  <c r="H302" i="122"/>
  <c r="I300" i="122"/>
  <c r="H297" i="122"/>
  <c r="I295" i="122"/>
  <c r="H294" i="122"/>
  <c r="I292" i="122"/>
  <c r="H289" i="122"/>
  <c r="I287" i="122"/>
  <c r="H286" i="122"/>
  <c r="I284" i="122"/>
  <c r="H281" i="122"/>
  <c r="I279" i="122"/>
  <c r="H278" i="122"/>
  <c r="I276" i="122"/>
  <c r="H273" i="122"/>
  <c r="I271" i="122"/>
  <c r="H270" i="122"/>
  <c r="I268" i="122"/>
  <c r="H265" i="122"/>
  <c r="H262" i="122"/>
  <c r="H258" i="122"/>
  <c r="H254" i="122"/>
  <c r="H250" i="122"/>
  <c r="H246" i="122"/>
  <c r="H242" i="122"/>
  <c r="H238" i="122"/>
  <c r="H234" i="122"/>
  <c r="H230" i="122"/>
  <c r="H226" i="122"/>
  <c r="H222" i="122"/>
  <c r="H218" i="122"/>
  <c r="H214" i="122"/>
  <c r="H210" i="122"/>
  <c r="H206" i="122"/>
  <c r="H402" i="122"/>
  <c r="H394" i="122"/>
  <c r="H386" i="122"/>
  <c r="H378" i="122"/>
  <c r="H370" i="122"/>
  <c r="H356" i="122"/>
  <c r="I351" i="122"/>
  <c r="H340" i="122"/>
  <c r="I335" i="122"/>
  <c r="I326" i="122"/>
  <c r="H319" i="122"/>
  <c r="H311" i="122"/>
  <c r="H303" i="122"/>
  <c r="H295" i="122"/>
  <c r="H287" i="122"/>
  <c r="H279" i="122"/>
  <c r="H271" i="122"/>
  <c r="H495" i="122"/>
  <c r="I488" i="122"/>
  <c r="H431" i="122"/>
  <c r="I424" i="122"/>
  <c r="H396" i="122"/>
  <c r="H380" i="122"/>
  <c r="I364" i="122"/>
  <c r="H355" i="122"/>
  <c r="I332" i="122"/>
  <c r="I307" i="122"/>
  <c r="I291" i="122"/>
  <c r="I275" i="122"/>
  <c r="I264" i="122"/>
  <c r="I202" i="122"/>
  <c r="I194" i="122"/>
  <c r="I186" i="122"/>
  <c r="I178" i="122"/>
  <c r="I170" i="122"/>
  <c r="I162" i="122"/>
  <c r="I154" i="122"/>
  <c r="I146" i="122"/>
  <c r="I138" i="122"/>
  <c r="I130" i="122"/>
  <c r="I122" i="122"/>
  <c r="I114" i="122"/>
  <c r="I106" i="122"/>
  <c r="I98" i="122"/>
  <c r="I90" i="122"/>
  <c r="I82" i="122"/>
  <c r="I74" i="122"/>
  <c r="I66" i="122"/>
  <c r="I58" i="122"/>
  <c r="I50" i="122"/>
  <c r="I42" i="122"/>
  <c r="H8" i="122"/>
  <c r="H398" i="122"/>
  <c r="H382" i="122"/>
  <c r="H366" i="122"/>
  <c r="H364" i="122"/>
  <c r="I343" i="122"/>
  <c r="H334" i="122"/>
  <c r="H332" i="122"/>
  <c r="H326" i="122"/>
  <c r="I323" i="122"/>
  <c r="I318" i="122"/>
  <c r="H307" i="122"/>
  <c r="I302" i="122"/>
  <c r="H291" i="122"/>
  <c r="I286" i="122"/>
  <c r="H275" i="122"/>
  <c r="I270" i="122"/>
  <c r="I261" i="122"/>
  <c r="I257" i="122"/>
  <c r="I253" i="122"/>
  <c r="I249" i="122"/>
  <c r="I245" i="122"/>
  <c r="I241" i="122"/>
  <c r="I237" i="122"/>
  <c r="I233" i="122"/>
  <c r="I229" i="122"/>
  <c r="I225" i="122"/>
  <c r="I221" i="122"/>
  <c r="I217" i="122"/>
  <c r="I213" i="122"/>
  <c r="I209" i="122"/>
  <c r="I205" i="122"/>
  <c r="H202" i="122"/>
  <c r="H194" i="122"/>
  <c r="H186" i="122"/>
  <c r="H178" i="122"/>
  <c r="H170" i="122"/>
  <c r="H162" i="122"/>
  <c r="H154" i="122"/>
  <c r="H146" i="122"/>
  <c r="H138" i="122"/>
  <c r="H130" i="122"/>
  <c r="H390" i="122"/>
  <c r="H374" i="122"/>
  <c r="I359" i="122"/>
  <c r="I353" i="122"/>
  <c r="H350" i="122"/>
  <c r="H348" i="122"/>
  <c r="I327" i="122"/>
  <c r="H322" i="122"/>
  <c r="H317" i="122"/>
  <c r="H315" i="122"/>
  <c r="I310" i="122"/>
  <c r="H306" i="122"/>
  <c r="H301" i="122"/>
  <c r="H299" i="122"/>
  <c r="I294" i="122"/>
  <c r="H290" i="122"/>
  <c r="H285" i="122"/>
  <c r="H283" i="122"/>
  <c r="I278" i="122"/>
  <c r="H274" i="122"/>
  <c r="H269" i="122"/>
  <c r="H267" i="122"/>
  <c r="I262" i="122"/>
  <c r="I258" i="122"/>
  <c r="I254" i="122"/>
  <c r="I250" i="122"/>
  <c r="I246" i="122"/>
  <c r="I242" i="122"/>
  <c r="I238" i="122"/>
  <c r="I234" i="122"/>
  <c r="I230" i="122"/>
  <c r="I226" i="122"/>
  <c r="I222" i="122"/>
  <c r="I218" i="122"/>
  <c r="I214" i="122"/>
  <c r="I210" i="122"/>
  <c r="I206" i="122"/>
  <c r="H463" i="122"/>
  <c r="I456" i="122"/>
  <c r="H372" i="122"/>
  <c r="H253" i="122"/>
  <c r="H237" i="122"/>
  <c r="H221" i="122"/>
  <c r="H205" i="122"/>
  <c r="H198" i="122"/>
  <c r="I193" i="122"/>
  <c r="H182" i="122"/>
  <c r="I177" i="122"/>
  <c r="H166" i="122"/>
  <c r="I161" i="122"/>
  <c r="H150" i="122"/>
  <c r="I145" i="122"/>
  <c r="H134" i="122"/>
  <c r="I35" i="122"/>
  <c r="I27" i="122"/>
  <c r="I19" i="122"/>
  <c r="I11" i="122"/>
  <c r="I8" i="122"/>
  <c r="I348" i="122"/>
  <c r="I315" i="122"/>
  <c r="I304" i="122"/>
  <c r="I283" i="122"/>
  <c r="I272" i="122"/>
  <c r="H249" i="122"/>
  <c r="H233" i="122"/>
  <c r="H217" i="122"/>
  <c r="I190" i="122"/>
  <c r="I174" i="122"/>
  <c r="I158" i="122"/>
  <c r="I142" i="122"/>
  <c r="I126" i="122"/>
  <c r="I118" i="122"/>
  <c r="I110" i="122"/>
  <c r="I102" i="122"/>
  <c r="I94" i="122"/>
  <c r="I86" i="122"/>
  <c r="I78" i="122"/>
  <c r="I70" i="122"/>
  <c r="I62" i="122"/>
  <c r="I54" i="122"/>
  <c r="I46" i="122"/>
  <c r="I38" i="122"/>
  <c r="H388" i="122"/>
  <c r="H339" i="122"/>
  <c r="I320" i="122"/>
  <c r="I299" i="122"/>
  <c r="I288" i="122"/>
  <c r="I267" i="122"/>
  <c r="H257" i="122"/>
  <c r="H241" i="122"/>
  <c r="H225" i="122"/>
  <c r="H209" i="122"/>
  <c r="I203" i="122"/>
  <c r="I198" i="122"/>
  <c r="I187" i="122"/>
  <c r="I182" i="122"/>
  <c r="I171" i="122"/>
  <c r="I166" i="122"/>
  <c r="I155" i="122"/>
  <c r="I150" i="122"/>
  <c r="I139" i="122"/>
  <c r="I134" i="122"/>
  <c r="I407" i="122"/>
  <c r="H404" i="122"/>
  <c r="H261" i="122"/>
  <c r="I201" i="122"/>
  <c r="I185" i="122"/>
  <c r="I169" i="122"/>
  <c r="I153" i="122"/>
  <c r="I137" i="122"/>
  <c r="H110" i="122"/>
  <c r="H104" i="122"/>
  <c r="H98" i="122"/>
  <c r="H78" i="122"/>
  <c r="H72" i="122"/>
  <c r="H66" i="122"/>
  <c r="H46" i="122"/>
  <c r="H40" i="122"/>
  <c r="H35" i="122"/>
  <c r="H31" i="122"/>
  <c r="H27" i="122"/>
  <c r="H23" i="122"/>
  <c r="H19" i="122"/>
  <c r="H15" i="122"/>
  <c r="H11" i="122"/>
  <c r="H245" i="122"/>
  <c r="H197" i="122"/>
  <c r="H181" i="122"/>
  <c r="H165" i="122"/>
  <c r="H149" i="122"/>
  <c r="H133" i="122"/>
  <c r="H118" i="122"/>
  <c r="H112" i="122"/>
  <c r="H106" i="122"/>
  <c r="H86" i="122"/>
  <c r="H80" i="122"/>
  <c r="H74" i="122"/>
  <c r="H54" i="122"/>
  <c r="H48" i="122"/>
  <c r="H42" i="122"/>
  <c r="H213" i="122"/>
  <c r="H192" i="122"/>
  <c r="H176" i="122"/>
  <c r="H160" i="122"/>
  <c r="H144" i="122"/>
  <c r="H128" i="122"/>
  <c r="H122" i="122"/>
  <c r="H102" i="122"/>
  <c r="H96" i="122"/>
  <c r="H90" i="122"/>
  <c r="H70" i="122"/>
  <c r="H64" i="122"/>
  <c r="H58" i="122"/>
  <c r="H38" i="122"/>
  <c r="I31" i="122"/>
  <c r="I23" i="122"/>
  <c r="I15" i="122"/>
  <c r="H158" i="122"/>
  <c r="H114" i="122"/>
  <c r="H88" i="122"/>
  <c r="H62" i="122"/>
  <c r="I30" i="122"/>
  <c r="I10" i="122"/>
  <c r="I520" i="122"/>
  <c r="H229" i="122"/>
  <c r="H190" i="122"/>
  <c r="H126" i="122"/>
  <c r="H50" i="122"/>
  <c r="I26" i="122"/>
  <c r="I20" i="122"/>
  <c r="I14" i="122"/>
  <c r="I18" i="122"/>
  <c r="I28" i="122"/>
  <c r="H142" i="122"/>
  <c r="H54" i="121"/>
  <c r="H58" i="121"/>
  <c r="H62" i="121"/>
  <c r="H66" i="121"/>
  <c r="H70" i="121"/>
  <c r="H74" i="121"/>
  <c r="H78" i="121"/>
  <c r="H82" i="121"/>
  <c r="H86" i="121"/>
  <c r="H90" i="121"/>
  <c r="H94" i="121"/>
  <c r="H98" i="121"/>
  <c r="H102" i="121"/>
  <c r="H106" i="121"/>
  <c r="H110" i="121"/>
  <c r="H114" i="121"/>
  <c r="H118" i="121"/>
  <c r="H122" i="121"/>
  <c r="H126" i="121"/>
  <c r="H130" i="121"/>
  <c r="H134" i="121"/>
  <c r="H138" i="121"/>
  <c r="H142" i="121"/>
  <c r="H146" i="121"/>
  <c r="H150" i="121"/>
  <c r="H154" i="121"/>
  <c r="H158" i="121"/>
  <c r="H162" i="121"/>
  <c r="H166" i="121"/>
  <c r="H170" i="121"/>
  <c r="H174" i="121"/>
  <c r="H178" i="121"/>
  <c r="H182" i="121"/>
  <c r="H186" i="121"/>
  <c r="H190" i="121"/>
  <c r="H194" i="121"/>
  <c r="H198" i="121"/>
  <c r="H202" i="121"/>
  <c r="H206" i="121"/>
  <c r="H210" i="121"/>
  <c r="H214" i="121"/>
  <c r="H218" i="121"/>
  <c r="H222" i="121"/>
  <c r="H226" i="121"/>
  <c r="H230" i="121"/>
  <c r="H234" i="121"/>
  <c r="H238" i="121"/>
  <c r="H242" i="121"/>
  <c r="H246" i="121"/>
  <c r="H250" i="121"/>
  <c r="H254" i="121"/>
  <c r="H258" i="121"/>
  <c r="H262" i="121"/>
  <c r="H266" i="121"/>
  <c r="H270" i="121"/>
  <c r="H274" i="121"/>
  <c r="H278" i="121"/>
  <c r="H282" i="121"/>
  <c r="H286" i="121"/>
  <c r="H290" i="121"/>
  <c r="H296" i="121"/>
  <c r="I296" i="121"/>
  <c r="I311" i="121"/>
  <c r="H311" i="121"/>
  <c r="I316" i="121"/>
  <c r="H316" i="121"/>
  <c r="I326" i="121"/>
  <c r="H326" i="121"/>
  <c r="I340" i="121"/>
  <c r="H340" i="121"/>
  <c r="I356" i="121"/>
  <c r="H356" i="121"/>
  <c r="I372" i="121"/>
  <c r="H372" i="121"/>
  <c r="I388" i="121"/>
  <c r="H388" i="121"/>
  <c r="I404" i="121"/>
  <c r="H404" i="121"/>
  <c r="I420" i="121"/>
  <c r="H420" i="121"/>
  <c r="H450" i="121"/>
  <c r="I452" i="121"/>
  <c r="H452" i="121"/>
  <c r="H482" i="121"/>
  <c r="I484" i="121"/>
  <c r="H484" i="121"/>
  <c r="H514" i="121"/>
  <c r="I516" i="121"/>
  <c r="H516" i="121"/>
  <c r="H550" i="121"/>
  <c r="I550" i="121"/>
  <c r="I12" i="122"/>
  <c r="I22" i="122"/>
  <c r="H82" i="122"/>
  <c r="H120" i="122"/>
  <c r="H174" i="122"/>
  <c r="J574" i="121"/>
  <c r="H293" i="121"/>
  <c r="H297" i="121"/>
  <c r="H301" i="121"/>
  <c r="I304" i="121"/>
  <c r="I307" i="121"/>
  <c r="I314" i="121"/>
  <c r="H314" i="121"/>
  <c r="I320" i="121"/>
  <c r="I323" i="121"/>
  <c r="I330" i="121"/>
  <c r="H330" i="121"/>
  <c r="I338" i="121"/>
  <c r="H338" i="121"/>
  <c r="I346" i="121"/>
  <c r="H346" i="121"/>
  <c r="I354" i="121"/>
  <c r="H354" i="121"/>
  <c r="I362" i="121"/>
  <c r="H362" i="121"/>
  <c r="I370" i="121"/>
  <c r="H370" i="121"/>
  <c r="I378" i="121"/>
  <c r="H378" i="121"/>
  <c r="I386" i="121"/>
  <c r="H386" i="121"/>
  <c r="I394" i="121"/>
  <c r="H394" i="121"/>
  <c r="I402" i="121"/>
  <c r="H402" i="121"/>
  <c r="I410" i="121"/>
  <c r="H410" i="121"/>
  <c r="I418" i="121"/>
  <c r="H418" i="121"/>
  <c r="H430" i="121"/>
  <c r="I432" i="121"/>
  <c r="H432" i="121"/>
  <c r="H446" i="121"/>
  <c r="I448" i="121"/>
  <c r="H448" i="121"/>
  <c r="H462" i="121"/>
  <c r="I464" i="121"/>
  <c r="H464" i="121"/>
  <c r="H478" i="121"/>
  <c r="I480" i="121"/>
  <c r="H480" i="121"/>
  <c r="H494" i="121"/>
  <c r="I496" i="121"/>
  <c r="H496" i="121"/>
  <c r="H510" i="121"/>
  <c r="I512" i="121"/>
  <c r="H512" i="121"/>
  <c r="H526" i="121"/>
  <c r="I528" i="121"/>
  <c r="H528" i="121"/>
  <c r="I542" i="121"/>
  <c r="H566" i="121"/>
  <c r="I566" i="121"/>
  <c r="I571" i="121"/>
  <c r="H32" i="122"/>
  <c r="I32" i="122"/>
  <c r="I109" i="122"/>
  <c r="H109" i="122"/>
  <c r="H517" i="122"/>
  <c r="I517" i="122"/>
  <c r="H295" i="121"/>
  <c r="H299" i="121"/>
  <c r="I306" i="121"/>
  <c r="H306" i="121"/>
  <c r="I312" i="121"/>
  <c r="I315" i="121"/>
  <c r="I322" i="121"/>
  <c r="H322" i="121"/>
  <c r="I328" i="121"/>
  <c r="I331" i="121"/>
  <c r="I334" i="121"/>
  <c r="H334" i="121"/>
  <c r="I342" i="121"/>
  <c r="H342" i="121"/>
  <c r="I350" i="121"/>
  <c r="H350" i="121"/>
  <c r="I358" i="121"/>
  <c r="H358" i="121"/>
  <c r="I366" i="121"/>
  <c r="H366" i="121"/>
  <c r="I374" i="121"/>
  <c r="H374" i="121"/>
  <c r="I382" i="121"/>
  <c r="H382" i="121"/>
  <c r="I390" i="121"/>
  <c r="H390" i="121"/>
  <c r="I398" i="121"/>
  <c r="H398" i="121"/>
  <c r="I406" i="121"/>
  <c r="H406" i="121"/>
  <c r="I414" i="121"/>
  <c r="H414" i="121"/>
  <c r="I422" i="121"/>
  <c r="I424" i="121"/>
  <c r="H424" i="121"/>
  <c r="H438" i="121"/>
  <c r="I440" i="121"/>
  <c r="H440" i="121"/>
  <c r="H454" i="121"/>
  <c r="I456" i="121"/>
  <c r="H456" i="121"/>
  <c r="H470" i="121"/>
  <c r="I472" i="121"/>
  <c r="H472" i="121"/>
  <c r="H486" i="121"/>
  <c r="I488" i="121"/>
  <c r="H488" i="121"/>
  <c r="H502" i="121"/>
  <c r="I504" i="121"/>
  <c r="H504" i="121"/>
  <c r="H518" i="121"/>
  <c r="I520" i="121"/>
  <c r="H520" i="121"/>
  <c r="H534" i="121"/>
  <c r="I536" i="121"/>
  <c r="H536" i="121"/>
  <c r="H547" i="121"/>
  <c r="I547" i="121"/>
  <c r="H16" i="122"/>
  <c r="I16" i="122"/>
  <c r="H22" i="122"/>
  <c r="I37" i="122"/>
  <c r="H37" i="122"/>
  <c r="I45" i="122"/>
  <c r="H45" i="122"/>
  <c r="I305" i="121"/>
  <c r="I309" i="121"/>
  <c r="I313" i="121"/>
  <c r="I317" i="121"/>
  <c r="I321" i="121"/>
  <c r="I325" i="121"/>
  <c r="I329" i="121"/>
  <c r="I333" i="121"/>
  <c r="I337" i="121"/>
  <c r="I341" i="121"/>
  <c r="I345" i="121"/>
  <c r="I349" i="121"/>
  <c r="I353" i="121"/>
  <c r="I357" i="121"/>
  <c r="I361" i="121"/>
  <c r="I365" i="121"/>
  <c r="I369" i="121"/>
  <c r="I373" i="121"/>
  <c r="I377" i="121"/>
  <c r="I381" i="121"/>
  <c r="I385" i="121"/>
  <c r="I389" i="121"/>
  <c r="I393" i="121"/>
  <c r="I397" i="121"/>
  <c r="I401" i="121"/>
  <c r="I405" i="121"/>
  <c r="I409" i="121"/>
  <c r="I413" i="121"/>
  <c r="I417" i="121"/>
  <c r="I421" i="121"/>
  <c r="H422" i="121"/>
  <c r="I425" i="121"/>
  <c r="I429" i="121"/>
  <c r="I433" i="121"/>
  <c r="I437" i="121"/>
  <c r="I441" i="121"/>
  <c r="I445" i="121"/>
  <c r="I449" i="121"/>
  <c r="I453" i="121"/>
  <c r="I457" i="121"/>
  <c r="I461" i="121"/>
  <c r="I465" i="121"/>
  <c r="I469" i="121"/>
  <c r="I473" i="121"/>
  <c r="I477" i="121"/>
  <c r="I481" i="121"/>
  <c r="I485" i="121"/>
  <c r="I489" i="121"/>
  <c r="I493" i="121"/>
  <c r="I497" i="121"/>
  <c r="I501" i="121"/>
  <c r="I505" i="121"/>
  <c r="I509" i="121"/>
  <c r="I513" i="121"/>
  <c r="I517" i="121"/>
  <c r="I521" i="121"/>
  <c r="I525" i="121"/>
  <c r="I529" i="121"/>
  <c r="I533" i="121"/>
  <c r="I537" i="121"/>
  <c r="I541" i="121"/>
  <c r="H545" i="121"/>
  <c r="I545" i="121"/>
  <c r="H551" i="121"/>
  <c r="H554" i="121"/>
  <c r="H561" i="121"/>
  <c r="I561" i="121"/>
  <c r="H567" i="121"/>
  <c r="H570" i="121"/>
  <c r="H10" i="122"/>
  <c r="H12" i="122"/>
  <c r="H18" i="122"/>
  <c r="H20" i="122"/>
  <c r="H26" i="122"/>
  <c r="H28" i="122"/>
  <c r="H34" i="122"/>
  <c r="I53" i="122"/>
  <c r="H53" i="122"/>
  <c r="I85" i="122"/>
  <c r="H85" i="122"/>
  <c r="I117" i="122"/>
  <c r="H117" i="122"/>
  <c r="I255" i="122"/>
  <c r="H255" i="122"/>
  <c r="I335" i="121"/>
  <c r="I339" i="121"/>
  <c r="I343" i="121"/>
  <c r="I347" i="121"/>
  <c r="I351" i="121"/>
  <c r="I355" i="121"/>
  <c r="I359" i="121"/>
  <c r="I363" i="121"/>
  <c r="I367" i="121"/>
  <c r="I371" i="121"/>
  <c r="I375" i="121"/>
  <c r="I379" i="121"/>
  <c r="I383" i="121"/>
  <c r="I387" i="121"/>
  <c r="I391" i="121"/>
  <c r="I395" i="121"/>
  <c r="I399" i="121"/>
  <c r="I403" i="121"/>
  <c r="I407" i="121"/>
  <c r="I411" i="121"/>
  <c r="I415" i="121"/>
  <c r="I419" i="121"/>
  <c r="I423" i="121"/>
  <c r="I427" i="121"/>
  <c r="I431" i="121"/>
  <c r="I435" i="121"/>
  <c r="I439" i="121"/>
  <c r="I443" i="121"/>
  <c r="I447" i="121"/>
  <c r="I451" i="121"/>
  <c r="I455" i="121"/>
  <c r="I459" i="121"/>
  <c r="I463" i="121"/>
  <c r="I467" i="121"/>
  <c r="I471" i="121"/>
  <c r="I475" i="121"/>
  <c r="I479" i="121"/>
  <c r="I483" i="121"/>
  <c r="I487" i="121"/>
  <c r="I491" i="121"/>
  <c r="I495" i="121"/>
  <c r="I499" i="121"/>
  <c r="I503" i="121"/>
  <c r="I507" i="121"/>
  <c r="I511" i="121"/>
  <c r="I515" i="121"/>
  <c r="I519" i="121"/>
  <c r="I523" i="121"/>
  <c r="I527" i="121"/>
  <c r="I531" i="121"/>
  <c r="I535" i="121"/>
  <c r="I539" i="121"/>
  <c r="H543" i="121"/>
  <c r="H546" i="121"/>
  <c r="H553" i="121"/>
  <c r="I553" i="121"/>
  <c r="H559" i="121"/>
  <c r="H562" i="121"/>
  <c r="H569" i="121"/>
  <c r="I569" i="121"/>
  <c r="I9" i="122"/>
  <c r="I13" i="122"/>
  <c r="H13" i="122"/>
  <c r="I17" i="122"/>
  <c r="I21" i="122"/>
  <c r="H21" i="122"/>
  <c r="I25" i="122"/>
  <c r="I29" i="122"/>
  <c r="H29" i="122"/>
  <c r="I33" i="122"/>
  <c r="I69" i="122"/>
  <c r="H69" i="122"/>
  <c r="I101" i="122"/>
  <c r="H101" i="122"/>
  <c r="I223" i="122"/>
  <c r="H223" i="122"/>
  <c r="I426" i="121"/>
  <c r="I430" i="121"/>
  <c r="I434" i="121"/>
  <c r="I438" i="121"/>
  <c r="I442" i="121"/>
  <c r="I446" i="121"/>
  <c r="I450" i="121"/>
  <c r="I454" i="121"/>
  <c r="I458" i="121"/>
  <c r="I462" i="121"/>
  <c r="I466" i="121"/>
  <c r="I470" i="121"/>
  <c r="I474" i="121"/>
  <c r="I478" i="121"/>
  <c r="I482" i="121"/>
  <c r="I486" i="121"/>
  <c r="I490" i="121"/>
  <c r="I494" i="121"/>
  <c r="I498" i="121"/>
  <c r="I502" i="121"/>
  <c r="I506" i="121"/>
  <c r="I510" i="121"/>
  <c r="I514" i="121"/>
  <c r="I518" i="121"/>
  <c r="I522" i="121"/>
  <c r="I526" i="121"/>
  <c r="I530" i="121"/>
  <c r="I534" i="121"/>
  <c r="I538" i="121"/>
  <c r="H542" i="121"/>
  <c r="H549" i="121"/>
  <c r="I549" i="121"/>
  <c r="H555" i="121"/>
  <c r="H558" i="121"/>
  <c r="H565" i="121"/>
  <c r="I565" i="121"/>
  <c r="H571" i="121"/>
  <c r="H9" i="122"/>
  <c r="H17" i="122"/>
  <c r="H25" i="122"/>
  <c r="H33" i="122"/>
  <c r="I61" i="122"/>
  <c r="H61" i="122"/>
  <c r="I93" i="122"/>
  <c r="H93" i="122"/>
  <c r="I125" i="122"/>
  <c r="H125" i="122"/>
  <c r="H131" i="122"/>
  <c r="I131" i="122"/>
  <c r="H147" i="122"/>
  <c r="I147" i="122"/>
  <c r="H163" i="122"/>
  <c r="I163" i="122"/>
  <c r="H179" i="122"/>
  <c r="I179" i="122"/>
  <c r="H195" i="122"/>
  <c r="I195" i="122"/>
  <c r="I239" i="122"/>
  <c r="H239" i="122"/>
  <c r="I293" i="122"/>
  <c r="H293" i="122"/>
  <c r="H337" i="122"/>
  <c r="I337" i="122"/>
  <c r="I36" i="122"/>
  <c r="H36" i="122"/>
  <c r="I40" i="122"/>
  <c r="I44" i="122"/>
  <c r="H44" i="122"/>
  <c r="I48" i="122"/>
  <c r="I52" i="122"/>
  <c r="H52" i="122"/>
  <c r="I56" i="122"/>
  <c r="I60" i="122"/>
  <c r="H60" i="122"/>
  <c r="I64" i="122"/>
  <c r="I68" i="122"/>
  <c r="H68" i="122"/>
  <c r="I72" i="122"/>
  <c r="I76" i="122"/>
  <c r="H76" i="122"/>
  <c r="I80" i="122"/>
  <c r="I84" i="122"/>
  <c r="H84" i="122"/>
  <c r="I88" i="122"/>
  <c r="I92" i="122"/>
  <c r="H92" i="122"/>
  <c r="I96" i="122"/>
  <c r="I100" i="122"/>
  <c r="H100" i="122"/>
  <c r="I104" i="122"/>
  <c r="I108" i="122"/>
  <c r="H108" i="122"/>
  <c r="I112" i="122"/>
  <c r="I116" i="122"/>
  <c r="H116" i="122"/>
  <c r="I120" i="122"/>
  <c r="I124" i="122"/>
  <c r="H124" i="122"/>
  <c r="I128" i="122"/>
  <c r="I133" i="122"/>
  <c r="H137" i="122"/>
  <c r="I144" i="122"/>
  <c r="I149" i="122"/>
  <c r="H153" i="122"/>
  <c r="I160" i="122"/>
  <c r="I165" i="122"/>
  <c r="H169" i="122"/>
  <c r="I176" i="122"/>
  <c r="I181" i="122"/>
  <c r="H185" i="122"/>
  <c r="I192" i="122"/>
  <c r="I197" i="122"/>
  <c r="H201" i="122"/>
  <c r="I219" i="122"/>
  <c r="H219" i="122"/>
  <c r="I235" i="122"/>
  <c r="H235" i="122"/>
  <c r="I251" i="122"/>
  <c r="H251" i="122"/>
  <c r="I282" i="122"/>
  <c r="H282" i="122"/>
  <c r="I314" i="122"/>
  <c r="H314" i="122"/>
  <c r="I328" i="122"/>
  <c r="H328" i="122"/>
  <c r="H41" i="122"/>
  <c r="H43" i="122"/>
  <c r="H49" i="122"/>
  <c r="H51" i="122"/>
  <c r="H57" i="122"/>
  <c r="H59" i="122"/>
  <c r="H65" i="122"/>
  <c r="H67" i="122"/>
  <c r="H73" i="122"/>
  <c r="H75" i="122"/>
  <c r="H81" i="122"/>
  <c r="H83" i="122"/>
  <c r="H89" i="122"/>
  <c r="H91" i="122"/>
  <c r="H97" i="122"/>
  <c r="H99" i="122"/>
  <c r="H105" i="122"/>
  <c r="H107" i="122"/>
  <c r="H113" i="122"/>
  <c r="H115" i="122"/>
  <c r="H121" i="122"/>
  <c r="H123" i="122"/>
  <c r="H129" i="122"/>
  <c r="I136" i="122"/>
  <c r="I141" i="122"/>
  <c r="H145" i="122"/>
  <c r="I152" i="122"/>
  <c r="I157" i="122"/>
  <c r="H161" i="122"/>
  <c r="I168" i="122"/>
  <c r="I173" i="122"/>
  <c r="H177" i="122"/>
  <c r="I184" i="122"/>
  <c r="I189" i="122"/>
  <c r="H193" i="122"/>
  <c r="I200" i="122"/>
  <c r="I211" i="122"/>
  <c r="H211" i="122"/>
  <c r="I227" i="122"/>
  <c r="H227" i="122"/>
  <c r="I243" i="122"/>
  <c r="H243" i="122"/>
  <c r="I259" i="122"/>
  <c r="H259" i="122"/>
  <c r="I266" i="122"/>
  <c r="H266" i="122"/>
  <c r="I298" i="122"/>
  <c r="H298" i="122"/>
  <c r="H544" i="121"/>
  <c r="H548" i="121"/>
  <c r="H552" i="121"/>
  <c r="H556" i="121"/>
  <c r="H560" i="121"/>
  <c r="H564" i="121"/>
  <c r="H568" i="121"/>
  <c r="H572" i="121"/>
  <c r="H39" i="122"/>
  <c r="I39" i="122"/>
  <c r="I41" i="122"/>
  <c r="I43" i="122"/>
  <c r="H47" i="122"/>
  <c r="I47" i="122"/>
  <c r="I49" i="122"/>
  <c r="I51" i="122"/>
  <c r="H55" i="122"/>
  <c r="I55" i="122"/>
  <c r="I57" i="122"/>
  <c r="I59" i="122"/>
  <c r="H63" i="122"/>
  <c r="I63" i="122"/>
  <c r="I65" i="122"/>
  <c r="I67" i="122"/>
  <c r="H71" i="122"/>
  <c r="I71" i="122"/>
  <c r="I73" i="122"/>
  <c r="I75" i="122"/>
  <c r="H79" i="122"/>
  <c r="I79" i="122"/>
  <c r="I81" i="122"/>
  <c r="I83" i="122"/>
  <c r="H87" i="122"/>
  <c r="I87" i="122"/>
  <c r="I89" i="122"/>
  <c r="I91" i="122"/>
  <c r="H95" i="122"/>
  <c r="I95" i="122"/>
  <c r="I97" i="122"/>
  <c r="I99" i="122"/>
  <c r="H103" i="122"/>
  <c r="I103" i="122"/>
  <c r="I105" i="122"/>
  <c r="I107" i="122"/>
  <c r="H111" i="122"/>
  <c r="I111" i="122"/>
  <c r="I113" i="122"/>
  <c r="I115" i="122"/>
  <c r="H119" i="122"/>
  <c r="I119" i="122"/>
  <c r="I121" i="122"/>
  <c r="I123" i="122"/>
  <c r="H127" i="122"/>
  <c r="I127" i="122"/>
  <c r="I129" i="122"/>
  <c r="H136" i="122"/>
  <c r="H139" i="122"/>
  <c r="H141" i="122"/>
  <c r="H152" i="122"/>
  <c r="H155" i="122"/>
  <c r="H157" i="122"/>
  <c r="H168" i="122"/>
  <c r="H171" i="122"/>
  <c r="H173" i="122"/>
  <c r="H184" i="122"/>
  <c r="H187" i="122"/>
  <c r="H189" i="122"/>
  <c r="H200" i="122"/>
  <c r="H203" i="122"/>
  <c r="I215" i="122"/>
  <c r="H215" i="122"/>
  <c r="I231" i="122"/>
  <c r="H231" i="122"/>
  <c r="I247" i="122"/>
  <c r="H247" i="122"/>
  <c r="I263" i="122"/>
  <c r="H263" i="122"/>
  <c r="I277" i="122"/>
  <c r="H277" i="122"/>
  <c r="I309" i="122"/>
  <c r="H309" i="122"/>
  <c r="H453" i="122"/>
  <c r="I453" i="122"/>
  <c r="H272" i="122"/>
  <c r="H288" i="122"/>
  <c r="H304" i="122"/>
  <c r="H320" i="122"/>
  <c r="I331" i="122"/>
  <c r="H331" i="122"/>
  <c r="I342" i="122"/>
  <c r="H342" i="122"/>
  <c r="I363" i="122"/>
  <c r="H363" i="122"/>
  <c r="I378" i="122"/>
  <c r="I394" i="122"/>
  <c r="H407" i="122"/>
  <c r="I410" i="122"/>
  <c r="H410" i="122"/>
  <c r="H459" i="122"/>
  <c r="I459" i="122"/>
  <c r="I463" i="122"/>
  <c r="I466" i="122"/>
  <c r="H466" i="122"/>
  <c r="I470" i="122"/>
  <c r="H470" i="122"/>
  <c r="H523" i="122"/>
  <c r="I523" i="122"/>
  <c r="I527" i="122"/>
  <c r="I535" i="122"/>
  <c r="I543" i="122"/>
  <c r="I132" i="122"/>
  <c r="H135" i="122"/>
  <c r="I140" i="122"/>
  <c r="H143" i="122"/>
  <c r="I148" i="122"/>
  <c r="H151" i="122"/>
  <c r="I156" i="122"/>
  <c r="H159" i="122"/>
  <c r="I164" i="122"/>
  <c r="H167" i="122"/>
  <c r="I172" i="122"/>
  <c r="H175" i="122"/>
  <c r="I180" i="122"/>
  <c r="H183" i="122"/>
  <c r="I188" i="122"/>
  <c r="H191" i="122"/>
  <c r="I196" i="122"/>
  <c r="H199" i="122"/>
  <c r="I204" i="122"/>
  <c r="I208" i="122"/>
  <c r="I212" i="122"/>
  <c r="I216" i="122"/>
  <c r="I220" i="122"/>
  <c r="I224" i="122"/>
  <c r="I228" i="122"/>
  <c r="I232" i="122"/>
  <c r="I236" i="122"/>
  <c r="I240" i="122"/>
  <c r="I244" i="122"/>
  <c r="I248" i="122"/>
  <c r="I252" i="122"/>
  <c r="I256" i="122"/>
  <c r="I260" i="122"/>
  <c r="H264" i="122"/>
  <c r="H280" i="122"/>
  <c r="H296" i="122"/>
  <c r="H312" i="122"/>
  <c r="I347" i="122"/>
  <c r="H347" i="122"/>
  <c r="I358" i="122"/>
  <c r="H358" i="122"/>
  <c r="I370" i="122"/>
  <c r="I386" i="122"/>
  <c r="I402" i="122"/>
  <c r="H427" i="122"/>
  <c r="I427" i="122"/>
  <c r="I431" i="122"/>
  <c r="I434" i="122"/>
  <c r="H434" i="122"/>
  <c r="I438" i="122"/>
  <c r="H438" i="122"/>
  <c r="H491" i="122"/>
  <c r="I491" i="122"/>
  <c r="I495" i="122"/>
  <c r="I498" i="122"/>
  <c r="H498" i="122"/>
  <c r="I502" i="122"/>
  <c r="H502" i="122"/>
  <c r="H132" i="122"/>
  <c r="I135" i="122"/>
  <c r="H140" i="122"/>
  <c r="I143" i="122"/>
  <c r="H148" i="122"/>
  <c r="I151" i="122"/>
  <c r="H156" i="122"/>
  <c r="I159" i="122"/>
  <c r="H164" i="122"/>
  <c r="I167" i="122"/>
  <c r="H172" i="122"/>
  <c r="I175" i="122"/>
  <c r="H180" i="122"/>
  <c r="I183" i="122"/>
  <c r="H188" i="122"/>
  <c r="I191" i="122"/>
  <c r="H196" i="122"/>
  <c r="I199" i="122"/>
  <c r="H204" i="122"/>
  <c r="H208" i="122"/>
  <c r="H212" i="122"/>
  <c r="H216" i="122"/>
  <c r="H220" i="122"/>
  <c r="H224" i="122"/>
  <c r="H228" i="122"/>
  <c r="H232" i="122"/>
  <c r="H236" i="122"/>
  <c r="H240" i="122"/>
  <c r="H244" i="122"/>
  <c r="H248" i="122"/>
  <c r="H252" i="122"/>
  <c r="H256" i="122"/>
  <c r="H260" i="122"/>
  <c r="I269" i="122"/>
  <c r="I274" i="122"/>
  <c r="I280" i="122"/>
  <c r="I285" i="122"/>
  <c r="I290" i="122"/>
  <c r="I296" i="122"/>
  <c r="I301" i="122"/>
  <c r="I306" i="122"/>
  <c r="I312" i="122"/>
  <c r="I317" i="122"/>
  <c r="I322" i="122"/>
  <c r="I324" i="122"/>
  <c r="H324" i="122"/>
  <c r="H353" i="122"/>
  <c r="H421" i="122"/>
  <c r="I421" i="122"/>
  <c r="H485" i="122"/>
  <c r="I485" i="122"/>
  <c r="I265" i="122"/>
  <c r="H268" i="122"/>
  <c r="I273" i="122"/>
  <c r="H276" i="122"/>
  <c r="I281" i="122"/>
  <c r="H284" i="122"/>
  <c r="I289" i="122"/>
  <c r="H292" i="122"/>
  <c r="I297" i="122"/>
  <c r="H300" i="122"/>
  <c r="I305" i="122"/>
  <c r="H308" i="122"/>
  <c r="I313" i="122"/>
  <c r="H316" i="122"/>
  <c r="I321" i="122"/>
  <c r="I325" i="122"/>
  <c r="H329" i="122"/>
  <c r="H345" i="122"/>
  <c r="H361" i="122"/>
  <c r="I415" i="122"/>
  <c r="I418" i="122"/>
  <c r="H418" i="122"/>
  <c r="I422" i="122"/>
  <c r="H422" i="122"/>
  <c r="H443" i="122"/>
  <c r="I443" i="122"/>
  <c r="I447" i="122"/>
  <c r="I450" i="122"/>
  <c r="H450" i="122"/>
  <c r="I454" i="122"/>
  <c r="H454" i="122"/>
  <c r="H475" i="122"/>
  <c r="I475" i="122"/>
  <c r="I479" i="122"/>
  <c r="I482" i="122"/>
  <c r="H482" i="122"/>
  <c r="I486" i="122"/>
  <c r="H486" i="122"/>
  <c r="H507" i="122"/>
  <c r="I507" i="122"/>
  <c r="I511" i="122"/>
  <c r="I514" i="122"/>
  <c r="H514" i="122"/>
  <c r="I518" i="122"/>
  <c r="H518" i="122"/>
  <c r="I334" i="122"/>
  <c r="I339" i="122"/>
  <c r="I350" i="122"/>
  <c r="I355" i="122"/>
  <c r="I366" i="122"/>
  <c r="I374" i="122"/>
  <c r="I382" i="122"/>
  <c r="I390" i="122"/>
  <c r="I398" i="122"/>
  <c r="H409" i="122"/>
  <c r="I409" i="122"/>
  <c r="H437" i="122"/>
  <c r="I437" i="122"/>
  <c r="H469" i="122"/>
  <c r="I469" i="122"/>
  <c r="H501" i="122"/>
  <c r="I501" i="122"/>
  <c r="I330" i="122"/>
  <c r="H333" i="122"/>
  <c r="I338" i="122"/>
  <c r="H341" i="122"/>
  <c r="I346" i="122"/>
  <c r="H349" i="122"/>
  <c r="I354" i="122"/>
  <c r="H357" i="122"/>
  <c r="I362" i="122"/>
  <c r="H365" i="122"/>
  <c r="H367" i="122"/>
  <c r="H369" i="122"/>
  <c r="H371" i="122"/>
  <c r="H373" i="122"/>
  <c r="H375" i="122"/>
  <c r="H377" i="122"/>
  <c r="H379" i="122"/>
  <c r="H381" i="122"/>
  <c r="H383" i="122"/>
  <c r="H385" i="122"/>
  <c r="H387" i="122"/>
  <c r="H389" i="122"/>
  <c r="H391" i="122"/>
  <c r="H393" i="122"/>
  <c r="H395" i="122"/>
  <c r="H397" i="122"/>
  <c r="H399" i="122"/>
  <c r="H401" i="122"/>
  <c r="H403" i="122"/>
  <c r="H405" i="122"/>
  <c r="I405" i="122"/>
  <c r="H411" i="122"/>
  <c r="H413" i="122"/>
  <c r="I413" i="122"/>
  <c r="H419" i="122"/>
  <c r="I419" i="122"/>
  <c r="I423" i="122"/>
  <c r="H429" i="122"/>
  <c r="I429" i="122"/>
  <c r="H435" i="122"/>
  <c r="I435" i="122"/>
  <c r="I439" i="122"/>
  <c r="H445" i="122"/>
  <c r="I445" i="122"/>
  <c r="H451" i="122"/>
  <c r="I451" i="122"/>
  <c r="I455" i="122"/>
  <c r="H461" i="122"/>
  <c r="I461" i="122"/>
  <c r="H467" i="122"/>
  <c r="I467" i="122"/>
  <c r="I471" i="122"/>
  <c r="H477" i="122"/>
  <c r="I477" i="122"/>
  <c r="H483" i="122"/>
  <c r="I483" i="122"/>
  <c r="I487" i="122"/>
  <c r="H493" i="122"/>
  <c r="I493" i="122"/>
  <c r="H499" i="122"/>
  <c r="I499" i="122"/>
  <c r="I503" i="122"/>
  <c r="H509" i="122"/>
  <c r="I509" i="122"/>
  <c r="H515" i="122"/>
  <c r="I515" i="122"/>
  <c r="I519" i="122"/>
  <c r="H525" i="122"/>
  <c r="I406" i="122"/>
  <c r="H406" i="122"/>
  <c r="I414" i="122"/>
  <c r="H414" i="122"/>
  <c r="I426" i="122"/>
  <c r="H426" i="122"/>
  <c r="I430" i="122"/>
  <c r="H430" i="122"/>
  <c r="I442" i="122"/>
  <c r="H442" i="122"/>
  <c r="I446" i="122"/>
  <c r="H446" i="122"/>
  <c r="I458" i="122"/>
  <c r="H458" i="122"/>
  <c r="I462" i="122"/>
  <c r="H462" i="122"/>
  <c r="I474" i="122"/>
  <c r="H474" i="122"/>
  <c r="I478" i="122"/>
  <c r="H478" i="122"/>
  <c r="I490" i="122"/>
  <c r="H490" i="122"/>
  <c r="I494" i="122"/>
  <c r="H494" i="122"/>
  <c r="I506" i="122"/>
  <c r="H506" i="122"/>
  <c r="I510" i="122"/>
  <c r="H510" i="122"/>
  <c r="I522" i="122"/>
  <c r="H522" i="122"/>
  <c r="I526" i="122"/>
  <c r="H526" i="122"/>
  <c r="I530" i="122"/>
  <c r="H530" i="122"/>
  <c r="I534" i="122"/>
  <c r="H534" i="122"/>
  <c r="I538" i="122"/>
  <c r="H538" i="122"/>
  <c r="I542" i="122"/>
  <c r="H542" i="122"/>
  <c r="I546" i="122"/>
  <c r="H546" i="122"/>
  <c r="I550" i="122"/>
  <c r="H550" i="122"/>
  <c r="I554" i="122"/>
  <c r="H554" i="122"/>
  <c r="I558" i="122"/>
  <c r="H558" i="122"/>
  <c r="I562" i="122"/>
  <c r="H562" i="122"/>
  <c r="I566" i="122"/>
  <c r="H566" i="122"/>
  <c r="I570" i="122"/>
  <c r="H570" i="122"/>
  <c r="H531" i="122"/>
  <c r="H533" i="122"/>
  <c r="H539" i="122"/>
  <c r="H541" i="122"/>
  <c r="H547" i="122"/>
  <c r="H549" i="122"/>
  <c r="H555" i="122"/>
  <c r="H557" i="122"/>
  <c r="H563" i="122"/>
  <c r="H565" i="122"/>
  <c r="H571" i="122"/>
  <c r="H417" i="122"/>
  <c r="I417" i="122"/>
  <c r="H425" i="122"/>
  <c r="I425" i="122"/>
  <c r="H433" i="122"/>
  <c r="I433" i="122"/>
  <c r="H441" i="122"/>
  <c r="I441" i="122"/>
  <c r="H449" i="122"/>
  <c r="I449" i="122"/>
  <c r="H457" i="122"/>
  <c r="I457" i="122"/>
  <c r="H465" i="122"/>
  <c r="I465" i="122"/>
  <c r="H473" i="122"/>
  <c r="I473" i="122"/>
  <c r="H481" i="122"/>
  <c r="I481" i="122"/>
  <c r="H489" i="122"/>
  <c r="I489" i="122"/>
  <c r="H497" i="122"/>
  <c r="I497" i="122"/>
  <c r="H505" i="122"/>
  <c r="I505" i="122"/>
  <c r="H513" i="122"/>
  <c r="I513" i="122"/>
  <c r="H521" i="122"/>
  <c r="I521" i="122"/>
  <c r="I525" i="122"/>
  <c r="H529" i="122"/>
  <c r="I529" i="122"/>
  <c r="I531" i="122"/>
  <c r="I533" i="122"/>
  <c r="H537" i="122"/>
  <c r="I537" i="122"/>
  <c r="I539" i="122"/>
  <c r="I541" i="122"/>
  <c r="H545" i="122"/>
  <c r="I545" i="122"/>
  <c r="I547" i="122"/>
  <c r="I549" i="122"/>
  <c r="H553" i="122"/>
  <c r="I553" i="122"/>
  <c r="I555" i="122"/>
  <c r="I557" i="122"/>
  <c r="H561" i="122"/>
  <c r="I561" i="122"/>
  <c r="I563" i="122"/>
  <c r="I565" i="122"/>
  <c r="H569" i="122"/>
  <c r="I569" i="122"/>
  <c r="I571" i="122"/>
  <c r="I8" i="107" l="1"/>
  <c r="I38" i="107" s="1"/>
  <c r="I45" i="107" s="1"/>
  <c r="I62" i="107" s="1"/>
  <c r="H22" i="113"/>
  <c r="I33" i="114"/>
  <c r="I16" i="114"/>
  <c r="O9" i="114"/>
  <c r="D19" i="104"/>
  <c r="C47" i="111"/>
  <c r="K33" i="111"/>
  <c r="L46" i="112"/>
  <c r="H32" i="108"/>
  <c r="I17" i="108"/>
  <c r="I24" i="108" s="1"/>
  <c r="K24" i="105"/>
  <c r="B38" i="105"/>
  <c r="H34" i="110"/>
  <c r="B35" i="111"/>
  <c r="A44" i="116"/>
  <c r="A61" i="116" s="1"/>
  <c r="A62" i="116" s="1"/>
  <c r="I34" i="117"/>
  <c r="F35" i="111"/>
  <c r="H25" i="117"/>
  <c r="H25" i="111"/>
  <c r="A36" i="110"/>
  <c r="A49" i="110" s="1"/>
  <c r="L37" i="112"/>
  <c r="L22" i="112"/>
  <c r="G38" i="107"/>
  <c r="K8" i="112"/>
  <c r="K24" i="112" s="1"/>
  <c r="K39" i="112" s="1"/>
  <c r="K48" i="112" s="1"/>
  <c r="I60" i="107"/>
  <c r="K26" i="105"/>
  <c r="K38" i="105" s="1"/>
  <c r="L6" i="104" s="1"/>
  <c r="F44" i="116"/>
  <c r="I9" i="116"/>
  <c r="K32" i="106"/>
  <c r="J55" i="118"/>
  <c r="K19" i="104"/>
  <c r="I56" i="116"/>
  <c r="G24" i="113"/>
  <c r="G34" i="113" s="1"/>
  <c r="H32" i="113"/>
  <c r="N100" i="147"/>
  <c r="H50" i="118"/>
  <c r="B62" i="107"/>
  <c r="C8" i="104" s="1"/>
  <c r="C19" i="104"/>
  <c r="B39" i="105"/>
  <c r="C6" i="104"/>
  <c r="F35" i="106"/>
  <c r="G7" i="104"/>
  <c r="A35" i="113"/>
  <c r="B14" i="104"/>
  <c r="F47" i="111"/>
  <c r="K15" i="113"/>
  <c r="K17" i="113" s="1"/>
  <c r="H44" i="109"/>
  <c r="H36" i="107"/>
  <c r="J24" i="106"/>
  <c r="J34" i="106" s="1"/>
  <c r="F26" i="109"/>
  <c r="F33" i="109" s="1"/>
  <c r="F49" i="109" s="1"/>
  <c r="C17" i="113"/>
  <c r="C24" i="113" s="1"/>
  <c r="C34" i="113" s="1"/>
  <c r="J37" i="116"/>
  <c r="J44" i="116" s="1"/>
  <c r="I18" i="114"/>
  <c r="I25" i="114" s="1"/>
  <c r="O36" i="107"/>
  <c r="O23" i="104"/>
  <c r="N94" i="14"/>
  <c r="P105" i="147" s="1"/>
  <c r="O25" i="111"/>
  <c r="C51" i="117"/>
  <c r="C52" i="117" s="1"/>
  <c r="D18" i="104"/>
  <c r="B36" i="117"/>
  <c r="K8" i="106"/>
  <c r="A39" i="105"/>
  <c r="B6" i="104"/>
  <c r="H29" i="115"/>
  <c r="F18" i="114"/>
  <c r="G33" i="109"/>
  <c r="G49" i="109" s="1"/>
  <c r="G50" i="109" s="1"/>
  <c r="C49" i="110"/>
  <c r="D11" i="104" s="1"/>
  <c r="O6" i="110"/>
  <c r="O9" i="110" s="1"/>
  <c r="K9" i="110"/>
  <c r="H33" i="109"/>
  <c r="H49" i="109" s="1"/>
  <c r="I10" i="104" s="1"/>
  <c r="M53" i="115"/>
  <c r="N16" i="104"/>
  <c r="M96" i="14" s="1"/>
  <c r="O107" i="147" s="1"/>
  <c r="B55" i="118"/>
  <c r="B56" i="118" s="1"/>
  <c r="K34" i="110"/>
  <c r="H45" i="111"/>
  <c r="K17" i="106"/>
  <c r="K24" i="106" s="1"/>
  <c r="K34" i="106" s="1"/>
  <c r="L7" i="104" s="1"/>
  <c r="H34" i="118"/>
  <c r="H36" i="118" s="1"/>
  <c r="H38" i="118" s="1"/>
  <c r="H55" i="118" s="1"/>
  <c r="O17" i="113"/>
  <c r="O9" i="117"/>
  <c r="G27" i="111"/>
  <c r="G35" i="111" s="1"/>
  <c r="G47" i="111" s="1"/>
  <c r="H12" i="104" s="1"/>
  <c r="I25" i="111"/>
  <c r="I27" i="111" s="1"/>
  <c r="I35" i="111" s="1"/>
  <c r="I47" i="111" s="1"/>
  <c r="H1970" i="119"/>
  <c r="I35" i="116"/>
  <c r="I37" i="116" s="1"/>
  <c r="I44" i="116" s="1"/>
  <c r="I25" i="117"/>
  <c r="J31" i="115"/>
  <c r="J38" i="115" s="1"/>
  <c r="I47" i="115"/>
  <c r="I34" i="118"/>
  <c r="I36" i="118" s="1"/>
  <c r="I38" i="118" s="1"/>
  <c r="H38" i="105"/>
  <c r="K15" i="108"/>
  <c r="K17" i="108" s="1"/>
  <c r="K24" i="108" s="1"/>
  <c r="K34" i="108" s="1"/>
  <c r="L9" i="104" s="1"/>
  <c r="K89" i="14" s="1"/>
  <c r="M100" i="147" s="1"/>
  <c r="B47" i="111"/>
  <c r="H9" i="104"/>
  <c r="G35" i="108"/>
  <c r="C53" i="115"/>
  <c r="C54" i="115" s="1"/>
  <c r="D16" i="104"/>
  <c r="G55" i="118"/>
  <c r="H19" i="104"/>
  <c r="C10" i="104"/>
  <c r="B50" i="109"/>
  <c r="B50" i="110"/>
  <c r="C11" i="104"/>
  <c r="B53" i="115"/>
  <c r="B54" i="115" s="1"/>
  <c r="C16" i="104"/>
  <c r="A50" i="110"/>
  <c r="B11" i="104"/>
  <c r="G51" i="117"/>
  <c r="H29" i="104"/>
  <c r="H18" i="104"/>
  <c r="F48" i="111"/>
  <c r="G12" i="104"/>
  <c r="J35" i="106"/>
  <c r="K7" i="104"/>
  <c r="B15" i="104"/>
  <c r="A36" i="114"/>
  <c r="B63" i="107"/>
  <c r="D24" i="124"/>
  <c r="K34" i="117"/>
  <c r="O30" i="117"/>
  <c r="O34" i="117" s="1"/>
  <c r="Q98" i="14" s="1"/>
  <c r="H47" i="115"/>
  <c r="G18" i="114"/>
  <c r="G25" i="114" s="1"/>
  <c r="G35" i="114" s="1"/>
  <c r="O11" i="109"/>
  <c r="O24" i="109" s="1"/>
  <c r="K24" i="109"/>
  <c r="I9" i="109"/>
  <c r="I26" i="109" s="1"/>
  <c r="I33" i="109" s="1"/>
  <c r="I49" i="109" s="1"/>
  <c r="H15" i="108"/>
  <c r="H17" i="108" s="1"/>
  <c r="O25" i="117"/>
  <c r="A51" i="117"/>
  <c r="A52" i="117" s="1"/>
  <c r="B18" i="104"/>
  <c r="A35" i="106"/>
  <c r="B7" i="104"/>
  <c r="K9" i="117"/>
  <c r="A53" i="115"/>
  <c r="A54" i="115" s="1"/>
  <c r="B16" i="104"/>
  <c r="I8" i="113"/>
  <c r="I17" i="113" s="1"/>
  <c r="I24" i="113" s="1"/>
  <c r="I34" i="113" s="1"/>
  <c r="B13" i="104"/>
  <c r="A49" i="112"/>
  <c r="C50" i="109"/>
  <c r="D10" i="104"/>
  <c r="H22" i="108"/>
  <c r="F17" i="108"/>
  <c r="F24" i="108" s="1"/>
  <c r="F34" i="108" s="1"/>
  <c r="F17" i="113"/>
  <c r="F24" i="113" s="1"/>
  <c r="F34" i="113" s="1"/>
  <c r="K9" i="109"/>
  <c r="O6" i="109"/>
  <c r="O9" i="109" s="1"/>
  <c r="B35" i="108"/>
  <c r="C9" i="104"/>
  <c r="K29" i="115"/>
  <c r="G6" i="104"/>
  <c r="F39" i="105"/>
  <c r="O26" i="110"/>
  <c r="H35" i="106"/>
  <c r="I7" i="104"/>
  <c r="O35" i="116"/>
  <c r="O37" i="116" s="1"/>
  <c r="G61" i="116"/>
  <c r="H17" i="104"/>
  <c r="I35" i="114"/>
  <c r="J13" i="104"/>
  <c r="I49" i="112"/>
  <c r="F45" i="107"/>
  <c r="F62" i="107" s="1"/>
  <c r="B61" i="116"/>
  <c r="B62" i="116" s="1"/>
  <c r="C17" i="104"/>
  <c r="J12" i="104"/>
  <c r="K16" i="114"/>
  <c r="K18" i="114" s="1"/>
  <c r="O11" i="114"/>
  <c r="O16" i="114" s="1"/>
  <c r="O18" i="114" s="1"/>
  <c r="B36" i="114"/>
  <c r="C15" i="104"/>
  <c r="H27" i="111"/>
  <c r="I34" i="108"/>
  <c r="G28" i="110"/>
  <c r="G36" i="110" s="1"/>
  <c r="G49" i="110" s="1"/>
  <c r="G10" i="104"/>
  <c r="F50" i="109"/>
  <c r="C63" i="107"/>
  <c r="D8" i="104"/>
  <c r="I39" i="105"/>
  <c r="J6" i="104"/>
  <c r="O29" i="115"/>
  <c r="K25" i="111"/>
  <c r="K27" i="111" s="1"/>
  <c r="K35" i="111" s="1"/>
  <c r="K47" i="111" s="1"/>
  <c r="L12" i="104" s="1"/>
  <c r="K92" i="14" s="1"/>
  <c r="M103" i="147" s="1"/>
  <c r="I36" i="110"/>
  <c r="I49" i="110" s="1"/>
  <c r="G35" i="113"/>
  <c r="H14" i="104"/>
  <c r="J48" i="112"/>
  <c r="K36" i="107"/>
  <c r="K38" i="107" s="1"/>
  <c r="K45" i="107" s="1"/>
  <c r="K62" i="107" s="1"/>
  <c r="L8" i="104" s="1"/>
  <c r="K88" i="14" s="1"/>
  <c r="M99" i="147" s="1"/>
  <c r="B35" i="106"/>
  <c r="C7" i="104"/>
  <c r="C24" i="124"/>
  <c r="O10" i="118"/>
  <c r="O34" i="118" s="1"/>
  <c r="O36" i="118" s="1"/>
  <c r="O38" i="118" s="1"/>
  <c r="K34" i="118"/>
  <c r="K36" i="118" s="1"/>
  <c r="K38" i="118" s="1"/>
  <c r="H46" i="117"/>
  <c r="F27" i="117"/>
  <c r="F36" i="117" s="1"/>
  <c r="M55" i="118"/>
  <c r="N19" i="104"/>
  <c r="M99" i="14" s="1"/>
  <c r="O110" i="147" s="1"/>
  <c r="J53" i="115"/>
  <c r="K16" i="104"/>
  <c r="K35" i="116"/>
  <c r="I29" i="115"/>
  <c r="I31" i="115" s="1"/>
  <c r="I38" i="115" s="1"/>
  <c r="F25" i="114"/>
  <c r="F35" i="114" s="1"/>
  <c r="C49" i="112"/>
  <c r="D13" i="104"/>
  <c r="C48" i="111"/>
  <c r="D12" i="104"/>
  <c r="K36" i="115"/>
  <c r="H16" i="104"/>
  <c r="G53" i="115"/>
  <c r="H23" i="114"/>
  <c r="L17" i="106"/>
  <c r="L24" i="106" s="1"/>
  <c r="L36" i="105"/>
  <c r="L19" i="105"/>
  <c r="L26" i="105" s="1"/>
  <c r="C36" i="114"/>
  <c r="D15" i="104"/>
  <c r="K22" i="113"/>
  <c r="K24" i="113" s="1"/>
  <c r="K34" i="113" s="1"/>
  <c r="L14" i="104" s="1"/>
  <c r="K94" i="14" s="1"/>
  <c r="M105" i="147" s="1"/>
  <c r="O20" i="113"/>
  <c r="O22" i="113" s="1"/>
  <c r="O24" i="113" s="1"/>
  <c r="O34" i="113" s="1"/>
  <c r="L24" i="112"/>
  <c r="L39" i="112" s="1"/>
  <c r="L48" i="112" s="1"/>
  <c r="H38" i="107"/>
  <c r="H45" i="107" s="1"/>
  <c r="H62" i="107" s="1"/>
  <c r="I8" i="104" s="1"/>
  <c r="H31" i="115"/>
  <c r="H38" i="115" s="1"/>
  <c r="K23" i="114"/>
  <c r="O21" i="114"/>
  <c r="O23" i="114" s="1"/>
  <c r="Q95" i="14" s="1"/>
  <c r="H16" i="114"/>
  <c r="H18" i="114" s="1"/>
  <c r="H8" i="113"/>
  <c r="O17" i="108"/>
  <c r="O24" i="108" s="1"/>
  <c r="L32" i="106"/>
  <c r="J7" i="104"/>
  <c r="I35" i="106"/>
  <c r="C39" i="105"/>
  <c r="D6" i="104"/>
  <c r="C50" i="110"/>
  <c r="B35" i="113"/>
  <c r="C14" i="104"/>
  <c r="A55" i="118"/>
  <c r="A56" i="118" s="1"/>
  <c r="B19" i="104"/>
  <c r="F55" i="118"/>
  <c r="G19" i="104"/>
  <c r="G30" i="104"/>
  <c r="I27" i="117"/>
  <c r="I36" i="117" s="1"/>
  <c r="H35" i="116"/>
  <c r="H37" i="116" s="1"/>
  <c r="H44" i="116" s="1"/>
  <c r="K9" i="115"/>
  <c r="K31" i="115" s="1"/>
  <c r="O6" i="115"/>
  <c r="O9" i="115" s="1"/>
  <c r="H27" i="117"/>
  <c r="H36" i="117" s="1"/>
  <c r="F61" i="116"/>
  <c r="G28" i="104"/>
  <c r="G17" i="104"/>
  <c r="F38" i="115"/>
  <c r="I50" i="109"/>
  <c r="K10" i="104"/>
  <c r="A63" i="107"/>
  <c r="B8" i="104"/>
  <c r="K25" i="117"/>
  <c r="K37" i="116"/>
  <c r="K44" i="116" s="1"/>
  <c r="H15" i="113"/>
  <c r="F36" i="110"/>
  <c r="F49" i="110" s="1"/>
  <c r="C61" i="116"/>
  <c r="C62" i="116" s="1"/>
  <c r="D17" i="104"/>
  <c r="K15" i="104"/>
  <c r="H33" i="111"/>
  <c r="A35" i="111"/>
  <c r="A47" i="111" s="1"/>
  <c r="D9" i="104"/>
  <c r="C35" i="108"/>
  <c r="G45" i="107"/>
  <c r="G62" i="107" s="1"/>
  <c r="O27" i="111"/>
  <c r="O35" i="111" s="1"/>
  <c r="O47" i="111" s="1"/>
  <c r="H47" i="110"/>
  <c r="H26" i="110"/>
  <c r="H28" i="110" s="1"/>
  <c r="H36" i="110" s="1"/>
  <c r="A50" i="109"/>
  <c r="B10" i="104"/>
  <c r="O38" i="107"/>
  <c r="D7" i="104"/>
  <c r="C35" i="106"/>
  <c r="J19" i="105"/>
  <c r="J26" i="105" s="1"/>
  <c r="J38" i="105" s="1"/>
  <c r="F49" i="112"/>
  <c r="G13" i="104"/>
  <c r="K26" i="110"/>
  <c r="K28" i="110" s="1"/>
  <c r="K36" i="110" s="1"/>
  <c r="K49" i="110" s="1"/>
  <c r="L11" i="104" s="1"/>
  <c r="K91" i="14" s="1"/>
  <c r="M102" i="147" s="1"/>
  <c r="H25" i="114" l="1"/>
  <c r="H35" i="114" s="1"/>
  <c r="I15" i="104" s="1"/>
  <c r="G48" i="111"/>
  <c r="I48" i="111"/>
  <c r="O28" i="110"/>
  <c r="O36" i="110" s="1"/>
  <c r="O49" i="110" s="1"/>
  <c r="P11" i="104" s="1"/>
  <c r="O91" i="14" s="1"/>
  <c r="Q102" i="147" s="1"/>
  <c r="J19" i="104"/>
  <c r="I55" i="118"/>
  <c r="I56" i="118" s="1"/>
  <c r="C35" i="113"/>
  <c r="D14" i="104"/>
  <c r="N23" i="104"/>
  <c r="I19" i="104"/>
  <c r="B17" i="104"/>
  <c r="K25" i="114"/>
  <c r="K35" i="114" s="1"/>
  <c r="L15" i="104" s="1"/>
  <c r="K95" i="14" s="1"/>
  <c r="M106" i="147" s="1"/>
  <c r="J17" i="104"/>
  <c r="O44" i="116"/>
  <c r="O61" i="116" s="1"/>
  <c r="P97" i="14"/>
  <c r="I61" i="116"/>
  <c r="P14" i="104"/>
  <c r="O94" i="14" s="1"/>
  <c r="Q105" i="147" s="1"/>
  <c r="P94" i="14"/>
  <c r="O26" i="109"/>
  <c r="H10" i="104"/>
  <c r="P12" i="104"/>
  <c r="O92" i="14" s="1"/>
  <c r="Q103" i="147" s="1"/>
  <c r="P92" i="14"/>
  <c r="O31" i="115"/>
  <c r="O38" i="115" s="1"/>
  <c r="O53" i="115" s="1"/>
  <c r="P96" i="14" s="1"/>
  <c r="O25" i="114"/>
  <c r="O35" i="114" s="1"/>
  <c r="P15" i="104" s="1"/>
  <c r="O95" i="14" s="1"/>
  <c r="Q106" i="147" s="1"/>
  <c r="P95" i="14"/>
  <c r="K26" i="109"/>
  <c r="K33" i="109" s="1"/>
  <c r="K49" i="109" s="1"/>
  <c r="L10" i="104" s="1"/>
  <c r="K90" i="14" s="1"/>
  <c r="M101" i="147" s="1"/>
  <c r="K35" i="106"/>
  <c r="B48" i="111"/>
  <c r="C12" i="104"/>
  <c r="K38" i="115"/>
  <c r="L16" i="104" s="1"/>
  <c r="K96" i="14" s="1"/>
  <c r="M107" i="147" s="1"/>
  <c r="L38" i="105"/>
  <c r="H39" i="105"/>
  <c r="I6" i="104"/>
  <c r="O45" i="107"/>
  <c r="O62" i="107" s="1"/>
  <c r="P8" i="104" s="1"/>
  <c r="O88" i="14" s="1"/>
  <c r="Q99" i="147" s="1"/>
  <c r="P88" i="14"/>
  <c r="O34" i="108"/>
  <c r="P9" i="104" s="1"/>
  <c r="O89" i="14" s="1"/>
  <c r="Q100" i="147" s="1"/>
  <c r="P89" i="14"/>
  <c r="O27" i="117"/>
  <c r="B51" i="117"/>
  <c r="B52" i="117" s="1"/>
  <c r="C18" i="104"/>
  <c r="J61" i="116"/>
  <c r="I62" i="116" s="1"/>
  <c r="K17" i="104"/>
  <c r="O55" i="118"/>
  <c r="P99" i="14" s="1"/>
  <c r="P19" i="104"/>
  <c r="O99" i="14" s="1"/>
  <c r="Q110" i="147" s="1"/>
  <c r="H61" i="116"/>
  <c r="H62" i="116" s="1"/>
  <c r="I17" i="104"/>
  <c r="L13" i="104"/>
  <c r="I13" i="104"/>
  <c r="A48" i="111"/>
  <c r="B12" i="104"/>
  <c r="B23" i="104" s="1"/>
  <c r="B24" i="104" s="1"/>
  <c r="P16" i="104"/>
  <c r="O96" i="14" s="1"/>
  <c r="Q107" i="147" s="1"/>
  <c r="H17" i="113"/>
  <c r="H24" i="113" s="1"/>
  <c r="H34" i="113" s="1"/>
  <c r="H53" i="115"/>
  <c r="I16" i="104"/>
  <c r="L34" i="106"/>
  <c r="J8" i="104"/>
  <c r="H35" i="111"/>
  <c r="H47" i="111" s="1"/>
  <c r="J15" i="104"/>
  <c r="F35" i="108"/>
  <c r="G9" i="104"/>
  <c r="I35" i="108"/>
  <c r="H24" i="108"/>
  <c r="H34" i="108" s="1"/>
  <c r="I9" i="104" s="1"/>
  <c r="H36" i="114"/>
  <c r="H15" i="104"/>
  <c r="G36" i="114"/>
  <c r="H49" i="110"/>
  <c r="I11" i="104" s="1"/>
  <c r="H63" i="107"/>
  <c r="H8" i="104"/>
  <c r="G63" i="107"/>
  <c r="K61" i="116"/>
  <c r="L17" i="104"/>
  <c r="K97" i="14" s="1"/>
  <c r="M108" i="147" s="1"/>
  <c r="D23" i="104"/>
  <c r="D24" i="104" s="1"/>
  <c r="L50" i="112"/>
  <c r="M13" i="104"/>
  <c r="I53" i="115"/>
  <c r="J16" i="104"/>
  <c r="F63" i="107"/>
  <c r="G8" i="104"/>
  <c r="I63" i="107"/>
  <c r="I53" i="109"/>
  <c r="I55" i="109" s="1"/>
  <c r="J10" i="104"/>
  <c r="M6" i="104"/>
  <c r="L40" i="105"/>
  <c r="G54" i="115"/>
  <c r="F36" i="114"/>
  <c r="G15" i="104"/>
  <c r="K55" i="118"/>
  <c r="L19" i="104"/>
  <c r="K99" i="14" s="1"/>
  <c r="M110" i="147" s="1"/>
  <c r="G14" i="104"/>
  <c r="F35" i="113"/>
  <c r="I35" i="113"/>
  <c r="J14" i="104"/>
  <c r="K27" i="117"/>
  <c r="K36" i="117" s="1"/>
  <c r="G52" i="117"/>
  <c r="H50" i="109"/>
  <c r="H56" i="118"/>
  <c r="G56" i="118"/>
  <c r="F62" i="116"/>
  <c r="F56" i="118"/>
  <c r="G50" i="110"/>
  <c r="H11" i="104"/>
  <c r="G62" i="116"/>
  <c r="J39" i="105"/>
  <c r="K6" i="104"/>
  <c r="L39" i="105"/>
  <c r="K39" i="105"/>
  <c r="I36" i="114"/>
  <c r="F50" i="110"/>
  <c r="G11" i="104"/>
  <c r="I50" i="110"/>
  <c r="F53" i="115"/>
  <c r="F54" i="115" s="1"/>
  <c r="G27" i="104"/>
  <c r="G16" i="104"/>
  <c r="H51" i="117"/>
  <c r="I18" i="104"/>
  <c r="I51" i="117"/>
  <c r="J18" i="104"/>
  <c r="G29" i="104"/>
  <c r="G18" i="104"/>
  <c r="F51" i="117"/>
  <c r="J49" i="112"/>
  <c r="L49" i="112"/>
  <c r="H13" i="104"/>
  <c r="K49" i="112"/>
  <c r="K13" i="104"/>
  <c r="J11" i="104"/>
  <c r="J9" i="104"/>
  <c r="P91" i="14" l="1"/>
  <c r="P17" i="104"/>
  <c r="H35" i="108"/>
  <c r="H52" i="117"/>
  <c r="K53" i="115"/>
  <c r="C23" i="104"/>
  <c r="C24" i="104" s="1"/>
  <c r="O33" i="109"/>
  <c r="O49" i="109" s="1"/>
  <c r="P10" i="104" s="1"/>
  <c r="O90" i="14" s="1"/>
  <c r="Q101" i="147" s="1"/>
  <c r="P90" i="14"/>
  <c r="H54" i="115"/>
  <c r="H50" i="110"/>
  <c r="O36" i="117"/>
  <c r="P98" i="14"/>
  <c r="O97" i="14"/>
  <c r="Q108" i="147" s="1"/>
  <c r="J23" i="104"/>
  <c r="F52" i="117"/>
  <c r="I52" i="117"/>
  <c r="G31" i="104"/>
  <c r="G32" i="104" s="1"/>
  <c r="K51" i="117"/>
  <c r="L18" i="104"/>
  <c r="I54" i="115"/>
  <c r="I14" i="104"/>
  <c r="H35" i="113"/>
  <c r="M23" i="104"/>
  <c r="G23" i="104"/>
  <c r="K23" i="104"/>
  <c r="H23" i="104"/>
  <c r="I12" i="104"/>
  <c r="H48" i="111"/>
  <c r="L36" i="106"/>
  <c r="M7" i="104"/>
  <c r="L35" i="106"/>
  <c r="I23" i="104" l="1"/>
  <c r="L23" i="104"/>
  <c r="K98" i="14"/>
  <c r="O51" i="117"/>
  <c r="P18" i="104"/>
  <c r="O98" i="14" s="1"/>
  <c r="Q109" i="147" s="1"/>
  <c r="C26" i="124"/>
  <c r="C28" i="124" s="1"/>
  <c r="G24" i="104"/>
  <c r="D26" i="124"/>
  <c r="D28" i="124" s="1"/>
  <c r="H24" i="104"/>
  <c r="M109" i="147" l="1"/>
  <c r="P23" i="104"/>
  <c r="B16" i="103"/>
  <c r="A16" i="103"/>
  <c r="B15" i="103"/>
  <c r="A15" i="103"/>
  <c r="B14" i="103"/>
  <c r="A14" i="103"/>
  <c r="B13" i="103"/>
  <c r="A13" i="103"/>
  <c r="B12" i="103"/>
  <c r="A12" i="103"/>
  <c r="B11" i="103"/>
  <c r="A11" i="103"/>
  <c r="B10" i="103"/>
  <c r="A10" i="103"/>
  <c r="B9" i="103"/>
  <c r="A9" i="103"/>
  <c r="B8" i="103"/>
  <c r="A8" i="103"/>
  <c r="F377" i="102"/>
  <c r="E377" i="102"/>
  <c r="D377" i="102"/>
  <c r="C377" i="102"/>
  <c r="A377" i="102"/>
  <c r="H375" i="102"/>
  <c r="G375" i="102"/>
  <c r="H374" i="102"/>
  <c r="G374" i="102"/>
  <c r="H373" i="102"/>
  <c r="G373" i="102"/>
  <c r="H372" i="102"/>
  <c r="G372" i="102"/>
  <c r="H371" i="102"/>
  <c r="G371" i="102"/>
  <c r="H370" i="102"/>
  <c r="G370" i="102"/>
  <c r="H369" i="102"/>
  <c r="G369" i="102"/>
  <c r="H368" i="102"/>
  <c r="G368" i="102"/>
  <c r="H367" i="102"/>
  <c r="G367" i="102"/>
  <c r="H366" i="102"/>
  <c r="G366" i="102"/>
  <c r="H365" i="102"/>
  <c r="G365" i="102"/>
  <c r="H364" i="102"/>
  <c r="G364" i="102"/>
  <c r="H363" i="102"/>
  <c r="G363" i="102"/>
  <c r="H362" i="102"/>
  <c r="G362" i="102"/>
  <c r="H361" i="102"/>
  <c r="G361" i="102"/>
  <c r="H360" i="102"/>
  <c r="G360" i="102"/>
  <c r="H359" i="102"/>
  <c r="G359" i="102"/>
  <c r="H358" i="102"/>
  <c r="G358" i="102"/>
  <c r="H357" i="102"/>
  <c r="G357" i="102"/>
  <c r="H356" i="102"/>
  <c r="G356" i="102"/>
  <c r="H355" i="102"/>
  <c r="G355" i="102"/>
  <c r="H354" i="102"/>
  <c r="G354" i="102"/>
  <c r="H353" i="102"/>
  <c r="G353" i="102"/>
  <c r="H352" i="102"/>
  <c r="G352" i="102"/>
  <c r="H351" i="102"/>
  <c r="G351" i="102"/>
  <c r="H350" i="102"/>
  <c r="G350" i="102"/>
  <c r="H349" i="102"/>
  <c r="G349" i="102"/>
  <c r="H348" i="102"/>
  <c r="G348" i="102"/>
  <c r="H347" i="102"/>
  <c r="G347" i="102"/>
  <c r="H346" i="102"/>
  <c r="G346" i="102"/>
  <c r="H345" i="102"/>
  <c r="G345" i="102"/>
  <c r="H344" i="102"/>
  <c r="G344" i="102"/>
  <c r="H343" i="102"/>
  <c r="G343" i="102"/>
  <c r="H342" i="102"/>
  <c r="G342" i="102"/>
  <c r="H341" i="102"/>
  <c r="G341" i="102"/>
  <c r="H340" i="102"/>
  <c r="G340" i="102"/>
  <c r="H339" i="102"/>
  <c r="G339" i="102"/>
  <c r="H338" i="102"/>
  <c r="G338" i="102"/>
  <c r="H337" i="102"/>
  <c r="G337" i="102"/>
  <c r="H336" i="102"/>
  <c r="G336" i="102"/>
  <c r="H335" i="102"/>
  <c r="G335" i="102"/>
  <c r="H334" i="102"/>
  <c r="G334" i="102"/>
  <c r="H333" i="102"/>
  <c r="G333" i="102"/>
  <c r="H332" i="102"/>
  <c r="G332" i="102"/>
  <c r="H331" i="102"/>
  <c r="G331" i="102"/>
  <c r="H330" i="102"/>
  <c r="G330" i="102"/>
  <c r="H329" i="102"/>
  <c r="G329" i="102"/>
  <c r="H328" i="102"/>
  <c r="G328" i="102"/>
  <c r="H327" i="102"/>
  <c r="G327" i="102"/>
  <c r="H326" i="102"/>
  <c r="G326" i="102"/>
  <c r="H325" i="102"/>
  <c r="G325" i="102"/>
  <c r="H324" i="102"/>
  <c r="G324" i="102"/>
  <c r="H323" i="102"/>
  <c r="G323" i="102"/>
  <c r="H322" i="102"/>
  <c r="G322" i="102"/>
  <c r="H321" i="102"/>
  <c r="G321" i="102"/>
  <c r="H320" i="102"/>
  <c r="G320" i="102"/>
  <c r="H319" i="102"/>
  <c r="G319" i="102"/>
  <c r="H318" i="102"/>
  <c r="G318" i="102"/>
  <c r="H317" i="102"/>
  <c r="G317" i="102"/>
  <c r="H316" i="102"/>
  <c r="G316" i="102"/>
  <c r="H315" i="102"/>
  <c r="G315" i="102"/>
  <c r="H314" i="102"/>
  <c r="G314" i="102"/>
  <c r="H313" i="102"/>
  <c r="G313" i="102"/>
  <c r="H312" i="102"/>
  <c r="G312" i="102"/>
  <c r="H311" i="102"/>
  <c r="G311" i="102"/>
  <c r="H310" i="102"/>
  <c r="G310" i="102"/>
  <c r="H309" i="102"/>
  <c r="G309" i="102"/>
  <c r="H308" i="102"/>
  <c r="G308" i="102"/>
  <c r="H307" i="102"/>
  <c r="G307" i="102"/>
  <c r="H306" i="102"/>
  <c r="G306" i="102"/>
  <c r="H305" i="102"/>
  <c r="G305" i="102"/>
  <c r="H304" i="102"/>
  <c r="G304" i="102"/>
  <c r="H303" i="102"/>
  <c r="G303" i="102"/>
  <c r="H302" i="102"/>
  <c r="G302" i="102"/>
  <c r="H301" i="102"/>
  <c r="G301" i="102"/>
  <c r="H300" i="102"/>
  <c r="G300" i="102"/>
  <c r="H299" i="102"/>
  <c r="G299" i="102"/>
  <c r="H298" i="102"/>
  <c r="G298" i="102"/>
  <c r="H297" i="102"/>
  <c r="G297" i="102"/>
  <c r="H296" i="102"/>
  <c r="G296" i="102"/>
  <c r="H295" i="102"/>
  <c r="G295" i="102"/>
  <c r="H294" i="102"/>
  <c r="G294" i="102"/>
  <c r="H293" i="102"/>
  <c r="G293" i="102"/>
  <c r="H292" i="102"/>
  <c r="G292" i="102"/>
  <c r="H291" i="102"/>
  <c r="G291" i="102"/>
  <c r="H290" i="102"/>
  <c r="G290" i="102"/>
  <c r="H289" i="102"/>
  <c r="G289" i="102"/>
  <c r="H288" i="102"/>
  <c r="G288" i="102"/>
  <c r="H287" i="102"/>
  <c r="G287" i="102"/>
  <c r="H286" i="102"/>
  <c r="G286" i="102"/>
  <c r="H285" i="102"/>
  <c r="G285" i="102"/>
  <c r="H284" i="102"/>
  <c r="G284" i="102"/>
  <c r="H283" i="102"/>
  <c r="G283" i="102"/>
  <c r="H282" i="102"/>
  <c r="G282" i="102"/>
  <c r="H281" i="102"/>
  <c r="G281" i="102"/>
  <c r="H280" i="102"/>
  <c r="G280" i="102"/>
  <c r="H279" i="102"/>
  <c r="G279" i="102"/>
  <c r="H278" i="102"/>
  <c r="G278" i="102"/>
  <c r="H277" i="102"/>
  <c r="G277" i="102"/>
  <c r="H276" i="102"/>
  <c r="G276" i="102"/>
  <c r="H275" i="102"/>
  <c r="G275" i="102"/>
  <c r="H274" i="102"/>
  <c r="G274" i="102"/>
  <c r="H273" i="102"/>
  <c r="G273" i="102"/>
  <c r="H272" i="102"/>
  <c r="G272" i="102"/>
  <c r="H271" i="102"/>
  <c r="G271" i="102"/>
  <c r="H270" i="102"/>
  <c r="G270" i="102"/>
  <c r="H269" i="102"/>
  <c r="G269" i="102"/>
  <c r="H268" i="102"/>
  <c r="G268" i="102"/>
  <c r="H267" i="102"/>
  <c r="G267" i="102"/>
  <c r="H266" i="102"/>
  <c r="G266" i="102"/>
  <c r="H265" i="102"/>
  <c r="G265" i="102"/>
  <c r="H264" i="102"/>
  <c r="G264" i="102"/>
  <c r="H263" i="102"/>
  <c r="G263" i="102"/>
  <c r="H262" i="102"/>
  <c r="G262" i="102"/>
  <c r="H261" i="102"/>
  <c r="G261" i="102"/>
  <c r="H260" i="102"/>
  <c r="G260" i="102"/>
  <c r="H259" i="102"/>
  <c r="G259" i="102"/>
  <c r="H258" i="102"/>
  <c r="G258" i="102"/>
  <c r="H257" i="102"/>
  <c r="G257" i="102"/>
  <c r="H256" i="102"/>
  <c r="G256" i="102"/>
  <c r="H255" i="102"/>
  <c r="G255" i="102"/>
  <c r="H254" i="102"/>
  <c r="G254" i="102"/>
  <c r="H253" i="102"/>
  <c r="G253" i="102"/>
  <c r="H252" i="102"/>
  <c r="G252" i="102"/>
  <c r="H251" i="102"/>
  <c r="G251" i="102"/>
  <c r="H250" i="102"/>
  <c r="G250" i="102"/>
  <c r="H249" i="102"/>
  <c r="G249" i="102"/>
  <c r="H248" i="102"/>
  <c r="G248" i="102"/>
  <c r="H247" i="102"/>
  <c r="G247" i="102"/>
  <c r="H246" i="102"/>
  <c r="G246" i="102"/>
  <c r="H245" i="102"/>
  <c r="G245" i="102"/>
  <c r="H244" i="102"/>
  <c r="G244" i="102"/>
  <c r="H243" i="102"/>
  <c r="G243" i="102"/>
  <c r="H242" i="102"/>
  <c r="G242" i="102"/>
  <c r="H241" i="102"/>
  <c r="G241" i="102"/>
  <c r="H240" i="102"/>
  <c r="G240" i="102"/>
  <c r="H239" i="102"/>
  <c r="G239" i="102"/>
  <c r="H238" i="102"/>
  <c r="G238" i="102"/>
  <c r="H237" i="102"/>
  <c r="G237" i="102"/>
  <c r="H236" i="102"/>
  <c r="G236" i="102"/>
  <c r="H235" i="102"/>
  <c r="G235" i="102"/>
  <c r="H234" i="102"/>
  <c r="G234" i="102"/>
  <c r="H233" i="102"/>
  <c r="G233" i="102"/>
  <c r="H232" i="102"/>
  <c r="G232" i="102"/>
  <c r="H231" i="102"/>
  <c r="G231" i="102"/>
  <c r="H230" i="102"/>
  <c r="G230" i="102"/>
  <c r="H229" i="102"/>
  <c r="G229" i="102"/>
  <c r="H228" i="102"/>
  <c r="G228" i="102"/>
  <c r="H227" i="102"/>
  <c r="G227" i="102"/>
  <c r="H226" i="102"/>
  <c r="G226" i="102"/>
  <c r="H225" i="102"/>
  <c r="G225" i="102"/>
  <c r="H224" i="102"/>
  <c r="G224" i="102"/>
  <c r="H223" i="102"/>
  <c r="G223" i="102"/>
  <c r="H222" i="102"/>
  <c r="G222" i="102"/>
  <c r="H221" i="102"/>
  <c r="G221" i="102"/>
  <c r="H220" i="102"/>
  <c r="G220" i="102"/>
  <c r="H219" i="102"/>
  <c r="G219" i="102"/>
  <c r="H218" i="102"/>
  <c r="G218" i="102"/>
  <c r="H217" i="102"/>
  <c r="G217" i="102"/>
  <c r="H216" i="102"/>
  <c r="G216" i="102"/>
  <c r="H215" i="102"/>
  <c r="G215" i="102"/>
  <c r="H214" i="102"/>
  <c r="G214" i="102"/>
  <c r="H213" i="102"/>
  <c r="G213" i="102"/>
  <c r="H212" i="102"/>
  <c r="G212" i="102"/>
  <c r="H211" i="102"/>
  <c r="G211" i="102"/>
  <c r="H210" i="102"/>
  <c r="G210" i="102"/>
  <c r="H209" i="102"/>
  <c r="G209" i="102"/>
  <c r="H208" i="102"/>
  <c r="G208" i="102"/>
  <c r="H207" i="102"/>
  <c r="G207" i="102"/>
  <c r="H206" i="102"/>
  <c r="G206" i="102"/>
  <c r="H205" i="102"/>
  <c r="G205" i="102"/>
  <c r="H204" i="102"/>
  <c r="G204" i="102"/>
  <c r="H203" i="102"/>
  <c r="G203" i="102"/>
  <c r="H202" i="102"/>
  <c r="G202" i="102"/>
  <c r="H201" i="102"/>
  <c r="G201" i="102"/>
  <c r="H200" i="102"/>
  <c r="G200" i="102"/>
  <c r="H199" i="102"/>
  <c r="G199" i="102"/>
  <c r="H198" i="102"/>
  <c r="G198" i="102"/>
  <c r="H197" i="102"/>
  <c r="G197" i="102"/>
  <c r="H196" i="102"/>
  <c r="G196" i="102"/>
  <c r="H195" i="102"/>
  <c r="G195" i="102"/>
  <c r="H194" i="102"/>
  <c r="G194" i="102"/>
  <c r="H193" i="102"/>
  <c r="G193" i="102"/>
  <c r="H192" i="102"/>
  <c r="G192" i="102"/>
  <c r="H191" i="102"/>
  <c r="G191" i="102"/>
  <c r="H190" i="102"/>
  <c r="G190" i="102"/>
  <c r="H189" i="102"/>
  <c r="G189" i="102"/>
  <c r="H188" i="102"/>
  <c r="G188" i="102"/>
  <c r="H187" i="102"/>
  <c r="G187" i="102"/>
  <c r="H186" i="102"/>
  <c r="G186" i="102"/>
  <c r="H185" i="102"/>
  <c r="G185" i="102"/>
  <c r="H184" i="102"/>
  <c r="G184" i="102"/>
  <c r="H183" i="102"/>
  <c r="G183" i="102"/>
  <c r="H182" i="102"/>
  <c r="G182" i="102"/>
  <c r="H181" i="102"/>
  <c r="G181" i="102"/>
  <c r="H180" i="102"/>
  <c r="G180" i="102"/>
  <c r="H179" i="102"/>
  <c r="G179" i="102"/>
  <c r="H178" i="102"/>
  <c r="G178" i="102"/>
  <c r="H177" i="102"/>
  <c r="G177" i="102"/>
  <c r="H176" i="102"/>
  <c r="G176" i="102"/>
  <c r="H175" i="102"/>
  <c r="G175" i="102"/>
  <c r="H174" i="102"/>
  <c r="G174" i="102"/>
  <c r="H173" i="102"/>
  <c r="G173" i="102"/>
  <c r="H172" i="102"/>
  <c r="G172" i="102"/>
  <c r="H171" i="102"/>
  <c r="G171" i="102"/>
  <c r="H170" i="102"/>
  <c r="G170" i="102"/>
  <c r="H169" i="102"/>
  <c r="G169" i="102"/>
  <c r="H168" i="102"/>
  <c r="G168" i="102"/>
  <c r="H167" i="102"/>
  <c r="G167" i="102"/>
  <c r="H166" i="102"/>
  <c r="G166" i="102"/>
  <c r="H165" i="102"/>
  <c r="G165" i="102"/>
  <c r="H164" i="102"/>
  <c r="G164" i="102"/>
  <c r="H163" i="102"/>
  <c r="G163" i="102"/>
  <c r="H162" i="102"/>
  <c r="G162" i="102"/>
  <c r="H161" i="102"/>
  <c r="G161" i="102"/>
  <c r="H160" i="102"/>
  <c r="G160" i="102"/>
  <c r="H159" i="102"/>
  <c r="G159" i="102"/>
  <c r="H158" i="102"/>
  <c r="G158" i="102"/>
  <c r="H157" i="102"/>
  <c r="G157" i="102"/>
  <c r="H156" i="102"/>
  <c r="G156" i="102"/>
  <c r="H155" i="102"/>
  <c r="G155" i="102"/>
  <c r="H154" i="102"/>
  <c r="G154" i="102"/>
  <c r="H153" i="102"/>
  <c r="G153" i="102"/>
  <c r="H152" i="102"/>
  <c r="G152" i="102"/>
  <c r="H151" i="102"/>
  <c r="G151" i="102"/>
  <c r="H150" i="102"/>
  <c r="G150" i="102"/>
  <c r="H149" i="102"/>
  <c r="G149" i="102"/>
  <c r="H148" i="102"/>
  <c r="G148" i="102"/>
  <c r="H147" i="102"/>
  <c r="G147" i="102"/>
  <c r="H146" i="102"/>
  <c r="G146" i="102"/>
  <c r="H145" i="102"/>
  <c r="G145" i="102"/>
  <c r="H144" i="102"/>
  <c r="G144" i="102"/>
  <c r="H143" i="102"/>
  <c r="G143" i="102"/>
  <c r="H142" i="102"/>
  <c r="G142" i="102"/>
  <c r="H141" i="102"/>
  <c r="G141" i="102"/>
  <c r="H140" i="102"/>
  <c r="G140" i="102"/>
  <c r="H139" i="102"/>
  <c r="G139" i="102"/>
  <c r="H138" i="102"/>
  <c r="G138" i="102"/>
  <c r="H137" i="102"/>
  <c r="G137" i="102"/>
  <c r="H136" i="102"/>
  <c r="G136" i="102"/>
  <c r="H135" i="102"/>
  <c r="G135" i="102"/>
  <c r="H134" i="102"/>
  <c r="G134" i="102"/>
  <c r="H133" i="102"/>
  <c r="G133" i="102"/>
  <c r="H132" i="102"/>
  <c r="G132" i="102"/>
  <c r="H131" i="102"/>
  <c r="G131" i="102"/>
  <c r="H130" i="102"/>
  <c r="G130" i="102"/>
  <c r="H129" i="102"/>
  <c r="G129" i="102"/>
  <c r="H128" i="102"/>
  <c r="G128" i="102"/>
  <c r="H127" i="102"/>
  <c r="G127" i="102"/>
  <c r="H126" i="102"/>
  <c r="G126" i="102"/>
  <c r="H125" i="102"/>
  <c r="G125" i="102"/>
  <c r="H124" i="102"/>
  <c r="G124" i="102"/>
  <c r="H123" i="102"/>
  <c r="G123" i="102"/>
  <c r="H122" i="102"/>
  <c r="G122" i="102"/>
  <c r="H121" i="102"/>
  <c r="G121" i="102"/>
  <c r="H120" i="102"/>
  <c r="G120" i="102"/>
  <c r="H119" i="102"/>
  <c r="G119" i="102"/>
  <c r="H118" i="102"/>
  <c r="G118" i="102"/>
  <c r="H117" i="102"/>
  <c r="G117" i="102"/>
  <c r="H116" i="102"/>
  <c r="G116" i="102"/>
  <c r="H115" i="102"/>
  <c r="G115" i="102"/>
  <c r="H114" i="102"/>
  <c r="G114" i="102"/>
  <c r="H113" i="102"/>
  <c r="G113" i="102"/>
  <c r="H112" i="102"/>
  <c r="G112" i="102"/>
  <c r="H111" i="102"/>
  <c r="G111" i="102"/>
  <c r="H110" i="102"/>
  <c r="G110" i="102"/>
  <c r="H109" i="102"/>
  <c r="G109" i="102"/>
  <c r="H108" i="102"/>
  <c r="G108" i="102"/>
  <c r="H107" i="102"/>
  <c r="G107" i="102"/>
  <c r="H106" i="102"/>
  <c r="G106" i="102"/>
  <c r="H105" i="102"/>
  <c r="G105" i="102"/>
  <c r="H104" i="102"/>
  <c r="G104" i="102"/>
  <c r="H103" i="102"/>
  <c r="G103" i="102"/>
  <c r="H102" i="102"/>
  <c r="G102" i="102"/>
  <c r="H101" i="102"/>
  <c r="G101" i="102"/>
  <c r="H100" i="102"/>
  <c r="G100" i="102"/>
  <c r="H99" i="102"/>
  <c r="G99" i="102"/>
  <c r="H98" i="102"/>
  <c r="G98" i="102"/>
  <c r="H97" i="102"/>
  <c r="G97" i="102"/>
  <c r="H96" i="102"/>
  <c r="G96" i="102"/>
  <c r="H95" i="102"/>
  <c r="G95" i="102"/>
  <c r="H94" i="102"/>
  <c r="G94" i="102"/>
  <c r="H93" i="102"/>
  <c r="G93" i="102"/>
  <c r="H92" i="102"/>
  <c r="G92" i="102"/>
  <c r="H91" i="102"/>
  <c r="G91" i="102"/>
  <c r="H90" i="102"/>
  <c r="G90" i="102"/>
  <c r="H89" i="102"/>
  <c r="G89" i="102"/>
  <c r="H88" i="102"/>
  <c r="G88" i="102"/>
  <c r="H87" i="102"/>
  <c r="G87" i="102"/>
  <c r="H86" i="102"/>
  <c r="G86" i="102"/>
  <c r="H85" i="102"/>
  <c r="G85" i="102"/>
  <c r="H84" i="102"/>
  <c r="G84" i="102"/>
  <c r="H83" i="102"/>
  <c r="G83" i="102"/>
  <c r="H82" i="102"/>
  <c r="G82" i="102"/>
  <c r="H81" i="102"/>
  <c r="G81" i="102"/>
  <c r="H80" i="102"/>
  <c r="G80" i="102"/>
  <c r="H79" i="102"/>
  <c r="G79" i="102"/>
  <c r="H78" i="102"/>
  <c r="G78" i="102"/>
  <c r="H77" i="102"/>
  <c r="G77" i="102"/>
  <c r="H76" i="102"/>
  <c r="G76" i="102"/>
  <c r="H75" i="102"/>
  <c r="G75" i="102"/>
  <c r="H74" i="102"/>
  <c r="G74" i="102"/>
  <c r="H73" i="102"/>
  <c r="G73" i="102"/>
  <c r="H72" i="102"/>
  <c r="G72" i="102"/>
  <c r="H71" i="102"/>
  <c r="G71" i="102"/>
  <c r="H70" i="102"/>
  <c r="G70" i="102"/>
  <c r="H69" i="102"/>
  <c r="G69" i="102"/>
  <c r="H68" i="102"/>
  <c r="G68" i="102"/>
  <c r="H67" i="102"/>
  <c r="G67" i="102"/>
  <c r="H66" i="102"/>
  <c r="G66" i="102"/>
  <c r="H65" i="102"/>
  <c r="G65" i="102"/>
  <c r="H64" i="102"/>
  <c r="G64" i="102"/>
  <c r="H63" i="102"/>
  <c r="G63" i="102"/>
  <c r="H62" i="102"/>
  <c r="G62" i="102"/>
  <c r="H61" i="102"/>
  <c r="G61" i="102"/>
  <c r="H60" i="102"/>
  <c r="G60" i="102"/>
  <c r="H59" i="102"/>
  <c r="G59" i="102"/>
  <c r="H58" i="102"/>
  <c r="G58" i="102"/>
  <c r="H57" i="102"/>
  <c r="G57" i="102"/>
  <c r="H56" i="102"/>
  <c r="G56" i="102"/>
  <c r="H55" i="102"/>
  <c r="G55" i="102"/>
  <c r="H54" i="102"/>
  <c r="G54" i="102"/>
  <c r="H53" i="102"/>
  <c r="G53" i="102"/>
  <c r="H52" i="102"/>
  <c r="G52" i="102"/>
  <c r="H51" i="102"/>
  <c r="G51" i="102"/>
  <c r="H50" i="102"/>
  <c r="G50" i="102"/>
  <c r="H49" i="102"/>
  <c r="G49" i="102"/>
  <c r="H48" i="102"/>
  <c r="G48" i="102"/>
  <c r="H47" i="102"/>
  <c r="G47" i="102"/>
  <c r="H46" i="102"/>
  <c r="G46" i="102"/>
  <c r="H45" i="102"/>
  <c r="G45" i="102"/>
  <c r="H44" i="102"/>
  <c r="G44" i="102"/>
  <c r="H43" i="102"/>
  <c r="G43" i="102"/>
  <c r="H42" i="102"/>
  <c r="G42" i="102"/>
  <c r="H41" i="102"/>
  <c r="G41" i="102"/>
  <c r="H40" i="102"/>
  <c r="G40" i="102"/>
  <c r="H39" i="102"/>
  <c r="G39" i="102"/>
  <c r="H38" i="102"/>
  <c r="G38" i="102"/>
  <c r="H37" i="102"/>
  <c r="G37" i="102"/>
  <c r="H36" i="102"/>
  <c r="G36" i="102"/>
  <c r="H35" i="102"/>
  <c r="G35" i="102"/>
  <c r="H34" i="102"/>
  <c r="G34" i="102"/>
  <c r="H33" i="102"/>
  <c r="G33" i="102"/>
  <c r="H32" i="102"/>
  <c r="G32" i="102"/>
  <c r="H31" i="102"/>
  <c r="G31" i="102"/>
  <c r="H30" i="102"/>
  <c r="G30" i="102"/>
  <c r="H29" i="102"/>
  <c r="G29" i="102"/>
  <c r="H28" i="102"/>
  <c r="G28" i="102"/>
  <c r="H27" i="102"/>
  <c r="G27" i="102"/>
  <c r="H26" i="102"/>
  <c r="G26" i="102"/>
  <c r="H25" i="102"/>
  <c r="G25" i="102"/>
  <c r="H24" i="102"/>
  <c r="G24" i="102"/>
  <c r="H23" i="102"/>
  <c r="G23" i="102"/>
  <c r="H22" i="102"/>
  <c r="G22" i="102"/>
  <c r="H21" i="102"/>
  <c r="G21" i="102"/>
  <c r="H20" i="102"/>
  <c r="G20" i="102"/>
  <c r="H19" i="102"/>
  <c r="G19" i="102"/>
  <c r="H18" i="102"/>
  <c r="G18" i="102"/>
  <c r="H17" i="102"/>
  <c r="G17" i="102"/>
  <c r="H16" i="102"/>
  <c r="G16" i="102"/>
  <c r="H15" i="102"/>
  <c r="G15" i="102"/>
  <c r="H14" i="102"/>
  <c r="G14" i="102"/>
  <c r="H13" i="102"/>
  <c r="G13" i="102"/>
  <c r="H12" i="102"/>
  <c r="G12" i="102"/>
  <c r="H11" i="102"/>
  <c r="G11" i="102"/>
  <c r="H10" i="102"/>
  <c r="G10" i="102"/>
  <c r="H9" i="102"/>
  <c r="G9" i="102"/>
  <c r="C376" i="101"/>
  <c r="A376" i="101"/>
  <c r="G374" i="101"/>
  <c r="G373" i="101"/>
  <c r="G372" i="101"/>
  <c r="G371" i="101"/>
  <c r="G370" i="101"/>
  <c r="G369" i="101"/>
  <c r="G368" i="101"/>
  <c r="G367" i="101"/>
  <c r="G366" i="101"/>
  <c r="G365" i="101"/>
  <c r="G364" i="101"/>
  <c r="G363" i="101"/>
  <c r="G362" i="101"/>
  <c r="G361" i="101"/>
  <c r="G360" i="101"/>
  <c r="G359" i="101"/>
  <c r="G358" i="101"/>
  <c r="G357" i="101"/>
  <c r="G356" i="101"/>
  <c r="G355" i="101"/>
  <c r="G354" i="101"/>
  <c r="G353" i="101"/>
  <c r="G352" i="101"/>
  <c r="G351" i="101"/>
  <c r="G350" i="101"/>
  <c r="G349" i="101"/>
  <c r="G348" i="101"/>
  <c r="G347" i="101"/>
  <c r="G346" i="101"/>
  <c r="G345" i="101"/>
  <c r="G344" i="101"/>
  <c r="G343" i="101"/>
  <c r="G342" i="101"/>
  <c r="G341" i="101"/>
  <c r="G340" i="101"/>
  <c r="G339" i="101"/>
  <c r="G338" i="101"/>
  <c r="G337" i="101"/>
  <c r="G336" i="101"/>
  <c r="G335" i="101"/>
  <c r="G334" i="101"/>
  <c r="G333" i="101"/>
  <c r="G332" i="101"/>
  <c r="G331" i="101"/>
  <c r="G330" i="101"/>
  <c r="G329" i="101"/>
  <c r="G328" i="101"/>
  <c r="G327" i="101"/>
  <c r="G326" i="101"/>
  <c r="G325" i="101"/>
  <c r="G324" i="101"/>
  <c r="G323" i="101"/>
  <c r="G322" i="101"/>
  <c r="G321" i="101"/>
  <c r="G320" i="101"/>
  <c r="G319" i="101"/>
  <c r="G318" i="101"/>
  <c r="G317" i="101"/>
  <c r="G316" i="101"/>
  <c r="G315" i="101"/>
  <c r="G314" i="101"/>
  <c r="G313" i="101"/>
  <c r="G312" i="101"/>
  <c r="G311" i="101"/>
  <c r="G310" i="101"/>
  <c r="G309" i="101"/>
  <c r="G308" i="101"/>
  <c r="G307" i="101"/>
  <c r="G306" i="101"/>
  <c r="G305" i="101"/>
  <c r="G304" i="101"/>
  <c r="G303" i="101"/>
  <c r="G302" i="101"/>
  <c r="G301" i="101"/>
  <c r="G300" i="101"/>
  <c r="G299" i="101"/>
  <c r="G298" i="101"/>
  <c r="G297" i="101"/>
  <c r="G296" i="101"/>
  <c r="G295" i="101"/>
  <c r="G294" i="101"/>
  <c r="G293" i="101"/>
  <c r="G292" i="101"/>
  <c r="G291" i="101"/>
  <c r="G290" i="101"/>
  <c r="G289" i="101"/>
  <c r="G288" i="101"/>
  <c r="G287" i="101"/>
  <c r="G286" i="101"/>
  <c r="G285" i="101"/>
  <c r="G284" i="101"/>
  <c r="G283" i="101"/>
  <c r="G282" i="101"/>
  <c r="G281" i="101"/>
  <c r="G280" i="101"/>
  <c r="G279" i="101"/>
  <c r="G278" i="101"/>
  <c r="G277" i="101"/>
  <c r="G276" i="101"/>
  <c r="G275" i="101"/>
  <c r="G274" i="101"/>
  <c r="G273" i="101"/>
  <c r="G272" i="101"/>
  <c r="G271" i="101"/>
  <c r="G270" i="101"/>
  <c r="G269" i="101"/>
  <c r="G268" i="101"/>
  <c r="G267" i="101"/>
  <c r="G266" i="101"/>
  <c r="G265" i="101"/>
  <c r="G264" i="101"/>
  <c r="G263" i="101"/>
  <c r="G262" i="101"/>
  <c r="G261" i="101"/>
  <c r="G260" i="101"/>
  <c r="G259" i="101"/>
  <c r="G258" i="101"/>
  <c r="G257" i="101"/>
  <c r="G256" i="101"/>
  <c r="G255" i="101"/>
  <c r="G254" i="101"/>
  <c r="G253" i="101"/>
  <c r="G252" i="101"/>
  <c r="G251" i="101"/>
  <c r="G250" i="101"/>
  <c r="G249" i="101"/>
  <c r="G248" i="101"/>
  <c r="G247" i="101"/>
  <c r="G246" i="101"/>
  <c r="G245" i="101"/>
  <c r="G244" i="101"/>
  <c r="G243" i="101"/>
  <c r="G242" i="101"/>
  <c r="G241" i="101"/>
  <c r="G240" i="101"/>
  <c r="G239" i="101"/>
  <c r="G238" i="101"/>
  <c r="G237" i="101"/>
  <c r="G236" i="101"/>
  <c r="G235" i="101"/>
  <c r="G234" i="101"/>
  <c r="G233" i="101"/>
  <c r="G232" i="101"/>
  <c r="G231" i="101"/>
  <c r="G230" i="101"/>
  <c r="G229" i="101"/>
  <c r="G228" i="101"/>
  <c r="G227" i="101"/>
  <c r="G226" i="101"/>
  <c r="G225" i="101"/>
  <c r="G224" i="101"/>
  <c r="G223" i="101"/>
  <c r="G222" i="101"/>
  <c r="G221" i="101"/>
  <c r="G220" i="101"/>
  <c r="G219" i="101"/>
  <c r="G218" i="101"/>
  <c r="G217" i="101"/>
  <c r="G216" i="101"/>
  <c r="G215" i="101"/>
  <c r="G214" i="101"/>
  <c r="G213" i="101"/>
  <c r="G212" i="101"/>
  <c r="G211" i="101"/>
  <c r="G210" i="101"/>
  <c r="G209" i="101"/>
  <c r="G208" i="101"/>
  <c r="G207" i="101"/>
  <c r="G206" i="101"/>
  <c r="G205" i="101"/>
  <c r="G204" i="101"/>
  <c r="G203" i="101"/>
  <c r="G202" i="101"/>
  <c r="G201" i="101"/>
  <c r="G200" i="101"/>
  <c r="G199" i="101"/>
  <c r="G198" i="101"/>
  <c r="G197" i="101"/>
  <c r="G196" i="101"/>
  <c r="G195" i="101"/>
  <c r="G194" i="101"/>
  <c r="G193" i="101"/>
  <c r="G192" i="101"/>
  <c r="G191" i="101"/>
  <c r="G190" i="101"/>
  <c r="G189" i="101"/>
  <c r="G188" i="101"/>
  <c r="G187" i="101"/>
  <c r="G186" i="101"/>
  <c r="G185" i="101"/>
  <c r="G184" i="101"/>
  <c r="G183" i="101"/>
  <c r="G182" i="101"/>
  <c r="G181" i="101"/>
  <c r="G180" i="101"/>
  <c r="G179" i="101"/>
  <c r="G178" i="101"/>
  <c r="G177" i="101"/>
  <c r="G176" i="101"/>
  <c r="G175" i="101"/>
  <c r="G174" i="101"/>
  <c r="G173" i="101"/>
  <c r="G172" i="101"/>
  <c r="G171" i="101"/>
  <c r="G170" i="101"/>
  <c r="G169" i="101"/>
  <c r="G168" i="101"/>
  <c r="G167" i="101"/>
  <c r="G166" i="101"/>
  <c r="G165" i="101"/>
  <c r="G164" i="101"/>
  <c r="G163" i="101"/>
  <c r="G162" i="101"/>
  <c r="G161" i="101"/>
  <c r="G160" i="101"/>
  <c r="G159" i="101"/>
  <c r="G158" i="101"/>
  <c r="G157" i="101"/>
  <c r="G156" i="101"/>
  <c r="G155" i="101"/>
  <c r="G154" i="101"/>
  <c r="G153" i="101"/>
  <c r="G152" i="101"/>
  <c r="G151" i="101"/>
  <c r="G150" i="101"/>
  <c r="G149" i="101"/>
  <c r="G148" i="101"/>
  <c r="G147" i="101"/>
  <c r="G146" i="101"/>
  <c r="G145" i="101"/>
  <c r="G144" i="101"/>
  <c r="G143" i="101"/>
  <c r="G142" i="101"/>
  <c r="G141" i="101"/>
  <c r="G140" i="101"/>
  <c r="G139" i="101"/>
  <c r="G138" i="101"/>
  <c r="G137" i="101"/>
  <c r="G136" i="101"/>
  <c r="G135" i="101"/>
  <c r="G134" i="101"/>
  <c r="G133" i="101"/>
  <c r="G132" i="101"/>
  <c r="G131" i="101"/>
  <c r="G130" i="101"/>
  <c r="G129" i="101"/>
  <c r="G128" i="101"/>
  <c r="G127" i="101"/>
  <c r="G126" i="101"/>
  <c r="G125" i="101"/>
  <c r="G124" i="101"/>
  <c r="G123" i="101"/>
  <c r="G122" i="101"/>
  <c r="G121" i="101"/>
  <c r="G120" i="101"/>
  <c r="G119" i="101"/>
  <c r="G118" i="101"/>
  <c r="G117" i="101"/>
  <c r="G116" i="101"/>
  <c r="G115" i="101"/>
  <c r="G114" i="101"/>
  <c r="G113" i="101"/>
  <c r="G112" i="101"/>
  <c r="G111" i="101"/>
  <c r="G110" i="101"/>
  <c r="G109" i="101"/>
  <c r="G108" i="101"/>
  <c r="G107" i="101"/>
  <c r="G106" i="101"/>
  <c r="G105" i="101"/>
  <c r="G104" i="101"/>
  <c r="G103" i="101"/>
  <c r="G102" i="101"/>
  <c r="G101" i="101"/>
  <c r="G100" i="101"/>
  <c r="G99" i="101"/>
  <c r="G98" i="101"/>
  <c r="G97" i="101"/>
  <c r="G96" i="101"/>
  <c r="G95" i="101"/>
  <c r="G94" i="101"/>
  <c r="G93" i="101"/>
  <c r="G92" i="101"/>
  <c r="G91" i="101"/>
  <c r="G90" i="101"/>
  <c r="G89" i="101"/>
  <c r="G88" i="101"/>
  <c r="G87" i="101"/>
  <c r="G86" i="101"/>
  <c r="G85" i="101"/>
  <c r="G84" i="101"/>
  <c r="G83" i="101"/>
  <c r="G82" i="101"/>
  <c r="G81" i="101"/>
  <c r="G80" i="101"/>
  <c r="G79" i="101"/>
  <c r="G78" i="101"/>
  <c r="G77" i="101"/>
  <c r="G76" i="101"/>
  <c r="G75" i="101"/>
  <c r="G74" i="101"/>
  <c r="G73" i="101"/>
  <c r="G72" i="101"/>
  <c r="G71" i="101"/>
  <c r="G70" i="101"/>
  <c r="G69" i="101"/>
  <c r="G68" i="101"/>
  <c r="G67" i="101"/>
  <c r="G66" i="101"/>
  <c r="G65" i="101"/>
  <c r="G64" i="101"/>
  <c r="G63" i="101"/>
  <c r="G62" i="101"/>
  <c r="G61" i="101"/>
  <c r="G60" i="101"/>
  <c r="G59" i="101"/>
  <c r="G58" i="101"/>
  <c r="G57" i="101"/>
  <c r="G56" i="101"/>
  <c r="G55" i="101"/>
  <c r="G54" i="101"/>
  <c r="G53" i="101"/>
  <c r="G52" i="101"/>
  <c r="G51" i="101"/>
  <c r="G50" i="101"/>
  <c r="G49" i="101"/>
  <c r="G48" i="101"/>
  <c r="G47" i="101"/>
  <c r="G46" i="101"/>
  <c r="G45" i="101"/>
  <c r="G44" i="101"/>
  <c r="G43" i="101"/>
  <c r="G42" i="101"/>
  <c r="G41" i="101"/>
  <c r="G40" i="101"/>
  <c r="G39" i="101"/>
  <c r="G38" i="101"/>
  <c r="G37" i="101"/>
  <c r="G36" i="101"/>
  <c r="G35" i="101"/>
  <c r="G34" i="101"/>
  <c r="G33" i="101"/>
  <c r="G32" i="101"/>
  <c r="G31" i="101"/>
  <c r="G30" i="101"/>
  <c r="G29" i="101"/>
  <c r="G28" i="101"/>
  <c r="G27" i="101"/>
  <c r="G26" i="101"/>
  <c r="G25" i="101"/>
  <c r="G24" i="101"/>
  <c r="G23" i="101"/>
  <c r="G22" i="101"/>
  <c r="G21" i="101"/>
  <c r="G20" i="101"/>
  <c r="G19" i="101"/>
  <c r="G18" i="101"/>
  <c r="G17" i="101"/>
  <c r="G16" i="101"/>
  <c r="G15" i="101"/>
  <c r="H8" i="101" s="1"/>
  <c r="G14" i="101"/>
  <c r="G13" i="101"/>
  <c r="G12" i="101"/>
  <c r="G11" i="101"/>
  <c r="G10" i="101"/>
  <c r="G9" i="101"/>
  <c r="G8" i="101"/>
  <c r="E376" i="100"/>
  <c r="D376" i="100"/>
  <c r="A376" i="100"/>
  <c r="J374" i="100"/>
  <c r="G374" i="100"/>
  <c r="J373" i="100"/>
  <c r="G373" i="100"/>
  <c r="J372" i="100"/>
  <c r="G372" i="100"/>
  <c r="J371" i="100"/>
  <c r="G371" i="100"/>
  <c r="J370" i="100"/>
  <c r="G370" i="100"/>
  <c r="J369" i="100"/>
  <c r="G369" i="100"/>
  <c r="J368" i="100"/>
  <c r="G368" i="100"/>
  <c r="J367" i="100"/>
  <c r="G367" i="100"/>
  <c r="J366" i="100"/>
  <c r="G366" i="100"/>
  <c r="J365" i="100"/>
  <c r="G365" i="100"/>
  <c r="J364" i="100"/>
  <c r="G364" i="100"/>
  <c r="J363" i="100"/>
  <c r="G363" i="100"/>
  <c r="J362" i="100"/>
  <c r="G362" i="100"/>
  <c r="J361" i="100"/>
  <c r="G361" i="100"/>
  <c r="J360" i="100"/>
  <c r="G360" i="100"/>
  <c r="J359" i="100"/>
  <c r="G359" i="100"/>
  <c r="J358" i="100"/>
  <c r="G358" i="100"/>
  <c r="J357" i="100"/>
  <c r="G357" i="100"/>
  <c r="J356" i="100"/>
  <c r="G356" i="100"/>
  <c r="J355" i="100"/>
  <c r="G355" i="100"/>
  <c r="J354" i="100"/>
  <c r="G354" i="100"/>
  <c r="J353" i="100"/>
  <c r="G353" i="100"/>
  <c r="J352" i="100"/>
  <c r="G352" i="100"/>
  <c r="J351" i="100"/>
  <c r="G351" i="100"/>
  <c r="J350" i="100"/>
  <c r="G350" i="100"/>
  <c r="J349" i="100"/>
  <c r="G349" i="100"/>
  <c r="J348" i="100"/>
  <c r="G348" i="100"/>
  <c r="J347" i="100"/>
  <c r="G347" i="100"/>
  <c r="J346" i="100"/>
  <c r="G346" i="100"/>
  <c r="J345" i="100"/>
  <c r="G345" i="100"/>
  <c r="J344" i="100"/>
  <c r="G344" i="100"/>
  <c r="J343" i="100"/>
  <c r="G343" i="100"/>
  <c r="J342" i="100"/>
  <c r="G342" i="100"/>
  <c r="J341" i="100"/>
  <c r="G341" i="100"/>
  <c r="J340" i="100"/>
  <c r="G340" i="100"/>
  <c r="J339" i="100"/>
  <c r="G339" i="100"/>
  <c r="J338" i="100"/>
  <c r="G338" i="100"/>
  <c r="J337" i="100"/>
  <c r="G337" i="100"/>
  <c r="J336" i="100"/>
  <c r="G336" i="100"/>
  <c r="J335" i="100"/>
  <c r="G335" i="100"/>
  <c r="J334" i="100"/>
  <c r="G334" i="100"/>
  <c r="J333" i="100"/>
  <c r="G333" i="100"/>
  <c r="J332" i="100"/>
  <c r="G332" i="100"/>
  <c r="J331" i="100"/>
  <c r="G331" i="100"/>
  <c r="J330" i="100"/>
  <c r="G330" i="100"/>
  <c r="J329" i="100"/>
  <c r="G329" i="100"/>
  <c r="J328" i="100"/>
  <c r="G328" i="100"/>
  <c r="J327" i="100"/>
  <c r="G327" i="100"/>
  <c r="J326" i="100"/>
  <c r="G326" i="100"/>
  <c r="J325" i="100"/>
  <c r="G325" i="100"/>
  <c r="J324" i="100"/>
  <c r="G324" i="100"/>
  <c r="J323" i="100"/>
  <c r="G323" i="100"/>
  <c r="J322" i="100"/>
  <c r="G322" i="100"/>
  <c r="J321" i="100"/>
  <c r="G321" i="100"/>
  <c r="J320" i="100"/>
  <c r="G320" i="100"/>
  <c r="J319" i="100"/>
  <c r="G319" i="100"/>
  <c r="J318" i="100"/>
  <c r="G318" i="100"/>
  <c r="J317" i="100"/>
  <c r="G317" i="100"/>
  <c r="J316" i="100"/>
  <c r="G316" i="100"/>
  <c r="J315" i="100"/>
  <c r="G315" i="100"/>
  <c r="J314" i="100"/>
  <c r="G314" i="100"/>
  <c r="J313" i="100"/>
  <c r="G313" i="100"/>
  <c r="J312" i="100"/>
  <c r="G312" i="100"/>
  <c r="J311" i="100"/>
  <c r="G311" i="100"/>
  <c r="J310" i="100"/>
  <c r="G310" i="100"/>
  <c r="J309" i="100"/>
  <c r="G309" i="100"/>
  <c r="J308" i="100"/>
  <c r="G308" i="100"/>
  <c r="J307" i="100"/>
  <c r="G307" i="100"/>
  <c r="J306" i="100"/>
  <c r="G306" i="100"/>
  <c r="J305" i="100"/>
  <c r="G305" i="100"/>
  <c r="J304" i="100"/>
  <c r="G304" i="100"/>
  <c r="J303" i="100"/>
  <c r="G303" i="100"/>
  <c r="J302" i="100"/>
  <c r="G302" i="100"/>
  <c r="J301" i="100"/>
  <c r="G301" i="100"/>
  <c r="J300" i="100"/>
  <c r="G300" i="100"/>
  <c r="J299" i="100"/>
  <c r="G299" i="100"/>
  <c r="J298" i="100"/>
  <c r="G298" i="100"/>
  <c r="J297" i="100"/>
  <c r="G297" i="100"/>
  <c r="J296" i="100"/>
  <c r="G296" i="100"/>
  <c r="J295" i="100"/>
  <c r="G295" i="100"/>
  <c r="J294" i="100"/>
  <c r="G294" i="100"/>
  <c r="J293" i="100"/>
  <c r="G293" i="100"/>
  <c r="J292" i="100"/>
  <c r="G292" i="100"/>
  <c r="J291" i="100"/>
  <c r="G291" i="100"/>
  <c r="J290" i="100"/>
  <c r="G290" i="100"/>
  <c r="J289" i="100"/>
  <c r="G289" i="100"/>
  <c r="J288" i="100"/>
  <c r="G288" i="100"/>
  <c r="J287" i="100"/>
  <c r="G287" i="100"/>
  <c r="J286" i="100"/>
  <c r="G286" i="100"/>
  <c r="J285" i="100"/>
  <c r="G285" i="100"/>
  <c r="J284" i="100"/>
  <c r="G284" i="100"/>
  <c r="J283" i="100"/>
  <c r="G283" i="100"/>
  <c r="J282" i="100"/>
  <c r="G282" i="100"/>
  <c r="J281" i="100"/>
  <c r="G281" i="100"/>
  <c r="J280" i="100"/>
  <c r="G280" i="100"/>
  <c r="J279" i="100"/>
  <c r="G279" i="100"/>
  <c r="J278" i="100"/>
  <c r="G278" i="100"/>
  <c r="J277" i="100"/>
  <c r="G277" i="100"/>
  <c r="J276" i="100"/>
  <c r="G276" i="100"/>
  <c r="J275" i="100"/>
  <c r="G275" i="100"/>
  <c r="J274" i="100"/>
  <c r="G274" i="100"/>
  <c r="J273" i="100"/>
  <c r="G273" i="100"/>
  <c r="J272" i="100"/>
  <c r="G272" i="100"/>
  <c r="J271" i="100"/>
  <c r="G271" i="100"/>
  <c r="J270" i="100"/>
  <c r="G270" i="100"/>
  <c r="J269" i="100"/>
  <c r="G269" i="100"/>
  <c r="J268" i="100"/>
  <c r="G268" i="100"/>
  <c r="J267" i="100"/>
  <c r="G267" i="100"/>
  <c r="J266" i="100"/>
  <c r="G266" i="100"/>
  <c r="J265" i="100"/>
  <c r="G265" i="100"/>
  <c r="J264" i="100"/>
  <c r="G264" i="100"/>
  <c r="J263" i="100"/>
  <c r="G263" i="100"/>
  <c r="J262" i="100"/>
  <c r="G262" i="100"/>
  <c r="J261" i="100"/>
  <c r="G261" i="100"/>
  <c r="J260" i="100"/>
  <c r="G260" i="100"/>
  <c r="J259" i="100"/>
  <c r="G259" i="100"/>
  <c r="J258" i="100"/>
  <c r="G258" i="100"/>
  <c r="J257" i="100"/>
  <c r="G257" i="100"/>
  <c r="J256" i="100"/>
  <c r="G256" i="100"/>
  <c r="J255" i="100"/>
  <c r="G255" i="100"/>
  <c r="J254" i="100"/>
  <c r="G254" i="100"/>
  <c r="J253" i="100"/>
  <c r="G253" i="100"/>
  <c r="J252" i="100"/>
  <c r="G252" i="100"/>
  <c r="J251" i="100"/>
  <c r="G251" i="100"/>
  <c r="J250" i="100"/>
  <c r="G250" i="100"/>
  <c r="J249" i="100"/>
  <c r="G249" i="100"/>
  <c r="J248" i="100"/>
  <c r="G248" i="100"/>
  <c r="J247" i="100"/>
  <c r="G247" i="100"/>
  <c r="J246" i="100"/>
  <c r="G246" i="100"/>
  <c r="J245" i="100"/>
  <c r="G245" i="100"/>
  <c r="J244" i="100"/>
  <c r="G244" i="100"/>
  <c r="J243" i="100"/>
  <c r="G243" i="100"/>
  <c r="J242" i="100"/>
  <c r="G242" i="100"/>
  <c r="J241" i="100"/>
  <c r="G241" i="100"/>
  <c r="J240" i="100"/>
  <c r="G240" i="100"/>
  <c r="J239" i="100"/>
  <c r="G239" i="100"/>
  <c r="J238" i="100"/>
  <c r="G238" i="100"/>
  <c r="J237" i="100"/>
  <c r="G237" i="100"/>
  <c r="J236" i="100"/>
  <c r="G236" i="100"/>
  <c r="J235" i="100"/>
  <c r="G235" i="100"/>
  <c r="J234" i="100"/>
  <c r="G234" i="100"/>
  <c r="J233" i="100"/>
  <c r="G233" i="100"/>
  <c r="J232" i="100"/>
  <c r="G232" i="100"/>
  <c r="J231" i="100"/>
  <c r="G231" i="100"/>
  <c r="J230" i="100"/>
  <c r="G230" i="100"/>
  <c r="J229" i="100"/>
  <c r="G229" i="100"/>
  <c r="J228" i="100"/>
  <c r="G228" i="100"/>
  <c r="J227" i="100"/>
  <c r="G227" i="100"/>
  <c r="J226" i="100"/>
  <c r="G226" i="100"/>
  <c r="J225" i="100"/>
  <c r="G225" i="100"/>
  <c r="J224" i="100"/>
  <c r="G224" i="100"/>
  <c r="J223" i="100"/>
  <c r="G223" i="100"/>
  <c r="J222" i="100"/>
  <c r="G222" i="100"/>
  <c r="J221" i="100"/>
  <c r="G221" i="100"/>
  <c r="J220" i="100"/>
  <c r="G220" i="100"/>
  <c r="J219" i="100"/>
  <c r="G219" i="100"/>
  <c r="J218" i="100"/>
  <c r="G218" i="100"/>
  <c r="J217" i="100"/>
  <c r="G217" i="100"/>
  <c r="J216" i="100"/>
  <c r="G216" i="100"/>
  <c r="J215" i="100"/>
  <c r="G215" i="100"/>
  <c r="J214" i="100"/>
  <c r="G214" i="100"/>
  <c r="J213" i="100"/>
  <c r="G213" i="100"/>
  <c r="J212" i="100"/>
  <c r="G212" i="100"/>
  <c r="J211" i="100"/>
  <c r="G211" i="100"/>
  <c r="J210" i="100"/>
  <c r="G210" i="100"/>
  <c r="J209" i="100"/>
  <c r="G209" i="100"/>
  <c r="J208" i="100"/>
  <c r="G208" i="100"/>
  <c r="J207" i="100"/>
  <c r="G207" i="100"/>
  <c r="J206" i="100"/>
  <c r="G206" i="100"/>
  <c r="J205" i="100"/>
  <c r="G205" i="100"/>
  <c r="J204" i="100"/>
  <c r="G204" i="100"/>
  <c r="J203" i="100"/>
  <c r="G203" i="100"/>
  <c r="J202" i="100"/>
  <c r="G202" i="100"/>
  <c r="J201" i="100"/>
  <c r="G201" i="100"/>
  <c r="J200" i="100"/>
  <c r="G200" i="100"/>
  <c r="J199" i="100"/>
  <c r="G199" i="100"/>
  <c r="J198" i="100"/>
  <c r="G198" i="100"/>
  <c r="J197" i="100"/>
  <c r="G197" i="100"/>
  <c r="J196" i="100"/>
  <c r="G196" i="100"/>
  <c r="J195" i="100"/>
  <c r="G195" i="100"/>
  <c r="J194" i="100"/>
  <c r="G194" i="100"/>
  <c r="J193" i="100"/>
  <c r="G193" i="100"/>
  <c r="J192" i="100"/>
  <c r="G192" i="100"/>
  <c r="J191" i="100"/>
  <c r="G191" i="100"/>
  <c r="J190" i="100"/>
  <c r="G190" i="100"/>
  <c r="J189" i="100"/>
  <c r="G189" i="100"/>
  <c r="J188" i="100"/>
  <c r="G188" i="100"/>
  <c r="J187" i="100"/>
  <c r="G187" i="100"/>
  <c r="J186" i="100"/>
  <c r="G186" i="100"/>
  <c r="J185" i="100"/>
  <c r="G185" i="100"/>
  <c r="J184" i="100"/>
  <c r="G184" i="100"/>
  <c r="J183" i="100"/>
  <c r="G183" i="100"/>
  <c r="J182" i="100"/>
  <c r="G182" i="100"/>
  <c r="J181" i="100"/>
  <c r="G181" i="100"/>
  <c r="J180" i="100"/>
  <c r="G180" i="100"/>
  <c r="J179" i="100"/>
  <c r="G179" i="100"/>
  <c r="J178" i="100"/>
  <c r="G178" i="100"/>
  <c r="J177" i="100"/>
  <c r="G177" i="100"/>
  <c r="J176" i="100"/>
  <c r="G176" i="100"/>
  <c r="J175" i="100"/>
  <c r="G175" i="100"/>
  <c r="J174" i="100"/>
  <c r="G174" i="100"/>
  <c r="J173" i="100"/>
  <c r="G173" i="100"/>
  <c r="J172" i="100"/>
  <c r="G172" i="100"/>
  <c r="J171" i="100"/>
  <c r="G171" i="100"/>
  <c r="J170" i="100"/>
  <c r="G170" i="100"/>
  <c r="J169" i="100"/>
  <c r="G169" i="100"/>
  <c r="J168" i="100"/>
  <c r="G168" i="100"/>
  <c r="J167" i="100"/>
  <c r="G167" i="100"/>
  <c r="J166" i="100"/>
  <c r="G166" i="100"/>
  <c r="J165" i="100"/>
  <c r="G165" i="100"/>
  <c r="J164" i="100"/>
  <c r="G164" i="100"/>
  <c r="J163" i="100"/>
  <c r="G163" i="100"/>
  <c r="J162" i="100"/>
  <c r="G162" i="100"/>
  <c r="J161" i="100"/>
  <c r="G161" i="100"/>
  <c r="J160" i="100"/>
  <c r="G160" i="100"/>
  <c r="J159" i="100"/>
  <c r="G159" i="100"/>
  <c r="J158" i="100"/>
  <c r="G158" i="100"/>
  <c r="J157" i="100"/>
  <c r="G157" i="100"/>
  <c r="J156" i="100"/>
  <c r="G156" i="100"/>
  <c r="J155" i="100"/>
  <c r="G155" i="100"/>
  <c r="J154" i="100"/>
  <c r="G154" i="100"/>
  <c r="J153" i="100"/>
  <c r="G153" i="100"/>
  <c r="J152" i="100"/>
  <c r="G152" i="100"/>
  <c r="J151" i="100"/>
  <c r="G151" i="100"/>
  <c r="J150" i="100"/>
  <c r="G150" i="100"/>
  <c r="J149" i="100"/>
  <c r="G149" i="100"/>
  <c r="J148" i="100"/>
  <c r="G148" i="100"/>
  <c r="J147" i="100"/>
  <c r="G147" i="100"/>
  <c r="J146" i="100"/>
  <c r="G146" i="100"/>
  <c r="J145" i="100"/>
  <c r="G145" i="100"/>
  <c r="J144" i="100"/>
  <c r="G144" i="100"/>
  <c r="J143" i="100"/>
  <c r="G143" i="100"/>
  <c r="J142" i="100"/>
  <c r="G142" i="100"/>
  <c r="J141" i="100"/>
  <c r="G141" i="100"/>
  <c r="J140" i="100"/>
  <c r="G140" i="100"/>
  <c r="J139" i="100"/>
  <c r="G139" i="100"/>
  <c r="J138" i="100"/>
  <c r="G138" i="100"/>
  <c r="J137" i="100"/>
  <c r="G137" i="100"/>
  <c r="J136" i="100"/>
  <c r="G136" i="100"/>
  <c r="J135" i="100"/>
  <c r="G135" i="100"/>
  <c r="J134" i="100"/>
  <c r="G134" i="100"/>
  <c r="J133" i="100"/>
  <c r="G133" i="100"/>
  <c r="J132" i="100"/>
  <c r="G132" i="100"/>
  <c r="J131" i="100"/>
  <c r="G131" i="100"/>
  <c r="J130" i="100"/>
  <c r="G130" i="100"/>
  <c r="J129" i="100"/>
  <c r="G129" i="100"/>
  <c r="J128" i="100"/>
  <c r="G128" i="100"/>
  <c r="J127" i="100"/>
  <c r="G127" i="100"/>
  <c r="J126" i="100"/>
  <c r="G126" i="100"/>
  <c r="J125" i="100"/>
  <c r="G125" i="100"/>
  <c r="J124" i="100"/>
  <c r="G124" i="100"/>
  <c r="J123" i="100"/>
  <c r="G123" i="100"/>
  <c r="J122" i="100"/>
  <c r="G122" i="100"/>
  <c r="J121" i="100"/>
  <c r="G121" i="100"/>
  <c r="J120" i="100"/>
  <c r="G120" i="100"/>
  <c r="J119" i="100"/>
  <c r="G119" i="100"/>
  <c r="J118" i="100"/>
  <c r="G118" i="100"/>
  <c r="J117" i="100"/>
  <c r="G117" i="100"/>
  <c r="J116" i="100"/>
  <c r="G116" i="100"/>
  <c r="J115" i="100"/>
  <c r="G115" i="100"/>
  <c r="J114" i="100"/>
  <c r="G114" i="100"/>
  <c r="J113" i="100"/>
  <c r="G113" i="100"/>
  <c r="J112" i="100"/>
  <c r="G112" i="100"/>
  <c r="J111" i="100"/>
  <c r="G111" i="100"/>
  <c r="J110" i="100"/>
  <c r="G110" i="100"/>
  <c r="J109" i="100"/>
  <c r="G109" i="100"/>
  <c r="J108" i="100"/>
  <c r="G108" i="100"/>
  <c r="J107" i="100"/>
  <c r="G107" i="100"/>
  <c r="J106" i="100"/>
  <c r="G106" i="100"/>
  <c r="J105" i="100"/>
  <c r="G105" i="100"/>
  <c r="J104" i="100"/>
  <c r="G104" i="100"/>
  <c r="J103" i="100"/>
  <c r="G103" i="100"/>
  <c r="J102" i="100"/>
  <c r="G102" i="100"/>
  <c r="J101" i="100"/>
  <c r="G101" i="100"/>
  <c r="J100" i="100"/>
  <c r="G100" i="100"/>
  <c r="J99" i="100"/>
  <c r="G99" i="100"/>
  <c r="J98" i="100"/>
  <c r="G98" i="100"/>
  <c r="J97" i="100"/>
  <c r="G97" i="100"/>
  <c r="J96" i="100"/>
  <c r="G96" i="100"/>
  <c r="J95" i="100"/>
  <c r="G95" i="100"/>
  <c r="J94" i="100"/>
  <c r="G94" i="100"/>
  <c r="J93" i="100"/>
  <c r="G93" i="100"/>
  <c r="J92" i="100"/>
  <c r="G92" i="100"/>
  <c r="J91" i="100"/>
  <c r="G91" i="100"/>
  <c r="J90" i="100"/>
  <c r="G90" i="100"/>
  <c r="J89" i="100"/>
  <c r="G89" i="100"/>
  <c r="J88" i="100"/>
  <c r="G88" i="100"/>
  <c r="J87" i="100"/>
  <c r="G87" i="100"/>
  <c r="J86" i="100"/>
  <c r="G86" i="100"/>
  <c r="J85" i="100"/>
  <c r="G85" i="100"/>
  <c r="J84" i="100"/>
  <c r="G84" i="100"/>
  <c r="J83" i="100"/>
  <c r="G83" i="100"/>
  <c r="J82" i="100"/>
  <c r="G82" i="100"/>
  <c r="J81" i="100"/>
  <c r="G81" i="100"/>
  <c r="J80" i="100"/>
  <c r="G80" i="100"/>
  <c r="J79" i="100"/>
  <c r="G79" i="100"/>
  <c r="J78" i="100"/>
  <c r="G78" i="100"/>
  <c r="J77" i="100"/>
  <c r="G77" i="100"/>
  <c r="J76" i="100"/>
  <c r="G76" i="100"/>
  <c r="J75" i="100"/>
  <c r="G75" i="100"/>
  <c r="J74" i="100"/>
  <c r="G74" i="100"/>
  <c r="J73" i="100"/>
  <c r="G73" i="100"/>
  <c r="J72" i="100"/>
  <c r="G72" i="100"/>
  <c r="J71" i="100"/>
  <c r="G71" i="100"/>
  <c r="J70" i="100"/>
  <c r="G70" i="100"/>
  <c r="J69" i="100"/>
  <c r="G69" i="100"/>
  <c r="J68" i="100"/>
  <c r="G68" i="100"/>
  <c r="J67" i="100"/>
  <c r="G67" i="100"/>
  <c r="J66" i="100"/>
  <c r="G66" i="100"/>
  <c r="J65" i="100"/>
  <c r="G65" i="100"/>
  <c r="J64" i="100"/>
  <c r="G64" i="100"/>
  <c r="J63" i="100"/>
  <c r="G63" i="100"/>
  <c r="J62" i="100"/>
  <c r="G62" i="100"/>
  <c r="J61" i="100"/>
  <c r="G61" i="100"/>
  <c r="J60" i="100"/>
  <c r="G60" i="100"/>
  <c r="J59" i="100"/>
  <c r="G59" i="100"/>
  <c r="J58" i="100"/>
  <c r="G58" i="100"/>
  <c r="J57" i="100"/>
  <c r="G57" i="100"/>
  <c r="J56" i="100"/>
  <c r="G56" i="100"/>
  <c r="J55" i="100"/>
  <c r="G55" i="100"/>
  <c r="J54" i="100"/>
  <c r="G54" i="100"/>
  <c r="J53" i="100"/>
  <c r="G53" i="100"/>
  <c r="J52" i="100"/>
  <c r="G52" i="100"/>
  <c r="J51" i="100"/>
  <c r="G51" i="100"/>
  <c r="J50" i="100"/>
  <c r="G50" i="100"/>
  <c r="J49" i="100"/>
  <c r="G49" i="100"/>
  <c r="J48" i="100"/>
  <c r="G48" i="100"/>
  <c r="J47" i="100"/>
  <c r="G47" i="100"/>
  <c r="J46" i="100"/>
  <c r="G46" i="100"/>
  <c r="J45" i="100"/>
  <c r="G45" i="100"/>
  <c r="J44" i="100"/>
  <c r="G44" i="100"/>
  <c r="J43" i="100"/>
  <c r="G43" i="100"/>
  <c r="J42" i="100"/>
  <c r="G42" i="100"/>
  <c r="J41" i="100"/>
  <c r="G41" i="100"/>
  <c r="J40" i="100"/>
  <c r="G40" i="100"/>
  <c r="J39" i="100"/>
  <c r="G39" i="100"/>
  <c r="J38" i="100"/>
  <c r="G38" i="100"/>
  <c r="J37" i="100"/>
  <c r="G37" i="100"/>
  <c r="J36" i="100"/>
  <c r="G36" i="100"/>
  <c r="J35" i="100"/>
  <c r="G35" i="100"/>
  <c r="J34" i="100"/>
  <c r="G34" i="100"/>
  <c r="J33" i="100"/>
  <c r="G33" i="100"/>
  <c r="J32" i="100"/>
  <c r="G32" i="100"/>
  <c r="J31" i="100"/>
  <c r="G31" i="100"/>
  <c r="J30" i="100"/>
  <c r="G30" i="100"/>
  <c r="J29" i="100"/>
  <c r="G29" i="100"/>
  <c r="J28" i="100"/>
  <c r="G28" i="100"/>
  <c r="J27" i="100"/>
  <c r="G27" i="100"/>
  <c r="J26" i="100"/>
  <c r="G26" i="100"/>
  <c r="J25" i="100"/>
  <c r="G25" i="100"/>
  <c r="J24" i="100"/>
  <c r="G24" i="100"/>
  <c r="J23" i="100"/>
  <c r="G23" i="100"/>
  <c r="J22" i="100"/>
  <c r="G22" i="100"/>
  <c r="J21" i="100"/>
  <c r="G21" i="100"/>
  <c r="J20" i="100"/>
  <c r="G20" i="100"/>
  <c r="J19" i="100"/>
  <c r="G19" i="100"/>
  <c r="J18" i="100"/>
  <c r="G18" i="100"/>
  <c r="J17" i="100"/>
  <c r="G17" i="100"/>
  <c r="J16" i="100"/>
  <c r="G16" i="100"/>
  <c r="J15" i="100"/>
  <c r="G15" i="100"/>
  <c r="J14" i="100"/>
  <c r="G14" i="100"/>
  <c r="J13" i="100"/>
  <c r="G13" i="100"/>
  <c r="J12" i="100"/>
  <c r="G12" i="100"/>
  <c r="J11" i="100"/>
  <c r="G11" i="100"/>
  <c r="J10" i="100"/>
  <c r="G10" i="100"/>
  <c r="J9" i="100"/>
  <c r="G9" i="100"/>
  <c r="J8" i="100"/>
  <c r="G8" i="100"/>
  <c r="I141" i="100" s="1"/>
  <c r="E376" i="99"/>
  <c r="D376" i="99"/>
  <c r="C376" i="99"/>
  <c r="A376" i="99"/>
  <c r="B24" i="98" s="1"/>
  <c r="G374" i="99"/>
  <c r="G373" i="99"/>
  <c r="G372" i="99"/>
  <c r="G371" i="99"/>
  <c r="G370" i="99"/>
  <c r="G369" i="99"/>
  <c r="G368" i="99"/>
  <c r="G367" i="99"/>
  <c r="G366" i="99"/>
  <c r="G365" i="99"/>
  <c r="G364" i="99"/>
  <c r="G363" i="99"/>
  <c r="G362" i="99"/>
  <c r="G361" i="99"/>
  <c r="G360" i="99"/>
  <c r="G359" i="99"/>
  <c r="G358" i="99"/>
  <c r="G357" i="99"/>
  <c r="G356" i="99"/>
  <c r="G355" i="99"/>
  <c r="G354" i="99"/>
  <c r="G353" i="99"/>
  <c r="G352" i="99"/>
  <c r="G351" i="99"/>
  <c r="G350" i="99"/>
  <c r="G349" i="99"/>
  <c r="G348" i="99"/>
  <c r="G347" i="99"/>
  <c r="G346" i="99"/>
  <c r="G345" i="99"/>
  <c r="G344" i="99"/>
  <c r="G343" i="99"/>
  <c r="G342" i="99"/>
  <c r="G341" i="99"/>
  <c r="G340" i="99"/>
  <c r="G339" i="99"/>
  <c r="G338" i="99"/>
  <c r="G337" i="99"/>
  <c r="G336" i="99"/>
  <c r="G335" i="99"/>
  <c r="G334" i="99"/>
  <c r="G333" i="99"/>
  <c r="G332" i="99"/>
  <c r="G331" i="99"/>
  <c r="G330" i="99"/>
  <c r="G329" i="99"/>
  <c r="G328" i="99"/>
  <c r="G327" i="99"/>
  <c r="G326" i="99"/>
  <c r="G325" i="99"/>
  <c r="G324" i="99"/>
  <c r="G323" i="99"/>
  <c r="G322" i="99"/>
  <c r="G321" i="99"/>
  <c r="G320" i="99"/>
  <c r="G319" i="99"/>
  <c r="G318" i="99"/>
  <c r="G317" i="99"/>
  <c r="G316" i="99"/>
  <c r="G315" i="99"/>
  <c r="G314" i="99"/>
  <c r="G313" i="99"/>
  <c r="G312" i="99"/>
  <c r="G311" i="99"/>
  <c r="G310" i="99"/>
  <c r="G309" i="99"/>
  <c r="G308" i="99"/>
  <c r="G307" i="99"/>
  <c r="G306" i="99"/>
  <c r="G305" i="99"/>
  <c r="G304" i="99"/>
  <c r="G303" i="99"/>
  <c r="G302" i="99"/>
  <c r="G301" i="99"/>
  <c r="G300" i="99"/>
  <c r="G299" i="99"/>
  <c r="G298" i="99"/>
  <c r="G297" i="99"/>
  <c r="G296" i="99"/>
  <c r="G295" i="99"/>
  <c r="G294" i="99"/>
  <c r="G293" i="99"/>
  <c r="G292" i="99"/>
  <c r="G291" i="99"/>
  <c r="G290" i="99"/>
  <c r="G289" i="99"/>
  <c r="G288" i="99"/>
  <c r="G287" i="99"/>
  <c r="G286" i="99"/>
  <c r="G285" i="99"/>
  <c r="G284" i="99"/>
  <c r="G283" i="99"/>
  <c r="G282" i="99"/>
  <c r="G281" i="99"/>
  <c r="G280" i="99"/>
  <c r="G279" i="99"/>
  <c r="G278" i="99"/>
  <c r="G277" i="99"/>
  <c r="G276" i="99"/>
  <c r="G275" i="99"/>
  <c r="G274" i="99"/>
  <c r="G273" i="99"/>
  <c r="G272" i="99"/>
  <c r="G271" i="99"/>
  <c r="G270" i="99"/>
  <c r="G269" i="99"/>
  <c r="G268" i="99"/>
  <c r="G267" i="99"/>
  <c r="G266" i="99"/>
  <c r="G265" i="99"/>
  <c r="G264" i="99"/>
  <c r="G263" i="99"/>
  <c r="G262" i="99"/>
  <c r="G261" i="99"/>
  <c r="G260" i="99"/>
  <c r="G259" i="99"/>
  <c r="G258" i="99"/>
  <c r="G257" i="99"/>
  <c r="G256" i="99"/>
  <c r="G255" i="99"/>
  <c r="G254" i="99"/>
  <c r="G253" i="99"/>
  <c r="G252" i="99"/>
  <c r="G251" i="99"/>
  <c r="G250" i="99"/>
  <c r="G249" i="99"/>
  <c r="G248" i="99"/>
  <c r="G247" i="99"/>
  <c r="G246" i="99"/>
  <c r="G245" i="99"/>
  <c r="G244" i="99"/>
  <c r="G243" i="99"/>
  <c r="G242" i="99"/>
  <c r="G241" i="99"/>
  <c r="G240" i="99"/>
  <c r="G239" i="99"/>
  <c r="G238" i="99"/>
  <c r="G237" i="99"/>
  <c r="G236" i="99"/>
  <c r="G235" i="99"/>
  <c r="G234" i="99"/>
  <c r="G233" i="99"/>
  <c r="G232" i="99"/>
  <c r="G231" i="99"/>
  <c r="G230" i="99"/>
  <c r="G229" i="99"/>
  <c r="G228" i="99"/>
  <c r="G227" i="99"/>
  <c r="G226" i="99"/>
  <c r="G225" i="99"/>
  <c r="G224" i="99"/>
  <c r="G223" i="99"/>
  <c r="G222" i="99"/>
  <c r="G221" i="99"/>
  <c r="G220" i="99"/>
  <c r="G219" i="99"/>
  <c r="G218" i="99"/>
  <c r="G217" i="99"/>
  <c r="G216" i="99"/>
  <c r="G215" i="99"/>
  <c r="G214" i="99"/>
  <c r="G213" i="99"/>
  <c r="G212" i="99"/>
  <c r="G211" i="99"/>
  <c r="G210" i="99"/>
  <c r="G209" i="99"/>
  <c r="G208" i="99"/>
  <c r="G207" i="99"/>
  <c r="G206" i="99"/>
  <c r="G205" i="99"/>
  <c r="G204" i="99"/>
  <c r="G203" i="99"/>
  <c r="G202" i="99"/>
  <c r="G201" i="99"/>
  <c r="G200" i="99"/>
  <c r="G199" i="99"/>
  <c r="G198" i="99"/>
  <c r="G197" i="99"/>
  <c r="G196" i="99"/>
  <c r="G195" i="99"/>
  <c r="G194" i="99"/>
  <c r="G193" i="99"/>
  <c r="G192" i="99"/>
  <c r="G191" i="99"/>
  <c r="G190" i="99"/>
  <c r="G189" i="99"/>
  <c r="G188" i="99"/>
  <c r="G187" i="99"/>
  <c r="G186" i="99"/>
  <c r="G185" i="99"/>
  <c r="G184" i="99"/>
  <c r="G183" i="99"/>
  <c r="G182" i="99"/>
  <c r="G181" i="99"/>
  <c r="G180" i="99"/>
  <c r="G179" i="99"/>
  <c r="G178" i="99"/>
  <c r="G177" i="99"/>
  <c r="G176" i="99"/>
  <c r="G175" i="99"/>
  <c r="G174" i="99"/>
  <c r="G173" i="99"/>
  <c r="G172" i="99"/>
  <c r="G171" i="99"/>
  <c r="G170" i="99"/>
  <c r="G169" i="99"/>
  <c r="G168" i="99"/>
  <c r="G167" i="99"/>
  <c r="G166" i="99"/>
  <c r="G165" i="99"/>
  <c r="G164" i="99"/>
  <c r="G163" i="99"/>
  <c r="G162" i="99"/>
  <c r="G161" i="99"/>
  <c r="G160" i="99"/>
  <c r="G159" i="99"/>
  <c r="G158" i="99"/>
  <c r="G157" i="99"/>
  <c r="G156" i="99"/>
  <c r="G155" i="99"/>
  <c r="G154" i="99"/>
  <c r="G153" i="99"/>
  <c r="G152" i="99"/>
  <c r="G151" i="99"/>
  <c r="G150" i="99"/>
  <c r="G149" i="99"/>
  <c r="G148" i="99"/>
  <c r="G147" i="99"/>
  <c r="G146" i="99"/>
  <c r="G145" i="99"/>
  <c r="G144" i="99"/>
  <c r="G143" i="99"/>
  <c r="G142" i="99"/>
  <c r="G141" i="99"/>
  <c r="G140" i="99"/>
  <c r="G139" i="99"/>
  <c r="G138" i="99"/>
  <c r="G137" i="99"/>
  <c r="G136" i="99"/>
  <c r="G135" i="99"/>
  <c r="G134" i="99"/>
  <c r="G133" i="99"/>
  <c r="G132" i="99"/>
  <c r="G131" i="99"/>
  <c r="G130" i="99"/>
  <c r="G129" i="99"/>
  <c r="G128" i="99"/>
  <c r="G127" i="99"/>
  <c r="G126" i="99"/>
  <c r="G125" i="99"/>
  <c r="G124" i="99"/>
  <c r="G123" i="99"/>
  <c r="G122" i="99"/>
  <c r="G121" i="99"/>
  <c r="G120" i="99"/>
  <c r="G119" i="99"/>
  <c r="G118" i="99"/>
  <c r="G117" i="99"/>
  <c r="G116" i="99"/>
  <c r="G115" i="99"/>
  <c r="G114" i="99"/>
  <c r="G113" i="99"/>
  <c r="G112" i="99"/>
  <c r="G111" i="99"/>
  <c r="G110" i="99"/>
  <c r="G109" i="99"/>
  <c r="G108" i="99"/>
  <c r="G107" i="99"/>
  <c r="G106" i="99"/>
  <c r="G105" i="99"/>
  <c r="G104" i="99"/>
  <c r="G103" i="99"/>
  <c r="G102" i="99"/>
  <c r="G101" i="99"/>
  <c r="G100" i="99"/>
  <c r="G99" i="99"/>
  <c r="G98" i="99"/>
  <c r="G97" i="99"/>
  <c r="G96" i="99"/>
  <c r="G95" i="99"/>
  <c r="G94" i="99"/>
  <c r="G93" i="99"/>
  <c r="G92" i="99"/>
  <c r="G91" i="99"/>
  <c r="G90" i="99"/>
  <c r="G89" i="99"/>
  <c r="G88" i="99"/>
  <c r="G87" i="99"/>
  <c r="G86" i="99"/>
  <c r="G85" i="99"/>
  <c r="G84" i="99"/>
  <c r="G83" i="99"/>
  <c r="G82" i="99"/>
  <c r="G81" i="99"/>
  <c r="G80" i="99"/>
  <c r="G79" i="99"/>
  <c r="G78" i="99"/>
  <c r="G77" i="99"/>
  <c r="G76" i="99"/>
  <c r="G75" i="99"/>
  <c r="G74" i="99"/>
  <c r="G73" i="99"/>
  <c r="G72" i="99"/>
  <c r="G71" i="99"/>
  <c r="G70" i="99"/>
  <c r="G69" i="99"/>
  <c r="G68" i="99"/>
  <c r="G67" i="99"/>
  <c r="G66" i="99"/>
  <c r="G65" i="99"/>
  <c r="G64" i="99"/>
  <c r="G63" i="99"/>
  <c r="G62" i="99"/>
  <c r="G61" i="99"/>
  <c r="G60" i="99"/>
  <c r="G59" i="99"/>
  <c r="G58" i="99"/>
  <c r="G57" i="99"/>
  <c r="G56" i="99"/>
  <c r="G55" i="99"/>
  <c r="G54" i="99"/>
  <c r="G53" i="99"/>
  <c r="G52" i="99"/>
  <c r="G51" i="99"/>
  <c r="G50" i="99"/>
  <c r="G49" i="99"/>
  <c r="G48" i="99"/>
  <c r="G47" i="99"/>
  <c r="G46" i="99"/>
  <c r="G45" i="99"/>
  <c r="G44" i="99"/>
  <c r="G43" i="99"/>
  <c r="G42" i="99"/>
  <c r="G41" i="99"/>
  <c r="G40" i="99"/>
  <c r="G39" i="99"/>
  <c r="G38" i="99"/>
  <c r="G37" i="99"/>
  <c r="G36" i="99"/>
  <c r="G35" i="99"/>
  <c r="G34" i="99"/>
  <c r="G33" i="99"/>
  <c r="G32" i="99"/>
  <c r="G31" i="99"/>
  <c r="G30" i="99"/>
  <c r="G29" i="99"/>
  <c r="G28" i="99"/>
  <c r="G27" i="99"/>
  <c r="G26" i="99"/>
  <c r="G25" i="99"/>
  <c r="G24" i="99"/>
  <c r="G23" i="99"/>
  <c r="G22" i="99"/>
  <c r="G21" i="99"/>
  <c r="G20" i="99"/>
  <c r="G19" i="99"/>
  <c r="G18" i="99"/>
  <c r="G17" i="99"/>
  <c r="G16" i="99"/>
  <c r="G15" i="99"/>
  <c r="G14" i="99"/>
  <c r="H14" i="99" s="1"/>
  <c r="G13" i="99"/>
  <c r="G12" i="99"/>
  <c r="G11" i="99"/>
  <c r="G10" i="99"/>
  <c r="G9" i="99"/>
  <c r="I9" i="99" s="1"/>
  <c r="G8" i="99"/>
  <c r="O25" i="98"/>
  <c r="N25" i="98"/>
  <c r="M25" i="98"/>
  <c r="L25" i="98"/>
  <c r="K25" i="98"/>
  <c r="J25" i="98"/>
  <c r="I25" i="98"/>
  <c r="F24" i="98"/>
  <c r="C24" i="98"/>
  <c r="A24" i="98"/>
  <c r="G23" i="98"/>
  <c r="F23" i="98"/>
  <c r="B23" i="98"/>
  <c r="A23" i="98"/>
  <c r="N18" i="98"/>
  <c r="M18" i="98"/>
  <c r="L18" i="98"/>
  <c r="J18" i="98"/>
  <c r="F17" i="98"/>
  <c r="I17" i="98" s="1"/>
  <c r="I18" i="98" s="1"/>
  <c r="C17" i="98"/>
  <c r="C18" i="98" s="1"/>
  <c r="B17" i="98"/>
  <c r="B18" i="98" s="1"/>
  <c r="A17" i="98"/>
  <c r="A18" i="98" s="1"/>
  <c r="N14" i="98"/>
  <c r="M14" i="98"/>
  <c r="L14" i="98"/>
  <c r="J14" i="98"/>
  <c r="J27" i="98" s="1"/>
  <c r="F13" i="98"/>
  <c r="I13" i="98" s="1"/>
  <c r="C13" i="98"/>
  <c r="B13" i="98"/>
  <c r="A13" i="98"/>
  <c r="G12" i="98"/>
  <c r="F12" i="98"/>
  <c r="K12" i="98" s="1"/>
  <c r="O12" i="98" s="1"/>
  <c r="C12" i="98"/>
  <c r="B12" i="98"/>
  <c r="A12" i="98"/>
  <c r="F11" i="98"/>
  <c r="I11" i="98" s="1"/>
  <c r="C11" i="98"/>
  <c r="B11" i="98"/>
  <c r="A11" i="98"/>
  <c r="G10" i="98"/>
  <c r="F10" i="98"/>
  <c r="C10" i="98"/>
  <c r="B10" i="98"/>
  <c r="A10" i="98"/>
  <c r="G9" i="98"/>
  <c r="F9" i="98"/>
  <c r="I9" i="98" s="1"/>
  <c r="C9" i="98"/>
  <c r="B9" i="98"/>
  <c r="A9" i="98"/>
  <c r="G8" i="98"/>
  <c r="F8" i="98"/>
  <c r="K8" i="98" s="1"/>
  <c r="O8" i="98" s="1"/>
  <c r="C8" i="98"/>
  <c r="B8" i="98"/>
  <c r="A8" i="98"/>
  <c r="G7" i="98"/>
  <c r="F7" i="98"/>
  <c r="I7" i="98" s="1"/>
  <c r="C7" i="98"/>
  <c r="B7" i="98"/>
  <c r="A7" i="98"/>
  <c r="G6" i="98"/>
  <c r="F6" i="98"/>
  <c r="I6" i="98" s="1"/>
  <c r="C6" i="98"/>
  <c r="B6" i="98"/>
  <c r="A6" i="98"/>
  <c r="O3" i="98"/>
  <c r="N3" i="98"/>
  <c r="M3" i="98"/>
  <c r="L3" i="98"/>
  <c r="K3" i="98"/>
  <c r="J3" i="98"/>
  <c r="I3" i="98"/>
  <c r="H3" i="98"/>
  <c r="G3" i="98"/>
  <c r="F3" i="98"/>
  <c r="C3" i="98"/>
  <c r="B3" i="98"/>
  <c r="A3" i="98"/>
  <c r="C1" i="98"/>
  <c r="O26" i="97"/>
  <c r="N26" i="97"/>
  <c r="M26" i="97"/>
  <c r="L26" i="97"/>
  <c r="K26" i="97"/>
  <c r="J26" i="97"/>
  <c r="I26" i="97"/>
  <c r="G25" i="97"/>
  <c r="F25" i="97"/>
  <c r="C25" i="97"/>
  <c r="B25" i="97"/>
  <c r="A25" i="97"/>
  <c r="G24" i="97"/>
  <c r="F24" i="97"/>
  <c r="C24" i="97"/>
  <c r="C26" i="97" s="1"/>
  <c r="B24" i="97"/>
  <c r="A24" i="97"/>
  <c r="N19" i="97"/>
  <c r="M19" i="97"/>
  <c r="L19" i="97"/>
  <c r="J19" i="97"/>
  <c r="G18" i="97"/>
  <c r="F18" i="97"/>
  <c r="K18" i="97" s="1"/>
  <c r="O18" i="97" s="1"/>
  <c r="O19" i="97" s="1"/>
  <c r="C18" i="97"/>
  <c r="C19" i="97" s="1"/>
  <c r="B18" i="97"/>
  <c r="B19" i="97" s="1"/>
  <c r="A18" i="97"/>
  <c r="A19" i="97" s="1"/>
  <c r="N15" i="97"/>
  <c r="M15" i="97"/>
  <c r="M28" i="97" s="1"/>
  <c r="N13" i="89" s="1"/>
  <c r="M86" i="14" s="1"/>
  <c r="O97" i="147" s="1"/>
  <c r="L15" i="97"/>
  <c r="L28" i="97" s="1"/>
  <c r="M13" i="89" s="1"/>
  <c r="L86" i="14" s="1"/>
  <c r="N97" i="147" s="1"/>
  <c r="G14" i="97"/>
  <c r="F14" i="97"/>
  <c r="K14" i="97" s="1"/>
  <c r="O14" i="97" s="1"/>
  <c r="C14" i="97"/>
  <c r="B14" i="97"/>
  <c r="A14" i="97"/>
  <c r="G13" i="97"/>
  <c r="F13" i="97"/>
  <c r="I13" i="97" s="1"/>
  <c r="C13" i="97"/>
  <c r="B13" i="97"/>
  <c r="A13" i="97"/>
  <c r="G12" i="97"/>
  <c r="F12" i="97"/>
  <c r="K12" i="97" s="1"/>
  <c r="O12" i="97" s="1"/>
  <c r="C12" i="97"/>
  <c r="B12" i="97"/>
  <c r="A12" i="97"/>
  <c r="G11" i="97"/>
  <c r="F11" i="97"/>
  <c r="I11" i="97" s="1"/>
  <c r="C11" i="97"/>
  <c r="B11" i="97"/>
  <c r="A11" i="97"/>
  <c r="G10" i="97"/>
  <c r="F10" i="97"/>
  <c r="K10" i="97" s="1"/>
  <c r="O10" i="97" s="1"/>
  <c r="C10" i="97"/>
  <c r="B10" i="97"/>
  <c r="A10" i="97"/>
  <c r="J9" i="97"/>
  <c r="G9" i="97"/>
  <c r="H9" i="97" s="1"/>
  <c r="F9" i="97"/>
  <c r="K9" i="97" s="1"/>
  <c r="O9" i="97" s="1"/>
  <c r="C9" i="97"/>
  <c r="B9" i="97"/>
  <c r="A9" i="97"/>
  <c r="G8" i="97"/>
  <c r="F8" i="97"/>
  <c r="K8" i="97" s="1"/>
  <c r="O8" i="97" s="1"/>
  <c r="C8" i="97"/>
  <c r="B8" i="97"/>
  <c r="A8" i="97"/>
  <c r="G7" i="97"/>
  <c r="F7" i="97"/>
  <c r="K7" i="97" s="1"/>
  <c r="O7" i="97" s="1"/>
  <c r="C7" i="97"/>
  <c r="B7" i="97"/>
  <c r="A7" i="97"/>
  <c r="G6" i="97"/>
  <c r="H6" i="97" s="1"/>
  <c r="F6" i="97"/>
  <c r="I6" i="97" s="1"/>
  <c r="C6" i="97"/>
  <c r="B6" i="97"/>
  <c r="A6" i="97"/>
  <c r="O3" i="97"/>
  <c r="N3" i="97"/>
  <c r="M3" i="97"/>
  <c r="L3" i="97"/>
  <c r="K3" i="97"/>
  <c r="J3" i="97"/>
  <c r="I3" i="97"/>
  <c r="H3" i="97"/>
  <c r="G3" i="97"/>
  <c r="F3" i="97"/>
  <c r="C3" i="97"/>
  <c r="B3" i="97"/>
  <c r="A3" i="97"/>
  <c r="C1" i="97"/>
  <c r="O26" i="96"/>
  <c r="N26" i="96"/>
  <c r="M26" i="96"/>
  <c r="L26" i="96"/>
  <c r="K26" i="96"/>
  <c r="J26" i="96"/>
  <c r="I26" i="96"/>
  <c r="G25" i="96"/>
  <c r="F25" i="96"/>
  <c r="C25" i="96"/>
  <c r="B25" i="96"/>
  <c r="A25" i="96"/>
  <c r="G24" i="96"/>
  <c r="F24" i="96"/>
  <c r="C24" i="96"/>
  <c r="B24" i="96"/>
  <c r="A24" i="96"/>
  <c r="G23" i="96"/>
  <c r="F23" i="96"/>
  <c r="C23" i="96"/>
  <c r="B23" i="96"/>
  <c r="A23" i="96"/>
  <c r="A26" i="96" s="1"/>
  <c r="N18" i="96"/>
  <c r="M18" i="96"/>
  <c r="L18" i="96"/>
  <c r="J18" i="96"/>
  <c r="G17" i="96"/>
  <c r="F17" i="96"/>
  <c r="I17" i="96" s="1"/>
  <c r="C17" i="96"/>
  <c r="B17" i="96"/>
  <c r="A17" i="96"/>
  <c r="G16" i="96"/>
  <c r="F16" i="96"/>
  <c r="C16" i="96"/>
  <c r="B16" i="96"/>
  <c r="A16" i="96"/>
  <c r="A18" i="96" s="1"/>
  <c r="N13" i="96"/>
  <c r="M13" i="96"/>
  <c r="L13" i="96"/>
  <c r="G12" i="96"/>
  <c r="F12" i="96"/>
  <c r="K12" i="96" s="1"/>
  <c r="O12" i="96" s="1"/>
  <c r="C12" i="96"/>
  <c r="B12" i="96"/>
  <c r="A12" i="96"/>
  <c r="G11" i="96"/>
  <c r="F11" i="96"/>
  <c r="K11" i="96" s="1"/>
  <c r="O11" i="96" s="1"/>
  <c r="C11" i="96"/>
  <c r="B11" i="96"/>
  <c r="A11" i="96"/>
  <c r="G10" i="96"/>
  <c r="F10" i="96"/>
  <c r="K10" i="96" s="1"/>
  <c r="O10" i="96" s="1"/>
  <c r="C10" i="96"/>
  <c r="B10" i="96"/>
  <c r="A10" i="96"/>
  <c r="G9" i="96"/>
  <c r="F9" i="96"/>
  <c r="I9" i="96" s="1"/>
  <c r="C9" i="96"/>
  <c r="B9" i="96"/>
  <c r="A9" i="96"/>
  <c r="G8" i="96"/>
  <c r="F8" i="96"/>
  <c r="K8" i="96" s="1"/>
  <c r="O8" i="96" s="1"/>
  <c r="C8" i="96"/>
  <c r="B8" i="96"/>
  <c r="A8" i="96"/>
  <c r="G7" i="96"/>
  <c r="F7" i="96"/>
  <c r="K7" i="96" s="1"/>
  <c r="O7" i="96" s="1"/>
  <c r="C7" i="96"/>
  <c r="B7" i="96"/>
  <c r="A7" i="96"/>
  <c r="J6" i="96"/>
  <c r="G6" i="96"/>
  <c r="F6" i="96"/>
  <c r="C6" i="96"/>
  <c r="B6" i="96"/>
  <c r="A6" i="96"/>
  <c r="O3" i="96"/>
  <c r="N3" i="96"/>
  <c r="M3" i="96"/>
  <c r="L3" i="96"/>
  <c r="K3" i="96"/>
  <c r="J3" i="96"/>
  <c r="I3" i="96"/>
  <c r="H3" i="96"/>
  <c r="G3" i="96"/>
  <c r="F3" i="96"/>
  <c r="C3" i="96"/>
  <c r="B3" i="96"/>
  <c r="A3" i="96"/>
  <c r="C1" i="96"/>
  <c r="O38" i="95"/>
  <c r="N38" i="95"/>
  <c r="M38" i="95"/>
  <c r="L38" i="95"/>
  <c r="K38" i="95"/>
  <c r="J38" i="95"/>
  <c r="I38" i="95"/>
  <c r="G37" i="95"/>
  <c r="F37" i="95"/>
  <c r="C37" i="95"/>
  <c r="B37" i="95"/>
  <c r="A37" i="95"/>
  <c r="G36" i="95"/>
  <c r="F36" i="95"/>
  <c r="C36" i="95"/>
  <c r="B36" i="95"/>
  <c r="A36" i="95"/>
  <c r="G35" i="95"/>
  <c r="F35" i="95"/>
  <c r="C35" i="95"/>
  <c r="B35" i="95"/>
  <c r="A35" i="95"/>
  <c r="G34" i="95"/>
  <c r="F34" i="95"/>
  <c r="C34" i="95"/>
  <c r="B34" i="95"/>
  <c r="A34" i="95"/>
  <c r="G33" i="95"/>
  <c r="F33" i="95"/>
  <c r="C33" i="95"/>
  <c r="B33" i="95"/>
  <c r="A33" i="95"/>
  <c r="G32" i="95"/>
  <c r="F32" i="95"/>
  <c r="C32" i="95"/>
  <c r="B32" i="95"/>
  <c r="A32" i="95"/>
  <c r="G31" i="95"/>
  <c r="F31" i="95"/>
  <c r="C31" i="95"/>
  <c r="B31" i="95"/>
  <c r="A31" i="95"/>
  <c r="G30" i="95"/>
  <c r="F30" i="95"/>
  <c r="C30" i="95"/>
  <c r="B30" i="95"/>
  <c r="A30" i="95"/>
  <c r="N25" i="95"/>
  <c r="M25" i="95"/>
  <c r="L25" i="95"/>
  <c r="J25" i="95"/>
  <c r="G24" i="95"/>
  <c r="F24" i="95"/>
  <c r="I24" i="95" s="1"/>
  <c r="C24" i="95"/>
  <c r="B24" i="95"/>
  <c r="A24" i="95"/>
  <c r="G23" i="95"/>
  <c r="F23" i="95"/>
  <c r="K23" i="95" s="1"/>
  <c r="O23" i="95" s="1"/>
  <c r="C23" i="95"/>
  <c r="B23" i="95"/>
  <c r="A23" i="95"/>
  <c r="G22" i="95"/>
  <c r="F22" i="95"/>
  <c r="K22" i="95" s="1"/>
  <c r="C22" i="95"/>
  <c r="B22" i="95"/>
  <c r="A22" i="95"/>
  <c r="N19" i="95"/>
  <c r="N27" i="95" s="1"/>
  <c r="M19" i="95"/>
  <c r="L19" i="95"/>
  <c r="L27" i="95" s="1"/>
  <c r="L40" i="95" s="1"/>
  <c r="M11" i="89" s="1"/>
  <c r="L81" i="14" s="1"/>
  <c r="N92" i="147" s="1"/>
  <c r="J19" i="95"/>
  <c r="G18" i="95"/>
  <c r="F18" i="95"/>
  <c r="I18" i="95" s="1"/>
  <c r="C18" i="95"/>
  <c r="B18" i="95"/>
  <c r="A18" i="95"/>
  <c r="G17" i="95"/>
  <c r="F17" i="95"/>
  <c r="K17" i="95" s="1"/>
  <c r="O17" i="95" s="1"/>
  <c r="C17" i="95"/>
  <c r="B17" i="95"/>
  <c r="A17" i="95"/>
  <c r="G16" i="95"/>
  <c r="H16" i="95" s="1"/>
  <c r="F16" i="95"/>
  <c r="K16" i="95" s="1"/>
  <c r="O16" i="95" s="1"/>
  <c r="C16" i="95"/>
  <c r="B16" i="95"/>
  <c r="A16" i="95"/>
  <c r="I15" i="95"/>
  <c r="G15" i="95"/>
  <c r="F15" i="95"/>
  <c r="K15" i="95" s="1"/>
  <c r="O15" i="95" s="1"/>
  <c r="C15" i="95"/>
  <c r="B15" i="95"/>
  <c r="A15" i="95"/>
  <c r="G14" i="95"/>
  <c r="F14" i="95"/>
  <c r="I14" i="95" s="1"/>
  <c r="C14" i="95"/>
  <c r="B14" i="95"/>
  <c r="A14" i="95"/>
  <c r="G13" i="95"/>
  <c r="F13" i="95"/>
  <c r="K13" i="95" s="1"/>
  <c r="O13" i="95" s="1"/>
  <c r="C13" i="95"/>
  <c r="B13" i="95"/>
  <c r="A13" i="95"/>
  <c r="G12" i="95"/>
  <c r="F12" i="95"/>
  <c r="K12" i="95" s="1"/>
  <c r="O12" i="95" s="1"/>
  <c r="C12" i="95"/>
  <c r="B12" i="95"/>
  <c r="A12" i="95"/>
  <c r="G11" i="95"/>
  <c r="F11" i="95"/>
  <c r="K11" i="95" s="1"/>
  <c r="O11" i="95" s="1"/>
  <c r="C11" i="95"/>
  <c r="B11" i="95"/>
  <c r="A11" i="95"/>
  <c r="G10" i="95"/>
  <c r="F10" i="95"/>
  <c r="I10" i="95" s="1"/>
  <c r="C10" i="95"/>
  <c r="B10" i="95"/>
  <c r="A10" i="95"/>
  <c r="I9" i="95"/>
  <c r="G9" i="95"/>
  <c r="H9" i="95" s="1"/>
  <c r="F9" i="95"/>
  <c r="K9" i="95" s="1"/>
  <c r="O9" i="95" s="1"/>
  <c r="C9" i="95"/>
  <c r="B9" i="95"/>
  <c r="A9" i="95"/>
  <c r="G8" i="95"/>
  <c r="F8" i="95"/>
  <c r="K8" i="95" s="1"/>
  <c r="O8" i="95" s="1"/>
  <c r="C8" i="95"/>
  <c r="B8" i="95"/>
  <c r="A8" i="95"/>
  <c r="G7" i="95"/>
  <c r="F7" i="95"/>
  <c r="K7" i="95" s="1"/>
  <c r="O7" i="95" s="1"/>
  <c r="C7" i="95"/>
  <c r="B7" i="95"/>
  <c r="A7" i="95"/>
  <c r="G6" i="95"/>
  <c r="F6" i="95"/>
  <c r="I6" i="95" s="1"/>
  <c r="C6" i="95"/>
  <c r="B6" i="95"/>
  <c r="A6" i="95"/>
  <c r="O3" i="95"/>
  <c r="N3" i="95"/>
  <c r="M3" i="95"/>
  <c r="L3" i="95"/>
  <c r="K3" i="95"/>
  <c r="J3" i="95"/>
  <c r="I3" i="95"/>
  <c r="H3" i="95"/>
  <c r="G3" i="95"/>
  <c r="F3" i="95"/>
  <c r="C3" i="95"/>
  <c r="B3" i="95"/>
  <c r="A3" i="95"/>
  <c r="C1" i="95"/>
  <c r="O19" i="94"/>
  <c r="N19" i="94"/>
  <c r="M19" i="94"/>
  <c r="L19" i="94"/>
  <c r="K19" i="94"/>
  <c r="J19" i="94"/>
  <c r="G18" i="94"/>
  <c r="H18" i="94" s="1"/>
  <c r="F18" i="94"/>
  <c r="I18" i="94" s="1"/>
  <c r="C18" i="94"/>
  <c r="B18" i="94"/>
  <c r="A18" i="94"/>
  <c r="G17" i="94"/>
  <c r="F17" i="94"/>
  <c r="C17" i="94"/>
  <c r="B17" i="94"/>
  <c r="A17" i="94"/>
  <c r="N12" i="94"/>
  <c r="M12" i="94"/>
  <c r="L12" i="94"/>
  <c r="J12" i="94"/>
  <c r="C12" i="94"/>
  <c r="I11" i="94"/>
  <c r="I12" i="94" s="1"/>
  <c r="G11" i="94"/>
  <c r="F11" i="94"/>
  <c r="F12" i="94" s="1"/>
  <c r="B11" i="94"/>
  <c r="B12" i="94" s="1"/>
  <c r="A11" i="94"/>
  <c r="A12" i="94" s="1"/>
  <c r="N8" i="94"/>
  <c r="M8" i="94"/>
  <c r="L8" i="94"/>
  <c r="J8" i="94"/>
  <c r="J14" i="94" s="1"/>
  <c r="J21" i="94" s="1"/>
  <c r="G7" i="94"/>
  <c r="F7" i="94"/>
  <c r="C7" i="94"/>
  <c r="B7" i="94"/>
  <c r="A7" i="94"/>
  <c r="G6" i="94"/>
  <c r="F6" i="94"/>
  <c r="I6" i="94" s="1"/>
  <c r="C6" i="94"/>
  <c r="C8" i="94" s="1"/>
  <c r="B6" i="94"/>
  <c r="A6" i="94"/>
  <c r="O3" i="94"/>
  <c r="N3" i="94"/>
  <c r="M3" i="94"/>
  <c r="L3" i="94"/>
  <c r="K3" i="94"/>
  <c r="J3" i="94"/>
  <c r="I3" i="94"/>
  <c r="H3" i="94"/>
  <c r="G3" i="94"/>
  <c r="F3" i="94"/>
  <c r="C3" i="94"/>
  <c r="B3" i="94"/>
  <c r="A3" i="94"/>
  <c r="C1" i="94"/>
  <c r="O44" i="93"/>
  <c r="N44" i="93"/>
  <c r="M44" i="93"/>
  <c r="L44" i="93"/>
  <c r="K44" i="93"/>
  <c r="J44" i="93"/>
  <c r="I44" i="93"/>
  <c r="G43" i="93"/>
  <c r="F43" i="93"/>
  <c r="C43" i="93"/>
  <c r="B43" i="93"/>
  <c r="A43" i="93"/>
  <c r="G42" i="93"/>
  <c r="F42" i="93"/>
  <c r="C42" i="93"/>
  <c r="B42" i="93"/>
  <c r="A42" i="93"/>
  <c r="G41" i="93"/>
  <c r="F41" i="93"/>
  <c r="C41" i="93"/>
  <c r="B41" i="93"/>
  <c r="A41" i="93"/>
  <c r="G40" i="93"/>
  <c r="F40" i="93"/>
  <c r="C40" i="93"/>
  <c r="B40" i="93"/>
  <c r="A40" i="93"/>
  <c r="G39" i="93"/>
  <c r="F39" i="93"/>
  <c r="C39" i="93"/>
  <c r="B39" i="93"/>
  <c r="A39" i="93"/>
  <c r="G38" i="93"/>
  <c r="F38" i="93"/>
  <c r="C38" i="93"/>
  <c r="B38" i="93"/>
  <c r="A38" i="93"/>
  <c r="N33" i="93"/>
  <c r="M33" i="93"/>
  <c r="L33" i="93"/>
  <c r="J33" i="93"/>
  <c r="G32" i="93"/>
  <c r="H32" i="93" s="1"/>
  <c r="F32" i="93"/>
  <c r="I32" i="93" s="1"/>
  <c r="C32" i="93"/>
  <c r="B32" i="93"/>
  <c r="A32" i="93"/>
  <c r="G31" i="93"/>
  <c r="F31" i="93"/>
  <c r="K31" i="93" s="1"/>
  <c r="O31" i="93" s="1"/>
  <c r="C31" i="93"/>
  <c r="B31" i="93"/>
  <c r="A31" i="93"/>
  <c r="G30" i="93"/>
  <c r="F30" i="93"/>
  <c r="K30" i="93" s="1"/>
  <c r="O30" i="93" s="1"/>
  <c r="C30" i="93"/>
  <c r="B30" i="93"/>
  <c r="A30" i="93"/>
  <c r="G29" i="93"/>
  <c r="F29" i="93"/>
  <c r="F33" i="93" s="1"/>
  <c r="C29" i="93"/>
  <c r="B29" i="93"/>
  <c r="A29" i="93"/>
  <c r="N24" i="93"/>
  <c r="M24" i="93"/>
  <c r="L24" i="93"/>
  <c r="J24" i="93"/>
  <c r="G23" i="93"/>
  <c r="F23" i="93"/>
  <c r="I23" i="93" s="1"/>
  <c r="C23" i="93"/>
  <c r="B23" i="93"/>
  <c r="A23" i="93"/>
  <c r="G22" i="93"/>
  <c r="F22" i="93"/>
  <c r="K22" i="93" s="1"/>
  <c r="O22" i="93" s="1"/>
  <c r="C22" i="93"/>
  <c r="B22" i="93"/>
  <c r="A22" i="93"/>
  <c r="G21" i="93"/>
  <c r="F21" i="93"/>
  <c r="I21" i="93" s="1"/>
  <c r="C21" i="93"/>
  <c r="B21" i="93"/>
  <c r="A21" i="93"/>
  <c r="G20" i="93"/>
  <c r="F20" i="93"/>
  <c r="K20" i="93" s="1"/>
  <c r="O20" i="93" s="1"/>
  <c r="C20" i="93"/>
  <c r="B20" i="93"/>
  <c r="A20" i="93"/>
  <c r="G19" i="93"/>
  <c r="F19" i="93"/>
  <c r="I19" i="93" s="1"/>
  <c r="C19" i="93"/>
  <c r="B19" i="93"/>
  <c r="A19" i="93"/>
  <c r="G18" i="93"/>
  <c r="F18" i="93"/>
  <c r="K18" i="93" s="1"/>
  <c r="O18" i="93" s="1"/>
  <c r="C18" i="93"/>
  <c r="B18" i="93"/>
  <c r="A18" i="93"/>
  <c r="G17" i="93"/>
  <c r="F17" i="93"/>
  <c r="I17" i="93" s="1"/>
  <c r="C17" i="93"/>
  <c r="B17" i="93"/>
  <c r="A17" i="93"/>
  <c r="G16" i="93"/>
  <c r="F16" i="93"/>
  <c r="K16" i="93" s="1"/>
  <c r="O16" i="93" s="1"/>
  <c r="C16" i="93"/>
  <c r="B16" i="93"/>
  <c r="A16" i="93"/>
  <c r="G15" i="93"/>
  <c r="F15" i="93"/>
  <c r="C15" i="93"/>
  <c r="B15" i="93"/>
  <c r="A15" i="93"/>
  <c r="G12" i="93"/>
  <c r="F12" i="93"/>
  <c r="I12" i="93" s="1"/>
  <c r="C12" i="93"/>
  <c r="B12" i="93"/>
  <c r="A12" i="93"/>
  <c r="G11" i="93"/>
  <c r="F11" i="93"/>
  <c r="K11" i="93" s="1"/>
  <c r="O11" i="93" s="1"/>
  <c r="C11" i="93"/>
  <c r="B11" i="93"/>
  <c r="A11" i="93"/>
  <c r="G10" i="93"/>
  <c r="F10" i="93"/>
  <c r="K10" i="93" s="1"/>
  <c r="O10" i="93" s="1"/>
  <c r="C10" i="93"/>
  <c r="B10" i="93"/>
  <c r="A10" i="93"/>
  <c r="N8" i="93"/>
  <c r="N13" i="93" s="1"/>
  <c r="N26" i="93" s="1"/>
  <c r="M8" i="93"/>
  <c r="M13" i="93" s="1"/>
  <c r="M26" i="93" s="1"/>
  <c r="M35" i="93" s="1"/>
  <c r="M46" i="93" s="1"/>
  <c r="N9" i="89" s="1"/>
  <c r="M79" i="14" s="1"/>
  <c r="O90" i="147" s="1"/>
  <c r="L8" i="93"/>
  <c r="L13" i="93" s="1"/>
  <c r="L26" i="93" s="1"/>
  <c r="L35" i="93" s="1"/>
  <c r="L46" i="93" s="1"/>
  <c r="M9" i="89" s="1"/>
  <c r="L79" i="14" s="1"/>
  <c r="N90" i="147" s="1"/>
  <c r="G7" i="93"/>
  <c r="F7" i="93"/>
  <c r="I7" i="93" s="1"/>
  <c r="C7" i="93"/>
  <c r="B7" i="93"/>
  <c r="A7" i="93"/>
  <c r="J6" i="93"/>
  <c r="G6" i="93"/>
  <c r="F6" i="93"/>
  <c r="K6" i="93" s="1"/>
  <c r="O6" i="93" s="1"/>
  <c r="C6" i="93"/>
  <c r="B6" i="93"/>
  <c r="A6" i="93"/>
  <c r="O3" i="93"/>
  <c r="N3" i="93"/>
  <c r="M3" i="93"/>
  <c r="L3" i="93"/>
  <c r="K3" i="93"/>
  <c r="J3" i="93"/>
  <c r="I3" i="93"/>
  <c r="H3" i="93"/>
  <c r="G3" i="93"/>
  <c r="F3" i="93"/>
  <c r="C3" i="93"/>
  <c r="B3" i="93"/>
  <c r="A3" i="93"/>
  <c r="C1" i="93"/>
  <c r="O30" i="92"/>
  <c r="N30" i="92"/>
  <c r="M30" i="92"/>
  <c r="L30" i="92"/>
  <c r="K30" i="92"/>
  <c r="J30" i="92"/>
  <c r="I30" i="92"/>
  <c r="G29" i="92"/>
  <c r="F29" i="92"/>
  <c r="C29" i="92"/>
  <c r="B29" i="92"/>
  <c r="A29" i="92"/>
  <c r="G28" i="92"/>
  <c r="F28" i="92"/>
  <c r="C28" i="92"/>
  <c r="B28" i="92"/>
  <c r="A28" i="92"/>
  <c r="G27" i="92"/>
  <c r="F27" i="92"/>
  <c r="C27" i="92"/>
  <c r="B27" i="92"/>
  <c r="A27" i="92"/>
  <c r="G26" i="92"/>
  <c r="F26" i="92"/>
  <c r="C26" i="92"/>
  <c r="B26" i="92"/>
  <c r="A26" i="92"/>
  <c r="G25" i="92"/>
  <c r="F25" i="92"/>
  <c r="C25" i="92"/>
  <c r="B25" i="92"/>
  <c r="A25" i="92"/>
  <c r="G24" i="92"/>
  <c r="F24" i="92"/>
  <c r="C24" i="92"/>
  <c r="B24" i="92"/>
  <c r="A24" i="92"/>
  <c r="G23" i="92"/>
  <c r="F23" i="92"/>
  <c r="H23" i="92" s="1"/>
  <c r="C23" i="92"/>
  <c r="B23" i="92"/>
  <c r="A23" i="92"/>
  <c r="N18" i="92"/>
  <c r="M18" i="92"/>
  <c r="L18" i="92"/>
  <c r="J18" i="92"/>
  <c r="K17" i="92"/>
  <c r="O17" i="92" s="1"/>
  <c r="G17" i="92"/>
  <c r="F17" i="92"/>
  <c r="I17" i="92" s="1"/>
  <c r="C17" i="92"/>
  <c r="B17" i="92"/>
  <c r="A17" i="92"/>
  <c r="G16" i="92"/>
  <c r="F16" i="92"/>
  <c r="K16" i="92" s="1"/>
  <c r="O16" i="92" s="1"/>
  <c r="C16" i="92"/>
  <c r="B16" i="92"/>
  <c r="A16" i="92"/>
  <c r="G15" i="92"/>
  <c r="H15" i="92" s="1"/>
  <c r="F15" i="92"/>
  <c r="K15" i="92" s="1"/>
  <c r="C15" i="92"/>
  <c r="B15" i="92"/>
  <c r="A15" i="92"/>
  <c r="N12" i="92"/>
  <c r="N20" i="92" s="1"/>
  <c r="N32" i="92" s="1"/>
  <c r="O8" i="89" s="1"/>
  <c r="N78" i="14" s="1"/>
  <c r="P89" i="147" s="1"/>
  <c r="M12" i="92"/>
  <c r="L12" i="92"/>
  <c r="L20" i="92" s="1"/>
  <c r="G11" i="92"/>
  <c r="F11" i="92"/>
  <c r="I11" i="92" s="1"/>
  <c r="C11" i="92"/>
  <c r="B11" i="92"/>
  <c r="A11" i="92"/>
  <c r="G10" i="92"/>
  <c r="F10" i="92"/>
  <c r="K10" i="92" s="1"/>
  <c r="O10" i="92" s="1"/>
  <c r="C10" i="92"/>
  <c r="B10" i="92"/>
  <c r="A10" i="92"/>
  <c r="G9" i="92"/>
  <c r="F9" i="92"/>
  <c r="K9" i="92" s="1"/>
  <c r="O9" i="92" s="1"/>
  <c r="C9" i="92"/>
  <c r="B9" i="92"/>
  <c r="A9" i="92"/>
  <c r="G8" i="92"/>
  <c r="F8" i="92"/>
  <c r="K8" i="92" s="1"/>
  <c r="O8" i="92" s="1"/>
  <c r="C8" i="92"/>
  <c r="B8" i="92"/>
  <c r="A8" i="92"/>
  <c r="G7" i="92"/>
  <c r="F7" i="92"/>
  <c r="I7" i="92" s="1"/>
  <c r="C7" i="92"/>
  <c r="B7" i="92"/>
  <c r="A7" i="92"/>
  <c r="J6" i="92"/>
  <c r="J12" i="92" s="1"/>
  <c r="J20" i="92" s="1"/>
  <c r="J32" i="92" s="1"/>
  <c r="H6" i="92"/>
  <c r="G6" i="92"/>
  <c r="F6" i="92"/>
  <c r="K6" i="92" s="1"/>
  <c r="O6" i="92" s="1"/>
  <c r="C6" i="92"/>
  <c r="B6" i="92"/>
  <c r="A6" i="92"/>
  <c r="O3" i="92"/>
  <c r="N3" i="92"/>
  <c r="M3" i="92"/>
  <c r="L3" i="92"/>
  <c r="K3" i="92"/>
  <c r="J3" i="92"/>
  <c r="I3" i="92"/>
  <c r="H3" i="92"/>
  <c r="G3" i="92"/>
  <c r="F3" i="92"/>
  <c r="C3" i="92"/>
  <c r="B3" i="92"/>
  <c r="A3" i="92"/>
  <c r="C1" i="92"/>
  <c r="O20" i="91"/>
  <c r="N20" i="91"/>
  <c r="M20" i="91"/>
  <c r="L20" i="91"/>
  <c r="K20" i="91"/>
  <c r="J20" i="91"/>
  <c r="I20" i="91"/>
  <c r="G19" i="91"/>
  <c r="F19" i="91"/>
  <c r="C19" i="91"/>
  <c r="B19" i="91"/>
  <c r="A19" i="91"/>
  <c r="G18" i="91"/>
  <c r="F18" i="91"/>
  <c r="C18" i="91"/>
  <c r="C20" i="91" s="1"/>
  <c r="B18" i="91"/>
  <c r="A18" i="91"/>
  <c r="O13" i="91"/>
  <c r="N13" i="91"/>
  <c r="M13" i="91"/>
  <c r="L13" i="91"/>
  <c r="K13" i="91"/>
  <c r="J13" i="91"/>
  <c r="C13" i="91"/>
  <c r="B13" i="91"/>
  <c r="G12" i="91"/>
  <c r="G13" i="91" s="1"/>
  <c r="F12" i="91"/>
  <c r="B12" i="91"/>
  <c r="A12" i="91"/>
  <c r="A13" i="91" s="1"/>
  <c r="N9" i="91"/>
  <c r="M9" i="91"/>
  <c r="L9" i="91"/>
  <c r="J9" i="91"/>
  <c r="G8" i="91"/>
  <c r="F8" i="91"/>
  <c r="K8" i="91" s="1"/>
  <c r="O8" i="91" s="1"/>
  <c r="C8" i="91"/>
  <c r="B8" i="91"/>
  <c r="A8" i="91"/>
  <c r="G7" i="91"/>
  <c r="F7" i="91"/>
  <c r="I7" i="91" s="1"/>
  <c r="C7" i="91"/>
  <c r="B7" i="91"/>
  <c r="A7" i="91"/>
  <c r="G6" i="91"/>
  <c r="F6" i="91"/>
  <c r="C6" i="91"/>
  <c r="B6" i="91"/>
  <c r="A6" i="91"/>
  <c r="O3" i="91"/>
  <c r="N3" i="91"/>
  <c r="M3" i="91"/>
  <c r="L3" i="91"/>
  <c r="K3" i="91"/>
  <c r="J3" i="91"/>
  <c r="I3" i="91"/>
  <c r="H3" i="91"/>
  <c r="G3" i="91"/>
  <c r="F3" i="91"/>
  <c r="C3" i="91"/>
  <c r="B3" i="91"/>
  <c r="A3" i="91"/>
  <c r="C1" i="91"/>
  <c r="O45" i="90"/>
  <c r="N45" i="90"/>
  <c r="M45" i="90"/>
  <c r="L45" i="90"/>
  <c r="K45" i="90"/>
  <c r="J45" i="90"/>
  <c r="I45" i="90"/>
  <c r="G44" i="90"/>
  <c r="F44" i="90"/>
  <c r="C44" i="90"/>
  <c r="B44" i="90"/>
  <c r="A44" i="90"/>
  <c r="G43" i="90"/>
  <c r="F43" i="90"/>
  <c r="H43" i="90" s="1"/>
  <c r="C43" i="90"/>
  <c r="B43" i="90"/>
  <c r="A43" i="90"/>
  <c r="G42" i="90"/>
  <c r="F42" i="90"/>
  <c r="C42" i="90"/>
  <c r="B42" i="90"/>
  <c r="A42" i="90"/>
  <c r="G41" i="90"/>
  <c r="F41" i="90"/>
  <c r="H41" i="90" s="1"/>
  <c r="C41" i="90"/>
  <c r="B41" i="90"/>
  <c r="A41" i="90"/>
  <c r="G40" i="90"/>
  <c r="F40" i="90"/>
  <c r="C40" i="90"/>
  <c r="B40" i="90"/>
  <c r="A40" i="90"/>
  <c r="G39" i="90"/>
  <c r="F39" i="90"/>
  <c r="C39" i="90"/>
  <c r="B39" i="90"/>
  <c r="A39" i="90"/>
  <c r="G38" i="90"/>
  <c r="F38" i="90"/>
  <c r="C38" i="90"/>
  <c r="B38" i="90"/>
  <c r="A38" i="90"/>
  <c r="G37" i="90"/>
  <c r="F37" i="90"/>
  <c r="C37" i="90"/>
  <c r="B37" i="90"/>
  <c r="A37" i="90"/>
  <c r="N32" i="90"/>
  <c r="M32" i="90"/>
  <c r="L32" i="90"/>
  <c r="J32" i="90"/>
  <c r="G31" i="90"/>
  <c r="F31" i="90"/>
  <c r="K31" i="90" s="1"/>
  <c r="O31" i="90" s="1"/>
  <c r="C31" i="90"/>
  <c r="B31" i="90"/>
  <c r="A31" i="90"/>
  <c r="G30" i="90"/>
  <c r="F30" i="90"/>
  <c r="I30" i="90" s="1"/>
  <c r="C30" i="90"/>
  <c r="B30" i="90"/>
  <c r="A30" i="90"/>
  <c r="G29" i="90"/>
  <c r="F29" i="90"/>
  <c r="K29" i="90" s="1"/>
  <c r="C29" i="90"/>
  <c r="B29" i="90"/>
  <c r="A29" i="90"/>
  <c r="N24" i="90"/>
  <c r="M24" i="90"/>
  <c r="L24" i="90"/>
  <c r="J24" i="90"/>
  <c r="G23" i="90"/>
  <c r="F23" i="90"/>
  <c r="I23" i="90" s="1"/>
  <c r="C23" i="90"/>
  <c r="B23" i="90"/>
  <c r="A23" i="90"/>
  <c r="G22" i="90"/>
  <c r="F22" i="90"/>
  <c r="K22" i="90" s="1"/>
  <c r="O22" i="90" s="1"/>
  <c r="C22" i="90"/>
  <c r="B22" i="90"/>
  <c r="A22" i="90"/>
  <c r="G21" i="90"/>
  <c r="F21" i="90"/>
  <c r="K21" i="90" s="1"/>
  <c r="O21" i="90" s="1"/>
  <c r="C21" i="90"/>
  <c r="B21" i="90"/>
  <c r="A21" i="90"/>
  <c r="G20" i="90"/>
  <c r="F20" i="90"/>
  <c r="K20" i="90" s="1"/>
  <c r="O20" i="90" s="1"/>
  <c r="C20" i="90"/>
  <c r="B20" i="90"/>
  <c r="A20" i="90"/>
  <c r="G19" i="90"/>
  <c r="F19" i="90"/>
  <c r="I19" i="90" s="1"/>
  <c r="C19" i="90"/>
  <c r="B19" i="90"/>
  <c r="A19" i="90"/>
  <c r="G18" i="90"/>
  <c r="F18" i="90"/>
  <c r="K18" i="90" s="1"/>
  <c r="O18" i="90" s="1"/>
  <c r="C18" i="90"/>
  <c r="B18" i="90"/>
  <c r="A18" i="90"/>
  <c r="G17" i="90"/>
  <c r="H17" i="90" s="1"/>
  <c r="F17" i="90"/>
  <c r="K17" i="90" s="1"/>
  <c r="O17" i="90" s="1"/>
  <c r="C17" i="90"/>
  <c r="B17" i="90"/>
  <c r="A17" i="90"/>
  <c r="G16" i="90"/>
  <c r="F16" i="90"/>
  <c r="K16" i="90" s="1"/>
  <c r="O16" i="90" s="1"/>
  <c r="C16" i="90"/>
  <c r="B16" i="90"/>
  <c r="A16" i="90"/>
  <c r="G15" i="90"/>
  <c r="F15" i="90"/>
  <c r="I15" i="90" s="1"/>
  <c r="C15" i="90"/>
  <c r="B15" i="90"/>
  <c r="A15" i="90"/>
  <c r="G12" i="90"/>
  <c r="F12" i="90"/>
  <c r="I12" i="90" s="1"/>
  <c r="C12" i="90"/>
  <c r="B12" i="90"/>
  <c r="A12" i="90"/>
  <c r="K11" i="90"/>
  <c r="O11" i="90" s="1"/>
  <c r="G11" i="90"/>
  <c r="F11" i="90"/>
  <c r="I11" i="90" s="1"/>
  <c r="C11" i="90"/>
  <c r="B11" i="90"/>
  <c r="A11" i="90"/>
  <c r="G10" i="90"/>
  <c r="F10" i="90"/>
  <c r="I10" i="90" s="1"/>
  <c r="C10" i="90"/>
  <c r="B10" i="90"/>
  <c r="A10" i="90"/>
  <c r="N8" i="90"/>
  <c r="N13" i="90" s="1"/>
  <c r="N26" i="90" s="1"/>
  <c r="N34" i="90" s="1"/>
  <c r="N47" i="90" s="1"/>
  <c r="O6" i="89" s="1"/>
  <c r="N76" i="14" s="1"/>
  <c r="P87" i="147" s="1"/>
  <c r="M8" i="90"/>
  <c r="M13" i="90" s="1"/>
  <c r="M26" i="90" s="1"/>
  <c r="L8" i="90"/>
  <c r="L13" i="90" s="1"/>
  <c r="L26" i="90" s="1"/>
  <c r="J8" i="90"/>
  <c r="J13" i="90" s="1"/>
  <c r="J26" i="90" s="1"/>
  <c r="J34" i="90" s="1"/>
  <c r="J47" i="90" s="1"/>
  <c r="G7" i="90"/>
  <c r="F7" i="90"/>
  <c r="I7" i="90" s="1"/>
  <c r="C7" i="90"/>
  <c r="B7" i="90"/>
  <c r="A7" i="90"/>
  <c r="G6" i="90"/>
  <c r="F6" i="90"/>
  <c r="C6" i="90"/>
  <c r="C8" i="90" s="1"/>
  <c r="B6" i="90"/>
  <c r="A6" i="90"/>
  <c r="O3" i="90"/>
  <c r="N3" i="90"/>
  <c r="M3" i="90"/>
  <c r="L3" i="90"/>
  <c r="K3" i="90"/>
  <c r="J3" i="90"/>
  <c r="I3" i="90"/>
  <c r="G3" i="90"/>
  <c r="F3" i="90"/>
  <c r="C3" i="90"/>
  <c r="B3" i="90"/>
  <c r="A3" i="90"/>
  <c r="P16" i="89"/>
  <c r="P15" i="89"/>
  <c r="K14" i="89"/>
  <c r="F14" i="89"/>
  <c r="E14" i="89"/>
  <c r="F13" i="89"/>
  <c r="E13" i="89"/>
  <c r="F12" i="89"/>
  <c r="E12" i="89"/>
  <c r="F11" i="89"/>
  <c r="E11" i="89"/>
  <c r="F10" i="89"/>
  <c r="E10" i="89"/>
  <c r="F9" i="89"/>
  <c r="E9" i="89"/>
  <c r="F8" i="89"/>
  <c r="E8" i="89"/>
  <c r="F7" i="89"/>
  <c r="E7" i="89"/>
  <c r="F6" i="89"/>
  <c r="E6" i="89"/>
  <c r="H10" i="93" l="1"/>
  <c r="H16" i="93"/>
  <c r="C8" i="93"/>
  <c r="H40" i="93"/>
  <c r="H13" i="97"/>
  <c r="H25" i="97"/>
  <c r="I8" i="97"/>
  <c r="I7" i="96"/>
  <c r="F18" i="96"/>
  <c r="H12" i="96"/>
  <c r="H7" i="96"/>
  <c r="H11" i="95"/>
  <c r="H17" i="95"/>
  <c r="H30" i="95"/>
  <c r="H32" i="95"/>
  <c r="I13" i="95"/>
  <c r="H39" i="90"/>
  <c r="H45" i="90" s="1"/>
  <c r="F8" i="90"/>
  <c r="L34" i="90"/>
  <c r="L47" i="90" s="1"/>
  <c r="M6" i="89" s="1"/>
  <c r="L76" i="14" s="1"/>
  <c r="N87" i="147" s="1"/>
  <c r="M34" i="90"/>
  <c r="M47" i="90" s="1"/>
  <c r="N6" i="89" s="1"/>
  <c r="M76" i="14" s="1"/>
  <c r="O87" i="147" s="1"/>
  <c r="I31" i="90"/>
  <c r="F20" i="91"/>
  <c r="H12" i="91"/>
  <c r="H13" i="91" s="1"/>
  <c r="H25" i="92"/>
  <c r="H29" i="92"/>
  <c r="B8" i="90"/>
  <c r="N15" i="91"/>
  <c r="N22" i="91" s="1"/>
  <c r="O7" i="89" s="1"/>
  <c r="N77" i="14" s="1"/>
  <c r="P88" i="147" s="1"/>
  <c r="C18" i="92"/>
  <c r="H16" i="92"/>
  <c r="I6" i="93"/>
  <c r="I8" i="93" s="1"/>
  <c r="G24" i="93"/>
  <c r="H8" i="95"/>
  <c r="H22" i="95"/>
  <c r="H25" i="95" s="1"/>
  <c r="H8" i="96"/>
  <c r="I7" i="97"/>
  <c r="I18" i="97"/>
  <c r="I19" i="97" s="1"/>
  <c r="C32" i="90"/>
  <c r="H20" i="90"/>
  <c r="H23" i="90"/>
  <c r="I8" i="91"/>
  <c r="H8" i="92"/>
  <c r="H11" i="92"/>
  <c r="A24" i="93"/>
  <c r="H20" i="93"/>
  <c r="H29" i="93"/>
  <c r="A19" i="95"/>
  <c r="I17" i="95"/>
  <c r="I22" i="95"/>
  <c r="H34" i="95"/>
  <c r="I8" i="96"/>
  <c r="H11" i="96"/>
  <c r="B18" i="96"/>
  <c r="F19" i="97"/>
  <c r="H24" i="97"/>
  <c r="H26" i="97" s="1"/>
  <c r="A25" i="98"/>
  <c r="H153" i="99"/>
  <c r="A24" i="90"/>
  <c r="I20" i="90"/>
  <c r="J15" i="91"/>
  <c r="J22" i="91" s="1"/>
  <c r="I8" i="92"/>
  <c r="H12" i="93"/>
  <c r="I29" i="93"/>
  <c r="F8" i="94"/>
  <c r="F14" i="94" s="1"/>
  <c r="N40" i="95"/>
  <c r="O11" i="89" s="1"/>
  <c r="N81" i="14" s="1"/>
  <c r="P92" i="147" s="1"/>
  <c r="B25" i="98"/>
  <c r="G9" i="91"/>
  <c r="G15" i="91" s="1"/>
  <c r="G22" i="91" s="1"/>
  <c r="L15" i="91"/>
  <c r="L22" i="91" s="1"/>
  <c r="M7" i="89" s="1"/>
  <c r="L77" i="14" s="1"/>
  <c r="N88" i="147" s="1"/>
  <c r="C12" i="92"/>
  <c r="C20" i="92" s="1"/>
  <c r="C32" i="92" s="1"/>
  <c r="A18" i="92"/>
  <c r="H24" i="92"/>
  <c r="K12" i="93"/>
  <c r="O12" i="93" s="1"/>
  <c r="K29" i="93"/>
  <c r="B8" i="94"/>
  <c r="H11" i="94"/>
  <c r="H12" i="94" s="1"/>
  <c r="A19" i="94"/>
  <c r="C19" i="95"/>
  <c r="H10" i="95"/>
  <c r="H24" i="95"/>
  <c r="H36" i="95"/>
  <c r="B26" i="96"/>
  <c r="H24" i="96"/>
  <c r="C23" i="98"/>
  <c r="C25" i="98" s="1"/>
  <c r="C24" i="90"/>
  <c r="C9" i="91"/>
  <c r="C15" i="91" s="1"/>
  <c r="C22" i="91" s="1"/>
  <c r="C23" i="91" s="1"/>
  <c r="G12" i="92"/>
  <c r="B30" i="92"/>
  <c r="H11" i="93"/>
  <c r="C14" i="94"/>
  <c r="C26" i="96"/>
  <c r="G8" i="90"/>
  <c r="G13" i="90" s="1"/>
  <c r="H37" i="90"/>
  <c r="H40" i="90"/>
  <c r="A33" i="93"/>
  <c r="H31" i="93"/>
  <c r="H15" i="95"/>
  <c r="C25" i="95"/>
  <c r="C15" i="97"/>
  <c r="I9" i="97"/>
  <c r="L27" i="98"/>
  <c r="M14" i="89" s="1"/>
  <c r="L87" i="14" s="1"/>
  <c r="N98" i="147" s="1"/>
  <c r="K6" i="90"/>
  <c r="H12" i="90"/>
  <c r="I18" i="90"/>
  <c r="H21" i="90"/>
  <c r="B32" i="90"/>
  <c r="H30" i="90"/>
  <c r="H9" i="92"/>
  <c r="B18" i="92"/>
  <c r="H6" i="93"/>
  <c r="C33" i="93"/>
  <c r="H42" i="93"/>
  <c r="G19" i="94"/>
  <c r="K9" i="96"/>
  <c r="O9" i="96" s="1"/>
  <c r="G18" i="96"/>
  <c r="L20" i="96"/>
  <c r="B15" i="97"/>
  <c r="H7" i="97"/>
  <c r="H18" i="97"/>
  <c r="H19" i="97" s="1"/>
  <c r="B26" i="97"/>
  <c r="M20" i="98"/>
  <c r="B13" i="90"/>
  <c r="H19" i="90"/>
  <c r="J8" i="93"/>
  <c r="J13" i="93" s="1"/>
  <c r="J26" i="93" s="1"/>
  <c r="J35" i="93" s="1"/>
  <c r="J46" i="93" s="1"/>
  <c r="J24" i="99"/>
  <c r="I24" i="99"/>
  <c r="H24" i="99"/>
  <c r="H44" i="99"/>
  <c r="J44" i="99"/>
  <c r="I48" i="99"/>
  <c r="I53" i="99"/>
  <c r="H58" i="99"/>
  <c r="J68" i="99"/>
  <c r="I68" i="99"/>
  <c r="H68" i="99"/>
  <c r="H73" i="99"/>
  <c r="J92" i="99"/>
  <c r="I92" i="99"/>
  <c r="H92" i="99"/>
  <c r="J124" i="99"/>
  <c r="I124" i="99"/>
  <c r="H124" i="99"/>
  <c r="J156" i="99"/>
  <c r="I156" i="99"/>
  <c r="H156" i="99"/>
  <c r="J198" i="99"/>
  <c r="H198" i="99"/>
  <c r="I198" i="99"/>
  <c r="H20" i="100"/>
  <c r="I20" i="100"/>
  <c r="I39" i="100"/>
  <c r="H152" i="100"/>
  <c r="G11" i="98"/>
  <c r="H11" i="98" s="1"/>
  <c r="G24" i="98"/>
  <c r="H24" i="98" s="1"/>
  <c r="G17" i="98"/>
  <c r="G13" i="98"/>
  <c r="H13" i="98" s="1"/>
  <c r="I16" i="90"/>
  <c r="G24" i="90"/>
  <c r="G26" i="90" s="1"/>
  <c r="H22" i="90"/>
  <c r="G32" i="90"/>
  <c r="G45" i="90"/>
  <c r="F9" i="91"/>
  <c r="M15" i="91"/>
  <c r="M22" i="91" s="1"/>
  <c r="N7" i="89" s="1"/>
  <c r="M77" i="14" s="1"/>
  <c r="O88" i="147" s="1"/>
  <c r="I6" i="92"/>
  <c r="H10" i="92"/>
  <c r="L32" i="92"/>
  <c r="M8" i="89" s="1"/>
  <c r="L78" i="14" s="1"/>
  <c r="I16" i="92"/>
  <c r="C30" i="92"/>
  <c r="G30" i="92"/>
  <c r="H27" i="92"/>
  <c r="I11" i="93"/>
  <c r="H17" i="93"/>
  <c r="I20" i="93"/>
  <c r="H7" i="94"/>
  <c r="N14" i="94"/>
  <c r="N21" i="94" s="1"/>
  <c r="O10" i="89" s="1"/>
  <c r="N80" i="14" s="1"/>
  <c r="P91" i="147" s="1"/>
  <c r="B19" i="95"/>
  <c r="H7" i="95"/>
  <c r="I11" i="95"/>
  <c r="H18" i="95"/>
  <c r="B13" i="96"/>
  <c r="H10" i="96"/>
  <c r="I12" i="96"/>
  <c r="H12" i="97"/>
  <c r="G19" i="97"/>
  <c r="A14" i="98"/>
  <c r="A27" i="98" s="1"/>
  <c r="K10" i="98"/>
  <c r="O10" i="98" s="1"/>
  <c r="I10" i="98"/>
  <c r="G25" i="98"/>
  <c r="J14" i="99"/>
  <c r="H19" i="99"/>
  <c r="I30" i="99"/>
  <c r="J34" i="99"/>
  <c r="H39" i="99"/>
  <c r="I44" i="99"/>
  <c r="J49" i="99"/>
  <c r="I49" i="99"/>
  <c r="H49" i="99"/>
  <c r="I54" i="99"/>
  <c r="I86" i="99"/>
  <c r="H105" i="99"/>
  <c r="I118" i="99"/>
  <c r="H137" i="99"/>
  <c r="I150" i="99"/>
  <c r="H36" i="100"/>
  <c r="I36" i="100"/>
  <c r="I55" i="100"/>
  <c r="I117" i="100"/>
  <c r="A8" i="90"/>
  <c r="A13" i="90" s="1"/>
  <c r="H7" i="90"/>
  <c r="H18" i="90"/>
  <c r="I22" i="90"/>
  <c r="I29" i="90"/>
  <c r="A20" i="91"/>
  <c r="I10" i="92"/>
  <c r="M20" i="92"/>
  <c r="M32" i="92" s="1"/>
  <c r="N8" i="89" s="1"/>
  <c r="M78" i="14" s="1"/>
  <c r="O89" i="147" s="1"/>
  <c r="I15" i="92"/>
  <c r="I18" i="92" s="1"/>
  <c r="F18" i="92"/>
  <c r="B8" i="93"/>
  <c r="B13" i="93" s="1"/>
  <c r="A8" i="93"/>
  <c r="A13" i="93" s="1"/>
  <c r="I10" i="93"/>
  <c r="I13" i="93" s="1"/>
  <c r="K32" i="93"/>
  <c r="O32" i="93" s="1"/>
  <c r="B44" i="93"/>
  <c r="H39" i="93"/>
  <c r="A44" i="93"/>
  <c r="G8" i="94"/>
  <c r="I7" i="94"/>
  <c r="I8" i="94" s="1"/>
  <c r="I14" i="94" s="1"/>
  <c r="G12" i="94"/>
  <c r="C19" i="94"/>
  <c r="I7" i="95"/>
  <c r="H14" i="95"/>
  <c r="G25" i="95"/>
  <c r="I10" i="96"/>
  <c r="I11" i="96"/>
  <c r="K16" i="96"/>
  <c r="L28" i="96"/>
  <c r="M12" i="89" s="1"/>
  <c r="L85" i="14" s="1"/>
  <c r="N96" i="147" s="1"/>
  <c r="K6" i="97"/>
  <c r="O6" i="97" s="1"/>
  <c r="I12" i="97"/>
  <c r="B14" i="98"/>
  <c r="H10" i="98"/>
  <c r="H10" i="99"/>
  <c r="H20" i="99"/>
  <c r="I25" i="99"/>
  <c r="H30" i="99"/>
  <c r="J40" i="99"/>
  <c r="I40" i="99"/>
  <c r="H40" i="99"/>
  <c r="H60" i="99"/>
  <c r="J60" i="99"/>
  <c r="I64" i="99"/>
  <c r="J70" i="99"/>
  <c r="H70" i="99"/>
  <c r="J100" i="99"/>
  <c r="I100" i="99"/>
  <c r="H100" i="99"/>
  <c r="J132" i="99"/>
  <c r="I132" i="99"/>
  <c r="H132" i="99"/>
  <c r="I170" i="99"/>
  <c r="I177" i="99"/>
  <c r="H184" i="99"/>
  <c r="J207" i="99"/>
  <c r="H52" i="100"/>
  <c r="I52" i="100"/>
  <c r="I71" i="100"/>
  <c r="H114" i="100"/>
  <c r="I114" i="100"/>
  <c r="K10" i="90"/>
  <c r="O10" i="90" s="1"/>
  <c r="C13" i="90"/>
  <c r="B20" i="91"/>
  <c r="G20" i="91"/>
  <c r="C13" i="93"/>
  <c r="N35" i="93"/>
  <c r="N46" i="93" s="1"/>
  <c r="O9" i="89" s="1"/>
  <c r="N79" i="14" s="1"/>
  <c r="P90" i="147" s="1"/>
  <c r="B24" i="93"/>
  <c r="H30" i="93"/>
  <c r="I31" i="93"/>
  <c r="C44" i="93"/>
  <c r="H6" i="94"/>
  <c r="H8" i="94" s="1"/>
  <c r="H14" i="94" s="1"/>
  <c r="K7" i="94"/>
  <c r="O7" i="94" s="1"/>
  <c r="F19" i="94"/>
  <c r="F21" i="94" s="1"/>
  <c r="J27" i="95"/>
  <c r="J40" i="95" s="1"/>
  <c r="H23" i="95"/>
  <c r="K24" i="95"/>
  <c r="O24" i="95" s="1"/>
  <c r="A38" i="95"/>
  <c r="H37" i="95"/>
  <c r="H9" i="96"/>
  <c r="G26" i="96"/>
  <c r="K19" i="97"/>
  <c r="C14" i="98"/>
  <c r="H7" i="98"/>
  <c r="N27" i="98"/>
  <c r="O14" i="89" s="1"/>
  <c r="N87" i="14" s="1"/>
  <c r="P98" i="147" s="1"/>
  <c r="N20" i="98"/>
  <c r="J16" i="99"/>
  <c r="J21" i="99"/>
  <c r="H21" i="99"/>
  <c r="J30" i="99"/>
  <c r="H35" i="99"/>
  <c r="I46" i="99"/>
  <c r="J50" i="99"/>
  <c r="H55" i="99"/>
  <c r="I60" i="99"/>
  <c r="I70" i="99"/>
  <c r="H75" i="99"/>
  <c r="H81" i="99"/>
  <c r="I94" i="99"/>
  <c r="H113" i="99"/>
  <c r="I126" i="99"/>
  <c r="H145" i="99"/>
  <c r="I158" i="99"/>
  <c r="J193" i="99"/>
  <c r="H193" i="99"/>
  <c r="I193" i="99"/>
  <c r="H68" i="100"/>
  <c r="I68" i="100"/>
  <c r="I87" i="100"/>
  <c r="F13" i="90"/>
  <c r="H31" i="90"/>
  <c r="H42" i="90"/>
  <c r="B9" i="91"/>
  <c r="B15" i="91" s="1"/>
  <c r="B22" i="91" s="1"/>
  <c r="B23" i="91" s="1"/>
  <c r="H8" i="91"/>
  <c r="B12" i="92"/>
  <c r="B20" i="92" s="1"/>
  <c r="B32" i="92" s="1"/>
  <c r="C8" i="89" s="1"/>
  <c r="A12" i="92"/>
  <c r="C24" i="93"/>
  <c r="I16" i="93"/>
  <c r="I30" i="93"/>
  <c r="I33" i="93" s="1"/>
  <c r="K6" i="94"/>
  <c r="K8" i="94" s="1"/>
  <c r="G19" i="95"/>
  <c r="G27" i="95" s="1"/>
  <c r="H13" i="95"/>
  <c r="I23" i="95"/>
  <c r="B38" i="95"/>
  <c r="H31" i="95"/>
  <c r="C13" i="96"/>
  <c r="N20" i="96"/>
  <c r="H12" i="99"/>
  <c r="J12" i="99"/>
  <c r="I16" i="99"/>
  <c r="I21" i="99"/>
  <c r="H26" i="99"/>
  <c r="H36" i="99"/>
  <c r="I41" i="99"/>
  <c r="H46" i="99"/>
  <c r="J56" i="99"/>
  <c r="I56" i="99"/>
  <c r="H56" i="99"/>
  <c r="H65" i="99"/>
  <c r="J76" i="99"/>
  <c r="I76" i="99"/>
  <c r="H76" i="99"/>
  <c r="J108" i="99"/>
  <c r="I108" i="99"/>
  <c r="H108" i="99"/>
  <c r="J140" i="99"/>
  <c r="I140" i="99"/>
  <c r="H140" i="99"/>
  <c r="I216" i="99"/>
  <c r="H84" i="100"/>
  <c r="I84" i="100"/>
  <c r="I107" i="100"/>
  <c r="H134" i="100"/>
  <c r="I134" i="100"/>
  <c r="A32" i="90"/>
  <c r="A45" i="90"/>
  <c r="K33" i="93"/>
  <c r="G44" i="93"/>
  <c r="M27" i="95"/>
  <c r="M40" i="95" s="1"/>
  <c r="N11" i="89" s="1"/>
  <c r="M81" i="14" s="1"/>
  <c r="O92" i="147" s="1"/>
  <c r="I25" i="95"/>
  <c r="F25" i="95"/>
  <c r="C38" i="95"/>
  <c r="H6" i="96"/>
  <c r="H13" i="96" s="1"/>
  <c r="J15" i="97"/>
  <c r="H6" i="98"/>
  <c r="I12" i="99"/>
  <c r="J17" i="99"/>
  <c r="I17" i="99"/>
  <c r="H17" i="99"/>
  <c r="I22" i="99"/>
  <c r="J32" i="99"/>
  <c r="J37" i="99"/>
  <c r="H37" i="99"/>
  <c r="J46" i="99"/>
  <c r="H51" i="99"/>
  <c r="I62" i="99"/>
  <c r="H89" i="99"/>
  <c r="I102" i="99"/>
  <c r="H121" i="99"/>
  <c r="I134" i="99"/>
  <c r="H203" i="99"/>
  <c r="I203" i="99"/>
  <c r="J203" i="99"/>
  <c r="B24" i="90"/>
  <c r="H16" i="90"/>
  <c r="B45" i="90"/>
  <c r="H38" i="90"/>
  <c r="A9" i="91"/>
  <c r="G8" i="93"/>
  <c r="G13" i="93" s="1"/>
  <c r="G26" i="93" s="1"/>
  <c r="H21" i="93"/>
  <c r="H38" i="93"/>
  <c r="A8" i="94"/>
  <c r="A14" i="94" s="1"/>
  <c r="B19" i="94"/>
  <c r="A25" i="95"/>
  <c r="A27" i="95" s="1"/>
  <c r="A40" i="95" s="1"/>
  <c r="G13" i="96"/>
  <c r="H17" i="96"/>
  <c r="J221" i="99"/>
  <c r="J205" i="99"/>
  <c r="I188" i="99"/>
  <c r="I179" i="99"/>
  <c r="I172" i="99"/>
  <c r="J217" i="99"/>
  <c r="J213" i="99"/>
  <c r="I187" i="99"/>
  <c r="I180" i="99"/>
  <c r="I171" i="99"/>
  <c r="I164" i="99"/>
  <c r="I220" i="99"/>
  <c r="J187" i="99"/>
  <c r="H180" i="99"/>
  <c r="J163" i="99"/>
  <c r="I224" i="99"/>
  <c r="J215" i="99"/>
  <c r="I201" i="99"/>
  <c r="I191" i="99"/>
  <c r="H187" i="99"/>
  <c r="J183" i="99"/>
  <c r="H176" i="99"/>
  <c r="I166" i="99"/>
  <c r="I163" i="99"/>
  <c r="I160" i="99"/>
  <c r="H155" i="99"/>
  <c r="I152" i="99"/>
  <c r="H147" i="99"/>
  <c r="I144" i="99"/>
  <c r="H139" i="99"/>
  <c r="I136" i="99"/>
  <c r="H131" i="99"/>
  <c r="I128" i="99"/>
  <c r="H123" i="99"/>
  <c r="I120" i="99"/>
  <c r="H115" i="99"/>
  <c r="I112" i="99"/>
  <c r="H107" i="99"/>
  <c r="I104" i="99"/>
  <c r="H99" i="99"/>
  <c r="I96" i="99"/>
  <c r="H91" i="99"/>
  <c r="I88" i="99"/>
  <c r="H83" i="99"/>
  <c r="I80" i="99"/>
  <c r="I205" i="99"/>
  <c r="H183" i="99"/>
  <c r="J179" i="99"/>
  <c r="H172" i="99"/>
  <c r="H163" i="99"/>
  <c r="I157" i="99"/>
  <c r="I149" i="99"/>
  <c r="I141" i="99"/>
  <c r="I133" i="99"/>
  <c r="I125" i="99"/>
  <c r="I117" i="99"/>
  <c r="I109" i="99"/>
  <c r="I101" i="99"/>
  <c r="I93" i="99"/>
  <c r="I85" i="99"/>
  <c r="I77" i="99"/>
  <c r="I69" i="99"/>
  <c r="I59" i="99"/>
  <c r="J52" i="99"/>
  <c r="I50" i="99"/>
  <c r="I43" i="99"/>
  <c r="J36" i="99"/>
  <c r="I34" i="99"/>
  <c r="I27" i="99"/>
  <c r="J20" i="99"/>
  <c r="I18" i="99"/>
  <c r="I11" i="99"/>
  <c r="J223" i="99"/>
  <c r="I209" i="99"/>
  <c r="I200" i="99"/>
  <c r="I195" i="99"/>
  <c r="I186" i="99"/>
  <c r="H179" i="99"/>
  <c r="J175" i="99"/>
  <c r="J165" i="99"/>
  <c r="H157" i="99"/>
  <c r="I154" i="99"/>
  <c r="H149" i="99"/>
  <c r="I146" i="99"/>
  <c r="H141" i="99"/>
  <c r="I138" i="99"/>
  <c r="H133" i="99"/>
  <c r="I130" i="99"/>
  <c r="H125" i="99"/>
  <c r="I122" i="99"/>
  <c r="H117" i="99"/>
  <c r="I114" i="99"/>
  <c r="H109" i="99"/>
  <c r="I106" i="99"/>
  <c r="H101" i="99"/>
  <c r="I98" i="99"/>
  <c r="H93" i="99"/>
  <c r="I90" i="99"/>
  <c r="H85" i="99"/>
  <c r="I82" i="99"/>
  <c r="H77" i="99"/>
  <c r="I74" i="99"/>
  <c r="H69" i="99"/>
  <c r="I66" i="99"/>
  <c r="I61" i="99"/>
  <c r="H59" i="99"/>
  <c r="J54" i="99"/>
  <c r="I52" i="99"/>
  <c r="H50" i="99"/>
  <c r="I45" i="99"/>
  <c r="H43" i="99"/>
  <c r="J38" i="99"/>
  <c r="I36" i="99"/>
  <c r="H34" i="99"/>
  <c r="I29" i="99"/>
  <c r="H27" i="99"/>
  <c r="J22" i="99"/>
  <c r="I20" i="99"/>
  <c r="H18" i="99"/>
  <c r="I13" i="99"/>
  <c r="H11" i="99"/>
  <c r="I213" i="99"/>
  <c r="I204" i="99"/>
  <c r="H175" i="99"/>
  <c r="J171" i="99"/>
  <c r="J8" i="99"/>
  <c r="I217" i="99"/>
  <c r="I208" i="99"/>
  <c r="J199" i="99"/>
  <c r="I185" i="99"/>
  <c r="I178" i="99"/>
  <c r="H171" i="99"/>
  <c r="H159" i="99"/>
  <c r="H151" i="99"/>
  <c r="H143" i="99"/>
  <c r="H135" i="99"/>
  <c r="H127" i="99"/>
  <c r="H119" i="99"/>
  <c r="H111" i="99"/>
  <c r="H103" i="99"/>
  <c r="H95" i="99"/>
  <c r="J58" i="99"/>
  <c r="J42" i="99"/>
  <c r="J26" i="99"/>
  <c r="J10" i="99"/>
  <c r="I8" i="99"/>
  <c r="I221" i="99"/>
  <c r="I212" i="99"/>
  <c r="H188" i="99"/>
  <c r="J167" i="99"/>
  <c r="H164" i="99"/>
  <c r="I161" i="99"/>
  <c r="I153" i="99"/>
  <c r="I145" i="99"/>
  <c r="I137" i="99"/>
  <c r="I129" i="99"/>
  <c r="I121" i="99"/>
  <c r="I113" i="99"/>
  <c r="I105" i="99"/>
  <c r="I97" i="99"/>
  <c r="I89" i="99"/>
  <c r="I81" i="99"/>
  <c r="I73" i="99"/>
  <c r="I65" i="99"/>
  <c r="I58" i="99"/>
  <c r="I51" i="99"/>
  <c r="I42" i="99"/>
  <c r="I35" i="99"/>
  <c r="I26" i="99"/>
  <c r="I19" i="99"/>
  <c r="I10" i="99"/>
  <c r="H8" i="99"/>
  <c r="H28" i="99"/>
  <c r="J28" i="99"/>
  <c r="I32" i="99"/>
  <c r="I37" i="99"/>
  <c r="H42" i="99"/>
  <c r="H52" i="99"/>
  <c r="I57" i="99"/>
  <c r="H62" i="99"/>
  <c r="I72" i="99"/>
  <c r="J84" i="99"/>
  <c r="I84" i="99"/>
  <c r="H84" i="99"/>
  <c r="J116" i="99"/>
  <c r="I116" i="99"/>
  <c r="H116" i="99"/>
  <c r="J148" i="99"/>
  <c r="I148" i="99"/>
  <c r="H148" i="99"/>
  <c r="H167" i="99"/>
  <c r="J174" i="99"/>
  <c r="H174" i="99"/>
  <c r="I174" i="99"/>
  <c r="J181" i="99"/>
  <c r="H181" i="99"/>
  <c r="I181" i="99"/>
  <c r="I225" i="99"/>
  <c r="H233" i="99"/>
  <c r="J233" i="99"/>
  <c r="I233" i="99"/>
  <c r="H241" i="99"/>
  <c r="J241" i="99"/>
  <c r="I241" i="99"/>
  <c r="H249" i="99"/>
  <c r="J249" i="99"/>
  <c r="I249" i="99"/>
  <c r="H257" i="99"/>
  <c r="J257" i="99"/>
  <c r="I257" i="99"/>
  <c r="H265" i="99"/>
  <c r="J265" i="99"/>
  <c r="I265" i="99"/>
  <c r="H273" i="99"/>
  <c r="J273" i="99"/>
  <c r="I273" i="99"/>
  <c r="H281" i="99"/>
  <c r="J281" i="99"/>
  <c r="I281" i="99"/>
  <c r="H289" i="99"/>
  <c r="J289" i="99"/>
  <c r="I289" i="99"/>
  <c r="H297" i="99"/>
  <c r="J297" i="99"/>
  <c r="I297" i="99"/>
  <c r="H305" i="99"/>
  <c r="J305" i="99"/>
  <c r="I305" i="99"/>
  <c r="H313" i="99"/>
  <c r="J313" i="99"/>
  <c r="I313" i="99"/>
  <c r="H321" i="99"/>
  <c r="J321" i="99"/>
  <c r="I321" i="99"/>
  <c r="H329" i="99"/>
  <c r="J329" i="99"/>
  <c r="I329" i="99"/>
  <c r="H337" i="99"/>
  <c r="J337" i="99"/>
  <c r="I337" i="99"/>
  <c r="H345" i="99"/>
  <c r="J345" i="99"/>
  <c r="I345" i="99"/>
  <c r="H353" i="99"/>
  <c r="J353" i="99"/>
  <c r="I353" i="99"/>
  <c r="H361" i="99"/>
  <c r="J361" i="99"/>
  <c r="I361" i="99"/>
  <c r="H369" i="99"/>
  <c r="J369" i="99"/>
  <c r="I369" i="99"/>
  <c r="I127" i="100"/>
  <c r="C45" i="90"/>
  <c r="H44" i="90"/>
  <c r="G18" i="92"/>
  <c r="G20" i="92" s="1"/>
  <c r="H17" i="92"/>
  <c r="H18" i="92" s="1"/>
  <c r="A30" i="92"/>
  <c r="B14" i="94"/>
  <c r="B21" i="94" s="1"/>
  <c r="L14" i="94"/>
  <c r="L21" i="94" s="1"/>
  <c r="M10" i="89" s="1"/>
  <c r="L80" i="14" s="1"/>
  <c r="N91" i="147" s="1"/>
  <c r="H12" i="95"/>
  <c r="G38" i="95"/>
  <c r="I6" i="96"/>
  <c r="I13" i="96" s="1"/>
  <c r="A13" i="96"/>
  <c r="C18" i="96"/>
  <c r="H8" i="97"/>
  <c r="I14" i="99"/>
  <c r="J18" i="99"/>
  <c r="H23" i="99"/>
  <c r="I28" i="99"/>
  <c r="J33" i="99"/>
  <c r="I33" i="99"/>
  <c r="H33" i="99"/>
  <c r="I38" i="99"/>
  <c r="J48" i="99"/>
  <c r="J53" i="99"/>
  <c r="H53" i="99"/>
  <c r="J62" i="99"/>
  <c r="H67" i="99"/>
  <c r="I78" i="99"/>
  <c r="H97" i="99"/>
  <c r="I110" i="99"/>
  <c r="H129" i="99"/>
  <c r="I142" i="99"/>
  <c r="H161" i="99"/>
  <c r="I23" i="100"/>
  <c r="J15" i="99"/>
  <c r="J31" i="99"/>
  <c r="J47" i="99"/>
  <c r="J63" i="99"/>
  <c r="J71" i="99"/>
  <c r="J79" i="99"/>
  <c r="J87" i="99"/>
  <c r="J95" i="99"/>
  <c r="J103" i="99"/>
  <c r="J111" i="99"/>
  <c r="J119" i="99"/>
  <c r="J127" i="99"/>
  <c r="J135" i="99"/>
  <c r="J143" i="99"/>
  <c r="J151" i="99"/>
  <c r="J159" i="99"/>
  <c r="J178" i="99"/>
  <c r="H178" i="99"/>
  <c r="J185" i="99"/>
  <c r="H185" i="99"/>
  <c r="H199" i="99"/>
  <c r="I199" i="99"/>
  <c r="J226" i="99"/>
  <c r="H226" i="99"/>
  <c r="I226" i="99"/>
  <c r="J234" i="99"/>
  <c r="H234" i="99"/>
  <c r="I234" i="99"/>
  <c r="J242" i="99"/>
  <c r="H242" i="99"/>
  <c r="I242" i="99"/>
  <c r="J250" i="99"/>
  <c r="H250" i="99"/>
  <c r="I250" i="99"/>
  <c r="J258" i="99"/>
  <c r="H258" i="99"/>
  <c r="I258" i="99"/>
  <c r="J266" i="99"/>
  <c r="H266" i="99"/>
  <c r="I266" i="99"/>
  <c r="J274" i="99"/>
  <c r="H274" i="99"/>
  <c r="I274" i="99"/>
  <c r="J282" i="99"/>
  <c r="H282" i="99"/>
  <c r="I282" i="99"/>
  <c r="J290" i="99"/>
  <c r="H290" i="99"/>
  <c r="I290" i="99"/>
  <c r="J298" i="99"/>
  <c r="H298" i="99"/>
  <c r="I298" i="99"/>
  <c r="J306" i="99"/>
  <c r="H306" i="99"/>
  <c r="I306" i="99"/>
  <c r="J314" i="99"/>
  <c r="H314" i="99"/>
  <c r="I314" i="99"/>
  <c r="J322" i="99"/>
  <c r="H322" i="99"/>
  <c r="I322" i="99"/>
  <c r="J330" i="99"/>
  <c r="H330" i="99"/>
  <c r="I330" i="99"/>
  <c r="J338" i="99"/>
  <c r="H338" i="99"/>
  <c r="I338" i="99"/>
  <c r="J346" i="99"/>
  <c r="H346" i="99"/>
  <c r="I346" i="99"/>
  <c r="J354" i="99"/>
  <c r="H354" i="99"/>
  <c r="I354" i="99"/>
  <c r="J362" i="99"/>
  <c r="H362" i="99"/>
  <c r="I362" i="99"/>
  <c r="J370" i="99"/>
  <c r="H370" i="99"/>
  <c r="I370" i="99"/>
  <c r="H14" i="100"/>
  <c r="I14" i="100"/>
  <c r="I17" i="100"/>
  <c r="H30" i="100"/>
  <c r="I30" i="100"/>
  <c r="I33" i="100"/>
  <c r="H46" i="100"/>
  <c r="I46" i="100"/>
  <c r="I49" i="100"/>
  <c r="H62" i="100"/>
  <c r="I62" i="100"/>
  <c r="I65" i="100"/>
  <c r="H78" i="100"/>
  <c r="I78" i="100"/>
  <c r="I81" i="100"/>
  <c r="H94" i="100"/>
  <c r="I94" i="100"/>
  <c r="H104" i="100"/>
  <c r="I104" i="100"/>
  <c r="I131" i="100"/>
  <c r="H138" i="100"/>
  <c r="I138" i="100"/>
  <c r="J20" i="98"/>
  <c r="J13" i="99"/>
  <c r="H15" i="99"/>
  <c r="H22" i="99"/>
  <c r="J29" i="99"/>
  <c r="H31" i="99"/>
  <c r="H38" i="99"/>
  <c r="J45" i="99"/>
  <c r="H47" i="99"/>
  <c r="H54" i="99"/>
  <c r="J61" i="99"/>
  <c r="H63" i="99"/>
  <c r="J66" i="99"/>
  <c r="H71" i="99"/>
  <c r="J74" i="99"/>
  <c r="H79" i="99"/>
  <c r="J82" i="99"/>
  <c r="H87" i="99"/>
  <c r="J90" i="99"/>
  <c r="J98" i="99"/>
  <c r="J106" i="99"/>
  <c r="J114" i="99"/>
  <c r="J122" i="99"/>
  <c r="J130" i="99"/>
  <c r="J138" i="99"/>
  <c r="J146" i="99"/>
  <c r="J154" i="99"/>
  <c r="J162" i="99"/>
  <c r="H162" i="99"/>
  <c r="H165" i="99"/>
  <c r="J168" i="99"/>
  <c r="I168" i="99"/>
  <c r="I175" i="99"/>
  <c r="J182" i="99"/>
  <c r="H182" i="99"/>
  <c r="H189" i="99"/>
  <c r="J189" i="99"/>
  <c r="J194" i="99"/>
  <c r="H194" i="99"/>
  <c r="I194" i="99"/>
  <c r="J222" i="99"/>
  <c r="H222" i="99"/>
  <c r="I222" i="99"/>
  <c r="H227" i="99"/>
  <c r="J227" i="99"/>
  <c r="I227" i="99"/>
  <c r="H235" i="99"/>
  <c r="J235" i="99"/>
  <c r="I235" i="99"/>
  <c r="H243" i="99"/>
  <c r="J243" i="99"/>
  <c r="I243" i="99"/>
  <c r="H251" i="99"/>
  <c r="J251" i="99"/>
  <c r="I251" i="99"/>
  <c r="H259" i="99"/>
  <c r="J259" i="99"/>
  <c r="I259" i="99"/>
  <c r="H267" i="99"/>
  <c r="J267" i="99"/>
  <c r="I267" i="99"/>
  <c r="H275" i="99"/>
  <c r="J275" i="99"/>
  <c r="I275" i="99"/>
  <c r="H283" i="99"/>
  <c r="J283" i="99"/>
  <c r="I283" i="99"/>
  <c r="H291" i="99"/>
  <c r="J291" i="99"/>
  <c r="I291" i="99"/>
  <c r="H299" i="99"/>
  <c r="J299" i="99"/>
  <c r="I299" i="99"/>
  <c r="H307" i="99"/>
  <c r="J307" i="99"/>
  <c r="I307" i="99"/>
  <c r="H315" i="99"/>
  <c r="J315" i="99"/>
  <c r="I315" i="99"/>
  <c r="H323" i="99"/>
  <c r="J323" i="99"/>
  <c r="I323" i="99"/>
  <c r="H331" i="99"/>
  <c r="J331" i="99"/>
  <c r="I331" i="99"/>
  <c r="H339" i="99"/>
  <c r="J339" i="99"/>
  <c r="I339" i="99"/>
  <c r="H347" i="99"/>
  <c r="J347" i="99"/>
  <c r="I347" i="99"/>
  <c r="H355" i="99"/>
  <c r="J355" i="99"/>
  <c r="I355" i="99"/>
  <c r="H363" i="99"/>
  <c r="J363" i="99"/>
  <c r="I363" i="99"/>
  <c r="H371" i="99"/>
  <c r="J371" i="99"/>
  <c r="I371" i="99"/>
  <c r="H370" i="100"/>
  <c r="H8" i="100"/>
  <c r="I8" i="100"/>
  <c r="I147" i="100"/>
  <c r="I143" i="100"/>
  <c r="I149" i="100"/>
  <c r="I137" i="100"/>
  <c r="I129" i="100"/>
  <c r="I121" i="100"/>
  <c r="I113" i="100"/>
  <c r="I105" i="100"/>
  <c r="I97" i="100"/>
  <c r="I11" i="100"/>
  <c r="H24" i="100"/>
  <c r="I24" i="100"/>
  <c r="I27" i="100"/>
  <c r="H40" i="100"/>
  <c r="I40" i="100"/>
  <c r="I43" i="100"/>
  <c r="H56" i="100"/>
  <c r="I56" i="100"/>
  <c r="I59" i="100"/>
  <c r="H72" i="100"/>
  <c r="I72" i="100"/>
  <c r="I75" i="100"/>
  <c r="H88" i="100"/>
  <c r="I88" i="100"/>
  <c r="I91" i="100"/>
  <c r="H98" i="100"/>
  <c r="I98" i="100"/>
  <c r="I101" i="100"/>
  <c r="I111" i="100"/>
  <c r="H118" i="100"/>
  <c r="I118" i="100"/>
  <c r="H128" i="100"/>
  <c r="I128" i="100"/>
  <c r="I145" i="100"/>
  <c r="J11" i="99"/>
  <c r="H13" i="99"/>
  <c r="I15" i="99"/>
  <c r="J27" i="99"/>
  <c r="H29" i="99"/>
  <c r="I31" i="99"/>
  <c r="J43" i="99"/>
  <c r="H45" i="99"/>
  <c r="I47" i="99"/>
  <c r="J59" i="99"/>
  <c r="H61" i="99"/>
  <c r="I63" i="99"/>
  <c r="H66" i="99"/>
  <c r="J69" i="99"/>
  <c r="I71" i="99"/>
  <c r="H74" i="99"/>
  <c r="J77" i="99"/>
  <c r="I79" i="99"/>
  <c r="H82" i="99"/>
  <c r="J85" i="99"/>
  <c r="I87" i="99"/>
  <c r="H90" i="99"/>
  <c r="J93" i="99"/>
  <c r="I95" i="99"/>
  <c r="H98" i="99"/>
  <c r="J101" i="99"/>
  <c r="I103" i="99"/>
  <c r="H106" i="99"/>
  <c r="J109" i="99"/>
  <c r="I111" i="99"/>
  <c r="H114" i="99"/>
  <c r="J117" i="99"/>
  <c r="I119" i="99"/>
  <c r="H122" i="99"/>
  <c r="J125" i="99"/>
  <c r="I127" i="99"/>
  <c r="H130" i="99"/>
  <c r="J133" i="99"/>
  <c r="I135" i="99"/>
  <c r="H138" i="99"/>
  <c r="J141" i="99"/>
  <c r="I143" i="99"/>
  <c r="H146" i="99"/>
  <c r="J149" i="99"/>
  <c r="I151" i="99"/>
  <c r="H154" i="99"/>
  <c r="J157" i="99"/>
  <c r="I159" i="99"/>
  <c r="I162" i="99"/>
  <c r="I165" i="99"/>
  <c r="H168" i="99"/>
  <c r="I182" i="99"/>
  <c r="J186" i="99"/>
  <c r="H186" i="99"/>
  <c r="I189" i="99"/>
  <c r="J195" i="99"/>
  <c r="H195" i="99"/>
  <c r="J218" i="99"/>
  <c r="H218" i="99"/>
  <c r="I218" i="99"/>
  <c r="H223" i="99"/>
  <c r="I223" i="99"/>
  <c r="J228" i="99"/>
  <c r="H228" i="99"/>
  <c r="I228" i="99"/>
  <c r="J236" i="99"/>
  <c r="H236" i="99"/>
  <c r="I236" i="99"/>
  <c r="J244" i="99"/>
  <c r="H244" i="99"/>
  <c r="I244" i="99"/>
  <c r="J252" i="99"/>
  <c r="H252" i="99"/>
  <c r="I252" i="99"/>
  <c r="J260" i="99"/>
  <c r="H260" i="99"/>
  <c r="I260" i="99"/>
  <c r="J268" i="99"/>
  <c r="H268" i="99"/>
  <c r="I268" i="99"/>
  <c r="J276" i="99"/>
  <c r="H276" i="99"/>
  <c r="I276" i="99"/>
  <c r="J284" i="99"/>
  <c r="H284" i="99"/>
  <c r="I284" i="99"/>
  <c r="J292" i="99"/>
  <c r="H292" i="99"/>
  <c r="I292" i="99"/>
  <c r="J300" i="99"/>
  <c r="H300" i="99"/>
  <c r="I300" i="99"/>
  <c r="J308" i="99"/>
  <c r="H308" i="99"/>
  <c r="I308" i="99"/>
  <c r="J316" i="99"/>
  <c r="H316" i="99"/>
  <c r="I316" i="99"/>
  <c r="J324" i="99"/>
  <c r="H324" i="99"/>
  <c r="I324" i="99"/>
  <c r="J332" i="99"/>
  <c r="H332" i="99"/>
  <c r="I332" i="99"/>
  <c r="J340" i="99"/>
  <c r="H340" i="99"/>
  <c r="I340" i="99"/>
  <c r="J348" i="99"/>
  <c r="H348" i="99"/>
  <c r="I348" i="99"/>
  <c r="J356" i="99"/>
  <c r="H356" i="99"/>
  <c r="I356" i="99"/>
  <c r="J364" i="99"/>
  <c r="H364" i="99"/>
  <c r="I364" i="99"/>
  <c r="J372" i="99"/>
  <c r="H372" i="99"/>
  <c r="I372" i="99"/>
  <c r="H18" i="100"/>
  <c r="I18" i="100"/>
  <c r="I21" i="100"/>
  <c r="H34" i="100"/>
  <c r="I34" i="100"/>
  <c r="I37" i="100"/>
  <c r="H50" i="100"/>
  <c r="I50" i="100"/>
  <c r="I53" i="100"/>
  <c r="H66" i="100"/>
  <c r="I66" i="100"/>
  <c r="I69" i="100"/>
  <c r="H82" i="100"/>
  <c r="I82" i="100"/>
  <c r="I85" i="100"/>
  <c r="I115" i="100"/>
  <c r="H122" i="100"/>
  <c r="I122" i="100"/>
  <c r="I125" i="100"/>
  <c r="I135" i="100"/>
  <c r="I142" i="100"/>
  <c r="J9" i="99"/>
  <c r="J25" i="99"/>
  <c r="J41" i="99"/>
  <c r="J57" i="99"/>
  <c r="J64" i="99"/>
  <c r="J72" i="99"/>
  <c r="J80" i="99"/>
  <c r="J88" i="99"/>
  <c r="J96" i="99"/>
  <c r="J104" i="99"/>
  <c r="J112" i="99"/>
  <c r="J120" i="99"/>
  <c r="J128" i="99"/>
  <c r="J136" i="99"/>
  <c r="J144" i="99"/>
  <c r="J152" i="99"/>
  <c r="J160" i="99"/>
  <c r="J169" i="99"/>
  <c r="H169" i="99"/>
  <c r="I183" i="99"/>
  <c r="J190" i="99"/>
  <c r="H190" i="99"/>
  <c r="I190" i="99"/>
  <c r="J214" i="99"/>
  <c r="H214" i="99"/>
  <c r="I214" i="99"/>
  <c r="H219" i="99"/>
  <c r="I219" i="99"/>
  <c r="H229" i="99"/>
  <c r="J229" i="99"/>
  <c r="I229" i="99"/>
  <c r="H237" i="99"/>
  <c r="J237" i="99"/>
  <c r="I237" i="99"/>
  <c r="H245" i="99"/>
  <c r="J245" i="99"/>
  <c r="I245" i="99"/>
  <c r="H253" i="99"/>
  <c r="J253" i="99"/>
  <c r="I253" i="99"/>
  <c r="H261" i="99"/>
  <c r="J261" i="99"/>
  <c r="I261" i="99"/>
  <c r="H269" i="99"/>
  <c r="J269" i="99"/>
  <c r="I269" i="99"/>
  <c r="H277" i="99"/>
  <c r="J277" i="99"/>
  <c r="I277" i="99"/>
  <c r="H285" i="99"/>
  <c r="J285" i="99"/>
  <c r="I285" i="99"/>
  <c r="H293" i="99"/>
  <c r="J293" i="99"/>
  <c r="I293" i="99"/>
  <c r="H301" i="99"/>
  <c r="J301" i="99"/>
  <c r="I301" i="99"/>
  <c r="H309" i="99"/>
  <c r="J309" i="99"/>
  <c r="I309" i="99"/>
  <c r="H317" i="99"/>
  <c r="J317" i="99"/>
  <c r="I317" i="99"/>
  <c r="H325" i="99"/>
  <c r="J325" i="99"/>
  <c r="I325" i="99"/>
  <c r="H333" i="99"/>
  <c r="J333" i="99"/>
  <c r="I333" i="99"/>
  <c r="H341" i="99"/>
  <c r="J341" i="99"/>
  <c r="I341" i="99"/>
  <c r="H349" i="99"/>
  <c r="J349" i="99"/>
  <c r="I349" i="99"/>
  <c r="H357" i="99"/>
  <c r="J357" i="99"/>
  <c r="I357" i="99"/>
  <c r="H365" i="99"/>
  <c r="J365" i="99"/>
  <c r="I365" i="99"/>
  <c r="H373" i="99"/>
  <c r="J373" i="99"/>
  <c r="I373" i="99"/>
  <c r="H12" i="100"/>
  <c r="I12" i="100"/>
  <c r="I15" i="100"/>
  <c r="H28" i="100"/>
  <c r="I28" i="100"/>
  <c r="I31" i="100"/>
  <c r="H44" i="100"/>
  <c r="I44" i="100"/>
  <c r="I47" i="100"/>
  <c r="H60" i="100"/>
  <c r="I60" i="100"/>
  <c r="I63" i="100"/>
  <c r="H76" i="100"/>
  <c r="I76" i="100"/>
  <c r="I79" i="100"/>
  <c r="H92" i="100"/>
  <c r="I95" i="100"/>
  <c r="H102" i="100"/>
  <c r="I102" i="100"/>
  <c r="H112" i="100"/>
  <c r="I112" i="100"/>
  <c r="I139" i="100"/>
  <c r="H9" i="99"/>
  <c r="H16" i="99"/>
  <c r="J23" i="99"/>
  <c r="H25" i="99"/>
  <c r="H32" i="99"/>
  <c r="J39" i="99"/>
  <c r="H41" i="99"/>
  <c r="H48" i="99"/>
  <c r="J55" i="99"/>
  <c r="H57" i="99"/>
  <c r="H64" i="99"/>
  <c r="J67" i="99"/>
  <c r="H72" i="99"/>
  <c r="J75" i="99"/>
  <c r="H80" i="99"/>
  <c r="J83" i="99"/>
  <c r="H88" i="99"/>
  <c r="J91" i="99"/>
  <c r="H96" i="99"/>
  <c r="J99" i="99"/>
  <c r="H104" i="99"/>
  <c r="J107" i="99"/>
  <c r="H112" i="99"/>
  <c r="J115" i="99"/>
  <c r="H120" i="99"/>
  <c r="J123" i="99"/>
  <c r="H128" i="99"/>
  <c r="J131" i="99"/>
  <c r="H136" i="99"/>
  <c r="J139" i="99"/>
  <c r="H144" i="99"/>
  <c r="J147" i="99"/>
  <c r="H152" i="99"/>
  <c r="J155" i="99"/>
  <c r="H160" i="99"/>
  <c r="J166" i="99"/>
  <c r="H166" i="99"/>
  <c r="I169" i="99"/>
  <c r="J191" i="99"/>
  <c r="H191" i="99"/>
  <c r="J196" i="99"/>
  <c r="H196" i="99"/>
  <c r="I196" i="99"/>
  <c r="J210" i="99"/>
  <c r="H210" i="99"/>
  <c r="I210" i="99"/>
  <c r="H215" i="99"/>
  <c r="I215" i="99"/>
  <c r="J219" i="99"/>
  <c r="J230" i="99"/>
  <c r="H230" i="99"/>
  <c r="I230" i="99"/>
  <c r="J238" i="99"/>
  <c r="H238" i="99"/>
  <c r="I238" i="99"/>
  <c r="J246" i="99"/>
  <c r="H246" i="99"/>
  <c r="I246" i="99"/>
  <c r="J254" i="99"/>
  <c r="H254" i="99"/>
  <c r="I254" i="99"/>
  <c r="J262" i="99"/>
  <c r="H262" i="99"/>
  <c r="I262" i="99"/>
  <c r="J270" i="99"/>
  <c r="H270" i="99"/>
  <c r="I270" i="99"/>
  <c r="J278" i="99"/>
  <c r="H278" i="99"/>
  <c r="I278" i="99"/>
  <c r="J286" i="99"/>
  <c r="H286" i="99"/>
  <c r="I286" i="99"/>
  <c r="J294" i="99"/>
  <c r="H294" i="99"/>
  <c r="I294" i="99"/>
  <c r="J302" i="99"/>
  <c r="H302" i="99"/>
  <c r="I302" i="99"/>
  <c r="J310" i="99"/>
  <c r="H310" i="99"/>
  <c r="I310" i="99"/>
  <c r="J318" i="99"/>
  <c r="H318" i="99"/>
  <c r="I318" i="99"/>
  <c r="J326" i="99"/>
  <c r="H326" i="99"/>
  <c r="I326" i="99"/>
  <c r="J334" i="99"/>
  <c r="H334" i="99"/>
  <c r="I334" i="99"/>
  <c r="J342" i="99"/>
  <c r="H342" i="99"/>
  <c r="I342" i="99"/>
  <c r="J350" i="99"/>
  <c r="H350" i="99"/>
  <c r="I350" i="99"/>
  <c r="J358" i="99"/>
  <c r="H358" i="99"/>
  <c r="I358" i="99"/>
  <c r="J366" i="99"/>
  <c r="H366" i="99"/>
  <c r="I366" i="99"/>
  <c r="J374" i="99"/>
  <c r="H374" i="99"/>
  <c r="I374" i="99"/>
  <c r="I9" i="100"/>
  <c r="H22" i="100"/>
  <c r="I22" i="100"/>
  <c r="I25" i="100"/>
  <c r="H38" i="100"/>
  <c r="I38" i="100"/>
  <c r="I41" i="100"/>
  <c r="H54" i="100"/>
  <c r="I54" i="100"/>
  <c r="I57" i="100"/>
  <c r="H70" i="100"/>
  <c r="I70" i="100"/>
  <c r="I73" i="100"/>
  <c r="H86" i="100"/>
  <c r="I86" i="100"/>
  <c r="I89" i="100"/>
  <c r="I99" i="100"/>
  <c r="H106" i="100"/>
  <c r="I106" i="100"/>
  <c r="I109" i="100"/>
  <c r="I119" i="100"/>
  <c r="H126" i="100"/>
  <c r="I126" i="100"/>
  <c r="H136" i="100"/>
  <c r="I136" i="100"/>
  <c r="J78" i="99"/>
  <c r="J86" i="99"/>
  <c r="J94" i="99"/>
  <c r="J102" i="99"/>
  <c r="J110" i="99"/>
  <c r="J118" i="99"/>
  <c r="J126" i="99"/>
  <c r="J134" i="99"/>
  <c r="J142" i="99"/>
  <c r="J150" i="99"/>
  <c r="J158" i="99"/>
  <c r="J170" i="99"/>
  <c r="H173" i="99"/>
  <c r="J173" i="99"/>
  <c r="H197" i="99"/>
  <c r="J197" i="99"/>
  <c r="J206" i="99"/>
  <c r="H206" i="99"/>
  <c r="I206" i="99"/>
  <c r="H211" i="99"/>
  <c r="I211" i="99"/>
  <c r="H231" i="99"/>
  <c r="J231" i="99"/>
  <c r="I231" i="99"/>
  <c r="H239" i="99"/>
  <c r="J239" i="99"/>
  <c r="I239" i="99"/>
  <c r="H247" i="99"/>
  <c r="J247" i="99"/>
  <c r="I247" i="99"/>
  <c r="H255" i="99"/>
  <c r="J255" i="99"/>
  <c r="I255" i="99"/>
  <c r="H263" i="99"/>
  <c r="J263" i="99"/>
  <c r="I263" i="99"/>
  <c r="H271" i="99"/>
  <c r="J271" i="99"/>
  <c r="I271" i="99"/>
  <c r="H279" i="99"/>
  <c r="J279" i="99"/>
  <c r="I279" i="99"/>
  <c r="H287" i="99"/>
  <c r="J287" i="99"/>
  <c r="I287" i="99"/>
  <c r="H295" i="99"/>
  <c r="J295" i="99"/>
  <c r="I295" i="99"/>
  <c r="H303" i="99"/>
  <c r="J303" i="99"/>
  <c r="I303" i="99"/>
  <c r="H311" i="99"/>
  <c r="J311" i="99"/>
  <c r="I311" i="99"/>
  <c r="H319" i="99"/>
  <c r="J319" i="99"/>
  <c r="I319" i="99"/>
  <c r="H327" i="99"/>
  <c r="J327" i="99"/>
  <c r="I327" i="99"/>
  <c r="H335" i="99"/>
  <c r="J335" i="99"/>
  <c r="I335" i="99"/>
  <c r="H343" i="99"/>
  <c r="J343" i="99"/>
  <c r="I343" i="99"/>
  <c r="H351" i="99"/>
  <c r="J351" i="99"/>
  <c r="I351" i="99"/>
  <c r="H359" i="99"/>
  <c r="J359" i="99"/>
  <c r="I359" i="99"/>
  <c r="H367" i="99"/>
  <c r="J367" i="99"/>
  <c r="I367" i="99"/>
  <c r="H16" i="100"/>
  <c r="I16" i="100"/>
  <c r="I19" i="100"/>
  <c r="H32" i="100"/>
  <c r="I32" i="100"/>
  <c r="I35" i="100"/>
  <c r="H48" i="100"/>
  <c r="I48" i="100"/>
  <c r="I51" i="100"/>
  <c r="H64" i="100"/>
  <c r="I64" i="100"/>
  <c r="I67" i="100"/>
  <c r="H80" i="100"/>
  <c r="I80" i="100"/>
  <c r="I83" i="100"/>
  <c r="H96" i="100"/>
  <c r="I96" i="100"/>
  <c r="I123" i="100"/>
  <c r="H130" i="100"/>
  <c r="I130" i="100"/>
  <c r="I133" i="100"/>
  <c r="H373" i="100"/>
  <c r="F25" i="98"/>
  <c r="J19" i="99"/>
  <c r="I23" i="99"/>
  <c r="J35" i="99"/>
  <c r="I39" i="99"/>
  <c r="J51" i="99"/>
  <c r="I55" i="99"/>
  <c r="J65" i="99"/>
  <c r="I67" i="99"/>
  <c r="J73" i="99"/>
  <c r="I75" i="99"/>
  <c r="H78" i="99"/>
  <c r="J81" i="99"/>
  <c r="I83" i="99"/>
  <c r="H86" i="99"/>
  <c r="J89" i="99"/>
  <c r="I91" i="99"/>
  <c r="H94" i="99"/>
  <c r="J97" i="99"/>
  <c r="I99" i="99"/>
  <c r="H102" i="99"/>
  <c r="J105" i="99"/>
  <c r="I107" i="99"/>
  <c r="H110" i="99"/>
  <c r="J113" i="99"/>
  <c r="I115" i="99"/>
  <c r="H118" i="99"/>
  <c r="J121" i="99"/>
  <c r="I123" i="99"/>
  <c r="H126" i="99"/>
  <c r="J129" i="99"/>
  <c r="I131" i="99"/>
  <c r="H134" i="99"/>
  <c r="J137" i="99"/>
  <c r="I139" i="99"/>
  <c r="H142" i="99"/>
  <c r="J145" i="99"/>
  <c r="I147" i="99"/>
  <c r="H150" i="99"/>
  <c r="J153" i="99"/>
  <c r="I155" i="99"/>
  <c r="H158" i="99"/>
  <c r="J161" i="99"/>
  <c r="I167" i="99"/>
  <c r="H170" i="99"/>
  <c r="I173" i="99"/>
  <c r="J177" i="99"/>
  <c r="H177" i="99"/>
  <c r="J192" i="99"/>
  <c r="H192" i="99"/>
  <c r="I192" i="99"/>
  <c r="I197" i="99"/>
  <c r="J202" i="99"/>
  <c r="H202" i="99"/>
  <c r="I202" i="99"/>
  <c r="H207" i="99"/>
  <c r="I207" i="99"/>
  <c r="J211" i="99"/>
  <c r="J232" i="99"/>
  <c r="H232" i="99"/>
  <c r="I232" i="99"/>
  <c r="J240" i="99"/>
  <c r="H240" i="99"/>
  <c r="I240" i="99"/>
  <c r="J248" i="99"/>
  <c r="H248" i="99"/>
  <c r="I248" i="99"/>
  <c r="J256" i="99"/>
  <c r="H256" i="99"/>
  <c r="I256" i="99"/>
  <c r="J264" i="99"/>
  <c r="H264" i="99"/>
  <c r="I264" i="99"/>
  <c r="J272" i="99"/>
  <c r="H272" i="99"/>
  <c r="I272" i="99"/>
  <c r="J280" i="99"/>
  <c r="H280" i="99"/>
  <c r="I280" i="99"/>
  <c r="J288" i="99"/>
  <c r="H288" i="99"/>
  <c r="I288" i="99"/>
  <c r="J296" i="99"/>
  <c r="H296" i="99"/>
  <c r="I296" i="99"/>
  <c r="J304" i="99"/>
  <c r="H304" i="99"/>
  <c r="I304" i="99"/>
  <c r="J312" i="99"/>
  <c r="H312" i="99"/>
  <c r="I312" i="99"/>
  <c r="J320" i="99"/>
  <c r="H320" i="99"/>
  <c r="I320" i="99"/>
  <c r="J328" i="99"/>
  <c r="H328" i="99"/>
  <c r="I328" i="99"/>
  <c r="J336" i="99"/>
  <c r="H336" i="99"/>
  <c r="I336" i="99"/>
  <c r="J344" i="99"/>
  <c r="H344" i="99"/>
  <c r="I344" i="99"/>
  <c r="J352" i="99"/>
  <c r="H352" i="99"/>
  <c r="I352" i="99"/>
  <c r="J360" i="99"/>
  <c r="H360" i="99"/>
  <c r="I360" i="99"/>
  <c r="J368" i="99"/>
  <c r="H368" i="99"/>
  <c r="I368" i="99"/>
  <c r="H10" i="100"/>
  <c r="I10" i="100"/>
  <c r="I13" i="100"/>
  <c r="H26" i="100"/>
  <c r="I26" i="100"/>
  <c r="I29" i="100"/>
  <c r="H42" i="100"/>
  <c r="I42" i="100"/>
  <c r="I45" i="100"/>
  <c r="H58" i="100"/>
  <c r="I58" i="100"/>
  <c r="I61" i="100"/>
  <c r="H74" i="100"/>
  <c r="I74" i="100"/>
  <c r="I77" i="100"/>
  <c r="H90" i="100"/>
  <c r="I90" i="100"/>
  <c r="I93" i="100"/>
  <c r="I103" i="100"/>
  <c r="H110" i="100"/>
  <c r="I110" i="100"/>
  <c r="H120" i="100"/>
  <c r="I120" i="100"/>
  <c r="J176" i="99"/>
  <c r="H201" i="99"/>
  <c r="J204" i="99"/>
  <c r="H204" i="99"/>
  <c r="H217" i="99"/>
  <c r="J220" i="99"/>
  <c r="H220" i="99"/>
  <c r="H9" i="100"/>
  <c r="H17" i="100"/>
  <c r="H25" i="100"/>
  <c r="H33" i="100"/>
  <c r="H41" i="100"/>
  <c r="H49" i="100"/>
  <c r="H57" i="100"/>
  <c r="H65" i="100"/>
  <c r="H73" i="100"/>
  <c r="H81" i="100"/>
  <c r="H89" i="100"/>
  <c r="H97" i="100"/>
  <c r="H105" i="100"/>
  <c r="H113" i="100"/>
  <c r="H121" i="100"/>
  <c r="H129" i="100"/>
  <c r="H137" i="100"/>
  <c r="H100" i="100"/>
  <c r="H108" i="100"/>
  <c r="H116" i="100"/>
  <c r="H124" i="100"/>
  <c r="H132" i="100"/>
  <c r="H140" i="100"/>
  <c r="I146" i="100"/>
  <c r="I9" i="101"/>
  <c r="J172" i="99"/>
  <c r="I176" i="99"/>
  <c r="J188" i="99"/>
  <c r="J201" i="99"/>
  <c r="H205" i="99"/>
  <c r="J208" i="99"/>
  <c r="H208" i="99"/>
  <c r="H221" i="99"/>
  <c r="J224" i="99"/>
  <c r="H224" i="99"/>
  <c r="H15" i="100"/>
  <c r="H23" i="100"/>
  <c r="H31" i="100"/>
  <c r="H39" i="100"/>
  <c r="H47" i="100"/>
  <c r="H55" i="100"/>
  <c r="H63" i="100"/>
  <c r="H71" i="100"/>
  <c r="H79" i="100"/>
  <c r="H87" i="100"/>
  <c r="I92" i="100"/>
  <c r="H95" i="100"/>
  <c r="I100" i="100"/>
  <c r="H103" i="100"/>
  <c r="I108" i="100"/>
  <c r="H111" i="100"/>
  <c r="I116" i="100"/>
  <c r="H119" i="100"/>
  <c r="I124" i="100"/>
  <c r="H127" i="100"/>
  <c r="I132" i="100"/>
  <c r="H135" i="100"/>
  <c r="I140" i="100"/>
  <c r="J184" i="99"/>
  <c r="H209" i="99"/>
  <c r="J212" i="99"/>
  <c r="H212" i="99"/>
  <c r="H225" i="99"/>
  <c r="H13" i="100"/>
  <c r="H21" i="100"/>
  <c r="H29" i="100"/>
  <c r="H37" i="100"/>
  <c r="H45" i="100"/>
  <c r="H53" i="100"/>
  <c r="H61" i="100"/>
  <c r="H69" i="100"/>
  <c r="H77" i="100"/>
  <c r="H85" i="100"/>
  <c r="H93" i="100"/>
  <c r="H101" i="100"/>
  <c r="H109" i="100"/>
  <c r="H117" i="100"/>
  <c r="H125" i="100"/>
  <c r="H133" i="100"/>
  <c r="H141" i="100"/>
  <c r="I144" i="100"/>
  <c r="H12" i="101"/>
  <c r="H13" i="101"/>
  <c r="H21" i="101"/>
  <c r="H29" i="101"/>
  <c r="H37" i="101"/>
  <c r="H45" i="101"/>
  <c r="H53" i="101"/>
  <c r="H61" i="101"/>
  <c r="H69" i="101"/>
  <c r="J164" i="99"/>
  <c r="J180" i="99"/>
  <c r="I184" i="99"/>
  <c r="J200" i="99"/>
  <c r="H200" i="99"/>
  <c r="J209" i="99"/>
  <c r="H213" i="99"/>
  <c r="J216" i="99"/>
  <c r="H216" i="99"/>
  <c r="J225" i="99"/>
  <c r="H11" i="100"/>
  <c r="H19" i="100"/>
  <c r="H27" i="100"/>
  <c r="H35" i="100"/>
  <c r="H43" i="100"/>
  <c r="H51" i="100"/>
  <c r="H59" i="100"/>
  <c r="H67" i="100"/>
  <c r="H75" i="100"/>
  <c r="H83" i="100"/>
  <c r="H91" i="100"/>
  <c r="H99" i="100"/>
  <c r="H107" i="100"/>
  <c r="H115" i="100"/>
  <c r="H123" i="100"/>
  <c r="H131" i="100"/>
  <c r="H139" i="100"/>
  <c r="I148" i="100"/>
  <c r="I10" i="101"/>
  <c r="I18" i="101"/>
  <c r="I26" i="101"/>
  <c r="I34" i="101"/>
  <c r="I42" i="101"/>
  <c r="I50" i="101"/>
  <c r="I58" i="101"/>
  <c r="I66" i="101"/>
  <c r="I74" i="101"/>
  <c r="I82" i="101"/>
  <c r="J376" i="100"/>
  <c r="I341" i="101"/>
  <c r="I78" i="101"/>
  <c r="I86" i="101"/>
  <c r="M17" i="89"/>
  <c r="B33" i="92"/>
  <c r="K8" i="89"/>
  <c r="G40" i="95"/>
  <c r="K11" i="89"/>
  <c r="K6" i="89"/>
  <c r="A15" i="91"/>
  <c r="A22" i="91" s="1"/>
  <c r="K9" i="89"/>
  <c r="B20" i="96"/>
  <c r="B28" i="96"/>
  <c r="B21" i="97"/>
  <c r="B28" i="97"/>
  <c r="C28" i="97"/>
  <c r="C21" i="97"/>
  <c r="A20" i="98"/>
  <c r="D7" i="89"/>
  <c r="B22" i="94"/>
  <c r="C10" i="89"/>
  <c r="A20" i="96"/>
  <c r="A28" i="96"/>
  <c r="C27" i="98"/>
  <c r="C20" i="98"/>
  <c r="K7" i="89"/>
  <c r="O15" i="92"/>
  <c r="O18" i="92" s="1"/>
  <c r="Q78" i="14" s="1"/>
  <c r="K18" i="92"/>
  <c r="B26" i="93"/>
  <c r="A26" i="93"/>
  <c r="A35" i="93" s="1"/>
  <c r="A46" i="93" s="1"/>
  <c r="A21" i="94"/>
  <c r="K10" i="89"/>
  <c r="O22" i="95"/>
  <c r="O25" i="95" s="1"/>
  <c r="Q81" i="14" s="1"/>
  <c r="K25" i="95"/>
  <c r="G28" i="96"/>
  <c r="G20" i="96"/>
  <c r="B27" i="98"/>
  <c r="B20" i="98"/>
  <c r="K23" i="93"/>
  <c r="O23" i="93" s="1"/>
  <c r="K11" i="97"/>
  <c r="O11" i="97" s="1"/>
  <c r="M21" i="97"/>
  <c r="K9" i="98"/>
  <c r="O9" i="98" s="1"/>
  <c r="K19" i="93"/>
  <c r="O19" i="93" s="1"/>
  <c r="O6" i="90"/>
  <c r="H29" i="90"/>
  <c r="H32" i="90" s="1"/>
  <c r="F45" i="90"/>
  <c r="H17" i="94"/>
  <c r="H19" i="94" s="1"/>
  <c r="H21" i="94" s="1"/>
  <c r="O16" i="96"/>
  <c r="H12" i="98"/>
  <c r="K7" i="91"/>
  <c r="O7" i="91" s="1"/>
  <c r="F30" i="92"/>
  <c r="F24" i="93"/>
  <c r="K15" i="93"/>
  <c r="C21" i="94"/>
  <c r="C28" i="96"/>
  <c r="C20" i="96"/>
  <c r="J13" i="96"/>
  <c r="N28" i="96"/>
  <c r="O12" i="89" s="1"/>
  <c r="H15" i="90"/>
  <c r="H6" i="91"/>
  <c r="H7" i="92"/>
  <c r="H12" i="92" s="1"/>
  <c r="H18" i="93"/>
  <c r="H6" i="95"/>
  <c r="H19" i="95" s="1"/>
  <c r="K6" i="96"/>
  <c r="F13" i="96"/>
  <c r="H10" i="97"/>
  <c r="H14" i="97"/>
  <c r="N28" i="97"/>
  <c r="O13" i="89" s="1"/>
  <c r="N86" i="14" s="1"/>
  <c r="P97" i="147" s="1"/>
  <c r="N21" i="97"/>
  <c r="F26" i="97"/>
  <c r="H6" i="90"/>
  <c r="H8" i="90" s="1"/>
  <c r="H11" i="90"/>
  <c r="K15" i="90"/>
  <c r="I17" i="90"/>
  <c r="I24" i="90" s="1"/>
  <c r="K19" i="90"/>
  <c r="O19" i="90" s="1"/>
  <c r="I21" i="90"/>
  <c r="K23" i="90"/>
  <c r="O23" i="90" s="1"/>
  <c r="F24" i="90"/>
  <c r="F26" i="90" s="1"/>
  <c r="K30" i="90"/>
  <c r="O30" i="90" s="1"/>
  <c r="F32" i="90"/>
  <c r="I6" i="91"/>
  <c r="I9" i="91" s="1"/>
  <c r="H7" i="91"/>
  <c r="F13" i="91"/>
  <c r="F15" i="91" s="1"/>
  <c r="F22" i="91" s="1"/>
  <c r="I12" i="91"/>
  <c r="I13" i="91" s="1"/>
  <c r="H18" i="91"/>
  <c r="K7" i="92"/>
  <c r="O7" i="92" s="1"/>
  <c r="I9" i="92"/>
  <c r="K11" i="92"/>
  <c r="O11" i="92" s="1"/>
  <c r="F12" i="92"/>
  <c r="H28" i="92"/>
  <c r="K7" i="93"/>
  <c r="O7" i="93" s="1"/>
  <c r="O8" i="93" s="1"/>
  <c r="F8" i="93"/>
  <c r="H15" i="93"/>
  <c r="I18" i="93"/>
  <c r="H19" i="93"/>
  <c r="I22" i="93"/>
  <c r="H23" i="93"/>
  <c r="O29" i="93"/>
  <c r="O33" i="93" s="1"/>
  <c r="G33" i="93"/>
  <c r="G35" i="93" s="1"/>
  <c r="G46" i="93" s="1"/>
  <c r="F44" i="93"/>
  <c r="H43" i="93"/>
  <c r="O6" i="94"/>
  <c r="O8" i="94" s="1"/>
  <c r="M14" i="94"/>
  <c r="M21" i="94" s="1"/>
  <c r="N10" i="89" s="1"/>
  <c r="K11" i="94"/>
  <c r="I17" i="94"/>
  <c r="I19" i="94" s="1"/>
  <c r="I21" i="94" s="1"/>
  <c r="K6" i="95"/>
  <c r="I8" i="95"/>
  <c r="K10" i="95"/>
  <c r="O10" i="95" s="1"/>
  <c r="I12" i="95"/>
  <c r="K14" i="95"/>
  <c r="O14" i="95" s="1"/>
  <c r="I16" i="95"/>
  <c r="K18" i="95"/>
  <c r="O18" i="95" s="1"/>
  <c r="F19" i="95"/>
  <c r="F27" i="95" s="1"/>
  <c r="F38" i="95"/>
  <c r="H35" i="95"/>
  <c r="H16" i="96"/>
  <c r="H18" i="96" s="1"/>
  <c r="H25" i="96"/>
  <c r="I10" i="97"/>
  <c r="H11" i="97"/>
  <c r="I14" i="97"/>
  <c r="J28" i="97"/>
  <c r="J21" i="97"/>
  <c r="I8" i="98"/>
  <c r="H9" i="98"/>
  <c r="I12" i="98"/>
  <c r="M27" i="98"/>
  <c r="N14" i="89" s="1"/>
  <c r="M87" i="14" s="1"/>
  <c r="O98" i="147" s="1"/>
  <c r="L20" i="98"/>
  <c r="H23" i="98"/>
  <c r="B33" i="93"/>
  <c r="B25" i="95"/>
  <c r="B27" i="95" s="1"/>
  <c r="B40" i="95" s="1"/>
  <c r="F14" i="98"/>
  <c r="K13" i="98"/>
  <c r="O13" i="98" s="1"/>
  <c r="K7" i="90"/>
  <c r="O7" i="90" s="1"/>
  <c r="K12" i="90"/>
  <c r="O12" i="90" s="1"/>
  <c r="H19" i="91"/>
  <c r="H7" i="93"/>
  <c r="H8" i="93" s="1"/>
  <c r="H13" i="93" s="1"/>
  <c r="H22" i="93"/>
  <c r="K17" i="96"/>
  <c r="O17" i="96" s="1"/>
  <c r="H8" i="98"/>
  <c r="I6" i="90"/>
  <c r="I8" i="90" s="1"/>
  <c r="I13" i="90" s="1"/>
  <c r="H10" i="90"/>
  <c r="O29" i="90"/>
  <c r="K6" i="91"/>
  <c r="H26" i="92"/>
  <c r="I15" i="93"/>
  <c r="K17" i="93"/>
  <c r="O17" i="93" s="1"/>
  <c r="K21" i="93"/>
  <c r="O21" i="93" s="1"/>
  <c r="H33" i="93"/>
  <c r="H41" i="93"/>
  <c r="H33" i="95"/>
  <c r="M28" i="96"/>
  <c r="N12" i="89" s="1"/>
  <c r="M85" i="14" s="1"/>
  <c r="O96" i="147" s="1"/>
  <c r="I16" i="96"/>
  <c r="I18" i="96" s="1"/>
  <c r="I20" i="96" s="1"/>
  <c r="F26" i="96"/>
  <c r="H23" i="96"/>
  <c r="A15" i="97"/>
  <c r="G15" i="97"/>
  <c r="K13" i="97"/>
  <c r="O13" i="97" s="1"/>
  <c r="F15" i="97"/>
  <c r="L21" i="97"/>
  <c r="A26" i="97"/>
  <c r="G26" i="97"/>
  <c r="K7" i="98"/>
  <c r="O7" i="98" s="1"/>
  <c r="K11" i="98"/>
  <c r="O11" i="98" s="1"/>
  <c r="K17" i="98"/>
  <c r="F18" i="98"/>
  <c r="I153" i="100"/>
  <c r="H156" i="100"/>
  <c r="I157" i="100"/>
  <c r="H160" i="100"/>
  <c r="I161" i="100"/>
  <c r="H164" i="100"/>
  <c r="I165" i="100"/>
  <c r="H168" i="100"/>
  <c r="I169" i="100"/>
  <c r="H172" i="100"/>
  <c r="I173" i="100"/>
  <c r="H176" i="100"/>
  <c r="I177" i="100"/>
  <c r="I181" i="100"/>
  <c r="I185" i="100"/>
  <c r="I189" i="100"/>
  <c r="I193" i="100"/>
  <c r="I197" i="100"/>
  <c r="I201" i="100"/>
  <c r="I205" i="100"/>
  <c r="I209" i="100"/>
  <c r="I213" i="100"/>
  <c r="I217" i="100"/>
  <c r="I221" i="100"/>
  <c r="I225" i="100"/>
  <c r="I229" i="100"/>
  <c r="I233" i="100"/>
  <c r="I237" i="100"/>
  <c r="I241" i="100"/>
  <c r="I245" i="100"/>
  <c r="I249" i="100"/>
  <c r="I253" i="100"/>
  <c r="I257" i="100"/>
  <c r="I261" i="100"/>
  <c r="I265" i="100"/>
  <c r="I269" i="100"/>
  <c r="I273" i="100"/>
  <c r="I277" i="100"/>
  <c r="H285" i="100"/>
  <c r="H293" i="100"/>
  <c r="H301" i="100"/>
  <c r="H309" i="100"/>
  <c r="H317" i="100"/>
  <c r="H325" i="100"/>
  <c r="H333" i="100"/>
  <c r="H341" i="100"/>
  <c r="H349" i="100"/>
  <c r="H357" i="100"/>
  <c r="H365" i="100"/>
  <c r="H151" i="100"/>
  <c r="I152" i="100"/>
  <c r="H155" i="100"/>
  <c r="I156" i="100"/>
  <c r="H159" i="100"/>
  <c r="I160" i="100"/>
  <c r="H163" i="100"/>
  <c r="I164" i="100"/>
  <c r="H167" i="100"/>
  <c r="I168" i="100"/>
  <c r="H171" i="100"/>
  <c r="I172" i="100"/>
  <c r="H175" i="100"/>
  <c r="I176" i="100"/>
  <c r="I180" i="100"/>
  <c r="I184" i="100"/>
  <c r="I188" i="100"/>
  <c r="I192" i="100"/>
  <c r="I196" i="100"/>
  <c r="I200" i="100"/>
  <c r="I204" i="100"/>
  <c r="I208" i="100"/>
  <c r="I212" i="100"/>
  <c r="I216" i="100"/>
  <c r="I220" i="100"/>
  <c r="I224" i="100"/>
  <c r="I228" i="100"/>
  <c r="I232" i="100"/>
  <c r="I236" i="100"/>
  <c r="I240" i="100"/>
  <c r="I244" i="100"/>
  <c r="I248" i="100"/>
  <c r="I252" i="100"/>
  <c r="I256" i="100"/>
  <c r="I260" i="100"/>
  <c r="I264" i="100"/>
  <c r="I268" i="100"/>
  <c r="I272" i="100"/>
  <c r="I276" i="100"/>
  <c r="H282" i="100"/>
  <c r="H290" i="100"/>
  <c r="H298" i="100"/>
  <c r="H306" i="100"/>
  <c r="H314" i="100"/>
  <c r="H322" i="100"/>
  <c r="H330" i="100"/>
  <c r="H338" i="100"/>
  <c r="H346" i="100"/>
  <c r="H354" i="100"/>
  <c r="H362" i="100"/>
  <c r="M20" i="96"/>
  <c r="K6" i="98"/>
  <c r="C15" i="103"/>
  <c r="C11" i="103"/>
  <c r="C13" i="103"/>
  <c r="C9" i="103"/>
  <c r="C14" i="103"/>
  <c r="C10" i="103"/>
  <c r="C16" i="103"/>
  <c r="C8" i="103"/>
  <c r="C12" i="103"/>
  <c r="I374" i="100"/>
  <c r="I373" i="100"/>
  <c r="I372" i="100"/>
  <c r="I371" i="100"/>
  <c r="I370" i="100"/>
  <c r="I369" i="100"/>
  <c r="I368" i="100"/>
  <c r="I367" i="100"/>
  <c r="I366" i="100"/>
  <c r="I365" i="100"/>
  <c r="I364" i="100"/>
  <c r="I363" i="100"/>
  <c r="I362" i="100"/>
  <c r="I361" i="100"/>
  <c r="I360" i="100"/>
  <c r="I359" i="100"/>
  <c r="I358" i="100"/>
  <c r="I357" i="100"/>
  <c r="I356" i="100"/>
  <c r="I355" i="100"/>
  <c r="I354" i="100"/>
  <c r="I353" i="100"/>
  <c r="I352" i="100"/>
  <c r="I351" i="100"/>
  <c r="I350" i="100"/>
  <c r="I349" i="100"/>
  <c r="I348" i="100"/>
  <c r="I347" i="100"/>
  <c r="I346" i="100"/>
  <c r="I345" i="100"/>
  <c r="I344" i="100"/>
  <c r="I343" i="100"/>
  <c r="I342" i="100"/>
  <c r="I341" i="100"/>
  <c r="I340" i="100"/>
  <c r="I339" i="100"/>
  <c r="I338" i="100"/>
  <c r="I337" i="100"/>
  <c r="I336" i="100"/>
  <c r="I335" i="100"/>
  <c r="I334" i="100"/>
  <c r="I333" i="100"/>
  <c r="I332" i="100"/>
  <c r="I331" i="100"/>
  <c r="I330" i="100"/>
  <c r="I329" i="100"/>
  <c r="I328" i="100"/>
  <c r="I327" i="100"/>
  <c r="I326" i="100"/>
  <c r="I325" i="100"/>
  <c r="I324" i="100"/>
  <c r="I323" i="100"/>
  <c r="I322" i="100"/>
  <c r="I321" i="100"/>
  <c r="I320" i="100"/>
  <c r="I319" i="100"/>
  <c r="I318" i="100"/>
  <c r="I317" i="100"/>
  <c r="I316" i="100"/>
  <c r="I315" i="100"/>
  <c r="I314" i="100"/>
  <c r="I313" i="100"/>
  <c r="I312" i="100"/>
  <c r="I311" i="100"/>
  <c r="I310" i="100"/>
  <c r="I309" i="100"/>
  <c r="I308" i="100"/>
  <c r="I307" i="100"/>
  <c r="I306" i="100"/>
  <c r="I305" i="100"/>
  <c r="I304" i="100"/>
  <c r="I303" i="100"/>
  <c r="I302" i="100"/>
  <c r="I301" i="100"/>
  <c r="I300" i="100"/>
  <c r="I299" i="100"/>
  <c r="I298" i="100"/>
  <c r="I297" i="100"/>
  <c r="I296" i="100"/>
  <c r="I295" i="100"/>
  <c r="I294" i="100"/>
  <c r="I293" i="100"/>
  <c r="I292" i="100"/>
  <c r="I291" i="100"/>
  <c r="I290" i="100"/>
  <c r="I289" i="100"/>
  <c r="I288" i="100"/>
  <c r="I287" i="100"/>
  <c r="I286" i="100"/>
  <c r="I285" i="100"/>
  <c r="I284" i="100"/>
  <c r="I283" i="100"/>
  <c r="I282" i="100"/>
  <c r="I281" i="100"/>
  <c r="I280" i="100"/>
  <c r="I279" i="100"/>
  <c r="H371" i="100"/>
  <c r="H367" i="100"/>
  <c r="H363" i="100"/>
  <c r="H359" i="100"/>
  <c r="H355" i="100"/>
  <c r="H351" i="100"/>
  <c r="H347" i="100"/>
  <c r="H343" i="100"/>
  <c r="H339" i="100"/>
  <c r="H335" i="100"/>
  <c r="H331" i="100"/>
  <c r="H327" i="100"/>
  <c r="H323" i="100"/>
  <c r="H319" i="100"/>
  <c r="H315" i="100"/>
  <c r="H311" i="100"/>
  <c r="H307" i="100"/>
  <c r="H303" i="100"/>
  <c r="H299" i="100"/>
  <c r="H295" i="100"/>
  <c r="H291" i="100"/>
  <c r="H287" i="100"/>
  <c r="H283" i="100"/>
  <c r="H279" i="100"/>
  <c r="H278" i="100"/>
  <c r="H277" i="100"/>
  <c r="H276" i="100"/>
  <c r="H275" i="100"/>
  <c r="H274" i="100"/>
  <c r="H273" i="100"/>
  <c r="H272" i="100"/>
  <c r="H271" i="100"/>
  <c r="H270" i="100"/>
  <c r="H269" i="100"/>
  <c r="H268" i="100"/>
  <c r="H267" i="100"/>
  <c r="H266" i="100"/>
  <c r="H265" i="100"/>
  <c r="H264" i="100"/>
  <c r="H263" i="100"/>
  <c r="H262" i="100"/>
  <c r="H261" i="100"/>
  <c r="H260" i="100"/>
  <c r="H259" i="100"/>
  <c r="H258" i="100"/>
  <c r="H257" i="100"/>
  <c r="H256" i="100"/>
  <c r="H255" i="100"/>
  <c r="H254" i="100"/>
  <c r="H253" i="100"/>
  <c r="H252" i="100"/>
  <c r="H251" i="100"/>
  <c r="H250" i="100"/>
  <c r="H249" i="100"/>
  <c r="H248" i="100"/>
  <c r="H247" i="100"/>
  <c r="H246" i="100"/>
  <c r="H245" i="100"/>
  <c r="H244" i="100"/>
  <c r="H243" i="100"/>
  <c r="H242" i="100"/>
  <c r="H241" i="100"/>
  <c r="H240" i="100"/>
  <c r="H239" i="100"/>
  <c r="H238" i="100"/>
  <c r="H237" i="100"/>
  <c r="H236" i="100"/>
  <c r="H235" i="100"/>
  <c r="H234" i="100"/>
  <c r="H233" i="100"/>
  <c r="H232" i="100"/>
  <c r="H231" i="100"/>
  <c r="H230" i="100"/>
  <c r="H229" i="100"/>
  <c r="H228" i="100"/>
  <c r="H227" i="100"/>
  <c r="H226" i="100"/>
  <c r="H225" i="100"/>
  <c r="H224" i="100"/>
  <c r="H223" i="100"/>
  <c r="H222" i="100"/>
  <c r="H221" i="100"/>
  <c r="H220" i="100"/>
  <c r="H219" i="100"/>
  <c r="H218" i="100"/>
  <c r="H217" i="100"/>
  <c r="H216" i="100"/>
  <c r="H215" i="100"/>
  <c r="H214" i="100"/>
  <c r="H213" i="100"/>
  <c r="H212" i="100"/>
  <c r="H211" i="100"/>
  <c r="H210" i="100"/>
  <c r="H209" i="100"/>
  <c r="H208" i="100"/>
  <c r="H207" i="100"/>
  <c r="H206" i="100"/>
  <c r="H205" i="100"/>
  <c r="H204" i="100"/>
  <c r="H203" i="100"/>
  <c r="H202" i="100"/>
  <c r="H201" i="100"/>
  <c r="H200" i="100"/>
  <c r="H199" i="100"/>
  <c r="H198" i="100"/>
  <c r="H197" i="100"/>
  <c r="H196" i="100"/>
  <c r="H195" i="100"/>
  <c r="H194" i="100"/>
  <c r="H193" i="100"/>
  <c r="H192" i="100"/>
  <c r="H191" i="100"/>
  <c r="H190" i="100"/>
  <c r="H189" i="100"/>
  <c r="H188" i="100"/>
  <c r="H187" i="100"/>
  <c r="H186" i="100"/>
  <c r="H185" i="100"/>
  <c r="H184" i="100"/>
  <c r="H183" i="100"/>
  <c r="H182" i="100"/>
  <c r="H181" i="100"/>
  <c r="H180" i="100"/>
  <c r="H179" i="100"/>
  <c r="H372" i="100"/>
  <c r="H368" i="100"/>
  <c r="H364" i="100"/>
  <c r="H360" i="100"/>
  <c r="H356" i="100"/>
  <c r="H352" i="100"/>
  <c r="H348" i="100"/>
  <c r="H344" i="100"/>
  <c r="H340" i="100"/>
  <c r="H336" i="100"/>
  <c r="H332" i="100"/>
  <c r="H328" i="100"/>
  <c r="H324" i="100"/>
  <c r="H320" i="100"/>
  <c r="H316" i="100"/>
  <c r="H312" i="100"/>
  <c r="H308" i="100"/>
  <c r="H304" i="100"/>
  <c r="H300" i="100"/>
  <c r="H296" i="100"/>
  <c r="H292" i="100"/>
  <c r="H288" i="100"/>
  <c r="H284" i="100"/>
  <c r="H280" i="100"/>
  <c r="H150" i="100"/>
  <c r="I151" i="100"/>
  <c r="H154" i="100"/>
  <c r="I155" i="100"/>
  <c r="H158" i="100"/>
  <c r="I159" i="100"/>
  <c r="H162" i="100"/>
  <c r="I163" i="100"/>
  <c r="H166" i="100"/>
  <c r="I167" i="100"/>
  <c r="H170" i="100"/>
  <c r="I171" i="100"/>
  <c r="H174" i="100"/>
  <c r="I175" i="100"/>
  <c r="H178" i="100"/>
  <c r="I179" i="100"/>
  <c r="I183" i="100"/>
  <c r="I187" i="100"/>
  <c r="I191" i="100"/>
  <c r="I195" i="100"/>
  <c r="I199" i="100"/>
  <c r="I203" i="100"/>
  <c r="I207" i="100"/>
  <c r="I211" i="100"/>
  <c r="I215" i="100"/>
  <c r="I219" i="100"/>
  <c r="I223" i="100"/>
  <c r="I227" i="100"/>
  <c r="I231" i="100"/>
  <c r="I235" i="100"/>
  <c r="I239" i="100"/>
  <c r="I243" i="100"/>
  <c r="I247" i="100"/>
  <c r="I251" i="100"/>
  <c r="I255" i="100"/>
  <c r="I259" i="100"/>
  <c r="I263" i="100"/>
  <c r="I267" i="100"/>
  <c r="I271" i="100"/>
  <c r="I275" i="100"/>
  <c r="H281" i="100"/>
  <c r="H289" i="100"/>
  <c r="H297" i="100"/>
  <c r="H305" i="100"/>
  <c r="H313" i="100"/>
  <c r="H321" i="100"/>
  <c r="H329" i="100"/>
  <c r="H337" i="100"/>
  <c r="H345" i="100"/>
  <c r="H353" i="100"/>
  <c r="H361" i="100"/>
  <c r="H369" i="100"/>
  <c r="H142" i="100"/>
  <c r="H143" i="100"/>
  <c r="H144" i="100"/>
  <c r="H145" i="100"/>
  <c r="H146" i="100"/>
  <c r="H147" i="100"/>
  <c r="H148" i="100"/>
  <c r="H149" i="100"/>
  <c r="I150" i="100"/>
  <c r="H153" i="100"/>
  <c r="I154" i="100"/>
  <c r="H157" i="100"/>
  <c r="I158" i="100"/>
  <c r="H161" i="100"/>
  <c r="I162" i="100"/>
  <c r="H165" i="100"/>
  <c r="I166" i="100"/>
  <c r="H169" i="100"/>
  <c r="I170" i="100"/>
  <c r="H173" i="100"/>
  <c r="I174" i="100"/>
  <c r="H177" i="100"/>
  <c r="I178" i="100"/>
  <c r="I182" i="100"/>
  <c r="I186" i="100"/>
  <c r="I190" i="100"/>
  <c r="I194" i="100"/>
  <c r="I198" i="100"/>
  <c r="I202" i="100"/>
  <c r="I206" i="100"/>
  <c r="I210" i="100"/>
  <c r="I214" i="100"/>
  <c r="I218" i="100"/>
  <c r="I222" i="100"/>
  <c r="I226" i="100"/>
  <c r="I230" i="100"/>
  <c r="I234" i="100"/>
  <c r="I238" i="100"/>
  <c r="I242" i="100"/>
  <c r="I246" i="100"/>
  <c r="I250" i="100"/>
  <c r="I254" i="100"/>
  <c r="I258" i="100"/>
  <c r="I262" i="100"/>
  <c r="I266" i="100"/>
  <c r="I270" i="100"/>
  <c r="I274" i="100"/>
  <c r="I278" i="100"/>
  <c r="H286" i="100"/>
  <c r="H294" i="100"/>
  <c r="H302" i="100"/>
  <c r="H310" i="100"/>
  <c r="H318" i="100"/>
  <c r="H326" i="100"/>
  <c r="H334" i="100"/>
  <c r="H342" i="100"/>
  <c r="H350" i="100"/>
  <c r="H358" i="100"/>
  <c r="H366" i="100"/>
  <c r="H374" i="100"/>
  <c r="H11" i="101"/>
  <c r="H210" i="101"/>
  <c r="I170" i="101"/>
  <c r="H168" i="101"/>
  <c r="I166" i="101"/>
  <c r="H164" i="101"/>
  <c r="I162" i="101"/>
  <c r="H160" i="101"/>
  <c r="I158" i="101"/>
  <c r="H156" i="101"/>
  <c r="I154" i="101"/>
  <c r="H152" i="101"/>
  <c r="I150" i="101"/>
  <c r="H148" i="101"/>
  <c r="I146" i="101"/>
  <c r="H144" i="101"/>
  <c r="I142" i="101"/>
  <c r="H135" i="101"/>
  <c r="I133" i="101"/>
  <c r="H128" i="101"/>
  <c r="I126" i="101"/>
  <c r="H119" i="101"/>
  <c r="I117" i="101"/>
  <c r="H112" i="101"/>
  <c r="I110" i="101"/>
  <c r="H103" i="101"/>
  <c r="I101" i="101"/>
  <c r="H98" i="101"/>
  <c r="I93" i="101"/>
  <c r="H90" i="101"/>
  <c r="I85" i="101"/>
  <c r="H84" i="101"/>
  <c r="I81" i="101"/>
  <c r="H80" i="101"/>
  <c r="I77" i="101"/>
  <c r="H76" i="101"/>
  <c r="I11" i="101"/>
  <c r="I13" i="101"/>
  <c r="H16" i="101"/>
  <c r="H19" i="101"/>
  <c r="I19" i="101"/>
  <c r="I21" i="101"/>
  <c r="H24" i="101"/>
  <c r="H27" i="101"/>
  <c r="I27" i="101"/>
  <c r="I29" i="101"/>
  <c r="H32" i="101"/>
  <c r="H35" i="101"/>
  <c r="I35" i="101"/>
  <c r="I37" i="101"/>
  <c r="H40" i="101"/>
  <c r="H43" i="101"/>
  <c r="I43" i="101"/>
  <c r="I45" i="101"/>
  <c r="H48" i="101"/>
  <c r="H51" i="101"/>
  <c r="I51" i="101"/>
  <c r="I53" i="101"/>
  <c r="H56" i="101"/>
  <c r="H59" i="101"/>
  <c r="I59" i="101"/>
  <c r="I61" i="101"/>
  <c r="H64" i="101"/>
  <c r="H67" i="101"/>
  <c r="I67" i="101"/>
  <c r="I69" i="101"/>
  <c r="H72" i="101"/>
  <c r="H75" i="101"/>
  <c r="I75" i="101"/>
  <c r="H79" i="101"/>
  <c r="H83" i="101"/>
  <c r="I60" i="101"/>
  <c r="I14" i="101"/>
  <c r="H17" i="101"/>
  <c r="I22" i="101"/>
  <c r="H25" i="101"/>
  <c r="I30" i="101"/>
  <c r="H33" i="101"/>
  <c r="I38" i="101"/>
  <c r="H41" i="101"/>
  <c r="I46" i="101"/>
  <c r="H49" i="101"/>
  <c r="I54" i="101"/>
  <c r="H57" i="101"/>
  <c r="I62" i="101"/>
  <c r="H65" i="101"/>
  <c r="I70" i="101"/>
  <c r="H73" i="101"/>
  <c r="H15" i="101"/>
  <c r="I15" i="101"/>
  <c r="I17" i="101"/>
  <c r="H20" i="101"/>
  <c r="H23" i="101"/>
  <c r="I23" i="101"/>
  <c r="I25" i="101"/>
  <c r="H28" i="101"/>
  <c r="H31" i="101"/>
  <c r="I31" i="101"/>
  <c r="I33" i="101"/>
  <c r="H36" i="101"/>
  <c r="H39" i="101"/>
  <c r="I39" i="101"/>
  <c r="I41" i="101"/>
  <c r="H44" i="101"/>
  <c r="H47" i="101"/>
  <c r="I47" i="101"/>
  <c r="I49" i="101"/>
  <c r="H52" i="101"/>
  <c r="H55" i="101"/>
  <c r="I55" i="101"/>
  <c r="I57" i="101"/>
  <c r="H60" i="101"/>
  <c r="H63" i="101"/>
  <c r="I63" i="101"/>
  <c r="I65" i="101"/>
  <c r="H68" i="101"/>
  <c r="H71" i="101"/>
  <c r="I71" i="101"/>
  <c r="I73" i="101"/>
  <c r="H77" i="101"/>
  <c r="H81" i="101"/>
  <c r="H85" i="101"/>
  <c r="H89" i="101"/>
  <c r="H93" i="101"/>
  <c r="H97" i="101"/>
  <c r="H101" i="101"/>
  <c r="H10" i="101"/>
  <c r="H14" i="101"/>
  <c r="H18" i="101"/>
  <c r="H22" i="101"/>
  <c r="H26" i="101"/>
  <c r="H30" i="101"/>
  <c r="H34" i="101"/>
  <c r="H38" i="101"/>
  <c r="H42" i="101"/>
  <c r="H46" i="101"/>
  <c r="H50" i="101"/>
  <c r="H54" i="101"/>
  <c r="H58" i="101"/>
  <c r="H62" i="101"/>
  <c r="H66" i="101"/>
  <c r="H70" i="101"/>
  <c r="H74" i="101"/>
  <c r="H78" i="101"/>
  <c r="I79" i="101"/>
  <c r="H82" i="101"/>
  <c r="I83" i="101"/>
  <c r="H86" i="101"/>
  <c r="I88" i="101"/>
  <c r="I89" i="101"/>
  <c r="H91" i="101"/>
  <c r="H94" i="101"/>
  <c r="I96" i="101"/>
  <c r="I97" i="101"/>
  <c r="H99" i="101"/>
  <c r="I102" i="101"/>
  <c r="H104" i="101"/>
  <c r="H106" i="101"/>
  <c r="I108" i="101"/>
  <c r="I109" i="101"/>
  <c r="H111" i="101"/>
  <c r="I118" i="101"/>
  <c r="H120" i="101"/>
  <c r="H122" i="101"/>
  <c r="I124" i="101"/>
  <c r="I125" i="101"/>
  <c r="H127" i="101"/>
  <c r="I134" i="101"/>
  <c r="H136" i="101"/>
  <c r="H138" i="101"/>
  <c r="I140" i="101"/>
  <c r="I141" i="101"/>
  <c r="H143" i="101"/>
  <c r="I145" i="101"/>
  <c r="H147" i="101"/>
  <c r="I149" i="101"/>
  <c r="H151" i="101"/>
  <c r="I153" i="101"/>
  <c r="H155" i="101"/>
  <c r="I157" i="101"/>
  <c r="H159" i="101"/>
  <c r="I161" i="101"/>
  <c r="H163" i="101"/>
  <c r="I165" i="101"/>
  <c r="H167" i="101"/>
  <c r="I169" i="101"/>
  <c r="H171" i="101"/>
  <c r="I174" i="101"/>
  <c r="H179" i="101"/>
  <c r="I182" i="101"/>
  <c r="H187" i="101"/>
  <c r="I190" i="101"/>
  <c r="H195" i="101"/>
  <c r="I198" i="101"/>
  <c r="H203" i="101"/>
  <c r="I206" i="101"/>
  <c r="H221" i="101"/>
  <c r="I245" i="101"/>
  <c r="I289" i="101"/>
  <c r="I315" i="101"/>
  <c r="H359" i="101"/>
  <c r="I359" i="101"/>
  <c r="I370" i="101"/>
  <c r="I362" i="101"/>
  <c r="I354" i="101"/>
  <c r="I346" i="101"/>
  <c r="I338" i="101"/>
  <c r="I330" i="101"/>
  <c r="I322" i="101"/>
  <c r="I314" i="101"/>
  <c r="I306" i="101"/>
  <c r="I298" i="101"/>
  <c r="I290" i="101"/>
  <c r="I282" i="101"/>
  <c r="I274" i="101"/>
  <c r="I266" i="101"/>
  <c r="I258" i="101"/>
  <c r="I250" i="101"/>
  <c r="I242" i="101"/>
  <c r="I234" i="101"/>
  <c r="I226" i="101"/>
  <c r="I218" i="101"/>
  <c r="I210" i="101"/>
  <c r="I374" i="101"/>
  <c r="I366" i="101"/>
  <c r="I358" i="101"/>
  <c r="I350" i="101"/>
  <c r="I342" i="101"/>
  <c r="I334" i="101"/>
  <c r="H333" i="101"/>
  <c r="I326" i="101"/>
  <c r="H325" i="101"/>
  <c r="I318" i="101"/>
  <c r="H317" i="101"/>
  <c r="I310" i="101"/>
  <c r="H309" i="101"/>
  <c r="I302" i="101"/>
  <c r="H301" i="101"/>
  <c r="I294" i="101"/>
  <c r="H293" i="101"/>
  <c r="I286" i="101"/>
  <c r="H285" i="101"/>
  <c r="I278" i="101"/>
  <c r="H277" i="101"/>
  <c r="I270" i="101"/>
  <c r="H269" i="101"/>
  <c r="I262" i="101"/>
  <c r="H374" i="101"/>
  <c r="H370" i="101"/>
  <c r="H368" i="101"/>
  <c r="H366" i="101"/>
  <c r="H362" i="101"/>
  <c r="H360" i="101"/>
  <c r="H358" i="101"/>
  <c r="H354" i="101"/>
  <c r="H352" i="101"/>
  <c r="H350" i="101"/>
  <c r="H346" i="101"/>
  <c r="H344" i="101"/>
  <c r="H342" i="101"/>
  <c r="H338" i="101"/>
  <c r="H336" i="101"/>
  <c r="H334" i="101"/>
  <c r="H330" i="101"/>
  <c r="H328" i="101"/>
  <c r="H326" i="101"/>
  <c r="H322" i="101"/>
  <c r="H320" i="101"/>
  <c r="H318" i="101"/>
  <c r="H314" i="101"/>
  <c r="H312" i="101"/>
  <c r="H310" i="101"/>
  <c r="H306" i="101"/>
  <c r="H304" i="101"/>
  <c r="H302" i="101"/>
  <c r="H298" i="101"/>
  <c r="H296" i="101"/>
  <c r="H294" i="101"/>
  <c r="H290" i="101"/>
  <c r="H288" i="101"/>
  <c r="H286" i="101"/>
  <c r="H282" i="101"/>
  <c r="H280" i="101"/>
  <c r="H278" i="101"/>
  <c r="H274" i="101"/>
  <c r="H272" i="101"/>
  <c r="H270" i="101"/>
  <c r="H266" i="101"/>
  <c r="H264" i="101"/>
  <c r="H262" i="101"/>
  <c r="H258" i="101"/>
  <c r="H256" i="101"/>
  <c r="H254" i="101"/>
  <c r="H250" i="101"/>
  <c r="H248" i="101"/>
  <c r="H246" i="101"/>
  <c r="H242" i="101"/>
  <c r="H240" i="101"/>
  <c r="H238" i="101"/>
  <c r="H234" i="101"/>
  <c r="H232" i="101"/>
  <c r="H230" i="101"/>
  <c r="H226" i="101"/>
  <c r="H224" i="101"/>
  <c r="H222" i="101"/>
  <c r="H218" i="101"/>
  <c r="I371" i="101"/>
  <c r="I365" i="101"/>
  <c r="I345" i="101"/>
  <c r="I339" i="101"/>
  <c r="I333" i="101"/>
  <c r="I313" i="101"/>
  <c r="I307" i="101"/>
  <c r="I301" i="101"/>
  <c r="I281" i="101"/>
  <c r="I275" i="101"/>
  <c r="I269" i="101"/>
  <c r="H261" i="101"/>
  <c r="I253" i="101"/>
  <c r="I238" i="101"/>
  <c r="H229" i="101"/>
  <c r="I221" i="101"/>
  <c r="I214" i="101"/>
  <c r="H205" i="101"/>
  <c r="I200" i="101"/>
  <c r="H197" i="101"/>
  <c r="I192" i="101"/>
  <c r="H189" i="101"/>
  <c r="I184" i="101"/>
  <c r="H181" i="101"/>
  <c r="I176" i="101"/>
  <c r="H173" i="101"/>
  <c r="I168" i="101"/>
  <c r="H165" i="101"/>
  <c r="I160" i="101"/>
  <c r="H157" i="101"/>
  <c r="I152" i="101"/>
  <c r="H149" i="101"/>
  <c r="I144" i="101"/>
  <c r="I361" i="101"/>
  <c r="I355" i="101"/>
  <c r="I349" i="101"/>
  <c r="I329" i="101"/>
  <c r="I323" i="101"/>
  <c r="I317" i="101"/>
  <c r="I297" i="101"/>
  <c r="I291" i="101"/>
  <c r="I285" i="101"/>
  <c r="I265" i="101"/>
  <c r="I254" i="101"/>
  <c r="H245" i="101"/>
  <c r="I237" i="101"/>
  <c r="I222" i="101"/>
  <c r="H201" i="101"/>
  <c r="H193" i="101"/>
  <c r="H185" i="101"/>
  <c r="H177" i="101"/>
  <c r="H169" i="101"/>
  <c r="H161" i="101"/>
  <c r="H153" i="101"/>
  <c r="H145" i="101"/>
  <c r="H137" i="101"/>
  <c r="H129" i="101"/>
  <c r="H121" i="101"/>
  <c r="H113" i="101"/>
  <c r="H105" i="101"/>
  <c r="I369" i="101"/>
  <c r="I363" i="101"/>
  <c r="I357" i="101"/>
  <c r="I337" i="101"/>
  <c r="I331" i="101"/>
  <c r="I325" i="101"/>
  <c r="I305" i="101"/>
  <c r="I299" i="101"/>
  <c r="I293" i="101"/>
  <c r="I273" i="101"/>
  <c r="I267" i="101"/>
  <c r="I261" i="101"/>
  <c r="I259" i="101"/>
  <c r="I249" i="101"/>
  <c r="I246" i="101"/>
  <c r="H237" i="101"/>
  <c r="I229" i="101"/>
  <c r="I227" i="101"/>
  <c r="I217" i="101"/>
  <c r="I211" i="101"/>
  <c r="I209" i="101"/>
  <c r="H207" i="101"/>
  <c r="I205" i="101"/>
  <c r="H204" i="101"/>
  <c r="I202" i="101"/>
  <c r="H199" i="101"/>
  <c r="I197" i="101"/>
  <c r="H196" i="101"/>
  <c r="I194" i="101"/>
  <c r="H191" i="101"/>
  <c r="I189" i="101"/>
  <c r="H188" i="101"/>
  <c r="I186" i="101"/>
  <c r="H183" i="101"/>
  <c r="I181" i="101"/>
  <c r="H180" i="101"/>
  <c r="I178" i="101"/>
  <c r="H175" i="101"/>
  <c r="I173" i="101"/>
  <c r="H172" i="101"/>
  <c r="H9" i="101"/>
  <c r="H88" i="101"/>
  <c r="I91" i="101"/>
  <c r="I94" i="101"/>
  <c r="H96" i="101"/>
  <c r="I99" i="101"/>
  <c r="I103" i="101"/>
  <c r="I104" i="101"/>
  <c r="I106" i="101"/>
  <c r="H108" i="101"/>
  <c r="I113" i="101"/>
  <c r="H115" i="101"/>
  <c r="H117" i="101"/>
  <c r="I119" i="101"/>
  <c r="I120" i="101"/>
  <c r="I122" i="101"/>
  <c r="H124" i="101"/>
  <c r="I129" i="101"/>
  <c r="H131" i="101"/>
  <c r="H133" i="101"/>
  <c r="I135" i="101"/>
  <c r="I136" i="101"/>
  <c r="I138" i="101"/>
  <c r="H140" i="101"/>
  <c r="I148" i="101"/>
  <c r="I156" i="101"/>
  <c r="I164" i="101"/>
  <c r="I172" i="101"/>
  <c r="I177" i="101"/>
  <c r="I180" i="101"/>
  <c r="I185" i="101"/>
  <c r="I188" i="101"/>
  <c r="I193" i="101"/>
  <c r="I196" i="101"/>
  <c r="I201" i="101"/>
  <c r="I204" i="101"/>
  <c r="H213" i="101"/>
  <c r="I213" i="101"/>
  <c r="H219" i="101"/>
  <c r="I219" i="101"/>
  <c r="I243" i="101"/>
  <c r="H253" i="101"/>
  <c r="I283" i="101"/>
  <c r="I309" i="101"/>
  <c r="H327" i="101"/>
  <c r="I327" i="101"/>
  <c r="H87" i="101"/>
  <c r="I92" i="101"/>
  <c r="H95" i="101"/>
  <c r="I100" i="101"/>
  <c r="H114" i="101"/>
  <c r="I116" i="101"/>
  <c r="H130" i="101"/>
  <c r="I132" i="101"/>
  <c r="H216" i="101"/>
  <c r="H223" i="101"/>
  <c r="I223" i="101"/>
  <c r="I230" i="101"/>
  <c r="I233" i="101"/>
  <c r="H241" i="101"/>
  <c r="I241" i="101"/>
  <c r="H251" i="101"/>
  <c r="I251" i="101"/>
  <c r="I277" i="101"/>
  <c r="H295" i="101"/>
  <c r="I295" i="101"/>
  <c r="I353" i="101"/>
  <c r="H365" i="101"/>
  <c r="I8" i="101"/>
  <c r="I12" i="101"/>
  <c r="I16" i="101"/>
  <c r="I20" i="101"/>
  <c r="I24" i="101"/>
  <c r="I28" i="101"/>
  <c r="I32" i="101"/>
  <c r="I36" i="101"/>
  <c r="I40" i="101"/>
  <c r="I44" i="101"/>
  <c r="I48" i="101"/>
  <c r="I52" i="101"/>
  <c r="I56" i="101"/>
  <c r="I64" i="101"/>
  <c r="I68" i="101"/>
  <c r="I72" i="101"/>
  <c r="I76" i="101"/>
  <c r="I80" i="101"/>
  <c r="I84" i="101"/>
  <c r="I87" i="101"/>
  <c r="I90" i="101"/>
  <c r="H92" i="101"/>
  <c r="I95" i="101"/>
  <c r="I98" i="101"/>
  <c r="H100" i="101"/>
  <c r="I105" i="101"/>
  <c r="H107" i="101"/>
  <c r="H109" i="101"/>
  <c r="I111" i="101"/>
  <c r="I112" i="101"/>
  <c r="I114" i="101"/>
  <c r="H116" i="101"/>
  <c r="I121" i="101"/>
  <c r="H123" i="101"/>
  <c r="H125" i="101"/>
  <c r="I127" i="101"/>
  <c r="I128" i="101"/>
  <c r="I130" i="101"/>
  <c r="H132" i="101"/>
  <c r="I137" i="101"/>
  <c r="H139" i="101"/>
  <c r="H141" i="101"/>
  <c r="I143" i="101"/>
  <c r="H176" i="101"/>
  <c r="H184" i="101"/>
  <c r="H192" i="101"/>
  <c r="H200" i="101"/>
  <c r="H208" i="101"/>
  <c r="H214" i="101"/>
  <c r="H255" i="101"/>
  <c r="I255" i="101"/>
  <c r="H263" i="101"/>
  <c r="I263" i="101"/>
  <c r="I321" i="101"/>
  <c r="I347" i="101"/>
  <c r="I373" i="101"/>
  <c r="H215" i="101"/>
  <c r="I215" i="101"/>
  <c r="H225" i="101"/>
  <c r="H235" i="101"/>
  <c r="H239" i="101"/>
  <c r="I239" i="101"/>
  <c r="H257" i="101"/>
  <c r="H279" i="101"/>
  <c r="I279" i="101"/>
  <c r="H311" i="101"/>
  <c r="I311" i="101"/>
  <c r="H343" i="101"/>
  <c r="I343" i="101"/>
  <c r="H349" i="101"/>
  <c r="H102" i="101"/>
  <c r="I107" i="101"/>
  <c r="H110" i="101"/>
  <c r="I115" i="101"/>
  <c r="H118" i="101"/>
  <c r="I123" i="101"/>
  <c r="H126" i="101"/>
  <c r="I131" i="101"/>
  <c r="H134" i="101"/>
  <c r="I139" i="101"/>
  <c r="H142" i="101"/>
  <c r="I147" i="101"/>
  <c r="H150" i="101"/>
  <c r="I155" i="101"/>
  <c r="H158" i="101"/>
  <c r="I163" i="101"/>
  <c r="H166" i="101"/>
  <c r="I171" i="101"/>
  <c r="H174" i="101"/>
  <c r="I179" i="101"/>
  <c r="H182" i="101"/>
  <c r="I187" i="101"/>
  <c r="H190" i="101"/>
  <c r="I195" i="101"/>
  <c r="H198" i="101"/>
  <c r="I203" i="101"/>
  <c r="H206" i="101"/>
  <c r="I208" i="101"/>
  <c r="I212" i="101"/>
  <c r="H212" i="101"/>
  <c r="I225" i="101"/>
  <c r="H233" i="101"/>
  <c r="I235" i="101"/>
  <c r="H243" i="101"/>
  <c r="H247" i="101"/>
  <c r="I247" i="101"/>
  <c r="I257" i="101"/>
  <c r="H271" i="101"/>
  <c r="I271" i="101"/>
  <c r="H303" i="101"/>
  <c r="I303" i="101"/>
  <c r="H335" i="101"/>
  <c r="I335" i="101"/>
  <c r="H341" i="101"/>
  <c r="H367" i="101"/>
  <c r="I367" i="101"/>
  <c r="H373" i="101"/>
  <c r="H146" i="101"/>
  <c r="I151" i="101"/>
  <c r="H154" i="101"/>
  <c r="I159" i="101"/>
  <c r="H162" i="101"/>
  <c r="I167" i="101"/>
  <c r="H170" i="101"/>
  <c r="I175" i="101"/>
  <c r="H178" i="101"/>
  <c r="I183" i="101"/>
  <c r="H186" i="101"/>
  <c r="I191" i="101"/>
  <c r="H194" i="101"/>
  <c r="I199" i="101"/>
  <c r="H202" i="101"/>
  <c r="I207" i="101"/>
  <c r="H209" i="101"/>
  <c r="H211" i="101"/>
  <c r="H217" i="101"/>
  <c r="H227" i="101"/>
  <c r="H231" i="101"/>
  <c r="I231" i="101"/>
  <c r="H249" i="101"/>
  <c r="H259" i="101"/>
  <c r="H287" i="101"/>
  <c r="I287" i="101"/>
  <c r="H319" i="101"/>
  <c r="I319" i="101"/>
  <c r="H351" i="101"/>
  <c r="I351" i="101"/>
  <c r="H357" i="101"/>
  <c r="D10" i="103"/>
  <c r="H265" i="101"/>
  <c r="H267" i="101"/>
  <c r="H273" i="101"/>
  <c r="H275" i="101"/>
  <c r="H281" i="101"/>
  <c r="H283" i="101"/>
  <c r="H289" i="101"/>
  <c r="H291" i="101"/>
  <c r="H297" i="101"/>
  <c r="H299" i="101"/>
  <c r="H305" i="101"/>
  <c r="H307" i="101"/>
  <c r="H313" i="101"/>
  <c r="H315" i="101"/>
  <c r="H321" i="101"/>
  <c r="H323" i="101"/>
  <c r="H329" i="101"/>
  <c r="H331" i="101"/>
  <c r="H337" i="101"/>
  <c r="H339" i="101"/>
  <c r="H345" i="101"/>
  <c r="H347" i="101"/>
  <c r="H353" i="101"/>
  <c r="H355" i="101"/>
  <c r="H361" i="101"/>
  <c r="H363" i="101"/>
  <c r="H369" i="101"/>
  <c r="H371" i="101"/>
  <c r="D14" i="103"/>
  <c r="I216" i="101"/>
  <c r="I220" i="101"/>
  <c r="H220" i="101"/>
  <c r="I224" i="101"/>
  <c r="I228" i="101"/>
  <c r="H228" i="101"/>
  <c r="I232" i="101"/>
  <c r="I236" i="101"/>
  <c r="H236" i="101"/>
  <c r="I240" i="101"/>
  <c r="I244" i="101"/>
  <c r="H244" i="101"/>
  <c r="I248" i="101"/>
  <c r="I252" i="101"/>
  <c r="H252" i="101"/>
  <c r="I256" i="101"/>
  <c r="I260" i="101"/>
  <c r="H260" i="101"/>
  <c r="I264" i="101"/>
  <c r="I268" i="101"/>
  <c r="H268" i="101"/>
  <c r="I272" i="101"/>
  <c r="I276" i="101"/>
  <c r="H276" i="101"/>
  <c r="I280" i="101"/>
  <c r="I284" i="101"/>
  <c r="H284" i="101"/>
  <c r="I288" i="101"/>
  <c r="I292" i="101"/>
  <c r="H292" i="101"/>
  <c r="I296" i="101"/>
  <c r="I300" i="101"/>
  <c r="H300" i="101"/>
  <c r="I304" i="101"/>
  <c r="I308" i="101"/>
  <c r="H308" i="101"/>
  <c r="I312" i="101"/>
  <c r="I316" i="101"/>
  <c r="H316" i="101"/>
  <c r="I320" i="101"/>
  <c r="I324" i="101"/>
  <c r="H324" i="101"/>
  <c r="I328" i="101"/>
  <c r="I332" i="101"/>
  <c r="H332" i="101"/>
  <c r="I336" i="101"/>
  <c r="I340" i="101"/>
  <c r="H340" i="101"/>
  <c r="I344" i="101"/>
  <c r="I348" i="101"/>
  <c r="H348" i="101"/>
  <c r="I352" i="101"/>
  <c r="I356" i="101"/>
  <c r="H356" i="101"/>
  <c r="I360" i="101"/>
  <c r="I364" i="101"/>
  <c r="H364" i="101"/>
  <c r="I368" i="101"/>
  <c r="I372" i="101"/>
  <c r="H372" i="101"/>
  <c r="D8" i="103"/>
  <c r="D12" i="103"/>
  <c r="D16" i="103"/>
  <c r="D11" i="103"/>
  <c r="D15" i="103"/>
  <c r="D9" i="103"/>
  <c r="D13" i="103"/>
  <c r="G14" i="98" l="1"/>
  <c r="H14" i="98"/>
  <c r="O18" i="96"/>
  <c r="Q85" i="14" s="1"/>
  <c r="H27" i="95"/>
  <c r="H24" i="90"/>
  <c r="A26" i="90"/>
  <c r="A34" i="90" s="1"/>
  <c r="A47" i="90" s="1"/>
  <c r="C26" i="90"/>
  <c r="C34" i="90" s="1"/>
  <c r="I32" i="90"/>
  <c r="C7" i="89"/>
  <c r="C33" i="92"/>
  <c r="D8" i="89"/>
  <c r="H30" i="92"/>
  <c r="I12" i="92"/>
  <c r="I20" i="92" s="1"/>
  <c r="I32" i="92" s="1"/>
  <c r="F20" i="92"/>
  <c r="G32" i="92"/>
  <c r="H8" i="89" s="1"/>
  <c r="A20" i="92"/>
  <c r="N89" i="147"/>
  <c r="N10" i="147" s="1"/>
  <c r="G34" i="90"/>
  <c r="G47" i="90" s="1"/>
  <c r="H6" i="89" s="1"/>
  <c r="I15" i="97"/>
  <c r="I28" i="97" s="1"/>
  <c r="O12" i="92"/>
  <c r="P78" i="14" s="1"/>
  <c r="F34" i="90"/>
  <c r="F47" i="90" s="1"/>
  <c r="C27" i="95"/>
  <c r="C40" i="95" s="1"/>
  <c r="H26" i="96"/>
  <c r="H28" i="96" s="1"/>
  <c r="I12" i="89" s="1"/>
  <c r="O8" i="90"/>
  <c r="K18" i="96"/>
  <c r="I14" i="98"/>
  <c r="I27" i="98" s="1"/>
  <c r="G10" i="89"/>
  <c r="F22" i="94"/>
  <c r="G33" i="92"/>
  <c r="O15" i="97"/>
  <c r="H44" i="93"/>
  <c r="K32" i="90"/>
  <c r="I28" i="96"/>
  <c r="J12" i="89" s="1"/>
  <c r="C26" i="93"/>
  <c r="C35" i="93" s="1"/>
  <c r="C46" i="93" s="1"/>
  <c r="N17" i="89"/>
  <c r="M80" i="14"/>
  <c r="H13" i="90"/>
  <c r="B26" i="90"/>
  <c r="B34" i="90" s="1"/>
  <c r="B47" i="90" s="1"/>
  <c r="B35" i="93"/>
  <c r="B46" i="93" s="1"/>
  <c r="C9" i="89" s="1"/>
  <c r="H20" i="92"/>
  <c r="H32" i="92" s="1"/>
  <c r="I8" i="89" s="1"/>
  <c r="C47" i="90"/>
  <c r="I24" i="93"/>
  <c r="I26" i="93" s="1"/>
  <c r="I35" i="93" s="1"/>
  <c r="I46" i="93" s="1"/>
  <c r="J9" i="89" s="1"/>
  <c r="F13" i="93"/>
  <c r="H20" i="96"/>
  <c r="O13" i="93"/>
  <c r="O13" i="90"/>
  <c r="A32" i="92"/>
  <c r="H15" i="97"/>
  <c r="H21" i="97" s="1"/>
  <c r="O17" i="89"/>
  <c r="N85" i="14"/>
  <c r="G14" i="94"/>
  <c r="G21" i="94" s="1"/>
  <c r="H22" i="94" s="1"/>
  <c r="H17" i="98"/>
  <c r="H18" i="98" s="1"/>
  <c r="H20" i="98" s="1"/>
  <c r="G18" i="98"/>
  <c r="G27" i="98" s="1"/>
  <c r="H38" i="95"/>
  <c r="H40" i="95" s="1"/>
  <c r="I11" i="89" s="1"/>
  <c r="O32" i="90"/>
  <c r="Q76" i="14" s="1"/>
  <c r="O20" i="92"/>
  <c r="O32" i="92" s="1"/>
  <c r="P8" i="89" s="1"/>
  <c r="O78" i="14" s="1"/>
  <c r="Q89" i="147" s="1"/>
  <c r="I21" i="97"/>
  <c r="H28" i="97"/>
  <c r="I13" i="89" s="1"/>
  <c r="O28" i="97"/>
  <c r="O21" i="97"/>
  <c r="B41" i="95"/>
  <c r="C11" i="89"/>
  <c r="I10" i="89"/>
  <c r="I20" i="98"/>
  <c r="G47" i="93"/>
  <c r="H9" i="89"/>
  <c r="F23" i="91"/>
  <c r="G7" i="89"/>
  <c r="D18" i="103"/>
  <c r="K15" i="97"/>
  <c r="F27" i="98"/>
  <c r="F20" i="98"/>
  <c r="O6" i="95"/>
  <c r="O19" i="95" s="1"/>
  <c r="K19" i="95"/>
  <c r="K27" i="95" s="1"/>
  <c r="K40" i="95" s="1"/>
  <c r="L11" i="89" s="1"/>
  <c r="K81" i="14" s="1"/>
  <c r="M92" i="147" s="1"/>
  <c r="O6" i="96"/>
  <c r="K13" i="96"/>
  <c r="H9" i="91"/>
  <c r="H15" i="91" s="1"/>
  <c r="J20" i="96"/>
  <c r="J28" i="96"/>
  <c r="D12" i="89"/>
  <c r="C29" i="96"/>
  <c r="J10" i="89"/>
  <c r="B10" i="89"/>
  <c r="A22" i="94"/>
  <c r="B47" i="93"/>
  <c r="G23" i="91"/>
  <c r="H7" i="89"/>
  <c r="H11" i="89"/>
  <c r="G41" i="95"/>
  <c r="K18" i="98"/>
  <c r="O17" i="98"/>
  <c r="O18" i="98" s="1"/>
  <c r="Q87" i="14" s="1"/>
  <c r="G28" i="97"/>
  <c r="G21" i="97"/>
  <c r="H25" i="98"/>
  <c r="K13" i="89"/>
  <c r="F40" i="95"/>
  <c r="H24" i="93"/>
  <c r="H26" i="93" s="1"/>
  <c r="H35" i="93" s="1"/>
  <c r="F32" i="92"/>
  <c r="H20" i="91"/>
  <c r="I15" i="91"/>
  <c r="I22" i="91" s="1"/>
  <c r="O15" i="90"/>
  <c r="O24" i="90" s="1"/>
  <c r="O26" i="90" s="1"/>
  <c r="K24" i="90"/>
  <c r="C22" i="94"/>
  <c r="D10" i="89"/>
  <c r="B28" i="98"/>
  <c r="C14" i="89"/>
  <c r="H12" i="89"/>
  <c r="G29" i="96"/>
  <c r="C28" i="98"/>
  <c r="D14" i="89"/>
  <c r="C29" i="97"/>
  <c r="D13" i="89"/>
  <c r="B29" i="96"/>
  <c r="C12" i="89"/>
  <c r="A23" i="91"/>
  <c r="B7" i="89"/>
  <c r="K8" i="90"/>
  <c r="K13" i="90" s="1"/>
  <c r="K26" i="90" s="1"/>
  <c r="C18" i="103"/>
  <c r="K14" i="98"/>
  <c r="O6" i="98"/>
  <c r="O14" i="98" s="1"/>
  <c r="P87" i="14" s="1"/>
  <c r="A28" i="97"/>
  <c r="A21" i="97"/>
  <c r="K9" i="91"/>
  <c r="K15" i="91" s="1"/>
  <c r="K22" i="91" s="1"/>
  <c r="L7" i="89" s="1"/>
  <c r="K77" i="14" s="1"/>
  <c r="M88" i="147" s="1"/>
  <c r="O6" i="91"/>
  <c r="O9" i="91" s="1"/>
  <c r="O15" i="91" s="1"/>
  <c r="O22" i="91" s="1"/>
  <c r="I26" i="90"/>
  <c r="I34" i="90" s="1"/>
  <c r="I47" i="90" s="1"/>
  <c r="O11" i="94"/>
  <c r="O12" i="94" s="1"/>
  <c r="O14" i="94" s="1"/>
  <c r="O21" i="94" s="1"/>
  <c r="K12" i="94"/>
  <c r="K14" i="94" s="1"/>
  <c r="K21" i="94" s="1"/>
  <c r="L10" i="89" s="1"/>
  <c r="K80" i="14" s="1"/>
  <c r="M91" i="147" s="1"/>
  <c r="F26" i="93"/>
  <c r="F35" i="93" s="1"/>
  <c r="F46" i="93" s="1"/>
  <c r="O15" i="93"/>
  <c r="O24" i="93" s="1"/>
  <c r="O26" i="93" s="1"/>
  <c r="O35" i="93" s="1"/>
  <c r="O46" i="93" s="1"/>
  <c r="K24" i="93"/>
  <c r="A29" i="96"/>
  <c r="B12" i="89"/>
  <c r="B14" i="89"/>
  <c r="A28" i="98"/>
  <c r="B11" i="89"/>
  <c r="A41" i="95"/>
  <c r="G28" i="98"/>
  <c r="H14" i="89"/>
  <c r="F28" i="97"/>
  <c r="F21" i="97"/>
  <c r="I19" i="95"/>
  <c r="I27" i="95" s="1"/>
  <c r="I40" i="95" s="1"/>
  <c r="J8" i="89"/>
  <c r="F20" i="96"/>
  <c r="F28" i="96"/>
  <c r="I22" i="94"/>
  <c r="A47" i="93"/>
  <c r="B9" i="89"/>
  <c r="C13" i="89"/>
  <c r="B29" i="97"/>
  <c r="K12" i="92"/>
  <c r="K20" i="92" s="1"/>
  <c r="K32" i="92" s="1"/>
  <c r="L8" i="89" s="1"/>
  <c r="K78" i="14" s="1"/>
  <c r="M89" i="147" s="1"/>
  <c r="K8" i="93"/>
  <c r="K13" i="93" s="1"/>
  <c r="H46" i="93" l="1"/>
  <c r="I9" i="89" s="1"/>
  <c r="H29" i="96"/>
  <c r="F48" i="90"/>
  <c r="G6" i="89"/>
  <c r="K34" i="90"/>
  <c r="K47" i="90" s="1"/>
  <c r="L6" i="89" s="1"/>
  <c r="K76" i="14" s="1"/>
  <c r="M87" i="147" s="1"/>
  <c r="H26" i="90"/>
  <c r="H34" i="90" s="1"/>
  <c r="H47" i="90" s="1"/>
  <c r="I6" i="89" s="1"/>
  <c r="G48" i="90"/>
  <c r="D11" i="89"/>
  <c r="C41" i="95"/>
  <c r="P96" i="147"/>
  <c r="P10" i="147" s="1"/>
  <c r="H27" i="98"/>
  <c r="O91" i="147"/>
  <c r="O10" i="147" s="1"/>
  <c r="P7" i="89"/>
  <c r="O77" i="14" s="1"/>
  <c r="Q88" i="147" s="1"/>
  <c r="P77" i="14"/>
  <c r="C48" i="90"/>
  <c r="D6" i="89"/>
  <c r="P9" i="89"/>
  <c r="O79" i="14" s="1"/>
  <c r="Q90" i="147" s="1"/>
  <c r="P79" i="14"/>
  <c r="C47" i="93"/>
  <c r="D9" i="89"/>
  <c r="H10" i="89"/>
  <c r="G22" i="94"/>
  <c r="O34" i="90"/>
  <c r="O47" i="90" s="1"/>
  <c r="P6" i="89" s="1"/>
  <c r="O76" i="14" s="1"/>
  <c r="Q87" i="147" s="1"/>
  <c r="P76" i="14"/>
  <c r="P13" i="89"/>
  <c r="O86" i="14" s="1"/>
  <c r="Q97" i="147" s="1"/>
  <c r="P86" i="14"/>
  <c r="O13" i="96"/>
  <c r="P85" i="14" s="1"/>
  <c r="A48" i="90"/>
  <c r="B6" i="89"/>
  <c r="G20" i="98"/>
  <c r="B48" i="90"/>
  <c r="C6" i="89"/>
  <c r="C17" i="89" s="1"/>
  <c r="C18" i="89" s="1"/>
  <c r="P10" i="89"/>
  <c r="O80" i="14" s="1"/>
  <c r="Q91" i="147" s="1"/>
  <c r="P80" i="14"/>
  <c r="O27" i="95"/>
  <c r="O40" i="95" s="1"/>
  <c r="P11" i="89" s="1"/>
  <c r="O81" i="14" s="1"/>
  <c r="Q92" i="147" s="1"/>
  <c r="P81" i="14"/>
  <c r="B8" i="89"/>
  <c r="A33" i="92"/>
  <c r="I14" i="89"/>
  <c r="H28" i="98"/>
  <c r="J6" i="89"/>
  <c r="A29" i="97"/>
  <c r="B13" i="89"/>
  <c r="J7" i="89"/>
  <c r="G11" i="89"/>
  <c r="F41" i="95"/>
  <c r="I41" i="95"/>
  <c r="G14" i="89"/>
  <c r="F28" i="98"/>
  <c r="I28" i="98"/>
  <c r="J11" i="89"/>
  <c r="H22" i="91"/>
  <c r="K21" i="97"/>
  <c r="K28" i="97"/>
  <c r="L13" i="89" s="1"/>
  <c r="K86" i="14" s="1"/>
  <c r="M97" i="147" s="1"/>
  <c r="G29" i="97"/>
  <c r="H13" i="89"/>
  <c r="H29" i="97"/>
  <c r="F29" i="97"/>
  <c r="G13" i="89"/>
  <c r="K20" i="98"/>
  <c r="K27" i="98"/>
  <c r="L14" i="89" s="1"/>
  <c r="K87" i="14" s="1"/>
  <c r="M98" i="147" s="1"/>
  <c r="F33" i="92"/>
  <c r="G8" i="89"/>
  <c r="I33" i="92"/>
  <c r="H33" i="92"/>
  <c r="I29" i="97"/>
  <c r="H41" i="95"/>
  <c r="K28" i="96"/>
  <c r="L12" i="89" s="1"/>
  <c r="K85" i="14" s="1"/>
  <c r="M96" i="147" s="1"/>
  <c r="K20" i="96"/>
  <c r="J13" i="89"/>
  <c r="G9" i="89"/>
  <c r="F47" i="93"/>
  <c r="I47" i="93"/>
  <c r="O20" i="98"/>
  <c r="O27" i="98"/>
  <c r="P14" i="89" s="1"/>
  <c r="O87" i="14" s="1"/>
  <c r="Q98" i="147" s="1"/>
  <c r="K26" i="93"/>
  <c r="K35" i="93" s="1"/>
  <c r="K46" i="93" s="1"/>
  <c r="L9" i="89" s="1"/>
  <c r="K79" i="14" s="1"/>
  <c r="G12" i="89"/>
  <c r="F29" i="96"/>
  <c r="I29" i="96"/>
  <c r="K12" i="89"/>
  <c r="K17" i="89" s="1"/>
  <c r="O20" i="96"/>
  <c r="I23" i="91"/>
  <c r="J14" i="89"/>
  <c r="I48" i="90"/>
  <c r="H47" i="93" l="1"/>
  <c r="O28" i="96"/>
  <c r="P12" i="89" s="1"/>
  <c r="H17" i="89"/>
  <c r="D20" i="103" s="1"/>
  <c r="D22" i="103" s="1"/>
  <c r="B17" i="89"/>
  <c r="B18" i="89" s="1"/>
  <c r="H48" i="90"/>
  <c r="M90" i="147"/>
  <c r="M10" i="147" s="1"/>
  <c r="P17" i="89"/>
  <c r="O85" i="14"/>
  <c r="Q96" i="147" s="1"/>
  <c r="Q10" i="147" s="1"/>
  <c r="L17" i="89"/>
  <c r="D17" i="89"/>
  <c r="D18" i="89" s="1"/>
  <c r="G17" i="89"/>
  <c r="C20" i="103" s="1"/>
  <c r="C22" i="103" s="1"/>
  <c r="H18" i="89"/>
  <c r="I7" i="89"/>
  <c r="I17" i="89" s="1"/>
  <c r="H23" i="91"/>
  <c r="J17" i="89"/>
  <c r="G18" i="89" l="1"/>
  <c r="F885" i="88"/>
  <c r="E885" i="88"/>
  <c r="D885" i="88"/>
  <c r="H883" i="88"/>
  <c r="H882" i="88"/>
  <c r="H881" i="88"/>
  <c r="H880" i="88"/>
  <c r="H879" i="88"/>
  <c r="H878" i="88"/>
  <c r="H877" i="88"/>
  <c r="H876" i="88"/>
  <c r="H875" i="88"/>
  <c r="H874" i="88"/>
  <c r="H873" i="88"/>
  <c r="H872" i="88"/>
  <c r="H871" i="88"/>
  <c r="H870" i="88"/>
  <c r="H869" i="88"/>
  <c r="H868" i="88"/>
  <c r="H867" i="88"/>
  <c r="H866" i="88"/>
  <c r="H865" i="88"/>
  <c r="H864" i="88"/>
  <c r="H863" i="88"/>
  <c r="H862" i="88"/>
  <c r="H861" i="88"/>
  <c r="H860" i="88"/>
  <c r="H859" i="88"/>
  <c r="H858" i="88"/>
  <c r="H857" i="88"/>
  <c r="H856" i="88"/>
  <c r="H855" i="88"/>
  <c r="H854" i="88"/>
  <c r="H853" i="88"/>
  <c r="H852" i="88"/>
  <c r="H851" i="88"/>
  <c r="H850" i="88"/>
  <c r="H849" i="88"/>
  <c r="H848" i="88"/>
  <c r="H847" i="88"/>
  <c r="H846" i="88"/>
  <c r="H845" i="88"/>
  <c r="H844" i="88"/>
  <c r="H843" i="88"/>
  <c r="H842" i="88"/>
  <c r="H841" i="88"/>
  <c r="H840" i="88"/>
  <c r="H839" i="88"/>
  <c r="H838" i="88"/>
  <c r="H837" i="88"/>
  <c r="H836" i="88"/>
  <c r="H835" i="88"/>
  <c r="H834" i="88"/>
  <c r="H833" i="88"/>
  <c r="H832" i="88"/>
  <c r="H831" i="88"/>
  <c r="H830" i="88"/>
  <c r="H829" i="88"/>
  <c r="H828" i="88"/>
  <c r="H827" i="88"/>
  <c r="H826" i="88"/>
  <c r="H825" i="88"/>
  <c r="H824" i="88"/>
  <c r="H823" i="88"/>
  <c r="H822" i="88"/>
  <c r="H821" i="88"/>
  <c r="H820" i="88"/>
  <c r="H819" i="88"/>
  <c r="H818" i="88"/>
  <c r="H817" i="88"/>
  <c r="H816" i="88"/>
  <c r="H815" i="88"/>
  <c r="H814" i="88"/>
  <c r="H813" i="88"/>
  <c r="H812" i="88"/>
  <c r="H811" i="88"/>
  <c r="H810" i="88"/>
  <c r="H809" i="88"/>
  <c r="H808" i="88"/>
  <c r="H807" i="88"/>
  <c r="H806" i="88"/>
  <c r="H805" i="88"/>
  <c r="H804" i="88"/>
  <c r="H803" i="88"/>
  <c r="H802" i="88"/>
  <c r="H801" i="88"/>
  <c r="H800" i="88"/>
  <c r="H799" i="88"/>
  <c r="H798" i="88"/>
  <c r="H797" i="88"/>
  <c r="H796" i="88"/>
  <c r="H795" i="88"/>
  <c r="H794" i="88"/>
  <c r="H793" i="88"/>
  <c r="H792" i="88"/>
  <c r="H791" i="88"/>
  <c r="H790" i="88"/>
  <c r="C300" i="88"/>
  <c r="C299" i="88"/>
  <c r="C298" i="88"/>
  <c r="C297" i="88"/>
  <c r="I26" i="87"/>
  <c r="H26" i="87"/>
  <c r="F26" i="87"/>
  <c r="E26" i="87"/>
  <c r="H24" i="87"/>
  <c r="I22" i="87"/>
  <c r="I24" i="87" s="1"/>
  <c r="I18" i="87"/>
  <c r="H18" i="87"/>
  <c r="G18" i="87"/>
  <c r="F18" i="87"/>
  <c r="E18" i="87"/>
  <c r="I23" i="87" s="1"/>
  <c r="D18" i="87"/>
  <c r="C18" i="87"/>
  <c r="F43" i="86"/>
  <c r="D42" i="86"/>
  <c r="C42" i="86"/>
  <c r="G42" i="86" s="1"/>
  <c r="D41" i="86"/>
  <c r="C41" i="86"/>
  <c r="D40" i="86"/>
  <c r="C40" i="86"/>
  <c r="D39" i="86"/>
  <c r="C39" i="86"/>
  <c r="D38" i="86"/>
  <c r="C38" i="86"/>
  <c r="D37" i="86"/>
  <c r="C37" i="86"/>
  <c r="D36" i="86"/>
  <c r="C36" i="86"/>
  <c r="D35" i="86"/>
  <c r="C35" i="86"/>
  <c r="K32" i="86"/>
  <c r="J32" i="86"/>
  <c r="I32" i="86"/>
  <c r="F32" i="86"/>
  <c r="D31" i="86"/>
  <c r="C31" i="86"/>
  <c r="D30" i="86"/>
  <c r="C30" i="86"/>
  <c r="K27" i="86"/>
  <c r="J27" i="86"/>
  <c r="I27" i="86"/>
  <c r="F27" i="86"/>
  <c r="H26" i="86"/>
  <c r="L26" i="86" s="1"/>
  <c r="G26" i="86"/>
  <c r="D26" i="86"/>
  <c r="H25" i="86"/>
  <c r="L25" i="86" s="1"/>
  <c r="G25" i="86"/>
  <c r="D25" i="86"/>
  <c r="H24" i="86"/>
  <c r="L24" i="86" s="1"/>
  <c r="G24" i="86"/>
  <c r="D24" i="86"/>
  <c r="H23" i="86"/>
  <c r="L23" i="86" s="1"/>
  <c r="G23" i="86"/>
  <c r="D23" i="86"/>
  <c r="D22" i="86"/>
  <c r="C22" i="86"/>
  <c r="H22" i="86" s="1"/>
  <c r="L22" i="86" s="1"/>
  <c r="D21" i="86"/>
  <c r="C21" i="86"/>
  <c r="D20" i="86"/>
  <c r="C20" i="86"/>
  <c r="H20" i="86" s="1"/>
  <c r="L20" i="86" s="1"/>
  <c r="D18" i="86"/>
  <c r="C18" i="86"/>
  <c r="D17" i="86"/>
  <c r="C17" i="86"/>
  <c r="H17" i="86" s="1"/>
  <c r="L17" i="86" s="1"/>
  <c r="D16" i="86"/>
  <c r="C16" i="86"/>
  <c r="H16" i="86" s="1"/>
  <c r="L16" i="86" s="1"/>
  <c r="D15" i="86"/>
  <c r="C15" i="86"/>
  <c r="H15" i="86" s="1"/>
  <c r="L15" i="86" s="1"/>
  <c r="D14" i="86"/>
  <c r="C14" i="86"/>
  <c r="H14" i="86" s="1"/>
  <c r="L14" i="86" s="1"/>
  <c r="D13" i="86"/>
  <c r="C13" i="86"/>
  <c r="H13" i="86" s="1"/>
  <c r="L13" i="86" s="1"/>
  <c r="D12" i="86"/>
  <c r="C12" i="86"/>
  <c r="D11" i="86"/>
  <c r="C11" i="86"/>
  <c r="H11" i="86" s="1"/>
  <c r="L11" i="86" s="1"/>
  <c r="D10" i="86"/>
  <c r="C10" i="86"/>
  <c r="D9" i="86"/>
  <c r="C9" i="86"/>
  <c r="F5" i="86"/>
  <c r="E5" i="86"/>
  <c r="K20" i="85"/>
  <c r="K22" i="85" s="1"/>
  <c r="K15" i="77" s="1"/>
  <c r="N68" i="14" s="1"/>
  <c r="P79" i="147" s="1"/>
  <c r="J20" i="85"/>
  <c r="J22" i="85" s="1"/>
  <c r="J15" i="77" s="1"/>
  <c r="M68" i="14" s="1"/>
  <c r="O79" i="147" s="1"/>
  <c r="I20" i="85"/>
  <c r="I22" i="85" s="1"/>
  <c r="I15" i="77" s="1"/>
  <c r="L68" i="14" s="1"/>
  <c r="N79" i="147" s="1"/>
  <c r="F20" i="85"/>
  <c r="F22" i="85" s="1"/>
  <c r="F15" i="77" s="1"/>
  <c r="D19" i="85"/>
  <c r="C19" i="85"/>
  <c r="H19" i="85" s="1"/>
  <c r="L19" i="85" s="1"/>
  <c r="D18" i="85"/>
  <c r="C18" i="85"/>
  <c r="D17" i="85"/>
  <c r="C17" i="85"/>
  <c r="H17" i="85" s="1"/>
  <c r="L17" i="85" s="1"/>
  <c r="D16" i="85"/>
  <c r="C16" i="85"/>
  <c r="H16" i="85" s="1"/>
  <c r="L16" i="85" s="1"/>
  <c r="D15" i="85"/>
  <c r="C15" i="85"/>
  <c r="H15" i="85" s="1"/>
  <c r="L15" i="85" s="1"/>
  <c r="D14" i="85"/>
  <c r="C14" i="85"/>
  <c r="H14" i="85" s="1"/>
  <c r="L14" i="85" s="1"/>
  <c r="D13" i="85"/>
  <c r="C13" i="85"/>
  <c r="H13" i="85" s="1"/>
  <c r="L13" i="85" s="1"/>
  <c r="D12" i="85"/>
  <c r="C12" i="85"/>
  <c r="D11" i="85"/>
  <c r="C11" i="85"/>
  <c r="H11" i="85" s="1"/>
  <c r="L11" i="85" s="1"/>
  <c r="D10" i="85"/>
  <c r="C10" i="85"/>
  <c r="D9" i="85"/>
  <c r="C9" i="85"/>
  <c r="H9" i="85" s="1"/>
  <c r="F5" i="85"/>
  <c r="E5" i="85"/>
  <c r="K18" i="84"/>
  <c r="K20" i="84" s="1"/>
  <c r="J18" i="84"/>
  <c r="J20" i="84" s="1"/>
  <c r="J14" i="77" s="1"/>
  <c r="M67" i="14" s="1"/>
  <c r="O78" i="147" s="1"/>
  <c r="F18" i="84"/>
  <c r="F20" i="84" s="1"/>
  <c r="F14" i="77" s="1"/>
  <c r="D17" i="84"/>
  <c r="C17" i="84"/>
  <c r="H17" i="84" s="1"/>
  <c r="L17" i="84" s="1"/>
  <c r="D16" i="84"/>
  <c r="C16" i="84"/>
  <c r="H16" i="84" s="1"/>
  <c r="L16" i="84" s="1"/>
  <c r="D15" i="84"/>
  <c r="C15" i="84"/>
  <c r="H15" i="84" s="1"/>
  <c r="L15" i="84" s="1"/>
  <c r="I14" i="84"/>
  <c r="I18" i="84" s="1"/>
  <c r="I20" i="84" s="1"/>
  <c r="I14" i="77" s="1"/>
  <c r="L67" i="14" s="1"/>
  <c r="N78" i="147" s="1"/>
  <c r="D14" i="84"/>
  <c r="C14" i="84"/>
  <c r="H14" i="84" s="1"/>
  <c r="D13" i="84"/>
  <c r="C13" i="84"/>
  <c r="G13" i="84" s="1"/>
  <c r="D12" i="84"/>
  <c r="C12" i="84"/>
  <c r="H12" i="84" s="1"/>
  <c r="L12" i="84" s="1"/>
  <c r="D11" i="84"/>
  <c r="C11" i="84"/>
  <c r="H11" i="84" s="1"/>
  <c r="L11" i="84" s="1"/>
  <c r="D10" i="84"/>
  <c r="C10" i="84"/>
  <c r="H10" i="84" s="1"/>
  <c r="L10" i="84" s="1"/>
  <c r="D9" i="84"/>
  <c r="C9" i="84"/>
  <c r="F5" i="84"/>
  <c r="E5" i="84"/>
  <c r="F44" i="83"/>
  <c r="D43" i="83"/>
  <c r="C43" i="83"/>
  <c r="G43" i="83" s="1"/>
  <c r="D42" i="83"/>
  <c r="C42" i="83"/>
  <c r="G42" i="83" s="1"/>
  <c r="D41" i="83"/>
  <c r="C41" i="83"/>
  <c r="G41" i="83" s="1"/>
  <c r="D40" i="83"/>
  <c r="C40" i="83"/>
  <c r="G40" i="83" s="1"/>
  <c r="D39" i="83"/>
  <c r="E39" i="83" s="1"/>
  <c r="C39" i="83"/>
  <c r="G39" i="83" s="1"/>
  <c r="D38" i="83"/>
  <c r="C38" i="83"/>
  <c r="G38" i="83" s="1"/>
  <c r="D37" i="83"/>
  <c r="C37" i="83"/>
  <c r="G37" i="83" s="1"/>
  <c r="D36" i="83"/>
  <c r="C36" i="83"/>
  <c r="G36" i="83" s="1"/>
  <c r="G44" i="83" s="1"/>
  <c r="K33" i="83"/>
  <c r="J33" i="83"/>
  <c r="I33" i="83"/>
  <c r="F33" i="83"/>
  <c r="D32" i="83"/>
  <c r="C32" i="83"/>
  <c r="G32" i="83" s="1"/>
  <c r="D31" i="83"/>
  <c r="C31" i="83"/>
  <c r="D30" i="83"/>
  <c r="C30" i="83"/>
  <c r="G30" i="83" s="1"/>
  <c r="D29" i="83"/>
  <c r="C29" i="83"/>
  <c r="H29" i="83" s="1"/>
  <c r="L29" i="83" s="1"/>
  <c r="D28" i="83"/>
  <c r="C28" i="83"/>
  <c r="G28" i="83" s="1"/>
  <c r="D27" i="83"/>
  <c r="C27" i="83"/>
  <c r="E27" i="83" s="1"/>
  <c r="D26" i="83"/>
  <c r="C26" i="83"/>
  <c r="G26" i="83" s="1"/>
  <c r="K23" i="83"/>
  <c r="J23" i="83"/>
  <c r="I23" i="83"/>
  <c r="F23" i="83"/>
  <c r="D22" i="83"/>
  <c r="C22" i="83"/>
  <c r="H22" i="83" s="1"/>
  <c r="L22" i="83" s="1"/>
  <c r="D21" i="83"/>
  <c r="C21" i="83"/>
  <c r="G21" i="83" s="1"/>
  <c r="D20" i="83"/>
  <c r="C20" i="83"/>
  <c r="H20" i="83" s="1"/>
  <c r="L20" i="83" s="1"/>
  <c r="D19" i="83"/>
  <c r="C19" i="83"/>
  <c r="G19" i="83" s="1"/>
  <c r="D18" i="83"/>
  <c r="E18" i="83" s="1"/>
  <c r="C18" i="83"/>
  <c r="H18" i="83" s="1"/>
  <c r="L18" i="83" s="1"/>
  <c r="D17" i="83"/>
  <c r="C17" i="83"/>
  <c r="G17" i="83" s="1"/>
  <c r="D16" i="83"/>
  <c r="C16" i="83"/>
  <c r="H16" i="83" s="1"/>
  <c r="L16" i="83" s="1"/>
  <c r="D15" i="83"/>
  <c r="C15" i="83"/>
  <c r="G15" i="83" s="1"/>
  <c r="D14" i="83"/>
  <c r="C14" i="83"/>
  <c r="H14" i="83" s="1"/>
  <c r="L14" i="83" s="1"/>
  <c r="D13" i="83"/>
  <c r="C13" i="83"/>
  <c r="D12" i="83"/>
  <c r="E12" i="83" s="1"/>
  <c r="C12" i="83"/>
  <c r="H12" i="83" s="1"/>
  <c r="L12" i="83" s="1"/>
  <c r="D11" i="83"/>
  <c r="C11" i="83"/>
  <c r="D10" i="83"/>
  <c r="C10" i="83"/>
  <c r="H10" i="83" s="1"/>
  <c r="L10" i="83" s="1"/>
  <c r="D9" i="83"/>
  <c r="C9" i="83"/>
  <c r="G9" i="83" s="1"/>
  <c r="F5" i="83"/>
  <c r="E5" i="83"/>
  <c r="K19" i="82"/>
  <c r="K21" i="82" s="1"/>
  <c r="K12" i="77" s="1"/>
  <c r="N65" i="14" s="1"/>
  <c r="P76" i="147" s="1"/>
  <c r="J19" i="82"/>
  <c r="J21" i="82" s="1"/>
  <c r="J12" i="77" s="1"/>
  <c r="M65" i="14" s="1"/>
  <c r="O76" i="147" s="1"/>
  <c r="I19" i="82"/>
  <c r="I21" i="82" s="1"/>
  <c r="F19" i="82"/>
  <c r="F21" i="82" s="1"/>
  <c r="F12" i="77" s="1"/>
  <c r="D18" i="82"/>
  <c r="C18" i="82"/>
  <c r="G18" i="82" s="1"/>
  <c r="D17" i="82"/>
  <c r="C17" i="82"/>
  <c r="H17" i="82" s="1"/>
  <c r="L17" i="82" s="1"/>
  <c r="D16" i="82"/>
  <c r="C16" i="82"/>
  <c r="D15" i="82"/>
  <c r="E15" i="82" s="1"/>
  <c r="C15" i="82"/>
  <c r="H15" i="82" s="1"/>
  <c r="L15" i="82" s="1"/>
  <c r="D14" i="82"/>
  <c r="C14" i="82"/>
  <c r="G14" i="82" s="1"/>
  <c r="D13" i="82"/>
  <c r="C13" i="82"/>
  <c r="H13" i="82" s="1"/>
  <c r="L13" i="82" s="1"/>
  <c r="D12" i="82"/>
  <c r="C12" i="82"/>
  <c r="D11" i="82"/>
  <c r="C11" i="82"/>
  <c r="H11" i="82" s="1"/>
  <c r="L11" i="82" s="1"/>
  <c r="D10" i="82"/>
  <c r="C10" i="82"/>
  <c r="E10" i="82" s="1"/>
  <c r="D9" i="82"/>
  <c r="E9" i="82" s="1"/>
  <c r="C9" i="82"/>
  <c r="F5" i="82"/>
  <c r="E5" i="82"/>
  <c r="E11" i="81"/>
  <c r="F10" i="81"/>
  <c r="D10" i="81"/>
  <c r="C10" i="81"/>
  <c r="F9" i="81"/>
  <c r="F11" i="81" s="1"/>
  <c r="F11" i="77" s="1"/>
  <c r="D9" i="81"/>
  <c r="C9" i="81"/>
  <c r="K13" i="80"/>
  <c r="K15" i="80" s="1"/>
  <c r="J13" i="80"/>
  <c r="J15" i="80" s="1"/>
  <c r="J10" i="77" s="1"/>
  <c r="M63" i="14" s="1"/>
  <c r="O74" i="147" s="1"/>
  <c r="I13" i="80"/>
  <c r="I15" i="80" s="1"/>
  <c r="I10" i="77" s="1"/>
  <c r="L63" i="14" s="1"/>
  <c r="N74" i="147" s="1"/>
  <c r="F13" i="80"/>
  <c r="F15" i="80" s="1"/>
  <c r="F10" i="77" s="1"/>
  <c r="D12" i="80"/>
  <c r="C12" i="80"/>
  <c r="H12" i="80" s="1"/>
  <c r="L12" i="80" s="1"/>
  <c r="H11" i="80"/>
  <c r="L11" i="80" s="1"/>
  <c r="D11" i="80"/>
  <c r="C11" i="80"/>
  <c r="D10" i="80"/>
  <c r="C10" i="80"/>
  <c r="H10" i="80" s="1"/>
  <c r="L10" i="80" s="1"/>
  <c r="D9" i="80"/>
  <c r="C9" i="80"/>
  <c r="E9" i="80" s="1"/>
  <c r="F5" i="80"/>
  <c r="E5" i="80"/>
  <c r="K16" i="79"/>
  <c r="J16" i="79"/>
  <c r="I16" i="79"/>
  <c r="F16" i="79"/>
  <c r="D15" i="79"/>
  <c r="C15" i="79"/>
  <c r="H15" i="79" s="1"/>
  <c r="D14" i="79"/>
  <c r="C14" i="79"/>
  <c r="H14" i="79" s="1"/>
  <c r="L14" i="79" s="1"/>
  <c r="D13" i="79"/>
  <c r="C13" i="79"/>
  <c r="G13" i="79" s="1"/>
  <c r="K10" i="79"/>
  <c r="J10" i="79"/>
  <c r="I10" i="79"/>
  <c r="F10" i="79"/>
  <c r="D9" i="79"/>
  <c r="D10" i="79" s="1"/>
  <c r="C9" i="79"/>
  <c r="H9" i="79" s="1"/>
  <c r="L9" i="79" s="1"/>
  <c r="L10" i="79" s="1"/>
  <c r="P62" i="14" s="1"/>
  <c r="F5" i="79"/>
  <c r="E5" i="79"/>
  <c r="K14" i="78"/>
  <c r="J14" i="78"/>
  <c r="I14" i="78"/>
  <c r="F14" i="78"/>
  <c r="D13" i="78"/>
  <c r="D14" i="78" s="1"/>
  <c r="C13" i="78"/>
  <c r="H13" i="78" s="1"/>
  <c r="H14" i="78" s="1"/>
  <c r="K10" i="78"/>
  <c r="J10" i="78"/>
  <c r="I10" i="78"/>
  <c r="F10" i="78"/>
  <c r="D9" i="78"/>
  <c r="D10" i="78" s="1"/>
  <c r="C9" i="78"/>
  <c r="F5" i="78"/>
  <c r="E5" i="78"/>
  <c r="K14" i="77"/>
  <c r="N67" i="14" s="1"/>
  <c r="P78" i="147" s="1"/>
  <c r="I12" i="77"/>
  <c r="L65" i="14" s="1"/>
  <c r="N76" i="147" s="1"/>
  <c r="G11" i="77"/>
  <c r="E11" i="77"/>
  <c r="K10" i="77"/>
  <c r="N63" i="14" s="1"/>
  <c r="P74" i="147" s="1"/>
  <c r="G18" i="83" l="1"/>
  <c r="H15" i="83"/>
  <c r="L15" i="83" s="1"/>
  <c r="G11" i="84"/>
  <c r="K16" i="78"/>
  <c r="K8" i="77" s="1"/>
  <c r="F18" i="79"/>
  <c r="F9" i="77" s="1"/>
  <c r="E28" i="83"/>
  <c r="I18" i="79"/>
  <c r="I9" i="77" s="1"/>
  <c r="L62" i="14" s="1"/>
  <c r="N73" i="147" s="1"/>
  <c r="E10" i="80"/>
  <c r="E11" i="82"/>
  <c r="F46" i="83"/>
  <c r="F13" i="77" s="1"/>
  <c r="D18" i="84"/>
  <c r="D20" i="84" s="1"/>
  <c r="D16" i="79"/>
  <c r="D18" i="79" s="1"/>
  <c r="D19" i="79" s="1"/>
  <c r="D16" i="78"/>
  <c r="D8" i="77" s="1"/>
  <c r="E13" i="79"/>
  <c r="J18" i="79"/>
  <c r="J9" i="77" s="1"/>
  <c r="M62" i="14" s="1"/>
  <c r="O73" i="147" s="1"/>
  <c r="E11" i="80"/>
  <c r="E12" i="82"/>
  <c r="E11" i="83"/>
  <c r="E12" i="84"/>
  <c r="E11" i="85"/>
  <c r="D33" i="83"/>
  <c r="G11" i="85"/>
  <c r="D11" i="81"/>
  <c r="D11" i="77" s="1"/>
  <c r="G12" i="82"/>
  <c r="E16" i="82"/>
  <c r="E22" i="83"/>
  <c r="E17" i="82"/>
  <c r="G16" i="83"/>
  <c r="E17" i="85"/>
  <c r="G13" i="86"/>
  <c r="G15" i="86"/>
  <c r="E13" i="86"/>
  <c r="K18" i="79"/>
  <c r="K9" i="77" s="1"/>
  <c r="N62" i="14" s="1"/>
  <c r="P73" i="147" s="1"/>
  <c r="E14" i="83"/>
  <c r="D44" i="83"/>
  <c r="E43" i="83"/>
  <c r="E10" i="84"/>
  <c r="G13" i="78"/>
  <c r="G14" i="78" s="1"/>
  <c r="C16" i="79"/>
  <c r="E13" i="82"/>
  <c r="G11" i="83"/>
  <c r="G22" i="83"/>
  <c r="E29" i="83"/>
  <c r="E32" i="83"/>
  <c r="E36" i="83"/>
  <c r="G10" i="84"/>
  <c r="G12" i="84"/>
  <c r="D20" i="85"/>
  <c r="D22" i="85" s="1"/>
  <c r="E15" i="85"/>
  <c r="G17" i="85"/>
  <c r="H9" i="86"/>
  <c r="E11" i="86"/>
  <c r="E22" i="86"/>
  <c r="I16" i="78"/>
  <c r="I8" i="77" s="1"/>
  <c r="E9" i="79"/>
  <c r="E10" i="79" s="1"/>
  <c r="J16" i="78"/>
  <c r="J8" i="77" s="1"/>
  <c r="G9" i="79"/>
  <c r="G10" i="79" s="1"/>
  <c r="E15" i="79"/>
  <c r="G10" i="82"/>
  <c r="G16" i="82"/>
  <c r="E9" i="83"/>
  <c r="E20" i="83"/>
  <c r="G27" i="83"/>
  <c r="H32" i="83"/>
  <c r="L32" i="83" s="1"/>
  <c r="E40" i="83"/>
  <c r="E11" i="84"/>
  <c r="E13" i="84"/>
  <c r="E17" i="84"/>
  <c r="E13" i="85"/>
  <c r="G15" i="85"/>
  <c r="G11" i="86"/>
  <c r="G22" i="86"/>
  <c r="I45" i="86"/>
  <c r="I16" i="77" s="1"/>
  <c r="L69" i="14" s="1"/>
  <c r="N80" i="147" s="1"/>
  <c r="F16" i="78"/>
  <c r="F8" i="77" s="1"/>
  <c r="C10" i="79"/>
  <c r="G15" i="79"/>
  <c r="E14" i="82"/>
  <c r="D23" i="83"/>
  <c r="G20" i="83"/>
  <c r="E15" i="84"/>
  <c r="G17" i="84"/>
  <c r="G13" i="85"/>
  <c r="E9" i="86"/>
  <c r="E20" i="86"/>
  <c r="C32" i="86"/>
  <c r="J45" i="86"/>
  <c r="J16" i="77" s="1"/>
  <c r="M69" i="14" s="1"/>
  <c r="O80" i="147" s="1"/>
  <c r="C885" i="88"/>
  <c r="C11" i="81"/>
  <c r="E13" i="83"/>
  <c r="E31" i="83"/>
  <c r="E9" i="84"/>
  <c r="G15" i="84"/>
  <c r="G9" i="86"/>
  <c r="G20" i="86"/>
  <c r="D32" i="86"/>
  <c r="E12" i="80"/>
  <c r="E17" i="86"/>
  <c r="E30" i="86"/>
  <c r="F45" i="86"/>
  <c r="F16" i="77" s="1"/>
  <c r="F12" i="81"/>
  <c r="C19" i="82"/>
  <c r="C21" i="82" s="1"/>
  <c r="C12" i="77" s="1"/>
  <c r="E18" i="82"/>
  <c r="E19" i="82" s="1"/>
  <c r="E21" i="82" s="1"/>
  <c r="E12" i="77" s="1"/>
  <c r="E10" i="83"/>
  <c r="G13" i="83"/>
  <c r="E16" i="83"/>
  <c r="H28" i="83"/>
  <c r="L28" i="83" s="1"/>
  <c r="G31" i="83"/>
  <c r="E14" i="84"/>
  <c r="E9" i="85"/>
  <c r="E19" i="85"/>
  <c r="E15" i="86"/>
  <c r="G17" i="86"/>
  <c r="G30" i="86"/>
  <c r="D43" i="86"/>
  <c r="G14" i="84"/>
  <c r="G9" i="85"/>
  <c r="G19" i="85"/>
  <c r="K46" i="83"/>
  <c r="K13" i="77" s="1"/>
  <c r="N66" i="14" s="1"/>
  <c r="P77" i="147" s="1"/>
  <c r="J46" i="83"/>
  <c r="J13" i="77" s="1"/>
  <c r="D9" i="77"/>
  <c r="D46" i="83"/>
  <c r="C10" i="78"/>
  <c r="E9" i="78"/>
  <c r="E10" i="78" s="1"/>
  <c r="D13" i="80"/>
  <c r="D15" i="80" s="1"/>
  <c r="C14" i="78"/>
  <c r="E13" i="78"/>
  <c r="E14" i="78" s="1"/>
  <c r="L13" i="78"/>
  <c r="L14" i="78" s="1"/>
  <c r="H10" i="79"/>
  <c r="G9" i="80"/>
  <c r="G11" i="80"/>
  <c r="D19" i="82"/>
  <c r="D21" i="82" s="1"/>
  <c r="H9" i="78"/>
  <c r="G9" i="78"/>
  <c r="G10" i="78" s="1"/>
  <c r="G16" i="78" s="1"/>
  <c r="G8" i="77" s="1"/>
  <c r="G14" i="79"/>
  <c r="E14" i="79"/>
  <c r="H9" i="80"/>
  <c r="E13" i="80"/>
  <c r="E15" i="80" s="1"/>
  <c r="E10" i="77" s="1"/>
  <c r="C13" i="80"/>
  <c r="C15" i="80" s="1"/>
  <c r="H17" i="83"/>
  <c r="L17" i="83" s="1"/>
  <c r="H19" i="83"/>
  <c r="L19" i="83" s="1"/>
  <c r="H21" i="83"/>
  <c r="L21" i="83" s="1"/>
  <c r="C23" i="83"/>
  <c r="G12" i="85"/>
  <c r="E12" i="85"/>
  <c r="C20" i="85"/>
  <c r="C22" i="85" s="1"/>
  <c r="G12" i="86"/>
  <c r="E12" i="86"/>
  <c r="G21" i="86"/>
  <c r="E21" i="86"/>
  <c r="K45" i="86"/>
  <c r="K16" i="77" s="1"/>
  <c r="H10" i="82"/>
  <c r="L10" i="82" s="1"/>
  <c r="H12" i="82"/>
  <c r="L12" i="82" s="1"/>
  <c r="H14" i="82"/>
  <c r="L14" i="82" s="1"/>
  <c r="H16" i="82"/>
  <c r="L16" i="82" s="1"/>
  <c r="H18" i="82"/>
  <c r="L18" i="82" s="1"/>
  <c r="H9" i="83"/>
  <c r="H11" i="83"/>
  <c r="L11" i="83" s="1"/>
  <c r="H13" i="83"/>
  <c r="L13" i="83" s="1"/>
  <c r="H27" i="83"/>
  <c r="L27" i="83" s="1"/>
  <c r="H31" i="83"/>
  <c r="L31" i="83" s="1"/>
  <c r="C18" i="84"/>
  <c r="C20" i="84" s="1"/>
  <c r="L9" i="85"/>
  <c r="G10" i="85"/>
  <c r="E10" i="85"/>
  <c r="G18" i="85"/>
  <c r="E18" i="85"/>
  <c r="L9" i="86"/>
  <c r="G10" i="86"/>
  <c r="E10" i="86"/>
  <c r="G18" i="86"/>
  <c r="E18" i="86"/>
  <c r="G31" i="86"/>
  <c r="E31" i="86"/>
  <c r="G35" i="86"/>
  <c r="E35" i="86"/>
  <c r="C43" i="86"/>
  <c r="G37" i="86"/>
  <c r="E37" i="86"/>
  <c r="G39" i="86"/>
  <c r="E39" i="86"/>
  <c r="G41" i="86"/>
  <c r="E41" i="86"/>
  <c r="H13" i="79"/>
  <c r="G10" i="80"/>
  <c r="G12" i="80"/>
  <c r="G9" i="82"/>
  <c r="G11" i="82"/>
  <c r="G13" i="82"/>
  <c r="G15" i="82"/>
  <c r="G17" i="82"/>
  <c r="G10" i="83"/>
  <c r="G12" i="83"/>
  <c r="G14" i="83"/>
  <c r="E17" i="83"/>
  <c r="E19" i="83"/>
  <c r="E21" i="83"/>
  <c r="E26" i="83"/>
  <c r="G29" i="83"/>
  <c r="E30" i="83"/>
  <c r="E38" i="83"/>
  <c r="E42" i="83"/>
  <c r="C44" i="83"/>
  <c r="G9" i="84"/>
  <c r="L14" i="84"/>
  <c r="G16" i="84"/>
  <c r="E16" i="84"/>
  <c r="H12" i="85"/>
  <c r="L12" i="85" s="1"/>
  <c r="G16" i="85"/>
  <c r="E16" i="85"/>
  <c r="D27" i="86"/>
  <c r="H12" i="86"/>
  <c r="L12" i="86" s="1"/>
  <c r="G16" i="86"/>
  <c r="E16" i="86"/>
  <c r="H21" i="86"/>
  <c r="L21" i="86" s="1"/>
  <c r="H9" i="82"/>
  <c r="H26" i="83"/>
  <c r="H30" i="83"/>
  <c r="L30" i="83" s="1"/>
  <c r="C33" i="83"/>
  <c r="I46" i="83"/>
  <c r="I13" i="77" s="1"/>
  <c r="E37" i="83"/>
  <c r="E44" i="83" s="1"/>
  <c r="E41" i="83"/>
  <c r="H9" i="84"/>
  <c r="H10" i="85"/>
  <c r="L10" i="85" s="1"/>
  <c r="G14" i="85"/>
  <c r="E14" i="85"/>
  <c r="H18" i="85"/>
  <c r="L18" i="85" s="1"/>
  <c r="H10" i="86"/>
  <c r="L10" i="86" s="1"/>
  <c r="G14" i="86"/>
  <c r="E14" i="86"/>
  <c r="H18" i="86"/>
  <c r="L18" i="86" s="1"/>
  <c r="C27" i="86"/>
  <c r="H31" i="86"/>
  <c r="L31" i="86" s="1"/>
  <c r="G36" i="86"/>
  <c r="E36" i="86"/>
  <c r="G38" i="86"/>
  <c r="E38" i="86"/>
  <c r="G40" i="86"/>
  <c r="E40" i="86"/>
  <c r="H13" i="84"/>
  <c r="L13" i="84" s="1"/>
  <c r="H30" i="86"/>
  <c r="E42" i="86"/>
  <c r="C22" i="82" l="1"/>
  <c r="G23" i="83"/>
  <c r="G18" i="84"/>
  <c r="G20" i="84" s="1"/>
  <c r="G14" i="77" s="1"/>
  <c r="E16" i="79"/>
  <c r="E18" i="79" s="1"/>
  <c r="E9" i="77" s="1"/>
  <c r="G16" i="79"/>
  <c r="G18" i="79" s="1"/>
  <c r="E18" i="84"/>
  <c r="E20" i="84" s="1"/>
  <c r="E14" i="77" s="1"/>
  <c r="D21" i="84"/>
  <c r="D14" i="77"/>
  <c r="G33" i="83"/>
  <c r="E16" i="78"/>
  <c r="E8" i="77" s="1"/>
  <c r="G32" i="86"/>
  <c r="E32" i="86"/>
  <c r="I17" i="77"/>
  <c r="L66" i="14"/>
  <c r="D45" i="86"/>
  <c r="D16" i="77" s="1"/>
  <c r="C46" i="83"/>
  <c r="E23" i="83"/>
  <c r="F17" i="77"/>
  <c r="E20" i="85"/>
  <c r="E22" i="85" s="1"/>
  <c r="E15" i="77" s="1"/>
  <c r="J17" i="77"/>
  <c r="M66" i="14"/>
  <c r="C12" i="81"/>
  <c r="C11" i="77"/>
  <c r="K17" i="77"/>
  <c r="N69" i="14"/>
  <c r="G13" i="80"/>
  <c r="G15" i="80" s="1"/>
  <c r="G10" i="77" s="1"/>
  <c r="D23" i="85"/>
  <c r="D15" i="77"/>
  <c r="E27" i="86"/>
  <c r="C18" i="79"/>
  <c r="G9" i="77"/>
  <c r="G46" i="83"/>
  <c r="G13" i="77" s="1"/>
  <c r="C47" i="83"/>
  <c r="C13" i="77"/>
  <c r="G19" i="82"/>
  <c r="G21" i="82" s="1"/>
  <c r="G20" i="85"/>
  <c r="G22" i="85" s="1"/>
  <c r="G15" i="77" s="1"/>
  <c r="H32" i="86"/>
  <c r="L30" i="86"/>
  <c r="L32" i="86" s="1"/>
  <c r="Q69" i="14" s="1"/>
  <c r="H18" i="84"/>
  <c r="H20" i="84" s="1"/>
  <c r="H14" i="77" s="1"/>
  <c r="K67" i="14" s="1"/>
  <c r="M78" i="147" s="1"/>
  <c r="L9" i="84"/>
  <c r="L13" i="79"/>
  <c r="L16" i="79" s="1"/>
  <c r="H16" i="79"/>
  <c r="H18" i="79" s="1"/>
  <c r="H9" i="77" s="1"/>
  <c r="K62" i="14" s="1"/>
  <c r="M73" i="147" s="1"/>
  <c r="E43" i="86"/>
  <c r="H27" i="86"/>
  <c r="C21" i="84"/>
  <c r="C14" i="77"/>
  <c r="C16" i="80"/>
  <c r="C10" i="77"/>
  <c r="H13" i="80"/>
  <c r="H15" i="80" s="1"/>
  <c r="H10" i="77" s="1"/>
  <c r="K63" i="14" s="1"/>
  <c r="M74" i="147" s="1"/>
  <c r="L9" i="80"/>
  <c r="L13" i="80" s="1"/>
  <c r="L15" i="80" s="1"/>
  <c r="H10" i="78"/>
  <c r="H16" i="78" s="1"/>
  <c r="H8" i="77" s="1"/>
  <c r="L9" i="78"/>
  <c r="L10" i="78" s="1"/>
  <c r="L16" i="78" s="1"/>
  <c r="L8" i="77" s="1"/>
  <c r="L27" i="86"/>
  <c r="P69" i="14" s="1"/>
  <c r="H23" i="83"/>
  <c r="L9" i="83"/>
  <c r="H33" i="83"/>
  <c r="L26" i="83"/>
  <c r="L33" i="83" s="1"/>
  <c r="Q66" i="14" s="1"/>
  <c r="E33" i="83"/>
  <c r="E46" i="83" s="1"/>
  <c r="E13" i="77" s="1"/>
  <c r="H20" i="85"/>
  <c r="H22" i="85" s="1"/>
  <c r="H15" i="77" s="1"/>
  <c r="K68" i="14" s="1"/>
  <c r="M79" i="147" s="1"/>
  <c r="C16" i="78"/>
  <c r="D47" i="83"/>
  <c r="D13" i="77"/>
  <c r="G43" i="86"/>
  <c r="C23" i="85"/>
  <c r="C15" i="77"/>
  <c r="H19" i="82"/>
  <c r="H21" i="82" s="1"/>
  <c r="H12" i="77" s="1"/>
  <c r="K65" i="14" s="1"/>
  <c r="M76" i="147" s="1"/>
  <c r="L9" i="82"/>
  <c r="C45" i="86"/>
  <c r="G27" i="86"/>
  <c r="L20" i="85"/>
  <c r="L22" i="85" s="1"/>
  <c r="D22" i="82"/>
  <c r="D12" i="77"/>
  <c r="D16" i="80"/>
  <c r="D10" i="77"/>
  <c r="D46" i="86" l="1"/>
  <c r="P80" i="147"/>
  <c r="P9" i="147" s="1"/>
  <c r="N77" i="147"/>
  <c r="N9" i="147" s="1"/>
  <c r="O77" i="147"/>
  <c r="O9" i="147" s="1"/>
  <c r="E45" i="86"/>
  <c r="E16" i="77" s="1"/>
  <c r="E17" i="77" s="1"/>
  <c r="L19" i="82"/>
  <c r="L21" i="82" s="1"/>
  <c r="L18" i="84"/>
  <c r="L20" i="84" s="1"/>
  <c r="D17" i="77"/>
  <c r="L10" i="77"/>
  <c r="O63" i="14" s="1"/>
  <c r="Q74" i="147" s="1"/>
  <c r="Q63" i="14"/>
  <c r="C19" i="79"/>
  <c r="C9" i="77"/>
  <c r="L15" i="77"/>
  <c r="O68" i="14" s="1"/>
  <c r="Q79" i="147" s="1"/>
  <c r="P68" i="14"/>
  <c r="G45" i="86"/>
  <c r="G16" i="77" s="1"/>
  <c r="L23" i="83"/>
  <c r="P66" i="14" s="1"/>
  <c r="L18" i="79"/>
  <c r="L9" i="77" s="1"/>
  <c r="O62" i="14" s="1"/>
  <c r="Q73" i="147" s="1"/>
  <c r="Q62" i="14"/>
  <c r="L45" i="86"/>
  <c r="L16" i="77" s="1"/>
  <c r="G12" i="77"/>
  <c r="H45" i="86"/>
  <c r="H16" i="77" s="1"/>
  <c r="K69" i="14" s="1"/>
  <c r="M80" i="147" s="1"/>
  <c r="C46" i="86"/>
  <c r="C16" i="77"/>
  <c r="C8" i="77"/>
  <c r="H46" i="83"/>
  <c r="H13" i="77" s="1"/>
  <c r="G17" i="77" l="1"/>
  <c r="C17" i="77"/>
  <c r="O69" i="14"/>
  <c r="Q80" i="147" s="1"/>
  <c r="L46" i="83"/>
  <c r="L13" i="77" s="1"/>
  <c r="O66" i="14" s="1"/>
  <c r="Q77" i="147" s="1"/>
  <c r="H17" i="77"/>
  <c r="K66" i="14"/>
  <c r="L14" i="77"/>
  <c r="O67" i="14" s="1"/>
  <c r="Q78" i="147" s="1"/>
  <c r="P67" i="14"/>
  <c r="L12" i="77"/>
  <c r="O65" i="14" s="1"/>
  <c r="Q76" i="147" s="1"/>
  <c r="P65" i="14"/>
  <c r="Q9" i="147" l="1"/>
  <c r="M77" i="147"/>
  <c r="M9" i="147" s="1"/>
  <c r="L17" i="77"/>
  <c r="N9" i="60"/>
  <c r="M47" i="14" s="1"/>
  <c r="O58" i="147" s="1"/>
  <c r="N8" i="60"/>
  <c r="M46" i="14" s="1"/>
  <c r="O57" i="147" s="1"/>
  <c r="M7" i="60"/>
  <c r="L45" i="14" s="1"/>
  <c r="N56" i="147" s="1"/>
  <c r="O7" i="60"/>
  <c r="N45" i="14" s="1"/>
  <c r="P56" i="147" s="1"/>
  <c r="O6" i="60"/>
  <c r="N44" i="14" s="1"/>
  <c r="P55" i="147" s="1"/>
  <c r="N6" i="60"/>
  <c r="M44" i="14" s="1"/>
  <c r="O55" i="147" s="1"/>
  <c r="M6" i="60"/>
  <c r="L44" i="14" s="1"/>
  <c r="N55" i="147" s="1"/>
  <c r="O23" i="60"/>
  <c r="N61" i="14" s="1"/>
  <c r="P72" i="147" s="1"/>
  <c r="N23" i="60"/>
  <c r="M61" i="14" s="1"/>
  <c r="O72" i="147" s="1"/>
  <c r="K23" i="60"/>
  <c r="F23" i="60"/>
  <c r="E23" i="60"/>
  <c r="O22" i="60"/>
  <c r="N60" i="14" s="1"/>
  <c r="P71" i="147" s="1"/>
  <c r="N22" i="60"/>
  <c r="M60" i="14" s="1"/>
  <c r="O71" i="147" s="1"/>
  <c r="M22" i="60"/>
  <c r="L60" i="14" s="1"/>
  <c r="N71" i="147" s="1"/>
  <c r="F22" i="60"/>
  <c r="O21" i="60"/>
  <c r="N59" i="14" s="1"/>
  <c r="P70" i="147" s="1"/>
  <c r="N21" i="60"/>
  <c r="M59" i="14" s="1"/>
  <c r="O70" i="147" s="1"/>
  <c r="M21" i="60"/>
  <c r="L59" i="14" s="1"/>
  <c r="N70" i="147" s="1"/>
  <c r="K21" i="60"/>
  <c r="F21" i="60"/>
  <c r="E21" i="60"/>
  <c r="O20" i="60"/>
  <c r="N58" i="14" s="1"/>
  <c r="P69" i="147" s="1"/>
  <c r="N20" i="60"/>
  <c r="M58" i="14" s="1"/>
  <c r="O69" i="147" s="1"/>
  <c r="M20" i="60"/>
  <c r="L58" i="14" s="1"/>
  <c r="N69" i="147" s="1"/>
  <c r="K20" i="60"/>
  <c r="F20" i="60"/>
  <c r="E20" i="60"/>
  <c r="O19" i="60"/>
  <c r="N57" i="14" s="1"/>
  <c r="P68" i="147" s="1"/>
  <c r="N19" i="60"/>
  <c r="M57" i="14" s="1"/>
  <c r="O68" i="147" s="1"/>
  <c r="M19" i="60"/>
  <c r="L57" i="14" s="1"/>
  <c r="N68" i="147" s="1"/>
  <c r="K19" i="60"/>
  <c r="F19" i="60"/>
  <c r="E19" i="60"/>
  <c r="O18" i="60"/>
  <c r="N56" i="14" s="1"/>
  <c r="P67" i="147" s="1"/>
  <c r="N18" i="60"/>
  <c r="M56" i="14" s="1"/>
  <c r="O67" i="147" s="1"/>
  <c r="M18" i="60"/>
  <c r="L56" i="14" s="1"/>
  <c r="N67" i="147" s="1"/>
  <c r="K18" i="60"/>
  <c r="F18" i="60"/>
  <c r="E18" i="60"/>
  <c r="O17" i="60"/>
  <c r="N55" i="14" s="1"/>
  <c r="P66" i="147" s="1"/>
  <c r="N17" i="60"/>
  <c r="M55" i="14" s="1"/>
  <c r="O66" i="147" s="1"/>
  <c r="M17" i="60"/>
  <c r="L55" i="14" s="1"/>
  <c r="N66" i="147" s="1"/>
  <c r="K17" i="60"/>
  <c r="F17" i="60"/>
  <c r="E17" i="60"/>
  <c r="P16" i="60"/>
  <c r="O16" i="60"/>
  <c r="N16" i="60"/>
  <c r="M16" i="60"/>
  <c r="L16" i="60"/>
  <c r="K16" i="60"/>
  <c r="J16" i="60"/>
  <c r="I16" i="60"/>
  <c r="H16" i="60"/>
  <c r="G16" i="60"/>
  <c r="F16" i="60"/>
  <c r="E16" i="60"/>
  <c r="D16" i="60"/>
  <c r="C16" i="60"/>
  <c r="B16" i="60"/>
  <c r="P15" i="60"/>
  <c r="O15" i="60"/>
  <c r="N15" i="60"/>
  <c r="M15" i="60"/>
  <c r="L15" i="60"/>
  <c r="K15" i="60"/>
  <c r="J15" i="60"/>
  <c r="I15" i="60"/>
  <c r="H15" i="60"/>
  <c r="G15" i="60"/>
  <c r="F15" i="60"/>
  <c r="E15" i="60"/>
  <c r="D15" i="60"/>
  <c r="C15" i="60"/>
  <c r="B15" i="60"/>
  <c r="O14" i="60"/>
  <c r="N52" i="14" s="1"/>
  <c r="P63" i="147" s="1"/>
  <c r="M14" i="60"/>
  <c r="L52" i="14" s="1"/>
  <c r="N63" i="147" s="1"/>
  <c r="K14" i="60"/>
  <c r="F14" i="60"/>
  <c r="E14" i="60"/>
  <c r="O13" i="60"/>
  <c r="N51" i="14" s="1"/>
  <c r="P62" i="147" s="1"/>
  <c r="N13" i="60"/>
  <c r="M51" i="14" s="1"/>
  <c r="O62" i="147" s="1"/>
  <c r="M13" i="60"/>
  <c r="L51" i="14" s="1"/>
  <c r="N62" i="147" s="1"/>
  <c r="K13" i="60"/>
  <c r="F13" i="60"/>
  <c r="E13" i="60"/>
  <c r="O12" i="60"/>
  <c r="N50" i="14" s="1"/>
  <c r="P61" i="147" s="1"/>
  <c r="N12" i="60"/>
  <c r="M50" i="14" s="1"/>
  <c r="O61" i="147" s="1"/>
  <c r="M12" i="60"/>
  <c r="L50" i="14" s="1"/>
  <c r="N61" i="147" s="1"/>
  <c r="K12" i="60"/>
  <c r="F12" i="60"/>
  <c r="E12" i="60"/>
  <c r="O11" i="60"/>
  <c r="N49" i="14" s="1"/>
  <c r="P60" i="147" s="1"/>
  <c r="N11" i="60"/>
  <c r="M49" i="14" s="1"/>
  <c r="O60" i="147" s="1"/>
  <c r="M11" i="60"/>
  <c r="L49" i="14" s="1"/>
  <c r="N60" i="147" s="1"/>
  <c r="K11" i="60"/>
  <c r="F11" i="60"/>
  <c r="E11" i="60"/>
  <c r="O10" i="60"/>
  <c r="N48" i="14" s="1"/>
  <c r="P59" i="147" s="1"/>
  <c r="N10" i="60"/>
  <c r="M48" i="14" s="1"/>
  <c r="O59" i="147" s="1"/>
  <c r="M10" i="60"/>
  <c r="L48" i="14" s="1"/>
  <c r="N59" i="147" s="1"/>
  <c r="K10" i="60"/>
  <c r="F10" i="60"/>
  <c r="E10" i="60"/>
  <c r="O9" i="60"/>
  <c r="N47" i="14" s="1"/>
  <c r="P58" i="147" s="1"/>
  <c r="M9" i="60"/>
  <c r="L47" i="14" s="1"/>
  <c r="N58" i="147" s="1"/>
  <c r="F9" i="60"/>
  <c r="E9" i="60"/>
  <c r="F8" i="60"/>
  <c r="E8" i="60"/>
  <c r="K7" i="60"/>
  <c r="F7" i="60"/>
  <c r="E7" i="60"/>
  <c r="F6" i="60"/>
  <c r="E6" i="60"/>
  <c r="Q60" i="14" l="1"/>
  <c r="N14" i="60"/>
  <c r="M52" i="14" s="1"/>
  <c r="O63" i="147" s="1"/>
  <c r="K6" i="60"/>
  <c r="K8" i="60"/>
  <c r="N7" i="60"/>
  <c r="M8" i="60"/>
  <c r="O8" i="60"/>
  <c r="Q51" i="14"/>
  <c r="M23" i="60"/>
  <c r="L61" i="14" s="1"/>
  <c r="N72" i="147" s="1"/>
  <c r="M24" i="60" l="1"/>
  <c r="L46" i="14"/>
  <c r="O24" i="60"/>
  <c r="N46" i="14"/>
  <c r="N24" i="60"/>
  <c r="M45" i="14"/>
  <c r="H19" i="60"/>
  <c r="I10" i="60"/>
  <c r="D9" i="60"/>
  <c r="G19" i="60"/>
  <c r="B18" i="60"/>
  <c r="I17" i="60"/>
  <c r="H23" i="60"/>
  <c r="D17" i="60"/>
  <c r="D11" i="60"/>
  <c r="I9" i="60"/>
  <c r="D20" i="60"/>
  <c r="D7" i="60"/>
  <c r="C20" i="60"/>
  <c r="G14" i="60"/>
  <c r="D8" i="60"/>
  <c r="D6" i="60"/>
  <c r="Q47" i="14"/>
  <c r="B11" i="60"/>
  <c r="C12" i="60"/>
  <c r="G10" i="60"/>
  <c r="G21" i="60"/>
  <c r="B19" i="60"/>
  <c r="B8" i="60"/>
  <c r="D10" i="60"/>
  <c r="C14" i="60"/>
  <c r="B22" i="60"/>
  <c r="B23" i="60"/>
  <c r="H18" i="60"/>
  <c r="H9" i="60"/>
  <c r="C18" i="60"/>
  <c r="C6" i="60"/>
  <c r="K22" i="60"/>
  <c r="G23" i="60"/>
  <c r="G20" i="60"/>
  <c r="G18" i="60"/>
  <c r="Q55" i="14"/>
  <c r="L20" i="60"/>
  <c r="K58" i="14" s="1"/>
  <c r="M69" i="147" s="1"/>
  <c r="I21" i="60"/>
  <c r="Q56" i="14"/>
  <c r="D12" i="60"/>
  <c r="C11" i="60"/>
  <c r="G7" i="60"/>
  <c r="H6" i="60"/>
  <c r="I7" i="60"/>
  <c r="D22" i="60"/>
  <c r="L22" i="60"/>
  <c r="K60" i="14" s="1"/>
  <c r="M71" i="147" s="1"/>
  <c r="H21" i="60"/>
  <c r="B21" i="60"/>
  <c r="L12" i="60"/>
  <c r="K50" i="14" s="1"/>
  <c r="M61" i="147" s="1"/>
  <c r="H12" i="60"/>
  <c r="P45" i="14"/>
  <c r="B6" i="60"/>
  <c r="L21" i="60"/>
  <c r="K59" i="14" s="1"/>
  <c r="M70" i="147" s="1"/>
  <c r="D21" i="60"/>
  <c r="P56" i="14"/>
  <c r="H20" i="60"/>
  <c r="L19" i="60"/>
  <c r="K57" i="14" s="1"/>
  <c r="M68" i="147" s="1"/>
  <c r="L13" i="60"/>
  <c r="K51" i="14" s="1"/>
  <c r="M62" i="147" s="1"/>
  <c r="Q45" i="14"/>
  <c r="B12" i="60"/>
  <c r="K9" i="60"/>
  <c r="C9" i="60"/>
  <c r="D23" i="60"/>
  <c r="B20" i="60"/>
  <c r="D18" i="60"/>
  <c r="B10" i="60"/>
  <c r="Q46" i="14"/>
  <c r="G9" i="60"/>
  <c r="C10" i="60"/>
  <c r="B7" i="60"/>
  <c r="H8" i="60"/>
  <c r="Q44" i="14"/>
  <c r="K24" i="60" l="1"/>
  <c r="P57" i="147"/>
  <c r="P8" i="147" s="1"/>
  <c r="N57" i="147"/>
  <c r="N8" i="147" s="1"/>
  <c r="O56" i="147"/>
  <c r="O8" i="147" s="1"/>
  <c r="J18" i="60"/>
  <c r="G22" i="60"/>
  <c r="C21" i="60"/>
  <c r="B9" i="60"/>
  <c r="P6" i="60"/>
  <c r="O44" i="14" s="1"/>
  <c r="Q55" i="147" s="1"/>
  <c r="C13" i="60"/>
  <c r="G6" i="60"/>
  <c r="C19" i="60"/>
  <c r="G17" i="60"/>
  <c r="I6" i="60"/>
  <c r="I18" i="60"/>
  <c r="B14" i="60"/>
  <c r="D14" i="60"/>
  <c r="P14" i="60"/>
  <c r="O52" i="14" s="1"/>
  <c r="Q63" i="147" s="1"/>
  <c r="C17" i="60"/>
  <c r="H11" i="60"/>
  <c r="G8" i="60"/>
  <c r="P49" i="14"/>
  <c r="L14" i="60"/>
  <c r="K52" i="14" s="1"/>
  <c r="M63" i="147" s="1"/>
  <c r="I14" i="60"/>
  <c r="G13" i="60"/>
  <c r="C22" i="60"/>
  <c r="I22" i="60"/>
  <c r="P50" i="14"/>
  <c r="I23" i="60"/>
  <c r="D19" i="60"/>
  <c r="P46" i="14"/>
  <c r="I13" i="60"/>
  <c r="L18" i="60"/>
  <c r="K56" i="14" s="1"/>
  <c r="M67" i="147" s="1"/>
  <c r="I20" i="60"/>
  <c r="L6" i="60"/>
  <c r="K44" i="14" s="1"/>
  <c r="M55" i="147" s="1"/>
  <c r="I11" i="60"/>
  <c r="D13" i="60"/>
  <c r="H14" i="60"/>
  <c r="P8" i="60"/>
  <c r="O46" i="14" s="1"/>
  <c r="Q57" i="147" s="1"/>
  <c r="B13" i="60"/>
  <c r="P22" i="60"/>
  <c r="O60" i="14" s="1"/>
  <c r="Q71" i="147" s="1"/>
  <c r="P60" i="14"/>
  <c r="P21" i="60"/>
  <c r="O59" i="14" s="1"/>
  <c r="Q70" i="147" s="1"/>
  <c r="Q59" i="14"/>
  <c r="P11" i="60"/>
  <c r="O49" i="14" s="1"/>
  <c r="Q60" i="147" s="1"/>
  <c r="P13" i="60"/>
  <c r="O51" i="14" s="1"/>
  <c r="Q62" i="147" s="1"/>
  <c r="P51" i="14"/>
  <c r="L17" i="60"/>
  <c r="K55" i="14" s="1"/>
  <c r="M66" i="147" s="1"/>
  <c r="P20" i="60"/>
  <c r="O58" i="14" s="1"/>
  <c r="Q69" i="147" s="1"/>
  <c r="Q58" i="14"/>
  <c r="C23" i="60"/>
  <c r="P9" i="60"/>
  <c r="O47" i="14" s="1"/>
  <c r="Q58" i="147" s="1"/>
  <c r="P47" i="14"/>
  <c r="P12" i="60"/>
  <c r="O50" i="14" s="1"/>
  <c r="Q61" i="147" s="1"/>
  <c r="P44" i="14"/>
  <c r="J19" i="60"/>
  <c r="L23" i="60"/>
  <c r="K61" i="14" s="1"/>
  <c r="M72" i="147" s="1"/>
  <c r="J17" i="60"/>
  <c r="B17" i="60"/>
  <c r="G12" i="60"/>
  <c r="P18" i="60"/>
  <c r="O56" i="14" s="1"/>
  <c r="Q67" i="147" s="1"/>
  <c r="L7" i="60"/>
  <c r="K45" i="14" s="1"/>
  <c r="M56" i="147" s="1"/>
  <c r="I19" i="60"/>
  <c r="L9" i="60"/>
  <c r="K47" i="14" s="1"/>
  <c r="M58" i="147" s="1"/>
  <c r="H7" i="60"/>
  <c r="J7" i="60"/>
  <c r="J10" i="60"/>
  <c r="I12" i="60"/>
  <c r="H13" i="60"/>
  <c r="C7" i="60"/>
  <c r="J8" i="60"/>
  <c r="C8" i="60"/>
  <c r="H10" i="60"/>
  <c r="J14" i="60"/>
  <c r="J23" i="60"/>
  <c r="H17" i="60"/>
  <c r="J9" i="60"/>
  <c r="G11" i="60"/>
  <c r="L11" i="60"/>
  <c r="K49" i="14" s="1"/>
  <c r="M60" i="147" s="1"/>
  <c r="J12" i="60"/>
  <c r="J20" i="60"/>
  <c r="H22" i="60"/>
  <c r="L8" i="60"/>
  <c r="K46" i="14" s="1"/>
  <c r="M57" i="147" s="1"/>
  <c r="P7" i="60"/>
  <c r="J21" i="60"/>
  <c r="L10" i="60"/>
  <c r="K48" i="14" s="1"/>
  <c r="M59" i="147" s="1"/>
  <c r="J22" i="60"/>
  <c r="J13" i="60"/>
  <c r="M8" i="147" l="1"/>
  <c r="B24" i="60"/>
  <c r="B25" i="60" s="1"/>
  <c r="D24" i="60"/>
  <c r="D25" i="60" s="1"/>
  <c r="C24" i="60"/>
  <c r="C25" i="60" s="1"/>
  <c r="H24" i="60"/>
  <c r="H25" i="60" s="1"/>
  <c r="J11" i="60"/>
  <c r="L24" i="60"/>
  <c r="P52" i="14"/>
  <c r="G24" i="60"/>
  <c r="G25" i="60" s="1"/>
  <c r="P17" i="60"/>
  <c r="O55" i="14" s="1"/>
  <c r="Q66" i="147" s="1"/>
  <c r="P55" i="14"/>
  <c r="P19" i="60"/>
  <c r="O57" i="14" s="1"/>
  <c r="Q68" i="147" s="1"/>
  <c r="Q57" i="14"/>
  <c r="O45" i="14"/>
  <c r="Q56" i="147" s="1"/>
  <c r="P23" i="60"/>
  <c r="O61" i="14" s="1"/>
  <c r="Q72" i="147" s="1"/>
  <c r="P61" i="14"/>
  <c r="P10" i="60"/>
  <c r="O48" i="14" s="1"/>
  <c r="Q59" i="147" s="1"/>
  <c r="P48" i="14"/>
  <c r="I8" i="60"/>
  <c r="I24" i="60" s="1"/>
  <c r="J6" i="60"/>
  <c r="J24" i="60" s="1"/>
  <c r="Q8" i="147" l="1"/>
  <c r="P24" i="60"/>
  <c r="H884" i="59"/>
  <c r="H883" i="59"/>
  <c r="H882" i="59"/>
  <c r="H881" i="59"/>
  <c r="H880" i="59"/>
  <c r="H879" i="59"/>
  <c r="H878" i="59"/>
  <c r="H877" i="59"/>
  <c r="H876" i="59"/>
  <c r="H875" i="59"/>
  <c r="H874" i="59"/>
  <c r="H873" i="59"/>
  <c r="H872" i="59"/>
  <c r="H871" i="59"/>
  <c r="H870" i="59"/>
  <c r="H869" i="59"/>
  <c r="H868" i="59"/>
  <c r="H867" i="59"/>
  <c r="H866" i="59"/>
  <c r="H865" i="59"/>
  <c r="H864" i="59"/>
  <c r="H863" i="59"/>
  <c r="H862" i="59"/>
  <c r="H861" i="59"/>
  <c r="H860" i="59"/>
  <c r="H859" i="59"/>
  <c r="H858" i="59"/>
  <c r="H857" i="59"/>
  <c r="H856" i="59"/>
  <c r="H855" i="59"/>
  <c r="H854" i="59"/>
  <c r="H853" i="59"/>
  <c r="H852" i="59"/>
  <c r="H851" i="59"/>
  <c r="H850" i="59"/>
  <c r="H849" i="59"/>
  <c r="H848" i="59"/>
  <c r="H847" i="59"/>
  <c r="H846" i="59"/>
  <c r="H845" i="59"/>
  <c r="H844" i="59"/>
  <c r="H843" i="59"/>
  <c r="H842" i="59"/>
  <c r="H841" i="59"/>
  <c r="H840" i="59"/>
  <c r="H839" i="59"/>
  <c r="H838" i="59"/>
  <c r="H837" i="59"/>
  <c r="H836" i="59"/>
  <c r="H835" i="59"/>
  <c r="H834" i="59"/>
  <c r="H833" i="59"/>
  <c r="H832" i="59"/>
  <c r="H831" i="59"/>
  <c r="H830" i="59"/>
  <c r="H829" i="59"/>
  <c r="H828" i="59"/>
  <c r="H827" i="59"/>
  <c r="H826" i="59"/>
  <c r="H825" i="59"/>
  <c r="H824" i="59"/>
  <c r="H823" i="59"/>
  <c r="H822" i="59"/>
  <c r="H821" i="59"/>
  <c r="H820" i="59"/>
  <c r="H819" i="59"/>
  <c r="H818" i="59"/>
  <c r="H817" i="59"/>
  <c r="H816" i="59"/>
  <c r="H815" i="59"/>
  <c r="H814" i="59"/>
  <c r="H813" i="59"/>
  <c r="H812" i="59"/>
  <c r="H811" i="59"/>
  <c r="H810" i="59"/>
  <c r="H809" i="59"/>
  <c r="H808" i="59"/>
  <c r="H807" i="59"/>
  <c r="H806" i="59"/>
  <c r="H805" i="59"/>
  <c r="H804" i="59"/>
  <c r="H803" i="59"/>
  <c r="H802" i="59"/>
  <c r="H801" i="59"/>
  <c r="H800" i="59"/>
  <c r="H799" i="59"/>
  <c r="H798" i="59"/>
  <c r="H797" i="59"/>
  <c r="H796" i="59"/>
  <c r="H795" i="59"/>
  <c r="H794" i="59"/>
  <c r="H793" i="59"/>
  <c r="H792" i="59"/>
  <c r="H791" i="59"/>
  <c r="F791" i="59"/>
  <c r="E791" i="59"/>
  <c r="D791" i="59"/>
  <c r="C791" i="59"/>
  <c r="H790" i="59"/>
  <c r="H789" i="59"/>
  <c r="H788" i="59"/>
  <c r="H787" i="59"/>
  <c r="H786" i="59"/>
  <c r="H785" i="59"/>
  <c r="H784" i="59"/>
  <c r="H783" i="59"/>
  <c r="H782" i="59"/>
  <c r="H781" i="59"/>
  <c r="H780" i="59"/>
  <c r="H779" i="59"/>
  <c r="H778" i="59"/>
  <c r="H777" i="59"/>
  <c r="H776" i="59"/>
  <c r="H775" i="59"/>
  <c r="H774" i="59"/>
  <c r="H773" i="59"/>
  <c r="H772" i="59"/>
  <c r="H771" i="59"/>
  <c r="H770" i="59"/>
  <c r="H769" i="59"/>
  <c r="H768" i="59"/>
  <c r="H767" i="59"/>
  <c r="H766" i="59"/>
  <c r="H765" i="59"/>
  <c r="H764" i="59"/>
  <c r="H763" i="59"/>
  <c r="H762" i="59"/>
  <c r="H761" i="59"/>
  <c r="H760" i="59"/>
  <c r="H759" i="59"/>
  <c r="H758" i="59"/>
  <c r="H757" i="59"/>
  <c r="H756" i="59"/>
  <c r="H755" i="59"/>
  <c r="H754" i="59"/>
  <c r="H753" i="59"/>
  <c r="H752" i="59"/>
  <c r="H751" i="59"/>
  <c r="H750" i="59"/>
  <c r="H749" i="59"/>
  <c r="H748" i="59"/>
  <c r="H747" i="59"/>
  <c r="H746" i="59"/>
  <c r="H745" i="59"/>
  <c r="H744" i="59"/>
  <c r="H743" i="59"/>
  <c r="H742" i="59"/>
  <c r="H741" i="59"/>
  <c r="H740" i="59"/>
  <c r="H739" i="59"/>
  <c r="H738" i="59"/>
  <c r="H737" i="59"/>
  <c r="H736" i="59"/>
  <c r="H735" i="59"/>
  <c r="H734" i="59"/>
  <c r="H733" i="59"/>
  <c r="H732" i="59"/>
  <c r="H731" i="59"/>
  <c r="H730" i="59"/>
  <c r="H729" i="59"/>
  <c r="H728" i="59"/>
  <c r="H727" i="59"/>
  <c r="H726" i="59"/>
  <c r="H725" i="59"/>
  <c r="H724" i="59"/>
  <c r="H723" i="59"/>
  <c r="H722" i="59"/>
  <c r="H721" i="59"/>
  <c r="H720" i="59"/>
  <c r="H719" i="59"/>
  <c r="H718" i="59"/>
  <c r="H717" i="59"/>
  <c r="H716" i="59"/>
  <c r="H715" i="59"/>
  <c r="H714" i="59"/>
  <c r="H713" i="59"/>
  <c r="H712" i="59"/>
  <c r="H711" i="59"/>
  <c r="H710" i="59"/>
  <c r="H709" i="59"/>
  <c r="H708" i="59"/>
  <c r="H707" i="59"/>
  <c r="H706" i="59"/>
  <c r="H705" i="59"/>
  <c r="H704" i="59"/>
  <c r="H703" i="59"/>
  <c r="H702" i="59"/>
  <c r="H701" i="59"/>
  <c r="H700" i="59"/>
  <c r="H699" i="59"/>
  <c r="H698" i="59"/>
  <c r="H697" i="59"/>
  <c r="H696" i="59"/>
  <c r="H695" i="59"/>
  <c r="H694" i="59"/>
  <c r="H693" i="59"/>
  <c r="H692" i="59"/>
  <c r="H691" i="59"/>
  <c r="H690" i="59"/>
  <c r="H689" i="59"/>
  <c r="H688" i="59"/>
  <c r="H687" i="59"/>
  <c r="H686" i="59"/>
  <c r="H685" i="59"/>
  <c r="H684" i="59"/>
  <c r="H683" i="59"/>
  <c r="H682" i="59"/>
  <c r="H681" i="59"/>
  <c r="H680" i="59"/>
  <c r="H679" i="59"/>
  <c r="H678" i="59"/>
  <c r="H677" i="59"/>
  <c r="H676" i="59"/>
  <c r="H675" i="59"/>
  <c r="H674" i="59"/>
  <c r="H673" i="59"/>
  <c r="H672" i="59"/>
  <c r="H671" i="59"/>
  <c r="H670" i="59"/>
  <c r="H669" i="59"/>
  <c r="H668" i="59"/>
  <c r="H667" i="59"/>
  <c r="H666" i="59"/>
  <c r="H665" i="59"/>
  <c r="H664" i="59"/>
  <c r="H663" i="59"/>
  <c r="H662" i="59"/>
  <c r="H661" i="59"/>
  <c r="H660" i="59"/>
  <c r="H659" i="59"/>
  <c r="H658" i="59"/>
  <c r="H657" i="59"/>
  <c r="H656" i="59"/>
  <c r="H655" i="59"/>
  <c r="H654" i="59"/>
  <c r="H653" i="59"/>
  <c r="H652" i="59"/>
  <c r="H651" i="59"/>
  <c r="H650" i="59"/>
  <c r="H649" i="59"/>
  <c r="H648" i="59"/>
  <c r="H647" i="59"/>
  <c r="H646" i="59"/>
  <c r="H645" i="59"/>
  <c r="H644" i="59"/>
  <c r="H643" i="59"/>
  <c r="H642" i="59"/>
  <c r="H641" i="59"/>
  <c r="H640" i="59"/>
  <c r="H639" i="59"/>
  <c r="H638" i="59"/>
  <c r="H637" i="59"/>
  <c r="H636" i="59"/>
  <c r="H635" i="59"/>
  <c r="H634" i="59"/>
  <c r="H633" i="59"/>
  <c r="H632" i="59"/>
  <c r="H631" i="59"/>
  <c r="H630" i="59"/>
  <c r="H629" i="59"/>
  <c r="H628" i="59"/>
  <c r="H627" i="59"/>
  <c r="H626" i="59"/>
  <c r="H625" i="59"/>
  <c r="H624" i="59"/>
  <c r="H623" i="59"/>
  <c r="H622" i="59"/>
  <c r="H621" i="59"/>
  <c r="H620" i="59"/>
  <c r="H619" i="59"/>
  <c r="H618" i="59"/>
  <c r="H617" i="59"/>
  <c r="H616" i="59"/>
  <c r="H615" i="59"/>
  <c r="H614" i="59"/>
  <c r="H613" i="59"/>
  <c r="H612" i="59"/>
  <c r="H611" i="59"/>
  <c r="H610" i="59"/>
  <c r="H609" i="59"/>
  <c r="H608" i="59"/>
  <c r="H607" i="59"/>
  <c r="H606" i="59"/>
  <c r="H605" i="59"/>
  <c r="H604" i="59"/>
  <c r="H603" i="59"/>
  <c r="H602" i="59"/>
  <c r="H601" i="59"/>
  <c r="H600" i="59"/>
  <c r="H599" i="59"/>
  <c r="H598" i="59"/>
  <c r="H597" i="59"/>
  <c r="H596" i="59"/>
  <c r="H595" i="59"/>
  <c r="H594" i="59"/>
  <c r="H593" i="59"/>
  <c r="H592" i="59"/>
  <c r="H591" i="59"/>
  <c r="H590" i="59"/>
  <c r="H589" i="59"/>
  <c r="H588" i="59"/>
  <c r="H587" i="59"/>
  <c r="H586" i="59"/>
  <c r="H585" i="59"/>
  <c r="H584" i="59"/>
  <c r="H583" i="59"/>
  <c r="H582" i="59"/>
  <c r="H581" i="59"/>
  <c r="H580" i="59"/>
  <c r="H579" i="59"/>
  <c r="H578" i="59"/>
  <c r="H577" i="59"/>
  <c r="H576" i="59"/>
  <c r="H575" i="59"/>
  <c r="H574" i="59"/>
  <c r="H573" i="59"/>
  <c r="H572" i="59"/>
  <c r="H571" i="59"/>
  <c r="H570" i="59"/>
  <c r="H569" i="59"/>
  <c r="H568" i="59"/>
  <c r="H567" i="59"/>
  <c r="H566" i="59"/>
  <c r="H565" i="59"/>
  <c r="H564" i="59"/>
  <c r="H563" i="59"/>
  <c r="H562" i="59"/>
  <c r="H561" i="59"/>
  <c r="H560" i="59"/>
  <c r="H559" i="59"/>
  <c r="H558" i="59"/>
  <c r="H557" i="59"/>
  <c r="H556" i="59"/>
  <c r="H555" i="59"/>
  <c r="H554" i="59"/>
  <c r="H553" i="59"/>
  <c r="H552" i="59"/>
  <c r="H551" i="59"/>
  <c r="H550" i="59"/>
  <c r="H549" i="59"/>
  <c r="H548" i="59"/>
  <c r="H547" i="59"/>
  <c r="H546" i="59"/>
  <c r="H545" i="59"/>
  <c r="H544" i="59"/>
  <c r="H543" i="59"/>
  <c r="H542" i="59"/>
  <c r="H541" i="59"/>
  <c r="H540" i="59"/>
  <c r="H539" i="59"/>
  <c r="H538" i="59"/>
  <c r="H537" i="59"/>
  <c r="H536" i="59"/>
  <c r="H535" i="59"/>
  <c r="H534" i="59"/>
  <c r="H533" i="59"/>
  <c r="H532" i="59"/>
  <c r="H531" i="59"/>
  <c r="H530" i="59"/>
  <c r="H529" i="59"/>
  <c r="H528" i="59"/>
  <c r="H527" i="59"/>
  <c r="H526" i="59"/>
  <c r="H525" i="59"/>
  <c r="H524" i="59"/>
  <c r="H523" i="59"/>
  <c r="H522" i="59"/>
  <c r="H521" i="59"/>
  <c r="H520" i="59"/>
  <c r="H519" i="59"/>
  <c r="H518" i="59"/>
  <c r="H517" i="59"/>
  <c r="H516" i="59"/>
  <c r="H515" i="59"/>
  <c r="H514" i="59"/>
  <c r="H513" i="59"/>
  <c r="H512" i="59"/>
  <c r="H511" i="59"/>
  <c r="H510" i="59"/>
  <c r="H509" i="59"/>
  <c r="H508" i="59"/>
  <c r="H507" i="59"/>
  <c r="H506" i="59"/>
  <c r="H505" i="59"/>
  <c r="H504" i="59"/>
  <c r="H503" i="59"/>
  <c r="H502" i="59"/>
  <c r="H501" i="59"/>
  <c r="H500" i="59"/>
  <c r="H499" i="59"/>
  <c r="H498" i="59"/>
  <c r="H497" i="59"/>
  <c r="H496" i="59"/>
  <c r="H495" i="59"/>
  <c r="H494" i="59"/>
  <c r="H493" i="59"/>
  <c r="H492" i="59"/>
  <c r="H491" i="59"/>
  <c r="H490" i="59"/>
  <c r="H489" i="59"/>
  <c r="H488" i="59"/>
  <c r="H487" i="59"/>
  <c r="H486" i="59"/>
  <c r="H485" i="59"/>
  <c r="H484" i="59"/>
  <c r="H483" i="59"/>
  <c r="H482" i="59"/>
  <c r="H481" i="59"/>
  <c r="H480" i="59"/>
  <c r="H479" i="59"/>
  <c r="H478" i="59"/>
  <c r="H477" i="59"/>
  <c r="H476" i="59"/>
  <c r="H475" i="59"/>
  <c r="H474" i="59"/>
  <c r="H473" i="59"/>
  <c r="H472" i="59"/>
  <c r="H471" i="59"/>
  <c r="H470" i="59"/>
  <c r="H469" i="59"/>
  <c r="H468" i="59"/>
  <c r="H467" i="59"/>
  <c r="H466" i="59"/>
  <c r="H465" i="59"/>
  <c r="H464" i="59"/>
  <c r="H463" i="59"/>
  <c r="H462" i="59"/>
  <c r="H461" i="59"/>
  <c r="H460" i="59"/>
  <c r="H459" i="59"/>
  <c r="H458" i="59"/>
  <c r="H457" i="59"/>
  <c r="H456" i="59"/>
  <c r="H455" i="59"/>
  <c r="H454" i="59"/>
  <c r="H453" i="59"/>
  <c r="H452" i="59"/>
  <c r="H451" i="59"/>
  <c r="H450" i="59"/>
  <c r="H449" i="59"/>
  <c r="H448" i="59"/>
  <c r="H447" i="59"/>
  <c r="H446" i="59"/>
  <c r="H445" i="59"/>
  <c r="H444" i="59"/>
  <c r="H443" i="59"/>
  <c r="H442" i="59"/>
  <c r="H441" i="59"/>
  <c r="H440" i="59"/>
  <c r="H439" i="59"/>
  <c r="H438" i="59"/>
  <c r="H437" i="59"/>
  <c r="H436" i="59"/>
  <c r="H435" i="59"/>
  <c r="H434" i="59"/>
  <c r="H433" i="59"/>
  <c r="H432" i="59"/>
  <c r="H431" i="59"/>
  <c r="H430" i="59"/>
  <c r="H429" i="59"/>
  <c r="H428" i="59"/>
  <c r="H427" i="59"/>
  <c r="H426" i="59"/>
  <c r="H425" i="59"/>
  <c r="H424" i="59"/>
  <c r="H423" i="59"/>
  <c r="H422" i="59"/>
  <c r="H421" i="59"/>
  <c r="H420" i="59"/>
  <c r="H419" i="59"/>
  <c r="H418" i="59"/>
  <c r="H417" i="59"/>
  <c r="H416" i="59"/>
  <c r="H415" i="59"/>
  <c r="H414" i="59"/>
  <c r="H413" i="59"/>
  <c r="H412" i="59"/>
  <c r="H411" i="59"/>
  <c r="H410" i="59"/>
  <c r="H409" i="59"/>
  <c r="H408" i="59"/>
  <c r="H407" i="59"/>
  <c r="H406" i="59"/>
  <c r="H405" i="59"/>
  <c r="H404" i="59"/>
  <c r="H403" i="59"/>
  <c r="H402" i="59"/>
  <c r="H401" i="59"/>
  <c r="H400" i="59"/>
  <c r="H399" i="59"/>
  <c r="H398" i="59"/>
  <c r="H397" i="59"/>
  <c r="H396" i="59"/>
  <c r="H395" i="59"/>
  <c r="H394" i="59"/>
  <c r="H393" i="59"/>
  <c r="H392" i="59"/>
  <c r="H391" i="59"/>
  <c r="H390" i="59"/>
  <c r="H389" i="59"/>
  <c r="H388" i="59"/>
  <c r="H387" i="59"/>
  <c r="H386" i="59"/>
  <c r="H385" i="59"/>
  <c r="H384" i="59"/>
  <c r="H383" i="59"/>
  <c r="H382" i="59"/>
  <c r="H381" i="59"/>
  <c r="H380" i="59"/>
  <c r="H379" i="59"/>
  <c r="H378" i="59"/>
  <c r="H377" i="59"/>
  <c r="H376" i="59"/>
  <c r="H375" i="59"/>
  <c r="H374" i="59"/>
  <c r="H373" i="59"/>
  <c r="H372" i="59"/>
  <c r="H371" i="59"/>
  <c r="H370" i="59"/>
  <c r="H369" i="59"/>
  <c r="H368" i="59"/>
  <c r="H367" i="59"/>
  <c r="H366" i="59"/>
  <c r="H365" i="59"/>
  <c r="H364" i="59"/>
  <c r="H363" i="59"/>
  <c r="H362" i="59"/>
  <c r="H361" i="59"/>
  <c r="H360" i="59"/>
  <c r="H359" i="59"/>
  <c r="H358" i="59"/>
  <c r="H357" i="59"/>
  <c r="H356" i="59"/>
  <c r="H355" i="59"/>
  <c r="H354" i="59"/>
  <c r="H353" i="59"/>
  <c r="H352" i="59"/>
  <c r="H351" i="59"/>
  <c r="H350" i="59"/>
  <c r="H349" i="59"/>
  <c r="H348" i="59"/>
  <c r="H347" i="59"/>
  <c r="H346" i="59"/>
  <c r="H345" i="59"/>
  <c r="H344" i="59"/>
  <c r="H343" i="59"/>
  <c r="H342" i="59"/>
  <c r="H341" i="59"/>
  <c r="H340" i="59"/>
  <c r="H339" i="59"/>
  <c r="H338" i="59"/>
  <c r="H337" i="59"/>
  <c r="H336" i="59"/>
  <c r="H335" i="59"/>
  <c r="H334" i="59"/>
  <c r="H333" i="59"/>
  <c r="H332" i="59"/>
  <c r="H331" i="59"/>
  <c r="H330" i="59"/>
  <c r="H329" i="59"/>
  <c r="H328" i="59"/>
  <c r="H327" i="59"/>
  <c r="H326" i="59"/>
  <c r="H325" i="59"/>
  <c r="H324" i="59"/>
  <c r="H323" i="59"/>
  <c r="H322" i="59"/>
  <c r="H321" i="59"/>
  <c r="H320" i="59"/>
  <c r="H319" i="59"/>
  <c r="H318" i="59"/>
  <c r="H317" i="59"/>
  <c r="H316" i="59"/>
  <c r="H315" i="59"/>
  <c r="H314" i="59"/>
  <c r="H313" i="59"/>
  <c r="H312" i="59"/>
  <c r="H311" i="59"/>
  <c r="H310" i="59"/>
  <c r="H309" i="59"/>
  <c r="H308" i="59"/>
  <c r="H307" i="59"/>
  <c r="H306" i="59"/>
  <c r="H305" i="59"/>
  <c r="H304" i="59"/>
  <c r="H303" i="59"/>
  <c r="H302" i="59"/>
  <c r="H301" i="59"/>
  <c r="H300" i="59"/>
  <c r="H299" i="59"/>
  <c r="H298" i="59"/>
  <c r="H297" i="59"/>
  <c r="H296" i="59"/>
  <c r="H295" i="59"/>
  <c r="H294" i="59"/>
  <c r="H293" i="59"/>
  <c r="H292" i="59"/>
  <c r="H291" i="59"/>
  <c r="H290" i="59"/>
  <c r="H289" i="59"/>
  <c r="H288" i="59"/>
  <c r="H287" i="59"/>
  <c r="H286" i="59"/>
  <c r="H285" i="59"/>
  <c r="H284" i="59"/>
  <c r="H283" i="59"/>
  <c r="H282" i="59"/>
  <c r="H281" i="59"/>
  <c r="H280" i="59"/>
  <c r="H279" i="59"/>
  <c r="H278" i="59"/>
  <c r="H277" i="59"/>
  <c r="H276" i="59"/>
  <c r="H275" i="59"/>
  <c r="H274" i="59"/>
  <c r="H273" i="59"/>
  <c r="H272" i="59"/>
  <c r="H271" i="59"/>
  <c r="H270" i="59"/>
  <c r="H269" i="59"/>
  <c r="H268" i="59"/>
  <c r="H267" i="59"/>
  <c r="H266" i="59"/>
  <c r="H265" i="59"/>
  <c r="H264" i="59"/>
  <c r="H263" i="59"/>
  <c r="H262" i="59"/>
  <c r="H261" i="59"/>
  <c r="H260" i="59"/>
  <c r="H259" i="59"/>
  <c r="H258" i="59"/>
  <c r="H257" i="59"/>
  <c r="H256" i="59"/>
  <c r="H255" i="59"/>
  <c r="H254" i="59"/>
  <c r="H253" i="59"/>
  <c r="H252" i="59"/>
  <c r="H251" i="59"/>
  <c r="H250" i="59"/>
  <c r="H249" i="59"/>
  <c r="H248" i="59"/>
  <c r="H247" i="59"/>
  <c r="H246" i="59"/>
  <c r="H245" i="59"/>
  <c r="H244" i="59"/>
  <c r="H243" i="59"/>
  <c r="H242" i="59"/>
  <c r="H241" i="59"/>
  <c r="H240" i="59"/>
  <c r="H239" i="59"/>
  <c r="H238" i="59"/>
  <c r="H237" i="59"/>
  <c r="H236" i="59"/>
  <c r="H235" i="59"/>
  <c r="H234" i="59"/>
  <c r="H233" i="59"/>
  <c r="H232" i="59"/>
  <c r="H231" i="59"/>
  <c r="H230" i="59"/>
  <c r="H229" i="59"/>
  <c r="H228" i="59"/>
  <c r="H227" i="59"/>
  <c r="H226" i="59"/>
  <c r="H225" i="59"/>
  <c r="H224" i="59"/>
  <c r="H223" i="59"/>
  <c r="H222" i="59"/>
  <c r="H221" i="59"/>
  <c r="H220" i="59"/>
  <c r="H219" i="59"/>
  <c r="H218" i="59"/>
  <c r="H217" i="59"/>
  <c r="H216" i="59"/>
  <c r="H215" i="59"/>
  <c r="H214" i="59"/>
  <c r="H213" i="59"/>
  <c r="H212" i="59"/>
  <c r="H211" i="59"/>
  <c r="H210" i="59"/>
  <c r="H209" i="59"/>
  <c r="H208" i="59"/>
  <c r="H207" i="59"/>
  <c r="H206" i="59"/>
  <c r="H205" i="59"/>
  <c r="H204" i="59"/>
  <c r="H203" i="59"/>
  <c r="H202" i="59"/>
  <c r="H201" i="59"/>
  <c r="H200" i="59"/>
  <c r="H199" i="59"/>
  <c r="H198" i="59"/>
  <c r="H197" i="59"/>
  <c r="H196" i="59"/>
  <c r="H195" i="59"/>
  <c r="H194" i="59"/>
  <c r="H193" i="59"/>
  <c r="H192" i="59"/>
  <c r="H191" i="59"/>
  <c r="H190" i="59"/>
  <c r="H189" i="59"/>
  <c r="H188" i="59"/>
  <c r="H187" i="59"/>
  <c r="H186" i="59"/>
  <c r="H185" i="59"/>
  <c r="H184" i="59"/>
  <c r="H183" i="59"/>
  <c r="H182" i="59"/>
  <c r="H181" i="59"/>
  <c r="H180" i="59"/>
  <c r="H179" i="59"/>
  <c r="H178" i="59"/>
  <c r="H177" i="59"/>
  <c r="H176" i="59"/>
  <c r="H175" i="59"/>
  <c r="H174" i="59"/>
  <c r="H173" i="59"/>
  <c r="H172" i="59"/>
  <c r="H171" i="59"/>
  <c r="H170" i="59"/>
  <c r="H169" i="59"/>
  <c r="H168" i="59"/>
  <c r="H167" i="59"/>
  <c r="H166" i="59"/>
  <c r="H165" i="59"/>
  <c r="H164" i="59"/>
  <c r="H163" i="59"/>
  <c r="H162" i="59"/>
  <c r="H161" i="59"/>
  <c r="H160" i="59"/>
  <c r="H159" i="59"/>
  <c r="H158" i="59"/>
  <c r="H157" i="59"/>
  <c r="H156" i="59"/>
  <c r="H155" i="59"/>
  <c r="H154" i="59"/>
  <c r="H153" i="59"/>
  <c r="H152" i="59"/>
  <c r="H151" i="59"/>
  <c r="H150" i="59"/>
  <c r="H149" i="59"/>
  <c r="H148" i="59"/>
  <c r="H147" i="59"/>
  <c r="H146" i="59"/>
  <c r="H145" i="59"/>
  <c r="H144" i="59"/>
  <c r="H143" i="59"/>
  <c r="H142" i="59"/>
  <c r="H141" i="59"/>
  <c r="H140" i="59"/>
  <c r="H139" i="59"/>
  <c r="H138" i="59"/>
  <c r="H137" i="59"/>
  <c r="H136" i="59"/>
  <c r="H135" i="59"/>
  <c r="H134" i="59"/>
  <c r="H133" i="59"/>
  <c r="H132" i="59"/>
  <c r="H131" i="59"/>
  <c r="H130" i="59"/>
  <c r="H129" i="59"/>
  <c r="H128" i="59"/>
  <c r="H127" i="59"/>
  <c r="H126" i="59"/>
  <c r="H125" i="59"/>
  <c r="H124" i="59"/>
  <c r="H123" i="59"/>
  <c r="H122" i="59"/>
  <c r="H121" i="59"/>
  <c r="H120" i="59"/>
  <c r="H119" i="59"/>
  <c r="H118" i="59"/>
  <c r="H117" i="59"/>
  <c r="H116" i="59"/>
  <c r="H115" i="59"/>
  <c r="H114" i="59"/>
  <c r="H113" i="59"/>
  <c r="H112" i="59"/>
  <c r="H111" i="59"/>
  <c r="H110" i="59"/>
  <c r="H109" i="59"/>
  <c r="H108" i="59"/>
  <c r="H107" i="59"/>
  <c r="H106" i="59"/>
  <c r="H105" i="59"/>
  <c r="H104" i="59"/>
  <c r="H103" i="59"/>
  <c r="H102" i="59"/>
  <c r="H101" i="59"/>
  <c r="H100" i="59"/>
  <c r="H99" i="59"/>
  <c r="H98" i="59"/>
  <c r="H97" i="59"/>
  <c r="H96" i="59"/>
  <c r="H95" i="59"/>
  <c r="H94" i="59"/>
  <c r="H93" i="59"/>
  <c r="H92" i="59"/>
  <c r="H91" i="59"/>
  <c r="H90" i="59"/>
  <c r="H89" i="59"/>
  <c r="H88" i="59"/>
  <c r="H87" i="59"/>
  <c r="H86" i="59"/>
  <c r="H85" i="59"/>
  <c r="H84" i="59"/>
  <c r="H83" i="59"/>
  <c r="H82" i="59"/>
  <c r="H81" i="59"/>
  <c r="H80" i="59"/>
  <c r="H79" i="59"/>
  <c r="H78" i="59"/>
  <c r="H77" i="59"/>
  <c r="H76" i="59"/>
  <c r="H75" i="59"/>
  <c r="H74" i="59"/>
  <c r="H73" i="59"/>
  <c r="H72" i="59"/>
  <c r="H71" i="59"/>
  <c r="H70" i="59"/>
  <c r="H69" i="59"/>
  <c r="H68" i="59"/>
  <c r="H67" i="59"/>
  <c r="H66" i="59"/>
  <c r="H65" i="59"/>
  <c r="H64" i="59"/>
  <c r="H63" i="59"/>
  <c r="H62" i="59"/>
  <c r="H61" i="59"/>
  <c r="H60" i="59"/>
  <c r="H59" i="59"/>
  <c r="H58" i="59"/>
  <c r="H57" i="59"/>
  <c r="H56" i="59"/>
  <c r="H55" i="59"/>
  <c r="H54" i="59"/>
  <c r="H53" i="59"/>
  <c r="H52" i="59"/>
  <c r="H51" i="59"/>
  <c r="H50" i="59"/>
  <c r="H49" i="59"/>
  <c r="H48" i="59"/>
  <c r="H47" i="59"/>
  <c r="H46" i="59"/>
  <c r="H45" i="59"/>
  <c r="H44" i="59"/>
  <c r="H43" i="59"/>
  <c r="H42" i="59"/>
  <c r="H41" i="59"/>
  <c r="H40" i="59"/>
  <c r="H39" i="59"/>
  <c r="H38" i="59"/>
  <c r="H37" i="59"/>
  <c r="H36" i="59"/>
  <c r="H35" i="59"/>
  <c r="H34" i="59"/>
  <c r="H33" i="59"/>
  <c r="H32" i="59"/>
  <c r="H31" i="59"/>
  <c r="H30" i="59"/>
  <c r="H29" i="59"/>
  <c r="H28" i="59"/>
  <c r="H27" i="59"/>
  <c r="H26" i="59"/>
  <c r="H25" i="59"/>
  <c r="H24" i="59"/>
  <c r="H23" i="59"/>
  <c r="H22" i="59"/>
  <c r="H21" i="59"/>
  <c r="H20" i="59"/>
  <c r="H19" i="59"/>
  <c r="H18" i="59"/>
  <c r="H17" i="59"/>
  <c r="H16" i="59"/>
  <c r="H15" i="59"/>
  <c r="H14" i="59"/>
  <c r="H13" i="59"/>
  <c r="H12" i="59"/>
  <c r="H11" i="59"/>
  <c r="H10" i="59"/>
  <c r="H9" i="59"/>
  <c r="K39" i="58"/>
  <c r="J39" i="58"/>
  <c r="I39" i="58"/>
  <c r="F39" i="58"/>
  <c r="D38" i="58"/>
  <c r="C38" i="58"/>
  <c r="H38" i="58" s="1"/>
  <c r="L38" i="58" s="1"/>
  <c r="D37" i="58"/>
  <c r="C37" i="58"/>
  <c r="C39" i="58" s="1"/>
  <c r="K34" i="58"/>
  <c r="J34" i="58"/>
  <c r="I34" i="58"/>
  <c r="F34" i="58"/>
  <c r="D33" i="58"/>
  <c r="D34" i="58" s="1"/>
  <c r="C33" i="58"/>
  <c r="H33" i="58" s="1"/>
  <c r="K30" i="58"/>
  <c r="J30" i="58"/>
  <c r="I30" i="58"/>
  <c r="F30" i="58"/>
  <c r="D29" i="58"/>
  <c r="C29" i="58"/>
  <c r="H29" i="58" s="1"/>
  <c r="L29" i="58" s="1"/>
  <c r="D28" i="58"/>
  <c r="C28" i="58"/>
  <c r="H28" i="58" s="1"/>
  <c r="L28" i="58" s="1"/>
  <c r="D27" i="58"/>
  <c r="C27" i="58"/>
  <c r="H27" i="58" s="1"/>
  <c r="L27" i="58" s="1"/>
  <c r="D26" i="58"/>
  <c r="C26" i="58"/>
  <c r="H26" i="58" s="1"/>
  <c r="L26" i="58" s="1"/>
  <c r="D25" i="58"/>
  <c r="C25" i="58"/>
  <c r="H25" i="58" s="1"/>
  <c r="L25" i="58" s="1"/>
  <c r="D24" i="58"/>
  <c r="C24" i="58"/>
  <c r="H24" i="58" s="1"/>
  <c r="L24" i="58" s="1"/>
  <c r="D23" i="58"/>
  <c r="C23" i="58"/>
  <c r="H23" i="58" s="1"/>
  <c r="L23" i="58" s="1"/>
  <c r="D22" i="58"/>
  <c r="C22" i="58"/>
  <c r="H22" i="58" s="1"/>
  <c r="L22" i="58" s="1"/>
  <c r="D21" i="58"/>
  <c r="C21" i="58"/>
  <c r="H21" i="58" s="1"/>
  <c r="L21" i="58" s="1"/>
  <c r="D20" i="58"/>
  <c r="C20" i="58"/>
  <c r="H20" i="58" s="1"/>
  <c r="L20" i="58" s="1"/>
  <c r="D19" i="58"/>
  <c r="C19" i="58"/>
  <c r="H19" i="58" s="1"/>
  <c r="L19" i="58" s="1"/>
  <c r="D18" i="58"/>
  <c r="C18" i="58"/>
  <c r="H18" i="58" s="1"/>
  <c r="L18" i="58" s="1"/>
  <c r="D17" i="58"/>
  <c r="C17" i="58"/>
  <c r="H17" i="58" s="1"/>
  <c r="L17" i="58" s="1"/>
  <c r="D16" i="58"/>
  <c r="C16" i="58"/>
  <c r="H16" i="58" s="1"/>
  <c r="L16" i="58" s="1"/>
  <c r="D15" i="58"/>
  <c r="C15" i="58"/>
  <c r="H15" i="58" s="1"/>
  <c r="L15" i="58" s="1"/>
  <c r="D14" i="58"/>
  <c r="C14" i="58"/>
  <c r="H14" i="58" s="1"/>
  <c r="L14" i="58" s="1"/>
  <c r="G13" i="58"/>
  <c r="D13" i="58"/>
  <c r="C13" i="58"/>
  <c r="H13" i="58" s="1"/>
  <c r="L13" i="58" s="1"/>
  <c r="D12" i="58"/>
  <c r="C12" i="58"/>
  <c r="H12" i="58" s="1"/>
  <c r="L12" i="58" s="1"/>
  <c r="D11" i="58"/>
  <c r="C11" i="58"/>
  <c r="H11" i="58" s="1"/>
  <c r="L11" i="58" s="1"/>
  <c r="D10" i="58"/>
  <c r="C10" i="58"/>
  <c r="D9" i="58"/>
  <c r="C9" i="58"/>
  <c r="K12" i="57"/>
  <c r="J12" i="57"/>
  <c r="I12" i="57"/>
  <c r="F12" i="57"/>
  <c r="D11" i="57"/>
  <c r="C11" i="57"/>
  <c r="H11" i="57" s="1"/>
  <c r="L11" i="57" s="1"/>
  <c r="D10" i="57"/>
  <c r="C10" i="57"/>
  <c r="H10" i="57" s="1"/>
  <c r="L10" i="57" s="1"/>
  <c r="D9" i="57"/>
  <c r="C9" i="57"/>
  <c r="H9" i="57" s="1"/>
  <c r="L9" i="57" s="1"/>
  <c r="K18" i="56"/>
  <c r="J18" i="56"/>
  <c r="I18" i="56"/>
  <c r="F18" i="56"/>
  <c r="D17" i="56"/>
  <c r="D18" i="56" s="1"/>
  <c r="C17" i="56"/>
  <c r="K14" i="56"/>
  <c r="J14" i="56"/>
  <c r="I14" i="56"/>
  <c r="F14" i="56"/>
  <c r="D13" i="56"/>
  <c r="C13" i="56"/>
  <c r="D12" i="56"/>
  <c r="C12" i="56"/>
  <c r="H12" i="56" s="1"/>
  <c r="L12" i="56" s="1"/>
  <c r="D11" i="56"/>
  <c r="C11" i="56"/>
  <c r="D10" i="56"/>
  <c r="C10" i="56"/>
  <c r="H10" i="56" s="1"/>
  <c r="L10" i="56" s="1"/>
  <c r="D9" i="56"/>
  <c r="C9" i="56"/>
  <c r="K20" i="55"/>
  <c r="J20" i="55"/>
  <c r="I20" i="55"/>
  <c r="F20" i="55"/>
  <c r="D19" i="55"/>
  <c r="D20" i="55" s="1"/>
  <c r="C19" i="55"/>
  <c r="H19" i="55" s="1"/>
  <c r="L19" i="55" s="1"/>
  <c r="L20" i="55" s="1"/>
  <c r="Q37" i="14" s="1"/>
  <c r="K16" i="55"/>
  <c r="J16" i="55"/>
  <c r="J22" i="55" s="1"/>
  <c r="J16" i="46" s="1"/>
  <c r="M37" i="14" s="1"/>
  <c r="O48" i="147" s="1"/>
  <c r="I16" i="55"/>
  <c r="I22" i="55" s="1"/>
  <c r="I16" i="46" s="1"/>
  <c r="L37" i="14" s="1"/>
  <c r="N48" i="147" s="1"/>
  <c r="F16" i="55"/>
  <c r="D15" i="55"/>
  <c r="C15" i="55"/>
  <c r="H15" i="55" s="1"/>
  <c r="L15" i="55" s="1"/>
  <c r="D14" i="55"/>
  <c r="C14" i="55"/>
  <c r="D13" i="55"/>
  <c r="C13" i="55"/>
  <c r="H13" i="55" s="1"/>
  <c r="L13" i="55" s="1"/>
  <c r="D12" i="55"/>
  <c r="C12" i="55"/>
  <c r="D11" i="55"/>
  <c r="C11" i="55"/>
  <c r="H11" i="55" s="1"/>
  <c r="L11" i="55" s="1"/>
  <c r="D10" i="55"/>
  <c r="C10" i="55"/>
  <c r="D9" i="55"/>
  <c r="C9" i="55"/>
  <c r="H9" i="55" s="1"/>
  <c r="L9" i="55" s="1"/>
  <c r="K32" i="54"/>
  <c r="J32" i="54"/>
  <c r="I32" i="54"/>
  <c r="F32" i="54"/>
  <c r="L31" i="54"/>
  <c r="D31" i="54"/>
  <c r="C31" i="54"/>
  <c r="G31" i="54" s="1"/>
  <c r="D30" i="54"/>
  <c r="C30" i="54"/>
  <c r="H30" i="54" s="1"/>
  <c r="L30" i="54" s="1"/>
  <c r="D29" i="54"/>
  <c r="C29" i="54"/>
  <c r="H29" i="54" s="1"/>
  <c r="K26" i="54"/>
  <c r="J26" i="54"/>
  <c r="I26" i="54"/>
  <c r="F26" i="54"/>
  <c r="D25" i="54"/>
  <c r="C25" i="54"/>
  <c r="D24" i="54"/>
  <c r="C24" i="54"/>
  <c r="K21" i="54"/>
  <c r="J21" i="54"/>
  <c r="F21" i="54"/>
  <c r="D20" i="54"/>
  <c r="C20" i="54"/>
  <c r="G20" i="54" s="1"/>
  <c r="D19" i="54"/>
  <c r="C19" i="54"/>
  <c r="H19" i="54" s="1"/>
  <c r="L19" i="54" s="1"/>
  <c r="D18" i="54"/>
  <c r="C18" i="54"/>
  <c r="G18" i="54" s="1"/>
  <c r="D17" i="54"/>
  <c r="C17" i="54"/>
  <c r="G17" i="54" s="1"/>
  <c r="D16" i="54"/>
  <c r="C16" i="54"/>
  <c r="G16" i="54" s="1"/>
  <c r="D15" i="54"/>
  <c r="C15" i="54"/>
  <c r="H15" i="54" s="1"/>
  <c r="L15" i="54" s="1"/>
  <c r="D14" i="54"/>
  <c r="C14" i="54"/>
  <c r="G14" i="54" s="1"/>
  <c r="D13" i="54"/>
  <c r="C13" i="54"/>
  <c r="D12" i="54"/>
  <c r="C12" i="54"/>
  <c r="G12" i="54" s="1"/>
  <c r="D11" i="54"/>
  <c r="C11" i="54"/>
  <c r="H11" i="54" s="1"/>
  <c r="L11" i="54" s="1"/>
  <c r="D10" i="54"/>
  <c r="C10" i="54"/>
  <c r="H10" i="54" s="1"/>
  <c r="L10" i="54" s="1"/>
  <c r="I9" i="54"/>
  <c r="I21" i="54" s="1"/>
  <c r="D9" i="54"/>
  <c r="C9" i="54"/>
  <c r="E9" i="54" s="1"/>
  <c r="K19" i="53"/>
  <c r="J19" i="53"/>
  <c r="I19" i="53"/>
  <c r="F19" i="53"/>
  <c r="D18" i="53"/>
  <c r="C18" i="53"/>
  <c r="H18" i="53" s="1"/>
  <c r="L18" i="53" s="1"/>
  <c r="D17" i="53"/>
  <c r="C17" i="53"/>
  <c r="G17" i="53" s="1"/>
  <c r="K14" i="53"/>
  <c r="J14" i="53"/>
  <c r="I14" i="53"/>
  <c r="I21" i="53" s="1"/>
  <c r="F14" i="53"/>
  <c r="D13" i="53"/>
  <c r="C13" i="53"/>
  <c r="G13" i="53" s="1"/>
  <c r="D12" i="53"/>
  <c r="E12" i="53" s="1"/>
  <c r="C12" i="53"/>
  <c r="H12" i="53" s="1"/>
  <c r="L12" i="53" s="1"/>
  <c r="D11" i="53"/>
  <c r="C11" i="53"/>
  <c r="D10" i="53"/>
  <c r="C10" i="53"/>
  <c r="H10" i="53" s="1"/>
  <c r="L10" i="53" s="1"/>
  <c r="D9" i="53"/>
  <c r="D14" i="53" s="1"/>
  <c r="C9" i="53"/>
  <c r="G9" i="53" s="1"/>
  <c r="K37" i="52"/>
  <c r="J37" i="52"/>
  <c r="I37" i="52"/>
  <c r="F37" i="52"/>
  <c r="D36" i="52"/>
  <c r="C36" i="52"/>
  <c r="H36" i="52" s="1"/>
  <c r="L36" i="52" s="1"/>
  <c r="D35" i="52"/>
  <c r="C35" i="52"/>
  <c r="G35" i="52" s="1"/>
  <c r="J32" i="52"/>
  <c r="I32" i="52"/>
  <c r="F32" i="52"/>
  <c r="K31" i="52"/>
  <c r="K32" i="52" s="1"/>
  <c r="D31" i="52"/>
  <c r="D32" i="52" s="1"/>
  <c r="C31" i="52"/>
  <c r="H31" i="52" s="1"/>
  <c r="L31" i="52" s="1"/>
  <c r="L32" i="52" s="1"/>
  <c r="Q34" i="14" s="1"/>
  <c r="K28" i="52"/>
  <c r="J28" i="52"/>
  <c r="I28" i="52"/>
  <c r="F28" i="52"/>
  <c r="D27" i="52"/>
  <c r="C27" i="52"/>
  <c r="H27" i="52" s="1"/>
  <c r="L27" i="52" s="1"/>
  <c r="D26" i="52"/>
  <c r="C26" i="52"/>
  <c r="H26" i="52" s="1"/>
  <c r="L26" i="52" s="1"/>
  <c r="D25" i="52"/>
  <c r="C25" i="52"/>
  <c r="H25" i="52" s="1"/>
  <c r="L25" i="52" s="1"/>
  <c r="D24" i="52"/>
  <c r="C24" i="52"/>
  <c r="H24" i="52" s="1"/>
  <c r="L24" i="52" s="1"/>
  <c r="D23" i="52"/>
  <c r="C23" i="52"/>
  <c r="D22" i="52"/>
  <c r="C22" i="52"/>
  <c r="H22" i="52" s="1"/>
  <c r="L22" i="52" s="1"/>
  <c r="D21" i="52"/>
  <c r="C21" i="52"/>
  <c r="D20" i="52"/>
  <c r="C20" i="52"/>
  <c r="H20" i="52" s="1"/>
  <c r="L20" i="52" s="1"/>
  <c r="D19" i="52"/>
  <c r="C19" i="52"/>
  <c r="D18" i="52"/>
  <c r="C18" i="52"/>
  <c r="H18" i="52" s="1"/>
  <c r="L18" i="52" s="1"/>
  <c r="D17" i="52"/>
  <c r="C17" i="52"/>
  <c r="D16" i="52"/>
  <c r="C16" i="52"/>
  <c r="H16" i="52" s="1"/>
  <c r="L16" i="52" s="1"/>
  <c r="D15" i="52"/>
  <c r="C15" i="52"/>
  <c r="G15" i="52" s="1"/>
  <c r="D14" i="52"/>
  <c r="C14" i="52"/>
  <c r="H14" i="52" s="1"/>
  <c r="L14" i="52" s="1"/>
  <c r="D13" i="52"/>
  <c r="C13" i="52"/>
  <c r="G13" i="52" s="1"/>
  <c r="D12" i="52"/>
  <c r="C12" i="52"/>
  <c r="G12" i="52" s="1"/>
  <c r="D11" i="52"/>
  <c r="C11" i="52"/>
  <c r="G11" i="52" s="1"/>
  <c r="E10" i="52"/>
  <c r="D10" i="52"/>
  <c r="C10" i="52"/>
  <c r="H10" i="52" s="1"/>
  <c r="L10" i="52" s="1"/>
  <c r="D9" i="52"/>
  <c r="C9" i="52"/>
  <c r="K29" i="51"/>
  <c r="J29" i="51"/>
  <c r="I29" i="51"/>
  <c r="F29" i="51"/>
  <c r="D28" i="51"/>
  <c r="C28" i="51"/>
  <c r="G28" i="51" s="1"/>
  <c r="D27" i="51"/>
  <c r="D29" i="51" s="1"/>
  <c r="C27" i="51"/>
  <c r="H27" i="51" s="1"/>
  <c r="K24" i="51"/>
  <c r="J24" i="51"/>
  <c r="I24" i="51"/>
  <c r="F24" i="51"/>
  <c r="D23" i="51"/>
  <c r="C23" i="51"/>
  <c r="H23" i="51" s="1"/>
  <c r="L23" i="51" s="1"/>
  <c r="D22" i="51"/>
  <c r="D24" i="51" s="1"/>
  <c r="C22" i="51"/>
  <c r="G22" i="51" s="1"/>
  <c r="K19" i="51"/>
  <c r="J19" i="51"/>
  <c r="I19" i="51"/>
  <c r="F19" i="51"/>
  <c r="D18" i="51"/>
  <c r="C18" i="51"/>
  <c r="G18" i="51" s="1"/>
  <c r="D17" i="51"/>
  <c r="C17" i="51"/>
  <c r="H17" i="51" s="1"/>
  <c r="L17" i="51" s="1"/>
  <c r="D16" i="51"/>
  <c r="C16" i="51"/>
  <c r="G16" i="51" s="1"/>
  <c r="D15" i="51"/>
  <c r="C15" i="51"/>
  <c r="H15" i="51" s="1"/>
  <c r="L15" i="51" s="1"/>
  <c r="D14" i="51"/>
  <c r="C14" i="51"/>
  <c r="G14" i="51" s="1"/>
  <c r="D13" i="51"/>
  <c r="C13" i="51"/>
  <c r="H13" i="51" s="1"/>
  <c r="L13" i="51" s="1"/>
  <c r="D12" i="51"/>
  <c r="C12" i="51"/>
  <c r="G12" i="51" s="1"/>
  <c r="D11" i="51"/>
  <c r="C11" i="51"/>
  <c r="H11" i="51" s="1"/>
  <c r="L11" i="51" s="1"/>
  <c r="D10" i="51"/>
  <c r="C10" i="51"/>
  <c r="G10" i="51" s="1"/>
  <c r="D9" i="51"/>
  <c r="C9" i="51"/>
  <c r="K21" i="50"/>
  <c r="J21" i="50"/>
  <c r="I21" i="50"/>
  <c r="F21" i="50"/>
  <c r="D20" i="50"/>
  <c r="D21" i="50" s="1"/>
  <c r="C20" i="50"/>
  <c r="H20" i="50" s="1"/>
  <c r="K14" i="50"/>
  <c r="J14" i="50"/>
  <c r="I14" i="50"/>
  <c r="F14" i="50"/>
  <c r="D13" i="50"/>
  <c r="C13" i="50"/>
  <c r="H13" i="50" s="1"/>
  <c r="L13" i="50" s="1"/>
  <c r="D12" i="50"/>
  <c r="C12" i="50"/>
  <c r="H12" i="50" s="1"/>
  <c r="L12" i="50" s="1"/>
  <c r="G11" i="50"/>
  <c r="D11" i="50"/>
  <c r="C11" i="50"/>
  <c r="H11" i="50" s="1"/>
  <c r="L11" i="50" s="1"/>
  <c r="D10" i="50"/>
  <c r="E10" i="50" s="1"/>
  <c r="C10" i="50"/>
  <c r="H10" i="50" s="1"/>
  <c r="L10" i="50" s="1"/>
  <c r="D9" i="50"/>
  <c r="C9" i="50"/>
  <c r="H9" i="50" s="1"/>
  <c r="L9" i="50" s="1"/>
  <c r="K30" i="49"/>
  <c r="J30" i="49"/>
  <c r="I30" i="49"/>
  <c r="F30" i="49"/>
  <c r="D29" i="49"/>
  <c r="C29" i="49"/>
  <c r="H29" i="49" s="1"/>
  <c r="L29" i="49" s="1"/>
  <c r="D28" i="49"/>
  <c r="C28" i="49"/>
  <c r="K25" i="49"/>
  <c r="J25" i="49"/>
  <c r="I25" i="49"/>
  <c r="F25" i="49"/>
  <c r="D24" i="49"/>
  <c r="C24" i="49"/>
  <c r="H24" i="49" s="1"/>
  <c r="L24" i="49" s="1"/>
  <c r="D23" i="49"/>
  <c r="C23" i="49"/>
  <c r="C25" i="49" s="1"/>
  <c r="K20" i="49"/>
  <c r="J20" i="49"/>
  <c r="I20" i="49"/>
  <c r="F20" i="49"/>
  <c r="D19" i="49"/>
  <c r="C19" i="49"/>
  <c r="H19" i="49" s="1"/>
  <c r="L19" i="49" s="1"/>
  <c r="D18" i="49"/>
  <c r="C18" i="49"/>
  <c r="H18" i="49" s="1"/>
  <c r="L18" i="49" s="1"/>
  <c r="D17" i="49"/>
  <c r="C17" i="49"/>
  <c r="H17" i="49" s="1"/>
  <c r="L17" i="49" s="1"/>
  <c r="D16" i="49"/>
  <c r="C16" i="49"/>
  <c r="H16" i="49" s="1"/>
  <c r="L16" i="49" s="1"/>
  <c r="D15" i="49"/>
  <c r="C15" i="49"/>
  <c r="H15" i="49" s="1"/>
  <c r="L15" i="49" s="1"/>
  <c r="D14" i="49"/>
  <c r="C14" i="49"/>
  <c r="D13" i="49"/>
  <c r="C13" i="49"/>
  <c r="H13" i="49" s="1"/>
  <c r="L13" i="49" s="1"/>
  <c r="D12" i="49"/>
  <c r="C12" i="49"/>
  <c r="G12" i="49" s="1"/>
  <c r="D11" i="49"/>
  <c r="C11" i="49"/>
  <c r="H11" i="49" s="1"/>
  <c r="L11" i="49" s="1"/>
  <c r="D10" i="49"/>
  <c r="C10" i="49"/>
  <c r="H10" i="49" s="1"/>
  <c r="L10" i="49" s="1"/>
  <c r="D9" i="49"/>
  <c r="C9" i="49"/>
  <c r="H9" i="49" s="1"/>
  <c r="K37" i="48"/>
  <c r="J37" i="48"/>
  <c r="I37" i="48"/>
  <c r="F37" i="48"/>
  <c r="D36" i="48"/>
  <c r="C36" i="48"/>
  <c r="D35" i="48"/>
  <c r="C35" i="48"/>
  <c r="G35" i="48" s="1"/>
  <c r="K32" i="48"/>
  <c r="J32" i="48"/>
  <c r="I32" i="48"/>
  <c r="F32" i="48"/>
  <c r="D31" i="48"/>
  <c r="C31" i="48"/>
  <c r="G31" i="48" s="1"/>
  <c r="D30" i="48"/>
  <c r="C30" i="48"/>
  <c r="H30" i="48" s="1"/>
  <c r="L30" i="48" s="1"/>
  <c r="D29" i="48"/>
  <c r="C29" i="48"/>
  <c r="G29" i="48" s="1"/>
  <c r="D28" i="48"/>
  <c r="C28" i="48"/>
  <c r="H28" i="48" s="1"/>
  <c r="L28" i="48" s="1"/>
  <c r="D27" i="48"/>
  <c r="C27" i="48"/>
  <c r="G27" i="48" s="1"/>
  <c r="D26" i="48"/>
  <c r="C26" i="48"/>
  <c r="H26" i="48" s="1"/>
  <c r="L26" i="48" s="1"/>
  <c r="D25" i="48"/>
  <c r="C25" i="48"/>
  <c r="G25" i="48" s="1"/>
  <c r="D24" i="48"/>
  <c r="C24" i="48"/>
  <c r="H24" i="48" s="1"/>
  <c r="K21" i="48"/>
  <c r="J21" i="48"/>
  <c r="I21" i="48"/>
  <c r="F21" i="48"/>
  <c r="D20" i="48"/>
  <c r="C20" i="48"/>
  <c r="H20" i="48" s="1"/>
  <c r="L20" i="48" s="1"/>
  <c r="D19" i="48"/>
  <c r="C19" i="48"/>
  <c r="G19" i="48" s="1"/>
  <c r="D18" i="48"/>
  <c r="C18" i="48"/>
  <c r="H18" i="48" s="1"/>
  <c r="L18" i="48" s="1"/>
  <c r="D17" i="48"/>
  <c r="C17" i="48"/>
  <c r="G17" i="48" s="1"/>
  <c r="D16" i="48"/>
  <c r="C16" i="48"/>
  <c r="H16" i="48" s="1"/>
  <c r="L16" i="48" s="1"/>
  <c r="D15" i="48"/>
  <c r="C15" i="48"/>
  <c r="G15" i="48" s="1"/>
  <c r="D14" i="48"/>
  <c r="C14" i="48"/>
  <c r="H14" i="48" s="1"/>
  <c r="L14" i="48" s="1"/>
  <c r="D13" i="48"/>
  <c r="C13" i="48"/>
  <c r="G13" i="48" s="1"/>
  <c r="D12" i="48"/>
  <c r="C12" i="48"/>
  <c r="H12" i="48" s="1"/>
  <c r="L12" i="48" s="1"/>
  <c r="D11" i="48"/>
  <c r="C11" i="48"/>
  <c r="G11" i="48" s="1"/>
  <c r="D10" i="48"/>
  <c r="C10" i="48"/>
  <c r="H10" i="48" s="1"/>
  <c r="L10" i="48" s="1"/>
  <c r="D9" i="48"/>
  <c r="C9" i="48"/>
  <c r="G9" i="48" s="1"/>
  <c r="I21" i="47"/>
  <c r="I8" i="46" s="1"/>
  <c r="L29" i="14" s="1"/>
  <c r="N40" i="147" s="1"/>
  <c r="F21" i="47"/>
  <c r="K19" i="47"/>
  <c r="D18" i="47"/>
  <c r="C18" i="47"/>
  <c r="H18" i="47" s="1"/>
  <c r="L18" i="47" s="1"/>
  <c r="D17" i="47"/>
  <c r="C17" i="47"/>
  <c r="G17" i="47" s="1"/>
  <c r="D16" i="47"/>
  <c r="C16" i="47"/>
  <c r="G16" i="47" s="1"/>
  <c r="K13" i="47"/>
  <c r="D12" i="47"/>
  <c r="C12" i="47"/>
  <c r="D11" i="47"/>
  <c r="C11" i="47"/>
  <c r="H11" i="47" s="1"/>
  <c r="L11" i="47" s="1"/>
  <c r="D10" i="47"/>
  <c r="C10" i="47"/>
  <c r="D9" i="47"/>
  <c r="C9" i="47"/>
  <c r="K19" i="46"/>
  <c r="N40" i="14" s="1"/>
  <c r="P51" i="147" s="1"/>
  <c r="J19" i="46"/>
  <c r="M40" i="14" s="1"/>
  <c r="O51" i="147" s="1"/>
  <c r="I19" i="46"/>
  <c r="L40" i="14" s="1"/>
  <c r="N51" i="147" s="1"/>
  <c r="F19" i="46"/>
  <c r="H17" i="46"/>
  <c r="I14" i="46"/>
  <c r="L35" i="14" s="1"/>
  <c r="N46" i="147" s="1"/>
  <c r="J8" i="46"/>
  <c r="M29" i="14" s="1"/>
  <c r="O40" i="147" s="1"/>
  <c r="E13" i="58" l="1"/>
  <c r="E12" i="56"/>
  <c r="E11" i="55"/>
  <c r="G11" i="55"/>
  <c r="E18" i="53"/>
  <c r="K34" i="54"/>
  <c r="K15" i="46" s="1"/>
  <c r="N36" i="14" s="1"/>
  <c r="P47" i="147" s="1"/>
  <c r="D16" i="55"/>
  <c r="E25" i="58"/>
  <c r="E33" i="58"/>
  <c r="E34" i="58" s="1"/>
  <c r="E9" i="51"/>
  <c r="G13" i="55"/>
  <c r="K20" i="56"/>
  <c r="K18" i="46" s="1"/>
  <c r="N39" i="14" s="1"/>
  <c r="P50" i="147" s="1"/>
  <c r="G25" i="58"/>
  <c r="G33" i="58"/>
  <c r="G34" i="58" s="1"/>
  <c r="G15" i="58"/>
  <c r="E16" i="52"/>
  <c r="E25" i="54"/>
  <c r="D12" i="57"/>
  <c r="E19" i="58"/>
  <c r="E36" i="48"/>
  <c r="H13" i="52"/>
  <c r="L13" i="52" s="1"/>
  <c r="G16" i="52"/>
  <c r="D32" i="54"/>
  <c r="E16" i="54"/>
  <c r="G19" i="55"/>
  <c r="G20" i="55" s="1"/>
  <c r="D14" i="56"/>
  <c r="D20" i="56" s="1"/>
  <c r="G12" i="53"/>
  <c r="G15" i="55"/>
  <c r="F22" i="55"/>
  <c r="F16" i="46" s="1"/>
  <c r="G19" i="53"/>
  <c r="D19" i="53"/>
  <c r="G18" i="53"/>
  <c r="K21" i="53"/>
  <c r="K14" i="46" s="1"/>
  <c r="N35" i="14" s="1"/>
  <c r="P46" i="147" s="1"/>
  <c r="F21" i="53"/>
  <c r="F14" i="46" s="1"/>
  <c r="E24" i="52"/>
  <c r="G36" i="52"/>
  <c r="G37" i="52" s="1"/>
  <c r="H11" i="52"/>
  <c r="L11" i="52" s="1"/>
  <c r="E13" i="52"/>
  <c r="E14" i="52"/>
  <c r="G24" i="52"/>
  <c r="K39" i="52"/>
  <c r="K13" i="46" s="1"/>
  <c r="N34" i="14" s="1"/>
  <c r="P45" i="147" s="1"/>
  <c r="E20" i="52"/>
  <c r="E36" i="52"/>
  <c r="J31" i="51"/>
  <c r="J12" i="46" s="1"/>
  <c r="M33" i="14" s="1"/>
  <c r="O44" i="147" s="1"/>
  <c r="E15" i="51"/>
  <c r="E23" i="51"/>
  <c r="E17" i="51"/>
  <c r="F31" i="51"/>
  <c r="F12" i="46" s="1"/>
  <c r="D14" i="50"/>
  <c r="G20" i="50"/>
  <c r="G21" i="50" s="1"/>
  <c r="K23" i="50"/>
  <c r="K11" i="46" s="1"/>
  <c r="N32" i="14" s="1"/>
  <c r="P43" i="147" s="1"/>
  <c r="G10" i="50"/>
  <c r="E10" i="49"/>
  <c r="G11" i="49"/>
  <c r="E13" i="49"/>
  <c r="E29" i="49"/>
  <c r="G10" i="49"/>
  <c r="F32" i="49"/>
  <c r="F10" i="46" s="1"/>
  <c r="E25" i="48"/>
  <c r="E31" i="48"/>
  <c r="E15" i="48"/>
  <c r="F39" i="48"/>
  <c r="F9" i="46" s="1"/>
  <c r="I39" i="48"/>
  <c r="I9" i="46" s="1"/>
  <c r="L30" i="14" s="1"/>
  <c r="N41" i="147" s="1"/>
  <c r="E10" i="47"/>
  <c r="E12" i="47"/>
  <c r="G15" i="49"/>
  <c r="L14" i="50"/>
  <c r="J23" i="50"/>
  <c r="J11" i="46" s="1"/>
  <c r="M32" i="14" s="1"/>
  <c r="O43" i="147" s="1"/>
  <c r="I31" i="51"/>
  <c r="I12" i="46" s="1"/>
  <c r="L33" i="14" s="1"/>
  <c r="N44" i="147" s="1"/>
  <c r="G18" i="52"/>
  <c r="G26" i="52"/>
  <c r="J39" i="52"/>
  <c r="J13" i="46" s="1"/>
  <c r="M34" i="14" s="1"/>
  <c r="O45" i="147" s="1"/>
  <c r="E11" i="53"/>
  <c r="D21" i="53"/>
  <c r="E15" i="55"/>
  <c r="E19" i="55"/>
  <c r="E20" i="55" s="1"/>
  <c r="G10" i="56"/>
  <c r="E15" i="58"/>
  <c r="G17" i="58"/>
  <c r="C13" i="47"/>
  <c r="E11" i="47"/>
  <c r="E9" i="48"/>
  <c r="E19" i="48"/>
  <c r="E27" i="48"/>
  <c r="D37" i="48"/>
  <c r="K39" i="48"/>
  <c r="K9" i="46" s="1"/>
  <c r="N30" i="14" s="1"/>
  <c r="P41" i="147" s="1"/>
  <c r="G13" i="49"/>
  <c r="I32" i="49"/>
  <c r="I10" i="46" s="1"/>
  <c r="L31" i="14" s="1"/>
  <c r="N42" i="147" s="1"/>
  <c r="G29" i="49"/>
  <c r="G9" i="50"/>
  <c r="E12" i="50"/>
  <c r="E11" i="51"/>
  <c r="K31" i="51"/>
  <c r="K12" i="46" s="1"/>
  <c r="N33" i="14" s="1"/>
  <c r="P44" i="147" s="1"/>
  <c r="C14" i="53"/>
  <c r="G11" i="53"/>
  <c r="E11" i="54"/>
  <c r="H16" i="54"/>
  <c r="L16" i="54" s="1"/>
  <c r="E19" i="54"/>
  <c r="C26" i="54"/>
  <c r="E13" i="55"/>
  <c r="C20" i="55"/>
  <c r="I20" i="56"/>
  <c r="I18" i="46" s="1"/>
  <c r="L39" i="14" s="1"/>
  <c r="N50" i="147" s="1"/>
  <c r="E23" i="58"/>
  <c r="F41" i="58"/>
  <c r="F20" i="46" s="1"/>
  <c r="D19" i="47"/>
  <c r="D21" i="47" s="1"/>
  <c r="E13" i="48"/>
  <c r="E35" i="48"/>
  <c r="E37" i="48" s="1"/>
  <c r="E14" i="49"/>
  <c r="G16" i="49"/>
  <c r="G18" i="49"/>
  <c r="J32" i="49"/>
  <c r="J10" i="46" s="1"/>
  <c r="M31" i="14" s="1"/>
  <c r="O42" i="147" s="1"/>
  <c r="G12" i="50"/>
  <c r="C19" i="51"/>
  <c r="E27" i="51"/>
  <c r="E22" i="52"/>
  <c r="G9" i="54"/>
  <c r="G11" i="54"/>
  <c r="H14" i="54"/>
  <c r="L14" i="54" s="1"/>
  <c r="G19" i="54"/>
  <c r="D26" i="54"/>
  <c r="E31" i="54"/>
  <c r="H9" i="58"/>
  <c r="E11" i="58"/>
  <c r="E21" i="58"/>
  <c r="G23" i="58"/>
  <c r="K41" i="58"/>
  <c r="K20" i="46" s="1"/>
  <c r="N41" i="14" s="1"/>
  <c r="P52" i="147" s="1"/>
  <c r="I41" i="58"/>
  <c r="I20" i="46" s="1"/>
  <c r="L41" i="14" s="1"/>
  <c r="N52" i="147" s="1"/>
  <c r="D19" i="51"/>
  <c r="D31" i="51" s="1"/>
  <c r="G22" i="52"/>
  <c r="G11" i="58"/>
  <c r="G21" i="58"/>
  <c r="E29" i="58"/>
  <c r="J41" i="58"/>
  <c r="J20" i="46" s="1"/>
  <c r="M41" i="14" s="1"/>
  <c r="O52" i="147" s="1"/>
  <c r="G9" i="47"/>
  <c r="E23" i="49"/>
  <c r="C30" i="49"/>
  <c r="E12" i="54"/>
  <c r="E20" i="54"/>
  <c r="E11" i="57"/>
  <c r="E9" i="58"/>
  <c r="G29" i="58"/>
  <c r="D39" i="58"/>
  <c r="D13" i="47"/>
  <c r="G11" i="47"/>
  <c r="E9" i="47"/>
  <c r="E17" i="48"/>
  <c r="D20" i="49"/>
  <c r="E11" i="48"/>
  <c r="C37" i="48"/>
  <c r="E17" i="49"/>
  <c r="E19" i="49"/>
  <c r="G23" i="49"/>
  <c r="D30" i="49"/>
  <c r="K32" i="49"/>
  <c r="K10" i="46" s="1"/>
  <c r="N31" i="14" s="1"/>
  <c r="P42" i="147" s="1"/>
  <c r="G13" i="50"/>
  <c r="F23" i="50"/>
  <c r="F11" i="46" s="1"/>
  <c r="H9" i="52"/>
  <c r="L9" i="52" s="1"/>
  <c r="G20" i="52"/>
  <c r="F39" i="52"/>
  <c r="F13" i="46" s="1"/>
  <c r="E10" i="53"/>
  <c r="H12" i="54"/>
  <c r="L12" i="54" s="1"/>
  <c r="E15" i="54"/>
  <c r="G25" i="54"/>
  <c r="G29" i="54"/>
  <c r="E9" i="55"/>
  <c r="G12" i="56"/>
  <c r="E9" i="57"/>
  <c r="G11" i="57"/>
  <c r="G9" i="58"/>
  <c r="G19" i="58"/>
  <c r="E27" i="58"/>
  <c r="C34" i="58"/>
  <c r="C41" i="58" s="1"/>
  <c r="E37" i="58"/>
  <c r="K21" i="47"/>
  <c r="K8" i="46" s="1"/>
  <c r="C19" i="47"/>
  <c r="E29" i="48"/>
  <c r="J39" i="48"/>
  <c r="J9" i="46" s="1"/>
  <c r="M30" i="14" s="1"/>
  <c r="O41" i="147" s="1"/>
  <c r="E15" i="49"/>
  <c r="G17" i="49"/>
  <c r="G19" i="49"/>
  <c r="G28" i="49"/>
  <c r="I23" i="50"/>
  <c r="I11" i="46" s="1"/>
  <c r="L32" i="14" s="1"/>
  <c r="N43" i="147" s="1"/>
  <c r="E13" i="51"/>
  <c r="E18" i="52"/>
  <c r="E26" i="52"/>
  <c r="E35" i="52"/>
  <c r="E37" i="52" s="1"/>
  <c r="G10" i="53"/>
  <c r="G14" i="53" s="1"/>
  <c r="E13" i="53"/>
  <c r="E17" i="53"/>
  <c r="J21" i="53"/>
  <c r="J14" i="46" s="1"/>
  <c r="M35" i="14" s="1"/>
  <c r="O46" i="147" s="1"/>
  <c r="G15" i="54"/>
  <c r="H18" i="54"/>
  <c r="L18" i="54" s="1"/>
  <c r="H25" i="54"/>
  <c r="L25" i="54" s="1"/>
  <c r="F34" i="54"/>
  <c r="F15" i="46" s="1"/>
  <c r="G9" i="55"/>
  <c r="K22" i="55"/>
  <c r="K16" i="46" s="1"/>
  <c r="N37" i="14" s="1"/>
  <c r="P48" i="147" s="1"/>
  <c r="E10" i="56"/>
  <c r="G9" i="57"/>
  <c r="C30" i="58"/>
  <c r="E17" i="58"/>
  <c r="G27" i="58"/>
  <c r="G37" i="58"/>
  <c r="C21" i="47"/>
  <c r="H19" i="47"/>
  <c r="L9" i="49"/>
  <c r="L24" i="48"/>
  <c r="H10" i="47"/>
  <c r="L10" i="47" s="1"/>
  <c r="H12" i="47"/>
  <c r="L12" i="47" s="1"/>
  <c r="H16" i="47"/>
  <c r="L16" i="47" s="1"/>
  <c r="E17" i="47"/>
  <c r="G10" i="47"/>
  <c r="G12" i="47"/>
  <c r="E16" i="47"/>
  <c r="H17" i="47"/>
  <c r="L17" i="47" s="1"/>
  <c r="E18" i="47"/>
  <c r="H9" i="48"/>
  <c r="E10" i="48"/>
  <c r="H11" i="48"/>
  <c r="L11" i="48" s="1"/>
  <c r="E12" i="48"/>
  <c r="H13" i="48"/>
  <c r="L13" i="48" s="1"/>
  <c r="E14" i="48"/>
  <c r="H15" i="48"/>
  <c r="L15" i="48" s="1"/>
  <c r="E16" i="48"/>
  <c r="H17" i="48"/>
  <c r="L17" i="48" s="1"/>
  <c r="E18" i="48"/>
  <c r="H19" i="48"/>
  <c r="L19" i="48" s="1"/>
  <c r="E20" i="48"/>
  <c r="C21" i="48"/>
  <c r="E24" i="48"/>
  <c r="H25" i="48"/>
  <c r="L25" i="48" s="1"/>
  <c r="E26" i="48"/>
  <c r="H27" i="48"/>
  <c r="L27" i="48" s="1"/>
  <c r="E28" i="48"/>
  <c r="H29" i="48"/>
  <c r="L29" i="48" s="1"/>
  <c r="E30" i="48"/>
  <c r="G36" i="48"/>
  <c r="G37" i="48" s="1"/>
  <c r="E9" i="49"/>
  <c r="E12" i="49"/>
  <c r="G14" i="49"/>
  <c r="G18" i="47"/>
  <c r="G19" i="47" s="1"/>
  <c r="G10" i="48"/>
  <c r="G12" i="48"/>
  <c r="G14" i="48"/>
  <c r="G16" i="48"/>
  <c r="G18" i="48"/>
  <c r="G20" i="48"/>
  <c r="D21" i="48"/>
  <c r="G24" i="48"/>
  <c r="G26" i="48"/>
  <c r="G28" i="48"/>
  <c r="G30" i="48"/>
  <c r="C32" i="48"/>
  <c r="H36" i="48"/>
  <c r="L36" i="48" s="1"/>
  <c r="H14" i="49"/>
  <c r="L14" i="49" s="1"/>
  <c r="H14" i="50"/>
  <c r="H21" i="50"/>
  <c r="L20" i="50"/>
  <c r="L21" i="50" s="1"/>
  <c r="L23" i="50" s="1"/>
  <c r="C20" i="49"/>
  <c r="G9" i="49"/>
  <c r="D23" i="50"/>
  <c r="H9" i="47"/>
  <c r="D32" i="48"/>
  <c r="H31" i="48"/>
  <c r="L31" i="48" s="1"/>
  <c r="H35" i="48"/>
  <c r="H12" i="49"/>
  <c r="L12" i="49" s="1"/>
  <c r="L27" i="51"/>
  <c r="H10" i="51"/>
  <c r="L10" i="51" s="1"/>
  <c r="H12" i="51"/>
  <c r="L12" i="51" s="1"/>
  <c r="H14" i="51"/>
  <c r="L14" i="51" s="1"/>
  <c r="H16" i="51"/>
  <c r="L16" i="51" s="1"/>
  <c r="H18" i="51"/>
  <c r="L18" i="51" s="1"/>
  <c r="H22" i="51"/>
  <c r="C24" i="51"/>
  <c r="H28" i="51"/>
  <c r="L28" i="51" s="1"/>
  <c r="H12" i="52"/>
  <c r="L12" i="52" s="1"/>
  <c r="G17" i="52"/>
  <c r="E17" i="52"/>
  <c r="G19" i="52"/>
  <c r="E19" i="52"/>
  <c r="G21" i="52"/>
  <c r="E21" i="52"/>
  <c r="G23" i="52"/>
  <c r="E23" i="52"/>
  <c r="H32" i="52"/>
  <c r="G13" i="54"/>
  <c r="E13" i="54"/>
  <c r="E16" i="49"/>
  <c r="E18" i="49"/>
  <c r="H23" i="49"/>
  <c r="E24" i="49"/>
  <c r="E28" i="49"/>
  <c r="E30" i="49" s="1"/>
  <c r="E9" i="50"/>
  <c r="E11" i="50"/>
  <c r="E13" i="50"/>
  <c r="C14" i="50"/>
  <c r="E20" i="50"/>
  <c r="E21" i="50" s="1"/>
  <c r="C21" i="50"/>
  <c r="G9" i="51"/>
  <c r="G11" i="51"/>
  <c r="G13" i="51"/>
  <c r="G15" i="51"/>
  <c r="G17" i="51"/>
  <c r="G23" i="51"/>
  <c r="G24" i="51" s="1"/>
  <c r="G27" i="51"/>
  <c r="G29" i="51" s="1"/>
  <c r="C29" i="51"/>
  <c r="G9" i="52"/>
  <c r="C28" i="52"/>
  <c r="G10" i="52"/>
  <c r="E11" i="52"/>
  <c r="G14" i="52"/>
  <c r="E15" i="52"/>
  <c r="I39" i="52"/>
  <c r="I13" i="46" s="1"/>
  <c r="L34" i="14" s="1"/>
  <c r="N45" i="147" s="1"/>
  <c r="D37" i="52"/>
  <c r="G24" i="49"/>
  <c r="D25" i="49"/>
  <c r="H9" i="51"/>
  <c r="E10" i="51"/>
  <c r="E12" i="51"/>
  <c r="E14" i="51"/>
  <c r="E16" i="51"/>
  <c r="E18" i="51"/>
  <c r="E22" i="51"/>
  <c r="E24" i="51" s="1"/>
  <c r="E28" i="51"/>
  <c r="E29" i="51" s="1"/>
  <c r="D28" i="52"/>
  <c r="E12" i="52"/>
  <c r="H15" i="52"/>
  <c r="L15" i="52" s="1"/>
  <c r="H17" i="52"/>
  <c r="L17" i="52" s="1"/>
  <c r="H19" i="52"/>
  <c r="L19" i="52" s="1"/>
  <c r="H21" i="52"/>
  <c r="L21" i="52" s="1"/>
  <c r="H23" i="52"/>
  <c r="L23" i="52" s="1"/>
  <c r="G27" i="52"/>
  <c r="E27" i="52"/>
  <c r="C32" i="52"/>
  <c r="G31" i="52"/>
  <c r="G32" i="52" s="1"/>
  <c r="E31" i="52"/>
  <c r="E32" i="52" s="1"/>
  <c r="G10" i="54"/>
  <c r="E10" i="54"/>
  <c r="C21" i="54"/>
  <c r="H13" i="54"/>
  <c r="L13" i="54" s="1"/>
  <c r="L12" i="57"/>
  <c r="H28" i="49"/>
  <c r="E9" i="52"/>
  <c r="G25" i="52"/>
  <c r="E25" i="52"/>
  <c r="H17" i="54"/>
  <c r="L17" i="54" s="1"/>
  <c r="G10" i="55"/>
  <c r="E10" i="55"/>
  <c r="G12" i="55"/>
  <c r="E12" i="55"/>
  <c r="G14" i="55"/>
  <c r="E14" i="55"/>
  <c r="C16" i="55"/>
  <c r="G9" i="56"/>
  <c r="C14" i="56"/>
  <c r="E9" i="56"/>
  <c r="G11" i="56"/>
  <c r="E11" i="56"/>
  <c r="G13" i="56"/>
  <c r="E13" i="56"/>
  <c r="H34" i="58"/>
  <c r="L33" i="58"/>
  <c r="L34" i="58" s="1"/>
  <c r="Q41" i="14" s="1"/>
  <c r="H35" i="52"/>
  <c r="C37" i="52"/>
  <c r="H9" i="53"/>
  <c r="H11" i="53"/>
  <c r="L11" i="53" s="1"/>
  <c r="H13" i="53"/>
  <c r="L13" i="53" s="1"/>
  <c r="H17" i="53"/>
  <c r="C19" i="53"/>
  <c r="H9" i="54"/>
  <c r="E24" i="54"/>
  <c r="E26" i="54" s="1"/>
  <c r="E30" i="54"/>
  <c r="I34" i="54"/>
  <c r="I15" i="46" s="1"/>
  <c r="L36" i="14" s="1"/>
  <c r="N47" i="147" s="1"/>
  <c r="H20" i="55"/>
  <c r="F20" i="56"/>
  <c r="F18" i="46" s="1"/>
  <c r="G17" i="56"/>
  <c r="G18" i="56" s="1"/>
  <c r="C18" i="56"/>
  <c r="E17" i="56"/>
  <c r="E18" i="56" s="1"/>
  <c r="L9" i="58"/>
  <c r="D21" i="54"/>
  <c r="D34" i="54" s="1"/>
  <c r="E17" i="54"/>
  <c r="H20" i="54"/>
  <c r="L20" i="54" s="1"/>
  <c r="H32" i="54"/>
  <c r="L29" i="54"/>
  <c r="L32" i="54" s="1"/>
  <c r="J34" i="54"/>
  <c r="J15" i="46" s="1"/>
  <c r="M36" i="14" s="1"/>
  <c r="O47" i="147" s="1"/>
  <c r="H10" i="55"/>
  <c r="L10" i="55" s="1"/>
  <c r="H12" i="55"/>
  <c r="L12" i="55" s="1"/>
  <c r="H14" i="55"/>
  <c r="L14" i="55" s="1"/>
  <c r="D22" i="55"/>
  <c r="H9" i="56"/>
  <c r="H11" i="56"/>
  <c r="L11" i="56" s="1"/>
  <c r="H13" i="56"/>
  <c r="L13" i="56" s="1"/>
  <c r="G10" i="57"/>
  <c r="E10" i="57"/>
  <c r="C12" i="57"/>
  <c r="H12" i="57"/>
  <c r="H19" i="46" s="1"/>
  <c r="K40" i="14" s="1"/>
  <c r="M51" i="147" s="1"/>
  <c r="D30" i="58"/>
  <c r="D41" i="58" s="1"/>
  <c r="E9" i="53"/>
  <c r="E14" i="54"/>
  <c r="E18" i="54"/>
  <c r="E29" i="54"/>
  <c r="C32" i="54"/>
  <c r="J20" i="56"/>
  <c r="J18" i="46" s="1"/>
  <c r="M39" i="14" s="1"/>
  <c r="O50" i="147" s="1"/>
  <c r="H17" i="56"/>
  <c r="G24" i="54"/>
  <c r="G30" i="54"/>
  <c r="E10" i="58"/>
  <c r="E12" i="58"/>
  <c r="E14" i="58"/>
  <c r="E16" i="58"/>
  <c r="E18" i="58"/>
  <c r="E20" i="58"/>
  <c r="E22" i="58"/>
  <c r="E24" i="58"/>
  <c r="E26" i="58"/>
  <c r="E28" i="58"/>
  <c r="H37" i="58"/>
  <c r="E38" i="58"/>
  <c r="E39" i="58" s="1"/>
  <c r="H24" i="54"/>
  <c r="G10" i="58"/>
  <c r="G12" i="58"/>
  <c r="G14" i="58"/>
  <c r="G16" i="58"/>
  <c r="G18" i="58"/>
  <c r="G20" i="58"/>
  <c r="G22" i="58"/>
  <c r="G24" i="58"/>
  <c r="G26" i="58"/>
  <c r="G28" i="58"/>
  <c r="G38" i="58"/>
  <c r="G39" i="58" s="1"/>
  <c r="H10" i="58"/>
  <c r="L10" i="58" s="1"/>
  <c r="E16" i="55" l="1"/>
  <c r="E22" i="55" s="1"/>
  <c r="E16" i="46" s="1"/>
  <c r="G21" i="53"/>
  <c r="G14" i="46" s="1"/>
  <c r="G25" i="49"/>
  <c r="C32" i="49"/>
  <c r="E12" i="57"/>
  <c r="E19" i="46" s="1"/>
  <c r="E21" i="54"/>
  <c r="C22" i="55"/>
  <c r="C16" i="46" s="1"/>
  <c r="G21" i="54"/>
  <c r="D21" i="56"/>
  <c r="D18" i="46"/>
  <c r="D13" i="57"/>
  <c r="D19" i="46"/>
  <c r="G16" i="55"/>
  <c r="G22" i="55" s="1"/>
  <c r="G16" i="46" s="1"/>
  <c r="G32" i="54"/>
  <c r="G26" i="54"/>
  <c r="E19" i="53"/>
  <c r="C21" i="53"/>
  <c r="C22" i="53" s="1"/>
  <c r="C39" i="52"/>
  <c r="C13" i="46" s="1"/>
  <c r="C23" i="50"/>
  <c r="H23" i="50"/>
  <c r="H11" i="46" s="1"/>
  <c r="K32" i="14" s="1"/>
  <c r="M43" i="147" s="1"/>
  <c r="D32" i="49"/>
  <c r="E25" i="49"/>
  <c r="C39" i="48"/>
  <c r="C40" i="48" s="1"/>
  <c r="G32" i="48"/>
  <c r="D39" i="48"/>
  <c r="D9" i="46" s="1"/>
  <c r="G13" i="47"/>
  <c r="K21" i="46"/>
  <c r="N29" i="14"/>
  <c r="J21" i="46"/>
  <c r="G30" i="49"/>
  <c r="E32" i="54"/>
  <c r="E34" i="54" s="1"/>
  <c r="E15" i="46" s="1"/>
  <c r="L16" i="55"/>
  <c r="G21" i="47"/>
  <c r="G12" i="57"/>
  <c r="G19" i="46" s="1"/>
  <c r="L29" i="51"/>
  <c r="E30" i="58"/>
  <c r="E41" i="58" s="1"/>
  <c r="E20" i="46" s="1"/>
  <c r="L19" i="46"/>
  <c r="O40" i="14" s="1"/>
  <c r="Q51" i="147" s="1"/>
  <c r="P40" i="14"/>
  <c r="E19" i="51"/>
  <c r="E31" i="51" s="1"/>
  <c r="E12" i="46" s="1"/>
  <c r="C31" i="51"/>
  <c r="C12" i="46" s="1"/>
  <c r="G20" i="49"/>
  <c r="E21" i="48"/>
  <c r="E13" i="47"/>
  <c r="E14" i="53"/>
  <c r="E21" i="53" s="1"/>
  <c r="E14" i="46" s="1"/>
  <c r="F8" i="46"/>
  <c r="F21" i="46" s="1"/>
  <c r="G30" i="58"/>
  <c r="G41" i="58" s="1"/>
  <c r="H16" i="55"/>
  <c r="L11" i="46"/>
  <c r="O32" i="14" s="1"/>
  <c r="Q43" i="147" s="1"/>
  <c r="P32" i="14"/>
  <c r="G21" i="48"/>
  <c r="G14" i="50"/>
  <c r="G23" i="50" s="1"/>
  <c r="G11" i="46" s="1"/>
  <c r="D22" i="53"/>
  <c r="D14" i="46"/>
  <c r="I21" i="46"/>
  <c r="D40" i="48"/>
  <c r="D35" i="54"/>
  <c r="D15" i="46"/>
  <c r="D42" i="58"/>
  <c r="D20" i="46"/>
  <c r="C9" i="46"/>
  <c r="C33" i="49"/>
  <c r="C10" i="46"/>
  <c r="H26" i="54"/>
  <c r="L24" i="54"/>
  <c r="L26" i="54" s="1"/>
  <c r="Q36" i="14" s="1"/>
  <c r="C42" i="58"/>
  <c r="C20" i="46"/>
  <c r="H14" i="56"/>
  <c r="L9" i="56"/>
  <c r="C23" i="55"/>
  <c r="H37" i="52"/>
  <c r="L35" i="52"/>
  <c r="L37" i="52" s="1"/>
  <c r="G14" i="56"/>
  <c r="G20" i="56" s="1"/>
  <c r="G18" i="46" s="1"/>
  <c r="L28" i="49"/>
  <c r="L30" i="49" s="1"/>
  <c r="H30" i="49"/>
  <c r="D39" i="52"/>
  <c r="G28" i="52"/>
  <c r="G39" i="52" s="1"/>
  <c r="G13" i="46" s="1"/>
  <c r="G19" i="51"/>
  <c r="G31" i="51" s="1"/>
  <c r="G12" i="46" s="1"/>
  <c r="H29" i="51"/>
  <c r="L20" i="49"/>
  <c r="D23" i="55"/>
  <c r="D16" i="46"/>
  <c r="C24" i="50"/>
  <c r="C11" i="46"/>
  <c r="H13" i="47"/>
  <c r="L9" i="47"/>
  <c r="L13" i="47" s="1"/>
  <c r="P29" i="14" s="1"/>
  <c r="L32" i="48"/>
  <c r="Q30" i="14" s="1"/>
  <c r="D33" i="49"/>
  <c r="D10" i="46"/>
  <c r="H30" i="58"/>
  <c r="E14" i="50"/>
  <c r="E23" i="50" s="1"/>
  <c r="H24" i="51"/>
  <c r="L22" i="51"/>
  <c r="L24" i="51" s="1"/>
  <c r="H37" i="48"/>
  <c r="L35" i="48"/>
  <c r="L37" i="48" s="1"/>
  <c r="E20" i="49"/>
  <c r="E32" i="48"/>
  <c r="E39" i="48" s="1"/>
  <c r="E9" i="46" s="1"/>
  <c r="E19" i="47"/>
  <c r="L19" i="47"/>
  <c r="Q29" i="14" s="1"/>
  <c r="H32" i="48"/>
  <c r="H21" i="47"/>
  <c r="H8" i="46" s="1"/>
  <c r="K29" i="14" s="1"/>
  <c r="M40" i="147" s="1"/>
  <c r="H18" i="56"/>
  <c r="L17" i="56"/>
  <c r="L18" i="56" s="1"/>
  <c r="Q39" i="14" s="1"/>
  <c r="L30" i="58"/>
  <c r="H21" i="54"/>
  <c r="L9" i="54"/>
  <c r="L21" i="54" s="1"/>
  <c r="P36" i="14" s="1"/>
  <c r="D32" i="51"/>
  <c r="D12" i="46"/>
  <c r="H19" i="51"/>
  <c r="L9" i="51"/>
  <c r="L19" i="51" s="1"/>
  <c r="P33" i="14" s="1"/>
  <c r="C32" i="51"/>
  <c r="H25" i="49"/>
  <c r="L23" i="49"/>
  <c r="L25" i="49" s="1"/>
  <c r="Q31" i="14" s="1"/>
  <c r="H39" i="58"/>
  <c r="L37" i="58"/>
  <c r="L39" i="58" s="1"/>
  <c r="L41" i="58" s="1"/>
  <c r="L20" i="46" s="1"/>
  <c r="O41" i="14" s="1"/>
  <c r="Q52" i="147" s="1"/>
  <c r="L9" i="53"/>
  <c r="L14" i="53" s="1"/>
  <c r="H14" i="53"/>
  <c r="E14" i="56"/>
  <c r="E20" i="56" s="1"/>
  <c r="E18" i="46" s="1"/>
  <c r="L28" i="52"/>
  <c r="C34" i="54"/>
  <c r="C13" i="57"/>
  <c r="C19" i="46"/>
  <c r="H22" i="55"/>
  <c r="H16" i="46" s="1"/>
  <c r="K37" i="14" s="1"/>
  <c r="M48" i="147" s="1"/>
  <c r="H19" i="53"/>
  <c r="L17" i="53"/>
  <c r="L19" i="53" s="1"/>
  <c r="C20" i="56"/>
  <c r="E28" i="52"/>
  <c r="E39" i="52" s="1"/>
  <c r="E13" i="46" s="1"/>
  <c r="H28" i="52"/>
  <c r="D24" i="50"/>
  <c r="D11" i="46"/>
  <c r="G39" i="48"/>
  <c r="G9" i="46" s="1"/>
  <c r="H21" i="48"/>
  <c r="L9" i="48"/>
  <c r="L21" i="48" s="1"/>
  <c r="D22" i="47"/>
  <c r="D8" i="46"/>
  <c r="H20" i="49"/>
  <c r="C8" i="46"/>
  <c r="C22" i="47"/>
  <c r="G34" i="54" l="1"/>
  <c r="G15" i="46" s="1"/>
  <c r="L34" i="54"/>
  <c r="L15" i="46" s="1"/>
  <c r="O36" i="14" s="1"/>
  <c r="Q47" i="147" s="1"/>
  <c r="C14" i="46"/>
  <c r="H34" i="54"/>
  <c r="H15" i="46" s="1"/>
  <c r="K36" i="14" s="1"/>
  <c r="M47" i="147" s="1"/>
  <c r="P34" i="14"/>
  <c r="G32" i="49"/>
  <c r="G10" i="46" s="1"/>
  <c r="C40" i="52"/>
  <c r="E32" i="49"/>
  <c r="E10" i="46" s="1"/>
  <c r="P30" i="14"/>
  <c r="P40" i="147"/>
  <c r="E21" i="47"/>
  <c r="E8" i="46" s="1"/>
  <c r="G20" i="46"/>
  <c r="P41" i="14"/>
  <c r="H39" i="48"/>
  <c r="H9" i="46" s="1"/>
  <c r="K30" i="14" s="1"/>
  <c r="M41" i="147" s="1"/>
  <c r="L22" i="55"/>
  <c r="L16" i="46" s="1"/>
  <c r="O37" i="14" s="1"/>
  <c r="Q48" i="147" s="1"/>
  <c r="P37" i="14"/>
  <c r="L31" i="51"/>
  <c r="L12" i="46" s="1"/>
  <c r="O33" i="14" s="1"/>
  <c r="Q44" i="147" s="1"/>
  <c r="Q33" i="14"/>
  <c r="L14" i="56"/>
  <c r="P39" i="14" s="1"/>
  <c r="P31" i="14"/>
  <c r="H20" i="56"/>
  <c r="H18" i="46" s="1"/>
  <c r="K39" i="14" s="1"/>
  <c r="M50" i="147" s="1"/>
  <c r="L21" i="47"/>
  <c r="L39" i="48"/>
  <c r="L9" i="46" s="1"/>
  <c r="O30" i="14" s="1"/>
  <c r="Q41" i="147" s="1"/>
  <c r="L32" i="49"/>
  <c r="L10" i="46" s="1"/>
  <c r="O31" i="14" s="1"/>
  <c r="Q42" i="147" s="1"/>
  <c r="C35" i="54"/>
  <c r="C15" i="46"/>
  <c r="E24" i="50"/>
  <c r="E11" i="46"/>
  <c r="E21" i="46" s="1"/>
  <c r="C21" i="56"/>
  <c r="C18" i="46"/>
  <c r="L21" i="53"/>
  <c r="D40" i="52"/>
  <c r="D13" i="46"/>
  <c r="D21" i="46" s="1"/>
  <c r="L39" i="52"/>
  <c r="L13" i="46" s="1"/>
  <c r="O34" i="14" s="1"/>
  <c r="Q45" i="147" s="1"/>
  <c r="H21" i="53"/>
  <c r="H14" i="46" s="1"/>
  <c r="K35" i="14" s="1"/>
  <c r="M46" i="147" s="1"/>
  <c r="H41" i="58"/>
  <c r="H20" i="46" s="1"/>
  <c r="K41" i="14" s="1"/>
  <c r="M52" i="147" s="1"/>
  <c r="H31" i="51"/>
  <c r="H12" i="46" s="1"/>
  <c r="K33" i="14" s="1"/>
  <c r="M44" i="147" s="1"/>
  <c r="H32" i="49"/>
  <c r="H10" i="46" s="1"/>
  <c r="H39" i="52"/>
  <c r="H13" i="46" s="1"/>
  <c r="K34" i="14" s="1"/>
  <c r="M45" i="147" s="1"/>
  <c r="L20" i="56" l="1"/>
  <c r="L18" i="46" s="1"/>
  <c r="O39" i="14" s="1"/>
  <c r="Q50" i="147" s="1"/>
  <c r="C21" i="46"/>
  <c r="L14" i="46"/>
  <c r="O35" i="14" s="1"/>
  <c r="Q46" i="147" s="1"/>
  <c r="P35" i="14"/>
  <c r="H21" i="46"/>
  <c r="K31" i="14"/>
  <c r="L8" i="46"/>
  <c r="G8" i="46"/>
  <c r="G21" i="46" s="1"/>
  <c r="M42" i="147" l="1"/>
  <c r="L21" i="46"/>
  <c r="O29" i="14"/>
  <c r="Q40" i="147" s="1"/>
  <c r="N19" i="43"/>
  <c r="M19" i="43"/>
  <c r="L19" i="43"/>
  <c r="I19" i="43"/>
  <c r="E19" i="43"/>
  <c r="D19" i="43"/>
  <c r="G18" i="43"/>
  <c r="F18" i="43"/>
  <c r="H18" i="43" s="1"/>
  <c r="C18" i="43"/>
  <c r="K18" i="43" s="1"/>
  <c r="O18" i="43" s="1"/>
  <c r="G17" i="43"/>
  <c r="F17" i="43"/>
  <c r="C17" i="43"/>
  <c r="K17" i="43" s="1"/>
  <c r="O17" i="43" s="1"/>
  <c r="G16" i="43"/>
  <c r="F16" i="43"/>
  <c r="J16" i="43" s="1"/>
  <c r="C16" i="43"/>
  <c r="K16" i="43" s="1"/>
  <c r="O16" i="43" s="1"/>
  <c r="G15" i="43"/>
  <c r="F15" i="43"/>
  <c r="C15" i="43"/>
  <c r="K15" i="43" s="1"/>
  <c r="N12" i="43"/>
  <c r="M12" i="43"/>
  <c r="L12" i="43"/>
  <c r="I12" i="43"/>
  <c r="E12" i="43"/>
  <c r="D12" i="43"/>
  <c r="G11" i="43"/>
  <c r="F11" i="43"/>
  <c r="C11" i="43"/>
  <c r="K11" i="43" s="1"/>
  <c r="O11" i="43" s="1"/>
  <c r="G10" i="43"/>
  <c r="F10" i="43"/>
  <c r="J10" i="43" s="1"/>
  <c r="C10" i="43"/>
  <c r="N40" i="42"/>
  <c r="M40" i="42"/>
  <c r="L40" i="42"/>
  <c r="I40" i="42"/>
  <c r="E40" i="42"/>
  <c r="D40" i="42"/>
  <c r="G39" i="42"/>
  <c r="G40" i="42" s="1"/>
  <c r="F39" i="42"/>
  <c r="F40" i="42" s="1"/>
  <c r="C39" i="42"/>
  <c r="K39" i="42" s="1"/>
  <c r="O39" i="42" s="1"/>
  <c r="O40" i="42" s="1"/>
  <c r="Q42" i="14" s="1"/>
  <c r="N36" i="42"/>
  <c r="M36" i="42"/>
  <c r="L36" i="42"/>
  <c r="E36" i="42"/>
  <c r="D36" i="42"/>
  <c r="G35" i="42"/>
  <c r="F35" i="42"/>
  <c r="J35" i="42" s="1"/>
  <c r="C35" i="42"/>
  <c r="K35" i="42" s="1"/>
  <c r="O35" i="42" s="1"/>
  <c r="G34" i="42"/>
  <c r="F34" i="42"/>
  <c r="J34" i="42" s="1"/>
  <c r="C34" i="42"/>
  <c r="K34" i="42" s="1"/>
  <c r="O34" i="42" s="1"/>
  <c r="G33" i="42"/>
  <c r="F33" i="42"/>
  <c r="C33" i="42"/>
  <c r="K33" i="42" s="1"/>
  <c r="O33" i="42" s="1"/>
  <c r="G32" i="42"/>
  <c r="F32" i="42"/>
  <c r="C32" i="42"/>
  <c r="K32" i="42" s="1"/>
  <c r="O32" i="42" s="1"/>
  <c r="G31" i="42"/>
  <c r="F31" i="42"/>
  <c r="H31" i="42" s="1"/>
  <c r="C31" i="42"/>
  <c r="K31" i="42" s="1"/>
  <c r="O31" i="42" s="1"/>
  <c r="G30" i="42"/>
  <c r="F30" i="42"/>
  <c r="J30" i="42" s="1"/>
  <c r="C30" i="42"/>
  <c r="K30" i="42" s="1"/>
  <c r="O30" i="42" s="1"/>
  <c r="G29" i="42"/>
  <c r="F29" i="42"/>
  <c r="C29" i="42"/>
  <c r="K29" i="42" s="1"/>
  <c r="O29" i="42" s="1"/>
  <c r="G28" i="42"/>
  <c r="F28" i="42"/>
  <c r="C28" i="42"/>
  <c r="K28" i="42" s="1"/>
  <c r="O28" i="42" s="1"/>
  <c r="G27" i="42"/>
  <c r="F27" i="42"/>
  <c r="C27" i="42"/>
  <c r="K27" i="42" s="1"/>
  <c r="O27" i="42" s="1"/>
  <c r="G26" i="42"/>
  <c r="F26" i="42"/>
  <c r="J26" i="42" s="1"/>
  <c r="C26" i="42"/>
  <c r="K26" i="42" s="1"/>
  <c r="O26" i="42" s="1"/>
  <c r="G25" i="42"/>
  <c r="F25" i="42"/>
  <c r="C25" i="42"/>
  <c r="K25" i="42" s="1"/>
  <c r="O25" i="42" s="1"/>
  <c r="G24" i="42"/>
  <c r="F24" i="42"/>
  <c r="C24" i="42"/>
  <c r="I24" i="42" s="1"/>
  <c r="I36" i="42" s="1"/>
  <c r="G23" i="42"/>
  <c r="F23" i="42"/>
  <c r="J23" i="42" s="1"/>
  <c r="C23" i="42"/>
  <c r="K23" i="42" s="1"/>
  <c r="O23" i="42" s="1"/>
  <c r="N20" i="42"/>
  <c r="M20" i="42"/>
  <c r="M42" i="42" s="1"/>
  <c r="M7" i="41" s="1"/>
  <c r="L20" i="42"/>
  <c r="L42" i="42" s="1"/>
  <c r="E20" i="42"/>
  <c r="E42" i="42" s="1"/>
  <c r="D20" i="42"/>
  <c r="D42" i="42" s="1"/>
  <c r="G19" i="42"/>
  <c r="F19" i="42"/>
  <c r="J19" i="42" s="1"/>
  <c r="C19" i="42"/>
  <c r="K19" i="42" s="1"/>
  <c r="O19" i="42" s="1"/>
  <c r="G18" i="42"/>
  <c r="F18" i="42"/>
  <c r="J18" i="42" s="1"/>
  <c r="C18" i="42"/>
  <c r="K18" i="42" s="1"/>
  <c r="O18" i="42" s="1"/>
  <c r="G17" i="42"/>
  <c r="F17" i="42"/>
  <c r="J17" i="42" s="1"/>
  <c r="C17" i="42"/>
  <c r="K17" i="42" s="1"/>
  <c r="O17" i="42" s="1"/>
  <c r="G16" i="42"/>
  <c r="F16" i="42"/>
  <c r="C16" i="42"/>
  <c r="K16" i="42" s="1"/>
  <c r="O16" i="42" s="1"/>
  <c r="J15" i="42"/>
  <c r="G15" i="42"/>
  <c r="F15" i="42"/>
  <c r="C15" i="42"/>
  <c r="K15" i="42" s="1"/>
  <c r="O15" i="42" s="1"/>
  <c r="G14" i="42"/>
  <c r="F14" i="42"/>
  <c r="J14" i="42" s="1"/>
  <c r="C14" i="42"/>
  <c r="K14" i="42" s="1"/>
  <c r="O14" i="42" s="1"/>
  <c r="G13" i="42"/>
  <c r="F13" i="42"/>
  <c r="J13" i="42" s="1"/>
  <c r="C13" i="42"/>
  <c r="K13" i="42" s="1"/>
  <c r="O13" i="42" s="1"/>
  <c r="G12" i="42"/>
  <c r="F12" i="42"/>
  <c r="C12" i="42"/>
  <c r="K12" i="42" s="1"/>
  <c r="O12" i="42" s="1"/>
  <c r="G11" i="42"/>
  <c r="F11" i="42"/>
  <c r="C11" i="42"/>
  <c r="K11" i="42" s="1"/>
  <c r="O11" i="42" s="1"/>
  <c r="G10" i="42"/>
  <c r="F10" i="42"/>
  <c r="C10" i="42"/>
  <c r="I10" i="42" s="1"/>
  <c r="I20" i="42" s="1"/>
  <c r="I42" i="42" s="1"/>
  <c r="I7" i="41" s="1"/>
  <c r="L7" i="41"/>
  <c r="E7" i="41"/>
  <c r="D7" i="41"/>
  <c r="H17" i="43" l="1"/>
  <c r="H27" i="42"/>
  <c r="H16" i="43"/>
  <c r="H26" i="42"/>
  <c r="H13" i="42"/>
  <c r="H17" i="42"/>
  <c r="H18" i="42"/>
  <c r="H39" i="42"/>
  <c r="H40" i="42" s="1"/>
  <c r="K24" i="42"/>
  <c r="O24" i="42" s="1"/>
  <c r="H28" i="42"/>
  <c r="H32" i="42"/>
  <c r="C40" i="42"/>
  <c r="K40" i="42"/>
  <c r="H14" i="42"/>
  <c r="J27" i="42"/>
  <c r="J31" i="42"/>
  <c r="H35" i="42"/>
  <c r="G12" i="43"/>
  <c r="J17" i="43"/>
  <c r="L21" i="43"/>
  <c r="L8" i="41" s="1"/>
  <c r="L43" i="14" s="1"/>
  <c r="N54" i="147" s="1"/>
  <c r="H24" i="42"/>
  <c r="M21" i="43"/>
  <c r="M8" i="41" s="1"/>
  <c r="M43" i="14" s="1"/>
  <c r="O54" i="147" s="1"/>
  <c r="N21" i="43"/>
  <c r="N8" i="41" s="1"/>
  <c r="N43" i="14" s="1"/>
  <c r="P54" i="147" s="1"/>
  <c r="H11" i="42"/>
  <c r="H15" i="42"/>
  <c r="H30" i="42"/>
  <c r="H34" i="42"/>
  <c r="J39" i="42"/>
  <c r="J40" i="42" s="1"/>
  <c r="H19" i="42"/>
  <c r="J28" i="42"/>
  <c r="J32" i="42"/>
  <c r="J18" i="43"/>
  <c r="D21" i="43"/>
  <c r="D8" i="41" s="1"/>
  <c r="D10" i="41" s="1"/>
  <c r="L42" i="14"/>
  <c r="N42" i="42"/>
  <c r="N7" i="41" s="1"/>
  <c r="G19" i="43"/>
  <c r="J11" i="42"/>
  <c r="H10" i="43"/>
  <c r="I21" i="43"/>
  <c r="I8" i="41" s="1"/>
  <c r="I10" i="41" s="1"/>
  <c r="M42" i="14"/>
  <c r="O53" i="147" s="1"/>
  <c r="O36" i="42"/>
  <c r="F19" i="43"/>
  <c r="H15" i="43"/>
  <c r="J15" i="43"/>
  <c r="J24" i="42"/>
  <c r="H29" i="42"/>
  <c r="J29" i="42"/>
  <c r="G36" i="42"/>
  <c r="C12" i="43"/>
  <c r="K10" i="43"/>
  <c r="G20" i="42"/>
  <c r="H16" i="42"/>
  <c r="J16" i="42"/>
  <c r="H25" i="42"/>
  <c r="J25" i="42"/>
  <c r="C20" i="42"/>
  <c r="K10" i="42"/>
  <c r="H33" i="42"/>
  <c r="J33" i="42"/>
  <c r="C36" i="42"/>
  <c r="H11" i="43"/>
  <c r="H12" i="43" s="1"/>
  <c r="J11" i="43"/>
  <c r="J12" i="43" s="1"/>
  <c r="O15" i="43"/>
  <c r="O19" i="43" s="1"/>
  <c r="K19" i="43"/>
  <c r="E21" i="43"/>
  <c r="E8" i="41" s="1"/>
  <c r="E10" i="41" s="1"/>
  <c r="F20" i="42"/>
  <c r="H12" i="42"/>
  <c r="J12" i="42"/>
  <c r="F36" i="42"/>
  <c r="C19" i="43"/>
  <c r="F12" i="43"/>
  <c r="H10" i="42"/>
  <c r="H23" i="42"/>
  <c r="J10" i="42"/>
  <c r="K36" i="42" l="1"/>
  <c r="H19" i="43"/>
  <c r="H21" i="43" s="1"/>
  <c r="H8" i="41" s="1"/>
  <c r="N10" i="41"/>
  <c r="F21" i="43"/>
  <c r="F8" i="41" s="1"/>
  <c r="N42" i="14"/>
  <c r="J19" i="43"/>
  <c r="J21" i="43" s="1"/>
  <c r="J8" i="41" s="1"/>
  <c r="M10" i="41"/>
  <c r="P53" i="147"/>
  <c r="J36" i="42"/>
  <c r="N53" i="147"/>
  <c r="L10" i="41"/>
  <c r="H36" i="42"/>
  <c r="F42" i="42"/>
  <c r="F7" i="41" s="1"/>
  <c r="J20" i="42"/>
  <c r="C21" i="43"/>
  <c r="C8" i="41" s="1"/>
  <c r="G21" i="43"/>
  <c r="G8" i="41" s="1"/>
  <c r="C42" i="42"/>
  <c r="C7" i="41" s="1"/>
  <c r="K20" i="42"/>
  <c r="O10" i="42"/>
  <c r="G42" i="42"/>
  <c r="G7" i="41" s="1"/>
  <c r="H20" i="42"/>
  <c r="H42" i="42" s="1"/>
  <c r="H7" i="41" s="1"/>
  <c r="K12" i="43"/>
  <c r="K21" i="43" s="1"/>
  <c r="K8" i="41" s="1"/>
  <c r="K43" i="14" s="1"/>
  <c r="M54" i="147" s="1"/>
  <c r="O10" i="43"/>
  <c r="O12" i="43" s="1"/>
  <c r="O21" i="43" s="1"/>
  <c r="J42" i="42" l="1"/>
  <c r="J7" i="41" s="1"/>
  <c r="J10" i="41" s="1"/>
  <c r="K42" i="42"/>
  <c r="K7" i="41" s="1"/>
  <c r="K42" i="14" s="1"/>
  <c r="C10" i="41"/>
  <c r="H10" i="41"/>
  <c r="O20" i="42"/>
  <c r="O42" i="42" s="1"/>
  <c r="O7" i="41" s="1"/>
  <c r="O42" i="14" s="1"/>
  <c r="Q53" i="147" s="1"/>
  <c r="O8" i="41"/>
  <c r="O43" i="14" s="1"/>
  <c r="Q54" i="147" s="1"/>
  <c r="P43" i="14"/>
  <c r="G10" i="41"/>
  <c r="F10" i="41"/>
  <c r="K10" i="41" l="1"/>
  <c r="M53" i="147"/>
  <c r="P42" i="14"/>
  <c r="O10" i="41"/>
  <c r="N23" i="38"/>
  <c r="M23" i="38"/>
  <c r="L23" i="38"/>
  <c r="I23" i="38"/>
  <c r="E23" i="38"/>
  <c r="D23" i="38"/>
  <c r="G22" i="38"/>
  <c r="G23" i="38" s="1"/>
  <c r="F22" i="38"/>
  <c r="F23" i="38" s="1"/>
  <c r="C22" i="38"/>
  <c r="K22" i="38" s="1"/>
  <c r="O22" i="38" s="1"/>
  <c r="O23" i="38" s="1"/>
  <c r="N19" i="38"/>
  <c r="M19" i="38"/>
  <c r="L19" i="38"/>
  <c r="I19" i="38"/>
  <c r="E19" i="38"/>
  <c r="D19" i="38"/>
  <c r="G18" i="38"/>
  <c r="F18" i="38"/>
  <c r="J18" i="38" s="1"/>
  <c r="C18" i="38"/>
  <c r="K18" i="38" s="1"/>
  <c r="O18" i="38" s="1"/>
  <c r="G17" i="38"/>
  <c r="F17" i="38"/>
  <c r="C17" i="38"/>
  <c r="K17" i="38" s="1"/>
  <c r="N14" i="38"/>
  <c r="N25" i="38" s="1"/>
  <c r="M14" i="38"/>
  <c r="L14" i="38"/>
  <c r="I14" i="38"/>
  <c r="E14" i="38"/>
  <c r="D14" i="38"/>
  <c r="G13" i="38"/>
  <c r="F13" i="38"/>
  <c r="J13" i="38" s="1"/>
  <c r="C13" i="38"/>
  <c r="K13" i="38" s="1"/>
  <c r="O13" i="38" s="1"/>
  <c r="G12" i="38"/>
  <c r="F12" i="38"/>
  <c r="C12" i="38"/>
  <c r="K12" i="38" s="1"/>
  <c r="O12" i="38" s="1"/>
  <c r="G11" i="38"/>
  <c r="F11" i="38"/>
  <c r="J11" i="38" s="1"/>
  <c r="C11" i="38"/>
  <c r="K11" i="38" s="1"/>
  <c r="O11" i="38" s="1"/>
  <c r="G10" i="38"/>
  <c r="F10" i="38"/>
  <c r="C10" i="38"/>
  <c r="K10" i="38" s="1"/>
  <c r="O10" i="38" s="1"/>
  <c r="N9" i="37"/>
  <c r="N11" i="37" s="1"/>
  <c r="M9" i="37"/>
  <c r="M11" i="37" s="1"/>
  <c r="M12" i="31" s="1"/>
  <c r="M27" i="14" s="1"/>
  <c r="O38" i="147" s="1"/>
  <c r="L9" i="37"/>
  <c r="L11" i="37" s="1"/>
  <c r="I9" i="37"/>
  <c r="I11" i="37" s="1"/>
  <c r="I12" i="31" s="1"/>
  <c r="E9" i="37"/>
  <c r="E11" i="37" s="1"/>
  <c r="E12" i="31" s="1"/>
  <c r="D9" i="37"/>
  <c r="D11" i="37" s="1"/>
  <c r="G8" i="37"/>
  <c r="G9" i="37" s="1"/>
  <c r="G11" i="37" s="1"/>
  <c r="F8" i="37"/>
  <c r="J8" i="37" s="1"/>
  <c r="J9" i="37" s="1"/>
  <c r="J11" i="37" s="1"/>
  <c r="C8" i="37"/>
  <c r="K8" i="37" s="1"/>
  <c r="K9" i="37" s="1"/>
  <c r="K11" i="37" s="1"/>
  <c r="N25" i="36"/>
  <c r="M25" i="36"/>
  <c r="L25" i="36"/>
  <c r="E25" i="36"/>
  <c r="D25" i="36"/>
  <c r="G24" i="36"/>
  <c r="F24" i="36"/>
  <c r="C24" i="36"/>
  <c r="K24" i="36" s="1"/>
  <c r="O24" i="36" s="1"/>
  <c r="G23" i="36"/>
  <c r="F23" i="36"/>
  <c r="J23" i="36" s="1"/>
  <c r="C23" i="36"/>
  <c r="K23" i="36" s="1"/>
  <c r="O23" i="36" s="1"/>
  <c r="G22" i="36"/>
  <c r="F22" i="36"/>
  <c r="I22" i="36" s="1"/>
  <c r="C22" i="36"/>
  <c r="K22" i="36" s="1"/>
  <c r="O22" i="36" s="1"/>
  <c r="G21" i="36"/>
  <c r="F21" i="36"/>
  <c r="J21" i="36" s="1"/>
  <c r="C21" i="36"/>
  <c r="K21" i="36" s="1"/>
  <c r="O21" i="36" s="1"/>
  <c r="G20" i="36"/>
  <c r="F20" i="36"/>
  <c r="H20" i="36" s="1"/>
  <c r="C20" i="36"/>
  <c r="K20" i="36" s="1"/>
  <c r="O20" i="36" s="1"/>
  <c r="G19" i="36"/>
  <c r="F19" i="36"/>
  <c r="J19" i="36" s="1"/>
  <c r="C19" i="36"/>
  <c r="K19" i="36" s="1"/>
  <c r="N16" i="36"/>
  <c r="M16" i="36"/>
  <c r="L16" i="36"/>
  <c r="E16" i="36"/>
  <c r="D16" i="36"/>
  <c r="G15" i="36"/>
  <c r="F15" i="36"/>
  <c r="J15" i="36" s="1"/>
  <c r="C15" i="36"/>
  <c r="K15" i="36" s="1"/>
  <c r="O15" i="36" s="1"/>
  <c r="K14" i="36"/>
  <c r="O14" i="36" s="1"/>
  <c r="G14" i="36"/>
  <c r="F14" i="36"/>
  <c r="C14" i="36"/>
  <c r="G13" i="36"/>
  <c r="F13" i="36"/>
  <c r="J13" i="36" s="1"/>
  <c r="C13" i="36"/>
  <c r="K13" i="36" s="1"/>
  <c r="O13" i="36" s="1"/>
  <c r="K12" i="36"/>
  <c r="O12" i="36" s="1"/>
  <c r="G12" i="36"/>
  <c r="F12" i="36"/>
  <c r="J12" i="36" s="1"/>
  <c r="C12" i="36"/>
  <c r="G11" i="36"/>
  <c r="F11" i="36"/>
  <c r="J11" i="36" s="1"/>
  <c r="C11" i="36"/>
  <c r="K11" i="36" s="1"/>
  <c r="O11" i="36" s="1"/>
  <c r="G10" i="36"/>
  <c r="F10" i="36"/>
  <c r="I10" i="36" s="1"/>
  <c r="C10" i="36"/>
  <c r="K10" i="36" s="1"/>
  <c r="O10" i="36" s="1"/>
  <c r="G9" i="36"/>
  <c r="F9" i="36"/>
  <c r="I9" i="36" s="1"/>
  <c r="C9" i="36"/>
  <c r="K9" i="36" s="1"/>
  <c r="O9" i="36" s="1"/>
  <c r="G8" i="36"/>
  <c r="F8" i="36"/>
  <c r="C8" i="36"/>
  <c r="K8" i="36" s="1"/>
  <c r="N21" i="35"/>
  <c r="M21" i="35"/>
  <c r="L21" i="35"/>
  <c r="I21" i="35"/>
  <c r="E21" i="35"/>
  <c r="D21" i="35"/>
  <c r="G20" i="35"/>
  <c r="H20" i="35" s="1"/>
  <c r="F20" i="35"/>
  <c r="J20" i="35" s="1"/>
  <c r="C20" i="35"/>
  <c r="G19" i="35"/>
  <c r="F19" i="35"/>
  <c r="C19" i="35"/>
  <c r="K19" i="35" s="1"/>
  <c r="N16" i="35"/>
  <c r="M16" i="35"/>
  <c r="L16" i="35"/>
  <c r="I16" i="35"/>
  <c r="E16" i="35"/>
  <c r="D16" i="35"/>
  <c r="G15" i="35"/>
  <c r="G16" i="35" s="1"/>
  <c r="F15" i="35"/>
  <c r="F16" i="35" s="1"/>
  <c r="C15" i="35"/>
  <c r="C16" i="35" s="1"/>
  <c r="N12" i="35"/>
  <c r="M12" i="35"/>
  <c r="L12" i="35"/>
  <c r="E12" i="35"/>
  <c r="D12" i="35"/>
  <c r="G11" i="35"/>
  <c r="F11" i="35"/>
  <c r="J11" i="35" s="1"/>
  <c r="C11" i="35"/>
  <c r="K11" i="35" s="1"/>
  <c r="O11" i="35" s="1"/>
  <c r="G10" i="35"/>
  <c r="F10" i="35"/>
  <c r="C10" i="35"/>
  <c r="C12" i="35" s="1"/>
  <c r="N34" i="34"/>
  <c r="M34" i="34"/>
  <c r="L34" i="34"/>
  <c r="E34" i="34"/>
  <c r="D34" i="34"/>
  <c r="G33" i="34"/>
  <c r="F33" i="34"/>
  <c r="J33" i="34" s="1"/>
  <c r="C33" i="34"/>
  <c r="K33" i="34" s="1"/>
  <c r="O33" i="34" s="1"/>
  <c r="G32" i="34"/>
  <c r="F32" i="34"/>
  <c r="C32" i="34"/>
  <c r="K32" i="34" s="1"/>
  <c r="O32" i="34" s="1"/>
  <c r="G31" i="34"/>
  <c r="F31" i="34"/>
  <c r="C31" i="34"/>
  <c r="K31" i="34" s="1"/>
  <c r="O31" i="34" s="1"/>
  <c r="G30" i="34"/>
  <c r="F30" i="34"/>
  <c r="J30" i="34" s="1"/>
  <c r="C30" i="34"/>
  <c r="N27" i="34"/>
  <c r="M27" i="34"/>
  <c r="L27" i="34"/>
  <c r="I27" i="34"/>
  <c r="E27" i="34"/>
  <c r="D27" i="34"/>
  <c r="K26" i="34"/>
  <c r="O26" i="34" s="1"/>
  <c r="J26" i="34"/>
  <c r="G26" i="34"/>
  <c r="H26" i="34" s="1"/>
  <c r="G25" i="34"/>
  <c r="F25" i="34"/>
  <c r="C25" i="34"/>
  <c r="K25" i="34" s="1"/>
  <c r="O25" i="34" s="1"/>
  <c r="G24" i="34"/>
  <c r="F24" i="34"/>
  <c r="J24" i="34" s="1"/>
  <c r="C24" i="34"/>
  <c r="K24" i="34" s="1"/>
  <c r="O24" i="34" s="1"/>
  <c r="G23" i="34"/>
  <c r="F23" i="34"/>
  <c r="J23" i="34" s="1"/>
  <c r="C23" i="34"/>
  <c r="K23" i="34" s="1"/>
  <c r="O23" i="34" s="1"/>
  <c r="G22" i="34"/>
  <c r="F22" i="34"/>
  <c r="J22" i="34" s="1"/>
  <c r="C22" i="34"/>
  <c r="K22" i="34" s="1"/>
  <c r="O22" i="34" s="1"/>
  <c r="G21" i="34"/>
  <c r="F21" i="34"/>
  <c r="J21" i="34" s="1"/>
  <c r="C21" i="34"/>
  <c r="K21" i="34" s="1"/>
  <c r="O21" i="34" s="1"/>
  <c r="G20" i="34"/>
  <c r="F20" i="34"/>
  <c r="J20" i="34" s="1"/>
  <c r="C20" i="34"/>
  <c r="K20" i="34" s="1"/>
  <c r="O20" i="34" s="1"/>
  <c r="G19" i="34"/>
  <c r="F19" i="34"/>
  <c r="J19" i="34" s="1"/>
  <c r="C19" i="34"/>
  <c r="K19" i="34" s="1"/>
  <c r="O19" i="34" s="1"/>
  <c r="G18" i="34"/>
  <c r="F18" i="34"/>
  <c r="C18" i="34"/>
  <c r="N15" i="34"/>
  <c r="M15" i="34"/>
  <c r="L15" i="34"/>
  <c r="E15" i="34"/>
  <c r="E36" i="34" s="1"/>
  <c r="D15" i="34"/>
  <c r="G14" i="34"/>
  <c r="F14" i="34"/>
  <c r="C14" i="34"/>
  <c r="K14" i="34" s="1"/>
  <c r="O14" i="34" s="1"/>
  <c r="J13" i="34"/>
  <c r="G13" i="34"/>
  <c r="F13" i="34"/>
  <c r="C13" i="34"/>
  <c r="K13" i="34" s="1"/>
  <c r="O13" i="34" s="1"/>
  <c r="G12" i="34"/>
  <c r="F12" i="34"/>
  <c r="J12" i="34" s="1"/>
  <c r="C12" i="34"/>
  <c r="K12" i="34" s="1"/>
  <c r="O12" i="34" s="1"/>
  <c r="G11" i="34"/>
  <c r="F11" i="34"/>
  <c r="J11" i="34" s="1"/>
  <c r="C11" i="34"/>
  <c r="K11" i="34" s="1"/>
  <c r="O11" i="34" s="1"/>
  <c r="G10" i="34"/>
  <c r="F10" i="34"/>
  <c r="C10" i="34"/>
  <c r="K10" i="34" s="1"/>
  <c r="N24" i="33"/>
  <c r="M24" i="33"/>
  <c r="L24" i="33"/>
  <c r="I24" i="33"/>
  <c r="E24" i="33"/>
  <c r="D24" i="33"/>
  <c r="G23" i="33"/>
  <c r="F23" i="33"/>
  <c r="C23" i="33"/>
  <c r="K23" i="33" s="1"/>
  <c r="O23" i="33" s="1"/>
  <c r="G22" i="33"/>
  <c r="F22" i="33"/>
  <c r="H22" i="33" s="1"/>
  <c r="C22" i="33"/>
  <c r="K22" i="33" s="1"/>
  <c r="O22" i="33" s="1"/>
  <c r="G21" i="33"/>
  <c r="F21" i="33"/>
  <c r="C21" i="33"/>
  <c r="K21" i="33" s="1"/>
  <c r="N18" i="33"/>
  <c r="M18" i="33"/>
  <c r="L18" i="33"/>
  <c r="I18" i="33"/>
  <c r="E18" i="33"/>
  <c r="D18" i="33"/>
  <c r="G17" i="33"/>
  <c r="F17" i="33"/>
  <c r="J17" i="33" s="1"/>
  <c r="C17" i="33"/>
  <c r="K17" i="33" s="1"/>
  <c r="O17" i="33" s="1"/>
  <c r="G16" i="33"/>
  <c r="H16" i="33" s="1"/>
  <c r="F16" i="33"/>
  <c r="J16" i="33" s="1"/>
  <c r="C16" i="33"/>
  <c r="K16" i="33" s="1"/>
  <c r="O16" i="33" s="1"/>
  <c r="G15" i="33"/>
  <c r="F15" i="33"/>
  <c r="C15" i="33"/>
  <c r="N12" i="33"/>
  <c r="M12" i="33"/>
  <c r="L12" i="33"/>
  <c r="I12" i="33"/>
  <c r="E12" i="33"/>
  <c r="D12" i="33"/>
  <c r="G11" i="33"/>
  <c r="F11" i="33"/>
  <c r="C11" i="33"/>
  <c r="K11" i="33" s="1"/>
  <c r="O11" i="33" s="1"/>
  <c r="G10" i="33"/>
  <c r="F10" i="33"/>
  <c r="J10" i="33" s="1"/>
  <c r="C10" i="33"/>
  <c r="N32" i="32"/>
  <c r="M32" i="32"/>
  <c r="L32" i="32"/>
  <c r="I32" i="32"/>
  <c r="E32" i="32"/>
  <c r="D32" i="32"/>
  <c r="G31" i="32"/>
  <c r="G32" i="32" s="1"/>
  <c r="F31" i="32"/>
  <c r="J31" i="32" s="1"/>
  <c r="J32" i="32" s="1"/>
  <c r="C31" i="32"/>
  <c r="K31" i="32" s="1"/>
  <c r="O31" i="32" s="1"/>
  <c r="O32" i="32" s="1"/>
  <c r="Q23" i="14" s="1"/>
  <c r="N28" i="32"/>
  <c r="M28" i="32"/>
  <c r="L28" i="32"/>
  <c r="E28" i="32"/>
  <c r="D28" i="32"/>
  <c r="G27" i="32"/>
  <c r="F27" i="32"/>
  <c r="J27" i="32" s="1"/>
  <c r="C27" i="32"/>
  <c r="K27" i="32" s="1"/>
  <c r="O27" i="32" s="1"/>
  <c r="G26" i="32"/>
  <c r="F26" i="32"/>
  <c r="J26" i="32" s="1"/>
  <c r="C26" i="32"/>
  <c r="K26" i="32" s="1"/>
  <c r="O26" i="32" s="1"/>
  <c r="G25" i="32"/>
  <c r="F25" i="32"/>
  <c r="I25" i="32" s="1"/>
  <c r="I28" i="32" s="1"/>
  <c r="C25" i="32"/>
  <c r="K25" i="32" s="1"/>
  <c r="O25" i="32" s="1"/>
  <c r="G24" i="32"/>
  <c r="F24" i="32"/>
  <c r="C24" i="32"/>
  <c r="K24" i="32" s="1"/>
  <c r="O24" i="32" s="1"/>
  <c r="G23" i="32"/>
  <c r="F23" i="32"/>
  <c r="C23" i="32"/>
  <c r="K23" i="32" s="1"/>
  <c r="O23" i="32" s="1"/>
  <c r="G22" i="32"/>
  <c r="F22" i="32"/>
  <c r="J22" i="32" s="1"/>
  <c r="C22" i="32"/>
  <c r="K22" i="32" s="1"/>
  <c r="O22" i="32" s="1"/>
  <c r="G21" i="32"/>
  <c r="F21" i="32"/>
  <c r="J21" i="32" s="1"/>
  <c r="C21" i="32"/>
  <c r="K21" i="32" s="1"/>
  <c r="O21" i="32" s="1"/>
  <c r="G20" i="32"/>
  <c r="F20" i="32"/>
  <c r="C20" i="32"/>
  <c r="K20" i="32" s="1"/>
  <c r="O20" i="32" s="1"/>
  <c r="G19" i="32"/>
  <c r="F19" i="32"/>
  <c r="J19" i="32" s="1"/>
  <c r="C19" i="32"/>
  <c r="K19" i="32" s="1"/>
  <c r="O19" i="32" s="1"/>
  <c r="G18" i="32"/>
  <c r="F18" i="32"/>
  <c r="J18" i="32" s="1"/>
  <c r="C18" i="32"/>
  <c r="K18" i="32" s="1"/>
  <c r="O18" i="32" s="1"/>
  <c r="N15" i="32"/>
  <c r="N34" i="32" s="1"/>
  <c r="N7" i="31" s="1"/>
  <c r="N23" i="14" s="1"/>
  <c r="P34" i="147" s="1"/>
  <c r="M15" i="32"/>
  <c r="M34" i="32" s="1"/>
  <c r="M7" i="31" s="1"/>
  <c r="M23" i="14" s="1"/>
  <c r="O34" i="147" s="1"/>
  <c r="L15" i="32"/>
  <c r="L34" i="32" s="1"/>
  <c r="L7" i="31" s="1"/>
  <c r="L23" i="14" s="1"/>
  <c r="N34" i="147" s="1"/>
  <c r="E15" i="32"/>
  <c r="E34" i="32" s="1"/>
  <c r="E7" i="31" s="1"/>
  <c r="D15" i="32"/>
  <c r="D34" i="32" s="1"/>
  <c r="D7" i="31" s="1"/>
  <c r="G14" i="32"/>
  <c r="F14" i="32"/>
  <c r="J14" i="32" s="1"/>
  <c r="C14" i="32"/>
  <c r="K14" i="32" s="1"/>
  <c r="O14" i="32" s="1"/>
  <c r="G13" i="32"/>
  <c r="F13" i="32"/>
  <c r="J13" i="32" s="1"/>
  <c r="C13" i="32"/>
  <c r="K13" i="32" s="1"/>
  <c r="O13" i="32" s="1"/>
  <c r="G12" i="32"/>
  <c r="F12" i="32"/>
  <c r="J12" i="32" s="1"/>
  <c r="C12" i="32"/>
  <c r="K12" i="32" s="1"/>
  <c r="O12" i="32" s="1"/>
  <c r="G11" i="32"/>
  <c r="F11" i="32"/>
  <c r="C11" i="32"/>
  <c r="K11" i="32" s="1"/>
  <c r="O11" i="32" s="1"/>
  <c r="G10" i="32"/>
  <c r="F10" i="32"/>
  <c r="C10" i="32"/>
  <c r="K10" i="32" s="1"/>
  <c r="N13" i="31"/>
  <c r="N28" i="14" s="1"/>
  <c r="P39" i="147" s="1"/>
  <c r="N12" i="31"/>
  <c r="N27" i="14" s="1"/>
  <c r="P38" i="147" s="1"/>
  <c r="L12" i="31"/>
  <c r="L27" i="14" s="1"/>
  <c r="N38" i="147" s="1"/>
  <c r="K12" i="31"/>
  <c r="K27" i="14" s="1"/>
  <c r="M38" i="147" s="1"/>
  <c r="J12" i="31"/>
  <c r="G12" i="31"/>
  <c r="D12" i="31"/>
  <c r="E9" i="31"/>
  <c r="F21" i="35" l="1"/>
  <c r="H21" i="32"/>
  <c r="D23" i="35"/>
  <c r="D10" i="31" s="1"/>
  <c r="H18" i="38"/>
  <c r="H22" i="32"/>
  <c r="F19" i="38"/>
  <c r="C18" i="33"/>
  <c r="G19" i="38"/>
  <c r="D25" i="38"/>
  <c r="D13" i="31" s="1"/>
  <c r="H11" i="38"/>
  <c r="H14" i="38" s="1"/>
  <c r="F16" i="36"/>
  <c r="H21" i="36"/>
  <c r="D27" i="36"/>
  <c r="D11" i="31" s="1"/>
  <c r="H13" i="36"/>
  <c r="L27" i="36"/>
  <c r="L11" i="31" s="1"/>
  <c r="H12" i="36"/>
  <c r="H22" i="36"/>
  <c r="H23" i="36"/>
  <c r="K15" i="35"/>
  <c r="O15" i="35" s="1"/>
  <c r="O16" i="35" s="1"/>
  <c r="E23" i="35"/>
  <c r="E10" i="31" s="1"/>
  <c r="M23" i="35"/>
  <c r="M10" i="31" s="1"/>
  <c r="M26" i="14" s="1"/>
  <c r="O37" i="147" s="1"/>
  <c r="G12" i="35"/>
  <c r="H23" i="34"/>
  <c r="H13" i="34"/>
  <c r="H21" i="34"/>
  <c r="F15" i="34"/>
  <c r="G28" i="32"/>
  <c r="H11" i="32"/>
  <c r="O28" i="32"/>
  <c r="H31" i="32"/>
  <c r="H32" i="32" s="1"/>
  <c r="H23" i="32"/>
  <c r="C32" i="32"/>
  <c r="L26" i="33"/>
  <c r="L8" i="31" s="1"/>
  <c r="L24" i="14" s="1"/>
  <c r="N35" i="147" s="1"/>
  <c r="D26" i="33"/>
  <c r="D8" i="31" s="1"/>
  <c r="H21" i="33"/>
  <c r="I10" i="32"/>
  <c r="I15" i="32" s="1"/>
  <c r="I34" i="32" s="1"/>
  <c r="I7" i="31" s="1"/>
  <c r="H12" i="32"/>
  <c r="H25" i="32"/>
  <c r="H14" i="32"/>
  <c r="J23" i="32"/>
  <c r="K15" i="33"/>
  <c r="O15" i="33" s="1"/>
  <c r="O18" i="33" s="1"/>
  <c r="H17" i="33"/>
  <c r="G24" i="33"/>
  <c r="H24" i="34"/>
  <c r="K10" i="35"/>
  <c r="G21" i="35"/>
  <c r="G25" i="36"/>
  <c r="E27" i="36"/>
  <c r="E11" i="31" s="1"/>
  <c r="H27" i="32"/>
  <c r="K32" i="32"/>
  <c r="G12" i="33"/>
  <c r="C24" i="33"/>
  <c r="J22" i="33"/>
  <c r="I10" i="34"/>
  <c r="I15" i="34" s="1"/>
  <c r="H19" i="35"/>
  <c r="H21" i="35" s="1"/>
  <c r="O8" i="37"/>
  <c r="O9" i="37" s="1"/>
  <c r="O11" i="37" s="1"/>
  <c r="H18" i="32"/>
  <c r="H12" i="34"/>
  <c r="D36" i="34"/>
  <c r="D9" i="31" s="1"/>
  <c r="D15" i="31" s="1"/>
  <c r="H30" i="34"/>
  <c r="H15" i="35"/>
  <c r="H16" i="35" s="1"/>
  <c r="L23" i="35"/>
  <c r="L10" i="31" s="1"/>
  <c r="L26" i="14" s="1"/>
  <c r="N37" i="147" s="1"/>
  <c r="J9" i="36"/>
  <c r="M27" i="36"/>
  <c r="M11" i="31" s="1"/>
  <c r="C19" i="38"/>
  <c r="J11" i="32"/>
  <c r="H13" i="32"/>
  <c r="H26" i="32"/>
  <c r="N26" i="33"/>
  <c r="N8" i="31" s="1"/>
  <c r="N24" i="14" s="1"/>
  <c r="P35" i="147" s="1"/>
  <c r="H33" i="34"/>
  <c r="N23" i="35"/>
  <c r="N10" i="31" s="1"/>
  <c r="N26" i="14" s="1"/>
  <c r="P37" i="147" s="1"/>
  <c r="I16" i="36"/>
  <c r="F9" i="37"/>
  <c r="F11" i="37" s="1"/>
  <c r="F12" i="31" s="1"/>
  <c r="E25" i="38"/>
  <c r="E13" i="31" s="1"/>
  <c r="H22" i="38"/>
  <c r="H23" i="38" s="1"/>
  <c r="H19" i="32"/>
  <c r="K24" i="33"/>
  <c r="H11" i="34"/>
  <c r="H20" i="34"/>
  <c r="F12" i="35"/>
  <c r="H11" i="35"/>
  <c r="C16" i="36"/>
  <c r="N27" i="36"/>
  <c r="N11" i="31" s="1"/>
  <c r="J10" i="38"/>
  <c r="I25" i="38"/>
  <c r="I13" i="31" s="1"/>
  <c r="C23" i="38"/>
  <c r="J25" i="32"/>
  <c r="F14" i="38"/>
  <c r="F25" i="38" s="1"/>
  <c r="F13" i="31" s="1"/>
  <c r="L25" i="38"/>
  <c r="L13" i="31" s="1"/>
  <c r="L28" i="14" s="1"/>
  <c r="N39" i="147" s="1"/>
  <c r="G15" i="32"/>
  <c r="J10" i="34"/>
  <c r="M36" i="34"/>
  <c r="M9" i="31" s="1"/>
  <c r="H19" i="34"/>
  <c r="H10" i="35"/>
  <c r="H12" i="35" s="1"/>
  <c r="H23" i="35" s="1"/>
  <c r="H10" i="31" s="1"/>
  <c r="G23" i="35"/>
  <c r="G10" i="31" s="1"/>
  <c r="G16" i="36"/>
  <c r="G27" i="36" s="1"/>
  <c r="G11" i="31" s="1"/>
  <c r="J10" i="36"/>
  <c r="H10" i="38"/>
  <c r="M25" i="38"/>
  <c r="M13" i="31" s="1"/>
  <c r="M28" i="14" s="1"/>
  <c r="O39" i="147" s="1"/>
  <c r="R25" i="14"/>
  <c r="O10" i="32"/>
  <c r="K15" i="32"/>
  <c r="C15" i="32"/>
  <c r="C12" i="33"/>
  <c r="K10" i="33"/>
  <c r="I26" i="33"/>
  <c r="I8" i="31" s="1"/>
  <c r="H23" i="33"/>
  <c r="J23" i="33"/>
  <c r="H14" i="34"/>
  <c r="J14" i="34"/>
  <c r="J15" i="34" s="1"/>
  <c r="H24" i="32"/>
  <c r="J24" i="32"/>
  <c r="F12" i="33"/>
  <c r="J32" i="34"/>
  <c r="H32" i="34"/>
  <c r="K19" i="38"/>
  <c r="O17" i="38"/>
  <c r="O19" i="38" s="1"/>
  <c r="C28" i="32"/>
  <c r="K28" i="32"/>
  <c r="E26" i="33"/>
  <c r="E8" i="31" s="1"/>
  <c r="E15" i="31" s="1"/>
  <c r="F27" i="34"/>
  <c r="H18" i="34"/>
  <c r="J18" i="34"/>
  <c r="L36" i="34"/>
  <c r="L9" i="31" s="1"/>
  <c r="I31" i="34"/>
  <c r="I34" i="34" s="1"/>
  <c r="I36" i="34" s="1"/>
  <c r="I9" i="31" s="1"/>
  <c r="H31" i="34"/>
  <c r="H34" i="34" s="1"/>
  <c r="F34" i="34"/>
  <c r="J31" i="34"/>
  <c r="H11" i="33"/>
  <c r="J11" i="33"/>
  <c r="J12" i="33" s="1"/>
  <c r="K18" i="33"/>
  <c r="K15" i="34"/>
  <c r="O10" i="34"/>
  <c r="F15" i="32"/>
  <c r="H10" i="32"/>
  <c r="H15" i="32" s="1"/>
  <c r="H20" i="32"/>
  <c r="J20" i="32"/>
  <c r="H15" i="33"/>
  <c r="H18" i="33" s="1"/>
  <c r="F18" i="33"/>
  <c r="J15" i="33"/>
  <c r="J18" i="33" s="1"/>
  <c r="G18" i="33"/>
  <c r="M26" i="33"/>
  <c r="M8" i="31" s="1"/>
  <c r="F24" i="33"/>
  <c r="G15" i="34"/>
  <c r="H10" i="34"/>
  <c r="F28" i="32"/>
  <c r="F32" i="32"/>
  <c r="H10" i="33"/>
  <c r="O21" i="33"/>
  <c r="O24" i="33" s="1"/>
  <c r="Q24" i="14" s="1"/>
  <c r="C27" i="34"/>
  <c r="K18" i="34"/>
  <c r="H22" i="34"/>
  <c r="C34" i="34"/>
  <c r="K30" i="34"/>
  <c r="C21" i="35"/>
  <c r="C23" i="35" s="1"/>
  <c r="C10" i="31" s="1"/>
  <c r="K20" i="35"/>
  <c r="O20" i="35" s="1"/>
  <c r="J8" i="36"/>
  <c r="H8" i="36"/>
  <c r="J14" i="36"/>
  <c r="H14" i="36"/>
  <c r="H15" i="36"/>
  <c r="F25" i="36"/>
  <c r="C14" i="38"/>
  <c r="O14" i="38"/>
  <c r="K23" i="38"/>
  <c r="J21" i="33"/>
  <c r="G27" i="34"/>
  <c r="J25" i="34"/>
  <c r="H25" i="34"/>
  <c r="K16" i="36"/>
  <c r="O8" i="36"/>
  <c r="O16" i="36" s="1"/>
  <c r="H11" i="36"/>
  <c r="G14" i="38"/>
  <c r="G25" i="38" s="1"/>
  <c r="G13" i="31" s="1"/>
  <c r="J12" i="38"/>
  <c r="J14" i="38" s="1"/>
  <c r="H12" i="38"/>
  <c r="C15" i="34"/>
  <c r="N36" i="34"/>
  <c r="N9" i="31" s="1"/>
  <c r="K25" i="36"/>
  <c r="O19" i="36"/>
  <c r="O25" i="36" s="1"/>
  <c r="J22" i="36"/>
  <c r="J24" i="36"/>
  <c r="H24" i="36"/>
  <c r="G34" i="34"/>
  <c r="I10" i="35"/>
  <c r="I12" i="35" s="1"/>
  <c r="I23" i="35" s="1"/>
  <c r="I10" i="31" s="1"/>
  <c r="J15" i="35"/>
  <c r="J16" i="35" s="1"/>
  <c r="J19" i="35"/>
  <c r="J21" i="35" s="1"/>
  <c r="H9" i="36"/>
  <c r="H10" i="36"/>
  <c r="H19" i="36"/>
  <c r="I20" i="36"/>
  <c r="I25" i="36" s="1"/>
  <c r="I27" i="36" s="1"/>
  <c r="I11" i="31" s="1"/>
  <c r="H8" i="37"/>
  <c r="H9" i="37" s="1"/>
  <c r="H11" i="37" s="1"/>
  <c r="H12" i="31" s="1"/>
  <c r="C9" i="37"/>
  <c r="C11" i="37" s="1"/>
  <c r="C12" i="31" s="1"/>
  <c r="H13" i="38"/>
  <c r="K14" i="38"/>
  <c r="H17" i="38"/>
  <c r="H19" i="38" s="1"/>
  <c r="J22" i="38"/>
  <c r="J23" i="38" s="1"/>
  <c r="C25" i="36"/>
  <c r="J17" i="38"/>
  <c r="J19" i="38" s="1"/>
  <c r="O19" i="35"/>
  <c r="O21" i="35" s="1"/>
  <c r="C25" i="38" l="1"/>
  <c r="C13" i="31" s="1"/>
  <c r="M25" i="14"/>
  <c r="O36" i="147" s="1"/>
  <c r="G26" i="33"/>
  <c r="G8" i="31" s="1"/>
  <c r="F27" i="36"/>
  <c r="F11" i="31" s="1"/>
  <c r="J10" i="32"/>
  <c r="J15" i="32" s="1"/>
  <c r="H24" i="33"/>
  <c r="K16" i="35"/>
  <c r="K23" i="35" s="1"/>
  <c r="K10" i="31" s="1"/>
  <c r="K26" i="14" s="1"/>
  <c r="M37" i="147" s="1"/>
  <c r="H15" i="34"/>
  <c r="C27" i="36"/>
  <c r="C11" i="31" s="1"/>
  <c r="H25" i="36"/>
  <c r="H28" i="32"/>
  <c r="G34" i="32"/>
  <c r="G7" i="31" s="1"/>
  <c r="C26" i="33"/>
  <c r="C8" i="31" s="1"/>
  <c r="J16" i="36"/>
  <c r="K21" i="35"/>
  <c r="F36" i="34"/>
  <c r="J28" i="32"/>
  <c r="J34" i="32" s="1"/>
  <c r="J7" i="31" s="1"/>
  <c r="O27" i="36"/>
  <c r="O11" i="31" s="1"/>
  <c r="J24" i="33"/>
  <c r="F23" i="35"/>
  <c r="F10" i="31" s="1"/>
  <c r="F34" i="32"/>
  <c r="F7" i="31" s="1"/>
  <c r="J34" i="34"/>
  <c r="K12" i="35"/>
  <c r="O10" i="35"/>
  <c r="O12" i="35" s="1"/>
  <c r="O15" i="32"/>
  <c r="O15" i="34"/>
  <c r="N15" i="31"/>
  <c r="N25" i="14"/>
  <c r="I15" i="31"/>
  <c r="P27" i="14"/>
  <c r="O12" i="31"/>
  <c r="O27" i="14" s="1"/>
  <c r="Q38" i="147" s="1"/>
  <c r="M15" i="31"/>
  <c r="M24" i="14"/>
  <c r="L15" i="31"/>
  <c r="L25" i="14"/>
  <c r="O25" i="38"/>
  <c r="K12" i="33"/>
  <c r="O10" i="33"/>
  <c r="O12" i="33" s="1"/>
  <c r="G36" i="34"/>
  <c r="G9" i="31" s="1"/>
  <c r="K27" i="34"/>
  <c r="O18" i="34"/>
  <c r="O27" i="34" s="1"/>
  <c r="J20" i="36"/>
  <c r="J25" i="36" s="1"/>
  <c r="J27" i="36" s="1"/>
  <c r="J11" i="31" s="1"/>
  <c r="F26" i="33"/>
  <c r="K26" i="33"/>
  <c r="K8" i="31" s="1"/>
  <c r="K24" i="14" s="1"/>
  <c r="M35" i="147" s="1"/>
  <c r="H27" i="34"/>
  <c r="H36" i="34" s="1"/>
  <c r="H9" i="31" s="1"/>
  <c r="J25" i="38"/>
  <c r="H25" i="38"/>
  <c r="H13" i="31" s="1"/>
  <c r="H16" i="36"/>
  <c r="H27" i="36" s="1"/>
  <c r="H11" i="31" s="1"/>
  <c r="O30" i="34"/>
  <c r="O34" i="34" s="1"/>
  <c r="K34" i="34"/>
  <c r="C36" i="34"/>
  <c r="C9" i="31" s="1"/>
  <c r="H34" i="32"/>
  <c r="H7" i="31" s="1"/>
  <c r="F9" i="31"/>
  <c r="C34" i="32"/>
  <c r="C7" i="31" s="1"/>
  <c r="J10" i="35"/>
  <c r="J12" i="35" s="1"/>
  <c r="J23" i="35" s="1"/>
  <c r="K27" i="36"/>
  <c r="K11" i="31" s="1"/>
  <c r="H12" i="33"/>
  <c r="H26" i="33" s="1"/>
  <c r="H8" i="31" s="1"/>
  <c r="J26" i="33"/>
  <c r="J8" i="31" s="1"/>
  <c r="J27" i="34"/>
  <c r="J36" i="34" s="1"/>
  <c r="J9" i="31" s="1"/>
  <c r="K25" i="38"/>
  <c r="K13" i="31" s="1"/>
  <c r="K28" i="14" s="1"/>
  <c r="M39" i="147" s="1"/>
  <c r="K34" i="32"/>
  <c r="K7" i="31" s="1"/>
  <c r="K23" i="14" s="1"/>
  <c r="M34" i="147" s="1"/>
  <c r="G15" i="31" l="1"/>
  <c r="P36" i="147"/>
  <c r="N36" i="147"/>
  <c r="O35" i="147"/>
  <c r="O26" i="33"/>
  <c r="O8" i="31" s="1"/>
  <c r="O24" i="14" s="1"/>
  <c r="Q35" i="147" s="1"/>
  <c r="P24" i="14"/>
  <c r="O34" i="32"/>
  <c r="O7" i="31" s="1"/>
  <c r="O23" i="14" s="1"/>
  <c r="Q34" i="147" s="1"/>
  <c r="P23" i="14"/>
  <c r="O13" i="31"/>
  <c r="O28" i="14" s="1"/>
  <c r="Q39" i="147" s="1"/>
  <c r="P28" i="14"/>
  <c r="O23" i="35"/>
  <c r="H15" i="31"/>
  <c r="O36" i="34"/>
  <c r="O9" i="31" s="1"/>
  <c r="J10" i="31"/>
  <c r="C15" i="31"/>
  <c r="J13" i="31"/>
  <c r="J15" i="31" s="1"/>
  <c r="K36" i="34"/>
  <c r="K9" i="31" s="1"/>
  <c r="F8" i="31"/>
  <c r="K15" i="31" l="1"/>
  <c r="K25" i="14"/>
  <c r="O25" i="14"/>
  <c r="Q36" i="147" s="1"/>
  <c r="O10" i="31"/>
  <c r="O26" i="14" s="1"/>
  <c r="Q37" i="147" s="1"/>
  <c r="P26" i="14"/>
  <c r="F15" i="31"/>
  <c r="M36" i="147" l="1"/>
  <c r="O15" i="31"/>
  <c r="R20" i="14"/>
  <c r="S20" i="14" s="1"/>
  <c r="R23" i="14"/>
  <c r="S23" i="14" s="1"/>
  <c r="R24" i="14"/>
  <c r="S24" i="14" s="1"/>
  <c r="S25" i="14"/>
  <c r="R26" i="14"/>
  <c r="S26" i="14" s="1"/>
  <c r="R27" i="14"/>
  <c r="S27" i="14" s="1"/>
  <c r="R28" i="14"/>
  <c r="S28" i="14" s="1"/>
  <c r="R29" i="14"/>
  <c r="S29" i="14" s="1"/>
  <c r="R30" i="14"/>
  <c r="S30" i="14" s="1"/>
  <c r="R31" i="14"/>
  <c r="S31" i="14" s="1"/>
  <c r="R32" i="14"/>
  <c r="S32" i="14" s="1"/>
  <c r="R33" i="14"/>
  <c r="S33" i="14" s="1"/>
  <c r="R34" i="14"/>
  <c r="S34" i="14" s="1"/>
  <c r="R35" i="14"/>
  <c r="S35" i="14" s="1"/>
  <c r="R36" i="14"/>
  <c r="S36" i="14" s="1"/>
  <c r="R37" i="14"/>
  <c r="S37" i="14" s="1"/>
  <c r="R38" i="14"/>
  <c r="S38" i="14" s="1"/>
  <c r="R39" i="14"/>
  <c r="S39" i="14" s="1"/>
  <c r="R40" i="14"/>
  <c r="S40" i="14" s="1"/>
  <c r="R41" i="14"/>
  <c r="S41" i="14" s="1"/>
  <c r="R42" i="14"/>
  <c r="S42" i="14" s="1"/>
  <c r="R43" i="14"/>
  <c r="S43" i="14" s="1"/>
  <c r="R44" i="14"/>
  <c r="S44" i="14" s="1"/>
  <c r="R45" i="14"/>
  <c r="S45" i="14" s="1"/>
  <c r="R46" i="14"/>
  <c r="S46" i="14" s="1"/>
  <c r="R47" i="14"/>
  <c r="S47" i="14" s="1"/>
  <c r="R48" i="14"/>
  <c r="S48" i="14" s="1"/>
  <c r="R49" i="14"/>
  <c r="S49" i="14" s="1"/>
  <c r="R50" i="14"/>
  <c r="S50" i="14" s="1"/>
  <c r="R51" i="14"/>
  <c r="S51" i="14" s="1"/>
  <c r="R52" i="14"/>
  <c r="S52" i="14" s="1"/>
  <c r="R53" i="14"/>
  <c r="S53" i="14" s="1"/>
  <c r="R54" i="14"/>
  <c r="S54" i="14" s="1"/>
  <c r="R55" i="14"/>
  <c r="S55" i="14" s="1"/>
  <c r="R56" i="14"/>
  <c r="S56" i="14" s="1"/>
  <c r="R57" i="14"/>
  <c r="S57" i="14" s="1"/>
  <c r="R58" i="14"/>
  <c r="S58" i="14" s="1"/>
  <c r="R59" i="14"/>
  <c r="S59" i="14" s="1"/>
  <c r="R60" i="14"/>
  <c r="S60" i="14" s="1"/>
  <c r="R61" i="14"/>
  <c r="S61" i="14" s="1"/>
  <c r="R62" i="14"/>
  <c r="S62" i="14" s="1"/>
  <c r="R63" i="14"/>
  <c r="S63" i="14" s="1"/>
  <c r="R64" i="14"/>
  <c r="S64" i="14" s="1"/>
  <c r="R65" i="14"/>
  <c r="S65" i="14" s="1"/>
  <c r="R66" i="14"/>
  <c r="S66" i="14" s="1"/>
  <c r="R67" i="14"/>
  <c r="S67" i="14" s="1"/>
  <c r="R68" i="14"/>
  <c r="S68" i="14" s="1"/>
  <c r="R69" i="14"/>
  <c r="S69" i="14" s="1"/>
  <c r="R70" i="14"/>
  <c r="S70" i="14" s="1"/>
  <c r="R71" i="14"/>
  <c r="S71" i="14" s="1"/>
  <c r="R72" i="14"/>
  <c r="S72" i="14" s="1"/>
  <c r="R73" i="14"/>
  <c r="S73" i="14" s="1"/>
  <c r="R74" i="14"/>
  <c r="S74" i="14" s="1"/>
  <c r="R75" i="14"/>
  <c r="S75" i="14" s="1"/>
  <c r="R76" i="14"/>
  <c r="S76" i="14" s="1"/>
  <c r="R77" i="14"/>
  <c r="S77" i="14" s="1"/>
  <c r="R78" i="14"/>
  <c r="S78" i="14" s="1"/>
  <c r="R79" i="14"/>
  <c r="S79" i="14" s="1"/>
  <c r="R80" i="14"/>
  <c r="S80" i="14" s="1"/>
  <c r="R81" i="14"/>
  <c r="S81" i="14" s="1"/>
  <c r="R82" i="14"/>
  <c r="S82" i="14" s="1"/>
  <c r="R83" i="14"/>
  <c r="S83" i="14" s="1"/>
  <c r="R84" i="14"/>
  <c r="S84" i="14" s="1"/>
  <c r="R85" i="14"/>
  <c r="S85" i="14" s="1"/>
  <c r="R86" i="14"/>
  <c r="S86" i="14" s="1"/>
  <c r="R87" i="14"/>
  <c r="S87" i="14" s="1"/>
  <c r="R88" i="14"/>
  <c r="S88" i="14" s="1"/>
  <c r="R89" i="14"/>
  <c r="S89" i="14" s="1"/>
  <c r="R90" i="14"/>
  <c r="S90" i="14" s="1"/>
  <c r="R91" i="14"/>
  <c r="S91" i="14" s="1"/>
  <c r="R92" i="14"/>
  <c r="S92" i="14" s="1"/>
  <c r="R93" i="14"/>
  <c r="S93" i="14" s="1"/>
  <c r="R94" i="14"/>
  <c r="S94" i="14" s="1"/>
  <c r="R95" i="14"/>
  <c r="S95" i="14" s="1"/>
  <c r="R96" i="14"/>
  <c r="S96" i="14" s="1"/>
  <c r="R97" i="14"/>
  <c r="S97" i="14" s="1"/>
  <c r="R98" i="14"/>
  <c r="S98" i="14" s="1"/>
  <c r="R99" i="14"/>
  <c r="S99" i="14" s="1"/>
  <c r="R100" i="14"/>
  <c r="S100" i="14" s="1"/>
  <c r="R101" i="14"/>
  <c r="S101" i="14" s="1"/>
  <c r="R102" i="14"/>
  <c r="S102" i="14" s="1"/>
  <c r="R103" i="14"/>
  <c r="S103" i="14" s="1"/>
  <c r="R104" i="14"/>
  <c r="S104" i="14" s="1"/>
  <c r="R105" i="14"/>
  <c r="S105" i="14" s="1"/>
  <c r="R106" i="14"/>
  <c r="S106" i="14" s="1"/>
  <c r="N12" i="28"/>
  <c r="N14" i="28" s="1"/>
  <c r="N18" i="16" s="1"/>
  <c r="N22" i="14" s="1"/>
  <c r="P33" i="147" s="1"/>
  <c r="L12" i="28"/>
  <c r="L14" i="28" s="1"/>
  <c r="I12" i="28"/>
  <c r="I14" i="28" s="1"/>
  <c r="E12" i="28"/>
  <c r="E14" i="28" s="1"/>
  <c r="D12" i="28"/>
  <c r="D14" i="28" s="1"/>
  <c r="G11" i="28"/>
  <c r="F11" i="28"/>
  <c r="J11" i="28" s="1"/>
  <c r="C11" i="28"/>
  <c r="K11" i="28" s="1"/>
  <c r="O11" i="28" s="1"/>
  <c r="G10" i="28"/>
  <c r="G12" i="28" s="1"/>
  <c r="G14" i="28" s="1"/>
  <c r="G18" i="16" s="1"/>
  <c r="F10" i="28"/>
  <c r="F12" i="28" s="1"/>
  <c r="F14" i="28" s="1"/>
  <c r="F18" i="16" s="1"/>
  <c r="C10" i="28"/>
  <c r="K10" i="28" s="1"/>
  <c r="M10" i="28" s="1"/>
  <c r="M12" i="28" s="1"/>
  <c r="M14" i="28" s="1"/>
  <c r="M18" i="16" s="1"/>
  <c r="M22" i="14" s="1"/>
  <c r="O33" i="147" s="1"/>
  <c r="N12" i="27"/>
  <c r="N14" i="27" s="1"/>
  <c r="L12" i="27"/>
  <c r="L14" i="27" s="1"/>
  <c r="L17" i="16" s="1"/>
  <c r="L21" i="14" s="1"/>
  <c r="N32" i="147" s="1"/>
  <c r="I12" i="27"/>
  <c r="I14" i="27" s="1"/>
  <c r="I17" i="16" s="1"/>
  <c r="E12" i="27"/>
  <c r="E14" i="27" s="1"/>
  <c r="E17" i="16" s="1"/>
  <c r="D12" i="27"/>
  <c r="D14" i="27" s="1"/>
  <c r="D17" i="16" s="1"/>
  <c r="G11" i="27"/>
  <c r="F11" i="27"/>
  <c r="J11" i="27" s="1"/>
  <c r="J12" i="27" s="1"/>
  <c r="J14" i="27" s="1"/>
  <c r="J17" i="16" s="1"/>
  <c r="C11" i="27"/>
  <c r="K11" i="27" s="1"/>
  <c r="O11" i="27" s="1"/>
  <c r="M10" i="27"/>
  <c r="M12" i="27" s="1"/>
  <c r="M14" i="27" s="1"/>
  <c r="G10" i="27"/>
  <c r="F10" i="27"/>
  <c r="J10" i="27" s="1"/>
  <c r="C10" i="27"/>
  <c r="N13" i="26"/>
  <c r="N15" i="26" s="1"/>
  <c r="N16" i="16" s="1"/>
  <c r="N19" i="14" s="1"/>
  <c r="P30" i="147" s="1"/>
  <c r="M13" i="26"/>
  <c r="M15" i="26" s="1"/>
  <c r="L13" i="26"/>
  <c r="L15" i="26" s="1"/>
  <c r="L16" i="16" s="1"/>
  <c r="L19" i="14" s="1"/>
  <c r="N30" i="147" s="1"/>
  <c r="E13" i="26"/>
  <c r="E15" i="26" s="1"/>
  <c r="D13" i="26"/>
  <c r="D15" i="26" s="1"/>
  <c r="D16" i="16" s="1"/>
  <c r="G12" i="26"/>
  <c r="F12" i="26"/>
  <c r="C12" i="26"/>
  <c r="K12" i="26" s="1"/>
  <c r="O12" i="26" s="1"/>
  <c r="G11" i="26"/>
  <c r="F11" i="26"/>
  <c r="C11" i="26"/>
  <c r="K11" i="26" s="1"/>
  <c r="O11" i="26" s="1"/>
  <c r="G10" i="26"/>
  <c r="H10" i="26" s="1"/>
  <c r="F10" i="26"/>
  <c r="J10" i="26" s="1"/>
  <c r="C10" i="26"/>
  <c r="N20" i="25"/>
  <c r="M20" i="25"/>
  <c r="L20" i="25"/>
  <c r="I20" i="25"/>
  <c r="E20" i="25"/>
  <c r="D20" i="25"/>
  <c r="G19" i="25"/>
  <c r="F19" i="25"/>
  <c r="J19" i="25" s="1"/>
  <c r="C19" i="25"/>
  <c r="K19" i="25" s="1"/>
  <c r="O19" i="25" s="1"/>
  <c r="G18" i="25"/>
  <c r="F18" i="25"/>
  <c r="J18" i="25" s="1"/>
  <c r="C18" i="25"/>
  <c r="K18" i="25" s="1"/>
  <c r="O18" i="25" s="1"/>
  <c r="G17" i="25"/>
  <c r="F17" i="25"/>
  <c r="C17" i="25"/>
  <c r="K17" i="25" s="1"/>
  <c r="O17" i="25" s="1"/>
  <c r="G16" i="25"/>
  <c r="F16" i="25"/>
  <c r="J16" i="25" s="1"/>
  <c r="C16" i="25"/>
  <c r="K16" i="25" s="1"/>
  <c r="O16" i="25" s="1"/>
  <c r="G15" i="25"/>
  <c r="F15" i="25"/>
  <c r="J15" i="25" s="1"/>
  <c r="C15" i="25"/>
  <c r="K15" i="25" s="1"/>
  <c r="O15" i="25" s="1"/>
  <c r="G14" i="25"/>
  <c r="F14" i="25"/>
  <c r="C14" i="25"/>
  <c r="K14" i="25" s="1"/>
  <c r="O14" i="25" s="1"/>
  <c r="N11" i="25"/>
  <c r="N22" i="25" s="1"/>
  <c r="N15" i="16" s="1"/>
  <c r="N18" i="14" s="1"/>
  <c r="P29" i="147" s="1"/>
  <c r="M11" i="25"/>
  <c r="M22" i="25" s="1"/>
  <c r="L11" i="25"/>
  <c r="I11" i="25"/>
  <c r="E11" i="25"/>
  <c r="E22" i="25" s="1"/>
  <c r="E15" i="16" s="1"/>
  <c r="D11" i="25"/>
  <c r="D22" i="25" s="1"/>
  <c r="G10" i="25"/>
  <c r="G11" i="25" s="1"/>
  <c r="F10" i="25"/>
  <c r="J10" i="25" s="1"/>
  <c r="J11" i="25" s="1"/>
  <c r="C10" i="25"/>
  <c r="C11" i="25" s="1"/>
  <c r="N15" i="24"/>
  <c r="N17" i="24" s="1"/>
  <c r="N14" i="16" s="1"/>
  <c r="N17" i="14" s="1"/>
  <c r="P28" i="147" s="1"/>
  <c r="M15" i="24"/>
  <c r="M17" i="24" s="1"/>
  <c r="L15" i="24"/>
  <c r="L17" i="24" s="1"/>
  <c r="L14" i="16" s="1"/>
  <c r="L17" i="14" s="1"/>
  <c r="N28" i="147" s="1"/>
  <c r="I15" i="24"/>
  <c r="I17" i="24" s="1"/>
  <c r="E15" i="24"/>
  <c r="E17" i="24" s="1"/>
  <c r="D15" i="24"/>
  <c r="D17" i="24" s="1"/>
  <c r="D14" i="16" s="1"/>
  <c r="G14" i="24"/>
  <c r="F14" i="24"/>
  <c r="C14" i="24"/>
  <c r="K14" i="24" s="1"/>
  <c r="O14" i="24" s="1"/>
  <c r="G13" i="24"/>
  <c r="F13" i="24"/>
  <c r="J13" i="24" s="1"/>
  <c r="C13" i="24"/>
  <c r="K13" i="24" s="1"/>
  <c r="O13" i="24" s="1"/>
  <c r="G12" i="24"/>
  <c r="F12" i="24"/>
  <c r="J12" i="24" s="1"/>
  <c r="C12" i="24"/>
  <c r="K12" i="24" s="1"/>
  <c r="O12" i="24" s="1"/>
  <c r="G11" i="24"/>
  <c r="F11" i="24"/>
  <c r="J11" i="24" s="1"/>
  <c r="C11" i="24"/>
  <c r="K11" i="24" s="1"/>
  <c r="O11" i="24" s="1"/>
  <c r="G10" i="24"/>
  <c r="F10" i="24"/>
  <c r="C10" i="24"/>
  <c r="K10" i="24" s="1"/>
  <c r="N17" i="23"/>
  <c r="N19" i="23" s="1"/>
  <c r="N13" i="16" s="1"/>
  <c r="N16" i="14" s="1"/>
  <c r="P27" i="147" s="1"/>
  <c r="M17" i="23"/>
  <c r="M19" i="23" s="1"/>
  <c r="L17" i="23"/>
  <c r="L19" i="23" s="1"/>
  <c r="E17" i="23"/>
  <c r="E19" i="23" s="1"/>
  <c r="D17" i="23"/>
  <c r="D19" i="23" s="1"/>
  <c r="G16" i="23"/>
  <c r="F16" i="23"/>
  <c r="H16" i="23" s="1"/>
  <c r="C16" i="23"/>
  <c r="K16" i="23" s="1"/>
  <c r="O16" i="23" s="1"/>
  <c r="G15" i="23"/>
  <c r="F15" i="23"/>
  <c r="J15" i="23" s="1"/>
  <c r="C15" i="23"/>
  <c r="K15" i="23" s="1"/>
  <c r="O15" i="23" s="1"/>
  <c r="G14" i="23"/>
  <c r="F14" i="23"/>
  <c r="J14" i="23" s="1"/>
  <c r="C14" i="23"/>
  <c r="K14" i="23" s="1"/>
  <c r="O14" i="23" s="1"/>
  <c r="G13" i="23"/>
  <c r="F13" i="23"/>
  <c r="C13" i="23"/>
  <c r="K13" i="23" s="1"/>
  <c r="O13" i="23" s="1"/>
  <c r="G12" i="23"/>
  <c r="F12" i="23"/>
  <c r="I12" i="23" s="1"/>
  <c r="I17" i="23" s="1"/>
  <c r="I19" i="23" s="1"/>
  <c r="I13" i="16" s="1"/>
  <c r="C12" i="23"/>
  <c r="K12" i="23" s="1"/>
  <c r="O12" i="23" s="1"/>
  <c r="G11" i="23"/>
  <c r="F11" i="23"/>
  <c r="J11" i="23" s="1"/>
  <c r="C11" i="23"/>
  <c r="K11" i="23" s="1"/>
  <c r="O11" i="23" s="1"/>
  <c r="G10" i="23"/>
  <c r="F10" i="23"/>
  <c r="C10" i="23"/>
  <c r="N13" i="22"/>
  <c r="N15" i="22" s="1"/>
  <c r="N12" i="16" s="1"/>
  <c r="N15" i="14" s="1"/>
  <c r="P26" i="147" s="1"/>
  <c r="M13" i="22"/>
  <c r="M15" i="22" s="1"/>
  <c r="L13" i="22"/>
  <c r="L15" i="22" s="1"/>
  <c r="L12" i="16" s="1"/>
  <c r="L15" i="14" s="1"/>
  <c r="N26" i="147" s="1"/>
  <c r="I13" i="22"/>
  <c r="I15" i="22" s="1"/>
  <c r="I12" i="16" s="1"/>
  <c r="E13" i="22"/>
  <c r="E15" i="22" s="1"/>
  <c r="E12" i="16" s="1"/>
  <c r="D13" i="22"/>
  <c r="D15" i="22" s="1"/>
  <c r="D12" i="16" s="1"/>
  <c r="G12" i="22"/>
  <c r="F12" i="22"/>
  <c r="J12" i="22" s="1"/>
  <c r="C12" i="22"/>
  <c r="K12" i="22" s="1"/>
  <c r="O12" i="22" s="1"/>
  <c r="G11" i="22"/>
  <c r="F11" i="22"/>
  <c r="C11" i="22"/>
  <c r="G10" i="22"/>
  <c r="F10" i="22"/>
  <c r="C10" i="22"/>
  <c r="K10" i="22" s="1"/>
  <c r="O10" i="22" s="1"/>
  <c r="N39" i="21"/>
  <c r="M39" i="21"/>
  <c r="L39" i="21"/>
  <c r="I39" i="21"/>
  <c r="E39" i="21"/>
  <c r="D39" i="21"/>
  <c r="G38" i="21"/>
  <c r="G39" i="21" s="1"/>
  <c r="F38" i="21"/>
  <c r="F39" i="21" s="1"/>
  <c r="C38" i="21"/>
  <c r="N35" i="21"/>
  <c r="M35" i="21"/>
  <c r="L35" i="21"/>
  <c r="I35" i="21"/>
  <c r="E35" i="21"/>
  <c r="D35" i="21"/>
  <c r="G34" i="21"/>
  <c r="F34" i="21"/>
  <c r="J34" i="21" s="1"/>
  <c r="C34" i="21"/>
  <c r="G33" i="21"/>
  <c r="F33" i="21"/>
  <c r="C33" i="21"/>
  <c r="K33" i="21" s="1"/>
  <c r="O33" i="21" s="1"/>
  <c r="N30" i="21"/>
  <c r="M30" i="21"/>
  <c r="L30" i="21"/>
  <c r="I30" i="21"/>
  <c r="E30" i="21"/>
  <c r="D30" i="21"/>
  <c r="G29" i="21"/>
  <c r="F29" i="21"/>
  <c r="J29" i="21" s="1"/>
  <c r="C29" i="21"/>
  <c r="K29" i="21" s="1"/>
  <c r="O29" i="21" s="1"/>
  <c r="G28" i="21"/>
  <c r="F28" i="21"/>
  <c r="C28" i="21"/>
  <c r="K28" i="21" s="1"/>
  <c r="O28" i="21" s="1"/>
  <c r="G27" i="21"/>
  <c r="F27" i="21"/>
  <c r="J27" i="21" s="1"/>
  <c r="C27" i="21"/>
  <c r="K27" i="21" s="1"/>
  <c r="O27" i="21" s="1"/>
  <c r="G26" i="21"/>
  <c r="F26" i="21"/>
  <c r="J26" i="21" s="1"/>
  <c r="C26" i="21"/>
  <c r="K26" i="21" s="1"/>
  <c r="O26" i="21" s="1"/>
  <c r="G25" i="21"/>
  <c r="F25" i="21"/>
  <c r="J25" i="21" s="1"/>
  <c r="C25" i="21"/>
  <c r="K25" i="21" s="1"/>
  <c r="O25" i="21" s="1"/>
  <c r="G24" i="21"/>
  <c r="F24" i="21"/>
  <c r="C24" i="21"/>
  <c r="K24" i="21" s="1"/>
  <c r="O24" i="21" s="1"/>
  <c r="G23" i="21"/>
  <c r="F23" i="21"/>
  <c r="J23" i="21" s="1"/>
  <c r="C23" i="21"/>
  <c r="K23" i="21" s="1"/>
  <c r="O23" i="21" s="1"/>
  <c r="G22" i="21"/>
  <c r="F22" i="21"/>
  <c r="J22" i="21" s="1"/>
  <c r="C22" i="21"/>
  <c r="K22" i="21" s="1"/>
  <c r="O22" i="21" s="1"/>
  <c r="G21" i="21"/>
  <c r="F21" i="21"/>
  <c r="J21" i="21" s="1"/>
  <c r="C21" i="21"/>
  <c r="K21" i="21" s="1"/>
  <c r="O21" i="21" s="1"/>
  <c r="G20" i="21"/>
  <c r="H20" i="21" s="1"/>
  <c r="F20" i="21"/>
  <c r="J20" i="21" s="1"/>
  <c r="C20" i="21"/>
  <c r="K20" i="21" s="1"/>
  <c r="O20" i="21" s="1"/>
  <c r="G19" i="21"/>
  <c r="F19" i="21"/>
  <c r="C19" i="21"/>
  <c r="K19" i="21" s="1"/>
  <c r="O19" i="21" s="1"/>
  <c r="G18" i="21"/>
  <c r="F18" i="21"/>
  <c r="J18" i="21" s="1"/>
  <c r="C18" i="21"/>
  <c r="N15" i="21"/>
  <c r="M15" i="21"/>
  <c r="L15" i="21"/>
  <c r="E15" i="21"/>
  <c r="D15" i="21"/>
  <c r="G14" i="21"/>
  <c r="F14" i="21"/>
  <c r="C14" i="21"/>
  <c r="K14" i="21" s="1"/>
  <c r="O14" i="21" s="1"/>
  <c r="G13" i="21"/>
  <c r="F13" i="21"/>
  <c r="J13" i="21" s="1"/>
  <c r="C13" i="21"/>
  <c r="K13" i="21" s="1"/>
  <c r="O13" i="21" s="1"/>
  <c r="G12" i="21"/>
  <c r="F12" i="21"/>
  <c r="J12" i="21" s="1"/>
  <c r="C12" i="21"/>
  <c r="K12" i="21" s="1"/>
  <c r="O12" i="21" s="1"/>
  <c r="G11" i="21"/>
  <c r="F11" i="21"/>
  <c r="C11" i="21"/>
  <c r="K11" i="21" s="1"/>
  <c r="O11" i="21" s="1"/>
  <c r="G10" i="21"/>
  <c r="F10" i="21"/>
  <c r="C10" i="21"/>
  <c r="K10" i="21" s="1"/>
  <c r="N11" i="20"/>
  <c r="N13" i="20" s="1"/>
  <c r="N10" i="16" s="1"/>
  <c r="N13" i="14" s="1"/>
  <c r="P24" i="147" s="1"/>
  <c r="M11" i="20"/>
  <c r="M13" i="20" s="1"/>
  <c r="L11" i="20"/>
  <c r="L13" i="20" s="1"/>
  <c r="L10" i="16" s="1"/>
  <c r="L13" i="14" s="1"/>
  <c r="N24" i="147" s="1"/>
  <c r="I11" i="20"/>
  <c r="I13" i="20" s="1"/>
  <c r="E11" i="20"/>
  <c r="E13" i="20" s="1"/>
  <c r="E10" i="16" s="1"/>
  <c r="D11" i="20"/>
  <c r="D13" i="20" s="1"/>
  <c r="D10" i="16" s="1"/>
  <c r="G10" i="20"/>
  <c r="G11" i="20" s="1"/>
  <c r="G13" i="20" s="1"/>
  <c r="G10" i="16" s="1"/>
  <c r="F10" i="20"/>
  <c r="J10" i="20" s="1"/>
  <c r="J11" i="20" s="1"/>
  <c r="J13" i="20" s="1"/>
  <c r="J10" i="16" s="1"/>
  <c r="C10" i="20"/>
  <c r="C11" i="20" s="1"/>
  <c r="C13" i="20" s="1"/>
  <c r="C10" i="16" s="1"/>
  <c r="N15" i="19"/>
  <c r="N17" i="19" s="1"/>
  <c r="N9" i="16" s="1"/>
  <c r="N12" i="14" s="1"/>
  <c r="P23" i="147" s="1"/>
  <c r="M15" i="19"/>
  <c r="M17" i="19" s="1"/>
  <c r="M9" i="16" s="1"/>
  <c r="M12" i="14" s="1"/>
  <c r="O23" i="147" s="1"/>
  <c r="L15" i="19"/>
  <c r="L17" i="19" s="1"/>
  <c r="I15" i="19"/>
  <c r="I17" i="19" s="1"/>
  <c r="I9" i="16" s="1"/>
  <c r="E15" i="19"/>
  <c r="E17" i="19" s="1"/>
  <c r="E9" i="16" s="1"/>
  <c r="D15" i="19"/>
  <c r="D17" i="19" s="1"/>
  <c r="G14" i="19"/>
  <c r="F14" i="19"/>
  <c r="J14" i="19" s="1"/>
  <c r="C14" i="19"/>
  <c r="K14" i="19" s="1"/>
  <c r="O14" i="19" s="1"/>
  <c r="G13" i="19"/>
  <c r="F13" i="19"/>
  <c r="J13" i="19" s="1"/>
  <c r="C13" i="19"/>
  <c r="K13" i="19" s="1"/>
  <c r="O13" i="19" s="1"/>
  <c r="G12" i="19"/>
  <c r="F12" i="19"/>
  <c r="C12" i="19"/>
  <c r="K12" i="19" s="1"/>
  <c r="O12" i="19" s="1"/>
  <c r="G11" i="19"/>
  <c r="F11" i="19"/>
  <c r="J11" i="19" s="1"/>
  <c r="C11" i="19"/>
  <c r="K11" i="19" s="1"/>
  <c r="O11" i="19" s="1"/>
  <c r="G10" i="19"/>
  <c r="F10" i="19"/>
  <c r="J10" i="19" s="1"/>
  <c r="C10" i="19"/>
  <c r="K10" i="19" s="1"/>
  <c r="O10" i="19" s="1"/>
  <c r="I17" i="18"/>
  <c r="I8" i="16" s="1"/>
  <c r="N15" i="18"/>
  <c r="N17" i="18" s="1"/>
  <c r="N8" i="16" s="1"/>
  <c r="N11" i="14" s="1"/>
  <c r="P22" i="147" s="1"/>
  <c r="M15" i="18"/>
  <c r="M17" i="18" s="1"/>
  <c r="M8" i="16" s="1"/>
  <c r="M11" i="14" s="1"/>
  <c r="O22" i="147" s="1"/>
  <c r="L15" i="18"/>
  <c r="L17" i="18" s="1"/>
  <c r="L8" i="16" s="1"/>
  <c r="L11" i="14" s="1"/>
  <c r="N22" i="147" s="1"/>
  <c r="I15" i="18"/>
  <c r="E15" i="18"/>
  <c r="E17" i="18" s="1"/>
  <c r="E8" i="16" s="1"/>
  <c r="D15" i="18"/>
  <c r="D17" i="18" s="1"/>
  <c r="D8" i="16" s="1"/>
  <c r="K14" i="18"/>
  <c r="O14" i="18" s="1"/>
  <c r="J14" i="18"/>
  <c r="G14" i="18"/>
  <c r="H14" i="18" s="1"/>
  <c r="G13" i="18"/>
  <c r="F13" i="18"/>
  <c r="J13" i="18" s="1"/>
  <c r="C13" i="18"/>
  <c r="K13" i="18" s="1"/>
  <c r="O13" i="18" s="1"/>
  <c r="G12" i="18"/>
  <c r="F12" i="18"/>
  <c r="C12" i="18"/>
  <c r="K12" i="18" s="1"/>
  <c r="O12" i="18" s="1"/>
  <c r="G11" i="18"/>
  <c r="F11" i="18"/>
  <c r="J11" i="18" s="1"/>
  <c r="C11" i="18"/>
  <c r="K11" i="18" s="1"/>
  <c r="O11" i="18" s="1"/>
  <c r="G10" i="18"/>
  <c r="F10" i="18"/>
  <c r="J10" i="18" s="1"/>
  <c r="C10" i="18"/>
  <c r="G9" i="18"/>
  <c r="F9" i="18"/>
  <c r="J9" i="18" s="1"/>
  <c r="C9" i="18"/>
  <c r="K9" i="18" s="1"/>
  <c r="O9" i="18" s="1"/>
  <c r="G8" i="18"/>
  <c r="F8" i="18"/>
  <c r="C8" i="18"/>
  <c r="K8" i="18" s="1"/>
  <c r="O8" i="18" s="1"/>
  <c r="N35" i="17"/>
  <c r="M35" i="17"/>
  <c r="L35" i="17"/>
  <c r="I35" i="17"/>
  <c r="E35" i="17"/>
  <c r="D35" i="17"/>
  <c r="G34" i="17"/>
  <c r="G35" i="17" s="1"/>
  <c r="F34" i="17"/>
  <c r="J34" i="17" s="1"/>
  <c r="J35" i="17" s="1"/>
  <c r="C34" i="17"/>
  <c r="C35" i="17" s="1"/>
  <c r="N31" i="17"/>
  <c r="M31" i="17"/>
  <c r="L31" i="17"/>
  <c r="I31" i="17"/>
  <c r="E31" i="17"/>
  <c r="D31" i="17"/>
  <c r="G30" i="17"/>
  <c r="F30" i="17"/>
  <c r="C30" i="17"/>
  <c r="K30" i="17" s="1"/>
  <c r="O30" i="17" s="1"/>
  <c r="G29" i="17"/>
  <c r="F29" i="17"/>
  <c r="J29" i="17" s="1"/>
  <c r="C29" i="17"/>
  <c r="K29" i="17" s="1"/>
  <c r="O29" i="17" s="1"/>
  <c r="G28" i="17"/>
  <c r="F28" i="17"/>
  <c r="J28" i="17" s="1"/>
  <c r="C28" i="17"/>
  <c r="K28" i="17" s="1"/>
  <c r="O28" i="17" s="1"/>
  <c r="G27" i="17"/>
  <c r="F27" i="17"/>
  <c r="C27" i="17"/>
  <c r="K27" i="17" s="1"/>
  <c r="O27" i="17" s="1"/>
  <c r="G26" i="17"/>
  <c r="F26" i="17"/>
  <c r="J26" i="17" s="1"/>
  <c r="C26" i="17"/>
  <c r="N23" i="17"/>
  <c r="M23" i="17"/>
  <c r="L23" i="17"/>
  <c r="E23" i="17"/>
  <c r="D23" i="17"/>
  <c r="D37" i="17" s="1"/>
  <c r="D7" i="16" s="1"/>
  <c r="G22" i="17"/>
  <c r="F22" i="17"/>
  <c r="C22" i="17"/>
  <c r="K22" i="17" s="1"/>
  <c r="O22" i="17" s="1"/>
  <c r="G21" i="17"/>
  <c r="F21" i="17"/>
  <c r="J21" i="17" s="1"/>
  <c r="C21" i="17"/>
  <c r="K21" i="17" s="1"/>
  <c r="O21" i="17" s="1"/>
  <c r="G20" i="17"/>
  <c r="F20" i="17"/>
  <c r="J20" i="17" s="1"/>
  <c r="C20" i="17"/>
  <c r="K20" i="17" s="1"/>
  <c r="O20" i="17" s="1"/>
  <c r="G19" i="17"/>
  <c r="F19" i="17"/>
  <c r="C19" i="17"/>
  <c r="K19" i="17" s="1"/>
  <c r="O19" i="17" s="1"/>
  <c r="G18" i="17"/>
  <c r="F18" i="17"/>
  <c r="J18" i="17" s="1"/>
  <c r="C18" i="17"/>
  <c r="K18" i="17" s="1"/>
  <c r="O18" i="17" s="1"/>
  <c r="G17" i="17"/>
  <c r="F17" i="17"/>
  <c r="C17" i="17"/>
  <c r="K17" i="17" s="1"/>
  <c r="O17" i="17" s="1"/>
  <c r="G16" i="17"/>
  <c r="F16" i="17"/>
  <c r="C16" i="17"/>
  <c r="K16" i="17" s="1"/>
  <c r="O16" i="17" s="1"/>
  <c r="G15" i="17"/>
  <c r="F15" i="17"/>
  <c r="J15" i="17" s="1"/>
  <c r="C15" i="17"/>
  <c r="K15" i="17" s="1"/>
  <c r="O15" i="17" s="1"/>
  <c r="G14" i="17"/>
  <c r="F14" i="17"/>
  <c r="C14" i="17"/>
  <c r="K14" i="17" s="1"/>
  <c r="O14" i="17" s="1"/>
  <c r="G13" i="17"/>
  <c r="F13" i="17"/>
  <c r="C13" i="17"/>
  <c r="K13" i="17" s="1"/>
  <c r="O13" i="17" s="1"/>
  <c r="G12" i="17"/>
  <c r="F12" i="17"/>
  <c r="J12" i="17" s="1"/>
  <c r="C12" i="17"/>
  <c r="K12" i="17" s="1"/>
  <c r="O12" i="17" s="1"/>
  <c r="G10" i="17"/>
  <c r="F10" i="17"/>
  <c r="J10" i="17" s="1"/>
  <c r="C10" i="17"/>
  <c r="K10" i="17" s="1"/>
  <c r="O10" i="17" s="1"/>
  <c r="G9" i="17"/>
  <c r="F9" i="17"/>
  <c r="C9" i="17"/>
  <c r="K9" i="17" s="1"/>
  <c r="O9" i="17" s="1"/>
  <c r="G8" i="17"/>
  <c r="F8" i="17"/>
  <c r="J8" i="17" s="1"/>
  <c r="C8" i="17"/>
  <c r="L18" i="16"/>
  <c r="L22" i="14" s="1"/>
  <c r="N33" i="147" s="1"/>
  <c r="I18" i="16"/>
  <c r="E18" i="16"/>
  <c r="D18" i="16"/>
  <c r="N17" i="16"/>
  <c r="N21" i="14" s="1"/>
  <c r="P32" i="147" s="1"/>
  <c r="M17" i="16"/>
  <c r="M21" i="14" s="1"/>
  <c r="O32" i="147" s="1"/>
  <c r="M16" i="16"/>
  <c r="M19" i="14" s="1"/>
  <c r="O30" i="147" s="1"/>
  <c r="E16" i="16"/>
  <c r="M15" i="16"/>
  <c r="M18" i="14" s="1"/>
  <c r="O29" i="147" s="1"/>
  <c r="D15" i="16"/>
  <c r="M14" i="16"/>
  <c r="M17" i="14" s="1"/>
  <c r="O28" i="147" s="1"/>
  <c r="I14" i="16"/>
  <c r="E14" i="16"/>
  <c r="M13" i="16"/>
  <c r="M16" i="14" s="1"/>
  <c r="O27" i="147" s="1"/>
  <c r="L13" i="16"/>
  <c r="L16" i="14" s="1"/>
  <c r="N27" i="147" s="1"/>
  <c r="E13" i="16"/>
  <c r="D13" i="16"/>
  <c r="M12" i="16"/>
  <c r="M15" i="14" s="1"/>
  <c r="O26" i="147" s="1"/>
  <c r="M10" i="16"/>
  <c r="M13" i="14" s="1"/>
  <c r="O24" i="147" s="1"/>
  <c r="I10" i="16"/>
  <c r="L9" i="16"/>
  <c r="L12" i="14" s="1"/>
  <c r="N23" i="147" s="1"/>
  <c r="D9" i="16"/>
  <c r="H14" i="21" l="1"/>
  <c r="H21" i="21"/>
  <c r="J38" i="21"/>
  <c r="J39" i="21" s="1"/>
  <c r="H38" i="21"/>
  <c r="H39" i="21" s="1"/>
  <c r="H11" i="23"/>
  <c r="E37" i="17"/>
  <c r="E7" i="16" s="1"/>
  <c r="H15" i="17"/>
  <c r="H16" i="17"/>
  <c r="H12" i="21"/>
  <c r="F13" i="22"/>
  <c r="F15" i="22" s="1"/>
  <c r="F12" i="16" s="1"/>
  <c r="F17" i="23"/>
  <c r="F19" i="23" s="1"/>
  <c r="F13" i="16" s="1"/>
  <c r="G15" i="24"/>
  <c r="G17" i="24" s="1"/>
  <c r="G14" i="16" s="1"/>
  <c r="L22" i="25"/>
  <c r="L15" i="16" s="1"/>
  <c r="L18" i="14" s="1"/>
  <c r="N29" i="147" s="1"/>
  <c r="J10" i="23"/>
  <c r="C20" i="25"/>
  <c r="G15" i="18"/>
  <c r="G17" i="18" s="1"/>
  <c r="G8" i="16" s="1"/>
  <c r="H10" i="19"/>
  <c r="H13" i="21"/>
  <c r="K10" i="25"/>
  <c r="K11" i="25" s="1"/>
  <c r="F20" i="25"/>
  <c r="E41" i="21"/>
  <c r="E11" i="16" s="1"/>
  <c r="E20" i="16" s="1"/>
  <c r="J16" i="23"/>
  <c r="H13" i="24"/>
  <c r="O20" i="25"/>
  <c r="H16" i="25"/>
  <c r="G20" i="25"/>
  <c r="G22" i="25" s="1"/>
  <c r="G15" i="16" s="1"/>
  <c r="F12" i="27"/>
  <c r="F14" i="27" s="1"/>
  <c r="F17" i="16" s="1"/>
  <c r="C12" i="28"/>
  <c r="C14" i="28" s="1"/>
  <c r="C18" i="16" s="1"/>
  <c r="H29" i="17"/>
  <c r="H15" i="23"/>
  <c r="L37" i="17"/>
  <c r="L7" i="16" s="1"/>
  <c r="L10" i="14" s="1"/>
  <c r="N21" i="147" s="1"/>
  <c r="H13" i="18"/>
  <c r="H14" i="19"/>
  <c r="H23" i="21"/>
  <c r="H25" i="21"/>
  <c r="G13" i="22"/>
  <c r="G15" i="22" s="1"/>
  <c r="G12" i="16" s="1"/>
  <c r="H12" i="23"/>
  <c r="H12" i="24"/>
  <c r="H15" i="25"/>
  <c r="H10" i="28"/>
  <c r="M37" i="17"/>
  <c r="M7" i="16" s="1"/>
  <c r="M10" i="14" s="1"/>
  <c r="O21" i="147" s="1"/>
  <c r="K15" i="19"/>
  <c r="K17" i="19" s="1"/>
  <c r="K9" i="16" s="1"/>
  <c r="K12" i="14" s="1"/>
  <c r="M23" i="147" s="1"/>
  <c r="J14" i="21"/>
  <c r="H10" i="22"/>
  <c r="H12" i="22"/>
  <c r="C12" i="27"/>
  <c r="C14" i="27" s="1"/>
  <c r="C17" i="16" s="1"/>
  <c r="F15" i="18"/>
  <c r="F17" i="18" s="1"/>
  <c r="F8" i="16" s="1"/>
  <c r="C15" i="18"/>
  <c r="C17" i="18" s="1"/>
  <c r="C8" i="16" s="1"/>
  <c r="H11" i="19"/>
  <c r="H13" i="19"/>
  <c r="H22" i="21"/>
  <c r="H27" i="21"/>
  <c r="H29" i="21"/>
  <c r="H34" i="21"/>
  <c r="H10" i="17"/>
  <c r="H10" i="18"/>
  <c r="C13" i="22"/>
  <c r="C15" i="22" s="1"/>
  <c r="C12" i="16" s="1"/>
  <c r="F11" i="25"/>
  <c r="H19" i="25"/>
  <c r="H13" i="17"/>
  <c r="H20" i="17"/>
  <c r="H22" i="17"/>
  <c r="H26" i="21"/>
  <c r="D41" i="21"/>
  <c r="D11" i="16" s="1"/>
  <c r="D20" i="16" s="1"/>
  <c r="G35" i="21"/>
  <c r="C15" i="24"/>
  <c r="C17" i="24" s="1"/>
  <c r="C14" i="16" s="1"/>
  <c r="I22" i="25"/>
  <c r="I15" i="16" s="1"/>
  <c r="K10" i="27"/>
  <c r="K12" i="27" s="1"/>
  <c r="K14" i="27" s="1"/>
  <c r="K17" i="16" s="1"/>
  <c r="K21" i="14" s="1"/>
  <c r="M32" i="147" s="1"/>
  <c r="H11" i="28"/>
  <c r="H12" i="17"/>
  <c r="J16" i="17"/>
  <c r="I17" i="17"/>
  <c r="I23" i="17" s="1"/>
  <c r="I37" i="17" s="1"/>
  <c r="I7" i="16" s="1"/>
  <c r="H30" i="17"/>
  <c r="H17" i="17"/>
  <c r="H21" i="17"/>
  <c r="F35" i="17"/>
  <c r="H18" i="17"/>
  <c r="H28" i="17"/>
  <c r="M41" i="21"/>
  <c r="M11" i="16" s="1"/>
  <c r="M14" i="14" s="1"/>
  <c r="O25" i="147" s="1"/>
  <c r="H24" i="21"/>
  <c r="J24" i="21"/>
  <c r="K34" i="21"/>
  <c r="O34" i="21" s="1"/>
  <c r="O35" i="21" s="1"/>
  <c r="Q14" i="14" s="1"/>
  <c r="C35" i="21"/>
  <c r="J9" i="17"/>
  <c r="H9" i="17"/>
  <c r="J27" i="17"/>
  <c r="H27" i="17"/>
  <c r="O15" i="19"/>
  <c r="O17" i="19" s="1"/>
  <c r="J33" i="21"/>
  <c r="J35" i="21" s="1"/>
  <c r="F35" i="21"/>
  <c r="H33" i="21"/>
  <c r="H35" i="21" s="1"/>
  <c r="G23" i="17"/>
  <c r="J14" i="17"/>
  <c r="H14" i="17"/>
  <c r="J22" i="17"/>
  <c r="K10" i="18"/>
  <c r="G15" i="19"/>
  <c r="G17" i="19" s="1"/>
  <c r="G9" i="16" s="1"/>
  <c r="K15" i="21"/>
  <c r="O10" i="21"/>
  <c r="C23" i="17"/>
  <c r="K8" i="17"/>
  <c r="J13" i="17"/>
  <c r="C31" i="17"/>
  <c r="K26" i="17"/>
  <c r="J30" i="17"/>
  <c r="H9" i="18"/>
  <c r="C15" i="19"/>
  <c r="C17" i="19" s="1"/>
  <c r="C9" i="16" s="1"/>
  <c r="C15" i="21"/>
  <c r="C30" i="21"/>
  <c r="K18" i="21"/>
  <c r="H28" i="21"/>
  <c r="J28" i="21"/>
  <c r="K11" i="22"/>
  <c r="O11" i="22" s="1"/>
  <c r="O13" i="22" s="1"/>
  <c r="O15" i="22" s="1"/>
  <c r="G17" i="23"/>
  <c r="G19" i="23" s="1"/>
  <c r="G13" i="16" s="1"/>
  <c r="H10" i="23"/>
  <c r="H8" i="17"/>
  <c r="F23" i="17"/>
  <c r="J19" i="17"/>
  <c r="H19" i="17"/>
  <c r="H26" i="17"/>
  <c r="F31" i="17"/>
  <c r="K34" i="17"/>
  <c r="J8" i="18"/>
  <c r="H8" i="18"/>
  <c r="J12" i="18"/>
  <c r="H12" i="18"/>
  <c r="H12" i="19"/>
  <c r="J12" i="19"/>
  <c r="J15" i="19" s="1"/>
  <c r="J17" i="19" s="1"/>
  <c r="J9" i="16" s="1"/>
  <c r="F15" i="21"/>
  <c r="H10" i="21"/>
  <c r="K38" i="21"/>
  <c r="C39" i="21"/>
  <c r="C13" i="26"/>
  <c r="C15" i="26" s="1"/>
  <c r="C16" i="16" s="1"/>
  <c r="K10" i="26"/>
  <c r="N37" i="17"/>
  <c r="N7" i="16" s="1"/>
  <c r="N10" i="14" s="1"/>
  <c r="P21" i="147" s="1"/>
  <c r="G31" i="17"/>
  <c r="H34" i="17"/>
  <c r="H35" i="17" s="1"/>
  <c r="K10" i="20"/>
  <c r="G15" i="21"/>
  <c r="J11" i="21"/>
  <c r="H11" i="21"/>
  <c r="H18" i="21"/>
  <c r="F30" i="21"/>
  <c r="N41" i="21"/>
  <c r="N11" i="16" s="1"/>
  <c r="N14" i="14" s="1"/>
  <c r="P25" i="147" s="1"/>
  <c r="K35" i="21"/>
  <c r="H11" i="22"/>
  <c r="J11" i="22"/>
  <c r="H11" i="18"/>
  <c r="F15" i="19"/>
  <c r="F17" i="19" s="1"/>
  <c r="H10" i="20"/>
  <c r="H11" i="20" s="1"/>
  <c r="H13" i="20" s="1"/>
  <c r="H10" i="16" s="1"/>
  <c r="F11" i="20"/>
  <c r="F13" i="20" s="1"/>
  <c r="G30" i="21"/>
  <c r="G41" i="21" s="1"/>
  <c r="G11" i="16" s="1"/>
  <c r="J19" i="21"/>
  <c r="H19" i="21"/>
  <c r="J14" i="24"/>
  <c r="H14" i="24"/>
  <c r="K20" i="25"/>
  <c r="K22" i="25" s="1"/>
  <c r="K15" i="16" s="1"/>
  <c r="K18" i="14" s="1"/>
  <c r="M29" i="147" s="1"/>
  <c r="J10" i="22"/>
  <c r="J12" i="23"/>
  <c r="J10" i="24"/>
  <c r="H10" i="24"/>
  <c r="F15" i="24"/>
  <c r="F17" i="24" s="1"/>
  <c r="F13" i="26"/>
  <c r="F15" i="26" s="1"/>
  <c r="K12" i="28"/>
  <c r="K14" i="28" s="1"/>
  <c r="K18" i="16" s="1"/>
  <c r="K22" i="14" s="1"/>
  <c r="M33" i="147" s="1"/>
  <c r="I10" i="21"/>
  <c r="I15" i="21" s="1"/>
  <c r="I41" i="21" s="1"/>
  <c r="I11" i="16" s="1"/>
  <c r="L41" i="21"/>
  <c r="L11" i="16" s="1"/>
  <c r="C17" i="23"/>
  <c r="C19" i="23" s="1"/>
  <c r="C13" i="16" s="1"/>
  <c r="C22" i="25"/>
  <c r="C15" i="16" s="1"/>
  <c r="G13" i="26"/>
  <c r="G15" i="26" s="1"/>
  <c r="G16" i="16" s="1"/>
  <c r="J11" i="26"/>
  <c r="H11" i="26"/>
  <c r="H13" i="26" s="1"/>
  <c r="H15" i="26" s="1"/>
  <c r="H16" i="16" s="1"/>
  <c r="G12" i="27"/>
  <c r="G14" i="27" s="1"/>
  <c r="G17" i="16" s="1"/>
  <c r="H12" i="28"/>
  <c r="H14" i="28" s="1"/>
  <c r="H18" i="16" s="1"/>
  <c r="J13" i="23"/>
  <c r="H13" i="23"/>
  <c r="K15" i="24"/>
  <c r="K17" i="24" s="1"/>
  <c r="K14" i="16" s="1"/>
  <c r="K17" i="14" s="1"/>
  <c r="M28" i="147" s="1"/>
  <c r="O10" i="24"/>
  <c r="O15" i="24" s="1"/>
  <c r="O17" i="24" s="1"/>
  <c r="O14" i="16" s="1"/>
  <c r="O17" i="14" s="1"/>
  <c r="Q28" i="147" s="1"/>
  <c r="J17" i="25"/>
  <c r="H17" i="25"/>
  <c r="O10" i="28"/>
  <c r="O12" i="28" s="1"/>
  <c r="O14" i="28" s="1"/>
  <c r="H14" i="23"/>
  <c r="H11" i="24"/>
  <c r="H10" i="25"/>
  <c r="H11" i="25" s="1"/>
  <c r="H14" i="25"/>
  <c r="H18" i="25"/>
  <c r="H12" i="26"/>
  <c r="H10" i="27"/>
  <c r="O10" i="27"/>
  <c r="O12" i="27" s="1"/>
  <c r="O14" i="27" s="1"/>
  <c r="H11" i="27"/>
  <c r="J10" i="28"/>
  <c r="J12" i="28" s="1"/>
  <c r="J14" i="28" s="1"/>
  <c r="J18" i="16" s="1"/>
  <c r="K10" i="23"/>
  <c r="J14" i="25"/>
  <c r="I12" i="26"/>
  <c r="I13" i="26" s="1"/>
  <c r="I15" i="26" s="1"/>
  <c r="I16" i="16" s="1"/>
  <c r="F22" i="25" l="1"/>
  <c r="O10" i="25"/>
  <c r="O11" i="25" s="1"/>
  <c r="O22" i="25" s="1"/>
  <c r="J17" i="23"/>
  <c r="J19" i="23" s="1"/>
  <c r="J13" i="22"/>
  <c r="J15" i="22" s="1"/>
  <c r="J12" i="16" s="1"/>
  <c r="J20" i="25"/>
  <c r="J22" i="25" s="1"/>
  <c r="J15" i="16" s="1"/>
  <c r="K13" i="22"/>
  <c r="K15" i="22" s="1"/>
  <c r="K12" i="16" s="1"/>
  <c r="K15" i="14" s="1"/>
  <c r="M26" i="147" s="1"/>
  <c r="J30" i="21"/>
  <c r="H13" i="22"/>
  <c r="H15" i="22" s="1"/>
  <c r="H12" i="16" s="1"/>
  <c r="P7" i="147"/>
  <c r="O7" i="147"/>
  <c r="J13" i="16"/>
  <c r="O17" i="16"/>
  <c r="O21" i="14" s="1"/>
  <c r="Q32" i="147" s="1"/>
  <c r="P21" i="14"/>
  <c r="R21" i="14" s="1"/>
  <c r="O18" i="16"/>
  <c r="O22" i="14" s="1"/>
  <c r="P22" i="14"/>
  <c r="R22" i="14" s="1"/>
  <c r="H15" i="24"/>
  <c r="H17" i="24" s="1"/>
  <c r="H14" i="16" s="1"/>
  <c r="I20" i="16"/>
  <c r="H30" i="21"/>
  <c r="H12" i="27"/>
  <c r="H14" i="27" s="1"/>
  <c r="H17" i="16" s="1"/>
  <c r="J15" i="24"/>
  <c r="J17" i="24" s="1"/>
  <c r="J14" i="16" s="1"/>
  <c r="H31" i="17"/>
  <c r="O12" i="16"/>
  <c r="O15" i="14" s="1"/>
  <c r="Q26" i="147" s="1"/>
  <c r="P15" i="14"/>
  <c r="R15" i="14" s="1"/>
  <c r="J12" i="26"/>
  <c r="J13" i="26" s="1"/>
  <c r="J15" i="26" s="1"/>
  <c r="H15" i="19"/>
  <c r="H17" i="19" s="1"/>
  <c r="H9" i="16" s="1"/>
  <c r="O9" i="16"/>
  <c r="O12" i="14" s="1"/>
  <c r="Q23" i="147" s="1"/>
  <c r="P12" i="14"/>
  <c r="R12" i="14" s="1"/>
  <c r="L20" i="16"/>
  <c r="L14" i="14"/>
  <c r="J31" i="17"/>
  <c r="M20" i="16"/>
  <c r="O15" i="16"/>
  <c r="O18" i="14" s="1"/>
  <c r="Q29" i="147" s="1"/>
  <c r="P18" i="14"/>
  <c r="R18" i="14" s="1"/>
  <c r="P17" i="14"/>
  <c r="R17" i="14" s="1"/>
  <c r="S17" i="14" s="1"/>
  <c r="H17" i="23"/>
  <c r="H19" i="23" s="1"/>
  <c r="H13" i="16" s="1"/>
  <c r="C37" i="17"/>
  <c r="C7" i="16" s="1"/>
  <c r="G37" i="17"/>
  <c r="G7" i="16" s="1"/>
  <c r="G20" i="16" s="1"/>
  <c r="J17" i="17"/>
  <c r="J23" i="17" s="1"/>
  <c r="O15" i="21"/>
  <c r="O10" i="18"/>
  <c r="O15" i="18" s="1"/>
  <c r="O17" i="18" s="1"/>
  <c r="K15" i="18"/>
  <c r="K17" i="18" s="1"/>
  <c r="K8" i="16" s="1"/>
  <c r="K11" i="14" s="1"/>
  <c r="M22" i="147" s="1"/>
  <c r="J10" i="21"/>
  <c r="J15" i="21" s="1"/>
  <c r="H15" i="18"/>
  <c r="H17" i="18" s="1"/>
  <c r="H8" i="16" s="1"/>
  <c r="F37" i="17"/>
  <c r="K30" i="21"/>
  <c r="O18" i="21"/>
  <c r="O30" i="21" s="1"/>
  <c r="K17" i="23"/>
  <c r="K19" i="23" s="1"/>
  <c r="K13" i="16" s="1"/>
  <c r="K16" i="14" s="1"/>
  <c r="M27" i="147" s="1"/>
  <c r="O10" i="23"/>
  <c r="O17" i="23" s="1"/>
  <c r="O19" i="23" s="1"/>
  <c r="K11" i="20"/>
  <c r="K13" i="20" s="1"/>
  <c r="K10" i="16" s="1"/>
  <c r="K13" i="14" s="1"/>
  <c r="M24" i="147" s="1"/>
  <c r="O10" i="20"/>
  <c r="O11" i="20" s="1"/>
  <c r="O13" i="20" s="1"/>
  <c r="K35" i="17"/>
  <c r="O34" i="17"/>
  <c r="O35" i="17" s="1"/>
  <c r="K31" i="17"/>
  <c r="O26" i="17"/>
  <c r="O31" i="17" s="1"/>
  <c r="Q10" i="14" s="1"/>
  <c r="Q2" i="14" s="1"/>
  <c r="F16" i="16"/>
  <c r="F10" i="16"/>
  <c r="F15" i="16"/>
  <c r="K13" i="26"/>
  <c r="K15" i="26" s="1"/>
  <c r="K16" i="16" s="1"/>
  <c r="K19" i="14" s="1"/>
  <c r="M30" i="147" s="1"/>
  <c r="O10" i="26"/>
  <c r="O13" i="26" s="1"/>
  <c r="O15" i="26" s="1"/>
  <c r="K39" i="21"/>
  <c r="O38" i="21"/>
  <c r="O39" i="21" s="1"/>
  <c r="H20" i="25"/>
  <c r="H22" i="25" s="1"/>
  <c r="H15" i="16" s="1"/>
  <c r="F14" i="16"/>
  <c r="F9" i="16"/>
  <c r="F41" i="21"/>
  <c r="N20" i="16"/>
  <c r="H15" i="21"/>
  <c r="H41" i="21" s="1"/>
  <c r="H11" i="16" s="1"/>
  <c r="J15" i="18"/>
  <c r="J17" i="18" s="1"/>
  <c r="H23" i="17"/>
  <c r="H37" i="17" s="1"/>
  <c r="H7" i="16" s="1"/>
  <c r="C41" i="21"/>
  <c r="C11" i="16" s="1"/>
  <c r="K23" i="17"/>
  <c r="O8" i="17"/>
  <c r="O23" i="17" s="1"/>
  <c r="P10" i="14" s="1"/>
  <c r="R10" i="14" l="1"/>
  <c r="C20" i="16"/>
  <c r="J41" i="21"/>
  <c r="J11" i="16" s="1"/>
  <c r="S22" i="14"/>
  <c r="Q33" i="147"/>
  <c r="N25" i="147"/>
  <c r="J16" i="16"/>
  <c r="S15" i="14"/>
  <c r="O13" i="16"/>
  <c r="O16" i="14" s="1"/>
  <c r="Q27" i="147" s="1"/>
  <c r="P16" i="14"/>
  <c r="R16" i="14" s="1"/>
  <c r="S21" i="14"/>
  <c r="P14" i="14"/>
  <c r="R14" i="14" s="1"/>
  <c r="S12" i="14"/>
  <c r="O10" i="16"/>
  <c r="O13" i="14" s="1"/>
  <c r="Q24" i="147" s="1"/>
  <c r="P13" i="14"/>
  <c r="R13" i="14" s="1"/>
  <c r="J37" i="17"/>
  <c r="J7" i="16" s="1"/>
  <c r="O16" i="16"/>
  <c r="O19" i="14" s="1"/>
  <c r="Q30" i="147" s="1"/>
  <c r="P19" i="14"/>
  <c r="R19" i="14" s="1"/>
  <c r="S18" i="14"/>
  <c r="K37" i="17"/>
  <c r="K7" i="16" s="1"/>
  <c r="K10" i="14" s="1"/>
  <c r="M21" i="147" s="1"/>
  <c r="O8" i="16"/>
  <c r="O11" i="14" s="1"/>
  <c r="Q22" i="147" s="1"/>
  <c r="P11" i="14"/>
  <c r="R11" i="14" s="1"/>
  <c r="O41" i="21"/>
  <c r="O11" i="16" s="1"/>
  <c r="O14" i="14" s="1"/>
  <c r="O37" i="17"/>
  <c r="O7" i="16" s="1"/>
  <c r="J8" i="16"/>
  <c r="J20" i="16" s="1"/>
  <c r="F11" i="16"/>
  <c r="K41" i="21"/>
  <c r="K11" i="16" s="1"/>
  <c r="K14" i="14" s="1"/>
  <c r="M25" i="147" s="1"/>
  <c r="H20" i="16"/>
  <c r="F7" i="16"/>
  <c r="N7" i="147" l="1"/>
  <c r="M7" i="147"/>
  <c r="S14" i="14"/>
  <c r="Q25" i="147"/>
  <c r="S19" i="14"/>
  <c r="S13" i="14"/>
  <c r="S16" i="14"/>
  <c r="K20" i="16"/>
  <c r="O20" i="16"/>
  <c r="O10" i="14"/>
  <c r="S11" i="14"/>
  <c r="F20" i="16"/>
  <c r="S10" i="14" l="1"/>
  <c r="Q21" i="147"/>
  <c r="Q7" i="147" s="1"/>
  <c r="J2" i="14"/>
  <c r="I2" i="14"/>
  <c r="N32" i="5" l="1"/>
  <c r="M32" i="5"/>
  <c r="L32" i="5"/>
  <c r="I32" i="5"/>
  <c r="E32" i="5"/>
  <c r="D32" i="5"/>
  <c r="N16" i="5"/>
  <c r="M16" i="5"/>
  <c r="L16" i="5"/>
  <c r="E16" i="5"/>
  <c r="D16" i="5"/>
  <c r="N15" i="13"/>
  <c r="M15" i="13"/>
  <c r="L15" i="13"/>
  <c r="I15" i="13"/>
  <c r="E15" i="13"/>
  <c r="D15" i="13"/>
  <c r="N11" i="13"/>
  <c r="M11" i="13"/>
  <c r="L11" i="13"/>
  <c r="I11" i="13"/>
  <c r="E11" i="13"/>
  <c r="D11" i="13"/>
  <c r="N41" i="12"/>
  <c r="M41" i="12"/>
  <c r="L41" i="12"/>
  <c r="I41" i="12"/>
  <c r="E41" i="12"/>
  <c r="D41" i="12"/>
  <c r="N35" i="12"/>
  <c r="M35" i="12"/>
  <c r="L35" i="12"/>
  <c r="I35" i="12"/>
  <c r="E35" i="12"/>
  <c r="D35" i="12"/>
  <c r="N14" i="12"/>
  <c r="M14" i="12"/>
  <c r="L14" i="12"/>
  <c r="L43" i="12" s="1"/>
  <c r="L7" i="4" s="1"/>
  <c r="I14" i="12"/>
  <c r="E14" i="12"/>
  <c r="D14" i="12"/>
  <c r="G10" i="5"/>
  <c r="F10" i="5"/>
  <c r="C10" i="5"/>
  <c r="K10" i="5" s="1"/>
  <c r="G31" i="5"/>
  <c r="F31" i="5"/>
  <c r="C31" i="5"/>
  <c r="K31" i="5" s="1"/>
  <c r="O31" i="5" s="1"/>
  <c r="G30" i="5"/>
  <c r="F30" i="5"/>
  <c r="J30" i="5" s="1"/>
  <c r="C30" i="5"/>
  <c r="K30" i="5" s="1"/>
  <c r="O30" i="5" s="1"/>
  <c r="G29" i="5"/>
  <c r="F29" i="5"/>
  <c r="J29" i="5" s="1"/>
  <c r="C29" i="5"/>
  <c r="K29" i="5" s="1"/>
  <c r="O29" i="5" s="1"/>
  <c r="G28" i="5"/>
  <c r="F28" i="5"/>
  <c r="J28" i="5" s="1"/>
  <c r="C28" i="5"/>
  <c r="K28" i="5" s="1"/>
  <c r="O28" i="5" s="1"/>
  <c r="G27" i="5"/>
  <c r="F27" i="5"/>
  <c r="J27" i="5" s="1"/>
  <c r="C27" i="5"/>
  <c r="K27" i="5" s="1"/>
  <c r="O27" i="5" s="1"/>
  <c r="G26" i="5"/>
  <c r="F26" i="5"/>
  <c r="J26" i="5" s="1"/>
  <c r="C26" i="5"/>
  <c r="K26" i="5" s="1"/>
  <c r="O26" i="5" s="1"/>
  <c r="G25" i="5"/>
  <c r="F25" i="5"/>
  <c r="J25" i="5" s="1"/>
  <c r="C25" i="5"/>
  <c r="K25" i="5" s="1"/>
  <c r="O25" i="5" s="1"/>
  <c r="G24" i="5"/>
  <c r="F24" i="5"/>
  <c r="J24" i="5" s="1"/>
  <c r="C24" i="5"/>
  <c r="K24" i="5" s="1"/>
  <c r="O24" i="5" s="1"/>
  <c r="G23" i="5"/>
  <c r="F23" i="5"/>
  <c r="J23" i="5" s="1"/>
  <c r="C23" i="5"/>
  <c r="K23" i="5" s="1"/>
  <c r="O23" i="5" s="1"/>
  <c r="G22" i="5"/>
  <c r="F22" i="5"/>
  <c r="J22" i="5" s="1"/>
  <c r="C22" i="5"/>
  <c r="K22" i="5" s="1"/>
  <c r="O22" i="5" s="1"/>
  <c r="G21" i="5"/>
  <c r="F21" i="5"/>
  <c r="J21" i="5" s="1"/>
  <c r="C21" i="5"/>
  <c r="K21" i="5" s="1"/>
  <c r="O21" i="5" s="1"/>
  <c r="G20" i="5"/>
  <c r="F20" i="5"/>
  <c r="J20" i="5" s="1"/>
  <c r="C20" i="5"/>
  <c r="K20" i="5" s="1"/>
  <c r="O20" i="5" s="1"/>
  <c r="G19" i="5"/>
  <c r="F19" i="5"/>
  <c r="C19" i="5"/>
  <c r="K19" i="5" s="1"/>
  <c r="O19" i="5" s="1"/>
  <c r="G15" i="5"/>
  <c r="F15" i="5"/>
  <c r="J15" i="5" s="1"/>
  <c r="C15" i="5"/>
  <c r="K15" i="5" s="1"/>
  <c r="O15" i="5" s="1"/>
  <c r="G14" i="5"/>
  <c r="F14" i="5"/>
  <c r="J14" i="5" s="1"/>
  <c r="C14" i="5"/>
  <c r="K14" i="5" s="1"/>
  <c r="O14" i="5" s="1"/>
  <c r="G13" i="5"/>
  <c r="F13" i="5"/>
  <c r="J13" i="5" s="1"/>
  <c r="C13" i="5"/>
  <c r="K13" i="5" s="1"/>
  <c r="O13" i="5" s="1"/>
  <c r="G12" i="5"/>
  <c r="F12" i="5"/>
  <c r="C12" i="5"/>
  <c r="K12" i="5" s="1"/>
  <c r="O12" i="5" s="1"/>
  <c r="G11" i="5"/>
  <c r="F11" i="5"/>
  <c r="J11" i="5" s="1"/>
  <c r="C11" i="5"/>
  <c r="K11" i="5" s="1"/>
  <c r="O11" i="5" s="1"/>
  <c r="G14" i="13"/>
  <c r="F14" i="13"/>
  <c r="J14" i="13" s="1"/>
  <c r="J15" i="13" s="1"/>
  <c r="C14" i="13"/>
  <c r="K14" i="13" s="1"/>
  <c r="K15" i="13" s="1"/>
  <c r="G10" i="13"/>
  <c r="F10" i="13"/>
  <c r="J10" i="13" s="1"/>
  <c r="J11" i="13" s="1"/>
  <c r="C10" i="13"/>
  <c r="K10" i="13" s="1"/>
  <c r="O10" i="13" s="1"/>
  <c r="O11" i="13" s="1"/>
  <c r="G40" i="12"/>
  <c r="F40" i="12"/>
  <c r="J40" i="12" s="1"/>
  <c r="C40" i="12"/>
  <c r="K40" i="12" s="1"/>
  <c r="O40" i="12" s="1"/>
  <c r="G39" i="12"/>
  <c r="F39" i="12"/>
  <c r="J39" i="12" s="1"/>
  <c r="C39" i="12"/>
  <c r="K39" i="12" s="1"/>
  <c r="O39" i="12" s="1"/>
  <c r="G38" i="12"/>
  <c r="F38" i="12"/>
  <c r="J38" i="12" s="1"/>
  <c r="C38" i="12"/>
  <c r="K38" i="12" s="1"/>
  <c r="G34" i="12"/>
  <c r="F34" i="12"/>
  <c r="J34" i="12" s="1"/>
  <c r="C34" i="12"/>
  <c r="K34" i="12" s="1"/>
  <c r="O34" i="12" s="1"/>
  <c r="G33" i="12"/>
  <c r="F33" i="12"/>
  <c r="J33" i="12" s="1"/>
  <c r="C33" i="12"/>
  <c r="K33" i="12" s="1"/>
  <c r="O33" i="12" s="1"/>
  <c r="G32" i="12"/>
  <c r="F32" i="12"/>
  <c r="J32" i="12" s="1"/>
  <c r="C32" i="12"/>
  <c r="K32" i="12" s="1"/>
  <c r="O32" i="12" s="1"/>
  <c r="G31" i="12"/>
  <c r="F31" i="12"/>
  <c r="J31" i="12" s="1"/>
  <c r="C31" i="12"/>
  <c r="K31" i="12" s="1"/>
  <c r="O31" i="12" s="1"/>
  <c r="G30" i="12"/>
  <c r="F30" i="12"/>
  <c r="J30" i="12" s="1"/>
  <c r="C30" i="12"/>
  <c r="K30" i="12" s="1"/>
  <c r="O30" i="12" s="1"/>
  <c r="G29" i="12"/>
  <c r="F29" i="12"/>
  <c r="J29" i="12" s="1"/>
  <c r="C29" i="12"/>
  <c r="K29" i="12" s="1"/>
  <c r="O29" i="12" s="1"/>
  <c r="G28" i="12"/>
  <c r="F28" i="12"/>
  <c r="J28" i="12" s="1"/>
  <c r="C28" i="12"/>
  <c r="K28" i="12" s="1"/>
  <c r="O28" i="12" s="1"/>
  <c r="G27" i="12"/>
  <c r="F27" i="12"/>
  <c r="J27" i="12" s="1"/>
  <c r="C27" i="12"/>
  <c r="K27" i="12" s="1"/>
  <c r="O27" i="12" s="1"/>
  <c r="G26" i="12"/>
  <c r="F26" i="12"/>
  <c r="J26" i="12" s="1"/>
  <c r="C26" i="12"/>
  <c r="K26" i="12" s="1"/>
  <c r="O26" i="12" s="1"/>
  <c r="G25" i="12"/>
  <c r="F25" i="12"/>
  <c r="J25" i="12" s="1"/>
  <c r="C25" i="12"/>
  <c r="K25" i="12" s="1"/>
  <c r="O25" i="12" s="1"/>
  <c r="G24" i="12"/>
  <c r="F24" i="12"/>
  <c r="J24" i="12" s="1"/>
  <c r="C24" i="12"/>
  <c r="K24" i="12" s="1"/>
  <c r="O24" i="12" s="1"/>
  <c r="G23" i="12"/>
  <c r="F23" i="12"/>
  <c r="J23" i="12" s="1"/>
  <c r="C23" i="12"/>
  <c r="K23" i="12" s="1"/>
  <c r="O23" i="12" s="1"/>
  <c r="G22" i="12"/>
  <c r="F22" i="12"/>
  <c r="C22" i="12"/>
  <c r="K22" i="12" s="1"/>
  <c r="O22" i="12" s="1"/>
  <c r="G21" i="12"/>
  <c r="F21" i="12"/>
  <c r="J21" i="12" s="1"/>
  <c r="C21" i="12"/>
  <c r="K21" i="12" s="1"/>
  <c r="O21" i="12" s="1"/>
  <c r="G20" i="12"/>
  <c r="F20" i="12"/>
  <c r="J20" i="12" s="1"/>
  <c r="C20" i="12"/>
  <c r="K20" i="12" s="1"/>
  <c r="O20" i="12" s="1"/>
  <c r="G19" i="12"/>
  <c r="F19" i="12"/>
  <c r="J19" i="12" s="1"/>
  <c r="C19" i="12"/>
  <c r="K19" i="12" s="1"/>
  <c r="O19" i="12" s="1"/>
  <c r="G18" i="12"/>
  <c r="F18" i="12"/>
  <c r="J18" i="12" s="1"/>
  <c r="C18" i="12"/>
  <c r="K18" i="12" s="1"/>
  <c r="O18" i="12" s="1"/>
  <c r="G17" i="12"/>
  <c r="F17" i="12"/>
  <c r="J17" i="12" s="1"/>
  <c r="C17" i="12"/>
  <c r="K17" i="12" s="1"/>
  <c r="O17" i="12" s="1"/>
  <c r="G13" i="12"/>
  <c r="F13" i="12"/>
  <c r="J13" i="12" s="1"/>
  <c r="C13" i="12"/>
  <c r="K13" i="12" s="1"/>
  <c r="O13" i="12" s="1"/>
  <c r="G12" i="12"/>
  <c r="F12" i="12"/>
  <c r="J12" i="12" s="1"/>
  <c r="C12" i="12"/>
  <c r="K12" i="12" s="1"/>
  <c r="O12" i="12" s="1"/>
  <c r="G11" i="12"/>
  <c r="F11" i="12"/>
  <c r="J11" i="12" s="1"/>
  <c r="C11" i="12"/>
  <c r="K11" i="12" s="1"/>
  <c r="O11" i="12" s="1"/>
  <c r="F10" i="12"/>
  <c r="C10" i="12"/>
  <c r="K10" i="12" s="1"/>
  <c r="K14" i="12" s="1"/>
  <c r="M43" i="12" l="1"/>
  <c r="M7" i="4" s="1"/>
  <c r="G16" i="5"/>
  <c r="G34" i="5" s="1"/>
  <c r="G32" i="5"/>
  <c r="N17" i="13"/>
  <c r="N8" i="4" s="1"/>
  <c r="J41" i="12"/>
  <c r="N43" i="12"/>
  <c r="N7" i="4" s="1"/>
  <c r="D43" i="12"/>
  <c r="D7" i="4" s="1"/>
  <c r="F14" i="12"/>
  <c r="K41" i="12"/>
  <c r="I43" i="12"/>
  <c r="E43" i="12"/>
  <c r="E7" i="4" s="1"/>
  <c r="E17" i="13"/>
  <c r="E8" i="4" s="1"/>
  <c r="K16" i="5"/>
  <c r="L17" i="13"/>
  <c r="L8" i="4" s="1"/>
  <c r="O35" i="12"/>
  <c r="F35" i="12"/>
  <c r="K35" i="12"/>
  <c r="C41" i="12"/>
  <c r="F11" i="13"/>
  <c r="K11" i="13"/>
  <c r="K17" i="13" s="1"/>
  <c r="K8" i="4" s="1"/>
  <c r="C15" i="13"/>
  <c r="K32" i="5"/>
  <c r="O10" i="12"/>
  <c r="O14" i="12" s="1"/>
  <c r="O38" i="12"/>
  <c r="O41" i="12" s="1"/>
  <c r="O14" i="13"/>
  <c r="O15" i="13" s="1"/>
  <c r="O17" i="13" s="1"/>
  <c r="O8" i="4" s="1"/>
  <c r="O7" i="14" s="1"/>
  <c r="O10" i="5"/>
  <c r="C35" i="12"/>
  <c r="C11" i="13"/>
  <c r="D17" i="13"/>
  <c r="D8" i="4" s="1"/>
  <c r="I17" i="13"/>
  <c r="M17" i="13"/>
  <c r="M8" i="4" s="1"/>
  <c r="C14" i="12"/>
  <c r="J17" i="13"/>
  <c r="H22" i="12"/>
  <c r="H12" i="5"/>
  <c r="H19" i="5"/>
  <c r="H31" i="5"/>
  <c r="H10" i="5"/>
  <c r="I10" i="5"/>
  <c r="F41" i="12"/>
  <c r="F15" i="13"/>
  <c r="C16" i="5"/>
  <c r="C32" i="5"/>
  <c r="O32" i="5"/>
  <c r="O16" i="5"/>
  <c r="O34" i="5" s="1"/>
  <c r="D34" i="5"/>
  <c r="D9" i="4" s="1"/>
  <c r="E34" i="5"/>
  <c r="E9" i="4" s="1"/>
  <c r="M34" i="5"/>
  <c r="M9" i="4" s="1"/>
  <c r="N34" i="5"/>
  <c r="N9" i="4" s="1"/>
  <c r="N9" i="14" s="1"/>
  <c r="P20" i="147" s="1"/>
  <c r="K34" i="5"/>
  <c r="K9" i="4" s="1"/>
  <c r="L34" i="5"/>
  <c r="L9" i="4" s="1"/>
  <c r="H20" i="5"/>
  <c r="H24" i="5"/>
  <c r="H28" i="5"/>
  <c r="H21" i="5"/>
  <c r="H25" i="5"/>
  <c r="H29" i="5"/>
  <c r="H22" i="5"/>
  <c r="H26" i="5"/>
  <c r="H30" i="5"/>
  <c r="H23" i="5"/>
  <c r="H27" i="5"/>
  <c r="J19" i="5"/>
  <c r="J31" i="5"/>
  <c r="H13" i="5"/>
  <c r="J12" i="5"/>
  <c r="H14" i="5"/>
  <c r="H11" i="5"/>
  <c r="H15" i="5"/>
  <c r="H14" i="13"/>
  <c r="H15" i="13" s="1"/>
  <c r="H10" i="13"/>
  <c r="H11" i="13" s="1"/>
  <c r="H38" i="12"/>
  <c r="H39" i="12"/>
  <c r="H40" i="12"/>
  <c r="H19" i="12"/>
  <c r="H23" i="12"/>
  <c r="H27" i="12"/>
  <c r="H31" i="12"/>
  <c r="H20" i="12"/>
  <c r="H24" i="12"/>
  <c r="H28" i="12"/>
  <c r="H32" i="12"/>
  <c r="H17" i="12"/>
  <c r="H21" i="12"/>
  <c r="H25" i="12"/>
  <c r="H29" i="12"/>
  <c r="H33" i="12"/>
  <c r="H34" i="12"/>
  <c r="H18" i="12"/>
  <c r="H26" i="12"/>
  <c r="H30" i="12"/>
  <c r="J22" i="12"/>
  <c r="J35" i="12" s="1"/>
  <c r="H13" i="12"/>
  <c r="H12" i="12"/>
  <c r="H11" i="12"/>
  <c r="P6" i="147" l="1"/>
  <c r="P12" i="147" s="1"/>
  <c r="P118" i="147"/>
  <c r="P15" i="147" s="1"/>
  <c r="H17" i="13"/>
  <c r="O43" i="12"/>
  <c r="O7" i="4" s="1"/>
  <c r="O6" i="14" s="1"/>
  <c r="Q17" i="147" s="1"/>
  <c r="N11" i="4"/>
  <c r="D11" i="4"/>
  <c r="Q18" i="147"/>
  <c r="E11" i="4"/>
  <c r="K43" i="12"/>
  <c r="K7" i="4" s="1"/>
  <c r="K11" i="4" s="1"/>
  <c r="L11" i="4"/>
  <c r="L9" i="14"/>
  <c r="N20" i="147" s="1"/>
  <c r="K9" i="14"/>
  <c r="M20" i="147" s="1"/>
  <c r="N2" i="14"/>
  <c r="C34" i="5"/>
  <c r="C9" i="4" s="1"/>
  <c r="M11" i="4"/>
  <c r="M9" i="14"/>
  <c r="O20" i="147" s="1"/>
  <c r="F43" i="12"/>
  <c r="O9" i="4"/>
  <c r="O9" i="14" s="1"/>
  <c r="P9" i="14"/>
  <c r="H41" i="12"/>
  <c r="H32" i="5"/>
  <c r="H35" i="12"/>
  <c r="F17" i="13"/>
  <c r="F8" i="4" s="1"/>
  <c r="C17" i="13"/>
  <c r="C8" i="4" s="1"/>
  <c r="C43" i="12"/>
  <c r="C7" i="4" s="1"/>
  <c r="H16" i="5"/>
  <c r="H34" i="5" s="1"/>
  <c r="J32" i="5"/>
  <c r="I8" i="4"/>
  <c r="G15" i="13"/>
  <c r="G11" i="13"/>
  <c r="P120" i="147" l="1"/>
  <c r="M6" i="147"/>
  <c r="M12" i="147" s="1"/>
  <c r="M118" i="147"/>
  <c r="M15" i="147" s="1"/>
  <c r="C11" i="4"/>
  <c r="Q20" i="147"/>
  <c r="Q118" i="147" s="1"/>
  <c r="Q15" i="147" s="1"/>
  <c r="N6" i="147"/>
  <c r="N12" i="147" s="1"/>
  <c r="N118" i="147"/>
  <c r="N15" i="147" s="1"/>
  <c r="O6" i="147"/>
  <c r="O12" i="147" s="1"/>
  <c r="O118" i="147"/>
  <c r="O15" i="147" s="1"/>
  <c r="O2" i="14"/>
  <c r="K2" i="14"/>
  <c r="L2" i="14"/>
  <c r="O11" i="4"/>
  <c r="M2" i="14"/>
  <c r="P2" i="14"/>
  <c r="R2" i="14" s="1"/>
  <c r="R9" i="14"/>
  <c r="S9" i="14" s="1"/>
  <c r="G17" i="13"/>
  <c r="J8" i="4"/>
  <c r="N120" i="147" l="1"/>
  <c r="M120" i="147"/>
  <c r="O120" i="147"/>
  <c r="Q6" i="147"/>
  <c r="Q12" i="147" s="1"/>
  <c r="Q120" i="147" s="1"/>
  <c r="G8" i="4"/>
  <c r="H8" i="4"/>
  <c r="G41" i="12" l="1"/>
  <c r="I7" i="4"/>
  <c r="G10" i="12" l="1"/>
  <c r="G14" i="12" s="1"/>
  <c r="J10" i="12"/>
  <c r="J14" i="12" s="1"/>
  <c r="J43" i="12" s="1"/>
  <c r="G35" i="12" l="1"/>
  <c r="H10" i="12"/>
  <c r="G43" i="12" l="1"/>
  <c r="F7" i="4"/>
  <c r="J7" i="4"/>
  <c r="H14" i="12"/>
  <c r="H43" i="12" s="1"/>
  <c r="I16" i="5"/>
  <c r="I34" i="5" s="1"/>
  <c r="G7" i="4" l="1"/>
  <c r="H7" i="4"/>
  <c r="J10" i="5" l="1"/>
  <c r="J16" i="5" s="1"/>
  <c r="J34" i="5" s="1"/>
  <c r="I9" i="4" l="1"/>
  <c r="I11" i="4" s="1"/>
  <c r="F16" i="5" l="1"/>
  <c r="F32" i="5"/>
  <c r="F34" i="5" l="1"/>
  <c r="G9" i="4"/>
  <c r="G11" i="4" s="1"/>
  <c r="J9" i="4" l="1"/>
  <c r="J11" i="4" s="1"/>
  <c r="H9" i="4"/>
  <c r="H11" i="4" s="1"/>
  <c r="H1362" i="2" l="1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 l="1"/>
  <c r="H9" i="2"/>
  <c r="F9" i="4" l="1"/>
  <c r="F11" i="4" s="1"/>
</calcChain>
</file>

<file path=xl/comments1.xml><?xml version="1.0" encoding="utf-8"?>
<comments xmlns="http://schemas.openxmlformats.org/spreadsheetml/2006/main">
  <authors>
    <author>Emma Garrard</author>
  </authors>
  <commentList>
    <comment ref="F9" authorId="0" shapeId="0">
      <text>
        <r>
          <rPr>
            <b/>
            <sz val="9"/>
            <color indexed="81"/>
            <rFont val="Tahoma"/>
            <family val="2"/>
          </rPr>
          <t>Emma Garrard:</t>
        </r>
        <r>
          <rPr>
            <sz val="9"/>
            <color indexed="81"/>
            <rFont val="Tahoma"/>
            <family val="2"/>
          </rPr>
          <t xml:space="preserve">
Inc trainee Cemetary Ass post </t>
        </r>
      </text>
    </comment>
  </commentList>
</comments>
</file>

<file path=xl/comments10.xml><?xml version="1.0" encoding="utf-8"?>
<comments xmlns="http://schemas.openxmlformats.org/spreadsheetml/2006/main">
  <authors>
    <author>emma garrard</author>
    <author>Emma Garrard</author>
  </authors>
  <commentList>
    <comment ref="F9" authorId="0" shapeId="0">
      <text>
        <r>
          <rPr>
            <b/>
            <sz val="8"/>
            <color indexed="81"/>
            <rFont val="Tahoma"/>
            <family val="2"/>
          </rPr>
          <t>emma garrard:</t>
        </r>
        <r>
          <rPr>
            <sz val="8"/>
            <color indexed="81"/>
            <rFont val="Tahoma"/>
            <family val="2"/>
          </rPr>
          <t xml:space="preserve">
Salaries to be adjusted as per SB spreadsheet</t>
        </r>
      </text>
    </comment>
    <comment ref="I14" authorId="1" shapeId="0">
      <text>
        <r>
          <rPr>
            <b/>
            <sz val="9"/>
            <color indexed="81"/>
            <rFont val="Tahoma"/>
            <family val="2"/>
          </rPr>
          <t>Emma Garrard:</t>
        </r>
        <r>
          <rPr>
            <sz val="9"/>
            <color indexed="81"/>
            <rFont val="Tahoma"/>
            <family val="2"/>
          </rPr>
          <t xml:space="preserve">
As per MTFS 21/22:
£15,000 
Query raised with CR re: funding of the reserve and savings. Awaiting response.</t>
        </r>
      </text>
    </comment>
    <comment ref="A17" authorId="0" shapeId="0">
      <text>
        <r>
          <rPr>
            <b/>
            <sz val="8"/>
            <color indexed="81"/>
            <rFont val="Tahoma"/>
            <family val="2"/>
          </rPr>
          <t>emma garrard:</t>
        </r>
        <r>
          <rPr>
            <sz val="8"/>
            <color indexed="81"/>
            <rFont val="Tahoma"/>
            <family val="2"/>
          </rPr>
          <t xml:space="preserve">
Local Plan Reserve</t>
        </r>
      </text>
    </comment>
  </commentList>
</comments>
</file>

<file path=xl/comments11.xml><?xml version="1.0" encoding="utf-8"?>
<comments xmlns="http://schemas.openxmlformats.org/spreadsheetml/2006/main">
  <authors>
    <author>emma garrard</author>
  </authors>
  <commentList>
    <comment ref="F9" authorId="0" shapeId="0">
      <text>
        <r>
          <rPr>
            <b/>
            <sz val="8"/>
            <color indexed="81"/>
            <rFont val="Tahoma"/>
            <family val="2"/>
          </rPr>
          <t>emma garrard:</t>
        </r>
        <r>
          <rPr>
            <sz val="8"/>
            <color indexed="81"/>
            <rFont val="Tahoma"/>
            <family val="2"/>
          </rPr>
          <t xml:space="preserve">
Salaries to be adjusted as per SB spreadsheet
Includes adjustmned for sals provision</t>
        </r>
      </text>
    </comment>
  </commentList>
</comments>
</file>

<file path=xl/comments12.xml><?xml version="1.0" encoding="utf-8"?>
<comments xmlns="http://schemas.openxmlformats.org/spreadsheetml/2006/main">
  <authors>
    <author>emma garrard</author>
  </authors>
  <commentList>
    <comment ref="F9" authorId="0" shapeId="0">
      <text>
        <r>
          <rPr>
            <b/>
            <sz val="8"/>
            <color indexed="81"/>
            <rFont val="Tahoma"/>
            <family val="2"/>
          </rPr>
          <t>emma garrard:</t>
        </r>
        <r>
          <rPr>
            <sz val="8"/>
            <color indexed="81"/>
            <rFont val="Tahoma"/>
            <family val="2"/>
          </rPr>
          <t xml:space="preserve">
Salaries to be adjusted as per SB spreadsheet</t>
        </r>
      </text>
    </comment>
  </commentList>
</comments>
</file>

<file path=xl/comments13.xml><?xml version="1.0" encoding="utf-8"?>
<comments xmlns="http://schemas.openxmlformats.org/spreadsheetml/2006/main">
  <authors>
    <author>Kay Munder</author>
  </authors>
  <commentList>
    <comment ref="A35" authorId="0" shapeId="0">
      <text>
        <r>
          <rPr>
            <b/>
            <sz val="9"/>
            <color indexed="81"/>
            <rFont val="Tahoma"/>
            <family val="2"/>
          </rPr>
          <t>Kay Munder:</t>
        </r>
        <r>
          <rPr>
            <sz val="9"/>
            <color indexed="81"/>
            <rFont val="Tahoma"/>
            <family val="2"/>
          </rPr>
          <t xml:space="preserve">
Property group 20 income moved here at year end as part of HRA accounts</t>
        </r>
      </text>
    </comment>
  </commentList>
</comments>
</file>

<file path=xl/comments14.xml><?xml version="1.0" encoding="utf-8"?>
<comments xmlns="http://schemas.openxmlformats.org/spreadsheetml/2006/main">
  <authors>
    <author>Kay Munder</author>
    <author>emma garrard</author>
  </authors>
  <commentList>
    <comment ref="G5" authorId="0" shapeId="0">
      <text>
        <r>
          <rPr>
            <b/>
            <sz val="9"/>
            <color indexed="81"/>
            <rFont val="Tahoma"/>
            <family val="2"/>
          </rPr>
          <t>Kay Munder:</t>
        </r>
        <r>
          <rPr>
            <sz val="9"/>
            <color indexed="81"/>
            <rFont val="Tahoma"/>
            <family val="2"/>
          </rPr>
          <t xml:space="preserve">
Authorised virements and supplementaries</t>
        </r>
      </text>
    </comment>
    <comment ref="F26" authorId="1" shapeId="0">
      <text>
        <r>
          <rPr>
            <b/>
            <sz val="8"/>
            <color indexed="81"/>
            <rFont val="Tahoma"/>
            <family val="2"/>
          </rPr>
          <t>emma garrard:</t>
        </r>
        <r>
          <rPr>
            <sz val="8"/>
            <color indexed="81"/>
            <rFont val="Tahoma"/>
            <family val="2"/>
          </rPr>
          <t xml:space="preserve">
Not on GL</t>
        </r>
      </text>
    </comment>
  </commentList>
</comments>
</file>

<file path=xl/comments15.xml><?xml version="1.0" encoding="utf-8"?>
<comments xmlns="http://schemas.openxmlformats.org/spreadsheetml/2006/main">
  <authors>
    <author>emma garrard</author>
    <author>Emma Garrard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emma garrard:</t>
        </r>
        <r>
          <rPr>
            <sz val="8"/>
            <color indexed="81"/>
            <rFont val="Tahoma"/>
            <family val="2"/>
          </rPr>
          <t xml:space="preserve">
To period 09 31/12/19</t>
        </r>
      </text>
    </comment>
    <comment ref="C278" authorId="1" shapeId="0">
      <text>
        <r>
          <rPr>
            <b/>
            <sz val="9"/>
            <color indexed="81"/>
            <rFont val="Tahoma"/>
            <family val="2"/>
          </rPr>
          <t>Emma Garrard:</t>
        </r>
        <r>
          <rPr>
            <sz val="9"/>
            <color indexed="81"/>
            <rFont val="Tahoma"/>
            <family val="2"/>
          </rPr>
          <t xml:space="preserve">
Adj to 30/04/20</t>
        </r>
      </text>
    </comment>
  </commentList>
</comments>
</file>

<file path=xl/comments16.xml><?xml version="1.0" encoding="utf-8"?>
<comments xmlns="http://schemas.openxmlformats.org/spreadsheetml/2006/main">
  <authors>
    <author>bhanu patel</author>
  </authors>
  <commentList>
    <comment ref="D2" authorId="0" shapeId="0">
      <text>
        <r>
          <rPr>
            <b/>
            <sz val="8"/>
            <color indexed="81"/>
            <rFont val="Tahoma"/>
            <family val="2"/>
          </rPr>
          <t>SEGR 2008-09 14101 2018-19 OB £1,729.43</t>
        </r>
      </text>
    </comment>
  </commentList>
</comments>
</file>

<file path=xl/comments17.xml><?xml version="1.0" encoding="utf-8"?>
<comments xmlns="http://schemas.openxmlformats.org/spreadsheetml/2006/main">
  <authors>
    <author>bhanu patel</author>
  </authors>
  <commentList>
    <comment ref="D2" authorId="0" shapeId="0">
      <text>
        <r>
          <rPr>
            <b/>
            <sz val="8"/>
            <color indexed="81"/>
            <rFont val="Tahoma"/>
            <family val="2"/>
          </rPr>
          <t>SEGR 2009-10 14102-5325 2018-19 OB £13,754.86 plus SEGR 2012-13 14102-2900 2018-19 OB £3,065</t>
        </r>
      </text>
    </comment>
  </commentList>
</comments>
</file>

<file path=xl/comments18.xml><?xml version="1.0" encoding="utf-8"?>
<comments xmlns="http://schemas.openxmlformats.org/spreadsheetml/2006/main">
  <authors>
    <author>bhanu patel</author>
  </authors>
  <commentList>
    <comment ref="D2" authorId="0" shapeId="0">
      <text>
        <r>
          <rPr>
            <b/>
            <sz val="8"/>
            <color indexed="81"/>
            <rFont val="Tahoma"/>
            <family val="2"/>
          </rPr>
          <t>SEGR 2015-16 30006-5350 and 30006-9097 OPCC Grant 2018-19 OB £19,122.52</t>
        </r>
      </text>
    </comment>
  </commentList>
</comments>
</file>

<file path=xl/comments2.xml><?xml version="1.0" encoding="utf-8"?>
<comments xmlns="http://schemas.openxmlformats.org/spreadsheetml/2006/main">
  <authors>
    <author>emma garrard</author>
  </authors>
  <commentList>
    <comment ref="B12" authorId="0" shapeId="0">
      <text>
        <r>
          <rPr>
            <b/>
            <sz val="8"/>
            <color indexed="81"/>
            <rFont val="Tahoma"/>
            <family val="2"/>
          </rPr>
          <t>emma garrard:</t>
        </r>
        <r>
          <rPr>
            <sz val="8"/>
            <color indexed="81"/>
            <rFont val="Tahoma"/>
            <family val="2"/>
          </rPr>
          <t xml:space="preserve">
Wallgate Units</t>
        </r>
      </text>
    </comment>
  </commentList>
</comments>
</file>

<file path=xl/comments3.xml><?xml version="1.0" encoding="utf-8"?>
<comments xmlns="http://schemas.openxmlformats.org/spreadsheetml/2006/main">
  <authors>
    <author>emma garrard</author>
  </authors>
  <commentList>
    <comment ref="B19" authorId="0" shapeId="0">
      <text>
        <r>
          <rPr>
            <b/>
            <sz val="8"/>
            <color indexed="81"/>
            <rFont val="Tahoma"/>
            <family val="2"/>
          </rPr>
          <t>emma garrard:</t>
        </r>
        <r>
          <rPr>
            <sz val="8"/>
            <color indexed="81"/>
            <rFont val="Tahoma"/>
            <family val="2"/>
          </rPr>
          <t xml:space="preserve">
Benches, floral displays etc</t>
        </r>
      </text>
    </comment>
  </commentList>
</comments>
</file>

<file path=xl/comments4.xml><?xml version="1.0" encoding="utf-8"?>
<comments xmlns="http://schemas.openxmlformats.org/spreadsheetml/2006/main">
  <authors>
    <author>emma garrard</author>
  </authors>
  <commentList>
    <comment ref="F9" authorId="0" shapeId="0">
      <text>
        <r>
          <rPr>
            <b/>
            <sz val="8"/>
            <color indexed="81"/>
            <rFont val="Tahoma"/>
            <family val="2"/>
          </rPr>
          <t>emma garrard:</t>
        </r>
        <r>
          <rPr>
            <sz val="8"/>
            <color indexed="81"/>
            <rFont val="Tahoma"/>
            <family val="2"/>
          </rPr>
          <t xml:space="preserve">
Inc pay rise
</t>
        </r>
      </text>
    </comment>
  </commentList>
</comments>
</file>

<file path=xl/comments5.xml><?xml version="1.0" encoding="utf-8"?>
<comments xmlns="http://schemas.openxmlformats.org/spreadsheetml/2006/main">
  <authors>
    <author>Emma Garrard</author>
  </authors>
  <commentList>
    <comment ref="F9" authorId="0" shapeId="0">
      <text>
        <r>
          <rPr>
            <b/>
            <sz val="9"/>
            <color indexed="81"/>
            <rFont val="Tahoma"/>
            <family val="2"/>
          </rPr>
          <t>Emma Garrard:</t>
        </r>
        <r>
          <rPr>
            <sz val="9"/>
            <color indexed="81"/>
            <rFont val="Tahoma"/>
            <family val="2"/>
          </rPr>
          <t xml:space="preserve">
Apr to Sep saving. </t>
        </r>
      </text>
    </comment>
  </commentList>
</comments>
</file>

<file path=xl/comments6.xml><?xml version="1.0" encoding="utf-8"?>
<comments xmlns="http://schemas.openxmlformats.org/spreadsheetml/2006/main">
  <authors>
    <author>emma garrard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emma garrard:</t>
        </r>
        <r>
          <rPr>
            <sz val="8"/>
            <color indexed="81"/>
            <rFont val="Tahoma"/>
            <family val="2"/>
          </rPr>
          <t xml:space="preserve">
To period 09 31/12/19</t>
        </r>
      </text>
    </comment>
  </commentList>
</comments>
</file>

<file path=xl/comments7.xml><?xml version="1.0" encoding="utf-8"?>
<comments xmlns="http://schemas.openxmlformats.org/spreadsheetml/2006/main">
  <authors>
    <author>emma garrard</author>
  </authors>
  <commentList>
    <comment ref="B14" authorId="0" shapeId="0">
      <text>
        <r>
          <rPr>
            <b/>
            <sz val="8"/>
            <color indexed="81"/>
            <rFont val="Tahoma"/>
            <family val="2"/>
          </rPr>
          <t>emma garrard:</t>
        </r>
        <r>
          <rPr>
            <sz val="8"/>
            <color indexed="81"/>
            <rFont val="Tahoma"/>
            <family val="2"/>
          </rPr>
          <t xml:space="preserve">
Completion Certificate
Recovery of Expired Plans</t>
        </r>
      </text>
    </comment>
  </commentList>
</comments>
</file>

<file path=xl/comments8.xml><?xml version="1.0" encoding="utf-8"?>
<comments xmlns="http://schemas.openxmlformats.org/spreadsheetml/2006/main">
  <authors>
    <author>emma garrard</author>
  </authors>
  <commentList>
    <comment ref="F9" authorId="0" shapeId="0">
      <text>
        <r>
          <rPr>
            <b/>
            <sz val="8"/>
            <color indexed="81"/>
            <rFont val="Tahoma"/>
            <family val="2"/>
          </rPr>
          <t>emma garrard:</t>
        </r>
        <r>
          <rPr>
            <sz val="8"/>
            <color indexed="81"/>
            <rFont val="Tahoma"/>
            <family val="2"/>
          </rPr>
          <t xml:space="preserve">
Salaries to be adjusted as per SB spreadsheet
Inc. Planning Admin Officer &amp; Admin assistant</t>
        </r>
      </text>
    </comment>
  </commentList>
</comments>
</file>

<file path=xl/comments9.xml><?xml version="1.0" encoding="utf-8"?>
<comments xmlns="http://schemas.openxmlformats.org/spreadsheetml/2006/main">
  <authors>
    <author>emma garrard</author>
    <author>Emma Garrard</author>
  </authors>
  <commentList>
    <comment ref="F9" authorId="0" shapeId="0">
      <text>
        <r>
          <rPr>
            <b/>
            <sz val="8"/>
            <color indexed="81"/>
            <rFont val="Tahoma"/>
            <family val="2"/>
          </rPr>
          <t>emma garrard:</t>
        </r>
        <r>
          <rPr>
            <sz val="8"/>
            <color indexed="81"/>
            <rFont val="Tahoma"/>
            <family val="2"/>
          </rPr>
          <t xml:space="preserve">
per SB spreadsheet 01/09/20</t>
        </r>
      </text>
    </comment>
    <comment ref="F18" authorId="1" shapeId="0">
      <text>
        <r>
          <rPr>
            <b/>
            <sz val="9"/>
            <color indexed="81"/>
            <rFont val="Tahoma"/>
            <family val="2"/>
          </rPr>
          <t>Emma Garrard:</t>
        </r>
        <r>
          <rPr>
            <sz val="9"/>
            <color indexed="81"/>
            <rFont val="Tahoma"/>
            <family val="2"/>
          </rPr>
          <t xml:space="preserve">
Based on 19/20 actual</t>
        </r>
      </text>
    </comment>
    <comment ref="B27" authorId="0" shapeId="0">
      <text>
        <r>
          <rPr>
            <b/>
            <sz val="8"/>
            <color indexed="81"/>
            <rFont val="Tahoma"/>
            <family val="2"/>
          </rPr>
          <t>emma garrard:</t>
        </r>
        <r>
          <rPr>
            <sz val="8"/>
            <color indexed="81"/>
            <rFont val="Tahoma"/>
            <family val="2"/>
          </rPr>
          <t xml:space="preserve">
Plans, documents and decisions</t>
        </r>
      </text>
    </comment>
  </commentList>
</comments>
</file>

<file path=xl/sharedStrings.xml><?xml version="1.0" encoding="utf-8"?>
<sst xmlns="http://schemas.openxmlformats.org/spreadsheetml/2006/main" count="43034" uniqueCount="10799">
  <si>
    <t>£</t>
  </si>
  <si>
    <t>DIRECT CONTROL EXPENDITURE</t>
  </si>
  <si>
    <t>Salaries</t>
  </si>
  <si>
    <t>Training Expenses</t>
  </si>
  <si>
    <t>Recruitment Expenses</t>
  </si>
  <si>
    <t>Computer Software</t>
  </si>
  <si>
    <t>Legal Fees</t>
  </si>
  <si>
    <t>Sub Total</t>
  </si>
  <si>
    <t>NET COST OF SERVICE</t>
  </si>
  <si>
    <t>Screen Data Export</t>
  </si>
  <si>
    <t>Option</t>
  </si>
  <si>
    <t>NML400</t>
  </si>
  <si>
    <t>Username</t>
  </si>
  <si>
    <t>Date</t>
  </si>
  <si>
    <t>Time</t>
  </si>
  <si>
    <t>GL Account Code</t>
  </si>
  <si>
    <t>Description</t>
  </si>
  <si>
    <t xml:space="preserve"> 1718 CY Act + GRNI</t>
  </si>
  <si>
    <t xml:space="preserve"> 1718 ORIGINAL BUDGET</t>
  </si>
  <si>
    <t xml:space="preserve"> 1718 REVISED BUDGET</t>
  </si>
  <si>
    <t>VARIENCE CY+GRN Vs REVISED</t>
  </si>
  <si>
    <t/>
  </si>
  <si>
    <t>Cost Centre</t>
  </si>
  <si>
    <t>Service</t>
  </si>
  <si>
    <t>NET COST OF SERVICES</t>
  </si>
  <si>
    <t>SIB</t>
  </si>
  <si>
    <t>20/08/2018</t>
  </si>
  <si>
    <t>300010100</t>
  </si>
  <si>
    <t>Information PRSalaries</t>
  </si>
  <si>
    <t>300010101</t>
  </si>
  <si>
    <t>Information PR Salaries Accrual Movement</t>
  </si>
  <si>
    <t>300010102</t>
  </si>
  <si>
    <t>Information PR Pension Lump Sum Contribution</t>
  </si>
  <si>
    <t>300010110</t>
  </si>
  <si>
    <t>Information PR Provision for Exit Packages</t>
  </si>
  <si>
    <t>300010120</t>
  </si>
  <si>
    <t>Information PRBackfunded Supe</t>
  </si>
  <si>
    <t>300010150</t>
  </si>
  <si>
    <t>Information PR Sals Overtime</t>
  </si>
  <si>
    <t>300010200</t>
  </si>
  <si>
    <t>Information PR Hired Staff</t>
  </si>
  <si>
    <t>300010800</t>
  </si>
  <si>
    <t>Information PR Training Exps</t>
  </si>
  <si>
    <t>300010915</t>
  </si>
  <si>
    <t>Information PR B.U.P.A.</t>
  </si>
  <si>
    <t>300010930</t>
  </si>
  <si>
    <t>Information PRTravel Expenses</t>
  </si>
  <si>
    <t>300010975</t>
  </si>
  <si>
    <t>Information PRProf Subs</t>
  </si>
  <si>
    <t>300012000</t>
  </si>
  <si>
    <t>Information PR New Equipment</t>
  </si>
  <si>
    <t>300012022</t>
  </si>
  <si>
    <t>Information PRJournals/Books/</t>
  </si>
  <si>
    <t>300012424</t>
  </si>
  <si>
    <t>Information PR Shared Services</t>
  </si>
  <si>
    <t>300012435</t>
  </si>
  <si>
    <t>Information PR Other Licences</t>
  </si>
  <si>
    <t>300012500</t>
  </si>
  <si>
    <t>Information PRPrinting and St</t>
  </si>
  <si>
    <t>300012502</t>
  </si>
  <si>
    <t>Information PR General Expense</t>
  </si>
  <si>
    <t>300012503</t>
  </si>
  <si>
    <t>Information PRSupply &amp; Delive</t>
  </si>
  <si>
    <t>300012504</t>
  </si>
  <si>
    <t>Information PRLetterbox</t>
  </si>
  <si>
    <t>300012505</t>
  </si>
  <si>
    <t>Information PRReception Area</t>
  </si>
  <si>
    <t>300012506</t>
  </si>
  <si>
    <t>Information PRHelp Point</t>
  </si>
  <si>
    <t>300012510</t>
  </si>
  <si>
    <t>Information PRInsurance Rech</t>
  </si>
  <si>
    <t>300012520</t>
  </si>
  <si>
    <t>Information PRAdvertising</t>
  </si>
  <si>
    <t>300012603</t>
  </si>
  <si>
    <t>Information PRNotice Boards</t>
  </si>
  <si>
    <t>300012703</t>
  </si>
  <si>
    <t>Information PRTTelephone Bills</t>
  </si>
  <si>
    <t>300012706</t>
  </si>
  <si>
    <t>Information PR Mobile Phones</t>
  </si>
  <si>
    <t>300012715</t>
  </si>
  <si>
    <t>Information PR Language Line</t>
  </si>
  <si>
    <t>300012801</t>
  </si>
  <si>
    <t>Information PRConference/Semi</t>
  </si>
  <si>
    <t>300014600</t>
  </si>
  <si>
    <t>Information PRAccommodation</t>
  </si>
  <si>
    <t>300014610</t>
  </si>
  <si>
    <t>Information PRCentral Support</t>
  </si>
  <si>
    <t>300014611</t>
  </si>
  <si>
    <t>Information PRDirect Support</t>
  </si>
  <si>
    <t>300014618</t>
  </si>
  <si>
    <t>Information PRPrinting &amp; Stat</t>
  </si>
  <si>
    <t>300014619</t>
  </si>
  <si>
    <t>Information PR Phone Recharge</t>
  </si>
  <si>
    <t>300014621</t>
  </si>
  <si>
    <t>Information PR Postage Recharg</t>
  </si>
  <si>
    <t>300015307</t>
  </si>
  <si>
    <t>Information PR Multicultural</t>
  </si>
  <si>
    <t>300016010</t>
  </si>
  <si>
    <t>Information PR Depreciation</t>
  </si>
  <si>
    <t>300019053</t>
  </si>
  <si>
    <t>Information PR Contributions</t>
  </si>
  <si>
    <t>300019201</t>
  </si>
  <si>
    <t>Information PR Misc Income</t>
  </si>
  <si>
    <t>300020100</t>
  </si>
  <si>
    <t>Corporate MgtSalaries</t>
  </si>
  <si>
    <t>300020101</t>
  </si>
  <si>
    <t>Corporate Mgt Salaries Accrual Movement</t>
  </si>
  <si>
    <t>300020120</t>
  </si>
  <si>
    <t>Corporate Mgt  Backfunded Supe</t>
  </si>
  <si>
    <t>300020770</t>
  </si>
  <si>
    <t>Corporate MgtMembers Special</t>
  </si>
  <si>
    <t>300020800</t>
  </si>
  <si>
    <t>Corporate Mgt  Training Exps</t>
  </si>
  <si>
    <t>300020915</t>
  </si>
  <si>
    <t>Corporate Mgt Health Insurance</t>
  </si>
  <si>
    <t>300020930</t>
  </si>
  <si>
    <t>Corporate MgtTravel Expenses</t>
  </si>
  <si>
    <t>300020972</t>
  </si>
  <si>
    <t>Corporate MgtActuarial Strai</t>
  </si>
  <si>
    <t>300020980</t>
  </si>
  <si>
    <t>Corporate Mgt Apprentice Levey</t>
  </si>
  <si>
    <t>300021600</t>
  </si>
  <si>
    <t>Corporate MgtRents and Easem</t>
  </si>
  <si>
    <t>300022000</t>
  </si>
  <si>
    <t>Corporate MgtNew Equipment</t>
  </si>
  <si>
    <t>300022421</t>
  </si>
  <si>
    <t>Corporate Mgt  CRB Checks</t>
  </si>
  <si>
    <t>300022422</t>
  </si>
  <si>
    <t>Corporate Mgt Legal Fees</t>
  </si>
  <si>
    <t>300022423</t>
  </si>
  <si>
    <t>Corporate Mgt  Prof Serv</t>
  </si>
  <si>
    <t>300022427</t>
  </si>
  <si>
    <t>Corporate MgtAudit Fees</t>
  </si>
  <si>
    <t>300022428</t>
  </si>
  <si>
    <t>Corporate Mgt Estate Agents</t>
  </si>
  <si>
    <t>300022429</t>
  </si>
  <si>
    <t>Corporate MgtOther External</t>
  </si>
  <si>
    <t>300022432</t>
  </si>
  <si>
    <t>Corporate Mgt  Court Costs</t>
  </si>
  <si>
    <t>300022434</t>
  </si>
  <si>
    <t>Corporate Mgt  Security Serv</t>
  </si>
  <si>
    <t>300022440</t>
  </si>
  <si>
    <t>Corporate Mgt  Other Costs</t>
  </si>
  <si>
    <t>300022442</t>
  </si>
  <si>
    <t>Corporate Mgt  Vandalism</t>
  </si>
  <si>
    <t>300022444</t>
  </si>
  <si>
    <t>Corporate MgtQuarterly Bank</t>
  </si>
  <si>
    <t>300022445</t>
  </si>
  <si>
    <t>Corporate MgtBank Charges</t>
  </si>
  <si>
    <t>300022446</t>
  </si>
  <si>
    <t>Corporate MgtData Service Ch</t>
  </si>
  <si>
    <t>300022451</t>
  </si>
  <si>
    <t>Corporate MgtContrib to Crim</t>
  </si>
  <si>
    <t>300022452</t>
  </si>
  <si>
    <t>Corporate MgtColl of Wht gds</t>
  </si>
  <si>
    <t>300022454</t>
  </si>
  <si>
    <t>Corporate Mgt  Consultation</t>
  </si>
  <si>
    <t>300022455</t>
  </si>
  <si>
    <t>Corporate MgtComm ag Drugs</t>
  </si>
  <si>
    <t>300022500</t>
  </si>
  <si>
    <t>Corporate MgtPrinting and St</t>
  </si>
  <si>
    <t>300022504</t>
  </si>
  <si>
    <t>Corporate Mgt  Letterbox</t>
  </si>
  <si>
    <t>300022510</t>
  </si>
  <si>
    <t>Corporate Mgt  Insurance Rech</t>
  </si>
  <si>
    <t>300022520</t>
  </si>
  <si>
    <t>Corporate MgtAdvertising</t>
  </si>
  <si>
    <t>300022524</t>
  </si>
  <si>
    <t>Corporate Mgt Hospitality</t>
  </si>
  <si>
    <t>300022706</t>
  </si>
  <si>
    <t>Corporate Mgt Mobile Phones</t>
  </si>
  <si>
    <t>300022900</t>
  </si>
  <si>
    <t>Corporate Mgt  Grant/Loan Pay</t>
  </si>
  <si>
    <t>300024600</t>
  </si>
  <si>
    <t>Corporate Mgt  Accommodation</t>
  </si>
  <si>
    <t>300024610</t>
  </si>
  <si>
    <t>Corporate MgtCentral Support</t>
  </si>
  <si>
    <t>300024611</t>
  </si>
  <si>
    <t>Corporate MgtDirect Support</t>
  </si>
  <si>
    <t>300024612</t>
  </si>
  <si>
    <t>Corporate Mgt  Cent Supt Serv</t>
  </si>
  <si>
    <t>300024618</t>
  </si>
  <si>
    <t>Corporate MgtPrinting &amp; Stat</t>
  </si>
  <si>
    <t>300024621</t>
  </si>
  <si>
    <t>Corporate Mgt  Postage Recharg</t>
  </si>
  <si>
    <t>300024631</t>
  </si>
  <si>
    <t>Corporate Mgt Deduction from Capital</t>
  </si>
  <si>
    <t>300025007</t>
  </si>
  <si>
    <t>Corporate Mgt  Compensation</t>
  </si>
  <si>
    <t>300025027</t>
  </si>
  <si>
    <t>Corporate Mgt  Misc Bank Adj</t>
  </si>
  <si>
    <t>300025038</t>
  </si>
  <si>
    <t>Corporate Mgt  Bank Adjustment</t>
  </si>
  <si>
    <t>300025114</t>
  </si>
  <si>
    <t>Corporate MgtBroker Fees.</t>
  </si>
  <si>
    <t>300025147</t>
  </si>
  <si>
    <t>Corporate Mgt  Sth Leics Partp</t>
  </si>
  <si>
    <t>300025148</t>
  </si>
  <si>
    <t>Corporate Mgt  Shared Services</t>
  </si>
  <si>
    <t>300025156</t>
  </si>
  <si>
    <t>Corporate Mgt  Corporate Transformation</t>
  </si>
  <si>
    <t>300025164</t>
  </si>
  <si>
    <t>Corporate Mgt  County Dev Co</t>
  </si>
  <si>
    <t>300025167</t>
  </si>
  <si>
    <t>Corporate Mgt MMI Scheme of Arrangement</t>
  </si>
  <si>
    <t>300025531</t>
  </si>
  <si>
    <t>Corporate Mgt  Restructure Costs</t>
  </si>
  <si>
    <t>300025532</t>
  </si>
  <si>
    <t>Corporate Mgt  Place survey</t>
  </si>
  <si>
    <t>300025902</t>
  </si>
  <si>
    <t>Corporate Mgt  Write Offs</t>
  </si>
  <si>
    <t>300025912</t>
  </si>
  <si>
    <t>Corporate Mgt Prov Bad Debts</t>
  </si>
  <si>
    <t>300025913</t>
  </si>
  <si>
    <t>Corporate Mgt Col Fund Adj</t>
  </si>
  <si>
    <t>300026002</t>
  </si>
  <si>
    <t>Corporate Mgt Debt Charges. D</t>
  </si>
  <si>
    <t>300026009</t>
  </si>
  <si>
    <t>Corporate Mgt  Impairment</t>
  </si>
  <si>
    <t>300026010</t>
  </si>
  <si>
    <t>Corporate MgtDepreciation</t>
  </si>
  <si>
    <t>300026011</t>
  </si>
  <si>
    <t>Corporate MgtNotional Int</t>
  </si>
  <si>
    <t>300026013</t>
  </si>
  <si>
    <t>Corporate Mgt  Financial Instr</t>
  </si>
  <si>
    <t>300026014</t>
  </si>
  <si>
    <t>Corporate Mgt REFCUS</t>
  </si>
  <si>
    <t>300029014</t>
  </si>
  <si>
    <t>Corporate Mgt  PSA Grant</t>
  </si>
  <si>
    <t>300029020</t>
  </si>
  <si>
    <t>Corporate Mgt  Amend Rep 0405</t>
  </si>
  <si>
    <t>300029050</t>
  </si>
  <si>
    <t>Corporate Mgt Donations.</t>
  </si>
  <si>
    <t>300029051</t>
  </si>
  <si>
    <t>Corporate Mgt Grant Income</t>
  </si>
  <si>
    <t>300029053</t>
  </si>
  <si>
    <t>Corporate Mgt  Contributions</t>
  </si>
  <si>
    <t>300029054</t>
  </si>
  <si>
    <t>Corporate Mgt  Reimbursements</t>
  </si>
  <si>
    <t>300029055</t>
  </si>
  <si>
    <t>Corporate Mgt  Repayments</t>
  </si>
  <si>
    <t>300029068</t>
  </si>
  <si>
    <t>300029092</t>
  </si>
  <si>
    <t>Corporate Mgt  Credit Card Fee</t>
  </si>
  <si>
    <t>300029110</t>
  </si>
  <si>
    <t>Corporate MgtSafer Comm Init</t>
  </si>
  <si>
    <t>300029111</t>
  </si>
  <si>
    <t>Corporate MgtPship Dev Fund</t>
  </si>
  <si>
    <t>300029114</t>
  </si>
  <si>
    <t>Corporate Mgt  Crime &amp; Dis</t>
  </si>
  <si>
    <t>300029201</t>
  </si>
  <si>
    <t>Corporate Mgt  Misc Income</t>
  </si>
  <si>
    <t>300029208</t>
  </si>
  <si>
    <t>Corporate Mgt Sale of LeasVeh</t>
  </si>
  <si>
    <t>300029213</t>
  </si>
  <si>
    <t>Corporate Mgt Sale of Land GF</t>
  </si>
  <si>
    <t>300029356</t>
  </si>
  <si>
    <t>Corporate Mgt  Admin Chg</t>
  </si>
  <si>
    <t>300029361</t>
  </si>
  <si>
    <t>Corporate Mgt  Data Search</t>
  </si>
  <si>
    <t>300029552</t>
  </si>
  <si>
    <t>Corporate Mgt  Misc Rent</t>
  </si>
  <si>
    <t>300029600</t>
  </si>
  <si>
    <t>Corporate Mgt Housing Rent</t>
  </si>
  <si>
    <t>300029801</t>
  </si>
  <si>
    <t>Corporate Mgt  Transfer of Bal</t>
  </si>
  <si>
    <t>300029805</t>
  </si>
  <si>
    <t>Corporate Mgt  Cont from Res</t>
  </si>
  <si>
    <t>300029821</t>
  </si>
  <si>
    <t>Corporate MgtRepayof LoanInt</t>
  </si>
  <si>
    <t>300029829</t>
  </si>
  <si>
    <t>Corporate MgtUnidentifCash</t>
  </si>
  <si>
    <t>300029843</t>
  </si>
  <si>
    <t>Corporate Mgt  Provision</t>
  </si>
  <si>
    <t>300029846</t>
  </si>
  <si>
    <t>Corporate Mgt  Depn Write Back</t>
  </si>
  <si>
    <t>300029850</t>
  </si>
  <si>
    <t>Corporate Mgt Vacancy and Efficiency Savings</t>
  </si>
  <si>
    <t>300030120</t>
  </si>
  <si>
    <t>Best ValueBackfunded Supe</t>
  </si>
  <si>
    <t>300030400</t>
  </si>
  <si>
    <t>Best Value     Wages</t>
  </si>
  <si>
    <t>300030700</t>
  </si>
  <si>
    <t>Best ValueCar All Lump</t>
  </si>
  <si>
    <t>300030800</t>
  </si>
  <si>
    <t>Best ValueTraining Exps</t>
  </si>
  <si>
    <t>300030915</t>
  </si>
  <si>
    <t>Best Value     B.U.P.A.</t>
  </si>
  <si>
    <t>300030930</t>
  </si>
  <si>
    <t>Best ValueTravel Expenses</t>
  </si>
  <si>
    <t>300030975</t>
  </si>
  <si>
    <t>Best Value     Prof Subs</t>
  </si>
  <si>
    <t>300031600</t>
  </si>
  <si>
    <t>Best ValueRents and Easem</t>
  </si>
  <si>
    <t>300032000</t>
  </si>
  <si>
    <t>Best ValueNew Equipment</t>
  </si>
  <si>
    <t>300032022</t>
  </si>
  <si>
    <t>Best ValueJournals/Books/</t>
  </si>
  <si>
    <t>300032300</t>
  </si>
  <si>
    <t>Best ValueProt Clothing</t>
  </si>
  <si>
    <t>300032427</t>
  </si>
  <si>
    <t>Best ValueAudit Fees</t>
  </si>
  <si>
    <t>300032429</t>
  </si>
  <si>
    <t>Best ValueOther External</t>
  </si>
  <si>
    <t>300032457</t>
  </si>
  <si>
    <t>Best Value     Peer Review</t>
  </si>
  <si>
    <t>300032500</t>
  </si>
  <si>
    <t>Best ValuePrinting and St</t>
  </si>
  <si>
    <t>300032503</t>
  </si>
  <si>
    <t>Best Value     Supply &amp; Delive</t>
  </si>
  <si>
    <t>300032510</t>
  </si>
  <si>
    <t>Best ValueInsurance Rech</t>
  </si>
  <si>
    <t>300032524</t>
  </si>
  <si>
    <t>Best ValueHospitality</t>
  </si>
  <si>
    <t>300032703</t>
  </si>
  <si>
    <t>Best ValueTelepTelephone Bills</t>
  </si>
  <si>
    <t>300032801</t>
  </si>
  <si>
    <t>Best ValueConference/Semi</t>
  </si>
  <si>
    <t>300032901</t>
  </si>
  <si>
    <t>Best ValueYouth Council</t>
  </si>
  <si>
    <t>300034600</t>
  </si>
  <si>
    <t>Best ValueAccommodation</t>
  </si>
  <si>
    <t>300034610</t>
  </si>
  <si>
    <t>Best ValueCentral Support</t>
  </si>
  <si>
    <t>300034611</t>
  </si>
  <si>
    <t>Best ValueDirect Support</t>
  </si>
  <si>
    <t>300034618</t>
  </si>
  <si>
    <t>Best ValuePrinting &amp; Stat</t>
  </si>
  <si>
    <t>300034619</t>
  </si>
  <si>
    <t>Best Value     Phone Recharge</t>
  </si>
  <si>
    <t>300040100</t>
  </si>
  <si>
    <t>Health &amp; SafetySalaries</t>
  </si>
  <si>
    <t>300040101</t>
  </si>
  <si>
    <t>Health &amp; Safety Salaries Accrual Movement</t>
  </si>
  <si>
    <t>300040102</t>
  </si>
  <si>
    <t>Health &amp; Safety Pension Lump Sum Contribution</t>
  </si>
  <si>
    <t>300040103</t>
  </si>
  <si>
    <t>Health &amp; Safety Vacancy Provision</t>
  </si>
  <si>
    <t>300040120</t>
  </si>
  <si>
    <t>Health &amp; Safety Backfunded Supe</t>
  </si>
  <si>
    <t>300040200</t>
  </si>
  <si>
    <t>Health &amp; SafetyHired Staff</t>
  </si>
  <si>
    <t>300040730</t>
  </si>
  <si>
    <t>Health &amp; SafetyFirst Aid Allow</t>
  </si>
  <si>
    <t>300040800</t>
  </si>
  <si>
    <t>Health &amp; SafetyTraining Exps</t>
  </si>
  <si>
    <t>300040820</t>
  </si>
  <si>
    <t>Health &amp; Safety Training Books</t>
  </si>
  <si>
    <t>300040985</t>
  </si>
  <si>
    <t>Health &amp; SafetyMedical Exams</t>
  </si>
  <si>
    <t>300042000</t>
  </si>
  <si>
    <t>Health &amp; SafetyNew Equipment</t>
  </si>
  <si>
    <t>300042008</t>
  </si>
  <si>
    <t>Health &amp; SafetyElectrical Equi</t>
  </si>
  <si>
    <t>300042022</t>
  </si>
  <si>
    <t>Health &amp; Safety Journals/Books/</t>
  </si>
  <si>
    <t>300042036</t>
  </si>
  <si>
    <t>Health &amp; SafetyRock Salt</t>
  </si>
  <si>
    <t>300042300</t>
  </si>
  <si>
    <t>Health &amp; Safety Prot Clothing</t>
  </si>
  <si>
    <t>300042422</t>
  </si>
  <si>
    <t>Health &amp; Safety Legal Fees</t>
  </si>
  <si>
    <t>300042429</t>
  </si>
  <si>
    <t>Health &amp; Safety Other External</t>
  </si>
  <si>
    <t>300042430</t>
  </si>
  <si>
    <t>Health &amp; Safety Land Registry F</t>
  </si>
  <si>
    <t>300042500</t>
  </si>
  <si>
    <t>Health &amp; Safety Printing and St</t>
  </si>
  <si>
    <t>300042510</t>
  </si>
  <si>
    <t>Health &amp; Safety Insurance Rech</t>
  </si>
  <si>
    <t>300042706</t>
  </si>
  <si>
    <t>Health &amp; Safety Mobile Phones</t>
  </si>
  <si>
    <t>300042801</t>
  </si>
  <si>
    <t>Health &amp; SafetyConference/Semi</t>
  </si>
  <si>
    <t>300044610</t>
  </si>
  <si>
    <t>Health &amp; SafetyCentral Support</t>
  </si>
  <si>
    <t>300044611</t>
  </si>
  <si>
    <t>Health &amp; SafetyDirect Support</t>
  </si>
  <si>
    <t>300045242</t>
  </si>
  <si>
    <t>Health &amp; SafetyN.I. Ers</t>
  </si>
  <si>
    <t>300046010</t>
  </si>
  <si>
    <t>Health &amp; Safety Depreciation</t>
  </si>
  <si>
    <t>300052500</t>
  </si>
  <si>
    <t>Customer CarePrinting and St</t>
  </si>
  <si>
    <t>300052524</t>
  </si>
  <si>
    <t>Customer Care  Hospitality</t>
  </si>
  <si>
    <t>300054610</t>
  </si>
  <si>
    <t>Customer Care  Central Support</t>
  </si>
  <si>
    <t>300054611</t>
  </si>
  <si>
    <t>Customer Care  Direct Support</t>
  </si>
  <si>
    <t>300054612</t>
  </si>
  <si>
    <t>Customer CareCent Supt Serv</t>
  </si>
  <si>
    <t>300055164</t>
  </si>
  <si>
    <t>Customer Care  Language line</t>
  </si>
  <si>
    <t>300060100</t>
  </si>
  <si>
    <t>C and D PartnerSalaries</t>
  </si>
  <si>
    <t>300060101</t>
  </si>
  <si>
    <t>C and D Partner Salaries Accrual Movement</t>
  </si>
  <si>
    <t>300060102</t>
  </si>
  <si>
    <t>C and D Partner Pension Lump Sum Contribution</t>
  </si>
  <si>
    <t>300060110</t>
  </si>
  <si>
    <t>C and D Partner Provision for Exit Packages</t>
  </si>
  <si>
    <t>300060120</t>
  </si>
  <si>
    <t>C and D PartnerBackfunded Supe</t>
  </si>
  <si>
    <t>300060150</t>
  </si>
  <si>
    <t>C and D PartnerSals Overtime</t>
  </si>
  <si>
    <t>300060700</t>
  </si>
  <si>
    <t>C and D PartnerCar All Lump</t>
  </si>
  <si>
    <t>300060930</t>
  </si>
  <si>
    <t>C and D PartnerTravel Expenses</t>
  </si>
  <si>
    <t>300062451</t>
  </si>
  <si>
    <t>C and D Partner Contribution</t>
  </si>
  <si>
    <t>300062500</t>
  </si>
  <si>
    <t>C and D PartnerPrinting and St</t>
  </si>
  <si>
    <t>300062510</t>
  </si>
  <si>
    <t>C and D PartnerInsurance Rech</t>
  </si>
  <si>
    <t>300062706</t>
  </si>
  <si>
    <t>C and D PartnerMobile Phones</t>
  </si>
  <si>
    <t>300064600</t>
  </si>
  <si>
    <t>C and D PartnerAccommodation</t>
  </si>
  <si>
    <t>300064610</t>
  </si>
  <si>
    <t>C and D PartnerCentral Support</t>
  </si>
  <si>
    <t>300064619</t>
  </si>
  <si>
    <t>C and D PartnerPhone Recharge</t>
  </si>
  <si>
    <t>300065008</t>
  </si>
  <si>
    <t>C and D PartnerRCCO</t>
  </si>
  <si>
    <t>300065316</t>
  </si>
  <si>
    <t>C and D Partner Comm. safety spend</t>
  </si>
  <si>
    <t>300065317</t>
  </si>
  <si>
    <t>C and D Partner BCU Funded Schemes</t>
  </si>
  <si>
    <t>300065319</t>
  </si>
  <si>
    <t>C and D PartnerC&amp;D OWBC Cont</t>
  </si>
  <si>
    <t>300065320</t>
  </si>
  <si>
    <t>C and D PartnerAntisocial Beh</t>
  </si>
  <si>
    <t>300065347</t>
  </si>
  <si>
    <t>C and D Partner Community Flat</t>
  </si>
  <si>
    <t>300065348</t>
  </si>
  <si>
    <t>C and D Partner Sanctuary/Support Victims ASB</t>
  </si>
  <si>
    <t>300065349</t>
  </si>
  <si>
    <t>C and D Partner City Watch Scheme</t>
  </si>
  <si>
    <t>300065350</t>
  </si>
  <si>
    <t>C and D Partner OPCC Funding Expenditure</t>
  </si>
  <si>
    <t>300066010</t>
  </si>
  <si>
    <t>C and D PartnerDepreciation</t>
  </si>
  <si>
    <t>300069053</t>
  </si>
  <si>
    <t>C and D Partner BCU Contributions</t>
  </si>
  <si>
    <t>300069093</t>
  </si>
  <si>
    <t>300069094</t>
  </si>
  <si>
    <t>300069095</t>
  </si>
  <si>
    <t>C and D Partner Domestic Violence</t>
  </si>
  <si>
    <t>300069096</t>
  </si>
  <si>
    <t>C and D Partner Publicity Events</t>
  </si>
  <si>
    <t>300069097</t>
  </si>
  <si>
    <t>C and D Partner OPCC Funding Income</t>
  </si>
  <si>
    <t>300069098</t>
  </si>
  <si>
    <t>C and D Partner LCC WALL Funding</t>
  </si>
  <si>
    <t>300069110</t>
  </si>
  <si>
    <t>C and D Partner Comm. safety grant</t>
  </si>
  <si>
    <t>300069114</t>
  </si>
  <si>
    <t>C and D Partner Other contributions</t>
  </si>
  <si>
    <t>300069800</t>
  </si>
  <si>
    <t>C and D PartnerRech to Servs</t>
  </si>
  <si>
    <t>300069801</t>
  </si>
  <si>
    <t>C and D PartnerTransfer of Bal</t>
  </si>
  <si>
    <t>300069846</t>
  </si>
  <si>
    <t>C and D PartnerDepn Write Back</t>
  </si>
  <si>
    <t>300070200</t>
  </si>
  <si>
    <t>Job Evaluation Hired Staff</t>
  </si>
  <si>
    <t>300072429</t>
  </si>
  <si>
    <t>Job Evaluation Other External</t>
  </si>
  <si>
    <t>300072500</t>
  </si>
  <si>
    <t>Job Evaluation Printing and St</t>
  </si>
  <si>
    <t>300072524</t>
  </si>
  <si>
    <t>Job Evaluation Hospitality</t>
  </si>
  <si>
    <t>300074600</t>
  </si>
  <si>
    <t>Job Evaluation Accommodation</t>
  </si>
  <si>
    <t>300074610</t>
  </si>
  <si>
    <t>Job Evaluation Central Support</t>
  </si>
  <si>
    <t>300074611</t>
  </si>
  <si>
    <t>Job Evaluation Direct Support</t>
  </si>
  <si>
    <t>300089051</t>
  </si>
  <si>
    <t>LABGI Grant    Grant Income</t>
  </si>
  <si>
    <t>300089801</t>
  </si>
  <si>
    <t>LABGI Grant    Transfer of Bal</t>
  </si>
  <si>
    <t>300090100</t>
  </si>
  <si>
    <t>S L P          Salaries</t>
  </si>
  <si>
    <t>300090930</t>
  </si>
  <si>
    <t>S L P          Travel Expenses</t>
  </si>
  <si>
    <t>300091600</t>
  </si>
  <si>
    <t>S L P          Rents and Easem</t>
  </si>
  <si>
    <t>300091640</t>
  </si>
  <si>
    <t>S L P          Hire of Premise</t>
  </si>
  <si>
    <t>300092000</t>
  </si>
  <si>
    <t>S L P          New Equipment</t>
  </si>
  <si>
    <t>300092007</t>
  </si>
  <si>
    <t>S L P          Equipment Hire</t>
  </si>
  <si>
    <t>300092423</t>
  </si>
  <si>
    <t>S L P          Prof Serv</t>
  </si>
  <si>
    <t>300092500</t>
  </si>
  <si>
    <t>S L P          Printing and St</t>
  </si>
  <si>
    <t>300092524</t>
  </si>
  <si>
    <t>S L P          Hospitality</t>
  </si>
  <si>
    <t>300092801</t>
  </si>
  <si>
    <t>S L P          Conference/Semi</t>
  </si>
  <si>
    <t>300099054</t>
  </si>
  <si>
    <t>S L P          Reimbursements</t>
  </si>
  <si>
    <t>300099800</t>
  </si>
  <si>
    <t>S L P          Rech to Servs</t>
  </si>
  <si>
    <t>300100100</t>
  </si>
  <si>
    <t>Eco Town       Salaries</t>
  </si>
  <si>
    <t>300102429</t>
  </si>
  <si>
    <t>Eco Town       Other External</t>
  </si>
  <si>
    <t>300102500</t>
  </si>
  <si>
    <t>Eco Town       Printing and St</t>
  </si>
  <si>
    <t>300102503</t>
  </si>
  <si>
    <t>Eco Town       Supply &amp; Delive</t>
  </si>
  <si>
    <t>300102520</t>
  </si>
  <si>
    <t>Eco Town       Advertising</t>
  </si>
  <si>
    <t>300102524</t>
  </si>
  <si>
    <t>Eco Town       Hospitality</t>
  </si>
  <si>
    <t>300102701</t>
  </si>
  <si>
    <t>Eco Town       Postage</t>
  </si>
  <si>
    <t>300109051</t>
  </si>
  <si>
    <t>Eco Town       Grant Income</t>
  </si>
  <si>
    <t>300109805</t>
  </si>
  <si>
    <t>Eco Town       Cont from Res</t>
  </si>
  <si>
    <t>300111020</t>
  </si>
  <si>
    <t>Structural Maint Cyclical (Service Buildings)</t>
  </si>
  <si>
    <t>300111021</t>
  </si>
  <si>
    <t>Structural Maint Cyclical (Council Offices)</t>
  </si>
  <si>
    <t>300111022</t>
  </si>
  <si>
    <t>Structural Maint Drainage</t>
  </si>
  <si>
    <t>300111023</t>
  </si>
  <si>
    <t>Structural Maint Reactive Repairs</t>
  </si>
  <si>
    <t>300111024</t>
  </si>
  <si>
    <t>StructuralMaint Responsive Repairs - Service B</t>
  </si>
  <si>
    <t>300111025</t>
  </si>
  <si>
    <t>StructuralMaint Responsive Repairs Council Off</t>
  </si>
  <si>
    <t>300115008</t>
  </si>
  <si>
    <t>StructuralMaint RCCO</t>
  </si>
  <si>
    <t>300119053</t>
  </si>
  <si>
    <t>StructuralMaint Contributions</t>
  </si>
  <si>
    <t>300120800</t>
  </si>
  <si>
    <t>Safeguarding Children Training Exps</t>
  </si>
  <si>
    <t>300122401</t>
  </si>
  <si>
    <t>Safeguarding Children External Contra</t>
  </si>
  <si>
    <t>300124610</t>
  </si>
  <si>
    <t>Safeguarding Children Central Support</t>
  </si>
  <si>
    <t>301010100</t>
  </si>
  <si>
    <t>Local Land ChgsSalaries</t>
  </si>
  <si>
    <t>301010101</t>
  </si>
  <si>
    <t>Local Land Chgs Salaries Accrual Movement</t>
  </si>
  <si>
    <t>301010102</t>
  </si>
  <si>
    <t>Local Land Chgs Pension Lump Sum Contribution</t>
  </si>
  <si>
    <t>301010103</t>
  </si>
  <si>
    <t>Local Land Chgs Vacancy Provision</t>
  </si>
  <si>
    <t>301010120</t>
  </si>
  <si>
    <t>Local Land ChgsBackfunded Supe</t>
  </si>
  <si>
    <t>301010150</t>
  </si>
  <si>
    <t>Local Land ChgsSals Overtime</t>
  </si>
  <si>
    <t>301010200</t>
  </si>
  <si>
    <t>Local Land ChgsHired Staff</t>
  </si>
  <si>
    <t>301010700</t>
  </si>
  <si>
    <t>Local Land Chgs Car All Lump</t>
  </si>
  <si>
    <t>301010800</t>
  </si>
  <si>
    <t>Local Land ChgsTraining Exps</t>
  </si>
  <si>
    <t>301010930</t>
  </si>
  <si>
    <t>Local Land Chgs Travel Expenses</t>
  </si>
  <si>
    <t>301010975</t>
  </si>
  <si>
    <t>Local Land ChgsProf Subs</t>
  </si>
  <si>
    <t>301012000</t>
  </si>
  <si>
    <t>Local Land ChgsNew Equipment</t>
  </si>
  <si>
    <t>301012003</t>
  </si>
  <si>
    <t>Local Land ChgsComputer Hware</t>
  </si>
  <si>
    <t>301012004</t>
  </si>
  <si>
    <t>Local Land ChgsComputer Sware</t>
  </si>
  <si>
    <t>301012022</t>
  </si>
  <si>
    <t>Local Land ChgsJournals/Books/</t>
  </si>
  <si>
    <t>301012401</t>
  </si>
  <si>
    <t>Local Land Chgs External Contra</t>
  </si>
  <si>
    <t>301012422</t>
  </si>
  <si>
    <t>Local Land Chgs Legal Fees</t>
  </si>
  <si>
    <t>301012423</t>
  </si>
  <si>
    <t>Local Land Chgs Prof Serv</t>
  </si>
  <si>
    <t>301012430</t>
  </si>
  <si>
    <t>Local Land Chgs Land Registry F</t>
  </si>
  <si>
    <t>301012432</t>
  </si>
  <si>
    <t>Local Land ChgsCourt Costs</t>
  </si>
  <si>
    <t>301012446</t>
  </si>
  <si>
    <t>Local Land ChgsData Service Ch</t>
  </si>
  <si>
    <t>301012500</t>
  </si>
  <si>
    <t>Local Land ChgsPrinting and St</t>
  </si>
  <si>
    <t>301012510</t>
  </si>
  <si>
    <t>Local Land ChgsInsurance Rech</t>
  </si>
  <si>
    <t>301012520</t>
  </si>
  <si>
    <t>Local Land ChgsAdvertising</t>
  </si>
  <si>
    <t>301012524</t>
  </si>
  <si>
    <t>Local Land ChgsHospitality</t>
  </si>
  <si>
    <t>301012703</t>
  </si>
  <si>
    <t>Local Land ChgsTelephone Bills</t>
  </si>
  <si>
    <t>301012801</t>
  </si>
  <si>
    <t>Local Land ChgsConference/Semi</t>
  </si>
  <si>
    <t>301014600</t>
  </si>
  <si>
    <t>Local Land ChgsAccommodation</t>
  </si>
  <si>
    <t>301014610</t>
  </si>
  <si>
    <t>Local Land ChgsCentral Support</t>
  </si>
  <si>
    <t>301014611</t>
  </si>
  <si>
    <t>Local Land ChgsDirect Support</t>
  </si>
  <si>
    <t>301014612</t>
  </si>
  <si>
    <t>Local Land ChgsCent Supt Serv</t>
  </si>
  <si>
    <t>301014618</t>
  </si>
  <si>
    <t>Local Land ChgsPrinting &amp; Stat</t>
  </si>
  <si>
    <t>301014619</t>
  </si>
  <si>
    <t>Local Land ChgsPhone Recharge</t>
  </si>
  <si>
    <t>301015124</t>
  </si>
  <si>
    <t>Local Land ChgsRefunds</t>
  </si>
  <si>
    <t>301016009</t>
  </si>
  <si>
    <t>Local Land ChgsImpairment</t>
  </si>
  <si>
    <t>301016010</t>
  </si>
  <si>
    <t>Local Land ChgsDepreciation</t>
  </si>
  <si>
    <t>301019051</t>
  </si>
  <si>
    <t>Local Land Chgs Grant Income</t>
  </si>
  <si>
    <t>301019054</t>
  </si>
  <si>
    <t>Local Land Chgs Reimbursements</t>
  </si>
  <si>
    <t>301019200</t>
  </si>
  <si>
    <t>Local Land ChgsFees &amp; Charges</t>
  </si>
  <si>
    <t>302010100</t>
  </si>
  <si>
    <t>Democratic ReprSalaries</t>
  </si>
  <si>
    <t>302010101</t>
  </si>
  <si>
    <t>Democratic Repr Salaries Accrual Movement</t>
  </si>
  <si>
    <t>302010102</t>
  </si>
  <si>
    <t>Democratic Repr Pension Lump Sum Contribution</t>
  </si>
  <si>
    <t>302010103</t>
  </si>
  <si>
    <t>Democratic Repr Vacancy Provision</t>
  </si>
  <si>
    <t>302010120</t>
  </si>
  <si>
    <t>Democratic ReprBackfunded Supe</t>
  </si>
  <si>
    <t>302010150</t>
  </si>
  <si>
    <t>Democratic ReprSals Overtime</t>
  </si>
  <si>
    <t>302010200</t>
  </si>
  <si>
    <t>Democratic Repr Hired Staff</t>
  </si>
  <si>
    <t>302010400</t>
  </si>
  <si>
    <t>Democratic ReprWages</t>
  </si>
  <si>
    <t>302010700</t>
  </si>
  <si>
    <t>Democratic ReprCar All Lump</t>
  </si>
  <si>
    <t>302010715</t>
  </si>
  <si>
    <t>Democratic ReprClothing Allow</t>
  </si>
  <si>
    <t>302010770</t>
  </si>
  <si>
    <t>Democratic ReprMembers Special</t>
  </si>
  <si>
    <t>302010771</t>
  </si>
  <si>
    <t>Democratic ReprBasic Allowance</t>
  </si>
  <si>
    <t>302010772</t>
  </si>
  <si>
    <t>Democratic ReprAttendance All</t>
  </si>
  <si>
    <t>302010773</t>
  </si>
  <si>
    <t>Democratic ReprSpec All EMRLGA</t>
  </si>
  <si>
    <t>302010774</t>
  </si>
  <si>
    <t>Democratic ReprStandards Allow</t>
  </si>
  <si>
    <t>302010775</t>
  </si>
  <si>
    <t>Democratic ReprChild Care Allo</t>
  </si>
  <si>
    <t>302010776</t>
  </si>
  <si>
    <t>Democratic Repr IT Equipment Allowance</t>
  </si>
  <si>
    <t>302010800</t>
  </si>
  <si>
    <t>Democratic ReprTraining Exps</t>
  </si>
  <si>
    <t>302010930</t>
  </si>
  <si>
    <t>Democratic ReprTravel Expenses</t>
  </si>
  <si>
    <t>302010975</t>
  </si>
  <si>
    <t>Democratic Repr Prof Subs</t>
  </si>
  <si>
    <t>302010982</t>
  </si>
  <si>
    <t>Democratic Repr Relocation Exps</t>
  </si>
  <si>
    <t>302011600</t>
  </si>
  <si>
    <t>Democratic ReprRents and Easem</t>
  </si>
  <si>
    <t>302012000</t>
  </si>
  <si>
    <t>Democratic ReprNew Equipment</t>
  </si>
  <si>
    <t>302012003</t>
  </si>
  <si>
    <t>Democratic Repr Computer Hware</t>
  </si>
  <si>
    <t>302012004</t>
  </si>
  <si>
    <t>Democratic ReprComputer Sware</t>
  </si>
  <si>
    <t>302012022</t>
  </si>
  <si>
    <t>Democratic ReprJournals/Books/</t>
  </si>
  <si>
    <t>302012300</t>
  </si>
  <si>
    <t>Democratic ReprProt Clothing</t>
  </si>
  <si>
    <t>302012423</t>
  </si>
  <si>
    <t>Democratic Repr Prof Serv</t>
  </si>
  <si>
    <t>302012429</t>
  </si>
  <si>
    <t>Democratic ReprOther External</t>
  </si>
  <si>
    <t>302012432</t>
  </si>
  <si>
    <t>Democratic Repr Court Costs</t>
  </si>
  <si>
    <t>302012435</t>
  </si>
  <si>
    <t>Democratic ReprOther Licences</t>
  </si>
  <si>
    <t>302012445</t>
  </si>
  <si>
    <t>Democratic ReprBank Charges</t>
  </si>
  <si>
    <t>302012500</t>
  </si>
  <si>
    <t>Democratic ReprPrinting and St</t>
  </si>
  <si>
    <t>302012510</t>
  </si>
  <si>
    <t>Democratic ReprInsurance Rech</t>
  </si>
  <si>
    <t>302012520</t>
  </si>
  <si>
    <t>Democratic ReprAdvertising</t>
  </si>
  <si>
    <t>302012524</t>
  </si>
  <si>
    <t>Democratic ReprHospitality</t>
  </si>
  <si>
    <t>302012701</t>
  </si>
  <si>
    <t>Democratic ReprPostage Rech</t>
  </si>
  <si>
    <t>302012706</t>
  </si>
  <si>
    <t>Democratic ReprMobile Phones</t>
  </si>
  <si>
    <t>302012800</t>
  </si>
  <si>
    <t>Democratic ReprSubsistence</t>
  </si>
  <si>
    <t>302012801</t>
  </si>
  <si>
    <t>Democratic ReprConference/Semi</t>
  </si>
  <si>
    <t>302012819</t>
  </si>
  <si>
    <t>Democratic ReprTown Twinning</t>
  </si>
  <si>
    <t>302012820</t>
  </si>
  <si>
    <t>Democratic ReprMayors Personal</t>
  </si>
  <si>
    <t>302012821</t>
  </si>
  <si>
    <t>Democratic ReprMayors Expenses</t>
  </si>
  <si>
    <t>302012823</t>
  </si>
  <si>
    <t>Democratic ReprForm Mayor Car</t>
  </si>
  <si>
    <t>302012824</t>
  </si>
  <si>
    <t>Democratic ReprForm Mayor Ent</t>
  </si>
  <si>
    <t>302012825</t>
  </si>
  <si>
    <t>Democratic ReprCar Hire</t>
  </si>
  <si>
    <t>302012826</t>
  </si>
  <si>
    <t>Democratic ReprMayor Making</t>
  </si>
  <si>
    <t>302012830</t>
  </si>
  <si>
    <t>Democratic ReprDeputy Mayors P</t>
  </si>
  <si>
    <t>302012831</t>
  </si>
  <si>
    <t>Democratic ReprDep Mayors Exp</t>
  </si>
  <si>
    <t>302012951</t>
  </si>
  <si>
    <t>Democratic ReprLGA Subscrip</t>
  </si>
  <si>
    <t>302014600</t>
  </si>
  <si>
    <t>Democratic ReprAccommodation</t>
  </si>
  <si>
    <t>302014610</t>
  </si>
  <si>
    <t>Democratic ReprCentral Support</t>
  </si>
  <si>
    <t>302014611</t>
  </si>
  <si>
    <t>Democratic ReprDirect Support</t>
  </si>
  <si>
    <t>302014618</t>
  </si>
  <si>
    <t>Democratic ReprPrinting &amp; Stat</t>
  </si>
  <si>
    <t>302014619</t>
  </si>
  <si>
    <t>Democratic ReprPhone Recharge</t>
  </si>
  <si>
    <t>302014621</t>
  </si>
  <si>
    <t>Democratic ReprPostage Recharg</t>
  </si>
  <si>
    <t>302014622</t>
  </si>
  <si>
    <t>Democratic ReprEmergency C Out</t>
  </si>
  <si>
    <t>302015162</t>
  </si>
  <si>
    <t>Democratic ReprCivic Regalia</t>
  </si>
  <si>
    <t>302015163</t>
  </si>
  <si>
    <t>Democratic Repr Rememberance Day Service</t>
  </si>
  <si>
    <t>302016009</t>
  </si>
  <si>
    <t>Democratic ReprImpairment</t>
  </si>
  <si>
    <t>302016010</t>
  </si>
  <si>
    <t>Democratic ReprDepreciation</t>
  </si>
  <si>
    <t>302016011</t>
  </si>
  <si>
    <t>Democratic ReprNotional Int</t>
  </si>
  <si>
    <t>302017369</t>
  </si>
  <si>
    <t>Democratic ReprLeic Hsg Assoc</t>
  </si>
  <si>
    <t>302019051</t>
  </si>
  <si>
    <t>Democratic Repr Grant Income</t>
  </si>
  <si>
    <t>302019846</t>
  </si>
  <si>
    <t>Democratic ReprDepn Write Back</t>
  </si>
  <si>
    <t>303010100</t>
  </si>
  <si>
    <t>Council Tax Salaries</t>
  </si>
  <si>
    <t>303010101</t>
  </si>
  <si>
    <t>Council Tax Salaries Accrual Movement</t>
  </si>
  <si>
    <t>303010102</t>
  </si>
  <si>
    <t>Council Tax Pension Lump Sum Contribution</t>
  </si>
  <si>
    <t>303010103</t>
  </si>
  <si>
    <t>Council Tax Vacancy Provision</t>
  </si>
  <si>
    <t>303010110</t>
  </si>
  <si>
    <t>Council Tax Provision for Exit Packages</t>
  </si>
  <si>
    <t>303010120</t>
  </si>
  <si>
    <t>Council Tax Backfunded Supe</t>
  </si>
  <si>
    <t>303010150</t>
  </si>
  <si>
    <t>Council Tax Sals Overtime</t>
  </si>
  <si>
    <t>303010200</t>
  </si>
  <si>
    <t>Council Tax Hired Staff</t>
  </si>
  <si>
    <t>303010700</t>
  </si>
  <si>
    <t>Council Tax Car All Lump</t>
  </si>
  <si>
    <t>303010800</t>
  </si>
  <si>
    <t>Council Tax Training Exps</t>
  </si>
  <si>
    <t>303010930</t>
  </si>
  <si>
    <t>Council Tax Travel Expenses</t>
  </si>
  <si>
    <t>303012000</t>
  </si>
  <si>
    <t>Council Tax    New Equipment</t>
  </si>
  <si>
    <t>303012004</t>
  </si>
  <si>
    <t>Council Tax    Computer Sware</t>
  </si>
  <si>
    <t>303012022</t>
  </si>
  <si>
    <t>Council TaxJournals/Books/</t>
  </si>
  <si>
    <t>303012423</t>
  </si>
  <si>
    <t>Council Tax Prof Serv</t>
  </si>
  <si>
    <t>303012427</t>
  </si>
  <si>
    <t>Council Tax    Audit Fees</t>
  </si>
  <si>
    <t>303012430</t>
  </si>
  <si>
    <t>Council TaxLand Registry F</t>
  </si>
  <si>
    <t>303012432</t>
  </si>
  <si>
    <t>Council TaxCourt Costs</t>
  </si>
  <si>
    <t>303012438</t>
  </si>
  <si>
    <t>Council TaxBailiffs Fees</t>
  </si>
  <si>
    <t>303012439</t>
  </si>
  <si>
    <t>Council TaxTracing Agents</t>
  </si>
  <si>
    <t>303012500</t>
  </si>
  <si>
    <t>Council TaxPrinting and St</t>
  </si>
  <si>
    <t>303012510</t>
  </si>
  <si>
    <t>Council Tax Insurance Rech</t>
  </si>
  <si>
    <t>303012520</t>
  </si>
  <si>
    <t>Council TaxAdvertising</t>
  </si>
  <si>
    <t>303012701</t>
  </si>
  <si>
    <t>Council TaxPostage Rech</t>
  </si>
  <si>
    <t>303012703</t>
  </si>
  <si>
    <t>Council Tax Telephone Bills</t>
  </si>
  <si>
    <t>303012706</t>
  </si>
  <si>
    <t>Council Tax Mobile Phones</t>
  </si>
  <si>
    <t>303014600</t>
  </si>
  <si>
    <t>Council Tax Accommodation</t>
  </si>
  <si>
    <t>303014610</t>
  </si>
  <si>
    <t>Council TaxCentral Support</t>
  </si>
  <si>
    <t>303014611</t>
  </si>
  <si>
    <t>Council TaxDirect Support</t>
  </si>
  <si>
    <t>303014618</t>
  </si>
  <si>
    <t>Council Tax Printing &amp; Stat</t>
  </si>
  <si>
    <t>303014619</t>
  </si>
  <si>
    <t>Council Tax Phone Recharge</t>
  </si>
  <si>
    <t>303014621</t>
  </si>
  <si>
    <t>Council Tax Postage Recharg</t>
  </si>
  <si>
    <t>303015007</t>
  </si>
  <si>
    <t>Council Tax    Compensation</t>
  </si>
  <si>
    <t>303015902</t>
  </si>
  <si>
    <t>Council Tax    Write Offs</t>
  </si>
  <si>
    <t>303016010</t>
  </si>
  <si>
    <t>Council Tax    Depreciation</t>
  </si>
  <si>
    <t>303019008</t>
  </si>
  <si>
    <t>Council Tax Discrectionery CT Support Grant</t>
  </si>
  <si>
    <t>303019051</t>
  </si>
  <si>
    <t>Council Tax    Grant Income</t>
  </si>
  <si>
    <t>303019053</t>
  </si>
  <si>
    <t>Council Tax    Contributions</t>
  </si>
  <si>
    <t>303019054</t>
  </si>
  <si>
    <t>Council Tax    Reimbursements</t>
  </si>
  <si>
    <t>303019062</t>
  </si>
  <si>
    <t>Council Tax    Postages Inc</t>
  </si>
  <si>
    <t>303019100</t>
  </si>
  <si>
    <t>303019103</t>
  </si>
  <si>
    <t>Council Tax    Fines/Penalties</t>
  </si>
  <si>
    <t>303019846</t>
  </si>
  <si>
    <t>Council Tax    Depn Write Back</t>
  </si>
  <si>
    <t>303020100</t>
  </si>
  <si>
    <t>NNDR Salaries</t>
  </si>
  <si>
    <t>303020101</t>
  </si>
  <si>
    <t>NNDR Salaries Accrual Movement</t>
  </si>
  <si>
    <t>303020102</t>
  </si>
  <si>
    <t>NNDR Pension Lump Sum Contribution</t>
  </si>
  <si>
    <t>303020103</t>
  </si>
  <si>
    <t>NNDR Vacancy Provision</t>
  </si>
  <si>
    <t>303020120</t>
  </si>
  <si>
    <t>NNDR Backfunded Supe</t>
  </si>
  <si>
    <t>303020150</t>
  </si>
  <si>
    <t>NNDR Sals Overtime</t>
  </si>
  <si>
    <t>303020200</t>
  </si>
  <si>
    <t>NNDR Hired Staff</t>
  </si>
  <si>
    <t>303020700</t>
  </si>
  <si>
    <t>NNDR Car All Lump</t>
  </si>
  <si>
    <t>303020930</t>
  </si>
  <si>
    <t>NNDR Travel Expenses</t>
  </si>
  <si>
    <t>303020975</t>
  </si>
  <si>
    <t>NNDR Prof Subs</t>
  </si>
  <si>
    <t>303022000</t>
  </si>
  <si>
    <t>NNDR           New Equipment</t>
  </si>
  <si>
    <t>303022004</t>
  </si>
  <si>
    <t>NNDR           Computer Sware</t>
  </si>
  <si>
    <t>303022022</t>
  </si>
  <si>
    <t>NNDRJournals/Books/</t>
  </si>
  <si>
    <t>303022423</t>
  </si>
  <si>
    <t>NNDR Prof Serv</t>
  </si>
  <si>
    <t>303022427</t>
  </si>
  <si>
    <t>NNDRAudit Fees</t>
  </si>
  <si>
    <t>303022430</t>
  </si>
  <si>
    <t>NNDR           Land Registry F</t>
  </si>
  <si>
    <t>303022432</t>
  </si>
  <si>
    <t>NNDRCourt Costs</t>
  </si>
  <si>
    <t>303022438</t>
  </si>
  <si>
    <t>NNDRBailiffs Fees</t>
  </si>
  <si>
    <t>303022500</t>
  </si>
  <si>
    <t>NNDRPrinting and St</t>
  </si>
  <si>
    <t>303022510</t>
  </si>
  <si>
    <t>NNDR Insurance Rech</t>
  </si>
  <si>
    <t>303022701</t>
  </si>
  <si>
    <t>NNDRPostage Rech</t>
  </si>
  <si>
    <t>303022801</t>
  </si>
  <si>
    <t>NNDR           Conference/Semi</t>
  </si>
  <si>
    <t>303022815</t>
  </si>
  <si>
    <t>NNDRCharity Dons</t>
  </si>
  <si>
    <t>303024600</t>
  </si>
  <si>
    <t>NNDR Accommodation</t>
  </si>
  <si>
    <t>303024610</t>
  </si>
  <si>
    <t>NNDRCentral Support</t>
  </si>
  <si>
    <t>303024611</t>
  </si>
  <si>
    <t>NNDRDirect Support</t>
  </si>
  <si>
    <t>303024619</t>
  </si>
  <si>
    <t>NNDR Phone Recharge</t>
  </si>
  <si>
    <t>303026010</t>
  </si>
  <si>
    <t>NNDR           Depreciation</t>
  </si>
  <si>
    <t>303029002</t>
  </si>
  <si>
    <t>NNDRCost of coll</t>
  </si>
  <si>
    <t>303029051</t>
  </si>
  <si>
    <t>NNDR           Grant Income</t>
  </si>
  <si>
    <t>303029053</t>
  </si>
  <si>
    <t>NNDR           Contributions</t>
  </si>
  <si>
    <t>303029100</t>
  </si>
  <si>
    <t>303029555</t>
  </si>
  <si>
    <t>NNDR           Courses.</t>
  </si>
  <si>
    <t>303029846</t>
  </si>
  <si>
    <t>NNDR           Depn Write Back</t>
  </si>
  <si>
    <t>303030100</t>
  </si>
  <si>
    <t>Housing Benefit Salaries</t>
  </si>
  <si>
    <t>303030101</t>
  </si>
  <si>
    <t>Housing Benefit Salaries Accrual Movement</t>
  </si>
  <si>
    <t>303030102</t>
  </si>
  <si>
    <t>Housing Benefit Pension Lump Sum Contribution</t>
  </si>
  <si>
    <t>303030103</t>
  </si>
  <si>
    <t>Housing Benefit Vacancy Provision</t>
  </si>
  <si>
    <t>303030120</t>
  </si>
  <si>
    <t>Housing Benefit Backfunded Supe</t>
  </si>
  <si>
    <t>303030150</t>
  </si>
  <si>
    <t>Housing Benefit Sals Overtime</t>
  </si>
  <si>
    <t>303030200</t>
  </si>
  <si>
    <t>Housing Benefit Hired Staff</t>
  </si>
  <si>
    <t>303030800</t>
  </si>
  <si>
    <t>Housing Benefit Training Exps</t>
  </si>
  <si>
    <t>303030930</t>
  </si>
  <si>
    <t>Housing Benefit Travel Expenses</t>
  </si>
  <si>
    <t>303030975</t>
  </si>
  <si>
    <t>Housing Benefit Prof Subs</t>
  </si>
  <si>
    <t>303032000</t>
  </si>
  <si>
    <t>Housing BenefitNew Equipment</t>
  </si>
  <si>
    <t>303032004</t>
  </si>
  <si>
    <t>Housing BenefitComputer Sware</t>
  </si>
  <si>
    <t>303032022</t>
  </si>
  <si>
    <t>Housing BenefitJournals/Books/</t>
  </si>
  <si>
    <t>303032416</t>
  </si>
  <si>
    <t>Housing Benefit Other Contract</t>
  </si>
  <si>
    <t>303032421</t>
  </si>
  <si>
    <t>Housing Benefit CRB Checks</t>
  </si>
  <si>
    <t>303032422</t>
  </si>
  <si>
    <t>Housing Benefit Legal Fees</t>
  </si>
  <si>
    <t>303032423</t>
  </si>
  <si>
    <t>Housing Benefit Prof Serv</t>
  </si>
  <si>
    <t>303032427</t>
  </si>
  <si>
    <t>Housing BenefitAudit Fees</t>
  </si>
  <si>
    <t>303032430</t>
  </si>
  <si>
    <t>Housing BenefitLand Registry F</t>
  </si>
  <si>
    <t>303032432</t>
  </si>
  <si>
    <t>Housing BenefitCourt Costs</t>
  </si>
  <si>
    <t>303032439</t>
  </si>
  <si>
    <t>Housing BenefitTracing Agents</t>
  </si>
  <si>
    <t>303032456</t>
  </si>
  <si>
    <t>Housing BenefitCost of Recover</t>
  </si>
  <si>
    <t>303032500</t>
  </si>
  <si>
    <t>Housing BenefitPrinting and St</t>
  </si>
  <si>
    <t>303032510</t>
  </si>
  <si>
    <t>Housing Benefit Insurance Rech</t>
  </si>
  <si>
    <t>303032701</t>
  </si>
  <si>
    <t>Housing Benefit Postage</t>
  </si>
  <si>
    <t>303032703</t>
  </si>
  <si>
    <t>Housing Benefit Telephone Bills</t>
  </si>
  <si>
    <t>303032706</t>
  </si>
  <si>
    <t>Housing Benefit Mobile Phones</t>
  </si>
  <si>
    <t>303032900</t>
  </si>
  <si>
    <t>Housing BenefitGrant/Loan Pay</t>
  </si>
  <si>
    <t>303032924</t>
  </si>
  <si>
    <t>Housing BenefitLocal Hsg Allow</t>
  </si>
  <si>
    <t>303034600</t>
  </si>
  <si>
    <t>Housing Benefit Accommodation</t>
  </si>
  <si>
    <t>303034610</t>
  </si>
  <si>
    <t>Housing BenefitCentral Support</t>
  </si>
  <si>
    <t>303034611</t>
  </si>
  <si>
    <t>Housing BenefitDirect Support</t>
  </si>
  <si>
    <t>303034618</t>
  </si>
  <si>
    <t>Housing Benefit Printing &amp; Stat</t>
  </si>
  <si>
    <t>303034619</t>
  </si>
  <si>
    <t>Housing Benefit Phone Recharge</t>
  </si>
  <si>
    <t>303034621</t>
  </si>
  <si>
    <t>Housing Benefit Postage Recharg</t>
  </si>
  <si>
    <t>303034990</t>
  </si>
  <si>
    <t>Housing BenefitC Ten Rent Reb</t>
  </si>
  <si>
    <t>303034991</t>
  </si>
  <si>
    <t>Housing BenefitNon T Rent Reb</t>
  </si>
  <si>
    <t>303034992</t>
  </si>
  <si>
    <t>Housing BenefitDHP Own Cont.</t>
  </si>
  <si>
    <t>303034993</t>
  </si>
  <si>
    <t>Housing Benefit Anti Fraud Inc</t>
  </si>
  <si>
    <t>303035008</t>
  </si>
  <si>
    <t>Housing BenefitRCCO</t>
  </si>
  <si>
    <t>303035012</t>
  </si>
  <si>
    <t>Housing BenefitRent Allow Hous</t>
  </si>
  <si>
    <t>303035013</t>
  </si>
  <si>
    <t>Housing BenefitGen A/CUnpresCh</t>
  </si>
  <si>
    <t>303035124</t>
  </si>
  <si>
    <t>Housing BenefitRefunds</t>
  </si>
  <si>
    <t>303035902</t>
  </si>
  <si>
    <t>Housing BenefitWrite Offs</t>
  </si>
  <si>
    <t>303035912</t>
  </si>
  <si>
    <t>Housing BenefitProv Bad Debts</t>
  </si>
  <si>
    <t>303035927</t>
  </si>
  <si>
    <t>Housing Benefit Fraud And Error Reduction</t>
  </si>
  <si>
    <t>303036010</t>
  </si>
  <si>
    <t>Housing BenefitDepreciation</t>
  </si>
  <si>
    <t>303036500</t>
  </si>
  <si>
    <t>Housing BenefitDirect Revenue</t>
  </si>
  <si>
    <t>303039004</t>
  </si>
  <si>
    <t>Housing BenefitSubsidy Grant</t>
  </si>
  <si>
    <t>303039005</t>
  </si>
  <si>
    <t>Housing BenefitHship Grant</t>
  </si>
  <si>
    <t>303039006</t>
  </si>
  <si>
    <t>Housing BenefitAdmin Grant</t>
  </si>
  <si>
    <t>303039007</t>
  </si>
  <si>
    <t>Housing BenefitHous subs grant</t>
  </si>
  <si>
    <t>303039008</t>
  </si>
  <si>
    <t>Housing BenefitCT Ben Grant</t>
  </si>
  <si>
    <t>303039010</t>
  </si>
  <si>
    <t>Housing Benefit HRA Rebates</t>
  </si>
  <si>
    <t>303039013</t>
  </si>
  <si>
    <t>Housing BenefitRent Rebate</t>
  </si>
  <si>
    <t>303039016</t>
  </si>
  <si>
    <t>Housing BenefitFraud Incentive</t>
  </si>
  <si>
    <t>303039051</t>
  </si>
  <si>
    <t>Housing BenefitGrant Income</t>
  </si>
  <si>
    <t>303039053</t>
  </si>
  <si>
    <t>Housing BenefitContributions</t>
  </si>
  <si>
    <t>303039058</t>
  </si>
  <si>
    <t>Housing BenefitRecov  Overpay</t>
  </si>
  <si>
    <t>303039059</t>
  </si>
  <si>
    <t>Housing BenefitCompensation</t>
  </si>
  <si>
    <t>303039079</t>
  </si>
  <si>
    <t>Housing BenefitBen O/P Council</t>
  </si>
  <si>
    <t>303039084</t>
  </si>
  <si>
    <t>Housing BenefitLocal Hsg Grant</t>
  </si>
  <si>
    <t>303039100</t>
  </si>
  <si>
    <t>303039101</t>
  </si>
  <si>
    <t>Housing BenefitCourt Costs Int</t>
  </si>
  <si>
    <t>303039102</t>
  </si>
  <si>
    <t>Housing BenefitAd Pens</t>
  </si>
  <si>
    <t>303039107</t>
  </si>
  <si>
    <t>Housing Benefit Recover Fraudulent Benefit Council Tennant</t>
  </si>
  <si>
    <t>303039108</t>
  </si>
  <si>
    <t>Housing Benefit Recover Fraud Ben Private Tenn</t>
  </si>
  <si>
    <t>303039825</t>
  </si>
  <si>
    <t>Housing BenefitRent AllChq W/O</t>
  </si>
  <si>
    <t>303039845</t>
  </si>
  <si>
    <t>Housing Benefit Rejected BACS</t>
  </si>
  <si>
    <t>303039846</t>
  </si>
  <si>
    <t>Housing BenefitDepn Write Back</t>
  </si>
  <si>
    <t>303040100</t>
  </si>
  <si>
    <t>Council tax Ben Salaries</t>
  </si>
  <si>
    <t>303040101</t>
  </si>
  <si>
    <t>Council tax Ben Salaries Accrual Movement</t>
  </si>
  <si>
    <t>303040102</t>
  </si>
  <si>
    <t>Council tax Ben Pension Lump Sum Contribution</t>
  </si>
  <si>
    <t>303040103</t>
  </si>
  <si>
    <t>Council tax Ben Vacancy Provision</t>
  </si>
  <si>
    <t>303040120</t>
  </si>
  <si>
    <t>Council tax Ben Backfunded Supe</t>
  </si>
  <si>
    <t>303040150</t>
  </si>
  <si>
    <t>Council tax Ben Sals Overtime</t>
  </si>
  <si>
    <t>303040200</t>
  </si>
  <si>
    <t>Council tax Ben Hired Staff</t>
  </si>
  <si>
    <t>303040700</t>
  </si>
  <si>
    <t>Council tax Ben Car All Lump</t>
  </si>
  <si>
    <t>303040930</t>
  </si>
  <si>
    <t>Council tax Ben Travel Expenses</t>
  </si>
  <si>
    <t>303042000</t>
  </si>
  <si>
    <t>Council tax BenNew Equipment</t>
  </si>
  <si>
    <t>303042427</t>
  </si>
  <si>
    <t>Council tax BenAudit Fees</t>
  </si>
  <si>
    <t>303042429</t>
  </si>
  <si>
    <t>Council tax Ben Other External</t>
  </si>
  <si>
    <t>303042432</t>
  </si>
  <si>
    <t>Council tax BenCourt Costs</t>
  </si>
  <si>
    <t>303042510</t>
  </si>
  <si>
    <t>Council tax Ben Insurance Rech</t>
  </si>
  <si>
    <t>303042706</t>
  </si>
  <si>
    <t>Council tax Ben Mobile Phones</t>
  </si>
  <si>
    <t>303044600</t>
  </si>
  <si>
    <t>Council tax Ben Accommodation</t>
  </si>
  <si>
    <t>303044610</t>
  </si>
  <si>
    <t>Council tax BenCentral Support</t>
  </si>
  <si>
    <t>303044611</t>
  </si>
  <si>
    <t>Council tax BenDirect Support</t>
  </si>
  <si>
    <t>303044619</t>
  </si>
  <si>
    <t>Council tax Ben Phone Recharge</t>
  </si>
  <si>
    <t>303044995</t>
  </si>
  <si>
    <t>Council tax Ben Disctretionery CT Support</t>
  </si>
  <si>
    <t>303045018</t>
  </si>
  <si>
    <t>Council tax BenCT Benefit. Pay</t>
  </si>
  <si>
    <t>303049006</t>
  </si>
  <si>
    <t>Council tax BenAdmin Grant</t>
  </si>
  <si>
    <t>303049008</t>
  </si>
  <si>
    <t>Council tax BenDisc CT Support Grant</t>
  </si>
  <si>
    <t>303049009</t>
  </si>
  <si>
    <t>Council tax Ben Pens Cr Set Up</t>
  </si>
  <si>
    <t>303049011</t>
  </si>
  <si>
    <t>Council tax BenCT Ben Grant</t>
  </si>
  <si>
    <t>303049013</t>
  </si>
  <si>
    <t>Council tax BenRent Rebate</t>
  </si>
  <si>
    <t>303049016</t>
  </si>
  <si>
    <t>Council tax BenFraud Incentive</t>
  </si>
  <si>
    <t>303049051</t>
  </si>
  <si>
    <t>Council tax Ben Grant Income</t>
  </si>
  <si>
    <t>303050100</t>
  </si>
  <si>
    <t>Council Tax Reform Salaries</t>
  </si>
  <si>
    <t>303050200</t>
  </si>
  <si>
    <t>Council Tax Reform Hired Staff</t>
  </si>
  <si>
    <t>303050800</t>
  </si>
  <si>
    <t>Council Tax Reform Training Exps</t>
  </si>
  <si>
    <t>303052000</t>
  </si>
  <si>
    <t>Council Tax Reform New Equipment</t>
  </si>
  <si>
    <t>303052002</t>
  </si>
  <si>
    <t>Council Tax Reform Equipment Maint</t>
  </si>
  <si>
    <t>303052004</t>
  </si>
  <si>
    <t>Council Tax Reform Computer Sware</t>
  </si>
  <si>
    <t>303052429</t>
  </si>
  <si>
    <t>Council Tax Reform Other External</t>
  </si>
  <si>
    <t>303052520</t>
  </si>
  <si>
    <t>Council Tax Reform Advertising</t>
  </si>
  <si>
    <t>303059051</t>
  </si>
  <si>
    <t>Council Tax Reform Grant Income</t>
  </si>
  <si>
    <t>303069054</t>
  </si>
  <si>
    <t>Universal Credit Reimbursements</t>
  </si>
  <si>
    <t>304010100</t>
  </si>
  <si>
    <t>Reg of ElectorsSalaries</t>
  </si>
  <si>
    <t>304010101</t>
  </si>
  <si>
    <t>Reg of Electors Salaries Accrual Movement</t>
  </si>
  <si>
    <t>304010120</t>
  </si>
  <si>
    <t>Reg of Electors Backfunded Supe</t>
  </si>
  <si>
    <t>304010150</t>
  </si>
  <si>
    <t>Reg of Electors Sals Overtime</t>
  </si>
  <si>
    <t>304010200</t>
  </si>
  <si>
    <t>Reg of ElectorsHired Staff</t>
  </si>
  <si>
    <t>304010800</t>
  </si>
  <si>
    <t>Reg of ElectorsTraining Exps</t>
  </si>
  <si>
    <t>304010975</t>
  </si>
  <si>
    <t>Reg of ElectorsProf Subs</t>
  </si>
  <si>
    <t>304011610</t>
  </si>
  <si>
    <t>Reg of Electors NNDR</t>
  </si>
  <si>
    <t>304012000</t>
  </si>
  <si>
    <t>Reg of ElectorsNew Equipment</t>
  </si>
  <si>
    <t>304012003</t>
  </si>
  <si>
    <t>Reg of Electors Computer Hware</t>
  </si>
  <si>
    <t>304012004</t>
  </si>
  <si>
    <t>Reg of ElectorsComputer Sware</t>
  </si>
  <si>
    <t>304012022</t>
  </si>
  <si>
    <t>Reg of ElectorsJournals/Books/</t>
  </si>
  <si>
    <t>304012418</t>
  </si>
  <si>
    <t>Reg of ElectorsElection Staff</t>
  </si>
  <si>
    <t>304012423</t>
  </si>
  <si>
    <t>Reg of Electors Prof Serv</t>
  </si>
  <si>
    <t>304012432</t>
  </si>
  <si>
    <t>Reg of ElectorsCourt Costs</t>
  </si>
  <si>
    <t>304012433</t>
  </si>
  <si>
    <t>Reg of ElectorsVehicle Licence</t>
  </si>
  <si>
    <t>304012500</t>
  </si>
  <si>
    <t>Reg of ElectorsPrinting and St</t>
  </si>
  <si>
    <t>304012510</t>
  </si>
  <si>
    <t>Reg of ElectorsInsurance Rech</t>
  </si>
  <si>
    <t>304012520</t>
  </si>
  <si>
    <t>Reg of ElectorsAdvertising</t>
  </si>
  <si>
    <t>304012701</t>
  </si>
  <si>
    <t>Reg of ElectorsPostage Rech</t>
  </si>
  <si>
    <t>304014610</t>
  </si>
  <si>
    <t>Reg of ElectorsCentral Support</t>
  </si>
  <si>
    <t>304014611</t>
  </si>
  <si>
    <t>Reg of ElectorsDirect Support</t>
  </si>
  <si>
    <t>304015148</t>
  </si>
  <si>
    <t>Reg of Electors Shared Services</t>
  </si>
  <si>
    <t>304019051</t>
  </si>
  <si>
    <t>Reg of ElectorsGrant Income</t>
  </si>
  <si>
    <t>304019053</t>
  </si>
  <si>
    <t>Reg of ElectorsContributions</t>
  </si>
  <si>
    <t>304019200</t>
  </si>
  <si>
    <t>Reg of ElectorsFees &amp; Charges</t>
  </si>
  <si>
    <t>304019203</t>
  </si>
  <si>
    <t>Reg of ElectorsPublicas Inc</t>
  </si>
  <si>
    <t>304020100</t>
  </si>
  <si>
    <t>Election Exps Salaries</t>
  </si>
  <si>
    <t>304020101</t>
  </si>
  <si>
    <t>Election Exps Salaries Accrual Movement</t>
  </si>
  <si>
    <t>304020102</t>
  </si>
  <si>
    <t>Election Exps Pension Lump Sum Contribution</t>
  </si>
  <si>
    <t>304020103</t>
  </si>
  <si>
    <t>Election Exps Vacancy Provision</t>
  </si>
  <si>
    <t>304020110</t>
  </si>
  <si>
    <t>Election Exps Provision for Exit Packages</t>
  </si>
  <si>
    <t>304020120</t>
  </si>
  <si>
    <t>Election Exps Backfunded Supe</t>
  </si>
  <si>
    <t>304020150</t>
  </si>
  <si>
    <t>Election Exps  Sals Overtime</t>
  </si>
  <si>
    <t>304020200</t>
  </si>
  <si>
    <t>Election Exps  Hired Staff</t>
  </si>
  <si>
    <t>304020400</t>
  </si>
  <si>
    <t>Election Exps  Wages</t>
  </si>
  <si>
    <t>304020700</t>
  </si>
  <si>
    <t>Election Exps Car All Lump</t>
  </si>
  <si>
    <t>304020800</t>
  </si>
  <si>
    <t>Election Exps  Training Exps</t>
  </si>
  <si>
    <t>304020930</t>
  </si>
  <si>
    <t>Election Exps  Travel Expenses</t>
  </si>
  <si>
    <t>304020975</t>
  </si>
  <si>
    <t>Election Exps Prof Subs</t>
  </si>
  <si>
    <t>304020982</t>
  </si>
  <si>
    <t>Election Exps Relocation Exps</t>
  </si>
  <si>
    <t>304021600</t>
  </si>
  <si>
    <t>Election ExpsRents and Easem</t>
  </si>
  <si>
    <t>304021610</t>
  </si>
  <si>
    <t>Election Exps  NNDR</t>
  </si>
  <si>
    <t>304022000</t>
  </si>
  <si>
    <t>Election ExpsNew Equipment</t>
  </si>
  <si>
    <t>304022003</t>
  </si>
  <si>
    <t>Election Exps  Computer Hware</t>
  </si>
  <si>
    <t>304022004</t>
  </si>
  <si>
    <t>Election Exps  Computer Sware</t>
  </si>
  <si>
    <t>304022006</t>
  </si>
  <si>
    <t>Election Exps Equipment Lease</t>
  </si>
  <si>
    <t>304022022</t>
  </si>
  <si>
    <t>Election ExpsJournals/Books/</t>
  </si>
  <si>
    <t>304022300</t>
  </si>
  <si>
    <t>Election Exps Prot Clothing</t>
  </si>
  <si>
    <t>304022418</t>
  </si>
  <si>
    <t>Election Exps  Election Staff</t>
  </si>
  <si>
    <t>304022460</t>
  </si>
  <si>
    <t>Election Exps  Election Exps</t>
  </si>
  <si>
    <t>304022500</t>
  </si>
  <si>
    <t>Election Exps  Printing and St</t>
  </si>
  <si>
    <t>304022502</t>
  </si>
  <si>
    <t>Election ExpsGeneral Expense</t>
  </si>
  <si>
    <t>304022510</t>
  </si>
  <si>
    <t>Election Exps  Insurance Rech</t>
  </si>
  <si>
    <t>304022520</t>
  </si>
  <si>
    <t>Election ExpsAdvertising</t>
  </si>
  <si>
    <t>304022524</t>
  </si>
  <si>
    <t>Election Exps Hospitality</t>
  </si>
  <si>
    <t>304022701</t>
  </si>
  <si>
    <t>Election Exps  Postage Rech</t>
  </si>
  <si>
    <t>304022703</t>
  </si>
  <si>
    <t>Election Exps Telephone Bills</t>
  </si>
  <si>
    <t>304022708</t>
  </si>
  <si>
    <t>Election Exps Courier Deliver</t>
  </si>
  <si>
    <t>304023011</t>
  </si>
  <si>
    <t>Election Exps  Use Hired Plant</t>
  </si>
  <si>
    <t>304023300</t>
  </si>
  <si>
    <t>Election Exps  Transport Rech</t>
  </si>
  <si>
    <t>304024600</t>
  </si>
  <si>
    <t>Election Exps Accommodation</t>
  </si>
  <si>
    <t>304024610</t>
  </si>
  <si>
    <t>Election Exps  Central Support</t>
  </si>
  <si>
    <t>304024611</t>
  </si>
  <si>
    <t>Election Exps  Direct Support</t>
  </si>
  <si>
    <t>304024618</t>
  </si>
  <si>
    <t>Election Exps Printing &amp; Stat</t>
  </si>
  <si>
    <t>304024619</t>
  </si>
  <si>
    <t>Election Exps Phone Recharge</t>
  </si>
  <si>
    <t>304025159</t>
  </si>
  <si>
    <t>Election Exps Floral Display</t>
  </si>
  <si>
    <t>304026010</t>
  </si>
  <si>
    <t>Election Exps  Depreciation</t>
  </si>
  <si>
    <t>304029051</t>
  </si>
  <si>
    <t>Election Exps  Grant Income</t>
  </si>
  <si>
    <t>304029054</t>
  </si>
  <si>
    <t>Election Exps  Reimbursements</t>
  </si>
  <si>
    <t>304029801</t>
  </si>
  <si>
    <t>Election Exps Transfer of Bal</t>
  </si>
  <si>
    <t>304030100</t>
  </si>
  <si>
    <t>Elections - Externally Funded Salaries</t>
  </si>
  <si>
    <t>304030120</t>
  </si>
  <si>
    <t>Elections - Externally Funded Backfunded Supe</t>
  </si>
  <si>
    <t>304030150</t>
  </si>
  <si>
    <t>Elections - Externally Funded Sals Overtime</t>
  </si>
  <si>
    <t>304030200</t>
  </si>
  <si>
    <t>Elections - Externally Funded Hired Staff</t>
  </si>
  <si>
    <t>304030400</t>
  </si>
  <si>
    <t>Elections - Externally Funded Wages</t>
  </si>
  <si>
    <t>304030800</t>
  </si>
  <si>
    <t>Elections - Externally Funded Training Exps</t>
  </si>
  <si>
    <t>304030930</t>
  </si>
  <si>
    <t>Elections - Externally Funded Travel Expenses</t>
  </si>
  <si>
    <t>304031600</t>
  </si>
  <si>
    <t>Elections - Externally Funded Rents and Easem</t>
  </si>
  <si>
    <t>304032000</t>
  </si>
  <si>
    <t>Elections - Externally Funded New Equipment</t>
  </si>
  <si>
    <t>304032003</t>
  </si>
  <si>
    <t>Elections - Externally Funded Computer Hware</t>
  </si>
  <si>
    <t>304032004</t>
  </si>
  <si>
    <t>Elections - Externally Funded Computer Sware</t>
  </si>
  <si>
    <t>304032300</t>
  </si>
  <si>
    <t>Elections - Externally Funded Prot Clothing</t>
  </si>
  <si>
    <t>304032400</t>
  </si>
  <si>
    <t>Elections - Externally Funded Payroll Service</t>
  </si>
  <si>
    <t>304032423</t>
  </si>
  <si>
    <t>Elections - Externally Funded Prof Serv</t>
  </si>
  <si>
    <t>304032434</t>
  </si>
  <si>
    <t>Elections - Security Services</t>
  </si>
  <si>
    <t>304032460</t>
  </si>
  <si>
    <t>Elections - Externally Funded Election Exps</t>
  </si>
  <si>
    <t>304032500</t>
  </si>
  <si>
    <t>Elections - Externally Funded Printing and St</t>
  </si>
  <si>
    <t>304032524</t>
  </si>
  <si>
    <t>Elections - Externally Funded Hospitality</t>
  </si>
  <si>
    <t>304032701</t>
  </si>
  <si>
    <t>Elections - Externally Funded Postage</t>
  </si>
  <si>
    <t>304032708</t>
  </si>
  <si>
    <t>Elections - Externally Funded Courier Deliver</t>
  </si>
  <si>
    <t>304033000</t>
  </si>
  <si>
    <t>Elections - Externally Funded Use ofTransport</t>
  </si>
  <si>
    <t>304033031</t>
  </si>
  <si>
    <t>Elections - Externally Funded Derv.</t>
  </si>
  <si>
    <t>304035124</t>
  </si>
  <si>
    <t>Elections - Externally Funded Refunds</t>
  </si>
  <si>
    <t>304035159</t>
  </si>
  <si>
    <t>Elections - Externally Funded Floral Display</t>
  </si>
  <si>
    <t>304035902</t>
  </si>
  <si>
    <t>Elections - Externally Funded Write Offs</t>
  </si>
  <si>
    <t>304039057</t>
  </si>
  <si>
    <t>Elections - Externally Funded Ext Funding Inc</t>
  </si>
  <si>
    <t>304039628</t>
  </si>
  <si>
    <t>Elections - Externally Funded Deposit</t>
  </si>
  <si>
    <t>304039801</t>
  </si>
  <si>
    <t>Elections - Externally Funded Transfer of Bal</t>
  </si>
  <si>
    <t>304040100</t>
  </si>
  <si>
    <t>Elections - External Funded 2 Salaries</t>
  </si>
  <si>
    <t>304040150</t>
  </si>
  <si>
    <t>Elections - External Funded 2 Sals Overtime</t>
  </si>
  <si>
    <t>304040800</t>
  </si>
  <si>
    <t>Elections - External Funded 2 Training Exps</t>
  </si>
  <si>
    <t>304040930</t>
  </si>
  <si>
    <t>Elections - External Funded 2 Travel Expenses</t>
  </si>
  <si>
    <t>304041500</t>
  </si>
  <si>
    <t>Elections - External Funded 2 Contract Clean</t>
  </si>
  <si>
    <t>304041600</t>
  </si>
  <si>
    <t>Elections - External Funded 2 Property Rents and Leases</t>
  </si>
  <si>
    <t>304042400</t>
  </si>
  <si>
    <t>Elections - External Funded 2 Payroll Service</t>
  </si>
  <si>
    <t>304042423</t>
  </si>
  <si>
    <t>Elections - External Funded 2 Prof Serv</t>
  </si>
  <si>
    <t>304042460</t>
  </si>
  <si>
    <t>Elections - External Funded 2 Election Exps</t>
  </si>
  <si>
    <t>304042500</t>
  </si>
  <si>
    <t>Elections - External Funded 2 Printing and St</t>
  </si>
  <si>
    <t>304042519</t>
  </si>
  <si>
    <t>Elections - External Funded 2 Publicity</t>
  </si>
  <si>
    <t>304042524</t>
  </si>
  <si>
    <t>Elections - External Funded 2 Hospitality</t>
  </si>
  <si>
    <t>304042701</t>
  </si>
  <si>
    <t>Elections - External Funded 2 Postage</t>
  </si>
  <si>
    <t>304043000</t>
  </si>
  <si>
    <t>Elections - External Funded 2 Use ofTransport</t>
  </si>
  <si>
    <t>304049057</t>
  </si>
  <si>
    <t>Elections - External Funded 2 Ext Funding Inc</t>
  </si>
  <si>
    <t>304049628</t>
  </si>
  <si>
    <t>Elections - External Funded 2 Deposit</t>
  </si>
  <si>
    <t>304049801</t>
  </si>
  <si>
    <t>Elections - External Funded 2 Transfer of Bal</t>
  </si>
  <si>
    <t>305010102</t>
  </si>
  <si>
    <t>Non Dist Costs Pension Lump Sum Contribution</t>
  </si>
  <si>
    <t>305010110</t>
  </si>
  <si>
    <t>Non Dist Costs Provision for Exit Packages</t>
  </si>
  <si>
    <t>305010120</t>
  </si>
  <si>
    <t>Non Dist Cost  Backfunded Supe</t>
  </si>
  <si>
    <t>305010971</t>
  </si>
  <si>
    <t>Non Dist Costs Added Years</t>
  </si>
  <si>
    <t>305010972</t>
  </si>
  <si>
    <t>Non Dist Costs Actuarial Strai</t>
  </si>
  <si>
    <t>305010973</t>
  </si>
  <si>
    <t>Non Dist Cos   Curtail/Settlem</t>
  </si>
  <si>
    <t>305010974</t>
  </si>
  <si>
    <t>Non Dist Costs Past Service Co</t>
  </si>
  <si>
    <t>305012516</t>
  </si>
  <si>
    <t>Non Dist Costs Ill Health and Life  Insurance</t>
  </si>
  <si>
    <t>305014610</t>
  </si>
  <si>
    <t>Non Dist Costs Central Support</t>
  </si>
  <si>
    <t>305019801</t>
  </si>
  <si>
    <t>Non Dist Costs Transfer of Bal</t>
  </si>
  <si>
    <t>305019826</t>
  </si>
  <si>
    <t>Non Dist Costs BackfundedSuper</t>
  </si>
  <si>
    <t>306012429</t>
  </si>
  <si>
    <t>Conc Bus Fares Other External</t>
  </si>
  <si>
    <t>306012923</t>
  </si>
  <si>
    <t>Conc Bus FaresCont to Concess</t>
  </si>
  <si>
    <t>306014610</t>
  </si>
  <si>
    <t>Conc Bus FaresCentral Support</t>
  </si>
  <si>
    <t>306019051</t>
  </si>
  <si>
    <t>Conc Bus Fares Grant Income</t>
  </si>
  <si>
    <t>306019053</t>
  </si>
  <si>
    <t>Conc Bus Fares Contributions</t>
  </si>
  <si>
    <t>307010100</t>
  </si>
  <si>
    <t>Civil Defence Salaries</t>
  </si>
  <si>
    <t>307010800</t>
  </si>
  <si>
    <t>Civil Defence  Training Exps</t>
  </si>
  <si>
    <t>307012000</t>
  </si>
  <si>
    <t>Civil Defence New Equipment</t>
  </si>
  <si>
    <t>307012016</t>
  </si>
  <si>
    <t>Civil Defence TV Lic/Aerials</t>
  </si>
  <si>
    <t>307012036</t>
  </si>
  <si>
    <t>Civil Defence  Rock Salt</t>
  </si>
  <si>
    <t>307012416</t>
  </si>
  <si>
    <t>Civil DefenceOther Contract</t>
  </si>
  <si>
    <t>307012421</t>
  </si>
  <si>
    <t>Civil Defence CRB Checks</t>
  </si>
  <si>
    <t>307012440</t>
  </si>
  <si>
    <t>Civil Defence Other Costs</t>
  </si>
  <si>
    <t>307012500</t>
  </si>
  <si>
    <t>Civil Defence Printing and St</t>
  </si>
  <si>
    <t>307012703</t>
  </si>
  <si>
    <t>Civil DefenceTeTelephone Bills</t>
  </si>
  <si>
    <t>307012706</t>
  </si>
  <si>
    <t>Civil Defence Mobile Phones</t>
  </si>
  <si>
    <t>307012801</t>
  </si>
  <si>
    <t>Civil DefenceConference/Semi</t>
  </si>
  <si>
    <t>307012900</t>
  </si>
  <si>
    <t>Civil Defence  Grant/Loan Pay</t>
  </si>
  <si>
    <t>307014600</t>
  </si>
  <si>
    <t>Civil DefenceAccommodation</t>
  </si>
  <si>
    <t>307014610</t>
  </si>
  <si>
    <t>Civil DefenceCentral Support</t>
  </si>
  <si>
    <t>307014611</t>
  </si>
  <si>
    <t>Civil DefenceDirect Support</t>
  </si>
  <si>
    <t>307015183</t>
  </si>
  <si>
    <t>Civil Defence  Civil Contingen</t>
  </si>
  <si>
    <t>307022022</t>
  </si>
  <si>
    <t>Emergency PlanJournals/Books/</t>
  </si>
  <si>
    <t>307025141</t>
  </si>
  <si>
    <t>Emergency PlanEmergency Accom</t>
  </si>
  <si>
    <t>399010100</t>
  </si>
  <si>
    <t>Chief Execs PerSalaries</t>
  </si>
  <si>
    <t>399010101</t>
  </si>
  <si>
    <t>Chief Execs Per Salaries Accrual Movement</t>
  </si>
  <si>
    <t>399010102</t>
  </si>
  <si>
    <t>Chief Execs Per Pension Lump Sum Contribution</t>
  </si>
  <si>
    <t>399010103</t>
  </si>
  <si>
    <t>Chief Execs Per Vacancy Provision</t>
  </si>
  <si>
    <t>399010120</t>
  </si>
  <si>
    <t>Chief Execs PerBackfunded Supe</t>
  </si>
  <si>
    <t>399010150</t>
  </si>
  <si>
    <t>Chief Execs PerSals Overtime</t>
  </si>
  <si>
    <t>399010200</t>
  </si>
  <si>
    <t>Chief Execs PerHired Staff</t>
  </si>
  <si>
    <t>399010700</t>
  </si>
  <si>
    <t>Chief Execs PerCar All Lump</t>
  </si>
  <si>
    <t>399010800</t>
  </si>
  <si>
    <t>Chief Execs PerTraining Exps</t>
  </si>
  <si>
    <t>399010930</t>
  </si>
  <si>
    <t>Chief Execs PerTravel Expenses</t>
  </si>
  <si>
    <t>399010975</t>
  </si>
  <si>
    <t>Chief Execs PerProf Subs</t>
  </si>
  <si>
    <t>399010981</t>
  </si>
  <si>
    <t>Senior Management Team Recruitment Exp</t>
  </si>
  <si>
    <t>399012000</t>
  </si>
  <si>
    <t>Chief Execs PerNew Equipment</t>
  </si>
  <si>
    <t>399012004</t>
  </si>
  <si>
    <t>Chief Execs Per Computer Sware</t>
  </si>
  <si>
    <t>399012022</t>
  </si>
  <si>
    <t>Chief Execs PerJournals/Books/</t>
  </si>
  <si>
    <t>399012421</t>
  </si>
  <si>
    <t>Chief Execs Per CRB Checks</t>
  </si>
  <si>
    <t>399012422</t>
  </si>
  <si>
    <t>Chief Execs PerLegal Fees</t>
  </si>
  <si>
    <t>399012424</t>
  </si>
  <si>
    <t>Chief Execs Per Shared Services Fees</t>
  </si>
  <si>
    <t>399012428</t>
  </si>
  <si>
    <t>Chief Execs Per Estate Agents</t>
  </si>
  <si>
    <t>399012429</t>
  </si>
  <si>
    <t>Chief Execs PerOther External</t>
  </si>
  <si>
    <t>399012430</t>
  </si>
  <si>
    <t>Chief Execs PerLand Registry F</t>
  </si>
  <si>
    <t>399012432</t>
  </si>
  <si>
    <t>Chief Execs PerCourt Costs</t>
  </si>
  <si>
    <t>399012440</t>
  </si>
  <si>
    <t>Chief Execs PerOther Costs</t>
  </si>
  <si>
    <t>399012500</t>
  </si>
  <si>
    <t>Chief Execs PerPrinting and St</t>
  </si>
  <si>
    <t>399012510</t>
  </si>
  <si>
    <t>Chief Execs PerInsurance Rech</t>
  </si>
  <si>
    <t>399012524</t>
  </si>
  <si>
    <t>Chief Execs PerHospitality</t>
  </si>
  <si>
    <t>399012701</t>
  </si>
  <si>
    <t>Chief Execs PerPostage Rech</t>
  </si>
  <si>
    <t>399012703</t>
  </si>
  <si>
    <t>Chief Execs PerTelephone Bills</t>
  </si>
  <si>
    <t>399012706</t>
  </si>
  <si>
    <t>Chief Execs PerMobile Phones</t>
  </si>
  <si>
    <t>399012801</t>
  </si>
  <si>
    <t>Chief Execs PerConference/Semi</t>
  </si>
  <si>
    <t>399013081</t>
  </si>
  <si>
    <t>Chief Execs PerLease Payments</t>
  </si>
  <si>
    <t>399014600</t>
  </si>
  <si>
    <t>Chief Execs PerAccommodation</t>
  </si>
  <si>
    <t>399014610</t>
  </si>
  <si>
    <t>Chief Execs PerCentral Support</t>
  </si>
  <si>
    <t>399014612</t>
  </si>
  <si>
    <t>Chief Execs PerCent Supt Serv</t>
  </si>
  <si>
    <t>399014618</t>
  </si>
  <si>
    <t>Chief Execs PerPrinting &amp; Stat</t>
  </si>
  <si>
    <t>399014619</t>
  </si>
  <si>
    <t>Chief Execs PerPhone Recharge</t>
  </si>
  <si>
    <t>399014621</t>
  </si>
  <si>
    <t>Chief Execs PerPostage Recharg</t>
  </si>
  <si>
    <t>399015156</t>
  </si>
  <si>
    <t>Chief Execs Per Change Management</t>
  </si>
  <si>
    <t>399016010</t>
  </si>
  <si>
    <t>Chief Execs Per Depreciation</t>
  </si>
  <si>
    <t>399019053</t>
  </si>
  <si>
    <t>Chief Execs PerContributions</t>
  </si>
  <si>
    <t>399019066</t>
  </si>
  <si>
    <t>Chief Execs PerO/Pay Training</t>
  </si>
  <si>
    <t>399019801</t>
  </si>
  <si>
    <t>Chief Execs PerTransfer of Bal</t>
  </si>
  <si>
    <t>399019802</t>
  </si>
  <si>
    <t>Chief Execs PerSSC Recharge</t>
  </si>
  <si>
    <t>399019850</t>
  </si>
  <si>
    <t>Chief Execs Per Vaccancy provision</t>
  </si>
  <si>
    <t>399020100</t>
  </si>
  <si>
    <t>PersonnelSalaries</t>
  </si>
  <si>
    <t>399020101</t>
  </si>
  <si>
    <t>Personnel Salaries Accrual Movement</t>
  </si>
  <si>
    <t>399020102</t>
  </si>
  <si>
    <t>Personnel Pension Lump Sum Contribution</t>
  </si>
  <si>
    <t>399020103</t>
  </si>
  <si>
    <t>Personnel Vacancy Provision</t>
  </si>
  <si>
    <t>399020110</t>
  </si>
  <si>
    <t>Personnel Provision for Exit Packages</t>
  </si>
  <si>
    <t>399020120</t>
  </si>
  <si>
    <t>PersonnelBackfunded Supe</t>
  </si>
  <si>
    <t>399020150</t>
  </si>
  <si>
    <t>Personnel      Sals Overtime</t>
  </si>
  <si>
    <t>399020200</t>
  </si>
  <si>
    <t>Personnel      Hired Staff</t>
  </si>
  <si>
    <t>399020700</t>
  </si>
  <si>
    <t>PersonnelCar All Lump</t>
  </si>
  <si>
    <t>399020800</t>
  </si>
  <si>
    <t>PersonnelTraining Exps</t>
  </si>
  <si>
    <t>399020930</t>
  </si>
  <si>
    <t>PersonnelTravel Expenses</t>
  </si>
  <si>
    <t>399020970</t>
  </si>
  <si>
    <t>Personnel      Long Serv Award</t>
  </si>
  <si>
    <t>399020975</t>
  </si>
  <si>
    <t>PersonnelProf Subs</t>
  </si>
  <si>
    <t>399020976</t>
  </si>
  <si>
    <t>Personnel Staff Reward and Recognition</t>
  </si>
  <si>
    <t>399020981</t>
  </si>
  <si>
    <t>PersonnelRecruitment Exp</t>
  </si>
  <si>
    <t>399020982</t>
  </si>
  <si>
    <t>Personnel      Relocation Exps</t>
  </si>
  <si>
    <t>399020985</t>
  </si>
  <si>
    <t>Personnel      Medical Exams</t>
  </si>
  <si>
    <t>399022000</t>
  </si>
  <si>
    <t>PersonnelNew Equipment</t>
  </si>
  <si>
    <t>399022003</t>
  </si>
  <si>
    <t>Personnel Computer Hware</t>
  </si>
  <si>
    <t>399022004</t>
  </si>
  <si>
    <t>Personnel      Computer Sware</t>
  </si>
  <si>
    <t>399022022</t>
  </si>
  <si>
    <t>PersonnelJournals/Books/</t>
  </si>
  <si>
    <t>399022400</t>
  </si>
  <si>
    <t>Personnel Payroll Service</t>
  </si>
  <si>
    <t>399022408</t>
  </si>
  <si>
    <t>Personnel Consultancy</t>
  </si>
  <si>
    <t>399022421</t>
  </si>
  <si>
    <t>Personnel      CRB Checks</t>
  </si>
  <si>
    <t>399022422</t>
  </si>
  <si>
    <t>Personnel Legal Fees</t>
  </si>
  <si>
    <t>399022423</t>
  </si>
  <si>
    <t>Personnel      Prof Serv</t>
  </si>
  <si>
    <t>399022429</t>
  </si>
  <si>
    <t>Personnel      Other External</t>
  </si>
  <si>
    <t>399022432</t>
  </si>
  <si>
    <t>Personnel      Court Costs</t>
  </si>
  <si>
    <t>399022435</t>
  </si>
  <si>
    <t>Personnel Other Licences</t>
  </si>
  <si>
    <t>399022500</t>
  </si>
  <si>
    <t>PersonnelPrinting and St</t>
  </si>
  <si>
    <t>399022510</t>
  </si>
  <si>
    <t>PersonnelInsurance Rech</t>
  </si>
  <si>
    <t>399022524</t>
  </si>
  <si>
    <t>PersonnelHospitality</t>
  </si>
  <si>
    <t>399022701</t>
  </si>
  <si>
    <t>PersonnelPostage Rech</t>
  </si>
  <si>
    <t>399022703</t>
  </si>
  <si>
    <t>PersonnelTelephTelephone Bills</t>
  </si>
  <si>
    <t>399022706</t>
  </si>
  <si>
    <t>Personnel Mobile Phones</t>
  </si>
  <si>
    <t>399022708</t>
  </si>
  <si>
    <t>Personnel Courier Deliver</t>
  </si>
  <si>
    <t>399022801</t>
  </si>
  <si>
    <t>PersonnelConference/Semi</t>
  </si>
  <si>
    <t>399024600</t>
  </si>
  <si>
    <t>PersonnelAccommodation</t>
  </si>
  <si>
    <t>399024610</t>
  </si>
  <si>
    <t>Personnel      Central Support</t>
  </si>
  <si>
    <t>399024612</t>
  </si>
  <si>
    <t>PersonnelCent Supt Serv</t>
  </si>
  <si>
    <t>399024618</t>
  </si>
  <si>
    <t>PersonnelPrinting &amp; Stat</t>
  </si>
  <si>
    <t>399024619</t>
  </si>
  <si>
    <t>Personnel      Phone Recharge</t>
  </si>
  <si>
    <t>399024621</t>
  </si>
  <si>
    <t>Personnel      Postage Recharg</t>
  </si>
  <si>
    <t>399024622</t>
  </si>
  <si>
    <t>Personnel      Emergency C Out</t>
  </si>
  <si>
    <t>399025151</t>
  </si>
  <si>
    <t>Personnel      People Strategy</t>
  </si>
  <si>
    <t>399025178</t>
  </si>
  <si>
    <t>PersonnelCorporate Train</t>
  </si>
  <si>
    <t>399025179</t>
  </si>
  <si>
    <t>PersonnelCareer Start</t>
  </si>
  <si>
    <t>399026010</t>
  </si>
  <si>
    <t>Personnel Depreciation</t>
  </si>
  <si>
    <t>399029051</t>
  </si>
  <si>
    <t>Personnel      Grant Income</t>
  </si>
  <si>
    <t>399029054</t>
  </si>
  <si>
    <t>Personnel      Reimbursements</t>
  </si>
  <si>
    <t>399029066</t>
  </si>
  <si>
    <t>Personnel      O/Pay Training</t>
  </si>
  <si>
    <t>399029100</t>
  </si>
  <si>
    <t>399029802</t>
  </si>
  <si>
    <t>PersonnelSSC Recharge</t>
  </si>
  <si>
    <t>399029805</t>
  </si>
  <si>
    <t>Personnel      Cont from Res</t>
  </si>
  <si>
    <t>399030100</t>
  </si>
  <si>
    <t>DORS Personal OSalaries</t>
  </si>
  <si>
    <t>399030101</t>
  </si>
  <si>
    <t>Deputy CEO Salaries Accrual Movement</t>
  </si>
  <si>
    <t>399030120</t>
  </si>
  <si>
    <t>DORS Personal OBackfunded Supe</t>
  </si>
  <si>
    <t>399030200</t>
  </si>
  <si>
    <t>DORS Personal OHired Staff</t>
  </si>
  <si>
    <t>399030700</t>
  </si>
  <si>
    <t>DORS Personal OCar All Lump</t>
  </si>
  <si>
    <t>399030730</t>
  </si>
  <si>
    <t>DORS Personal OFirst Aid Allow</t>
  </si>
  <si>
    <t>399030800</t>
  </si>
  <si>
    <t>DORS Personal OTraining Exps</t>
  </si>
  <si>
    <t>399030930</t>
  </si>
  <si>
    <t>DORS Personal OTravel Expenses</t>
  </si>
  <si>
    <t>399030975</t>
  </si>
  <si>
    <t>DORS Personal OProf Subs</t>
  </si>
  <si>
    <t>399032000</t>
  </si>
  <si>
    <t>DORS Personal ONew Equipment</t>
  </si>
  <si>
    <t>399032022</t>
  </si>
  <si>
    <t>DORS Personal OJournals/Books/</t>
  </si>
  <si>
    <t>399032500</t>
  </si>
  <si>
    <t>DORS Personal OPrinting and St</t>
  </si>
  <si>
    <t>399032502</t>
  </si>
  <si>
    <t>DORS Personal OGeneral Expense</t>
  </si>
  <si>
    <t>399032510</t>
  </si>
  <si>
    <t>DORS Personal OInsurance Rech</t>
  </si>
  <si>
    <t>399032520</t>
  </si>
  <si>
    <t>DORS Personal OAdvertising</t>
  </si>
  <si>
    <t>399032524</t>
  </si>
  <si>
    <t>DORS Personal OHospitality</t>
  </si>
  <si>
    <t>399032703</t>
  </si>
  <si>
    <t>DORS Personal OTelephone Bills</t>
  </si>
  <si>
    <t>399032706</t>
  </si>
  <si>
    <t>Deputy CEO     Mobile Phones</t>
  </si>
  <si>
    <t>399032800</t>
  </si>
  <si>
    <t>DORS Personal OSubsistence</t>
  </si>
  <si>
    <t>399032801</t>
  </si>
  <si>
    <t>DORS Personal OConference/Semi</t>
  </si>
  <si>
    <t>399034600</t>
  </si>
  <si>
    <t>DORS Personal OAccommodation</t>
  </si>
  <si>
    <t>399034610</t>
  </si>
  <si>
    <t>DORS Personal OCentral Support</t>
  </si>
  <si>
    <t>399034612</t>
  </si>
  <si>
    <t>DORS Personal OCent Supt Serv</t>
  </si>
  <si>
    <t>399034618</t>
  </si>
  <si>
    <t>DORS Personal OPrinting &amp; Stat</t>
  </si>
  <si>
    <t>399034619</t>
  </si>
  <si>
    <t>DORS Personal OPhone Recharge</t>
  </si>
  <si>
    <t>399036010</t>
  </si>
  <si>
    <t>Deputy CEO Depreciation</t>
  </si>
  <si>
    <t>399039356</t>
  </si>
  <si>
    <t>DORS Personal OAdmin Chg</t>
  </si>
  <si>
    <t>399039802</t>
  </si>
  <si>
    <t>DORS Personal OSSC Recharge</t>
  </si>
  <si>
    <t>399040100</t>
  </si>
  <si>
    <t>Legal and AdminSalaries</t>
  </si>
  <si>
    <t>399040101</t>
  </si>
  <si>
    <t>Legal and Admin Salaries Accrual Movement</t>
  </si>
  <si>
    <t>399040102</t>
  </si>
  <si>
    <t>Legal and Admin Pension Lump Sum Contribution</t>
  </si>
  <si>
    <t>399040103</t>
  </si>
  <si>
    <t>Legal and Admin Vacancy Provision</t>
  </si>
  <si>
    <t>399040110</t>
  </si>
  <si>
    <t>Legal and Admin Provision for Exit Packages</t>
  </si>
  <si>
    <t>399040120</t>
  </si>
  <si>
    <t>Legal and AdminBackfunded Supe</t>
  </si>
  <si>
    <t>399040150</t>
  </si>
  <si>
    <t>Legal and AdminSals Overtime</t>
  </si>
  <si>
    <t>399040200</t>
  </si>
  <si>
    <t>Legal and AdminHired Staff</t>
  </si>
  <si>
    <t>399040400</t>
  </si>
  <si>
    <t>Legal and AdminWages</t>
  </si>
  <si>
    <t>399040700</t>
  </si>
  <si>
    <t>Legal and AdminCar All Lump</t>
  </si>
  <si>
    <t>399040715</t>
  </si>
  <si>
    <t>Legal and AdminClothing Allow</t>
  </si>
  <si>
    <t>399040730</t>
  </si>
  <si>
    <t>Legal and AdminFirst Aid Allow</t>
  </si>
  <si>
    <t>399040800</t>
  </si>
  <si>
    <t>Legal and AdminTraining Exps</t>
  </si>
  <si>
    <t>399040915</t>
  </si>
  <si>
    <t>Legal and AdminB.U.P.A.</t>
  </si>
  <si>
    <t>399040930</t>
  </si>
  <si>
    <t>Legal and AdminTravel Expenses</t>
  </si>
  <si>
    <t>399040975</t>
  </si>
  <si>
    <t>Legal and AdminProf Subs</t>
  </si>
  <si>
    <t>399042000</t>
  </si>
  <si>
    <t>Legal and AdminNew Equipment</t>
  </si>
  <si>
    <t>399042002</t>
  </si>
  <si>
    <t>Legal and AdminEquipment Maint</t>
  </si>
  <si>
    <t>399042003</t>
  </si>
  <si>
    <t>Legal and Admin Computer Hware</t>
  </si>
  <si>
    <t>399042022</t>
  </si>
  <si>
    <t>Legal and AdminJournals/Books/</t>
  </si>
  <si>
    <t>399042401</t>
  </si>
  <si>
    <t>Legal and Admin External Contra</t>
  </si>
  <si>
    <t>399042422</t>
  </si>
  <si>
    <t>Legal and AdminLegal Fees</t>
  </si>
  <si>
    <t>399042423</t>
  </si>
  <si>
    <t>Legal and AdminProf Serv</t>
  </si>
  <si>
    <t>399042428</t>
  </si>
  <si>
    <t>Legal and AdminEstate Agents</t>
  </si>
  <si>
    <t>399042429</t>
  </si>
  <si>
    <t>Legal and AdminOther External</t>
  </si>
  <si>
    <t>399042430</t>
  </si>
  <si>
    <t>Legal and AdminLand Registry F</t>
  </si>
  <si>
    <t>399042432</t>
  </si>
  <si>
    <t>Legal and AdminCourt Costs</t>
  </si>
  <si>
    <t>399042500</t>
  </si>
  <si>
    <t>Legal and AdminPrinting and St</t>
  </si>
  <si>
    <t>399042502</t>
  </si>
  <si>
    <t>Legal and AdminGeneral Expense</t>
  </si>
  <si>
    <t>399042510</t>
  </si>
  <si>
    <t>Legal and AdminInsurance Rech</t>
  </si>
  <si>
    <t>399042520</t>
  </si>
  <si>
    <t>Legal and AdminAdvertising</t>
  </si>
  <si>
    <t>399042524</t>
  </si>
  <si>
    <t>Legal and AdminHospitality</t>
  </si>
  <si>
    <t>399042701</t>
  </si>
  <si>
    <t>Legal and AdminPostage Rech</t>
  </si>
  <si>
    <t>399042703</t>
  </si>
  <si>
    <t>Legal and AdminTelephone Bills</t>
  </si>
  <si>
    <t>399042706</t>
  </si>
  <si>
    <t>Legal and Admin Mobile Phones</t>
  </si>
  <si>
    <t>399042801</t>
  </si>
  <si>
    <t>Legal and AdminConference/Semi</t>
  </si>
  <si>
    <t>399044600</t>
  </si>
  <si>
    <t>Legal and AdminAccommodation</t>
  </si>
  <si>
    <t>399044610</t>
  </si>
  <si>
    <t>Legal and AdminCentral Support</t>
  </si>
  <si>
    <t>399044612</t>
  </si>
  <si>
    <t>Legal and AdminCent Supt Serv</t>
  </si>
  <si>
    <t>399044618</t>
  </si>
  <si>
    <t>Legal and AdminPrinting &amp; Stat</t>
  </si>
  <si>
    <t>399044619</t>
  </si>
  <si>
    <t>Legal and AdminPhone Recharge</t>
  </si>
  <si>
    <t>399044621</t>
  </si>
  <si>
    <t>Legal and AdminPostage Recharg</t>
  </si>
  <si>
    <t>399046010</t>
  </si>
  <si>
    <t>Legal and Admin Depreciation</t>
  </si>
  <si>
    <t>399049054</t>
  </si>
  <si>
    <t>Legal and AdminReimbursements</t>
  </si>
  <si>
    <t>399049059</t>
  </si>
  <si>
    <t>Legal and AdminCompensation</t>
  </si>
  <si>
    <t>399049064</t>
  </si>
  <si>
    <t>Legal and Admin Share of Profit</t>
  </si>
  <si>
    <t>399049068</t>
  </si>
  <si>
    <t>Legal and AdminCRB Checks</t>
  </si>
  <si>
    <t>399049100</t>
  </si>
  <si>
    <t>399049103</t>
  </si>
  <si>
    <t>Legal and Admin Fines/Penalties</t>
  </si>
  <si>
    <t>399049105</t>
  </si>
  <si>
    <t>Legal and Admin Legal Fees Received</t>
  </si>
  <si>
    <t>399049204</t>
  </si>
  <si>
    <t>Legal and AdminEquipment Sales</t>
  </si>
  <si>
    <t>399049205</t>
  </si>
  <si>
    <t>Legal and AdminSale of Agenda</t>
  </si>
  <si>
    <t>399049206</t>
  </si>
  <si>
    <t>Legal and AdminCop  Coun Docs</t>
  </si>
  <si>
    <t>399049356</t>
  </si>
  <si>
    <t>Legal and AdminAdmin Chg</t>
  </si>
  <si>
    <t>399049802</t>
  </si>
  <si>
    <t>Legal and AdminSSC Recharge</t>
  </si>
  <si>
    <t>399050100</t>
  </si>
  <si>
    <t>Internal AuditSalaries</t>
  </si>
  <si>
    <t>399050101</t>
  </si>
  <si>
    <t>Internal Audit Salaries Accrual Movement</t>
  </si>
  <si>
    <t>399050120</t>
  </si>
  <si>
    <t>Internal AuditBackfunded Supe</t>
  </si>
  <si>
    <t>399050150</t>
  </si>
  <si>
    <t>Internal Audit Sals Overtime</t>
  </si>
  <si>
    <t>399050200</t>
  </si>
  <si>
    <t>Internal Audit Hired Staff</t>
  </si>
  <si>
    <t>399050700</t>
  </si>
  <si>
    <t>Internal Audit Car All Lump</t>
  </si>
  <si>
    <t>399050800</t>
  </si>
  <si>
    <t>Internal AuditTraining Exps</t>
  </si>
  <si>
    <t>399050830</t>
  </si>
  <si>
    <t>Internal AuditTraining Subsis</t>
  </si>
  <si>
    <t>399050915</t>
  </si>
  <si>
    <t>Internal AuditB.U.P.A.</t>
  </si>
  <si>
    <t>399050930</t>
  </si>
  <si>
    <t>Internal AuditTravel Expenses</t>
  </si>
  <si>
    <t>399050975</t>
  </si>
  <si>
    <t>Internal AuditProf Subs</t>
  </si>
  <si>
    <t>399052000</t>
  </si>
  <si>
    <t>Internal AuditNew Equipment</t>
  </si>
  <si>
    <t>399052022</t>
  </si>
  <si>
    <t>Internal AuditJournals/Books/</t>
  </si>
  <si>
    <t>399052424</t>
  </si>
  <si>
    <t>Internal AuditComputer Audit</t>
  </si>
  <si>
    <t>399052429</t>
  </si>
  <si>
    <t>Internal AuditOther External</t>
  </si>
  <si>
    <t>399052430</t>
  </si>
  <si>
    <t>Internal AuditLand Registry F</t>
  </si>
  <si>
    <t>399052432</t>
  </si>
  <si>
    <t>Internal AuditCourt Costs</t>
  </si>
  <si>
    <t>399052500</t>
  </si>
  <si>
    <t>Internal AuditPrinting and St</t>
  </si>
  <si>
    <t>399052510</t>
  </si>
  <si>
    <t>Internal AuditInsurance Rech</t>
  </si>
  <si>
    <t>399052701</t>
  </si>
  <si>
    <t>Internal Audit Postage Rech</t>
  </si>
  <si>
    <t>399052703</t>
  </si>
  <si>
    <t>Internal AuditTTelephone Bills</t>
  </si>
  <si>
    <t>399052706</t>
  </si>
  <si>
    <t>Internal AuditMobile Phones</t>
  </si>
  <si>
    <t>399052708</t>
  </si>
  <si>
    <t>Internal AuditCourier Deliver</t>
  </si>
  <si>
    <t>399052801</t>
  </si>
  <si>
    <t>Internal AuditConference/Semi</t>
  </si>
  <si>
    <t>399054600</t>
  </si>
  <si>
    <t>Internal AuditAccommodation</t>
  </si>
  <si>
    <t>399054610</t>
  </si>
  <si>
    <t>Internal Audit Central Support</t>
  </si>
  <si>
    <t>399054612</t>
  </si>
  <si>
    <t>Internal AuditCent Supt Serv</t>
  </si>
  <si>
    <t>399054618</t>
  </si>
  <si>
    <t>Internal AuditPrinting &amp; Stat</t>
  </si>
  <si>
    <t>399054619</t>
  </si>
  <si>
    <t>Internal Audit Phone Recharge</t>
  </si>
  <si>
    <t>399054621</t>
  </si>
  <si>
    <t>Internal Audit Postage Recharg</t>
  </si>
  <si>
    <t>399056010</t>
  </si>
  <si>
    <t>Internal Audit Depreciation</t>
  </si>
  <si>
    <t>399059066</t>
  </si>
  <si>
    <t>Internal Audit O/Pay Training</t>
  </si>
  <si>
    <t>399059802</t>
  </si>
  <si>
    <t>Internal AuditSSC Recharge</t>
  </si>
  <si>
    <t>399060100</t>
  </si>
  <si>
    <t>Accountancy Salaries</t>
  </si>
  <si>
    <t>399060101</t>
  </si>
  <si>
    <t>Accountancy Salaries Accrual Movement</t>
  </si>
  <si>
    <t>399060102</t>
  </si>
  <si>
    <t>Finance Pension Lump Sum Contribution</t>
  </si>
  <si>
    <t>399060103</t>
  </si>
  <si>
    <t>Finance Vacancy Provision</t>
  </si>
  <si>
    <t>399060120</t>
  </si>
  <si>
    <t>Accountancy Backfunded Supe</t>
  </si>
  <si>
    <t>399060150</t>
  </si>
  <si>
    <t>Accountancy Sals Overtime</t>
  </si>
  <si>
    <t>399060200</t>
  </si>
  <si>
    <t>Accountancy    Hired Staff</t>
  </si>
  <si>
    <t>399060700</t>
  </si>
  <si>
    <t>Accountancy Car All Lump</t>
  </si>
  <si>
    <t>399060800</t>
  </si>
  <si>
    <t>Accountancy Training Exps</t>
  </si>
  <si>
    <t>399060820</t>
  </si>
  <si>
    <t>Accountancy Training Books</t>
  </si>
  <si>
    <t>399060915</t>
  </si>
  <si>
    <t>Accountancy B.U.P.A.</t>
  </si>
  <si>
    <t>399060930</t>
  </si>
  <si>
    <t>Accountancy Travel Expenses</t>
  </si>
  <si>
    <t>399060975</t>
  </si>
  <si>
    <t>Accountancy Prof Subs</t>
  </si>
  <si>
    <t>399060981</t>
  </si>
  <si>
    <t>Finance Recruitment Exp</t>
  </si>
  <si>
    <t>399061610</t>
  </si>
  <si>
    <t>Accountancy NNDR</t>
  </si>
  <si>
    <t>399062000</t>
  </si>
  <si>
    <t>Accountancy New Equipment</t>
  </si>
  <si>
    <t>399062002</t>
  </si>
  <si>
    <t>Accountancy    Equipment Maint</t>
  </si>
  <si>
    <t>399062003</t>
  </si>
  <si>
    <t>Accountancy    Computer Hware</t>
  </si>
  <si>
    <t>399062004</t>
  </si>
  <si>
    <t>Accountancy Computer Sware</t>
  </si>
  <si>
    <t>399062022</t>
  </si>
  <si>
    <t>Accountancy Journals/Books/</t>
  </si>
  <si>
    <t>399062400</t>
  </si>
  <si>
    <t>Accountancy    Payroll Service</t>
  </si>
  <si>
    <t>399062409</t>
  </si>
  <si>
    <t>Finance Pest Control</t>
  </si>
  <si>
    <t>399062416</t>
  </si>
  <si>
    <t>Accountancy Other Contract</t>
  </si>
  <si>
    <t>399062422</t>
  </si>
  <si>
    <t>Accountancy    Legal Fees</t>
  </si>
  <si>
    <t>399062423</t>
  </si>
  <si>
    <t>Accountancy    Prof Serv</t>
  </si>
  <si>
    <t>399062428</t>
  </si>
  <si>
    <t>Accountancy Estate Agents</t>
  </si>
  <si>
    <t>399062429</t>
  </si>
  <si>
    <t>Accountancy    Other External</t>
  </si>
  <si>
    <t>399062430</t>
  </si>
  <si>
    <t>Accountancy    Land Registry F</t>
  </si>
  <si>
    <t>399062432</t>
  </si>
  <si>
    <t>Accountancy Court Costs</t>
  </si>
  <si>
    <t>399062441</t>
  </si>
  <si>
    <t>Accountancy Benchmark Fees</t>
  </si>
  <si>
    <t>399062456</t>
  </si>
  <si>
    <t>Accountancy Cost of Recover</t>
  </si>
  <si>
    <t>399062500</t>
  </si>
  <si>
    <t>Accountancy Printing and St</t>
  </si>
  <si>
    <t>399062502</t>
  </si>
  <si>
    <t>Accountancy General Expense</t>
  </si>
  <si>
    <t>399062510</t>
  </si>
  <si>
    <t>Accountancy Insurance Rech</t>
  </si>
  <si>
    <t>399062520</t>
  </si>
  <si>
    <t>Accountancy Advertising</t>
  </si>
  <si>
    <t>399062524</t>
  </si>
  <si>
    <t>Accountancy Hospitality</t>
  </si>
  <si>
    <t>399062701</t>
  </si>
  <si>
    <t>Accountancy Postage Rech</t>
  </si>
  <si>
    <t>399062703</t>
  </si>
  <si>
    <t>Accountancy TelTelephone Bills</t>
  </si>
  <si>
    <t>399062706</t>
  </si>
  <si>
    <t>Accountancy Mobile Phones</t>
  </si>
  <si>
    <t>399062801</t>
  </si>
  <si>
    <t>Accountancy Conference/Semi</t>
  </si>
  <si>
    <t>399064600</t>
  </si>
  <si>
    <t>Accountancy Accommodation</t>
  </si>
  <si>
    <t>399064610</t>
  </si>
  <si>
    <t>Accountancy    Central Support</t>
  </si>
  <si>
    <t>399064611</t>
  </si>
  <si>
    <t>Finance Direct Support</t>
  </si>
  <si>
    <t>399064612</t>
  </si>
  <si>
    <t>Accountancy Cent Supt Serv</t>
  </si>
  <si>
    <t>399064618</t>
  </si>
  <si>
    <t>Accountancy Printing &amp; Stat</t>
  </si>
  <si>
    <t>399064619</t>
  </si>
  <si>
    <t>Accountancy    Phone Recharge</t>
  </si>
  <si>
    <t>399064621</t>
  </si>
  <si>
    <t>Accountancy    Postage Recharg</t>
  </si>
  <si>
    <t>399065007</t>
  </si>
  <si>
    <t>Accountancy    Compensation</t>
  </si>
  <si>
    <t>399065008</t>
  </si>
  <si>
    <t>Accountancy    RCCO</t>
  </si>
  <si>
    <t>399065019</t>
  </si>
  <si>
    <t>Accountancy    Deferred Charge</t>
  </si>
  <si>
    <t>399065069</t>
  </si>
  <si>
    <t>Accountancy Counterfeit Mon</t>
  </si>
  <si>
    <t>399065240</t>
  </si>
  <si>
    <t>Accountancy Net Pay</t>
  </si>
  <si>
    <t>399066009</t>
  </si>
  <si>
    <t>Accountancy    Impairment</t>
  </si>
  <si>
    <t>399066010</t>
  </si>
  <si>
    <t>Accountancy    Depreciation</t>
  </si>
  <si>
    <t>399066011</t>
  </si>
  <si>
    <t>Accountancy    Notional Int</t>
  </si>
  <si>
    <t>399069051</t>
  </si>
  <si>
    <t>Finance Grant Income</t>
  </si>
  <si>
    <t>399069054</t>
  </si>
  <si>
    <t>Finance Reimbursements</t>
  </si>
  <si>
    <t>399069055</t>
  </si>
  <si>
    <t>Finance Repayments</t>
  </si>
  <si>
    <t>399069066</t>
  </si>
  <si>
    <t>Accountancy    O/Pay Training</t>
  </si>
  <si>
    <t>399069201</t>
  </si>
  <si>
    <t>Accountancy Misc Income</t>
  </si>
  <si>
    <t>399069206</t>
  </si>
  <si>
    <t>Accountancy Cop  Coun Docs</t>
  </si>
  <si>
    <t>399069356</t>
  </si>
  <si>
    <t>Accountancy Admin Chg</t>
  </si>
  <si>
    <t>399069800</t>
  </si>
  <si>
    <t>Accountancy    Rech to Servs</t>
  </si>
  <si>
    <t>399069802</t>
  </si>
  <si>
    <t>Accountancy SSC Recharge</t>
  </si>
  <si>
    <t>399069846</t>
  </si>
  <si>
    <t>Accountancy    Depn Write Back</t>
  </si>
  <si>
    <t>399070100</t>
  </si>
  <si>
    <t>ICT SectionSalaries</t>
  </si>
  <si>
    <t>399070101</t>
  </si>
  <si>
    <t>ICT Section Salaries Accrual Movement</t>
  </si>
  <si>
    <t>399070120</t>
  </si>
  <si>
    <t>ICT SectionBackfunded Supe</t>
  </si>
  <si>
    <t>399070150</t>
  </si>
  <si>
    <t>ICT SectionSals Overtime</t>
  </si>
  <si>
    <t>399070200</t>
  </si>
  <si>
    <t>ICT Section    Hired Staff</t>
  </si>
  <si>
    <t>399070700</t>
  </si>
  <si>
    <t>ICT SectionCar All Lump</t>
  </si>
  <si>
    <t>399070800</t>
  </si>
  <si>
    <t>ICT SectionTraining Exps</t>
  </si>
  <si>
    <t>399070915</t>
  </si>
  <si>
    <t>ICT SectionB.U.P.A.</t>
  </si>
  <si>
    <t>399070930</t>
  </si>
  <si>
    <t>ICT SectionTravel Expenses</t>
  </si>
  <si>
    <t>399070975</t>
  </si>
  <si>
    <t>ICT SectionProf Subs</t>
  </si>
  <si>
    <t>399071100</t>
  </si>
  <si>
    <t>ICT SectionPremises Dec.</t>
  </si>
  <si>
    <t>399071135</t>
  </si>
  <si>
    <t>ICT SectionEquipment Maint</t>
  </si>
  <si>
    <t>399072000</t>
  </si>
  <si>
    <t>ICT SectionNew Equipment</t>
  </si>
  <si>
    <t>399072002</t>
  </si>
  <si>
    <t>399072003</t>
  </si>
  <si>
    <t>ICT SectionComputer Hware</t>
  </si>
  <si>
    <t>399072004</t>
  </si>
  <si>
    <t>ICT SectionComputer Sware</t>
  </si>
  <si>
    <t>399072005</t>
  </si>
  <si>
    <t>ICT SectionComp HwareMaint</t>
  </si>
  <si>
    <t>399072006</t>
  </si>
  <si>
    <t>ICT SectionEquipment Lease</t>
  </si>
  <si>
    <t>399072022</t>
  </si>
  <si>
    <t>ICT SectionJournals/Books/</t>
  </si>
  <si>
    <t>399072401</t>
  </si>
  <si>
    <t>ICT Section    External Contra</t>
  </si>
  <si>
    <t>399072423</t>
  </si>
  <si>
    <t>ICT Section    Prof Serv</t>
  </si>
  <si>
    <t>399072432</t>
  </si>
  <si>
    <t>ICT SectionCourt Costs</t>
  </si>
  <si>
    <t>399072435</t>
  </si>
  <si>
    <t>ICT Section    Other Licences</t>
  </si>
  <si>
    <t>399072446</t>
  </si>
  <si>
    <t>ICT SectionData Service Ch</t>
  </si>
  <si>
    <t>399072500</t>
  </si>
  <si>
    <t>ICT SectionPrinting and St</t>
  </si>
  <si>
    <t>399072510</t>
  </si>
  <si>
    <t>ICT SectionInsurance Rech</t>
  </si>
  <si>
    <t>399072520</t>
  </si>
  <si>
    <t>ICT SectionAdvertising</t>
  </si>
  <si>
    <t>399072701</t>
  </si>
  <si>
    <t>ICT Section    Postage Rech</t>
  </si>
  <si>
    <t>399072703</t>
  </si>
  <si>
    <t>ICT SectionTeleTelephone Bills</t>
  </si>
  <si>
    <t>399072706</t>
  </si>
  <si>
    <t>ICT Section    Mobile Phones</t>
  </si>
  <si>
    <t>399072708</t>
  </si>
  <si>
    <t>ICT Section    Courier Deliver</t>
  </si>
  <si>
    <t>399072712</t>
  </si>
  <si>
    <t>ICT Section    Server costs</t>
  </si>
  <si>
    <t>399072713</t>
  </si>
  <si>
    <t>ICT Section    Telephone Netwo</t>
  </si>
  <si>
    <t>399072714</t>
  </si>
  <si>
    <t>ICT SectionI.T. Disaster</t>
  </si>
  <si>
    <t>399072801</t>
  </si>
  <si>
    <t>ICT SectionConference/Semi</t>
  </si>
  <si>
    <t>399072921</t>
  </si>
  <si>
    <t>ICT Section    Grants. Project</t>
  </si>
  <si>
    <t>399074600</t>
  </si>
  <si>
    <t>ICT SectionAccommodation</t>
  </si>
  <si>
    <t>399074610</t>
  </si>
  <si>
    <t>ICT Section    Central Support</t>
  </si>
  <si>
    <t>399074611</t>
  </si>
  <si>
    <t>ICT Section Direct Support</t>
  </si>
  <si>
    <t>399074612</t>
  </si>
  <si>
    <t>ICT SectionCent Supt Serv</t>
  </si>
  <si>
    <t>399074613</t>
  </si>
  <si>
    <t>ICT Section    Sals Recharge</t>
  </si>
  <si>
    <t>399074618</t>
  </si>
  <si>
    <t>ICT SectionPrinting &amp; Stat</t>
  </si>
  <si>
    <t>399074619</t>
  </si>
  <si>
    <t>ICT Section    Phone Recharge</t>
  </si>
  <si>
    <t>399074621</t>
  </si>
  <si>
    <t>ICT Section    Postage Recharg</t>
  </si>
  <si>
    <t>399075580</t>
  </si>
  <si>
    <t>ICT Section W-Fi Enhancement</t>
  </si>
  <si>
    <t>399075581</t>
  </si>
  <si>
    <t>ICT Section LICPT Telephony Project</t>
  </si>
  <si>
    <t>399075582</t>
  </si>
  <si>
    <t>ICT SectionMini CallCentre</t>
  </si>
  <si>
    <t>399075584</t>
  </si>
  <si>
    <t>ICT SectionNLIS Level III</t>
  </si>
  <si>
    <t>399075586</t>
  </si>
  <si>
    <t>ICT SectionFin Mgt &amp; Cash</t>
  </si>
  <si>
    <t>399075587</t>
  </si>
  <si>
    <t>ICT Section Svce Migration</t>
  </si>
  <si>
    <t>399075588</t>
  </si>
  <si>
    <t>ICT Section    Middleware</t>
  </si>
  <si>
    <t>399075589</t>
  </si>
  <si>
    <t>ICT Section    Cash Rec Sys</t>
  </si>
  <si>
    <t>399075590</t>
  </si>
  <si>
    <t>ICT SectionRevenues and Be</t>
  </si>
  <si>
    <t>399075591</t>
  </si>
  <si>
    <t>ICT SectionCAPS Planning</t>
  </si>
  <si>
    <t>399075592</t>
  </si>
  <si>
    <t>ICT SectionHousing Managem</t>
  </si>
  <si>
    <t>399075593</t>
  </si>
  <si>
    <t>ICT SectionInternet Access</t>
  </si>
  <si>
    <t>399075594</t>
  </si>
  <si>
    <t>ICT SectionElectrol Regist</t>
  </si>
  <si>
    <t>399075595</t>
  </si>
  <si>
    <t>ICT SectionPayroll &amp; Perso</t>
  </si>
  <si>
    <t>399075596</t>
  </si>
  <si>
    <t>ICT SectionE:Gmnt Magnet</t>
  </si>
  <si>
    <t>399075597</t>
  </si>
  <si>
    <t>ICT Section    Gazeteer</t>
  </si>
  <si>
    <t>399075598</t>
  </si>
  <si>
    <t>ICT Section    Telecom</t>
  </si>
  <si>
    <t>399076009</t>
  </si>
  <si>
    <t>ICT Section    Impairment</t>
  </si>
  <si>
    <t>399076010</t>
  </si>
  <si>
    <t>ICT Section    Depreciation</t>
  </si>
  <si>
    <t>399076011</t>
  </si>
  <si>
    <t>ICT Section    Notional Int</t>
  </si>
  <si>
    <t>399079003</t>
  </si>
  <si>
    <t>ICT SectionIEG Grant</t>
  </si>
  <si>
    <t>399079051</t>
  </si>
  <si>
    <t>ICT Section    Grant Income</t>
  </si>
  <si>
    <t>399079053</t>
  </si>
  <si>
    <t>ICT Section    Contributions</t>
  </si>
  <si>
    <t>399079204</t>
  </si>
  <si>
    <t>ICT Section    Equipment Sales</t>
  </si>
  <si>
    <t>399079800</t>
  </si>
  <si>
    <t>ICT Section    Service Reharge</t>
  </si>
  <si>
    <t>399079802</t>
  </si>
  <si>
    <t>ICT SectionSSC Recharge</t>
  </si>
  <si>
    <t>399079846</t>
  </si>
  <si>
    <t>ICT Section    Depn Write Back</t>
  </si>
  <si>
    <t>399080100</t>
  </si>
  <si>
    <t>Customer Svces Salaries</t>
  </si>
  <si>
    <t>399080101</t>
  </si>
  <si>
    <t>Customer Servic Salaries Accrual Movement</t>
  </si>
  <si>
    <t>399080102</t>
  </si>
  <si>
    <t>Customer Servic Pension Lump Sum Contribution</t>
  </si>
  <si>
    <t>399080103</t>
  </si>
  <si>
    <t>Customer Servic Vacancy Provision</t>
  </si>
  <si>
    <t>399080120</t>
  </si>
  <si>
    <t>Customer Svces Backfunded Supe</t>
  </si>
  <si>
    <t>399080150</t>
  </si>
  <si>
    <t>Customer Svces Sals Overtime</t>
  </si>
  <si>
    <t>399080200</t>
  </si>
  <si>
    <t>Customer Svces Hired Staff</t>
  </si>
  <si>
    <t>399080700</t>
  </si>
  <si>
    <t>Customer Svces Car All Lump</t>
  </si>
  <si>
    <t>399080730</t>
  </si>
  <si>
    <t>Customer Svces First Aid Allow</t>
  </si>
  <si>
    <t>399080800</t>
  </si>
  <si>
    <t>Customer Svces Training Exps</t>
  </si>
  <si>
    <t>399080930</t>
  </si>
  <si>
    <t>Customer SvcesTravel Expenses</t>
  </si>
  <si>
    <t>399081040</t>
  </si>
  <si>
    <t>Customer Servic Premises Repair</t>
  </si>
  <si>
    <t>399081400</t>
  </si>
  <si>
    <t>Customer Svces Electricity</t>
  </si>
  <si>
    <t>399081401</t>
  </si>
  <si>
    <t>Customer Svces Gas</t>
  </si>
  <si>
    <t>399081500</t>
  </si>
  <si>
    <t>Customer Servic Contract Clean</t>
  </si>
  <si>
    <t>399081501</t>
  </si>
  <si>
    <t>Customer Svces Other Cleaning</t>
  </si>
  <si>
    <t>399081600</t>
  </si>
  <si>
    <t>Customer Servic Property Rents</t>
  </si>
  <si>
    <t>399081601</t>
  </si>
  <si>
    <t>Customer Svces Service Charge</t>
  </si>
  <si>
    <t>399081602</t>
  </si>
  <si>
    <t>Customer Servic Property Lease</t>
  </si>
  <si>
    <t>399081610</t>
  </si>
  <si>
    <t>Customer Svces NNDR</t>
  </si>
  <si>
    <t>399081620</t>
  </si>
  <si>
    <t>Customer Servic Water</t>
  </si>
  <si>
    <t>399081630</t>
  </si>
  <si>
    <t>Customer Svces Sewerage</t>
  </si>
  <si>
    <t>399082000</t>
  </si>
  <si>
    <t>Customer Svces New Equipment</t>
  </si>
  <si>
    <t>399082002</t>
  </si>
  <si>
    <t>Customer Svces Equipment Maint</t>
  </si>
  <si>
    <t>399082004</t>
  </si>
  <si>
    <t>Customer ServicComputer Sware</t>
  </si>
  <si>
    <t>399082006</t>
  </si>
  <si>
    <t>Customer Servic Equipment Lease</t>
  </si>
  <si>
    <t>399082015</t>
  </si>
  <si>
    <t>Customer Svces Signage</t>
  </si>
  <si>
    <t>399082022</t>
  </si>
  <si>
    <t>Customer Svces Journals/Books/</t>
  </si>
  <si>
    <t>399082106</t>
  </si>
  <si>
    <t>Customer Servic Sanitary Dispos</t>
  </si>
  <si>
    <t>399082300</t>
  </si>
  <si>
    <t>Customer Svces Prot Clothing</t>
  </si>
  <si>
    <t>399082408</t>
  </si>
  <si>
    <t>Customer Servic Consultancy</t>
  </si>
  <si>
    <t>399082424</t>
  </si>
  <si>
    <t>Customer Servic Shared Service Work</t>
  </si>
  <si>
    <t>399082429</t>
  </si>
  <si>
    <t>Customer Svces  Other External</t>
  </si>
  <si>
    <t>399082433</t>
  </si>
  <si>
    <t>Customer ServicLicence</t>
  </si>
  <si>
    <t>399082471</t>
  </si>
  <si>
    <t>Customer Svces Legionella Test</t>
  </si>
  <si>
    <t>399082500</t>
  </si>
  <si>
    <t>Customer Svces Printing and St</t>
  </si>
  <si>
    <t>399082510</t>
  </si>
  <si>
    <t>Customer Svces Insurance Rech</t>
  </si>
  <si>
    <t>399082524</t>
  </si>
  <si>
    <t>Customer Servic Hospitality</t>
  </si>
  <si>
    <t>399082701</t>
  </si>
  <si>
    <t>Customer Svces Postage Rech</t>
  </si>
  <si>
    <t>399082703</t>
  </si>
  <si>
    <t>Customer Svces Telephone Bills</t>
  </si>
  <si>
    <t>399082706</t>
  </si>
  <si>
    <t>Customer ServicMobile Phones</t>
  </si>
  <si>
    <t>399082708</t>
  </si>
  <si>
    <t>Customer Servic Courier Deliver</t>
  </si>
  <si>
    <t>399082711</t>
  </si>
  <si>
    <t>Customer Servic Alarms</t>
  </si>
  <si>
    <t>399082713</t>
  </si>
  <si>
    <t>Customer Svces Telephone Netwo</t>
  </si>
  <si>
    <t>399082801</t>
  </si>
  <si>
    <t>Customer Svces Conference/Semi</t>
  </si>
  <si>
    <t>399082900</t>
  </si>
  <si>
    <t>Customer Svces Grant/Loan Pay</t>
  </si>
  <si>
    <t>399082922</t>
  </si>
  <si>
    <t>Customer Svces Helping Hands T</t>
  </si>
  <si>
    <t>399084600</t>
  </si>
  <si>
    <t>Customer Svces Accommodation</t>
  </si>
  <si>
    <t>399084610</t>
  </si>
  <si>
    <t>Customer Svces Central Support</t>
  </si>
  <si>
    <t>399084611</t>
  </si>
  <si>
    <t>Customer Svces Direct Support</t>
  </si>
  <si>
    <t>399084612</t>
  </si>
  <si>
    <t>Customer Svces Cent Supt Serv</t>
  </si>
  <si>
    <t>399084618</t>
  </si>
  <si>
    <t>Customer Svces Printing &amp; Stat</t>
  </si>
  <si>
    <t>399084619</t>
  </si>
  <si>
    <t>Customer Svces Phone Recharge</t>
  </si>
  <si>
    <t>399084621</t>
  </si>
  <si>
    <t>Customer Svces Postage Recharg</t>
  </si>
  <si>
    <t>399085044</t>
  </si>
  <si>
    <t>Customer ServicUnders/Overs</t>
  </si>
  <si>
    <t>399085178</t>
  </si>
  <si>
    <t>Customer Servic Corporate Train</t>
  </si>
  <si>
    <t>399085926</t>
  </si>
  <si>
    <t>Customer Servic Cust Services Transformation</t>
  </si>
  <si>
    <t>399086009</t>
  </si>
  <si>
    <t>Customer Svces Impairment</t>
  </si>
  <si>
    <t>399086010</t>
  </si>
  <si>
    <t>Customer Svces Depreciation</t>
  </si>
  <si>
    <t>399089051</t>
  </si>
  <si>
    <t>Customer Servic Grant Income</t>
  </si>
  <si>
    <t>399089053</t>
  </si>
  <si>
    <t>Customer ServicContributions</t>
  </si>
  <si>
    <t>399089065</t>
  </si>
  <si>
    <t>Customer Servic O/P salary</t>
  </si>
  <si>
    <t>399089105</t>
  </si>
  <si>
    <t>Customer Servic Legal Fees Received</t>
  </si>
  <si>
    <t>399089802</t>
  </si>
  <si>
    <t>Customer Svces SSC Recharge</t>
  </si>
  <si>
    <t>399089846</t>
  </si>
  <si>
    <t>Customer Svces Depn Write Back</t>
  </si>
  <si>
    <t>399089850</t>
  </si>
  <si>
    <t>Customer Servic Vaccancy provision</t>
  </si>
  <si>
    <t>399090100</t>
  </si>
  <si>
    <t>Council OfficesSalaries</t>
  </si>
  <si>
    <t>399090101</t>
  </si>
  <si>
    <t>Council Offices Salaries Accrual Movement</t>
  </si>
  <si>
    <t>399090102</t>
  </si>
  <si>
    <t>Council Offices Pension Lump Sum Contribution</t>
  </si>
  <si>
    <t>399090103</t>
  </si>
  <si>
    <t>Council Offices Vacancy Provision</t>
  </si>
  <si>
    <t>399090120</t>
  </si>
  <si>
    <t>Council OfficesBackfunded Supe</t>
  </si>
  <si>
    <t>399090150</t>
  </si>
  <si>
    <t>Council OfficesSals Overtime</t>
  </si>
  <si>
    <t>399090200</t>
  </si>
  <si>
    <t>Council OfficesHired Staff</t>
  </si>
  <si>
    <t>399091021</t>
  </si>
  <si>
    <t>Council Offices Cyclical (Council Offices)</t>
  </si>
  <si>
    <t>399091025</t>
  </si>
  <si>
    <t>Council Offices Responsive Repairs Council Off</t>
  </si>
  <si>
    <t>399091040</t>
  </si>
  <si>
    <t>Council OfficesPremises Repair</t>
  </si>
  <si>
    <t>399091100</t>
  </si>
  <si>
    <t>Council OfficesPremises Dec.</t>
  </si>
  <si>
    <t>399091135</t>
  </si>
  <si>
    <t>Council Offices Fixt&amp;FittMaint</t>
  </si>
  <si>
    <t>399091140</t>
  </si>
  <si>
    <t>Council Offices Lift Repairs</t>
  </si>
  <si>
    <t>399091149</t>
  </si>
  <si>
    <t>Council OfficesFire Extinguish</t>
  </si>
  <si>
    <t>399091400</t>
  </si>
  <si>
    <t>Council OfficesElectricity</t>
  </si>
  <si>
    <t>399091401</t>
  </si>
  <si>
    <t>Council OfficesGas</t>
  </si>
  <si>
    <t>399091500</t>
  </si>
  <si>
    <t>Council OfficesContract Clean</t>
  </si>
  <si>
    <t>399091501</t>
  </si>
  <si>
    <t>Council OfficesOther Cleaning</t>
  </si>
  <si>
    <t>399091502</t>
  </si>
  <si>
    <t>Council Offices Cleaning Mats</t>
  </si>
  <si>
    <t>399091610</t>
  </si>
  <si>
    <t>Council OfficesNNDR</t>
  </si>
  <si>
    <t>399091620</t>
  </si>
  <si>
    <t>Council OfficesWater</t>
  </si>
  <si>
    <t>399092000</t>
  </si>
  <si>
    <t>Council OfficesNew Equipment</t>
  </si>
  <si>
    <t>399092002</t>
  </si>
  <si>
    <t>Council OfficesEquipment Maint</t>
  </si>
  <si>
    <t>399092006</t>
  </si>
  <si>
    <t>Council OfficesEquipment Lease</t>
  </si>
  <si>
    <t>399092012</t>
  </si>
  <si>
    <t>Council Offices Maint Contracts</t>
  </si>
  <si>
    <t>399092241</t>
  </si>
  <si>
    <t>Council OfficesVending Machine</t>
  </si>
  <si>
    <t>399092300</t>
  </si>
  <si>
    <t>Council OfficesProt Clothing</t>
  </si>
  <si>
    <t>399092404</t>
  </si>
  <si>
    <t>Council OfficesTrade Ref Rech.</t>
  </si>
  <si>
    <t>399092414</t>
  </si>
  <si>
    <t>Council Offices Grnds Mainten</t>
  </si>
  <si>
    <t>399092423</t>
  </si>
  <si>
    <t>Council OfficesProf Serv</t>
  </si>
  <si>
    <t>399092425</t>
  </si>
  <si>
    <t>Council OfficesAnalyst Fees</t>
  </si>
  <si>
    <t>399092428</t>
  </si>
  <si>
    <t>Council OfficesEstate Agents</t>
  </si>
  <si>
    <t>399092433</t>
  </si>
  <si>
    <t>Council OfficesVehicle Licence</t>
  </si>
  <si>
    <t>399092471</t>
  </si>
  <si>
    <t>Council OfficesLegionella Test</t>
  </si>
  <si>
    <t>399092502</t>
  </si>
  <si>
    <t>Council OfficesGeneral Expense</t>
  </si>
  <si>
    <t>399092510</t>
  </si>
  <si>
    <t>Council OfficesInsurance Rech</t>
  </si>
  <si>
    <t>399092703</t>
  </si>
  <si>
    <t>Council OfficesTelephone Bills</t>
  </si>
  <si>
    <t>399092706</t>
  </si>
  <si>
    <t>Council OfficesMobile Phones</t>
  </si>
  <si>
    <t>399092711</t>
  </si>
  <si>
    <t>Council OfficesAlarms</t>
  </si>
  <si>
    <t>399092713</t>
  </si>
  <si>
    <t>Council Offices Telephone Netwo</t>
  </si>
  <si>
    <t>399094610</t>
  </si>
  <si>
    <t>Council OfficesCentral Support</t>
  </si>
  <si>
    <t>399094611</t>
  </si>
  <si>
    <t>Council OfficesDirect Support</t>
  </si>
  <si>
    <t>399094622</t>
  </si>
  <si>
    <t>Council OfficesEmergency C Out</t>
  </si>
  <si>
    <t>399095608</t>
  </si>
  <si>
    <t>Council OfficesMiscellaneous</t>
  </si>
  <si>
    <t>399096009</t>
  </si>
  <si>
    <t>Council OfficesImpairment</t>
  </si>
  <si>
    <t>399096010</t>
  </si>
  <si>
    <t>Council OfficesDepreciation</t>
  </si>
  <si>
    <t>399099060</t>
  </si>
  <si>
    <t>Council Officesphone Rec</t>
  </si>
  <si>
    <t>399099201</t>
  </si>
  <si>
    <t>Council OfficesMisc Income</t>
  </si>
  <si>
    <t>399099202</t>
  </si>
  <si>
    <t>Council OfficesVending Income</t>
  </si>
  <si>
    <t>399099802</t>
  </si>
  <si>
    <t>Council OfficesSSC Recharge</t>
  </si>
  <si>
    <t>399099846</t>
  </si>
  <si>
    <t>Council OfficesDepn Write Back</t>
  </si>
  <si>
    <t>399100100</t>
  </si>
  <si>
    <t>Revenues/BensSalaries</t>
  </si>
  <si>
    <t>399100101</t>
  </si>
  <si>
    <t>Revenues/Bens Salaries Accrual Movement</t>
  </si>
  <si>
    <t>399100102</t>
  </si>
  <si>
    <t>Revenues/Bens Pension Lump Sum Contribution</t>
  </si>
  <si>
    <t>399100103</t>
  </si>
  <si>
    <t>Revenues/Bens Vacancy Provision</t>
  </si>
  <si>
    <t>399100110</t>
  </si>
  <si>
    <t>Revenues/Bens Provision for Exit Packages</t>
  </si>
  <si>
    <t>399100120</t>
  </si>
  <si>
    <t>Revenues/BensBackfunded Supe</t>
  </si>
  <si>
    <t>399100200</t>
  </si>
  <si>
    <t>Revenues/Bens  Hired Staff</t>
  </si>
  <si>
    <t>399100700</t>
  </si>
  <si>
    <t>Revenues/BensCar All Lump</t>
  </si>
  <si>
    <t>399100800</t>
  </si>
  <si>
    <t>Revenues/BensTraining Exps</t>
  </si>
  <si>
    <t>399100915</t>
  </si>
  <si>
    <t>Revenues/BensB.U.P.A.</t>
  </si>
  <si>
    <t>399100930</t>
  </si>
  <si>
    <t>Revenues/BensTravel Expenses</t>
  </si>
  <si>
    <t>399100975</t>
  </si>
  <si>
    <t>Revenues/BensProf Subs</t>
  </si>
  <si>
    <t>399102000</t>
  </si>
  <si>
    <t>Revenues/BensNew Equipment</t>
  </si>
  <si>
    <t>399102004</t>
  </si>
  <si>
    <t>Revenues/Bens  Computer Sware</t>
  </si>
  <si>
    <t>399102022</t>
  </si>
  <si>
    <t>Revenues/BensJournals/Books/</t>
  </si>
  <si>
    <t>399102500</t>
  </si>
  <si>
    <t>Revenues/BensPrinting and St</t>
  </si>
  <si>
    <t>399102502</t>
  </si>
  <si>
    <t>Revenues/Bens  General Expense</t>
  </si>
  <si>
    <t>399102510</t>
  </si>
  <si>
    <t>Revenues/BensInsurance Rech</t>
  </si>
  <si>
    <t>399102524</t>
  </si>
  <si>
    <t>Revenues/BensHospitality</t>
  </si>
  <si>
    <t>399102703</t>
  </si>
  <si>
    <t>Revenues/BensTeTelephone Bills</t>
  </si>
  <si>
    <t>399102801</t>
  </si>
  <si>
    <t>Revenues/BensConference/Semi</t>
  </si>
  <si>
    <t>399104600</t>
  </si>
  <si>
    <t>Revenues/BensAccommodation</t>
  </si>
  <si>
    <t>399104610</t>
  </si>
  <si>
    <t>Revenues/Bens  Central Support</t>
  </si>
  <si>
    <t>399104612</t>
  </si>
  <si>
    <t>Revenues/BensCent Supt Serv</t>
  </si>
  <si>
    <t>399104618</t>
  </si>
  <si>
    <t>Revenues/BensPrinting &amp; Stat</t>
  </si>
  <si>
    <t>399104619</t>
  </si>
  <si>
    <t>Revenues/Bens  Phone Recharge</t>
  </si>
  <si>
    <t>399109051</t>
  </si>
  <si>
    <t>Revenues/Bens Grant Income</t>
  </si>
  <si>
    <t>399109802</t>
  </si>
  <si>
    <t>Revenues/BensSSC Recharge</t>
  </si>
  <si>
    <t>399110100</t>
  </si>
  <si>
    <t>Revenues Salaries</t>
  </si>
  <si>
    <t>399110101</t>
  </si>
  <si>
    <t>Revenues Salaries Accrual Movement</t>
  </si>
  <si>
    <t>399110120</t>
  </si>
  <si>
    <t>Revenues Backfunded Supe</t>
  </si>
  <si>
    <t>399110150</t>
  </si>
  <si>
    <t>Revenues Sals Overtime</t>
  </si>
  <si>
    <t>399110200</t>
  </si>
  <si>
    <t>Revenues       Hired Staff</t>
  </si>
  <si>
    <t>399110700</t>
  </si>
  <si>
    <t>Revenues Car All Lump</t>
  </si>
  <si>
    <t>399110800</t>
  </si>
  <si>
    <t>Revenues Training Exps</t>
  </si>
  <si>
    <t>399110915</t>
  </si>
  <si>
    <t>Revenues B.U.P.A.</t>
  </si>
  <si>
    <t>399110930</t>
  </si>
  <si>
    <t>Revenues Travel Expenses</t>
  </si>
  <si>
    <t>399110975</t>
  </si>
  <si>
    <t>Revenues Prof Subs</t>
  </si>
  <si>
    <t>399111640</t>
  </si>
  <si>
    <t>Revenues Hire of Premise</t>
  </si>
  <si>
    <t>399112000</t>
  </si>
  <si>
    <t>Revenues New Equipment</t>
  </si>
  <si>
    <t>399112004</t>
  </si>
  <si>
    <t>Revenues Computer Sware</t>
  </si>
  <si>
    <t>399112022</t>
  </si>
  <si>
    <t>Revenues Journals/Books/</t>
  </si>
  <si>
    <t>399112429</t>
  </si>
  <si>
    <t>Revenues Other External</t>
  </si>
  <si>
    <t>399112432</t>
  </si>
  <si>
    <t>Revenues Court Costs</t>
  </si>
  <si>
    <t>399112438</t>
  </si>
  <si>
    <t>Revenues Bailiffs Fees</t>
  </si>
  <si>
    <t>399112439</t>
  </si>
  <si>
    <t>Revenues       Tracing Agents</t>
  </si>
  <si>
    <t>399112445</t>
  </si>
  <si>
    <t>Revenues Bank Charges</t>
  </si>
  <si>
    <t>399112500</t>
  </si>
  <si>
    <t>Revenues Printing and St</t>
  </si>
  <si>
    <t>399112510</t>
  </si>
  <si>
    <t>Revenues Insurance Rech</t>
  </si>
  <si>
    <t>399112520</t>
  </si>
  <si>
    <t>Revenues Advertising</t>
  </si>
  <si>
    <t>399112524</t>
  </si>
  <si>
    <t>Revenues Hospitality</t>
  </si>
  <si>
    <t>399112701</t>
  </si>
  <si>
    <t>Revenues Postage Rech</t>
  </si>
  <si>
    <t>399112703</t>
  </si>
  <si>
    <t>Revenues TelephTelephone Bills</t>
  </si>
  <si>
    <t>399112706</t>
  </si>
  <si>
    <t>Revenues Mobile Phones</t>
  </si>
  <si>
    <t>399114600</t>
  </si>
  <si>
    <t>Revenues Accommodation</t>
  </si>
  <si>
    <t>399114610</t>
  </si>
  <si>
    <t>Revenues       Central Support</t>
  </si>
  <si>
    <t>399114612</t>
  </si>
  <si>
    <t>Revenues Cent Supt Serv</t>
  </si>
  <si>
    <t>399114618</t>
  </si>
  <si>
    <t>Revenues Printing &amp; Stat</t>
  </si>
  <si>
    <t>399114619</t>
  </si>
  <si>
    <t>Revenues       Phone Recharge</t>
  </si>
  <si>
    <t>399114621</t>
  </si>
  <si>
    <t>Revenues       Postage Recharg</t>
  </si>
  <si>
    <t>399115007</t>
  </si>
  <si>
    <t>Revenues       Compensation</t>
  </si>
  <si>
    <t>399116010</t>
  </si>
  <si>
    <t>Revenues Depreciation</t>
  </si>
  <si>
    <t>399119051</t>
  </si>
  <si>
    <t>Revenues Grant Income</t>
  </si>
  <si>
    <t>399119054</t>
  </si>
  <si>
    <t>Revenues Reimbursements</t>
  </si>
  <si>
    <t>399119100</t>
  </si>
  <si>
    <t>399119204</t>
  </si>
  <si>
    <t>Revenues       Equipment Sales</t>
  </si>
  <si>
    <t>399119802</t>
  </si>
  <si>
    <t>Revenues SSC Recharge</t>
  </si>
  <si>
    <t>399120100</t>
  </si>
  <si>
    <t>Benefits Salaries</t>
  </si>
  <si>
    <t>399120101</t>
  </si>
  <si>
    <t>Benefits Salaries Accrual Movement</t>
  </si>
  <si>
    <t>399120110</t>
  </si>
  <si>
    <t>Benefits Provision for Exit Packages</t>
  </si>
  <si>
    <t>399120120</t>
  </si>
  <si>
    <t>Benefits Backfunded Supe</t>
  </si>
  <si>
    <t>399120150</t>
  </si>
  <si>
    <t>Benefits Sals Overtime</t>
  </si>
  <si>
    <t>399120200</t>
  </si>
  <si>
    <t>Benefits       Hired Staff</t>
  </si>
  <si>
    <t>399120400</t>
  </si>
  <si>
    <t>Benefits Wages</t>
  </si>
  <si>
    <t>399120700</t>
  </si>
  <si>
    <t>Benefits Car All Lump</t>
  </si>
  <si>
    <t>399120730</t>
  </si>
  <si>
    <t>Benefits       First Aid Allow</t>
  </si>
  <si>
    <t>399120800</t>
  </si>
  <si>
    <t>Benefits Training Exps</t>
  </si>
  <si>
    <t>399120830</t>
  </si>
  <si>
    <t>Benefits Training Subsis</t>
  </si>
  <si>
    <t>399120915</t>
  </si>
  <si>
    <t>Benefits B.U.P.A.</t>
  </si>
  <si>
    <t>399120930</t>
  </si>
  <si>
    <t>Benefits Travel Expenses</t>
  </si>
  <si>
    <t>399120975</t>
  </si>
  <si>
    <t>Benefits       Prof Subs</t>
  </si>
  <si>
    <t>399122000</t>
  </si>
  <si>
    <t>Benefits New Equipment</t>
  </si>
  <si>
    <t>399122004</t>
  </si>
  <si>
    <t>Benefits Computer Sware</t>
  </si>
  <si>
    <t>399122022</t>
  </si>
  <si>
    <t>Benefits Journals/Books/</t>
  </si>
  <si>
    <t>399122416</t>
  </si>
  <si>
    <t>Benefits Other Contract</t>
  </si>
  <si>
    <t>399122423</t>
  </si>
  <si>
    <t>Benefits       Prof Serv</t>
  </si>
  <si>
    <t>399122429</t>
  </si>
  <si>
    <t>Benefits Other External</t>
  </si>
  <si>
    <t>399122430</t>
  </si>
  <si>
    <t>Benefits Land Registry F</t>
  </si>
  <si>
    <t>399122432</t>
  </si>
  <si>
    <t>Benefits Court Costs</t>
  </si>
  <si>
    <t>399122439</t>
  </si>
  <si>
    <t>Benefits       Tracing Agents</t>
  </si>
  <si>
    <t>399122500</t>
  </si>
  <si>
    <t>Benefits Printing and St</t>
  </si>
  <si>
    <t>399122510</t>
  </si>
  <si>
    <t>Benefits Insurance Rech</t>
  </si>
  <si>
    <t>399122524</t>
  </si>
  <si>
    <t>Benefits Hospitality</t>
  </si>
  <si>
    <t>399122701</t>
  </si>
  <si>
    <t>Benefits Postage Rech</t>
  </si>
  <si>
    <t>399122703</t>
  </si>
  <si>
    <t>Benefits TelephTelephone Bills</t>
  </si>
  <si>
    <t>399122706</t>
  </si>
  <si>
    <t>Benefits Mobile Phones</t>
  </si>
  <si>
    <t>399122708</t>
  </si>
  <si>
    <t>Benefits Courier Deliver</t>
  </si>
  <si>
    <t>399122801</t>
  </si>
  <si>
    <t>Benefits Conference/Semi</t>
  </si>
  <si>
    <t>399122925</t>
  </si>
  <si>
    <t>Benefits Verif Framework</t>
  </si>
  <si>
    <t>399124600</t>
  </si>
  <si>
    <t>Benefits Accommodation</t>
  </si>
  <si>
    <t>399124610</t>
  </si>
  <si>
    <t>Benefits       Central Support</t>
  </si>
  <si>
    <t>399124612</t>
  </si>
  <si>
    <t>Benefits Cent Supt Serv</t>
  </si>
  <si>
    <t>399124618</t>
  </si>
  <si>
    <t>Benefits Printing &amp; Stat</t>
  </si>
  <si>
    <t>399124619</t>
  </si>
  <si>
    <t>Benefits       Phone Recharge</t>
  </si>
  <si>
    <t>399124621</t>
  </si>
  <si>
    <t>Benefits       Postage Recharg</t>
  </si>
  <si>
    <t>399124993</t>
  </si>
  <si>
    <t>Benefits       Anti Fraud Inc</t>
  </si>
  <si>
    <t>399125904</t>
  </si>
  <si>
    <t>Benefits       SAFE Grant</t>
  </si>
  <si>
    <t>399126010</t>
  </si>
  <si>
    <t>Benefits Depreciation</t>
  </si>
  <si>
    <t>399129006</t>
  </si>
  <si>
    <t>Benefits Admin Grant</t>
  </si>
  <si>
    <t>399129008</t>
  </si>
  <si>
    <t>Benefits       Pension Credit</t>
  </si>
  <si>
    <t>399129009</t>
  </si>
  <si>
    <t>Benefits       Pens Cr Set Up</t>
  </si>
  <si>
    <t>399129017</t>
  </si>
  <si>
    <t>399129051</t>
  </si>
  <si>
    <t>Benefits Grant Income</t>
  </si>
  <si>
    <t>399129053</t>
  </si>
  <si>
    <t>Benefits       Contributions</t>
  </si>
  <si>
    <t>399129059</t>
  </si>
  <si>
    <t>Benefits       Compensation</t>
  </si>
  <si>
    <t>399129802</t>
  </si>
  <si>
    <t>Benefits SSC Recharge</t>
  </si>
  <si>
    <t>399130100</t>
  </si>
  <si>
    <t>Head Corp ServSalaries</t>
  </si>
  <si>
    <t>399130101</t>
  </si>
  <si>
    <t>Head Corp Serv Salaries Accrual Movement</t>
  </si>
  <si>
    <t>399130102</t>
  </si>
  <si>
    <t>Head Corp Serv Pension Lump Sum Contribution</t>
  </si>
  <si>
    <t>399130103</t>
  </si>
  <si>
    <t>Head Corp Serv Vacancy Provision</t>
  </si>
  <si>
    <t>399130110</t>
  </si>
  <si>
    <t>Head Corp Serv Provision for Exit Packages</t>
  </si>
  <si>
    <t>399130120</t>
  </si>
  <si>
    <t>Head Corp Serv Backfunded Supe</t>
  </si>
  <si>
    <t>399130150</t>
  </si>
  <si>
    <t>Head Corp Serv Sals Overtime</t>
  </si>
  <si>
    <t>399130200</t>
  </si>
  <si>
    <t>Head Corp Serv Hired Staff</t>
  </si>
  <si>
    <t>399130700</t>
  </si>
  <si>
    <t>Head Corp ServCar All Lump</t>
  </si>
  <si>
    <t>399130730</t>
  </si>
  <si>
    <t>Head Corp Serv First Aid Allow</t>
  </si>
  <si>
    <t>399130800</t>
  </si>
  <si>
    <t>Head Corp Serv Training Exps</t>
  </si>
  <si>
    <t>399130915</t>
  </si>
  <si>
    <t>Head Corp ServB.U.P.A.</t>
  </si>
  <si>
    <t>399130930</t>
  </si>
  <si>
    <t>Head Corp ServTravel Expenses</t>
  </si>
  <si>
    <t>399130975</t>
  </si>
  <si>
    <t>Head Corp Serv Prof Subs</t>
  </si>
  <si>
    <t>399130981</t>
  </si>
  <si>
    <t>Head Corp Serv Recruitment Exp</t>
  </si>
  <si>
    <t>399132000</t>
  </si>
  <si>
    <t>Head Corp Serv New Equipment</t>
  </si>
  <si>
    <t>399132004</t>
  </si>
  <si>
    <t>Head Corp Serv Computer Sware</t>
  </si>
  <si>
    <t>399132022</t>
  </si>
  <si>
    <t>Head Corp Serv Journals/Books/</t>
  </si>
  <si>
    <t>399132429</t>
  </si>
  <si>
    <t>Head Corp Serv Other External</t>
  </si>
  <si>
    <t>399132440</t>
  </si>
  <si>
    <t>Head Corp Serv Other Costs</t>
  </si>
  <si>
    <t>399132500</t>
  </si>
  <si>
    <t>Head Corp Serv Printing and St</t>
  </si>
  <si>
    <t>399132503</t>
  </si>
  <si>
    <t>Head Corp Serv Supply &amp; Delive</t>
  </si>
  <si>
    <t>399132510</t>
  </si>
  <si>
    <t>Head Corp Serv Insurance Rech</t>
  </si>
  <si>
    <t>399132524</t>
  </si>
  <si>
    <t>Head Corp Serv Hospitality</t>
  </si>
  <si>
    <t>399132703</t>
  </si>
  <si>
    <t>Head Corp Serv Telephone Bills</t>
  </si>
  <si>
    <t>399132706</t>
  </si>
  <si>
    <t>Corporate Services Mobile Phones</t>
  </si>
  <si>
    <t>399132801</t>
  </si>
  <si>
    <t>Head Corp Serv Conference/Semi</t>
  </si>
  <si>
    <t>399134600</t>
  </si>
  <si>
    <t>Head Corp Serv Accommodation</t>
  </si>
  <si>
    <t>399134610</t>
  </si>
  <si>
    <t>Head Corp Serv Central Support</t>
  </si>
  <si>
    <t>399134612</t>
  </si>
  <si>
    <t>Head Corp Serv Cent Supt Serv</t>
  </si>
  <si>
    <t>399134618</t>
  </si>
  <si>
    <t>Head Corp Serv Printing &amp; Stat</t>
  </si>
  <si>
    <t>399134619</t>
  </si>
  <si>
    <t>Head Corp Serv Phone Recharge</t>
  </si>
  <si>
    <t>399134621</t>
  </si>
  <si>
    <t>Head Corp Serv Postage Recharg</t>
  </si>
  <si>
    <t>399136010</t>
  </si>
  <si>
    <t>Head Corp Serv Depreciation</t>
  </si>
  <si>
    <t>399139060</t>
  </si>
  <si>
    <t>Head Corp Serv phone Rec</t>
  </si>
  <si>
    <t>399139065</t>
  </si>
  <si>
    <t>Head Corp Serv O/P salary</t>
  </si>
  <si>
    <t>399139361</t>
  </si>
  <si>
    <t>Head Corp Serv Data Search</t>
  </si>
  <si>
    <t>399139800</t>
  </si>
  <si>
    <t>Head Corp Serv Rech to Servs</t>
  </si>
  <si>
    <t>399139802</t>
  </si>
  <si>
    <t>Head Corp Serv SSC Recharge</t>
  </si>
  <si>
    <t>399140100</t>
  </si>
  <si>
    <t>H of Customer Service and TransSalaries</t>
  </si>
  <si>
    <t>399140101</t>
  </si>
  <si>
    <t>H of Customer Service and Trans Salaries Accrual Movement</t>
  </si>
  <si>
    <t>399140102</t>
  </si>
  <si>
    <t>H of Customer Service and Tran Pension Lump Sum Contribution</t>
  </si>
  <si>
    <t>399140120</t>
  </si>
  <si>
    <t>H of Customer Service and Trans Backfunded Supe</t>
  </si>
  <si>
    <t>399140700</t>
  </si>
  <si>
    <t>H of Customer Service and Trans  Car All Lump</t>
  </si>
  <si>
    <t>399140930</t>
  </si>
  <si>
    <t>H of Customer Service and Trans Travel Expenses</t>
  </si>
  <si>
    <t>399142500</t>
  </si>
  <si>
    <t>H of Customer Service and Tran  Printing and St</t>
  </si>
  <si>
    <t>399142510</t>
  </si>
  <si>
    <t>H of Customer Service and Trans   Insurance Rech</t>
  </si>
  <si>
    <t>399144600</t>
  </si>
  <si>
    <t>H of Customer Service and Trans   Accommodation</t>
  </si>
  <si>
    <t>399144610</t>
  </si>
  <si>
    <t>H of Customer Service and Trans Central Support</t>
  </si>
  <si>
    <t>399144619</t>
  </si>
  <si>
    <t>H of Customer Service and Tran Phone Recharge</t>
  </si>
  <si>
    <t>399149802</t>
  </si>
  <si>
    <t>H of Customer Service and Trans   SSC Recharge</t>
  </si>
  <si>
    <t>399150100</t>
  </si>
  <si>
    <t>Systems Administration Salaries</t>
  </si>
  <si>
    <t>399150101</t>
  </si>
  <si>
    <t>Systems Administration Salaries Accrual Movement</t>
  </si>
  <si>
    <t>399150102</t>
  </si>
  <si>
    <t>Systems Administration Pension Lump Sum Contribution</t>
  </si>
  <si>
    <t>399150120</t>
  </si>
  <si>
    <t>Systems Administration Backfunded Supe</t>
  </si>
  <si>
    <t>399150200</t>
  </si>
  <si>
    <t>Systems Administration Hired Staff</t>
  </si>
  <si>
    <t>399150800</t>
  </si>
  <si>
    <t>Systems Administration Training Exps</t>
  </si>
  <si>
    <t>399150930</t>
  </si>
  <si>
    <t>Systems Administration Travel Expenses</t>
  </si>
  <si>
    <t>399152000</t>
  </si>
  <si>
    <t>Systems Administration  New Equipment</t>
  </si>
  <si>
    <t>399152300</t>
  </si>
  <si>
    <t>Systems Administration  Prot Clothing</t>
  </si>
  <si>
    <t>399152500</t>
  </si>
  <si>
    <t>System Administration Printing and Stationery</t>
  </si>
  <si>
    <t>399152510</t>
  </si>
  <si>
    <t>Systems Administration Insurance Rech</t>
  </si>
  <si>
    <t>399152701</t>
  </si>
  <si>
    <t>Systems Administration  Postage</t>
  </si>
  <si>
    <t>399154610</t>
  </si>
  <si>
    <t>Systems Administration Central Support</t>
  </si>
  <si>
    <t>399154611</t>
  </si>
  <si>
    <t>Systems Administration Direct Support</t>
  </si>
  <si>
    <t>399154619</t>
  </si>
  <si>
    <t>Systems Administration  Phone Recharge</t>
  </si>
  <si>
    <t>399156010</t>
  </si>
  <si>
    <t>Systems Administration  Depreciation</t>
  </si>
  <si>
    <t>399156011</t>
  </si>
  <si>
    <t>Systems Administration  Notional Int</t>
  </si>
  <si>
    <t>399159802</t>
  </si>
  <si>
    <t>Systems Administration  SSC Recharge</t>
  </si>
  <si>
    <t>14:56</t>
  </si>
  <si>
    <t>GL Account Codes for : Enquiry Group: Act + GRNI v. Budget/GL Account Code Range: 3****/**** to 3****/**** / Enquiry Year: 1718/ Period: 00 to 12</t>
  </si>
  <si>
    <t>2485644.00</t>
  </si>
  <si>
    <t>2192300.00</t>
  </si>
  <si>
    <t>2220900.00</t>
  </si>
  <si>
    <t>264751</t>
  </si>
  <si>
    <t>Hired staff</t>
  </si>
  <si>
    <t>Travelling Expenses</t>
  </si>
  <si>
    <t>Professional Fees</t>
  </si>
  <si>
    <t>New Equipment</t>
  </si>
  <si>
    <t>Journal Books Subscriptions</t>
  </si>
  <si>
    <t>Other External Fees</t>
  </si>
  <si>
    <t>Printing &amp; Stationery</t>
  </si>
  <si>
    <t>Hospitality</t>
  </si>
  <si>
    <t>Mobile Phones</t>
  </si>
  <si>
    <t>Conferences and Seminars</t>
  </si>
  <si>
    <t>Change Management</t>
  </si>
  <si>
    <t>Health &amp; Safety H&amp;S Consumables</t>
  </si>
  <si>
    <t>Senior Management Team Vehicle Repairs</t>
  </si>
  <si>
    <t>Council Offices Pest Control</t>
  </si>
  <si>
    <t>SUPPLIES &amp; SERVICES</t>
  </si>
  <si>
    <t>VARIANCE Spend vs Revised</t>
  </si>
  <si>
    <t>Information PR Computer Sware</t>
  </si>
  <si>
    <t>Corporate Mgt Pension Lump Sum Contribution</t>
  </si>
  <si>
    <t>Corporate Mgt Rech to Servs</t>
  </si>
  <si>
    <t>Corporate Mgt SSC Recharge</t>
  </si>
  <si>
    <t>Health &amp; Safety Travel Expenses</t>
  </si>
  <si>
    <t>Democratic Repr Reimbursements</t>
  </si>
  <si>
    <t>Council Tax Refunds</t>
  </si>
  <si>
    <t>Reg of Electors Equipment Maint</t>
  </si>
  <si>
    <t>Civil Defence Insurance Rech</t>
  </si>
  <si>
    <t>Senior Management Team Hire of Premise</t>
  </si>
  <si>
    <t>Senior Management Team Consultancy</t>
  </si>
  <si>
    <t>Senior Management Team Prof Services</t>
  </si>
  <si>
    <t>ICT Section Consultancy</t>
  </si>
  <si>
    <t>Customer Servic Computer Hware</t>
  </si>
  <si>
    <t>Customer Servic Misc Income</t>
  </si>
  <si>
    <t>Council Offices Trees &amp; Plants</t>
  </si>
  <si>
    <t>Systems Administration Capitalisation of Salary</t>
  </si>
  <si>
    <t>Adjustments to Budget</t>
  </si>
  <si>
    <t>Notes</t>
  </si>
  <si>
    <t>Overspend/(Savings)</t>
  </si>
  <si>
    <t>Savings Target</t>
  </si>
  <si>
    <t xml:space="preserve">Savings Still Required </t>
  </si>
  <si>
    <t>Remaining Budget</t>
  </si>
  <si>
    <t>Senior Leadership Team</t>
  </si>
  <si>
    <t>Accomodation</t>
  </si>
  <si>
    <t>EMPLOYEE-RELATED EXPENDITURE</t>
  </si>
  <si>
    <t>Housing Benefit Conference/Semi</t>
  </si>
  <si>
    <t>Personnel Contributions</t>
  </si>
  <si>
    <t>Other Costs</t>
  </si>
  <si>
    <t>Information PR Leicester Comedy Festival</t>
  </si>
  <si>
    <t>Council Tax Recruitment Exp</t>
  </si>
  <si>
    <t>Universal Credit Grant Income</t>
  </si>
  <si>
    <t>Elections - External Funded 2 New Equipment</t>
  </si>
  <si>
    <t>Elections - External Funded 2 Equipment Hire</t>
  </si>
  <si>
    <t>Customer Servic Sec Services</t>
  </si>
  <si>
    <t>Elections - External Funded 2 Refunds</t>
  </si>
  <si>
    <t>Information PR Vacancy Provision</t>
  </si>
  <si>
    <t>C and D Partner Vacancy Provision</t>
  </si>
  <si>
    <t>Finance Interest Recd</t>
  </si>
  <si>
    <t>Finance Projects-Other</t>
  </si>
  <si>
    <t>ICT Section Capitalisation of Salary</t>
  </si>
  <si>
    <t>H of Customer Service and Tran Vacancy Provision</t>
  </si>
  <si>
    <t>H of Customer Service and Tran New Equipment</t>
  </si>
  <si>
    <t>Systems Administration Vacancy Provision</t>
  </si>
  <si>
    <t>GL Account Codes for : Enquiry Group: SPEND v ORIG BUD v REV BUD/GL Account Code Range: 3****/**** to 3****/**** / Enquiry Year: 2021/ Period: 00 to 12</t>
  </si>
  <si>
    <t>COMMITTED EXPEND  2021</t>
  </si>
  <si>
    <t>ORIGINAL BUDGET  2021</t>
  </si>
  <si>
    <t>REVISED BUDGET  2021</t>
  </si>
  <si>
    <t>Information PR NNDR</t>
  </si>
  <si>
    <t>Information PR Digital Display Screens</t>
  </si>
  <si>
    <t>Corp Manage Non Fin Pension Lump Sum Contribution</t>
  </si>
  <si>
    <t>Corp Manage Non Fin Interest Recd</t>
  </si>
  <si>
    <t>Corp Manage Non Fin Prov Bad Debts</t>
  </si>
  <si>
    <t>Corp Manage Non Fin Debt Charges. D</t>
  </si>
  <si>
    <t>Corp Manage Non Fin Rech to Servs</t>
  </si>
  <si>
    <t>Corp Manage Non Fin Vaccancy provision</t>
  </si>
  <si>
    <t>COVID 19 Sals Overtime</t>
  </si>
  <si>
    <t>COVID 19 Travel Expenses</t>
  </si>
  <si>
    <t>COVID 19 Premises Repair</t>
  </si>
  <si>
    <t>CORVID 19 Cleaning Mats</t>
  </si>
  <si>
    <t>COVID 19 New Equipment</t>
  </si>
  <si>
    <t>COVID 19 Computer Sware</t>
  </si>
  <si>
    <t>COVID 19 Shop Stock</t>
  </si>
  <si>
    <t>COVID 19 External Contra</t>
  </si>
  <si>
    <t>COVID 19 Mobile Phones</t>
  </si>
  <si>
    <t>COVID 19 Emergency Accom</t>
  </si>
  <si>
    <t>Election Exps App to Reserves</t>
  </si>
  <si>
    <t>Election Exps Fees &amp; Charges</t>
  </si>
  <si>
    <t>Finance Prov Bad Debts</t>
  </si>
  <si>
    <t>Corp Manage Non Fin Contract Clean</t>
  </si>
  <si>
    <t>Corp Manage Non Fin Legionella Test</t>
  </si>
  <si>
    <t>Corp Manage Non Fin Mobile Phones</t>
  </si>
  <si>
    <t>Corp Management  Accommodation</t>
  </si>
  <si>
    <t>Corp Management Printing &amp; Stat</t>
  </si>
  <si>
    <t>Corp management  Phone Recharge</t>
  </si>
  <si>
    <t>Corp Manage Non Fin Postage Recharg</t>
  </si>
  <si>
    <t>Corp Manage Non Fin Emergency C Out</t>
  </si>
  <si>
    <t>COVID 19       Salaries</t>
  </si>
  <si>
    <t>COVID 19 Hired Staff</t>
  </si>
  <si>
    <t>COVID 19 Computer Hware</t>
  </si>
  <si>
    <t>COVID 19 Prot Clothing</t>
  </si>
  <si>
    <t>COVID 19       Other External</t>
  </si>
  <si>
    <t>COVID 19 Security Service</t>
  </si>
  <si>
    <t>COVID 19   Printing and St</t>
  </si>
  <si>
    <t>COVID 19       Supply &amp; Delive</t>
  </si>
  <si>
    <t>COVID 19 Advertising</t>
  </si>
  <si>
    <t>COVID 19 Hospitality</t>
  </si>
  <si>
    <t>COVID 19       Postage</t>
  </si>
  <si>
    <t>COVID 19 Telephone Bills</t>
  </si>
  <si>
    <t>COVID 19 Grant/Loan Pay</t>
  </si>
  <si>
    <t>COVID 19 Grant Funded Expenditure</t>
  </si>
  <si>
    <t>COVID 19 Use ofTransport</t>
  </si>
  <si>
    <t>COVID 19 Disctretionery CT Support</t>
  </si>
  <si>
    <t>COVID 19 Hship Grant</t>
  </si>
  <si>
    <t>COVID 19   Grant Income</t>
  </si>
  <si>
    <t>COVID 19 Misc Income Blue Ribbon</t>
  </si>
  <si>
    <t>COVID 19  Cont from Res</t>
  </si>
  <si>
    <t>Forecast 2020/21</t>
  </si>
  <si>
    <t>COVID-19</t>
  </si>
  <si>
    <t>DIRECT CONTROL INCOME</t>
  </si>
  <si>
    <t>Overtime</t>
  </si>
  <si>
    <t>Hired Staff</t>
  </si>
  <si>
    <t>Premises Repair</t>
  </si>
  <si>
    <t>Hardship Grant</t>
  </si>
  <si>
    <t>Grant Income</t>
  </si>
  <si>
    <t>Misc Income</t>
  </si>
  <si>
    <t>Cleaning Materials</t>
  </si>
  <si>
    <t>Computer Hardware</t>
  </si>
  <si>
    <t>Protective Clothing</t>
  </si>
  <si>
    <t>External Contractors</t>
  </si>
  <si>
    <t>Security Servuces</t>
  </si>
  <si>
    <t>Advertising</t>
  </si>
  <si>
    <t>Telephone Bills</t>
  </si>
  <si>
    <t>Grant/Loan Payment</t>
  </si>
  <si>
    <t>Grant Funded Expenditure</t>
  </si>
  <si>
    <t>Emergency Accomodation</t>
  </si>
  <si>
    <t>COVID 19 Court Costs</t>
  </si>
  <si>
    <t>Court Costs</t>
  </si>
  <si>
    <t>11/09/2020</t>
  </si>
  <si>
    <t>StructuralMaint Play Area</t>
  </si>
  <si>
    <t>COVID-19 External Grant/Loan Pay</t>
  </si>
  <si>
    <t>COVID-19 External Grant Income</t>
  </si>
  <si>
    <t>COVID-19 External</t>
  </si>
  <si>
    <t>Grant Payments</t>
  </si>
  <si>
    <t>10:27</t>
  </si>
  <si>
    <t>2016830.72</t>
  </si>
  <si>
    <t>3825960.00</t>
  </si>
  <si>
    <t>3762960.00</t>
  </si>
  <si>
    <t>-1746129.28</t>
  </si>
  <si>
    <t>13/10/2020</t>
  </si>
  <si>
    <t>15:34</t>
  </si>
  <si>
    <t>GL Account Codes for : Enquiry Group: SPEND v ORIG BUD v REV BUD/GL Account Code Range: 3****/**** to 3****/**** / Enquiry Year: 2021/ Period: 00 to 06</t>
  </si>
  <si>
    <t>COVID 19 COVID-19 Fixed Penalty Notice</t>
  </si>
  <si>
    <t>2857490.21</t>
  </si>
  <si>
    <t>1912980.00</t>
  </si>
  <si>
    <t>1884280.00</t>
  </si>
  <si>
    <t>973210.21</t>
  </si>
  <si>
    <t>Original Budget 2020/21</t>
  </si>
  <si>
    <t>Facing the Future</t>
  </si>
  <si>
    <t>Salaries Vacancy Provision</t>
  </si>
  <si>
    <t>Revised Budget 2020/21</t>
  </si>
  <si>
    <t>Committed to 30 Sep 20</t>
  </si>
  <si>
    <t>Savings Plans</t>
  </si>
  <si>
    <t>Permenant Growth</t>
  </si>
  <si>
    <t>One Off Growth</t>
  </si>
  <si>
    <t>Proposed Budget 2021/22</t>
  </si>
  <si>
    <t>BUDGET PAPERS 2021/22 - SENIOR LEADERSHIP TEAM</t>
  </si>
  <si>
    <t>Base Budget 2021/22</t>
  </si>
  <si>
    <t>Accountant</t>
  </si>
  <si>
    <t>Budget Manager</t>
  </si>
  <si>
    <t>Section</t>
  </si>
  <si>
    <t>Department</t>
  </si>
  <si>
    <t>SB</t>
  </si>
  <si>
    <t>Anne Court</t>
  </si>
  <si>
    <t>Covid 19</t>
  </si>
  <si>
    <t>SLT</t>
  </si>
  <si>
    <t>Covid 19 External</t>
  </si>
  <si>
    <t>Test and Trace</t>
  </si>
  <si>
    <t>Senior Leadership team</t>
  </si>
  <si>
    <t>Comie Campbell</t>
  </si>
  <si>
    <t>Corporate Management</t>
  </si>
  <si>
    <t>Finance</t>
  </si>
  <si>
    <t>Finance and Resources</t>
  </si>
  <si>
    <t>Corporate Management Non-Financial</t>
  </si>
  <si>
    <t>Non Distributed Costs</t>
  </si>
  <si>
    <t>Internal Audit</t>
  </si>
  <si>
    <t>Telephone System</t>
  </si>
  <si>
    <t>Photocopiers</t>
  </si>
  <si>
    <t>Postage</t>
  </si>
  <si>
    <t>Emergency Callout</t>
  </si>
  <si>
    <t>Insurance</t>
  </si>
  <si>
    <t>Legionella Acc Legionella Test</t>
  </si>
  <si>
    <t>Telephones</t>
  </si>
  <si>
    <t>Council Tax</t>
  </si>
  <si>
    <t>Revenue &amp; Benefits</t>
  </si>
  <si>
    <t>Non-Domestic Rates</t>
  </si>
  <si>
    <t>Housing Benefit</t>
  </si>
  <si>
    <t>Council Tax Support</t>
  </si>
  <si>
    <t>Universal Benefit</t>
  </si>
  <si>
    <t>Head of Finance, Revenues &amp; Benefits</t>
  </si>
  <si>
    <t>EG</t>
  </si>
  <si>
    <t>Margaret Kind</t>
  </si>
  <si>
    <t>Allotments</t>
  </si>
  <si>
    <t>Corporate Assets</t>
  </si>
  <si>
    <t>Sports Grounds</t>
  </si>
  <si>
    <t>Freer Community Centre</t>
  </si>
  <si>
    <t>Sheila Mitchell Pavilion</t>
  </si>
  <si>
    <t>Walter Charles Centre</t>
  </si>
  <si>
    <t>Cemeteries</t>
  </si>
  <si>
    <t>Public Conveniences</t>
  </si>
  <si>
    <t>Car Parks</t>
  </si>
  <si>
    <t>Borough Engineering</t>
  </si>
  <si>
    <t>Building Regulations Non-Chargeable Account</t>
  </si>
  <si>
    <t>Facilities Management Holding Account</t>
  </si>
  <si>
    <t>Structural Maintenance</t>
  </si>
  <si>
    <t>Bushloe House Offices and Grounds</t>
  </si>
  <si>
    <t>Victoria Hewitt</t>
  </si>
  <si>
    <t>Human Resources</t>
  </si>
  <si>
    <t>Head of Corporate Resources</t>
  </si>
  <si>
    <t>BP</t>
  </si>
  <si>
    <t>David Gill</t>
  </si>
  <si>
    <t>Environmental Health Administration / Enforcement</t>
  </si>
  <si>
    <t>Law &amp; Governance</t>
  </si>
  <si>
    <t>Environmental Protection</t>
  </si>
  <si>
    <t>Pest Control</t>
  </si>
  <si>
    <t>Dog Control</t>
  </si>
  <si>
    <t>Health and Safety</t>
  </si>
  <si>
    <t>Local Land Charges</t>
  </si>
  <si>
    <t>Democratic Representation &amp; Management</t>
  </si>
  <si>
    <t>Register of Electors</t>
  </si>
  <si>
    <t>Election Expenses</t>
  </si>
  <si>
    <t>Externally Funded Elections</t>
  </si>
  <si>
    <t>Externally Funded Elections 2</t>
  </si>
  <si>
    <t>Legal &amp; Admin Service</t>
  </si>
  <si>
    <t>Taxi Licences</t>
  </si>
  <si>
    <t>Other Licences</t>
  </si>
  <si>
    <t>Alcohol and Entertainment Licences</t>
  </si>
  <si>
    <t>Gambling Act Fees</t>
  </si>
  <si>
    <t>Selective Property Licensing Scheme</t>
  </si>
  <si>
    <t>Licensing Service</t>
  </si>
  <si>
    <t>Adrian Thorpe</t>
  </si>
  <si>
    <t>Building Control</t>
  </si>
  <si>
    <t>The Built Environment 1 Planning</t>
  </si>
  <si>
    <t>Building Regulations Chargeable Account</t>
  </si>
  <si>
    <t>Building Control Section</t>
  </si>
  <si>
    <t>Planning Control</t>
  </si>
  <si>
    <t>Planning Policy</t>
  </si>
  <si>
    <t>Planning Section</t>
  </si>
  <si>
    <t>Economic Development</t>
  </si>
  <si>
    <t>AQ</t>
  </si>
  <si>
    <t>Private Housing</t>
  </si>
  <si>
    <t>General Fund Housing</t>
  </si>
  <si>
    <t>The Built Environment 2 Housing</t>
  </si>
  <si>
    <t>Homelessness</t>
  </si>
  <si>
    <t>Belmont House Hostel</t>
  </si>
  <si>
    <t>Improvements for People with Disabilities</t>
  </si>
  <si>
    <t>Boulter Crescent Flat</t>
  </si>
  <si>
    <t>Centrally Held Budgets</t>
  </si>
  <si>
    <t>Avril Lennox</t>
  </si>
  <si>
    <t>Community Development</t>
  </si>
  <si>
    <t xml:space="preserve">Community &amp; Wellbeing </t>
  </si>
  <si>
    <t>Health Promotion</t>
  </si>
  <si>
    <t>Grants</t>
  </si>
  <si>
    <t>Recreation &amp; Leisure</t>
  </si>
  <si>
    <t>Multicultural</t>
  </si>
  <si>
    <t>Swimming Pools &amp; Leisure Centre</t>
  </si>
  <si>
    <t>Biodiversity inc Conservation</t>
  </si>
  <si>
    <t>Brocks Hill Events</t>
  </si>
  <si>
    <t>Greening of the Borough</t>
  </si>
  <si>
    <t>Crime and Disorder Partnership</t>
  </si>
  <si>
    <t>Civil Contingencies and Emergency Planning</t>
  </si>
  <si>
    <t>Children and Young Persons</t>
  </si>
  <si>
    <t>Brocks Hill</t>
  </si>
  <si>
    <t>Community &amp; Wellbeing Depot</t>
  </si>
  <si>
    <t>Land Drainage</t>
  </si>
  <si>
    <t>Street Cleansing</t>
  </si>
  <si>
    <t>Domestic Refuse Collection</t>
  </si>
  <si>
    <t>Recycling Collection</t>
  </si>
  <si>
    <t>Recycling Disposal</t>
  </si>
  <si>
    <t>Waste Minimisation</t>
  </si>
  <si>
    <t>Garden Waste Collection</t>
  </si>
  <si>
    <t>Mechanics Workshop</t>
  </si>
  <si>
    <t>Oadby Depot</t>
  </si>
  <si>
    <t>Grounds Maintenance</t>
  </si>
  <si>
    <t>Fleet Management</t>
  </si>
  <si>
    <t>Transport</t>
  </si>
  <si>
    <t>Phillipa Fisher</t>
  </si>
  <si>
    <t>Information &amp; Public Relations</t>
  </si>
  <si>
    <t>CS&amp;BT</t>
  </si>
  <si>
    <t>Customer Service &amp; Business Transformation</t>
  </si>
  <si>
    <t>ICT</t>
  </si>
  <si>
    <t>Customer Services</t>
  </si>
  <si>
    <t>Head of Customer Services &amp; Transformation</t>
  </si>
  <si>
    <t>Systems Administration</t>
  </si>
  <si>
    <t>Expenditure</t>
  </si>
  <si>
    <t>Income</t>
  </si>
  <si>
    <t>Finance &amp; Resources (Including Corporate Budgets)</t>
  </si>
  <si>
    <t>Community &amp; Wellbeing (inc Depot)</t>
  </si>
  <si>
    <t>BUDGET PAPERS 2021/22 - FINANCE &amp; RESOURCES</t>
  </si>
  <si>
    <t>Health Insurance</t>
  </si>
  <si>
    <t>Apprentice Levey</t>
  </si>
  <si>
    <t>Rents &amp; Easements</t>
  </si>
  <si>
    <t>Audit Fees</t>
  </si>
  <si>
    <t>External Fees - Treasury Advice</t>
  </si>
  <si>
    <t>Security Fees - Cash In Transit</t>
  </si>
  <si>
    <t>Bank Charges</t>
  </si>
  <si>
    <t>Communities Against Drugs</t>
  </si>
  <si>
    <t>Mobile Phone</t>
  </si>
  <si>
    <t>Misc Bank Adjustment</t>
  </si>
  <si>
    <t>Restructure Costs</t>
  </si>
  <si>
    <t>Reimbursements</t>
  </si>
  <si>
    <t>Miscellaneous Income</t>
  </si>
  <si>
    <t>Sales of Leased Vehicles</t>
  </si>
  <si>
    <t>Sale of Land General Fund</t>
  </si>
  <si>
    <t>INDIRECT CONTROL EXPENDITURE / (INCOME)</t>
  </si>
  <si>
    <t>Ers Pension Contribution Prepayment</t>
  </si>
  <si>
    <t>Pension Lump Sum Contribution</t>
  </si>
  <si>
    <t>Interest Received</t>
  </si>
  <si>
    <t>Provision for Bad Debts</t>
  </si>
  <si>
    <t>Debt Charges</t>
  </si>
  <si>
    <t>Recharge to Services</t>
  </si>
  <si>
    <t>Vacancy Provision</t>
  </si>
  <si>
    <t>Zero Based Budget Saving</t>
  </si>
  <si>
    <t>Non-Distributed Costs</t>
  </si>
  <si>
    <t>Added Years</t>
  </si>
  <si>
    <t>Actuarial Strain</t>
  </si>
  <si>
    <t>Curtailment/Settlement</t>
  </si>
  <si>
    <t>Transfer of Balance</t>
  </si>
  <si>
    <t>External Fees</t>
  </si>
  <si>
    <t>Professional Fee Payments</t>
  </si>
  <si>
    <t>Equipment &amp; Furniture</t>
  </si>
  <si>
    <t>External Services - Estate Agents</t>
  </si>
  <si>
    <t>Land Registry Fee</t>
  </si>
  <si>
    <t>Cost of Recovery</t>
  </si>
  <si>
    <t xml:space="preserve">Telephone </t>
  </si>
  <si>
    <t>Postage Recharge</t>
  </si>
  <si>
    <t>Administration Charge</t>
  </si>
  <si>
    <t>NNDR</t>
  </si>
  <si>
    <t>Equipment Maintenance</t>
  </si>
  <si>
    <t>Telephone Networks</t>
  </si>
  <si>
    <t>Sub-Total</t>
  </si>
  <si>
    <t>NET EXPENDITURE</t>
  </si>
  <si>
    <t>Photcopying</t>
  </si>
  <si>
    <t>Equipment Lease</t>
  </si>
  <si>
    <t>Equipment Tools</t>
  </si>
  <si>
    <t>Prof Services</t>
  </si>
  <si>
    <t>General Expense</t>
  </si>
  <si>
    <t>Insurance Rech</t>
  </si>
  <si>
    <t>Franking Machine</t>
  </si>
  <si>
    <t>Lease Payments</t>
  </si>
  <si>
    <t>EXPLOYEE-RELATED EXPENDITURE</t>
  </si>
  <si>
    <t>External Contracts</t>
  </si>
  <si>
    <t>Other Contracts</t>
  </si>
  <si>
    <t>Engineering</t>
  </si>
  <si>
    <t>Insurance Recharge</t>
  </si>
  <si>
    <t>Mobile Telephones</t>
  </si>
  <si>
    <t>Discount Received</t>
  </si>
  <si>
    <t>11:15</t>
  </si>
  <si>
    <t>GL Account Codes for : Enquiry Group: SPEND v ORIG BUD v REV BUD/GL Account Code Range: 3****/**** to 6****/**** / Enquiry Year: 2021/ Period: 00 to 12</t>
  </si>
  <si>
    <t>Develop Cont. Salaries</t>
  </si>
  <si>
    <t>Develop Cont. Salaries Accrual Movement</t>
  </si>
  <si>
    <t>Develop Cont. Pension Lump Sum Contribution</t>
  </si>
  <si>
    <t>Develop Cont. Vacancy Provision</t>
  </si>
  <si>
    <t>Develop Cont. Backfunded Supe</t>
  </si>
  <si>
    <t>Develop Cont.  Emergency Call</t>
  </si>
  <si>
    <t>Develop Cont. Sals Overtime</t>
  </si>
  <si>
    <t>Develop Cont.  Hired Staff</t>
  </si>
  <si>
    <t>Develop Cont. Car All Lump</t>
  </si>
  <si>
    <t>Develop Cont. Training Exps</t>
  </si>
  <si>
    <t>Develop Cont. Travel Expenses</t>
  </si>
  <si>
    <t>Develop Cont. Recruitment Exp</t>
  </si>
  <si>
    <t>Develop Cont.Rents and Easem</t>
  </si>
  <si>
    <t>Develop Cont.Depot Recharge</t>
  </si>
  <si>
    <t>Develop Cont. Computer Sware</t>
  </si>
  <si>
    <t>Develop Cont. Journals/Books/Subscriptions</t>
  </si>
  <si>
    <t>Develop Cont.Photographic Eq</t>
  </si>
  <si>
    <t>Develop Cont. Trees &amp; Plants</t>
  </si>
  <si>
    <t>Develop Cont.Microfilming</t>
  </si>
  <si>
    <t>Develop Cont. Grnds Mainten</t>
  </si>
  <si>
    <t>Develop Cont.Legal Fees</t>
  </si>
  <si>
    <t>Develop Cont.  Prof Serv</t>
  </si>
  <si>
    <t>Develop Cont.Other External</t>
  </si>
  <si>
    <t>Develop Cont.  Court Costs</t>
  </si>
  <si>
    <t>Develop Cont.  Ord Survey PAF</t>
  </si>
  <si>
    <t>Develop Cont.Ordnance Survey</t>
  </si>
  <si>
    <t>Develop Cont.Printing and St</t>
  </si>
  <si>
    <t>Develop Cont. Insurance Rech</t>
  </si>
  <si>
    <t>Develop Cont.Advertising</t>
  </si>
  <si>
    <t>Develop Cont. Postage</t>
  </si>
  <si>
    <t>Develop Cont. Mobile Phones</t>
  </si>
  <si>
    <t>Develop Cont. Accommodation</t>
  </si>
  <si>
    <t>Develop Cont.Central Support</t>
  </si>
  <si>
    <t>Develop Cont.Direct Support</t>
  </si>
  <si>
    <t>Develop Cont. Phone Recharge</t>
  </si>
  <si>
    <t>Develop Cont.LPA Precept</t>
  </si>
  <si>
    <t>Develop Cont. Compensation</t>
  </si>
  <si>
    <t>Develop Cont.Ord Surv Fee (M</t>
  </si>
  <si>
    <t>Develop Cont.Development Con</t>
  </si>
  <si>
    <t>Develop Cont. Inspire Project</t>
  </si>
  <si>
    <t>Develop Cont.  Impairment</t>
  </si>
  <si>
    <t>Develop Cont.  Depreciation</t>
  </si>
  <si>
    <t>Develop Cont.  Notional Int</t>
  </si>
  <si>
    <t>Develop Cont. REFCUS</t>
  </si>
  <si>
    <t>Develop Cont.  Contributions</t>
  </si>
  <si>
    <t>Develop Cont.  Reimbursements</t>
  </si>
  <si>
    <t>Develop Cont. Ext Funding Inc</t>
  </si>
  <si>
    <t>Develop Cont.Ordn Surv (Map)</t>
  </si>
  <si>
    <t>Develop Cont.Mort Int</t>
  </si>
  <si>
    <t>Develop Cont. Legal Fees Received</t>
  </si>
  <si>
    <t>Develop Cont.  Fees &amp; Charges</t>
  </si>
  <si>
    <t>Develop Cont.Misc Income</t>
  </si>
  <si>
    <t>Develop Cont.Cop  Coun Docs</t>
  </si>
  <si>
    <t>Develop Cont.  Map Return Sche</t>
  </si>
  <si>
    <t>Develop Cont.Plan App Fees</t>
  </si>
  <si>
    <t>Develop Cont.Weekly Plan App</t>
  </si>
  <si>
    <t>Develop Cont.  Discharge Cond</t>
  </si>
  <si>
    <t>Develop Cont.Admin Chg</t>
  </si>
  <si>
    <t>Develop Cont.  High Hedges</t>
  </si>
  <si>
    <t>Develop Cont. Pre Application advice</t>
  </si>
  <si>
    <t>Develop Cont. Easements</t>
  </si>
  <si>
    <t>Develop Cont.  Cont from Res</t>
  </si>
  <si>
    <t>Develop Cont.  Depn Write Back</t>
  </si>
  <si>
    <t>Forward Plan   Salaries</t>
  </si>
  <si>
    <t>Forward Plan Salaries Accrual Movement</t>
  </si>
  <si>
    <t>Forward Plan Pension Lump Sum Contribution</t>
  </si>
  <si>
    <t>Forward Plan Vacancy Provision</t>
  </si>
  <si>
    <t>Forward Plan Backfunded Supe</t>
  </si>
  <si>
    <t>Forward Plan Sals Overtime</t>
  </si>
  <si>
    <t>Forward Plan Car All Lump</t>
  </si>
  <si>
    <t>Forward Plan Training Exps</t>
  </si>
  <si>
    <t>Forward Plan Travel Expenses</t>
  </si>
  <si>
    <t>Forward Plan New Equipment</t>
  </si>
  <si>
    <t>Forward Plan   Microfilming</t>
  </si>
  <si>
    <t>Forward Plan   Prof Serv</t>
  </si>
  <si>
    <t>Forward Plan Shared Services</t>
  </si>
  <si>
    <t>Forward Plan   Other External</t>
  </si>
  <si>
    <t>Forward Plan   Other Licences</t>
  </si>
  <si>
    <t>Forward Plan   CPD Vision</t>
  </si>
  <si>
    <t>Forward PlanPrinting and St</t>
  </si>
  <si>
    <t>Forward Plan Insurance Rech</t>
  </si>
  <si>
    <t>Forward PlanPublicity</t>
  </si>
  <si>
    <t>Forward PlanAdvertising</t>
  </si>
  <si>
    <t>Forward Plan   Hospitality</t>
  </si>
  <si>
    <t>Forward Plan Mobile Phones</t>
  </si>
  <si>
    <t>Forward Plan   Grants. Project</t>
  </si>
  <si>
    <t>Forward Plan Accommodation</t>
  </si>
  <si>
    <t>Forward PlanCentral Support</t>
  </si>
  <si>
    <t>Forward PlanDirect Support</t>
  </si>
  <si>
    <t>Forward PlanPrinting &amp; Stat</t>
  </si>
  <si>
    <t>Forward Plan Phone Recharge</t>
  </si>
  <si>
    <t>Forward Plan   RCCO</t>
  </si>
  <si>
    <t>Forward PlanCensus Data</t>
  </si>
  <si>
    <t>Forward Plan   Refunds</t>
  </si>
  <si>
    <t>Forward PlanLocal Data Coll</t>
  </si>
  <si>
    <t>Forward Plan   Flood Assesment</t>
  </si>
  <si>
    <t>Forward Plan   Policy Wkshop</t>
  </si>
  <si>
    <t>Forward Plan   Retail Cap Ass</t>
  </si>
  <si>
    <t>Forward Plan   Stat Com Invol</t>
  </si>
  <si>
    <t>Forward Plan   Local Dev Doc</t>
  </si>
  <si>
    <t>Forward Plan   Open Space Fac</t>
  </si>
  <si>
    <t>Forward Plan   Conservation</t>
  </si>
  <si>
    <t>Forward Plan   Sustain Apprais</t>
  </si>
  <si>
    <t>Forward Plan   Employ Land Stu</t>
  </si>
  <si>
    <t>Forward Plan Local Plan</t>
  </si>
  <si>
    <t>Forward Plan   Hsg Market Area</t>
  </si>
  <si>
    <t>Forward Plan   Econ Dev Proj</t>
  </si>
  <si>
    <t>Forward Plan   Trans Model LDF</t>
  </si>
  <si>
    <t>Forward Plan   Traveller Study</t>
  </si>
  <si>
    <t>Forward Plan   Town Master Pla</t>
  </si>
  <si>
    <t>Forward Plan   Aerial Imagery</t>
  </si>
  <si>
    <t>Forward Plan   Article 4 Direc</t>
  </si>
  <si>
    <t>Forward Plan   Built Environme</t>
  </si>
  <si>
    <t>Forward Plan   Prop Info Sys</t>
  </si>
  <si>
    <t>Forward Plan   Unalloc Project</t>
  </si>
  <si>
    <t>Forward Plan Projects-Other</t>
  </si>
  <si>
    <t>Forward Plan   Eco-Town Consul</t>
  </si>
  <si>
    <t>Forward Plan   Allo Dev Plan D</t>
  </si>
  <si>
    <t>Forward Plan   Public Examinat</t>
  </si>
  <si>
    <t>Forward Plan   Art Therapy</t>
  </si>
  <si>
    <t>Forward Plan Depreciation</t>
  </si>
  <si>
    <t>Forward Plan   Grant Income</t>
  </si>
  <si>
    <t>Forward Plan   Contributions</t>
  </si>
  <si>
    <t>Forward Plan   Repayments</t>
  </si>
  <si>
    <t>Forward Plan   Ext Funding Inc</t>
  </si>
  <si>
    <t>Forward Plan   O/Pay Training</t>
  </si>
  <si>
    <t>Forward PlanCop  Coun Docs</t>
  </si>
  <si>
    <t>Plan Dev Grant Prof Serv</t>
  </si>
  <si>
    <t>Plan Dev Grant Other External</t>
  </si>
  <si>
    <t>Plan Dev Grant Printing and St</t>
  </si>
  <si>
    <t>Plan Dev Grant Grants. Project</t>
  </si>
  <si>
    <t>Plan Dev Grant Central Support</t>
  </si>
  <si>
    <t>Plan Dev Grant Unalloc Project</t>
  </si>
  <si>
    <t>Plan Dev Grant Grant Income</t>
  </si>
  <si>
    <t>Planning SectioSalaries</t>
  </si>
  <si>
    <t>Planning Sectio Salaries Accrual Movement</t>
  </si>
  <si>
    <t>Planning Sectio Pension Lump Sum Contribution</t>
  </si>
  <si>
    <t>Planning Sectio Vacancy Provision</t>
  </si>
  <si>
    <t>Planning SectioBackfunded Supe</t>
  </si>
  <si>
    <t>Planning SectioSals Overtime</t>
  </si>
  <si>
    <t>Planning SectioHired Staff</t>
  </si>
  <si>
    <t>Planning SectioWages</t>
  </si>
  <si>
    <t>Planning SectioCar All Lump</t>
  </si>
  <si>
    <t>Planning SectioTraining Exps</t>
  </si>
  <si>
    <t>Planning SectioB.U.P.A.</t>
  </si>
  <si>
    <t>Planning SectioTravel Expenses</t>
  </si>
  <si>
    <t>Planning SectioProf Subs</t>
  </si>
  <si>
    <t>Planning SectioRecruitment Exp</t>
  </si>
  <si>
    <t>Planning Sectio Property Rents and Leases</t>
  </si>
  <si>
    <t>Planning SectioNew Equipment</t>
  </si>
  <si>
    <t>Planning SectioEquipment Maint</t>
  </si>
  <si>
    <t>Planning SectioComputer Sware</t>
  </si>
  <si>
    <t>Planning SectioJournals/Books/</t>
  </si>
  <si>
    <t>Planning SectioProt Clothing</t>
  </si>
  <si>
    <t>Planning SectioLegal Fees</t>
  </si>
  <si>
    <t>Planning SectioProf Serv</t>
  </si>
  <si>
    <t>Planning SectioLand Registry F</t>
  </si>
  <si>
    <t>Planning SectioVehicle Licence</t>
  </si>
  <si>
    <t>Planning SectioPrinting and St</t>
  </si>
  <si>
    <t>Planning SectioInsurance Rech</t>
  </si>
  <si>
    <t>Planning SectioHospitality</t>
  </si>
  <si>
    <t>Planning SectioPostage Rech</t>
  </si>
  <si>
    <t>Planning SectioTelephone Bills</t>
  </si>
  <si>
    <t>Planning SectioMobile Phones</t>
  </si>
  <si>
    <t>Planning SectioLanguage Line</t>
  </si>
  <si>
    <t>Planning SectioConference/Semi</t>
  </si>
  <si>
    <t>Planning SectioCharity Dons</t>
  </si>
  <si>
    <t>Planning SectioAccommodation</t>
  </si>
  <si>
    <t>Planning SectioCentral Support</t>
  </si>
  <si>
    <t>Planning Sectio Direct Support</t>
  </si>
  <si>
    <t>Planning SectioCent Supt Serv</t>
  </si>
  <si>
    <t>Planning SectioPrinting &amp; Stat</t>
  </si>
  <si>
    <t>Planning SectioPhone Recharge</t>
  </si>
  <si>
    <t>Planning SectioPostage Recharg</t>
  </si>
  <si>
    <t>Planning Sectio Compensation</t>
  </si>
  <si>
    <t>Planning Sectio County Records</t>
  </si>
  <si>
    <t>Planning Sectio Depreciation</t>
  </si>
  <si>
    <t>Planning SectioReimbursements</t>
  </si>
  <si>
    <t>Planning Sectiophone Rec</t>
  </si>
  <si>
    <t>Planning Sectio O/P salary</t>
  </si>
  <si>
    <t>Planning SectioO/Pay Training</t>
  </si>
  <si>
    <t>Planning Sectio Fines/Penalties</t>
  </si>
  <si>
    <t>Planning SectioMisc Income</t>
  </si>
  <si>
    <t>Planning SectioSale of Agenda</t>
  </si>
  <si>
    <t>Planning SectioCop  Coun Docs</t>
  </si>
  <si>
    <t>Planning SectioRech to Servs</t>
  </si>
  <si>
    <t>Planning SectioSSC Recharge</t>
  </si>
  <si>
    <t>Eco Develop Salaries</t>
  </si>
  <si>
    <t>Eco Develop Salaries Accrual Movement</t>
  </si>
  <si>
    <t>Eco Develop Vacancy Provision</t>
  </si>
  <si>
    <t>Eco DevelopBackfunded Supe</t>
  </si>
  <si>
    <t>Eco Develop    Hired Staff</t>
  </si>
  <si>
    <t>Eco Develop Training Subsis</t>
  </si>
  <si>
    <t>Eco Develop Travel Expenses</t>
  </si>
  <si>
    <t>Eco Develop Prof Subs</t>
  </si>
  <si>
    <t>Eco Develop Contract Clean</t>
  </si>
  <si>
    <t>Eco Develop NNDR</t>
  </si>
  <si>
    <t>Eco Develop Computer Sware</t>
  </si>
  <si>
    <t>Eco Develop Prof Serv</t>
  </si>
  <si>
    <t>Eco Develop Estate Agents</t>
  </si>
  <si>
    <t>Eco Develop Other External</t>
  </si>
  <si>
    <t>Eco Develop Land Registry F</t>
  </si>
  <si>
    <t>Eco DevelopPrinting and St</t>
  </si>
  <si>
    <t>Eco DevelopInsurance Rech</t>
  </si>
  <si>
    <t>Eco Develop    Mobile Phones</t>
  </si>
  <si>
    <t>Eco Develop Town Centre WiFi</t>
  </si>
  <si>
    <t>Eco Develop Grant/Loan Pay</t>
  </si>
  <si>
    <t>Eco Develop Digital Display Screens</t>
  </si>
  <si>
    <t>Eco DevelopCentral Support</t>
  </si>
  <si>
    <t>Eco DevelopDirect Support</t>
  </si>
  <si>
    <t>Eco DevelopPrinting &amp; Stat</t>
  </si>
  <si>
    <t>Eco Develop    Phone Recharge</t>
  </si>
  <si>
    <t>Eco Develop Shared Services</t>
  </si>
  <si>
    <t>Eco DevelopChristmas Light</t>
  </si>
  <si>
    <t>Eco Develop Markets</t>
  </si>
  <si>
    <t>Eco Develop Town Centre Support</t>
  </si>
  <si>
    <t>Eco Develop Portas Pilot Money</t>
  </si>
  <si>
    <t>Eco DevelopUnalloc Project</t>
  </si>
  <si>
    <t>Eco DevelopProjects-Other</t>
  </si>
  <si>
    <t>Eco Develop Town Centre Events</t>
  </si>
  <si>
    <t>Eco Develop Business Events</t>
  </si>
  <si>
    <t>Economic Develop Business Support &amp; Events</t>
  </si>
  <si>
    <t>Eco Develop Borough Marketing</t>
  </si>
  <si>
    <t>Eco Develop Employability</t>
  </si>
  <si>
    <t>Eco Develop Christmas Capers</t>
  </si>
  <si>
    <t>Eco Develop    Impairment</t>
  </si>
  <si>
    <t>Eco Develop    Depreciation</t>
  </si>
  <si>
    <t>Eco Develop REFCUS</t>
  </si>
  <si>
    <t>Eco Develop Recharg Works</t>
  </si>
  <si>
    <t>Eco Develop    Grant Income</t>
  </si>
  <si>
    <t>Eco Develop    Contributions</t>
  </si>
  <si>
    <t>Eco Develop Ext Funding Inc</t>
  </si>
  <si>
    <t>Eco Develop Sale of Land GF</t>
  </si>
  <si>
    <t>Eco Develop Misc Rent</t>
  </si>
  <si>
    <t>Eco Develop Capitalisation of Salary</t>
  </si>
  <si>
    <t>Eco Develop    Depn Write Back</t>
  </si>
  <si>
    <t>Taxi LicencesJournals/Books/</t>
  </si>
  <si>
    <t>Taxi Licences  CRB Checks</t>
  </si>
  <si>
    <t>Taxi LicencesCourt Costs</t>
  </si>
  <si>
    <t>Taxi Licences DVLA Vehicle Licences</t>
  </si>
  <si>
    <t>Taxi LicencesTaxi LicVehTest</t>
  </si>
  <si>
    <t>Taxi Licences Licence Plates</t>
  </si>
  <si>
    <t>Taxi Licences Vehicle Checks</t>
  </si>
  <si>
    <t>Taxi LicencesPrinting and St</t>
  </si>
  <si>
    <t>Taxi Licences  General Expense</t>
  </si>
  <si>
    <t>Taxi LicencesAdvertising</t>
  </si>
  <si>
    <t>Taxi Licences  Mechanics Rech</t>
  </si>
  <si>
    <t>Taxi LicencesCentral Support</t>
  </si>
  <si>
    <t>Taxi LicencesDirect Support</t>
  </si>
  <si>
    <t>Taxi Licences  Licence Refunds</t>
  </si>
  <si>
    <t>Taxi Licences  Taxi Ranks</t>
  </si>
  <si>
    <t>Taxi Licences Payments Misc</t>
  </si>
  <si>
    <t>Taxi Licences Grant Income</t>
  </si>
  <si>
    <t>Taxi Licences Contributions</t>
  </si>
  <si>
    <t>Taxi Licences  Reimbursements</t>
  </si>
  <si>
    <t>Taxi Licences Court Costs</t>
  </si>
  <si>
    <t>Taxi Licences  Misc Income</t>
  </si>
  <si>
    <t>Taxi LicencesOps Licence</t>
  </si>
  <si>
    <t>Taxi LicencesVehicle Licence</t>
  </si>
  <si>
    <t>Taxi LicencesDrivers Licence</t>
  </si>
  <si>
    <t>Taxi LicencesHack Licences</t>
  </si>
  <si>
    <t>Taxi Licences Admin Chg</t>
  </si>
  <si>
    <t>Taxi Licences HPI Checks</t>
  </si>
  <si>
    <t>Taxi Licences Vehicle Checks 6 monthly</t>
  </si>
  <si>
    <t>Taxi Licences Child Exploitation Training</t>
  </si>
  <si>
    <t>Taxi Licences  Competancy Fee</t>
  </si>
  <si>
    <t>Other Licences Training Exps</t>
  </si>
  <si>
    <t>Other Licences Travel Expenses</t>
  </si>
  <si>
    <t>Other LicencesNew Equipment</t>
  </si>
  <si>
    <t>Other Licences Computer Sware</t>
  </si>
  <si>
    <t>Other LicencesJournals/Books/</t>
  </si>
  <si>
    <t>Other Licences Vets Fees</t>
  </si>
  <si>
    <t>Other LicencesAudit Fees</t>
  </si>
  <si>
    <t>Other Licences Other External</t>
  </si>
  <si>
    <t>Other Licences Abandoned Vehic</t>
  </si>
  <si>
    <t>Other LicencesPrinting and St</t>
  </si>
  <si>
    <t>Other Licences General Expense</t>
  </si>
  <si>
    <t>Other Licences Advertising</t>
  </si>
  <si>
    <t>Other LicencesPostage Rech</t>
  </si>
  <si>
    <t>Other LicencesCentral Support</t>
  </si>
  <si>
    <t>Other LicencesDirect Support</t>
  </si>
  <si>
    <t>Other Licences Licence Refunds</t>
  </si>
  <si>
    <t>Other Licences Write Offs</t>
  </si>
  <si>
    <t>Other Licences Reimbursements</t>
  </si>
  <si>
    <t>Other LicencesGaming</t>
  </si>
  <si>
    <t>Other LicencesPools Promoter</t>
  </si>
  <si>
    <t>Other LicencesRefreshHouses</t>
  </si>
  <si>
    <t>Other LicencesRidingEstablish</t>
  </si>
  <si>
    <t>Other LicencesDog Breeding</t>
  </si>
  <si>
    <t>Other LicencesPet Shops</t>
  </si>
  <si>
    <t>Other LicencesPublic Ent</t>
  </si>
  <si>
    <t>Other LicencesAcupu/Tattoos</t>
  </si>
  <si>
    <t>Other LicencesTheatre</t>
  </si>
  <si>
    <t>Other LicencesWild Animals</t>
  </si>
  <si>
    <t>Other LicencesHairdressers</t>
  </si>
  <si>
    <t>Other Licences Sal Opp Licence</t>
  </si>
  <si>
    <t>Other Licences Liquor Licence</t>
  </si>
  <si>
    <t>Other Licences Personal Licenc</t>
  </si>
  <si>
    <t>Other Licences Admin Chg</t>
  </si>
  <si>
    <t>Other Licences Premises Licenc</t>
  </si>
  <si>
    <t>Other Licences Con Prem Licenc</t>
  </si>
  <si>
    <t>Other Licences Track Betting</t>
  </si>
  <si>
    <t>Other Licences Licences Holdin</t>
  </si>
  <si>
    <t>Other Licences Exhibiting Animals</t>
  </si>
  <si>
    <t>Other Licences Additional Activity Fee</t>
  </si>
  <si>
    <t>Other Licences Variation of Licence</t>
  </si>
  <si>
    <t>Other Licences 1 year Additional Grant Fee</t>
  </si>
  <si>
    <t>Other Licences 2 Year Additional Grant Fee</t>
  </si>
  <si>
    <t>Other Licences 3 Year Additional Grant Fee</t>
  </si>
  <si>
    <t>Other Licences Street Traders</t>
  </si>
  <si>
    <t>Other Licences Pavement Licence</t>
  </si>
  <si>
    <t>Alcohol Licence Court Costs</t>
  </si>
  <si>
    <t>Alcohol LicenceGeneral Expense</t>
  </si>
  <si>
    <t>Alcohol LicenceConference/Semi</t>
  </si>
  <si>
    <t>Alcohol LicenceCentral Support</t>
  </si>
  <si>
    <t>Alcohol LicenceDirect Support</t>
  </si>
  <si>
    <t>Alcohol LicenceLicence Refunds</t>
  </si>
  <si>
    <t>Alcohol LicenceReimbursements</t>
  </si>
  <si>
    <t>Alcohol LicenceAdmin Chg</t>
  </si>
  <si>
    <t>Alcohol LicencePremises New</t>
  </si>
  <si>
    <t>Alcohol LicencePersonal Licenc</t>
  </si>
  <si>
    <t>Alcohol LicenceTemp Event</t>
  </si>
  <si>
    <t>Alcohol LicenceReplace Licence</t>
  </si>
  <si>
    <t>Alcohol LicencePrem Prov Stat</t>
  </si>
  <si>
    <t>Alcohol LicenceChange of Name</t>
  </si>
  <si>
    <t>Alcohol LicenceVar of Supervis</t>
  </si>
  <si>
    <t>Alcohol LicenceTrans Licence</t>
  </si>
  <si>
    <t>Alcohol LicenceInterim Notice</t>
  </si>
  <si>
    <t>Alcohol LicenceVariation</t>
  </si>
  <si>
    <t>Alcohol LicenceNotice of Inter</t>
  </si>
  <si>
    <t>Alcohol LicenceAnnual Charge</t>
  </si>
  <si>
    <t>Alcohol LicenceGambling Act</t>
  </si>
  <si>
    <t>Alcohol LicenceMinor Var P Lic</t>
  </si>
  <si>
    <t>Gambling Act   Journals/Books/</t>
  </si>
  <si>
    <t>Gambling Act Central Support</t>
  </si>
  <si>
    <t>Gambling Act   Direct Support</t>
  </si>
  <si>
    <t>Gambling Act   Temp use notice</t>
  </si>
  <si>
    <t>Gambling Act   Copy of permit</t>
  </si>
  <si>
    <t>Gambling Act  Game Mach Auto E</t>
  </si>
  <si>
    <t>Gambling Act   Club Gameing</t>
  </si>
  <si>
    <t>Gambling Act   BPO Application</t>
  </si>
  <si>
    <t>Gambling Act   BPO Copy licenc</t>
  </si>
  <si>
    <t>Gambling Act   BPO Annual fee</t>
  </si>
  <si>
    <t>Gambling Act  BPO Other income</t>
  </si>
  <si>
    <t>Gambling Act   BPT Application</t>
  </si>
  <si>
    <t>Gambling Act  BPT Copy licence</t>
  </si>
  <si>
    <t>Gambling Act   BPT Annual fee</t>
  </si>
  <si>
    <t>Gambling Act  BPT Other income</t>
  </si>
  <si>
    <t>Gambling Act Bingo Application</t>
  </si>
  <si>
    <t>Gambling Act Bingo Copy licence</t>
  </si>
  <si>
    <t>Gambling Act  Bingo Annual fee</t>
  </si>
  <si>
    <t>Gambling ActBingo Other incom</t>
  </si>
  <si>
    <t>Gambling Act  Adult gaming App</t>
  </si>
  <si>
    <t>Gambling Act Adult gaming copy</t>
  </si>
  <si>
    <t>Gambling Act Adult gaming fee</t>
  </si>
  <si>
    <t>Gambling Act  Adult gaming oth</t>
  </si>
  <si>
    <t>Small lottery permit grant</t>
  </si>
  <si>
    <t>Gaming club permit grant</t>
  </si>
  <si>
    <t>Gaming machine permit grant</t>
  </si>
  <si>
    <t>Gambling Act   BPT Trsf Prem L</t>
  </si>
  <si>
    <t>Prize gaming permit grant</t>
  </si>
  <si>
    <t>Small lottery annual fee</t>
  </si>
  <si>
    <t>Gaming club annual fee</t>
  </si>
  <si>
    <t>Club machine annual fee</t>
  </si>
  <si>
    <t>Gaming machine annual fee</t>
  </si>
  <si>
    <t>Selective Property Licence Sch Salaries</t>
  </si>
  <si>
    <t>Selective Property Licence Sch Salaries Accrual Movement</t>
  </si>
  <si>
    <t>Selective Property Licence Sch Backfunded Supe</t>
  </si>
  <si>
    <t>Selective Property Licence Sch Hired Staff</t>
  </si>
  <si>
    <t>Selective Property Licence Sch Training Exps</t>
  </si>
  <si>
    <t>Selective Property Licence Sch Travel Expenses</t>
  </si>
  <si>
    <t>Selective Property Licence Sch Computer Hware</t>
  </si>
  <si>
    <t>Selective Property Licence Sch Computer Sware</t>
  </si>
  <si>
    <t>Selective Property Licence Sch Prot Clothing</t>
  </si>
  <si>
    <t>Selective Property Licence Sch Legal Fees</t>
  </si>
  <si>
    <t>Selective Property Licence Sch Prof Serv</t>
  </si>
  <si>
    <t>Selective Property Licence Sch Printing and St</t>
  </si>
  <si>
    <t>Selective Property Licence Sch Mobile Phones</t>
  </si>
  <si>
    <t>Selective Property Licence Sch Promotion &amp; Edu</t>
  </si>
  <si>
    <t>Selective Property Licence Sch Licence Refunds</t>
  </si>
  <si>
    <t>Selective Property Licence Sch Fines/Penalties</t>
  </si>
  <si>
    <t>Selective Property Licence Sch Pte Landlord Property Licence</t>
  </si>
  <si>
    <t>Youth          Salaries</t>
  </si>
  <si>
    <t>Youth          Wages</t>
  </si>
  <si>
    <t>Youth          Letterbox</t>
  </si>
  <si>
    <t>Youth          Grant/Loan Pay</t>
  </si>
  <si>
    <t>Youth          Youth Dev Proj</t>
  </si>
  <si>
    <t>Youth Central Support</t>
  </si>
  <si>
    <t>Youth Printing &amp; Stat</t>
  </si>
  <si>
    <t>Youth          Youth Wk</t>
  </si>
  <si>
    <t>Youth          Youth Council</t>
  </si>
  <si>
    <t>Youth  Under 11's Voice work</t>
  </si>
  <si>
    <t>Youth          Event for YP</t>
  </si>
  <si>
    <t>Youth          Youth Strategy</t>
  </si>
  <si>
    <t>Youth          Youth Directory</t>
  </si>
  <si>
    <t>Youth          Youth Div. Act</t>
  </si>
  <si>
    <t>Youth  Supersonic Boom Oadby</t>
  </si>
  <si>
    <t>Youth          Bus Project</t>
  </si>
  <si>
    <t>Youth          Lift Shop</t>
  </si>
  <si>
    <t>Youth          Play Strategy</t>
  </si>
  <si>
    <t>Youth          Young Citizen</t>
  </si>
  <si>
    <t>Youth          Youth Games</t>
  </si>
  <si>
    <t>Youth          Sch Hols</t>
  </si>
  <si>
    <t>Youth          Summer Book</t>
  </si>
  <si>
    <t>Youth          Grant Income</t>
  </si>
  <si>
    <t>Youth Contributions</t>
  </si>
  <si>
    <t>Youth          Reimbursements</t>
  </si>
  <si>
    <t>Youth          Sponsorship</t>
  </si>
  <si>
    <t>Youth          Fees &amp; Charges</t>
  </si>
  <si>
    <t>Youth          Summer Hol Prog</t>
  </si>
  <si>
    <t>Youth          Event Young Peo</t>
  </si>
  <si>
    <t>Youth          Cont from Res</t>
  </si>
  <si>
    <t>WCSS Salaries</t>
  </si>
  <si>
    <t>DEFRA Recycle  Backfunded Supe</t>
  </si>
  <si>
    <t>WCSS Hired Staff</t>
  </si>
  <si>
    <t>DEFRA Recycle  Training Exps</t>
  </si>
  <si>
    <t>DEFRA Recycle  Medical Exams</t>
  </si>
  <si>
    <t>WCSS Premises Repair</t>
  </si>
  <si>
    <t>WCSS New Equipment</t>
  </si>
  <si>
    <t>WCSS Equipment Maint</t>
  </si>
  <si>
    <t>WCSS Computer Sware</t>
  </si>
  <si>
    <t>WCSS  Equipment Tools</t>
  </si>
  <si>
    <t>WCSS Bags</t>
  </si>
  <si>
    <t>DEFRA Recycle  Prot Clothing</t>
  </si>
  <si>
    <t>WCSS Legal Fees</t>
  </si>
  <si>
    <t>WCSS Prof Serv</t>
  </si>
  <si>
    <t>DEFRA Recycle  Printing and St</t>
  </si>
  <si>
    <t>DEFRA Recycle  Insurance Rech</t>
  </si>
  <si>
    <t>WCSS Advertising</t>
  </si>
  <si>
    <t>DEFRA Recycle  Use Hired Plant</t>
  </si>
  <si>
    <t>DEFRA Recycle  Fuel Oil &amp; Grea</t>
  </si>
  <si>
    <t>DEFRA Recycle  Vehicle and Pla</t>
  </si>
  <si>
    <t>WCSS Transport Recharge</t>
  </si>
  <si>
    <t>DEFRA Recycle  Central Support</t>
  </si>
  <si>
    <t>DEFRA Recycle  Direct Support</t>
  </si>
  <si>
    <t>DEFRA Recycle  RCCO</t>
  </si>
  <si>
    <t>WCSS REFCUS</t>
  </si>
  <si>
    <t>DEFRA Recycle  Direct Revenue</t>
  </si>
  <si>
    <t>WCSS Grant Income</t>
  </si>
  <si>
    <t>DEFRA Recycle  Recycling Crs</t>
  </si>
  <si>
    <t>WCSS Fees &amp; Charges</t>
  </si>
  <si>
    <t>WCSS Rech to Servs</t>
  </si>
  <si>
    <t>WCSS Transfer of Bal</t>
  </si>
  <si>
    <t>RefuseBackfunded Supe</t>
  </si>
  <si>
    <t>RefuseCar All Lump</t>
  </si>
  <si>
    <t>RefuseTraining Exps</t>
  </si>
  <si>
    <t>RefuseTravel Expenses</t>
  </si>
  <si>
    <t>RefuseMedical Exams</t>
  </si>
  <si>
    <t>RefuseNew Equipment</t>
  </si>
  <si>
    <t>RefuseEquipment Maint</t>
  </si>
  <si>
    <t>RefuseEquipment Tools</t>
  </si>
  <si>
    <t>RefuseJournals/Books/</t>
  </si>
  <si>
    <t>RefuseRefuse Sacks</t>
  </si>
  <si>
    <t>RefuseProt Clothing</t>
  </si>
  <si>
    <t>Refuse         Asbestos Rem</t>
  </si>
  <si>
    <t>RefuseCourt Costs</t>
  </si>
  <si>
    <t>RefuseColl of Wht gds</t>
  </si>
  <si>
    <t>RefusePrinting and St</t>
  </si>
  <si>
    <t>RefuseInsurance Rech</t>
  </si>
  <si>
    <t>RefuseMobile Phones</t>
  </si>
  <si>
    <t>Refuse         Use Hired Plant</t>
  </si>
  <si>
    <t>RefuseFuel Oil &amp; Grea</t>
  </si>
  <si>
    <t>Refuse         Vehicle and Pla</t>
  </si>
  <si>
    <t>RefuseTransport Rech</t>
  </si>
  <si>
    <t>RefuseCentral Support</t>
  </si>
  <si>
    <t>RefuseDirect Support</t>
  </si>
  <si>
    <t>Refuse         Reimbursements</t>
  </si>
  <si>
    <t>Refuse         Misc Income</t>
  </si>
  <si>
    <t>RefuseWhite Goods</t>
  </si>
  <si>
    <t>RefuseGarden Refuse</t>
  </si>
  <si>
    <t>Refuse         Rech to Servs</t>
  </si>
  <si>
    <t>Trade RefuseSalaries</t>
  </si>
  <si>
    <t>Trade RefuseBackfunded Supe</t>
  </si>
  <si>
    <t>Trade Refuse   Hired Staff</t>
  </si>
  <si>
    <t>Trade Refuse   Training Exps</t>
  </si>
  <si>
    <t>Trade Refuse   Medical Exams</t>
  </si>
  <si>
    <t>Trade RefuseNew Equipment</t>
  </si>
  <si>
    <t>Trade RefuseEquipment Tools</t>
  </si>
  <si>
    <t>Trade RefuseJournals/Books/</t>
  </si>
  <si>
    <t>Trade RefuseRefuse Sacks</t>
  </si>
  <si>
    <t>Trade RefuseProt Clothing</t>
  </si>
  <si>
    <t>Trade Refuse   External Contra</t>
  </si>
  <si>
    <t>Trade RefuseTipping Charge</t>
  </si>
  <si>
    <t>Trade Refuse   Prof Serv</t>
  </si>
  <si>
    <t>Trade RefuseCourt Costs</t>
  </si>
  <si>
    <t>Trade RefusePrinting and St</t>
  </si>
  <si>
    <t>Trade RefuseInsurance Rech</t>
  </si>
  <si>
    <t>Trade RefuseAdvertising</t>
  </si>
  <si>
    <t>Trade RefuseUse Hired Plant</t>
  </si>
  <si>
    <t>Trade RefuseTransport Rech</t>
  </si>
  <si>
    <t>Trade RefuseCentral Support</t>
  </si>
  <si>
    <t>Trade RefuseDirect Support</t>
  </si>
  <si>
    <t>Trade Refuse   Refunds</t>
  </si>
  <si>
    <t>Trade Refuse   Write Offs</t>
  </si>
  <si>
    <t>Trade Refuse   Reimbursements</t>
  </si>
  <si>
    <t>Trade Refuse   O/P salary</t>
  </si>
  <si>
    <t>Trade Refuse   O/Pay Training</t>
  </si>
  <si>
    <t>Trade RefuseCourt Costs Int</t>
  </si>
  <si>
    <t>Trade Refuse   Fees &amp; Charges</t>
  </si>
  <si>
    <t>Trade Refuse   Misc Income</t>
  </si>
  <si>
    <t>Trade Refuse   SaleofPlasSacks</t>
  </si>
  <si>
    <t>Trade RefuseExtra Pickups</t>
  </si>
  <si>
    <t>Trade RefuseLost Bins</t>
  </si>
  <si>
    <t>Trade Refuse   Internal Income</t>
  </si>
  <si>
    <t>Trade Refuse   Rech to Servs</t>
  </si>
  <si>
    <t>Refuse/Recycle Salaries</t>
  </si>
  <si>
    <t>Refuse/RecycleBackfunded Supe</t>
  </si>
  <si>
    <t>Refuse/Recycle Hired Staff</t>
  </si>
  <si>
    <t>Refuse/Recycle Car All Lump</t>
  </si>
  <si>
    <t>Refuse/Recycle Training Exps</t>
  </si>
  <si>
    <t>Refuse/Recycle Travel Expenses</t>
  </si>
  <si>
    <t>Refuse/Recycle Medical Exams</t>
  </si>
  <si>
    <t>Refuse/Recycle Premises Repair</t>
  </si>
  <si>
    <t>Refuse/RecycleEquipment Maint</t>
  </si>
  <si>
    <t>Refuse/RecycleNew Equipment</t>
  </si>
  <si>
    <t>Refuse/Recycle Equipment Tools</t>
  </si>
  <si>
    <t>Refuse/RecycleJournals/Books/</t>
  </si>
  <si>
    <t>Refuse/RecycleRefuse Sacks</t>
  </si>
  <si>
    <t>Refuse/Recycle Chemicals</t>
  </si>
  <si>
    <t>Refuse/RecycleProt Clothing</t>
  </si>
  <si>
    <t>Refuse/RecycleTipping Charge</t>
  </si>
  <si>
    <t>Refuse/Recycle Other External</t>
  </si>
  <si>
    <t>Refuse/RecycleCourt Costs</t>
  </si>
  <si>
    <t>Refuse/RecycleRecycling Bottl</t>
  </si>
  <si>
    <t>Refuse/Recycle Bottle Banks</t>
  </si>
  <si>
    <t>Refuse/RecyclePrinting and St</t>
  </si>
  <si>
    <t>Refuse/RecycleInsurance Rech</t>
  </si>
  <si>
    <t>Refuse/Recycle Advertising</t>
  </si>
  <si>
    <t>Refuse/RecycleMobile Phones</t>
  </si>
  <si>
    <t>Refuse/Recycle Alarms</t>
  </si>
  <si>
    <t>Refuse/RecycleUse Hired Plant</t>
  </si>
  <si>
    <t>Refuse/Recycle Fuel Oil &amp; Grea</t>
  </si>
  <si>
    <t>Refuse/RecycleTransport Rech</t>
  </si>
  <si>
    <t>Refuse/RecycleCentral Support</t>
  </si>
  <si>
    <t>Refuse/RecycleDirect Support</t>
  </si>
  <si>
    <t>Refuse/Recycle Depreciation</t>
  </si>
  <si>
    <t>Refuse/Recycle Notional Int</t>
  </si>
  <si>
    <t>Refuse/Recycle Recyling</t>
  </si>
  <si>
    <t>Refuse/Recycle Interments Inc</t>
  </si>
  <si>
    <t>Refuse/Recycle Cardboard</t>
  </si>
  <si>
    <t>Refuse/Recycle Glass Income</t>
  </si>
  <si>
    <t>Refuse/Recycle Metal Income</t>
  </si>
  <si>
    <t>Refuse/Recycle Home Compost</t>
  </si>
  <si>
    <t>Refuse/Recycle Plastic Income</t>
  </si>
  <si>
    <t>Refuse/Recycle Tin Can Income</t>
  </si>
  <si>
    <t>Refuse/Recycle Rech to Servs</t>
  </si>
  <si>
    <t>Public Clean.Salaries</t>
  </si>
  <si>
    <t>Public Clean.Backfunded Supe</t>
  </si>
  <si>
    <t>Public Clean.  Emergency Call</t>
  </si>
  <si>
    <t>Public Clean.Sals Overtime</t>
  </si>
  <si>
    <t>Public Clean.  Hired Staff</t>
  </si>
  <si>
    <t>Public Clean.  Wages Overtime</t>
  </si>
  <si>
    <t>Public Clean.  Car All Lump</t>
  </si>
  <si>
    <t>Public Clean.  Training Exps</t>
  </si>
  <si>
    <t>Public Clean.  Travel Expenses</t>
  </si>
  <si>
    <t>Public Clean.Equipment Maint</t>
  </si>
  <si>
    <t>Public Clean.  Water</t>
  </si>
  <si>
    <t>Public Clean.New Equipment</t>
  </si>
  <si>
    <t>Public Clean.  Equipment Tools</t>
  </si>
  <si>
    <t>Public Clean.Journals/Books/</t>
  </si>
  <si>
    <t>Public Clean.Refuse Sacks</t>
  </si>
  <si>
    <t>Public Clean.  Chemicals</t>
  </si>
  <si>
    <t>Public Clean.Prot Clothing</t>
  </si>
  <si>
    <t>Public Clean.  External Contra</t>
  </si>
  <si>
    <t>Public Clean.Tipping Charge</t>
  </si>
  <si>
    <t>Public Clean.  Other Contract</t>
  </si>
  <si>
    <t>Public Clean.Court Costs</t>
  </si>
  <si>
    <t>Public Clean.  Vandalism</t>
  </si>
  <si>
    <t>Public Clean.Recycling Bottl</t>
  </si>
  <si>
    <t>Public Clean.  Skip Hire</t>
  </si>
  <si>
    <t>Public Clean.  Traffic Mngmt</t>
  </si>
  <si>
    <t>Public Clean.Printing and St</t>
  </si>
  <si>
    <t>Public Clean.Insurance Rech</t>
  </si>
  <si>
    <t>Public Clean.  Advertising</t>
  </si>
  <si>
    <t>Public Clean.Mobile Phones</t>
  </si>
  <si>
    <t>Public Clean.Use Hired Plant</t>
  </si>
  <si>
    <t>Public Clean.  Fuel Oil &amp; Grea</t>
  </si>
  <si>
    <t>Public Clean.  Vehicle and Pla</t>
  </si>
  <si>
    <t>Public Clean.  Mechanics Rech</t>
  </si>
  <si>
    <t>Public Clean.Transport Rech</t>
  </si>
  <si>
    <t>Public Clean.Central Support</t>
  </si>
  <si>
    <t>Public Clean.Direct Support</t>
  </si>
  <si>
    <t>Public Clean.  Phone Recharge</t>
  </si>
  <si>
    <t>Public Clean.  Contributions</t>
  </si>
  <si>
    <t>Public Clean.  Reimbursements</t>
  </si>
  <si>
    <t>Public Clean.  Compensation</t>
  </si>
  <si>
    <t>Public Clean.  Fines/Penalties</t>
  </si>
  <si>
    <t>Public Clean.  Fees &amp; Charges</t>
  </si>
  <si>
    <t>Public Clean.  Admin Chg</t>
  </si>
  <si>
    <t>Public Clean.  Internal Income</t>
  </si>
  <si>
    <t>Public Clean.  Graffiti Remova</t>
  </si>
  <si>
    <t>Public Clean.  Rech to Servs</t>
  </si>
  <si>
    <t>Grounds MaintSalaries</t>
  </si>
  <si>
    <t>Grounds Maint Salaries Accrual Movement</t>
  </si>
  <si>
    <t>Grounds Maint Provision for Exit Packages</t>
  </si>
  <si>
    <t>Grounds MaintBackfunded Supe</t>
  </si>
  <si>
    <t>Grounds MaintEmergency Call</t>
  </si>
  <si>
    <t>Grounds MaintSals Overtime</t>
  </si>
  <si>
    <t>Grounds Maint  Hired Staff</t>
  </si>
  <si>
    <t>Grounds MaintCar All Lump</t>
  </si>
  <si>
    <t>Grounds MaintTraining Exps</t>
  </si>
  <si>
    <t>Grounds MaintTravel Expenses</t>
  </si>
  <si>
    <t>Grounds Maint  Prof Subs</t>
  </si>
  <si>
    <t>Grounds MaintMedical Exams</t>
  </si>
  <si>
    <t>Grounds MaintNew Equipment</t>
  </si>
  <si>
    <t>Grounds MaintEquipment Maint</t>
  </si>
  <si>
    <t>Grounds MaintEquipment Tools</t>
  </si>
  <si>
    <t>Grounds MaintJournals/Books/</t>
  </si>
  <si>
    <t>Grounds Maint Trees &amp; Plants</t>
  </si>
  <si>
    <t>Grounds MaintProt Clothing</t>
  </si>
  <si>
    <t>Grounds MaintTipping Charge</t>
  </si>
  <si>
    <t>Grounds MaintPrinting and St</t>
  </si>
  <si>
    <t>Grounds MaintInsurance Rech</t>
  </si>
  <si>
    <t>Grounds MaintTeTelephone Bills</t>
  </si>
  <si>
    <t>Grounds MaintMobile Phones</t>
  </si>
  <si>
    <t>Grounds Maint Mechanics Rech</t>
  </si>
  <si>
    <t>Grounds MaintTransport Rech</t>
  </si>
  <si>
    <t>Grounds MaintCentral Support</t>
  </si>
  <si>
    <t>Grounds MaintDirect Support</t>
  </si>
  <si>
    <t>Grounds Maint  Phone Recharge</t>
  </si>
  <si>
    <t>Grounds Maint Depot Recharge</t>
  </si>
  <si>
    <t>Grounds Maint  Impairment</t>
  </si>
  <si>
    <t>Grounds Maint  Depreciation</t>
  </si>
  <si>
    <t>Grounds Maint  Fees &amp; Charges</t>
  </si>
  <si>
    <t>Grounds Maint  Equipment Sales</t>
  </si>
  <si>
    <t>Grounds Maint  Internal Income</t>
  </si>
  <si>
    <t>Grounds Maint  Rech to Servs</t>
  </si>
  <si>
    <t>Grnd Maint Spt Salaries</t>
  </si>
  <si>
    <t>Grnd Maint Spt Salaries Accrual Movement</t>
  </si>
  <si>
    <t>Grnd Maint Spt Backfunded Supe</t>
  </si>
  <si>
    <t>Grnd Maint Spt Sals Overtime</t>
  </si>
  <si>
    <t>Grnd Maint Spt Hired Staff</t>
  </si>
  <si>
    <t>Grnd Maint Spt Medical Exams</t>
  </si>
  <si>
    <t>Grnd Maint Spt NNDR</t>
  </si>
  <si>
    <t>Grnd Maint Spt Equipment Maint</t>
  </si>
  <si>
    <t>Grnd Maint Spt Maint Contracts</t>
  </si>
  <si>
    <t>Grnd Maint Spt Equipment Tools</t>
  </si>
  <si>
    <t>Grnd Maint Spt Trees &amp; Plants</t>
  </si>
  <si>
    <t>Grnd Maint Spt Tipping Charge</t>
  </si>
  <si>
    <t>Grnd Maint Spt Vandalism</t>
  </si>
  <si>
    <t>Grnd Maint Spt Insurance Rech</t>
  </si>
  <si>
    <t>Grnd Maint Spt Mobile Phones</t>
  </si>
  <si>
    <t>Grnd Maint Spt Use Hired Plant</t>
  </si>
  <si>
    <t>Grnd Maint Spt Fuel Oil &amp; Grea</t>
  </si>
  <si>
    <t>Grnd Maint Spt Vehicle and Pla</t>
  </si>
  <si>
    <t>Grnd Maint Spt Mechanics Rech</t>
  </si>
  <si>
    <t>Grnd Maint Spt Transport Rech</t>
  </si>
  <si>
    <t>Grnd Maint Spt Central Support</t>
  </si>
  <si>
    <t>Grnd Maint Spt Grnds Maint O</t>
  </si>
  <si>
    <t>Grnd Maint Spt Depot Recharge</t>
  </si>
  <si>
    <t>Grnd Maint Spt Depreciation</t>
  </si>
  <si>
    <t>Grnd Maint Spt Fees &amp; Charges</t>
  </si>
  <si>
    <t>Grnd Maint Spt Internal Income</t>
  </si>
  <si>
    <t>Grnd Maint Spt Rech to Servs</t>
  </si>
  <si>
    <t>Grds Maint GolfSalaries</t>
  </si>
  <si>
    <t>Grds Maint GolfBackfunded Supe</t>
  </si>
  <si>
    <t>Grds Maint GolfSals Overtime</t>
  </si>
  <si>
    <t>Grds Maint GolfNew Equipment</t>
  </si>
  <si>
    <t>Grds Maint GolfEquipment Tools</t>
  </si>
  <si>
    <t>Grds Maint GolfProt Clothing</t>
  </si>
  <si>
    <t>Grds Maint GolfTelephone Bills</t>
  </si>
  <si>
    <t>Grds Maint GolfVehicle and Pla</t>
  </si>
  <si>
    <t>Grds Maint GolfMechanics Rech</t>
  </si>
  <si>
    <t>Grds Maint GolfTransport Rech</t>
  </si>
  <si>
    <t>Grds Maint GolfCentral Support</t>
  </si>
  <si>
    <t>Grds Maint GolfGrnds Maint O</t>
  </si>
  <si>
    <t>Grds Maint GolfDonations.</t>
  </si>
  <si>
    <t>Grds Maint GolfRech to Servs</t>
  </si>
  <si>
    <t>Grds Maint CemSalaries</t>
  </si>
  <si>
    <t>Grds Maint Cem Salaries Accrual Movement</t>
  </si>
  <si>
    <t>Grds Maint CemBackfunded Supe</t>
  </si>
  <si>
    <t>Grds Maint CemSals Overtime</t>
  </si>
  <si>
    <t>Grds Maint Cem Medical Exams</t>
  </si>
  <si>
    <t>Grds Maint CemEquipment Tools</t>
  </si>
  <si>
    <t>Grds Maint CemProt Clothing</t>
  </si>
  <si>
    <t>Grds Maint CemTipping Charge</t>
  </si>
  <si>
    <t>Grds Maint Cem Vandalism</t>
  </si>
  <si>
    <t>Grds Maint CemInsurance Rech</t>
  </si>
  <si>
    <t>Grds Maint CemTTelephone Bills</t>
  </si>
  <si>
    <t>Grds Maint Cem Mobile Phones</t>
  </si>
  <si>
    <t>Grds Maint CemFuel Oil &amp; Grea</t>
  </si>
  <si>
    <t>Grds Maint Cem Vehicle and Pla</t>
  </si>
  <si>
    <t>Grds Maint Cem Mechanics Rech</t>
  </si>
  <si>
    <t>Grds Maint Cem External Contra</t>
  </si>
  <si>
    <t>Grds Maint CemTransport Rech</t>
  </si>
  <si>
    <t>Grds Maint CemCentral Support</t>
  </si>
  <si>
    <t>Grds Maint CemGrnds Maint O</t>
  </si>
  <si>
    <t>Grds Maint Cem Fees &amp; Charges</t>
  </si>
  <si>
    <t>Grds Maint Cem Rech to Servs</t>
  </si>
  <si>
    <t>Grds Maint HousSalaries</t>
  </si>
  <si>
    <t>Grds Maint Hous Salaries Accrual Movement</t>
  </si>
  <si>
    <t>Grds Maint HousBackfunded Supe</t>
  </si>
  <si>
    <t>Grds Maint HousSals Overtime</t>
  </si>
  <si>
    <t>Grds Maint HousTravel Expenses</t>
  </si>
  <si>
    <t>Grds Maint HousMedical Exams</t>
  </si>
  <si>
    <t>Grds Maint HousEquipment Tools</t>
  </si>
  <si>
    <t>Grds Maint HousInsurance Rech</t>
  </si>
  <si>
    <t>Grds Maint HousTransport Rech</t>
  </si>
  <si>
    <t>Grds Maint HousCentral Support</t>
  </si>
  <si>
    <t>Grds Maint HousGrnds Maint O</t>
  </si>
  <si>
    <t>Grds Maint Hous Depreciation</t>
  </si>
  <si>
    <t>Grds Maint HousRech to Servs</t>
  </si>
  <si>
    <t>Licensing Sect Salaries</t>
  </si>
  <si>
    <t>Licensing Sect Salaries Accrual Movement</t>
  </si>
  <si>
    <t>Licensing Sect Pension Lump Sum Contribution</t>
  </si>
  <si>
    <t>Licensing Sect Vacancy Provision</t>
  </si>
  <si>
    <t>Licensing Sect Backfunded Supe</t>
  </si>
  <si>
    <t>Licensing Sect Sals Overtime</t>
  </si>
  <si>
    <t>Licensing Sect Hired Staff</t>
  </si>
  <si>
    <t>Licensing Sect Training Exps</t>
  </si>
  <si>
    <t>Licensing Sect Travel Expenses</t>
  </si>
  <si>
    <t>Licensing Sect Prof Subs</t>
  </si>
  <si>
    <t>Licensing Sect New Equipment</t>
  </si>
  <si>
    <t>Licensing Sect Computer Hware</t>
  </si>
  <si>
    <t>Licensing Sect Computer Sware</t>
  </si>
  <si>
    <t>Licensing Sect Journals/Books/</t>
  </si>
  <si>
    <t>Licensing Sect Legal Fees</t>
  </si>
  <si>
    <t>Licensing Sect Cost of Recover</t>
  </si>
  <si>
    <t>Licensing Sect Printing and St</t>
  </si>
  <si>
    <t>Licensing Sect Insurance Rech</t>
  </si>
  <si>
    <t>Licensing Sect Advertising</t>
  </si>
  <si>
    <t>Licensing Sect Mobile Phones</t>
  </si>
  <si>
    <t>Licensing Sect Conference/Semi</t>
  </si>
  <si>
    <t>Licensing Sect Accommodation</t>
  </si>
  <si>
    <t>Licensing Sect Central Support</t>
  </si>
  <si>
    <t>Licensing Sect Printing &amp; Stat</t>
  </si>
  <si>
    <t>Licensing Sect Phone Recharge</t>
  </si>
  <si>
    <t>Licensing Sect Postage Recharg</t>
  </si>
  <si>
    <t>Licensing Sect Impairment</t>
  </si>
  <si>
    <t>Licensing Sect Depreciation</t>
  </si>
  <si>
    <t>Licensing Sect BPO Prem Licenc</t>
  </si>
  <si>
    <t>Licensing Sect BPO Trans Conv</t>
  </si>
  <si>
    <t>Licensing Sect BPO Vary Licenc</t>
  </si>
  <si>
    <t>Licensing Sect BC Prem Licence</t>
  </si>
  <si>
    <t>Licensing Sect BC Trans Conver</t>
  </si>
  <si>
    <t>Licensing Sect BC Vary Licence</t>
  </si>
  <si>
    <t>Licensing Sect BC Trf Prem Lic</t>
  </si>
  <si>
    <t>Licensing Sect BC Reinstateme</t>
  </si>
  <si>
    <t>Licensing Sect BC Prov Statmen</t>
  </si>
  <si>
    <t>Licensing Sect BPT Prem Licenc</t>
  </si>
  <si>
    <t>Licensing Sect BPT Trans Conve</t>
  </si>
  <si>
    <t>Licensing Sect BPT Vary Licenc</t>
  </si>
  <si>
    <t>Licensing Sect BPT Trsf Prem L</t>
  </si>
  <si>
    <t>Licensing Sect BPT Copy Prem L</t>
  </si>
  <si>
    <t>Licensing Sect BPT Reinstatmen</t>
  </si>
  <si>
    <t>Licensing Sect AGC Prem Licenc</t>
  </si>
  <si>
    <t>Licensing Sect ADC Copy Prem L</t>
  </si>
  <si>
    <t>Licensing Sect ADC Reinstateme</t>
  </si>
  <si>
    <t>Licensing Sect ADC Prov Statem</t>
  </si>
  <si>
    <t>Licensing Sect SSC Recharge</t>
  </si>
  <si>
    <t>Sale of CouncilAudit Fees</t>
  </si>
  <si>
    <t>Sale of CouncilEstate Agents</t>
  </si>
  <si>
    <t>Sale of CouncilLand Registry F</t>
  </si>
  <si>
    <t>Sale of CouncilCentral Support</t>
  </si>
  <si>
    <t>Sale of CouncilCap Rec Pooling</t>
  </si>
  <si>
    <t>Sale of CouncilRech to Servs</t>
  </si>
  <si>
    <t>Sale of CouncilTransfer of Bal</t>
  </si>
  <si>
    <t>Boulter Crecent Phase 1 Salaries</t>
  </si>
  <si>
    <t>Boulter Crecent Phase 1 Backfunded Supe</t>
  </si>
  <si>
    <t>Boulter Crescent Whole Unit Refurb</t>
  </si>
  <si>
    <t>Boulter Crecent Whole Unit Refurb Asbestos Surveys</t>
  </si>
  <si>
    <t>Boulter Crecent Phase 1 Electricity</t>
  </si>
  <si>
    <t>Boulter Crecent Phase 1 Asbestos Rem</t>
  </si>
  <si>
    <t>Boulter Crecent Phase 1 Prof Serv</t>
  </si>
  <si>
    <t>Boulter Crecent Phase 1 Other External</t>
  </si>
  <si>
    <t>Boulter Crescent Whole Unit Refurbishment Transfer of Bal</t>
  </si>
  <si>
    <t>Central Heating &amp; Boiler Replacements Hired Staff</t>
  </si>
  <si>
    <t>Central Heating &amp; Boiler Replacements Premises Repair</t>
  </si>
  <si>
    <t>Central Heating &amp; Boiler Replacements Gas Repairs &amp; Maint</t>
  </si>
  <si>
    <t>Central Heating &amp; Boiler Replacements Transfer of Bal</t>
  </si>
  <si>
    <t>Kitchens Bath Hired Staff</t>
  </si>
  <si>
    <t>Kitchens Bath  Premises Repair</t>
  </si>
  <si>
    <t>Kitchens Bath  Transfer of Bal</t>
  </si>
  <si>
    <t>Door Entry Systems       Premises Repair</t>
  </si>
  <si>
    <t>Security       NNDR</t>
  </si>
  <si>
    <t>Door Entry Systems       Transfer of Bal</t>
  </si>
  <si>
    <t>Door Replacement  Premises Repair</t>
  </si>
  <si>
    <t>Doors       Transfer of Bal</t>
  </si>
  <si>
    <t>Hardstanding   Premises Repair</t>
  </si>
  <si>
    <t>Hardstanding   Transfer of Bal</t>
  </si>
  <si>
    <t>Fire Safety Marriott Hse Premises Repair</t>
  </si>
  <si>
    <t>Fire Safety Marriott House Building Control Fees</t>
  </si>
  <si>
    <t>Fire Safety Marriott Hse Planning Fees</t>
  </si>
  <si>
    <t>Fire Safety Marriott Hse Transfer of Bal</t>
  </si>
  <si>
    <t>Fire Safety Junction Maromme Burgess Hired Staff</t>
  </si>
  <si>
    <t>Fire Safety Junction Maromme Burgess Premises Repair</t>
  </si>
  <si>
    <t>Hsg Lorry      Purchase of Veh</t>
  </si>
  <si>
    <t>Fire Safety Junction Maromme Burgess Transfer of Bal</t>
  </si>
  <si>
    <t>Ext Works Junction Maromme Burgess</t>
  </si>
  <si>
    <t>Ext Works Junction Maromme Bur Transfer of Bal</t>
  </si>
  <si>
    <t>Concrete Repairs Chartwell Hse Premises Repair</t>
  </si>
  <si>
    <t>Concret Repairs Chartwell Hse Transfer of Bal</t>
  </si>
  <si>
    <t>Concrete Repairs Brabazon Rd Premises Repair</t>
  </si>
  <si>
    <t>Concrete Repairs Brabazon Rd Transfer of Bal</t>
  </si>
  <si>
    <t>Decent Homes Hired Staff</t>
  </si>
  <si>
    <t>Decent Homes Missed/Refused   Premises Repair</t>
  </si>
  <si>
    <t>Decent Homes   Computer Sware</t>
  </si>
  <si>
    <t>Decent Homes Missed/Refused   Transfer of Bal</t>
  </si>
  <si>
    <t>Disabled Adapt. Hired Staff</t>
  </si>
  <si>
    <t>Disabled Adapt.Premises Repair</t>
  </si>
  <si>
    <t>Disabled Adapt. Plumbing</t>
  </si>
  <si>
    <t>Disabled Adapt. Electrical</t>
  </si>
  <si>
    <t>Disabled Adapt. Structural</t>
  </si>
  <si>
    <t>Disabled Adapt. External site</t>
  </si>
  <si>
    <t>Disabled Adapt. Land Registry F</t>
  </si>
  <si>
    <t>Disabled Adapt. Planning Fees</t>
  </si>
  <si>
    <t>Disabled Adapt.Transfer of Bal</t>
  </si>
  <si>
    <t>Level Showers  Premises Repair</t>
  </si>
  <si>
    <t>Orchard Upgrade Computer Hware</t>
  </si>
  <si>
    <t>Orchard Upgrade Computer Sware</t>
  </si>
  <si>
    <t>Level Showers  Transfer of Bal</t>
  </si>
  <si>
    <t>Fire Safety Works Premises Repair</t>
  </si>
  <si>
    <t>Fire Safety Work</t>
  </si>
  <si>
    <t>Fire Safety Work Asbestos Removal</t>
  </si>
  <si>
    <t>Fire Safety Work Transfer of Balance</t>
  </si>
  <si>
    <t>Timber Window Replacement Premises Repair</t>
  </si>
  <si>
    <t>Timber window Replacement</t>
  </si>
  <si>
    <t>Timber Window Replacement Transfer of Balance</t>
  </si>
  <si>
    <t>Customer Profiling Software Premises Repair</t>
  </si>
  <si>
    <t>Customer Profiling Software Computer Sware</t>
  </si>
  <si>
    <t>Arbitas Software Update Premises Repair</t>
  </si>
  <si>
    <t>Arbitas Software Update Computer Sware</t>
  </si>
  <si>
    <t>Arbitas Software Update Transfer of Bal</t>
  </si>
  <si>
    <t>Heating Ventilation Insulation Premises Repair</t>
  </si>
  <si>
    <t>Solid Wall Insulation (EWI) Planning Fees</t>
  </si>
  <si>
    <t>Solid Wall Insulation (EWI) Misc Income</t>
  </si>
  <si>
    <t>Heating Ventilation Insulation Transfer of Bal</t>
  </si>
  <si>
    <t>Scheme Based CCTV Premises Repair</t>
  </si>
  <si>
    <t>Scheme Based CCTV Transfer of Bal</t>
  </si>
  <si>
    <t>Hsg Options Case Manage System Premises Repair</t>
  </si>
  <si>
    <t>Hsg Options Case Manage System Computer Sware</t>
  </si>
  <si>
    <t>Hsg Options Case Manage System Transfer of Bal</t>
  </si>
  <si>
    <t>Subsidence 27 Falmouth Road Premises Repair</t>
  </si>
  <si>
    <t>Subsidence 27 Falmouth Road Transfer of Bal</t>
  </si>
  <si>
    <t>Subsidence 3 St Peters path Premises Repair</t>
  </si>
  <si>
    <t>Subsidence 3 St Peters path Transfer of Bal</t>
  </si>
  <si>
    <t>New Housing Inititives Premises Repair</t>
  </si>
  <si>
    <t xml:space="preserve">New Housing Inititives Electrical </t>
  </si>
  <si>
    <t>New Housing Inititives External site</t>
  </si>
  <si>
    <t>New Housing Inititives Decoration</t>
  </si>
  <si>
    <t>New Housing Inititives Window Maintenance</t>
  </si>
  <si>
    <t>New Housing Inititives Asbestos Surveys</t>
  </si>
  <si>
    <t>New Housing Inititives Legal Fees</t>
  </si>
  <si>
    <t>New Housing Inititives Prof Serv</t>
  </si>
  <si>
    <t>New Housing Initiatives Land Registry F</t>
  </si>
  <si>
    <t>New Housing Inititives Transfer of Bal</t>
  </si>
  <si>
    <t>Comm Heating System WPC Premises Repair</t>
  </si>
  <si>
    <t>Comm Heating System WPC Transfer of Bal</t>
  </si>
  <si>
    <t>Refurb Bathrooms Kings Dr/Gibs Premises Repair</t>
  </si>
  <si>
    <t xml:space="preserve">Refurb Bathrooms Kings Dr/Gibs Structural </t>
  </si>
  <si>
    <t>Refurb Bathrooms Kings Dr/Gibs Transfer of Bal</t>
  </si>
  <si>
    <t>Refurb bathrooms WPC Premises Repair</t>
  </si>
  <si>
    <t>Refurb bathrooms WPC Transfer of Bal</t>
  </si>
  <si>
    <t>Garage Block Churchill Cl Premises Repair</t>
  </si>
  <si>
    <t>Garage Block Churchill Cl Transfer of Bal</t>
  </si>
  <si>
    <t>Queen St Whole Unit Refurb Premises Repair</t>
  </si>
  <si>
    <t>Queen St Whole Unit Refurb Transfer of Bal</t>
  </si>
  <si>
    <t>Kings Dr/Gibson Cl Kitchen Ref Premises Repair</t>
  </si>
  <si>
    <t>Kings Dr/Gibson Cl Kitchen Ref Transfer of Bal</t>
  </si>
  <si>
    <t>King St Drying Area Wall Premises Repair</t>
  </si>
  <si>
    <t>King St Drying Area Wall Transfer of Bal</t>
  </si>
  <si>
    <t>Malham Way Various Works Premises Repair</t>
  </si>
  <si>
    <t>Malham Way Various Works Transfer of Bal</t>
  </si>
  <si>
    <t>Countesthorpe Rd Kitchens/Bath Premises Repair</t>
  </si>
  <si>
    <t>Countesthorpe Rd Kitchens/Bath Transfer of Bal</t>
  </si>
  <si>
    <t>Kenilworth Dr Kitchens/Bathroo Premises Repair</t>
  </si>
  <si>
    <t>Bassett St Kitchens/Bathrooms Premises Repair</t>
  </si>
  <si>
    <t>Bassett St Kitchens/Bathrooms Transfer of Bal</t>
  </si>
  <si>
    <t>15/16 Retentions Premises Repair</t>
  </si>
  <si>
    <t>15/16 Retentions Transfer of Bal</t>
  </si>
  <si>
    <t>Elizabeth Ct Insulation Premises Repair</t>
  </si>
  <si>
    <t>Elizabeth Ct Insulation Prof Serv</t>
  </si>
  <si>
    <t>Elizabeth Ct Insulation Other External</t>
  </si>
  <si>
    <t>Elizabeth Ct Insulation Planning Fees</t>
  </si>
  <si>
    <t>Elizabeth Ct Insulation Transfer of Bal</t>
  </si>
  <si>
    <t>Refurb Bin Stores Elizabeth Co Premises Repair</t>
  </si>
  <si>
    <t>Refurb Bin Stores Elizabeth Co Transfer of Bal</t>
  </si>
  <si>
    <t>Bennett Way Roofs &amp; Lofts Premises Repair</t>
  </si>
  <si>
    <t>Bennett Way Roofs &amp; Lofts Transfer of Bal</t>
  </si>
  <si>
    <t>Conversion to 2 Homes Premises Repair</t>
  </si>
  <si>
    <t>Conversion to 2 Homes Building Control Fees</t>
  </si>
  <si>
    <t>Conversion to 2 Homes Transfer of Bal</t>
  </si>
  <si>
    <t>Kitchen Replacements Decent Ho Premises Repair</t>
  </si>
  <si>
    <t>Kitchen Replacements Decent Ho Transfer of Bal</t>
  </si>
  <si>
    <t>Asset Management System Upgrad Computer Sware</t>
  </si>
  <si>
    <t>Cncl Hse Sales Capital Receipt</t>
  </si>
  <si>
    <t>Cncl Hse Sales Equipment Sales</t>
  </si>
  <si>
    <t>Cncl Hse Sales Transfer of Bal</t>
  </si>
  <si>
    <t>HSG Heating    Ext Funding Inc</t>
  </si>
  <si>
    <t>HSG Heating    Transfer of Bal</t>
  </si>
  <si>
    <t>RTB Discount   Capital Receipt</t>
  </si>
  <si>
    <t>RTB Discount   Transfer of Bal</t>
  </si>
  <si>
    <t>C'thorpe Rd    Premises Repair</t>
  </si>
  <si>
    <t>C'thorpe Rd    Capital Receipt</t>
  </si>
  <si>
    <t>Hsg Dev Sale   Transfer of Bal</t>
  </si>
  <si>
    <t>Cont to Auto Meter Reading Contributions</t>
  </si>
  <si>
    <t>Cont to Auto Meter Reading Transfer of Bal</t>
  </si>
  <si>
    <t>Brocks H paths Premises Repair</t>
  </si>
  <si>
    <t>Brocks H Paths Hard Surf Maint</t>
  </si>
  <si>
    <t>Brocks H Paths Transfer of Bal</t>
  </si>
  <si>
    <t>DFG Mandatory Hired Staff</t>
  </si>
  <si>
    <t>DFG Mandatory Premises Repair</t>
  </si>
  <si>
    <t>DFG Mandatory CRB Checks</t>
  </si>
  <si>
    <t>DFG Mandatory Land Registry F</t>
  </si>
  <si>
    <t>DFG Mandatory Grant/Loan Pay</t>
  </si>
  <si>
    <t>DFG Mandatory  Disabled Grant</t>
  </si>
  <si>
    <t>DFG Mandatory  Transfer of Bal</t>
  </si>
  <si>
    <t>DEC Grant Exp Private Homes Premises Repair</t>
  </si>
  <si>
    <t>Pvte Hsg surveyOther External</t>
  </si>
  <si>
    <t>Pvte Hsg surveyTransfer of Bal</t>
  </si>
  <si>
    <t>Renovation Gts Priv Sec Grant</t>
  </si>
  <si>
    <t>Renovation Gts Transfer of Bal</t>
  </si>
  <si>
    <t>Garage RedeveloOther External</t>
  </si>
  <si>
    <t>Garage RedeveloTransfer of Bal</t>
  </si>
  <si>
    <t>Brocks H.  Play Area Lottery</t>
  </si>
  <si>
    <t>Brocks H. Play Other External</t>
  </si>
  <si>
    <t>Brocks H. Play Transfer of Bal</t>
  </si>
  <si>
    <t>Ess Grant WorksEss Works Grant</t>
  </si>
  <si>
    <t>Ess Grant WorksTransfer of Bal</t>
  </si>
  <si>
    <t>Brocks H PicnicPlay Area</t>
  </si>
  <si>
    <t>Brocks H PicnicLand Maint</t>
  </si>
  <si>
    <t>Brocks H PicnicNew Equipment</t>
  </si>
  <si>
    <t>Brocks H PicnicTransfer of Bal</t>
  </si>
  <si>
    <t>Imp Disabled   Premises Repair</t>
  </si>
  <si>
    <t>Imp Disabled   Transfer of Bal</t>
  </si>
  <si>
    <t>Hsg Cond SurveyStructural Insp</t>
  </si>
  <si>
    <t>Hsg Cond SurveyTransfer of Bal</t>
  </si>
  <si>
    <t>Energy Survey  Structural Insp</t>
  </si>
  <si>
    <t>Energy Survey  Transfer of Bal</t>
  </si>
  <si>
    <t>Toy Library    New Equipment</t>
  </si>
  <si>
    <t>Toy Library    Grant Income</t>
  </si>
  <si>
    <t>Toy Library    Transfer of Bal</t>
  </si>
  <si>
    <t>Social Hsg ContOther External</t>
  </si>
  <si>
    <t>Social Hsg ContGrant/Loan Pay</t>
  </si>
  <si>
    <t>Social Hsg ContTransfer of Bal</t>
  </si>
  <si>
    <t>Sth Wig Regen Litter Bins</t>
  </si>
  <si>
    <t>Sth Wig Regen  Other External</t>
  </si>
  <si>
    <t>Sth Wig Regen  Supply &amp; Delive</t>
  </si>
  <si>
    <t>Sth Wig Regen  Grant/Loan Pay</t>
  </si>
  <si>
    <t>Sth Wig Regen  Transfer of Bal</t>
  </si>
  <si>
    <t>Sandhurst St DeOther External</t>
  </si>
  <si>
    <t>Sandhurst St DeContributions</t>
  </si>
  <si>
    <t>Sandhurst St DeReimbursements</t>
  </si>
  <si>
    <t>Sandhurst St DeTransfer of Bal</t>
  </si>
  <si>
    <t>Uplands Noise  Other External</t>
  </si>
  <si>
    <t>Uplands Noise  Transfer of Bal</t>
  </si>
  <si>
    <t>Poplars Site   Estate Agents</t>
  </si>
  <si>
    <t>Oadby War Memorial Premises Repair</t>
  </si>
  <si>
    <t>Oadby War Memorial Transfer of Bal</t>
  </si>
  <si>
    <t>Mobile Libary  New Equipment</t>
  </si>
  <si>
    <t>Mobile Libary  Grant Income</t>
  </si>
  <si>
    <t>Mobile Libary  Transfer of Bal</t>
  </si>
  <si>
    <t>Bassett Centre hand back to LCC Grant/Loan Pay</t>
  </si>
  <si>
    <t>Bassett Centre hand back to LCC  Transfer of Bal</t>
  </si>
  <si>
    <t>Natural Play ArOther External</t>
  </si>
  <si>
    <t>Natural Play ArLand Registry F</t>
  </si>
  <si>
    <t>Natural Play ArGrant Income</t>
  </si>
  <si>
    <t>Natural Play ArTransfer of Bal</t>
  </si>
  <si>
    <t>Grant Wigs ClubGrant/Loan Pay</t>
  </si>
  <si>
    <t>Grant Wigs ClubTransfer of Bal</t>
  </si>
  <si>
    <t>William GunningOther External</t>
  </si>
  <si>
    <t>William GunningTransfer of Bal</t>
  </si>
  <si>
    <t>Claude Markham Premises Repair</t>
  </si>
  <si>
    <t>Claude Markham Transfer of Bal</t>
  </si>
  <si>
    <t>Brocks SpringerNew Equipment</t>
  </si>
  <si>
    <t>Brocks SpringerTransfer of Bal</t>
  </si>
  <si>
    <t>Transport S106 Pay Leics CC</t>
  </si>
  <si>
    <t>Transport S106 Transfer of Bal</t>
  </si>
  <si>
    <t>Brocks Hill CCTNew Equipment</t>
  </si>
  <si>
    <t>Brocks Hill CCTTransfer of Bal</t>
  </si>
  <si>
    <t>SWR Blaby Rd FePremises Repair</t>
  </si>
  <si>
    <t>SWR Blaby Rd FeTransfer of Bal</t>
  </si>
  <si>
    <t>S106 Youth ProvGrant/Loan Pay</t>
  </si>
  <si>
    <t>S106 Youth Prov Transfer of Bal</t>
  </si>
  <si>
    <t>SWR Gateway ProOther External</t>
  </si>
  <si>
    <t>SWR Gateway ProTransfer of Bal</t>
  </si>
  <si>
    <t>SWR Fairfield  Grant/Loan Pay</t>
  </si>
  <si>
    <t>SWR Fairfield  Transfer of Bal</t>
  </si>
  <si>
    <t>SWR St Thomas CGrant/Loan Pay</t>
  </si>
  <si>
    <t>SWR St Thomas CTransfer of Bal</t>
  </si>
  <si>
    <t>SWR Methodist CGrant/Loan Pay</t>
  </si>
  <si>
    <t>SWR Methodist CTransfer of Bal</t>
  </si>
  <si>
    <t>SWR CongrssionaGrant/Loan Pay</t>
  </si>
  <si>
    <t>SWR CongrssionaTransfer of Bal</t>
  </si>
  <si>
    <t>SWR St Marys ChGrant/Loan Pay</t>
  </si>
  <si>
    <t>SWR St Marys ChTransfer of Bal</t>
  </si>
  <si>
    <t>SWR Station St New Equipment</t>
  </si>
  <si>
    <t>SWR Station St Transfer of Bal</t>
  </si>
  <si>
    <t>CCTV Forum C&amp;D New Equipment</t>
  </si>
  <si>
    <t>CCTV Forum C&amp;D Transfer of Bal</t>
  </si>
  <si>
    <t>Fence Tansley RNew Equipment</t>
  </si>
  <si>
    <t>Fence Tansley R Transfer of Bal</t>
  </si>
  <si>
    <t>Grant EMH Homes 37-39 Canal St Grant/Loan Pay</t>
  </si>
  <si>
    <t>Grant EMH Homes 37-39 Canal St Transfer of Bal</t>
  </si>
  <si>
    <t>Belmont House Refurbishment Premises Repair</t>
  </si>
  <si>
    <t>Belmont House Refurbishment New Equipment</t>
  </si>
  <si>
    <t>Belmont House Refurbishment Building Control Fees</t>
  </si>
  <si>
    <t>Belmont House Refurbishment Other External</t>
  </si>
  <si>
    <t>Belmont House Refurbishment Planning Fees</t>
  </si>
  <si>
    <t>Belmont House Refurbishment Telephone Netwo</t>
  </si>
  <si>
    <t>Belmont House Refurbishment Transfer of Bal</t>
  </si>
  <si>
    <t>Environmental Health Vehicle New Equipment</t>
  </si>
  <si>
    <t>Environmental Health Vehicle Transfer of Bal</t>
  </si>
  <si>
    <t>Oadby Pool Housing Project Prof Serv</t>
  </si>
  <si>
    <t>Imp Grants Rep Contributions</t>
  </si>
  <si>
    <t>Imp Grants Rep Imp Grant Repay</t>
  </si>
  <si>
    <t>Imp Grants Rep Transfer of Bal</t>
  </si>
  <si>
    <t>RHPC Grant     Grant Income</t>
  </si>
  <si>
    <t>Blaby Road Park Contributions</t>
  </si>
  <si>
    <t>DEC Grant Grant Income</t>
  </si>
  <si>
    <t>Car Parking    New Equipment</t>
  </si>
  <si>
    <t>Car Parking    Transfer of Bal</t>
  </si>
  <si>
    <t>Greening the Borough Premises Repair</t>
  </si>
  <si>
    <t>Greening the Borugh Land Maint</t>
  </si>
  <si>
    <t>Greening the Borough Trees &amp; Plants</t>
  </si>
  <si>
    <t>Greening the BoroughTransfer of Bal</t>
  </si>
  <si>
    <t>Brockshill DraiPremises Repair</t>
  </si>
  <si>
    <t>Brockshill DraiTransfer of Bal</t>
  </si>
  <si>
    <t>Pool Cover Structral Maint</t>
  </si>
  <si>
    <t>Pool Cover SALXNew Equipment</t>
  </si>
  <si>
    <t>Pool CoverTransfer of Bal</t>
  </si>
  <si>
    <t>Brocks Hill Nat Cem Premises Repair</t>
  </si>
  <si>
    <t>B Hill natural Cemetery New Equipment</t>
  </si>
  <si>
    <t>B Hill Natural Cem  Other External</t>
  </si>
  <si>
    <t>Brocks Hill Natural Cemetery Land Registry F</t>
  </si>
  <si>
    <t>B Hill Natural Cemetery Planning Fees</t>
  </si>
  <si>
    <t>Coombe Pav     Transfer of Bal</t>
  </si>
  <si>
    <t>AMR (RIEP)     New Equipment</t>
  </si>
  <si>
    <t>AMR (RIEP) Other External</t>
  </si>
  <si>
    <t>AMR (RIEP) Contributions</t>
  </si>
  <si>
    <t>AMR (RIEP) Transfer of Bal</t>
  </si>
  <si>
    <t>WCSS Premises Special Works</t>
  </si>
  <si>
    <t>WCSS Purchase of Vehicles</t>
  </si>
  <si>
    <t>WCSS Transfer of Balance</t>
  </si>
  <si>
    <t>Brocks H Flat  Premises Repair</t>
  </si>
  <si>
    <t>Disposal Shed Doors Equipment Maint</t>
  </si>
  <si>
    <t>Brocks H Flat  Other External</t>
  </si>
  <si>
    <t>Brocks H Flat  Transfer of Bal</t>
  </si>
  <si>
    <t>Notice Boards Premises Repair</t>
  </si>
  <si>
    <t>Notice Boards  New Equipment</t>
  </si>
  <si>
    <t>Notice Boards   Other External</t>
  </si>
  <si>
    <t>Notice Boards Notice Boards</t>
  </si>
  <si>
    <t>Notice Boards  Transfer of Bal</t>
  </si>
  <si>
    <t>Play Area Refurbishment Salaries</t>
  </si>
  <si>
    <t>Play Area Refurb Premises Repair</t>
  </si>
  <si>
    <t>Play Area Refurb New Equipment</t>
  </si>
  <si>
    <t>Play Area Refurb Transfer of Bal</t>
  </si>
  <si>
    <t>Composting Plant Premises Repair</t>
  </si>
  <si>
    <t>Composting Plant Transfer of Bal</t>
  </si>
  <si>
    <t>Wig Cem Mem    Premises Repair</t>
  </si>
  <si>
    <t>Wig Cem Mem    Transfer of Bal</t>
  </si>
  <si>
    <t>Car Park Enforcement  Premises Repair</t>
  </si>
  <si>
    <t>Car park Enforcement  Transfer of Bal</t>
  </si>
  <si>
    <t>Picking Line Adapt Premises Repair</t>
  </si>
  <si>
    <t>Picking Line Adaptations New Equipment</t>
  </si>
  <si>
    <t>Picking Line Adapt Transfer of Bal</t>
  </si>
  <si>
    <t>Depot Bay Roofs   Premises Repair</t>
  </si>
  <si>
    <t>Depot bay Roofs   Transfer of Bal</t>
  </si>
  <si>
    <t>Depot Bay Door Premises Repair</t>
  </si>
  <si>
    <t>Depot Bay Door Transfer of Bal</t>
  </si>
  <si>
    <t>Xmas DecorationPremises Repair</t>
  </si>
  <si>
    <t>Xmas Decoration New Equipment</t>
  </si>
  <si>
    <t>Xmas DecorationTransfer of Bal</t>
  </si>
  <si>
    <t>Allotment Drainage  Premises Repair</t>
  </si>
  <si>
    <t>Allotment Drainage New Equipment</t>
  </si>
  <si>
    <t>Allotment Drainage Transfer of Bal</t>
  </si>
  <si>
    <t>Willow Park    Premises Repair</t>
  </si>
  <si>
    <t>Willow Park    Transfer of Bal</t>
  </si>
  <si>
    <t>Brocks Hill Footpaths</t>
  </si>
  <si>
    <t>Brocks Hill Footpaths Prof Serv</t>
  </si>
  <si>
    <t>Brocks Hill Footpaths Planning Fees</t>
  </si>
  <si>
    <t>BH Footpaths    Transfer of Bal</t>
  </si>
  <si>
    <t>Brocks H Wind TPremises Repair</t>
  </si>
  <si>
    <t>Brocks H Wind TOther External</t>
  </si>
  <si>
    <t>Brocks H Wind TTransfer of Bal</t>
  </si>
  <si>
    <t>Pavilion Kitchens Premises Repair</t>
  </si>
  <si>
    <t>Pavilion Kitchens    Transfer of Bal</t>
  </si>
  <si>
    <t>Glass boxes   Premises Repair</t>
  </si>
  <si>
    <t>Glass boxes  Transfer of Bal</t>
  </si>
  <si>
    <t>Uplands Skate  Premises Repair</t>
  </si>
  <si>
    <t>Uplands Skate  Contributions</t>
  </si>
  <si>
    <t>Uplands Skate  Transfer of Bal</t>
  </si>
  <si>
    <t>Grand Union Canal Footbridge</t>
  </si>
  <si>
    <t>Florence Wragg Transfer of Bal</t>
  </si>
  <si>
    <t>Biodiversity   Premises Repair</t>
  </si>
  <si>
    <t>Blaby Rd FootpaPremises Repair</t>
  </si>
  <si>
    <t>Blaby Rd FootpaTransfer of Bal</t>
  </si>
  <si>
    <t>ASB Gates      Premises Repair</t>
  </si>
  <si>
    <t>ASB Gates      Transfer of Bal</t>
  </si>
  <si>
    <t>Street FurniturPremises Repair</t>
  </si>
  <si>
    <t>Street FurniturTransfer of Bal</t>
  </si>
  <si>
    <t>Pavilion InfrasPremises Repair</t>
  </si>
  <si>
    <t>Pavilion InfrasTransfer of Bal</t>
  </si>
  <si>
    <t>Meadows Open SpPremises Repair</t>
  </si>
  <si>
    <t>Meadows Open SpTransfer of Bal</t>
  </si>
  <si>
    <t>Refurb PubCons Premises Repair</t>
  </si>
  <si>
    <t>Refurb PubCons Prof Serv</t>
  </si>
  <si>
    <t>Refurb PubCons Transfer of Bal</t>
  </si>
  <si>
    <t>Bus Shelters RoPremises Repair</t>
  </si>
  <si>
    <t>Bus Shelters RoTransfer of Bal</t>
  </si>
  <si>
    <t>Car Parks      Premises Repair</t>
  </si>
  <si>
    <t>Car Parks      New Equipment</t>
  </si>
  <si>
    <t>Car Parks      Transfer of Bal</t>
  </si>
  <si>
    <t>Interprit SignsPremises Repair</t>
  </si>
  <si>
    <t>Interprit SignsTransfer of Bal</t>
  </si>
  <si>
    <t>Parks FootpathsPremises Repair</t>
  </si>
  <si>
    <t>Parks Footpaths Other External</t>
  </si>
  <si>
    <t>Parks FootpathsTransfer of Bal</t>
  </si>
  <si>
    <t>Wig Cem Wall   Premises Repair</t>
  </si>
  <si>
    <t>Wig Cem Wall   Transfer of Bal</t>
  </si>
  <si>
    <t>Uplands Pav    Premises Repair</t>
  </si>
  <si>
    <t>Uplands Pav    Transfer of Bal</t>
  </si>
  <si>
    <t>Willow Park PlaPremises Repair</t>
  </si>
  <si>
    <t>Willow Park PlaTransfer of Bal</t>
  </si>
  <si>
    <t>St Peters Premises Repair</t>
  </si>
  <si>
    <t>St Peters       Supply &amp; Delive</t>
  </si>
  <si>
    <t>St Peters     Transfer of Bal</t>
  </si>
  <si>
    <t>Wig Pool Fence Premises Repair</t>
  </si>
  <si>
    <t>Wig Pool Fence Transfer of Bal</t>
  </si>
  <si>
    <t>Blaby RP FootpaNew Equipment</t>
  </si>
  <si>
    <t>Blaby RP FootpaTransfer of Bal</t>
  </si>
  <si>
    <t>Florence FencinPremises Repair</t>
  </si>
  <si>
    <t>Florence Fencin New Equipment</t>
  </si>
  <si>
    <t>Florence FencinTransfer of Bal</t>
  </si>
  <si>
    <t>Oadby Pool WallPremises Repair</t>
  </si>
  <si>
    <t>Oadby Pool WallTransfer of Bal</t>
  </si>
  <si>
    <t>New Litter BinsPremises Repair</t>
  </si>
  <si>
    <t>New Litter BinsLitter Bins</t>
  </si>
  <si>
    <t>New Litter BinsTransfer of Bal</t>
  </si>
  <si>
    <t>Disposal shed Premises Repair</t>
  </si>
  <si>
    <t>Disposal shed Transfer of Bal</t>
  </si>
  <si>
    <t>BH Interpret EnPremises Repair</t>
  </si>
  <si>
    <t>BH Interpret EnTransfer of Bal</t>
  </si>
  <si>
    <t>Cems &amp; Church  Premises Repair</t>
  </si>
  <si>
    <t>Cems &amp; Church  Transfer of Bal</t>
  </si>
  <si>
    <t>Aylestone Lane Allotment</t>
  </si>
  <si>
    <t>Aylestone Lane Balance Transfer</t>
  </si>
  <si>
    <t>Planters       Premises Repair</t>
  </si>
  <si>
    <t>Planters       Transfer of Bal</t>
  </si>
  <si>
    <t>S Wig Regen't  Premises Repair</t>
  </si>
  <si>
    <t>S Wig Regen't  New Equipment</t>
  </si>
  <si>
    <t>S Wig Regen't  Other External</t>
  </si>
  <si>
    <t>S Wig Regen't  Reimbursements</t>
  </si>
  <si>
    <t>S Wig Regen't  Transfer of Bal</t>
  </si>
  <si>
    <t>Notice Boards  Premises Repair</t>
  </si>
  <si>
    <t>Brocks Hill CarPremises Repair</t>
  </si>
  <si>
    <t>Brocks Hill CarTransfer of Bal</t>
  </si>
  <si>
    <t>Wig Rd Allot   Premises Repair</t>
  </si>
  <si>
    <t>Wig Rd Allot   Other External</t>
  </si>
  <si>
    <t>Wig Rd Allot   Transfer of Bal</t>
  </si>
  <si>
    <t>Vehicle reconditioning</t>
  </si>
  <si>
    <t>Vehicle reconditioning       Transfer of Bal</t>
  </si>
  <si>
    <t>Leisure C SoundProf Serv</t>
  </si>
  <si>
    <t>Uplands Noise  Premises Repair</t>
  </si>
  <si>
    <t>Uplands Noise  Prof Serv</t>
  </si>
  <si>
    <t>Ellis Park BowlPremises Repair</t>
  </si>
  <si>
    <t>Ellis Park BowlTransfer of Bal</t>
  </si>
  <si>
    <t>B.H. Play EquipPremises Repair</t>
  </si>
  <si>
    <t>B.H. Play EquipNew Equipment</t>
  </si>
  <si>
    <t>B.H. Play EquipTransfer of Bal</t>
  </si>
  <si>
    <t>Vic Bus ShelterBus Shelters</t>
  </si>
  <si>
    <t>Vic Bus ShelterTransfer of Bal</t>
  </si>
  <si>
    <t>Oadby Cemetery Salaries</t>
  </si>
  <si>
    <t>Oadby Cemetery Premises Repair</t>
  </si>
  <si>
    <t>Oadby Cemetery Planning Fees</t>
  </si>
  <si>
    <t>Oadby Cemetery Transfer of Bal</t>
  </si>
  <si>
    <t>DepotResurface Premises Repair</t>
  </si>
  <si>
    <t>DepotResurface Transfer of Bal</t>
  </si>
  <si>
    <t>BrocksHillLightPremises Repair</t>
  </si>
  <si>
    <t>BrocksHillLightTransfer of Bal</t>
  </si>
  <si>
    <t>BrockHillKitchePremises Repair</t>
  </si>
  <si>
    <t>BrockHillKitcheTransfer of Bal</t>
  </si>
  <si>
    <t>EllisParkTennisPremises Repair</t>
  </si>
  <si>
    <t>EllisParkTennisTransfer of Bal</t>
  </si>
  <si>
    <t>ParklandsLandscPremises Repair</t>
  </si>
  <si>
    <t>ParklandsLandscTransfer of Bal</t>
  </si>
  <si>
    <t>DepotRoofRepairPremises Repair</t>
  </si>
  <si>
    <t>DepotRoofRepairTransfer of Bal</t>
  </si>
  <si>
    <t>DepotSiteWorkPremises Repair</t>
  </si>
  <si>
    <t>DepotSiteWorkTransfer of Bal</t>
  </si>
  <si>
    <t>Unallocated    Premises Repair</t>
  </si>
  <si>
    <t>Unallocated    Transfer of Bal</t>
  </si>
  <si>
    <t>Depot Air Con  Premises Repair</t>
  </si>
  <si>
    <t>Depot Air Con  Transfer of Bal</t>
  </si>
  <si>
    <t>Parklands Imp  Premises Repair</t>
  </si>
  <si>
    <t>Parklands Imp  New Equipment</t>
  </si>
  <si>
    <t>Parklands Imp  Other External</t>
  </si>
  <si>
    <t>Parklands Imp  Transfer of Bal</t>
  </si>
  <si>
    <t>BrocksHill PlayPremises Repair</t>
  </si>
  <si>
    <t>Play Areas     Premises Repair</t>
  </si>
  <si>
    <t>Play Areas     Rolling Program</t>
  </si>
  <si>
    <t>Play Areas     Transfer of Bal</t>
  </si>
  <si>
    <t>Depot Alarm&amp;CCTV    Premises Repair</t>
  </si>
  <si>
    <t>Depot Alarm&amp;CCTV    Equipment Maint</t>
  </si>
  <si>
    <t>Depot Alarm&amp;CCTV    Transfer of Bal</t>
  </si>
  <si>
    <t>Grave Shoring  Premises Repair</t>
  </si>
  <si>
    <t>Grave Shoring  New Equipment</t>
  </si>
  <si>
    <t>Grave Shoring  Transfer of Bal</t>
  </si>
  <si>
    <t>Security Imp.  Premises Repair</t>
  </si>
  <si>
    <t>Security Imp.  Transfer of Bal</t>
  </si>
  <si>
    <t xml:space="preserve"> Oadby CemeteryPremises Repair</t>
  </si>
  <si>
    <t>Oadby cem. wallTransfer of Bal</t>
  </si>
  <si>
    <t>Horsewell Lane Salaries</t>
  </si>
  <si>
    <t>Horsewell Lane Premises Repair</t>
  </si>
  <si>
    <t>Horsewell Lane Prof Serv</t>
  </si>
  <si>
    <t>Horsewell Lane Transfer of Bal</t>
  </si>
  <si>
    <t>Fleet Management  Premises Repair</t>
  </si>
  <si>
    <t>Fleet Manangement  Transfer of Bal</t>
  </si>
  <si>
    <t>Oadby Pool     Premises Repair</t>
  </si>
  <si>
    <t>Oadby Pool     Transfer of Bal</t>
  </si>
  <si>
    <t>Vehicle cameras   Premises Repair</t>
  </si>
  <si>
    <t>Vehilcle cameras  Plant Repairs</t>
  </si>
  <si>
    <t>Vehilcle cameras  Transfer of Bal</t>
  </si>
  <si>
    <t>St. name platesPremises Repair</t>
  </si>
  <si>
    <t>Street name plate renewals</t>
  </si>
  <si>
    <t>St. name platesTransfer of Bal</t>
  </si>
  <si>
    <t>BrocksH. officePremises Repair</t>
  </si>
  <si>
    <t>BrocksH. officeOther External</t>
  </si>
  <si>
    <t>BrocksH. officeTransfer of Bal</t>
  </si>
  <si>
    <t>Fludes Lane    Premises Repair</t>
  </si>
  <si>
    <t>Fludes Lane    Land Maint</t>
  </si>
  <si>
    <t>Fludes Lane    Transfer of Bal</t>
  </si>
  <si>
    <t>Oadby Grange PkPremises Repair</t>
  </si>
  <si>
    <t>Oadby Grange PkLand Maint</t>
  </si>
  <si>
    <t>Oadby Grange PkTransfer of Bal</t>
  </si>
  <si>
    <t>Blaby Pk BridlePremises Repair</t>
  </si>
  <si>
    <t>Blaby Pk BridleTransfer of Bal</t>
  </si>
  <si>
    <t>Uplands BasketbPremises Repair</t>
  </si>
  <si>
    <t>Uplands BasketbTransfer of Bal</t>
  </si>
  <si>
    <t>Meadows Play   Premises Repair</t>
  </si>
  <si>
    <t>Meadows Play   Transfer of Bal</t>
  </si>
  <si>
    <t>Play Areas RollPremises Repair</t>
  </si>
  <si>
    <t>Play Areas RollTransfer of Bal</t>
  </si>
  <si>
    <t>Uplands Rd Dev Premises Repair</t>
  </si>
  <si>
    <t>Uplands Rd Dev Transfer of Bal</t>
  </si>
  <si>
    <t>Depot Access RdPremises Repair</t>
  </si>
  <si>
    <t>Depot Access RdTransfer of Bal</t>
  </si>
  <si>
    <t>Recycling GrantNew Equipment</t>
  </si>
  <si>
    <t>Recycling GrantTransfer of Bal</t>
  </si>
  <si>
    <t>Depot Mess RoomPremises Repair</t>
  </si>
  <si>
    <t>Depot Mess RoomTransfer of Bal</t>
  </si>
  <si>
    <t>S10g S Wig Col Land Maint</t>
  </si>
  <si>
    <t>S10g S Wig Col Transfer of Bal</t>
  </si>
  <si>
    <t>Walter Charles Premises Repair</t>
  </si>
  <si>
    <t>Walter Charles Transfer of Bal</t>
  </si>
  <si>
    <t>asbestos removaPremises Repair</t>
  </si>
  <si>
    <t>asbestos removaTransfer of Bal</t>
  </si>
  <si>
    <t>Bobcat 2571    New Equipment</t>
  </si>
  <si>
    <t>Bobcat 2571    Transfer of Bal</t>
  </si>
  <si>
    <t>Glass recyclingPremises Repair</t>
  </si>
  <si>
    <t>Glass recyclingNew Equipment</t>
  </si>
  <si>
    <t>Glass recyclingTransfer of Bal</t>
  </si>
  <si>
    <t>Depot New DoorsPremises Repair</t>
  </si>
  <si>
    <t>Depot New DoorsTransfer of Bal</t>
  </si>
  <si>
    <t>Lucas Marsh De-silting Premises Repair</t>
  </si>
  <si>
    <t>Lucas Marsh De-silting Land Maint</t>
  </si>
  <si>
    <t>Lucas Marsh De-silting Transfer of Bal</t>
  </si>
  <si>
    <t>Digital Scanning Equipment Premises Repair</t>
  </si>
  <si>
    <t>Digital Scanning Equipment New Equipment</t>
  </si>
  <si>
    <t>Digital Scanning Equipment Transfer of Bal</t>
  </si>
  <si>
    <t>Vehicle Camera System New Equipment</t>
  </si>
  <si>
    <t>Bassett Centre Hand Back Premises Repair</t>
  </si>
  <si>
    <t>Bassett Centre Hand Back Transfer of Bal</t>
  </si>
  <si>
    <t>Terex 860 Hoe Loader Purchase of Veh</t>
  </si>
  <si>
    <t>Terex 860 Hoe Loader Transfer of Bal</t>
  </si>
  <si>
    <t>Purchase of Old New Holland New Equipment</t>
  </si>
  <si>
    <t>Purchase of Old New Holland Transfer of Bal</t>
  </si>
  <si>
    <t>Torro Triple Mower rep 77032 New Equipment</t>
  </si>
  <si>
    <t>Torro Triple Mower rep 77032 Transfer of Bal</t>
  </si>
  <si>
    <t>Torro Gang Mower rep 70026 New Equipment</t>
  </si>
  <si>
    <t>Torro Gang Mower rep 70026 Transfer of Bal</t>
  </si>
  <si>
    <t>New Holland Tractor New Equipment</t>
  </si>
  <si>
    <t>New Holland Tractor Transfer of Bal</t>
  </si>
  <si>
    <t>Garden Waste Green Bins Premises Repair</t>
  </si>
  <si>
    <t>Garden Waste Green Bins New Equipment</t>
  </si>
  <si>
    <t>Garden Waste Green Bins Transfer of Bal</t>
  </si>
  <si>
    <t>Purchase of 6 Refuse Vehicles Purchase of Veh</t>
  </si>
  <si>
    <t>Purchase of 6 Refuse Vehicles Transfer of Bal</t>
  </si>
  <si>
    <t>Brocks Hill Open Space area Premises Repair</t>
  </si>
  <si>
    <t>Brocks Hill Open Space area Transfer of Bal</t>
  </si>
  <si>
    <t>Car Park Resurfacing Premises Repair</t>
  </si>
  <si>
    <t>Car Park Resurfacing Transfer of Bal</t>
  </si>
  <si>
    <t>Brocks Hill Earth Bank Premises Repair</t>
  </si>
  <si>
    <t>Brocks Hill Earth Bank Transfer of Bal</t>
  </si>
  <si>
    <t>Clifton Bridge Development Premises Repair</t>
  </si>
  <si>
    <t>Clifton Bridge Development Transfer of Bal</t>
  </si>
  <si>
    <t>Vehicle Workshop Lift New Equipment</t>
  </si>
  <si>
    <t>Vehicle Workshop Lift Transfer of Bal</t>
  </si>
  <si>
    <t>Refurbishment of Bus shelters Premises Repair</t>
  </si>
  <si>
    <t>Refurbishment of Bus shelters Bus Shelters</t>
  </si>
  <si>
    <t>Refurbishment of Bus shelters Transfer of Bal</t>
  </si>
  <si>
    <t>KX05 OEB McCormick Tractor Purchase of Veh</t>
  </si>
  <si>
    <t xml:space="preserve"> KX05 OEB McCormick Tractor Transfer of Bal</t>
  </si>
  <si>
    <t>Purchase of Transit from Blaby Purchase of Veh</t>
  </si>
  <si>
    <t>Purchase of Transit from Blaby Transfer of Bal</t>
  </si>
  <si>
    <t>Brocks Hill Vehicle HLF Grant Purchase of Veh</t>
  </si>
  <si>
    <t>Brocks Hill Vehicle HLF Grant Transfer of Bal</t>
  </si>
  <si>
    <t>Ford Transit Custom Van Premises Repair</t>
  </si>
  <si>
    <t>Ford Transit Custom Van New Equipment</t>
  </si>
  <si>
    <t>Ford Transit Custom Van Transfer of Bal</t>
  </si>
  <si>
    <t>3 Public Cleansing Vehicles New Equipment</t>
  </si>
  <si>
    <t xml:space="preserve"> 3 Public Cleansing Vehicles Transfer of Bal</t>
  </si>
  <si>
    <t>Cleveland Road Open Space Premises Repair</t>
  </si>
  <si>
    <t>Cleveland Road Open Space Transfer of Bal</t>
  </si>
  <si>
    <t>Blaby Road park Lights New Equipment</t>
  </si>
  <si>
    <t>Blaby Road park Lights Transfer of Bal</t>
  </si>
  <si>
    <t>Public Cleansing Vehicles 3 New Equipment</t>
  </si>
  <si>
    <t>Public Cleansing Vehicles 3 Transfer of Bal</t>
  </si>
  <si>
    <t>Canopy at Shiela Mitchell Pav Premises Repair</t>
  </si>
  <si>
    <t>Canopy at Shiela Mitchell Pav New Equipment</t>
  </si>
  <si>
    <t>Canopy at Shiela Mitchell Pav Transfer of Bal</t>
  </si>
  <si>
    <t>Ride on Mower Cemeteries Premises Repair</t>
  </si>
  <si>
    <t>Ride on Mower Cemeteries New Equipment</t>
  </si>
  <si>
    <t>Ride on Mower Cemeteries Transfer of Bal</t>
  </si>
  <si>
    <t>Sandhurst St Car Park Wall Premises Repair</t>
  </si>
  <si>
    <t>Sandhurst St Car Park Wall Transfer of Bal</t>
  </si>
  <si>
    <t>Blaby Rd Park Pavilion Premises Repair</t>
  </si>
  <si>
    <t>Parklands Car Park Imp Premises Repair</t>
  </si>
  <si>
    <t>Parklands Car Park Imp Transfer of Bal</t>
  </si>
  <si>
    <t>Vehicle Replacements 16/17 New Equipment</t>
  </si>
  <si>
    <t>Vehicle Replacements 16/17 Prof Serv</t>
  </si>
  <si>
    <t>Vehicle Replacements 16/17 Transfer of Bal</t>
  </si>
  <si>
    <t>Replacement RVC New Equipment</t>
  </si>
  <si>
    <t>Replacement RVC Transfer of Bal</t>
  </si>
  <si>
    <t>Top Loader with Crane New Equipment</t>
  </si>
  <si>
    <t>Top Loader with Crane Transfer of Bal</t>
  </si>
  <si>
    <t>Fiat Ducato Beaver Tail New Equipment</t>
  </si>
  <si>
    <t>Fiat Ducato Beaver Tail Transfer of Bal</t>
  </si>
  <si>
    <t>Fiat Doblo Oick Up New Equipment</t>
  </si>
  <si>
    <t>Fiat Doblo Oick Up Transfer of Bal</t>
  </si>
  <si>
    <t>Grimebuster Replacement New Equipment</t>
  </si>
  <si>
    <t>Grimebuster Replacement Transfer of Bal</t>
  </si>
  <si>
    <t>Brocks Hill Dev - Play Equip Premises Repair</t>
  </si>
  <si>
    <t>Brocks Hill Dev - Play Equip New Equipment</t>
  </si>
  <si>
    <t>Brocks Hill Dev - Play Equip Prof Serv</t>
  </si>
  <si>
    <t>Brocks Hill Dev - Play Equip Transfer of Bal</t>
  </si>
  <si>
    <t>Road Sweepers 1718 programe New Equipment</t>
  </si>
  <si>
    <t>Road Sweepers 1718 programe Transfer of Bal</t>
  </si>
  <si>
    <t>Crow Mills Picnic Shelter Premises Repair</t>
  </si>
  <si>
    <t>Crow Mills Picnic Shelter Transfer of Bal</t>
  </si>
  <si>
    <t>Dog Walk Shelter Premises Repair</t>
  </si>
  <si>
    <t>Dog Walk Shelter Transfer of Bal</t>
  </si>
  <si>
    <t>Ervins Lock Footbridge Premises Repair</t>
  </si>
  <si>
    <t>Ervins Lock Footbridge Transfer of Bal</t>
  </si>
  <si>
    <t>Garden of Remembrance Oadby Premises Repair</t>
  </si>
  <si>
    <t>Garden of Remembrance Oadby Transfer of Bal</t>
  </si>
  <si>
    <t>Garden of Remembrance Wigston Premises Repair</t>
  </si>
  <si>
    <t>Garden of Remembrance Wigston Transfer of Bal</t>
  </si>
  <si>
    <t>Grounds Maintenance Equipment New Equipment</t>
  </si>
  <si>
    <t>Grounds Maintenance Equipment Transfer of Bal</t>
  </si>
  <si>
    <t>Recycling Wheelie Bins New Equipment</t>
  </si>
  <si>
    <t>Recycling Wheelie Bins Transfer of Bal</t>
  </si>
  <si>
    <t>Florence Wragg Playground Premises Repair</t>
  </si>
  <si>
    <t>Florence Wragg Playground Transfer of Bal</t>
  </si>
  <si>
    <t>Uplands Park Adult Gym Equip New Equipment</t>
  </si>
  <si>
    <t>Uplands Park Adult Gym Equip Transfer of Bal</t>
  </si>
  <si>
    <t>CCTV Cameras New Equipment</t>
  </si>
  <si>
    <t>CCTV Cameras Transfer of Bal</t>
  </si>
  <si>
    <t>Air Quality Monitoring New Equipment</t>
  </si>
  <si>
    <t>Air Quality Monitoring Other Licences</t>
  </si>
  <si>
    <t>Air Quality Monitoring Planning Fees</t>
  </si>
  <si>
    <t>Air Quality Monitoring Transfer of Bal</t>
  </si>
  <si>
    <t>Allotment Admin Software Salaries</t>
  </si>
  <si>
    <t>Allotment Admin Software Computer Sware</t>
  </si>
  <si>
    <t>Allotment Admin Software Transfer of Bal</t>
  </si>
  <si>
    <t>Fuel Tank Refurbishment New Equipment</t>
  </si>
  <si>
    <t>Replacement Shredder/Chipper New Equipment</t>
  </si>
  <si>
    <t>Crow Mills Fence Premises Repair</t>
  </si>
  <si>
    <t>St Wistan ChurcPremises Repair</t>
  </si>
  <si>
    <t>St Wistan ChurcTransfer of Bal</t>
  </si>
  <si>
    <t>Oadby Xmas     Premises Repair</t>
  </si>
  <si>
    <t>Oadby Xmas Dec's.New Equipment</t>
  </si>
  <si>
    <t>Oadby Xmas Grant/Loan Pay</t>
  </si>
  <si>
    <t>Oadby Xmas     Transfer of Bal</t>
  </si>
  <si>
    <t>Wigston M. XmasPremises Repair</t>
  </si>
  <si>
    <t>Wigston M. Xmas New Equipment</t>
  </si>
  <si>
    <t>Wigston M. Xmas Grant/Loan Pay</t>
  </si>
  <si>
    <t>Wigston M. XmasTransfer of Bal</t>
  </si>
  <si>
    <t>S. Wigston XmasPremises Repair</t>
  </si>
  <si>
    <t>S. Wigston Xmas New Equipment</t>
  </si>
  <si>
    <t>S. Wigston Xmas Grant/Loan Pay</t>
  </si>
  <si>
    <t>S. Wigston XmasTransfer of Bal</t>
  </si>
  <si>
    <t>Rosemead Drive Kerbs</t>
  </si>
  <si>
    <t>PMP Signs      Transfer of Bal</t>
  </si>
  <si>
    <t>W Gun Pk Premises Repair</t>
  </si>
  <si>
    <t>W Gun Pk       Other External</t>
  </si>
  <si>
    <t>W Gun Pk Transfer of Bal</t>
  </si>
  <si>
    <t>Blaby Pk Fence Premises Repair</t>
  </si>
  <si>
    <t>Fairfield SheltPremises Repair</t>
  </si>
  <si>
    <t>Fairfield SheltTransfer of Bal</t>
  </si>
  <si>
    <t>East Street CP Premises Repair</t>
  </si>
  <si>
    <t>East Street CP Transfer of Bal</t>
  </si>
  <si>
    <t>Mem Park Bins  New Equipment</t>
  </si>
  <si>
    <t>Mem Park Bins  Transfer of Bal</t>
  </si>
  <si>
    <t>Bus Shelt GlousBus Shelters</t>
  </si>
  <si>
    <t>Bus Shelt GlousLitter Bins</t>
  </si>
  <si>
    <t>Bus Shelt GlousTransfer of Bal</t>
  </si>
  <si>
    <t>Bus Shelt F W WBus Shelters</t>
  </si>
  <si>
    <t>Bus Shelt F W WTransfer of Bal</t>
  </si>
  <si>
    <t>Bench Chestnut Public Seats</t>
  </si>
  <si>
    <t>St Peters Ramp Premises Repair</t>
  </si>
  <si>
    <t>St Peters Ramp  Transfer of Bal</t>
  </si>
  <si>
    <t>Bridge Fludes  Premises Repair</t>
  </si>
  <si>
    <t>Bridge Fludes  Transfer of Bal</t>
  </si>
  <si>
    <t>Bus Shelters   Premises Repair</t>
  </si>
  <si>
    <t>Bus Shelters   Transfer of Bal</t>
  </si>
  <si>
    <t>Info Boards    Premises Repair</t>
  </si>
  <si>
    <t>Info Boards    Transfer of Bal</t>
  </si>
  <si>
    <t>Artwork WickhamPremises Repair</t>
  </si>
  <si>
    <t>Artwork WickhamTransfer of Bal</t>
  </si>
  <si>
    <t>Rolleston Bus SBus Shelters</t>
  </si>
  <si>
    <t>Rolleston Bus STransfer of Bal</t>
  </si>
  <si>
    <t>Litter Bins OadLitter Bins</t>
  </si>
  <si>
    <t>Litter Bins OadTransfer of Bal</t>
  </si>
  <si>
    <t>Rosemead SeesawNew Equipment</t>
  </si>
  <si>
    <t>Rosemead SeesawTransfer of Bal</t>
  </si>
  <si>
    <t>Uplands Play EqNew Equipment</t>
  </si>
  <si>
    <t>Uplands Play Eq Bus Shelters</t>
  </si>
  <si>
    <t>Uplands Play EqTransfer of Bal</t>
  </si>
  <si>
    <t>Coombe Play Eq New Equipment</t>
  </si>
  <si>
    <t>Coombe Play Eq Transfer of Bal</t>
  </si>
  <si>
    <t>Illife park PlyNew Equipment</t>
  </si>
  <si>
    <t>Illife park PlyOther External</t>
  </si>
  <si>
    <t>Illife park PlyTransfer of Bal</t>
  </si>
  <si>
    <t>New Benches OadPublic Seats</t>
  </si>
  <si>
    <t>New Benches OadTransfer of Bal</t>
  </si>
  <si>
    <t>Env ImprovementNew Equipment</t>
  </si>
  <si>
    <t>Env ImprovementPublic Seats</t>
  </si>
  <si>
    <t>Env ImprovementTransfer of Bal</t>
  </si>
  <si>
    <t>S Wig Litter BiLitter Bins</t>
  </si>
  <si>
    <t>S Wig Litter BiDog Bin Empty</t>
  </si>
  <si>
    <t>S Wig Litter BiTransfer of Bal</t>
  </si>
  <si>
    <t>Coombe Bridge  New Equipment</t>
  </si>
  <si>
    <t>Coombe Bridge  Transfer of Bal</t>
  </si>
  <si>
    <t>British Legion Grant/Loan Pay</t>
  </si>
  <si>
    <t>British Legion Transfer of Bal</t>
  </si>
  <si>
    <t>Horsewell play Salaries</t>
  </si>
  <si>
    <t>Horsewell play New Equipment</t>
  </si>
  <si>
    <t>Horsewell play Transfer of Bal</t>
  </si>
  <si>
    <t>Chicken Walk   Premises Repair</t>
  </si>
  <si>
    <t>Chicken Walk Transfer of Bal</t>
  </si>
  <si>
    <t>Wigston Forum Tree Planters New Equipment</t>
  </si>
  <si>
    <t>Wigston Forum Tree Planters Transfer of Bal</t>
  </si>
  <si>
    <t>Bus Seat Briar WalkPublic Seats</t>
  </si>
  <si>
    <t>Bus Shelter Seat (Walk) Transfer of Bal</t>
  </si>
  <si>
    <t>Christmas Capers Grant - SW Tr Grant/Loan Pay</t>
  </si>
  <si>
    <t>Christmas Capers Grant - SW Tr Transfer of Bal</t>
  </si>
  <si>
    <t>Oadby Civic Society - Artwork Grant/Loan Pay</t>
  </si>
  <si>
    <t>Oadby Civic Society - Artwork Transfer of Bal</t>
  </si>
  <si>
    <t>Blaby Road Flag Pole New Equipment</t>
  </si>
  <si>
    <t>Blaby Road Flag pole Transfer of Bal</t>
  </si>
  <si>
    <t>Ellis Park Benches Public Seats</t>
  </si>
  <si>
    <t>Ellis Park Benches Transfer of Bal</t>
  </si>
  <si>
    <t>Grant to Lions Grant/Loan Pay</t>
  </si>
  <si>
    <t>Grant to Lions Transfer of Bal</t>
  </si>
  <si>
    <t>Grant to Little Hill Residents Grant/Loan Pay</t>
  </si>
  <si>
    <t>Grant to Little Hill Residents Transfer of Bal</t>
  </si>
  <si>
    <t>Grant to Pride of the Borough Grant/Loan Pay</t>
  </si>
  <si>
    <t>Grant to Pride of the Borough Transfer of Bal</t>
  </si>
  <si>
    <t>Rascals Mother and Toddler Gro Grant/Loan Pay</t>
  </si>
  <si>
    <t>Rascals Mother and Toddler Gro Transfer of Bal</t>
  </si>
  <si>
    <t>Brocks Hill Building Developme Premises Repair</t>
  </si>
  <si>
    <t>Brocks Hill Building Developme Fixt&amp;Fitt Maint</t>
  </si>
  <si>
    <t>Brocks Hill Building Developme New Equipment</t>
  </si>
  <si>
    <t>Brocks Hill Building Developme Prof Serv</t>
  </si>
  <si>
    <t>Peace Sculpture Peace M Park Grant/Loan Pay</t>
  </si>
  <si>
    <t>Brocks Hill Building Developme Transfer of Bal</t>
  </si>
  <si>
    <t>Brocks Hill Sewer Line Premises Repair</t>
  </si>
  <si>
    <t>Wigston Forum - Gritbins New Equipment</t>
  </si>
  <si>
    <t>Brocks Hill Sewer Line Transfer of Bal</t>
  </si>
  <si>
    <t>Allotment Roads Upgrade Premises Repair</t>
  </si>
  <si>
    <t>Allotment Roads Upgrade Transfer of Bal</t>
  </si>
  <si>
    <t>Ellis Park Pavilion Floor Premises Repair</t>
  </si>
  <si>
    <t>Ellis Park Pavilion Floor Transfer of Bal</t>
  </si>
  <si>
    <t>Garden of Remembrance Ext Premises Repair</t>
  </si>
  <si>
    <t>Garden of Remembrance Ext Transfer of Bal</t>
  </si>
  <si>
    <t>Reconnecting with Nature Premises Repair</t>
  </si>
  <si>
    <t>Leisure Facility Redevelopment Premises Repair</t>
  </si>
  <si>
    <t>Leisure Facility Redevelopment Prof Serv</t>
  </si>
  <si>
    <t>Leisure Facility Redevelopment Transfer of Bal</t>
  </si>
  <si>
    <t>Mobile Speed Signs in Wigston New Equipment</t>
  </si>
  <si>
    <t>Mobile Speed Signs in Wigston Transfer of Bal</t>
  </si>
  <si>
    <t>Oadby Stakeholders WWI Commem. Grant/Loan Pay</t>
  </si>
  <si>
    <t>Oadby Stakeholders WWI Commem. Transfer of Bal</t>
  </si>
  <si>
    <t>Bus Shelter Wigston Bus Shelters</t>
  </si>
  <si>
    <t>Bus Shelter Wigston Transfer of Bal</t>
  </si>
  <si>
    <t>Gritbins Mere Road Wigston New Equipment</t>
  </si>
  <si>
    <t>Gritbins Mere Road Wigston Transfer of Bal</t>
  </si>
  <si>
    <t>First Response Defribulators New Equipment</t>
  </si>
  <si>
    <t>First Response Defribulators Grant/Loan Pay</t>
  </si>
  <si>
    <t>First Response Defribulators Transfer of Bal</t>
  </si>
  <si>
    <t>Wigston Foodies Grant Grant/Loan Pay</t>
  </si>
  <si>
    <t>Wigston Foodies Grant Transfer of Bal</t>
  </si>
  <si>
    <t>Phoenix Theripies Grant Grant/Loan Pay</t>
  </si>
  <si>
    <t>Phoenix Theripies Grant Transfer of Bal</t>
  </si>
  <si>
    <t>Friends of Brocks Hill Grant/Loan Pay</t>
  </si>
  <si>
    <t>Friends of Brocks Hill Transfer of Bal</t>
  </si>
  <si>
    <t>Bush Shelters 15/16 prog Bus Shelters</t>
  </si>
  <si>
    <t>Bush Shelters 15/16 prog Transfer of Bal</t>
  </si>
  <si>
    <t>Civic orchastra Grant Grant/Loan Pay</t>
  </si>
  <si>
    <t>Civic orchastra Grant Transfer of Bal</t>
  </si>
  <si>
    <t>Ellis Park Drinking Fountain New Equipment</t>
  </si>
  <si>
    <t>Ellis Park Drinking Fountain Transfer of Bal</t>
  </si>
  <si>
    <t>Civic Soc Conserve Plaques New Equipment</t>
  </si>
  <si>
    <t>Civic Soc Conserve Plaques Transfer of Bal</t>
  </si>
  <si>
    <t>Grant for Church clock Oad PCC Grant/Loan Pay</t>
  </si>
  <si>
    <t>Grant for Church clock Oad PCC Transfer of Bal</t>
  </si>
  <si>
    <t>Oadby Civic Society Grant/Loan Pay</t>
  </si>
  <si>
    <t>Oadby Civic Society Transfer of Bal</t>
  </si>
  <si>
    <t>Oadby Remembers Grant Grant/Loan Pay</t>
  </si>
  <si>
    <t>Oadby Remembers Grant Transfer of Bal</t>
  </si>
  <si>
    <t>3G Pitch Oadby Grant/Loan Pay</t>
  </si>
  <si>
    <t>3G Pitch Oadby Transfer of Bal</t>
  </si>
  <si>
    <t>Oadby Cemetary Extension Salaries</t>
  </si>
  <si>
    <t>Oadby Cemetary Extension Premises Repair</t>
  </si>
  <si>
    <t>Oadby Cemetary Extension Transfer of Bal</t>
  </si>
  <si>
    <t>Kitchen Sheila Mitchell Pavill Salaries</t>
  </si>
  <si>
    <t>Kitchen Sheila Mitchell Pavill Premises Repair</t>
  </si>
  <si>
    <t>Kitchen Sheila Mitchell Pavill Transfer of Bal</t>
  </si>
  <si>
    <t>Outdoor Fitness Equipment Salaries</t>
  </si>
  <si>
    <t>Outdoor Fitness Equipment New Equipment</t>
  </si>
  <si>
    <t>Outdoor Fitness Equipment Transfer of Bal</t>
  </si>
  <si>
    <t>Pitch Improvement Programme Transfer of Bal</t>
  </si>
  <si>
    <t>Private Sports Grants Grant/Loan Pay</t>
  </si>
  <si>
    <t>Private Sports Grants Transfer of Bal</t>
  </si>
  <si>
    <t>Play Area Surface Replacements Salaries</t>
  </si>
  <si>
    <t>Play Area Surface Replacements Premises Repair</t>
  </si>
  <si>
    <t>Play Area Surface Replacements New Equipment</t>
  </si>
  <si>
    <t>Play Area Surface Replacements Transfer of Bal</t>
  </si>
  <si>
    <t>Shop Front Grants Transfer of Bal</t>
  </si>
  <si>
    <t>Town Centre WiFi Transfer of Bal</t>
  </si>
  <si>
    <t>Willow Park Skate Park Salaries</t>
  </si>
  <si>
    <t>Willow Park Skate Park New Equipment</t>
  </si>
  <si>
    <t>Willow Park Skate Park Transfer of Bal</t>
  </si>
  <si>
    <t>Freer Centre Boiler Salaries</t>
  </si>
  <si>
    <t>Freer Centre Boiler Premises Repair</t>
  </si>
  <si>
    <t>Freer Centre Boiler Transfer of Bal</t>
  </si>
  <si>
    <t>Brocks Hill RecContributions</t>
  </si>
  <si>
    <t>Brocks Hill RecTransfer of Bal</t>
  </si>
  <si>
    <t>Florence Wragg Contributions</t>
  </si>
  <si>
    <t>DEFRA          Grant Income</t>
  </si>
  <si>
    <t>DEFRA          Ext Funding Inc</t>
  </si>
  <si>
    <t>DEFRA          Transfer of Bal</t>
  </si>
  <si>
    <t>Biodiversity   Contributions</t>
  </si>
  <si>
    <t>Biodiversity   Transfer of Bal</t>
  </si>
  <si>
    <t>B/Hill Flat    Contributions</t>
  </si>
  <si>
    <t>B/Hill Flat    Transfer of Bal</t>
  </si>
  <si>
    <t>B/Hill LandscapContributions</t>
  </si>
  <si>
    <t>B/Hill LandscapTransfer of Bal</t>
  </si>
  <si>
    <t>C&amp;D Cap FundingContributions</t>
  </si>
  <si>
    <t>C&amp;D Cap FundingTransfer of Bal</t>
  </si>
  <si>
    <t>Cont to Wind T Contributions</t>
  </si>
  <si>
    <t>Cont to Wind T Transfer of Bal</t>
  </si>
  <si>
    <t>ASB Cap Fund   Contributions</t>
  </si>
  <si>
    <t>ASB Cap Fund   Transfer of Bal</t>
  </si>
  <si>
    <t>Social Hsg     Contributions</t>
  </si>
  <si>
    <t>Social Hsg     Transfer of Bal</t>
  </si>
  <si>
    <t>Peace Mem Park Contributions</t>
  </si>
  <si>
    <t>Peace Mem Park Transfer of Bal</t>
  </si>
  <si>
    <t>Blaby Rd Pk 106Contributions</t>
  </si>
  <si>
    <t>Blaby Rd Pk 106Transfer of Bal</t>
  </si>
  <si>
    <t>Play Equip     Contributions</t>
  </si>
  <si>
    <t>S106 Blaby RP  Contributions</t>
  </si>
  <si>
    <t>S106 Blaby RP  Transfer of Bal</t>
  </si>
  <si>
    <t>S106 Wigston RdContributions</t>
  </si>
  <si>
    <t>S106 Wigston RdTransfer of Bal</t>
  </si>
  <si>
    <t>S106 Tesco Dev Interest Recd</t>
  </si>
  <si>
    <t>S106 Tesco Dev Contributions</t>
  </si>
  <si>
    <t>S106 Tesco Dev Transfer of Bal</t>
  </si>
  <si>
    <t>S106 DemontfortContributions</t>
  </si>
  <si>
    <t>S106 DemontfortTransfer of Bal</t>
  </si>
  <si>
    <t>Tesco Trans ImpInterest Recd</t>
  </si>
  <si>
    <t>Tesco Trans ImpContributions</t>
  </si>
  <si>
    <t>Tesco Trans ImpTransfer of Bal</t>
  </si>
  <si>
    <t>Tesco Com FacilInterest Recd</t>
  </si>
  <si>
    <t>Tesco Com FacilContributions</t>
  </si>
  <si>
    <t>Tesco Com FacilTransfer of Bal</t>
  </si>
  <si>
    <t>Tesco Env Imp  Interest Recd</t>
  </si>
  <si>
    <t>Tesco Env Imp  Contributions</t>
  </si>
  <si>
    <t>Tesco Env Imp  Transfer of Bal</t>
  </si>
  <si>
    <t>Tesco Signage  Interest Recd</t>
  </si>
  <si>
    <t>Tesco Signage  Contributions</t>
  </si>
  <si>
    <t>Tesco Signage  Transfer of Bal</t>
  </si>
  <si>
    <t>Briar Walk S106Contributions</t>
  </si>
  <si>
    <t>Briar Walk S106Transfer of Bal</t>
  </si>
  <si>
    <t>S106 Bull Head Contributions</t>
  </si>
  <si>
    <t>S106 Bull Head Transfer of Bal</t>
  </si>
  <si>
    <t>S106HighfieldDrContributions</t>
  </si>
  <si>
    <t>S106HighfieldDrTransfer of Bal</t>
  </si>
  <si>
    <t>Sale tr Refuse Contributions</t>
  </si>
  <si>
    <t>Sale tr Refuse Fees &amp; Charges</t>
  </si>
  <si>
    <t>S106 Newton Ln Contributions</t>
  </si>
  <si>
    <t>S106 Newton Ln Transfer of Bal</t>
  </si>
  <si>
    <t>S106 5 Timber  Contributions</t>
  </si>
  <si>
    <t>S106 5 Timber  Transfer of Bal</t>
  </si>
  <si>
    <t>Cont Oad Bowls Contributions</t>
  </si>
  <si>
    <t>Cont Oad Bowls Transfer of Bal</t>
  </si>
  <si>
    <t>Coombe P Grant Grant Income</t>
  </si>
  <si>
    <t>Coombe P Grant Transfer of Bal</t>
  </si>
  <si>
    <t>Leic Hsg A S106Contributions</t>
  </si>
  <si>
    <t>Leic Hsg A S106Transfer of Bal</t>
  </si>
  <si>
    <t>S106 34 UplandsContributions</t>
  </si>
  <si>
    <t>S106 34 UplandsTransfer of Bal</t>
  </si>
  <si>
    <t>S106 Taylored  Contributions</t>
  </si>
  <si>
    <t>S106 Taylored  Reimbursements</t>
  </si>
  <si>
    <t>S106 Taylored  Transfer of Bal</t>
  </si>
  <si>
    <t>S106 Chapel St Contributions</t>
  </si>
  <si>
    <t>S106 Chapel St Transfer of Bal</t>
  </si>
  <si>
    <t>S106 Const HallOther Costs</t>
  </si>
  <si>
    <t>S106 Const HallContributions</t>
  </si>
  <si>
    <t>S106 Const HallTransfer of Bal</t>
  </si>
  <si>
    <t>S106 29a LondonContributions</t>
  </si>
  <si>
    <t>S106 29a LondonTransfer of Bal</t>
  </si>
  <si>
    <t>Tree Removal   Grant Income</t>
  </si>
  <si>
    <t>S106 Tree Rem  Contributions</t>
  </si>
  <si>
    <t>S106 Tree Rem  Transfer of Bal</t>
  </si>
  <si>
    <t>S106 2Bull HeadGrant/Loan Pay</t>
  </si>
  <si>
    <t>S106 2Bull HeadContributions</t>
  </si>
  <si>
    <t>S106 2Bull HeadTransfer of Bal</t>
  </si>
  <si>
    <t>S106 66 London Rd Contribution</t>
  </si>
  <si>
    <t>S106 66 London Transfer of Bal</t>
  </si>
  <si>
    <t>S106 Tigers Rd Contributions</t>
  </si>
  <si>
    <t>S106 Tigers Rd Transfer of Bal</t>
  </si>
  <si>
    <t>S106 172 Leic RContributions</t>
  </si>
  <si>
    <t>S106 172 Leic RTransfer of Bal</t>
  </si>
  <si>
    <t>S106 101 Blaby Contributions</t>
  </si>
  <si>
    <t>S106 101 Blaby Transfer of Bal</t>
  </si>
  <si>
    <t>S106 44 NewtonLContributions</t>
  </si>
  <si>
    <t>S106 44 NewtonLTransfer of Bal</t>
  </si>
  <si>
    <t>S106 37 LondonRd Contributions</t>
  </si>
  <si>
    <t>S106 37 London Transfer of Bal</t>
  </si>
  <si>
    <t>S106 Horsewell Contributions</t>
  </si>
  <si>
    <t>S106 59 Canal SContributions</t>
  </si>
  <si>
    <t>S106 59 Canal STransfer of Bal</t>
  </si>
  <si>
    <t>S106 The Firs  Contributions</t>
  </si>
  <si>
    <t>S106 The Firs  Transfer of Bal</t>
  </si>
  <si>
    <t>S106 2 SteeplesContributions</t>
  </si>
  <si>
    <t>S106 2 SteeplesTransfer of Bal</t>
  </si>
  <si>
    <t>William G GrantGrant Income</t>
  </si>
  <si>
    <t>William G Grant Transfer of Bal</t>
  </si>
  <si>
    <t>Sale of Vehicles Equipment Sales</t>
  </si>
  <si>
    <t>Sale of Vehicles Transfer of Bal</t>
  </si>
  <si>
    <t>Sale of Sports Ground Legal Fees</t>
  </si>
  <si>
    <t>Sale of Sports Ground Sale of Land GF</t>
  </si>
  <si>
    <t>Sale of Sports Ground Transfer of Bal</t>
  </si>
  <si>
    <t>Office Alter   Premises Repair</t>
  </si>
  <si>
    <t>Office Alter   New Equipment</t>
  </si>
  <si>
    <t>Office Alter   Other External</t>
  </si>
  <si>
    <t>Office Alter   Transfer of Bal</t>
  </si>
  <si>
    <t>Cashless Project  New Equipment</t>
  </si>
  <si>
    <t>Cashless Project Computer Sware</t>
  </si>
  <si>
    <t>Cashless Project Other External</t>
  </si>
  <si>
    <t>Cashless Project Transfer Bal.</t>
  </si>
  <si>
    <t>Customer Servic Hired Staff</t>
  </si>
  <si>
    <t>Customer ServicNew Equipment</t>
  </si>
  <si>
    <t>Customer Servic Computer Sware</t>
  </si>
  <si>
    <t>Customer Servic Prof Serv</t>
  </si>
  <si>
    <t>Customer Servic Other External</t>
  </si>
  <si>
    <t>Customer ServicPrinting and St</t>
  </si>
  <si>
    <t>Customer ServicTransfer of Bal</t>
  </si>
  <si>
    <t>USB security   New Equipment</t>
  </si>
  <si>
    <t>USB security   omputer Hware</t>
  </si>
  <si>
    <t>GDPR compliance  System Updates Software</t>
  </si>
  <si>
    <t>USB security   ansfer of Bal</t>
  </si>
  <si>
    <t>Purchasing PCs Computer Hware</t>
  </si>
  <si>
    <t>Purchasing PCs Transfer of Bal</t>
  </si>
  <si>
    <t>IT Strategy Computer Hware</t>
  </si>
  <si>
    <t>IT Strategy Transfer of Bal</t>
  </si>
  <si>
    <t>Countersthorp Rd Sports Grd Prof Serv</t>
  </si>
  <si>
    <t>Countersthorp Rd Sports Ground Other External</t>
  </si>
  <si>
    <t>Countersthorpe Rd Sports Ground Transfer of Bal</t>
  </si>
  <si>
    <t>Internet       Computer Hware</t>
  </si>
  <si>
    <t>Internet       Computer Sware</t>
  </si>
  <si>
    <t>Internet       Transfer of Bal</t>
  </si>
  <si>
    <t>CAPS Servers   Computer Hware</t>
  </si>
  <si>
    <t>CAPS Servers   Computer Sware</t>
  </si>
  <si>
    <t>CAPS Servers   Transfer of Bal</t>
  </si>
  <si>
    <t>IT replacements Salaries</t>
  </si>
  <si>
    <t>IT replacements Premises Repair</t>
  </si>
  <si>
    <t>IT replacements New Equipment</t>
  </si>
  <si>
    <t>IT replacementsComputer Hware</t>
  </si>
  <si>
    <t>IT replacementsComputer Sware</t>
  </si>
  <si>
    <t>IT replacementsFees &amp; Charges</t>
  </si>
  <si>
    <t>IT replacementsTransfer of Bal</t>
  </si>
  <si>
    <t>Bushloe House roof   Premises Repair</t>
  </si>
  <si>
    <t>Bushloe House roof   Transfer of Bal</t>
  </si>
  <si>
    <t>Contracts Man SComputer Hware</t>
  </si>
  <si>
    <t>Contracts Man SComputer Sware</t>
  </si>
  <si>
    <t>Contracts Man SAdvertising</t>
  </si>
  <si>
    <t>Contracts Man STransfer of Bal</t>
  </si>
  <si>
    <t>Contingencies  Premises Repair</t>
  </si>
  <si>
    <t>Contingency Transfer of Bal</t>
  </si>
  <si>
    <t>Telephone Restr Salaries</t>
  </si>
  <si>
    <t>Telephone RestrComputer Hware</t>
  </si>
  <si>
    <t>Telephone RestrOther External</t>
  </si>
  <si>
    <t>Telephone RestrTransfer of Bal</t>
  </si>
  <si>
    <t>Members Incentive Scheme  Computer Hware</t>
  </si>
  <si>
    <t>Members Incentive Scheme Computer Sware</t>
  </si>
  <si>
    <t>Members Incentive Scheme Transfer of Bal</t>
  </si>
  <si>
    <t>Home and Mobile Working Salaries</t>
  </si>
  <si>
    <t>Home and Mobile Working Computer Hware</t>
  </si>
  <si>
    <t>Blank</t>
  </si>
  <si>
    <t>Home and Mobile Working</t>
  </si>
  <si>
    <t>Home and Mobile WorkingTransfer of Bal</t>
  </si>
  <si>
    <t>Office Alarm   Premises Repair</t>
  </si>
  <si>
    <t>Office Alarm   Computer Hware</t>
  </si>
  <si>
    <t>Office Alarm   Computer Sware</t>
  </si>
  <si>
    <t>Office Alarm   Transfer of Bal</t>
  </si>
  <si>
    <t>CMS ( EGoV)    Computer Hware</t>
  </si>
  <si>
    <t>CMS ( EGoV)    Computer Sware</t>
  </si>
  <si>
    <t>CMS ( EGoV)    Transfer of Bal</t>
  </si>
  <si>
    <t>EDRMS          Computer Hware</t>
  </si>
  <si>
    <t>EDRMS          Computer Sware</t>
  </si>
  <si>
    <t>EDRMS          Other External</t>
  </si>
  <si>
    <t>EDRMS          Transfer of Bal</t>
  </si>
  <si>
    <t>Pay Kiosk      New Equipment</t>
  </si>
  <si>
    <t>Pay Kiosk      Computer Sware</t>
  </si>
  <si>
    <t>Pay Kiosk      Other External</t>
  </si>
  <si>
    <t>Pay Kiosk      Transfer of Bal</t>
  </si>
  <si>
    <t>Bennett Way LanComputer Hware</t>
  </si>
  <si>
    <t>Bennett Way LanOther External</t>
  </si>
  <si>
    <t>Bennett Way LanTransfer of Bal</t>
  </si>
  <si>
    <t>Integra Upgrade Premises Repair</t>
  </si>
  <si>
    <t>Integra UpgradeComputer Hware</t>
  </si>
  <si>
    <t>Integra UpgradeComputer Sware</t>
  </si>
  <si>
    <t>Integra UpgradeOther External</t>
  </si>
  <si>
    <t>Integra UpgradeTransfer of Bal</t>
  </si>
  <si>
    <t>41 Canal St CPOPremises Repair</t>
  </si>
  <si>
    <t>41 Canal St CPO Contract Clean</t>
  </si>
  <si>
    <t>41 Canal St CPO Legal Fees</t>
  </si>
  <si>
    <t>41 Canal St CPOEstate Agents</t>
  </si>
  <si>
    <t>41 Canal St CPO Land Registry F</t>
  </si>
  <si>
    <t>41 Canal St CPOAdvertising</t>
  </si>
  <si>
    <t>41 Canal St CPO Capital Receipt</t>
  </si>
  <si>
    <t>41 Canal St CPO Reimbursements</t>
  </si>
  <si>
    <t>41 Canal St CPO Sale of Land GF</t>
  </si>
  <si>
    <t>41 Canal St CPOTransfer of Bal</t>
  </si>
  <si>
    <t>Office Moves   Premises Repair</t>
  </si>
  <si>
    <t>Office Moves   New Equipment</t>
  </si>
  <si>
    <t>IDEA Funding   Hired Staff</t>
  </si>
  <si>
    <t>IDEA Funding   Transfer of Bal</t>
  </si>
  <si>
    <t>Cust Serv LicenComputer Sware</t>
  </si>
  <si>
    <t>Cust Serv LicenTransfer of Bal</t>
  </si>
  <si>
    <t>Web Delopment  Prof Serv</t>
  </si>
  <si>
    <t>Web Delopment  Other External</t>
  </si>
  <si>
    <t>Web Delopment  Transfer of Bal</t>
  </si>
  <si>
    <t>TEN System     Training Exps</t>
  </si>
  <si>
    <t>TEN System     Prof Serv</t>
  </si>
  <si>
    <t>TEN System     Other External</t>
  </si>
  <si>
    <t>TEN System     Court Costs</t>
  </si>
  <si>
    <t>TEN System     Transfer of Bal</t>
  </si>
  <si>
    <t>DD Software    Computer Sware</t>
  </si>
  <si>
    <t>DD Software    Transfer of Bal</t>
  </si>
  <si>
    <t>Office CP LinesStructural Insp</t>
  </si>
  <si>
    <t>Office CP LinesPremises Repair</t>
  </si>
  <si>
    <t>Office CP LinesTransfer of Bal</t>
  </si>
  <si>
    <t>Paris Credit CdFin Mgt &amp; Cash</t>
  </si>
  <si>
    <t>Paris Credit CdTransfer of Bal</t>
  </si>
  <si>
    <t>Paris CPE Fund Fin Mgt &amp; Cash</t>
  </si>
  <si>
    <t>Paris CPE Fund Transfer of Bal</t>
  </si>
  <si>
    <t>Paris Upgrade Hired Staff</t>
  </si>
  <si>
    <t>Paris Upgrade Premises Repair</t>
  </si>
  <si>
    <t>Paris Upgrade  Computer Hware</t>
  </si>
  <si>
    <t>Paris Upgrade  Computer Sware</t>
  </si>
  <si>
    <t>Paris Upgrade Other External</t>
  </si>
  <si>
    <t>Paris Upgrade  Fin Mgt &amp; Cash</t>
  </si>
  <si>
    <t>Paris Upgrade  Transfer of Bal</t>
  </si>
  <si>
    <t>ICT Air Con UniNew Equipment</t>
  </si>
  <si>
    <t>ICT Air Con UniTransfer of Bal</t>
  </si>
  <si>
    <t>Asset ManagemenOther External</t>
  </si>
  <si>
    <t>Asset ManagemenTransfer of Bal</t>
  </si>
  <si>
    <t>Land Charges   Computer Sware</t>
  </si>
  <si>
    <t>Land Charges   Transfer of Bal</t>
  </si>
  <si>
    <t>HR System Computer Sware</t>
  </si>
  <si>
    <t>HR System Other External Fees</t>
  </si>
  <si>
    <t>HR System Transfer of Balance</t>
  </si>
  <si>
    <t>Election SoftwaComputer Hware</t>
  </si>
  <si>
    <t>Election SoftwaComputer Sware</t>
  </si>
  <si>
    <t>Election SoftwaTransfer of Bal</t>
  </si>
  <si>
    <t>Scout Hut      Premises Repair</t>
  </si>
  <si>
    <t>Scout Hut      Transfer of Bal</t>
  </si>
  <si>
    <t>Revs &amp; Bens SysSals Overtime</t>
  </si>
  <si>
    <t>Revs &amp; Bens SysHired Staff</t>
  </si>
  <si>
    <t>Revs &amp; Bens SysTraining Exps</t>
  </si>
  <si>
    <t>Revs &amp; Bens SysTravel Expenses</t>
  </si>
  <si>
    <t>Revs &amp; Bens SysNew Equipment</t>
  </si>
  <si>
    <t>Revs &amp; Bens SysComputer Hware</t>
  </si>
  <si>
    <t>Revs &amp; Bens SysComputer Sware</t>
  </si>
  <si>
    <t>Revs &amp; Bens Sys Prof Serv</t>
  </si>
  <si>
    <t>Revs &amp; Bens SysOther External</t>
  </si>
  <si>
    <t>Revs &amp; Bens SysPrinting and St</t>
  </si>
  <si>
    <t>Revs &amp; Bens SysHospitality</t>
  </si>
  <si>
    <t>Revs &amp; Bens SysPostage</t>
  </si>
  <si>
    <t>Revs &amp; Bens SysCourier Deliver</t>
  </si>
  <si>
    <t>Revs &amp; Bens SysTransfer of Bal</t>
  </si>
  <si>
    <t>Citrix Implementation Computer Hware</t>
  </si>
  <si>
    <t>Citrix Implementation Computer Sware</t>
  </si>
  <si>
    <t>Citrix Implementation Transfer of Bal</t>
  </si>
  <si>
    <t>Academy Efficiency Version Computer Sware</t>
  </si>
  <si>
    <t>Accademy Efficiency Version Transfer of Bal</t>
  </si>
  <si>
    <t>Security Infrastructure Salaries</t>
  </si>
  <si>
    <t>Security Infrastrcuture  Computer Hware</t>
  </si>
  <si>
    <t>Security Infrastructure Transfer of Bal</t>
  </si>
  <si>
    <t>Planters, Hanging Baskets etc Premises Repair</t>
  </si>
  <si>
    <t>Adult Play Equip Surrounds Upl Premises Repair</t>
  </si>
  <si>
    <t>Multi Cultural Event Contribut Premises Repair</t>
  </si>
  <si>
    <t>Blaby Rd Park Flagpole Premises Repair</t>
  </si>
  <si>
    <t>Public Realm Reserve Premises Repair</t>
  </si>
  <si>
    <t>Public Realm Reserve Grant Pay</t>
  </si>
  <si>
    <t>Public Realm Reserve Transfer of Bal</t>
  </si>
  <si>
    <t>Cust Relationship Man Software Computer Sware</t>
  </si>
  <si>
    <t>Cust Relationship Man Software Prof Serv</t>
  </si>
  <si>
    <t>Document Man System Software Hired Staff</t>
  </si>
  <si>
    <t>Document Man System Software Premises Repair</t>
  </si>
  <si>
    <t>Document Man System Software Computer Sware</t>
  </si>
  <si>
    <t>Document Man System Software Transfer of Bal</t>
  </si>
  <si>
    <t>IT Server Upgrade Computer Hware</t>
  </si>
  <si>
    <t>IT Server Upgrade Computer Sware</t>
  </si>
  <si>
    <t>IT Server Upgrade Transfer of Bal</t>
  </si>
  <si>
    <t>IT Storage Improvements Premises Repair</t>
  </si>
  <si>
    <t>IT Storage Improvements Computer Hware</t>
  </si>
  <si>
    <t>IT Storage Improvements Transfer of Bal</t>
  </si>
  <si>
    <t>Sale of Sports Ground (Meadows Other External</t>
  </si>
  <si>
    <t>Sale of Sports Ground (Meadows Capital Receipt</t>
  </si>
  <si>
    <t>Sale of Sports Ground (Meadows Transfer of Bal</t>
  </si>
  <si>
    <t>Council Offices Drainage Works Premises Repair</t>
  </si>
  <si>
    <t>Council Offices Drainage Works Transfer of Bal</t>
  </si>
  <si>
    <t>MS Office Suite Upgrade Premises Repair</t>
  </si>
  <si>
    <t>MS Office Suite Upgrade Computer Sware</t>
  </si>
  <si>
    <t>MS Office Suite Upgrade Transfer of Bal</t>
  </si>
  <si>
    <t>Uniterruptable Power Supply Computer Hware</t>
  </si>
  <si>
    <t>Uniterruptable Power Supply Transfer of Bal</t>
  </si>
  <si>
    <t>Server OS Upgrade Premises Repair</t>
  </si>
  <si>
    <t>Server OS Upgrade Computer Sware</t>
  </si>
  <si>
    <t>Server OS Upgrade Transfer of Bal</t>
  </si>
  <si>
    <t>Planing Control IDOX Upgrade Premises Repair</t>
  </si>
  <si>
    <t>Planning Control IDOX Upgrade Computer Sware</t>
  </si>
  <si>
    <t>Planning Control IDOX Upgrade Transfer of Bal</t>
  </si>
  <si>
    <t>RSA Tokens Computer Hware</t>
  </si>
  <si>
    <t>RSA Tokens Transfer of Bal</t>
  </si>
  <si>
    <t>Academy Server Replacement Computer Hware</t>
  </si>
  <si>
    <t>Academy Server Replacement Transfer of Bal</t>
  </si>
  <si>
    <t>Town Centre Wi-Fi Computer Hware</t>
  </si>
  <si>
    <t>Town Centre Wi-Fi Transfer of Bal</t>
  </si>
  <si>
    <t>Reception Reconfiguration Premises Repair</t>
  </si>
  <si>
    <t>Reception Reconfiguration New Equipment</t>
  </si>
  <si>
    <t>Reception Reconfiguration Transfer of Bal</t>
  </si>
  <si>
    <t>Upgrade Uniform Data base Salaries</t>
  </si>
  <si>
    <t>Upgrade Uniform Data base Computer Hware</t>
  </si>
  <si>
    <t>Upgrade Uniform Data base Computer Sware</t>
  </si>
  <si>
    <t>Upgrade Uniform Data base Transfer of Bal</t>
  </si>
  <si>
    <t>Licensing Software Review Computer Sware</t>
  </si>
  <si>
    <t>Licensing Software Review Transfer of Bal</t>
  </si>
  <si>
    <t>Envelope Folding Machine New Equipment</t>
  </si>
  <si>
    <t>Envelope Folding Machine Transfer of Bal</t>
  </si>
  <si>
    <t>Network Refresh Salaries</t>
  </si>
  <si>
    <t>Network Refresh Computer Hware</t>
  </si>
  <si>
    <t>Network Refresh Transfer of Bal</t>
  </si>
  <si>
    <t>South Wigston Shop Fronts Town Centre Support</t>
  </si>
  <si>
    <t>South Wigston Shop Fronts Transfer of Bal</t>
  </si>
  <si>
    <t>Citrix Upgrade Salaries</t>
  </si>
  <si>
    <t>Citrix Upgrade Computer Sware</t>
  </si>
  <si>
    <t>Citrix Upgrade Transfer of Bal</t>
  </si>
  <si>
    <t>Electronic Records System Transfer of Bal</t>
  </si>
  <si>
    <t>Windows Server Migration Salaries</t>
  </si>
  <si>
    <t>Windows Server Migration Computer Hware</t>
  </si>
  <si>
    <t>Windows Server Migration Transfer of Bal</t>
  </si>
  <si>
    <t>Restructure Capitalisation Actuarial Strai</t>
  </si>
  <si>
    <t>Restructure Capitalisation Restructuring Costs</t>
  </si>
  <si>
    <t>Restructure Capitalisation Transfer of Bal</t>
  </si>
  <si>
    <t>Chatbot Computer Sware</t>
  </si>
  <si>
    <t>Enterprise for Uniform Computer Sware</t>
  </si>
  <si>
    <t>LTVO Rec       Loan Principal</t>
  </si>
  <si>
    <t>LTVO Rec       Interest Recd</t>
  </si>
  <si>
    <t>LTVO Rec       Refunds</t>
  </si>
  <si>
    <t>LTVO Rec       Transfer of Bal</t>
  </si>
  <si>
    <t>RSD Project FunContributions</t>
  </si>
  <si>
    <t>RSD Project FunTransfer of Bal</t>
  </si>
  <si>
    <t>Leic Regiment  Grant/Loan Pay</t>
  </si>
  <si>
    <t>Leic Regiment  Transfer of Bal</t>
  </si>
  <si>
    <t>Bennett Way SalEstate Agents</t>
  </si>
  <si>
    <t>Bennett Way SalSale of Land GF</t>
  </si>
  <si>
    <t>Bennett Way SalTransfer of Bal</t>
  </si>
  <si>
    <t>Civic Ameanity Capital Receipt</t>
  </si>
  <si>
    <t>Civic Ameanity Transfer of Bal</t>
  </si>
  <si>
    <t>Car Loan Court Costs</t>
  </si>
  <si>
    <t>Car Loan       Insurance Rech</t>
  </si>
  <si>
    <t>Car Loan Interest Recd</t>
  </si>
  <si>
    <t>Car Loan Payment Income</t>
  </si>
  <si>
    <t>Car Loan Payments Car Lo</t>
  </si>
  <si>
    <t>Car Loan Car Loan Deds</t>
  </si>
  <si>
    <t>Car Loan       Transfer of Bal</t>
  </si>
  <si>
    <t>Car Loan SSC Recharge</t>
  </si>
  <si>
    <t>Wages Control Cashiers Draw</t>
  </si>
  <si>
    <t>Wages Control Refunds. Write</t>
  </si>
  <si>
    <t>Wages Control Paymts N.I.ees</t>
  </si>
  <si>
    <t>Wages Control Payments Supera</t>
  </si>
  <si>
    <t>Wages Control Payment Income</t>
  </si>
  <si>
    <t>Wages Control PaymentsRent</t>
  </si>
  <si>
    <t>Wages Control PaysG.M.B.A.T.U</t>
  </si>
  <si>
    <t>Wages Control Payments S.S.P.</t>
  </si>
  <si>
    <t>Wages Control Add. Super ees</t>
  </si>
  <si>
    <t>Wages Control Payments AVC</t>
  </si>
  <si>
    <t>Wages Control Payments LCCHS</t>
  </si>
  <si>
    <t>Wages Control SMP/SSP</t>
  </si>
  <si>
    <t>Wages Control PaymentsDr B</t>
  </si>
  <si>
    <t>Wages Control PaymentsSMP</t>
  </si>
  <si>
    <t>Wages Control  Health Scheme</t>
  </si>
  <si>
    <t>Wages Control PaymentsCoun</t>
  </si>
  <si>
    <t>Wages Control DEDS GAYE</t>
  </si>
  <si>
    <t>Wages Control Net Pay</t>
  </si>
  <si>
    <t>Wages Control Paid Away</t>
  </si>
  <si>
    <t>Wages Control N.I. Ers</t>
  </si>
  <si>
    <t>Wages Control SSP Liability</t>
  </si>
  <si>
    <t>Wages Control SMP Liability</t>
  </si>
  <si>
    <t>Wages Control Tax Credit Paym</t>
  </si>
  <si>
    <t>Wages Control Student Loans</t>
  </si>
  <si>
    <t>Wages Control UNISON</t>
  </si>
  <si>
    <t>Wages Control Superannuation</t>
  </si>
  <si>
    <t>Wages Control Sickness</t>
  </si>
  <si>
    <t>Wages Control SSP Control</t>
  </si>
  <si>
    <t>Wages Control  Jury Service</t>
  </si>
  <si>
    <t>Wages Control Deds N.I.(ers)</t>
  </si>
  <si>
    <t>Wages Control DedsSuper Ers</t>
  </si>
  <si>
    <t>Wages Control Deds NI  Ers ET</t>
  </si>
  <si>
    <t>Wages Control Tax Credit</t>
  </si>
  <si>
    <t>Wages Control Priv HealthCare</t>
  </si>
  <si>
    <t>Wages Control Ch Prom Deds</t>
  </si>
  <si>
    <t>Wages Control N.I. Deds (ees)</t>
  </si>
  <si>
    <t>Wages Control Super(ees) Deds</t>
  </si>
  <si>
    <t>Wages Control Income Tax Deds</t>
  </si>
  <si>
    <t>Wages Control Deds Rents</t>
  </si>
  <si>
    <t>Wages Control SCA Deds</t>
  </si>
  <si>
    <t>Wages Control Savings Deds</t>
  </si>
  <si>
    <t>Wages Control Deds Mortgages</t>
  </si>
  <si>
    <t>Wages Control CSA Deds</t>
  </si>
  <si>
    <t>Wages Control A.E.O. Deds</t>
  </si>
  <si>
    <t>Wages Control UNISON Deds</t>
  </si>
  <si>
    <t>Wages Control G.M.B.A.T.UDeds</t>
  </si>
  <si>
    <t>Wages Control Deds AVC</t>
  </si>
  <si>
    <t>Wages Control DedsSMP</t>
  </si>
  <si>
    <t>Wages Control L.C.C.H.S. Deds</t>
  </si>
  <si>
    <t>Wages Control Dr BarnadosDeds</t>
  </si>
  <si>
    <t>Wages Control B.U.P.A. Deds</t>
  </si>
  <si>
    <t>Wages Control Misc. Sun Debt</t>
  </si>
  <si>
    <t>Wages Control DedsCouncil Tax</t>
  </si>
  <si>
    <t>Wages Control AddNI (ees)Deds</t>
  </si>
  <si>
    <t>Wages Control  Advances</t>
  </si>
  <si>
    <t>Wages Control  Bacs Recall</t>
  </si>
  <si>
    <t>Salaries ContCashiers Draw</t>
  </si>
  <si>
    <t>Salaries ContPaymts N.I.ees</t>
  </si>
  <si>
    <t>Salaries ContPayments Supera</t>
  </si>
  <si>
    <t>Salaries ContPayment Income</t>
  </si>
  <si>
    <t>Salaries ContPaymentsRent</t>
  </si>
  <si>
    <t>Salaries ContPayments Car Lo</t>
  </si>
  <si>
    <t>Salaries Cont  Misc Loans</t>
  </si>
  <si>
    <t>Salaries Cont BIke Loans</t>
  </si>
  <si>
    <t>Salaries ContPaysG.M.B.A.T.U</t>
  </si>
  <si>
    <t>Salaries ContPayments S.S.P.</t>
  </si>
  <si>
    <t>Salaries ContAdd. Super ees</t>
  </si>
  <si>
    <t>Salaries ContPayments AVC</t>
  </si>
  <si>
    <t>Salaries ContPayments LCCHS</t>
  </si>
  <si>
    <t>Salaries Cont  SPP Paid</t>
  </si>
  <si>
    <t>Salaries Cont  SPP Liability</t>
  </si>
  <si>
    <t>Salaries ContSMP/SSP</t>
  </si>
  <si>
    <t>Salaries Cont Child care vouch</t>
  </si>
  <si>
    <t>Salaries ContPayments BUPA</t>
  </si>
  <si>
    <t>Salaries Cont  Westfield HS</t>
  </si>
  <si>
    <t>Salaries ContPaymentsSMP</t>
  </si>
  <si>
    <t>Salaries Cont  Health Scheme</t>
  </si>
  <si>
    <t>Salaries ContPaymentsCoun</t>
  </si>
  <si>
    <t>Salaries ContDEDS GAYE</t>
  </si>
  <si>
    <t>Salaries ContAEO C Tax</t>
  </si>
  <si>
    <t>Salaries ContNet Pay</t>
  </si>
  <si>
    <t>Salaries ContPaid Away</t>
  </si>
  <si>
    <t>Salaries ContN.I. Ers</t>
  </si>
  <si>
    <t>Salaries ContSSP Liability</t>
  </si>
  <si>
    <t>Salaries ContSMP Liability</t>
  </si>
  <si>
    <t>Salaries ContTax Credit Paym</t>
  </si>
  <si>
    <t>Salaries ContStudent Loans</t>
  </si>
  <si>
    <t>Salaries ContUNISON</t>
  </si>
  <si>
    <t>Salaries ContSuperannuation</t>
  </si>
  <si>
    <t>Salaries ContSickness</t>
  </si>
  <si>
    <t>Salaries ContSSP Control</t>
  </si>
  <si>
    <t>Salaries ContPaymentsCSA</t>
  </si>
  <si>
    <t>Salaries Cont  AEO/CSA Admin</t>
  </si>
  <si>
    <t>Salaries Cont  Jury Service</t>
  </si>
  <si>
    <t>Salaries Cont  Payments Misc</t>
  </si>
  <si>
    <t>Salaries Cont  Neighbourhood M</t>
  </si>
  <si>
    <t>Salaries Cont  O/Pay Training</t>
  </si>
  <si>
    <t>Salaries ContDeds N.I.(ers)</t>
  </si>
  <si>
    <t>Salaries ContDedsSuper Ers</t>
  </si>
  <si>
    <t>Salaries ContDeds NI  Ers ET</t>
  </si>
  <si>
    <t>Salaries ContTax Credit</t>
  </si>
  <si>
    <t>Salaries ContVending Income</t>
  </si>
  <si>
    <t>Salaries ContPriv HealthCare</t>
  </si>
  <si>
    <t>Salaries ContCh Prom Deds</t>
  </si>
  <si>
    <t>Salaries ContN.I. Deds (ees)</t>
  </si>
  <si>
    <t>Salaries ContSuper(ees) Deds</t>
  </si>
  <si>
    <t>Salaries ContIncome Tax Deds</t>
  </si>
  <si>
    <t>Salaries ContDeds Rents</t>
  </si>
  <si>
    <t>Salaries ContCar Loan Deds</t>
  </si>
  <si>
    <t>Salaries ContSavings Deds</t>
  </si>
  <si>
    <t>Salaries Cont  Deds Westfield</t>
  </si>
  <si>
    <t>Salaries ContCSA Deds</t>
  </si>
  <si>
    <t>Salaries ContA.E.O. Deds</t>
  </si>
  <si>
    <t>Salaries ContDed CSA AOE</t>
  </si>
  <si>
    <t>Salaries ContUNISON Deds</t>
  </si>
  <si>
    <t>Salaries ContG.M.B.A.T.UDeds</t>
  </si>
  <si>
    <t>Salaries ContDeds AVC</t>
  </si>
  <si>
    <t>Salaries ContDedsSMP</t>
  </si>
  <si>
    <t>Salaries ContL.C.C.H.S. Deds</t>
  </si>
  <si>
    <t>Salaries ContSCF Deds</t>
  </si>
  <si>
    <t>Salaries Cont Child care dedn.</t>
  </si>
  <si>
    <t>Salaries ContB.U.P.A. Deds</t>
  </si>
  <si>
    <t>Salaries ContMisc. Sun Debt</t>
  </si>
  <si>
    <t>Salaries ContDedsCouncil Tax</t>
  </si>
  <si>
    <t>Salaries ContDedsG.A.Y.E.</t>
  </si>
  <si>
    <t>Salaries ContNI SSP/SMP Ees</t>
  </si>
  <si>
    <t>Salaries ContAddSupereesDeds</t>
  </si>
  <si>
    <t>Salaries Cont  Advances</t>
  </si>
  <si>
    <t>Salaries Cont  SMP Rebate 100%</t>
  </si>
  <si>
    <t>Salaries Cont  Misc Deductions</t>
  </si>
  <si>
    <t>Salaries Cont  SPP Rebate 100%</t>
  </si>
  <si>
    <t>Salaries Cont Bike Scheme Deds</t>
  </si>
  <si>
    <t>CouncillorsContTransport Rech</t>
  </si>
  <si>
    <t>CouncillorsContCashiers Draw</t>
  </si>
  <si>
    <t>CouncillorsContPaymts N.I.ees</t>
  </si>
  <si>
    <t>CouncillorsContPayments Supera</t>
  </si>
  <si>
    <t>CouncillorsContPayment Income</t>
  </si>
  <si>
    <t>CouncillorsContNet Pay</t>
  </si>
  <si>
    <t>CouncillorsContPaid Away</t>
  </si>
  <si>
    <t>CouncillorsContN.I. Ers</t>
  </si>
  <si>
    <t>CouncillorsContSuperannuation</t>
  </si>
  <si>
    <t>CouncillorsContO/P salary</t>
  </si>
  <si>
    <t>CouncillorsContDeds N.I.(ers)</t>
  </si>
  <si>
    <t>CouncillorsContDedsSuper Ers</t>
  </si>
  <si>
    <t>CouncillorsContN.I. Deds (ees)</t>
  </si>
  <si>
    <t>CouncillorsContSuper(ees) Deds</t>
  </si>
  <si>
    <t>CouncillorsContIncome Tax Deds</t>
  </si>
  <si>
    <t>CouncillorsContAdvances</t>
  </si>
  <si>
    <t>CouncillorsContTransfer of Bal</t>
  </si>
  <si>
    <t>SL ControlInvoice Raised</t>
  </si>
  <si>
    <t>SL Control     S Debt Cr Bal</t>
  </si>
  <si>
    <t>SL Control     Repayments</t>
  </si>
  <si>
    <t>SL Control     Transfer of Bal</t>
  </si>
  <si>
    <t>SL Write OffInvoice Raised</t>
  </si>
  <si>
    <t>SL Write Off   Write Offs</t>
  </si>
  <si>
    <t>SL Write Off   Transfer of Bal</t>
  </si>
  <si>
    <t>SL TransferInvoice Raised</t>
  </si>
  <si>
    <t>SL DiscountInvoice Raised</t>
  </si>
  <si>
    <t>VAT Output Tax - SL Invoices Raised</t>
  </si>
  <si>
    <t>VAT Output Tax - Garage Rent</t>
  </si>
  <si>
    <t>VAT Output Tax - Electricity on Mobility Scooters</t>
  </si>
  <si>
    <t>VAT Output Tax - Cycle to Work Scheme</t>
  </si>
  <si>
    <t>VAT Output Tax - Transfer of Balance</t>
  </si>
  <si>
    <t>SL Reversal ControlInvoice Rai</t>
  </si>
  <si>
    <t>PRL ControlSupplier Pay</t>
  </si>
  <si>
    <t>PRL Control    Canc Chq Pr Yr</t>
  </si>
  <si>
    <t>PRL Control    Transfer of Bal</t>
  </si>
  <si>
    <t>PRL Sett DiscSupplier Pay</t>
  </si>
  <si>
    <t>PRL Reg AccrualSupplier Pay</t>
  </si>
  <si>
    <t>PRL Reg Accrual Transfer of Bal</t>
  </si>
  <si>
    <t>PRL VAT SuspSupplier Pay</t>
  </si>
  <si>
    <t>PRL VAT Susp Transfer of Bal</t>
  </si>
  <si>
    <t>PRL TransferSupplier Pay</t>
  </si>
  <si>
    <t>VAT Input Tax - PRL Payments Made</t>
  </si>
  <si>
    <t>VAT Input Tax - Pre Paid Cards</t>
  </si>
  <si>
    <t>VAT Input Tax - Misc Off Line Payments</t>
  </si>
  <si>
    <t>VAT Input Tax - VAT Only Invoices</t>
  </si>
  <si>
    <t>VAT Input Tax - Refunds</t>
  </si>
  <si>
    <t>VAT Input Tax - Transfer of Balance</t>
  </si>
  <si>
    <t>Unkn Rec Acc Transfer of Bal</t>
  </si>
  <si>
    <t>Unkn Rec Acc   Bank Suspense</t>
  </si>
  <si>
    <t>GRNC           Gds Retd Not Cr</t>
  </si>
  <si>
    <t>GRNI Transfer of Bal</t>
  </si>
  <si>
    <t>GRNI           Gds Recd not in</t>
  </si>
  <si>
    <t>Bank Cred TransGirobank Acc 41</t>
  </si>
  <si>
    <t>Bank Cred TransCollection Acco</t>
  </si>
  <si>
    <t>Bank Cred TransGirobank Acc 15</t>
  </si>
  <si>
    <t>Bank Debit TranGirobank Acc 41</t>
  </si>
  <si>
    <t>Bank Debit TranCollection Acco</t>
  </si>
  <si>
    <t>Bank Debit TranGeneral Account</t>
  </si>
  <si>
    <t>Bank Debit TranGirobank Acc 15</t>
  </si>
  <si>
    <t>VAT Control Account - Travel Expenses</t>
  </si>
  <si>
    <t>VAT Control Account - Supplier Pay</t>
  </si>
  <si>
    <t>VAT Control Account - Invoice Raised</t>
  </si>
  <si>
    <t>VAT Control Account - Reimbursements from HMRC</t>
  </si>
  <si>
    <t>VAT Control Account - Output Tax Income Management</t>
  </si>
  <si>
    <t>VAT Control Account - Cycle to Work Scheme</t>
  </si>
  <si>
    <t>VAT Control Account - Transfer of Balance</t>
  </si>
  <si>
    <t>Stores Control Fuel Oil &amp; Grea</t>
  </si>
  <si>
    <t>Stores Control Depot Diesel</t>
  </si>
  <si>
    <t>Stores Control Depot Gas Oil</t>
  </si>
  <si>
    <t>Stores Control Central Support</t>
  </si>
  <si>
    <t>Stores Control Rech to Servs</t>
  </si>
  <si>
    <t>Stores Control Transfer of Bal</t>
  </si>
  <si>
    <t>Stores Control SSC Recharge</t>
  </si>
  <si>
    <t>Stores Control Diesel Recharge</t>
  </si>
  <si>
    <t>Stores Control Gas Oil Recharg</t>
  </si>
  <si>
    <t>Petty Cash ContFloats</t>
  </si>
  <si>
    <t>Petty Cash ContPetty Cash</t>
  </si>
  <si>
    <t>Petty Cash ContReimbursements</t>
  </si>
  <si>
    <t>Petty Cash ContTransfer of Bal</t>
  </si>
  <si>
    <t>Petty Cash VAT Supplier Pay</t>
  </si>
  <si>
    <t>Petty Cash VAT Reimbursements</t>
  </si>
  <si>
    <t>Petty Cash VAT Transfer of Bal</t>
  </si>
  <si>
    <t>Cash Floats    Floats</t>
  </si>
  <si>
    <t>Cash Floats    Repayments</t>
  </si>
  <si>
    <t>Cash Floats    Transfer of Bal</t>
  </si>
  <si>
    <t>Salary Loans   Payments Car Lo</t>
  </si>
  <si>
    <t>Salary Loans   Car Loan Deds</t>
  </si>
  <si>
    <t>Salary Loans   Transfer of Bal</t>
  </si>
  <si>
    <t>Cash/Bank Susp Misc Off Line P</t>
  </si>
  <si>
    <t>Cash/Bank Kiosk cash held</t>
  </si>
  <si>
    <t>Cash/Bank Susp Monies not sent</t>
  </si>
  <si>
    <t>Cash/Bank Susp Transfer of Bal</t>
  </si>
  <si>
    <t>Cash/Bank Susp UnidentifCash</t>
  </si>
  <si>
    <t>Cash/Bank Susp Bank Error Susp</t>
  </si>
  <si>
    <t>Cash/Bank Susp Jt Coll Acount</t>
  </si>
  <si>
    <t>Cash/Bank Susp RD Cheques</t>
  </si>
  <si>
    <t>Cash/Bank Susp Misc bank Transactions</t>
  </si>
  <si>
    <t>BACS Returns   Supplier Pay</t>
  </si>
  <si>
    <t>BACS Returns Transfer of Bal</t>
  </si>
  <si>
    <t>BACS Returns   Payments In</t>
  </si>
  <si>
    <t>Prepaid Cards Top Ups</t>
  </si>
  <si>
    <t>Com Dev Petty CReimbursements</t>
  </si>
  <si>
    <t>Prepaid Cards Recharge to Services</t>
  </si>
  <si>
    <t>Prepaid Cards Transfers to Balance Sheet</t>
  </si>
  <si>
    <t>Petrol Petty CaFloats</t>
  </si>
  <si>
    <t>Petrol Petty CaReimbursements</t>
  </si>
  <si>
    <t>HB Debtor      Repayments</t>
  </si>
  <si>
    <t>HB Debtor      Transfer of Bal</t>
  </si>
  <si>
    <t>Petty Cash Brocks Hill Floats</t>
  </si>
  <si>
    <t>Petty Cash Brocks Hill Reimbursements</t>
  </si>
  <si>
    <t>Petty Cash Brocks Hill Transfer of Bal</t>
  </si>
  <si>
    <t>Cycle to Work Scheme  VAT</t>
  </si>
  <si>
    <t>Cycle to Work Scheme  Deposit to Supplier</t>
  </si>
  <si>
    <t>Cycle to Work Scheme  Cycle Purchases</t>
  </si>
  <si>
    <t>Cycle to Work Scheme  Transfer of Ownership</t>
  </si>
  <si>
    <t>Cycle to Work Scheme  HMRC Matrix Deposits</t>
  </si>
  <si>
    <t>Cycle to Work Scheme  Salary Deductions</t>
  </si>
  <si>
    <t>Cycle to Work Scheme  Recharge to Services</t>
  </si>
  <si>
    <t>Cycle to Work Scheme  Transfer of Balance</t>
  </si>
  <si>
    <t>Debit Card Control Account Floats</t>
  </si>
  <si>
    <t>Mayors Char1   Charity Dons</t>
  </si>
  <si>
    <t>Mayors Char1   Mayors Entertai</t>
  </si>
  <si>
    <t>Mayors Char1   Interest Recd</t>
  </si>
  <si>
    <t>Mayors Char1   Transfer of Bal</t>
  </si>
  <si>
    <t>Mayors Char1Mayors Charity1</t>
  </si>
  <si>
    <t>Mayors Char2Hospitality</t>
  </si>
  <si>
    <t>Mayors Char2   Charity Dons</t>
  </si>
  <si>
    <t>Mayors Char2   Mayors Entertai</t>
  </si>
  <si>
    <t>Mayors Char2 Transfer of Bal</t>
  </si>
  <si>
    <t>Mayors Char2Mayors Charity1</t>
  </si>
  <si>
    <t>Phone Holding.Equipment Maint</t>
  </si>
  <si>
    <t>Phone Holding.TTelephone Bills</t>
  </si>
  <si>
    <t>Phone Holding.Telephone Netwo</t>
  </si>
  <si>
    <t>Phone Holding.Lease Payments</t>
  </si>
  <si>
    <t>Phone Holding.Central Support</t>
  </si>
  <si>
    <t>Phone Holding. Impairment</t>
  </si>
  <si>
    <t>Phone Holding. Depreciation</t>
  </si>
  <si>
    <t>Phone Holding. Notional Int</t>
  </si>
  <si>
    <t>Phone Holding. Reimbursements</t>
  </si>
  <si>
    <t>Phone Holding. Equipment Sales</t>
  </si>
  <si>
    <t>Phone Holding. Rech to Servs</t>
  </si>
  <si>
    <t>Phone Holding.SSC Recharge</t>
  </si>
  <si>
    <t>Phone Holding. Depn Write Back</t>
  </si>
  <si>
    <t>Photocopiers 4619 Holding Acct  New Equipment</t>
  </si>
  <si>
    <t>Photocopiers 4619 Holding Acct Equipment Lease</t>
  </si>
  <si>
    <t>Photocopiers 4619 Holding Acct  Equipment Tools</t>
  </si>
  <si>
    <t>Printing &amp; Stat Prof Serv</t>
  </si>
  <si>
    <t>Photocopiers 4619 Holding Acct - Printing &amp; Stationery</t>
  </si>
  <si>
    <t>Printing &amp; StatGeneral Expense</t>
  </si>
  <si>
    <t>Photocopiers 4619 Holding Acct  Insurance Rech</t>
  </si>
  <si>
    <t>Printing &amp; StatLease Payments</t>
  </si>
  <si>
    <t>Printing &amp; StatCentral Support</t>
  </si>
  <si>
    <t>Photocopiers 4619 Holding Acct  Loan Prin. Rep</t>
  </si>
  <si>
    <t>Printing &amp; Stat Interest Recd</t>
  </si>
  <si>
    <t>Photocopiers 4619 Holding Acct  Interest Paid</t>
  </si>
  <si>
    <t>Photocopiers 4619 Holding Acct  Depreciation</t>
  </si>
  <si>
    <t>Printing &amp; StatReimbursements</t>
  </si>
  <si>
    <t>Printing &amp; StatPhotocopying</t>
  </si>
  <si>
    <t>Printing &amp; StatMisc Income</t>
  </si>
  <si>
    <t>Photocopiers 4619 Holding Acct  Recharge to Services</t>
  </si>
  <si>
    <t>Postage HoldingEquipment Maint</t>
  </si>
  <si>
    <t>Postage HoldingEquipment Lease</t>
  </si>
  <si>
    <t>Postage HoldingPrinting and St</t>
  </si>
  <si>
    <t>Postage HoldingPostage</t>
  </si>
  <si>
    <t>Postage HoldingFranking Mach</t>
  </si>
  <si>
    <t>Postage HoldingLease Payments</t>
  </si>
  <si>
    <t>Postage HoldingReimbursements</t>
  </si>
  <si>
    <t>Postage HoldingRecov  Overpay</t>
  </si>
  <si>
    <t>Postage HoldingPostages Inc</t>
  </si>
  <si>
    <t>Postage HoldingRech to Servs</t>
  </si>
  <si>
    <t>Postage HoldingTransfer of Bal</t>
  </si>
  <si>
    <t>Emergency CallOSalaries</t>
  </si>
  <si>
    <t>Emergency CallO Pension Lump Sum Contribution</t>
  </si>
  <si>
    <t>Emergency CallOBackfunded Supe</t>
  </si>
  <si>
    <t>Emergency CallOEmergency Call</t>
  </si>
  <si>
    <t>Emergency CallOTravel Expenses</t>
  </si>
  <si>
    <t>Emergency CallONew Equipment</t>
  </si>
  <si>
    <t>Emergency CallO Prot Clothing</t>
  </si>
  <si>
    <t>Emergency CallO External Contra</t>
  </si>
  <si>
    <t>Emergency CallO Other Contract</t>
  </si>
  <si>
    <t>Emergency CallOPrinting and St</t>
  </si>
  <si>
    <t>Emergency CallOInsurance Rech</t>
  </si>
  <si>
    <t>Emergency CallOMobile Phones</t>
  </si>
  <si>
    <t>Emergency CallORech to Servs</t>
  </si>
  <si>
    <t>Emergency CallOSSC Recharge</t>
  </si>
  <si>
    <t>Debt ManagementCentral Support</t>
  </si>
  <si>
    <t>Debt Management Compensation</t>
  </si>
  <si>
    <t>Debt ManagementBroker Fees.</t>
  </si>
  <si>
    <t>Debt ManagementTransfer of Bal</t>
  </si>
  <si>
    <t>Gen Election Rents and Easem</t>
  </si>
  <si>
    <t>Gen Election Printing and St</t>
  </si>
  <si>
    <t>Gen Election Advertising</t>
  </si>
  <si>
    <t>Gen Election Postage Rech</t>
  </si>
  <si>
    <t>Gen Election Transport Rech</t>
  </si>
  <si>
    <t>Eur/County ElecPremises Repair</t>
  </si>
  <si>
    <t>Eur/County ElecRents and Easem</t>
  </si>
  <si>
    <t>Eur/County ElecNew Equipment</t>
  </si>
  <si>
    <t>Eur/County ElecJournals/Books/</t>
  </si>
  <si>
    <t>Eur/County ElecPrinting and St</t>
  </si>
  <si>
    <t>Eur/County ElecAdvertising</t>
  </si>
  <si>
    <t>Eur/County ElecPostage Rech</t>
  </si>
  <si>
    <t>Eur/County ElecTransport Rech</t>
  </si>
  <si>
    <t>Eur/County ElecCentral Support</t>
  </si>
  <si>
    <t>Eur/County ElecDirect Support</t>
  </si>
  <si>
    <t>Eur/County ElecSuperannuation</t>
  </si>
  <si>
    <t>Eur/County ElecTransfer of Bal</t>
  </si>
  <si>
    <t>Leasing HoldingOther External</t>
  </si>
  <si>
    <t>Leasing HoldingRoad Fund Lic</t>
  </si>
  <si>
    <t>Leasing HoldingPurchase of Veh</t>
  </si>
  <si>
    <t>Leasing HoldingLease Payments</t>
  </si>
  <si>
    <t>Leasing HoldingFinance Leases</t>
  </si>
  <si>
    <t>Leasing HoldingCentral Support</t>
  </si>
  <si>
    <t>Leasing HoldingReimbursements</t>
  </si>
  <si>
    <t>Leasing HoldingSale of LeasVeh</t>
  </si>
  <si>
    <t>Leasing HoldingRech to Servs</t>
  </si>
  <si>
    <t>Leasing HoldingTransfer of Bal</t>
  </si>
  <si>
    <t>Inland Revenue LoansLong Te</t>
  </si>
  <si>
    <t>Inland Revenue C.I.T.IR</t>
  </si>
  <si>
    <t>Inland Revenue Income Tax Ref</t>
  </si>
  <si>
    <t>Stationery Holding Acct Not Required</t>
  </si>
  <si>
    <t>Stationery Holding Account Printing and St</t>
  </si>
  <si>
    <t>Stationery Holding Account Not Required</t>
  </si>
  <si>
    <t>Stationery Holding Ac Rech to Servs</t>
  </si>
  <si>
    <t>Stationery Holding AcTransfer of Bal</t>
  </si>
  <si>
    <t>Insurance HoldiOfficials Indem</t>
  </si>
  <si>
    <t>Insurance HoldiEmployers Liab</t>
  </si>
  <si>
    <t>Insurance HoldiLibel &amp; Slander</t>
  </si>
  <si>
    <t>Insurance HoldiFidelity Guaran</t>
  </si>
  <si>
    <t>Insurance HoldiPers Accident</t>
  </si>
  <si>
    <t>Insurance HoldiFire Consequent</t>
  </si>
  <si>
    <t>Insurance HoldiEngineering</t>
  </si>
  <si>
    <t>Insurance HoldiBuildings</t>
  </si>
  <si>
    <t>Insurance HoldiOther External</t>
  </si>
  <si>
    <t>Insurance HoldiInsurance Rech</t>
  </si>
  <si>
    <t>Insurance HoldiTheft Insurance</t>
  </si>
  <si>
    <t>Insurance HoldiMoney Insurance</t>
  </si>
  <si>
    <t>Insurance HoldiThird Party Ins</t>
  </si>
  <si>
    <t>Insurance HoldiLand Chges Ins</t>
  </si>
  <si>
    <t>Insurance HoldiPublic Health A</t>
  </si>
  <si>
    <t>Insurance HoldiAll Risks (Radi</t>
  </si>
  <si>
    <t>Insurance HoldiGeneral Vehicle</t>
  </si>
  <si>
    <t>Insurance HoldiHired Plant Ins</t>
  </si>
  <si>
    <t>Insurance HoldiContingent Liab</t>
  </si>
  <si>
    <t>Insurance HoldiCentral Support</t>
  </si>
  <si>
    <t>Insurance HoldiRech to Servs</t>
  </si>
  <si>
    <t>Insurance HoldiTransfer of Bal</t>
  </si>
  <si>
    <t>Long Term BorroLoan Principal</t>
  </si>
  <si>
    <t>Long Term BorroLoan Prin. Rep</t>
  </si>
  <si>
    <t>Long Term BorroInterest Paid</t>
  </si>
  <si>
    <t>Long Term BorroTransfer of Bal</t>
  </si>
  <si>
    <t>LongTerm InvestLoansLong Te</t>
  </si>
  <si>
    <t>LongTerm InvestLoan Prin. Rep</t>
  </si>
  <si>
    <t>LongTerm InvestInterest Paid</t>
  </si>
  <si>
    <t>LongTerm Invest Transfer of Bal</t>
  </si>
  <si>
    <t>Temporary BorroLoan Principal</t>
  </si>
  <si>
    <t>Temporary BorroLoan Prin. Rep</t>
  </si>
  <si>
    <t>Temporary BorroInterest Recd</t>
  </si>
  <si>
    <t>Temporary BorroInterest Paid</t>
  </si>
  <si>
    <t>Temporary BorroTransfer of Bal</t>
  </si>
  <si>
    <t>Temp InvestmentLoan Principal</t>
  </si>
  <si>
    <t>Temp InvestmentLoan Prin. Rep</t>
  </si>
  <si>
    <t>Temp InvestmentInterest Recd</t>
  </si>
  <si>
    <t>Temp InvestmentTransfer of Bal</t>
  </si>
  <si>
    <t>HRA Rent Acct Court Costs</t>
  </si>
  <si>
    <t>HRA Rent Acct Council Tennant Rent Rebate</t>
  </si>
  <si>
    <t>HRA Rent Acct Academy Adjustment</t>
  </si>
  <si>
    <t>HRA Rent Acct Rent Allowance</t>
  </si>
  <si>
    <t>HRA Rent Acct VAT Acc HMCE</t>
  </si>
  <si>
    <t>HRA Rent Acct Rent Refunds</t>
  </si>
  <si>
    <t>HRA Rent Acct Emergency Accom</t>
  </si>
  <si>
    <t>HRA Rent Acct Water Charges</t>
  </si>
  <si>
    <t>HRA Rent Acct Heating Charges</t>
  </si>
  <si>
    <t>HRA Rent Acct Court Costs Recovered</t>
  </si>
  <si>
    <t>HRA Rent Acct Caretaking Service Charges</t>
  </si>
  <si>
    <t>HRA Rent Acct Housing Rent</t>
  </si>
  <si>
    <t>HRA Rent Acct Garage Rent</t>
  </si>
  <si>
    <t>HRA Rent Acct Wardens Rent</t>
  </si>
  <si>
    <t>HRA Rent Acct Unallocated Rent</t>
  </si>
  <si>
    <t>HRA Rent Acct Mobility Scooter Charges</t>
  </si>
  <si>
    <t>HRA Rent Acct Recharge to Services</t>
  </si>
  <si>
    <t>HRA Rent Acct Transfer of Balance</t>
  </si>
  <si>
    <t>Bank/Cash HoldNNDR S/Os</t>
  </si>
  <si>
    <t>Bank/Cash Hold Bank Susp</t>
  </si>
  <si>
    <t>Bank/Cash HoldRents S/Os</t>
  </si>
  <si>
    <t>Bank/Cash HoldGarage RentsS/O</t>
  </si>
  <si>
    <t>Bank/Cash HoldSundry Debtor S</t>
  </si>
  <si>
    <t>Bank/Cash HoldCouncil Tax S/O</t>
  </si>
  <si>
    <t>Bank/Cash HoldCar Loans S/Os</t>
  </si>
  <si>
    <t>Bank/Cash Hold C tax S/O A&amp;L</t>
  </si>
  <si>
    <t>Bank/Cash Hold NNDR S/O A/L</t>
  </si>
  <si>
    <t>Bank/Cash Hold Hsg Rents</t>
  </si>
  <si>
    <t>Bank/Cash Hold Gar Rents SO AL</t>
  </si>
  <si>
    <t>Bank/Cash Hold S Debt S/O A&amp;L</t>
  </si>
  <si>
    <t>Bank/Cash Hold C Tax IP</t>
  </si>
  <si>
    <t>Bank/Cash Hold NNDR IP</t>
  </si>
  <si>
    <t>Bank/Cash Hold Hsg Rents IP</t>
  </si>
  <si>
    <t>Bank/Cash Hold Gar Rent IP</t>
  </si>
  <si>
    <t>Bank/Cash Hold S Debt IP</t>
  </si>
  <si>
    <t>Bank/Cash Hold C Tax IVR</t>
  </si>
  <si>
    <t>Bank/Cash Hold NNDR IVR</t>
  </si>
  <si>
    <t>Bank/Cash Hold H Rents IVR</t>
  </si>
  <si>
    <t>Bank/Cash Hold G Rents IVR</t>
  </si>
  <si>
    <t>Bank/Cash Hold S Debt IVR</t>
  </si>
  <si>
    <t>Bank/Cash Hold Planning IVR</t>
  </si>
  <si>
    <t>Bank/Cash Hold Suspense-NWest</t>
  </si>
  <si>
    <t>Bank/Cash Hold Suspense CIVICA</t>
  </si>
  <si>
    <t>Bank/Cash Hold CrCd admin IVR</t>
  </si>
  <si>
    <t>Bank/Cash Hold TP</t>
  </si>
  <si>
    <t>Bank/Cash Hold IVR</t>
  </si>
  <si>
    <t>Bank/Cash Hold Natwest</t>
  </si>
  <si>
    <t>Bank/Cash Hold A&amp;L</t>
  </si>
  <si>
    <t>Bank/Cash Hold Bank Cash Hold HB OP IP</t>
  </si>
  <si>
    <t>Bank/Cash Hold Bank/Cash Hold Cr Cd Admin IP</t>
  </si>
  <si>
    <t>Bank/Cash Hold Allpay</t>
  </si>
  <si>
    <t>Bank/Cash Hold Misc Payments Internet Payment</t>
  </si>
  <si>
    <t>Bank/Cash Hold Gen A/CUnpresCh</t>
  </si>
  <si>
    <t>Bank/Cash HoldCashiers Taking</t>
  </si>
  <si>
    <t>Bank/Cash Holdgiro no2</t>
  </si>
  <si>
    <t>Bank/Cash Hold Banking Collect</t>
  </si>
  <si>
    <t>Bank/Cash Hold Debit Card</t>
  </si>
  <si>
    <t>Bank/Cash HoldMisc Off Line P</t>
  </si>
  <si>
    <t>Bank/Cash Hold Canc Chq Pr Yr</t>
  </si>
  <si>
    <t>Bank/Cash Holding Account Brocks Hill Takings</t>
  </si>
  <si>
    <t>Bank/Cash Hold C Held Pre Oct</t>
  </si>
  <si>
    <t>Bank/Cash Hold Cash Machine</t>
  </si>
  <si>
    <t>Bank/Cash Hold Monies not sent</t>
  </si>
  <si>
    <t>Bank/Cash Hold Petty Cash</t>
  </si>
  <si>
    <t>Bank/Cash HoldGirobank Acc 41</t>
  </si>
  <si>
    <t>Bank/Cash HoldCollection Acco</t>
  </si>
  <si>
    <t>Bank/Cash HoldGeneral Account</t>
  </si>
  <si>
    <t>Bank/Cash HoldGirobank Acc 15</t>
  </si>
  <si>
    <t>Bank/Cash HoldPres Chq Gen</t>
  </si>
  <si>
    <t>Bank/Cash HoldPres Chq Bens</t>
  </si>
  <si>
    <t>Bank/Cash Hold Transfer of Bal</t>
  </si>
  <si>
    <t>Bank/Cash Hold UnidentifCash</t>
  </si>
  <si>
    <t>Bank/Cash Hold Bank Error Susp</t>
  </si>
  <si>
    <t>Bank/Cash Hold Giro4110218Ctrl</t>
  </si>
  <si>
    <t>Bank/Cash Hold Coll AccControl</t>
  </si>
  <si>
    <t>Bank/Cash Hold CtrlGen AccCtrl</t>
  </si>
  <si>
    <t>Bank/Cash Hold Giro1570315Ctrl</t>
  </si>
  <si>
    <t>Bank/Cash Hold Jt Coll Acount</t>
  </si>
  <si>
    <t>Bank/Cash Hold RD Cheques</t>
  </si>
  <si>
    <t>Bank/Cash Hold Creds Control</t>
  </si>
  <si>
    <t>Bank/Cash Hold Brocks Hill Ac</t>
  </si>
  <si>
    <t>Bank/Cash Hold Provision</t>
  </si>
  <si>
    <t>Bank/Cash Hold Creditors Contr</t>
  </si>
  <si>
    <t>Bank/Cash Hold Creditor RB CHQ</t>
  </si>
  <si>
    <t>Bank/Cash Hold Creditor RB BAC</t>
  </si>
  <si>
    <t>Cashiers HoldMisc Off Line P</t>
  </si>
  <si>
    <t>Cashiers HoldMonies not sent</t>
  </si>
  <si>
    <t>Cashiers HoldUnders/OversDC</t>
  </si>
  <si>
    <t>Cashiers HoldUnders/OversRJ</t>
  </si>
  <si>
    <t>Cashiers HoldUnders/OversAW</t>
  </si>
  <si>
    <t>Cashiers HoldUnders/OversKB</t>
  </si>
  <si>
    <t>Cashiers HoldUnders/OversBH</t>
  </si>
  <si>
    <t>Cashiers HoldUnders/Overs BH Cafe</t>
  </si>
  <si>
    <t>Cashiers Hold  Cash machine</t>
  </si>
  <si>
    <t>Cashiers HoldUnders/OversGC</t>
  </si>
  <si>
    <t>Cashiers HoldUnders/Overs</t>
  </si>
  <si>
    <t>Cashiers Hold  U/O K Clarke</t>
  </si>
  <si>
    <t>Cashiers HoldTransfer of Bal</t>
  </si>
  <si>
    <t>Cashiers HoldBank Suspense</t>
  </si>
  <si>
    <t>Rech Works Vehicle Accident FJ06 VTW</t>
  </si>
  <si>
    <t>Rech Works     Write Offs</t>
  </si>
  <si>
    <t>Rech Works     R6184 Willow Pk</t>
  </si>
  <si>
    <t>Rech Works     Blaby Pk Play</t>
  </si>
  <si>
    <t>Rech Works     Vandalism Eliz</t>
  </si>
  <si>
    <t>Rech Works     Depot Break in</t>
  </si>
  <si>
    <t>Rech Works     Wig Cem break i</t>
  </si>
  <si>
    <t>Rech Works     B128 Poplars Br</t>
  </si>
  <si>
    <t>Rech Works     B129 Uplands Rd</t>
  </si>
  <si>
    <t>Rech Works     Wig Cemetery</t>
  </si>
  <si>
    <t>Rech Works     Fire Junction R</t>
  </si>
  <si>
    <t>Rech Works     MV102 FJ05 XCZ</t>
  </si>
  <si>
    <t>Rech Works     MV113 RA8 EBD</t>
  </si>
  <si>
    <t>Rech Works     Hired Vehicle C</t>
  </si>
  <si>
    <t>Rech Works     B132 5-8 Junct</t>
  </si>
  <si>
    <t>Rech Works     Bus Shelter</t>
  </si>
  <si>
    <t>Rech Works     Fire Wm Gunning</t>
  </si>
  <si>
    <t>Rech Works     Wind Turbiine</t>
  </si>
  <si>
    <t>Rech Works     Coombe Park</t>
  </si>
  <si>
    <t>Rech Works     Vand'm Coombe P</t>
  </si>
  <si>
    <t>Rech Works     30 Falmouth Dr</t>
  </si>
  <si>
    <t>Rech Works     lightening WPC</t>
  </si>
  <si>
    <t>Rech Works     19 Warwick Fire</t>
  </si>
  <si>
    <t>Rech Works     Coombe Pk Clock</t>
  </si>
  <si>
    <t>Rech Works     Fredrick St CP</t>
  </si>
  <si>
    <t>Rech Works     Padock CP TM</t>
  </si>
  <si>
    <t>Rech Works     Sandhurst CP TM</t>
  </si>
  <si>
    <t>Rech Works     Morwoods Play A</t>
  </si>
  <si>
    <t>Rech Works     Ticket Mch Sand</t>
  </si>
  <si>
    <t>Rech Works     East St Toilet</t>
  </si>
  <si>
    <t>Rech Works     12 Bennett Way</t>
  </si>
  <si>
    <t>Rech Works     FL58 OBD</t>
  </si>
  <si>
    <t>Rech Works     St Light Col Ju</t>
  </si>
  <si>
    <t>Rech Works     Dam Cab Oad Cem</t>
  </si>
  <si>
    <t>Rech Works     BH Window</t>
  </si>
  <si>
    <t>Rech Works     Hayes Equip</t>
  </si>
  <si>
    <t>Rech Works     BH Chimney</t>
  </si>
  <si>
    <t>Rech Works     Uplands Pk Wate</t>
  </si>
  <si>
    <t>Rech Works     East Street</t>
  </si>
  <si>
    <t>Rech Works Countersthorp Rd Barrier</t>
  </si>
  <si>
    <t>Rech Works Fire Peace memorial park toile</t>
  </si>
  <si>
    <t>Rech Works Brocks Hill Window and Door</t>
  </si>
  <si>
    <t>Rech Works Blaby Road Park Play Area</t>
  </si>
  <si>
    <t>Rech Works Golf Course Storm - Club House</t>
  </si>
  <si>
    <t>Rech Works 43 Davenport Road - Fire</t>
  </si>
  <si>
    <t>Rech Works 40d Bassett Street Fire</t>
  </si>
  <si>
    <t>Rech Works Sandhurst St Parking machine</t>
  </si>
  <si>
    <t>Rech Works Council office Break in</t>
  </si>
  <si>
    <t>Rech Works 19 Beenet Way Fire Damage</t>
  </si>
  <si>
    <t>Rech Works Cemetary Wall</t>
  </si>
  <si>
    <t>Rech Works KX15 BNJ Boomer Damage</t>
  </si>
  <si>
    <t>Rech Works A John re Cedars Kilby Bridge</t>
  </si>
  <si>
    <t>Rech Works     Asbestos-11,39,41,45 Marstown Ave</t>
  </si>
  <si>
    <t>Rech Works     R3267</t>
  </si>
  <si>
    <t>Rech Works     R2129</t>
  </si>
  <si>
    <t>Rech Works     Culworth Dr</t>
  </si>
  <si>
    <t>Rech Works     McDonalds Bond</t>
  </si>
  <si>
    <t>Rech Works     New Era HA</t>
  </si>
  <si>
    <t>Rech Works     NRSWA</t>
  </si>
  <si>
    <t>Rech Works     R3353 Transco</t>
  </si>
  <si>
    <t>Rech Works     H&amp;S Prosecution</t>
  </si>
  <si>
    <t>Rech Works     Pine Tree Close</t>
  </si>
  <si>
    <t>Rech Works     Sect 14</t>
  </si>
  <si>
    <t>Rech Works     Weetman</t>
  </si>
  <si>
    <t>Rech Works     R6170</t>
  </si>
  <si>
    <t>Rech Works     R6175 RTA</t>
  </si>
  <si>
    <t>Rech Works     R3352</t>
  </si>
  <si>
    <t>Rech Works     R3277</t>
  </si>
  <si>
    <t>Rech Works     R3278</t>
  </si>
  <si>
    <t>Rech Works     R3283</t>
  </si>
  <si>
    <t>Rech Works     R3289</t>
  </si>
  <si>
    <t>Rech Works     R3292</t>
  </si>
  <si>
    <t>Rech Works     R3301</t>
  </si>
  <si>
    <t>Rech Works     R3316</t>
  </si>
  <si>
    <t>Rech Works     R3319</t>
  </si>
  <si>
    <t>Rech Works     R3321</t>
  </si>
  <si>
    <t>Rech Works     R3346</t>
  </si>
  <si>
    <t>Rech Works     R3351</t>
  </si>
  <si>
    <t>Rech Works     R3344/47/48</t>
  </si>
  <si>
    <t>Rech Works     R2001</t>
  </si>
  <si>
    <t>Rech Works     2-4 Sycamore Cl</t>
  </si>
  <si>
    <t>Rech Works     1-14 Pine Tree</t>
  </si>
  <si>
    <t>Rech Works     2+4 Pinetree Cl</t>
  </si>
  <si>
    <t>Rech Works     Fenwick Way</t>
  </si>
  <si>
    <t>Rech Works     Persimmon Homes</t>
  </si>
  <si>
    <t>Rech Works     Visual Aid Equi</t>
  </si>
  <si>
    <t>Rech Works     Nuisance Traini</t>
  </si>
  <si>
    <t>Rech Works     Postage Volunte</t>
  </si>
  <si>
    <t>Rech Works     Coombes 4 Estor</t>
  </si>
  <si>
    <t>Rech Works     62-68 Hazelwood</t>
  </si>
  <si>
    <t>Rech Works     Fredrick Street</t>
  </si>
  <si>
    <t>Rech Works     4-10 Station Rd</t>
  </si>
  <si>
    <t>Rech Works     Cemetery Seats</t>
  </si>
  <si>
    <t>Rech Works     Front Blaby Rd</t>
  </si>
  <si>
    <t>Rech Works     SWR Kirkdale Ca</t>
  </si>
  <si>
    <t>Rech Works     Brixham Dr Drai</t>
  </si>
  <si>
    <t>Rech Works     34 36 Chestnut</t>
  </si>
  <si>
    <t>Rech Works     Drain 5-13 Roll</t>
  </si>
  <si>
    <t>Rech Works     Drain 55-75 Nor</t>
  </si>
  <si>
    <t>Rech Works     14-20 Parkstone</t>
  </si>
  <si>
    <t>Rech Works     2-8 Guildford D</t>
  </si>
  <si>
    <t>Rech Works     Circa Tiling OS</t>
  </si>
  <si>
    <t>Rech Works     Windrush/Colne</t>
  </si>
  <si>
    <t>Rech Works     Briar Meads</t>
  </si>
  <si>
    <t>Rech Works     NDR C'thorpe Rd</t>
  </si>
  <si>
    <t>Rech Works     14-32 Orson Dr</t>
  </si>
  <si>
    <t>Rech Works     STW &amp; LCC Bridg</t>
  </si>
  <si>
    <t>Rech Works     Leisure Con Ice</t>
  </si>
  <si>
    <t>Rech Works     63-79 Briarmead</t>
  </si>
  <si>
    <t>Rech Works     Stray Dogs</t>
  </si>
  <si>
    <t>Rech Works     Bus Shelters</t>
  </si>
  <si>
    <t>Rech Works     Glass Recharge</t>
  </si>
  <si>
    <t>Rech Works     Revs/Bens Train</t>
  </si>
  <si>
    <t>Rech Works     Kent Crescent</t>
  </si>
  <si>
    <t>Rech Works     Kenilworth Rd</t>
  </si>
  <si>
    <t>Rech Works     R Raja Access</t>
  </si>
  <si>
    <t>Rech Works     43 Spa Lane</t>
  </si>
  <si>
    <t>Rech Works     Welfare Funeral</t>
  </si>
  <si>
    <t>Rech Works     Taylored Dev/LC</t>
  </si>
  <si>
    <t>Rech Works     LCC land Trans</t>
  </si>
  <si>
    <t>Rech Works     Fly Tip Prosecu</t>
  </si>
  <si>
    <t>Rech Works     26 Elizabeth Dr</t>
  </si>
  <si>
    <t>Rech Works     Wheelie Bins</t>
  </si>
  <si>
    <t>Rech Works     82 Regent St</t>
  </si>
  <si>
    <t>Rech Works     Bailey 114 Upla</t>
  </si>
  <si>
    <t>Rech Works     Leics CC Softwa</t>
  </si>
  <si>
    <t>Rech Works     Owsten Dr Drain</t>
  </si>
  <si>
    <t>Rech Works     Disabled Furnit</t>
  </si>
  <si>
    <t>Rech Works     25 Eliz dr Drai</t>
  </si>
  <si>
    <t>Rech Works     Tree Calendars</t>
  </si>
  <si>
    <t>Rech Works     Leisure Connect</t>
  </si>
  <si>
    <t>Rech Works     London Rd</t>
  </si>
  <si>
    <t>Rech Works     Leisure Conecti</t>
  </si>
  <si>
    <t>Rech Works     Memorial Plaque</t>
  </si>
  <si>
    <t>Rech Works  Foxhunter &amp; Sea</t>
  </si>
  <si>
    <t>Rech Works     Peace Mem Plaqu</t>
  </si>
  <si>
    <t>Rech Works     Tiverton Close</t>
  </si>
  <si>
    <t>Rech Works     East Hsg Assoc</t>
  </si>
  <si>
    <t>Rech Works     Drain Penny Cl</t>
  </si>
  <si>
    <t>Rech Works     JCB Finance</t>
  </si>
  <si>
    <t>Rech Works     Brackly Close</t>
  </si>
  <si>
    <t>Rech Works     Fairstone Hill</t>
  </si>
  <si>
    <t>Rech Works     Roehampton Dr</t>
  </si>
  <si>
    <t>Rech Works     Mere La Riding</t>
  </si>
  <si>
    <t>Rech Works     38 Timber Defau</t>
  </si>
  <si>
    <t>Rech Works     Drain Bramb Way</t>
  </si>
  <si>
    <t>Rech Works     57-75 Norfolk R</t>
  </si>
  <si>
    <t>Rech Works     Alport Way Manh</t>
  </si>
  <si>
    <t>Rech Works     Taylor Wimpy</t>
  </si>
  <si>
    <t>Rech Works     Course Buffet</t>
  </si>
  <si>
    <t>Rech Works     Drain Severn Rd</t>
  </si>
  <si>
    <t>Rech Works     Maidwell Close</t>
  </si>
  <si>
    <t>Rech Works     EMHA call out</t>
  </si>
  <si>
    <t>Rech Works     Local Partner</t>
  </si>
  <si>
    <t>Rech Works     Funeral Bates</t>
  </si>
  <si>
    <t>Rech Works     46 Brambling Wa</t>
  </si>
  <si>
    <t>Rech Works     EAGA PLC</t>
  </si>
  <si>
    <t>Rech Works     Devonia Road</t>
  </si>
  <si>
    <t>Rech Works     Tyringham Road</t>
  </si>
  <si>
    <t>Rech Works     Poplars Site</t>
  </si>
  <si>
    <t>Rech Works     CPO Canal St</t>
  </si>
  <si>
    <t>Rech Works     Roman Hill</t>
  </si>
  <si>
    <t>Rech Works     Needham Close</t>
  </si>
  <si>
    <t>Rech Works     Bramcote Road</t>
  </si>
  <si>
    <t>Rech Works     174 Safron Rd</t>
  </si>
  <si>
    <t>Rech Works     74 Littledale</t>
  </si>
  <si>
    <t>Rech Works     other authority</t>
  </si>
  <si>
    <t>Rech Works     Ergonomic Chair</t>
  </si>
  <si>
    <t>Rech Works     Premier Waste</t>
  </si>
  <si>
    <t>Rech Works     Leics CC Poplar</t>
  </si>
  <si>
    <t>Rech Works     Commuted Sum</t>
  </si>
  <si>
    <t>Rech Works     Thyme &amp; Day Rec</t>
  </si>
  <si>
    <t>Rech Works     Ted Louch Funer</t>
  </si>
  <si>
    <t>Rech Works     55-75 Norfolk R</t>
  </si>
  <si>
    <t>Rech Works     John Hall Funer</t>
  </si>
  <si>
    <t>Rech Works     Central Network</t>
  </si>
  <si>
    <t>Rech Works     Jeffrey Jewell</t>
  </si>
  <si>
    <t>Rech Works     3 Davenport Ave</t>
  </si>
  <si>
    <t>Rech Works     1-5 Quinton Ris</t>
  </si>
  <si>
    <t>Rech Works     Access to Work</t>
  </si>
  <si>
    <t>Rech Works     K Peach</t>
  </si>
  <si>
    <t>Rech Works     JM Guildford WF</t>
  </si>
  <si>
    <t>Rech Works     65 Rolleston Rd</t>
  </si>
  <si>
    <t>Rech Works     Ind Mem PDP Int</t>
  </si>
  <si>
    <t>Rech Works     Country Drains</t>
  </si>
  <si>
    <t>Rech Works     Mrs C Rogers</t>
  </si>
  <si>
    <t>Rech Works     H&amp;S EH Legal Pr</t>
  </si>
  <si>
    <t>Rech Works     County Drain-Sh</t>
  </si>
  <si>
    <t>Rech Works     Poffley Funeral</t>
  </si>
  <si>
    <t>Rech Works     ServoRodNorfolk</t>
  </si>
  <si>
    <t>Rech Works     ServoRodHoniton</t>
  </si>
  <si>
    <t>Rech Works     ServoRod Windru</t>
  </si>
  <si>
    <t>Rech Works     ServoRod Lincol</t>
  </si>
  <si>
    <t>Rech Works     Locality Partne</t>
  </si>
  <si>
    <t>Rech Works     HMRC</t>
  </si>
  <si>
    <t>Rech Works     Loan/ADC money</t>
  </si>
  <si>
    <t>Rech Works     Park Road</t>
  </si>
  <si>
    <t>Rech Works     Salex Funding</t>
  </si>
  <si>
    <t>Rech Works     Blaby D C</t>
  </si>
  <si>
    <t>Rech Works     Taylors Bridge</t>
  </si>
  <si>
    <t>Rech Works     Holding</t>
  </si>
  <si>
    <t>Rech Works 31-45 Harrington Road (odd)</t>
  </si>
  <si>
    <t>Rech Works 30-38 The Pastures</t>
  </si>
  <si>
    <t>Rech Works Welfare Funeral</t>
  </si>
  <si>
    <t>Rech Works Drains Harrington Road</t>
  </si>
  <si>
    <t>Rech Works Framework Knitt Call out</t>
  </si>
  <si>
    <t>Rech Works 62-68 Mere Road</t>
  </si>
  <si>
    <t>Rech Works FOSIG - Tavistock Inst invoice</t>
  </si>
  <si>
    <t>Rech Works 38-44 Lynmouth Dr and 49 Brixh</t>
  </si>
  <si>
    <t>Rech Works Kim Orton 58 Alystone Lane</t>
  </si>
  <si>
    <t>Rech Works Locality Partnership Co-Ordina</t>
  </si>
  <si>
    <t>Rech Works Sampling Course 12 Sept 14</t>
  </si>
  <si>
    <t>Rech Works Ms D Mullahy 1 Beaufort Way</t>
  </si>
  <si>
    <t>Rech Works 7 Kenton Ave, Wigston. Clearan</t>
  </si>
  <si>
    <t>Rech Works Printing and Stationery holdin</t>
  </si>
  <si>
    <t>Rech Works 41 Clifford Street, Wigston</t>
  </si>
  <si>
    <t>Rech Works 27 Ainsbury Court Works in Default</t>
  </si>
  <si>
    <t>Rech Works Re Blockage 36 Newton Lane</t>
  </si>
  <si>
    <t>Rech Works Welfare Funeral - L Cresswell</t>
  </si>
  <si>
    <t>Rech Works 29 Ashbourne Road, Wigston</t>
  </si>
  <si>
    <t>Rech Works     Virgin Media</t>
  </si>
  <si>
    <t>Rech Works     STWA brdge work</t>
  </si>
  <si>
    <t>Rech Works     Bins for Flats</t>
  </si>
  <si>
    <t>Rech Works     Bins Leic Uni</t>
  </si>
  <si>
    <t>Rech Works     Parkland 160308</t>
  </si>
  <si>
    <t>Rech Works     LCC Bus Shelter</t>
  </si>
  <si>
    <t>Rech Works     Bin to C South</t>
  </si>
  <si>
    <t>Rech Works     Leics Hsg Assoc</t>
  </si>
  <si>
    <t>Rech Works     Ellis Park Pav</t>
  </si>
  <si>
    <t>Rech Works     Depot Vending M</t>
  </si>
  <si>
    <t>Rech Works     Benches</t>
  </si>
  <si>
    <t>Rech Works     Graffiti remova</t>
  </si>
  <si>
    <t>Rech Works     Vehicle Trackin</t>
  </si>
  <si>
    <t>Rech Works     Cemetery Donati</t>
  </si>
  <si>
    <t>Rech Works     Golf Vending Ma</t>
  </si>
  <si>
    <t>Rech Works     LCC-Glen Rd Bus</t>
  </si>
  <si>
    <t>Rech Works     Hinckley BC</t>
  </si>
  <si>
    <t>Rech Works     Crow Milss Reno</t>
  </si>
  <si>
    <t>Rech Works     Bins Sth Leics</t>
  </si>
  <si>
    <t>Rech Works Cleaning Materials</t>
  </si>
  <si>
    <t>Rech Works BHill Plaques, Benches etc</t>
  </si>
  <si>
    <t>Rech Works Volunteer Training Stepping St</t>
  </si>
  <si>
    <t>Rech Works Hidcote Road Gate/Fence</t>
  </si>
  <si>
    <t>Rech Works Friends of Peace Mem park</t>
  </si>
  <si>
    <t>Rech Works Oadby Traders Assoc Christmas</t>
  </si>
  <si>
    <t>Rech Works     Public Ent</t>
  </si>
  <si>
    <t>Rech Works Rech to Servs</t>
  </si>
  <si>
    <t>Rech Works Transfer of Bal</t>
  </si>
  <si>
    <t>Deposits Hldg Grant/Loan Pay</t>
  </si>
  <si>
    <t>Deposits Hldg Refund Park Event</t>
  </si>
  <si>
    <t>Deposits Hldg Refund Allotment</t>
  </si>
  <si>
    <t>Deposits Hldg  Refund MA Water Key</t>
  </si>
  <si>
    <t>Deposits Hldg  Pavilion Refund</t>
  </si>
  <si>
    <t>Deposits Hldg Refund Pavilion</t>
  </si>
  <si>
    <t>Deposits Hldg  Deposit MA Water Key</t>
  </si>
  <si>
    <t>Deposits Hldg  Allotment Deposits</t>
  </si>
  <si>
    <t>Deposits Hldg Park Event Deposits</t>
  </si>
  <si>
    <t>Deposits Hldg  Pavilion Key Re</t>
  </si>
  <si>
    <t>Deposits Hldg  Shop Rent Dep</t>
  </si>
  <si>
    <t>Deposits Hldg Pavilion Deposits</t>
  </si>
  <si>
    <t>Deposits Hldg  Transfer of Bal</t>
  </si>
  <si>
    <t>Rev Grants HldgHousing Sub Ele</t>
  </si>
  <si>
    <t>Rev Grants HldgIEG Grant</t>
  </si>
  <si>
    <t>Rev Grants HldgSubsidy Grant</t>
  </si>
  <si>
    <t>Rev Grants HldgAdmin Grant</t>
  </si>
  <si>
    <t>Rev Grants Disabled Facilities Grant</t>
  </si>
  <si>
    <t>Rev Grants HldgPension Credit</t>
  </si>
  <si>
    <t>Rev Grants HldgCT Ben Grant</t>
  </si>
  <si>
    <t>Rev Grants HldgSupp People Sub</t>
  </si>
  <si>
    <t>Rev Grants HldgRent Rebate</t>
  </si>
  <si>
    <t>Rev Grants Hldg Transparency Code</t>
  </si>
  <si>
    <t>Rev Grants Hldg Capitalisation Provision Grant</t>
  </si>
  <si>
    <t>Rev Grants HldgFraud Incentive</t>
  </si>
  <si>
    <t>Rev Grants Hldg Asset of Community Value Grant</t>
  </si>
  <si>
    <t>Rev Grants HldgPlan Delivery G</t>
  </si>
  <si>
    <t>Rev Grants Hldg Community Rights to Challenge</t>
  </si>
  <si>
    <t>Rev Grants HldgWaste Efficienc</t>
  </si>
  <si>
    <t>Rev Grants HldgTravellers Gran</t>
  </si>
  <si>
    <t>Rev Grants HldgGrant Income</t>
  </si>
  <si>
    <t>Rev Grants HldgTransfer of Bal</t>
  </si>
  <si>
    <t>Morts Hldg Ac  Insurance Rech</t>
  </si>
  <si>
    <t>Morts Hldg Ac  Life Insurance</t>
  </si>
  <si>
    <t>Morts Hldg Ac  Hous Adv Ref</t>
  </si>
  <si>
    <t>Morts Hldg Ac  Mortgage Repymt</t>
  </si>
  <si>
    <t>Morts Hldg Ac  Transfer of Bal</t>
  </si>
  <si>
    <t>Unidtified PostInsurance Rech</t>
  </si>
  <si>
    <t>Unidtified PostMisc Income</t>
  </si>
  <si>
    <t>Unidtified Post Transfer of Bal</t>
  </si>
  <si>
    <t>Ben Opymt Hldg Benefit Refund</t>
  </si>
  <si>
    <t>Ben Opymt Hldg Transfer of Bal</t>
  </si>
  <si>
    <t>Legionella Acc Rech to Servs</t>
  </si>
  <si>
    <t>Peace Plaque   Contributions</t>
  </si>
  <si>
    <t>Peace Plaque   Transfer of Bal</t>
  </si>
  <si>
    <t>County ElectionRents and Easem</t>
  </si>
  <si>
    <t>County ElectionNew Equipment</t>
  </si>
  <si>
    <t>County ElectionElection Staff</t>
  </si>
  <si>
    <t>County ElectionPrinting and St</t>
  </si>
  <si>
    <t>County Election Reimbursments</t>
  </si>
  <si>
    <t>County ElectionTransfer of Bal</t>
  </si>
  <si>
    <t>Elec Hold Ac   Electricity</t>
  </si>
  <si>
    <t>Elec Hold Ac   Rech to Servs</t>
  </si>
  <si>
    <t>BH Cafe Stock  Cafe Stock</t>
  </si>
  <si>
    <t>BH Cafe Stock  Rech to Servs</t>
  </si>
  <si>
    <t>BH Cafe Stock  Transfer of Bal</t>
  </si>
  <si>
    <t>Post Licence   Postage</t>
  </si>
  <si>
    <t>Post Licence   Rech to Servs</t>
  </si>
  <si>
    <t>Post Licence   Transfer of Bal</t>
  </si>
  <si>
    <t>CPE Holding Ac Pay Leics CC</t>
  </si>
  <si>
    <t>CPE Holding Ac CarParksPenalty</t>
  </si>
  <si>
    <t>CPE Holding Ac Transfer of Bal</t>
  </si>
  <si>
    <t>Phone holding  Telephone</t>
  </si>
  <si>
    <t>Phone holding  Telephone Bills</t>
  </si>
  <si>
    <t>Phone holding Mobile Phones</t>
  </si>
  <si>
    <t>Telephone Holding Account  Recharge to Services</t>
  </si>
  <si>
    <t>Mobile Phone Holding Ac New Equipment</t>
  </si>
  <si>
    <t>Mobile Phone Holding Ac Mobile Phones</t>
  </si>
  <si>
    <t>Energy EffiencyEnergy Efficien</t>
  </si>
  <si>
    <t>Mobile Phone Holding Ac Discount Received</t>
  </si>
  <si>
    <t>Mobile Phone Holding Ac Rech to Servs</t>
  </si>
  <si>
    <t>Pinnacle Cleaning Contract Salaries</t>
  </si>
  <si>
    <t>Pinnacle Cleaning Contract Backfunded Supe</t>
  </si>
  <si>
    <t>Pinnacle Cleaning Contract Sals Overtime</t>
  </si>
  <si>
    <t>Pinnacle Cleaning Contract Hired Staff</t>
  </si>
  <si>
    <t>Pinnacle Cleaning Contract     Contract Cleaning</t>
  </si>
  <si>
    <t>Pinnacle Cleaning Contract     Other Cleaning</t>
  </si>
  <si>
    <t>Pinnacle Cleaning Contract     Cleaning Materials</t>
  </si>
  <si>
    <t>Pinnacle Cleaning Contract     Recharge to Services</t>
  </si>
  <si>
    <t>Homelessness Medical Exams</t>
  </si>
  <si>
    <t>Homelessness Premises Repair</t>
  </si>
  <si>
    <t>Homelessness Property Rents and Leases</t>
  </si>
  <si>
    <t>Homelessness   NNDR</t>
  </si>
  <si>
    <t>Homelessness   New Equipment</t>
  </si>
  <si>
    <t>Homelessness   Other External</t>
  </si>
  <si>
    <t>Homelessness Land Registry F</t>
  </si>
  <si>
    <t>Homelessness   Homeless Strat</t>
  </si>
  <si>
    <t>Homelessness   Printing and St</t>
  </si>
  <si>
    <t>Homelessness   Hospitality</t>
  </si>
  <si>
    <t>Homelessness   Grant/Loan Pay</t>
  </si>
  <si>
    <t>Homelessness Domestic Abuse</t>
  </si>
  <si>
    <t>Homelessness Homeless Prevention Single, No Priority</t>
  </si>
  <si>
    <t>Homelessness Sanctuary/Support Victims ASB</t>
  </si>
  <si>
    <t>Homelessness Write Offs</t>
  </si>
  <si>
    <t>Homelessness Prov Bad Debts</t>
  </si>
  <si>
    <t>Homelessness   Grant Income</t>
  </si>
  <si>
    <t>Homelessness   Repayments</t>
  </si>
  <si>
    <t>Homelessness   Rech to Servs</t>
  </si>
  <si>
    <t>Homelessness   Transfer of Bal</t>
  </si>
  <si>
    <t>Active Lifestyl  New Equipment</t>
  </si>
  <si>
    <t>Veh Emmisions  Other External</t>
  </si>
  <si>
    <t>Veh Emmisions  Fuel Oil &amp; Grea</t>
  </si>
  <si>
    <t>Veh Emmisions  Grant Income</t>
  </si>
  <si>
    <t>Active Lifestyle  Contribution</t>
  </si>
  <si>
    <t>Veh Emmisions  Fees &amp; Charges</t>
  </si>
  <si>
    <t>Active Lifestl Transfer of Bal</t>
  </si>
  <si>
    <t>Neighbourhood MPremises Repair</t>
  </si>
  <si>
    <t>Neighbourhood MContract Clean</t>
  </si>
  <si>
    <t>Neighbourhood MCleaning Mats</t>
  </si>
  <si>
    <t>Neighbourhood MHealth Strategy</t>
  </si>
  <si>
    <t>Neighbourhood MNeighbourhood M</t>
  </si>
  <si>
    <t>Neigh Man   Contributions</t>
  </si>
  <si>
    <t>Neigh Manage  Transfer of Bal</t>
  </si>
  <si>
    <t>Arts Grant     Rents and Easem</t>
  </si>
  <si>
    <t>Arts Grant     Printing and St</t>
  </si>
  <si>
    <t>Arts Grant     Dance Dev</t>
  </si>
  <si>
    <t>Arts Grant     Grant Income</t>
  </si>
  <si>
    <t>Arts Grant     Fees &amp; Charges</t>
  </si>
  <si>
    <t>Arts Grant     Rech to Servs</t>
  </si>
  <si>
    <t>Arts Grant     Transfer of Bal</t>
  </si>
  <si>
    <t>Swine Flu      Sals Overtime</t>
  </si>
  <si>
    <t>SAFE Grant     New Equipment</t>
  </si>
  <si>
    <t>SAFE Grant     Computer Sware</t>
  </si>
  <si>
    <t>Swine Flu      Equipment Tools</t>
  </si>
  <si>
    <t>SAFE Grant     Journals/Books/</t>
  </si>
  <si>
    <t>SAFE Grant     SAFE Grant</t>
  </si>
  <si>
    <t>SAFE Grant     Compensation</t>
  </si>
  <si>
    <t>SAFE Grant     Ad Pens</t>
  </si>
  <si>
    <t>SAFE Grant     Transfer of Bal</t>
  </si>
  <si>
    <t>Mortgage Rescue Land Registry F</t>
  </si>
  <si>
    <t>Mortgage RescueGrant/Loan Pay</t>
  </si>
  <si>
    <t>Mortgage RescueGrant Income</t>
  </si>
  <si>
    <t>Mortgage Rescue Contributions</t>
  </si>
  <si>
    <t>Mortgage RescueRepayments</t>
  </si>
  <si>
    <t>Mortgage RescueTransfer of Bal</t>
  </si>
  <si>
    <t>LSA Grant Hospitality</t>
  </si>
  <si>
    <t>LSA Grant Grant/Loan Payments</t>
  </si>
  <si>
    <t>LSA Grant Grant Income</t>
  </si>
  <si>
    <t>LSA Grant Transfer of Balance</t>
  </si>
  <si>
    <t>PAC Post       Salaries</t>
  </si>
  <si>
    <t>PAC Post       Travel Expenses</t>
  </si>
  <si>
    <t>PAC Post       General Expense</t>
  </si>
  <si>
    <t>PAC Post       Advertising</t>
  </si>
  <si>
    <t>PAC Post       Charity Dons</t>
  </si>
  <si>
    <t>PAC Post       Grant/Loan Pay</t>
  </si>
  <si>
    <t>PAC Post       PAC Programme</t>
  </si>
  <si>
    <t>PAC Post       Donations.</t>
  </si>
  <si>
    <t>PAC Post       Grant Income</t>
  </si>
  <si>
    <t>PAC Post       Fees &amp; Charges</t>
  </si>
  <si>
    <t>PAC Post       Transfer of Bal</t>
  </si>
  <si>
    <t>Participatory BGrant/Loan Pay</t>
  </si>
  <si>
    <t>Participator Budg Grant Income</t>
  </si>
  <si>
    <t>LRIP TENS      Transfer of Bal</t>
  </si>
  <si>
    <t>PESSCL Fund    Grant/Loan Pay</t>
  </si>
  <si>
    <t>PESSCL Fund    Grant Income</t>
  </si>
  <si>
    <t>PESSCL Fund    Transfer of Bal</t>
  </si>
  <si>
    <t>Inclusive SportGeneral Expense</t>
  </si>
  <si>
    <t>Inclusive SportGrant Income</t>
  </si>
  <si>
    <t>Inclusive SportFees &amp; Charges</t>
  </si>
  <si>
    <t>Inclusive SportTransfer of Bal</t>
  </si>
  <si>
    <t>Youth Activities Early Help Grant/Loan Pay</t>
  </si>
  <si>
    <t>Youth Activities Early Help Grant Income</t>
  </si>
  <si>
    <t>Extend ActivityNew Equipment</t>
  </si>
  <si>
    <t>Extend ActivityGrant Income</t>
  </si>
  <si>
    <t>Extend ActivityFees &amp; Charges</t>
  </si>
  <si>
    <t>Extend ActivityTransfer of Bal</t>
  </si>
  <si>
    <t>Street Games   Grant/Loan Pay</t>
  </si>
  <si>
    <t>Street Games   Grant Income</t>
  </si>
  <si>
    <t>Crime-Football Rents and Easem</t>
  </si>
  <si>
    <t>Crime-Football Other External</t>
  </si>
  <si>
    <t>Crime-Football Grant Income</t>
  </si>
  <si>
    <t>Crime-Football Fees &amp; Charges</t>
  </si>
  <si>
    <t>Crime-Football Transfer of Bal</t>
  </si>
  <si>
    <t>Health Imp ScheGrant Income</t>
  </si>
  <si>
    <t>Positive ActiviOther External</t>
  </si>
  <si>
    <t>Positive ActiviGrant Income</t>
  </si>
  <si>
    <t>Positive ActiviTransfer of Bal</t>
  </si>
  <si>
    <t>L S PartnershipGrant Income</t>
  </si>
  <si>
    <t>L S PartnershipTransfer of Bal</t>
  </si>
  <si>
    <t>P.A.D.O. FundinSalaries</t>
  </si>
  <si>
    <t>P.A.D.O. Fundin Salaries Accrual Movement</t>
  </si>
  <si>
    <t>P.A.D.O. Fundin Backfunded Supe</t>
  </si>
  <si>
    <t>P.A.D.O. FundinTravel Expenses</t>
  </si>
  <si>
    <t>P.A.D.O. FundinNew Equipment</t>
  </si>
  <si>
    <t>P.A.D.O. FundinHospitality</t>
  </si>
  <si>
    <t>P.A.D.O. FundinMobile Phones</t>
  </si>
  <si>
    <t>P.A.D.O. FundinRepay Grant</t>
  </si>
  <si>
    <t>P.A.D.O. FundinGrant Income</t>
  </si>
  <si>
    <t>P.A.D.O. FundinFees &amp; Charges</t>
  </si>
  <si>
    <t>P.A.D.O. FundinTransfer of Bal</t>
  </si>
  <si>
    <t>Phyical Act DevHired Staff</t>
  </si>
  <si>
    <t>Phyical Act DevRents and Easem</t>
  </si>
  <si>
    <t>Phyical Act DevNew Equipment</t>
  </si>
  <si>
    <t>Phyical Act DevCRB Checks</t>
  </si>
  <si>
    <t>Phyical Act DevPrinting and St</t>
  </si>
  <si>
    <t>Phyical Act Dev Grant/Loan Pay</t>
  </si>
  <si>
    <t>Phyical Act DevPrinting &amp; Stat</t>
  </si>
  <si>
    <t>Phyical Act DevPostage Recharg</t>
  </si>
  <si>
    <t>Phyical Act Dev Depreciation</t>
  </si>
  <si>
    <t>Phyical Act DevGrant Income</t>
  </si>
  <si>
    <t>Phyical Act DevFees &amp; Charges</t>
  </si>
  <si>
    <t>Phyical Act DevTransfer of Bal</t>
  </si>
  <si>
    <t>Open ActivitiesOther External</t>
  </si>
  <si>
    <t>Open ActivitiesGrant/Loan Pay</t>
  </si>
  <si>
    <t>Open ActivitiesGrant Income</t>
  </si>
  <si>
    <t>Sport ActivitisOther External</t>
  </si>
  <si>
    <t>Sport ActivitisFees &amp; Charges</t>
  </si>
  <si>
    <t>Sportivate Grant/Loan Pay</t>
  </si>
  <si>
    <t>Sportivate Grant Income</t>
  </si>
  <si>
    <t>Sportivate Ext Funding Inc</t>
  </si>
  <si>
    <t>Sports and PA Commissioning Salaries</t>
  </si>
  <si>
    <t>Sports and PA Commissioning Backfunded Supe</t>
  </si>
  <si>
    <t>Sports and PA Commissioning Travel Expenses</t>
  </si>
  <si>
    <t>Sports and PA Commissioning New Equipment</t>
  </si>
  <si>
    <t>Sports and PA Commissioning Insurance Rech</t>
  </si>
  <si>
    <t>Sports and PA Commissioning Mobile Phones</t>
  </si>
  <si>
    <t>Sports and PA Commissioning Grant/Loan Pay</t>
  </si>
  <si>
    <t>Sports and PA Commissioning Business Unit Recharge</t>
  </si>
  <si>
    <t>Sports and PA Commissioning Legacy Maker</t>
  </si>
  <si>
    <t>Sports and PA Commissioning Grant Income</t>
  </si>
  <si>
    <t>Sports and PA Commissioning Rech to Servs</t>
  </si>
  <si>
    <t>Sports and PA Commissioning Transfer of Bal</t>
  </si>
  <si>
    <t>Sports &amp; PA Comm - Working Bud Salaries</t>
  </si>
  <si>
    <t>Sports &amp; PA Comm - Working Bud Salaries Accrual Movement</t>
  </si>
  <si>
    <t>Sports &amp; PA Comm - Working Bud Hired Staff</t>
  </si>
  <si>
    <t>Sports &amp; PA Comm - Working Bud Travel Expenses</t>
  </si>
  <si>
    <t>Sports &amp; PA Comm - Working Bud Rents</t>
  </si>
  <si>
    <t>Sports &amp; PA Comm - Working Bud New Equipment</t>
  </si>
  <si>
    <t>Sports &amp; PA Comm - Working Bud Printing and St</t>
  </si>
  <si>
    <t>Sports &amp; PA Comm - Working Bud Hospitality</t>
  </si>
  <si>
    <t>Sports &amp; PA Comm - Working Bud Mobile Phones</t>
  </si>
  <si>
    <t>Sports &amp; PA Comm - Working Bud Grant/Loan Pay</t>
  </si>
  <si>
    <t>Sports &amp; PA Comm - Working Bud Printing Recharge</t>
  </si>
  <si>
    <t>Sports &amp; PA Comm - Working Bud Postage Rechargat</t>
  </si>
  <si>
    <t>Sports &amp; PA Comm - Working Bud Grant Income</t>
  </si>
  <si>
    <t>Sports &amp; PA Comm - Working Bud Contributions</t>
  </si>
  <si>
    <t>Sports &amp; PA Comm - Working Bud Fees &amp; Charges</t>
  </si>
  <si>
    <t>Sports &amp; PA Comm - Working Bud Transfer of Bal</t>
  </si>
  <si>
    <t>Environmental Grants Grant Income</t>
  </si>
  <si>
    <t>Environmental Grants Contributions</t>
  </si>
  <si>
    <t>Culrtural Grants Grant Income</t>
  </si>
  <si>
    <t>Culrtural Grants Contributions</t>
  </si>
  <si>
    <t>Central Services Grants Grant Income</t>
  </si>
  <si>
    <t>Central Services Grants Contributions</t>
  </si>
  <si>
    <t>Housing General Fund Grants Grant Income</t>
  </si>
  <si>
    <t>Planning Grants Grant Income</t>
  </si>
  <si>
    <t>Planning Grants Contributions</t>
  </si>
  <si>
    <t>Def Charges    Deferred Charge</t>
  </si>
  <si>
    <t>Prov Repay     Depn Recharge t</t>
  </si>
  <si>
    <t>General Fund   Bal Transfer</t>
  </si>
  <si>
    <t>Pension Fund   Trans Pen Fund</t>
  </si>
  <si>
    <t>Trans of Cap ReCapital Receipt</t>
  </si>
  <si>
    <t>App to Contingency Res  App to Reserves</t>
  </si>
  <si>
    <t>Cont from PDG RContributions</t>
  </si>
  <si>
    <t>App to Earmanrked Reserves</t>
  </si>
  <si>
    <t>App Grants Reserve Contributions</t>
  </si>
  <si>
    <t>Approp Revenue Grants Reserve Recharge to Services</t>
  </si>
  <si>
    <t>Con. Bud C/Fwd Contributions</t>
  </si>
  <si>
    <t>Cont to Cap Res Contributions</t>
  </si>
  <si>
    <t>Cont to Cap ResTransfer of Bal</t>
  </si>
  <si>
    <t>Special ProjectContributions</t>
  </si>
  <si>
    <t>Special ProjectTransfer of Bal</t>
  </si>
  <si>
    <t>Software ImplimTransfer of Bal</t>
  </si>
  <si>
    <t>Disposal of assGain on Disposa</t>
  </si>
  <si>
    <t>Disposal of ass Notional Gain/loss on Revalue</t>
  </si>
  <si>
    <t>Accrued leave Adj Transfer of Bal</t>
  </si>
  <si>
    <t>Capital Grants funding Cap Exp Contributions</t>
  </si>
  <si>
    <t>App to Grounds Maintenance Res Contributions</t>
  </si>
  <si>
    <t>App to/from Recycling Improv Contributions</t>
  </si>
  <si>
    <t>App to/from Troubled Families Contributions</t>
  </si>
  <si>
    <t>App to/from Welfare Reform Contributions</t>
  </si>
  <si>
    <t>App to/from DFG Reserve Contributions</t>
  </si>
  <si>
    <t>App to/from Council Priority ResContributions</t>
  </si>
  <si>
    <t>App to Management of Change Re Contributions</t>
  </si>
  <si>
    <t>Appropriation Income Profiling Contributions</t>
  </si>
  <si>
    <t>App to Capital Receipts Reserv Contributions</t>
  </si>
  <si>
    <t>App to/from Budget Equilibrium Contributions</t>
  </si>
  <si>
    <t>App to/from Opperation Reserve Contributions</t>
  </si>
  <si>
    <t>App to/from HR Recruitment Res Contributions</t>
  </si>
  <si>
    <t>App to/from Land Valueation Re Contributions</t>
  </si>
  <si>
    <t>App to/from Greening Borough R Contributions</t>
  </si>
  <si>
    <t>App to/from Land Charges Res Contributions</t>
  </si>
  <si>
    <t>App to ERDF Reserve Contributions</t>
  </si>
  <si>
    <t>App to/From the Capital Adj Ac Notional Gain/loss on Revalue</t>
  </si>
  <si>
    <t>App to/From the Capital Adj Ac Contributions</t>
  </si>
  <si>
    <t>App from Borough Events Res Contributions</t>
  </si>
  <si>
    <t>App to/from Col Fund Adj Ac Contributions</t>
  </si>
  <si>
    <t>App to/from Wellbeing Reserve Contributions</t>
  </si>
  <si>
    <t>HRA Stat of MovDepn Recharge t</t>
  </si>
  <si>
    <t>HRA Stat of Mov App to Reserves</t>
  </si>
  <si>
    <t>Capital Charges Interest Paid</t>
  </si>
  <si>
    <t>Capital ChargesDebt Charges. P</t>
  </si>
  <si>
    <t>Capital ChargesDebt Chgs. Int</t>
  </si>
  <si>
    <t>Capital Charges Debt Charges. D</t>
  </si>
  <si>
    <t>Capital Charges Gain on Disposa</t>
  </si>
  <si>
    <t>Capital ChargesNotional Int</t>
  </si>
  <si>
    <t>Capital ChargesDirect Revenue</t>
  </si>
  <si>
    <t>Capital ChargesMort Repay</t>
  </si>
  <si>
    <t>Capital ChargesCap ChgsInt rec</t>
  </si>
  <si>
    <t>Appropriations Tran to Hsg Rep</t>
  </si>
  <si>
    <t>Appropriations Debt Charges. P</t>
  </si>
  <si>
    <t>Appropriations Gain on Disposa</t>
  </si>
  <si>
    <t>Appropriations Direct Revenue</t>
  </si>
  <si>
    <t>Appropriations Software Aquisi</t>
  </si>
  <si>
    <t>Appropriations Trans from MRR</t>
  </si>
  <si>
    <t>Appropriations App to Reserves</t>
  </si>
  <si>
    <t>Appropriations Contributions</t>
  </si>
  <si>
    <t>Appropriations External Income Reserve</t>
  </si>
  <si>
    <t>Appropriations BackfundedSuper</t>
  </si>
  <si>
    <t>Appropriations Depn Write Back</t>
  </si>
  <si>
    <t>HRA Surplus/DefBal Transfer</t>
  </si>
  <si>
    <t>Housing Planning Delivey Grant Hired Staff</t>
  </si>
  <si>
    <t>Housing Planning Delivey Grant CPD Vision</t>
  </si>
  <si>
    <t>Housing Planning Delivey Grant Printing and St</t>
  </si>
  <si>
    <t>Housing Planning Delivey Grant Stat Com Invol</t>
  </si>
  <si>
    <t>Housing Planning Delivey Grant Sustain Apprais</t>
  </si>
  <si>
    <t>Housing Planning Delivey Grant Hsg Market Area</t>
  </si>
  <si>
    <t>Housing Planning Delivey Grant Built Environme</t>
  </si>
  <si>
    <t>Housing Planning Delivey Grant Prop Info Sys</t>
  </si>
  <si>
    <t>Housing Planning Delivey Grant Regeneration Projects</t>
  </si>
  <si>
    <t>Housing Planning Delivey Grant Allo Dev Plan D</t>
  </si>
  <si>
    <t>Housing Planning Delivey Grant Public Examinat</t>
  </si>
  <si>
    <t>Housing Planning Delivey Grant Grant Income</t>
  </si>
  <si>
    <t>Housing Planning Delivey Grant Contributions</t>
  </si>
  <si>
    <t>Edith Murphy Trust New Equipment</t>
  </si>
  <si>
    <t>Edith Murphy Trust Computer Hware</t>
  </si>
  <si>
    <t>Edith Murphy Trust Signage</t>
  </si>
  <si>
    <t>Edith Murphy Trust Outsourced Inst</t>
  </si>
  <si>
    <t>Edith Murphy Trust Advertising</t>
  </si>
  <si>
    <t>Edith Murphy Trust Telephone Netwo</t>
  </si>
  <si>
    <t>Edith Murphy Trust Grant/Loan Pay</t>
  </si>
  <si>
    <t>Edith Murphy Trust Contributions</t>
  </si>
  <si>
    <t>CROWS Scheme Refunds</t>
  </si>
  <si>
    <t>CROWS Scheme Contributions</t>
  </si>
  <si>
    <t>Choice Based Lettings Grant Grant Income</t>
  </si>
  <si>
    <t>Local Development Order Other External</t>
  </si>
  <si>
    <t>Local Development Order Grant Income</t>
  </si>
  <si>
    <t>InvestmentsInterest Recd</t>
  </si>
  <si>
    <t>CIES Interest Recd</t>
  </si>
  <si>
    <t>CIES Interest Paid</t>
  </si>
  <si>
    <t>CIES Debt Charges</t>
  </si>
  <si>
    <t>CIES Gain on Disposa</t>
  </si>
  <si>
    <t>CIES Depreciation</t>
  </si>
  <si>
    <t>CIES Notional Interest</t>
  </si>
  <si>
    <t>CIES Depn Recharge to Balance Sheet</t>
  </si>
  <si>
    <t>Pensions Costs Interest Recd</t>
  </si>
  <si>
    <t>Pensions Costs Interest Paid</t>
  </si>
  <si>
    <t>Disposal  AssetSale of Houses</t>
  </si>
  <si>
    <t>Cap Rec to PoolCap Rec Pooling</t>
  </si>
  <si>
    <t>Financial InstrFinancial Instr</t>
  </si>
  <si>
    <t>Small Bus Rate Relief S31 Grant Income</t>
  </si>
  <si>
    <t>Area Based GranGrant Income</t>
  </si>
  <si>
    <t>HPDG           Grant Income</t>
  </si>
  <si>
    <t>Capital Grants and Contributio Contributions</t>
  </si>
  <si>
    <t>Local Services Support Grant Grant Income</t>
  </si>
  <si>
    <t>Local Services Support Grant Transfer of Bal</t>
  </si>
  <si>
    <t>New Homes Bonus Scheme Grant Grant Income</t>
  </si>
  <si>
    <t>Council Tax Freeze Grant Grant Income</t>
  </si>
  <si>
    <t>Council Tax Freeze Grant Transfer of Bal</t>
  </si>
  <si>
    <t>Revenue Support Grant Grant Income</t>
  </si>
  <si>
    <t>Revenue Support Grant Transfer of Bal</t>
  </si>
  <si>
    <t>Council Tax Support Funding Grant Income</t>
  </si>
  <si>
    <t>Council Tax Support Funding Transfer of Bal</t>
  </si>
  <si>
    <t>NNDR Contribution Grant Income</t>
  </si>
  <si>
    <t>NNDR Pool (Surplus) / Deficit Grant Income</t>
  </si>
  <si>
    <t>General Revenue Grants Grant Income</t>
  </si>
  <si>
    <t>Apprenticeship Scheme Ext Funding Inc</t>
  </si>
  <si>
    <t>NHS Community Grant Scheme Grant/Loan Pay</t>
  </si>
  <si>
    <t>NHS Community Grant Scheme Grant Income</t>
  </si>
  <si>
    <t>PCC Youth Diversion Grant/Loan Pay</t>
  </si>
  <si>
    <t>PCC Youth Diversion Grant Income</t>
  </si>
  <si>
    <t>Food and Fuel Scheme General Expense</t>
  </si>
  <si>
    <t>Food and Fuel Scheme Grant/Loan Pay</t>
  </si>
  <si>
    <t>Food and Fuel Scheme Grant Income</t>
  </si>
  <si>
    <t>HLF Grant Brocks Hill Salaries</t>
  </si>
  <si>
    <t>HLF Grant Brocks Hill Backfunded Supe</t>
  </si>
  <si>
    <t>HLF Grant Brocks Hill Hired Staff</t>
  </si>
  <si>
    <t>HLF Grant Brocks Hill Training Exps</t>
  </si>
  <si>
    <t>HLF Grant Brocks Hill New Equipment</t>
  </si>
  <si>
    <t>HLF Grant Brocks Hill Outsourced Inst</t>
  </si>
  <si>
    <t>HLF Grant Brocks Hill Advertising</t>
  </si>
  <si>
    <t>HLF Grant Brocks Hill Hospitality</t>
  </si>
  <si>
    <t>HLF Grant Brocks Hill Vehicle Repairs</t>
  </si>
  <si>
    <t>HLF Grant Brocks Hill Grant Income</t>
  </si>
  <si>
    <t>HLF Grant Brocks Hill Contributions</t>
  </si>
  <si>
    <t>Coll Fund CTax - Court Costs</t>
  </si>
  <si>
    <t>Coll Fund CTax - Precept Fire</t>
  </si>
  <si>
    <t>Coll Fund CTax - Precept OWBC</t>
  </si>
  <si>
    <t>Coll Fund CTax - Precept Police</t>
  </si>
  <si>
    <t>Coll Fund CTax - Precept County</t>
  </si>
  <si>
    <t>Coll Fund Ctax NNDR Cont</t>
  </si>
  <si>
    <t>Coll Fund CTax - Surplus County</t>
  </si>
  <si>
    <t>Coll Fund CTax - CTax Refunds</t>
  </si>
  <si>
    <t>Coll Fund CTax - Surplus OWBC</t>
  </si>
  <si>
    <t>Coll Fund CTax - Surplus Police</t>
  </si>
  <si>
    <t>Coll Fund CTax - Surplus Fire</t>
  </si>
  <si>
    <t>Coll Fund CTax - CF Deficit OWBC</t>
  </si>
  <si>
    <t>Coll Fund CTax - CF Deficit LCC</t>
  </si>
  <si>
    <t>Coll Fund CTax - CF Deficit LPA</t>
  </si>
  <si>
    <t>Coll Fund CTax - CF Deficit CFA</t>
  </si>
  <si>
    <t>Coll Fund</t>
  </si>
  <si>
    <t>Coll Fund CTax - Cash Book</t>
  </si>
  <si>
    <t>Coll Fund Ctax Rev Supp Grant</t>
  </si>
  <si>
    <t>Coll Fund Ctax NNDR Contributi</t>
  </si>
  <si>
    <t>Coll Fund CtaxCT Ben Grant</t>
  </si>
  <si>
    <t>Coll Fund CTax - CTax Benefits</t>
  </si>
  <si>
    <t>Coll Fund Ctax Amend Rep 0506</t>
  </si>
  <si>
    <t>Coll Fund Ctax NDR Amend 0405</t>
  </si>
  <si>
    <t>Coll Fund CTax - CTax Income</t>
  </si>
  <si>
    <t>Coll Fund CTax - Crown Contribution</t>
  </si>
  <si>
    <t>Coll Fund CTax - CTax Court Costs</t>
  </si>
  <si>
    <t>Coll Fund CtaxMisc Income</t>
  </si>
  <si>
    <t>Coll Fund CTax - Rejected BACS Refunds</t>
  </si>
  <si>
    <t>Coll Fund NNDR Court Costs</t>
  </si>
  <si>
    <t>Coll Fund NNDR Precept Fire</t>
  </si>
  <si>
    <t>Coll Fund NNDR Precept OWBC</t>
  </si>
  <si>
    <t>Coll Fund NNDR Precept County</t>
  </si>
  <si>
    <t>Coll Fund NNDR NNDR Debtor/(Creditor)</t>
  </si>
  <si>
    <t>Coll Fund NNDR Precept Central Government</t>
  </si>
  <si>
    <t>Coll Fund NNDR Surplus County</t>
  </si>
  <si>
    <t>Coll Fund NNDR Refunds</t>
  </si>
  <si>
    <t>Coll Fund NNDR Surplus OWBC</t>
  </si>
  <si>
    <t>Coll Fund NNDR Surplus Police</t>
  </si>
  <si>
    <t>Coll Fund NNDR Surplus Fire</t>
  </si>
  <si>
    <t>Coll Fund NNDR Deficit OWBC</t>
  </si>
  <si>
    <t>Coll Fund NNDR Deficit County</t>
  </si>
  <si>
    <t>Coll Fund NNDR Deficit Fire</t>
  </si>
  <si>
    <t>Coll Fund NNDR NNDR Disreagrds</t>
  </si>
  <si>
    <t>Coll Fund NNDR Transitional Protect Payment</t>
  </si>
  <si>
    <t>Coll Fund NNDR Deficit Central Government</t>
  </si>
  <si>
    <t>Coll Fund NNDR Surplus Central Government</t>
  </si>
  <si>
    <t>Coll Fund NNDR Cash Book</t>
  </si>
  <si>
    <t>Coll Fund NNDR Cost of Collection</t>
  </si>
  <si>
    <t>Coll Fund NNDR Transitional Protection Income</t>
  </si>
  <si>
    <t>Coll Fund NNDR Grant Income</t>
  </si>
  <si>
    <t>Coll Fund NNDR Income</t>
  </si>
  <si>
    <t>Coll Fund NNDR Charity Relief</t>
  </si>
  <si>
    <t>Coll Fund NNDR Rejected BACS Refunds</t>
  </si>
  <si>
    <t>Coll Fund Ext - Precept CFA</t>
  </si>
  <si>
    <t>Coll Fund Ext - Precept OWBC</t>
  </si>
  <si>
    <t>Coll Fund Ext - Precept LPA</t>
  </si>
  <si>
    <t>Coll Fund Ext - Precept LCC</t>
  </si>
  <si>
    <t>Coll Fund Ext - NNDR Debtor/(Creditor)</t>
  </si>
  <si>
    <t>Coll Fund Ext - NNDR Contribution to Pool</t>
  </si>
  <si>
    <t>Coll Fund Ext - CF Surplus LCC</t>
  </si>
  <si>
    <t>Coll Fund Ext - CF Surplus OWBC</t>
  </si>
  <si>
    <t>Coll Fund Ext - CF Surplus LPA</t>
  </si>
  <si>
    <t>Coll Fund Ext - CF Surplus CFA</t>
  </si>
  <si>
    <t>Coll Fund Ext - CF Deficit OWBC</t>
  </si>
  <si>
    <t>Coll Fund Ext - CF Deficit LCC</t>
  </si>
  <si>
    <t>Coll Fund Ext - CF Deficit LPA</t>
  </si>
  <si>
    <t>Coll Fund Ext  LPA CF Deficit</t>
  </si>
  <si>
    <t>Coll Fund Ext</t>
  </si>
  <si>
    <t>Coll Fund Ext  NDR Amend 0405</t>
  </si>
  <si>
    <t>Coll Fund Ext - NNDR Precept LCC</t>
  </si>
  <si>
    <t>Coll Fund Ext Police NDR Precept</t>
  </si>
  <si>
    <t>Coll Fund Ext - NNDR Precept CFA</t>
  </si>
  <si>
    <t>Coll Fund Ext - NNDR CF Surplus CFA</t>
  </si>
  <si>
    <t>Coll Fund Ext - NNDR CF Surplus LCC</t>
  </si>
  <si>
    <t>Coll Fund Ext - NNDR CF Surplus OWBC</t>
  </si>
  <si>
    <t>Coll Fund Ext - NNDR CF Deficit CFA</t>
  </si>
  <si>
    <t>Coll Fund Ext - NNDR CF Deficit LCC</t>
  </si>
  <si>
    <t>Coll Fund Ext - NNDR CF Deficit OWBC</t>
  </si>
  <si>
    <t>Coll Fund Ext - Cash Book</t>
  </si>
  <si>
    <t>Coll Fund Ext - RSG</t>
  </si>
  <si>
    <t>Coll Fund Ext - NNDR Pool Income</t>
  </si>
  <si>
    <t>Coll Fund Ext - NNDR Transitional Protection</t>
  </si>
  <si>
    <t>Coll Fund Ext - CTax Freeze Grant</t>
  </si>
  <si>
    <t>Coll Fund Ext Leics Local CT Supp LCC</t>
  </si>
  <si>
    <t>Coll Fund Ext Leics Local CT Supp Police</t>
  </si>
  <si>
    <t>Coll Fund Ext Leics Local CT Supp LFRS</t>
  </si>
  <si>
    <t>Bushloe Developments Computer Sware</t>
  </si>
  <si>
    <t>Bushloe Developments Printing and St</t>
  </si>
  <si>
    <t>Bushloe Developments General Expense</t>
  </si>
  <si>
    <t>-2412232.16</t>
  </si>
  <si>
    <t>4840084.00</t>
  </si>
  <si>
    <t>4740694.00</t>
  </si>
  <si>
    <t>-7152926.16</t>
  </si>
  <si>
    <t>16:51</t>
  </si>
  <si>
    <t>GL Account Codes for : Enquiry Group: SPEND v ORIG BUD v REV BUD/GL Account Code Range: 3****/**** to 6****/**** / Enquiry Year: 2021/ Period: 00 to 06</t>
  </si>
  <si>
    <t>Railway Corridor Prof Serv</t>
  </si>
  <si>
    <t>Bushloe House Chimneys Premises Repair</t>
  </si>
  <si>
    <t>Rech Works 21 Horndean Avenue</t>
  </si>
  <si>
    <t>-2419081.62</t>
  </si>
  <si>
    <t>2318542.00</t>
  </si>
  <si>
    <t>2271647.00</t>
  </si>
  <si>
    <t>-4690728.62</t>
  </si>
  <si>
    <t>Check</t>
  </si>
  <si>
    <t>Base Budget 2021/22 Original</t>
  </si>
  <si>
    <t>30303+04</t>
  </si>
  <si>
    <t>Net Cost of Benefit</t>
  </si>
  <si>
    <t>Salaries Overtime</t>
  </si>
  <si>
    <t>Travel Expenses</t>
  </si>
  <si>
    <t>Journals/Books/Subscriptions</t>
  </si>
  <si>
    <t>Professional Services</t>
  </si>
  <si>
    <t>Land Registry Fees</t>
  </si>
  <si>
    <t>Printing and Stationery</t>
  </si>
  <si>
    <t>Compensation</t>
  </si>
  <si>
    <t>Cost of Collection</t>
  </si>
  <si>
    <t>Conferences/Seminars</t>
  </si>
  <si>
    <t>Admin Grant</t>
  </si>
  <si>
    <t>Administrative Penalties</t>
  </si>
  <si>
    <t>INDIRECT CONTROL EXPENDITURE</t>
  </si>
  <si>
    <t>Tenant Rent Rebates</t>
  </si>
  <si>
    <t>Non Tenant Rent Rebates</t>
  </si>
  <si>
    <t>Discretionary Housing Payment</t>
  </si>
  <si>
    <t>Discretionary Council Tax Support</t>
  </si>
  <si>
    <t>Rent Allowance Housing Benefit Payment</t>
  </si>
  <si>
    <t>Refunds</t>
  </si>
  <si>
    <t>Write Offs</t>
  </si>
  <si>
    <t>INDIRECT CONTROL (INCOME)</t>
  </si>
  <si>
    <t>Subsidy Grant</t>
  </si>
  <si>
    <t>Exceptional Hardship Grant</t>
  </si>
  <si>
    <t>HRA Tenants Rent Rebates</t>
  </si>
  <si>
    <t>Rent Rebate Grant</t>
  </si>
  <si>
    <t>Recovery of  Overpayments</t>
  </si>
  <si>
    <t>Ben O/P Council</t>
  </si>
  <si>
    <t>Universal Credit</t>
  </si>
  <si>
    <t>External Funding Income</t>
  </si>
  <si>
    <t>BUDGET PAPERS 2021/22 - HUMAN RESOURCES</t>
  </si>
  <si>
    <t>Long Service Award</t>
  </si>
  <si>
    <t>Staff Benefits</t>
  </si>
  <si>
    <t>Medical Exams</t>
  </si>
  <si>
    <t>Payroll Services</t>
  </si>
  <si>
    <t>Consultancy</t>
  </si>
  <si>
    <t>CRB Checks</t>
  </si>
  <si>
    <t>Professional Services Equality &amp; Diversity</t>
  </si>
  <si>
    <t>Conference &amp; Seminars</t>
  </si>
  <si>
    <t>Corporate Training</t>
  </si>
  <si>
    <t>Contributions</t>
  </si>
  <si>
    <t>BUDGET PAPERS 2021/22 - Dave Gill</t>
  </si>
  <si>
    <t>Summary</t>
  </si>
  <si>
    <t>MK</t>
  </si>
  <si>
    <t>SD</t>
  </si>
  <si>
    <t>PFD</t>
  </si>
  <si>
    <t>Total</t>
  </si>
  <si>
    <t>Ledger Code</t>
  </si>
  <si>
    <t>Water</t>
  </si>
  <si>
    <t>Tipping Charge</t>
  </si>
  <si>
    <t>Allotments Computer Software Licence</t>
  </si>
  <si>
    <t>Replacement Key</t>
  </si>
  <si>
    <t>Miscellaneous Rent</t>
  </si>
  <si>
    <t>Check zero</t>
  </si>
  <si>
    <t>Electricity</t>
  </si>
  <si>
    <t>Gas</t>
  </si>
  <si>
    <t>Maintenance Contracts</t>
  </si>
  <si>
    <t>Licences</t>
  </si>
  <si>
    <t>Security and Fire Alarm Contracts</t>
  </si>
  <si>
    <t>Safer Communities - Uplands &amp; Coombe Park Gates</t>
  </si>
  <si>
    <t>Projects - Other</t>
  </si>
  <si>
    <t>20/21 Saving on the maintenance of the cricket pitches per MTFS</t>
  </si>
  <si>
    <t>Bowls Season Tickets</t>
  </si>
  <si>
    <t>Cricket Income - VATable</t>
  </si>
  <si>
    <t>Cricket Income</t>
  </si>
  <si>
    <t>Football Income - VATable</t>
  </si>
  <si>
    <t>Football Income</t>
  </si>
  <si>
    <t>Pavilion Income - Commercial</t>
  </si>
  <si>
    <t>Pavilion Income - Non Commercial</t>
  </si>
  <si>
    <t>Misc Rents</t>
  </si>
  <si>
    <t>Legionella Testing</t>
  </si>
  <si>
    <t>Contract Clean</t>
  </si>
  <si>
    <t>Equipment Lease - Sanitary Disposal</t>
  </si>
  <si>
    <t>Licences - Performing Rights Society</t>
  </si>
  <si>
    <t>Security &amp; Fire Alarms</t>
  </si>
  <si>
    <t>Pavilion Hire - Commercial</t>
  </si>
  <si>
    <t>Pavilion Hire - Non Commercial</t>
  </si>
  <si>
    <t>Sheila Mitchell Pavillion</t>
  </si>
  <si>
    <t>Security &amp; Fire Alarm Contracts</t>
  </si>
  <si>
    <t>Contract Cleaning</t>
  </si>
  <si>
    <t>Service &amp; Maintenance Contracts</t>
  </si>
  <si>
    <t>Training Fees &amp; Expenses</t>
  </si>
  <si>
    <t>Memorial Safety</t>
  </si>
  <si>
    <t>Other Faith Burials (Muslim Burials)</t>
  </si>
  <si>
    <t>Telephone</t>
  </si>
  <si>
    <t>Hired Plant</t>
  </si>
  <si>
    <t>Fees &amp; Charges</t>
  </si>
  <si>
    <t>Adjustments as per 21/22 savings plan.  If this is not likely to be met, growth items and additional explainations should be provided.</t>
  </si>
  <si>
    <t>Community Toilet Scheme</t>
  </si>
  <si>
    <t>Premises Repair: St Peter's Chruch Car Park</t>
  </si>
  <si>
    <t>Collection Costs</t>
  </si>
  <si>
    <t>Data Card Charges</t>
  </si>
  <si>
    <t>NPU Levy</t>
  </si>
  <si>
    <t>CPE - Enforcement Contract Costs</t>
  </si>
  <si>
    <t>CPE - Attendants Office</t>
  </si>
  <si>
    <t>Car Park Fees - Off Street</t>
  </si>
  <si>
    <t>Penalties - Off Street</t>
  </si>
  <si>
    <t>Internet Charges</t>
  </si>
  <si>
    <t>20501 9***</t>
  </si>
  <si>
    <t>St Peters Church Hall car park</t>
  </si>
  <si>
    <t>Bus Shelters</t>
  </si>
  <si>
    <t>Litter Bins</t>
  </si>
  <si>
    <t>Street Nameplates</t>
  </si>
  <si>
    <t>Public Seats</t>
  </si>
  <si>
    <t>Dog Bins</t>
  </si>
  <si>
    <t>Public Notice Boards</t>
  </si>
  <si>
    <t>Parish Lighting Scheme</t>
  </si>
  <si>
    <t>Sponsorship</t>
  </si>
  <si>
    <t>Conference/Seminars</t>
  </si>
  <si>
    <t>Recharge to Capital Schemes</t>
  </si>
  <si>
    <t>Planned Maintenance (Service Buildings)</t>
  </si>
  <si>
    <t>Responsive Repairs (Service Buildings)</t>
  </si>
  <si>
    <t>Responsive Repairs (Council Offices)</t>
  </si>
  <si>
    <t>Other Cleaning</t>
  </si>
  <si>
    <t>Planned Building Maintenance</t>
  </si>
  <si>
    <t>Responsive Building Maintenance</t>
  </si>
  <si>
    <t>Plant &amp; Equipment Maintenance</t>
  </si>
  <si>
    <t>Lifts</t>
  </si>
  <si>
    <t>Cleaning Mats</t>
  </si>
  <si>
    <t>Equipment Rental Payments</t>
  </si>
  <si>
    <t>Provisions Vending Machine Drinks</t>
  </si>
  <si>
    <t>Proffesional Services</t>
  </si>
  <si>
    <t>TV Licence</t>
  </si>
  <si>
    <t>Confidential Waste Collection</t>
  </si>
  <si>
    <t>Fire &amp; Security Alarms</t>
  </si>
  <si>
    <t>Misc. Income</t>
  </si>
  <si>
    <t>EMG</t>
  </si>
  <si>
    <t>08/10/2020</t>
  </si>
  <si>
    <t>10:30</t>
  </si>
  <si>
    <t>GL Account Codes for : Enquiry Group: SPEND v ORIG BUD v REV BUD/GL Account Code Range: 14***/**** to 499**/**** / Enquiry Year: 2021/ Period: 00 to 12</t>
  </si>
  <si>
    <t>140010100</t>
  </si>
  <si>
    <t>Env Health Salaries</t>
  </si>
  <si>
    <t>140010150</t>
  </si>
  <si>
    <t>Env Health Sals Overtime</t>
  </si>
  <si>
    <t>140010800</t>
  </si>
  <si>
    <t>Env HealthTraining Exps</t>
  </si>
  <si>
    <t>140010930</t>
  </si>
  <si>
    <t>Env Health Travel Expenses</t>
  </si>
  <si>
    <t>140010975</t>
  </si>
  <si>
    <t>Env Health Prof Subs</t>
  </si>
  <si>
    <t>140012000</t>
  </si>
  <si>
    <t>Env HealthNew Equipment</t>
  </si>
  <si>
    <t>140012004</t>
  </si>
  <si>
    <t>Env Health Computer Sware</t>
  </si>
  <si>
    <t>140012300</t>
  </si>
  <si>
    <t>Env HealthProt Clothing</t>
  </si>
  <si>
    <t>140012413</t>
  </si>
  <si>
    <t>Env Health Emergency Works</t>
  </si>
  <si>
    <t>140012430</t>
  </si>
  <si>
    <t>Env Health     Land Registry F</t>
  </si>
  <si>
    <t>140012469</t>
  </si>
  <si>
    <t>Env Health     Welfare Funeral</t>
  </si>
  <si>
    <t>140012500</t>
  </si>
  <si>
    <t>Env HealthPrinting and St</t>
  </si>
  <si>
    <t>140019200</t>
  </si>
  <si>
    <t>Env HealthFees &amp; Charges</t>
  </si>
  <si>
    <t>140019356</t>
  </si>
  <si>
    <t>Env HealthAdmin Chg</t>
  </si>
  <si>
    <t>140019360</t>
  </si>
  <si>
    <t>Env Health Accomodation Certificates</t>
  </si>
  <si>
    <t>140019392</t>
  </si>
  <si>
    <t>Env Health HMO licence fee</t>
  </si>
  <si>
    <t>140042002</t>
  </si>
  <si>
    <t>Env. ProtectEquipment Maint</t>
  </si>
  <si>
    <t>140042422</t>
  </si>
  <si>
    <t>Env. Protect Legal Fees</t>
  </si>
  <si>
    <t>140042425</t>
  </si>
  <si>
    <t>Env. ProtectAnalyst Fees</t>
  </si>
  <si>
    <t>140042470</t>
  </si>
  <si>
    <t>Env. ProtectAbandoned Vehic</t>
  </si>
  <si>
    <t>140049103</t>
  </si>
  <si>
    <t>Env. Protect   Fines/Penalties</t>
  </si>
  <si>
    <t>140049200</t>
  </si>
  <si>
    <t>Env. Protect   Fees &amp; Charges</t>
  </si>
  <si>
    <t>140060100</t>
  </si>
  <si>
    <t>Pest Control Salaries</t>
  </si>
  <si>
    <t>140062000</t>
  </si>
  <si>
    <t>Pest ControlNew Equipment</t>
  </si>
  <si>
    <t>140062028</t>
  </si>
  <si>
    <t>Pest ControlRodent Control</t>
  </si>
  <si>
    <t>140062300</t>
  </si>
  <si>
    <t>Pest ControlProt Clothing</t>
  </si>
  <si>
    <t>140069340</t>
  </si>
  <si>
    <t>Pest ControlWasps DomFull</t>
  </si>
  <si>
    <t>140069343</t>
  </si>
  <si>
    <t>Pest ControlRodents DomFull</t>
  </si>
  <si>
    <t>140069347</t>
  </si>
  <si>
    <t>Pest ControlOther PestsComm</t>
  </si>
  <si>
    <t>140069348</t>
  </si>
  <si>
    <t>Pest Control   Camera Surveys</t>
  </si>
  <si>
    <t>140072000</t>
  </si>
  <si>
    <t>Dog Control New Equipment</t>
  </si>
  <si>
    <t>140072407</t>
  </si>
  <si>
    <t>Dog Control    Dog Control Ser</t>
  </si>
  <si>
    <t>140072410</t>
  </si>
  <si>
    <t>Dog ControlVets Fees</t>
  </si>
  <si>
    <t>140079200</t>
  </si>
  <si>
    <t>Dog ControlFees &amp; Charges</t>
  </si>
  <si>
    <t>140082000</t>
  </si>
  <si>
    <t>Private HousingNew Equipment</t>
  </si>
  <si>
    <t>140089051</t>
  </si>
  <si>
    <t>Private HousingGrant Income</t>
  </si>
  <si>
    <t>140089055</t>
  </si>
  <si>
    <t>Private HousingRepayments</t>
  </si>
  <si>
    <t>141010100</t>
  </si>
  <si>
    <t>Comm. Dev.Salaries</t>
  </si>
  <si>
    <t>141010930</t>
  </si>
  <si>
    <t>Comm. Dev.Travel Expenses</t>
  </si>
  <si>
    <t>141012429</t>
  </si>
  <si>
    <t>Comm. Dev.     Other External</t>
  </si>
  <si>
    <t>141015016</t>
  </si>
  <si>
    <t>Comm. Dev. Promotion</t>
  </si>
  <si>
    <t>141015312</t>
  </si>
  <si>
    <t>Comm Dev Troubled Families</t>
  </si>
  <si>
    <t>141015344</t>
  </si>
  <si>
    <t>Comm. Dev.     Traveller Surve</t>
  </si>
  <si>
    <t>141019821</t>
  </si>
  <si>
    <t>Comm. Dev.Repayof LoanInt</t>
  </si>
  <si>
    <t>141025323</t>
  </si>
  <si>
    <t>Health Promo.  Health Forum</t>
  </si>
  <si>
    <t>141025324</t>
  </si>
  <si>
    <t>Health Promo.  Health Dev Proj</t>
  </si>
  <si>
    <t>141032900</t>
  </si>
  <si>
    <t>GrantsGrant/Loan Pay</t>
  </si>
  <si>
    <t>141032921</t>
  </si>
  <si>
    <t>GrantsGrants. Project</t>
  </si>
  <si>
    <t>141035144</t>
  </si>
  <si>
    <t>Grants Oadby Forum Grants</t>
  </si>
  <si>
    <t>141039053</t>
  </si>
  <si>
    <t>Grants         Contributions</t>
  </si>
  <si>
    <t>141040100</t>
  </si>
  <si>
    <t>Rec &amp; LeisureSalaries</t>
  </si>
  <si>
    <t>141040930</t>
  </si>
  <si>
    <t>Rec &amp; LeisureTravel Expenses</t>
  </si>
  <si>
    <t>141042500</t>
  </si>
  <si>
    <t>Rec &amp; LeisurePrinting and St</t>
  </si>
  <si>
    <t>141045563</t>
  </si>
  <si>
    <t>Rec &amp; Leisure  Sports Dev</t>
  </si>
  <si>
    <t>141045564</t>
  </si>
  <si>
    <t>Rec &amp; Leisure  Active Sports</t>
  </si>
  <si>
    <t>141045575</t>
  </si>
  <si>
    <t>Rec &amp; Leisure  Olympic Plan</t>
  </si>
  <si>
    <t>141049601</t>
  </si>
  <si>
    <t>Rec &amp; Leisure  Misc Grnd Rent</t>
  </si>
  <si>
    <t>141062524</t>
  </si>
  <si>
    <t>Multicultural  Hospitality</t>
  </si>
  <si>
    <t>141065338</t>
  </si>
  <si>
    <t>Multicultural  Holicaust Mem</t>
  </si>
  <si>
    <t>142010100</t>
  </si>
  <si>
    <t>Homelessness Salaries</t>
  </si>
  <si>
    <t>142010120</t>
  </si>
  <si>
    <t>Homelessness Backfunded Supe</t>
  </si>
  <si>
    <t>142010200</t>
  </si>
  <si>
    <t>Homelessness Hired Staff</t>
  </si>
  <si>
    <t>142010930</t>
  </si>
  <si>
    <t>Homelessness Travel Expenses</t>
  </si>
  <si>
    <t>142011400</t>
  </si>
  <si>
    <t>HomelessnessElectricity</t>
  </si>
  <si>
    <t>142011401</t>
  </si>
  <si>
    <t>HomelessnessGas</t>
  </si>
  <si>
    <t>142011600</t>
  </si>
  <si>
    <t>HomelessnessRents and Easem</t>
  </si>
  <si>
    <t>142011603</t>
  </si>
  <si>
    <t>Homelessness Storage Costs</t>
  </si>
  <si>
    <t>142011615</t>
  </si>
  <si>
    <t>Homelessness Council Tax</t>
  </si>
  <si>
    <t>142011620</t>
  </si>
  <si>
    <t>HomelessnessWater</t>
  </si>
  <si>
    <t>142011640</t>
  </si>
  <si>
    <t>Homelessness Hire of Premise</t>
  </si>
  <si>
    <t>142012000</t>
  </si>
  <si>
    <t>HomelessnessNew Equipment</t>
  </si>
  <si>
    <t>142012004</t>
  </si>
  <si>
    <t>Homelessness Computer Sware</t>
  </si>
  <si>
    <t>142012413</t>
  </si>
  <si>
    <t>Homelessness Set Up Hand Back Charges</t>
  </si>
  <si>
    <t>142015141</t>
  </si>
  <si>
    <t>Homelessness   Emergency Accom</t>
  </si>
  <si>
    <t>142015146</t>
  </si>
  <si>
    <t>142019051</t>
  </si>
  <si>
    <t>142019055</t>
  </si>
  <si>
    <t>HomelessnessRepayments</t>
  </si>
  <si>
    <t>142019600</t>
  </si>
  <si>
    <t>Homelessness   Housing Rent</t>
  </si>
  <si>
    <t>142021040</t>
  </si>
  <si>
    <t>Belmont House Hostel Premises Repair</t>
  </si>
  <si>
    <t>142021046</t>
  </si>
  <si>
    <t>Belmont House Hostel Decoration</t>
  </si>
  <si>
    <t>142021135</t>
  </si>
  <si>
    <t>Belmont House Hostel Fixt&amp;Fitt Maint</t>
  </si>
  <si>
    <t>142021400</t>
  </si>
  <si>
    <t>Belmont House Hostel Electricity</t>
  </si>
  <si>
    <t>142021401</t>
  </si>
  <si>
    <t>Belmont House Hostel Gas</t>
  </si>
  <si>
    <t>142021615</t>
  </si>
  <si>
    <t>Belmont House Hostel Council Tax</t>
  </si>
  <si>
    <t>142021620</t>
  </si>
  <si>
    <t>Belmont House Hostel Water</t>
  </si>
  <si>
    <t>142022000</t>
  </si>
  <si>
    <t>Belmont House Hostel New Equipment</t>
  </si>
  <si>
    <t>142022006</t>
  </si>
  <si>
    <t>Belmont House Hostel Equipment Lease</t>
  </si>
  <si>
    <t>142022409</t>
  </si>
  <si>
    <t>Belmont House Hostel Pest Control</t>
  </si>
  <si>
    <t>142022471</t>
  </si>
  <si>
    <t>Belmont House Hostel Legionella Test</t>
  </si>
  <si>
    <t>142022711</t>
  </si>
  <si>
    <t>Belmont House Hostel Alarms</t>
  </si>
  <si>
    <t>142022713</t>
  </si>
  <si>
    <t>Belmont House Hostel Telephone Netwo</t>
  </si>
  <si>
    <t>142029055</t>
  </si>
  <si>
    <t>Belmont House Hostel Benefit Income</t>
  </si>
  <si>
    <t>142029600</t>
  </si>
  <si>
    <t>Belmont House Hostel   Rent</t>
  </si>
  <si>
    <t>142061400</t>
  </si>
  <si>
    <t>Boulter Cres Community Flat Electricity</t>
  </si>
  <si>
    <t>142061401</t>
  </si>
  <si>
    <t>Boulter Cres Community Flat Gas</t>
  </si>
  <si>
    <t>142061600</t>
  </si>
  <si>
    <t>Boulter Cres Community Flat Rents and Easem</t>
  </si>
  <si>
    <t>142061610</t>
  </si>
  <si>
    <t>Boulter Cres Community Flat NNDR</t>
  </si>
  <si>
    <t>142061620</t>
  </si>
  <si>
    <t>Boulter Cres Community Flat Water</t>
  </si>
  <si>
    <t>142062000</t>
  </si>
  <si>
    <t>Boulter Cres Community Flat New Equipment</t>
  </si>
  <si>
    <t>142062471</t>
  </si>
  <si>
    <t>Boulter Cres Community Flat Legionella Test</t>
  </si>
  <si>
    <t>142062703</t>
  </si>
  <si>
    <t>Boulter Cres Community Flat Telephone Bills</t>
  </si>
  <si>
    <t>142062711</t>
  </si>
  <si>
    <t>Boulter Cres Community Flat Alarms</t>
  </si>
  <si>
    <t>200011620</t>
  </si>
  <si>
    <t>AllotmentsWater</t>
  </si>
  <si>
    <t>200012000</t>
  </si>
  <si>
    <t>AllotmentsNew Equipment</t>
  </si>
  <si>
    <t>200012004</t>
  </si>
  <si>
    <t>200012415</t>
  </si>
  <si>
    <t>AllotmentsTipping Charge</t>
  </si>
  <si>
    <t>200019201</t>
  </si>
  <si>
    <t>Allotments Misc Income</t>
  </si>
  <si>
    <t>200019362</t>
  </si>
  <si>
    <t>Allotments     Replacement Key</t>
  </si>
  <si>
    <t>200019552</t>
  </si>
  <si>
    <t>AllotmentsMisc Rent</t>
  </si>
  <si>
    <t>200021400</t>
  </si>
  <si>
    <t>Sports GroundsElectricity</t>
  </si>
  <si>
    <t>200021401</t>
  </si>
  <si>
    <t>Sports GroundsGas</t>
  </si>
  <si>
    <t>200021502</t>
  </si>
  <si>
    <t>Sports GroundsCleaning Mats</t>
  </si>
  <si>
    <t>200021610</t>
  </si>
  <si>
    <t>Sports GroundsNNDR</t>
  </si>
  <si>
    <t>200021620</t>
  </si>
  <si>
    <t>Sports GroundsWater</t>
  </si>
  <si>
    <t>200022000</t>
  </si>
  <si>
    <t>Sports GroundsNew Equipment</t>
  </si>
  <si>
    <t>200022002</t>
  </si>
  <si>
    <t>Sports Grounds Equipment Maint</t>
  </si>
  <si>
    <t>200022012</t>
  </si>
  <si>
    <t>Sports Grounds Maint Contracts</t>
  </si>
  <si>
    <t>200022433</t>
  </si>
  <si>
    <t>Sports Grounds Licence</t>
  </si>
  <si>
    <t>200022471</t>
  </si>
  <si>
    <t>Sports Grounds Legionella Test</t>
  </si>
  <si>
    <t>200022703</t>
  </si>
  <si>
    <t>Sports Grounds Telephone Bills</t>
  </si>
  <si>
    <t>200025316</t>
  </si>
  <si>
    <t>Sports Grounds Safer Comm</t>
  </si>
  <si>
    <t>200025520</t>
  </si>
  <si>
    <t>Sports Grounds Projects-Other</t>
  </si>
  <si>
    <t>200029530</t>
  </si>
  <si>
    <t>Sports GroundsBowls sticks</t>
  </si>
  <si>
    <t>200029533</t>
  </si>
  <si>
    <t>Sports GroundscrickpitVAT Inc</t>
  </si>
  <si>
    <t>200029534</t>
  </si>
  <si>
    <t>Sports GroundscrickpitVAT Exc</t>
  </si>
  <si>
    <t>200029536</t>
  </si>
  <si>
    <t>Sports GroundsFballVat Inc</t>
  </si>
  <si>
    <t>200029537</t>
  </si>
  <si>
    <t>Sports GroundsFballVAT Exc</t>
  </si>
  <si>
    <t>200029538</t>
  </si>
  <si>
    <t>Sports GroundsPav HireComm</t>
  </si>
  <si>
    <t>200029539</t>
  </si>
  <si>
    <t>Sports GroundsPav Non Comm</t>
  </si>
  <si>
    <t>200029552</t>
  </si>
  <si>
    <t>Sports Grounds Misc Rents</t>
  </si>
  <si>
    <t>200041400</t>
  </si>
  <si>
    <t>Wigston Fields Electricity</t>
  </si>
  <si>
    <t>200041401</t>
  </si>
  <si>
    <t>Wigston Fields Gas</t>
  </si>
  <si>
    <t>200041500</t>
  </si>
  <si>
    <t>Wigston Fields Contract Clean</t>
  </si>
  <si>
    <t>200041502</t>
  </si>
  <si>
    <t>Wigston Fields Cleaning Mats</t>
  </si>
  <si>
    <t>200041610</t>
  </si>
  <si>
    <t>Wigston Fields NNDR</t>
  </si>
  <si>
    <t>200041620</t>
  </si>
  <si>
    <t>Wigston Fields Water</t>
  </si>
  <si>
    <t>200042000</t>
  </si>
  <si>
    <t>Wigston Fields New Equipment</t>
  </si>
  <si>
    <t>200042002</t>
  </si>
  <si>
    <t>Wigston Fields Equipment Maint</t>
  </si>
  <si>
    <t>200042012</t>
  </si>
  <si>
    <t>Wigston Fields Maint Contracts</t>
  </si>
  <si>
    <t>200042106</t>
  </si>
  <si>
    <t>Wigston Fields Sanitary Dispos</t>
  </si>
  <si>
    <t>200042433</t>
  </si>
  <si>
    <t>Wigston Fields Vehicle Licence</t>
  </si>
  <si>
    <t>200042471</t>
  </si>
  <si>
    <t>Wigston Fields Legionella Test</t>
  </si>
  <si>
    <t>200042711</t>
  </si>
  <si>
    <t>Wigston Fields Alarms</t>
  </si>
  <si>
    <t>200049538</t>
  </si>
  <si>
    <t>Wigston Fields Pav HireComm</t>
  </si>
  <si>
    <t>200049539</t>
  </si>
  <si>
    <t>Wigston Fields Pav Non Comm</t>
  </si>
  <si>
    <t>200051400</t>
  </si>
  <si>
    <t>Peace Memorial Electricity</t>
  </si>
  <si>
    <t>200051502</t>
  </si>
  <si>
    <t>Peace Memorial Cleaning Mats</t>
  </si>
  <si>
    <t>200052000</t>
  </si>
  <si>
    <t>Peace Memorial New Equipment</t>
  </si>
  <si>
    <t>200052012</t>
  </si>
  <si>
    <t>Peace Memorial Maint Contracts</t>
  </si>
  <si>
    <t>200052471</t>
  </si>
  <si>
    <t>Peace Memorial Legionella Test</t>
  </si>
  <si>
    <t>200052711</t>
  </si>
  <si>
    <t>Peace Memorial Alarms</t>
  </si>
  <si>
    <t>200071400</t>
  </si>
  <si>
    <t>Swimming Pools Electricity</t>
  </si>
  <si>
    <t>200072401</t>
  </si>
  <si>
    <t>Swimming PoolsExternal Contra</t>
  </si>
  <si>
    <t>200079054</t>
  </si>
  <si>
    <t>Swimming Pools Reimbursements</t>
  </si>
  <si>
    <t>200091400</t>
  </si>
  <si>
    <t>Walter Charles Electricity</t>
  </si>
  <si>
    <t>200091401</t>
  </si>
  <si>
    <t>Walter Charles Gas</t>
  </si>
  <si>
    <t>200091500</t>
  </si>
  <si>
    <t>Walter Charles Contract Clean</t>
  </si>
  <si>
    <t>200091502</t>
  </si>
  <si>
    <t>Walter Charles Cleaning Mats</t>
  </si>
  <si>
    <t>200091610</t>
  </si>
  <si>
    <t>Walter Charles NNDR</t>
  </si>
  <si>
    <t>200091620</t>
  </si>
  <si>
    <t>Walter Charles Water</t>
  </si>
  <si>
    <t>200092000</t>
  </si>
  <si>
    <t>Walter Charles New Equipment</t>
  </si>
  <si>
    <t>200092002</t>
  </si>
  <si>
    <t>Walter Charles Equipment Maint</t>
  </si>
  <si>
    <t>200092012</t>
  </si>
  <si>
    <t>Walter Charles Maint Contracts</t>
  </si>
  <si>
    <t>200092106</t>
  </si>
  <si>
    <t>Walter Charles Sanitary Dispos</t>
  </si>
  <si>
    <t>200092433</t>
  </si>
  <si>
    <t>Walter Charles Licence</t>
  </si>
  <si>
    <t>200092471</t>
  </si>
  <si>
    <t>Walter Charles Legionella Test</t>
  </si>
  <si>
    <t>200099538</t>
  </si>
  <si>
    <t>Walter Charles Pav HireComm</t>
  </si>
  <si>
    <t>200099539</t>
  </si>
  <si>
    <t>Walter Charles Pav Non Comm</t>
  </si>
  <si>
    <t>201020100</t>
  </si>
  <si>
    <t>Cemeteries Salaries</t>
  </si>
  <si>
    <t>201020150</t>
  </si>
  <si>
    <t>Cemeteries Sals Overtime</t>
  </si>
  <si>
    <t>201020200</t>
  </si>
  <si>
    <t>Cemeteries Hired Staff</t>
  </si>
  <si>
    <t>201020800</t>
  </si>
  <si>
    <t>Cemeteries Training Exps</t>
  </si>
  <si>
    <t>201021045</t>
  </si>
  <si>
    <t>Cemeteries     External site</t>
  </si>
  <si>
    <t>201021400</t>
  </si>
  <si>
    <t>CemeteriesElectricity</t>
  </si>
  <si>
    <t>201021401</t>
  </si>
  <si>
    <t>CemeteriesGas</t>
  </si>
  <si>
    <t>201021502</t>
  </si>
  <si>
    <t>Cemeteries     Cleaning Mats</t>
  </si>
  <si>
    <t>201021610</t>
  </si>
  <si>
    <t>CemeteriesNNDR</t>
  </si>
  <si>
    <t>201021620</t>
  </si>
  <si>
    <t>CemeteriesWater</t>
  </si>
  <si>
    <t>201022000</t>
  </si>
  <si>
    <t>CemeteriesNew Equipment</t>
  </si>
  <si>
    <t>201022002</t>
  </si>
  <si>
    <t>Cemeteries     Equipment Maint</t>
  </si>
  <si>
    <t>201022004</t>
  </si>
  <si>
    <t>Cemeteries Computer Sware</t>
  </si>
  <si>
    <t>201022012</t>
  </si>
  <si>
    <t>Cemeteries     Maint Contracts</t>
  </si>
  <si>
    <t>201022020</t>
  </si>
  <si>
    <t>Cemeteries Equipment Tools</t>
  </si>
  <si>
    <t>201022300</t>
  </si>
  <si>
    <t>Cemeteries Prot Clothing</t>
  </si>
  <si>
    <t>201022411</t>
  </si>
  <si>
    <t>CemeteriesMuslim Burials</t>
  </si>
  <si>
    <t>201022415</t>
  </si>
  <si>
    <t>Cemeteries Tipping Charge</t>
  </si>
  <si>
    <t>201022471</t>
  </si>
  <si>
    <t>Cemeteries     Legionella Test</t>
  </si>
  <si>
    <t>201022703</t>
  </si>
  <si>
    <t>Cemeteries Telephone Bills</t>
  </si>
  <si>
    <t>201023011</t>
  </si>
  <si>
    <t>Cemeteries Use Hired Plant</t>
  </si>
  <si>
    <t>201029200</t>
  </si>
  <si>
    <t>Cemeteries Fees &amp; Charges</t>
  </si>
  <si>
    <t>202010100</t>
  </si>
  <si>
    <t>Brocks HillSalaries</t>
  </si>
  <si>
    <t>202010930</t>
  </si>
  <si>
    <t>Brocks HillTravel Expenses</t>
  </si>
  <si>
    <t>202011200</t>
  </si>
  <si>
    <t>Brocks Hill    Play Area</t>
  </si>
  <si>
    <t>202011201</t>
  </si>
  <si>
    <t>Brocks HillLand Maint</t>
  </si>
  <si>
    <t>202011202</t>
  </si>
  <si>
    <t>Brocks HillPlaygrnd Insp</t>
  </si>
  <si>
    <t>202011400</t>
  </si>
  <si>
    <t>Brocks HillElectricity</t>
  </si>
  <si>
    <t>202012000</t>
  </si>
  <si>
    <t>Brocks HillNew Equipment</t>
  </si>
  <si>
    <t>202012002</t>
  </si>
  <si>
    <t>Brocks HillEquipment Maint</t>
  </si>
  <si>
    <t>202012004</t>
  </si>
  <si>
    <t>Brocks Hill Computer Sware</t>
  </si>
  <si>
    <t>202012009</t>
  </si>
  <si>
    <t>Brocks Hill H&amp;S Consumables</t>
  </si>
  <si>
    <t>202012300</t>
  </si>
  <si>
    <t>Brocks HillProt Clothing</t>
  </si>
  <si>
    <t>202012419</t>
  </si>
  <si>
    <t>Brocks HillLand Agent Fees</t>
  </si>
  <si>
    <t>202012447</t>
  </si>
  <si>
    <t>Brocks Hill Mgt Fludes Ln</t>
  </si>
  <si>
    <t>202012500</t>
  </si>
  <si>
    <t>Brocks HillPrinting and St</t>
  </si>
  <si>
    <t>202012524</t>
  </si>
  <si>
    <t>Brocks HillHospitality</t>
  </si>
  <si>
    <t>202012711</t>
  </si>
  <si>
    <t>Brocks HillAlarms</t>
  </si>
  <si>
    <t>202019072</t>
  </si>
  <si>
    <t>Brocks HillStewIncome</t>
  </si>
  <si>
    <t>202019087</t>
  </si>
  <si>
    <t>Brocks Hill Events Donations</t>
  </si>
  <si>
    <t>203012038</t>
  </si>
  <si>
    <t>Land Drainage  Refuse Sacks</t>
  </si>
  <si>
    <t>204011400</t>
  </si>
  <si>
    <t>Public ConvenElectricity</t>
  </si>
  <si>
    <t>204011610</t>
  </si>
  <si>
    <t>Public ConvenNNDR</t>
  </si>
  <si>
    <t>204011620</t>
  </si>
  <si>
    <t>Public ConvenWater</t>
  </si>
  <si>
    <t>204012002</t>
  </si>
  <si>
    <t>Public Conven  Equipment Maint</t>
  </si>
  <si>
    <t>204012012</t>
  </si>
  <si>
    <t>Public Conven  Maint Contracts</t>
  </si>
  <si>
    <t>204012471</t>
  </si>
  <si>
    <t>Public Conven  Legionella Test</t>
  </si>
  <si>
    <t>205011040</t>
  </si>
  <si>
    <t>Car ParksPremisPremises Repair</t>
  </si>
  <si>
    <t>205011400</t>
  </si>
  <si>
    <t>Car ParksElectricity</t>
  </si>
  <si>
    <t>205011610</t>
  </si>
  <si>
    <t>Car ParksNNDR</t>
  </si>
  <si>
    <t>205011620</t>
  </si>
  <si>
    <t>Car ParksWater</t>
  </si>
  <si>
    <t>205012002</t>
  </si>
  <si>
    <t>Car Parks      Equipment Maint</t>
  </si>
  <si>
    <t>205012012</t>
  </si>
  <si>
    <t>Car Parks      Maint Contracts</t>
  </si>
  <si>
    <t>205012416</t>
  </si>
  <si>
    <t>Car ParksOther Contract</t>
  </si>
  <si>
    <t>205012459</t>
  </si>
  <si>
    <t>Car Parks      Data Card Fees</t>
  </si>
  <si>
    <t>205012703</t>
  </si>
  <si>
    <t>Car ParksTelephTelephone Bills</t>
  </si>
  <si>
    <t>205012713</t>
  </si>
  <si>
    <t>Car Parks      Telephone Netwo</t>
  </si>
  <si>
    <t>205015138</t>
  </si>
  <si>
    <t>Car Parks      NPU Levy</t>
  </si>
  <si>
    <t>205015139</t>
  </si>
  <si>
    <t>Car Parks      CPE Contract</t>
  </si>
  <si>
    <t>205015140</t>
  </si>
  <si>
    <t>Car Parks      CPE</t>
  </si>
  <si>
    <t>205015520</t>
  </si>
  <si>
    <t>Car Parks Projects-Other</t>
  </si>
  <si>
    <t>205019500</t>
  </si>
  <si>
    <t>Car ParksCar Parking</t>
  </si>
  <si>
    <t>205019502</t>
  </si>
  <si>
    <t>Car ParksCarParksPenalty</t>
  </si>
  <si>
    <t>206012010</t>
  </si>
  <si>
    <t>Borough Eng.Bus Shelters</t>
  </si>
  <si>
    <t>206012011</t>
  </si>
  <si>
    <t>Borough Eng.   Litter Bins</t>
  </si>
  <si>
    <t>206012013</t>
  </si>
  <si>
    <t>Borough Eng.Name Plates</t>
  </si>
  <si>
    <t>206012014</t>
  </si>
  <si>
    <t>Borough Eng.Public Seats</t>
  </si>
  <si>
    <t>206012112</t>
  </si>
  <si>
    <t>Borough Eng.   Dog Bin Empty</t>
  </si>
  <si>
    <t>206012603</t>
  </si>
  <si>
    <t>Borough Eng.Notice Boards</t>
  </si>
  <si>
    <t>206015192</t>
  </si>
  <si>
    <t>Borough Eng.   Parish Light</t>
  </si>
  <si>
    <t>206019056</t>
  </si>
  <si>
    <t>Borough Eng.Sponsorship</t>
  </si>
  <si>
    <t>207010100</t>
  </si>
  <si>
    <t>Street Clean.  Salaries</t>
  </si>
  <si>
    <t>207010150</t>
  </si>
  <si>
    <t>Street Clean.  Sals Overtime</t>
  </si>
  <si>
    <t>207012000</t>
  </si>
  <si>
    <t>Street Clean.  New Equipment</t>
  </si>
  <si>
    <t>207012038</t>
  </si>
  <si>
    <t>Street Clean.  Refuse Sacks</t>
  </si>
  <si>
    <t>207012039</t>
  </si>
  <si>
    <t>Street Clean.  Chemicals</t>
  </si>
  <si>
    <t>207012300</t>
  </si>
  <si>
    <t>Street Clean.  Prot Clothing</t>
  </si>
  <si>
    <t>207012415</t>
  </si>
  <si>
    <t>Street Clean.  Tipping Charge</t>
  </si>
  <si>
    <t>207012703</t>
  </si>
  <si>
    <t>Street Clean.TeTelephone Bills</t>
  </si>
  <si>
    <t>207019200</t>
  </si>
  <si>
    <t>Street Clean.  Fees &amp; Charges</t>
  </si>
  <si>
    <t>207019800</t>
  </si>
  <si>
    <t>Street Clean.  Rech to Servs</t>
  </si>
  <si>
    <t>208010100</t>
  </si>
  <si>
    <t>Refuse Collect.Salaries</t>
  </si>
  <si>
    <t>208010150</t>
  </si>
  <si>
    <t>Refuse Collect.Sals Overtime</t>
  </si>
  <si>
    <t>208010200</t>
  </si>
  <si>
    <t>Refuse Collect.Hired Staff</t>
  </si>
  <si>
    <t>208010800</t>
  </si>
  <si>
    <t>Refuse Collect.Training Exps</t>
  </si>
  <si>
    <t>208010930</t>
  </si>
  <si>
    <t>Refuse Collect.Travel Expenses</t>
  </si>
  <si>
    <t>208012000</t>
  </si>
  <si>
    <t>Refuse Collect.New Equipment</t>
  </si>
  <si>
    <t>208012004</t>
  </si>
  <si>
    <t>Refuse Collect. Computer Sware</t>
  </si>
  <si>
    <t>208012020</t>
  </si>
  <si>
    <t>Refuse Collect.Equipment Tools</t>
  </si>
  <si>
    <t>208012038</t>
  </si>
  <si>
    <t>Refuse Collect. Refuse Sacks</t>
  </si>
  <si>
    <t>208012300</t>
  </si>
  <si>
    <t>Refuse Collect.Prot Clothing</t>
  </si>
  <si>
    <t>208012415</t>
  </si>
  <si>
    <t>Refuse Collect.Tipping Charge</t>
  </si>
  <si>
    <t>208012500</t>
  </si>
  <si>
    <t>Refuse Collect.Printing and St</t>
  </si>
  <si>
    <t>208013011</t>
  </si>
  <si>
    <t>Refuse Collect.Use Hired Plant</t>
  </si>
  <si>
    <t>208019310</t>
  </si>
  <si>
    <t>Refuse Collect.White Goods</t>
  </si>
  <si>
    <t>208019359</t>
  </si>
  <si>
    <t>Refuse Collect.Internal Income</t>
  </si>
  <si>
    <t>208020100</t>
  </si>
  <si>
    <t>RecyclingSalaries</t>
  </si>
  <si>
    <t>208020150</t>
  </si>
  <si>
    <t>Recycling      Sals Overtime</t>
  </si>
  <si>
    <t>208020200</t>
  </si>
  <si>
    <t>Recycling      Hired Staff</t>
  </si>
  <si>
    <t>208020930</t>
  </si>
  <si>
    <t>RecyclingTravel Expenses</t>
  </si>
  <si>
    <t>208022000</t>
  </si>
  <si>
    <t>Recycling      New Equipment</t>
  </si>
  <si>
    <t>208022002</t>
  </si>
  <si>
    <t>Recycling      Equipment Maint</t>
  </si>
  <si>
    <t>208022038</t>
  </si>
  <si>
    <t>Recycling      Refuse Sacks</t>
  </si>
  <si>
    <t>208022300</t>
  </si>
  <si>
    <t>Recycling      Prot Clothing</t>
  </si>
  <si>
    <t>208022403</t>
  </si>
  <si>
    <t>Recycling      Pub Clean Rech</t>
  </si>
  <si>
    <t>208022500</t>
  </si>
  <si>
    <t>RecyclingPrinting and St</t>
  </si>
  <si>
    <t>208023011</t>
  </si>
  <si>
    <t>Recycling      Use Hired Plant</t>
  </si>
  <si>
    <t>208029217</t>
  </si>
  <si>
    <t>Recycling Extra Wheelie Bin Sale</t>
  </si>
  <si>
    <t>208032423</t>
  </si>
  <si>
    <t>Recycling Dispo Prof Serv</t>
  </si>
  <si>
    <t>208039070</t>
  </si>
  <si>
    <t>Recycling DispoRecyling</t>
  </si>
  <si>
    <t>208039316</t>
  </si>
  <si>
    <t>Recycling Dispo Textiles</t>
  </si>
  <si>
    <t>208040100</t>
  </si>
  <si>
    <t>Waste MinimisatSalaries</t>
  </si>
  <si>
    <t>208040150</t>
  </si>
  <si>
    <t>Waste MinimisatSals Overtime</t>
  </si>
  <si>
    <t>208040930</t>
  </si>
  <si>
    <t>Waste Minimisat Travel Expenses</t>
  </si>
  <si>
    <t>208045016</t>
  </si>
  <si>
    <t>Waste MinimisatPromotion &amp; Edu</t>
  </si>
  <si>
    <t>208052500</t>
  </si>
  <si>
    <t>Garden Waste Collection Printing and St</t>
  </si>
  <si>
    <t>208059217</t>
  </si>
  <si>
    <t>Garden Waste Collection Extra Wheelie Bin Sale</t>
  </si>
  <si>
    <t>208059318</t>
  </si>
  <si>
    <t>Garden Waste Collection Service</t>
  </si>
  <si>
    <t>210012426</t>
  </si>
  <si>
    <t>Building Cont.Engineers Fees</t>
  </si>
  <si>
    <t>210019201</t>
  </si>
  <si>
    <t>Building Cont.Misc Income</t>
  </si>
  <si>
    <t>210029351</t>
  </si>
  <si>
    <t>Building Regs.Build InspecFee</t>
  </si>
  <si>
    <t>210029353</t>
  </si>
  <si>
    <t>Building Regs.Build App Fees</t>
  </si>
  <si>
    <t>210029363</t>
  </si>
  <si>
    <t>Building Regs. Bldg App No VAT</t>
  </si>
  <si>
    <t>210029382</t>
  </si>
  <si>
    <t>Building Regs. Street Numbering and Naming</t>
  </si>
  <si>
    <t>299010100</t>
  </si>
  <si>
    <t>Mechanics WorksSalaries</t>
  </si>
  <si>
    <t>299010150</t>
  </si>
  <si>
    <t>Mechanics WorksSals Overtime</t>
  </si>
  <si>
    <t>299010200</t>
  </si>
  <si>
    <t>Mechanics WorksHired Staff</t>
  </si>
  <si>
    <t>299011135</t>
  </si>
  <si>
    <t>Mechanics WorksEquipment Maint</t>
  </si>
  <si>
    <t>299011400</t>
  </si>
  <si>
    <t>Mechanics WorksElectricity</t>
  </si>
  <si>
    <t>299011402</t>
  </si>
  <si>
    <t>Mechanics WorksHeating Oil</t>
  </si>
  <si>
    <t>299011610</t>
  </si>
  <si>
    <t>Mechanics WorksNNDR</t>
  </si>
  <si>
    <t>299011620</t>
  </si>
  <si>
    <t>Mechanics WorksWater</t>
  </si>
  <si>
    <t>299012000</t>
  </si>
  <si>
    <t>Mechanics WorksNew Equipment</t>
  </si>
  <si>
    <t>299012020</t>
  </si>
  <si>
    <t>Mechanics WorksEquipment Tools</t>
  </si>
  <si>
    <t>299012300</t>
  </si>
  <si>
    <t>Mechanics WorksProt Clothing</t>
  </si>
  <si>
    <t>299013038</t>
  </si>
  <si>
    <t>Mechanics WorksFuel Oil &amp; Grea</t>
  </si>
  <si>
    <t>299013041</t>
  </si>
  <si>
    <t>Mechanics WorksLOELA Testing</t>
  </si>
  <si>
    <t>299020100</t>
  </si>
  <si>
    <t>Oadby DepotSalaries</t>
  </si>
  <si>
    <t>299020150</t>
  </si>
  <si>
    <t>Oadby Depot Sals Overtime</t>
  </si>
  <si>
    <t>299020200</t>
  </si>
  <si>
    <t>Oadby Depot Hired Staff</t>
  </si>
  <si>
    <t>299021135</t>
  </si>
  <si>
    <t>Oadby DepotEquipment Maint</t>
  </si>
  <si>
    <t>299021400</t>
  </si>
  <si>
    <t>Oadby DepotElectricity</t>
  </si>
  <si>
    <t>299021500</t>
  </si>
  <si>
    <t>Oadby Depot    Contract Clean</t>
  </si>
  <si>
    <t>299021502</t>
  </si>
  <si>
    <t>Oadby DepotCleaning Mats</t>
  </si>
  <si>
    <t>299021610</t>
  </si>
  <si>
    <t>Oadby DepotNNDR</t>
  </si>
  <si>
    <t>299021620</t>
  </si>
  <si>
    <t>Oadby DepotWater</t>
  </si>
  <si>
    <t>299022000</t>
  </si>
  <si>
    <t>Oadby DepotNew Equipment</t>
  </si>
  <si>
    <t>299022006</t>
  </si>
  <si>
    <t>Oadby Depot    Equipment Lease</t>
  </si>
  <si>
    <t>299022012</t>
  </si>
  <si>
    <t>Oadby Depot    Maint Contracts</t>
  </si>
  <si>
    <t>299022106</t>
  </si>
  <si>
    <t>Oadby Depot    Sanitary Dispos</t>
  </si>
  <si>
    <t>299022241</t>
  </si>
  <si>
    <t>Oadby Depot    Vending Machine</t>
  </si>
  <si>
    <t>299022423</t>
  </si>
  <si>
    <t>Oadby Depot    Prof Serv</t>
  </si>
  <si>
    <t>299022435</t>
  </si>
  <si>
    <t>Oadby Depot    Other Licences</t>
  </si>
  <si>
    <t>299022471</t>
  </si>
  <si>
    <t>Oadby Depot    Legionella Test</t>
  </si>
  <si>
    <t>299022477</t>
  </si>
  <si>
    <t>Oadby Depot    Skip Hire</t>
  </si>
  <si>
    <t>299022500</t>
  </si>
  <si>
    <t>Oadby Depot Printing and St</t>
  </si>
  <si>
    <t>299022711</t>
  </si>
  <si>
    <t>Oadby DepotAlarms</t>
  </si>
  <si>
    <t>299022713</t>
  </si>
  <si>
    <t>Oadby Depot    Telephone Netwo</t>
  </si>
  <si>
    <t>299025520</t>
  </si>
  <si>
    <t>Oadby Depot    Projects-Other</t>
  </si>
  <si>
    <t>299025902</t>
  </si>
  <si>
    <t>Oadby Depot Write Offs</t>
  </si>
  <si>
    <t>299029204</t>
  </si>
  <si>
    <t>Oadby Depot    Equipment Sales</t>
  </si>
  <si>
    <t>299030100</t>
  </si>
  <si>
    <t>Grounds Maintenance Holding Salaries</t>
  </si>
  <si>
    <t>299030150</t>
  </si>
  <si>
    <t>Grounds Maintenance Holding Sals Overtime</t>
  </si>
  <si>
    <t>299030200</t>
  </si>
  <si>
    <t>Grounds Maintenance Holding Hired Staff</t>
  </si>
  <si>
    <t>299030930</t>
  </si>
  <si>
    <t>Grounds Maintenance Holding Travel Expenses</t>
  </si>
  <si>
    <t>299032000</t>
  </si>
  <si>
    <t>Grounds Maintenance Holding New Equipment</t>
  </si>
  <si>
    <t>299032002</t>
  </si>
  <si>
    <t>Grounds Maintenance Holding Equipment Maint</t>
  </si>
  <si>
    <t>299032020</t>
  </si>
  <si>
    <t>Grounds Maintenance Holding Equipment Tools</t>
  </si>
  <si>
    <t>299032034</t>
  </si>
  <si>
    <t>Grounds Maintenance Holding Trees &amp; Plants</t>
  </si>
  <si>
    <t>299032300</t>
  </si>
  <si>
    <t>Grounds Maintenance Holding Prot Clothing</t>
  </si>
  <si>
    <t>299032703</t>
  </si>
  <si>
    <t>Grounds Maintenance Holding Telephone Bills</t>
  </si>
  <si>
    <t>299035153</t>
  </si>
  <si>
    <t>Grounds Maintenance Holding E Mid Bloom</t>
  </si>
  <si>
    <t>299035159</t>
  </si>
  <si>
    <t>Grounds Maintenance Holding Floral Display</t>
  </si>
  <si>
    <t>299039200</t>
  </si>
  <si>
    <t>Grounds Maintenance Holding Fees &amp; Charges</t>
  </si>
  <si>
    <t>299039359</t>
  </si>
  <si>
    <t>Grounds Maintenance Holding Internal Income</t>
  </si>
  <si>
    <t>299050100</t>
  </si>
  <si>
    <t>EDOS Salaries</t>
  </si>
  <si>
    <t>299050930</t>
  </si>
  <si>
    <t>EDOS Travel Expenses</t>
  </si>
  <si>
    <t>299052000</t>
  </si>
  <si>
    <t>EDOS New Equipment</t>
  </si>
  <si>
    <t>299052500</t>
  </si>
  <si>
    <t>EDOS Printing and Stationery</t>
  </si>
  <si>
    <t>299052801</t>
  </si>
  <si>
    <t>EDOS Conference/Seminars</t>
  </si>
  <si>
    <t>299059806</t>
  </si>
  <si>
    <t>EDOS  Capitalisation of Salary</t>
  </si>
  <si>
    <t>299070100</t>
  </si>
  <si>
    <t>Building Cont.Salaries</t>
  </si>
  <si>
    <t>299070200</t>
  </si>
  <si>
    <t>Building Cont. Hired Staff</t>
  </si>
  <si>
    <t>299070930</t>
  </si>
  <si>
    <t>Building Cont.Travel Expenses</t>
  </si>
  <si>
    <t>299072000</t>
  </si>
  <si>
    <t>Building Cont.New Equipment</t>
  </si>
  <si>
    <t>299072022</t>
  </si>
  <si>
    <t>Building Cont.Journals/Books/</t>
  </si>
  <si>
    <t>299072300</t>
  </si>
  <si>
    <t>Building Cont.Prot Clothing</t>
  </si>
  <si>
    <t>299072424</t>
  </si>
  <si>
    <t>Building Cont. Shared Services</t>
  </si>
  <si>
    <t>299072430</t>
  </si>
  <si>
    <t>Building Cont. Land Registry F</t>
  </si>
  <si>
    <t>299072500</t>
  </si>
  <si>
    <t>Building Cont.Printing and St</t>
  </si>
  <si>
    <t>299072801</t>
  </si>
  <si>
    <t>Building Cont.Conference/Semi</t>
  </si>
  <si>
    <t>300011610</t>
  </si>
  <si>
    <t>300012004</t>
  </si>
  <si>
    <t>300012920</t>
  </si>
  <si>
    <t>300020102</t>
  </si>
  <si>
    <t>300030102</t>
  </si>
  <si>
    <t>300035112</t>
  </si>
  <si>
    <t>300035912</t>
  </si>
  <si>
    <t>300036002</t>
  </si>
  <si>
    <t>300039800</t>
  </si>
  <si>
    <t>300039850</t>
  </si>
  <si>
    <t>300040930</t>
  </si>
  <si>
    <t>300100150</t>
  </si>
  <si>
    <t>300100200</t>
  </si>
  <si>
    <t>300100930</t>
  </si>
  <si>
    <t>300101040</t>
  </si>
  <si>
    <t>300101502</t>
  </si>
  <si>
    <t>300102000</t>
  </si>
  <si>
    <t>300102003</t>
  </si>
  <si>
    <t>300102004</t>
  </si>
  <si>
    <t>300102300</t>
  </si>
  <si>
    <t>300102401</t>
  </si>
  <si>
    <t>300102432</t>
  </si>
  <si>
    <t>300102434</t>
  </si>
  <si>
    <t>300102703</t>
  </si>
  <si>
    <t>300102706</t>
  </si>
  <si>
    <t>300105141</t>
  </si>
  <si>
    <t>300109005</t>
  </si>
  <si>
    <t>300109201</t>
  </si>
  <si>
    <t>300111200</t>
  </si>
  <si>
    <t>300132900</t>
  </si>
  <si>
    <t>300139051</t>
  </si>
  <si>
    <t>303069051</t>
  </si>
  <si>
    <t>304012002</t>
  </si>
  <si>
    <t>304026504</t>
  </si>
  <si>
    <t>304029200</t>
  </si>
  <si>
    <t>399072408</t>
  </si>
  <si>
    <t>399079806</t>
  </si>
  <si>
    <t>399089201</t>
  </si>
  <si>
    <t>399159806</t>
  </si>
  <si>
    <t>400010100</t>
  </si>
  <si>
    <t>400010200</t>
  </si>
  <si>
    <t>400010930</t>
  </si>
  <si>
    <t>400012004</t>
  </si>
  <si>
    <t>400012022</t>
  </si>
  <si>
    <t>400012034</t>
  </si>
  <si>
    <t>400012422</t>
  </si>
  <si>
    <t>400012423</t>
  </si>
  <si>
    <t>400012429</t>
  </si>
  <si>
    <t>400012432</t>
  </si>
  <si>
    <t>400012520</t>
  </si>
  <si>
    <t>400016014</t>
  </si>
  <si>
    <t>400019100</t>
  </si>
  <si>
    <t>400019352</t>
  </si>
  <si>
    <t>400019355</t>
  </si>
  <si>
    <t>400019356</t>
  </si>
  <si>
    <t>400019369</t>
  </si>
  <si>
    <t>400019395</t>
  </si>
  <si>
    <t>401010100</t>
  </si>
  <si>
    <t>401010930</t>
  </si>
  <si>
    <t>401012424</t>
  </si>
  <si>
    <t>401015170</t>
  </si>
  <si>
    <t>401015176</t>
  </si>
  <si>
    <t>401015185</t>
  </si>
  <si>
    <t>401015511</t>
  </si>
  <si>
    <t>401015536</t>
  </si>
  <si>
    <t>409010100</t>
  </si>
  <si>
    <t>409010930</t>
  </si>
  <si>
    <t>409010975</t>
  </si>
  <si>
    <t>409012000</t>
  </si>
  <si>
    <t>409012004</t>
  </si>
  <si>
    <t>409012022</t>
  </si>
  <si>
    <t>409012300</t>
  </si>
  <si>
    <t>409012430</t>
  </si>
  <si>
    <t>409012500</t>
  </si>
  <si>
    <t>409012801</t>
  </si>
  <si>
    <t>409015512</t>
  </si>
  <si>
    <t>410010100</t>
  </si>
  <si>
    <t>410010930</t>
  </si>
  <si>
    <t>410010975</t>
  </si>
  <si>
    <t>410012430</t>
  </si>
  <si>
    <t>410012713</t>
  </si>
  <si>
    <t>410012920</t>
  </si>
  <si>
    <t>410015148</t>
  </si>
  <si>
    <t>410015165</t>
  </si>
  <si>
    <t>410015513</t>
  </si>
  <si>
    <t>410015514</t>
  </si>
  <si>
    <t>410015521</t>
  </si>
  <si>
    <t>410015523</t>
  </si>
  <si>
    <t>410015524</t>
  </si>
  <si>
    <t>410019057</t>
  </si>
  <si>
    <t>410019552</t>
  </si>
  <si>
    <t>420012022</t>
  </si>
  <si>
    <t>420012421</t>
  </si>
  <si>
    <t>420012433</t>
  </si>
  <si>
    <t>420012463</t>
  </si>
  <si>
    <t>420012470</t>
  </si>
  <si>
    <t>420012502</t>
  </si>
  <si>
    <t>420012520</t>
  </si>
  <si>
    <t>420015137</t>
  </si>
  <si>
    <t>420015283</t>
  </si>
  <si>
    <t>420019051</t>
  </si>
  <si>
    <t>420019068</t>
  </si>
  <si>
    <t>420019201</t>
  </si>
  <si>
    <t>420019331</t>
  </si>
  <si>
    <t>420019332</t>
  </si>
  <si>
    <t>420019333</t>
  </si>
  <si>
    <t>420019335</t>
  </si>
  <si>
    <t>420019356</t>
  </si>
  <si>
    <t>420019383</t>
  </si>
  <si>
    <t>420019385</t>
  </si>
  <si>
    <t>420019389</t>
  </si>
  <si>
    <t>420025137</t>
  </si>
  <si>
    <t>420029325</t>
  </si>
  <si>
    <t>420029326</t>
  </si>
  <si>
    <t>420029327</t>
  </si>
  <si>
    <t>420029329</t>
  </si>
  <si>
    <t>420029336</t>
  </si>
  <si>
    <t>420029337</t>
  </si>
  <si>
    <t>420029339</t>
  </si>
  <si>
    <t>420029440</t>
  </si>
  <si>
    <t>420039364</t>
  </si>
  <si>
    <t>420039371</t>
  </si>
  <si>
    <t>420039372</t>
  </si>
  <si>
    <t>420039373</t>
  </si>
  <si>
    <t>420039375</t>
  </si>
  <si>
    <t>420039376</t>
  </si>
  <si>
    <t>420039377</t>
  </si>
  <si>
    <t>420039379</t>
  </si>
  <si>
    <t>420039380</t>
  </si>
  <si>
    <t>420039381</t>
  </si>
  <si>
    <t>420039393</t>
  </si>
  <si>
    <t>420049368</t>
  </si>
  <si>
    <t>420049402</t>
  </si>
  <si>
    <t>420049406</t>
  </si>
  <si>
    <t>420049416</t>
  </si>
  <si>
    <t>420049420</t>
  </si>
  <si>
    <t>420049430</t>
  </si>
  <si>
    <t>420049431</t>
  </si>
  <si>
    <t>420050100</t>
  </si>
  <si>
    <t>420050930</t>
  </si>
  <si>
    <t>420059441</t>
  </si>
  <si>
    <t>430012900</t>
  </si>
  <si>
    <t>430015309</t>
  </si>
  <si>
    <t>430015327</t>
  </si>
  <si>
    <t>430015335</t>
  </si>
  <si>
    <t>430019646</t>
  </si>
  <si>
    <t>499010100</t>
  </si>
  <si>
    <t>499010150</t>
  </si>
  <si>
    <t>499010800</t>
  </si>
  <si>
    <t>499010930</t>
  </si>
  <si>
    <t>499010975</t>
  </si>
  <si>
    <t>499012000</t>
  </si>
  <si>
    <t>499012004</t>
  </si>
  <si>
    <t>499012022</t>
  </si>
  <si>
    <t>3496882.30</t>
  </si>
  <si>
    <t>5391234.00</t>
  </si>
  <si>
    <t>5291844.00</t>
  </si>
  <si>
    <t>-1794961.70</t>
  </si>
  <si>
    <t>2021-22 Budget Reports</t>
  </si>
  <si>
    <t>Law and Democracy</t>
  </si>
  <si>
    <t>Original Budget 2019-20</t>
  </si>
  <si>
    <t>Revised Budget 2019-20</t>
  </si>
  <si>
    <t>PY GRNI
Actual
2019-20</t>
  </si>
  <si>
    <t>Cost Centre Description</t>
  </si>
  <si>
    <t>Original Budget
2020-21</t>
  </si>
  <si>
    <t>Actual Committed
to Sep 2020</t>
  </si>
  <si>
    <t>Variance
Act v Orig
to Sep 2020</t>
  </si>
  <si>
    <t>Forecast
less Orig
2020-21</t>
  </si>
  <si>
    <t>Forecast
Full Year 2020-21</t>
  </si>
  <si>
    <t>2021-22
Savings
Plan</t>
  </si>
  <si>
    <t>2021-22 Permanent Growth</t>
  </si>
  <si>
    <t>2021-22
One-off
Growth</t>
  </si>
  <si>
    <t>Head of Service</t>
  </si>
  <si>
    <t>TOTAL</t>
  </si>
  <si>
    <t>LAW AND DEMOCRACY</t>
  </si>
  <si>
    <t>Officer</t>
  </si>
  <si>
    <t>Note / Explanation / Comment</t>
  </si>
  <si>
    <t>Total Salaries</t>
  </si>
  <si>
    <t>Salaries Accrual Movement</t>
  </si>
  <si>
    <t>Backfunded Superannuation</t>
  </si>
  <si>
    <t>Total Employees</t>
  </si>
  <si>
    <t>Professional Subs</t>
  </si>
  <si>
    <t>New Equipment and Furniture</t>
  </si>
  <si>
    <t>Emergency Works</t>
  </si>
  <si>
    <t>Welfare Funerals</t>
  </si>
  <si>
    <t>Telephone Charges</t>
  </si>
  <si>
    <t>Mobile Phone Calls</t>
  </si>
  <si>
    <t>Other Expenditure Total</t>
  </si>
  <si>
    <t>Direct Control Expenditure</t>
  </si>
  <si>
    <t>Health Certificates</t>
  </si>
  <si>
    <t>General Administration Charge</t>
  </si>
  <si>
    <t>Accommodation Certificates</t>
  </si>
  <si>
    <t>HMO Licence Fees</t>
  </si>
  <si>
    <t>Direct Control Income</t>
  </si>
  <si>
    <t>DIRECT CONTROL NET COST</t>
  </si>
  <si>
    <t>Accommodation</t>
  </si>
  <si>
    <t>Central Support</t>
  </si>
  <si>
    <t>Direct Support</t>
  </si>
  <si>
    <t>Phone Recharge</t>
  </si>
  <si>
    <t>Emergency Call-Out Recharge</t>
  </si>
  <si>
    <t>Depreciation</t>
  </si>
  <si>
    <t>Indirect Control Expenditure</t>
  </si>
  <si>
    <t>Net Overspend/(Savings)</t>
  </si>
  <si>
    <t>Sampling and Analysis Testing</t>
  </si>
  <si>
    <t>Abandoned Vehicles</t>
  </si>
  <si>
    <t>Fines / Penalties</t>
  </si>
  <si>
    <t>Recovery of Costs</t>
  </si>
  <si>
    <t>Environmental Protection Act Authorisation</t>
  </si>
  <si>
    <t>Admin Charge</t>
  </si>
  <si>
    <t>Central Support Costs</t>
  </si>
  <si>
    <t>Direct Support Costs</t>
  </si>
  <si>
    <t>Equipment, Baits, Poisons &amp; Insecticides</t>
  </si>
  <si>
    <t>Other External costs</t>
  </si>
  <si>
    <t>Wasps Nest - Domestic</t>
  </si>
  <si>
    <t>Wasps Nest - Commercial</t>
  </si>
  <si>
    <t>Rodent Control Income</t>
  </si>
  <si>
    <t>Other Pests</t>
  </si>
  <si>
    <t>Commercial Contracts incl Sewer Baiting</t>
  </si>
  <si>
    <t>Camera Surveys</t>
  </si>
  <si>
    <t>Service Target Savings</t>
  </si>
  <si>
    <t>Transport Recharge</t>
  </si>
  <si>
    <t>Depot Recharge</t>
  </si>
  <si>
    <t>Depreciation Charges</t>
  </si>
  <si>
    <t>Dog Control Service</t>
  </si>
  <si>
    <t>Fees &amp; Charges, incl Kennelling and Vets</t>
  </si>
  <si>
    <t>Fees and Charges</t>
  </si>
  <si>
    <t>Emergency Call out</t>
  </si>
  <si>
    <t>First Aid Allowance</t>
  </si>
  <si>
    <t>H&amp;S Consumables</t>
  </si>
  <si>
    <t>Members Special Responsibility</t>
  </si>
  <si>
    <t>Basic Allowance</t>
  </si>
  <si>
    <t>Attendance Allowance</t>
  </si>
  <si>
    <t>Equipment Allowance</t>
  </si>
  <si>
    <t>Professional Subscriptions</t>
  </si>
  <si>
    <t>Rents and Easements</t>
  </si>
  <si>
    <t>Conference/Seminar Expenses</t>
  </si>
  <si>
    <t>Mayors Personal Allowance</t>
  </si>
  <si>
    <t>Mayors Expenses, Car &amp; Entertainment</t>
  </si>
  <si>
    <t>Mayors Car Hire</t>
  </si>
  <si>
    <t>Mayor Making</t>
  </si>
  <si>
    <t>Deputy Mayor's Personal Allowance</t>
  </si>
  <si>
    <t>Local Government Assoc Subscription</t>
  </si>
  <si>
    <t>Civic Regalia</t>
  </si>
  <si>
    <t>Remembrance Day Service</t>
  </si>
  <si>
    <t>Signature Refresh</t>
  </si>
  <si>
    <t>Publications Income</t>
  </si>
  <si>
    <t>Returning Officer Fee</t>
  </si>
  <si>
    <t>Hire of Premises</t>
  </si>
  <si>
    <t>Journals, Books &amp; Subscriptions</t>
  </si>
  <si>
    <t>General Expenses</t>
  </si>
  <si>
    <t>Courier Delivery</t>
  </si>
  <si>
    <t>Use Hired Plant</t>
  </si>
  <si>
    <t>Appropriation to Reserves</t>
  </si>
  <si>
    <t>Legal Fees Incurred</t>
  </si>
  <si>
    <t>Estate Agents</t>
  </si>
  <si>
    <t>Other Control Expenditure</t>
  </si>
  <si>
    <t>Legal Fees Received</t>
  </si>
  <si>
    <t>Copies of Official Council Documents</t>
  </si>
  <si>
    <t>Printing Recharge</t>
  </si>
  <si>
    <t>Depot Charge</t>
  </si>
  <si>
    <t>REFCUS</t>
  </si>
  <si>
    <t>SSC Recharge</t>
  </si>
  <si>
    <t>Sub-total Recharge</t>
  </si>
  <si>
    <t>Journal, Books &amp; Subscriptions</t>
  </si>
  <si>
    <t>Criminal Records Bureau</t>
  </si>
  <si>
    <t>External Licences (DVLA)</t>
  </si>
  <si>
    <t>Licence Plates</t>
  </si>
  <si>
    <t>Vehicle Checks</t>
  </si>
  <si>
    <t>Licence Refunds</t>
  </si>
  <si>
    <t>Miscellaneous Payments</t>
  </si>
  <si>
    <t>Criminal Records Bureau Checks</t>
  </si>
  <si>
    <t>Sale of Brackets for Licence Plates</t>
  </si>
  <si>
    <t>Operator's Licence</t>
  </si>
  <si>
    <t>Private Hire Vehicles</t>
  </si>
  <si>
    <t>Driver's Licence</t>
  </si>
  <si>
    <t>Hackney Carriage Vehicle</t>
  </si>
  <si>
    <t>HPI Checks</t>
  </si>
  <si>
    <t>Child Exploitation Training</t>
  </si>
  <si>
    <t>Competency Fee</t>
  </si>
  <si>
    <t>Refreshment Houses</t>
  </si>
  <si>
    <t>Riding Establishments</t>
  </si>
  <si>
    <t>Dog Breeding</t>
  </si>
  <si>
    <t>Pet Shops</t>
  </si>
  <si>
    <t>Tattoos</t>
  </si>
  <si>
    <t>Wild Animals</t>
  </si>
  <si>
    <t>Hairdressers</t>
  </si>
  <si>
    <t>Salvage Operators</t>
  </si>
  <si>
    <t>Liquor</t>
  </si>
  <si>
    <t>Personal</t>
  </si>
  <si>
    <t>Premises</t>
  </si>
  <si>
    <t>1 Year Additional Grant Fee</t>
  </si>
  <si>
    <t>2 Year Additional Grant Fee</t>
  </si>
  <si>
    <t>3 Year Additional Grant Fee</t>
  </si>
  <si>
    <t>Street Traders</t>
  </si>
  <si>
    <t>Temporary Event Notice</t>
  </si>
  <si>
    <t>Replacement</t>
  </si>
  <si>
    <t>Premises - Change of Name</t>
  </si>
  <si>
    <t>Premises - Variation of Supervision</t>
  </si>
  <si>
    <t>Premises - Transfer of Licence</t>
  </si>
  <si>
    <t>Premises - Variation</t>
  </si>
  <si>
    <t>Premises - Notice of Interest</t>
  </si>
  <si>
    <t>Premises - Annual Charge</t>
  </si>
  <si>
    <t>Minor Variations on Premises Licence</t>
  </si>
  <si>
    <t>Gambling Machine Automatic Entitlement</t>
  </si>
  <si>
    <t>Club Gaming</t>
  </si>
  <si>
    <t>BPO Annual Fee</t>
  </si>
  <si>
    <t>BPT Annual Fee</t>
  </si>
  <si>
    <t>Adult Gaming Fee</t>
  </si>
  <si>
    <t>Small Lottery Permit Grant</t>
  </si>
  <si>
    <t>Gaming Club Permit Grant</t>
  </si>
  <si>
    <t>Transfer of Premises Licences</t>
  </si>
  <si>
    <t>Annual Fee - Small Lottery</t>
  </si>
  <si>
    <t>Annual Fee - Gaming Club</t>
  </si>
  <si>
    <t>Annual Fee - Club Machine</t>
  </si>
  <si>
    <t>Annual Fee - Gaming Machine</t>
  </si>
  <si>
    <t>Promotion &amp; Education</t>
  </si>
  <si>
    <t>Fines/Penalties</t>
  </si>
  <si>
    <t>Private Landlord Property Licence</t>
  </si>
  <si>
    <t>Employee Sub Total</t>
  </si>
  <si>
    <t>BUDGET PAPERS 2021/22 - ADRIAN THORPE</t>
  </si>
  <si>
    <t>Environment Strategy</t>
  </si>
  <si>
    <t>AT</t>
  </si>
  <si>
    <t>DC</t>
  </si>
  <si>
    <t>Please click here to return to summary</t>
  </si>
  <si>
    <t>LedgerCode</t>
  </si>
  <si>
    <t>DIRECTCONTROLEXPENDITURE</t>
  </si>
  <si>
    <t>14003 NEW</t>
  </si>
  <si>
    <t>Solar Together</t>
  </si>
  <si>
    <t>Solar Together Income</t>
  </si>
  <si>
    <t>Engineers Fees</t>
  </si>
  <si>
    <t>Misc Income: BC searches</t>
  </si>
  <si>
    <t>Administration charge</t>
  </si>
  <si>
    <t>Building Control Chargeable Account</t>
  </si>
  <si>
    <t>Building Inspection Fees</t>
  </si>
  <si>
    <t>Building Application Fees</t>
  </si>
  <si>
    <t>Building Application Fees VAT Exempt</t>
  </si>
  <si>
    <t>Original Budget 2019/20</t>
  </si>
  <si>
    <t>Committed to 30 June 2019</t>
  </si>
  <si>
    <t>Forecast 2019/20</t>
  </si>
  <si>
    <t>Central Support Charges</t>
  </si>
  <si>
    <t>Direct Support Charges</t>
  </si>
  <si>
    <t>Shared Services</t>
  </si>
  <si>
    <t>Land Registry</t>
  </si>
  <si>
    <t>Subscriptions (BCIS)</t>
  </si>
  <si>
    <t>Plants &amp; Trees: Planned Works</t>
  </si>
  <si>
    <t>40001 ****</t>
  </si>
  <si>
    <t>Plants &amp; Trees: Responsive Works</t>
  </si>
  <si>
    <t>Other external services (GIS &amp; Gazeteer Officer)</t>
  </si>
  <si>
    <t>Copies of Council Documents</t>
  </si>
  <si>
    <t>Income relating to: Copies of Plans, documents &amp; decisions</t>
  </si>
  <si>
    <t>Planning Application Fees</t>
  </si>
  <si>
    <t>Discharge of Conditions</t>
  </si>
  <si>
    <t>Admin Charge: Planning Records Searches</t>
  </si>
  <si>
    <t>High Hedges</t>
  </si>
  <si>
    <t>Pre Application Advice</t>
  </si>
  <si>
    <t>Telephone Recharge</t>
  </si>
  <si>
    <t>Shared Services: Joint Strategic Planning Manager</t>
  </si>
  <si>
    <t>Statement of Community Involvment</t>
  </si>
  <si>
    <t>Local Plan</t>
  </si>
  <si>
    <t>Strategic Growth Plan</t>
  </si>
  <si>
    <t>Council's Property Information System (CAPS)</t>
  </si>
  <si>
    <t>Allocations Development Planning Document</t>
  </si>
  <si>
    <t>New Equipment &amp; Furniture</t>
  </si>
  <si>
    <t>Annual maintenance fee</t>
  </si>
  <si>
    <t>County Records</t>
  </si>
  <si>
    <t>Professional Subscriptions (Officers)</t>
  </si>
  <si>
    <t>Public WiFi</t>
  </si>
  <si>
    <t>Digital Display Screens</t>
  </si>
  <si>
    <t>Shared Services: Town Centre Manager</t>
  </si>
  <si>
    <t>Christmas Lights</t>
  </si>
  <si>
    <t>Markets</t>
  </si>
  <si>
    <t>Town Centre Support</t>
  </si>
  <si>
    <t>Town Centre Events</t>
  </si>
  <si>
    <t>Business Support and Events</t>
  </si>
  <si>
    <t>Regeneration Projects</t>
  </si>
  <si>
    <t>41001 ****</t>
  </si>
  <si>
    <t xml:space="preserve">Sth Wigston Wayfairing </t>
  </si>
  <si>
    <t>Development of a Bid Company</t>
  </si>
  <si>
    <t>Town Centre Maintenance</t>
  </si>
  <si>
    <t>Crowdfunding</t>
  </si>
  <si>
    <t>Printing &amp; Stationery Recharge</t>
  </si>
  <si>
    <t>Impairment</t>
  </si>
  <si>
    <t>MEMORANDUM ACCOUNT</t>
  </si>
  <si>
    <t>Previously HPDG</t>
  </si>
  <si>
    <t>Actual 2017/18</t>
  </si>
  <si>
    <t>Actual 2018/19</t>
  </si>
  <si>
    <t>Explanation of Growth / Saving</t>
  </si>
  <si>
    <t>Forward Plans</t>
  </si>
  <si>
    <t>Sustainability Appraisal</t>
  </si>
  <si>
    <t>Housing Market Area</t>
  </si>
  <si>
    <t>£15k base budget required for next 3 yrs</t>
  </si>
  <si>
    <t>Built Environment Service Improvement</t>
  </si>
  <si>
    <t>Economic Dev</t>
  </si>
  <si>
    <t>Public Examinations</t>
  </si>
  <si>
    <t>HPDG Reserve (90015)</t>
  </si>
  <si>
    <t>HDPG Reserve - 90015</t>
  </si>
  <si>
    <t>Balance</t>
  </si>
  <si>
    <t>1st April</t>
  </si>
  <si>
    <t>Expected use in 2018/19</t>
  </si>
  <si>
    <t>31st Mar</t>
  </si>
  <si>
    <t>Additional funds required in 2019/20</t>
  </si>
  <si>
    <t>14001</t>
  </si>
  <si>
    <t>14004</t>
  </si>
  <si>
    <t>14006</t>
  </si>
  <si>
    <t>14007</t>
  </si>
  <si>
    <t>14008</t>
  </si>
  <si>
    <t>14101</t>
  </si>
  <si>
    <t>14102</t>
  </si>
  <si>
    <t>14103</t>
  </si>
  <si>
    <t>14104</t>
  </si>
  <si>
    <t>14106</t>
  </si>
  <si>
    <t>14201</t>
  </si>
  <si>
    <t>14202</t>
  </si>
  <si>
    <t>14206</t>
  </si>
  <si>
    <t>20001</t>
  </si>
  <si>
    <t>20002</t>
  </si>
  <si>
    <t>20004</t>
  </si>
  <si>
    <t>20005</t>
  </si>
  <si>
    <t>20007</t>
  </si>
  <si>
    <t>20009</t>
  </si>
  <si>
    <t>20102</t>
  </si>
  <si>
    <t>20201</t>
  </si>
  <si>
    <t>20301</t>
  </si>
  <si>
    <t>20401</t>
  </si>
  <si>
    <t>20501</t>
  </si>
  <si>
    <t>20601</t>
  </si>
  <si>
    <t>20701</t>
  </si>
  <si>
    <t>20801</t>
  </si>
  <si>
    <t>20802</t>
  </si>
  <si>
    <t>20803</t>
  </si>
  <si>
    <t>20804</t>
  </si>
  <si>
    <t>20805</t>
  </si>
  <si>
    <t>21001</t>
  </si>
  <si>
    <t>21002</t>
  </si>
  <si>
    <t>29901</t>
  </si>
  <si>
    <t>29902</t>
  </si>
  <si>
    <t>29903</t>
  </si>
  <si>
    <t>29905</t>
  </si>
  <si>
    <t>29907</t>
  </si>
  <si>
    <t>30001</t>
  </si>
  <si>
    <t>30002</t>
  </si>
  <si>
    <t>30003</t>
  </si>
  <si>
    <t>30004</t>
  </si>
  <si>
    <t>30006</t>
  </si>
  <si>
    <t>30010</t>
  </si>
  <si>
    <t>30011</t>
  </si>
  <si>
    <t>30013</t>
  </si>
  <si>
    <t>30101</t>
  </si>
  <si>
    <t>30201</t>
  </si>
  <si>
    <t>30301</t>
  </si>
  <si>
    <t>30302</t>
  </si>
  <si>
    <t>30303</t>
  </si>
  <si>
    <t>30304</t>
  </si>
  <si>
    <t>30306</t>
  </si>
  <si>
    <t>30401</t>
  </si>
  <si>
    <t>30402</t>
  </si>
  <si>
    <t>30403</t>
  </si>
  <si>
    <t>30404</t>
  </si>
  <si>
    <t>30501</t>
  </si>
  <si>
    <t>30701</t>
  </si>
  <si>
    <t>39901</t>
  </si>
  <si>
    <t>39902</t>
  </si>
  <si>
    <t>39904</t>
  </si>
  <si>
    <t>39905</t>
  </si>
  <si>
    <t>39906</t>
  </si>
  <si>
    <t>39907</t>
  </si>
  <si>
    <t>39908</t>
  </si>
  <si>
    <t>39909</t>
  </si>
  <si>
    <t>39910</t>
  </si>
  <si>
    <t>39913</t>
  </si>
  <si>
    <t>39914</t>
  </si>
  <si>
    <t>39915</t>
  </si>
  <si>
    <t>40001</t>
  </si>
  <si>
    <t>40101</t>
  </si>
  <si>
    <t>40901</t>
  </si>
  <si>
    <t>41001</t>
  </si>
  <si>
    <t>42001</t>
  </si>
  <si>
    <t>42002</t>
  </si>
  <si>
    <t>42003</t>
  </si>
  <si>
    <t>42004</t>
  </si>
  <si>
    <t>42005</t>
  </si>
  <si>
    <t>43001</t>
  </si>
  <si>
    <t>49901</t>
  </si>
  <si>
    <t>Community and Wellbeing</t>
  </si>
  <si>
    <t>Cost Centre Code</t>
  </si>
  <si>
    <t>Forecast Full Year
2020-21</t>
  </si>
  <si>
    <t>COMMUNITY AND WELLBEING</t>
  </si>
  <si>
    <t>Other External</t>
  </si>
  <si>
    <t>Promotion</t>
  </si>
  <si>
    <t>Community Access</t>
  </si>
  <si>
    <t>Community Development Action</t>
  </si>
  <si>
    <t>Supporting Families Contrib (Paid to LCC)</t>
  </si>
  <si>
    <t>Travellers Unit (Paid to LCC)</t>
  </si>
  <si>
    <t>Repayment of Loan</t>
  </si>
  <si>
    <t>Health Forum Action</t>
  </si>
  <si>
    <t>Health Development Project</t>
  </si>
  <si>
    <t>GP Referral</t>
  </si>
  <si>
    <t>Projects</t>
  </si>
  <si>
    <t>South Wigston Forum Grants</t>
  </si>
  <si>
    <t>Wigston Forum Grants</t>
  </si>
  <si>
    <t>Oadby Forum Grants</t>
  </si>
  <si>
    <t>Contributions from HRA (12003)</t>
  </si>
  <si>
    <t>Contribution from Reserves</t>
  </si>
  <si>
    <t>Ground Rent - St Peter's Gardens</t>
  </si>
  <si>
    <t>Conferences &amp; Seminars</t>
  </si>
  <si>
    <t>Sports Development</t>
  </si>
  <si>
    <t>Active Sports</t>
  </si>
  <si>
    <t>Contribution to Sports Facilities Dev</t>
  </si>
  <si>
    <t>Legacy Maker Post</t>
  </si>
  <si>
    <t>Olympic Action Plan</t>
  </si>
  <si>
    <t>Carol Concert</t>
  </si>
  <si>
    <t>Holocaust Memorial Event</t>
  </si>
  <si>
    <t>Environmental Grant Fund</t>
  </si>
  <si>
    <t>Green House Gas project</t>
  </si>
  <si>
    <t>Countryside &amp; Urban Management</t>
  </si>
  <si>
    <t>Clifton Bridge Local Nature Reserve</t>
  </si>
  <si>
    <t>Green Gym</t>
  </si>
  <si>
    <t>External Funding Income (SLM)</t>
  </si>
  <si>
    <t>Contribution to Community Flat</t>
  </si>
  <si>
    <t>OWBC Funded Expenditure</t>
  </si>
  <si>
    <t>OPCC Funding Expenditure</t>
  </si>
  <si>
    <t>OPCC Funding Income (Police)</t>
  </si>
  <si>
    <t>INDIRECT CONTROL</t>
  </si>
  <si>
    <t>Civil Contingencies &amp; Emergency Planning</t>
  </si>
  <si>
    <t>Training</t>
  </si>
  <si>
    <t>TV Licence/Aerials</t>
  </si>
  <si>
    <t>Civil Contingencies Act</t>
  </si>
  <si>
    <t>Grant/Loan Payments</t>
  </si>
  <si>
    <t>Youth Development Projects</t>
  </si>
  <si>
    <t>Youth Council</t>
  </si>
  <si>
    <t>Open Event for Young People</t>
  </si>
  <si>
    <t>Youth Diversionary Activities</t>
  </si>
  <si>
    <t>Young Citizen of the Year</t>
  </si>
  <si>
    <t>Area Youth Games</t>
  </si>
  <si>
    <t>School Holiday Programme</t>
  </si>
  <si>
    <t>Printing</t>
  </si>
  <si>
    <t>NML400 - GL Account Codes for : Enquiry Group: Act + GRNI v. Budget/GL Account Code Range: 14001/**** to 49901/**** / Enquiry Year: 1920/ Period: 00 to 12</t>
  </si>
  <si>
    <t>UserName</t>
  </si>
  <si>
    <t>BPA</t>
  </si>
  <si>
    <t>General Ledger Codes</t>
  </si>
  <si>
    <t>Code Description</t>
  </si>
  <si>
    <t>1920
CY Act
+ GRNI</t>
  </si>
  <si>
    <t>1920 ORIGINAL BUDGET</t>
  </si>
  <si>
    <t>1920 REVISED BUDGET</t>
  </si>
  <si>
    <t>PRIOR YR COST CENTRE</t>
  </si>
  <si>
    <t>ORIGINAL BUDGET
PRIOR YR</t>
  </si>
  <si>
    <t>REVISED BUDGET
PRIOR YR</t>
  </si>
  <si>
    <t>COMMITTED EXPEND
PRIOR YR</t>
  </si>
  <si>
    <t>Comm. Dev. Salaries Accrual Movement</t>
  </si>
  <si>
    <t>Comm. Dev. Pension Lump Sum Contribution</t>
  </si>
  <si>
    <t>Comm. Dev. Vacancy Provision</t>
  </si>
  <si>
    <t>Comm. Dev. Provision for Exit Packages</t>
  </si>
  <si>
    <t>Comm. Dev.Backfunded Supe</t>
  </si>
  <si>
    <t>Comm. Dev.Sals Overtime</t>
  </si>
  <si>
    <t>Comm. Dev. Hired Staff</t>
  </si>
  <si>
    <t>Comm. Dev. Car All Lump</t>
  </si>
  <si>
    <t>Comm. Dev. Recruitment Exp</t>
  </si>
  <si>
    <t>Comm. Dev.New Equipment</t>
  </si>
  <si>
    <t>Comm. Dev. Computer Sware</t>
  </si>
  <si>
    <t>Comm. Dev. Mobile Library</t>
  </si>
  <si>
    <t>Comm. Dev. Toy Library</t>
  </si>
  <si>
    <t>Comm. Dev. Other External</t>
  </si>
  <si>
    <t>Comm. Dev.Printing and St</t>
  </si>
  <si>
    <t>Comm. Dev.Insurance Rech</t>
  </si>
  <si>
    <t>Comm. Dev. Hospitality</t>
  </si>
  <si>
    <t>Comm. Dev. Postage</t>
  </si>
  <si>
    <t>Comm. Dev. Telephone Bills</t>
  </si>
  <si>
    <t>Comm. Dev. Mobile Phones</t>
  </si>
  <si>
    <t>Comm. Dev.Conference/Semi</t>
  </si>
  <si>
    <t>Comm. Dev.Scitizens Forum</t>
  </si>
  <si>
    <t>Comm. Dev. Grant/Loan Pay</t>
  </si>
  <si>
    <t>Comm. Dev.Scitizens Party</t>
  </si>
  <si>
    <t>Comm. Dev. Accommodation</t>
  </si>
  <si>
    <t>Comm. Dev.Central Support</t>
  </si>
  <si>
    <t>Comm. Dev.Direct Support</t>
  </si>
  <si>
    <t>Comm. Dev. Printing &amp; Stat</t>
  </si>
  <si>
    <t>Comm. Dev. Phone Recharge</t>
  </si>
  <si>
    <t>Comm. Dev. Postage Recharg</t>
  </si>
  <si>
    <t>Comm. Dev.Comm Access</t>
  </si>
  <si>
    <t>Comm. Dev. Diversionery Activities</t>
  </si>
  <si>
    <t>Comm. Dev. Vol Action Leicestershire</t>
  </si>
  <si>
    <t>Comm. Dev. Comm Dev Act</t>
  </si>
  <si>
    <t>Comm. Dev. Friends of Park</t>
  </si>
  <si>
    <t>Comm. Dev. Homestart</t>
  </si>
  <si>
    <t>Comm. Dev. Neighbourhood M</t>
  </si>
  <si>
    <t>Comm. Dev. Voluntry Review</t>
  </si>
  <si>
    <t>Comm. Dev. Traveller Surve</t>
  </si>
  <si>
    <t>Comm. Dev. REFCUS</t>
  </si>
  <si>
    <t>Comm. Dev. Grant Income</t>
  </si>
  <si>
    <t>Comm. Dev. Contributions</t>
  </si>
  <si>
    <t>Comm. Dev. Ext Funding Inc</t>
  </si>
  <si>
    <t>Comm. Dev. Fees &amp; Charges</t>
  </si>
  <si>
    <t>Comm. Dev. Vaccancy and Efficiency Savings</t>
  </si>
  <si>
    <t>Health Promo.Backfunded Supe</t>
  </si>
  <si>
    <t>Health Promo.Car All Lump</t>
  </si>
  <si>
    <t>Health Promo.Training Exps</t>
  </si>
  <si>
    <t>Health Promo.Travel Expenses</t>
  </si>
  <si>
    <t>Health Promo.Prof Subs</t>
  </si>
  <si>
    <t>Health Promo.New Equipment</t>
  </si>
  <si>
    <t>Health Promo.Journals/Books/</t>
  </si>
  <si>
    <t>Health Promo.Printing and St</t>
  </si>
  <si>
    <t>Health Promo.Insurance Rech</t>
  </si>
  <si>
    <t>Health Promo.Conference/Semi</t>
  </si>
  <si>
    <t>Health Promo. Grant/Loan Pay</t>
  </si>
  <si>
    <t>Health Promo.Health Forum In</t>
  </si>
  <si>
    <t>Health Promo.Teen concept</t>
  </si>
  <si>
    <t>Health Promo. Accommodation</t>
  </si>
  <si>
    <t>Health Promo. Central Support</t>
  </si>
  <si>
    <t>Health Promo. Direct Support</t>
  </si>
  <si>
    <t>Health Promo.Printing &amp; Stat</t>
  </si>
  <si>
    <t>Health Promo. Phone Recharge</t>
  </si>
  <si>
    <t>Health Promo.Teen Concept</t>
  </si>
  <si>
    <t>Health Promo. Walking Project</t>
  </si>
  <si>
    <t>Health Promo. Health Strategy</t>
  </si>
  <si>
    <t>Health Promo. Health Forum</t>
  </si>
  <si>
    <t>Health Promo. Health Dev Proj</t>
  </si>
  <si>
    <t>Health Promo. GP Referal</t>
  </si>
  <si>
    <t>Health Promo.Grant Income</t>
  </si>
  <si>
    <t>Health Promo. Ext Funding Inc</t>
  </si>
  <si>
    <t>Health Promo.PCG</t>
  </si>
  <si>
    <t>Health Promo. Cont from Res</t>
  </si>
  <si>
    <t>Grants Grant Funded Expenditure</t>
  </si>
  <si>
    <t>GrantsCentral Support</t>
  </si>
  <si>
    <t>Grants Emergency C Out</t>
  </si>
  <si>
    <t>Grants South Wigston Forum Grants</t>
  </si>
  <si>
    <t>Grants Wigston Forum Grants</t>
  </si>
  <si>
    <t>Grants Contributions</t>
  </si>
  <si>
    <t>Rec &amp; Leisure Salaries Accrual Movement</t>
  </si>
  <si>
    <t>Rec &amp; Leisure Pension Lump Sum Contribution</t>
  </si>
  <si>
    <t>Rec &amp; Leisure Vacancy Provision</t>
  </si>
  <si>
    <t>Rec &amp; Leisure Provision for Exit Packages</t>
  </si>
  <si>
    <t>Rec &amp; LeisureBackfunded Supe</t>
  </si>
  <si>
    <t>Rec &amp; Leisure Sals Overtime</t>
  </si>
  <si>
    <t>Rec &amp; Leisure Wages</t>
  </si>
  <si>
    <t>Rec &amp; LeisureFirst Aid Allow</t>
  </si>
  <si>
    <t>Rec &amp; Leisure Training Exps</t>
  </si>
  <si>
    <t>Rec &amp; LeisureProf Subs</t>
  </si>
  <si>
    <t>Rec &amp; LeisureElectricity</t>
  </si>
  <si>
    <t>Rec &amp; LeisureGas</t>
  </si>
  <si>
    <t>Rec &amp; LeisureWater</t>
  </si>
  <si>
    <t>Rec &amp; LeisureNew Equipment</t>
  </si>
  <si>
    <t>Rec &amp; LeisureJournals/Books/</t>
  </si>
  <si>
    <t>Rec &amp; LeisureEstate Agents</t>
  </si>
  <si>
    <t>Rec &amp; LeisureOther External</t>
  </si>
  <si>
    <t>Rec &amp; Leisure Letterbox</t>
  </si>
  <si>
    <t>Rec &amp; LeisureInsurance Rech</t>
  </si>
  <si>
    <t>Rec &amp; Leisure Hospitality</t>
  </si>
  <si>
    <t>Rec &amp; Leisure Postage</t>
  </si>
  <si>
    <t>Rec &amp; LeisureTeTelephone Bills</t>
  </si>
  <si>
    <t>Rec &amp; Leisure Mobile Phones</t>
  </si>
  <si>
    <t>Rec &amp; LeisureConference/Semi</t>
  </si>
  <si>
    <t>Rec &amp; LeisureAccommodation</t>
  </si>
  <si>
    <t>Rec &amp; LeisureCentral Support</t>
  </si>
  <si>
    <t>Rec &amp; LeisureDirect Support</t>
  </si>
  <si>
    <t>Rec &amp; LeisureCent Supt Serv</t>
  </si>
  <si>
    <t>Rec &amp; LeisurePrinting &amp; Stat</t>
  </si>
  <si>
    <t>Rec &amp; Leisure Phone Recharge</t>
  </si>
  <si>
    <t>Rec &amp; Leisure Comm Access</t>
  </si>
  <si>
    <t>Rec &amp; LeisureYouth Games</t>
  </si>
  <si>
    <t>Rec &amp; LeisureLeis Strat</t>
  </si>
  <si>
    <t>Rec &amp; LeisurePass to Leis</t>
  </si>
  <si>
    <t>Rec &amp; Leisure Olympic Torch Route</t>
  </si>
  <si>
    <t>Rec &amp; Leisure Arts Diary</t>
  </si>
  <si>
    <t>Rec &amp; LeisureSch Hols</t>
  </si>
  <si>
    <t>Rec &amp; LeisureSummer Book</t>
  </si>
  <si>
    <t>Rec &amp; Leisure Older Peoples Le</t>
  </si>
  <si>
    <t>Rec &amp; Leisure Talented Athlete</t>
  </si>
  <si>
    <t>Rec &amp; Leisure Swimming lessons</t>
  </si>
  <si>
    <t>Rec &amp; LeisureBball Dev</t>
  </si>
  <si>
    <t>Rec &amp; LeisureStrat Sports</t>
  </si>
  <si>
    <t>Rec &amp; Leisure Skate Park</t>
  </si>
  <si>
    <t>Rec &amp; Leisure Sports Dev</t>
  </si>
  <si>
    <t>Rec &amp; Leisure Active Sports</t>
  </si>
  <si>
    <t>Rec &amp; Leisure Child Protect</t>
  </si>
  <si>
    <t>Rec &amp; Leisure Rural Touring</t>
  </si>
  <si>
    <t>Rec &amp; Leisure PAC Programme</t>
  </si>
  <si>
    <t>Rec &amp; Leisure Legacy Maker Post</t>
  </si>
  <si>
    <t>Rec &amp; Leisure Olympic Plan</t>
  </si>
  <si>
    <t>Rec &amp; Leisure Work Exercise</t>
  </si>
  <si>
    <t>Rec &amp; Leisure Depreciation</t>
  </si>
  <si>
    <t>Rec &amp; Leisure Grant Income</t>
  </si>
  <si>
    <t>Rec &amp; Leisure Sponsorship</t>
  </si>
  <si>
    <t>Rec &amp; Leisure Fees &amp; Charges</t>
  </si>
  <si>
    <t>Rec &amp; LeisureMisc Income</t>
  </si>
  <si>
    <t>Rec &amp; Leisure Misc Grnd Rent</t>
  </si>
  <si>
    <t>Rec &amp; LeisureStar Track Inc</t>
  </si>
  <si>
    <t>Rec &amp; Leisure Cont from Res</t>
  </si>
  <si>
    <t>Rec &amp; Leisure Efficiency Savings</t>
  </si>
  <si>
    <t>Multicultural Hospitality</t>
  </si>
  <si>
    <t>Multicultural Grant/Loan Pay</t>
  </si>
  <si>
    <t>Multicultural Multi Cultural</t>
  </si>
  <si>
    <t>Multicultural Central Support</t>
  </si>
  <si>
    <t>Multicultural Direct Support</t>
  </si>
  <si>
    <t>Multicultural Multicultural</t>
  </si>
  <si>
    <t>Multicultural Asian Elders</t>
  </si>
  <si>
    <t>Multicultural Multicult AGM</t>
  </si>
  <si>
    <t>Multicultural Holicaust Mem</t>
  </si>
  <si>
    <t>Multicultural REFCUS</t>
  </si>
  <si>
    <t>Swimming Pools Gas</t>
  </si>
  <si>
    <t>Swimming Pools NNDR</t>
  </si>
  <si>
    <t>Swimming Pools Water</t>
  </si>
  <si>
    <t>Swimming Pools New Equipment</t>
  </si>
  <si>
    <t>Swimming Pools Consultancy</t>
  </si>
  <si>
    <t>Swimming Pools Grnds Mainten</t>
  </si>
  <si>
    <t>Swimming Pools Other Contract</t>
  </si>
  <si>
    <t>Swimming Pools Legal Fees</t>
  </si>
  <si>
    <t>Swimming Pools Audit Fees</t>
  </si>
  <si>
    <t>Swimming Pools Estate Agents</t>
  </si>
  <si>
    <t>Swimming Pools Other External</t>
  </si>
  <si>
    <t>Swimming Pools Other Costs</t>
  </si>
  <si>
    <t>Swimming PoolsVandalism</t>
  </si>
  <si>
    <t>Swimming PoolsInsurance Rech</t>
  </si>
  <si>
    <t>Swimming PoolsCentral Support</t>
  </si>
  <si>
    <t>Swimming PoolsDirect Support</t>
  </si>
  <si>
    <t>Swimming Pools Emergency C Out</t>
  </si>
  <si>
    <t>Swimming Pools Compensation</t>
  </si>
  <si>
    <t>Swimming Pools Free Swims Sche</t>
  </si>
  <si>
    <t>Swimming Pools Impairment</t>
  </si>
  <si>
    <t>Swimming PoolsDepreciation</t>
  </si>
  <si>
    <t>Swimming Pools Contributions</t>
  </si>
  <si>
    <t>Swimming Pools Ext Funding Inc</t>
  </si>
  <si>
    <t>Swimming Pools HM C &amp; E</t>
  </si>
  <si>
    <t>Swimming Pools Admin Chg</t>
  </si>
  <si>
    <t>BiodiversitySalaries</t>
  </si>
  <si>
    <t>Biodiversity Salaries Accrual Movement</t>
  </si>
  <si>
    <t>BiodiversityBackfunded Supe</t>
  </si>
  <si>
    <t>BiodiversitySals Overtime</t>
  </si>
  <si>
    <t>Biodiversity Hired Staff</t>
  </si>
  <si>
    <t>BiodiversityCar All Lump</t>
  </si>
  <si>
    <t>BiodiversityFirst Aid Allow</t>
  </si>
  <si>
    <t>BiodiversityTraining Exps</t>
  </si>
  <si>
    <t>BiodiversityTravel Expenses</t>
  </si>
  <si>
    <t>BiodiversityProf Subs</t>
  </si>
  <si>
    <t>BiodiversityEquipment Maint</t>
  </si>
  <si>
    <t>BiodiversityRents and Easem</t>
  </si>
  <si>
    <t>BiodiversityNew Equipment</t>
  </si>
  <si>
    <t>BiodiversityJournals/Books/</t>
  </si>
  <si>
    <t>BiodiversitySaplings</t>
  </si>
  <si>
    <t>BiodiversityProt Clothing</t>
  </si>
  <si>
    <t>BiodiversityTipping Charge</t>
  </si>
  <si>
    <t>BiodiversityOther External</t>
  </si>
  <si>
    <t>BiodiversityMgt Fludes Ln</t>
  </si>
  <si>
    <t>BiodiversityPrinting and St</t>
  </si>
  <si>
    <t>BiodiversityInsurance Rech</t>
  </si>
  <si>
    <t>BiodiversityAdvertising</t>
  </si>
  <si>
    <t>BiodiversityHospitality</t>
  </si>
  <si>
    <t>Biodiversity Postage Rech</t>
  </si>
  <si>
    <t>BiodiversityTelTelephone Bills</t>
  </si>
  <si>
    <t>BiodiversityMobile Phones</t>
  </si>
  <si>
    <t>BiodiversityConference/Semi</t>
  </si>
  <si>
    <t>BiodiversityCharity Dons</t>
  </si>
  <si>
    <t>BiodiversityAccommodation</t>
  </si>
  <si>
    <t>BiodiversityCentral Support</t>
  </si>
  <si>
    <t>BiodiversityDirect Support</t>
  </si>
  <si>
    <t>BiodiversityPrinting &amp; Stat</t>
  </si>
  <si>
    <t>Biodiversity Phone Recharge</t>
  </si>
  <si>
    <t>Biodiversity Emergency C Out</t>
  </si>
  <si>
    <t>BiodiversityPromotion &amp; Edu</t>
  </si>
  <si>
    <t>Biodiversity Oadby Grange Pk</t>
  </si>
  <si>
    <t>Biodiversity Env. Grant Fund</t>
  </si>
  <si>
    <t>Biodiversity Green House Gas project</t>
  </si>
  <si>
    <t>Biodiversity Countryside Mgt</t>
  </si>
  <si>
    <t>Biodiversity Apple Festival</t>
  </si>
  <si>
    <t>Biodiversity Clifton Bridge</t>
  </si>
  <si>
    <t>Biodiversity Green Gym</t>
  </si>
  <si>
    <t>Biodiversity Countryside &amp; B</t>
  </si>
  <si>
    <t>BiodiversityLocal Agenda 21</t>
  </si>
  <si>
    <t>BiodiversityLucas Marsh</t>
  </si>
  <si>
    <t>BiodiversityLimedelves</t>
  </si>
  <si>
    <t>BiodiversityTown Planters</t>
  </si>
  <si>
    <t>Biodiversity Depreciation</t>
  </si>
  <si>
    <t>Biodiversity Grant Income</t>
  </si>
  <si>
    <t>Biodiversity Contributions</t>
  </si>
  <si>
    <t>Biodiversity Reimbursements</t>
  </si>
  <si>
    <t>BiodiversityOrdn Surv (Map)</t>
  </si>
  <si>
    <t>BiodiversityTV Licences</t>
  </si>
  <si>
    <t>Biodiversity Fees &amp; Charges</t>
  </si>
  <si>
    <t>Biodiversity Sales.</t>
  </si>
  <si>
    <t>Biodiversity Sales Zero Rate</t>
  </si>
  <si>
    <t>Biodiversity Rech to Servs</t>
  </si>
  <si>
    <t>Biodiversity Cont from Res</t>
  </si>
  <si>
    <t>Brocks Hill Events New Equipment</t>
  </si>
  <si>
    <t>Brocks Hill Events Printing and St</t>
  </si>
  <si>
    <t>Brocks Hill Events Advertising</t>
  </si>
  <si>
    <t>Brocks Hill Events Hospitality</t>
  </si>
  <si>
    <t>Brocks Hill Events Central Support</t>
  </si>
  <si>
    <t>Brocks Hill Events Direct Support</t>
  </si>
  <si>
    <t>Brocks Hill Promotion &amp; Edu</t>
  </si>
  <si>
    <t>Brocks Hill Events Projects</t>
  </si>
  <si>
    <t>Brocks Hill Events Fees &amp; Charges</t>
  </si>
  <si>
    <t>Brocks Hill Greening the Borou Salaries</t>
  </si>
  <si>
    <t>Brocks Hill Greening the Borou Salaries Accrual Movement</t>
  </si>
  <si>
    <t>Brocks Hill Greening the Borou Pension Lump Sum Contribution</t>
  </si>
  <si>
    <t>Brocks Hill Greening the Borou Backfunded Supe</t>
  </si>
  <si>
    <t>Brocks Hill Greening the Borou Training Exps</t>
  </si>
  <si>
    <t>Brocks Hill Greening the Borou Travel Expenses</t>
  </si>
  <si>
    <t>Brocks Hill Greening the Borou Electricity</t>
  </si>
  <si>
    <t>Brocks Hill Greening the Borou Heating Oil</t>
  </si>
  <si>
    <t>Brocks Hill Greening the Borou Contract Clean</t>
  </si>
  <si>
    <t>Brocks Hill Greening the Borou Cleaning Mats</t>
  </si>
  <si>
    <t>Brocks Hill Greening the Borou Water</t>
  </si>
  <si>
    <t>Brocks Hill Greening the Borou Legionella Test</t>
  </si>
  <si>
    <t>Brocks Hill Greening the Borou Printing and St</t>
  </si>
  <si>
    <t>Brocks Hill Greening the Borou Insurance Rech</t>
  </si>
  <si>
    <t>Brocks Hill Greening the Borou Telephone Bills</t>
  </si>
  <si>
    <t>Brocks Hill Greening the Borou Alarms</t>
  </si>
  <si>
    <t>Brocks Hill Greening the Borou Telephone Netwo</t>
  </si>
  <si>
    <t>Civil Defence Training Exps</t>
  </si>
  <si>
    <t>Civil Defence Rock Salt</t>
  </si>
  <si>
    <t>Civil Defence Grant/Loan Pay</t>
  </si>
  <si>
    <t>Civil Defence Civil Contingen</t>
  </si>
  <si>
    <t>Youth Salaries</t>
  </si>
  <si>
    <t>Youth Wages</t>
  </si>
  <si>
    <t>Youth Letterbox</t>
  </si>
  <si>
    <t>Youth Grant/Loan Pay</t>
  </si>
  <si>
    <t>Youth Youth Dev Proj</t>
  </si>
  <si>
    <t>Youth Youth Wk</t>
  </si>
  <si>
    <t>Youth Youth Council</t>
  </si>
  <si>
    <t>Youth Under 11's Voice work</t>
  </si>
  <si>
    <t>Youth Event for YP</t>
  </si>
  <si>
    <t>Youth Youth Strategy</t>
  </si>
  <si>
    <t>Youth Youth Directory</t>
  </si>
  <si>
    <t>Youth Youth Div. Act</t>
  </si>
  <si>
    <t>Youth Supersonic Boom Oadby</t>
  </si>
  <si>
    <t>Youth Bus Project</t>
  </si>
  <si>
    <t>Youth Lift Shop</t>
  </si>
  <si>
    <t>Youth Play Strategy</t>
  </si>
  <si>
    <t>Youth Young Citizen</t>
  </si>
  <si>
    <t>Youth Youth Games</t>
  </si>
  <si>
    <t>Youth Sch Hols</t>
  </si>
  <si>
    <t>Youth Summer Book</t>
  </si>
  <si>
    <t>Youth Grant Income</t>
  </si>
  <si>
    <t>Youth Reimbursements</t>
  </si>
  <si>
    <t>Youth Sponsorship</t>
  </si>
  <si>
    <t>Youth Fees &amp; Charges</t>
  </si>
  <si>
    <t>Youth Summer Hol Prog</t>
  </si>
  <si>
    <t>Youth Event Young Peo</t>
  </si>
  <si>
    <t>Youth Cont from Res</t>
  </si>
  <si>
    <t>NML400 - GL Account Codes for : Enquiry Group: SPEND v ORIG BUD v REV BUD/GL Account Code Range: 14001/**** to 49901/**** / Enquiry Year: 2021/ Period: 00 to 12</t>
  </si>
  <si>
    <t>Year: 1920</t>
  </si>
  <si>
    <t>Subject to Change</t>
  </si>
  <si>
    <t>Cost Centre Total</t>
  </si>
  <si>
    <t>Period: 00 to 12</t>
  </si>
  <si>
    <t>Original</t>
  </si>
  <si>
    <t>Profile</t>
  </si>
  <si>
    <t>COMMITTED EXPEND
2021</t>
  </si>
  <si>
    <t>ORIGINAL BUDGET 2021</t>
  </si>
  <si>
    <t>REVISED BUDGET 2021</t>
  </si>
  <si>
    <t>FY  COST CENTRE</t>
  </si>
  <si>
    <t>APPROVED BUDGET CHANGES</t>
  </si>
  <si>
    <t>NML400 - GL Account Codes for : Enquiry Group: SPEND v ORIG BUD v REV BUD/GL Account Code Range: 14001/**** to 49901/**** / Enquiry Year: 2021/ Period: 00 to 06</t>
  </si>
  <si>
    <t>Actual</t>
  </si>
  <si>
    <t>COMMITTED EXPEND YEAR TO DATE</t>
  </si>
  <si>
    <t>ORIGINAL BUDGET YEAR TO DATE</t>
  </si>
  <si>
    <t>REVISED BUDGET YEAR TO DATE</t>
  </si>
  <si>
    <t>VARIANCE Spend vs Revised
YTD</t>
  </si>
  <si>
    <t>YTD COST CENTRE</t>
  </si>
  <si>
    <t>REVISED BUDGET
YTD</t>
  </si>
  <si>
    <t>COMMITTED EXPEND
YTD</t>
  </si>
  <si>
    <t>Screen Data Report</t>
  </si>
  <si>
    <t>NML400 - GL Account Codes for : Enquiry Group: YEARLY COMPARISONS/GL Account Code Range: 14001/**** to 49901/**** / Enquiry Year: 1920/ Period: 00 to 12</t>
  </si>
  <si>
    <t>1819
Actuals</t>
  </si>
  <si>
    <t>1718
Actuals</t>
  </si>
  <si>
    <t>1617
Actuals</t>
  </si>
  <si>
    <t>1516
Actuals</t>
  </si>
  <si>
    <t>COST CENTRE</t>
  </si>
  <si>
    <t>4 YEAR AVERAGE</t>
  </si>
  <si>
    <t>Budget</t>
  </si>
  <si>
    <t>Committed</t>
  </si>
  <si>
    <t>FY</t>
  </si>
  <si>
    <t>YTD</t>
  </si>
  <si>
    <t>Per Summary Page</t>
  </si>
  <si>
    <t>Depot Services</t>
  </si>
  <si>
    <t>Brian Kew</t>
  </si>
  <si>
    <t>*3300</t>
  </si>
  <si>
    <t>HOLDING ACCOUNTS</t>
  </si>
  <si>
    <t>Holding Accounts : The gross costs shown are recharged to all front line services across all spending committees of the Council</t>
  </si>
  <si>
    <t>GRANTS</t>
  </si>
  <si>
    <t>OPERATIONAL SERVICES AND STREET SCENE DIVISION</t>
  </si>
  <si>
    <t>Parks and Open Spaces</t>
  </si>
  <si>
    <t>Revised Budget
to Jun 2019</t>
  </si>
  <si>
    <t>Variance
Act v Orig
to Jun 2019</t>
  </si>
  <si>
    <t>Variance
Act v Rev
2019-20</t>
  </si>
  <si>
    <t>Comments</t>
  </si>
  <si>
    <t>PO-005003107 - Crow Mills Car Park Height Barrier</t>
  </si>
  <si>
    <t>Trees and Plants</t>
  </si>
  <si>
    <t>Mechanics Recharge</t>
  </si>
  <si>
    <t>Expected outturn - based on the future forecast being the same as the budget profile</t>
  </si>
  <si>
    <t>Closed Churchyards</t>
  </si>
  <si>
    <t>External Funding</t>
  </si>
  <si>
    <t>DEPOT SERVICES</t>
  </si>
  <si>
    <t>Play Area Maintenance</t>
  </si>
  <si>
    <t>Land Maintenance</t>
  </si>
  <si>
    <t>Playground Inspections</t>
  </si>
  <si>
    <t>Service Contracts</t>
  </si>
  <si>
    <t>First Aid Consumables</t>
  </si>
  <si>
    <t>Saplings</t>
  </si>
  <si>
    <t>Trade Refuse</t>
  </si>
  <si>
    <t>Land Agent Fees</t>
  </si>
  <si>
    <t>Performing Rights Society &amp; Walkie Talkies</t>
  </si>
  <si>
    <t>Fludes Lane</t>
  </si>
  <si>
    <t>Hospitality - Volunteers</t>
  </si>
  <si>
    <t>Grant Fund</t>
  </si>
  <si>
    <t>Stewardship Income</t>
  </si>
  <si>
    <t>Events Donations</t>
  </si>
  <si>
    <t>Depreciation &amp; Impairment</t>
  </si>
  <si>
    <t>Refuse Sacks</t>
  </si>
  <si>
    <t>Equipment Hire</t>
  </si>
  <si>
    <t>Chemicals</t>
  </si>
  <si>
    <t>Miscellaneous</t>
  </si>
  <si>
    <t>White Goods</t>
  </si>
  <si>
    <t>Internal Income</t>
  </si>
  <si>
    <t>Public Cleansing Recharge</t>
  </si>
  <si>
    <t>Equipment Sales</t>
  </si>
  <si>
    <t>Extra Wheelie Bin Sales</t>
  </si>
  <si>
    <t>Mechanics Rech</t>
  </si>
  <si>
    <t>Transport Rech</t>
  </si>
  <si>
    <t>Closing Stock</t>
  </si>
  <si>
    <t>Recycling Income</t>
  </si>
  <si>
    <t>Recycling Credit for Q4 1819 + Q1 1920 (Leics CC)</t>
  </si>
  <si>
    <t>Mix Paper &amp; Card</t>
  </si>
  <si>
    <t>Aluminium</t>
  </si>
  <si>
    <t>Paper</t>
  </si>
  <si>
    <t>Card</t>
  </si>
  <si>
    <t>Glass</t>
  </si>
  <si>
    <t>Textiles</t>
  </si>
  <si>
    <t>Textile Collections (JMP Wilcox)</t>
  </si>
  <si>
    <t>Plastics</t>
  </si>
  <si>
    <t>Steel</t>
  </si>
  <si>
    <t>Garden Waste Service</t>
  </si>
  <si>
    <t>Professional Subscriptons</t>
  </si>
  <si>
    <t>Heating Oil</t>
  </si>
  <si>
    <t>Workshop Consumables</t>
  </si>
  <si>
    <t>Alarms</t>
  </si>
  <si>
    <t>Fuel Oil &amp; Grease</t>
  </si>
  <si>
    <t>LOLER Testing</t>
  </si>
  <si>
    <t>Metal Income</t>
  </si>
  <si>
    <t>SSC Recharge (Mechanics Rech to Svcs)</t>
  </si>
  <si>
    <t>Transfer of Balance (Recharge to Transport)</t>
  </si>
  <si>
    <t>Sanitary Disposal</t>
  </si>
  <si>
    <t>Vending Machine</t>
  </si>
  <si>
    <t>Skip Hire</t>
  </si>
  <si>
    <t>Telephone Network</t>
  </si>
  <si>
    <t>29902 9317</t>
  </si>
  <si>
    <t>Play Equipment Maintenance &amp; Vandalism</t>
  </si>
  <si>
    <t>E Mid Bloom</t>
  </si>
  <si>
    <t>Floral Display</t>
  </si>
  <si>
    <t>Pride of the Borough</t>
  </si>
  <si>
    <t>Mechanics Recharge - Play Equipment</t>
  </si>
  <si>
    <t>Hardware Maintenance</t>
  </si>
  <si>
    <t>Health &amp; Safety Consumables</t>
  </si>
  <si>
    <t>Fleet Consumables</t>
  </si>
  <si>
    <t>Software Licence - Fuel System</t>
  </si>
  <si>
    <t>Tyres</t>
  </si>
  <si>
    <t>Road Fund Lic</t>
  </si>
  <si>
    <t>M.O.T.Fees</t>
  </si>
  <si>
    <t>Tracking</t>
  </si>
  <si>
    <t>Fuel Oil &amp; Grea</t>
  </si>
  <si>
    <t>Spare Parts</t>
  </si>
  <si>
    <t>LOELA Testing</t>
  </si>
  <si>
    <t>Vehicle Repairs</t>
  </si>
  <si>
    <t>Purchase of Veh</t>
  </si>
  <si>
    <t>Hand Back Charg</t>
  </si>
  <si>
    <t>Brokers Fees</t>
  </si>
  <si>
    <t>NML400 - GL Account Codes for : Enquiry Group: SPEND v ORIG BUD v REV BUD/GL Account Code Range: 70001/**** to 79999/**** / Enquiry Year: 2021/ Period: 00 to 06</t>
  </si>
  <si>
    <t>COMMITTED EXPEND
1920</t>
  </si>
  <si>
    <t>ORIGINAL BUDGET 1920</t>
  </si>
  <si>
    <t>REVISED BUDGET 1920</t>
  </si>
  <si>
    <t>Cost Centre Codes</t>
  </si>
  <si>
    <t>Cost Centre Actuals</t>
  </si>
  <si>
    <t>2401 CompressorInsurance Rech</t>
  </si>
  <si>
    <t>2401 CompressorUse of Plant</t>
  </si>
  <si>
    <t>2401 CompressorUse Hired Plant</t>
  </si>
  <si>
    <t>2401 CompressorFuel Oil &amp; Grea</t>
  </si>
  <si>
    <t>2401 CompressorSpare Parts</t>
  </si>
  <si>
    <t>2401 CompressorVehicle and Pla</t>
  </si>
  <si>
    <t>2401 CompressorMechanics Rech</t>
  </si>
  <si>
    <t>2401 CompressorTransport Rech</t>
  </si>
  <si>
    <t>2401 CompressorRech to Servs</t>
  </si>
  <si>
    <t>2411 Red DragonBackfunded Supe</t>
  </si>
  <si>
    <t>2411 Red DragonEquipment Maint</t>
  </si>
  <si>
    <t>2411 Red DragonInsurance Rech</t>
  </si>
  <si>
    <t>2411 Red DragonUse of Plant</t>
  </si>
  <si>
    <t>2411 Red DragonOther Materials</t>
  </si>
  <si>
    <t>2411 Red DragonVehicle and Pla</t>
  </si>
  <si>
    <t>2411 Red DragonMechanics Rech</t>
  </si>
  <si>
    <t>2411 Red DragonTransport Rech</t>
  </si>
  <si>
    <t>2411 Red DragonRech to Servs</t>
  </si>
  <si>
    <t>2415 Side Arm FBackfunded Supe</t>
  </si>
  <si>
    <t>2415 Side Arm FEquipment Maint</t>
  </si>
  <si>
    <t>2415 Side Arm FInsurance Rech</t>
  </si>
  <si>
    <t>2415 Side Arm FUse of Plant</t>
  </si>
  <si>
    <t>2415 Side Arm FVehicle and Pla</t>
  </si>
  <si>
    <t>2415 Side Arm FMechanics Rech</t>
  </si>
  <si>
    <t>2415 Side Arm FTransport Rech</t>
  </si>
  <si>
    <t>2415 Side Arm FRech to Servs</t>
  </si>
  <si>
    <t>2416 Ransome PoEquipment Maint</t>
  </si>
  <si>
    <t>2416 Ransome PoUse of Plant</t>
  </si>
  <si>
    <t>2416 Ransome PoVehicle and Pla</t>
  </si>
  <si>
    <t>2416 Ransome PoMechanics Rech</t>
  </si>
  <si>
    <t>2416 Ransome PoTransport Rech</t>
  </si>
  <si>
    <t>2416 Ransome PoRech to Servs</t>
  </si>
  <si>
    <t>2419 Artic. 7 GBackfunded Supe</t>
  </si>
  <si>
    <t>2419 Artic. 7 GInsurance Rech</t>
  </si>
  <si>
    <t>2419 Artic. 7 GUse of Plant</t>
  </si>
  <si>
    <t>2419 Artic. 7 GFuel Oil &amp; Grea</t>
  </si>
  <si>
    <t>2419 Artic. 7 GVehicle and Pla</t>
  </si>
  <si>
    <t>2419 Artic. 7 GMechanics Rech</t>
  </si>
  <si>
    <t>2419 Artic. 7 GLease Payments</t>
  </si>
  <si>
    <t>2419 Artic. 7 GTransport Rech</t>
  </si>
  <si>
    <t>2419 Artic. 7 GRech to Servs</t>
  </si>
  <si>
    <t>2420 Toro GreenBackfunded Supe</t>
  </si>
  <si>
    <t>2420 Toro GreenEquipment Maint</t>
  </si>
  <si>
    <t>2420 Toro GreenInsurance Rech</t>
  </si>
  <si>
    <t>2420 Toro GreenUse of Plant</t>
  </si>
  <si>
    <t>2420 Toro GreenFuel Oil &amp; Grea</t>
  </si>
  <si>
    <t>2420 Toro GreenVehicle and Pla</t>
  </si>
  <si>
    <t>2420 Toro GreenMechanics Rech</t>
  </si>
  <si>
    <t>2420 Toro GreenLease Payments</t>
  </si>
  <si>
    <t>2420 Toro GreenFinance Leases</t>
  </si>
  <si>
    <t>2420 Toro GreenTransport Rech</t>
  </si>
  <si>
    <t>2420 Toro GreenRech to Servs</t>
  </si>
  <si>
    <t>2421 Toro ReelmBackfunded Supe</t>
  </si>
  <si>
    <t>2421 Toro ReelmPlant Repairs</t>
  </si>
  <si>
    <t>2421 Toro ReelmEquipment Maint</t>
  </si>
  <si>
    <t>2421 Toro ReelmInsurance Rech</t>
  </si>
  <si>
    <t>2421 Toro ReelmUse of Plant</t>
  </si>
  <si>
    <t>2421 Toro ReelmFuel Oil &amp; Grea</t>
  </si>
  <si>
    <t>2421 Toro ReelmSpare Parts</t>
  </si>
  <si>
    <t>2421 Toro ReelmVehicle and Pla</t>
  </si>
  <si>
    <t>2421 Toro ReelmMechanics Rech</t>
  </si>
  <si>
    <t>2421 Toro ReelmLease Payments</t>
  </si>
  <si>
    <t>2421 Toro ReelmTransport Rech</t>
  </si>
  <si>
    <t>2421 Toro ReelmRech to Servs</t>
  </si>
  <si>
    <t>2422 Beaver LM5Backfunded Supe</t>
  </si>
  <si>
    <t>2422 Beaver LM5Insurance Rech</t>
  </si>
  <si>
    <t>2422 Beaver LM5Fuel Oil &amp; Grea</t>
  </si>
  <si>
    <t>2422 Beaver LM5Vehicle and Pla</t>
  </si>
  <si>
    <t>2422 Beaver LM5Mechanics Rech</t>
  </si>
  <si>
    <t>2422 Beaver LM5Lease Payments</t>
  </si>
  <si>
    <t>2422 Beaver LM5Transport Rech</t>
  </si>
  <si>
    <t>2422 Beaver LM5Rech to Servs</t>
  </si>
  <si>
    <t>2423 J Deere 22Backfunded Supe</t>
  </si>
  <si>
    <t>2423 J Deere 22Insurance Rech</t>
  </si>
  <si>
    <t>2423 J Deere 22Fuel Oil &amp; Grea</t>
  </si>
  <si>
    <t>2423 J Deere 22Spare Parts</t>
  </si>
  <si>
    <t>2423 J Deere 22 LOELA Testing</t>
  </si>
  <si>
    <t>2423 J Deere 22Vehicle and Pla</t>
  </si>
  <si>
    <t>2423 J Deere 22Mechanics Rech</t>
  </si>
  <si>
    <t>2423 J Deere 22Purchase of Veh</t>
  </si>
  <si>
    <t>2423 J Deere 22Lease Payments</t>
  </si>
  <si>
    <t>2423 J Deere 22Hand Back Charg</t>
  </si>
  <si>
    <t>2423 J Deere 22Brokers Fees</t>
  </si>
  <si>
    <t>2423 J Deere 22Transport Rech</t>
  </si>
  <si>
    <t>2423 J Deere 22Central Support</t>
  </si>
  <si>
    <t>2423 J Deere 22Rech to Servs</t>
  </si>
  <si>
    <t>2425 Ransome 46Insurance Rech</t>
  </si>
  <si>
    <t>2425 Ransome 46Fuel Oil &amp; Grea</t>
  </si>
  <si>
    <t>2425 Ransome 46Vehicle and Pla</t>
  </si>
  <si>
    <t>2425 Ransome 46Mechanics Rech</t>
  </si>
  <si>
    <t>2425 Ransome 46Lease Payments</t>
  </si>
  <si>
    <t>2425 Ransome 46Transport Rech</t>
  </si>
  <si>
    <t>2425 Ransome 46Rech to Servs</t>
  </si>
  <si>
    <t>2424 J Deere LXBackfunded Supe</t>
  </si>
  <si>
    <t>2424 J Deere LXInsurance Rech</t>
  </si>
  <si>
    <t>2424 J Deere LXFuel Oil &amp; Grea</t>
  </si>
  <si>
    <t>2424 J Deere LXVehicle and Pla</t>
  </si>
  <si>
    <t>2424 J Deere LXMechanics Rech</t>
  </si>
  <si>
    <t>2424 J Deere LXLease Payments</t>
  </si>
  <si>
    <t>2424 J Deere LXTransport Rech</t>
  </si>
  <si>
    <t>2424 J Deere LXRech to Servs</t>
  </si>
  <si>
    <t>2457 Vermeer WoBackfunded Supe</t>
  </si>
  <si>
    <t>2457 Vermeer WoInsurance Rech</t>
  </si>
  <si>
    <t>2457 Vermeer WoVehicle and Pla</t>
  </si>
  <si>
    <t>2457 Vermeer WoMechanics Rech</t>
  </si>
  <si>
    <t>2457 Vermeer WoLease Payments</t>
  </si>
  <si>
    <t>2457 Vermeer WoTransport Rech</t>
  </si>
  <si>
    <t>2457 Vermeer WoRech to Servs</t>
  </si>
  <si>
    <t>Grimebuster Tyres</t>
  </si>
  <si>
    <t>Grimebuster Fuel Oil &amp; Grea</t>
  </si>
  <si>
    <t>Grimebuster LOELA Testing</t>
  </si>
  <si>
    <t>Grimebuster Vehicle and Pla</t>
  </si>
  <si>
    <t>Grimebuster Mechanics Rech</t>
  </si>
  <si>
    <t>Grimebuster Purchase of Veh</t>
  </si>
  <si>
    <t>Grimebuster Lease Payments</t>
  </si>
  <si>
    <t>Grimebuster Hand Back Charg</t>
  </si>
  <si>
    <t>Grimebuster Brokers Fees</t>
  </si>
  <si>
    <t>Grimebuster Transport Rech</t>
  </si>
  <si>
    <t>Grimebuster Central Support</t>
  </si>
  <si>
    <t>Grimebuster Rech to Servs</t>
  </si>
  <si>
    <t>Sisis Huxley Fuel Oil &amp; Grea</t>
  </si>
  <si>
    <t>Sisis Huxley Vehicle and Pla</t>
  </si>
  <si>
    <t>Sisis Huxley Mechanics Rech</t>
  </si>
  <si>
    <t>Sisis Huxley Lease Payments</t>
  </si>
  <si>
    <t>Sisis Huxley Hand Back Charg</t>
  </si>
  <si>
    <t>Sisis Huxley Central Support</t>
  </si>
  <si>
    <t>Sisis Huxley Rech to Servs</t>
  </si>
  <si>
    <t>Turfmec Pro FleFuel Oil &amp; Grea</t>
  </si>
  <si>
    <t>Turfmec Pro FleVehicle and Pla</t>
  </si>
  <si>
    <t>Turfmec Pro FleMechanics Rech</t>
  </si>
  <si>
    <t>Turfmec Pro FleLease Payments</t>
  </si>
  <si>
    <t>Turfmec Pro FleHand Back Charg</t>
  </si>
  <si>
    <t>Turfmec Pro FleRech to Servs</t>
  </si>
  <si>
    <t>Red Dragon MoweFuel Oil &amp; Grea</t>
  </si>
  <si>
    <t>Red Dragon Mowe LOELA Testing</t>
  </si>
  <si>
    <t>Red Dragon MoweVehicle and Pla</t>
  </si>
  <si>
    <t>Red Dragon MoweMechanics Rech</t>
  </si>
  <si>
    <t>Red Dragon MoweLease Payments</t>
  </si>
  <si>
    <t>Red Dragon MoweHand Back Charg</t>
  </si>
  <si>
    <t>Red Dragon MoweCentral Support</t>
  </si>
  <si>
    <t>Red Dragon MoweRech to Servs</t>
  </si>
  <si>
    <t>Fork Lift Truck Tyres</t>
  </si>
  <si>
    <t>Fork Lift TruckFuel Oil &amp; Grea</t>
  </si>
  <si>
    <t>Fork Lift TruckLOELA Testing</t>
  </si>
  <si>
    <t>Fork Lift TruckVehicle and Pla</t>
  </si>
  <si>
    <t>Fork Lift TruckMechanics Rech</t>
  </si>
  <si>
    <t>Fork Lift TruckCentral Support</t>
  </si>
  <si>
    <t>Fork Lift TruckRech to Servs</t>
  </si>
  <si>
    <t>Sisis CompetitiFuel Oil &amp; Grea</t>
  </si>
  <si>
    <t>Sisis Competiti LOELA Testing</t>
  </si>
  <si>
    <t>Sisis CompetitiVehicle and Pla</t>
  </si>
  <si>
    <t>Sisis CompetitiMechanics Rech</t>
  </si>
  <si>
    <t>Sisis CompetitiPurchase of Veh</t>
  </si>
  <si>
    <t>Sisis CompetitiLease Payments</t>
  </si>
  <si>
    <t>Sisis CompetitiHand Back Charg</t>
  </si>
  <si>
    <t>Sisis Competiti Brokers Fees</t>
  </si>
  <si>
    <t>Sisis CompetitiCentral Support</t>
  </si>
  <si>
    <t>Sisis Competiti RCCO</t>
  </si>
  <si>
    <t>Sisis Competiti Depreciation</t>
  </si>
  <si>
    <t>Sisis CompetitiRech to Servs</t>
  </si>
  <si>
    <t>Bailey Trailer LOELA Testing</t>
  </si>
  <si>
    <t>Bailey Trailer Mechanics Rech</t>
  </si>
  <si>
    <t>Bailey Trailer Purchase of Veh</t>
  </si>
  <si>
    <t>Bailey Trailer Lease Payments</t>
  </si>
  <si>
    <t>Bailey Trailer Hand Back Charg</t>
  </si>
  <si>
    <t>Bailey Trailer Brokers Fees</t>
  </si>
  <si>
    <t>Bailey Trailer Central Support</t>
  </si>
  <si>
    <t>Bailey Trailer Rech to Servs</t>
  </si>
  <si>
    <t>Steam Cleaner Fuel Oil &amp; Grea</t>
  </si>
  <si>
    <t>Steam Cleaner Vehicle and Pla</t>
  </si>
  <si>
    <t>Steam Cleaner Mechanics Rech</t>
  </si>
  <si>
    <t>Steam Cleaner Central Support</t>
  </si>
  <si>
    <t>Steam Cleaner Rech to Servs</t>
  </si>
  <si>
    <t>Top Dresser LOELA Testing</t>
  </si>
  <si>
    <t>Top Dresser Mechanics Rech</t>
  </si>
  <si>
    <t>Top Dresser Purchase of Veh</t>
  </si>
  <si>
    <t>Top Dresser Lease Payments</t>
  </si>
  <si>
    <t>Top Dresser Brokers Fees</t>
  </si>
  <si>
    <t>Top Dresser Central Support</t>
  </si>
  <si>
    <t>Top Dresser Rech to Servs</t>
  </si>
  <si>
    <t>Dennis Mower Rents and Easem</t>
  </si>
  <si>
    <t>Dennis Mower Fuel Oil &amp; Grea</t>
  </si>
  <si>
    <t>Dennis Mower LOELA Testing</t>
  </si>
  <si>
    <t>Dennis Mower Vehicle and Pla</t>
  </si>
  <si>
    <t>Dennis Mower Mechanics Rech</t>
  </si>
  <si>
    <t>Dennis Mower Lease Payments</t>
  </si>
  <si>
    <t>Dennis Mower Central Support</t>
  </si>
  <si>
    <t>Dennis Mower Depot Recharge</t>
  </si>
  <si>
    <t>Dennis Mower Rech to Servs</t>
  </si>
  <si>
    <t>J Deere LX389 Rents and Easem</t>
  </si>
  <si>
    <t>J Deere LX389 Fuel Oil &amp; Grea</t>
  </si>
  <si>
    <t>J Deere LX389 Vehicle and Pla</t>
  </si>
  <si>
    <t>J Deere LX389 Mechanics Rech</t>
  </si>
  <si>
    <t>J Deere LX389 Depot Recharge</t>
  </si>
  <si>
    <t>J Deere LX389 Rech to Servs</t>
  </si>
  <si>
    <t>Husqvarna MowerFuel Oil &amp; Grea</t>
  </si>
  <si>
    <t>Husqvarna Mower LOELA Testing</t>
  </si>
  <si>
    <t>Husqvarna MowerVehicle and Pla</t>
  </si>
  <si>
    <t>Husqvarna MowerMechanics Rech</t>
  </si>
  <si>
    <t>Husqvarna MowerRech to Servs</t>
  </si>
  <si>
    <t>Bomford Hedge FVehicle and Pla</t>
  </si>
  <si>
    <t>Bomford Hedge FMechanics Rech</t>
  </si>
  <si>
    <t>Bomford Hedge FPurchase of Veh</t>
  </si>
  <si>
    <t>Bomford Hedge FLease Payments</t>
  </si>
  <si>
    <t>Bomford Hedge FHand Back Charg</t>
  </si>
  <si>
    <t>Bomford Hedge F Brokers Fees</t>
  </si>
  <si>
    <t>Bomford Hedge FCentral Support</t>
  </si>
  <si>
    <t>Bomford Hedge F RCCO</t>
  </si>
  <si>
    <t>Bomford Hedge F Depreciation</t>
  </si>
  <si>
    <t>Bomford Hedge FRech to Servs</t>
  </si>
  <si>
    <t>Hayter TM749 Rents and Easem</t>
  </si>
  <si>
    <t>Hayter TM749 Vehicle and Pla</t>
  </si>
  <si>
    <t>Hayter TM749 Mechanics Rech</t>
  </si>
  <si>
    <t>Hayter TM749 Lease Payments</t>
  </si>
  <si>
    <t>Hayter TM749 Brokers Fees</t>
  </si>
  <si>
    <t>Hayter TM749 Central Support</t>
  </si>
  <si>
    <t>Hayter TM749 Depot Recharge</t>
  </si>
  <si>
    <t>Hayter TM749 Rech to Servs</t>
  </si>
  <si>
    <t>Tomlin L1350 Rents and Easem</t>
  </si>
  <si>
    <t>Tomlin L1350 Tyres</t>
  </si>
  <si>
    <t>Tomlin L1350 Vehicle and Pla</t>
  </si>
  <si>
    <t>Tomlin L1350 Mechanics Rech</t>
  </si>
  <si>
    <t>Tomlin L1350 Purchase of Veh</t>
  </si>
  <si>
    <t>Tomlin L1350 Lease Payments</t>
  </si>
  <si>
    <t>Tomlin L1350 Brokers Fees</t>
  </si>
  <si>
    <t>Tomlin L1350 Central Support</t>
  </si>
  <si>
    <t>Tomlin L1350 Depot Recharge</t>
  </si>
  <si>
    <t>Tomlin L1350 Rech to Servs</t>
  </si>
  <si>
    <t>RKord R5000 Rents and Easem</t>
  </si>
  <si>
    <t>RKord R5000 Mechanics Rech</t>
  </si>
  <si>
    <t>RKord R5000 Purchase of Veh</t>
  </si>
  <si>
    <t>RKord R5000 Lease Payments</t>
  </si>
  <si>
    <t>RKord R5000 Hand Back Charg</t>
  </si>
  <si>
    <t>RKord R5000 Brokers Fees</t>
  </si>
  <si>
    <t>RKord R5000 Central Support</t>
  </si>
  <si>
    <t>RKord R5000 Depot Recharge</t>
  </si>
  <si>
    <t>RKord R5000 Rech to Servs</t>
  </si>
  <si>
    <t>Hayter MT313 LOELA Testing</t>
  </si>
  <si>
    <t>Hayter 313 Vehicle and Pla</t>
  </si>
  <si>
    <t>Hayter 313 Mechanics Rech</t>
  </si>
  <si>
    <t>Hayter 313 Lease Payments</t>
  </si>
  <si>
    <t>Hayter 313 Central Support</t>
  </si>
  <si>
    <t>Hayter 313 Rech to Servs</t>
  </si>
  <si>
    <t>Bat Winged RotaRents and Easem</t>
  </si>
  <si>
    <t>Bat Winged RotaInsurance Rech</t>
  </si>
  <si>
    <t>Bat Winged RotaM.O.T.Fees</t>
  </si>
  <si>
    <t>Bat Winged RotaFuel Oil &amp; Grea</t>
  </si>
  <si>
    <t>Bat Winged RotaLOELA Testing</t>
  </si>
  <si>
    <t>Bat Winged RotaVehicle and Pla</t>
  </si>
  <si>
    <t>Bat Winged RotaMechanics Rech</t>
  </si>
  <si>
    <t>Bat Winged RotaLease Payments</t>
  </si>
  <si>
    <t>Bat Winged Rota Hand Back Charg</t>
  </si>
  <si>
    <t>Bat Winged RotaCentral Support</t>
  </si>
  <si>
    <t>Bat Winged RotaRech to Servs</t>
  </si>
  <si>
    <t>Husqvarna Pro Fuel Oil &amp; Grea</t>
  </si>
  <si>
    <t>Husqvarna Pro LOELA Testing</t>
  </si>
  <si>
    <t>Husqvarna Pro Vehicle Repairs</t>
  </si>
  <si>
    <t>Husqvarna Pro Mechanics Rech</t>
  </si>
  <si>
    <t>Husqvarna Pro Purchase of Veh</t>
  </si>
  <si>
    <t>Husqvarna Pro Lease Payments</t>
  </si>
  <si>
    <t>Husqvarna Pro Brokers Fees</t>
  </si>
  <si>
    <t>Husqvarna Pro Central Support</t>
  </si>
  <si>
    <t>Husqvarna Pro Equipment Sales</t>
  </si>
  <si>
    <t>Husqvarna Pro Rech to Servs</t>
  </si>
  <si>
    <t>Dennis FT610 Mower &amp; 10 Blade Fuel Oil &amp; Grea</t>
  </si>
  <si>
    <t>Dennis FT610 Mower &amp; 10 Blade Vehicle Repairs</t>
  </si>
  <si>
    <t>Dennis FT610 Mower &amp; 10 Blade Lease Payments</t>
  </si>
  <si>
    <t>Dennis FT610 Mower &amp; 10 Blade Central Support</t>
  </si>
  <si>
    <t>Dennis FT610 Mower &amp; 10 Blade Rech to Servs</t>
  </si>
  <si>
    <t>Nifty 170 tm50 Cherrypicker Tyres</t>
  </si>
  <si>
    <t>Nifty 170 tm50 Cherrypicker Fuel Oil &amp; Grea</t>
  </si>
  <si>
    <t>Nifty 170 tm50 Cherrypicker LOELA Testing</t>
  </si>
  <si>
    <t>Nifty 170 tm50 Cherrypicker Vehicle Repairs</t>
  </si>
  <si>
    <t>Nifty 170 tm50 Cherrypicker Mechanics Rech</t>
  </si>
  <si>
    <t>Nifty 170 tm50 Cherrypicker Lease Payments</t>
  </si>
  <si>
    <t>Nifty 170 tm50 Cherrypicker Central Support</t>
  </si>
  <si>
    <t>Nifty 170 tm50 Cherrypicker Rech to Servs</t>
  </si>
  <si>
    <t>Toro TM7490 7 Gang Mower Vehicle Repairs</t>
  </si>
  <si>
    <t>Toro TM7490 7 Gang Mower Mechanics Rech</t>
  </si>
  <si>
    <t>Toro TM7490 7 Gang Mower Rech to Servs</t>
  </si>
  <si>
    <t>Edge Grimebuster Fuel Oil &amp; Grea</t>
  </si>
  <si>
    <t>Edge Grimebuster Vehicle Repairs</t>
  </si>
  <si>
    <t>Edge Grimebuster Mechanics Rech</t>
  </si>
  <si>
    <t>Edge Grimebuster Rech to Servs</t>
  </si>
  <si>
    <t>Husqvarna R419 TSX Tyres</t>
  </si>
  <si>
    <t>Husqvarna R419 TSX Fuel Oil &amp; Grea</t>
  </si>
  <si>
    <t>Husqvarna R419 TSX Vehicle Repairs</t>
  </si>
  <si>
    <t>SG, P &amp; OS Fixt&amp;Fitt Maint</t>
  </si>
  <si>
    <t>SG, P &amp; OS New Equipment</t>
  </si>
  <si>
    <t>SG, P &amp; OS Equipment Tools</t>
  </si>
  <si>
    <t>SG, P &amp; OS Tyres</t>
  </si>
  <si>
    <t>SG, P &amp; OS Fuel Oil &amp; Grea</t>
  </si>
  <si>
    <t>SG, P &amp; OS Vehicle Repairs</t>
  </si>
  <si>
    <t>SG, P &amp; OS Mechanics Rech</t>
  </si>
  <si>
    <t>SG, P &amp; OS Central Support</t>
  </si>
  <si>
    <t>SG, P &amp; OS Rech to Servs</t>
  </si>
  <si>
    <t>Cemeteries Fuel Oil &amp; Grea</t>
  </si>
  <si>
    <t>Cemeteries Vehicle Repairs</t>
  </si>
  <si>
    <t>Cemeteries Mechanics Rech</t>
  </si>
  <si>
    <t>Cemeteries External Contra</t>
  </si>
  <si>
    <t>Cemeteries Central Support</t>
  </si>
  <si>
    <t>Cemeteries Rech to Servs</t>
  </si>
  <si>
    <t>Housing Fuel Oil &amp; Grea</t>
  </si>
  <si>
    <t>Housing Vehicle Repairs</t>
  </si>
  <si>
    <t>Housing Mechanics Rech</t>
  </si>
  <si>
    <t>Housing Central Support</t>
  </si>
  <si>
    <t>Housing Rech to Servs</t>
  </si>
  <si>
    <t>Golf Fuel Oil &amp; Grea</t>
  </si>
  <si>
    <t>Golf Vehicle Repairs</t>
  </si>
  <si>
    <t>Golf Mechanics Rech</t>
  </si>
  <si>
    <t>Golf Central Support</t>
  </si>
  <si>
    <t>Golf Rech to Servs</t>
  </si>
  <si>
    <t>Eliet Superprof Max Shredder Fuel Oil &amp; Grea</t>
  </si>
  <si>
    <t>Eliet Superprof Max Shredder Vehicle Repairs</t>
  </si>
  <si>
    <t>Indespension Trailer Fuel Oil &amp; Grea</t>
  </si>
  <si>
    <t>Indespension Trailer Vehicle Repairs</t>
  </si>
  <si>
    <t>Bobcat Salaries</t>
  </si>
  <si>
    <t>Bobcat Sals Overtime</t>
  </si>
  <si>
    <t>Bobcat Fuel Oil &amp; Grea</t>
  </si>
  <si>
    <t>Bobcat LOELA Testing</t>
  </si>
  <si>
    <t>Bobcat Vehicle and Pla</t>
  </si>
  <si>
    <t>Bobcat Mechanics Rech</t>
  </si>
  <si>
    <t>Bobcat Central Support</t>
  </si>
  <si>
    <t>Bobcat Equipment Sales</t>
  </si>
  <si>
    <t>Bobcat Rech to Servs</t>
  </si>
  <si>
    <t>Linde Forklift Tyres</t>
  </si>
  <si>
    <t>Linde Forklift Fuel Oil &amp; Grea</t>
  </si>
  <si>
    <t>Linde Forklift LOELA Testing</t>
  </si>
  <si>
    <t>Linde Forklift Vehicle and Pla</t>
  </si>
  <si>
    <t>Linde Forklift Mechanics Rech</t>
  </si>
  <si>
    <t>Linde Forklift Central Support</t>
  </si>
  <si>
    <t>Linde Forklift Rech to Servs</t>
  </si>
  <si>
    <t>JCB Telehandler Tyres</t>
  </si>
  <si>
    <t>JCB Telehandler Fuel Oil &amp; Grea</t>
  </si>
  <si>
    <t>JCB Telehandler LOELA Testing</t>
  </si>
  <si>
    <t>JCB Telehandler Vehicle Repairs</t>
  </si>
  <si>
    <t>JCB Telehandler Mechanics Rech</t>
  </si>
  <si>
    <t>JCB Telehandler Rech to Servs</t>
  </si>
  <si>
    <t>Cherry Picker Vehicle and Pla</t>
  </si>
  <si>
    <t>Cherry Picker Lease Payments</t>
  </si>
  <si>
    <t>Cherry Picker Rech to Servs</t>
  </si>
  <si>
    <t>3401 H493JDU D/Backfunded Supe</t>
  </si>
  <si>
    <t>3401 H493JDU D/Rents and Easem</t>
  </si>
  <si>
    <t>3401 H493JDU D/Equipment Maint</t>
  </si>
  <si>
    <t>3401 H493JDU D/Insurance Rech</t>
  </si>
  <si>
    <t>3401 H493JDU D/Use ofTransport</t>
  </si>
  <si>
    <t>3401 H493JDU D/Petrol</t>
  </si>
  <si>
    <t>3401 H493JDU D/Derv.</t>
  </si>
  <si>
    <t>3401 H493JDU D/Operators Lic.</t>
  </si>
  <si>
    <t>3401 H493JDU D/Road Fund Lic</t>
  </si>
  <si>
    <t>3401 H493JDU D/M.O.T.Fees</t>
  </si>
  <si>
    <t>3401 H493JDU D/Fuel Oil &amp; Grea</t>
  </si>
  <si>
    <t>3401 H493JDU D/LOELA Testing</t>
  </si>
  <si>
    <t>3401 H493JDU D/Vehicle and Pla</t>
  </si>
  <si>
    <t>3401 H493JDU D/Mechanics Rech</t>
  </si>
  <si>
    <t>3401 H493JDU D/Transport Rech</t>
  </si>
  <si>
    <t>3401 H493JDU D/Central Support</t>
  </si>
  <si>
    <t>3401 H493JDU D/Direct Support</t>
  </si>
  <si>
    <t>3401 H493JDU D/Rech to Servs</t>
  </si>
  <si>
    <t>3402 FD51FRC SeRents and Easem</t>
  </si>
  <si>
    <t>3402 FD51FRC SeVehicle Licence</t>
  </si>
  <si>
    <t>3402 FD51FRC SeInsurance Rech</t>
  </si>
  <si>
    <t>3402 FD51FRC SeUse ofTransport</t>
  </si>
  <si>
    <t>3402 FD51FRC SeDerv.</t>
  </si>
  <si>
    <t>3402 FD51FRC SeOperators Lic.</t>
  </si>
  <si>
    <t>3402 FD51FRC SeRoad Fund Lic</t>
  </si>
  <si>
    <t>3402 FD51FRC SeM.O.T.Fees</t>
  </si>
  <si>
    <t>3402 FD51FRC SeTracking</t>
  </si>
  <si>
    <t>3402 FD51FRC SeFuel Oil &amp; Grea</t>
  </si>
  <si>
    <t>3402 FD51FRC SeLOELA Testing</t>
  </si>
  <si>
    <t>3402 FD51FRC SeVehicle and Pla</t>
  </si>
  <si>
    <t>3402 FD51FRC SeMechanics Rech</t>
  </si>
  <si>
    <t>3402 FD51FRC SePurchase of Veh</t>
  </si>
  <si>
    <t>3402 FD51FRC SeLease Payments</t>
  </si>
  <si>
    <t>3402 FD51FRC SeHand Back Charg</t>
  </si>
  <si>
    <t>3402 FD51FRC SeTransport Rech</t>
  </si>
  <si>
    <t>3402 FD51FRC SeCentral Support</t>
  </si>
  <si>
    <t>3402 FD51FRC SeDirect Support</t>
  </si>
  <si>
    <t>3402 FD51FRC Se Depot Recharge</t>
  </si>
  <si>
    <t>3402 FD51FRC Se Equipment Sales</t>
  </si>
  <si>
    <t>3402 FD51FRC SeRech to Servs</t>
  </si>
  <si>
    <t>3405 N963TOV SeBackfunded Supe</t>
  </si>
  <si>
    <t>3405 N963TOV SeRents and Easem</t>
  </si>
  <si>
    <t>3405 N963TOV SeInsurance Rech</t>
  </si>
  <si>
    <t>3405 N963TOV SeOperators Lic.</t>
  </si>
  <si>
    <t>3405 N963TOV SeRoad Fund Lic</t>
  </si>
  <si>
    <t>3405 N963TOV SeM.O.T.Fees</t>
  </si>
  <si>
    <t>3405 N963TOV SeFuel Oil &amp; Grea</t>
  </si>
  <si>
    <t>3405 N963TOV SeSpare Parts</t>
  </si>
  <si>
    <t>3405 N963TOV SeVehicle and Pla</t>
  </si>
  <si>
    <t>3405 N963TOV SeMechanics Rech</t>
  </si>
  <si>
    <t>3405 N963TOV SeLease Payments</t>
  </si>
  <si>
    <t>3405 N963TOV SeTransport Rech</t>
  </si>
  <si>
    <t>3405 N963TOV SeDirect Support</t>
  </si>
  <si>
    <t>3405 N963TOV SeRech to Servs</t>
  </si>
  <si>
    <t>3408 S149MOH JABackfunded Supe</t>
  </si>
  <si>
    <t>3408 S149MOH JARents and Easem</t>
  </si>
  <si>
    <t>3408 S149MOH JAInsurance Rech</t>
  </si>
  <si>
    <t>3408 S149MOH JAUse ofTransport</t>
  </si>
  <si>
    <t>3408 S149MOH JAOperators Lic.</t>
  </si>
  <si>
    <t>3408 S149MOH JARoad Fund Lic</t>
  </si>
  <si>
    <t>3408 S149MOH JAM.O.T.Fees</t>
  </si>
  <si>
    <t>3408 S149MOH JAFuel Oil &amp; Grea</t>
  </si>
  <si>
    <t>3408 S149MOH JAVehicle and Pla</t>
  </si>
  <si>
    <t>3408 S149MOH JAMechanics Rech</t>
  </si>
  <si>
    <t>3408 S149MOH JALease Payments</t>
  </si>
  <si>
    <t>3408 S149MOH JATransport Rech</t>
  </si>
  <si>
    <t>3408 S149MOH JACentral Support</t>
  </si>
  <si>
    <t>3408 S149MOH JADirect Support</t>
  </si>
  <si>
    <t>3408 S149MOH JARech to Servs</t>
  </si>
  <si>
    <t>3441 Y118XNR FaRents and Easem</t>
  </si>
  <si>
    <t>3441 Y118XNR FaInsurance Rech</t>
  </si>
  <si>
    <t>3441 Y118XNR FaOperators Lic.</t>
  </si>
  <si>
    <t>3441 Y118XNR FaRoad Fund Lic</t>
  </si>
  <si>
    <t>3441 Y118XNR FaM.O.T.Fees</t>
  </si>
  <si>
    <t>3441 Y118XNR FaFuel Oil &amp; Grea</t>
  </si>
  <si>
    <t>3441 Y118XNR FaSpare Parts</t>
  </si>
  <si>
    <t>3441 Y118XNR FaVehicle and Pla</t>
  </si>
  <si>
    <t>3441 Y118XNR FaMechanics Rech</t>
  </si>
  <si>
    <t>3441 Y118XNR FaLease Payments</t>
  </si>
  <si>
    <t>3441 Y118XNR FaTransport Rech</t>
  </si>
  <si>
    <t>3441 Y118XNR FaCentral Support</t>
  </si>
  <si>
    <t>3441 Y118XNR FaDirect Support</t>
  </si>
  <si>
    <t>3441 Y118XNR FaRech to Servs</t>
  </si>
  <si>
    <t>3447 Y119XNR FaRents and Easem</t>
  </si>
  <si>
    <t>3447 Y119XNR FaInsurance Rech</t>
  </si>
  <si>
    <t>3447 Y119XNR FaOperators Lic.</t>
  </si>
  <si>
    <t>3447 Y119XNR FaRoad Fund Lic</t>
  </si>
  <si>
    <t>3447 Y119XNR FaM.O.T.Fees</t>
  </si>
  <si>
    <t>3447 Y119XNR FaFuel Oil &amp; Grea</t>
  </si>
  <si>
    <t>3447 Y119XNR FaSpare Parts</t>
  </si>
  <si>
    <t>3447 Y119XNR FaVehicle and Pla</t>
  </si>
  <si>
    <t>3447 Y119XNR FaMechanics Rech</t>
  </si>
  <si>
    <t>3447 Y119XNR FaLease Payments</t>
  </si>
  <si>
    <t>3447 Y119XNR FaTransport Rech</t>
  </si>
  <si>
    <t>3447 Y119XNR FaCentral Support</t>
  </si>
  <si>
    <t>3447 Y119XNR FaDirect Support</t>
  </si>
  <si>
    <t>3447 Y119XNR FaRech to Servs</t>
  </si>
  <si>
    <t>3448 FE51YNT CaRents and Easem</t>
  </si>
  <si>
    <t>3448 FE51YNT CaInsurance Rech</t>
  </si>
  <si>
    <t>3448 FE51YNT CaOperators Lic.</t>
  </si>
  <si>
    <t>3448 FE51YNT CaRoad Fund Lic</t>
  </si>
  <si>
    <t>3448 FE51YNT CaM.O.T.Fees</t>
  </si>
  <si>
    <t>3448 FE51YNT CaFuel Oil &amp; Grea</t>
  </si>
  <si>
    <t>3448 FE51YNT CaLOELA Testing</t>
  </si>
  <si>
    <t>3448 FE51YNT CaVehicle and Pla</t>
  </si>
  <si>
    <t>3448 FE51YNT CaMechanics Rech</t>
  </si>
  <si>
    <t>3448 FE51YNT CaLease Payments</t>
  </si>
  <si>
    <t>3448 FE51YNT CaHand Back Charg</t>
  </si>
  <si>
    <t>3448 FE51YNT CaTransport Rech</t>
  </si>
  <si>
    <t>3448 FE51YNT CaCentral Support</t>
  </si>
  <si>
    <t>3448 FE51YNT CaDirect Support</t>
  </si>
  <si>
    <t>3448 FE51YNT CaRech to Servs</t>
  </si>
  <si>
    <t>3449 FE51YNR CaRents and Easem</t>
  </si>
  <si>
    <t>3449 FE51YNR CaInsurance Rech</t>
  </si>
  <si>
    <t>3449 FE51YNR CaOperators Lic.</t>
  </si>
  <si>
    <t>3449 FE51YNR CaRoad Fund Lic</t>
  </si>
  <si>
    <t>3449 FE51YNR CaM.O.T.Fees</t>
  </si>
  <si>
    <t>3449 FE51YNR CaFuel Oil &amp; Grea</t>
  </si>
  <si>
    <t>3449 FE51YNR CaLOELA Testing</t>
  </si>
  <si>
    <t>3449 FE51YNR CaVehicle and Pla</t>
  </si>
  <si>
    <t>3449 FE51YNR CaMechanics Rech</t>
  </si>
  <si>
    <t>3449 FE51YNR CaLease Payments</t>
  </si>
  <si>
    <t>3449 FE51YNR CaHand Back Charg</t>
  </si>
  <si>
    <t>3449 FE51YNR CaTransport Rech</t>
  </si>
  <si>
    <t>3449 FE51YNR CaCentral Support</t>
  </si>
  <si>
    <t>3449 FE51YNR CaDirect Support</t>
  </si>
  <si>
    <t>3449 FE51YNR CaRech to Servs</t>
  </si>
  <si>
    <t>FG03 JYJ Rents and Easem</t>
  </si>
  <si>
    <t>FG03 JYJ Insurance Rech</t>
  </si>
  <si>
    <t>FG03 JYJ Operators Lic.</t>
  </si>
  <si>
    <t>FG03 JYJ Tyres</t>
  </si>
  <si>
    <t>FG03 JYJ Road Fund Lic</t>
  </si>
  <si>
    <t>FG03 JYJ M.O.T.Fees</t>
  </si>
  <si>
    <t>FG03 JYJ Tracking</t>
  </si>
  <si>
    <t>FG03 JYJ Fuel Oil &amp; Grea</t>
  </si>
  <si>
    <t>FG03 JYJ LOELA Testing</t>
  </si>
  <si>
    <t>FG03 JYJ Vehicle and Pla</t>
  </si>
  <si>
    <t>FG03 JYJ Mechanics Rech</t>
  </si>
  <si>
    <t>FG03 JYJ Transport Rech</t>
  </si>
  <si>
    <t>FG03 JYJ Central Support</t>
  </si>
  <si>
    <t>FG03 JYJ Direct Support</t>
  </si>
  <si>
    <t>FG03 JYJ Depot Recharge</t>
  </si>
  <si>
    <t>FG03 JYJ Rech to Servs</t>
  </si>
  <si>
    <t>FG03 JWN Rents and Easem</t>
  </si>
  <si>
    <t>FG03 JWN Insurance Rech</t>
  </si>
  <si>
    <t>FG03 JWN Operators Lic.</t>
  </si>
  <si>
    <t>FG03 JWN Tyres</t>
  </si>
  <si>
    <t>FG03 JWN Road Fund Lic</t>
  </si>
  <si>
    <t>FG03 JWN M.O.T.Fees</t>
  </si>
  <si>
    <t>FG03 JWN Tracking</t>
  </si>
  <si>
    <t>FG03 JWN Fuel Oil &amp; Grea</t>
  </si>
  <si>
    <t>FG03 JWN LOELA Testing</t>
  </si>
  <si>
    <t>FG03 JWN Vehicle and Pla</t>
  </si>
  <si>
    <t>FG03 JWN Mechanics Rech</t>
  </si>
  <si>
    <t>7.5T Transport Rech</t>
  </si>
  <si>
    <t>FG03 JWN Central Support</t>
  </si>
  <si>
    <t>FG03 JWN Direct Support</t>
  </si>
  <si>
    <t>FG03 JWN Depot Recharge</t>
  </si>
  <si>
    <t>FG03 JWN Rech to Servs</t>
  </si>
  <si>
    <t>FG03 JYE Rents and Easem</t>
  </si>
  <si>
    <t>FG03 JYE Insurance Rech</t>
  </si>
  <si>
    <t>FG03 JYE Operators Lic.</t>
  </si>
  <si>
    <t>FG03 JYE Road Fund Lic</t>
  </si>
  <si>
    <t>FG03 JYE M.O.T.Fees</t>
  </si>
  <si>
    <t>FG03 JYE Tracking</t>
  </si>
  <si>
    <t>FG03 JYE Fuel Oil &amp; Grea</t>
  </si>
  <si>
    <t>7.5 T 3 Spare Parts</t>
  </si>
  <si>
    <t>FG03 JYE LOELA Testing</t>
  </si>
  <si>
    <t>FG03 JYE Vehicle and Pla</t>
  </si>
  <si>
    <t>FG03 JYE Mechanics Rech</t>
  </si>
  <si>
    <t>7.5 T 3 Transport Rech</t>
  </si>
  <si>
    <t>FG03 JYE Central Support</t>
  </si>
  <si>
    <t>FG03 JYE Direct Support</t>
  </si>
  <si>
    <t>FG03 JYE Depot Recharge</t>
  </si>
  <si>
    <t>FG03 JYE Equipment Sales</t>
  </si>
  <si>
    <t>FG03 JYE Rech to Servs</t>
  </si>
  <si>
    <t>FN53 CWL Rents and Easem</t>
  </si>
  <si>
    <t>FN53 CWL Insurance Rech</t>
  </si>
  <si>
    <t>FN53 CWL Operators Lic.</t>
  </si>
  <si>
    <t>FN53 CWL Road Fund Lic</t>
  </si>
  <si>
    <t>FN53 CWL M.O.T.Fees</t>
  </si>
  <si>
    <t>FN53 CWL Tracking</t>
  </si>
  <si>
    <t>FN53 CWL Fuel Oil &amp; Grea</t>
  </si>
  <si>
    <t>7.5 T 4 Spare Parts</t>
  </si>
  <si>
    <t>FN53 CWL LOELA Testing</t>
  </si>
  <si>
    <t>FN53 CWL Vehicle and Pla</t>
  </si>
  <si>
    <t>FN53 CWL Mechanics Rech</t>
  </si>
  <si>
    <t>7.5 T 4 Transport Rech</t>
  </si>
  <si>
    <t>FN53 CWL Central Support</t>
  </si>
  <si>
    <t>FN53 CWL Direct Support</t>
  </si>
  <si>
    <t>FN53 CWL Depot Recharge</t>
  </si>
  <si>
    <t>FN53 CWL Rech to Servs</t>
  </si>
  <si>
    <t>FG03 JWU Sals Overtime</t>
  </si>
  <si>
    <t>FG03 JWU Rents and Easem</t>
  </si>
  <si>
    <t>FG03 JWU Insurance Rech</t>
  </si>
  <si>
    <t>FG03 JWU Operators Lic.</t>
  </si>
  <si>
    <t>FG03 JWU Road Fund Lic</t>
  </si>
  <si>
    <t>FG03 JWU M.O.T.Fees</t>
  </si>
  <si>
    <t>FG03 JWU Tracking</t>
  </si>
  <si>
    <t>FG03 JWU Fuel Oil &amp; Grea</t>
  </si>
  <si>
    <t>FG03 JWU LOELA Testing</t>
  </si>
  <si>
    <t>FG03 JWU Vehicle and Pla</t>
  </si>
  <si>
    <t>FG03 JWU Mechanics Rech</t>
  </si>
  <si>
    <t>FG03 JWU Purchase of Veh</t>
  </si>
  <si>
    <t>FG03 JWU Lease Payments</t>
  </si>
  <si>
    <t>FG03 JWU Hand Back Charg</t>
  </si>
  <si>
    <t>Waste Disp Transport Rech</t>
  </si>
  <si>
    <t>FG03 JWU Central Support</t>
  </si>
  <si>
    <t>FG03 JWU Direct Support</t>
  </si>
  <si>
    <t>FG03 JWU Depot Recharge</t>
  </si>
  <si>
    <t>FG03 JWU Rech to Servs</t>
  </si>
  <si>
    <t>FG03 JWM Rents and Easem</t>
  </si>
  <si>
    <t>FG03 JWM Insurance Rech</t>
  </si>
  <si>
    <t>FG03 JWM Operators Lic.</t>
  </si>
  <si>
    <t>FG03 JWM Road Fund Lic</t>
  </si>
  <si>
    <t>FG03 JWM M.O.T.Fees</t>
  </si>
  <si>
    <t>FG03 JWM Tracking</t>
  </si>
  <si>
    <t>FG03 JWM Fuel Oil &amp; Grea</t>
  </si>
  <si>
    <t>FG03 JWM LOELA Testing</t>
  </si>
  <si>
    <t>FG03 JWM Vehicle and Pla</t>
  </si>
  <si>
    <t>FG03 JWM Mechanics Rech</t>
  </si>
  <si>
    <t>FG03 JWM Transport Rech</t>
  </si>
  <si>
    <t>FG03 JWM Central Support</t>
  </si>
  <si>
    <t>FG03 JWM Direct Support</t>
  </si>
  <si>
    <t>FG03 JWM Depot Recharge</t>
  </si>
  <si>
    <t>FG03 JWM Equipment Sales</t>
  </si>
  <si>
    <t>FG03 JWM Rech to Servs</t>
  </si>
  <si>
    <t>YJ05 SYZ Sals Overtime</t>
  </si>
  <si>
    <t>YJ05 SYZ Rents and Easem</t>
  </si>
  <si>
    <t>YJ05 SYZ Insurance Rech</t>
  </si>
  <si>
    <t>YJ05 SYZ Operators Lic.</t>
  </si>
  <si>
    <t>YJ05 SYZ Road Fund Lic</t>
  </si>
  <si>
    <t>YJ05 SYZ M.O.T.Fees</t>
  </si>
  <si>
    <t>YJ05 SYZ Tracking</t>
  </si>
  <si>
    <t>YJ05 SYZ Fuel Oil &amp; Grea</t>
  </si>
  <si>
    <t>YJ05 SYZ LOELA Testing</t>
  </si>
  <si>
    <t>YJ05 SYZ Vehicle and Pla</t>
  </si>
  <si>
    <t>YJ05 SYZ Mechanics Rech</t>
  </si>
  <si>
    <t>YJ05 SYZ Purchase of Veh</t>
  </si>
  <si>
    <t>YJ05 SYZ Lease Payments</t>
  </si>
  <si>
    <t>YJ05 SYZ Hand Back Charg</t>
  </si>
  <si>
    <t>YJ05 SYZ Brokers Fees</t>
  </si>
  <si>
    <t>YJ05 SYZ Central Support</t>
  </si>
  <si>
    <t>YJ05 SYZ Direct Support</t>
  </si>
  <si>
    <t>YJ05 SYZ Depot Recharge</t>
  </si>
  <si>
    <t>YJ05 SYZ RCCO</t>
  </si>
  <si>
    <t>YJ05 SYZ Depreciation</t>
  </si>
  <si>
    <t>YJ05 SYZ Equipment Sales</t>
  </si>
  <si>
    <t>YJ05 SYZ Rech to Servs</t>
  </si>
  <si>
    <t>YJ05 SZC Rents and Easem</t>
  </si>
  <si>
    <t>YJ05 SZC Insurance Rech</t>
  </si>
  <si>
    <t>YJ05 SZC Operators Lic.</t>
  </si>
  <si>
    <t>YJ05 SZC Road Fund Lic</t>
  </si>
  <si>
    <t>YJ05 SZC M.O.T.Fees</t>
  </si>
  <si>
    <t>YJ05 SZC Tracking</t>
  </si>
  <si>
    <t>YJ05 SZC Fuel Oil &amp; Grea</t>
  </si>
  <si>
    <t>YJ05 SZC LOELA Testing</t>
  </si>
  <si>
    <t>YJ05 SZC Vehicle and Pla</t>
  </si>
  <si>
    <t>YJ05 SZC Mechanics Rech</t>
  </si>
  <si>
    <t>YJ05 SZC Purchase of Veh</t>
  </si>
  <si>
    <t>YJ05 SZC Lease Payments</t>
  </si>
  <si>
    <t>YJ05 SZC Hand Back Charg</t>
  </si>
  <si>
    <t>YJ05 SZC Brokers Fees</t>
  </si>
  <si>
    <t>YJ05 SZC Central Support</t>
  </si>
  <si>
    <t>YJ05 SZC Direct Support</t>
  </si>
  <si>
    <t>YJ05 SZC Depot Recharge</t>
  </si>
  <si>
    <t>YJ05 SZC RCCO</t>
  </si>
  <si>
    <t>YJ05 SZC Depreciation</t>
  </si>
  <si>
    <t>YJ05 SZC Equipment Sales</t>
  </si>
  <si>
    <t>YJ05 SZC Rech to Servs</t>
  </si>
  <si>
    <t>JF05 YCZ Rents and Easem</t>
  </si>
  <si>
    <t>JF05 YCZ New Equipment</t>
  </si>
  <si>
    <t>JF05 YCZ Insurance Rech</t>
  </si>
  <si>
    <t>JF05 YCZ Operators Lic.</t>
  </si>
  <si>
    <t>JF05 YCZ Road Fund Lic</t>
  </si>
  <si>
    <t>JF05 YCZ M.O.T.Fees</t>
  </si>
  <si>
    <t>JF05 YCZ Tracking</t>
  </si>
  <si>
    <t>JF05 YCZ Fuel Oil &amp; Grea</t>
  </si>
  <si>
    <t>JF05 YCZ LOELA Testing</t>
  </si>
  <si>
    <t>JF05 YCZ Vehicle and Pla</t>
  </si>
  <si>
    <t>JF05 YCZ Mechanics Rech</t>
  </si>
  <si>
    <t>JF05 YCZ Lease Payments</t>
  </si>
  <si>
    <t>JF05 YCZ Hand Back Charg</t>
  </si>
  <si>
    <t>JF05 YCZ Central Support</t>
  </si>
  <si>
    <t>JF05 YCZ Direct Support</t>
  </si>
  <si>
    <t>JF05 YCZ Depot Recharge</t>
  </si>
  <si>
    <t>JF05 YCZ Rech to Servs</t>
  </si>
  <si>
    <t>FJ08 TXV RCV Rents and Easem</t>
  </si>
  <si>
    <t>FJ08 TXV RCV Equipment Tools</t>
  </si>
  <si>
    <t>FJ08 TXV RCV Insurance Rech</t>
  </si>
  <si>
    <t>FJ08 TXV RCV Operators Lic.</t>
  </si>
  <si>
    <t>FJ08 TXV RCV Road Fund Lic</t>
  </si>
  <si>
    <t>FJ08 TXV RCV M.O.T.Fees</t>
  </si>
  <si>
    <t>FJ08 TXV RCV Tracking</t>
  </si>
  <si>
    <t>FJ08 TXV RCV Fuel Oil &amp; Grea</t>
  </si>
  <si>
    <t>FJ08 TXV RCV Vehicle and Pla</t>
  </si>
  <si>
    <t>FJ08 TXV RCV Mechanics Rech</t>
  </si>
  <si>
    <t>FJ08 TXV RCV Lease Payments</t>
  </si>
  <si>
    <t>FJ08 TXV RCV Hand Back Charg</t>
  </si>
  <si>
    <t>FJ08 TXV RCV Brokers Fees</t>
  </si>
  <si>
    <t>FJ08 TXV RCV Central Support</t>
  </si>
  <si>
    <t>FJ08 TXV RCV Direct Support</t>
  </si>
  <si>
    <t>FJ08 TXV RCV Depot Recharge</t>
  </si>
  <si>
    <t>FJ08 TXV RCV Rech to Servs</t>
  </si>
  <si>
    <t>FJ08 YTA RCV Rents and Easem</t>
  </si>
  <si>
    <t>FJ08 YTA RCV Equipment Tools</t>
  </si>
  <si>
    <t>FJ08 YTA RCV Insurance Rech</t>
  </si>
  <si>
    <t>FJ08 YTA RCV Operators Lic.</t>
  </si>
  <si>
    <t>FJ08 YTA RCV Road Fund Lic</t>
  </si>
  <si>
    <t>FJ08 YTA RCV M.O.T.Fees</t>
  </si>
  <si>
    <t>FJ08 YTA RCV Tracking</t>
  </si>
  <si>
    <t>FJ08 YTA RCV Fuel Oil &amp; Grea</t>
  </si>
  <si>
    <t>FJ08 YTA RCV Vehicle and Pla</t>
  </si>
  <si>
    <t>FJ08 YTA RCV Mechanics Rech</t>
  </si>
  <si>
    <t>FJ08 YTA RCV Lease Payments</t>
  </si>
  <si>
    <t>FJ08 YTA RCV Hand Back Charg</t>
  </si>
  <si>
    <t>FJ08 YTA RCV Brokers Fees</t>
  </si>
  <si>
    <t>FJ08 YTA RCV Central Support</t>
  </si>
  <si>
    <t>FJ08 YTA RCV Direct Support</t>
  </si>
  <si>
    <t>FJ08 YTA RCV Depot Recharge</t>
  </si>
  <si>
    <t>FJ08 YTA RCV Rech to Servs</t>
  </si>
  <si>
    <t>FL58 0BC Rents and Easem</t>
  </si>
  <si>
    <t>FL58 0BC Equipment Tools</t>
  </si>
  <si>
    <t>FL58 0BC Insurance Rech</t>
  </si>
  <si>
    <t>FL58 0BC Operators Lic.</t>
  </si>
  <si>
    <t>FL58 0BC Tyres</t>
  </si>
  <si>
    <t>FL58 0BC Road Fund Lic</t>
  </si>
  <si>
    <t>FL58 0BC M.O.T.Fees</t>
  </si>
  <si>
    <t>FL58 0BC Tracking</t>
  </si>
  <si>
    <t>FL58 0BC Fuel Oil &amp; Grea</t>
  </si>
  <si>
    <t>FL58 0BC Vehicle and Pla</t>
  </si>
  <si>
    <t>FL58 0BC Mechanics Rech</t>
  </si>
  <si>
    <t>FL58 0BC Lease Payments</t>
  </si>
  <si>
    <t>FL58 0BC Hand Back Charg</t>
  </si>
  <si>
    <t>FL58 0BC Brokers Fees</t>
  </si>
  <si>
    <t>FL58 0BC Central Support</t>
  </si>
  <si>
    <t>FL58 0BC Direct Support</t>
  </si>
  <si>
    <t>FL58 0BC Depot Recharge</t>
  </si>
  <si>
    <t>FL58 0BC Rech to Servs</t>
  </si>
  <si>
    <t>FL58 0BD Rents and Easem</t>
  </si>
  <si>
    <t>FL58 0BD Equipment Tools</t>
  </si>
  <si>
    <t>FL58 0BD Insurance Rech</t>
  </si>
  <si>
    <t>FL58 0BD Operators Lic.</t>
  </si>
  <si>
    <t>FL58 0BD Tyres</t>
  </si>
  <si>
    <t>FL58 0BD Road Fund Lic</t>
  </si>
  <si>
    <t>FL58 0BD M.O.T.Fees</t>
  </si>
  <si>
    <t>FL58 0BD Tracking</t>
  </si>
  <si>
    <t>FL58 0BD Fuel Oil &amp; Grea</t>
  </si>
  <si>
    <t>FL58 0BD Vehicle and Pla</t>
  </si>
  <si>
    <t>FL58 0BD Mechanics Rech</t>
  </si>
  <si>
    <t>FL58 0BD Lease Payments</t>
  </si>
  <si>
    <t>FL58 0BD Hand Back Charg</t>
  </si>
  <si>
    <t>FL58 0BD Brokers Fees</t>
  </si>
  <si>
    <t>FL58 0BD Central Support</t>
  </si>
  <si>
    <t>FL58 0BD Direct Support</t>
  </si>
  <si>
    <t>FL58 0BD Depot Recharge</t>
  </si>
  <si>
    <t>FL58 0BD Rech to Servs</t>
  </si>
  <si>
    <t>FL58 0BE Rents and Easem</t>
  </si>
  <si>
    <t>FL58 0BE Equipment Tools</t>
  </si>
  <si>
    <t>FL58 0BE Insurance Rech</t>
  </si>
  <si>
    <t>FL58 0BE Operators Lic.</t>
  </si>
  <si>
    <t>FL58 0BE Tyres</t>
  </si>
  <si>
    <t>FL58 0BE Road Fund Lic</t>
  </si>
  <si>
    <t>FL58 0BE M.O.T.Fees</t>
  </si>
  <si>
    <t>FL58 0BE Tracking</t>
  </si>
  <si>
    <t>FL58 0BE Fuel Oil &amp; Grea</t>
  </si>
  <si>
    <t>FL58 0BE Vehicle and Pla</t>
  </si>
  <si>
    <t>FL58 0BE Mechanics Rech</t>
  </si>
  <si>
    <t>FL58 0BE Lease Payments</t>
  </si>
  <si>
    <t>FL58 0BE Hand Back Charg</t>
  </si>
  <si>
    <t>FL58 0BE Brokers Fees</t>
  </si>
  <si>
    <t>FL58 0BE Central Support</t>
  </si>
  <si>
    <t>FL58 0BE Direct Support</t>
  </si>
  <si>
    <t>FL58 0BE Depot Recharge</t>
  </si>
  <si>
    <t>FL58 0BE Rech to Servs</t>
  </si>
  <si>
    <t>FN09 KWL Rents and Easem</t>
  </si>
  <si>
    <t>FN09 KWL Equipment Tools</t>
  </si>
  <si>
    <t>FN09 KWL Insurance Rech</t>
  </si>
  <si>
    <t>FN09 KWL Operators Lic.</t>
  </si>
  <si>
    <t>FN09 KWL Tyres</t>
  </si>
  <si>
    <t>FN09 KWL Road Fund Lic</t>
  </si>
  <si>
    <t>FN09 KWL M.O.T.Fees</t>
  </si>
  <si>
    <t>FN09 KWL Tracking</t>
  </si>
  <si>
    <t>FN09 KWL Fuel Oil &amp; Grea</t>
  </si>
  <si>
    <t>FN09 KWL Vehicle and Pla</t>
  </si>
  <si>
    <t>FN09 KWL Mechanics Rech</t>
  </si>
  <si>
    <t>FN09 KWL Lease Payments</t>
  </si>
  <si>
    <t>FN09 KWL Hand Back Charg</t>
  </si>
  <si>
    <t>FN09 KWL Brokers Fees</t>
  </si>
  <si>
    <t>FN09 KWL Central Support</t>
  </si>
  <si>
    <t>FN09 KWL Direct Support</t>
  </si>
  <si>
    <t>FN09 KWL Depot Recharge</t>
  </si>
  <si>
    <t>FN09 KWL Rech to Servs</t>
  </si>
  <si>
    <t>FG13 LVX 70/30 Split RCV Insurance Rech</t>
  </si>
  <si>
    <t>FG13 LVX 70/30 Split RCV Road Fund Lic</t>
  </si>
  <si>
    <t>FG13 LVX 70/30 Split RCV M.O.T.Fees</t>
  </si>
  <si>
    <t>FG13 LVX 70/30 Split RCV Tracking</t>
  </si>
  <si>
    <t>FG13 LVX 70/30 Split RCV Fuel Oil &amp; Grea</t>
  </si>
  <si>
    <t>FG13 LVX 70/30 Split RCV LOELA Testing</t>
  </si>
  <si>
    <t>FG13 LVX 70/30 Split RCV Vehicle Repairs</t>
  </si>
  <si>
    <t>FG13 LVX 70/30 Split RCV Mechanics Rech</t>
  </si>
  <si>
    <t>FG13 LVX 70/30 Split RCV Central Support</t>
  </si>
  <si>
    <t>FG13 LVX 70/30 Split RCV Direct Support</t>
  </si>
  <si>
    <t>FG13 LVX 70/30 Split RCV Rech to Servs</t>
  </si>
  <si>
    <t>FD15 HSN Faun RCV + Bin Lifts Insurance Rech</t>
  </si>
  <si>
    <t>FD15 HSN Faun RCV + Bin Lifts Tyres</t>
  </si>
  <si>
    <t>FD15 HSN Faun RCV + Bin Lifts Road Fund Lic</t>
  </si>
  <si>
    <t>FD15 HSN Faun RCV + Bin Lifts M.O.T.Fees</t>
  </si>
  <si>
    <t>FD15 HSN Faun RCV + Bin Lifts Tracking</t>
  </si>
  <si>
    <t>FD15 HSN Faun RCV + Bin Lifts Fuel Oil &amp; Grea</t>
  </si>
  <si>
    <t>FD15 HSN Faun RCV + Bin Lifts Vehicle Repairs</t>
  </si>
  <si>
    <t>FD15 HSN Faun RCV + Bin Lifts Mechanics Rech</t>
  </si>
  <si>
    <t>FD15 HSN Faun RCV + Bin Lifts Direct Support</t>
  </si>
  <si>
    <t>FD15 HSN Faun RCV + Bin Lifts Reimbursements</t>
  </si>
  <si>
    <t>FD15 HSN Faun RCV + Bin Lifts Rech to Servs</t>
  </si>
  <si>
    <t>FD15 HSO Faun RCV + Bin Lifts Insurance Rech</t>
  </si>
  <si>
    <t>FD15 HSO Faun RCV + Bin Lifts Tyres</t>
  </si>
  <si>
    <t>FD15 HSO Faun RCV + Bin Lifts Road Fund Lic</t>
  </si>
  <si>
    <t>FD15 HSO Faun RCV + Bin Lifts M.O.T.Fees</t>
  </si>
  <si>
    <t>FD15 HSO Faun RCV + Bin Lifts Tracking</t>
  </si>
  <si>
    <t>FD15 HSO Faun RCV + Bin Lifts Fuel Oil &amp; Grea</t>
  </si>
  <si>
    <t>FD15 HSO Faun RCV + Bin Lifts Vehicle Repairs</t>
  </si>
  <si>
    <t>FD15 HSO Faun RCV + Bin Lifts Mechanics Rech</t>
  </si>
  <si>
    <t>FD15 HSO Faun RCV + Bin Lifts Direct Support</t>
  </si>
  <si>
    <t>FD15 HSO Faun RCV + Bin Lifts Rech to Servs</t>
  </si>
  <si>
    <t>FD15 HSU Faun RCV + Bin Lifts Insurance Rech</t>
  </si>
  <si>
    <t>FD15 HSU Faun RCV + Bin Lifts Tyres</t>
  </si>
  <si>
    <t>FD15 HSU Faun RCV + Bin Lifts Road Fund Lic</t>
  </si>
  <si>
    <t>FD15 HSU Faun RCV + Bin Lifts M.O.T.Fees</t>
  </si>
  <si>
    <t>FD15 HSU Faun RCV + Bin Lifts Tracking</t>
  </si>
  <si>
    <t>FD15 HSU Faun RCV + Bin Lifts Fuel Oil &amp; Grea</t>
  </si>
  <si>
    <t>FD15 HSU Faun RCV + Bin Lifts Vehicle Repairs</t>
  </si>
  <si>
    <t>FD15 HSU Faun RCV + Bin Lifts Mechanics Rech</t>
  </si>
  <si>
    <t>FD15 HSU Faun RCV + Bin Lifts Direct Support</t>
  </si>
  <si>
    <t>FD15 HSU Faun RCV + Bin Lifts Reimbursements</t>
  </si>
  <si>
    <t>FD15 HSU Faun RCV + Bin Lifts Rech to Servs</t>
  </si>
  <si>
    <t>FD15 HSV Faun RCV + Bin Lifts Insurance Rech</t>
  </si>
  <si>
    <t>FD15 HSV Faun RCV + Bin Lifts Tyres</t>
  </si>
  <si>
    <t>FD15 HSV Faun RCV + Bin Lifts Road Fund Lic</t>
  </si>
  <si>
    <t>FD15 HSV Faun RCV + Bin Lifts M.O.T.Fees</t>
  </si>
  <si>
    <t>FD15 HSV Faun RCV + Bin Lifts Tracking</t>
  </si>
  <si>
    <t>FD15 HSV Faun RCV + Bin Lifts Fuel Oil &amp; Grea</t>
  </si>
  <si>
    <t>FD15 HSV Faun RCV + Bin Lifts Vehicle Repairs</t>
  </si>
  <si>
    <t>FD15 HSV Faun RCV + Bin Lifts Mechanics Rech</t>
  </si>
  <si>
    <t>FD15 HSV Faun RCV + Bin Lifts Direct Support</t>
  </si>
  <si>
    <t>FD15 HSV Faun RCV + Bin Lifts Rech to Servs</t>
  </si>
  <si>
    <t>FD15 HSX Faun RCV + Bin Lifts Insurance Rech</t>
  </si>
  <si>
    <t>FD15 HSX Faun RCV + Bin Lifts Tyres</t>
  </si>
  <si>
    <t>FD15 HSX Faun RCV + Bin Lifts Road Fund Lic</t>
  </si>
  <si>
    <t>FD15 HSX Faun RCV + Bin Lifts M.O.T.Fees</t>
  </si>
  <si>
    <t>FD15 HSX Faun RCV + Bin Lifts Tracking</t>
  </si>
  <si>
    <t>FD15 HSX Faun RCV + Bin Lifts Fuel Oil &amp; Grea</t>
  </si>
  <si>
    <t>FD15 HSX Faun RCV + Bin Lifts Vehicle Repairs</t>
  </si>
  <si>
    <t>FD15 HSX Faun RCV + Bin Lifts Mechanics Rech</t>
  </si>
  <si>
    <t>FD15 HSX Faun RCV + Bin Lifts Direct Support</t>
  </si>
  <si>
    <t>FD15 HSX Faun RCV + Bin Lifts Rech to Servs</t>
  </si>
  <si>
    <t>FD15 HSY Faun RCV + Bin Lifts Insurance Rech</t>
  </si>
  <si>
    <t>FD15 HSY Faun RCV + Bin Lifts Tyres</t>
  </si>
  <si>
    <t>FD15 HSY Faun RCV + Bin Lifts Road Fund Lic</t>
  </si>
  <si>
    <t>FD15 HSY Faun RCV + Bin Lifts M.O.T.Fees</t>
  </si>
  <si>
    <t>FD15 HSY Faun RCV + Bin Lifts Tracking</t>
  </si>
  <si>
    <t>FD15 HSY Faun RCV + Bin Lifts Fuel Oil &amp; Grea</t>
  </si>
  <si>
    <t>FD15 HSY Faun RCV + Bin Lifts Vehicle Repairs</t>
  </si>
  <si>
    <t>FD15 HSY Faun RCV + Bin Lifts Mechanics Rech</t>
  </si>
  <si>
    <t>FD15 HSY Faun RCV + Bin Lifts Direct Support</t>
  </si>
  <si>
    <t>FD15 HSY Faun RCV + Bin Lifts Reimbursements</t>
  </si>
  <si>
    <t>FD15 HSY Faun RCV + Bin Lifts Rech to Servs</t>
  </si>
  <si>
    <t>FG12 MVN Ford Transit 100 T330 Insurance Rech</t>
  </si>
  <si>
    <t>FG12 MVN Ford Transit 100 T330 Tyres</t>
  </si>
  <si>
    <t>FG12 MVN Ford Transit 100 T330 Road Fund Lic</t>
  </si>
  <si>
    <t>FG12 MVN Ford Transit 100 T330 M.O.T.Fees</t>
  </si>
  <si>
    <t>FG12 MVN Ford Transit 100 T330 Tracking</t>
  </si>
  <si>
    <t>FG12 MVN Ford Transit 100 T330 Fuel Oil &amp; Grea</t>
  </si>
  <si>
    <t>FG12 MVN Ford Transit 100 T330 Vehicle Repairs</t>
  </si>
  <si>
    <t>FG12 MVN Ford Transit 100 T330 Mechanics Rech</t>
  </si>
  <si>
    <t>FG12 MVN Ford Transit 100 T330 Direct Support</t>
  </si>
  <si>
    <t>FG12 MVN Ford Transit 100 T330 Rech to Servs</t>
  </si>
  <si>
    <t>FE58 NNT Mercedes Benz RCV Insurance Rech</t>
  </si>
  <si>
    <t>FE58 NNT Mercedes Benz RCV Tyres</t>
  </si>
  <si>
    <t>FE58 NNT Mercedes Benz RCV Road Fund Lic</t>
  </si>
  <si>
    <t>FE58 NNT Mercedes Benz RCV M.O.T.Fees</t>
  </si>
  <si>
    <t>FE58 NNT Mercedes Benz RCV Tracking</t>
  </si>
  <si>
    <t>FE58 NNT Mercedes Benz RCV Fuel Oil &amp; Grea</t>
  </si>
  <si>
    <t>FE58 NNT Mercedes Benz RCV Vehicle Repairs</t>
  </si>
  <si>
    <t>FE58 NNT Mercedes Benz RCV Mechanics Rech</t>
  </si>
  <si>
    <t>FE58 NNT Mercedes Benz RCV Direct Support</t>
  </si>
  <si>
    <t>FE58 NNT Mercedes Benz RCV Rech to Servs</t>
  </si>
  <si>
    <t>PN68 RNU Mercedes Benz RCV Insurance Rech</t>
  </si>
  <si>
    <t>PN68 RNU Mercedes Benz RCV Tyres</t>
  </si>
  <si>
    <t>PN68 RNU Mercedes Benz RCV Road Fund Lic</t>
  </si>
  <si>
    <t>PN68 RNU Mercedes Benz RCV M.O.T.Fees</t>
  </si>
  <si>
    <t>PN68 RNU Mercedes Benz RCV Tracking</t>
  </si>
  <si>
    <t>PN68 RNU Mercedes Benz RCV Fuel Oil &amp; Grea</t>
  </si>
  <si>
    <t>PN68 RNU Mercedes Benz RCV Vehicle Repairs</t>
  </si>
  <si>
    <t>PN68 RNU Mercedes Benz RCV Mechanics Rech</t>
  </si>
  <si>
    <t>PN68 RNU Mercedes Benz RCV Rech to Servs</t>
  </si>
  <si>
    <t>PN68 RNV Mercedes Benz RCV Insurance Rech</t>
  </si>
  <si>
    <t>PN68 RNV Mercedes Benz RCV Tyres</t>
  </si>
  <si>
    <t>PN68 RNV Mercedes Benz RCV Road Fund Lic</t>
  </si>
  <si>
    <t>PN68 RNV Mercedes Benz RCV M.O.T.Fees</t>
  </si>
  <si>
    <t>PN68 RNV Mercedes Benz RCV Tracking</t>
  </si>
  <si>
    <t>PN68 RNV Mercedes Benz RCV Fuel Oil &amp; Grea</t>
  </si>
  <si>
    <t>PN68 RNV Mercedes Benz RCV Vehicle Repairs</t>
  </si>
  <si>
    <t>PN68 RNV Mercedes Benz RCV Mechanics Rech</t>
  </si>
  <si>
    <t>PN68 RNV Mercedes Benz RCV Rech to Servs</t>
  </si>
  <si>
    <t>PN68 RNX Mercedes Benz RCV Insurance Rech</t>
  </si>
  <si>
    <t>PN68 RNX Mercedes Benz RCV Tyres</t>
  </si>
  <si>
    <t>PN68 RNX Mercedes Benz RCV Road Fund Lic</t>
  </si>
  <si>
    <t>PN68 RNX Mercedes Benz RCV M.O.T.Fees</t>
  </si>
  <si>
    <t>PN68 RNX Mercedes Benz RCV Tracking</t>
  </si>
  <si>
    <t>PN68 RNX Mercedes Benz RCV Fuel Oil &amp; Grea</t>
  </si>
  <si>
    <t>PN68 RNX Mercedes Benz RCV Vehicle Repairs</t>
  </si>
  <si>
    <t>PN68 RNX Mercedes Benz RCV Mechanics Rech</t>
  </si>
  <si>
    <t>PN68 RNX Mercedes Benz RCV Rech to Servs</t>
  </si>
  <si>
    <t>PN68 RNY Mercedes Benz RCV Insurance Rech</t>
  </si>
  <si>
    <t>PN68 RNY Mercedes Benz RCV Tyres</t>
  </si>
  <si>
    <t>PN68 RNY Mercedes Benz RCV Road Fund Lic</t>
  </si>
  <si>
    <t>PN68 RNY Mercedes Benz RCV M.O.T.Fees</t>
  </si>
  <si>
    <t>PN68 RNY Mercedes Benz RCV Tracking</t>
  </si>
  <si>
    <t>PN68 RNY Mercedes Benz RCV Fuel Oil &amp; Grea</t>
  </si>
  <si>
    <t>PN68 RNY Mercedes Benz RCV Spare Parts</t>
  </si>
  <si>
    <t>PN68 RNY Mercedes Benz RCV Vehicle Repairs</t>
  </si>
  <si>
    <t>PN68 RNY Mercedes Benz RCV Mechanics Rech</t>
  </si>
  <si>
    <t>PN68 RNY Mercedes Benz RCV Rech to Servs</t>
  </si>
  <si>
    <t>WU67 HXP Mercedes Benz RCV Insurance Rech</t>
  </si>
  <si>
    <t>WU67 HXP Mercedes Benz RCV Tyres</t>
  </si>
  <si>
    <t>WU67 HXP Mercedes Benz RCV Road Fund Lic</t>
  </si>
  <si>
    <t>WU67 HXP Mercedes Benz RCV M.O.T.Fees</t>
  </si>
  <si>
    <t>WU67 HXP Mercedes Benz RCV Tracking</t>
  </si>
  <si>
    <t>WU67 HXP Mercedes Benz RCV Fuel Oil &amp; Grea</t>
  </si>
  <si>
    <t>WU67 HXP Mercedes Benz RCV Spare Parts</t>
  </si>
  <si>
    <t>WU67 HXP Mercedes Benz RCV Vehicle Repairs</t>
  </si>
  <si>
    <t>WU67 HXP Mercedes Benz RCV Mechanics Rech</t>
  </si>
  <si>
    <t>WU67 HXP Mercedes Benz RCV Rech to Servs</t>
  </si>
  <si>
    <t>Domestic Equipment Tools</t>
  </si>
  <si>
    <t>Domestic Tracking</t>
  </si>
  <si>
    <t>Domestic Fuel Oil &amp; Grea</t>
  </si>
  <si>
    <t>Domestic Vehicle Repairs</t>
  </si>
  <si>
    <t>Domestic Mechanics Rech</t>
  </si>
  <si>
    <t>Domestic Central Support</t>
  </si>
  <si>
    <t>Domestic Rech to Servs</t>
  </si>
  <si>
    <t>Recycling Equipment Tools</t>
  </si>
  <si>
    <t>Recycling Fuel Oil &amp; Grea</t>
  </si>
  <si>
    <t>Recycling Vehicle Repairs</t>
  </si>
  <si>
    <t>Recycling Mechanics Rech</t>
  </si>
  <si>
    <t>Recycling Central Support</t>
  </si>
  <si>
    <t>Recycling Rech to Servs</t>
  </si>
  <si>
    <t>3409 FE02HTU DARents and Easem</t>
  </si>
  <si>
    <t>3409 FE02HTU DAEquipment Tools</t>
  </si>
  <si>
    <t>3409 FE02HTU DAInsurance Rech</t>
  </si>
  <si>
    <t>3409 FE02HTU DAUse ofTransport</t>
  </si>
  <si>
    <t>3409 FE02HTU DAOperators Lic.</t>
  </si>
  <si>
    <t>3409 FE02HTU DARoad Fund Lic</t>
  </si>
  <si>
    <t>3409 FE02HTU DAM.O.T.Fees</t>
  </si>
  <si>
    <t>3409 FE02HTU DATracking</t>
  </si>
  <si>
    <t>3409 FE02HTU DAFuel Oil &amp; Grea</t>
  </si>
  <si>
    <t>3409 FE02HTU DALOELA Testing</t>
  </si>
  <si>
    <t>3409 FE02HTU DAVehicle and Pla</t>
  </si>
  <si>
    <t>3409 FE02HTU DAMechanics Rech</t>
  </si>
  <si>
    <t>3409 FE02HTU DALease Payments</t>
  </si>
  <si>
    <t>3409 FE02HTU DAHand Back Charg</t>
  </si>
  <si>
    <t>3409 FE02HTU DATransport Rech</t>
  </si>
  <si>
    <t>3409 FE02HTU DACentral Support</t>
  </si>
  <si>
    <t>3409 FE02HTU DADirect Support</t>
  </si>
  <si>
    <t>3409 FE02HTU DARech to Servs</t>
  </si>
  <si>
    <t>3422 L976YBC LeBackfunded Supe</t>
  </si>
  <si>
    <t>3422 L976YBC LeRents and Easem</t>
  </si>
  <si>
    <t>3422 L976YBC LeInsurance Rech</t>
  </si>
  <si>
    <t>3422 L976YBC LeUse ofTransport</t>
  </si>
  <si>
    <t>3422 L976YBC LeRoad Fund Lic</t>
  </si>
  <si>
    <t>3422 L976YBC LeM.O.T.Fees</t>
  </si>
  <si>
    <t>3422 L976YBC LeFuel Oil &amp; Grea</t>
  </si>
  <si>
    <t>3422 L976YBC LeLOELA Testing</t>
  </si>
  <si>
    <t>3422 L976YBC LeVehicle and Pla</t>
  </si>
  <si>
    <t>3422 L976YBC LeMechanics Rech</t>
  </si>
  <si>
    <t>3422 L976YBC LeTransport Rech</t>
  </si>
  <si>
    <t>3422 L976YBC LeCentral Support</t>
  </si>
  <si>
    <t>3422 L976YBC LeDirect Support</t>
  </si>
  <si>
    <t>3422 L976YBC LeRech to Servs</t>
  </si>
  <si>
    <t>3437 P298FRYJohBackfunded Supe</t>
  </si>
  <si>
    <t>3437 P298FRYJohRents and Easem</t>
  </si>
  <si>
    <t>3437 P298FRYJohEquipment Maint</t>
  </si>
  <si>
    <t>3437 P298FRYJohInsurance Rech</t>
  </si>
  <si>
    <t>3437 P298FRYJohUse ofTransport</t>
  </si>
  <si>
    <t>3437 P298FRYJohOperators Lic.</t>
  </si>
  <si>
    <t>3437 P298FRYJohRoad Fund Lic</t>
  </si>
  <si>
    <t>3437 P298FRYJohM.O.T.Fees</t>
  </si>
  <si>
    <t>3437 P298FRYJohFuel Oil &amp; Grea</t>
  </si>
  <si>
    <t>3437 P298FRYJohVehicle and Pla</t>
  </si>
  <si>
    <t>3437 P298FRYJohMechanics Rech</t>
  </si>
  <si>
    <t>3437 P298FRYJohLease Payments</t>
  </si>
  <si>
    <t>3437 P298FRYJohTransport Rech</t>
  </si>
  <si>
    <t>3437 P298FRYJohDirect Support</t>
  </si>
  <si>
    <t>3437 P298FRYJohRech to Servs</t>
  </si>
  <si>
    <t>3445 W157ONJ JoBackfunded Supe</t>
  </si>
  <si>
    <t>3445 W157ONJ JoRents and Easem</t>
  </si>
  <si>
    <t>3445 W157ONJ JoInsurance Rech</t>
  </si>
  <si>
    <t>3445 W157ONJ JoRoad Fund Lic</t>
  </si>
  <si>
    <t>3445 W157ONJ JoFuel Oil &amp; Grea</t>
  </si>
  <si>
    <t>3445 W157ONJ JoLOELA Testing</t>
  </si>
  <si>
    <t>3445 W157ONJ JoVehicle and Pla</t>
  </si>
  <si>
    <t>3445 W157ONJ JoLease Payments</t>
  </si>
  <si>
    <t>3445 W157ONJ JoTransport Rech</t>
  </si>
  <si>
    <t>3445 W157ONJ JoDirect Support</t>
  </si>
  <si>
    <t>3445 W157ONJ JoRech to Servs</t>
  </si>
  <si>
    <t>3446 W158ONJ JoBackfunded Supe</t>
  </si>
  <si>
    <t>3446 W158ONJ JoRents and Easem</t>
  </si>
  <si>
    <t>3446 W158ONJ JoInsurance Rech</t>
  </si>
  <si>
    <t>3446 W158ONJ JoMobile Phones</t>
  </si>
  <si>
    <t>3446 W158ONJ JoRoad Fund Lic</t>
  </si>
  <si>
    <t>3446 W158ONJ JoFuel Oil &amp; Grea</t>
  </si>
  <si>
    <t>3446 W158ONJ JoLOELA Testing</t>
  </si>
  <si>
    <t>3446 W158ONJ JoVehicle and Pla</t>
  </si>
  <si>
    <t>3446 W158ONJ JoMechanics Rech</t>
  </si>
  <si>
    <t>3446 W158ONJ JoLease Payments</t>
  </si>
  <si>
    <t>3446 W158ONJ JoTransport Rech</t>
  </si>
  <si>
    <t>3446 W158ONJ JoDirect Support</t>
  </si>
  <si>
    <t>3446 W158ONJ JoRech to Servs</t>
  </si>
  <si>
    <t>FP04 FNN Rents and Easem</t>
  </si>
  <si>
    <t>FP04 FNN Insurance Rech</t>
  </si>
  <si>
    <t>FP04 FNN Operators Lic.</t>
  </si>
  <si>
    <t>FP04 FNN Road Fund Lic</t>
  </si>
  <si>
    <t>FP04 FNN Tracking</t>
  </si>
  <si>
    <t>FP04 FNN Fuel Oil &amp; Grea</t>
  </si>
  <si>
    <t>FP04 FNN Vehicle and Pla</t>
  </si>
  <si>
    <t>FP04 FNN Mechanics Rech</t>
  </si>
  <si>
    <t>FP04 FNN Purchase of Veh</t>
  </si>
  <si>
    <t>FP04 FNN Lease Payments</t>
  </si>
  <si>
    <t>FP04 FNN Transport Rech</t>
  </si>
  <si>
    <t>FP04 FNN Central Support</t>
  </si>
  <si>
    <t>FP04 FNN Direct Support</t>
  </si>
  <si>
    <t>FP04 FNN Equipment Sales</t>
  </si>
  <si>
    <t>FP04 FNN Rech to Servs</t>
  </si>
  <si>
    <t>FP04 FNR Rents and Easem</t>
  </si>
  <si>
    <t>FP04 FNR Insurance Rech</t>
  </si>
  <si>
    <t>FP04 FNR Operators Lic.</t>
  </si>
  <si>
    <t>FP04 FNR Road Fund Lic</t>
  </si>
  <si>
    <t>FP04 FNR Tracking</t>
  </si>
  <si>
    <t>FP04 FNR Fuel Oil &amp; Grea</t>
  </si>
  <si>
    <t>FP04 FNR Vehicle and Pla</t>
  </si>
  <si>
    <t>FP04 FNR Mechanics Rech</t>
  </si>
  <si>
    <t>FP04 FNR Purchase of Veh</t>
  </si>
  <si>
    <t>FP04 FNR Lease Payments</t>
  </si>
  <si>
    <t>SN03 OCF Transport Rech</t>
  </si>
  <si>
    <t>FP04 FNR Central Support</t>
  </si>
  <si>
    <t>FP04 FNR Direct Support</t>
  </si>
  <si>
    <t>FP04 FNR Equipment Sales</t>
  </si>
  <si>
    <t>FP04 FNR Rech to Servs</t>
  </si>
  <si>
    <t>FD05 ZCL Rents and Easem</t>
  </si>
  <si>
    <t>FD05ZYL Equipment Tools</t>
  </si>
  <si>
    <t>FD05ZCL Insurance Rech</t>
  </si>
  <si>
    <t>FD05ZCL Operators Lic.</t>
  </si>
  <si>
    <t>FD05ZYL Road Fund Lic</t>
  </si>
  <si>
    <t>FD05ZCL M.O.T.Fees</t>
  </si>
  <si>
    <t>FD05ZCL Tracking</t>
  </si>
  <si>
    <t>FD05ZCL Fuel Oil &amp; Grea</t>
  </si>
  <si>
    <t>FD05ZYL Vehicle and Pla</t>
  </si>
  <si>
    <t>FD05ZYL Mechanics Rech</t>
  </si>
  <si>
    <t>FD05 ZCL Purchase of Veh</t>
  </si>
  <si>
    <t>FD05ZCL Lease Payments</t>
  </si>
  <si>
    <t>FD05 ZCL Hand Back Charg</t>
  </si>
  <si>
    <t>FD05 ZCL Brokers Fees</t>
  </si>
  <si>
    <t>SN03 OCU Transport Rech</t>
  </si>
  <si>
    <t>FD05ZCL Central Support</t>
  </si>
  <si>
    <t>FD05 ZYL Direct Support</t>
  </si>
  <si>
    <t>FD05 ZCL Depot Recharge</t>
  </si>
  <si>
    <t>FD05 ZYL Rech to Servs</t>
  </si>
  <si>
    <t>AE55 HKA Rents and Easem</t>
  </si>
  <si>
    <t>AE55 HKA Equipment Tools</t>
  </si>
  <si>
    <t>AE55 HKA Insurance Rech</t>
  </si>
  <si>
    <t>AE55 HKA Road Fund Lic</t>
  </si>
  <si>
    <t>AE55 HKA M.O.T.Fees</t>
  </si>
  <si>
    <t>AE55 HKA Tracking</t>
  </si>
  <si>
    <t>AE55 HKA Fuel Oil &amp; Grea</t>
  </si>
  <si>
    <t>AE55 HKA LOELA Testing</t>
  </si>
  <si>
    <t>AE55 HKA Vehicle and Pla</t>
  </si>
  <si>
    <t>AE55 HKA Mechanics Rech</t>
  </si>
  <si>
    <t>AE55 HKA Purchase of Veh</t>
  </si>
  <si>
    <t>AE55 HKA Lease Payments</t>
  </si>
  <si>
    <t>AE55 HKA Hand Back Charg</t>
  </si>
  <si>
    <t>AE55 HKA Brokers Fees</t>
  </si>
  <si>
    <t>SN03 OCV Transport Rech</t>
  </si>
  <si>
    <t>AE55 HKA Central Support</t>
  </si>
  <si>
    <t>AE55 HKA Direct Support</t>
  </si>
  <si>
    <t>AE55 HKA Depot Recharge</t>
  </si>
  <si>
    <t>AE55 HKA RCCO</t>
  </si>
  <si>
    <t>AE55 HKA Depreciation</t>
  </si>
  <si>
    <t>AE55 HKA Rech to Servs</t>
  </si>
  <si>
    <t>AE55 NXM Rents and Easem</t>
  </si>
  <si>
    <t>AE55 NXM Equipment Tools</t>
  </si>
  <si>
    <t>AE55 NXM Insurance Rech</t>
  </si>
  <si>
    <t>AE55 NXM Road Fund Lic</t>
  </si>
  <si>
    <t>AE55 NXM M.O.T.Fees</t>
  </si>
  <si>
    <t>AE55 NXM Tracking</t>
  </si>
  <si>
    <t>AE55 NXM Fuel Oil &amp; Grea</t>
  </si>
  <si>
    <t>AE55 NXM LOELA Testing</t>
  </si>
  <si>
    <t>AE55 NXM Vehicle and Pla</t>
  </si>
  <si>
    <t>AE55 NXM Mechanics Rech</t>
  </si>
  <si>
    <t>AE55 NXM Lease Payments</t>
  </si>
  <si>
    <t>AE55 NXM Hand Back Charg</t>
  </si>
  <si>
    <t>AE55 NXM Brokers Fees</t>
  </si>
  <si>
    <t>SN03 OCR Transport Rech</t>
  </si>
  <si>
    <t>AE55 NXM Central Support</t>
  </si>
  <si>
    <t>AE55 NXM Direct Support</t>
  </si>
  <si>
    <t>AE55 NXM Depot Recharge</t>
  </si>
  <si>
    <t>AE55 NXM Recharge to Ser</t>
  </si>
  <si>
    <t>KX03 DUU Rents and Easem</t>
  </si>
  <si>
    <t>KX03 DUU Equipment Tools</t>
  </si>
  <si>
    <t>KX03 DUU Insurance Rech</t>
  </si>
  <si>
    <t>KX03 DUU Road Fund Lic</t>
  </si>
  <si>
    <t>KX03 DUU Fuel Oil &amp; Grea</t>
  </si>
  <si>
    <t>KX03 DUU Vehicle and Pla</t>
  </si>
  <si>
    <t>KX03 DUU Mechanics Rech</t>
  </si>
  <si>
    <t>KX03 DUU Lease Payments</t>
  </si>
  <si>
    <t>KX03 DUU Hand Back Charg</t>
  </si>
  <si>
    <t>KX03 DUU Transport Rech</t>
  </si>
  <si>
    <t>KX03 DUU Central Support</t>
  </si>
  <si>
    <t>KX03 DUU Direct Support</t>
  </si>
  <si>
    <t>KX03 DUU Rech to Servs</t>
  </si>
  <si>
    <t>FG53 FDL Rents and Easem</t>
  </si>
  <si>
    <t>FG53 FDL Insurance Rech</t>
  </si>
  <si>
    <t>FG53 FDL Road Fund Lic</t>
  </si>
  <si>
    <t>FG53 FDL M.O.T.Fees</t>
  </si>
  <si>
    <t>FG53 FDL Tracking</t>
  </si>
  <si>
    <t>FG53 FDL Fuel Oil &amp; Grea</t>
  </si>
  <si>
    <t>FG53 FDL LOELA Testing</t>
  </si>
  <si>
    <t>FG53 FDL Vehicle and Pla</t>
  </si>
  <si>
    <t>FG53 FDL Mechanics Rech</t>
  </si>
  <si>
    <t>FG53 FDL Lease Payments</t>
  </si>
  <si>
    <t>FG53 FDL Hand Back Charg</t>
  </si>
  <si>
    <t>LCage V Transport Rech</t>
  </si>
  <si>
    <t>FG53 FDL Central Support</t>
  </si>
  <si>
    <t>FG53 FDL Direct Support</t>
  </si>
  <si>
    <t>FG53 FDL Rech to Servs</t>
  </si>
  <si>
    <t>FE03 YLW Rents and Easem</t>
  </si>
  <si>
    <t>FE03 YLW Insurance Rech</t>
  </si>
  <si>
    <t>FE03 YLW Road Fund Lic</t>
  </si>
  <si>
    <t>FE03 YLW Fuel Oil &amp; Grea</t>
  </si>
  <si>
    <t>FE03 YLW Spare Parts</t>
  </si>
  <si>
    <t>FE03 YLW Vehicle and Pla</t>
  </si>
  <si>
    <t>FE03 YLW Mechanics Rech</t>
  </si>
  <si>
    <t>FE03 YLW Lease Payments</t>
  </si>
  <si>
    <t>FE03 YLW Transport Rech</t>
  </si>
  <si>
    <t>FE03 YLW Direct Support</t>
  </si>
  <si>
    <t>FE03 YLW Rech to Servs</t>
  </si>
  <si>
    <t>KN04 UVX Rents and Easem</t>
  </si>
  <si>
    <t>KN04 UVX Insurance Rech</t>
  </si>
  <si>
    <t>KN04 UVX Road Fund Lic</t>
  </si>
  <si>
    <t>KN04 UVX Tracking</t>
  </si>
  <si>
    <t>KN04 UVX Fuel Oil &amp; Grea</t>
  </si>
  <si>
    <t>KN04 UVX Vehicle and Pla</t>
  </si>
  <si>
    <t>KN04 UVX Mechanics Rech</t>
  </si>
  <si>
    <t>KN04 UVX Lease Payments</t>
  </si>
  <si>
    <t>KN04 UVX Hand Back Charg</t>
  </si>
  <si>
    <t>KN04 UVX Central Support</t>
  </si>
  <si>
    <t>KN04 UVX Direct Support</t>
  </si>
  <si>
    <t>KN04 UVX Rech to Servs</t>
  </si>
  <si>
    <t>FJ56 TCY Rents and Easem</t>
  </si>
  <si>
    <t>FJ56 TCY Insurance Rech</t>
  </si>
  <si>
    <t>FJ56 TCY Road Fund Lic</t>
  </si>
  <si>
    <t>FJ56 TCY M.O.T.Fees</t>
  </si>
  <si>
    <t>FJ56 TCY Tracking</t>
  </si>
  <si>
    <t>FJ56 TCY Fuel Oil &amp; Grea</t>
  </si>
  <si>
    <t>FJ56 TCY LOELA Testing</t>
  </si>
  <si>
    <t>FJ56 TCY Vehicle and Pla</t>
  </si>
  <si>
    <t>FJ56 TCY Mechanics Rech</t>
  </si>
  <si>
    <t>FJ56 TCY Lease Payments</t>
  </si>
  <si>
    <t>FJ56 TCY Hand Back Charg</t>
  </si>
  <si>
    <t>FJ56 TCY Central Support</t>
  </si>
  <si>
    <t>FJ56 TCY Direct Support</t>
  </si>
  <si>
    <t>FJ56 TCY Depot Recharge</t>
  </si>
  <si>
    <t>FJ56 TCY Recharge to Ser</t>
  </si>
  <si>
    <t>SN58 EYW Rents and Easem</t>
  </si>
  <si>
    <t>SN58 EYW Equipment Tools</t>
  </si>
  <si>
    <t>SN58 EYW Insurance Rech</t>
  </si>
  <si>
    <t>SN58 EYW Road Fund Lic</t>
  </si>
  <si>
    <t>SN58 EYW M.O.T.Fees</t>
  </si>
  <si>
    <t>SN58 EYW Tracking</t>
  </si>
  <si>
    <t>SN58 EYW Fuel Oil &amp; Grea</t>
  </si>
  <si>
    <t>SN58 EYW LOELA Testing</t>
  </si>
  <si>
    <t>SN58 EYW Vehicle and Pla</t>
  </si>
  <si>
    <t>SN58 EYW Mechanics Rech</t>
  </si>
  <si>
    <t>SN58 EYW Lease Payments</t>
  </si>
  <si>
    <t>SN58 EYW Hand Back Charg</t>
  </si>
  <si>
    <t>SN58 EYW Central Support</t>
  </si>
  <si>
    <t>SN58 EYW Direct Support</t>
  </si>
  <si>
    <t>SN58 EYW Depot Recharge</t>
  </si>
  <si>
    <t>SN58 EYW Recharge to Ser</t>
  </si>
  <si>
    <t>KX59 GFY Rents and Easem</t>
  </si>
  <si>
    <t>KX59 GFY Insurance Rech</t>
  </si>
  <si>
    <t>KX59 GFY Road Fund Lic</t>
  </si>
  <si>
    <t>KX59 GFY M.O.T.Fees</t>
  </si>
  <si>
    <t>KX59 GFY Tracking</t>
  </si>
  <si>
    <t>KX59 GFY Fuel Oil &amp; Grea</t>
  </si>
  <si>
    <t>KX59 GFY LOELA Testing</t>
  </si>
  <si>
    <t>KX59 GFY Vehicle and Pla</t>
  </si>
  <si>
    <t>KX59 GFY Mechanics Rech</t>
  </si>
  <si>
    <t>KX59 GFY Lease Payments</t>
  </si>
  <si>
    <t>KX59 GFY Hand Back Charg</t>
  </si>
  <si>
    <t>KX59 GFY Central Support</t>
  </si>
  <si>
    <t>KX59 GFY Direct Support</t>
  </si>
  <si>
    <t>KX59 GFY Depot Recharge</t>
  </si>
  <si>
    <t>KX59 GFY Rech to Servs</t>
  </si>
  <si>
    <t>KX59 GFV Rents and Easem</t>
  </si>
  <si>
    <t>KX59 GFV Insurance Rech</t>
  </si>
  <si>
    <t>KX59 GFV Road Fund Lic</t>
  </si>
  <si>
    <t>KX59 GFV M.O.T.Fees</t>
  </si>
  <si>
    <t>KX59 GFV Tracking</t>
  </si>
  <si>
    <t>KX59 GFV Fuel</t>
  </si>
  <si>
    <t>KX59 GFV Vehicle and Pla</t>
  </si>
  <si>
    <t>KX59 GFV Mechanics Rech</t>
  </si>
  <si>
    <t>KX59 GFV Lease Payments</t>
  </si>
  <si>
    <t>KX59 GFV Hand Back Charg</t>
  </si>
  <si>
    <t>KX59 GFV Central Support</t>
  </si>
  <si>
    <t>KX59 GFV Direct Support</t>
  </si>
  <si>
    <t>KX59 GFV Depot Recharge</t>
  </si>
  <si>
    <t>KX59 GFV Rech to Servs</t>
  </si>
  <si>
    <t>KX59 GFZ Rents and Easem</t>
  </si>
  <si>
    <t>KX59 GFZ Insurance Rech</t>
  </si>
  <si>
    <t>KX59 GFZ Road Fund Lic</t>
  </si>
  <si>
    <t>KX59 GFZ M.O.T.Fees</t>
  </si>
  <si>
    <t>KX59 GFZ Tracking</t>
  </si>
  <si>
    <t>KX59 GFZ Fuel Oil &amp; Grea</t>
  </si>
  <si>
    <t>KX59 GFZ LOELA Testing</t>
  </si>
  <si>
    <t>KX59 GFZ Vehicle and Pla</t>
  </si>
  <si>
    <t>KX59 GFZ Mechanics Rech</t>
  </si>
  <si>
    <t>KX59 GFZ Lease Payments</t>
  </si>
  <si>
    <t>KX59 GFZ Hand Back Charg</t>
  </si>
  <si>
    <t>KX59 GFZ Central Support</t>
  </si>
  <si>
    <t>KX59 GFZ Direct Support</t>
  </si>
  <si>
    <t>KX59 GFZ Depot Recharge</t>
  </si>
  <si>
    <t>KX59 GFZ Rech to Servs</t>
  </si>
  <si>
    <t>LK10 KXG Isuzu Rents and Easem</t>
  </si>
  <si>
    <t>LK10 KXG Isuzu Insurance Rech</t>
  </si>
  <si>
    <t>LK10 KXG Isuzu Tyres</t>
  </si>
  <si>
    <t>LK10 KXG Isuzu Road Fund Lic</t>
  </si>
  <si>
    <t>LK10 KXG Isuzu M.O.T.Fees</t>
  </si>
  <si>
    <t>LK10 KXG Isuzu Tracking</t>
  </si>
  <si>
    <t>LK10 KXG Isuzu Fuel Oil &amp; Grea</t>
  </si>
  <si>
    <t>LK10 KXG Isuzu Vehicle Repairs</t>
  </si>
  <si>
    <t>LK10 KXG Isuzu Mechanics Rech</t>
  </si>
  <si>
    <t>LK10 KXG Isuzu Lease Payments</t>
  </si>
  <si>
    <t>LK10 KXG Isuzu Hand Back Charg</t>
  </si>
  <si>
    <t>LK10 KXG Isuzu Brokers Fees</t>
  </si>
  <si>
    <t>LK10 KXG Isuzu Central Support</t>
  </si>
  <si>
    <t>LK10 KXG Isuzu Direct Support</t>
  </si>
  <si>
    <t>LK10 KXG Isuzu Depot Recharge</t>
  </si>
  <si>
    <t>LK10 KXG Isuzu Rech to Servs</t>
  </si>
  <si>
    <t>AE61 BXM Footway Sweeper Equipment Tools</t>
  </si>
  <si>
    <t>AE61 BXM Footway Sweeper Insurance Rech</t>
  </si>
  <si>
    <t>AE61 BXM Footway Sweeper Tyres</t>
  </si>
  <si>
    <t>AE61 BXM Footway Sweeper Road Fund Lic</t>
  </si>
  <si>
    <t>AE61 BXM Footway Sweeper M.O.T.Fees</t>
  </si>
  <si>
    <t>AE61 BXM Footway Sweeper Tracking</t>
  </si>
  <si>
    <t>AE61 BXM Footway Sweeper Fuel Oil &amp; Grea</t>
  </si>
  <si>
    <t>AE61 BXM Footway Sweeper LOELA Testing</t>
  </si>
  <si>
    <t>AE61 BXM Footway Sweeper Vehicle Repairs</t>
  </si>
  <si>
    <t>AE61 BXM Footway Sweeper Mechanics Rech</t>
  </si>
  <si>
    <t>AE61 BXM Footway Sweeper Lease Payments</t>
  </si>
  <si>
    <t>AE61 BXM Footway Sweeper Central Support</t>
  </si>
  <si>
    <t>AE61 BXM Footway Sweeper Direct Support</t>
  </si>
  <si>
    <t>AE61 BXM Footway Sweeper Depot Recharge</t>
  </si>
  <si>
    <t>AE61 BXM Footway Sweeper Depreciation</t>
  </si>
  <si>
    <t>AE61 BXM Footway Sweeper Rech to Servs</t>
  </si>
  <si>
    <t>FJ12 AWV Carriageway Sweeper Equipment Tools</t>
  </si>
  <si>
    <t>FJ12 AWV Carriageway Sweeper Insurance Rech</t>
  </si>
  <si>
    <t>FJ12 AWV Carriageway Sweeper Tyres</t>
  </si>
  <si>
    <t>FJ12 AWV Carriageway Sweeper Road Fund Lic</t>
  </si>
  <si>
    <t>FJ12 AWV Carriageway Sweeper M.O.T.Fees</t>
  </si>
  <si>
    <t>FJ12 AWV Carriageway Sweeper Tracking</t>
  </si>
  <si>
    <t>FJ12 AWV Carriageway Sweeper Fuel Oil &amp; Grea</t>
  </si>
  <si>
    <t>FJ12 AWV Carriageway Sweeper LOELA Testing</t>
  </si>
  <si>
    <t>FJ12 AWV Carriageway Sweeper Vehicle Repairs</t>
  </si>
  <si>
    <t>FJ12 AWV Carriageway Sweeper Mechanics Rech</t>
  </si>
  <si>
    <t>FJ12 AWV Carriageway Sweeper Lease Payments</t>
  </si>
  <si>
    <t>FJ12 AWV Carriageway Sweeper Central Support</t>
  </si>
  <si>
    <t>FJ12 AWV Carriageway Sweeper Direct Support</t>
  </si>
  <si>
    <t>FJ12 AWV Carriageway Sweeper Depreciation</t>
  </si>
  <si>
    <t>FJ12 AWV Carriageway Sweeper Rech to Servs</t>
  </si>
  <si>
    <t>AE12 AWX Equipment Tools</t>
  </si>
  <si>
    <t>AE12 AWX Insurance Rech</t>
  </si>
  <si>
    <t>AE12 AWX Tyres</t>
  </si>
  <si>
    <t>AE12 AWX Road Fund Lic</t>
  </si>
  <si>
    <t>AE12 AWX M.O.T.Fees</t>
  </si>
  <si>
    <t>AE12 AWX Tracking</t>
  </si>
  <si>
    <t>AE12 AWX Fuel Oil &amp; Grea</t>
  </si>
  <si>
    <t>AE12 AWX LOELA Testing</t>
  </si>
  <si>
    <t>AE12 AWX Vehicle Repairs</t>
  </si>
  <si>
    <t>AE12 AWX Mechanics Rech</t>
  </si>
  <si>
    <t>AE12 AWX Lease Payments</t>
  </si>
  <si>
    <t>AE12 AWX Hand Back Charg</t>
  </si>
  <si>
    <t>AE12 AWX Central Support</t>
  </si>
  <si>
    <t>AE12 AWX Direct Support</t>
  </si>
  <si>
    <t>AE12 AWX Rech to Servs</t>
  </si>
  <si>
    <t>AK63 RCZ Nissan NV200 Van Insurance Rech</t>
  </si>
  <si>
    <t>AK63 RCZ Nissan NV200 Van Tyres</t>
  </si>
  <si>
    <t>AK63 RCZ Nissan NV200 Van Road Fund Lic</t>
  </si>
  <si>
    <t>AK63 RCZ Nissan NV200 Van M.O.T.Fees</t>
  </si>
  <si>
    <t>AK63 RCZ Nissan NV200 Van Tracking</t>
  </si>
  <si>
    <t>AK63 RCZ Nissan NV200 Van Fuel Oil &amp; Grea</t>
  </si>
  <si>
    <t>AK63 RCZ Nissan NV200 Van Vehicle Repairs</t>
  </si>
  <si>
    <t>AK63 RCZ Nissan NV200 Van Mechanics Rech</t>
  </si>
  <si>
    <t>AK63 RCZ Nissan NV200 Van Lease Payments</t>
  </si>
  <si>
    <t>AK63 RCZ Nissan NV200 Van Central Support</t>
  </si>
  <si>
    <t>AK63 RCZ Nissan NV200 Van Reimbursements</t>
  </si>
  <si>
    <t>AK63 RCZ Nissan NV200 Van Rech to Servs</t>
  </si>
  <si>
    <t>AK63 RBV Nissan NV200 Van Insurance Rech</t>
  </si>
  <si>
    <t>AK63 RBV Nissan NV200 Van Derv.</t>
  </si>
  <si>
    <t>AK63 RBV Nissan NV200 Van Tyres</t>
  </si>
  <si>
    <t>AK63 RBV Nissan NV200 Van Road Fund Lic</t>
  </si>
  <si>
    <t>AK63 RBV Nissan NV200 Van M.O.T.Fees</t>
  </si>
  <si>
    <t>AK63 RBV Nissan NV200 Van Tracking</t>
  </si>
  <si>
    <t>AK63 RBV Nissan NV200 Van Fuel Oil &amp; Grea</t>
  </si>
  <si>
    <t>AK63 RBV Nissan NV200 Van Vehicle Repairs</t>
  </si>
  <si>
    <t>AK63 RBV Nissan NV200 Van Mechanics Rech</t>
  </si>
  <si>
    <t>AK63 RBV Nissan NV200 Van Lease Payments</t>
  </si>
  <si>
    <t>AK63 RBV Nissan NV200 Van Central Support</t>
  </si>
  <si>
    <t>AK63 RBV Nissan NV200 Van Rech to Servs</t>
  </si>
  <si>
    <t>LJ64 FMP Johnston Footway Swee Insurance Rech</t>
  </si>
  <si>
    <t>LJ64 FMP Johnston Footway Swee Tyres</t>
  </si>
  <si>
    <t>LJ64 FMP Johnston Footway Swee Road Fund Lic</t>
  </si>
  <si>
    <t>LJ64 FMP Johnston Footway Swee M.O.T.Fees</t>
  </si>
  <si>
    <t>LJ64 FMP Johnston Footway Swee Tracking</t>
  </si>
  <si>
    <t>LJ64 FMP Johnston Footway Swee Fuel Oil &amp; Grea</t>
  </si>
  <si>
    <t>LJ64 FMP Johnston Footway Swee Vehicle Repairs</t>
  </si>
  <si>
    <t>LJ64 FMP Johnston Footway Swee Mechanics Rech</t>
  </si>
  <si>
    <t>LJ64 FMP Johnston Footway Swee Lease Payments</t>
  </si>
  <si>
    <t>LJ64 FMP Johnston Footway Swee Warranty</t>
  </si>
  <si>
    <t>LJ64 FMP Johnston Footway Swee Central Support</t>
  </si>
  <si>
    <t>LJ64 FMP Johnston Footway Swee Rech to Servs</t>
  </si>
  <si>
    <t>FL16 DOH Fiat Doblo Van Insurance Rech</t>
  </si>
  <si>
    <t>FL16 DOH Fiat Doblo Van Tyres</t>
  </si>
  <si>
    <t>FL16 DOH Fiat Doblo Van Road Fund Lic</t>
  </si>
  <si>
    <t>FL16 DOH Fiat Doblo Van M.O.T.Fees</t>
  </si>
  <si>
    <t>FL16 DOH Fiat Doblo Van Tracking</t>
  </si>
  <si>
    <t>FL16 DOH Fiat Doblo Van Fuel Oil &amp; Grea</t>
  </si>
  <si>
    <t>FL16 DOH Fiat Doblo Van Vehicle Repairs</t>
  </si>
  <si>
    <t>FL16 DOH Fiat Doblo Van Mechanics Rech</t>
  </si>
  <si>
    <t>FL16 DOH Fiat Doblo Van Direct Support</t>
  </si>
  <si>
    <t>FL16 DOH Fiat Doblo Van Rech to Servs</t>
  </si>
  <si>
    <t>FL16 DOJ Fiat Doblo Van Insurance Rech</t>
  </si>
  <si>
    <t>FL16 DOJ Fiat Doblo Van Tyres</t>
  </si>
  <si>
    <t>FL16 DOJ Fiat Doblo Van Road Fund Lic</t>
  </si>
  <si>
    <t>FL16 DOJ Fiat Doblo Van M.O.T.Fees</t>
  </si>
  <si>
    <t>FL16 DOJ Fiat Doblo Van Tracking</t>
  </si>
  <si>
    <t>FL16 DOJ Fiat Doblo Van Fuel Oil &amp; Grea</t>
  </si>
  <si>
    <t>FL16 DOJ Fiat Doblo Van Vehicle Repairs</t>
  </si>
  <si>
    <t>FL16 DOJ Fiat Doblo Van Mechanics Rech</t>
  </si>
  <si>
    <t>FL16 DOJ Fiat Doblo Van Direct Support</t>
  </si>
  <si>
    <t>FL16 DOJ Fiat Doblo Van Rech to Servs</t>
  </si>
  <si>
    <t>FL16 DOU Fiat Doblo Van Insurance Rech</t>
  </si>
  <si>
    <t>FL16 DOU Fiat Doblo Van Tyres</t>
  </si>
  <si>
    <t>FL16 DOU Fiat Doblo Van Road Fund Lic</t>
  </si>
  <si>
    <t>FL16 DOU Fiat Doblo Van M.O.T.Fees</t>
  </si>
  <si>
    <t>FL16 DOU Fiat Doblo Van Tracking</t>
  </si>
  <si>
    <t>FL16 DOU Fiat Doblo Van Fuel Oil &amp; Grea</t>
  </si>
  <si>
    <t>FL16 DOU Fiat Doblo Van Vehicle Repairs</t>
  </si>
  <si>
    <t>FL16 DOU Fiat Doblo Van Mechanics Rech</t>
  </si>
  <si>
    <t>FL16 DOU Fiat Doblo Van Direct Support</t>
  </si>
  <si>
    <t>FL16 DOU Fiat Doblo Van Rech to Servs</t>
  </si>
  <si>
    <t>EJ16 XGL Ford Transit Tipper Insurance Rech</t>
  </si>
  <si>
    <t>EJ16 XGL Ford Transit Tipper Tyres</t>
  </si>
  <si>
    <t>EJ16 XGL Ford Transit Tipper Road Fund Lic</t>
  </si>
  <si>
    <t>EJ16 XGL Ford Transit Tipper M.O.T.Fees</t>
  </si>
  <si>
    <t>EJ16 XGL Ford Transit Tipper Tracking</t>
  </si>
  <si>
    <t>EJ16 XGL Ford Transit Tipper Fuel Oil &amp; Grea</t>
  </si>
  <si>
    <t>EJ16 XGL Ford Transit Tipper Vehicle Repairs</t>
  </si>
  <si>
    <t>EJ16 XGL Ford Transit Tipper Mechanics Rech</t>
  </si>
  <si>
    <t>EJ16 XGL Ford Transit Tipper Direct Support</t>
  </si>
  <si>
    <t>EJ16 XGL Ford Transit Tipper Rech to Servs</t>
  </si>
  <si>
    <t>LJ18 DZM CX201 Footway Sweeper Insurance Rech</t>
  </si>
  <si>
    <t>LJ18 DZM CX201 Footway Sweeper Operators Lic.</t>
  </si>
  <si>
    <t>LJ18 DZM CX201 Footway Sweeper Tyres</t>
  </si>
  <si>
    <t>LJ18 DZM CX201 Footway Sweeper Road Fund Lic</t>
  </si>
  <si>
    <t>LJ18 DZM CX201 Footway Sweeper M.O.T.Fees</t>
  </si>
  <si>
    <t>LJ18 DZM CX201 Footway Sweeper Tracking</t>
  </si>
  <si>
    <t>LJ18 DZM CX201 Footway Sweeper Fuel Oil &amp; Grea</t>
  </si>
  <si>
    <t>LJ18 DZM CX201 Footway Sweeper Spare Parts</t>
  </si>
  <si>
    <t>LJ18 DZM CX201 Footway Sweeper Vehicle Repairs</t>
  </si>
  <si>
    <t>LJ18 DZM CX201 Footway Sweeper Mechanics Rech</t>
  </si>
  <si>
    <t>LJ18 DZM CX201 Footway Sweeper Reimbursements</t>
  </si>
  <si>
    <t>LJ18 DZM CX201 Footway Sweeper Rech to Servs</t>
  </si>
  <si>
    <t>LL18 PGE Isuzu 7.5T RCV Insurance Rech</t>
  </si>
  <si>
    <t>LL18 PGE Isuzu 7.5T RCV Tyres</t>
  </si>
  <si>
    <t>LL18 PGE Isuzu 7.5T RCV Road Fund Lic</t>
  </si>
  <si>
    <t>LL18 PGE Isuzu 7.5T RCV M.O.T.Fees</t>
  </si>
  <si>
    <t>LL18 PGE Isuzu 7.5T RCV Tracking</t>
  </si>
  <si>
    <t>LL18 PGE Isuzu 7.5T RCV Fuel Oil &amp; Grea</t>
  </si>
  <si>
    <t>LL18 PGE Isuzu 7.5T RCV Vehicle Repairs</t>
  </si>
  <si>
    <t>LL18 PGE Isuzu 7.5T RCV Mechanics Rech</t>
  </si>
  <si>
    <t>LL18 PGE Isuzu 7.5T RCV Central Support</t>
  </si>
  <si>
    <t>LL18 PGE Isuzu 7.5T RCV Direct Support</t>
  </si>
  <si>
    <t>LL18 PGE Isuzu 7.5T RCV Rech to Servs</t>
  </si>
  <si>
    <t>FN68 HRP DAF 12T Carriagway Insurance Rech</t>
  </si>
  <si>
    <t>FN68 HRP DAF 12T Carriagway Tyres</t>
  </si>
  <si>
    <t>FN68 HRP DAF 12T Carriagway Road Fund Lic</t>
  </si>
  <si>
    <t>FN68 HRP DAF 12T Carriagway M.O.T.Fees</t>
  </si>
  <si>
    <t>FN68 HRP DAF 12T Carriagway Tracking</t>
  </si>
  <si>
    <t>FN68 HRP DAF 12T Carriagway Fuel Oil &amp; Grea</t>
  </si>
  <si>
    <t>FN68 HRP DAF 12T Carriagway Vehicle Repairs</t>
  </si>
  <si>
    <t>FN68 HRP DAF 12T Carriagway Mechanics Rech</t>
  </si>
  <si>
    <t>FN68 HRP DAF 12T Carriagway Rech to Servs</t>
  </si>
  <si>
    <t>Public CleansinFuel Oil &amp; Grea</t>
  </si>
  <si>
    <t>Public CleansinMechanics Rech</t>
  </si>
  <si>
    <t>Public Cleansin Central Support</t>
  </si>
  <si>
    <t>Public Cleansin Rech to Servs</t>
  </si>
  <si>
    <t>3424 N817SJF FoBackfunded Supe</t>
  </si>
  <si>
    <t>3424 N817SJF FoRents and Easem</t>
  </si>
  <si>
    <t>3424 N817SJF FoInsurance Rech</t>
  </si>
  <si>
    <t>3424 N817SJF FoUse ofTransport</t>
  </si>
  <si>
    <t>3424 N817SJF FoRoad Fund Lic</t>
  </si>
  <si>
    <t>3424 N817SJF FoFuel Oil &amp; Grea</t>
  </si>
  <si>
    <t>3424 N817SJF FoVehicle and Pla</t>
  </si>
  <si>
    <t>3424 N817SJF FoMechanics Rech</t>
  </si>
  <si>
    <t>3424 N817SJF FoLease Payments</t>
  </si>
  <si>
    <t>3424 N817SJF FoTransport Rech</t>
  </si>
  <si>
    <t>3424 N817SJF FoDirect Support</t>
  </si>
  <si>
    <t>3424 N817SJF FoRech to Servs</t>
  </si>
  <si>
    <t>3425 N732YTV J Backfunded Supe</t>
  </si>
  <si>
    <t>3425 N732YTV J Rents and Easem</t>
  </si>
  <si>
    <t>3425 N732YTV J Insurance Rech</t>
  </si>
  <si>
    <t>3425 N732YTV J Use ofTransport</t>
  </si>
  <si>
    <t>3425 N732YTV J Road Fund Lic</t>
  </si>
  <si>
    <t>3425 N732YTV J Fuel Oil &amp; Grea</t>
  </si>
  <si>
    <t>3425 N732YTV J Vehicle and Pla</t>
  </si>
  <si>
    <t>3425 N732YTV J Mechanics Rech</t>
  </si>
  <si>
    <t>3425 N732YTV J Lease Payments</t>
  </si>
  <si>
    <t>3425 N732YTV J Transport Rech</t>
  </si>
  <si>
    <t>3425 N732YTV J Direct Support</t>
  </si>
  <si>
    <t>3425 N732YTV J Rech to Servs</t>
  </si>
  <si>
    <t>3426 D198TNU M Backfunded Supe</t>
  </si>
  <si>
    <t>D198 TNU Rents and Easem</t>
  </si>
  <si>
    <t>3426 D198TNU M Insurance Rech</t>
  </si>
  <si>
    <t>3426 D198TNU M Use ofTransport</t>
  </si>
  <si>
    <t>3426 D198TNU M Operators Lic.</t>
  </si>
  <si>
    <t>3426 D198TNU M Road Fund Lic</t>
  </si>
  <si>
    <t>D198 TNU Fuel Oil &amp; Grea</t>
  </si>
  <si>
    <t>3426 D198TNU M LOELA Testing</t>
  </si>
  <si>
    <t>D198 TNU Vehicle and Pla</t>
  </si>
  <si>
    <t>3426 D198TNU M Mechanics Rech</t>
  </si>
  <si>
    <t>3426 D198TNU M Lease Payments</t>
  </si>
  <si>
    <t>3426 D198TNU M Transport Rech</t>
  </si>
  <si>
    <t>3426 D198TNU M Central Support</t>
  </si>
  <si>
    <t>3426 D198TNU M Direct Support</t>
  </si>
  <si>
    <t>3426 D198TNU M Rech to Servs</t>
  </si>
  <si>
    <t>3427 JBC507N DBBackfunded Supe</t>
  </si>
  <si>
    <t>3427 JBC507N DBRents and Easem</t>
  </si>
  <si>
    <t>3427 JBC507N DBInsurance Rech</t>
  </si>
  <si>
    <t>3427 JBC507N DBUse ofTransport</t>
  </si>
  <si>
    <t>3427 JBC507N DBRoad Fund Lic</t>
  </si>
  <si>
    <t>3427 JBC507N DBFuel Oil &amp; Grea</t>
  </si>
  <si>
    <t>3427 JBC507N DBLOELA Testing</t>
  </si>
  <si>
    <t>3427 JBC507N DBVehicle and Pla</t>
  </si>
  <si>
    <t>3427 JBC507N DBMechanics Rech</t>
  </si>
  <si>
    <t>3427 JBC507N DBTransport Rech</t>
  </si>
  <si>
    <t>3427 JBC507N DBCentral Support</t>
  </si>
  <si>
    <t>3427 JBC507N DBDirect Support</t>
  </si>
  <si>
    <t>3427 JBC507N DBRech to Servs</t>
  </si>
  <si>
    <t>3430L253AAYDaihBackfunded Supe</t>
  </si>
  <si>
    <t>3430L253AAYDaihRents and Easem</t>
  </si>
  <si>
    <t>3430L253AAYDaihInsurance Rech</t>
  </si>
  <si>
    <t>3430L253AAYDaihRoad Fund Lic</t>
  </si>
  <si>
    <t>3430L253AAYDaihM.O.T.Fees</t>
  </si>
  <si>
    <t>3430L253AAYDaihFuel Oil &amp; Grea</t>
  </si>
  <si>
    <t>3430L253AAYDaihVehicle and Pla</t>
  </si>
  <si>
    <t>3430L253AAYDaihMechanics Rech</t>
  </si>
  <si>
    <t>3430L253AAYDaihTransport Rech</t>
  </si>
  <si>
    <t>3430L253AAYDaihDirect Support</t>
  </si>
  <si>
    <t>3430L253AAYDaihRech to Servs</t>
  </si>
  <si>
    <t>3444 M371VNU J Backfunded Supe</t>
  </si>
  <si>
    <t>3444 M371VNU J Rents and Easem</t>
  </si>
  <si>
    <t>3444 M371VNU J Insurance Rech</t>
  </si>
  <si>
    <t>3444 M371VNU J Road Fund Lic</t>
  </si>
  <si>
    <t>3444 M371VNU J Fuel Oil &amp; Grea</t>
  </si>
  <si>
    <t>3444 M371VNU J Spare Parts</t>
  </si>
  <si>
    <t>3444 M371VNU J Vehicle and Pla</t>
  </si>
  <si>
    <t>3444 M371VNU J Mechanics Rech</t>
  </si>
  <si>
    <t>3444 M371VNU J Lease Payments</t>
  </si>
  <si>
    <t>3444 M371VNU J Transport Rech</t>
  </si>
  <si>
    <t>3444 M371VNU J Direct Support</t>
  </si>
  <si>
    <t>3444 M371VNU J Rech to Servs</t>
  </si>
  <si>
    <t>3453 N562YOF LDRents and Easem</t>
  </si>
  <si>
    <t>3453 N562YOF LDInsurance Rech</t>
  </si>
  <si>
    <t>3453 N562YOF LDUse ofTransport</t>
  </si>
  <si>
    <t>3453 N562YOF LDRoad Fund Lic</t>
  </si>
  <si>
    <t>3453 N562YOF LDFuel Oil &amp; Grea</t>
  </si>
  <si>
    <t>3453 N562YOF LDLOELA Testing</t>
  </si>
  <si>
    <t>3453 N562YOF LDVehicle and Pla</t>
  </si>
  <si>
    <t>3453 N562YOF LDMechanics Rech</t>
  </si>
  <si>
    <t>3453 N562YOF LDTransport Rech</t>
  </si>
  <si>
    <t>3453 N562YOF LDCentral Support</t>
  </si>
  <si>
    <t>3453 N562YOF LDDirect Support</t>
  </si>
  <si>
    <t>3453 N562YOF LDRech to Servs</t>
  </si>
  <si>
    <t>3454 Y694NAY DaRents and Easem</t>
  </si>
  <si>
    <t>3454 Y694NAY DaInsurance Rech</t>
  </si>
  <si>
    <t>3454 Y694NAY DaRoad Fund Lic</t>
  </si>
  <si>
    <t>3454 Y694NAY DaFuel Oil &amp; Grea</t>
  </si>
  <si>
    <t>3454 Y694NAY DaVehicle and Pla</t>
  </si>
  <si>
    <t>3454 Y694NAY DaMechanics Rech</t>
  </si>
  <si>
    <t>3454 Y694NAY DaLease Payments</t>
  </si>
  <si>
    <t>3454 Y694NAY DaTransport Rech</t>
  </si>
  <si>
    <t>3454 Y694NAY DaDirect Support</t>
  </si>
  <si>
    <t>3454 Y694NAY DaRech to Servs</t>
  </si>
  <si>
    <t>3458 R321ORC J Backfunded Supe</t>
  </si>
  <si>
    <t>3458 R321ORC J Rents and Easem</t>
  </si>
  <si>
    <t>3458 R321ORC J Insurance Rech</t>
  </si>
  <si>
    <t>3458 R321ORC J Tyres</t>
  </si>
  <si>
    <t>3458 R321ORC J Road Fund Lic</t>
  </si>
  <si>
    <t>3458 R321ORC J Tracking</t>
  </si>
  <si>
    <t>3458 R321ORC J Fuel Oil &amp; Grea</t>
  </si>
  <si>
    <t>3458 R321ORC J LOELA Testing</t>
  </si>
  <si>
    <t>3458 R321ORC J Vehicle and Pla</t>
  </si>
  <si>
    <t>3458 R321ORC J Mechanics Rech</t>
  </si>
  <si>
    <t>3458 R321ORC J Lease Payments</t>
  </si>
  <si>
    <t>3458 R321ORC J Transport Rech</t>
  </si>
  <si>
    <t>3458 R321ORC J Central Support</t>
  </si>
  <si>
    <t>3458 R321ORC J Direct Support</t>
  </si>
  <si>
    <t>3458 R321ORC J Rech to Servs</t>
  </si>
  <si>
    <t>3460 E315KJF RaRents and Easem</t>
  </si>
  <si>
    <t>3460 E315KJF RaEquipment Maint</t>
  </si>
  <si>
    <t>3460 E315KJF RaInsurance Rech</t>
  </si>
  <si>
    <t>3460 E315KJF Ra Tyres</t>
  </si>
  <si>
    <t>3460 E315KJF RaRoad Fund Lic</t>
  </si>
  <si>
    <t>3460 E315KJF RaFuel Oil &amp; Grea</t>
  </si>
  <si>
    <t>3460 E315KJF RaVehicle and Pla</t>
  </si>
  <si>
    <t>3460 E315KJF RaMechanics Rech</t>
  </si>
  <si>
    <t>3460 E315KJF RaTransport Rech</t>
  </si>
  <si>
    <t>3460 E315KJF RaCentral Support</t>
  </si>
  <si>
    <t>3460 E315KJF RaDirect Support</t>
  </si>
  <si>
    <t>3460 E315KJF RaRech to Servs</t>
  </si>
  <si>
    <t>3461 Y288XAV KuRents and Easem</t>
  </si>
  <si>
    <t>3461 Y288XAV KuInsurance Rech</t>
  </si>
  <si>
    <t>3461 Y288XAV KuFuel Oil &amp; Grea</t>
  </si>
  <si>
    <t>3461 Y288XAV KuSpare Parts</t>
  </si>
  <si>
    <t>3461 Y288XAV KuVehicle and Pla</t>
  </si>
  <si>
    <t>3461 Y288XAV KuMechanics Rech</t>
  </si>
  <si>
    <t>3461 Y288XAV KuLease Payments</t>
  </si>
  <si>
    <t>3461 Y288XAV KuTransport Rech</t>
  </si>
  <si>
    <t>3461 Y288XAV KuDirect Support</t>
  </si>
  <si>
    <t>3461 Y288XAV KuRech to Servs</t>
  </si>
  <si>
    <t>3462 WFP166X RaRents and Easem</t>
  </si>
  <si>
    <t>3462 WFP166X RaInsurance Rech</t>
  </si>
  <si>
    <t>3462 WFP166X RaFuel Oil &amp; Grea</t>
  </si>
  <si>
    <t>3462 WFP166X RaVehicle and Pla</t>
  </si>
  <si>
    <t>3462 WFP166X RaMechanics Rech</t>
  </si>
  <si>
    <t>3462 WFP166X RaTransport Rech</t>
  </si>
  <si>
    <t>3462 WFP166X RaCentral Support</t>
  </si>
  <si>
    <t>3462 WFP166X RaDirect Support</t>
  </si>
  <si>
    <t>3462 WFP166X RaRech to Servs</t>
  </si>
  <si>
    <t>3463 Y289XAV KuRents and Easem</t>
  </si>
  <si>
    <t>3463 Y289XAV KuInsurance Rech</t>
  </si>
  <si>
    <t>3463 Y289XAV KuFuel Oil &amp; Grea</t>
  </si>
  <si>
    <t>3463 Y289XAV KuVehicle and Pla</t>
  </si>
  <si>
    <t>3463 Y289XAV KuMechanics Rech</t>
  </si>
  <si>
    <t>3463 Y289XAV KuLease Payments</t>
  </si>
  <si>
    <t>3463 Y289XAV KuTransport Rech</t>
  </si>
  <si>
    <t>3463 Y289XAV KuDirect Support</t>
  </si>
  <si>
    <t>3463 Y289XAV KuRech to Servs</t>
  </si>
  <si>
    <t>3464 E314KJF RaRents and Easem</t>
  </si>
  <si>
    <t>3464 E314KJF RaInsurance Rech</t>
  </si>
  <si>
    <t>3464 E314KJF RaFuel Oil &amp; Grea</t>
  </si>
  <si>
    <t>3464 E314KJF RaVehicle and Pla</t>
  </si>
  <si>
    <t>3464 E314KJF RaMechanics Rech</t>
  </si>
  <si>
    <t>3464 E314KJF RaTransport Rech</t>
  </si>
  <si>
    <t>3464 E314KJF RaDirect Support</t>
  </si>
  <si>
    <t>3464 E314KJF RaRech to Servs</t>
  </si>
  <si>
    <t>3465 Y693NAY DaRents and Easem</t>
  </si>
  <si>
    <t>3465 Y693NAY DaInsurance Rech</t>
  </si>
  <si>
    <t>3465 Y693NAY DaRoad Fund Lic</t>
  </si>
  <si>
    <t>3465 Y693NAY DaFuel Oil &amp; Grea</t>
  </si>
  <si>
    <t>3465 Y693NAY DaVehicle and Pla</t>
  </si>
  <si>
    <t>3465 Y693NAY DaMechanics Rech</t>
  </si>
  <si>
    <t>3465 Y693NAY DaLease Payments</t>
  </si>
  <si>
    <t>3465 Y693NAY DaTransport Rech</t>
  </si>
  <si>
    <t>3465 Y693NAY DaDirect Support</t>
  </si>
  <si>
    <t>3465 Y693NAY DaRech to Servs</t>
  </si>
  <si>
    <t>3468K744JRRKuboBackfunded Supe</t>
  </si>
  <si>
    <t>3468K744JRRKuboRents and Easem</t>
  </si>
  <si>
    <t>3468K744JRRKuboInsurance Rech</t>
  </si>
  <si>
    <t>3468K744JRRKuboRoad Fund Lic</t>
  </si>
  <si>
    <t>3468K744JRRKuboFuel Oil &amp; Grea</t>
  </si>
  <si>
    <t>3468K744JRRKuboSpare Parts</t>
  </si>
  <si>
    <t>3468K744JRRKuboVehicle and Pla</t>
  </si>
  <si>
    <t>3468K744JRRKuboMechanics Rech</t>
  </si>
  <si>
    <t>3468K744JRRKuboLease Payments</t>
  </si>
  <si>
    <t>3468K744JRRKuboTransport Rech</t>
  </si>
  <si>
    <t>3468K744JRRKuboDirect Support</t>
  </si>
  <si>
    <t>3468K744JRRKuboRech to Servs</t>
  </si>
  <si>
    <t>3469 D231YJU ApInsurance Rech</t>
  </si>
  <si>
    <t>3469 D231YJU ApRoad Fund Lic</t>
  </si>
  <si>
    <t>3469 D231YJU ApMechanics Rech</t>
  </si>
  <si>
    <t>3469 D231YJU ApTransport Rech</t>
  </si>
  <si>
    <t>3469 D231YJU ApDirect Support</t>
  </si>
  <si>
    <t>3469 D231YJU ApRech to Servs</t>
  </si>
  <si>
    <t>3473 Y368URY FoRents and Easem</t>
  </si>
  <si>
    <t>3473 Y368URY FoInsurance Rech</t>
  </si>
  <si>
    <t>3473 Y368URY FoRoad Fund Lic</t>
  </si>
  <si>
    <t>3473 Y368URY FoTracking</t>
  </si>
  <si>
    <t>3473 Y368URY FoFuel Oil &amp; Grea</t>
  </si>
  <si>
    <t>3473 Y368URY FoLOELA Testing</t>
  </si>
  <si>
    <t>3473 Y368URY FoVehicle and Pla</t>
  </si>
  <si>
    <t>3473 Y368URY FoMechanics Rech</t>
  </si>
  <si>
    <t>3473 Y368URY FoLease Payments</t>
  </si>
  <si>
    <t>3473 Y368URY FoHand Back Charg</t>
  </si>
  <si>
    <t>3473 Y368URY FoTransport Rech</t>
  </si>
  <si>
    <t>3473 Y368URY FoCentral Support</t>
  </si>
  <si>
    <t>3473 Y368URY FoDirect Support</t>
  </si>
  <si>
    <t>3473 Y368URY FoRech to Servs</t>
  </si>
  <si>
    <t>FJ54 WGW Rents and Easem</t>
  </si>
  <si>
    <t>FJ54 WGW Insurance Rech</t>
  </si>
  <si>
    <t>FJ54 WGW Operators Lic.</t>
  </si>
  <si>
    <t>FJ54 WGW Road Fund Lic</t>
  </si>
  <si>
    <t>FJ54 WGW M.O.T.Fees</t>
  </si>
  <si>
    <t>FJ54 WGW Tracking</t>
  </si>
  <si>
    <t>FJ54 WGW Fuel Oil &amp; Grea</t>
  </si>
  <si>
    <t>FJ54 WGW Vehicle and Pla</t>
  </si>
  <si>
    <t>FJ54 WGW Mechanics Works</t>
  </si>
  <si>
    <t>FJ54 WGW Lease Payments</t>
  </si>
  <si>
    <t>FJ54 WGW Hand Back Charg</t>
  </si>
  <si>
    <t>FJ54 WGW Transport Rech</t>
  </si>
  <si>
    <t>FJ54 WGW Central Support</t>
  </si>
  <si>
    <t>FJ54 WGW Direct Support</t>
  </si>
  <si>
    <t>FJ54 WGW Rech to Servs</t>
  </si>
  <si>
    <t>FN04 AUU Rents and Easem</t>
  </si>
  <si>
    <t>FN04 AUU Insurance Rech</t>
  </si>
  <si>
    <t>FN04 AUU Tracking</t>
  </si>
  <si>
    <t>FN04 AUU Fuel Oil &amp; Grea</t>
  </si>
  <si>
    <t>FN04 AUU LOELA Testing</t>
  </si>
  <si>
    <t>FN04 AUU Vehicle and Pla</t>
  </si>
  <si>
    <t>FN04 AUU Mechanics Rech</t>
  </si>
  <si>
    <t>FN04 AUU Lease Payments</t>
  </si>
  <si>
    <t>FN04 AUU Tract Hand Back Charg</t>
  </si>
  <si>
    <t>FN04 AUU Brokers Fees</t>
  </si>
  <si>
    <t>FN04 AUU Central Support</t>
  </si>
  <si>
    <t>FN04 AUU Direct Support</t>
  </si>
  <si>
    <t>FN04 AUU Depot Recharge</t>
  </si>
  <si>
    <t>FN04 AUU Rech to Servs</t>
  </si>
  <si>
    <t>FD53 RXW Rents and Easem</t>
  </si>
  <si>
    <t>FD53 RXW Insurance Rech</t>
  </si>
  <si>
    <t>FD53 RXW Fuel Oil &amp; Grea</t>
  </si>
  <si>
    <t>FD53 RXW LOELA Testing</t>
  </si>
  <si>
    <t>FD53 RXW Vehicle and Pla</t>
  </si>
  <si>
    <t>FD53 RXW Mechanics Rech</t>
  </si>
  <si>
    <t>FD53 RXW Lease Payments</t>
  </si>
  <si>
    <t>FD53 RXW Hand Back Charg</t>
  </si>
  <si>
    <t>FD53 RXW Central Support</t>
  </si>
  <si>
    <t>FD53 RXW Direct Support</t>
  </si>
  <si>
    <t>FD53 RXW Rech to Servs</t>
  </si>
  <si>
    <t>FE03 YLW Tracking</t>
  </si>
  <si>
    <t>FE03 YLW LOELA Testing</t>
  </si>
  <si>
    <t>FE03 YLW Hand Back Charg</t>
  </si>
  <si>
    <t>FE03 YLW Central Support</t>
  </si>
  <si>
    <t>AE04 JOA Rents and Easem</t>
  </si>
  <si>
    <t>AE04 JOA Insurance Rech</t>
  </si>
  <si>
    <t>AE04 JOA Tracking</t>
  </si>
  <si>
    <t>AE04 JOA Fuel Oil &amp; Grea</t>
  </si>
  <si>
    <t>AE04 JOA LOELA Testing</t>
  </si>
  <si>
    <t>AE04 JOA Vehicle and Pla</t>
  </si>
  <si>
    <t>AE04 JOA Mechanics Rech</t>
  </si>
  <si>
    <t>AE04 JOA Lease Payments</t>
  </si>
  <si>
    <t>AE04 JOA Hand Back Charg</t>
  </si>
  <si>
    <t>AE04 JOA Central Support</t>
  </si>
  <si>
    <t>AE04 JOA Direct Support</t>
  </si>
  <si>
    <t>AE04 JOA Rech to Servs</t>
  </si>
  <si>
    <t>FJ05 OFY Rents and Easem</t>
  </si>
  <si>
    <t>FJ05 OFY Insurance Rech</t>
  </si>
  <si>
    <t>FJ05 OFY Tracking</t>
  </si>
  <si>
    <t>FJ05 OFY Fuel Oil &amp; Grea</t>
  </si>
  <si>
    <t>FJ05 OFY Vehicle and Pla</t>
  </si>
  <si>
    <t>FJ05 OFY Mechanics Rech</t>
  </si>
  <si>
    <t>FJ05 OFY Lease Payments</t>
  </si>
  <si>
    <t>FJ05 OFY Hand Back Charg</t>
  </si>
  <si>
    <t>FJ05 OFY Central Support</t>
  </si>
  <si>
    <t>FJ05 OFY Direct Support</t>
  </si>
  <si>
    <t>FJ05 OFY Rech to Servs</t>
  </si>
  <si>
    <t>KX05 OEB Rents and Easem</t>
  </si>
  <si>
    <t>KX05 OEB Depot Recharge</t>
  </si>
  <si>
    <t>KX05 OEB Insurance Rech</t>
  </si>
  <si>
    <t>KX05 OEB Tyres</t>
  </si>
  <si>
    <t>KX05 OEB Tracking</t>
  </si>
  <si>
    <t>KX05 OEB Fuel Oil &amp; Grea</t>
  </si>
  <si>
    <t>KX05 OEB LOELA Testing</t>
  </si>
  <si>
    <t>KX05 OEB Vehicle and Pla</t>
  </si>
  <si>
    <t>KX05 OEB Mechanics Rech</t>
  </si>
  <si>
    <t>KX05 OEB Lease Payments</t>
  </si>
  <si>
    <t>KX05 OEB Central Support</t>
  </si>
  <si>
    <t>KX05 OEB Direct Support</t>
  </si>
  <si>
    <t>KX05 OEB Rech to Servs</t>
  </si>
  <si>
    <t>FJ55 XZC Rents and Easem</t>
  </si>
  <si>
    <t>FJ55 XZC Insurance Rech</t>
  </si>
  <si>
    <t>FJ55 XZC Tyres</t>
  </si>
  <si>
    <t>FJ55 XZC Road Fund Lic</t>
  </si>
  <si>
    <t>FJ55 XZC M.O.T.Fees</t>
  </si>
  <si>
    <t>FJ55 XZC Tracking</t>
  </si>
  <si>
    <t>FJ55 XZC Fuel Oil &amp; Grea</t>
  </si>
  <si>
    <t>FJ55 XZC LOELA Testing</t>
  </si>
  <si>
    <t>FJ55 XZC Vehicle and Pla</t>
  </si>
  <si>
    <t>FJ55 XZC Mechanics Rech</t>
  </si>
  <si>
    <t>FJ55 XZC - TippPurchase of Veh</t>
  </si>
  <si>
    <t>FJ55 XZC Lease Payments</t>
  </si>
  <si>
    <t>FJ55 XZC - TippHand Back Charg</t>
  </si>
  <si>
    <t>FJ55 XZC Brokers Fees</t>
  </si>
  <si>
    <t>FJ55 XZC Central Support</t>
  </si>
  <si>
    <t>FJ55 XZC Direct Support</t>
  </si>
  <si>
    <t>FJ55 XZC Depot Recharge</t>
  </si>
  <si>
    <t>FJ55 XZC RCCO</t>
  </si>
  <si>
    <t>FJ55 XZC Depreciation</t>
  </si>
  <si>
    <t>FJ55 XZC Rech to Servs</t>
  </si>
  <si>
    <t>KX55 GUO Rents and Easem</t>
  </si>
  <si>
    <t>KX55 GUO Insurance Rech</t>
  </si>
  <si>
    <t>KX55 GUO M.O.T.Fees</t>
  </si>
  <si>
    <t>KX55 GUO Fuel Oil &amp; Grea</t>
  </si>
  <si>
    <t>KX55 GUO Vehicle and Pla</t>
  </si>
  <si>
    <t>KX55 GUO Mechanics Rech</t>
  </si>
  <si>
    <t>KX55 GUO Lease Payments</t>
  </si>
  <si>
    <t>KX55 GUO Central Support</t>
  </si>
  <si>
    <t>KX55 GUO Direct Support</t>
  </si>
  <si>
    <t>KX55 GUO Rech to Servs</t>
  </si>
  <si>
    <t>WK06 AXO Rents and Easem</t>
  </si>
  <si>
    <t>WK06 AXO Insurance Rech</t>
  </si>
  <si>
    <t>WK06 AXO Road Fund Lic</t>
  </si>
  <si>
    <t>WK06 AXO M.O.T.Fees</t>
  </si>
  <si>
    <t>WK06 AXO Tracking</t>
  </si>
  <si>
    <t>WK06 AXO Fuel Oil &amp; Grea</t>
  </si>
  <si>
    <t>WK06 AXO Vehicle and Pla</t>
  </si>
  <si>
    <t>WK06 AXO Mechanics Rech</t>
  </si>
  <si>
    <t>WK06 AXO Lease Payments</t>
  </si>
  <si>
    <t>WK06 AXO Central Support</t>
  </si>
  <si>
    <t>WK06 AXO Direct Support</t>
  </si>
  <si>
    <t>WK06 AXO Depot Recharge</t>
  </si>
  <si>
    <t>WK06 AXO Rech to Servs</t>
  </si>
  <si>
    <t>FJ06 VTW Rents and Easem</t>
  </si>
  <si>
    <t>FJ06 VTW Insurance Rech</t>
  </si>
  <si>
    <t>FJ06 VTW Road Fund Lic</t>
  </si>
  <si>
    <t>FJ06 VTW M.O.T.Fees</t>
  </si>
  <si>
    <t>FJ06 VTW Tracking</t>
  </si>
  <si>
    <t>FJ06 VTW Fuel Oil &amp; Grea</t>
  </si>
  <si>
    <t>FJ06 VTW Vehicle and Pla</t>
  </si>
  <si>
    <t>FJ06 VTW Mechanics Rech</t>
  </si>
  <si>
    <t>FJ06 VTW Lease Payments</t>
  </si>
  <si>
    <t>FJ06 VTW Central Support</t>
  </si>
  <si>
    <t>FJ06 VTW Direct Support</t>
  </si>
  <si>
    <t>FJ06 VTW Depot Recharge</t>
  </si>
  <si>
    <t>FJ06 VTW Rech to Servs</t>
  </si>
  <si>
    <t>EU09 FUD Rents and Easem</t>
  </si>
  <si>
    <t>EU09 FUD Insurance Rech</t>
  </si>
  <si>
    <t>EU09 FUD Operators Lic.</t>
  </si>
  <si>
    <t>EU09 FUD Road Fund Lic</t>
  </si>
  <si>
    <t>EU09 FUD M.O.T.Fees</t>
  </si>
  <si>
    <t>EU09 FUD Tracking</t>
  </si>
  <si>
    <t>EU09 FUD Fuel Oil &amp; Grea</t>
  </si>
  <si>
    <t>EU09 FUD LOELA Testing</t>
  </si>
  <si>
    <t>EU09 FUD Vehicle and Pla</t>
  </si>
  <si>
    <t>EU09 FUD Mechanics Rech</t>
  </si>
  <si>
    <t>EU09 FUD Lease Payments</t>
  </si>
  <si>
    <t>EU09 FUD Hand Back Charg</t>
  </si>
  <si>
    <t>EU09 FUD Central Support</t>
  </si>
  <si>
    <t>EU09 FUD Direct Support</t>
  </si>
  <si>
    <t>EU09 FUD Rech to Servs</t>
  </si>
  <si>
    <t>FE09 XOT Rents and Easem</t>
  </si>
  <si>
    <t>FE09 XOT Insurance Rech</t>
  </si>
  <si>
    <t>FE09 XOT Tyres</t>
  </si>
  <si>
    <t>FE09 XOT Road Fund Lic</t>
  </si>
  <si>
    <t>FE09 XOT M.O.T.Fees</t>
  </si>
  <si>
    <t>FE09 XOT Tracking</t>
  </si>
  <si>
    <t>FE09 XOT Fuel Oil &amp; Grea</t>
  </si>
  <si>
    <t>FE09 XOT LOELA Testing</t>
  </si>
  <si>
    <t>FE09 XOT Vehicle and Pla</t>
  </si>
  <si>
    <t>FE09 XOT Mechanics Rech</t>
  </si>
  <si>
    <t>FE09 XOT Lease Payments</t>
  </si>
  <si>
    <t>FE09 XOT Central Support</t>
  </si>
  <si>
    <t>FE09 XOT Direct Support</t>
  </si>
  <si>
    <t>FE09 XOT Depot Recharge</t>
  </si>
  <si>
    <t>FE09 XOT Rech to Servs</t>
  </si>
  <si>
    <t>LK59 JGV Rents and Easem</t>
  </si>
  <si>
    <t>LK59 JGV Insurance Rech</t>
  </si>
  <si>
    <t>LK59 JGV Road Fund Lic</t>
  </si>
  <si>
    <t>LK59 JGV Fuel Oil &amp; Grea</t>
  </si>
  <si>
    <t>LK59 JGV Vehicle Repairs</t>
  </si>
  <si>
    <t>LK59 JGV Mechanics Rech</t>
  </si>
  <si>
    <t>LK59 JGV Lease Payments</t>
  </si>
  <si>
    <t>LK59 JGV Central Support</t>
  </si>
  <si>
    <t>LK59 JGV Direct Support</t>
  </si>
  <si>
    <t>LK59 JGV Depot Recharge</t>
  </si>
  <si>
    <t>LK59 JGV Rech to Servs</t>
  </si>
  <si>
    <t>FJ10 POH Rents and Easem</t>
  </si>
  <si>
    <t>FJ10 POH Insurance Rech</t>
  </si>
  <si>
    <t>FJ10 POH Road Fund Lic</t>
  </si>
  <si>
    <t>FJ10 POH M.O.T.Fees</t>
  </si>
  <si>
    <t>FJ10 POH Tracking</t>
  </si>
  <si>
    <t>FJ10 POH Fuel Oil &amp; Grea</t>
  </si>
  <si>
    <t>FJ10 POH LOELA Testing</t>
  </si>
  <si>
    <t>FJ10 POH Vehicle Repairs</t>
  </si>
  <si>
    <t>FJ10 POH Mechanics Rech</t>
  </si>
  <si>
    <t>FJ10 POH Lease Payments</t>
  </si>
  <si>
    <t>FJ10 POH Central Support</t>
  </si>
  <si>
    <t>FJ10 POH Direct Support</t>
  </si>
  <si>
    <t>FJ10 POH Rech to Servs</t>
  </si>
  <si>
    <t>AE64 CHL Toro LT3340 Triple Mo Insurance Rech</t>
  </si>
  <si>
    <t>AE64 CHL Toro LT3340 Triple Mo Tyres</t>
  </si>
  <si>
    <t>AE64 CHL Toro LT3340 Triple Mo Fuel Oil &amp; Grea</t>
  </si>
  <si>
    <t>AE64 CHL Toro LT3340 Triple Mo Vehicle Repairs</t>
  </si>
  <si>
    <t>AE64 CHL Toro LT3340 Triple Mo Mechanics Rech</t>
  </si>
  <si>
    <t>AE64 CHL Toro LT3340 Triple Mo Direct Support</t>
  </si>
  <si>
    <t>AE64 CHL Toro LT3340 Triple Mo Rech to Servs</t>
  </si>
  <si>
    <t>FJ15 AWZ New Holland T4-105 Insurance Rech</t>
  </si>
  <si>
    <t>FJ15 AWZ New Holland T4-105 Tyres</t>
  </si>
  <si>
    <t>FJ15 AWZ New Holland T4-105 Road Fund Lic</t>
  </si>
  <si>
    <t>FJ15 AWZ New Holland T4-105 M.O.T.Fees</t>
  </si>
  <si>
    <t>FJ15 AWZ New Holland T4-105 Fuel Oil &amp; Grea</t>
  </si>
  <si>
    <t>FJ15 AWZ New Holland T4-105 Vehicle Repairs</t>
  </si>
  <si>
    <t>FJ15 AWZ New Holland T4-105 Mechanics Rech</t>
  </si>
  <si>
    <t>FJ15 AWZ New Holland T4-105 Lease Payments</t>
  </si>
  <si>
    <t>FJ15 AWZ New Holland T4-105 Rech to Servs</t>
  </si>
  <si>
    <t>KX15 BNJ New Holland 105 Boome Insurance Rech</t>
  </si>
  <si>
    <t>KX15 BNJ New Holland 105 Boome Tyres</t>
  </si>
  <si>
    <t>KX15 BNJ New Holland 105 Boome Road Fund Lic</t>
  </si>
  <si>
    <t>KX15 BNJ New Holland 105 Boome M.O.T.Fees</t>
  </si>
  <si>
    <t>KX15 BNJ New Holland 105 Boome Tracking</t>
  </si>
  <si>
    <t>KX15 BNJ New Holland 105 Boome Fuel Oil &amp; Grea</t>
  </si>
  <si>
    <t>KX15 BNJ New Holland 105 Boome Vehicle Repairs</t>
  </si>
  <si>
    <t>KX15 BNJ New Holland 105 Boome Mechanics Rech</t>
  </si>
  <si>
    <t>KX15 BNJ New Holland 105 Boome Lease Payments</t>
  </si>
  <si>
    <t>KX15 BNJ New Holland 105 Boome Direct Support</t>
  </si>
  <si>
    <t>KX15 BNJ New Holland 105 Boome Depreciation</t>
  </si>
  <si>
    <t>KX15 BNJ New Holland 105 Boome Rech to Servs</t>
  </si>
  <si>
    <t>FG65 YBK Nissan E NV200 Argenta Rapid Insurance Rech</t>
  </si>
  <si>
    <t>FG65 YBK Nissan E NV200 Argenta Rapid Tyres</t>
  </si>
  <si>
    <t>FG65 YBK Nissan E NV200 Argenta Rapid M.O.T.Fees</t>
  </si>
  <si>
    <t>FG65 YBK Nissan E NV200 Argenta Rapid Vehicle Repairs</t>
  </si>
  <si>
    <t>FG65 YBK Nissan E NV200 Argenta Rapid Mechanics Rech</t>
  </si>
  <si>
    <t>FG65 YBK Nissan E NV200 Argenta Rapid Depreciation</t>
  </si>
  <si>
    <t>FG65 YBK Nissan E NV200 Argenta Rapid Rech to Servs</t>
  </si>
  <si>
    <t>BV66 AHY Fiat Ducato Insurance Rech</t>
  </si>
  <si>
    <t>BV66 AHY Fiat Ducato Tyres</t>
  </si>
  <si>
    <t>BV66 AHY Fiat Ducato Road Fund Lic</t>
  </si>
  <si>
    <t>BV66 AHY Fiat Ducato M.O.T.Fees</t>
  </si>
  <si>
    <t>BV66 AHY Fiat Ducato Tracking</t>
  </si>
  <si>
    <t>BV66 AHY Fiat Ducato Fuel Oil &amp; Grea</t>
  </si>
  <si>
    <t>BV66 AHY Fiat Ducato Vehicle Repairs</t>
  </si>
  <si>
    <t>BV66 AHY Fiat Ducato Mechanics Rech</t>
  </si>
  <si>
    <t>BV66 AHY Fiat Ducato Direct Support</t>
  </si>
  <si>
    <t>BV66 AHY Fiat Ducato Depreciation</t>
  </si>
  <si>
    <t>BV66 AHY Fiat Ducato Reimbursements</t>
  </si>
  <si>
    <t>BV66 AHY Fiat Ducato Rech to Servs</t>
  </si>
  <si>
    <t>HY16 UOJ DFSK 3 Way Tipper Insurance Rech</t>
  </si>
  <si>
    <t>HY16 UOJ DFSK 3 Way Tipper Tyres</t>
  </si>
  <si>
    <t>HY16 UOJ DFSK 3 Way Tipper Road Fund Lic</t>
  </si>
  <si>
    <t>HY16 UOJ DFSK 3 Way Tipper M.O.T.Fees</t>
  </si>
  <si>
    <t>HY16 UOJ DFSK 3 Way Tipper Tracking</t>
  </si>
  <si>
    <t>HY16 UOJ DFSK 3 Way Tipper Fuel Oil &amp; Grea</t>
  </si>
  <si>
    <t>HY16 UOJ DFSK 3 Way Tipper Spare Parts</t>
  </si>
  <si>
    <t>HY16 UOJ DFSK 3 Way Tipper LOELA Testing</t>
  </si>
  <si>
    <t>HY16 UOJ DFSK 3 Way Tipper Vehicle Repairs</t>
  </si>
  <si>
    <t>HY16 UOJ DFSK 3 Way Tipper Mechanics Rech</t>
  </si>
  <si>
    <t>HY16 UOJ DFSK 3 Way Tipper Rech to Servs</t>
  </si>
  <si>
    <t>FJ17 DHE New Holland Tractor Insurance Rech</t>
  </si>
  <si>
    <t>FJ17 DHE New Holland Tractor Tyres</t>
  </si>
  <si>
    <t>FJ17 DHE New Holland Tractor Road Fund Lic</t>
  </si>
  <si>
    <t>FJ17 DHE New Holland Tractor M.O.T.Fees</t>
  </si>
  <si>
    <t>FJ17 DHE New Holland Tractor Tracking</t>
  </si>
  <si>
    <t>FJ17 DHE New Holland Tractor Fuel Oil &amp; Grea</t>
  </si>
  <si>
    <t>FJ17 DHE New Holland Tractor Vehicle Repairs</t>
  </si>
  <si>
    <t>FJ17 DHE New Holland Tractor Mechanics Rech</t>
  </si>
  <si>
    <t>FJ17 DHE New Holland Tractor Central Support</t>
  </si>
  <si>
    <t>FJ17 DHE New Holland Tractor Rech to Servs</t>
  </si>
  <si>
    <t>AF19 FLM Toro Triple Flail Mower Equipment Tools</t>
  </si>
  <si>
    <t>AF19 FLM Toro Triple Flail Mower Tyres</t>
  </si>
  <si>
    <t>AF19 FLM Toro Triple Flail Mower Road Fund Lic</t>
  </si>
  <si>
    <t>AF19 FLM Toro Triple Flail Mower M.O.T.Fees</t>
  </si>
  <si>
    <t>AF19 FLM Toro Triple Flail Mower Fuel Oil &amp; Grea</t>
  </si>
  <si>
    <t>AF19 FLM Toro Triple Flail Mower Vehicle Repairs</t>
  </si>
  <si>
    <t>AF19 FLM Toro Triple Flail Mower Mechanics Rech</t>
  </si>
  <si>
    <t>V255 ERB Rents and Easem</t>
  </si>
  <si>
    <t>V255 ERB Insurance Rech</t>
  </si>
  <si>
    <t>V255 ERB Tracking</t>
  </si>
  <si>
    <t>V255 ERB LOELA Testing</t>
  </si>
  <si>
    <t>V255 ERB Vehicle Repairs</t>
  </si>
  <si>
    <t>V255 ERB Mechanics Rech</t>
  </si>
  <si>
    <t>V255 ERB Lease Payments</t>
  </si>
  <si>
    <t>V255 ERB Central Support</t>
  </si>
  <si>
    <t>V255 ERB Direct Support</t>
  </si>
  <si>
    <t>V255 ERB Rech to Servs</t>
  </si>
  <si>
    <t>KX58 FOT Rents and Easem</t>
  </si>
  <si>
    <t>KX58 FOT Insurance Rech</t>
  </si>
  <si>
    <t>KX58 FOT Road Fund Lic</t>
  </si>
  <si>
    <t>KX58 FOT M.O.T.Fees</t>
  </si>
  <si>
    <t>KX58 FOT Fuel Oil &amp; Grea</t>
  </si>
  <si>
    <t>KX58 FOT LOELA Testing</t>
  </si>
  <si>
    <t>KX58 FOT Vehicle and Pla</t>
  </si>
  <si>
    <t>KX58 FOT Mechanics Rech</t>
  </si>
  <si>
    <t>KX58 FOT Lease Payments</t>
  </si>
  <si>
    <t>KX58 FOT Central Support</t>
  </si>
  <si>
    <t>KX58 FOT Direct Support</t>
  </si>
  <si>
    <t>KX58 FOT Rech to Servs</t>
  </si>
  <si>
    <t>3435 T791JUT LDBackfunded Supe</t>
  </si>
  <si>
    <t>3435 T791JUT LDRents and Easem</t>
  </si>
  <si>
    <t>3435 T791JUT LDInsurance Rech</t>
  </si>
  <si>
    <t>3435 T791JUT LDRoad Fund Lic</t>
  </si>
  <si>
    <t>3435 T791JUT LDM.O.T.Fees</t>
  </si>
  <si>
    <t>3435 T791JUT LDFuel Oil &amp; Grea</t>
  </si>
  <si>
    <t>3435 T791JUT LDVehicle and Pla</t>
  </si>
  <si>
    <t>3435 T791JUT LDMechanics Rech</t>
  </si>
  <si>
    <t>3435 T791JUT LDLease Payments</t>
  </si>
  <si>
    <t>3435 T791JUT LDTransport Rech</t>
  </si>
  <si>
    <t>3435 T791JUT LDDirect Support</t>
  </si>
  <si>
    <t>3435 T791JUT LDRech to Servs</t>
  </si>
  <si>
    <t>3440 R178EBD VoBackfunded Supe</t>
  </si>
  <si>
    <t>3440 R178EBD VoRents and Easem</t>
  </si>
  <si>
    <t>3440 R178EBD VoInsurance Rech</t>
  </si>
  <si>
    <t>3440 R178EBD VoRoad Fund Lic</t>
  </si>
  <si>
    <t>3440 R178EBD VoM.O.T.Fees</t>
  </si>
  <si>
    <t>3440 R178EBD VoFuel Oil &amp; Grea</t>
  </si>
  <si>
    <t>3440 R178EBD VoVehicle and Pla</t>
  </si>
  <si>
    <t>3440 R178EBD VoMechanics Rech</t>
  </si>
  <si>
    <t>3440 R178EBD VoLease Payments</t>
  </si>
  <si>
    <t>3440 R178EBD VoTransport Rech</t>
  </si>
  <si>
    <t>3440 R178EBD VoCentral Support</t>
  </si>
  <si>
    <t>3440 R178EBD VoDirect Support</t>
  </si>
  <si>
    <t>3440 R178EBD VoRech to Servs</t>
  </si>
  <si>
    <t>3442 H642ERY JCBackfunded Supe</t>
  </si>
  <si>
    <t>3442 H642ERY JCEquipment Maint</t>
  </si>
  <si>
    <t>3442 H642ERY JCRents and Easem</t>
  </si>
  <si>
    <t>3442 H642ERY JCVehicle Licence</t>
  </si>
  <si>
    <t>3442 H642ERY JCInsurance Rech</t>
  </si>
  <si>
    <t>3442 H642ERY JCTyres</t>
  </si>
  <si>
    <t>3442 H642ERY JCRoad Fund Lic</t>
  </si>
  <si>
    <t>3442 H642ERY JCFuel Oil &amp; Grea</t>
  </si>
  <si>
    <t>3442 H642ERY JCLOELA Testing</t>
  </si>
  <si>
    <t>3442 H642ERY JCVehicle and Pla</t>
  </si>
  <si>
    <t>3442 H642ERY JCMechanics Rech</t>
  </si>
  <si>
    <t>3442 H642ERY JCTransport Rech</t>
  </si>
  <si>
    <t>3442 H642ERY JCDirect Support</t>
  </si>
  <si>
    <t>3442 H642ERY JCRech to Servs</t>
  </si>
  <si>
    <t>3467 Y194XNR IvRents and Easem</t>
  </si>
  <si>
    <t>3467 Y194XNR IvInsurance Rech</t>
  </si>
  <si>
    <t>3467 Y194XNR Iv Tyres</t>
  </si>
  <si>
    <t>3467 Y194XNR IvRoad Fund Lic</t>
  </si>
  <si>
    <t>3467 Y194XNR Iv M.O.T.Fees</t>
  </si>
  <si>
    <t>3467 Y194XNR IvTracking</t>
  </si>
  <si>
    <t>3467 Y194XNR IvFuel Oil &amp; Grea</t>
  </si>
  <si>
    <t>3467 Y194XNR IvVehicle and Pla</t>
  </si>
  <si>
    <t>3467 Y194XNR IvMechanics Rech</t>
  </si>
  <si>
    <t>3467 Y194XNR IvLease Payments</t>
  </si>
  <si>
    <t>3467 Y194XNR IvTransport Rech</t>
  </si>
  <si>
    <t>3467 Y194XNR IvCentral Support</t>
  </si>
  <si>
    <t>3467 Y194XNR IvDirect Support</t>
  </si>
  <si>
    <t>3467 Y194XNR Iv Depot Recharge</t>
  </si>
  <si>
    <t>3467 Y194XNR IvRech to Servs</t>
  </si>
  <si>
    <t>FJ05 WXM Rents and Easem</t>
  </si>
  <si>
    <t>FJ05 WXM Insurance Rech</t>
  </si>
  <si>
    <t>FJ05 WXM Tyres</t>
  </si>
  <si>
    <t>FJ05 WXM Road Fund Lic</t>
  </si>
  <si>
    <t>FJ05 WXM M.O.T.Fees</t>
  </si>
  <si>
    <t>FJ05 WXM Tracking</t>
  </si>
  <si>
    <t>FJ05 WXM Fuel Oil &amp; Grea</t>
  </si>
  <si>
    <t>FJ05 WXM Vehicle and Pla</t>
  </si>
  <si>
    <t>FJ05 WXM Mechanics Rech</t>
  </si>
  <si>
    <t>FJ05 WXM Lease Payments</t>
  </si>
  <si>
    <t>FJ05 WXM Central Support</t>
  </si>
  <si>
    <t>FJ05 WXM Direct Support</t>
  </si>
  <si>
    <t>FJ05 WXM Depot Recharge</t>
  </si>
  <si>
    <t>FJ05 WXM Rech to Servs</t>
  </si>
  <si>
    <t>BX56 YZG Terex Insurance Rech</t>
  </si>
  <si>
    <t>BX56 YZG Terex Tyres</t>
  </si>
  <si>
    <t>BX56 YZG Terex Road Fund Lic</t>
  </si>
  <si>
    <t>BX56 YZG Terex Tracking</t>
  </si>
  <si>
    <t>BX56 YZG Terex Fuel Oil &amp; Grea</t>
  </si>
  <si>
    <t>BX56 YZG Terex LOELA Testing</t>
  </si>
  <si>
    <t>BX56 YZG Terex Vehicle and Pla</t>
  </si>
  <si>
    <t>BX56 YZG Terex Mechanics Rech</t>
  </si>
  <si>
    <t>BX56 YZG Terex Lease Payments</t>
  </si>
  <si>
    <t>BX56 YZG Terex Brokers Fees</t>
  </si>
  <si>
    <t>BX56 YZG Terex Central Support</t>
  </si>
  <si>
    <t>BX56 YZG Terex Direct Support</t>
  </si>
  <si>
    <t>BX56 YZG Terex Rech to Servs</t>
  </si>
  <si>
    <t>FL07 WDK Insurance Rech</t>
  </si>
  <si>
    <t>FL07 WKD Road Fund Lic</t>
  </si>
  <si>
    <t>FL07 WKD M.O.T.Fees</t>
  </si>
  <si>
    <t>FL07 WKD Tracking</t>
  </si>
  <si>
    <t>FL07 WKD Fuel</t>
  </si>
  <si>
    <t>FL07 WKD Vehicle and Pla</t>
  </si>
  <si>
    <t>FL07 WDK Mechanics Rech</t>
  </si>
  <si>
    <t>FL07 WKD Lease Payments</t>
  </si>
  <si>
    <t>FL07 WKD Hand Back Charg</t>
  </si>
  <si>
    <t>FL07 WKD Central Support</t>
  </si>
  <si>
    <t>FL07 WKD Direct Support</t>
  </si>
  <si>
    <t>FL07 WKD Rech to Servs</t>
  </si>
  <si>
    <t>EJ16 UYC Ford Transit Custom Insurance Rech</t>
  </si>
  <si>
    <t>EJ16 UYC Ford Transit Custom Tyres</t>
  </si>
  <si>
    <t>EJ16 UYC Ford Transit Custom Road Fund Lic</t>
  </si>
  <si>
    <t>EJ16 UYC Ford Transit Custom M.O.T.Fees</t>
  </si>
  <si>
    <t>EJ16 UYC Ford Transit Custom Tracking</t>
  </si>
  <si>
    <t>EJ16 UYC Ford Transit Custom Fuel Oil &amp; Grea</t>
  </si>
  <si>
    <t>EJ16 UYC Ford Transit Custom Vehicle Repairs</t>
  </si>
  <si>
    <t>EJ16 UYC Ford Transit Custom Mechanics Rech</t>
  </si>
  <si>
    <t>EJ16 UYC Ford Transit Custom Direct Support</t>
  </si>
  <si>
    <t>EJ16 UYC Ford Transit Custom Rech to Servs</t>
  </si>
  <si>
    <t>CY67 DSE Peugeot Van Env Healt Insurance Rech</t>
  </si>
  <si>
    <t>CY67 DSE Peugeot Van Env Healt Road Fund Lic</t>
  </si>
  <si>
    <t>CY67 DSE Peugeot Van Env Healt M.O.T.Fees</t>
  </si>
  <si>
    <t>CY67 DSE Peugeot Van Env Health Tracking</t>
  </si>
  <si>
    <t>CY67 DSE Peugeot Van Env Health Fuel Oil &amp; Grea</t>
  </si>
  <si>
    <t>CY67 DSE Peugeot Van Env Health Vehicle Repairs</t>
  </si>
  <si>
    <t>CY67 DSE Peugeot Van Env Health Mechanics Rech</t>
  </si>
  <si>
    <t>CY67 DSE Peugeot Van Env Healt Direct Support</t>
  </si>
  <si>
    <t>CY67 DSE Peugeot Van Env Healt Reimbursements</t>
  </si>
  <si>
    <t>CY67 DSE Peugeot Van Env Health Rech to Servs</t>
  </si>
  <si>
    <t>Transport Recharge Ac Rech to Servs</t>
  </si>
  <si>
    <t>Parks and Open Premises Repair</t>
  </si>
  <si>
    <t>Parks and Open Cleaning Mats</t>
  </si>
  <si>
    <t>Parks and Open New Equipment</t>
  </si>
  <si>
    <t>Parks and Open Public Seats</t>
  </si>
  <si>
    <t>Parks and Open Trees &amp; Plants</t>
  </si>
  <si>
    <t>Parks and Open Grnds Mainten</t>
  </si>
  <si>
    <t>Parks and Open Other External</t>
  </si>
  <si>
    <t>Parks and Open Vandalism</t>
  </si>
  <si>
    <t>Parks and Open Printing and St</t>
  </si>
  <si>
    <t>Parks and Open Mechanics Rech</t>
  </si>
  <si>
    <t>Parks and Open Central Support</t>
  </si>
  <si>
    <t>Parks and Open Direct Support</t>
  </si>
  <si>
    <t>Parks and Open Emergency C Out</t>
  </si>
  <si>
    <t>Parks and Open Depot Recharge</t>
  </si>
  <si>
    <t>Parks and Open Impairment</t>
  </si>
  <si>
    <t>Parks and Open Donations.</t>
  </si>
  <si>
    <t>Parks and Open Contributions</t>
  </si>
  <si>
    <t>Parks and Open Misc Rent</t>
  </si>
  <si>
    <t>Parks and Open Depn Write Back</t>
  </si>
  <si>
    <t>Closed ChurchGrnds Mainten</t>
  </si>
  <si>
    <t>Closed Church Vandalism</t>
  </si>
  <si>
    <t>Closed Church Grant/Loan Pay</t>
  </si>
  <si>
    <t>Closed Church Central Support</t>
  </si>
  <si>
    <t>Closed ChurchDirect Support</t>
  </si>
  <si>
    <t>Closed Church Deferred Charge</t>
  </si>
  <si>
    <t>Closed ChurchCleaning of War</t>
  </si>
  <si>
    <t>Closed Church Impairment</t>
  </si>
  <si>
    <t>Closed Church Depreciation</t>
  </si>
  <si>
    <t>Closed ChurchDonations.</t>
  </si>
  <si>
    <t>Closed Church Grant Income</t>
  </si>
  <si>
    <t>Brocks Hill Salaries Accrual Movement</t>
  </si>
  <si>
    <t>Brocks Hill Pension Lump Sum Contribution</t>
  </si>
  <si>
    <t>Brocks Hill Vacancy Provision</t>
  </si>
  <si>
    <t>Brocks HillBackfunded Supe</t>
  </si>
  <si>
    <t>Brocks HillEmergency Call</t>
  </si>
  <si>
    <t>Brocks HillSals Overtime</t>
  </si>
  <si>
    <t>Brocks Hill Hired Staff</t>
  </si>
  <si>
    <t>Brocks Hill Wages</t>
  </si>
  <si>
    <t>Brocks HillFirst Aid Allow</t>
  </si>
  <si>
    <t>Brocks HillTraining Exps</t>
  </si>
  <si>
    <t>Brocks HillProf Subs</t>
  </si>
  <si>
    <t>Brocks HillPremPremises Repair</t>
  </si>
  <si>
    <t>Brocks Hill Play Area</t>
  </si>
  <si>
    <t>Brocks HillGas</t>
  </si>
  <si>
    <t>Brocks HillHeating Oil</t>
  </si>
  <si>
    <t>Brocks HillContract Clean</t>
  </si>
  <si>
    <t>Brocks Hill Other Cleaning</t>
  </si>
  <si>
    <t>Brocks Hill Cleaning Mats</t>
  </si>
  <si>
    <t>Brocks HillRents and Easem</t>
  </si>
  <si>
    <t>Brocks HillWater</t>
  </si>
  <si>
    <t>Brocks Hill Computer Hware</t>
  </si>
  <si>
    <t>Brocks Hill Maint Contracts</t>
  </si>
  <si>
    <t>Brocks HillSignage</t>
  </si>
  <si>
    <t>Brocks HillTools and Spec</t>
  </si>
  <si>
    <t>Brocks Hill Equipment Tools</t>
  </si>
  <si>
    <t>Brocks HillJournals/Books/</t>
  </si>
  <si>
    <t>Brocks HillTrees &amp; Plants</t>
  </si>
  <si>
    <t>Brocks Hill Saplings</t>
  </si>
  <si>
    <t>Brocks HillBiodisk Emptyin</t>
  </si>
  <si>
    <t>Brocks HillConsum Resale</t>
  </si>
  <si>
    <t>Brocks Hill Trade Ref Rech.</t>
  </si>
  <si>
    <t>Brocks HillGrnds Mainten</t>
  </si>
  <si>
    <t>Brocks Hill CRB Checks</t>
  </si>
  <si>
    <t>Brocks Hill Legal Fees</t>
  </si>
  <si>
    <t>Brocks Hill Prof Serv</t>
  </si>
  <si>
    <t>Brocks HillAnalyst Fees</t>
  </si>
  <si>
    <t>Brocks HillEngineers Fees</t>
  </si>
  <si>
    <t>Brocks HillEstate Agents</t>
  </si>
  <si>
    <t>Brocks HillOther External</t>
  </si>
  <si>
    <t>Brocks Hill Land Registry F</t>
  </si>
  <si>
    <t>Brocks Hill Licence</t>
  </si>
  <si>
    <t>Brocks Hill Sec Licence</t>
  </si>
  <si>
    <t>Brocks HillVandalism</t>
  </si>
  <si>
    <t>Brocks Hill Bank Charges</t>
  </si>
  <si>
    <t>Brocks HillOutsourced Inst</t>
  </si>
  <si>
    <t>Brocks Hill Legionella Test</t>
  </si>
  <si>
    <t>Brocks HillInsurance Rech</t>
  </si>
  <si>
    <t>Brocks HillAdvertising</t>
  </si>
  <si>
    <t>Brocks HillPostage Rech</t>
  </si>
  <si>
    <t>Brocks HillTeleTelephone Bills</t>
  </si>
  <si>
    <t>Brocks HillMobile Phones</t>
  </si>
  <si>
    <t>Brocks Hill Telephone Netwo</t>
  </si>
  <si>
    <t>Brocks HillConference/Semi</t>
  </si>
  <si>
    <t>Brocks Hill Use Hired Plant</t>
  </si>
  <si>
    <t>Brocks Hill Fuel Oil &amp; Grea</t>
  </si>
  <si>
    <t>Brocks Hill Vehicle Repairs</t>
  </si>
  <si>
    <t>Brocks Hill Mechanics Rech</t>
  </si>
  <si>
    <t>Brocks Hill Lease Payments</t>
  </si>
  <si>
    <t>Brocks Hill Transport Rech</t>
  </si>
  <si>
    <t>Brocks HillCentral Support</t>
  </si>
  <si>
    <t>Brocks HillDirect Support</t>
  </si>
  <si>
    <t>Brocks Hill Printing &amp; Stat</t>
  </si>
  <si>
    <t>Brocks Hill Phone Recharge</t>
  </si>
  <si>
    <t>Brocks Hill Postage Recharg</t>
  </si>
  <si>
    <t>Brocks Hill Emergency C Out</t>
  </si>
  <si>
    <t>Brocks Hill Floats</t>
  </si>
  <si>
    <t>Brocks HillPromotion &amp; Edu</t>
  </si>
  <si>
    <t>Brocks Hill Refunds</t>
  </si>
  <si>
    <t>Brocks Hill Env. Grant Fund</t>
  </si>
  <si>
    <t>Brocks Hill Lucas Marsh</t>
  </si>
  <si>
    <t>Brocks Hill Wild Flower Meadow</t>
  </si>
  <si>
    <t>Brocks Hill Cost of Brocks Hill Cafe</t>
  </si>
  <si>
    <t>Brocks Hill Write Offs</t>
  </si>
  <si>
    <t>Brocks Hill Impairment</t>
  </si>
  <si>
    <t>Brocks HillDepreciation</t>
  </si>
  <si>
    <t>Brocks HillNotional Int</t>
  </si>
  <si>
    <t>Brocks HillDonations.</t>
  </si>
  <si>
    <t>Brocks Hill Grant Income</t>
  </si>
  <si>
    <t>Brocks Hill Contributions</t>
  </si>
  <si>
    <t>Brocks Hill Reimbursements</t>
  </si>
  <si>
    <t>Brocks Hill Repayments</t>
  </si>
  <si>
    <t>Brocks Hill Catering Conces</t>
  </si>
  <si>
    <t>Brocks HillFarm Rent</t>
  </si>
  <si>
    <t>Brocks Hill Money Box Donations</t>
  </si>
  <si>
    <t>Brocks Hill Pride of the Borough</t>
  </si>
  <si>
    <t>Brocks Hill Misc Income</t>
  </si>
  <si>
    <t>Brocks Hill Equipment Sales</t>
  </si>
  <si>
    <t>Brocks HillSales.</t>
  </si>
  <si>
    <t>Brocks Hill Sales Zero Rate</t>
  </si>
  <si>
    <t>Brocks Hill Admin Chg</t>
  </si>
  <si>
    <t>Brocks Hill Internal Income</t>
  </si>
  <si>
    <t>Brocks Hill Misc Rents</t>
  </si>
  <si>
    <t>Brocks HillTours &amp; Talks</t>
  </si>
  <si>
    <t>Brocks HillRoom Hire.</t>
  </si>
  <si>
    <t>Brocks HillCourses.</t>
  </si>
  <si>
    <t>Brocks HillExhib Charges.</t>
  </si>
  <si>
    <t>Brocks Hill Schools</t>
  </si>
  <si>
    <t>Brocks Hill Hire of Country Park</t>
  </si>
  <si>
    <t>Brocks Hill Hire of Amphitheatre</t>
  </si>
  <si>
    <t>Brocks Hill Service Charge</t>
  </si>
  <si>
    <t>Brocks Hill Depn Write Back</t>
  </si>
  <si>
    <t>Land Drainage Hired Staff</t>
  </si>
  <si>
    <t>Land Drainage Refuse Sacks</t>
  </si>
  <si>
    <t>Land Drainage Land Registry F</t>
  </si>
  <si>
    <t>Land DrainageCentral Support</t>
  </si>
  <si>
    <t>Land DrainageDirect Support</t>
  </si>
  <si>
    <t>Land Drainage Emergency C Out</t>
  </si>
  <si>
    <t>Street Clean. Salaries</t>
  </si>
  <si>
    <t>Street Clean. Salaries Accrual Movement</t>
  </si>
  <si>
    <t>Street Clean. Pension Lump Sum Contribution</t>
  </si>
  <si>
    <t>Street Clean. Vacancy Provision</t>
  </si>
  <si>
    <t>Street Clean. Backfunded Supe</t>
  </si>
  <si>
    <t>Street Clean. Sals Overtime</t>
  </si>
  <si>
    <t>Street Clean. Hired Staff</t>
  </si>
  <si>
    <t>Street Clean. Car All Lump</t>
  </si>
  <si>
    <t>Street Clean. Training Exps</t>
  </si>
  <si>
    <t>Street Clean. Travel Expenses</t>
  </si>
  <si>
    <t>Street Clean. Medical Exams</t>
  </si>
  <si>
    <t>Street Clean. External site</t>
  </si>
  <si>
    <t>Street Clean. New Equipment</t>
  </si>
  <si>
    <t>Street Clean. Equipment Hire</t>
  </si>
  <si>
    <t>Street Clean.Litter Bins</t>
  </si>
  <si>
    <t>Street Clean. Refuse Sacks</t>
  </si>
  <si>
    <t>Street Clean. Chemicals</t>
  </si>
  <si>
    <t>Street Clean. Prot Clothing</t>
  </si>
  <si>
    <t>Street Clean. Pub Clean Rech</t>
  </si>
  <si>
    <t>Street Clean. Tipping Charge</t>
  </si>
  <si>
    <t>Street Clean. Other Contract</t>
  </si>
  <si>
    <t>Street Clean.Vehicle Licence</t>
  </si>
  <si>
    <t>Street Clean. Vandalism</t>
  </si>
  <si>
    <t>Street Clean. Skip Hire</t>
  </si>
  <si>
    <t>Street Clean. Traffic Mngmt</t>
  </si>
  <si>
    <t>Street Clean. Insurance Rech</t>
  </si>
  <si>
    <t>Street Clean. Advertising</t>
  </si>
  <si>
    <t>Street Clean. Mobile Phones</t>
  </si>
  <si>
    <t>Street Clean. Conference/Semi</t>
  </si>
  <si>
    <t>Street Clean. Use Hired Plant</t>
  </si>
  <si>
    <t>Street Clean. Fuel Oil &amp; Grea</t>
  </si>
  <si>
    <t>Street Clean. Mechanics Rech</t>
  </si>
  <si>
    <t>Street Clean.Transport Rech</t>
  </si>
  <si>
    <t>Street Clean.Central Support</t>
  </si>
  <si>
    <t>Street Clean.Direct Support</t>
  </si>
  <si>
    <t>Street Clean. Phone Recharge</t>
  </si>
  <si>
    <t>Street Clean. Emergency C Out</t>
  </si>
  <si>
    <t>Street Clean. Depot Recharge</t>
  </si>
  <si>
    <t>Street Clean. Write Offs</t>
  </si>
  <si>
    <t>Street Clean. Depreciation</t>
  </si>
  <si>
    <t>Street Clean. Contributions</t>
  </si>
  <si>
    <t>Street Clean.Reimbursements</t>
  </si>
  <si>
    <t>Street Clean. Compensation</t>
  </si>
  <si>
    <t>Street Clean. Pride of the Borough</t>
  </si>
  <si>
    <t>Street Clean. Fines/Penalties</t>
  </si>
  <si>
    <t>Street Clean. Fees &amp; Charges</t>
  </si>
  <si>
    <t>Street Clean. Misc Income</t>
  </si>
  <si>
    <t>Street Clean. Interments Inc</t>
  </si>
  <si>
    <t>Street Clean. Internal Income</t>
  </si>
  <si>
    <t>Street Clean. Graffiti Remova</t>
  </si>
  <si>
    <t>Street Clean. Pav Non Comm</t>
  </si>
  <si>
    <t>Street Clean. Rech to Servs</t>
  </si>
  <si>
    <t>Refuse Collect. Salaries Accrual Movement</t>
  </si>
  <si>
    <t>Refuse Collect. Pension Lump Sum Contribution</t>
  </si>
  <si>
    <t>Refuse Collect. Vacancy Provision</t>
  </si>
  <si>
    <t>Refuse Collect. Provision for Exit Packages</t>
  </si>
  <si>
    <t>Refuse Collect.Backfunded Supe</t>
  </si>
  <si>
    <t>Refuse Collect.Car All Lump</t>
  </si>
  <si>
    <t>Refuse Collect.Prof Subs</t>
  </si>
  <si>
    <t>Refuse Collect. Recruitment Exp</t>
  </si>
  <si>
    <t>Refuse Collect.Medical Exams</t>
  </si>
  <si>
    <t>Refuse Collect. Consultancy</t>
  </si>
  <si>
    <t>Refuse Collect.Land Registry F</t>
  </si>
  <si>
    <t>Refuse Collect.Data Card Fees</t>
  </si>
  <si>
    <t>Refuse Collect.Insurance Rech</t>
  </si>
  <si>
    <t>Refuse Collect.Advertising</t>
  </si>
  <si>
    <t>Refuse Collect.Mobile Phones</t>
  </si>
  <si>
    <t>Refuse Collect.Conference/Semi</t>
  </si>
  <si>
    <t>Refuse Collect.Grant/Loan Pay</t>
  </si>
  <si>
    <t>Refuse Collect.Fuel Oil &amp; Grea</t>
  </si>
  <si>
    <t>Refuse Collect.Vehicle and Pla</t>
  </si>
  <si>
    <t>Refuse Collect.Mechanics Rech</t>
  </si>
  <si>
    <t>Refuse Collect.Transport Rech</t>
  </si>
  <si>
    <t>Refuse Collect.Central Support</t>
  </si>
  <si>
    <t>Refuse Collect.Direct Support</t>
  </si>
  <si>
    <t>Refuse Collect.Phone Recharge</t>
  </si>
  <si>
    <t>Refuse Collect.Emergency C Out</t>
  </si>
  <si>
    <t>Refuse Collect.Depot Recharge</t>
  </si>
  <si>
    <t>Refuse Collect.Compensation</t>
  </si>
  <si>
    <t>Refuse Collect.Refunds</t>
  </si>
  <si>
    <t>Refuse Collect. Write Offs</t>
  </si>
  <si>
    <t>Refuse Collect. Impairment</t>
  </si>
  <si>
    <t>Refuse Collect. Depreciation</t>
  </si>
  <si>
    <t>Refuse Collect. Grant Income</t>
  </si>
  <si>
    <t>Refuse Collect.Misc Income</t>
  </si>
  <si>
    <t>Refuse Collect.Equipment Sales</t>
  </si>
  <si>
    <t>Refuse Collect.SaleofPlasSacks</t>
  </si>
  <si>
    <t>Refuse Collect.Admin Chg</t>
  </si>
  <si>
    <t>Refuse Collect.Rech to Servs</t>
  </si>
  <si>
    <t>Recycling Salaries Accrual Movement</t>
  </si>
  <si>
    <t>Recycling Pension Lump Sum Contribution</t>
  </si>
  <si>
    <t>Recycling Vacancy Provision</t>
  </si>
  <si>
    <t>Recycling Backfunded Supe</t>
  </si>
  <si>
    <t>Recycling Sals Overtime</t>
  </si>
  <si>
    <t>Recycling Hired Staff</t>
  </si>
  <si>
    <t>Recycling Car All Lump</t>
  </si>
  <si>
    <t>RecyclingTraining Exps</t>
  </si>
  <si>
    <t>RecyclingProf Subs</t>
  </si>
  <si>
    <t>Recycling Medical Exams</t>
  </si>
  <si>
    <t>Recycling Premises Repair</t>
  </si>
  <si>
    <t>Recycling New Equipment</t>
  </si>
  <si>
    <t>Recycling Equipment Maint</t>
  </si>
  <si>
    <t>RecyclingJournals/Books/</t>
  </si>
  <si>
    <t>Recycling Refuse Sacks</t>
  </si>
  <si>
    <t>Recycling Prot Clothing</t>
  </si>
  <si>
    <t>Recycling Pub Clean Rech</t>
  </si>
  <si>
    <t>Recycling Other External</t>
  </si>
  <si>
    <t>Recycling Bottle Banks</t>
  </si>
  <si>
    <t>Recycling Letterbox</t>
  </si>
  <si>
    <t>Recycling Insurance Rech</t>
  </si>
  <si>
    <t>RecyclingAdvertising</t>
  </si>
  <si>
    <t>RecyclingMobile Phones</t>
  </si>
  <si>
    <t>RecyclingConference/Semi</t>
  </si>
  <si>
    <t>Recycling Use Hired Plant</t>
  </si>
  <si>
    <t>Recycling LOELA Testing</t>
  </si>
  <si>
    <t>Recycling Transport Rech</t>
  </si>
  <si>
    <t>RecyclingCentral Support</t>
  </si>
  <si>
    <t>RecyclingDirect Support</t>
  </si>
  <si>
    <t>Recycling Phone Recharge</t>
  </si>
  <si>
    <t>Recycling Depot Recharge</t>
  </si>
  <si>
    <t>Recycling Compensation</t>
  </si>
  <si>
    <t>RecyclingPromotion &amp; Edu</t>
  </si>
  <si>
    <t>Recycling WPEG Expend</t>
  </si>
  <si>
    <t>Recycling Waste Partners</t>
  </si>
  <si>
    <t>Recycling School Recyclin</t>
  </si>
  <si>
    <t>Recycling Write Offs</t>
  </si>
  <si>
    <t>Recycling Impairment</t>
  </si>
  <si>
    <t>Recycling Depreciation</t>
  </si>
  <si>
    <t>Recycling REFCUS</t>
  </si>
  <si>
    <t>Recycling Grant Income</t>
  </si>
  <si>
    <t>Recycling Reimbursements</t>
  </si>
  <si>
    <t>Recycling Ext Funding Inc</t>
  </si>
  <si>
    <t>RecyclingRecyling</t>
  </si>
  <si>
    <t>Recycling Fees &amp; Charges</t>
  </si>
  <si>
    <t>Recycling Equipment Sales</t>
  </si>
  <si>
    <t>Recycling Mixed Paper Car</t>
  </si>
  <si>
    <t>RecyclingGlass Income</t>
  </si>
  <si>
    <t>Recycling Textiles income</t>
  </si>
  <si>
    <t>Recycling Garden Bags</t>
  </si>
  <si>
    <t>Recycling Super(ees) Deds</t>
  </si>
  <si>
    <t>Recycling Depn Write Back</t>
  </si>
  <si>
    <t>Recycling DispoSalaries</t>
  </si>
  <si>
    <t>Recycling Dispo Salaries Accrual Movement</t>
  </si>
  <si>
    <t>Recycling Dispo Pension Lump Sum Contribution</t>
  </si>
  <si>
    <t>Recycling Dispo Vacancy Provision</t>
  </si>
  <si>
    <t>Recycling Dispo Backfunded Supe</t>
  </si>
  <si>
    <t>Recycling DispoSals Overtime</t>
  </si>
  <si>
    <t>Recycling DispoHired Staff</t>
  </si>
  <si>
    <t>Recycling DispoTraining Exps</t>
  </si>
  <si>
    <t>Recycling DispoTravel Expenses</t>
  </si>
  <si>
    <t>Recycling DispoPremises Repair</t>
  </si>
  <si>
    <t>Recycling Dispo Special Works</t>
  </si>
  <si>
    <t>Recycling DispoNew Equipment</t>
  </si>
  <si>
    <t>Recycling DispoEquipment Maint</t>
  </si>
  <si>
    <t>Recycling Dispo Maint Contracts</t>
  </si>
  <si>
    <t>Recycling DispoEquipment Tools</t>
  </si>
  <si>
    <t>Recycling Dispo Closing Stock</t>
  </si>
  <si>
    <t>Recycling DispoChemicals</t>
  </si>
  <si>
    <t>Recycling DispoProt Clothing</t>
  </si>
  <si>
    <t>Recycling Dispo Tipping Charge</t>
  </si>
  <si>
    <t>Recycling Dispo Legal Fees</t>
  </si>
  <si>
    <t>Recycling DispoOther External</t>
  </si>
  <si>
    <t>Recycling DispoPrinting and St</t>
  </si>
  <si>
    <t>Recycling DispoInsurance Rech</t>
  </si>
  <si>
    <t>Recycling DispoAlarms</t>
  </si>
  <si>
    <t>Recycling DispoUse Hired Plant</t>
  </si>
  <si>
    <t>Recycling Dispo Mechanics Rech</t>
  </si>
  <si>
    <t>Recycling DispoTransport Rech</t>
  </si>
  <si>
    <t>Recycling Dispo Central Support</t>
  </si>
  <si>
    <t>Recycling Dispo Direct Support</t>
  </si>
  <si>
    <t>Recycling Dispo Phone Recharge</t>
  </si>
  <si>
    <t>Recycling Dispo Depot Recharge</t>
  </si>
  <si>
    <t>Recycling DispoRCCO</t>
  </si>
  <si>
    <t>Recycling Dispo Impairment</t>
  </si>
  <si>
    <t>Recycling DispoDepreciation</t>
  </si>
  <si>
    <t>Recycling Dispo Grant Income</t>
  </si>
  <si>
    <t>Recycling Dispo Contributions</t>
  </si>
  <si>
    <t>Recycling Dispo Equipment Sales</t>
  </si>
  <si>
    <t>Recycling Dispo Sale of Oil</t>
  </si>
  <si>
    <t>Recycling Dispo Mix Paper&amp;Card</t>
  </si>
  <si>
    <t>Recycling Dispo Aluminium</t>
  </si>
  <si>
    <t>Recycling Dispo Paper</t>
  </si>
  <si>
    <t>Recycling Dispo Card</t>
  </si>
  <si>
    <t>Recycling Dispo Glass</t>
  </si>
  <si>
    <t>Recycling Dispo Metal</t>
  </si>
  <si>
    <t>Recycling Dispo Plastics</t>
  </si>
  <si>
    <t>Recycling Dispo Steel</t>
  </si>
  <si>
    <t>Recycling Dispo Sale of Commercial Recycling</t>
  </si>
  <si>
    <t>Waste Minimisat Salaries Accrual Movement</t>
  </si>
  <si>
    <t>Waste Minimisat Pension Lump Sum Contribution</t>
  </si>
  <si>
    <t>Waste Minimisat Vacancy Provision</t>
  </si>
  <si>
    <t>Waste Minimisat Backfunded Supe</t>
  </si>
  <si>
    <t>Waste MinimisatJournals/Books/</t>
  </si>
  <si>
    <t>Waste Minimisat Insurance Rech</t>
  </si>
  <si>
    <t>Waste MinimisatConference/Semi</t>
  </si>
  <si>
    <t>Waste Minimisat Central Support</t>
  </si>
  <si>
    <t>Waste Minimisat Direct Support</t>
  </si>
  <si>
    <t>Waste Minimisat Phone Recharge</t>
  </si>
  <si>
    <t>Waste MinimisatWaste Inititive</t>
  </si>
  <si>
    <t>Waste MinimisatSchool Recyclin</t>
  </si>
  <si>
    <t>Waste MinimisatGrant Income</t>
  </si>
  <si>
    <t>Waste Minimisat Reimbursements</t>
  </si>
  <si>
    <t>Waste Minimisat Ext Funding Inc</t>
  </si>
  <si>
    <t>Garden Waste Collection Salaries</t>
  </si>
  <si>
    <t>Garden Waste Collection Hired Staff</t>
  </si>
  <si>
    <t>Garden Waste Collection Transport Rech</t>
  </si>
  <si>
    <t>Garden Waste Collection Central Support</t>
  </si>
  <si>
    <t>Garden Waste Collection Direct Support</t>
  </si>
  <si>
    <t>Mechanics Works Salaries Accrual Movement</t>
  </si>
  <si>
    <t>Mechanics Works Pension Lump Sum Contribution</t>
  </si>
  <si>
    <t>Mechanics Works Vacancy Provision</t>
  </si>
  <si>
    <t>Mechanics Works Provision for Exit Packages</t>
  </si>
  <si>
    <t>Mechanics WorksBackfunded Supe</t>
  </si>
  <si>
    <t>Mechanics WorksTraining Exps</t>
  </si>
  <si>
    <t>Mechanics Works Travel Expenses</t>
  </si>
  <si>
    <t>Mechanics WorksProf Subs</t>
  </si>
  <si>
    <t>Mechanics WorksMedical Exams</t>
  </si>
  <si>
    <t>Mechanics WorksMaint Contracts</t>
  </si>
  <si>
    <t>Mechanics WorksTipping Charge</t>
  </si>
  <si>
    <t>Mechanics Works Prof Serv</t>
  </si>
  <si>
    <t>Mechanics WorksEngineers Fees</t>
  </si>
  <si>
    <t>Mechanics Works Other External</t>
  </si>
  <si>
    <t>Mechanics WorksInsurance Rech</t>
  </si>
  <si>
    <t>Mechanics WorksMobile Phones</t>
  </si>
  <si>
    <t>Mechanics WorksAlarms</t>
  </si>
  <si>
    <t>Mechanics WorksUse Hired Plant</t>
  </si>
  <si>
    <t>Mechanics WorksTracking</t>
  </si>
  <si>
    <t>Mechanics WorksTransport Rech</t>
  </si>
  <si>
    <t>Mechanics WorksCentral Support</t>
  </si>
  <si>
    <t>Mechanics WorksDirect Support</t>
  </si>
  <si>
    <t>Mechanics WorksPhone Recharge</t>
  </si>
  <si>
    <t>Mechanics WorksEmergency C Out</t>
  </si>
  <si>
    <t>Mechanics WorksImpairment</t>
  </si>
  <si>
    <t>Mechanics WorksDepreciation</t>
  </si>
  <si>
    <t>Mechanics WorksMetal Income</t>
  </si>
  <si>
    <t>Mechanics Works Internal Income</t>
  </si>
  <si>
    <t>Mechanics WorksService Reharge</t>
  </si>
  <si>
    <t>Mechanics Works Transfer of Bal</t>
  </si>
  <si>
    <t>Oadby Depot Salaries Accrual Movement</t>
  </si>
  <si>
    <t>Oadby Depot Vacancy Provision</t>
  </si>
  <si>
    <t>Oadby Depot Backfunded Supe</t>
  </si>
  <si>
    <t>Oadby Depot Training Exps</t>
  </si>
  <si>
    <t>Oadby DepotPremPremises Repair</t>
  </si>
  <si>
    <t>Oadby Depot External site</t>
  </si>
  <si>
    <t>Oadby Depot Special Works</t>
  </si>
  <si>
    <t>Oadby Depot Contract Clean</t>
  </si>
  <si>
    <t>Oadby Depot Other Cleaning</t>
  </si>
  <si>
    <t>Oadby Depot Computer Hware</t>
  </si>
  <si>
    <t>Oadby Depot Computer Sware</t>
  </si>
  <si>
    <t>Oadby Depot Equipment Lease</t>
  </si>
  <si>
    <t>Oadby Depot Maint Contracts</t>
  </si>
  <si>
    <t>Oadby Depot TV Lic/Aerials</t>
  </si>
  <si>
    <t>Oadby Depot Sanitary Dispos</t>
  </si>
  <si>
    <t>Oadby Depot Vending Machine</t>
  </si>
  <si>
    <t>Oadby Depot Prot Clothing</t>
  </si>
  <si>
    <t>Oadby Depot Grnds Mainten</t>
  </si>
  <si>
    <t>Oadby DepotTipping Charge</t>
  </si>
  <si>
    <t>Oadby Depot Prof Serv</t>
  </si>
  <si>
    <t>Oadby Depot Land Registry F</t>
  </si>
  <si>
    <t>Oadby DepotVehicle Licence</t>
  </si>
  <si>
    <t>Oadby Depot Other Licences</t>
  </si>
  <si>
    <t>Oadby Depot Legionella Test</t>
  </si>
  <si>
    <t>Oadby Depot Skip Hire</t>
  </si>
  <si>
    <t>Oadby Depot General Expense</t>
  </si>
  <si>
    <t>Oadby DepotInsurance Rech</t>
  </si>
  <si>
    <t>Oadby DepotTeleTelephone Bills</t>
  </si>
  <si>
    <t>Oadby Depot Mobile Phones</t>
  </si>
  <si>
    <t>Oadby Depot Telephone Netwo</t>
  </si>
  <si>
    <t>Oadby Depot Mechanics Rech</t>
  </si>
  <si>
    <t>Oadby Depot Transport Rech</t>
  </si>
  <si>
    <t>Oadby DepotCentral Support</t>
  </si>
  <si>
    <t>Oadby DepotDirect Support</t>
  </si>
  <si>
    <t>Oadby Depot Printing &amp; Stat</t>
  </si>
  <si>
    <t>Oadby Depot Phone Recharge</t>
  </si>
  <si>
    <t>Oadby Depot Emergency C Out</t>
  </si>
  <si>
    <t>Oadby Depot Projects-Other</t>
  </si>
  <si>
    <t>Oadby Depot Impairment</t>
  </si>
  <si>
    <t>Oadby DepotDepreciation</t>
  </si>
  <si>
    <t>Oadby Depot Reimbursements</t>
  </si>
  <si>
    <t>Oadby Depot Equipment Sales</t>
  </si>
  <si>
    <t>Oadby Depot Metal Income</t>
  </si>
  <si>
    <t>Oadby DepotGarage Rent</t>
  </si>
  <si>
    <t>Oadby Depot Rech to Servs</t>
  </si>
  <si>
    <t>Oadby Depot Depn Write Back</t>
  </si>
  <si>
    <t>Oadby Depot Vaccancy provision</t>
  </si>
  <si>
    <t>Grounds Maintenance Holding Salaries Accrual Movement</t>
  </si>
  <si>
    <t>Grounds Maintenance Holding Pension Lump Sum Contribution</t>
  </si>
  <si>
    <t>Grounds Maintenance Holding Vacancy Provision</t>
  </si>
  <si>
    <t>Grounds Maintenance Holding Provision for Exit Packages</t>
  </si>
  <si>
    <t>Grounds Maintenance Holding Backfunded Supe</t>
  </si>
  <si>
    <t>Grounds Maintenance Holding Emergency Call</t>
  </si>
  <si>
    <t>Grounds Maintenance Holding Car All Lump</t>
  </si>
  <si>
    <t>Grounds Maintenance Holding Training Exps</t>
  </si>
  <si>
    <t>Grounds Maintenance Holding Prof Subs</t>
  </si>
  <si>
    <t>Grounds Maintenance Holding Journals/Books/</t>
  </si>
  <si>
    <t>Grounds Maintenance Holding Insurance Rech</t>
  </si>
  <si>
    <t>Grounds Maintenance Holding Mobile Phones</t>
  </si>
  <si>
    <t>Grounds Maintenance Holding Mechanics Rech</t>
  </si>
  <si>
    <t>Grounds Maintenance Holding Transport Rech</t>
  </si>
  <si>
    <t>Grounds Maintenance Holding Central Support</t>
  </si>
  <si>
    <t>Grounds Maintenance Holding Direct Support</t>
  </si>
  <si>
    <t>Grounds Maintenance Holding Phone Recharge</t>
  </si>
  <si>
    <t>Grounds Maintenance Holding Depot Recharge</t>
  </si>
  <si>
    <t>Grounds Maintenance Holding Compensation</t>
  </si>
  <si>
    <t>Grounds Maintenance Holding Write Offs</t>
  </si>
  <si>
    <t>Grounds Maintenance Holding Pride of the Borough</t>
  </si>
  <si>
    <t>Grounds Maintenance Holding Equipment Sales</t>
  </si>
  <si>
    <t>Grounds Maintenance Holding Rech to Servs</t>
  </si>
  <si>
    <t>Fleet Manage Training Exps</t>
  </si>
  <si>
    <t>Fleet Manage Prof Subs</t>
  </si>
  <si>
    <t>Fleet Manage Cleaning Mats</t>
  </si>
  <si>
    <t>Fleet Manage New Equipment</t>
  </si>
  <si>
    <t>Fleet Manage Comp HwareMaint</t>
  </si>
  <si>
    <t>Fleet Manage H&amp;S Consumables</t>
  </si>
  <si>
    <t>Fleet Manage Equipment Tools</t>
  </si>
  <si>
    <t>Fleet Manage Journals/Books/</t>
  </si>
  <si>
    <t>Fleet Manage Prof Serv</t>
  </si>
  <si>
    <t>Fleet Manage Vehicle Licence</t>
  </si>
  <si>
    <t>Fleet Manage Software Licenc</t>
  </si>
  <si>
    <t>Fleet Manage Printing and St</t>
  </si>
  <si>
    <t>Fleet Manage Insurance Rech</t>
  </si>
  <si>
    <t>Fleet Manage Operators Lic.</t>
  </si>
  <si>
    <t>Fleet Manage Tyres</t>
  </si>
  <si>
    <t>Fleet Manage Road Fund Lic</t>
  </si>
  <si>
    <t>Fleet Manage M.O.T.Fees</t>
  </si>
  <si>
    <t>Fleet Manage Tracking</t>
  </si>
  <si>
    <t>Fleet Manage Fuel Oil &amp; Grea</t>
  </si>
  <si>
    <t>Fleet Manage Spare Parts</t>
  </si>
  <si>
    <t>Fleet Manage LOELA Testing</t>
  </si>
  <si>
    <t>Fleet Manage Vehicle Repairs</t>
  </si>
  <si>
    <t>Fleet Manage Purchase of Veh</t>
  </si>
  <si>
    <t>Fleet Manage Lease Payments</t>
  </si>
  <si>
    <t>Fleet Manage Hand Back Charg</t>
  </si>
  <si>
    <t>Fleet Manage Brokers Fees</t>
  </si>
  <si>
    <t>Fleet Manage Transport Rech</t>
  </si>
  <si>
    <t>Fleet Manage Central Support</t>
  </si>
  <si>
    <t>Fleet Manage Direct Support</t>
  </si>
  <si>
    <t>Fleet Manage Rech to Servs</t>
  </si>
  <si>
    <t>+70000</t>
  </si>
  <si>
    <t>1920
Actuals</t>
  </si>
  <si>
    <t>BUDGET PAPERS 2021/22 - CUSTOMER SERVICE &amp; TRANSFORMATION</t>
  </si>
  <si>
    <t>Shared Service</t>
  </si>
  <si>
    <t>Letterbox</t>
  </si>
  <si>
    <t>Language Line</t>
  </si>
  <si>
    <t>Leicester Comedy Festival</t>
  </si>
  <si>
    <t>Direxct Control Income</t>
  </si>
  <si>
    <t>Information, Communications &amp; Technology</t>
  </si>
  <si>
    <t>I.T. Disaster</t>
  </si>
  <si>
    <t>W-Fi Enhancement</t>
  </si>
  <si>
    <t>LICPT Telephony Project</t>
  </si>
  <si>
    <t>Capitalisation of Salaries for project work</t>
  </si>
  <si>
    <t>Cleaning</t>
  </si>
  <si>
    <t>Shared Service Work</t>
  </si>
  <si>
    <t>Security Services</t>
  </si>
  <si>
    <t>Unders/Overs</t>
  </si>
  <si>
    <t>Head of Customer Services</t>
  </si>
  <si>
    <t>BUDGET PAPERS 2021/22 - HOUSING GENERAL FUND</t>
  </si>
  <si>
    <t>Cleaning Contract</t>
  </si>
  <si>
    <t>Repayments of Improvement Grant</t>
  </si>
  <si>
    <t>Rent - Third Party Properties</t>
  </si>
  <si>
    <t>Offsite Secure Storage</t>
  </si>
  <si>
    <t>Rent - Hostels</t>
  </si>
  <si>
    <t>Software Licence Maintenance</t>
  </si>
  <si>
    <t>Set Up / Hand Back Charges</t>
  </si>
  <si>
    <t>Emergency Accommodation</t>
  </si>
  <si>
    <t>Domestic Abuse</t>
  </si>
  <si>
    <t>Housing Benefit Payments</t>
  </si>
  <si>
    <t>Rent - Orchard Property Group 20</t>
  </si>
  <si>
    <t>Repairs &amp; Maintenance</t>
  </si>
  <si>
    <t>Decorating</t>
  </si>
  <si>
    <t>Pest Control Service</t>
  </si>
  <si>
    <t>Wi-Fi Charges</t>
  </si>
  <si>
    <t>Rent</t>
  </si>
  <si>
    <t>Private Improvements for People with Disabilities</t>
  </si>
  <si>
    <t>New Equipment - RADAR Keys</t>
  </si>
  <si>
    <t>Sale of Keys</t>
  </si>
  <si>
    <t>INDIRECT CONTROL INCOME/EXPENDITURE</t>
  </si>
  <si>
    <t>Boulter Crescent Community Flat</t>
  </si>
  <si>
    <t>Premises Repairs</t>
  </si>
  <si>
    <t>Legionella</t>
  </si>
  <si>
    <t>Telephones - Broadband Connection</t>
  </si>
  <si>
    <t>Contribution from Safer Communities Income</t>
  </si>
  <si>
    <t>Contribution from HRA</t>
  </si>
  <si>
    <t>Cleaning Contract - Additional Sites</t>
  </si>
  <si>
    <t>19/10/2020</t>
  </si>
  <si>
    <t>11:18</t>
  </si>
  <si>
    <t>GL Account Codes for : Enquiry Group: SPEND v ORIG BUD v REV BUD/GL Account Code Range: 14***/**** to 49***/**** / Enquiry Year: 2021/ Period: 00 to 12</t>
  </si>
  <si>
    <t>Env Health Salaries Accrual Movement</t>
  </si>
  <si>
    <t>Env Health Pension Lump Sum Contribution</t>
  </si>
  <si>
    <t>Env Health Vacancy Provision</t>
  </si>
  <si>
    <t>Env Health Provision for Exit Packages</t>
  </si>
  <si>
    <t>Env Health Backfunded Supe</t>
  </si>
  <si>
    <t>Env Health     Hired Staff</t>
  </si>
  <si>
    <t>Env Health Car All Lump</t>
  </si>
  <si>
    <t>Env Health Recruitment Exp</t>
  </si>
  <si>
    <t>Env Health Fixt&amp;Fitt Maint</t>
  </si>
  <si>
    <t>Env HealthJournals/Books/</t>
  </si>
  <si>
    <t>Env Health CRB Checks</t>
  </si>
  <si>
    <t>Env Health Legal Fees</t>
  </si>
  <si>
    <t>Env Health Prof Serv</t>
  </si>
  <si>
    <t>Env Health Analyst Fees</t>
  </si>
  <si>
    <t>Env Health     Other External</t>
  </si>
  <si>
    <t>Env HealthCourt Costs</t>
  </si>
  <si>
    <t>Env HealthInsurance Rech</t>
  </si>
  <si>
    <t>Env Health Telephone Bills</t>
  </si>
  <si>
    <t>Env HealthMobile Phones</t>
  </si>
  <si>
    <t>Env Health     Voice Mail</t>
  </si>
  <si>
    <t>Env Health Conference/Semi</t>
  </si>
  <si>
    <t>Env Health Accommodation</t>
  </si>
  <si>
    <t>Env HealthCentral Support</t>
  </si>
  <si>
    <t>Env HealthDirect Support</t>
  </si>
  <si>
    <t>Env Health Printing &amp; Stat</t>
  </si>
  <si>
    <t>Env Health Phone Recharge</t>
  </si>
  <si>
    <t>Env Health Postage Recharg</t>
  </si>
  <si>
    <t>Env Health     Emergency C Out</t>
  </si>
  <si>
    <t>Env Health     Smoke Free Leg.</t>
  </si>
  <si>
    <t>Env Health     Write Offs</t>
  </si>
  <si>
    <t>Env Health Depreciation</t>
  </si>
  <si>
    <t>Env Health     Grant Income</t>
  </si>
  <si>
    <t>Env Health Contributions</t>
  </si>
  <si>
    <t>Env Health     Recovery of Cos</t>
  </si>
  <si>
    <t>Env Health Camera Surveys</t>
  </si>
  <si>
    <t>Health Educ    Sals Food HC</t>
  </si>
  <si>
    <t>Health Educ    Analyst Fees</t>
  </si>
  <si>
    <t>Health EducGeneral Expense</t>
  </si>
  <si>
    <t>Health EducCentral Support</t>
  </si>
  <si>
    <t>Health EducDirect Support</t>
  </si>
  <si>
    <t>Health EducCourse Fee</t>
  </si>
  <si>
    <t>Energy ConservGrant/Loan Pay</t>
  </si>
  <si>
    <t>Energy Conserv Central Support</t>
  </si>
  <si>
    <t>Energy ConservDirect Support</t>
  </si>
  <si>
    <t>Env. Protect Prof Serv</t>
  </si>
  <si>
    <t>Env. Protect   Land Registry F</t>
  </si>
  <si>
    <t>Env. ProtectInsurance Rech</t>
  </si>
  <si>
    <t>Env. ProtectCentral Support</t>
  </si>
  <si>
    <t>Env. ProtectDirect Support</t>
  </si>
  <si>
    <t>Env. Protect   Contaminated La</t>
  </si>
  <si>
    <t>Env. Protect   Grant Income</t>
  </si>
  <si>
    <t>Env. Protect   Reimbursements</t>
  </si>
  <si>
    <t>Env. Protect   Recovery of Cos</t>
  </si>
  <si>
    <t>Env. Protect Camera Surveys</t>
  </si>
  <si>
    <t>Env. ProtectAdmin Chg</t>
  </si>
  <si>
    <t>Env. Protect **********</t>
  </si>
  <si>
    <t>Env. Protect Environmental Permits</t>
  </si>
  <si>
    <t>Infect Disease Central Support</t>
  </si>
  <si>
    <t>Infect DiseaseDirect Support</t>
  </si>
  <si>
    <t>Pest Control Salaries Accrual Movement</t>
  </si>
  <si>
    <t>Pest Control Pension Lump Sum Contribution</t>
  </si>
  <si>
    <t>Pest Control Vacancy Provision</t>
  </si>
  <si>
    <t>Pest Control Backfunded Supe</t>
  </si>
  <si>
    <t>Pest Control   Hired Staff</t>
  </si>
  <si>
    <t>Pest ControlJournals/Books/</t>
  </si>
  <si>
    <t>Pest Control Other External</t>
  </si>
  <si>
    <t>Pest Control Insurance Rech</t>
  </si>
  <si>
    <t>Pest ControlTelTelephone Bills</t>
  </si>
  <si>
    <t>Pest ControlMobile Phones</t>
  </si>
  <si>
    <t>Pest Control   Use Hired Plant</t>
  </si>
  <si>
    <t>Pest ControlTransport Rech</t>
  </si>
  <si>
    <t>Pest ControlCentral Support</t>
  </si>
  <si>
    <t>Pest ControlDirect Support</t>
  </si>
  <si>
    <t>Pest Control   Depot Recharge</t>
  </si>
  <si>
    <t>Pest Control   Refunds</t>
  </si>
  <si>
    <t>Pest Control   Write Offs</t>
  </si>
  <si>
    <t>Pest Control Depreciation</t>
  </si>
  <si>
    <t>Pest Control Fees &amp; Charges</t>
  </si>
  <si>
    <t>Pest ControlWasps Dom Red</t>
  </si>
  <si>
    <t>Pest ControlWasps Comm</t>
  </si>
  <si>
    <t>Pest ControlRodents  DomRed</t>
  </si>
  <si>
    <t>Pest Control PestsDom</t>
  </si>
  <si>
    <t>Pest Control Vacancy provision</t>
  </si>
  <si>
    <t>Dog Control    Hired Staff</t>
  </si>
  <si>
    <t>Dog ControlDog Bin Empty</t>
  </si>
  <si>
    <t>Dog ControlProt Clothing</t>
  </si>
  <si>
    <t>Dog ControlMobile Phones</t>
  </si>
  <si>
    <t>Dog ControlTransport Rech</t>
  </si>
  <si>
    <t>Dog ControlCentral Support</t>
  </si>
  <si>
    <t>Dog ControlDirect Support</t>
  </si>
  <si>
    <t>Dog Control    Emergency C Out</t>
  </si>
  <si>
    <t>Dog Control    Write Offs</t>
  </si>
  <si>
    <t>Private Housing Premises Repair</t>
  </si>
  <si>
    <t>Private Housing External Contra</t>
  </si>
  <si>
    <t>Private HousingProf Serv</t>
  </si>
  <si>
    <t>Private HousingAudit Fees</t>
  </si>
  <si>
    <t>Private HousingPrinting and St</t>
  </si>
  <si>
    <t>Private HousingPriv Sec Grant</t>
  </si>
  <si>
    <t>Private HousingCentral Support</t>
  </si>
  <si>
    <t>Private HousingDirect Support</t>
  </si>
  <si>
    <t>Private Housing REFCUS</t>
  </si>
  <si>
    <t>Private Housing Contributions</t>
  </si>
  <si>
    <t>Private Housing HMO licence fee</t>
  </si>
  <si>
    <t>Comm. Dev.     Car All Lump</t>
  </si>
  <si>
    <t>Comm. Dev.     Mobile Library</t>
  </si>
  <si>
    <t>Comm. Dev.     Toy Library</t>
  </si>
  <si>
    <t>Comm. Dev.     Hospitality</t>
  </si>
  <si>
    <t>Comm. Dev.     Telephone Bills</t>
  </si>
  <si>
    <t>Comm. Dev.     Mobile Phones</t>
  </si>
  <si>
    <t>Comm. Dev.     Grant/Loan Pay</t>
  </si>
  <si>
    <t>Comm. Dev.     Accommodation</t>
  </si>
  <si>
    <t>Comm. Dev.     Phone Recharge</t>
  </si>
  <si>
    <t>Comm. Dev.     Comm Dev Act</t>
  </si>
  <si>
    <t>Comm. Dev.     Friends of Park</t>
  </si>
  <si>
    <t>Comm. Dev.     Homestart</t>
  </si>
  <si>
    <t>Comm. Dev.     Neighbourhood M</t>
  </si>
  <si>
    <t>Comm. Dev.     Voluntry Review</t>
  </si>
  <si>
    <t>Comm. Dev.     Grant Income</t>
  </si>
  <si>
    <t>Comm. Dev.     Contributions</t>
  </si>
  <si>
    <t>Comm. Dev.     Ext Funding Inc</t>
  </si>
  <si>
    <t>Comm. Dev.     Fees &amp; Charges</t>
  </si>
  <si>
    <t>Health Promo.  Accommodation</t>
  </si>
  <si>
    <t>Health Promo.  Central Support</t>
  </si>
  <si>
    <t>Health Promo.  Direct Support</t>
  </si>
  <si>
    <t>Health Promo.  Phone Recharge</t>
  </si>
  <si>
    <t>Health Promo.  Walking Project</t>
  </si>
  <si>
    <t>Health Promo.  Health Strategy</t>
  </si>
  <si>
    <t>Health Promo.  GP Referal</t>
  </si>
  <si>
    <t>Health Promo.  Cont from Res</t>
  </si>
  <si>
    <t>Rec &amp; Leisure  Sals Overtime</t>
  </si>
  <si>
    <t>Rec &amp; Leisure  Wages</t>
  </si>
  <si>
    <t>Rec &amp; Leisure  Training Exps</t>
  </si>
  <si>
    <t>Rec &amp; Leisure  Letterbox</t>
  </si>
  <si>
    <t>Rec &amp; Leisure  Hospitality</t>
  </si>
  <si>
    <t>Rec &amp; Leisure  Postage</t>
  </si>
  <si>
    <t>Rec &amp; Leisure  Mobile Phones</t>
  </si>
  <si>
    <t>Rec &amp; Leisure  Phone Recharge</t>
  </si>
  <si>
    <t>Rec &amp; Leisure  Comm Access</t>
  </si>
  <si>
    <t>Rec &amp; Leisure  Skate Park</t>
  </si>
  <si>
    <t>Rec &amp; Leisure  Child Protect</t>
  </si>
  <si>
    <t>Rec &amp; Leisure  PAC Programme</t>
  </si>
  <si>
    <t>Rec &amp; Leisure  Work Exercise</t>
  </si>
  <si>
    <t>Rec &amp; Leisure  Grant Income</t>
  </si>
  <si>
    <t>Rec &amp; Leisure  Sponsorship</t>
  </si>
  <si>
    <t>Rec &amp; Leisure  Fees &amp; Charges</t>
  </si>
  <si>
    <t>Rec &amp; Leisure  Cont from Res</t>
  </si>
  <si>
    <t>Arts Herit.Backfunded Supe</t>
  </si>
  <si>
    <t>Arts Herit.    Sals Overtime</t>
  </si>
  <si>
    <t>Arts Herit.    Hired Staff</t>
  </si>
  <si>
    <t>Arts Herit.    Training Exps</t>
  </si>
  <si>
    <t>Arts Herit.Travel Expenses</t>
  </si>
  <si>
    <t>Arts Herit.New Equipment</t>
  </si>
  <si>
    <t>Arts Herit.Journals/Books/</t>
  </si>
  <si>
    <t>Arts Herit.Other External</t>
  </si>
  <si>
    <t>Arts Herit.Printing and St</t>
  </si>
  <si>
    <t>Arts Herit.Insurance Rech</t>
  </si>
  <si>
    <t>Arts Herit.    Hospitality</t>
  </si>
  <si>
    <t>Arts Herit.Conference/Semi</t>
  </si>
  <si>
    <t>Arts Herit.Accommodation</t>
  </si>
  <si>
    <t>Arts Herit.Central Support</t>
  </si>
  <si>
    <t>Arts Herit.Direct Support</t>
  </si>
  <si>
    <t>Arts Herit.Printing &amp; Stat</t>
  </si>
  <si>
    <t>Arts Herit.    Phone Recharge</t>
  </si>
  <si>
    <t>Arts Herit.    Comm Access</t>
  </si>
  <si>
    <t>Arts Herit.    Unalloc Project</t>
  </si>
  <si>
    <t>Arts Herit.    Xmas Capers</t>
  </si>
  <si>
    <t>Arts Herit.Public Arts</t>
  </si>
  <si>
    <t>Arts Herit.Arts Festival</t>
  </si>
  <si>
    <t>Arts Herit.Arts Diary</t>
  </si>
  <si>
    <t>Arts Herit.Theatre Visit</t>
  </si>
  <si>
    <t>Arts Herit.Sch Hols</t>
  </si>
  <si>
    <t>Arts Herit.Summer Book</t>
  </si>
  <si>
    <t>Arts Herit.Arts Train</t>
  </si>
  <si>
    <t>Arts Herit.    Strategic Sport</t>
  </si>
  <si>
    <t>Arts Herit.    Centre Screen</t>
  </si>
  <si>
    <t>Arts Herit.    Concerts</t>
  </si>
  <si>
    <t>Arts Herit.    Arts Manage Ctt</t>
  </si>
  <si>
    <t>Arts Herit.Enrolment Days</t>
  </si>
  <si>
    <t>Arts Herit.Creative Writin</t>
  </si>
  <si>
    <t>Arts Herit.    Exhibitions</t>
  </si>
  <si>
    <t>Arts Herit.    Museum Conserv</t>
  </si>
  <si>
    <t>Arts Herit.    Rural Touring</t>
  </si>
  <si>
    <t>Arts Herit.    Dance Dev</t>
  </si>
  <si>
    <t>Arts Herit.    Art Therapy</t>
  </si>
  <si>
    <t>Arts Herit.    Arts Develop't.</t>
  </si>
  <si>
    <t>Arts Herit.    Arts Directory</t>
  </si>
  <si>
    <t>Arts Herit.    S Indian Arts</t>
  </si>
  <si>
    <t>Arts Herit. Depreciation</t>
  </si>
  <si>
    <t>Arts Herit.    Contributions</t>
  </si>
  <si>
    <t>Arts Herit.Arts  Grant</t>
  </si>
  <si>
    <t>Arts Herit.    Fees &amp; Charges</t>
  </si>
  <si>
    <t>Arts Herit.Theatre Visits</t>
  </si>
  <si>
    <t>Arts Herit.    Cont from Res</t>
  </si>
  <si>
    <t>Multicultural  Multi Cultural</t>
  </si>
  <si>
    <t>Multicultural  Central Support</t>
  </si>
  <si>
    <t>Multicultural  Direct Support</t>
  </si>
  <si>
    <t>Multicultural  Multicultural</t>
  </si>
  <si>
    <t>Multicultural  Asian Elders</t>
  </si>
  <si>
    <t>Multicultural  Multicult AGM</t>
  </si>
  <si>
    <t>Homelessness Salaries Accrual Movement</t>
  </si>
  <si>
    <t>Homelessness Vacancy Provision</t>
  </si>
  <si>
    <t>Homelessness Provision for Exit Packages</t>
  </si>
  <si>
    <t>Homelessness Sals Overtime</t>
  </si>
  <si>
    <t>Homelessness Car All Lump</t>
  </si>
  <si>
    <t>HomelessnessOther Cleaning</t>
  </si>
  <si>
    <t>Homelessness HRA Properties</t>
  </si>
  <si>
    <t>HomelessnessNNDR</t>
  </si>
  <si>
    <t>Homelessness   Equipment Maint</t>
  </si>
  <si>
    <t>Homelessness   Other Costs</t>
  </si>
  <si>
    <t>Homelessness Legionella Test</t>
  </si>
  <si>
    <t>HomelessnessGeneral Expense</t>
  </si>
  <si>
    <t>Homelessness Insurance Rech</t>
  </si>
  <si>
    <t>HomelessnessTelTelephone Bills</t>
  </si>
  <si>
    <t>Homelessness Mobile Phones</t>
  </si>
  <si>
    <t>HomelessnessCentral Support</t>
  </si>
  <si>
    <t>HomelessnessDirect Support</t>
  </si>
  <si>
    <t>Homelessness   Emergency C Out</t>
  </si>
  <si>
    <t>Homelessness Compensation</t>
  </si>
  <si>
    <t>Homelessness   Refunds</t>
  </si>
  <si>
    <t>HomelessnessMiscellaneous</t>
  </si>
  <si>
    <t>Homelessness Impairment</t>
  </si>
  <si>
    <t>Homelessness Depreciation</t>
  </si>
  <si>
    <t>Homelessness   Rent Rebate</t>
  </si>
  <si>
    <t>Homelessness Contributions</t>
  </si>
  <si>
    <t>Belmont House Hostel Contract Clean</t>
  </si>
  <si>
    <t>Belmont House Hostel Sanitary Dispos</t>
  </si>
  <si>
    <t>Belmont House Hostel   Central Support</t>
  </si>
  <si>
    <t>Belmont House Hostel Impairment</t>
  </si>
  <si>
    <t>Belmont House Hostel Depreciation</t>
  </si>
  <si>
    <t>Not Required</t>
  </si>
  <si>
    <t>Day CentresPremPremises Repair</t>
  </si>
  <si>
    <t>Day CentresRents and Easem</t>
  </si>
  <si>
    <t>Day CentresNew Equipment</t>
  </si>
  <si>
    <t>Day CentresEquipment Maint</t>
  </si>
  <si>
    <t>Day CentresOther Contract</t>
  </si>
  <si>
    <t>Day Centres    Other External</t>
  </si>
  <si>
    <t>Day Centres    Legionella Test</t>
  </si>
  <si>
    <t>Day CentresInsurance Rech</t>
  </si>
  <si>
    <t>Day CentresDirect Support</t>
  </si>
  <si>
    <t>Day Centres    Impairment</t>
  </si>
  <si>
    <t>Day Centres REFCUS</t>
  </si>
  <si>
    <t>Day Entres External Fundng</t>
  </si>
  <si>
    <t>Imps for People New Equipment</t>
  </si>
  <si>
    <t>Imps for PeoplePrinting and St</t>
  </si>
  <si>
    <t>Imps for PeopleCentral Support</t>
  </si>
  <si>
    <t>Imps for PeopleDirect Support</t>
  </si>
  <si>
    <t>Imps for People Misc Income</t>
  </si>
  <si>
    <t>Strategic Hsg  Other External</t>
  </si>
  <si>
    <t>Strategic Hsg Central Support</t>
  </si>
  <si>
    <t>Boulter Cres Community Flat Salaries</t>
  </si>
  <si>
    <t>Boulter Cres Community Flat Pension Lump Sum Contribution</t>
  </si>
  <si>
    <t>Boulter Cres Community Flat Backfunded Supe</t>
  </si>
  <si>
    <t>Boulter Cres Community Flat Travel Expenses</t>
  </si>
  <si>
    <t>Boulter Cres Community Flat Premises Repair</t>
  </si>
  <si>
    <t>Boulter Cres Community Flat Contract Clean</t>
  </si>
  <si>
    <t>Boulter Cres Community Flat Cleaning Mats</t>
  </si>
  <si>
    <t>Boulter Cres Community Flat Equipment Maint</t>
  </si>
  <si>
    <t>Boulter Cres Community Flat Printing and St</t>
  </si>
  <si>
    <t>Boulter Cres Community Flat Insurance Rech</t>
  </si>
  <si>
    <t>Boulter Cres Community Flat Publicity</t>
  </si>
  <si>
    <t>Boulter Cres Community Flat Mobile Phones</t>
  </si>
  <si>
    <t>Boulter Cres Community Flat Central Support</t>
  </si>
  <si>
    <t>Boulter Cres Community Flat Safer Comm Init</t>
  </si>
  <si>
    <t>Boulter Cres Community Flat Rech to Servs</t>
  </si>
  <si>
    <t>Boulter Crescent Lottery Schm Salaries</t>
  </si>
  <si>
    <t>Boulter Crescent Lottery Schm Backfunded Supe</t>
  </si>
  <si>
    <t>Boulter Crescent Lottery Schm Training Exps</t>
  </si>
  <si>
    <t>Boulter Crescent Lottery Schm Travel Expenses</t>
  </si>
  <si>
    <t>Boulter Crescent Lottery Schm Recruitment Exp</t>
  </si>
  <si>
    <t>Boulter Crescent Lottery Schm Cleaning Mats</t>
  </si>
  <si>
    <t>Boulter Crescent Lottery Schm New Equipment</t>
  </si>
  <si>
    <t>Boulter Crescent Lottery Schm Printing and St</t>
  </si>
  <si>
    <t>Boulter Crescent Lottery Schm General Expense</t>
  </si>
  <si>
    <t>Boulter Crescent Lottery Schm Insurance Rech</t>
  </si>
  <si>
    <t>Boulter Crescent Lottery Schm Publicity</t>
  </si>
  <si>
    <t>Boulter Crescent Lottery Schm Advertising</t>
  </si>
  <si>
    <t>Boulter Crescent Lottery Schm Direct Support</t>
  </si>
  <si>
    <t>Boulter Crescent Lottery Schm Projects-Other</t>
  </si>
  <si>
    <t>Boulter Crescent Lottery Schm Grant Income</t>
  </si>
  <si>
    <t>Boulter Crescent Lottery Schm Contributions</t>
  </si>
  <si>
    <t>11:19</t>
  </si>
  <si>
    <t>GL Account Codes for : Enquiry Group: SPEND v ORIG BUD v REV BUD/GL Account Code Range: 14***/**** to 49***/**** / Enquiry Year: 2021/ Period: 00 to 06</t>
  </si>
  <si>
    <t>Information and Public Relations</t>
  </si>
  <si>
    <t xml:space="preserve"> </t>
  </si>
  <si>
    <t>Revised Budget 2020-21</t>
  </si>
  <si>
    <t>STATUS</t>
  </si>
  <si>
    <t>Budget 2021/22</t>
  </si>
  <si>
    <t>Planning</t>
  </si>
  <si>
    <t>C &amp; W</t>
  </si>
  <si>
    <t>C &amp; W Depo</t>
  </si>
  <si>
    <t>L &amp; G</t>
  </si>
  <si>
    <t xml:space="preserve">Payments Covid </t>
  </si>
  <si>
    <t xml:space="preserve">   External Contractors</t>
  </si>
  <si>
    <t>Law &amp; Governance(Democarcy)</t>
  </si>
  <si>
    <t>The Built Environment 1 &amp; 2</t>
  </si>
  <si>
    <t>BUDGET BOOK LIST OF GENERAL FUND COST CENTRE BUDGETS</t>
  </si>
  <si>
    <t>BUDGET BOOK  GENERAL FUND 2021/22 SUMMARY</t>
  </si>
  <si>
    <t>Original Budget 2020/21       £</t>
  </si>
  <si>
    <t>Revised Budget 2020/21        £</t>
  </si>
  <si>
    <t>Budget 2021/22      £</t>
  </si>
  <si>
    <t>OADBY AND WGSTON BOROUGH COUNCIL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</si>
</sst>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3" formatCode="_-* #,##0.00_-;\-* #,##0.00_-;_-* &quot;-&quot;??_-;_-@_-"/>
    <numFmt numFmtId="164" formatCode="#,##0\ ;\(#,##0\)"/>
    <numFmt numFmtId="165" formatCode="#####\ ####"/>
    <numFmt numFmtId="166" formatCode="#,##0.00\ ;\(#,##0.00\)"/>
    <numFmt numFmtId="167" formatCode="#,##0_ ;[Red]\-#,##0\ "/>
    <numFmt numFmtId="168" formatCode="#,##0;\(#,##0\)"/>
    <numFmt numFmtId="169" formatCode="#,##0.000\ ;\(#,##0.000\)"/>
    <numFmt numFmtId="170" formatCode="\ #,##0;\(#,##0\)"/>
    <numFmt numFmtId="171" formatCode="##,##0_);\(##,##0\)"/>
    <numFmt numFmtId="172" formatCode="#,##0_);\(#,##0\)\ "/>
    <numFmt numFmtId="173" formatCode="#,##0;[Red]\(#,##0\)"/>
    <numFmt numFmtId="174" formatCode="#,##0.00;\(#,##0.00\)"/>
    <numFmt numFmtId="175" formatCode="00000\ 0000"/>
    <numFmt numFmtId="176" formatCode="#,##0.00_ ;[Red]\-#,##0.00\ "/>
    <numFmt numFmtId="177" formatCode="#,##0_ ;\-#,##0\ "/>
    <numFmt numFmtId="178" formatCode="&quot;£&quot;#,##0"/>
  </numFmts>
  <fonts count="7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9.9499999999999993"/>
      <color indexed="8"/>
      <name val="Arial"/>
      <family val="2"/>
    </font>
    <font>
      <sz val="9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4"/>
      <name val="Calibri"/>
      <family val="2"/>
    </font>
    <font>
      <b/>
      <sz val="12"/>
      <name val="Calibri"/>
      <family val="2"/>
    </font>
    <font>
      <b/>
      <u/>
      <sz val="11"/>
      <name val="Calibri"/>
      <family val="2"/>
    </font>
    <font>
      <b/>
      <sz val="11"/>
      <name val="Calibri"/>
      <family val="2"/>
    </font>
    <font>
      <sz val="10"/>
      <name val="Comic Sans MS"/>
      <family val="4"/>
    </font>
    <font>
      <sz val="11"/>
      <name val="Calibri"/>
      <family val="2"/>
    </font>
    <font>
      <sz val="1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Calibri"/>
      <family val="2"/>
      <scheme val="minor"/>
    </font>
    <font>
      <b/>
      <sz val="14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color theme="0" tint="-0.249977111117893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name val="Arial"/>
      <family val="2"/>
    </font>
    <font>
      <u/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omic Sans MS"/>
      <family val="4"/>
    </font>
    <font>
      <sz val="10"/>
      <name val="Verdana"/>
      <family val="2"/>
    </font>
    <font>
      <sz val="10"/>
      <color rgb="FF000000"/>
      <name val="Verdana"/>
      <family val="2"/>
    </font>
    <font>
      <sz val="10"/>
      <color rgb="FFFF0000"/>
      <name val="Comic Sans MS"/>
      <family val="4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14"/>
      <color theme="1"/>
      <name val="Calibri"/>
      <family val="2"/>
      <scheme val="minor"/>
    </font>
  </fonts>
  <fills count="7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10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48">
    <xf numFmtId="0" fontId="0" fillId="0" borderId="0"/>
    <xf numFmtId="0" fontId="6" fillId="0" borderId="0"/>
    <xf numFmtId="0" fontId="5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20" applyNumberFormat="0" applyAlignment="0" applyProtection="0"/>
    <xf numFmtId="0" fontId="11" fillId="21" borderId="21" applyNumberFormat="0" applyAlignment="0" applyProtection="0"/>
    <xf numFmtId="43" fontId="5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22" applyNumberFormat="0" applyFill="0" applyAlignment="0" applyProtection="0"/>
    <xf numFmtId="0" fontId="15" fillId="0" borderId="23" applyNumberFormat="0" applyFill="0" applyAlignment="0" applyProtection="0"/>
    <xf numFmtId="0" fontId="16" fillId="0" borderId="24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20" applyNumberFormat="0" applyAlignment="0" applyProtection="0"/>
    <xf numFmtId="0" fontId="18" fillId="0" borderId="25" applyNumberFormat="0" applyFill="0" applyAlignment="0" applyProtection="0"/>
    <xf numFmtId="0" fontId="19" fillId="22" borderId="0" applyNumberFormat="0" applyBorder="0" applyAlignment="0" applyProtection="0"/>
    <xf numFmtId="0" fontId="7" fillId="23" borderId="26" applyNumberFormat="0" applyFont="0" applyAlignment="0" applyProtection="0"/>
    <xf numFmtId="0" fontId="20" fillId="20" borderId="27" applyNumberFormat="0" applyAlignment="0" applyProtection="0"/>
    <xf numFmtId="0" fontId="21" fillId="0" borderId="0" applyNumberFormat="0" applyFill="0" applyBorder="0" applyAlignment="0" applyProtection="0"/>
    <xf numFmtId="0" fontId="22" fillId="0" borderId="28" applyNumberFormat="0" applyFill="0" applyAlignment="0" applyProtection="0"/>
    <xf numFmtId="0" fontId="23" fillId="0" borderId="0" applyNumberFormat="0" applyFill="0" applyBorder="0" applyAlignment="0" applyProtection="0"/>
    <xf numFmtId="0" fontId="5" fillId="0" borderId="0"/>
    <xf numFmtId="0" fontId="5" fillId="0" borderId="0"/>
    <xf numFmtId="0" fontId="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29" applyNumberFormat="0" applyFill="0" applyAlignment="0" applyProtection="0"/>
    <xf numFmtId="0" fontId="29" fillId="0" borderId="30" applyNumberFormat="0" applyFill="0" applyAlignment="0" applyProtection="0"/>
    <xf numFmtId="0" fontId="30" fillId="0" borderId="31" applyNumberFormat="0" applyFill="0" applyAlignment="0" applyProtection="0"/>
    <xf numFmtId="0" fontId="30" fillId="0" borderId="0" applyNumberFormat="0" applyFill="0" applyBorder="0" applyAlignment="0" applyProtection="0"/>
    <xf numFmtId="0" fontId="31" fillId="24" borderId="0" applyNumberFormat="0" applyBorder="0" applyAlignment="0" applyProtection="0"/>
    <xf numFmtId="0" fontId="32" fillId="25" borderId="0" applyNumberFormat="0" applyBorder="0" applyAlignment="0" applyProtection="0"/>
    <xf numFmtId="0" fontId="33" fillId="26" borderId="0" applyNumberFormat="0" applyBorder="0" applyAlignment="0" applyProtection="0"/>
    <xf numFmtId="0" fontId="34" fillId="27" borderId="32" applyNumberFormat="0" applyAlignment="0" applyProtection="0"/>
    <xf numFmtId="0" fontId="35" fillId="28" borderId="33" applyNumberFormat="0" applyAlignment="0" applyProtection="0"/>
    <xf numFmtId="0" fontId="36" fillId="28" borderId="32" applyNumberFormat="0" applyAlignment="0" applyProtection="0"/>
    <xf numFmtId="0" fontId="37" fillId="0" borderId="34" applyNumberFormat="0" applyFill="0" applyAlignment="0" applyProtection="0"/>
    <xf numFmtId="0" fontId="38" fillId="29" borderId="35" applyNumberFormat="0" applyAlignment="0" applyProtection="0"/>
    <xf numFmtId="0" fontId="2" fillId="0" borderId="0" applyNumberFormat="0" applyFill="0" applyBorder="0" applyAlignment="0" applyProtection="0"/>
    <xf numFmtId="0" fontId="1" fillId="30" borderId="36" applyNumberFormat="0" applyFont="0" applyAlignment="0" applyProtection="0"/>
    <xf numFmtId="0" fontId="39" fillId="0" borderId="0" applyNumberFormat="0" applyFill="0" applyBorder="0" applyAlignment="0" applyProtection="0"/>
    <xf numFmtId="0" fontId="3" fillId="0" borderId="37" applyNumberFormat="0" applyFill="0" applyAlignment="0" applyProtection="0"/>
    <xf numFmtId="0" fontId="4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40" fillId="50" borderId="0" applyNumberFormat="0" applyBorder="0" applyAlignment="0" applyProtection="0"/>
    <xf numFmtId="0" fontId="40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40" fillId="54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0" borderId="0"/>
    <xf numFmtId="0" fontId="1" fillId="30" borderId="36" applyNumberFormat="0" applyFont="0" applyAlignment="0" applyProtection="0"/>
    <xf numFmtId="0" fontId="1" fillId="30" borderId="36" applyNumberFormat="0" applyFont="0" applyAlignment="0" applyProtection="0"/>
    <xf numFmtId="0" fontId="1" fillId="30" borderId="36" applyNumberFormat="0" applyFont="0" applyAlignment="0" applyProtection="0"/>
    <xf numFmtId="0" fontId="1" fillId="0" borderId="0"/>
    <xf numFmtId="0" fontId="6" fillId="0" borderId="0"/>
    <xf numFmtId="0" fontId="49" fillId="0" borderId="0"/>
    <xf numFmtId="0" fontId="5" fillId="0" borderId="0"/>
    <xf numFmtId="0" fontId="5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9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</cellStyleXfs>
  <cellXfs count="2104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164" fontId="0" fillId="0" borderId="0" xfId="0" applyNumberFormat="1"/>
    <xf numFmtId="164" fontId="3" fillId="0" borderId="6" xfId="0" applyNumberFormat="1" applyFont="1" applyBorder="1" applyAlignment="1">
      <alignment horizontal="center" vertical="center" wrapText="1"/>
    </xf>
    <xf numFmtId="164" fontId="0" fillId="0" borderId="1" xfId="0" applyNumberFormat="1" applyBorder="1"/>
    <xf numFmtId="164" fontId="3" fillId="0" borderId="1" xfId="0" applyNumberFormat="1" applyFont="1" applyBorder="1"/>
    <xf numFmtId="164" fontId="3" fillId="0" borderId="4" xfId="0" applyNumberFormat="1" applyFont="1" applyBorder="1"/>
    <xf numFmtId="14" fontId="0" fillId="0" borderId="0" xfId="0" applyNumberFormat="1" applyAlignment="1">
      <alignment horizontal="left"/>
    </xf>
    <xf numFmtId="20" fontId="0" fillId="0" borderId="0" xfId="0" applyNumberFormat="1" applyAlignment="1">
      <alignment horizontal="left"/>
    </xf>
    <xf numFmtId="166" fontId="0" fillId="0" borderId="0" xfId="0" applyNumberFormat="1"/>
    <xf numFmtId="166" fontId="3" fillId="0" borderId="0" xfId="0" applyNumberFormat="1" applyFont="1"/>
    <xf numFmtId="165" fontId="0" fillId="0" borderId="0" xfId="0" applyNumberFormat="1" applyAlignment="1">
      <alignment horizontal="center"/>
    </xf>
    <xf numFmtId="165" fontId="3" fillId="0" borderId="0" xfId="0" applyNumberFormat="1" applyFont="1" applyAlignment="1"/>
    <xf numFmtId="165" fontId="0" fillId="0" borderId="0" xfId="0" applyNumberFormat="1" applyAlignment="1"/>
    <xf numFmtId="164" fontId="3" fillId="0" borderId="15" xfId="0" applyNumberFormat="1" applyFont="1" applyBorder="1" applyAlignment="1">
      <alignment horizontal="center" vertical="center" wrapText="1"/>
    </xf>
    <xf numFmtId="164" fontId="0" fillId="0" borderId="11" xfId="0" applyNumberFormat="1" applyBorder="1"/>
    <xf numFmtId="164" fontId="3" fillId="0" borderId="11" xfId="0" applyNumberFormat="1" applyFont="1" applyBorder="1"/>
    <xf numFmtId="164" fontId="3" fillId="0" borderId="17" xfId="0" applyNumberFormat="1" applyFont="1" applyBorder="1"/>
    <xf numFmtId="165" fontId="0" fillId="0" borderId="8" xfId="0" applyNumberForma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164" fontId="3" fillId="0" borderId="7" xfId="0" applyNumberFormat="1" applyFont="1" applyBorder="1" applyAlignment="1">
      <alignment horizontal="center" vertical="center" wrapText="1"/>
    </xf>
    <xf numFmtId="0" fontId="0" fillId="0" borderId="2" xfId="0" applyNumberFormat="1" applyBorder="1" applyAlignment="1">
      <alignment horizontal="center"/>
    </xf>
    <xf numFmtId="164" fontId="25" fillId="0" borderId="0" xfId="0" applyNumberFormat="1" applyFont="1"/>
    <xf numFmtId="165" fontId="25" fillId="0" borderId="0" xfId="0" applyNumberFormat="1" applyFont="1" applyAlignment="1">
      <alignment horizontal="center"/>
    </xf>
    <xf numFmtId="0" fontId="25" fillId="0" borderId="0" xfId="0" applyFont="1" applyFill="1" applyBorder="1"/>
    <xf numFmtId="0" fontId="25" fillId="0" borderId="0" xfId="0" applyFont="1"/>
    <xf numFmtId="49" fontId="25" fillId="0" borderId="0" xfId="0" applyNumberFormat="1" applyFont="1" applyAlignment="1">
      <alignment horizontal="center"/>
    </xf>
    <xf numFmtId="164" fontId="4" fillId="0" borderId="0" xfId="0" applyNumberFormat="1" applyFont="1"/>
    <xf numFmtId="165" fontId="4" fillId="0" borderId="0" xfId="0" applyNumberFormat="1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center"/>
    </xf>
    <xf numFmtId="165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166" fontId="3" fillId="0" borderId="0" xfId="0" applyNumberFormat="1" applyFont="1" applyAlignment="1">
      <alignment horizontal="center" vertical="center" wrapText="1"/>
    </xf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165" fontId="0" fillId="0" borderId="0" xfId="0" applyNumberFormat="1" applyBorder="1" applyAlignment="1">
      <alignment horizontal="center"/>
    </xf>
    <xf numFmtId="164" fontId="25" fillId="0" borderId="0" xfId="0" applyNumberFormat="1" applyFont="1" applyBorder="1"/>
    <xf numFmtId="0" fontId="3" fillId="0" borderId="3" xfId="0" applyNumberFormat="1" applyFont="1" applyBorder="1" applyAlignment="1">
      <alignment horizontal="center"/>
    </xf>
    <xf numFmtId="164" fontId="0" fillId="0" borderId="0" xfId="0" applyNumberFormat="1" applyBorder="1"/>
    <xf numFmtId="164" fontId="3" fillId="0" borderId="5" xfId="0" applyNumberFormat="1" applyFont="1" applyBorder="1" applyAlignment="1">
      <alignment horizontal="center" vertical="center" wrapText="1"/>
    </xf>
    <xf numFmtId="0" fontId="0" fillId="0" borderId="49" xfId="0" quotePrefix="1" applyNumberFormat="1" applyBorder="1" applyAlignment="1">
      <alignment horizontal="center"/>
    </xf>
    <xf numFmtId="0" fontId="0" fillId="0" borderId="0" xfId="0" applyNumberFormat="1"/>
    <xf numFmtId="0" fontId="3" fillId="0" borderId="38" xfId="0" applyFont="1" applyBorder="1"/>
    <xf numFmtId="0" fontId="3" fillId="0" borderId="43" xfId="0" applyFont="1" applyBorder="1"/>
    <xf numFmtId="0" fontId="3" fillId="0" borderId="42" xfId="0" applyFont="1" applyBorder="1"/>
    <xf numFmtId="0" fontId="0" fillId="0" borderId="45" xfId="0" applyBorder="1" applyAlignment="1">
      <alignment horizontal="left" indent="2"/>
    </xf>
    <xf numFmtId="0" fontId="0" fillId="0" borderId="46" xfId="0" applyBorder="1" applyAlignment="1">
      <alignment horizontal="left" indent="2"/>
    </xf>
    <xf numFmtId="0" fontId="3" fillId="0" borderId="46" xfId="0" applyFont="1" applyBorder="1" applyAlignment="1">
      <alignment horizontal="left" indent="2"/>
    </xf>
    <xf numFmtId="0" fontId="3" fillId="0" borderId="47" xfId="0" applyFont="1" applyBorder="1" applyAlignment="1">
      <alignment horizontal="left" indent="2"/>
    </xf>
    <xf numFmtId="164" fontId="0" fillId="0" borderId="41" xfId="0" applyNumberFormat="1" applyBorder="1"/>
    <xf numFmtId="164" fontId="0" fillId="0" borderId="46" xfId="0" applyNumberFormat="1" applyBorder="1" applyAlignment="1">
      <alignment horizontal="left" indent="2"/>
    </xf>
    <xf numFmtId="164" fontId="6" fillId="0" borderId="1" xfId="1" applyNumberFormat="1" applyBorder="1"/>
    <xf numFmtId="164" fontId="1" fillId="0" borderId="0" xfId="129" applyNumberFormat="1"/>
    <xf numFmtId="165" fontId="0" fillId="0" borderId="2" xfId="0" applyNumberFormat="1" applyFill="1" applyBorder="1" applyAlignment="1">
      <alignment horizontal="center"/>
    </xf>
    <xf numFmtId="0" fontId="3" fillId="0" borderId="11" xfId="0" applyFont="1" applyFill="1" applyBorder="1" applyAlignment="1">
      <alignment horizontal="left" indent="1"/>
    </xf>
    <xf numFmtId="165" fontId="3" fillId="0" borderId="2" xfId="0" applyNumberFormat="1" applyFont="1" applyFill="1" applyBorder="1" applyAlignment="1">
      <alignment horizontal="center"/>
    </xf>
    <xf numFmtId="164" fontId="3" fillId="0" borderId="50" xfId="0" applyNumberFormat="1" applyFont="1" applyBorder="1"/>
    <xf numFmtId="0" fontId="0" fillId="0" borderId="11" xfId="0" applyFill="1" applyBorder="1" applyAlignment="1">
      <alignment horizontal="left" indent="1"/>
    </xf>
    <xf numFmtId="164" fontId="44" fillId="0" borderId="1" xfId="1" applyNumberFormat="1" applyFont="1" applyBorder="1"/>
    <xf numFmtId="165" fontId="0" fillId="0" borderId="52" xfId="0" applyNumberFormat="1" applyBorder="1" applyAlignment="1">
      <alignment horizontal="center"/>
    </xf>
    <xf numFmtId="164" fontId="0" fillId="0" borderId="53" xfId="0" applyNumberFormat="1" applyBorder="1"/>
    <xf numFmtId="164" fontId="0" fillId="0" borderId="54" xfId="0" applyNumberFormat="1" applyBorder="1"/>
    <xf numFmtId="0" fontId="0" fillId="0" borderId="55" xfId="0" applyBorder="1" applyAlignment="1">
      <alignment horizontal="left" indent="2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0" fillId="0" borderId="0" xfId="0" applyBorder="1"/>
    <xf numFmtId="0" fontId="3" fillId="0" borderId="17" xfId="0" applyFont="1" applyBorder="1" applyAlignment="1">
      <alignment horizontal="left"/>
    </xf>
    <xf numFmtId="0" fontId="3" fillId="0" borderId="17" xfId="0" applyFont="1" applyBorder="1"/>
    <xf numFmtId="164" fontId="3" fillId="0" borderId="40" xfId="0" applyNumberFormat="1" applyFont="1" applyBorder="1" applyAlignment="1">
      <alignment horizontal="center" vertical="center" wrapText="1"/>
    </xf>
    <xf numFmtId="164" fontId="3" fillId="0" borderId="47" xfId="0" applyNumberFormat="1" applyFont="1" applyBorder="1"/>
    <xf numFmtId="164" fontId="6" fillId="0" borderId="46" xfId="1" applyNumberFormat="1" applyBorder="1"/>
    <xf numFmtId="164" fontId="3" fillId="0" borderId="46" xfId="0" applyNumberFormat="1" applyFont="1" applyBorder="1"/>
    <xf numFmtId="164" fontId="0" fillId="0" borderId="46" xfId="0" applyNumberFormat="1" applyBorder="1"/>
    <xf numFmtId="164" fontId="0" fillId="0" borderId="55" xfId="0" applyNumberFormat="1" applyBorder="1"/>
    <xf numFmtId="164" fontId="44" fillId="0" borderId="46" xfId="1" applyNumberFormat="1" applyFont="1" applyBorder="1"/>
    <xf numFmtId="164" fontId="0" fillId="0" borderId="50" xfId="0" applyNumberFormat="1" applyBorder="1"/>
    <xf numFmtId="165" fontId="3" fillId="0" borderId="5" xfId="129" applyNumberFormat="1" applyFont="1" applyBorder="1" applyAlignment="1">
      <alignment horizontal="center" vertical="center" wrapText="1"/>
    </xf>
    <xf numFmtId="0" fontId="3" fillId="0" borderId="15" xfId="129" applyFont="1" applyBorder="1" applyAlignment="1">
      <alignment horizontal="center" vertical="center" wrapText="1"/>
    </xf>
    <xf numFmtId="164" fontId="3" fillId="55" borderId="18" xfId="0" applyNumberFormat="1" applyFont="1" applyFill="1" applyBorder="1" applyAlignment="1">
      <alignment horizontal="center" vertical="center" wrapText="1"/>
    </xf>
    <xf numFmtId="164" fontId="3" fillId="55" borderId="6" xfId="0" applyNumberFormat="1" applyFont="1" applyFill="1" applyBorder="1" applyAlignment="1">
      <alignment horizontal="center" vertical="center" wrapText="1"/>
    </xf>
    <xf numFmtId="164" fontId="3" fillId="55" borderId="58" xfId="0" applyNumberFormat="1" applyFont="1" applyFill="1" applyBorder="1" applyAlignment="1">
      <alignment horizontal="center" vertical="center" wrapText="1"/>
    </xf>
    <xf numFmtId="164" fontId="3" fillId="0" borderId="39" xfId="0" applyNumberFormat="1" applyFont="1" applyBorder="1" applyAlignment="1">
      <alignment horizontal="center" vertical="center" wrapText="1"/>
    </xf>
    <xf numFmtId="164" fontId="3" fillId="0" borderId="58" xfId="0" applyNumberFormat="1" applyFont="1" applyBorder="1" applyAlignment="1">
      <alignment horizontal="center" vertical="center" wrapText="1"/>
    </xf>
    <xf numFmtId="165" fontId="1" fillId="0" borderId="9" xfId="129" applyNumberFormat="1" applyBorder="1" applyAlignment="1">
      <alignment horizontal="center"/>
    </xf>
    <xf numFmtId="0" fontId="1" fillId="0" borderId="16" xfId="129" applyBorder="1"/>
    <xf numFmtId="164" fontId="1" fillId="0" borderId="9" xfId="129" applyNumberFormat="1" applyBorder="1"/>
    <xf numFmtId="164" fontId="1" fillId="0" borderId="10" xfId="129" applyNumberFormat="1" applyBorder="1"/>
    <xf numFmtId="164" fontId="1" fillId="55" borderId="19" xfId="129" applyNumberFormat="1" applyFill="1" applyBorder="1"/>
    <xf numFmtId="164" fontId="1" fillId="55" borderId="10" xfId="129" applyNumberFormat="1" applyFill="1" applyBorder="1"/>
    <xf numFmtId="164" fontId="1" fillId="0" borderId="16" xfId="129" applyNumberFormat="1" applyBorder="1"/>
    <xf numFmtId="164" fontId="1" fillId="55" borderId="59" xfId="129" applyNumberFormat="1" applyFill="1" applyBorder="1"/>
    <xf numFmtId="164" fontId="1" fillId="0" borderId="59" xfId="129" applyNumberFormat="1" applyBorder="1"/>
    <xf numFmtId="164" fontId="1" fillId="0" borderId="41" xfId="129" applyNumberFormat="1" applyBorder="1"/>
    <xf numFmtId="165" fontId="1" fillId="0" borderId="14" xfId="129" applyNumberFormat="1" applyBorder="1" applyAlignment="1">
      <alignment horizontal="center"/>
    </xf>
    <xf numFmtId="0" fontId="1" fillId="0" borderId="13" xfId="129" applyBorder="1" applyAlignment="1">
      <alignment horizontal="center"/>
    </xf>
    <xf numFmtId="164" fontId="1" fillId="0" borderId="9" xfId="129" applyNumberFormat="1" applyBorder="1" applyAlignment="1">
      <alignment horizontal="center"/>
    </xf>
    <xf numFmtId="164" fontId="1" fillId="0" borderId="10" xfId="129" applyNumberFormat="1" applyBorder="1" applyAlignment="1">
      <alignment horizontal="center"/>
    </xf>
    <xf numFmtId="164" fontId="1" fillId="55" borderId="19" xfId="129" applyNumberFormat="1" applyFill="1" applyBorder="1" applyAlignment="1">
      <alignment horizontal="center"/>
    </xf>
    <xf numFmtId="164" fontId="1" fillId="55" borderId="10" xfId="129" applyNumberFormat="1" applyFill="1" applyBorder="1" applyAlignment="1">
      <alignment horizontal="center"/>
    </xf>
    <xf numFmtId="164" fontId="1" fillId="0" borderId="16" xfId="129" applyNumberFormat="1" applyBorder="1" applyAlignment="1">
      <alignment horizontal="center"/>
    </xf>
    <xf numFmtId="164" fontId="1" fillId="55" borderId="59" xfId="129" applyNumberFormat="1" applyFill="1" applyBorder="1" applyAlignment="1">
      <alignment horizontal="center"/>
    </xf>
    <xf numFmtId="164" fontId="1" fillId="0" borderId="0" xfId="129" applyNumberFormat="1" applyAlignment="1">
      <alignment horizontal="center"/>
    </xf>
    <xf numFmtId="164" fontId="1" fillId="0" borderId="59" xfId="129" applyNumberFormat="1" applyBorder="1" applyAlignment="1">
      <alignment horizontal="center"/>
    </xf>
    <xf numFmtId="164" fontId="1" fillId="0" borderId="41" xfId="129" applyNumberFormat="1" applyBorder="1" applyAlignment="1">
      <alignment horizontal="center"/>
    </xf>
    <xf numFmtId="164" fontId="1" fillId="0" borderId="44" xfId="129" applyNumberFormat="1" applyBorder="1" applyAlignment="1">
      <alignment horizontal="center"/>
    </xf>
    <xf numFmtId="0" fontId="26" fillId="0" borderId="11" xfId="54" applyBorder="1" applyAlignment="1">
      <alignment horizontal="left" indent="1"/>
    </xf>
    <xf numFmtId="0" fontId="26" fillId="0" borderId="60" xfId="54" applyBorder="1" applyAlignment="1">
      <alignment horizontal="left" indent="1"/>
    </xf>
    <xf numFmtId="164" fontId="0" fillId="0" borderId="56" xfId="0" applyNumberFormat="1" applyBorder="1"/>
    <xf numFmtId="164" fontId="3" fillId="0" borderId="57" xfId="0" applyNumberFormat="1" applyFont="1" applyBorder="1"/>
    <xf numFmtId="0" fontId="0" fillId="0" borderId="55" xfId="0" applyBorder="1" applyAlignment="1">
      <alignment horizontal="center"/>
    </xf>
    <xf numFmtId="164" fontId="0" fillId="0" borderId="61" xfId="0" applyNumberFormat="1" applyBorder="1"/>
    <xf numFmtId="164" fontId="0" fillId="0" borderId="51" xfId="0" applyNumberFormat="1" applyBorder="1"/>
    <xf numFmtId="164" fontId="3" fillId="0" borderId="62" xfId="0" applyNumberFormat="1" applyFont="1" applyBorder="1"/>
    <xf numFmtId="164" fontId="0" fillId="55" borderId="53" xfId="0" applyNumberFormat="1" applyFill="1" applyBorder="1"/>
    <xf numFmtId="164" fontId="0" fillId="55" borderId="1" xfId="0" applyNumberFormat="1" applyFill="1" applyBorder="1"/>
    <xf numFmtId="164" fontId="3" fillId="55" borderId="4" xfId="0" applyNumberFormat="1" applyFont="1" applyFill="1" applyBorder="1"/>
    <xf numFmtId="164" fontId="0" fillId="55" borderId="61" xfId="0" applyNumberFormat="1" applyFill="1" applyBorder="1"/>
    <xf numFmtId="164" fontId="0" fillId="55" borderId="51" xfId="0" applyNumberFormat="1" applyFill="1" applyBorder="1"/>
    <xf numFmtId="164" fontId="3" fillId="55" borderId="62" xfId="0" applyNumberFormat="1" applyFont="1" applyFill="1" applyBorder="1"/>
    <xf numFmtId="0" fontId="3" fillId="0" borderId="54" xfId="0" applyFont="1" applyBorder="1"/>
    <xf numFmtId="0" fontId="3" fillId="0" borderId="12" xfId="0" applyFont="1" applyBorder="1"/>
    <xf numFmtId="0" fontId="0" fillId="0" borderId="11" xfId="0" applyBorder="1"/>
    <xf numFmtId="0" fontId="3" fillId="0" borderId="11" xfId="0" applyFont="1" applyBorder="1"/>
    <xf numFmtId="0" fontId="0" fillId="0" borderId="11" xfId="0" applyBorder="1" applyAlignment="1">
      <alignment horizontal="left" indent="1"/>
    </xf>
    <xf numFmtId="0" fontId="1" fillId="0" borderId="46" xfId="0" applyFont="1" applyBorder="1" applyAlignment="1">
      <alignment wrapText="1"/>
    </xf>
    <xf numFmtId="0" fontId="0" fillId="0" borderId="46" xfId="0" applyFont="1" applyBorder="1" applyAlignment="1">
      <alignment wrapText="1"/>
    </xf>
    <xf numFmtId="0" fontId="3" fillId="0" borderId="1" xfId="0" applyFont="1" applyBorder="1"/>
    <xf numFmtId="0" fontId="3" fillId="0" borderId="52" xfId="0" applyFont="1" applyBorder="1"/>
    <xf numFmtId="0" fontId="3" fillId="0" borderId="53" xfId="0" applyFont="1" applyBorder="1"/>
    <xf numFmtId="0" fontId="3" fillId="0" borderId="2" xfId="0" applyFont="1" applyBorder="1"/>
    <xf numFmtId="164" fontId="0" fillId="0" borderId="52" xfId="0" applyNumberFormat="1" applyBorder="1"/>
    <xf numFmtId="164" fontId="0" fillId="0" borderId="2" xfId="0" applyNumberFormat="1" applyBorder="1"/>
    <xf numFmtId="164" fontId="3" fillId="0" borderId="3" xfId="0" applyNumberFormat="1" applyFont="1" applyBorder="1"/>
    <xf numFmtId="164" fontId="3" fillId="55" borderId="1" xfId="0" applyNumberFormat="1" applyFont="1" applyFill="1" applyBorder="1"/>
    <xf numFmtId="164" fontId="6" fillId="55" borderId="1" xfId="1" applyNumberFormat="1" applyFill="1" applyBorder="1"/>
    <xf numFmtId="164" fontId="44" fillId="55" borderId="1" xfId="1" applyNumberFormat="1" applyFont="1" applyFill="1" applyBorder="1"/>
    <xf numFmtId="0" fontId="3" fillId="0" borderId="52" xfId="0" applyFont="1" applyBorder="1" applyAlignment="1">
      <alignment horizontal="right"/>
    </xf>
    <xf numFmtId="0" fontId="3" fillId="0" borderId="53" xfId="0" applyFont="1" applyBorder="1" applyAlignment="1">
      <alignment horizontal="right"/>
    </xf>
    <xf numFmtId="164" fontId="0" fillId="55" borderId="53" xfId="0" applyNumberFormat="1" applyFill="1" applyBorder="1" applyAlignment="1">
      <alignment horizontal="right"/>
    </xf>
    <xf numFmtId="164" fontId="0" fillId="0" borderId="53" xfId="0" applyNumberFormat="1" applyBorder="1" applyAlignment="1">
      <alignment horizontal="right"/>
    </xf>
    <xf numFmtId="0" fontId="3" fillId="0" borderId="2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164" fontId="0" fillId="55" borderId="1" xfId="0" applyNumberFormat="1" applyFill="1" applyBorder="1" applyAlignment="1">
      <alignment horizontal="right"/>
    </xf>
    <xf numFmtId="164" fontId="0" fillId="0" borderId="1" xfId="0" applyNumberFormat="1" applyBorder="1" applyAlignment="1">
      <alignment horizontal="right"/>
    </xf>
    <xf numFmtId="0" fontId="0" fillId="0" borderId="2" xfId="0" applyBorder="1" applyAlignment="1">
      <alignment horizontal="right"/>
    </xf>
    <xf numFmtId="0" fontId="0" fillId="0" borderId="1" xfId="0" applyBorder="1" applyAlignment="1">
      <alignment horizontal="right"/>
    </xf>
    <xf numFmtId="164" fontId="6" fillId="0" borderId="1" xfId="1" applyNumberFormat="1" applyBorder="1" applyAlignment="1">
      <alignment horizontal="right"/>
    </xf>
    <xf numFmtId="164" fontId="3" fillId="55" borderId="1" xfId="0" applyNumberFormat="1" applyFont="1" applyFill="1" applyBorder="1" applyAlignment="1">
      <alignment horizontal="right"/>
    </xf>
    <xf numFmtId="164" fontId="3" fillId="0" borderId="1" xfId="0" applyNumberFormat="1" applyFont="1" applyBorder="1" applyAlignment="1">
      <alignment horizontal="right"/>
    </xf>
    <xf numFmtId="164" fontId="44" fillId="0" borderId="1" xfId="1" applyNumberFormat="1" applyFont="1" applyBorder="1" applyAlignment="1">
      <alignment horizontal="right"/>
    </xf>
    <xf numFmtId="0" fontId="3" fillId="0" borderId="2" xfId="0" applyFont="1" applyFill="1" applyBorder="1" applyAlignment="1">
      <alignment horizontal="right" indent="1"/>
    </xf>
    <xf numFmtId="0" fontId="3" fillId="0" borderId="1" xfId="0" applyFont="1" applyFill="1" applyBorder="1" applyAlignment="1">
      <alignment horizontal="right" indent="1"/>
    </xf>
    <xf numFmtId="0" fontId="0" fillId="55" borderId="1" xfId="0" applyFill="1" applyBorder="1" applyAlignment="1">
      <alignment horizontal="right"/>
    </xf>
    <xf numFmtId="0" fontId="0" fillId="0" borderId="2" xfId="0" applyFill="1" applyBorder="1" applyAlignment="1">
      <alignment horizontal="right" indent="1"/>
    </xf>
    <xf numFmtId="0" fontId="0" fillId="0" borderId="1" xfId="0" applyFill="1" applyBorder="1" applyAlignment="1">
      <alignment horizontal="right" indent="1"/>
    </xf>
    <xf numFmtId="0" fontId="3" fillId="0" borderId="3" xfId="0" applyFont="1" applyBorder="1" applyAlignment="1">
      <alignment horizontal="right"/>
    </xf>
    <xf numFmtId="0" fontId="3" fillId="0" borderId="4" xfId="0" applyFont="1" applyBorder="1" applyAlignment="1">
      <alignment horizontal="right"/>
    </xf>
    <xf numFmtId="164" fontId="3" fillId="55" borderId="4" xfId="0" applyNumberFormat="1" applyFont="1" applyFill="1" applyBorder="1" applyAlignment="1">
      <alignment horizontal="right"/>
    </xf>
    <xf numFmtId="164" fontId="3" fillId="0" borderId="4" xfId="0" applyNumberFormat="1" applyFont="1" applyBorder="1" applyAlignment="1">
      <alignment horizontal="right"/>
    </xf>
    <xf numFmtId="164" fontId="0" fillId="0" borderId="54" xfId="0" applyNumberFormat="1" applyBorder="1" applyAlignment="1">
      <alignment horizontal="right"/>
    </xf>
    <xf numFmtId="164" fontId="0" fillId="0" borderId="11" xfId="0" applyNumberFormat="1" applyBorder="1" applyAlignment="1">
      <alignment horizontal="right"/>
    </xf>
    <xf numFmtId="164" fontId="3" fillId="0" borderId="11" xfId="0" applyNumberFormat="1" applyFont="1" applyBorder="1" applyAlignment="1">
      <alignment horizontal="right"/>
    </xf>
    <xf numFmtId="0" fontId="0" fillId="0" borderId="11" xfId="0" applyBorder="1" applyAlignment="1">
      <alignment horizontal="right"/>
    </xf>
    <xf numFmtId="164" fontId="3" fillId="0" borderId="17" xfId="0" applyNumberFormat="1" applyFont="1" applyBorder="1" applyAlignment="1">
      <alignment horizontal="right"/>
    </xf>
    <xf numFmtId="164" fontId="0" fillId="0" borderId="56" xfId="0" applyNumberFormat="1" applyBorder="1" applyAlignment="1">
      <alignment horizontal="right"/>
    </xf>
    <xf numFmtId="164" fontId="0" fillId="0" borderId="50" xfId="0" applyNumberFormat="1" applyBorder="1" applyAlignment="1">
      <alignment horizontal="right"/>
    </xf>
    <xf numFmtId="164" fontId="6" fillId="0" borderId="50" xfId="1" applyNumberFormat="1" applyBorder="1" applyAlignment="1">
      <alignment horizontal="right"/>
    </xf>
    <xf numFmtId="164" fontId="3" fillId="0" borderId="50" xfId="0" applyNumberFormat="1" applyFont="1" applyBorder="1" applyAlignment="1">
      <alignment horizontal="right"/>
    </xf>
    <xf numFmtId="164" fontId="44" fillId="0" borderId="50" xfId="1" applyNumberFormat="1" applyFont="1" applyBorder="1" applyAlignment="1">
      <alignment horizontal="right"/>
    </xf>
    <xf numFmtId="0" fontId="0" fillId="0" borderId="50" xfId="0" applyBorder="1" applyAlignment="1">
      <alignment horizontal="right"/>
    </xf>
    <xf numFmtId="164" fontId="3" fillId="0" borderId="57" xfId="0" applyNumberFormat="1" applyFont="1" applyBorder="1" applyAlignment="1">
      <alignment horizontal="right"/>
    </xf>
    <xf numFmtId="164" fontId="0" fillId="0" borderId="55" xfId="0" applyNumberFormat="1" applyBorder="1" applyAlignment="1">
      <alignment horizontal="right"/>
    </xf>
    <xf numFmtId="164" fontId="0" fillId="0" borderId="46" xfId="0" applyNumberFormat="1" applyBorder="1" applyAlignment="1">
      <alignment horizontal="right"/>
    </xf>
    <xf numFmtId="164" fontId="6" fillId="0" borderId="46" xfId="1" applyNumberFormat="1" applyBorder="1" applyAlignment="1">
      <alignment horizontal="right"/>
    </xf>
    <xf numFmtId="164" fontId="3" fillId="0" borderId="46" xfId="0" applyNumberFormat="1" applyFont="1" applyBorder="1" applyAlignment="1">
      <alignment horizontal="right"/>
    </xf>
    <xf numFmtId="164" fontId="44" fillId="0" borderId="46" xfId="1" applyNumberFormat="1" applyFont="1" applyBorder="1" applyAlignment="1">
      <alignment horizontal="right"/>
    </xf>
    <xf numFmtId="0" fontId="0" fillId="0" borderId="46" xfId="0" applyBorder="1" applyAlignment="1">
      <alignment horizontal="right"/>
    </xf>
    <xf numFmtId="164" fontId="3" fillId="0" borderId="47" xfId="0" applyNumberFormat="1" applyFont="1" applyBorder="1" applyAlignment="1">
      <alignment horizontal="right"/>
    </xf>
    <xf numFmtId="164" fontId="0" fillId="55" borderId="61" xfId="0" applyNumberFormat="1" applyFill="1" applyBorder="1" applyAlignment="1">
      <alignment horizontal="right"/>
    </xf>
    <xf numFmtId="164" fontId="0" fillId="55" borderId="51" xfId="0" applyNumberFormat="1" applyFill="1" applyBorder="1" applyAlignment="1">
      <alignment horizontal="right"/>
    </xf>
    <xf numFmtId="164" fontId="6" fillId="55" borderId="51" xfId="1" applyNumberFormat="1" applyFill="1" applyBorder="1" applyAlignment="1">
      <alignment horizontal="right"/>
    </xf>
    <xf numFmtId="164" fontId="3" fillId="55" borderId="51" xfId="0" applyNumberFormat="1" applyFont="1" applyFill="1" applyBorder="1" applyAlignment="1">
      <alignment horizontal="right"/>
    </xf>
    <xf numFmtId="164" fontId="44" fillId="55" borderId="51" xfId="1" applyNumberFormat="1" applyFont="1" applyFill="1" applyBorder="1" applyAlignment="1">
      <alignment horizontal="right"/>
    </xf>
    <xf numFmtId="0" fontId="0" fillId="55" borderId="51" xfId="0" applyFill="1" applyBorder="1" applyAlignment="1">
      <alignment horizontal="right"/>
    </xf>
    <xf numFmtId="164" fontId="3" fillId="55" borderId="62" xfId="0" applyNumberFormat="1" applyFont="1" applyFill="1" applyBorder="1" applyAlignment="1">
      <alignment horizontal="right"/>
    </xf>
    <xf numFmtId="164" fontId="0" fillId="0" borderId="61" xfId="0" applyNumberFormat="1" applyBorder="1" applyAlignment="1">
      <alignment horizontal="right"/>
    </xf>
    <xf numFmtId="164" fontId="0" fillId="0" borderId="51" xfId="0" applyNumberFormat="1" applyBorder="1" applyAlignment="1">
      <alignment horizontal="right"/>
    </xf>
    <xf numFmtId="164" fontId="6" fillId="0" borderId="51" xfId="1" applyNumberFormat="1" applyBorder="1" applyAlignment="1">
      <alignment horizontal="right"/>
    </xf>
    <xf numFmtId="164" fontId="3" fillId="0" borderId="51" xfId="0" applyNumberFormat="1" applyFont="1" applyBorder="1" applyAlignment="1">
      <alignment horizontal="right"/>
    </xf>
    <xf numFmtId="164" fontId="44" fillId="0" borderId="51" xfId="1" applyNumberFormat="1" applyFont="1" applyBorder="1" applyAlignment="1">
      <alignment horizontal="right"/>
    </xf>
    <xf numFmtId="0" fontId="0" fillId="0" borderId="51" xfId="0" applyBorder="1" applyAlignment="1">
      <alignment horizontal="right"/>
    </xf>
    <xf numFmtId="164" fontId="3" fillId="0" borderId="62" xfId="0" applyNumberFormat="1" applyFont="1" applyBorder="1" applyAlignment="1">
      <alignment horizontal="right"/>
    </xf>
    <xf numFmtId="164" fontId="6" fillId="0" borderId="52" xfId="1" applyNumberFormat="1" applyBorder="1"/>
    <xf numFmtId="164" fontId="6" fillId="0" borderId="53" xfId="1" applyNumberFormat="1" applyBorder="1"/>
    <xf numFmtId="164" fontId="6" fillId="0" borderId="2" xfId="1" applyNumberFormat="1" applyBorder="1"/>
    <xf numFmtId="164" fontId="44" fillId="0" borderId="2" xfId="1" applyNumberFormat="1" applyFont="1" applyBorder="1"/>
    <xf numFmtId="164" fontId="44" fillId="0" borderId="3" xfId="1" applyNumberFormat="1" applyFont="1" applyBorder="1"/>
    <xf numFmtId="164" fontId="44" fillId="0" borderId="4" xfId="1" applyNumberFormat="1" applyFont="1" applyBorder="1"/>
    <xf numFmtId="164" fontId="6" fillId="0" borderId="54" xfId="1" applyNumberFormat="1" applyBorder="1"/>
    <xf numFmtId="164" fontId="6" fillId="0" borderId="11" xfId="1" applyNumberFormat="1" applyBorder="1"/>
    <xf numFmtId="164" fontId="44" fillId="0" borderId="11" xfId="1" applyNumberFormat="1" applyFont="1" applyBorder="1"/>
    <xf numFmtId="164" fontId="44" fillId="0" borderId="17" xfId="1" applyNumberFormat="1" applyFont="1" applyBorder="1"/>
    <xf numFmtId="164" fontId="6" fillId="0" borderId="56" xfId="1" applyNumberFormat="1" applyBorder="1"/>
    <xf numFmtId="164" fontId="6" fillId="0" borderId="50" xfId="1" applyNumberFormat="1" applyBorder="1"/>
    <xf numFmtId="164" fontId="44" fillId="0" borderId="50" xfId="1" applyNumberFormat="1" applyFont="1" applyBorder="1"/>
    <xf numFmtId="164" fontId="44" fillId="0" borderId="57" xfId="1" applyNumberFormat="1" applyFont="1" applyBorder="1"/>
    <xf numFmtId="164" fontId="6" fillId="0" borderId="55" xfId="1" applyNumberFormat="1" applyBorder="1"/>
    <xf numFmtId="164" fontId="44" fillId="0" borderId="47" xfId="1" applyNumberFormat="1" applyFont="1" applyBorder="1"/>
    <xf numFmtId="164" fontId="6" fillId="0" borderId="61" xfId="1" applyNumberFormat="1" applyBorder="1"/>
    <xf numFmtId="164" fontId="6" fillId="0" borderId="51" xfId="1" applyNumberFormat="1" applyBorder="1"/>
    <xf numFmtId="164" fontId="44" fillId="0" borderId="51" xfId="1" applyNumberFormat="1" applyFont="1" applyBorder="1"/>
    <xf numFmtId="164" fontId="44" fillId="0" borderId="62" xfId="1" applyNumberFormat="1" applyFont="1" applyBorder="1"/>
    <xf numFmtId="164" fontId="6" fillId="55" borderId="53" xfId="1" applyNumberFormat="1" applyFill="1" applyBorder="1"/>
    <xf numFmtId="164" fontId="44" fillId="55" borderId="4" xfId="1" applyNumberFormat="1" applyFont="1" applyFill="1" applyBorder="1"/>
    <xf numFmtId="164" fontId="6" fillId="55" borderId="61" xfId="1" applyNumberFormat="1" applyFill="1" applyBorder="1"/>
    <xf numFmtId="164" fontId="6" fillId="55" borderId="51" xfId="1" applyNumberFormat="1" applyFill="1" applyBorder="1"/>
    <xf numFmtId="164" fontId="44" fillId="55" borderId="51" xfId="1" applyNumberFormat="1" applyFont="1" applyFill="1" applyBorder="1"/>
    <xf numFmtId="164" fontId="44" fillId="55" borderId="62" xfId="1" applyNumberFormat="1" applyFont="1" applyFill="1" applyBorder="1"/>
    <xf numFmtId="164" fontId="3" fillId="0" borderId="2" xfId="0" applyNumberFormat="1" applyFont="1" applyBorder="1"/>
    <xf numFmtId="164" fontId="3" fillId="0" borderId="51" xfId="0" applyNumberFormat="1" applyFont="1" applyBorder="1"/>
    <xf numFmtId="164" fontId="3" fillId="55" borderId="51" xfId="0" applyNumberFormat="1" applyFont="1" applyFill="1" applyBorder="1"/>
    <xf numFmtId="164" fontId="3" fillId="0" borderId="0" xfId="0" applyNumberFormat="1" applyFont="1" applyAlignment="1">
      <alignment horizontal="center"/>
    </xf>
    <xf numFmtId="0" fontId="6" fillId="0" borderId="0" xfId="1"/>
    <xf numFmtId="0" fontId="6" fillId="0" borderId="0" xfId="1" applyAlignment="1">
      <alignment horizontal="center"/>
    </xf>
    <xf numFmtId="0" fontId="3" fillId="0" borderId="0" xfId="1" applyNumberFormat="1" applyFont="1" applyFill="1" applyBorder="1" applyAlignment="1">
      <alignment horizontal="center" wrapText="1"/>
    </xf>
    <xf numFmtId="0" fontId="6" fillId="0" borderId="0" xfId="1" applyNumberFormat="1" applyBorder="1" applyAlignment="1">
      <alignment horizontal="center"/>
    </xf>
    <xf numFmtId="3" fontId="6" fillId="0" borderId="0" xfId="1" applyNumberFormat="1" applyFill="1"/>
    <xf numFmtId="0" fontId="6" fillId="0" borderId="0" xfId="1" applyBorder="1" applyAlignment="1">
      <alignment horizontal="center"/>
    </xf>
    <xf numFmtId="0" fontId="6" fillId="0" borderId="0" xfId="1" applyFill="1" applyBorder="1"/>
    <xf numFmtId="0" fontId="6" fillId="0" borderId="0" xfId="1" applyBorder="1"/>
    <xf numFmtId="1" fontId="6" fillId="0" borderId="0" xfId="1" applyNumberFormat="1" applyAlignment="1">
      <alignment horizontal="center"/>
    </xf>
    <xf numFmtId="0" fontId="50" fillId="0" borderId="0" xfId="131" applyFont="1" applyFill="1" applyBorder="1" applyAlignment="1">
      <alignment vertical="center"/>
    </xf>
    <xf numFmtId="0" fontId="6" fillId="0" borderId="0" xfId="1" applyFill="1" applyBorder="1" applyAlignment="1">
      <alignment horizontal="left" wrapText="1"/>
    </xf>
    <xf numFmtId="0" fontId="6" fillId="0" borderId="0" xfId="1" applyFill="1" applyBorder="1" applyAlignment="1">
      <alignment horizontal="center" wrapText="1"/>
    </xf>
    <xf numFmtId="0" fontId="6" fillId="0" borderId="0" xfId="1" applyFill="1" applyBorder="1" applyAlignment="1">
      <alignment horizontal="left"/>
    </xf>
    <xf numFmtId="164" fontId="3" fillId="0" borderId="0" xfId="0" applyNumberFormat="1" applyFont="1" applyAlignment="1"/>
    <xf numFmtId="164" fontId="3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0" fontId="26" fillId="0" borderId="54" xfId="54" applyBorder="1"/>
    <xf numFmtId="164" fontId="0" fillId="0" borderId="52" xfId="0" applyNumberFormat="1" applyBorder="1" applyAlignment="1">
      <alignment horizontal="right"/>
    </xf>
    <xf numFmtId="0" fontId="1" fillId="0" borderId="46" xfId="0" applyFont="1" applyBorder="1" applyAlignment="1">
      <alignment horizontal="left" wrapText="1"/>
    </xf>
    <xf numFmtId="0" fontId="26" fillId="0" borderId="11" xfId="54" applyBorder="1"/>
    <xf numFmtId="164" fontId="0" fillId="0" borderId="2" xfId="0" applyNumberFormat="1" applyBorder="1" applyAlignment="1">
      <alignment horizontal="right"/>
    </xf>
    <xf numFmtId="0" fontId="1" fillId="0" borderId="67" xfId="0" applyFont="1" applyBorder="1" applyAlignment="1">
      <alignment horizontal="left" wrapText="1"/>
    </xf>
    <xf numFmtId="164" fontId="3" fillId="0" borderId="3" xfId="0" applyNumberFormat="1" applyFont="1" applyBorder="1" applyAlignment="1">
      <alignment horizontal="right"/>
    </xf>
    <xf numFmtId="0" fontId="3" fillId="0" borderId="47" xfId="0" applyFont="1" applyBorder="1" applyAlignment="1">
      <alignment horizontal="left" wrapText="1"/>
    </xf>
    <xf numFmtId="164" fontId="0" fillId="0" borderId="0" xfId="0" applyNumberFormat="1" applyAlignment="1">
      <alignment horizontal="right"/>
    </xf>
    <xf numFmtId="164" fontId="3" fillId="0" borderId="39" xfId="0" applyNumberFormat="1" applyFont="1" applyBorder="1" applyAlignment="1">
      <alignment horizontal="right"/>
    </xf>
    <xf numFmtId="164" fontId="0" fillId="0" borderId="39" xfId="0" applyNumberFormat="1" applyBorder="1" applyAlignment="1">
      <alignment horizontal="right"/>
    </xf>
    <xf numFmtId="164" fontId="3" fillId="0" borderId="40" xfId="0" applyNumberFormat="1" applyFont="1" applyBorder="1" applyAlignment="1">
      <alignment horizontal="right"/>
    </xf>
    <xf numFmtId="164" fontId="3" fillId="0" borderId="0" xfId="0" applyNumberFormat="1" applyFont="1" applyBorder="1" applyAlignment="1">
      <alignment horizontal="right"/>
    </xf>
    <xf numFmtId="164" fontId="0" fillId="0" borderId="0" xfId="0" applyNumberFormat="1" applyBorder="1" applyAlignment="1">
      <alignment horizontal="right"/>
    </xf>
    <xf numFmtId="164" fontId="3" fillId="0" borderId="41" xfId="0" applyNumberFormat="1" applyFont="1" applyBorder="1" applyAlignment="1">
      <alignment horizontal="right"/>
    </xf>
    <xf numFmtId="164" fontId="3" fillId="0" borderId="48" xfId="0" applyNumberFormat="1" applyFont="1" applyBorder="1" applyAlignment="1">
      <alignment horizontal="right"/>
    </xf>
    <xf numFmtId="164" fontId="0" fillId="0" borderId="48" xfId="0" applyNumberFormat="1" applyBorder="1" applyAlignment="1">
      <alignment horizontal="right"/>
    </xf>
    <xf numFmtId="164" fontId="3" fillId="0" borderId="44" xfId="0" applyNumberFormat="1" applyFont="1" applyBorder="1" applyAlignment="1">
      <alignment horizontal="right"/>
    </xf>
    <xf numFmtId="164" fontId="1" fillId="0" borderId="0" xfId="129" applyNumberFormat="1" applyBorder="1"/>
    <xf numFmtId="0" fontId="0" fillId="0" borderId="0" xfId="0" applyFont="1"/>
    <xf numFmtId="164" fontId="1" fillId="0" borderId="0" xfId="129" applyNumberFormat="1" applyBorder="1" applyAlignment="1">
      <alignment horizontal="center"/>
    </xf>
    <xf numFmtId="0" fontId="0" fillId="0" borderId="0" xfId="0" applyFont="1" applyAlignment="1">
      <alignment horizontal="center"/>
    </xf>
    <xf numFmtId="164" fontId="3" fillId="0" borderId="52" xfId="0" applyNumberFormat="1" applyFont="1" applyBorder="1" applyAlignment="1">
      <alignment horizontal="right"/>
    </xf>
    <xf numFmtId="164" fontId="3" fillId="0" borderId="53" xfId="0" applyNumberFormat="1" applyFont="1" applyBorder="1" applyAlignment="1">
      <alignment horizontal="right"/>
    </xf>
    <xf numFmtId="0" fontId="1" fillId="0" borderId="55" xfId="0" applyFont="1" applyBorder="1" applyAlignment="1">
      <alignment horizontal="left" wrapText="1"/>
    </xf>
    <xf numFmtId="0" fontId="1" fillId="0" borderId="45" xfId="0" applyFont="1" applyBorder="1" applyAlignment="1">
      <alignment horizontal="left" wrapText="1"/>
    </xf>
    <xf numFmtId="0" fontId="0" fillId="0" borderId="46" xfId="0" applyFont="1" applyBorder="1" applyAlignment="1">
      <alignment horizontal="left" wrapText="1"/>
    </xf>
    <xf numFmtId="164" fontId="0" fillId="0" borderId="0" xfId="0" applyNumberFormat="1" applyFont="1"/>
    <xf numFmtId="0" fontId="3" fillId="0" borderId="11" xfId="0" applyFont="1" applyBorder="1" applyAlignment="1">
      <alignment horizontal="left" indent="1"/>
    </xf>
    <xf numFmtId="164" fontId="3" fillId="0" borderId="2" xfId="0" applyNumberFormat="1" applyFont="1" applyBorder="1" applyAlignment="1">
      <alignment horizontal="right"/>
    </xf>
    <xf numFmtId="164" fontId="3" fillId="0" borderId="2" xfId="0" applyNumberFormat="1" applyFont="1" applyFill="1" applyBorder="1" applyAlignment="1">
      <alignment horizontal="right"/>
    </xf>
    <xf numFmtId="164" fontId="3" fillId="0" borderId="1" xfId="0" applyNumberFormat="1" applyFont="1" applyFill="1" applyBorder="1" applyAlignment="1">
      <alignment horizontal="right"/>
    </xf>
    <xf numFmtId="164" fontId="0" fillId="0" borderId="2" xfId="0" applyNumberFormat="1" applyFill="1" applyBorder="1" applyAlignment="1">
      <alignment horizontal="right"/>
    </xf>
    <xf numFmtId="164" fontId="0" fillId="0" borderId="1" xfId="0" applyNumberFormat="1" applyFill="1" applyBorder="1" applyAlignment="1">
      <alignment horizontal="right"/>
    </xf>
    <xf numFmtId="165" fontId="3" fillId="0" borderId="3" xfId="0" applyNumberFormat="1" applyFont="1" applyFill="1" applyBorder="1" applyAlignment="1">
      <alignment horizontal="center"/>
    </xf>
    <xf numFmtId="0" fontId="3" fillId="0" borderId="17" xfId="0" applyFont="1" applyFill="1" applyBorder="1"/>
    <xf numFmtId="164" fontId="3" fillId="0" borderId="3" xfId="0" applyNumberFormat="1" applyFont="1" applyFill="1" applyBorder="1" applyAlignment="1">
      <alignment horizontal="right"/>
    </xf>
    <xf numFmtId="164" fontId="3" fillId="0" borderId="4" xfId="0" applyNumberFormat="1" applyFont="1" applyFill="1" applyBorder="1" applyAlignment="1">
      <alignment horizontal="right"/>
    </xf>
    <xf numFmtId="0" fontId="1" fillId="0" borderId="47" xfId="0" applyFont="1" applyBorder="1" applyAlignment="1">
      <alignment wrapText="1"/>
    </xf>
    <xf numFmtId="164" fontId="3" fillId="0" borderId="52" xfId="0" applyNumberFormat="1" applyFont="1" applyFill="1" applyBorder="1" applyAlignment="1">
      <alignment horizontal="right"/>
    </xf>
    <xf numFmtId="164" fontId="3" fillId="0" borderId="53" xfId="0" applyNumberFormat="1" applyFont="1" applyFill="1" applyBorder="1" applyAlignment="1">
      <alignment horizontal="right"/>
    </xf>
    <xf numFmtId="0" fontId="3" fillId="0" borderId="46" xfId="0" applyFont="1" applyBorder="1" applyAlignment="1">
      <alignment wrapText="1"/>
    </xf>
    <xf numFmtId="165" fontId="0" fillId="0" borderId="3" xfId="0" applyNumberFormat="1" applyBorder="1" applyAlignment="1">
      <alignment horizontal="center"/>
    </xf>
    <xf numFmtId="0" fontId="1" fillId="0" borderId="47" xfId="0" applyFont="1" applyBorder="1" applyAlignment="1">
      <alignment horizontal="left" wrapText="1"/>
    </xf>
    <xf numFmtId="164" fontId="25" fillId="0" borderId="0" xfId="0" applyNumberFormat="1" applyFont="1" applyFill="1" applyBorder="1" applyAlignment="1">
      <alignment horizontal="right"/>
    </xf>
    <xf numFmtId="164" fontId="25" fillId="0" borderId="0" xfId="0" applyNumberFormat="1" applyFont="1" applyAlignment="1">
      <alignment horizontal="right"/>
    </xf>
    <xf numFmtId="0" fontId="2" fillId="0" borderId="0" xfId="0" applyFont="1" applyAlignment="1">
      <alignment wrapText="1"/>
    </xf>
    <xf numFmtId="164" fontId="25" fillId="0" borderId="0" xfId="0" applyNumberFormat="1" applyFont="1" applyBorder="1" applyAlignment="1">
      <alignment horizontal="right"/>
    </xf>
    <xf numFmtId="164" fontId="4" fillId="0" borderId="0" xfId="0" applyNumberFormat="1" applyFont="1" applyAlignment="1">
      <alignment horizontal="right"/>
    </xf>
    <xf numFmtId="164" fontId="0" fillId="0" borderId="11" xfId="0" applyNumberFormat="1" applyFill="1" applyBorder="1" applyAlignment="1">
      <alignment horizontal="right"/>
    </xf>
    <xf numFmtId="164" fontId="0" fillId="0" borderId="50" xfId="0" applyNumberFormat="1" applyFill="1" applyBorder="1" applyAlignment="1">
      <alignment horizontal="right"/>
    </xf>
    <xf numFmtId="164" fontId="0" fillId="0" borderId="51" xfId="0" applyNumberFormat="1" applyFill="1" applyBorder="1" applyAlignment="1">
      <alignment horizontal="right"/>
    </xf>
    <xf numFmtId="164" fontId="0" fillId="0" borderId="46" xfId="0" applyNumberFormat="1" applyFill="1" applyBorder="1" applyAlignment="1">
      <alignment horizontal="right"/>
    </xf>
    <xf numFmtId="169" fontId="25" fillId="0" borderId="0" xfId="0" applyNumberFormat="1" applyFont="1" applyAlignment="1">
      <alignment horizontal="right"/>
    </xf>
    <xf numFmtId="0" fontId="2" fillId="0" borderId="46" xfId="0" applyFont="1" applyBorder="1" applyAlignment="1">
      <alignment wrapText="1"/>
    </xf>
    <xf numFmtId="0" fontId="5" fillId="0" borderId="0" xfId="132"/>
    <xf numFmtId="165" fontId="5" fillId="0" borderId="48" xfId="132" applyNumberFormat="1" applyBorder="1" applyAlignment="1">
      <alignment horizontal="center"/>
    </xf>
    <xf numFmtId="0" fontId="5" fillId="0" borderId="48" xfId="132" applyBorder="1"/>
    <xf numFmtId="164" fontId="5" fillId="0" borderId="48" xfId="132" applyNumberFormat="1" applyBorder="1"/>
    <xf numFmtId="0" fontId="51" fillId="0" borderId="48" xfId="132" applyFont="1" applyBorder="1" applyAlignment="1">
      <alignment wrapText="1"/>
    </xf>
    <xf numFmtId="0" fontId="3" fillId="0" borderId="0" xfId="132" applyFont="1" applyAlignment="1">
      <alignment horizontal="center" vertical="center" wrapText="1"/>
    </xf>
    <xf numFmtId="0" fontId="5" fillId="0" borderId="0" xfId="132" applyAlignment="1">
      <alignment horizontal="center"/>
    </xf>
    <xf numFmtId="165" fontId="5" fillId="0" borderId="8" xfId="132" applyNumberFormat="1" applyBorder="1" applyAlignment="1">
      <alignment horizontal="center"/>
    </xf>
    <xf numFmtId="0" fontId="3" fillId="0" borderId="12" xfId="132" applyFont="1" applyBorder="1"/>
    <xf numFmtId="164" fontId="3" fillId="0" borderId="52" xfId="132" applyNumberFormat="1" applyFont="1" applyBorder="1" applyAlignment="1">
      <alignment horizontal="right"/>
    </xf>
    <xf numFmtId="164" fontId="3" fillId="0" borderId="53" xfId="132" applyNumberFormat="1" applyFont="1" applyBorder="1" applyAlignment="1">
      <alignment horizontal="right"/>
    </xf>
    <xf numFmtId="164" fontId="5" fillId="55" borderId="53" xfId="132" applyNumberFormat="1" applyFill="1" applyBorder="1" applyAlignment="1">
      <alignment horizontal="right"/>
    </xf>
    <xf numFmtId="164" fontId="5" fillId="0" borderId="53" xfId="132" applyNumberFormat="1" applyBorder="1" applyAlignment="1">
      <alignment horizontal="right"/>
    </xf>
    <xf numFmtId="164" fontId="5" fillId="0" borderId="54" xfId="132" applyNumberFormat="1" applyBorder="1" applyAlignment="1">
      <alignment horizontal="right"/>
    </xf>
    <xf numFmtId="164" fontId="5" fillId="55" borderId="61" xfId="132" applyNumberFormat="1" applyFill="1" applyBorder="1" applyAlignment="1">
      <alignment horizontal="right"/>
    </xf>
    <xf numFmtId="164" fontId="5" fillId="0" borderId="56" xfId="132" applyNumberFormat="1" applyBorder="1" applyAlignment="1">
      <alignment horizontal="right"/>
    </xf>
    <xf numFmtId="164" fontId="5" fillId="0" borderId="61" xfId="132" applyNumberFormat="1" applyBorder="1" applyAlignment="1">
      <alignment horizontal="right"/>
    </xf>
    <xf numFmtId="164" fontId="5" fillId="0" borderId="55" xfId="132" applyNumberFormat="1" applyBorder="1" applyAlignment="1">
      <alignment horizontal="right"/>
    </xf>
    <xf numFmtId="0" fontId="51" fillId="0" borderId="45" xfId="132" applyFont="1" applyBorder="1" applyAlignment="1">
      <alignment horizontal="left" wrapText="1"/>
    </xf>
    <xf numFmtId="164" fontId="3" fillId="0" borderId="2" xfId="132" applyNumberFormat="1" applyFont="1" applyBorder="1" applyAlignment="1">
      <alignment horizontal="right"/>
    </xf>
    <xf numFmtId="164" fontId="3" fillId="0" borderId="1" xfId="132" applyNumberFormat="1" applyFont="1" applyBorder="1" applyAlignment="1">
      <alignment horizontal="right"/>
    </xf>
    <xf numFmtId="164" fontId="5" fillId="55" borderId="1" xfId="132" applyNumberFormat="1" applyFill="1" applyBorder="1" applyAlignment="1">
      <alignment horizontal="right"/>
    </xf>
    <xf numFmtId="164" fontId="5" fillId="0" borderId="1" xfId="132" applyNumberFormat="1" applyBorder="1" applyAlignment="1">
      <alignment horizontal="right"/>
    </xf>
    <xf numFmtId="164" fontId="5" fillId="0" borderId="11" xfId="132" applyNumberFormat="1" applyBorder="1" applyAlignment="1">
      <alignment horizontal="right"/>
    </xf>
    <xf numFmtId="164" fontId="5" fillId="55" borderId="51" xfId="132" applyNumberFormat="1" applyFill="1" applyBorder="1" applyAlignment="1">
      <alignment horizontal="right"/>
    </xf>
    <xf numFmtId="164" fontId="5" fillId="0" borderId="50" xfId="132" applyNumberFormat="1" applyBorder="1" applyAlignment="1">
      <alignment horizontal="right"/>
    </xf>
    <xf numFmtId="164" fontId="5" fillId="0" borderId="51" xfId="132" applyNumberFormat="1" applyBorder="1" applyAlignment="1">
      <alignment horizontal="right"/>
    </xf>
    <xf numFmtId="164" fontId="5" fillId="0" borderId="46" xfId="132" applyNumberFormat="1" applyBorder="1" applyAlignment="1">
      <alignment horizontal="right"/>
    </xf>
    <xf numFmtId="0" fontId="3" fillId="0" borderId="11" xfId="132" applyFont="1" applyBorder="1"/>
    <xf numFmtId="165" fontId="5" fillId="0" borderId="2" xfId="132" applyNumberFormat="1" applyBorder="1" applyAlignment="1">
      <alignment horizontal="center"/>
    </xf>
    <xf numFmtId="0" fontId="5" fillId="0" borderId="11" xfId="132" applyBorder="1"/>
    <xf numFmtId="0" fontId="51" fillId="0" borderId="46" xfId="132" applyFont="1" applyBorder="1" applyAlignment="1">
      <alignment horizontal="left" wrapText="1"/>
    </xf>
    <xf numFmtId="164" fontId="3" fillId="55" borderId="1" xfId="132" applyNumberFormat="1" applyFont="1" applyFill="1" applyBorder="1" applyAlignment="1">
      <alignment horizontal="right"/>
    </xf>
    <xf numFmtId="164" fontId="3" fillId="0" borderId="11" xfId="132" applyNumberFormat="1" applyFont="1" applyBorder="1" applyAlignment="1">
      <alignment horizontal="right"/>
    </xf>
    <xf numFmtId="164" fontId="3" fillId="55" borderId="51" xfId="132" applyNumberFormat="1" applyFont="1" applyFill="1" applyBorder="1" applyAlignment="1">
      <alignment horizontal="right"/>
    </xf>
    <xf numFmtId="164" fontId="3" fillId="0" borderId="50" xfId="132" applyNumberFormat="1" applyFont="1" applyBorder="1" applyAlignment="1">
      <alignment horizontal="right"/>
    </xf>
    <xf numFmtId="164" fontId="3" fillId="0" borderId="51" xfId="132" applyNumberFormat="1" applyFont="1" applyBorder="1" applyAlignment="1">
      <alignment horizontal="right"/>
    </xf>
    <xf numFmtId="164" fontId="3" fillId="0" borderId="46" xfId="132" applyNumberFormat="1" applyFont="1" applyBorder="1" applyAlignment="1">
      <alignment horizontal="right"/>
    </xf>
    <xf numFmtId="164" fontId="5" fillId="0" borderId="2" xfId="132" applyNumberFormat="1" applyBorder="1" applyAlignment="1">
      <alignment horizontal="right"/>
    </xf>
    <xf numFmtId="164" fontId="5" fillId="0" borderId="50" xfId="132" applyNumberFormat="1" applyFill="1" applyBorder="1" applyAlignment="1">
      <alignment horizontal="right"/>
    </xf>
    <xf numFmtId="165" fontId="5" fillId="0" borderId="3" xfId="132" applyNumberFormat="1" applyBorder="1" applyAlignment="1">
      <alignment horizontal="center"/>
    </xf>
    <xf numFmtId="0" fontId="3" fillId="0" borderId="17" xfId="132" applyFont="1" applyBorder="1"/>
    <xf numFmtId="164" fontId="3" fillId="0" borderId="3" xfId="132" applyNumberFormat="1" applyFont="1" applyBorder="1" applyAlignment="1">
      <alignment horizontal="right"/>
    </xf>
    <xf numFmtId="164" fontId="3" fillId="0" borderId="4" xfId="132" applyNumberFormat="1" applyFont="1" applyBorder="1" applyAlignment="1">
      <alignment horizontal="right"/>
    </xf>
    <xf numFmtId="164" fontId="3" fillId="55" borderId="4" xfId="132" applyNumberFormat="1" applyFont="1" applyFill="1" applyBorder="1" applyAlignment="1">
      <alignment horizontal="right"/>
    </xf>
    <xf numFmtId="164" fontId="3" fillId="0" borderId="17" xfId="132" applyNumberFormat="1" applyFont="1" applyBorder="1" applyAlignment="1">
      <alignment horizontal="right"/>
    </xf>
    <xf numFmtId="164" fontId="3" fillId="55" borderId="62" xfId="132" applyNumberFormat="1" applyFont="1" applyFill="1" applyBorder="1" applyAlignment="1">
      <alignment horizontal="right"/>
    </xf>
    <xf numFmtId="164" fontId="3" fillId="0" borderId="57" xfId="132" applyNumberFormat="1" applyFont="1" applyBorder="1" applyAlignment="1">
      <alignment horizontal="right"/>
    </xf>
    <xf numFmtId="164" fontId="3" fillId="0" borderId="62" xfId="132" applyNumberFormat="1" applyFont="1" applyBorder="1" applyAlignment="1">
      <alignment horizontal="right"/>
    </xf>
    <xf numFmtId="164" fontId="3" fillId="0" borderId="47" xfId="132" applyNumberFormat="1" applyFont="1" applyBorder="1" applyAlignment="1">
      <alignment horizontal="right"/>
    </xf>
    <xf numFmtId="0" fontId="51" fillId="0" borderId="47" xfId="132" applyFont="1" applyBorder="1" applyAlignment="1">
      <alignment horizontal="left" wrapText="1"/>
    </xf>
    <xf numFmtId="165" fontId="25" fillId="0" borderId="0" xfId="132" applyNumberFormat="1" applyFont="1" applyAlignment="1">
      <alignment horizontal="center"/>
    </xf>
    <xf numFmtId="0" fontId="25" fillId="0" borderId="0" xfId="132" applyFont="1" applyFill="1" applyBorder="1"/>
    <xf numFmtId="164" fontId="25" fillId="0" borderId="0" xfId="132" applyNumberFormat="1" applyFont="1" applyFill="1" applyBorder="1" applyAlignment="1">
      <alignment horizontal="right"/>
    </xf>
    <xf numFmtId="164" fontId="25" fillId="0" borderId="0" xfId="132" applyNumberFormat="1" applyFont="1" applyAlignment="1">
      <alignment horizontal="right"/>
    </xf>
    <xf numFmtId="0" fontId="2" fillId="0" borderId="0" xfId="132" applyFont="1" applyAlignment="1">
      <alignment wrapText="1"/>
    </xf>
    <xf numFmtId="0" fontId="25" fillId="0" borderId="0" xfId="132" applyFont="1"/>
    <xf numFmtId="164" fontId="5" fillId="0" borderId="0" xfId="132" applyNumberFormat="1" applyBorder="1" applyAlignment="1">
      <alignment horizontal="right"/>
    </xf>
    <xf numFmtId="49" fontId="25" fillId="0" borderId="0" xfId="132" applyNumberFormat="1" applyFont="1" applyAlignment="1">
      <alignment horizontal="center"/>
    </xf>
    <xf numFmtId="164" fontId="25" fillId="0" borderId="0" xfId="132" applyNumberFormat="1" applyFont="1" applyBorder="1" applyAlignment="1">
      <alignment horizontal="right"/>
    </xf>
    <xf numFmtId="165" fontId="4" fillId="0" borderId="0" xfId="132" applyNumberFormat="1" applyFont="1" applyAlignment="1">
      <alignment horizontal="center"/>
    </xf>
    <xf numFmtId="0" fontId="4" fillId="0" borderId="0" xfId="132" applyFont="1"/>
    <xf numFmtId="164" fontId="4" fillId="0" borderId="0" xfId="132" applyNumberFormat="1" applyFont="1" applyAlignment="1">
      <alignment horizontal="right"/>
    </xf>
    <xf numFmtId="0" fontId="1" fillId="0" borderId="0" xfId="132" applyFont="1" applyAlignment="1">
      <alignment wrapText="1"/>
    </xf>
    <xf numFmtId="165" fontId="5" fillId="0" borderId="0" xfId="132" applyNumberFormat="1" applyAlignment="1">
      <alignment horizontal="center"/>
    </xf>
    <xf numFmtId="164" fontId="5" fillId="0" borderId="0" xfId="132" applyNumberFormat="1" applyAlignment="1">
      <alignment horizontal="right"/>
    </xf>
    <xf numFmtId="0" fontId="51" fillId="0" borderId="0" xfId="132" applyFont="1" applyAlignment="1">
      <alignment wrapText="1"/>
    </xf>
    <xf numFmtId="164" fontId="5" fillId="0" borderId="0" xfId="132" applyNumberFormat="1"/>
    <xf numFmtId="0" fontId="5" fillId="0" borderId="11" xfId="132" applyFont="1" applyBorder="1"/>
    <xf numFmtId="167" fontId="0" fillId="0" borderId="0" xfId="0" applyNumberFormat="1"/>
    <xf numFmtId="0" fontId="6" fillId="0" borderId="0" xfId="1" applyFill="1"/>
    <xf numFmtId="0" fontId="0" fillId="0" borderId="52" xfId="0" applyNumberFormat="1" applyBorder="1" applyAlignment="1">
      <alignment horizontal="center"/>
    </xf>
    <xf numFmtId="164" fontId="0" fillId="0" borderId="45" xfId="0" applyNumberFormat="1" applyBorder="1"/>
    <xf numFmtId="164" fontId="0" fillId="0" borderId="67" xfId="0" applyNumberFormat="1" applyBorder="1"/>
    <xf numFmtId="0" fontId="0" fillId="0" borderId="67" xfId="0" applyBorder="1" applyAlignment="1">
      <alignment horizontal="left" indent="2"/>
    </xf>
    <xf numFmtId="0" fontId="1" fillId="0" borderId="0" xfId="0" applyFont="1"/>
    <xf numFmtId="164" fontId="3" fillId="0" borderId="5" xfId="0" applyNumberFormat="1" applyFont="1" applyFill="1" applyBorder="1" applyAlignment="1">
      <alignment horizontal="center" vertical="center" wrapText="1"/>
    </xf>
    <xf numFmtId="164" fontId="3" fillId="0" borderId="6" xfId="0" applyNumberFormat="1" applyFont="1" applyFill="1" applyBorder="1" applyAlignment="1">
      <alignment horizontal="center" vertical="center" wrapText="1"/>
    </xf>
    <xf numFmtId="164" fontId="3" fillId="0" borderId="15" xfId="0" applyNumberFormat="1" applyFont="1" applyFill="1" applyBorder="1" applyAlignment="1">
      <alignment horizontal="center" vertical="center" wrapText="1"/>
    </xf>
    <xf numFmtId="164" fontId="3" fillId="0" borderId="39" xfId="0" applyNumberFormat="1" applyFont="1" applyFill="1" applyBorder="1" applyAlignment="1">
      <alignment horizontal="center" vertical="center" wrapText="1"/>
    </xf>
    <xf numFmtId="164" fontId="3" fillId="0" borderId="58" xfId="0" applyNumberFormat="1" applyFont="1" applyFill="1" applyBorder="1" applyAlignment="1">
      <alignment horizontal="center" vertical="center" wrapText="1"/>
    </xf>
    <xf numFmtId="164" fontId="3" fillId="0" borderId="40" xfId="0" applyNumberFormat="1" applyFont="1" applyFill="1" applyBorder="1" applyAlignment="1">
      <alignment horizontal="center" vertical="center" wrapText="1"/>
    </xf>
    <xf numFmtId="164" fontId="1" fillId="0" borderId="9" xfId="129" applyNumberFormat="1" applyFill="1" applyBorder="1"/>
    <xf numFmtId="164" fontId="1" fillId="0" borderId="10" xfId="129" applyNumberFormat="1" applyFill="1" applyBorder="1"/>
    <xf numFmtId="164" fontId="1" fillId="0" borderId="16" xfId="129" applyNumberFormat="1" applyFill="1" applyBorder="1"/>
    <xf numFmtId="164" fontId="1" fillId="0" borderId="0" xfId="129" applyNumberFormat="1" applyFill="1" applyBorder="1"/>
    <xf numFmtId="164" fontId="1" fillId="0" borderId="59" xfId="129" applyNumberFormat="1" applyFill="1" applyBorder="1"/>
    <xf numFmtId="164" fontId="1" fillId="0" borderId="41" xfId="129" applyNumberFormat="1" applyFill="1" applyBorder="1"/>
    <xf numFmtId="164" fontId="1" fillId="0" borderId="9" xfId="129" applyNumberFormat="1" applyFill="1" applyBorder="1" applyAlignment="1">
      <alignment horizontal="center"/>
    </xf>
    <xf numFmtId="164" fontId="1" fillId="0" borderId="10" xfId="129" applyNumberFormat="1" applyFill="1" applyBorder="1" applyAlignment="1">
      <alignment horizontal="center"/>
    </xf>
    <xf numFmtId="164" fontId="1" fillId="0" borderId="16" xfId="129" applyNumberFormat="1" applyFill="1" applyBorder="1" applyAlignment="1">
      <alignment horizontal="center"/>
    </xf>
    <xf numFmtId="164" fontId="1" fillId="0" borderId="0" xfId="129" applyNumberFormat="1" applyFill="1" applyBorder="1" applyAlignment="1">
      <alignment horizontal="center"/>
    </xf>
    <xf numFmtId="164" fontId="1" fillId="0" borderId="59" xfId="129" applyNumberFormat="1" applyFill="1" applyBorder="1" applyAlignment="1">
      <alignment horizontal="center"/>
    </xf>
    <xf numFmtId="164" fontId="1" fillId="0" borderId="41" xfId="129" applyNumberFormat="1" applyFill="1" applyBorder="1" applyAlignment="1">
      <alignment horizontal="center"/>
    </xf>
    <xf numFmtId="164" fontId="0" fillId="0" borderId="52" xfId="0" applyNumberFormat="1" applyFill="1" applyBorder="1" applyAlignment="1">
      <alignment horizontal="right"/>
    </xf>
    <xf numFmtId="164" fontId="0" fillId="0" borderId="53" xfId="0" applyNumberFormat="1" applyFill="1" applyBorder="1" applyAlignment="1">
      <alignment horizontal="right"/>
    </xf>
    <xf numFmtId="164" fontId="0" fillId="0" borderId="54" xfId="0" applyNumberFormat="1" applyFill="1" applyBorder="1" applyAlignment="1">
      <alignment horizontal="right"/>
    </xf>
    <xf numFmtId="164" fontId="0" fillId="0" borderId="56" xfId="0" applyNumberFormat="1" applyFill="1" applyBorder="1" applyAlignment="1">
      <alignment horizontal="right"/>
    </xf>
    <xf numFmtId="164" fontId="0" fillId="0" borderId="61" xfId="0" applyNumberFormat="1" applyFill="1" applyBorder="1" applyAlignment="1">
      <alignment horizontal="right"/>
    </xf>
    <xf numFmtId="164" fontId="0" fillId="0" borderId="55" xfId="0" applyNumberFormat="1" applyFill="1" applyBorder="1" applyAlignment="1">
      <alignment horizontal="right"/>
    </xf>
    <xf numFmtId="0" fontId="1" fillId="0" borderId="55" xfId="0" applyFont="1" applyBorder="1" applyAlignment="1">
      <alignment horizontal="left" indent="2"/>
    </xf>
    <xf numFmtId="0" fontId="1" fillId="0" borderId="45" xfId="0" applyFont="1" applyBorder="1" applyAlignment="1">
      <alignment horizontal="left" indent="2"/>
    </xf>
    <xf numFmtId="0" fontId="1" fillId="0" borderId="46" xfId="0" applyFont="1" applyBorder="1" applyAlignment="1">
      <alignment horizontal="left" indent="2"/>
    </xf>
    <xf numFmtId="164" fontId="3" fillId="0" borderId="11" xfId="0" applyNumberFormat="1" applyFont="1" applyFill="1" applyBorder="1" applyAlignment="1">
      <alignment horizontal="right"/>
    </xf>
    <xf numFmtId="164" fontId="3" fillId="0" borderId="50" xfId="0" applyNumberFormat="1" applyFont="1" applyFill="1" applyBorder="1" applyAlignment="1">
      <alignment horizontal="right"/>
    </xf>
    <xf numFmtId="164" fontId="3" fillId="0" borderId="51" xfId="0" applyNumberFormat="1" applyFont="1" applyFill="1" applyBorder="1" applyAlignment="1">
      <alignment horizontal="right"/>
    </xf>
    <xf numFmtId="164" fontId="3" fillId="0" borderId="46" xfId="0" applyNumberFormat="1" applyFont="1" applyFill="1" applyBorder="1" applyAlignment="1">
      <alignment horizontal="right"/>
    </xf>
    <xf numFmtId="0" fontId="0" fillId="0" borderId="46" xfId="0" applyFont="1" applyBorder="1" applyAlignment="1">
      <alignment horizontal="left" wrapText="1" indent="2"/>
    </xf>
    <xf numFmtId="0" fontId="0" fillId="0" borderId="46" xfId="0" applyFont="1" applyBorder="1" applyAlignment="1">
      <alignment horizontal="left" indent="2"/>
    </xf>
    <xf numFmtId="0" fontId="1" fillId="0" borderId="46" xfId="0" applyFont="1" applyBorder="1"/>
    <xf numFmtId="0" fontId="0" fillId="0" borderId="46" xfId="0" applyFont="1" applyBorder="1"/>
    <xf numFmtId="164" fontId="3" fillId="0" borderId="17" xfId="0" applyNumberFormat="1" applyFont="1" applyFill="1" applyBorder="1" applyAlignment="1">
      <alignment horizontal="right"/>
    </xf>
    <xf numFmtId="164" fontId="3" fillId="0" borderId="57" xfId="0" applyNumberFormat="1" applyFont="1" applyFill="1" applyBorder="1" applyAlignment="1">
      <alignment horizontal="right"/>
    </xf>
    <xf numFmtId="164" fontId="3" fillId="0" borderId="62" xfId="0" applyNumberFormat="1" applyFont="1" applyFill="1" applyBorder="1" applyAlignment="1">
      <alignment horizontal="right"/>
    </xf>
    <xf numFmtId="164" fontId="3" fillId="0" borderId="47" xfId="0" applyNumberFormat="1" applyFont="1" applyFill="1" applyBorder="1" applyAlignment="1">
      <alignment horizontal="right"/>
    </xf>
    <xf numFmtId="0" fontId="1" fillId="0" borderId="47" xfId="0" applyFont="1" applyBorder="1"/>
    <xf numFmtId="0" fontId="25" fillId="0" borderId="46" xfId="0" applyFont="1" applyBorder="1"/>
    <xf numFmtId="0" fontId="0" fillId="0" borderId="46" xfId="0" applyBorder="1"/>
    <xf numFmtId="0" fontId="0" fillId="0" borderId="47" xfId="0" applyBorder="1"/>
    <xf numFmtId="0" fontId="4" fillId="0" borderId="46" xfId="0" applyFont="1" applyBorder="1"/>
    <xf numFmtId="0" fontId="0" fillId="0" borderId="45" xfId="0" applyBorder="1"/>
    <xf numFmtId="167" fontId="3" fillId="0" borderId="0" xfId="1" applyNumberFormat="1" applyFont="1"/>
    <xf numFmtId="164" fontId="1" fillId="0" borderId="14" xfId="129" applyNumberFormat="1" applyBorder="1" applyAlignment="1">
      <alignment horizontal="center"/>
    </xf>
    <xf numFmtId="164" fontId="1" fillId="0" borderId="68" xfId="129" applyNumberFormat="1" applyBorder="1" applyAlignment="1">
      <alignment horizontal="center"/>
    </xf>
    <xf numFmtId="164" fontId="1" fillId="0" borderId="13" xfId="129" applyNumberFormat="1" applyBorder="1" applyAlignment="1">
      <alignment horizontal="center"/>
    </xf>
    <xf numFmtId="164" fontId="1" fillId="55" borderId="68" xfId="129" applyNumberFormat="1" applyFill="1" applyBorder="1" applyAlignment="1">
      <alignment horizontal="center"/>
    </xf>
    <xf numFmtId="164" fontId="1" fillId="55" borderId="69" xfId="129" applyNumberFormat="1" applyFill="1" applyBorder="1" applyAlignment="1">
      <alignment horizontal="center"/>
    </xf>
    <xf numFmtId="164" fontId="0" fillId="0" borderId="3" xfId="0" applyNumberFormat="1" applyBorder="1"/>
    <xf numFmtId="164" fontId="0" fillId="0" borderId="4" xfId="0" applyNumberFormat="1" applyBorder="1"/>
    <xf numFmtId="0" fontId="0" fillId="0" borderId="0" xfId="0" applyAlignment="1">
      <alignment wrapText="1"/>
    </xf>
    <xf numFmtId="0" fontId="1" fillId="0" borderId="45" xfId="0" applyFont="1" applyBorder="1" applyAlignment="1">
      <alignment horizontal="left" wrapText="1" indent="2"/>
    </xf>
    <xf numFmtId="164" fontId="0" fillId="0" borderId="70" xfId="0" applyNumberFormat="1" applyBorder="1"/>
    <xf numFmtId="0" fontId="1" fillId="0" borderId="46" xfId="0" applyFont="1" applyBorder="1" applyAlignment="1">
      <alignment horizontal="left" wrapText="1" indent="2"/>
    </xf>
    <xf numFmtId="164" fontId="3" fillId="0" borderId="70" xfId="0" applyNumberFormat="1" applyFont="1" applyBorder="1"/>
    <xf numFmtId="0" fontId="0" fillId="55" borderId="1" xfId="0" applyFill="1" applyBorder="1"/>
    <xf numFmtId="0" fontId="0" fillId="0" borderId="1" xfId="0" applyBorder="1"/>
    <xf numFmtId="0" fontId="0" fillId="55" borderId="51" xfId="0" applyFill="1" applyBorder="1"/>
    <xf numFmtId="0" fontId="0" fillId="0" borderId="50" xfId="0" applyBorder="1"/>
    <xf numFmtId="0" fontId="0" fillId="0" borderId="51" xfId="0" applyBorder="1"/>
    <xf numFmtId="164" fontId="3" fillId="0" borderId="71" xfId="0" applyNumberFormat="1" applyFont="1" applyBorder="1"/>
    <xf numFmtId="165" fontId="0" fillId="0" borderId="0" xfId="0" applyNumberFormat="1" applyFill="1" applyAlignment="1">
      <alignment horizontal="center"/>
    </xf>
    <xf numFmtId="165" fontId="3" fillId="0" borderId="5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164" fontId="3" fillId="55" borderId="7" xfId="0" applyNumberFormat="1" applyFont="1" applyFill="1" applyBorder="1" applyAlignment="1">
      <alignment horizontal="center" vertical="center" wrapText="1"/>
    </xf>
    <xf numFmtId="164" fontId="3" fillId="0" borderId="7" xfId="0" applyNumberFormat="1" applyFont="1" applyFill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165" fontId="0" fillId="0" borderId="9" xfId="0" applyNumberFormat="1" applyBorder="1" applyAlignment="1">
      <alignment horizontal="center"/>
    </xf>
    <xf numFmtId="0" fontId="0" fillId="0" borderId="72" xfId="0" applyBorder="1"/>
    <xf numFmtId="164" fontId="0" fillId="0" borderId="19" xfId="0" applyNumberFormat="1" applyBorder="1"/>
    <xf numFmtId="164" fontId="0" fillId="55" borderId="10" xfId="0" applyNumberFormat="1" applyFill="1" applyBorder="1"/>
    <xf numFmtId="164" fontId="0" fillId="0" borderId="10" xfId="0" applyNumberFormat="1" applyBorder="1"/>
    <xf numFmtId="164" fontId="0" fillId="0" borderId="72" xfId="0" applyNumberFormat="1" applyBorder="1"/>
    <xf numFmtId="164" fontId="0" fillId="55" borderId="72" xfId="0" applyNumberFormat="1" applyFill="1" applyBorder="1"/>
    <xf numFmtId="164" fontId="0" fillId="0" borderId="72" xfId="0" applyNumberFormat="1" applyFill="1" applyBorder="1"/>
    <xf numFmtId="0" fontId="0" fillId="0" borderId="41" xfId="0" applyBorder="1"/>
    <xf numFmtId="0" fontId="0" fillId="0" borderId="59" xfId="0" applyBorder="1"/>
    <xf numFmtId="165" fontId="0" fillId="0" borderId="14" xfId="0" applyNumberFormat="1" applyBorder="1" applyAlignment="1">
      <alignment horizontal="center"/>
    </xf>
    <xf numFmtId="0" fontId="0" fillId="0" borderId="73" xfId="0" applyBorder="1" applyAlignment="1">
      <alignment horizontal="center"/>
    </xf>
    <xf numFmtId="164" fontId="0" fillId="0" borderId="74" xfId="0" applyNumberFormat="1" applyBorder="1" applyAlignment="1">
      <alignment horizontal="center"/>
    </xf>
    <xf numFmtId="164" fontId="0" fillId="55" borderId="68" xfId="0" applyNumberFormat="1" applyFill="1" applyBorder="1" applyAlignment="1">
      <alignment horizontal="center"/>
    </xf>
    <xf numFmtId="164" fontId="0" fillId="0" borderId="68" xfId="0" applyNumberFormat="1" applyBorder="1" applyAlignment="1">
      <alignment horizontal="center"/>
    </xf>
    <xf numFmtId="164" fontId="0" fillId="0" borderId="73" xfId="0" applyNumberFormat="1" applyBorder="1" applyAlignment="1">
      <alignment horizontal="center"/>
    </xf>
    <xf numFmtId="164" fontId="0" fillId="55" borderId="73" xfId="0" applyNumberFormat="1" applyFill="1" applyBorder="1" applyAlignment="1">
      <alignment horizontal="center"/>
    </xf>
    <xf numFmtId="164" fontId="0" fillId="0" borderId="73" xfId="0" applyNumberFormat="1" applyFill="1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59" xfId="0" applyBorder="1" applyAlignment="1">
      <alignment horizontal="center"/>
    </xf>
    <xf numFmtId="0" fontId="26" fillId="0" borderId="75" xfId="54" applyBorder="1"/>
    <xf numFmtId="164" fontId="0" fillId="0" borderId="63" xfId="0" applyNumberFormat="1" applyBorder="1"/>
    <xf numFmtId="164" fontId="0" fillId="0" borderId="76" xfId="0" applyNumberFormat="1" applyBorder="1"/>
    <xf numFmtId="164" fontId="0" fillId="55" borderId="76" xfId="0" applyNumberFormat="1" applyFill="1" applyBorder="1"/>
    <xf numFmtId="164" fontId="0" fillId="0" borderId="76" xfId="0" applyNumberFormat="1" applyFill="1" applyBorder="1"/>
    <xf numFmtId="0" fontId="0" fillId="0" borderId="76" xfId="0" applyBorder="1" applyAlignment="1">
      <alignment horizontal="left" indent="2"/>
    </xf>
    <xf numFmtId="0" fontId="0" fillId="0" borderId="41" xfId="0" applyBorder="1" applyAlignment="1">
      <alignment horizontal="left" indent="2"/>
    </xf>
    <xf numFmtId="0" fontId="0" fillId="59" borderId="58" xfId="0" applyFill="1" applyBorder="1"/>
    <xf numFmtId="0" fontId="26" fillId="0" borderId="76" xfId="54" applyBorder="1"/>
    <xf numFmtId="0" fontId="4" fillId="0" borderId="76" xfId="0" applyFont="1" applyBorder="1" applyAlignment="1">
      <alignment horizontal="left" indent="2"/>
    </xf>
    <xf numFmtId="0" fontId="0" fillId="59" borderId="51" xfId="0" applyFill="1" applyBorder="1"/>
    <xf numFmtId="0" fontId="0" fillId="59" borderId="59" xfId="0" applyFill="1" applyBorder="1"/>
    <xf numFmtId="0" fontId="0" fillId="59" borderId="77" xfId="0" applyFill="1" applyBorder="1"/>
    <xf numFmtId="0" fontId="0" fillId="0" borderId="76" xfId="0" applyBorder="1"/>
    <xf numFmtId="164" fontId="0" fillId="0" borderId="1" xfId="0" applyNumberFormat="1" applyFill="1" applyBorder="1"/>
    <xf numFmtId="0" fontId="0" fillId="60" borderId="51" xfId="0" applyFill="1" applyBorder="1"/>
    <xf numFmtId="164" fontId="0" fillId="55" borderId="63" xfId="0" applyNumberFormat="1" applyFill="1" applyBorder="1"/>
    <xf numFmtId="164" fontId="0" fillId="0" borderId="46" xfId="0" applyNumberFormat="1" applyFill="1" applyBorder="1"/>
    <xf numFmtId="164" fontId="0" fillId="55" borderId="46" xfId="0" applyNumberFormat="1" applyFill="1" applyBorder="1"/>
    <xf numFmtId="0" fontId="0" fillId="0" borderId="3" xfId="0" applyNumberFormat="1" applyBorder="1" applyAlignment="1">
      <alignment horizontal="center"/>
    </xf>
    <xf numFmtId="0" fontId="3" fillId="0" borderId="78" xfId="0" applyFont="1" applyBorder="1" applyAlignment="1">
      <alignment horizontal="left"/>
    </xf>
    <xf numFmtId="164" fontId="3" fillId="0" borderId="79" xfId="0" applyNumberFormat="1" applyFont="1" applyBorder="1"/>
    <xf numFmtId="164" fontId="3" fillId="0" borderId="4" xfId="0" applyNumberFormat="1" applyFont="1" applyFill="1" applyBorder="1"/>
    <xf numFmtId="164" fontId="3" fillId="0" borderId="78" xfId="0" applyNumberFormat="1" applyFont="1" applyFill="1" applyBorder="1"/>
    <xf numFmtId="164" fontId="3" fillId="55" borderId="78" xfId="0" applyNumberFormat="1" applyFont="1" applyFill="1" applyBorder="1"/>
    <xf numFmtId="0" fontId="0" fillId="0" borderId="78" xfId="0" applyBorder="1" applyAlignment="1">
      <alignment horizontal="left" indent="2"/>
    </xf>
    <xf numFmtId="0" fontId="0" fillId="0" borderId="44" xfId="0" applyBorder="1" applyAlignment="1">
      <alignment horizontal="left" indent="2"/>
    </xf>
    <xf numFmtId="0" fontId="0" fillId="0" borderId="69" xfId="0" applyBorder="1"/>
    <xf numFmtId="0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left" indent="1"/>
    </xf>
    <xf numFmtId="0" fontId="0" fillId="0" borderId="0" xfId="0" applyBorder="1" applyAlignment="1">
      <alignment horizontal="left" indent="2"/>
    </xf>
    <xf numFmtId="0" fontId="3" fillId="0" borderId="80" xfId="0" applyFont="1" applyBorder="1"/>
    <xf numFmtId="164" fontId="0" fillId="0" borderId="81" xfId="0" applyNumberFormat="1" applyBorder="1"/>
    <xf numFmtId="164" fontId="0" fillId="55" borderId="65" xfId="0" applyNumberFormat="1" applyFill="1" applyBorder="1"/>
    <xf numFmtId="164" fontId="0" fillId="0" borderId="65" xfId="0" applyNumberFormat="1" applyBorder="1"/>
    <xf numFmtId="164" fontId="0" fillId="55" borderId="75" xfId="0" applyNumberFormat="1" applyFill="1" applyBorder="1"/>
    <xf numFmtId="164" fontId="0" fillId="55" borderId="45" xfId="0" applyNumberFormat="1" applyFill="1" applyBorder="1"/>
    <xf numFmtId="0" fontId="0" fillId="0" borderId="80" xfId="0" applyBorder="1" applyAlignment="1">
      <alignment horizontal="left" indent="2"/>
    </xf>
    <xf numFmtId="0" fontId="0" fillId="0" borderId="76" xfId="0" applyBorder="1" applyAlignment="1">
      <alignment horizontal="left" indent="1"/>
    </xf>
    <xf numFmtId="164" fontId="0" fillId="0" borderId="63" xfId="0" applyNumberFormat="1" applyFill="1" applyBorder="1"/>
    <xf numFmtId="0" fontId="0" fillId="0" borderId="76" xfId="0" applyFont="1" applyBorder="1" applyAlignment="1">
      <alignment horizontal="left" indent="2"/>
    </xf>
    <xf numFmtId="164" fontId="0" fillId="58" borderId="1" xfId="0" applyNumberFormat="1" applyFill="1" applyBorder="1"/>
    <xf numFmtId="165" fontId="3" fillId="0" borderId="2" xfId="0" applyNumberFormat="1" applyFont="1" applyBorder="1" applyAlignment="1">
      <alignment horizontal="center"/>
    </xf>
    <xf numFmtId="0" fontId="3" fillId="0" borderId="76" xfId="0" applyFont="1" applyBorder="1"/>
    <xf numFmtId="164" fontId="3" fillId="0" borderId="63" xfId="0" applyNumberFormat="1" applyFont="1" applyBorder="1"/>
    <xf numFmtId="164" fontId="3" fillId="55" borderId="76" xfId="0" applyNumberFormat="1" applyFont="1" applyFill="1" applyBorder="1"/>
    <xf numFmtId="164" fontId="3" fillId="55" borderId="46" xfId="0" applyNumberFormat="1" applyFont="1" applyFill="1" applyBorder="1"/>
    <xf numFmtId="0" fontId="3" fillId="0" borderId="76" xfId="0" applyFont="1" applyBorder="1" applyAlignment="1">
      <alignment horizontal="left" indent="2"/>
    </xf>
    <xf numFmtId="0" fontId="0" fillId="0" borderId="76" xfId="0" applyFill="1" applyBorder="1" applyAlignment="1">
      <alignment horizontal="left" indent="1"/>
    </xf>
    <xf numFmtId="164" fontId="0" fillId="55" borderId="46" xfId="0" applyNumberFormat="1" applyFont="1" applyFill="1" applyBorder="1"/>
    <xf numFmtId="0" fontId="3" fillId="0" borderId="78" xfId="0" applyFont="1" applyBorder="1"/>
    <xf numFmtId="164" fontId="3" fillId="55" borderId="47" xfId="0" applyNumberFormat="1" applyFont="1" applyFill="1" applyBorder="1"/>
    <xf numFmtId="0" fontId="3" fillId="0" borderId="78" xfId="0" applyFont="1" applyBorder="1" applyAlignment="1">
      <alignment horizontal="left" indent="2"/>
    </xf>
    <xf numFmtId="165" fontId="25" fillId="0" borderId="0" xfId="0" applyNumberFormat="1" applyFont="1" applyBorder="1" applyAlignment="1">
      <alignment horizontal="center"/>
    </xf>
    <xf numFmtId="0" fontId="25" fillId="0" borderId="0" xfId="0" applyFont="1" applyBorder="1"/>
    <xf numFmtId="49" fontId="25" fillId="0" borderId="0" xfId="0" applyNumberFormat="1" applyFont="1" applyBorder="1" applyAlignment="1">
      <alignment horizontal="center"/>
    </xf>
    <xf numFmtId="0" fontId="0" fillId="0" borderId="44" xfId="0" applyBorder="1" applyAlignment="1">
      <alignment horizontal="center"/>
    </xf>
    <xf numFmtId="164" fontId="0" fillId="0" borderId="80" xfId="0" applyNumberFormat="1" applyBorder="1"/>
    <xf numFmtId="0" fontId="0" fillId="0" borderId="46" xfId="0" applyFill="1" applyBorder="1" applyAlignment="1">
      <alignment horizontal="left" indent="2"/>
    </xf>
    <xf numFmtId="164" fontId="3" fillId="0" borderId="76" xfId="0" applyNumberFormat="1" applyFont="1" applyBorder="1"/>
    <xf numFmtId="164" fontId="3" fillId="55" borderId="17" xfId="0" applyNumberFormat="1" applyFont="1" applyFill="1" applyBorder="1"/>
    <xf numFmtId="164" fontId="3" fillId="0" borderId="78" xfId="0" applyNumberFormat="1" applyFont="1" applyBorder="1"/>
    <xf numFmtId="164" fontId="0" fillId="55" borderId="41" xfId="0" applyNumberFormat="1" applyFill="1" applyBorder="1"/>
    <xf numFmtId="164" fontId="0" fillId="55" borderId="44" xfId="0" applyNumberFormat="1" applyFill="1" applyBorder="1" applyAlignment="1">
      <alignment horizontal="center"/>
    </xf>
    <xf numFmtId="164" fontId="3" fillId="55" borderId="11" xfId="0" applyNumberFormat="1" applyFont="1" applyFill="1" applyBorder="1"/>
    <xf numFmtId="164" fontId="3" fillId="55" borderId="63" xfId="0" applyNumberFormat="1" applyFont="1" applyFill="1" applyBorder="1"/>
    <xf numFmtId="164" fontId="3" fillId="55" borderId="50" xfId="0" applyNumberFormat="1" applyFont="1" applyFill="1" applyBorder="1"/>
    <xf numFmtId="164" fontId="25" fillId="0" borderId="39" xfId="0" applyNumberFormat="1" applyFont="1" applyBorder="1"/>
    <xf numFmtId="0" fontId="3" fillId="0" borderId="51" xfId="0" applyFont="1" applyBorder="1" applyAlignment="1">
      <alignment horizontal="left" indent="2"/>
    </xf>
    <xf numFmtId="164" fontId="0" fillId="55" borderId="50" xfId="0" applyNumberFormat="1" applyFill="1" applyBorder="1"/>
    <xf numFmtId="0" fontId="0" fillId="0" borderId="51" xfId="0" applyBorder="1" applyAlignment="1">
      <alignment horizontal="left" indent="2"/>
    </xf>
    <xf numFmtId="164" fontId="3" fillId="55" borderId="67" xfId="0" applyNumberFormat="1" applyFont="1" applyFill="1" applyBorder="1"/>
    <xf numFmtId="0" fontId="0" fillId="0" borderId="45" xfId="0" applyFill="1" applyBorder="1" applyAlignment="1">
      <alignment horizontal="left" indent="2"/>
    </xf>
    <xf numFmtId="0" fontId="3" fillId="0" borderId="46" xfId="0" applyFont="1" applyFill="1" applyBorder="1" applyAlignment="1">
      <alignment horizontal="left" indent="2"/>
    </xf>
    <xf numFmtId="0" fontId="25" fillId="0" borderId="39" xfId="0" applyFont="1" applyBorder="1"/>
    <xf numFmtId="49" fontId="56" fillId="0" borderId="0" xfId="0" applyNumberFormat="1" applyFont="1" applyBorder="1" applyAlignment="1">
      <alignment horizontal="left"/>
    </xf>
    <xf numFmtId="164" fontId="25" fillId="0" borderId="0" xfId="0" applyNumberFormat="1" applyFont="1" applyFill="1"/>
    <xf numFmtId="165" fontId="0" fillId="0" borderId="2" xfId="0" applyNumberFormat="1" applyFont="1" applyBorder="1" applyAlignment="1">
      <alignment horizontal="center"/>
    </xf>
    <xf numFmtId="0" fontId="0" fillId="0" borderId="76" xfId="0" applyFont="1" applyBorder="1"/>
    <xf numFmtId="164" fontId="0" fillId="0" borderId="1" xfId="0" applyNumberFormat="1" applyFont="1" applyBorder="1"/>
    <xf numFmtId="0" fontId="4" fillId="0" borderId="46" xfId="0" applyFont="1" applyBorder="1" applyAlignment="1">
      <alignment horizontal="left" indent="2"/>
    </xf>
    <xf numFmtId="164" fontId="3" fillId="0" borderId="63" xfId="0" applyNumberFormat="1" applyFont="1" applyFill="1" applyBorder="1"/>
    <xf numFmtId="164" fontId="3" fillId="0" borderId="1" xfId="0" applyNumberFormat="1" applyFont="1" applyFill="1" applyBorder="1"/>
    <xf numFmtId="164" fontId="3" fillId="0" borderId="76" xfId="0" applyNumberFormat="1" applyFont="1" applyFill="1" applyBorder="1"/>
    <xf numFmtId="165" fontId="0" fillId="0" borderId="49" xfId="0" applyNumberFormat="1" applyBorder="1" applyAlignment="1">
      <alignment horizontal="center"/>
    </xf>
    <xf numFmtId="0" fontId="0" fillId="0" borderId="83" xfId="0" applyBorder="1" applyAlignment="1">
      <alignment horizontal="left" indent="1"/>
    </xf>
    <xf numFmtId="164" fontId="0" fillId="0" borderId="64" xfId="0" applyNumberFormat="1" applyBorder="1"/>
    <xf numFmtId="164" fontId="0" fillId="0" borderId="83" xfId="0" applyNumberFormat="1" applyBorder="1"/>
    <xf numFmtId="14" fontId="3" fillId="0" borderId="0" xfId="0" applyNumberFormat="1" applyFont="1" applyAlignment="1">
      <alignment horizontal="center"/>
    </xf>
    <xf numFmtId="164" fontId="3" fillId="55" borderId="15" xfId="0" applyNumberFormat="1" applyFont="1" applyFill="1" applyBorder="1" applyAlignment="1">
      <alignment horizontal="center" vertical="center" wrapText="1"/>
    </xf>
    <xf numFmtId="164" fontId="0" fillId="55" borderId="16" xfId="0" applyNumberFormat="1" applyFill="1" applyBorder="1"/>
    <xf numFmtId="164" fontId="0" fillId="0" borderId="16" xfId="0" applyNumberFormat="1" applyBorder="1"/>
    <xf numFmtId="164" fontId="0" fillId="55" borderId="12" xfId="0" applyNumberFormat="1" applyFill="1" applyBorder="1"/>
    <xf numFmtId="164" fontId="0" fillId="0" borderId="12" xfId="0" applyNumberFormat="1" applyBorder="1"/>
    <xf numFmtId="0" fontId="0" fillId="0" borderId="45" xfId="0" applyBorder="1" applyAlignment="1">
      <alignment horizontal="left" indent="1"/>
    </xf>
    <xf numFmtId="164" fontId="0" fillId="55" borderId="11" xfId="0" applyNumberFormat="1" applyFill="1" applyBorder="1"/>
    <xf numFmtId="164" fontId="0" fillId="0" borderId="11" xfId="0" applyNumberFormat="1" applyFill="1" applyBorder="1"/>
    <xf numFmtId="0" fontId="0" fillId="0" borderId="46" xfId="0" applyFill="1" applyBorder="1" applyAlignment="1">
      <alignment horizontal="left" indent="1"/>
    </xf>
    <xf numFmtId="0" fontId="0" fillId="0" borderId="0" xfId="0" applyFill="1"/>
    <xf numFmtId="165" fontId="0" fillId="0" borderId="2" xfId="0" applyNumberFormat="1" applyFill="1" applyBorder="1" applyAlignment="1">
      <alignment horizontal="center" vertical="center"/>
    </xf>
    <xf numFmtId="0" fontId="0" fillId="0" borderId="76" xfId="0" applyFill="1" applyBorder="1" applyAlignment="1">
      <alignment horizontal="left" vertical="center" indent="1"/>
    </xf>
    <xf numFmtId="164" fontId="0" fillId="0" borderId="11" xfId="0" applyNumberFormat="1" applyFill="1" applyBorder="1" applyAlignment="1">
      <alignment vertical="center"/>
    </xf>
    <xf numFmtId="0" fontId="0" fillId="0" borderId="46" xfId="0" applyFill="1" applyBorder="1" applyAlignment="1">
      <alignment horizontal="left" vertical="center" wrapText="1" indent="1"/>
    </xf>
    <xf numFmtId="0" fontId="0" fillId="0" borderId="0" xfId="0" applyFill="1" applyAlignment="1">
      <alignment vertical="center"/>
    </xf>
    <xf numFmtId="0" fontId="0" fillId="0" borderId="46" xfId="0" applyBorder="1" applyAlignment="1">
      <alignment horizontal="left" indent="1"/>
    </xf>
    <xf numFmtId="0" fontId="3" fillId="0" borderId="46" xfId="0" applyFont="1" applyBorder="1" applyAlignment="1">
      <alignment horizontal="left" indent="1"/>
    </xf>
    <xf numFmtId="164" fontId="3" fillId="0" borderId="11" xfId="0" applyNumberFormat="1" applyFont="1" applyFill="1" applyBorder="1"/>
    <xf numFmtId="0" fontId="3" fillId="0" borderId="47" xfId="0" applyFont="1" applyBorder="1" applyAlignment="1">
      <alignment horizontal="left" indent="1"/>
    </xf>
    <xf numFmtId="166" fontId="6" fillId="0" borderId="0" xfId="1" applyNumberFormat="1"/>
    <xf numFmtId="165" fontId="48" fillId="0" borderId="0" xfId="1" applyNumberFormat="1" applyFont="1" applyAlignment="1">
      <alignment vertical="center" wrapText="1"/>
    </xf>
    <xf numFmtId="0" fontId="48" fillId="0" borderId="0" xfId="1" applyFont="1" applyAlignment="1">
      <alignment vertical="center" wrapText="1"/>
    </xf>
    <xf numFmtId="166" fontId="48" fillId="0" borderId="0" xfId="1" applyNumberFormat="1" applyFont="1" applyAlignment="1">
      <alignment horizontal="center" vertical="center" wrapText="1"/>
    </xf>
    <xf numFmtId="166" fontId="48" fillId="56" borderId="0" xfId="1" applyNumberFormat="1" applyFont="1" applyFill="1" applyAlignment="1">
      <alignment horizontal="center" vertical="center" wrapText="1"/>
    </xf>
    <xf numFmtId="165" fontId="6" fillId="0" borderId="0" xfId="1" applyNumberFormat="1" applyFill="1" applyAlignment="1">
      <alignment horizontal="center"/>
    </xf>
    <xf numFmtId="166" fontId="0" fillId="0" borderId="0" xfId="0" applyNumberFormat="1" applyFill="1"/>
    <xf numFmtId="0" fontId="0" fillId="0" borderId="0" xfId="0" applyFill="1" applyAlignment="1">
      <alignment horizontal="center"/>
    </xf>
    <xf numFmtId="170" fontId="5" fillId="0" borderId="0" xfId="132" applyNumberFormat="1" applyFont="1"/>
    <xf numFmtId="170" fontId="58" fillId="0" borderId="43" xfId="132" applyNumberFormat="1" applyFont="1" applyFill="1" applyBorder="1"/>
    <xf numFmtId="170" fontId="58" fillId="0" borderId="0" xfId="132" applyNumberFormat="1" applyFont="1" applyFill="1"/>
    <xf numFmtId="170" fontId="58" fillId="0" borderId="42" xfId="132" applyNumberFormat="1" applyFont="1" applyFill="1" applyBorder="1"/>
    <xf numFmtId="170" fontId="59" fillId="0" borderId="38" xfId="48" applyNumberFormat="1" applyFont="1" applyFill="1" applyBorder="1" applyAlignment="1">
      <alignment horizontal="center" vertical="center" wrapText="1"/>
    </xf>
    <xf numFmtId="170" fontId="59" fillId="0" borderId="58" xfId="48" applyNumberFormat="1" applyFont="1" applyFill="1" applyBorder="1" applyAlignment="1">
      <alignment horizontal="center" vertical="center" wrapText="1"/>
    </xf>
    <xf numFmtId="170" fontId="59" fillId="0" borderId="39" xfId="48" applyNumberFormat="1" applyFont="1" applyFill="1" applyBorder="1" applyAlignment="1">
      <alignment vertical="center"/>
    </xf>
    <xf numFmtId="170" fontId="59" fillId="0" borderId="5" xfId="48" applyNumberFormat="1" applyFont="1" applyFill="1" applyBorder="1" applyAlignment="1">
      <alignment horizontal="center" vertical="center" wrapText="1"/>
    </xf>
    <xf numFmtId="170" fontId="59" fillId="0" borderId="18" xfId="48" applyNumberFormat="1" applyFont="1" applyFill="1" applyBorder="1" applyAlignment="1">
      <alignment horizontal="center" vertical="center" wrapText="1"/>
    </xf>
    <xf numFmtId="168" fontId="59" fillId="0" borderId="39" xfId="133" applyNumberFormat="1" applyFont="1" applyFill="1" applyBorder="1" applyAlignment="1" applyProtection="1">
      <alignment horizontal="center" vertical="center" wrapText="1"/>
    </xf>
    <xf numFmtId="168" fontId="59" fillId="0" borderId="58" xfId="133" applyNumberFormat="1" applyFont="1" applyFill="1" applyBorder="1" applyAlignment="1" applyProtection="1">
      <alignment horizontal="center" vertical="center" wrapText="1"/>
    </xf>
    <xf numFmtId="168" fontId="59" fillId="0" borderId="5" xfId="133" applyNumberFormat="1" applyFont="1" applyFill="1" applyBorder="1" applyAlignment="1" applyProtection="1">
      <alignment horizontal="center" vertical="center" wrapText="1"/>
    </xf>
    <xf numFmtId="168" fontId="59" fillId="0" borderId="6" xfId="133" applyNumberFormat="1" applyFont="1" applyFill="1" applyBorder="1" applyAlignment="1" applyProtection="1">
      <alignment horizontal="center" vertical="center" wrapText="1"/>
    </xf>
    <xf numFmtId="170" fontId="59" fillId="61" borderId="58" xfId="48" applyNumberFormat="1" applyFont="1" applyFill="1" applyBorder="1" applyAlignment="1">
      <alignment horizontal="center" vertical="center" wrapText="1"/>
    </xf>
    <xf numFmtId="170" fontId="59" fillId="0" borderId="0" xfId="48" applyNumberFormat="1" applyFont="1" applyFill="1" applyAlignment="1">
      <alignment horizontal="center"/>
    </xf>
    <xf numFmtId="170" fontId="59" fillId="0" borderId="42" xfId="48" applyNumberFormat="1" applyFont="1" applyFill="1" applyBorder="1" applyAlignment="1">
      <alignment horizontal="center" wrapText="1"/>
    </xf>
    <xf numFmtId="170" fontId="59" fillId="0" borderId="69" xfId="48" applyNumberFormat="1" applyFont="1" applyFill="1" applyBorder="1" applyAlignment="1">
      <alignment horizontal="center" wrapText="1"/>
    </xf>
    <xf numFmtId="170" fontId="59" fillId="0" borderId="48" xfId="48" applyNumberFormat="1" applyFont="1" applyFill="1" applyBorder="1" applyAlignment="1"/>
    <xf numFmtId="170" fontId="59" fillId="0" borderId="14" xfId="48" applyNumberFormat="1" applyFont="1" applyFill="1" applyBorder="1" applyAlignment="1">
      <alignment horizontal="center" wrapText="1"/>
    </xf>
    <xf numFmtId="170" fontId="59" fillId="0" borderId="74" xfId="48" applyNumberFormat="1" applyFont="1" applyFill="1" applyBorder="1" applyAlignment="1">
      <alignment horizontal="center" wrapText="1"/>
    </xf>
    <xf numFmtId="170" fontId="59" fillId="0" borderId="48" xfId="48" applyNumberFormat="1" applyFont="1" applyFill="1" applyBorder="1" applyAlignment="1">
      <alignment horizontal="center" wrapText="1"/>
    </xf>
    <xf numFmtId="171" fontId="59" fillId="0" borderId="14" xfId="134" applyNumberFormat="1" applyFont="1" applyFill="1" applyBorder="1" applyAlignment="1">
      <alignment horizontal="center" vertical="center" wrapText="1"/>
    </xf>
    <xf numFmtId="171" fontId="59" fillId="0" borderId="68" xfId="134" applyNumberFormat="1" applyFont="1" applyFill="1" applyBorder="1" applyAlignment="1">
      <alignment horizontal="center" vertical="center" wrapText="1"/>
    </xf>
    <xf numFmtId="171" fontId="59" fillId="0" borderId="48" xfId="134" applyNumberFormat="1" applyFont="1" applyFill="1" applyBorder="1" applyAlignment="1">
      <alignment horizontal="center" vertical="center" wrapText="1"/>
    </xf>
    <xf numFmtId="171" fontId="59" fillId="0" borderId="69" xfId="134" applyNumberFormat="1" applyFont="1" applyFill="1" applyBorder="1" applyAlignment="1">
      <alignment horizontal="center" vertical="center" wrapText="1"/>
    </xf>
    <xf numFmtId="170" fontId="59" fillId="61" borderId="69" xfId="48" applyNumberFormat="1" applyFont="1" applyFill="1" applyBorder="1" applyAlignment="1">
      <alignment horizontal="center" vertical="justify"/>
    </xf>
    <xf numFmtId="170" fontId="59" fillId="0" borderId="0" xfId="48" applyNumberFormat="1" applyFont="1" applyFill="1" applyAlignment="1">
      <alignment horizontal="center" vertical="justify"/>
    </xf>
    <xf numFmtId="172" fontId="5" fillId="0" borderId="70" xfId="132" applyNumberFormat="1" applyFont="1" applyFill="1" applyBorder="1" applyAlignment="1"/>
    <xf numFmtId="0" fontId="5" fillId="0" borderId="51" xfId="132" applyNumberFormat="1" applyFont="1" applyFill="1" applyBorder="1" applyAlignment="1">
      <alignment horizontal="center"/>
    </xf>
    <xf numFmtId="0" fontId="5" fillId="0" borderId="70" xfId="132" applyNumberFormat="1" applyFont="1" applyFill="1" applyBorder="1" applyAlignment="1"/>
    <xf numFmtId="172" fontId="5" fillId="0" borderId="51" xfId="132" applyNumberFormat="1" applyFont="1" applyFill="1" applyBorder="1" applyAlignment="1"/>
    <xf numFmtId="172" fontId="5" fillId="0" borderId="2" xfId="132" applyNumberFormat="1" applyFont="1" applyFill="1" applyBorder="1" applyAlignment="1"/>
    <xf numFmtId="172" fontId="5" fillId="0" borderId="84" xfId="132" applyNumberFormat="1" applyFont="1" applyFill="1" applyBorder="1" applyAlignment="1"/>
    <xf numFmtId="172" fontId="5" fillId="0" borderId="75" xfId="132" applyNumberFormat="1" applyFont="1" applyFill="1" applyBorder="1" applyAlignment="1"/>
    <xf numFmtId="172" fontId="5" fillId="0" borderId="77" xfId="132" applyNumberFormat="1" applyFont="1" applyFill="1" applyBorder="1" applyAlignment="1"/>
    <xf numFmtId="172" fontId="5" fillId="0" borderId="52" xfId="132" applyNumberFormat="1" applyFont="1" applyFill="1" applyBorder="1" applyAlignment="1"/>
    <xf numFmtId="172" fontId="5" fillId="0" borderId="53" xfId="132" applyNumberFormat="1" applyFont="1" applyFill="1" applyBorder="1" applyAlignment="1"/>
    <xf numFmtId="172" fontId="5" fillId="0" borderId="45" xfId="132" applyNumberFormat="1" applyFont="1" applyFill="1" applyBorder="1" applyAlignment="1"/>
    <xf numFmtId="170" fontId="5" fillId="61" borderId="59" xfId="132" applyNumberFormat="1" applyFont="1" applyFill="1" applyBorder="1" applyAlignment="1">
      <alignment horizontal="center"/>
    </xf>
    <xf numFmtId="172" fontId="5" fillId="0" borderId="63" xfId="132" applyNumberFormat="1" applyFont="1" applyFill="1" applyBorder="1" applyAlignment="1"/>
    <xf numFmtId="172" fontId="5" fillId="0" borderId="76" xfId="132" applyNumberFormat="1" applyFont="1" applyFill="1" applyBorder="1" applyAlignment="1"/>
    <xf numFmtId="172" fontId="5" fillId="0" borderId="8" xfId="132" applyNumberFormat="1" applyFont="1" applyFill="1" applyBorder="1" applyAlignment="1"/>
    <xf numFmtId="172" fontId="5" fillId="0" borderId="65" xfId="132" applyNumberFormat="1" applyFont="1" applyFill="1" applyBorder="1" applyAlignment="1"/>
    <xf numFmtId="172" fontId="5" fillId="0" borderId="85" xfId="132" applyNumberFormat="1" applyFont="1" applyFill="1" applyBorder="1" applyAlignment="1"/>
    <xf numFmtId="0" fontId="5" fillId="0" borderId="85" xfId="132" applyNumberFormat="1" applyFont="1" applyFill="1" applyBorder="1" applyAlignment="1"/>
    <xf numFmtId="172" fontId="5" fillId="0" borderId="81" xfId="132" applyNumberFormat="1" applyFont="1" applyFill="1" applyBorder="1" applyAlignment="1"/>
    <xf numFmtId="172" fontId="5" fillId="0" borderId="80" xfId="132" applyNumberFormat="1" applyFont="1" applyFill="1" applyBorder="1" applyAlignment="1"/>
    <xf numFmtId="0" fontId="5" fillId="0" borderId="77" xfId="132" applyNumberFormat="1" applyFont="1" applyFill="1" applyBorder="1" applyAlignment="1">
      <alignment horizontal="center"/>
    </xf>
    <xf numFmtId="172" fontId="5" fillId="56" borderId="70" xfId="132" applyNumberFormat="1" applyFont="1" applyFill="1" applyBorder="1" applyAlignment="1"/>
    <xf numFmtId="0" fontId="5" fillId="56" borderId="51" xfId="132" applyNumberFormat="1" applyFont="1" applyFill="1" applyBorder="1" applyAlignment="1">
      <alignment horizontal="center"/>
    </xf>
    <xf numFmtId="0" fontId="5" fillId="56" borderId="70" xfId="132" applyNumberFormat="1" applyFont="1" applyFill="1" applyBorder="1" applyAlignment="1"/>
    <xf numFmtId="172" fontId="5" fillId="56" borderId="51" xfId="132" applyNumberFormat="1" applyFont="1" applyFill="1" applyBorder="1" applyAlignment="1"/>
    <xf numFmtId="172" fontId="5" fillId="56" borderId="8" xfId="132" applyNumberFormat="1" applyFont="1" applyFill="1" applyBorder="1" applyAlignment="1"/>
    <xf numFmtId="172" fontId="5" fillId="56" borderId="81" xfId="132" applyNumberFormat="1" applyFont="1" applyFill="1" applyBorder="1" applyAlignment="1"/>
    <xf numFmtId="172" fontId="5" fillId="56" borderId="76" xfId="132" applyNumberFormat="1" applyFont="1" applyFill="1" applyBorder="1" applyAlignment="1"/>
    <xf numFmtId="172" fontId="5" fillId="56" borderId="77" xfId="132" applyNumberFormat="1" applyFont="1" applyFill="1" applyBorder="1" applyAlignment="1"/>
    <xf numFmtId="172" fontId="5" fillId="56" borderId="2" xfId="132" applyNumberFormat="1" applyFont="1" applyFill="1" applyBorder="1" applyAlignment="1"/>
    <xf numFmtId="172" fontId="5" fillId="56" borderId="1" xfId="132" applyNumberFormat="1" applyFont="1" applyFill="1" applyBorder="1" applyAlignment="1"/>
    <xf numFmtId="172" fontId="5" fillId="56" borderId="46" xfId="132" applyNumberFormat="1" applyFont="1" applyFill="1" applyBorder="1" applyAlignment="1"/>
    <xf numFmtId="170" fontId="5" fillId="56" borderId="59" xfId="132" applyNumberFormat="1" applyFont="1" applyFill="1" applyBorder="1" applyAlignment="1">
      <alignment horizontal="center"/>
    </xf>
    <xf numFmtId="0" fontId="5" fillId="56" borderId="77" xfId="132" applyNumberFormat="1" applyFont="1" applyFill="1" applyBorder="1" applyAlignment="1">
      <alignment horizontal="center"/>
    </xf>
    <xf numFmtId="0" fontId="5" fillId="56" borderId="85" xfId="132" applyNumberFormat="1" applyFont="1" applyFill="1" applyBorder="1" applyAlignment="1"/>
    <xf numFmtId="172" fontId="5" fillId="56" borderId="63" xfId="132" applyNumberFormat="1" applyFont="1" applyFill="1" applyBorder="1" applyAlignment="1"/>
    <xf numFmtId="0" fontId="5" fillId="0" borderId="66" xfId="132" applyNumberFormat="1" applyFont="1" applyFill="1" applyBorder="1" applyAlignment="1"/>
    <xf numFmtId="172" fontId="5" fillId="0" borderId="86" xfId="132" applyNumberFormat="1" applyFont="1" applyFill="1" applyBorder="1" applyAlignment="1"/>
    <xf numFmtId="0" fontId="5" fillId="0" borderId="82" xfId="132" applyNumberFormat="1" applyFont="1" applyFill="1" applyBorder="1" applyAlignment="1">
      <alignment horizontal="center"/>
    </xf>
    <xf numFmtId="0" fontId="5" fillId="0" borderId="87" xfId="132" applyNumberFormat="1" applyFont="1" applyFill="1" applyBorder="1" applyAlignment="1"/>
    <xf numFmtId="172" fontId="5" fillId="0" borderId="82" xfId="132" applyNumberFormat="1" applyFont="1" applyFill="1" applyBorder="1" applyAlignment="1"/>
    <xf numFmtId="172" fontId="5" fillId="0" borderId="88" xfId="132" applyNumberFormat="1" applyFont="1" applyFill="1" applyBorder="1" applyAlignment="1"/>
    <xf numFmtId="172" fontId="5" fillId="0" borderId="83" xfId="132" applyNumberFormat="1" applyFont="1" applyFill="1" applyBorder="1" applyAlignment="1"/>
    <xf numFmtId="0" fontId="5" fillId="0" borderId="50" xfId="132" applyNumberFormat="1" applyFont="1" applyFill="1" applyBorder="1" applyAlignment="1"/>
    <xf numFmtId="172" fontId="5" fillId="0" borderId="49" xfId="132" applyNumberFormat="1" applyFont="1" applyFill="1" applyBorder="1" applyAlignment="1"/>
    <xf numFmtId="172" fontId="5" fillId="0" borderId="59" xfId="132" applyNumberFormat="1" applyFont="1" applyFill="1" applyBorder="1" applyAlignment="1"/>
    <xf numFmtId="172" fontId="5" fillId="0" borderId="43" xfId="132" applyNumberFormat="1" applyFont="1" applyFill="1" applyBorder="1" applyAlignment="1"/>
    <xf numFmtId="0" fontId="5" fillId="0" borderId="59" xfId="132" applyNumberFormat="1" applyFont="1" applyFill="1" applyBorder="1" applyAlignment="1">
      <alignment horizontal="center"/>
    </xf>
    <xf numFmtId="0" fontId="5" fillId="0" borderId="0" xfId="132" applyNumberFormat="1" applyFont="1" applyFill="1" applyBorder="1" applyAlignment="1"/>
    <xf numFmtId="172" fontId="5" fillId="0" borderId="9" xfId="132" applyNumberFormat="1" applyFont="1" applyFill="1" applyBorder="1" applyAlignment="1"/>
    <xf numFmtId="172" fontId="5" fillId="0" borderId="19" xfId="132" applyNumberFormat="1" applyFont="1" applyFill="1" applyBorder="1" applyAlignment="1"/>
    <xf numFmtId="172" fontId="5" fillId="0" borderId="72" xfId="132" applyNumberFormat="1" applyFont="1" applyFill="1" applyBorder="1" applyAlignment="1"/>
    <xf numFmtId="172" fontId="5" fillId="0" borderId="62" xfId="132" applyNumberFormat="1" applyFont="1" applyFill="1" applyBorder="1" applyAlignment="1"/>
    <xf numFmtId="172" fontId="5" fillId="0" borderId="3" xfId="132" applyNumberFormat="1" applyFont="1" applyFill="1" applyBorder="1" applyAlignment="1"/>
    <xf numFmtId="172" fontId="5" fillId="0" borderId="4" xfId="132" applyNumberFormat="1" applyFont="1" applyFill="1" applyBorder="1" applyAlignment="1"/>
    <xf numFmtId="172" fontId="5" fillId="0" borderId="47" xfId="132" applyNumberFormat="1" applyFont="1" applyFill="1" applyBorder="1" applyAlignment="1"/>
    <xf numFmtId="172" fontId="59" fillId="0" borderId="89" xfId="132" applyNumberFormat="1" applyFont="1" applyFill="1" applyBorder="1" applyAlignment="1">
      <alignment vertical="center"/>
    </xf>
    <xf numFmtId="170" fontId="59" fillId="62" borderId="90" xfId="132" applyNumberFormat="1" applyFont="1" applyFill="1" applyBorder="1" applyAlignment="1">
      <alignment horizontal="center" vertical="center"/>
    </xf>
    <xf numFmtId="170" fontId="59" fillId="0" borderId="91" xfId="132" applyNumberFormat="1" applyFont="1" applyFill="1" applyBorder="1" applyAlignment="1">
      <alignment vertical="center"/>
    </xf>
    <xf numFmtId="172" fontId="59" fillId="0" borderId="90" xfId="132" applyNumberFormat="1" applyFont="1" applyFill="1" applyBorder="1" applyAlignment="1">
      <alignment vertical="center"/>
    </xf>
    <xf numFmtId="172" fontId="59" fillId="0" borderId="92" xfId="132" applyNumberFormat="1" applyFont="1" applyFill="1" applyBorder="1" applyAlignment="1">
      <alignment vertical="center"/>
    </xf>
    <xf numFmtId="172" fontId="59" fillId="0" borderId="93" xfId="132" applyNumberFormat="1" applyFont="1" applyFill="1" applyBorder="1" applyAlignment="1">
      <alignment vertical="center"/>
    </xf>
    <xf numFmtId="172" fontId="59" fillId="0" borderId="94" xfId="132" applyNumberFormat="1" applyFont="1" applyFill="1" applyBorder="1" applyAlignment="1">
      <alignment vertical="center"/>
    </xf>
    <xf numFmtId="172" fontId="59" fillId="0" borderId="44" xfId="132" applyNumberFormat="1" applyFont="1" applyFill="1" applyBorder="1" applyAlignment="1">
      <alignment vertical="center"/>
    </xf>
    <xf numFmtId="172" fontId="59" fillId="0" borderId="14" xfId="132" applyNumberFormat="1" applyFont="1" applyFill="1" applyBorder="1" applyAlignment="1">
      <alignment vertical="center"/>
    </xf>
    <xf numFmtId="172" fontId="59" fillId="0" borderId="68" xfId="132" applyNumberFormat="1" applyFont="1" applyFill="1" applyBorder="1" applyAlignment="1">
      <alignment vertical="center"/>
    </xf>
    <xf numFmtId="170" fontId="5" fillId="61" borderId="69" xfId="132" applyNumberFormat="1" applyFont="1" applyFill="1" applyBorder="1" applyAlignment="1">
      <alignment horizontal="center"/>
    </xf>
    <xf numFmtId="170" fontId="5" fillId="0" borderId="0" xfId="132" applyNumberFormat="1" applyFont="1" applyFill="1" applyAlignment="1">
      <alignment vertical="center"/>
    </xf>
    <xf numFmtId="4" fontId="61" fillId="0" borderId="0" xfId="132" applyNumberFormat="1" applyFont="1" applyFill="1" applyBorder="1"/>
    <xf numFmtId="170" fontId="5" fillId="0" borderId="0" xfId="132" applyNumberFormat="1" applyFont="1" applyFill="1" applyBorder="1" applyAlignment="1">
      <alignment horizontal="center"/>
    </xf>
    <xf numFmtId="170" fontId="5" fillId="0" borderId="0" xfId="132" applyNumberFormat="1" applyFont="1" applyFill="1" applyBorder="1"/>
    <xf numFmtId="170" fontId="5" fillId="0" borderId="0" xfId="132" applyNumberFormat="1" applyFont="1" applyFill="1"/>
    <xf numFmtId="0" fontId="5" fillId="0" borderId="0" xfId="132" applyNumberFormat="1" applyFont="1"/>
    <xf numFmtId="168" fontId="5" fillId="61" borderId="38" xfId="48" applyNumberFormat="1" applyFill="1" applyBorder="1"/>
    <xf numFmtId="168" fontId="5" fillId="61" borderId="39" xfId="48" applyNumberFormat="1" applyFill="1" applyBorder="1"/>
    <xf numFmtId="168" fontId="5" fillId="0" borderId="0" xfId="48" applyNumberFormat="1" applyFill="1"/>
    <xf numFmtId="168" fontId="5" fillId="61" borderId="42" xfId="48" applyNumberFormat="1" applyFill="1" applyBorder="1"/>
    <xf numFmtId="168" fontId="5" fillId="61" borderId="0" xfId="48" applyNumberFormat="1" applyFill="1"/>
    <xf numFmtId="168" fontId="59" fillId="61" borderId="89" xfId="48" applyNumberFormat="1" applyFont="1" applyFill="1" applyBorder="1" applyAlignment="1"/>
    <xf numFmtId="0" fontId="63" fillId="61" borderId="94" xfId="48" applyNumberFormat="1" applyFont="1" applyFill="1" applyBorder="1" applyAlignment="1">
      <alignment horizontal="center"/>
    </xf>
    <xf numFmtId="168" fontId="63" fillId="61" borderId="48" xfId="48" applyNumberFormat="1" applyFont="1" applyFill="1" applyBorder="1" applyAlignment="1"/>
    <xf numFmtId="168" fontId="59" fillId="61" borderId="48" xfId="48" applyNumberFormat="1" applyFont="1" applyFill="1" applyBorder="1" applyAlignment="1"/>
    <xf numFmtId="168" fontId="5" fillId="61" borderId="48" xfId="48" applyNumberFormat="1" applyFill="1" applyBorder="1" applyAlignment="1"/>
    <xf numFmtId="168" fontId="5" fillId="61" borderId="0" xfId="48" applyNumberFormat="1" applyFill="1" applyBorder="1" applyAlignment="1"/>
    <xf numFmtId="168" fontId="5" fillId="61" borderId="41" xfId="48" applyNumberFormat="1" applyFill="1" applyBorder="1" applyAlignment="1"/>
    <xf numFmtId="173" fontId="59" fillId="0" borderId="5" xfId="46" applyNumberFormat="1" applyFont="1" applyFill="1" applyBorder="1" applyAlignment="1">
      <alignment horizontal="center" vertical="center" wrapText="1"/>
    </xf>
    <xf numFmtId="173" fontId="59" fillId="0" borderId="15" xfId="46" applyNumberFormat="1" applyFont="1" applyFill="1" applyBorder="1" applyAlignment="1">
      <alignment horizontal="center" vertical="center" wrapText="1"/>
    </xf>
    <xf numFmtId="173" fontId="59" fillId="0" borderId="58" xfId="48" applyNumberFormat="1" applyFont="1" applyFill="1" applyBorder="1" applyAlignment="1">
      <alignment horizontal="center" vertical="center" wrapText="1"/>
    </xf>
    <xf numFmtId="0" fontId="59" fillId="0" borderId="58" xfId="48" applyNumberFormat="1" applyFont="1" applyFill="1" applyBorder="1" applyAlignment="1">
      <alignment horizontal="center" vertical="center" wrapText="1"/>
    </xf>
    <xf numFmtId="168" fontId="59" fillId="0" borderId="58" xfId="46" applyNumberFormat="1" applyFont="1" applyFill="1" applyBorder="1" applyAlignment="1">
      <alignment horizontal="center" vertical="center" wrapText="1"/>
    </xf>
    <xf numFmtId="171" fontId="59" fillId="0" borderId="58" xfId="46" applyNumberFormat="1" applyFont="1" applyFill="1" applyBorder="1" applyAlignment="1">
      <alignment horizontal="center" vertical="center" wrapText="1"/>
    </xf>
    <xf numFmtId="170" fontId="59" fillId="0" borderId="6" xfId="48" applyNumberFormat="1" applyFont="1" applyFill="1" applyBorder="1" applyAlignment="1">
      <alignment horizontal="center" vertical="center" wrapText="1"/>
    </xf>
    <xf numFmtId="168" fontId="59" fillId="0" borderId="39" xfId="132" applyNumberFormat="1" applyFont="1" applyFill="1" applyBorder="1" applyAlignment="1" applyProtection="1">
      <alignment horizontal="center" vertical="center" wrapText="1"/>
    </xf>
    <xf numFmtId="168" fontId="59" fillId="0" borderId="58" xfId="132" applyNumberFormat="1" applyFont="1" applyFill="1" applyBorder="1" applyAlignment="1" applyProtection="1">
      <alignment horizontal="center" vertical="center" wrapText="1"/>
    </xf>
    <xf numFmtId="168" fontId="59" fillId="0" borderId="5" xfId="134" applyNumberFormat="1" applyFont="1" applyFill="1" applyBorder="1" applyAlignment="1" applyProtection="1">
      <alignment horizontal="center" vertical="center" wrapText="1"/>
    </xf>
    <xf numFmtId="168" fontId="59" fillId="0" borderId="18" xfId="134" applyNumberFormat="1" applyFont="1" applyFill="1" applyBorder="1" applyAlignment="1" applyProtection="1">
      <alignment horizontal="center" vertical="center" wrapText="1"/>
    </xf>
    <xf numFmtId="168" fontId="59" fillId="0" borderId="39" xfId="134" applyNumberFormat="1" applyFont="1" applyFill="1" applyBorder="1" applyAlignment="1" applyProtection="1">
      <alignment horizontal="center" vertical="center" wrapText="1"/>
    </xf>
    <xf numFmtId="168" fontId="59" fillId="0" borderId="5" xfId="46" applyNumberFormat="1" applyFont="1" applyFill="1" applyBorder="1" applyAlignment="1" applyProtection="1">
      <alignment horizontal="center" vertical="center" textRotation="90" wrapText="1"/>
    </xf>
    <xf numFmtId="0" fontId="59" fillId="0" borderId="40" xfId="133" applyFont="1" applyFill="1" applyBorder="1" applyAlignment="1" applyProtection="1">
      <alignment horizontal="center" vertical="center" wrapText="1"/>
    </xf>
    <xf numFmtId="168" fontId="5" fillId="0" borderId="0" xfId="48" applyNumberFormat="1" applyFont="1" applyFill="1" applyAlignment="1">
      <alignment horizontal="center"/>
    </xf>
    <xf numFmtId="173" fontId="59" fillId="0" borderId="9" xfId="48" applyNumberFormat="1" applyFont="1" applyFill="1" applyBorder="1" applyAlignment="1">
      <alignment horizontal="center"/>
    </xf>
    <xf numFmtId="173" fontId="59" fillId="0" borderId="0" xfId="48" applyNumberFormat="1" applyFont="1" applyFill="1" applyAlignment="1">
      <alignment horizontal="center"/>
    </xf>
    <xf numFmtId="173" fontId="59" fillId="0" borderId="69" xfId="48" applyNumberFormat="1" applyFont="1" applyFill="1" applyBorder="1" applyAlignment="1">
      <alignment horizontal="center" vertical="center" wrapText="1"/>
    </xf>
    <xf numFmtId="0" fontId="59" fillId="0" borderId="69" xfId="48" applyNumberFormat="1" applyFont="1" applyFill="1" applyBorder="1" applyAlignment="1">
      <alignment horizontal="center" vertical="center" wrapText="1"/>
    </xf>
    <xf numFmtId="168" fontId="59" fillId="0" borderId="69" xfId="46" applyNumberFormat="1" applyFont="1" applyBorder="1" applyAlignment="1">
      <alignment horizontal="center" vertical="center" wrapText="1"/>
    </xf>
    <xf numFmtId="171" fontId="59" fillId="0" borderId="69" xfId="46" applyNumberFormat="1" applyFont="1" applyFill="1" applyBorder="1" applyAlignment="1">
      <alignment horizontal="center" vertical="center" wrapText="1"/>
    </xf>
    <xf numFmtId="171" fontId="59" fillId="0" borderId="74" xfId="46" applyNumberFormat="1" applyFont="1" applyFill="1" applyBorder="1" applyAlignment="1">
      <alignment horizontal="center" vertical="center" wrapText="1"/>
    </xf>
    <xf numFmtId="171" fontId="59" fillId="0" borderId="48" xfId="132" applyNumberFormat="1" applyFont="1" applyFill="1" applyBorder="1" applyAlignment="1">
      <alignment horizontal="center" vertical="center" wrapText="1"/>
    </xf>
    <xf numFmtId="171" fontId="59" fillId="0" borderId="69" xfId="132" applyNumberFormat="1" applyFont="1" applyFill="1" applyBorder="1" applyAlignment="1">
      <alignment horizontal="center" vertical="center" wrapText="1"/>
    </xf>
    <xf numFmtId="171" fontId="59" fillId="0" borderId="74" xfId="134" applyNumberFormat="1" applyFont="1" applyFill="1" applyBorder="1" applyAlignment="1">
      <alignment horizontal="center" vertical="center" wrapText="1"/>
    </xf>
    <xf numFmtId="171" fontId="59" fillId="0" borderId="14" xfId="46" applyNumberFormat="1" applyFont="1" applyFill="1" applyBorder="1" applyAlignment="1">
      <alignment horizontal="center" wrapText="1"/>
    </xf>
    <xf numFmtId="168" fontId="59" fillId="0" borderId="44" xfId="48" applyNumberFormat="1" applyFont="1" applyFill="1" applyBorder="1" applyAlignment="1">
      <alignment horizontal="center" wrapText="1"/>
    </xf>
    <xf numFmtId="168" fontId="59" fillId="0" borderId="95" xfId="48" applyNumberFormat="1" applyFont="1" applyFill="1" applyBorder="1" applyAlignment="1">
      <alignment horizontal="right" vertical="center"/>
    </xf>
    <xf numFmtId="168" fontId="59" fillId="0" borderId="75" xfId="48" applyNumberFormat="1" applyFont="1" applyFill="1" applyBorder="1" applyAlignment="1">
      <alignment horizontal="right" vertical="center"/>
    </xf>
    <xf numFmtId="168" fontId="59" fillId="0" borderId="61" xfId="48" applyNumberFormat="1" applyFont="1" applyFill="1" applyBorder="1" applyAlignment="1">
      <alignment horizontal="right" vertical="center"/>
    </xf>
    <xf numFmtId="0" fontId="64" fillId="0" borderId="61" xfId="48" applyNumberFormat="1" applyFont="1" applyFill="1" applyBorder="1" applyAlignment="1">
      <alignment horizontal="center" vertical="center"/>
    </xf>
    <xf numFmtId="168" fontId="59" fillId="0" borderId="55" xfId="48" applyNumberFormat="1" applyFont="1" applyFill="1" applyBorder="1" applyAlignment="1">
      <alignment vertical="center"/>
    </xf>
    <xf numFmtId="168" fontId="59" fillId="0" borderId="77" xfId="48" applyNumberFormat="1" applyFont="1" applyFill="1" applyBorder="1" applyAlignment="1">
      <alignment horizontal="right" vertical="center"/>
    </xf>
    <xf numFmtId="168" fontId="59" fillId="0" borderId="81" xfId="48" applyNumberFormat="1" applyFont="1" applyFill="1" applyBorder="1" applyAlignment="1">
      <alignment horizontal="right" vertical="center"/>
    </xf>
    <xf numFmtId="168" fontId="59" fillId="0" borderId="65" xfId="48" applyNumberFormat="1" applyFont="1" applyFill="1" applyBorder="1" applyAlignment="1">
      <alignment horizontal="right" vertical="center"/>
    </xf>
    <xf numFmtId="168" fontId="59" fillId="0" borderId="54" xfId="48" applyNumberFormat="1" applyFont="1" applyFill="1" applyBorder="1" applyAlignment="1">
      <alignment horizontal="right" vertical="center"/>
    </xf>
    <xf numFmtId="168" fontId="59" fillId="0" borderId="84" xfId="48" applyNumberFormat="1" applyFont="1" applyFill="1" applyBorder="1" applyAlignment="1">
      <alignment horizontal="right" vertical="center"/>
    </xf>
    <xf numFmtId="168" fontId="59" fillId="0" borderId="66" xfId="48" applyNumberFormat="1" applyFont="1" applyFill="1" applyBorder="1" applyAlignment="1">
      <alignment horizontal="right" vertical="center"/>
    </xf>
    <xf numFmtId="168" fontId="59" fillId="0" borderId="8" xfId="48" applyNumberFormat="1" applyFont="1" applyFill="1" applyBorder="1" applyAlignment="1">
      <alignment horizontal="right" vertical="center"/>
    </xf>
    <xf numFmtId="168" fontId="58" fillId="0" borderId="45" xfId="48" applyNumberFormat="1" applyFont="1" applyFill="1" applyBorder="1" applyAlignment="1">
      <alignment horizontal="center" vertical="center"/>
    </xf>
    <xf numFmtId="168" fontId="59" fillId="0" borderId="0" xfId="48" applyNumberFormat="1" applyFont="1" applyFill="1" applyAlignment="1">
      <alignment horizontal="center" vertical="center"/>
    </xf>
    <xf numFmtId="168" fontId="5" fillId="0" borderId="2" xfId="48" applyNumberFormat="1" applyFont="1" applyFill="1" applyBorder="1" applyAlignment="1">
      <alignment vertical="center"/>
    </xf>
    <xf numFmtId="168" fontId="5" fillId="0" borderId="63" xfId="48" applyNumberFormat="1" applyFont="1" applyFill="1" applyBorder="1" applyAlignment="1">
      <alignment vertical="center"/>
    </xf>
    <xf numFmtId="168" fontId="5" fillId="0" borderId="51" xfId="48" applyNumberFormat="1" applyFont="1" applyFill="1" applyBorder="1" applyAlignment="1">
      <alignment horizontal="right" vertical="center"/>
    </xf>
    <xf numFmtId="165" fontId="5" fillId="0" borderId="51" xfId="48" quotePrefix="1" applyNumberFormat="1" applyFont="1" applyFill="1" applyBorder="1" applyAlignment="1">
      <alignment horizontal="center"/>
    </xf>
    <xf numFmtId="171" fontId="5" fillId="0" borderId="46" xfId="48" applyNumberFormat="1" applyFont="1" applyFill="1" applyBorder="1" applyAlignment="1">
      <alignment vertical="center"/>
    </xf>
    <xf numFmtId="168" fontId="5" fillId="0" borderId="1" xfId="48" applyNumberFormat="1" applyFont="1" applyFill="1" applyBorder="1" applyAlignment="1">
      <alignment horizontal="right" vertical="center"/>
    </xf>
    <xf numFmtId="168" fontId="5" fillId="0" borderId="50" xfId="48" applyNumberFormat="1" applyFont="1" applyFill="1" applyBorder="1" applyAlignment="1">
      <alignment horizontal="right" vertical="center"/>
    </xf>
    <xf numFmtId="168" fontId="5" fillId="0" borderId="63" xfId="48" applyNumberFormat="1" applyFont="1" applyFill="1" applyBorder="1" applyAlignment="1">
      <alignment horizontal="right" vertical="center"/>
    </xf>
    <xf numFmtId="168" fontId="5" fillId="0" borderId="2" xfId="48" applyNumberFormat="1" applyFont="1" applyFill="1" applyBorder="1" applyAlignment="1">
      <alignment horizontal="right" vertical="center"/>
    </xf>
    <xf numFmtId="168" fontId="5" fillId="0" borderId="46" xfId="48" applyNumberFormat="1" applyFont="1" applyFill="1" applyBorder="1" applyAlignment="1">
      <alignment horizontal="left" vertical="center"/>
    </xf>
    <xf numFmtId="168" fontId="5" fillId="0" borderId="0" xfId="48" applyNumberFormat="1" applyFont="1" applyFill="1" applyAlignment="1">
      <alignment horizontal="center" vertical="center"/>
    </xf>
    <xf numFmtId="168" fontId="5" fillId="64" borderId="70" xfId="48" applyNumberFormat="1" applyFont="1" applyFill="1" applyBorder="1" applyAlignment="1">
      <alignment vertical="center"/>
    </xf>
    <xf numFmtId="168" fontId="5" fillId="64" borderId="76" xfId="48" applyNumberFormat="1" applyFont="1" applyFill="1" applyBorder="1" applyAlignment="1">
      <alignment vertical="center"/>
    </xf>
    <xf numFmtId="168" fontId="5" fillId="64" borderId="51" xfId="48" applyNumberFormat="1" applyFont="1" applyFill="1" applyBorder="1" applyAlignment="1">
      <alignment vertical="center"/>
    </xf>
    <xf numFmtId="0" fontId="59" fillId="65" borderId="51" xfId="48" applyNumberFormat="1" applyFont="1" applyFill="1" applyBorder="1" applyAlignment="1">
      <alignment horizontal="center" vertical="center"/>
    </xf>
    <xf numFmtId="168" fontId="59" fillId="64" borderId="51" xfId="48" applyNumberFormat="1" applyFont="1" applyFill="1" applyBorder="1" applyAlignment="1">
      <alignment vertical="center"/>
    </xf>
    <xf numFmtId="168" fontId="5" fillId="64" borderId="63" xfId="48" applyNumberFormat="1" applyFont="1" applyFill="1" applyBorder="1" applyAlignment="1">
      <alignment vertical="center"/>
    </xf>
    <xf numFmtId="168" fontId="5" fillId="64" borderId="11" xfId="48" applyNumberFormat="1" applyFont="1" applyFill="1" applyBorder="1" applyAlignment="1">
      <alignment vertical="center"/>
    </xf>
    <xf numFmtId="168" fontId="5" fillId="64" borderId="50" xfId="48" applyNumberFormat="1" applyFont="1" applyFill="1" applyBorder="1" applyAlignment="1">
      <alignment vertical="center"/>
    </xf>
    <xf numFmtId="168" fontId="59" fillId="0" borderId="2" xfId="48" applyNumberFormat="1" applyFont="1" applyFill="1" applyBorder="1" applyAlignment="1">
      <alignment vertical="center"/>
    </xf>
    <xf numFmtId="168" fontId="59" fillId="0" borderId="46" xfId="48" applyNumberFormat="1" applyFont="1" applyFill="1" applyBorder="1" applyAlignment="1">
      <alignment vertical="center" wrapText="1"/>
    </xf>
    <xf numFmtId="168" fontId="59" fillId="0" borderId="0" xfId="48" applyNumberFormat="1" applyFont="1" applyFill="1" applyBorder="1" applyAlignment="1">
      <alignment vertical="center"/>
    </xf>
    <xf numFmtId="168" fontId="59" fillId="0" borderId="0" xfId="48" applyNumberFormat="1" applyFont="1" applyFill="1" applyAlignment="1">
      <alignment vertical="center"/>
    </xf>
    <xf numFmtId="168" fontId="5" fillId="0" borderId="11" xfId="48" applyNumberFormat="1" applyFont="1" applyFill="1" applyBorder="1" applyAlignment="1">
      <alignment horizontal="right" vertical="center"/>
    </xf>
    <xf numFmtId="165" fontId="5" fillId="0" borderId="51" xfId="48" quotePrefix="1" applyNumberFormat="1" applyFont="1" applyFill="1" applyBorder="1" applyAlignment="1">
      <alignment horizontal="center" vertical="center"/>
    </xf>
    <xf numFmtId="168" fontId="5" fillId="0" borderId="77" xfId="48" applyNumberFormat="1" applyFont="1" applyFill="1" applyBorder="1" applyAlignment="1">
      <alignment horizontal="left" vertical="center"/>
    </xf>
    <xf numFmtId="168" fontId="5" fillId="0" borderId="45" xfId="48" applyNumberFormat="1" applyFont="1" applyFill="1" applyBorder="1" applyAlignment="1">
      <alignment horizontal="left" vertical="center"/>
    </xf>
    <xf numFmtId="168" fontId="5" fillId="0" borderId="51" xfId="48" applyNumberFormat="1" applyFont="1" applyFill="1" applyBorder="1" applyAlignment="1">
      <alignment vertical="center"/>
    </xf>
    <xf numFmtId="0" fontId="64" fillId="0" borderId="77" xfId="48" applyNumberFormat="1" applyFont="1" applyFill="1" applyBorder="1" applyAlignment="1">
      <alignment horizontal="center" vertical="center"/>
    </xf>
    <xf numFmtId="168" fontId="59" fillId="0" borderId="45" xfId="48" applyNumberFormat="1" applyFont="1" applyFill="1" applyBorder="1" applyAlignment="1">
      <alignment vertical="center"/>
    </xf>
    <xf numFmtId="168" fontId="59" fillId="0" borderId="12" xfId="48" applyNumberFormat="1" applyFont="1" applyFill="1" applyBorder="1" applyAlignment="1">
      <alignment horizontal="right" vertical="center"/>
    </xf>
    <xf numFmtId="165" fontId="5" fillId="0" borderId="46" xfId="135" applyNumberFormat="1" applyFont="1" applyFill="1" applyBorder="1" applyAlignment="1">
      <alignment horizontal="center"/>
    </xf>
    <xf numFmtId="168" fontId="5" fillId="0" borderId="51" xfId="136" applyNumberFormat="1" applyFont="1" applyFill="1" applyBorder="1" applyAlignment="1">
      <alignment vertical="center"/>
    </xf>
    <xf numFmtId="168" fontId="5" fillId="0" borderId="50" xfId="48" applyNumberFormat="1" applyFont="1" applyFill="1" applyBorder="1" applyAlignment="1">
      <alignment vertical="center"/>
    </xf>
    <xf numFmtId="168" fontId="5" fillId="0" borderId="12" xfId="48" applyNumberFormat="1" applyFont="1" applyFill="1" applyBorder="1" applyAlignment="1">
      <alignment horizontal="right" vertical="center"/>
    </xf>
    <xf numFmtId="168" fontId="5" fillId="0" borderId="77" xfId="48" applyNumberFormat="1" applyFont="1" applyFill="1" applyBorder="1" applyAlignment="1">
      <alignment horizontal="right" vertical="center"/>
    </xf>
    <xf numFmtId="168" fontId="5" fillId="0" borderId="81" xfId="48" applyNumberFormat="1" applyFont="1" applyFill="1" applyBorder="1" applyAlignment="1">
      <alignment horizontal="right" vertical="center"/>
    </xf>
    <xf numFmtId="168" fontId="5" fillId="0" borderId="66" xfId="48" applyNumberFormat="1" applyFont="1" applyFill="1" applyBorder="1" applyAlignment="1">
      <alignment horizontal="right" vertical="center"/>
    </xf>
    <xf numFmtId="168" fontId="5" fillId="0" borderId="8" xfId="48" applyNumberFormat="1" applyFont="1" applyFill="1" applyBorder="1" applyAlignment="1">
      <alignment horizontal="right" vertical="center"/>
    </xf>
    <xf numFmtId="168" fontId="5" fillId="65" borderId="2" xfId="48" applyNumberFormat="1" applyFont="1" applyFill="1" applyBorder="1" applyAlignment="1">
      <alignment horizontal="right" vertical="center"/>
    </xf>
    <xf numFmtId="168" fontId="5" fillId="65" borderId="46" xfId="48" applyNumberFormat="1" applyFont="1" applyFill="1" applyBorder="1" applyAlignment="1">
      <alignment horizontal="right" vertical="center"/>
    </xf>
    <xf numFmtId="168" fontId="5" fillId="65" borderId="51" xfId="48" applyNumberFormat="1" applyFont="1" applyFill="1" applyBorder="1" applyAlignment="1">
      <alignment horizontal="right" vertical="center"/>
    </xf>
    <xf numFmtId="168" fontId="59" fillId="64" borderId="51" xfId="48" applyNumberFormat="1" applyFont="1" applyFill="1" applyBorder="1" applyAlignment="1">
      <alignment horizontal="left" vertical="center"/>
    </xf>
    <xf numFmtId="168" fontId="5" fillId="65" borderId="63" xfId="48" applyNumberFormat="1" applyFont="1" applyFill="1" applyBorder="1" applyAlignment="1">
      <alignment vertical="center"/>
    </xf>
    <xf numFmtId="168" fontId="5" fillId="64" borderId="63" xfId="48" applyNumberFormat="1" applyFont="1" applyFill="1" applyBorder="1" applyAlignment="1">
      <alignment horizontal="right" vertical="center"/>
    </xf>
    <xf numFmtId="168" fontId="5" fillId="65" borderId="12" xfId="48" applyNumberFormat="1" applyFont="1" applyFill="1" applyBorder="1" applyAlignment="1">
      <alignment horizontal="right" vertical="center"/>
    </xf>
    <xf numFmtId="168" fontId="5" fillId="65" borderId="77" xfId="48" applyNumberFormat="1" applyFont="1" applyFill="1" applyBorder="1" applyAlignment="1">
      <alignment horizontal="right" vertical="center"/>
    </xf>
    <xf numFmtId="168" fontId="5" fillId="65" borderId="81" xfId="48" applyNumberFormat="1" applyFont="1" applyFill="1" applyBorder="1" applyAlignment="1">
      <alignment horizontal="right" vertical="center"/>
    </xf>
    <xf numFmtId="168" fontId="5" fillId="65" borderId="66" xfId="48" applyNumberFormat="1" applyFont="1" applyFill="1" applyBorder="1" applyAlignment="1">
      <alignment horizontal="right" vertical="center"/>
    </xf>
    <xf numFmtId="168" fontId="5" fillId="0" borderId="70" xfId="48" applyNumberFormat="1" applyFont="1" applyFill="1" applyBorder="1" applyAlignment="1">
      <alignment horizontal="right" vertical="center"/>
    </xf>
    <xf numFmtId="168" fontId="5" fillId="0" borderId="76" xfId="48" applyNumberFormat="1" applyFont="1" applyFill="1" applyBorder="1" applyAlignment="1">
      <alignment horizontal="right" vertical="center"/>
    </xf>
    <xf numFmtId="165" fontId="5" fillId="0" borderId="51" xfId="48" applyNumberFormat="1" applyFont="1" applyFill="1" applyBorder="1" applyAlignment="1">
      <alignment horizontal="center" vertical="center"/>
    </xf>
    <xf numFmtId="0" fontId="5" fillId="0" borderId="51" xfId="48" applyNumberFormat="1" applyFont="1" applyFill="1" applyBorder="1" applyAlignment="1">
      <alignment horizontal="center" vertical="center"/>
    </xf>
    <xf numFmtId="168" fontId="59" fillId="0" borderId="51" xfId="48" applyNumberFormat="1" applyFont="1" applyFill="1" applyBorder="1" applyAlignment="1">
      <alignment vertical="center"/>
    </xf>
    <xf numFmtId="168" fontId="5" fillId="0" borderId="11" xfId="48" applyNumberFormat="1" applyFill="1" applyBorder="1" applyAlignment="1">
      <alignment horizontal="right" vertical="center"/>
    </xf>
    <xf numFmtId="168" fontId="5" fillId="0" borderId="51" xfId="48" applyNumberFormat="1" applyFill="1" applyBorder="1" applyAlignment="1">
      <alignment horizontal="right" vertical="center"/>
    </xf>
    <xf numFmtId="168" fontId="5" fillId="0" borderId="63" xfId="48" applyNumberFormat="1" applyFill="1" applyBorder="1" applyAlignment="1">
      <alignment horizontal="right" vertical="center"/>
    </xf>
    <xf numFmtId="168" fontId="5" fillId="0" borderId="50" xfId="48" applyNumberFormat="1" applyFill="1" applyBorder="1" applyAlignment="1">
      <alignment horizontal="right" vertical="center"/>
    </xf>
    <xf numFmtId="168" fontId="59" fillId="0" borderId="2" xfId="48" applyNumberFormat="1" applyFont="1" applyFill="1" applyBorder="1" applyAlignment="1">
      <alignment horizontal="right" vertical="center"/>
    </xf>
    <xf numFmtId="168" fontId="5" fillId="0" borderId="45" xfId="48" applyNumberFormat="1" applyFill="1" applyBorder="1" applyAlignment="1">
      <alignment vertical="center"/>
    </xf>
    <xf numFmtId="168" fontId="5" fillId="0" borderId="0" xfId="48" applyNumberFormat="1" applyFill="1" applyAlignment="1">
      <alignment vertical="center"/>
    </xf>
    <xf numFmtId="165" fontId="5" fillId="0" borderId="46" xfId="135" quotePrefix="1" applyNumberFormat="1" applyFont="1" applyFill="1" applyBorder="1" applyAlignment="1">
      <alignment horizontal="center"/>
    </xf>
    <xf numFmtId="168" fontId="5" fillId="64" borderId="70" xfId="48" applyNumberFormat="1" applyFill="1" applyBorder="1" applyAlignment="1">
      <alignment horizontal="right" vertical="center"/>
    </xf>
    <xf numFmtId="168" fontId="5" fillId="64" borderId="76" xfId="48" applyNumberFormat="1" applyFill="1" applyBorder="1" applyAlignment="1">
      <alignment horizontal="right" vertical="center"/>
    </xf>
    <xf numFmtId="168" fontId="5" fillId="64" borderId="51" xfId="48" applyNumberFormat="1" applyFill="1" applyBorder="1" applyAlignment="1">
      <alignment horizontal="right" vertical="center"/>
    </xf>
    <xf numFmtId="0" fontId="5" fillId="64" borderId="51" xfId="48" applyNumberFormat="1" applyFont="1" applyFill="1" applyBorder="1" applyAlignment="1">
      <alignment horizontal="center" vertical="center"/>
    </xf>
    <xf numFmtId="168" fontId="5" fillId="64" borderId="51" xfId="48" applyNumberFormat="1" applyFont="1" applyFill="1" applyBorder="1" applyAlignment="1">
      <alignment horizontal="right" vertical="center"/>
    </xf>
    <xf numFmtId="168" fontId="5" fillId="64" borderId="1" xfId="48" applyNumberFormat="1" applyFont="1" applyFill="1" applyBorder="1" applyAlignment="1">
      <alignment horizontal="right" vertical="center"/>
    </xf>
    <xf numFmtId="168" fontId="5" fillId="64" borderId="12" xfId="48" applyNumberFormat="1" applyFont="1" applyFill="1" applyBorder="1" applyAlignment="1">
      <alignment horizontal="right" vertical="center"/>
    </xf>
    <xf numFmtId="168" fontId="5" fillId="64" borderId="77" xfId="48" applyNumberFormat="1" applyFont="1" applyFill="1" applyBorder="1" applyAlignment="1">
      <alignment horizontal="right" vertical="center"/>
    </xf>
    <xf numFmtId="168" fontId="5" fillId="64" borderId="81" xfId="48" applyNumberFormat="1" applyFont="1" applyFill="1" applyBorder="1" applyAlignment="1">
      <alignment horizontal="right" vertical="center"/>
    </xf>
    <xf numFmtId="168" fontId="5" fillId="64" borderId="66" xfId="48" applyNumberFormat="1" applyFont="1" applyFill="1" applyBorder="1" applyAlignment="1">
      <alignment horizontal="right" vertical="center"/>
    </xf>
    <xf numFmtId="168" fontId="5" fillId="0" borderId="8" xfId="48" applyNumberFormat="1" applyFill="1" applyBorder="1" applyAlignment="1">
      <alignment horizontal="right" vertical="center"/>
    </xf>
    <xf numFmtId="0" fontId="5" fillId="0" borderId="51" xfId="48" quotePrefix="1" applyNumberFormat="1" applyFont="1" applyFill="1" applyBorder="1" applyAlignment="1">
      <alignment horizontal="center" vertical="center"/>
    </xf>
    <xf numFmtId="168" fontId="59" fillId="0" borderId="46" xfId="48" applyNumberFormat="1" applyFont="1" applyFill="1" applyBorder="1" applyAlignment="1">
      <alignment horizontal="left" vertical="center"/>
    </xf>
    <xf numFmtId="168" fontId="5" fillId="0" borderId="76" xfId="48" applyNumberFormat="1" applyFont="1" applyFill="1" applyBorder="1" applyAlignment="1">
      <alignment horizontal="left" vertical="center"/>
    </xf>
    <xf numFmtId="168" fontId="5" fillId="66" borderId="70" xfId="48" applyNumberFormat="1" applyFill="1" applyBorder="1" applyAlignment="1">
      <alignment horizontal="right" vertical="center"/>
    </xf>
    <xf numFmtId="168" fontId="5" fillId="66" borderId="76" xfId="48" applyNumberFormat="1" applyFill="1" applyBorder="1" applyAlignment="1">
      <alignment horizontal="right" vertical="center"/>
    </xf>
    <xf numFmtId="168" fontId="5" fillId="66" borderId="51" xfId="48" applyNumberFormat="1" applyFill="1" applyBorder="1" applyAlignment="1">
      <alignment horizontal="right" vertical="center"/>
    </xf>
    <xf numFmtId="0" fontId="5" fillId="66" borderId="51" xfId="48" applyNumberFormat="1" applyFont="1" applyFill="1" applyBorder="1" applyAlignment="1">
      <alignment horizontal="center" vertical="center"/>
    </xf>
    <xf numFmtId="168" fontId="59" fillId="66" borderId="51" xfId="48" applyNumberFormat="1" applyFont="1" applyFill="1" applyBorder="1" applyAlignment="1">
      <alignment vertical="center"/>
    </xf>
    <xf numFmtId="168" fontId="5" fillId="66" borderId="51" xfId="48" applyNumberFormat="1" applyFont="1" applyFill="1" applyBorder="1" applyAlignment="1">
      <alignment horizontal="right" vertical="center"/>
    </xf>
    <xf numFmtId="168" fontId="5" fillId="66" borderId="63" xfId="48" applyNumberFormat="1" applyFont="1" applyFill="1" applyBorder="1" applyAlignment="1">
      <alignment horizontal="right" vertical="center"/>
    </xf>
    <xf numFmtId="168" fontId="5" fillId="66" borderId="50" xfId="48" applyNumberFormat="1" applyFont="1" applyFill="1" applyBorder="1" applyAlignment="1">
      <alignment horizontal="right" vertical="center"/>
    </xf>
    <xf numFmtId="168" fontId="5" fillId="66" borderId="12" xfId="48" applyNumberFormat="1" applyFont="1" applyFill="1" applyBorder="1" applyAlignment="1">
      <alignment horizontal="right" vertical="center"/>
    </xf>
    <xf numFmtId="168" fontId="5" fillId="66" borderId="77" xfId="48" applyNumberFormat="1" applyFont="1" applyFill="1" applyBorder="1" applyAlignment="1">
      <alignment horizontal="right" vertical="center"/>
    </xf>
    <xf numFmtId="168" fontId="5" fillId="66" borderId="81" xfId="48" applyNumberFormat="1" applyFont="1" applyFill="1" applyBorder="1" applyAlignment="1">
      <alignment horizontal="right" vertical="center"/>
    </xf>
    <xf numFmtId="168" fontId="5" fillId="66" borderId="66" xfId="48" applyNumberFormat="1" applyFont="1" applyFill="1" applyBorder="1" applyAlignment="1">
      <alignment horizontal="right" vertical="center"/>
    </xf>
    <xf numFmtId="168" fontId="5" fillId="0" borderId="85" xfId="48" applyNumberFormat="1" applyFill="1" applyBorder="1" applyAlignment="1">
      <alignment horizontal="right" vertical="center"/>
    </xf>
    <xf numFmtId="168" fontId="5" fillId="0" borderId="80" xfId="48" applyNumberFormat="1" applyFill="1" applyBorder="1" applyAlignment="1">
      <alignment horizontal="right" vertical="center"/>
    </xf>
    <xf numFmtId="168" fontId="5" fillId="0" borderId="77" xfId="48" applyNumberFormat="1" applyFill="1" applyBorder="1" applyAlignment="1">
      <alignment horizontal="right" vertical="center"/>
    </xf>
    <xf numFmtId="0" fontId="5" fillId="0" borderId="77" xfId="48" applyNumberFormat="1" applyFont="1" applyFill="1" applyBorder="1" applyAlignment="1">
      <alignment horizontal="center" vertical="center"/>
    </xf>
    <xf numFmtId="168" fontId="5" fillId="0" borderId="81" xfId="48" applyNumberFormat="1" applyFill="1" applyBorder="1" applyAlignment="1">
      <alignment horizontal="right" vertical="center"/>
    </xf>
    <xf numFmtId="168" fontId="5" fillId="0" borderId="66" xfId="48" applyNumberFormat="1" applyFill="1" applyBorder="1" applyAlignment="1">
      <alignment horizontal="right" vertical="center"/>
    </xf>
    <xf numFmtId="168" fontId="5" fillId="0" borderId="12" xfId="48" applyNumberFormat="1" applyFill="1" applyBorder="1" applyAlignment="1">
      <alignment vertical="center"/>
    </xf>
    <xf numFmtId="168" fontId="5" fillId="0" borderId="77" xfId="48" applyNumberFormat="1" applyFill="1" applyBorder="1" applyAlignment="1">
      <alignment vertical="center"/>
    </xf>
    <xf numFmtId="168" fontId="5" fillId="0" borderId="81" xfId="48" applyNumberFormat="1" applyFill="1" applyBorder="1" applyAlignment="1">
      <alignment vertical="center"/>
    </xf>
    <xf numFmtId="168" fontId="5" fillId="0" borderId="66" xfId="48" applyNumberFormat="1" applyFill="1" applyBorder="1" applyAlignment="1">
      <alignment vertical="center"/>
    </xf>
    <xf numFmtId="168" fontId="5" fillId="0" borderId="2" xfId="48" applyNumberFormat="1" applyFill="1" applyBorder="1" applyAlignment="1">
      <alignment horizontal="right" vertical="center"/>
    </xf>
    <xf numFmtId="168" fontId="5" fillId="0" borderId="46" xfId="48" applyNumberFormat="1" applyFill="1" applyBorder="1" applyAlignment="1">
      <alignment vertical="center"/>
    </xf>
    <xf numFmtId="168" fontId="5" fillId="0" borderId="43" xfId="48" applyNumberFormat="1" applyFill="1" applyBorder="1" applyAlignment="1">
      <alignment horizontal="right" vertical="center"/>
    </xf>
    <xf numFmtId="168" fontId="5" fillId="0" borderId="72" xfId="48" applyNumberFormat="1" applyFill="1" applyBorder="1" applyAlignment="1">
      <alignment horizontal="right" vertical="center"/>
    </xf>
    <xf numFmtId="168" fontId="5" fillId="0" borderId="59" xfId="48" applyNumberFormat="1" applyFill="1" applyBorder="1" applyAlignment="1">
      <alignment horizontal="right" vertical="center"/>
    </xf>
    <xf numFmtId="0" fontId="64" fillId="0" borderId="59" xfId="48" applyNumberFormat="1" applyFont="1" applyFill="1" applyBorder="1" applyAlignment="1">
      <alignment horizontal="center" vertical="center"/>
    </xf>
    <xf numFmtId="168" fontId="59" fillId="0" borderId="41" xfId="48" applyNumberFormat="1" applyFont="1" applyFill="1" applyBorder="1" applyAlignment="1">
      <alignment vertical="center"/>
    </xf>
    <xf numFmtId="168" fontId="5" fillId="0" borderId="19" xfId="48" applyNumberFormat="1" applyFill="1" applyBorder="1" applyAlignment="1">
      <alignment horizontal="right" vertical="center"/>
    </xf>
    <xf numFmtId="168" fontId="5" fillId="0" borderId="0" xfId="48" applyNumberFormat="1" applyFill="1" applyAlignment="1">
      <alignment horizontal="right" vertical="center"/>
    </xf>
    <xf numFmtId="165" fontId="5" fillId="0" borderId="46" xfId="135" applyNumberFormat="1" applyFont="1" applyFill="1" applyBorder="1" applyAlignment="1">
      <alignment horizontal="left"/>
    </xf>
    <xf numFmtId="0" fontId="59" fillId="64" borderId="51" xfId="48" applyNumberFormat="1" applyFont="1" applyFill="1" applyBorder="1" applyAlignment="1">
      <alignment horizontal="center" vertical="center"/>
    </xf>
    <xf numFmtId="168" fontId="59" fillId="64" borderId="46" xfId="48" applyNumberFormat="1" applyFont="1" applyFill="1" applyBorder="1" applyAlignment="1">
      <alignment vertical="center"/>
    </xf>
    <xf numFmtId="168" fontId="5" fillId="64" borderId="63" xfId="48" applyNumberFormat="1" applyFill="1" applyBorder="1" applyAlignment="1">
      <alignment horizontal="right" vertical="center"/>
    </xf>
    <xf numFmtId="168" fontId="5" fillId="64" borderId="12" xfId="48" applyNumberFormat="1" applyFill="1" applyBorder="1" applyAlignment="1">
      <alignment horizontal="right" vertical="center"/>
    </xf>
    <xf numFmtId="168" fontId="5" fillId="64" borderId="77" xfId="48" applyNumberFormat="1" applyFill="1" applyBorder="1" applyAlignment="1">
      <alignment horizontal="right" vertical="center"/>
    </xf>
    <xf numFmtId="168" fontId="5" fillId="64" borderId="81" xfId="48" applyNumberFormat="1" applyFill="1" applyBorder="1" applyAlignment="1">
      <alignment horizontal="right" vertical="center"/>
    </xf>
    <xf numFmtId="168" fontId="5" fillId="64" borderId="66" xfId="48" applyNumberFormat="1" applyFill="1" applyBorder="1" applyAlignment="1">
      <alignment horizontal="right" vertical="center"/>
    </xf>
    <xf numFmtId="168" fontId="5" fillId="0" borderId="76" xfId="48" applyNumberFormat="1" applyBorder="1"/>
    <xf numFmtId="0" fontId="5" fillId="0" borderId="82" xfId="48" applyNumberFormat="1" applyFont="1" applyFill="1" applyBorder="1" applyAlignment="1">
      <alignment horizontal="center" vertical="center"/>
    </xf>
    <xf numFmtId="168" fontId="5" fillId="0" borderId="67" xfId="48" applyNumberFormat="1" applyFont="1" applyFill="1" applyBorder="1" applyAlignment="1">
      <alignment vertical="center"/>
    </xf>
    <xf numFmtId="168" fontId="5" fillId="0" borderId="59" xfId="48" applyNumberFormat="1" applyFill="1" applyBorder="1"/>
    <xf numFmtId="168" fontId="5" fillId="0" borderId="19" xfId="48" applyNumberFormat="1" applyBorder="1" applyAlignment="1">
      <alignment horizontal="right"/>
    </xf>
    <xf numFmtId="168" fontId="5" fillId="0" borderId="0" xfId="48" applyNumberFormat="1" applyAlignment="1">
      <alignment horizontal="right"/>
    </xf>
    <xf numFmtId="168" fontId="5" fillId="0" borderId="16" xfId="48" applyNumberFormat="1" applyBorder="1"/>
    <xf numFmtId="168" fontId="5" fillId="0" borderId="59" xfId="48" applyNumberFormat="1" applyBorder="1"/>
    <xf numFmtId="168" fontId="5" fillId="0" borderId="19" xfId="48" applyNumberFormat="1" applyBorder="1"/>
    <xf numFmtId="168" fontId="5" fillId="0" borderId="0" xfId="48" applyNumberFormat="1" applyBorder="1"/>
    <xf numFmtId="168" fontId="5" fillId="0" borderId="0" xfId="48" applyNumberFormat="1"/>
    <xf numFmtId="168" fontId="5" fillId="66" borderId="71" xfId="48" applyNumberFormat="1" applyFill="1" applyBorder="1" applyAlignment="1">
      <alignment horizontal="right" vertical="center"/>
    </xf>
    <xf numFmtId="168" fontId="5" fillId="66" borderId="78" xfId="48" applyNumberFormat="1" applyFill="1" applyBorder="1" applyAlignment="1">
      <alignment horizontal="right" vertical="center"/>
    </xf>
    <xf numFmtId="168" fontId="5" fillId="66" borderId="62" xfId="48" applyNumberFormat="1" applyFill="1" applyBorder="1" applyAlignment="1">
      <alignment horizontal="right" vertical="center"/>
    </xf>
    <xf numFmtId="0" fontId="5" fillId="66" borderId="62" xfId="48" applyNumberFormat="1" applyFont="1" applyFill="1" applyBorder="1" applyAlignment="1">
      <alignment horizontal="center" vertical="center"/>
    </xf>
    <xf numFmtId="168" fontId="59" fillId="66" borderId="47" xfId="48" applyNumberFormat="1" applyFont="1" applyFill="1" applyBorder="1" applyAlignment="1">
      <alignment vertical="center"/>
    </xf>
    <xf numFmtId="168" fontId="5" fillId="66" borderId="62" xfId="48" applyNumberFormat="1" applyFont="1" applyFill="1" applyBorder="1" applyAlignment="1">
      <alignment horizontal="right" vertical="center"/>
    </xf>
    <xf numFmtId="168" fontId="5" fillId="66" borderId="79" xfId="48" applyNumberFormat="1" applyFont="1" applyFill="1" applyBorder="1" applyAlignment="1">
      <alignment horizontal="right" vertical="center"/>
    </xf>
    <xf numFmtId="168" fontId="5" fillId="66" borderId="57" xfId="48" applyNumberFormat="1" applyFont="1" applyFill="1" applyBorder="1" applyAlignment="1">
      <alignment horizontal="right" vertical="center"/>
    </xf>
    <xf numFmtId="168" fontId="5" fillId="66" borderId="17" xfId="48" applyNumberFormat="1" applyFont="1" applyFill="1" applyBorder="1" applyAlignment="1">
      <alignment horizontal="right" vertical="center"/>
    </xf>
    <xf numFmtId="168" fontId="5" fillId="0" borderId="3" xfId="48" applyNumberFormat="1" applyFill="1" applyBorder="1" applyAlignment="1">
      <alignment horizontal="right" vertical="center"/>
    </xf>
    <xf numFmtId="168" fontId="5" fillId="0" borderId="47" xfId="48" applyNumberFormat="1" applyFill="1" applyBorder="1" applyAlignment="1">
      <alignment vertical="center"/>
    </xf>
    <xf numFmtId="168" fontId="5" fillId="0" borderId="0" xfId="48" applyNumberFormat="1" applyFont="1" applyAlignment="1">
      <alignment vertical="center"/>
    </xf>
    <xf numFmtId="0" fontId="5" fillId="0" borderId="0" xfId="48" applyNumberFormat="1" applyFont="1" applyAlignment="1">
      <alignment horizontal="center"/>
    </xf>
    <xf numFmtId="171" fontId="49" fillId="0" borderId="0" xfId="48" applyNumberFormat="1" applyFont="1" applyFill="1"/>
    <xf numFmtId="168" fontId="5" fillId="0" borderId="0" xfId="48" applyNumberFormat="1" applyFont="1" applyFill="1" applyAlignment="1">
      <alignment horizontal="right" vertical="center"/>
    </xf>
    <xf numFmtId="168" fontId="59" fillId="0" borderId="60" xfId="48" applyNumberFormat="1" applyFont="1" applyFill="1" applyBorder="1" applyAlignment="1">
      <alignment vertical="center"/>
    </xf>
    <xf numFmtId="168" fontId="5" fillId="0" borderId="87" xfId="48" applyNumberFormat="1" applyFill="1" applyBorder="1"/>
    <xf numFmtId="171" fontId="49" fillId="0" borderId="87" xfId="48" applyNumberFormat="1" applyFont="1" applyFill="1" applyBorder="1"/>
    <xf numFmtId="171" fontId="59" fillId="0" borderId="88" xfId="48" applyNumberFormat="1" applyFont="1" applyFill="1" applyBorder="1"/>
    <xf numFmtId="168" fontId="59" fillId="0" borderId="16" xfId="48" applyNumberFormat="1" applyFont="1" applyFill="1" applyBorder="1" applyAlignment="1">
      <alignment vertical="center"/>
    </xf>
    <xf numFmtId="171" fontId="59" fillId="0" borderId="19" xfId="48" applyNumberFormat="1" applyFont="1" applyFill="1" applyBorder="1"/>
    <xf numFmtId="168" fontId="59" fillId="0" borderId="12" xfId="48" applyNumberFormat="1" applyFont="1" applyFill="1" applyBorder="1" applyAlignment="1">
      <alignment vertical="center"/>
    </xf>
    <xf numFmtId="168" fontId="5" fillId="0" borderId="66" xfId="48" applyNumberFormat="1" applyFill="1" applyBorder="1"/>
    <xf numFmtId="171" fontId="49" fillId="0" borderId="66" xfId="48" applyNumberFormat="1" applyFont="1" applyFill="1" applyBorder="1"/>
    <xf numFmtId="171" fontId="59" fillId="0" borderId="81" xfId="48" applyNumberFormat="1" applyFont="1" applyFill="1" applyBorder="1"/>
    <xf numFmtId="0" fontId="5" fillId="0" borderId="0" xfId="48" applyNumberFormat="1" applyAlignment="1">
      <alignment horizontal="center"/>
    </xf>
    <xf numFmtId="168" fontId="5" fillId="65" borderId="70" xfId="48" applyNumberFormat="1" applyFont="1" applyFill="1" applyBorder="1" applyAlignment="1">
      <alignment horizontal="right" vertical="center"/>
    </xf>
    <xf numFmtId="168" fontId="5" fillId="65" borderId="76" xfId="48" applyNumberFormat="1" applyFont="1" applyFill="1" applyBorder="1" applyAlignment="1">
      <alignment horizontal="right" vertical="center"/>
    </xf>
    <xf numFmtId="168" fontId="5" fillId="65" borderId="11" xfId="48" applyNumberFormat="1" applyFont="1" applyFill="1" applyBorder="1" applyAlignment="1">
      <alignment horizontal="right" vertical="center"/>
    </xf>
    <xf numFmtId="168" fontId="5" fillId="65" borderId="63" xfId="48" applyNumberFormat="1" applyFont="1" applyFill="1" applyBorder="1" applyAlignment="1">
      <alignment horizontal="right" vertical="center"/>
    </xf>
    <xf numFmtId="168" fontId="5" fillId="65" borderId="50" xfId="48" applyNumberFormat="1" applyFont="1" applyFill="1" applyBorder="1" applyAlignment="1">
      <alignment horizontal="right" vertical="center"/>
    </xf>
    <xf numFmtId="171" fontId="5" fillId="0" borderId="51" xfId="48" applyNumberFormat="1" applyFont="1" applyFill="1" applyBorder="1" applyAlignment="1">
      <alignment vertical="center"/>
    </xf>
    <xf numFmtId="171" fontId="5" fillId="0" borderId="11" xfId="48" applyNumberFormat="1" applyFont="1" applyFill="1" applyBorder="1" applyAlignment="1" applyProtection="1">
      <alignment vertical="center"/>
      <protection locked="0"/>
    </xf>
    <xf numFmtId="168" fontId="5" fillId="0" borderId="16" xfId="48" applyNumberFormat="1" applyFill="1" applyBorder="1" applyAlignment="1">
      <alignment vertical="center"/>
    </xf>
    <xf numFmtId="168" fontId="5" fillId="0" borderId="59" xfId="48" applyNumberFormat="1" applyFill="1" applyBorder="1" applyAlignment="1">
      <alignment vertical="center"/>
    </xf>
    <xf numFmtId="168" fontId="5" fillId="0" borderId="19" xfId="48" applyNumberFormat="1" applyFill="1" applyBorder="1" applyAlignment="1">
      <alignment vertical="center"/>
    </xf>
    <xf numFmtId="168" fontId="5" fillId="0" borderId="0" xfId="48" applyNumberFormat="1" applyFill="1" applyBorder="1" applyAlignment="1">
      <alignment vertical="center"/>
    </xf>
    <xf numFmtId="168" fontId="5" fillId="0" borderId="12" xfId="48" applyNumberFormat="1" applyBorder="1"/>
    <xf numFmtId="168" fontId="5" fillId="64" borderId="1" xfId="48" applyNumberFormat="1" applyFill="1" applyBorder="1" applyAlignment="1">
      <alignment horizontal="right" vertical="center"/>
    </xf>
    <xf numFmtId="168" fontId="59" fillId="0" borderId="5" xfId="132" applyNumberFormat="1" applyFont="1" applyFill="1" applyBorder="1" applyAlignment="1" applyProtection="1">
      <alignment horizontal="center" vertical="center" textRotation="90" wrapText="1"/>
    </xf>
    <xf numFmtId="168" fontId="59" fillId="0" borderId="69" xfId="132" applyNumberFormat="1" applyFont="1" applyBorder="1" applyAlignment="1">
      <alignment horizontal="center" vertical="center" wrapText="1"/>
    </xf>
    <xf numFmtId="171" fontId="59" fillId="0" borderId="74" xfId="132" applyNumberFormat="1" applyFont="1" applyFill="1" applyBorder="1" applyAlignment="1">
      <alignment horizontal="center" vertical="center" wrapText="1"/>
    </xf>
    <xf numFmtId="171" fontId="59" fillId="0" borderId="14" xfId="132" applyNumberFormat="1" applyFont="1" applyFill="1" applyBorder="1" applyAlignment="1">
      <alignment horizontal="center" wrapText="1"/>
    </xf>
    <xf numFmtId="168" fontId="5" fillId="0" borderId="11" xfId="136" applyNumberFormat="1" applyFont="1" applyFill="1" applyBorder="1" applyAlignment="1">
      <alignment vertical="center"/>
    </xf>
    <xf numFmtId="165" fontId="5" fillId="0" borderId="51" xfId="135" applyNumberFormat="1" applyFont="1" applyFill="1" applyBorder="1" applyAlignment="1">
      <alignment horizontal="center"/>
    </xf>
    <xf numFmtId="0" fontId="59" fillId="65" borderId="77" xfId="48" applyNumberFormat="1" applyFont="1" applyFill="1" applyBorder="1" applyAlignment="1">
      <alignment horizontal="center" vertical="center"/>
    </xf>
    <xf numFmtId="168" fontId="59" fillId="64" borderId="77" xfId="48" applyNumberFormat="1" applyFont="1" applyFill="1" applyBorder="1" applyAlignment="1">
      <alignment vertical="center"/>
    </xf>
    <xf numFmtId="165" fontId="5" fillId="0" borderId="51" xfId="135" quotePrefix="1" applyNumberFormat="1" applyFont="1" applyFill="1" applyBorder="1" applyAlignment="1">
      <alignment horizontal="center"/>
    </xf>
    <xf numFmtId="165" fontId="5" fillId="0" borderId="46" xfId="135" applyNumberFormat="1" applyFont="1" applyFill="1" applyBorder="1" applyAlignment="1"/>
    <xf numFmtId="168" fontId="59" fillId="0" borderId="56" xfId="48" applyNumberFormat="1" applyFont="1" applyFill="1" applyBorder="1" applyAlignment="1">
      <alignment horizontal="right" vertical="center"/>
    </xf>
    <xf numFmtId="168" fontId="5" fillId="0" borderId="76" xfId="136" applyNumberFormat="1" applyFont="1" applyFill="1" applyBorder="1" applyAlignment="1">
      <alignment vertical="center"/>
    </xf>
    <xf numFmtId="168" fontId="5" fillId="64" borderId="50" xfId="48" applyNumberFormat="1" applyFill="1" applyBorder="1" applyAlignment="1">
      <alignment horizontal="right" vertical="center"/>
    </xf>
    <xf numFmtId="165" fontId="51" fillId="0" borderId="0" xfId="46" applyNumberFormat="1" applyFont="1"/>
    <xf numFmtId="0" fontId="51" fillId="0" borderId="0" xfId="46" applyFont="1"/>
    <xf numFmtId="168" fontId="5" fillId="0" borderId="45" xfId="48" applyNumberFormat="1" applyFont="1" applyFill="1" applyBorder="1" applyAlignment="1">
      <alignment vertical="center"/>
    </xf>
    <xf numFmtId="168" fontId="59" fillId="0" borderId="85" xfId="48" applyNumberFormat="1" applyFont="1" applyFill="1" applyBorder="1" applyAlignment="1">
      <alignment horizontal="right" vertical="center"/>
    </xf>
    <xf numFmtId="168" fontId="59" fillId="0" borderId="80" xfId="48" applyNumberFormat="1" applyFont="1" applyFill="1" applyBorder="1" applyAlignment="1">
      <alignment horizontal="right" vertical="center"/>
    </xf>
    <xf numFmtId="165" fontId="5" fillId="0" borderId="46" xfId="137" applyNumberFormat="1" applyFont="1" applyFill="1" applyBorder="1" applyAlignment="1">
      <alignment horizontal="center"/>
    </xf>
    <xf numFmtId="168" fontId="5" fillId="0" borderId="51" xfId="138" applyNumberFormat="1" applyFont="1" applyFill="1" applyBorder="1" applyAlignment="1">
      <alignment vertical="center"/>
    </xf>
    <xf numFmtId="0" fontId="5" fillId="0" borderId="46" xfId="48" quotePrefix="1" applyNumberFormat="1" applyFont="1" applyFill="1" applyBorder="1" applyAlignment="1">
      <alignment horizontal="center" vertical="center"/>
    </xf>
    <xf numFmtId="168" fontId="5" fillId="0" borderId="70" xfId="48" applyNumberFormat="1" applyFill="1" applyBorder="1" applyAlignment="1">
      <alignment horizontal="right" vertical="center"/>
    </xf>
    <xf numFmtId="168" fontId="5" fillId="0" borderId="76" xfId="48" applyNumberFormat="1" applyFill="1" applyBorder="1" applyAlignment="1">
      <alignment horizontal="right" vertical="center"/>
    </xf>
    <xf numFmtId="168" fontId="5" fillId="0" borderId="51" xfId="48" applyNumberFormat="1" applyFont="1" applyFill="1" applyBorder="1" applyAlignment="1">
      <alignment horizontal="left" vertical="center"/>
    </xf>
    <xf numFmtId="168" fontId="5" fillId="0" borderId="11" xfId="48" applyNumberFormat="1" applyFill="1" applyBorder="1" applyAlignment="1">
      <alignment vertical="center"/>
    </xf>
    <xf numFmtId="168" fontId="5" fillId="0" borderId="51" xfId="48" applyNumberFormat="1" applyFill="1" applyBorder="1" applyAlignment="1">
      <alignment vertical="center"/>
    </xf>
    <xf numFmtId="3" fontId="59" fillId="0" borderId="70" xfId="48" applyNumberFormat="1" applyFont="1" applyFill="1" applyBorder="1" applyAlignment="1">
      <alignment vertical="center"/>
    </xf>
    <xf numFmtId="3" fontId="59" fillId="0" borderId="76" xfId="48" applyNumberFormat="1" applyFont="1" applyFill="1" applyBorder="1" applyAlignment="1">
      <alignment vertical="center"/>
    </xf>
    <xf numFmtId="3" fontId="59" fillId="0" borderId="51" xfId="48" applyNumberFormat="1" applyFont="1" applyFill="1" applyBorder="1" applyAlignment="1">
      <alignment vertical="center"/>
    </xf>
    <xf numFmtId="165" fontId="59" fillId="0" borderId="51" xfId="48" applyNumberFormat="1" applyFont="1" applyFill="1" applyBorder="1" applyAlignment="1">
      <alignment horizontal="center" vertical="center"/>
    </xf>
    <xf numFmtId="3" fontId="59" fillId="0" borderId="63" xfId="48" applyNumberFormat="1" applyFont="1" applyFill="1" applyBorder="1" applyAlignment="1">
      <alignment vertical="center"/>
    </xf>
    <xf numFmtId="168" fontId="59" fillId="0" borderId="50" xfId="48" applyNumberFormat="1" applyFont="1" applyFill="1" applyBorder="1" applyAlignment="1">
      <alignment vertical="center"/>
    </xf>
    <xf numFmtId="168" fontId="59" fillId="0" borderId="11" xfId="48" applyNumberFormat="1" applyFont="1" applyFill="1" applyBorder="1" applyAlignment="1">
      <alignment vertical="center"/>
    </xf>
    <xf numFmtId="168" fontId="59" fillId="0" borderId="63" xfId="48" applyNumberFormat="1" applyFont="1" applyFill="1" applyBorder="1" applyAlignment="1">
      <alignment vertical="center"/>
    </xf>
    <xf numFmtId="168" fontId="59" fillId="64" borderId="70" xfId="48" applyNumberFormat="1" applyFont="1" applyFill="1" applyBorder="1" applyAlignment="1">
      <alignment horizontal="right" vertical="center"/>
    </xf>
    <xf numFmtId="168" fontId="59" fillId="64" borderId="76" xfId="48" applyNumberFormat="1" applyFont="1" applyFill="1" applyBorder="1" applyAlignment="1">
      <alignment horizontal="right" vertical="center"/>
    </xf>
    <xf numFmtId="168" fontId="59" fillId="64" borderId="51" xfId="48" applyNumberFormat="1" applyFont="1" applyFill="1" applyBorder="1" applyAlignment="1">
      <alignment horizontal="right" vertical="center"/>
    </xf>
    <xf numFmtId="0" fontId="59" fillId="0" borderId="51" xfId="48" applyNumberFormat="1" applyFont="1" applyFill="1" applyBorder="1" applyAlignment="1">
      <alignment horizontal="center" vertical="center"/>
    </xf>
    <xf numFmtId="168" fontId="59" fillId="64" borderId="63" xfId="48" applyNumberFormat="1" applyFont="1" applyFill="1" applyBorder="1" applyAlignment="1">
      <alignment vertical="center"/>
    </xf>
    <xf numFmtId="168" fontId="59" fillId="64" borderId="11" xfId="48" applyNumberFormat="1" applyFont="1" applyFill="1" applyBorder="1" applyAlignment="1">
      <alignment vertical="center"/>
    </xf>
    <xf numFmtId="168" fontId="59" fillId="64" borderId="50" xfId="48" applyNumberFormat="1" applyFont="1" applyFill="1" applyBorder="1" applyAlignment="1">
      <alignment vertical="center"/>
    </xf>
    <xf numFmtId="174" fontId="5" fillId="0" borderId="0" xfId="48" applyNumberFormat="1" applyAlignment="1">
      <alignment horizontal="right"/>
    </xf>
    <xf numFmtId="173" fontId="59" fillId="0" borderId="14" xfId="48" applyNumberFormat="1" applyFont="1" applyFill="1" applyBorder="1" applyAlignment="1">
      <alignment horizontal="center"/>
    </xf>
    <xf numFmtId="173" fontId="59" fillId="0" borderId="44" xfId="48" applyNumberFormat="1" applyFont="1" applyFill="1" applyBorder="1" applyAlignment="1">
      <alignment horizontal="center"/>
    </xf>
    <xf numFmtId="168" fontId="5" fillId="0" borderId="85" xfId="48" applyNumberFormat="1" applyFont="1" applyFill="1" applyBorder="1" applyAlignment="1">
      <alignment horizontal="right" vertical="center"/>
    </xf>
    <xf numFmtId="168" fontId="5" fillId="0" borderId="80" xfId="48" applyNumberFormat="1" applyFont="1" applyFill="1" applyBorder="1" applyAlignment="1">
      <alignment horizontal="right" vertical="center"/>
    </xf>
    <xf numFmtId="168" fontId="5" fillId="0" borderId="54" xfId="48" applyNumberFormat="1" applyFill="1" applyBorder="1" applyAlignment="1">
      <alignment horizontal="right" vertical="center"/>
    </xf>
    <xf numFmtId="168" fontId="5" fillId="0" borderId="61" xfId="48" applyNumberFormat="1" applyFill="1" applyBorder="1" applyAlignment="1">
      <alignment horizontal="right" vertical="center"/>
    </xf>
    <xf numFmtId="168" fontId="5" fillId="0" borderId="84" xfId="48" applyNumberFormat="1" applyFill="1" applyBorder="1" applyAlignment="1">
      <alignment horizontal="right" vertical="center"/>
    </xf>
    <xf numFmtId="168" fontId="5" fillId="0" borderId="45" xfId="48" applyNumberFormat="1" applyFill="1" applyBorder="1" applyAlignment="1">
      <alignment vertical="center" wrapText="1"/>
    </xf>
    <xf numFmtId="171" fontId="59" fillId="0" borderId="13" xfId="46" applyNumberFormat="1" applyFont="1" applyFill="1" applyBorder="1" applyAlignment="1">
      <alignment horizontal="center" vertical="center" wrapText="1"/>
    </xf>
    <xf numFmtId="168" fontId="59" fillId="64" borderId="70" xfId="48" applyNumberFormat="1" applyFont="1" applyFill="1" applyBorder="1" applyAlignment="1">
      <alignment vertical="center"/>
    </xf>
    <xf numFmtId="168" fontId="59" fillId="64" borderId="76" xfId="48" applyNumberFormat="1" applyFont="1" applyFill="1" applyBorder="1" applyAlignment="1">
      <alignment vertical="center"/>
    </xf>
    <xf numFmtId="168" fontId="5" fillId="0" borderId="46" xfId="48" applyNumberFormat="1" applyFont="1" applyFill="1" applyBorder="1" applyAlignment="1">
      <alignment horizontal="left" vertical="center" wrapText="1"/>
    </xf>
    <xf numFmtId="164" fontId="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6" fillId="0" borderId="76" xfId="54" applyBorder="1" applyAlignment="1">
      <alignment horizontal="left" indent="1"/>
    </xf>
    <xf numFmtId="0" fontId="0" fillId="0" borderId="41" xfId="0" applyBorder="1" applyAlignment="1">
      <alignment horizontal="center"/>
    </xf>
    <xf numFmtId="0" fontId="0" fillId="67" borderId="51" xfId="0" applyFill="1" applyBorder="1"/>
    <xf numFmtId="0" fontId="0" fillId="67" borderId="59" xfId="0" applyFill="1" applyBorder="1"/>
    <xf numFmtId="0" fontId="26" fillId="0" borderId="78" xfId="54" applyBorder="1" applyAlignment="1">
      <alignment horizontal="left" indent="1"/>
    </xf>
    <xf numFmtId="164" fontId="0" fillId="0" borderId="79" xfId="0" applyNumberFormat="1" applyBorder="1"/>
    <xf numFmtId="164" fontId="0" fillId="55" borderId="4" xfId="0" applyNumberFormat="1" applyFill="1" applyBorder="1"/>
    <xf numFmtId="164" fontId="0" fillId="0" borderId="4" xfId="0" applyNumberFormat="1" applyFill="1" applyBorder="1"/>
    <xf numFmtId="164" fontId="0" fillId="0" borderId="17" xfId="0" applyNumberFormat="1" applyFill="1" applyBorder="1"/>
    <xf numFmtId="164" fontId="0" fillId="55" borderId="71" xfId="0" applyNumberFormat="1" applyFill="1" applyBorder="1"/>
    <xf numFmtId="164" fontId="0" fillId="0" borderId="71" xfId="0" applyNumberFormat="1" applyFill="1" applyBorder="1"/>
    <xf numFmtId="0" fontId="0" fillId="0" borderId="62" xfId="0" applyBorder="1" applyAlignment="1">
      <alignment horizontal="left" indent="2"/>
    </xf>
    <xf numFmtId="0" fontId="0" fillId="60" borderId="62" xfId="0" applyFill="1" applyBorder="1"/>
    <xf numFmtId="164" fontId="3" fillId="0" borderId="18" xfId="0" applyNumberFormat="1" applyFont="1" applyFill="1" applyBorder="1" applyAlignment="1">
      <alignment horizontal="center" vertical="center" wrapText="1"/>
    </xf>
    <xf numFmtId="164" fontId="0" fillId="0" borderId="10" xfId="0" applyNumberFormat="1" applyFill="1" applyBorder="1"/>
    <xf numFmtId="164" fontId="0" fillId="0" borderId="68" xfId="0" applyNumberFormat="1" applyFill="1" applyBorder="1" applyAlignment="1">
      <alignment horizontal="center"/>
    </xf>
    <xf numFmtId="164" fontId="0" fillId="0" borderId="81" xfId="0" applyNumberFormat="1" applyFill="1" applyBorder="1"/>
    <xf numFmtId="164" fontId="0" fillId="0" borderId="65" xfId="0" applyNumberFormat="1" applyFill="1" applyBorder="1"/>
    <xf numFmtId="0" fontId="3" fillId="0" borderId="80" xfId="0" applyFont="1" applyBorder="1" applyAlignment="1">
      <alignment horizontal="left" wrapText="1" indent="2"/>
    </xf>
    <xf numFmtId="164" fontId="0" fillId="0" borderId="19" xfId="0" applyNumberFormat="1" applyFill="1" applyBorder="1"/>
    <xf numFmtId="0" fontId="0" fillId="0" borderId="51" xfId="0" applyFill="1" applyBorder="1" applyAlignment="1">
      <alignment horizontal="left" indent="2"/>
    </xf>
    <xf numFmtId="0" fontId="0" fillId="0" borderId="77" xfId="0" applyBorder="1" applyAlignment="1">
      <alignment horizontal="left" indent="2"/>
    </xf>
    <xf numFmtId="0" fontId="0" fillId="0" borderId="76" xfId="0" applyBorder="1" applyAlignment="1">
      <alignment horizontal="left" wrapText="1" indent="2"/>
    </xf>
    <xf numFmtId="164" fontId="25" fillId="0" borderId="39" xfId="0" applyNumberFormat="1" applyFont="1" applyFill="1" applyBorder="1"/>
    <xf numFmtId="164" fontId="25" fillId="0" borderId="0" xfId="0" applyNumberFormat="1" applyFont="1" applyFill="1" applyBorder="1"/>
    <xf numFmtId="164" fontId="0" fillId="0" borderId="6" xfId="0" applyNumberFormat="1" applyFont="1" applyBorder="1" applyAlignment="1">
      <alignment horizontal="center" vertical="center" wrapText="1"/>
    </xf>
    <xf numFmtId="164" fontId="0" fillId="0" borderId="44" xfId="0" applyNumberFormat="1" applyBorder="1" applyAlignment="1">
      <alignment horizontal="center"/>
    </xf>
    <xf numFmtId="164" fontId="25" fillId="0" borderId="19" xfId="0" applyNumberFormat="1" applyFont="1" applyBorder="1"/>
    <xf numFmtId="0" fontId="0" fillId="0" borderId="76" xfId="0" applyFill="1" applyBorder="1" applyAlignment="1">
      <alignment horizontal="left" indent="2"/>
    </xf>
    <xf numFmtId="0" fontId="0" fillId="0" borderId="76" xfId="0" applyFont="1" applyFill="1" applyBorder="1" applyAlignment="1">
      <alignment horizontal="left" wrapText="1" indent="2"/>
    </xf>
    <xf numFmtId="164" fontId="3" fillId="55" borderId="79" xfId="0" applyNumberFormat="1" applyFont="1" applyFill="1" applyBorder="1"/>
    <xf numFmtId="164" fontId="3" fillId="55" borderId="57" xfId="0" applyNumberFormat="1" applyFont="1" applyFill="1" applyBorder="1"/>
    <xf numFmtId="0" fontId="3" fillId="0" borderId="62" xfId="0" applyFont="1" applyBorder="1" applyAlignment="1">
      <alignment horizontal="left" indent="2"/>
    </xf>
    <xf numFmtId="164" fontId="51" fillId="0" borderId="1" xfId="0" applyNumberFormat="1" applyFont="1" applyFill="1" applyBorder="1"/>
    <xf numFmtId="0" fontId="51" fillId="0" borderId="76" xfId="0" applyFont="1" applyFill="1" applyBorder="1" applyAlignment="1">
      <alignment horizontal="left" indent="2"/>
    </xf>
    <xf numFmtId="0" fontId="51" fillId="0" borderId="0" xfId="0" applyFont="1" applyFill="1"/>
    <xf numFmtId="0" fontId="51" fillId="0" borderId="76" xfId="0" applyFont="1" applyFill="1" applyBorder="1" applyAlignment="1">
      <alignment horizontal="left" indent="1"/>
    </xf>
    <xf numFmtId="0" fontId="51" fillId="0" borderId="76" xfId="0" applyFont="1" applyFill="1" applyBorder="1" applyAlignment="1">
      <alignment horizontal="left" wrapText="1" indent="2"/>
    </xf>
    <xf numFmtId="165" fontId="51" fillId="0" borderId="2" xfId="0" applyNumberFormat="1" applyFont="1" applyFill="1" applyBorder="1" applyAlignment="1">
      <alignment horizontal="center"/>
    </xf>
    <xf numFmtId="0" fontId="43" fillId="0" borderId="76" xfId="0" applyFont="1" applyFill="1" applyBorder="1" applyAlignment="1">
      <alignment horizontal="left" indent="2"/>
    </xf>
    <xf numFmtId="165" fontId="51" fillId="0" borderId="2" xfId="0" applyNumberFormat="1" applyFont="1" applyFill="1" applyBorder="1" applyAlignment="1">
      <alignment horizontal="center" vertical="center"/>
    </xf>
    <xf numFmtId="164" fontId="0" fillId="0" borderId="63" xfId="0" applyNumberFormat="1" applyFill="1" applyBorder="1" applyAlignment="1">
      <alignment horizontal="right" vertical="center"/>
    </xf>
    <xf numFmtId="164" fontId="0" fillId="55" borderId="1" xfId="0" applyNumberFormat="1" applyFill="1" applyBorder="1" applyAlignment="1">
      <alignment horizontal="right" vertical="center"/>
    </xf>
    <xf numFmtId="164" fontId="0" fillId="0" borderId="1" xfId="0" applyNumberFormat="1" applyFill="1" applyBorder="1" applyAlignment="1">
      <alignment horizontal="right" vertical="center"/>
    </xf>
    <xf numFmtId="164" fontId="51" fillId="0" borderId="1" xfId="0" applyNumberFormat="1" applyFont="1" applyFill="1" applyBorder="1" applyAlignment="1">
      <alignment horizontal="right" vertical="center"/>
    </xf>
    <xf numFmtId="164" fontId="0" fillId="55" borderId="46" xfId="0" applyNumberFormat="1" applyFill="1" applyBorder="1" applyAlignment="1">
      <alignment horizontal="right" vertical="center"/>
    </xf>
    <xf numFmtId="0" fontId="0" fillId="0" borderId="76" xfId="0" applyFill="1" applyBorder="1" applyAlignment="1">
      <alignment horizontal="left" wrapText="1" indent="2"/>
    </xf>
    <xf numFmtId="164" fontId="65" fillId="69" borderId="0" xfId="54" applyNumberFormat="1" applyFont="1" applyFill="1" applyAlignment="1">
      <alignment horizontal="center"/>
    </xf>
    <xf numFmtId="164" fontId="51" fillId="0" borderId="0" xfId="0" applyNumberFormat="1" applyFont="1"/>
    <xf numFmtId="0" fontId="51" fillId="0" borderId="0" xfId="0" applyFont="1"/>
    <xf numFmtId="165" fontId="51" fillId="0" borderId="0" xfId="0" applyNumberFormat="1" applyFont="1" applyAlignment="1">
      <alignment horizontal="center"/>
    </xf>
    <xf numFmtId="165" fontId="43" fillId="0" borderId="5" xfId="0" applyNumberFormat="1" applyFont="1" applyBorder="1" applyAlignment="1">
      <alignment horizontal="center" vertical="center" wrapText="1"/>
    </xf>
    <xf numFmtId="0" fontId="43" fillId="0" borderId="7" xfId="0" applyFont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 wrapText="1"/>
    </xf>
    <xf numFmtId="0" fontId="43" fillId="0" borderId="18" xfId="0" applyFont="1" applyBorder="1" applyAlignment="1">
      <alignment horizontal="center" vertical="center" wrapText="1"/>
    </xf>
    <xf numFmtId="164" fontId="51" fillId="0" borderId="18" xfId="0" applyNumberFormat="1" applyFont="1" applyBorder="1" applyAlignment="1">
      <alignment horizontal="center" vertical="center" wrapText="1"/>
    </xf>
    <xf numFmtId="164" fontId="43" fillId="0" borderId="6" xfId="0" applyNumberFormat="1" applyFont="1" applyBorder="1" applyAlignment="1">
      <alignment horizontal="center" vertical="center" wrapText="1"/>
    </xf>
    <xf numFmtId="164" fontId="51" fillId="0" borderId="6" xfId="0" applyNumberFormat="1" applyFont="1" applyBorder="1" applyAlignment="1">
      <alignment horizontal="center" vertical="center" wrapText="1"/>
    </xf>
    <xf numFmtId="164" fontId="43" fillId="0" borderId="7" xfId="0" applyNumberFormat="1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165" fontId="51" fillId="0" borderId="9" xfId="0" applyNumberFormat="1" applyFont="1" applyBorder="1" applyAlignment="1">
      <alignment horizontal="center"/>
    </xf>
    <xf numFmtId="0" fontId="51" fillId="0" borderId="72" xfId="0" applyFont="1" applyBorder="1"/>
    <xf numFmtId="0" fontId="51" fillId="0" borderId="9" xfId="0" applyFont="1" applyBorder="1"/>
    <xf numFmtId="0" fontId="51" fillId="0" borderId="19" xfId="0" applyFont="1" applyBorder="1"/>
    <xf numFmtId="164" fontId="51" fillId="0" borderId="19" xfId="0" applyNumberFormat="1" applyFont="1" applyBorder="1"/>
    <xf numFmtId="164" fontId="51" fillId="0" borderId="10" xfId="0" applyNumberFormat="1" applyFont="1" applyBorder="1"/>
    <xf numFmtId="164" fontId="51" fillId="0" borderId="72" xfId="0" applyNumberFormat="1" applyFont="1" applyBorder="1"/>
    <xf numFmtId="165" fontId="51" fillId="0" borderId="14" xfId="0" applyNumberFormat="1" applyFont="1" applyBorder="1" applyAlignment="1">
      <alignment horizontal="center"/>
    </xf>
    <xf numFmtId="0" fontId="51" fillId="0" borderId="73" xfId="0" applyFont="1" applyBorder="1" applyAlignment="1">
      <alignment horizontal="center"/>
    </xf>
    <xf numFmtId="0" fontId="51" fillId="0" borderId="14" xfId="0" applyFont="1" applyBorder="1" applyAlignment="1">
      <alignment horizontal="center"/>
    </xf>
    <xf numFmtId="0" fontId="51" fillId="0" borderId="74" xfId="0" applyFont="1" applyBorder="1" applyAlignment="1">
      <alignment horizontal="center"/>
    </xf>
    <xf numFmtId="164" fontId="51" fillId="0" borderId="74" xfId="0" applyNumberFormat="1" applyFont="1" applyBorder="1" applyAlignment="1">
      <alignment horizontal="center"/>
    </xf>
    <xf numFmtId="164" fontId="51" fillId="0" borderId="68" xfId="0" applyNumberFormat="1" applyFont="1" applyBorder="1" applyAlignment="1">
      <alignment horizontal="center"/>
    </xf>
    <xf numFmtId="164" fontId="51" fillId="0" borderId="73" xfId="0" applyNumberFormat="1" applyFont="1" applyBorder="1" applyAlignment="1">
      <alignment horizontal="center"/>
    </xf>
    <xf numFmtId="0" fontId="51" fillId="0" borderId="0" xfId="0" applyFont="1" applyAlignment="1">
      <alignment horizontal="center"/>
    </xf>
    <xf numFmtId="165" fontId="51" fillId="0" borderId="8" xfId="0" applyNumberFormat="1" applyFont="1" applyBorder="1" applyAlignment="1">
      <alignment horizontal="center"/>
    </xf>
    <xf numFmtId="0" fontId="43" fillId="0" borderId="80" xfId="0" applyFont="1" applyBorder="1"/>
    <xf numFmtId="0" fontId="43" fillId="0" borderId="8" xfId="0" applyFont="1" applyBorder="1"/>
    <xf numFmtId="0" fontId="43" fillId="0" borderId="81" xfId="0" applyFont="1" applyBorder="1"/>
    <xf numFmtId="164" fontId="51" fillId="0" borderId="81" xfId="0" applyNumberFormat="1" applyFont="1" applyBorder="1"/>
    <xf numFmtId="164" fontId="51" fillId="0" borderId="65" xfId="0" applyNumberFormat="1" applyFont="1" applyBorder="1"/>
    <xf numFmtId="164" fontId="51" fillId="0" borderId="80" xfId="0" applyNumberFormat="1" applyFont="1" applyBorder="1"/>
    <xf numFmtId="0" fontId="51" fillId="0" borderId="80" xfId="0" applyFont="1" applyBorder="1" applyAlignment="1">
      <alignment horizontal="left" indent="2"/>
    </xf>
    <xf numFmtId="0" fontId="51" fillId="0" borderId="2" xfId="0" applyFont="1" applyFill="1" applyBorder="1" applyAlignment="1">
      <alignment horizontal="left" indent="1"/>
    </xf>
    <xf numFmtId="0" fontId="51" fillId="0" borderId="63" xfId="0" applyFont="1" applyFill="1" applyBorder="1" applyAlignment="1">
      <alignment horizontal="left" indent="1"/>
    </xf>
    <xf numFmtId="164" fontId="51" fillId="0" borderId="63" xfId="0" applyNumberFormat="1" applyFont="1" applyBorder="1"/>
    <xf numFmtId="164" fontId="51" fillId="0" borderId="1" xfId="0" applyNumberFormat="1" applyFont="1" applyBorder="1"/>
    <xf numFmtId="164" fontId="51" fillId="0" borderId="76" xfId="0" applyNumberFormat="1" applyFont="1" applyFill="1" applyBorder="1"/>
    <xf numFmtId="0" fontId="51" fillId="0" borderId="76" xfId="0" applyFont="1" applyBorder="1" applyAlignment="1">
      <alignment horizontal="left" indent="2"/>
    </xf>
    <xf numFmtId="0" fontId="43" fillId="0" borderId="0" xfId="0" applyFont="1" applyFill="1"/>
    <xf numFmtId="0" fontId="43" fillId="0" borderId="0" xfId="0" applyFont="1"/>
    <xf numFmtId="164" fontId="51" fillId="0" borderId="76" xfId="0" applyNumberFormat="1" applyFont="1" applyBorder="1"/>
    <xf numFmtId="165" fontId="51" fillId="0" borderId="3" xfId="0" applyNumberFormat="1" applyFont="1" applyFill="1" applyBorder="1" applyAlignment="1">
      <alignment horizontal="center"/>
    </xf>
    <xf numFmtId="0" fontId="43" fillId="0" borderId="78" xfId="0" applyFont="1" applyBorder="1"/>
    <xf numFmtId="164" fontId="43" fillId="0" borderId="57" xfId="0" applyNumberFormat="1" applyFont="1" applyBorder="1"/>
    <xf numFmtId="0" fontId="43" fillId="0" borderId="4" xfId="0" applyFont="1" applyBorder="1"/>
    <xf numFmtId="164" fontId="43" fillId="0" borderId="79" xfId="0" applyNumberFormat="1" applyFont="1" applyBorder="1"/>
    <xf numFmtId="164" fontId="43" fillId="0" borderId="4" xfId="0" applyNumberFormat="1" applyFont="1" applyBorder="1"/>
    <xf numFmtId="164" fontId="43" fillId="0" borderId="78" xfId="0" applyNumberFormat="1" applyFont="1" applyBorder="1"/>
    <xf numFmtId="0" fontId="51" fillId="0" borderId="78" xfId="0" applyFont="1" applyBorder="1" applyAlignment="1">
      <alignment horizontal="left" indent="2"/>
    </xf>
    <xf numFmtId="165" fontId="51" fillId="0" borderId="0" xfId="0" applyNumberFormat="1" applyFont="1" applyFill="1" applyBorder="1" applyAlignment="1">
      <alignment horizontal="center"/>
    </xf>
    <xf numFmtId="0" fontId="51" fillId="0" borderId="0" xfId="0" applyFont="1" applyFill="1" applyBorder="1"/>
    <xf numFmtId="164" fontId="51" fillId="0" borderId="0" xfId="0" applyNumberFormat="1" applyFont="1" applyFill="1" applyBorder="1"/>
    <xf numFmtId="0" fontId="51" fillId="0" borderId="0" xfId="0" applyFont="1" applyFill="1" applyBorder="1" applyAlignment="1">
      <alignment horizontal="left" indent="2"/>
    </xf>
    <xf numFmtId="165" fontId="43" fillId="0" borderId="52" xfId="0" applyNumberFormat="1" applyFont="1" applyBorder="1" applyAlignment="1">
      <alignment horizontal="center"/>
    </xf>
    <xf numFmtId="0" fontId="43" fillId="0" borderId="75" xfId="0" applyFont="1" applyBorder="1"/>
    <xf numFmtId="0" fontId="43" fillId="0" borderId="56" xfId="0" applyFont="1" applyBorder="1"/>
    <xf numFmtId="164" fontId="43" fillId="0" borderId="84" xfId="0" applyNumberFormat="1" applyFont="1" applyBorder="1"/>
    <xf numFmtId="164" fontId="43" fillId="0" borderId="53" xfId="0" applyNumberFormat="1" applyFont="1" applyBorder="1"/>
    <xf numFmtId="164" fontId="43" fillId="0" borderId="75" xfId="0" applyNumberFormat="1" applyFont="1" applyBorder="1"/>
    <xf numFmtId="0" fontId="43" fillId="0" borderId="75" xfId="0" applyFont="1" applyBorder="1" applyAlignment="1">
      <alignment horizontal="left" indent="2"/>
    </xf>
    <xf numFmtId="0" fontId="51" fillId="0" borderId="50" xfId="0" applyFont="1" applyFill="1" applyBorder="1" applyAlignment="1">
      <alignment horizontal="left" indent="1"/>
    </xf>
    <xf numFmtId="164" fontId="51" fillId="0" borderId="78" xfId="0" applyNumberFormat="1" applyFont="1" applyBorder="1"/>
    <xf numFmtId="164" fontId="51" fillId="0" borderId="4" xfId="0" applyNumberFormat="1" applyFont="1" applyBorder="1"/>
    <xf numFmtId="165" fontId="51" fillId="0" borderId="3" xfId="0" applyNumberFormat="1" applyFont="1" applyBorder="1" applyAlignment="1">
      <alignment horizontal="center"/>
    </xf>
    <xf numFmtId="0" fontId="51" fillId="0" borderId="78" xfId="0" applyFont="1" applyBorder="1"/>
    <xf numFmtId="0" fontId="51" fillId="0" borderId="57" xfId="0" applyFont="1" applyBorder="1"/>
    <xf numFmtId="164" fontId="51" fillId="0" borderId="79" xfId="0" applyNumberFormat="1" applyFont="1" applyBorder="1"/>
    <xf numFmtId="164" fontId="51" fillId="0" borderId="68" xfId="0" applyNumberFormat="1" applyFont="1" applyBorder="1"/>
    <xf numFmtId="165" fontId="66" fillId="0" borderId="0" xfId="0" applyNumberFormat="1" applyFont="1" applyAlignment="1">
      <alignment horizontal="center"/>
    </xf>
    <xf numFmtId="0" fontId="66" fillId="0" borderId="0" xfId="0" applyFont="1" applyFill="1" applyBorder="1"/>
    <xf numFmtId="164" fontId="66" fillId="0" borderId="0" xfId="0" applyNumberFormat="1" applyFont="1"/>
    <xf numFmtId="0" fontId="66" fillId="0" borderId="0" xfId="0" applyFont="1"/>
    <xf numFmtId="166" fontId="0" fillId="56" borderId="0" xfId="0" applyNumberFormat="1" applyFill="1"/>
    <xf numFmtId="170" fontId="59" fillId="0" borderId="58" xfId="48" applyNumberFormat="1" applyFont="1" applyFill="1" applyBorder="1" applyAlignment="1">
      <alignment vertical="center"/>
    </xf>
    <xf numFmtId="168" fontId="59" fillId="0" borderId="5" xfId="132" applyNumberFormat="1" applyFont="1" applyFill="1" applyBorder="1" applyAlignment="1" applyProtection="1">
      <alignment horizontal="center" vertical="center" wrapText="1"/>
    </xf>
    <xf numFmtId="168" fontId="59" fillId="0" borderId="6" xfId="132" applyNumberFormat="1" applyFont="1" applyFill="1" applyBorder="1" applyAlignment="1" applyProtection="1">
      <alignment horizontal="center" vertical="center" wrapText="1"/>
    </xf>
    <xf numFmtId="170" fontId="59" fillId="0" borderId="69" xfId="48" applyNumberFormat="1" applyFont="1" applyFill="1" applyBorder="1" applyAlignment="1"/>
    <xf numFmtId="171" fontId="60" fillId="0" borderId="69" xfId="132" applyNumberFormat="1" applyFont="1" applyFill="1" applyBorder="1" applyAlignment="1">
      <alignment horizontal="center" vertical="center" wrapText="1"/>
    </xf>
    <xf numFmtId="171" fontId="59" fillId="0" borderId="14" xfId="132" applyNumberFormat="1" applyFont="1" applyFill="1" applyBorder="1" applyAlignment="1">
      <alignment horizontal="center" vertical="center" wrapText="1"/>
    </xf>
    <xf numFmtId="171" fontId="59" fillId="0" borderId="68" xfId="132" applyNumberFormat="1" applyFont="1" applyFill="1" applyBorder="1" applyAlignment="1">
      <alignment horizontal="center" vertical="center" wrapText="1"/>
    </xf>
    <xf numFmtId="170" fontId="59" fillId="61" borderId="69" xfId="48" applyNumberFormat="1" applyFont="1" applyFill="1" applyBorder="1" applyAlignment="1">
      <alignment horizontal="center" vertical="center"/>
    </xf>
    <xf numFmtId="0" fontId="5" fillId="0" borderId="61" xfId="132" applyNumberFormat="1" applyFont="1" applyFill="1" applyBorder="1" applyAlignment="1">
      <alignment horizontal="center"/>
    </xf>
    <xf numFmtId="0" fontId="5" fillId="0" borderId="61" xfId="132" applyNumberFormat="1" applyFont="1" applyFill="1" applyBorder="1" applyAlignment="1"/>
    <xf numFmtId="172" fontId="5" fillId="0" borderId="56" xfId="132" applyNumberFormat="1" applyFont="1" applyFill="1" applyBorder="1" applyAlignment="1"/>
    <xf numFmtId="172" fontId="5" fillId="0" borderId="61" xfId="132" applyNumberFormat="1" applyFont="1" applyFill="1" applyBorder="1" applyAlignment="1"/>
    <xf numFmtId="172" fontId="5" fillId="0" borderId="55" xfId="132" applyNumberFormat="1" applyFont="1" applyFill="1" applyBorder="1" applyAlignment="1"/>
    <xf numFmtId="170" fontId="5" fillId="61" borderId="59" xfId="132" applyNumberFormat="1" applyFont="1" applyFill="1" applyBorder="1" applyAlignment="1">
      <alignment horizontal="center" vertical="center"/>
    </xf>
    <xf numFmtId="0" fontId="5" fillId="0" borderId="77" xfId="132" applyNumberFormat="1" applyFont="1" applyFill="1" applyBorder="1" applyAlignment="1"/>
    <xf numFmtId="172" fontId="5" fillId="0" borderId="66" xfId="132" applyNumberFormat="1" applyFont="1" applyFill="1" applyBorder="1" applyAlignment="1"/>
    <xf numFmtId="0" fontId="5" fillId="0" borderId="82" xfId="132" applyNumberFormat="1" applyFont="1" applyFill="1" applyBorder="1" applyAlignment="1"/>
    <xf numFmtId="0" fontId="5" fillId="0" borderId="51" xfId="132" applyNumberFormat="1" applyFont="1" applyFill="1" applyBorder="1" applyAlignment="1"/>
    <xf numFmtId="172" fontId="5" fillId="0" borderId="50" xfId="132" applyNumberFormat="1" applyFont="1" applyFill="1" applyBorder="1" applyAlignment="1"/>
    <xf numFmtId="172" fontId="5" fillId="0" borderId="46" xfId="132" applyNumberFormat="1" applyFont="1" applyFill="1" applyBorder="1" applyAlignment="1"/>
    <xf numFmtId="172" fontId="5" fillId="0" borderId="42" xfId="132" applyNumberFormat="1" applyFont="1" applyFill="1" applyBorder="1" applyAlignment="1"/>
    <xf numFmtId="0" fontId="5" fillId="0" borderId="69" xfId="132" applyNumberFormat="1" applyFont="1" applyFill="1" applyBorder="1" applyAlignment="1">
      <alignment horizontal="center"/>
    </xf>
    <xf numFmtId="0" fontId="5" fillId="0" borderId="48" xfId="132" applyNumberFormat="1" applyFont="1" applyFill="1" applyBorder="1" applyAlignment="1"/>
    <xf numFmtId="172" fontId="5" fillId="0" borderId="69" xfId="132" applyNumberFormat="1" applyFont="1" applyFill="1" applyBorder="1" applyAlignment="1"/>
    <xf numFmtId="172" fontId="5" fillId="0" borderId="14" xfId="132" applyNumberFormat="1" applyFont="1" applyFill="1" applyBorder="1" applyAlignment="1"/>
    <xf numFmtId="172" fontId="5" fillId="0" borderId="0" xfId="132" applyNumberFormat="1" applyFont="1" applyFill="1" applyBorder="1" applyAlignment="1"/>
    <xf numFmtId="172" fontId="5" fillId="0" borderId="74" xfId="132" applyNumberFormat="1" applyFont="1" applyFill="1" applyBorder="1" applyAlignment="1"/>
    <xf numFmtId="172" fontId="5" fillId="0" borderId="41" xfId="132" applyNumberFormat="1" applyFont="1" applyFill="1" applyBorder="1" applyAlignment="1"/>
    <xf numFmtId="172" fontId="59" fillId="0" borderId="91" xfId="132" applyNumberFormat="1" applyFont="1" applyFill="1" applyBorder="1" applyAlignment="1">
      <alignment vertical="center"/>
    </xf>
    <xf numFmtId="170" fontId="5" fillId="61" borderId="69" xfId="132" applyNumberFormat="1" applyFont="1" applyFill="1" applyBorder="1" applyAlignment="1">
      <alignment horizontal="center" vertical="center"/>
    </xf>
    <xf numFmtId="172" fontId="5" fillId="0" borderId="0" xfId="132" applyNumberFormat="1" applyFont="1" applyFill="1" applyBorder="1"/>
    <xf numFmtId="173" fontId="59" fillId="0" borderId="5" xfId="132" applyNumberFormat="1" applyFont="1" applyFill="1" applyBorder="1" applyAlignment="1">
      <alignment horizontal="center" vertical="center" wrapText="1"/>
    </xf>
    <xf numFmtId="173" fontId="59" fillId="0" borderId="15" xfId="132" applyNumberFormat="1" applyFont="1" applyFill="1" applyBorder="1" applyAlignment="1">
      <alignment horizontal="center" vertical="center" wrapText="1"/>
    </xf>
    <xf numFmtId="168" fontId="59" fillId="0" borderId="58" xfId="132" applyNumberFormat="1" applyFont="1" applyFill="1" applyBorder="1" applyAlignment="1">
      <alignment horizontal="center" vertical="center" wrapText="1"/>
    </xf>
    <xf numFmtId="171" fontId="59" fillId="0" borderId="58" xfId="132" applyNumberFormat="1" applyFont="1" applyFill="1" applyBorder="1" applyAlignment="1">
      <alignment horizontal="center" vertical="center" wrapText="1"/>
    </xf>
    <xf numFmtId="168" fontId="59" fillId="0" borderId="39" xfId="0" applyNumberFormat="1" applyFont="1" applyFill="1" applyBorder="1" applyAlignment="1" applyProtection="1">
      <alignment horizontal="center" vertical="center" wrapText="1"/>
    </xf>
    <xf numFmtId="168" fontId="59" fillId="0" borderId="58" xfId="0" applyNumberFormat="1" applyFont="1" applyFill="1" applyBorder="1" applyAlignment="1" applyProtection="1">
      <alignment horizontal="center" vertical="center" wrapText="1"/>
    </xf>
    <xf numFmtId="0" fontId="59" fillId="0" borderId="40" xfId="132" applyFont="1" applyFill="1" applyBorder="1" applyAlignment="1" applyProtection="1">
      <alignment horizontal="center" vertical="center" wrapText="1"/>
    </xf>
    <xf numFmtId="173" fontId="59" fillId="0" borderId="43" xfId="48" applyNumberFormat="1" applyFont="1" applyFill="1" applyBorder="1" applyAlignment="1">
      <alignment horizontal="center"/>
    </xf>
    <xf numFmtId="173" fontId="59" fillId="0" borderId="72" xfId="48" applyNumberFormat="1" applyFont="1" applyFill="1" applyBorder="1" applyAlignment="1">
      <alignment horizontal="center"/>
    </xf>
    <xf numFmtId="168" fontId="59" fillId="0" borderId="66" xfId="48" applyNumberFormat="1" applyFont="1" applyFill="1" applyBorder="1" applyAlignment="1">
      <alignment vertical="center"/>
    </xf>
    <xf numFmtId="168" fontId="5" fillId="0" borderId="70" xfId="48" applyNumberFormat="1" applyFont="1" applyFill="1" applyBorder="1" applyAlignment="1">
      <alignment vertical="center"/>
    </xf>
    <xf numFmtId="168" fontId="5" fillId="0" borderId="76" xfId="48" applyNumberFormat="1" applyFont="1" applyFill="1" applyBorder="1" applyAlignment="1">
      <alignment vertical="center"/>
    </xf>
    <xf numFmtId="168" fontId="5" fillId="0" borderId="46" xfId="48" applyNumberFormat="1" applyFont="1" applyFill="1" applyBorder="1" applyAlignment="1">
      <alignment vertical="center" wrapText="1"/>
    </xf>
    <xf numFmtId="168" fontId="5" fillId="64" borderId="63" xfId="48" applyNumberFormat="1" applyFill="1" applyBorder="1" applyAlignment="1">
      <alignment vertical="center"/>
    </xf>
    <xf numFmtId="168" fontId="5" fillId="0" borderId="0" xfId="48" applyNumberFormat="1" applyFont="1" applyFill="1" applyAlignment="1">
      <alignment vertical="center"/>
    </xf>
    <xf numFmtId="165" fontId="5" fillId="0" borderId="51" xfId="48" applyNumberFormat="1" applyFont="1" applyFill="1" applyBorder="1" applyAlignment="1">
      <alignment horizontal="center"/>
    </xf>
    <xf numFmtId="168" fontId="0" fillId="65" borderId="63" xfId="48" applyNumberFormat="1" applyFont="1" applyFill="1" applyBorder="1" applyAlignment="1">
      <alignment vertical="center"/>
    </xf>
    <xf numFmtId="168" fontId="0" fillId="0" borderId="63" xfId="48" applyNumberFormat="1" applyFont="1" applyFill="1" applyBorder="1" applyAlignment="1">
      <alignment vertical="center"/>
    </xf>
    <xf numFmtId="168" fontId="59" fillId="0" borderId="46" xfId="48" applyNumberFormat="1" applyFont="1" applyFill="1" applyBorder="1" applyAlignment="1">
      <alignment vertical="center"/>
    </xf>
    <xf numFmtId="168" fontId="5" fillId="0" borderId="65" xfId="48" applyNumberFormat="1" applyFill="1" applyBorder="1" applyAlignment="1">
      <alignment vertical="center"/>
    </xf>
    <xf numFmtId="165" fontId="5" fillId="0" borderId="77" xfId="48" quotePrefix="1" applyNumberFormat="1" applyFont="1" applyFill="1" applyBorder="1" applyAlignment="1">
      <alignment horizontal="center"/>
    </xf>
    <xf numFmtId="171" fontId="5" fillId="0" borderId="45" xfId="48" applyNumberFormat="1" applyFont="1" applyFill="1" applyBorder="1" applyAlignment="1">
      <alignment vertical="center"/>
    </xf>
    <xf numFmtId="168" fontId="59" fillId="66" borderId="46" xfId="48" applyNumberFormat="1" applyFont="1" applyFill="1" applyBorder="1" applyAlignment="1">
      <alignment vertical="center"/>
    </xf>
    <xf numFmtId="168" fontId="5" fillId="66" borderId="63" xfId="48" applyNumberFormat="1" applyFill="1" applyBorder="1" applyAlignment="1">
      <alignment vertical="center"/>
    </xf>
    <xf numFmtId="168" fontId="5" fillId="66" borderId="63" xfId="48" applyNumberFormat="1" applyFill="1" applyBorder="1" applyAlignment="1">
      <alignment horizontal="right" vertical="center"/>
    </xf>
    <xf numFmtId="168" fontId="5" fillId="66" borderId="66" xfId="48" applyNumberFormat="1" applyFill="1" applyBorder="1" applyAlignment="1">
      <alignment horizontal="right" vertical="center"/>
    </xf>
    <xf numFmtId="168" fontId="5" fillId="66" borderId="77" xfId="48" applyNumberFormat="1" applyFill="1" applyBorder="1" applyAlignment="1">
      <alignment horizontal="right" vertical="center"/>
    </xf>
    <xf numFmtId="168" fontId="5" fillId="66" borderId="81" xfId="48" applyNumberFormat="1" applyFill="1" applyBorder="1" applyAlignment="1">
      <alignment horizontal="right" vertical="center"/>
    </xf>
    <xf numFmtId="168" fontId="5" fillId="0" borderId="63" xfId="48" applyNumberFormat="1" applyFill="1" applyBorder="1" applyAlignment="1">
      <alignment vertical="center"/>
    </xf>
    <xf numFmtId="0" fontId="64" fillId="0" borderId="51" xfId="48" applyNumberFormat="1" applyFont="1" applyFill="1" applyBorder="1" applyAlignment="1">
      <alignment horizontal="center" vertical="center"/>
    </xf>
    <xf numFmtId="168" fontId="5" fillId="0" borderId="72" xfId="48" applyNumberFormat="1" applyBorder="1"/>
    <xf numFmtId="168" fontId="5" fillId="0" borderId="41" xfId="48" applyNumberFormat="1" applyBorder="1"/>
    <xf numFmtId="168" fontId="5" fillId="0" borderId="66" xfId="48" applyNumberFormat="1" applyBorder="1"/>
    <xf numFmtId="168" fontId="5" fillId="66" borderId="3" xfId="48" applyNumberFormat="1" applyFill="1" applyBorder="1" applyAlignment="1">
      <alignment vertical="center"/>
    </xf>
    <xf numFmtId="168" fontId="5" fillId="66" borderId="79" xfId="48" applyNumberFormat="1" applyFill="1" applyBorder="1" applyAlignment="1">
      <alignment horizontal="right" vertical="center"/>
    </xf>
    <xf numFmtId="168" fontId="5" fillId="66" borderId="57" xfId="48" applyNumberFormat="1" applyFill="1" applyBorder="1" applyAlignment="1">
      <alignment horizontal="right" vertical="center"/>
    </xf>
    <xf numFmtId="168" fontId="5" fillId="0" borderId="0" xfId="48" applyNumberFormat="1" applyFill="1" applyAlignment="1"/>
    <xf numFmtId="168" fontId="5" fillId="0" borderId="87" xfId="48" applyNumberFormat="1" applyFill="1" applyBorder="1" applyAlignment="1"/>
    <xf numFmtId="168" fontId="5" fillId="0" borderId="66" xfId="48" applyNumberFormat="1" applyFill="1" applyBorder="1" applyAlignment="1"/>
    <xf numFmtId="171" fontId="59" fillId="0" borderId="18" xfId="132" applyNumberFormat="1" applyFont="1" applyFill="1" applyBorder="1" applyAlignment="1">
      <alignment horizontal="center" vertical="center" wrapText="1"/>
    </xf>
    <xf numFmtId="0" fontId="59" fillId="0" borderId="6" xfId="132" applyFont="1" applyFill="1" applyBorder="1" applyAlignment="1" applyProtection="1">
      <alignment horizontal="center" vertical="center" wrapText="1"/>
    </xf>
    <xf numFmtId="0" fontId="5" fillId="0" borderId="45" xfId="48" applyNumberFormat="1" applyFont="1" applyFill="1" applyBorder="1" applyAlignment="1">
      <alignment horizontal="left" vertical="center" wrapText="1"/>
    </xf>
    <xf numFmtId="168" fontId="59" fillId="0" borderId="70" xfId="48" applyNumberFormat="1" applyFont="1" applyFill="1" applyBorder="1" applyAlignment="1">
      <alignment horizontal="right" vertical="center"/>
    </xf>
    <xf numFmtId="168" fontId="59" fillId="0" borderId="76" xfId="48" applyNumberFormat="1" applyFont="1" applyFill="1" applyBorder="1" applyAlignment="1">
      <alignment horizontal="right" vertical="center"/>
    </xf>
    <xf numFmtId="168" fontId="59" fillId="0" borderId="51" xfId="48" applyNumberFormat="1" applyFont="1" applyFill="1" applyBorder="1" applyAlignment="1">
      <alignment horizontal="right" vertical="center"/>
    </xf>
    <xf numFmtId="168" fontId="59" fillId="0" borderId="50" xfId="48" applyNumberFormat="1" applyFont="1" applyFill="1" applyBorder="1" applyAlignment="1">
      <alignment horizontal="right" vertical="center"/>
    </xf>
    <xf numFmtId="168" fontId="59" fillId="0" borderId="1" xfId="48" applyNumberFormat="1" applyFont="1" applyFill="1" applyBorder="1" applyAlignment="1">
      <alignment horizontal="right" vertical="center"/>
    </xf>
    <xf numFmtId="168" fontId="59" fillId="0" borderId="11" xfId="48" applyNumberFormat="1" applyFont="1" applyFill="1" applyBorder="1" applyAlignment="1">
      <alignment horizontal="right" vertical="center"/>
    </xf>
    <xf numFmtId="168" fontId="59" fillId="0" borderId="63" xfId="48" applyNumberFormat="1" applyFont="1" applyFill="1" applyBorder="1" applyAlignment="1">
      <alignment horizontal="right" vertical="center"/>
    </xf>
    <xf numFmtId="168" fontId="5" fillId="0" borderId="76" xfId="48" applyNumberFormat="1" applyFill="1" applyBorder="1" applyAlignment="1">
      <alignment vertical="center"/>
    </xf>
    <xf numFmtId="168" fontId="5" fillId="64" borderId="70" xfId="48" applyNumberFormat="1" applyFont="1" applyFill="1" applyBorder="1" applyAlignment="1">
      <alignment horizontal="right" vertical="center"/>
    </xf>
    <xf numFmtId="168" fontId="5" fillId="64" borderId="76" xfId="48" applyNumberFormat="1" applyFont="1" applyFill="1" applyBorder="1" applyAlignment="1">
      <alignment horizontal="right" vertical="center"/>
    </xf>
    <xf numFmtId="168" fontId="5" fillId="64" borderId="2" xfId="48" applyNumberFormat="1" applyFont="1" applyFill="1" applyBorder="1" applyAlignment="1">
      <alignment horizontal="right" vertical="center"/>
    </xf>
    <xf numFmtId="168" fontId="5" fillId="64" borderId="11" xfId="48" applyNumberFormat="1" applyFont="1" applyFill="1" applyBorder="1" applyAlignment="1">
      <alignment horizontal="right" vertical="center"/>
    </xf>
    <xf numFmtId="168" fontId="5" fillId="64" borderId="50" xfId="48" applyNumberFormat="1" applyFont="1" applyFill="1" applyBorder="1" applyAlignment="1">
      <alignment horizontal="right" vertical="center"/>
    </xf>
    <xf numFmtId="168" fontId="5" fillId="66" borderId="2" xfId="48" applyNumberFormat="1" applyFill="1" applyBorder="1" applyAlignment="1">
      <alignment horizontal="right" vertical="center"/>
    </xf>
    <xf numFmtId="168" fontId="5" fillId="66" borderId="50" xfId="48" applyNumberFormat="1" applyFill="1" applyBorder="1" applyAlignment="1">
      <alignment horizontal="right" vertical="center"/>
    </xf>
    <xf numFmtId="168" fontId="5" fillId="66" borderId="16" xfId="48" applyNumberFormat="1" applyFill="1" applyBorder="1" applyAlignment="1">
      <alignment horizontal="right" vertical="center"/>
    </xf>
    <xf numFmtId="168" fontId="5" fillId="66" borderId="59" xfId="48" applyNumberFormat="1" applyFill="1" applyBorder="1" applyAlignment="1">
      <alignment horizontal="right" vertical="center"/>
    </xf>
    <xf numFmtId="168" fontId="5" fillId="66" borderId="19" xfId="48" applyNumberFormat="1" applyFill="1" applyBorder="1" applyAlignment="1">
      <alignment horizontal="right" vertical="center"/>
    </xf>
    <xf numFmtId="168" fontId="5" fillId="66" borderId="0" xfId="48" applyNumberFormat="1" applyFill="1" applyBorder="1" applyAlignment="1">
      <alignment horizontal="right" vertical="center"/>
    </xf>
    <xf numFmtId="168" fontId="5" fillId="0" borderId="9" xfId="48" applyNumberFormat="1" applyFill="1" applyBorder="1" applyAlignment="1">
      <alignment horizontal="right" vertical="center"/>
    </xf>
    <xf numFmtId="0" fontId="5" fillId="0" borderId="59" xfId="48" applyNumberFormat="1" applyFont="1" applyFill="1" applyBorder="1" applyAlignment="1">
      <alignment horizontal="center" vertical="center"/>
    </xf>
    <xf numFmtId="168" fontId="5" fillId="0" borderId="59" xfId="48" applyNumberFormat="1" applyFont="1" applyFill="1" applyBorder="1" applyAlignment="1">
      <alignment horizontal="left" vertical="center"/>
    </xf>
    <xf numFmtId="168" fontId="5" fillId="0" borderId="1" xfId="48" applyNumberFormat="1" applyFill="1" applyBorder="1" applyAlignment="1">
      <alignment horizontal="right" vertical="center"/>
    </xf>
    <xf numFmtId="168" fontId="5" fillId="0" borderId="70" xfId="48" applyNumberFormat="1" applyBorder="1"/>
    <xf numFmtId="168" fontId="5" fillId="0" borderId="77" xfId="48" applyNumberFormat="1" applyFill="1" applyBorder="1"/>
    <xf numFmtId="168" fontId="5" fillId="0" borderId="81" xfId="48" applyNumberFormat="1" applyFill="1" applyBorder="1" applyAlignment="1"/>
    <xf numFmtId="168" fontId="5" fillId="0" borderId="65" xfId="48" applyNumberFormat="1" applyBorder="1" applyAlignment="1">
      <alignment horizontal="right"/>
    </xf>
    <xf numFmtId="168" fontId="5" fillId="66" borderId="79" xfId="48" applyNumberFormat="1" applyFill="1" applyBorder="1" applyAlignment="1">
      <alignment vertical="center"/>
    </xf>
    <xf numFmtId="168" fontId="5" fillId="0" borderId="82" xfId="48" applyNumberFormat="1" applyFill="1" applyBorder="1"/>
    <xf numFmtId="168" fontId="5" fillId="0" borderId="2" xfId="48" applyNumberFormat="1" applyFill="1" applyBorder="1" applyAlignment="1"/>
    <xf numFmtId="168" fontId="5" fillId="0" borderId="88" xfId="48" applyNumberFormat="1" applyBorder="1" applyAlignment="1">
      <alignment horizontal="right"/>
    </xf>
    <xf numFmtId="171" fontId="59" fillId="0" borderId="13" xfId="132" applyNumberFormat="1" applyFont="1" applyFill="1" applyBorder="1" applyAlignment="1">
      <alignment horizontal="center" vertical="center" wrapText="1"/>
    </xf>
    <xf numFmtId="168" fontId="5" fillId="0" borderId="12" xfId="48" applyNumberFormat="1" applyFill="1" applyBorder="1" applyAlignment="1">
      <alignment horizontal="right" vertical="center"/>
    </xf>
    <xf numFmtId="168" fontId="5" fillId="66" borderId="2" xfId="48" applyNumberFormat="1" applyFill="1" applyBorder="1" applyAlignment="1">
      <alignment vertical="center"/>
    </xf>
    <xf numFmtId="168" fontId="5" fillId="66" borderId="12" xfId="48" applyNumberFormat="1" applyFill="1" applyBorder="1" applyAlignment="1">
      <alignment horizontal="right" vertical="center"/>
    </xf>
    <xf numFmtId="168" fontId="5" fillId="0" borderId="63" xfId="48" applyNumberFormat="1" applyFill="1" applyBorder="1" applyAlignment="1"/>
    <xf numFmtId="168" fontId="5" fillId="66" borderId="17" xfId="48" applyNumberFormat="1" applyFill="1" applyBorder="1" applyAlignment="1">
      <alignment horizontal="right" vertical="center"/>
    </xf>
    <xf numFmtId="0" fontId="5" fillId="0" borderId="45" xfId="48" applyNumberFormat="1" applyFont="1" applyFill="1" applyBorder="1" applyAlignment="1">
      <alignment horizontal="left" vertical="center"/>
    </xf>
    <xf numFmtId="168" fontId="5" fillId="0" borderId="2" xfId="48" applyNumberFormat="1" applyFill="1" applyBorder="1" applyAlignment="1">
      <alignment vertical="center"/>
    </xf>
    <xf numFmtId="168" fontId="5" fillId="64" borderId="2" xfId="48" applyNumberFormat="1" applyFill="1" applyBorder="1" applyAlignment="1">
      <alignment vertical="center"/>
    </xf>
    <xf numFmtId="168" fontId="5" fillId="0" borderId="8" xfId="48" applyNumberFormat="1" applyFill="1" applyBorder="1" applyAlignment="1"/>
    <xf numFmtId="168" fontId="5" fillId="0" borderId="81" xfId="48" applyNumberFormat="1" applyBorder="1" applyAlignment="1">
      <alignment horizontal="right"/>
    </xf>
    <xf numFmtId="168" fontId="5" fillId="61" borderId="40" xfId="48" applyNumberFormat="1" applyFill="1" applyBorder="1"/>
    <xf numFmtId="168" fontId="5" fillId="61" borderId="43" xfId="48" applyNumberFormat="1" applyFill="1" applyBorder="1"/>
    <xf numFmtId="3" fontId="5" fillId="61" borderId="48" xfId="48" applyNumberFormat="1" applyFill="1" applyBorder="1" applyAlignment="1"/>
    <xf numFmtId="168" fontId="5" fillId="61" borderId="44" xfId="48" applyNumberFormat="1" applyFill="1" applyBorder="1" applyAlignment="1"/>
    <xf numFmtId="171" fontId="59" fillId="0" borderId="5" xfId="132" applyNumberFormat="1" applyFont="1" applyFill="1" applyBorder="1" applyAlignment="1">
      <alignment horizontal="center" vertical="center" wrapText="1"/>
    </xf>
    <xf numFmtId="171" fontId="59" fillId="0" borderId="15" xfId="132" applyNumberFormat="1" applyFont="1" applyFill="1" applyBorder="1" applyAlignment="1">
      <alignment horizontal="center" vertical="center" wrapText="1"/>
    </xf>
    <xf numFmtId="168" fontId="59" fillId="0" borderId="40" xfId="132" applyNumberFormat="1" applyFont="1" applyFill="1" applyBorder="1" applyAlignment="1">
      <alignment horizontal="center" vertical="center" wrapText="1"/>
    </xf>
    <xf numFmtId="168" fontId="59" fillId="0" borderId="14" xfId="48" applyNumberFormat="1" applyFont="1" applyFill="1" applyBorder="1" applyAlignment="1">
      <alignment horizontal="center" wrapText="1"/>
    </xf>
    <xf numFmtId="168" fontId="59" fillId="0" borderId="48" xfId="48" applyNumberFormat="1" applyFont="1" applyFill="1" applyBorder="1" applyAlignment="1">
      <alignment horizontal="center" wrapText="1"/>
    </xf>
    <xf numFmtId="168" fontId="59" fillId="0" borderId="44" xfId="132" applyNumberFormat="1" applyFont="1" applyBorder="1" applyAlignment="1">
      <alignment horizontal="center" vertical="center" wrapText="1"/>
    </xf>
    <xf numFmtId="168" fontId="58" fillId="0" borderId="85" xfId="48" applyNumberFormat="1" applyFont="1" applyFill="1" applyBorder="1" applyAlignment="1">
      <alignment horizontal="right" vertical="center"/>
    </xf>
    <xf numFmtId="168" fontId="58" fillId="0" borderId="75" xfId="48" applyNumberFormat="1" applyFont="1" applyFill="1" applyBorder="1" applyAlignment="1">
      <alignment horizontal="right" vertical="center"/>
    </xf>
    <xf numFmtId="168" fontId="58" fillId="0" borderId="77" xfId="48" applyNumberFormat="1" applyFont="1" applyFill="1" applyBorder="1" applyAlignment="1">
      <alignment horizontal="right" vertical="center"/>
    </xf>
    <xf numFmtId="168" fontId="58" fillId="0" borderId="66" xfId="48" applyNumberFormat="1" applyFont="1" applyFill="1" applyBorder="1" applyAlignment="1">
      <alignment horizontal="right" vertical="center"/>
    </xf>
    <xf numFmtId="3" fontId="5" fillId="0" borderId="65" xfId="48" applyNumberFormat="1" applyFill="1" applyBorder="1" applyAlignment="1">
      <alignment horizontal="right" vertical="center"/>
    </xf>
    <xf numFmtId="171" fontId="5" fillId="0" borderId="46" xfId="48" applyNumberFormat="1" applyFont="1" applyFill="1" applyBorder="1"/>
    <xf numFmtId="0" fontId="59" fillId="64" borderId="51" xfId="48" quotePrefix="1" applyNumberFormat="1" applyFont="1" applyFill="1" applyBorder="1" applyAlignment="1">
      <alignment horizontal="center" vertical="center"/>
    </xf>
    <xf numFmtId="168" fontId="59" fillId="64" borderId="63" xfId="48" applyNumberFormat="1" applyFont="1" applyFill="1" applyBorder="1" applyAlignment="1">
      <alignment horizontal="right" vertical="center"/>
    </xf>
    <xf numFmtId="168" fontId="59" fillId="64" borderId="1" xfId="48" applyNumberFormat="1" applyFont="1" applyFill="1" applyBorder="1" applyAlignment="1">
      <alignment horizontal="right" vertical="center"/>
    </xf>
    <xf numFmtId="168" fontId="59" fillId="64" borderId="11" xfId="48" applyNumberFormat="1" applyFont="1" applyFill="1" applyBorder="1" applyAlignment="1">
      <alignment horizontal="right" vertical="center"/>
    </xf>
    <xf numFmtId="168" fontId="59" fillId="64" borderId="50" xfId="48" applyNumberFormat="1" applyFont="1" applyFill="1" applyBorder="1" applyAlignment="1">
      <alignment horizontal="right" vertical="center"/>
    </xf>
    <xf numFmtId="168" fontId="5" fillId="0" borderId="1" xfId="48" applyNumberFormat="1" applyFill="1" applyBorder="1" applyAlignment="1">
      <alignment vertical="center"/>
    </xf>
    <xf numFmtId="168" fontId="5" fillId="0" borderId="50" xfId="48" applyNumberFormat="1" applyFill="1" applyBorder="1" applyAlignment="1">
      <alignment vertical="center"/>
    </xf>
    <xf numFmtId="168" fontId="5" fillId="0" borderId="82" xfId="48" applyNumberFormat="1" applyFill="1" applyBorder="1" applyAlignment="1">
      <alignment horizontal="right" vertical="center"/>
    </xf>
    <xf numFmtId="168" fontId="5" fillId="0" borderId="49" xfId="48" applyNumberFormat="1" applyFill="1" applyBorder="1" applyAlignment="1">
      <alignment horizontal="right" vertical="center"/>
    </xf>
    <xf numFmtId="168" fontId="5" fillId="0" borderId="0" xfId="48" applyNumberFormat="1" applyFill="1" applyBorder="1" applyAlignment="1">
      <alignment horizontal="right" vertical="center"/>
    </xf>
    <xf numFmtId="168" fontId="5" fillId="64" borderId="11" xfId="48" applyNumberFormat="1" applyFill="1" applyBorder="1" applyAlignment="1">
      <alignment horizontal="right" vertical="center"/>
    </xf>
    <xf numFmtId="168" fontId="5" fillId="0" borderId="46" xfId="48" applyNumberFormat="1" applyFont="1" applyFill="1" applyBorder="1" applyAlignment="1">
      <alignment vertical="center"/>
    </xf>
    <xf numFmtId="168" fontId="5" fillId="66" borderId="42" xfId="48" applyNumberFormat="1" applyFill="1" applyBorder="1" applyAlignment="1">
      <alignment horizontal="right" vertical="center"/>
    </xf>
    <xf numFmtId="168" fontId="5" fillId="66" borderId="73" xfId="48" applyNumberFormat="1" applyFill="1" applyBorder="1" applyAlignment="1">
      <alignment horizontal="right" vertical="center"/>
    </xf>
    <xf numFmtId="168" fontId="5" fillId="66" borderId="69" xfId="48" applyNumberFormat="1" applyFill="1" applyBorder="1" applyAlignment="1">
      <alignment horizontal="right" vertical="center"/>
    </xf>
    <xf numFmtId="0" fontId="5" fillId="66" borderId="74" xfId="48" applyNumberFormat="1" applyFont="1" applyFill="1" applyBorder="1" applyAlignment="1">
      <alignment horizontal="center" vertical="center"/>
    </xf>
    <xf numFmtId="168" fontId="59" fillId="66" borderId="73" xfId="48" applyNumberFormat="1" applyFont="1" applyFill="1" applyBorder="1" applyAlignment="1">
      <alignment vertical="center"/>
    </xf>
    <xf numFmtId="168" fontId="5" fillId="66" borderId="14" xfId="48" applyNumberFormat="1" applyFill="1" applyBorder="1" applyAlignment="1">
      <alignment horizontal="right" vertical="center"/>
    </xf>
    <xf numFmtId="168" fontId="5" fillId="66" borderId="48" xfId="48" applyNumberFormat="1" applyFill="1" applyBorder="1" applyAlignment="1">
      <alignment horizontal="right" vertical="center"/>
    </xf>
    <xf numFmtId="168" fontId="5" fillId="66" borderId="13" xfId="48" applyNumberFormat="1" applyFill="1" applyBorder="1" applyAlignment="1">
      <alignment horizontal="right" vertical="center"/>
    </xf>
    <xf numFmtId="168" fontId="5" fillId="66" borderId="74" xfId="48" applyNumberFormat="1" applyFill="1" applyBorder="1" applyAlignment="1">
      <alignment horizontal="right" vertical="center"/>
    </xf>
    <xf numFmtId="0" fontId="5" fillId="0" borderId="0" xfId="48" applyNumberFormat="1" applyFont="1" applyFill="1" applyAlignment="1">
      <alignment horizontal="center" vertical="center"/>
    </xf>
    <xf numFmtId="0" fontId="5" fillId="0" borderId="0" xfId="48" applyNumberFormat="1" applyFont="1" applyFill="1" applyAlignment="1">
      <alignment horizontal="center"/>
    </xf>
    <xf numFmtId="168" fontId="5" fillId="0" borderId="0" xfId="48" applyNumberFormat="1" applyFill="1" applyBorder="1"/>
    <xf numFmtId="168" fontId="5" fillId="0" borderId="0" xfId="48" applyNumberFormat="1" applyFill="1" applyAlignment="1">
      <alignment horizontal="right"/>
    </xf>
    <xf numFmtId="0" fontId="5" fillId="0" borderId="0" xfId="48" applyNumberFormat="1" applyFill="1" applyAlignment="1">
      <alignment horizontal="center"/>
    </xf>
    <xf numFmtId="3" fontId="5" fillId="0" borderId="0" xfId="48" applyNumberFormat="1" applyAlignment="1">
      <alignment horizontal="right"/>
    </xf>
    <xf numFmtId="168" fontId="59" fillId="0" borderId="14" xfId="48" applyNumberFormat="1" applyFont="1" applyFill="1" applyBorder="1" applyAlignment="1">
      <alignment horizontal="center" vertical="justify"/>
    </xf>
    <xf numFmtId="168" fontId="59" fillId="0" borderId="13" xfId="48" applyNumberFormat="1" applyFont="1" applyFill="1" applyBorder="1" applyAlignment="1">
      <alignment horizontal="center" vertical="justify"/>
    </xf>
    <xf numFmtId="168" fontId="59" fillId="0" borderId="69" xfId="48" applyNumberFormat="1" applyFont="1" applyFill="1" applyBorder="1" applyAlignment="1">
      <alignment horizontal="center" vertical="center"/>
    </xf>
    <xf numFmtId="168" fontId="59" fillId="0" borderId="69" xfId="132" applyNumberFormat="1" applyFont="1" applyFill="1" applyBorder="1" applyAlignment="1">
      <alignment horizontal="center" vertical="center" wrapText="1"/>
    </xf>
    <xf numFmtId="168" fontId="59" fillId="0" borderId="74" xfId="48" applyNumberFormat="1" applyFont="1" applyFill="1" applyBorder="1" applyAlignment="1">
      <alignment horizontal="center" vertical="center"/>
    </xf>
    <xf numFmtId="3" fontId="59" fillId="0" borderId="74" xfId="48" applyNumberFormat="1" applyFont="1" applyFill="1" applyBorder="1" applyAlignment="1">
      <alignment horizontal="center" vertical="center"/>
    </xf>
    <xf numFmtId="168" fontId="59" fillId="0" borderId="13" xfId="48" applyNumberFormat="1" applyFont="1" applyFill="1" applyBorder="1" applyAlignment="1">
      <alignment horizontal="center" vertical="center"/>
    </xf>
    <xf numFmtId="168" fontId="59" fillId="0" borderId="73" xfId="48" applyNumberFormat="1" applyFont="1" applyFill="1" applyBorder="1" applyAlignment="1">
      <alignment horizontal="center" wrapText="1"/>
    </xf>
    <xf numFmtId="168" fontId="59" fillId="0" borderId="77" xfId="48" applyNumberFormat="1" applyFont="1" applyFill="1" applyBorder="1" applyAlignment="1">
      <alignment vertical="center"/>
    </xf>
    <xf numFmtId="3" fontId="5" fillId="0" borderId="12" xfId="48" applyNumberFormat="1" applyFill="1" applyBorder="1" applyAlignment="1">
      <alignment horizontal="right" vertical="center"/>
    </xf>
    <xf numFmtId="3" fontId="5" fillId="0" borderId="77" xfId="48" applyNumberFormat="1" applyFill="1" applyBorder="1" applyAlignment="1">
      <alignment horizontal="right" vertical="center"/>
    </xf>
    <xf numFmtId="3" fontId="5" fillId="0" borderId="61" xfId="48" applyNumberFormat="1" applyFill="1" applyBorder="1" applyAlignment="1">
      <alignment horizontal="right" vertical="center"/>
    </xf>
    <xf numFmtId="3" fontId="5" fillId="0" borderId="81" xfId="48" applyNumberFormat="1" applyFill="1" applyBorder="1" applyAlignment="1">
      <alignment horizontal="right" vertical="center"/>
    </xf>
    <xf numFmtId="3" fontId="5" fillId="0" borderId="66" xfId="48" applyNumberFormat="1" applyFill="1" applyBorder="1" applyAlignment="1">
      <alignment horizontal="right" vertical="center"/>
    </xf>
    <xf numFmtId="3" fontId="5" fillId="0" borderId="8" xfId="48" applyNumberFormat="1" applyFill="1" applyBorder="1" applyAlignment="1">
      <alignment horizontal="right" vertical="center"/>
    </xf>
    <xf numFmtId="168" fontId="5" fillId="0" borderId="80" xfId="48" applyNumberFormat="1" applyFill="1" applyBorder="1" applyAlignment="1">
      <alignment vertical="center"/>
    </xf>
    <xf numFmtId="3" fontId="5" fillId="0" borderId="2" xfId="48" applyNumberFormat="1" applyFont="1" applyFill="1" applyBorder="1" applyAlignment="1">
      <alignment vertical="center"/>
    </xf>
    <xf numFmtId="3" fontId="5" fillId="0" borderId="2" xfId="48" applyNumberFormat="1" applyFont="1" applyFill="1" applyBorder="1" applyAlignment="1">
      <alignment horizontal="right" vertical="center"/>
    </xf>
    <xf numFmtId="168" fontId="5" fillId="0" borderId="76" xfId="48" applyNumberFormat="1" applyFill="1" applyBorder="1" applyAlignment="1">
      <alignment vertical="center" wrapText="1"/>
    </xf>
    <xf numFmtId="168" fontId="5" fillId="0" borderId="76" xfId="48" applyNumberFormat="1" applyFont="1" applyFill="1" applyBorder="1" applyAlignment="1">
      <alignment horizontal="left" vertical="center" wrapText="1"/>
    </xf>
    <xf numFmtId="175" fontId="5" fillId="0" borderId="51" xfId="48" applyNumberFormat="1" applyFont="1" applyFill="1" applyBorder="1" applyAlignment="1">
      <alignment horizontal="center" vertical="center"/>
    </xf>
    <xf numFmtId="168" fontId="5" fillId="66" borderId="71" xfId="48" applyNumberFormat="1" applyFont="1" applyFill="1" applyBorder="1" applyAlignment="1">
      <alignment horizontal="right" vertical="center"/>
    </xf>
    <xf numFmtId="168" fontId="5" fillId="66" borderId="78" xfId="48" applyNumberFormat="1" applyFont="1" applyFill="1" applyBorder="1" applyAlignment="1">
      <alignment horizontal="right" vertical="center"/>
    </xf>
    <xf numFmtId="1" fontId="59" fillId="66" borderId="62" xfId="48" applyNumberFormat="1" applyFont="1" applyFill="1" applyBorder="1" applyAlignment="1">
      <alignment vertical="center"/>
    </xf>
    <xf numFmtId="168" fontId="5" fillId="66" borderId="4" xfId="48" applyNumberFormat="1" applyFont="1" applyFill="1" applyBorder="1" applyAlignment="1">
      <alignment horizontal="right" vertical="center"/>
    </xf>
    <xf numFmtId="168" fontId="59" fillId="0" borderId="3" xfId="48" applyNumberFormat="1" applyFont="1" applyFill="1" applyBorder="1" applyAlignment="1">
      <alignment horizontal="right" vertical="center"/>
    </xf>
    <xf numFmtId="168" fontId="5" fillId="0" borderId="78" xfId="48" applyNumberFormat="1" applyFill="1" applyBorder="1" applyAlignment="1">
      <alignment vertical="center"/>
    </xf>
    <xf numFmtId="168" fontId="67" fillId="0" borderId="0" xfId="48" applyNumberFormat="1" applyFont="1" applyFill="1" applyAlignment="1">
      <alignment horizontal="right"/>
    </xf>
    <xf numFmtId="3" fontId="5" fillId="0" borderId="0" xfId="48" applyNumberFormat="1" applyFill="1" applyAlignment="1">
      <alignment horizontal="right" vertical="center"/>
    </xf>
    <xf numFmtId="3" fontId="5" fillId="0" borderId="0" xfId="48" applyNumberFormat="1" applyFill="1" applyAlignment="1">
      <alignment horizontal="right"/>
    </xf>
    <xf numFmtId="171" fontId="59" fillId="0" borderId="5" xfId="46" applyNumberFormat="1" applyFont="1" applyFill="1" applyBorder="1" applyAlignment="1">
      <alignment horizontal="center" vertical="center" wrapText="1"/>
    </xf>
    <xf numFmtId="171" fontId="59" fillId="0" borderId="15" xfId="46" applyNumberFormat="1" applyFont="1" applyFill="1" applyBorder="1" applyAlignment="1">
      <alignment horizontal="center" vertical="center" wrapText="1"/>
    </xf>
    <xf numFmtId="171" fontId="59" fillId="0" borderId="18" xfId="46" applyNumberFormat="1" applyFont="1" applyFill="1" applyBorder="1" applyAlignment="1">
      <alignment horizontal="center" vertical="center" wrapText="1"/>
    </xf>
    <xf numFmtId="168" fontId="59" fillId="0" borderId="69" xfId="46" applyNumberFormat="1" applyFont="1" applyFill="1" applyBorder="1" applyAlignment="1">
      <alignment horizontal="center" vertical="center" wrapText="1"/>
    </xf>
    <xf numFmtId="168" fontId="5" fillId="66" borderId="3" xfId="48" applyNumberFormat="1" applyFont="1" applyFill="1" applyBorder="1" applyAlignment="1">
      <alignment horizontal="right" vertical="center"/>
    </xf>
    <xf numFmtId="0" fontId="5" fillId="0" borderId="0" xfId="132" applyFont="1" applyFill="1"/>
    <xf numFmtId="0" fontId="49" fillId="0" borderId="0" xfId="132" applyFont="1" applyFill="1"/>
    <xf numFmtId="4" fontId="49" fillId="0" borderId="0" xfId="132" applyNumberFormat="1" applyFont="1" applyFill="1"/>
    <xf numFmtId="0" fontId="5" fillId="0" borderId="0" xfId="132" applyFill="1" applyAlignment="1">
      <alignment horizontal="center"/>
    </xf>
    <xf numFmtId="0" fontId="5" fillId="0" borderId="0" xfId="132" applyFill="1"/>
    <xf numFmtId="0" fontId="68" fillId="0" borderId="0" xfId="132" applyFont="1" applyFill="1" applyAlignment="1">
      <alignment vertical="center" wrapText="1"/>
    </xf>
    <xf numFmtId="0" fontId="69" fillId="56" borderId="0" xfId="132" applyFont="1" applyFill="1" applyAlignment="1">
      <alignment vertical="center"/>
    </xf>
    <xf numFmtId="4" fontId="49" fillId="56" borderId="0" xfId="132" applyNumberFormat="1" applyFont="1" applyFill="1"/>
    <xf numFmtId="0" fontId="5" fillId="56" borderId="0" xfId="132" applyFont="1" applyFill="1"/>
    <xf numFmtId="0" fontId="49" fillId="56" borderId="0" xfId="132" applyFont="1" applyFill="1"/>
    <xf numFmtId="0" fontId="5" fillId="56" borderId="0" xfId="132" applyFill="1" applyAlignment="1">
      <alignment horizontal="center"/>
    </xf>
    <xf numFmtId="0" fontId="5" fillId="56" borderId="0" xfId="132" applyFill="1"/>
    <xf numFmtId="0" fontId="69" fillId="0" borderId="0" xfId="132" applyFont="1" applyFill="1" applyAlignment="1">
      <alignment vertical="center" wrapText="1"/>
    </xf>
    <xf numFmtId="14" fontId="69" fillId="0" borderId="0" xfId="132" applyNumberFormat="1" applyFont="1" applyFill="1" applyAlignment="1">
      <alignment horizontal="left" vertical="center" wrapText="1"/>
    </xf>
    <xf numFmtId="20" fontId="69" fillId="0" borderId="0" xfId="132" applyNumberFormat="1" applyFont="1" applyFill="1" applyAlignment="1">
      <alignment horizontal="left" vertical="center" wrapText="1"/>
    </xf>
    <xf numFmtId="168" fontId="70" fillId="0" borderId="0" xfId="132" applyNumberFormat="1" applyFont="1"/>
    <xf numFmtId="168" fontId="5" fillId="0" borderId="0" xfId="132" applyNumberFormat="1"/>
    <xf numFmtId="168" fontId="5" fillId="0" borderId="0" xfId="132" applyNumberFormat="1" applyFill="1"/>
    <xf numFmtId="0" fontId="5" fillId="0" borderId="0" xfId="132" applyFont="1" applyAlignment="1">
      <alignment horizontal="center" vertical="center"/>
    </xf>
    <xf numFmtId="0" fontId="5" fillId="0" borderId="0" xfId="132" applyAlignment="1">
      <alignment horizontal="center" vertical="center"/>
    </xf>
    <xf numFmtId="165" fontId="5" fillId="0" borderId="0" xfId="132" applyNumberFormat="1" applyAlignment="1">
      <alignment wrapText="1"/>
    </xf>
    <xf numFmtId="176" fontId="5" fillId="70" borderId="0" xfId="132" applyNumberFormat="1" applyFont="1" applyFill="1" applyAlignment="1">
      <alignment horizontal="center" wrapText="1"/>
    </xf>
    <xf numFmtId="168" fontId="5" fillId="70" borderId="0" xfId="132" applyNumberFormat="1" applyFont="1" applyFill="1" applyAlignment="1">
      <alignment horizontal="center" wrapText="1"/>
    </xf>
    <xf numFmtId="168" fontId="5" fillId="0" borderId="0" xfId="132" applyNumberFormat="1" applyFont="1" applyFill="1" applyAlignment="1">
      <alignment horizontal="center" wrapText="1"/>
    </xf>
    <xf numFmtId="168" fontId="5" fillId="0" borderId="0" xfId="132" applyNumberFormat="1" applyFont="1" applyAlignment="1">
      <alignment horizontal="center" wrapText="1"/>
    </xf>
    <xf numFmtId="0" fontId="49" fillId="61" borderId="0" xfId="132" applyFont="1" applyFill="1" applyAlignment="1">
      <alignment wrapText="1"/>
    </xf>
    <xf numFmtId="0" fontId="5" fillId="0" borderId="0" xfId="132" applyFont="1" applyAlignment="1">
      <alignment wrapText="1"/>
    </xf>
    <xf numFmtId="176" fontId="5" fillId="70" borderId="0" xfId="46" applyNumberFormat="1" applyFill="1"/>
    <xf numFmtId="176" fontId="5" fillId="0" borderId="0" xfId="46" applyNumberFormat="1" applyFill="1"/>
    <xf numFmtId="176" fontId="5" fillId="0" borderId="0" xfId="46" applyNumberFormat="1"/>
    <xf numFmtId="0" fontId="5" fillId="61" borderId="0" xfId="132" applyFill="1"/>
    <xf numFmtId="166" fontId="5" fillId="0" borderId="0" xfId="139" applyNumberFormat="1" applyFont="1" applyFill="1" applyBorder="1"/>
    <xf numFmtId="175" fontId="5" fillId="0" borderId="0" xfId="132" applyNumberFormat="1" applyAlignment="1">
      <alignment horizontal="center"/>
    </xf>
    <xf numFmtId="4" fontId="5" fillId="70" borderId="0" xfId="132" applyNumberFormat="1" applyFill="1"/>
    <xf numFmtId="0" fontId="5" fillId="70" borderId="0" xfId="132" applyFill="1"/>
    <xf numFmtId="176" fontId="5" fillId="0" borderId="0" xfId="132" applyNumberFormat="1" applyFill="1"/>
    <xf numFmtId="3" fontId="5" fillId="0" borderId="0" xfId="132" applyNumberFormat="1" applyFill="1"/>
    <xf numFmtId="0" fontId="5" fillId="0" borderId="0" xfId="132" applyFont="1"/>
    <xf numFmtId="4" fontId="5" fillId="0" borderId="0" xfId="132" applyNumberFormat="1" applyFill="1"/>
    <xf numFmtId="0" fontId="51" fillId="0" borderId="0" xfId="132" applyFont="1" applyFill="1" applyAlignment="1">
      <alignment vertical="center" wrapText="1"/>
    </xf>
    <xf numFmtId="0" fontId="71" fillId="0" borderId="0" xfId="132" applyFont="1" applyFill="1" applyAlignment="1">
      <alignment vertical="center"/>
    </xf>
    <xf numFmtId="0" fontId="5" fillId="0" borderId="0" xfId="46" applyFill="1"/>
    <xf numFmtId="0" fontId="5" fillId="0" borderId="0" xfId="46"/>
    <xf numFmtId="0" fontId="71" fillId="0" borderId="0" xfId="132" applyFont="1" applyFill="1" applyAlignment="1">
      <alignment vertical="center" wrapText="1"/>
    </xf>
    <xf numFmtId="0" fontId="67" fillId="63" borderId="0" xfId="132" applyFont="1" applyFill="1"/>
    <xf numFmtId="173" fontId="5" fillId="0" borderId="0" xfId="132" applyNumberFormat="1" applyFill="1"/>
    <xf numFmtId="0" fontId="70" fillId="0" borderId="0" xfId="46" applyFont="1" applyFill="1"/>
    <xf numFmtId="166" fontId="49" fillId="0" borderId="0" xfId="139" applyNumberFormat="1" applyFont="1" applyFill="1" applyBorder="1" applyAlignment="1">
      <alignment horizontal="center"/>
    </xf>
    <xf numFmtId="0" fontId="51" fillId="0" borderId="0" xfId="132" applyFont="1"/>
    <xf numFmtId="0" fontId="5" fillId="57" borderId="0" xfId="132" applyFont="1" applyFill="1" applyAlignment="1">
      <alignment wrapText="1"/>
    </xf>
    <xf numFmtId="0" fontId="5" fillId="63" borderId="0" xfId="132" applyFont="1" applyFill="1" applyAlignment="1">
      <alignment wrapText="1"/>
    </xf>
    <xf numFmtId="166" fontId="49" fillId="0" borderId="0" xfId="139" applyNumberFormat="1" applyFont="1" applyFill="1" applyBorder="1" applyAlignment="1">
      <alignment horizontal="center" wrapText="1"/>
    </xf>
    <xf numFmtId="0" fontId="5" fillId="71" borderId="0" xfId="132" applyFont="1" applyFill="1" applyAlignment="1">
      <alignment wrapText="1"/>
    </xf>
    <xf numFmtId="165" fontId="1" fillId="0" borderId="0" xfId="134" applyNumberFormat="1"/>
    <xf numFmtId="0" fontId="1" fillId="0" borderId="0" xfId="137"/>
    <xf numFmtId="4" fontId="1" fillId="0" borderId="0" xfId="137" applyNumberFormat="1"/>
    <xf numFmtId="167" fontId="1" fillId="57" borderId="0" xfId="137" applyNumberFormat="1" applyFill="1"/>
    <xf numFmtId="167" fontId="1" fillId="63" borderId="0" xfId="137" applyNumberFormat="1" applyFill="1"/>
    <xf numFmtId="0" fontId="51" fillId="61" borderId="0" xfId="132" applyFont="1" applyFill="1" applyAlignment="1">
      <alignment horizontal="center"/>
    </xf>
    <xf numFmtId="166" fontId="51" fillId="0" borderId="0" xfId="139" applyNumberFormat="1" applyFont="1" applyFill="1" applyBorder="1"/>
    <xf numFmtId="177" fontId="5" fillId="71" borderId="0" xfId="132" applyNumberFormat="1" applyFill="1"/>
    <xf numFmtId="0" fontId="51" fillId="0" borderId="0" xfId="132" applyFont="1" applyFill="1"/>
    <xf numFmtId="0" fontId="5" fillId="0" borderId="0" xfId="132" applyNumberFormat="1" applyFill="1" applyAlignment="1">
      <alignment horizontal="center"/>
    </xf>
    <xf numFmtId="175" fontId="5" fillId="0" borderId="0" xfId="132" applyNumberFormat="1" applyFill="1"/>
    <xf numFmtId="0" fontId="69" fillId="0" borderId="0" xfId="132" applyFont="1" applyFill="1" applyAlignment="1">
      <alignment vertical="center"/>
    </xf>
    <xf numFmtId="168" fontId="70" fillId="0" borderId="0" xfId="132" applyNumberFormat="1" applyFont="1" applyAlignment="1">
      <alignment horizontal="center"/>
    </xf>
    <xf numFmtId="0" fontId="70" fillId="0" borderId="0" xfId="46" applyFont="1" applyFill="1" applyAlignment="1">
      <alignment horizontal="center"/>
    </xf>
    <xf numFmtId="0" fontId="51" fillId="0" borderId="0" xfId="132" applyFont="1" applyAlignment="1">
      <alignment horizontal="center"/>
    </xf>
    <xf numFmtId="168" fontId="5" fillId="56" borderId="0" xfId="132" applyNumberFormat="1" applyFont="1" applyFill="1" applyAlignment="1">
      <alignment horizontal="center" wrapText="1"/>
    </xf>
    <xf numFmtId="0" fontId="5" fillId="0" borderId="0" xfId="132" applyFont="1" applyAlignment="1">
      <alignment horizontal="center" wrapText="1"/>
    </xf>
    <xf numFmtId="0" fontId="5" fillId="0" borderId="0" xfId="132" applyAlignment="1">
      <alignment horizontal="center" wrapText="1"/>
    </xf>
    <xf numFmtId="176" fontId="1" fillId="56" borderId="0" xfId="137" applyNumberFormat="1" applyFill="1"/>
    <xf numFmtId="167" fontId="1" fillId="0" borderId="0" xfId="137" applyNumberFormat="1"/>
    <xf numFmtId="0" fontId="51" fillId="61" borderId="0" xfId="132" applyFont="1" applyFill="1"/>
    <xf numFmtId="0" fontId="0" fillId="0" borderId="0" xfId="0" quotePrefix="1"/>
    <xf numFmtId="0" fontId="3" fillId="0" borderId="0" xfId="0" applyFont="1" applyAlignment="1">
      <alignment wrapText="1"/>
    </xf>
    <xf numFmtId="0" fontId="3" fillId="0" borderId="0" xfId="0" applyFont="1" applyFill="1" applyAlignment="1">
      <alignment wrapText="1"/>
    </xf>
    <xf numFmtId="165" fontId="0" fillId="0" borderId="0" xfId="0" applyNumberFormat="1"/>
    <xf numFmtId="176" fontId="0" fillId="0" borderId="0" xfId="0" applyNumberFormat="1"/>
    <xf numFmtId="4" fontId="0" fillId="0" borderId="0" xfId="0" applyNumberFormat="1"/>
    <xf numFmtId="164" fontId="5" fillId="0" borderId="0" xfId="139" applyNumberFormat="1" applyFont="1" applyFill="1" applyBorder="1" applyAlignment="1">
      <alignment horizontal="center"/>
    </xf>
    <xf numFmtId="0" fontId="5" fillId="0" borderId="0" xfId="132" applyFont="1" applyAlignment="1">
      <alignment horizontal="center"/>
    </xf>
    <xf numFmtId="0" fontId="5" fillId="0" borderId="0" xfId="132" applyFont="1" applyAlignment="1"/>
    <xf numFmtId="164" fontId="5" fillId="0" borderId="0" xfId="132" applyNumberFormat="1" applyFont="1" applyFill="1"/>
    <xf numFmtId="0" fontId="5" fillId="0" borderId="0" xfId="132" applyFont="1" applyAlignment="1">
      <alignment horizontal="right"/>
    </xf>
    <xf numFmtId="164" fontId="5" fillId="0" borderId="87" xfId="132" applyNumberFormat="1" applyFont="1" applyFill="1" applyBorder="1"/>
    <xf numFmtId="164" fontId="5" fillId="0" borderId="96" xfId="132" applyNumberFormat="1" applyFont="1" applyBorder="1"/>
    <xf numFmtId="170" fontId="5" fillId="0" borderId="0" xfId="140" applyNumberFormat="1" applyFont="1"/>
    <xf numFmtId="170" fontId="58" fillId="0" borderId="43" xfId="140" applyNumberFormat="1" applyFont="1" applyFill="1" applyBorder="1"/>
    <xf numFmtId="170" fontId="58" fillId="0" borderId="0" xfId="140" applyNumberFormat="1" applyFont="1" applyFill="1"/>
    <xf numFmtId="170" fontId="58" fillId="0" borderId="42" xfId="140" applyNumberFormat="1" applyFont="1" applyFill="1" applyBorder="1"/>
    <xf numFmtId="170" fontId="59" fillId="0" borderId="68" xfId="48" applyNumberFormat="1" applyFont="1" applyFill="1" applyBorder="1" applyAlignment="1">
      <alignment horizontal="center" wrapText="1"/>
    </xf>
    <xf numFmtId="171" fontId="60" fillId="0" borderId="69" xfId="133" applyNumberFormat="1" applyFont="1" applyFill="1" applyBorder="1" applyAlignment="1">
      <alignment horizontal="center" vertical="center" wrapText="1"/>
    </xf>
    <xf numFmtId="171" fontId="59" fillId="0" borderId="14" xfId="133" applyNumberFormat="1" applyFont="1" applyFill="1" applyBorder="1" applyAlignment="1">
      <alignment horizontal="center" vertical="center" wrapText="1"/>
    </xf>
    <xf numFmtId="171" fontId="59" fillId="0" borderId="68" xfId="133" applyNumberFormat="1" applyFont="1" applyFill="1" applyBorder="1" applyAlignment="1">
      <alignment horizontal="center" vertical="center" wrapText="1"/>
    </xf>
    <xf numFmtId="171" fontId="59" fillId="0" borderId="48" xfId="133" applyNumberFormat="1" applyFont="1" applyFill="1" applyBorder="1" applyAlignment="1">
      <alignment horizontal="center" vertical="center" wrapText="1"/>
    </xf>
    <xf numFmtId="171" fontId="59" fillId="0" borderId="69" xfId="133" applyNumberFormat="1" applyFont="1" applyFill="1" applyBorder="1" applyAlignment="1">
      <alignment horizontal="center" vertical="center" wrapText="1"/>
    </xf>
    <xf numFmtId="170" fontId="5" fillId="56" borderId="43" xfId="48" applyNumberFormat="1" applyFont="1" applyFill="1" applyBorder="1" applyAlignment="1">
      <alignment wrapText="1"/>
    </xf>
    <xf numFmtId="0" fontId="5" fillId="56" borderId="51" xfId="140" applyNumberFormat="1" applyFont="1" applyFill="1" applyBorder="1" applyAlignment="1">
      <alignment horizontal="center"/>
    </xf>
    <xf numFmtId="0" fontId="5" fillId="56" borderId="70" xfId="140" applyNumberFormat="1" applyFont="1" applyFill="1" applyBorder="1" applyAlignment="1"/>
    <xf numFmtId="170" fontId="5" fillId="56" borderId="59" xfId="48" applyNumberFormat="1" applyFont="1" applyFill="1" applyBorder="1" applyAlignment="1">
      <alignment wrapText="1"/>
    </xf>
    <xf numFmtId="170" fontId="5" fillId="56" borderId="88" xfId="48" applyNumberFormat="1" applyFont="1" applyFill="1" applyBorder="1" applyAlignment="1">
      <alignment wrapText="1"/>
    </xf>
    <xf numFmtId="170" fontId="5" fillId="56" borderId="81" xfId="48" applyNumberFormat="1" applyFont="1" applyFill="1" applyBorder="1" applyAlignment="1">
      <alignment wrapText="1"/>
    </xf>
    <xf numFmtId="172" fontId="5" fillId="56" borderId="45" xfId="140" applyNumberFormat="1" applyFont="1" applyFill="1" applyBorder="1" applyAlignment="1"/>
    <xf numFmtId="170" fontId="5" fillId="56" borderId="45" xfId="48" applyNumberFormat="1" applyFont="1" applyFill="1" applyBorder="1" applyAlignment="1">
      <alignment wrapText="1"/>
    </xf>
    <xf numFmtId="170" fontId="5" fillId="56" borderId="61" xfId="48" applyNumberFormat="1" applyFont="1" applyFill="1" applyBorder="1" applyAlignment="1">
      <alignment wrapText="1"/>
    </xf>
    <xf numFmtId="170" fontId="5" fillId="56" borderId="52" xfId="48" applyNumberFormat="1" applyFont="1" applyFill="1" applyBorder="1" applyAlignment="1">
      <alignment wrapText="1"/>
    </xf>
    <xf numFmtId="170" fontId="5" fillId="56" borderId="53" xfId="48" applyNumberFormat="1" applyFont="1" applyFill="1" applyBorder="1" applyAlignment="1">
      <alignment wrapText="1"/>
    </xf>
    <xf numFmtId="170" fontId="5" fillId="56" borderId="55" xfId="48" applyNumberFormat="1" applyFont="1" applyFill="1" applyBorder="1" applyAlignment="1">
      <alignment wrapText="1"/>
    </xf>
    <xf numFmtId="170" fontId="5" fillId="56" borderId="59" xfId="140" applyNumberFormat="1" applyFont="1" applyFill="1" applyBorder="1"/>
    <xf numFmtId="170" fontId="5" fillId="56" borderId="86" xfId="48" applyNumberFormat="1" applyFont="1" applyFill="1" applyBorder="1" applyAlignment="1">
      <alignment wrapText="1"/>
    </xf>
    <xf numFmtId="170" fontId="5" fillId="56" borderId="82" xfId="48" applyNumberFormat="1" applyFont="1" applyFill="1" applyBorder="1" applyAlignment="1">
      <alignment wrapText="1"/>
    </xf>
    <xf numFmtId="170" fontId="5" fillId="56" borderId="51" xfId="48" applyNumberFormat="1" applyFont="1" applyFill="1" applyBorder="1" applyAlignment="1">
      <alignment wrapText="1"/>
    </xf>
    <xf numFmtId="170" fontId="5" fillId="56" borderId="2" xfId="48" applyNumberFormat="1" applyFont="1" applyFill="1" applyBorder="1" applyAlignment="1">
      <alignment wrapText="1"/>
    </xf>
    <xf numFmtId="170" fontId="5" fillId="56" borderId="1" xfId="48" applyNumberFormat="1" applyFont="1" applyFill="1" applyBorder="1" applyAlignment="1">
      <alignment wrapText="1"/>
    </xf>
    <xf numFmtId="170" fontId="5" fillId="56" borderId="46" xfId="48" applyNumberFormat="1" applyFont="1" applyFill="1" applyBorder="1" applyAlignment="1">
      <alignment wrapText="1"/>
    </xf>
    <xf numFmtId="170" fontId="5" fillId="0" borderId="86" xfId="48" applyNumberFormat="1" applyFont="1" applyFill="1" applyBorder="1" applyAlignment="1">
      <alignment wrapText="1"/>
    </xf>
    <xf numFmtId="0" fontId="5" fillId="0" borderId="51" xfId="140" applyNumberFormat="1" applyFont="1" applyFill="1" applyBorder="1" applyAlignment="1">
      <alignment horizontal="center"/>
    </xf>
    <xf numFmtId="170" fontId="5" fillId="0" borderId="87" xfId="48" applyNumberFormat="1" applyFont="1" applyFill="1" applyBorder="1" applyAlignment="1"/>
    <xf numFmtId="172" fontId="5" fillId="0" borderId="51" xfId="140" applyNumberFormat="1" applyFont="1" applyFill="1" applyBorder="1" applyAlignment="1"/>
    <xf numFmtId="170" fontId="5" fillId="0" borderId="88" xfId="48" applyNumberFormat="1" applyFont="1" applyFill="1" applyBorder="1" applyAlignment="1">
      <alignment wrapText="1"/>
    </xf>
    <xf numFmtId="172" fontId="5" fillId="0" borderId="81" xfId="140" applyNumberFormat="1" applyFont="1" applyFill="1" applyBorder="1" applyAlignment="1"/>
    <xf numFmtId="172" fontId="5" fillId="0" borderId="45" xfId="140" applyNumberFormat="1" applyFont="1" applyFill="1" applyBorder="1" applyAlignment="1"/>
    <xf numFmtId="172" fontId="5" fillId="0" borderId="77" xfId="140" applyNumberFormat="1" applyFont="1" applyFill="1" applyBorder="1" applyAlignment="1"/>
    <xf numFmtId="172" fontId="5" fillId="0" borderId="8" xfId="140" applyNumberFormat="1" applyFont="1" applyFill="1" applyBorder="1" applyAlignment="1"/>
    <xf numFmtId="170" fontId="5" fillId="61" borderId="59" xfId="140" applyNumberFormat="1" applyFont="1" applyFill="1" applyBorder="1"/>
    <xf numFmtId="170" fontId="5" fillId="0" borderId="50" xfId="48" applyNumberFormat="1" applyFont="1" applyFill="1" applyBorder="1" applyAlignment="1"/>
    <xf numFmtId="172" fontId="5" fillId="0" borderId="70" xfId="140" applyNumberFormat="1" applyFont="1" applyFill="1" applyBorder="1" applyAlignment="1"/>
    <xf numFmtId="170" fontId="5" fillId="0" borderId="70" xfId="140" applyNumberFormat="1" applyFont="1" applyFill="1" applyBorder="1" applyAlignment="1"/>
    <xf numFmtId="0" fontId="5" fillId="0" borderId="70" xfId="140" applyNumberFormat="1" applyFont="1" applyFill="1" applyBorder="1" applyAlignment="1"/>
    <xf numFmtId="170" fontId="5" fillId="0" borderId="63" xfId="140" applyNumberFormat="1" applyFont="1" applyFill="1" applyBorder="1" applyAlignment="1"/>
    <xf numFmtId="172" fontId="5" fillId="0" borderId="85" xfId="140" applyNumberFormat="1" applyFont="1" applyFill="1" applyBorder="1" applyAlignment="1"/>
    <xf numFmtId="170" fontId="5" fillId="0" borderId="85" xfId="140" applyNumberFormat="1" applyFont="1" applyFill="1" applyBorder="1" applyAlignment="1"/>
    <xf numFmtId="0" fontId="5" fillId="0" borderId="77" xfId="140" applyNumberFormat="1" applyFont="1" applyFill="1" applyBorder="1" applyAlignment="1">
      <alignment horizontal="center"/>
    </xf>
    <xf numFmtId="0" fontId="5" fillId="0" borderId="85" xfId="140" applyNumberFormat="1" applyFont="1" applyFill="1" applyBorder="1" applyAlignment="1"/>
    <xf numFmtId="170" fontId="5" fillId="0" borderId="81" xfId="140" applyNumberFormat="1" applyFont="1" applyFill="1" applyBorder="1" applyAlignment="1"/>
    <xf numFmtId="172" fontId="5" fillId="56" borderId="85" xfId="140" applyNumberFormat="1" applyFont="1" applyFill="1" applyBorder="1" applyAlignment="1"/>
    <xf numFmtId="170" fontId="5" fillId="56" borderId="85" xfId="140" applyNumberFormat="1" applyFont="1" applyFill="1" applyBorder="1" applyAlignment="1"/>
    <xf numFmtId="172" fontId="5" fillId="56" borderId="51" xfId="140" applyNumberFormat="1" applyFont="1" applyFill="1" applyBorder="1" applyAlignment="1"/>
    <xf numFmtId="172" fontId="5" fillId="56" borderId="2" xfId="140" applyNumberFormat="1" applyFont="1" applyFill="1" applyBorder="1" applyAlignment="1"/>
    <xf numFmtId="172" fontId="5" fillId="56" borderId="63" xfId="140" applyNumberFormat="1" applyFont="1" applyFill="1" applyBorder="1" applyAlignment="1"/>
    <xf numFmtId="172" fontId="5" fillId="56" borderId="46" xfId="140" applyNumberFormat="1" applyFont="1" applyFill="1" applyBorder="1" applyAlignment="1"/>
    <xf numFmtId="0" fontId="5" fillId="0" borderId="66" xfId="140" applyNumberFormat="1" applyFont="1" applyFill="1" applyBorder="1" applyAlignment="1"/>
    <xf numFmtId="0" fontId="5" fillId="0" borderId="50" xfId="140" applyNumberFormat="1" applyFont="1" applyFill="1" applyBorder="1" applyAlignment="1"/>
    <xf numFmtId="172" fontId="5" fillId="0" borderId="63" xfId="140" applyNumberFormat="1" applyFont="1" applyFill="1" applyBorder="1" applyAlignment="1"/>
    <xf numFmtId="172" fontId="5" fillId="0" borderId="46" xfId="140" applyNumberFormat="1" applyFont="1" applyFill="1" applyBorder="1" applyAlignment="1"/>
    <xf numFmtId="172" fontId="5" fillId="0" borderId="2" xfId="140" applyNumberFormat="1" applyFont="1" applyFill="1" applyBorder="1" applyAlignment="1"/>
    <xf numFmtId="172" fontId="5" fillId="0" borderId="43" xfId="140" applyNumberFormat="1" applyFont="1" applyFill="1" applyBorder="1" applyAlignment="1"/>
    <xf numFmtId="170" fontId="5" fillId="0" borderId="43" xfId="140" applyNumberFormat="1" applyFont="1" applyFill="1" applyBorder="1" applyAlignment="1"/>
    <xf numFmtId="0" fontId="5" fillId="0" borderId="59" xfId="140" applyNumberFormat="1" applyFont="1" applyFill="1" applyBorder="1" applyAlignment="1">
      <alignment horizontal="center"/>
    </xf>
    <xf numFmtId="0" fontId="5" fillId="0" borderId="0" xfId="140" applyNumberFormat="1" applyFont="1" applyFill="1" applyBorder="1" applyAlignment="1"/>
    <xf numFmtId="172" fontId="5" fillId="0" borderId="59" xfId="140" applyNumberFormat="1" applyFont="1" applyFill="1" applyBorder="1" applyAlignment="1"/>
    <xf numFmtId="170" fontId="5" fillId="0" borderId="19" xfId="140" applyNumberFormat="1" applyFont="1" applyFill="1" applyBorder="1" applyAlignment="1"/>
    <xf numFmtId="172" fontId="5" fillId="0" borderId="19" xfId="140" applyNumberFormat="1" applyFont="1" applyFill="1" applyBorder="1" applyAlignment="1"/>
    <xf numFmtId="172" fontId="5" fillId="0" borderId="41" xfId="140" applyNumberFormat="1" applyFont="1" applyFill="1" applyBorder="1" applyAlignment="1"/>
    <xf numFmtId="172" fontId="5" fillId="0" borderId="9" xfId="140" applyNumberFormat="1" applyFont="1" applyFill="1" applyBorder="1" applyAlignment="1"/>
    <xf numFmtId="172" fontId="59" fillId="0" borderId="89" xfId="140" applyNumberFormat="1" applyFont="1" applyFill="1" applyBorder="1" applyAlignment="1">
      <alignment vertical="center"/>
    </xf>
    <xf numFmtId="170" fontId="59" fillId="62" borderId="90" xfId="140" applyNumberFormat="1" applyFont="1" applyFill="1" applyBorder="1" applyAlignment="1">
      <alignment horizontal="center" vertical="center"/>
    </xf>
    <xf numFmtId="170" fontId="59" fillId="0" borderId="91" xfId="140" applyNumberFormat="1" applyFont="1" applyFill="1" applyBorder="1" applyAlignment="1">
      <alignment vertical="center"/>
    </xf>
    <xf numFmtId="172" fontId="59" fillId="0" borderId="90" xfId="140" applyNumberFormat="1" applyFont="1" applyFill="1" applyBorder="1" applyAlignment="1">
      <alignment vertical="center"/>
    </xf>
    <xf numFmtId="170" fontId="59" fillId="0" borderId="93" xfId="140" applyNumberFormat="1" applyFont="1" applyFill="1" applyBorder="1" applyAlignment="1">
      <alignment vertical="center"/>
    </xf>
    <xf numFmtId="172" fontId="59" fillId="0" borderId="93" xfId="140" applyNumberFormat="1" applyFont="1" applyFill="1" applyBorder="1" applyAlignment="1">
      <alignment vertical="center"/>
    </xf>
    <xf numFmtId="172" fontId="59" fillId="0" borderId="94" xfId="140" applyNumberFormat="1" applyFont="1" applyFill="1" applyBorder="1" applyAlignment="1">
      <alignment vertical="center"/>
    </xf>
    <xf numFmtId="172" fontId="59" fillId="0" borderId="97" xfId="140" applyNumberFormat="1" applyFont="1" applyFill="1" applyBorder="1" applyAlignment="1">
      <alignment vertical="center"/>
    </xf>
    <xf numFmtId="172" fontId="59" fillId="0" borderId="92" xfId="140" applyNumberFormat="1" applyFont="1" applyFill="1" applyBorder="1" applyAlignment="1">
      <alignment vertical="center"/>
    </xf>
    <xf numFmtId="170" fontId="5" fillId="61" borderId="69" xfId="140" applyNumberFormat="1" applyFont="1" applyFill="1" applyBorder="1" applyAlignment="1">
      <alignment vertical="center"/>
    </xf>
    <xf numFmtId="170" fontId="5" fillId="0" borderId="0" xfId="140" applyNumberFormat="1" applyFont="1" applyFill="1" applyAlignment="1">
      <alignment vertical="center"/>
    </xf>
    <xf numFmtId="4" fontId="61" fillId="0" borderId="0" xfId="140" applyNumberFormat="1" applyFont="1" applyFill="1" applyBorder="1"/>
    <xf numFmtId="170" fontId="5" fillId="0" borderId="0" xfId="140" applyNumberFormat="1" applyFont="1" applyFill="1" applyBorder="1" applyAlignment="1">
      <alignment horizontal="center"/>
    </xf>
    <xf numFmtId="170" fontId="5" fillId="0" borderId="0" xfId="140" applyNumberFormat="1" applyFont="1" applyFill="1" applyBorder="1"/>
    <xf numFmtId="170" fontId="5" fillId="0" borderId="0" xfId="140" applyNumberFormat="1" applyFont="1" applyFill="1"/>
    <xf numFmtId="172" fontId="5" fillId="0" borderId="0" xfId="140" applyNumberFormat="1" applyFont="1" applyFill="1" applyBorder="1"/>
    <xf numFmtId="172" fontId="62" fillId="61" borderId="89" xfId="140" applyNumberFormat="1" applyFont="1" applyFill="1" applyBorder="1" applyAlignment="1">
      <alignment horizontal="centerContinuous" vertical="center"/>
    </xf>
    <xf numFmtId="170" fontId="5" fillId="61" borderId="91" xfId="140" applyNumberFormat="1" applyFont="1" applyFill="1" applyBorder="1" applyAlignment="1">
      <alignment horizontal="centerContinuous"/>
    </xf>
    <xf numFmtId="170" fontId="59" fillId="61" borderId="91" xfId="140" applyNumberFormat="1" applyFont="1" applyFill="1" applyBorder="1" applyAlignment="1">
      <alignment horizontal="centerContinuous"/>
    </xf>
    <xf numFmtId="172" fontId="5" fillId="61" borderId="91" xfId="140" applyNumberFormat="1" applyFont="1" applyFill="1" applyBorder="1" applyAlignment="1">
      <alignment horizontal="centerContinuous"/>
    </xf>
    <xf numFmtId="172" fontId="5" fillId="61" borderId="94" xfId="140" applyNumberFormat="1" applyFont="1" applyFill="1" applyBorder="1" applyAlignment="1">
      <alignment horizontal="centerContinuous"/>
    </xf>
    <xf numFmtId="170" fontId="5" fillId="61" borderId="90" xfId="140" applyNumberFormat="1" applyFont="1" applyFill="1" applyBorder="1"/>
    <xf numFmtId="172" fontId="5" fillId="0" borderId="61" xfId="140" applyNumberFormat="1" applyFont="1" applyFill="1" applyBorder="1" applyAlignment="1"/>
    <xf numFmtId="0" fontId="5" fillId="0" borderId="61" xfId="140" applyNumberFormat="1" applyFont="1" applyFill="1" applyBorder="1" applyAlignment="1">
      <alignment horizontal="center"/>
    </xf>
    <xf numFmtId="170" fontId="5" fillId="0" borderId="56" xfId="140" applyNumberFormat="1" applyFont="1" applyFill="1" applyBorder="1" applyAlignment="1"/>
    <xf numFmtId="172" fontId="5" fillId="0" borderId="84" xfId="140" applyNumberFormat="1" applyFont="1" applyFill="1" applyBorder="1" applyAlignment="1"/>
    <xf numFmtId="172" fontId="5" fillId="0" borderId="61" xfId="140" applyNumberFormat="1" applyFont="1" applyFill="1" applyBorder="1"/>
    <xf numFmtId="172" fontId="5" fillId="0" borderId="59" xfId="140" applyNumberFormat="1" applyFont="1" applyFill="1" applyBorder="1"/>
    <xf numFmtId="0" fontId="5" fillId="0" borderId="77" xfId="140" applyNumberFormat="1" applyFont="1" applyFill="1" applyBorder="1" applyAlignment="1"/>
    <xf numFmtId="172" fontId="5" fillId="0" borderId="77" xfId="140" applyNumberFormat="1" applyFont="1" applyFill="1" applyBorder="1"/>
    <xf numFmtId="0" fontId="5" fillId="0" borderId="62" xfId="140" applyNumberFormat="1" applyFont="1" applyFill="1" applyBorder="1" applyAlignment="1">
      <alignment horizontal="center"/>
    </xf>
    <xf numFmtId="0" fontId="5" fillId="0" borderId="62" xfId="140" applyNumberFormat="1" applyFont="1" applyFill="1" applyBorder="1" applyAlignment="1"/>
    <xf numFmtId="172" fontId="5" fillId="0" borderId="79" xfId="140" applyNumberFormat="1" applyFont="1" applyFill="1" applyBorder="1" applyAlignment="1"/>
    <xf numFmtId="172" fontId="5" fillId="0" borderId="62" xfId="140" applyNumberFormat="1" applyFont="1" applyFill="1" applyBorder="1"/>
    <xf numFmtId="172" fontId="59" fillId="0" borderId="90" xfId="140" applyNumberFormat="1" applyFont="1" applyFill="1" applyBorder="1" applyAlignment="1"/>
    <xf numFmtId="170" fontId="59" fillId="62" borderId="48" xfId="140" applyNumberFormat="1" applyFont="1" applyFill="1" applyBorder="1" applyAlignment="1">
      <alignment horizontal="center"/>
    </xf>
    <xf numFmtId="170" fontId="59" fillId="0" borderId="90" xfId="140" applyNumberFormat="1" applyFont="1" applyFill="1" applyBorder="1" applyAlignment="1"/>
    <xf numFmtId="172" fontId="59" fillId="0" borderId="74" xfId="140" applyNumberFormat="1" applyFont="1" applyFill="1" applyBorder="1" applyAlignment="1"/>
    <xf numFmtId="172" fontId="59" fillId="0" borderId="69" xfId="140" applyNumberFormat="1" applyFont="1" applyFill="1" applyBorder="1"/>
    <xf numFmtId="170" fontId="59" fillId="61" borderId="69" xfId="140" applyNumberFormat="1" applyFont="1" applyFill="1" applyBorder="1"/>
    <xf numFmtId="4" fontId="61" fillId="0" borderId="39" xfId="140" applyNumberFormat="1" applyFont="1" applyBorder="1"/>
    <xf numFmtId="0" fontId="5" fillId="0" borderId="0" xfId="140" applyFont="1"/>
    <xf numFmtId="4" fontId="61" fillId="0" borderId="0" xfId="140" applyNumberFormat="1" applyFont="1" applyBorder="1"/>
    <xf numFmtId="172" fontId="5" fillId="0" borderId="0" xfId="140" applyNumberFormat="1" applyFont="1"/>
    <xf numFmtId="170" fontId="5" fillId="0" borderId="0" xfId="140" applyNumberFormat="1" applyFont="1" applyAlignment="1">
      <alignment horizontal="center"/>
    </xf>
    <xf numFmtId="0" fontId="5" fillId="61" borderId="91" xfId="140" applyFont="1" applyFill="1" applyBorder="1" applyAlignment="1">
      <alignment horizontal="centerContinuous"/>
    </xf>
    <xf numFmtId="170" fontId="58" fillId="61" borderId="94" xfId="140" applyNumberFormat="1" applyFont="1" applyFill="1" applyBorder="1" applyAlignment="1">
      <alignment horizontal="centerContinuous"/>
    </xf>
    <xf numFmtId="170" fontId="58" fillId="61" borderId="0" xfId="140" applyNumberFormat="1" applyFont="1" applyFill="1" applyBorder="1" applyAlignment="1">
      <alignment horizontal="centerContinuous"/>
    </xf>
    <xf numFmtId="170" fontId="5" fillId="0" borderId="0" xfId="140" applyNumberFormat="1" applyFont="1" applyBorder="1"/>
    <xf numFmtId="170" fontId="5" fillId="0" borderId="50" xfId="140" applyNumberFormat="1" applyFont="1" applyFill="1" applyBorder="1" applyAlignment="1"/>
    <xf numFmtId="172" fontId="5" fillId="0" borderId="0" xfId="140" applyNumberFormat="1" applyFont="1" applyFill="1" applyBorder="1" applyAlignment="1"/>
    <xf numFmtId="0" fontId="5" fillId="0" borderId="0" xfId="140" applyNumberFormat="1" applyFont="1" applyFill="1" applyBorder="1" applyAlignment="1">
      <alignment horizontal="center"/>
    </xf>
    <xf numFmtId="170" fontId="5" fillId="0" borderId="0" xfId="140" applyNumberFormat="1" applyFont="1" applyFill="1" applyBorder="1" applyAlignment="1"/>
    <xf numFmtId="172" fontId="59" fillId="0" borderId="0" xfId="140" applyNumberFormat="1" applyFont="1" applyFill="1" applyBorder="1" applyAlignment="1">
      <alignment vertical="center"/>
    </xf>
    <xf numFmtId="173" fontId="59" fillId="0" borderId="5" xfId="140" applyNumberFormat="1" applyFont="1" applyFill="1" applyBorder="1" applyAlignment="1">
      <alignment horizontal="center" vertical="center" wrapText="1"/>
    </xf>
    <xf numFmtId="173" fontId="59" fillId="0" borderId="15" xfId="140" applyNumberFormat="1" applyFont="1" applyFill="1" applyBorder="1" applyAlignment="1">
      <alignment horizontal="center" vertical="center" wrapText="1"/>
    </xf>
    <xf numFmtId="168" fontId="59" fillId="0" borderId="58" xfId="140" applyNumberFormat="1" applyFont="1" applyFill="1" applyBorder="1" applyAlignment="1">
      <alignment horizontal="center" vertical="center" wrapText="1"/>
    </xf>
    <xf numFmtId="171" fontId="59" fillId="0" borderId="18" xfId="140" applyNumberFormat="1" applyFont="1" applyFill="1" applyBorder="1" applyAlignment="1">
      <alignment horizontal="center" vertical="center" wrapText="1"/>
    </xf>
    <xf numFmtId="171" fontId="59" fillId="0" borderId="6" xfId="140" applyNumberFormat="1" applyFont="1" applyFill="1" applyBorder="1" applyAlignment="1">
      <alignment horizontal="center" vertical="center" wrapText="1"/>
    </xf>
    <xf numFmtId="3" fontId="59" fillId="0" borderId="7" xfId="48" applyNumberFormat="1" applyFont="1" applyFill="1" applyBorder="1" applyAlignment="1">
      <alignment horizontal="center" vertical="center" wrapText="1"/>
    </xf>
    <xf numFmtId="0" fontId="59" fillId="0" borderId="18" xfId="140" applyFont="1" applyFill="1" applyBorder="1" applyAlignment="1" applyProtection="1">
      <alignment horizontal="center" vertical="center" wrapText="1"/>
    </xf>
    <xf numFmtId="170" fontId="59" fillId="0" borderId="39" xfId="48" applyNumberFormat="1" applyFont="1" applyFill="1" applyBorder="1" applyAlignment="1">
      <alignment horizontal="center" vertical="center" wrapText="1"/>
    </xf>
    <xf numFmtId="0" fontId="59" fillId="0" borderId="6" xfId="140" applyFont="1" applyFill="1" applyBorder="1" applyAlignment="1" applyProtection="1">
      <alignment horizontal="center" vertical="center" wrapText="1"/>
    </xf>
    <xf numFmtId="168" fontId="59" fillId="0" borderId="7" xfId="140" applyNumberFormat="1" applyFont="1" applyFill="1" applyBorder="1" applyAlignment="1" applyProtection="1">
      <alignment horizontal="center" vertical="center" wrapText="1"/>
    </xf>
    <xf numFmtId="168" fontId="59" fillId="0" borderId="18" xfId="140" applyNumberFormat="1" applyFont="1" applyFill="1" applyBorder="1" applyAlignment="1" applyProtection="1">
      <alignment horizontal="center" vertical="center" textRotation="90" wrapText="1"/>
    </xf>
    <xf numFmtId="0" fontId="59" fillId="0" borderId="40" xfId="140" applyFont="1" applyFill="1" applyBorder="1" applyAlignment="1" applyProtection="1">
      <alignment horizontal="center" vertical="center" wrapText="1"/>
    </xf>
    <xf numFmtId="173" fontId="60" fillId="0" borderId="0" xfId="48" applyNumberFormat="1" applyFont="1" applyFill="1" applyAlignment="1">
      <alignment horizontal="center"/>
    </xf>
    <xf numFmtId="168" fontId="59" fillId="0" borderId="69" xfId="140" applyNumberFormat="1" applyFont="1" applyBorder="1" applyAlignment="1">
      <alignment horizontal="center" vertical="center" wrapText="1"/>
    </xf>
    <xf numFmtId="171" fontId="59" fillId="0" borderId="74" xfId="140" applyNumberFormat="1" applyFont="1" applyFill="1" applyBorder="1" applyAlignment="1">
      <alignment horizontal="center" vertical="center" wrapText="1"/>
    </xf>
    <xf numFmtId="171" fontId="59" fillId="0" borderId="68" xfId="140" applyNumberFormat="1" applyFont="1" applyFill="1" applyBorder="1" applyAlignment="1">
      <alignment horizontal="center" vertical="center" wrapText="1"/>
    </xf>
    <xf numFmtId="171" fontId="59" fillId="0" borderId="73" xfId="140" applyNumberFormat="1" applyFont="1" applyFill="1" applyBorder="1" applyAlignment="1">
      <alignment horizontal="center" vertical="center" wrapText="1"/>
    </xf>
    <xf numFmtId="171" fontId="59" fillId="0" borderId="44" xfId="140" applyNumberFormat="1" applyFont="1" applyFill="1" applyBorder="1" applyAlignment="1">
      <alignment horizontal="center" vertical="center" wrapText="1"/>
    </xf>
    <xf numFmtId="171" fontId="59" fillId="0" borderId="74" xfId="140" applyNumberFormat="1" applyFont="1" applyFill="1" applyBorder="1" applyAlignment="1">
      <alignment horizontal="center" wrapText="1"/>
    </xf>
    <xf numFmtId="168" fontId="59" fillId="0" borderId="45" xfId="48" applyNumberFormat="1" applyFont="1" applyFill="1" applyBorder="1" applyAlignment="1">
      <alignment horizontal="right" vertical="center"/>
    </xf>
    <xf numFmtId="168" fontId="73" fillId="0" borderId="1" xfId="48" applyNumberFormat="1" applyFont="1" applyFill="1" applyBorder="1" applyAlignment="1">
      <alignment vertical="center"/>
    </xf>
    <xf numFmtId="168" fontId="5" fillId="0" borderId="46" xfId="48" applyNumberFormat="1" applyFont="1" applyFill="1" applyBorder="1" applyAlignment="1">
      <alignment horizontal="right" vertical="center"/>
    </xf>
    <xf numFmtId="168" fontId="5" fillId="64" borderId="46" xfId="48" applyNumberFormat="1" applyFill="1" applyBorder="1" applyAlignment="1">
      <alignment horizontal="right" vertical="center"/>
    </xf>
    <xf numFmtId="168" fontId="0" fillId="65" borderId="1" xfId="48" applyNumberFormat="1" applyFont="1" applyFill="1" applyBorder="1" applyAlignment="1">
      <alignment vertical="center"/>
    </xf>
    <xf numFmtId="168" fontId="0" fillId="0" borderId="1" xfId="48" applyNumberFormat="1" applyFont="1" applyFill="1" applyBorder="1" applyAlignment="1">
      <alignment vertical="center"/>
    </xf>
    <xf numFmtId="168" fontId="5" fillId="0" borderId="46" xfId="48" applyNumberFormat="1" applyFill="1" applyBorder="1" applyAlignment="1">
      <alignment horizontal="right" vertical="center"/>
    </xf>
    <xf numFmtId="168" fontId="5" fillId="0" borderId="1" xfId="48" applyNumberFormat="1" applyFont="1" applyFill="1" applyBorder="1" applyAlignment="1">
      <alignment vertical="center"/>
    </xf>
    <xf numFmtId="168" fontId="5" fillId="64" borderId="2" xfId="48" applyNumberFormat="1" applyFill="1" applyBorder="1" applyAlignment="1">
      <alignment horizontal="right" vertical="center"/>
    </xf>
    <xf numFmtId="168" fontId="5" fillId="66" borderId="50" xfId="48" applyNumberFormat="1" applyFill="1" applyBorder="1" applyAlignment="1">
      <alignment vertical="center"/>
    </xf>
    <xf numFmtId="168" fontId="5" fillId="66" borderId="46" xfId="48" applyNumberFormat="1" applyFill="1" applyBorder="1" applyAlignment="1">
      <alignment horizontal="right" vertical="center"/>
    </xf>
    <xf numFmtId="168" fontId="5" fillId="0" borderId="41" xfId="48" applyNumberFormat="1" applyFill="1" applyBorder="1" applyAlignment="1">
      <alignment horizontal="right" vertical="center"/>
    </xf>
    <xf numFmtId="168" fontId="5" fillId="0" borderId="41" xfId="48" applyNumberFormat="1" applyFill="1" applyBorder="1" applyAlignment="1">
      <alignment vertical="center"/>
    </xf>
    <xf numFmtId="168" fontId="5" fillId="0" borderId="45" xfId="48" applyNumberFormat="1" applyFill="1" applyBorder="1" applyAlignment="1">
      <alignment horizontal="right" vertical="center"/>
    </xf>
    <xf numFmtId="168" fontId="5" fillId="0" borderId="41" xfId="48" applyNumberFormat="1" applyFill="1" applyBorder="1"/>
    <xf numFmtId="168" fontId="5" fillId="66" borderId="57" xfId="48" applyNumberFormat="1" applyFill="1" applyBorder="1" applyAlignment="1">
      <alignment vertical="center"/>
    </xf>
    <xf numFmtId="168" fontId="5" fillId="66" borderId="47" xfId="48" applyNumberFormat="1" applyFill="1" applyBorder="1" applyAlignment="1">
      <alignment horizontal="right" vertical="center"/>
    </xf>
    <xf numFmtId="171" fontId="59" fillId="0" borderId="58" xfId="140" applyNumberFormat="1" applyFont="1" applyFill="1" applyBorder="1" applyAlignment="1">
      <alignment horizontal="center" vertical="center" wrapText="1"/>
    </xf>
    <xf numFmtId="168" fontId="59" fillId="0" borderId="15" xfId="140" applyNumberFormat="1" applyFont="1" applyFill="1" applyBorder="1" applyAlignment="1" applyProtection="1">
      <alignment horizontal="center" vertical="center" wrapText="1"/>
    </xf>
    <xf numFmtId="168" fontId="59" fillId="0" borderId="58" xfId="140" applyNumberFormat="1" applyFont="1" applyFill="1" applyBorder="1" applyAlignment="1" applyProtection="1">
      <alignment horizontal="center" vertical="center" wrapText="1"/>
    </xf>
    <xf numFmtId="168" fontId="59" fillId="0" borderId="18" xfId="133" applyNumberFormat="1" applyFont="1" applyFill="1" applyBorder="1" applyAlignment="1" applyProtection="1">
      <alignment horizontal="center" vertical="center" wrapText="1"/>
    </xf>
    <xf numFmtId="168" fontId="59" fillId="0" borderId="5" xfId="140" applyNumberFormat="1" applyFont="1" applyFill="1" applyBorder="1" applyAlignment="1" applyProtection="1">
      <alignment horizontal="center" vertical="center" textRotation="90" wrapText="1"/>
    </xf>
    <xf numFmtId="173" fontId="60" fillId="0" borderId="9" xfId="48" applyNumberFormat="1" applyFont="1" applyFill="1" applyBorder="1" applyAlignment="1">
      <alignment horizontal="center"/>
    </xf>
    <xf numFmtId="171" fontId="59" fillId="0" borderId="69" xfId="140" applyNumberFormat="1" applyFont="1" applyFill="1" applyBorder="1" applyAlignment="1">
      <alignment horizontal="center" vertical="center" wrapText="1"/>
    </xf>
    <xf numFmtId="171" fontId="59" fillId="0" borderId="13" xfId="140" applyNumberFormat="1" applyFont="1" applyFill="1" applyBorder="1" applyAlignment="1">
      <alignment horizontal="center" vertical="center" wrapText="1"/>
    </xf>
    <xf numFmtId="171" fontId="59" fillId="0" borderId="74" xfId="133" applyNumberFormat="1" applyFont="1" applyFill="1" applyBorder="1" applyAlignment="1">
      <alignment horizontal="center" vertical="center" wrapText="1"/>
    </xf>
    <xf numFmtId="171" fontId="59" fillId="0" borderId="14" xfId="140" applyNumberFormat="1" applyFont="1" applyFill="1" applyBorder="1" applyAlignment="1">
      <alignment horizontal="center" wrapText="1"/>
    </xf>
    <xf numFmtId="168" fontId="59" fillId="0" borderId="52" xfId="48" applyNumberFormat="1" applyFont="1" applyFill="1" applyBorder="1" applyAlignment="1">
      <alignment horizontal="right" vertical="center"/>
    </xf>
    <xf numFmtId="168" fontId="59" fillId="0" borderId="53" xfId="48" applyNumberFormat="1" applyFont="1" applyFill="1" applyBorder="1" applyAlignment="1">
      <alignment horizontal="right" vertical="center"/>
    </xf>
    <xf numFmtId="168" fontId="5" fillId="0" borderId="46" xfId="48" applyNumberFormat="1" applyFont="1" applyFill="1" applyBorder="1" applyAlignment="1">
      <alignment wrapText="1"/>
    </xf>
    <xf numFmtId="168" fontId="5" fillId="64" borderId="8" xfId="48" applyNumberFormat="1" applyFill="1" applyBorder="1" applyAlignment="1">
      <alignment horizontal="right" vertical="center"/>
    </xf>
    <xf numFmtId="168" fontId="5" fillId="64" borderId="65" xfId="48" applyNumberFormat="1" applyFill="1" applyBorder="1" applyAlignment="1">
      <alignment horizontal="right" vertical="center"/>
    </xf>
    <xf numFmtId="168" fontId="0" fillId="0" borderId="46" xfId="48" applyNumberFormat="1" applyFont="1" applyFill="1" applyBorder="1" applyAlignment="1">
      <alignment horizontal="left" vertical="center"/>
    </xf>
    <xf numFmtId="168" fontId="58" fillId="0" borderId="46" xfId="48" applyNumberFormat="1" applyFont="1" applyFill="1" applyBorder="1" applyAlignment="1">
      <alignment horizontal="center" vertical="center"/>
    </xf>
    <xf numFmtId="168" fontId="5" fillId="0" borderId="77" xfId="48" applyNumberFormat="1" applyFont="1" applyFill="1" applyBorder="1" applyAlignment="1">
      <alignment horizontal="left" vertical="justify"/>
    </xf>
    <xf numFmtId="168" fontId="5" fillId="0" borderId="65" xfId="48" applyNumberFormat="1" applyFont="1" applyFill="1" applyBorder="1" applyAlignment="1">
      <alignment horizontal="right" vertical="center"/>
    </xf>
    <xf numFmtId="168" fontId="5" fillId="0" borderId="46" xfId="48" applyNumberFormat="1" applyFill="1" applyBorder="1" applyAlignment="1">
      <alignment horizontal="left" vertical="center"/>
    </xf>
    <xf numFmtId="168" fontId="5" fillId="65" borderId="8" xfId="48" applyNumberFormat="1" applyFont="1" applyFill="1" applyBorder="1" applyAlignment="1">
      <alignment horizontal="right" vertical="center"/>
    </xf>
    <xf numFmtId="168" fontId="5" fillId="65" borderId="65" xfId="48" applyNumberFormat="1" applyFont="1" applyFill="1" applyBorder="1" applyAlignment="1">
      <alignment horizontal="right" vertical="center"/>
    </xf>
    <xf numFmtId="168" fontId="59" fillId="0" borderId="67" xfId="48" applyNumberFormat="1" applyFont="1" applyFill="1" applyBorder="1" applyAlignment="1">
      <alignment vertical="center"/>
    </xf>
    <xf numFmtId="168" fontId="5" fillId="0" borderId="9" xfId="48" applyNumberFormat="1" applyFill="1" applyBorder="1" applyAlignment="1">
      <alignment vertical="center"/>
    </xf>
    <xf numFmtId="168" fontId="5" fillId="0" borderId="10" xfId="48" applyNumberFormat="1" applyFill="1" applyBorder="1" applyAlignment="1">
      <alignment vertical="center"/>
    </xf>
    <xf numFmtId="168" fontId="5" fillId="66" borderId="8" xfId="48" applyNumberFormat="1" applyFill="1" applyBorder="1" applyAlignment="1">
      <alignment horizontal="right" vertical="center"/>
    </xf>
    <xf numFmtId="168" fontId="5" fillId="66" borderId="65" xfId="48" applyNumberFormat="1" applyFill="1" applyBorder="1" applyAlignment="1">
      <alignment horizontal="right" vertical="center"/>
    </xf>
    <xf numFmtId="168" fontId="5" fillId="0" borderId="8" xfId="48" applyNumberFormat="1" applyFill="1" applyBorder="1" applyAlignment="1">
      <alignment vertical="center"/>
    </xf>
    <xf numFmtId="168" fontId="5" fillId="0" borderId="9" xfId="48" applyNumberFormat="1" applyBorder="1"/>
    <xf numFmtId="168" fontId="5" fillId="0" borderId="10" xfId="48" applyNumberFormat="1" applyBorder="1"/>
    <xf numFmtId="168" fontId="5" fillId="66" borderId="3" xfId="48" applyNumberFormat="1" applyFill="1" applyBorder="1" applyAlignment="1">
      <alignment horizontal="right" vertical="center"/>
    </xf>
    <xf numFmtId="168" fontId="5" fillId="66" borderId="4" xfId="48" applyNumberFormat="1" applyFill="1" applyBorder="1" applyAlignment="1">
      <alignment horizontal="right" vertical="center"/>
    </xf>
    <xf numFmtId="168" fontId="59" fillId="0" borderId="39" xfId="140" applyNumberFormat="1" applyFont="1" applyFill="1" applyBorder="1" applyAlignment="1" applyProtection="1">
      <alignment horizontal="center" vertical="center" wrapText="1"/>
    </xf>
    <xf numFmtId="171" fontId="59" fillId="0" borderId="48" xfId="140" applyNumberFormat="1" applyFont="1" applyFill="1" applyBorder="1" applyAlignment="1">
      <alignment horizontal="center" vertical="center" wrapText="1"/>
    </xf>
    <xf numFmtId="0" fontId="51" fillId="0" borderId="0" xfId="140" applyFont="1"/>
    <xf numFmtId="0" fontId="74" fillId="0" borderId="0" xfId="140" applyFont="1"/>
    <xf numFmtId="14" fontId="51" fillId="0" borderId="0" xfId="140" applyNumberFormat="1" applyFont="1" applyAlignment="1">
      <alignment horizontal="left"/>
    </xf>
    <xf numFmtId="20" fontId="51" fillId="0" borderId="0" xfId="140" applyNumberFormat="1" applyFont="1" applyAlignment="1">
      <alignment horizontal="left"/>
    </xf>
    <xf numFmtId="0" fontId="51" fillId="0" borderId="0" xfId="140" applyFont="1" applyAlignment="1">
      <alignment wrapText="1"/>
    </xf>
    <xf numFmtId="165" fontId="51" fillId="0" borderId="0" xfId="140" applyNumberFormat="1" applyFont="1"/>
    <xf numFmtId="4" fontId="51" fillId="56" borderId="0" xfId="140" applyNumberFormat="1" applyFont="1" applyFill="1"/>
    <xf numFmtId="2" fontId="51" fillId="0" borderId="0" xfId="140" applyNumberFormat="1" applyFont="1"/>
    <xf numFmtId="0" fontId="5" fillId="0" borderId="0" xfId="140" applyFont="1" applyFill="1"/>
    <xf numFmtId="0" fontId="49" fillId="0" borderId="0" xfId="140" applyFont="1" applyFill="1"/>
    <xf numFmtId="4" fontId="49" fillId="0" borderId="0" xfId="140" applyNumberFormat="1" applyFont="1" applyFill="1"/>
    <xf numFmtId="0" fontId="72" fillId="0" borderId="0" xfId="140" applyFill="1" applyAlignment="1">
      <alignment horizontal="center"/>
    </xf>
    <xf numFmtId="0" fontId="72" fillId="0" borderId="0" xfId="140" applyFill="1"/>
    <xf numFmtId="0" fontId="72" fillId="0" borderId="0" xfId="140"/>
    <xf numFmtId="0" fontId="68" fillId="0" borderId="0" xfId="140" applyFont="1" applyFill="1" applyAlignment="1">
      <alignment vertical="center" wrapText="1"/>
    </xf>
    <xf numFmtId="0" fontId="69" fillId="56" borderId="0" xfId="140" applyFont="1" applyFill="1" applyAlignment="1">
      <alignment vertical="center"/>
    </xf>
    <xf numFmtId="4" fontId="49" fillId="56" borderId="0" xfId="140" applyNumberFormat="1" applyFont="1" applyFill="1"/>
    <xf numFmtId="0" fontId="5" fillId="56" borderId="0" xfId="140" applyFont="1" applyFill="1"/>
    <xf numFmtId="0" fontId="49" fillId="56" borderId="0" xfId="140" applyFont="1" applyFill="1"/>
    <xf numFmtId="0" fontId="72" fillId="56" borderId="0" xfId="140" applyFill="1" applyAlignment="1">
      <alignment horizontal="center"/>
    </xf>
    <xf numFmtId="0" fontId="72" fillId="56" borderId="0" xfId="140" applyFill="1"/>
    <xf numFmtId="0" fontId="69" fillId="0" borderId="0" xfId="140" applyFont="1" applyFill="1" applyAlignment="1">
      <alignment vertical="center" wrapText="1"/>
    </xf>
    <xf numFmtId="14" fontId="69" fillId="0" borderId="0" xfId="140" applyNumberFormat="1" applyFont="1" applyFill="1" applyAlignment="1">
      <alignment horizontal="left" vertical="center" wrapText="1"/>
    </xf>
    <xf numFmtId="20" fontId="69" fillId="0" borderId="0" xfId="140" applyNumberFormat="1" applyFont="1" applyFill="1" applyAlignment="1">
      <alignment horizontal="left" vertical="center" wrapText="1"/>
    </xf>
    <xf numFmtId="168" fontId="70" fillId="0" borderId="0" xfId="140" applyNumberFormat="1" applyFont="1"/>
    <xf numFmtId="0" fontId="72" fillId="0" borderId="0" xfId="140" applyAlignment="1">
      <alignment horizontal="center"/>
    </xf>
    <xf numFmtId="0" fontId="5" fillId="0" borderId="0" xfId="140" applyFont="1" applyFill="1" applyAlignment="1">
      <alignment horizontal="center" vertical="center"/>
    </xf>
    <xf numFmtId="0" fontId="72" fillId="0" borderId="0" xfId="140" applyFill="1" applyAlignment="1">
      <alignment horizontal="center" vertical="center"/>
    </xf>
    <xf numFmtId="165" fontId="72" fillId="0" borderId="0" xfId="140" applyNumberFormat="1" applyAlignment="1">
      <alignment wrapText="1"/>
    </xf>
    <xf numFmtId="176" fontId="5" fillId="70" borderId="0" xfId="140" applyNumberFormat="1" applyFont="1" applyFill="1" applyAlignment="1">
      <alignment wrapText="1"/>
    </xf>
    <xf numFmtId="168" fontId="5" fillId="70" borderId="0" xfId="140" applyNumberFormat="1" applyFont="1" applyFill="1" applyAlignment="1">
      <alignment wrapText="1"/>
    </xf>
    <xf numFmtId="168" fontId="5" fillId="0" borderId="0" xfId="140" applyNumberFormat="1" applyFont="1" applyFill="1" applyAlignment="1">
      <alignment wrapText="1"/>
    </xf>
    <xf numFmtId="168" fontId="5" fillId="0" borderId="0" xfId="140" applyNumberFormat="1" applyFont="1" applyAlignment="1">
      <alignment horizontal="center" wrapText="1"/>
    </xf>
    <xf numFmtId="0" fontId="49" fillId="61" borderId="0" xfId="140" applyFont="1" applyFill="1" applyAlignment="1">
      <alignment wrapText="1"/>
    </xf>
    <xf numFmtId="0" fontId="5" fillId="0" borderId="0" xfId="140" applyFont="1" applyAlignment="1">
      <alignment wrapText="1"/>
    </xf>
    <xf numFmtId="0" fontId="72" fillId="61" borderId="0" xfId="140" applyFill="1"/>
    <xf numFmtId="0" fontId="51" fillId="0" borderId="0" xfId="140" applyFont="1" applyAlignment="1">
      <alignment horizontal="center"/>
    </xf>
    <xf numFmtId="4" fontId="72" fillId="0" borderId="0" xfId="140" applyNumberFormat="1" applyFill="1"/>
    <xf numFmtId="3" fontId="72" fillId="0" borderId="0" xfId="140" applyNumberFormat="1" applyFill="1"/>
    <xf numFmtId="0" fontId="69" fillId="0" borderId="0" xfId="140" applyFont="1" applyFill="1" applyAlignment="1"/>
    <xf numFmtId="0" fontId="68" fillId="0" borderId="0" xfId="140" applyFont="1" applyFill="1" applyAlignment="1">
      <alignment wrapText="1"/>
    </xf>
    <xf numFmtId="0" fontId="69" fillId="0" borderId="0" xfId="140" applyFont="1" applyFill="1" applyAlignment="1">
      <alignment wrapText="1"/>
    </xf>
    <xf numFmtId="14" fontId="1" fillId="0" borderId="0" xfId="141" applyNumberFormat="1" applyAlignment="1">
      <alignment horizontal="left"/>
    </xf>
    <xf numFmtId="20" fontId="1" fillId="0" borderId="0" xfId="141" applyNumberFormat="1" applyAlignment="1">
      <alignment horizontal="left"/>
    </xf>
    <xf numFmtId="0" fontId="5" fillId="57" borderId="0" xfId="140" applyFont="1" applyFill="1" applyAlignment="1">
      <alignment wrapText="1"/>
    </xf>
    <xf numFmtId="0" fontId="5" fillId="63" borderId="0" xfId="140" applyFont="1" applyFill="1" applyAlignment="1">
      <alignment wrapText="1"/>
    </xf>
    <xf numFmtId="0" fontId="5" fillId="71" borderId="0" xfId="140" applyFont="1" applyFill="1" applyAlignment="1">
      <alignment wrapText="1"/>
    </xf>
    <xf numFmtId="165" fontId="1" fillId="0" borderId="0" xfId="142" applyNumberFormat="1"/>
    <xf numFmtId="0" fontId="1" fillId="0" borderId="0" xfId="134"/>
    <xf numFmtId="167" fontId="1" fillId="57" borderId="0" xfId="134" applyNumberFormat="1" applyFill="1"/>
    <xf numFmtId="167" fontId="1" fillId="63" borderId="0" xfId="134" applyNumberFormat="1" applyFill="1"/>
    <xf numFmtId="0" fontId="51" fillId="61" borderId="0" xfId="140" applyFont="1" applyFill="1" applyAlignment="1">
      <alignment horizontal="center"/>
    </xf>
    <xf numFmtId="177" fontId="72" fillId="71" borderId="0" xfId="140" applyNumberFormat="1" applyFill="1"/>
    <xf numFmtId="4" fontId="1" fillId="0" borderId="0" xfId="134" applyNumberFormat="1"/>
    <xf numFmtId="167" fontId="1" fillId="0" borderId="0" xfId="134" applyNumberFormat="1" applyFill="1"/>
    <xf numFmtId="0" fontId="1" fillId="73" borderId="0" xfId="134" applyFill="1"/>
    <xf numFmtId="3" fontId="1" fillId="57" borderId="0" xfId="134" applyNumberFormat="1" applyFill="1"/>
    <xf numFmtId="3" fontId="1" fillId="63" borderId="0" xfId="134" applyNumberFormat="1" applyFill="1"/>
    <xf numFmtId="0" fontId="1" fillId="0" borderId="0" xfId="134" applyFill="1"/>
    <xf numFmtId="3" fontId="1" fillId="0" borderId="0" xfId="134" applyNumberFormat="1"/>
    <xf numFmtId="168" fontId="72" fillId="0" borderId="0" xfId="140" applyNumberFormat="1" applyFill="1"/>
    <xf numFmtId="167" fontId="72" fillId="0" borderId="0" xfId="140" applyNumberFormat="1" applyFill="1"/>
    <xf numFmtId="175" fontId="72" fillId="0" borderId="0" xfId="140" applyNumberFormat="1" applyFill="1"/>
    <xf numFmtId="0" fontId="69" fillId="0" borderId="0" xfId="140" applyFont="1" applyFill="1" applyAlignment="1">
      <alignment vertical="center"/>
    </xf>
    <xf numFmtId="168" fontId="72" fillId="0" borderId="0" xfId="140" applyNumberFormat="1"/>
    <xf numFmtId="168" fontId="5" fillId="56" borderId="0" xfId="140" applyNumberFormat="1" applyFont="1" applyFill="1" applyAlignment="1">
      <alignment horizontal="center" wrapText="1"/>
    </xf>
    <xf numFmtId="168" fontId="5" fillId="0" borderId="0" xfId="140" applyNumberFormat="1" applyFont="1" applyFill="1" applyAlignment="1">
      <alignment horizontal="center" wrapText="1"/>
    </xf>
    <xf numFmtId="0" fontId="5" fillId="0" borderId="0" xfId="140" applyFont="1" applyAlignment="1">
      <alignment horizontal="center" wrapText="1"/>
    </xf>
    <xf numFmtId="0" fontId="72" fillId="0" borderId="0" xfId="140" applyAlignment="1">
      <alignment horizontal="center" wrapText="1"/>
    </xf>
    <xf numFmtId="165" fontId="1" fillId="0" borderId="0" xfId="142" applyNumberFormat="1" applyFill="1"/>
    <xf numFmtId="176" fontId="1" fillId="56" borderId="0" xfId="134" applyNumberFormat="1" applyFill="1"/>
    <xf numFmtId="167" fontId="1" fillId="0" borderId="0" xfId="134" applyNumberFormat="1"/>
    <xf numFmtId="0" fontId="51" fillId="61" borderId="0" xfId="140" applyFont="1" applyFill="1"/>
    <xf numFmtId="0" fontId="1" fillId="0" borderId="0" xfId="143"/>
    <xf numFmtId="0" fontId="1" fillId="0" borderId="0" xfId="143" quotePrefix="1"/>
    <xf numFmtId="14" fontId="1" fillId="0" borderId="0" xfId="143" applyNumberFormat="1" applyAlignment="1">
      <alignment horizontal="left"/>
    </xf>
    <xf numFmtId="20" fontId="1" fillId="0" borderId="0" xfId="143" applyNumberFormat="1" applyAlignment="1">
      <alignment horizontal="left"/>
    </xf>
    <xf numFmtId="0" fontId="3" fillId="0" borderId="0" xfId="143" applyFont="1" applyAlignment="1">
      <alignment wrapText="1"/>
    </xf>
    <xf numFmtId="0" fontId="3" fillId="0" borderId="0" xfId="143" applyFont="1" applyFill="1" applyAlignment="1">
      <alignment wrapText="1"/>
    </xf>
    <xf numFmtId="165" fontId="1" fillId="0" borderId="0" xfId="143" applyNumberFormat="1"/>
    <xf numFmtId="176" fontId="1" fillId="0" borderId="0" xfId="143" applyNumberFormat="1"/>
    <xf numFmtId="4" fontId="1" fillId="0" borderId="0" xfId="143" applyNumberFormat="1"/>
    <xf numFmtId="167" fontId="1" fillId="0" borderId="0" xfId="143" applyNumberFormat="1"/>
    <xf numFmtId="0" fontId="5" fillId="0" borderId="0" xfId="133" applyFont="1" applyAlignment="1">
      <alignment horizontal="center"/>
    </xf>
    <xf numFmtId="0" fontId="5" fillId="0" borderId="0" xfId="140" applyFont="1" applyAlignment="1">
      <alignment horizontal="center"/>
    </xf>
    <xf numFmtId="164" fontId="5" fillId="0" borderId="0" xfId="140" applyNumberFormat="1" applyFont="1" applyFill="1"/>
    <xf numFmtId="164" fontId="5" fillId="0" borderId="87" xfId="140" applyNumberFormat="1" applyFont="1" applyFill="1" applyBorder="1"/>
    <xf numFmtId="164" fontId="5" fillId="0" borderId="96" xfId="140" applyNumberFormat="1" applyFont="1" applyBorder="1"/>
    <xf numFmtId="175" fontId="72" fillId="0" borderId="0" xfId="140" applyNumberFormat="1" applyAlignment="1">
      <alignment horizontal="left"/>
    </xf>
    <xf numFmtId="0" fontId="1" fillId="0" borderId="0" xfId="129"/>
    <xf numFmtId="164" fontId="3" fillId="0" borderId="0" xfId="129" applyNumberFormat="1" applyFont="1" applyAlignment="1"/>
    <xf numFmtId="165" fontId="1" fillId="0" borderId="0" xfId="129" applyNumberFormat="1" applyAlignment="1">
      <alignment horizontal="center"/>
    </xf>
    <xf numFmtId="164" fontId="3" fillId="0" borderId="5" xfId="1" applyNumberFormat="1" applyFont="1" applyBorder="1" applyAlignment="1">
      <alignment horizontal="center" vertical="center" wrapText="1"/>
    </xf>
    <xf numFmtId="164" fontId="3" fillId="0" borderId="6" xfId="1" applyNumberFormat="1" applyFont="1" applyBorder="1" applyAlignment="1">
      <alignment horizontal="center" vertical="center" wrapText="1"/>
    </xf>
    <xf numFmtId="164" fontId="3" fillId="55" borderId="18" xfId="1" applyNumberFormat="1" applyFont="1" applyFill="1" applyBorder="1" applyAlignment="1">
      <alignment horizontal="center" vertical="center" wrapText="1"/>
    </xf>
    <xf numFmtId="164" fontId="3" fillId="55" borderId="6" xfId="1" applyNumberFormat="1" applyFont="1" applyFill="1" applyBorder="1" applyAlignment="1">
      <alignment horizontal="center" vertical="center" wrapText="1"/>
    </xf>
    <xf numFmtId="164" fontId="3" fillId="0" borderId="15" xfId="1" applyNumberFormat="1" applyFont="1" applyBorder="1" applyAlignment="1">
      <alignment horizontal="center" vertical="center" wrapText="1"/>
    </xf>
    <xf numFmtId="164" fontId="3" fillId="55" borderId="58" xfId="1" applyNumberFormat="1" applyFont="1" applyFill="1" applyBorder="1" applyAlignment="1">
      <alignment horizontal="center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164" fontId="3" fillId="0" borderId="7" xfId="1" applyNumberFormat="1" applyFont="1" applyBorder="1" applyAlignment="1">
      <alignment horizontal="center" vertical="center" wrapText="1"/>
    </xf>
    <xf numFmtId="0" fontId="3" fillId="0" borderId="0" xfId="129" applyFont="1" applyAlignment="1">
      <alignment horizontal="center" vertical="center" wrapText="1"/>
    </xf>
    <xf numFmtId="164" fontId="1" fillId="0" borderId="14" xfId="129" applyNumberFormat="1" applyFont="1" applyBorder="1" applyAlignment="1">
      <alignment horizontal="center"/>
    </xf>
    <xf numFmtId="164" fontId="1" fillId="0" borderId="68" xfId="129" applyNumberFormat="1" applyFont="1" applyBorder="1" applyAlignment="1">
      <alignment horizontal="center"/>
    </xf>
    <xf numFmtId="164" fontId="1" fillId="55" borderId="74" xfId="129" applyNumberFormat="1" applyFill="1" applyBorder="1" applyAlignment="1">
      <alignment horizontal="center"/>
    </xf>
    <xf numFmtId="164" fontId="1" fillId="0" borderId="13" xfId="129" applyNumberFormat="1" applyFont="1" applyBorder="1" applyAlignment="1">
      <alignment horizontal="center"/>
    </xf>
    <xf numFmtId="164" fontId="1" fillId="0" borderId="44" xfId="129" applyNumberFormat="1" applyFont="1" applyBorder="1" applyAlignment="1">
      <alignment horizontal="center"/>
    </xf>
    <xf numFmtId="0" fontId="1" fillId="0" borderId="0" xfId="129" applyAlignment="1">
      <alignment horizontal="center"/>
    </xf>
    <xf numFmtId="0" fontId="1" fillId="0" borderId="52" xfId="129" applyNumberFormat="1" applyBorder="1" applyAlignment="1">
      <alignment horizontal="center"/>
    </xf>
    <xf numFmtId="0" fontId="26" fillId="0" borderId="54" xfId="54" applyBorder="1" applyAlignment="1">
      <alignment horizontal="left" indent="1"/>
    </xf>
    <xf numFmtId="164" fontId="1" fillId="0" borderId="95" xfId="129" applyNumberFormat="1" applyBorder="1"/>
    <xf numFmtId="164" fontId="1" fillId="0" borderId="54" xfId="129" applyNumberFormat="1" applyBorder="1"/>
    <xf numFmtId="164" fontId="1" fillId="55" borderId="53" xfId="129" applyNumberFormat="1" applyFill="1" applyBorder="1"/>
    <xf numFmtId="164" fontId="1" fillId="0" borderId="53" xfId="129" applyNumberFormat="1" applyBorder="1"/>
    <xf numFmtId="164" fontId="1" fillId="55" borderId="61" xfId="129" applyNumberFormat="1" applyFill="1" applyBorder="1"/>
    <xf numFmtId="164" fontId="1" fillId="0" borderId="55" xfId="129" applyNumberFormat="1" applyBorder="1"/>
    <xf numFmtId="164" fontId="1" fillId="0" borderId="46" xfId="129" applyNumberFormat="1" applyBorder="1" applyAlignment="1">
      <alignment horizontal="left" indent="2"/>
    </xf>
    <xf numFmtId="0" fontId="6" fillId="0" borderId="2" xfId="1" applyNumberFormat="1" applyBorder="1" applyAlignment="1">
      <alignment horizontal="center"/>
    </xf>
    <xf numFmtId="164" fontId="1" fillId="0" borderId="85" xfId="129" applyNumberFormat="1" applyBorder="1"/>
    <xf numFmtId="164" fontId="1" fillId="0" borderId="12" xfId="129" applyNumberFormat="1" applyBorder="1"/>
    <xf numFmtId="164" fontId="1" fillId="55" borderId="65" xfId="129" applyNumberFormat="1" applyFill="1" applyBorder="1"/>
    <xf numFmtId="164" fontId="1" fillId="0" borderId="65" xfId="129" applyNumberFormat="1" applyBorder="1"/>
    <xf numFmtId="164" fontId="1" fillId="55" borderId="77" xfId="129" applyNumberFormat="1" applyFill="1" applyBorder="1"/>
    <xf numFmtId="164" fontId="1" fillId="0" borderId="45" xfId="129" applyNumberFormat="1" applyBorder="1"/>
    <xf numFmtId="164" fontId="1" fillId="0" borderId="45" xfId="129" applyNumberFormat="1" applyBorder="1" applyAlignment="1">
      <alignment horizontal="left" indent="2"/>
    </xf>
    <xf numFmtId="0" fontId="1" fillId="0" borderId="8" xfId="129" applyNumberFormat="1" applyBorder="1" applyAlignment="1">
      <alignment horizontal="center"/>
    </xf>
    <xf numFmtId="0" fontId="26" fillId="0" borderId="12" xfId="54" applyBorder="1" applyAlignment="1">
      <alignment horizontal="left" indent="1"/>
    </xf>
    <xf numFmtId="0" fontId="1" fillId="0" borderId="2" xfId="129" applyNumberFormat="1" applyBorder="1" applyAlignment="1">
      <alignment horizontal="center"/>
    </xf>
    <xf numFmtId="164" fontId="1" fillId="0" borderId="70" xfId="129" applyNumberFormat="1" applyBorder="1"/>
    <xf numFmtId="164" fontId="1" fillId="0" borderId="11" xfId="129" applyNumberFormat="1" applyBorder="1"/>
    <xf numFmtId="164" fontId="1" fillId="55" borderId="1" xfId="129" applyNumberFormat="1" applyFill="1" applyBorder="1"/>
    <xf numFmtId="164" fontId="1" fillId="0" borderId="1" xfId="129" applyNumberFormat="1" applyBorder="1"/>
    <xf numFmtId="164" fontId="1" fillId="55" borderId="51" xfId="129" applyNumberFormat="1" applyFill="1" applyBorder="1"/>
    <xf numFmtId="164" fontId="1" fillId="0" borderId="46" xfId="129" applyNumberFormat="1" applyBorder="1"/>
    <xf numFmtId="0" fontId="6" fillId="0" borderId="49" xfId="1" applyNumberFormat="1" applyBorder="1" applyAlignment="1">
      <alignment horizontal="center"/>
    </xf>
    <xf numFmtId="164" fontId="1" fillId="0" borderId="67" xfId="129" applyNumberFormat="1" applyBorder="1"/>
    <xf numFmtId="164" fontId="1" fillId="0" borderId="67" xfId="129" applyNumberFormat="1" applyBorder="1" applyAlignment="1">
      <alignment horizontal="left" indent="2"/>
    </xf>
    <xf numFmtId="0" fontId="1" fillId="0" borderId="49" xfId="129" quotePrefix="1" applyNumberFormat="1" applyBorder="1" applyAlignment="1">
      <alignment horizontal="center"/>
    </xf>
    <xf numFmtId="164" fontId="26" fillId="0" borderId="49" xfId="54" applyNumberFormat="1" applyBorder="1" applyAlignment="1">
      <alignment horizontal="left" indent="1"/>
    </xf>
    <xf numFmtId="164" fontId="26" fillId="0" borderId="64" xfId="54" applyNumberFormat="1" applyBorder="1" applyAlignment="1">
      <alignment horizontal="left" indent="1"/>
    </xf>
    <xf numFmtId="164" fontId="26" fillId="0" borderId="60" xfId="54" applyNumberFormat="1" applyBorder="1" applyAlignment="1">
      <alignment horizontal="left" indent="1"/>
    </xf>
    <xf numFmtId="0" fontId="3" fillId="0" borderId="3" xfId="129" applyNumberFormat="1" applyFont="1" applyBorder="1" applyAlignment="1">
      <alignment horizontal="center"/>
    </xf>
    <xf numFmtId="0" fontId="3" fillId="0" borderId="17" xfId="129" applyFont="1" applyBorder="1" applyAlignment="1">
      <alignment horizontal="left"/>
    </xf>
    <xf numFmtId="164" fontId="3" fillId="0" borderId="3" xfId="129" applyNumberFormat="1" applyFont="1" applyBorder="1" applyAlignment="1">
      <alignment horizontal="right"/>
    </xf>
    <xf numFmtId="164" fontId="3" fillId="0" borderId="4" xfId="129" applyNumberFormat="1" applyFont="1" applyBorder="1" applyAlignment="1">
      <alignment horizontal="right"/>
    </xf>
    <xf numFmtId="164" fontId="3" fillId="0" borderId="17" xfId="129" applyNumberFormat="1" applyFont="1" applyBorder="1" applyAlignment="1">
      <alignment horizontal="right"/>
    </xf>
    <xf numFmtId="164" fontId="3" fillId="55" borderId="4" xfId="129" applyNumberFormat="1" applyFont="1" applyFill="1" applyBorder="1" applyAlignment="1">
      <alignment horizontal="right"/>
    </xf>
    <xf numFmtId="164" fontId="3" fillId="55" borderId="62" xfId="129" applyNumberFormat="1" applyFont="1" applyFill="1" applyBorder="1" applyAlignment="1">
      <alignment horizontal="right"/>
    </xf>
    <xf numFmtId="164" fontId="3" fillId="0" borderId="47" xfId="129" applyNumberFormat="1" applyFont="1" applyBorder="1" applyAlignment="1">
      <alignment horizontal="right"/>
    </xf>
    <xf numFmtId="164" fontId="3" fillId="0" borderId="47" xfId="129" applyNumberFormat="1" applyFont="1" applyBorder="1" applyAlignment="1">
      <alignment horizontal="left" indent="2"/>
    </xf>
    <xf numFmtId="0" fontId="3" fillId="0" borderId="0" xfId="129" applyFont="1"/>
    <xf numFmtId="0" fontId="1" fillId="0" borderId="0" xfId="144"/>
    <xf numFmtId="165" fontId="1" fillId="0" borderId="0" xfId="144" applyNumberFormat="1" applyAlignment="1">
      <alignment horizontal="center"/>
    </xf>
    <xf numFmtId="164" fontId="1" fillId="0" borderId="0" xfId="144" applyNumberFormat="1"/>
    <xf numFmtId="165" fontId="3" fillId="0" borderId="5" xfId="144" applyNumberFormat="1" applyFont="1" applyBorder="1" applyAlignment="1">
      <alignment horizontal="center" vertical="center" wrapText="1"/>
    </xf>
    <xf numFmtId="0" fontId="3" fillId="0" borderId="15" xfId="144" applyFont="1" applyBorder="1" applyAlignment="1">
      <alignment horizontal="center" vertical="center" wrapText="1"/>
    </xf>
    <xf numFmtId="0" fontId="3" fillId="0" borderId="0" xfId="144" applyFont="1" applyAlignment="1">
      <alignment horizontal="center" vertical="center" wrapText="1"/>
    </xf>
    <xf numFmtId="165" fontId="1" fillId="0" borderId="9" xfId="144" applyNumberFormat="1" applyBorder="1" applyAlignment="1">
      <alignment horizontal="center"/>
    </xf>
    <xf numFmtId="0" fontId="1" fillId="0" borderId="16" xfId="144" applyBorder="1"/>
    <xf numFmtId="165" fontId="1" fillId="0" borderId="14" xfId="144" applyNumberFormat="1" applyBorder="1" applyAlignment="1">
      <alignment horizontal="center"/>
    </xf>
    <xf numFmtId="0" fontId="1" fillId="0" borderId="13" xfId="144" applyBorder="1" applyAlignment="1">
      <alignment horizontal="center"/>
    </xf>
    <xf numFmtId="0" fontId="1" fillId="0" borderId="0" xfId="144" applyAlignment="1">
      <alignment horizontal="center"/>
    </xf>
    <xf numFmtId="165" fontId="1" fillId="0" borderId="8" xfId="144" applyNumberFormat="1" applyBorder="1" applyAlignment="1">
      <alignment horizontal="center"/>
    </xf>
    <xf numFmtId="0" fontId="3" fillId="0" borderId="12" xfId="144" applyFont="1" applyBorder="1"/>
    <xf numFmtId="164" fontId="3" fillId="0" borderId="85" xfId="144" applyNumberFormat="1" applyFont="1" applyBorder="1" applyAlignment="1">
      <alignment horizontal="right"/>
    </xf>
    <xf numFmtId="164" fontId="3" fillId="0" borderId="65" xfId="144" applyNumberFormat="1" applyFont="1" applyBorder="1" applyAlignment="1">
      <alignment horizontal="right"/>
    </xf>
    <xf numFmtId="164" fontId="3" fillId="0" borderId="66" xfId="144" applyNumberFormat="1" applyFont="1" applyBorder="1" applyAlignment="1">
      <alignment horizontal="right"/>
    </xf>
    <xf numFmtId="164" fontId="1" fillId="55" borderId="65" xfId="144" applyNumberFormat="1" applyFill="1" applyBorder="1" applyAlignment="1">
      <alignment horizontal="right"/>
    </xf>
    <xf numFmtId="164" fontId="1" fillId="0" borderId="65" xfId="144" applyNumberFormat="1" applyBorder="1" applyAlignment="1">
      <alignment horizontal="right"/>
    </xf>
    <xf numFmtId="164" fontId="1" fillId="0" borderId="12" xfId="144" applyNumberFormat="1" applyBorder="1" applyAlignment="1">
      <alignment horizontal="right"/>
    </xf>
    <xf numFmtId="164" fontId="1" fillId="55" borderId="77" xfId="144" applyNumberFormat="1" applyFill="1" applyBorder="1" applyAlignment="1">
      <alignment horizontal="right"/>
    </xf>
    <xf numFmtId="164" fontId="1" fillId="0" borderId="45" xfId="144" applyNumberFormat="1" applyBorder="1" applyAlignment="1">
      <alignment horizontal="right"/>
    </xf>
    <xf numFmtId="164" fontId="1" fillId="0" borderId="61" xfId="144" applyNumberFormat="1" applyFont="1" applyBorder="1" applyAlignment="1">
      <alignment horizontal="right"/>
    </xf>
    <xf numFmtId="164" fontId="1" fillId="0" borderId="77" xfId="144" applyNumberFormat="1" applyFont="1" applyBorder="1" applyAlignment="1">
      <alignment horizontal="right"/>
    </xf>
    <xf numFmtId="164" fontId="1" fillId="55" borderId="1" xfId="144" applyNumberFormat="1" applyFill="1" applyBorder="1" applyAlignment="1">
      <alignment horizontal="right"/>
    </xf>
    <xf numFmtId="164" fontId="1" fillId="0" borderId="77" xfId="144" applyNumberFormat="1" applyFont="1" applyBorder="1" applyAlignment="1">
      <alignment horizontal="right" wrapText="1"/>
    </xf>
    <xf numFmtId="165" fontId="1" fillId="0" borderId="2" xfId="144" applyNumberFormat="1" applyBorder="1" applyAlignment="1">
      <alignment horizontal="center"/>
    </xf>
    <xf numFmtId="0" fontId="1" fillId="0" borderId="11" xfId="144" applyBorder="1" applyAlignment="1">
      <alignment horizontal="left" indent="1"/>
    </xf>
    <xf numFmtId="164" fontId="1" fillId="0" borderId="70" xfId="144" applyNumberFormat="1" applyBorder="1" applyAlignment="1">
      <alignment horizontal="right"/>
    </xf>
    <xf numFmtId="164" fontId="1" fillId="0" borderId="1" xfId="144" applyNumberFormat="1" applyBorder="1" applyAlignment="1">
      <alignment horizontal="right"/>
    </xf>
    <xf numFmtId="164" fontId="1" fillId="0" borderId="50" xfId="144" applyNumberFormat="1" applyBorder="1" applyAlignment="1">
      <alignment horizontal="right"/>
    </xf>
    <xf numFmtId="164" fontId="1" fillId="0" borderId="11" xfId="144" applyNumberFormat="1" applyBorder="1" applyAlignment="1">
      <alignment horizontal="right"/>
    </xf>
    <xf numFmtId="164" fontId="1" fillId="55" borderId="51" xfId="144" applyNumberFormat="1" applyFill="1" applyBorder="1" applyAlignment="1">
      <alignment horizontal="right"/>
    </xf>
    <xf numFmtId="164" fontId="1" fillId="0" borderId="46" xfId="144" applyNumberFormat="1" applyBorder="1" applyAlignment="1">
      <alignment horizontal="right"/>
    </xf>
    <xf numFmtId="164" fontId="1" fillId="0" borderId="51" xfId="144" applyNumberFormat="1" applyFont="1" applyBorder="1" applyAlignment="1">
      <alignment horizontal="right" wrapText="1"/>
    </xf>
    <xf numFmtId="165" fontId="1" fillId="0" borderId="2" xfId="144" applyNumberFormat="1" applyFill="1" applyBorder="1" applyAlignment="1">
      <alignment horizontal="center"/>
    </xf>
    <xf numFmtId="0" fontId="3" fillId="0" borderId="11" xfId="144" applyFont="1" applyFill="1" applyBorder="1" applyAlignment="1">
      <alignment horizontal="left" indent="1"/>
    </xf>
    <xf numFmtId="164" fontId="3" fillId="0" borderId="70" xfId="144" applyNumberFormat="1" applyFont="1" applyFill="1" applyBorder="1" applyAlignment="1">
      <alignment horizontal="right"/>
    </xf>
    <xf numFmtId="164" fontId="3" fillId="0" borderId="1" xfId="144" applyNumberFormat="1" applyFont="1" applyFill="1" applyBorder="1" applyAlignment="1">
      <alignment horizontal="right"/>
    </xf>
    <xf numFmtId="164" fontId="3" fillId="0" borderId="50" xfId="144" applyNumberFormat="1" applyFont="1" applyFill="1" applyBorder="1" applyAlignment="1">
      <alignment horizontal="right"/>
    </xf>
    <xf numFmtId="164" fontId="3" fillId="55" borderId="1" xfId="144" applyNumberFormat="1" applyFont="1" applyFill="1" applyBorder="1" applyAlignment="1">
      <alignment horizontal="right"/>
    </xf>
    <xf numFmtId="164" fontId="3" fillId="0" borderId="1" xfId="144" applyNumberFormat="1" applyFont="1" applyBorder="1" applyAlignment="1">
      <alignment horizontal="right"/>
    </xf>
    <xf numFmtId="164" fontId="3" fillId="0" borderId="11" xfId="144" applyNumberFormat="1" applyFont="1" applyBorder="1" applyAlignment="1">
      <alignment horizontal="right"/>
    </xf>
    <xf numFmtId="164" fontId="3" fillId="55" borderId="51" xfId="144" applyNumberFormat="1" applyFont="1" applyFill="1" applyBorder="1" applyAlignment="1">
      <alignment horizontal="right"/>
    </xf>
    <xf numFmtId="164" fontId="3" fillId="0" borderId="46" xfId="144" applyNumberFormat="1" applyFont="1" applyBorder="1" applyAlignment="1">
      <alignment horizontal="right"/>
    </xf>
    <xf numFmtId="0" fontId="1" fillId="0" borderId="11" xfId="144" applyFill="1" applyBorder="1" applyAlignment="1">
      <alignment horizontal="left" indent="1"/>
    </xf>
    <xf numFmtId="164" fontId="1" fillId="0" borderId="70" xfId="144" applyNumberFormat="1" applyFill="1" applyBorder="1" applyAlignment="1">
      <alignment horizontal="right"/>
    </xf>
    <xf numFmtId="164" fontId="1" fillId="0" borderId="1" xfId="144" applyNumberFormat="1" applyFill="1" applyBorder="1" applyAlignment="1">
      <alignment horizontal="right"/>
    </xf>
    <xf numFmtId="164" fontId="1" fillId="0" borderId="50" xfId="144" applyNumberFormat="1" applyFill="1" applyBorder="1" applyAlignment="1">
      <alignment horizontal="right"/>
    </xf>
    <xf numFmtId="0" fontId="25" fillId="0" borderId="0" xfId="144" applyFont="1"/>
    <xf numFmtId="165" fontId="3" fillId="0" borderId="2" xfId="144" applyNumberFormat="1" applyFont="1" applyFill="1" applyBorder="1" applyAlignment="1">
      <alignment horizontal="center"/>
    </xf>
    <xf numFmtId="165" fontId="1" fillId="0" borderId="2" xfId="144" applyNumberFormat="1" applyFont="1" applyFill="1" applyBorder="1" applyAlignment="1">
      <alignment horizontal="center"/>
    </xf>
    <xf numFmtId="164" fontId="1" fillId="0" borderId="51" xfId="144" applyNumberFormat="1" applyFont="1" applyBorder="1" applyAlignment="1">
      <alignment horizontal="right"/>
    </xf>
    <xf numFmtId="165" fontId="3" fillId="0" borderId="3" xfId="144" applyNumberFormat="1" applyFont="1" applyFill="1" applyBorder="1" applyAlignment="1">
      <alignment horizontal="center"/>
    </xf>
    <xf numFmtId="0" fontId="3" fillId="0" borderId="17" xfId="144" applyFont="1" applyFill="1" applyBorder="1"/>
    <xf numFmtId="164" fontId="3" fillId="0" borderId="71" xfId="144" applyNumberFormat="1" applyFont="1" applyFill="1" applyBorder="1" applyAlignment="1">
      <alignment horizontal="right"/>
    </xf>
    <xf numFmtId="164" fontId="3" fillId="0" borderId="4" xfId="144" applyNumberFormat="1" applyFont="1" applyFill="1" applyBorder="1" applyAlignment="1">
      <alignment horizontal="right"/>
    </xf>
    <xf numFmtId="164" fontId="3" fillId="0" borderId="57" xfId="144" applyNumberFormat="1" applyFont="1" applyFill="1" applyBorder="1" applyAlignment="1">
      <alignment horizontal="right"/>
    </xf>
    <xf numFmtId="164" fontId="3" fillId="55" borderId="4" xfId="144" applyNumberFormat="1" applyFont="1" applyFill="1" applyBorder="1" applyAlignment="1">
      <alignment horizontal="right"/>
    </xf>
    <xf numFmtId="164" fontId="3" fillId="0" borderId="4" xfId="144" applyNumberFormat="1" applyFont="1" applyBorder="1" applyAlignment="1">
      <alignment horizontal="right"/>
    </xf>
    <xf numFmtId="164" fontId="3" fillId="0" borderId="17" xfId="144" applyNumberFormat="1" applyFont="1" applyBorder="1" applyAlignment="1">
      <alignment horizontal="right"/>
    </xf>
    <xf numFmtId="164" fontId="3" fillId="55" borderId="62" xfId="144" applyNumberFormat="1" applyFont="1" applyFill="1" applyBorder="1" applyAlignment="1">
      <alignment horizontal="right"/>
    </xf>
    <xf numFmtId="164" fontId="3" fillId="0" borderId="47" xfId="144" applyNumberFormat="1" applyFont="1" applyBorder="1" applyAlignment="1">
      <alignment horizontal="right"/>
    </xf>
    <xf numFmtId="164" fontId="1" fillId="0" borderId="62" xfId="144" applyNumberFormat="1" applyFont="1" applyBorder="1" applyAlignment="1">
      <alignment horizontal="right"/>
    </xf>
    <xf numFmtId="164" fontId="1" fillId="0" borderId="0" xfId="144" applyNumberFormat="1" applyAlignment="1">
      <alignment horizontal="right"/>
    </xf>
    <xf numFmtId="164" fontId="1" fillId="0" borderId="0" xfId="144" applyNumberFormat="1" applyFont="1" applyAlignment="1">
      <alignment horizontal="right"/>
    </xf>
    <xf numFmtId="0" fontId="1" fillId="0" borderId="0" xfId="145"/>
    <xf numFmtId="165" fontId="1" fillId="0" borderId="0" xfId="145" applyNumberFormat="1" applyAlignment="1">
      <alignment horizontal="center"/>
    </xf>
    <xf numFmtId="164" fontId="1" fillId="0" borderId="0" xfId="145" applyNumberFormat="1"/>
    <xf numFmtId="165" fontId="3" fillId="0" borderId="5" xfId="145" applyNumberFormat="1" applyFont="1" applyBorder="1" applyAlignment="1">
      <alignment horizontal="center" vertical="center" wrapText="1"/>
    </xf>
    <xf numFmtId="0" fontId="3" fillId="0" borderId="15" xfId="145" applyFont="1" applyBorder="1" applyAlignment="1">
      <alignment horizontal="center" vertical="center" wrapText="1"/>
    </xf>
    <xf numFmtId="0" fontId="3" fillId="0" borderId="0" xfId="145" applyFont="1" applyAlignment="1">
      <alignment horizontal="center" vertical="center" wrapText="1"/>
    </xf>
    <xf numFmtId="165" fontId="1" fillId="0" borderId="9" xfId="145" applyNumberFormat="1" applyBorder="1" applyAlignment="1">
      <alignment horizontal="center"/>
    </xf>
    <xf numFmtId="0" fontId="1" fillId="0" borderId="16" xfId="145" applyBorder="1"/>
    <xf numFmtId="165" fontId="1" fillId="0" borderId="14" xfId="145" applyNumberFormat="1" applyBorder="1" applyAlignment="1">
      <alignment horizontal="center"/>
    </xf>
    <xf numFmtId="0" fontId="1" fillId="0" borderId="13" xfId="145" applyBorder="1" applyAlignment="1">
      <alignment horizontal="center"/>
    </xf>
    <xf numFmtId="0" fontId="1" fillId="0" borderId="0" xfId="145" applyAlignment="1">
      <alignment horizontal="center"/>
    </xf>
    <xf numFmtId="165" fontId="1" fillId="0" borderId="8" xfId="145" applyNumberFormat="1" applyBorder="1" applyAlignment="1">
      <alignment horizontal="center"/>
    </xf>
    <xf numFmtId="0" fontId="3" fillId="0" borderId="12" xfId="145" applyFont="1" applyBorder="1"/>
    <xf numFmtId="164" fontId="3" fillId="0" borderId="85" xfId="145" applyNumberFormat="1" applyFont="1" applyBorder="1" applyAlignment="1">
      <alignment horizontal="right"/>
    </xf>
    <xf numFmtId="164" fontId="3" fillId="0" borderId="65" xfId="145" applyNumberFormat="1" applyFont="1" applyBorder="1" applyAlignment="1">
      <alignment horizontal="right"/>
    </xf>
    <xf numFmtId="164" fontId="3" fillId="0" borderId="66" xfId="145" applyNumberFormat="1" applyFont="1" applyBorder="1" applyAlignment="1">
      <alignment horizontal="right"/>
    </xf>
    <xf numFmtId="164" fontId="1" fillId="55" borderId="65" xfId="145" applyNumberFormat="1" applyFill="1" applyBorder="1" applyAlignment="1">
      <alignment horizontal="right"/>
    </xf>
    <xf numFmtId="164" fontId="1" fillId="55" borderId="66" xfId="145" applyNumberFormat="1" applyFill="1" applyBorder="1" applyAlignment="1">
      <alignment horizontal="right"/>
    </xf>
    <xf numFmtId="164" fontId="1" fillId="0" borderId="65" xfId="145" applyNumberFormat="1" applyBorder="1" applyAlignment="1">
      <alignment horizontal="right"/>
    </xf>
    <xf numFmtId="164" fontId="1" fillId="0" borderId="66" xfId="145" applyNumberFormat="1" applyBorder="1" applyAlignment="1">
      <alignment horizontal="right"/>
    </xf>
    <xf numFmtId="164" fontId="1" fillId="55" borderId="77" xfId="145" applyNumberFormat="1" applyFill="1" applyBorder="1" applyAlignment="1">
      <alignment horizontal="right"/>
    </xf>
    <xf numFmtId="164" fontId="1" fillId="0" borderId="45" xfId="145" applyNumberFormat="1" applyBorder="1" applyAlignment="1">
      <alignment horizontal="right"/>
    </xf>
    <xf numFmtId="164" fontId="1" fillId="0" borderId="45" xfId="145" applyNumberFormat="1" applyBorder="1" applyAlignment="1">
      <alignment horizontal="right" wrapText="1"/>
    </xf>
    <xf numFmtId="164" fontId="3" fillId="0" borderId="70" xfId="145" applyNumberFormat="1" applyFont="1" applyBorder="1" applyAlignment="1">
      <alignment horizontal="right"/>
    </xf>
    <xf numFmtId="164" fontId="3" fillId="0" borderId="1" xfId="145" applyNumberFormat="1" applyFont="1" applyBorder="1" applyAlignment="1">
      <alignment horizontal="right"/>
    </xf>
    <xf numFmtId="164" fontId="3" fillId="0" borderId="50" xfId="145" applyNumberFormat="1" applyFont="1" applyBorder="1" applyAlignment="1">
      <alignment horizontal="right"/>
    </xf>
    <xf numFmtId="165" fontId="1" fillId="0" borderId="2" xfId="145" applyNumberFormat="1" applyBorder="1" applyAlignment="1">
      <alignment horizontal="center"/>
    </xf>
    <xf numFmtId="0" fontId="1" fillId="0" borderId="11" xfId="145" applyBorder="1" applyAlignment="1">
      <alignment horizontal="left" indent="1"/>
    </xf>
    <xf numFmtId="164" fontId="1" fillId="55" borderId="50" xfId="144" applyNumberFormat="1" applyFill="1" applyBorder="1" applyAlignment="1">
      <alignment horizontal="right"/>
    </xf>
    <xf numFmtId="164" fontId="1" fillId="0" borderId="1" xfId="145" applyNumberFormat="1" applyBorder="1" applyAlignment="1">
      <alignment horizontal="right"/>
    </xf>
    <xf numFmtId="164" fontId="1" fillId="0" borderId="50" xfId="145" applyNumberFormat="1" applyBorder="1" applyAlignment="1">
      <alignment horizontal="right"/>
    </xf>
    <xf numFmtId="164" fontId="1" fillId="55" borderId="51" xfId="145" applyNumberFormat="1" applyFill="1" applyBorder="1" applyAlignment="1">
      <alignment horizontal="right"/>
    </xf>
    <xf numFmtId="164" fontId="1" fillId="0" borderId="46" xfId="145" applyNumberFormat="1" applyBorder="1" applyAlignment="1">
      <alignment horizontal="right"/>
    </xf>
    <xf numFmtId="165" fontId="1" fillId="0" borderId="2" xfId="145" applyNumberFormat="1" applyFill="1" applyBorder="1" applyAlignment="1">
      <alignment horizontal="center"/>
    </xf>
    <xf numFmtId="0" fontId="1" fillId="0" borderId="11" xfId="145" applyFill="1" applyBorder="1" applyAlignment="1">
      <alignment horizontal="left" indent="1"/>
    </xf>
    <xf numFmtId="0" fontId="3" fillId="0" borderId="11" xfId="145" applyFont="1" applyFill="1" applyBorder="1" applyAlignment="1">
      <alignment horizontal="left" indent="1"/>
    </xf>
    <xf numFmtId="164" fontId="3" fillId="0" borderId="70" xfId="145" applyNumberFormat="1" applyFont="1" applyFill="1" applyBorder="1" applyAlignment="1">
      <alignment horizontal="right"/>
    </xf>
    <xf numFmtId="164" fontId="3" fillId="0" borderId="1" xfId="145" applyNumberFormat="1" applyFont="1" applyFill="1" applyBorder="1" applyAlignment="1">
      <alignment horizontal="right"/>
    </xf>
    <xf numFmtId="164" fontId="3" fillId="0" borderId="50" xfId="145" applyNumberFormat="1" applyFont="1" applyFill="1" applyBorder="1" applyAlignment="1">
      <alignment horizontal="right"/>
    </xf>
    <xf numFmtId="164" fontId="3" fillId="55" borderId="1" xfId="145" applyNumberFormat="1" applyFont="1" applyFill="1" applyBorder="1" applyAlignment="1">
      <alignment horizontal="right"/>
    </xf>
    <xf numFmtId="164" fontId="3" fillId="55" borderId="50" xfId="145" applyNumberFormat="1" applyFont="1" applyFill="1" applyBorder="1" applyAlignment="1">
      <alignment horizontal="right"/>
    </xf>
    <xf numFmtId="164" fontId="3" fillId="55" borderId="51" xfId="145" applyNumberFormat="1" applyFont="1" applyFill="1" applyBorder="1" applyAlignment="1">
      <alignment horizontal="right"/>
    </xf>
    <xf numFmtId="164" fontId="3" fillId="0" borderId="46" xfId="145" applyNumberFormat="1" applyFont="1" applyBorder="1" applyAlignment="1">
      <alignment horizontal="right"/>
    </xf>
    <xf numFmtId="164" fontId="1" fillId="0" borderId="46" xfId="145" applyNumberFormat="1" applyBorder="1" applyAlignment="1">
      <alignment horizontal="right" wrapText="1"/>
    </xf>
    <xf numFmtId="164" fontId="1" fillId="0" borderId="70" xfId="145" applyNumberFormat="1" applyFill="1" applyBorder="1" applyAlignment="1">
      <alignment horizontal="right"/>
    </xf>
    <xf numFmtId="164" fontId="1" fillId="0" borderId="1" xfId="145" applyNumberFormat="1" applyFill="1" applyBorder="1" applyAlignment="1">
      <alignment horizontal="right"/>
    </xf>
    <xf numFmtId="164" fontId="1" fillId="0" borderId="50" xfId="145" applyNumberFormat="1" applyFill="1" applyBorder="1" applyAlignment="1">
      <alignment horizontal="right"/>
    </xf>
    <xf numFmtId="164" fontId="1" fillId="55" borderId="1" xfId="145" applyNumberFormat="1" applyFill="1" applyBorder="1" applyAlignment="1">
      <alignment horizontal="right"/>
    </xf>
    <xf numFmtId="164" fontId="1" fillId="55" borderId="50" xfId="145" applyNumberFormat="1" applyFill="1" applyBorder="1" applyAlignment="1">
      <alignment horizontal="right"/>
    </xf>
    <xf numFmtId="165" fontId="3" fillId="0" borderId="3" xfId="145" applyNumberFormat="1" applyFont="1" applyFill="1" applyBorder="1" applyAlignment="1">
      <alignment horizontal="center"/>
    </xf>
    <xf numFmtId="0" fontId="3" fillId="0" borderId="17" xfId="145" applyFont="1" applyFill="1" applyBorder="1"/>
    <xf numFmtId="164" fontId="3" fillId="0" borderId="71" xfId="145" applyNumberFormat="1" applyFont="1" applyFill="1" applyBorder="1" applyAlignment="1">
      <alignment horizontal="right"/>
    </xf>
    <xf numFmtId="164" fontId="3" fillId="0" borderId="4" xfId="145" applyNumberFormat="1" applyFont="1" applyFill="1" applyBorder="1" applyAlignment="1">
      <alignment horizontal="right"/>
    </xf>
    <xf numFmtId="164" fontId="3" fillId="0" borderId="57" xfId="145" applyNumberFormat="1" applyFont="1" applyFill="1" applyBorder="1" applyAlignment="1">
      <alignment horizontal="right"/>
    </xf>
    <xf numFmtId="164" fontId="3" fillId="55" borderId="4" xfId="145" applyNumberFormat="1" applyFont="1" applyFill="1" applyBorder="1" applyAlignment="1">
      <alignment horizontal="right"/>
    </xf>
    <xf numFmtId="164" fontId="3" fillId="55" borderId="57" xfId="145" applyNumberFormat="1" applyFont="1" applyFill="1" applyBorder="1" applyAlignment="1">
      <alignment horizontal="right"/>
    </xf>
    <xf numFmtId="164" fontId="3" fillId="0" borderId="4" xfId="145" applyNumberFormat="1" applyFont="1" applyBorder="1" applyAlignment="1">
      <alignment horizontal="right"/>
    </xf>
    <xf numFmtId="164" fontId="3" fillId="0" borderId="57" xfId="145" applyNumberFormat="1" applyFont="1" applyBorder="1" applyAlignment="1">
      <alignment horizontal="right"/>
    </xf>
    <xf numFmtId="164" fontId="3" fillId="55" borderId="62" xfId="145" applyNumberFormat="1" applyFont="1" applyFill="1" applyBorder="1" applyAlignment="1">
      <alignment horizontal="right"/>
    </xf>
    <xf numFmtId="164" fontId="3" fillId="0" borderId="47" xfId="145" applyNumberFormat="1" applyFont="1" applyBorder="1" applyAlignment="1">
      <alignment horizontal="right"/>
    </xf>
    <xf numFmtId="164" fontId="1" fillId="0" borderId="47" xfId="145" applyNumberFormat="1" applyBorder="1" applyAlignment="1">
      <alignment horizontal="right" wrapText="1"/>
    </xf>
    <xf numFmtId="0" fontId="25" fillId="0" borderId="0" xfId="145" applyFont="1"/>
    <xf numFmtId="49" fontId="25" fillId="0" borderId="0" xfId="145" applyNumberFormat="1" applyFont="1" applyAlignment="1">
      <alignment horizontal="center"/>
    </xf>
    <xf numFmtId="164" fontId="25" fillId="0" borderId="0" xfId="145" applyNumberFormat="1" applyFont="1" applyAlignment="1">
      <alignment horizontal="right"/>
    </xf>
    <xf numFmtId="164" fontId="25" fillId="0" borderId="0" xfId="145" applyNumberFormat="1" applyFont="1" applyAlignment="1">
      <alignment horizontal="right" wrapText="1"/>
    </xf>
    <xf numFmtId="164" fontId="1" fillId="0" borderId="0" xfId="145" applyNumberFormat="1" applyAlignment="1">
      <alignment horizontal="right"/>
    </xf>
    <xf numFmtId="164" fontId="1" fillId="0" borderId="0" xfId="144" applyNumberFormat="1" applyFont="1"/>
    <xf numFmtId="164" fontId="3" fillId="0" borderId="52" xfId="144" applyNumberFormat="1" applyFont="1" applyBorder="1" applyAlignment="1">
      <alignment horizontal="right"/>
    </xf>
    <xf numFmtId="164" fontId="3" fillId="0" borderId="53" xfId="144" applyNumberFormat="1" applyFont="1" applyBorder="1" applyAlignment="1">
      <alignment horizontal="right"/>
    </xf>
    <xf numFmtId="164" fontId="1" fillId="55" borderId="84" xfId="144" applyNumberFormat="1" applyFill="1" applyBorder="1" applyAlignment="1">
      <alignment horizontal="right"/>
    </xf>
    <xf numFmtId="164" fontId="1" fillId="55" borderId="53" xfId="144" applyNumberFormat="1" applyFill="1" applyBorder="1" applyAlignment="1">
      <alignment horizontal="right"/>
    </xf>
    <xf numFmtId="164" fontId="1" fillId="0" borderId="53" xfId="144" applyNumberFormat="1" applyBorder="1" applyAlignment="1">
      <alignment horizontal="right"/>
    </xf>
    <xf numFmtId="164" fontId="1" fillId="0" borderId="54" xfId="144" applyNumberFormat="1" applyBorder="1" applyAlignment="1">
      <alignment horizontal="right"/>
    </xf>
    <xf numFmtId="164" fontId="1" fillId="55" borderId="61" xfId="144" applyNumberFormat="1" applyFill="1" applyBorder="1" applyAlignment="1">
      <alignment horizontal="right"/>
    </xf>
    <xf numFmtId="164" fontId="1" fillId="0" borderId="55" xfId="144" applyNumberFormat="1" applyBorder="1" applyAlignment="1">
      <alignment horizontal="right"/>
    </xf>
    <xf numFmtId="164" fontId="3" fillId="0" borderId="8" xfId="144" applyNumberFormat="1" applyFont="1" applyBorder="1" applyAlignment="1">
      <alignment horizontal="right"/>
    </xf>
    <xf numFmtId="164" fontId="1" fillId="55" borderId="81" xfId="144" applyNumberFormat="1" applyFill="1" applyBorder="1" applyAlignment="1">
      <alignment horizontal="right"/>
    </xf>
    <xf numFmtId="164" fontId="3" fillId="0" borderId="2" xfId="144" applyNumberFormat="1" applyFont="1" applyFill="1" applyBorder="1" applyAlignment="1">
      <alignment horizontal="right"/>
    </xf>
    <xf numFmtId="164" fontId="3" fillId="55" borderId="63" xfId="144" applyNumberFormat="1" applyFont="1" applyFill="1" applyBorder="1" applyAlignment="1">
      <alignment horizontal="right"/>
    </xf>
    <xf numFmtId="164" fontId="1" fillId="0" borderId="2" xfId="144" applyNumberFormat="1" applyFill="1" applyBorder="1" applyAlignment="1">
      <alignment horizontal="right"/>
    </xf>
    <xf numFmtId="164" fontId="1" fillId="55" borderId="63" xfId="144" applyNumberFormat="1" applyFill="1" applyBorder="1" applyAlignment="1">
      <alignment horizontal="right"/>
    </xf>
    <xf numFmtId="0" fontId="4" fillId="0" borderId="0" xfId="144" applyFont="1"/>
    <xf numFmtId="164" fontId="3" fillId="0" borderId="51" xfId="144" applyNumberFormat="1" applyFont="1" applyBorder="1" applyAlignment="1">
      <alignment horizontal="right"/>
    </xf>
    <xf numFmtId="0" fontId="3" fillId="0" borderId="0" xfId="144" applyFont="1"/>
    <xf numFmtId="164" fontId="3" fillId="0" borderId="3" xfId="144" applyNumberFormat="1" applyFont="1" applyFill="1" applyBorder="1" applyAlignment="1">
      <alignment horizontal="right"/>
    </xf>
    <xf numFmtId="164" fontId="3" fillId="55" borderId="79" xfId="144" applyNumberFormat="1" applyFont="1" applyFill="1" applyBorder="1" applyAlignment="1">
      <alignment horizontal="right"/>
    </xf>
    <xf numFmtId="164" fontId="1" fillId="0" borderId="61" xfId="144" applyNumberFormat="1" applyBorder="1" applyAlignment="1">
      <alignment horizontal="right"/>
    </xf>
    <xf numFmtId="164" fontId="1" fillId="0" borderId="77" xfId="144" applyNumberFormat="1" applyBorder="1" applyAlignment="1">
      <alignment horizontal="right"/>
    </xf>
    <xf numFmtId="0" fontId="1" fillId="0" borderId="11" xfId="144" applyBorder="1"/>
    <xf numFmtId="164" fontId="1" fillId="0" borderId="51" xfId="144" applyNumberFormat="1" applyBorder="1" applyAlignment="1">
      <alignment horizontal="right"/>
    </xf>
    <xf numFmtId="0" fontId="1" fillId="0" borderId="11" xfId="144" applyFill="1" applyBorder="1"/>
    <xf numFmtId="164" fontId="25" fillId="0" borderId="62" xfId="144" applyNumberFormat="1" applyFont="1" applyBorder="1" applyAlignment="1">
      <alignment horizontal="right"/>
    </xf>
    <xf numFmtId="164" fontId="3" fillId="0" borderId="8" xfId="145" applyNumberFormat="1" applyFont="1" applyBorder="1" applyAlignment="1">
      <alignment horizontal="right"/>
    </xf>
    <xf numFmtId="164" fontId="1" fillId="55" borderId="81" xfId="145" applyNumberFormat="1" applyFill="1" applyBorder="1" applyAlignment="1">
      <alignment horizontal="right"/>
    </xf>
    <xf numFmtId="164" fontId="1" fillId="0" borderId="12" xfId="145" applyNumberFormat="1" applyBorder="1" applyAlignment="1">
      <alignment horizontal="right"/>
    </xf>
    <xf numFmtId="164" fontId="1" fillId="0" borderId="55" xfId="145" applyNumberFormat="1" applyBorder="1" applyAlignment="1">
      <alignment horizontal="right"/>
    </xf>
    <xf numFmtId="164" fontId="1" fillId="55" borderId="63" xfId="145" applyNumberFormat="1" applyFill="1" applyBorder="1" applyAlignment="1">
      <alignment horizontal="right"/>
    </xf>
    <xf numFmtId="164" fontId="1" fillId="0" borderId="11" xfId="145" applyNumberFormat="1" applyBorder="1" applyAlignment="1">
      <alignment horizontal="right"/>
    </xf>
    <xf numFmtId="164" fontId="25" fillId="0" borderId="46" xfId="145" applyNumberFormat="1" applyFont="1" applyBorder="1" applyAlignment="1">
      <alignment horizontal="right"/>
    </xf>
    <xf numFmtId="164" fontId="3" fillId="0" borderId="2" xfId="145" applyNumberFormat="1" applyFont="1" applyFill="1" applyBorder="1" applyAlignment="1">
      <alignment horizontal="right"/>
    </xf>
    <xf numFmtId="164" fontId="3" fillId="55" borderId="63" xfId="145" applyNumberFormat="1" applyFont="1" applyFill="1" applyBorder="1" applyAlignment="1">
      <alignment horizontal="right"/>
    </xf>
    <xf numFmtId="164" fontId="3" fillId="0" borderId="11" xfId="145" applyNumberFormat="1" applyFont="1" applyBorder="1" applyAlignment="1">
      <alignment horizontal="right"/>
    </xf>
    <xf numFmtId="164" fontId="1" fillId="0" borderId="2" xfId="145" applyNumberFormat="1" applyFill="1" applyBorder="1" applyAlignment="1">
      <alignment horizontal="right"/>
    </xf>
    <xf numFmtId="165" fontId="3" fillId="0" borderId="2" xfId="145" applyNumberFormat="1" applyFont="1" applyFill="1" applyBorder="1" applyAlignment="1">
      <alignment horizontal="center"/>
    </xf>
    <xf numFmtId="164" fontId="3" fillId="0" borderId="3" xfId="145" applyNumberFormat="1" applyFont="1" applyFill="1" applyBorder="1" applyAlignment="1">
      <alignment horizontal="right"/>
    </xf>
    <xf numFmtId="164" fontId="3" fillId="55" borderId="79" xfId="145" applyNumberFormat="1" applyFont="1" applyFill="1" applyBorder="1" applyAlignment="1">
      <alignment horizontal="right"/>
    </xf>
    <xf numFmtId="164" fontId="3" fillId="0" borderId="17" xfId="145" applyNumberFormat="1" applyFont="1" applyBorder="1" applyAlignment="1">
      <alignment horizontal="right"/>
    </xf>
    <xf numFmtId="164" fontId="1" fillId="0" borderId="47" xfId="145" applyNumberFormat="1" applyBorder="1" applyAlignment="1">
      <alignment horizontal="right"/>
    </xf>
    <xf numFmtId="0" fontId="45" fillId="0" borderId="0" xfId="1" applyFont="1" applyAlignment="1">
      <alignment vertical="center"/>
    </xf>
    <xf numFmtId="0" fontId="46" fillId="0" borderId="0" xfId="1" applyFont="1" applyAlignment="1">
      <alignment vertical="center"/>
    </xf>
    <xf numFmtId="0" fontId="47" fillId="0" borderId="0" xfId="1" applyFont="1" applyAlignment="1">
      <alignment vertical="center"/>
    </xf>
    <xf numFmtId="0" fontId="6" fillId="0" borderId="0" xfId="1" applyNumberFormat="1"/>
    <xf numFmtId="0" fontId="48" fillId="0" borderId="0" xfId="1" applyFont="1" applyAlignment="1">
      <alignment vertical="center"/>
    </xf>
    <xf numFmtId="164" fontId="0" fillId="0" borderId="8" xfId="0" applyNumberFormat="1" applyFill="1" applyBorder="1" applyAlignment="1">
      <alignment horizontal="right"/>
    </xf>
    <xf numFmtId="164" fontId="0" fillId="0" borderId="65" xfId="0" applyNumberFormat="1" applyFill="1" applyBorder="1" applyAlignment="1">
      <alignment horizontal="right"/>
    </xf>
    <xf numFmtId="164" fontId="0" fillId="55" borderId="65" xfId="0" applyNumberFormat="1" applyFill="1" applyBorder="1" applyAlignment="1">
      <alignment horizontal="right"/>
    </xf>
    <xf numFmtId="164" fontId="0" fillId="0" borderId="12" xfId="0" applyNumberFormat="1" applyFill="1" applyBorder="1" applyAlignment="1">
      <alignment horizontal="right"/>
    </xf>
    <xf numFmtId="164" fontId="0" fillId="55" borderId="77" xfId="0" applyNumberFormat="1" applyFill="1" applyBorder="1" applyAlignment="1">
      <alignment horizontal="right"/>
    </xf>
    <xf numFmtId="164" fontId="0" fillId="0" borderId="66" xfId="0" applyNumberFormat="1" applyFill="1" applyBorder="1" applyAlignment="1">
      <alignment horizontal="right"/>
    </xf>
    <xf numFmtId="164" fontId="0" fillId="0" borderId="77" xfId="0" applyNumberFormat="1" applyFill="1" applyBorder="1" applyAlignment="1">
      <alignment horizontal="right"/>
    </xf>
    <xf numFmtId="164" fontId="0" fillId="0" borderId="45" xfId="0" applyNumberFormat="1" applyFill="1" applyBorder="1" applyAlignment="1">
      <alignment horizontal="right"/>
    </xf>
    <xf numFmtId="0" fontId="2" fillId="0" borderId="46" xfId="0" applyFont="1" applyBorder="1" applyAlignment="1">
      <alignment horizontal="left" wrapText="1" indent="2"/>
    </xf>
    <xf numFmtId="165" fontId="0" fillId="0" borderId="2" xfId="0" applyNumberFormat="1" applyBorder="1" applyAlignment="1">
      <alignment horizontal="center" vertical="center"/>
    </xf>
    <xf numFmtId="0" fontId="0" fillId="0" borderId="76" xfId="0" applyBorder="1" applyAlignment="1">
      <alignment horizontal="left" vertical="center" indent="1"/>
    </xf>
    <xf numFmtId="164" fontId="2" fillId="0" borderId="50" xfId="0" applyNumberFormat="1" applyFont="1" applyFill="1" applyBorder="1" applyAlignment="1">
      <alignment horizontal="right"/>
    </xf>
    <xf numFmtId="0" fontId="2" fillId="0" borderId="46" xfId="0" applyFont="1" applyBorder="1" applyAlignment="1">
      <alignment horizontal="left" indent="2"/>
    </xf>
    <xf numFmtId="0" fontId="0" fillId="0" borderId="80" xfId="0" applyBorder="1"/>
    <xf numFmtId="0" fontId="6" fillId="0" borderId="0" xfId="146" applyNumberFormat="1"/>
    <xf numFmtId="0" fontId="6" fillId="0" borderId="0" xfId="146"/>
    <xf numFmtId="0" fontId="6" fillId="0" borderId="0" xfId="146" applyFill="1"/>
    <xf numFmtId="0" fontId="6" fillId="0" borderId="0" xfId="147" applyNumberFormat="1"/>
    <xf numFmtId="0" fontId="6" fillId="0" borderId="0" xfId="147"/>
    <xf numFmtId="0" fontId="6" fillId="0" borderId="0" xfId="147" applyFill="1"/>
    <xf numFmtId="3" fontId="0" fillId="0" borderId="0" xfId="0" applyNumberFormat="1"/>
    <xf numFmtId="0" fontId="3" fillId="56" borderId="0" xfId="1" applyNumberFormat="1" applyFont="1" applyFill="1" applyBorder="1" applyAlignment="1">
      <alignment horizontal="center" wrapText="1"/>
    </xf>
    <xf numFmtId="164" fontId="3" fillId="56" borderId="58" xfId="0" applyNumberFormat="1" applyFont="1" applyFill="1" applyBorder="1" applyAlignment="1">
      <alignment horizontal="center" vertical="center" wrapText="1"/>
    </xf>
    <xf numFmtId="164" fontId="3" fillId="56" borderId="39" xfId="0" applyNumberFormat="1" applyFont="1" applyFill="1" applyBorder="1" applyAlignment="1">
      <alignment horizontal="center" vertical="center" wrapText="1"/>
    </xf>
    <xf numFmtId="164" fontId="3" fillId="56" borderId="40" xfId="0" applyNumberFormat="1" applyFont="1" applyFill="1" applyBorder="1" applyAlignment="1">
      <alignment horizontal="center" vertical="center" wrapText="1"/>
    </xf>
    <xf numFmtId="164" fontId="0" fillId="56" borderId="50" xfId="0" applyNumberFormat="1" applyFill="1" applyBorder="1" applyAlignment="1">
      <alignment horizontal="right"/>
    </xf>
    <xf numFmtId="167" fontId="0" fillId="63" borderId="0" xfId="0" applyNumberFormat="1" applyFill="1"/>
    <xf numFmtId="167" fontId="0" fillId="70" borderId="0" xfId="0" applyNumberFormat="1" applyFill="1"/>
    <xf numFmtId="0" fontId="0" fillId="0" borderId="11" xfId="144" applyFont="1" applyBorder="1" applyAlignment="1">
      <alignment horizontal="left" indent="1"/>
    </xf>
    <xf numFmtId="167" fontId="0" fillId="57" borderId="0" xfId="0" applyNumberFormat="1" applyFill="1"/>
    <xf numFmtId="0" fontId="0" fillId="0" borderId="45" xfId="0" applyFont="1" applyBorder="1" applyAlignment="1">
      <alignment horizontal="left" wrapText="1"/>
    </xf>
    <xf numFmtId="0" fontId="0" fillId="0" borderId="0" xfId="0" applyAlignment="1">
      <alignment horizontal="center"/>
    </xf>
    <xf numFmtId="164" fontId="0" fillId="56" borderId="1" xfId="0" applyNumberFormat="1" applyFill="1" applyBorder="1"/>
    <xf numFmtId="0" fontId="0" fillId="0" borderId="0" xfId="0" applyFont="1" applyAlignment="1">
      <alignment horizontal="left"/>
    </xf>
    <xf numFmtId="0" fontId="6" fillId="0" borderId="0" xfId="1" applyFont="1" applyFill="1" applyBorder="1"/>
    <xf numFmtId="0" fontId="0" fillId="0" borderId="0" xfId="0" applyFont="1" applyBorder="1"/>
    <xf numFmtId="0" fontId="0" fillId="0" borderId="1" xfId="0" applyBorder="1" applyAlignment="1">
      <alignment horizontal="center"/>
    </xf>
    <xf numFmtId="3" fontId="3" fillId="55" borderId="89" xfId="0" applyNumberFormat="1" applyFont="1" applyFill="1" applyBorder="1"/>
    <xf numFmtId="3" fontId="3" fillId="55" borderId="90" xfId="0" applyNumberFormat="1" applyFont="1" applyFill="1" applyBorder="1"/>
    <xf numFmtId="3" fontId="3" fillId="55" borderId="91" xfId="0" applyNumberFormat="1" applyFont="1" applyFill="1" applyBorder="1"/>
    <xf numFmtId="3" fontId="3" fillId="55" borderId="94" xfId="0" applyNumberFormat="1" applyFont="1" applyFill="1" applyBorder="1"/>
    <xf numFmtId="164" fontId="3" fillId="0" borderId="99" xfId="0" applyNumberFormat="1" applyFont="1" applyBorder="1" applyAlignment="1">
      <alignment horizontal="center" vertical="center" wrapText="1"/>
    </xf>
    <xf numFmtId="164" fontId="3" fillId="55" borderId="93" xfId="0" applyNumberFormat="1" applyFont="1" applyFill="1" applyBorder="1" applyAlignment="1">
      <alignment horizontal="center" vertical="center" wrapText="1"/>
    </xf>
    <xf numFmtId="164" fontId="3" fillId="0" borderId="98" xfId="0" applyNumberFormat="1" applyFont="1" applyBorder="1" applyAlignment="1">
      <alignment horizontal="center" vertical="center" wrapText="1"/>
    </xf>
    <xf numFmtId="164" fontId="3" fillId="55" borderId="90" xfId="0" applyNumberFormat="1" applyFont="1" applyFill="1" applyBorder="1" applyAlignment="1">
      <alignment horizontal="center" vertical="center" wrapText="1"/>
    </xf>
    <xf numFmtId="164" fontId="3" fillId="0" borderId="91" xfId="0" applyNumberFormat="1" applyFont="1" applyBorder="1" applyAlignment="1">
      <alignment horizontal="center" vertical="center" wrapText="1"/>
    </xf>
    <xf numFmtId="164" fontId="3" fillId="0" borderId="90" xfId="0" applyNumberFormat="1" applyFont="1" applyBorder="1" applyAlignment="1">
      <alignment horizontal="center" vertical="center" wrapText="1"/>
    </xf>
    <xf numFmtId="164" fontId="3" fillId="0" borderId="94" xfId="0" applyNumberFormat="1" applyFont="1" applyBorder="1" applyAlignment="1">
      <alignment horizontal="center" vertical="center" wrapText="1"/>
    </xf>
    <xf numFmtId="164" fontId="3" fillId="0" borderId="93" xfId="0" applyNumberFormat="1" applyFont="1" applyBorder="1" applyAlignment="1">
      <alignment horizontal="center" vertical="center" wrapText="1"/>
    </xf>
    <xf numFmtId="165" fontId="3" fillId="0" borderId="89" xfId="129" applyNumberFormat="1" applyFont="1" applyBorder="1" applyAlignment="1">
      <alignment horizontal="center" vertical="center" wrapText="1"/>
    </xf>
    <xf numFmtId="164" fontId="3" fillId="0" borderId="90" xfId="0" applyNumberFormat="1" applyFont="1" applyFill="1" applyBorder="1" applyAlignment="1">
      <alignment horizontal="center" vertical="center" wrapText="1"/>
    </xf>
    <xf numFmtId="0" fontId="3" fillId="0" borderId="89" xfId="129" applyFont="1" applyBorder="1" applyAlignment="1">
      <alignment horizontal="center" vertical="center" wrapText="1"/>
    </xf>
    <xf numFmtId="167" fontId="0" fillId="0" borderId="1" xfId="0" applyNumberFormat="1" applyBorder="1"/>
    <xf numFmtId="167" fontId="0" fillId="0" borderId="64" xfId="0" applyNumberFormat="1" applyBorder="1"/>
    <xf numFmtId="0" fontId="3" fillId="0" borderId="90" xfId="0" applyFont="1" applyBorder="1"/>
    <xf numFmtId="164" fontId="0" fillId="55" borderId="81" xfId="0" applyNumberFormat="1" applyFill="1" applyBorder="1"/>
    <xf numFmtId="164" fontId="0" fillId="0" borderId="45" xfId="0" applyNumberFormat="1" applyFill="1" applyBorder="1"/>
    <xf numFmtId="164" fontId="3" fillId="0" borderId="46" xfId="0" applyNumberFormat="1" applyFont="1" applyFill="1" applyBorder="1"/>
    <xf numFmtId="164" fontId="0" fillId="0" borderId="46" xfId="0" applyNumberFormat="1" applyFont="1" applyFill="1" applyBorder="1"/>
    <xf numFmtId="164" fontId="3" fillId="0" borderId="47" xfId="0" applyNumberFormat="1" applyFont="1" applyFill="1" applyBorder="1"/>
    <xf numFmtId="164" fontId="3" fillId="55" borderId="3" xfId="0" applyNumberFormat="1" applyFont="1" applyFill="1" applyBorder="1"/>
    <xf numFmtId="164" fontId="3" fillId="55" borderId="2" xfId="0" applyNumberFormat="1" applyFont="1" applyFill="1" applyBorder="1"/>
    <xf numFmtId="164" fontId="0" fillId="74" borderId="72" xfId="0" applyNumberFormat="1" applyFill="1" applyBorder="1"/>
    <xf numFmtId="164" fontId="0" fillId="74" borderId="73" xfId="0" applyNumberFormat="1" applyFill="1" applyBorder="1" applyAlignment="1">
      <alignment horizontal="center"/>
    </xf>
    <xf numFmtId="164" fontId="0" fillId="74" borderId="76" xfId="0" applyNumberFormat="1" applyFill="1" applyBorder="1"/>
    <xf numFmtId="164" fontId="0" fillId="74" borderId="46" xfId="0" applyNumberFormat="1" applyFill="1" applyBorder="1"/>
    <xf numFmtId="164" fontId="3" fillId="74" borderId="78" xfId="0" applyNumberFormat="1" applyFont="1" applyFill="1" applyBorder="1"/>
    <xf numFmtId="0" fontId="0" fillId="55" borderId="76" xfId="0" applyFill="1" applyBorder="1" applyAlignment="1">
      <alignment horizontal="left" indent="2"/>
    </xf>
    <xf numFmtId="164" fontId="0" fillId="55" borderId="2" xfId="0" applyNumberFormat="1" applyFill="1" applyBorder="1"/>
    <xf numFmtId="164" fontId="0" fillId="55" borderId="63" xfId="0" applyNumberFormat="1" applyFont="1" applyFill="1" applyBorder="1"/>
    <xf numFmtId="164" fontId="0" fillId="55" borderId="64" xfId="0" applyNumberFormat="1" applyFill="1" applyBorder="1"/>
    <xf numFmtId="164" fontId="0" fillId="55" borderId="74" xfId="0" applyNumberFormat="1" applyFill="1" applyBorder="1" applyAlignment="1">
      <alignment horizontal="center"/>
    </xf>
    <xf numFmtId="164" fontId="3" fillId="55" borderId="70" xfId="0" applyNumberFormat="1" applyFont="1" applyFill="1" applyBorder="1"/>
    <xf numFmtId="164" fontId="51" fillId="0" borderId="46" xfId="0" applyNumberFormat="1" applyFont="1" applyFill="1" applyBorder="1" applyAlignment="1">
      <alignment horizontal="right"/>
    </xf>
    <xf numFmtId="171" fontId="60" fillId="55" borderId="69" xfId="132" applyNumberFormat="1" applyFont="1" applyFill="1" applyBorder="1" applyAlignment="1">
      <alignment horizontal="center" vertical="center" wrapText="1"/>
    </xf>
    <xf numFmtId="172" fontId="5" fillId="55" borderId="61" xfId="132" applyNumberFormat="1" applyFont="1" applyFill="1" applyBorder="1" applyAlignment="1"/>
    <xf numFmtId="172" fontId="5" fillId="55" borderId="77" xfId="132" applyNumberFormat="1" applyFont="1" applyFill="1" applyBorder="1" applyAlignment="1"/>
    <xf numFmtId="172" fontId="5" fillId="55" borderId="51" xfId="132" applyNumberFormat="1" applyFont="1" applyFill="1" applyBorder="1" applyAlignment="1"/>
    <xf numFmtId="172" fontId="5" fillId="55" borderId="59" xfId="132" applyNumberFormat="1" applyFont="1" applyFill="1" applyBorder="1" applyAlignment="1"/>
    <xf numFmtId="172" fontId="59" fillId="55" borderId="90" xfId="132" applyNumberFormat="1" applyFont="1" applyFill="1" applyBorder="1" applyAlignment="1">
      <alignment vertical="center"/>
    </xf>
    <xf numFmtId="171" fontId="60" fillId="55" borderId="69" xfId="134" applyNumberFormat="1" applyFont="1" applyFill="1" applyBorder="1" applyAlignment="1">
      <alignment horizontal="center" vertical="center" wrapText="1"/>
    </xf>
    <xf numFmtId="168" fontId="59" fillId="55" borderId="61" xfId="48" applyNumberFormat="1" applyFont="1" applyFill="1" applyBorder="1" applyAlignment="1">
      <alignment horizontal="right" vertical="center"/>
    </xf>
    <xf numFmtId="168" fontId="5" fillId="55" borderId="51" xfId="48" applyNumberFormat="1" applyFont="1" applyFill="1" applyBorder="1" applyAlignment="1">
      <alignment horizontal="right" vertical="center"/>
    </xf>
    <xf numFmtId="168" fontId="5" fillId="55" borderId="51" xfId="48" applyNumberFormat="1" applyFill="1" applyBorder="1" applyAlignment="1">
      <alignment horizontal="right" vertical="center"/>
    </xf>
    <xf numFmtId="168" fontId="5" fillId="55" borderId="77" xfId="48" applyNumberFormat="1" applyFont="1" applyFill="1" applyBorder="1" applyAlignment="1">
      <alignment horizontal="right" vertical="center"/>
    </xf>
    <xf numFmtId="168" fontId="5" fillId="55" borderId="77" xfId="48" applyNumberFormat="1" applyFill="1" applyBorder="1" applyAlignment="1">
      <alignment vertical="center"/>
    </xf>
    <xf numFmtId="168" fontId="5" fillId="55" borderId="59" xfId="48" applyNumberFormat="1" applyFill="1" applyBorder="1" applyAlignment="1">
      <alignment vertical="center"/>
    </xf>
    <xf numFmtId="168" fontId="5" fillId="55" borderId="77" xfId="48" applyNumberFormat="1" applyFill="1" applyBorder="1" applyAlignment="1">
      <alignment horizontal="right" vertical="center"/>
    </xf>
    <xf numFmtId="168" fontId="5" fillId="55" borderId="59" xfId="48" applyNumberFormat="1" applyFill="1" applyBorder="1"/>
    <xf numFmtId="168" fontId="5" fillId="55" borderId="62" xfId="48" applyNumberFormat="1" applyFont="1" applyFill="1" applyBorder="1" applyAlignment="1">
      <alignment horizontal="right" vertical="center"/>
    </xf>
    <xf numFmtId="172" fontId="5" fillId="55" borderId="62" xfId="132" applyNumberFormat="1" applyFont="1" applyFill="1" applyBorder="1" applyAlignment="1"/>
    <xf numFmtId="172" fontId="59" fillId="55" borderId="44" xfId="132" applyNumberFormat="1" applyFont="1" applyFill="1" applyBorder="1" applyAlignment="1">
      <alignment vertical="center"/>
    </xf>
    <xf numFmtId="168" fontId="5" fillId="55" borderId="51" xfId="48" applyNumberFormat="1" applyFont="1" applyFill="1" applyBorder="1" applyAlignment="1">
      <alignment vertical="center"/>
    </xf>
    <xf numFmtId="168" fontId="59" fillId="55" borderId="77" xfId="48" applyNumberFormat="1" applyFont="1" applyFill="1" applyBorder="1" applyAlignment="1">
      <alignment horizontal="right" vertical="center"/>
    </xf>
    <xf numFmtId="168" fontId="5" fillId="55" borderId="0" xfId="48" applyNumberFormat="1" applyFill="1" applyBorder="1" applyAlignment="1"/>
    <xf numFmtId="168" fontId="59" fillId="55" borderId="51" xfId="48" applyNumberFormat="1" applyFont="1" applyFill="1" applyBorder="1" applyAlignment="1">
      <alignment vertical="center"/>
    </xf>
    <xf numFmtId="168" fontId="5" fillId="55" borderId="61" xfId="48" applyNumberFormat="1" applyFill="1" applyBorder="1" applyAlignment="1">
      <alignment horizontal="right" vertical="center"/>
    </xf>
    <xf numFmtId="164" fontId="0" fillId="0" borderId="41" xfId="0" applyNumberFormat="1" applyFill="1" applyBorder="1"/>
    <xf numFmtId="164" fontId="0" fillId="0" borderId="44" xfId="0" applyNumberFormat="1" applyFill="1" applyBorder="1" applyAlignment="1">
      <alignment horizontal="center"/>
    </xf>
    <xf numFmtId="164" fontId="0" fillId="0" borderId="74" xfId="0" applyNumberFormat="1" applyFill="1" applyBorder="1" applyAlignment="1">
      <alignment horizontal="center"/>
    </xf>
    <xf numFmtId="164" fontId="0" fillId="55" borderId="59" xfId="0" applyNumberFormat="1" applyFill="1" applyBorder="1"/>
    <xf numFmtId="164" fontId="0" fillId="55" borderId="69" xfId="0" applyNumberFormat="1" applyFill="1" applyBorder="1" applyAlignment="1">
      <alignment horizontal="center"/>
    </xf>
    <xf numFmtId="164" fontId="0" fillId="55" borderId="19" xfId="0" applyNumberFormat="1" applyFill="1" applyBorder="1"/>
    <xf numFmtId="164" fontId="3" fillId="0" borderId="57" xfId="0" applyNumberFormat="1" applyFont="1" applyFill="1" applyBorder="1"/>
    <xf numFmtId="164" fontId="0" fillId="0" borderId="46" xfId="0" applyNumberFormat="1" applyFill="1" applyBorder="1" applyAlignment="1">
      <alignment horizontal="right" vertical="center"/>
    </xf>
    <xf numFmtId="164" fontId="0" fillId="55" borderId="63" xfId="0" applyNumberFormat="1" applyFill="1" applyBorder="1" applyAlignment="1">
      <alignment horizontal="right" vertical="center"/>
    </xf>
    <xf numFmtId="164" fontId="3" fillId="0" borderId="0" xfId="0" applyNumberFormat="1" applyFont="1" applyAlignment="1">
      <alignment horizontal="center"/>
    </xf>
    <xf numFmtId="164" fontId="43" fillId="0" borderId="0" xfId="54" applyNumberFormat="1" applyFont="1" applyFill="1" applyAlignment="1">
      <alignment horizontal="center"/>
    </xf>
    <xf numFmtId="164" fontId="3" fillId="0" borderId="0" xfId="132" applyNumberFormat="1" applyFont="1" applyAlignment="1">
      <alignment horizontal="center"/>
    </xf>
    <xf numFmtId="164" fontId="3" fillId="0" borderId="0" xfId="54" applyNumberFormat="1" applyFont="1" applyFill="1" applyAlignment="1">
      <alignment horizontal="center"/>
    </xf>
    <xf numFmtId="0" fontId="26" fillId="0" borderId="0" xfId="54" applyFill="1" applyAlignment="1">
      <alignment horizontal="center"/>
    </xf>
    <xf numFmtId="0" fontId="0" fillId="0" borderId="82" xfId="0" applyFill="1" applyBorder="1" applyAlignment="1">
      <alignment horizontal="left" vertical="top" wrapText="1" indent="2"/>
    </xf>
    <xf numFmtId="0" fontId="0" fillId="0" borderId="59" xfId="0" applyBorder="1" applyAlignment="1">
      <alignment horizontal="left" vertical="top" wrapText="1" indent="2"/>
    </xf>
    <xf numFmtId="0" fontId="0" fillId="0" borderId="77" xfId="0" applyBorder="1" applyAlignment="1">
      <alignment horizontal="left" vertical="top" wrapText="1" indent="2"/>
    </xf>
    <xf numFmtId="14" fontId="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70" fontId="57" fillId="61" borderId="38" xfId="132" applyNumberFormat="1" applyFont="1" applyFill="1" applyBorder="1" applyAlignment="1">
      <alignment horizontal="center" vertical="center"/>
    </xf>
    <xf numFmtId="170" fontId="57" fillId="61" borderId="39" xfId="132" applyNumberFormat="1" applyFont="1" applyFill="1" applyBorder="1" applyAlignment="1">
      <alignment horizontal="center" vertical="center"/>
    </xf>
    <xf numFmtId="170" fontId="57" fillId="61" borderId="40" xfId="132" applyNumberFormat="1" applyFont="1" applyFill="1" applyBorder="1" applyAlignment="1">
      <alignment horizontal="center" vertical="center"/>
    </xf>
    <xf numFmtId="0" fontId="57" fillId="61" borderId="42" xfId="132" applyFont="1" applyFill="1" applyBorder="1" applyAlignment="1">
      <alignment horizontal="center" vertical="center"/>
    </xf>
    <xf numFmtId="0" fontId="57" fillId="61" borderId="48" xfId="132" applyFont="1" applyFill="1" applyBorder="1" applyAlignment="1">
      <alignment horizontal="center" vertical="center"/>
    </xf>
    <xf numFmtId="0" fontId="57" fillId="61" borderId="44" xfId="132" applyFont="1" applyFill="1" applyBorder="1" applyAlignment="1">
      <alignment horizontal="center" vertical="center"/>
    </xf>
    <xf numFmtId="168" fontId="62" fillId="61" borderId="38" xfId="48" applyNumberFormat="1" applyFont="1" applyFill="1" applyBorder="1" applyAlignment="1">
      <alignment horizontal="center" vertical="center"/>
    </xf>
    <xf numFmtId="0" fontId="5" fillId="61" borderId="39" xfId="46" applyFill="1" applyBorder="1" applyAlignment="1">
      <alignment horizontal="center"/>
    </xf>
    <xf numFmtId="0" fontId="5" fillId="61" borderId="40" xfId="46" applyFill="1" applyBorder="1" applyAlignment="1">
      <alignment horizontal="center"/>
    </xf>
    <xf numFmtId="0" fontId="26" fillId="68" borderId="0" xfId="54" applyFill="1" applyAlignment="1">
      <alignment horizontal="center"/>
    </xf>
    <xf numFmtId="164" fontId="26" fillId="69" borderId="0" xfId="54" applyNumberFormat="1" applyFill="1" applyAlignment="1">
      <alignment horizontal="center"/>
    </xf>
    <xf numFmtId="0" fontId="0" fillId="0" borderId="82" xfId="0" applyFill="1" applyBorder="1" applyAlignment="1">
      <alignment horizontal="left" vertical="center" wrapText="1" indent="2"/>
    </xf>
    <xf numFmtId="0" fontId="0" fillId="0" borderId="77" xfId="0" applyBorder="1" applyAlignment="1">
      <alignment horizontal="left" vertical="center" wrapText="1" indent="2"/>
    </xf>
    <xf numFmtId="164" fontId="65" fillId="69" borderId="0" xfId="54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/>
    </xf>
    <xf numFmtId="0" fontId="5" fillId="61" borderId="39" xfId="132" applyFill="1" applyBorder="1" applyAlignment="1">
      <alignment horizontal="center"/>
    </xf>
    <xf numFmtId="0" fontId="5" fillId="61" borderId="40" xfId="132" applyFill="1" applyBorder="1" applyAlignment="1">
      <alignment horizontal="center"/>
    </xf>
    <xf numFmtId="168" fontId="62" fillId="61" borderId="39" xfId="48" applyNumberFormat="1" applyFont="1" applyFill="1" applyBorder="1" applyAlignment="1">
      <alignment horizontal="center" vertical="center"/>
    </xf>
    <xf numFmtId="168" fontId="62" fillId="61" borderId="40" xfId="48" applyNumberFormat="1" applyFont="1" applyFill="1" applyBorder="1" applyAlignment="1">
      <alignment horizontal="center" vertical="center"/>
    </xf>
    <xf numFmtId="166" fontId="49" fillId="0" borderId="0" xfId="139" applyNumberFormat="1" applyFont="1" applyFill="1" applyBorder="1" applyAlignment="1">
      <alignment horizontal="center"/>
    </xf>
    <xf numFmtId="0" fontId="51" fillId="0" borderId="0" xfId="132" applyFont="1" applyAlignment="1">
      <alignment horizontal="center" vertical="center"/>
    </xf>
    <xf numFmtId="164" fontId="5" fillId="0" borderId="0" xfId="139" applyNumberFormat="1" applyFont="1" applyFill="1" applyBorder="1" applyAlignment="1">
      <alignment horizontal="center"/>
    </xf>
    <xf numFmtId="170" fontId="57" fillId="61" borderId="38" xfId="133" applyNumberFormat="1" applyFont="1" applyFill="1" applyBorder="1" applyAlignment="1">
      <alignment horizontal="center" vertical="center"/>
    </xf>
    <xf numFmtId="170" fontId="57" fillId="61" borderId="39" xfId="133" applyNumberFormat="1" applyFont="1" applyFill="1" applyBorder="1" applyAlignment="1">
      <alignment horizontal="center" vertical="center"/>
    </xf>
    <xf numFmtId="170" fontId="57" fillId="61" borderId="40" xfId="133" applyNumberFormat="1" applyFont="1" applyFill="1" applyBorder="1" applyAlignment="1">
      <alignment horizontal="center" vertical="center"/>
    </xf>
    <xf numFmtId="0" fontId="57" fillId="61" borderId="42" xfId="140" applyFont="1" applyFill="1" applyBorder="1" applyAlignment="1">
      <alignment horizontal="center" vertical="center"/>
    </xf>
    <xf numFmtId="0" fontId="57" fillId="61" borderId="48" xfId="140" applyFont="1" applyFill="1" applyBorder="1" applyAlignment="1">
      <alignment horizontal="center" vertical="center"/>
    </xf>
    <xf numFmtId="0" fontId="57" fillId="61" borderId="44" xfId="140" applyFont="1" applyFill="1" applyBorder="1" applyAlignment="1">
      <alignment horizontal="center" vertical="center"/>
    </xf>
    <xf numFmtId="170" fontId="5" fillId="0" borderId="0" xfId="140" applyNumberFormat="1" applyFont="1" applyAlignment="1">
      <alignment horizontal="center"/>
    </xf>
    <xf numFmtId="0" fontId="72" fillId="61" borderId="39" xfId="140" applyFill="1" applyBorder="1" applyAlignment="1">
      <alignment horizontal="center"/>
    </xf>
    <xf numFmtId="0" fontId="72" fillId="61" borderId="40" xfId="140" applyFill="1" applyBorder="1" applyAlignment="1">
      <alignment horizontal="center"/>
    </xf>
    <xf numFmtId="168" fontId="5" fillId="72" borderId="89" xfId="48" applyNumberFormat="1" applyFont="1" applyFill="1" applyBorder="1" applyAlignment="1">
      <alignment horizontal="center" vertical="center" wrapText="1"/>
    </xf>
    <xf numFmtId="0" fontId="72" fillId="0" borderId="91" xfId="140" applyBorder="1" applyAlignment="1">
      <alignment vertical="center"/>
    </xf>
    <xf numFmtId="0" fontId="72" fillId="0" borderId="94" xfId="140" applyBorder="1" applyAlignment="1">
      <alignment vertical="center"/>
    </xf>
    <xf numFmtId="0" fontId="51" fillId="0" borderId="0" xfId="140" applyFont="1" applyAlignment="1">
      <alignment horizontal="center"/>
    </xf>
    <xf numFmtId="164" fontId="3" fillId="0" borderId="0" xfId="144" applyNumberFormat="1" applyFont="1" applyAlignment="1">
      <alignment horizontal="center"/>
    </xf>
    <xf numFmtId="164" fontId="3" fillId="0" borderId="0" xfId="145" applyNumberFormat="1" applyFont="1" applyAlignment="1">
      <alignment horizontal="center"/>
    </xf>
    <xf numFmtId="164" fontId="3" fillId="0" borderId="40" xfId="1" applyNumberFormat="1" applyFont="1" applyFill="1" applyBorder="1" applyAlignment="1">
      <alignment horizontal="center" vertical="center" wrapText="1"/>
    </xf>
    <xf numFmtId="0" fontId="75" fillId="55" borderId="89" xfId="0" applyFont="1" applyFill="1" applyBorder="1"/>
    <xf numFmtId="0" fontId="0" fillId="55" borderId="91" xfId="0" applyFill="1" applyBorder="1" applyAlignment="1">
      <alignment horizontal="center"/>
    </xf>
    <xf numFmtId="0" fontId="0" fillId="55" borderId="94" xfId="0" applyFill="1" applyBorder="1"/>
    <xf numFmtId="178" fontId="3" fillId="0" borderId="92" xfId="0" applyNumberFormat="1" applyFont="1" applyBorder="1"/>
    <xf numFmtId="178" fontId="3" fillId="0" borderId="99" xfId="0" applyNumberFormat="1" applyFont="1" applyBorder="1"/>
    <xf numFmtId="178" fontId="3" fillId="0" borderId="97" xfId="0" applyNumberFormat="1" applyFont="1" applyBorder="1"/>
    <xf numFmtId="178" fontId="3" fillId="0" borderId="98" xfId="0" applyNumberFormat="1" applyFont="1" applyBorder="1"/>
    <xf numFmtId="178" fontId="3" fillId="0" borderId="93" xfId="0" applyNumberFormat="1" applyFont="1" applyBorder="1"/>
    <xf numFmtId="178" fontId="3" fillId="0" borderId="90" xfId="0" applyNumberFormat="1" applyFont="1" applyBorder="1"/>
    <xf numFmtId="0" fontId="0" fillId="0" borderId="10" xfId="0" applyBorder="1" applyAlignment="1">
      <alignment horizontal="center"/>
    </xf>
    <xf numFmtId="0" fontId="0" fillId="0" borderId="72" xfId="0" applyBorder="1" applyAlignment="1">
      <alignment horizontal="center"/>
    </xf>
    <xf numFmtId="3" fontId="0" fillId="0" borderId="68" xfId="0" applyNumberFormat="1" applyBorder="1"/>
    <xf numFmtId="3" fontId="0" fillId="0" borderId="73" xfId="0" applyNumberFormat="1" applyBorder="1"/>
    <xf numFmtId="3" fontId="0" fillId="0" borderId="6" xfId="0" applyNumberFormat="1" applyBorder="1"/>
    <xf numFmtId="3" fontId="0" fillId="0" borderId="7" xfId="0" applyNumberFormat="1" applyBorder="1"/>
    <xf numFmtId="3" fontId="0" fillId="0" borderId="99" xfId="0" applyNumberFormat="1" applyBorder="1"/>
    <xf numFmtId="3" fontId="0" fillId="0" borderId="97" xfId="0" applyNumberFormat="1" applyBorder="1"/>
    <xf numFmtId="0" fontId="0" fillId="55" borderId="86" xfId="0" applyFill="1" applyBorder="1"/>
    <xf numFmtId="0" fontId="0" fillId="0" borderId="38" xfId="0" applyFont="1" applyBorder="1" applyAlignment="1">
      <alignment horizontal="left"/>
    </xf>
    <xf numFmtId="0" fontId="6" fillId="0" borderId="89" xfId="1" applyFont="1" applyFill="1" applyBorder="1"/>
    <xf numFmtId="0" fontId="6" fillId="0" borderId="42" xfId="1" applyFont="1" applyFill="1" applyBorder="1"/>
    <xf numFmtId="0" fontId="0" fillId="55" borderId="89" xfId="0" applyFill="1" applyBorder="1"/>
    <xf numFmtId="0" fontId="0" fillId="0" borderId="19" xfId="0" applyBorder="1" applyAlignment="1">
      <alignment horizontal="center"/>
    </xf>
    <xf numFmtId="3" fontId="0" fillId="0" borderId="18" xfId="0" applyNumberFormat="1" applyBorder="1"/>
    <xf numFmtId="3" fontId="0" fillId="0" borderId="93" xfId="0" applyNumberFormat="1" applyBorder="1"/>
    <xf numFmtId="3" fontId="0" fillId="0" borderId="74" xfId="0" applyNumberFormat="1" applyBorder="1"/>
    <xf numFmtId="0" fontId="0" fillId="0" borderId="58" xfId="0" applyBorder="1" applyAlignment="1">
      <alignment horizontal="center"/>
    </xf>
    <xf numFmtId="3" fontId="26" fillId="0" borderId="58" xfId="54" applyNumberFormat="1" applyBorder="1"/>
    <xf numFmtId="3" fontId="26" fillId="0" borderId="90" xfId="54" applyNumberFormat="1" applyBorder="1"/>
    <xf numFmtId="3" fontId="26" fillId="0" borderId="69" xfId="54" applyNumberFormat="1" applyBorder="1"/>
    <xf numFmtId="0" fontId="0" fillId="0" borderId="16" xfId="0" applyBorder="1" applyAlignment="1">
      <alignment horizontal="center"/>
    </xf>
    <xf numFmtId="3" fontId="0" fillId="0" borderId="15" xfId="0" applyNumberFormat="1" applyBorder="1"/>
    <xf numFmtId="3" fontId="0" fillId="0" borderId="98" xfId="0" applyNumberFormat="1" applyBorder="1"/>
    <xf numFmtId="3" fontId="0" fillId="0" borderId="13" xfId="0" applyNumberFormat="1" applyBorder="1"/>
    <xf numFmtId="3" fontId="0" fillId="0" borderId="58" xfId="0" applyNumberFormat="1" applyBorder="1"/>
    <xf numFmtId="3" fontId="0" fillId="0" borderId="90" xfId="0" applyNumberFormat="1" applyBorder="1"/>
    <xf numFmtId="3" fontId="0" fillId="0" borderId="69" xfId="0" applyNumberFormat="1" applyBorder="1"/>
    <xf numFmtId="0" fontId="6" fillId="0" borderId="43" xfId="1" applyFont="1" applyFill="1" applyBorder="1"/>
    <xf numFmtId="3" fontId="26" fillId="0" borderId="59" xfId="54" applyNumberFormat="1" applyBorder="1"/>
    <xf numFmtId="3" fontId="0" fillId="0" borderId="19" xfId="0" applyNumberFormat="1" applyBorder="1"/>
    <xf numFmtId="3" fontId="0" fillId="0" borderId="16" xfId="0" applyNumberFormat="1" applyBorder="1"/>
    <xf numFmtId="3" fontId="0" fillId="0" borderId="59" xfId="0" applyNumberFormat="1" applyBorder="1"/>
    <xf numFmtId="3" fontId="0" fillId="0" borderId="10" xfId="0" applyNumberFormat="1" applyBorder="1"/>
    <xf numFmtId="3" fontId="0" fillId="0" borderId="72" xfId="0" applyNumberFormat="1" applyBorder="1"/>
    <xf numFmtId="0" fontId="6" fillId="0" borderId="0" xfId="1" applyFill="1" applyBorder="1" applyAlignment="1">
      <alignment horizontal="center"/>
    </xf>
    <xf numFmtId="0" fontId="6" fillId="0" borderId="0" xfId="130" applyFill="1"/>
    <xf numFmtId="167" fontId="0" fillId="0" borderId="0" xfId="0" applyNumberFormat="1" applyFill="1"/>
    <xf numFmtId="0" fontId="75" fillId="55" borderId="48" xfId="0" applyFont="1" applyFill="1" applyBorder="1" applyAlignment="1">
      <alignment horizontal="center"/>
    </xf>
    <xf numFmtId="0" fontId="3" fillId="0" borderId="59" xfId="129" applyFont="1" applyBorder="1" applyAlignment="1">
      <alignment horizontal="center" vertical="center" wrapText="1"/>
    </xf>
    <xf numFmtId="164" fontId="3" fillId="0" borderId="14" xfId="0" applyNumberFormat="1" applyFont="1" applyBorder="1" applyAlignment="1">
      <alignment horizontal="center" vertical="center" wrapText="1"/>
    </xf>
    <xf numFmtId="164" fontId="3" fillId="0" borderId="68" xfId="0" applyNumberFormat="1" applyFont="1" applyBorder="1" applyAlignment="1">
      <alignment horizontal="center" vertical="center" wrapText="1"/>
    </xf>
    <xf numFmtId="164" fontId="3" fillId="0" borderId="74" xfId="0" applyNumberFormat="1" applyFont="1" applyFill="1" applyBorder="1" applyAlignment="1">
      <alignment horizontal="center" vertical="center" wrapText="1"/>
    </xf>
    <xf numFmtId="164" fontId="3" fillId="55" borderId="68" xfId="0" applyNumberFormat="1" applyFont="1" applyFill="1" applyBorder="1" applyAlignment="1">
      <alignment horizontal="center" vertical="center" wrapText="1"/>
    </xf>
    <xf numFmtId="164" fontId="3" fillId="0" borderId="13" xfId="0" applyNumberFormat="1" applyFont="1" applyBorder="1" applyAlignment="1">
      <alignment horizontal="center" vertical="center" wrapText="1"/>
    </xf>
    <xf numFmtId="164" fontId="3" fillId="55" borderId="69" xfId="0" applyNumberFormat="1" applyFont="1" applyFill="1" applyBorder="1" applyAlignment="1">
      <alignment horizontal="center" vertical="center" wrapText="1"/>
    </xf>
    <xf numFmtId="164" fontId="3" fillId="0" borderId="69" xfId="0" applyNumberFormat="1" applyFont="1" applyBorder="1" applyAlignment="1">
      <alignment horizontal="center" vertical="center" wrapText="1"/>
    </xf>
    <xf numFmtId="164" fontId="3" fillId="0" borderId="48" xfId="0" applyNumberFormat="1" applyFont="1" applyBorder="1" applyAlignment="1">
      <alignment horizontal="center" vertical="center" wrapText="1"/>
    </xf>
    <xf numFmtId="164" fontId="3" fillId="0" borderId="44" xfId="0" applyNumberFormat="1" applyFont="1" applyBorder="1" applyAlignment="1">
      <alignment horizontal="center" vertical="center" wrapText="1"/>
    </xf>
    <xf numFmtId="0" fontId="75" fillId="55" borderId="38" xfId="0" applyFont="1" applyFill="1" applyBorder="1" applyAlignment="1">
      <alignment horizontal="center"/>
    </xf>
    <xf numFmtId="0" fontId="75" fillId="55" borderId="39" xfId="0" applyFont="1" applyFill="1" applyBorder="1" applyAlignment="1">
      <alignment horizontal="center"/>
    </xf>
    <xf numFmtId="0" fontId="75" fillId="55" borderId="40" xfId="0" applyFont="1" applyFill="1" applyBorder="1" applyAlignment="1">
      <alignment horizontal="center"/>
    </xf>
    <xf numFmtId="0" fontId="75" fillId="55" borderId="42" xfId="0" applyFont="1" applyFill="1" applyBorder="1" applyAlignment="1">
      <alignment horizontal="center"/>
    </xf>
    <xf numFmtId="0" fontId="75" fillId="55" borderId="44" xfId="0" applyFont="1" applyFill="1" applyBorder="1" applyAlignment="1">
      <alignment horizontal="center"/>
    </xf>
    <xf numFmtId="170" fontId="5" fillId="0" borderId="0" xfId="132" applyNumberFormat="1" applyFont="1" applyFill="1" applyAlignment="1">
      <alignment horizontal="right"/>
    </xf>
    <xf numFmtId="0" fontId="5" fillId="0" borderId="0" xfId="132" applyNumberFormat="1" applyFont="1" applyFill="1" applyAlignment="1">
      <alignment horizontal="right"/>
    </xf>
  </cellXfs>
  <cellStyles count="148">
    <cellStyle name="20% - Accent1" xfId="73" builtinId="30" customBuiltin="1"/>
    <cellStyle name="20% - Accent1 2" xfId="3"/>
    <cellStyle name="20% - Accent1 2 2" xfId="100"/>
    <cellStyle name="20% - Accent1 3" xfId="101"/>
    <cellStyle name="20% - Accent2" xfId="77" builtinId="34" customBuiltin="1"/>
    <cellStyle name="20% - Accent2 2" xfId="4"/>
    <cellStyle name="20% - Accent2 2 2" xfId="102"/>
    <cellStyle name="20% - Accent2 3" xfId="103"/>
    <cellStyle name="20% - Accent3" xfId="81" builtinId="38" customBuiltin="1"/>
    <cellStyle name="20% - Accent3 2" xfId="5"/>
    <cellStyle name="20% - Accent3 2 2" xfId="104"/>
    <cellStyle name="20% - Accent3 3" xfId="105"/>
    <cellStyle name="20% - Accent4" xfId="85" builtinId="42" customBuiltin="1"/>
    <cellStyle name="20% - Accent4 2" xfId="6"/>
    <cellStyle name="20% - Accent4 2 2" xfId="106"/>
    <cellStyle name="20% - Accent4 3" xfId="107"/>
    <cellStyle name="20% - Accent5" xfId="89" builtinId="46" customBuiltin="1"/>
    <cellStyle name="20% - Accent5 2" xfId="7"/>
    <cellStyle name="20% - Accent5 2 2" xfId="108"/>
    <cellStyle name="20% - Accent5 3" xfId="109"/>
    <cellStyle name="20% - Accent6" xfId="93" builtinId="50" customBuiltin="1"/>
    <cellStyle name="20% - Accent6 2" xfId="8"/>
    <cellStyle name="20% - Accent6 2 2" xfId="110"/>
    <cellStyle name="20% - Accent6 3" xfId="111"/>
    <cellStyle name="40% - Accent1" xfId="74" builtinId="31" customBuiltin="1"/>
    <cellStyle name="40% - Accent1 2" xfId="9"/>
    <cellStyle name="40% - Accent1 2 2" xfId="112"/>
    <cellStyle name="40% - Accent1 3" xfId="113"/>
    <cellStyle name="40% - Accent2" xfId="78" builtinId="35" customBuiltin="1"/>
    <cellStyle name="40% - Accent2 2" xfId="10"/>
    <cellStyle name="40% - Accent2 2 2" xfId="114"/>
    <cellStyle name="40% - Accent2 3" xfId="115"/>
    <cellStyle name="40% - Accent3" xfId="82" builtinId="39" customBuiltin="1"/>
    <cellStyle name="40% - Accent3 2" xfId="11"/>
    <cellStyle name="40% - Accent3 2 2" xfId="116"/>
    <cellStyle name="40% - Accent3 3" xfId="117"/>
    <cellStyle name="40% - Accent4" xfId="86" builtinId="43" customBuiltin="1"/>
    <cellStyle name="40% - Accent4 2" xfId="12"/>
    <cellStyle name="40% - Accent4 2 2" xfId="118"/>
    <cellStyle name="40% - Accent4 3" xfId="119"/>
    <cellStyle name="40% - Accent5" xfId="90" builtinId="47" customBuiltin="1"/>
    <cellStyle name="40% - Accent5 2" xfId="13"/>
    <cellStyle name="40% - Accent5 2 2" xfId="120"/>
    <cellStyle name="40% - Accent5 3" xfId="121"/>
    <cellStyle name="40% - Accent6" xfId="94" builtinId="51" customBuiltin="1"/>
    <cellStyle name="40% - Accent6 2" xfId="14"/>
    <cellStyle name="40% - Accent6 2 2" xfId="122"/>
    <cellStyle name="40% - Accent6 3" xfId="123"/>
    <cellStyle name="60% - Accent1" xfId="75" builtinId="32" customBuiltin="1"/>
    <cellStyle name="60% - Accent1 2" xfId="15"/>
    <cellStyle name="60% - Accent2" xfId="79" builtinId="36" customBuiltin="1"/>
    <cellStyle name="60% - Accent2 2" xfId="16"/>
    <cellStyle name="60% - Accent3" xfId="83" builtinId="40" customBuiltin="1"/>
    <cellStyle name="60% - Accent3 2" xfId="17"/>
    <cellStyle name="60% - Accent4" xfId="87" builtinId="44" customBuiltin="1"/>
    <cellStyle name="60% - Accent4 2" xfId="18"/>
    <cellStyle name="60% - Accent5" xfId="91" builtinId="48" customBuiltin="1"/>
    <cellStyle name="60% - Accent5 2" xfId="19"/>
    <cellStyle name="60% - Accent6" xfId="95" builtinId="52" customBuiltin="1"/>
    <cellStyle name="60% - Accent6 2" xfId="20"/>
    <cellStyle name="Accent1" xfId="72" builtinId="29" customBuiltin="1"/>
    <cellStyle name="Accent1 2" xfId="21"/>
    <cellStyle name="Accent2" xfId="76" builtinId="33" customBuiltin="1"/>
    <cellStyle name="Accent2 2" xfId="22"/>
    <cellStyle name="Accent3" xfId="80" builtinId="37" customBuiltin="1"/>
    <cellStyle name="Accent3 2" xfId="23"/>
    <cellStyle name="Accent4" xfId="84" builtinId="41" customBuiltin="1"/>
    <cellStyle name="Accent4 2" xfId="24"/>
    <cellStyle name="Accent5" xfId="88" builtinId="45" customBuiltin="1"/>
    <cellStyle name="Accent5 2" xfId="25"/>
    <cellStyle name="Accent6" xfId="92" builtinId="49" customBuiltin="1"/>
    <cellStyle name="Accent6 2" xfId="26"/>
    <cellStyle name="Bad" xfId="61" builtinId="27" customBuiltin="1"/>
    <cellStyle name="Bad 2" xfId="27"/>
    <cellStyle name="Calculation" xfId="65" builtinId="22" customBuiltin="1"/>
    <cellStyle name="Calculation 2" xfId="28"/>
    <cellStyle name="Check Cell" xfId="67" builtinId="23" customBuiltin="1"/>
    <cellStyle name="Check Cell 2" xfId="29"/>
    <cellStyle name="Comma 2" xfId="48"/>
    <cellStyle name="Comma 2 2" xfId="49"/>
    <cellStyle name="Comma 3" xfId="50"/>
    <cellStyle name="Comma 4" xfId="30"/>
    <cellStyle name="Comma 5 2" xfId="136"/>
    <cellStyle name="Comma 6" xfId="138"/>
    <cellStyle name="Explanatory Text" xfId="70" builtinId="53" customBuiltin="1"/>
    <cellStyle name="Explanatory Text 2" xfId="31"/>
    <cellStyle name="Good" xfId="60" builtinId="26" customBuiltin="1"/>
    <cellStyle name="Good 2" xfId="32"/>
    <cellStyle name="Heading 1" xfId="56" builtinId="16" customBuiltin="1"/>
    <cellStyle name="Heading 1 2" xfId="33"/>
    <cellStyle name="Heading 2" xfId="57" builtinId="17" customBuiltin="1"/>
    <cellStyle name="Heading 2 2" xfId="34"/>
    <cellStyle name="Heading 3" xfId="58" builtinId="18" customBuiltin="1"/>
    <cellStyle name="Heading 3 2" xfId="35"/>
    <cellStyle name="Heading 4" xfId="59" builtinId="19" customBuiltin="1"/>
    <cellStyle name="Heading 4 2" xfId="36"/>
    <cellStyle name="Hyperlink" xfId="54" builtinId="8"/>
    <cellStyle name="Hyperlink 2" xfId="97"/>
    <cellStyle name="Hyperlink 3" xfId="96"/>
    <cellStyle name="Input" xfId="63" builtinId="20" customBuiltin="1"/>
    <cellStyle name="Input 2" xfId="37"/>
    <cellStyle name="Linked Cell" xfId="66" builtinId="24" customBuiltin="1"/>
    <cellStyle name="Linked Cell 2" xfId="38"/>
    <cellStyle name="Neutral" xfId="62" builtinId="28" customBuiltin="1"/>
    <cellStyle name="Neutral 2" xfId="39"/>
    <cellStyle name="Normal" xfId="0" builtinId="0"/>
    <cellStyle name="Normal 11" xfId="129"/>
    <cellStyle name="Normal 13" xfId="132"/>
    <cellStyle name="Normal 13 2" xfId="134"/>
    <cellStyle name="Normal 13 3" xfId="133"/>
    <cellStyle name="Normal 14" xfId="145"/>
    <cellStyle name="Normal 15" xfId="141"/>
    <cellStyle name="Normal 19" xfId="142"/>
    <cellStyle name="Normal 2" xfId="1"/>
    <cellStyle name="Normal 2 2" xfId="46"/>
    <cellStyle name="Normal 2 2 2" xfId="130"/>
    <cellStyle name="Normal 2 3" xfId="144"/>
    <cellStyle name="Normal 20" xfId="143"/>
    <cellStyle name="Normal 3" xfId="45"/>
    <cellStyle name="Normal 3 2" xfId="99"/>
    <cellStyle name="Normal 3 2 3" xfId="131"/>
    <cellStyle name="Normal 3 3" xfId="98"/>
    <cellStyle name="Normal 4" xfId="47"/>
    <cellStyle name="Normal 4 2" xfId="124"/>
    <cellStyle name="Normal 5" xfId="51"/>
    <cellStyle name="Normal 5 2" xfId="125"/>
    <cellStyle name="Normal 6" xfId="2"/>
    <cellStyle name="Normal 7" xfId="140"/>
    <cellStyle name="Normal 8 2" xfId="135"/>
    <cellStyle name="Normal 9" xfId="137"/>
    <cellStyle name="Normal_Full Year" xfId="146"/>
    <cellStyle name="Normal_To Date" xfId="147"/>
    <cellStyle name="Normal_Z Ledger" xfId="139"/>
    <cellStyle name="Note" xfId="69" builtinId="10" customBuiltin="1"/>
    <cellStyle name="Note 2" xfId="40"/>
    <cellStyle name="Note 2 2" xfId="126"/>
    <cellStyle name="Note 3" xfId="127"/>
    <cellStyle name="Note 3 2" xfId="128"/>
    <cellStyle name="Output" xfId="64" builtinId="21" customBuiltin="1"/>
    <cellStyle name="Output 2" xfId="41"/>
    <cellStyle name="Percent 2" xfId="52"/>
    <cellStyle name="Percent 2 2" xfId="53"/>
    <cellStyle name="Title" xfId="55" builtinId="15" customBuiltin="1"/>
    <cellStyle name="Title 2" xfId="42"/>
    <cellStyle name="Total" xfId="71" builtinId="25" customBuiltin="1"/>
    <cellStyle name="Total 2" xfId="43"/>
    <cellStyle name="Warning Text" xfId="68" builtinId="11" customBuiltin="1"/>
    <cellStyle name="Warning Text 2" xfId="44"/>
  </cellStyles>
  <dxfs count="121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numFmt numFmtId="1" formatCode="0"/>
    </dxf>
    <dxf>
      <numFmt numFmtId="1" formatCode="0"/>
    </dxf>
    <dxf>
      <numFmt numFmtId="1" formatCode="0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38</xdr:row>
      <xdr:rowOff>152400</xdr:rowOff>
    </xdr:from>
    <xdr:to>
      <xdr:col>10</xdr:col>
      <xdr:colOff>600075</xdr:colOff>
      <xdr:row>40</xdr:row>
      <xdr:rowOff>76200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>
          <a:spLocks noChangeShapeType="1"/>
        </xdr:cNvSpPr>
      </xdr:nvSpPr>
      <xdr:spPr bwMode="auto">
        <a:xfrm flipV="1">
          <a:off x="7553325" y="68675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34</xdr:row>
      <xdr:rowOff>152400</xdr:rowOff>
    </xdr:from>
    <xdr:to>
      <xdr:col>10</xdr:col>
      <xdr:colOff>600075</xdr:colOff>
      <xdr:row>36</xdr:row>
      <xdr:rowOff>76200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>
          <a:spLocks noChangeShapeType="1"/>
        </xdr:cNvSpPr>
      </xdr:nvSpPr>
      <xdr:spPr bwMode="auto">
        <a:xfrm flipV="1">
          <a:off x="7553325" y="62198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48</xdr:row>
      <xdr:rowOff>152400</xdr:rowOff>
    </xdr:from>
    <xdr:to>
      <xdr:col>10</xdr:col>
      <xdr:colOff>600075</xdr:colOff>
      <xdr:row>50</xdr:row>
      <xdr:rowOff>76200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>
          <a:spLocks noChangeShapeType="1"/>
        </xdr:cNvSpPr>
      </xdr:nvSpPr>
      <xdr:spPr bwMode="auto">
        <a:xfrm flipV="1">
          <a:off x="7553325" y="848677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sources/Accountancy%20Services/Budget%20Setting/Budget%202122/1%20Revenue%20Working%20Papers/BP%202122/DG%20Budget%20Papers%202021-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4001"/>
      <sheetName val="14004"/>
      <sheetName val="14006"/>
      <sheetName val="14007"/>
      <sheetName val="30004"/>
      <sheetName val="30101"/>
      <sheetName val="30201"/>
      <sheetName val="30401"/>
      <sheetName val="30402"/>
      <sheetName val="30403"/>
      <sheetName val="30404"/>
      <sheetName val="39904"/>
      <sheetName val="42001"/>
      <sheetName val="42002"/>
      <sheetName val="42003"/>
      <sheetName val="42004"/>
      <sheetName val="42005"/>
      <sheetName val="49901"/>
      <sheetName val="PY"/>
      <sheetName val="FY"/>
      <sheetName val="YTD"/>
      <sheetName val="4yr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D2">
            <v>30403</v>
          </cell>
          <cell r="E2" t="str">
            <v>Externally Funded Elections</v>
          </cell>
        </row>
        <row r="53">
          <cell r="A53">
            <v>0</v>
          </cell>
          <cell r="B53">
            <v>0</v>
          </cell>
          <cell r="C53">
            <v>-5939.0800000000017</v>
          </cell>
          <cell r="F53">
            <v>0</v>
          </cell>
          <cell r="J53">
            <v>65394.840000000004</v>
          </cell>
          <cell r="K53">
            <v>65394.840000000004</v>
          </cell>
          <cell r="M53"/>
          <cell r="N53"/>
        </row>
      </sheetData>
      <sheetData sheetId="11">
        <row r="2">
          <cell r="D2">
            <v>30404</v>
          </cell>
          <cell r="E2" t="str">
            <v>Externally Funded Elections 2</v>
          </cell>
        </row>
        <row r="55">
          <cell r="A55">
            <v>0</v>
          </cell>
          <cell r="B55">
            <v>0</v>
          </cell>
          <cell r="C55">
            <v>8363.8499999999767</v>
          </cell>
          <cell r="F55">
            <v>0</v>
          </cell>
          <cell r="J55">
            <v>143374.64000000001</v>
          </cell>
          <cell r="K55">
            <v>143374.64000000001</v>
          </cell>
          <cell r="M55"/>
          <cell r="N55"/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PRIOR YEAR</v>
          </cell>
          <cell r="C1"/>
          <cell r="D1"/>
          <cell r="E1"/>
          <cell r="G1"/>
        </row>
        <row r="2">
          <cell r="A2" t="str">
            <v>Option</v>
          </cell>
          <cell r="C2"/>
          <cell r="D2"/>
          <cell r="E2"/>
          <cell r="G2"/>
        </row>
        <row r="3">
          <cell r="A3" t="str">
            <v>UserName</v>
          </cell>
          <cell r="C3"/>
          <cell r="D3"/>
          <cell r="E3"/>
          <cell r="G3"/>
        </row>
        <row r="4">
          <cell r="A4" t="str">
            <v>Date</v>
          </cell>
          <cell r="C4"/>
          <cell r="D4"/>
          <cell r="E4"/>
          <cell r="G4"/>
        </row>
        <row r="5">
          <cell r="A5" t="str">
            <v>Time</v>
          </cell>
          <cell r="C5"/>
          <cell r="D5"/>
          <cell r="E5"/>
          <cell r="G5"/>
        </row>
        <row r="6">
          <cell r="A6"/>
          <cell r="C6"/>
          <cell r="D6"/>
          <cell r="E6"/>
          <cell r="G6"/>
        </row>
        <row r="7">
          <cell r="A7" t="str">
            <v>General Ledger Codes</v>
          </cell>
          <cell r="C7" t="str">
            <v>1920
CY Act
+ GRNI</v>
          </cell>
          <cell r="D7" t="str">
            <v>1920 ORIGINAL BUDGET</v>
          </cell>
          <cell r="E7" t="str">
            <v>1920 REVISED BUDGET</v>
          </cell>
          <cell r="G7" t="str">
            <v>PRIOR YR COST CENTRE</v>
          </cell>
        </row>
        <row r="8">
          <cell r="A8">
            <v>140010100</v>
          </cell>
          <cell r="C8">
            <v>137234.34</v>
          </cell>
          <cell r="D8">
            <v>141292</v>
          </cell>
          <cell r="E8">
            <v>0</v>
          </cell>
          <cell r="G8" t="str">
            <v>14001</v>
          </cell>
        </row>
        <row r="9">
          <cell r="A9">
            <v>140010101</v>
          </cell>
          <cell r="C9">
            <v>734.48</v>
          </cell>
          <cell r="D9">
            <v>0</v>
          </cell>
          <cell r="E9">
            <v>0</v>
          </cell>
          <cell r="G9" t="str">
            <v>14001</v>
          </cell>
        </row>
        <row r="10">
          <cell r="A10">
            <v>140010102</v>
          </cell>
          <cell r="C10">
            <v>0</v>
          </cell>
          <cell r="D10">
            <v>0</v>
          </cell>
          <cell r="E10">
            <v>0</v>
          </cell>
          <cell r="G10" t="str">
            <v>14001</v>
          </cell>
        </row>
        <row r="11">
          <cell r="A11">
            <v>140010103</v>
          </cell>
          <cell r="C11">
            <v>0</v>
          </cell>
          <cell r="D11">
            <v>0</v>
          </cell>
          <cell r="E11">
            <v>0</v>
          </cell>
          <cell r="G11" t="str">
            <v>14001</v>
          </cell>
        </row>
        <row r="12">
          <cell r="A12">
            <v>140010110</v>
          </cell>
          <cell r="C12">
            <v>0</v>
          </cell>
          <cell r="D12">
            <v>0</v>
          </cell>
          <cell r="E12">
            <v>0</v>
          </cell>
          <cell r="G12" t="str">
            <v>14001</v>
          </cell>
        </row>
        <row r="13">
          <cell r="A13">
            <v>140010120</v>
          </cell>
          <cell r="C13">
            <v>11818.84</v>
          </cell>
          <cell r="D13">
            <v>0</v>
          </cell>
          <cell r="E13">
            <v>0</v>
          </cell>
          <cell r="G13" t="str">
            <v>14001</v>
          </cell>
        </row>
        <row r="14">
          <cell r="A14">
            <v>140010150</v>
          </cell>
          <cell r="C14">
            <v>635.66</v>
          </cell>
          <cell r="D14">
            <v>0</v>
          </cell>
          <cell r="E14">
            <v>0</v>
          </cell>
          <cell r="G14" t="str">
            <v>14001</v>
          </cell>
        </row>
        <row r="15">
          <cell r="A15">
            <v>140010200</v>
          </cell>
          <cell r="C15">
            <v>20063</v>
          </cell>
          <cell r="D15">
            <v>0</v>
          </cell>
          <cell r="E15">
            <v>0</v>
          </cell>
          <cell r="G15" t="str">
            <v>14001</v>
          </cell>
        </row>
        <row r="16">
          <cell r="A16">
            <v>140010700</v>
          </cell>
          <cell r="C16">
            <v>0</v>
          </cell>
          <cell r="D16">
            <v>0</v>
          </cell>
          <cell r="E16">
            <v>0</v>
          </cell>
          <cell r="G16" t="str">
            <v>14001</v>
          </cell>
        </row>
        <row r="17">
          <cell r="A17">
            <v>140010800</v>
          </cell>
          <cell r="C17">
            <v>0</v>
          </cell>
          <cell r="D17">
            <v>0</v>
          </cell>
          <cell r="E17">
            <v>0</v>
          </cell>
          <cell r="G17" t="str">
            <v>14001</v>
          </cell>
        </row>
        <row r="18">
          <cell r="A18">
            <v>140010930</v>
          </cell>
          <cell r="C18">
            <v>2664.64</v>
          </cell>
          <cell r="D18">
            <v>2500</v>
          </cell>
          <cell r="E18">
            <v>0</v>
          </cell>
          <cell r="G18" t="str">
            <v>14001</v>
          </cell>
        </row>
        <row r="19">
          <cell r="A19">
            <v>140010975</v>
          </cell>
          <cell r="C19">
            <v>798.33</v>
          </cell>
          <cell r="D19">
            <v>800</v>
          </cell>
          <cell r="E19">
            <v>0</v>
          </cell>
          <cell r="G19" t="str">
            <v>14001</v>
          </cell>
        </row>
        <row r="20">
          <cell r="A20">
            <v>140010981</v>
          </cell>
          <cell r="C20">
            <v>0</v>
          </cell>
          <cell r="D20">
            <v>0</v>
          </cell>
          <cell r="E20">
            <v>0</v>
          </cell>
          <cell r="G20" t="str">
            <v>14001</v>
          </cell>
        </row>
        <row r="21">
          <cell r="A21">
            <v>140011135</v>
          </cell>
          <cell r="C21">
            <v>0</v>
          </cell>
          <cell r="D21">
            <v>0</v>
          </cell>
          <cell r="E21">
            <v>0</v>
          </cell>
          <cell r="G21" t="str">
            <v>14001</v>
          </cell>
        </row>
        <row r="22">
          <cell r="A22">
            <v>140012000</v>
          </cell>
          <cell r="C22">
            <v>861</v>
          </cell>
          <cell r="D22">
            <v>500</v>
          </cell>
          <cell r="E22">
            <v>0</v>
          </cell>
          <cell r="G22" t="str">
            <v>14001</v>
          </cell>
        </row>
        <row r="23">
          <cell r="A23">
            <v>140012004</v>
          </cell>
          <cell r="C23">
            <v>2800</v>
          </cell>
          <cell r="D23">
            <v>2800</v>
          </cell>
          <cell r="E23">
            <v>0</v>
          </cell>
          <cell r="G23" t="str">
            <v>14001</v>
          </cell>
        </row>
        <row r="24">
          <cell r="A24">
            <v>140012022</v>
          </cell>
          <cell r="C24">
            <v>0</v>
          </cell>
          <cell r="D24">
            <v>0</v>
          </cell>
          <cell r="E24">
            <v>0</v>
          </cell>
          <cell r="G24" t="str">
            <v>14001</v>
          </cell>
        </row>
        <row r="25">
          <cell r="A25">
            <v>140012300</v>
          </cell>
          <cell r="C25">
            <v>0</v>
          </cell>
          <cell r="D25">
            <v>200</v>
          </cell>
          <cell r="E25">
            <v>0</v>
          </cell>
          <cell r="G25" t="str">
            <v>14001</v>
          </cell>
        </row>
        <row r="26">
          <cell r="A26">
            <v>140012413</v>
          </cell>
          <cell r="C26">
            <v>595</v>
          </cell>
          <cell r="D26">
            <v>0</v>
          </cell>
          <cell r="E26">
            <v>0</v>
          </cell>
          <cell r="G26" t="str">
            <v>14001</v>
          </cell>
        </row>
        <row r="27">
          <cell r="A27">
            <v>140012421</v>
          </cell>
          <cell r="C27">
            <v>0</v>
          </cell>
          <cell r="D27">
            <v>0</v>
          </cell>
          <cell r="E27">
            <v>0</v>
          </cell>
          <cell r="G27" t="str">
            <v>14001</v>
          </cell>
        </row>
        <row r="28">
          <cell r="A28">
            <v>140012422</v>
          </cell>
          <cell r="C28">
            <v>0</v>
          </cell>
          <cell r="D28">
            <v>0</v>
          </cell>
          <cell r="E28">
            <v>0</v>
          </cell>
          <cell r="G28" t="str">
            <v>14001</v>
          </cell>
        </row>
        <row r="29">
          <cell r="A29">
            <v>140012423</v>
          </cell>
          <cell r="C29">
            <v>7880.44</v>
          </cell>
          <cell r="D29">
            <v>0</v>
          </cell>
          <cell r="E29">
            <v>0</v>
          </cell>
          <cell r="G29" t="str">
            <v>14001</v>
          </cell>
        </row>
        <row r="30">
          <cell r="A30">
            <v>140012425</v>
          </cell>
          <cell r="C30">
            <v>0</v>
          </cell>
          <cell r="D30">
            <v>0</v>
          </cell>
          <cell r="E30">
            <v>0</v>
          </cell>
          <cell r="G30" t="str">
            <v>14001</v>
          </cell>
        </row>
        <row r="31">
          <cell r="A31">
            <v>140012429</v>
          </cell>
          <cell r="C31">
            <v>0</v>
          </cell>
          <cell r="D31">
            <v>0</v>
          </cell>
          <cell r="E31">
            <v>0</v>
          </cell>
          <cell r="G31" t="str">
            <v>14001</v>
          </cell>
        </row>
        <row r="32">
          <cell r="A32">
            <v>140012430</v>
          </cell>
          <cell r="C32">
            <v>213</v>
          </cell>
          <cell r="D32">
            <v>300</v>
          </cell>
          <cell r="E32">
            <v>0</v>
          </cell>
          <cell r="G32" t="str">
            <v>14001</v>
          </cell>
        </row>
        <row r="33">
          <cell r="A33">
            <v>140012432</v>
          </cell>
          <cell r="C33">
            <v>0</v>
          </cell>
          <cell r="D33">
            <v>0</v>
          </cell>
          <cell r="E33">
            <v>0</v>
          </cell>
          <cell r="G33" t="str">
            <v>14001</v>
          </cell>
        </row>
        <row r="34">
          <cell r="A34">
            <v>140012469</v>
          </cell>
          <cell r="C34">
            <v>1250</v>
          </cell>
          <cell r="D34">
            <v>0</v>
          </cell>
          <cell r="E34">
            <v>0</v>
          </cell>
          <cell r="G34" t="str">
            <v>14001</v>
          </cell>
        </row>
        <row r="35">
          <cell r="A35">
            <v>140012500</v>
          </cell>
          <cell r="C35">
            <v>425.88</v>
          </cell>
          <cell r="D35">
            <v>1000</v>
          </cell>
          <cell r="E35">
            <v>0</v>
          </cell>
          <cell r="G35" t="str">
            <v>14001</v>
          </cell>
        </row>
        <row r="36">
          <cell r="A36">
            <v>140012510</v>
          </cell>
          <cell r="C36">
            <v>0</v>
          </cell>
          <cell r="D36">
            <v>0</v>
          </cell>
          <cell r="E36">
            <v>0</v>
          </cell>
          <cell r="G36" t="str">
            <v>14001</v>
          </cell>
        </row>
        <row r="37">
          <cell r="A37">
            <v>140012703</v>
          </cell>
          <cell r="C37">
            <v>0</v>
          </cell>
          <cell r="D37">
            <v>0</v>
          </cell>
          <cell r="E37">
            <v>0</v>
          </cell>
          <cell r="G37" t="str">
            <v>14001</v>
          </cell>
        </row>
        <row r="38">
          <cell r="A38">
            <v>140012706</v>
          </cell>
          <cell r="C38">
            <v>0</v>
          </cell>
          <cell r="D38">
            <v>0</v>
          </cell>
          <cell r="E38">
            <v>0</v>
          </cell>
          <cell r="G38" t="str">
            <v>14001</v>
          </cell>
        </row>
        <row r="39">
          <cell r="A39">
            <v>140012707</v>
          </cell>
          <cell r="C39">
            <v>0</v>
          </cell>
          <cell r="D39">
            <v>0</v>
          </cell>
          <cell r="E39">
            <v>0</v>
          </cell>
          <cell r="G39" t="str">
            <v>14001</v>
          </cell>
        </row>
        <row r="40">
          <cell r="A40">
            <v>140012801</v>
          </cell>
          <cell r="C40">
            <v>0</v>
          </cell>
          <cell r="D40">
            <v>0</v>
          </cell>
          <cell r="E40">
            <v>0</v>
          </cell>
          <cell r="G40" t="str">
            <v>14001</v>
          </cell>
        </row>
        <row r="41">
          <cell r="A41">
            <v>140014600</v>
          </cell>
          <cell r="C41">
            <v>0</v>
          </cell>
          <cell r="D41">
            <v>0</v>
          </cell>
          <cell r="E41">
            <v>0</v>
          </cell>
          <cell r="G41" t="str">
            <v>14001</v>
          </cell>
        </row>
        <row r="42">
          <cell r="A42">
            <v>140014610</v>
          </cell>
          <cell r="C42">
            <v>0</v>
          </cell>
          <cell r="D42">
            <v>0</v>
          </cell>
          <cell r="E42">
            <v>0</v>
          </cell>
          <cell r="G42" t="str">
            <v>14001</v>
          </cell>
        </row>
        <row r="43">
          <cell r="A43">
            <v>140014611</v>
          </cell>
          <cell r="C43">
            <v>0</v>
          </cell>
          <cell r="D43">
            <v>0</v>
          </cell>
          <cell r="E43">
            <v>0</v>
          </cell>
          <cell r="G43" t="str">
            <v>14001</v>
          </cell>
        </row>
        <row r="44">
          <cell r="A44">
            <v>140014618</v>
          </cell>
          <cell r="C44">
            <v>0</v>
          </cell>
          <cell r="D44">
            <v>0</v>
          </cell>
          <cell r="E44">
            <v>0</v>
          </cell>
          <cell r="G44" t="str">
            <v>14001</v>
          </cell>
        </row>
        <row r="45">
          <cell r="A45">
            <v>140014619</v>
          </cell>
          <cell r="C45">
            <v>0</v>
          </cell>
          <cell r="D45">
            <v>0</v>
          </cell>
          <cell r="E45">
            <v>0</v>
          </cell>
          <cell r="G45" t="str">
            <v>14001</v>
          </cell>
        </row>
        <row r="46">
          <cell r="A46">
            <v>140014621</v>
          </cell>
          <cell r="C46">
            <v>0</v>
          </cell>
          <cell r="D46">
            <v>0</v>
          </cell>
          <cell r="E46">
            <v>0</v>
          </cell>
          <cell r="G46" t="str">
            <v>14001</v>
          </cell>
        </row>
        <row r="47">
          <cell r="A47">
            <v>140014622</v>
          </cell>
          <cell r="C47">
            <v>0</v>
          </cell>
          <cell r="D47">
            <v>0</v>
          </cell>
          <cell r="E47">
            <v>0</v>
          </cell>
          <cell r="G47" t="str">
            <v>14001</v>
          </cell>
        </row>
        <row r="48">
          <cell r="A48">
            <v>140015142</v>
          </cell>
          <cell r="C48">
            <v>0</v>
          </cell>
          <cell r="D48">
            <v>0</v>
          </cell>
          <cell r="E48">
            <v>0</v>
          </cell>
          <cell r="G48" t="str">
            <v>14001</v>
          </cell>
        </row>
        <row r="49">
          <cell r="A49">
            <v>140015902</v>
          </cell>
          <cell r="C49">
            <v>0</v>
          </cell>
          <cell r="D49">
            <v>0</v>
          </cell>
          <cell r="E49">
            <v>0</v>
          </cell>
          <cell r="G49" t="str">
            <v>14001</v>
          </cell>
        </row>
        <row r="50">
          <cell r="A50">
            <v>140016010</v>
          </cell>
          <cell r="C50">
            <v>1938.6</v>
          </cell>
          <cell r="D50">
            <v>0</v>
          </cell>
          <cell r="E50">
            <v>0</v>
          </cell>
          <cell r="G50" t="str">
            <v>14001</v>
          </cell>
        </row>
        <row r="51">
          <cell r="A51">
            <v>140019051</v>
          </cell>
          <cell r="C51">
            <v>0</v>
          </cell>
          <cell r="D51">
            <v>0</v>
          </cell>
          <cell r="E51">
            <v>0</v>
          </cell>
          <cell r="G51" t="str">
            <v>14001</v>
          </cell>
        </row>
        <row r="52">
          <cell r="A52">
            <v>140019053</v>
          </cell>
          <cell r="C52">
            <v>0</v>
          </cell>
          <cell r="D52">
            <v>0</v>
          </cell>
          <cell r="E52">
            <v>0</v>
          </cell>
          <cell r="G52" t="str">
            <v>14001</v>
          </cell>
        </row>
        <row r="53">
          <cell r="A53">
            <v>140019100</v>
          </cell>
          <cell r="C53">
            <v>0</v>
          </cell>
          <cell r="D53">
            <v>0</v>
          </cell>
          <cell r="E53">
            <v>0</v>
          </cell>
          <cell r="G53" t="str">
            <v>14001</v>
          </cell>
        </row>
        <row r="54">
          <cell r="A54">
            <v>140019104</v>
          </cell>
          <cell r="C54">
            <v>0</v>
          </cell>
          <cell r="D54">
            <v>0</v>
          </cell>
          <cell r="E54">
            <v>0</v>
          </cell>
          <cell r="G54" t="str">
            <v>14001</v>
          </cell>
        </row>
        <row r="55">
          <cell r="A55">
            <v>140019200</v>
          </cell>
          <cell r="C55">
            <v>-4556.2700000000004</v>
          </cell>
          <cell r="D55">
            <v>-600</v>
          </cell>
          <cell r="E55">
            <v>0</v>
          </cell>
          <cell r="G55" t="str">
            <v>14001</v>
          </cell>
        </row>
        <row r="56">
          <cell r="A56">
            <v>140019348</v>
          </cell>
          <cell r="C56">
            <v>0</v>
          </cell>
          <cell r="D56">
            <v>0</v>
          </cell>
          <cell r="E56">
            <v>0</v>
          </cell>
          <cell r="G56" t="str">
            <v>14001</v>
          </cell>
        </row>
        <row r="57">
          <cell r="A57">
            <v>140019356</v>
          </cell>
          <cell r="C57">
            <v>0</v>
          </cell>
          <cell r="D57">
            <v>-200</v>
          </cell>
          <cell r="E57">
            <v>0</v>
          </cell>
          <cell r="G57" t="str">
            <v>14001</v>
          </cell>
        </row>
        <row r="58">
          <cell r="A58">
            <v>140019360</v>
          </cell>
          <cell r="C58">
            <v>-1241.43</v>
          </cell>
          <cell r="D58">
            <v>-2000</v>
          </cell>
          <cell r="E58">
            <v>0</v>
          </cell>
          <cell r="G58" t="str">
            <v>14001</v>
          </cell>
        </row>
        <row r="59">
          <cell r="A59">
            <v>140019392</v>
          </cell>
          <cell r="C59">
            <v>-2359</v>
          </cell>
          <cell r="D59">
            <v>0</v>
          </cell>
          <cell r="E59">
            <v>0</v>
          </cell>
          <cell r="G59" t="str">
            <v>14001</v>
          </cell>
        </row>
        <row r="60">
          <cell r="A60">
            <v>140042002</v>
          </cell>
          <cell r="C60">
            <v>583</v>
          </cell>
          <cell r="D60">
            <v>300</v>
          </cell>
          <cell r="E60">
            <v>0</v>
          </cell>
          <cell r="G60" t="str">
            <v>14004</v>
          </cell>
        </row>
        <row r="61">
          <cell r="A61">
            <v>140042422</v>
          </cell>
          <cell r="C61">
            <v>240</v>
          </cell>
          <cell r="D61">
            <v>0</v>
          </cell>
          <cell r="E61">
            <v>0</v>
          </cell>
          <cell r="G61" t="str">
            <v>14004</v>
          </cell>
        </row>
        <row r="62">
          <cell r="A62">
            <v>140042423</v>
          </cell>
          <cell r="C62">
            <v>0</v>
          </cell>
          <cell r="D62">
            <v>0</v>
          </cell>
          <cell r="E62">
            <v>0</v>
          </cell>
          <cell r="G62" t="str">
            <v>14004</v>
          </cell>
        </row>
        <row r="63">
          <cell r="A63">
            <v>140042425</v>
          </cell>
          <cell r="C63">
            <v>0</v>
          </cell>
          <cell r="D63">
            <v>1000</v>
          </cell>
          <cell r="E63">
            <v>0</v>
          </cell>
          <cell r="G63" t="str">
            <v>14004</v>
          </cell>
        </row>
        <row r="64">
          <cell r="A64">
            <v>140042430</v>
          </cell>
          <cell r="C64">
            <v>0</v>
          </cell>
          <cell r="D64">
            <v>0</v>
          </cell>
          <cell r="E64">
            <v>0</v>
          </cell>
          <cell r="G64" t="str">
            <v>14004</v>
          </cell>
        </row>
        <row r="65">
          <cell r="A65">
            <v>140042470</v>
          </cell>
          <cell r="C65">
            <v>1060.6400000000001</v>
          </cell>
          <cell r="D65">
            <v>2000</v>
          </cell>
          <cell r="E65">
            <v>0</v>
          </cell>
          <cell r="G65" t="str">
            <v>14004</v>
          </cell>
        </row>
        <row r="66">
          <cell r="A66">
            <v>140042510</v>
          </cell>
          <cell r="C66">
            <v>0</v>
          </cell>
          <cell r="D66">
            <v>0</v>
          </cell>
          <cell r="E66">
            <v>0</v>
          </cell>
          <cell r="G66" t="str">
            <v>14004</v>
          </cell>
        </row>
        <row r="67">
          <cell r="A67">
            <v>140044610</v>
          </cell>
          <cell r="C67">
            <v>0</v>
          </cell>
          <cell r="D67">
            <v>0</v>
          </cell>
          <cell r="E67">
            <v>0</v>
          </cell>
          <cell r="G67" t="str">
            <v>14004</v>
          </cell>
        </row>
        <row r="68">
          <cell r="A68">
            <v>140044611</v>
          </cell>
          <cell r="C68">
            <v>0</v>
          </cell>
          <cell r="D68">
            <v>0</v>
          </cell>
          <cell r="E68">
            <v>0</v>
          </cell>
          <cell r="G68" t="str">
            <v>14004</v>
          </cell>
        </row>
        <row r="69">
          <cell r="A69">
            <v>140045193</v>
          </cell>
          <cell r="C69">
            <v>0</v>
          </cell>
          <cell r="D69">
            <v>0</v>
          </cell>
          <cell r="E69">
            <v>0</v>
          </cell>
          <cell r="G69" t="str">
            <v>14004</v>
          </cell>
        </row>
        <row r="70">
          <cell r="A70">
            <v>140049051</v>
          </cell>
          <cell r="C70">
            <v>0</v>
          </cell>
          <cell r="D70">
            <v>0</v>
          </cell>
          <cell r="E70">
            <v>0</v>
          </cell>
          <cell r="G70" t="str">
            <v>14004</v>
          </cell>
        </row>
        <row r="71">
          <cell r="A71">
            <v>140049054</v>
          </cell>
          <cell r="C71">
            <v>0</v>
          </cell>
          <cell r="D71">
            <v>0</v>
          </cell>
          <cell r="E71">
            <v>0</v>
          </cell>
          <cell r="G71" t="str">
            <v>14004</v>
          </cell>
        </row>
        <row r="72">
          <cell r="A72">
            <v>140049103</v>
          </cell>
          <cell r="C72">
            <v>-355</v>
          </cell>
          <cell r="D72">
            <v>0</v>
          </cell>
          <cell r="E72">
            <v>0</v>
          </cell>
          <cell r="G72" t="str">
            <v>14004</v>
          </cell>
        </row>
        <row r="73">
          <cell r="A73">
            <v>140049104</v>
          </cell>
          <cell r="C73">
            <v>-395</v>
          </cell>
          <cell r="D73">
            <v>0</v>
          </cell>
          <cell r="E73">
            <v>0</v>
          </cell>
          <cell r="G73" t="str">
            <v>14004</v>
          </cell>
        </row>
        <row r="74">
          <cell r="A74">
            <v>140049200</v>
          </cell>
          <cell r="C74">
            <v>-75</v>
          </cell>
          <cell r="D74">
            <v>-2000</v>
          </cell>
          <cell r="E74">
            <v>0</v>
          </cell>
          <cell r="G74" t="str">
            <v>14004</v>
          </cell>
        </row>
        <row r="75">
          <cell r="A75">
            <v>140049348</v>
          </cell>
          <cell r="C75">
            <v>0</v>
          </cell>
          <cell r="D75">
            <v>0</v>
          </cell>
          <cell r="E75">
            <v>0</v>
          </cell>
          <cell r="G75" t="str">
            <v>14004</v>
          </cell>
        </row>
        <row r="76">
          <cell r="A76">
            <v>140049356</v>
          </cell>
          <cell r="C76">
            <v>0</v>
          </cell>
          <cell r="D76">
            <v>0</v>
          </cell>
          <cell r="E76">
            <v>0</v>
          </cell>
          <cell r="G76" t="str">
            <v>14004</v>
          </cell>
        </row>
        <row r="77">
          <cell r="A77">
            <v>140049383</v>
          </cell>
          <cell r="C77">
            <v>0</v>
          </cell>
          <cell r="D77">
            <v>0</v>
          </cell>
          <cell r="E77">
            <v>0</v>
          </cell>
          <cell r="G77" t="str">
            <v>14004</v>
          </cell>
        </row>
        <row r="78">
          <cell r="A78">
            <v>140049394</v>
          </cell>
          <cell r="C78">
            <v>0</v>
          </cell>
          <cell r="D78">
            <v>0</v>
          </cell>
          <cell r="E78">
            <v>0</v>
          </cell>
          <cell r="G78" t="str">
            <v>14004</v>
          </cell>
        </row>
        <row r="79">
          <cell r="A79">
            <v>140060100</v>
          </cell>
          <cell r="C79">
            <v>35614.39</v>
          </cell>
          <cell r="D79">
            <v>33438</v>
          </cell>
          <cell r="E79">
            <v>0</v>
          </cell>
          <cell r="G79" t="str">
            <v>14006</v>
          </cell>
        </row>
        <row r="80">
          <cell r="A80">
            <v>140060101</v>
          </cell>
          <cell r="C80">
            <v>127.7</v>
          </cell>
          <cell r="D80">
            <v>0</v>
          </cell>
          <cell r="E80">
            <v>0</v>
          </cell>
          <cell r="G80" t="str">
            <v>14006</v>
          </cell>
        </row>
        <row r="81">
          <cell r="A81">
            <v>140060102</v>
          </cell>
          <cell r="C81">
            <v>0</v>
          </cell>
          <cell r="D81">
            <v>0</v>
          </cell>
          <cell r="E81">
            <v>0</v>
          </cell>
          <cell r="G81" t="str">
            <v>14006</v>
          </cell>
        </row>
        <row r="82">
          <cell r="A82">
            <v>140060103</v>
          </cell>
          <cell r="C82">
            <v>0</v>
          </cell>
          <cell r="D82">
            <v>0</v>
          </cell>
          <cell r="E82">
            <v>0</v>
          </cell>
          <cell r="G82" t="str">
            <v>14006</v>
          </cell>
        </row>
        <row r="83">
          <cell r="A83">
            <v>140060120</v>
          </cell>
          <cell r="C83">
            <v>3067.17</v>
          </cell>
          <cell r="D83">
            <v>0</v>
          </cell>
          <cell r="E83">
            <v>0</v>
          </cell>
          <cell r="G83" t="str">
            <v>14006</v>
          </cell>
        </row>
        <row r="84">
          <cell r="A84">
            <v>140060200</v>
          </cell>
          <cell r="C84">
            <v>0</v>
          </cell>
          <cell r="D84">
            <v>0</v>
          </cell>
          <cell r="E84">
            <v>0</v>
          </cell>
          <cell r="G84" t="str">
            <v>14006</v>
          </cell>
        </row>
        <row r="85">
          <cell r="A85">
            <v>140062000</v>
          </cell>
          <cell r="C85">
            <v>439.14</v>
          </cell>
          <cell r="D85">
            <v>100</v>
          </cell>
          <cell r="E85">
            <v>0</v>
          </cell>
          <cell r="G85" t="str">
            <v>14006</v>
          </cell>
        </row>
        <row r="86">
          <cell r="A86">
            <v>140062022</v>
          </cell>
          <cell r="C86">
            <v>0</v>
          </cell>
          <cell r="D86">
            <v>0</v>
          </cell>
          <cell r="E86">
            <v>0</v>
          </cell>
          <cell r="G86" t="str">
            <v>14006</v>
          </cell>
        </row>
        <row r="87">
          <cell r="A87">
            <v>140062028</v>
          </cell>
          <cell r="C87">
            <v>795.4</v>
          </cell>
          <cell r="D87">
            <v>2000</v>
          </cell>
          <cell r="E87">
            <v>0</v>
          </cell>
          <cell r="G87" t="str">
            <v>14006</v>
          </cell>
        </row>
        <row r="88">
          <cell r="A88">
            <v>140062300</v>
          </cell>
          <cell r="C88">
            <v>38</v>
          </cell>
          <cell r="D88">
            <v>100</v>
          </cell>
          <cell r="E88">
            <v>0</v>
          </cell>
          <cell r="G88" t="str">
            <v>14006</v>
          </cell>
        </row>
        <row r="89">
          <cell r="A89">
            <v>140062429</v>
          </cell>
          <cell r="C89">
            <v>50</v>
          </cell>
          <cell r="D89">
            <v>0</v>
          </cell>
          <cell r="E89">
            <v>0</v>
          </cell>
          <cell r="G89" t="str">
            <v>14006</v>
          </cell>
        </row>
        <row r="90">
          <cell r="A90">
            <v>140062510</v>
          </cell>
          <cell r="C90">
            <v>0</v>
          </cell>
          <cell r="D90">
            <v>0</v>
          </cell>
          <cell r="E90">
            <v>0</v>
          </cell>
          <cell r="G90" t="str">
            <v>14006</v>
          </cell>
        </row>
        <row r="91">
          <cell r="A91">
            <v>140062703</v>
          </cell>
          <cell r="C91">
            <v>0</v>
          </cell>
          <cell r="D91">
            <v>200</v>
          </cell>
          <cell r="E91">
            <v>0</v>
          </cell>
          <cell r="G91" t="str">
            <v>14006</v>
          </cell>
        </row>
        <row r="92">
          <cell r="A92">
            <v>140062706</v>
          </cell>
          <cell r="C92">
            <v>0</v>
          </cell>
          <cell r="D92">
            <v>0</v>
          </cell>
          <cell r="E92">
            <v>0</v>
          </cell>
          <cell r="G92" t="str">
            <v>14006</v>
          </cell>
        </row>
        <row r="93">
          <cell r="A93">
            <v>140063011</v>
          </cell>
          <cell r="C93">
            <v>0</v>
          </cell>
          <cell r="D93">
            <v>0</v>
          </cell>
          <cell r="E93">
            <v>0</v>
          </cell>
          <cell r="G93" t="str">
            <v>14006</v>
          </cell>
        </row>
        <row r="94">
          <cell r="A94">
            <v>140063300</v>
          </cell>
          <cell r="C94">
            <v>0</v>
          </cell>
          <cell r="D94">
            <v>0</v>
          </cell>
          <cell r="E94">
            <v>0</v>
          </cell>
          <cell r="G94" t="str">
            <v>14006</v>
          </cell>
        </row>
        <row r="95">
          <cell r="A95">
            <v>140064610</v>
          </cell>
          <cell r="C95">
            <v>0</v>
          </cell>
          <cell r="D95">
            <v>0</v>
          </cell>
          <cell r="E95">
            <v>0</v>
          </cell>
          <cell r="G95" t="str">
            <v>14006</v>
          </cell>
        </row>
        <row r="96">
          <cell r="A96">
            <v>140064611</v>
          </cell>
          <cell r="C96">
            <v>0</v>
          </cell>
          <cell r="D96">
            <v>0</v>
          </cell>
          <cell r="E96">
            <v>0</v>
          </cell>
          <cell r="G96" t="str">
            <v>14006</v>
          </cell>
        </row>
        <row r="97">
          <cell r="A97">
            <v>140064623</v>
          </cell>
          <cell r="C97">
            <v>0</v>
          </cell>
          <cell r="D97">
            <v>0</v>
          </cell>
          <cell r="E97">
            <v>0</v>
          </cell>
          <cell r="G97" t="str">
            <v>14006</v>
          </cell>
        </row>
        <row r="98">
          <cell r="A98">
            <v>140065124</v>
          </cell>
          <cell r="C98">
            <v>0</v>
          </cell>
          <cell r="D98">
            <v>0</v>
          </cell>
          <cell r="E98">
            <v>0</v>
          </cell>
          <cell r="G98" t="str">
            <v>14006</v>
          </cell>
        </row>
        <row r="99">
          <cell r="A99">
            <v>140065902</v>
          </cell>
          <cell r="C99">
            <v>0</v>
          </cell>
          <cell r="D99">
            <v>0</v>
          </cell>
          <cell r="E99">
            <v>0</v>
          </cell>
          <cell r="G99" t="str">
            <v>14006</v>
          </cell>
        </row>
        <row r="100">
          <cell r="A100">
            <v>140066010</v>
          </cell>
          <cell r="C100">
            <v>1495.68</v>
          </cell>
          <cell r="D100">
            <v>0</v>
          </cell>
          <cell r="E100">
            <v>0</v>
          </cell>
          <cell r="G100" t="str">
            <v>14006</v>
          </cell>
        </row>
        <row r="101">
          <cell r="A101">
            <v>140069200</v>
          </cell>
          <cell r="C101">
            <v>0</v>
          </cell>
          <cell r="D101">
            <v>0</v>
          </cell>
          <cell r="E101">
            <v>0</v>
          </cell>
          <cell r="G101" t="str">
            <v>14006</v>
          </cell>
        </row>
        <row r="102">
          <cell r="A102">
            <v>140069340</v>
          </cell>
          <cell r="C102">
            <v>-5245.55</v>
          </cell>
          <cell r="D102">
            <v>-14000</v>
          </cell>
          <cell r="E102">
            <v>0</v>
          </cell>
          <cell r="G102" t="str">
            <v>14006</v>
          </cell>
        </row>
        <row r="103">
          <cell r="A103">
            <v>140069341</v>
          </cell>
          <cell r="C103">
            <v>0</v>
          </cell>
          <cell r="D103">
            <v>0</v>
          </cell>
          <cell r="E103">
            <v>0</v>
          </cell>
          <cell r="G103" t="str">
            <v>14006</v>
          </cell>
        </row>
        <row r="104">
          <cell r="A104">
            <v>140069342</v>
          </cell>
          <cell r="C104">
            <v>-465.19</v>
          </cell>
          <cell r="D104">
            <v>0</v>
          </cell>
          <cell r="E104">
            <v>0</v>
          </cell>
          <cell r="G104" t="str">
            <v>14006</v>
          </cell>
        </row>
        <row r="105">
          <cell r="A105">
            <v>140069343</v>
          </cell>
          <cell r="C105">
            <v>-9650</v>
          </cell>
          <cell r="D105">
            <v>-13040</v>
          </cell>
          <cell r="E105">
            <v>0</v>
          </cell>
          <cell r="G105" t="str">
            <v>14006</v>
          </cell>
        </row>
        <row r="106">
          <cell r="A106">
            <v>140069344</v>
          </cell>
          <cell r="C106">
            <v>0</v>
          </cell>
          <cell r="D106">
            <v>0</v>
          </cell>
          <cell r="E106">
            <v>0</v>
          </cell>
          <cell r="G106" t="str">
            <v>14006</v>
          </cell>
        </row>
        <row r="107">
          <cell r="A107">
            <v>140069346</v>
          </cell>
          <cell r="C107">
            <v>-116.66</v>
          </cell>
          <cell r="D107">
            <v>0</v>
          </cell>
          <cell r="E107">
            <v>0</v>
          </cell>
          <cell r="G107" t="str">
            <v>14006</v>
          </cell>
        </row>
        <row r="108">
          <cell r="A108">
            <v>140069347</v>
          </cell>
          <cell r="C108">
            <v>-2582.02</v>
          </cell>
          <cell r="D108">
            <v>-5400</v>
          </cell>
          <cell r="E108">
            <v>0</v>
          </cell>
          <cell r="G108" t="str">
            <v>14006</v>
          </cell>
        </row>
        <row r="109">
          <cell r="A109">
            <v>140069348</v>
          </cell>
          <cell r="C109">
            <v>0</v>
          </cell>
          <cell r="D109">
            <v>-100</v>
          </cell>
          <cell r="E109">
            <v>0</v>
          </cell>
          <cell r="G109" t="str">
            <v>14006</v>
          </cell>
        </row>
        <row r="110">
          <cell r="A110">
            <v>140069850</v>
          </cell>
          <cell r="C110">
            <v>0</v>
          </cell>
          <cell r="D110">
            <v>-20100</v>
          </cell>
          <cell r="E110">
            <v>0</v>
          </cell>
          <cell r="G110" t="str">
            <v>14006</v>
          </cell>
        </row>
        <row r="111">
          <cell r="A111">
            <v>140070200</v>
          </cell>
          <cell r="C111">
            <v>0</v>
          </cell>
          <cell r="D111">
            <v>0</v>
          </cell>
          <cell r="E111">
            <v>0</v>
          </cell>
          <cell r="G111" t="str">
            <v>14007</v>
          </cell>
        </row>
        <row r="112">
          <cell r="A112">
            <v>140072000</v>
          </cell>
          <cell r="C112">
            <v>100</v>
          </cell>
          <cell r="D112">
            <v>100</v>
          </cell>
          <cell r="E112">
            <v>0</v>
          </cell>
          <cell r="G112" t="str">
            <v>14007</v>
          </cell>
        </row>
        <row r="113">
          <cell r="A113">
            <v>140072112</v>
          </cell>
          <cell r="C113">
            <v>0</v>
          </cell>
          <cell r="D113">
            <v>0</v>
          </cell>
          <cell r="E113">
            <v>0</v>
          </cell>
          <cell r="G113" t="str">
            <v>14007</v>
          </cell>
        </row>
        <row r="114">
          <cell r="A114">
            <v>140072300</v>
          </cell>
          <cell r="C114">
            <v>0</v>
          </cell>
          <cell r="D114">
            <v>100</v>
          </cell>
          <cell r="E114">
            <v>0</v>
          </cell>
          <cell r="G114" t="str">
            <v>14007</v>
          </cell>
        </row>
        <row r="115">
          <cell r="A115">
            <v>140072407</v>
          </cell>
          <cell r="C115">
            <v>5892.83</v>
          </cell>
          <cell r="D115">
            <v>5100</v>
          </cell>
          <cell r="E115">
            <v>0</v>
          </cell>
          <cell r="G115" t="str">
            <v>14007</v>
          </cell>
        </row>
        <row r="116">
          <cell r="A116">
            <v>140072410</v>
          </cell>
          <cell r="C116">
            <v>0</v>
          </cell>
          <cell r="D116">
            <v>1500</v>
          </cell>
          <cell r="E116">
            <v>0</v>
          </cell>
          <cell r="G116" t="str">
            <v>14007</v>
          </cell>
        </row>
        <row r="117">
          <cell r="A117">
            <v>140072706</v>
          </cell>
          <cell r="C117">
            <v>0</v>
          </cell>
          <cell r="D117">
            <v>0</v>
          </cell>
          <cell r="E117">
            <v>0</v>
          </cell>
          <cell r="G117" t="str">
            <v>14007</v>
          </cell>
        </row>
        <row r="118">
          <cell r="A118">
            <v>140073300</v>
          </cell>
          <cell r="C118">
            <v>0</v>
          </cell>
          <cell r="D118">
            <v>0</v>
          </cell>
          <cell r="E118">
            <v>0</v>
          </cell>
          <cell r="G118" t="str">
            <v>14007</v>
          </cell>
        </row>
        <row r="119">
          <cell r="A119">
            <v>140074610</v>
          </cell>
          <cell r="C119">
            <v>0</v>
          </cell>
          <cell r="D119">
            <v>0</v>
          </cell>
          <cell r="E119">
            <v>0</v>
          </cell>
          <cell r="G119" t="str">
            <v>14007</v>
          </cell>
        </row>
        <row r="120">
          <cell r="A120">
            <v>140074611</v>
          </cell>
          <cell r="C120">
            <v>0</v>
          </cell>
          <cell r="D120">
            <v>0</v>
          </cell>
          <cell r="E120">
            <v>0</v>
          </cell>
          <cell r="G120" t="str">
            <v>14007</v>
          </cell>
        </row>
        <row r="121">
          <cell r="A121">
            <v>140074622</v>
          </cell>
          <cell r="C121">
            <v>0</v>
          </cell>
          <cell r="D121">
            <v>0</v>
          </cell>
          <cell r="E121">
            <v>0</v>
          </cell>
          <cell r="G121" t="str">
            <v>14007</v>
          </cell>
        </row>
        <row r="122">
          <cell r="A122">
            <v>140075902</v>
          </cell>
          <cell r="C122">
            <v>0</v>
          </cell>
          <cell r="D122">
            <v>0</v>
          </cell>
          <cell r="E122">
            <v>0</v>
          </cell>
          <cell r="G122" t="str">
            <v>14007</v>
          </cell>
        </row>
        <row r="123">
          <cell r="A123">
            <v>140079200</v>
          </cell>
          <cell r="C123">
            <v>-1397.01</v>
          </cell>
          <cell r="D123">
            <v>-1500</v>
          </cell>
          <cell r="E123">
            <v>0</v>
          </cell>
          <cell r="G123" t="str">
            <v>14007</v>
          </cell>
        </row>
        <row r="124">
          <cell r="A124">
            <v>300040100</v>
          </cell>
          <cell r="C124">
            <v>26726.49</v>
          </cell>
          <cell r="D124">
            <v>25126</v>
          </cell>
          <cell r="E124">
            <v>0</v>
          </cell>
          <cell r="G124" t="str">
            <v>30004</v>
          </cell>
        </row>
        <row r="125">
          <cell r="A125">
            <v>300040101</v>
          </cell>
          <cell r="C125">
            <v>174.6</v>
          </cell>
          <cell r="D125">
            <v>0</v>
          </cell>
          <cell r="E125">
            <v>0</v>
          </cell>
          <cell r="G125" t="str">
            <v>30004</v>
          </cell>
        </row>
        <row r="126">
          <cell r="A126">
            <v>300040102</v>
          </cell>
          <cell r="C126">
            <v>0</v>
          </cell>
          <cell r="D126">
            <v>0</v>
          </cell>
          <cell r="E126">
            <v>0</v>
          </cell>
          <cell r="G126" t="str">
            <v>30004</v>
          </cell>
        </row>
        <row r="127">
          <cell r="A127">
            <v>300040103</v>
          </cell>
          <cell r="C127">
            <v>0</v>
          </cell>
          <cell r="D127">
            <v>0</v>
          </cell>
          <cell r="E127">
            <v>0</v>
          </cell>
          <cell r="G127" t="str">
            <v>30004</v>
          </cell>
        </row>
        <row r="128">
          <cell r="A128">
            <v>300040120</v>
          </cell>
          <cell r="C128">
            <v>2301.73</v>
          </cell>
          <cell r="D128">
            <v>0</v>
          </cell>
          <cell r="E128">
            <v>0</v>
          </cell>
          <cell r="G128" t="str">
            <v>30004</v>
          </cell>
        </row>
        <row r="129">
          <cell r="A129">
            <v>300040200</v>
          </cell>
          <cell r="C129">
            <v>0</v>
          </cell>
          <cell r="D129">
            <v>0</v>
          </cell>
          <cell r="E129">
            <v>0</v>
          </cell>
          <cell r="G129" t="str">
            <v>30004</v>
          </cell>
        </row>
        <row r="130">
          <cell r="A130">
            <v>300040730</v>
          </cell>
          <cell r="C130">
            <v>1490.31</v>
          </cell>
          <cell r="D130">
            <v>300</v>
          </cell>
          <cell r="E130">
            <v>0</v>
          </cell>
          <cell r="G130" t="str">
            <v>30004</v>
          </cell>
        </row>
        <row r="131">
          <cell r="A131">
            <v>300040800</v>
          </cell>
          <cell r="C131">
            <v>2620</v>
          </cell>
          <cell r="D131">
            <v>0</v>
          </cell>
          <cell r="E131">
            <v>0</v>
          </cell>
          <cell r="G131" t="str">
            <v>30004</v>
          </cell>
        </row>
        <row r="132">
          <cell r="A132">
            <v>300040820</v>
          </cell>
          <cell r="C132">
            <v>0</v>
          </cell>
          <cell r="D132">
            <v>0</v>
          </cell>
          <cell r="E132">
            <v>0</v>
          </cell>
          <cell r="G132" t="str">
            <v>30004</v>
          </cell>
        </row>
        <row r="133">
          <cell r="A133">
            <v>300040930</v>
          </cell>
          <cell r="C133">
            <v>0</v>
          </cell>
          <cell r="D133">
            <v>0</v>
          </cell>
          <cell r="E133">
            <v>0</v>
          </cell>
          <cell r="G133" t="str">
            <v>30004</v>
          </cell>
        </row>
        <row r="134">
          <cell r="A134">
            <v>300040985</v>
          </cell>
          <cell r="C134">
            <v>0</v>
          </cell>
          <cell r="D134">
            <v>0</v>
          </cell>
          <cell r="E134">
            <v>0</v>
          </cell>
          <cell r="G134" t="str">
            <v>30004</v>
          </cell>
        </row>
        <row r="135">
          <cell r="A135">
            <v>300042000</v>
          </cell>
          <cell r="C135">
            <v>1511.72</v>
          </cell>
          <cell r="D135">
            <v>0</v>
          </cell>
          <cell r="E135">
            <v>0</v>
          </cell>
          <cell r="G135" t="str">
            <v>30004</v>
          </cell>
        </row>
        <row r="136">
          <cell r="A136">
            <v>300042008</v>
          </cell>
          <cell r="C136">
            <v>0</v>
          </cell>
          <cell r="D136">
            <v>0</v>
          </cell>
          <cell r="E136">
            <v>0</v>
          </cell>
          <cell r="G136" t="str">
            <v>30004</v>
          </cell>
        </row>
        <row r="137">
          <cell r="A137">
            <v>300042009</v>
          </cell>
          <cell r="C137">
            <v>0</v>
          </cell>
          <cell r="D137">
            <v>0</v>
          </cell>
          <cell r="E137">
            <v>0</v>
          </cell>
          <cell r="G137" t="str">
            <v>30004</v>
          </cell>
        </row>
        <row r="138">
          <cell r="A138">
            <v>300042022</v>
          </cell>
          <cell r="C138">
            <v>0</v>
          </cell>
          <cell r="D138">
            <v>0</v>
          </cell>
          <cell r="E138">
            <v>0</v>
          </cell>
          <cell r="G138" t="str">
            <v>30004</v>
          </cell>
        </row>
        <row r="139">
          <cell r="A139">
            <v>300042036</v>
          </cell>
          <cell r="C139">
            <v>0</v>
          </cell>
          <cell r="D139">
            <v>0</v>
          </cell>
          <cell r="E139">
            <v>0</v>
          </cell>
          <cell r="G139" t="str">
            <v>30004</v>
          </cell>
        </row>
        <row r="140">
          <cell r="A140">
            <v>300042300</v>
          </cell>
          <cell r="C140">
            <v>39.79</v>
          </cell>
          <cell r="D140">
            <v>0</v>
          </cell>
          <cell r="E140">
            <v>0</v>
          </cell>
          <cell r="G140" t="str">
            <v>30004</v>
          </cell>
        </row>
        <row r="141">
          <cell r="A141">
            <v>300042422</v>
          </cell>
          <cell r="C141">
            <v>0</v>
          </cell>
          <cell r="D141">
            <v>0</v>
          </cell>
          <cell r="E141">
            <v>0</v>
          </cell>
          <cell r="G141" t="str">
            <v>30004</v>
          </cell>
        </row>
        <row r="142">
          <cell r="A142">
            <v>300042429</v>
          </cell>
          <cell r="C142">
            <v>0</v>
          </cell>
          <cell r="D142">
            <v>0</v>
          </cell>
          <cell r="E142">
            <v>0</v>
          </cell>
          <cell r="G142" t="str">
            <v>30004</v>
          </cell>
        </row>
        <row r="143">
          <cell r="A143">
            <v>300042430</v>
          </cell>
          <cell r="C143">
            <v>0</v>
          </cell>
          <cell r="D143">
            <v>0</v>
          </cell>
          <cell r="E143">
            <v>0</v>
          </cell>
          <cell r="G143" t="str">
            <v>30004</v>
          </cell>
        </row>
        <row r="144">
          <cell r="A144">
            <v>300042500</v>
          </cell>
          <cell r="C144">
            <v>0</v>
          </cell>
          <cell r="D144">
            <v>0</v>
          </cell>
          <cell r="E144">
            <v>0</v>
          </cell>
          <cell r="G144" t="str">
            <v>30004</v>
          </cell>
        </row>
        <row r="145">
          <cell r="A145">
            <v>300042510</v>
          </cell>
          <cell r="C145">
            <v>0</v>
          </cell>
          <cell r="D145">
            <v>0</v>
          </cell>
          <cell r="E145">
            <v>0</v>
          </cell>
          <cell r="G145" t="str">
            <v>30004</v>
          </cell>
        </row>
        <row r="146">
          <cell r="A146">
            <v>300042706</v>
          </cell>
          <cell r="C146">
            <v>0</v>
          </cell>
          <cell r="D146">
            <v>0</v>
          </cell>
          <cell r="E146">
            <v>0</v>
          </cell>
          <cell r="G146" t="str">
            <v>30004</v>
          </cell>
        </row>
        <row r="147">
          <cell r="A147">
            <v>300042801</v>
          </cell>
          <cell r="C147">
            <v>0</v>
          </cell>
          <cell r="D147">
            <v>0</v>
          </cell>
          <cell r="E147">
            <v>0</v>
          </cell>
          <cell r="G147" t="str">
            <v>30004</v>
          </cell>
        </row>
        <row r="148">
          <cell r="A148">
            <v>300044610</v>
          </cell>
          <cell r="C148">
            <v>0</v>
          </cell>
          <cell r="D148">
            <v>0</v>
          </cell>
          <cell r="E148">
            <v>0</v>
          </cell>
          <cell r="G148" t="str">
            <v>30004</v>
          </cell>
        </row>
        <row r="149">
          <cell r="A149">
            <v>300044611</v>
          </cell>
          <cell r="C149">
            <v>0</v>
          </cell>
          <cell r="D149">
            <v>0</v>
          </cell>
          <cell r="E149">
            <v>0</v>
          </cell>
          <cell r="G149" t="str">
            <v>30004</v>
          </cell>
        </row>
        <row r="150">
          <cell r="A150">
            <v>300045242</v>
          </cell>
          <cell r="C150">
            <v>0</v>
          </cell>
          <cell r="D150">
            <v>0</v>
          </cell>
          <cell r="E150">
            <v>0</v>
          </cell>
          <cell r="G150" t="str">
            <v>30004</v>
          </cell>
        </row>
        <row r="151">
          <cell r="A151">
            <v>300046010</v>
          </cell>
          <cell r="C151">
            <v>2047.32</v>
          </cell>
          <cell r="D151">
            <v>0</v>
          </cell>
          <cell r="E151">
            <v>0</v>
          </cell>
          <cell r="G151" t="str">
            <v>30004</v>
          </cell>
        </row>
        <row r="152">
          <cell r="A152">
            <v>301010100</v>
          </cell>
          <cell r="C152">
            <v>0</v>
          </cell>
          <cell r="D152">
            <v>0</v>
          </cell>
          <cell r="E152">
            <v>0</v>
          </cell>
          <cell r="G152" t="str">
            <v>30101</v>
          </cell>
        </row>
        <row r="153">
          <cell r="A153">
            <v>301010101</v>
          </cell>
          <cell r="C153">
            <v>0</v>
          </cell>
          <cell r="D153">
            <v>0</v>
          </cell>
          <cell r="E153">
            <v>0</v>
          </cell>
          <cell r="G153" t="str">
            <v>30101</v>
          </cell>
        </row>
        <row r="154">
          <cell r="A154">
            <v>301010102</v>
          </cell>
          <cell r="C154">
            <v>0</v>
          </cell>
          <cell r="D154">
            <v>0</v>
          </cell>
          <cell r="E154">
            <v>0</v>
          </cell>
          <cell r="G154" t="str">
            <v>30101</v>
          </cell>
        </row>
        <row r="155">
          <cell r="A155">
            <v>301010103</v>
          </cell>
          <cell r="C155">
            <v>0</v>
          </cell>
          <cell r="D155">
            <v>0</v>
          </cell>
          <cell r="E155">
            <v>0</v>
          </cell>
          <cell r="G155" t="str">
            <v>30101</v>
          </cell>
        </row>
        <row r="156">
          <cell r="A156">
            <v>301010120</v>
          </cell>
          <cell r="C156">
            <v>0</v>
          </cell>
          <cell r="D156">
            <v>0</v>
          </cell>
          <cell r="E156">
            <v>0</v>
          </cell>
          <cell r="G156" t="str">
            <v>30101</v>
          </cell>
        </row>
        <row r="157">
          <cell r="A157">
            <v>301010150</v>
          </cell>
          <cell r="C157">
            <v>0</v>
          </cell>
          <cell r="D157">
            <v>0</v>
          </cell>
          <cell r="E157">
            <v>0</v>
          </cell>
          <cell r="G157" t="str">
            <v>30101</v>
          </cell>
        </row>
        <row r="158">
          <cell r="A158">
            <v>301010200</v>
          </cell>
          <cell r="C158">
            <v>0</v>
          </cell>
          <cell r="D158">
            <v>0</v>
          </cell>
          <cell r="E158">
            <v>0</v>
          </cell>
          <cell r="G158" t="str">
            <v>30101</v>
          </cell>
        </row>
        <row r="159">
          <cell r="A159">
            <v>301010700</v>
          </cell>
          <cell r="C159">
            <v>0</v>
          </cell>
          <cell r="D159">
            <v>0</v>
          </cell>
          <cell r="E159">
            <v>0</v>
          </cell>
          <cell r="G159" t="str">
            <v>30101</v>
          </cell>
        </row>
        <row r="160">
          <cell r="A160">
            <v>301010800</v>
          </cell>
          <cell r="C160">
            <v>0</v>
          </cell>
          <cell r="D160">
            <v>0</v>
          </cell>
          <cell r="E160">
            <v>0</v>
          </cell>
          <cell r="G160" t="str">
            <v>30101</v>
          </cell>
        </row>
        <row r="161">
          <cell r="A161">
            <v>301010930</v>
          </cell>
          <cell r="C161">
            <v>0</v>
          </cell>
          <cell r="D161">
            <v>0</v>
          </cell>
          <cell r="E161">
            <v>0</v>
          </cell>
          <cell r="G161" t="str">
            <v>30101</v>
          </cell>
        </row>
        <row r="162">
          <cell r="A162">
            <v>301010975</v>
          </cell>
          <cell r="C162">
            <v>0</v>
          </cell>
          <cell r="D162">
            <v>0</v>
          </cell>
          <cell r="E162">
            <v>0</v>
          </cell>
          <cell r="G162" t="str">
            <v>30101</v>
          </cell>
        </row>
        <row r="163">
          <cell r="A163">
            <v>301012000</v>
          </cell>
          <cell r="C163">
            <v>0</v>
          </cell>
          <cell r="D163">
            <v>0</v>
          </cell>
          <cell r="E163">
            <v>0</v>
          </cell>
          <cell r="G163" t="str">
            <v>30101</v>
          </cell>
        </row>
        <row r="164">
          <cell r="A164">
            <v>301012003</v>
          </cell>
          <cell r="C164">
            <v>0</v>
          </cell>
          <cell r="D164">
            <v>0</v>
          </cell>
          <cell r="E164">
            <v>0</v>
          </cell>
          <cell r="G164" t="str">
            <v>30101</v>
          </cell>
        </row>
        <row r="165">
          <cell r="A165">
            <v>301012004</v>
          </cell>
          <cell r="C165">
            <v>4400</v>
          </cell>
          <cell r="D165">
            <v>0</v>
          </cell>
          <cell r="E165">
            <v>0</v>
          </cell>
          <cell r="G165" t="str">
            <v>30101</v>
          </cell>
        </row>
        <row r="166">
          <cell r="A166">
            <v>301012022</v>
          </cell>
          <cell r="C166">
            <v>115</v>
          </cell>
          <cell r="D166">
            <v>0</v>
          </cell>
          <cell r="E166">
            <v>0</v>
          </cell>
          <cell r="G166" t="str">
            <v>30101</v>
          </cell>
        </row>
        <row r="167">
          <cell r="A167">
            <v>301012401</v>
          </cell>
          <cell r="C167">
            <v>7870.5</v>
          </cell>
          <cell r="D167">
            <v>0</v>
          </cell>
          <cell r="E167">
            <v>0</v>
          </cell>
          <cell r="G167" t="str">
            <v>30101</v>
          </cell>
        </row>
        <row r="168">
          <cell r="A168">
            <v>301012422</v>
          </cell>
          <cell r="C168">
            <v>0</v>
          </cell>
          <cell r="D168">
            <v>0</v>
          </cell>
          <cell r="E168">
            <v>0</v>
          </cell>
          <cell r="G168" t="str">
            <v>30101</v>
          </cell>
        </row>
        <row r="169">
          <cell r="A169">
            <v>301012423</v>
          </cell>
          <cell r="C169">
            <v>0</v>
          </cell>
          <cell r="D169">
            <v>0</v>
          </cell>
          <cell r="E169">
            <v>0</v>
          </cell>
          <cell r="G169" t="str">
            <v>30101</v>
          </cell>
        </row>
        <row r="170">
          <cell r="A170">
            <v>301012430</v>
          </cell>
          <cell r="C170">
            <v>0</v>
          </cell>
          <cell r="D170">
            <v>0</v>
          </cell>
          <cell r="E170">
            <v>0</v>
          </cell>
          <cell r="G170" t="str">
            <v>30101</v>
          </cell>
        </row>
        <row r="171">
          <cell r="A171">
            <v>301012432</v>
          </cell>
          <cell r="C171">
            <v>0</v>
          </cell>
          <cell r="D171">
            <v>8100</v>
          </cell>
          <cell r="E171">
            <v>0</v>
          </cell>
          <cell r="G171" t="str">
            <v>30101</v>
          </cell>
        </row>
        <row r="172">
          <cell r="A172">
            <v>301012446</v>
          </cell>
          <cell r="C172">
            <v>0</v>
          </cell>
          <cell r="D172">
            <v>0</v>
          </cell>
          <cell r="E172">
            <v>0</v>
          </cell>
          <cell r="G172" t="str">
            <v>30101</v>
          </cell>
        </row>
        <row r="173">
          <cell r="A173">
            <v>301012500</v>
          </cell>
          <cell r="C173">
            <v>0</v>
          </cell>
          <cell r="D173">
            <v>0</v>
          </cell>
          <cell r="E173">
            <v>0</v>
          </cell>
          <cell r="G173" t="str">
            <v>30101</v>
          </cell>
        </row>
        <row r="174">
          <cell r="A174">
            <v>301012510</v>
          </cell>
          <cell r="C174">
            <v>0</v>
          </cell>
          <cell r="D174">
            <v>0</v>
          </cell>
          <cell r="E174">
            <v>0</v>
          </cell>
          <cell r="G174" t="str">
            <v>30101</v>
          </cell>
        </row>
        <row r="175">
          <cell r="A175">
            <v>301012520</v>
          </cell>
          <cell r="C175">
            <v>0</v>
          </cell>
          <cell r="D175">
            <v>0</v>
          </cell>
          <cell r="E175">
            <v>0</v>
          </cell>
          <cell r="G175" t="str">
            <v>30101</v>
          </cell>
        </row>
        <row r="176">
          <cell r="A176">
            <v>301012524</v>
          </cell>
          <cell r="C176">
            <v>0</v>
          </cell>
          <cell r="D176">
            <v>0</v>
          </cell>
          <cell r="E176">
            <v>0</v>
          </cell>
          <cell r="G176" t="str">
            <v>30101</v>
          </cell>
        </row>
        <row r="177">
          <cell r="A177">
            <v>301012703</v>
          </cell>
          <cell r="C177">
            <v>0</v>
          </cell>
          <cell r="D177">
            <v>0</v>
          </cell>
          <cell r="E177">
            <v>0</v>
          </cell>
          <cell r="G177" t="str">
            <v>30101</v>
          </cell>
        </row>
        <row r="178">
          <cell r="A178">
            <v>301012801</v>
          </cell>
          <cell r="C178">
            <v>0</v>
          </cell>
          <cell r="D178">
            <v>0</v>
          </cell>
          <cell r="E178">
            <v>0</v>
          </cell>
          <cell r="G178" t="str">
            <v>30101</v>
          </cell>
        </row>
        <row r="179">
          <cell r="A179">
            <v>301014600</v>
          </cell>
          <cell r="C179">
            <v>0</v>
          </cell>
          <cell r="D179">
            <v>0</v>
          </cell>
          <cell r="E179">
            <v>0</v>
          </cell>
          <cell r="G179" t="str">
            <v>30101</v>
          </cell>
        </row>
        <row r="180">
          <cell r="A180">
            <v>301014610</v>
          </cell>
          <cell r="C180">
            <v>0</v>
          </cell>
          <cell r="D180">
            <v>0</v>
          </cell>
          <cell r="E180">
            <v>0</v>
          </cell>
          <cell r="G180" t="str">
            <v>30101</v>
          </cell>
        </row>
        <row r="181">
          <cell r="A181">
            <v>301014611</v>
          </cell>
          <cell r="C181">
            <v>0</v>
          </cell>
          <cell r="D181">
            <v>0</v>
          </cell>
          <cell r="E181">
            <v>0</v>
          </cell>
          <cell r="G181" t="str">
            <v>30101</v>
          </cell>
        </row>
        <row r="182">
          <cell r="A182">
            <v>301014612</v>
          </cell>
          <cell r="C182">
            <v>0</v>
          </cell>
          <cell r="D182">
            <v>0</v>
          </cell>
          <cell r="E182">
            <v>0</v>
          </cell>
          <cell r="G182" t="str">
            <v>30101</v>
          </cell>
        </row>
        <row r="183">
          <cell r="A183">
            <v>301014618</v>
          </cell>
          <cell r="C183">
            <v>0</v>
          </cell>
          <cell r="D183">
            <v>0</v>
          </cell>
          <cell r="E183">
            <v>0</v>
          </cell>
          <cell r="G183" t="str">
            <v>30101</v>
          </cell>
        </row>
        <row r="184">
          <cell r="A184">
            <v>301014619</v>
          </cell>
          <cell r="C184">
            <v>0</v>
          </cell>
          <cell r="D184">
            <v>0</v>
          </cell>
          <cell r="E184">
            <v>0</v>
          </cell>
          <cell r="G184" t="str">
            <v>30101</v>
          </cell>
        </row>
        <row r="185">
          <cell r="A185">
            <v>301015124</v>
          </cell>
          <cell r="C185">
            <v>0</v>
          </cell>
          <cell r="D185">
            <v>0</v>
          </cell>
          <cell r="E185">
            <v>0</v>
          </cell>
          <cell r="G185" t="str">
            <v>30101</v>
          </cell>
        </row>
        <row r="186">
          <cell r="A186">
            <v>301016009</v>
          </cell>
          <cell r="C186">
            <v>0</v>
          </cell>
          <cell r="D186">
            <v>0</v>
          </cell>
          <cell r="E186">
            <v>0</v>
          </cell>
          <cell r="G186" t="str">
            <v>30101</v>
          </cell>
        </row>
        <row r="187">
          <cell r="A187">
            <v>301016010</v>
          </cell>
          <cell r="C187">
            <v>0</v>
          </cell>
          <cell r="D187">
            <v>0</v>
          </cell>
          <cell r="E187">
            <v>0</v>
          </cell>
          <cell r="G187" t="str">
            <v>30101</v>
          </cell>
        </row>
        <row r="188">
          <cell r="A188">
            <v>301019051</v>
          </cell>
          <cell r="C188">
            <v>0</v>
          </cell>
          <cell r="D188">
            <v>0</v>
          </cell>
          <cell r="E188">
            <v>0</v>
          </cell>
          <cell r="G188" t="str">
            <v>30101</v>
          </cell>
        </row>
        <row r="189">
          <cell r="A189">
            <v>301019054</v>
          </cell>
          <cell r="C189">
            <v>0</v>
          </cell>
          <cell r="D189">
            <v>0</v>
          </cell>
          <cell r="E189">
            <v>0</v>
          </cell>
          <cell r="G189" t="str">
            <v>30101</v>
          </cell>
        </row>
        <row r="190">
          <cell r="A190">
            <v>301019200</v>
          </cell>
          <cell r="C190">
            <v>0</v>
          </cell>
          <cell r="D190">
            <v>0</v>
          </cell>
          <cell r="E190">
            <v>0</v>
          </cell>
          <cell r="G190" t="str">
            <v>30101</v>
          </cell>
        </row>
        <row r="191">
          <cell r="A191">
            <v>302010100</v>
          </cell>
          <cell r="C191">
            <v>83055.39</v>
          </cell>
          <cell r="D191">
            <v>53194</v>
          </cell>
          <cell r="E191">
            <v>0</v>
          </cell>
          <cell r="G191" t="str">
            <v>30201</v>
          </cell>
        </row>
        <row r="192">
          <cell r="A192">
            <v>302010101</v>
          </cell>
          <cell r="C192">
            <v>432.01</v>
          </cell>
          <cell r="D192">
            <v>0</v>
          </cell>
          <cell r="E192">
            <v>0</v>
          </cell>
          <cell r="G192" t="str">
            <v>30201</v>
          </cell>
        </row>
        <row r="193">
          <cell r="A193">
            <v>302010102</v>
          </cell>
          <cell r="C193">
            <v>0</v>
          </cell>
          <cell r="D193">
            <v>0</v>
          </cell>
          <cell r="E193">
            <v>0</v>
          </cell>
          <cell r="G193" t="str">
            <v>30201</v>
          </cell>
        </row>
        <row r="194">
          <cell r="A194">
            <v>302010103</v>
          </cell>
          <cell r="C194">
            <v>0</v>
          </cell>
          <cell r="D194">
            <v>0</v>
          </cell>
          <cell r="E194">
            <v>0</v>
          </cell>
          <cell r="G194" t="str">
            <v>30201</v>
          </cell>
        </row>
        <row r="195">
          <cell r="A195">
            <v>302010120</v>
          </cell>
          <cell r="C195">
            <v>7152.86</v>
          </cell>
          <cell r="D195">
            <v>0</v>
          </cell>
          <cell r="E195">
            <v>0</v>
          </cell>
          <cell r="G195" t="str">
            <v>30201</v>
          </cell>
        </row>
        <row r="196">
          <cell r="A196">
            <v>302010150</v>
          </cell>
          <cell r="C196">
            <v>0</v>
          </cell>
          <cell r="D196">
            <v>500</v>
          </cell>
          <cell r="E196">
            <v>0</v>
          </cell>
          <cell r="G196" t="str">
            <v>30201</v>
          </cell>
        </row>
        <row r="197">
          <cell r="A197">
            <v>302010200</v>
          </cell>
          <cell r="C197">
            <v>0</v>
          </cell>
          <cell r="D197">
            <v>0</v>
          </cell>
          <cell r="E197">
            <v>0</v>
          </cell>
          <cell r="G197" t="str">
            <v>30201</v>
          </cell>
        </row>
        <row r="198">
          <cell r="A198">
            <v>302010400</v>
          </cell>
          <cell r="C198">
            <v>0</v>
          </cell>
          <cell r="D198">
            <v>0</v>
          </cell>
          <cell r="E198">
            <v>0</v>
          </cell>
          <cell r="G198" t="str">
            <v>30201</v>
          </cell>
        </row>
        <row r="199">
          <cell r="A199">
            <v>302010700</v>
          </cell>
          <cell r="C199">
            <v>0</v>
          </cell>
          <cell r="D199">
            <v>0</v>
          </cell>
          <cell r="E199">
            <v>0</v>
          </cell>
          <cell r="G199" t="str">
            <v>30201</v>
          </cell>
        </row>
        <row r="200">
          <cell r="A200">
            <v>302010715</v>
          </cell>
          <cell r="C200">
            <v>0</v>
          </cell>
          <cell r="D200">
            <v>0</v>
          </cell>
          <cell r="E200">
            <v>0</v>
          </cell>
          <cell r="G200" t="str">
            <v>30201</v>
          </cell>
        </row>
        <row r="201">
          <cell r="A201">
            <v>302010770</v>
          </cell>
          <cell r="C201">
            <v>46486.14</v>
          </cell>
          <cell r="D201">
            <v>49200</v>
          </cell>
          <cell r="E201">
            <v>0</v>
          </cell>
          <cell r="G201" t="str">
            <v>30201</v>
          </cell>
        </row>
        <row r="202">
          <cell r="A202">
            <v>302010771</v>
          </cell>
          <cell r="C202">
            <v>121204.38</v>
          </cell>
          <cell r="D202">
            <v>123500</v>
          </cell>
          <cell r="E202">
            <v>0</v>
          </cell>
          <cell r="G202" t="str">
            <v>30201</v>
          </cell>
        </row>
        <row r="203">
          <cell r="A203">
            <v>302010772</v>
          </cell>
          <cell r="C203">
            <v>1020</v>
          </cell>
          <cell r="D203">
            <v>1100</v>
          </cell>
          <cell r="E203">
            <v>0</v>
          </cell>
          <cell r="G203" t="str">
            <v>30201</v>
          </cell>
        </row>
        <row r="204">
          <cell r="A204">
            <v>302010773</v>
          </cell>
          <cell r="C204">
            <v>0</v>
          </cell>
          <cell r="D204">
            <v>0</v>
          </cell>
          <cell r="E204">
            <v>0</v>
          </cell>
          <cell r="G204" t="str">
            <v>30201</v>
          </cell>
        </row>
        <row r="205">
          <cell r="A205">
            <v>302010774</v>
          </cell>
          <cell r="C205">
            <v>0</v>
          </cell>
          <cell r="D205">
            <v>0</v>
          </cell>
          <cell r="E205">
            <v>0</v>
          </cell>
          <cell r="G205" t="str">
            <v>30201</v>
          </cell>
        </row>
        <row r="206">
          <cell r="A206">
            <v>302010775</v>
          </cell>
          <cell r="C206">
            <v>0</v>
          </cell>
          <cell r="D206">
            <v>0</v>
          </cell>
          <cell r="E206">
            <v>0</v>
          </cell>
          <cell r="G206" t="str">
            <v>30201</v>
          </cell>
        </row>
        <row r="207">
          <cell r="A207">
            <v>302010776</v>
          </cell>
          <cell r="C207">
            <v>2035.83</v>
          </cell>
          <cell r="D207">
            <v>700</v>
          </cell>
          <cell r="E207">
            <v>0</v>
          </cell>
          <cell r="G207" t="str">
            <v>30201</v>
          </cell>
        </row>
        <row r="208">
          <cell r="A208">
            <v>302010800</v>
          </cell>
          <cell r="C208">
            <v>68.62</v>
          </cell>
          <cell r="D208">
            <v>0</v>
          </cell>
          <cell r="E208">
            <v>0</v>
          </cell>
          <cell r="G208" t="str">
            <v>30201</v>
          </cell>
        </row>
        <row r="209">
          <cell r="A209">
            <v>302010930</v>
          </cell>
          <cell r="C209">
            <v>689.4</v>
          </cell>
          <cell r="D209">
            <v>1000</v>
          </cell>
          <cell r="E209">
            <v>0</v>
          </cell>
          <cell r="G209" t="str">
            <v>30201</v>
          </cell>
        </row>
        <row r="210">
          <cell r="A210">
            <v>302010975</v>
          </cell>
          <cell r="C210">
            <v>99</v>
          </cell>
          <cell r="D210">
            <v>300</v>
          </cell>
          <cell r="E210">
            <v>0</v>
          </cell>
          <cell r="G210" t="str">
            <v>30201</v>
          </cell>
        </row>
        <row r="211">
          <cell r="A211">
            <v>302010982</v>
          </cell>
          <cell r="C211">
            <v>0</v>
          </cell>
          <cell r="D211">
            <v>0</v>
          </cell>
          <cell r="E211">
            <v>0</v>
          </cell>
          <cell r="G211" t="str">
            <v>30201</v>
          </cell>
        </row>
        <row r="212">
          <cell r="A212">
            <v>302011600</v>
          </cell>
          <cell r="C212">
            <v>426.05</v>
          </cell>
          <cell r="D212">
            <v>600</v>
          </cell>
          <cell r="E212">
            <v>0</v>
          </cell>
          <cell r="G212" t="str">
            <v>30201</v>
          </cell>
        </row>
        <row r="213">
          <cell r="A213">
            <v>302012000</v>
          </cell>
          <cell r="C213">
            <v>199.98</v>
          </cell>
          <cell r="D213">
            <v>400</v>
          </cell>
          <cell r="E213">
            <v>0</v>
          </cell>
          <cell r="G213" t="str">
            <v>30201</v>
          </cell>
        </row>
        <row r="214">
          <cell r="A214">
            <v>302012003</v>
          </cell>
          <cell r="C214">
            <v>40.83</v>
          </cell>
          <cell r="D214">
            <v>500</v>
          </cell>
          <cell r="E214">
            <v>0</v>
          </cell>
          <cell r="G214" t="str">
            <v>30201</v>
          </cell>
        </row>
        <row r="215">
          <cell r="A215">
            <v>302012004</v>
          </cell>
          <cell r="C215">
            <v>9085</v>
          </cell>
          <cell r="D215">
            <v>7500</v>
          </cell>
          <cell r="E215">
            <v>0</v>
          </cell>
          <cell r="G215" t="str">
            <v>30201</v>
          </cell>
        </row>
        <row r="216">
          <cell r="A216">
            <v>302012022</v>
          </cell>
          <cell r="C216">
            <v>70</v>
          </cell>
          <cell r="D216">
            <v>700</v>
          </cell>
          <cell r="E216">
            <v>0</v>
          </cell>
          <cell r="G216" t="str">
            <v>30201</v>
          </cell>
        </row>
        <row r="217">
          <cell r="A217">
            <v>302012300</v>
          </cell>
          <cell r="C217">
            <v>0</v>
          </cell>
          <cell r="D217">
            <v>0</v>
          </cell>
          <cell r="E217">
            <v>0</v>
          </cell>
          <cell r="G217" t="str">
            <v>30201</v>
          </cell>
        </row>
        <row r="218">
          <cell r="A218">
            <v>302012423</v>
          </cell>
          <cell r="C218">
            <v>56.25</v>
          </cell>
          <cell r="D218">
            <v>0</v>
          </cell>
          <cell r="E218">
            <v>0</v>
          </cell>
          <cell r="G218" t="str">
            <v>30201</v>
          </cell>
        </row>
        <row r="219">
          <cell r="A219">
            <v>302012429</v>
          </cell>
          <cell r="C219">
            <v>0</v>
          </cell>
          <cell r="D219">
            <v>200</v>
          </cell>
          <cell r="E219">
            <v>0</v>
          </cell>
          <cell r="G219" t="str">
            <v>30201</v>
          </cell>
        </row>
        <row r="220">
          <cell r="A220">
            <v>302012432</v>
          </cell>
          <cell r="C220">
            <v>0</v>
          </cell>
          <cell r="D220">
            <v>0</v>
          </cell>
          <cell r="E220">
            <v>0</v>
          </cell>
          <cell r="G220" t="str">
            <v>30201</v>
          </cell>
        </row>
        <row r="221">
          <cell r="A221">
            <v>302012435</v>
          </cell>
          <cell r="C221">
            <v>0</v>
          </cell>
          <cell r="D221">
            <v>0</v>
          </cell>
          <cell r="E221">
            <v>0</v>
          </cell>
          <cell r="G221" t="str">
            <v>30201</v>
          </cell>
        </row>
        <row r="222">
          <cell r="A222">
            <v>302012445</v>
          </cell>
          <cell r="C222">
            <v>0</v>
          </cell>
          <cell r="D222">
            <v>0</v>
          </cell>
          <cell r="E222">
            <v>0</v>
          </cell>
          <cell r="G222" t="str">
            <v>30201</v>
          </cell>
        </row>
        <row r="223">
          <cell r="A223">
            <v>302012500</v>
          </cell>
          <cell r="C223">
            <v>417.98</v>
          </cell>
          <cell r="D223">
            <v>1400</v>
          </cell>
          <cell r="E223">
            <v>0</v>
          </cell>
          <cell r="G223" t="str">
            <v>30201</v>
          </cell>
        </row>
        <row r="224">
          <cell r="A224">
            <v>302012510</v>
          </cell>
          <cell r="C224">
            <v>0</v>
          </cell>
          <cell r="D224">
            <v>0</v>
          </cell>
          <cell r="E224">
            <v>0</v>
          </cell>
          <cell r="G224" t="str">
            <v>30201</v>
          </cell>
        </row>
        <row r="225">
          <cell r="A225">
            <v>302012520</v>
          </cell>
          <cell r="C225">
            <v>0</v>
          </cell>
          <cell r="D225">
            <v>0</v>
          </cell>
          <cell r="E225">
            <v>0</v>
          </cell>
          <cell r="G225" t="str">
            <v>30201</v>
          </cell>
        </row>
        <row r="226">
          <cell r="A226">
            <v>302012524</v>
          </cell>
          <cell r="C226">
            <v>0</v>
          </cell>
          <cell r="D226">
            <v>300</v>
          </cell>
          <cell r="E226">
            <v>0</v>
          </cell>
          <cell r="G226" t="str">
            <v>30201</v>
          </cell>
        </row>
        <row r="227">
          <cell r="A227">
            <v>302012701</v>
          </cell>
          <cell r="C227">
            <v>0</v>
          </cell>
          <cell r="D227">
            <v>0</v>
          </cell>
          <cell r="E227">
            <v>0</v>
          </cell>
          <cell r="G227" t="str">
            <v>30201</v>
          </cell>
        </row>
        <row r="228">
          <cell r="A228">
            <v>302012706</v>
          </cell>
          <cell r="C228">
            <v>0</v>
          </cell>
          <cell r="D228">
            <v>0</v>
          </cell>
          <cell r="E228">
            <v>0</v>
          </cell>
          <cell r="G228" t="str">
            <v>30201</v>
          </cell>
        </row>
        <row r="229">
          <cell r="A229">
            <v>302012800</v>
          </cell>
          <cell r="C229">
            <v>0</v>
          </cell>
          <cell r="D229">
            <v>0</v>
          </cell>
          <cell r="E229">
            <v>0</v>
          </cell>
          <cell r="G229" t="str">
            <v>30201</v>
          </cell>
        </row>
        <row r="230">
          <cell r="A230">
            <v>302012801</v>
          </cell>
          <cell r="C230">
            <v>545</v>
          </cell>
          <cell r="D230">
            <v>1000</v>
          </cell>
          <cell r="E230">
            <v>0</v>
          </cell>
          <cell r="G230" t="str">
            <v>30201</v>
          </cell>
        </row>
        <row r="231">
          <cell r="A231">
            <v>302012819</v>
          </cell>
          <cell r="C231">
            <v>0</v>
          </cell>
          <cell r="D231">
            <v>0</v>
          </cell>
          <cell r="E231">
            <v>0</v>
          </cell>
          <cell r="G231" t="str">
            <v>30201</v>
          </cell>
        </row>
        <row r="232">
          <cell r="A232">
            <v>302012820</v>
          </cell>
          <cell r="C232">
            <v>2018.75</v>
          </cell>
          <cell r="D232">
            <v>3700</v>
          </cell>
          <cell r="E232">
            <v>0</v>
          </cell>
          <cell r="G232" t="str">
            <v>30201</v>
          </cell>
        </row>
        <row r="233">
          <cell r="A233">
            <v>302012821</v>
          </cell>
          <cell r="C233">
            <v>1499.91</v>
          </cell>
          <cell r="D233">
            <v>3000</v>
          </cell>
          <cell r="E233">
            <v>0</v>
          </cell>
          <cell r="G233" t="str">
            <v>30201</v>
          </cell>
        </row>
        <row r="234">
          <cell r="A234">
            <v>302012823</v>
          </cell>
          <cell r="C234">
            <v>0</v>
          </cell>
          <cell r="D234">
            <v>0</v>
          </cell>
          <cell r="E234">
            <v>0</v>
          </cell>
          <cell r="G234" t="str">
            <v>30201</v>
          </cell>
        </row>
        <row r="235">
          <cell r="A235">
            <v>302012824</v>
          </cell>
          <cell r="C235">
            <v>0</v>
          </cell>
          <cell r="D235">
            <v>0</v>
          </cell>
          <cell r="E235">
            <v>0</v>
          </cell>
          <cell r="G235" t="str">
            <v>30201</v>
          </cell>
        </row>
        <row r="236">
          <cell r="A236">
            <v>302012825</v>
          </cell>
          <cell r="C236">
            <v>0</v>
          </cell>
          <cell r="D236">
            <v>600</v>
          </cell>
          <cell r="E236">
            <v>0</v>
          </cell>
          <cell r="G236" t="str">
            <v>30201</v>
          </cell>
        </row>
        <row r="237">
          <cell r="A237">
            <v>302012826</v>
          </cell>
          <cell r="C237">
            <v>2042.3</v>
          </cell>
          <cell r="D237">
            <v>1400</v>
          </cell>
          <cell r="E237">
            <v>0</v>
          </cell>
          <cell r="G237" t="str">
            <v>30201</v>
          </cell>
        </row>
        <row r="238">
          <cell r="A238">
            <v>302012830</v>
          </cell>
          <cell r="C238">
            <v>504.84</v>
          </cell>
          <cell r="D238">
            <v>1000</v>
          </cell>
          <cell r="E238">
            <v>0</v>
          </cell>
          <cell r="G238" t="str">
            <v>30201</v>
          </cell>
        </row>
        <row r="239">
          <cell r="A239">
            <v>302012831</v>
          </cell>
          <cell r="C239">
            <v>0</v>
          </cell>
          <cell r="D239">
            <v>0</v>
          </cell>
          <cell r="E239">
            <v>0</v>
          </cell>
          <cell r="G239" t="str">
            <v>30201</v>
          </cell>
        </row>
        <row r="240">
          <cell r="A240">
            <v>302012951</v>
          </cell>
          <cell r="C240">
            <v>4995</v>
          </cell>
          <cell r="D240">
            <v>17300</v>
          </cell>
          <cell r="E240">
            <v>0</v>
          </cell>
          <cell r="G240" t="str">
            <v>30201</v>
          </cell>
        </row>
        <row r="241">
          <cell r="A241">
            <v>302014600</v>
          </cell>
          <cell r="C241">
            <v>0</v>
          </cell>
          <cell r="D241">
            <v>0</v>
          </cell>
          <cell r="E241">
            <v>0</v>
          </cell>
          <cell r="G241" t="str">
            <v>30201</v>
          </cell>
        </row>
        <row r="242">
          <cell r="A242">
            <v>302014610</v>
          </cell>
          <cell r="C242">
            <v>0</v>
          </cell>
          <cell r="D242">
            <v>0</v>
          </cell>
          <cell r="E242">
            <v>0</v>
          </cell>
          <cell r="G242" t="str">
            <v>30201</v>
          </cell>
        </row>
        <row r="243">
          <cell r="A243">
            <v>302014611</v>
          </cell>
          <cell r="C243">
            <v>0</v>
          </cell>
          <cell r="D243">
            <v>0</v>
          </cell>
          <cell r="E243">
            <v>0</v>
          </cell>
          <cell r="G243" t="str">
            <v>30201</v>
          </cell>
        </row>
        <row r="244">
          <cell r="A244">
            <v>302014618</v>
          </cell>
          <cell r="C244">
            <v>0</v>
          </cell>
          <cell r="D244">
            <v>0</v>
          </cell>
          <cell r="E244">
            <v>0</v>
          </cell>
          <cell r="G244" t="str">
            <v>30201</v>
          </cell>
        </row>
        <row r="245">
          <cell r="A245">
            <v>302014619</v>
          </cell>
          <cell r="C245">
            <v>0</v>
          </cell>
          <cell r="D245">
            <v>0</v>
          </cell>
          <cell r="E245">
            <v>0</v>
          </cell>
          <cell r="G245" t="str">
            <v>30201</v>
          </cell>
        </row>
        <row r="246">
          <cell r="A246">
            <v>302014621</v>
          </cell>
          <cell r="C246">
            <v>0</v>
          </cell>
          <cell r="D246">
            <v>0</v>
          </cell>
          <cell r="E246">
            <v>0</v>
          </cell>
          <cell r="G246" t="str">
            <v>30201</v>
          </cell>
        </row>
        <row r="247">
          <cell r="A247">
            <v>302014622</v>
          </cell>
          <cell r="C247">
            <v>0</v>
          </cell>
          <cell r="D247">
            <v>0</v>
          </cell>
          <cell r="E247">
            <v>0</v>
          </cell>
          <cell r="G247" t="str">
            <v>30201</v>
          </cell>
        </row>
        <row r="248">
          <cell r="A248">
            <v>302015162</v>
          </cell>
          <cell r="C248">
            <v>797.42</v>
          </cell>
          <cell r="D248">
            <v>100</v>
          </cell>
          <cell r="E248">
            <v>0</v>
          </cell>
          <cell r="G248" t="str">
            <v>30201</v>
          </cell>
        </row>
        <row r="249">
          <cell r="A249">
            <v>302015163</v>
          </cell>
          <cell r="C249">
            <v>713.59</v>
          </cell>
          <cell r="D249">
            <v>100</v>
          </cell>
          <cell r="E249">
            <v>0</v>
          </cell>
          <cell r="G249" t="str">
            <v>30201</v>
          </cell>
        </row>
        <row r="250">
          <cell r="A250">
            <v>302016009</v>
          </cell>
          <cell r="C250">
            <v>0</v>
          </cell>
          <cell r="D250">
            <v>0</v>
          </cell>
          <cell r="E250">
            <v>0</v>
          </cell>
          <cell r="G250" t="str">
            <v>30201</v>
          </cell>
        </row>
        <row r="251">
          <cell r="A251">
            <v>302016010</v>
          </cell>
          <cell r="C251">
            <v>923.08</v>
          </cell>
          <cell r="D251">
            <v>0</v>
          </cell>
          <cell r="E251">
            <v>0</v>
          </cell>
          <cell r="G251" t="str">
            <v>30201</v>
          </cell>
        </row>
        <row r="252">
          <cell r="A252">
            <v>302016011</v>
          </cell>
          <cell r="C252">
            <v>0</v>
          </cell>
          <cell r="D252">
            <v>0</v>
          </cell>
          <cell r="E252">
            <v>0</v>
          </cell>
          <cell r="G252" t="str">
            <v>30201</v>
          </cell>
        </row>
        <row r="253">
          <cell r="A253">
            <v>302017369</v>
          </cell>
          <cell r="C253">
            <v>0</v>
          </cell>
          <cell r="D253">
            <v>0</v>
          </cell>
          <cell r="E253">
            <v>0</v>
          </cell>
          <cell r="G253" t="str">
            <v>30201</v>
          </cell>
        </row>
        <row r="254">
          <cell r="A254">
            <v>302019051</v>
          </cell>
          <cell r="C254">
            <v>0</v>
          </cell>
          <cell r="D254">
            <v>0</v>
          </cell>
          <cell r="E254">
            <v>0</v>
          </cell>
          <cell r="G254" t="str">
            <v>30201</v>
          </cell>
        </row>
        <row r="255">
          <cell r="A255">
            <v>302019054</v>
          </cell>
          <cell r="C255">
            <v>-150</v>
          </cell>
          <cell r="D255">
            <v>0</v>
          </cell>
          <cell r="E255">
            <v>0</v>
          </cell>
          <cell r="G255" t="str">
            <v>30201</v>
          </cell>
        </row>
        <row r="256">
          <cell r="A256">
            <v>302019846</v>
          </cell>
          <cell r="C256">
            <v>0</v>
          </cell>
          <cell r="D256">
            <v>0</v>
          </cell>
          <cell r="E256">
            <v>0</v>
          </cell>
          <cell r="G256" t="str">
            <v>30201</v>
          </cell>
        </row>
        <row r="257">
          <cell r="A257">
            <v>304010100</v>
          </cell>
          <cell r="C257">
            <v>7602.25</v>
          </cell>
          <cell r="D257">
            <v>0</v>
          </cell>
          <cell r="E257">
            <v>0</v>
          </cell>
          <cell r="G257" t="str">
            <v>30401</v>
          </cell>
        </row>
        <row r="258">
          <cell r="A258">
            <v>304010101</v>
          </cell>
          <cell r="C258">
            <v>0</v>
          </cell>
          <cell r="D258">
            <v>0</v>
          </cell>
          <cell r="E258">
            <v>0</v>
          </cell>
          <cell r="G258" t="str">
            <v>30401</v>
          </cell>
        </row>
        <row r="259">
          <cell r="A259">
            <v>304010120</v>
          </cell>
          <cell r="C259">
            <v>0</v>
          </cell>
          <cell r="D259">
            <v>0</v>
          </cell>
          <cell r="E259">
            <v>0</v>
          </cell>
          <cell r="G259" t="str">
            <v>30401</v>
          </cell>
        </row>
        <row r="260">
          <cell r="A260">
            <v>304010150</v>
          </cell>
          <cell r="C260">
            <v>0</v>
          </cell>
          <cell r="D260">
            <v>0</v>
          </cell>
          <cell r="E260">
            <v>0</v>
          </cell>
          <cell r="G260" t="str">
            <v>30401</v>
          </cell>
        </row>
        <row r="261">
          <cell r="A261">
            <v>304010200</v>
          </cell>
          <cell r="C261">
            <v>0</v>
          </cell>
          <cell r="D261">
            <v>9500</v>
          </cell>
          <cell r="E261">
            <v>0</v>
          </cell>
          <cell r="G261" t="str">
            <v>30401</v>
          </cell>
        </row>
        <row r="262">
          <cell r="A262">
            <v>304010800</v>
          </cell>
          <cell r="C262">
            <v>15</v>
          </cell>
          <cell r="D262">
            <v>0</v>
          </cell>
          <cell r="E262">
            <v>0</v>
          </cell>
          <cell r="G262" t="str">
            <v>30401</v>
          </cell>
        </row>
        <row r="263">
          <cell r="A263">
            <v>304010975</v>
          </cell>
          <cell r="C263">
            <v>95</v>
          </cell>
          <cell r="D263">
            <v>0</v>
          </cell>
          <cell r="E263">
            <v>0</v>
          </cell>
          <cell r="G263" t="str">
            <v>30401</v>
          </cell>
        </row>
        <row r="264">
          <cell r="A264">
            <v>304011610</v>
          </cell>
          <cell r="C264">
            <v>0</v>
          </cell>
          <cell r="D264">
            <v>0</v>
          </cell>
          <cell r="E264">
            <v>0</v>
          </cell>
          <cell r="G264" t="str">
            <v>30401</v>
          </cell>
        </row>
        <row r="265">
          <cell r="A265">
            <v>304012000</v>
          </cell>
          <cell r="C265">
            <v>0</v>
          </cell>
          <cell r="D265">
            <v>0</v>
          </cell>
          <cell r="E265">
            <v>0</v>
          </cell>
          <cell r="G265" t="str">
            <v>30401</v>
          </cell>
        </row>
        <row r="266">
          <cell r="A266">
            <v>304012002</v>
          </cell>
          <cell r="C266">
            <v>1034.92</v>
          </cell>
          <cell r="D266">
            <v>0</v>
          </cell>
          <cell r="E266">
            <v>0</v>
          </cell>
          <cell r="G266" t="str">
            <v>30401</v>
          </cell>
        </row>
        <row r="267">
          <cell r="A267">
            <v>304012003</v>
          </cell>
          <cell r="C267">
            <v>0</v>
          </cell>
          <cell r="D267">
            <v>0</v>
          </cell>
          <cell r="E267">
            <v>0</v>
          </cell>
          <cell r="G267" t="str">
            <v>30401</v>
          </cell>
        </row>
        <row r="268">
          <cell r="A268">
            <v>304012004</v>
          </cell>
          <cell r="C268">
            <v>7664</v>
          </cell>
          <cell r="D268">
            <v>7600</v>
          </cell>
          <cell r="E268">
            <v>0</v>
          </cell>
          <cell r="G268" t="str">
            <v>30401</v>
          </cell>
        </row>
        <row r="269">
          <cell r="A269">
            <v>304012022</v>
          </cell>
          <cell r="C269">
            <v>0</v>
          </cell>
          <cell r="D269">
            <v>0</v>
          </cell>
          <cell r="E269">
            <v>0</v>
          </cell>
          <cell r="G269" t="str">
            <v>30401</v>
          </cell>
        </row>
        <row r="270">
          <cell r="A270">
            <v>304012418</v>
          </cell>
          <cell r="C270">
            <v>0</v>
          </cell>
          <cell r="D270">
            <v>0</v>
          </cell>
          <cell r="E270">
            <v>0</v>
          </cell>
          <cell r="G270" t="str">
            <v>30401</v>
          </cell>
        </row>
        <row r="271">
          <cell r="A271">
            <v>304012423</v>
          </cell>
          <cell r="C271">
            <v>0</v>
          </cell>
          <cell r="D271">
            <v>0</v>
          </cell>
          <cell r="E271">
            <v>0</v>
          </cell>
          <cell r="G271" t="str">
            <v>30401</v>
          </cell>
        </row>
        <row r="272">
          <cell r="A272">
            <v>304012432</v>
          </cell>
          <cell r="C272">
            <v>0</v>
          </cell>
          <cell r="D272">
            <v>0</v>
          </cell>
          <cell r="E272">
            <v>0</v>
          </cell>
          <cell r="G272" t="str">
            <v>30401</v>
          </cell>
        </row>
        <row r="273">
          <cell r="A273">
            <v>304012433</v>
          </cell>
          <cell r="C273">
            <v>0</v>
          </cell>
          <cell r="D273">
            <v>0</v>
          </cell>
          <cell r="E273">
            <v>0</v>
          </cell>
          <cell r="G273" t="str">
            <v>30401</v>
          </cell>
        </row>
        <row r="274">
          <cell r="A274">
            <v>304012500</v>
          </cell>
          <cell r="C274">
            <v>9741.66</v>
          </cell>
          <cell r="D274">
            <v>7700</v>
          </cell>
          <cell r="E274">
            <v>0</v>
          </cell>
          <cell r="G274" t="str">
            <v>30401</v>
          </cell>
        </row>
        <row r="275">
          <cell r="A275">
            <v>304012510</v>
          </cell>
          <cell r="C275">
            <v>0</v>
          </cell>
          <cell r="D275">
            <v>0</v>
          </cell>
          <cell r="E275">
            <v>0</v>
          </cell>
          <cell r="G275" t="str">
            <v>30401</v>
          </cell>
        </row>
        <row r="276">
          <cell r="A276">
            <v>304012520</v>
          </cell>
          <cell r="C276">
            <v>0</v>
          </cell>
          <cell r="D276">
            <v>700</v>
          </cell>
          <cell r="E276">
            <v>0</v>
          </cell>
          <cell r="G276" t="str">
            <v>30401</v>
          </cell>
        </row>
        <row r="277">
          <cell r="A277">
            <v>304012701</v>
          </cell>
          <cell r="C277">
            <v>6462.21</v>
          </cell>
          <cell r="D277">
            <v>19400</v>
          </cell>
          <cell r="E277">
            <v>0</v>
          </cell>
          <cell r="G277" t="str">
            <v>30401</v>
          </cell>
        </row>
        <row r="278">
          <cell r="A278">
            <v>304014610</v>
          </cell>
          <cell r="C278">
            <v>0</v>
          </cell>
          <cell r="D278">
            <v>0</v>
          </cell>
          <cell r="E278">
            <v>0</v>
          </cell>
          <cell r="G278" t="str">
            <v>30401</v>
          </cell>
        </row>
        <row r="279">
          <cell r="A279">
            <v>304014611</v>
          </cell>
          <cell r="C279">
            <v>0</v>
          </cell>
          <cell r="D279">
            <v>0</v>
          </cell>
          <cell r="E279">
            <v>0</v>
          </cell>
          <cell r="G279" t="str">
            <v>30401</v>
          </cell>
        </row>
        <row r="280">
          <cell r="A280">
            <v>304015148</v>
          </cell>
          <cell r="C280">
            <v>0</v>
          </cell>
          <cell r="D280">
            <v>1200</v>
          </cell>
          <cell r="E280">
            <v>0</v>
          </cell>
          <cell r="G280" t="str">
            <v>30401</v>
          </cell>
        </row>
        <row r="281">
          <cell r="A281">
            <v>304019051</v>
          </cell>
          <cell r="C281">
            <v>-6290.79</v>
          </cell>
          <cell r="D281">
            <v>0</v>
          </cell>
          <cell r="E281">
            <v>0</v>
          </cell>
          <cell r="G281" t="str">
            <v>30401</v>
          </cell>
        </row>
        <row r="282">
          <cell r="A282">
            <v>304019053</v>
          </cell>
          <cell r="C282">
            <v>0</v>
          </cell>
          <cell r="D282">
            <v>0</v>
          </cell>
          <cell r="E282">
            <v>0</v>
          </cell>
          <cell r="G282" t="str">
            <v>30401</v>
          </cell>
        </row>
        <row r="283">
          <cell r="A283">
            <v>304019200</v>
          </cell>
          <cell r="C283">
            <v>0</v>
          </cell>
          <cell r="D283">
            <v>0</v>
          </cell>
          <cell r="E283">
            <v>0</v>
          </cell>
          <cell r="G283" t="str">
            <v>30401</v>
          </cell>
        </row>
        <row r="284">
          <cell r="A284">
            <v>304019203</v>
          </cell>
          <cell r="C284">
            <v>-1406.5</v>
          </cell>
          <cell r="D284">
            <v>-1700</v>
          </cell>
          <cell r="E284">
            <v>0</v>
          </cell>
          <cell r="G284" t="str">
            <v>30401</v>
          </cell>
        </row>
        <row r="285">
          <cell r="A285">
            <v>304020100</v>
          </cell>
          <cell r="C285">
            <v>116437.13</v>
          </cell>
          <cell r="D285">
            <v>68670</v>
          </cell>
          <cell r="E285">
            <v>0</v>
          </cell>
          <cell r="G285" t="str">
            <v>30402</v>
          </cell>
        </row>
        <row r="286">
          <cell r="A286">
            <v>304020101</v>
          </cell>
          <cell r="C286">
            <v>1160.6500000000001</v>
          </cell>
          <cell r="D286">
            <v>0</v>
          </cell>
          <cell r="E286">
            <v>0</v>
          </cell>
          <cell r="G286" t="str">
            <v>30402</v>
          </cell>
        </row>
        <row r="287">
          <cell r="A287">
            <v>304020102</v>
          </cell>
          <cell r="C287">
            <v>0</v>
          </cell>
          <cell r="D287">
            <v>0</v>
          </cell>
          <cell r="E287">
            <v>0</v>
          </cell>
          <cell r="G287" t="str">
            <v>30402</v>
          </cell>
        </row>
        <row r="288">
          <cell r="A288">
            <v>304020103</v>
          </cell>
          <cell r="C288">
            <v>0</v>
          </cell>
          <cell r="D288">
            <v>0</v>
          </cell>
          <cell r="E288">
            <v>0</v>
          </cell>
          <cell r="G288" t="str">
            <v>30402</v>
          </cell>
        </row>
        <row r="289">
          <cell r="A289">
            <v>304020110</v>
          </cell>
          <cell r="C289">
            <v>0</v>
          </cell>
          <cell r="D289">
            <v>0</v>
          </cell>
          <cell r="E289">
            <v>0</v>
          </cell>
          <cell r="G289" t="str">
            <v>30402</v>
          </cell>
        </row>
        <row r="290">
          <cell r="A290">
            <v>304020120</v>
          </cell>
          <cell r="C290">
            <v>10027.75</v>
          </cell>
          <cell r="D290">
            <v>0</v>
          </cell>
          <cell r="E290">
            <v>0</v>
          </cell>
          <cell r="G290" t="str">
            <v>30402</v>
          </cell>
        </row>
        <row r="291">
          <cell r="A291">
            <v>304020150</v>
          </cell>
          <cell r="C291">
            <v>0</v>
          </cell>
          <cell r="D291">
            <v>0</v>
          </cell>
          <cell r="E291">
            <v>0</v>
          </cell>
          <cell r="G291" t="str">
            <v>30402</v>
          </cell>
        </row>
        <row r="292">
          <cell r="A292">
            <v>304020200</v>
          </cell>
          <cell r="C292">
            <v>0</v>
          </cell>
          <cell r="D292">
            <v>29300</v>
          </cell>
          <cell r="E292">
            <v>0</v>
          </cell>
          <cell r="G292" t="str">
            <v>30402</v>
          </cell>
        </row>
        <row r="293">
          <cell r="A293">
            <v>304020400</v>
          </cell>
          <cell r="C293">
            <v>0</v>
          </cell>
          <cell r="D293">
            <v>2700</v>
          </cell>
          <cell r="E293">
            <v>0</v>
          </cell>
          <cell r="G293" t="str">
            <v>30402</v>
          </cell>
        </row>
        <row r="294">
          <cell r="A294">
            <v>304020700</v>
          </cell>
          <cell r="C294">
            <v>0</v>
          </cell>
          <cell r="D294">
            <v>0</v>
          </cell>
          <cell r="E294">
            <v>0</v>
          </cell>
          <cell r="G294" t="str">
            <v>30402</v>
          </cell>
        </row>
        <row r="295">
          <cell r="A295">
            <v>304020800</v>
          </cell>
          <cell r="C295">
            <v>0</v>
          </cell>
          <cell r="D295">
            <v>0</v>
          </cell>
          <cell r="E295">
            <v>0</v>
          </cell>
          <cell r="G295" t="str">
            <v>30402</v>
          </cell>
        </row>
        <row r="296">
          <cell r="A296">
            <v>304020930</v>
          </cell>
          <cell r="C296">
            <v>0</v>
          </cell>
          <cell r="D296">
            <v>500</v>
          </cell>
          <cell r="E296">
            <v>0</v>
          </cell>
          <cell r="G296" t="str">
            <v>30402</v>
          </cell>
        </row>
        <row r="297">
          <cell r="A297">
            <v>304020975</v>
          </cell>
          <cell r="C297">
            <v>0</v>
          </cell>
          <cell r="D297">
            <v>0</v>
          </cell>
          <cell r="E297">
            <v>0</v>
          </cell>
          <cell r="G297" t="str">
            <v>30402</v>
          </cell>
        </row>
        <row r="298">
          <cell r="A298">
            <v>304020982</v>
          </cell>
          <cell r="C298">
            <v>0</v>
          </cell>
          <cell r="D298">
            <v>0</v>
          </cell>
          <cell r="E298">
            <v>0</v>
          </cell>
          <cell r="G298" t="str">
            <v>30402</v>
          </cell>
        </row>
        <row r="299">
          <cell r="A299">
            <v>304021600</v>
          </cell>
          <cell r="C299">
            <v>3693.39</v>
          </cell>
          <cell r="D299">
            <v>2500</v>
          </cell>
          <cell r="E299">
            <v>0</v>
          </cell>
          <cell r="G299" t="str">
            <v>30402</v>
          </cell>
        </row>
        <row r="300">
          <cell r="A300">
            <v>304021610</v>
          </cell>
          <cell r="C300">
            <v>456.63</v>
          </cell>
          <cell r="D300">
            <v>500</v>
          </cell>
          <cell r="E300">
            <v>0</v>
          </cell>
          <cell r="G300" t="str">
            <v>30402</v>
          </cell>
        </row>
        <row r="301">
          <cell r="A301">
            <v>304022000</v>
          </cell>
          <cell r="C301">
            <v>698.3</v>
          </cell>
          <cell r="D301">
            <v>3900</v>
          </cell>
          <cell r="E301">
            <v>0</v>
          </cell>
          <cell r="G301" t="str">
            <v>30402</v>
          </cell>
        </row>
        <row r="302">
          <cell r="A302">
            <v>304022003</v>
          </cell>
          <cell r="C302">
            <v>0</v>
          </cell>
          <cell r="D302">
            <v>0</v>
          </cell>
          <cell r="E302">
            <v>0</v>
          </cell>
          <cell r="G302" t="str">
            <v>30402</v>
          </cell>
        </row>
        <row r="303">
          <cell r="A303">
            <v>304022004</v>
          </cell>
          <cell r="C303">
            <v>14478.8</v>
          </cell>
          <cell r="D303">
            <v>18600</v>
          </cell>
          <cell r="E303">
            <v>0</v>
          </cell>
          <cell r="G303" t="str">
            <v>30402</v>
          </cell>
        </row>
        <row r="304">
          <cell r="A304">
            <v>304022006</v>
          </cell>
          <cell r="C304">
            <v>0</v>
          </cell>
          <cell r="D304">
            <v>0</v>
          </cell>
          <cell r="E304">
            <v>0</v>
          </cell>
          <cell r="G304" t="str">
            <v>30402</v>
          </cell>
        </row>
        <row r="305">
          <cell r="A305">
            <v>304022022</v>
          </cell>
          <cell r="C305">
            <v>0</v>
          </cell>
          <cell r="D305">
            <v>400</v>
          </cell>
          <cell r="E305">
            <v>0</v>
          </cell>
          <cell r="G305" t="str">
            <v>30402</v>
          </cell>
        </row>
        <row r="306">
          <cell r="A306">
            <v>304022300</v>
          </cell>
          <cell r="C306">
            <v>0</v>
          </cell>
          <cell r="D306">
            <v>0</v>
          </cell>
          <cell r="E306">
            <v>0</v>
          </cell>
          <cell r="G306" t="str">
            <v>30402</v>
          </cell>
        </row>
        <row r="307">
          <cell r="A307">
            <v>304022418</v>
          </cell>
          <cell r="C307">
            <v>0</v>
          </cell>
          <cell r="D307">
            <v>0</v>
          </cell>
          <cell r="E307">
            <v>0</v>
          </cell>
          <cell r="G307" t="str">
            <v>30402</v>
          </cell>
        </row>
        <row r="308">
          <cell r="A308">
            <v>304022460</v>
          </cell>
          <cell r="C308">
            <v>0</v>
          </cell>
          <cell r="D308">
            <v>0</v>
          </cell>
          <cell r="E308">
            <v>0</v>
          </cell>
          <cell r="G308" t="str">
            <v>30402</v>
          </cell>
        </row>
        <row r="309">
          <cell r="A309">
            <v>304022500</v>
          </cell>
          <cell r="C309">
            <v>12337.55</v>
          </cell>
          <cell r="D309">
            <v>22000</v>
          </cell>
          <cell r="E309">
            <v>0</v>
          </cell>
          <cell r="G309" t="str">
            <v>30402</v>
          </cell>
        </row>
        <row r="310">
          <cell r="A310">
            <v>304022502</v>
          </cell>
          <cell r="C310">
            <v>354</v>
          </cell>
          <cell r="D310">
            <v>3500</v>
          </cell>
          <cell r="E310">
            <v>0</v>
          </cell>
          <cell r="G310" t="str">
            <v>30402</v>
          </cell>
        </row>
        <row r="311">
          <cell r="A311">
            <v>304022510</v>
          </cell>
          <cell r="C311">
            <v>0</v>
          </cell>
          <cell r="D311">
            <v>0</v>
          </cell>
          <cell r="E311">
            <v>0</v>
          </cell>
          <cell r="G311" t="str">
            <v>30402</v>
          </cell>
        </row>
        <row r="312">
          <cell r="A312">
            <v>304022520</v>
          </cell>
          <cell r="C312">
            <v>0</v>
          </cell>
          <cell r="D312">
            <v>0</v>
          </cell>
          <cell r="E312">
            <v>0</v>
          </cell>
          <cell r="G312" t="str">
            <v>30402</v>
          </cell>
        </row>
        <row r="313">
          <cell r="A313">
            <v>304022524</v>
          </cell>
          <cell r="C313">
            <v>8</v>
          </cell>
          <cell r="D313">
            <v>0</v>
          </cell>
          <cell r="E313">
            <v>0</v>
          </cell>
          <cell r="G313" t="str">
            <v>30402</v>
          </cell>
        </row>
        <row r="314">
          <cell r="A314">
            <v>304022701</v>
          </cell>
          <cell r="C314">
            <v>945.44</v>
          </cell>
          <cell r="D314">
            <v>0</v>
          </cell>
          <cell r="E314">
            <v>0</v>
          </cell>
          <cell r="G314" t="str">
            <v>30402</v>
          </cell>
        </row>
        <row r="315">
          <cell r="A315">
            <v>304022703</v>
          </cell>
          <cell r="C315">
            <v>0</v>
          </cell>
          <cell r="D315">
            <v>0</v>
          </cell>
          <cell r="E315">
            <v>0</v>
          </cell>
          <cell r="G315" t="str">
            <v>30402</v>
          </cell>
        </row>
        <row r="316">
          <cell r="A316">
            <v>304022708</v>
          </cell>
          <cell r="C316">
            <v>0</v>
          </cell>
          <cell r="D316">
            <v>0</v>
          </cell>
          <cell r="E316">
            <v>0</v>
          </cell>
          <cell r="G316" t="str">
            <v>30402</v>
          </cell>
        </row>
        <row r="317">
          <cell r="A317">
            <v>304023011</v>
          </cell>
          <cell r="C317">
            <v>654.15</v>
          </cell>
          <cell r="D317">
            <v>0</v>
          </cell>
          <cell r="E317">
            <v>0</v>
          </cell>
          <cell r="G317" t="str">
            <v>30402</v>
          </cell>
        </row>
        <row r="318">
          <cell r="A318">
            <v>304023300</v>
          </cell>
          <cell r="C318">
            <v>0</v>
          </cell>
          <cell r="D318">
            <v>0</v>
          </cell>
          <cell r="E318">
            <v>0</v>
          </cell>
          <cell r="G318" t="str">
            <v>30402</v>
          </cell>
        </row>
        <row r="319">
          <cell r="A319">
            <v>304024600</v>
          </cell>
          <cell r="C319">
            <v>0</v>
          </cell>
          <cell r="D319">
            <v>0</v>
          </cell>
          <cell r="E319">
            <v>0</v>
          </cell>
          <cell r="G319" t="str">
            <v>30402</v>
          </cell>
        </row>
        <row r="320">
          <cell r="A320">
            <v>304024610</v>
          </cell>
          <cell r="C320">
            <v>0</v>
          </cell>
          <cell r="D320">
            <v>0</v>
          </cell>
          <cell r="E320">
            <v>0</v>
          </cell>
          <cell r="G320" t="str">
            <v>30402</v>
          </cell>
        </row>
        <row r="321">
          <cell r="A321">
            <v>304024611</v>
          </cell>
          <cell r="C321">
            <v>0</v>
          </cell>
          <cell r="D321">
            <v>0</v>
          </cell>
          <cell r="E321">
            <v>0</v>
          </cell>
          <cell r="G321" t="str">
            <v>30402</v>
          </cell>
        </row>
        <row r="322">
          <cell r="A322">
            <v>304024618</v>
          </cell>
          <cell r="C322">
            <v>0</v>
          </cell>
          <cell r="D322">
            <v>0</v>
          </cell>
          <cell r="E322">
            <v>0</v>
          </cell>
          <cell r="G322" t="str">
            <v>30402</v>
          </cell>
        </row>
        <row r="323">
          <cell r="A323">
            <v>304024619</v>
          </cell>
          <cell r="C323">
            <v>0</v>
          </cell>
          <cell r="D323">
            <v>0</v>
          </cell>
          <cell r="E323">
            <v>0</v>
          </cell>
          <cell r="G323" t="str">
            <v>30402</v>
          </cell>
        </row>
        <row r="324">
          <cell r="A324">
            <v>304025159</v>
          </cell>
          <cell r="C324">
            <v>0</v>
          </cell>
          <cell r="D324">
            <v>0</v>
          </cell>
          <cell r="E324">
            <v>0</v>
          </cell>
          <cell r="G324" t="str">
            <v>30402</v>
          </cell>
        </row>
        <row r="325">
          <cell r="A325">
            <v>304026010</v>
          </cell>
          <cell r="C325">
            <v>0</v>
          </cell>
          <cell r="D325">
            <v>0</v>
          </cell>
          <cell r="E325">
            <v>0</v>
          </cell>
          <cell r="G325" t="str">
            <v>30402</v>
          </cell>
        </row>
        <row r="326">
          <cell r="A326">
            <v>304026504</v>
          </cell>
          <cell r="C326">
            <v>0</v>
          </cell>
          <cell r="D326">
            <v>0</v>
          </cell>
          <cell r="E326">
            <v>0</v>
          </cell>
          <cell r="G326" t="str">
            <v>30402</v>
          </cell>
        </row>
        <row r="327">
          <cell r="A327">
            <v>304029051</v>
          </cell>
          <cell r="C327">
            <v>0</v>
          </cell>
          <cell r="D327">
            <v>0</v>
          </cell>
          <cell r="E327">
            <v>0</v>
          </cell>
          <cell r="G327" t="str">
            <v>30402</v>
          </cell>
        </row>
        <row r="328">
          <cell r="A328">
            <v>304029054</v>
          </cell>
          <cell r="C328">
            <v>0</v>
          </cell>
          <cell r="D328">
            <v>0</v>
          </cell>
          <cell r="E328">
            <v>0</v>
          </cell>
          <cell r="G328" t="str">
            <v>30402</v>
          </cell>
        </row>
        <row r="329">
          <cell r="A329">
            <v>304029200</v>
          </cell>
          <cell r="C329">
            <v>-3300</v>
          </cell>
          <cell r="D329">
            <v>0</v>
          </cell>
          <cell r="E329">
            <v>0</v>
          </cell>
          <cell r="G329" t="str">
            <v>30402</v>
          </cell>
        </row>
        <row r="330">
          <cell r="A330">
            <v>304029801</v>
          </cell>
          <cell r="C330">
            <v>0</v>
          </cell>
          <cell r="D330">
            <v>0</v>
          </cell>
          <cell r="E330">
            <v>0</v>
          </cell>
          <cell r="G330" t="str">
            <v>30402</v>
          </cell>
        </row>
        <row r="331">
          <cell r="A331">
            <v>304030100</v>
          </cell>
          <cell r="C331">
            <v>31804.44</v>
          </cell>
          <cell r="D331">
            <v>0</v>
          </cell>
          <cell r="E331">
            <v>0</v>
          </cell>
          <cell r="G331" t="str">
            <v>30403</v>
          </cell>
        </row>
        <row r="332">
          <cell r="A332">
            <v>304030120</v>
          </cell>
          <cell r="C332">
            <v>0</v>
          </cell>
          <cell r="D332">
            <v>0</v>
          </cell>
          <cell r="E332">
            <v>0</v>
          </cell>
          <cell r="G332" t="str">
            <v>30403</v>
          </cell>
        </row>
        <row r="333">
          <cell r="A333">
            <v>304030150</v>
          </cell>
          <cell r="C333">
            <v>1440</v>
          </cell>
          <cell r="D333">
            <v>0</v>
          </cell>
          <cell r="E333">
            <v>0</v>
          </cell>
          <cell r="G333" t="str">
            <v>30403</v>
          </cell>
        </row>
        <row r="334">
          <cell r="A334">
            <v>304030200</v>
          </cell>
          <cell r="C334">
            <v>0</v>
          </cell>
          <cell r="D334">
            <v>0</v>
          </cell>
          <cell r="E334">
            <v>0</v>
          </cell>
          <cell r="G334" t="str">
            <v>30403</v>
          </cell>
        </row>
        <row r="335">
          <cell r="A335">
            <v>304030400</v>
          </cell>
          <cell r="C335">
            <v>0</v>
          </cell>
          <cell r="D335">
            <v>0</v>
          </cell>
          <cell r="E335">
            <v>0</v>
          </cell>
          <cell r="G335" t="str">
            <v>30403</v>
          </cell>
        </row>
        <row r="336">
          <cell r="A336">
            <v>304030800</v>
          </cell>
          <cell r="C336">
            <v>0</v>
          </cell>
          <cell r="D336">
            <v>0</v>
          </cell>
          <cell r="E336">
            <v>0</v>
          </cell>
          <cell r="G336" t="str">
            <v>30403</v>
          </cell>
        </row>
        <row r="337">
          <cell r="A337">
            <v>304030930</v>
          </cell>
          <cell r="C337">
            <v>1923.33</v>
          </cell>
          <cell r="D337">
            <v>0</v>
          </cell>
          <cell r="E337">
            <v>0</v>
          </cell>
          <cell r="G337" t="str">
            <v>30403</v>
          </cell>
        </row>
        <row r="338">
          <cell r="A338">
            <v>304031600</v>
          </cell>
          <cell r="C338">
            <v>0</v>
          </cell>
          <cell r="D338">
            <v>0</v>
          </cell>
          <cell r="E338">
            <v>0</v>
          </cell>
          <cell r="G338" t="str">
            <v>30403</v>
          </cell>
        </row>
        <row r="339">
          <cell r="A339">
            <v>304032000</v>
          </cell>
          <cell r="C339">
            <v>0</v>
          </cell>
          <cell r="D339">
            <v>0</v>
          </cell>
          <cell r="E339">
            <v>0</v>
          </cell>
          <cell r="G339" t="str">
            <v>30403</v>
          </cell>
        </row>
        <row r="340">
          <cell r="A340">
            <v>304032003</v>
          </cell>
          <cell r="C340">
            <v>0</v>
          </cell>
          <cell r="D340">
            <v>0</v>
          </cell>
          <cell r="E340">
            <v>0</v>
          </cell>
          <cell r="G340" t="str">
            <v>30403</v>
          </cell>
        </row>
        <row r="341">
          <cell r="A341">
            <v>304032004</v>
          </cell>
          <cell r="C341">
            <v>0</v>
          </cell>
          <cell r="D341">
            <v>0</v>
          </cell>
          <cell r="E341">
            <v>0</v>
          </cell>
          <cell r="G341" t="str">
            <v>30403</v>
          </cell>
        </row>
        <row r="342">
          <cell r="A342">
            <v>304032300</v>
          </cell>
          <cell r="C342">
            <v>0</v>
          </cell>
          <cell r="D342">
            <v>0</v>
          </cell>
          <cell r="E342">
            <v>0</v>
          </cell>
          <cell r="G342" t="str">
            <v>30403</v>
          </cell>
        </row>
        <row r="343">
          <cell r="A343">
            <v>304032400</v>
          </cell>
          <cell r="C343">
            <v>0</v>
          </cell>
          <cell r="D343">
            <v>0</v>
          </cell>
          <cell r="E343">
            <v>0</v>
          </cell>
          <cell r="G343" t="str">
            <v>30403</v>
          </cell>
        </row>
        <row r="344">
          <cell r="A344">
            <v>304032423</v>
          </cell>
          <cell r="C344">
            <v>0</v>
          </cell>
          <cell r="D344">
            <v>0</v>
          </cell>
          <cell r="E344">
            <v>0</v>
          </cell>
          <cell r="G344" t="str">
            <v>30403</v>
          </cell>
        </row>
        <row r="345">
          <cell r="A345">
            <v>304032434</v>
          </cell>
          <cell r="C345">
            <v>0</v>
          </cell>
          <cell r="D345">
            <v>0</v>
          </cell>
          <cell r="E345">
            <v>0</v>
          </cell>
          <cell r="G345" t="str">
            <v>30403</v>
          </cell>
        </row>
        <row r="346">
          <cell r="A346">
            <v>304032460</v>
          </cell>
          <cell r="C346">
            <v>0</v>
          </cell>
          <cell r="D346">
            <v>0</v>
          </cell>
          <cell r="E346">
            <v>0</v>
          </cell>
          <cell r="G346" t="str">
            <v>30403</v>
          </cell>
        </row>
        <row r="347">
          <cell r="A347">
            <v>304032500</v>
          </cell>
          <cell r="C347">
            <v>15309.74</v>
          </cell>
          <cell r="D347">
            <v>0</v>
          </cell>
          <cell r="E347">
            <v>0</v>
          </cell>
          <cell r="G347" t="str">
            <v>30403</v>
          </cell>
        </row>
        <row r="348">
          <cell r="A348">
            <v>304032524</v>
          </cell>
          <cell r="C348">
            <v>0</v>
          </cell>
          <cell r="D348">
            <v>0</v>
          </cell>
          <cell r="E348">
            <v>0</v>
          </cell>
          <cell r="G348" t="str">
            <v>30403</v>
          </cell>
        </row>
        <row r="349">
          <cell r="A349">
            <v>304032701</v>
          </cell>
          <cell r="C349">
            <v>5442.88</v>
          </cell>
          <cell r="D349">
            <v>0</v>
          </cell>
          <cell r="E349">
            <v>0</v>
          </cell>
          <cell r="G349" t="str">
            <v>30403</v>
          </cell>
        </row>
        <row r="350">
          <cell r="A350">
            <v>304032708</v>
          </cell>
          <cell r="C350">
            <v>0</v>
          </cell>
          <cell r="D350">
            <v>0</v>
          </cell>
          <cell r="E350">
            <v>0</v>
          </cell>
          <cell r="G350" t="str">
            <v>30403</v>
          </cell>
        </row>
        <row r="351">
          <cell r="A351">
            <v>304033000</v>
          </cell>
          <cell r="C351">
            <v>0</v>
          </cell>
          <cell r="D351">
            <v>0</v>
          </cell>
          <cell r="E351">
            <v>0</v>
          </cell>
          <cell r="G351" t="str">
            <v>30403</v>
          </cell>
        </row>
        <row r="352">
          <cell r="A352">
            <v>304033031</v>
          </cell>
          <cell r="C352">
            <v>0</v>
          </cell>
          <cell r="D352">
            <v>0</v>
          </cell>
          <cell r="E352">
            <v>0</v>
          </cell>
          <cell r="G352" t="str">
            <v>30403</v>
          </cell>
        </row>
        <row r="353">
          <cell r="A353">
            <v>304035124</v>
          </cell>
          <cell r="C353">
            <v>0</v>
          </cell>
          <cell r="D353">
            <v>0</v>
          </cell>
          <cell r="E353">
            <v>0</v>
          </cell>
          <cell r="G353" t="str">
            <v>30403</v>
          </cell>
        </row>
        <row r="354">
          <cell r="A354">
            <v>304035159</v>
          </cell>
          <cell r="C354">
            <v>0</v>
          </cell>
          <cell r="D354">
            <v>0</v>
          </cell>
          <cell r="E354">
            <v>0</v>
          </cell>
          <cell r="G354" t="str">
            <v>30403</v>
          </cell>
        </row>
        <row r="355">
          <cell r="A355">
            <v>304035902</v>
          </cell>
          <cell r="C355">
            <v>0</v>
          </cell>
          <cell r="D355">
            <v>0</v>
          </cell>
          <cell r="E355">
            <v>0</v>
          </cell>
          <cell r="G355" t="str">
            <v>30403</v>
          </cell>
        </row>
        <row r="356">
          <cell r="A356">
            <v>304039057</v>
          </cell>
          <cell r="C356">
            <v>0</v>
          </cell>
          <cell r="D356">
            <v>0</v>
          </cell>
          <cell r="E356">
            <v>0</v>
          </cell>
          <cell r="G356" t="str">
            <v>30403</v>
          </cell>
        </row>
        <row r="357">
          <cell r="A357">
            <v>304039628</v>
          </cell>
          <cell r="C357">
            <v>0</v>
          </cell>
          <cell r="D357">
            <v>0</v>
          </cell>
          <cell r="E357">
            <v>0</v>
          </cell>
          <cell r="G357" t="str">
            <v>30403</v>
          </cell>
        </row>
        <row r="358">
          <cell r="A358">
            <v>304039801</v>
          </cell>
          <cell r="C358">
            <v>-61859.47</v>
          </cell>
          <cell r="D358">
            <v>0</v>
          </cell>
          <cell r="E358">
            <v>0</v>
          </cell>
          <cell r="G358" t="str">
            <v>30403</v>
          </cell>
        </row>
        <row r="359">
          <cell r="A359">
            <v>304040100</v>
          </cell>
          <cell r="C359">
            <v>43422.21</v>
          </cell>
          <cell r="D359">
            <v>0</v>
          </cell>
          <cell r="E359">
            <v>0</v>
          </cell>
          <cell r="G359" t="str">
            <v>30404</v>
          </cell>
        </row>
        <row r="360">
          <cell r="A360">
            <v>304040150</v>
          </cell>
          <cell r="C360">
            <v>0</v>
          </cell>
          <cell r="D360">
            <v>0</v>
          </cell>
          <cell r="E360">
            <v>0</v>
          </cell>
          <cell r="G360" t="str">
            <v>30404</v>
          </cell>
        </row>
        <row r="361">
          <cell r="A361">
            <v>304040800</v>
          </cell>
          <cell r="C361">
            <v>0</v>
          </cell>
          <cell r="D361">
            <v>0</v>
          </cell>
          <cell r="E361">
            <v>0</v>
          </cell>
          <cell r="G361" t="str">
            <v>30404</v>
          </cell>
        </row>
        <row r="362">
          <cell r="A362">
            <v>304040930</v>
          </cell>
          <cell r="C362">
            <v>0</v>
          </cell>
          <cell r="D362">
            <v>0</v>
          </cell>
          <cell r="E362">
            <v>0</v>
          </cell>
          <cell r="G362" t="str">
            <v>30404</v>
          </cell>
        </row>
        <row r="363">
          <cell r="A363">
            <v>304041500</v>
          </cell>
          <cell r="C363">
            <v>0</v>
          </cell>
          <cell r="D363">
            <v>0</v>
          </cell>
          <cell r="E363">
            <v>0</v>
          </cell>
          <cell r="G363" t="str">
            <v>30404</v>
          </cell>
        </row>
        <row r="364">
          <cell r="A364">
            <v>304041600</v>
          </cell>
          <cell r="C364">
            <v>7430.57</v>
          </cell>
          <cell r="D364">
            <v>0</v>
          </cell>
          <cell r="E364">
            <v>0</v>
          </cell>
          <cell r="G364" t="str">
            <v>30404</v>
          </cell>
        </row>
        <row r="365">
          <cell r="A365">
            <v>304042000</v>
          </cell>
          <cell r="C365">
            <v>1781.29</v>
          </cell>
          <cell r="D365">
            <v>0</v>
          </cell>
          <cell r="E365">
            <v>0</v>
          </cell>
          <cell r="G365" t="str">
            <v>30404</v>
          </cell>
        </row>
        <row r="366">
          <cell r="A366">
            <v>304042007</v>
          </cell>
          <cell r="C366">
            <v>670</v>
          </cell>
          <cell r="D366">
            <v>0</v>
          </cell>
          <cell r="E366">
            <v>0</v>
          </cell>
          <cell r="G366" t="str">
            <v>30404</v>
          </cell>
        </row>
        <row r="367">
          <cell r="A367">
            <v>304042400</v>
          </cell>
          <cell r="C367">
            <v>0</v>
          </cell>
          <cell r="D367">
            <v>0</v>
          </cell>
          <cell r="E367">
            <v>0</v>
          </cell>
          <cell r="G367" t="str">
            <v>30404</v>
          </cell>
        </row>
        <row r="368">
          <cell r="A368">
            <v>304042423</v>
          </cell>
          <cell r="C368">
            <v>1427.8</v>
          </cell>
          <cell r="D368">
            <v>0</v>
          </cell>
          <cell r="E368">
            <v>0</v>
          </cell>
          <cell r="G368" t="str">
            <v>30404</v>
          </cell>
        </row>
        <row r="369">
          <cell r="A369">
            <v>304042460</v>
          </cell>
          <cell r="C369">
            <v>57677.8</v>
          </cell>
          <cell r="D369">
            <v>0</v>
          </cell>
          <cell r="E369">
            <v>0</v>
          </cell>
          <cell r="G369" t="str">
            <v>30404</v>
          </cell>
        </row>
        <row r="370">
          <cell r="A370">
            <v>304042500</v>
          </cell>
          <cell r="C370">
            <v>35378.980000000003</v>
          </cell>
          <cell r="D370">
            <v>0</v>
          </cell>
          <cell r="E370">
            <v>0</v>
          </cell>
          <cell r="G370" t="str">
            <v>30404</v>
          </cell>
        </row>
        <row r="371">
          <cell r="A371">
            <v>304042519</v>
          </cell>
          <cell r="C371">
            <v>0</v>
          </cell>
          <cell r="D371">
            <v>0</v>
          </cell>
          <cell r="E371">
            <v>0</v>
          </cell>
          <cell r="G371" t="str">
            <v>30404</v>
          </cell>
        </row>
        <row r="372">
          <cell r="A372">
            <v>304042524</v>
          </cell>
          <cell r="C372">
            <v>0</v>
          </cell>
          <cell r="D372">
            <v>0</v>
          </cell>
          <cell r="E372">
            <v>0</v>
          </cell>
          <cell r="G372" t="str">
            <v>30404</v>
          </cell>
        </row>
        <row r="373">
          <cell r="A373">
            <v>304042701</v>
          </cell>
          <cell r="C373">
            <v>2477.08</v>
          </cell>
          <cell r="D373">
            <v>0</v>
          </cell>
          <cell r="E373">
            <v>0</v>
          </cell>
          <cell r="G373" t="str">
            <v>30404</v>
          </cell>
        </row>
        <row r="374">
          <cell r="A374">
            <v>304043000</v>
          </cell>
          <cell r="C374">
            <v>44.76</v>
          </cell>
          <cell r="D374">
            <v>0</v>
          </cell>
          <cell r="E374">
            <v>0</v>
          </cell>
          <cell r="G374" t="str">
            <v>30404</v>
          </cell>
        </row>
        <row r="375">
          <cell r="A375">
            <v>304045124</v>
          </cell>
          <cell r="C375">
            <v>2500</v>
          </cell>
          <cell r="D375">
            <v>0</v>
          </cell>
          <cell r="E375">
            <v>0</v>
          </cell>
          <cell r="G375" t="str">
            <v>30404</v>
          </cell>
        </row>
        <row r="376">
          <cell r="A376">
            <v>304049057</v>
          </cell>
          <cell r="C376">
            <v>0</v>
          </cell>
          <cell r="D376">
            <v>0</v>
          </cell>
          <cell r="E376">
            <v>0</v>
          </cell>
          <cell r="G376" t="str">
            <v>30404</v>
          </cell>
        </row>
        <row r="377">
          <cell r="A377">
            <v>304049628</v>
          </cell>
          <cell r="C377">
            <v>-1000</v>
          </cell>
          <cell r="D377">
            <v>0</v>
          </cell>
          <cell r="E377">
            <v>0</v>
          </cell>
          <cell r="G377" t="str">
            <v>30404</v>
          </cell>
        </row>
        <row r="378">
          <cell r="A378">
            <v>304049801</v>
          </cell>
          <cell r="C378">
            <v>-143446.64000000001</v>
          </cell>
          <cell r="D378">
            <v>0</v>
          </cell>
          <cell r="E378">
            <v>0</v>
          </cell>
          <cell r="G378" t="str">
            <v>30404</v>
          </cell>
        </row>
        <row r="379">
          <cell r="A379">
            <v>399040100</v>
          </cell>
          <cell r="C379">
            <v>139653.65</v>
          </cell>
          <cell r="D379">
            <v>144330</v>
          </cell>
          <cell r="E379">
            <v>0</v>
          </cell>
          <cell r="G379" t="str">
            <v>39904</v>
          </cell>
        </row>
        <row r="380">
          <cell r="A380">
            <v>399040101</v>
          </cell>
          <cell r="C380">
            <v>1073.71</v>
          </cell>
          <cell r="D380">
            <v>0</v>
          </cell>
          <cell r="E380">
            <v>0</v>
          </cell>
          <cell r="G380" t="str">
            <v>39904</v>
          </cell>
        </row>
        <row r="381">
          <cell r="A381">
            <v>399040102</v>
          </cell>
          <cell r="C381">
            <v>0</v>
          </cell>
          <cell r="D381">
            <v>0</v>
          </cell>
          <cell r="E381">
            <v>0</v>
          </cell>
          <cell r="G381" t="str">
            <v>39904</v>
          </cell>
        </row>
        <row r="382">
          <cell r="A382">
            <v>399040103</v>
          </cell>
          <cell r="C382">
            <v>0</v>
          </cell>
          <cell r="D382">
            <v>0</v>
          </cell>
          <cell r="E382">
            <v>0</v>
          </cell>
          <cell r="G382" t="str">
            <v>39904</v>
          </cell>
        </row>
        <row r="383">
          <cell r="A383">
            <v>399040110</v>
          </cell>
          <cell r="C383">
            <v>0</v>
          </cell>
          <cell r="D383">
            <v>0</v>
          </cell>
          <cell r="E383">
            <v>0</v>
          </cell>
          <cell r="G383" t="str">
            <v>39904</v>
          </cell>
        </row>
        <row r="384">
          <cell r="A384">
            <v>399040120</v>
          </cell>
          <cell r="C384">
            <v>12027.2</v>
          </cell>
          <cell r="D384">
            <v>0</v>
          </cell>
          <cell r="E384">
            <v>0</v>
          </cell>
          <cell r="G384" t="str">
            <v>39904</v>
          </cell>
        </row>
        <row r="385">
          <cell r="A385">
            <v>399040150</v>
          </cell>
          <cell r="C385">
            <v>0</v>
          </cell>
          <cell r="D385">
            <v>0</v>
          </cell>
          <cell r="E385">
            <v>0</v>
          </cell>
          <cell r="G385" t="str">
            <v>39904</v>
          </cell>
        </row>
        <row r="386">
          <cell r="A386">
            <v>399040200</v>
          </cell>
          <cell r="C386">
            <v>0</v>
          </cell>
          <cell r="D386">
            <v>0</v>
          </cell>
          <cell r="E386">
            <v>0</v>
          </cell>
          <cell r="G386" t="str">
            <v>39904</v>
          </cell>
        </row>
        <row r="387">
          <cell r="A387">
            <v>399040400</v>
          </cell>
          <cell r="C387">
            <v>0</v>
          </cell>
          <cell r="D387">
            <v>0</v>
          </cell>
          <cell r="E387">
            <v>0</v>
          </cell>
          <cell r="G387" t="str">
            <v>39904</v>
          </cell>
        </row>
        <row r="388">
          <cell r="A388">
            <v>399040700</v>
          </cell>
          <cell r="C388">
            <v>0</v>
          </cell>
          <cell r="D388">
            <v>0</v>
          </cell>
          <cell r="E388">
            <v>0</v>
          </cell>
          <cell r="G388" t="str">
            <v>39904</v>
          </cell>
        </row>
        <row r="389">
          <cell r="A389">
            <v>399040715</v>
          </cell>
          <cell r="C389">
            <v>0</v>
          </cell>
          <cell r="D389">
            <v>0</v>
          </cell>
          <cell r="E389">
            <v>0</v>
          </cell>
          <cell r="G389" t="str">
            <v>39904</v>
          </cell>
        </row>
        <row r="390">
          <cell r="A390">
            <v>399040730</v>
          </cell>
          <cell r="C390">
            <v>0</v>
          </cell>
          <cell r="D390">
            <v>0</v>
          </cell>
          <cell r="E390">
            <v>0</v>
          </cell>
          <cell r="G390" t="str">
            <v>39904</v>
          </cell>
        </row>
        <row r="391">
          <cell r="A391">
            <v>399040800</v>
          </cell>
          <cell r="C391">
            <v>100</v>
          </cell>
          <cell r="D391">
            <v>0</v>
          </cell>
          <cell r="E391">
            <v>0</v>
          </cell>
          <cell r="G391" t="str">
            <v>39904</v>
          </cell>
        </row>
        <row r="392">
          <cell r="A392">
            <v>399040915</v>
          </cell>
          <cell r="C392">
            <v>0</v>
          </cell>
          <cell r="D392">
            <v>0</v>
          </cell>
          <cell r="E392">
            <v>0</v>
          </cell>
          <cell r="G392" t="str">
            <v>39904</v>
          </cell>
        </row>
        <row r="393">
          <cell r="A393">
            <v>399040930</v>
          </cell>
          <cell r="C393">
            <v>1358.8</v>
          </cell>
          <cell r="D393">
            <v>700</v>
          </cell>
          <cell r="E393">
            <v>0</v>
          </cell>
          <cell r="G393" t="str">
            <v>39904</v>
          </cell>
        </row>
        <row r="394">
          <cell r="A394">
            <v>399040975</v>
          </cell>
          <cell r="C394">
            <v>788</v>
          </cell>
          <cell r="D394">
            <v>400</v>
          </cell>
          <cell r="E394">
            <v>0</v>
          </cell>
          <cell r="G394" t="str">
            <v>39904</v>
          </cell>
        </row>
        <row r="395">
          <cell r="A395">
            <v>399042000</v>
          </cell>
          <cell r="C395">
            <v>0</v>
          </cell>
          <cell r="D395">
            <v>0</v>
          </cell>
          <cell r="E395">
            <v>0</v>
          </cell>
          <cell r="G395" t="str">
            <v>39904</v>
          </cell>
        </row>
        <row r="396">
          <cell r="A396">
            <v>399042002</v>
          </cell>
          <cell r="C396">
            <v>0</v>
          </cell>
          <cell r="D396">
            <v>0</v>
          </cell>
          <cell r="E396">
            <v>0</v>
          </cell>
          <cell r="G396" t="str">
            <v>39904</v>
          </cell>
        </row>
        <row r="397">
          <cell r="A397">
            <v>399042003</v>
          </cell>
          <cell r="C397">
            <v>0</v>
          </cell>
          <cell r="D397">
            <v>0</v>
          </cell>
          <cell r="E397">
            <v>0</v>
          </cell>
          <cell r="G397" t="str">
            <v>39904</v>
          </cell>
        </row>
        <row r="398">
          <cell r="A398">
            <v>399042022</v>
          </cell>
          <cell r="C398">
            <v>9455.99</v>
          </cell>
          <cell r="D398">
            <v>10000</v>
          </cell>
          <cell r="E398">
            <v>0</v>
          </cell>
          <cell r="G398" t="str">
            <v>39904</v>
          </cell>
        </row>
        <row r="399">
          <cell r="A399">
            <v>399042401</v>
          </cell>
          <cell r="C399">
            <v>0</v>
          </cell>
          <cell r="D399">
            <v>0</v>
          </cell>
          <cell r="E399">
            <v>0</v>
          </cell>
          <cell r="G399" t="str">
            <v>39904</v>
          </cell>
        </row>
        <row r="400">
          <cell r="A400">
            <v>399042422</v>
          </cell>
          <cell r="C400">
            <v>20132.66</v>
          </cell>
          <cell r="D400">
            <v>20000</v>
          </cell>
          <cell r="E400">
            <v>0</v>
          </cell>
          <cell r="G400" t="str">
            <v>39904</v>
          </cell>
        </row>
        <row r="401">
          <cell r="A401">
            <v>399042423</v>
          </cell>
          <cell r="C401">
            <v>6500</v>
          </cell>
          <cell r="D401">
            <v>0</v>
          </cell>
          <cell r="E401">
            <v>0</v>
          </cell>
          <cell r="G401" t="str">
            <v>39904</v>
          </cell>
        </row>
        <row r="402">
          <cell r="A402">
            <v>399042428</v>
          </cell>
          <cell r="C402">
            <v>-233.34</v>
          </cell>
          <cell r="D402">
            <v>0</v>
          </cell>
          <cell r="E402">
            <v>0</v>
          </cell>
          <cell r="G402" t="str">
            <v>39904</v>
          </cell>
        </row>
        <row r="403">
          <cell r="A403">
            <v>399042429</v>
          </cell>
          <cell r="C403">
            <v>0</v>
          </cell>
          <cell r="D403">
            <v>0</v>
          </cell>
          <cell r="E403">
            <v>0</v>
          </cell>
          <cell r="G403" t="str">
            <v>39904</v>
          </cell>
        </row>
        <row r="404">
          <cell r="A404">
            <v>399042430</v>
          </cell>
          <cell r="C404">
            <v>162</v>
          </cell>
          <cell r="D404">
            <v>200</v>
          </cell>
          <cell r="E404">
            <v>0</v>
          </cell>
          <cell r="G404" t="str">
            <v>39904</v>
          </cell>
        </row>
        <row r="405">
          <cell r="A405">
            <v>399042432</v>
          </cell>
          <cell r="C405">
            <v>545</v>
          </cell>
          <cell r="D405">
            <v>600</v>
          </cell>
          <cell r="E405">
            <v>0</v>
          </cell>
          <cell r="G405" t="str">
            <v>39904</v>
          </cell>
        </row>
        <row r="406">
          <cell r="A406">
            <v>399042500</v>
          </cell>
          <cell r="C406">
            <v>0</v>
          </cell>
          <cell r="D406">
            <v>1400</v>
          </cell>
          <cell r="E406">
            <v>0</v>
          </cell>
          <cell r="G406" t="str">
            <v>39904</v>
          </cell>
        </row>
        <row r="407">
          <cell r="A407">
            <v>399042502</v>
          </cell>
          <cell r="C407">
            <v>0</v>
          </cell>
          <cell r="D407">
            <v>0</v>
          </cell>
          <cell r="E407">
            <v>0</v>
          </cell>
          <cell r="G407" t="str">
            <v>39904</v>
          </cell>
        </row>
        <row r="408">
          <cell r="A408">
            <v>399042510</v>
          </cell>
          <cell r="C408">
            <v>0</v>
          </cell>
          <cell r="D408">
            <v>0</v>
          </cell>
          <cell r="E408">
            <v>0</v>
          </cell>
          <cell r="G408" t="str">
            <v>39904</v>
          </cell>
        </row>
        <row r="409">
          <cell r="A409">
            <v>399042520</v>
          </cell>
          <cell r="C409">
            <v>586.95000000000005</v>
          </cell>
          <cell r="D409">
            <v>0</v>
          </cell>
          <cell r="E409">
            <v>0</v>
          </cell>
          <cell r="G409" t="str">
            <v>39904</v>
          </cell>
        </row>
        <row r="410">
          <cell r="A410">
            <v>399042524</v>
          </cell>
          <cell r="C410">
            <v>0</v>
          </cell>
          <cell r="D410">
            <v>0</v>
          </cell>
          <cell r="E410">
            <v>0</v>
          </cell>
          <cell r="G410" t="str">
            <v>39904</v>
          </cell>
        </row>
        <row r="411">
          <cell r="A411">
            <v>399042701</v>
          </cell>
          <cell r="C411">
            <v>0</v>
          </cell>
          <cell r="D411">
            <v>0</v>
          </cell>
          <cell r="E411">
            <v>0</v>
          </cell>
          <cell r="G411" t="str">
            <v>39904</v>
          </cell>
        </row>
        <row r="412">
          <cell r="A412">
            <v>399042703</v>
          </cell>
          <cell r="C412">
            <v>0</v>
          </cell>
          <cell r="D412">
            <v>0</v>
          </cell>
          <cell r="E412">
            <v>0</v>
          </cell>
          <cell r="G412" t="str">
            <v>39904</v>
          </cell>
        </row>
        <row r="413">
          <cell r="A413">
            <v>399042706</v>
          </cell>
          <cell r="C413">
            <v>0</v>
          </cell>
          <cell r="D413">
            <v>0</v>
          </cell>
          <cell r="E413">
            <v>0</v>
          </cell>
          <cell r="G413" t="str">
            <v>39904</v>
          </cell>
        </row>
        <row r="414">
          <cell r="A414">
            <v>399042801</v>
          </cell>
          <cell r="C414">
            <v>0</v>
          </cell>
          <cell r="D414">
            <v>0</v>
          </cell>
          <cell r="E414">
            <v>0</v>
          </cell>
          <cell r="G414" t="str">
            <v>39904</v>
          </cell>
        </row>
        <row r="415">
          <cell r="A415">
            <v>399044600</v>
          </cell>
          <cell r="C415">
            <v>0</v>
          </cell>
          <cell r="D415">
            <v>0</v>
          </cell>
          <cell r="E415">
            <v>0</v>
          </cell>
          <cell r="G415" t="str">
            <v>39904</v>
          </cell>
        </row>
        <row r="416">
          <cell r="A416">
            <v>399044610</v>
          </cell>
          <cell r="C416">
            <v>0</v>
          </cell>
          <cell r="D416">
            <v>0</v>
          </cell>
          <cell r="E416">
            <v>0</v>
          </cell>
          <cell r="G416" t="str">
            <v>39904</v>
          </cell>
        </row>
        <row r="417">
          <cell r="A417">
            <v>399044612</v>
          </cell>
          <cell r="C417">
            <v>0</v>
          </cell>
          <cell r="D417">
            <v>0</v>
          </cell>
          <cell r="E417">
            <v>0</v>
          </cell>
          <cell r="G417" t="str">
            <v>39904</v>
          </cell>
        </row>
        <row r="418">
          <cell r="A418">
            <v>399044618</v>
          </cell>
          <cell r="C418">
            <v>0</v>
          </cell>
          <cell r="D418">
            <v>0</v>
          </cell>
          <cell r="E418">
            <v>0</v>
          </cell>
          <cell r="G418" t="str">
            <v>39904</v>
          </cell>
        </row>
        <row r="419">
          <cell r="A419">
            <v>399044619</v>
          </cell>
          <cell r="C419">
            <v>0</v>
          </cell>
          <cell r="D419">
            <v>0</v>
          </cell>
          <cell r="E419">
            <v>0</v>
          </cell>
          <cell r="G419" t="str">
            <v>39904</v>
          </cell>
        </row>
        <row r="420">
          <cell r="A420">
            <v>399044621</v>
          </cell>
          <cell r="C420">
            <v>0</v>
          </cell>
          <cell r="D420">
            <v>0</v>
          </cell>
          <cell r="E420">
            <v>0</v>
          </cell>
          <cell r="G420" t="str">
            <v>39904</v>
          </cell>
        </row>
        <row r="421">
          <cell r="A421">
            <v>399046010</v>
          </cell>
          <cell r="C421">
            <v>0</v>
          </cell>
          <cell r="D421">
            <v>0</v>
          </cell>
          <cell r="E421">
            <v>0</v>
          </cell>
          <cell r="G421" t="str">
            <v>39904</v>
          </cell>
        </row>
        <row r="422">
          <cell r="A422">
            <v>399049054</v>
          </cell>
          <cell r="C422">
            <v>0</v>
          </cell>
          <cell r="D422">
            <v>0</v>
          </cell>
          <cell r="E422">
            <v>0</v>
          </cell>
          <cell r="G422" t="str">
            <v>39904</v>
          </cell>
        </row>
        <row r="423">
          <cell r="A423">
            <v>399049059</v>
          </cell>
          <cell r="C423">
            <v>-570</v>
          </cell>
          <cell r="D423">
            <v>0</v>
          </cell>
          <cell r="E423">
            <v>0</v>
          </cell>
          <cell r="G423" t="str">
            <v>39904</v>
          </cell>
        </row>
        <row r="424">
          <cell r="A424">
            <v>399049064</v>
          </cell>
          <cell r="C424">
            <v>0</v>
          </cell>
          <cell r="D424">
            <v>0</v>
          </cell>
          <cell r="E424">
            <v>0</v>
          </cell>
          <cell r="G424" t="str">
            <v>39904</v>
          </cell>
        </row>
        <row r="425">
          <cell r="A425">
            <v>399049068</v>
          </cell>
          <cell r="C425">
            <v>0</v>
          </cell>
          <cell r="D425">
            <v>0</v>
          </cell>
          <cell r="E425">
            <v>0</v>
          </cell>
          <cell r="G425" t="str">
            <v>39904</v>
          </cell>
        </row>
        <row r="426">
          <cell r="A426">
            <v>399049100</v>
          </cell>
          <cell r="C426">
            <v>0</v>
          </cell>
          <cell r="D426">
            <v>0</v>
          </cell>
          <cell r="E426">
            <v>0</v>
          </cell>
          <cell r="G426" t="str">
            <v>39904</v>
          </cell>
        </row>
        <row r="427">
          <cell r="A427">
            <v>399049103</v>
          </cell>
          <cell r="C427">
            <v>0</v>
          </cell>
          <cell r="D427">
            <v>0</v>
          </cell>
          <cell r="E427">
            <v>0</v>
          </cell>
          <cell r="G427" t="str">
            <v>39904</v>
          </cell>
        </row>
        <row r="428">
          <cell r="A428">
            <v>399049105</v>
          </cell>
          <cell r="C428">
            <v>-7002</v>
          </cell>
          <cell r="D428">
            <v>-5000</v>
          </cell>
          <cell r="E428">
            <v>0</v>
          </cell>
          <cell r="G428" t="str">
            <v>39904</v>
          </cell>
        </row>
        <row r="429">
          <cell r="A429">
            <v>399049204</v>
          </cell>
          <cell r="C429">
            <v>0</v>
          </cell>
          <cell r="D429">
            <v>0</v>
          </cell>
          <cell r="E429">
            <v>0</v>
          </cell>
          <cell r="G429" t="str">
            <v>39904</v>
          </cell>
        </row>
        <row r="430">
          <cell r="A430">
            <v>399049205</v>
          </cell>
          <cell r="C430">
            <v>0</v>
          </cell>
          <cell r="D430">
            <v>0</v>
          </cell>
          <cell r="E430">
            <v>0</v>
          </cell>
          <cell r="G430" t="str">
            <v>39904</v>
          </cell>
        </row>
        <row r="431">
          <cell r="A431">
            <v>399049206</v>
          </cell>
          <cell r="C431">
            <v>-1349.33</v>
          </cell>
          <cell r="D431">
            <v>0</v>
          </cell>
          <cell r="E431">
            <v>0</v>
          </cell>
          <cell r="G431" t="str">
            <v>39904</v>
          </cell>
        </row>
        <row r="432">
          <cell r="A432">
            <v>399049356</v>
          </cell>
          <cell r="C432">
            <v>0</v>
          </cell>
          <cell r="D432">
            <v>0</v>
          </cell>
          <cell r="E432">
            <v>0</v>
          </cell>
          <cell r="G432" t="str">
            <v>39904</v>
          </cell>
        </row>
        <row r="433">
          <cell r="A433">
            <v>399049802</v>
          </cell>
          <cell r="C433">
            <v>0</v>
          </cell>
          <cell r="D433">
            <v>0</v>
          </cell>
          <cell r="E433">
            <v>0</v>
          </cell>
          <cell r="G433" t="str">
            <v>39904</v>
          </cell>
        </row>
        <row r="434">
          <cell r="A434">
            <v>420012022</v>
          </cell>
          <cell r="C434">
            <v>0</v>
          </cell>
          <cell r="D434">
            <v>200</v>
          </cell>
          <cell r="E434">
            <v>0</v>
          </cell>
          <cell r="G434" t="str">
            <v>42001</v>
          </cell>
        </row>
        <row r="435">
          <cell r="A435">
            <v>420012421</v>
          </cell>
          <cell r="C435">
            <v>7168.5</v>
          </cell>
          <cell r="D435">
            <v>8100</v>
          </cell>
          <cell r="E435">
            <v>0</v>
          </cell>
          <cell r="G435" t="str">
            <v>42001</v>
          </cell>
        </row>
        <row r="436">
          <cell r="A436">
            <v>420012432</v>
          </cell>
          <cell r="C436">
            <v>0</v>
          </cell>
          <cell r="D436">
            <v>0</v>
          </cell>
          <cell r="E436">
            <v>0</v>
          </cell>
          <cell r="G436" t="str">
            <v>42001</v>
          </cell>
        </row>
        <row r="437">
          <cell r="A437">
            <v>420012433</v>
          </cell>
          <cell r="C437">
            <v>2687.45</v>
          </cell>
          <cell r="D437">
            <v>200</v>
          </cell>
          <cell r="E437">
            <v>0</v>
          </cell>
          <cell r="G437" t="str">
            <v>42001</v>
          </cell>
        </row>
        <row r="438">
          <cell r="A438">
            <v>420012461</v>
          </cell>
          <cell r="C438">
            <v>0</v>
          </cell>
          <cell r="D438">
            <v>0</v>
          </cell>
          <cell r="E438">
            <v>0</v>
          </cell>
          <cell r="G438" t="str">
            <v>42001</v>
          </cell>
        </row>
        <row r="439">
          <cell r="A439">
            <v>420012463</v>
          </cell>
          <cell r="C439">
            <v>6903.98</v>
          </cell>
          <cell r="D439">
            <v>3000</v>
          </cell>
          <cell r="E439">
            <v>0</v>
          </cell>
          <cell r="G439" t="str">
            <v>42001</v>
          </cell>
        </row>
        <row r="440">
          <cell r="A440">
            <v>420012470</v>
          </cell>
          <cell r="C440">
            <v>1036.96</v>
          </cell>
          <cell r="D440">
            <v>0</v>
          </cell>
          <cell r="E440">
            <v>0</v>
          </cell>
          <cell r="G440" t="str">
            <v>42001</v>
          </cell>
        </row>
        <row r="441">
          <cell r="A441">
            <v>420012500</v>
          </cell>
          <cell r="C441">
            <v>0</v>
          </cell>
          <cell r="D441">
            <v>0</v>
          </cell>
          <cell r="E441">
            <v>0</v>
          </cell>
          <cell r="G441" t="str">
            <v>42001</v>
          </cell>
        </row>
        <row r="442">
          <cell r="A442">
            <v>420012502</v>
          </cell>
          <cell r="C442">
            <v>26.08</v>
          </cell>
          <cell r="D442">
            <v>100</v>
          </cell>
          <cell r="E442">
            <v>0</v>
          </cell>
          <cell r="G442" t="str">
            <v>42001</v>
          </cell>
        </row>
        <row r="443">
          <cell r="A443">
            <v>420012520</v>
          </cell>
          <cell r="C443">
            <v>0</v>
          </cell>
          <cell r="D443">
            <v>400</v>
          </cell>
          <cell r="E443">
            <v>0</v>
          </cell>
          <cell r="G443" t="str">
            <v>42001</v>
          </cell>
        </row>
        <row r="444">
          <cell r="A444">
            <v>420013052</v>
          </cell>
          <cell r="C444">
            <v>0</v>
          </cell>
          <cell r="D444">
            <v>0</v>
          </cell>
          <cell r="E444">
            <v>0</v>
          </cell>
          <cell r="G444" t="str">
            <v>42001</v>
          </cell>
        </row>
        <row r="445">
          <cell r="A445">
            <v>420014610</v>
          </cell>
          <cell r="C445">
            <v>0</v>
          </cell>
          <cell r="D445">
            <v>0</v>
          </cell>
          <cell r="E445">
            <v>0</v>
          </cell>
          <cell r="G445" t="str">
            <v>42001</v>
          </cell>
        </row>
        <row r="446">
          <cell r="A446">
            <v>420014611</v>
          </cell>
          <cell r="C446">
            <v>0</v>
          </cell>
          <cell r="D446">
            <v>0</v>
          </cell>
          <cell r="E446">
            <v>0</v>
          </cell>
          <cell r="G446" t="str">
            <v>42001</v>
          </cell>
        </row>
        <row r="447">
          <cell r="A447">
            <v>420015137</v>
          </cell>
          <cell r="C447">
            <v>2725.61</v>
          </cell>
          <cell r="D447">
            <v>0</v>
          </cell>
          <cell r="E447">
            <v>0</v>
          </cell>
          <cell r="G447" t="str">
            <v>42001</v>
          </cell>
        </row>
        <row r="448">
          <cell r="A448">
            <v>420015149</v>
          </cell>
          <cell r="C448">
            <v>0</v>
          </cell>
          <cell r="D448">
            <v>0</v>
          </cell>
          <cell r="E448">
            <v>0</v>
          </cell>
          <cell r="G448" t="str">
            <v>42001</v>
          </cell>
        </row>
        <row r="449">
          <cell r="A449">
            <v>420015283</v>
          </cell>
          <cell r="C449">
            <v>2800</v>
          </cell>
          <cell r="D449">
            <v>0</v>
          </cell>
          <cell r="E449">
            <v>0</v>
          </cell>
          <cell r="G449" t="str">
            <v>42001</v>
          </cell>
        </row>
        <row r="450">
          <cell r="A450">
            <v>420019051</v>
          </cell>
          <cell r="C450">
            <v>0</v>
          </cell>
          <cell r="D450">
            <v>0</v>
          </cell>
          <cell r="E450">
            <v>0</v>
          </cell>
          <cell r="G450" t="str">
            <v>42001</v>
          </cell>
        </row>
        <row r="451">
          <cell r="A451">
            <v>420019053</v>
          </cell>
          <cell r="C451">
            <v>0</v>
          </cell>
          <cell r="D451">
            <v>0</v>
          </cell>
          <cell r="E451">
            <v>0</v>
          </cell>
          <cell r="G451" t="str">
            <v>42001</v>
          </cell>
        </row>
        <row r="452">
          <cell r="A452">
            <v>420019054</v>
          </cell>
          <cell r="C452">
            <v>0</v>
          </cell>
          <cell r="D452">
            <v>0</v>
          </cell>
          <cell r="E452">
            <v>0</v>
          </cell>
          <cell r="G452" t="str">
            <v>42001</v>
          </cell>
        </row>
        <row r="453">
          <cell r="A453">
            <v>420019068</v>
          </cell>
          <cell r="C453">
            <v>-7668</v>
          </cell>
          <cell r="D453">
            <v>-8100</v>
          </cell>
          <cell r="E453">
            <v>0</v>
          </cell>
          <cell r="G453" t="str">
            <v>42001</v>
          </cell>
        </row>
        <row r="454">
          <cell r="A454">
            <v>420019100</v>
          </cell>
          <cell r="C454">
            <v>0</v>
          </cell>
          <cell r="D454">
            <v>0</v>
          </cell>
          <cell r="E454">
            <v>0</v>
          </cell>
          <cell r="G454" t="str">
            <v>42001</v>
          </cell>
        </row>
        <row r="455">
          <cell r="A455">
            <v>420019201</v>
          </cell>
          <cell r="C455">
            <v>-80</v>
          </cell>
          <cell r="D455">
            <v>-100</v>
          </cell>
          <cell r="E455">
            <v>0</v>
          </cell>
          <cell r="G455" t="str">
            <v>42001</v>
          </cell>
        </row>
        <row r="456">
          <cell r="A456">
            <v>420019331</v>
          </cell>
          <cell r="C456">
            <v>-5153.8</v>
          </cell>
          <cell r="D456">
            <v>-4900</v>
          </cell>
          <cell r="E456">
            <v>0</v>
          </cell>
          <cell r="G456" t="str">
            <v>42001</v>
          </cell>
        </row>
        <row r="457">
          <cell r="A457">
            <v>420019332</v>
          </cell>
          <cell r="C457">
            <v>-18713.599999999999</v>
          </cell>
          <cell r="D457">
            <v>-23600</v>
          </cell>
          <cell r="E457">
            <v>0</v>
          </cell>
          <cell r="G457" t="str">
            <v>42001</v>
          </cell>
        </row>
        <row r="458">
          <cell r="A458">
            <v>420019333</v>
          </cell>
          <cell r="C458">
            <v>-56121</v>
          </cell>
          <cell r="D458">
            <v>-24700</v>
          </cell>
          <cell r="E458">
            <v>0</v>
          </cell>
          <cell r="G458" t="str">
            <v>42001</v>
          </cell>
        </row>
        <row r="459">
          <cell r="A459">
            <v>420019335</v>
          </cell>
          <cell r="C459">
            <v>-114522</v>
          </cell>
          <cell r="D459">
            <v>-50000</v>
          </cell>
          <cell r="E459">
            <v>0</v>
          </cell>
          <cell r="G459" t="str">
            <v>42001</v>
          </cell>
        </row>
        <row r="460">
          <cell r="A460">
            <v>420019356</v>
          </cell>
          <cell r="C460">
            <v>-212.5</v>
          </cell>
          <cell r="D460">
            <v>0</v>
          </cell>
          <cell r="E460">
            <v>0</v>
          </cell>
          <cell r="G460" t="str">
            <v>42001</v>
          </cell>
        </row>
        <row r="461">
          <cell r="A461">
            <v>420019383</v>
          </cell>
          <cell r="C461">
            <v>-1592</v>
          </cell>
          <cell r="D461">
            <v>0</v>
          </cell>
          <cell r="E461">
            <v>0</v>
          </cell>
          <cell r="G461" t="str">
            <v>42001</v>
          </cell>
        </row>
        <row r="462">
          <cell r="A462">
            <v>420019384</v>
          </cell>
          <cell r="C462">
            <v>0</v>
          </cell>
          <cell r="D462">
            <v>0</v>
          </cell>
          <cell r="E462">
            <v>0</v>
          </cell>
          <cell r="G462" t="str">
            <v>42001</v>
          </cell>
        </row>
        <row r="463">
          <cell r="A463">
            <v>420019385</v>
          </cell>
          <cell r="C463">
            <v>-2947.7</v>
          </cell>
          <cell r="D463">
            <v>0</v>
          </cell>
          <cell r="E463">
            <v>0</v>
          </cell>
          <cell r="G463" t="str">
            <v>42001</v>
          </cell>
        </row>
        <row r="464">
          <cell r="A464">
            <v>420019389</v>
          </cell>
          <cell r="C464">
            <v>-11693.1</v>
          </cell>
          <cell r="D464">
            <v>-8700</v>
          </cell>
          <cell r="E464">
            <v>0</v>
          </cell>
          <cell r="G464" t="str">
            <v>42001</v>
          </cell>
        </row>
        <row r="465">
          <cell r="A465">
            <v>420020800</v>
          </cell>
          <cell r="C465">
            <v>0</v>
          </cell>
          <cell r="D465">
            <v>0</v>
          </cell>
          <cell r="E465">
            <v>0</v>
          </cell>
          <cell r="G465" t="str">
            <v>42002</v>
          </cell>
        </row>
        <row r="466">
          <cell r="A466">
            <v>420020930</v>
          </cell>
          <cell r="C466">
            <v>0</v>
          </cell>
          <cell r="D466">
            <v>0</v>
          </cell>
          <cell r="E466">
            <v>0</v>
          </cell>
          <cell r="G466" t="str">
            <v>42002</v>
          </cell>
        </row>
        <row r="467">
          <cell r="A467">
            <v>420022000</v>
          </cell>
          <cell r="C467">
            <v>0</v>
          </cell>
          <cell r="D467">
            <v>0</v>
          </cell>
          <cell r="E467">
            <v>0</v>
          </cell>
          <cell r="G467" t="str">
            <v>42002</v>
          </cell>
        </row>
        <row r="468">
          <cell r="A468">
            <v>420022004</v>
          </cell>
          <cell r="C468">
            <v>0</v>
          </cell>
          <cell r="D468">
            <v>0</v>
          </cell>
          <cell r="E468">
            <v>0</v>
          </cell>
          <cell r="G468" t="str">
            <v>42002</v>
          </cell>
        </row>
        <row r="469">
          <cell r="A469">
            <v>420022022</v>
          </cell>
          <cell r="C469">
            <v>0</v>
          </cell>
          <cell r="D469">
            <v>0</v>
          </cell>
          <cell r="E469">
            <v>0</v>
          </cell>
          <cell r="G469" t="str">
            <v>42002</v>
          </cell>
        </row>
        <row r="470">
          <cell r="A470">
            <v>420022410</v>
          </cell>
          <cell r="C470">
            <v>0</v>
          </cell>
          <cell r="D470">
            <v>0</v>
          </cell>
          <cell r="E470">
            <v>0</v>
          </cell>
          <cell r="G470" t="str">
            <v>42002</v>
          </cell>
        </row>
        <row r="471">
          <cell r="A471">
            <v>420022427</v>
          </cell>
          <cell r="C471">
            <v>0</v>
          </cell>
          <cell r="D471">
            <v>0</v>
          </cell>
          <cell r="E471">
            <v>0</v>
          </cell>
          <cell r="G471" t="str">
            <v>42002</v>
          </cell>
        </row>
        <row r="472">
          <cell r="A472">
            <v>420022429</v>
          </cell>
          <cell r="C472">
            <v>0</v>
          </cell>
          <cell r="D472">
            <v>0</v>
          </cell>
          <cell r="E472">
            <v>0</v>
          </cell>
          <cell r="G472" t="str">
            <v>42002</v>
          </cell>
        </row>
        <row r="473">
          <cell r="A473">
            <v>420022470</v>
          </cell>
          <cell r="C473">
            <v>0</v>
          </cell>
          <cell r="D473">
            <v>0</v>
          </cell>
          <cell r="E473">
            <v>0</v>
          </cell>
          <cell r="G473" t="str">
            <v>42002</v>
          </cell>
        </row>
        <row r="474">
          <cell r="A474">
            <v>420022500</v>
          </cell>
          <cell r="C474">
            <v>0</v>
          </cell>
          <cell r="D474">
            <v>0</v>
          </cell>
          <cell r="E474">
            <v>0</v>
          </cell>
          <cell r="G474" t="str">
            <v>42002</v>
          </cell>
        </row>
        <row r="475">
          <cell r="A475">
            <v>420022502</v>
          </cell>
          <cell r="C475">
            <v>0</v>
          </cell>
          <cell r="D475">
            <v>0</v>
          </cell>
          <cell r="E475">
            <v>0</v>
          </cell>
          <cell r="G475" t="str">
            <v>42002</v>
          </cell>
        </row>
        <row r="476">
          <cell r="A476">
            <v>420022520</v>
          </cell>
          <cell r="C476">
            <v>0</v>
          </cell>
          <cell r="D476">
            <v>0</v>
          </cell>
          <cell r="E476">
            <v>0</v>
          </cell>
          <cell r="G476" t="str">
            <v>42002</v>
          </cell>
        </row>
        <row r="477">
          <cell r="A477">
            <v>420022701</v>
          </cell>
          <cell r="C477">
            <v>0</v>
          </cell>
          <cell r="D477">
            <v>0</v>
          </cell>
          <cell r="E477">
            <v>0</v>
          </cell>
          <cell r="G477" t="str">
            <v>42002</v>
          </cell>
        </row>
        <row r="478">
          <cell r="A478">
            <v>420024610</v>
          </cell>
          <cell r="C478">
            <v>0</v>
          </cell>
          <cell r="D478">
            <v>0</v>
          </cell>
          <cell r="E478">
            <v>0</v>
          </cell>
          <cell r="G478" t="str">
            <v>42002</v>
          </cell>
        </row>
        <row r="479">
          <cell r="A479">
            <v>420024611</v>
          </cell>
          <cell r="C479">
            <v>0</v>
          </cell>
          <cell r="D479">
            <v>0</v>
          </cell>
          <cell r="E479">
            <v>0</v>
          </cell>
          <cell r="G479" t="str">
            <v>42002</v>
          </cell>
        </row>
        <row r="480">
          <cell r="A480">
            <v>420025137</v>
          </cell>
          <cell r="C480">
            <v>719.9</v>
          </cell>
          <cell r="D480">
            <v>0</v>
          </cell>
          <cell r="E480">
            <v>0</v>
          </cell>
          <cell r="G480" t="str">
            <v>42002</v>
          </cell>
        </row>
        <row r="481">
          <cell r="A481">
            <v>420025902</v>
          </cell>
          <cell r="C481">
            <v>0</v>
          </cell>
          <cell r="D481">
            <v>0</v>
          </cell>
          <cell r="E481">
            <v>0</v>
          </cell>
          <cell r="G481" t="str">
            <v>42002</v>
          </cell>
        </row>
        <row r="482">
          <cell r="A482">
            <v>420029054</v>
          </cell>
          <cell r="C482">
            <v>0</v>
          </cell>
          <cell r="D482">
            <v>0</v>
          </cell>
          <cell r="E482">
            <v>0</v>
          </cell>
          <cell r="G482" t="str">
            <v>42002</v>
          </cell>
        </row>
        <row r="483">
          <cell r="A483">
            <v>420029321</v>
          </cell>
          <cell r="C483">
            <v>0</v>
          </cell>
          <cell r="D483">
            <v>0</v>
          </cell>
          <cell r="E483">
            <v>0</v>
          </cell>
          <cell r="G483" t="str">
            <v>42002</v>
          </cell>
        </row>
        <row r="484">
          <cell r="A484">
            <v>420029322</v>
          </cell>
          <cell r="C484">
            <v>0</v>
          </cell>
          <cell r="D484">
            <v>0</v>
          </cell>
          <cell r="E484">
            <v>0</v>
          </cell>
          <cell r="G484" t="str">
            <v>42002</v>
          </cell>
        </row>
        <row r="485">
          <cell r="A485">
            <v>420029323</v>
          </cell>
          <cell r="C485">
            <v>-589</v>
          </cell>
          <cell r="D485">
            <v>0</v>
          </cell>
          <cell r="E485">
            <v>0</v>
          </cell>
          <cell r="G485" t="str">
            <v>42002</v>
          </cell>
        </row>
        <row r="486">
          <cell r="A486">
            <v>420029325</v>
          </cell>
          <cell r="C486">
            <v>-155.55000000000001</v>
          </cell>
          <cell r="D486">
            <v>-100</v>
          </cell>
          <cell r="E486">
            <v>0</v>
          </cell>
          <cell r="G486" t="str">
            <v>42002</v>
          </cell>
        </row>
        <row r="487">
          <cell r="A487">
            <v>420029326</v>
          </cell>
          <cell r="C487">
            <v>0</v>
          </cell>
          <cell r="D487">
            <v>-200</v>
          </cell>
          <cell r="E487">
            <v>0</v>
          </cell>
          <cell r="G487" t="str">
            <v>42002</v>
          </cell>
        </row>
        <row r="488">
          <cell r="A488">
            <v>420029327</v>
          </cell>
          <cell r="C488">
            <v>0</v>
          </cell>
          <cell r="D488">
            <v>-400</v>
          </cell>
          <cell r="E488">
            <v>0</v>
          </cell>
          <cell r="G488" t="str">
            <v>42002</v>
          </cell>
        </row>
        <row r="489">
          <cell r="A489">
            <v>420029328</v>
          </cell>
          <cell r="C489">
            <v>0</v>
          </cell>
          <cell r="D489">
            <v>0</v>
          </cell>
          <cell r="E489">
            <v>0</v>
          </cell>
          <cell r="G489" t="str">
            <v>42002</v>
          </cell>
        </row>
        <row r="490">
          <cell r="A490">
            <v>420029329</v>
          </cell>
          <cell r="C490">
            <v>-246</v>
          </cell>
          <cell r="D490">
            <v>-200</v>
          </cell>
          <cell r="E490">
            <v>0</v>
          </cell>
          <cell r="G490" t="str">
            <v>42002</v>
          </cell>
        </row>
        <row r="491">
          <cell r="A491">
            <v>420029330</v>
          </cell>
          <cell r="C491">
            <v>0</v>
          </cell>
          <cell r="D491">
            <v>0</v>
          </cell>
          <cell r="E491">
            <v>0</v>
          </cell>
          <cell r="G491" t="str">
            <v>42002</v>
          </cell>
        </row>
        <row r="492">
          <cell r="A492">
            <v>420029334</v>
          </cell>
          <cell r="C492">
            <v>-113</v>
          </cell>
          <cell r="D492">
            <v>0</v>
          </cell>
          <cell r="E492">
            <v>0</v>
          </cell>
          <cell r="G492" t="str">
            <v>42002</v>
          </cell>
        </row>
        <row r="493">
          <cell r="A493">
            <v>420029336</v>
          </cell>
          <cell r="C493">
            <v>-661</v>
          </cell>
          <cell r="D493">
            <v>-200</v>
          </cell>
          <cell r="E493">
            <v>0</v>
          </cell>
          <cell r="G493" t="str">
            <v>42002</v>
          </cell>
        </row>
        <row r="494">
          <cell r="A494">
            <v>420029337</v>
          </cell>
          <cell r="C494">
            <v>0</v>
          </cell>
          <cell r="D494">
            <v>-400</v>
          </cell>
          <cell r="E494">
            <v>0</v>
          </cell>
          <cell r="G494" t="str">
            <v>42002</v>
          </cell>
        </row>
        <row r="495">
          <cell r="A495">
            <v>420029338</v>
          </cell>
          <cell r="C495">
            <v>0</v>
          </cell>
          <cell r="D495">
            <v>0</v>
          </cell>
          <cell r="E495">
            <v>0</v>
          </cell>
          <cell r="G495" t="str">
            <v>42002</v>
          </cell>
        </row>
        <row r="496">
          <cell r="A496">
            <v>420029339</v>
          </cell>
          <cell r="C496">
            <v>-74</v>
          </cell>
          <cell r="D496">
            <v>0</v>
          </cell>
          <cell r="E496">
            <v>0</v>
          </cell>
          <cell r="G496" t="str">
            <v>42002</v>
          </cell>
        </row>
        <row r="497">
          <cell r="A497">
            <v>420029356</v>
          </cell>
          <cell r="C497">
            <v>0</v>
          </cell>
          <cell r="D497">
            <v>0</v>
          </cell>
          <cell r="E497">
            <v>0</v>
          </cell>
          <cell r="G497" t="str">
            <v>42002</v>
          </cell>
        </row>
        <row r="498">
          <cell r="A498">
            <v>420029364</v>
          </cell>
          <cell r="C498">
            <v>0</v>
          </cell>
          <cell r="D498">
            <v>0</v>
          </cell>
          <cell r="E498">
            <v>0</v>
          </cell>
          <cell r="G498" t="str">
            <v>42002</v>
          </cell>
        </row>
        <row r="499">
          <cell r="A499">
            <v>420029365</v>
          </cell>
          <cell r="C499">
            <v>0</v>
          </cell>
          <cell r="D499">
            <v>0</v>
          </cell>
          <cell r="E499">
            <v>0</v>
          </cell>
          <cell r="G499" t="str">
            <v>42002</v>
          </cell>
        </row>
        <row r="500">
          <cell r="A500">
            <v>420029366</v>
          </cell>
          <cell r="C500">
            <v>0</v>
          </cell>
          <cell r="D500">
            <v>0</v>
          </cell>
          <cell r="E500">
            <v>0</v>
          </cell>
          <cell r="G500" t="str">
            <v>42002</v>
          </cell>
        </row>
        <row r="501">
          <cell r="A501">
            <v>420029370</v>
          </cell>
          <cell r="C501">
            <v>0</v>
          </cell>
          <cell r="D501">
            <v>0</v>
          </cell>
          <cell r="E501">
            <v>0</v>
          </cell>
          <cell r="G501" t="str">
            <v>42002</v>
          </cell>
        </row>
        <row r="502">
          <cell r="A502">
            <v>420029386</v>
          </cell>
          <cell r="C502">
            <v>0</v>
          </cell>
          <cell r="D502">
            <v>0</v>
          </cell>
          <cell r="E502">
            <v>0</v>
          </cell>
          <cell r="G502" t="str">
            <v>42002</v>
          </cell>
        </row>
        <row r="503">
          <cell r="A503">
            <v>420029387</v>
          </cell>
          <cell r="C503">
            <v>0</v>
          </cell>
          <cell r="D503">
            <v>0</v>
          </cell>
          <cell r="E503">
            <v>0</v>
          </cell>
          <cell r="G503" t="str">
            <v>42002</v>
          </cell>
        </row>
        <row r="504">
          <cell r="A504">
            <v>420029388</v>
          </cell>
          <cell r="C504">
            <v>0</v>
          </cell>
          <cell r="D504">
            <v>0</v>
          </cell>
          <cell r="E504">
            <v>0</v>
          </cell>
          <cell r="G504" t="str">
            <v>42002</v>
          </cell>
        </row>
        <row r="505">
          <cell r="A505">
            <v>420029396</v>
          </cell>
          <cell r="C505">
            <v>-79</v>
          </cell>
          <cell r="D505">
            <v>0</v>
          </cell>
          <cell r="E505">
            <v>0</v>
          </cell>
          <cell r="G505" t="str">
            <v>42002</v>
          </cell>
        </row>
        <row r="506">
          <cell r="A506">
            <v>420029397</v>
          </cell>
          <cell r="C506">
            <v>-109</v>
          </cell>
          <cell r="D506">
            <v>0</v>
          </cell>
          <cell r="E506">
            <v>0</v>
          </cell>
          <cell r="G506" t="str">
            <v>42002</v>
          </cell>
        </row>
        <row r="507">
          <cell r="A507">
            <v>420029398</v>
          </cell>
          <cell r="C507">
            <v>-330</v>
          </cell>
          <cell r="D507">
            <v>0</v>
          </cell>
          <cell r="E507">
            <v>0</v>
          </cell>
          <cell r="G507" t="str">
            <v>42002</v>
          </cell>
        </row>
        <row r="508">
          <cell r="A508">
            <v>420029440</v>
          </cell>
          <cell r="C508">
            <v>-1625.33</v>
          </cell>
          <cell r="D508">
            <v>-1700</v>
          </cell>
          <cell r="E508">
            <v>0</v>
          </cell>
          <cell r="G508" t="str">
            <v>42002</v>
          </cell>
        </row>
        <row r="509">
          <cell r="A509">
            <v>420029442</v>
          </cell>
          <cell r="C509">
            <v>0</v>
          </cell>
          <cell r="D509">
            <v>0</v>
          </cell>
          <cell r="E509">
            <v>0</v>
          </cell>
          <cell r="G509" t="str">
            <v>42002</v>
          </cell>
        </row>
        <row r="510">
          <cell r="A510">
            <v>420032432</v>
          </cell>
          <cell r="C510">
            <v>0</v>
          </cell>
          <cell r="D510">
            <v>0</v>
          </cell>
          <cell r="E510">
            <v>0</v>
          </cell>
          <cell r="G510" t="str">
            <v>42003</v>
          </cell>
        </row>
        <row r="511">
          <cell r="A511">
            <v>420032502</v>
          </cell>
          <cell r="C511">
            <v>0</v>
          </cell>
          <cell r="D511">
            <v>0</v>
          </cell>
          <cell r="E511">
            <v>0</v>
          </cell>
          <cell r="G511" t="str">
            <v>42003</v>
          </cell>
        </row>
        <row r="512">
          <cell r="A512">
            <v>420032801</v>
          </cell>
          <cell r="C512">
            <v>0</v>
          </cell>
          <cell r="D512">
            <v>0</v>
          </cell>
          <cell r="E512">
            <v>0</v>
          </cell>
          <cell r="G512" t="str">
            <v>42003</v>
          </cell>
        </row>
        <row r="513">
          <cell r="A513">
            <v>420034610</v>
          </cell>
          <cell r="C513">
            <v>0</v>
          </cell>
          <cell r="D513">
            <v>0</v>
          </cell>
          <cell r="E513">
            <v>0</v>
          </cell>
          <cell r="G513" t="str">
            <v>42003</v>
          </cell>
        </row>
        <row r="514">
          <cell r="A514">
            <v>420034611</v>
          </cell>
          <cell r="C514">
            <v>0</v>
          </cell>
          <cell r="D514">
            <v>0</v>
          </cell>
          <cell r="E514">
            <v>0</v>
          </cell>
          <cell r="G514" t="str">
            <v>42003</v>
          </cell>
        </row>
        <row r="515">
          <cell r="A515">
            <v>420035137</v>
          </cell>
          <cell r="C515">
            <v>0</v>
          </cell>
          <cell r="D515">
            <v>0</v>
          </cell>
          <cell r="E515">
            <v>0</v>
          </cell>
          <cell r="G515" t="str">
            <v>42003</v>
          </cell>
        </row>
        <row r="516">
          <cell r="A516">
            <v>420039054</v>
          </cell>
          <cell r="C516">
            <v>0</v>
          </cell>
          <cell r="D516">
            <v>0</v>
          </cell>
          <cell r="E516">
            <v>0</v>
          </cell>
          <cell r="G516" t="str">
            <v>42003</v>
          </cell>
        </row>
        <row r="517">
          <cell r="A517">
            <v>420039356</v>
          </cell>
          <cell r="C517">
            <v>0</v>
          </cell>
          <cell r="D517">
            <v>0</v>
          </cell>
          <cell r="E517">
            <v>0</v>
          </cell>
          <cell r="G517" t="str">
            <v>42003</v>
          </cell>
        </row>
        <row r="518">
          <cell r="A518">
            <v>420039364</v>
          </cell>
          <cell r="C518">
            <v>-3798</v>
          </cell>
          <cell r="D518">
            <v>-1000</v>
          </cell>
          <cell r="E518">
            <v>0</v>
          </cell>
          <cell r="G518" t="str">
            <v>42003</v>
          </cell>
        </row>
        <row r="519">
          <cell r="A519">
            <v>420039371</v>
          </cell>
          <cell r="C519">
            <v>-2579</v>
          </cell>
          <cell r="D519">
            <v>-1500</v>
          </cell>
          <cell r="E519">
            <v>0</v>
          </cell>
          <cell r="G519" t="str">
            <v>42003</v>
          </cell>
        </row>
        <row r="520">
          <cell r="A520">
            <v>420039372</v>
          </cell>
          <cell r="C520">
            <v>-493</v>
          </cell>
          <cell r="D520">
            <v>-1100</v>
          </cell>
          <cell r="E520">
            <v>0</v>
          </cell>
          <cell r="G520" t="str">
            <v>42003</v>
          </cell>
        </row>
        <row r="521">
          <cell r="A521">
            <v>420039373</v>
          </cell>
          <cell r="C521">
            <v>-10.5</v>
          </cell>
          <cell r="D521">
            <v>-200</v>
          </cell>
          <cell r="E521">
            <v>0</v>
          </cell>
          <cell r="G521" t="str">
            <v>42003</v>
          </cell>
        </row>
        <row r="522">
          <cell r="A522">
            <v>420039374</v>
          </cell>
          <cell r="C522">
            <v>0</v>
          </cell>
          <cell r="D522">
            <v>0</v>
          </cell>
          <cell r="E522">
            <v>0</v>
          </cell>
          <cell r="G522" t="str">
            <v>42003</v>
          </cell>
        </row>
        <row r="523">
          <cell r="A523">
            <v>420039375</v>
          </cell>
          <cell r="C523">
            <v>-107</v>
          </cell>
          <cell r="D523">
            <v>-300</v>
          </cell>
          <cell r="E523">
            <v>0</v>
          </cell>
          <cell r="G523" t="str">
            <v>42003</v>
          </cell>
        </row>
        <row r="524">
          <cell r="A524">
            <v>420039376</v>
          </cell>
          <cell r="C524">
            <v>-529</v>
          </cell>
          <cell r="D524">
            <v>-1000</v>
          </cell>
          <cell r="E524">
            <v>0</v>
          </cell>
          <cell r="G524" t="str">
            <v>42003</v>
          </cell>
        </row>
        <row r="525">
          <cell r="A525">
            <v>420039377</v>
          </cell>
          <cell r="C525">
            <v>-23</v>
          </cell>
          <cell r="D525">
            <v>-200</v>
          </cell>
          <cell r="E525">
            <v>0</v>
          </cell>
          <cell r="G525" t="str">
            <v>42003</v>
          </cell>
        </row>
        <row r="526">
          <cell r="A526">
            <v>420039378</v>
          </cell>
          <cell r="C526">
            <v>0</v>
          </cell>
          <cell r="D526">
            <v>0</v>
          </cell>
          <cell r="E526">
            <v>0</v>
          </cell>
          <cell r="G526" t="str">
            <v>42003</v>
          </cell>
        </row>
        <row r="527">
          <cell r="A527">
            <v>420039379</v>
          </cell>
          <cell r="C527">
            <v>-10.5</v>
          </cell>
          <cell r="D527">
            <v>-1900</v>
          </cell>
          <cell r="E527">
            <v>0</v>
          </cell>
          <cell r="G527" t="str">
            <v>42003</v>
          </cell>
        </row>
        <row r="528">
          <cell r="A528">
            <v>420039380</v>
          </cell>
          <cell r="C528">
            <v>-10.5</v>
          </cell>
          <cell r="D528">
            <v>-100</v>
          </cell>
          <cell r="E528">
            <v>0</v>
          </cell>
          <cell r="G528" t="str">
            <v>42003</v>
          </cell>
        </row>
        <row r="529">
          <cell r="A529">
            <v>420039381</v>
          </cell>
          <cell r="C529">
            <v>-57760</v>
          </cell>
          <cell r="D529">
            <v>-16000</v>
          </cell>
          <cell r="E529">
            <v>0</v>
          </cell>
          <cell r="G529" t="str">
            <v>42003</v>
          </cell>
        </row>
        <row r="530">
          <cell r="A530">
            <v>420039391</v>
          </cell>
          <cell r="C530">
            <v>0</v>
          </cell>
          <cell r="D530">
            <v>0</v>
          </cell>
          <cell r="E530">
            <v>0</v>
          </cell>
          <cell r="G530" t="str">
            <v>42003</v>
          </cell>
        </row>
        <row r="531">
          <cell r="A531">
            <v>420039393</v>
          </cell>
          <cell r="C531">
            <v>-445</v>
          </cell>
          <cell r="D531">
            <v>-400</v>
          </cell>
          <cell r="E531">
            <v>0</v>
          </cell>
          <cell r="G531" t="str">
            <v>42003</v>
          </cell>
        </row>
        <row r="532">
          <cell r="A532">
            <v>420042022</v>
          </cell>
          <cell r="C532">
            <v>0</v>
          </cell>
          <cell r="D532">
            <v>0</v>
          </cell>
          <cell r="E532">
            <v>0</v>
          </cell>
          <cell r="G532" t="str">
            <v>42004</v>
          </cell>
        </row>
        <row r="533">
          <cell r="A533">
            <v>420044610</v>
          </cell>
          <cell r="C533">
            <v>0</v>
          </cell>
          <cell r="D533">
            <v>0</v>
          </cell>
          <cell r="E533">
            <v>0</v>
          </cell>
          <cell r="G533" t="str">
            <v>42004</v>
          </cell>
        </row>
        <row r="534">
          <cell r="A534">
            <v>420044611</v>
          </cell>
          <cell r="C534">
            <v>0</v>
          </cell>
          <cell r="D534">
            <v>0</v>
          </cell>
          <cell r="E534">
            <v>0</v>
          </cell>
          <cell r="G534" t="str">
            <v>42004</v>
          </cell>
        </row>
        <row r="535">
          <cell r="A535">
            <v>420049322</v>
          </cell>
          <cell r="C535">
            <v>0</v>
          </cell>
          <cell r="D535">
            <v>0</v>
          </cell>
          <cell r="E535">
            <v>0</v>
          </cell>
          <cell r="G535" t="str">
            <v>42004</v>
          </cell>
        </row>
        <row r="536">
          <cell r="A536">
            <v>420049324</v>
          </cell>
          <cell r="C536">
            <v>0</v>
          </cell>
          <cell r="D536">
            <v>0</v>
          </cell>
          <cell r="E536">
            <v>0</v>
          </cell>
          <cell r="G536" t="str">
            <v>42004</v>
          </cell>
        </row>
        <row r="537">
          <cell r="A537">
            <v>420049368</v>
          </cell>
          <cell r="C537">
            <v>0</v>
          </cell>
          <cell r="D537">
            <v>-300</v>
          </cell>
          <cell r="E537">
            <v>0</v>
          </cell>
          <cell r="G537" t="str">
            <v>42004</v>
          </cell>
        </row>
        <row r="538">
          <cell r="A538">
            <v>420049399</v>
          </cell>
          <cell r="C538">
            <v>0</v>
          </cell>
          <cell r="D538">
            <v>0</v>
          </cell>
          <cell r="E538">
            <v>0</v>
          </cell>
          <cell r="G538" t="str">
            <v>42004</v>
          </cell>
        </row>
        <row r="539">
          <cell r="A539">
            <v>420049400</v>
          </cell>
          <cell r="C539">
            <v>0</v>
          </cell>
          <cell r="D539">
            <v>0</v>
          </cell>
          <cell r="E539">
            <v>0</v>
          </cell>
          <cell r="G539" t="str">
            <v>42004</v>
          </cell>
        </row>
        <row r="540">
          <cell r="A540">
            <v>420049401</v>
          </cell>
          <cell r="C540">
            <v>0</v>
          </cell>
          <cell r="D540">
            <v>0</v>
          </cell>
          <cell r="E540">
            <v>0</v>
          </cell>
          <cell r="G540" t="str">
            <v>42004</v>
          </cell>
        </row>
        <row r="541">
          <cell r="A541">
            <v>420049402</v>
          </cell>
          <cell r="C541">
            <v>-1676</v>
          </cell>
          <cell r="D541">
            <v>-2100</v>
          </cell>
          <cell r="E541">
            <v>0</v>
          </cell>
          <cell r="G541" t="str">
            <v>42004</v>
          </cell>
        </row>
        <row r="542">
          <cell r="A542">
            <v>420049403</v>
          </cell>
          <cell r="C542">
            <v>0</v>
          </cell>
          <cell r="D542">
            <v>0</v>
          </cell>
          <cell r="E542">
            <v>0</v>
          </cell>
          <cell r="G542" t="str">
            <v>42004</v>
          </cell>
        </row>
        <row r="543">
          <cell r="A543">
            <v>420049404</v>
          </cell>
          <cell r="C543">
            <v>0</v>
          </cell>
          <cell r="D543">
            <v>0</v>
          </cell>
          <cell r="E543">
            <v>0</v>
          </cell>
          <cell r="G543" t="str">
            <v>42004</v>
          </cell>
        </row>
        <row r="544">
          <cell r="A544">
            <v>420049405</v>
          </cell>
          <cell r="C544">
            <v>0</v>
          </cell>
          <cell r="D544">
            <v>0</v>
          </cell>
          <cell r="E544">
            <v>0</v>
          </cell>
          <cell r="G544" t="str">
            <v>42004</v>
          </cell>
        </row>
        <row r="545">
          <cell r="A545">
            <v>420049406</v>
          </cell>
          <cell r="C545">
            <v>0</v>
          </cell>
          <cell r="D545">
            <v>-400</v>
          </cell>
          <cell r="E545">
            <v>0</v>
          </cell>
          <cell r="G545" t="str">
            <v>42004</v>
          </cell>
        </row>
        <row r="546">
          <cell r="A546">
            <v>420049407</v>
          </cell>
          <cell r="C546">
            <v>0</v>
          </cell>
          <cell r="D546">
            <v>0</v>
          </cell>
          <cell r="E546">
            <v>0</v>
          </cell>
          <cell r="G546" t="str">
            <v>42004</v>
          </cell>
        </row>
        <row r="547">
          <cell r="A547">
            <v>420049410</v>
          </cell>
          <cell r="C547">
            <v>0</v>
          </cell>
          <cell r="D547">
            <v>0</v>
          </cell>
          <cell r="E547">
            <v>0</v>
          </cell>
          <cell r="G547" t="str">
            <v>42004</v>
          </cell>
        </row>
        <row r="548">
          <cell r="A548">
            <v>420049411</v>
          </cell>
          <cell r="C548">
            <v>0</v>
          </cell>
          <cell r="D548">
            <v>0</v>
          </cell>
          <cell r="E548">
            <v>0</v>
          </cell>
          <cell r="G548" t="str">
            <v>42004</v>
          </cell>
        </row>
        <row r="549">
          <cell r="A549">
            <v>420049412</v>
          </cell>
          <cell r="C549">
            <v>0</v>
          </cell>
          <cell r="D549">
            <v>0</v>
          </cell>
          <cell r="E549">
            <v>0</v>
          </cell>
          <cell r="G549" t="str">
            <v>42004</v>
          </cell>
        </row>
        <row r="550">
          <cell r="A550">
            <v>420049413</v>
          </cell>
          <cell r="C550">
            <v>0</v>
          </cell>
          <cell r="D550">
            <v>0</v>
          </cell>
          <cell r="E550">
            <v>0</v>
          </cell>
          <cell r="G550" t="str">
            <v>42004</v>
          </cell>
        </row>
        <row r="551">
          <cell r="A551">
            <v>420049414</v>
          </cell>
          <cell r="C551">
            <v>0</v>
          </cell>
          <cell r="D551">
            <v>0</v>
          </cell>
          <cell r="E551">
            <v>0</v>
          </cell>
          <cell r="G551" t="str">
            <v>42004</v>
          </cell>
        </row>
        <row r="552">
          <cell r="A552">
            <v>420049415</v>
          </cell>
          <cell r="C552">
            <v>0</v>
          </cell>
          <cell r="D552">
            <v>0</v>
          </cell>
          <cell r="E552">
            <v>0</v>
          </cell>
          <cell r="G552" t="str">
            <v>42004</v>
          </cell>
        </row>
        <row r="553">
          <cell r="A553">
            <v>420049416</v>
          </cell>
          <cell r="C553">
            <v>0</v>
          </cell>
          <cell r="D553">
            <v>-400</v>
          </cell>
          <cell r="E553">
            <v>0</v>
          </cell>
          <cell r="G553" t="str">
            <v>42004</v>
          </cell>
        </row>
        <row r="554">
          <cell r="A554">
            <v>420049417</v>
          </cell>
          <cell r="C554">
            <v>0</v>
          </cell>
          <cell r="D554">
            <v>0</v>
          </cell>
          <cell r="E554">
            <v>0</v>
          </cell>
          <cell r="G554" t="str">
            <v>42004</v>
          </cell>
        </row>
        <row r="555">
          <cell r="A555">
            <v>420049420</v>
          </cell>
          <cell r="C555">
            <v>-300</v>
          </cell>
          <cell r="D555">
            <v>-200</v>
          </cell>
          <cell r="E555">
            <v>0</v>
          </cell>
          <cell r="G555" t="str">
            <v>42004</v>
          </cell>
        </row>
        <row r="556">
          <cell r="A556">
            <v>420049421</v>
          </cell>
          <cell r="C556">
            <v>-50</v>
          </cell>
          <cell r="D556">
            <v>0</v>
          </cell>
          <cell r="E556">
            <v>0</v>
          </cell>
          <cell r="G556" t="str">
            <v>42004</v>
          </cell>
        </row>
        <row r="557">
          <cell r="A557">
            <v>420049422</v>
          </cell>
          <cell r="C557">
            <v>0</v>
          </cell>
          <cell r="D557">
            <v>0</v>
          </cell>
          <cell r="E557">
            <v>0</v>
          </cell>
          <cell r="G557" t="str">
            <v>42004</v>
          </cell>
        </row>
        <row r="558">
          <cell r="A558">
            <v>420049423</v>
          </cell>
          <cell r="C558">
            <v>-50</v>
          </cell>
          <cell r="D558">
            <v>0</v>
          </cell>
          <cell r="E558">
            <v>0</v>
          </cell>
          <cell r="G558" t="str">
            <v>42004</v>
          </cell>
        </row>
        <row r="559">
          <cell r="A559">
            <v>420049424</v>
          </cell>
          <cell r="C559">
            <v>0</v>
          </cell>
          <cell r="D559">
            <v>0</v>
          </cell>
          <cell r="E559">
            <v>0</v>
          </cell>
          <cell r="G559" t="str">
            <v>42004</v>
          </cell>
        </row>
        <row r="560">
          <cell r="A560">
            <v>420049430</v>
          </cell>
          <cell r="C560">
            <v>-100</v>
          </cell>
          <cell r="D560">
            <v>-1100</v>
          </cell>
          <cell r="E560">
            <v>0</v>
          </cell>
          <cell r="G560" t="str">
            <v>42004</v>
          </cell>
        </row>
        <row r="561">
          <cell r="A561">
            <v>420049431</v>
          </cell>
          <cell r="C561">
            <v>-50</v>
          </cell>
          <cell r="D561">
            <v>-100</v>
          </cell>
          <cell r="E561">
            <v>0</v>
          </cell>
          <cell r="G561" t="str">
            <v>42004</v>
          </cell>
        </row>
        <row r="562">
          <cell r="A562">
            <v>420049432</v>
          </cell>
          <cell r="C562">
            <v>-100</v>
          </cell>
          <cell r="D562">
            <v>0</v>
          </cell>
          <cell r="E562">
            <v>0</v>
          </cell>
          <cell r="G562" t="str">
            <v>42004</v>
          </cell>
        </row>
        <row r="563">
          <cell r="A563">
            <v>420049433</v>
          </cell>
          <cell r="C563">
            <v>-100</v>
          </cell>
          <cell r="D563">
            <v>0</v>
          </cell>
          <cell r="E563">
            <v>0</v>
          </cell>
          <cell r="G563" t="str">
            <v>42004</v>
          </cell>
        </row>
        <row r="564">
          <cell r="A564">
            <v>420050100</v>
          </cell>
          <cell r="C564">
            <v>32473.05</v>
          </cell>
          <cell r="D564">
            <v>0</v>
          </cell>
          <cell r="E564">
            <v>0</v>
          </cell>
          <cell r="G564" t="str">
            <v>42005</v>
          </cell>
        </row>
        <row r="565">
          <cell r="A565">
            <v>420050101</v>
          </cell>
          <cell r="C565">
            <v>720.11</v>
          </cell>
          <cell r="D565">
            <v>0</v>
          </cell>
          <cell r="E565">
            <v>0</v>
          </cell>
          <cell r="G565" t="str">
            <v>42005</v>
          </cell>
        </row>
        <row r="566">
          <cell r="A566">
            <v>420050120</v>
          </cell>
          <cell r="C566">
            <v>2796.63</v>
          </cell>
          <cell r="D566">
            <v>0</v>
          </cell>
          <cell r="E566">
            <v>0</v>
          </cell>
          <cell r="G566" t="str">
            <v>42005</v>
          </cell>
        </row>
        <row r="567">
          <cell r="A567">
            <v>420050200</v>
          </cell>
          <cell r="C567">
            <v>0</v>
          </cell>
          <cell r="D567">
            <v>0</v>
          </cell>
          <cell r="E567">
            <v>0</v>
          </cell>
          <cell r="G567" t="str">
            <v>42005</v>
          </cell>
        </row>
        <row r="568">
          <cell r="A568">
            <v>420050800</v>
          </cell>
          <cell r="C568">
            <v>0</v>
          </cell>
          <cell r="D568">
            <v>0</v>
          </cell>
          <cell r="E568">
            <v>0</v>
          </cell>
          <cell r="G568" t="str">
            <v>42005</v>
          </cell>
        </row>
        <row r="569">
          <cell r="A569">
            <v>420050930</v>
          </cell>
          <cell r="C569">
            <v>0</v>
          </cell>
          <cell r="D569">
            <v>0</v>
          </cell>
          <cell r="E569">
            <v>0</v>
          </cell>
          <cell r="G569" t="str">
            <v>42005</v>
          </cell>
        </row>
        <row r="570">
          <cell r="A570">
            <v>420052003</v>
          </cell>
          <cell r="C570">
            <v>14.57</v>
          </cell>
          <cell r="D570">
            <v>0</v>
          </cell>
          <cell r="E570">
            <v>0</v>
          </cell>
          <cell r="G570" t="str">
            <v>42005</v>
          </cell>
        </row>
        <row r="571">
          <cell r="A571">
            <v>420052004</v>
          </cell>
          <cell r="C571">
            <v>0</v>
          </cell>
          <cell r="D571">
            <v>0</v>
          </cell>
          <cell r="E571">
            <v>0</v>
          </cell>
          <cell r="G571" t="str">
            <v>42005</v>
          </cell>
        </row>
        <row r="572">
          <cell r="A572">
            <v>420052300</v>
          </cell>
          <cell r="C572">
            <v>0</v>
          </cell>
          <cell r="D572">
            <v>0</v>
          </cell>
          <cell r="E572">
            <v>0</v>
          </cell>
          <cell r="G572" t="str">
            <v>42005</v>
          </cell>
        </row>
        <row r="573">
          <cell r="A573">
            <v>420052422</v>
          </cell>
          <cell r="C573">
            <v>0</v>
          </cell>
          <cell r="D573">
            <v>0</v>
          </cell>
          <cell r="E573">
            <v>0</v>
          </cell>
          <cell r="G573" t="str">
            <v>42005</v>
          </cell>
        </row>
        <row r="574">
          <cell r="A574">
            <v>420052423</v>
          </cell>
          <cell r="C574">
            <v>1104</v>
          </cell>
          <cell r="D574">
            <v>0</v>
          </cell>
          <cell r="E574">
            <v>0</v>
          </cell>
          <cell r="G574" t="str">
            <v>42005</v>
          </cell>
        </row>
        <row r="575">
          <cell r="A575">
            <v>420052500</v>
          </cell>
          <cell r="C575">
            <v>55.05</v>
          </cell>
          <cell r="D575">
            <v>0</v>
          </cell>
          <cell r="E575">
            <v>0</v>
          </cell>
          <cell r="G575" t="str">
            <v>42005</v>
          </cell>
        </row>
        <row r="576">
          <cell r="A576">
            <v>420052706</v>
          </cell>
          <cell r="C576">
            <v>0</v>
          </cell>
          <cell r="D576">
            <v>0</v>
          </cell>
          <cell r="E576">
            <v>0</v>
          </cell>
          <cell r="G576" t="str">
            <v>42005</v>
          </cell>
        </row>
        <row r="577">
          <cell r="A577">
            <v>420055016</v>
          </cell>
          <cell r="C577">
            <v>9516.6</v>
          </cell>
          <cell r="D577">
            <v>0</v>
          </cell>
          <cell r="E577">
            <v>0</v>
          </cell>
          <cell r="G577" t="str">
            <v>42005</v>
          </cell>
        </row>
        <row r="578">
          <cell r="A578">
            <v>420055137</v>
          </cell>
          <cell r="C578">
            <v>0</v>
          </cell>
          <cell r="D578">
            <v>0</v>
          </cell>
          <cell r="E578">
            <v>0</v>
          </cell>
          <cell r="G578" t="str">
            <v>42005</v>
          </cell>
        </row>
        <row r="579">
          <cell r="A579">
            <v>420059103</v>
          </cell>
          <cell r="C579">
            <v>0</v>
          </cell>
          <cell r="D579">
            <v>0</v>
          </cell>
          <cell r="E579">
            <v>0</v>
          </cell>
          <cell r="G579" t="str">
            <v>42005</v>
          </cell>
        </row>
        <row r="580">
          <cell r="A580">
            <v>420059441</v>
          </cell>
          <cell r="C580">
            <v>-5790.01</v>
          </cell>
          <cell r="D580">
            <v>0</v>
          </cell>
          <cell r="E580">
            <v>0</v>
          </cell>
          <cell r="G580" t="str">
            <v>42005</v>
          </cell>
        </row>
        <row r="581">
          <cell r="A581">
            <v>499010100</v>
          </cell>
          <cell r="C581">
            <v>44415.34</v>
          </cell>
          <cell r="D581">
            <v>63381</v>
          </cell>
          <cell r="E581">
            <v>0</v>
          </cell>
          <cell r="G581" t="str">
            <v>49901</v>
          </cell>
        </row>
        <row r="582">
          <cell r="A582">
            <v>499010101</v>
          </cell>
          <cell r="C582">
            <v>255.39</v>
          </cell>
          <cell r="D582">
            <v>0</v>
          </cell>
          <cell r="E582">
            <v>0</v>
          </cell>
          <cell r="G582" t="str">
            <v>49901</v>
          </cell>
        </row>
        <row r="583">
          <cell r="A583">
            <v>499010102</v>
          </cell>
          <cell r="C583">
            <v>0</v>
          </cell>
          <cell r="D583">
            <v>0</v>
          </cell>
          <cell r="E583">
            <v>0</v>
          </cell>
          <cell r="G583" t="str">
            <v>49901</v>
          </cell>
        </row>
        <row r="584">
          <cell r="A584">
            <v>499010103</v>
          </cell>
          <cell r="C584">
            <v>0</v>
          </cell>
          <cell r="D584">
            <v>0</v>
          </cell>
          <cell r="E584">
            <v>0</v>
          </cell>
          <cell r="G584" t="str">
            <v>49901</v>
          </cell>
        </row>
        <row r="585">
          <cell r="A585">
            <v>499010120</v>
          </cell>
          <cell r="C585">
            <v>3825.12</v>
          </cell>
          <cell r="D585">
            <v>0</v>
          </cell>
          <cell r="E585">
            <v>0</v>
          </cell>
          <cell r="G585" t="str">
            <v>49901</v>
          </cell>
        </row>
        <row r="586">
          <cell r="A586">
            <v>499010150</v>
          </cell>
          <cell r="C586">
            <v>480</v>
          </cell>
          <cell r="D586">
            <v>0</v>
          </cell>
          <cell r="E586">
            <v>0</v>
          </cell>
          <cell r="G586" t="str">
            <v>49901</v>
          </cell>
        </row>
        <row r="587">
          <cell r="A587">
            <v>499010200</v>
          </cell>
          <cell r="C587">
            <v>7292.06</v>
          </cell>
          <cell r="D587">
            <v>0</v>
          </cell>
          <cell r="E587">
            <v>0</v>
          </cell>
          <cell r="G587" t="str">
            <v>49901</v>
          </cell>
        </row>
        <row r="588">
          <cell r="A588">
            <v>499010800</v>
          </cell>
          <cell r="C588">
            <v>300</v>
          </cell>
          <cell r="D588">
            <v>0</v>
          </cell>
          <cell r="E588">
            <v>0</v>
          </cell>
          <cell r="G588" t="str">
            <v>49901</v>
          </cell>
        </row>
        <row r="589">
          <cell r="A589">
            <v>499010930</v>
          </cell>
          <cell r="C589">
            <v>391.95</v>
          </cell>
          <cell r="D589">
            <v>1000</v>
          </cell>
          <cell r="E589">
            <v>0</v>
          </cell>
          <cell r="G589" t="str">
            <v>49901</v>
          </cell>
        </row>
        <row r="590">
          <cell r="A590">
            <v>499010975</v>
          </cell>
          <cell r="C590">
            <v>300</v>
          </cell>
          <cell r="D590">
            <v>400</v>
          </cell>
          <cell r="E590">
            <v>0</v>
          </cell>
          <cell r="G590" t="str">
            <v>49901</v>
          </cell>
        </row>
        <row r="591">
          <cell r="A591">
            <v>499012000</v>
          </cell>
          <cell r="C591">
            <v>0</v>
          </cell>
          <cell r="D591">
            <v>100</v>
          </cell>
          <cell r="E591">
            <v>0</v>
          </cell>
          <cell r="G591" t="str">
            <v>49901</v>
          </cell>
        </row>
        <row r="592">
          <cell r="A592">
            <v>499012003</v>
          </cell>
          <cell r="C592">
            <v>0</v>
          </cell>
          <cell r="D592">
            <v>0</v>
          </cell>
          <cell r="E592">
            <v>0</v>
          </cell>
          <cell r="G592" t="str">
            <v>49901</v>
          </cell>
        </row>
        <row r="593">
          <cell r="A593">
            <v>499012004</v>
          </cell>
          <cell r="C593">
            <v>4800</v>
          </cell>
          <cell r="D593">
            <v>10500</v>
          </cell>
          <cell r="E593">
            <v>0</v>
          </cell>
          <cell r="G593" t="str">
            <v>49901</v>
          </cell>
        </row>
        <row r="594">
          <cell r="A594">
            <v>499012022</v>
          </cell>
          <cell r="C594">
            <v>0</v>
          </cell>
          <cell r="D594">
            <v>300</v>
          </cell>
          <cell r="E594">
            <v>0</v>
          </cell>
          <cell r="G594" t="str">
            <v>49901</v>
          </cell>
        </row>
        <row r="595">
          <cell r="A595">
            <v>499012422</v>
          </cell>
          <cell r="C595">
            <v>0</v>
          </cell>
          <cell r="D595">
            <v>0</v>
          </cell>
          <cell r="E595">
            <v>0</v>
          </cell>
          <cell r="G595" t="str">
            <v>49901</v>
          </cell>
        </row>
        <row r="596">
          <cell r="A596">
            <v>499012456</v>
          </cell>
          <cell r="C596">
            <v>0</v>
          </cell>
          <cell r="D596">
            <v>0</v>
          </cell>
          <cell r="E596">
            <v>0</v>
          </cell>
          <cell r="G596" t="str">
            <v>49901</v>
          </cell>
        </row>
        <row r="597">
          <cell r="A597">
            <v>499012500</v>
          </cell>
          <cell r="C597">
            <v>0</v>
          </cell>
          <cell r="D597">
            <v>0</v>
          </cell>
          <cell r="E597">
            <v>0</v>
          </cell>
          <cell r="G597" t="str">
            <v>49901</v>
          </cell>
        </row>
        <row r="598">
          <cell r="A598">
            <v>499012510</v>
          </cell>
          <cell r="C598">
            <v>0</v>
          </cell>
          <cell r="D598">
            <v>0</v>
          </cell>
          <cell r="E598">
            <v>0</v>
          </cell>
          <cell r="G598" t="str">
            <v>49901</v>
          </cell>
        </row>
        <row r="599">
          <cell r="A599">
            <v>499012520</v>
          </cell>
          <cell r="C599">
            <v>0</v>
          </cell>
          <cell r="D599">
            <v>0</v>
          </cell>
          <cell r="E599">
            <v>0</v>
          </cell>
          <cell r="G599" t="str">
            <v>49901</v>
          </cell>
        </row>
        <row r="600">
          <cell r="A600">
            <v>499012706</v>
          </cell>
          <cell r="C600">
            <v>0</v>
          </cell>
          <cell r="D600">
            <v>0</v>
          </cell>
          <cell r="E600">
            <v>0</v>
          </cell>
          <cell r="G600" t="str">
            <v>49901</v>
          </cell>
        </row>
        <row r="601">
          <cell r="A601">
            <v>499012801</v>
          </cell>
          <cell r="C601">
            <v>0</v>
          </cell>
          <cell r="D601">
            <v>0</v>
          </cell>
          <cell r="E601">
            <v>0</v>
          </cell>
          <cell r="G601" t="str">
            <v>49901</v>
          </cell>
        </row>
        <row r="602">
          <cell r="A602">
            <v>499014600</v>
          </cell>
          <cell r="C602">
            <v>0</v>
          </cell>
          <cell r="D602">
            <v>0</v>
          </cell>
          <cell r="E602">
            <v>0</v>
          </cell>
          <cell r="G602" t="str">
            <v>49901</v>
          </cell>
        </row>
        <row r="603">
          <cell r="A603">
            <v>499014610</v>
          </cell>
          <cell r="C603">
            <v>0</v>
          </cell>
          <cell r="D603">
            <v>0</v>
          </cell>
          <cell r="E603">
            <v>0</v>
          </cell>
          <cell r="G603" t="str">
            <v>49901</v>
          </cell>
        </row>
        <row r="604">
          <cell r="A604">
            <v>499014618</v>
          </cell>
          <cell r="C604">
            <v>0</v>
          </cell>
          <cell r="D604">
            <v>0</v>
          </cell>
          <cell r="E604">
            <v>0</v>
          </cell>
          <cell r="G604" t="str">
            <v>49901</v>
          </cell>
        </row>
        <row r="605">
          <cell r="A605">
            <v>499014619</v>
          </cell>
          <cell r="C605">
            <v>0</v>
          </cell>
          <cell r="D605">
            <v>0</v>
          </cell>
          <cell r="E605">
            <v>0</v>
          </cell>
          <cell r="G605" t="str">
            <v>49901</v>
          </cell>
        </row>
        <row r="606">
          <cell r="A606">
            <v>499014621</v>
          </cell>
          <cell r="C606">
            <v>0</v>
          </cell>
          <cell r="D606">
            <v>0</v>
          </cell>
          <cell r="E606">
            <v>0</v>
          </cell>
          <cell r="G606" t="str">
            <v>49901</v>
          </cell>
        </row>
        <row r="607">
          <cell r="A607">
            <v>499016009</v>
          </cell>
          <cell r="C607">
            <v>0</v>
          </cell>
          <cell r="D607">
            <v>0</v>
          </cell>
          <cell r="E607">
            <v>0</v>
          </cell>
          <cell r="G607" t="str">
            <v>49901</v>
          </cell>
        </row>
        <row r="608">
          <cell r="A608">
            <v>499016010</v>
          </cell>
          <cell r="C608">
            <v>6697.5</v>
          </cell>
          <cell r="D608">
            <v>0</v>
          </cell>
          <cell r="E608">
            <v>0</v>
          </cell>
          <cell r="G608" t="str">
            <v>49901</v>
          </cell>
        </row>
        <row r="609">
          <cell r="A609">
            <v>499019400</v>
          </cell>
          <cell r="C609">
            <v>0</v>
          </cell>
          <cell r="D609">
            <v>0</v>
          </cell>
          <cell r="E609">
            <v>0</v>
          </cell>
          <cell r="G609" t="str">
            <v>49901</v>
          </cell>
        </row>
        <row r="610">
          <cell r="A610">
            <v>499019401</v>
          </cell>
          <cell r="C610">
            <v>0</v>
          </cell>
          <cell r="D610">
            <v>0</v>
          </cell>
          <cell r="E610">
            <v>0</v>
          </cell>
          <cell r="G610" t="str">
            <v>49901</v>
          </cell>
        </row>
        <row r="611">
          <cell r="A611">
            <v>499019402</v>
          </cell>
          <cell r="C611">
            <v>0</v>
          </cell>
          <cell r="D611">
            <v>0</v>
          </cell>
          <cell r="E611">
            <v>0</v>
          </cell>
          <cell r="G611" t="str">
            <v>49901</v>
          </cell>
        </row>
        <row r="612">
          <cell r="A612">
            <v>499019403</v>
          </cell>
          <cell r="C612">
            <v>0</v>
          </cell>
          <cell r="D612">
            <v>0</v>
          </cell>
          <cell r="E612">
            <v>0</v>
          </cell>
          <cell r="G612" t="str">
            <v>49901</v>
          </cell>
        </row>
        <row r="613">
          <cell r="A613">
            <v>499019404</v>
          </cell>
          <cell r="C613">
            <v>0</v>
          </cell>
          <cell r="D613">
            <v>0</v>
          </cell>
          <cell r="E613">
            <v>0</v>
          </cell>
          <cell r="G613" t="str">
            <v>49901</v>
          </cell>
        </row>
        <row r="614">
          <cell r="A614">
            <v>499019405</v>
          </cell>
          <cell r="C614">
            <v>0</v>
          </cell>
          <cell r="D614">
            <v>0</v>
          </cell>
          <cell r="E614">
            <v>0</v>
          </cell>
          <cell r="G614" t="str">
            <v>49901</v>
          </cell>
        </row>
        <row r="615">
          <cell r="A615">
            <v>499019406</v>
          </cell>
          <cell r="C615">
            <v>0</v>
          </cell>
          <cell r="D615">
            <v>0</v>
          </cell>
          <cell r="E615">
            <v>0</v>
          </cell>
          <cell r="G615" t="str">
            <v>49901</v>
          </cell>
        </row>
        <row r="616">
          <cell r="A616">
            <v>499019410</v>
          </cell>
          <cell r="C616">
            <v>0</v>
          </cell>
          <cell r="D616">
            <v>0</v>
          </cell>
          <cell r="E616">
            <v>0</v>
          </cell>
          <cell r="G616" t="str">
            <v>49901</v>
          </cell>
        </row>
        <row r="617">
          <cell r="A617">
            <v>499019411</v>
          </cell>
          <cell r="C617">
            <v>0</v>
          </cell>
          <cell r="D617">
            <v>0</v>
          </cell>
          <cell r="E617">
            <v>0</v>
          </cell>
          <cell r="G617" t="str">
            <v>49901</v>
          </cell>
        </row>
        <row r="618">
          <cell r="A618">
            <v>499019412</v>
          </cell>
          <cell r="C618">
            <v>0</v>
          </cell>
          <cell r="D618">
            <v>0</v>
          </cell>
          <cell r="E618">
            <v>0</v>
          </cell>
          <cell r="G618" t="str">
            <v>49901</v>
          </cell>
        </row>
        <row r="619">
          <cell r="A619">
            <v>499019413</v>
          </cell>
          <cell r="C619">
            <v>0</v>
          </cell>
          <cell r="D619">
            <v>0</v>
          </cell>
          <cell r="E619">
            <v>0</v>
          </cell>
          <cell r="G619" t="str">
            <v>49901</v>
          </cell>
        </row>
        <row r="620">
          <cell r="A620">
            <v>499019414</v>
          </cell>
          <cell r="C620">
            <v>0</v>
          </cell>
          <cell r="D620">
            <v>0</v>
          </cell>
          <cell r="E620">
            <v>0</v>
          </cell>
          <cell r="G620" t="str">
            <v>49901</v>
          </cell>
        </row>
        <row r="621">
          <cell r="A621">
            <v>499019415</v>
          </cell>
          <cell r="C621">
            <v>0</v>
          </cell>
          <cell r="D621">
            <v>0</v>
          </cell>
          <cell r="E621">
            <v>0</v>
          </cell>
          <cell r="G621" t="str">
            <v>49901</v>
          </cell>
        </row>
        <row r="622">
          <cell r="A622">
            <v>499019416</v>
          </cell>
          <cell r="C622">
            <v>0</v>
          </cell>
          <cell r="D622">
            <v>0</v>
          </cell>
          <cell r="E622">
            <v>0</v>
          </cell>
          <cell r="G622" t="str">
            <v>49901</v>
          </cell>
        </row>
        <row r="623">
          <cell r="A623">
            <v>499019420</v>
          </cell>
          <cell r="C623">
            <v>0</v>
          </cell>
          <cell r="D623">
            <v>0</v>
          </cell>
          <cell r="E623">
            <v>0</v>
          </cell>
          <cell r="G623" t="str">
            <v>49901</v>
          </cell>
        </row>
        <row r="624">
          <cell r="A624">
            <v>499019421</v>
          </cell>
          <cell r="C624">
            <v>0</v>
          </cell>
          <cell r="D624">
            <v>0</v>
          </cell>
          <cell r="E624">
            <v>0</v>
          </cell>
          <cell r="G624" t="str">
            <v>49901</v>
          </cell>
        </row>
        <row r="625">
          <cell r="A625">
            <v>499019422</v>
          </cell>
          <cell r="C625">
            <v>0</v>
          </cell>
          <cell r="D625">
            <v>0</v>
          </cell>
          <cell r="E625">
            <v>0</v>
          </cell>
          <cell r="G625" t="str">
            <v>49901</v>
          </cell>
        </row>
        <row r="626">
          <cell r="A626">
            <v>499019423</v>
          </cell>
          <cell r="C626">
            <v>0</v>
          </cell>
          <cell r="D626">
            <v>0</v>
          </cell>
          <cell r="E626">
            <v>0</v>
          </cell>
          <cell r="G626" t="str">
            <v>49901</v>
          </cell>
        </row>
        <row r="627">
          <cell r="A627">
            <v>499019424</v>
          </cell>
          <cell r="C627">
            <v>0</v>
          </cell>
          <cell r="D627">
            <v>0</v>
          </cell>
          <cell r="E627">
            <v>0</v>
          </cell>
          <cell r="G627" t="str">
            <v>49901</v>
          </cell>
        </row>
        <row r="628">
          <cell r="A628">
            <v>499019425</v>
          </cell>
          <cell r="C628">
            <v>0</v>
          </cell>
          <cell r="D628">
            <v>0</v>
          </cell>
          <cell r="E628">
            <v>0</v>
          </cell>
          <cell r="G628" t="str">
            <v>49901</v>
          </cell>
        </row>
        <row r="629">
          <cell r="A629">
            <v>499019426</v>
          </cell>
          <cell r="C629">
            <v>0</v>
          </cell>
          <cell r="D629">
            <v>0</v>
          </cell>
          <cell r="E629">
            <v>0</v>
          </cell>
          <cell r="G629" t="str">
            <v>49901</v>
          </cell>
        </row>
        <row r="630">
          <cell r="A630">
            <v>499019430</v>
          </cell>
          <cell r="C630">
            <v>0</v>
          </cell>
          <cell r="D630">
            <v>0</v>
          </cell>
          <cell r="E630">
            <v>0</v>
          </cell>
          <cell r="G630" t="str">
            <v>49901</v>
          </cell>
        </row>
        <row r="631">
          <cell r="A631">
            <v>499019431</v>
          </cell>
          <cell r="C631">
            <v>0</v>
          </cell>
          <cell r="D631">
            <v>0</v>
          </cell>
          <cell r="E631">
            <v>0</v>
          </cell>
          <cell r="G631" t="str">
            <v>49901</v>
          </cell>
        </row>
        <row r="632">
          <cell r="A632">
            <v>499019432</v>
          </cell>
          <cell r="C632">
            <v>0</v>
          </cell>
          <cell r="D632">
            <v>0</v>
          </cell>
          <cell r="E632">
            <v>0</v>
          </cell>
          <cell r="G632" t="str">
            <v>49901</v>
          </cell>
        </row>
        <row r="633">
          <cell r="A633">
            <v>499019433</v>
          </cell>
          <cell r="C633">
            <v>0</v>
          </cell>
          <cell r="D633">
            <v>0</v>
          </cell>
          <cell r="E633">
            <v>0</v>
          </cell>
          <cell r="G633" t="str">
            <v>49901</v>
          </cell>
        </row>
        <row r="634">
          <cell r="A634">
            <v>499019434</v>
          </cell>
          <cell r="C634">
            <v>0</v>
          </cell>
          <cell r="D634">
            <v>0</v>
          </cell>
          <cell r="E634">
            <v>0</v>
          </cell>
          <cell r="G634" t="str">
            <v>49901</v>
          </cell>
        </row>
        <row r="635">
          <cell r="A635">
            <v>499019435</v>
          </cell>
          <cell r="C635">
            <v>0</v>
          </cell>
          <cell r="D635">
            <v>0</v>
          </cell>
          <cell r="E635">
            <v>0</v>
          </cell>
          <cell r="G635" t="str">
            <v>49901</v>
          </cell>
        </row>
        <row r="636">
          <cell r="A636">
            <v>499019436</v>
          </cell>
          <cell r="C636">
            <v>0</v>
          </cell>
          <cell r="D636">
            <v>0</v>
          </cell>
          <cell r="E636">
            <v>0</v>
          </cell>
          <cell r="G636" t="str">
            <v>49901</v>
          </cell>
        </row>
        <row r="637">
          <cell r="A637">
            <v>499019802</v>
          </cell>
          <cell r="C637">
            <v>0</v>
          </cell>
          <cell r="D637">
            <v>0</v>
          </cell>
          <cell r="E637">
            <v>0</v>
          </cell>
          <cell r="G637" t="str">
            <v>49901</v>
          </cell>
        </row>
        <row r="639">
          <cell r="A639">
            <v>630</v>
          </cell>
          <cell r="C639">
            <v>758068.46000000008</v>
          </cell>
          <cell r="D639">
            <v>744891</v>
          </cell>
          <cell r="E639">
            <v>0</v>
          </cell>
        </row>
      </sheetData>
      <sheetData sheetId="20">
        <row r="1">
          <cell r="D1"/>
          <cell r="G1"/>
        </row>
        <row r="2">
          <cell r="D2"/>
          <cell r="G2"/>
        </row>
        <row r="3">
          <cell r="D3"/>
          <cell r="G3"/>
        </row>
        <row r="4">
          <cell r="D4"/>
          <cell r="G4"/>
        </row>
        <row r="5">
          <cell r="D5"/>
        </row>
        <row r="6">
          <cell r="D6"/>
          <cell r="G6"/>
        </row>
        <row r="7">
          <cell r="D7" t="str">
            <v>ORIGINAL BUDGET 2021</v>
          </cell>
          <cell r="G7" t="str">
            <v>FY  COST CENTRE</v>
          </cell>
        </row>
        <row r="8">
          <cell r="D8">
            <v>196800</v>
          </cell>
          <cell r="G8" t="str">
            <v>14001</v>
          </cell>
        </row>
        <row r="9">
          <cell r="D9">
            <v>0</v>
          </cell>
          <cell r="G9" t="str">
            <v>14001</v>
          </cell>
        </row>
        <row r="10">
          <cell r="D10">
            <v>0</v>
          </cell>
          <cell r="G10" t="str">
            <v>14001</v>
          </cell>
        </row>
        <row r="11">
          <cell r="D11">
            <v>0</v>
          </cell>
          <cell r="G11" t="str">
            <v>14001</v>
          </cell>
        </row>
        <row r="12">
          <cell r="D12">
            <v>0</v>
          </cell>
          <cell r="G12" t="str">
            <v>14001</v>
          </cell>
        </row>
        <row r="13">
          <cell r="D13">
            <v>0</v>
          </cell>
          <cell r="G13" t="str">
            <v>14001</v>
          </cell>
        </row>
        <row r="14">
          <cell r="D14">
            <v>0</v>
          </cell>
          <cell r="G14" t="str">
            <v>14001</v>
          </cell>
        </row>
        <row r="15">
          <cell r="D15">
            <v>0</v>
          </cell>
          <cell r="G15" t="str">
            <v>14001</v>
          </cell>
        </row>
        <row r="16">
          <cell r="D16">
            <v>0</v>
          </cell>
          <cell r="G16" t="str">
            <v>14001</v>
          </cell>
        </row>
        <row r="17">
          <cell r="D17">
            <v>0</v>
          </cell>
          <cell r="G17" t="str">
            <v>14001</v>
          </cell>
        </row>
        <row r="18">
          <cell r="D18">
            <v>2500</v>
          </cell>
          <cell r="G18" t="str">
            <v>14001</v>
          </cell>
        </row>
        <row r="19">
          <cell r="D19">
            <v>800</v>
          </cell>
          <cell r="G19" t="str">
            <v>14001</v>
          </cell>
        </row>
        <row r="20">
          <cell r="D20">
            <v>0</v>
          </cell>
          <cell r="G20" t="str">
            <v>14001</v>
          </cell>
        </row>
        <row r="21">
          <cell r="D21">
            <v>0</v>
          </cell>
          <cell r="G21" t="str">
            <v>14001</v>
          </cell>
        </row>
        <row r="22">
          <cell r="D22">
            <v>500</v>
          </cell>
          <cell r="G22" t="str">
            <v>14001</v>
          </cell>
        </row>
        <row r="23">
          <cell r="D23">
            <v>2800</v>
          </cell>
          <cell r="G23" t="str">
            <v>14001</v>
          </cell>
        </row>
        <row r="24">
          <cell r="D24">
            <v>0</v>
          </cell>
          <cell r="G24" t="str">
            <v>14001</v>
          </cell>
        </row>
        <row r="25">
          <cell r="D25">
            <v>200</v>
          </cell>
          <cell r="G25" t="str">
            <v>14001</v>
          </cell>
        </row>
        <row r="26">
          <cell r="D26">
            <v>0</v>
          </cell>
          <cell r="G26" t="str">
            <v>14001</v>
          </cell>
        </row>
        <row r="27">
          <cell r="D27">
            <v>0</v>
          </cell>
          <cell r="G27" t="str">
            <v>14001</v>
          </cell>
        </row>
        <row r="28">
          <cell r="D28">
            <v>0</v>
          </cell>
          <cell r="G28" t="str">
            <v>14001</v>
          </cell>
        </row>
        <row r="29">
          <cell r="D29">
            <v>0</v>
          </cell>
          <cell r="G29" t="str">
            <v>14001</v>
          </cell>
        </row>
        <row r="30">
          <cell r="D30">
            <v>0</v>
          </cell>
          <cell r="G30" t="str">
            <v>14001</v>
          </cell>
        </row>
        <row r="31">
          <cell r="D31">
            <v>0</v>
          </cell>
          <cell r="G31" t="str">
            <v>14001</v>
          </cell>
        </row>
        <row r="32">
          <cell r="D32">
            <v>300</v>
          </cell>
          <cell r="G32" t="str">
            <v>14001</v>
          </cell>
        </row>
        <row r="33">
          <cell r="D33">
            <v>0</v>
          </cell>
          <cell r="G33" t="str">
            <v>14001</v>
          </cell>
        </row>
        <row r="34">
          <cell r="D34">
            <v>0</v>
          </cell>
          <cell r="G34" t="str">
            <v>14001</v>
          </cell>
        </row>
        <row r="35">
          <cell r="D35">
            <v>1000</v>
          </cell>
          <cell r="G35" t="str">
            <v>14001</v>
          </cell>
        </row>
        <row r="36">
          <cell r="D36">
            <v>0</v>
          </cell>
          <cell r="G36" t="str">
            <v>14001</v>
          </cell>
        </row>
        <row r="37">
          <cell r="D37">
            <v>0</v>
          </cell>
          <cell r="G37" t="str">
            <v>14001</v>
          </cell>
        </row>
        <row r="38">
          <cell r="D38">
            <v>0</v>
          </cell>
          <cell r="G38" t="str">
            <v>14001</v>
          </cell>
        </row>
        <row r="39">
          <cell r="D39">
            <v>0</v>
          </cell>
          <cell r="G39" t="str">
            <v>14001</v>
          </cell>
        </row>
        <row r="40">
          <cell r="D40">
            <v>0</v>
          </cell>
          <cell r="G40" t="str">
            <v>14001</v>
          </cell>
        </row>
        <row r="41">
          <cell r="D41">
            <v>0</v>
          </cell>
          <cell r="G41" t="str">
            <v>14001</v>
          </cell>
        </row>
        <row r="42">
          <cell r="D42">
            <v>0</v>
          </cell>
          <cell r="G42" t="str">
            <v>14001</v>
          </cell>
        </row>
        <row r="43">
          <cell r="D43">
            <v>0</v>
          </cell>
          <cell r="G43" t="str">
            <v>14001</v>
          </cell>
        </row>
        <row r="44">
          <cell r="D44">
            <v>0</v>
          </cell>
          <cell r="G44" t="str">
            <v>14001</v>
          </cell>
        </row>
        <row r="45">
          <cell r="D45">
            <v>0</v>
          </cell>
          <cell r="G45" t="str">
            <v>14001</v>
          </cell>
        </row>
        <row r="46">
          <cell r="D46">
            <v>0</v>
          </cell>
          <cell r="G46" t="str">
            <v>14001</v>
          </cell>
        </row>
        <row r="47">
          <cell r="D47">
            <v>0</v>
          </cell>
          <cell r="G47" t="str">
            <v>14001</v>
          </cell>
        </row>
        <row r="48">
          <cell r="D48">
            <v>0</v>
          </cell>
          <cell r="G48" t="str">
            <v>14001</v>
          </cell>
        </row>
        <row r="49">
          <cell r="D49">
            <v>0</v>
          </cell>
          <cell r="G49" t="str">
            <v>14001</v>
          </cell>
        </row>
        <row r="50">
          <cell r="D50">
            <v>0</v>
          </cell>
          <cell r="G50" t="str">
            <v>14001</v>
          </cell>
        </row>
        <row r="51">
          <cell r="D51">
            <v>0</v>
          </cell>
          <cell r="G51" t="str">
            <v>14001</v>
          </cell>
        </row>
        <row r="52">
          <cell r="D52">
            <v>0</v>
          </cell>
          <cell r="G52" t="str">
            <v>14001</v>
          </cell>
        </row>
        <row r="53">
          <cell r="D53">
            <v>0</v>
          </cell>
          <cell r="G53" t="str">
            <v>14001</v>
          </cell>
        </row>
        <row r="54">
          <cell r="D54">
            <v>0</v>
          </cell>
          <cell r="G54" t="str">
            <v>14001</v>
          </cell>
        </row>
        <row r="55">
          <cell r="D55">
            <v>-600</v>
          </cell>
          <cell r="G55" t="str">
            <v>14001</v>
          </cell>
        </row>
        <row r="56">
          <cell r="D56">
            <v>0</v>
          </cell>
          <cell r="G56" t="str">
            <v>14001</v>
          </cell>
        </row>
        <row r="57">
          <cell r="D57">
            <v>-200</v>
          </cell>
          <cell r="G57" t="str">
            <v>14001</v>
          </cell>
        </row>
        <row r="58">
          <cell r="D58">
            <v>-2000</v>
          </cell>
          <cell r="G58" t="str">
            <v>14001</v>
          </cell>
        </row>
        <row r="59">
          <cell r="D59">
            <v>0</v>
          </cell>
          <cell r="G59" t="str">
            <v>14001</v>
          </cell>
        </row>
        <row r="60">
          <cell r="D60">
            <v>300</v>
          </cell>
          <cell r="G60" t="str">
            <v>14004</v>
          </cell>
        </row>
        <row r="61">
          <cell r="D61">
            <v>0</v>
          </cell>
          <cell r="G61" t="str">
            <v>14004</v>
          </cell>
        </row>
        <row r="62">
          <cell r="D62">
            <v>0</v>
          </cell>
          <cell r="G62" t="str">
            <v>14004</v>
          </cell>
        </row>
        <row r="63">
          <cell r="D63">
            <v>1000</v>
          </cell>
          <cell r="G63" t="str">
            <v>14004</v>
          </cell>
        </row>
        <row r="64">
          <cell r="D64">
            <v>0</v>
          </cell>
          <cell r="G64" t="str">
            <v>14004</v>
          </cell>
        </row>
        <row r="65">
          <cell r="D65">
            <v>2000</v>
          </cell>
          <cell r="G65" t="str">
            <v>14004</v>
          </cell>
        </row>
        <row r="66">
          <cell r="D66">
            <v>0</v>
          </cell>
          <cell r="G66" t="str">
            <v>14004</v>
          </cell>
        </row>
        <row r="67">
          <cell r="D67">
            <v>0</v>
          </cell>
          <cell r="G67" t="str">
            <v>14004</v>
          </cell>
        </row>
        <row r="68">
          <cell r="D68">
            <v>0</v>
          </cell>
          <cell r="G68" t="str">
            <v>14004</v>
          </cell>
        </row>
        <row r="69">
          <cell r="D69">
            <v>0</v>
          </cell>
          <cell r="G69" t="str">
            <v>14004</v>
          </cell>
        </row>
        <row r="70">
          <cell r="D70">
            <v>0</v>
          </cell>
          <cell r="G70" t="str">
            <v>14004</v>
          </cell>
        </row>
        <row r="71">
          <cell r="D71">
            <v>0</v>
          </cell>
          <cell r="G71" t="str">
            <v>14004</v>
          </cell>
        </row>
        <row r="72">
          <cell r="D72">
            <v>0</v>
          </cell>
          <cell r="G72" t="str">
            <v>14004</v>
          </cell>
        </row>
        <row r="73">
          <cell r="D73">
            <v>0</v>
          </cell>
          <cell r="G73" t="str">
            <v>14004</v>
          </cell>
        </row>
        <row r="74">
          <cell r="D74">
            <v>-2000</v>
          </cell>
          <cell r="G74" t="str">
            <v>14004</v>
          </cell>
        </row>
        <row r="75">
          <cell r="D75">
            <v>0</v>
          </cell>
          <cell r="G75" t="str">
            <v>14004</v>
          </cell>
        </row>
        <row r="76">
          <cell r="D76">
            <v>0</v>
          </cell>
          <cell r="G76" t="str">
            <v>14004</v>
          </cell>
        </row>
        <row r="77">
          <cell r="D77">
            <v>0</v>
          </cell>
          <cell r="G77" t="str">
            <v>14004</v>
          </cell>
        </row>
        <row r="78">
          <cell r="D78">
            <v>0</v>
          </cell>
          <cell r="G78" t="str">
            <v>14004</v>
          </cell>
        </row>
        <row r="79">
          <cell r="D79">
            <v>35300</v>
          </cell>
          <cell r="G79" t="str">
            <v>14006</v>
          </cell>
        </row>
        <row r="80">
          <cell r="D80">
            <v>0</v>
          </cell>
          <cell r="G80" t="str">
            <v>14006</v>
          </cell>
        </row>
        <row r="81">
          <cell r="D81">
            <v>0</v>
          </cell>
          <cell r="G81" t="str">
            <v>14006</v>
          </cell>
        </row>
        <row r="82">
          <cell r="D82">
            <v>0</v>
          </cell>
          <cell r="G82" t="str">
            <v>14006</v>
          </cell>
        </row>
        <row r="83">
          <cell r="D83">
            <v>0</v>
          </cell>
          <cell r="G83" t="str">
            <v>14006</v>
          </cell>
        </row>
        <row r="84">
          <cell r="D84">
            <v>0</v>
          </cell>
          <cell r="G84" t="str">
            <v>14006</v>
          </cell>
        </row>
        <row r="85">
          <cell r="D85">
            <v>100</v>
          </cell>
          <cell r="G85" t="str">
            <v>14006</v>
          </cell>
        </row>
        <row r="86">
          <cell r="D86">
            <v>0</v>
          </cell>
          <cell r="G86" t="str">
            <v>14006</v>
          </cell>
        </row>
        <row r="87">
          <cell r="D87">
            <v>2000</v>
          </cell>
          <cell r="G87" t="str">
            <v>14006</v>
          </cell>
        </row>
        <row r="88">
          <cell r="D88">
            <v>100</v>
          </cell>
          <cell r="G88" t="str">
            <v>14006</v>
          </cell>
        </row>
        <row r="89">
          <cell r="D89">
            <v>0</v>
          </cell>
          <cell r="G89" t="str">
            <v>14006</v>
          </cell>
        </row>
        <row r="90">
          <cell r="D90">
            <v>0</v>
          </cell>
          <cell r="G90" t="str">
            <v>14006</v>
          </cell>
        </row>
        <row r="91">
          <cell r="D91">
            <v>0</v>
          </cell>
          <cell r="G91" t="str">
            <v>14006</v>
          </cell>
        </row>
        <row r="92">
          <cell r="D92">
            <v>0</v>
          </cell>
          <cell r="G92" t="str">
            <v>14006</v>
          </cell>
        </row>
        <row r="93">
          <cell r="D93">
            <v>0</v>
          </cell>
          <cell r="G93" t="str">
            <v>14006</v>
          </cell>
        </row>
        <row r="94">
          <cell r="D94">
            <v>0</v>
          </cell>
          <cell r="G94" t="str">
            <v>14006</v>
          </cell>
        </row>
        <row r="95">
          <cell r="D95">
            <v>0</v>
          </cell>
          <cell r="G95" t="str">
            <v>14006</v>
          </cell>
        </row>
        <row r="96">
          <cell r="D96">
            <v>0</v>
          </cell>
          <cell r="G96" t="str">
            <v>14006</v>
          </cell>
        </row>
        <row r="97">
          <cell r="D97">
            <v>0</v>
          </cell>
          <cell r="G97" t="str">
            <v>14006</v>
          </cell>
        </row>
        <row r="98">
          <cell r="D98">
            <v>0</v>
          </cell>
          <cell r="G98" t="str">
            <v>14006</v>
          </cell>
        </row>
        <row r="99">
          <cell r="D99">
            <v>0</v>
          </cell>
          <cell r="G99" t="str">
            <v>14006</v>
          </cell>
        </row>
        <row r="100">
          <cell r="D100">
            <v>0</v>
          </cell>
          <cell r="G100" t="str">
            <v>14006</v>
          </cell>
        </row>
        <row r="101">
          <cell r="D101">
            <v>0</v>
          </cell>
          <cell r="G101" t="str">
            <v>14006</v>
          </cell>
        </row>
        <row r="102">
          <cell r="D102">
            <v>-14000</v>
          </cell>
          <cell r="G102" t="str">
            <v>14006</v>
          </cell>
        </row>
        <row r="103">
          <cell r="D103">
            <v>0</v>
          </cell>
          <cell r="G103" t="str">
            <v>14006</v>
          </cell>
        </row>
        <row r="104">
          <cell r="D104">
            <v>0</v>
          </cell>
          <cell r="G104" t="str">
            <v>14006</v>
          </cell>
        </row>
        <row r="105">
          <cell r="D105">
            <v>-13040</v>
          </cell>
          <cell r="G105" t="str">
            <v>14006</v>
          </cell>
        </row>
        <row r="106">
          <cell r="D106">
            <v>0</v>
          </cell>
          <cell r="G106" t="str">
            <v>14006</v>
          </cell>
        </row>
        <row r="107">
          <cell r="D107">
            <v>0</v>
          </cell>
          <cell r="G107" t="str">
            <v>14006</v>
          </cell>
        </row>
        <row r="108">
          <cell r="D108">
            <v>-5400</v>
          </cell>
          <cell r="G108" t="str">
            <v>14006</v>
          </cell>
        </row>
        <row r="109">
          <cell r="D109">
            <v>-100</v>
          </cell>
          <cell r="G109" t="str">
            <v>14006</v>
          </cell>
        </row>
        <row r="110">
          <cell r="D110">
            <v>0</v>
          </cell>
          <cell r="G110" t="str">
            <v>14006</v>
          </cell>
        </row>
        <row r="111">
          <cell r="D111">
            <v>0</v>
          </cell>
          <cell r="G111" t="str">
            <v>14007</v>
          </cell>
        </row>
        <row r="112">
          <cell r="D112">
            <v>100</v>
          </cell>
          <cell r="G112" t="str">
            <v>14007</v>
          </cell>
        </row>
        <row r="113">
          <cell r="D113">
            <v>0</v>
          </cell>
          <cell r="G113" t="str">
            <v>14007</v>
          </cell>
        </row>
        <row r="114">
          <cell r="D114">
            <v>0</v>
          </cell>
          <cell r="G114" t="str">
            <v>14007</v>
          </cell>
        </row>
        <row r="115">
          <cell r="D115">
            <v>5100</v>
          </cell>
          <cell r="G115" t="str">
            <v>14007</v>
          </cell>
        </row>
        <row r="116">
          <cell r="D116">
            <v>1500</v>
          </cell>
          <cell r="G116" t="str">
            <v>14007</v>
          </cell>
        </row>
        <row r="117">
          <cell r="D117">
            <v>0</v>
          </cell>
          <cell r="G117" t="str">
            <v>14007</v>
          </cell>
        </row>
        <row r="118">
          <cell r="D118">
            <v>0</v>
          </cell>
          <cell r="G118" t="str">
            <v>14007</v>
          </cell>
        </row>
        <row r="119">
          <cell r="D119">
            <v>0</v>
          </cell>
          <cell r="G119" t="str">
            <v>14007</v>
          </cell>
        </row>
        <row r="120">
          <cell r="D120">
            <v>0</v>
          </cell>
          <cell r="G120" t="str">
            <v>14007</v>
          </cell>
        </row>
        <row r="121">
          <cell r="D121">
            <v>0</v>
          </cell>
          <cell r="G121" t="str">
            <v>14007</v>
          </cell>
        </row>
        <row r="122">
          <cell r="D122">
            <v>0</v>
          </cell>
          <cell r="G122" t="str">
            <v>14007</v>
          </cell>
        </row>
        <row r="123">
          <cell r="D123">
            <v>-1500</v>
          </cell>
          <cell r="G123" t="str">
            <v>14007</v>
          </cell>
        </row>
        <row r="124">
          <cell r="D124">
            <v>26600</v>
          </cell>
          <cell r="G124" t="str">
            <v>30004</v>
          </cell>
        </row>
        <row r="125">
          <cell r="D125">
            <v>0</v>
          </cell>
          <cell r="G125" t="str">
            <v>30004</v>
          </cell>
        </row>
        <row r="126">
          <cell r="D126">
            <v>0</v>
          </cell>
          <cell r="G126" t="str">
            <v>30004</v>
          </cell>
        </row>
        <row r="127">
          <cell r="D127">
            <v>0</v>
          </cell>
          <cell r="G127" t="str">
            <v>30004</v>
          </cell>
        </row>
        <row r="128">
          <cell r="D128">
            <v>0</v>
          </cell>
          <cell r="G128" t="str">
            <v>30004</v>
          </cell>
        </row>
        <row r="129">
          <cell r="D129">
            <v>0</v>
          </cell>
          <cell r="G129" t="str">
            <v>30004</v>
          </cell>
        </row>
        <row r="130">
          <cell r="D130">
            <v>300</v>
          </cell>
          <cell r="G130" t="str">
            <v>30004</v>
          </cell>
        </row>
        <row r="131">
          <cell r="D131">
            <v>0</v>
          </cell>
          <cell r="G131" t="str">
            <v>30004</v>
          </cell>
        </row>
        <row r="132">
          <cell r="D132">
            <v>0</v>
          </cell>
          <cell r="G132" t="str">
            <v>30004</v>
          </cell>
        </row>
        <row r="133">
          <cell r="D133">
            <v>0</v>
          </cell>
          <cell r="G133" t="str">
            <v>30004</v>
          </cell>
        </row>
        <row r="134">
          <cell r="D134">
            <v>0</v>
          </cell>
          <cell r="G134" t="str">
            <v>30004</v>
          </cell>
        </row>
        <row r="135">
          <cell r="D135">
            <v>0</v>
          </cell>
          <cell r="G135" t="str">
            <v>30004</v>
          </cell>
        </row>
        <row r="136">
          <cell r="D136">
            <v>0</v>
          </cell>
          <cell r="G136" t="str">
            <v>30004</v>
          </cell>
        </row>
        <row r="137">
          <cell r="D137">
            <v>0</v>
          </cell>
          <cell r="G137" t="str">
            <v>30004</v>
          </cell>
        </row>
        <row r="138">
          <cell r="D138">
            <v>0</v>
          </cell>
          <cell r="G138" t="str">
            <v>30004</v>
          </cell>
        </row>
        <row r="139">
          <cell r="D139">
            <v>0</v>
          </cell>
          <cell r="G139" t="str">
            <v>30004</v>
          </cell>
        </row>
        <row r="140">
          <cell r="D140">
            <v>0</v>
          </cell>
          <cell r="G140" t="str">
            <v>30004</v>
          </cell>
        </row>
        <row r="141">
          <cell r="D141">
            <v>0</v>
          </cell>
          <cell r="G141" t="str">
            <v>30004</v>
          </cell>
        </row>
        <row r="142">
          <cell r="D142">
            <v>0</v>
          </cell>
          <cell r="G142" t="str">
            <v>30004</v>
          </cell>
        </row>
        <row r="143">
          <cell r="D143">
            <v>0</v>
          </cell>
          <cell r="G143" t="str">
            <v>30004</v>
          </cell>
        </row>
        <row r="144">
          <cell r="D144">
            <v>0</v>
          </cell>
          <cell r="G144" t="str">
            <v>30004</v>
          </cell>
        </row>
        <row r="145">
          <cell r="D145">
            <v>0</v>
          </cell>
          <cell r="G145" t="str">
            <v>30004</v>
          </cell>
        </row>
        <row r="146">
          <cell r="D146">
            <v>0</v>
          </cell>
          <cell r="G146" t="str">
            <v>30004</v>
          </cell>
        </row>
        <row r="147">
          <cell r="D147">
            <v>0</v>
          </cell>
          <cell r="G147" t="str">
            <v>30004</v>
          </cell>
        </row>
        <row r="148">
          <cell r="D148">
            <v>0</v>
          </cell>
          <cell r="G148" t="str">
            <v>30004</v>
          </cell>
        </row>
        <row r="149">
          <cell r="D149">
            <v>0</v>
          </cell>
          <cell r="G149" t="str">
            <v>30004</v>
          </cell>
        </row>
        <row r="150">
          <cell r="D150">
            <v>0</v>
          </cell>
          <cell r="G150" t="str">
            <v>30004</v>
          </cell>
        </row>
        <row r="151">
          <cell r="D151">
            <v>0</v>
          </cell>
          <cell r="G151" t="str">
            <v>30004</v>
          </cell>
        </row>
        <row r="152">
          <cell r="D152">
            <v>0</v>
          </cell>
          <cell r="G152" t="str">
            <v>30101</v>
          </cell>
        </row>
        <row r="153">
          <cell r="D153">
            <v>0</v>
          </cell>
          <cell r="G153" t="str">
            <v>30101</v>
          </cell>
        </row>
        <row r="154">
          <cell r="D154">
            <v>0</v>
          </cell>
          <cell r="G154" t="str">
            <v>30101</v>
          </cell>
        </row>
        <row r="155">
          <cell r="D155">
            <v>0</v>
          </cell>
          <cell r="G155" t="str">
            <v>30101</v>
          </cell>
        </row>
        <row r="156">
          <cell r="D156">
            <v>0</v>
          </cell>
          <cell r="G156" t="str">
            <v>30101</v>
          </cell>
        </row>
        <row r="157">
          <cell r="D157">
            <v>0</v>
          </cell>
          <cell r="G157" t="str">
            <v>30101</v>
          </cell>
        </row>
        <row r="158">
          <cell r="D158">
            <v>0</v>
          </cell>
          <cell r="G158" t="str">
            <v>30101</v>
          </cell>
        </row>
        <row r="159">
          <cell r="D159">
            <v>0</v>
          </cell>
          <cell r="G159" t="str">
            <v>30101</v>
          </cell>
        </row>
        <row r="160">
          <cell r="D160">
            <v>0</v>
          </cell>
          <cell r="G160" t="str">
            <v>30101</v>
          </cell>
        </row>
        <row r="161">
          <cell r="D161">
            <v>0</v>
          </cell>
          <cell r="G161" t="str">
            <v>30101</v>
          </cell>
        </row>
        <row r="162">
          <cell r="D162">
            <v>0</v>
          </cell>
          <cell r="G162" t="str">
            <v>30101</v>
          </cell>
        </row>
        <row r="163">
          <cell r="D163">
            <v>0</v>
          </cell>
          <cell r="G163" t="str">
            <v>30101</v>
          </cell>
        </row>
        <row r="164">
          <cell r="D164">
            <v>0</v>
          </cell>
          <cell r="G164" t="str">
            <v>30101</v>
          </cell>
        </row>
        <row r="165">
          <cell r="D165">
            <v>0</v>
          </cell>
          <cell r="G165" t="str">
            <v>30101</v>
          </cell>
        </row>
        <row r="166">
          <cell r="D166">
            <v>0</v>
          </cell>
          <cell r="G166" t="str">
            <v>30101</v>
          </cell>
        </row>
        <row r="167">
          <cell r="D167">
            <v>8100</v>
          </cell>
          <cell r="G167" t="str">
            <v>30101</v>
          </cell>
        </row>
        <row r="168">
          <cell r="D168">
            <v>0</v>
          </cell>
          <cell r="G168" t="str">
            <v>30101</v>
          </cell>
        </row>
        <row r="169">
          <cell r="D169">
            <v>0</v>
          </cell>
          <cell r="G169" t="str">
            <v>30101</v>
          </cell>
        </row>
        <row r="170">
          <cell r="D170">
            <v>0</v>
          </cell>
          <cell r="G170" t="str">
            <v>30101</v>
          </cell>
        </row>
        <row r="171">
          <cell r="D171">
            <v>0</v>
          </cell>
          <cell r="G171" t="str">
            <v>30101</v>
          </cell>
        </row>
        <row r="172">
          <cell r="D172">
            <v>0</v>
          </cell>
          <cell r="G172" t="str">
            <v>30101</v>
          </cell>
        </row>
        <row r="173">
          <cell r="D173">
            <v>0</v>
          </cell>
          <cell r="G173" t="str">
            <v>30101</v>
          </cell>
        </row>
        <row r="174">
          <cell r="D174">
            <v>0</v>
          </cell>
          <cell r="G174" t="str">
            <v>30101</v>
          </cell>
        </row>
        <row r="175">
          <cell r="D175">
            <v>0</v>
          </cell>
          <cell r="G175" t="str">
            <v>30101</v>
          </cell>
        </row>
        <row r="176">
          <cell r="D176">
            <v>0</v>
          </cell>
          <cell r="G176" t="str">
            <v>30101</v>
          </cell>
        </row>
        <row r="177">
          <cell r="D177">
            <v>0</v>
          </cell>
          <cell r="G177" t="str">
            <v>30101</v>
          </cell>
        </row>
        <row r="178">
          <cell r="D178">
            <v>0</v>
          </cell>
          <cell r="G178" t="str">
            <v>30101</v>
          </cell>
        </row>
        <row r="179">
          <cell r="D179">
            <v>0</v>
          </cell>
          <cell r="G179" t="str">
            <v>30101</v>
          </cell>
        </row>
        <row r="180">
          <cell r="D180">
            <v>0</v>
          </cell>
          <cell r="G180" t="str">
            <v>30101</v>
          </cell>
        </row>
        <row r="181">
          <cell r="D181">
            <v>0</v>
          </cell>
          <cell r="G181" t="str">
            <v>30101</v>
          </cell>
        </row>
        <row r="182">
          <cell r="D182">
            <v>0</v>
          </cell>
          <cell r="G182" t="str">
            <v>30101</v>
          </cell>
        </row>
        <row r="183">
          <cell r="D183">
            <v>0</v>
          </cell>
          <cell r="G183" t="str">
            <v>30101</v>
          </cell>
        </row>
        <row r="184">
          <cell r="D184">
            <v>0</v>
          </cell>
          <cell r="G184" t="str">
            <v>30101</v>
          </cell>
        </row>
        <row r="185">
          <cell r="D185">
            <v>0</v>
          </cell>
          <cell r="G185" t="str">
            <v>30101</v>
          </cell>
        </row>
        <row r="186">
          <cell r="D186">
            <v>0</v>
          </cell>
          <cell r="G186" t="str">
            <v>30101</v>
          </cell>
        </row>
        <row r="187">
          <cell r="D187">
            <v>0</v>
          </cell>
          <cell r="G187" t="str">
            <v>30101</v>
          </cell>
        </row>
        <row r="188">
          <cell r="D188">
            <v>0</v>
          </cell>
          <cell r="G188" t="str">
            <v>30101</v>
          </cell>
        </row>
        <row r="189">
          <cell r="D189">
            <v>0</v>
          </cell>
          <cell r="G189" t="str">
            <v>30101</v>
          </cell>
        </row>
        <row r="190">
          <cell r="D190">
            <v>0</v>
          </cell>
          <cell r="G190" t="str">
            <v>30101</v>
          </cell>
        </row>
        <row r="191">
          <cell r="D191">
            <v>58400</v>
          </cell>
          <cell r="G191" t="str">
            <v>30201</v>
          </cell>
        </row>
        <row r="192">
          <cell r="D192">
            <v>0</v>
          </cell>
          <cell r="G192" t="str">
            <v>30201</v>
          </cell>
        </row>
        <row r="193">
          <cell r="D193">
            <v>0</v>
          </cell>
          <cell r="G193" t="str">
            <v>30201</v>
          </cell>
        </row>
        <row r="194">
          <cell r="D194">
            <v>0</v>
          </cell>
          <cell r="G194" t="str">
            <v>30201</v>
          </cell>
        </row>
        <row r="195">
          <cell r="D195">
            <v>0</v>
          </cell>
          <cell r="G195" t="str">
            <v>30201</v>
          </cell>
        </row>
        <row r="196">
          <cell r="D196">
            <v>500</v>
          </cell>
          <cell r="G196" t="str">
            <v>30201</v>
          </cell>
        </row>
        <row r="197">
          <cell r="D197">
            <v>0</v>
          </cell>
          <cell r="G197" t="str">
            <v>30201</v>
          </cell>
        </row>
        <row r="198">
          <cell r="D198">
            <v>0</v>
          </cell>
          <cell r="G198" t="str">
            <v>30201</v>
          </cell>
        </row>
        <row r="199">
          <cell r="D199">
            <v>0</v>
          </cell>
          <cell r="G199" t="str">
            <v>30201</v>
          </cell>
        </row>
        <row r="200">
          <cell r="D200">
            <v>0</v>
          </cell>
          <cell r="G200" t="str">
            <v>30201</v>
          </cell>
        </row>
        <row r="201">
          <cell r="D201">
            <v>49200</v>
          </cell>
          <cell r="G201" t="str">
            <v>30201</v>
          </cell>
        </row>
        <row r="202">
          <cell r="D202">
            <v>123500</v>
          </cell>
          <cell r="G202" t="str">
            <v>30201</v>
          </cell>
        </row>
        <row r="203">
          <cell r="D203">
            <v>1100</v>
          </cell>
          <cell r="G203" t="str">
            <v>30201</v>
          </cell>
        </row>
        <row r="204">
          <cell r="D204">
            <v>0</v>
          </cell>
          <cell r="G204" t="str">
            <v>30201</v>
          </cell>
        </row>
        <row r="205">
          <cell r="D205">
            <v>0</v>
          </cell>
          <cell r="G205" t="str">
            <v>30201</v>
          </cell>
        </row>
        <row r="206">
          <cell r="D206">
            <v>0</v>
          </cell>
          <cell r="G206" t="str">
            <v>30201</v>
          </cell>
        </row>
        <row r="207">
          <cell r="D207">
            <v>700</v>
          </cell>
          <cell r="G207" t="str">
            <v>30201</v>
          </cell>
        </row>
        <row r="208">
          <cell r="D208">
            <v>0</v>
          </cell>
          <cell r="G208" t="str">
            <v>30201</v>
          </cell>
        </row>
        <row r="209">
          <cell r="D209">
            <v>1000</v>
          </cell>
          <cell r="G209" t="str">
            <v>30201</v>
          </cell>
        </row>
        <row r="210">
          <cell r="D210">
            <v>300</v>
          </cell>
          <cell r="G210" t="str">
            <v>30201</v>
          </cell>
        </row>
        <row r="211">
          <cell r="D211">
            <v>0</v>
          </cell>
          <cell r="G211" t="str">
            <v>30201</v>
          </cell>
        </row>
        <row r="212">
          <cell r="D212">
            <v>600</v>
          </cell>
          <cell r="G212" t="str">
            <v>30201</v>
          </cell>
        </row>
        <row r="213">
          <cell r="D213">
            <v>400</v>
          </cell>
          <cell r="G213" t="str">
            <v>30201</v>
          </cell>
        </row>
        <row r="214">
          <cell r="D214">
            <v>500</v>
          </cell>
          <cell r="G214" t="str">
            <v>30201</v>
          </cell>
        </row>
        <row r="215">
          <cell r="D215">
            <v>9500</v>
          </cell>
          <cell r="G215" t="str">
            <v>30201</v>
          </cell>
        </row>
        <row r="216">
          <cell r="D216">
            <v>200</v>
          </cell>
          <cell r="G216" t="str">
            <v>30201</v>
          </cell>
        </row>
        <row r="217">
          <cell r="D217">
            <v>0</v>
          </cell>
          <cell r="G217" t="str">
            <v>30201</v>
          </cell>
        </row>
        <row r="218">
          <cell r="D218">
            <v>0</v>
          </cell>
          <cell r="G218" t="str">
            <v>30201</v>
          </cell>
        </row>
        <row r="219">
          <cell r="D219">
            <v>200</v>
          </cell>
          <cell r="G219" t="str">
            <v>30201</v>
          </cell>
        </row>
        <row r="220">
          <cell r="D220">
            <v>0</v>
          </cell>
          <cell r="G220" t="str">
            <v>30201</v>
          </cell>
        </row>
        <row r="221">
          <cell r="D221">
            <v>0</v>
          </cell>
          <cell r="G221" t="str">
            <v>30201</v>
          </cell>
        </row>
        <row r="222">
          <cell r="D222">
            <v>0</v>
          </cell>
          <cell r="G222" t="str">
            <v>30201</v>
          </cell>
        </row>
        <row r="223">
          <cell r="D223">
            <v>1400</v>
          </cell>
          <cell r="G223" t="str">
            <v>30201</v>
          </cell>
        </row>
        <row r="224">
          <cell r="D224">
            <v>0</v>
          </cell>
          <cell r="G224" t="str">
            <v>30201</v>
          </cell>
        </row>
        <row r="225">
          <cell r="D225">
            <v>0</v>
          </cell>
          <cell r="G225" t="str">
            <v>30201</v>
          </cell>
        </row>
        <row r="226">
          <cell r="D226">
            <v>300</v>
          </cell>
          <cell r="G226" t="str">
            <v>30201</v>
          </cell>
        </row>
        <row r="227">
          <cell r="D227">
            <v>0</v>
          </cell>
          <cell r="G227" t="str">
            <v>30201</v>
          </cell>
        </row>
        <row r="228">
          <cell r="D228">
            <v>0</v>
          </cell>
          <cell r="G228" t="str">
            <v>30201</v>
          </cell>
        </row>
        <row r="229">
          <cell r="D229">
            <v>0</v>
          </cell>
          <cell r="G229" t="str">
            <v>30201</v>
          </cell>
        </row>
        <row r="230">
          <cell r="D230">
            <v>1000</v>
          </cell>
          <cell r="G230" t="str">
            <v>30201</v>
          </cell>
        </row>
        <row r="231">
          <cell r="D231">
            <v>0</v>
          </cell>
          <cell r="G231" t="str">
            <v>30201</v>
          </cell>
        </row>
        <row r="232">
          <cell r="D232">
            <v>3700</v>
          </cell>
          <cell r="G232" t="str">
            <v>30201</v>
          </cell>
        </row>
        <row r="233">
          <cell r="D233">
            <v>3000</v>
          </cell>
          <cell r="G233" t="str">
            <v>30201</v>
          </cell>
        </row>
        <row r="234">
          <cell r="D234">
            <v>0</v>
          </cell>
          <cell r="G234" t="str">
            <v>30201</v>
          </cell>
        </row>
        <row r="235">
          <cell r="D235">
            <v>0</v>
          </cell>
          <cell r="G235" t="str">
            <v>30201</v>
          </cell>
        </row>
        <row r="236">
          <cell r="D236">
            <v>600</v>
          </cell>
          <cell r="G236" t="str">
            <v>30201</v>
          </cell>
        </row>
        <row r="237">
          <cell r="D237">
            <v>2000</v>
          </cell>
          <cell r="G237" t="str">
            <v>30201</v>
          </cell>
        </row>
        <row r="238">
          <cell r="D238">
            <v>1000</v>
          </cell>
          <cell r="G238" t="str">
            <v>30201</v>
          </cell>
        </row>
        <row r="239">
          <cell r="D239">
            <v>0</v>
          </cell>
          <cell r="G239" t="str">
            <v>30201</v>
          </cell>
        </row>
        <row r="240">
          <cell r="D240">
            <v>17300</v>
          </cell>
          <cell r="G240" t="str">
            <v>30201</v>
          </cell>
        </row>
        <row r="241">
          <cell r="D241">
            <v>0</v>
          </cell>
          <cell r="G241" t="str">
            <v>30201</v>
          </cell>
        </row>
        <row r="242">
          <cell r="D242">
            <v>0</v>
          </cell>
          <cell r="G242" t="str">
            <v>30201</v>
          </cell>
        </row>
        <row r="243">
          <cell r="D243">
            <v>0</v>
          </cell>
          <cell r="G243" t="str">
            <v>30201</v>
          </cell>
        </row>
        <row r="244">
          <cell r="D244">
            <v>0</v>
          </cell>
          <cell r="G244" t="str">
            <v>30201</v>
          </cell>
        </row>
        <row r="245">
          <cell r="D245">
            <v>0</v>
          </cell>
          <cell r="G245" t="str">
            <v>30201</v>
          </cell>
        </row>
        <row r="246">
          <cell r="D246">
            <v>0</v>
          </cell>
          <cell r="G246" t="str">
            <v>30201</v>
          </cell>
        </row>
        <row r="247">
          <cell r="D247">
            <v>0</v>
          </cell>
          <cell r="G247" t="str">
            <v>30201</v>
          </cell>
        </row>
        <row r="248">
          <cell r="D248">
            <v>100</v>
          </cell>
          <cell r="G248" t="str">
            <v>30201</v>
          </cell>
        </row>
        <row r="249">
          <cell r="D249">
            <v>100</v>
          </cell>
          <cell r="G249" t="str">
            <v>30201</v>
          </cell>
        </row>
        <row r="250">
          <cell r="D250">
            <v>0</v>
          </cell>
          <cell r="G250" t="str">
            <v>30201</v>
          </cell>
        </row>
        <row r="251">
          <cell r="D251">
            <v>0</v>
          </cell>
          <cell r="G251" t="str">
            <v>30201</v>
          </cell>
        </row>
        <row r="252">
          <cell r="D252">
            <v>0</v>
          </cell>
          <cell r="G252" t="str">
            <v>30201</v>
          </cell>
        </row>
        <row r="253">
          <cell r="D253">
            <v>0</v>
          </cell>
          <cell r="G253" t="str">
            <v>30201</v>
          </cell>
        </row>
        <row r="254">
          <cell r="D254">
            <v>0</v>
          </cell>
          <cell r="G254" t="str">
            <v>30201</v>
          </cell>
        </row>
        <row r="255">
          <cell r="D255">
            <v>0</v>
          </cell>
          <cell r="G255" t="str">
            <v>30201</v>
          </cell>
        </row>
        <row r="256">
          <cell r="D256">
            <v>0</v>
          </cell>
          <cell r="G256" t="str">
            <v>30201</v>
          </cell>
        </row>
        <row r="257">
          <cell r="D257">
            <v>0</v>
          </cell>
          <cell r="G257" t="str">
            <v>30401</v>
          </cell>
        </row>
        <row r="258">
          <cell r="D258">
            <v>0</v>
          </cell>
          <cell r="G258" t="str">
            <v>30401</v>
          </cell>
        </row>
        <row r="259">
          <cell r="D259">
            <v>0</v>
          </cell>
          <cell r="G259" t="str">
            <v>30401</v>
          </cell>
        </row>
        <row r="260">
          <cell r="D260">
            <v>0</v>
          </cell>
          <cell r="G260" t="str">
            <v>30401</v>
          </cell>
        </row>
        <row r="261">
          <cell r="D261">
            <v>9500</v>
          </cell>
          <cell r="G261" t="str">
            <v>30401</v>
          </cell>
        </row>
        <row r="262">
          <cell r="D262">
            <v>0</v>
          </cell>
          <cell r="G262" t="str">
            <v>30401</v>
          </cell>
        </row>
        <row r="263">
          <cell r="D263">
            <v>0</v>
          </cell>
          <cell r="G263" t="str">
            <v>30401</v>
          </cell>
        </row>
        <row r="264">
          <cell r="D264">
            <v>0</v>
          </cell>
          <cell r="G264" t="str">
            <v>30401</v>
          </cell>
        </row>
        <row r="265">
          <cell r="D265">
            <v>0</v>
          </cell>
          <cell r="G265" t="str">
            <v>30401</v>
          </cell>
        </row>
        <row r="266">
          <cell r="D266">
            <v>1000</v>
          </cell>
          <cell r="G266" t="str">
            <v>30401</v>
          </cell>
        </row>
        <row r="267">
          <cell r="D267">
            <v>0</v>
          </cell>
          <cell r="G267" t="str">
            <v>30401</v>
          </cell>
        </row>
        <row r="268">
          <cell r="D268">
            <v>7600</v>
          </cell>
          <cell r="G268" t="str">
            <v>30401</v>
          </cell>
        </row>
        <row r="269">
          <cell r="D269">
            <v>0</v>
          </cell>
          <cell r="G269" t="str">
            <v>30401</v>
          </cell>
        </row>
        <row r="270">
          <cell r="D270">
            <v>0</v>
          </cell>
          <cell r="G270" t="str">
            <v>30401</v>
          </cell>
        </row>
        <row r="271">
          <cell r="D271">
            <v>0</v>
          </cell>
          <cell r="G271" t="str">
            <v>30401</v>
          </cell>
        </row>
        <row r="272">
          <cell r="D272">
            <v>0</v>
          </cell>
          <cell r="G272" t="str">
            <v>30401</v>
          </cell>
        </row>
        <row r="273">
          <cell r="D273">
            <v>0</v>
          </cell>
          <cell r="G273" t="str">
            <v>30401</v>
          </cell>
        </row>
        <row r="274">
          <cell r="D274">
            <v>7700</v>
          </cell>
          <cell r="G274" t="str">
            <v>30401</v>
          </cell>
        </row>
        <row r="275">
          <cell r="D275">
            <v>0</v>
          </cell>
          <cell r="G275" t="str">
            <v>30401</v>
          </cell>
        </row>
        <row r="276">
          <cell r="D276">
            <v>700</v>
          </cell>
          <cell r="G276" t="str">
            <v>30401</v>
          </cell>
        </row>
        <row r="277">
          <cell r="D277">
            <v>19400</v>
          </cell>
          <cell r="G277" t="str">
            <v>30401</v>
          </cell>
        </row>
        <row r="278">
          <cell r="D278">
            <v>0</v>
          </cell>
          <cell r="G278" t="str">
            <v>30401</v>
          </cell>
        </row>
        <row r="279">
          <cell r="D279">
            <v>0</v>
          </cell>
          <cell r="G279" t="str">
            <v>30401</v>
          </cell>
        </row>
        <row r="280">
          <cell r="D280">
            <v>1200</v>
          </cell>
          <cell r="G280" t="str">
            <v>30401</v>
          </cell>
        </row>
        <row r="281">
          <cell r="D281">
            <v>0</v>
          </cell>
          <cell r="G281" t="str">
            <v>30401</v>
          </cell>
        </row>
        <row r="282">
          <cell r="D282">
            <v>0</v>
          </cell>
          <cell r="G282" t="str">
            <v>30401</v>
          </cell>
        </row>
        <row r="283">
          <cell r="D283">
            <v>0</v>
          </cell>
          <cell r="G283" t="str">
            <v>30401</v>
          </cell>
        </row>
        <row r="284">
          <cell r="D284">
            <v>-1700</v>
          </cell>
          <cell r="G284" t="str">
            <v>30401</v>
          </cell>
        </row>
        <row r="285">
          <cell r="D285">
            <v>73300</v>
          </cell>
          <cell r="G285" t="str">
            <v>30402</v>
          </cell>
        </row>
        <row r="286">
          <cell r="D286">
            <v>0</v>
          </cell>
          <cell r="G286" t="str">
            <v>30402</v>
          </cell>
        </row>
        <row r="287">
          <cell r="D287">
            <v>0</v>
          </cell>
          <cell r="G287" t="str">
            <v>30402</v>
          </cell>
        </row>
        <row r="288">
          <cell r="D288">
            <v>0</v>
          </cell>
          <cell r="G288" t="str">
            <v>30402</v>
          </cell>
        </row>
        <row r="289">
          <cell r="D289">
            <v>0</v>
          </cell>
          <cell r="G289" t="str">
            <v>30402</v>
          </cell>
        </row>
        <row r="290">
          <cell r="D290">
            <v>0</v>
          </cell>
          <cell r="G290" t="str">
            <v>30402</v>
          </cell>
        </row>
        <row r="291">
          <cell r="D291">
            <v>0</v>
          </cell>
          <cell r="G291" t="str">
            <v>30402</v>
          </cell>
        </row>
        <row r="292">
          <cell r="D292">
            <v>29300</v>
          </cell>
          <cell r="G292" t="str">
            <v>30402</v>
          </cell>
        </row>
        <row r="293">
          <cell r="D293">
            <v>2700</v>
          </cell>
          <cell r="G293" t="str">
            <v>30402</v>
          </cell>
        </row>
        <row r="294">
          <cell r="D294">
            <v>0</v>
          </cell>
          <cell r="G294" t="str">
            <v>30402</v>
          </cell>
        </row>
        <row r="295">
          <cell r="D295">
            <v>0</v>
          </cell>
          <cell r="G295" t="str">
            <v>30402</v>
          </cell>
        </row>
        <row r="296">
          <cell r="D296">
            <v>500</v>
          </cell>
          <cell r="G296" t="str">
            <v>30402</v>
          </cell>
        </row>
        <row r="297">
          <cell r="D297">
            <v>0</v>
          </cell>
          <cell r="G297" t="str">
            <v>30402</v>
          </cell>
        </row>
        <row r="298">
          <cell r="D298">
            <v>0</v>
          </cell>
          <cell r="G298" t="str">
            <v>30402</v>
          </cell>
        </row>
        <row r="299">
          <cell r="D299">
            <v>2500</v>
          </cell>
          <cell r="G299" t="str">
            <v>30402</v>
          </cell>
        </row>
        <row r="300">
          <cell r="D300">
            <v>500</v>
          </cell>
          <cell r="G300" t="str">
            <v>30402</v>
          </cell>
        </row>
        <row r="301">
          <cell r="D301">
            <v>3900</v>
          </cell>
          <cell r="G301" t="str">
            <v>30402</v>
          </cell>
        </row>
        <row r="302">
          <cell r="D302">
            <v>0</v>
          </cell>
          <cell r="G302" t="str">
            <v>30402</v>
          </cell>
        </row>
        <row r="303">
          <cell r="D303">
            <v>18600</v>
          </cell>
          <cell r="G303" t="str">
            <v>30402</v>
          </cell>
        </row>
        <row r="304">
          <cell r="D304">
            <v>0</v>
          </cell>
          <cell r="G304" t="str">
            <v>30402</v>
          </cell>
        </row>
        <row r="305">
          <cell r="D305">
            <v>0</v>
          </cell>
          <cell r="G305" t="str">
            <v>30402</v>
          </cell>
        </row>
        <row r="306">
          <cell r="D306">
            <v>0</v>
          </cell>
          <cell r="G306" t="str">
            <v>30402</v>
          </cell>
        </row>
        <row r="307">
          <cell r="D307">
            <v>0</v>
          </cell>
          <cell r="G307" t="str">
            <v>30402</v>
          </cell>
        </row>
        <row r="308">
          <cell r="D308">
            <v>0</v>
          </cell>
          <cell r="G308" t="str">
            <v>30402</v>
          </cell>
        </row>
        <row r="309">
          <cell r="D309">
            <v>22000</v>
          </cell>
          <cell r="G309" t="str">
            <v>30402</v>
          </cell>
        </row>
        <row r="310">
          <cell r="D310">
            <v>3500</v>
          </cell>
          <cell r="G310" t="str">
            <v>30402</v>
          </cell>
        </row>
        <row r="311">
          <cell r="D311">
            <v>0</v>
          </cell>
          <cell r="G311" t="str">
            <v>30402</v>
          </cell>
        </row>
        <row r="312">
          <cell r="D312">
            <v>0</v>
          </cell>
          <cell r="G312" t="str">
            <v>30402</v>
          </cell>
        </row>
        <row r="313">
          <cell r="D313">
            <v>0</v>
          </cell>
          <cell r="G313" t="str">
            <v>30402</v>
          </cell>
        </row>
        <row r="314">
          <cell r="D314">
            <v>0</v>
          </cell>
          <cell r="G314" t="str">
            <v>30402</v>
          </cell>
        </row>
        <row r="315">
          <cell r="D315">
            <v>0</v>
          </cell>
          <cell r="G315" t="str">
            <v>30402</v>
          </cell>
        </row>
        <row r="316">
          <cell r="D316">
            <v>0</v>
          </cell>
          <cell r="G316" t="str">
            <v>30402</v>
          </cell>
        </row>
        <row r="317">
          <cell r="D317">
            <v>0</v>
          </cell>
          <cell r="G317" t="str">
            <v>30402</v>
          </cell>
        </row>
        <row r="318">
          <cell r="D318">
            <v>0</v>
          </cell>
          <cell r="G318" t="str">
            <v>30402</v>
          </cell>
        </row>
        <row r="319">
          <cell r="D319">
            <v>0</v>
          </cell>
          <cell r="G319" t="str">
            <v>30402</v>
          </cell>
        </row>
        <row r="320">
          <cell r="D320">
            <v>0</v>
          </cell>
          <cell r="G320" t="str">
            <v>30402</v>
          </cell>
        </row>
        <row r="321">
          <cell r="D321">
            <v>0</v>
          </cell>
          <cell r="G321" t="str">
            <v>30402</v>
          </cell>
        </row>
        <row r="322">
          <cell r="D322">
            <v>0</v>
          </cell>
          <cell r="G322" t="str">
            <v>30402</v>
          </cell>
        </row>
        <row r="323">
          <cell r="D323">
            <v>0</v>
          </cell>
          <cell r="G323" t="str">
            <v>30402</v>
          </cell>
        </row>
        <row r="324">
          <cell r="D324">
            <v>0</v>
          </cell>
          <cell r="G324" t="str">
            <v>30402</v>
          </cell>
        </row>
        <row r="325">
          <cell r="D325">
            <v>0</v>
          </cell>
          <cell r="G325" t="str">
            <v>30402</v>
          </cell>
        </row>
        <row r="326">
          <cell r="D326">
            <v>17500</v>
          </cell>
          <cell r="G326" t="str">
            <v>30402</v>
          </cell>
        </row>
        <row r="327">
          <cell r="D327">
            <v>0</v>
          </cell>
          <cell r="G327" t="str">
            <v>30402</v>
          </cell>
        </row>
        <row r="328">
          <cell r="D328">
            <v>0</v>
          </cell>
          <cell r="G328" t="str">
            <v>30402</v>
          </cell>
        </row>
        <row r="329">
          <cell r="D329">
            <v>0</v>
          </cell>
          <cell r="G329" t="str">
            <v>30402</v>
          </cell>
        </row>
        <row r="330">
          <cell r="D330">
            <v>0</v>
          </cell>
          <cell r="G330" t="str">
            <v>30402</v>
          </cell>
        </row>
        <row r="331">
          <cell r="D331">
            <v>0</v>
          </cell>
          <cell r="G331" t="str">
            <v>30403</v>
          </cell>
        </row>
        <row r="332">
          <cell r="D332">
            <v>0</v>
          </cell>
          <cell r="G332" t="str">
            <v>30403</v>
          </cell>
        </row>
        <row r="333">
          <cell r="D333">
            <v>0</v>
          </cell>
          <cell r="G333" t="str">
            <v>30403</v>
          </cell>
        </row>
        <row r="334">
          <cell r="D334">
            <v>0</v>
          </cell>
          <cell r="G334" t="str">
            <v>30403</v>
          </cell>
        </row>
        <row r="335">
          <cell r="D335">
            <v>0</v>
          </cell>
          <cell r="G335" t="str">
            <v>30403</v>
          </cell>
        </row>
        <row r="336">
          <cell r="D336">
            <v>0</v>
          </cell>
          <cell r="G336" t="str">
            <v>30403</v>
          </cell>
        </row>
        <row r="337">
          <cell r="D337">
            <v>0</v>
          </cell>
          <cell r="G337" t="str">
            <v>30403</v>
          </cell>
        </row>
        <row r="338">
          <cell r="D338">
            <v>0</v>
          </cell>
          <cell r="G338" t="str">
            <v>30403</v>
          </cell>
        </row>
        <row r="339">
          <cell r="D339">
            <v>0</v>
          </cell>
          <cell r="G339" t="str">
            <v>30403</v>
          </cell>
        </row>
        <row r="340">
          <cell r="D340">
            <v>0</v>
          </cell>
          <cell r="G340" t="str">
            <v>30403</v>
          </cell>
        </row>
        <row r="341">
          <cell r="D341">
            <v>0</v>
          </cell>
          <cell r="G341" t="str">
            <v>30403</v>
          </cell>
        </row>
        <row r="342">
          <cell r="D342">
            <v>0</v>
          </cell>
          <cell r="G342" t="str">
            <v>30403</v>
          </cell>
        </row>
        <row r="343">
          <cell r="D343">
            <v>0</v>
          </cell>
          <cell r="G343" t="str">
            <v>30403</v>
          </cell>
        </row>
        <row r="344">
          <cell r="D344">
            <v>0</v>
          </cell>
          <cell r="G344" t="str">
            <v>30403</v>
          </cell>
        </row>
        <row r="345">
          <cell r="D345">
            <v>0</v>
          </cell>
          <cell r="G345" t="str">
            <v>30403</v>
          </cell>
        </row>
        <row r="346">
          <cell r="D346">
            <v>0</v>
          </cell>
          <cell r="G346" t="str">
            <v>30403</v>
          </cell>
        </row>
        <row r="347">
          <cell r="D347">
            <v>0</v>
          </cell>
          <cell r="G347" t="str">
            <v>30403</v>
          </cell>
        </row>
        <row r="348">
          <cell r="D348">
            <v>0</v>
          </cell>
          <cell r="G348" t="str">
            <v>30403</v>
          </cell>
        </row>
        <row r="349">
          <cell r="D349">
            <v>0</v>
          </cell>
          <cell r="G349" t="str">
            <v>30403</v>
          </cell>
        </row>
        <row r="350">
          <cell r="D350">
            <v>0</v>
          </cell>
          <cell r="G350" t="str">
            <v>30403</v>
          </cell>
        </row>
        <row r="351">
          <cell r="D351">
            <v>0</v>
          </cell>
          <cell r="G351" t="str">
            <v>30403</v>
          </cell>
        </row>
        <row r="352">
          <cell r="D352">
            <v>0</v>
          </cell>
          <cell r="G352" t="str">
            <v>30403</v>
          </cell>
        </row>
        <row r="353">
          <cell r="D353">
            <v>0</v>
          </cell>
          <cell r="G353" t="str">
            <v>30403</v>
          </cell>
        </row>
        <row r="354">
          <cell r="D354">
            <v>0</v>
          </cell>
          <cell r="G354" t="str">
            <v>30403</v>
          </cell>
        </row>
        <row r="355">
          <cell r="D355">
            <v>0</v>
          </cell>
          <cell r="G355" t="str">
            <v>30403</v>
          </cell>
        </row>
        <row r="356">
          <cell r="D356">
            <v>0</v>
          </cell>
          <cell r="G356" t="str">
            <v>30403</v>
          </cell>
        </row>
        <row r="357">
          <cell r="D357">
            <v>0</v>
          </cell>
          <cell r="G357" t="str">
            <v>30403</v>
          </cell>
        </row>
        <row r="358">
          <cell r="D358">
            <v>0</v>
          </cell>
          <cell r="G358" t="str">
            <v>30403</v>
          </cell>
        </row>
        <row r="359">
          <cell r="D359">
            <v>0</v>
          </cell>
          <cell r="G359" t="str">
            <v>30404</v>
          </cell>
        </row>
        <row r="360">
          <cell r="D360">
            <v>0</v>
          </cell>
          <cell r="G360" t="str">
            <v>30404</v>
          </cell>
        </row>
        <row r="361">
          <cell r="D361">
            <v>0</v>
          </cell>
          <cell r="G361" t="str">
            <v>30404</v>
          </cell>
        </row>
        <row r="362">
          <cell r="D362">
            <v>0</v>
          </cell>
          <cell r="G362" t="str">
            <v>30404</v>
          </cell>
        </row>
        <row r="363">
          <cell r="D363">
            <v>0</v>
          </cell>
          <cell r="G363" t="str">
            <v>30404</v>
          </cell>
        </row>
        <row r="364">
          <cell r="D364">
            <v>0</v>
          </cell>
          <cell r="G364" t="str">
            <v>30404</v>
          </cell>
        </row>
        <row r="365">
          <cell r="D365">
            <v>0</v>
          </cell>
          <cell r="G365" t="str">
            <v>30404</v>
          </cell>
        </row>
        <row r="366">
          <cell r="D366">
            <v>0</v>
          </cell>
          <cell r="G366" t="str">
            <v>30404</v>
          </cell>
        </row>
        <row r="367">
          <cell r="D367">
            <v>0</v>
          </cell>
          <cell r="G367" t="str">
            <v>30404</v>
          </cell>
        </row>
        <row r="368">
          <cell r="D368">
            <v>0</v>
          </cell>
          <cell r="G368" t="str">
            <v>30404</v>
          </cell>
        </row>
        <row r="369">
          <cell r="D369">
            <v>0</v>
          </cell>
          <cell r="G369" t="str">
            <v>30404</v>
          </cell>
        </row>
        <row r="370">
          <cell r="D370">
            <v>0</v>
          </cell>
          <cell r="G370" t="str">
            <v>30404</v>
          </cell>
        </row>
        <row r="371">
          <cell r="D371">
            <v>0</v>
          </cell>
          <cell r="G371" t="str">
            <v>30404</v>
          </cell>
        </row>
        <row r="372">
          <cell r="D372">
            <v>0</v>
          </cell>
          <cell r="G372" t="str">
            <v>30404</v>
          </cell>
        </row>
        <row r="373">
          <cell r="D373">
            <v>0</v>
          </cell>
          <cell r="G373" t="str">
            <v>30404</v>
          </cell>
        </row>
        <row r="374">
          <cell r="D374">
            <v>0</v>
          </cell>
          <cell r="G374" t="str">
            <v>30404</v>
          </cell>
        </row>
        <row r="375">
          <cell r="D375">
            <v>0</v>
          </cell>
          <cell r="G375" t="str">
            <v>30404</v>
          </cell>
        </row>
        <row r="376">
          <cell r="D376">
            <v>0</v>
          </cell>
          <cell r="G376" t="str">
            <v>30404</v>
          </cell>
        </row>
        <row r="377">
          <cell r="D377">
            <v>0</v>
          </cell>
          <cell r="G377" t="str">
            <v>30404</v>
          </cell>
        </row>
        <row r="378">
          <cell r="D378">
            <v>0</v>
          </cell>
          <cell r="G378" t="str">
            <v>30404</v>
          </cell>
        </row>
        <row r="379">
          <cell r="D379">
            <v>97700</v>
          </cell>
          <cell r="G379" t="str">
            <v>39904</v>
          </cell>
        </row>
        <row r="380">
          <cell r="D380">
            <v>0</v>
          </cell>
          <cell r="G380" t="str">
            <v>39904</v>
          </cell>
        </row>
        <row r="381">
          <cell r="D381">
            <v>0</v>
          </cell>
          <cell r="G381" t="str">
            <v>39904</v>
          </cell>
        </row>
        <row r="382">
          <cell r="D382">
            <v>0</v>
          </cell>
          <cell r="G382" t="str">
            <v>39904</v>
          </cell>
        </row>
        <row r="383">
          <cell r="D383">
            <v>0</v>
          </cell>
          <cell r="G383" t="str">
            <v>39904</v>
          </cell>
        </row>
        <row r="384">
          <cell r="D384">
            <v>0</v>
          </cell>
          <cell r="G384" t="str">
            <v>39904</v>
          </cell>
        </row>
        <row r="385">
          <cell r="D385">
            <v>0</v>
          </cell>
          <cell r="G385" t="str">
            <v>39904</v>
          </cell>
        </row>
        <row r="386">
          <cell r="D386">
            <v>0</v>
          </cell>
          <cell r="G386" t="str">
            <v>39904</v>
          </cell>
        </row>
        <row r="387">
          <cell r="D387">
            <v>0</v>
          </cell>
          <cell r="G387" t="str">
            <v>39904</v>
          </cell>
        </row>
        <row r="388">
          <cell r="D388">
            <v>0</v>
          </cell>
          <cell r="G388" t="str">
            <v>39904</v>
          </cell>
        </row>
        <row r="389">
          <cell r="D389">
            <v>0</v>
          </cell>
          <cell r="G389" t="str">
            <v>39904</v>
          </cell>
        </row>
        <row r="390">
          <cell r="D390">
            <v>0</v>
          </cell>
          <cell r="G390" t="str">
            <v>39904</v>
          </cell>
        </row>
        <row r="391">
          <cell r="D391">
            <v>0</v>
          </cell>
          <cell r="G391" t="str">
            <v>39904</v>
          </cell>
        </row>
        <row r="392">
          <cell r="D392">
            <v>0</v>
          </cell>
          <cell r="G392" t="str">
            <v>39904</v>
          </cell>
        </row>
        <row r="393">
          <cell r="D393">
            <v>1000</v>
          </cell>
          <cell r="G393" t="str">
            <v>39904</v>
          </cell>
        </row>
        <row r="394">
          <cell r="D394">
            <v>1200</v>
          </cell>
          <cell r="G394" t="str">
            <v>39904</v>
          </cell>
        </row>
        <row r="395">
          <cell r="D395">
            <v>0</v>
          </cell>
          <cell r="G395" t="str">
            <v>39904</v>
          </cell>
        </row>
        <row r="396">
          <cell r="D396">
            <v>0</v>
          </cell>
          <cell r="G396" t="str">
            <v>39904</v>
          </cell>
        </row>
        <row r="397">
          <cell r="D397">
            <v>0</v>
          </cell>
          <cell r="G397" t="str">
            <v>39904</v>
          </cell>
        </row>
        <row r="398">
          <cell r="D398">
            <v>10000</v>
          </cell>
          <cell r="G398" t="str">
            <v>39904</v>
          </cell>
        </row>
        <row r="399">
          <cell r="D399">
            <v>0</v>
          </cell>
          <cell r="G399" t="str">
            <v>39904</v>
          </cell>
        </row>
        <row r="400">
          <cell r="D400">
            <v>20000</v>
          </cell>
          <cell r="G400" t="str">
            <v>39904</v>
          </cell>
        </row>
        <row r="401">
          <cell r="D401">
            <v>0</v>
          </cell>
          <cell r="G401" t="str">
            <v>39904</v>
          </cell>
        </row>
        <row r="402">
          <cell r="D402">
            <v>0</v>
          </cell>
          <cell r="G402" t="str">
            <v>39904</v>
          </cell>
        </row>
        <row r="403">
          <cell r="D403">
            <v>0</v>
          </cell>
          <cell r="G403" t="str">
            <v>39904</v>
          </cell>
        </row>
        <row r="404">
          <cell r="D404">
            <v>200</v>
          </cell>
          <cell r="G404" t="str">
            <v>39904</v>
          </cell>
        </row>
        <row r="405">
          <cell r="D405">
            <v>600</v>
          </cell>
          <cell r="G405" t="str">
            <v>39904</v>
          </cell>
        </row>
        <row r="406">
          <cell r="D406">
            <v>1400</v>
          </cell>
          <cell r="G406" t="str">
            <v>39904</v>
          </cell>
        </row>
        <row r="407">
          <cell r="D407">
            <v>0</v>
          </cell>
          <cell r="G407" t="str">
            <v>39904</v>
          </cell>
        </row>
        <row r="408">
          <cell r="D408">
            <v>0</v>
          </cell>
          <cell r="G408" t="str">
            <v>39904</v>
          </cell>
        </row>
        <row r="409">
          <cell r="D409">
            <v>0</v>
          </cell>
          <cell r="G409" t="str">
            <v>39904</v>
          </cell>
        </row>
        <row r="410">
          <cell r="D410">
            <v>0</v>
          </cell>
          <cell r="G410" t="str">
            <v>39904</v>
          </cell>
        </row>
        <row r="411">
          <cell r="D411">
            <v>0</v>
          </cell>
          <cell r="G411" t="str">
            <v>39904</v>
          </cell>
        </row>
        <row r="412">
          <cell r="D412">
            <v>0</v>
          </cell>
          <cell r="G412" t="str">
            <v>39904</v>
          </cell>
        </row>
        <row r="413">
          <cell r="D413">
            <v>0</v>
          </cell>
          <cell r="G413" t="str">
            <v>39904</v>
          </cell>
        </row>
        <row r="414">
          <cell r="D414">
            <v>0</v>
          </cell>
          <cell r="G414" t="str">
            <v>39904</v>
          </cell>
        </row>
        <row r="415">
          <cell r="D415">
            <v>0</v>
          </cell>
          <cell r="G415" t="str">
            <v>39904</v>
          </cell>
        </row>
        <row r="416">
          <cell r="D416">
            <v>0</v>
          </cell>
          <cell r="G416" t="str">
            <v>39904</v>
          </cell>
        </row>
        <row r="417">
          <cell r="D417">
            <v>0</v>
          </cell>
          <cell r="G417" t="str">
            <v>39904</v>
          </cell>
        </row>
        <row r="418">
          <cell r="D418">
            <v>0</v>
          </cell>
          <cell r="G418" t="str">
            <v>39904</v>
          </cell>
        </row>
        <row r="419">
          <cell r="D419">
            <v>0</v>
          </cell>
          <cell r="G419" t="str">
            <v>39904</v>
          </cell>
        </row>
        <row r="420">
          <cell r="D420">
            <v>0</v>
          </cell>
          <cell r="G420" t="str">
            <v>39904</v>
          </cell>
        </row>
        <row r="421">
          <cell r="D421">
            <v>0</v>
          </cell>
          <cell r="G421" t="str">
            <v>39904</v>
          </cell>
        </row>
        <row r="422">
          <cell r="D422">
            <v>0</v>
          </cell>
          <cell r="G422" t="str">
            <v>39904</v>
          </cell>
        </row>
        <row r="423">
          <cell r="D423">
            <v>0</v>
          </cell>
          <cell r="G423" t="str">
            <v>39904</v>
          </cell>
        </row>
        <row r="424">
          <cell r="D424">
            <v>0</v>
          </cell>
          <cell r="G424" t="str">
            <v>39904</v>
          </cell>
        </row>
        <row r="425">
          <cell r="D425">
            <v>0</v>
          </cell>
          <cell r="G425" t="str">
            <v>39904</v>
          </cell>
        </row>
        <row r="426">
          <cell r="D426">
            <v>0</v>
          </cell>
          <cell r="G426" t="str">
            <v>39904</v>
          </cell>
        </row>
        <row r="427">
          <cell r="D427">
            <v>0</v>
          </cell>
          <cell r="G427" t="str">
            <v>39904</v>
          </cell>
        </row>
        <row r="428">
          <cell r="D428">
            <v>-5000</v>
          </cell>
          <cell r="G428" t="str">
            <v>39904</v>
          </cell>
        </row>
        <row r="429">
          <cell r="D429">
            <v>0</v>
          </cell>
          <cell r="G429" t="str">
            <v>39904</v>
          </cell>
        </row>
        <row r="430">
          <cell r="D430">
            <v>0</v>
          </cell>
          <cell r="G430" t="str">
            <v>39904</v>
          </cell>
        </row>
        <row r="431">
          <cell r="D431">
            <v>0</v>
          </cell>
          <cell r="G431" t="str">
            <v>39904</v>
          </cell>
        </row>
        <row r="432">
          <cell r="D432">
            <v>0</v>
          </cell>
          <cell r="G432" t="str">
            <v>39904</v>
          </cell>
        </row>
        <row r="433">
          <cell r="D433">
            <v>0</v>
          </cell>
          <cell r="G433" t="str">
            <v>39904</v>
          </cell>
        </row>
        <row r="434">
          <cell r="D434">
            <v>200</v>
          </cell>
          <cell r="G434" t="str">
            <v>42001</v>
          </cell>
        </row>
        <row r="435">
          <cell r="D435">
            <v>8100</v>
          </cell>
          <cell r="G435" t="str">
            <v>42001</v>
          </cell>
        </row>
        <row r="436">
          <cell r="D436">
            <v>0</v>
          </cell>
          <cell r="G436" t="str">
            <v>42001</v>
          </cell>
        </row>
        <row r="437">
          <cell r="D437">
            <v>200</v>
          </cell>
          <cell r="G437" t="str">
            <v>42001</v>
          </cell>
        </row>
        <row r="438">
          <cell r="D438">
            <v>0</v>
          </cell>
          <cell r="G438" t="str">
            <v>42001</v>
          </cell>
        </row>
        <row r="439">
          <cell r="D439">
            <v>3000</v>
          </cell>
          <cell r="G439" t="str">
            <v>42001</v>
          </cell>
        </row>
        <row r="440">
          <cell r="D440">
            <v>0</v>
          </cell>
          <cell r="G440" t="str">
            <v>42001</v>
          </cell>
        </row>
        <row r="441">
          <cell r="D441">
            <v>0</v>
          </cell>
          <cell r="G441" t="str">
            <v>42001</v>
          </cell>
        </row>
        <row r="442">
          <cell r="D442">
            <v>100</v>
          </cell>
          <cell r="G442" t="str">
            <v>42001</v>
          </cell>
        </row>
        <row r="443">
          <cell r="D443">
            <v>400</v>
          </cell>
          <cell r="G443" t="str">
            <v>42001</v>
          </cell>
        </row>
        <row r="444">
          <cell r="D444">
            <v>0</v>
          </cell>
          <cell r="G444" t="str">
            <v>42001</v>
          </cell>
        </row>
        <row r="445">
          <cell r="D445">
            <v>0</v>
          </cell>
          <cell r="G445" t="str">
            <v>42001</v>
          </cell>
        </row>
        <row r="446">
          <cell r="D446">
            <v>0</v>
          </cell>
          <cell r="G446" t="str">
            <v>42001</v>
          </cell>
        </row>
        <row r="447">
          <cell r="D447">
            <v>0</v>
          </cell>
          <cell r="G447" t="str">
            <v>42001</v>
          </cell>
        </row>
        <row r="448">
          <cell r="D448">
            <v>0</v>
          </cell>
          <cell r="G448" t="str">
            <v>42001</v>
          </cell>
        </row>
        <row r="449">
          <cell r="D449">
            <v>0</v>
          </cell>
          <cell r="G449" t="str">
            <v>42001</v>
          </cell>
        </row>
        <row r="450">
          <cell r="D450">
            <v>0</v>
          </cell>
          <cell r="G450" t="str">
            <v>42001</v>
          </cell>
        </row>
        <row r="451">
          <cell r="D451">
            <v>0</v>
          </cell>
          <cell r="G451" t="str">
            <v>42001</v>
          </cell>
        </row>
        <row r="452">
          <cell r="D452">
            <v>0</v>
          </cell>
          <cell r="G452" t="str">
            <v>42001</v>
          </cell>
        </row>
        <row r="453">
          <cell r="D453">
            <v>-8100</v>
          </cell>
          <cell r="G453" t="str">
            <v>42001</v>
          </cell>
        </row>
        <row r="454">
          <cell r="D454">
            <v>0</v>
          </cell>
          <cell r="G454" t="str">
            <v>42001</v>
          </cell>
        </row>
        <row r="455">
          <cell r="D455">
            <v>-100</v>
          </cell>
          <cell r="G455" t="str">
            <v>42001</v>
          </cell>
        </row>
        <row r="456">
          <cell r="D456">
            <v>-4900</v>
          </cell>
          <cell r="G456" t="str">
            <v>42001</v>
          </cell>
        </row>
        <row r="457">
          <cell r="D457">
            <v>-10800</v>
          </cell>
          <cell r="G457" t="str">
            <v>42001</v>
          </cell>
        </row>
        <row r="458">
          <cell r="D458">
            <v>-33500</v>
          </cell>
          <cell r="G458" t="str">
            <v>42001</v>
          </cell>
        </row>
        <row r="459">
          <cell r="D459">
            <v>-131600</v>
          </cell>
          <cell r="G459" t="str">
            <v>42001</v>
          </cell>
        </row>
        <row r="460">
          <cell r="D460">
            <v>0</v>
          </cell>
          <cell r="G460" t="str">
            <v>42001</v>
          </cell>
        </row>
        <row r="461">
          <cell r="D461">
            <v>0</v>
          </cell>
          <cell r="G461" t="str">
            <v>42001</v>
          </cell>
        </row>
        <row r="462">
          <cell r="D462">
            <v>0</v>
          </cell>
          <cell r="G462" t="str">
            <v>42001</v>
          </cell>
        </row>
        <row r="463">
          <cell r="D463">
            <v>0</v>
          </cell>
          <cell r="G463" t="str">
            <v>42001</v>
          </cell>
        </row>
        <row r="464">
          <cell r="D464">
            <v>-8700</v>
          </cell>
          <cell r="G464" t="str">
            <v>42001</v>
          </cell>
        </row>
        <row r="465">
          <cell r="D465">
            <v>0</v>
          </cell>
          <cell r="G465" t="str">
            <v>42002</v>
          </cell>
        </row>
        <row r="466">
          <cell r="D466">
            <v>0</v>
          </cell>
          <cell r="G466" t="str">
            <v>42002</v>
          </cell>
        </row>
        <row r="467">
          <cell r="D467">
            <v>0</v>
          </cell>
          <cell r="G467" t="str">
            <v>42002</v>
          </cell>
        </row>
        <row r="468">
          <cell r="D468">
            <v>0</v>
          </cell>
          <cell r="G468" t="str">
            <v>42002</v>
          </cell>
        </row>
        <row r="469">
          <cell r="D469">
            <v>0</v>
          </cell>
          <cell r="G469" t="str">
            <v>42002</v>
          </cell>
        </row>
        <row r="470">
          <cell r="D470">
            <v>0</v>
          </cell>
          <cell r="G470" t="str">
            <v>42002</v>
          </cell>
        </row>
        <row r="471">
          <cell r="D471">
            <v>0</v>
          </cell>
          <cell r="G471" t="str">
            <v>42002</v>
          </cell>
        </row>
        <row r="472">
          <cell r="D472">
            <v>0</v>
          </cell>
          <cell r="G472" t="str">
            <v>42002</v>
          </cell>
        </row>
        <row r="473">
          <cell r="D473">
            <v>0</v>
          </cell>
          <cell r="G473" t="str">
            <v>42002</v>
          </cell>
        </row>
        <row r="474">
          <cell r="D474">
            <v>0</v>
          </cell>
          <cell r="G474" t="str">
            <v>42002</v>
          </cell>
        </row>
        <row r="475">
          <cell r="D475">
            <v>0</v>
          </cell>
          <cell r="G475" t="str">
            <v>42002</v>
          </cell>
        </row>
        <row r="476">
          <cell r="D476">
            <v>0</v>
          </cell>
          <cell r="G476" t="str">
            <v>42002</v>
          </cell>
        </row>
        <row r="477">
          <cell r="D477">
            <v>0</v>
          </cell>
          <cell r="G477" t="str">
            <v>42002</v>
          </cell>
        </row>
        <row r="478">
          <cell r="D478">
            <v>0</v>
          </cell>
          <cell r="G478" t="str">
            <v>42002</v>
          </cell>
        </row>
        <row r="479">
          <cell r="D479">
            <v>0</v>
          </cell>
          <cell r="G479" t="str">
            <v>42002</v>
          </cell>
        </row>
        <row r="480">
          <cell r="D480">
            <v>0</v>
          </cell>
          <cell r="G480" t="str">
            <v>42002</v>
          </cell>
        </row>
        <row r="481">
          <cell r="D481">
            <v>0</v>
          </cell>
          <cell r="G481" t="str">
            <v>42002</v>
          </cell>
        </row>
        <row r="482">
          <cell r="D482">
            <v>0</v>
          </cell>
          <cell r="G482" t="str">
            <v>42002</v>
          </cell>
        </row>
        <row r="483">
          <cell r="D483">
            <v>0</v>
          </cell>
          <cell r="G483" t="str">
            <v>42002</v>
          </cell>
        </row>
        <row r="484">
          <cell r="D484">
            <v>0</v>
          </cell>
          <cell r="G484" t="str">
            <v>42002</v>
          </cell>
        </row>
        <row r="485">
          <cell r="D485">
            <v>0</v>
          </cell>
          <cell r="G485" t="str">
            <v>42002</v>
          </cell>
        </row>
        <row r="486">
          <cell r="D486">
            <v>-100</v>
          </cell>
          <cell r="G486" t="str">
            <v>42002</v>
          </cell>
        </row>
        <row r="487">
          <cell r="D487">
            <v>-200</v>
          </cell>
          <cell r="G487" t="str">
            <v>42002</v>
          </cell>
        </row>
        <row r="488">
          <cell r="D488">
            <v>-400</v>
          </cell>
          <cell r="G488" t="str">
            <v>42002</v>
          </cell>
        </row>
        <row r="489">
          <cell r="D489">
            <v>0</v>
          </cell>
          <cell r="G489" t="str">
            <v>42002</v>
          </cell>
        </row>
        <row r="490">
          <cell r="D490">
            <v>-200</v>
          </cell>
          <cell r="G490" t="str">
            <v>42002</v>
          </cell>
        </row>
        <row r="491">
          <cell r="D491">
            <v>0</v>
          </cell>
          <cell r="G491" t="str">
            <v>42002</v>
          </cell>
        </row>
        <row r="492">
          <cell r="D492">
            <v>0</v>
          </cell>
          <cell r="G492" t="str">
            <v>42002</v>
          </cell>
        </row>
        <row r="493">
          <cell r="D493">
            <v>-200</v>
          </cell>
          <cell r="G493" t="str">
            <v>42002</v>
          </cell>
        </row>
        <row r="494">
          <cell r="D494">
            <v>-400</v>
          </cell>
          <cell r="G494" t="str">
            <v>42002</v>
          </cell>
        </row>
        <row r="495">
          <cell r="D495">
            <v>0</v>
          </cell>
          <cell r="G495" t="str">
            <v>42002</v>
          </cell>
        </row>
        <row r="496">
          <cell r="D496">
            <v>0</v>
          </cell>
          <cell r="G496" t="str">
            <v>42002</v>
          </cell>
        </row>
        <row r="497">
          <cell r="D497">
            <v>0</v>
          </cell>
          <cell r="G497" t="str">
            <v>42002</v>
          </cell>
        </row>
        <row r="498">
          <cell r="D498">
            <v>0</v>
          </cell>
          <cell r="G498" t="str">
            <v>42002</v>
          </cell>
        </row>
        <row r="499">
          <cell r="D499">
            <v>0</v>
          </cell>
          <cell r="G499" t="str">
            <v>42002</v>
          </cell>
        </row>
        <row r="500">
          <cell r="D500">
            <v>0</v>
          </cell>
          <cell r="G500" t="str">
            <v>42002</v>
          </cell>
        </row>
        <row r="501">
          <cell r="D501">
            <v>0</v>
          </cell>
          <cell r="G501" t="str">
            <v>42002</v>
          </cell>
        </row>
        <row r="502">
          <cell r="D502">
            <v>0</v>
          </cell>
          <cell r="G502" t="str">
            <v>42002</v>
          </cell>
        </row>
        <row r="503">
          <cell r="D503">
            <v>0</v>
          </cell>
          <cell r="G503" t="str">
            <v>42002</v>
          </cell>
        </row>
        <row r="504">
          <cell r="D504">
            <v>0</v>
          </cell>
          <cell r="G504" t="str">
            <v>42002</v>
          </cell>
        </row>
        <row r="505">
          <cell r="D505">
            <v>0</v>
          </cell>
          <cell r="G505" t="str">
            <v>42002</v>
          </cell>
        </row>
        <row r="506">
          <cell r="D506">
            <v>0</v>
          </cell>
          <cell r="G506" t="str">
            <v>42002</v>
          </cell>
        </row>
        <row r="507">
          <cell r="D507">
            <v>0</v>
          </cell>
          <cell r="G507" t="str">
            <v>42002</v>
          </cell>
        </row>
        <row r="508">
          <cell r="D508">
            <v>-1700</v>
          </cell>
          <cell r="G508" t="str">
            <v>42002</v>
          </cell>
        </row>
        <row r="509">
          <cell r="D509">
            <v>0</v>
          </cell>
          <cell r="G509" t="str">
            <v>42002</v>
          </cell>
        </row>
        <row r="510">
          <cell r="D510">
            <v>0</v>
          </cell>
          <cell r="G510" t="str">
            <v>42003</v>
          </cell>
        </row>
        <row r="511">
          <cell r="D511">
            <v>0</v>
          </cell>
          <cell r="G511" t="str">
            <v>42003</v>
          </cell>
        </row>
        <row r="512">
          <cell r="D512">
            <v>0</v>
          </cell>
          <cell r="G512" t="str">
            <v>42003</v>
          </cell>
        </row>
        <row r="513">
          <cell r="D513">
            <v>0</v>
          </cell>
          <cell r="G513" t="str">
            <v>42003</v>
          </cell>
        </row>
        <row r="514">
          <cell r="D514">
            <v>0</v>
          </cell>
          <cell r="G514" t="str">
            <v>42003</v>
          </cell>
        </row>
        <row r="515">
          <cell r="D515">
            <v>0</v>
          </cell>
          <cell r="G515" t="str">
            <v>42003</v>
          </cell>
        </row>
        <row r="516">
          <cell r="D516">
            <v>0</v>
          </cell>
          <cell r="G516" t="str">
            <v>42003</v>
          </cell>
        </row>
        <row r="517">
          <cell r="D517">
            <v>0</v>
          </cell>
          <cell r="G517" t="str">
            <v>42003</v>
          </cell>
        </row>
        <row r="518">
          <cell r="D518">
            <v>-1000</v>
          </cell>
          <cell r="G518" t="str">
            <v>42003</v>
          </cell>
        </row>
        <row r="519">
          <cell r="D519">
            <v>-1500</v>
          </cell>
          <cell r="G519" t="str">
            <v>42003</v>
          </cell>
        </row>
        <row r="520">
          <cell r="D520">
            <v>-1100</v>
          </cell>
          <cell r="G520" t="str">
            <v>42003</v>
          </cell>
        </row>
        <row r="521">
          <cell r="D521">
            <v>-200</v>
          </cell>
          <cell r="G521" t="str">
            <v>42003</v>
          </cell>
        </row>
        <row r="522">
          <cell r="D522">
            <v>0</v>
          </cell>
          <cell r="G522" t="str">
            <v>42003</v>
          </cell>
        </row>
        <row r="523">
          <cell r="D523">
            <v>-300</v>
          </cell>
          <cell r="G523" t="str">
            <v>42003</v>
          </cell>
        </row>
        <row r="524">
          <cell r="D524">
            <v>-1000</v>
          </cell>
          <cell r="G524" t="str">
            <v>42003</v>
          </cell>
        </row>
        <row r="525">
          <cell r="D525">
            <v>-200</v>
          </cell>
          <cell r="G525" t="str">
            <v>42003</v>
          </cell>
        </row>
        <row r="526">
          <cell r="D526">
            <v>0</v>
          </cell>
          <cell r="G526" t="str">
            <v>42003</v>
          </cell>
        </row>
        <row r="527">
          <cell r="D527">
            <v>-1900</v>
          </cell>
          <cell r="G527" t="str">
            <v>42003</v>
          </cell>
        </row>
        <row r="528">
          <cell r="D528">
            <v>-100</v>
          </cell>
          <cell r="G528" t="str">
            <v>42003</v>
          </cell>
        </row>
        <row r="529">
          <cell r="D529">
            <v>-27000</v>
          </cell>
          <cell r="G529" t="str">
            <v>42003</v>
          </cell>
        </row>
        <row r="530">
          <cell r="D530">
            <v>0</v>
          </cell>
          <cell r="G530" t="str">
            <v>42003</v>
          </cell>
        </row>
        <row r="531">
          <cell r="D531">
            <v>-400</v>
          </cell>
          <cell r="G531" t="str">
            <v>42003</v>
          </cell>
        </row>
        <row r="532">
          <cell r="D532">
            <v>0</v>
          </cell>
          <cell r="G532" t="str">
            <v>42004</v>
          </cell>
        </row>
        <row r="533">
          <cell r="D533">
            <v>0</v>
          </cell>
          <cell r="G533" t="str">
            <v>42004</v>
          </cell>
        </row>
        <row r="534">
          <cell r="D534">
            <v>0</v>
          </cell>
          <cell r="G534" t="str">
            <v>42004</v>
          </cell>
        </row>
        <row r="535">
          <cell r="D535">
            <v>0</v>
          </cell>
          <cell r="G535" t="str">
            <v>42004</v>
          </cell>
        </row>
        <row r="536">
          <cell r="D536">
            <v>0</v>
          </cell>
          <cell r="G536" t="str">
            <v>42004</v>
          </cell>
        </row>
        <row r="537">
          <cell r="D537">
            <v>-300</v>
          </cell>
          <cell r="G537" t="str">
            <v>42004</v>
          </cell>
        </row>
        <row r="538">
          <cell r="D538">
            <v>0</v>
          </cell>
          <cell r="G538" t="str">
            <v>42004</v>
          </cell>
        </row>
        <row r="539">
          <cell r="D539">
            <v>0</v>
          </cell>
          <cell r="G539" t="str">
            <v>42004</v>
          </cell>
        </row>
        <row r="540">
          <cell r="D540">
            <v>0</v>
          </cell>
          <cell r="G540" t="str">
            <v>42004</v>
          </cell>
        </row>
        <row r="541">
          <cell r="D541">
            <v>-2100</v>
          </cell>
          <cell r="G541" t="str">
            <v>42004</v>
          </cell>
        </row>
        <row r="542">
          <cell r="D542">
            <v>0</v>
          </cell>
          <cell r="G542" t="str">
            <v>42004</v>
          </cell>
        </row>
        <row r="543">
          <cell r="D543">
            <v>0</v>
          </cell>
          <cell r="G543" t="str">
            <v>42004</v>
          </cell>
        </row>
        <row r="544">
          <cell r="D544">
            <v>0</v>
          </cell>
          <cell r="G544" t="str">
            <v>42004</v>
          </cell>
        </row>
        <row r="545">
          <cell r="D545">
            <v>-400</v>
          </cell>
          <cell r="G545" t="str">
            <v>42004</v>
          </cell>
        </row>
        <row r="546">
          <cell r="D546">
            <v>0</v>
          </cell>
          <cell r="G546" t="str">
            <v>42004</v>
          </cell>
        </row>
        <row r="547">
          <cell r="D547">
            <v>0</v>
          </cell>
          <cell r="G547" t="str">
            <v>42004</v>
          </cell>
        </row>
        <row r="548">
          <cell r="D548">
            <v>0</v>
          </cell>
          <cell r="G548" t="str">
            <v>42004</v>
          </cell>
        </row>
        <row r="549">
          <cell r="D549">
            <v>0</v>
          </cell>
          <cell r="G549" t="str">
            <v>42004</v>
          </cell>
        </row>
        <row r="550">
          <cell r="D550">
            <v>0</v>
          </cell>
          <cell r="G550" t="str">
            <v>42004</v>
          </cell>
        </row>
        <row r="551">
          <cell r="D551">
            <v>0</v>
          </cell>
          <cell r="G551" t="str">
            <v>42004</v>
          </cell>
        </row>
        <row r="552">
          <cell r="D552">
            <v>0</v>
          </cell>
          <cell r="G552" t="str">
            <v>42004</v>
          </cell>
        </row>
        <row r="553">
          <cell r="D553">
            <v>-400</v>
          </cell>
          <cell r="G553" t="str">
            <v>42004</v>
          </cell>
        </row>
        <row r="554">
          <cell r="D554">
            <v>0</v>
          </cell>
          <cell r="G554" t="str">
            <v>42004</v>
          </cell>
        </row>
        <row r="555">
          <cell r="D555">
            <v>-200</v>
          </cell>
          <cell r="G555" t="str">
            <v>42004</v>
          </cell>
        </row>
        <row r="556">
          <cell r="D556">
            <v>0</v>
          </cell>
          <cell r="G556" t="str">
            <v>42004</v>
          </cell>
        </row>
        <row r="557">
          <cell r="D557">
            <v>0</v>
          </cell>
          <cell r="G557" t="str">
            <v>42004</v>
          </cell>
        </row>
        <row r="558">
          <cell r="D558">
            <v>0</v>
          </cell>
          <cell r="G558" t="str">
            <v>42004</v>
          </cell>
        </row>
        <row r="559">
          <cell r="D559">
            <v>0</v>
          </cell>
          <cell r="G559" t="str">
            <v>42004</v>
          </cell>
        </row>
        <row r="560">
          <cell r="D560">
            <v>-1100</v>
          </cell>
          <cell r="G560" t="str">
            <v>42004</v>
          </cell>
        </row>
        <row r="561">
          <cell r="D561">
            <v>-100</v>
          </cell>
          <cell r="G561" t="str">
            <v>42004</v>
          </cell>
        </row>
        <row r="562">
          <cell r="D562">
            <v>0</v>
          </cell>
          <cell r="G562" t="str">
            <v>42004</v>
          </cell>
        </row>
        <row r="563">
          <cell r="D563">
            <v>0</v>
          </cell>
          <cell r="G563" t="str">
            <v>42004</v>
          </cell>
        </row>
        <row r="564">
          <cell r="D564">
            <v>63800</v>
          </cell>
          <cell r="G564" t="str">
            <v>42005</v>
          </cell>
        </row>
        <row r="565">
          <cell r="D565">
            <v>0</v>
          </cell>
          <cell r="G565" t="str">
            <v>42005</v>
          </cell>
        </row>
        <row r="566">
          <cell r="D566">
            <v>0</v>
          </cell>
          <cell r="G566" t="str">
            <v>42005</v>
          </cell>
        </row>
        <row r="567">
          <cell r="D567">
            <v>0</v>
          </cell>
          <cell r="G567" t="str">
            <v>42005</v>
          </cell>
        </row>
        <row r="568">
          <cell r="D568">
            <v>0</v>
          </cell>
          <cell r="G568" t="str">
            <v>42005</v>
          </cell>
        </row>
        <row r="569">
          <cell r="D569">
            <v>1000</v>
          </cell>
          <cell r="G569" t="str">
            <v>42005</v>
          </cell>
        </row>
        <row r="570">
          <cell r="D570">
            <v>0</v>
          </cell>
          <cell r="G570" t="str">
            <v>42005</v>
          </cell>
        </row>
        <row r="571">
          <cell r="D571">
            <v>0</v>
          </cell>
          <cell r="G571" t="str">
            <v>42005</v>
          </cell>
        </row>
        <row r="572">
          <cell r="D572">
            <v>0</v>
          </cell>
          <cell r="G572" t="str">
            <v>42005</v>
          </cell>
        </row>
        <row r="573">
          <cell r="D573">
            <v>0</v>
          </cell>
          <cell r="G573" t="str">
            <v>42005</v>
          </cell>
        </row>
        <row r="574">
          <cell r="D574">
            <v>0</v>
          </cell>
          <cell r="G574" t="str">
            <v>42005</v>
          </cell>
        </row>
        <row r="575">
          <cell r="D575">
            <v>0</v>
          </cell>
          <cell r="G575" t="str">
            <v>42005</v>
          </cell>
        </row>
        <row r="576">
          <cell r="D576">
            <v>0</v>
          </cell>
          <cell r="G576" t="str">
            <v>42005</v>
          </cell>
        </row>
        <row r="577">
          <cell r="D577">
            <v>0</v>
          </cell>
          <cell r="G577" t="str">
            <v>42005</v>
          </cell>
        </row>
        <row r="578">
          <cell r="D578">
            <v>0</v>
          </cell>
          <cell r="G578" t="str">
            <v>42005</v>
          </cell>
        </row>
        <row r="579">
          <cell r="D579">
            <v>0</v>
          </cell>
          <cell r="G579" t="str">
            <v>42005</v>
          </cell>
        </row>
        <row r="580">
          <cell r="D580">
            <v>-550000</v>
          </cell>
          <cell r="G580" t="str">
            <v>42005</v>
          </cell>
        </row>
        <row r="581">
          <cell r="D581">
            <v>62700</v>
          </cell>
          <cell r="G581" t="str">
            <v>49901</v>
          </cell>
        </row>
        <row r="582">
          <cell r="D582">
            <v>0</v>
          </cell>
          <cell r="G582" t="str">
            <v>49901</v>
          </cell>
        </row>
        <row r="583">
          <cell r="D583">
            <v>0</v>
          </cell>
          <cell r="G583" t="str">
            <v>49901</v>
          </cell>
        </row>
        <row r="584">
          <cell r="D584">
            <v>0</v>
          </cell>
          <cell r="G584" t="str">
            <v>49901</v>
          </cell>
        </row>
        <row r="585">
          <cell r="D585">
            <v>0</v>
          </cell>
          <cell r="G585" t="str">
            <v>49901</v>
          </cell>
        </row>
        <row r="586">
          <cell r="D586">
            <v>0</v>
          </cell>
          <cell r="G586" t="str">
            <v>49901</v>
          </cell>
        </row>
        <row r="587">
          <cell r="D587">
            <v>0</v>
          </cell>
          <cell r="G587" t="str">
            <v>49901</v>
          </cell>
        </row>
        <row r="588">
          <cell r="D588">
            <v>0</v>
          </cell>
          <cell r="G588" t="str">
            <v>49901</v>
          </cell>
        </row>
        <row r="589">
          <cell r="D589">
            <v>1000</v>
          </cell>
          <cell r="G589" t="str">
            <v>49901</v>
          </cell>
        </row>
        <row r="590">
          <cell r="D590">
            <v>400</v>
          </cell>
          <cell r="G590" t="str">
            <v>49901</v>
          </cell>
        </row>
        <row r="591">
          <cell r="D591">
            <v>100</v>
          </cell>
          <cell r="G591" t="str">
            <v>49901</v>
          </cell>
        </row>
        <row r="592">
          <cell r="D592">
            <v>0</v>
          </cell>
          <cell r="G592" t="str">
            <v>49901</v>
          </cell>
        </row>
        <row r="593">
          <cell r="D593">
            <v>5000</v>
          </cell>
          <cell r="G593" t="str">
            <v>49901</v>
          </cell>
        </row>
        <row r="594">
          <cell r="D594">
            <v>300</v>
          </cell>
          <cell r="G594" t="str">
            <v>49901</v>
          </cell>
        </row>
        <row r="595">
          <cell r="D595">
            <v>0</v>
          </cell>
          <cell r="G595" t="str">
            <v>49901</v>
          </cell>
        </row>
        <row r="596">
          <cell r="D596">
            <v>0</v>
          </cell>
          <cell r="G596" t="str">
            <v>49901</v>
          </cell>
        </row>
        <row r="597">
          <cell r="D597">
            <v>0</v>
          </cell>
          <cell r="G597" t="str">
            <v>49901</v>
          </cell>
        </row>
        <row r="598">
          <cell r="D598">
            <v>0</v>
          </cell>
          <cell r="G598" t="str">
            <v>49901</v>
          </cell>
        </row>
        <row r="599">
          <cell r="D599">
            <v>0</v>
          </cell>
          <cell r="G599" t="str">
            <v>49901</v>
          </cell>
        </row>
        <row r="600">
          <cell r="D600">
            <v>0</v>
          </cell>
          <cell r="G600" t="str">
            <v>49901</v>
          </cell>
        </row>
        <row r="601">
          <cell r="D601">
            <v>0</v>
          </cell>
          <cell r="G601" t="str">
            <v>49901</v>
          </cell>
        </row>
        <row r="602">
          <cell r="D602">
            <v>0</v>
          </cell>
          <cell r="G602" t="str">
            <v>49901</v>
          </cell>
        </row>
        <row r="603">
          <cell r="D603">
            <v>0</v>
          </cell>
          <cell r="G603" t="str">
            <v>49901</v>
          </cell>
        </row>
        <row r="604">
          <cell r="D604">
            <v>0</v>
          </cell>
          <cell r="G604" t="str">
            <v>49901</v>
          </cell>
        </row>
        <row r="605">
          <cell r="D605">
            <v>0</v>
          </cell>
          <cell r="G605" t="str">
            <v>49901</v>
          </cell>
        </row>
        <row r="606">
          <cell r="D606">
            <v>0</v>
          </cell>
          <cell r="G606" t="str">
            <v>49901</v>
          </cell>
        </row>
        <row r="607">
          <cell r="D607">
            <v>0</v>
          </cell>
          <cell r="G607" t="str">
            <v>49901</v>
          </cell>
        </row>
        <row r="608">
          <cell r="D608">
            <v>0</v>
          </cell>
          <cell r="G608" t="str">
            <v>49901</v>
          </cell>
        </row>
        <row r="609">
          <cell r="D609">
            <v>0</v>
          </cell>
          <cell r="G609" t="str">
            <v>49901</v>
          </cell>
        </row>
        <row r="610">
          <cell r="D610">
            <v>0</v>
          </cell>
          <cell r="G610" t="str">
            <v>49901</v>
          </cell>
        </row>
        <row r="611">
          <cell r="D611">
            <v>0</v>
          </cell>
          <cell r="G611" t="str">
            <v>49901</v>
          </cell>
        </row>
        <row r="612">
          <cell r="D612">
            <v>0</v>
          </cell>
          <cell r="G612" t="str">
            <v>49901</v>
          </cell>
        </row>
        <row r="613">
          <cell r="D613">
            <v>0</v>
          </cell>
          <cell r="G613" t="str">
            <v>49901</v>
          </cell>
        </row>
        <row r="614">
          <cell r="D614">
            <v>0</v>
          </cell>
          <cell r="G614" t="str">
            <v>49901</v>
          </cell>
        </row>
        <row r="615">
          <cell r="D615">
            <v>0</v>
          </cell>
          <cell r="G615" t="str">
            <v>49901</v>
          </cell>
        </row>
        <row r="616">
          <cell r="D616">
            <v>0</v>
          </cell>
          <cell r="G616" t="str">
            <v>49901</v>
          </cell>
        </row>
        <row r="617">
          <cell r="D617">
            <v>0</v>
          </cell>
          <cell r="G617" t="str">
            <v>49901</v>
          </cell>
        </row>
        <row r="618">
          <cell r="D618">
            <v>0</v>
          </cell>
          <cell r="G618" t="str">
            <v>49901</v>
          </cell>
        </row>
        <row r="619">
          <cell r="D619">
            <v>0</v>
          </cell>
          <cell r="G619" t="str">
            <v>49901</v>
          </cell>
        </row>
        <row r="620">
          <cell r="D620">
            <v>0</v>
          </cell>
          <cell r="G620" t="str">
            <v>49901</v>
          </cell>
        </row>
        <row r="621">
          <cell r="D621">
            <v>0</v>
          </cell>
          <cell r="G621" t="str">
            <v>49901</v>
          </cell>
        </row>
        <row r="622">
          <cell r="D622">
            <v>0</v>
          </cell>
          <cell r="G622" t="str">
            <v>49901</v>
          </cell>
        </row>
        <row r="623">
          <cell r="D623">
            <v>0</v>
          </cell>
          <cell r="G623" t="str">
            <v>49901</v>
          </cell>
        </row>
        <row r="624">
          <cell r="D624">
            <v>0</v>
          </cell>
          <cell r="G624" t="str">
            <v>49901</v>
          </cell>
        </row>
        <row r="625">
          <cell r="D625">
            <v>0</v>
          </cell>
          <cell r="G625" t="str">
            <v>49901</v>
          </cell>
        </row>
        <row r="626">
          <cell r="D626">
            <v>0</v>
          </cell>
          <cell r="G626" t="str">
            <v>49901</v>
          </cell>
        </row>
        <row r="627">
          <cell r="D627">
            <v>0</v>
          </cell>
          <cell r="G627" t="str">
            <v>49901</v>
          </cell>
        </row>
        <row r="628">
          <cell r="D628">
            <v>0</v>
          </cell>
          <cell r="G628" t="str">
            <v>49901</v>
          </cell>
        </row>
        <row r="629">
          <cell r="D629">
            <v>0</v>
          </cell>
          <cell r="G629" t="str">
            <v>49901</v>
          </cell>
        </row>
        <row r="630">
          <cell r="D630">
            <v>0</v>
          </cell>
          <cell r="G630" t="str">
            <v>49901</v>
          </cell>
        </row>
        <row r="631">
          <cell r="D631">
            <v>0</v>
          </cell>
          <cell r="G631" t="str">
            <v>49901</v>
          </cell>
        </row>
        <row r="632">
          <cell r="D632">
            <v>0</v>
          </cell>
          <cell r="G632" t="str">
            <v>49901</v>
          </cell>
        </row>
        <row r="633">
          <cell r="D633">
            <v>0</v>
          </cell>
          <cell r="G633" t="str">
            <v>49901</v>
          </cell>
        </row>
        <row r="634">
          <cell r="D634">
            <v>0</v>
          </cell>
          <cell r="G634" t="str">
            <v>49901</v>
          </cell>
        </row>
        <row r="635">
          <cell r="D635">
            <v>0</v>
          </cell>
          <cell r="G635" t="str">
            <v>49901</v>
          </cell>
        </row>
        <row r="637">
          <cell r="D637">
            <v>228060</v>
          </cell>
        </row>
      </sheetData>
      <sheetData sheetId="21">
        <row r="1">
          <cell r="C1"/>
          <cell r="G1"/>
        </row>
        <row r="2">
          <cell r="C2"/>
          <cell r="G2"/>
        </row>
        <row r="3">
          <cell r="C3"/>
          <cell r="G3"/>
        </row>
        <row r="4">
          <cell r="C4"/>
          <cell r="G4"/>
        </row>
        <row r="5">
          <cell r="C5"/>
          <cell r="G5"/>
        </row>
        <row r="6">
          <cell r="C6"/>
          <cell r="G6"/>
        </row>
        <row r="7">
          <cell r="C7" t="str">
            <v>COMMITTED EXPEND YEAR TO DATE</v>
          </cell>
          <cell r="G7" t="str">
            <v>YTD COST CENTRE</v>
          </cell>
        </row>
        <row r="8">
          <cell r="C8">
            <v>58739.49</v>
          </cell>
          <cell r="G8" t="str">
            <v>14001</v>
          </cell>
        </row>
        <row r="9">
          <cell r="C9">
            <v>0</v>
          </cell>
          <cell r="G9" t="str">
            <v>14001</v>
          </cell>
        </row>
        <row r="10">
          <cell r="C10">
            <v>0</v>
          </cell>
          <cell r="G10" t="str">
            <v>14001</v>
          </cell>
        </row>
        <row r="11">
          <cell r="C11">
            <v>0</v>
          </cell>
          <cell r="G11" t="str">
            <v>14001</v>
          </cell>
        </row>
        <row r="12">
          <cell r="C12">
            <v>0</v>
          </cell>
          <cell r="G12" t="str">
            <v>14001</v>
          </cell>
        </row>
        <row r="13">
          <cell r="C13">
            <v>0</v>
          </cell>
          <cell r="G13" t="str">
            <v>14001</v>
          </cell>
        </row>
        <row r="14">
          <cell r="C14">
            <v>5360.74</v>
          </cell>
          <cell r="G14" t="str">
            <v>14001</v>
          </cell>
        </row>
        <row r="15">
          <cell r="C15">
            <v>0</v>
          </cell>
          <cell r="G15" t="str">
            <v>14001</v>
          </cell>
        </row>
        <row r="16">
          <cell r="C16">
            <v>0</v>
          </cell>
          <cell r="G16" t="str">
            <v>14001</v>
          </cell>
        </row>
        <row r="17">
          <cell r="C17">
            <v>165</v>
          </cell>
          <cell r="G17" t="str">
            <v>14001</v>
          </cell>
        </row>
        <row r="18">
          <cell r="C18">
            <v>0</v>
          </cell>
          <cell r="G18" t="str">
            <v>14001</v>
          </cell>
        </row>
        <row r="19">
          <cell r="C19">
            <v>0</v>
          </cell>
          <cell r="G19" t="str">
            <v>14001</v>
          </cell>
        </row>
        <row r="20">
          <cell r="C20">
            <v>0</v>
          </cell>
          <cell r="G20" t="str">
            <v>14001</v>
          </cell>
        </row>
        <row r="21">
          <cell r="C21">
            <v>0</v>
          </cell>
          <cell r="G21" t="str">
            <v>14001</v>
          </cell>
        </row>
        <row r="22">
          <cell r="C22">
            <v>0</v>
          </cell>
          <cell r="G22" t="str">
            <v>14001</v>
          </cell>
        </row>
        <row r="23">
          <cell r="C23">
            <v>0</v>
          </cell>
          <cell r="G23" t="str">
            <v>14001</v>
          </cell>
        </row>
        <row r="24">
          <cell r="C24">
            <v>0</v>
          </cell>
          <cell r="G24" t="str">
            <v>14001</v>
          </cell>
        </row>
        <row r="25">
          <cell r="C25">
            <v>60.9</v>
          </cell>
          <cell r="G25" t="str">
            <v>14001</v>
          </cell>
        </row>
        <row r="26">
          <cell r="C26">
            <v>2095</v>
          </cell>
          <cell r="G26" t="str">
            <v>14001</v>
          </cell>
        </row>
        <row r="27">
          <cell r="C27">
            <v>0</v>
          </cell>
          <cell r="G27" t="str">
            <v>14001</v>
          </cell>
        </row>
        <row r="28">
          <cell r="C28">
            <v>0</v>
          </cell>
          <cell r="G28" t="str">
            <v>14001</v>
          </cell>
        </row>
        <row r="29">
          <cell r="C29">
            <v>0</v>
          </cell>
          <cell r="G29" t="str">
            <v>14001</v>
          </cell>
        </row>
        <row r="30">
          <cell r="C30">
            <v>0</v>
          </cell>
          <cell r="G30" t="str">
            <v>14001</v>
          </cell>
        </row>
        <row r="31">
          <cell r="C31">
            <v>0</v>
          </cell>
          <cell r="G31" t="str">
            <v>14001</v>
          </cell>
        </row>
        <row r="32">
          <cell r="C32">
            <v>183</v>
          </cell>
          <cell r="G32" t="str">
            <v>14001</v>
          </cell>
        </row>
        <row r="33">
          <cell r="C33">
            <v>0</v>
          </cell>
          <cell r="G33" t="str">
            <v>14001</v>
          </cell>
        </row>
        <row r="34">
          <cell r="C34">
            <v>2522</v>
          </cell>
          <cell r="G34" t="str">
            <v>14001</v>
          </cell>
        </row>
        <row r="35">
          <cell r="C35">
            <v>395.78</v>
          </cell>
          <cell r="G35" t="str">
            <v>14001</v>
          </cell>
        </row>
        <row r="36">
          <cell r="C36">
            <v>0</v>
          </cell>
          <cell r="G36" t="str">
            <v>14001</v>
          </cell>
        </row>
        <row r="37">
          <cell r="C37">
            <v>0</v>
          </cell>
          <cell r="G37" t="str">
            <v>14001</v>
          </cell>
        </row>
        <row r="38">
          <cell r="C38">
            <v>0</v>
          </cell>
          <cell r="G38" t="str">
            <v>14001</v>
          </cell>
        </row>
        <row r="39">
          <cell r="C39">
            <v>0</v>
          </cell>
          <cell r="G39" t="str">
            <v>14001</v>
          </cell>
        </row>
        <row r="40">
          <cell r="C40">
            <v>0</v>
          </cell>
          <cell r="G40" t="str">
            <v>14001</v>
          </cell>
        </row>
        <row r="41">
          <cell r="C41">
            <v>0</v>
          </cell>
          <cell r="G41" t="str">
            <v>14001</v>
          </cell>
        </row>
        <row r="42">
          <cell r="C42">
            <v>0</v>
          </cell>
          <cell r="G42" t="str">
            <v>14001</v>
          </cell>
        </row>
        <row r="43">
          <cell r="C43">
            <v>0</v>
          </cell>
          <cell r="G43" t="str">
            <v>14001</v>
          </cell>
        </row>
        <row r="44">
          <cell r="C44">
            <v>0</v>
          </cell>
          <cell r="G44" t="str">
            <v>14001</v>
          </cell>
        </row>
        <row r="45">
          <cell r="C45">
            <v>0</v>
          </cell>
          <cell r="G45" t="str">
            <v>14001</v>
          </cell>
        </row>
        <row r="46">
          <cell r="C46">
            <v>0</v>
          </cell>
          <cell r="G46" t="str">
            <v>14001</v>
          </cell>
        </row>
        <row r="47">
          <cell r="C47">
            <v>0</v>
          </cell>
          <cell r="G47" t="str">
            <v>14001</v>
          </cell>
        </row>
        <row r="48">
          <cell r="C48">
            <v>0</v>
          </cell>
          <cell r="G48" t="str">
            <v>14001</v>
          </cell>
        </row>
        <row r="49">
          <cell r="C49">
            <v>0</v>
          </cell>
          <cell r="G49" t="str">
            <v>14001</v>
          </cell>
        </row>
        <row r="50">
          <cell r="C50">
            <v>0</v>
          </cell>
          <cell r="G50" t="str">
            <v>14001</v>
          </cell>
        </row>
        <row r="51">
          <cell r="C51">
            <v>0</v>
          </cell>
          <cell r="G51" t="str">
            <v>14001</v>
          </cell>
        </row>
        <row r="52">
          <cell r="C52">
            <v>0</v>
          </cell>
          <cell r="G52" t="str">
            <v>14001</v>
          </cell>
        </row>
        <row r="53">
          <cell r="C53">
            <v>0</v>
          </cell>
          <cell r="G53" t="str">
            <v>14001</v>
          </cell>
        </row>
        <row r="54">
          <cell r="C54">
            <v>0</v>
          </cell>
          <cell r="G54" t="str">
            <v>14001</v>
          </cell>
        </row>
        <row r="55">
          <cell r="C55">
            <v>-150</v>
          </cell>
          <cell r="G55" t="str">
            <v>14001</v>
          </cell>
        </row>
        <row r="56">
          <cell r="C56">
            <v>0</v>
          </cell>
          <cell r="G56" t="str">
            <v>14001</v>
          </cell>
        </row>
        <row r="57">
          <cell r="C57">
            <v>0</v>
          </cell>
          <cell r="G57" t="str">
            <v>14001</v>
          </cell>
        </row>
        <row r="58">
          <cell r="C58">
            <v>-248</v>
          </cell>
          <cell r="G58" t="str">
            <v>14001</v>
          </cell>
        </row>
        <row r="59">
          <cell r="C59">
            <v>-805</v>
          </cell>
          <cell r="G59" t="str">
            <v>14001</v>
          </cell>
        </row>
        <row r="60">
          <cell r="C60">
            <v>7029</v>
          </cell>
          <cell r="G60" t="str">
            <v>14004</v>
          </cell>
        </row>
        <row r="61">
          <cell r="C61">
            <v>4845</v>
          </cell>
          <cell r="G61" t="str">
            <v>14004</v>
          </cell>
        </row>
        <row r="62">
          <cell r="C62">
            <v>0</v>
          </cell>
          <cell r="G62" t="str">
            <v>14004</v>
          </cell>
        </row>
        <row r="63">
          <cell r="C63">
            <v>2694.8</v>
          </cell>
          <cell r="G63" t="str">
            <v>14004</v>
          </cell>
        </row>
        <row r="64">
          <cell r="C64">
            <v>0</v>
          </cell>
          <cell r="G64" t="str">
            <v>14004</v>
          </cell>
        </row>
        <row r="65">
          <cell r="C65">
            <v>321.36</v>
          </cell>
          <cell r="G65" t="str">
            <v>14004</v>
          </cell>
        </row>
        <row r="66">
          <cell r="C66">
            <v>0</v>
          </cell>
          <cell r="G66" t="str">
            <v>14004</v>
          </cell>
        </row>
        <row r="67">
          <cell r="C67">
            <v>0</v>
          </cell>
          <cell r="G67" t="str">
            <v>14004</v>
          </cell>
        </row>
        <row r="68">
          <cell r="C68">
            <v>0</v>
          </cell>
          <cell r="G68" t="str">
            <v>14004</v>
          </cell>
        </row>
        <row r="69">
          <cell r="C69">
            <v>0</v>
          </cell>
          <cell r="G69" t="str">
            <v>14004</v>
          </cell>
        </row>
        <row r="70">
          <cell r="C70">
            <v>0</v>
          </cell>
          <cell r="G70" t="str">
            <v>14004</v>
          </cell>
        </row>
        <row r="71">
          <cell r="C71">
            <v>0</v>
          </cell>
          <cell r="G71" t="str">
            <v>14004</v>
          </cell>
        </row>
        <row r="72">
          <cell r="C72">
            <v>-50</v>
          </cell>
          <cell r="G72" t="str">
            <v>14004</v>
          </cell>
        </row>
        <row r="73">
          <cell r="C73">
            <v>0</v>
          </cell>
          <cell r="G73" t="str">
            <v>14004</v>
          </cell>
        </row>
        <row r="74">
          <cell r="C74">
            <v>-2228</v>
          </cell>
          <cell r="G74" t="str">
            <v>14004</v>
          </cell>
        </row>
        <row r="75">
          <cell r="C75">
            <v>0</v>
          </cell>
          <cell r="G75" t="str">
            <v>14004</v>
          </cell>
        </row>
        <row r="76">
          <cell r="C76">
            <v>0</v>
          </cell>
          <cell r="G76" t="str">
            <v>14004</v>
          </cell>
        </row>
        <row r="77">
          <cell r="C77">
            <v>0</v>
          </cell>
          <cell r="G77" t="str">
            <v>14004</v>
          </cell>
        </row>
        <row r="78">
          <cell r="C78">
            <v>0</v>
          </cell>
          <cell r="G78" t="str">
            <v>14004</v>
          </cell>
        </row>
        <row r="79">
          <cell r="C79">
            <v>25363.46</v>
          </cell>
          <cell r="G79" t="str">
            <v>14006</v>
          </cell>
        </row>
        <row r="80">
          <cell r="C80">
            <v>0</v>
          </cell>
          <cell r="G80" t="str">
            <v>14006</v>
          </cell>
        </row>
        <row r="81">
          <cell r="C81">
            <v>0</v>
          </cell>
          <cell r="G81" t="str">
            <v>14006</v>
          </cell>
        </row>
        <row r="82">
          <cell r="C82">
            <v>0</v>
          </cell>
          <cell r="G82" t="str">
            <v>14006</v>
          </cell>
        </row>
        <row r="83">
          <cell r="C83">
            <v>0</v>
          </cell>
          <cell r="G83" t="str">
            <v>14006</v>
          </cell>
        </row>
        <row r="84">
          <cell r="C84">
            <v>0</v>
          </cell>
          <cell r="G84" t="str">
            <v>14006</v>
          </cell>
        </row>
        <row r="85">
          <cell r="C85">
            <v>0</v>
          </cell>
          <cell r="G85" t="str">
            <v>14006</v>
          </cell>
        </row>
        <row r="86">
          <cell r="C86">
            <v>0</v>
          </cell>
          <cell r="G86" t="str">
            <v>14006</v>
          </cell>
        </row>
        <row r="87">
          <cell r="C87">
            <v>0</v>
          </cell>
          <cell r="G87" t="str">
            <v>14006</v>
          </cell>
        </row>
        <row r="88">
          <cell r="C88">
            <v>0</v>
          </cell>
          <cell r="G88" t="str">
            <v>14006</v>
          </cell>
        </row>
        <row r="89">
          <cell r="C89">
            <v>0</v>
          </cell>
          <cell r="G89" t="str">
            <v>14006</v>
          </cell>
        </row>
        <row r="90">
          <cell r="C90">
            <v>0</v>
          </cell>
          <cell r="G90" t="str">
            <v>14006</v>
          </cell>
        </row>
        <row r="91">
          <cell r="C91">
            <v>0</v>
          </cell>
          <cell r="G91" t="str">
            <v>14006</v>
          </cell>
        </row>
        <row r="92">
          <cell r="C92">
            <v>0</v>
          </cell>
          <cell r="G92" t="str">
            <v>14006</v>
          </cell>
        </row>
        <row r="93">
          <cell r="C93">
            <v>0</v>
          </cell>
          <cell r="G93" t="str">
            <v>14006</v>
          </cell>
        </row>
        <row r="94">
          <cell r="C94">
            <v>0</v>
          </cell>
          <cell r="G94" t="str">
            <v>14006</v>
          </cell>
        </row>
        <row r="95">
          <cell r="C95">
            <v>0</v>
          </cell>
          <cell r="G95" t="str">
            <v>14006</v>
          </cell>
        </row>
        <row r="96">
          <cell r="C96">
            <v>0</v>
          </cell>
          <cell r="G96" t="str">
            <v>14006</v>
          </cell>
        </row>
        <row r="97">
          <cell r="C97">
            <v>0</v>
          </cell>
          <cell r="G97" t="str">
            <v>14006</v>
          </cell>
        </row>
        <row r="98">
          <cell r="C98">
            <v>0</v>
          </cell>
          <cell r="G98" t="str">
            <v>14006</v>
          </cell>
        </row>
        <row r="99">
          <cell r="C99">
            <v>0</v>
          </cell>
          <cell r="G99" t="str">
            <v>14006</v>
          </cell>
        </row>
        <row r="100">
          <cell r="C100">
            <v>0</v>
          </cell>
          <cell r="G100" t="str">
            <v>14006</v>
          </cell>
        </row>
        <row r="101">
          <cell r="C101">
            <v>0</v>
          </cell>
          <cell r="G101" t="str">
            <v>14006</v>
          </cell>
        </row>
        <row r="102">
          <cell r="C102">
            <v>0</v>
          </cell>
          <cell r="G102" t="str">
            <v>14006</v>
          </cell>
        </row>
        <row r="103">
          <cell r="C103">
            <v>0</v>
          </cell>
          <cell r="G103" t="str">
            <v>14006</v>
          </cell>
        </row>
        <row r="104">
          <cell r="C104">
            <v>0</v>
          </cell>
          <cell r="G104" t="str">
            <v>14006</v>
          </cell>
        </row>
        <row r="105">
          <cell r="C105">
            <v>25.83</v>
          </cell>
          <cell r="G105" t="str">
            <v>14006</v>
          </cell>
        </row>
        <row r="106">
          <cell r="C106">
            <v>0</v>
          </cell>
          <cell r="G106" t="str">
            <v>14006</v>
          </cell>
        </row>
        <row r="107">
          <cell r="C107">
            <v>0</v>
          </cell>
          <cell r="G107" t="str">
            <v>14006</v>
          </cell>
        </row>
        <row r="108">
          <cell r="C108">
            <v>0</v>
          </cell>
          <cell r="G108" t="str">
            <v>14006</v>
          </cell>
        </row>
        <row r="109">
          <cell r="C109">
            <v>0</v>
          </cell>
          <cell r="G109" t="str">
            <v>14006</v>
          </cell>
        </row>
        <row r="110">
          <cell r="C110">
            <v>0</v>
          </cell>
          <cell r="G110" t="str">
            <v>14006</v>
          </cell>
        </row>
        <row r="111">
          <cell r="C111">
            <v>0</v>
          </cell>
          <cell r="G111" t="str">
            <v>14007</v>
          </cell>
        </row>
        <row r="112">
          <cell r="C112">
            <v>0</v>
          </cell>
          <cell r="G112" t="str">
            <v>14007</v>
          </cell>
        </row>
        <row r="113">
          <cell r="C113">
            <v>0</v>
          </cell>
          <cell r="G113" t="str">
            <v>14007</v>
          </cell>
        </row>
        <row r="114">
          <cell r="C114">
            <v>0</v>
          </cell>
          <cell r="G114" t="str">
            <v>14007</v>
          </cell>
        </row>
        <row r="115">
          <cell r="C115">
            <v>4759.54</v>
          </cell>
          <cell r="G115" t="str">
            <v>14007</v>
          </cell>
        </row>
        <row r="116">
          <cell r="C116">
            <v>0</v>
          </cell>
          <cell r="G116" t="str">
            <v>14007</v>
          </cell>
        </row>
        <row r="117">
          <cell r="C117">
            <v>0</v>
          </cell>
          <cell r="G117" t="str">
            <v>14007</v>
          </cell>
        </row>
        <row r="118">
          <cell r="C118">
            <v>0</v>
          </cell>
          <cell r="G118" t="str">
            <v>14007</v>
          </cell>
        </row>
        <row r="119">
          <cell r="C119">
            <v>0</v>
          </cell>
          <cell r="G119" t="str">
            <v>14007</v>
          </cell>
        </row>
        <row r="120">
          <cell r="C120">
            <v>0</v>
          </cell>
          <cell r="G120" t="str">
            <v>14007</v>
          </cell>
        </row>
        <row r="121">
          <cell r="C121">
            <v>0</v>
          </cell>
          <cell r="G121" t="str">
            <v>14007</v>
          </cell>
        </row>
        <row r="122">
          <cell r="C122">
            <v>0</v>
          </cell>
          <cell r="G122" t="str">
            <v>14007</v>
          </cell>
        </row>
        <row r="123">
          <cell r="C123">
            <v>-310.82</v>
          </cell>
          <cell r="G123" t="str">
            <v>14007</v>
          </cell>
        </row>
        <row r="124">
          <cell r="C124">
            <v>13359.75</v>
          </cell>
          <cell r="G124" t="str">
            <v>30004</v>
          </cell>
        </row>
        <row r="125">
          <cell r="C125">
            <v>0</v>
          </cell>
          <cell r="G125" t="str">
            <v>30004</v>
          </cell>
        </row>
        <row r="126">
          <cell r="C126">
            <v>0</v>
          </cell>
          <cell r="G126" t="str">
            <v>30004</v>
          </cell>
        </row>
        <row r="127">
          <cell r="C127">
            <v>0</v>
          </cell>
          <cell r="G127" t="str">
            <v>30004</v>
          </cell>
        </row>
        <row r="128">
          <cell r="C128">
            <v>0</v>
          </cell>
          <cell r="G128" t="str">
            <v>30004</v>
          </cell>
        </row>
        <row r="129">
          <cell r="C129">
            <v>0</v>
          </cell>
          <cell r="G129" t="str">
            <v>30004</v>
          </cell>
        </row>
        <row r="130">
          <cell r="C130">
            <v>673.22</v>
          </cell>
          <cell r="G130" t="str">
            <v>30004</v>
          </cell>
        </row>
        <row r="131">
          <cell r="C131">
            <v>0</v>
          </cell>
          <cell r="G131" t="str">
            <v>30004</v>
          </cell>
        </row>
        <row r="132">
          <cell r="C132">
            <v>0</v>
          </cell>
          <cell r="G132" t="str">
            <v>30004</v>
          </cell>
        </row>
        <row r="133">
          <cell r="C133">
            <v>23.45</v>
          </cell>
          <cell r="G133" t="str">
            <v>30004</v>
          </cell>
        </row>
        <row r="134">
          <cell r="C134">
            <v>0</v>
          </cell>
          <cell r="G134" t="str">
            <v>30004</v>
          </cell>
        </row>
        <row r="135">
          <cell r="C135">
            <v>0</v>
          </cell>
          <cell r="G135" t="str">
            <v>30004</v>
          </cell>
        </row>
        <row r="136">
          <cell r="C136">
            <v>0</v>
          </cell>
          <cell r="G136" t="str">
            <v>30004</v>
          </cell>
        </row>
        <row r="137">
          <cell r="C137">
            <v>0</v>
          </cell>
          <cell r="G137" t="str">
            <v>30004</v>
          </cell>
        </row>
        <row r="138">
          <cell r="C138">
            <v>0</v>
          </cell>
          <cell r="G138" t="str">
            <v>30004</v>
          </cell>
        </row>
        <row r="139">
          <cell r="C139">
            <v>0</v>
          </cell>
          <cell r="G139" t="str">
            <v>30004</v>
          </cell>
        </row>
        <row r="140">
          <cell r="C140">
            <v>0</v>
          </cell>
          <cell r="G140" t="str">
            <v>30004</v>
          </cell>
        </row>
        <row r="141">
          <cell r="C141">
            <v>0</v>
          </cell>
          <cell r="G141" t="str">
            <v>30004</v>
          </cell>
        </row>
        <row r="142">
          <cell r="C142">
            <v>0</v>
          </cell>
          <cell r="G142" t="str">
            <v>30004</v>
          </cell>
        </row>
        <row r="143">
          <cell r="C143">
            <v>0</v>
          </cell>
          <cell r="G143" t="str">
            <v>30004</v>
          </cell>
        </row>
        <row r="144">
          <cell r="C144">
            <v>0</v>
          </cell>
          <cell r="G144" t="str">
            <v>30004</v>
          </cell>
        </row>
        <row r="145">
          <cell r="C145">
            <v>0</v>
          </cell>
          <cell r="G145" t="str">
            <v>30004</v>
          </cell>
        </row>
        <row r="146">
          <cell r="C146">
            <v>0</v>
          </cell>
          <cell r="G146" t="str">
            <v>30004</v>
          </cell>
        </row>
        <row r="147">
          <cell r="C147">
            <v>0</v>
          </cell>
          <cell r="G147" t="str">
            <v>30004</v>
          </cell>
        </row>
        <row r="148">
          <cell r="C148">
            <v>0</v>
          </cell>
          <cell r="G148" t="str">
            <v>30004</v>
          </cell>
        </row>
        <row r="149">
          <cell r="C149">
            <v>0</v>
          </cell>
          <cell r="G149" t="str">
            <v>30004</v>
          </cell>
        </row>
        <row r="150">
          <cell r="C150">
            <v>0</v>
          </cell>
          <cell r="G150" t="str">
            <v>30004</v>
          </cell>
        </row>
        <row r="151">
          <cell r="C151">
            <v>0</v>
          </cell>
          <cell r="G151" t="str">
            <v>30004</v>
          </cell>
        </row>
        <row r="152">
          <cell r="C152">
            <v>0</v>
          </cell>
          <cell r="G152" t="str">
            <v>30101</v>
          </cell>
        </row>
        <row r="153">
          <cell r="C153">
            <v>0</v>
          </cell>
          <cell r="G153" t="str">
            <v>30101</v>
          </cell>
        </row>
        <row r="154">
          <cell r="C154">
            <v>0</v>
          </cell>
          <cell r="G154" t="str">
            <v>30101</v>
          </cell>
        </row>
        <row r="155">
          <cell r="C155">
            <v>0</v>
          </cell>
          <cell r="G155" t="str">
            <v>30101</v>
          </cell>
        </row>
        <row r="156">
          <cell r="C156">
            <v>0</v>
          </cell>
          <cell r="G156" t="str">
            <v>30101</v>
          </cell>
        </row>
        <row r="157">
          <cell r="C157">
            <v>0</v>
          </cell>
          <cell r="G157" t="str">
            <v>30101</v>
          </cell>
        </row>
        <row r="158">
          <cell r="C158">
            <v>0</v>
          </cell>
          <cell r="G158" t="str">
            <v>30101</v>
          </cell>
        </row>
        <row r="159">
          <cell r="C159">
            <v>0</v>
          </cell>
          <cell r="G159" t="str">
            <v>30101</v>
          </cell>
        </row>
        <row r="160">
          <cell r="C160">
            <v>0</v>
          </cell>
          <cell r="G160" t="str">
            <v>30101</v>
          </cell>
        </row>
        <row r="161">
          <cell r="C161">
            <v>0</v>
          </cell>
          <cell r="G161" t="str">
            <v>30101</v>
          </cell>
        </row>
        <row r="162">
          <cell r="C162">
            <v>0</v>
          </cell>
          <cell r="G162" t="str">
            <v>30101</v>
          </cell>
        </row>
        <row r="163">
          <cell r="C163">
            <v>0</v>
          </cell>
          <cell r="G163" t="str">
            <v>30101</v>
          </cell>
        </row>
        <row r="164">
          <cell r="C164">
            <v>0</v>
          </cell>
          <cell r="G164" t="str">
            <v>30101</v>
          </cell>
        </row>
        <row r="165">
          <cell r="C165">
            <v>3483.33</v>
          </cell>
          <cell r="G165" t="str">
            <v>30101</v>
          </cell>
        </row>
        <row r="166">
          <cell r="C166">
            <v>130</v>
          </cell>
          <cell r="G166" t="str">
            <v>30101</v>
          </cell>
        </row>
        <row r="167">
          <cell r="C167">
            <v>7949.21</v>
          </cell>
          <cell r="G167" t="str">
            <v>30101</v>
          </cell>
        </row>
        <row r="168">
          <cell r="C168">
            <v>0</v>
          </cell>
          <cell r="G168" t="str">
            <v>30101</v>
          </cell>
        </row>
        <row r="169">
          <cell r="C169">
            <v>0</v>
          </cell>
          <cell r="G169" t="str">
            <v>30101</v>
          </cell>
        </row>
        <row r="170">
          <cell r="C170">
            <v>0</v>
          </cell>
          <cell r="G170" t="str">
            <v>30101</v>
          </cell>
        </row>
        <row r="171">
          <cell r="C171">
            <v>0</v>
          </cell>
          <cell r="G171" t="str">
            <v>30101</v>
          </cell>
        </row>
        <row r="172">
          <cell r="C172">
            <v>0</v>
          </cell>
          <cell r="G172" t="str">
            <v>30101</v>
          </cell>
        </row>
        <row r="173">
          <cell r="C173">
            <v>0</v>
          </cell>
          <cell r="G173" t="str">
            <v>30101</v>
          </cell>
        </row>
        <row r="174">
          <cell r="C174">
            <v>0</v>
          </cell>
          <cell r="G174" t="str">
            <v>30101</v>
          </cell>
        </row>
        <row r="175">
          <cell r="C175">
            <v>0</v>
          </cell>
          <cell r="G175" t="str">
            <v>30101</v>
          </cell>
        </row>
        <row r="176">
          <cell r="C176">
            <v>0</v>
          </cell>
          <cell r="G176" t="str">
            <v>30101</v>
          </cell>
        </row>
        <row r="177">
          <cell r="C177">
            <v>0</v>
          </cell>
          <cell r="G177" t="str">
            <v>30101</v>
          </cell>
        </row>
        <row r="178">
          <cell r="C178">
            <v>0</v>
          </cell>
          <cell r="G178" t="str">
            <v>30101</v>
          </cell>
        </row>
        <row r="179">
          <cell r="C179">
            <v>0</v>
          </cell>
          <cell r="G179" t="str">
            <v>30101</v>
          </cell>
        </row>
        <row r="180">
          <cell r="C180">
            <v>0</v>
          </cell>
          <cell r="G180" t="str">
            <v>30101</v>
          </cell>
        </row>
        <row r="181">
          <cell r="C181">
            <v>0</v>
          </cell>
          <cell r="G181" t="str">
            <v>30101</v>
          </cell>
        </row>
        <row r="182">
          <cell r="C182">
            <v>0</v>
          </cell>
          <cell r="G182" t="str">
            <v>30101</v>
          </cell>
        </row>
        <row r="183">
          <cell r="C183">
            <v>0</v>
          </cell>
          <cell r="G183" t="str">
            <v>30101</v>
          </cell>
        </row>
        <row r="184">
          <cell r="C184">
            <v>0</v>
          </cell>
          <cell r="G184" t="str">
            <v>30101</v>
          </cell>
        </row>
        <row r="185">
          <cell r="C185">
            <v>0</v>
          </cell>
          <cell r="G185" t="str">
            <v>30101</v>
          </cell>
        </row>
        <row r="186">
          <cell r="C186">
            <v>0</v>
          </cell>
          <cell r="G186" t="str">
            <v>30101</v>
          </cell>
        </row>
        <row r="187">
          <cell r="C187">
            <v>0</v>
          </cell>
          <cell r="G187" t="str">
            <v>30101</v>
          </cell>
        </row>
        <row r="188">
          <cell r="C188">
            <v>0</v>
          </cell>
          <cell r="G188" t="str">
            <v>30101</v>
          </cell>
        </row>
        <row r="189">
          <cell r="C189">
            <v>0</v>
          </cell>
          <cell r="G189" t="str">
            <v>30101</v>
          </cell>
        </row>
        <row r="190">
          <cell r="C190">
            <v>0</v>
          </cell>
          <cell r="G190" t="str">
            <v>30101</v>
          </cell>
        </row>
        <row r="191">
          <cell r="C191">
            <v>29651.439999999999</v>
          </cell>
          <cell r="G191" t="str">
            <v>30201</v>
          </cell>
        </row>
        <row r="192">
          <cell r="C192">
            <v>0</v>
          </cell>
          <cell r="G192" t="str">
            <v>30201</v>
          </cell>
        </row>
        <row r="193">
          <cell r="C193">
            <v>0</v>
          </cell>
          <cell r="G193" t="str">
            <v>30201</v>
          </cell>
        </row>
        <row r="194">
          <cell r="C194">
            <v>0</v>
          </cell>
          <cell r="G194" t="str">
            <v>30201</v>
          </cell>
        </row>
        <row r="195">
          <cell r="C195">
            <v>0</v>
          </cell>
          <cell r="G195" t="str">
            <v>30201</v>
          </cell>
        </row>
        <row r="196">
          <cell r="C196">
            <v>0</v>
          </cell>
          <cell r="G196" t="str">
            <v>30201</v>
          </cell>
        </row>
        <row r="197">
          <cell r="C197">
            <v>0</v>
          </cell>
          <cell r="G197" t="str">
            <v>30201</v>
          </cell>
        </row>
        <row r="198">
          <cell r="C198">
            <v>0</v>
          </cell>
          <cell r="G198" t="str">
            <v>30201</v>
          </cell>
        </row>
        <row r="199">
          <cell r="C199">
            <v>0</v>
          </cell>
          <cell r="G199" t="str">
            <v>30201</v>
          </cell>
        </row>
        <row r="200">
          <cell r="C200">
            <v>0</v>
          </cell>
          <cell r="G200" t="str">
            <v>30201</v>
          </cell>
        </row>
        <row r="201">
          <cell r="C201">
            <v>23269.5</v>
          </cell>
          <cell r="G201" t="str">
            <v>30201</v>
          </cell>
        </row>
        <row r="202">
          <cell r="C202">
            <v>61898.52</v>
          </cell>
          <cell r="G202" t="str">
            <v>30201</v>
          </cell>
        </row>
        <row r="203">
          <cell r="C203">
            <v>160</v>
          </cell>
          <cell r="G203" t="str">
            <v>30201</v>
          </cell>
        </row>
        <row r="204">
          <cell r="C204">
            <v>0</v>
          </cell>
          <cell r="G204" t="str">
            <v>30201</v>
          </cell>
        </row>
        <row r="205">
          <cell r="C205">
            <v>0</v>
          </cell>
          <cell r="G205" t="str">
            <v>30201</v>
          </cell>
        </row>
        <row r="206">
          <cell r="C206">
            <v>0</v>
          </cell>
          <cell r="G206" t="str">
            <v>30201</v>
          </cell>
        </row>
        <row r="207">
          <cell r="C207">
            <v>0</v>
          </cell>
          <cell r="G207" t="str">
            <v>30201</v>
          </cell>
        </row>
        <row r="208">
          <cell r="C208">
            <v>0</v>
          </cell>
          <cell r="G208" t="str">
            <v>30201</v>
          </cell>
        </row>
        <row r="209">
          <cell r="C209">
            <v>13.4</v>
          </cell>
          <cell r="G209" t="str">
            <v>30201</v>
          </cell>
        </row>
        <row r="210">
          <cell r="C210">
            <v>0</v>
          </cell>
          <cell r="G210" t="str">
            <v>30201</v>
          </cell>
        </row>
        <row r="211">
          <cell r="C211">
            <v>0</v>
          </cell>
          <cell r="G211" t="str">
            <v>30201</v>
          </cell>
        </row>
        <row r="212">
          <cell r="C212">
            <v>0</v>
          </cell>
          <cell r="G212" t="str">
            <v>30201</v>
          </cell>
        </row>
        <row r="213">
          <cell r="C213">
            <v>0</v>
          </cell>
          <cell r="G213" t="str">
            <v>30201</v>
          </cell>
        </row>
        <row r="214">
          <cell r="C214">
            <v>0</v>
          </cell>
          <cell r="G214" t="str">
            <v>30201</v>
          </cell>
        </row>
        <row r="215">
          <cell r="C215">
            <v>10448.15</v>
          </cell>
          <cell r="G215" t="str">
            <v>30201</v>
          </cell>
        </row>
        <row r="216">
          <cell r="C216">
            <v>35</v>
          </cell>
          <cell r="G216" t="str">
            <v>30201</v>
          </cell>
        </row>
        <row r="217">
          <cell r="C217">
            <v>0</v>
          </cell>
          <cell r="G217" t="str">
            <v>30201</v>
          </cell>
        </row>
        <row r="218">
          <cell r="C218">
            <v>0</v>
          </cell>
          <cell r="G218" t="str">
            <v>30201</v>
          </cell>
        </row>
        <row r="219">
          <cell r="C219">
            <v>0</v>
          </cell>
          <cell r="G219" t="str">
            <v>30201</v>
          </cell>
        </row>
        <row r="220">
          <cell r="C220">
            <v>0</v>
          </cell>
          <cell r="G220" t="str">
            <v>30201</v>
          </cell>
        </row>
        <row r="221">
          <cell r="C221">
            <v>0</v>
          </cell>
          <cell r="G221" t="str">
            <v>30201</v>
          </cell>
        </row>
        <row r="222">
          <cell r="C222">
            <v>0</v>
          </cell>
          <cell r="G222" t="str">
            <v>30201</v>
          </cell>
        </row>
        <row r="223">
          <cell r="C223">
            <v>0</v>
          </cell>
          <cell r="G223" t="str">
            <v>30201</v>
          </cell>
        </row>
        <row r="224">
          <cell r="C224">
            <v>0</v>
          </cell>
          <cell r="G224" t="str">
            <v>30201</v>
          </cell>
        </row>
        <row r="225">
          <cell r="C225">
            <v>0</v>
          </cell>
          <cell r="G225" t="str">
            <v>30201</v>
          </cell>
        </row>
        <row r="226">
          <cell r="C226">
            <v>0</v>
          </cell>
          <cell r="G226" t="str">
            <v>30201</v>
          </cell>
        </row>
        <row r="227">
          <cell r="C227">
            <v>0</v>
          </cell>
          <cell r="G227" t="str">
            <v>30201</v>
          </cell>
        </row>
        <row r="228">
          <cell r="C228">
            <v>0</v>
          </cell>
          <cell r="G228" t="str">
            <v>30201</v>
          </cell>
        </row>
        <row r="229">
          <cell r="C229">
            <v>0</v>
          </cell>
          <cell r="G229" t="str">
            <v>30201</v>
          </cell>
        </row>
        <row r="230">
          <cell r="C230">
            <v>545</v>
          </cell>
          <cell r="G230" t="str">
            <v>30201</v>
          </cell>
        </row>
        <row r="231">
          <cell r="C231">
            <v>0</v>
          </cell>
          <cell r="G231" t="str">
            <v>30201</v>
          </cell>
        </row>
        <row r="232">
          <cell r="C232">
            <v>0</v>
          </cell>
          <cell r="G232" t="str">
            <v>30201</v>
          </cell>
        </row>
        <row r="233">
          <cell r="C233">
            <v>-50</v>
          </cell>
          <cell r="G233" t="str">
            <v>30201</v>
          </cell>
        </row>
        <row r="234">
          <cell r="C234">
            <v>0</v>
          </cell>
          <cell r="G234" t="str">
            <v>30201</v>
          </cell>
        </row>
        <row r="235">
          <cell r="C235">
            <v>0</v>
          </cell>
          <cell r="G235" t="str">
            <v>30201</v>
          </cell>
        </row>
        <row r="236">
          <cell r="C236">
            <v>0</v>
          </cell>
          <cell r="G236" t="str">
            <v>30201</v>
          </cell>
        </row>
        <row r="237">
          <cell r="C237">
            <v>0</v>
          </cell>
          <cell r="G237" t="str">
            <v>30201</v>
          </cell>
        </row>
        <row r="238">
          <cell r="C238">
            <v>0</v>
          </cell>
          <cell r="G238" t="str">
            <v>30201</v>
          </cell>
        </row>
        <row r="239">
          <cell r="C239">
            <v>0</v>
          </cell>
          <cell r="G239" t="str">
            <v>30201</v>
          </cell>
        </row>
        <row r="240">
          <cell r="C240">
            <v>10838.84</v>
          </cell>
          <cell r="G240" t="str">
            <v>30201</v>
          </cell>
        </row>
        <row r="241">
          <cell r="C241">
            <v>0</v>
          </cell>
          <cell r="G241" t="str">
            <v>30201</v>
          </cell>
        </row>
        <row r="242">
          <cell r="C242">
            <v>0</v>
          </cell>
          <cell r="G242" t="str">
            <v>30201</v>
          </cell>
        </row>
        <row r="243">
          <cell r="C243">
            <v>0</v>
          </cell>
          <cell r="G243" t="str">
            <v>30201</v>
          </cell>
        </row>
        <row r="244">
          <cell r="C244">
            <v>0</v>
          </cell>
          <cell r="G244" t="str">
            <v>30201</v>
          </cell>
        </row>
        <row r="245">
          <cell r="C245">
            <v>0</v>
          </cell>
          <cell r="G245" t="str">
            <v>30201</v>
          </cell>
        </row>
        <row r="246">
          <cell r="C246">
            <v>0</v>
          </cell>
          <cell r="G246" t="str">
            <v>30201</v>
          </cell>
        </row>
        <row r="247">
          <cell r="C247">
            <v>0</v>
          </cell>
          <cell r="G247" t="str">
            <v>30201</v>
          </cell>
        </row>
        <row r="248">
          <cell r="C248">
            <v>0</v>
          </cell>
          <cell r="G248" t="str">
            <v>30201</v>
          </cell>
        </row>
        <row r="249">
          <cell r="C249">
            <v>232.5</v>
          </cell>
          <cell r="G249" t="str">
            <v>30201</v>
          </cell>
        </row>
        <row r="250">
          <cell r="C250">
            <v>0</v>
          </cell>
          <cell r="G250" t="str">
            <v>30201</v>
          </cell>
        </row>
        <row r="251">
          <cell r="C251">
            <v>0</v>
          </cell>
          <cell r="G251" t="str">
            <v>30201</v>
          </cell>
        </row>
        <row r="252">
          <cell r="C252">
            <v>0</v>
          </cell>
          <cell r="G252" t="str">
            <v>30201</v>
          </cell>
        </row>
        <row r="253">
          <cell r="C253">
            <v>0</v>
          </cell>
          <cell r="G253" t="str">
            <v>30201</v>
          </cell>
        </row>
        <row r="254">
          <cell r="C254">
            <v>0</v>
          </cell>
          <cell r="G254" t="str">
            <v>30201</v>
          </cell>
        </row>
        <row r="255">
          <cell r="C255">
            <v>0</v>
          </cell>
          <cell r="G255" t="str">
            <v>30201</v>
          </cell>
        </row>
        <row r="256">
          <cell r="C256">
            <v>0</v>
          </cell>
          <cell r="G256" t="str">
            <v>30201</v>
          </cell>
        </row>
        <row r="257">
          <cell r="C257">
            <v>0</v>
          </cell>
          <cell r="G257" t="str">
            <v>30401</v>
          </cell>
        </row>
        <row r="258">
          <cell r="C258">
            <v>0</v>
          </cell>
          <cell r="G258" t="str">
            <v>30401</v>
          </cell>
        </row>
        <row r="259">
          <cell r="C259">
            <v>0</v>
          </cell>
          <cell r="G259" t="str">
            <v>30401</v>
          </cell>
        </row>
        <row r="260">
          <cell r="C260">
            <v>0</v>
          </cell>
          <cell r="G260" t="str">
            <v>30401</v>
          </cell>
        </row>
        <row r="261">
          <cell r="C261">
            <v>0</v>
          </cell>
          <cell r="G261" t="str">
            <v>30401</v>
          </cell>
        </row>
        <row r="262">
          <cell r="C262">
            <v>0</v>
          </cell>
          <cell r="G262" t="str">
            <v>30401</v>
          </cell>
        </row>
        <row r="263">
          <cell r="C263">
            <v>0</v>
          </cell>
          <cell r="G263" t="str">
            <v>30401</v>
          </cell>
        </row>
        <row r="264">
          <cell r="C264">
            <v>0</v>
          </cell>
          <cell r="G264" t="str">
            <v>30401</v>
          </cell>
        </row>
        <row r="265">
          <cell r="C265">
            <v>0</v>
          </cell>
          <cell r="G265" t="str">
            <v>30401</v>
          </cell>
        </row>
        <row r="266">
          <cell r="C266">
            <v>0</v>
          </cell>
          <cell r="G266" t="str">
            <v>30401</v>
          </cell>
        </row>
        <row r="267">
          <cell r="C267">
            <v>0</v>
          </cell>
          <cell r="G267" t="str">
            <v>30401</v>
          </cell>
        </row>
        <row r="268">
          <cell r="C268">
            <v>7574</v>
          </cell>
          <cell r="G268" t="str">
            <v>30401</v>
          </cell>
        </row>
        <row r="269">
          <cell r="C269">
            <v>0</v>
          </cell>
          <cell r="G269" t="str">
            <v>30401</v>
          </cell>
        </row>
        <row r="270">
          <cell r="C270">
            <v>0</v>
          </cell>
          <cell r="G270" t="str">
            <v>30401</v>
          </cell>
        </row>
        <row r="271">
          <cell r="C271">
            <v>0</v>
          </cell>
          <cell r="G271" t="str">
            <v>30401</v>
          </cell>
        </row>
        <row r="272">
          <cell r="C272">
            <v>0</v>
          </cell>
          <cell r="G272" t="str">
            <v>30401</v>
          </cell>
        </row>
        <row r="273">
          <cell r="C273">
            <v>0</v>
          </cell>
          <cell r="G273" t="str">
            <v>30401</v>
          </cell>
        </row>
        <row r="274">
          <cell r="C274">
            <v>10779.71</v>
          </cell>
          <cell r="G274" t="str">
            <v>30401</v>
          </cell>
        </row>
        <row r="275">
          <cell r="C275">
            <v>0</v>
          </cell>
          <cell r="G275" t="str">
            <v>30401</v>
          </cell>
        </row>
        <row r="276">
          <cell r="C276">
            <v>0</v>
          </cell>
          <cell r="G276" t="str">
            <v>30401</v>
          </cell>
        </row>
        <row r="277">
          <cell r="C277">
            <v>529.83000000000004</v>
          </cell>
          <cell r="G277" t="str">
            <v>30401</v>
          </cell>
        </row>
        <row r="278">
          <cell r="C278">
            <v>0</v>
          </cell>
          <cell r="G278" t="str">
            <v>30401</v>
          </cell>
        </row>
        <row r="279">
          <cell r="C279">
            <v>0</v>
          </cell>
          <cell r="G279" t="str">
            <v>30401</v>
          </cell>
        </row>
        <row r="280">
          <cell r="C280">
            <v>0</v>
          </cell>
          <cell r="G280" t="str">
            <v>30401</v>
          </cell>
        </row>
        <row r="281">
          <cell r="C281">
            <v>0</v>
          </cell>
          <cell r="G281" t="str">
            <v>30401</v>
          </cell>
        </row>
        <row r="282">
          <cell r="C282">
            <v>0</v>
          </cell>
          <cell r="G282" t="str">
            <v>30401</v>
          </cell>
        </row>
        <row r="283">
          <cell r="C283">
            <v>0</v>
          </cell>
          <cell r="G283" t="str">
            <v>30401</v>
          </cell>
        </row>
        <row r="284">
          <cell r="C284">
            <v>-80.5</v>
          </cell>
          <cell r="G284" t="str">
            <v>30401</v>
          </cell>
        </row>
        <row r="285">
          <cell r="C285">
            <v>26130.37</v>
          </cell>
          <cell r="G285" t="str">
            <v>30402</v>
          </cell>
        </row>
        <row r="286">
          <cell r="C286">
            <v>0</v>
          </cell>
          <cell r="G286" t="str">
            <v>30402</v>
          </cell>
        </row>
        <row r="287">
          <cell r="C287">
            <v>0</v>
          </cell>
          <cell r="G287" t="str">
            <v>30402</v>
          </cell>
        </row>
        <row r="288">
          <cell r="C288">
            <v>0</v>
          </cell>
          <cell r="G288" t="str">
            <v>30402</v>
          </cell>
        </row>
        <row r="289">
          <cell r="C289">
            <v>0</v>
          </cell>
          <cell r="G289" t="str">
            <v>30402</v>
          </cell>
        </row>
        <row r="290">
          <cell r="C290">
            <v>0</v>
          </cell>
          <cell r="G290" t="str">
            <v>30402</v>
          </cell>
        </row>
        <row r="291">
          <cell r="C291">
            <v>0</v>
          </cell>
          <cell r="G291" t="str">
            <v>30402</v>
          </cell>
        </row>
        <row r="292">
          <cell r="C292">
            <v>90</v>
          </cell>
          <cell r="G292" t="str">
            <v>30402</v>
          </cell>
        </row>
        <row r="293">
          <cell r="C293">
            <v>0</v>
          </cell>
          <cell r="G293" t="str">
            <v>30402</v>
          </cell>
        </row>
        <row r="294">
          <cell r="C294">
            <v>0</v>
          </cell>
          <cell r="G294" t="str">
            <v>30402</v>
          </cell>
        </row>
        <row r="295">
          <cell r="C295">
            <v>0</v>
          </cell>
          <cell r="G295" t="str">
            <v>30402</v>
          </cell>
        </row>
        <row r="296">
          <cell r="C296">
            <v>383.5</v>
          </cell>
          <cell r="G296" t="str">
            <v>30402</v>
          </cell>
        </row>
        <row r="297">
          <cell r="C297">
            <v>0</v>
          </cell>
          <cell r="G297" t="str">
            <v>30402</v>
          </cell>
        </row>
        <row r="298">
          <cell r="C298">
            <v>0</v>
          </cell>
          <cell r="G298" t="str">
            <v>30402</v>
          </cell>
        </row>
        <row r="299">
          <cell r="C299">
            <v>0</v>
          </cell>
          <cell r="G299" t="str">
            <v>30402</v>
          </cell>
        </row>
        <row r="300">
          <cell r="C300">
            <v>0</v>
          </cell>
          <cell r="G300" t="str">
            <v>30402</v>
          </cell>
        </row>
        <row r="301">
          <cell r="C301">
            <v>0</v>
          </cell>
          <cell r="G301" t="str">
            <v>30402</v>
          </cell>
        </row>
        <row r="302">
          <cell r="C302">
            <v>0</v>
          </cell>
          <cell r="G302" t="str">
            <v>30402</v>
          </cell>
        </row>
        <row r="303">
          <cell r="C303">
            <v>17652.919999999998</v>
          </cell>
          <cell r="G303" t="str">
            <v>30402</v>
          </cell>
        </row>
        <row r="304">
          <cell r="C304">
            <v>0</v>
          </cell>
          <cell r="G304" t="str">
            <v>30402</v>
          </cell>
        </row>
        <row r="305">
          <cell r="C305">
            <v>0</v>
          </cell>
          <cell r="G305" t="str">
            <v>30402</v>
          </cell>
        </row>
        <row r="306">
          <cell r="C306">
            <v>0</v>
          </cell>
          <cell r="G306" t="str">
            <v>30402</v>
          </cell>
        </row>
        <row r="307">
          <cell r="C307">
            <v>0</v>
          </cell>
          <cell r="G307" t="str">
            <v>30402</v>
          </cell>
        </row>
        <row r="308">
          <cell r="C308">
            <v>0</v>
          </cell>
          <cell r="G308" t="str">
            <v>30402</v>
          </cell>
        </row>
        <row r="309">
          <cell r="C309">
            <v>0</v>
          </cell>
          <cell r="G309" t="str">
            <v>30402</v>
          </cell>
        </row>
        <row r="310">
          <cell r="C310">
            <v>0</v>
          </cell>
          <cell r="G310" t="str">
            <v>30402</v>
          </cell>
        </row>
        <row r="311">
          <cell r="C311">
            <v>0</v>
          </cell>
          <cell r="G311" t="str">
            <v>30402</v>
          </cell>
        </row>
        <row r="312">
          <cell r="C312">
            <v>0</v>
          </cell>
          <cell r="G312" t="str">
            <v>30402</v>
          </cell>
        </row>
        <row r="313">
          <cell r="C313">
            <v>0</v>
          </cell>
          <cell r="G313" t="str">
            <v>30402</v>
          </cell>
        </row>
        <row r="314">
          <cell r="C314">
            <v>104.59</v>
          </cell>
          <cell r="G314" t="str">
            <v>30402</v>
          </cell>
        </row>
        <row r="315">
          <cell r="C315">
            <v>0</v>
          </cell>
          <cell r="G315" t="str">
            <v>30402</v>
          </cell>
        </row>
        <row r="316">
          <cell r="C316">
            <v>0</v>
          </cell>
          <cell r="G316" t="str">
            <v>30402</v>
          </cell>
        </row>
        <row r="317">
          <cell r="C317">
            <v>0</v>
          </cell>
          <cell r="G317" t="str">
            <v>30402</v>
          </cell>
        </row>
        <row r="318">
          <cell r="C318">
            <v>0</v>
          </cell>
          <cell r="G318" t="str">
            <v>30402</v>
          </cell>
        </row>
        <row r="319">
          <cell r="C319">
            <v>0</v>
          </cell>
          <cell r="G319" t="str">
            <v>30402</v>
          </cell>
        </row>
        <row r="320">
          <cell r="C320">
            <v>0</v>
          </cell>
          <cell r="G320" t="str">
            <v>30402</v>
          </cell>
        </row>
        <row r="321">
          <cell r="C321">
            <v>0</v>
          </cell>
          <cell r="G321" t="str">
            <v>30402</v>
          </cell>
        </row>
        <row r="322">
          <cell r="C322">
            <v>0</v>
          </cell>
          <cell r="G322" t="str">
            <v>30402</v>
          </cell>
        </row>
        <row r="323">
          <cell r="C323">
            <v>0</v>
          </cell>
          <cell r="G323" t="str">
            <v>30402</v>
          </cell>
        </row>
        <row r="324">
          <cell r="C324">
            <v>0</v>
          </cell>
          <cell r="G324" t="str">
            <v>30402</v>
          </cell>
        </row>
        <row r="325">
          <cell r="C325">
            <v>0</v>
          </cell>
          <cell r="G325" t="str">
            <v>30402</v>
          </cell>
        </row>
        <row r="326">
          <cell r="C326">
            <v>0</v>
          </cell>
          <cell r="G326" t="str">
            <v>30402</v>
          </cell>
        </row>
        <row r="327">
          <cell r="C327">
            <v>0</v>
          </cell>
          <cell r="G327" t="str">
            <v>30402</v>
          </cell>
        </row>
        <row r="328">
          <cell r="C328">
            <v>0</v>
          </cell>
          <cell r="G328" t="str">
            <v>30402</v>
          </cell>
        </row>
        <row r="329">
          <cell r="C329">
            <v>-6875</v>
          </cell>
          <cell r="G329" t="str">
            <v>30402</v>
          </cell>
        </row>
        <row r="330">
          <cell r="C330">
            <v>0</v>
          </cell>
          <cell r="G330" t="str">
            <v>30402</v>
          </cell>
        </row>
        <row r="331">
          <cell r="C331">
            <v>919</v>
          </cell>
          <cell r="G331" t="str">
            <v>30403</v>
          </cell>
        </row>
        <row r="332">
          <cell r="C332">
            <v>0</v>
          </cell>
          <cell r="G332" t="str">
            <v>30403</v>
          </cell>
        </row>
        <row r="333">
          <cell r="C333">
            <v>0</v>
          </cell>
          <cell r="G333" t="str">
            <v>30403</v>
          </cell>
        </row>
        <row r="334">
          <cell r="C334">
            <v>0</v>
          </cell>
          <cell r="G334" t="str">
            <v>30403</v>
          </cell>
        </row>
        <row r="335">
          <cell r="C335">
            <v>0</v>
          </cell>
          <cell r="G335" t="str">
            <v>30403</v>
          </cell>
        </row>
        <row r="336">
          <cell r="C336">
            <v>0</v>
          </cell>
          <cell r="G336" t="str">
            <v>30403</v>
          </cell>
        </row>
        <row r="337">
          <cell r="C337">
            <v>0</v>
          </cell>
          <cell r="G337" t="str">
            <v>30403</v>
          </cell>
        </row>
        <row r="338">
          <cell r="C338">
            <v>0</v>
          </cell>
          <cell r="G338" t="str">
            <v>30403</v>
          </cell>
        </row>
        <row r="339">
          <cell r="C339">
            <v>0</v>
          </cell>
          <cell r="G339" t="str">
            <v>30403</v>
          </cell>
        </row>
        <row r="340">
          <cell r="C340">
            <v>0</v>
          </cell>
          <cell r="G340" t="str">
            <v>30403</v>
          </cell>
        </row>
        <row r="341">
          <cell r="C341">
            <v>0</v>
          </cell>
          <cell r="G341" t="str">
            <v>30403</v>
          </cell>
        </row>
        <row r="342">
          <cell r="C342">
            <v>0</v>
          </cell>
          <cell r="G342" t="str">
            <v>30403</v>
          </cell>
        </row>
        <row r="343">
          <cell r="C343">
            <v>0</v>
          </cell>
          <cell r="G343" t="str">
            <v>30403</v>
          </cell>
        </row>
        <row r="344">
          <cell r="C344">
            <v>0</v>
          </cell>
          <cell r="G344" t="str">
            <v>30403</v>
          </cell>
        </row>
        <row r="345">
          <cell r="C345">
            <v>0</v>
          </cell>
          <cell r="G345" t="str">
            <v>30403</v>
          </cell>
        </row>
        <row r="346">
          <cell r="C346">
            <v>0</v>
          </cell>
          <cell r="G346" t="str">
            <v>30403</v>
          </cell>
        </row>
        <row r="347">
          <cell r="C347">
            <v>2616.37</v>
          </cell>
          <cell r="G347" t="str">
            <v>30403</v>
          </cell>
        </row>
        <row r="348">
          <cell r="C348">
            <v>0</v>
          </cell>
          <cell r="G348" t="str">
            <v>30403</v>
          </cell>
        </row>
        <row r="349">
          <cell r="C349">
            <v>0</v>
          </cell>
          <cell r="G349" t="str">
            <v>30403</v>
          </cell>
        </row>
        <row r="350">
          <cell r="C350">
            <v>0</v>
          </cell>
          <cell r="G350" t="str">
            <v>30403</v>
          </cell>
        </row>
        <row r="351">
          <cell r="C351">
            <v>0</v>
          </cell>
          <cell r="G351" t="str">
            <v>30403</v>
          </cell>
        </row>
        <row r="352">
          <cell r="C352">
            <v>0</v>
          </cell>
          <cell r="G352" t="str">
            <v>30403</v>
          </cell>
        </row>
        <row r="353">
          <cell r="C353">
            <v>0</v>
          </cell>
          <cell r="G353" t="str">
            <v>30403</v>
          </cell>
        </row>
        <row r="354">
          <cell r="C354">
            <v>0</v>
          </cell>
          <cell r="G354" t="str">
            <v>30403</v>
          </cell>
        </row>
        <row r="355">
          <cell r="C355">
            <v>0</v>
          </cell>
          <cell r="G355" t="str">
            <v>30403</v>
          </cell>
        </row>
        <row r="356">
          <cell r="C356">
            <v>0</v>
          </cell>
          <cell r="G356" t="str">
            <v>30403</v>
          </cell>
        </row>
        <row r="357">
          <cell r="C357">
            <v>0</v>
          </cell>
          <cell r="G357" t="str">
            <v>30403</v>
          </cell>
        </row>
        <row r="358">
          <cell r="C358">
            <v>61859.47</v>
          </cell>
          <cell r="G358" t="str">
            <v>30403</v>
          </cell>
        </row>
        <row r="359">
          <cell r="C359">
            <v>-72</v>
          </cell>
          <cell r="G359" t="str">
            <v>30404</v>
          </cell>
        </row>
        <row r="360">
          <cell r="C360">
            <v>0</v>
          </cell>
          <cell r="G360" t="str">
            <v>30404</v>
          </cell>
        </row>
        <row r="361">
          <cell r="C361">
            <v>0</v>
          </cell>
          <cell r="G361" t="str">
            <v>30404</v>
          </cell>
        </row>
        <row r="362">
          <cell r="C362">
            <v>0</v>
          </cell>
          <cell r="G362" t="str">
            <v>30404</v>
          </cell>
        </row>
        <row r="363">
          <cell r="C363">
            <v>0</v>
          </cell>
          <cell r="G363" t="str">
            <v>30404</v>
          </cell>
        </row>
        <row r="364">
          <cell r="C364">
            <v>0</v>
          </cell>
          <cell r="G364" t="str">
            <v>30404</v>
          </cell>
        </row>
        <row r="365">
          <cell r="C365">
            <v>0</v>
          </cell>
          <cell r="G365" t="str">
            <v>30404</v>
          </cell>
        </row>
        <row r="366">
          <cell r="C366">
            <v>0</v>
          </cell>
          <cell r="G366" t="str">
            <v>30404</v>
          </cell>
        </row>
        <row r="367">
          <cell r="C367">
            <v>0</v>
          </cell>
          <cell r="G367" t="str">
            <v>30404</v>
          </cell>
        </row>
        <row r="368">
          <cell r="C368">
            <v>0</v>
          </cell>
          <cell r="G368" t="str">
            <v>30404</v>
          </cell>
        </row>
        <row r="369">
          <cell r="C369">
            <v>0</v>
          </cell>
          <cell r="G369" t="str">
            <v>30404</v>
          </cell>
        </row>
        <row r="370">
          <cell r="C370">
            <v>0</v>
          </cell>
          <cell r="G370" t="str">
            <v>30404</v>
          </cell>
        </row>
        <row r="371">
          <cell r="C371">
            <v>0</v>
          </cell>
          <cell r="G371" t="str">
            <v>30404</v>
          </cell>
        </row>
        <row r="372">
          <cell r="C372">
            <v>0</v>
          </cell>
          <cell r="G372" t="str">
            <v>30404</v>
          </cell>
        </row>
        <row r="373">
          <cell r="C373">
            <v>0</v>
          </cell>
          <cell r="G373" t="str">
            <v>30404</v>
          </cell>
        </row>
        <row r="374">
          <cell r="C374">
            <v>0</v>
          </cell>
          <cell r="G374" t="str">
            <v>30404</v>
          </cell>
        </row>
        <row r="375">
          <cell r="C375">
            <v>0</v>
          </cell>
          <cell r="G375" t="str">
            <v>30404</v>
          </cell>
        </row>
        <row r="376">
          <cell r="C376">
            <v>0</v>
          </cell>
          <cell r="G376" t="str">
            <v>30404</v>
          </cell>
        </row>
        <row r="377">
          <cell r="C377">
            <v>0</v>
          </cell>
          <cell r="G377" t="str">
            <v>30404</v>
          </cell>
        </row>
        <row r="378">
          <cell r="C378">
            <v>143446.64000000001</v>
          </cell>
          <cell r="G378" t="str">
            <v>30404</v>
          </cell>
        </row>
        <row r="379">
          <cell r="C379">
            <v>9056.99</v>
          </cell>
          <cell r="G379" t="str">
            <v>39904</v>
          </cell>
        </row>
        <row r="380">
          <cell r="C380">
            <v>0</v>
          </cell>
          <cell r="G380" t="str">
            <v>39904</v>
          </cell>
        </row>
        <row r="381">
          <cell r="C381">
            <v>0</v>
          </cell>
          <cell r="G381" t="str">
            <v>39904</v>
          </cell>
        </row>
        <row r="382">
          <cell r="C382">
            <v>0</v>
          </cell>
          <cell r="G382" t="str">
            <v>39904</v>
          </cell>
        </row>
        <row r="383">
          <cell r="C383">
            <v>0</v>
          </cell>
          <cell r="G383" t="str">
            <v>39904</v>
          </cell>
        </row>
        <row r="384">
          <cell r="C384">
            <v>0</v>
          </cell>
          <cell r="G384" t="str">
            <v>39904</v>
          </cell>
        </row>
        <row r="385">
          <cell r="C385">
            <v>0</v>
          </cell>
          <cell r="G385" t="str">
            <v>39904</v>
          </cell>
        </row>
        <row r="386">
          <cell r="C386">
            <v>0</v>
          </cell>
          <cell r="G386" t="str">
            <v>39904</v>
          </cell>
        </row>
        <row r="387">
          <cell r="C387">
            <v>0</v>
          </cell>
          <cell r="G387" t="str">
            <v>39904</v>
          </cell>
        </row>
        <row r="388">
          <cell r="C388">
            <v>0</v>
          </cell>
          <cell r="G388" t="str">
            <v>39904</v>
          </cell>
        </row>
        <row r="389">
          <cell r="C389">
            <v>0</v>
          </cell>
          <cell r="G389" t="str">
            <v>39904</v>
          </cell>
        </row>
        <row r="390">
          <cell r="C390">
            <v>0</v>
          </cell>
          <cell r="G390" t="str">
            <v>39904</v>
          </cell>
        </row>
        <row r="391">
          <cell r="C391">
            <v>0</v>
          </cell>
          <cell r="G391" t="str">
            <v>39904</v>
          </cell>
        </row>
        <row r="392">
          <cell r="C392">
            <v>0</v>
          </cell>
          <cell r="G392" t="str">
            <v>39904</v>
          </cell>
        </row>
        <row r="393">
          <cell r="C393">
            <v>54.6</v>
          </cell>
          <cell r="G393" t="str">
            <v>39904</v>
          </cell>
        </row>
        <row r="394">
          <cell r="C394">
            <v>260</v>
          </cell>
          <cell r="G394" t="str">
            <v>39904</v>
          </cell>
        </row>
        <row r="395">
          <cell r="C395">
            <v>0</v>
          </cell>
          <cell r="G395" t="str">
            <v>39904</v>
          </cell>
        </row>
        <row r="396">
          <cell r="C396">
            <v>0</v>
          </cell>
          <cell r="G396" t="str">
            <v>39904</v>
          </cell>
        </row>
        <row r="397">
          <cell r="C397">
            <v>0</v>
          </cell>
          <cell r="G397" t="str">
            <v>39904</v>
          </cell>
        </row>
        <row r="398">
          <cell r="C398">
            <v>9606.89</v>
          </cell>
          <cell r="G398" t="str">
            <v>39904</v>
          </cell>
        </row>
        <row r="399">
          <cell r="C399">
            <v>0</v>
          </cell>
          <cell r="G399" t="str">
            <v>39904</v>
          </cell>
        </row>
        <row r="400">
          <cell r="C400">
            <v>9563.66</v>
          </cell>
          <cell r="G400" t="str">
            <v>39904</v>
          </cell>
        </row>
        <row r="401">
          <cell r="C401">
            <v>0</v>
          </cell>
          <cell r="G401" t="str">
            <v>39904</v>
          </cell>
        </row>
        <row r="402">
          <cell r="C402">
            <v>0</v>
          </cell>
          <cell r="G402" t="str">
            <v>39904</v>
          </cell>
        </row>
        <row r="403">
          <cell r="C403">
            <v>0</v>
          </cell>
          <cell r="G403" t="str">
            <v>39904</v>
          </cell>
        </row>
        <row r="404">
          <cell r="C404">
            <v>99</v>
          </cell>
          <cell r="G404" t="str">
            <v>39904</v>
          </cell>
        </row>
        <row r="405">
          <cell r="C405">
            <v>0</v>
          </cell>
          <cell r="G405" t="str">
            <v>39904</v>
          </cell>
        </row>
        <row r="406">
          <cell r="C406">
            <v>0</v>
          </cell>
          <cell r="G406" t="str">
            <v>39904</v>
          </cell>
        </row>
        <row r="407">
          <cell r="C407">
            <v>0</v>
          </cell>
          <cell r="G407" t="str">
            <v>39904</v>
          </cell>
        </row>
        <row r="408">
          <cell r="C408">
            <v>0</v>
          </cell>
          <cell r="G408" t="str">
            <v>39904</v>
          </cell>
        </row>
        <row r="409">
          <cell r="C409">
            <v>0</v>
          </cell>
          <cell r="G409" t="str">
            <v>39904</v>
          </cell>
        </row>
        <row r="410">
          <cell r="C410">
            <v>0</v>
          </cell>
          <cell r="G410" t="str">
            <v>39904</v>
          </cell>
        </row>
        <row r="411">
          <cell r="C411">
            <v>0</v>
          </cell>
          <cell r="G411" t="str">
            <v>39904</v>
          </cell>
        </row>
        <row r="412">
          <cell r="C412">
            <v>0</v>
          </cell>
          <cell r="G412" t="str">
            <v>39904</v>
          </cell>
        </row>
        <row r="413">
          <cell r="C413">
            <v>0</v>
          </cell>
          <cell r="G413" t="str">
            <v>39904</v>
          </cell>
        </row>
        <row r="414">
          <cell r="C414">
            <v>0</v>
          </cell>
          <cell r="G414" t="str">
            <v>39904</v>
          </cell>
        </row>
        <row r="415">
          <cell r="C415">
            <v>0</v>
          </cell>
          <cell r="G415" t="str">
            <v>39904</v>
          </cell>
        </row>
        <row r="416">
          <cell r="C416">
            <v>0</v>
          </cell>
          <cell r="G416" t="str">
            <v>39904</v>
          </cell>
        </row>
        <row r="417">
          <cell r="C417">
            <v>0</v>
          </cell>
          <cell r="G417" t="str">
            <v>39904</v>
          </cell>
        </row>
        <row r="418">
          <cell r="C418">
            <v>0</v>
          </cell>
          <cell r="G418" t="str">
            <v>39904</v>
          </cell>
        </row>
        <row r="419">
          <cell r="C419">
            <v>0</v>
          </cell>
          <cell r="G419" t="str">
            <v>39904</v>
          </cell>
        </row>
        <row r="420">
          <cell r="C420">
            <v>0</v>
          </cell>
          <cell r="G420" t="str">
            <v>39904</v>
          </cell>
        </row>
        <row r="421">
          <cell r="C421">
            <v>0</v>
          </cell>
          <cell r="G421" t="str">
            <v>39904</v>
          </cell>
        </row>
        <row r="422">
          <cell r="C422">
            <v>0</v>
          </cell>
          <cell r="G422" t="str">
            <v>39904</v>
          </cell>
        </row>
        <row r="423">
          <cell r="C423">
            <v>-80</v>
          </cell>
          <cell r="G423" t="str">
            <v>39904</v>
          </cell>
        </row>
        <row r="424">
          <cell r="C424">
            <v>0</v>
          </cell>
          <cell r="G424" t="str">
            <v>39904</v>
          </cell>
        </row>
        <row r="425">
          <cell r="C425">
            <v>0</v>
          </cell>
          <cell r="G425" t="str">
            <v>39904</v>
          </cell>
        </row>
        <row r="426">
          <cell r="C426">
            <v>0</v>
          </cell>
          <cell r="G426" t="str">
            <v>39904</v>
          </cell>
        </row>
        <row r="427">
          <cell r="C427">
            <v>0</v>
          </cell>
          <cell r="G427" t="str">
            <v>39904</v>
          </cell>
        </row>
        <row r="428">
          <cell r="C428">
            <v>-1208.25</v>
          </cell>
          <cell r="G428" t="str">
            <v>39904</v>
          </cell>
        </row>
        <row r="429">
          <cell r="C429">
            <v>0</v>
          </cell>
          <cell r="G429" t="str">
            <v>39904</v>
          </cell>
        </row>
        <row r="430">
          <cell r="C430">
            <v>0</v>
          </cell>
          <cell r="G430" t="str">
            <v>39904</v>
          </cell>
        </row>
        <row r="431">
          <cell r="C431">
            <v>-385.15</v>
          </cell>
          <cell r="G431" t="str">
            <v>39904</v>
          </cell>
        </row>
        <row r="432">
          <cell r="C432">
            <v>0</v>
          </cell>
          <cell r="G432" t="str">
            <v>39904</v>
          </cell>
        </row>
        <row r="433">
          <cell r="C433">
            <v>0</v>
          </cell>
          <cell r="G433" t="str">
            <v>39904</v>
          </cell>
        </row>
        <row r="434">
          <cell r="C434">
            <v>0</v>
          </cell>
          <cell r="G434" t="str">
            <v>42001</v>
          </cell>
        </row>
        <row r="435">
          <cell r="C435">
            <v>10342</v>
          </cell>
          <cell r="G435" t="str">
            <v>42001</v>
          </cell>
        </row>
        <row r="436">
          <cell r="C436">
            <v>0</v>
          </cell>
          <cell r="G436" t="str">
            <v>42001</v>
          </cell>
        </row>
        <row r="437">
          <cell r="C437">
            <v>272.60000000000002</v>
          </cell>
          <cell r="G437" t="str">
            <v>42001</v>
          </cell>
        </row>
        <row r="438">
          <cell r="C438">
            <v>0</v>
          </cell>
          <cell r="G438" t="str">
            <v>42001</v>
          </cell>
        </row>
        <row r="439">
          <cell r="C439">
            <v>0</v>
          </cell>
          <cell r="G439" t="str">
            <v>42001</v>
          </cell>
        </row>
        <row r="440">
          <cell r="C440">
            <v>441.86</v>
          </cell>
          <cell r="G440" t="str">
            <v>42001</v>
          </cell>
        </row>
        <row r="441">
          <cell r="C441">
            <v>0</v>
          </cell>
          <cell r="G441" t="str">
            <v>42001</v>
          </cell>
        </row>
        <row r="442">
          <cell r="C442">
            <v>0</v>
          </cell>
          <cell r="G442" t="str">
            <v>42001</v>
          </cell>
        </row>
        <row r="443">
          <cell r="C443">
            <v>0</v>
          </cell>
          <cell r="G443" t="str">
            <v>42001</v>
          </cell>
        </row>
        <row r="444">
          <cell r="C444">
            <v>0</v>
          </cell>
          <cell r="G444" t="str">
            <v>42001</v>
          </cell>
        </row>
        <row r="445">
          <cell r="C445">
            <v>0</v>
          </cell>
          <cell r="G445" t="str">
            <v>42001</v>
          </cell>
        </row>
        <row r="446">
          <cell r="C446">
            <v>0</v>
          </cell>
          <cell r="G446" t="str">
            <v>42001</v>
          </cell>
        </row>
        <row r="447">
          <cell r="C447">
            <v>462</v>
          </cell>
          <cell r="G447" t="str">
            <v>42001</v>
          </cell>
        </row>
        <row r="448">
          <cell r="C448">
            <v>0</v>
          </cell>
          <cell r="G448" t="str">
            <v>42001</v>
          </cell>
        </row>
        <row r="449">
          <cell r="C449">
            <v>3850</v>
          </cell>
          <cell r="G449" t="str">
            <v>42001</v>
          </cell>
        </row>
        <row r="450">
          <cell r="C450">
            <v>-597.02</v>
          </cell>
          <cell r="G450" t="str">
            <v>42001</v>
          </cell>
        </row>
        <row r="451">
          <cell r="C451">
            <v>0</v>
          </cell>
          <cell r="G451" t="str">
            <v>42001</v>
          </cell>
        </row>
        <row r="452">
          <cell r="C452">
            <v>0</v>
          </cell>
          <cell r="G452" t="str">
            <v>42001</v>
          </cell>
        </row>
        <row r="453">
          <cell r="C453">
            <v>-4482</v>
          </cell>
          <cell r="G453" t="str">
            <v>42001</v>
          </cell>
        </row>
        <row r="454">
          <cell r="C454">
            <v>0</v>
          </cell>
          <cell r="G454" t="str">
            <v>42001</v>
          </cell>
        </row>
        <row r="455">
          <cell r="C455">
            <v>-21</v>
          </cell>
          <cell r="G455" t="str">
            <v>42001</v>
          </cell>
        </row>
        <row r="456">
          <cell r="C456">
            <v>0</v>
          </cell>
          <cell r="G456" t="str">
            <v>42001</v>
          </cell>
        </row>
        <row r="457">
          <cell r="C457">
            <v>-4543</v>
          </cell>
          <cell r="G457" t="str">
            <v>42001</v>
          </cell>
        </row>
        <row r="458">
          <cell r="C458">
            <v>-18695</v>
          </cell>
          <cell r="G458" t="str">
            <v>42001</v>
          </cell>
        </row>
        <row r="459">
          <cell r="C459">
            <v>-45600</v>
          </cell>
          <cell r="G459" t="str">
            <v>42001</v>
          </cell>
        </row>
        <row r="460">
          <cell r="C460">
            <v>-50</v>
          </cell>
          <cell r="G460" t="str">
            <v>42001</v>
          </cell>
        </row>
        <row r="461">
          <cell r="C461">
            <v>-343</v>
          </cell>
          <cell r="G461" t="str">
            <v>42001</v>
          </cell>
        </row>
        <row r="462">
          <cell r="C462">
            <v>0</v>
          </cell>
          <cell r="G462" t="str">
            <v>42001</v>
          </cell>
        </row>
        <row r="463">
          <cell r="C463">
            <v>-1722</v>
          </cell>
          <cell r="G463" t="str">
            <v>42001</v>
          </cell>
        </row>
        <row r="464">
          <cell r="C464">
            <v>-166.5</v>
          </cell>
          <cell r="G464" t="str">
            <v>42001</v>
          </cell>
        </row>
        <row r="465">
          <cell r="C465">
            <v>0</v>
          </cell>
          <cell r="G465" t="str">
            <v>42002</v>
          </cell>
        </row>
        <row r="466">
          <cell r="C466">
            <v>0</v>
          </cell>
          <cell r="G466" t="str">
            <v>42002</v>
          </cell>
        </row>
        <row r="467">
          <cell r="C467">
            <v>0</v>
          </cell>
          <cell r="G467" t="str">
            <v>42002</v>
          </cell>
        </row>
        <row r="468">
          <cell r="C468">
            <v>0</v>
          </cell>
          <cell r="G468" t="str">
            <v>42002</v>
          </cell>
        </row>
        <row r="469">
          <cell r="C469">
            <v>0</v>
          </cell>
          <cell r="G469" t="str">
            <v>42002</v>
          </cell>
        </row>
        <row r="470">
          <cell r="C470">
            <v>0</v>
          </cell>
          <cell r="G470" t="str">
            <v>42002</v>
          </cell>
        </row>
        <row r="471">
          <cell r="C471">
            <v>0</v>
          </cell>
          <cell r="G471" t="str">
            <v>42002</v>
          </cell>
        </row>
        <row r="472">
          <cell r="C472">
            <v>0</v>
          </cell>
          <cell r="G472" t="str">
            <v>42002</v>
          </cell>
        </row>
        <row r="473">
          <cell r="C473">
            <v>0</v>
          </cell>
          <cell r="G473" t="str">
            <v>42002</v>
          </cell>
        </row>
        <row r="474">
          <cell r="C474">
            <v>0</v>
          </cell>
          <cell r="G474" t="str">
            <v>42002</v>
          </cell>
        </row>
        <row r="475">
          <cell r="C475">
            <v>0</v>
          </cell>
          <cell r="G475" t="str">
            <v>42002</v>
          </cell>
        </row>
        <row r="476">
          <cell r="C476">
            <v>0</v>
          </cell>
          <cell r="G476" t="str">
            <v>42002</v>
          </cell>
        </row>
        <row r="477">
          <cell r="C477">
            <v>0</v>
          </cell>
          <cell r="G477" t="str">
            <v>42002</v>
          </cell>
        </row>
        <row r="478">
          <cell r="C478">
            <v>0</v>
          </cell>
          <cell r="G478" t="str">
            <v>42002</v>
          </cell>
        </row>
        <row r="479">
          <cell r="C479">
            <v>0</v>
          </cell>
          <cell r="G479" t="str">
            <v>42002</v>
          </cell>
        </row>
        <row r="480">
          <cell r="C480">
            <v>78</v>
          </cell>
          <cell r="G480" t="str">
            <v>42002</v>
          </cell>
        </row>
        <row r="481">
          <cell r="C481">
            <v>0</v>
          </cell>
          <cell r="G481" t="str">
            <v>42002</v>
          </cell>
        </row>
        <row r="482">
          <cell r="C482">
            <v>0</v>
          </cell>
          <cell r="G482" t="str">
            <v>42002</v>
          </cell>
        </row>
        <row r="483">
          <cell r="C483">
            <v>0</v>
          </cell>
          <cell r="G483" t="str">
            <v>42002</v>
          </cell>
        </row>
        <row r="484">
          <cell r="C484">
            <v>0</v>
          </cell>
          <cell r="G484" t="str">
            <v>42002</v>
          </cell>
        </row>
        <row r="485">
          <cell r="C485">
            <v>0</v>
          </cell>
          <cell r="G485" t="str">
            <v>42002</v>
          </cell>
        </row>
        <row r="486">
          <cell r="C486">
            <v>0</v>
          </cell>
          <cell r="G486" t="str">
            <v>42002</v>
          </cell>
        </row>
        <row r="487">
          <cell r="C487">
            <v>0</v>
          </cell>
          <cell r="G487" t="str">
            <v>42002</v>
          </cell>
        </row>
        <row r="488">
          <cell r="C488">
            <v>0</v>
          </cell>
          <cell r="G488" t="str">
            <v>42002</v>
          </cell>
        </row>
        <row r="489">
          <cell r="C489">
            <v>0</v>
          </cell>
          <cell r="G489" t="str">
            <v>42002</v>
          </cell>
        </row>
        <row r="490">
          <cell r="C490">
            <v>-915</v>
          </cell>
          <cell r="G490" t="str">
            <v>42002</v>
          </cell>
        </row>
        <row r="491">
          <cell r="C491">
            <v>0</v>
          </cell>
          <cell r="G491" t="str">
            <v>42002</v>
          </cell>
        </row>
        <row r="492">
          <cell r="C492">
            <v>0</v>
          </cell>
          <cell r="G492" t="str">
            <v>42002</v>
          </cell>
        </row>
        <row r="493">
          <cell r="C493">
            <v>-1221</v>
          </cell>
          <cell r="G493" t="str">
            <v>42002</v>
          </cell>
        </row>
        <row r="494">
          <cell r="C494">
            <v>-375</v>
          </cell>
          <cell r="G494" t="str">
            <v>42002</v>
          </cell>
        </row>
        <row r="495">
          <cell r="C495">
            <v>0</v>
          </cell>
          <cell r="G495" t="str">
            <v>42002</v>
          </cell>
        </row>
        <row r="496">
          <cell r="C496">
            <v>-37</v>
          </cell>
          <cell r="G496" t="str">
            <v>42002</v>
          </cell>
        </row>
        <row r="497">
          <cell r="C497">
            <v>0</v>
          </cell>
          <cell r="G497" t="str">
            <v>42002</v>
          </cell>
        </row>
        <row r="498">
          <cell r="C498">
            <v>0</v>
          </cell>
          <cell r="G498" t="str">
            <v>42002</v>
          </cell>
        </row>
        <row r="499">
          <cell r="C499">
            <v>0</v>
          </cell>
          <cell r="G499" t="str">
            <v>42002</v>
          </cell>
        </row>
        <row r="500">
          <cell r="C500">
            <v>0</v>
          </cell>
          <cell r="G500" t="str">
            <v>42002</v>
          </cell>
        </row>
        <row r="501">
          <cell r="C501">
            <v>0</v>
          </cell>
          <cell r="G501" t="str">
            <v>42002</v>
          </cell>
        </row>
        <row r="502">
          <cell r="C502">
            <v>0</v>
          </cell>
          <cell r="G502" t="str">
            <v>42002</v>
          </cell>
        </row>
        <row r="503">
          <cell r="C503">
            <v>0</v>
          </cell>
          <cell r="G503" t="str">
            <v>42002</v>
          </cell>
        </row>
        <row r="504">
          <cell r="C504">
            <v>0</v>
          </cell>
          <cell r="G504" t="str">
            <v>42002</v>
          </cell>
        </row>
        <row r="505">
          <cell r="C505">
            <v>0</v>
          </cell>
          <cell r="G505" t="str">
            <v>42002</v>
          </cell>
        </row>
        <row r="506">
          <cell r="C506">
            <v>0</v>
          </cell>
          <cell r="G506" t="str">
            <v>42002</v>
          </cell>
        </row>
        <row r="507">
          <cell r="C507">
            <v>0</v>
          </cell>
          <cell r="G507" t="str">
            <v>42002</v>
          </cell>
        </row>
        <row r="508">
          <cell r="C508">
            <v>-839.99</v>
          </cell>
          <cell r="G508" t="str">
            <v>42002</v>
          </cell>
        </row>
        <row r="509">
          <cell r="C509">
            <v>0</v>
          </cell>
          <cell r="G509" t="str">
            <v>42002</v>
          </cell>
        </row>
        <row r="510">
          <cell r="C510">
            <v>0</v>
          </cell>
          <cell r="G510" t="str">
            <v>42003</v>
          </cell>
        </row>
        <row r="511">
          <cell r="C511">
            <v>0</v>
          </cell>
          <cell r="G511" t="str">
            <v>42003</v>
          </cell>
        </row>
        <row r="512">
          <cell r="C512">
            <v>0</v>
          </cell>
          <cell r="G512" t="str">
            <v>42003</v>
          </cell>
        </row>
        <row r="513">
          <cell r="C513">
            <v>0</v>
          </cell>
          <cell r="G513" t="str">
            <v>42003</v>
          </cell>
        </row>
        <row r="514">
          <cell r="C514">
            <v>0</v>
          </cell>
          <cell r="G514" t="str">
            <v>42003</v>
          </cell>
        </row>
        <row r="515">
          <cell r="C515">
            <v>0</v>
          </cell>
          <cell r="G515" t="str">
            <v>42003</v>
          </cell>
        </row>
        <row r="516">
          <cell r="C516">
            <v>0</v>
          </cell>
          <cell r="G516" t="str">
            <v>42003</v>
          </cell>
        </row>
        <row r="517">
          <cell r="C517">
            <v>0</v>
          </cell>
          <cell r="G517" t="str">
            <v>42003</v>
          </cell>
        </row>
        <row r="518">
          <cell r="C518">
            <v>-9938</v>
          </cell>
          <cell r="G518" t="str">
            <v>42003</v>
          </cell>
        </row>
        <row r="519">
          <cell r="C519">
            <v>-74</v>
          </cell>
          <cell r="G519" t="str">
            <v>42003</v>
          </cell>
        </row>
        <row r="520">
          <cell r="C520">
            <v>0</v>
          </cell>
          <cell r="G520" t="str">
            <v>42003</v>
          </cell>
        </row>
        <row r="521">
          <cell r="C521">
            <v>0</v>
          </cell>
          <cell r="G521" t="str">
            <v>42003</v>
          </cell>
        </row>
        <row r="522">
          <cell r="C522">
            <v>0</v>
          </cell>
          <cell r="G522" t="str">
            <v>42003</v>
          </cell>
        </row>
        <row r="523">
          <cell r="C523">
            <v>-10.5</v>
          </cell>
          <cell r="G523" t="str">
            <v>42003</v>
          </cell>
        </row>
        <row r="524">
          <cell r="C524">
            <v>-207</v>
          </cell>
          <cell r="G524" t="str">
            <v>42003</v>
          </cell>
        </row>
        <row r="525">
          <cell r="C525">
            <v>0</v>
          </cell>
          <cell r="G525" t="str">
            <v>42003</v>
          </cell>
        </row>
        <row r="526">
          <cell r="C526">
            <v>0</v>
          </cell>
          <cell r="G526" t="str">
            <v>42003</v>
          </cell>
        </row>
        <row r="527">
          <cell r="C527">
            <v>-10.5</v>
          </cell>
          <cell r="G527" t="str">
            <v>42003</v>
          </cell>
        </row>
        <row r="528">
          <cell r="C528">
            <v>0</v>
          </cell>
          <cell r="G528" t="str">
            <v>42003</v>
          </cell>
        </row>
        <row r="529">
          <cell r="C529">
            <v>-730</v>
          </cell>
          <cell r="G529" t="str">
            <v>42003</v>
          </cell>
        </row>
        <row r="530">
          <cell r="C530">
            <v>0</v>
          </cell>
          <cell r="G530" t="str">
            <v>42003</v>
          </cell>
        </row>
        <row r="531">
          <cell r="C531">
            <v>-89</v>
          </cell>
          <cell r="G531" t="str">
            <v>42003</v>
          </cell>
        </row>
        <row r="532">
          <cell r="C532">
            <v>0</v>
          </cell>
          <cell r="G532" t="str">
            <v>42004</v>
          </cell>
        </row>
        <row r="533">
          <cell r="C533">
            <v>0</v>
          </cell>
          <cell r="G533" t="str">
            <v>42004</v>
          </cell>
        </row>
        <row r="534">
          <cell r="C534">
            <v>0</v>
          </cell>
          <cell r="G534" t="str">
            <v>42004</v>
          </cell>
        </row>
        <row r="535">
          <cell r="C535">
            <v>0</v>
          </cell>
          <cell r="G535" t="str">
            <v>42004</v>
          </cell>
        </row>
        <row r="536">
          <cell r="C536">
            <v>0</v>
          </cell>
          <cell r="G536" t="str">
            <v>42004</v>
          </cell>
        </row>
        <row r="537">
          <cell r="C537">
            <v>0</v>
          </cell>
          <cell r="G537" t="str">
            <v>42004</v>
          </cell>
        </row>
        <row r="538">
          <cell r="C538">
            <v>0</v>
          </cell>
          <cell r="G538" t="str">
            <v>42004</v>
          </cell>
        </row>
        <row r="539">
          <cell r="C539">
            <v>0</v>
          </cell>
          <cell r="G539" t="str">
            <v>42004</v>
          </cell>
        </row>
        <row r="540">
          <cell r="C540">
            <v>0</v>
          </cell>
          <cell r="G540" t="str">
            <v>42004</v>
          </cell>
        </row>
        <row r="541">
          <cell r="C541">
            <v>-1676</v>
          </cell>
          <cell r="G541" t="str">
            <v>42004</v>
          </cell>
        </row>
        <row r="542">
          <cell r="C542">
            <v>0</v>
          </cell>
          <cell r="G542" t="str">
            <v>42004</v>
          </cell>
        </row>
        <row r="543">
          <cell r="C543">
            <v>0</v>
          </cell>
          <cell r="G543" t="str">
            <v>42004</v>
          </cell>
        </row>
        <row r="544">
          <cell r="C544">
            <v>0</v>
          </cell>
          <cell r="G544" t="str">
            <v>42004</v>
          </cell>
        </row>
        <row r="545">
          <cell r="C545">
            <v>0</v>
          </cell>
          <cell r="G545" t="str">
            <v>42004</v>
          </cell>
        </row>
        <row r="546">
          <cell r="C546">
            <v>0</v>
          </cell>
          <cell r="G546" t="str">
            <v>42004</v>
          </cell>
        </row>
        <row r="547">
          <cell r="C547">
            <v>0</v>
          </cell>
          <cell r="G547" t="str">
            <v>42004</v>
          </cell>
        </row>
        <row r="548">
          <cell r="C548">
            <v>0</v>
          </cell>
          <cell r="G548" t="str">
            <v>42004</v>
          </cell>
        </row>
        <row r="549">
          <cell r="C549">
            <v>0</v>
          </cell>
          <cell r="G549" t="str">
            <v>42004</v>
          </cell>
        </row>
        <row r="550">
          <cell r="C550">
            <v>0</v>
          </cell>
          <cell r="G550" t="str">
            <v>42004</v>
          </cell>
        </row>
        <row r="551">
          <cell r="C551">
            <v>0</v>
          </cell>
          <cell r="G551" t="str">
            <v>42004</v>
          </cell>
        </row>
        <row r="552">
          <cell r="C552">
            <v>0</v>
          </cell>
          <cell r="G552" t="str">
            <v>42004</v>
          </cell>
        </row>
        <row r="553">
          <cell r="C553">
            <v>0</v>
          </cell>
          <cell r="G553" t="str">
            <v>42004</v>
          </cell>
        </row>
        <row r="554">
          <cell r="C554">
            <v>0</v>
          </cell>
          <cell r="G554" t="str">
            <v>42004</v>
          </cell>
        </row>
        <row r="555">
          <cell r="C555">
            <v>0</v>
          </cell>
          <cell r="G555" t="str">
            <v>42004</v>
          </cell>
        </row>
        <row r="556">
          <cell r="C556">
            <v>0</v>
          </cell>
          <cell r="G556" t="str">
            <v>42004</v>
          </cell>
        </row>
        <row r="557">
          <cell r="C557">
            <v>0</v>
          </cell>
          <cell r="G557" t="str">
            <v>42004</v>
          </cell>
        </row>
        <row r="558">
          <cell r="C558">
            <v>0</v>
          </cell>
          <cell r="G558" t="str">
            <v>42004</v>
          </cell>
        </row>
        <row r="559">
          <cell r="C559">
            <v>0</v>
          </cell>
          <cell r="G559" t="str">
            <v>42004</v>
          </cell>
        </row>
        <row r="560">
          <cell r="C560">
            <v>0</v>
          </cell>
          <cell r="G560" t="str">
            <v>42004</v>
          </cell>
        </row>
        <row r="561">
          <cell r="C561">
            <v>0</v>
          </cell>
          <cell r="G561" t="str">
            <v>42004</v>
          </cell>
        </row>
        <row r="562">
          <cell r="C562">
            <v>0</v>
          </cell>
          <cell r="G562" t="str">
            <v>42004</v>
          </cell>
        </row>
        <row r="563">
          <cell r="C563">
            <v>0</v>
          </cell>
          <cell r="G563" t="str">
            <v>42004</v>
          </cell>
        </row>
        <row r="564">
          <cell r="C564">
            <v>31460.5</v>
          </cell>
          <cell r="G564" t="str">
            <v>42005</v>
          </cell>
        </row>
        <row r="565">
          <cell r="C565">
            <v>0</v>
          </cell>
          <cell r="G565" t="str">
            <v>42005</v>
          </cell>
        </row>
        <row r="566">
          <cell r="C566">
            <v>0</v>
          </cell>
          <cell r="G566" t="str">
            <v>42005</v>
          </cell>
        </row>
        <row r="567">
          <cell r="C567">
            <v>0</v>
          </cell>
          <cell r="G567" t="str">
            <v>42005</v>
          </cell>
        </row>
        <row r="568">
          <cell r="C568">
            <v>0</v>
          </cell>
          <cell r="G568" t="str">
            <v>42005</v>
          </cell>
        </row>
        <row r="569">
          <cell r="C569">
            <v>0</v>
          </cell>
          <cell r="G569" t="str">
            <v>42005</v>
          </cell>
        </row>
        <row r="570">
          <cell r="C570">
            <v>0</v>
          </cell>
          <cell r="G570" t="str">
            <v>42005</v>
          </cell>
        </row>
        <row r="571">
          <cell r="C571">
            <v>0</v>
          </cell>
          <cell r="G571" t="str">
            <v>42005</v>
          </cell>
        </row>
        <row r="572">
          <cell r="C572">
            <v>0</v>
          </cell>
          <cell r="G572" t="str">
            <v>42005</v>
          </cell>
        </row>
        <row r="573">
          <cell r="C573">
            <v>0</v>
          </cell>
          <cell r="G573" t="str">
            <v>42005</v>
          </cell>
        </row>
        <row r="574">
          <cell r="C574">
            <v>0</v>
          </cell>
          <cell r="G574" t="str">
            <v>42005</v>
          </cell>
        </row>
        <row r="575">
          <cell r="C575">
            <v>0</v>
          </cell>
          <cell r="G575" t="str">
            <v>42005</v>
          </cell>
        </row>
        <row r="576">
          <cell r="C576">
            <v>0</v>
          </cell>
          <cell r="G576" t="str">
            <v>42005</v>
          </cell>
        </row>
        <row r="577">
          <cell r="C577">
            <v>0</v>
          </cell>
          <cell r="G577" t="str">
            <v>42005</v>
          </cell>
        </row>
        <row r="578">
          <cell r="C578">
            <v>0</v>
          </cell>
          <cell r="G578" t="str">
            <v>42005</v>
          </cell>
        </row>
        <row r="579">
          <cell r="C579">
            <v>0</v>
          </cell>
          <cell r="G579" t="str">
            <v>42005</v>
          </cell>
        </row>
        <row r="580">
          <cell r="C580">
            <v>-37775</v>
          </cell>
          <cell r="G580" t="str">
            <v>42005</v>
          </cell>
        </row>
        <row r="581">
          <cell r="C581">
            <v>18784.96</v>
          </cell>
          <cell r="G581" t="str">
            <v>49901</v>
          </cell>
        </row>
        <row r="582">
          <cell r="C582">
            <v>0</v>
          </cell>
          <cell r="G582" t="str">
            <v>49901</v>
          </cell>
        </row>
        <row r="583">
          <cell r="C583">
            <v>0</v>
          </cell>
          <cell r="G583" t="str">
            <v>49901</v>
          </cell>
        </row>
        <row r="584">
          <cell r="C584">
            <v>0</v>
          </cell>
          <cell r="G584" t="str">
            <v>49901</v>
          </cell>
        </row>
        <row r="585">
          <cell r="C585">
            <v>0</v>
          </cell>
          <cell r="G585" t="str">
            <v>49901</v>
          </cell>
        </row>
        <row r="586">
          <cell r="C586">
            <v>2058.86</v>
          </cell>
          <cell r="G586" t="str">
            <v>49901</v>
          </cell>
        </row>
        <row r="587">
          <cell r="C587">
            <v>0</v>
          </cell>
          <cell r="G587" t="str">
            <v>49901</v>
          </cell>
        </row>
        <row r="588">
          <cell r="C588">
            <v>-300</v>
          </cell>
          <cell r="G588" t="str">
            <v>49901</v>
          </cell>
        </row>
        <row r="589">
          <cell r="C589">
            <v>728.5</v>
          </cell>
          <cell r="G589" t="str">
            <v>49901</v>
          </cell>
        </row>
        <row r="590">
          <cell r="C590">
            <v>0</v>
          </cell>
          <cell r="G590" t="str">
            <v>49901</v>
          </cell>
        </row>
        <row r="591">
          <cell r="C591">
            <v>0</v>
          </cell>
          <cell r="G591" t="str">
            <v>49901</v>
          </cell>
        </row>
        <row r="592">
          <cell r="C592">
            <v>0</v>
          </cell>
          <cell r="G592" t="str">
            <v>49901</v>
          </cell>
        </row>
        <row r="593">
          <cell r="C593">
            <v>0</v>
          </cell>
          <cell r="G593" t="str">
            <v>49901</v>
          </cell>
        </row>
        <row r="594">
          <cell r="C594">
            <v>0</v>
          </cell>
          <cell r="G594" t="str">
            <v>49901</v>
          </cell>
        </row>
        <row r="595">
          <cell r="C595">
            <v>0</v>
          </cell>
          <cell r="G595" t="str">
            <v>49901</v>
          </cell>
        </row>
        <row r="596">
          <cell r="C596">
            <v>0</v>
          </cell>
          <cell r="G596" t="str">
            <v>49901</v>
          </cell>
        </row>
        <row r="597">
          <cell r="C597">
            <v>0</v>
          </cell>
          <cell r="G597" t="str">
            <v>49901</v>
          </cell>
        </row>
        <row r="598">
          <cell r="C598">
            <v>0</v>
          </cell>
          <cell r="G598" t="str">
            <v>49901</v>
          </cell>
        </row>
        <row r="599">
          <cell r="C599">
            <v>0</v>
          </cell>
          <cell r="G599" t="str">
            <v>49901</v>
          </cell>
        </row>
        <row r="600">
          <cell r="C600">
            <v>0</v>
          </cell>
          <cell r="G600" t="str">
            <v>49901</v>
          </cell>
        </row>
        <row r="601">
          <cell r="C601">
            <v>0</v>
          </cell>
          <cell r="G601" t="str">
            <v>49901</v>
          </cell>
        </row>
        <row r="602">
          <cell r="C602">
            <v>0</v>
          </cell>
          <cell r="G602" t="str">
            <v>49901</v>
          </cell>
        </row>
        <row r="603">
          <cell r="C603">
            <v>0</v>
          </cell>
          <cell r="G603" t="str">
            <v>49901</v>
          </cell>
        </row>
        <row r="604">
          <cell r="C604">
            <v>0</v>
          </cell>
          <cell r="G604" t="str">
            <v>49901</v>
          </cell>
        </row>
        <row r="605">
          <cell r="C605">
            <v>0</v>
          </cell>
          <cell r="G605" t="str">
            <v>49901</v>
          </cell>
        </row>
        <row r="606">
          <cell r="C606">
            <v>0</v>
          </cell>
          <cell r="G606" t="str">
            <v>49901</v>
          </cell>
        </row>
        <row r="607">
          <cell r="C607">
            <v>0</v>
          </cell>
          <cell r="G607" t="str">
            <v>49901</v>
          </cell>
        </row>
        <row r="608">
          <cell r="C608">
            <v>0</v>
          </cell>
          <cell r="G608" t="str">
            <v>49901</v>
          </cell>
        </row>
        <row r="609">
          <cell r="C609">
            <v>0</v>
          </cell>
          <cell r="G609" t="str">
            <v>49901</v>
          </cell>
        </row>
        <row r="610">
          <cell r="C610">
            <v>0</v>
          </cell>
          <cell r="G610" t="str">
            <v>49901</v>
          </cell>
        </row>
        <row r="611">
          <cell r="C611">
            <v>0</v>
          </cell>
          <cell r="G611" t="str">
            <v>49901</v>
          </cell>
        </row>
        <row r="612">
          <cell r="C612">
            <v>0</v>
          </cell>
          <cell r="G612" t="str">
            <v>49901</v>
          </cell>
        </row>
        <row r="613">
          <cell r="C613">
            <v>0</v>
          </cell>
          <cell r="G613" t="str">
            <v>49901</v>
          </cell>
        </row>
        <row r="614">
          <cell r="C614">
            <v>0</v>
          </cell>
          <cell r="G614" t="str">
            <v>49901</v>
          </cell>
        </row>
        <row r="615">
          <cell r="C615">
            <v>0</v>
          </cell>
          <cell r="G615" t="str">
            <v>49901</v>
          </cell>
        </row>
        <row r="616">
          <cell r="C616">
            <v>0</v>
          </cell>
          <cell r="G616" t="str">
            <v>49901</v>
          </cell>
        </row>
        <row r="617">
          <cell r="C617">
            <v>0</v>
          </cell>
          <cell r="G617" t="str">
            <v>49901</v>
          </cell>
        </row>
        <row r="618">
          <cell r="C618">
            <v>0</v>
          </cell>
          <cell r="G618" t="str">
            <v>49901</v>
          </cell>
        </row>
        <row r="619">
          <cell r="C619">
            <v>0</v>
          </cell>
          <cell r="G619" t="str">
            <v>49901</v>
          </cell>
        </row>
        <row r="620">
          <cell r="C620">
            <v>0</v>
          </cell>
          <cell r="G620" t="str">
            <v>49901</v>
          </cell>
        </row>
        <row r="621">
          <cell r="C621">
            <v>0</v>
          </cell>
          <cell r="G621" t="str">
            <v>49901</v>
          </cell>
        </row>
        <row r="622">
          <cell r="C622">
            <v>0</v>
          </cell>
          <cell r="G622" t="str">
            <v>49901</v>
          </cell>
        </row>
        <row r="623">
          <cell r="C623">
            <v>0</v>
          </cell>
          <cell r="G623" t="str">
            <v>49901</v>
          </cell>
        </row>
        <row r="624">
          <cell r="C624">
            <v>0</v>
          </cell>
          <cell r="G624" t="str">
            <v>49901</v>
          </cell>
        </row>
        <row r="625">
          <cell r="C625">
            <v>0</v>
          </cell>
          <cell r="G625" t="str">
            <v>49901</v>
          </cell>
        </row>
        <row r="626">
          <cell r="C626">
            <v>0</v>
          </cell>
          <cell r="G626" t="str">
            <v>49901</v>
          </cell>
        </row>
        <row r="627">
          <cell r="C627">
            <v>0</v>
          </cell>
          <cell r="G627" t="str">
            <v>49901</v>
          </cell>
        </row>
        <row r="628">
          <cell r="C628">
            <v>0</v>
          </cell>
          <cell r="G628" t="str">
            <v>49901</v>
          </cell>
        </row>
        <row r="629">
          <cell r="C629">
            <v>0</v>
          </cell>
          <cell r="G629" t="str">
            <v>49901</v>
          </cell>
        </row>
        <row r="630">
          <cell r="C630">
            <v>0</v>
          </cell>
          <cell r="G630" t="str">
            <v>49901</v>
          </cell>
        </row>
        <row r="631">
          <cell r="C631">
            <v>0</v>
          </cell>
          <cell r="G631" t="str">
            <v>49901</v>
          </cell>
        </row>
        <row r="632">
          <cell r="C632">
            <v>0</v>
          </cell>
          <cell r="G632" t="str">
            <v>49901</v>
          </cell>
        </row>
        <row r="633">
          <cell r="C633">
            <v>0</v>
          </cell>
          <cell r="G633" t="str">
            <v>49901</v>
          </cell>
        </row>
        <row r="634">
          <cell r="C634">
            <v>0</v>
          </cell>
          <cell r="G634" t="str">
            <v>49901</v>
          </cell>
        </row>
        <row r="635">
          <cell r="C635">
            <v>0</v>
          </cell>
          <cell r="G635" t="str">
            <v>49901</v>
          </cell>
        </row>
        <row r="636">
          <cell r="C636">
            <v>0</v>
          </cell>
          <cell r="G636" t="str">
            <v>49901</v>
          </cell>
        </row>
        <row r="637">
          <cell r="C637">
            <v>0</v>
          </cell>
          <cell r="G637" t="str">
            <v>49901</v>
          </cell>
        </row>
        <row r="639">
          <cell r="C639">
            <v>503518.8</v>
          </cell>
        </row>
      </sheetData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8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8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82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8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31"/>
  <sheetViews>
    <sheetView tabSelected="1" topLeftCell="B1" workbookViewId="0">
      <selection activeCell="S15" sqref="S15"/>
    </sheetView>
  </sheetViews>
  <sheetFormatPr defaultRowHeight="15" x14ac:dyDescent="0.25"/>
  <cols>
    <col min="1" max="1" width="20.7109375" bestFit="1" customWidth="1"/>
    <col min="2" max="2" width="41.42578125" bestFit="1" customWidth="1"/>
    <col min="3" max="3" width="9.140625" style="1916"/>
    <col min="4" max="4" width="48.42578125" bestFit="1" customWidth="1"/>
    <col min="5" max="5" width="10.140625" bestFit="1" customWidth="1"/>
    <col min="6" max="7" width="9.28515625" hidden="1" customWidth="1"/>
    <col min="8" max="8" width="10.140625" bestFit="1" customWidth="1"/>
    <col min="9" max="12" width="9.28515625" hidden="1" customWidth="1"/>
    <col min="13" max="13" width="10.140625" hidden="1" customWidth="1"/>
    <col min="14" max="14" width="9.28515625" hidden="1" customWidth="1"/>
    <col min="15" max="15" width="10.42578125" hidden="1" customWidth="1"/>
    <col min="16" max="16" width="9.28515625" hidden="1" customWidth="1"/>
    <col min="17" max="17" width="10.140625" bestFit="1" customWidth="1"/>
  </cols>
  <sheetData>
    <row r="1" spans="1:17" s="41" customFormat="1" ht="15.75" thickBot="1" x14ac:dyDescent="0.3">
      <c r="C1" s="1916"/>
    </row>
    <row r="2" spans="1:17" s="41" customFormat="1" ht="18.75" x14ac:dyDescent="0.3">
      <c r="C2" s="1916"/>
      <c r="D2" s="2097" t="s">
        <v>10798</v>
      </c>
      <c r="E2" s="2098"/>
      <c r="F2" s="2098"/>
      <c r="G2" s="2098"/>
      <c r="H2" s="2098"/>
      <c r="I2" s="2098"/>
      <c r="J2" s="2098"/>
      <c r="K2" s="2098"/>
      <c r="L2" s="2098"/>
      <c r="M2" s="2098"/>
      <c r="N2" s="2098"/>
      <c r="O2" s="2098"/>
      <c r="P2" s="2098"/>
      <c r="Q2" s="2099"/>
    </row>
    <row r="3" spans="1:17" ht="19.5" thickBot="1" x14ac:dyDescent="0.35">
      <c r="D3" s="2100" t="s">
        <v>10794</v>
      </c>
      <c r="E3" s="2086"/>
      <c r="F3" s="2086"/>
      <c r="G3" s="2086"/>
      <c r="H3" s="2086"/>
      <c r="I3" s="2086"/>
      <c r="J3" s="2086"/>
      <c r="K3" s="2086"/>
      <c r="L3" s="2086"/>
      <c r="M3" s="2086"/>
      <c r="N3" s="2086"/>
      <c r="O3" s="2086"/>
      <c r="P3" s="2086"/>
      <c r="Q3" s="2101"/>
    </row>
    <row r="4" spans="1:17" s="41" customFormat="1" ht="45.75" thickBot="1" x14ac:dyDescent="0.3">
      <c r="C4" s="1916"/>
      <c r="D4" s="2087" t="s">
        <v>23</v>
      </c>
      <c r="E4" s="2088" t="s">
        <v>2883</v>
      </c>
      <c r="F4" s="2089" t="s">
        <v>2884</v>
      </c>
      <c r="G4" s="2089" t="s">
        <v>2885</v>
      </c>
      <c r="H4" s="2090" t="s">
        <v>2886</v>
      </c>
      <c r="I4" s="2091" t="s">
        <v>2887</v>
      </c>
      <c r="J4" s="2089" t="s">
        <v>2768</v>
      </c>
      <c r="K4" s="2092" t="s">
        <v>2763</v>
      </c>
      <c r="L4" s="2093" t="s">
        <v>2843</v>
      </c>
      <c r="M4" s="2094" t="s">
        <v>2893</v>
      </c>
      <c r="N4" s="2094" t="s">
        <v>2888</v>
      </c>
      <c r="O4" s="2095" t="s">
        <v>2889</v>
      </c>
      <c r="P4" s="2094" t="s">
        <v>2890</v>
      </c>
      <c r="Q4" s="2096" t="s">
        <v>10784</v>
      </c>
    </row>
    <row r="5" spans="1:17" s="41" customFormat="1" ht="15.75" thickBot="1" x14ac:dyDescent="0.3">
      <c r="C5" s="1916"/>
      <c r="D5" s="2056"/>
      <c r="E5" s="2065" t="s">
        <v>0</v>
      </c>
      <c r="F5" s="2061" t="s">
        <v>0</v>
      </c>
      <c r="G5" s="2069" t="s">
        <v>0</v>
      </c>
      <c r="H5" s="2065" t="s">
        <v>0</v>
      </c>
      <c r="I5" s="2061" t="s">
        <v>0</v>
      </c>
      <c r="J5" s="2048" t="s">
        <v>0</v>
      </c>
      <c r="K5" s="2048" t="s">
        <v>0</v>
      </c>
      <c r="L5" s="2048" t="s">
        <v>0</v>
      </c>
      <c r="M5" s="2048" t="s">
        <v>0</v>
      </c>
      <c r="N5" s="2048" t="s">
        <v>0</v>
      </c>
      <c r="O5" s="2048" t="s">
        <v>0</v>
      </c>
      <c r="P5" s="2048" t="s">
        <v>0</v>
      </c>
      <c r="Q5" s="2049" t="s">
        <v>0</v>
      </c>
    </row>
    <row r="6" spans="1:17" s="41" customFormat="1" ht="15.75" thickBot="1" x14ac:dyDescent="0.3">
      <c r="C6" s="1916"/>
      <c r="D6" s="2057" t="s">
        <v>2769</v>
      </c>
      <c r="E6" s="2066">
        <f>SUM(E17:E20)</f>
        <v>473400</v>
      </c>
      <c r="F6" s="2062">
        <f t="shared" ref="F6:Q6" si="0">SUM(F17:F20)</f>
        <v>0</v>
      </c>
      <c r="G6" s="2070">
        <f t="shared" si="0"/>
        <v>0</v>
      </c>
      <c r="H6" s="2073">
        <f t="shared" si="0"/>
        <v>473400</v>
      </c>
      <c r="I6" s="2062">
        <f t="shared" si="0"/>
        <v>0</v>
      </c>
      <c r="J6" s="2052">
        <f t="shared" si="0"/>
        <v>0</v>
      </c>
      <c r="K6" s="2052">
        <f t="shared" si="0"/>
        <v>0</v>
      </c>
      <c r="L6" s="2052">
        <f t="shared" si="0"/>
        <v>0</v>
      </c>
      <c r="M6" s="2052">
        <f t="shared" si="0"/>
        <v>473400</v>
      </c>
      <c r="N6" s="2052">
        <f t="shared" si="0"/>
        <v>0</v>
      </c>
      <c r="O6" s="2052">
        <f t="shared" si="0"/>
        <v>150000</v>
      </c>
      <c r="P6" s="2052">
        <f t="shared" si="0"/>
        <v>0</v>
      </c>
      <c r="Q6" s="2053">
        <f t="shared" si="0"/>
        <v>623400</v>
      </c>
    </row>
    <row r="7" spans="1:17" s="41" customFormat="1" ht="15.75" thickBot="1" x14ac:dyDescent="0.3">
      <c r="B7" s="1919"/>
      <c r="C7" s="1916"/>
      <c r="D7" s="2058" t="s">
        <v>3022</v>
      </c>
      <c r="E7" s="2067">
        <f>SUM(E21:E54)</f>
        <v>2075868</v>
      </c>
      <c r="F7" s="2063">
        <f t="shared" ref="F7:Q7" si="1">SUM(F21:F54)</f>
        <v>0</v>
      </c>
      <c r="G7" s="2071">
        <f t="shared" si="1"/>
        <v>0</v>
      </c>
      <c r="H7" s="2074">
        <f t="shared" si="1"/>
        <v>2081468</v>
      </c>
      <c r="I7" s="2063">
        <f t="shared" si="1"/>
        <v>0</v>
      </c>
      <c r="J7" s="2054">
        <f t="shared" si="1"/>
        <v>0</v>
      </c>
      <c r="K7" s="2054">
        <f t="shared" si="1"/>
        <v>0</v>
      </c>
      <c r="L7" s="2054">
        <f t="shared" si="1"/>
        <v>0</v>
      </c>
      <c r="M7" s="2054">
        <f t="shared" si="1"/>
        <v>2075868</v>
      </c>
      <c r="N7" s="2054">
        <f t="shared" si="1"/>
        <v>-449687</v>
      </c>
      <c r="O7" s="2054">
        <f t="shared" si="1"/>
        <v>492913</v>
      </c>
      <c r="P7" s="2054">
        <f t="shared" si="1"/>
        <v>514731</v>
      </c>
      <c r="Q7" s="2055">
        <f t="shared" si="1"/>
        <v>2613525</v>
      </c>
    </row>
    <row r="8" spans="1:17" s="41" customFormat="1" ht="15.75" thickBot="1" x14ac:dyDescent="0.3">
      <c r="C8" s="1916"/>
      <c r="D8" s="2076" t="s">
        <v>10791</v>
      </c>
      <c r="E8" s="2077">
        <f>SUM(E55:E72)</f>
        <v>228060</v>
      </c>
      <c r="F8" s="2078">
        <f t="shared" ref="F8:Q8" si="2">SUM(F55:F72)</f>
        <v>0</v>
      </c>
      <c r="G8" s="2079">
        <f t="shared" si="2"/>
        <v>0</v>
      </c>
      <c r="H8" s="2080">
        <f t="shared" si="2"/>
        <v>165060</v>
      </c>
      <c r="I8" s="2078">
        <f t="shared" si="2"/>
        <v>0</v>
      </c>
      <c r="J8" s="2081">
        <f t="shared" si="2"/>
        <v>0</v>
      </c>
      <c r="K8" s="2081">
        <f t="shared" si="2"/>
        <v>0</v>
      </c>
      <c r="L8" s="2081">
        <f t="shared" si="2"/>
        <v>0</v>
      </c>
      <c r="M8" s="2081">
        <f t="shared" si="2"/>
        <v>165060</v>
      </c>
      <c r="N8" s="2081">
        <f t="shared" si="2"/>
        <v>0</v>
      </c>
      <c r="O8" s="2081">
        <f t="shared" si="2"/>
        <v>0</v>
      </c>
      <c r="P8" s="2081">
        <f t="shared" si="2"/>
        <v>0</v>
      </c>
      <c r="Q8" s="2082">
        <f t="shared" si="2"/>
        <v>165060</v>
      </c>
    </row>
    <row r="9" spans="1:17" s="41" customFormat="1" ht="15.75" thickBot="1" x14ac:dyDescent="0.3">
      <c r="C9" s="1916"/>
      <c r="D9" s="2058" t="s">
        <v>10792</v>
      </c>
      <c r="E9" s="2067">
        <f>SUM(E73:E86)</f>
        <v>793974</v>
      </c>
      <c r="F9" s="2063">
        <f t="shared" ref="F9:Q9" si="3">SUM(F73:F86)</f>
        <v>0</v>
      </c>
      <c r="G9" s="2071">
        <f t="shared" si="3"/>
        <v>0</v>
      </c>
      <c r="H9" s="2074">
        <f t="shared" si="3"/>
        <v>757584</v>
      </c>
      <c r="I9" s="2063">
        <f t="shared" si="3"/>
        <v>0</v>
      </c>
      <c r="J9" s="2054">
        <f t="shared" si="3"/>
        <v>0</v>
      </c>
      <c r="K9" s="2054">
        <f t="shared" si="3"/>
        <v>0</v>
      </c>
      <c r="L9" s="2054">
        <f t="shared" si="3"/>
        <v>0</v>
      </c>
      <c r="M9" s="2054">
        <f t="shared" si="3"/>
        <v>757584</v>
      </c>
      <c r="N9" s="2054">
        <f t="shared" si="3"/>
        <v>-56500</v>
      </c>
      <c r="O9" s="2054">
        <f t="shared" si="3"/>
        <v>148016</v>
      </c>
      <c r="P9" s="2054">
        <f t="shared" si="3"/>
        <v>117500</v>
      </c>
      <c r="Q9" s="2055">
        <f t="shared" si="3"/>
        <v>966600</v>
      </c>
    </row>
    <row r="10" spans="1:17" s="41" customFormat="1" ht="15.75" thickBot="1" x14ac:dyDescent="0.3">
      <c r="C10" s="1916"/>
      <c r="D10" s="2059" t="s">
        <v>3023</v>
      </c>
      <c r="E10" s="2068">
        <f>SUM(E87:E112)</f>
        <v>1521466</v>
      </c>
      <c r="F10" s="2064">
        <f t="shared" ref="F10:Q10" si="4">SUM(F87:F112)</f>
        <v>0</v>
      </c>
      <c r="G10" s="2072">
        <f t="shared" si="4"/>
        <v>0</v>
      </c>
      <c r="H10" s="2075">
        <f t="shared" si="4"/>
        <v>1515866</v>
      </c>
      <c r="I10" s="2064">
        <f t="shared" si="4"/>
        <v>0</v>
      </c>
      <c r="J10" s="2050">
        <f t="shared" si="4"/>
        <v>0</v>
      </c>
      <c r="K10" s="2050">
        <f t="shared" si="4"/>
        <v>0</v>
      </c>
      <c r="L10" s="2050">
        <f t="shared" si="4"/>
        <v>0</v>
      </c>
      <c r="M10" s="2050">
        <f t="shared" si="4"/>
        <v>1521466</v>
      </c>
      <c r="N10" s="2050">
        <f t="shared" si="4"/>
        <v>-300</v>
      </c>
      <c r="O10" s="2050">
        <f t="shared" si="4"/>
        <v>0</v>
      </c>
      <c r="P10" s="2050">
        <f t="shared" si="4"/>
        <v>0</v>
      </c>
      <c r="Q10" s="2051">
        <f t="shared" si="4"/>
        <v>1521166</v>
      </c>
    </row>
    <row r="11" spans="1:17" s="41" customFormat="1" ht="15.75" thickBot="1" x14ac:dyDescent="0.3">
      <c r="C11" s="1916"/>
      <c r="D11" s="2059" t="s">
        <v>3015</v>
      </c>
      <c r="E11" s="2068">
        <f>SUM(E113:E117)</f>
        <v>1026100</v>
      </c>
      <c r="F11" s="2064">
        <f t="shared" ref="F11:Q11" si="5">SUM(F113:F117)</f>
        <v>0</v>
      </c>
      <c r="G11" s="2072">
        <f t="shared" si="5"/>
        <v>0</v>
      </c>
      <c r="H11" s="2075">
        <f t="shared" si="5"/>
        <v>1026100</v>
      </c>
      <c r="I11" s="2064">
        <f t="shared" si="5"/>
        <v>0</v>
      </c>
      <c r="J11" s="2050">
        <f t="shared" si="5"/>
        <v>0</v>
      </c>
      <c r="K11" s="2050">
        <f t="shared" si="5"/>
        <v>0</v>
      </c>
      <c r="L11" s="2050">
        <f t="shared" si="5"/>
        <v>0</v>
      </c>
      <c r="M11" s="2050">
        <f t="shared" si="5"/>
        <v>1026100</v>
      </c>
      <c r="N11" s="2050">
        <f t="shared" si="5"/>
        <v>17000</v>
      </c>
      <c r="O11" s="2050">
        <f t="shared" si="5"/>
        <v>140000</v>
      </c>
      <c r="P11" s="2050">
        <f t="shared" si="5"/>
        <v>8800</v>
      </c>
      <c r="Q11" s="2051">
        <f t="shared" si="5"/>
        <v>1191900</v>
      </c>
    </row>
    <row r="12" spans="1:17" s="41" customFormat="1" ht="15.75" thickBot="1" x14ac:dyDescent="0.3">
      <c r="C12" s="1916"/>
      <c r="D12" s="2060"/>
      <c r="E12" s="1923">
        <f>SUM(E6:E11)</f>
        <v>6118868</v>
      </c>
      <c r="F12" s="1924">
        <f t="shared" ref="F12:Q12" si="6">SUM(F6:F11)</f>
        <v>0</v>
      </c>
      <c r="G12" s="1924">
        <f t="shared" si="6"/>
        <v>0</v>
      </c>
      <c r="H12" s="1923">
        <f t="shared" si="6"/>
        <v>6019478</v>
      </c>
      <c r="I12" s="1924">
        <f t="shared" si="6"/>
        <v>0</v>
      </c>
      <c r="J12" s="1924">
        <f t="shared" si="6"/>
        <v>0</v>
      </c>
      <c r="K12" s="1924">
        <f t="shared" si="6"/>
        <v>0</v>
      </c>
      <c r="L12" s="1924">
        <f t="shared" si="6"/>
        <v>0</v>
      </c>
      <c r="M12" s="1922">
        <f t="shared" si="6"/>
        <v>6019478</v>
      </c>
      <c r="N12" s="1923">
        <f t="shared" si="6"/>
        <v>-489487</v>
      </c>
      <c r="O12" s="1925">
        <f t="shared" si="6"/>
        <v>930929</v>
      </c>
      <c r="P12" s="1925">
        <f t="shared" si="6"/>
        <v>641031</v>
      </c>
      <c r="Q12" s="1923">
        <f t="shared" si="6"/>
        <v>7081651</v>
      </c>
    </row>
    <row r="13" spans="1:17" s="41" customFormat="1" x14ac:dyDescent="0.25">
      <c r="C13" s="1916"/>
    </row>
    <row r="14" spans="1:17" s="41" customFormat="1" ht="15.75" thickBot="1" x14ac:dyDescent="0.3">
      <c r="C14" s="1916"/>
    </row>
    <row r="15" spans="1:17" ht="19.5" thickBot="1" x14ac:dyDescent="0.35">
      <c r="B15" s="2039" t="s">
        <v>10793</v>
      </c>
      <c r="C15" s="2040"/>
      <c r="D15" s="2041"/>
      <c r="E15" s="2042">
        <f>E118</f>
        <v>6118868</v>
      </c>
      <c r="F15" s="2043">
        <f t="shared" ref="F15:Q15" si="7">F118</f>
        <v>0</v>
      </c>
      <c r="G15" s="2045">
        <f t="shared" si="7"/>
        <v>0</v>
      </c>
      <c r="H15" s="2047">
        <f t="shared" si="7"/>
        <v>6019478</v>
      </c>
      <c r="I15" s="2046">
        <f t="shared" si="7"/>
        <v>0</v>
      </c>
      <c r="J15" s="2043">
        <f t="shared" si="7"/>
        <v>0</v>
      </c>
      <c r="K15" s="2043">
        <f t="shared" si="7"/>
        <v>0</v>
      </c>
      <c r="L15" s="2043">
        <f t="shared" si="7"/>
        <v>0</v>
      </c>
      <c r="M15" s="2043">
        <f t="shared" si="7"/>
        <v>6019478</v>
      </c>
      <c r="N15" s="2043">
        <f t="shared" si="7"/>
        <v>-489487</v>
      </c>
      <c r="O15" s="2043">
        <f t="shared" si="7"/>
        <v>930929</v>
      </c>
      <c r="P15" s="2043">
        <f t="shared" si="7"/>
        <v>641031</v>
      </c>
      <c r="Q15" s="2044">
        <f t="shared" si="7"/>
        <v>7081651</v>
      </c>
    </row>
    <row r="16" spans="1:17" ht="55.5" customHeight="1" thickBot="1" x14ac:dyDescent="0.3">
      <c r="A16" s="130" t="s">
        <v>2896</v>
      </c>
      <c r="B16" s="1939" t="s">
        <v>2897</v>
      </c>
      <c r="C16" s="1934" t="s">
        <v>22</v>
      </c>
      <c r="D16" s="1936" t="s">
        <v>23</v>
      </c>
      <c r="E16" s="1931" t="s">
        <v>10795</v>
      </c>
      <c r="F16" s="1933" t="s">
        <v>2884</v>
      </c>
      <c r="G16" s="1928" t="s">
        <v>2885</v>
      </c>
      <c r="H16" s="1935" t="s">
        <v>10796</v>
      </c>
      <c r="I16" s="1927" t="s">
        <v>2887</v>
      </c>
      <c r="J16" s="1926" t="s">
        <v>2768</v>
      </c>
      <c r="K16" s="1928" t="s">
        <v>2763</v>
      </c>
      <c r="L16" s="1929" t="s">
        <v>2843</v>
      </c>
      <c r="M16" s="1932" t="s">
        <v>2893</v>
      </c>
      <c r="N16" s="1931" t="s">
        <v>2888</v>
      </c>
      <c r="O16" s="1930" t="s">
        <v>2889</v>
      </c>
      <c r="P16" s="1931" t="s">
        <v>2890</v>
      </c>
      <c r="Q16" s="1932" t="s">
        <v>10797</v>
      </c>
    </row>
    <row r="17" spans="1:17" x14ac:dyDescent="0.25">
      <c r="A17" s="437" t="str">
        <f>'Cost Centres'!G6</f>
        <v>SLT</v>
      </c>
      <c r="B17" s="437" t="str">
        <f>'Cost Centres'!H6</f>
        <v>Senior Leadership Team</v>
      </c>
      <c r="C17" s="1921">
        <f>'Cost Centres'!E6</f>
        <v>30010</v>
      </c>
      <c r="D17" s="437" t="str">
        <f>'Cost Centres'!F6</f>
        <v>Covid 19</v>
      </c>
      <c r="E17" s="1937">
        <f>'Cost Centres'!I6</f>
        <v>0</v>
      </c>
      <c r="F17" s="1937"/>
      <c r="G17" s="1937"/>
      <c r="H17" s="1937">
        <f>'Cost Centres'!J6</f>
        <v>0</v>
      </c>
      <c r="I17" s="1937"/>
      <c r="J17" s="1937"/>
      <c r="K17" s="1937"/>
      <c r="L17" s="1937"/>
      <c r="M17" s="1937">
        <f>'Cost Centres'!K6</f>
        <v>0</v>
      </c>
      <c r="N17" s="1937">
        <f>'Cost Centres'!L6</f>
        <v>0</v>
      </c>
      <c r="O17" s="1937">
        <f>'Cost Centres'!M6</f>
        <v>0</v>
      </c>
      <c r="P17" s="1937">
        <f>'Cost Centres'!N6</f>
        <v>0</v>
      </c>
      <c r="Q17" s="1937">
        <f>'Cost Centres'!O6</f>
        <v>0</v>
      </c>
    </row>
    <row r="18" spans="1:17" x14ac:dyDescent="0.25">
      <c r="A18" s="437" t="str">
        <f>'Cost Centres'!G7</f>
        <v>SLT</v>
      </c>
      <c r="B18" s="437" t="str">
        <f>'Cost Centres'!H7</f>
        <v>Senior Leadership Team</v>
      </c>
      <c r="C18" s="1921">
        <f>'Cost Centres'!E7</f>
        <v>30013</v>
      </c>
      <c r="D18" s="437" t="str">
        <f>'Cost Centres'!F7</f>
        <v>Covid 19 External</v>
      </c>
      <c r="E18" s="1937">
        <f>'Cost Centres'!I7</f>
        <v>0</v>
      </c>
      <c r="F18" s="1937"/>
      <c r="G18" s="1937"/>
      <c r="H18" s="1937">
        <f>'Cost Centres'!J7</f>
        <v>0</v>
      </c>
      <c r="I18" s="1937"/>
      <c r="J18" s="1937"/>
      <c r="K18" s="1937"/>
      <c r="L18" s="1937"/>
      <c r="M18" s="1937">
        <f>'Cost Centres'!K7</f>
        <v>0</v>
      </c>
      <c r="N18" s="1937">
        <f>'Cost Centres'!L7</f>
        <v>0</v>
      </c>
      <c r="O18" s="1937">
        <f>'Cost Centres'!M7</f>
        <v>0</v>
      </c>
      <c r="P18" s="1937">
        <f>'Cost Centres'!N7</f>
        <v>0</v>
      </c>
      <c r="Q18" s="1937">
        <f>'Cost Centres'!O7</f>
        <v>0</v>
      </c>
    </row>
    <row r="19" spans="1:17" x14ac:dyDescent="0.25">
      <c r="A19" s="437" t="str">
        <f>'Cost Centres'!G8</f>
        <v>SLT</v>
      </c>
      <c r="B19" s="437" t="str">
        <f>'Cost Centres'!H8</f>
        <v>Senior Leadership Team</v>
      </c>
      <c r="C19" s="1921">
        <f>'Cost Centres'!E8</f>
        <v>30014</v>
      </c>
      <c r="D19" s="437" t="str">
        <f>'Cost Centres'!F8</f>
        <v>Test and Trace</v>
      </c>
      <c r="E19" s="1937">
        <f>'Cost Centres'!I8</f>
        <v>0</v>
      </c>
      <c r="F19" s="1937"/>
      <c r="G19" s="1937"/>
      <c r="H19" s="1937">
        <f>'Cost Centres'!J8</f>
        <v>0</v>
      </c>
      <c r="I19" s="1937"/>
      <c r="J19" s="1937"/>
      <c r="K19" s="1937"/>
      <c r="L19" s="1937"/>
      <c r="M19" s="1937">
        <f>'Cost Centres'!K8</f>
        <v>0</v>
      </c>
      <c r="N19" s="1937">
        <f>'Cost Centres'!L8</f>
        <v>0</v>
      </c>
      <c r="O19" s="1937">
        <f>'Cost Centres'!M8</f>
        <v>0</v>
      </c>
      <c r="P19" s="1937">
        <f>'Cost Centres'!N8</f>
        <v>0</v>
      </c>
      <c r="Q19" s="1937">
        <f>'Cost Centres'!O8</f>
        <v>0</v>
      </c>
    </row>
    <row r="20" spans="1:17" x14ac:dyDescent="0.25">
      <c r="A20" s="437" t="str">
        <f>'Cost Centres'!G9</f>
        <v>SLT</v>
      </c>
      <c r="B20" s="437" t="str">
        <f>'Cost Centres'!H9</f>
        <v>Senior Leadership Team</v>
      </c>
      <c r="C20" s="1921">
        <f>'Cost Centres'!E9</f>
        <v>39901</v>
      </c>
      <c r="D20" s="437" t="str">
        <f>'Cost Centres'!F9</f>
        <v>Senior Leadership team</v>
      </c>
      <c r="E20" s="1937">
        <f>'Cost Centres'!I9</f>
        <v>473400</v>
      </c>
      <c r="F20" s="1937"/>
      <c r="G20" s="1937"/>
      <c r="H20" s="1937">
        <f>'Cost Centres'!J9</f>
        <v>473400</v>
      </c>
      <c r="I20" s="1937"/>
      <c r="J20" s="1937"/>
      <c r="K20" s="1937"/>
      <c r="L20" s="1937"/>
      <c r="M20" s="1937">
        <f>'Cost Centres'!K9</f>
        <v>473400</v>
      </c>
      <c r="N20" s="1937">
        <f>'Cost Centres'!L9</f>
        <v>0</v>
      </c>
      <c r="O20" s="1937">
        <f>'Cost Centres'!M9</f>
        <v>150000</v>
      </c>
      <c r="P20" s="1937">
        <f>'Cost Centres'!N9</f>
        <v>0</v>
      </c>
      <c r="Q20" s="1937">
        <f>'Cost Centres'!O9</f>
        <v>623400</v>
      </c>
    </row>
    <row r="21" spans="1:17" x14ac:dyDescent="0.25">
      <c r="A21" s="437" t="str">
        <f>'Cost Centres'!G10</f>
        <v>Finance</v>
      </c>
      <c r="B21" s="437" t="str">
        <f>'Cost Centres'!H10</f>
        <v>Finance and Resources</v>
      </c>
      <c r="C21" s="1921">
        <f>'Cost Centres'!E10</f>
        <v>30002</v>
      </c>
      <c r="D21" s="437" t="str">
        <f>'Cost Centres'!F10</f>
        <v>Corporate Management</v>
      </c>
      <c r="E21" s="1937">
        <f>'Cost Centres'!I10</f>
        <v>142700</v>
      </c>
      <c r="F21" s="1937"/>
      <c r="G21" s="1937"/>
      <c r="H21" s="1937">
        <f>'Cost Centres'!J10</f>
        <v>142700</v>
      </c>
      <c r="I21" s="1937"/>
      <c r="J21" s="1937"/>
      <c r="K21" s="1937"/>
      <c r="L21" s="1937"/>
      <c r="M21" s="1937">
        <f>'Cost Centres'!K10</f>
        <v>142700</v>
      </c>
      <c r="N21" s="1937">
        <f>'Cost Centres'!L10</f>
        <v>0</v>
      </c>
      <c r="O21" s="1937">
        <f>'Cost Centres'!M10</f>
        <v>15000</v>
      </c>
      <c r="P21" s="1937">
        <f>'Cost Centres'!N10</f>
        <v>500000</v>
      </c>
      <c r="Q21" s="1937">
        <f>'Cost Centres'!O10</f>
        <v>657700</v>
      </c>
    </row>
    <row r="22" spans="1:17" x14ac:dyDescent="0.25">
      <c r="A22" s="437" t="str">
        <f>'Cost Centres'!G11</f>
        <v>Finance</v>
      </c>
      <c r="B22" s="437" t="str">
        <f>'Cost Centres'!H11</f>
        <v>Finance and Resources</v>
      </c>
      <c r="C22" s="1921">
        <f>'Cost Centres'!E11</f>
        <v>30003</v>
      </c>
      <c r="D22" s="437" t="str">
        <f>'Cost Centres'!F11</f>
        <v>Corporate Management Non-Financial</v>
      </c>
      <c r="E22" s="1937">
        <f>'Cost Centres'!I11</f>
        <v>89760</v>
      </c>
      <c r="F22" s="1937"/>
      <c r="G22" s="1937"/>
      <c r="H22" s="1937">
        <f>'Cost Centres'!J11</f>
        <v>89760</v>
      </c>
      <c r="I22" s="1937"/>
      <c r="J22" s="1937"/>
      <c r="K22" s="1937"/>
      <c r="L22" s="1937"/>
      <c r="M22" s="1937">
        <f>'Cost Centres'!K11</f>
        <v>89760</v>
      </c>
      <c r="N22" s="1937">
        <f>'Cost Centres'!L11</f>
        <v>-140750</v>
      </c>
      <c r="O22" s="1937">
        <f>'Cost Centres'!M11</f>
        <v>380290</v>
      </c>
      <c r="P22" s="1937">
        <f>'Cost Centres'!N11</f>
        <v>0</v>
      </c>
      <c r="Q22" s="1937">
        <f>'Cost Centres'!O11</f>
        <v>329300</v>
      </c>
    </row>
    <row r="23" spans="1:17" x14ac:dyDescent="0.25">
      <c r="A23" s="437" t="str">
        <f>'Cost Centres'!G12</f>
        <v>Finance</v>
      </c>
      <c r="B23" s="437" t="str">
        <f>'Cost Centres'!H12</f>
        <v>Finance and Resources</v>
      </c>
      <c r="C23" s="1921">
        <f>'Cost Centres'!E12</f>
        <v>30501</v>
      </c>
      <c r="D23" s="437" t="str">
        <f>'Cost Centres'!F12</f>
        <v>Non Distributed Costs</v>
      </c>
      <c r="E23" s="1937">
        <f>'Cost Centres'!I12</f>
        <v>45200</v>
      </c>
      <c r="F23" s="1937"/>
      <c r="G23" s="1937"/>
      <c r="H23" s="1937">
        <f>'Cost Centres'!J12</f>
        <v>45200</v>
      </c>
      <c r="I23" s="1937"/>
      <c r="J23" s="1937"/>
      <c r="K23" s="1937"/>
      <c r="L23" s="1937"/>
      <c r="M23" s="1937">
        <f>'Cost Centres'!K12</f>
        <v>45200</v>
      </c>
      <c r="N23" s="1937">
        <f>'Cost Centres'!L12</f>
        <v>0</v>
      </c>
      <c r="O23" s="1937">
        <f>'Cost Centres'!M12</f>
        <v>0</v>
      </c>
      <c r="P23" s="1937">
        <f>'Cost Centres'!N12</f>
        <v>0</v>
      </c>
      <c r="Q23" s="1937">
        <f>'Cost Centres'!O12</f>
        <v>45200</v>
      </c>
    </row>
    <row r="24" spans="1:17" x14ac:dyDescent="0.25">
      <c r="A24" s="437" t="str">
        <f>'Cost Centres'!G13</f>
        <v>Finance</v>
      </c>
      <c r="B24" s="437" t="str">
        <f>'Cost Centres'!H13</f>
        <v>Finance and Resources</v>
      </c>
      <c r="C24" s="1921">
        <f>'Cost Centres'!E13</f>
        <v>39905</v>
      </c>
      <c r="D24" s="437" t="str">
        <f>'Cost Centres'!F13</f>
        <v>Internal Audit</v>
      </c>
      <c r="E24" s="1937">
        <f>'Cost Centres'!I13</f>
        <v>71000</v>
      </c>
      <c r="F24" s="1937"/>
      <c r="G24" s="1937"/>
      <c r="H24" s="1937">
        <f>'Cost Centres'!J13</f>
        <v>71000</v>
      </c>
      <c r="I24" s="1937"/>
      <c r="J24" s="1937"/>
      <c r="K24" s="1937"/>
      <c r="L24" s="1937"/>
      <c r="M24" s="1937">
        <f>'Cost Centres'!K13</f>
        <v>71000</v>
      </c>
      <c r="N24" s="1937">
        <f>'Cost Centres'!L13</f>
        <v>0</v>
      </c>
      <c r="O24" s="1937">
        <f>'Cost Centres'!M13</f>
        <v>0</v>
      </c>
      <c r="P24" s="1937">
        <f>'Cost Centres'!N13</f>
        <v>0</v>
      </c>
      <c r="Q24" s="1937">
        <f>'Cost Centres'!O13</f>
        <v>71000</v>
      </c>
    </row>
    <row r="25" spans="1:17" x14ac:dyDescent="0.25">
      <c r="A25" s="437" t="str">
        <f>'Cost Centres'!G14</f>
        <v>Finance</v>
      </c>
      <c r="B25" s="437" t="str">
        <f>'Cost Centres'!H14</f>
        <v>Finance and Resources</v>
      </c>
      <c r="C25" s="1921">
        <f>'Cost Centres'!E14</f>
        <v>39906</v>
      </c>
      <c r="D25" s="437" t="str">
        <f>'Cost Centres'!F14</f>
        <v>Finance</v>
      </c>
      <c r="E25" s="1937">
        <f>'Cost Centres'!I14</f>
        <v>319500</v>
      </c>
      <c r="F25" s="1937"/>
      <c r="G25" s="1937"/>
      <c r="H25" s="1937">
        <f>'Cost Centres'!J14</f>
        <v>319500</v>
      </c>
      <c r="I25" s="1937"/>
      <c r="J25" s="1937"/>
      <c r="K25" s="1937"/>
      <c r="L25" s="1937"/>
      <c r="M25" s="1937">
        <f>'Cost Centres'!K14</f>
        <v>319500</v>
      </c>
      <c r="N25" s="1937">
        <f>'Cost Centres'!L14</f>
        <v>0</v>
      </c>
      <c r="O25" s="1937">
        <f>'Cost Centres'!M14</f>
        <v>25153</v>
      </c>
      <c r="P25" s="1937">
        <f>'Cost Centres'!N14</f>
        <v>0</v>
      </c>
      <c r="Q25" s="1937">
        <f>'Cost Centres'!O14</f>
        <v>344653</v>
      </c>
    </row>
    <row r="26" spans="1:17" x14ac:dyDescent="0.25">
      <c r="A26" s="437" t="str">
        <f>'Cost Centres'!G15</f>
        <v>Finance</v>
      </c>
      <c r="B26" s="437" t="str">
        <f>'Cost Centres'!H15</f>
        <v>Finance and Resources</v>
      </c>
      <c r="C26" s="1921">
        <f>'Cost Centres'!E15</f>
        <v>62003</v>
      </c>
      <c r="D26" s="437" t="str">
        <f>'Cost Centres'!F15</f>
        <v>Telephone System</v>
      </c>
      <c r="E26" s="1937">
        <f>'Cost Centres'!I15</f>
        <v>25500</v>
      </c>
      <c r="F26" s="1937"/>
      <c r="G26" s="1937"/>
      <c r="H26" s="1937">
        <f>'Cost Centres'!J15</f>
        <v>25500</v>
      </c>
      <c r="I26" s="1937"/>
      <c r="J26" s="1937"/>
      <c r="K26" s="1937"/>
      <c r="L26" s="1937"/>
      <c r="M26" s="1937">
        <f>'Cost Centres'!K15</f>
        <v>25500</v>
      </c>
      <c r="N26" s="1937">
        <f>'Cost Centres'!L15</f>
        <v>-25500</v>
      </c>
      <c r="O26" s="1937">
        <f>'Cost Centres'!M15</f>
        <v>0</v>
      </c>
      <c r="P26" s="1937">
        <f>'Cost Centres'!N15</f>
        <v>0</v>
      </c>
      <c r="Q26" s="1937">
        <f>'Cost Centres'!O15</f>
        <v>0</v>
      </c>
    </row>
    <row r="27" spans="1:17" x14ac:dyDescent="0.25">
      <c r="A27" s="437" t="str">
        <f>'Cost Centres'!G16</f>
        <v>Finance</v>
      </c>
      <c r="B27" s="437" t="str">
        <f>'Cost Centres'!H16</f>
        <v>Finance and Resources</v>
      </c>
      <c r="C27" s="1921">
        <f>'Cost Centres'!E16</f>
        <v>62004</v>
      </c>
      <c r="D27" s="437" t="str">
        <f>'Cost Centres'!F16</f>
        <v>Photocopiers</v>
      </c>
      <c r="E27" s="1937">
        <f>'Cost Centres'!I16</f>
        <v>65000</v>
      </c>
      <c r="F27" s="1937"/>
      <c r="G27" s="1937"/>
      <c r="H27" s="1937">
        <f>'Cost Centres'!J16</f>
        <v>65000</v>
      </c>
      <c r="I27" s="1937"/>
      <c r="J27" s="1937"/>
      <c r="K27" s="1937"/>
      <c r="L27" s="1937"/>
      <c r="M27" s="1937">
        <f>'Cost Centres'!K16</f>
        <v>65000</v>
      </c>
      <c r="N27" s="1937">
        <f>'Cost Centres'!L16</f>
        <v>-9000</v>
      </c>
      <c r="O27" s="1937">
        <f>'Cost Centres'!M16</f>
        <v>0</v>
      </c>
      <c r="P27" s="1937">
        <f>'Cost Centres'!N16</f>
        <v>0</v>
      </c>
      <c r="Q27" s="1937">
        <f>'Cost Centres'!O16</f>
        <v>56000</v>
      </c>
    </row>
    <row r="28" spans="1:17" x14ac:dyDescent="0.25">
      <c r="A28" s="437" t="str">
        <f>'Cost Centres'!G17</f>
        <v>Finance</v>
      </c>
      <c r="B28" s="437" t="str">
        <f>'Cost Centres'!H17</f>
        <v>Finance and Resources</v>
      </c>
      <c r="C28" s="1921">
        <f>'Cost Centres'!E17</f>
        <v>62005</v>
      </c>
      <c r="D28" s="437" t="str">
        <f>'Cost Centres'!F17</f>
        <v>Postage</v>
      </c>
      <c r="E28" s="1937">
        <f>'Cost Centres'!I17</f>
        <v>21200</v>
      </c>
      <c r="F28" s="1937"/>
      <c r="G28" s="1937"/>
      <c r="H28" s="1937">
        <f>'Cost Centres'!J17</f>
        <v>21200</v>
      </c>
      <c r="I28" s="1937"/>
      <c r="J28" s="1937"/>
      <c r="K28" s="1937"/>
      <c r="L28" s="1937"/>
      <c r="M28" s="1937">
        <f>'Cost Centres'!K17</f>
        <v>21200</v>
      </c>
      <c r="N28" s="1937">
        <f>'Cost Centres'!L17</f>
        <v>0</v>
      </c>
      <c r="O28" s="1937">
        <f>'Cost Centres'!M17</f>
        <v>0</v>
      </c>
      <c r="P28" s="1937">
        <f>'Cost Centres'!N17</f>
        <v>0</v>
      </c>
      <c r="Q28" s="1937">
        <f>'Cost Centres'!O17</f>
        <v>21200</v>
      </c>
    </row>
    <row r="29" spans="1:17" x14ac:dyDescent="0.25">
      <c r="A29" s="437" t="str">
        <f>'Cost Centres'!G18</f>
        <v>Finance</v>
      </c>
      <c r="B29" s="437" t="str">
        <f>'Cost Centres'!H18</f>
        <v>Finance and Resources</v>
      </c>
      <c r="C29" s="1921">
        <f>'Cost Centres'!E18</f>
        <v>62006</v>
      </c>
      <c r="D29" s="437" t="str">
        <f>'Cost Centres'!F18</f>
        <v>Emergency Callout</v>
      </c>
      <c r="E29" s="1937">
        <f>'Cost Centres'!I18</f>
        <v>21700</v>
      </c>
      <c r="F29" s="1937"/>
      <c r="G29" s="1937"/>
      <c r="H29" s="1937">
        <f>'Cost Centres'!J18</f>
        <v>21700</v>
      </c>
      <c r="I29" s="1937"/>
      <c r="J29" s="1937"/>
      <c r="K29" s="1937"/>
      <c r="L29" s="1937"/>
      <c r="M29" s="1937">
        <f>'Cost Centres'!K18</f>
        <v>21700</v>
      </c>
      <c r="N29" s="1937">
        <f>'Cost Centres'!L18</f>
        <v>-500</v>
      </c>
      <c r="O29" s="1937">
        <f>'Cost Centres'!M18</f>
        <v>0</v>
      </c>
      <c r="P29" s="1937">
        <f>'Cost Centres'!N18</f>
        <v>0</v>
      </c>
      <c r="Q29" s="1937">
        <f>'Cost Centres'!O18</f>
        <v>21200</v>
      </c>
    </row>
    <row r="30" spans="1:17" x14ac:dyDescent="0.25">
      <c r="A30" s="437" t="str">
        <f>'Cost Centres'!G19</f>
        <v>Finance</v>
      </c>
      <c r="B30" s="437" t="str">
        <f>'Cost Centres'!H19</f>
        <v>Finance and Resources</v>
      </c>
      <c r="C30" s="1921">
        <f>'Cost Centres'!E19</f>
        <v>62014</v>
      </c>
      <c r="D30" s="437" t="str">
        <f>'Cost Centres'!F19</f>
        <v>Insurance</v>
      </c>
      <c r="E30" s="1937">
        <f>'Cost Centres'!I19</f>
        <v>188100</v>
      </c>
      <c r="F30" s="1937"/>
      <c r="G30" s="1937"/>
      <c r="H30" s="1937">
        <f>'Cost Centres'!J19</f>
        <v>188100</v>
      </c>
      <c r="I30" s="1937"/>
      <c r="J30" s="1937"/>
      <c r="K30" s="1937"/>
      <c r="L30" s="1937"/>
      <c r="M30" s="1937">
        <f>'Cost Centres'!K19</f>
        <v>188100</v>
      </c>
      <c r="N30" s="1937">
        <f>'Cost Centres'!L19</f>
        <v>-4000</v>
      </c>
      <c r="O30" s="1937">
        <f>'Cost Centres'!M19</f>
        <v>7200</v>
      </c>
      <c r="P30" s="1937">
        <f>'Cost Centres'!N19</f>
        <v>0</v>
      </c>
      <c r="Q30" s="1937">
        <f>'Cost Centres'!O19</f>
        <v>191300</v>
      </c>
    </row>
    <row r="31" spans="1:17" x14ac:dyDescent="0.25">
      <c r="A31" s="437" t="str">
        <f>'Cost Centres'!G20</f>
        <v>Finance</v>
      </c>
      <c r="B31" s="437" t="str">
        <f>'Cost Centres'!H20</f>
        <v>Finance and Resources</v>
      </c>
      <c r="C31" s="1921">
        <f>'Cost Centres'!E20</f>
        <v>62028</v>
      </c>
      <c r="D31" s="437" t="str">
        <f>'Cost Centres'!F20</f>
        <v>Legionella Acc Legionella Test</v>
      </c>
      <c r="E31" s="1937">
        <f>'Cost Centres'!I20</f>
        <v>20300</v>
      </c>
      <c r="F31" s="1937"/>
      <c r="G31" s="1937"/>
      <c r="H31" s="1937">
        <f>'Cost Centres'!J20</f>
        <v>20300</v>
      </c>
      <c r="I31" s="1937"/>
      <c r="J31" s="1937"/>
      <c r="K31" s="1937"/>
      <c r="L31" s="1937"/>
      <c r="M31" s="1937">
        <f>'Cost Centres'!K20</f>
        <v>20300</v>
      </c>
      <c r="N31" s="1937">
        <f>'Cost Centres'!L20</f>
        <v>0</v>
      </c>
      <c r="O31" s="1937">
        <f>'Cost Centres'!M20</f>
        <v>0</v>
      </c>
      <c r="P31" s="1937">
        <f>'Cost Centres'!N20</f>
        <v>0</v>
      </c>
      <c r="Q31" s="1937">
        <f>'Cost Centres'!O20</f>
        <v>0</v>
      </c>
    </row>
    <row r="32" spans="1:17" x14ac:dyDescent="0.25">
      <c r="A32" s="437" t="str">
        <f>'Cost Centres'!G21</f>
        <v>Finance</v>
      </c>
      <c r="B32" s="437" t="str">
        <f>'Cost Centres'!H21</f>
        <v>Finance and Resources</v>
      </c>
      <c r="C32" s="1921">
        <f>'Cost Centres'!E21</f>
        <v>62037</v>
      </c>
      <c r="D32" s="437" t="str">
        <f>'Cost Centres'!F21</f>
        <v>Telephones</v>
      </c>
      <c r="E32" s="1937">
        <f>'Cost Centres'!I21</f>
        <v>0</v>
      </c>
      <c r="F32" s="1937"/>
      <c r="G32" s="1937"/>
      <c r="H32" s="1937">
        <f>'Cost Centres'!J21</f>
        <v>0</v>
      </c>
      <c r="I32" s="1937"/>
      <c r="J32" s="1937"/>
      <c r="K32" s="1937"/>
      <c r="L32" s="1937"/>
      <c r="M32" s="1937">
        <f>'Cost Centres'!K21</f>
        <v>0</v>
      </c>
      <c r="N32" s="1937">
        <f>'Cost Centres'!L21</f>
        <v>0</v>
      </c>
      <c r="O32" s="1937">
        <f>'Cost Centres'!M21</f>
        <v>44400</v>
      </c>
      <c r="P32" s="1937">
        <f>'Cost Centres'!N21</f>
        <v>0</v>
      </c>
      <c r="Q32" s="1937">
        <f>'Cost Centres'!O21</f>
        <v>44400</v>
      </c>
    </row>
    <row r="33" spans="1:17" x14ac:dyDescent="0.25">
      <c r="A33" s="437" t="str">
        <f>'Cost Centres'!G22</f>
        <v>Finance</v>
      </c>
      <c r="B33" s="437" t="str">
        <f>'Cost Centres'!H22</f>
        <v>Finance and Resources</v>
      </c>
      <c r="C33" s="1921">
        <f>'Cost Centres'!E22</f>
        <v>62038</v>
      </c>
      <c r="D33" s="437" t="str">
        <f>'Cost Centres'!F22</f>
        <v>Mobile Phones</v>
      </c>
      <c r="E33" s="1937">
        <f>'Cost Centres'!I22</f>
        <v>8950</v>
      </c>
      <c r="F33" s="1937"/>
      <c r="G33" s="1937"/>
      <c r="H33" s="1937">
        <f>'Cost Centres'!J22</f>
        <v>8950</v>
      </c>
      <c r="I33" s="1937"/>
      <c r="J33" s="1937"/>
      <c r="K33" s="1937"/>
      <c r="L33" s="1937"/>
      <c r="M33" s="1937">
        <f>'Cost Centres'!K22</f>
        <v>8950</v>
      </c>
      <c r="N33" s="1937">
        <f>'Cost Centres'!L22</f>
        <v>0</v>
      </c>
      <c r="O33" s="1937">
        <f>'Cost Centres'!M22</f>
        <v>27050</v>
      </c>
      <c r="P33" s="1937">
        <f>'Cost Centres'!N22</f>
        <v>0</v>
      </c>
      <c r="Q33" s="1937">
        <f>'Cost Centres'!O22</f>
        <v>36000</v>
      </c>
    </row>
    <row r="34" spans="1:17" x14ac:dyDescent="0.25">
      <c r="A34" s="437" t="str">
        <f>'Cost Centres'!G23</f>
        <v>Revenue &amp; Benefits</v>
      </c>
      <c r="B34" s="437" t="str">
        <f>'Cost Centres'!H23</f>
        <v>Finance and Resources</v>
      </c>
      <c r="C34" s="1921">
        <f>'Cost Centres'!E23</f>
        <v>30301</v>
      </c>
      <c r="D34" s="437" t="str">
        <f>'Cost Centres'!F23</f>
        <v>Council Tax</v>
      </c>
      <c r="E34" s="1937">
        <f>'Cost Centres'!I23</f>
        <v>177500</v>
      </c>
      <c r="F34" s="1937"/>
      <c r="G34" s="1937"/>
      <c r="H34" s="1937">
        <f>'Cost Centres'!J23</f>
        <v>177500</v>
      </c>
      <c r="I34" s="1937"/>
      <c r="J34" s="1937"/>
      <c r="K34" s="1937"/>
      <c r="L34" s="1937"/>
      <c r="M34" s="1937">
        <f>'Cost Centres'!K23</f>
        <v>177500</v>
      </c>
      <c r="N34" s="1937">
        <f>'Cost Centres'!L23</f>
        <v>0</v>
      </c>
      <c r="O34" s="1937">
        <f>'Cost Centres'!M23</f>
        <v>0</v>
      </c>
      <c r="P34" s="1937">
        <f>'Cost Centres'!N23</f>
        <v>0</v>
      </c>
      <c r="Q34" s="1937">
        <f>'Cost Centres'!O23</f>
        <v>177500</v>
      </c>
    </row>
    <row r="35" spans="1:17" x14ac:dyDescent="0.25">
      <c r="A35" s="437" t="str">
        <f>'Cost Centres'!G24</f>
        <v>Revenue &amp; Benefits</v>
      </c>
      <c r="B35" s="437" t="str">
        <f>'Cost Centres'!H24</f>
        <v>Finance and Resources</v>
      </c>
      <c r="C35" s="1921">
        <f>'Cost Centres'!E24</f>
        <v>30302</v>
      </c>
      <c r="D35" s="437" t="str">
        <f>'Cost Centres'!F24</f>
        <v>Non-Domestic Rates</v>
      </c>
      <c r="E35" s="1937">
        <f>'Cost Centres'!I24</f>
        <v>-45900</v>
      </c>
      <c r="F35" s="1937"/>
      <c r="G35" s="1937"/>
      <c r="H35" s="1937">
        <f>'Cost Centres'!J24</f>
        <v>-45900</v>
      </c>
      <c r="I35" s="1937"/>
      <c r="J35" s="1937"/>
      <c r="K35" s="1937"/>
      <c r="L35" s="1937"/>
      <c r="M35" s="1937">
        <f>'Cost Centres'!K24</f>
        <v>-45900</v>
      </c>
      <c r="N35" s="1937">
        <f>'Cost Centres'!L24</f>
        <v>0</v>
      </c>
      <c r="O35" s="1937">
        <f>'Cost Centres'!M24</f>
        <v>0</v>
      </c>
      <c r="P35" s="1937">
        <f>'Cost Centres'!N24</f>
        <v>0</v>
      </c>
      <c r="Q35" s="1937">
        <f>'Cost Centres'!O24</f>
        <v>-45900</v>
      </c>
    </row>
    <row r="36" spans="1:17" x14ac:dyDescent="0.25">
      <c r="A36" s="437" t="str">
        <f>'Cost Centres'!G25</f>
        <v>Revenue &amp; Benefits</v>
      </c>
      <c r="B36" s="437" t="str">
        <f>'Cost Centres'!H25</f>
        <v>Finance and Resources</v>
      </c>
      <c r="C36" s="1921">
        <f>'Cost Centres'!E25</f>
        <v>30303</v>
      </c>
      <c r="D36" s="437" t="str">
        <f>'Cost Centres'!F25</f>
        <v>Housing Benefit</v>
      </c>
      <c r="E36" s="1937">
        <f>'Cost Centres'!I25</f>
        <v>212400</v>
      </c>
      <c r="F36" s="1937"/>
      <c r="G36" s="1937"/>
      <c r="H36" s="1937">
        <f>'Cost Centres'!J25</f>
        <v>212400</v>
      </c>
      <c r="I36" s="1937"/>
      <c r="J36" s="1937"/>
      <c r="K36" s="1937"/>
      <c r="L36" s="1937"/>
      <c r="M36" s="1937">
        <f>'Cost Centres'!K25</f>
        <v>212400</v>
      </c>
      <c r="N36" s="1937">
        <f>'Cost Centres'!L25</f>
        <v>0</v>
      </c>
      <c r="O36" s="1937">
        <f>'Cost Centres'!M25</f>
        <v>0</v>
      </c>
      <c r="P36" s="1937">
        <f>'Cost Centres'!N25</f>
        <v>0</v>
      </c>
      <c r="Q36" s="1937">
        <f>'Cost Centres'!O25</f>
        <v>212400</v>
      </c>
    </row>
    <row r="37" spans="1:17" x14ac:dyDescent="0.25">
      <c r="A37" s="437" t="str">
        <f>'Cost Centres'!G26</f>
        <v>Revenue &amp; Benefits</v>
      </c>
      <c r="B37" s="437" t="str">
        <f>'Cost Centres'!H26</f>
        <v>Finance and Resources</v>
      </c>
      <c r="C37" s="1921">
        <f>'Cost Centres'!E26</f>
        <v>30304</v>
      </c>
      <c r="D37" s="437" t="str">
        <f>'Cost Centres'!F26</f>
        <v>Council Tax Support</v>
      </c>
      <c r="E37" s="1937">
        <f>'Cost Centres'!I26</f>
        <v>122900</v>
      </c>
      <c r="F37" s="1937"/>
      <c r="G37" s="1937"/>
      <c r="H37" s="1937">
        <f>'Cost Centres'!J26</f>
        <v>122900</v>
      </c>
      <c r="I37" s="1937"/>
      <c r="J37" s="1937"/>
      <c r="K37" s="1937"/>
      <c r="L37" s="1937"/>
      <c r="M37" s="1937">
        <f>'Cost Centres'!K26</f>
        <v>122900</v>
      </c>
      <c r="N37" s="1937">
        <f>'Cost Centres'!L26</f>
        <v>-7500</v>
      </c>
      <c r="O37" s="1937">
        <f>'Cost Centres'!M26</f>
        <v>0</v>
      </c>
      <c r="P37" s="1937">
        <f>'Cost Centres'!N26</f>
        <v>0</v>
      </c>
      <c r="Q37" s="1937">
        <f>'Cost Centres'!O26</f>
        <v>115400</v>
      </c>
    </row>
    <row r="38" spans="1:17" x14ac:dyDescent="0.25">
      <c r="A38" s="437" t="str">
        <f>'Cost Centres'!G27</f>
        <v>Revenue &amp; Benefits</v>
      </c>
      <c r="B38" s="437" t="str">
        <f>'Cost Centres'!H27</f>
        <v>Finance and Resources</v>
      </c>
      <c r="C38" s="1921">
        <f>'Cost Centres'!E27</f>
        <v>30306</v>
      </c>
      <c r="D38" s="437" t="str">
        <f>'Cost Centres'!F27</f>
        <v>Universal Benefit</v>
      </c>
      <c r="E38" s="1937">
        <f>'Cost Centres'!I27</f>
        <v>0</v>
      </c>
      <c r="F38" s="1937"/>
      <c r="G38" s="1937"/>
      <c r="H38" s="1937">
        <f>'Cost Centres'!J27</f>
        <v>0</v>
      </c>
      <c r="I38" s="1937"/>
      <c r="J38" s="1937"/>
      <c r="K38" s="1937"/>
      <c r="L38" s="1937"/>
      <c r="M38" s="1937">
        <f>'Cost Centres'!K27</f>
        <v>0</v>
      </c>
      <c r="N38" s="1937">
        <f>'Cost Centres'!L27</f>
        <v>0</v>
      </c>
      <c r="O38" s="1937">
        <f>'Cost Centres'!M27</f>
        <v>0</v>
      </c>
      <c r="P38" s="1937">
        <f>'Cost Centres'!N27</f>
        <v>0</v>
      </c>
      <c r="Q38" s="1937">
        <f>'Cost Centres'!O27</f>
        <v>0</v>
      </c>
    </row>
    <row r="39" spans="1:17" s="41" customFormat="1" x14ac:dyDescent="0.25">
      <c r="A39" s="437" t="str">
        <f>'Cost Centres'!G28</f>
        <v>Revenue &amp; Benefits</v>
      </c>
      <c r="B39" s="437" t="str">
        <f>'Cost Centres'!H28</f>
        <v>Finance and Resources</v>
      </c>
      <c r="C39" s="1921">
        <f>'Cost Centres'!E28</f>
        <v>39910</v>
      </c>
      <c r="D39" s="437" t="str">
        <f>'Cost Centres'!F28</f>
        <v>Head of Finance, Revenues &amp; Benefits</v>
      </c>
      <c r="E39" s="1937">
        <f>'Cost Centres'!I28</f>
        <v>39000</v>
      </c>
      <c r="F39" s="1937"/>
      <c r="G39" s="1937"/>
      <c r="H39" s="1937">
        <f>'Cost Centres'!J28</f>
        <v>39000</v>
      </c>
      <c r="I39" s="1937"/>
      <c r="J39" s="1937"/>
      <c r="K39" s="1937"/>
      <c r="L39" s="1937"/>
      <c r="M39" s="1937">
        <f>'Cost Centres'!K28</f>
        <v>39000</v>
      </c>
      <c r="N39" s="1937">
        <f>'Cost Centres'!L28</f>
        <v>0</v>
      </c>
      <c r="O39" s="1937">
        <f>'Cost Centres'!M28</f>
        <v>0</v>
      </c>
      <c r="P39" s="1937">
        <f>'Cost Centres'!N28</f>
        <v>0</v>
      </c>
      <c r="Q39" s="1937">
        <f>'Cost Centres'!O28</f>
        <v>39000</v>
      </c>
    </row>
    <row r="40" spans="1:17" s="41" customFormat="1" x14ac:dyDescent="0.25">
      <c r="A40" s="437" t="str">
        <f>'Cost Centres'!G29</f>
        <v>Corporate Assets</v>
      </c>
      <c r="B40" s="437" t="str">
        <f>'Cost Centres'!H29</f>
        <v>Finance and Resources</v>
      </c>
      <c r="C40" s="1921">
        <f>'Cost Centres'!E29</f>
        <v>20001</v>
      </c>
      <c r="D40" s="437" t="str">
        <f>'Cost Centres'!F29</f>
        <v>Allotments</v>
      </c>
      <c r="E40" s="1937">
        <f>'Cost Centres'!I29</f>
        <v>-7400</v>
      </c>
      <c r="F40" s="1937"/>
      <c r="G40" s="1937"/>
      <c r="H40" s="1937">
        <f>'Cost Centres'!J29</f>
        <v>-7400</v>
      </c>
      <c r="I40" s="1937"/>
      <c r="J40" s="1937"/>
      <c r="K40" s="1937"/>
      <c r="L40" s="1937"/>
      <c r="M40" s="1937">
        <f>'Cost Centres'!K29</f>
        <v>-7400</v>
      </c>
      <c r="N40" s="1937">
        <f>'Cost Centres'!L29</f>
        <v>0</v>
      </c>
      <c r="O40" s="1937">
        <f>'Cost Centres'!M29</f>
        <v>0</v>
      </c>
      <c r="P40" s="1937">
        <f>'Cost Centres'!N29</f>
        <v>0</v>
      </c>
      <c r="Q40" s="1937">
        <f>'Cost Centres'!O29</f>
        <v>-7400</v>
      </c>
    </row>
    <row r="41" spans="1:17" s="41" customFormat="1" x14ac:dyDescent="0.25">
      <c r="A41" s="437" t="str">
        <f>'Cost Centres'!G30</f>
        <v>Corporate Assets</v>
      </c>
      <c r="B41" s="437" t="str">
        <f>'Cost Centres'!H30</f>
        <v>Finance and Resources</v>
      </c>
      <c r="C41" s="1921">
        <f>'Cost Centres'!E30</f>
        <v>20002</v>
      </c>
      <c r="D41" s="437" t="str">
        <f>'Cost Centres'!F30</f>
        <v>Sports Grounds</v>
      </c>
      <c r="E41" s="1937">
        <f>'Cost Centres'!I30</f>
        <v>-9715</v>
      </c>
      <c r="F41" s="1937"/>
      <c r="G41" s="1937"/>
      <c r="H41" s="1937">
        <f>'Cost Centres'!J30</f>
        <v>-9715</v>
      </c>
      <c r="I41" s="1937"/>
      <c r="J41" s="1937"/>
      <c r="K41" s="1937"/>
      <c r="L41" s="1937"/>
      <c r="M41" s="1937">
        <f>'Cost Centres'!K30</f>
        <v>-9715</v>
      </c>
      <c r="N41" s="1937">
        <f>'Cost Centres'!L30</f>
        <v>0</v>
      </c>
      <c r="O41" s="1937">
        <f>'Cost Centres'!M30</f>
        <v>-14500</v>
      </c>
      <c r="P41" s="1937">
        <f>'Cost Centres'!N30</f>
        <v>15100</v>
      </c>
      <c r="Q41" s="1937">
        <f>'Cost Centres'!O30</f>
        <v>-9115</v>
      </c>
    </row>
    <row r="42" spans="1:17" s="41" customFormat="1" x14ac:dyDescent="0.25">
      <c r="A42" s="437" t="str">
        <f>'Cost Centres'!G31</f>
        <v>Corporate Assets</v>
      </c>
      <c r="B42" s="437" t="str">
        <f>'Cost Centres'!H31</f>
        <v>Finance and Resources</v>
      </c>
      <c r="C42" s="1921">
        <f>'Cost Centres'!E31</f>
        <v>20004</v>
      </c>
      <c r="D42" s="437" t="str">
        <f>'Cost Centres'!F31</f>
        <v>Freer Community Centre</v>
      </c>
      <c r="E42" s="1937">
        <f>'Cost Centres'!I31</f>
        <v>-21200</v>
      </c>
      <c r="F42" s="1937"/>
      <c r="G42" s="1937"/>
      <c r="H42" s="1937">
        <f>'Cost Centres'!J31</f>
        <v>-21200</v>
      </c>
      <c r="I42" s="1937"/>
      <c r="J42" s="1937"/>
      <c r="K42" s="1937"/>
      <c r="L42" s="1937"/>
      <c r="M42" s="1937">
        <f>'Cost Centres'!K31</f>
        <v>-21200</v>
      </c>
      <c r="N42" s="1937">
        <f>'Cost Centres'!L31</f>
        <v>0</v>
      </c>
      <c r="O42" s="1937">
        <f>'Cost Centres'!M31</f>
        <v>100</v>
      </c>
      <c r="P42" s="1937">
        <f>'Cost Centres'!N31</f>
        <v>9900</v>
      </c>
      <c r="Q42" s="1937">
        <f>'Cost Centres'!O31</f>
        <v>-11200</v>
      </c>
    </row>
    <row r="43" spans="1:17" s="41" customFormat="1" x14ac:dyDescent="0.25">
      <c r="A43" s="437" t="str">
        <f>'Cost Centres'!G32</f>
        <v>Corporate Assets</v>
      </c>
      <c r="B43" s="437" t="str">
        <f>'Cost Centres'!H32</f>
        <v>Finance and Resources</v>
      </c>
      <c r="C43" s="1921">
        <f>'Cost Centres'!E32</f>
        <v>20005</v>
      </c>
      <c r="D43" s="437" t="str">
        <f>'Cost Centres'!F32</f>
        <v>Sheila Mitchell Pavilion</v>
      </c>
      <c r="E43" s="1937">
        <f>'Cost Centres'!I32</f>
        <v>1600</v>
      </c>
      <c r="F43" s="1937"/>
      <c r="G43" s="1937"/>
      <c r="H43" s="1937">
        <f>'Cost Centres'!J32</f>
        <v>1600</v>
      </c>
      <c r="I43" s="1937"/>
      <c r="J43" s="1937"/>
      <c r="K43" s="1937"/>
      <c r="L43" s="1937"/>
      <c r="M43" s="1937">
        <f>'Cost Centres'!K32</f>
        <v>1600</v>
      </c>
      <c r="N43" s="1937">
        <f>'Cost Centres'!L32</f>
        <v>0</v>
      </c>
      <c r="O43" s="1937">
        <f>'Cost Centres'!M32</f>
        <v>0</v>
      </c>
      <c r="P43" s="1937">
        <f>'Cost Centres'!N32</f>
        <v>0</v>
      </c>
      <c r="Q43" s="1937">
        <f>'Cost Centres'!O32</f>
        <v>1600</v>
      </c>
    </row>
    <row r="44" spans="1:17" s="41" customFormat="1" x14ac:dyDescent="0.25">
      <c r="A44" s="437" t="str">
        <f>'Cost Centres'!G33</f>
        <v>Corporate Assets</v>
      </c>
      <c r="B44" s="437" t="str">
        <f>'Cost Centres'!H33</f>
        <v>Finance and Resources</v>
      </c>
      <c r="C44" s="1921">
        <f>'Cost Centres'!E33</f>
        <v>20009</v>
      </c>
      <c r="D44" s="437" t="str">
        <f>'Cost Centres'!F33</f>
        <v>Walter Charles Centre</v>
      </c>
      <c r="E44" s="1937">
        <f>'Cost Centres'!I33</f>
        <v>-4900</v>
      </c>
      <c r="F44" s="1937"/>
      <c r="G44" s="1937"/>
      <c r="H44" s="1937">
        <f>'Cost Centres'!J33</f>
        <v>-4900</v>
      </c>
      <c r="I44" s="1937"/>
      <c r="J44" s="1937"/>
      <c r="K44" s="1937"/>
      <c r="L44" s="1937"/>
      <c r="M44" s="1937">
        <f>'Cost Centres'!K33</f>
        <v>-4900</v>
      </c>
      <c r="N44" s="1937">
        <f>'Cost Centres'!L33</f>
        <v>0</v>
      </c>
      <c r="O44" s="1937">
        <f>'Cost Centres'!M33</f>
        <v>0</v>
      </c>
      <c r="P44" s="1937">
        <f>'Cost Centres'!N33</f>
        <v>2700</v>
      </c>
      <c r="Q44" s="1937">
        <f>'Cost Centres'!O33</f>
        <v>-2200</v>
      </c>
    </row>
    <row r="45" spans="1:17" s="41" customFormat="1" x14ac:dyDescent="0.25">
      <c r="A45" s="437" t="str">
        <f>'Cost Centres'!G34</f>
        <v>Corporate Assets</v>
      </c>
      <c r="B45" s="437" t="str">
        <f>'Cost Centres'!H34</f>
        <v>Finance and Resources</v>
      </c>
      <c r="C45" s="1921">
        <f>'Cost Centres'!E34</f>
        <v>20102</v>
      </c>
      <c r="D45" s="437" t="str">
        <f>'Cost Centres'!F34</f>
        <v>Cemeteries</v>
      </c>
      <c r="E45" s="1937">
        <f>'Cost Centres'!I34</f>
        <v>-52724</v>
      </c>
      <c r="F45" s="1937"/>
      <c r="G45" s="1937"/>
      <c r="H45" s="1937">
        <f>'Cost Centres'!J34</f>
        <v>-52724</v>
      </c>
      <c r="I45" s="1937"/>
      <c r="J45" s="1937"/>
      <c r="K45" s="1937"/>
      <c r="L45" s="1937"/>
      <c r="M45" s="1937">
        <f>'Cost Centres'!K34</f>
        <v>-52724</v>
      </c>
      <c r="N45" s="1937">
        <f>'Cost Centres'!L34</f>
        <v>0</v>
      </c>
      <c r="O45" s="1937">
        <f>'Cost Centres'!M34</f>
        <v>-14500</v>
      </c>
      <c r="P45" s="1937">
        <f>'Cost Centres'!N34</f>
        <v>-12969</v>
      </c>
      <c r="Q45" s="1937">
        <f>'Cost Centres'!O34</f>
        <v>-80193</v>
      </c>
    </row>
    <row r="46" spans="1:17" s="41" customFormat="1" x14ac:dyDescent="0.25">
      <c r="A46" s="437" t="str">
        <f>'Cost Centres'!G35</f>
        <v>Corporate Assets</v>
      </c>
      <c r="B46" s="437" t="str">
        <f>'Cost Centres'!H35</f>
        <v>Finance and Resources</v>
      </c>
      <c r="C46" s="1921">
        <f>'Cost Centres'!E35</f>
        <v>20401</v>
      </c>
      <c r="D46" s="437" t="str">
        <f>'Cost Centres'!F35</f>
        <v>Public Conveniences</v>
      </c>
      <c r="E46" s="1937">
        <f>'Cost Centres'!I35</f>
        <v>9047</v>
      </c>
      <c r="F46" s="1937"/>
      <c r="G46" s="1937"/>
      <c r="H46" s="1937">
        <f>'Cost Centres'!J35</f>
        <v>9047</v>
      </c>
      <c r="I46" s="1937"/>
      <c r="J46" s="1937"/>
      <c r="K46" s="1937"/>
      <c r="L46" s="1937"/>
      <c r="M46" s="1937">
        <f>'Cost Centres'!K35</f>
        <v>9047</v>
      </c>
      <c r="N46" s="1937">
        <f>'Cost Centres'!L35</f>
        <v>-9047</v>
      </c>
      <c r="O46" s="1937">
        <f>'Cost Centres'!M35</f>
        <v>4700</v>
      </c>
      <c r="P46" s="1937">
        <f>'Cost Centres'!N35</f>
        <v>0</v>
      </c>
      <c r="Q46" s="1937">
        <f>'Cost Centres'!O35</f>
        <v>4700</v>
      </c>
    </row>
    <row r="47" spans="1:17" s="41" customFormat="1" x14ac:dyDescent="0.25">
      <c r="A47" s="437" t="str">
        <f>'Cost Centres'!G36</f>
        <v>Corporate Assets</v>
      </c>
      <c r="B47" s="437" t="str">
        <f>'Cost Centres'!H36</f>
        <v>Finance and Resources</v>
      </c>
      <c r="C47" s="1921">
        <f>'Cost Centres'!E36</f>
        <v>20501</v>
      </c>
      <c r="D47" s="437" t="str">
        <f>'Cost Centres'!F36</f>
        <v>Car Parks</v>
      </c>
      <c r="E47" s="1937">
        <f>'Cost Centres'!I36</f>
        <v>141170</v>
      </c>
      <c r="F47" s="1937"/>
      <c r="G47" s="1937"/>
      <c r="H47" s="1937">
        <f>'Cost Centres'!J36</f>
        <v>141170</v>
      </c>
      <c r="I47" s="1937"/>
      <c r="J47" s="1937"/>
      <c r="K47" s="1937"/>
      <c r="L47" s="1937"/>
      <c r="M47" s="1937">
        <f>'Cost Centres'!K36</f>
        <v>141170</v>
      </c>
      <c r="N47" s="1937">
        <f>'Cost Centres'!L36</f>
        <v>-251290</v>
      </c>
      <c r="O47" s="1937">
        <f>'Cost Centres'!M36</f>
        <v>0</v>
      </c>
      <c r="P47" s="1937">
        <f>'Cost Centres'!N36</f>
        <v>0</v>
      </c>
      <c r="Q47" s="1937">
        <f>'Cost Centres'!O36</f>
        <v>-110120</v>
      </c>
    </row>
    <row r="48" spans="1:17" s="41" customFormat="1" x14ac:dyDescent="0.25">
      <c r="A48" s="437" t="str">
        <f>'Cost Centres'!G37</f>
        <v>Corporate Assets</v>
      </c>
      <c r="B48" s="437" t="str">
        <f>'Cost Centres'!H37</f>
        <v>Finance and Resources</v>
      </c>
      <c r="C48" s="1921">
        <f>'Cost Centres'!E37</f>
        <v>20601</v>
      </c>
      <c r="D48" s="437" t="str">
        <f>'Cost Centres'!F37</f>
        <v>Borough Engineering</v>
      </c>
      <c r="E48" s="1937">
        <f>'Cost Centres'!I37</f>
        <v>6580</v>
      </c>
      <c r="F48" s="1937"/>
      <c r="G48" s="1937"/>
      <c r="H48" s="1937">
        <f>'Cost Centres'!J37</f>
        <v>6580</v>
      </c>
      <c r="I48" s="1937"/>
      <c r="J48" s="1937"/>
      <c r="K48" s="1937"/>
      <c r="L48" s="1937"/>
      <c r="M48" s="1937">
        <f>'Cost Centres'!K37</f>
        <v>6580</v>
      </c>
      <c r="N48" s="1937">
        <f>'Cost Centres'!L37</f>
        <v>0</v>
      </c>
      <c r="O48" s="1937">
        <f>'Cost Centres'!M37</f>
        <v>2020</v>
      </c>
      <c r="P48" s="1937">
        <f>'Cost Centres'!N37</f>
        <v>0</v>
      </c>
      <c r="Q48" s="1937">
        <f>'Cost Centres'!O37</f>
        <v>8600</v>
      </c>
    </row>
    <row r="49" spans="1:17" s="41" customFormat="1" x14ac:dyDescent="0.25">
      <c r="A49" s="437" t="str">
        <f>'Cost Centres'!G38</f>
        <v>Corporate Assets</v>
      </c>
      <c r="B49" s="437" t="str">
        <f>'Cost Centres'!H38</f>
        <v>Finance and Resources</v>
      </c>
      <c r="C49" s="1921">
        <f>'Cost Centres'!E38</f>
        <v>21003</v>
      </c>
      <c r="D49" s="437" t="str">
        <f>'Cost Centres'!F38</f>
        <v>Building Regulations Non-Chargeable Account</v>
      </c>
      <c r="E49" s="1937">
        <f>'Cost Centres'!I38</f>
        <v>0</v>
      </c>
      <c r="F49" s="1937"/>
      <c r="G49" s="1937"/>
      <c r="H49" s="1937">
        <f>'Cost Centres'!J38</f>
        <v>0</v>
      </c>
      <c r="I49" s="1937"/>
      <c r="J49" s="1937"/>
      <c r="K49" s="1937"/>
      <c r="L49" s="1937"/>
      <c r="M49" s="1937">
        <f>'Cost Centres'!K38</f>
        <v>0</v>
      </c>
      <c r="N49" s="1937">
        <f>'Cost Centres'!L38</f>
        <v>0</v>
      </c>
      <c r="O49" s="1937">
        <f>'Cost Centres'!M38</f>
        <v>0</v>
      </c>
      <c r="P49" s="1937">
        <f>'Cost Centres'!N38</f>
        <v>0</v>
      </c>
      <c r="Q49" s="1937">
        <f>'Cost Centres'!O38</f>
        <v>0</v>
      </c>
    </row>
    <row r="50" spans="1:17" s="41" customFormat="1" x14ac:dyDescent="0.25">
      <c r="A50" s="437" t="str">
        <f>'Cost Centres'!G39</f>
        <v>Corporate Assets</v>
      </c>
      <c r="B50" s="437" t="str">
        <f>'Cost Centres'!H39</f>
        <v>Finance and Resources</v>
      </c>
      <c r="C50" s="1921">
        <f>'Cost Centres'!E39</f>
        <v>29905</v>
      </c>
      <c r="D50" s="437" t="str">
        <f>'Cost Centres'!F39</f>
        <v>Facilities Management Holding Account</v>
      </c>
      <c r="E50" s="1937">
        <f>'Cost Centres'!I39</f>
        <v>83400</v>
      </c>
      <c r="F50" s="1937"/>
      <c r="G50" s="1937"/>
      <c r="H50" s="1937">
        <f>'Cost Centres'!J39</f>
        <v>83400</v>
      </c>
      <c r="I50" s="1937"/>
      <c r="J50" s="1937"/>
      <c r="K50" s="1937"/>
      <c r="L50" s="1937"/>
      <c r="M50" s="1937">
        <f>'Cost Centres'!K39</f>
        <v>83400</v>
      </c>
      <c r="N50" s="1937">
        <f>'Cost Centres'!L39</f>
        <v>0</v>
      </c>
      <c r="O50" s="1937">
        <f>'Cost Centres'!M39</f>
        <v>-200</v>
      </c>
      <c r="P50" s="1937">
        <f>'Cost Centres'!N39</f>
        <v>0</v>
      </c>
      <c r="Q50" s="1937">
        <f>'Cost Centres'!O39</f>
        <v>83200</v>
      </c>
    </row>
    <row r="51" spans="1:17" s="41" customFormat="1" x14ac:dyDescent="0.25">
      <c r="A51" s="437" t="str">
        <f>'Cost Centres'!G40</f>
        <v>Corporate Assets</v>
      </c>
      <c r="B51" s="437" t="str">
        <f>'Cost Centres'!H40</f>
        <v>Finance and Resources</v>
      </c>
      <c r="C51" s="1921">
        <f>'Cost Centres'!E40</f>
        <v>30011</v>
      </c>
      <c r="D51" s="437" t="str">
        <f>'Cost Centres'!F40</f>
        <v>Structural Maintenance</v>
      </c>
      <c r="E51" s="1937">
        <f>'Cost Centres'!I40</f>
        <v>49500</v>
      </c>
      <c r="F51" s="1937"/>
      <c r="G51" s="1937"/>
      <c r="H51" s="1937">
        <f>'Cost Centres'!J40</f>
        <v>55100</v>
      </c>
      <c r="I51" s="1937"/>
      <c r="J51" s="1937"/>
      <c r="K51" s="1937"/>
      <c r="L51" s="1937"/>
      <c r="M51" s="1937">
        <f>'Cost Centres'!K40</f>
        <v>49500</v>
      </c>
      <c r="N51" s="1937">
        <f>'Cost Centres'!L40</f>
        <v>0</v>
      </c>
      <c r="O51" s="1937">
        <f>'Cost Centres'!M40</f>
        <v>0</v>
      </c>
      <c r="P51" s="1937">
        <f>'Cost Centres'!N40</f>
        <v>0</v>
      </c>
      <c r="Q51" s="1937">
        <f>'Cost Centres'!O40</f>
        <v>49500</v>
      </c>
    </row>
    <row r="52" spans="1:17" s="41" customFormat="1" x14ac:dyDescent="0.25">
      <c r="A52" s="437" t="str">
        <f>'Cost Centres'!G41</f>
        <v>Corporate Assets</v>
      </c>
      <c r="B52" s="437" t="str">
        <f>'Cost Centres'!H41</f>
        <v>Finance and Resources</v>
      </c>
      <c r="C52" s="1921">
        <f>'Cost Centres'!E41</f>
        <v>39909</v>
      </c>
      <c r="D52" s="437" t="str">
        <f>'Cost Centres'!F41</f>
        <v>Bushloe House Offices and Grounds</v>
      </c>
      <c r="E52" s="1937">
        <f>'Cost Centres'!I41</f>
        <v>158300</v>
      </c>
      <c r="F52" s="1937"/>
      <c r="G52" s="1937"/>
      <c r="H52" s="1937">
        <f>'Cost Centres'!J41</f>
        <v>158300</v>
      </c>
      <c r="I52" s="1937"/>
      <c r="J52" s="1937"/>
      <c r="K52" s="1937"/>
      <c r="L52" s="1937"/>
      <c r="M52" s="1937">
        <f>'Cost Centres'!K41</f>
        <v>158300</v>
      </c>
      <c r="N52" s="1937">
        <f>'Cost Centres'!L41</f>
        <v>0</v>
      </c>
      <c r="O52" s="1937">
        <f>'Cost Centres'!M41</f>
        <v>900</v>
      </c>
      <c r="P52" s="1937">
        <f>'Cost Centres'!N41</f>
        <v>0</v>
      </c>
      <c r="Q52" s="1937">
        <f>'Cost Centres'!O41</f>
        <v>159200</v>
      </c>
    </row>
    <row r="53" spans="1:17" s="41" customFormat="1" x14ac:dyDescent="0.25">
      <c r="A53" s="437" t="str">
        <f>'Cost Centres'!G42</f>
        <v>Human Resources</v>
      </c>
      <c r="B53" s="437" t="str">
        <f>'Cost Centres'!H42</f>
        <v>Finance and Resources</v>
      </c>
      <c r="C53" s="1921">
        <f>'Cost Centres'!E42</f>
        <v>39902</v>
      </c>
      <c r="D53" s="437" t="str">
        <f>'Cost Centres'!F42</f>
        <v>Human Resources</v>
      </c>
      <c r="E53" s="1937">
        <f>'Cost Centres'!I42</f>
        <v>195700</v>
      </c>
      <c r="F53" s="1937"/>
      <c r="G53" s="1937"/>
      <c r="H53" s="1937">
        <f>'Cost Centres'!J42</f>
        <v>195700</v>
      </c>
      <c r="I53" s="1937"/>
      <c r="J53" s="1937"/>
      <c r="K53" s="1937"/>
      <c r="L53" s="1937"/>
      <c r="M53" s="1937">
        <f>'Cost Centres'!K42</f>
        <v>195700</v>
      </c>
      <c r="N53" s="1937">
        <f>'Cost Centres'!L42</f>
        <v>-400</v>
      </c>
      <c r="O53" s="1937">
        <f>'Cost Centres'!M42</f>
        <v>15300</v>
      </c>
      <c r="P53" s="1937">
        <f>'Cost Centres'!N42</f>
        <v>0</v>
      </c>
      <c r="Q53" s="1937">
        <f>'Cost Centres'!O42</f>
        <v>210600</v>
      </c>
    </row>
    <row r="54" spans="1:17" s="41" customFormat="1" x14ac:dyDescent="0.25">
      <c r="A54" s="437" t="str">
        <f>'Cost Centres'!G43</f>
        <v>Human Resources</v>
      </c>
      <c r="B54" s="437" t="str">
        <f>'Cost Centres'!H43</f>
        <v>Finance and Resources</v>
      </c>
      <c r="C54" s="1921">
        <f>'Cost Centres'!E43</f>
        <v>39913</v>
      </c>
      <c r="D54" s="437" t="str">
        <f>'Cost Centres'!F43</f>
        <v>Head of Corporate Resources</v>
      </c>
      <c r="E54" s="1937">
        <f>'Cost Centres'!I43</f>
        <v>1700</v>
      </c>
      <c r="F54" s="1937"/>
      <c r="G54" s="1937"/>
      <c r="H54" s="1937">
        <f>'Cost Centres'!J43</f>
        <v>1700</v>
      </c>
      <c r="I54" s="1937"/>
      <c r="J54" s="1937"/>
      <c r="K54" s="1937"/>
      <c r="L54" s="1937"/>
      <c r="M54" s="1937">
        <f>'Cost Centres'!K43</f>
        <v>1700</v>
      </c>
      <c r="N54" s="1937">
        <f>'Cost Centres'!L43</f>
        <v>-1700</v>
      </c>
      <c r="O54" s="1937">
        <f>'Cost Centres'!M43</f>
        <v>0</v>
      </c>
      <c r="P54" s="1937">
        <f>'Cost Centres'!N43</f>
        <v>0</v>
      </c>
      <c r="Q54" s="1937">
        <f>'Cost Centres'!O43</f>
        <v>0</v>
      </c>
    </row>
    <row r="55" spans="1:17" s="41" customFormat="1" x14ac:dyDescent="0.25">
      <c r="A55" s="437" t="str">
        <f>'Cost Centres'!G44</f>
        <v>L &amp; G</v>
      </c>
      <c r="B55" s="437" t="str">
        <f>'Cost Centres'!H44</f>
        <v>Law &amp; Governance</v>
      </c>
      <c r="C55" s="1921">
        <f>'Cost Centres'!E44</f>
        <v>14001</v>
      </c>
      <c r="D55" s="437" t="str">
        <f>'Cost Centres'!F44</f>
        <v>Environmental Health Administration / Enforcement</v>
      </c>
      <c r="E55" s="1937">
        <f>'Cost Centres'!I44</f>
        <v>202100</v>
      </c>
      <c r="F55" s="1937"/>
      <c r="G55" s="1937"/>
      <c r="H55" s="1937">
        <f>'Cost Centres'!J44</f>
        <v>202100</v>
      </c>
      <c r="I55" s="1937"/>
      <c r="J55" s="1937"/>
      <c r="K55" s="1937"/>
      <c r="L55" s="1937"/>
      <c r="M55" s="1937">
        <f>'Cost Centres'!K44</f>
        <v>202100</v>
      </c>
      <c r="N55" s="1937">
        <f>'Cost Centres'!L44</f>
        <v>0</v>
      </c>
      <c r="O55" s="1937">
        <f>'Cost Centres'!M44</f>
        <v>0</v>
      </c>
      <c r="P55" s="1937">
        <f>'Cost Centres'!N44</f>
        <v>0</v>
      </c>
      <c r="Q55" s="1937">
        <f>'Cost Centres'!O44</f>
        <v>202100</v>
      </c>
    </row>
    <row r="56" spans="1:17" s="41" customFormat="1" x14ac:dyDescent="0.25">
      <c r="A56" s="437" t="str">
        <f>'Cost Centres'!G45</f>
        <v>L &amp; G</v>
      </c>
      <c r="B56" s="437" t="str">
        <f>'Cost Centres'!H45</f>
        <v>Law &amp; Governance</v>
      </c>
      <c r="C56" s="1921">
        <f>'Cost Centres'!E45</f>
        <v>14004</v>
      </c>
      <c r="D56" s="437" t="str">
        <f>'Cost Centres'!F45</f>
        <v>Environmental Protection</v>
      </c>
      <c r="E56" s="1937">
        <f>'Cost Centres'!I45</f>
        <v>1300</v>
      </c>
      <c r="F56" s="1937"/>
      <c r="G56" s="1937"/>
      <c r="H56" s="1937">
        <f>'Cost Centres'!J45</f>
        <v>1300</v>
      </c>
      <c r="I56" s="1937"/>
      <c r="J56" s="1937"/>
      <c r="K56" s="1937"/>
      <c r="L56" s="1937"/>
      <c r="M56" s="1937">
        <f>'Cost Centres'!K45</f>
        <v>1300</v>
      </c>
      <c r="N56" s="1937">
        <f>'Cost Centres'!L45</f>
        <v>0</v>
      </c>
      <c r="O56" s="1937">
        <f>'Cost Centres'!M45</f>
        <v>0</v>
      </c>
      <c r="P56" s="1937">
        <f>'Cost Centres'!N45</f>
        <v>0</v>
      </c>
      <c r="Q56" s="1937">
        <f>'Cost Centres'!O45</f>
        <v>1300</v>
      </c>
    </row>
    <row r="57" spans="1:17" s="41" customFormat="1" x14ac:dyDescent="0.25">
      <c r="A57" s="437" t="str">
        <f>'Cost Centres'!G46</f>
        <v>L &amp; G</v>
      </c>
      <c r="B57" s="437" t="str">
        <f>'Cost Centres'!H46</f>
        <v>Law &amp; Governance</v>
      </c>
      <c r="C57" s="1921">
        <f>'Cost Centres'!E46</f>
        <v>14006</v>
      </c>
      <c r="D57" s="437" t="str">
        <f>'Cost Centres'!F46</f>
        <v>Pest Control</v>
      </c>
      <c r="E57" s="1937">
        <f>'Cost Centres'!I46</f>
        <v>4960</v>
      </c>
      <c r="F57" s="1937"/>
      <c r="G57" s="1937"/>
      <c r="H57" s="1937">
        <f>'Cost Centres'!J46</f>
        <v>4960</v>
      </c>
      <c r="I57" s="1937"/>
      <c r="J57" s="1937"/>
      <c r="K57" s="1937"/>
      <c r="L57" s="1937"/>
      <c r="M57" s="1937">
        <f>'Cost Centres'!K46</f>
        <v>4960</v>
      </c>
      <c r="N57" s="1937">
        <f>'Cost Centres'!L46</f>
        <v>0</v>
      </c>
      <c r="O57" s="1937">
        <f>'Cost Centres'!M46</f>
        <v>0</v>
      </c>
      <c r="P57" s="1937">
        <f>'Cost Centres'!N46</f>
        <v>0</v>
      </c>
      <c r="Q57" s="1937">
        <f>'Cost Centres'!O46</f>
        <v>4960</v>
      </c>
    </row>
    <row r="58" spans="1:17" s="41" customFormat="1" x14ac:dyDescent="0.25">
      <c r="A58" s="437" t="str">
        <f>'Cost Centres'!G47</f>
        <v>L &amp; G</v>
      </c>
      <c r="B58" s="437" t="str">
        <f>'Cost Centres'!H47</f>
        <v>Law &amp; Governance</v>
      </c>
      <c r="C58" s="1921">
        <f>'Cost Centres'!E47</f>
        <v>14007</v>
      </c>
      <c r="D58" s="437" t="str">
        <f>'Cost Centres'!F47</f>
        <v>Dog Control</v>
      </c>
      <c r="E58" s="1937">
        <f>'Cost Centres'!I47</f>
        <v>5200</v>
      </c>
      <c r="F58" s="1937"/>
      <c r="G58" s="1937"/>
      <c r="H58" s="1937">
        <f>'Cost Centres'!J47</f>
        <v>5200</v>
      </c>
      <c r="I58" s="1937"/>
      <c r="J58" s="1937"/>
      <c r="K58" s="1937"/>
      <c r="L58" s="1937"/>
      <c r="M58" s="1937">
        <f>'Cost Centres'!K47</f>
        <v>5200</v>
      </c>
      <c r="N58" s="1937">
        <f>'Cost Centres'!L47</f>
        <v>0</v>
      </c>
      <c r="O58" s="1937">
        <f>'Cost Centres'!M47</f>
        <v>0</v>
      </c>
      <c r="P58" s="1937">
        <f>'Cost Centres'!N47</f>
        <v>0</v>
      </c>
      <c r="Q58" s="1937">
        <f>'Cost Centres'!O47</f>
        <v>5200</v>
      </c>
    </row>
    <row r="59" spans="1:17" s="41" customFormat="1" x14ac:dyDescent="0.25">
      <c r="A59" s="437" t="str">
        <f>'Cost Centres'!G48</f>
        <v>L &amp; G</v>
      </c>
      <c r="B59" s="437" t="str">
        <f>'Cost Centres'!H48</f>
        <v>Law &amp; Governance</v>
      </c>
      <c r="C59" s="1921">
        <f>'Cost Centres'!E48</f>
        <v>30004</v>
      </c>
      <c r="D59" s="437" t="str">
        <f>'Cost Centres'!F48</f>
        <v>Health and Safety</v>
      </c>
      <c r="E59" s="1937">
        <f>'Cost Centres'!I48</f>
        <v>26900</v>
      </c>
      <c r="F59" s="1937"/>
      <c r="G59" s="1937"/>
      <c r="H59" s="1937">
        <f>'Cost Centres'!J48</f>
        <v>26900</v>
      </c>
      <c r="I59" s="1937"/>
      <c r="J59" s="1937"/>
      <c r="K59" s="1937"/>
      <c r="L59" s="1937"/>
      <c r="M59" s="1937">
        <f>'Cost Centres'!K48</f>
        <v>26900</v>
      </c>
      <c r="N59" s="1937">
        <f>'Cost Centres'!L48</f>
        <v>0</v>
      </c>
      <c r="O59" s="1937">
        <f>'Cost Centres'!M48</f>
        <v>0</v>
      </c>
      <c r="P59" s="1937">
        <f>'Cost Centres'!N48</f>
        <v>0</v>
      </c>
      <c r="Q59" s="1937">
        <f>'Cost Centres'!O48</f>
        <v>26900</v>
      </c>
    </row>
    <row r="60" spans="1:17" s="41" customFormat="1" x14ac:dyDescent="0.25">
      <c r="A60" s="437" t="str">
        <f>'Cost Centres'!G49</f>
        <v>L &amp; G</v>
      </c>
      <c r="B60" s="437" t="str">
        <f>'Cost Centres'!H49</f>
        <v>Law &amp; Governance</v>
      </c>
      <c r="C60" s="1921">
        <f>'Cost Centres'!E49</f>
        <v>30101</v>
      </c>
      <c r="D60" s="437" t="str">
        <f>'Cost Centres'!F49</f>
        <v>Local Land Charges</v>
      </c>
      <c r="E60" s="1937">
        <f>'Cost Centres'!I49</f>
        <v>8100</v>
      </c>
      <c r="F60" s="1937"/>
      <c r="G60" s="1937"/>
      <c r="H60" s="1937">
        <f>'Cost Centres'!J49</f>
        <v>8100</v>
      </c>
      <c r="I60" s="1937"/>
      <c r="J60" s="1937"/>
      <c r="K60" s="1937"/>
      <c r="L60" s="1937"/>
      <c r="M60" s="1937">
        <f>'Cost Centres'!K49</f>
        <v>8100</v>
      </c>
      <c r="N60" s="1937">
        <f>'Cost Centres'!L49</f>
        <v>0</v>
      </c>
      <c r="O60" s="1937">
        <f>'Cost Centres'!M49</f>
        <v>0</v>
      </c>
      <c r="P60" s="1937">
        <f>'Cost Centres'!N49</f>
        <v>0</v>
      </c>
      <c r="Q60" s="1937">
        <f>'Cost Centres'!O49</f>
        <v>8100</v>
      </c>
    </row>
    <row r="61" spans="1:17" s="41" customFormat="1" x14ac:dyDescent="0.25">
      <c r="A61" s="437" t="str">
        <f>'Cost Centres'!G50</f>
        <v>L &amp; G</v>
      </c>
      <c r="B61" s="437" t="str">
        <f>'Cost Centres'!H50</f>
        <v>Law &amp; Governance</v>
      </c>
      <c r="C61" s="1921">
        <f>'Cost Centres'!E50</f>
        <v>30201</v>
      </c>
      <c r="D61" s="437" t="str">
        <f>'Cost Centres'!F50</f>
        <v>Democratic Representation &amp; Management</v>
      </c>
      <c r="E61" s="1937">
        <f>'Cost Centres'!I50</f>
        <v>276600</v>
      </c>
      <c r="F61" s="1937"/>
      <c r="G61" s="1937"/>
      <c r="H61" s="1937">
        <f>'Cost Centres'!J50</f>
        <v>276600</v>
      </c>
      <c r="I61" s="1937"/>
      <c r="J61" s="1937"/>
      <c r="K61" s="1937"/>
      <c r="L61" s="1937"/>
      <c r="M61" s="1937">
        <f>'Cost Centres'!K50</f>
        <v>276600</v>
      </c>
      <c r="N61" s="1937">
        <f>'Cost Centres'!L50</f>
        <v>0</v>
      </c>
      <c r="O61" s="1937">
        <f>'Cost Centres'!M50</f>
        <v>0</v>
      </c>
      <c r="P61" s="1937">
        <f>'Cost Centres'!N50</f>
        <v>0</v>
      </c>
      <c r="Q61" s="1937">
        <f>'Cost Centres'!O50</f>
        <v>276600</v>
      </c>
    </row>
    <row r="62" spans="1:17" s="41" customFormat="1" x14ac:dyDescent="0.25">
      <c r="A62" s="437" t="str">
        <f>'Cost Centres'!G51</f>
        <v>L &amp; G</v>
      </c>
      <c r="B62" s="437" t="str">
        <f>'Cost Centres'!H51</f>
        <v>Law &amp; Governance</v>
      </c>
      <c r="C62" s="1921">
        <f>'Cost Centres'!E51</f>
        <v>30401</v>
      </c>
      <c r="D62" s="437" t="str">
        <f>'Cost Centres'!F51</f>
        <v>Register of Electors</v>
      </c>
      <c r="E62" s="1937">
        <f>'Cost Centres'!I51</f>
        <v>45400</v>
      </c>
      <c r="F62" s="1937"/>
      <c r="G62" s="1937"/>
      <c r="H62" s="1937">
        <f>'Cost Centres'!J51</f>
        <v>45400</v>
      </c>
      <c r="I62" s="1937"/>
      <c r="J62" s="1937"/>
      <c r="K62" s="1937"/>
      <c r="L62" s="1937"/>
      <c r="M62" s="1937">
        <f>'Cost Centres'!K51</f>
        <v>45400</v>
      </c>
      <c r="N62" s="1937">
        <f>'Cost Centres'!L51</f>
        <v>0</v>
      </c>
      <c r="O62" s="1937">
        <f>'Cost Centres'!M51</f>
        <v>0</v>
      </c>
      <c r="P62" s="1937">
        <f>'Cost Centres'!N51</f>
        <v>0</v>
      </c>
      <c r="Q62" s="1937">
        <f>'Cost Centres'!O51</f>
        <v>45400</v>
      </c>
    </row>
    <row r="63" spans="1:17" s="41" customFormat="1" x14ac:dyDescent="0.25">
      <c r="A63" s="437" t="str">
        <f>'Cost Centres'!G52</f>
        <v>L &amp; G</v>
      </c>
      <c r="B63" s="437" t="str">
        <f>'Cost Centres'!H52</f>
        <v>Law &amp; Governance</v>
      </c>
      <c r="C63" s="1921">
        <f>'Cost Centres'!E52</f>
        <v>30402</v>
      </c>
      <c r="D63" s="437" t="str">
        <f>'Cost Centres'!F52</f>
        <v>Election Expenses</v>
      </c>
      <c r="E63" s="1937">
        <f>'Cost Centres'!I52</f>
        <v>174300</v>
      </c>
      <c r="F63" s="1937"/>
      <c r="G63" s="1937"/>
      <c r="H63" s="1937">
        <f>'Cost Centres'!J52</f>
        <v>111300</v>
      </c>
      <c r="I63" s="1937"/>
      <c r="J63" s="1937"/>
      <c r="K63" s="1937"/>
      <c r="L63" s="1937"/>
      <c r="M63" s="1937">
        <f>'Cost Centres'!K52</f>
        <v>111300</v>
      </c>
      <c r="N63" s="1937">
        <f>'Cost Centres'!L52</f>
        <v>0</v>
      </c>
      <c r="O63" s="1937">
        <f>'Cost Centres'!M52</f>
        <v>0</v>
      </c>
      <c r="P63" s="1937">
        <f>'Cost Centres'!N52</f>
        <v>0</v>
      </c>
      <c r="Q63" s="1937">
        <f>'Cost Centres'!O52</f>
        <v>111300</v>
      </c>
    </row>
    <row r="64" spans="1:17" s="41" customFormat="1" x14ac:dyDescent="0.25">
      <c r="A64" s="437" t="str">
        <f>'Cost Centres'!G53</f>
        <v>L &amp; G</v>
      </c>
      <c r="B64" s="437" t="str">
        <f>'Cost Centres'!H53</f>
        <v>Law &amp; Governance</v>
      </c>
      <c r="C64" s="1921">
        <f>'Cost Centres'!E53</f>
        <v>30403</v>
      </c>
      <c r="D64" s="437" t="str">
        <f>'Cost Centres'!F53</f>
        <v>Externally Funded Elections</v>
      </c>
      <c r="E64" s="1937">
        <f>'Cost Centres'!I53</f>
        <v>0</v>
      </c>
      <c r="F64" s="1937"/>
      <c r="G64" s="1937"/>
      <c r="H64" s="1937">
        <f>'Cost Centres'!J53</f>
        <v>0</v>
      </c>
      <c r="I64" s="1937"/>
      <c r="J64" s="1937"/>
      <c r="K64" s="1937"/>
      <c r="L64" s="1937"/>
      <c r="M64" s="1937">
        <f>'Cost Centres'!K53</f>
        <v>0</v>
      </c>
      <c r="N64" s="1937">
        <f>'Cost Centres'!L53</f>
        <v>0</v>
      </c>
      <c r="O64" s="1937">
        <f>'Cost Centres'!M53</f>
        <v>0</v>
      </c>
      <c r="P64" s="1937">
        <f>'Cost Centres'!N53</f>
        <v>0</v>
      </c>
      <c r="Q64" s="1937">
        <f>'Cost Centres'!O53</f>
        <v>0</v>
      </c>
    </row>
    <row r="65" spans="1:17" s="41" customFormat="1" x14ac:dyDescent="0.25">
      <c r="A65" s="437" t="str">
        <f>'Cost Centres'!G54</f>
        <v>L &amp; G</v>
      </c>
      <c r="B65" s="437" t="str">
        <f>'Cost Centres'!H54</f>
        <v>Law &amp; Governance</v>
      </c>
      <c r="C65" s="1921">
        <f>'Cost Centres'!E54</f>
        <v>30404</v>
      </c>
      <c r="D65" s="437" t="str">
        <f>'Cost Centres'!F54</f>
        <v>Externally Funded Elections 2</v>
      </c>
      <c r="E65" s="1937">
        <f>'Cost Centres'!I54</f>
        <v>0</v>
      </c>
      <c r="F65" s="1937"/>
      <c r="G65" s="1937"/>
      <c r="H65" s="1937">
        <f>'Cost Centres'!J54</f>
        <v>0</v>
      </c>
      <c r="I65" s="1937"/>
      <c r="J65" s="1937"/>
      <c r="K65" s="1937"/>
      <c r="L65" s="1937"/>
      <c r="M65" s="1937">
        <f>'Cost Centres'!K54</f>
        <v>0</v>
      </c>
      <c r="N65" s="1937">
        <f>'Cost Centres'!L54</f>
        <v>0</v>
      </c>
      <c r="O65" s="1937">
        <f>'Cost Centres'!M54</f>
        <v>0</v>
      </c>
      <c r="P65" s="1937">
        <f>'Cost Centres'!N54</f>
        <v>0</v>
      </c>
      <c r="Q65" s="1937">
        <f>'Cost Centres'!O54</f>
        <v>0</v>
      </c>
    </row>
    <row r="66" spans="1:17" s="41" customFormat="1" x14ac:dyDescent="0.25">
      <c r="A66" s="437" t="str">
        <f>'Cost Centres'!G55</f>
        <v>L &amp; G</v>
      </c>
      <c r="B66" s="437" t="str">
        <f>'Cost Centres'!H55</f>
        <v>Law &amp; Governance</v>
      </c>
      <c r="C66" s="1921">
        <f>'Cost Centres'!E55</f>
        <v>39904</v>
      </c>
      <c r="D66" s="437" t="str">
        <f>'Cost Centres'!F55</f>
        <v>Legal &amp; Admin Service</v>
      </c>
      <c r="E66" s="1937">
        <f>'Cost Centres'!I55</f>
        <v>127100</v>
      </c>
      <c r="F66" s="1937"/>
      <c r="G66" s="1937"/>
      <c r="H66" s="1937">
        <f>'Cost Centres'!J55</f>
        <v>127100</v>
      </c>
      <c r="I66" s="1937"/>
      <c r="J66" s="1937"/>
      <c r="K66" s="1937"/>
      <c r="L66" s="1937"/>
      <c r="M66" s="1937">
        <f>'Cost Centres'!K55</f>
        <v>127100</v>
      </c>
      <c r="N66" s="1937">
        <f>'Cost Centres'!L55</f>
        <v>0</v>
      </c>
      <c r="O66" s="1937">
        <f>'Cost Centres'!M55</f>
        <v>0</v>
      </c>
      <c r="P66" s="1937">
        <f>'Cost Centres'!N55</f>
        <v>0</v>
      </c>
      <c r="Q66" s="1937">
        <f>'Cost Centres'!O55</f>
        <v>127100</v>
      </c>
    </row>
    <row r="67" spans="1:17" s="41" customFormat="1" x14ac:dyDescent="0.25">
      <c r="A67" s="437" t="str">
        <f>'Cost Centres'!G56</f>
        <v>L &amp; G</v>
      </c>
      <c r="B67" s="437" t="str">
        <f>'Cost Centres'!H56</f>
        <v>Law &amp; Governance</v>
      </c>
      <c r="C67" s="1921">
        <f>'Cost Centres'!E56</f>
        <v>42001</v>
      </c>
      <c r="D67" s="437" t="str">
        <f>'Cost Centres'!F56</f>
        <v>Taxi Licences</v>
      </c>
      <c r="E67" s="1937">
        <f>'Cost Centres'!I56</f>
        <v>-185700</v>
      </c>
      <c r="F67" s="1937"/>
      <c r="G67" s="1937"/>
      <c r="H67" s="1937">
        <f>'Cost Centres'!J56</f>
        <v>-185700</v>
      </c>
      <c r="I67" s="1937"/>
      <c r="J67" s="1937"/>
      <c r="K67" s="1937"/>
      <c r="L67" s="1937"/>
      <c r="M67" s="1937">
        <f>'Cost Centres'!K56</f>
        <v>-185700</v>
      </c>
      <c r="N67" s="1937">
        <f>'Cost Centres'!L56</f>
        <v>0</v>
      </c>
      <c r="O67" s="1937">
        <f>'Cost Centres'!M56</f>
        <v>0</v>
      </c>
      <c r="P67" s="1937">
        <f>'Cost Centres'!N56</f>
        <v>0</v>
      </c>
      <c r="Q67" s="1937">
        <f>'Cost Centres'!O56</f>
        <v>-185700</v>
      </c>
    </row>
    <row r="68" spans="1:17" s="41" customFormat="1" x14ac:dyDescent="0.25">
      <c r="A68" s="437" t="str">
        <f>'Cost Centres'!G57</f>
        <v>L &amp; G</v>
      </c>
      <c r="B68" s="437" t="str">
        <f>'Cost Centres'!H57</f>
        <v>Law &amp; Governance</v>
      </c>
      <c r="C68" s="1921">
        <f>'Cost Centres'!E57</f>
        <v>42002</v>
      </c>
      <c r="D68" s="437" t="str">
        <f>'Cost Centres'!F57</f>
        <v>Other Licences</v>
      </c>
      <c r="E68" s="1937">
        <f>'Cost Centres'!I57</f>
        <v>-3200</v>
      </c>
      <c r="F68" s="1937"/>
      <c r="G68" s="1937"/>
      <c r="H68" s="1937">
        <f>'Cost Centres'!J57</f>
        <v>-3200</v>
      </c>
      <c r="I68" s="1937"/>
      <c r="J68" s="1937"/>
      <c r="K68" s="1937"/>
      <c r="L68" s="1937"/>
      <c r="M68" s="1937">
        <f>'Cost Centres'!K57</f>
        <v>-3200</v>
      </c>
      <c r="N68" s="1937">
        <f>'Cost Centres'!L57</f>
        <v>0</v>
      </c>
      <c r="O68" s="1937">
        <f>'Cost Centres'!M57</f>
        <v>0</v>
      </c>
      <c r="P68" s="1937">
        <f>'Cost Centres'!N57</f>
        <v>0</v>
      </c>
      <c r="Q68" s="1937">
        <f>'Cost Centres'!O57</f>
        <v>-3200</v>
      </c>
    </row>
    <row r="69" spans="1:17" s="41" customFormat="1" x14ac:dyDescent="0.25">
      <c r="A69" s="437" t="str">
        <f>'Cost Centres'!G58</f>
        <v>L &amp; G</v>
      </c>
      <c r="B69" s="437" t="str">
        <f>'Cost Centres'!H58</f>
        <v>Law &amp; Governance</v>
      </c>
      <c r="C69" s="1921">
        <f>'Cost Centres'!E58</f>
        <v>42003</v>
      </c>
      <c r="D69" s="437" t="str">
        <f>'Cost Centres'!F58</f>
        <v>Alcohol and Entertainment Licences</v>
      </c>
      <c r="E69" s="1937">
        <f>'Cost Centres'!I58</f>
        <v>-34700</v>
      </c>
      <c r="F69" s="1937"/>
      <c r="G69" s="1937"/>
      <c r="H69" s="1937">
        <f>'Cost Centres'!J58</f>
        <v>-34700</v>
      </c>
      <c r="I69" s="1937"/>
      <c r="J69" s="1937"/>
      <c r="K69" s="1937"/>
      <c r="L69" s="1937"/>
      <c r="M69" s="1937">
        <f>'Cost Centres'!K58</f>
        <v>-34700</v>
      </c>
      <c r="N69" s="1937">
        <f>'Cost Centres'!L58</f>
        <v>0</v>
      </c>
      <c r="O69" s="1937">
        <f>'Cost Centres'!M58</f>
        <v>0</v>
      </c>
      <c r="P69" s="1937">
        <f>'Cost Centres'!N58</f>
        <v>0</v>
      </c>
      <c r="Q69" s="1937">
        <f>'Cost Centres'!O58</f>
        <v>-34700</v>
      </c>
    </row>
    <row r="70" spans="1:17" s="41" customFormat="1" x14ac:dyDescent="0.25">
      <c r="A70" s="437" t="str">
        <f>'Cost Centres'!G59</f>
        <v>L &amp; G</v>
      </c>
      <c r="B70" s="437" t="str">
        <f>'Cost Centres'!H59</f>
        <v>Law &amp; Governance</v>
      </c>
      <c r="C70" s="1921">
        <f>'Cost Centres'!E59</f>
        <v>42004</v>
      </c>
      <c r="D70" s="437" t="str">
        <f>'Cost Centres'!F59</f>
        <v>Gambling Act Fees</v>
      </c>
      <c r="E70" s="1937">
        <f>'Cost Centres'!I59</f>
        <v>-4600</v>
      </c>
      <c r="F70" s="1937"/>
      <c r="G70" s="1937"/>
      <c r="H70" s="1937">
        <f>'Cost Centres'!J59</f>
        <v>-4600</v>
      </c>
      <c r="I70" s="1937"/>
      <c r="J70" s="1937"/>
      <c r="K70" s="1937"/>
      <c r="L70" s="1937"/>
      <c r="M70" s="1937">
        <f>'Cost Centres'!K59</f>
        <v>-4600</v>
      </c>
      <c r="N70" s="1937">
        <f>'Cost Centres'!L59</f>
        <v>0</v>
      </c>
      <c r="O70" s="1937">
        <f>'Cost Centres'!M59</f>
        <v>0</v>
      </c>
      <c r="P70" s="1937">
        <f>'Cost Centres'!N59</f>
        <v>0</v>
      </c>
      <c r="Q70" s="1937">
        <f>'Cost Centres'!O59</f>
        <v>-4600</v>
      </c>
    </row>
    <row r="71" spans="1:17" s="41" customFormat="1" x14ac:dyDescent="0.25">
      <c r="A71" s="437" t="str">
        <f>'Cost Centres'!G60</f>
        <v>L &amp; G</v>
      </c>
      <c r="B71" s="437" t="str">
        <f>'Cost Centres'!H60</f>
        <v>Law &amp; Governance</v>
      </c>
      <c r="C71" s="1921">
        <f>'Cost Centres'!E60</f>
        <v>42005</v>
      </c>
      <c r="D71" s="437" t="str">
        <f>'Cost Centres'!F60</f>
        <v>Selective Property Licensing Scheme</v>
      </c>
      <c r="E71" s="1937">
        <f>'Cost Centres'!I60</f>
        <v>-485200</v>
      </c>
      <c r="F71" s="1937"/>
      <c r="G71" s="1937"/>
      <c r="H71" s="1937">
        <f>'Cost Centres'!J60</f>
        <v>-485200</v>
      </c>
      <c r="I71" s="1937"/>
      <c r="J71" s="1937"/>
      <c r="K71" s="1937"/>
      <c r="L71" s="1937"/>
      <c r="M71" s="1937">
        <f>'Cost Centres'!K60</f>
        <v>-485200</v>
      </c>
      <c r="N71" s="1937">
        <f>'Cost Centres'!L60</f>
        <v>0</v>
      </c>
      <c r="O71" s="1937">
        <f>'Cost Centres'!M60</f>
        <v>0</v>
      </c>
      <c r="P71" s="1937">
        <f>'Cost Centres'!N60</f>
        <v>0</v>
      </c>
      <c r="Q71" s="1937">
        <f>'Cost Centres'!O60</f>
        <v>-485200</v>
      </c>
    </row>
    <row r="72" spans="1:17" s="41" customFormat="1" x14ac:dyDescent="0.25">
      <c r="A72" s="437" t="str">
        <f>'Cost Centres'!G61</f>
        <v>L &amp; G</v>
      </c>
      <c r="B72" s="437" t="str">
        <f>'Cost Centres'!H61</f>
        <v>Law &amp; Governance</v>
      </c>
      <c r="C72" s="1921">
        <f>'Cost Centres'!E61</f>
        <v>49901</v>
      </c>
      <c r="D72" s="437" t="str">
        <f>'Cost Centres'!F61</f>
        <v>Licensing Service</v>
      </c>
      <c r="E72" s="1937">
        <f>'Cost Centres'!I61</f>
        <v>69500</v>
      </c>
      <c r="F72" s="1937"/>
      <c r="G72" s="1937"/>
      <c r="H72" s="1937">
        <f>'Cost Centres'!J61</f>
        <v>69500</v>
      </c>
      <c r="I72" s="1937"/>
      <c r="J72" s="1937"/>
      <c r="K72" s="1937"/>
      <c r="L72" s="1937"/>
      <c r="M72" s="1937">
        <f>'Cost Centres'!K61</f>
        <v>69500</v>
      </c>
      <c r="N72" s="1937">
        <f>'Cost Centres'!L61</f>
        <v>0</v>
      </c>
      <c r="O72" s="1937">
        <f>'Cost Centres'!M61</f>
        <v>0</v>
      </c>
      <c r="P72" s="1937">
        <f>'Cost Centres'!N61</f>
        <v>0</v>
      </c>
      <c r="Q72" s="1937">
        <f>'Cost Centres'!O61</f>
        <v>69500</v>
      </c>
    </row>
    <row r="73" spans="1:17" s="41" customFormat="1" x14ac:dyDescent="0.25">
      <c r="A73" s="437" t="str">
        <f>'Cost Centres'!G62</f>
        <v>Planning</v>
      </c>
      <c r="B73" s="437" t="str">
        <f>'Cost Centres'!H62</f>
        <v>The Built Environment 1 Planning</v>
      </c>
      <c r="C73" s="1921">
        <f>'Cost Centres'!E62</f>
        <v>21001</v>
      </c>
      <c r="D73" s="437" t="str">
        <f>'Cost Centres'!F62</f>
        <v>Building Control</v>
      </c>
      <c r="E73" s="1937">
        <f>'Cost Centres'!I62</f>
        <v>-500</v>
      </c>
      <c r="F73" s="1937"/>
      <c r="G73" s="1937"/>
      <c r="H73" s="1937">
        <f>'Cost Centres'!J62</f>
        <v>-500</v>
      </c>
      <c r="I73" s="1937"/>
      <c r="J73" s="1937"/>
      <c r="K73" s="1937"/>
      <c r="L73" s="1937"/>
      <c r="M73" s="1937">
        <f>'Cost Centres'!K62</f>
        <v>-500</v>
      </c>
      <c r="N73" s="1937">
        <f>'Cost Centres'!L62</f>
        <v>0</v>
      </c>
      <c r="O73" s="1937">
        <f>'Cost Centres'!M62</f>
        <v>0</v>
      </c>
      <c r="P73" s="1937">
        <f>'Cost Centres'!N62</f>
        <v>0</v>
      </c>
      <c r="Q73" s="1937">
        <f>'Cost Centres'!O62</f>
        <v>-500</v>
      </c>
    </row>
    <row r="74" spans="1:17" s="41" customFormat="1" x14ac:dyDescent="0.25">
      <c r="A74" s="437" t="str">
        <f>'Cost Centres'!G63</f>
        <v>Planning</v>
      </c>
      <c r="B74" s="437" t="str">
        <f>'Cost Centres'!H63</f>
        <v>The Built Environment 1 Planning</v>
      </c>
      <c r="C74" s="1921">
        <f>'Cost Centres'!E63</f>
        <v>21002</v>
      </c>
      <c r="D74" s="437" t="str">
        <f>'Cost Centres'!F63</f>
        <v>Building Regulations Chargeable Account</v>
      </c>
      <c r="E74" s="1937">
        <f>'Cost Centres'!I63</f>
        <v>-86400</v>
      </c>
      <c r="F74" s="1937"/>
      <c r="G74" s="1937"/>
      <c r="H74" s="1937">
        <f>'Cost Centres'!J63</f>
        <v>-86400</v>
      </c>
      <c r="I74" s="1937"/>
      <c r="J74" s="1937"/>
      <c r="K74" s="1937"/>
      <c r="L74" s="1937"/>
      <c r="M74" s="1937">
        <f>'Cost Centres'!K63</f>
        <v>-86400</v>
      </c>
      <c r="N74" s="1937">
        <f>'Cost Centres'!L63</f>
        <v>0</v>
      </c>
      <c r="O74" s="1937">
        <f>'Cost Centres'!M63</f>
        <v>0</v>
      </c>
      <c r="P74" s="1937">
        <f>'Cost Centres'!N63</f>
        <v>0</v>
      </c>
      <c r="Q74" s="1937">
        <f>'Cost Centres'!O63</f>
        <v>-86400</v>
      </c>
    </row>
    <row r="75" spans="1:17" s="41" customFormat="1" x14ac:dyDescent="0.25">
      <c r="A75" s="437" t="str">
        <f>'Cost Centres'!G64</f>
        <v>Planning</v>
      </c>
      <c r="B75" s="437" t="str">
        <f>'Cost Centres'!H64</f>
        <v>The Built Environment 1 Planning</v>
      </c>
      <c r="C75" s="1921">
        <f>'Cost Centres'!E64</f>
        <v>21003</v>
      </c>
      <c r="D75" s="437" t="str">
        <f>'Cost Centres'!F64</f>
        <v>Building Regulations Non-Chargeable Account</v>
      </c>
      <c r="E75" s="1937">
        <f>'Cost Centres'!I64</f>
        <v>0</v>
      </c>
      <c r="F75" s="1937"/>
      <c r="G75" s="1937"/>
      <c r="H75" s="1937">
        <f>'Cost Centres'!J64</f>
        <v>0</v>
      </c>
      <c r="I75" s="1937"/>
      <c r="J75" s="1937"/>
      <c r="K75" s="1937"/>
      <c r="L75" s="1937"/>
      <c r="M75" s="1937">
        <f>'Cost Centres'!K64</f>
        <v>0</v>
      </c>
      <c r="N75" s="1937">
        <f>'Cost Centres'!L64</f>
        <v>0</v>
      </c>
      <c r="O75" s="1937">
        <f>'Cost Centres'!M64</f>
        <v>0</v>
      </c>
      <c r="P75" s="1937">
        <f>'Cost Centres'!N64</f>
        <v>0</v>
      </c>
      <c r="Q75" s="1937">
        <f>'Cost Centres'!O64</f>
        <v>0</v>
      </c>
    </row>
    <row r="76" spans="1:17" s="41" customFormat="1" x14ac:dyDescent="0.25">
      <c r="A76" s="437" t="str">
        <f>'Cost Centres'!G65</f>
        <v>Planning</v>
      </c>
      <c r="B76" s="437" t="str">
        <f>'Cost Centres'!H65</f>
        <v>The Built Environment 1 Planning</v>
      </c>
      <c r="C76" s="1921">
        <f>'Cost Centres'!E65</f>
        <v>29907</v>
      </c>
      <c r="D76" s="437" t="str">
        <f>'Cost Centres'!F65</f>
        <v>Building Control Section</v>
      </c>
      <c r="E76" s="1937">
        <f>'Cost Centres'!I65</f>
        <v>121400</v>
      </c>
      <c r="F76" s="1937"/>
      <c r="G76" s="1937"/>
      <c r="H76" s="1937">
        <f>'Cost Centres'!J65</f>
        <v>121400</v>
      </c>
      <c r="I76" s="1937"/>
      <c r="J76" s="1937"/>
      <c r="K76" s="1937"/>
      <c r="L76" s="1937"/>
      <c r="M76" s="1937">
        <f>'Cost Centres'!K65</f>
        <v>121400</v>
      </c>
      <c r="N76" s="1937">
        <f>'Cost Centres'!L65</f>
        <v>0</v>
      </c>
      <c r="O76" s="1937">
        <f>'Cost Centres'!M65</f>
        <v>19800</v>
      </c>
      <c r="P76" s="1937">
        <f>'Cost Centres'!N65</f>
        <v>0</v>
      </c>
      <c r="Q76" s="1937">
        <f>'Cost Centres'!O65</f>
        <v>141200</v>
      </c>
    </row>
    <row r="77" spans="1:17" s="41" customFormat="1" x14ac:dyDescent="0.25">
      <c r="A77" s="437" t="str">
        <f>'Cost Centres'!G66</f>
        <v>Planning</v>
      </c>
      <c r="B77" s="437" t="str">
        <f>'Cost Centres'!H66</f>
        <v>The Built Environment 1 Planning</v>
      </c>
      <c r="C77" s="1921">
        <f>'Cost Centres'!E66</f>
        <v>40001</v>
      </c>
      <c r="D77" s="437" t="str">
        <f>'Cost Centres'!F66</f>
        <v>Planning Control</v>
      </c>
      <c r="E77" s="1937">
        <f>'Cost Centres'!I66</f>
        <v>-4000</v>
      </c>
      <c r="F77" s="1937"/>
      <c r="G77" s="1937"/>
      <c r="H77" s="1937">
        <f>'Cost Centres'!J66</f>
        <v>-4000</v>
      </c>
      <c r="I77" s="1937"/>
      <c r="J77" s="1937"/>
      <c r="K77" s="1937"/>
      <c r="L77" s="1937"/>
      <c r="M77" s="1937">
        <f>'Cost Centres'!K66</f>
        <v>-4000</v>
      </c>
      <c r="N77" s="1937">
        <f>'Cost Centres'!L66</f>
        <v>0</v>
      </c>
      <c r="O77" s="1937">
        <f>'Cost Centres'!M66</f>
        <v>57900</v>
      </c>
      <c r="P77" s="1937">
        <f>'Cost Centres'!N66</f>
        <v>0</v>
      </c>
      <c r="Q77" s="1937">
        <f>'Cost Centres'!O66</f>
        <v>53900</v>
      </c>
    </row>
    <row r="78" spans="1:17" s="41" customFormat="1" x14ac:dyDescent="0.25">
      <c r="A78" s="437" t="str">
        <f>'Cost Centres'!G67</f>
        <v>Planning</v>
      </c>
      <c r="B78" s="437" t="str">
        <f>'Cost Centres'!H67</f>
        <v>The Built Environment 1 Planning</v>
      </c>
      <c r="C78" s="1921">
        <f>'Cost Centres'!E67</f>
        <v>40101</v>
      </c>
      <c r="D78" s="437" t="str">
        <f>'Cost Centres'!F67</f>
        <v>Planning Policy</v>
      </c>
      <c r="E78" s="1937">
        <f>'Cost Centres'!I67</f>
        <v>348490</v>
      </c>
      <c r="F78" s="1937"/>
      <c r="G78" s="1937"/>
      <c r="H78" s="1937">
        <f>'Cost Centres'!J67</f>
        <v>312100</v>
      </c>
      <c r="I78" s="1937"/>
      <c r="J78" s="1937"/>
      <c r="K78" s="1937"/>
      <c r="L78" s="1937"/>
      <c r="M78" s="1937">
        <f>'Cost Centres'!K67</f>
        <v>312100</v>
      </c>
      <c r="N78" s="1937">
        <f>'Cost Centres'!L67</f>
        <v>-36500</v>
      </c>
      <c r="O78" s="1937">
        <f>'Cost Centres'!M67</f>
        <v>15500</v>
      </c>
      <c r="P78" s="1937">
        <f>'Cost Centres'!N67</f>
        <v>0</v>
      </c>
      <c r="Q78" s="1937">
        <f>'Cost Centres'!O67</f>
        <v>291100</v>
      </c>
    </row>
    <row r="79" spans="1:17" s="41" customFormat="1" x14ac:dyDescent="0.25">
      <c r="A79" s="437" t="str">
        <f>'Cost Centres'!G68</f>
        <v>Planning</v>
      </c>
      <c r="B79" s="437" t="str">
        <f>'Cost Centres'!H68</f>
        <v>The Built Environment 1 Planning</v>
      </c>
      <c r="C79" s="1921">
        <f>'Cost Centres'!E68</f>
        <v>40901</v>
      </c>
      <c r="D79" s="437" t="str">
        <f>'Cost Centres'!F68</f>
        <v>Planning Section</v>
      </c>
      <c r="E79" s="1937">
        <f>'Cost Centres'!I68</f>
        <v>108400</v>
      </c>
      <c r="F79" s="1937"/>
      <c r="G79" s="1937"/>
      <c r="H79" s="1937">
        <f>'Cost Centres'!J68</f>
        <v>108400</v>
      </c>
      <c r="I79" s="1937"/>
      <c r="J79" s="1937"/>
      <c r="K79" s="1937"/>
      <c r="L79" s="1937"/>
      <c r="M79" s="1937">
        <f>'Cost Centres'!K68</f>
        <v>108400</v>
      </c>
      <c r="N79" s="1937">
        <f>'Cost Centres'!L68</f>
        <v>0</v>
      </c>
      <c r="O79" s="1937">
        <f>'Cost Centres'!M68</f>
        <v>-1000</v>
      </c>
      <c r="P79" s="1937">
        <f>'Cost Centres'!N68</f>
        <v>0</v>
      </c>
      <c r="Q79" s="1937">
        <f>'Cost Centres'!O68</f>
        <v>107400</v>
      </c>
    </row>
    <row r="80" spans="1:17" s="41" customFormat="1" x14ac:dyDescent="0.25">
      <c r="A80" s="437" t="str">
        <f>'Cost Centres'!G69</f>
        <v>Planning</v>
      </c>
      <c r="B80" s="437" t="str">
        <f>'Cost Centres'!H69</f>
        <v>The Built Environment 1 Planning</v>
      </c>
      <c r="C80" s="1921">
        <f>'Cost Centres'!E69</f>
        <v>41001</v>
      </c>
      <c r="D80" s="437" t="str">
        <f>'Cost Centres'!F69</f>
        <v>Economic Development</v>
      </c>
      <c r="E80" s="1937">
        <f>'Cost Centres'!I69</f>
        <v>117300</v>
      </c>
      <c r="F80" s="1937"/>
      <c r="G80" s="1937"/>
      <c r="H80" s="1937">
        <f>'Cost Centres'!J69</f>
        <v>117300</v>
      </c>
      <c r="I80" s="1937"/>
      <c r="J80" s="1937"/>
      <c r="K80" s="1937"/>
      <c r="L80" s="1937"/>
      <c r="M80" s="1937">
        <f>'Cost Centres'!K69</f>
        <v>117300</v>
      </c>
      <c r="N80" s="1937">
        <f>'Cost Centres'!L69</f>
        <v>-20000</v>
      </c>
      <c r="O80" s="1937">
        <f>'Cost Centres'!M69</f>
        <v>19500</v>
      </c>
      <c r="P80" s="1937">
        <f>'Cost Centres'!N69</f>
        <v>117500</v>
      </c>
      <c r="Q80" s="1937">
        <f>'Cost Centres'!O69</f>
        <v>234300</v>
      </c>
    </row>
    <row r="81" spans="1:17" s="41" customFormat="1" x14ac:dyDescent="0.25">
      <c r="A81" s="437" t="str">
        <f>'Cost Centres'!G70</f>
        <v>General Fund Housing</v>
      </c>
      <c r="B81" s="437" t="str">
        <f>'Cost Centres'!H70</f>
        <v>The Built Environment 2 Housing</v>
      </c>
      <c r="C81" s="1921">
        <f>'Cost Centres'!E70</f>
        <v>14008</v>
      </c>
      <c r="D81" s="437" t="str">
        <f>'Cost Centres'!F70</f>
        <v>Private Housing</v>
      </c>
      <c r="E81" s="1937">
        <f>'Cost Centres'!I70</f>
        <v>-9800</v>
      </c>
      <c r="F81" s="1937"/>
      <c r="G81" s="1937"/>
      <c r="H81" s="1937">
        <f>'Cost Centres'!J70</f>
        <v>-9800</v>
      </c>
      <c r="I81" s="1937"/>
      <c r="J81" s="1937"/>
      <c r="K81" s="1937"/>
      <c r="L81" s="1937"/>
      <c r="M81" s="1937">
        <f>'Cost Centres'!K70</f>
        <v>-9800</v>
      </c>
      <c r="N81" s="1937">
        <f>'Cost Centres'!L70</f>
        <v>0</v>
      </c>
      <c r="O81" s="1937">
        <f>'Cost Centres'!M70</f>
        <v>0</v>
      </c>
      <c r="P81" s="1937">
        <f>'Cost Centres'!N70</f>
        <v>0</v>
      </c>
      <c r="Q81" s="1937">
        <f>'Cost Centres'!O70</f>
        <v>-9800</v>
      </c>
    </row>
    <row r="82" spans="1:17" s="41" customFormat="1" x14ac:dyDescent="0.25">
      <c r="A82" s="437" t="str">
        <f>'Cost Centres'!G71</f>
        <v>General Fund Housing</v>
      </c>
      <c r="B82" s="437" t="str">
        <f>'Cost Centres'!H71</f>
        <v>The Built Environment 2 Housing</v>
      </c>
      <c r="C82" s="1921">
        <f>'Cost Centres'!E71</f>
        <v>14201</v>
      </c>
      <c r="D82" s="437" t="str">
        <f>'Cost Centres'!F71</f>
        <v>Homelessness</v>
      </c>
      <c r="E82" s="1937">
        <f>'Cost Centres'!I71</f>
        <v>89200</v>
      </c>
      <c r="F82" s="1937"/>
      <c r="G82" s="1937"/>
      <c r="H82" s="1937">
        <f>'Cost Centres'!J71</f>
        <v>89200</v>
      </c>
      <c r="I82" s="1937"/>
      <c r="J82" s="1937"/>
      <c r="K82" s="1937"/>
      <c r="L82" s="1937"/>
      <c r="M82" s="1937">
        <f>'Cost Centres'!K71</f>
        <v>89200</v>
      </c>
      <c r="N82" s="1937">
        <f>'Cost Centres'!L71</f>
        <v>0</v>
      </c>
      <c r="O82" s="1937">
        <f>'Cost Centres'!M71</f>
        <v>-20000</v>
      </c>
      <c r="P82" s="1937">
        <f>'Cost Centres'!N71</f>
        <v>0</v>
      </c>
      <c r="Q82" s="1937">
        <f>'Cost Centres'!O71</f>
        <v>69200</v>
      </c>
    </row>
    <row r="83" spans="1:17" s="41" customFormat="1" x14ac:dyDescent="0.25">
      <c r="A83" s="437" t="str">
        <f>'Cost Centres'!G72</f>
        <v>General Fund Housing</v>
      </c>
      <c r="B83" s="437" t="str">
        <f>'Cost Centres'!H72</f>
        <v>The Built Environment 2 Housing</v>
      </c>
      <c r="C83" s="1921">
        <f>'Cost Centres'!E72</f>
        <v>14202</v>
      </c>
      <c r="D83" s="437" t="str">
        <f>'Cost Centres'!F72</f>
        <v>Belmont House Hostel</v>
      </c>
      <c r="E83" s="1937">
        <f>'Cost Centres'!I72</f>
        <v>-26800</v>
      </c>
      <c r="F83" s="1937"/>
      <c r="G83" s="1937"/>
      <c r="H83" s="1937">
        <f>'Cost Centres'!J72</f>
        <v>-26800</v>
      </c>
      <c r="I83" s="1937"/>
      <c r="J83" s="1937"/>
      <c r="K83" s="1937"/>
      <c r="L83" s="1937"/>
      <c r="M83" s="1937">
        <f>'Cost Centres'!K72</f>
        <v>-26800</v>
      </c>
      <c r="N83" s="1937">
        <f>'Cost Centres'!L72</f>
        <v>0</v>
      </c>
      <c r="O83" s="1937">
        <f>'Cost Centres'!M72</f>
        <v>0</v>
      </c>
      <c r="P83" s="1937">
        <f>'Cost Centres'!N72</f>
        <v>0</v>
      </c>
      <c r="Q83" s="1937">
        <f>'Cost Centres'!O72</f>
        <v>-26800</v>
      </c>
    </row>
    <row r="84" spans="1:17" s="41" customFormat="1" x14ac:dyDescent="0.25">
      <c r="A84" s="437" t="str">
        <f>'Cost Centres'!G73</f>
        <v>General Fund Housing</v>
      </c>
      <c r="B84" s="437" t="str">
        <f>'Cost Centres'!H73</f>
        <v>The Built Environment 2 Housing</v>
      </c>
      <c r="C84" s="1921">
        <f>'Cost Centres'!E73</f>
        <v>14204</v>
      </c>
      <c r="D84" s="437" t="str">
        <f>'Cost Centres'!F73</f>
        <v>Improvements for People with Disabilities</v>
      </c>
      <c r="E84" s="1937">
        <f>'Cost Centres'!I73</f>
        <v>0</v>
      </c>
      <c r="F84" s="1937"/>
      <c r="G84" s="1937"/>
      <c r="H84" s="1937">
        <f>'Cost Centres'!J73</f>
        <v>0</v>
      </c>
      <c r="I84" s="1937"/>
      <c r="J84" s="1937"/>
      <c r="K84" s="1937"/>
      <c r="L84" s="1937"/>
      <c r="M84" s="1937">
        <f>'Cost Centres'!K73</f>
        <v>0</v>
      </c>
      <c r="N84" s="1937">
        <f>'Cost Centres'!L73</f>
        <v>0</v>
      </c>
      <c r="O84" s="1937">
        <f>'Cost Centres'!M73</f>
        <v>0</v>
      </c>
      <c r="P84" s="1937">
        <f>'Cost Centres'!N73</f>
        <v>0</v>
      </c>
      <c r="Q84" s="1937">
        <f>'Cost Centres'!O73</f>
        <v>0</v>
      </c>
    </row>
    <row r="85" spans="1:17" s="41" customFormat="1" x14ac:dyDescent="0.25">
      <c r="A85" s="437" t="str">
        <f>'Cost Centres'!G74</f>
        <v>General Fund Housing</v>
      </c>
      <c r="B85" s="437" t="str">
        <f>'Cost Centres'!H74</f>
        <v>The Built Environment 2 Housing</v>
      </c>
      <c r="C85" s="1921">
        <f>'Cost Centres'!E74</f>
        <v>14206</v>
      </c>
      <c r="D85" s="437" t="str">
        <f>'Cost Centres'!F74</f>
        <v>Boulter Crescent Flat</v>
      </c>
      <c r="E85" s="1937">
        <f>'Cost Centres'!I74</f>
        <v>8700</v>
      </c>
      <c r="F85" s="1937"/>
      <c r="G85" s="1937"/>
      <c r="H85" s="1937">
        <f>'Cost Centres'!J74</f>
        <v>8700</v>
      </c>
      <c r="I85" s="1937"/>
      <c r="J85" s="1937"/>
      <c r="K85" s="1937"/>
      <c r="L85" s="1937"/>
      <c r="M85" s="1937">
        <f>'Cost Centres'!K74</f>
        <v>8700</v>
      </c>
      <c r="N85" s="1937">
        <f>'Cost Centres'!L74</f>
        <v>0</v>
      </c>
      <c r="O85" s="1937">
        <f>'Cost Centres'!M74</f>
        <v>0</v>
      </c>
      <c r="P85" s="1937">
        <f>'Cost Centres'!N74</f>
        <v>0</v>
      </c>
      <c r="Q85" s="1937">
        <f>'Cost Centres'!O74</f>
        <v>8700</v>
      </c>
    </row>
    <row r="86" spans="1:17" s="41" customFormat="1" x14ac:dyDescent="0.25">
      <c r="A86" s="437" t="str">
        <f>'Cost Centres'!G75</f>
        <v>General Fund Housing</v>
      </c>
      <c r="B86" s="437" t="str">
        <f>'Cost Centres'!H75</f>
        <v>The Built Environment 2 Housing</v>
      </c>
      <c r="C86" s="1921">
        <f>'Cost Centres'!E75</f>
        <v>62040</v>
      </c>
      <c r="D86" s="437" t="str">
        <f>'Cost Centres'!F75</f>
        <v>Centrally Held Budgets</v>
      </c>
      <c r="E86" s="1937">
        <f>'Cost Centres'!I75</f>
        <v>127984</v>
      </c>
      <c r="F86" s="1937"/>
      <c r="G86" s="1937"/>
      <c r="H86" s="1937">
        <f>'Cost Centres'!J75</f>
        <v>127984</v>
      </c>
      <c r="I86" s="1937"/>
      <c r="J86" s="1937"/>
      <c r="K86" s="1937"/>
      <c r="L86" s="1937"/>
      <c r="M86" s="1937">
        <f>'Cost Centres'!K75</f>
        <v>127984</v>
      </c>
      <c r="N86" s="1937">
        <f>'Cost Centres'!L75</f>
        <v>0</v>
      </c>
      <c r="O86" s="1937">
        <f>'Cost Centres'!M75</f>
        <v>56316</v>
      </c>
      <c r="P86" s="1937">
        <f>'Cost Centres'!N75</f>
        <v>0</v>
      </c>
      <c r="Q86" s="1937">
        <f>'Cost Centres'!O75</f>
        <v>184300</v>
      </c>
    </row>
    <row r="87" spans="1:17" s="41" customFormat="1" x14ac:dyDescent="0.25">
      <c r="A87" s="437" t="str">
        <f>'Cost Centres'!G76</f>
        <v>C &amp; W</v>
      </c>
      <c r="B87" s="437" t="str">
        <f>'Cost Centres'!H76</f>
        <v xml:space="preserve">Community &amp; Wellbeing </v>
      </c>
      <c r="C87" s="1921">
        <f>'Cost Centres'!E76</f>
        <v>14101</v>
      </c>
      <c r="D87" s="437" t="str">
        <f>'Cost Centres'!F76</f>
        <v>Community Development</v>
      </c>
      <c r="E87" s="1937">
        <f>'Cost Centres'!I76</f>
        <v>50266</v>
      </c>
      <c r="F87" s="1937"/>
      <c r="G87" s="1937"/>
      <c r="H87" s="1937">
        <f>'Cost Centres'!J76</f>
        <v>50266</v>
      </c>
      <c r="I87" s="1937"/>
      <c r="J87" s="1937"/>
      <c r="K87" s="1937"/>
      <c r="L87" s="1937"/>
      <c r="M87" s="1937">
        <f>'Cost Centres'!K76</f>
        <v>50266</v>
      </c>
      <c r="N87" s="1937">
        <f>'Cost Centres'!L76</f>
        <v>-300</v>
      </c>
      <c r="O87" s="1937">
        <f>'Cost Centres'!M76</f>
        <v>0</v>
      </c>
      <c r="P87" s="1937">
        <f>'Cost Centres'!N76</f>
        <v>0</v>
      </c>
      <c r="Q87" s="1937">
        <f>'Cost Centres'!O76</f>
        <v>49966</v>
      </c>
    </row>
    <row r="88" spans="1:17" s="41" customFormat="1" x14ac:dyDescent="0.25">
      <c r="A88" s="437" t="str">
        <f>'Cost Centres'!G77</f>
        <v>C &amp; W</v>
      </c>
      <c r="B88" s="437" t="str">
        <f>'Cost Centres'!H77</f>
        <v xml:space="preserve">Community &amp; Wellbeing </v>
      </c>
      <c r="C88" s="1921">
        <f>'Cost Centres'!E77</f>
        <v>14102</v>
      </c>
      <c r="D88" s="437" t="str">
        <f>'Cost Centres'!F77</f>
        <v>Health Promotion</v>
      </c>
      <c r="E88" s="1937">
        <f>'Cost Centres'!I77</f>
        <v>4100</v>
      </c>
      <c r="F88" s="1937"/>
      <c r="G88" s="1937"/>
      <c r="H88" s="1937">
        <f>'Cost Centres'!J77</f>
        <v>4100</v>
      </c>
      <c r="I88" s="1937"/>
      <c r="J88" s="1937"/>
      <c r="K88" s="1937"/>
      <c r="L88" s="1937"/>
      <c r="M88" s="1937">
        <f>'Cost Centres'!K77</f>
        <v>4100</v>
      </c>
      <c r="N88" s="1937">
        <f>'Cost Centres'!L77</f>
        <v>0</v>
      </c>
      <c r="O88" s="1937">
        <f>'Cost Centres'!M77</f>
        <v>0</v>
      </c>
      <c r="P88" s="1937">
        <f>'Cost Centres'!N77</f>
        <v>0</v>
      </c>
      <c r="Q88" s="1937">
        <f>'Cost Centres'!O77</f>
        <v>4100</v>
      </c>
    </row>
    <row r="89" spans="1:17" s="41" customFormat="1" x14ac:dyDescent="0.25">
      <c r="A89" s="437" t="str">
        <f>'Cost Centres'!G78</f>
        <v>C &amp; W</v>
      </c>
      <c r="B89" s="437" t="str">
        <f>'Cost Centres'!H78</f>
        <v xml:space="preserve">Community &amp; Wellbeing </v>
      </c>
      <c r="C89" s="1921">
        <f>'Cost Centres'!E78</f>
        <v>14103</v>
      </c>
      <c r="D89" s="437" t="str">
        <f>'Cost Centres'!F78</f>
        <v>Grants</v>
      </c>
      <c r="E89" s="1937">
        <f>'Cost Centres'!I78</f>
        <v>75000</v>
      </c>
      <c r="F89" s="1937"/>
      <c r="G89" s="1937"/>
      <c r="H89" s="1937">
        <f>'Cost Centres'!J78</f>
        <v>75000</v>
      </c>
      <c r="I89" s="1937"/>
      <c r="J89" s="1937"/>
      <c r="K89" s="1937"/>
      <c r="L89" s="1937"/>
      <c r="M89" s="1937">
        <f>'Cost Centres'!K78</f>
        <v>75000</v>
      </c>
      <c r="N89" s="1937">
        <f>'Cost Centres'!L78</f>
        <v>1500</v>
      </c>
      <c r="O89" s="1937">
        <f>'Cost Centres'!M78</f>
        <v>0</v>
      </c>
      <c r="P89" s="1937">
        <f>'Cost Centres'!N78</f>
        <v>0</v>
      </c>
      <c r="Q89" s="1937">
        <f>'Cost Centres'!O78</f>
        <v>76500</v>
      </c>
    </row>
    <row r="90" spans="1:17" s="41" customFormat="1" x14ac:dyDescent="0.25">
      <c r="A90" s="437" t="str">
        <f>'Cost Centres'!G79</f>
        <v>C &amp; W</v>
      </c>
      <c r="B90" s="437" t="str">
        <f>'Cost Centres'!H79</f>
        <v xml:space="preserve">Community &amp; Wellbeing </v>
      </c>
      <c r="C90" s="1921">
        <f>'Cost Centres'!E79</f>
        <v>14104</v>
      </c>
      <c r="D90" s="437" t="str">
        <f>'Cost Centres'!F79</f>
        <v>Recreation &amp; Leisure</v>
      </c>
      <c r="E90" s="1937">
        <f>'Cost Centres'!I79</f>
        <v>164000</v>
      </c>
      <c r="F90" s="1937"/>
      <c r="G90" s="1937"/>
      <c r="H90" s="1937">
        <f>'Cost Centres'!J79</f>
        <v>164000</v>
      </c>
      <c r="I90" s="1937"/>
      <c r="J90" s="1937"/>
      <c r="K90" s="1937"/>
      <c r="L90" s="1937"/>
      <c r="M90" s="1937">
        <f>'Cost Centres'!K79</f>
        <v>164000</v>
      </c>
      <c r="N90" s="1937">
        <f>'Cost Centres'!L79</f>
        <v>0</v>
      </c>
      <c r="O90" s="1937">
        <f>'Cost Centres'!M79</f>
        <v>0</v>
      </c>
      <c r="P90" s="1937">
        <f>'Cost Centres'!N79</f>
        <v>0</v>
      </c>
      <c r="Q90" s="1937">
        <f>'Cost Centres'!O79</f>
        <v>164000</v>
      </c>
    </row>
    <row r="91" spans="1:17" s="41" customFormat="1" x14ac:dyDescent="0.25">
      <c r="A91" s="437" t="str">
        <f>'Cost Centres'!G80</f>
        <v>C &amp; W</v>
      </c>
      <c r="B91" s="437" t="str">
        <f>'Cost Centres'!H80</f>
        <v xml:space="preserve">Community &amp; Wellbeing </v>
      </c>
      <c r="C91" s="1921">
        <f>'Cost Centres'!E80</f>
        <v>14106</v>
      </c>
      <c r="D91" s="437" t="str">
        <f>'Cost Centres'!F80</f>
        <v>Multicultural</v>
      </c>
      <c r="E91" s="1937">
        <f>'Cost Centres'!I80</f>
        <v>300</v>
      </c>
      <c r="F91" s="1937"/>
      <c r="G91" s="1937"/>
      <c r="H91" s="1937">
        <f>'Cost Centres'!J80</f>
        <v>300</v>
      </c>
      <c r="I91" s="1937"/>
      <c r="J91" s="1937"/>
      <c r="K91" s="1937"/>
      <c r="L91" s="1937"/>
      <c r="M91" s="1937">
        <f>'Cost Centres'!K80</f>
        <v>300</v>
      </c>
      <c r="N91" s="1937">
        <f>'Cost Centres'!L80</f>
        <v>0</v>
      </c>
      <c r="O91" s="1937">
        <f>'Cost Centres'!M80</f>
        <v>0</v>
      </c>
      <c r="P91" s="1937">
        <f>'Cost Centres'!N80</f>
        <v>0</v>
      </c>
      <c r="Q91" s="1937">
        <f>'Cost Centres'!O80</f>
        <v>300</v>
      </c>
    </row>
    <row r="92" spans="1:17" s="41" customFormat="1" x14ac:dyDescent="0.25">
      <c r="A92" s="437" t="str">
        <f>'Cost Centres'!G81</f>
        <v>C &amp; W</v>
      </c>
      <c r="B92" s="437" t="str">
        <f>'Cost Centres'!H81</f>
        <v xml:space="preserve">Community &amp; Wellbeing </v>
      </c>
      <c r="C92" s="1921">
        <f>'Cost Centres'!E81</f>
        <v>20007</v>
      </c>
      <c r="D92" s="437" t="str">
        <f>'Cost Centres'!F81</f>
        <v>Swimming Pools &amp; Leisure Centre</v>
      </c>
      <c r="E92" s="1937">
        <f>'Cost Centres'!I81</f>
        <v>-509400</v>
      </c>
      <c r="F92" s="1937"/>
      <c r="G92" s="1937"/>
      <c r="H92" s="1937">
        <f>'Cost Centres'!J81</f>
        <v>-509400</v>
      </c>
      <c r="I92" s="1937"/>
      <c r="J92" s="1937"/>
      <c r="K92" s="1937"/>
      <c r="L92" s="1937"/>
      <c r="M92" s="1937">
        <f>'Cost Centres'!K81</f>
        <v>-509400</v>
      </c>
      <c r="N92" s="1937">
        <f>'Cost Centres'!L81</f>
        <v>0</v>
      </c>
      <c r="O92" s="1937">
        <f>'Cost Centres'!M81</f>
        <v>0</v>
      </c>
      <c r="P92" s="1937">
        <f>'Cost Centres'!N81</f>
        <v>0</v>
      </c>
      <c r="Q92" s="1937">
        <f>'Cost Centres'!O81</f>
        <v>-509400</v>
      </c>
    </row>
    <row r="93" spans="1:17" s="41" customFormat="1" x14ac:dyDescent="0.25">
      <c r="A93" s="437" t="str">
        <f>'Cost Centres'!G82</f>
        <v>C &amp; W</v>
      </c>
      <c r="B93" s="437" t="str">
        <f>'Cost Centres'!H82</f>
        <v xml:space="preserve">Community &amp; Wellbeing </v>
      </c>
      <c r="C93" s="1921">
        <f>'Cost Centres'!E82</f>
        <v>20202</v>
      </c>
      <c r="D93" s="437" t="str">
        <f>'Cost Centres'!F82</f>
        <v>Biodiversity inc Conservation</v>
      </c>
      <c r="E93" s="1937">
        <f>'Cost Centres'!I82</f>
        <v>0</v>
      </c>
      <c r="F93" s="1937"/>
      <c r="G93" s="1937"/>
      <c r="H93" s="1937">
        <f>'Cost Centres'!J82</f>
        <v>0</v>
      </c>
      <c r="I93" s="1937"/>
      <c r="J93" s="1937"/>
      <c r="K93" s="1937"/>
      <c r="L93" s="1937"/>
      <c r="M93" s="1937">
        <f>'Cost Centres'!K82</f>
        <v>0</v>
      </c>
      <c r="N93" s="1937">
        <f>'Cost Centres'!L82</f>
        <v>0</v>
      </c>
      <c r="O93" s="1937">
        <f>'Cost Centres'!M82</f>
        <v>0</v>
      </c>
      <c r="P93" s="1937">
        <f>'Cost Centres'!N82</f>
        <v>0</v>
      </c>
      <c r="Q93" s="1937">
        <f>'Cost Centres'!O82</f>
        <v>0</v>
      </c>
    </row>
    <row r="94" spans="1:17" s="41" customFormat="1" x14ac:dyDescent="0.25">
      <c r="A94" s="437" t="str">
        <f>'Cost Centres'!G83</f>
        <v>C &amp; W</v>
      </c>
      <c r="B94" s="437" t="str">
        <f>'Cost Centres'!H83</f>
        <v xml:space="preserve">Community &amp; Wellbeing </v>
      </c>
      <c r="C94" s="1921">
        <f>'Cost Centres'!E83</f>
        <v>20203</v>
      </c>
      <c r="D94" s="437" t="str">
        <f>'Cost Centres'!F83</f>
        <v>Brocks Hill Events</v>
      </c>
      <c r="E94" s="1937">
        <f>'Cost Centres'!I83</f>
        <v>0</v>
      </c>
      <c r="F94" s="1937"/>
      <c r="G94" s="1937"/>
      <c r="H94" s="1937">
        <f>'Cost Centres'!J83</f>
        <v>0</v>
      </c>
      <c r="I94" s="1937"/>
      <c r="J94" s="1937"/>
      <c r="K94" s="1937"/>
      <c r="L94" s="1937"/>
      <c r="M94" s="1937">
        <f>'Cost Centres'!K83</f>
        <v>0</v>
      </c>
      <c r="N94" s="1937">
        <f>'Cost Centres'!L83</f>
        <v>0</v>
      </c>
      <c r="O94" s="1937">
        <f>'Cost Centres'!M83</f>
        <v>0</v>
      </c>
      <c r="P94" s="1937">
        <f>'Cost Centres'!N83</f>
        <v>0</v>
      </c>
      <c r="Q94" s="1937">
        <f>'Cost Centres'!O83</f>
        <v>0</v>
      </c>
    </row>
    <row r="95" spans="1:17" s="41" customFormat="1" x14ac:dyDescent="0.25">
      <c r="A95" s="437" t="str">
        <f>'Cost Centres'!G84</f>
        <v>C &amp; W</v>
      </c>
      <c r="B95" s="437" t="str">
        <f>'Cost Centres'!H84</f>
        <v xml:space="preserve">Community &amp; Wellbeing </v>
      </c>
      <c r="C95" s="1921">
        <f>'Cost Centres'!E84</f>
        <v>20205</v>
      </c>
      <c r="D95" s="437" t="str">
        <f>'Cost Centres'!F84</f>
        <v>Greening of the Borough</v>
      </c>
      <c r="E95" s="1937">
        <f>'Cost Centres'!I84</f>
        <v>0</v>
      </c>
      <c r="F95" s="1937"/>
      <c r="G95" s="1937"/>
      <c r="H95" s="1937">
        <f>'Cost Centres'!J84</f>
        <v>0</v>
      </c>
      <c r="I95" s="1937"/>
      <c r="J95" s="1937"/>
      <c r="K95" s="1937"/>
      <c r="L95" s="1937"/>
      <c r="M95" s="1937">
        <f>'Cost Centres'!K84</f>
        <v>0</v>
      </c>
      <c r="N95" s="1937">
        <f>'Cost Centres'!L84</f>
        <v>0</v>
      </c>
      <c r="O95" s="1937">
        <f>'Cost Centres'!M84</f>
        <v>0</v>
      </c>
      <c r="P95" s="1937">
        <f>'Cost Centres'!N84</f>
        <v>0</v>
      </c>
      <c r="Q95" s="1937">
        <f>'Cost Centres'!O84</f>
        <v>0</v>
      </c>
    </row>
    <row r="96" spans="1:17" s="41" customFormat="1" x14ac:dyDescent="0.25">
      <c r="A96" s="437" t="str">
        <f>'Cost Centres'!G85</f>
        <v>C &amp; W</v>
      </c>
      <c r="B96" s="437" t="str">
        <f>'Cost Centres'!H85</f>
        <v xml:space="preserve">Community &amp; Wellbeing </v>
      </c>
      <c r="C96" s="1921">
        <f>'Cost Centres'!E85</f>
        <v>30006</v>
      </c>
      <c r="D96" s="437" t="str">
        <f>'Cost Centres'!F85</f>
        <v>Crime and Disorder Partnership</v>
      </c>
      <c r="E96" s="1937">
        <f>'Cost Centres'!I85</f>
        <v>58700</v>
      </c>
      <c r="F96" s="1937"/>
      <c r="G96" s="1937"/>
      <c r="H96" s="1937">
        <f>'Cost Centres'!J85</f>
        <v>58700</v>
      </c>
      <c r="I96" s="1937"/>
      <c r="J96" s="1937"/>
      <c r="K96" s="1937"/>
      <c r="L96" s="1937"/>
      <c r="M96" s="1937">
        <f>'Cost Centres'!K85</f>
        <v>58700</v>
      </c>
      <c r="N96" s="1937">
        <f>'Cost Centres'!L85</f>
        <v>0</v>
      </c>
      <c r="O96" s="1937">
        <f>'Cost Centres'!M85</f>
        <v>0</v>
      </c>
      <c r="P96" s="1937">
        <f>'Cost Centres'!N85</f>
        <v>0</v>
      </c>
      <c r="Q96" s="1937">
        <f>'Cost Centres'!O85</f>
        <v>58700</v>
      </c>
    </row>
    <row r="97" spans="1:17" s="41" customFormat="1" x14ac:dyDescent="0.25">
      <c r="A97" s="437" t="str">
        <f>'Cost Centres'!G86</f>
        <v>C &amp; W</v>
      </c>
      <c r="B97" s="437" t="str">
        <f>'Cost Centres'!H86</f>
        <v xml:space="preserve">Community &amp; Wellbeing </v>
      </c>
      <c r="C97" s="1921">
        <f>'Cost Centres'!E86</f>
        <v>30701</v>
      </c>
      <c r="D97" s="437" t="str">
        <f>'Cost Centres'!F86</f>
        <v>Civil Contingencies and Emergency Planning</v>
      </c>
      <c r="E97" s="1937">
        <f>'Cost Centres'!I86</f>
        <v>30100</v>
      </c>
      <c r="F97" s="1937"/>
      <c r="G97" s="1937"/>
      <c r="H97" s="1937">
        <f>'Cost Centres'!J86</f>
        <v>30100</v>
      </c>
      <c r="I97" s="1937"/>
      <c r="J97" s="1937"/>
      <c r="K97" s="1937"/>
      <c r="L97" s="1937"/>
      <c r="M97" s="1937">
        <f>'Cost Centres'!K86</f>
        <v>30100</v>
      </c>
      <c r="N97" s="1937">
        <f>'Cost Centres'!L86</f>
        <v>0</v>
      </c>
      <c r="O97" s="1937">
        <f>'Cost Centres'!M86</f>
        <v>0</v>
      </c>
      <c r="P97" s="1937">
        <f>'Cost Centres'!N86</f>
        <v>0</v>
      </c>
      <c r="Q97" s="1937">
        <f>'Cost Centres'!O86</f>
        <v>30100</v>
      </c>
    </row>
    <row r="98" spans="1:17" s="41" customFormat="1" x14ac:dyDescent="0.25">
      <c r="A98" s="437" t="str">
        <f>'Cost Centres'!G87</f>
        <v>C &amp; W</v>
      </c>
      <c r="B98" s="437" t="str">
        <f>'Cost Centres'!H87</f>
        <v xml:space="preserve">Community &amp; Wellbeing </v>
      </c>
      <c r="C98" s="1921">
        <f>'Cost Centres'!E87</f>
        <v>43001</v>
      </c>
      <c r="D98" s="437" t="str">
        <f>'Cost Centres'!F87</f>
        <v>Children and Young Persons</v>
      </c>
      <c r="E98" s="1937">
        <f>'Cost Centres'!I87</f>
        <v>6700</v>
      </c>
      <c r="F98" s="1937"/>
      <c r="G98" s="1937"/>
      <c r="H98" s="1937">
        <f>'Cost Centres'!J87</f>
        <v>6700</v>
      </c>
      <c r="I98" s="1937"/>
      <c r="J98" s="1937"/>
      <c r="K98" s="1937"/>
      <c r="L98" s="1937"/>
      <c r="M98" s="1937">
        <f>'Cost Centres'!K87</f>
        <v>6700</v>
      </c>
      <c r="N98" s="1937">
        <f>'Cost Centres'!L87</f>
        <v>-1500</v>
      </c>
      <c r="O98" s="1937">
        <f>'Cost Centres'!M87</f>
        <v>0</v>
      </c>
      <c r="P98" s="1937">
        <f>'Cost Centres'!N87</f>
        <v>0</v>
      </c>
      <c r="Q98" s="1937">
        <f>'Cost Centres'!O87</f>
        <v>5200</v>
      </c>
    </row>
    <row r="99" spans="1:17" s="41" customFormat="1" x14ac:dyDescent="0.25">
      <c r="A99" s="437" t="str">
        <f>'Cost Centres'!G88</f>
        <v>C &amp; W Depo</v>
      </c>
      <c r="B99" s="437" t="str">
        <f>'Cost Centres'!H88</f>
        <v>Community &amp; Wellbeing Depot</v>
      </c>
      <c r="C99" s="1921">
        <f>'Cost Centres'!E88</f>
        <v>20201</v>
      </c>
      <c r="D99" s="437" t="str">
        <f>'Cost Centres'!F88</f>
        <v>Brocks Hill</v>
      </c>
      <c r="E99" s="1937">
        <f>'Cost Centres'!I88</f>
        <v>54700</v>
      </c>
      <c r="F99" s="1937"/>
      <c r="G99" s="1937"/>
      <c r="H99" s="1937">
        <f>'Cost Centres'!J88</f>
        <v>51600</v>
      </c>
      <c r="I99" s="1937"/>
      <c r="J99" s="1937"/>
      <c r="K99" s="1937"/>
      <c r="L99" s="1937"/>
      <c r="M99" s="1937">
        <f>'Cost Centres'!K88</f>
        <v>54700</v>
      </c>
      <c r="N99" s="1937">
        <f>'Cost Centres'!L88</f>
        <v>0</v>
      </c>
      <c r="O99" s="1937">
        <f>'Cost Centres'!M88</f>
        <v>0</v>
      </c>
      <c r="P99" s="1937">
        <f>'Cost Centres'!N88</f>
        <v>0</v>
      </c>
      <c r="Q99" s="1937">
        <f>'Cost Centres'!O88</f>
        <v>54700</v>
      </c>
    </row>
    <row r="100" spans="1:17" s="41" customFormat="1" x14ac:dyDescent="0.25">
      <c r="A100" s="437" t="str">
        <f>'Cost Centres'!G89</f>
        <v>C &amp; W Depo</v>
      </c>
      <c r="B100" s="437" t="str">
        <f>'Cost Centres'!H89</f>
        <v>Community &amp; Wellbeing Depot</v>
      </c>
      <c r="C100" s="1921">
        <f>'Cost Centres'!E89</f>
        <v>20301</v>
      </c>
      <c r="D100" s="437" t="str">
        <f>'Cost Centres'!F89</f>
        <v>Land Drainage</v>
      </c>
      <c r="E100" s="1937">
        <f>'Cost Centres'!I89</f>
        <v>300</v>
      </c>
      <c r="F100" s="1937"/>
      <c r="G100" s="1937"/>
      <c r="H100" s="1937">
        <f>'Cost Centres'!J89</f>
        <v>300</v>
      </c>
      <c r="I100" s="1937"/>
      <c r="J100" s="1937"/>
      <c r="K100" s="1937"/>
      <c r="L100" s="1937"/>
      <c r="M100" s="1937">
        <f>'Cost Centres'!K89</f>
        <v>300</v>
      </c>
      <c r="N100" s="1937">
        <f>'Cost Centres'!L89</f>
        <v>0</v>
      </c>
      <c r="O100" s="1937">
        <f>'Cost Centres'!M89</f>
        <v>0</v>
      </c>
      <c r="P100" s="1937">
        <f>'Cost Centres'!N89</f>
        <v>0</v>
      </c>
      <c r="Q100" s="1937">
        <f>'Cost Centres'!O89</f>
        <v>300</v>
      </c>
    </row>
    <row r="101" spans="1:17" s="41" customFormat="1" x14ac:dyDescent="0.25">
      <c r="A101" s="437" t="str">
        <f>'Cost Centres'!G90</f>
        <v>C &amp; W Depo</v>
      </c>
      <c r="B101" s="437" t="str">
        <f>'Cost Centres'!H90</f>
        <v>Community &amp; Wellbeing Depot</v>
      </c>
      <c r="C101" s="1921">
        <f>'Cost Centres'!E90</f>
        <v>20701</v>
      </c>
      <c r="D101" s="437" t="str">
        <f>'Cost Centres'!F90</f>
        <v>Street Cleansing</v>
      </c>
      <c r="E101" s="1937">
        <f>'Cost Centres'!I90</f>
        <v>329600</v>
      </c>
      <c r="F101" s="1937"/>
      <c r="G101" s="1937"/>
      <c r="H101" s="1937">
        <f>'Cost Centres'!J90</f>
        <v>350600</v>
      </c>
      <c r="I101" s="1937"/>
      <c r="J101" s="1937"/>
      <c r="K101" s="1937"/>
      <c r="L101" s="1937"/>
      <c r="M101" s="1937">
        <f>'Cost Centres'!K90</f>
        <v>329600</v>
      </c>
      <c r="N101" s="1937">
        <f>'Cost Centres'!L90</f>
        <v>0</v>
      </c>
      <c r="O101" s="1937">
        <f>'Cost Centres'!M90</f>
        <v>0</v>
      </c>
      <c r="P101" s="1937">
        <f>'Cost Centres'!N90</f>
        <v>0</v>
      </c>
      <c r="Q101" s="1937">
        <f>'Cost Centres'!O90</f>
        <v>329600</v>
      </c>
    </row>
    <row r="102" spans="1:17" s="41" customFormat="1" x14ac:dyDescent="0.25">
      <c r="A102" s="437" t="str">
        <f>'Cost Centres'!G91</f>
        <v>C &amp; W Depo</v>
      </c>
      <c r="B102" s="437" t="str">
        <f>'Cost Centres'!H91</f>
        <v>Community &amp; Wellbeing Depot</v>
      </c>
      <c r="C102" s="1921">
        <f>'Cost Centres'!E91</f>
        <v>20801</v>
      </c>
      <c r="D102" s="437" t="str">
        <f>'Cost Centres'!F91</f>
        <v>Domestic Refuse Collection</v>
      </c>
      <c r="E102" s="1937">
        <f>'Cost Centres'!I91</f>
        <v>375600</v>
      </c>
      <c r="F102" s="1937"/>
      <c r="G102" s="1937"/>
      <c r="H102" s="1937">
        <f>'Cost Centres'!J91</f>
        <v>375600</v>
      </c>
      <c r="I102" s="1937"/>
      <c r="J102" s="1937"/>
      <c r="K102" s="1937"/>
      <c r="L102" s="1937"/>
      <c r="M102" s="1937">
        <f>'Cost Centres'!K91</f>
        <v>375600</v>
      </c>
      <c r="N102" s="1937">
        <f>'Cost Centres'!L91</f>
        <v>0</v>
      </c>
      <c r="O102" s="1937">
        <f>'Cost Centres'!M91</f>
        <v>0</v>
      </c>
      <c r="P102" s="1937">
        <f>'Cost Centres'!N91</f>
        <v>0</v>
      </c>
      <c r="Q102" s="1937">
        <f>'Cost Centres'!O91</f>
        <v>375600</v>
      </c>
    </row>
    <row r="103" spans="1:17" s="41" customFormat="1" x14ac:dyDescent="0.25">
      <c r="A103" s="437" t="str">
        <f>'Cost Centres'!G92</f>
        <v>C &amp; W Depo</v>
      </c>
      <c r="B103" s="437" t="str">
        <f>'Cost Centres'!H92</f>
        <v>Community &amp; Wellbeing Depot</v>
      </c>
      <c r="C103" s="1921">
        <f>'Cost Centres'!E92</f>
        <v>20802</v>
      </c>
      <c r="D103" s="437" t="str">
        <f>'Cost Centres'!F92</f>
        <v>Recycling Collection</v>
      </c>
      <c r="E103" s="1937">
        <f>'Cost Centres'!I92</f>
        <v>474500</v>
      </c>
      <c r="F103" s="1937"/>
      <c r="G103" s="1937"/>
      <c r="H103" s="1937">
        <f>'Cost Centres'!J92</f>
        <v>453500</v>
      </c>
      <c r="I103" s="1937"/>
      <c r="J103" s="1937"/>
      <c r="K103" s="1937"/>
      <c r="L103" s="1937"/>
      <c r="M103" s="1937">
        <f>'Cost Centres'!K92</f>
        <v>474500</v>
      </c>
      <c r="N103" s="1937">
        <f>'Cost Centres'!L92</f>
        <v>0</v>
      </c>
      <c r="O103" s="1937">
        <f>'Cost Centres'!M92</f>
        <v>0</v>
      </c>
      <c r="P103" s="1937">
        <f>'Cost Centres'!N92</f>
        <v>0</v>
      </c>
      <c r="Q103" s="1937">
        <f>'Cost Centres'!O92</f>
        <v>474500</v>
      </c>
    </row>
    <row r="104" spans="1:17" s="41" customFormat="1" x14ac:dyDescent="0.25">
      <c r="A104" s="437" t="str">
        <f>'Cost Centres'!G93</f>
        <v>C &amp; W Depo</v>
      </c>
      <c r="B104" s="437" t="str">
        <f>'Cost Centres'!H93</f>
        <v>Community &amp; Wellbeing Depot</v>
      </c>
      <c r="C104" s="1921">
        <f>'Cost Centres'!E93</f>
        <v>20803</v>
      </c>
      <c r="D104" s="437" t="str">
        <f>'Cost Centres'!F93</f>
        <v>Recycling Disposal</v>
      </c>
      <c r="E104" s="1937">
        <f>'Cost Centres'!I93</f>
        <v>0</v>
      </c>
      <c r="F104" s="1937"/>
      <c r="G104" s="1937"/>
      <c r="H104" s="1937">
        <f>'Cost Centres'!J93</f>
        <v>0</v>
      </c>
      <c r="I104" s="1937"/>
      <c r="J104" s="1937"/>
      <c r="K104" s="1937"/>
      <c r="L104" s="1937"/>
      <c r="M104" s="1937">
        <f>'Cost Centres'!K93</f>
        <v>0</v>
      </c>
      <c r="N104" s="1937">
        <f>'Cost Centres'!L93</f>
        <v>0</v>
      </c>
      <c r="O104" s="1937">
        <f>'Cost Centres'!M93</f>
        <v>0</v>
      </c>
      <c r="P104" s="1937">
        <f>'Cost Centres'!N93</f>
        <v>0</v>
      </c>
      <c r="Q104" s="1937">
        <f>'Cost Centres'!O93</f>
        <v>0</v>
      </c>
    </row>
    <row r="105" spans="1:17" s="41" customFormat="1" x14ac:dyDescent="0.25">
      <c r="A105" s="437" t="str">
        <f>'Cost Centres'!G94</f>
        <v>C &amp; W Depo</v>
      </c>
      <c r="B105" s="437" t="str">
        <f>'Cost Centres'!H94</f>
        <v>Community &amp; Wellbeing Depot</v>
      </c>
      <c r="C105" s="1921">
        <f>'Cost Centres'!E94</f>
        <v>20804</v>
      </c>
      <c r="D105" s="437" t="str">
        <f>'Cost Centres'!F94</f>
        <v>Waste Minimisation</v>
      </c>
      <c r="E105" s="1937">
        <f>'Cost Centres'!I94</f>
        <v>49000</v>
      </c>
      <c r="F105" s="1937"/>
      <c r="G105" s="1937"/>
      <c r="H105" s="1937">
        <f>'Cost Centres'!J94</f>
        <v>49000</v>
      </c>
      <c r="I105" s="1937"/>
      <c r="J105" s="1937"/>
      <c r="K105" s="1937"/>
      <c r="L105" s="1937"/>
      <c r="M105" s="1937">
        <f>'Cost Centres'!K94</f>
        <v>49000</v>
      </c>
      <c r="N105" s="1937">
        <f>'Cost Centres'!L94</f>
        <v>0</v>
      </c>
      <c r="O105" s="1937">
        <f>'Cost Centres'!M94</f>
        <v>0</v>
      </c>
      <c r="P105" s="1937">
        <f>'Cost Centres'!N94</f>
        <v>0</v>
      </c>
      <c r="Q105" s="1937">
        <f>'Cost Centres'!O94</f>
        <v>49000</v>
      </c>
    </row>
    <row r="106" spans="1:17" s="41" customFormat="1" x14ac:dyDescent="0.25">
      <c r="A106" s="437" t="str">
        <f>'Cost Centres'!G95</f>
        <v>C &amp; W Depo</v>
      </c>
      <c r="B106" s="437" t="str">
        <f>'Cost Centres'!H95</f>
        <v>Community &amp; Wellbeing Depot</v>
      </c>
      <c r="C106" s="1921">
        <f>'Cost Centres'!E95</f>
        <v>20805</v>
      </c>
      <c r="D106" s="437" t="str">
        <f>'Cost Centres'!F95</f>
        <v>Garden Waste Collection</v>
      </c>
      <c r="E106" s="1937">
        <f>'Cost Centres'!I95</f>
        <v>-393200</v>
      </c>
      <c r="F106" s="1937"/>
      <c r="G106" s="1937"/>
      <c r="H106" s="1937">
        <f>'Cost Centres'!J95</f>
        <v>-393200</v>
      </c>
      <c r="I106" s="1937"/>
      <c r="J106" s="1937"/>
      <c r="K106" s="1937"/>
      <c r="L106" s="1937"/>
      <c r="M106" s="1937">
        <f>'Cost Centres'!K95</f>
        <v>-393200</v>
      </c>
      <c r="N106" s="1937">
        <f>'Cost Centres'!L95</f>
        <v>0</v>
      </c>
      <c r="O106" s="1937">
        <f>'Cost Centres'!M95</f>
        <v>0</v>
      </c>
      <c r="P106" s="1937">
        <f>'Cost Centres'!N95</f>
        <v>0</v>
      </c>
      <c r="Q106" s="1937">
        <f>'Cost Centres'!O95</f>
        <v>-393200</v>
      </c>
    </row>
    <row r="107" spans="1:17" s="41" customFormat="1" x14ac:dyDescent="0.25">
      <c r="A107" s="437" t="str">
        <f>'Cost Centres'!G96</f>
        <v>C &amp; W Depo</v>
      </c>
      <c r="B107" s="437" t="str">
        <f>'Cost Centres'!H96</f>
        <v>Community &amp; Wellbeing Depot</v>
      </c>
      <c r="C107" s="1921">
        <f>'Cost Centres'!E96</f>
        <v>29901</v>
      </c>
      <c r="D107" s="437" t="str">
        <f>'Cost Centres'!F96</f>
        <v>Mechanics Workshop</v>
      </c>
      <c r="E107" s="1937">
        <f>'Cost Centres'!I96</f>
        <v>105800</v>
      </c>
      <c r="F107" s="1937"/>
      <c r="G107" s="1937"/>
      <c r="H107" s="1937">
        <f>'Cost Centres'!J96</f>
        <v>105800</v>
      </c>
      <c r="I107" s="1937"/>
      <c r="J107" s="1937"/>
      <c r="K107" s="1937"/>
      <c r="L107" s="1937"/>
      <c r="M107" s="1937">
        <f>'Cost Centres'!K96</f>
        <v>105800</v>
      </c>
      <c r="N107" s="1937">
        <f>'Cost Centres'!L96</f>
        <v>0</v>
      </c>
      <c r="O107" s="1937">
        <f>'Cost Centres'!M96</f>
        <v>0</v>
      </c>
      <c r="P107" s="1937">
        <f>'Cost Centres'!N96</f>
        <v>0</v>
      </c>
      <c r="Q107" s="1937">
        <f>'Cost Centres'!O96</f>
        <v>105800</v>
      </c>
    </row>
    <row r="108" spans="1:17" s="41" customFormat="1" x14ac:dyDescent="0.25">
      <c r="A108" s="437" t="str">
        <f>'Cost Centres'!G97</f>
        <v>C &amp; W Depo</v>
      </c>
      <c r="B108" s="437" t="str">
        <f>'Cost Centres'!H97</f>
        <v>Community &amp; Wellbeing Depot</v>
      </c>
      <c r="C108" s="1921">
        <f>'Cost Centres'!E97</f>
        <v>29902</v>
      </c>
      <c r="D108" s="437" t="str">
        <f>'Cost Centres'!F97</f>
        <v>Oadby Depot</v>
      </c>
      <c r="E108" s="1937">
        <f>'Cost Centres'!I97</f>
        <v>146400</v>
      </c>
      <c r="F108" s="1937"/>
      <c r="G108" s="1937"/>
      <c r="H108" s="1937">
        <f>'Cost Centres'!J97</f>
        <v>146400</v>
      </c>
      <c r="I108" s="1937"/>
      <c r="J108" s="1937"/>
      <c r="K108" s="1937"/>
      <c r="L108" s="1937"/>
      <c r="M108" s="1937">
        <f>'Cost Centres'!K97</f>
        <v>146400</v>
      </c>
      <c r="N108" s="1937">
        <f>'Cost Centres'!L97</f>
        <v>0</v>
      </c>
      <c r="O108" s="1937">
        <f>'Cost Centres'!M97</f>
        <v>0</v>
      </c>
      <c r="P108" s="1937">
        <f>'Cost Centres'!N97</f>
        <v>0</v>
      </c>
      <c r="Q108" s="1937">
        <f>'Cost Centres'!O97</f>
        <v>146400</v>
      </c>
    </row>
    <row r="109" spans="1:17" s="41" customFormat="1" x14ac:dyDescent="0.25">
      <c r="A109" s="437" t="str">
        <f>'Cost Centres'!G98</f>
        <v>C &amp; W Depo</v>
      </c>
      <c r="B109" s="437" t="str">
        <f>'Cost Centres'!H98</f>
        <v>Community &amp; Wellbeing Depot</v>
      </c>
      <c r="C109" s="1921">
        <f>'Cost Centres'!E98</f>
        <v>29903</v>
      </c>
      <c r="D109" s="437" t="str">
        <f>'Cost Centres'!F98</f>
        <v>Grounds Maintenance</v>
      </c>
      <c r="E109" s="1937">
        <f>'Cost Centres'!I98</f>
        <v>250100</v>
      </c>
      <c r="F109" s="1937"/>
      <c r="G109" s="1937"/>
      <c r="H109" s="1937">
        <f>'Cost Centres'!J98</f>
        <v>247600</v>
      </c>
      <c r="I109" s="1937"/>
      <c r="J109" s="1937"/>
      <c r="K109" s="1937"/>
      <c r="L109" s="1937"/>
      <c r="M109" s="1937">
        <f>'Cost Centres'!K98</f>
        <v>250100</v>
      </c>
      <c r="N109" s="1937">
        <f>'Cost Centres'!L98</f>
        <v>0</v>
      </c>
      <c r="O109" s="1937">
        <f>'Cost Centres'!M98</f>
        <v>0</v>
      </c>
      <c r="P109" s="1937">
        <f>'Cost Centres'!N98</f>
        <v>0</v>
      </c>
      <c r="Q109" s="1937">
        <f>'Cost Centres'!O98</f>
        <v>250100</v>
      </c>
    </row>
    <row r="110" spans="1:17" s="41" customFormat="1" x14ac:dyDescent="0.25">
      <c r="A110" s="437" t="str">
        <f>'Cost Centres'!G99</f>
        <v>C &amp; W Depo</v>
      </c>
      <c r="B110" s="437" t="str">
        <f>'Cost Centres'!H99</f>
        <v>Community &amp; Wellbeing Depot</v>
      </c>
      <c r="C110" s="1921">
        <f>'Cost Centres'!E99</f>
        <v>70000</v>
      </c>
      <c r="D110" s="437" t="str">
        <f>'Cost Centres'!F99</f>
        <v>Fleet Management</v>
      </c>
      <c r="E110" s="1937">
        <f>'Cost Centres'!I99</f>
        <v>248900</v>
      </c>
      <c r="F110" s="1937"/>
      <c r="G110" s="1937"/>
      <c r="H110" s="1937">
        <f>'Cost Centres'!J99</f>
        <v>248900</v>
      </c>
      <c r="I110" s="1937"/>
      <c r="J110" s="1937"/>
      <c r="K110" s="1937"/>
      <c r="L110" s="1937"/>
      <c r="M110" s="1937">
        <f>'Cost Centres'!K99</f>
        <v>248900</v>
      </c>
      <c r="N110" s="1937">
        <f>'Cost Centres'!L99</f>
        <v>0</v>
      </c>
      <c r="O110" s="1937">
        <f>'Cost Centres'!M99</f>
        <v>0</v>
      </c>
      <c r="P110" s="1937">
        <f>'Cost Centres'!N99</f>
        <v>0</v>
      </c>
      <c r="Q110" s="1937">
        <f>'Cost Centres'!O99</f>
        <v>248900</v>
      </c>
    </row>
    <row r="111" spans="1:17" s="41" customFormat="1" x14ac:dyDescent="0.25">
      <c r="A111" s="437" t="str">
        <f>'Cost Centres'!G100</f>
        <v>C &amp; W Depo</v>
      </c>
      <c r="B111" s="437" t="str">
        <f>'Cost Centres'!H100</f>
        <v>Community &amp; Wellbeing Depot</v>
      </c>
      <c r="C111" s="1921">
        <f>'Cost Centres'!E100</f>
        <v>79508</v>
      </c>
      <c r="D111" s="437" t="str">
        <f>'Cost Centres'!F100</f>
        <v>Transport</v>
      </c>
      <c r="E111" s="1937">
        <f>'Cost Centres'!I100</f>
        <v>0</v>
      </c>
      <c r="F111" s="1937"/>
      <c r="G111" s="1937"/>
      <c r="H111" s="1937">
        <f>'Cost Centres'!J100</f>
        <v>0</v>
      </c>
      <c r="I111" s="1937"/>
      <c r="J111" s="1937"/>
      <c r="K111" s="1937"/>
      <c r="L111" s="1937"/>
      <c r="M111" s="1937">
        <f>'Cost Centres'!K100</f>
        <v>0</v>
      </c>
      <c r="N111" s="1937">
        <f>'Cost Centres'!L100</f>
        <v>0</v>
      </c>
      <c r="O111" s="1937">
        <f>'Cost Centres'!M100</f>
        <v>0</v>
      </c>
      <c r="P111" s="1937">
        <f>'Cost Centres'!N100</f>
        <v>0</v>
      </c>
      <c r="Q111" s="1937">
        <f>'Cost Centres'!O100</f>
        <v>0</v>
      </c>
    </row>
    <row r="112" spans="1:17" s="41" customFormat="1" x14ac:dyDescent="0.25">
      <c r="A112" s="437" t="str">
        <f>'Cost Centres'!G101</f>
        <v>C &amp; W Depo</v>
      </c>
      <c r="B112" s="437" t="str">
        <f>'Cost Centres'!H101</f>
        <v>Community &amp; Wellbeing Depot</v>
      </c>
      <c r="C112" s="1921">
        <f>'Cost Centres'!E101</f>
        <v>79509</v>
      </c>
      <c r="D112" s="437" t="str">
        <f>'Cost Centres'!F101</f>
        <v>Transport</v>
      </c>
      <c r="E112" s="1937">
        <f>'Cost Centres'!I101</f>
        <v>0</v>
      </c>
      <c r="F112" s="1937"/>
      <c r="G112" s="1937"/>
      <c r="H112" s="1937">
        <f>'Cost Centres'!J101</f>
        <v>0</v>
      </c>
      <c r="I112" s="1937"/>
      <c r="J112" s="1937"/>
      <c r="K112" s="1937"/>
      <c r="L112" s="1937"/>
      <c r="M112" s="1937">
        <f>'Cost Centres'!K101</f>
        <v>0</v>
      </c>
      <c r="N112" s="1937">
        <f>'Cost Centres'!L101</f>
        <v>0</v>
      </c>
      <c r="O112" s="1937">
        <f>'Cost Centres'!M101</f>
        <v>0</v>
      </c>
      <c r="P112" s="1937">
        <f>'Cost Centres'!N101</f>
        <v>0</v>
      </c>
      <c r="Q112" s="1937">
        <f>'Cost Centres'!O101</f>
        <v>0</v>
      </c>
    </row>
    <row r="113" spans="1:17" s="41" customFormat="1" x14ac:dyDescent="0.25">
      <c r="A113" s="437" t="str">
        <f>'Cost Centres'!G102</f>
        <v>CS&amp;BT</v>
      </c>
      <c r="B113" s="437" t="str">
        <f>'Cost Centres'!H102</f>
        <v>Customer Service &amp; Business Transformation</v>
      </c>
      <c r="C113" s="1921">
        <f>'Cost Centres'!E102</f>
        <v>30001</v>
      </c>
      <c r="D113" s="437" t="str">
        <f>'Cost Centres'!F102</f>
        <v>Information &amp; Public Relations</v>
      </c>
      <c r="E113" s="1937">
        <f>'Cost Centres'!I102</f>
        <v>15400</v>
      </c>
      <c r="F113" s="1937"/>
      <c r="G113" s="1937"/>
      <c r="H113" s="1937">
        <f>'Cost Centres'!J102</f>
        <v>15400</v>
      </c>
      <c r="I113" s="1937"/>
      <c r="J113" s="1937"/>
      <c r="K113" s="1937"/>
      <c r="L113" s="1937"/>
      <c r="M113" s="1937">
        <f>'Cost Centres'!K102</f>
        <v>15400</v>
      </c>
      <c r="N113" s="1937">
        <f>'Cost Centres'!L102</f>
        <v>0</v>
      </c>
      <c r="O113" s="1937">
        <f>'Cost Centres'!M102</f>
        <v>0</v>
      </c>
      <c r="P113" s="1937">
        <f>'Cost Centres'!N102</f>
        <v>8800</v>
      </c>
      <c r="Q113" s="1937">
        <f>'Cost Centres'!O102</f>
        <v>24200</v>
      </c>
    </row>
    <row r="114" spans="1:17" s="41" customFormat="1" x14ac:dyDescent="0.25">
      <c r="A114" s="437" t="str">
        <f>'Cost Centres'!G103</f>
        <v>CS&amp;BT</v>
      </c>
      <c r="B114" s="437" t="str">
        <f>'Cost Centres'!H103</f>
        <v>Customer Service &amp; Business Transformation</v>
      </c>
      <c r="C114" s="1921">
        <f>'Cost Centres'!E103</f>
        <v>39907</v>
      </c>
      <c r="D114" s="437" t="str">
        <f>'Cost Centres'!F103</f>
        <v>ICT</v>
      </c>
      <c r="E114" s="1937">
        <f>'Cost Centres'!I103</f>
        <v>386800</v>
      </c>
      <c r="F114" s="1937"/>
      <c r="G114" s="1937"/>
      <c r="H114" s="1937">
        <f>'Cost Centres'!J103</f>
        <v>386800</v>
      </c>
      <c r="I114" s="1937"/>
      <c r="J114" s="1937"/>
      <c r="K114" s="1937"/>
      <c r="L114" s="1937"/>
      <c r="M114" s="1937">
        <f>'Cost Centres'!K103</f>
        <v>386800</v>
      </c>
      <c r="N114" s="1937">
        <f>'Cost Centres'!L103</f>
        <v>0</v>
      </c>
      <c r="O114" s="1937">
        <f>'Cost Centres'!M103</f>
        <v>140000</v>
      </c>
      <c r="P114" s="1937">
        <f>'Cost Centres'!N103</f>
        <v>0</v>
      </c>
      <c r="Q114" s="1937">
        <f>'Cost Centres'!O103</f>
        <v>526800</v>
      </c>
    </row>
    <row r="115" spans="1:17" s="41" customFormat="1" x14ac:dyDescent="0.25">
      <c r="A115" s="437" t="str">
        <f>'Cost Centres'!G104</f>
        <v>CS&amp;BT</v>
      </c>
      <c r="B115" s="437" t="str">
        <f>'Cost Centres'!H104</f>
        <v>Customer Service &amp; Business Transformation</v>
      </c>
      <c r="C115" s="1921">
        <f>'Cost Centres'!E104</f>
        <v>39908</v>
      </c>
      <c r="D115" s="437" t="str">
        <f>'Cost Centres'!F104</f>
        <v>Customer Services</v>
      </c>
      <c r="E115" s="1937">
        <f>'Cost Centres'!I104</f>
        <v>443200</v>
      </c>
      <c r="F115" s="1937"/>
      <c r="G115" s="1937"/>
      <c r="H115" s="1937">
        <f>'Cost Centres'!J104</f>
        <v>443200</v>
      </c>
      <c r="I115" s="1937"/>
      <c r="J115" s="1937"/>
      <c r="K115" s="1937"/>
      <c r="L115" s="1937"/>
      <c r="M115" s="1937">
        <f>'Cost Centres'!K104</f>
        <v>443200</v>
      </c>
      <c r="N115" s="1937">
        <f>'Cost Centres'!L104</f>
        <v>17000</v>
      </c>
      <c r="O115" s="1937">
        <f>'Cost Centres'!M104</f>
        <v>0</v>
      </c>
      <c r="P115" s="1937">
        <f>'Cost Centres'!N104</f>
        <v>0</v>
      </c>
      <c r="Q115" s="1937">
        <f>'Cost Centres'!O104</f>
        <v>460200</v>
      </c>
    </row>
    <row r="116" spans="1:17" s="41" customFormat="1" x14ac:dyDescent="0.25">
      <c r="A116" s="437" t="str">
        <f>'Cost Centres'!G105</f>
        <v>CS&amp;BT</v>
      </c>
      <c r="B116" s="437" t="str">
        <f>'Cost Centres'!H105</f>
        <v>Customer Service &amp; Business Transformation</v>
      </c>
      <c r="C116" s="1921">
        <f>'Cost Centres'!E105</f>
        <v>39914</v>
      </c>
      <c r="D116" s="437" t="str">
        <f>'Cost Centres'!F105</f>
        <v>Head of Customer Services &amp; Transformation</v>
      </c>
      <c r="E116" s="1937">
        <f>'Cost Centres'!I105</f>
        <v>71100</v>
      </c>
      <c r="F116" s="1937"/>
      <c r="G116" s="1937"/>
      <c r="H116" s="1937">
        <f>'Cost Centres'!J105</f>
        <v>71100</v>
      </c>
      <c r="I116" s="1937"/>
      <c r="J116" s="1937"/>
      <c r="K116" s="1937"/>
      <c r="L116" s="1937"/>
      <c r="M116" s="1937">
        <f>'Cost Centres'!K105</f>
        <v>71100</v>
      </c>
      <c r="N116" s="1937">
        <f>'Cost Centres'!L105</f>
        <v>0</v>
      </c>
      <c r="O116" s="1937">
        <f>'Cost Centres'!M105</f>
        <v>0</v>
      </c>
      <c r="P116" s="1937">
        <f>'Cost Centres'!N105</f>
        <v>0</v>
      </c>
      <c r="Q116" s="1937">
        <f>'Cost Centres'!O105</f>
        <v>71100</v>
      </c>
    </row>
    <row r="117" spans="1:17" ht="15.75" thickBot="1" x14ac:dyDescent="0.3">
      <c r="A117" s="437" t="str">
        <f>'Cost Centres'!G106</f>
        <v>CS&amp;BT</v>
      </c>
      <c r="B117" s="437" t="str">
        <f>'Cost Centres'!H106</f>
        <v>Customer Service &amp; Business Transformation</v>
      </c>
      <c r="C117" s="1921">
        <f>'Cost Centres'!E106</f>
        <v>39915</v>
      </c>
      <c r="D117" s="437" t="str">
        <f>'Cost Centres'!F106</f>
        <v>Systems Administration</v>
      </c>
      <c r="E117" s="1938">
        <f>'Cost Centres'!I106</f>
        <v>109600</v>
      </c>
      <c r="F117" s="1938"/>
      <c r="G117" s="1938"/>
      <c r="H117" s="1938">
        <f>'Cost Centres'!J106</f>
        <v>109600</v>
      </c>
      <c r="I117" s="1938"/>
      <c r="J117" s="1938"/>
      <c r="K117" s="1938"/>
      <c r="L117" s="1938"/>
      <c r="M117" s="1938">
        <f>'Cost Centres'!K106</f>
        <v>109600</v>
      </c>
      <c r="N117" s="1938">
        <f>'Cost Centres'!L106</f>
        <v>0</v>
      </c>
      <c r="O117" s="1938">
        <f>'Cost Centres'!M106</f>
        <v>0</v>
      </c>
      <c r="P117" s="1938">
        <f>'Cost Centres'!N106</f>
        <v>0</v>
      </c>
      <c r="Q117" s="1938">
        <f>'Cost Centres'!O106</f>
        <v>109600</v>
      </c>
    </row>
    <row r="118" spans="1:17" ht="15.75" thickBot="1" x14ac:dyDescent="0.3">
      <c r="A118" s="41"/>
      <c r="B118" s="41"/>
      <c r="D118" s="41"/>
      <c r="E118" s="1922">
        <f>SUM(E17:E117)</f>
        <v>6118868</v>
      </c>
      <c r="F118" s="1923">
        <f t="shared" ref="F118:L118" si="8">SUM(F17:F117)</f>
        <v>0</v>
      </c>
      <c r="G118" s="1923">
        <f t="shared" si="8"/>
        <v>0</v>
      </c>
      <c r="H118" s="1923">
        <f t="shared" si="8"/>
        <v>6019478</v>
      </c>
      <c r="I118" s="1922">
        <f t="shared" si="8"/>
        <v>0</v>
      </c>
      <c r="J118" s="1923">
        <f t="shared" si="8"/>
        <v>0</v>
      </c>
      <c r="K118" s="1925">
        <f t="shared" si="8"/>
        <v>0</v>
      </c>
      <c r="L118" s="1924">
        <f t="shared" si="8"/>
        <v>0</v>
      </c>
      <c r="M118" s="1923">
        <f>SUM(M17:M117)</f>
        <v>6019478</v>
      </c>
      <c r="N118" s="1924">
        <f t="shared" ref="N118" si="9">SUM(N17:N117)</f>
        <v>-489487</v>
      </c>
      <c r="O118" s="1923">
        <f t="shared" ref="O118" si="10">SUM(O17:O117)</f>
        <v>930929</v>
      </c>
      <c r="P118" s="1923">
        <f t="shared" ref="P118" si="11">SUM(P17:P117)</f>
        <v>641031</v>
      </c>
      <c r="Q118" s="1925">
        <f t="shared" ref="Q118" si="12">SUM(Q17:Q117)</f>
        <v>7081651</v>
      </c>
    </row>
    <row r="119" spans="1:17" x14ac:dyDescent="0.25">
      <c r="A119" s="41"/>
      <c r="B119" s="41"/>
      <c r="D119" s="41"/>
    </row>
    <row r="120" spans="1:17" x14ac:dyDescent="0.25">
      <c r="A120" s="41"/>
      <c r="B120" s="41"/>
      <c r="D120" s="41" t="s">
        <v>6207</v>
      </c>
      <c r="E120" s="1905">
        <f>E12-E118</f>
        <v>0</v>
      </c>
      <c r="F120" s="1905">
        <f>F12-F118</f>
        <v>0</v>
      </c>
      <c r="G120" s="1905">
        <f>G12-G118</f>
        <v>0</v>
      </c>
      <c r="H120" s="1905">
        <f>H12-H118</f>
        <v>0</v>
      </c>
      <c r="I120" s="1905">
        <f>I12-I118</f>
        <v>0</v>
      </c>
      <c r="J120" s="1905">
        <f>J12-J118</f>
        <v>0</v>
      </c>
      <c r="K120" s="1905">
        <f>K12-K118</f>
        <v>0</v>
      </c>
      <c r="L120" s="1905">
        <f>L12-L118</f>
        <v>0</v>
      </c>
      <c r="M120" s="1905">
        <f>M12-M118</f>
        <v>0</v>
      </c>
      <c r="N120" s="1905">
        <f>N12-N118</f>
        <v>0</v>
      </c>
      <c r="O120" s="1905">
        <f>O12-O118</f>
        <v>0</v>
      </c>
      <c r="P120" s="1905">
        <f>P12-P118</f>
        <v>0</v>
      </c>
      <c r="Q120" s="1905">
        <f>Q12-Q118</f>
        <v>0</v>
      </c>
    </row>
    <row r="121" spans="1:17" x14ac:dyDescent="0.25">
      <c r="A121" s="41"/>
      <c r="B121" s="41"/>
      <c r="D121" s="41"/>
    </row>
    <row r="122" spans="1:17" x14ac:dyDescent="0.25">
      <c r="A122" s="41"/>
      <c r="B122" s="41"/>
      <c r="D122" s="41"/>
    </row>
    <row r="123" spans="1:17" x14ac:dyDescent="0.25">
      <c r="A123" s="41"/>
      <c r="B123" s="41"/>
      <c r="D123" s="41"/>
    </row>
    <row r="124" spans="1:17" x14ac:dyDescent="0.25">
      <c r="A124" s="41"/>
      <c r="B124" s="41"/>
      <c r="D124" s="41"/>
    </row>
    <row r="125" spans="1:17" x14ac:dyDescent="0.25">
      <c r="A125" s="41"/>
      <c r="B125" s="41"/>
      <c r="D125" s="41"/>
    </row>
    <row r="126" spans="1:17" x14ac:dyDescent="0.25">
      <c r="C126" s="1918"/>
    </row>
    <row r="127" spans="1:17" x14ac:dyDescent="0.25">
      <c r="C127" s="1919"/>
      <c r="D127" s="1920"/>
    </row>
    <row r="128" spans="1:17" x14ac:dyDescent="0.25">
      <c r="C128" s="1919"/>
      <c r="D128" s="1920"/>
    </row>
    <row r="129" spans="3:4" x14ac:dyDescent="0.25">
      <c r="C129" s="1919"/>
      <c r="D129" s="1920"/>
    </row>
    <row r="130" spans="3:4" x14ac:dyDescent="0.25">
      <c r="C130" s="1919"/>
      <c r="D130" s="1920"/>
    </row>
    <row r="131" spans="3:4" x14ac:dyDescent="0.25">
      <c r="C131" s="1919"/>
      <c r="D131" s="1920"/>
    </row>
  </sheetData>
  <mergeCells count="2">
    <mergeCell ref="D3:Q3"/>
    <mergeCell ref="D2:Q2"/>
  </mergeCells>
  <hyperlinks>
    <hyperlink ref="E6" location="SLT!A1" display="SLT!A1"/>
    <hyperlink ref="E7" location="Finance!A1" display="Finance!A1"/>
    <hyperlink ref="E8" location="'Law&amp;Dem'!A1" display="'Law&amp;Dem'!A1"/>
    <hyperlink ref="E11" location="CustServ!Print_Area" display="CustServ!Print_Area"/>
    <hyperlink ref="E10" location="'Comm&amp;Wellbeing'!Print_Area" display="'Comm&amp;Wellbeing'!Print_Area"/>
    <hyperlink ref="E9" location="'Built Env1'!A1" display="'Built Env1'!A1"/>
  </hyperlinks>
  <pageMargins left="0.70866141732283472" right="0.70866141732283472" top="0.74803149606299213" bottom="0.74803149606299213" header="0.31496062992125984" footer="0.31496062992125984"/>
  <pageSetup paperSize="9" scale="79" fitToHeight="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174"/>
  <sheetViews>
    <sheetView zoomScale="85" zoomScaleNormal="85" workbookViewId="0">
      <pane xSplit="2" ySplit="6" topLeftCell="C7" activePane="bottomRight" state="frozen"/>
      <selection activeCell="E31" sqref="E31"/>
      <selection pane="topRight" activeCell="E31" sqref="E31"/>
      <selection pane="bottomLeft" activeCell="E31" sqref="E31"/>
      <selection pane="bottomRight" activeCell="P21" sqref="P21"/>
    </sheetView>
  </sheetViews>
  <sheetFormatPr defaultColWidth="9.140625" defaultRowHeight="15" x14ac:dyDescent="0.25"/>
  <cols>
    <col min="1" max="1" width="9.28515625" style="13" bestFit="1" customWidth="1"/>
    <col min="2" max="2" width="44.5703125" style="41" bestFit="1" customWidth="1"/>
    <col min="3" max="3" width="10.140625" style="4" customWidth="1"/>
    <col min="4" max="5" width="10.140625" style="4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40.28515625" style="246" customWidth="1"/>
    <col min="17" max="16384" width="9.140625" style="41"/>
  </cols>
  <sheetData>
    <row r="1" spans="1:16" x14ac:dyDescent="0.25">
      <c r="A1" s="1992" t="s">
        <v>3024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x14ac:dyDescent="0.25">
      <c r="A2" s="244"/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5"/>
    </row>
    <row r="3" spans="1:16" ht="15.75" thickBot="1" x14ac:dyDescent="0.3"/>
    <row r="4" spans="1:16" s="2" customFormat="1" ht="45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2893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6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3"/>
    </row>
    <row r="7" spans="1:16" x14ac:dyDescent="0.25">
      <c r="A7" s="24">
        <v>30002</v>
      </c>
      <c r="B7" s="247" t="s">
        <v>2906</v>
      </c>
      <c r="C7" s="248">
        <f>'30002'!C37</f>
        <v>142700</v>
      </c>
      <c r="D7" s="148">
        <f>'30002'!D37</f>
        <v>0</v>
      </c>
      <c r="E7" s="148">
        <f>'30002'!E37</f>
        <v>0</v>
      </c>
      <c r="F7" s="147">
        <f>'30002'!F37</f>
        <v>142700</v>
      </c>
      <c r="G7" s="147">
        <f>'30002'!G37</f>
        <v>329150.28999999998</v>
      </c>
      <c r="H7" s="148">
        <f>'30002'!H37</f>
        <v>-186450.28999999998</v>
      </c>
      <c r="I7" s="168">
        <f>'30002'!I37</f>
        <v>16000</v>
      </c>
      <c r="J7" s="187">
        <f>'30002'!J37</f>
        <v>158700</v>
      </c>
      <c r="K7" s="173">
        <f>'30002'!K37</f>
        <v>142700</v>
      </c>
      <c r="L7" s="194">
        <f>'30002'!L37</f>
        <v>0</v>
      </c>
      <c r="M7" s="173">
        <f>'30002'!M37</f>
        <v>15000</v>
      </c>
      <c r="N7" s="194">
        <f>'30002'!N37</f>
        <v>500000</v>
      </c>
      <c r="O7" s="180">
        <f>'30002'!O37</f>
        <v>657700</v>
      </c>
      <c r="P7" s="249"/>
    </row>
    <row r="8" spans="1:16" x14ac:dyDescent="0.25">
      <c r="A8" s="24">
        <v>30003</v>
      </c>
      <c r="B8" s="250" t="s">
        <v>2909</v>
      </c>
      <c r="C8" s="251">
        <f>'30003'!C17</f>
        <v>89760</v>
      </c>
      <c r="D8" s="152">
        <f>'30003'!D17</f>
        <v>0</v>
      </c>
      <c r="E8" s="152">
        <f>'30003'!E17</f>
        <v>0</v>
      </c>
      <c r="F8" s="151">
        <f>'30003'!F17</f>
        <v>89760</v>
      </c>
      <c r="G8" s="151">
        <f>'30003'!G17</f>
        <v>0</v>
      </c>
      <c r="H8" s="152">
        <f>'30003'!H17</f>
        <v>89760</v>
      </c>
      <c r="I8" s="169">
        <f>'30003'!I17</f>
        <v>280640</v>
      </c>
      <c r="J8" s="188">
        <f>'30003'!J17</f>
        <v>370400</v>
      </c>
      <c r="K8" s="174">
        <f>'30003'!K17</f>
        <v>89760</v>
      </c>
      <c r="L8" s="195">
        <f>'30003'!L17</f>
        <v>-140750</v>
      </c>
      <c r="M8" s="174">
        <f>'30003'!M17</f>
        <v>380290</v>
      </c>
      <c r="N8" s="195">
        <f>'30003'!N17</f>
        <v>0</v>
      </c>
      <c r="O8" s="181">
        <f>'30003'!O17</f>
        <v>329300</v>
      </c>
      <c r="P8" s="249"/>
    </row>
    <row r="9" spans="1:16" x14ac:dyDescent="0.25">
      <c r="A9" s="24">
        <v>30501</v>
      </c>
      <c r="B9" s="250" t="s">
        <v>2910</v>
      </c>
      <c r="C9" s="251">
        <f>'30501'!C17</f>
        <v>45200</v>
      </c>
      <c r="D9" s="152">
        <f>'30501'!D17</f>
        <v>0</v>
      </c>
      <c r="E9" s="152">
        <f>'30501'!E17</f>
        <v>0</v>
      </c>
      <c r="F9" s="151">
        <f>'30501'!F17</f>
        <v>45200</v>
      </c>
      <c r="G9" s="151">
        <f>'30501'!G17</f>
        <v>5075.68</v>
      </c>
      <c r="H9" s="152">
        <f>'30501'!H17</f>
        <v>40124.32</v>
      </c>
      <c r="I9" s="169">
        <f>'30501'!I17</f>
        <v>5100</v>
      </c>
      <c r="J9" s="188">
        <f>'30501'!J17</f>
        <v>50300</v>
      </c>
      <c r="K9" s="174">
        <f>'30501'!K17</f>
        <v>45200</v>
      </c>
      <c r="L9" s="195">
        <f>'30501'!L17</f>
        <v>0</v>
      </c>
      <c r="M9" s="174">
        <f>'30501'!M17</f>
        <v>0</v>
      </c>
      <c r="N9" s="195">
        <f>'30501'!N17</f>
        <v>0</v>
      </c>
      <c r="O9" s="181">
        <f>'30501'!O17</f>
        <v>45200</v>
      </c>
      <c r="P9" s="249"/>
    </row>
    <row r="10" spans="1:16" x14ac:dyDescent="0.25">
      <c r="A10" s="24">
        <v>39905</v>
      </c>
      <c r="B10" s="250" t="s">
        <v>2911</v>
      </c>
      <c r="C10" s="251">
        <f>'39905'!C13</f>
        <v>71000</v>
      </c>
      <c r="D10" s="152">
        <f>'39905'!D13</f>
        <v>0</v>
      </c>
      <c r="E10" s="152">
        <f>'39905'!E13</f>
        <v>0</v>
      </c>
      <c r="F10" s="151">
        <f>'39905'!F13</f>
        <v>71000</v>
      </c>
      <c r="G10" s="151">
        <f>'39905'!G13</f>
        <v>19650</v>
      </c>
      <c r="H10" s="152">
        <f>'39905'!H13</f>
        <v>51350</v>
      </c>
      <c r="I10" s="169">
        <f>'39905'!I13</f>
        <v>-1000</v>
      </c>
      <c r="J10" s="188">
        <f>'39905'!J13</f>
        <v>70000</v>
      </c>
      <c r="K10" s="174">
        <f>'39905'!K13</f>
        <v>71000</v>
      </c>
      <c r="L10" s="195">
        <f>'39905'!L13</f>
        <v>0</v>
      </c>
      <c r="M10" s="174">
        <f>'39905'!M13</f>
        <v>0</v>
      </c>
      <c r="N10" s="195">
        <f>'39905'!N13</f>
        <v>0</v>
      </c>
      <c r="O10" s="181">
        <f>'39905'!O13</f>
        <v>71000</v>
      </c>
      <c r="P10" s="249"/>
    </row>
    <row r="11" spans="1:16" x14ac:dyDescent="0.25">
      <c r="A11" s="24">
        <v>39906</v>
      </c>
      <c r="B11" s="250" t="s">
        <v>2907</v>
      </c>
      <c r="C11" s="251">
        <f>'39906'!C41</f>
        <v>319500</v>
      </c>
      <c r="D11" s="152">
        <f>'39906'!D41</f>
        <v>0</v>
      </c>
      <c r="E11" s="152">
        <f>'39906'!E41</f>
        <v>0</v>
      </c>
      <c r="F11" s="151">
        <f>'39906'!F41</f>
        <v>319500</v>
      </c>
      <c r="G11" s="151">
        <f>'39906'!G41</f>
        <v>392682.52</v>
      </c>
      <c r="H11" s="152">
        <f>'39906'!H41</f>
        <v>-73182.52</v>
      </c>
      <c r="I11" s="169">
        <f>'39906'!I41</f>
        <v>149500</v>
      </c>
      <c r="J11" s="188">
        <f>'39906'!J41</f>
        <v>469000</v>
      </c>
      <c r="K11" s="174">
        <f>'39906'!K41</f>
        <v>319500</v>
      </c>
      <c r="L11" s="195">
        <f>'39906'!L41</f>
        <v>0</v>
      </c>
      <c r="M11" s="174">
        <f>'39906'!M41</f>
        <v>25153</v>
      </c>
      <c r="N11" s="195">
        <f>'39906'!N41</f>
        <v>0</v>
      </c>
      <c r="O11" s="181">
        <f>'39906'!O41</f>
        <v>344653</v>
      </c>
      <c r="P11" s="249"/>
    </row>
    <row r="12" spans="1:16" x14ac:dyDescent="0.25">
      <c r="A12" s="24">
        <v>62003</v>
      </c>
      <c r="B12" s="250" t="s">
        <v>2912</v>
      </c>
      <c r="C12" s="251">
        <f>'62003'!C15</f>
        <v>25500</v>
      </c>
      <c r="D12" s="152">
        <f>'62003'!D15</f>
        <v>0</v>
      </c>
      <c r="E12" s="152">
        <f>'62003'!E15</f>
        <v>0</v>
      </c>
      <c r="F12" s="151">
        <f>'62003'!F15</f>
        <v>25500</v>
      </c>
      <c r="G12" s="151">
        <f>'62003'!G15</f>
        <v>0</v>
      </c>
      <c r="H12" s="152">
        <f>'62003'!H15</f>
        <v>25500</v>
      </c>
      <c r="I12" s="169">
        <f>'62003'!I15</f>
        <v>-18300</v>
      </c>
      <c r="J12" s="188">
        <f>'62003'!J15</f>
        <v>7200</v>
      </c>
      <c r="K12" s="174">
        <f>'62003'!K15</f>
        <v>25500</v>
      </c>
      <c r="L12" s="195">
        <f>'62003'!L15</f>
        <v>-25500</v>
      </c>
      <c r="M12" s="174">
        <f>'62003'!M15</f>
        <v>0</v>
      </c>
      <c r="N12" s="195">
        <f>'62003'!N15</f>
        <v>0</v>
      </c>
      <c r="O12" s="181">
        <f>'62003'!O15</f>
        <v>0</v>
      </c>
      <c r="P12" s="249"/>
    </row>
    <row r="13" spans="1:16" x14ac:dyDescent="0.25">
      <c r="A13" s="24">
        <v>62004</v>
      </c>
      <c r="B13" s="250" t="s">
        <v>2913</v>
      </c>
      <c r="C13" s="251">
        <f>'62004'!C19</f>
        <v>65000</v>
      </c>
      <c r="D13" s="152">
        <f>'62004'!D19</f>
        <v>0</v>
      </c>
      <c r="E13" s="152">
        <f>'62004'!E19</f>
        <v>0</v>
      </c>
      <c r="F13" s="151">
        <f>'62004'!F19</f>
        <v>65000</v>
      </c>
      <c r="G13" s="151">
        <f>'62004'!G19</f>
        <v>12875.58</v>
      </c>
      <c r="H13" s="152">
        <f>'62004'!H19</f>
        <v>52124.420000000006</v>
      </c>
      <c r="I13" s="169">
        <f>'62004'!I19</f>
        <v>-24300</v>
      </c>
      <c r="J13" s="188">
        <f>'62004'!J19</f>
        <v>40700</v>
      </c>
      <c r="K13" s="174">
        <f>'62004'!K19</f>
        <v>65000</v>
      </c>
      <c r="L13" s="195">
        <f>'62004'!L19</f>
        <v>-9000</v>
      </c>
      <c r="M13" s="174">
        <f>'62004'!M19</f>
        <v>0</v>
      </c>
      <c r="N13" s="195">
        <f>'62004'!N19</f>
        <v>0</v>
      </c>
      <c r="O13" s="181">
        <f>'62004'!O19</f>
        <v>56000</v>
      </c>
      <c r="P13" s="249"/>
    </row>
    <row r="14" spans="1:16" x14ac:dyDescent="0.25">
      <c r="A14" s="24">
        <v>62005</v>
      </c>
      <c r="B14" s="250" t="s">
        <v>2914</v>
      </c>
      <c r="C14" s="251">
        <f>'62005'!C17</f>
        <v>21200</v>
      </c>
      <c r="D14" s="152">
        <f>'62005'!D17</f>
        <v>0</v>
      </c>
      <c r="E14" s="152">
        <f>'62005'!E17</f>
        <v>0</v>
      </c>
      <c r="F14" s="151">
        <f>'62005'!F17</f>
        <v>21200</v>
      </c>
      <c r="G14" s="151">
        <f>'62005'!G17</f>
        <v>6711.28</v>
      </c>
      <c r="H14" s="152">
        <f>'62005'!H17</f>
        <v>14488.72</v>
      </c>
      <c r="I14" s="169">
        <f>'62005'!I17</f>
        <v>-3600</v>
      </c>
      <c r="J14" s="188">
        <f>'62005'!J17</f>
        <v>17600</v>
      </c>
      <c r="K14" s="174">
        <f>'62005'!K17</f>
        <v>21200</v>
      </c>
      <c r="L14" s="195">
        <f>'62005'!L17</f>
        <v>0</v>
      </c>
      <c r="M14" s="174">
        <f>'62005'!M17</f>
        <v>0</v>
      </c>
      <c r="N14" s="195">
        <f>'62005'!N17</f>
        <v>0</v>
      </c>
      <c r="O14" s="181">
        <f>'62005'!O17</f>
        <v>21200</v>
      </c>
      <c r="P14" s="249"/>
    </row>
    <row r="15" spans="1:16" x14ac:dyDescent="0.25">
      <c r="A15" s="24">
        <v>62006</v>
      </c>
      <c r="B15" s="250" t="s">
        <v>2915</v>
      </c>
      <c r="C15" s="251">
        <f>'62006'!C22</f>
        <v>21700</v>
      </c>
      <c r="D15" s="152">
        <f>'62006'!D22</f>
        <v>0</v>
      </c>
      <c r="E15" s="152">
        <f>'62006'!E22</f>
        <v>0</v>
      </c>
      <c r="F15" s="151">
        <f>'62006'!F22</f>
        <v>21700</v>
      </c>
      <c r="G15" s="151">
        <f>'62006'!G22</f>
        <v>11478.14</v>
      </c>
      <c r="H15" s="152">
        <f>'62006'!H22</f>
        <v>10221.86</v>
      </c>
      <c r="I15" s="169">
        <f>'62006'!I22</f>
        <v>1800</v>
      </c>
      <c r="J15" s="188">
        <f>'62006'!J22</f>
        <v>23500</v>
      </c>
      <c r="K15" s="174">
        <f>'62006'!K22</f>
        <v>21700</v>
      </c>
      <c r="L15" s="195">
        <f>'62006'!L22</f>
        <v>-500</v>
      </c>
      <c r="M15" s="174">
        <f>'62006'!M22</f>
        <v>0</v>
      </c>
      <c r="N15" s="195">
        <f>'62006'!N22</f>
        <v>0</v>
      </c>
      <c r="O15" s="181">
        <f>'62006'!O22</f>
        <v>21200</v>
      </c>
      <c r="P15" s="249"/>
    </row>
    <row r="16" spans="1:16" x14ac:dyDescent="0.25">
      <c r="A16" s="24">
        <v>62014</v>
      </c>
      <c r="B16" s="250" t="s">
        <v>2916</v>
      </c>
      <c r="C16" s="251">
        <f>'62014'!C15</f>
        <v>188100</v>
      </c>
      <c r="D16" s="152">
        <f>'62014'!D15</f>
        <v>0</v>
      </c>
      <c r="E16" s="152">
        <f>'62014'!E15</f>
        <v>0</v>
      </c>
      <c r="F16" s="151">
        <f>'62014'!F15</f>
        <v>188100</v>
      </c>
      <c r="G16" s="151">
        <f>'62014'!G15</f>
        <v>0</v>
      </c>
      <c r="H16" s="152">
        <f>'62014'!H15</f>
        <v>188100</v>
      </c>
      <c r="I16" s="169">
        <f>'62014'!I15</f>
        <v>3200</v>
      </c>
      <c r="J16" s="188">
        <f>'62014'!J15</f>
        <v>191300</v>
      </c>
      <c r="K16" s="174">
        <f>'62014'!K15</f>
        <v>188100</v>
      </c>
      <c r="L16" s="195">
        <f>'62014'!L15</f>
        <v>-4000</v>
      </c>
      <c r="M16" s="174">
        <f>'62014'!M15</f>
        <v>7200</v>
      </c>
      <c r="N16" s="195">
        <f>'62014'!N15</f>
        <v>0</v>
      </c>
      <c r="O16" s="181">
        <f>'62014'!O15</f>
        <v>191300</v>
      </c>
      <c r="P16" s="249"/>
    </row>
    <row r="17" spans="1:16" x14ac:dyDescent="0.25">
      <c r="A17" s="24">
        <v>62037</v>
      </c>
      <c r="B17" s="250" t="s">
        <v>2918</v>
      </c>
      <c r="C17" s="251">
        <f>'62037'!C14</f>
        <v>0</v>
      </c>
      <c r="D17" s="152">
        <f>'62037'!D14</f>
        <v>0</v>
      </c>
      <c r="E17" s="152">
        <f>'62037'!E14</f>
        <v>0</v>
      </c>
      <c r="F17" s="151">
        <f>'62037'!F14</f>
        <v>0</v>
      </c>
      <c r="G17" s="151">
        <f>'62037'!G14</f>
        <v>12926.08</v>
      </c>
      <c r="H17" s="152">
        <f>'62037'!H14</f>
        <v>-12926.08</v>
      </c>
      <c r="I17" s="169">
        <f>'62037'!I14</f>
        <v>81600</v>
      </c>
      <c r="J17" s="188">
        <f>'62037'!J14</f>
        <v>81600</v>
      </c>
      <c r="K17" s="174">
        <f>'62037'!K14</f>
        <v>0</v>
      </c>
      <c r="L17" s="195">
        <f>'62037'!L14</f>
        <v>0</v>
      </c>
      <c r="M17" s="174">
        <f>'62037'!M14</f>
        <v>44400</v>
      </c>
      <c r="N17" s="195">
        <f>'62037'!N14</f>
        <v>0</v>
      </c>
      <c r="O17" s="181">
        <f>'62037'!O14</f>
        <v>44400</v>
      </c>
      <c r="P17" s="249"/>
    </row>
    <row r="18" spans="1:16" x14ac:dyDescent="0.25">
      <c r="A18" s="24">
        <v>62038</v>
      </c>
      <c r="B18" s="250" t="s">
        <v>2738</v>
      </c>
      <c r="C18" s="251">
        <f>'62038'!C14</f>
        <v>8950</v>
      </c>
      <c r="D18" s="152">
        <f>'62038'!D14</f>
        <v>0</v>
      </c>
      <c r="E18" s="152">
        <f>'62038'!E14</f>
        <v>0</v>
      </c>
      <c r="F18" s="151">
        <f>'62038'!F14</f>
        <v>8950</v>
      </c>
      <c r="G18" s="151">
        <f>'62038'!G14</f>
        <v>15324.32</v>
      </c>
      <c r="H18" s="152">
        <f>'62038'!H14</f>
        <v>-6374.32</v>
      </c>
      <c r="I18" s="169">
        <f>'62038'!I14</f>
        <v>3650</v>
      </c>
      <c r="J18" s="188">
        <f>'62038'!J14</f>
        <v>12600</v>
      </c>
      <c r="K18" s="174">
        <f>'62038'!K14</f>
        <v>8950</v>
      </c>
      <c r="L18" s="195">
        <f>'62038'!L14</f>
        <v>0</v>
      </c>
      <c r="M18" s="174">
        <f>'62038'!M14</f>
        <v>27050</v>
      </c>
      <c r="N18" s="195">
        <f>'62038'!N14</f>
        <v>0</v>
      </c>
      <c r="O18" s="181">
        <f>'62038'!O14</f>
        <v>36000</v>
      </c>
      <c r="P18" s="249"/>
    </row>
    <row r="19" spans="1:16" x14ac:dyDescent="0.25">
      <c r="A19" s="47"/>
      <c r="B19" s="115"/>
      <c r="C19" s="251"/>
      <c r="D19" s="152"/>
      <c r="E19" s="152"/>
      <c r="F19" s="151"/>
      <c r="G19" s="151"/>
      <c r="H19" s="152"/>
      <c r="I19" s="169"/>
      <c r="J19" s="188"/>
      <c r="K19" s="174"/>
      <c r="L19" s="195"/>
      <c r="M19" s="174"/>
      <c r="N19" s="195"/>
      <c r="O19" s="181"/>
      <c r="P19" s="252"/>
    </row>
    <row r="20" spans="1:16" s="40" customFormat="1" ht="15.75" thickBot="1" x14ac:dyDescent="0.3">
      <c r="A20" s="44"/>
      <c r="B20" s="75" t="s">
        <v>24</v>
      </c>
      <c r="C20" s="253">
        <f t="shared" ref="C20:E20" si="0">SUM(C7:C19)</f>
        <v>998610</v>
      </c>
      <c r="D20" s="167">
        <f t="shared" si="0"/>
        <v>0</v>
      </c>
      <c r="E20" s="167">
        <f t="shared" si="0"/>
        <v>0</v>
      </c>
      <c r="F20" s="166">
        <f>SUM(F7:F19)</f>
        <v>998610</v>
      </c>
      <c r="G20" s="166">
        <f t="shared" ref="G20:O20" si="1">SUM(G7:G19)</f>
        <v>805873.8899999999</v>
      </c>
      <c r="H20" s="167">
        <f t="shared" si="1"/>
        <v>192736.11000000002</v>
      </c>
      <c r="I20" s="172">
        <f t="shared" si="1"/>
        <v>494290</v>
      </c>
      <c r="J20" s="193">
        <f t="shared" si="1"/>
        <v>1492900</v>
      </c>
      <c r="K20" s="179">
        <f t="shared" si="1"/>
        <v>998610</v>
      </c>
      <c r="L20" s="200">
        <f t="shared" si="1"/>
        <v>-179750</v>
      </c>
      <c r="M20" s="179">
        <f t="shared" si="1"/>
        <v>499093</v>
      </c>
      <c r="N20" s="200">
        <f t="shared" si="1"/>
        <v>500000</v>
      </c>
      <c r="O20" s="186">
        <f t="shared" si="1"/>
        <v>1817953</v>
      </c>
      <c r="P20" s="254"/>
    </row>
    <row r="21" spans="1:16" x14ac:dyDescent="0.25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</row>
    <row r="25" spans="1:16" x14ac:dyDescent="0.25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</row>
    <row r="26" spans="1:16" x14ac:dyDescent="0.25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</row>
    <row r="27" spans="1:16" x14ac:dyDescent="0.25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</row>
    <row r="28" spans="1:16" x14ac:dyDescent="0.25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</row>
    <row r="29" spans="1:16" x14ac:dyDescent="0.25"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</row>
    <row r="30" spans="1:16" x14ac:dyDescent="0.25"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</row>
    <row r="31" spans="1:16" x14ac:dyDescent="0.25"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</row>
    <row r="32" spans="1:16" x14ac:dyDescent="0.25"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</row>
    <row r="33" spans="3:15" x14ac:dyDescent="0.25"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</row>
    <row r="34" spans="3:15" x14ac:dyDescent="0.25"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</row>
    <row r="35" spans="3:15" x14ac:dyDescent="0.25"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</row>
    <row r="36" spans="3:15" x14ac:dyDescent="0.25"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</row>
    <row r="37" spans="3:15" x14ac:dyDescent="0.25"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</row>
    <row r="38" spans="3:15" x14ac:dyDescent="0.25"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3:15" x14ac:dyDescent="0.25"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3:15" x14ac:dyDescent="0.25"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3:15" x14ac:dyDescent="0.25"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3:15" x14ac:dyDescent="0.25"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3:15" x14ac:dyDescent="0.25"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3:15" x14ac:dyDescent="0.25"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3:15" x14ac:dyDescent="0.25"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3:15" x14ac:dyDescent="0.25"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3:15" x14ac:dyDescent="0.25"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3:15" x14ac:dyDescent="0.25"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3:15" x14ac:dyDescent="0.25"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3:15" x14ac:dyDescent="0.25"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3:15" x14ac:dyDescent="0.25"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3:15" x14ac:dyDescent="0.25"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3:15" x14ac:dyDescent="0.25"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3:15" x14ac:dyDescent="0.25"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3:15" x14ac:dyDescent="0.25"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3:15" x14ac:dyDescent="0.25"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3:15" x14ac:dyDescent="0.25"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3:15" x14ac:dyDescent="0.25"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3:15" x14ac:dyDescent="0.25"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3:15" x14ac:dyDescent="0.25"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3:15" x14ac:dyDescent="0.25"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3:15" x14ac:dyDescent="0.25"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3:15" x14ac:dyDescent="0.25"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3:15" x14ac:dyDescent="0.25"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3:15" x14ac:dyDescent="0.25"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3:15" x14ac:dyDescent="0.25"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3:15" x14ac:dyDescent="0.25"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3:15" x14ac:dyDescent="0.25"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3:15" x14ac:dyDescent="0.25"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3:15" x14ac:dyDescent="0.25"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3:15" x14ac:dyDescent="0.25"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3:15" x14ac:dyDescent="0.25"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3:15" x14ac:dyDescent="0.25"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3:15" x14ac:dyDescent="0.25"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3:15" x14ac:dyDescent="0.25"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3:15" x14ac:dyDescent="0.25"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3:15" x14ac:dyDescent="0.25"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3:15" x14ac:dyDescent="0.25"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3:15" x14ac:dyDescent="0.25"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3:15" x14ac:dyDescent="0.25"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3:15" x14ac:dyDescent="0.25"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3:15" x14ac:dyDescent="0.25"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3:15" x14ac:dyDescent="0.25"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3:15" x14ac:dyDescent="0.25"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3:15" x14ac:dyDescent="0.25"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3:15" x14ac:dyDescent="0.25"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3:15" x14ac:dyDescent="0.25"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3:15" x14ac:dyDescent="0.25"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3:15" x14ac:dyDescent="0.25"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3:15" x14ac:dyDescent="0.25"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3:15" x14ac:dyDescent="0.25"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3:15" x14ac:dyDescent="0.25"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3:15" x14ac:dyDescent="0.25"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3:15" x14ac:dyDescent="0.25"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3:15" x14ac:dyDescent="0.25"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3:15" x14ac:dyDescent="0.25"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3:15" x14ac:dyDescent="0.25"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3:15" x14ac:dyDescent="0.25"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3:15" x14ac:dyDescent="0.25"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3:15" x14ac:dyDescent="0.25"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3:15" x14ac:dyDescent="0.25"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3:15" x14ac:dyDescent="0.25"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3:15" x14ac:dyDescent="0.25"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3:15" x14ac:dyDescent="0.25"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3:15" x14ac:dyDescent="0.25"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3:15" x14ac:dyDescent="0.25"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3:15" x14ac:dyDescent="0.25"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3:15" x14ac:dyDescent="0.25"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3:15" x14ac:dyDescent="0.25"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3:15" x14ac:dyDescent="0.25"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3:15" x14ac:dyDescent="0.25"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3:15" x14ac:dyDescent="0.25"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3:15" x14ac:dyDescent="0.25"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3:15" x14ac:dyDescent="0.25"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3:15" x14ac:dyDescent="0.25"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3:15" x14ac:dyDescent="0.25"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3:15" x14ac:dyDescent="0.25"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3:15" x14ac:dyDescent="0.25"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3:15" x14ac:dyDescent="0.25"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3:15" x14ac:dyDescent="0.25"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3:15" x14ac:dyDescent="0.25"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3:15" x14ac:dyDescent="0.25"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3:15" x14ac:dyDescent="0.25"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3:15" x14ac:dyDescent="0.25"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3:15" x14ac:dyDescent="0.25"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3:15" x14ac:dyDescent="0.25"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3:15" x14ac:dyDescent="0.25"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3:15" x14ac:dyDescent="0.25"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3:15" x14ac:dyDescent="0.25"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3:15" x14ac:dyDescent="0.25"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3:15" x14ac:dyDescent="0.25"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3:15" x14ac:dyDescent="0.25"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3:15" x14ac:dyDescent="0.25"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3:15" x14ac:dyDescent="0.25"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3:15" x14ac:dyDescent="0.25"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3:15" x14ac:dyDescent="0.25"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3:15" x14ac:dyDescent="0.25"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3:15" x14ac:dyDescent="0.25"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3:15" x14ac:dyDescent="0.25"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3:15" x14ac:dyDescent="0.25"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3:15" x14ac:dyDescent="0.25"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3:15" x14ac:dyDescent="0.25"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3:15" x14ac:dyDescent="0.25"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3:15" x14ac:dyDescent="0.25"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3:15" x14ac:dyDescent="0.25"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3:15" x14ac:dyDescent="0.25"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3:15" x14ac:dyDescent="0.25"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3:15" x14ac:dyDescent="0.25"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3:15" x14ac:dyDescent="0.25"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3:15" x14ac:dyDescent="0.25"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3:15" x14ac:dyDescent="0.25"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3:15" x14ac:dyDescent="0.25"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3:15" x14ac:dyDescent="0.25"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3:15" x14ac:dyDescent="0.25"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3:15" x14ac:dyDescent="0.25"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3:15" x14ac:dyDescent="0.25"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3:15" x14ac:dyDescent="0.25"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3:15" x14ac:dyDescent="0.25"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3:15" x14ac:dyDescent="0.25"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3:15" x14ac:dyDescent="0.25"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3:15" x14ac:dyDescent="0.25"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3:15" x14ac:dyDescent="0.25"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3:15" x14ac:dyDescent="0.25"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3:15" x14ac:dyDescent="0.25"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3:15" x14ac:dyDescent="0.25"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3:15" x14ac:dyDescent="0.25"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3:15" x14ac:dyDescent="0.25"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3:15" x14ac:dyDescent="0.25"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3:15" x14ac:dyDescent="0.25"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3:15" x14ac:dyDescent="0.25"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3:15" x14ac:dyDescent="0.25"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</row>
    <row r="172" spans="3:15" x14ac:dyDescent="0.25"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</row>
    <row r="173" spans="3:15" x14ac:dyDescent="0.25"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</row>
    <row r="174" spans="3:15" x14ac:dyDescent="0.25"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</row>
  </sheetData>
  <mergeCells count="1">
    <mergeCell ref="A1:P1"/>
  </mergeCells>
  <hyperlinks>
    <hyperlink ref="B7" location="'30002'!A1" display="Corporate Management"/>
    <hyperlink ref="B9" location="'30501'!A1" display="Non Distributed Costs"/>
    <hyperlink ref="B10" location="'39905'!A1" display="Internal Audit"/>
    <hyperlink ref="B11" location="'39906'!A1" display="Finance"/>
    <hyperlink ref="B16" location="'62014'!A1" display="Insurance"/>
    <hyperlink ref="B8" location="'30003'!A1" display="Corporate Management Non-Financial"/>
  </hyperlinks>
  <printOptions horizontalCentered="1"/>
  <pageMargins left="0.39370078740157483" right="0.39370078740157483" top="0.39370078740157483" bottom="0.39370078740157483" header="0.31496062992125984" footer="0"/>
  <pageSetup paperSize="9" scale="82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100"/>
  <sheetViews>
    <sheetView topLeftCell="D1" zoomScale="80" zoomScaleNormal="80" workbookViewId="0">
      <selection activeCell="D32" sqref="A32:XFD34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863" customWidth="1"/>
    <col min="7" max="7" width="12.140625" style="863" hidden="1" customWidth="1"/>
    <col min="8" max="8" width="12.140625" style="1241" hidden="1" customWidth="1"/>
    <col min="9" max="10" width="10.7109375" style="1241" hidden="1" customWidth="1"/>
    <col min="11" max="11" width="9.7109375" style="1241" customWidth="1"/>
    <col min="12" max="12" width="9.7109375" style="1241" hidden="1" customWidth="1"/>
    <col min="13" max="13" width="12.140625" style="1241" hidden="1" customWidth="1"/>
    <col min="14" max="14" width="9.7109375" style="1241" hidden="1" customWidth="1"/>
    <col min="15" max="15" width="10.7109375" style="1241" customWidth="1"/>
    <col min="16" max="16" width="5.7109375" style="1241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tr">
        <f>'14101'!C1</f>
        <v>COMMUNITY AND WELLBEING</v>
      </c>
      <c r="D1" s="2016"/>
      <c r="E1" s="2016"/>
      <c r="F1" s="2016"/>
      <c r="G1" s="2016"/>
      <c r="H1" s="2016"/>
      <c r="I1" s="2016"/>
      <c r="J1" s="2016"/>
      <c r="K1" s="2016"/>
      <c r="L1" s="2016"/>
      <c r="M1" s="2016"/>
      <c r="N1" s="2016"/>
      <c r="O1" s="2016"/>
      <c r="P1" s="2016"/>
      <c r="Q1" s="2017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30006</v>
      </c>
      <c r="E2" s="692" t="s">
        <v>2995</v>
      </c>
      <c r="F2" s="693"/>
      <c r="G2" s="693"/>
      <c r="H2" s="1201"/>
      <c r="I2" s="1201"/>
      <c r="J2" s="1201"/>
      <c r="K2" s="1201"/>
      <c r="L2" s="1201"/>
      <c r="M2" s="1201"/>
      <c r="N2" s="1201"/>
      <c r="O2" s="1201"/>
      <c r="P2" s="1201"/>
      <c r="Q2" s="1202"/>
    </row>
    <row r="3" spans="1:17" s="711" customFormat="1" ht="42" customHeight="1" x14ac:dyDescent="0.2">
      <c r="A3" s="1203" t="str">
        <f>'Comm&amp;Wellbeing'!B4</f>
        <v>Original Budget 2019-20</v>
      </c>
      <c r="B3" s="1204" t="str">
        <f>'Comm&amp;Wellbeing'!C4</f>
        <v>Revised Budget 2019-20</v>
      </c>
      <c r="C3" s="589" t="str">
        <f>'Comm&amp;Wellbeing'!D4</f>
        <v>PY GRNI
Actual
2019-20</v>
      </c>
      <c r="D3" s="700" t="s">
        <v>6256</v>
      </c>
      <c r="E3" s="1117" t="s">
        <v>3020</v>
      </c>
      <c r="F3" s="1154" t="str">
        <f>'Comm&amp;Wellbeing'!G4</f>
        <v>Original Budget
2020-21</v>
      </c>
      <c r="G3" s="592" t="str">
        <f>'Comm&amp;Wellbeing'!H4</f>
        <v>Actual Committed
to Sep 2020</v>
      </c>
      <c r="H3" s="1155" t="str">
        <f>'Comm&amp;Wellbeing'!I4</f>
        <v>Variance
Act v Orig
to Sep 2020</v>
      </c>
      <c r="I3" s="1119" t="str">
        <f>'Comm&amp;Wellbeing'!J4</f>
        <v>Forecast
less Orig
2020-21</v>
      </c>
      <c r="J3" s="1120" t="str">
        <f>'Comm&amp;Wellbeing'!K4</f>
        <v>Forecast Full Year
2020-21</v>
      </c>
      <c r="K3" s="705" t="str">
        <f>'Comm&amp;Wellbeing'!L4</f>
        <v>Revised Budget 2020/21</v>
      </c>
      <c r="L3" s="1085" t="str">
        <f>'Comm&amp;Wellbeing'!M4</f>
        <v>2021-22
Savings
Plan</v>
      </c>
      <c r="M3" s="1086" t="str">
        <f>'Comm&amp;Wellbeing'!N4</f>
        <v>2021-22 Permanent Growth</v>
      </c>
      <c r="N3" s="704" t="str">
        <f>'Comm&amp;Wellbeing'!O4</f>
        <v>2021-22
One-off
Growth</v>
      </c>
      <c r="O3" s="705" t="str">
        <f>'Comm&amp;Wellbeing'!P4</f>
        <v>Budget 2021/22</v>
      </c>
      <c r="P3" s="903" t="s">
        <v>7229</v>
      </c>
      <c r="Q3" s="1121" t="s">
        <v>7230</v>
      </c>
    </row>
    <row r="4" spans="1:17" s="711" customFormat="1" ht="13.5" customHeight="1" thickBot="1" x14ac:dyDescent="0.25">
      <c r="A4" s="1242" t="s">
        <v>0</v>
      </c>
      <c r="B4" s="1243" t="s">
        <v>0</v>
      </c>
      <c r="C4" s="1244" t="s">
        <v>0</v>
      </c>
      <c r="D4" s="715"/>
      <c r="E4" s="1245"/>
      <c r="F4" s="1244" t="s">
        <v>0</v>
      </c>
      <c r="G4" s="1246" t="s">
        <v>0</v>
      </c>
      <c r="H4" s="1247" t="s">
        <v>0</v>
      </c>
      <c r="I4" s="1248" t="s">
        <v>0</v>
      </c>
      <c r="J4" s="1244" t="s">
        <v>0</v>
      </c>
      <c r="K4" s="1088" t="s">
        <v>0</v>
      </c>
      <c r="L4" s="905" t="s">
        <v>0</v>
      </c>
      <c r="M4" s="905" t="s">
        <v>0</v>
      </c>
      <c r="N4" s="719" t="s">
        <v>0</v>
      </c>
      <c r="O4" s="720" t="s">
        <v>0</v>
      </c>
      <c r="P4" s="1242"/>
      <c r="Q4" s="1249"/>
    </row>
    <row r="5" spans="1:17" s="798" customFormat="1" x14ac:dyDescent="0.25">
      <c r="A5" s="919"/>
      <c r="B5" s="725"/>
      <c r="C5" s="735"/>
      <c r="D5" s="829"/>
      <c r="E5" s="1250" t="s">
        <v>1</v>
      </c>
      <c r="F5" s="1211"/>
      <c r="G5" s="1212"/>
      <c r="H5" s="1213"/>
      <c r="I5" s="1251"/>
      <c r="J5" s="1252"/>
      <c r="K5" s="1253"/>
      <c r="L5" s="1254"/>
      <c r="M5" s="1254"/>
      <c r="N5" s="1255"/>
      <c r="O5" s="1253"/>
      <c r="P5" s="1256"/>
      <c r="Q5" s="1257"/>
    </row>
    <row r="6" spans="1:17" s="798" customFormat="1" x14ac:dyDescent="0.25">
      <c r="A6" s="738">
        <f>SUMIF(CW1PY!A:A,D6,CW1PY!D:D)</f>
        <v>37783</v>
      </c>
      <c r="B6" s="739">
        <f>SUMIF(CW1PY!A:A,D6,CW1PY!E:E)</f>
        <v>0</v>
      </c>
      <c r="C6" s="1258">
        <f>SUMIF(CW1PY!A:A,D6,CW1PY!C:C)</f>
        <v>42119.26</v>
      </c>
      <c r="D6" s="762">
        <v>300060100</v>
      </c>
      <c r="E6" s="765" t="s">
        <v>2</v>
      </c>
      <c r="F6" s="740">
        <f>SUMIF(CW1FY!A:A,D6,CW1FY!D:D)</f>
        <v>49200</v>
      </c>
      <c r="G6" s="739">
        <f>SUMIF(CW1YTD!A:A,D6,CW1YTD!C:C)</f>
        <v>21736.38</v>
      </c>
      <c r="H6" s="743">
        <f t="shared" ref="H6:H12" si="0">G6-F6</f>
        <v>-27463.62</v>
      </c>
      <c r="I6" s="744">
        <f t="shared" ref="I6:I12" si="1">J6-F6</f>
        <v>-5800</v>
      </c>
      <c r="J6" s="740">
        <f>21700*2</f>
        <v>43400</v>
      </c>
      <c r="K6" s="740">
        <f t="shared" ref="K6:K12" si="2">F6</f>
        <v>49200</v>
      </c>
      <c r="L6" s="745"/>
      <c r="M6" s="745"/>
      <c r="N6" s="744"/>
      <c r="O6" s="740">
        <f t="shared" ref="O6:O12" si="3">SUM(K6:N6)</f>
        <v>49200</v>
      </c>
      <c r="P6" s="1259"/>
      <c r="Q6" s="1164"/>
    </row>
    <row r="7" spans="1:17" s="798" customFormat="1" x14ac:dyDescent="0.25">
      <c r="A7" s="738">
        <f>SUMIF(CW1PY!A:A,D7,CW1PY!D:D)</f>
        <v>0</v>
      </c>
      <c r="B7" s="739">
        <f>SUMIF(CW1PY!A:A,D7,CW1PY!E:E)</f>
        <v>0</v>
      </c>
      <c r="C7" s="1258">
        <f>SUMIF(CW1PY!A:A,D7,CW1PY!C:C)</f>
        <v>0</v>
      </c>
      <c r="D7" s="762">
        <v>300060102</v>
      </c>
      <c r="E7" s="765" t="s">
        <v>3042</v>
      </c>
      <c r="F7" s="740">
        <f>SUMIF(CW1FY!A:A,D7,CW1FY!D:D)</f>
        <v>0</v>
      </c>
      <c r="G7" s="739">
        <f>SUMIF(CW1YTD!A:A,D7,CW1YTD!C:C)</f>
        <v>0</v>
      </c>
      <c r="H7" s="743">
        <f t="shared" si="0"/>
        <v>0</v>
      </c>
      <c r="I7" s="744">
        <f t="shared" si="1"/>
        <v>0</v>
      </c>
      <c r="J7" s="740">
        <v>0</v>
      </c>
      <c r="K7" s="740">
        <f t="shared" si="2"/>
        <v>0</v>
      </c>
      <c r="L7" s="745"/>
      <c r="M7" s="745"/>
      <c r="N7" s="744"/>
      <c r="O7" s="740">
        <f t="shared" si="3"/>
        <v>0</v>
      </c>
      <c r="P7" s="1259"/>
      <c r="Q7" s="1164"/>
    </row>
    <row r="8" spans="1:17" s="798" customFormat="1" x14ac:dyDescent="0.25">
      <c r="A8" s="738">
        <f>SUMIF(CW1PY!A:A,D8,CW1PY!D:D)</f>
        <v>0</v>
      </c>
      <c r="B8" s="739">
        <f>SUMIF(CW1PY!A:A,D8,CW1PY!E:E)</f>
        <v>0</v>
      </c>
      <c r="C8" s="1258">
        <f>SUMIF(CW1PY!A:A,D8,CW1PY!C:C)</f>
        <v>3627.38</v>
      </c>
      <c r="D8" s="762">
        <v>300060120</v>
      </c>
      <c r="E8" s="765" t="s">
        <v>7233</v>
      </c>
      <c r="F8" s="740">
        <f>SUMIF(CW1FY!A:A,D8,CW1FY!D:D)</f>
        <v>0</v>
      </c>
      <c r="G8" s="739">
        <f>SUMIF(CW1YTD!A:A,D8,CW1YTD!C:C)</f>
        <v>0</v>
      </c>
      <c r="H8" s="743">
        <f t="shared" si="0"/>
        <v>0</v>
      </c>
      <c r="I8" s="744">
        <f t="shared" si="1"/>
        <v>0</v>
      </c>
      <c r="J8" s="740">
        <v>0</v>
      </c>
      <c r="K8" s="740">
        <f t="shared" si="2"/>
        <v>0</v>
      </c>
      <c r="L8" s="745"/>
      <c r="M8" s="745"/>
      <c r="N8" s="744"/>
      <c r="O8" s="740">
        <f t="shared" si="3"/>
        <v>0</v>
      </c>
      <c r="P8" s="1259"/>
      <c r="Q8" s="1164"/>
    </row>
    <row r="9" spans="1:17" s="798" customFormat="1" x14ac:dyDescent="0.2">
      <c r="A9" s="738">
        <f>SUMIF(CW1PY!A:A,D9,CW1PY!D:D)</f>
        <v>0</v>
      </c>
      <c r="B9" s="739">
        <f>SUMIF(CW1PY!A:A,D9,CW1PY!E:E)</f>
        <v>0</v>
      </c>
      <c r="C9" s="1258">
        <f>SUMIF(CW1PY!A:A,D9,CW1PY!C:C)</f>
        <v>70.459999999999994</v>
      </c>
      <c r="D9" s="1130">
        <v>300060930</v>
      </c>
      <c r="E9" s="742" t="s">
        <v>2731</v>
      </c>
      <c r="F9" s="740">
        <f>SUMIF(CW1FY!A:A,D9,CW1FY!D:D)</f>
        <v>0</v>
      </c>
      <c r="G9" s="739">
        <f>SUMIF(CW1YTD!A:A,D9,CW1YTD!C:C)</f>
        <v>0</v>
      </c>
      <c r="H9" s="743">
        <f t="shared" si="0"/>
        <v>0</v>
      </c>
      <c r="I9" s="744">
        <f t="shared" si="1"/>
        <v>0</v>
      </c>
      <c r="J9" s="740">
        <v>0</v>
      </c>
      <c r="K9" s="740">
        <f t="shared" si="2"/>
        <v>0</v>
      </c>
      <c r="L9" s="745"/>
      <c r="M9" s="745"/>
      <c r="N9" s="744"/>
      <c r="O9" s="740">
        <f t="shared" ref="O9" si="4">SUM(K9:N9)</f>
        <v>0</v>
      </c>
      <c r="P9" s="1259"/>
      <c r="Q9" s="1164"/>
    </row>
    <row r="10" spans="1:17" s="798" customFormat="1" x14ac:dyDescent="0.25">
      <c r="A10" s="738">
        <f>SUMIF(CW1PY!A:A,D10,CW1PY!D:D)</f>
        <v>3500</v>
      </c>
      <c r="B10" s="739">
        <f>SUMIF(CW1PY!A:A,D10,CW1PY!E:E)</f>
        <v>0</v>
      </c>
      <c r="C10" s="1258">
        <f>SUMIF(CW1PY!A:A,D10,CW1PY!C:C)</f>
        <v>0</v>
      </c>
      <c r="D10" s="762">
        <v>300062451</v>
      </c>
      <c r="E10" s="765" t="s">
        <v>7572</v>
      </c>
      <c r="F10" s="740">
        <f>SUMIF(CW1FY!A:A,D10,CW1FY!D:D)</f>
        <v>3500</v>
      </c>
      <c r="G10" s="739">
        <f>SUMIF(CW1YTD!A:A,D10,CW1YTD!C:C)</f>
        <v>0</v>
      </c>
      <c r="H10" s="743">
        <f t="shared" si="0"/>
        <v>-3500</v>
      </c>
      <c r="I10" s="744">
        <f t="shared" si="1"/>
        <v>-3500</v>
      </c>
      <c r="J10" s="740">
        <v>0</v>
      </c>
      <c r="K10" s="740">
        <f t="shared" si="2"/>
        <v>3500</v>
      </c>
      <c r="L10" s="745"/>
      <c r="M10" s="745"/>
      <c r="N10" s="744"/>
      <c r="O10" s="740">
        <f t="shared" si="3"/>
        <v>3500</v>
      </c>
      <c r="P10" s="1259"/>
      <c r="Q10" s="1164"/>
    </row>
    <row r="11" spans="1:17" s="798" customFormat="1" x14ac:dyDescent="0.25">
      <c r="A11" s="738">
        <f>SUMIF(CW1PY!A:A,D11,CW1PY!D:D)</f>
        <v>26000</v>
      </c>
      <c r="B11" s="739">
        <f>SUMIF(CW1PY!A:A,D11,CW1PY!E:E)</f>
        <v>0</v>
      </c>
      <c r="C11" s="1258">
        <f>SUMIF(CW1PY!A:A,D11,CW1PY!C:C)</f>
        <v>18630.71</v>
      </c>
      <c r="D11" s="762">
        <v>300065319</v>
      </c>
      <c r="E11" s="765" t="s">
        <v>7573</v>
      </c>
      <c r="F11" s="740">
        <f>SUMIF(CW1FY!A:A,D11,CW1FY!D:D)</f>
        <v>21000</v>
      </c>
      <c r="G11" s="739">
        <f>SUMIF(CW1YTD!A:A,D11,CW1YTD!C:C)</f>
        <v>6778.87</v>
      </c>
      <c r="H11" s="743">
        <f t="shared" si="0"/>
        <v>-14221.130000000001</v>
      </c>
      <c r="I11" s="744">
        <f t="shared" si="1"/>
        <v>0</v>
      </c>
      <c r="J11" s="740">
        <v>21000</v>
      </c>
      <c r="K11" s="740">
        <f t="shared" si="2"/>
        <v>21000</v>
      </c>
      <c r="L11" s="745"/>
      <c r="M11" s="745"/>
      <c r="N11" s="744"/>
      <c r="O11" s="740">
        <f t="shared" si="3"/>
        <v>21000</v>
      </c>
      <c r="P11" s="746"/>
      <c r="Q11" s="1260"/>
    </row>
    <row r="12" spans="1:17" s="798" customFormat="1" x14ac:dyDescent="0.25">
      <c r="A12" s="738">
        <f>SUMIF(CW1PY!A:A,D12,CW1PY!D:D)</f>
        <v>0</v>
      </c>
      <c r="B12" s="739">
        <f>SUMIF(CW1PY!A:A,D12,CW1PY!E:E)</f>
        <v>0</v>
      </c>
      <c r="C12" s="1258">
        <f>SUMIF(CW1PY!A:A,D12,CW1PY!C:C)</f>
        <v>11739</v>
      </c>
      <c r="D12" s="789">
        <v>300065350</v>
      </c>
      <c r="E12" s="765" t="s">
        <v>7574</v>
      </c>
      <c r="F12" s="740">
        <f>SUMIF(CW1FY!A:A,D12,CW1FY!D:D)</f>
        <v>0</v>
      </c>
      <c r="G12" s="739">
        <f>SUMIF(CW1YTD!A:A,D12,CW1YTD!C:C)</f>
        <v>2350</v>
      </c>
      <c r="H12" s="743">
        <f t="shared" si="0"/>
        <v>2350</v>
      </c>
      <c r="I12" s="744">
        <f t="shared" si="1"/>
        <v>11700</v>
      </c>
      <c r="J12" s="740">
        <v>11700</v>
      </c>
      <c r="K12" s="740">
        <f t="shared" si="2"/>
        <v>0</v>
      </c>
      <c r="L12" s="745"/>
      <c r="M12" s="745"/>
      <c r="N12" s="744"/>
      <c r="O12" s="740">
        <f t="shared" si="3"/>
        <v>0</v>
      </c>
      <c r="P12" s="746"/>
      <c r="Q12" s="1261"/>
    </row>
    <row r="13" spans="1:17" s="798" customFormat="1" x14ac:dyDescent="0.25">
      <c r="A13" s="1165">
        <f>SUM(A6:A12)</f>
        <v>67283</v>
      </c>
      <c r="B13" s="1166">
        <f>SUM(B6:B12)</f>
        <v>0</v>
      </c>
      <c r="C13" s="1167">
        <f>SUM(C6:C12)</f>
        <v>76186.81</v>
      </c>
      <c r="D13" s="1215"/>
      <c r="E13" s="753" t="s">
        <v>7242</v>
      </c>
      <c r="F13" s="804">
        <f t="shared" ref="F13:O13" si="5">SUM(F6:F12)</f>
        <v>73700</v>
      </c>
      <c r="G13" s="782">
        <f t="shared" si="5"/>
        <v>30865.25</v>
      </c>
      <c r="H13" s="805">
        <f t="shared" si="5"/>
        <v>-42834.75</v>
      </c>
      <c r="I13" s="1168">
        <f t="shared" si="5"/>
        <v>2400</v>
      </c>
      <c r="J13" s="804">
        <f t="shared" si="5"/>
        <v>76100</v>
      </c>
      <c r="K13" s="804">
        <f t="shared" si="5"/>
        <v>73700</v>
      </c>
      <c r="L13" s="782">
        <f t="shared" si="5"/>
        <v>0</v>
      </c>
      <c r="M13" s="782">
        <f t="shared" si="5"/>
        <v>0</v>
      </c>
      <c r="N13" s="1169">
        <f t="shared" si="5"/>
        <v>0</v>
      </c>
      <c r="O13" s="804">
        <f t="shared" si="5"/>
        <v>73700</v>
      </c>
      <c r="P13" s="796"/>
      <c r="Q13" s="1164"/>
    </row>
    <row r="14" spans="1:17" s="798" customFormat="1" x14ac:dyDescent="0.25">
      <c r="A14" s="1157"/>
      <c r="B14" s="1158"/>
      <c r="C14" s="796"/>
      <c r="D14" s="790"/>
      <c r="E14" s="791"/>
      <c r="F14" s="1159"/>
      <c r="G14" s="1160"/>
      <c r="H14" s="1161"/>
      <c r="I14" s="1162"/>
      <c r="J14" s="1159"/>
      <c r="K14" s="1159"/>
      <c r="L14" s="1163"/>
      <c r="M14" s="1163"/>
      <c r="N14" s="1160"/>
      <c r="O14" s="1159"/>
      <c r="P14" s="796"/>
      <c r="Q14" s="1164"/>
    </row>
    <row r="15" spans="1:17" s="798" customFormat="1" x14ac:dyDescent="0.25">
      <c r="A15" s="1157"/>
      <c r="B15" s="1158"/>
      <c r="C15" s="796"/>
      <c r="D15" s="790"/>
      <c r="E15" s="791" t="s">
        <v>2845</v>
      </c>
      <c r="F15" s="1159"/>
      <c r="G15" s="1160"/>
      <c r="H15" s="1161"/>
      <c r="I15" s="1162"/>
      <c r="J15" s="1159"/>
      <c r="K15" s="1159"/>
      <c r="L15" s="1163"/>
      <c r="M15" s="1163"/>
      <c r="N15" s="1160"/>
      <c r="O15" s="1159"/>
      <c r="P15" s="796"/>
      <c r="Q15" s="1164"/>
    </row>
    <row r="16" spans="1:17" s="798" customFormat="1" x14ac:dyDescent="0.25">
      <c r="A16" s="738">
        <f>SUMIF(CW1PY!A:A,D16,CW1PY!D:D)</f>
        <v>0</v>
      </c>
      <c r="B16" s="739">
        <f>SUMIF(CW1PY!A:A,D16,CW1PY!E:E)</f>
        <v>0</v>
      </c>
      <c r="C16" s="738">
        <f>SUMIF(CW1PY!A:A,D16,CW1PY!C:C)</f>
        <v>-28382.5</v>
      </c>
      <c r="D16" s="762">
        <v>300069097</v>
      </c>
      <c r="E16" s="765" t="s">
        <v>7575</v>
      </c>
      <c r="F16" s="740">
        <f>SUMIF(CW1FY!A:A,D16,CW1FY!D:D)</f>
        <v>0</v>
      </c>
      <c r="G16" s="739">
        <f>SUMIF(CW1YTD!A:A,D16,CW1YTD!C:C)</f>
        <v>0</v>
      </c>
      <c r="H16" s="743">
        <f>G16-F16</f>
        <v>0</v>
      </c>
      <c r="I16" s="744">
        <f>J16-F16</f>
        <v>0</v>
      </c>
      <c r="J16" s="740">
        <v>0</v>
      </c>
      <c r="K16" s="740">
        <f>F16</f>
        <v>0</v>
      </c>
      <c r="L16" s="745"/>
      <c r="M16" s="745"/>
      <c r="N16" s="744"/>
      <c r="O16" s="740">
        <f>SUM(K16:N16)</f>
        <v>0</v>
      </c>
      <c r="P16" s="796"/>
      <c r="Q16" s="1164"/>
    </row>
    <row r="17" spans="1:17" s="798" customFormat="1" x14ac:dyDescent="0.25">
      <c r="A17" s="738">
        <f>SUMIF(CW1PY!A:A,D17,CW1PY!D:D)</f>
        <v>-15000</v>
      </c>
      <c r="B17" s="739">
        <f>SUMIF(CW1PY!A:A,D17,CW1PY!E:E)</f>
        <v>0</v>
      </c>
      <c r="C17" s="738">
        <f>SUMIF(CW1PY!A:A,D17,CW1PY!C:C)</f>
        <v>0</v>
      </c>
      <c r="D17" s="789">
        <v>300069800</v>
      </c>
      <c r="E17" s="765" t="s">
        <v>7555</v>
      </c>
      <c r="F17" s="740">
        <f>SUMIF(CW1FY!A:A,D17,CW1FY!D:D)</f>
        <v>-15000</v>
      </c>
      <c r="G17" s="739">
        <f>SUMIF(CW1YTD!A:A,D17,CW1YTD!C:C)</f>
        <v>0</v>
      </c>
      <c r="H17" s="743">
        <f>G17-F17</f>
        <v>15000</v>
      </c>
      <c r="I17" s="744">
        <f>J17-F17</f>
        <v>15000</v>
      </c>
      <c r="J17" s="740">
        <v>0</v>
      </c>
      <c r="K17" s="740">
        <f>F17</f>
        <v>-15000</v>
      </c>
      <c r="L17" s="745"/>
      <c r="M17" s="745"/>
      <c r="N17" s="744"/>
      <c r="O17" s="740">
        <f>SUM(K17:N17)</f>
        <v>-15000</v>
      </c>
      <c r="P17" s="796"/>
      <c r="Q17" s="1164"/>
    </row>
    <row r="18" spans="1:17" s="798" customFormat="1" x14ac:dyDescent="0.25">
      <c r="A18" s="1165">
        <f>SUM(A16:A17)</f>
        <v>-15000</v>
      </c>
      <c r="B18" s="1166">
        <f t="shared" ref="B18:C18" si="6">SUM(B16:B17)</f>
        <v>0</v>
      </c>
      <c r="C18" s="1167">
        <f t="shared" si="6"/>
        <v>-28382.5</v>
      </c>
      <c r="D18" s="1215"/>
      <c r="E18" s="753" t="s">
        <v>7247</v>
      </c>
      <c r="F18" s="804">
        <f t="shared" ref="F18:O18" si="7">SUM(F16:F17)</f>
        <v>-15000</v>
      </c>
      <c r="G18" s="782">
        <f t="shared" si="7"/>
        <v>0</v>
      </c>
      <c r="H18" s="805">
        <f t="shared" si="7"/>
        <v>15000</v>
      </c>
      <c r="I18" s="1168">
        <f t="shared" si="7"/>
        <v>15000</v>
      </c>
      <c r="J18" s="804">
        <f t="shared" si="7"/>
        <v>0</v>
      </c>
      <c r="K18" s="804">
        <f t="shared" si="7"/>
        <v>-15000</v>
      </c>
      <c r="L18" s="782">
        <f t="shared" si="7"/>
        <v>0</v>
      </c>
      <c r="M18" s="782">
        <f t="shared" si="7"/>
        <v>0</v>
      </c>
      <c r="N18" s="1169">
        <f t="shared" si="7"/>
        <v>0</v>
      </c>
      <c r="O18" s="804">
        <f t="shared" si="7"/>
        <v>-15000</v>
      </c>
      <c r="P18" s="796"/>
      <c r="Q18" s="1164"/>
    </row>
    <row r="19" spans="1:17" s="798" customFormat="1" x14ac:dyDescent="0.25">
      <c r="A19" s="1157"/>
      <c r="B19" s="1158"/>
      <c r="C19" s="796"/>
      <c r="D19" s="790"/>
      <c r="E19" s="791"/>
      <c r="F19" s="1159"/>
      <c r="G19" s="1160"/>
      <c r="H19" s="1161"/>
      <c r="I19" s="1162"/>
      <c r="J19" s="1159"/>
      <c r="K19" s="1159"/>
      <c r="L19" s="1163"/>
      <c r="M19" s="1163"/>
      <c r="N19" s="1160"/>
      <c r="O19" s="1159"/>
      <c r="P19" s="796"/>
      <c r="Q19" s="1164"/>
    </row>
    <row r="20" spans="1:17" s="798" customFormat="1" x14ac:dyDescent="0.25">
      <c r="A20" s="814">
        <f>A13+A18</f>
        <v>52283</v>
      </c>
      <c r="B20" s="815">
        <f t="shared" ref="B20:C20" si="8">B13+B18</f>
        <v>0</v>
      </c>
      <c r="C20" s="816">
        <f t="shared" si="8"/>
        <v>47804.31</v>
      </c>
      <c r="D20" s="817"/>
      <c r="E20" s="1137" t="s">
        <v>7248</v>
      </c>
      <c r="F20" s="816">
        <f t="shared" ref="F20:O20" si="9">F13+F18</f>
        <v>58700</v>
      </c>
      <c r="G20" s="1170">
        <f t="shared" si="9"/>
        <v>30865.25</v>
      </c>
      <c r="H20" s="1171">
        <f t="shared" si="9"/>
        <v>-27834.75</v>
      </c>
      <c r="I20" s="1172">
        <f t="shared" si="9"/>
        <v>17400</v>
      </c>
      <c r="J20" s="1173">
        <f t="shared" si="9"/>
        <v>76100</v>
      </c>
      <c r="K20" s="1173">
        <f t="shared" si="9"/>
        <v>58700</v>
      </c>
      <c r="L20" s="1174">
        <f t="shared" si="9"/>
        <v>0</v>
      </c>
      <c r="M20" s="1174">
        <f t="shared" si="9"/>
        <v>0</v>
      </c>
      <c r="N20" s="1175">
        <f t="shared" si="9"/>
        <v>0</v>
      </c>
      <c r="O20" s="1173">
        <f t="shared" si="9"/>
        <v>58700</v>
      </c>
      <c r="P20" s="1176"/>
      <c r="Q20" s="797"/>
    </row>
    <row r="21" spans="1:17" s="798" customFormat="1" x14ac:dyDescent="0.25">
      <c r="A21" s="1157"/>
      <c r="B21" s="1158"/>
      <c r="C21" s="796"/>
      <c r="D21" s="790"/>
      <c r="E21" s="791"/>
      <c r="F21" s="1159"/>
      <c r="G21" s="1160"/>
      <c r="H21" s="1161"/>
      <c r="I21" s="1162"/>
      <c r="J21" s="1159"/>
      <c r="K21" s="1159"/>
      <c r="L21" s="1163"/>
      <c r="M21" s="1163"/>
      <c r="N21" s="1160"/>
      <c r="O21" s="1159"/>
      <c r="P21" s="796"/>
      <c r="Q21" s="1164"/>
    </row>
    <row r="22" spans="1:17" s="798" customFormat="1" hidden="1" x14ac:dyDescent="0.25">
      <c r="A22" s="1157"/>
      <c r="B22" s="1158"/>
      <c r="C22" s="796"/>
      <c r="D22" s="790"/>
      <c r="E22" s="791" t="s">
        <v>7576</v>
      </c>
      <c r="F22" s="1159"/>
      <c r="G22" s="1160"/>
      <c r="H22" s="1161"/>
      <c r="I22" s="1162"/>
      <c r="J22" s="1159"/>
      <c r="K22" s="1159"/>
      <c r="L22" s="1163"/>
      <c r="M22" s="1163"/>
      <c r="N22" s="1160"/>
      <c r="O22" s="1159"/>
      <c r="P22" s="796"/>
      <c r="Q22" s="1164"/>
    </row>
    <row r="23" spans="1:17" s="798" customFormat="1" hidden="1" x14ac:dyDescent="0.25">
      <c r="A23" s="738">
        <f>SUMIF(CW1PY!A:A,D23,CW1PY!D:D)</f>
        <v>0</v>
      </c>
      <c r="B23" s="739">
        <f>SUMIF(CW1PY!A:A,D23,CW1PY!E:E)</f>
        <v>0</v>
      </c>
      <c r="C23" s="1258">
        <f>SUMIF(CW1PY!A:A,D23,CW1PY!C:C)</f>
        <v>0</v>
      </c>
      <c r="D23" s="1262">
        <v>300062510</v>
      </c>
      <c r="E23" s="765" t="s">
        <v>3080</v>
      </c>
      <c r="F23" s="740">
        <f>SUMIF(CW1FY!A:A,D23,CW1FY!D:D)</f>
        <v>0</v>
      </c>
      <c r="G23" s="739">
        <f>SUMIF(CW1YTD!A:A,D23,CW1YTD!C:C)</f>
        <v>0</v>
      </c>
      <c r="H23" s="743">
        <f t="shared" ref="H23:H25" si="10">F23-G23</f>
        <v>0</v>
      </c>
      <c r="I23" s="761"/>
      <c r="J23" s="740"/>
      <c r="K23" s="740"/>
      <c r="L23" s="745"/>
      <c r="M23" s="745"/>
      <c r="N23" s="744"/>
      <c r="O23" s="740"/>
      <c r="P23" s="796"/>
      <c r="Q23" s="1164"/>
    </row>
    <row r="24" spans="1:17" s="1129" customFormat="1" hidden="1" x14ac:dyDescent="0.25">
      <c r="A24" s="738">
        <f>SUMIF(CW1PY!A:A,D24,CW1PY!D:D)</f>
        <v>0</v>
      </c>
      <c r="B24" s="739">
        <f>SUMIF(CW1PY!A:A,D24,CW1PY!E:E)</f>
        <v>0</v>
      </c>
      <c r="C24" s="1258">
        <f>SUMIF(CW1PY!A:A,D24,CW1PY!C:C)</f>
        <v>0</v>
      </c>
      <c r="D24" s="1262">
        <v>300064610</v>
      </c>
      <c r="E24" s="765" t="s">
        <v>7250</v>
      </c>
      <c r="F24" s="740">
        <f>SUMIF(CW1FY!A:A,D24,CW1FY!D:D)</f>
        <v>0</v>
      </c>
      <c r="G24" s="739">
        <f>SUMIF(CW1YTD!A:A,D24,CW1YTD!C:C)</f>
        <v>0</v>
      </c>
      <c r="H24" s="743">
        <f t="shared" si="10"/>
        <v>0</v>
      </c>
      <c r="I24" s="761"/>
      <c r="J24" s="740"/>
      <c r="K24" s="740"/>
      <c r="L24" s="745"/>
      <c r="M24" s="745"/>
      <c r="N24" s="744"/>
      <c r="O24" s="740"/>
      <c r="P24" s="746"/>
      <c r="Q24" s="1126"/>
    </row>
    <row r="25" spans="1:17" s="1129" customFormat="1" hidden="1" x14ac:dyDescent="0.25">
      <c r="A25" s="738">
        <f>SUMIF(CW1PY!A:A,D25,CW1PY!D:D)</f>
        <v>0</v>
      </c>
      <c r="B25" s="739">
        <f>SUMIF(CW1PY!A:A,D25,CW1PY!E:E)</f>
        <v>0</v>
      </c>
      <c r="C25" s="1258">
        <f>SUMIF(CW1PY!A:A,D25,CW1PY!C:C)</f>
        <v>3181.55</v>
      </c>
      <c r="D25" s="1262">
        <v>300066010</v>
      </c>
      <c r="E25" s="765" t="s">
        <v>7254</v>
      </c>
      <c r="F25" s="740">
        <f>SUMIF(CW1FY!A:A,D25,CW1FY!D:D)</f>
        <v>0</v>
      </c>
      <c r="G25" s="739">
        <f>SUMIF(CW1YTD!A:A,D25,CW1YTD!C:C)</f>
        <v>0</v>
      </c>
      <c r="H25" s="743">
        <f t="shared" si="10"/>
        <v>0</v>
      </c>
      <c r="I25" s="761"/>
      <c r="J25" s="740"/>
      <c r="K25" s="740"/>
      <c r="L25" s="745"/>
      <c r="M25" s="745"/>
      <c r="N25" s="744"/>
      <c r="O25" s="740"/>
      <c r="P25" s="746"/>
      <c r="Q25" s="1126"/>
    </row>
    <row r="26" spans="1:17" s="798" customFormat="1" hidden="1" x14ac:dyDescent="0.25">
      <c r="A26" s="1165">
        <f>SUM(A23:A25)</f>
        <v>0</v>
      </c>
      <c r="B26" s="1166">
        <f t="shared" ref="B26:C26" si="11">SUM(B23:B25)</f>
        <v>0</v>
      </c>
      <c r="C26" s="1167">
        <f t="shared" si="11"/>
        <v>3181.55</v>
      </c>
      <c r="D26" s="1215"/>
      <c r="E26" s="753" t="s">
        <v>7255</v>
      </c>
      <c r="F26" s="804">
        <f t="shared" ref="F26:O26" si="12">SUM(F23:F25)</f>
        <v>0</v>
      </c>
      <c r="G26" s="782">
        <f t="shared" si="12"/>
        <v>0</v>
      </c>
      <c r="H26" s="805">
        <f t="shared" si="12"/>
        <v>0</v>
      </c>
      <c r="I26" s="1168">
        <f t="shared" si="12"/>
        <v>0</v>
      </c>
      <c r="J26" s="804">
        <f t="shared" si="12"/>
        <v>0</v>
      </c>
      <c r="K26" s="804">
        <f t="shared" si="12"/>
        <v>0</v>
      </c>
      <c r="L26" s="782">
        <f t="shared" si="12"/>
        <v>0</v>
      </c>
      <c r="M26" s="782">
        <f t="shared" si="12"/>
        <v>0</v>
      </c>
      <c r="N26" s="1169">
        <f t="shared" si="12"/>
        <v>0</v>
      </c>
      <c r="O26" s="804">
        <f t="shared" si="12"/>
        <v>0</v>
      </c>
      <c r="P26" s="796"/>
      <c r="Q26" s="1164"/>
    </row>
    <row r="27" spans="1:17" s="798" customFormat="1" x14ac:dyDescent="0.25">
      <c r="A27" s="924"/>
      <c r="B27" s="925"/>
      <c r="C27" s="836"/>
      <c r="D27" s="790"/>
      <c r="E27" s="928"/>
      <c r="F27" s="793"/>
      <c r="G27" s="744"/>
      <c r="H27" s="1179"/>
      <c r="I27" s="792"/>
      <c r="J27" s="793"/>
      <c r="K27" s="793"/>
      <c r="L27" s="794"/>
      <c r="M27" s="794"/>
      <c r="N27" s="795"/>
      <c r="O27" s="793"/>
      <c r="P27" s="836"/>
      <c r="Q27" s="1164"/>
    </row>
    <row r="28" spans="1:17" s="798" customFormat="1" ht="13.5" thickBot="1" x14ac:dyDescent="0.3">
      <c r="A28" s="1263">
        <f>A13+A18+A26</f>
        <v>52283</v>
      </c>
      <c r="B28" s="1264">
        <f>B13+B18+B26</f>
        <v>0</v>
      </c>
      <c r="C28" s="869">
        <f>C13+C18+C26</f>
        <v>50985.86</v>
      </c>
      <c r="D28" s="1230"/>
      <c r="E28" s="1265" t="s">
        <v>8</v>
      </c>
      <c r="F28" s="869">
        <f t="shared" ref="F28:O28" si="13">F13+F18+F26</f>
        <v>58700</v>
      </c>
      <c r="G28" s="870">
        <f t="shared" si="13"/>
        <v>30865.25</v>
      </c>
      <c r="H28" s="1266">
        <f t="shared" si="13"/>
        <v>-27834.75</v>
      </c>
      <c r="I28" s="872">
        <f t="shared" si="13"/>
        <v>17400</v>
      </c>
      <c r="J28" s="869">
        <f t="shared" si="13"/>
        <v>76100</v>
      </c>
      <c r="K28" s="869">
        <f t="shared" si="13"/>
        <v>58700</v>
      </c>
      <c r="L28" s="870">
        <f t="shared" si="13"/>
        <v>0</v>
      </c>
      <c r="M28" s="870">
        <f t="shared" si="13"/>
        <v>0</v>
      </c>
      <c r="N28" s="871">
        <f t="shared" si="13"/>
        <v>0</v>
      </c>
      <c r="O28" s="869">
        <f t="shared" si="13"/>
        <v>58700</v>
      </c>
      <c r="P28" s="1267"/>
      <c r="Q28" s="1268"/>
    </row>
    <row r="29" spans="1:17" s="798" customFormat="1" ht="13.5" x14ac:dyDescent="0.25">
      <c r="A29" s="875">
        <f>SUMIF(CW1PY!G:G,$D$2,CW1PY!D:D)-A28</f>
        <v>0</v>
      </c>
      <c r="B29" s="875">
        <f>SUMIF(CW1PY!G:G,$D$2,CW1PY!E:E)-B28</f>
        <v>0</v>
      </c>
      <c r="C29" s="844">
        <f>SUMIF(CW1PY!G:G,$D$2,CW1PY!C:C)-C28</f>
        <v>0</v>
      </c>
      <c r="D29" s="1236"/>
      <c r="F29" s="875">
        <f>SUMIF(CW1FY!G:G,$D$2,CW1FY!D:D)-F28</f>
        <v>0</v>
      </c>
      <c r="G29" s="858">
        <f>SUMIF(CW1YTD!G:G,$D$2,CW1YTD!C:C)-G28</f>
        <v>0</v>
      </c>
      <c r="H29" s="858">
        <f>G28-F28-H28</f>
        <v>0</v>
      </c>
      <c r="I29" s="858">
        <f>J28-F28-I28</f>
        <v>0</v>
      </c>
      <c r="J29" s="1269"/>
      <c r="K29" s="1269"/>
      <c r="L29" s="1269"/>
      <c r="M29" s="1269"/>
      <c r="N29" s="1269"/>
      <c r="O29" s="1269"/>
      <c r="P29" s="875"/>
      <c r="Q29" s="900"/>
    </row>
    <row r="30" spans="1:17" s="798" customFormat="1" ht="15" x14ac:dyDescent="0.3">
      <c r="C30" s="844"/>
      <c r="D30" s="1236"/>
      <c r="F30" s="844"/>
      <c r="G30" s="844"/>
      <c r="H30" s="877"/>
      <c r="I30" s="877"/>
      <c r="J30" s="877"/>
      <c r="K30" s="877"/>
      <c r="L30" s="877"/>
      <c r="M30" s="877"/>
      <c r="N30" s="877"/>
      <c r="O30" s="877"/>
      <c r="P30" s="875"/>
      <c r="Q30" s="900"/>
    </row>
    <row r="31" spans="1:17" s="798" customFormat="1" x14ac:dyDescent="0.25">
      <c r="C31" s="844"/>
      <c r="D31" s="1236"/>
      <c r="F31" s="844"/>
      <c r="G31" s="844"/>
      <c r="H31" s="1270"/>
      <c r="I31" s="1270"/>
      <c r="J31" s="1270"/>
      <c r="K31" s="1270"/>
      <c r="L31" s="1270"/>
      <c r="M31" s="1270"/>
      <c r="N31" s="1270"/>
      <c r="O31" s="1270"/>
      <c r="P31" s="1270"/>
    </row>
    <row r="32" spans="1:17" s="798" customFormat="1" x14ac:dyDescent="0.25">
      <c r="C32" s="844"/>
      <c r="D32" s="1236"/>
      <c r="F32" s="844"/>
      <c r="G32" s="844"/>
      <c r="H32" s="1270"/>
      <c r="I32" s="1270"/>
      <c r="J32" s="1270"/>
      <c r="K32" s="1270"/>
      <c r="L32" s="1270"/>
      <c r="M32" s="1270"/>
      <c r="N32" s="1270"/>
      <c r="O32" s="1270"/>
      <c r="P32" s="1270"/>
    </row>
    <row r="33" spans="3:16" s="798" customFormat="1" x14ac:dyDescent="0.25">
      <c r="C33" s="844"/>
      <c r="D33" s="1236"/>
      <c r="F33" s="844"/>
      <c r="G33" s="844"/>
      <c r="H33" s="1270"/>
      <c r="I33" s="1270"/>
      <c r="J33" s="1270"/>
      <c r="K33" s="1270"/>
      <c r="L33" s="1270"/>
      <c r="M33" s="1270"/>
      <c r="N33" s="1270"/>
      <c r="O33" s="1270"/>
      <c r="P33" s="1270"/>
    </row>
    <row r="34" spans="3:16" s="798" customFormat="1" x14ac:dyDescent="0.25">
      <c r="C34" s="844"/>
      <c r="D34" s="1236"/>
      <c r="F34" s="844"/>
      <c r="G34" s="844"/>
      <c r="H34" s="1270"/>
      <c r="I34" s="1270"/>
      <c r="J34" s="1270"/>
      <c r="K34" s="1270"/>
      <c r="L34" s="1270"/>
      <c r="M34" s="1270"/>
      <c r="N34" s="1270"/>
      <c r="O34" s="1270"/>
      <c r="P34" s="1270"/>
    </row>
    <row r="35" spans="3:16" s="798" customFormat="1" x14ac:dyDescent="0.25">
      <c r="C35" s="844"/>
      <c r="D35" s="1236"/>
      <c r="F35" s="844"/>
      <c r="G35" s="844"/>
      <c r="H35" s="1270"/>
      <c r="I35" s="1270"/>
      <c r="J35" s="1270"/>
      <c r="K35" s="1270"/>
      <c r="L35" s="1270"/>
      <c r="M35" s="1270"/>
      <c r="N35" s="1270"/>
      <c r="O35" s="1270"/>
      <c r="P35" s="1270"/>
    </row>
    <row r="36" spans="3:16" s="798" customFormat="1" x14ac:dyDescent="0.25">
      <c r="C36" s="844"/>
      <c r="D36" s="1236"/>
      <c r="F36" s="844"/>
      <c r="G36" s="844"/>
      <c r="H36" s="1270"/>
      <c r="I36" s="1270"/>
      <c r="J36" s="1270"/>
      <c r="K36" s="1270"/>
      <c r="L36" s="1270"/>
      <c r="M36" s="1270"/>
      <c r="N36" s="1270"/>
      <c r="O36" s="1270"/>
      <c r="P36" s="1270"/>
    </row>
    <row r="37" spans="3:16" s="798" customFormat="1" x14ac:dyDescent="0.25">
      <c r="C37" s="844"/>
      <c r="D37" s="1236"/>
      <c r="F37" s="844"/>
      <c r="G37" s="844"/>
      <c r="H37" s="1270"/>
      <c r="I37" s="1270"/>
      <c r="J37" s="1270"/>
      <c r="K37" s="1270"/>
      <c r="L37" s="1270"/>
      <c r="M37" s="1270"/>
      <c r="N37" s="1270"/>
      <c r="O37" s="1270"/>
      <c r="P37" s="1270"/>
    </row>
    <row r="38" spans="3:16" s="798" customFormat="1" x14ac:dyDescent="0.25">
      <c r="C38" s="844"/>
      <c r="D38" s="1236"/>
      <c r="F38" s="844"/>
      <c r="G38" s="844"/>
      <c r="H38" s="1270"/>
      <c r="I38" s="1270"/>
      <c r="J38" s="1270"/>
      <c r="K38" s="1270"/>
      <c r="L38" s="1270"/>
      <c r="M38" s="1270"/>
      <c r="N38" s="1270"/>
      <c r="O38" s="1270"/>
      <c r="P38" s="1270"/>
    </row>
    <row r="39" spans="3:16" s="798" customFormat="1" x14ac:dyDescent="0.25">
      <c r="C39" s="844"/>
      <c r="D39" s="1236"/>
      <c r="F39" s="844"/>
      <c r="G39" s="844"/>
      <c r="H39" s="1270"/>
      <c r="I39" s="1270"/>
      <c r="J39" s="1270"/>
      <c r="K39" s="1270"/>
      <c r="L39" s="1270"/>
      <c r="M39" s="1270"/>
      <c r="N39" s="1270"/>
      <c r="O39" s="1270"/>
      <c r="P39" s="1270"/>
    </row>
    <row r="40" spans="3:16" s="798" customFormat="1" x14ac:dyDescent="0.25">
      <c r="C40" s="844"/>
      <c r="D40" s="1236"/>
      <c r="F40" s="844"/>
      <c r="G40" s="844"/>
      <c r="H40" s="1270"/>
      <c r="I40" s="1270"/>
      <c r="J40" s="1270"/>
      <c r="K40" s="1270"/>
      <c r="L40" s="1270"/>
      <c r="M40" s="1270"/>
      <c r="N40" s="1270"/>
      <c r="O40" s="1270"/>
      <c r="P40" s="1270"/>
    </row>
    <row r="41" spans="3:16" s="798" customFormat="1" x14ac:dyDescent="0.25">
      <c r="C41" s="844"/>
      <c r="D41" s="1236"/>
      <c r="F41" s="844"/>
      <c r="G41" s="844"/>
      <c r="H41" s="1270"/>
      <c r="I41" s="1270"/>
      <c r="J41" s="1270"/>
      <c r="K41" s="1270"/>
      <c r="L41" s="1270"/>
      <c r="M41" s="1270"/>
      <c r="N41" s="1270"/>
      <c r="O41" s="1270"/>
      <c r="P41" s="1270"/>
    </row>
    <row r="42" spans="3:16" s="798" customFormat="1" x14ac:dyDescent="0.25">
      <c r="C42" s="844"/>
      <c r="D42" s="1236"/>
      <c r="F42" s="844"/>
      <c r="G42" s="844"/>
      <c r="H42" s="1270"/>
      <c r="I42" s="1270"/>
      <c r="J42" s="1270"/>
      <c r="K42" s="1270"/>
      <c r="L42" s="1270"/>
      <c r="M42" s="1270"/>
      <c r="N42" s="1270"/>
      <c r="O42" s="1270"/>
      <c r="P42" s="1270"/>
    </row>
    <row r="43" spans="3:16" s="798" customFormat="1" x14ac:dyDescent="0.25">
      <c r="C43" s="844"/>
      <c r="D43" s="1236"/>
      <c r="F43" s="844"/>
      <c r="G43" s="844"/>
      <c r="H43" s="1270"/>
      <c r="I43" s="1270"/>
      <c r="J43" s="1270"/>
      <c r="K43" s="1270"/>
      <c r="L43" s="1270"/>
      <c r="M43" s="1270"/>
      <c r="N43" s="1270"/>
      <c r="O43" s="1270"/>
      <c r="P43" s="1270"/>
    </row>
    <row r="44" spans="3:16" s="798" customFormat="1" x14ac:dyDescent="0.25">
      <c r="C44" s="844"/>
      <c r="D44" s="1236"/>
      <c r="F44" s="844"/>
      <c r="G44" s="844"/>
      <c r="H44" s="1270"/>
      <c r="I44" s="1270"/>
      <c r="J44" s="1270"/>
      <c r="K44" s="1270"/>
      <c r="L44" s="1270"/>
      <c r="M44" s="1270"/>
      <c r="N44" s="1270"/>
      <c r="O44" s="1270"/>
      <c r="P44" s="1270"/>
    </row>
    <row r="45" spans="3:16" s="798" customFormat="1" x14ac:dyDescent="0.25">
      <c r="C45" s="844"/>
      <c r="D45" s="1236"/>
      <c r="F45" s="844"/>
      <c r="G45" s="844"/>
      <c r="H45" s="1270"/>
      <c r="I45" s="1270"/>
      <c r="J45" s="1270"/>
      <c r="K45" s="1270"/>
      <c r="L45" s="1270"/>
      <c r="M45" s="1270"/>
      <c r="N45" s="1270"/>
      <c r="O45" s="1270"/>
      <c r="P45" s="1270"/>
    </row>
    <row r="46" spans="3:16" s="798" customFormat="1" x14ac:dyDescent="0.25">
      <c r="C46" s="844"/>
      <c r="D46" s="1236"/>
      <c r="F46" s="844"/>
      <c r="G46" s="844"/>
      <c r="H46" s="1270"/>
      <c r="I46" s="1270"/>
      <c r="J46" s="1270"/>
      <c r="K46" s="1270"/>
      <c r="L46" s="1270"/>
      <c r="M46" s="1270"/>
      <c r="N46" s="1270"/>
      <c r="O46" s="1270"/>
      <c r="P46" s="1270"/>
    </row>
    <row r="47" spans="3:16" s="798" customFormat="1" x14ac:dyDescent="0.25">
      <c r="C47" s="844"/>
      <c r="D47" s="1236"/>
      <c r="F47" s="844"/>
      <c r="G47" s="844"/>
      <c r="H47" s="1270"/>
      <c r="I47" s="1270"/>
      <c r="J47" s="1270"/>
      <c r="K47" s="1270"/>
      <c r="L47" s="1270"/>
      <c r="M47" s="1270"/>
      <c r="N47" s="1270"/>
      <c r="O47" s="1270"/>
      <c r="P47" s="1270"/>
    </row>
    <row r="48" spans="3:16" s="798" customFormat="1" x14ac:dyDescent="0.25">
      <c r="C48" s="844"/>
      <c r="D48" s="1236"/>
      <c r="F48" s="844"/>
      <c r="G48" s="844"/>
      <c r="H48" s="1270"/>
      <c r="I48" s="1270"/>
      <c r="J48" s="1270"/>
      <c r="K48" s="1270"/>
      <c r="L48" s="1270"/>
      <c r="M48" s="1270"/>
      <c r="N48" s="1270"/>
      <c r="O48" s="1270"/>
      <c r="P48" s="1270"/>
    </row>
    <row r="49" spans="3:16" s="798" customFormat="1" x14ac:dyDescent="0.25">
      <c r="C49" s="844"/>
      <c r="D49" s="1236"/>
      <c r="F49" s="844"/>
      <c r="G49" s="844"/>
      <c r="H49" s="1270"/>
      <c r="I49" s="1270"/>
      <c r="J49" s="1270"/>
      <c r="K49" s="1270"/>
      <c r="L49" s="1270"/>
      <c r="M49" s="1270"/>
      <c r="N49" s="1270"/>
      <c r="O49" s="1270"/>
      <c r="P49" s="1270"/>
    </row>
    <row r="50" spans="3:16" s="798" customFormat="1" x14ac:dyDescent="0.25">
      <c r="C50" s="844"/>
      <c r="D50" s="1236"/>
      <c r="F50" s="844"/>
      <c r="G50" s="844"/>
      <c r="H50" s="1270"/>
      <c r="I50" s="1270"/>
      <c r="J50" s="1270"/>
      <c r="K50" s="1270"/>
      <c r="L50" s="1270"/>
      <c r="M50" s="1270"/>
      <c r="N50" s="1270"/>
      <c r="O50" s="1270"/>
      <c r="P50" s="1270"/>
    </row>
    <row r="51" spans="3:16" s="798" customFormat="1" x14ac:dyDescent="0.25">
      <c r="C51" s="844"/>
      <c r="D51" s="1236"/>
      <c r="F51" s="844"/>
      <c r="G51" s="844"/>
      <c r="H51" s="1270"/>
      <c r="I51" s="1270"/>
      <c r="J51" s="1270"/>
      <c r="K51" s="1270"/>
      <c r="L51" s="1270"/>
      <c r="M51" s="1270"/>
      <c r="N51" s="1270"/>
      <c r="O51" s="1270"/>
      <c r="P51" s="1270"/>
    </row>
    <row r="52" spans="3:16" s="798" customFormat="1" x14ac:dyDescent="0.25">
      <c r="C52" s="844"/>
      <c r="D52" s="1236"/>
      <c r="F52" s="844"/>
      <c r="G52" s="844"/>
      <c r="H52" s="1270"/>
      <c r="I52" s="1270"/>
      <c r="J52" s="1270"/>
      <c r="K52" s="1270"/>
      <c r="L52" s="1270"/>
      <c r="M52" s="1270"/>
      <c r="N52" s="1270"/>
      <c r="O52" s="1270"/>
      <c r="P52" s="1270"/>
    </row>
    <row r="53" spans="3:16" s="798" customFormat="1" x14ac:dyDescent="0.25">
      <c r="C53" s="844"/>
      <c r="D53" s="1236"/>
      <c r="F53" s="844"/>
      <c r="G53" s="844"/>
      <c r="H53" s="1270"/>
      <c r="I53" s="1270"/>
      <c r="J53" s="1270"/>
      <c r="K53" s="1270"/>
      <c r="L53" s="1270"/>
      <c r="M53" s="1270"/>
      <c r="N53" s="1270"/>
      <c r="O53" s="1270"/>
      <c r="P53" s="1270"/>
    </row>
    <row r="54" spans="3:16" s="798" customFormat="1" x14ac:dyDescent="0.25">
      <c r="C54" s="844"/>
      <c r="D54" s="1236"/>
      <c r="F54" s="844"/>
      <c r="G54" s="844"/>
      <c r="H54" s="1270"/>
      <c r="I54" s="1270"/>
      <c r="J54" s="1270"/>
      <c r="K54" s="1270"/>
      <c r="L54" s="1270"/>
      <c r="M54" s="1270"/>
      <c r="N54" s="1270"/>
      <c r="O54" s="1270"/>
      <c r="P54" s="1270"/>
    </row>
    <row r="55" spans="3:16" s="798" customFormat="1" x14ac:dyDescent="0.25">
      <c r="C55" s="844"/>
      <c r="D55" s="1236"/>
      <c r="F55" s="844"/>
      <c r="G55" s="844"/>
      <c r="H55" s="1270"/>
      <c r="I55" s="1270"/>
      <c r="J55" s="1270"/>
      <c r="K55" s="1270"/>
      <c r="L55" s="1270"/>
      <c r="M55" s="1270"/>
      <c r="N55" s="1270"/>
      <c r="O55" s="1270"/>
      <c r="P55" s="1270"/>
    </row>
    <row r="56" spans="3:16" s="798" customFormat="1" x14ac:dyDescent="0.25">
      <c r="C56" s="844"/>
      <c r="D56" s="1236"/>
      <c r="F56" s="844"/>
      <c r="G56" s="844"/>
      <c r="H56" s="1270"/>
      <c r="I56" s="1270"/>
      <c r="J56" s="1270"/>
      <c r="K56" s="1270"/>
      <c r="L56" s="1270"/>
      <c r="M56" s="1270"/>
      <c r="N56" s="1270"/>
      <c r="O56" s="1270"/>
      <c r="P56" s="1270"/>
    </row>
    <row r="57" spans="3:16" s="798" customFormat="1" x14ac:dyDescent="0.25">
      <c r="C57" s="844"/>
      <c r="D57" s="1236"/>
      <c r="F57" s="844"/>
      <c r="G57" s="844"/>
      <c r="H57" s="1270"/>
      <c r="I57" s="1270"/>
      <c r="J57" s="1270"/>
      <c r="K57" s="1270"/>
      <c r="L57" s="1270"/>
      <c r="M57" s="1270"/>
      <c r="N57" s="1270"/>
      <c r="O57" s="1270"/>
      <c r="P57" s="1270"/>
    </row>
    <row r="58" spans="3:16" s="798" customFormat="1" x14ac:dyDescent="0.25">
      <c r="C58" s="844"/>
      <c r="D58" s="1236"/>
      <c r="F58" s="844"/>
      <c r="G58" s="844"/>
      <c r="H58" s="1270"/>
      <c r="I58" s="1270"/>
      <c r="J58" s="1270"/>
      <c r="K58" s="1270"/>
      <c r="L58" s="1270"/>
      <c r="M58" s="1270"/>
      <c r="N58" s="1270"/>
      <c r="O58" s="1270"/>
      <c r="P58" s="1270"/>
    </row>
    <row r="59" spans="3:16" s="798" customFormat="1" x14ac:dyDescent="0.25">
      <c r="C59" s="844"/>
      <c r="D59" s="1236"/>
      <c r="F59" s="844"/>
      <c r="G59" s="844"/>
      <c r="H59" s="1270"/>
      <c r="I59" s="1270"/>
      <c r="J59" s="1270"/>
      <c r="K59" s="1270"/>
      <c r="L59" s="1270"/>
      <c r="M59" s="1270"/>
      <c r="N59" s="1270"/>
      <c r="O59" s="1270"/>
      <c r="P59" s="1270"/>
    </row>
    <row r="60" spans="3:16" s="798" customFormat="1" x14ac:dyDescent="0.25">
      <c r="C60" s="844"/>
      <c r="D60" s="1236"/>
      <c r="F60" s="844"/>
      <c r="G60" s="844"/>
      <c r="H60" s="1270"/>
      <c r="I60" s="1270"/>
      <c r="J60" s="1270"/>
      <c r="K60" s="1270"/>
      <c r="L60" s="1270"/>
      <c r="M60" s="1270"/>
      <c r="N60" s="1270"/>
      <c r="O60" s="1270"/>
      <c r="P60" s="1270"/>
    </row>
    <row r="61" spans="3:16" s="798" customFormat="1" x14ac:dyDescent="0.25">
      <c r="C61" s="844"/>
      <c r="D61" s="1236"/>
      <c r="F61" s="844"/>
      <c r="G61" s="844"/>
      <c r="H61" s="1270"/>
      <c r="I61" s="1270"/>
      <c r="J61" s="1270"/>
      <c r="K61" s="1270"/>
      <c r="L61" s="1270"/>
      <c r="M61" s="1270"/>
      <c r="N61" s="1270"/>
      <c r="O61" s="1270"/>
      <c r="P61" s="1270"/>
    </row>
    <row r="62" spans="3:16" s="798" customFormat="1" x14ac:dyDescent="0.25">
      <c r="C62" s="844"/>
      <c r="D62" s="1236"/>
      <c r="F62" s="844"/>
      <c r="G62" s="844"/>
      <c r="H62" s="1270"/>
      <c r="I62" s="1270"/>
      <c r="J62" s="1270"/>
      <c r="K62" s="1270"/>
      <c r="L62" s="1270"/>
      <c r="M62" s="1270"/>
      <c r="N62" s="1270"/>
      <c r="O62" s="1270"/>
      <c r="P62" s="1270"/>
    </row>
    <row r="63" spans="3:16" s="798" customFormat="1" x14ac:dyDescent="0.25">
      <c r="C63" s="844"/>
      <c r="D63" s="1236"/>
      <c r="F63" s="844"/>
      <c r="G63" s="844"/>
      <c r="H63" s="1270"/>
      <c r="I63" s="1270"/>
      <c r="J63" s="1270"/>
      <c r="K63" s="1270"/>
      <c r="L63" s="1270"/>
      <c r="M63" s="1270"/>
      <c r="N63" s="1270"/>
      <c r="O63" s="1270"/>
      <c r="P63" s="1270"/>
    </row>
    <row r="64" spans="3:16" s="798" customFormat="1" x14ac:dyDescent="0.25">
      <c r="C64" s="844"/>
      <c r="D64" s="1236"/>
      <c r="F64" s="844"/>
      <c r="G64" s="844"/>
      <c r="H64" s="1270"/>
      <c r="I64" s="1270"/>
      <c r="J64" s="1270"/>
      <c r="K64" s="1270"/>
      <c r="L64" s="1270"/>
      <c r="M64" s="1270"/>
      <c r="N64" s="1270"/>
      <c r="O64" s="1270"/>
      <c r="P64" s="1270"/>
    </row>
    <row r="65" spans="3:16" s="798" customFormat="1" x14ac:dyDescent="0.25">
      <c r="C65" s="844"/>
      <c r="D65" s="1236"/>
      <c r="F65" s="844"/>
      <c r="G65" s="844"/>
      <c r="H65" s="1270"/>
      <c r="I65" s="1270"/>
      <c r="J65" s="1270"/>
      <c r="K65" s="1270"/>
      <c r="L65" s="1270"/>
      <c r="M65" s="1270"/>
      <c r="N65" s="1270"/>
      <c r="O65" s="1270"/>
      <c r="P65" s="1270"/>
    </row>
    <row r="66" spans="3:16" s="798" customFormat="1" x14ac:dyDescent="0.25">
      <c r="C66" s="844"/>
      <c r="D66" s="1236"/>
      <c r="F66" s="844"/>
      <c r="G66" s="844"/>
      <c r="H66" s="1270"/>
      <c r="I66" s="1270"/>
      <c r="J66" s="1270"/>
      <c r="K66" s="1270"/>
      <c r="L66" s="1270"/>
      <c r="M66" s="1270"/>
      <c r="N66" s="1270"/>
      <c r="O66" s="1270"/>
      <c r="P66" s="1270"/>
    </row>
    <row r="67" spans="3:16" s="798" customFormat="1" x14ac:dyDescent="0.25">
      <c r="C67" s="844"/>
      <c r="D67" s="1236"/>
      <c r="F67" s="844"/>
      <c r="G67" s="844"/>
      <c r="H67" s="1270"/>
      <c r="I67" s="1270"/>
      <c r="J67" s="1270"/>
      <c r="K67" s="1270"/>
      <c r="L67" s="1270"/>
      <c r="M67" s="1270"/>
      <c r="N67" s="1270"/>
      <c r="O67" s="1270"/>
      <c r="P67" s="1270"/>
    </row>
    <row r="68" spans="3:16" s="798" customFormat="1" x14ac:dyDescent="0.25">
      <c r="C68" s="844"/>
      <c r="D68" s="1236"/>
      <c r="F68" s="844"/>
      <c r="G68" s="844"/>
      <c r="H68" s="1270"/>
      <c r="I68" s="1270"/>
      <c r="J68" s="1270"/>
      <c r="K68" s="1270"/>
      <c r="L68" s="1270"/>
      <c r="M68" s="1270"/>
      <c r="N68" s="1270"/>
      <c r="O68" s="1270"/>
      <c r="P68" s="1270"/>
    </row>
    <row r="69" spans="3:16" s="798" customFormat="1" x14ac:dyDescent="0.25">
      <c r="C69" s="844"/>
      <c r="D69" s="1236"/>
      <c r="F69" s="844"/>
      <c r="G69" s="844"/>
      <c r="H69" s="1270"/>
      <c r="I69" s="1270"/>
      <c r="J69" s="1270"/>
      <c r="K69" s="1270"/>
      <c r="L69" s="1270"/>
      <c r="M69" s="1270"/>
      <c r="N69" s="1270"/>
      <c r="O69" s="1270"/>
      <c r="P69" s="1270"/>
    </row>
    <row r="70" spans="3:16" s="798" customFormat="1" x14ac:dyDescent="0.25">
      <c r="C70" s="844"/>
      <c r="D70" s="1236"/>
      <c r="F70" s="844"/>
      <c r="G70" s="844"/>
      <c r="H70" s="1270"/>
      <c r="I70" s="1270"/>
      <c r="J70" s="1270"/>
      <c r="K70" s="1270"/>
      <c r="L70" s="1270"/>
      <c r="M70" s="1270"/>
      <c r="N70" s="1270"/>
      <c r="O70" s="1270"/>
      <c r="P70" s="1270"/>
    </row>
    <row r="71" spans="3:16" s="798" customFormat="1" x14ac:dyDescent="0.25">
      <c r="C71" s="844"/>
      <c r="D71" s="1236"/>
      <c r="F71" s="844"/>
      <c r="G71" s="844"/>
      <c r="H71" s="1270"/>
      <c r="I71" s="1270"/>
      <c r="J71" s="1270"/>
      <c r="K71" s="1270"/>
      <c r="L71" s="1270"/>
      <c r="M71" s="1270"/>
      <c r="N71" s="1270"/>
      <c r="O71" s="1270"/>
      <c r="P71" s="1270"/>
    </row>
    <row r="72" spans="3:16" s="798" customFormat="1" x14ac:dyDescent="0.25">
      <c r="C72" s="844"/>
      <c r="D72" s="1236"/>
      <c r="F72" s="844"/>
      <c r="G72" s="844"/>
      <c r="H72" s="1270"/>
      <c r="I72" s="1270"/>
      <c r="J72" s="1270"/>
      <c r="K72" s="1270"/>
      <c r="L72" s="1270"/>
      <c r="M72" s="1270"/>
      <c r="N72" s="1270"/>
      <c r="O72" s="1270"/>
      <c r="P72" s="1270"/>
    </row>
    <row r="73" spans="3:16" s="798" customFormat="1" x14ac:dyDescent="0.25">
      <c r="C73" s="844"/>
      <c r="D73" s="1236"/>
      <c r="F73" s="844"/>
      <c r="G73" s="844"/>
      <c r="H73" s="1270"/>
      <c r="I73" s="1270"/>
      <c r="J73" s="1270"/>
      <c r="K73" s="1270"/>
      <c r="L73" s="1270"/>
      <c r="M73" s="1270"/>
      <c r="N73" s="1270"/>
      <c r="O73" s="1270"/>
      <c r="P73" s="1270"/>
    </row>
    <row r="74" spans="3:16" s="798" customFormat="1" x14ac:dyDescent="0.25">
      <c r="C74" s="844"/>
      <c r="D74" s="1236"/>
      <c r="F74" s="844"/>
      <c r="G74" s="844"/>
      <c r="H74" s="1270"/>
      <c r="I74" s="1270"/>
      <c r="J74" s="1270"/>
      <c r="K74" s="1270"/>
      <c r="L74" s="1270"/>
      <c r="M74" s="1270"/>
      <c r="N74" s="1270"/>
      <c r="O74" s="1270"/>
      <c r="P74" s="1270"/>
    </row>
    <row r="75" spans="3:16" s="798" customFormat="1" x14ac:dyDescent="0.25">
      <c r="D75" s="1236"/>
      <c r="F75" s="844"/>
      <c r="G75" s="844"/>
      <c r="H75" s="1270"/>
      <c r="I75" s="1270"/>
      <c r="J75" s="1270"/>
      <c r="K75" s="1270"/>
      <c r="L75" s="1270"/>
      <c r="M75" s="1270"/>
      <c r="N75" s="1270"/>
      <c r="O75" s="1270"/>
      <c r="P75" s="1270"/>
    </row>
    <row r="76" spans="3:16" s="798" customFormat="1" x14ac:dyDescent="0.25">
      <c r="D76" s="1236"/>
      <c r="F76" s="844"/>
      <c r="G76" s="844"/>
      <c r="H76" s="1270"/>
      <c r="I76" s="1270"/>
      <c r="J76" s="1270"/>
      <c r="K76" s="1270"/>
      <c r="L76" s="1270"/>
      <c r="M76" s="1270"/>
      <c r="N76" s="1270"/>
      <c r="O76" s="1270"/>
      <c r="P76" s="1270"/>
    </row>
    <row r="77" spans="3:16" s="798" customFormat="1" x14ac:dyDescent="0.25">
      <c r="D77" s="1236"/>
      <c r="F77" s="844"/>
      <c r="G77" s="844"/>
      <c r="H77" s="1270"/>
      <c r="I77" s="1270"/>
      <c r="J77" s="1270"/>
      <c r="K77" s="1270"/>
      <c r="L77" s="1270"/>
      <c r="M77" s="1270"/>
      <c r="N77" s="1270"/>
      <c r="O77" s="1270"/>
      <c r="P77" s="1270"/>
    </row>
    <row r="78" spans="3:16" s="798" customFormat="1" x14ac:dyDescent="0.25">
      <c r="D78" s="1236"/>
      <c r="F78" s="844"/>
      <c r="G78" s="844"/>
      <c r="H78" s="1270"/>
      <c r="I78" s="1270"/>
      <c r="J78" s="1270"/>
      <c r="K78" s="1270"/>
      <c r="L78" s="1270"/>
      <c r="M78" s="1270"/>
      <c r="N78" s="1270"/>
      <c r="O78" s="1270"/>
      <c r="P78" s="1270"/>
    </row>
    <row r="79" spans="3:16" s="798" customFormat="1" x14ac:dyDescent="0.25">
      <c r="D79" s="1236"/>
      <c r="F79" s="844"/>
      <c r="G79" s="844"/>
      <c r="H79" s="1270"/>
      <c r="I79" s="1270"/>
      <c r="J79" s="1270"/>
      <c r="K79" s="1270"/>
      <c r="L79" s="1270"/>
      <c r="M79" s="1270"/>
      <c r="N79" s="1270"/>
      <c r="O79" s="1270"/>
      <c r="P79" s="1270"/>
    </row>
    <row r="80" spans="3:16" s="798" customFormat="1" x14ac:dyDescent="0.25">
      <c r="D80" s="1236"/>
      <c r="F80" s="844"/>
      <c r="G80" s="844"/>
      <c r="H80" s="1270"/>
      <c r="I80" s="1270"/>
      <c r="J80" s="1270"/>
      <c r="K80" s="1270"/>
      <c r="L80" s="1270"/>
      <c r="M80" s="1270"/>
      <c r="N80" s="1270"/>
      <c r="O80" s="1270"/>
      <c r="P80" s="1270"/>
    </row>
    <row r="81" spans="4:16" s="798" customFormat="1" x14ac:dyDescent="0.25">
      <c r="D81" s="1236"/>
      <c r="F81" s="844"/>
      <c r="G81" s="844"/>
      <c r="H81" s="1270"/>
      <c r="I81" s="1270"/>
      <c r="J81" s="1270"/>
      <c r="K81" s="1270"/>
      <c r="L81" s="1270"/>
      <c r="M81" s="1270"/>
      <c r="N81" s="1270"/>
      <c r="O81" s="1270"/>
      <c r="P81" s="1270"/>
    </row>
    <row r="82" spans="4:16" s="798" customFormat="1" x14ac:dyDescent="0.25">
      <c r="D82" s="1236"/>
      <c r="H82" s="1270"/>
      <c r="I82" s="1270"/>
      <c r="J82" s="1270"/>
      <c r="K82" s="1270"/>
      <c r="L82" s="1270"/>
      <c r="M82" s="1270"/>
      <c r="N82" s="1270"/>
      <c r="O82" s="1270"/>
      <c r="P82" s="1270"/>
    </row>
    <row r="83" spans="4:16" s="798" customFormat="1" x14ac:dyDescent="0.25">
      <c r="D83" s="1236"/>
      <c r="H83" s="1270"/>
      <c r="I83" s="1270"/>
      <c r="J83" s="1270"/>
      <c r="K83" s="1270"/>
      <c r="L83" s="1270"/>
      <c r="M83" s="1270"/>
      <c r="N83" s="1270"/>
      <c r="O83" s="1270"/>
      <c r="P83" s="1270"/>
    </row>
    <row r="84" spans="4:16" s="798" customFormat="1" x14ac:dyDescent="0.25">
      <c r="D84" s="1236"/>
      <c r="H84" s="1270"/>
      <c r="I84" s="1270"/>
      <c r="J84" s="1270"/>
      <c r="K84" s="1270"/>
      <c r="L84" s="1270"/>
      <c r="M84" s="1270"/>
      <c r="N84" s="1270"/>
      <c r="O84" s="1270"/>
      <c r="P84" s="1270"/>
    </row>
    <row r="85" spans="4:16" s="798" customFormat="1" x14ac:dyDescent="0.25">
      <c r="D85" s="1236"/>
      <c r="H85" s="1270"/>
      <c r="I85" s="1270"/>
      <c r="J85" s="1270"/>
      <c r="K85" s="1270"/>
      <c r="L85" s="1270"/>
      <c r="M85" s="1270"/>
      <c r="N85" s="1270"/>
      <c r="O85" s="1270"/>
      <c r="P85" s="1270"/>
    </row>
    <row r="86" spans="4:16" s="798" customFormat="1" x14ac:dyDescent="0.25">
      <c r="D86" s="1236"/>
      <c r="H86" s="1270"/>
      <c r="I86" s="1270"/>
      <c r="J86" s="1270"/>
      <c r="K86" s="1270"/>
      <c r="L86" s="1270"/>
      <c r="M86" s="1270"/>
      <c r="N86" s="1270"/>
      <c r="O86" s="1270"/>
      <c r="P86" s="1270"/>
    </row>
    <row r="87" spans="4:16" s="798" customFormat="1" x14ac:dyDescent="0.25">
      <c r="D87" s="1236"/>
      <c r="H87" s="1270"/>
      <c r="I87" s="1270"/>
      <c r="J87" s="1270"/>
      <c r="K87" s="1270"/>
      <c r="L87" s="1270"/>
      <c r="M87" s="1270"/>
      <c r="N87" s="1270"/>
      <c r="O87" s="1270"/>
      <c r="P87" s="1270"/>
    </row>
    <row r="88" spans="4:16" s="798" customFormat="1" x14ac:dyDescent="0.25">
      <c r="D88" s="1236"/>
      <c r="H88" s="1270"/>
      <c r="I88" s="1270"/>
      <c r="J88" s="1270"/>
      <c r="K88" s="1270"/>
      <c r="L88" s="1270"/>
      <c r="M88" s="1270"/>
      <c r="N88" s="1270"/>
      <c r="O88" s="1270"/>
      <c r="P88" s="1270"/>
    </row>
    <row r="89" spans="4:16" s="798" customFormat="1" x14ac:dyDescent="0.25">
      <c r="D89" s="1236"/>
      <c r="H89" s="1270"/>
      <c r="I89" s="1270"/>
      <c r="J89" s="1270"/>
      <c r="K89" s="1270"/>
      <c r="L89" s="1270"/>
      <c r="M89" s="1270"/>
      <c r="N89" s="1270"/>
      <c r="O89" s="1270"/>
      <c r="P89" s="1270"/>
    </row>
    <row r="90" spans="4:16" s="798" customFormat="1" x14ac:dyDescent="0.25">
      <c r="D90" s="1236"/>
      <c r="H90" s="1270"/>
      <c r="I90" s="1270"/>
      <c r="J90" s="1270"/>
      <c r="K90" s="1270"/>
      <c r="L90" s="1270"/>
      <c r="M90" s="1270"/>
      <c r="N90" s="1270"/>
      <c r="O90" s="1270"/>
      <c r="P90" s="1270"/>
    </row>
    <row r="91" spans="4:16" s="798" customFormat="1" x14ac:dyDescent="0.25">
      <c r="D91" s="1236"/>
      <c r="H91" s="1270"/>
      <c r="I91" s="1270"/>
      <c r="J91" s="1270"/>
      <c r="K91" s="1270"/>
      <c r="L91" s="1270"/>
      <c r="M91" s="1270"/>
      <c r="N91" s="1270"/>
      <c r="O91" s="1270"/>
      <c r="P91" s="1270"/>
    </row>
    <row r="92" spans="4:16" s="687" customFormat="1" x14ac:dyDescent="0.2">
      <c r="D92" s="1237"/>
      <c r="H92" s="1271"/>
      <c r="I92" s="1271"/>
      <c r="J92" s="1271"/>
      <c r="K92" s="1271"/>
      <c r="L92" s="1271"/>
      <c r="M92" s="1271"/>
      <c r="N92" s="1271"/>
      <c r="O92" s="1271"/>
      <c r="P92" s="1271"/>
    </row>
    <row r="93" spans="4:16" s="687" customFormat="1" x14ac:dyDescent="0.2">
      <c r="D93" s="1237"/>
      <c r="H93" s="1271"/>
      <c r="I93" s="1271"/>
      <c r="J93" s="1271"/>
      <c r="K93" s="1271"/>
      <c r="L93" s="1271"/>
      <c r="M93" s="1271"/>
      <c r="N93" s="1271"/>
      <c r="O93" s="1271"/>
      <c r="P93" s="1271"/>
    </row>
    <row r="94" spans="4:16" s="687" customFormat="1" x14ac:dyDescent="0.2">
      <c r="D94" s="1237"/>
      <c r="H94" s="1271"/>
      <c r="I94" s="1271"/>
      <c r="J94" s="1271"/>
      <c r="K94" s="1271"/>
      <c r="L94" s="1271"/>
      <c r="M94" s="1271"/>
      <c r="N94" s="1271"/>
      <c r="O94" s="1271"/>
      <c r="P94" s="1271"/>
    </row>
    <row r="95" spans="4:16" s="687" customFormat="1" x14ac:dyDescent="0.2">
      <c r="D95" s="1237"/>
      <c r="H95" s="1271"/>
      <c r="I95" s="1271"/>
      <c r="J95" s="1271"/>
      <c r="K95" s="1271"/>
      <c r="L95" s="1271"/>
      <c r="M95" s="1271"/>
      <c r="N95" s="1271"/>
      <c r="O95" s="1271"/>
      <c r="P95" s="1271"/>
    </row>
    <row r="96" spans="4:16" s="687" customFormat="1" x14ac:dyDescent="0.2">
      <c r="D96" s="1237"/>
      <c r="H96" s="1271"/>
      <c r="I96" s="1271"/>
      <c r="J96" s="1271"/>
      <c r="K96" s="1271"/>
      <c r="L96" s="1271"/>
      <c r="M96" s="1271"/>
      <c r="N96" s="1271"/>
      <c r="O96" s="1271"/>
      <c r="P96" s="1271"/>
    </row>
    <row r="97" spans="4:16" s="687" customFormat="1" x14ac:dyDescent="0.2">
      <c r="D97" s="1237"/>
      <c r="H97" s="1271"/>
      <c r="I97" s="1271"/>
      <c r="J97" s="1271"/>
      <c r="K97" s="1271"/>
      <c r="L97" s="1271"/>
      <c r="M97" s="1271"/>
      <c r="N97" s="1271"/>
      <c r="O97" s="1271"/>
      <c r="P97" s="1271"/>
    </row>
    <row r="98" spans="4:16" s="687" customFormat="1" x14ac:dyDescent="0.2">
      <c r="D98" s="1240"/>
      <c r="H98" s="1271"/>
      <c r="I98" s="1271"/>
      <c r="J98" s="1271"/>
      <c r="K98" s="1271"/>
      <c r="L98" s="1271"/>
      <c r="M98" s="1271"/>
      <c r="N98" s="1271"/>
      <c r="O98" s="1271"/>
      <c r="P98" s="1271"/>
    </row>
    <row r="99" spans="4:16" s="687" customFormat="1" x14ac:dyDescent="0.2">
      <c r="D99" s="1240"/>
      <c r="H99" s="1271"/>
      <c r="I99" s="1271"/>
      <c r="J99" s="1271"/>
      <c r="K99" s="1271"/>
      <c r="L99" s="1271"/>
      <c r="M99" s="1271"/>
      <c r="N99" s="1271"/>
      <c r="O99" s="1271"/>
      <c r="P99" s="1271"/>
    </row>
    <row r="100" spans="4:16" s="687" customFormat="1" x14ac:dyDescent="0.2">
      <c r="D100" s="1240"/>
      <c r="H100" s="1271"/>
      <c r="I100" s="1271"/>
      <c r="J100" s="1271"/>
      <c r="K100" s="1271"/>
      <c r="L100" s="1271"/>
      <c r="M100" s="1271"/>
      <c r="N100" s="1271"/>
      <c r="O100" s="1271"/>
      <c r="P100" s="1271"/>
    </row>
  </sheetData>
  <mergeCells count="1">
    <mergeCell ref="C1:Q1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55" orientation="landscape" r:id="rId1"/>
  <headerFooter>
    <oddFooter>&amp;C&amp;Z&amp;F\&amp;A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9"/>
  <sheetViews>
    <sheetView topLeftCell="D1" zoomScale="80" zoomScaleNormal="80" workbookViewId="0">
      <selection activeCell="D32" sqref="A32:XFD35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863" customWidth="1"/>
    <col min="7" max="7" width="12.140625" style="863" hidden="1" customWidth="1"/>
    <col min="8" max="8" width="12.140625" style="1241" hidden="1" customWidth="1"/>
    <col min="9" max="10" width="10.7109375" style="1241" hidden="1" customWidth="1"/>
    <col min="11" max="11" width="9.7109375" style="1241" customWidth="1"/>
    <col min="12" max="12" width="9.7109375" style="1241" hidden="1" customWidth="1"/>
    <col min="13" max="13" width="12.140625" style="1241" hidden="1" customWidth="1"/>
    <col min="14" max="14" width="9.7109375" style="1241" hidden="1" customWidth="1"/>
    <col min="15" max="15" width="10.7109375" style="1241" customWidth="1"/>
    <col min="16" max="16" width="5.7109375" style="1241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tr">
        <f>'14101'!C1</f>
        <v>COMMUNITY AND WELLBEING</v>
      </c>
      <c r="D1" s="2016"/>
      <c r="E1" s="2016"/>
      <c r="F1" s="2016"/>
      <c r="G1" s="2016"/>
      <c r="H1" s="2016"/>
      <c r="I1" s="2016"/>
      <c r="J1" s="2016"/>
      <c r="K1" s="2016"/>
      <c r="L1" s="2016"/>
      <c r="M1" s="2016"/>
      <c r="N1" s="2016"/>
      <c r="O1" s="2016"/>
      <c r="P1" s="2016"/>
      <c r="Q1" s="2017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30701</v>
      </c>
      <c r="E2" s="692" t="s">
        <v>7577</v>
      </c>
      <c r="F2" s="693"/>
      <c r="G2" s="693"/>
      <c r="H2" s="1201"/>
      <c r="I2" s="1201"/>
      <c r="J2" s="1201"/>
      <c r="K2" s="1201"/>
      <c r="L2" s="1201"/>
      <c r="M2" s="1201"/>
      <c r="N2" s="1201"/>
      <c r="O2" s="1201"/>
      <c r="P2" s="1201"/>
      <c r="Q2" s="1202"/>
    </row>
    <row r="3" spans="1:17" s="711" customFormat="1" ht="42" customHeight="1" x14ac:dyDescent="0.2">
      <c r="A3" s="1203" t="str">
        <f>'Comm&amp;Wellbeing'!B4</f>
        <v>Original Budget 2019-20</v>
      </c>
      <c r="B3" s="1204" t="str">
        <f>'Comm&amp;Wellbeing'!C4</f>
        <v>Revised Budget 2019-20</v>
      </c>
      <c r="C3" s="589" t="str">
        <f>'Comm&amp;Wellbeing'!D4</f>
        <v>PY GRNI
Actual
2019-20</v>
      </c>
      <c r="D3" s="700" t="s">
        <v>6256</v>
      </c>
      <c r="E3" s="1117" t="s">
        <v>3020</v>
      </c>
      <c r="F3" s="1154" t="str">
        <f>'Comm&amp;Wellbeing'!G4</f>
        <v>Original Budget
2020-21</v>
      </c>
      <c r="G3" s="592" t="str">
        <f>'Comm&amp;Wellbeing'!H4</f>
        <v>Actual Committed
to Sep 2020</v>
      </c>
      <c r="H3" s="1155" t="str">
        <f>'Comm&amp;Wellbeing'!I4</f>
        <v>Variance
Act v Orig
to Sep 2020</v>
      </c>
      <c r="I3" s="1119" t="str">
        <f>'Comm&amp;Wellbeing'!J4</f>
        <v>Forecast
less Orig
2020-21</v>
      </c>
      <c r="J3" s="1120" t="str">
        <f>'Comm&amp;Wellbeing'!K4</f>
        <v>Forecast Full Year
2020-21</v>
      </c>
      <c r="K3" s="705" t="str">
        <f>'Comm&amp;Wellbeing'!L4</f>
        <v>Revised Budget 2020/21</v>
      </c>
      <c r="L3" s="1085" t="str">
        <f>'Comm&amp;Wellbeing'!M4</f>
        <v>2021-22
Savings
Plan</v>
      </c>
      <c r="M3" s="1086" t="str">
        <f>'Comm&amp;Wellbeing'!N4</f>
        <v>2021-22 Permanent Growth</v>
      </c>
      <c r="N3" s="704" t="str">
        <f>'Comm&amp;Wellbeing'!O4</f>
        <v>2021-22
One-off
Growth</v>
      </c>
      <c r="O3" s="705" t="str">
        <f>'Comm&amp;Wellbeing'!P4</f>
        <v>Budget 2021/22</v>
      </c>
      <c r="P3" s="903" t="s">
        <v>7229</v>
      </c>
      <c r="Q3" s="1121" t="s">
        <v>7230</v>
      </c>
    </row>
    <row r="4" spans="1:17" s="711" customFormat="1" ht="13.5" customHeight="1" thickBot="1" x14ac:dyDescent="0.25">
      <c r="A4" s="1242" t="s">
        <v>0</v>
      </c>
      <c r="B4" s="1243" t="s">
        <v>0</v>
      </c>
      <c r="C4" s="1244" t="s">
        <v>0</v>
      </c>
      <c r="D4" s="715"/>
      <c r="E4" s="1245"/>
      <c r="F4" s="1244" t="s">
        <v>0</v>
      </c>
      <c r="G4" s="1246" t="s">
        <v>0</v>
      </c>
      <c r="H4" s="1247" t="s">
        <v>0</v>
      </c>
      <c r="I4" s="1248" t="s">
        <v>0</v>
      </c>
      <c r="J4" s="1244" t="s">
        <v>0</v>
      </c>
      <c r="K4" s="1088" t="s">
        <v>0</v>
      </c>
      <c r="L4" s="905" t="s">
        <v>0</v>
      </c>
      <c r="M4" s="905" t="s">
        <v>0</v>
      </c>
      <c r="N4" s="719" t="s">
        <v>0</v>
      </c>
      <c r="O4" s="720" t="s">
        <v>0</v>
      </c>
      <c r="P4" s="1242"/>
      <c r="Q4" s="1249"/>
    </row>
    <row r="5" spans="1:17" s="798" customFormat="1" x14ac:dyDescent="0.25">
      <c r="A5" s="919"/>
      <c r="B5" s="725"/>
      <c r="C5" s="735"/>
      <c r="D5" s="829"/>
      <c r="E5" s="1250" t="s">
        <v>1</v>
      </c>
      <c r="F5" s="1211"/>
      <c r="G5" s="1212"/>
      <c r="H5" s="1213"/>
      <c r="I5" s="1251"/>
      <c r="J5" s="1252"/>
      <c r="K5" s="1253"/>
      <c r="L5" s="1254"/>
      <c r="M5" s="1254"/>
      <c r="N5" s="1255"/>
      <c r="O5" s="1253"/>
      <c r="P5" s="1256"/>
      <c r="Q5" s="1257"/>
    </row>
    <row r="6" spans="1:17" s="798" customFormat="1" x14ac:dyDescent="0.25">
      <c r="A6" s="738">
        <f>SUMIF(CW1PY!A:A,D6,CW1PY!D:D)</f>
        <v>0</v>
      </c>
      <c r="B6" s="739">
        <f>SUMIF(CW1PY!A:A,D6,CW1PY!E:E)</f>
        <v>0</v>
      </c>
      <c r="C6" s="1258">
        <f>SUMIF(CW1PY!A:A,D6,CW1PY!C:C)</f>
        <v>0</v>
      </c>
      <c r="D6" s="762">
        <v>307010100</v>
      </c>
      <c r="E6" s="765" t="s">
        <v>2</v>
      </c>
      <c r="F6" s="740">
        <f>SUMIF(CW1FY!A:A,D6,CW1FY!D:D)</f>
        <v>0</v>
      </c>
      <c r="G6" s="739">
        <f>SUMIF(CW1YTD!A:A,D6,CW1YTD!C:C)</f>
        <v>0</v>
      </c>
      <c r="H6" s="743">
        <f t="shared" ref="H6:H14" si="0">G6-F6</f>
        <v>0</v>
      </c>
      <c r="I6" s="744">
        <f t="shared" ref="I6:I14" si="1">J6-F6</f>
        <v>0</v>
      </c>
      <c r="J6" s="740">
        <v>0</v>
      </c>
      <c r="K6" s="740">
        <f t="shared" ref="K6:K14" si="2">F6</f>
        <v>0</v>
      </c>
      <c r="L6" s="745"/>
      <c r="M6" s="745"/>
      <c r="N6" s="744"/>
      <c r="O6" s="740">
        <f t="shared" ref="O6:O14" si="3">SUM(K6:N6)</f>
        <v>0</v>
      </c>
      <c r="P6" s="1259"/>
      <c r="Q6" s="1164"/>
    </row>
    <row r="7" spans="1:17" s="798" customFormat="1" x14ac:dyDescent="0.25">
      <c r="A7" s="738">
        <f>SUMIF(CW1PY!A:A,D7,CW1PY!D:D)</f>
        <v>0</v>
      </c>
      <c r="B7" s="739">
        <f>SUMIF(CW1PY!A:A,D7,CW1PY!E:E)</f>
        <v>0</v>
      </c>
      <c r="C7" s="1258">
        <f>SUMIF(CW1PY!A:A,D7,CW1PY!C:C)</f>
        <v>0</v>
      </c>
      <c r="D7" s="762">
        <v>307010800</v>
      </c>
      <c r="E7" s="765" t="s">
        <v>7578</v>
      </c>
      <c r="F7" s="740">
        <f>SUMIF(CW1FY!A:A,D7,CW1FY!D:D)</f>
        <v>0</v>
      </c>
      <c r="G7" s="739">
        <f>SUMIF(CW1YTD!A:A,D7,CW1YTD!C:C)</f>
        <v>0</v>
      </c>
      <c r="H7" s="743">
        <f t="shared" si="0"/>
        <v>0</v>
      </c>
      <c r="I7" s="744">
        <f t="shared" si="1"/>
        <v>0</v>
      </c>
      <c r="J7" s="740">
        <v>0</v>
      </c>
      <c r="K7" s="740">
        <f t="shared" si="2"/>
        <v>0</v>
      </c>
      <c r="L7" s="745"/>
      <c r="M7" s="745"/>
      <c r="N7" s="744"/>
      <c r="O7" s="740">
        <f t="shared" si="3"/>
        <v>0</v>
      </c>
      <c r="P7" s="1259"/>
      <c r="Q7" s="1164"/>
    </row>
    <row r="8" spans="1:17" s="798" customFormat="1" x14ac:dyDescent="0.25">
      <c r="A8" s="738">
        <f>SUMIF(CW1PY!A:A,D8,CW1PY!D:D)</f>
        <v>0</v>
      </c>
      <c r="B8" s="739">
        <f>SUMIF(CW1PY!A:A,D8,CW1PY!E:E)</f>
        <v>0</v>
      </c>
      <c r="C8" s="1258">
        <f>SUMIF(CW1PY!A:A,D8,CW1PY!C:C)</f>
        <v>75.92</v>
      </c>
      <c r="D8" s="762">
        <v>307012000</v>
      </c>
      <c r="E8" s="765" t="s">
        <v>3056</v>
      </c>
      <c r="F8" s="740">
        <f>SUMIF(CW1FY!A:A,D8,CW1FY!D:D)</f>
        <v>0</v>
      </c>
      <c r="G8" s="739">
        <f>SUMIF(CW1YTD!A:A,D8,CW1YTD!C:C)</f>
        <v>0</v>
      </c>
      <c r="H8" s="743">
        <f t="shared" si="0"/>
        <v>0</v>
      </c>
      <c r="I8" s="744">
        <f t="shared" si="1"/>
        <v>0</v>
      </c>
      <c r="J8" s="740">
        <v>0</v>
      </c>
      <c r="K8" s="740">
        <f t="shared" si="2"/>
        <v>0</v>
      </c>
      <c r="L8" s="745"/>
      <c r="M8" s="745"/>
      <c r="N8" s="744"/>
      <c r="O8" s="740">
        <f t="shared" si="3"/>
        <v>0</v>
      </c>
      <c r="P8" s="1259"/>
      <c r="Q8" s="1164"/>
    </row>
    <row r="9" spans="1:17" s="798" customFormat="1" x14ac:dyDescent="0.25">
      <c r="A9" s="738">
        <f>SUMIF(CW1PY!A:A,D9,CW1PY!D:D)</f>
        <v>200</v>
      </c>
      <c r="B9" s="739">
        <f>SUMIF(CW1PY!A:A,D9,CW1PY!E:E)</f>
        <v>0</v>
      </c>
      <c r="C9" s="1258">
        <f>SUMIF(CW1PY!A:A,D9,CW1PY!C:C)</f>
        <v>0</v>
      </c>
      <c r="D9" s="762">
        <v>307012016</v>
      </c>
      <c r="E9" s="765" t="s">
        <v>7579</v>
      </c>
      <c r="F9" s="740">
        <f>SUMIF(CW1FY!A:A,D9,CW1FY!D:D)</f>
        <v>200</v>
      </c>
      <c r="G9" s="739">
        <f>SUMIF(CW1YTD!A:A,D9,CW1YTD!C:C)</f>
        <v>0</v>
      </c>
      <c r="H9" s="743">
        <f t="shared" si="0"/>
        <v>-200</v>
      </c>
      <c r="I9" s="744">
        <f t="shared" si="1"/>
        <v>-200</v>
      </c>
      <c r="J9" s="740">
        <f>200-200</f>
        <v>0</v>
      </c>
      <c r="K9" s="740">
        <f t="shared" si="2"/>
        <v>200</v>
      </c>
      <c r="L9" s="745"/>
      <c r="M9" s="745"/>
      <c r="N9" s="744"/>
      <c r="O9" s="740">
        <f t="shared" si="3"/>
        <v>200</v>
      </c>
      <c r="P9" s="746"/>
      <c r="Q9" s="1164"/>
    </row>
    <row r="10" spans="1:17" s="798" customFormat="1" x14ac:dyDescent="0.25">
      <c r="A10" s="738">
        <f>SUMIF(CW1PY!A:A,D10,CW1PY!D:D)</f>
        <v>0</v>
      </c>
      <c r="B10" s="739">
        <f>SUMIF(CW1PY!A:A,D10,CW1PY!E:E)</f>
        <v>0</v>
      </c>
      <c r="C10" s="1258">
        <f>SUMIF(CW1PY!A:A,D10,CW1PY!C:C)</f>
        <v>0</v>
      </c>
      <c r="D10" s="762">
        <v>307012421</v>
      </c>
      <c r="E10" s="765" t="s">
        <v>1400</v>
      </c>
      <c r="F10" s="740">
        <f>SUMIF(CW1FY!A:A,D10,CW1FY!D:D)</f>
        <v>0</v>
      </c>
      <c r="G10" s="739">
        <f>SUMIF(CW1YTD!A:A,D10,CW1YTD!C:C)</f>
        <v>0</v>
      </c>
      <c r="H10" s="743">
        <f t="shared" si="0"/>
        <v>0</v>
      </c>
      <c r="I10" s="744">
        <f t="shared" si="1"/>
        <v>0</v>
      </c>
      <c r="J10" s="740">
        <v>0</v>
      </c>
      <c r="K10" s="740">
        <f t="shared" si="2"/>
        <v>0</v>
      </c>
      <c r="L10" s="745"/>
      <c r="M10" s="745"/>
      <c r="N10" s="744"/>
      <c r="O10" s="740">
        <f t="shared" si="3"/>
        <v>0</v>
      </c>
      <c r="P10" s="746"/>
      <c r="Q10" s="1164"/>
    </row>
    <row r="11" spans="1:17" s="798" customFormat="1" x14ac:dyDescent="0.25">
      <c r="A11" s="738">
        <f>SUMIF(CW1PY!A:A,D11,CW1PY!D:D)</f>
        <v>0</v>
      </c>
      <c r="B11" s="739">
        <f>SUMIF(CW1PY!A:A,D11,CW1PY!E:E)</f>
        <v>0</v>
      </c>
      <c r="C11" s="1258">
        <f>SUMIF(CW1PY!A:A,D11,CW1PY!C:C)</f>
        <v>0</v>
      </c>
      <c r="D11" s="762">
        <v>307012440</v>
      </c>
      <c r="E11" s="765" t="s">
        <v>7262</v>
      </c>
      <c r="F11" s="740">
        <f>SUMIF(CW1FY!A:A,D11,CW1FY!D:D)</f>
        <v>0</v>
      </c>
      <c r="G11" s="739">
        <f>SUMIF(CW1YTD!A:A,D11,CW1YTD!C:C)</f>
        <v>0</v>
      </c>
      <c r="H11" s="743">
        <f t="shared" si="0"/>
        <v>0</v>
      </c>
      <c r="I11" s="744">
        <f t="shared" si="1"/>
        <v>0</v>
      </c>
      <c r="J11" s="740">
        <v>0</v>
      </c>
      <c r="K11" s="740">
        <f t="shared" si="2"/>
        <v>0</v>
      </c>
      <c r="L11" s="745"/>
      <c r="M11" s="745"/>
      <c r="N11" s="744"/>
      <c r="O11" s="740">
        <f t="shared" si="3"/>
        <v>0</v>
      </c>
      <c r="P11" s="746"/>
      <c r="Q11" s="1164"/>
    </row>
    <row r="12" spans="1:17" s="798" customFormat="1" x14ac:dyDescent="0.25">
      <c r="A12" s="738">
        <f>SUMIF(CW1PY!A:A,D12,CW1PY!D:D)</f>
        <v>0</v>
      </c>
      <c r="B12" s="739">
        <f>SUMIF(CW1PY!A:A,D12,CW1PY!E:E)</f>
        <v>0</v>
      </c>
      <c r="C12" s="1258">
        <f>SUMIF(CW1PY!A:A,D12,CW1PY!C:C)</f>
        <v>0</v>
      </c>
      <c r="D12" s="762">
        <v>307012500</v>
      </c>
      <c r="E12" s="765" t="s">
        <v>2736</v>
      </c>
      <c r="F12" s="740">
        <f>SUMIF(CW1FY!A:A,D12,CW1FY!D:D)</f>
        <v>0</v>
      </c>
      <c r="G12" s="739">
        <f>SUMIF(CW1YTD!A:A,D12,CW1YTD!C:C)</f>
        <v>0</v>
      </c>
      <c r="H12" s="743">
        <f t="shared" si="0"/>
        <v>0</v>
      </c>
      <c r="I12" s="744">
        <f t="shared" si="1"/>
        <v>0</v>
      </c>
      <c r="J12" s="740">
        <v>0</v>
      </c>
      <c r="K12" s="740">
        <f t="shared" si="2"/>
        <v>0</v>
      </c>
      <c r="L12" s="745"/>
      <c r="M12" s="745"/>
      <c r="N12" s="744"/>
      <c r="O12" s="740">
        <f t="shared" si="3"/>
        <v>0</v>
      </c>
      <c r="P12" s="746"/>
      <c r="Q12" s="1164"/>
    </row>
    <row r="13" spans="1:17" s="798" customFormat="1" x14ac:dyDescent="0.25">
      <c r="A13" s="738">
        <f>SUMIF(CW1PY!A:A,D13,CW1PY!D:D)</f>
        <v>0</v>
      </c>
      <c r="B13" s="739">
        <f>SUMIF(CW1PY!A:A,D13,CW1PY!E:E)</f>
        <v>0</v>
      </c>
      <c r="C13" s="1258">
        <f>SUMIF(CW1PY!A:A,D13,CW1PY!C:C)</f>
        <v>0</v>
      </c>
      <c r="D13" s="762">
        <v>307012706</v>
      </c>
      <c r="E13" s="765" t="s">
        <v>2738</v>
      </c>
      <c r="F13" s="740">
        <f>SUMIF(CW1FY!A:A,D13,CW1FY!D:D)</f>
        <v>0</v>
      </c>
      <c r="G13" s="739">
        <f>SUMIF(CW1YTD!A:A,D13,CW1YTD!C:C)</f>
        <v>0</v>
      </c>
      <c r="H13" s="743">
        <f t="shared" si="0"/>
        <v>0</v>
      </c>
      <c r="I13" s="744">
        <f t="shared" si="1"/>
        <v>0</v>
      </c>
      <c r="J13" s="740">
        <v>0</v>
      </c>
      <c r="K13" s="740">
        <f t="shared" si="2"/>
        <v>0</v>
      </c>
      <c r="L13" s="745"/>
      <c r="M13" s="745"/>
      <c r="N13" s="744"/>
      <c r="O13" s="740">
        <f t="shared" si="3"/>
        <v>0</v>
      </c>
      <c r="P13" s="746"/>
      <c r="Q13" s="1164"/>
    </row>
    <row r="14" spans="1:17" s="798" customFormat="1" x14ac:dyDescent="0.25">
      <c r="A14" s="738">
        <f>SUMIF(CW1PY!A:A,D14,CW1PY!D:D)</f>
        <v>29900</v>
      </c>
      <c r="B14" s="739">
        <f>SUMIF(CW1PY!A:A,D14,CW1PY!E:E)</f>
        <v>0</v>
      </c>
      <c r="C14" s="1258">
        <f>SUMIF(CW1PY!A:A,D14,CW1PY!C:C)</f>
        <v>29477.95</v>
      </c>
      <c r="D14" s="789">
        <v>307015183</v>
      </c>
      <c r="E14" s="765" t="s">
        <v>7580</v>
      </c>
      <c r="F14" s="740">
        <f>SUMIF(CW1FY!A:A,D14,CW1FY!D:D)</f>
        <v>29900</v>
      </c>
      <c r="G14" s="739">
        <f>SUMIF(CW1YTD!A:A,D14,CW1YTD!C:C)</f>
        <v>29348</v>
      </c>
      <c r="H14" s="743">
        <f t="shared" si="0"/>
        <v>-552</v>
      </c>
      <c r="I14" s="744">
        <f t="shared" si="1"/>
        <v>-400</v>
      </c>
      <c r="J14" s="740">
        <v>29500</v>
      </c>
      <c r="K14" s="740">
        <f t="shared" si="2"/>
        <v>29900</v>
      </c>
      <c r="L14" s="745"/>
      <c r="M14" s="745"/>
      <c r="N14" s="744"/>
      <c r="O14" s="740">
        <f t="shared" si="3"/>
        <v>29900</v>
      </c>
      <c r="P14" s="746"/>
      <c r="Q14" s="1261"/>
    </row>
    <row r="15" spans="1:17" s="798" customFormat="1" x14ac:dyDescent="0.25">
      <c r="A15" s="1165">
        <f t="shared" ref="A15:B15" si="4">SUM(A6:A14)</f>
        <v>30100</v>
      </c>
      <c r="B15" s="1166">
        <f t="shared" si="4"/>
        <v>0</v>
      </c>
      <c r="C15" s="1167">
        <f>SUM(C6:C14)</f>
        <v>29553.87</v>
      </c>
      <c r="D15" s="1215"/>
      <c r="E15" s="780" t="s">
        <v>7242</v>
      </c>
      <c r="F15" s="804">
        <f t="shared" ref="F15:O15" si="5">SUM(F6:F14)</f>
        <v>30100</v>
      </c>
      <c r="G15" s="782">
        <f t="shared" si="5"/>
        <v>29348</v>
      </c>
      <c r="H15" s="805">
        <f t="shared" si="5"/>
        <v>-752</v>
      </c>
      <c r="I15" s="1168">
        <f t="shared" si="5"/>
        <v>-600</v>
      </c>
      <c r="J15" s="804">
        <f t="shared" si="5"/>
        <v>29500</v>
      </c>
      <c r="K15" s="804">
        <f t="shared" si="5"/>
        <v>30100</v>
      </c>
      <c r="L15" s="782">
        <f t="shared" si="5"/>
        <v>0</v>
      </c>
      <c r="M15" s="782">
        <f t="shared" si="5"/>
        <v>0</v>
      </c>
      <c r="N15" s="1169">
        <f t="shared" si="5"/>
        <v>0</v>
      </c>
      <c r="O15" s="804">
        <f t="shared" si="5"/>
        <v>30100</v>
      </c>
      <c r="P15" s="796"/>
      <c r="Q15" s="1164"/>
    </row>
    <row r="16" spans="1:17" s="798" customFormat="1" x14ac:dyDescent="0.25">
      <c r="A16" s="1157"/>
      <c r="B16" s="1158"/>
      <c r="C16" s="796"/>
      <c r="D16" s="790"/>
      <c r="E16" s="791"/>
      <c r="F16" s="1159"/>
      <c r="G16" s="1160"/>
      <c r="H16" s="1161"/>
      <c r="I16" s="1162"/>
      <c r="J16" s="1159"/>
      <c r="K16" s="1159"/>
      <c r="L16" s="1163"/>
      <c r="M16" s="1163"/>
      <c r="N16" s="1160"/>
      <c r="O16" s="1159"/>
      <c r="P16" s="796"/>
      <c r="Q16" s="1164"/>
    </row>
    <row r="17" spans="1:17" s="798" customFormat="1" x14ac:dyDescent="0.25">
      <c r="A17" s="1157"/>
      <c r="B17" s="1158"/>
      <c r="C17" s="796"/>
      <c r="D17" s="790"/>
      <c r="E17" s="791" t="s">
        <v>2845</v>
      </c>
      <c r="F17" s="1159"/>
      <c r="G17" s="1160"/>
      <c r="H17" s="1161"/>
      <c r="I17" s="1162"/>
      <c r="J17" s="1159"/>
      <c r="K17" s="1159"/>
      <c r="L17" s="1163"/>
      <c r="M17" s="1163"/>
      <c r="N17" s="1160"/>
      <c r="O17" s="1159"/>
      <c r="P17" s="796"/>
      <c r="Q17" s="1164"/>
    </row>
    <row r="18" spans="1:17" s="798" customFormat="1" x14ac:dyDescent="0.25">
      <c r="A18" s="738">
        <f>SUMIF(CW1PY!A:A,D18,CW1PY!D:D)</f>
        <v>0</v>
      </c>
      <c r="B18" s="739">
        <f>SUMIF(CW1PY!A:A,D18,CW1PY!E:E)</f>
        <v>0</v>
      </c>
      <c r="C18" s="738">
        <f>SUMIF(CW1PY!A:A,'43001'!D18,CW1PY!C:C)</f>
        <v>0</v>
      </c>
      <c r="D18" s="762"/>
      <c r="E18" s="765"/>
      <c r="F18" s="740">
        <f>SUMIF(CW1FY!A:A,D18,CW1FY!D:D)</f>
        <v>0</v>
      </c>
      <c r="G18" s="739">
        <f>SUMIF(CW1YTD!A:A,D18,CW1YTD!C:C)</f>
        <v>0</v>
      </c>
      <c r="H18" s="743">
        <f>G18-F18</f>
        <v>0</v>
      </c>
      <c r="I18" s="744">
        <f>J18-F18</f>
        <v>0</v>
      </c>
      <c r="J18" s="740">
        <v>0</v>
      </c>
      <c r="K18" s="740">
        <f>F18</f>
        <v>0</v>
      </c>
      <c r="L18" s="745"/>
      <c r="M18" s="745"/>
      <c r="N18" s="744"/>
      <c r="O18" s="740">
        <f>SUM(K18:N18)</f>
        <v>0</v>
      </c>
      <c r="P18" s="796"/>
      <c r="Q18" s="1164"/>
    </row>
    <row r="19" spans="1:17" s="798" customFormat="1" x14ac:dyDescent="0.25">
      <c r="A19" s="1165">
        <f>SUM(A18:A18)</f>
        <v>0</v>
      </c>
      <c r="B19" s="1166">
        <f>SUM(B18:B18)</f>
        <v>0</v>
      </c>
      <c r="C19" s="1167">
        <f>SUM(C18:C18)</f>
        <v>0</v>
      </c>
      <c r="D19" s="1215"/>
      <c r="E19" s="753" t="s">
        <v>7247</v>
      </c>
      <c r="F19" s="804">
        <f t="shared" ref="F19:O19" si="6">SUM(F18:F18)</f>
        <v>0</v>
      </c>
      <c r="G19" s="782">
        <f t="shared" si="6"/>
        <v>0</v>
      </c>
      <c r="H19" s="805">
        <f t="shared" si="6"/>
        <v>0</v>
      </c>
      <c r="I19" s="1168">
        <f t="shared" si="6"/>
        <v>0</v>
      </c>
      <c r="J19" s="804">
        <f t="shared" si="6"/>
        <v>0</v>
      </c>
      <c r="K19" s="804">
        <f t="shared" si="6"/>
        <v>0</v>
      </c>
      <c r="L19" s="782">
        <f t="shared" si="6"/>
        <v>0</v>
      </c>
      <c r="M19" s="782">
        <f t="shared" si="6"/>
        <v>0</v>
      </c>
      <c r="N19" s="1169">
        <f t="shared" si="6"/>
        <v>0</v>
      </c>
      <c r="O19" s="804">
        <f t="shared" si="6"/>
        <v>0</v>
      </c>
      <c r="P19" s="796"/>
      <c r="Q19" s="1164"/>
    </row>
    <row r="20" spans="1:17" s="798" customFormat="1" x14ac:dyDescent="0.25">
      <c r="A20" s="1157"/>
      <c r="B20" s="1158"/>
      <c r="C20" s="796"/>
      <c r="D20" s="790"/>
      <c r="E20" s="791"/>
      <c r="F20" s="1159"/>
      <c r="G20" s="1160"/>
      <c r="H20" s="1161"/>
      <c r="I20" s="1162"/>
      <c r="J20" s="1159"/>
      <c r="K20" s="1159"/>
      <c r="L20" s="1163"/>
      <c r="M20" s="1163"/>
      <c r="N20" s="1160"/>
      <c r="O20" s="1159"/>
      <c r="P20" s="796"/>
      <c r="Q20" s="1164"/>
    </row>
    <row r="21" spans="1:17" s="798" customFormat="1" x14ac:dyDescent="0.25">
      <c r="A21" s="814">
        <f>A15+A19</f>
        <v>30100</v>
      </c>
      <c r="B21" s="815">
        <f t="shared" ref="B21:C21" si="7">B15+B19</f>
        <v>0</v>
      </c>
      <c r="C21" s="816">
        <f t="shared" si="7"/>
        <v>29553.87</v>
      </c>
      <c r="D21" s="817"/>
      <c r="E21" s="1137" t="s">
        <v>7248</v>
      </c>
      <c r="F21" s="816">
        <f t="shared" ref="F21:O21" si="8">F15+F19</f>
        <v>30100</v>
      </c>
      <c r="G21" s="1170">
        <f t="shared" si="8"/>
        <v>29348</v>
      </c>
      <c r="H21" s="1171">
        <f t="shared" si="8"/>
        <v>-752</v>
      </c>
      <c r="I21" s="1172">
        <f t="shared" si="8"/>
        <v>-600</v>
      </c>
      <c r="J21" s="1173">
        <f t="shared" si="8"/>
        <v>29500</v>
      </c>
      <c r="K21" s="1173">
        <f t="shared" si="8"/>
        <v>30100</v>
      </c>
      <c r="L21" s="1174">
        <f t="shared" si="8"/>
        <v>0</v>
      </c>
      <c r="M21" s="1174">
        <f t="shared" si="8"/>
        <v>0</v>
      </c>
      <c r="N21" s="1175">
        <f t="shared" si="8"/>
        <v>0</v>
      </c>
      <c r="O21" s="1173">
        <f t="shared" si="8"/>
        <v>30100</v>
      </c>
      <c r="P21" s="1176"/>
      <c r="Q21" s="797"/>
    </row>
    <row r="22" spans="1:17" s="798" customFormat="1" x14ac:dyDescent="0.25">
      <c r="A22" s="1157"/>
      <c r="B22" s="1158"/>
      <c r="C22" s="796"/>
      <c r="D22" s="790"/>
      <c r="E22" s="791"/>
      <c r="F22" s="1159"/>
      <c r="G22" s="1160"/>
      <c r="H22" s="1161"/>
      <c r="I22" s="1162"/>
      <c r="J22" s="1159"/>
      <c r="K22" s="1159"/>
      <c r="L22" s="1163"/>
      <c r="M22" s="1163"/>
      <c r="N22" s="1160"/>
      <c r="O22" s="1159"/>
      <c r="P22" s="796"/>
      <c r="Q22" s="1164"/>
    </row>
    <row r="23" spans="1:17" s="798" customFormat="1" hidden="1" x14ac:dyDescent="0.25">
      <c r="A23" s="1157"/>
      <c r="B23" s="1158"/>
      <c r="C23" s="796"/>
      <c r="D23" s="790"/>
      <c r="E23" s="791" t="s">
        <v>7576</v>
      </c>
      <c r="F23" s="1159"/>
      <c r="G23" s="1160"/>
      <c r="H23" s="1161"/>
      <c r="I23" s="1162"/>
      <c r="J23" s="1159"/>
      <c r="K23" s="1159"/>
      <c r="L23" s="1163"/>
      <c r="M23" s="1163"/>
      <c r="N23" s="1160"/>
      <c r="O23" s="1159"/>
      <c r="P23" s="796"/>
      <c r="Q23" s="1164"/>
    </row>
    <row r="24" spans="1:17" s="1129" customFormat="1" hidden="1" x14ac:dyDescent="0.25">
      <c r="A24" s="738">
        <f>SUMIF(CW1PY!A:A,D24,CW1PY!D:D)</f>
        <v>0</v>
      </c>
      <c r="B24" s="739">
        <f>SUMIF(CW1PY!A:A,D24,CW1PY!E:E)</f>
        <v>0</v>
      </c>
      <c r="C24" s="1258">
        <f>SUMIF(CW1PY!A:A,D24,CW1PY!C:C)</f>
        <v>0</v>
      </c>
      <c r="D24" s="1262">
        <v>307012510</v>
      </c>
      <c r="E24" s="765" t="s">
        <v>3080</v>
      </c>
      <c r="F24" s="740">
        <f>SUMIF(CW1FY!A:A,D24,CW1FY!D:D)</f>
        <v>0</v>
      </c>
      <c r="G24" s="739">
        <f>SUMIF(CW1YTD!A:A,D24,CW1YTD!C:C)</f>
        <v>0</v>
      </c>
      <c r="H24" s="743">
        <f t="shared" ref="H24:H25" si="9">F24-G24</f>
        <v>0</v>
      </c>
      <c r="I24" s="761"/>
      <c r="J24" s="740"/>
      <c r="K24" s="740"/>
      <c r="L24" s="745"/>
      <c r="M24" s="745"/>
      <c r="N24" s="744"/>
      <c r="O24" s="740"/>
      <c r="P24" s="746"/>
      <c r="Q24" s="1126"/>
    </row>
    <row r="25" spans="1:17" s="1129" customFormat="1" hidden="1" x14ac:dyDescent="0.25">
      <c r="A25" s="738">
        <f>SUMIF(CW1PY!A:A,D25,CW1PY!D:D)</f>
        <v>0</v>
      </c>
      <c r="B25" s="739">
        <f>SUMIF(CW1PY!A:A,D25,CW1PY!E:E)</f>
        <v>0</v>
      </c>
      <c r="C25" s="1258">
        <f>SUMIF(CW1PY!A:A,D25,CW1PY!C:C)</f>
        <v>0</v>
      </c>
      <c r="D25" s="1262">
        <v>307014610</v>
      </c>
      <c r="E25" s="765" t="s">
        <v>7250</v>
      </c>
      <c r="F25" s="740">
        <f>SUMIF(CW1FY!A:A,D25,CW1FY!D:D)</f>
        <v>0</v>
      </c>
      <c r="G25" s="739">
        <f>SUMIF(CW1YTD!A:A,D25,CW1YTD!C:C)</f>
        <v>0</v>
      </c>
      <c r="H25" s="743">
        <f t="shared" si="9"/>
        <v>0</v>
      </c>
      <c r="I25" s="761"/>
      <c r="J25" s="740"/>
      <c r="K25" s="740"/>
      <c r="L25" s="745"/>
      <c r="M25" s="745"/>
      <c r="N25" s="744"/>
      <c r="O25" s="740"/>
      <c r="P25" s="746"/>
      <c r="Q25" s="1126"/>
    </row>
    <row r="26" spans="1:17" s="798" customFormat="1" hidden="1" x14ac:dyDescent="0.25">
      <c r="A26" s="1165">
        <f>SUM(A24:A25)</f>
        <v>0</v>
      </c>
      <c r="B26" s="1166">
        <f t="shared" ref="B26:C26" si="10">SUM(B24:B25)</f>
        <v>0</v>
      </c>
      <c r="C26" s="1167">
        <f t="shared" si="10"/>
        <v>0</v>
      </c>
      <c r="D26" s="1215"/>
      <c r="E26" s="847" t="s">
        <v>7255</v>
      </c>
      <c r="F26" s="804">
        <f t="shared" ref="F26:O26" si="11">SUM(F24:F25)</f>
        <v>0</v>
      </c>
      <c r="G26" s="782">
        <f t="shared" si="11"/>
        <v>0</v>
      </c>
      <c r="H26" s="805">
        <f t="shared" si="11"/>
        <v>0</v>
      </c>
      <c r="I26" s="1168">
        <f t="shared" si="11"/>
        <v>0</v>
      </c>
      <c r="J26" s="804">
        <f t="shared" si="11"/>
        <v>0</v>
      </c>
      <c r="K26" s="804">
        <f t="shared" si="11"/>
        <v>0</v>
      </c>
      <c r="L26" s="782">
        <f t="shared" si="11"/>
        <v>0</v>
      </c>
      <c r="M26" s="782">
        <f t="shared" si="11"/>
        <v>0</v>
      </c>
      <c r="N26" s="1169">
        <f t="shared" si="11"/>
        <v>0</v>
      </c>
      <c r="O26" s="804">
        <f t="shared" si="11"/>
        <v>0</v>
      </c>
      <c r="P26" s="796"/>
      <c r="Q26" s="1164"/>
    </row>
    <row r="27" spans="1:17" s="798" customFormat="1" x14ac:dyDescent="0.25">
      <c r="A27" s="924"/>
      <c r="B27" s="925"/>
      <c r="C27" s="836"/>
      <c r="D27" s="790"/>
      <c r="E27" s="928"/>
      <c r="F27" s="793"/>
      <c r="G27" s="744"/>
      <c r="H27" s="1179"/>
      <c r="I27" s="792"/>
      <c r="J27" s="793"/>
      <c r="K27" s="793"/>
      <c r="L27" s="794"/>
      <c r="M27" s="794"/>
      <c r="N27" s="795"/>
      <c r="O27" s="793"/>
      <c r="P27" s="836"/>
      <c r="Q27" s="1164"/>
    </row>
    <row r="28" spans="1:17" s="798" customFormat="1" ht="13.5" thickBot="1" x14ac:dyDescent="0.3">
      <c r="A28" s="1263">
        <f t="shared" ref="A28:B28" si="12">A15+A26</f>
        <v>30100</v>
      </c>
      <c r="B28" s="1264">
        <f t="shared" si="12"/>
        <v>0</v>
      </c>
      <c r="C28" s="869">
        <f>C15+C26</f>
        <v>29553.87</v>
      </c>
      <c r="D28" s="1230"/>
      <c r="E28" s="1265" t="s">
        <v>8</v>
      </c>
      <c r="F28" s="869">
        <f>F15+F26</f>
        <v>30100</v>
      </c>
      <c r="G28" s="870">
        <f t="shared" ref="G28:O28" si="13">G15+G26</f>
        <v>29348</v>
      </c>
      <c r="H28" s="1266">
        <f t="shared" si="13"/>
        <v>-752</v>
      </c>
      <c r="I28" s="872">
        <f t="shared" si="13"/>
        <v>-600</v>
      </c>
      <c r="J28" s="869">
        <f t="shared" si="13"/>
        <v>29500</v>
      </c>
      <c r="K28" s="869">
        <f t="shared" si="13"/>
        <v>30100</v>
      </c>
      <c r="L28" s="870">
        <f t="shared" si="13"/>
        <v>0</v>
      </c>
      <c r="M28" s="870">
        <f t="shared" si="13"/>
        <v>0</v>
      </c>
      <c r="N28" s="871">
        <f t="shared" si="13"/>
        <v>0</v>
      </c>
      <c r="O28" s="869">
        <f t="shared" si="13"/>
        <v>30100</v>
      </c>
      <c r="P28" s="1267"/>
      <c r="Q28" s="1268"/>
    </row>
    <row r="29" spans="1:17" s="798" customFormat="1" ht="13.5" x14ac:dyDescent="0.25">
      <c r="A29" s="875">
        <f>SUMIF(CW1PY!G:G,$D$2,CW1PY!D:D)-A28</f>
        <v>0</v>
      </c>
      <c r="B29" s="875">
        <f>SUMIF(CW1PY!G:G,$D$2,CW1PY!E:E)-B28</f>
        <v>0</v>
      </c>
      <c r="C29" s="844">
        <f>SUMIF(CW1PY!G:G,$D$2,CW1PY!C:C)-C28</f>
        <v>0</v>
      </c>
      <c r="D29" s="1236"/>
      <c r="F29" s="875">
        <f>SUMIF(CW1FY!G:G,$D$2,CW1FY!D:D)-F28</f>
        <v>0</v>
      </c>
      <c r="G29" s="858">
        <f>SUMIF(CW1YTD!G:G,$D$2,CW1YTD!C:C)-G28</f>
        <v>0</v>
      </c>
      <c r="H29" s="858">
        <f>G28-F28-H28</f>
        <v>0</v>
      </c>
      <c r="I29" s="858">
        <f>J28-F28-I28</f>
        <v>0</v>
      </c>
      <c r="J29" s="1269"/>
      <c r="K29" s="1269"/>
      <c r="L29" s="1269"/>
      <c r="M29" s="1269"/>
      <c r="N29" s="1269"/>
      <c r="O29" s="1269"/>
      <c r="P29" s="875"/>
      <c r="Q29" s="900"/>
    </row>
    <row r="30" spans="1:17" s="798" customFormat="1" ht="15" x14ac:dyDescent="0.3">
      <c r="C30" s="844"/>
      <c r="D30" s="1236"/>
      <c r="F30" s="844"/>
      <c r="G30" s="844"/>
      <c r="H30" s="877"/>
      <c r="I30" s="877"/>
      <c r="J30" s="877"/>
      <c r="K30" s="877"/>
      <c r="L30" s="877"/>
      <c r="M30" s="877"/>
      <c r="N30" s="877"/>
      <c r="O30" s="877"/>
      <c r="P30" s="875"/>
      <c r="Q30" s="900"/>
    </row>
    <row r="31" spans="1:17" s="798" customFormat="1" x14ac:dyDescent="0.25">
      <c r="C31" s="844"/>
      <c r="D31" s="1236"/>
      <c r="F31" s="844"/>
      <c r="G31" s="844"/>
      <c r="H31" s="1270"/>
      <c r="I31" s="1270"/>
      <c r="J31" s="1270"/>
      <c r="K31" s="1270"/>
      <c r="L31" s="1270"/>
      <c r="M31" s="1270"/>
      <c r="N31" s="1270"/>
      <c r="O31" s="1270"/>
      <c r="P31" s="1270"/>
    </row>
    <row r="32" spans="1:17" s="798" customFormat="1" x14ac:dyDescent="0.25">
      <c r="C32" s="844"/>
      <c r="D32" s="1236"/>
      <c r="F32" s="844"/>
      <c r="G32" s="844"/>
      <c r="H32" s="1270"/>
      <c r="I32" s="1270"/>
      <c r="J32" s="1270"/>
      <c r="K32" s="1270"/>
      <c r="L32" s="1270"/>
      <c r="M32" s="1270"/>
      <c r="N32" s="1270"/>
      <c r="O32" s="1270"/>
      <c r="P32" s="1270"/>
    </row>
    <row r="33" spans="3:16" s="798" customFormat="1" x14ac:dyDescent="0.25">
      <c r="C33" s="844"/>
      <c r="D33" s="1236"/>
      <c r="F33" s="844"/>
      <c r="G33" s="844"/>
      <c r="H33" s="1270"/>
      <c r="I33" s="1270"/>
      <c r="J33" s="1270"/>
      <c r="K33" s="1270"/>
      <c r="L33" s="1270"/>
      <c r="M33" s="1270"/>
      <c r="N33" s="1270"/>
      <c r="O33" s="1270"/>
      <c r="P33" s="1270"/>
    </row>
    <row r="34" spans="3:16" s="798" customFormat="1" x14ac:dyDescent="0.25">
      <c r="C34" s="844"/>
      <c r="D34" s="1236"/>
      <c r="F34" s="844"/>
      <c r="G34" s="844"/>
      <c r="H34" s="1270"/>
      <c r="I34" s="1270"/>
      <c r="J34" s="1270"/>
      <c r="K34" s="1270"/>
      <c r="L34" s="1270"/>
      <c r="M34" s="1270"/>
      <c r="N34" s="1270"/>
      <c r="O34" s="1270"/>
      <c r="P34" s="1270"/>
    </row>
    <row r="35" spans="3:16" s="798" customFormat="1" x14ac:dyDescent="0.25">
      <c r="C35" s="844"/>
      <c r="D35" s="1236"/>
      <c r="F35" s="844"/>
      <c r="G35" s="844"/>
      <c r="H35" s="1270"/>
      <c r="I35" s="1270"/>
      <c r="J35" s="1270"/>
      <c r="K35" s="1270"/>
      <c r="L35" s="1270"/>
      <c r="M35" s="1270"/>
      <c r="N35" s="1270"/>
      <c r="O35" s="1270"/>
      <c r="P35" s="1270"/>
    </row>
    <row r="36" spans="3:16" s="798" customFormat="1" x14ac:dyDescent="0.25">
      <c r="C36" s="844"/>
      <c r="D36" s="1236"/>
      <c r="F36" s="844"/>
      <c r="G36" s="844"/>
      <c r="H36" s="1270"/>
      <c r="I36" s="1270"/>
      <c r="J36" s="1270"/>
      <c r="K36" s="1270"/>
      <c r="L36" s="1270"/>
      <c r="M36" s="1270"/>
      <c r="N36" s="1270"/>
      <c r="O36" s="1270"/>
      <c r="P36" s="1270"/>
    </row>
    <row r="37" spans="3:16" s="798" customFormat="1" x14ac:dyDescent="0.25">
      <c r="C37" s="844"/>
      <c r="D37" s="1236"/>
      <c r="F37" s="844"/>
      <c r="G37" s="844"/>
      <c r="H37" s="1270"/>
      <c r="I37" s="1270"/>
      <c r="J37" s="1270"/>
      <c r="K37" s="1270"/>
      <c r="L37" s="1270"/>
      <c r="M37" s="1270"/>
      <c r="N37" s="1270"/>
      <c r="O37" s="1270"/>
      <c r="P37" s="1270"/>
    </row>
    <row r="38" spans="3:16" s="798" customFormat="1" x14ac:dyDescent="0.25">
      <c r="C38" s="844"/>
      <c r="D38" s="1236"/>
      <c r="F38" s="844"/>
      <c r="G38" s="844"/>
      <c r="H38" s="1270"/>
      <c r="I38" s="1270"/>
      <c r="J38" s="1270"/>
      <c r="K38" s="1270"/>
      <c r="L38" s="1270"/>
      <c r="M38" s="1270"/>
      <c r="N38" s="1270"/>
      <c r="O38" s="1270"/>
      <c r="P38" s="1270"/>
    </row>
    <row r="39" spans="3:16" s="798" customFormat="1" x14ac:dyDescent="0.25">
      <c r="C39" s="844"/>
      <c r="D39" s="1236"/>
      <c r="F39" s="844"/>
      <c r="G39" s="844"/>
      <c r="H39" s="1270"/>
      <c r="I39" s="1270"/>
      <c r="J39" s="1270"/>
      <c r="K39" s="1270"/>
      <c r="L39" s="1270"/>
      <c r="M39" s="1270"/>
      <c r="N39" s="1270"/>
      <c r="O39" s="1270"/>
      <c r="P39" s="1270"/>
    </row>
    <row r="40" spans="3:16" s="798" customFormat="1" x14ac:dyDescent="0.25">
      <c r="C40" s="844"/>
      <c r="D40" s="1236"/>
      <c r="F40" s="844"/>
      <c r="G40" s="844"/>
      <c r="H40" s="1270"/>
      <c r="I40" s="1270"/>
      <c r="J40" s="1270"/>
      <c r="K40" s="1270"/>
      <c r="L40" s="1270"/>
      <c r="M40" s="1270"/>
      <c r="N40" s="1270"/>
      <c r="O40" s="1270"/>
      <c r="P40" s="1270"/>
    </row>
    <row r="41" spans="3:16" s="798" customFormat="1" x14ac:dyDescent="0.25">
      <c r="C41" s="844"/>
      <c r="D41" s="1236"/>
      <c r="F41" s="844"/>
      <c r="G41" s="844"/>
      <c r="H41" s="1270"/>
      <c r="I41" s="1270"/>
      <c r="J41" s="1270"/>
      <c r="K41" s="1270"/>
      <c r="L41" s="1270"/>
      <c r="M41" s="1270"/>
      <c r="N41" s="1270"/>
      <c r="O41" s="1270"/>
      <c r="P41" s="1270"/>
    </row>
    <row r="42" spans="3:16" s="798" customFormat="1" x14ac:dyDescent="0.25">
      <c r="C42" s="844"/>
      <c r="D42" s="1236"/>
      <c r="F42" s="844"/>
      <c r="G42" s="844"/>
      <c r="H42" s="1270"/>
      <c r="I42" s="1270"/>
      <c r="J42" s="1270"/>
      <c r="K42" s="1270"/>
      <c r="L42" s="1270"/>
      <c r="M42" s="1270"/>
      <c r="N42" s="1270"/>
      <c r="O42" s="1270"/>
      <c r="P42" s="1270"/>
    </row>
    <row r="43" spans="3:16" s="798" customFormat="1" x14ac:dyDescent="0.25">
      <c r="C43" s="844"/>
      <c r="D43" s="1236"/>
      <c r="F43" s="844"/>
      <c r="G43" s="844"/>
      <c r="H43" s="1270"/>
      <c r="I43" s="1270"/>
      <c r="J43" s="1270"/>
      <c r="K43" s="1270"/>
      <c r="L43" s="1270"/>
      <c r="M43" s="1270"/>
      <c r="N43" s="1270"/>
      <c r="O43" s="1270"/>
      <c r="P43" s="1270"/>
    </row>
    <row r="44" spans="3:16" s="798" customFormat="1" x14ac:dyDescent="0.25">
      <c r="C44" s="844"/>
      <c r="D44" s="1236"/>
      <c r="F44" s="844"/>
      <c r="G44" s="844"/>
      <c r="H44" s="1270"/>
      <c r="I44" s="1270"/>
      <c r="J44" s="1270"/>
      <c r="K44" s="1270"/>
      <c r="L44" s="1270"/>
      <c r="M44" s="1270"/>
      <c r="N44" s="1270"/>
      <c r="O44" s="1270"/>
      <c r="P44" s="1270"/>
    </row>
    <row r="45" spans="3:16" s="798" customFormat="1" x14ac:dyDescent="0.25">
      <c r="C45" s="844"/>
      <c r="D45" s="1236"/>
      <c r="F45" s="844"/>
      <c r="G45" s="844"/>
      <c r="H45" s="1270"/>
      <c r="I45" s="1270"/>
      <c r="J45" s="1270"/>
      <c r="K45" s="1270"/>
      <c r="L45" s="1270"/>
      <c r="M45" s="1270"/>
      <c r="N45" s="1270"/>
      <c r="O45" s="1270"/>
      <c r="P45" s="1270"/>
    </row>
    <row r="46" spans="3:16" s="798" customFormat="1" x14ac:dyDescent="0.25">
      <c r="C46" s="844"/>
      <c r="D46" s="1236"/>
      <c r="F46" s="844"/>
      <c r="G46" s="844"/>
      <c r="H46" s="1270"/>
      <c r="I46" s="1270"/>
      <c r="J46" s="1270"/>
      <c r="K46" s="1270"/>
      <c r="L46" s="1270"/>
      <c r="M46" s="1270"/>
      <c r="N46" s="1270"/>
      <c r="O46" s="1270"/>
      <c r="P46" s="1270"/>
    </row>
    <row r="47" spans="3:16" s="798" customFormat="1" x14ac:dyDescent="0.25">
      <c r="C47" s="844"/>
      <c r="D47" s="1236"/>
      <c r="F47" s="844"/>
      <c r="G47" s="844"/>
      <c r="H47" s="1270"/>
      <c r="I47" s="1270"/>
      <c r="J47" s="1270"/>
      <c r="K47" s="1270"/>
      <c r="L47" s="1270"/>
      <c r="M47" s="1270"/>
      <c r="N47" s="1270"/>
      <c r="O47" s="1270"/>
      <c r="P47" s="1270"/>
    </row>
    <row r="48" spans="3:16" s="798" customFormat="1" x14ac:dyDescent="0.25">
      <c r="C48" s="844"/>
      <c r="D48" s="1236"/>
      <c r="F48" s="844"/>
      <c r="G48" s="844"/>
      <c r="H48" s="1270"/>
      <c r="I48" s="1270"/>
      <c r="J48" s="1270"/>
      <c r="K48" s="1270"/>
      <c r="L48" s="1270"/>
      <c r="M48" s="1270"/>
      <c r="N48" s="1270"/>
      <c r="O48" s="1270"/>
      <c r="P48" s="1270"/>
    </row>
    <row r="49" spans="3:16" s="798" customFormat="1" x14ac:dyDescent="0.25">
      <c r="C49" s="844"/>
      <c r="D49" s="1236"/>
      <c r="F49" s="844"/>
      <c r="G49" s="844"/>
      <c r="H49" s="1270"/>
      <c r="I49" s="1270"/>
      <c r="J49" s="1270"/>
      <c r="K49" s="1270"/>
      <c r="L49" s="1270"/>
      <c r="M49" s="1270"/>
      <c r="N49" s="1270"/>
      <c r="O49" s="1270"/>
      <c r="P49" s="1270"/>
    </row>
    <row r="50" spans="3:16" s="798" customFormat="1" x14ac:dyDescent="0.25">
      <c r="C50" s="844"/>
      <c r="D50" s="1236"/>
      <c r="F50" s="844"/>
      <c r="G50" s="844"/>
      <c r="H50" s="1270"/>
      <c r="I50" s="1270"/>
      <c r="J50" s="1270"/>
      <c r="K50" s="1270"/>
      <c r="L50" s="1270"/>
      <c r="M50" s="1270"/>
      <c r="N50" s="1270"/>
      <c r="O50" s="1270"/>
      <c r="P50" s="1270"/>
    </row>
    <row r="51" spans="3:16" s="798" customFormat="1" x14ac:dyDescent="0.25">
      <c r="C51" s="844"/>
      <c r="D51" s="1236"/>
      <c r="F51" s="844"/>
      <c r="G51" s="844"/>
      <c r="H51" s="1270"/>
      <c r="I51" s="1270"/>
      <c r="J51" s="1270"/>
      <c r="K51" s="1270"/>
      <c r="L51" s="1270"/>
      <c r="M51" s="1270"/>
      <c r="N51" s="1270"/>
      <c r="O51" s="1270"/>
      <c r="P51" s="1270"/>
    </row>
    <row r="52" spans="3:16" s="798" customFormat="1" x14ac:dyDescent="0.25">
      <c r="C52" s="844"/>
      <c r="D52" s="1236"/>
      <c r="F52" s="844"/>
      <c r="G52" s="844"/>
      <c r="H52" s="1270"/>
      <c r="I52" s="1270"/>
      <c r="J52" s="1270"/>
      <c r="K52" s="1270"/>
      <c r="L52" s="1270"/>
      <c r="M52" s="1270"/>
      <c r="N52" s="1270"/>
      <c r="O52" s="1270"/>
      <c r="P52" s="1270"/>
    </row>
    <row r="53" spans="3:16" s="798" customFormat="1" x14ac:dyDescent="0.25">
      <c r="C53" s="844"/>
      <c r="D53" s="1236"/>
      <c r="F53" s="844"/>
      <c r="G53" s="844"/>
      <c r="H53" s="1270"/>
      <c r="I53" s="1270"/>
      <c r="J53" s="1270"/>
      <c r="K53" s="1270"/>
      <c r="L53" s="1270"/>
      <c r="M53" s="1270"/>
      <c r="N53" s="1270"/>
      <c r="O53" s="1270"/>
      <c r="P53" s="1270"/>
    </row>
    <row r="54" spans="3:16" s="798" customFormat="1" x14ac:dyDescent="0.25">
      <c r="C54" s="844"/>
      <c r="D54" s="1236"/>
      <c r="F54" s="844"/>
      <c r="G54" s="844"/>
      <c r="H54" s="1270"/>
      <c r="I54" s="1270"/>
      <c r="J54" s="1270"/>
      <c r="K54" s="1270"/>
      <c r="L54" s="1270"/>
      <c r="M54" s="1270"/>
      <c r="N54" s="1270"/>
      <c r="O54" s="1270"/>
      <c r="P54" s="1270"/>
    </row>
    <row r="55" spans="3:16" s="798" customFormat="1" x14ac:dyDescent="0.25">
      <c r="C55" s="844"/>
      <c r="D55" s="1236"/>
      <c r="F55" s="844"/>
      <c r="G55" s="844"/>
      <c r="H55" s="1270"/>
      <c r="I55" s="1270"/>
      <c r="J55" s="1270"/>
      <c r="K55" s="1270"/>
      <c r="L55" s="1270"/>
      <c r="M55" s="1270"/>
      <c r="N55" s="1270"/>
      <c r="O55" s="1270"/>
      <c r="P55" s="1270"/>
    </row>
    <row r="56" spans="3:16" s="798" customFormat="1" x14ac:dyDescent="0.25">
      <c r="C56" s="844"/>
      <c r="D56" s="1236"/>
      <c r="F56" s="844"/>
      <c r="G56" s="844"/>
      <c r="H56" s="1270"/>
      <c r="I56" s="1270"/>
      <c r="J56" s="1270"/>
      <c r="K56" s="1270"/>
      <c r="L56" s="1270"/>
      <c r="M56" s="1270"/>
      <c r="N56" s="1270"/>
      <c r="O56" s="1270"/>
      <c r="P56" s="1270"/>
    </row>
    <row r="57" spans="3:16" s="798" customFormat="1" x14ac:dyDescent="0.25">
      <c r="C57" s="844"/>
      <c r="D57" s="1236"/>
      <c r="F57" s="844"/>
      <c r="G57" s="844"/>
      <c r="H57" s="1270"/>
      <c r="I57" s="1270"/>
      <c r="J57" s="1270"/>
      <c r="K57" s="1270"/>
      <c r="L57" s="1270"/>
      <c r="M57" s="1270"/>
      <c r="N57" s="1270"/>
      <c r="O57" s="1270"/>
      <c r="P57" s="1270"/>
    </row>
    <row r="58" spans="3:16" s="798" customFormat="1" x14ac:dyDescent="0.25">
      <c r="C58" s="844"/>
      <c r="D58" s="1236"/>
      <c r="F58" s="844"/>
      <c r="G58" s="844"/>
      <c r="H58" s="1270"/>
      <c r="I58" s="1270"/>
      <c r="J58" s="1270"/>
      <c r="K58" s="1270"/>
      <c r="L58" s="1270"/>
      <c r="M58" s="1270"/>
      <c r="N58" s="1270"/>
      <c r="O58" s="1270"/>
      <c r="P58" s="1270"/>
    </row>
    <row r="59" spans="3:16" s="798" customFormat="1" x14ac:dyDescent="0.25">
      <c r="C59" s="844"/>
      <c r="D59" s="1236"/>
      <c r="F59" s="844"/>
      <c r="G59" s="844"/>
      <c r="H59" s="1270"/>
      <c r="I59" s="1270"/>
      <c r="J59" s="1270"/>
      <c r="K59" s="1270"/>
      <c r="L59" s="1270"/>
      <c r="M59" s="1270"/>
      <c r="N59" s="1270"/>
      <c r="O59" s="1270"/>
      <c r="P59" s="1270"/>
    </row>
    <row r="60" spans="3:16" s="798" customFormat="1" x14ac:dyDescent="0.25">
      <c r="C60" s="844"/>
      <c r="D60" s="1236"/>
      <c r="F60" s="844"/>
      <c r="G60" s="844"/>
      <c r="H60" s="1270"/>
      <c r="I60" s="1270"/>
      <c r="J60" s="1270"/>
      <c r="K60" s="1270"/>
      <c r="L60" s="1270"/>
      <c r="M60" s="1270"/>
      <c r="N60" s="1270"/>
      <c r="O60" s="1270"/>
      <c r="P60" s="1270"/>
    </row>
    <row r="61" spans="3:16" s="798" customFormat="1" x14ac:dyDescent="0.25">
      <c r="C61" s="844"/>
      <c r="D61" s="1236"/>
      <c r="F61" s="844"/>
      <c r="G61" s="844"/>
      <c r="H61" s="1270"/>
      <c r="I61" s="1270"/>
      <c r="J61" s="1270"/>
      <c r="K61" s="1270"/>
      <c r="L61" s="1270"/>
      <c r="M61" s="1270"/>
      <c r="N61" s="1270"/>
      <c r="O61" s="1270"/>
      <c r="P61" s="1270"/>
    </row>
    <row r="62" spans="3:16" s="798" customFormat="1" x14ac:dyDescent="0.25">
      <c r="C62" s="844"/>
      <c r="D62" s="1236"/>
      <c r="F62" s="844"/>
      <c r="G62" s="844"/>
      <c r="H62" s="1270"/>
      <c r="I62" s="1270"/>
      <c r="J62" s="1270"/>
      <c r="K62" s="1270"/>
      <c r="L62" s="1270"/>
      <c r="M62" s="1270"/>
      <c r="N62" s="1270"/>
      <c r="O62" s="1270"/>
      <c r="P62" s="1270"/>
    </row>
    <row r="63" spans="3:16" s="798" customFormat="1" x14ac:dyDescent="0.25">
      <c r="C63" s="844"/>
      <c r="D63" s="1236"/>
      <c r="F63" s="844"/>
      <c r="G63" s="844"/>
      <c r="H63" s="1270"/>
      <c r="I63" s="1270"/>
      <c r="J63" s="1270"/>
      <c r="K63" s="1270"/>
      <c r="L63" s="1270"/>
      <c r="M63" s="1270"/>
      <c r="N63" s="1270"/>
      <c r="O63" s="1270"/>
      <c r="P63" s="1270"/>
    </row>
    <row r="64" spans="3:16" s="798" customFormat="1" x14ac:dyDescent="0.25">
      <c r="C64" s="844"/>
      <c r="D64" s="1236"/>
      <c r="F64" s="844"/>
      <c r="G64" s="844"/>
      <c r="H64" s="1270"/>
      <c r="I64" s="1270"/>
      <c r="J64" s="1270"/>
      <c r="K64" s="1270"/>
      <c r="L64" s="1270"/>
      <c r="M64" s="1270"/>
      <c r="N64" s="1270"/>
      <c r="O64" s="1270"/>
      <c r="P64" s="1270"/>
    </row>
    <row r="65" spans="3:16" s="798" customFormat="1" x14ac:dyDescent="0.25">
      <c r="C65" s="844"/>
      <c r="D65" s="1236"/>
      <c r="F65" s="844"/>
      <c r="G65" s="844"/>
      <c r="H65" s="1270"/>
      <c r="I65" s="1270"/>
      <c r="J65" s="1270"/>
      <c r="K65" s="1270"/>
      <c r="L65" s="1270"/>
      <c r="M65" s="1270"/>
      <c r="N65" s="1270"/>
      <c r="O65" s="1270"/>
      <c r="P65" s="1270"/>
    </row>
    <row r="66" spans="3:16" s="798" customFormat="1" x14ac:dyDescent="0.25">
      <c r="C66" s="844"/>
      <c r="D66" s="1236"/>
      <c r="F66" s="844"/>
      <c r="G66" s="844"/>
      <c r="H66" s="1270"/>
      <c r="I66" s="1270"/>
      <c r="J66" s="1270"/>
      <c r="K66" s="1270"/>
      <c r="L66" s="1270"/>
      <c r="M66" s="1270"/>
      <c r="N66" s="1270"/>
      <c r="O66" s="1270"/>
      <c r="P66" s="1270"/>
    </row>
    <row r="67" spans="3:16" s="798" customFormat="1" x14ac:dyDescent="0.25">
      <c r="C67" s="844"/>
      <c r="D67" s="1236"/>
      <c r="F67" s="844"/>
      <c r="G67" s="844"/>
      <c r="H67" s="1270"/>
      <c r="I67" s="1270"/>
      <c r="J67" s="1270"/>
      <c r="K67" s="1270"/>
      <c r="L67" s="1270"/>
      <c r="M67" s="1270"/>
      <c r="N67" s="1270"/>
      <c r="O67" s="1270"/>
      <c r="P67" s="1270"/>
    </row>
    <row r="68" spans="3:16" s="798" customFormat="1" x14ac:dyDescent="0.25">
      <c r="C68" s="844"/>
      <c r="D68" s="1236"/>
      <c r="F68" s="844"/>
      <c r="G68" s="844"/>
      <c r="H68" s="1270"/>
      <c r="I68" s="1270"/>
      <c r="J68" s="1270"/>
      <c r="K68" s="1270"/>
      <c r="L68" s="1270"/>
      <c r="M68" s="1270"/>
      <c r="N68" s="1270"/>
      <c r="O68" s="1270"/>
      <c r="P68" s="1270"/>
    </row>
    <row r="69" spans="3:16" s="798" customFormat="1" x14ac:dyDescent="0.25">
      <c r="C69" s="844"/>
      <c r="D69" s="1236"/>
      <c r="F69" s="844"/>
      <c r="G69" s="844"/>
      <c r="H69" s="1270"/>
      <c r="I69" s="1270"/>
      <c r="J69" s="1270"/>
      <c r="K69" s="1270"/>
      <c r="L69" s="1270"/>
      <c r="M69" s="1270"/>
      <c r="N69" s="1270"/>
      <c r="O69" s="1270"/>
      <c r="P69" s="1270"/>
    </row>
    <row r="70" spans="3:16" s="798" customFormat="1" x14ac:dyDescent="0.25">
      <c r="C70" s="844"/>
      <c r="D70" s="1236"/>
      <c r="F70" s="844"/>
      <c r="G70" s="844"/>
      <c r="H70" s="1270"/>
      <c r="I70" s="1270"/>
      <c r="J70" s="1270"/>
      <c r="K70" s="1270"/>
      <c r="L70" s="1270"/>
      <c r="M70" s="1270"/>
      <c r="N70" s="1270"/>
      <c r="O70" s="1270"/>
      <c r="P70" s="1270"/>
    </row>
    <row r="71" spans="3:16" s="798" customFormat="1" x14ac:dyDescent="0.25">
      <c r="C71" s="844"/>
      <c r="D71" s="1236"/>
      <c r="F71" s="844"/>
      <c r="G71" s="844"/>
      <c r="H71" s="1270"/>
      <c r="I71" s="1270"/>
      <c r="J71" s="1270"/>
      <c r="K71" s="1270"/>
      <c r="L71" s="1270"/>
      <c r="M71" s="1270"/>
      <c r="N71" s="1270"/>
      <c r="O71" s="1270"/>
      <c r="P71" s="1270"/>
    </row>
    <row r="72" spans="3:16" s="798" customFormat="1" x14ac:dyDescent="0.25">
      <c r="C72" s="844"/>
      <c r="D72" s="1236"/>
      <c r="F72" s="844"/>
      <c r="G72" s="844"/>
      <c r="H72" s="1270"/>
      <c r="I72" s="1270"/>
      <c r="J72" s="1270"/>
      <c r="K72" s="1270"/>
      <c r="L72" s="1270"/>
      <c r="M72" s="1270"/>
      <c r="N72" s="1270"/>
      <c r="O72" s="1270"/>
      <c r="P72" s="1270"/>
    </row>
    <row r="73" spans="3:16" s="798" customFormat="1" x14ac:dyDescent="0.25">
      <c r="C73" s="844"/>
      <c r="D73" s="1236"/>
      <c r="F73" s="844"/>
      <c r="G73" s="844"/>
      <c r="H73" s="1270"/>
      <c r="I73" s="1270"/>
      <c r="J73" s="1270"/>
      <c r="K73" s="1270"/>
      <c r="L73" s="1270"/>
      <c r="M73" s="1270"/>
      <c r="N73" s="1270"/>
      <c r="O73" s="1270"/>
      <c r="P73" s="1270"/>
    </row>
    <row r="74" spans="3:16" s="798" customFormat="1" x14ac:dyDescent="0.25">
      <c r="D74" s="1236"/>
      <c r="F74" s="844"/>
      <c r="G74" s="844"/>
      <c r="H74" s="1270"/>
      <c r="I74" s="1270"/>
      <c r="J74" s="1270"/>
      <c r="K74" s="1270"/>
      <c r="L74" s="1270"/>
      <c r="M74" s="1270"/>
      <c r="N74" s="1270"/>
      <c r="O74" s="1270"/>
      <c r="P74" s="1270"/>
    </row>
    <row r="75" spans="3:16" s="798" customFormat="1" x14ac:dyDescent="0.25">
      <c r="D75" s="1236"/>
      <c r="F75" s="844"/>
      <c r="G75" s="844"/>
      <c r="H75" s="1270"/>
      <c r="I75" s="1270"/>
      <c r="J75" s="1270"/>
      <c r="K75" s="1270"/>
      <c r="L75" s="1270"/>
      <c r="M75" s="1270"/>
      <c r="N75" s="1270"/>
      <c r="O75" s="1270"/>
      <c r="P75" s="1270"/>
    </row>
    <row r="76" spans="3:16" s="798" customFormat="1" x14ac:dyDescent="0.25">
      <c r="D76" s="1236"/>
      <c r="F76" s="844"/>
      <c r="G76" s="844"/>
      <c r="H76" s="1270"/>
      <c r="I76" s="1270"/>
      <c r="J76" s="1270"/>
      <c r="K76" s="1270"/>
      <c r="L76" s="1270"/>
      <c r="M76" s="1270"/>
      <c r="N76" s="1270"/>
      <c r="O76" s="1270"/>
      <c r="P76" s="1270"/>
    </row>
    <row r="77" spans="3:16" s="798" customFormat="1" x14ac:dyDescent="0.25">
      <c r="D77" s="1236"/>
      <c r="F77" s="844"/>
      <c r="G77" s="844"/>
      <c r="H77" s="1270"/>
      <c r="I77" s="1270"/>
      <c r="J77" s="1270"/>
      <c r="K77" s="1270"/>
      <c r="L77" s="1270"/>
      <c r="M77" s="1270"/>
      <c r="N77" s="1270"/>
      <c r="O77" s="1270"/>
      <c r="P77" s="1270"/>
    </row>
    <row r="78" spans="3:16" s="798" customFormat="1" x14ac:dyDescent="0.25">
      <c r="D78" s="1236"/>
      <c r="F78" s="844"/>
      <c r="G78" s="844"/>
      <c r="H78" s="1270"/>
      <c r="I78" s="1270"/>
      <c r="J78" s="1270"/>
      <c r="K78" s="1270"/>
      <c r="L78" s="1270"/>
      <c r="M78" s="1270"/>
      <c r="N78" s="1270"/>
      <c r="O78" s="1270"/>
      <c r="P78" s="1270"/>
    </row>
    <row r="79" spans="3:16" s="798" customFormat="1" x14ac:dyDescent="0.25">
      <c r="D79" s="1236"/>
      <c r="F79" s="844"/>
      <c r="G79" s="844"/>
      <c r="H79" s="1270"/>
      <c r="I79" s="1270"/>
      <c r="J79" s="1270"/>
      <c r="K79" s="1270"/>
      <c r="L79" s="1270"/>
      <c r="M79" s="1270"/>
      <c r="N79" s="1270"/>
      <c r="O79" s="1270"/>
      <c r="P79" s="1270"/>
    </row>
    <row r="80" spans="3:16" s="798" customFormat="1" x14ac:dyDescent="0.25">
      <c r="D80" s="1236"/>
      <c r="F80" s="844"/>
      <c r="G80" s="844"/>
      <c r="H80" s="1270"/>
      <c r="I80" s="1270"/>
      <c r="J80" s="1270"/>
      <c r="K80" s="1270"/>
      <c r="L80" s="1270"/>
      <c r="M80" s="1270"/>
      <c r="N80" s="1270"/>
      <c r="O80" s="1270"/>
      <c r="P80" s="1270"/>
    </row>
    <row r="81" spans="4:16" s="798" customFormat="1" x14ac:dyDescent="0.25">
      <c r="D81" s="1236"/>
      <c r="H81" s="1270"/>
      <c r="I81" s="1270"/>
      <c r="J81" s="1270"/>
      <c r="K81" s="1270"/>
      <c r="L81" s="1270"/>
      <c r="M81" s="1270"/>
      <c r="N81" s="1270"/>
      <c r="O81" s="1270"/>
      <c r="P81" s="1270"/>
    </row>
    <row r="82" spans="4:16" s="798" customFormat="1" x14ac:dyDescent="0.25">
      <c r="D82" s="1236"/>
      <c r="H82" s="1270"/>
      <c r="I82" s="1270"/>
      <c r="J82" s="1270"/>
      <c r="K82" s="1270"/>
      <c r="L82" s="1270"/>
      <c r="M82" s="1270"/>
      <c r="N82" s="1270"/>
      <c r="O82" s="1270"/>
      <c r="P82" s="1270"/>
    </row>
    <row r="83" spans="4:16" s="798" customFormat="1" x14ac:dyDescent="0.25">
      <c r="D83" s="1236"/>
      <c r="H83" s="1270"/>
      <c r="I83" s="1270"/>
      <c r="J83" s="1270"/>
      <c r="K83" s="1270"/>
      <c r="L83" s="1270"/>
      <c r="M83" s="1270"/>
      <c r="N83" s="1270"/>
      <c r="O83" s="1270"/>
      <c r="P83" s="1270"/>
    </row>
    <row r="84" spans="4:16" s="798" customFormat="1" x14ac:dyDescent="0.25">
      <c r="D84" s="1236"/>
      <c r="H84" s="1270"/>
      <c r="I84" s="1270"/>
      <c r="J84" s="1270"/>
      <c r="K84" s="1270"/>
      <c r="L84" s="1270"/>
      <c r="M84" s="1270"/>
      <c r="N84" s="1270"/>
      <c r="O84" s="1270"/>
      <c r="P84" s="1270"/>
    </row>
    <row r="85" spans="4:16" s="798" customFormat="1" x14ac:dyDescent="0.25">
      <c r="D85" s="1236"/>
      <c r="H85" s="1270"/>
      <c r="I85" s="1270"/>
      <c r="J85" s="1270"/>
      <c r="K85" s="1270"/>
      <c r="L85" s="1270"/>
      <c r="M85" s="1270"/>
      <c r="N85" s="1270"/>
      <c r="O85" s="1270"/>
      <c r="P85" s="1270"/>
    </row>
    <row r="86" spans="4:16" s="798" customFormat="1" x14ac:dyDescent="0.25">
      <c r="D86" s="1236"/>
      <c r="H86" s="1270"/>
      <c r="I86" s="1270"/>
      <c r="J86" s="1270"/>
      <c r="K86" s="1270"/>
      <c r="L86" s="1270"/>
      <c r="M86" s="1270"/>
      <c r="N86" s="1270"/>
      <c r="O86" s="1270"/>
      <c r="P86" s="1270"/>
    </row>
    <row r="87" spans="4:16" s="798" customFormat="1" x14ac:dyDescent="0.25">
      <c r="D87" s="1236"/>
      <c r="H87" s="1270"/>
      <c r="I87" s="1270"/>
      <c r="J87" s="1270"/>
      <c r="K87" s="1270"/>
      <c r="L87" s="1270"/>
      <c r="M87" s="1270"/>
      <c r="N87" s="1270"/>
      <c r="O87" s="1270"/>
      <c r="P87" s="1270"/>
    </row>
    <row r="88" spans="4:16" s="798" customFormat="1" x14ac:dyDescent="0.25">
      <c r="D88" s="1236"/>
      <c r="H88" s="1270"/>
      <c r="I88" s="1270"/>
      <c r="J88" s="1270"/>
      <c r="K88" s="1270"/>
      <c r="L88" s="1270"/>
      <c r="M88" s="1270"/>
      <c r="N88" s="1270"/>
      <c r="O88" s="1270"/>
      <c r="P88" s="1270"/>
    </row>
    <row r="89" spans="4:16" s="798" customFormat="1" x14ac:dyDescent="0.25">
      <c r="D89" s="1236"/>
      <c r="H89" s="1270"/>
      <c r="I89" s="1270"/>
      <c r="J89" s="1270"/>
      <c r="K89" s="1270"/>
      <c r="L89" s="1270"/>
      <c r="M89" s="1270"/>
      <c r="N89" s="1270"/>
      <c r="O89" s="1270"/>
      <c r="P89" s="1270"/>
    </row>
    <row r="90" spans="4:16" s="798" customFormat="1" x14ac:dyDescent="0.25">
      <c r="D90" s="1236"/>
      <c r="H90" s="1270"/>
      <c r="I90" s="1270"/>
      <c r="J90" s="1270"/>
      <c r="K90" s="1270"/>
      <c r="L90" s="1270"/>
      <c r="M90" s="1270"/>
      <c r="N90" s="1270"/>
      <c r="O90" s="1270"/>
      <c r="P90" s="1270"/>
    </row>
    <row r="91" spans="4:16" s="687" customFormat="1" x14ac:dyDescent="0.2">
      <c r="D91" s="1237"/>
      <c r="H91" s="1271"/>
      <c r="I91" s="1271"/>
      <c r="J91" s="1271"/>
      <c r="K91" s="1271"/>
      <c r="L91" s="1271"/>
      <c r="M91" s="1271"/>
      <c r="N91" s="1271"/>
      <c r="O91" s="1271"/>
      <c r="P91" s="1271"/>
    </row>
    <row r="92" spans="4:16" s="687" customFormat="1" x14ac:dyDescent="0.2">
      <c r="D92" s="1237"/>
      <c r="H92" s="1271"/>
      <c r="I92" s="1271"/>
      <c r="J92" s="1271"/>
      <c r="K92" s="1271"/>
      <c r="L92" s="1271"/>
      <c r="M92" s="1271"/>
      <c r="N92" s="1271"/>
      <c r="O92" s="1271"/>
      <c r="P92" s="1271"/>
    </row>
    <row r="93" spans="4:16" s="687" customFormat="1" x14ac:dyDescent="0.2">
      <c r="D93" s="1237"/>
      <c r="H93" s="1271"/>
      <c r="I93" s="1271"/>
      <c r="J93" s="1271"/>
      <c r="K93" s="1271"/>
      <c r="L93" s="1271"/>
      <c r="M93" s="1271"/>
      <c r="N93" s="1271"/>
      <c r="O93" s="1271"/>
      <c r="P93" s="1271"/>
    </row>
    <row r="94" spans="4:16" s="687" customFormat="1" x14ac:dyDescent="0.2">
      <c r="D94" s="1237"/>
      <c r="H94" s="1271"/>
      <c r="I94" s="1271"/>
      <c r="J94" s="1271"/>
      <c r="K94" s="1271"/>
      <c r="L94" s="1271"/>
      <c r="M94" s="1271"/>
      <c r="N94" s="1271"/>
      <c r="O94" s="1271"/>
      <c r="P94" s="1271"/>
    </row>
    <row r="95" spans="4:16" s="687" customFormat="1" x14ac:dyDescent="0.2">
      <c r="D95" s="1237"/>
      <c r="H95" s="1271"/>
      <c r="I95" s="1271"/>
      <c r="J95" s="1271"/>
      <c r="K95" s="1271"/>
      <c r="L95" s="1271"/>
      <c r="M95" s="1271"/>
      <c r="N95" s="1271"/>
      <c r="O95" s="1271"/>
      <c r="P95" s="1271"/>
    </row>
    <row r="96" spans="4:16" s="687" customFormat="1" x14ac:dyDescent="0.2">
      <c r="D96" s="1237"/>
      <c r="H96" s="1271"/>
      <c r="I96" s="1271"/>
      <c r="J96" s="1271"/>
      <c r="K96" s="1271"/>
      <c r="L96" s="1271"/>
      <c r="M96" s="1271"/>
      <c r="N96" s="1271"/>
      <c r="O96" s="1271"/>
      <c r="P96" s="1271"/>
    </row>
    <row r="97" spans="4:16" s="687" customFormat="1" x14ac:dyDescent="0.2">
      <c r="D97" s="1240"/>
      <c r="H97" s="1271"/>
      <c r="I97" s="1271"/>
      <c r="J97" s="1271"/>
      <c r="K97" s="1271"/>
      <c r="L97" s="1271"/>
      <c r="M97" s="1271"/>
      <c r="N97" s="1271"/>
      <c r="O97" s="1271"/>
      <c r="P97" s="1271"/>
    </row>
    <row r="98" spans="4:16" s="687" customFormat="1" x14ac:dyDescent="0.2">
      <c r="D98" s="1240"/>
      <c r="H98" s="1271"/>
      <c r="I98" s="1271"/>
      <c r="J98" s="1271"/>
      <c r="K98" s="1271"/>
      <c r="L98" s="1271"/>
      <c r="M98" s="1271"/>
      <c r="N98" s="1271"/>
      <c r="O98" s="1271"/>
      <c r="P98" s="1271"/>
    </row>
    <row r="99" spans="4:16" s="687" customFormat="1" x14ac:dyDescent="0.2">
      <c r="D99" s="1240"/>
      <c r="H99" s="1271"/>
      <c r="I99" s="1271"/>
      <c r="J99" s="1271"/>
      <c r="K99" s="1271"/>
      <c r="L99" s="1271"/>
      <c r="M99" s="1271"/>
      <c r="N99" s="1271"/>
      <c r="O99" s="1271"/>
      <c r="P99" s="1271"/>
    </row>
  </sheetData>
  <mergeCells count="1">
    <mergeCell ref="C1:Q1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55" orientation="landscape" r:id="rId1"/>
  <headerFooter>
    <oddFooter>&amp;C&amp;Z&amp;F\&amp;A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7"/>
  <sheetViews>
    <sheetView topLeftCell="D1" zoomScale="80" zoomScaleNormal="80" workbookViewId="0">
      <selection activeCell="K3" sqref="K3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863" customWidth="1"/>
    <col min="7" max="7" width="12.140625" style="863" hidden="1" customWidth="1"/>
    <col min="8" max="8" width="12.140625" style="1241" hidden="1" customWidth="1"/>
    <col min="9" max="10" width="10.7109375" style="1241" hidden="1" customWidth="1"/>
    <col min="11" max="11" width="9.7109375" style="1241" customWidth="1"/>
    <col min="12" max="12" width="9.7109375" style="1241" hidden="1" customWidth="1"/>
    <col min="13" max="13" width="12.140625" style="1241" hidden="1" customWidth="1"/>
    <col min="14" max="14" width="9.7109375" style="1241" hidden="1" customWidth="1"/>
    <col min="15" max="15" width="10.7109375" style="1241" customWidth="1"/>
    <col min="16" max="16" width="5.7109375" style="1241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tr">
        <f>'14101'!C1</f>
        <v>COMMUNITY AND WELLBEING</v>
      </c>
      <c r="D1" s="2018"/>
      <c r="E1" s="2018"/>
      <c r="F1" s="2018"/>
      <c r="G1" s="2018"/>
      <c r="H1" s="2018"/>
      <c r="I1" s="2018"/>
      <c r="J1" s="2018"/>
      <c r="K1" s="2018"/>
      <c r="L1" s="2018"/>
      <c r="M1" s="2018"/>
      <c r="N1" s="2018"/>
      <c r="O1" s="2018"/>
      <c r="P1" s="2018"/>
      <c r="Q1" s="2019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43001</v>
      </c>
      <c r="E2" s="692" t="s">
        <v>2997</v>
      </c>
      <c r="F2" s="693"/>
      <c r="G2" s="693"/>
      <c r="H2" s="1201"/>
      <c r="I2" s="1201"/>
      <c r="J2" s="1201"/>
      <c r="K2" s="1201"/>
      <c r="L2" s="1201"/>
      <c r="M2" s="1201"/>
      <c r="N2" s="1201"/>
      <c r="O2" s="1201"/>
      <c r="P2" s="1201"/>
      <c r="Q2" s="1202"/>
    </row>
    <row r="3" spans="1:17" s="711" customFormat="1" ht="42" customHeight="1" x14ac:dyDescent="0.2">
      <c r="A3" s="1272" t="str">
        <f>'Comm&amp;Wellbeing'!B4</f>
        <v>Original Budget 2019-20</v>
      </c>
      <c r="B3" s="1273" t="str">
        <f>'Comm&amp;Wellbeing'!C4</f>
        <v>Revised Budget 2019-20</v>
      </c>
      <c r="C3" s="589" t="str">
        <f>'Comm&amp;Wellbeing'!D4</f>
        <v>PY GRNI
Actual
2019-20</v>
      </c>
      <c r="D3" s="700" t="s">
        <v>6256</v>
      </c>
      <c r="E3" s="701" t="s">
        <v>3020</v>
      </c>
      <c r="F3" s="1274" t="str">
        <f>'Comm&amp;Wellbeing'!G4</f>
        <v>Original Budget
2020-21</v>
      </c>
      <c r="G3" s="592" t="str">
        <f>'Comm&amp;Wellbeing'!H4</f>
        <v>Actual Committed
to Sep 2020</v>
      </c>
      <c r="H3" s="1155" t="str">
        <f>'Comm&amp;Wellbeing'!I4</f>
        <v>Variance
Act v Orig
to Sep 2020</v>
      </c>
      <c r="I3" s="1119" t="str">
        <f>'Comm&amp;Wellbeing'!J4</f>
        <v>Forecast
less Orig
2020-21</v>
      </c>
      <c r="J3" s="1120" t="str">
        <f>'Comm&amp;Wellbeing'!K4</f>
        <v>Forecast Full Year
2020-21</v>
      </c>
      <c r="K3" s="705" t="str">
        <f>'Comm&amp;Wellbeing'!L4</f>
        <v>Revised Budget 2020/21</v>
      </c>
      <c r="L3" s="1085" t="str">
        <f>'Comm&amp;Wellbeing'!M4</f>
        <v>2021-22
Savings
Plan</v>
      </c>
      <c r="M3" s="1086" t="str">
        <f>'Comm&amp;Wellbeing'!N4</f>
        <v>2021-22 Permanent Growth</v>
      </c>
      <c r="N3" s="704" t="str">
        <f>'Comm&amp;Wellbeing'!O4</f>
        <v>2021-22
One-off
Growth</v>
      </c>
      <c r="O3" s="705" t="str">
        <f>'Comm&amp;Wellbeing'!P4</f>
        <v>Budget 2021/22</v>
      </c>
      <c r="P3" s="709" t="s">
        <v>7229</v>
      </c>
      <c r="Q3" s="1121" t="s">
        <v>7230</v>
      </c>
    </row>
    <row r="4" spans="1:17" s="711" customFormat="1" ht="13.5" customHeight="1" thickBot="1" x14ac:dyDescent="0.25">
      <c r="A4" s="1242" t="s">
        <v>0</v>
      </c>
      <c r="B4" s="1243" t="s">
        <v>0</v>
      </c>
      <c r="C4" s="1244" t="s">
        <v>0</v>
      </c>
      <c r="D4" s="715"/>
      <c r="E4" s="1275"/>
      <c r="F4" s="1244" t="s">
        <v>0</v>
      </c>
      <c r="G4" s="1246" t="s">
        <v>0</v>
      </c>
      <c r="H4" s="1247" t="s">
        <v>0</v>
      </c>
      <c r="I4" s="1248" t="s">
        <v>0</v>
      </c>
      <c r="J4" s="1244" t="s">
        <v>0</v>
      </c>
      <c r="K4" s="1088" t="s">
        <v>0</v>
      </c>
      <c r="L4" s="905" t="s">
        <v>0</v>
      </c>
      <c r="M4" s="905" t="s">
        <v>0</v>
      </c>
      <c r="N4" s="719" t="s">
        <v>0</v>
      </c>
      <c r="O4" s="720" t="s">
        <v>0</v>
      </c>
      <c r="P4" s="1242"/>
      <c r="Q4" s="1249"/>
    </row>
    <row r="5" spans="1:17" s="798" customFormat="1" x14ac:dyDescent="0.25">
      <c r="A5" s="919"/>
      <c r="B5" s="725"/>
      <c r="C5" s="735"/>
      <c r="D5" s="829"/>
      <c r="E5" s="1250" t="s">
        <v>1</v>
      </c>
      <c r="F5" s="1211"/>
      <c r="G5" s="1212"/>
      <c r="H5" s="1213"/>
      <c r="I5" s="1251"/>
      <c r="J5" s="1252"/>
      <c r="K5" s="1253"/>
      <c r="L5" s="1254"/>
      <c r="M5" s="1254"/>
      <c r="N5" s="1255"/>
      <c r="O5" s="1253"/>
      <c r="P5" s="1256"/>
      <c r="Q5" s="1257"/>
    </row>
    <row r="6" spans="1:17" s="798" customFormat="1" x14ac:dyDescent="0.25">
      <c r="A6" s="738">
        <f>SUMIF(CW1PY!A:A,D6,CW1PY!D:D)</f>
        <v>1500</v>
      </c>
      <c r="B6" s="739">
        <f>SUMIF(CW1PY!A:A,D6,CW1PY!E:E)</f>
        <v>0</v>
      </c>
      <c r="C6" s="1258">
        <f>SUMIF(CW1PY!A:A,'43001'!D6,CW1PY!C:C)</f>
        <v>550</v>
      </c>
      <c r="D6" s="762">
        <v>430012900</v>
      </c>
      <c r="E6" s="765" t="s">
        <v>7581</v>
      </c>
      <c r="F6" s="740">
        <f>SUMIF(CW1FY!A:A,D6,CW1FY!D:D)</f>
        <v>1500</v>
      </c>
      <c r="G6" s="739">
        <f>SUMIF(CW1YTD!A:A,D6,CW1YTD!C:C)</f>
        <v>0</v>
      </c>
      <c r="H6" s="743">
        <f t="shared" ref="H6:H13" si="0">G6-F6</f>
        <v>-1500</v>
      </c>
      <c r="I6" s="744">
        <f t="shared" ref="I6:I13" si="1">J6-F6</f>
        <v>0</v>
      </c>
      <c r="J6" s="740">
        <v>1500</v>
      </c>
      <c r="K6" s="740">
        <f t="shared" ref="K6:K13" si="2">F6</f>
        <v>1500</v>
      </c>
      <c r="L6" s="745">
        <v>-1500</v>
      </c>
      <c r="M6" s="745"/>
      <c r="N6" s="744"/>
      <c r="O6" s="740">
        <f t="shared" ref="O6:O13" si="3">SUM(K6:N6)</f>
        <v>0</v>
      </c>
      <c r="P6" s="1259"/>
      <c r="Q6" s="747"/>
    </row>
    <row r="7" spans="1:17" s="798" customFormat="1" x14ac:dyDescent="0.25">
      <c r="A7" s="738">
        <f>SUMIF(CW1PY!A:A,D7,CW1PY!D:D)</f>
        <v>0</v>
      </c>
      <c r="B7" s="739">
        <f>SUMIF(CW1PY!A:A,D7,CW1PY!E:E)</f>
        <v>0</v>
      </c>
      <c r="C7" s="1258">
        <f>SUMIF(CW1PY!A:A,'43001'!D7,CW1PY!C:C)</f>
        <v>0</v>
      </c>
      <c r="D7" s="762">
        <v>430012901</v>
      </c>
      <c r="E7" s="765" t="s">
        <v>7582</v>
      </c>
      <c r="F7" s="740">
        <f>SUMIF(CW1FY!A:A,D7,CW1FY!D:D)</f>
        <v>0</v>
      </c>
      <c r="G7" s="739">
        <f>SUMIF(CW1YTD!A:A,D7,CW1YTD!C:C)</f>
        <v>0</v>
      </c>
      <c r="H7" s="743">
        <f t="shared" si="0"/>
        <v>0</v>
      </c>
      <c r="I7" s="744">
        <f t="shared" si="1"/>
        <v>0</v>
      </c>
      <c r="J7" s="740">
        <v>0</v>
      </c>
      <c r="K7" s="740">
        <f t="shared" si="2"/>
        <v>0</v>
      </c>
      <c r="L7" s="745"/>
      <c r="M7" s="745"/>
      <c r="N7" s="744"/>
      <c r="O7" s="740">
        <f t="shared" si="3"/>
        <v>0</v>
      </c>
      <c r="P7" s="1259"/>
      <c r="Q7" s="1164"/>
    </row>
    <row r="8" spans="1:17" s="798" customFormat="1" x14ac:dyDescent="0.25">
      <c r="A8" s="738">
        <f>SUMIF(CW1PY!A:A,D8,CW1PY!D:D)</f>
        <v>500</v>
      </c>
      <c r="B8" s="739">
        <f>SUMIF(CW1PY!A:A,D8,CW1PY!E:E)</f>
        <v>0</v>
      </c>
      <c r="C8" s="1258">
        <f>SUMIF(CW1PY!A:A,'43001'!D8,CW1PY!C:C)</f>
        <v>454.96</v>
      </c>
      <c r="D8" s="762">
        <v>430015309</v>
      </c>
      <c r="E8" s="765" t="s">
        <v>7583</v>
      </c>
      <c r="F8" s="740">
        <f>SUMIF(CW1FY!A:A,D8,CW1FY!D:D)</f>
        <v>500</v>
      </c>
      <c r="G8" s="739">
        <f>SUMIF(CW1YTD!A:A,D8,CW1YTD!C:C)</f>
        <v>0</v>
      </c>
      <c r="H8" s="743">
        <f t="shared" si="0"/>
        <v>-500</v>
      </c>
      <c r="I8" s="744">
        <f t="shared" si="1"/>
        <v>0</v>
      </c>
      <c r="J8" s="740">
        <v>500</v>
      </c>
      <c r="K8" s="740">
        <f t="shared" si="2"/>
        <v>500</v>
      </c>
      <c r="L8" s="745"/>
      <c r="M8" s="745"/>
      <c r="N8" s="744"/>
      <c r="O8" s="740">
        <f t="shared" si="3"/>
        <v>500</v>
      </c>
      <c r="P8" s="1259"/>
      <c r="Q8" s="1164"/>
    </row>
    <row r="9" spans="1:17" s="798" customFormat="1" x14ac:dyDescent="0.25">
      <c r="A9" s="738">
        <f>SUMIF(CW1PY!A:A,D9,CW1PY!D:D)</f>
        <v>4800</v>
      </c>
      <c r="B9" s="739">
        <f>SUMIF(CW1PY!A:A,D9,CW1PY!E:E)</f>
        <v>0</v>
      </c>
      <c r="C9" s="1258">
        <f>SUMIF(CW1PY!A:A,'43001'!D9,CW1PY!C:C)</f>
        <v>2098.37</v>
      </c>
      <c r="D9" s="762">
        <v>430015327</v>
      </c>
      <c r="E9" s="765" t="s">
        <v>7584</v>
      </c>
      <c r="F9" s="740">
        <f>SUMIF(CW1FY!A:A,D9,CW1FY!D:D)</f>
        <v>4800</v>
      </c>
      <c r="G9" s="739">
        <f>SUMIF(CW1YTD!A:A,D9,CW1YTD!C:C)</f>
        <v>0</v>
      </c>
      <c r="H9" s="743">
        <f t="shared" si="0"/>
        <v>-4800</v>
      </c>
      <c r="I9" s="744">
        <f t="shared" si="1"/>
        <v>0</v>
      </c>
      <c r="J9" s="740">
        <v>4800</v>
      </c>
      <c r="K9" s="740">
        <f t="shared" si="2"/>
        <v>4800</v>
      </c>
      <c r="L9" s="745"/>
      <c r="M9" s="745"/>
      <c r="N9" s="744"/>
      <c r="O9" s="740">
        <f t="shared" si="3"/>
        <v>4800</v>
      </c>
      <c r="P9" s="1259"/>
      <c r="Q9" s="1164"/>
    </row>
    <row r="10" spans="1:17" s="798" customFormat="1" x14ac:dyDescent="0.25">
      <c r="A10" s="738">
        <f>SUMIF(CW1PY!A:A,D10,CW1PY!D:D)</f>
        <v>0</v>
      </c>
      <c r="B10" s="739">
        <f>SUMIF(CW1PY!A:A,D10,CW1PY!E:E)</f>
        <v>0</v>
      </c>
      <c r="C10" s="1258">
        <f>SUMIF(CW1PY!A:A,'43001'!D10,CW1PY!C:C)</f>
        <v>156</v>
      </c>
      <c r="D10" s="762">
        <v>430015330</v>
      </c>
      <c r="E10" s="765" t="s">
        <v>7585</v>
      </c>
      <c r="F10" s="740">
        <f>SUMIF(CW1FY!A:A,D10,CW1FY!D:D)</f>
        <v>0</v>
      </c>
      <c r="G10" s="739">
        <f>SUMIF(CW1YTD!A:A,D10,CW1YTD!C:C)</f>
        <v>0</v>
      </c>
      <c r="H10" s="743">
        <f t="shared" si="0"/>
        <v>0</v>
      </c>
      <c r="I10" s="744">
        <f t="shared" si="1"/>
        <v>0</v>
      </c>
      <c r="J10" s="740">
        <v>0</v>
      </c>
      <c r="K10" s="740">
        <f t="shared" si="2"/>
        <v>0</v>
      </c>
      <c r="L10" s="745"/>
      <c r="M10" s="745"/>
      <c r="N10" s="744"/>
      <c r="O10" s="740">
        <f t="shared" si="3"/>
        <v>0</v>
      </c>
      <c r="P10" s="1259"/>
      <c r="Q10" s="1164"/>
    </row>
    <row r="11" spans="1:17" s="798" customFormat="1" x14ac:dyDescent="0.25">
      <c r="A11" s="738">
        <f>SUMIF(CW1PY!A:A,D11,CW1PY!D:D)</f>
        <v>200</v>
      </c>
      <c r="B11" s="739">
        <f>SUMIF(CW1PY!A:A,D11,CW1PY!E:E)</f>
        <v>0</v>
      </c>
      <c r="C11" s="1258">
        <f>SUMIF(CW1PY!A:A,'43001'!D11,CW1PY!C:C)</f>
        <v>128</v>
      </c>
      <c r="D11" s="762">
        <v>430015335</v>
      </c>
      <c r="E11" s="765" t="s">
        <v>7586</v>
      </c>
      <c r="F11" s="740">
        <f>SUMIF(CW1FY!A:A,D11,CW1FY!D:D)</f>
        <v>200</v>
      </c>
      <c r="G11" s="739">
        <f>SUMIF(CW1YTD!A:A,D11,CW1YTD!C:C)</f>
        <v>0</v>
      </c>
      <c r="H11" s="743">
        <f t="shared" si="0"/>
        <v>-200</v>
      </c>
      <c r="I11" s="744">
        <f t="shared" si="1"/>
        <v>0</v>
      </c>
      <c r="J11" s="740">
        <v>200</v>
      </c>
      <c r="K11" s="740">
        <f t="shared" si="2"/>
        <v>200</v>
      </c>
      <c r="L11" s="745"/>
      <c r="M11" s="745"/>
      <c r="N11" s="744"/>
      <c r="O11" s="740">
        <f t="shared" si="3"/>
        <v>200</v>
      </c>
      <c r="P11" s="1259"/>
      <c r="Q11" s="1164"/>
    </row>
    <row r="12" spans="1:17" s="798" customFormat="1" x14ac:dyDescent="0.25">
      <c r="A12" s="738">
        <f>SUMIF(CW1PY!A:A,D12,CW1PY!D:D)</f>
        <v>1500</v>
      </c>
      <c r="B12" s="739">
        <f>SUMIF(CW1PY!A:A,D12,CW1PY!E:E)</f>
        <v>0</v>
      </c>
      <c r="C12" s="738">
        <f>SUMIF(CW1PY!A:A,'43001'!D12,CW1PY!C:C)</f>
        <v>0</v>
      </c>
      <c r="D12" s="762">
        <v>430015540</v>
      </c>
      <c r="E12" s="765" t="s">
        <v>7587</v>
      </c>
      <c r="F12" s="740">
        <f>SUMIF(CW1FY!A:A,D12,CW1FY!D:D)</f>
        <v>0</v>
      </c>
      <c r="G12" s="739">
        <f>SUMIF(CW1YTD!A:A,D12,CW1YTD!C:C)</f>
        <v>0</v>
      </c>
      <c r="H12" s="743">
        <f t="shared" si="0"/>
        <v>0</v>
      </c>
      <c r="I12" s="744">
        <f t="shared" si="1"/>
        <v>0</v>
      </c>
      <c r="J12" s="740">
        <v>0</v>
      </c>
      <c r="K12" s="740">
        <f t="shared" si="2"/>
        <v>0</v>
      </c>
      <c r="L12" s="745"/>
      <c r="M12" s="745"/>
      <c r="N12" s="744"/>
      <c r="O12" s="740">
        <f t="shared" si="3"/>
        <v>0</v>
      </c>
      <c r="P12" s="746"/>
      <c r="Q12" s="1260"/>
    </row>
    <row r="13" spans="1:17" s="798" customFormat="1" x14ac:dyDescent="0.25">
      <c r="A13" s="738">
        <f>SUMIF(CW1PY!A:A,D13,CW1PY!D:D)</f>
        <v>2500</v>
      </c>
      <c r="B13" s="739">
        <f>SUMIF(CW1PY!A:A,D13,CW1PY!E:E)</f>
        <v>0</v>
      </c>
      <c r="C13" s="1258">
        <f>SUMIF(CW1PY!A:A,'43001'!D13,CW1PY!C:C)</f>
        <v>0</v>
      </c>
      <c r="D13" s="789">
        <v>430015549</v>
      </c>
      <c r="E13" s="765" t="s">
        <v>7588</v>
      </c>
      <c r="F13" s="740">
        <f>SUMIF(CW1FY!A:A,D13,CW1FY!D:D)</f>
        <v>0</v>
      </c>
      <c r="G13" s="739">
        <f>SUMIF(CW1YTD!A:A,D13,CW1YTD!C:C)</f>
        <v>0</v>
      </c>
      <c r="H13" s="743">
        <f t="shared" si="0"/>
        <v>0</v>
      </c>
      <c r="I13" s="744">
        <f t="shared" si="1"/>
        <v>0</v>
      </c>
      <c r="J13" s="740">
        <v>0</v>
      </c>
      <c r="K13" s="740">
        <f t="shared" si="2"/>
        <v>0</v>
      </c>
      <c r="L13" s="745"/>
      <c r="M13" s="745"/>
      <c r="N13" s="744"/>
      <c r="O13" s="740">
        <f t="shared" si="3"/>
        <v>0</v>
      </c>
      <c r="P13" s="746"/>
      <c r="Q13" s="1261"/>
    </row>
    <row r="14" spans="1:17" s="798" customFormat="1" x14ac:dyDescent="0.25">
      <c r="A14" s="1165">
        <f>SUM(A6:A13)</f>
        <v>11000</v>
      </c>
      <c r="B14" s="1166">
        <f>SUM(B6:B13)</f>
        <v>0</v>
      </c>
      <c r="C14" s="1167">
        <f>SUM(C6:C13)</f>
        <v>3387.33</v>
      </c>
      <c r="D14" s="1215"/>
      <c r="E14" s="753" t="s">
        <v>7242</v>
      </c>
      <c r="F14" s="804">
        <f t="shared" ref="F14:O14" si="4">SUM(F6:F13)</f>
        <v>7000</v>
      </c>
      <c r="G14" s="782">
        <f t="shared" si="4"/>
        <v>0</v>
      </c>
      <c r="H14" s="805">
        <f t="shared" si="4"/>
        <v>-7000</v>
      </c>
      <c r="I14" s="1168">
        <f t="shared" si="4"/>
        <v>0</v>
      </c>
      <c r="J14" s="804">
        <f t="shared" si="4"/>
        <v>7000</v>
      </c>
      <c r="K14" s="804">
        <f t="shared" si="4"/>
        <v>7000</v>
      </c>
      <c r="L14" s="782">
        <f t="shared" si="4"/>
        <v>-1500</v>
      </c>
      <c r="M14" s="782">
        <f t="shared" si="4"/>
        <v>0</v>
      </c>
      <c r="N14" s="1169">
        <f t="shared" si="4"/>
        <v>0</v>
      </c>
      <c r="O14" s="804">
        <f t="shared" si="4"/>
        <v>5500</v>
      </c>
      <c r="P14" s="796"/>
      <c r="Q14" s="1164"/>
    </row>
    <row r="15" spans="1:17" s="798" customFormat="1" x14ac:dyDescent="0.25">
      <c r="A15" s="1157"/>
      <c r="B15" s="1158"/>
      <c r="C15" s="796"/>
      <c r="D15" s="790"/>
      <c r="E15" s="791"/>
      <c r="F15" s="1159"/>
      <c r="G15" s="1160"/>
      <c r="H15" s="1161"/>
      <c r="I15" s="1162"/>
      <c r="J15" s="1159"/>
      <c r="K15" s="1159"/>
      <c r="L15" s="1163"/>
      <c r="M15" s="1163"/>
      <c r="N15" s="1160"/>
      <c r="O15" s="1159"/>
      <c r="P15" s="796"/>
      <c r="Q15" s="1164"/>
    </row>
    <row r="16" spans="1:17" s="798" customFormat="1" x14ac:dyDescent="0.25">
      <c r="A16" s="1157"/>
      <c r="B16" s="1158"/>
      <c r="C16" s="796"/>
      <c r="D16" s="790"/>
      <c r="E16" s="791" t="s">
        <v>2845</v>
      </c>
      <c r="F16" s="1159"/>
      <c r="G16" s="1160"/>
      <c r="H16" s="1161"/>
      <c r="I16" s="1162"/>
      <c r="J16" s="1159"/>
      <c r="K16" s="1159"/>
      <c r="L16" s="1163"/>
      <c r="M16" s="1163"/>
      <c r="N16" s="1160"/>
      <c r="O16" s="1159"/>
      <c r="P16" s="796"/>
      <c r="Q16" s="1164"/>
    </row>
    <row r="17" spans="1:17" s="798" customFormat="1" x14ac:dyDescent="0.25">
      <c r="A17" s="738">
        <f>SUMIF(CW1PY!A:A,D17,CW1PY!D:D)</f>
        <v>-300</v>
      </c>
      <c r="B17" s="739">
        <f>SUMIF(CW1PY!A:A,D17,CW1PY!E:E)</f>
        <v>0</v>
      </c>
      <c r="C17" s="738">
        <f>SUMIF(CW1PY!A:A,'43001'!D17,CW1PY!C:C)</f>
        <v>-115</v>
      </c>
      <c r="D17" s="762">
        <v>430019646</v>
      </c>
      <c r="E17" s="765" t="s">
        <v>7584</v>
      </c>
      <c r="F17" s="740">
        <f>SUMIF(CW1FY!A:A,D17,CW1FY!D:D)</f>
        <v>-300</v>
      </c>
      <c r="G17" s="739">
        <f>SUMIF(CW1YTD!A:A,D17,CW1YTD!C:C)</f>
        <v>0</v>
      </c>
      <c r="H17" s="743">
        <f>G17-F17</f>
        <v>300</v>
      </c>
      <c r="I17" s="744">
        <f>J17-F17</f>
        <v>0</v>
      </c>
      <c r="J17" s="740">
        <v>-300</v>
      </c>
      <c r="K17" s="740">
        <f>F17</f>
        <v>-300</v>
      </c>
      <c r="L17" s="745"/>
      <c r="M17" s="745"/>
      <c r="N17" s="744"/>
      <c r="O17" s="740">
        <f>SUM(K17:N17)</f>
        <v>-300</v>
      </c>
      <c r="P17" s="796"/>
      <c r="Q17" s="1164"/>
    </row>
    <row r="18" spans="1:17" s="798" customFormat="1" x14ac:dyDescent="0.25">
      <c r="A18" s="1165">
        <f>SUM(A17:A17)</f>
        <v>-300</v>
      </c>
      <c r="B18" s="1166">
        <f>SUM(B17:B17)</f>
        <v>0</v>
      </c>
      <c r="C18" s="1167">
        <f>SUM(C17:C17)</f>
        <v>-115</v>
      </c>
      <c r="D18" s="1215"/>
      <c r="E18" s="753" t="s">
        <v>7247</v>
      </c>
      <c r="F18" s="804">
        <f t="shared" ref="F18:O18" si="5">SUM(F17:F17)</f>
        <v>-300</v>
      </c>
      <c r="G18" s="782">
        <f t="shared" si="5"/>
        <v>0</v>
      </c>
      <c r="H18" s="805">
        <f t="shared" si="5"/>
        <v>300</v>
      </c>
      <c r="I18" s="1168">
        <f t="shared" si="5"/>
        <v>0</v>
      </c>
      <c r="J18" s="804">
        <f t="shared" si="5"/>
        <v>-300</v>
      </c>
      <c r="K18" s="804">
        <f t="shared" si="5"/>
        <v>-300</v>
      </c>
      <c r="L18" s="782">
        <f t="shared" si="5"/>
        <v>0</v>
      </c>
      <c r="M18" s="782">
        <f t="shared" si="5"/>
        <v>0</v>
      </c>
      <c r="N18" s="1169">
        <f t="shared" si="5"/>
        <v>0</v>
      </c>
      <c r="O18" s="804">
        <f t="shared" si="5"/>
        <v>-300</v>
      </c>
      <c r="P18" s="796"/>
      <c r="Q18" s="1164"/>
    </row>
    <row r="19" spans="1:17" s="798" customFormat="1" x14ac:dyDescent="0.25">
      <c r="A19" s="1157"/>
      <c r="B19" s="1158"/>
      <c r="C19" s="796"/>
      <c r="D19" s="790"/>
      <c r="E19" s="791"/>
      <c r="F19" s="1159"/>
      <c r="G19" s="1160"/>
      <c r="H19" s="1161"/>
      <c r="I19" s="1162"/>
      <c r="J19" s="1159"/>
      <c r="K19" s="1159"/>
      <c r="L19" s="1163"/>
      <c r="M19" s="1163"/>
      <c r="N19" s="1160"/>
      <c r="O19" s="1159"/>
      <c r="P19" s="796"/>
      <c r="Q19" s="1164"/>
    </row>
    <row r="20" spans="1:17" s="798" customFormat="1" x14ac:dyDescent="0.25">
      <c r="A20" s="814">
        <f>A14+A18</f>
        <v>10700</v>
      </c>
      <c r="B20" s="815">
        <f t="shared" ref="B20:C20" si="6">B14+B18</f>
        <v>0</v>
      </c>
      <c r="C20" s="816">
        <f t="shared" si="6"/>
        <v>3272.33</v>
      </c>
      <c r="D20" s="817"/>
      <c r="E20" s="1137" t="s">
        <v>7248</v>
      </c>
      <c r="F20" s="816">
        <f t="shared" ref="F20:O20" si="7">F14+F18</f>
        <v>6700</v>
      </c>
      <c r="G20" s="1170">
        <f t="shared" si="7"/>
        <v>0</v>
      </c>
      <c r="H20" s="1171">
        <f t="shared" si="7"/>
        <v>-6700</v>
      </c>
      <c r="I20" s="1172">
        <f t="shared" si="7"/>
        <v>0</v>
      </c>
      <c r="J20" s="1173">
        <f t="shared" si="7"/>
        <v>6700</v>
      </c>
      <c r="K20" s="1173">
        <f t="shared" si="7"/>
        <v>6700</v>
      </c>
      <c r="L20" s="1174">
        <f t="shared" si="7"/>
        <v>-1500</v>
      </c>
      <c r="M20" s="1174">
        <f t="shared" si="7"/>
        <v>0</v>
      </c>
      <c r="N20" s="1175">
        <f t="shared" si="7"/>
        <v>0</v>
      </c>
      <c r="O20" s="1173">
        <f t="shared" si="7"/>
        <v>5200</v>
      </c>
      <c r="P20" s="1176"/>
      <c r="Q20" s="797"/>
    </row>
    <row r="21" spans="1:17" s="798" customFormat="1" x14ac:dyDescent="0.25">
      <c r="A21" s="1157"/>
      <c r="B21" s="1158"/>
      <c r="C21" s="796"/>
      <c r="D21" s="790"/>
      <c r="E21" s="791"/>
      <c r="F21" s="1159"/>
      <c r="G21" s="1160"/>
      <c r="H21" s="1161"/>
      <c r="I21" s="1162"/>
      <c r="J21" s="1159"/>
      <c r="K21" s="1159"/>
      <c r="L21" s="1163"/>
      <c r="M21" s="1163"/>
      <c r="N21" s="1160"/>
      <c r="O21" s="1159"/>
      <c r="P21" s="796"/>
      <c r="Q21" s="1164"/>
    </row>
    <row r="22" spans="1:17" s="798" customFormat="1" hidden="1" x14ac:dyDescent="0.25">
      <c r="A22" s="1157"/>
      <c r="B22" s="1158"/>
      <c r="C22" s="796"/>
      <c r="D22" s="790"/>
      <c r="E22" s="791" t="s">
        <v>7576</v>
      </c>
      <c r="F22" s="1159"/>
      <c r="G22" s="1160"/>
      <c r="H22" s="1161"/>
      <c r="I22" s="1162"/>
      <c r="J22" s="1159"/>
      <c r="K22" s="1159"/>
      <c r="L22" s="1163"/>
      <c r="M22" s="1163"/>
      <c r="N22" s="1160"/>
      <c r="O22" s="1159"/>
      <c r="P22" s="796"/>
      <c r="Q22" s="1164"/>
    </row>
    <row r="23" spans="1:17" s="798" customFormat="1" hidden="1" x14ac:dyDescent="0.25">
      <c r="A23" s="738">
        <f>SUMIF(CW1PY!A:A,D23,CW1PY!D:D)</f>
        <v>0</v>
      </c>
      <c r="B23" s="739">
        <f>SUMIF(CW1PY!A:A,D23,CW1PY!E:E)</f>
        <v>0</v>
      </c>
      <c r="C23" s="1258">
        <f>SUMIF(CW1PY!A:A,'43001'!D23,CW1PY!C:C)</f>
        <v>0</v>
      </c>
      <c r="D23" s="1262">
        <v>430014610</v>
      </c>
      <c r="E23" s="765" t="s">
        <v>7250</v>
      </c>
      <c r="F23" s="740">
        <f>SUMIF(CW1FY!A:A,D23,CW1FY!D:D)</f>
        <v>0</v>
      </c>
      <c r="G23" s="739">
        <f>SUMIF(CW1YTD!A:A,D23,CW1YTD!C:C)</f>
        <v>0</v>
      </c>
      <c r="H23" s="743">
        <f t="shared" ref="H23:H24" si="8">F23-G23</f>
        <v>0</v>
      </c>
      <c r="I23" s="761"/>
      <c r="J23" s="740"/>
      <c r="K23" s="740"/>
      <c r="L23" s="745"/>
      <c r="M23" s="745"/>
      <c r="N23" s="744"/>
      <c r="O23" s="740"/>
      <c r="P23" s="796"/>
      <c r="Q23" s="1164"/>
    </row>
    <row r="24" spans="1:17" s="1129" customFormat="1" hidden="1" x14ac:dyDescent="0.25">
      <c r="A24" s="738">
        <f>SUMIF(CW1PY!A:A,D24,CW1PY!D:D)</f>
        <v>0</v>
      </c>
      <c r="B24" s="739">
        <f>SUMIF(CW1PY!A:A,D24,CW1PY!E:E)</f>
        <v>0</v>
      </c>
      <c r="C24" s="1258">
        <f>SUMIF(CW1PY!A:A,'43001'!D24,CW1PY!C:C)</f>
        <v>0</v>
      </c>
      <c r="D24" s="1262">
        <v>430014618</v>
      </c>
      <c r="E24" s="765" t="s">
        <v>7589</v>
      </c>
      <c r="F24" s="740">
        <f>SUMIF(CW1FY!A:A,D24,CW1FY!D:D)</f>
        <v>0</v>
      </c>
      <c r="G24" s="739">
        <f>SUMIF(CW1YTD!A:A,D24,CW1YTD!C:C)</f>
        <v>0</v>
      </c>
      <c r="H24" s="743">
        <f t="shared" si="8"/>
        <v>0</v>
      </c>
      <c r="I24" s="761"/>
      <c r="J24" s="740"/>
      <c r="K24" s="740"/>
      <c r="L24" s="745"/>
      <c r="M24" s="745"/>
      <c r="N24" s="744"/>
      <c r="O24" s="740"/>
      <c r="P24" s="746"/>
      <c r="Q24" s="1126"/>
    </row>
    <row r="25" spans="1:17" s="798" customFormat="1" hidden="1" x14ac:dyDescent="0.25">
      <c r="A25" s="1165">
        <f>SUM(A23:A24)</f>
        <v>0</v>
      </c>
      <c r="B25" s="1166">
        <f t="shared" ref="B25:C25" si="9">SUM(B23:B24)</f>
        <v>0</v>
      </c>
      <c r="C25" s="1167">
        <f t="shared" si="9"/>
        <v>0</v>
      </c>
      <c r="D25" s="790"/>
      <c r="E25" s="753" t="s">
        <v>3066</v>
      </c>
      <c r="F25" s="804">
        <f t="shared" ref="F25:O25" si="10">SUM(F23:F24)</f>
        <v>0</v>
      </c>
      <c r="G25" s="782">
        <f t="shared" si="10"/>
        <v>0</v>
      </c>
      <c r="H25" s="805">
        <f t="shared" si="10"/>
        <v>0</v>
      </c>
      <c r="I25" s="1168">
        <f t="shared" si="10"/>
        <v>0</v>
      </c>
      <c r="J25" s="804">
        <f t="shared" si="10"/>
        <v>0</v>
      </c>
      <c r="K25" s="804">
        <f t="shared" si="10"/>
        <v>0</v>
      </c>
      <c r="L25" s="782">
        <f t="shared" si="10"/>
        <v>0</v>
      </c>
      <c r="M25" s="782">
        <f t="shared" si="10"/>
        <v>0</v>
      </c>
      <c r="N25" s="1169">
        <f t="shared" si="10"/>
        <v>0</v>
      </c>
      <c r="O25" s="804">
        <f t="shared" si="10"/>
        <v>0</v>
      </c>
      <c r="P25" s="796"/>
      <c r="Q25" s="1164"/>
    </row>
    <row r="26" spans="1:17" s="798" customFormat="1" x14ac:dyDescent="0.25">
      <c r="A26" s="924"/>
      <c r="B26" s="925"/>
      <c r="C26" s="836"/>
      <c r="D26" s="790"/>
      <c r="E26" s="928"/>
      <c r="F26" s="793"/>
      <c r="G26" s="744"/>
      <c r="H26" s="1179"/>
      <c r="I26" s="792"/>
      <c r="J26" s="793"/>
      <c r="K26" s="793"/>
      <c r="L26" s="794"/>
      <c r="M26" s="794"/>
      <c r="N26" s="795"/>
      <c r="O26" s="793"/>
      <c r="P26" s="836"/>
      <c r="Q26" s="1164"/>
    </row>
    <row r="27" spans="1:17" s="798" customFormat="1" ht="13.5" thickBot="1" x14ac:dyDescent="0.3">
      <c r="A27" s="1263">
        <f>A14+A18+A25</f>
        <v>10700</v>
      </c>
      <c r="B27" s="1264">
        <f>B14+B18+B25</f>
        <v>0</v>
      </c>
      <c r="C27" s="1276">
        <f>C14+C18+C25</f>
        <v>3272.33</v>
      </c>
      <c r="D27" s="867"/>
      <c r="E27" s="1265" t="s">
        <v>8</v>
      </c>
      <c r="F27" s="869">
        <f t="shared" ref="F27:O27" si="11">F14+F18+F25</f>
        <v>6700</v>
      </c>
      <c r="G27" s="870">
        <f t="shared" si="11"/>
        <v>0</v>
      </c>
      <c r="H27" s="1266">
        <f t="shared" si="11"/>
        <v>-6700</v>
      </c>
      <c r="I27" s="872">
        <f t="shared" si="11"/>
        <v>0</v>
      </c>
      <c r="J27" s="869">
        <f t="shared" si="11"/>
        <v>6700</v>
      </c>
      <c r="K27" s="869">
        <f t="shared" si="11"/>
        <v>6700</v>
      </c>
      <c r="L27" s="870">
        <f t="shared" si="11"/>
        <v>-1500</v>
      </c>
      <c r="M27" s="870">
        <f t="shared" si="11"/>
        <v>0</v>
      </c>
      <c r="N27" s="871">
        <f t="shared" si="11"/>
        <v>0</v>
      </c>
      <c r="O27" s="869">
        <f t="shared" si="11"/>
        <v>5200</v>
      </c>
      <c r="P27" s="1267"/>
      <c r="Q27" s="1268"/>
    </row>
    <row r="28" spans="1:17" s="798" customFormat="1" ht="13.5" x14ac:dyDescent="0.25">
      <c r="A28" s="875">
        <f>SUMIF(CW1PY!G:G,$D$2,CW1PY!D:D)-A27</f>
        <v>0</v>
      </c>
      <c r="B28" s="875">
        <f>SUMIF(CW1PY!G:G,$D$2,CW1PY!E:E)-B27</f>
        <v>0</v>
      </c>
      <c r="C28" s="844">
        <f>SUMIF(CW1PY!G:G,$D$2,CW1PY!C:C)-C27</f>
        <v>0</v>
      </c>
      <c r="D28" s="1236"/>
      <c r="F28" s="875">
        <f>SUMIF(CW1FY!G:G,$D$2,CW1FY!D:D)-F27</f>
        <v>0</v>
      </c>
      <c r="G28" s="858">
        <f>SUMIF(CW1YTD!G:G,$D$2,CW1YTD!C:C)-G27</f>
        <v>0</v>
      </c>
      <c r="H28" s="858">
        <f>G27-F27-H27</f>
        <v>0</v>
      </c>
      <c r="I28" s="858">
        <f>J27-F27-I27</f>
        <v>0</v>
      </c>
      <c r="J28" s="1269"/>
      <c r="K28" s="1269"/>
      <c r="L28" s="1269"/>
      <c r="M28" s="1269"/>
      <c r="N28" s="1269"/>
      <c r="O28" s="1269"/>
      <c r="P28" s="875"/>
      <c r="Q28" s="900"/>
    </row>
    <row r="29" spans="1:17" s="798" customFormat="1" ht="15" x14ac:dyDescent="0.3">
      <c r="C29" s="844"/>
      <c r="D29" s="1236"/>
      <c r="F29" s="844"/>
      <c r="G29" s="844"/>
      <c r="H29" s="877"/>
      <c r="I29" s="877"/>
      <c r="J29" s="877"/>
      <c r="K29" s="877"/>
      <c r="L29" s="877"/>
      <c r="M29" s="877"/>
      <c r="N29" s="877"/>
      <c r="O29" s="877"/>
      <c r="P29" s="875"/>
      <c r="Q29" s="900"/>
    </row>
    <row r="30" spans="1:17" s="798" customFormat="1" x14ac:dyDescent="0.25">
      <c r="C30" s="844"/>
      <c r="D30" s="1236"/>
      <c r="F30" s="844"/>
      <c r="G30" s="844"/>
      <c r="H30" s="1270"/>
      <c r="I30" s="1270"/>
      <c r="J30" s="1270"/>
      <c r="K30" s="1270"/>
      <c r="L30" s="1270"/>
      <c r="M30" s="1270"/>
      <c r="N30" s="1270"/>
      <c r="O30" s="1270"/>
      <c r="P30" s="1270"/>
    </row>
    <row r="31" spans="1:17" s="798" customFormat="1" x14ac:dyDescent="0.25">
      <c r="C31" s="844"/>
      <c r="D31" s="1236"/>
      <c r="F31" s="844"/>
      <c r="G31" s="844"/>
      <c r="H31" s="1270"/>
      <c r="I31" s="1270"/>
      <c r="J31" s="1270"/>
      <c r="K31" s="1270"/>
      <c r="L31" s="1270"/>
      <c r="M31" s="1270"/>
      <c r="N31" s="1270"/>
      <c r="O31" s="1270"/>
      <c r="P31" s="1270"/>
    </row>
    <row r="32" spans="1:17" s="798" customFormat="1" x14ac:dyDescent="0.25">
      <c r="C32" s="844"/>
      <c r="D32" s="1236"/>
      <c r="F32" s="844"/>
      <c r="G32" s="844"/>
      <c r="H32" s="1270"/>
      <c r="I32" s="1270"/>
      <c r="J32" s="1270"/>
      <c r="K32" s="1270"/>
      <c r="L32" s="1270"/>
      <c r="M32" s="1270"/>
      <c r="N32" s="1270"/>
      <c r="O32" s="1270"/>
      <c r="P32" s="1270"/>
    </row>
    <row r="33" spans="3:16" s="798" customFormat="1" x14ac:dyDescent="0.25">
      <c r="C33" s="844"/>
      <c r="D33" s="1236"/>
      <c r="F33" s="844"/>
      <c r="G33" s="844"/>
      <c r="H33" s="1270"/>
      <c r="I33" s="1270"/>
      <c r="J33" s="1270"/>
      <c r="K33" s="1270"/>
      <c r="L33" s="1270"/>
      <c r="M33" s="1270"/>
      <c r="N33" s="1270"/>
      <c r="O33" s="1270"/>
      <c r="P33" s="1270"/>
    </row>
    <row r="34" spans="3:16" s="798" customFormat="1" x14ac:dyDescent="0.25">
      <c r="C34" s="844"/>
      <c r="D34" s="1236"/>
      <c r="F34" s="844"/>
      <c r="G34" s="844"/>
      <c r="H34" s="1270"/>
      <c r="I34" s="1270"/>
      <c r="J34" s="1270"/>
      <c r="K34" s="1270"/>
      <c r="L34" s="1270"/>
      <c r="M34" s="1270"/>
      <c r="N34" s="1270"/>
      <c r="O34" s="1270"/>
      <c r="P34" s="1270"/>
    </row>
    <row r="35" spans="3:16" s="798" customFormat="1" x14ac:dyDescent="0.25">
      <c r="C35" s="844"/>
      <c r="D35" s="1236"/>
      <c r="F35" s="844"/>
      <c r="G35" s="844"/>
      <c r="H35" s="1270"/>
      <c r="I35" s="1270"/>
      <c r="J35" s="1270"/>
      <c r="K35" s="1270"/>
      <c r="L35" s="1270"/>
      <c r="M35" s="1270"/>
      <c r="N35" s="1270"/>
      <c r="O35" s="1270"/>
      <c r="P35" s="1270"/>
    </row>
    <row r="36" spans="3:16" s="798" customFormat="1" x14ac:dyDescent="0.25">
      <c r="C36" s="844"/>
      <c r="D36" s="1236"/>
      <c r="F36" s="844"/>
      <c r="G36" s="844"/>
      <c r="H36" s="1270"/>
      <c r="I36" s="1270"/>
      <c r="J36" s="1270"/>
      <c r="K36" s="1270"/>
      <c r="L36" s="1270"/>
      <c r="M36" s="1270"/>
      <c r="N36" s="1270"/>
      <c r="O36" s="1270"/>
      <c r="P36" s="1270"/>
    </row>
    <row r="37" spans="3:16" s="798" customFormat="1" x14ac:dyDescent="0.25">
      <c r="C37" s="844"/>
      <c r="D37" s="1236"/>
      <c r="F37" s="844"/>
      <c r="G37" s="844"/>
      <c r="H37" s="1270"/>
      <c r="I37" s="1270"/>
      <c r="J37" s="1270"/>
      <c r="K37" s="1270"/>
      <c r="L37" s="1270"/>
      <c r="M37" s="1270"/>
      <c r="N37" s="1270"/>
      <c r="O37" s="1270"/>
      <c r="P37" s="1270"/>
    </row>
    <row r="38" spans="3:16" s="798" customFormat="1" x14ac:dyDescent="0.25">
      <c r="C38" s="844"/>
      <c r="D38" s="1236"/>
      <c r="F38" s="844"/>
      <c r="G38" s="844"/>
      <c r="H38" s="1270"/>
      <c r="I38" s="1270"/>
      <c r="J38" s="1270"/>
      <c r="K38" s="1270"/>
      <c r="L38" s="1270"/>
      <c r="M38" s="1270"/>
      <c r="N38" s="1270"/>
      <c r="O38" s="1270"/>
      <c r="P38" s="1270"/>
    </row>
    <row r="39" spans="3:16" s="798" customFormat="1" x14ac:dyDescent="0.25">
      <c r="C39" s="844"/>
      <c r="D39" s="1236"/>
      <c r="F39" s="844"/>
      <c r="G39" s="844"/>
      <c r="H39" s="1270"/>
      <c r="I39" s="1270"/>
      <c r="J39" s="1270"/>
      <c r="K39" s="1270"/>
      <c r="L39" s="1270"/>
      <c r="M39" s="1270"/>
      <c r="N39" s="1270"/>
      <c r="O39" s="1270"/>
      <c r="P39" s="1270"/>
    </row>
    <row r="40" spans="3:16" s="798" customFormat="1" x14ac:dyDescent="0.25">
      <c r="C40" s="844"/>
      <c r="D40" s="1236"/>
      <c r="F40" s="844"/>
      <c r="G40" s="844"/>
      <c r="H40" s="1270"/>
      <c r="I40" s="1270"/>
      <c r="J40" s="1270"/>
      <c r="K40" s="1270"/>
      <c r="L40" s="1270"/>
      <c r="M40" s="1270"/>
      <c r="N40" s="1270"/>
      <c r="O40" s="1270"/>
      <c r="P40" s="1270"/>
    </row>
    <row r="41" spans="3:16" s="798" customFormat="1" x14ac:dyDescent="0.25">
      <c r="C41" s="844"/>
      <c r="D41" s="1236"/>
      <c r="F41" s="844"/>
      <c r="G41" s="844"/>
      <c r="H41" s="1270"/>
      <c r="I41" s="1270"/>
      <c r="J41" s="1270"/>
      <c r="K41" s="1270"/>
      <c r="L41" s="1270"/>
      <c r="M41" s="1270"/>
      <c r="N41" s="1270"/>
      <c r="O41" s="1270"/>
      <c r="P41" s="1270"/>
    </row>
    <row r="42" spans="3:16" s="798" customFormat="1" x14ac:dyDescent="0.25">
      <c r="C42" s="844"/>
      <c r="D42" s="1236"/>
      <c r="F42" s="844"/>
      <c r="G42" s="844"/>
      <c r="H42" s="1270"/>
      <c r="I42" s="1270"/>
      <c r="J42" s="1270"/>
      <c r="K42" s="1270"/>
      <c r="L42" s="1270"/>
      <c r="M42" s="1270"/>
      <c r="N42" s="1270"/>
      <c r="O42" s="1270"/>
      <c r="P42" s="1270"/>
    </row>
    <row r="43" spans="3:16" s="798" customFormat="1" x14ac:dyDescent="0.25">
      <c r="C43" s="844"/>
      <c r="D43" s="1236"/>
      <c r="F43" s="844"/>
      <c r="G43" s="844"/>
      <c r="H43" s="1270"/>
      <c r="I43" s="1270"/>
      <c r="J43" s="1270"/>
      <c r="K43" s="1270"/>
      <c r="L43" s="1270"/>
      <c r="M43" s="1270"/>
      <c r="N43" s="1270"/>
      <c r="O43" s="1270"/>
      <c r="P43" s="1270"/>
    </row>
    <row r="44" spans="3:16" s="798" customFormat="1" x14ac:dyDescent="0.25">
      <c r="C44" s="844"/>
      <c r="D44" s="1236"/>
      <c r="F44" s="844"/>
      <c r="G44" s="844"/>
      <c r="H44" s="1270"/>
      <c r="I44" s="1270"/>
      <c r="J44" s="1270"/>
      <c r="K44" s="1270"/>
      <c r="L44" s="1270"/>
      <c r="M44" s="1270"/>
      <c r="N44" s="1270"/>
      <c r="O44" s="1270"/>
      <c r="P44" s="1270"/>
    </row>
    <row r="45" spans="3:16" s="798" customFormat="1" x14ac:dyDescent="0.25">
      <c r="C45" s="844"/>
      <c r="D45" s="1236"/>
      <c r="F45" s="844"/>
      <c r="G45" s="844"/>
      <c r="H45" s="1270"/>
      <c r="I45" s="1270"/>
      <c r="J45" s="1270"/>
      <c r="K45" s="1270"/>
      <c r="L45" s="1270"/>
      <c r="M45" s="1270"/>
      <c r="N45" s="1270"/>
      <c r="O45" s="1270"/>
      <c r="P45" s="1270"/>
    </row>
    <row r="46" spans="3:16" s="798" customFormat="1" x14ac:dyDescent="0.25">
      <c r="C46" s="844"/>
      <c r="D46" s="1236"/>
      <c r="F46" s="844"/>
      <c r="G46" s="844"/>
      <c r="H46" s="1270"/>
      <c r="I46" s="1270"/>
      <c r="J46" s="1270"/>
      <c r="K46" s="1270"/>
      <c r="L46" s="1270"/>
      <c r="M46" s="1270"/>
      <c r="N46" s="1270"/>
      <c r="O46" s="1270"/>
      <c r="P46" s="1270"/>
    </row>
    <row r="47" spans="3:16" s="798" customFormat="1" x14ac:dyDescent="0.25">
      <c r="C47" s="844"/>
      <c r="D47" s="1236"/>
      <c r="F47" s="844"/>
      <c r="G47" s="844"/>
      <c r="H47" s="1270"/>
      <c r="I47" s="1270"/>
      <c r="J47" s="1270"/>
      <c r="K47" s="1270"/>
      <c r="L47" s="1270"/>
      <c r="M47" s="1270"/>
      <c r="N47" s="1270"/>
      <c r="O47" s="1270"/>
      <c r="P47" s="1270"/>
    </row>
    <row r="48" spans="3:16" s="798" customFormat="1" x14ac:dyDescent="0.25">
      <c r="C48" s="844"/>
      <c r="D48" s="1236"/>
      <c r="F48" s="844"/>
      <c r="G48" s="844"/>
      <c r="H48" s="1270"/>
      <c r="I48" s="1270"/>
      <c r="J48" s="1270"/>
      <c r="K48" s="1270"/>
      <c r="L48" s="1270"/>
      <c r="M48" s="1270"/>
      <c r="N48" s="1270"/>
      <c r="O48" s="1270"/>
      <c r="P48" s="1270"/>
    </row>
    <row r="49" spans="3:16" s="798" customFormat="1" x14ac:dyDescent="0.25">
      <c r="C49" s="844"/>
      <c r="D49" s="1236"/>
      <c r="F49" s="844"/>
      <c r="G49" s="844"/>
      <c r="H49" s="1270"/>
      <c r="I49" s="1270"/>
      <c r="J49" s="1270"/>
      <c r="K49" s="1270"/>
      <c r="L49" s="1270"/>
      <c r="M49" s="1270"/>
      <c r="N49" s="1270"/>
      <c r="O49" s="1270"/>
      <c r="P49" s="1270"/>
    </row>
    <row r="50" spans="3:16" s="798" customFormat="1" x14ac:dyDescent="0.25">
      <c r="C50" s="844"/>
      <c r="D50" s="1236"/>
      <c r="F50" s="844"/>
      <c r="G50" s="844"/>
      <c r="H50" s="1270"/>
      <c r="I50" s="1270"/>
      <c r="J50" s="1270"/>
      <c r="K50" s="1270"/>
      <c r="L50" s="1270"/>
      <c r="M50" s="1270"/>
      <c r="N50" s="1270"/>
      <c r="O50" s="1270"/>
      <c r="P50" s="1270"/>
    </row>
    <row r="51" spans="3:16" s="798" customFormat="1" x14ac:dyDescent="0.25">
      <c r="C51" s="844"/>
      <c r="D51" s="1236"/>
      <c r="F51" s="844"/>
      <c r="G51" s="844"/>
      <c r="H51" s="1270"/>
      <c r="I51" s="1270"/>
      <c r="J51" s="1270"/>
      <c r="K51" s="1270"/>
      <c r="L51" s="1270"/>
      <c r="M51" s="1270"/>
      <c r="N51" s="1270"/>
      <c r="O51" s="1270"/>
      <c r="P51" s="1270"/>
    </row>
    <row r="52" spans="3:16" s="798" customFormat="1" x14ac:dyDescent="0.25">
      <c r="C52" s="844"/>
      <c r="D52" s="1236"/>
      <c r="F52" s="844"/>
      <c r="G52" s="844"/>
      <c r="H52" s="1270"/>
      <c r="I52" s="1270"/>
      <c r="J52" s="1270"/>
      <c r="K52" s="1270"/>
      <c r="L52" s="1270"/>
      <c r="M52" s="1270"/>
      <c r="N52" s="1270"/>
      <c r="O52" s="1270"/>
      <c r="P52" s="1270"/>
    </row>
    <row r="53" spans="3:16" s="798" customFormat="1" x14ac:dyDescent="0.25">
      <c r="C53" s="844"/>
      <c r="D53" s="1236"/>
      <c r="F53" s="844"/>
      <c r="G53" s="844"/>
      <c r="H53" s="1270"/>
      <c r="I53" s="1270"/>
      <c r="J53" s="1270"/>
      <c r="K53" s="1270"/>
      <c r="L53" s="1270"/>
      <c r="M53" s="1270"/>
      <c r="N53" s="1270"/>
      <c r="O53" s="1270"/>
      <c r="P53" s="1270"/>
    </row>
    <row r="54" spans="3:16" s="798" customFormat="1" x14ac:dyDescent="0.25">
      <c r="C54" s="844"/>
      <c r="D54" s="1236"/>
      <c r="F54" s="844"/>
      <c r="G54" s="844"/>
      <c r="H54" s="1270"/>
      <c r="I54" s="1270"/>
      <c r="J54" s="1270"/>
      <c r="K54" s="1270"/>
      <c r="L54" s="1270"/>
      <c r="M54" s="1270"/>
      <c r="N54" s="1270"/>
      <c r="O54" s="1270"/>
      <c r="P54" s="1270"/>
    </row>
    <row r="55" spans="3:16" s="798" customFormat="1" x14ac:dyDescent="0.25">
      <c r="C55" s="844"/>
      <c r="D55" s="1236"/>
      <c r="F55" s="844"/>
      <c r="G55" s="844"/>
      <c r="H55" s="1270"/>
      <c r="I55" s="1270"/>
      <c r="J55" s="1270"/>
      <c r="K55" s="1270"/>
      <c r="L55" s="1270"/>
      <c r="M55" s="1270"/>
      <c r="N55" s="1270"/>
      <c r="O55" s="1270"/>
      <c r="P55" s="1270"/>
    </row>
    <row r="56" spans="3:16" s="798" customFormat="1" x14ac:dyDescent="0.25">
      <c r="C56" s="844"/>
      <c r="D56" s="1236"/>
      <c r="F56" s="844"/>
      <c r="G56" s="844"/>
      <c r="H56" s="1270"/>
      <c r="I56" s="1270"/>
      <c r="J56" s="1270"/>
      <c r="K56" s="1270"/>
      <c r="L56" s="1270"/>
      <c r="M56" s="1270"/>
      <c r="N56" s="1270"/>
      <c r="O56" s="1270"/>
      <c r="P56" s="1270"/>
    </row>
    <row r="57" spans="3:16" s="798" customFormat="1" x14ac:dyDescent="0.25">
      <c r="C57" s="844"/>
      <c r="D57" s="1236"/>
      <c r="F57" s="844"/>
      <c r="G57" s="844"/>
      <c r="H57" s="1270"/>
      <c r="I57" s="1270"/>
      <c r="J57" s="1270"/>
      <c r="K57" s="1270"/>
      <c r="L57" s="1270"/>
      <c r="M57" s="1270"/>
      <c r="N57" s="1270"/>
      <c r="O57" s="1270"/>
      <c r="P57" s="1270"/>
    </row>
    <row r="58" spans="3:16" s="798" customFormat="1" x14ac:dyDescent="0.25">
      <c r="C58" s="844"/>
      <c r="D58" s="1236"/>
      <c r="F58" s="844"/>
      <c r="G58" s="844"/>
      <c r="H58" s="1270"/>
      <c r="I58" s="1270"/>
      <c r="J58" s="1270"/>
      <c r="K58" s="1270"/>
      <c r="L58" s="1270"/>
      <c r="M58" s="1270"/>
      <c r="N58" s="1270"/>
      <c r="O58" s="1270"/>
      <c r="P58" s="1270"/>
    </row>
    <row r="59" spans="3:16" s="798" customFormat="1" x14ac:dyDescent="0.25">
      <c r="C59" s="844"/>
      <c r="D59" s="1236"/>
      <c r="F59" s="844"/>
      <c r="G59" s="844"/>
      <c r="H59" s="1270"/>
      <c r="I59" s="1270"/>
      <c r="J59" s="1270"/>
      <c r="K59" s="1270"/>
      <c r="L59" s="1270"/>
      <c r="M59" s="1270"/>
      <c r="N59" s="1270"/>
      <c r="O59" s="1270"/>
      <c r="P59" s="1270"/>
    </row>
    <row r="60" spans="3:16" s="798" customFormat="1" x14ac:dyDescent="0.25">
      <c r="C60" s="844"/>
      <c r="D60" s="1236"/>
      <c r="F60" s="844"/>
      <c r="G60" s="844"/>
      <c r="H60" s="1270"/>
      <c r="I60" s="1270"/>
      <c r="J60" s="1270"/>
      <c r="K60" s="1270"/>
      <c r="L60" s="1270"/>
      <c r="M60" s="1270"/>
      <c r="N60" s="1270"/>
      <c r="O60" s="1270"/>
      <c r="P60" s="1270"/>
    </row>
    <row r="61" spans="3:16" s="798" customFormat="1" x14ac:dyDescent="0.25">
      <c r="C61" s="844"/>
      <c r="D61" s="1236"/>
      <c r="F61" s="844"/>
      <c r="G61" s="844"/>
      <c r="H61" s="1270"/>
      <c r="I61" s="1270"/>
      <c r="J61" s="1270"/>
      <c r="K61" s="1270"/>
      <c r="L61" s="1270"/>
      <c r="M61" s="1270"/>
      <c r="N61" s="1270"/>
      <c r="O61" s="1270"/>
      <c r="P61" s="1270"/>
    </row>
    <row r="62" spans="3:16" s="798" customFormat="1" x14ac:dyDescent="0.25">
      <c r="C62" s="844"/>
      <c r="D62" s="1236"/>
      <c r="F62" s="844"/>
      <c r="G62" s="844"/>
      <c r="H62" s="1270"/>
      <c r="I62" s="1270"/>
      <c r="J62" s="1270"/>
      <c r="K62" s="1270"/>
      <c r="L62" s="1270"/>
      <c r="M62" s="1270"/>
      <c r="N62" s="1270"/>
      <c r="O62" s="1270"/>
      <c r="P62" s="1270"/>
    </row>
    <row r="63" spans="3:16" s="798" customFormat="1" x14ac:dyDescent="0.25">
      <c r="C63" s="844"/>
      <c r="D63" s="1236"/>
      <c r="F63" s="844"/>
      <c r="G63" s="844"/>
      <c r="H63" s="1270"/>
      <c r="I63" s="1270"/>
      <c r="J63" s="1270"/>
      <c r="K63" s="1270"/>
      <c r="L63" s="1270"/>
      <c r="M63" s="1270"/>
      <c r="N63" s="1270"/>
      <c r="O63" s="1270"/>
      <c r="P63" s="1270"/>
    </row>
    <row r="64" spans="3:16" s="798" customFormat="1" x14ac:dyDescent="0.25">
      <c r="C64" s="844"/>
      <c r="D64" s="1236"/>
      <c r="F64" s="844"/>
      <c r="G64" s="844"/>
      <c r="H64" s="1270"/>
      <c r="I64" s="1270"/>
      <c r="J64" s="1270"/>
      <c r="K64" s="1270"/>
      <c r="L64" s="1270"/>
      <c r="M64" s="1270"/>
      <c r="N64" s="1270"/>
      <c r="O64" s="1270"/>
      <c r="P64" s="1270"/>
    </row>
    <row r="65" spans="3:16" s="798" customFormat="1" x14ac:dyDescent="0.25">
      <c r="C65" s="844"/>
      <c r="D65" s="1236"/>
      <c r="F65" s="844"/>
      <c r="G65" s="844"/>
      <c r="H65" s="1270"/>
      <c r="I65" s="1270"/>
      <c r="J65" s="1270"/>
      <c r="K65" s="1270"/>
      <c r="L65" s="1270"/>
      <c r="M65" s="1270"/>
      <c r="N65" s="1270"/>
      <c r="O65" s="1270"/>
      <c r="P65" s="1270"/>
    </row>
    <row r="66" spans="3:16" s="798" customFormat="1" x14ac:dyDescent="0.25">
      <c r="C66" s="844"/>
      <c r="D66" s="1236"/>
      <c r="F66" s="844"/>
      <c r="G66" s="844"/>
      <c r="H66" s="1270"/>
      <c r="I66" s="1270"/>
      <c r="J66" s="1270"/>
      <c r="K66" s="1270"/>
      <c r="L66" s="1270"/>
      <c r="M66" s="1270"/>
      <c r="N66" s="1270"/>
      <c r="O66" s="1270"/>
      <c r="P66" s="1270"/>
    </row>
    <row r="67" spans="3:16" s="798" customFormat="1" x14ac:dyDescent="0.25">
      <c r="C67" s="844"/>
      <c r="D67" s="1236"/>
      <c r="F67" s="844"/>
      <c r="G67" s="844"/>
      <c r="H67" s="1270"/>
      <c r="I67" s="1270"/>
      <c r="J67" s="1270"/>
      <c r="K67" s="1270"/>
      <c r="L67" s="1270"/>
      <c r="M67" s="1270"/>
      <c r="N67" s="1270"/>
      <c r="O67" s="1270"/>
      <c r="P67" s="1270"/>
    </row>
    <row r="68" spans="3:16" s="798" customFormat="1" x14ac:dyDescent="0.25">
      <c r="C68" s="844"/>
      <c r="D68" s="1236"/>
      <c r="F68" s="844"/>
      <c r="G68" s="844"/>
      <c r="H68" s="1270"/>
      <c r="I68" s="1270"/>
      <c r="J68" s="1270"/>
      <c r="K68" s="1270"/>
      <c r="L68" s="1270"/>
      <c r="M68" s="1270"/>
      <c r="N68" s="1270"/>
      <c r="O68" s="1270"/>
      <c r="P68" s="1270"/>
    </row>
    <row r="69" spans="3:16" s="798" customFormat="1" x14ac:dyDescent="0.25">
      <c r="C69" s="844"/>
      <c r="D69" s="1236"/>
      <c r="F69" s="844"/>
      <c r="G69" s="844"/>
      <c r="H69" s="1270"/>
      <c r="I69" s="1270"/>
      <c r="J69" s="1270"/>
      <c r="K69" s="1270"/>
      <c r="L69" s="1270"/>
      <c r="M69" s="1270"/>
      <c r="N69" s="1270"/>
      <c r="O69" s="1270"/>
      <c r="P69" s="1270"/>
    </row>
    <row r="70" spans="3:16" s="798" customFormat="1" x14ac:dyDescent="0.25">
      <c r="C70" s="844"/>
      <c r="D70" s="1236"/>
      <c r="F70" s="844"/>
      <c r="G70" s="844"/>
      <c r="H70" s="1270"/>
      <c r="I70" s="1270"/>
      <c r="J70" s="1270"/>
      <c r="K70" s="1270"/>
      <c r="L70" s="1270"/>
      <c r="M70" s="1270"/>
      <c r="N70" s="1270"/>
      <c r="O70" s="1270"/>
      <c r="P70" s="1270"/>
    </row>
    <row r="71" spans="3:16" s="798" customFormat="1" x14ac:dyDescent="0.25">
      <c r="C71" s="844"/>
      <c r="D71" s="1236"/>
      <c r="F71" s="844"/>
      <c r="G71" s="844"/>
      <c r="H71" s="1270"/>
      <c r="I71" s="1270"/>
      <c r="J71" s="1270"/>
      <c r="K71" s="1270"/>
      <c r="L71" s="1270"/>
      <c r="M71" s="1270"/>
      <c r="N71" s="1270"/>
      <c r="O71" s="1270"/>
      <c r="P71" s="1270"/>
    </row>
    <row r="72" spans="3:16" s="798" customFormat="1" x14ac:dyDescent="0.25">
      <c r="D72" s="1236"/>
      <c r="F72" s="844"/>
      <c r="G72" s="844"/>
      <c r="H72" s="1270"/>
      <c r="I72" s="1270"/>
      <c r="J72" s="1270"/>
      <c r="K72" s="1270"/>
      <c r="L72" s="1270"/>
      <c r="M72" s="1270"/>
      <c r="N72" s="1270"/>
      <c r="O72" s="1270"/>
      <c r="P72" s="1270"/>
    </row>
    <row r="73" spans="3:16" s="798" customFormat="1" x14ac:dyDescent="0.25">
      <c r="D73" s="1236"/>
      <c r="F73" s="844"/>
      <c r="G73" s="844"/>
      <c r="H73" s="1270"/>
      <c r="I73" s="1270"/>
      <c r="J73" s="1270"/>
      <c r="K73" s="1270"/>
      <c r="L73" s="1270"/>
      <c r="M73" s="1270"/>
      <c r="N73" s="1270"/>
      <c r="O73" s="1270"/>
      <c r="P73" s="1270"/>
    </row>
    <row r="74" spans="3:16" s="798" customFormat="1" x14ac:dyDescent="0.25">
      <c r="D74" s="1236"/>
      <c r="F74" s="844"/>
      <c r="G74" s="844"/>
      <c r="H74" s="1270"/>
      <c r="I74" s="1270"/>
      <c r="J74" s="1270"/>
      <c r="K74" s="1270"/>
      <c r="L74" s="1270"/>
      <c r="M74" s="1270"/>
      <c r="N74" s="1270"/>
      <c r="O74" s="1270"/>
      <c r="P74" s="1270"/>
    </row>
    <row r="75" spans="3:16" s="798" customFormat="1" x14ac:dyDescent="0.25">
      <c r="D75" s="1236"/>
      <c r="F75" s="844"/>
      <c r="G75" s="844"/>
      <c r="H75" s="1270"/>
      <c r="I75" s="1270"/>
      <c r="J75" s="1270"/>
      <c r="K75" s="1270"/>
      <c r="L75" s="1270"/>
      <c r="M75" s="1270"/>
      <c r="N75" s="1270"/>
      <c r="O75" s="1270"/>
      <c r="P75" s="1270"/>
    </row>
    <row r="76" spans="3:16" s="798" customFormat="1" x14ac:dyDescent="0.25">
      <c r="D76" s="1236"/>
      <c r="F76" s="844"/>
      <c r="G76" s="844"/>
      <c r="H76" s="1270"/>
      <c r="I76" s="1270"/>
      <c r="J76" s="1270"/>
      <c r="K76" s="1270"/>
      <c r="L76" s="1270"/>
      <c r="M76" s="1270"/>
      <c r="N76" s="1270"/>
      <c r="O76" s="1270"/>
      <c r="P76" s="1270"/>
    </row>
    <row r="77" spans="3:16" s="798" customFormat="1" x14ac:dyDescent="0.25">
      <c r="D77" s="1236"/>
      <c r="F77" s="844"/>
      <c r="G77" s="844"/>
      <c r="H77" s="1270"/>
      <c r="I77" s="1270"/>
      <c r="J77" s="1270"/>
      <c r="K77" s="1270"/>
      <c r="L77" s="1270"/>
      <c r="M77" s="1270"/>
      <c r="N77" s="1270"/>
      <c r="O77" s="1270"/>
      <c r="P77" s="1270"/>
    </row>
    <row r="78" spans="3:16" s="798" customFormat="1" x14ac:dyDescent="0.25">
      <c r="D78" s="1236"/>
      <c r="F78" s="844"/>
      <c r="G78" s="844"/>
      <c r="H78" s="1270"/>
      <c r="I78" s="1270"/>
      <c r="J78" s="1270"/>
      <c r="K78" s="1270"/>
      <c r="L78" s="1270"/>
      <c r="M78" s="1270"/>
      <c r="N78" s="1270"/>
      <c r="O78" s="1270"/>
      <c r="P78" s="1270"/>
    </row>
    <row r="79" spans="3:16" s="798" customFormat="1" x14ac:dyDescent="0.25">
      <c r="D79" s="1236"/>
      <c r="H79" s="1270"/>
      <c r="I79" s="1270"/>
      <c r="J79" s="1270"/>
      <c r="K79" s="1270"/>
      <c r="L79" s="1270"/>
      <c r="M79" s="1270"/>
      <c r="N79" s="1270"/>
      <c r="O79" s="1270"/>
      <c r="P79" s="1270"/>
    </row>
    <row r="80" spans="3:16" s="798" customFormat="1" x14ac:dyDescent="0.25">
      <c r="D80" s="1236"/>
      <c r="H80" s="1270"/>
      <c r="I80" s="1270"/>
      <c r="J80" s="1270"/>
      <c r="K80" s="1270"/>
      <c r="L80" s="1270"/>
      <c r="M80" s="1270"/>
      <c r="N80" s="1270"/>
      <c r="O80" s="1270"/>
      <c r="P80" s="1270"/>
    </row>
    <row r="81" spans="4:16" s="798" customFormat="1" x14ac:dyDescent="0.25">
      <c r="D81" s="1236"/>
      <c r="H81" s="1270"/>
      <c r="I81" s="1270"/>
      <c r="J81" s="1270"/>
      <c r="K81" s="1270"/>
      <c r="L81" s="1270"/>
      <c r="M81" s="1270"/>
      <c r="N81" s="1270"/>
      <c r="O81" s="1270"/>
      <c r="P81" s="1270"/>
    </row>
    <row r="82" spans="4:16" s="798" customFormat="1" x14ac:dyDescent="0.25">
      <c r="D82" s="1236"/>
      <c r="H82" s="1270"/>
      <c r="I82" s="1270"/>
      <c r="J82" s="1270"/>
      <c r="K82" s="1270"/>
      <c r="L82" s="1270"/>
      <c r="M82" s="1270"/>
      <c r="N82" s="1270"/>
      <c r="O82" s="1270"/>
      <c r="P82" s="1270"/>
    </row>
    <row r="83" spans="4:16" s="798" customFormat="1" x14ac:dyDescent="0.25">
      <c r="D83" s="1236"/>
      <c r="H83" s="1270"/>
      <c r="I83" s="1270"/>
      <c r="J83" s="1270"/>
      <c r="K83" s="1270"/>
      <c r="L83" s="1270"/>
      <c r="M83" s="1270"/>
      <c r="N83" s="1270"/>
      <c r="O83" s="1270"/>
      <c r="P83" s="1270"/>
    </row>
    <row r="84" spans="4:16" s="798" customFormat="1" x14ac:dyDescent="0.25">
      <c r="D84" s="1236"/>
      <c r="H84" s="1270"/>
      <c r="I84" s="1270"/>
      <c r="J84" s="1270"/>
      <c r="K84" s="1270"/>
      <c r="L84" s="1270"/>
      <c r="M84" s="1270"/>
      <c r="N84" s="1270"/>
      <c r="O84" s="1270"/>
      <c r="P84" s="1270"/>
    </row>
    <row r="85" spans="4:16" s="798" customFormat="1" x14ac:dyDescent="0.25">
      <c r="D85" s="1236"/>
      <c r="H85" s="1270"/>
      <c r="I85" s="1270"/>
      <c r="J85" s="1270"/>
      <c r="K85" s="1270"/>
      <c r="L85" s="1270"/>
      <c r="M85" s="1270"/>
      <c r="N85" s="1270"/>
      <c r="O85" s="1270"/>
      <c r="P85" s="1270"/>
    </row>
    <row r="86" spans="4:16" s="798" customFormat="1" x14ac:dyDescent="0.25">
      <c r="D86" s="1236"/>
      <c r="H86" s="1270"/>
      <c r="I86" s="1270"/>
      <c r="J86" s="1270"/>
      <c r="K86" s="1270"/>
      <c r="L86" s="1270"/>
      <c r="M86" s="1270"/>
      <c r="N86" s="1270"/>
      <c r="O86" s="1270"/>
      <c r="P86" s="1270"/>
    </row>
    <row r="87" spans="4:16" s="798" customFormat="1" x14ac:dyDescent="0.25">
      <c r="D87" s="1236"/>
      <c r="H87" s="1270"/>
      <c r="I87" s="1270"/>
      <c r="J87" s="1270"/>
      <c r="K87" s="1270"/>
      <c r="L87" s="1270"/>
      <c r="M87" s="1270"/>
      <c r="N87" s="1270"/>
      <c r="O87" s="1270"/>
      <c r="P87" s="1270"/>
    </row>
    <row r="88" spans="4:16" s="798" customFormat="1" x14ac:dyDescent="0.25">
      <c r="D88" s="1236"/>
      <c r="H88" s="1270"/>
      <c r="I88" s="1270"/>
      <c r="J88" s="1270"/>
      <c r="K88" s="1270"/>
      <c r="L88" s="1270"/>
      <c r="M88" s="1270"/>
      <c r="N88" s="1270"/>
      <c r="O88" s="1270"/>
      <c r="P88" s="1270"/>
    </row>
    <row r="89" spans="4:16" s="687" customFormat="1" x14ac:dyDescent="0.2">
      <c r="D89" s="1237"/>
      <c r="H89" s="1271"/>
      <c r="I89" s="1271"/>
      <c r="J89" s="1271"/>
      <c r="K89" s="1271"/>
      <c r="L89" s="1271"/>
      <c r="M89" s="1271"/>
      <c r="N89" s="1271"/>
      <c r="O89" s="1271"/>
      <c r="P89" s="1271"/>
    </row>
    <row r="90" spans="4:16" s="687" customFormat="1" x14ac:dyDescent="0.2">
      <c r="D90" s="1237"/>
      <c r="H90" s="1271"/>
      <c r="I90" s="1271"/>
      <c r="J90" s="1271"/>
      <c r="K90" s="1271"/>
      <c r="L90" s="1271"/>
      <c r="M90" s="1271"/>
      <c r="N90" s="1271"/>
      <c r="O90" s="1271"/>
      <c r="P90" s="1271"/>
    </row>
    <row r="91" spans="4:16" s="687" customFormat="1" x14ac:dyDescent="0.2">
      <c r="D91" s="1237"/>
      <c r="H91" s="1271"/>
      <c r="I91" s="1271"/>
      <c r="J91" s="1271"/>
      <c r="K91" s="1271"/>
      <c r="L91" s="1271"/>
      <c r="M91" s="1271"/>
      <c r="N91" s="1271"/>
      <c r="O91" s="1271"/>
      <c r="P91" s="1271"/>
    </row>
    <row r="92" spans="4:16" s="687" customFormat="1" x14ac:dyDescent="0.2">
      <c r="D92" s="1237"/>
      <c r="H92" s="1271"/>
      <c r="I92" s="1271"/>
      <c r="J92" s="1271"/>
      <c r="K92" s="1271"/>
      <c r="L92" s="1271"/>
      <c r="M92" s="1271"/>
      <c r="N92" s="1271"/>
      <c r="O92" s="1271"/>
      <c r="P92" s="1271"/>
    </row>
    <row r="93" spans="4:16" s="687" customFormat="1" x14ac:dyDescent="0.2">
      <c r="D93" s="1237"/>
      <c r="H93" s="1271"/>
      <c r="I93" s="1271"/>
      <c r="J93" s="1271"/>
      <c r="K93" s="1271"/>
      <c r="L93" s="1271"/>
      <c r="M93" s="1271"/>
      <c r="N93" s="1271"/>
      <c r="O93" s="1271"/>
      <c r="P93" s="1271"/>
    </row>
    <row r="94" spans="4:16" s="687" customFormat="1" x14ac:dyDescent="0.2">
      <c r="D94" s="1237"/>
      <c r="H94" s="1271"/>
      <c r="I94" s="1271"/>
      <c r="J94" s="1271"/>
      <c r="K94" s="1271"/>
      <c r="L94" s="1271"/>
      <c r="M94" s="1271"/>
      <c r="N94" s="1271"/>
      <c r="O94" s="1271"/>
      <c r="P94" s="1271"/>
    </row>
    <row r="95" spans="4:16" s="687" customFormat="1" x14ac:dyDescent="0.2">
      <c r="D95" s="1240"/>
      <c r="H95" s="1271"/>
      <c r="I95" s="1271"/>
      <c r="J95" s="1271"/>
      <c r="K95" s="1271"/>
      <c r="L95" s="1271"/>
      <c r="M95" s="1271"/>
      <c r="N95" s="1271"/>
      <c r="O95" s="1271"/>
      <c r="P95" s="1271"/>
    </row>
    <row r="96" spans="4:16" s="687" customFormat="1" x14ac:dyDescent="0.2">
      <c r="D96" s="1240"/>
      <c r="H96" s="1271"/>
      <c r="I96" s="1271"/>
      <c r="J96" s="1271"/>
      <c r="K96" s="1271"/>
      <c r="L96" s="1271"/>
      <c r="M96" s="1271"/>
      <c r="N96" s="1271"/>
      <c r="O96" s="1271"/>
      <c r="P96" s="1271"/>
    </row>
    <row r="97" spans="4:16" s="687" customFormat="1" x14ac:dyDescent="0.2">
      <c r="D97" s="1240"/>
      <c r="H97" s="1271"/>
      <c r="I97" s="1271"/>
      <c r="J97" s="1271"/>
      <c r="K97" s="1271"/>
      <c r="L97" s="1271"/>
      <c r="M97" s="1271"/>
      <c r="N97" s="1271"/>
      <c r="O97" s="1271"/>
      <c r="P97" s="1271"/>
    </row>
  </sheetData>
  <mergeCells count="1">
    <mergeCell ref="C1:Q1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55" orientation="landscape" r:id="rId1"/>
  <headerFooter>
    <oddFooter>&amp;C&amp;Z&amp;F\&amp;A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76"/>
  <sheetViews>
    <sheetView zoomScale="80" zoomScaleNormal="80" workbookViewId="0">
      <pane ySplit="7" topLeftCell="A344" activePane="bottomLeft" state="frozen"/>
      <selection activeCell="K19" sqref="K19"/>
      <selection pane="bottomLeft" activeCell="K19" sqref="K19"/>
    </sheetView>
  </sheetViews>
  <sheetFormatPr defaultColWidth="9.140625" defaultRowHeight="12.75" x14ac:dyDescent="0.2"/>
  <cols>
    <col min="1" max="1" width="11.5703125" style="308" customWidth="1"/>
    <col min="2" max="2" width="40.7109375" style="302" customWidth="1"/>
    <col min="3" max="3" width="12.7109375" style="1315" customWidth="1"/>
    <col min="4" max="6" width="12.7109375" style="302" customWidth="1"/>
    <col min="7" max="7" width="10.140625" style="302" customWidth="1"/>
    <col min="8" max="8" width="13.7109375" style="1314" customWidth="1"/>
    <col min="9" max="9" width="13.7109375" style="302" customWidth="1"/>
    <col min="10" max="10" width="12.7109375" style="1314" customWidth="1"/>
    <col min="11" max="16384" width="9.140625" style="302"/>
  </cols>
  <sheetData>
    <row r="1" spans="1:14" ht="12" customHeight="1" x14ac:dyDescent="0.3">
      <c r="A1" s="1277"/>
      <c r="B1" s="1278"/>
      <c r="C1" s="1279"/>
      <c r="D1" s="1279"/>
      <c r="E1" s="1277"/>
      <c r="F1" s="1278"/>
      <c r="G1" s="1278"/>
      <c r="H1" s="1280"/>
      <c r="I1" s="1280"/>
      <c r="J1" s="1280"/>
      <c r="K1" s="1281"/>
      <c r="L1" s="1281"/>
      <c r="M1" s="1281"/>
      <c r="N1" s="1281"/>
    </row>
    <row r="2" spans="1:14" ht="12" customHeight="1" x14ac:dyDescent="0.3">
      <c r="A2" s="1282" t="s">
        <v>10</v>
      </c>
      <c r="B2" s="1283" t="s">
        <v>7590</v>
      </c>
      <c r="C2" s="1284"/>
      <c r="D2" s="1284"/>
      <c r="E2" s="1285"/>
      <c r="F2" s="1286"/>
      <c r="G2" s="1286"/>
      <c r="H2" s="1287"/>
      <c r="I2" s="1287"/>
      <c r="J2" s="1287"/>
      <c r="K2" s="1288"/>
      <c r="L2" s="1288"/>
      <c r="M2" s="1281"/>
      <c r="N2" s="1281"/>
    </row>
    <row r="3" spans="1:14" ht="12" customHeight="1" x14ac:dyDescent="0.3">
      <c r="A3" s="1282" t="s">
        <v>7591</v>
      </c>
      <c r="B3" s="1289" t="s">
        <v>7592</v>
      </c>
      <c r="C3" s="1279"/>
      <c r="D3" s="1279"/>
      <c r="E3" s="1277"/>
      <c r="F3" s="1278"/>
      <c r="G3" s="1278"/>
      <c r="H3" s="1280"/>
      <c r="I3" s="1280"/>
      <c r="J3" s="1280"/>
      <c r="K3" s="1281"/>
      <c r="L3" s="1281"/>
      <c r="M3" s="1281"/>
      <c r="N3" s="1281"/>
    </row>
    <row r="4" spans="1:14" ht="12" customHeight="1" x14ac:dyDescent="0.3">
      <c r="A4" s="1282" t="s">
        <v>13</v>
      </c>
      <c r="B4" s="1290">
        <v>44123</v>
      </c>
      <c r="C4" s="1279"/>
      <c r="D4" s="1279"/>
      <c r="E4" s="1277"/>
      <c r="F4" s="1278"/>
      <c r="G4" s="1278"/>
      <c r="H4" s="1280"/>
      <c r="I4" s="1280"/>
      <c r="J4" s="1280"/>
      <c r="K4" s="1281"/>
      <c r="L4" s="1281"/>
      <c r="M4" s="1281"/>
      <c r="N4" s="1281"/>
    </row>
    <row r="5" spans="1:14" ht="12" customHeight="1" x14ac:dyDescent="0.3">
      <c r="A5" s="1282" t="s">
        <v>14</v>
      </c>
      <c r="B5" s="1291">
        <v>0.54305555555555551</v>
      </c>
      <c r="C5" s="1292"/>
      <c r="D5" s="1279"/>
      <c r="E5" s="1277"/>
      <c r="F5" s="1278"/>
      <c r="G5" s="1278"/>
      <c r="H5" s="308"/>
      <c r="I5" s="308"/>
      <c r="J5" s="308"/>
      <c r="K5" s="1281"/>
      <c r="L5" s="1281"/>
      <c r="M5" s="1281"/>
      <c r="N5" s="1281"/>
    </row>
    <row r="6" spans="1:14" ht="12" customHeight="1" x14ac:dyDescent="0.3">
      <c r="A6" s="1277"/>
      <c r="B6" s="1278"/>
      <c r="C6" s="1292"/>
      <c r="D6" s="1293"/>
      <c r="E6" s="1294"/>
      <c r="F6" s="1293"/>
      <c r="G6" s="1278"/>
      <c r="H6" s="1295"/>
      <c r="I6" s="1296"/>
      <c r="J6" s="1295"/>
      <c r="K6" s="1281"/>
      <c r="L6" s="1281"/>
      <c r="M6" s="1281"/>
      <c r="N6" s="1281"/>
    </row>
    <row r="7" spans="1:14" ht="45" customHeight="1" x14ac:dyDescent="0.3">
      <c r="A7" s="1297" t="s">
        <v>7593</v>
      </c>
      <c r="B7" s="302" t="s">
        <v>7594</v>
      </c>
      <c r="C7" s="1298" t="s">
        <v>7595</v>
      </c>
      <c r="D7" s="1299" t="s">
        <v>7596</v>
      </c>
      <c r="E7" s="1300" t="s">
        <v>7597</v>
      </c>
      <c r="F7" s="1301" t="s">
        <v>20</v>
      </c>
      <c r="G7" s="1302" t="s">
        <v>7598</v>
      </c>
      <c r="H7" s="1303" t="s">
        <v>7599</v>
      </c>
      <c r="I7" s="1303" t="s">
        <v>7600</v>
      </c>
      <c r="J7" s="1303" t="s">
        <v>7601</v>
      </c>
      <c r="M7" s="1281"/>
      <c r="N7" s="1281"/>
    </row>
    <row r="8" spans="1:14" ht="15" x14ac:dyDescent="0.25">
      <c r="A8" s="916">
        <v>141010100</v>
      </c>
      <c r="B8" s="917" t="s">
        <v>6414</v>
      </c>
      <c r="C8" s="1304">
        <v>35631.72</v>
      </c>
      <c r="D8" s="1304">
        <v>47238</v>
      </c>
      <c r="E8" s="1305">
        <v>0</v>
      </c>
      <c r="F8" s="1306">
        <v>35632</v>
      </c>
      <c r="G8" s="1307" t="str">
        <f t="shared" ref="G8:G71" si="0">LEFT(A8,5)</f>
        <v>14101</v>
      </c>
      <c r="H8" s="1308">
        <f t="shared" ref="H8:H71" si="1">SUMIF(G:G,G8,D:D)</f>
        <v>76138</v>
      </c>
      <c r="I8" s="1308">
        <f t="shared" ref="I8:I71" si="2">SUMIF(G:G,G8,E:E)</f>
        <v>0</v>
      </c>
      <c r="J8" s="1308">
        <f t="shared" ref="J8:J71" si="3">SUMIF(G:G,G8,C:C)</f>
        <v>44902.36</v>
      </c>
    </row>
    <row r="9" spans="1:14" ht="15" x14ac:dyDescent="0.25">
      <c r="A9" s="916">
        <v>141010101</v>
      </c>
      <c r="B9" s="917" t="s">
        <v>7602</v>
      </c>
      <c r="C9" s="1304">
        <v>-36.07</v>
      </c>
      <c r="D9" s="1304">
        <v>0</v>
      </c>
      <c r="E9" s="1305">
        <v>0</v>
      </c>
      <c r="F9" s="1306">
        <v>-36</v>
      </c>
      <c r="G9" s="1307" t="str">
        <f t="shared" si="0"/>
        <v>14101</v>
      </c>
      <c r="H9" s="1308">
        <f t="shared" si="1"/>
        <v>76138</v>
      </c>
      <c r="I9" s="1308">
        <f t="shared" si="2"/>
        <v>0</v>
      </c>
      <c r="J9" s="1308">
        <f t="shared" si="3"/>
        <v>44902.36</v>
      </c>
    </row>
    <row r="10" spans="1:14" ht="15" x14ac:dyDescent="0.25">
      <c r="A10" s="916">
        <v>141010102</v>
      </c>
      <c r="B10" s="917" t="s">
        <v>7603</v>
      </c>
      <c r="C10" s="1304">
        <v>0</v>
      </c>
      <c r="D10" s="1304">
        <v>0</v>
      </c>
      <c r="E10" s="1305">
        <v>0</v>
      </c>
      <c r="F10" s="1306">
        <v>0</v>
      </c>
      <c r="G10" s="1307" t="str">
        <f t="shared" si="0"/>
        <v>14101</v>
      </c>
      <c r="H10" s="1308">
        <f t="shared" si="1"/>
        <v>76138</v>
      </c>
      <c r="I10" s="1308">
        <f t="shared" si="2"/>
        <v>0</v>
      </c>
      <c r="J10" s="1308">
        <f t="shared" si="3"/>
        <v>44902.36</v>
      </c>
    </row>
    <row r="11" spans="1:14" ht="15" x14ac:dyDescent="0.25">
      <c r="A11" s="916">
        <v>141010103</v>
      </c>
      <c r="B11" s="917" t="s">
        <v>7604</v>
      </c>
      <c r="C11" s="1304">
        <v>0</v>
      </c>
      <c r="D11" s="1304">
        <v>0</v>
      </c>
      <c r="E11" s="1305">
        <v>0</v>
      </c>
      <c r="F11" s="1306">
        <v>0</v>
      </c>
      <c r="G11" s="1307" t="str">
        <f t="shared" si="0"/>
        <v>14101</v>
      </c>
      <c r="H11" s="1308">
        <f t="shared" si="1"/>
        <v>76138</v>
      </c>
      <c r="I11" s="1308">
        <f t="shared" si="2"/>
        <v>0</v>
      </c>
      <c r="J11" s="1308">
        <f t="shared" si="3"/>
        <v>44902.36</v>
      </c>
    </row>
    <row r="12" spans="1:14" ht="15" x14ac:dyDescent="0.25">
      <c r="A12" s="916">
        <v>141010110</v>
      </c>
      <c r="B12" s="917" t="s">
        <v>7605</v>
      </c>
      <c r="C12" s="1304">
        <v>0</v>
      </c>
      <c r="D12" s="1304">
        <v>0</v>
      </c>
      <c r="E12" s="1305">
        <v>0</v>
      </c>
      <c r="F12" s="1306">
        <v>0</v>
      </c>
      <c r="G12" s="1307" t="str">
        <f t="shared" si="0"/>
        <v>14101</v>
      </c>
      <c r="H12" s="1308">
        <f t="shared" si="1"/>
        <v>76138</v>
      </c>
      <c r="I12" s="1308">
        <f t="shared" si="2"/>
        <v>0</v>
      </c>
      <c r="J12" s="1308">
        <f t="shared" si="3"/>
        <v>44902.36</v>
      </c>
    </row>
    <row r="13" spans="1:14" ht="15" x14ac:dyDescent="0.25">
      <c r="A13" s="916">
        <v>141010120</v>
      </c>
      <c r="B13" s="917" t="s">
        <v>7606</v>
      </c>
      <c r="C13" s="1304">
        <v>3068.66</v>
      </c>
      <c r="D13" s="1304">
        <v>0</v>
      </c>
      <c r="E13" s="1305">
        <v>0</v>
      </c>
      <c r="F13" s="1306">
        <v>3069</v>
      </c>
      <c r="G13" s="1307" t="str">
        <f t="shared" si="0"/>
        <v>14101</v>
      </c>
      <c r="H13" s="1308">
        <f t="shared" si="1"/>
        <v>76138</v>
      </c>
      <c r="I13" s="1308">
        <f t="shared" si="2"/>
        <v>0</v>
      </c>
      <c r="J13" s="1308">
        <f t="shared" si="3"/>
        <v>44902.36</v>
      </c>
    </row>
    <row r="14" spans="1:14" ht="15" x14ac:dyDescent="0.25">
      <c r="A14" s="916">
        <v>141010150</v>
      </c>
      <c r="B14" s="917" t="s">
        <v>7607</v>
      </c>
      <c r="C14" s="1304">
        <v>0</v>
      </c>
      <c r="D14" s="1304">
        <v>0</v>
      </c>
      <c r="E14" s="1305">
        <v>0</v>
      </c>
      <c r="F14" s="1306">
        <v>0</v>
      </c>
      <c r="G14" s="1307" t="str">
        <f t="shared" si="0"/>
        <v>14101</v>
      </c>
      <c r="H14" s="1308">
        <f t="shared" si="1"/>
        <v>76138</v>
      </c>
      <c r="I14" s="1308">
        <f t="shared" si="2"/>
        <v>0</v>
      </c>
      <c r="J14" s="1308">
        <f t="shared" si="3"/>
        <v>44902.36</v>
      </c>
    </row>
    <row r="15" spans="1:14" ht="15" x14ac:dyDescent="0.25">
      <c r="A15" s="916">
        <v>141010200</v>
      </c>
      <c r="B15" s="917" t="s">
        <v>7608</v>
      </c>
      <c r="C15" s="1304">
        <v>0</v>
      </c>
      <c r="D15" s="1304">
        <v>0</v>
      </c>
      <c r="E15" s="1305">
        <v>0</v>
      </c>
      <c r="F15" s="1306">
        <v>0</v>
      </c>
      <c r="G15" s="1307" t="str">
        <f t="shared" si="0"/>
        <v>14101</v>
      </c>
      <c r="H15" s="1308">
        <f t="shared" si="1"/>
        <v>76138</v>
      </c>
      <c r="I15" s="1308">
        <f t="shared" si="2"/>
        <v>0</v>
      </c>
      <c r="J15" s="1308">
        <f t="shared" si="3"/>
        <v>44902.36</v>
      </c>
    </row>
    <row r="16" spans="1:14" ht="15" x14ac:dyDescent="0.25">
      <c r="A16" s="916">
        <v>141010700</v>
      </c>
      <c r="B16" s="917" t="s">
        <v>7609</v>
      </c>
      <c r="C16" s="1304">
        <v>0</v>
      </c>
      <c r="D16" s="1304">
        <v>0</v>
      </c>
      <c r="E16" s="1305">
        <v>0</v>
      </c>
      <c r="F16" s="1306">
        <v>0</v>
      </c>
      <c r="G16" s="1307" t="str">
        <f t="shared" si="0"/>
        <v>14101</v>
      </c>
      <c r="H16" s="1308">
        <f t="shared" si="1"/>
        <v>76138</v>
      </c>
      <c r="I16" s="1308">
        <f t="shared" si="2"/>
        <v>0</v>
      </c>
      <c r="J16" s="1308">
        <f t="shared" si="3"/>
        <v>44902.36</v>
      </c>
    </row>
    <row r="17" spans="1:10" ht="15" x14ac:dyDescent="0.25">
      <c r="A17" s="916">
        <v>141010930</v>
      </c>
      <c r="B17" s="917" t="s">
        <v>6416</v>
      </c>
      <c r="C17" s="1304">
        <v>0</v>
      </c>
      <c r="D17" s="1304">
        <v>800</v>
      </c>
      <c r="E17" s="1305">
        <v>0</v>
      </c>
      <c r="F17" s="1306">
        <v>0</v>
      </c>
      <c r="G17" s="1307" t="str">
        <f t="shared" si="0"/>
        <v>14101</v>
      </c>
      <c r="H17" s="1308">
        <f t="shared" si="1"/>
        <v>76138</v>
      </c>
      <c r="I17" s="1308">
        <f t="shared" si="2"/>
        <v>0</v>
      </c>
      <c r="J17" s="1308">
        <f t="shared" si="3"/>
        <v>44902.36</v>
      </c>
    </row>
    <row r="18" spans="1:10" ht="15" x14ac:dyDescent="0.25">
      <c r="A18" s="916">
        <v>141010981</v>
      </c>
      <c r="B18" s="917" t="s">
        <v>7610</v>
      </c>
      <c r="C18" s="1304">
        <v>0</v>
      </c>
      <c r="D18" s="1304">
        <v>0</v>
      </c>
      <c r="E18" s="1305">
        <v>0</v>
      </c>
      <c r="F18" s="1306">
        <v>0</v>
      </c>
      <c r="G18" s="1307" t="str">
        <f t="shared" si="0"/>
        <v>14101</v>
      </c>
      <c r="H18" s="1308">
        <f t="shared" si="1"/>
        <v>76138</v>
      </c>
      <c r="I18" s="1308">
        <f t="shared" si="2"/>
        <v>0</v>
      </c>
      <c r="J18" s="1308">
        <f t="shared" si="3"/>
        <v>44902.36</v>
      </c>
    </row>
    <row r="19" spans="1:10" ht="15" x14ac:dyDescent="0.25">
      <c r="A19" s="916">
        <v>141012000</v>
      </c>
      <c r="B19" s="917" t="s">
        <v>7611</v>
      </c>
      <c r="C19" s="1304">
        <v>1708.05</v>
      </c>
      <c r="D19" s="1304">
        <v>0</v>
      </c>
      <c r="E19" s="1305">
        <v>0</v>
      </c>
      <c r="F19" s="1306">
        <v>1708</v>
      </c>
      <c r="G19" s="1307" t="str">
        <f t="shared" si="0"/>
        <v>14101</v>
      </c>
      <c r="H19" s="1308">
        <f t="shared" si="1"/>
        <v>76138</v>
      </c>
      <c r="I19" s="1308">
        <f t="shared" si="2"/>
        <v>0</v>
      </c>
      <c r="J19" s="1308">
        <f t="shared" si="3"/>
        <v>44902.36</v>
      </c>
    </row>
    <row r="20" spans="1:10" ht="15" x14ac:dyDescent="0.25">
      <c r="A20" s="916">
        <v>141012004</v>
      </c>
      <c r="B20" s="917" t="s">
        <v>7612</v>
      </c>
      <c r="C20" s="1304">
        <v>0</v>
      </c>
      <c r="D20" s="1304">
        <v>0</v>
      </c>
      <c r="E20" s="1305">
        <v>0</v>
      </c>
      <c r="F20" s="1306">
        <v>0</v>
      </c>
      <c r="G20" s="1307" t="str">
        <f t="shared" si="0"/>
        <v>14101</v>
      </c>
      <c r="H20" s="1308">
        <f t="shared" si="1"/>
        <v>76138</v>
      </c>
      <c r="I20" s="1308">
        <f t="shared" si="2"/>
        <v>0</v>
      </c>
      <c r="J20" s="1308">
        <f t="shared" si="3"/>
        <v>44902.36</v>
      </c>
    </row>
    <row r="21" spans="1:10" ht="15" x14ac:dyDescent="0.25">
      <c r="A21" s="916">
        <v>141012018</v>
      </c>
      <c r="B21" s="917" t="s">
        <v>7613</v>
      </c>
      <c r="C21" s="1304">
        <v>0</v>
      </c>
      <c r="D21" s="1304">
        <v>0</v>
      </c>
      <c r="E21" s="1305">
        <v>0</v>
      </c>
      <c r="F21" s="1306">
        <v>0</v>
      </c>
      <c r="G21" s="1307" t="str">
        <f t="shared" si="0"/>
        <v>14101</v>
      </c>
      <c r="H21" s="1308">
        <f t="shared" si="1"/>
        <v>76138</v>
      </c>
      <c r="I21" s="1308">
        <f t="shared" si="2"/>
        <v>0</v>
      </c>
      <c r="J21" s="1308">
        <f t="shared" si="3"/>
        <v>44902.36</v>
      </c>
    </row>
    <row r="22" spans="1:10" ht="15" x14ac:dyDescent="0.25">
      <c r="A22" s="916">
        <v>141012019</v>
      </c>
      <c r="B22" s="917" t="s">
        <v>7614</v>
      </c>
      <c r="C22" s="1304">
        <v>0</v>
      </c>
      <c r="D22" s="1304">
        <v>0</v>
      </c>
      <c r="E22" s="1305">
        <v>0</v>
      </c>
      <c r="F22" s="1306">
        <v>0</v>
      </c>
      <c r="G22" s="1307" t="str">
        <f t="shared" si="0"/>
        <v>14101</v>
      </c>
      <c r="H22" s="1308">
        <f t="shared" si="1"/>
        <v>76138</v>
      </c>
      <c r="I22" s="1308">
        <f t="shared" si="2"/>
        <v>0</v>
      </c>
      <c r="J22" s="1308">
        <f t="shared" si="3"/>
        <v>44902.36</v>
      </c>
    </row>
    <row r="23" spans="1:10" ht="15" x14ac:dyDescent="0.25">
      <c r="A23" s="916">
        <v>141012429</v>
      </c>
      <c r="B23" s="917" t="s">
        <v>7615</v>
      </c>
      <c r="C23" s="1304">
        <v>0</v>
      </c>
      <c r="D23" s="1304">
        <v>0</v>
      </c>
      <c r="E23" s="1305">
        <v>0</v>
      </c>
      <c r="F23" s="1306">
        <v>0</v>
      </c>
      <c r="G23" s="1307" t="str">
        <f t="shared" si="0"/>
        <v>14101</v>
      </c>
      <c r="H23" s="1308">
        <f t="shared" si="1"/>
        <v>76138</v>
      </c>
      <c r="I23" s="1308">
        <f t="shared" si="2"/>
        <v>0</v>
      </c>
      <c r="J23" s="1308">
        <f t="shared" si="3"/>
        <v>44902.36</v>
      </c>
    </row>
    <row r="24" spans="1:10" ht="15" x14ac:dyDescent="0.25">
      <c r="A24" s="916">
        <v>141012500</v>
      </c>
      <c r="B24" s="917" t="s">
        <v>7616</v>
      </c>
      <c r="C24" s="1304">
        <v>0</v>
      </c>
      <c r="D24" s="1304">
        <v>0</v>
      </c>
      <c r="E24" s="1305">
        <v>0</v>
      </c>
      <c r="F24" s="1306">
        <v>0</v>
      </c>
      <c r="G24" s="1307" t="str">
        <f t="shared" si="0"/>
        <v>14101</v>
      </c>
      <c r="H24" s="1308">
        <f t="shared" si="1"/>
        <v>76138</v>
      </c>
      <c r="I24" s="1308">
        <f t="shared" si="2"/>
        <v>0</v>
      </c>
      <c r="J24" s="1308">
        <f t="shared" si="3"/>
        <v>44902.36</v>
      </c>
    </row>
    <row r="25" spans="1:10" ht="15" x14ac:dyDescent="0.25">
      <c r="A25" s="916">
        <v>141012510</v>
      </c>
      <c r="B25" s="917" t="s">
        <v>7617</v>
      </c>
      <c r="C25" s="1304">
        <v>0</v>
      </c>
      <c r="D25" s="1304">
        <v>0</v>
      </c>
      <c r="E25" s="1305">
        <v>0</v>
      </c>
      <c r="F25" s="1306">
        <v>0</v>
      </c>
      <c r="G25" s="1307" t="str">
        <f t="shared" si="0"/>
        <v>14101</v>
      </c>
      <c r="H25" s="1308">
        <f t="shared" si="1"/>
        <v>76138</v>
      </c>
      <c r="I25" s="1308">
        <f t="shared" si="2"/>
        <v>0</v>
      </c>
      <c r="J25" s="1308">
        <f t="shared" si="3"/>
        <v>44902.36</v>
      </c>
    </row>
    <row r="26" spans="1:10" ht="15" x14ac:dyDescent="0.25">
      <c r="A26" s="916">
        <v>141012524</v>
      </c>
      <c r="B26" s="917" t="s">
        <v>7618</v>
      </c>
      <c r="C26" s="1304">
        <v>0</v>
      </c>
      <c r="D26" s="1304">
        <v>0</v>
      </c>
      <c r="E26" s="1305">
        <v>0</v>
      </c>
      <c r="F26" s="1306">
        <v>0</v>
      </c>
      <c r="G26" s="1307" t="str">
        <f t="shared" si="0"/>
        <v>14101</v>
      </c>
      <c r="H26" s="1308">
        <f t="shared" si="1"/>
        <v>76138</v>
      </c>
      <c r="I26" s="1308">
        <f t="shared" si="2"/>
        <v>0</v>
      </c>
      <c r="J26" s="1308">
        <f t="shared" si="3"/>
        <v>44902.36</v>
      </c>
    </row>
    <row r="27" spans="1:10" ht="15" x14ac:dyDescent="0.25">
      <c r="A27" s="916">
        <v>141012701</v>
      </c>
      <c r="B27" s="917" t="s">
        <v>7619</v>
      </c>
      <c r="C27" s="1304">
        <v>0</v>
      </c>
      <c r="D27" s="1304">
        <v>0</v>
      </c>
      <c r="E27" s="1305">
        <v>0</v>
      </c>
      <c r="F27" s="1306">
        <v>0</v>
      </c>
      <c r="G27" s="1307" t="str">
        <f t="shared" si="0"/>
        <v>14101</v>
      </c>
      <c r="H27" s="1308">
        <f t="shared" si="1"/>
        <v>76138</v>
      </c>
      <c r="I27" s="1308">
        <f t="shared" si="2"/>
        <v>0</v>
      </c>
      <c r="J27" s="1308">
        <f t="shared" si="3"/>
        <v>44902.36</v>
      </c>
    </row>
    <row r="28" spans="1:10" ht="15" x14ac:dyDescent="0.25">
      <c r="A28" s="916">
        <v>141012703</v>
      </c>
      <c r="B28" s="917" t="s">
        <v>7620</v>
      </c>
      <c r="C28" s="1304">
        <v>0</v>
      </c>
      <c r="D28" s="1304">
        <v>0</v>
      </c>
      <c r="E28" s="1305">
        <v>0</v>
      </c>
      <c r="F28" s="1306">
        <v>0</v>
      </c>
      <c r="G28" s="1307" t="str">
        <f t="shared" si="0"/>
        <v>14101</v>
      </c>
      <c r="H28" s="1308">
        <f t="shared" si="1"/>
        <v>76138</v>
      </c>
      <c r="I28" s="1308">
        <f t="shared" si="2"/>
        <v>0</v>
      </c>
      <c r="J28" s="1308">
        <f t="shared" si="3"/>
        <v>44902.36</v>
      </c>
    </row>
    <row r="29" spans="1:10" ht="15" x14ac:dyDescent="0.25">
      <c r="A29" s="916">
        <v>141012706</v>
      </c>
      <c r="B29" s="917" t="s">
        <v>7621</v>
      </c>
      <c r="C29" s="1304">
        <v>0</v>
      </c>
      <c r="D29" s="1304">
        <v>0</v>
      </c>
      <c r="E29" s="1305">
        <v>0</v>
      </c>
      <c r="F29" s="1306">
        <v>0</v>
      </c>
      <c r="G29" s="1307" t="str">
        <f t="shared" si="0"/>
        <v>14101</v>
      </c>
      <c r="H29" s="1308">
        <f t="shared" si="1"/>
        <v>76138</v>
      </c>
      <c r="I29" s="1308">
        <f t="shared" si="2"/>
        <v>0</v>
      </c>
      <c r="J29" s="1308">
        <f t="shared" si="3"/>
        <v>44902.36</v>
      </c>
    </row>
    <row r="30" spans="1:10" ht="15" x14ac:dyDescent="0.25">
      <c r="A30" s="916">
        <v>141012801</v>
      </c>
      <c r="B30" s="917" t="s">
        <v>7622</v>
      </c>
      <c r="C30" s="1304">
        <v>0</v>
      </c>
      <c r="D30" s="1304">
        <v>0</v>
      </c>
      <c r="E30" s="1305">
        <v>0</v>
      </c>
      <c r="F30" s="1306">
        <v>0</v>
      </c>
      <c r="G30" s="1307" t="str">
        <f t="shared" si="0"/>
        <v>14101</v>
      </c>
      <c r="H30" s="1308">
        <f t="shared" si="1"/>
        <v>76138</v>
      </c>
      <c r="I30" s="1308">
        <f t="shared" si="2"/>
        <v>0</v>
      </c>
      <c r="J30" s="1308">
        <f t="shared" si="3"/>
        <v>44902.36</v>
      </c>
    </row>
    <row r="31" spans="1:10" ht="15" x14ac:dyDescent="0.25">
      <c r="A31" s="916">
        <v>141012840</v>
      </c>
      <c r="B31" s="917" t="s">
        <v>7623</v>
      </c>
      <c r="C31" s="1304">
        <v>0</v>
      </c>
      <c r="D31" s="1304">
        <v>0</v>
      </c>
      <c r="E31" s="1305">
        <v>0</v>
      </c>
      <c r="F31" s="1306">
        <v>0</v>
      </c>
      <c r="G31" s="1307" t="str">
        <f t="shared" si="0"/>
        <v>14101</v>
      </c>
      <c r="H31" s="1308">
        <f t="shared" si="1"/>
        <v>76138</v>
      </c>
      <c r="I31" s="1308">
        <f t="shared" si="2"/>
        <v>0</v>
      </c>
      <c r="J31" s="1308">
        <f t="shared" si="3"/>
        <v>44902.36</v>
      </c>
    </row>
    <row r="32" spans="1:10" ht="15" x14ac:dyDescent="0.25">
      <c r="A32" s="916">
        <v>141012900</v>
      </c>
      <c r="B32" s="917" t="s">
        <v>7624</v>
      </c>
      <c r="C32" s="1304">
        <v>0</v>
      </c>
      <c r="D32" s="1304">
        <v>0</v>
      </c>
      <c r="E32" s="1305">
        <v>0</v>
      </c>
      <c r="F32" s="1306">
        <v>0</v>
      </c>
      <c r="G32" s="1307" t="str">
        <f t="shared" si="0"/>
        <v>14101</v>
      </c>
      <c r="H32" s="1308">
        <f t="shared" si="1"/>
        <v>76138</v>
      </c>
      <c r="I32" s="1308">
        <f t="shared" si="2"/>
        <v>0</v>
      </c>
      <c r="J32" s="1308">
        <f t="shared" si="3"/>
        <v>44902.36</v>
      </c>
    </row>
    <row r="33" spans="1:10" ht="15" x14ac:dyDescent="0.25">
      <c r="A33" s="916">
        <v>141012905</v>
      </c>
      <c r="B33" s="917" t="s">
        <v>7625</v>
      </c>
      <c r="C33" s="1304">
        <v>0</v>
      </c>
      <c r="D33" s="1304">
        <v>0</v>
      </c>
      <c r="E33" s="1305">
        <v>0</v>
      </c>
      <c r="F33" s="1306">
        <v>0</v>
      </c>
      <c r="G33" s="1307" t="str">
        <f t="shared" si="0"/>
        <v>14101</v>
      </c>
      <c r="H33" s="1308">
        <f t="shared" si="1"/>
        <v>76138</v>
      </c>
      <c r="I33" s="1308">
        <f t="shared" si="2"/>
        <v>0</v>
      </c>
      <c r="J33" s="1308">
        <f t="shared" si="3"/>
        <v>44902.36</v>
      </c>
    </row>
    <row r="34" spans="1:10" ht="15" x14ac:dyDescent="0.25">
      <c r="A34" s="916">
        <v>141014600</v>
      </c>
      <c r="B34" s="917" t="s">
        <v>7626</v>
      </c>
      <c r="C34" s="1304">
        <v>0</v>
      </c>
      <c r="D34" s="1304">
        <v>0</v>
      </c>
      <c r="E34" s="1305">
        <v>0</v>
      </c>
      <c r="F34" s="1306">
        <v>0</v>
      </c>
      <c r="G34" s="1307" t="str">
        <f t="shared" si="0"/>
        <v>14101</v>
      </c>
      <c r="H34" s="1308">
        <f t="shared" si="1"/>
        <v>76138</v>
      </c>
      <c r="I34" s="1308">
        <f t="shared" si="2"/>
        <v>0</v>
      </c>
      <c r="J34" s="1308">
        <f t="shared" si="3"/>
        <v>44902.36</v>
      </c>
    </row>
    <row r="35" spans="1:10" ht="15" x14ac:dyDescent="0.25">
      <c r="A35" s="916">
        <v>141014610</v>
      </c>
      <c r="B35" s="917" t="s">
        <v>7627</v>
      </c>
      <c r="C35" s="1304">
        <v>0</v>
      </c>
      <c r="D35" s="1304">
        <v>0</v>
      </c>
      <c r="E35" s="1305">
        <v>0</v>
      </c>
      <c r="F35" s="1306">
        <v>0</v>
      </c>
      <c r="G35" s="1307" t="str">
        <f t="shared" si="0"/>
        <v>14101</v>
      </c>
      <c r="H35" s="1308">
        <f t="shared" si="1"/>
        <v>76138</v>
      </c>
      <c r="I35" s="1308">
        <f t="shared" si="2"/>
        <v>0</v>
      </c>
      <c r="J35" s="1308">
        <f t="shared" si="3"/>
        <v>44902.36</v>
      </c>
    </row>
    <row r="36" spans="1:10" ht="15" x14ac:dyDescent="0.25">
      <c r="A36" s="916">
        <v>141014611</v>
      </c>
      <c r="B36" s="917" t="s">
        <v>7628</v>
      </c>
      <c r="C36" s="1304">
        <v>0</v>
      </c>
      <c r="D36" s="1304">
        <v>0</v>
      </c>
      <c r="E36" s="1305">
        <v>0</v>
      </c>
      <c r="F36" s="1306">
        <v>0</v>
      </c>
      <c r="G36" s="1307" t="str">
        <f t="shared" si="0"/>
        <v>14101</v>
      </c>
      <c r="H36" s="1308">
        <f t="shared" si="1"/>
        <v>76138</v>
      </c>
      <c r="I36" s="1308">
        <f t="shared" si="2"/>
        <v>0</v>
      </c>
      <c r="J36" s="1308">
        <f t="shared" si="3"/>
        <v>44902.36</v>
      </c>
    </row>
    <row r="37" spans="1:10" ht="15" x14ac:dyDescent="0.25">
      <c r="A37" s="916">
        <v>141014618</v>
      </c>
      <c r="B37" s="917" t="s">
        <v>7629</v>
      </c>
      <c r="C37" s="1304">
        <v>0</v>
      </c>
      <c r="D37" s="1304">
        <v>0</v>
      </c>
      <c r="E37" s="1305">
        <v>0</v>
      </c>
      <c r="F37" s="1306">
        <v>0</v>
      </c>
      <c r="G37" s="1307" t="str">
        <f t="shared" si="0"/>
        <v>14101</v>
      </c>
      <c r="H37" s="1308">
        <f t="shared" si="1"/>
        <v>76138</v>
      </c>
      <c r="I37" s="1308">
        <f t="shared" si="2"/>
        <v>0</v>
      </c>
      <c r="J37" s="1308">
        <f t="shared" si="3"/>
        <v>44902.36</v>
      </c>
    </row>
    <row r="38" spans="1:10" ht="15" x14ac:dyDescent="0.25">
      <c r="A38" s="916">
        <v>141014619</v>
      </c>
      <c r="B38" s="917" t="s">
        <v>7630</v>
      </c>
      <c r="C38" s="1304">
        <v>0</v>
      </c>
      <c r="D38" s="1304">
        <v>0</v>
      </c>
      <c r="E38" s="1305">
        <v>0</v>
      </c>
      <c r="F38" s="1306">
        <v>0</v>
      </c>
      <c r="G38" s="1307" t="str">
        <f t="shared" si="0"/>
        <v>14101</v>
      </c>
      <c r="H38" s="1308">
        <f t="shared" si="1"/>
        <v>76138</v>
      </c>
      <c r="I38" s="1308">
        <f t="shared" si="2"/>
        <v>0</v>
      </c>
      <c r="J38" s="1308">
        <f t="shared" si="3"/>
        <v>44902.36</v>
      </c>
    </row>
    <row r="39" spans="1:10" ht="15" x14ac:dyDescent="0.25">
      <c r="A39" s="916">
        <v>141014621</v>
      </c>
      <c r="B39" s="917" t="s">
        <v>7631</v>
      </c>
      <c r="C39" s="1304">
        <v>0</v>
      </c>
      <c r="D39" s="1304">
        <v>0</v>
      </c>
      <c r="E39" s="1305">
        <v>0</v>
      </c>
      <c r="F39" s="1306">
        <v>0</v>
      </c>
      <c r="G39" s="1307" t="str">
        <f t="shared" si="0"/>
        <v>14101</v>
      </c>
      <c r="H39" s="1308">
        <f t="shared" si="1"/>
        <v>76138</v>
      </c>
      <c r="I39" s="1308">
        <f t="shared" si="2"/>
        <v>0</v>
      </c>
      <c r="J39" s="1308">
        <f t="shared" si="3"/>
        <v>44902.36</v>
      </c>
    </row>
    <row r="40" spans="1:10" ht="15" x14ac:dyDescent="0.25">
      <c r="A40" s="916">
        <v>141015016</v>
      </c>
      <c r="B40" s="917" t="s">
        <v>6420</v>
      </c>
      <c r="C40" s="1304">
        <v>0</v>
      </c>
      <c r="D40" s="1304">
        <v>500</v>
      </c>
      <c r="E40" s="1305">
        <v>0</v>
      </c>
      <c r="F40" s="1306">
        <v>0</v>
      </c>
      <c r="G40" s="1307" t="str">
        <f t="shared" si="0"/>
        <v>14101</v>
      </c>
      <c r="H40" s="1308">
        <f t="shared" si="1"/>
        <v>76138</v>
      </c>
      <c r="I40" s="1308">
        <f t="shared" si="2"/>
        <v>0</v>
      </c>
      <c r="J40" s="1308">
        <f t="shared" si="3"/>
        <v>44902.36</v>
      </c>
    </row>
    <row r="41" spans="1:10" ht="15" x14ac:dyDescent="0.25">
      <c r="A41" s="916">
        <v>141015302</v>
      </c>
      <c r="B41" s="917" t="s">
        <v>7632</v>
      </c>
      <c r="C41" s="1304">
        <v>200</v>
      </c>
      <c r="D41" s="1304">
        <v>0</v>
      </c>
      <c r="E41" s="1305">
        <v>0</v>
      </c>
      <c r="F41" s="1306">
        <v>200</v>
      </c>
      <c r="G41" s="1307" t="str">
        <f t="shared" si="0"/>
        <v>14101</v>
      </c>
      <c r="H41" s="1308">
        <f t="shared" si="1"/>
        <v>76138</v>
      </c>
      <c r="I41" s="1308">
        <f t="shared" si="2"/>
        <v>0</v>
      </c>
      <c r="J41" s="1308">
        <f t="shared" si="3"/>
        <v>44902.36</v>
      </c>
    </row>
    <row r="42" spans="1:10" ht="15" x14ac:dyDescent="0.25">
      <c r="A42" s="916">
        <v>141015305</v>
      </c>
      <c r="B42" s="917" t="s">
        <v>7633</v>
      </c>
      <c r="C42" s="1304">
        <v>0</v>
      </c>
      <c r="D42" s="1304">
        <v>0</v>
      </c>
      <c r="E42" s="1305">
        <v>0</v>
      </c>
      <c r="F42" s="1306">
        <v>0</v>
      </c>
      <c r="G42" s="1307" t="str">
        <f t="shared" si="0"/>
        <v>14101</v>
      </c>
      <c r="H42" s="1308">
        <f t="shared" si="1"/>
        <v>76138</v>
      </c>
      <c r="I42" s="1308">
        <f t="shared" si="2"/>
        <v>0</v>
      </c>
      <c r="J42" s="1308">
        <f t="shared" si="3"/>
        <v>44902.36</v>
      </c>
    </row>
    <row r="43" spans="1:10" ht="15" x14ac:dyDescent="0.25">
      <c r="A43" s="916">
        <v>141015306</v>
      </c>
      <c r="B43" s="917" t="s">
        <v>7634</v>
      </c>
      <c r="C43" s="1304">
        <v>0</v>
      </c>
      <c r="D43" s="1304">
        <v>0</v>
      </c>
      <c r="E43" s="1305">
        <v>0</v>
      </c>
      <c r="F43" s="1306">
        <v>0</v>
      </c>
      <c r="G43" s="1307" t="str">
        <f t="shared" si="0"/>
        <v>14101</v>
      </c>
      <c r="H43" s="1308">
        <f t="shared" si="1"/>
        <v>76138</v>
      </c>
      <c r="I43" s="1308">
        <f t="shared" si="2"/>
        <v>0</v>
      </c>
      <c r="J43" s="1308">
        <f t="shared" si="3"/>
        <v>44902.36</v>
      </c>
    </row>
    <row r="44" spans="1:10" ht="15" x14ac:dyDescent="0.25">
      <c r="A44" s="916">
        <v>141015308</v>
      </c>
      <c r="B44" s="917" t="s">
        <v>7635</v>
      </c>
      <c r="C44" s="1304">
        <v>0</v>
      </c>
      <c r="D44" s="1304">
        <v>0</v>
      </c>
      <c r="E44" s="1305">
        <v>0</v>
      </c>
      <c r="F44" s="1306">
        <v>0</v>
      </c>
      <c r="G44" s="1307" t="str">
        <f t="shared" si="0"/>
        <v>14101</v>
      </c>
      <c r="H44" s="1308">
        <f t="shared" si="1"/>
        <v>76138</v>
      </c>
      <c r="I44" s="1308">
        <f t="shared" si="2"/>
        <v>0</v>
      </c>
      <c r="J44" s="1308">
        <f t="shared" si="3"/>
        <v>44902.36</v>
      </c>
    </row>
    <row r="45" spans="1:10" ht="15" x14ac:dyDescent="0.25">
      <c r="A45" s="916">
        <v>141015311</v>
      </c>
      <c r="B45" s="917" t="s">
        <v>7636</v>
      </c>
      <c r="C45" s="1304">
        <v>0</v>
      </c>
      <c r="D45" s="1304">
        <v>0</v>
      </c>
      <c r="E45" s="1305">
        <v>0</v>
      </c>
      <c r="F45" s="1306">
        <v>0</v>
      </c>
      <c r="G45" s="1307" t="str">
        <f t="shared" si="0"/>
        <v>14101</v>
      </c>
      <c r="H45" s="1308">
        <f t="shared" si="1"/>
        <v>76138</v>
      </c>
      <c r="I45" s="1308">
        <f t="shared" si="2"/>
        <v>0</v>
      </c>
      <c r="J45" s="1308">
        <f t="shared" si="3"/>
        <v>44902.36</v>
      </c>
    </row>
    <row r="46" spans="1:10" ht="15" x14ac:dyDescent="0.25">
      <c r="A46" s="916">
        <v>141015312</v>
      </c>
      <c r="B46" s="917" t="s">
        <v>6422</v>
      </c>
      <c r="C46" s="1304">
        <v>0</v>
      </c>
      <c r="D46" s="1304">
        <v>23300</v>
      </c>
      <c r="E46" s="1305">
        <v>0</v>
      </c>
      <c r="F46" s="1306">
        <v>0</v>
      </c>
      <c r="G46" s="1307" t="str">
        <f t="shared" si="0"/>
        <v>14101</v>
      </c>
      <c r="H46" s="1308">
        <f t="shared" si="1"/>
        <v>76138</v>
      </c>
      <c r="I46" s="1308">
        <f t="shared" si="2"/>
        <v>0</v>
      </c>
      <c r="J46" s="1308">
        <f t="shared" si="3"/>
        <v>44902.36</v>
      </c>
    </row>
    <row r="47" spans="1:10" ht="15" x14ac:dyDescent="0.25">
      <c r="A47" s="916">
        <v>141015336</v>
      </c>
      <c r="B47" s="917" t="s">
        <v>7637</v>
      </c>
      <c r="C47" s="1304">
        <v>0</v>
      </c>
      <c r="D47" s="1304">
        <v>0</v>
      </c>
      <c r="E47" s="1305">
        <v>0</v>
      </c>
      <c r="F47" s="1306">
        <v>0</v>
      </c>
      <c r="G47" s="1307" t="str">
        <f t="shared" si="0"/>
        <v>14101</v>
      </c>
      <c r="H47" s="1308">
        <f t="shared" si="1"/>
        <v>76138</v>
      </c>
      <c r="I47" s="1308">
        <f t="shared" si="2"/>
        <v>0</v>
      </c>
      <c r="J47" s="1308">
        <f t="shared" si="3"/>
        <v>44902.36</v>
      </c>
    </row>
    <row r="48" spans="1:10" ht="15" x14ac:dyDescent="0.25">
      <c r="A48" s="916">
        <v>141015341</v>
      </c>
      <c r="B48" s="917" t="s">
        <v>7638</v>
      </c>
      <c r="C48" s="1304">
        <v>0</v>
      </c>
      <c r="D48" s="1304">
        <v>0</v>
      </c>
      <c r="E48" s="1305">
        <v>0</v>
      </c>
      <c r="F48" s="1306">
        <v>0</v>
      </c>
      <c r="G48" s="1307" t="str">
        <f t="shared" si="0"/>
        <v>14101</v>
      </c>
      <c r="H48" s="1308">
        <f t="shared" si="1"/>
        <v>76138</v>
      </c>
      <c r="I48" s="1308">
        <f t="shared" si="2"/>
        <v>0</v>
      </c>
      <c r="J48" s="1308">
        <f t="shared" si="3"/>
        <v>44902.36</v>
      </c>
    </row>
    <row r="49" spans="1:10" ht="15" x14ac:dyDescent="0.25">
      <c r="A49" s="916">
        <v>141015343</v>
      </c>
      <c r="B49" s="917" t="s">
        <v>7639</v>
      </c>
      <c r="C49" s="1304">
        <v>0</v>
      </c>
      <c r="D49" s="1304">
        <v>0</v>
      </c>
      <c r="E49" s="1305">
        <v>0</v>
      </c>
      <c r="F49" s="1306">
        <v>0</v>
      </c>
      <c r="G49" s="1307" t="str">
        <f t="shared" si="0"/>
        <v>14101</v>
      </c>
      <c r="H49" s="1308">
        <f t="shared" si="1"/>
        <v>76138</v>
      </c>
      <c r="I49" s="1308">
        <f t="shared" si="2"/>
        <v>0</v>
      </c>
      <c r="J49" s="1308">
        <f t="shared" si="3"/>
        <v>44902.36</v>
      </c>
    </row>
    <row r="50" spans="1:10" ht="15" x14ac:dyDescent="0.25">
      <c r="A50" s="916">
        <v>141015344</v>
      </c>
      <c r="B50" s="917" t="s">
        <v>7640</v>
      </c>
      <c r="C50" s="1304">
        <v>4480</v>
      </c>
      <c r="D50" s="1304">
        <v>4400</v>
      </c>
      <c r="E50" s="1305">
        <v>0</v>
      </c>
      <c r="F50" s="1306">
        <v>4480</v>
      </c>
      <c r="G50" s="1307" t="str">
        <f t="shared" si="0"/>
        <v>14101</v>
      </c>
      <c r="H50" s="1308">
        <f t="shared" si="1"/>
        <v>76138</v>
      </c>
      <c r="I50" s="1308">
        <f t="shared" si="2"/>
        <v>0</v>
      </c>
      <c r="J50" s="1308">
        <f t="shared" si="3"/>
        <v>44902.36</v>
      </c>
    </row>
    <row r="51" spans="1:10" ht="15" x14ac:dyDescent="0.25">
      <c r="A51" s="916">
        <v>141016014</v>
      </c>
      <c r="B51" s="917" t="s">
        <v>7641</v>
      </c>
      <c r="C51" s="1304">
        <v>0</v>
      </c>
      <c r="D51" s="1304">
        <v>0</v>
      </c>
      <c r="E51" s="1305">
        <v>0</v>
      </c>
      <c r="F51" s="1306">
        <v>0</v>
      </c>
      <c r="G51" s="1307" t="str">
        <f t="shared" si="0"/>
        <v>14101</v>
      </c>
      <c r="H51" s="1308">
        <f t="shared" si="1"/>
        <v>76138</v>
      </c>
      <c r="I51" s="1308">
        <f t="shared" si="2"/>
        <v>0</v>
      </c>
      <c r="J51" s="1308">
        <f t="shared" si="3"/>
        <v>44902.36</v>
      </c>
    </row>
    <row r="52" spans="1:10" ht="15" x14ac:dyDescent="0.25">
      <c r="A52" s="916">
        <v>141019051</v>
      </c>
      <c r="B52" s="917" t="s">
        <v>7642</v>
      </c>
      <c r="C52" s="1304">
        <v>0</v>
      </c>
      <c r="D52" s="1304">
        <v>0</v>
      </c>
      <c r="E52" s="1305">
        <v>0</v>
      </c>
      <c r="F52" s="1306">
        <v>0</v>
      </c>
      <c r="G52" s="1307" t="str">
        <f t="shared" si="0"/>
        <v>14101</v>
      </c>
      <c r="H52" s="1308">
        <f t="shared" si="1"/>
        <v>76138</v>
      </c>
      <c r="I52" s="1308">
        <f t="shared" si="2"/>
        <v>0</v>
      </c>
      <c r="J52" s="1308">
        <f t="shared" si="3"/>
        <v>44902.36</v>
      </c>
    </row>
    <row r="53" spans="1:10" ht="15" x14ac:dyDescent="0.25">
      <c r="A53" s="916">
        <v>141019053</v>
      </c>
      <c r="B53" s="917" t="s">
        <v>7643</v>
      </c>
      <c r="C53" s="1304">
        <v>0</v>
      </c>
      <c r="D53" s="1304">
        <v>0</v>
      </c>
      <c r="E53" s="1305">
        <v>0</v>
      </c>
      <c r="F53" s="1306">
        <v>0</v>
      </c>
      <c r="G53" s="1307" t="str">
        <f t="shared" si="0"/>
        <v>14101</v>
      </c>
      <c r="H53" s="1308">
        <f t="shared" si="1"/>
        <v>76138</v>
      </c>
      <c r="I53" s="1308">
        <f t="shared" si="2"/>
        <v>0</v>
      </c>
      <c r="J53" s="1308">
        <f t="shared" si="3"/>
        <v>44902.36</v>
      </c>
    </row>
    <row r="54" spans="1:10" ht="15" x14ac:dyDescent="0.25">
      <c r="A54" s="916">
        <v>141019057</v>
      </c>
      <c r="B54" s="917" t="s">
        <v>7644</v>
      </c>
      <c r="C54" s="1304">
        <v>-25</v>
      </c>
      <c r="D54" s="1304">
        <v>0</v>
      </c>
      <c r="E54" s="1305">
        <v>0</v>
      </c>
      <c r="F54" s="1306">
        <v>-25</v>
      </c>
      <c r="G54" s="1307" t="str">
        <f t="shared" si="0"/>
        <v>14101</v>
      </c>
      <c r="H54" s="1308">
        <f t="shared" si="1"/>
        <v>76138</v>
      </c>
      <c r="I54" s="1308">
        <f t="shared" si="2"/>
        <v>0</v>
      </c>
      <c r="J54" s="1308">
        <f t="shared" si="3"/>
        <v>44902.36</v>
      </c>
    </row>
    <row r="55" spans="1:10" ht="15" x14ac:dyDescent="0.25">
      <c r="A55" s="916">
        <v>141019200</v>
      </c>
      <c r="B55" s="917" t="s">
        <v>7645</v>
      </c>
      <c r="C55" s="1304">
        <v>0</v>
      </c>
      <c r="D55" s="1304">
        <v>0</v>
      </c>
      <c r="E55" s="1305">
        <v>0</v>
      </c>
      <c r="F55" s="1306">
        <v>0</v>
      </c>
      <c r="G55" s="1307" t="str">
        <f t="shared" si="0"/>
        <v>14101</v>
      </c>
      <c r="H55" s="1308">
        <f t="shared" si="1"/>
        <v>76138</v>
      </c>
      <c r="I55" s="1308">
        <f t="shared" si="2"/>
        <v>0</v>
      </c>
      <c r="J55" s="1308">
        <f t="shared" si="3"/>
        <v>44902.36</v>
      </c>
    </row>
    <row r="56" spans="1:10" ht="15" x14ac:dyDescent="0.25">
      <c r="A56" s="916">
        <v>141019821</v>
      </c>
      <c r="B56" s="917" t="s">
        <v>6426</v>
      </c>
      <c r="C56" s="1304">
        <v>-125</v>
      </c>
      <c r="D56" s="1304">
        <v>-100</v>
      </c>
      <c r="E56" s="1305">
        <v>0</v>
      </c>
      <c r="F56" s="1306">
        <v>-125</v>
      </c>
      <c r="G56" s="1307" t="str">
        <f t="shared" si="0"/>
        <v>14101</v>
      </c>
      <c r="H56" s="1308">
        <f t="shared" si="1"/>
        <v>76138</v>
      </c>
      <c r="I56" s="1308">
        <f t="shared" si="2"/>
        <v>0</v>
      </c>
      <c r="J56" s="1308">
        <f t="shared" si="3"/>
        <v>44902.36</v>
      </c>
    </row>
    <row r="57" spans="1:10" ht="15" x14ac:dyDescent="0.25">
      <c r="A57" s="916">
        <v>141019850</v>
      </c>
      <c r="B57" s="917" t="s">
        <v>7646</v>
      </c>
      <c r="C57" s="1304">
        <v>0</v>
      </c>
      <c r="D57" s="1304">
        <v>0</v>
      </c>
      <c r="E57" s="1305">
        <v>0</v>
      </c>
      <c r="F57" s="1306">
        <v>0</v>
      </c>
      <c r="G57" s="1307" t="str">
        <f t="shared" si="0"/>
        <v>14101</v>
      </c>
      <c r="H57" s="1308">
        <f t="shared" si="1"/>
        <v>76138</v>
      </c>
      <c r="I57" s="1308">
        <f t="shared" si="2"/>
        <v>0</v>
      </c>
      <c r="J57" s="1308">
        <f t="shared" si="3"/>
        <v>44902.36</v>
      </c>
    </row>
    <row r="58" spans="1:10" ht="15" x14ac:dyDescent="0.25">
      <c r="A58" s="916">
        <v>141020120</v>
      </c>
      <c r="B58" s="917" t="s">
        <v>7647</v>
      </c>
      <c r="C58" s="1304">
        <v>0</v>
      </c>
      <c r="D58" s="1304">
        <v>0</v>
      </c>
      <c r="E58" s="1305">
        <v>0</v>
      </c>
      <c r="F58" s="1306">
        <v>0</v>
      </c>
      <c r="G58" s="1307" t="str">
        <f t="shared" si="0"/>
        <v>14102</v>
      </c>
      <c r="H58" s="1308">
        <f t="shared" si="1"/>
        <v>3100</v>
      </c>
      <c r="I58" s="1308">
        <f t="shared" si="2"/>
        <v>0</v>
      </c>
      <c r="J58" s="1308">
        <f t="shared" si="3"/>
        <v>0</v>
      </c>
    </row>
    <row r="59" spans="1:10" ht="15" x14ac:dyDescent="0.25">
      <c r="A59" s="916">
        <v>141020700</v>
      </c>
      <c r="B59" s="917" t="s">
        <v>7648</v>
      </c>
      <c r="C59" s="1304">
        <v>0</v>
      </c>
      <c r="D59" s="1304">
        <v>0</v>
      </c>
      <c r="E59" s="1305">
        <v>0</v>
      </c>
      <c r="F59" s="1306">
        <v>0</v>
      </c>
      <c r="G59" s="1307" t="str">
        <f t="shared" si="0"/>
        <v>14102</v>
      </c>
      <c r="H59" s="1308">
        <f t="shared" si="1"/>
        <v>3100</v>
      </c>
      <c r="I59" s="1308">
        <f t="shared" si="2"/>
        <v>0</v>
      </c>
      <c r="J59" s="1308">
        <f t="shared" si="3"/>
        <v>0</v>
      </c>
    </row>
    <row r="60" spans="1:10" ht="15" x14ac:dyDescent="0.25">
      <c r="A60" s="916">
        <v>141020800</v>
      </c>
      <c r="B60" s="917" t="s">
        <v>7649</v>
      </c>
      <c r="C60" s="1304">
        <v>0</v>
      </c>
      <c r="D60" s="1304">
        <v>0</v>
      </c>
      <c r="E60" s="1305">
        <v>0</v>
      </c>
      <c r="F60" s="1306">
        <v>0</v>
      </c>
      <c r="G60" s="1307" t="str">
        <f t="shared" si="0"/>
        <v>14102</v>
      </c>
      <c r="H60" s="1308">
        <f t="shared" si="1"/>
        <v>3100</v>
      </c>
      <c r="I60" s="1308">
        <f t="shared" si="2"/>
        <v>0</v>
      </c>
      <c r="J60" s="1308">
        <f t="shared" si="3"/>
        <v>0</v>
      </c>
    </row>
    <row r="61" spans="1:10" ht="15" x14ac:dyDescent="0.25">
      <c r="A61" s="916">
        <v>141020930</v>
      </c>
      <c r="B61" s="917" t="s">
        <v>7650</v>
      </c>
      <c r="C61" s="1304">
        <v>0</v>
      </c>
      <c r="D61" s="1304">
        <v>0</v>
      </c>
      <c r="E61" s="1305">
        <v>0</v>
      </c>
      <c r="F61" s="1306">
        <v>0</v>
      </c>
      <c r="G61" s="1307" t="str">
        <f t="shared" si="0"/>
        <v>14102</v>
      </c>
      <c r="H61" s="1308">
        <f t="shared" si="1"/>
        <v>3100</v>
      </c>
      <c r="I61" s="1308">
        <f t="shared" si="2"/>
        <v>0</v>
      </c>
      <c r="J61" s="1308">
        <f t="shared" si="3"/>
        <v>0</v>
      </c>
    </row>
    <row r="62" spans="1:10" ht="15" x14ac:dyDescent="0.25">
      <c r="A62" s="916">
        <v>141020975</v>
      </c>
      <c r="B62" s="917" t="s">
        <v>7651</v>
      </c>
      <c r="C62" s="1304">
        <v>0</v>
      </c>
      <c r="D62" s="1304">
        <v>0</v>
      </c>
      <c r="E62" s="1305">
        <v>0</v>
      </c>
      <c r="F62" s="1306">
        <v>0</v>
      </c>
      <c r="G62" s="1307" t="str">
        <f t="shared" si="0"/>
        <v>14102</v>
      </c>
      <c r="H62" s="1308">
        <f t="shared" si="1"/>
        <v>3100</v>
      </c>
      <c r="I62" s="1308">
        <f t="shared" si="2"/>
        <v>0</v>
      </c>
      <c r="J62" s="1308">
        <f t="shared" si="3"/>
        <v>0</v>
      </c>
    </row>
    <row r="63" spans="1:10" ht="15" x14ac:dyDescent="0.25">
      <c r="A63" s="916">
        <v>141022000</v>
      </c>
      <c r="B63" s="917" t="s">
        <v>7652</v>
      </c>
      <c r="C63" s="1304">
        <v>0</v>
      </c>
      <c r="D63" s="1304">
        <v>0</v>
      </c>
      <c r="E63" s="1305">
        <v>0</v>
      </c>
      <c r="F63" s="1306">
        <v>0</v>
      </c>
      <c r="G63" s="1307" t="str">
        <f t="shared" si="0"/>
        <v>14102</v>
      </c>
      <c r="H63" s="1308">
        <f t="shared" si="1"/>
        <v>3100</v>
      </c>
      <c r="I63" s="1308">
        <f t="shared" si="2"/>
        <v>0</v>
      </c>
      <c r="J63" s="1308">
        <f t="shared" si="3"/>
        <v>0</v>
      </c>
    </row>
    <row r="64" spans="1:10" ht="15" x14ac:dyDescent="0.25">
      <c r="A64" s="916">
        <v>141022022</v>
      </c>
      <c r="B64" s="917" t="s">
        <v>7653</v>
      </c>
      <c r="C64" s="1304">
        <v>0</v>
      </c>
      <c r="D64" s="1304">
        <v>0</v>
      </c>
      <c r="E64" s="1305">
        <v>0</v>
      </c>
      <c r="F64" s="1306">
        <v>0</v>
      </c>
      <c r="G64" s="1307" t="str">
        <f t="shared" si="0"/>
        <v>14102</v>
      </c>
      <c r="H64" s="1308">
        <f t="shared" si="1"/>
        <v>3100</v>
      </c>
      <c r="I64" s="1308">
        <f t="shared" si="2"/>
        <v>0</v>
      </c>
      <c r="J64" s="1308">
        <f t="shared" si="3"/>
        <v>0</v>
      </c>
    </row>
    <row r="65" spans="1:10" ht="15" x14ac:dyDescent="0.25">
      <c r="A65" s="916">
        <v>141022500</v>
      </c>
      <c r="B65" s="917" t="s">
        <v>7654</v>
      </c>
      <c r="C65" s="1304">
        <v>0</v>
      </c>
      <c r="D65" s="1304">
        <v>0</v>
      </c>
      <c r="E65" s="1305">
        <v>0</v>
      </c>
      <c r="F65" s="1306">
        <v>0</v>
      </c>
      <c r="G65" s="1307" t="str">
        <f t="shared" si="0"/>
        <v>14102</v>
      </c>
      <c r="H65" s="1308">
        <f t="shared" si="1"/>
        <v>3100</v>
      </c>
      <c r="I65" s="1308">
        <f t="shared" si="2"/>
        <v>0</v>
      </c>
      <c r="J65" s="1308">
        <f t="shared" si="3"/>
        <v>0</v>
      </c>
    </row>
    <row r="66" spans="1:10" ht="15" x14ac:dyDescent="0.25">
      <c r="A66" s="916">
        <v>141022510</v>
      </c>
      <c r="B66" s="917" t="s">
        <v>7655</v>
      </c>
      <c r="C66" s="1304">
        <v>0</v>
      </c>
      <c r="D66" s="1304">
        <v>0</v>
      </c>
      <c r="E66" s="1305">
        <v>0</v>
      </c>
      <c r="F66" s="1306">
        <v>0</v>
      </c>
      <c r="G66" s="1307" t="str">
        <f t="shared" si="0"/>
        <v>14102</v>
      </c>
      <c r="H66" s="1308">
        <f t="shared" si="1"/>
        <v>3100</v>
      </c>
      <c r="I66" s="1308">
        <f t="shared" si="2"/>
        <v>0</v>
      </c>
      <c r="J66" s="1308">
        <f t="shared" si="3"/>
        <v>0</v>
      </c>
    </row>
    <row r="67" spans="1:10" ht="15" x14ac:dyDescent="0.25">
      <c r="A67" s="916">
        <v>141022801</v>
      </c>
      <c r="B67" s="917" t="s">
        <v>7656</v>
      </c>
      <c r="C67" s="1304">
        <v>0</v>
      </c>
      <c r="D67" s="1304">
        <v>0</v>
      </c>
      <c r="E67" s="1305">
        <v>0</v>
      </c>
      <c r="F67" s="1306">
        <v>0</v>
      </c>
      <c r="G67" s="1307" t="str">
        <f t="shared" si="0"/>
        <v>14102</v>
      </c>
      <c r="H67" s="1308">
        <f t="shared" si="1"/>
        <v>3100</v>
      </c>
      <c r="I67" s="1308">
        <f t="shared" si="2"/>
        <v>0</v>
      </c>
      <c r="J67" s="1308">
        <f t="shared" si="3"/>
        <v>0</v>
      </c>
    </row>
    <row r="68" spans="1:10" ht="15" x14ac:dyDescent="0.25">
      <c r="A68" s="916">
        <v>141022900</v>
      </c>
      <c r="B68" s="917" t="s">
        <v>7657</v>
      </c>
      <c r="C68" s="1304">
        <v>0</v>
      </c>
      <c r="D68" s="1304">
        <v>0</v>
      </c>
      <c r="E68" s="1305">
        <v>0</v>
      </c>
      <c r="F68" s="1306">
        <v>0</v>
      </c>
      <c r="G68" s="1307" t="str">
        <f t="shared" si="0"/>
        <v>14102</v>
      </c>
      <c r="H68" s="1308">
        <f t="shared" si="1"/>
        <v>3100</v>
      </c>
      <c r="I68" s="1308">
        <f t="shared" si="2"/>
        <v>0</v>
      </c>
      <c r="J68" s="1308">
        <f t="shared" si="3"/>
        <v>0</v>
      </c>
    </row>
    <row r="69" spans="1:10" ht="15" x14ac:dyDescent="0.25">
      <c r="A69" s="916">
        <v>141022906</v>
      </c>
      <c r="B69" s="917" t="s">
        <v>7658</v>
      </c>
      <c r="C69" s="1304">
        <v>0</v>
      </c>
      <c r="D69" s="1304">
        <v>0</v>
      </c>
      <c r="E69" s="1305">
        <v>0</v>
      </c>
      <c r="F69" s="1306">
        <v>0</v>
      </c>
      <c r="G69" s="1307" t="str">
        <f t="shared" si="0"/>
        <v>14102</v>
      </c>
      <c r="H69" s="1308">
        <f t="shared" si="1"/>
        <v>3100</v>
      </c>
      <c r="I69" s="1308">
        <f t="shared" si="2"/>
        <v>0</v>
      </c>
      <c r="J69" s="1308">
        <f t="shared" si="3"/>
        <v>0</v>
      </c>
    </row>
    <row r="70" spans="1:10" ht="15" x14ac:dyDescent="0.25">
      <c r="A70" s="916">
        <v>141022907</v>
      </c>
      <c r="B70" s="917" t="s">
        <v>7659</v>
      </c>
      <c r="C70" s="1304">
        <v>0</v>
      </c>
      <c r="D70" s="1304">
        <v>0</v>
      </c>
      <c r="E70" s="1305">
        <v>0</v>
      </c>
      <c r="F70" s="1306">
        <v>0</v>
      </c>
      <c r="G70" s="1307" t="str">
        <f t="shared" si="0"/>
        <v>14102</v>
      </c>
      <c r="H70" s="1308">
        <f t="shared" si="1"/>
        <v>3100</v>
      </c>
      <c r="I70" s="1308">
        <f t="shared" si="2"/>
        <v>0</v>
      </c>
      <c r="J70" s="1308">
        <f t="shared" si="3"/>
        <v>0</v>
      </c>
    </row>
    <row r="71" spans="1:10" ht="15" x14ac:dyDescent="0.25">
      <c r="A71" s="916">
        <v>141024600</v>
      </c>
      <c r="B71" s="917" t="s">
        <v>7660</v>
      </c>
      <c r="C71" s="1304">
        <v>0</v>
      </c>
      <c r="D71" s="1304">
        <v>0</v>
      </c>
      <c r="E71" s="1305">
        <v>0</v>
      </c>
      <c r="F71" s="1306">
        <v>0</v>
      </c>
      <c r="G71" s="1307" t="str">
        <f t="shared" si="0"/>
        <v>14102</v>
      </c>
      <c r="H71" s="1308">
        <f t="shared" si="1"/>
        <v>3100</v>
      </c>
      <c r="I71" s="1308">
        <f t="shared" si="2"/>
        <v>0</v>
      </c>
      <c r="J71" s="1308">
        <f t="shared" si="3"/>
        <v>0</v>
      </c>
    </row>
    <row r="72" spans="1:10" ht="15" x14ac:dyDescent="0.25">
      <c r="A72" s="916">
        <v>141024610</v>
      </c>
      <c r="B72" s="917" t="s">
        <v>7661</v>
      </c>
      <c r="C72" s="1304">
        <v>0</v>
      </c>
      <c r="D72" s="1304">
        <v>0</v>
      </c>
      <c r="E72" s="1305">
        <v>0</v>
      </c>
      <c r="F72" s="1306">
        <v>0</v>
      </c>
      <c r="G72" s="1307" t="str">
        <f t="shared" ref="G72:G135" si="4">LEFT(A72,5)</f>
        <v>14102</v>
      </c>
      <c r="H72" s="1308">
        <f t="shared" ref="H72:H135" si="5">SUMIF(G:G,G72,D:D)</f>
        <v>3100</v>
      </c>
      <c r="I72" s="1308">
        <f t="shared" ref="I72:I135" si="6">SUMIF(G:G,G72,E:E)</f>
        <v>0</v>
      </c>
      <c r="J72" s="1308">
        <f t="shared" ref="J72:J135" si="7">SUMIF(G:G,G72,C:C)</f>
        <v>0</v>
      </c>
    </row>
    <row r="73" spans="1:10" ht="15" x14ac:dyDescent="0.25">
      <c r="A73" s="916">
        <v>141024611</v>
      </c>
      <c r="B73" s="917" t="s">
        <v>7662</v>
      </c>
      <c r="C73" s="1304">
        <v>0</v>
      </c>
      <c r="D73" s="1304">
        <v>0</v>
      </c>
      <c r="E73" s="1305">
        <v>0</v>
      </c>
      <c r="F73" s="1306">
        <v>0</v>
      </c>
      <c r="G73" s="1307" t="str">
        <f t="shared" si="4"/>
        <v>14102</v>
      </c>
      <c r="H73" s="1308">
        <f t="shared" si="5"/>
        <v>3100</v>
      </c>
      <c r="I73" s="1308">
        <f t="shared" si="6"/>
        <v>0</v>
      </c>
      <c r="J73" s="1308">
        <f t="shared" si="7"/>
        <v>0</v>
      </c>
    </row>
    <row r="74" spans="1:10" ht="15" x14ac:dyDescent="0.25">
      <c r="A74" s="916">
        <v>141024618</v>
      </c>
      <c r="B74" s="917" t="s">
        <v>7663</v>
      </c>
      <c r="C74" s="1304">
        <v>0</v>
      </c>
      <c r="D74" s="1304">
        <v>0</v>
      </c>
      <c r="E74" s="1305">
        <v>0</v>
      </c>
      <c r="F74" s="1306">
        <v>0</v>
      </c>
      <c r="G74" s="1307" t="str">
        <f t="shared" si="4"/>
        <v>14102</v>
      </c>
      <c r="H74" s="1308">
        <f t="shared" si="5"/>
        <v>3100</v>
      </c>
      <c r="I74" s="1308">
        <f t="shared" si="6"/>
        <v>0</v>
      </c>
      <c r="J74" s="1308">
        <f t="shared" si="7"/>
        <v>0</v>
      </c>
    </row>
    <row r="75" spans="1:10" ht="15" x14ac:dyDescent="0.25">
      <c r="A75" s="916">
        <v>141024619</v>
      </c>
      <c r="B75" s="917" t="s">
        <v>7664</v>
      </c>
      <c r="C75" s="1304">
        <v>0</v>
      </c>
      <c r="D75" s="1304">
        <v>0</v>
      </c>
      <c r="E75" s="1305">
        <v>0</v>
      </c>
      <c r="F75" s="1306">
        <v>0</v>
      </c>
      <c r="G75" s="1307" t="str">
        <f t="shared" si="4"/>
        <v>14102</v>
      </c>
      <c r="H75" s="1308">
        <f t="shared" si="5"/>
        <v>3100</v>
      </c>
      <c r="I75" s="1308">
        <f t="shared" si="6"/>
        <v>0</v>
      </c>
      <c r="J75" s="1308">
        <f t="shared" si="7"/>
        <v>0</v>
      </c>
    </row>
    <row r="76" spans="1:10" ht="15" x14ac:dyDescent="0.25">
      <c r="A76" s="916">
        <v>141025301</v>
      </c>
      <c r="B76" s="917" t="s">
        <v>7665</v>
      </c>
      <c r="C76" s="1304">
        <v>0</v>
      </c>
      <c r="D76" s="1304">
        <v>0</v>
      </c>
      <c r="E76" s="1305">
        <v>0</v>
      </c>
      <c r="F76" s="1306">
        <v>0</v>
      </c>
      <c r="G76" s="1307" t="str">
        <f t="shared" si="4"/>
        <v>14102</v>
      </c>
      <c r="H76" s="1308">
        <f t="shared" si="5"/>
        <v>3100</v>
      </c>
      <c r="I76" s="1308">
        <f t="shared" si="6"/>
        <v>0</v>
      </c>
      <c r="J76" s="1308">
        <f t="shared" si="7"/>
        <v>0</v>
      </c>
    </row>
    <row r="77" spans="1:10" ht="15" x14ac:dyDescent="0.25">
      <c r="A77" s="916">
        <v>141025313</v>
      </c>
      <c r="B77" s="917" t="s">
        <v>7666</v>
      </c>
      <c r="C77" s="1304">
        <v>0</v>
      </c>
      <c r="D77" s="1304">
        <v>0</v>
      </c>
      <c r="E77" s="1305">
        <v>0</v>
      </c>
      <c r="F77" s="1306">
        <v>0</v>
      </c>
      <c r="G77" s="1307" t="str">
        <f t="shared" si="4"/>
        <v>14102</v>
      </c>
      <c r="H77" s="1308">
        <f t="shared" si="5"/>
        <v>3100</v>
      </c>
      <c r="I77" s="1308">
        <f t="shared" si="6"/>
        <v>0</v>
      </c>
      <c r="J77" s="1308">
        <f t="shared" si="7"/>
        <v>0</v>
      </c>
    </row>
    <row r="78" spans="1:10" ht="15" x14ac:dyDescent="0.25">
      <c r="A78" s="916">
        <v>141025314</v>
      </c>
      <c r="B78" s="917" t="s">
        <v>7667</v>
      </c>
      <c r="C78" s="1304">
        <v>0</v>
      </c>
      <c r="D78" s="1304">
        <v>0</v>
      </c>
      <c r="E78" s="1305">
        <v>0</v>
      </c>
      <c r="F78" s="1306">
        <v>0</v>
      </c>
      <c r="G78" s="1307" t="str">
        <f t="shared" si="4"/>
        <v>14102</v>
      </c>
      <c r="H78" s="1308">
        <f t="shared" si="5"/>
        <v>3100</v>
      </c>
      <c r="I78" s="1308">
        <f t="shared" si="6"/>
        <v>0</v>
      </c>
      <c r="J78" s="1308">
        <f t="shared" si="7"/>
        <v>0</v>
      </c>
    </row>
    <row r="79" spans="1:10" ht="15" x14ac:dyDescent="0.25">
      <c r="A79" s="916">
        <v>141025323</v>
      </c>
      <c r="B79" s="917" t="s">
        <v>7668</v>
      </c>
      <c r="C79" s="1304">
        <v>0</v>
      </c>
      <c r="D79" s="1304">
        <v>100</v>
      </c>
      <c r="E79" s="1305">
        <v>0</v>
      </c>
      <c r="F79" s="1306">
        <v>0</v>
      </c>
      <c r="G79" s="1307" t="str">
        <f t="shared" si="4"/>
        <v>14102</v>
      </c>
      <c r="H79" s="1308">
        <f t="shared" si="5"/>
        <v>3100</v>
      </c>
      <c r="I79" s="1308">
        <f t="shared" si="6"/>
        <v>0</v>
      </c>
      <c r="J79" s="1308">
        <f t="shared" si="7"/>
        <v>0</v>
      </c>
    </row>
    <row r="80" spans="1:10" ht="15" x14ac:dyDescent="0.25">
      <c r="A80" s="916">
        <v>141025324</v>
      </c>
      <c r="B80" s="917" t="s">
        <v>7669</v>
      </c>
      <c r="C80" s="1304">
        <v>0</v>
      </c>
      <c r="D80" s="1304">
        <v>0</v>
      </c>
      <c r="E80" s="1305">
        <v>0</v>
      </c>
      <c r="F80" s="1306">
        <v>0</v>
      </c>
      <c r="G80" s="1307" t="str">
        <f t="shared" si="4"/>
        <v>14102</v>
      </c>
      <c r="H80" s="1308">
        <f t="shared" si="5"/>
        <v>3100</v>
      </c>
      <c r="I80" s="1308">
        <f t="shared" si="6"/>
        <v>0</v>
      </c>
      <c r="J80" s="1308">
        <f t="shared" si="7"/>
        <v>0</v>
      </c>
    </row>
    <row r="81" spans="1:10" ht="15" x14ac:dyDescent="0.25">
      <c r="A81" s="916">
        <v>141025325</v>
      </c>
      <c r="B81" s="917" t="s">
        <v>7670</v>
      </c>
      <c r="C81" s="1304">
        <v>0</v>
      </c>
      <c r="D81" s="1304">
        <v>3000</v>
      </c>
      <c r="E81" s="1305">
        <v>0</v>
      </c>
      <c r="F81" s="1306">
        <v>0</v>
      </c>
      <c r="G81" s="1307" t="str">
        <f t="shared" si="4"/>
        <v>14102</v>
      </c>
      <c r="H81" s="1308">
        <f t="shared" si="5"/>
        <v>3100</v>
      </c>
      <c r="I81" s="1308">
        <f t="shared" si="6"/>
        <v>0</v>
      </c>
      <c r="J81" s="1308">
        <f t="shared" si="7"/>
        <v>0</v>
      </c>
    </row>
    <row r="82" spans="1:10" ht="15" x14ac:dyDescent="0.25">
      <c r="A82" s="916">
        <v>141029051</v>
      </c>
      <c r="B82" s="917" t="s">
        <v>7671</v>
      </c>
      <c r="C82" s="1304">
        <v>0</v>
      </c>
      <c r="D82" s="1304">
        <v>0</v>
      </c>
      <c r="E82" s="1305">
        <v>0</v>
      </c>
      <c r="F82" s="1306">
        <v>0</v>
      </c>
      <c r="G82" s="1307" t="str">
        <f t="shared" si="4"/>
        <v>14102</v>
      </c>
      <c r="H82" s="1308">
        <f t="shared" si="5"/>
        <v>3100</v>
      </c>
      <c r="I82" s="1308">
        <f t="shared" si="6"/>
        <v>0</v>
      </c>
      <c r="J82" s="1308">
        <f t="shared" si="7"/>
        <v>0</v>
      </c>
    </row>
    <row r="83" spans="1:10" ht="15" x14ac:dyDescent="0.25">
      <c r="A83" s="916">
        <v>141029057</v>
      </c>
      <c r="B83" s="917" t="s">
        <v>7672</v>
      </c>
      <c r="C83" s="1304">
        <v>0</v>
      </c>
      <c r="D83" s="1304">
        <v>0</v>
      </c>
      <c r="E83" s="1305">
        <v>0</v>
      </c>
      <c r="F83" s="1306">
        <v>0</v>
      </c>
      <c r="G83" s="1307" t="str">
        <f t="shared" si="4"/>
        <v>14102</v>
      </c>
      <c r="H83" s="1308">
        <f t="shared" si="5"/>
        <v>3100</v>
      </c>
      <c r="I83" s="1308">
        <f t="shared" si="6"/>
        <v>0</v>
      </c>
      <c r="J83" s="1308">
        <f t="shared" si="7"/>
        <v>0</v>
      </c>
    </row>
    <row r="84" spans="1:10" ht="15" x14ac:dyDescent="0.25">
      <c r="A84" s="916">
        <v>141029112</v>
      </c>
      <c r="B84" s="917" t="s">
        <v>7673</v>
      </c>
      <c r="C84" s="1304">
        <v>0</v>
      </c>
      <c r="D84" s="1304">
        <v>0</v>
      </c>
      <c r="E84" s="1305">
        <v>0</v>
      </c>
      <c r="F84" s="1306">
        <v>0</v>
      </c>
      <c r="G84" s="1307" t="str">
        <f t="shared" si="4"/>
        <v>14102</v>
      </c>
      <c r="H84" s="1308">
        <f t="shared" si="5"/>
        <v>3100</v>
      </c>
      <c r="I84" s="1308">
        <f t="shared" si="6"/>
        <v>0</v>
      </c>
      <c r="J84" s="1308">
        <f t="shared" si="7"/>
        <v>0</v>
      </c>
    </row>
    <row r="85" spans="1:10" ht="15" x14ac:dyDescent="0.25">
      <c r="A85" s="916">
        <v>141029640</v>
      </c>
      <c r="B85" s="917" t="s">
        <v>7665</v>
      </c>
      <c r="C85" s="1304">
        <v>0</v>
      </c>
      <c r="D85" s="1304">
        <v>0</v>
      </c>
      <c r="E85" s="1305">
        <v>0</v>
      </c>
      <c r="F85" s="1306">
        <v>0</v>
      </c>
      <c r="G85" s="1307" t="str">
        <f t="shared" si="4"/>
        <v>14102</v>
      </c>
      <c r="H85" s="1308">
        <f t="shared" si="5"/>
        <v>3100</v>
      </c>
      <c r="I85" s="1308">
        <f t="shared" si="6"/>
        <v>0</v>
      </c>
      <c r="J85" s="1308">
        <f t="shared" si="7"/>
        <v>0</v>
      </c>
    </row>
    <row r="86" spans="1:10" ht="15" x14ac:dyDescent="0.25">
      <c r="A86" s="916">
        <v>141029805</v>
      </c>
      <c r="B86" s="917" t="s">
        <v>7674</v>
      </c>
      <c r="C86" s="1304">
        <v>0</v>
      </c>
      <c r="D86" s="1304">
        <v>0</v>
      </c>
      <c r="E86" s="1305">
        <v>0</v>
      </c>
      <c r="F86" s="1306">
        <v>0</v>
      </c>
      <c r="G86" s="1307" t="str">
        <f t="shared" si="4"/>
        <v>14102</v>
      </c>
      <c r="H86" s="1308">
        <f t="shared" si="5"/>
        <v>3100</v>
      </c>
      <c r="I86" s="1308">
        <f t="shared" si="6"/>
        <v>0</v>
      </c>
      <c r="J86" s="1308">
        <f t="shared" si="7"/>
        <v>0</v>
      </c>
    </row>
    <row r="87" spans="1:10" ht="15" x14ac:dyDescent="0.25">
      <c r="A87" s="916">
        <v>141032900</v>
      </c>
      <c r="B87" s="917" t="s">
        <v>6432</v>
      </c>
      <c r="C87" s="1304">
        <v>54637</v>
      </c>
      <c r="D87" s="1304">
        <v>75500</v>
      </c>
      <c r="E87" s="1305">
        <v>0</v>
      </c>
      <c r="F87" s="1306">
        <v>54637</v>
      </c>
      <c r="G87" s="1307" t="str">
        <f t="shared" si="4"/>
        <v>14103</v>
      </c>
      <c r="H87" s="1308">
        <f t="shared" si="5"/>
        <v>75000</v>
      </c>
      <c r="I87" s="1308">
        <f t="shared" si="6"/>
        <v>0</v>
      </c>
      <c r="J87" s="1308">
        <f t="shared" si="7"/>
        <v>62981.75</v>
      </c>
    </row>
    <row r="88" spans="1:10" ht="15" x14ac:dyDescent="0.25">
      <c r="A88" s="916">
        <v>141032904</v>
      </c>
      <c r="B88" s="917" t="s">
        <v>7675</v>
      </c>
      <c r="C88" s="1304">
        <v>1428.75</v>
      </c>
      <c r="D88" s="1304">
        <v>0</v>
      </c>
      <c r="E88" s="1305">
        <v>0</v>
      </c>
      <c r="F88" s="1306">
        <v>1429</v>
      </c>
      <c r="G88" s="1307" t="str">
        <f t="shared" si="4"/>
        <v>14103</v>
      </c>
      <c r="H88" s="1308">
        <f t="shared" si="5"/>
        <v>75000</v>
      </c>
      <c r="I88" s="1308">
        <f t="shared" si="6"/>
        <v>0</v>
      </c>
      <c r="J88" s="1308">
        <f t="shared" si="7"/>
        <v>62981.75</v>
      </c>
    </row>
    <row r="89" spans="1:10" ht="15" x14ac:dyDescent="0.25">
      <c r="A89" s="916">
        <v>141032921</v>
      </c>
      <c r="B89" s="917" t="s">
        <v>6434</v>
      </c>
      <c r="C89" s="1304">
        <v>1825</v>
      </c>
      <c r="D89" s="1304">
        <v>2500</v>
      </c>
      <c r="E89" s="1305">
        <v>0</v>
      </c>
      <c r="F89" s="1306">
        <v>1825</v>
      </c>
      <c r="G89" s="1307" t="str">
        <f t="shared" si="4"/>
        <v>14103</v>
      </c>
      <c r="H89" s="1308">
        <f t="shared" si="5"/>
        <v>75000</v>
      </c>
      <c r="I89" s="1308">
        <f t="shared" si="6"/>
        <v>0</v>
      </c>
      <c r="J89" s="1308">
        <f t="shared" si="7"/>
        <v>62981.75</v>
      </c>
    </row>
    <row r="90" spans="1:10" ht="15" x14ac:dyDescent="0.25">
      <c r="A90" s="916">
        <v>141034610</v>
      </c>
      <c r="B90" s="917" t="s">
        <v>7676</v>
      </c>
      <c r="C90" s="1304">
        <v>0</v>
      </c>
      <c r="D90" s="1304">
        <v>0</v>
      </c>
      <c r="E90" s="1305">
        <v>0</v>
      </c>
      <c r="F90" s="1306">
        <v>0</v>
      </c>
      <c r="G90" s="1307" t="str">
        <f t="shared" si="4"/>
        <v>14103</v>
      </c>
      <c r="H90" s="1308">
        <f t="shared" si="5"/>
        <v>75000</v>
      </c>
      <c r="I90" s="1308">
        <f t="shared" si="6"/>
        <v>0</v>
      </c>
      <c r="J90" s="1308">
        <f t="shared" si="7"/>
        <v>62981.75</v>
      </c>
    </row>
    <row r="91" spans="1:10" ht="15" x14ac:dyDescent="0.25">
      <c r="A91" s="916">
        <v>141034622</v>
      </c>
      <c r="B91" s="917" t="s">
        <v>7677</v>
      </c>
      <c r="C91" s="1304">
        <v>0</v>
      </c>
      <c r="D91" s="1304">
        <v>0</v>
      </c>
      <c r="E91" s="1305">
        <v>0</v>
      </c>
      <c r="F91" s="1306">
        <v>0</v>
      </c>
      <c r="G91" s="1307" t="str">
        <f t="shared" si="4"/>
        <v>14103</v>
      </c>
      <c r="H91" s="1308">
        <f t="shared" si="5"/>
        <v>75000</v>
      </c>
      <c r="I91" s="1308">
        <f t="shared" si="6"/>
        <v>0</v>
      </c>
      <c r="J91" s="1308">
        <f t="shared" si="7"/>
        <v>62981.75</v>
      </c>
    </row>
    <row r="92" spans="1:10" ht="15" x14ac:dyDescent="0.25">
      <c r="A92" s="916">
        <v>141035142</v>
      </c>
      <c r="B92" s="917" t="s">
        <v>7678</v>
      </c>
      <c r="C92" s="1304">
        <v>3267</v>
      </c>
      <c r="D92" s="1304">
        <v>0</v>
      </c>
      <c r="E92" s="1305">
        <v>0</v>
      </c>
      <c r="F92" s="1306">
        <v>3267</v>
      </c>
      <c r="G92" s="1307" t="str">
        <f t="shared" si="4"/>
        <v>14103</v>
      </c>
      <c r="H92" s="1308">
        <f t="shared" si="5"/>
        <v>75000</v>
      </c>
      <c r="I92" s="1308">
        <f t="shared" si="6"/>
        <v>0</v>
      </c>
      <c r="J92" s="1308">
        <f t="shared" si="7"/>
        <v>62981.75</v>
      </c>
    </row>
    <row r="93" spans="1:10" ht="15" x14ac:dyDescent="0.25">
      <c r="A93" s="916">
        <v>141035143</v>
      </c>
      <c r="B93" s="917" t="s">
        <v>7679</v>
      </c>
      <c r="C93" s="1304">
        <v>700</v>
      </c>
      <c r="D93" s="1304">
        <v>0</v>
      </c>
      <c r="E93" s="1305">
        <v>0</v>
      </c>
      <c r="F93" s="1306">
        <v>700</v>
      </c>
      <c r="G93" s="1307" t="str">
        <f t="shared" si="4"/>
        <v>14103</v>
      </c>
      <c r="H93" s="1308">
        <f t="shared" si="5"/>
        <v>75000</v>
      </c>
      <c r="I93" s="1308">
        <f t="shared" si="6"/>
        <v>0</v>
      </c>
      <c r="J93" s="1308">
        <f t="shared" si="7"/>
        <v>62981.75</v>
      </c>
    </row>
    <row r="94" spans="1:10" ht="15" x14ac:dyDescent="0.25">
      <c r="A94" s="916">
        <v>141035144</v>
      </c>
      <c r="B94" s="917" t="s">
        <v>6436</v>
      </c>
      <c r="C94" s="1304">
        <v>1124</v>
      </c>
      <c r="D94" s="1304">
        <v>0</v>
      </c>
      <c r="E94" s="1305">
        <v>0</v>
      </c>
      <c r="F94" s="1306">
        <v>1124</v>
      </c>
      <c r="G94" s="1307" t="str">
        <f t="shared" si="4"/>
        <v>14103</v>
      </c>
      <c r="H94" s="1308">
        <f t="shared" si="5"/>
        <v>75000</v>
      </c>
      <c r="I94" s="1308">
        <f t="shared" si="6"/>
        <v>0</v>
      </c>
      <c r="J94" s="1308">
        <f t="shared" si="7"/>
        <v>62981.75</v>
      </c>
    </row>
    <row r="95" spans="1:10" ht="15" x14ac:dyDescent="0.25">
      <c r="A95" s="916">
        <v>141039053</v>
      </c>
      <c r="B95" s="917" t="s">
        <v>7680</v>
      </c>
      <c r="C95" s="1304">
        <v>0</v>
      </c>
      <c r="D95" s="1304">
        <v>-3000</v>
      </c>
      <c r="E95" s="1305">
        <v>0</v>
      </c>
      <c r="F95" s="1306">
        <v>0</v>
      </c>
      <c r="G95" s="1307" t="str">
        <f t="shared" si="4"/>
        <v>14103</v>
      </c>
      <c r="H95" s="1308">
        <f t="shared" si="5"/>
        <v>75000</v>
      </c>
      <c r="I95" s="1308">
        <f t="shared" si="6"/>
        <v>0</v>
      </c>
      <c r="J95" s="1308">
        <f t="shared" si="7"/>
        <v>62981.75</v>
      </c>
    </row>
    <row r="96" spans="1:10" ht="15" x14ac:dyDescent="0.25">
      <c r="A96" s="916">
        <v>141040100</v>
      </c>
      <c r="B96" s="917" t="s">
        <v>6440</v>
      </c>
      <c r="C96" s="1304">
        <v>126440.08</v>
      </c>
      <c r="D96" s="1304">
        <v>65742</v>
      </c>
      <c r="E96" s="1305">
        <v>0</v>
      </c>
      <c r="F96" s="1306">
        <v>126440</v>
      </c>
      <c r="G96" s="1307" t="str">
        <f t="shared" si="4"/>
        <v>14104</v>
      </c>
      <c r="H96" s="1308">
        <f t="shared" si="5"/>
        <v>79442</v>
      </c>
      <c r="I96" s="1308">
        <f t="shared" si="6"/>
        <v>0</v>
      </c>
      <c r="J96" s="1308">
        <f t="shared" si="7"/>
        <v>145210.22</v>
      </c>
    </row>
    <row r="97" spans="1:10" ht="15" x14ac:dyDescent="0.25">
      <c r="A97" s="916">
        <v>141040101</v>
      </c>
      <c r="B97" s="917" t="s">
        <v>7681</v>
      </c>
      <c r="C97" s="1304">
        <v>2477.8000000000002</v>
      </c>
      <c r="D97" s="1304">
        <v>0</v>
      </c>
      <c r="E97" s="1305">
        <v>0</v>
      </c>
      <c r="F97" s="1306">
        <v>2478</v>
      </c>
      <c r="G97" s="1307" t="str">
        <f t="shared" si="4"/>
        <v>14104</v>
      </c>
      <c r="H97" s="1308">
        <f t="shared" si="5"/>
        <v>79442</v>
      </c>
      <c r="I97" s="1308">
        <f t="shared" si="6"/>
        <v>0</v>
      </c>
      <c r="J97" s="1308">
        <f t="shared" si="7"/>
        <v>145210.22</v>
      </c>
    </row>
    <row r="98" spans="1:10" ht="15" x14ac:dyDescent="0.25">
      <c r="A98" s="916">
        <v>141040102</v>
      </c>
      <c r="B98" s="917" t="s">
        <v>7682</v>
      </c>
      <c r="C98" s="1304">
        <v>0</v>
      </c>
      <c r="D98" s="1304">
        <v>0</v>
      </c>
      <c r="E98" s="1305">
        <v>0</v>
      </c>
      <c r="F98" s="1306">
        <v>0</v>
      </c>
      <c r="G98" s="1307" t="str">
        <f t="shared" si="4"/>
        <v>14104</v>
      </c>
      <c r="H98" s="1308">
        <f t="shared" si="5"/>
        <v>79442</v>
      </c>
      <c r="I98" s="1308">
        <f t="shared" si="6"/>
        <v>0</v>
      </c>
      <c r="J98" s="1308">
        <f t="shared" si="7"/>
        <v>145210.22</v>
      </c>
    </row>
    <row r="99" spans="1:10" ht="15" x14ac:dyDescent="0.25">
      <c r="A99" s="916">
        <v>141040103</v>
      </c>
      <c r="B99" s="917" t="s">
        <v>7683</v>
      </c>
      <c r="C99" s="1304">
        <v>0</v>
      </c>
      <c r="D99" s="1304">
        <v>0</v>
      </c>
      <c r="E99" s="1305">
        <v>0</v>
      </c>
      <c r="F99" s="1306">
        <v>0</v>
      </c>
      <c r="G99" s="1307" t="str">
        <f t="shared" si="4"/>
        <v>14104</v>
      </c>
      <c r="H99" s="1308">
        <f t="shared" si="5"/>
        <v>79442</v>
      </c>
      <c r="I99" s="1308">
        <f t="shared" si="6"/>
        <v>0</v>
      </c>
      <c r="J99" s="1308">
        <f t="shared" si="7"/>
        <v>145210.22</v>
      </c>
    </row>
    <row r="100" spans="1:10" ht="15" x14ac:dyDescent="0.25">
      <c r="A100" s="916">
        <v>141040110</v>
      </c>
      <c r="B100" s="917" t="s">
        <v>7684</v>
      </c>
      <c r="C100" s="1304">
        <v>0</v>
      </c>
      <c r="D100" s="1304">
        <v>0</v>
      </c>
      <c r="E100" s="1305">
        <v>0</v>
      </c>
      <c r="F100" s="1306">
        <v>0</v>
      </c>
      <c r="G100" s="1307" t="str">
        <f t="shared" si="4"/>
        <v>14104</v>
      </c>
      <c r="H100" s="1308">
        <f t="shared" si="5"/>
        <v>79442</v>
      </c>
      <c r="I100" s="1308">
        <f t="shared" si="6"/>
        <v>0</v>
      </c>
      <c r="J100" s="1308">
        <f t="shared" si="7"/>
        <v>145210.22</v>
      </c>
    </row>
    <row r="101" spans="1:10" ht="15" x14ac:dyDescent="0.25">
      <c r="A101" s="916">
        <v>141040120</v>
      </c>
      <c r="B101" s="917" t="s">
        <v>7685</v>
      </c>
      <c r="C101" s="1304">
        <v>10889.22</v>
      </c>
      <c r="D101" s="1304">
        <v>0</v>
      </c>
      <c r="E101" s="1305">
        <v>0</v>
      </c>
      <c r="F101" s="1306">
        <v>10889</v>
      </c>
      <c r="G101" s="1307" t="str">
        <f t="shared" si="4"/>
        <v>14104</v>
      </c>
      <c r="H101" s="1308">
        <f t="shared" si="5"/>
        <v>79442</v>
      </c>
      <c r="I101" s="1308">
        <f t="shared" si="6"/>
        <v>0</v>
      </c>
      <c r="J101" s="1308">
        <f t="shared" si="7"/>
        <v>145210.22</v>
      </c>
    </row>
    <row r="102" spans="1:10" ht="15" x14ac:dyDescent="0.25">
      <c r="A102" s="916">
        <v>141040150</v>
      </c>
      <c r="B102" s="917" t="s">
        <v>7686</v>
      </c>
      <c r="C102" s="1304">
        <v>0</v>
      </c>
      <c r="D102" s="1304">
        <v>0</v>
      </c>
      <c r="E102" s="1305">
        <v>0</v>
      </c>
      <c r="F102" s="1306">
        <v>0</v>
      </c>
      <c r="G102" s="1307" t="str">
        <f t="shared" si="4"/>
        <v>14104</v>
      </c>
      <c r="H102" s="1308">
        <f t="shared" si="5"/>
        <v>79442</v>
      </c>
      <c r="I102" s="1308">
        <f t="shared" si="6"/>
        <v>0</v>
      </c>
      <c r="J102" s="1308">
        <f t="shared" si="7"/>
        <v>145210.22</v>
      </c>
    </row>
    <row r="103" spans="1:10" ht="15" x14ac:dyDescent="0.25">
      <c r="A103" s="916">
        <v>141040400</v>
      </c>
      <c r="B103" s="917" t="s">
        <v>7687</v>
      </c>
      <c r="C103" s="1304">
        <v>0</v>
      </c>
      <c r="D103" s="1304">
        <v>0</v>
      </c>
      <c r="E103" s="1305">
        <v>0</v>
      </c>
      <c r="F103" s="1306">
        <v>0</v>
      </c>
      <c r="G103" s="1307" t="str">
        <f t="shared" si="4"/>
        <v>14104</v>
      </c>
      <c r="H103" s="1308">
        <f t="shared" si="5"/>
        <v>79442</v>
      </c>
      <c r="I103" s="1308">
        <f t="shared" si="6"/>
        <v>0</v>
      </c>
      <c r="J103" s="1308">
        <f t="shared" si="7"/>
        <v>145210.22</v>
      </c>
    </row>
    <row r="104" spans="1:10" ht="15" x14ac:dyDescent="0.25">
      <c r="A104" s="916">
        <v>141040730</v>
      </c>
      <c r="B104" s="917" t="s">
        <v>7688</v>
      </c>
      <c r="C104" s="1304">
        <v>0</v>
      </c>
      <c r="D104" s="1304">
        <v>0</v>
      </c>
      <c r="E104" s="1305">
        <v>0</v>
      </c>
      <c r="F104" s="1306">
        <v>0</v>
      </c>
      <c r="G104" s="1307" t="str">
        <f t="shared" si="4"/>
        <v>14104</v>
      </c>
      <c r="H104" s="1308">
        <f t="shared" si="5"/>
        <v>79442</v>
      </c>
      <c r="I104" s="1308">
        <f t="shared" si="6"/>
        <v>0</v>
      </c>
      <c r="J104" s="1308">
        <f t="shared" si="7"/>
        <v>145210.22</v>
      </c>
    </row>
    <row r="105" spans="1:10" ht="15" x14ac:dyDescent="0.25">
      <c r="A105" s="916">
        <v>141040800</v>
      </c>
      <c r="B105" s="917" t="s">
        <v>7689</v>
      </c>
      <c r="C105" s="1304">
        <v>0</v>
      </c>
      <c r="D105" s="1304">
        <v>0</v>
      </c>
      <c r="E105" s="1305">
        <v>0</v>
      </c>
      <c r="F105" s="1306">
        <v>0</v>
      </c>
      <c r="G105" s="1307" t="str">
        <f t="shared" si="4"/>
        <v>14104</v>
      </c>
      <c r="H105" s="1308">
        <f t="shared" si="5"/>
        <v>79442</v>
      </c>
      <c r="I105" s="1308">
        <f t="shared" si="6"/>
        <v>0</v>
      </c>
      <c r="J105" s="1308">
        <f t="shared" si="7"/>
        <v>145210.22</v>
      </c>
    </row>
    <row r="106" spans="1:10" ht="15" x14ac:dyDescent="0.25">
      <c r="A106" s="916">
        <v>141040930</v>
      </c>
      <c r="B106" s="917" t="s">
        <v>6442</v>
      </c>
      <c r="C106" s="1304">
        <v>786.69</v>
      </c>
      <c r="D106" s="1304">
        <v>600</v>
      </c>
      <c r="E106" s="1305">
        <v>0</v>
      </c>
      <c r="F106" s="1306">
        <v>787</v>
      </c>
      <c r="G106" s="1307" t="str">
        <f t="shared" si="4"/>
        <v>14104</v>
      </c>
      <c r="H106" s="1308">
        <f t="shared" si="5"/>
        <v>79442</v>
      </c>
      <c r="I106" s="1308">
        <f t="shared" si="6"/>
        <v>0</v>
      </c>
      <c r="J106" s="1308">
        <f t="shared" si="7"/>
        <v>145210.22</v>
      </c>
    </row>
    <row r="107" spans="1:10" ht="15" x14ac:dyDescent="0.25">
      <c r="A107" s="916">
        <v>141040975</v>
      </c>
      <c r="B107" s="917" t="s">
        <v>7690</v>
      </c>
      <c r="C107" s="1304">
        <v>0</v>
      </c>
      <c r="D107" s="1304">
        <v>0</v>
      </c>
      <c r="E107" s="1305">
        <v>0</v>
      </c>
      <c r="F107" s="1306">
        <v>0</v>
      </c>
      <c r="G107" s="1307" t="str">
        <f t="shared" si="4"/>
        <v>14104</v>
      </c>
      <c r="H107" s="1308">
        <f t="shared" si="5"/>
        <v>79442</v>
      </c>
      <c r="I107" s="1308">
        <f t="shared" si="6"/>
        <v>0</v>
      </c>
      <c r="J107" s="1308">
        <f t="shared" si="7"/>
        <v>145210.22</v>
      </c>
    </row>
    <row r="108" spans="1:10" ht="15" x14ac:dyDescent="0.25">
      <c r="A108" s="916">
        <v>141041400</v>
      </c>
      <c r="B108" s="917" t="s">
        <v>7691</v>
      </c>
      <c r="C108" s="1304">
        <v>0</v>
      </c>
      <c r="D108" s="1304">
        <v>0</v>
      </c>
      <c r="E108" s="1305">
        <v>0</v>
      </c>
      <c r="F108" s="1306">
        <v>0</v>
      </c>
      <c r="G108" s="1307" t="str">
        <f t="shared" si="4"/>
        <v>14104</v>
      </c>
      <c r="H108" s="1308">
        <f t="shared" si="5"/>
        <v>79442</v>
      </c>
      <c r="I108" s="1308">
        <f t="shared" si="6"/>
        <v>0</v>
      </c>
      <c r="J108" s="1308">
        <f t="shared" si="7"/>
        <v>145210.22</v>
      </c>
    </row>
    <row r="109" spans="1:10" ht="15" x14ac:dyDescent="0.25">
      <c r="A109" s="916">
        <v>141041401</v>
      </c>
      <c r="B109" s="917" t="s">
        <v>7692</v>
      </c>
      <c r="C109" s="1304">
        <v>0</v>
      </c>
      <c r="D109" s="1304">
        <v>0</v>
      </c>
      <c r="E109" s="1305">
        <v>0</v>
      </c>
      <c r="F109" s="1306">
        <v>0</v>
      </c>
      <c r="G109" s="1307" t="str">
        <f t="shared" si="4"/>
        <v>14104</v>
      </c>
      <c r="H109" s="1308">
        <f t="shared" si="5"/>
        <v>79442</v>
      </c>
      <c r="I109" s="1308">
        <f t="shared" si="6"/>
        <v>0</v>
      </c>
      <c r="J109" s="1308">
        <f t="shared" si="7"/>
        <v>145210.22</v>
      </c>
    </row>
    <row r="110" spans="1:10" ht="15" x14ac:dyDescent="0.25">
      <c r="A110" s="916">
        <v>141041620</v>
      </c>
      <c r="B110" s="917" t="s">
        <v>7693</v>
      </c>
      <c r="C110" s="1304">
        <v>0</v>
      </c>
      <c r="D110" s="1304">
        <v>0</v>
      </c>
      <c r="E110" s="1305">
        <v>0</v>
      </c>
      <c r="F110" s="1306">
        <v>0</v>
      </c>
      <c r="G110" s="1307" t="str">
        <f t="shared" si="4"/>
        <v>14104</v>
      </c>
      <c r="H110" s="1308">
        <f t="shared" si="5"/>
        <v>79442</v>
      </c>
      <c r="I110" s="1308">
        <f t="shared" si="6"/>
        <v>0</v>
      </c>
      <c r="J110" s="1308">
        <f t="shared" si="7"/>
        <v>145210.22</v>
      </c>
    </row>
    <row r="111" spans="1:10" ht="15" x14ac:dyDescent="0.25">
      <c r="A111" s="916">
        <v>141042000</v>
      </c>
      <c r="B111" s="917" t="s">
        <v>7694</v>
      </c>
      <c r="C111" s="1304">
        <v>0</v>
      </c>
      <c r="D111" s="1304">
        <v>0</v>
      </c>
      <c r="E111" s="1305">
        <v>0</v>
      </c>
      <c r="F111" s="1306">
        <v>0</v>
      </c>
      <c r="G111" s="1307" t="str">
        <f t="shared" si="4"/>
        <v>14104</v>
      </c>
      <c r="H111" s="1308">
        <f t="shared" si="5"/>
        <v>79442</v>
      </c>
      <c r="I111" s="1308">
        <f t="shared" si="6"/>
        <v>0</v>
      </c>
      <c r="J111" s="1308">
        <f t="shared" si="7"/>
        <v>145210.22</v>
      </c>
    </row>
    <row r="112" spans="1:10" ht="15" x14ac:dyDescent="0.25">
      <c r="A112" s="916">
        <v>141042022</v>
      </c>
      <c r="B112" s="917" t="s">
        <v>7695</v>
      </c>
      <c r="C112" s="1304">
        <v>0</v>
      </c>
      <c r="D112" s="1304">
        <v>0</v>
      </c>
      <c r="E112" s="1305">
        <v>0</v>
      </c>
      <c r="F112" s="1306">
        <v>0</v>
      </c>
      <c r="G112" s="1307" t="str">
        <f t="shared" si="4"/>
        <v>14104</v>
      </c>
      <c r="H112" s="1308">
        <f t="shared" si="5"/>
        <v>79442</v>
      </c>
      <c r="I112" s="1308">
        <f t="shared" si="6"/>
        <v>0</v>
      </c>
      <c r="J112" s="1308">
        <f t="shared" si="7"/>
        <v>145210.22</v>
      </c>
    </row>
    <row r="113" spans="1:10" ht="15" x14ac:dyDescent="0.25">
      <c r="A113" s="916">
        <v>141042428</v>
      </c>
      <c r="B113" s="917" t="s">
        <v>7696</v>
      </c>
      <c r="C113" s="1304">
        <v>0</v>
      </c>
      <c r="D113" s="1304">
        <v>0</v>
      </c>
      <c r="E113" s="1305">
        <v>0</v>
      </c>
      <c r="F113" s="1306">
        <v>0</v>
      </c>
      <c r="G113" s="1307" t="str">
        <f t="shared" si="4"/>
        <v>14104</v>
      </c>
      <c r="H113" s="1308">
        <f t="shared" si="5"/>
        <v>79442</v>
      </c>
      <c r="I113" s="1308">
        <f t="shared" si="6"/>
        <v>0</v>
      </c>
      <c r="J113" s="1308">
        <f t="shared" si="7"/>
        <v>145210.22</v>
      </c>
    </row>
    <row r="114" spans="1:10" ht="15" x14ac:dyDescent="0.25">
      <c r="A114" s="916">
        <v>141042429</v>
      </c>
      <c r="B114" s="917" t="s">
        <v>7697</v>
      </c>
      <c r="C114" s="1304">
        <v>0</v>
      </c>
      <c r="D114" s="1304">
        <v>0</v>
      </c>
      <c r="E114" s="1305">
        <v>0</v>
      </c>
      <c r="F114" s="1306">
        <v>0</v>
      </c>
      <c r="G114" s="1307" t="str">
        <f t="shared" si="4"/>
        <v>14104</v>
      </c>
      <c r="H114" s="1308">
        <f t="shared" si="5"/>
        <v>79442</v>
      </c>
      <c r="I114" s="1308">
        <f t="shared" si="6"/>
        <v>0</v>
      </c>
      <c r="J114" s="1308">
        <f t="shared" si="7"/>
        <v>145210.22</v>
      </c>
    </row>
    <row r="115" spans="1:10" ht="15" x14ac:dyDescent="0.25">
      <c r="A115" s="916">
        <v>141042500</v>
      </c>
      <c r="B115" s="917" t="s">
        <v>6444</v>
      </c>
      <c r="C115" s="1304">
        <v>0</v>
      </c>
      <c r="D115" s="1304">
        <v>100</v>
      </c>
      <c r="E115" s="1305">
        <v>0</v>
      </c>
      <c r="F115" s="1306">
        <v>0</v>
      </c>
      <c r="G115" s="1307" t="str">
        <f t="shared" si="4"/>
        <v>14104</v>
      </c>
      <c r="H115" s="1308">
        <f t="shared" si="5"/>
        <v>79442</v>
      </c>
      <c r="I115" s="1308">
        <f t="shared" si="6"/>
        <v>0</v>
      </c>
      <c r="J115" s="1308">
        <f t="shared" si="7"/>
        <v>145210.22</v>
      </c>
    </row>
    <row r="116" spans="1:10" ht="15" x14ac:dyDescent="0.25">
      <c r="A116" s="916">
        <v>141042504</v>
      </c>
      <c r="B116" s="917" t="s">
        <v>7698</v>
      </c>
      <c r="C116" s="1304">
        <v>0</v>
      </c>
      <c r="D116" s="1304">
        <v>0</v>
      </c>
      <c r="E116" s="1305">
        <v>0</v>
      </c>
      <c r="F116" s="1306">
        <v>0</v>
      </c>
      <c r="G116" s="1307" t="str">
        <f t="shared" si="4"/>
        <v>14104</v>
      </c>
      <c r="H116" s="1308">
        <f t="shared" si="5"/>
        <v>79442</v>
      </c>
      <c r="I116" s="1308">
        <f t="shared" si="6"/>
        <v>0</v>
      </c>
      <c r="J116" s="1308">
        <f t="shared" si="7"/>
        <v>145210.22</v>
      </c>
    </row>
    <row r="117" spans="1:10" ht="15" x14ac:dyDescent="0.25">
      <c r="A117" s="916">
        <v>141042510</v>
      </c>
      <c r="B117" s="917" t="s">
        <v>7699</v>
      </c>
      <c r="C117" s="1304">
        <v>0</v>
      </c>
      <c r="D117" s="1304">
        <v>0</v>
      </c>
      <c r="E117" s="1305">
        <v>0</v>
      </c>
      <c r="F117" s="1306">
        <v>0</v>
      </c>
      <c r="G117" s="1307" t="str">
        <f t="shared" si="4"/>
        <v>14104</v>
      </c>
      <c r="H117" s="1308">
        <f t="shared" si="5"/>
        <v>79442</v>
      </c>
      <c r="I117" s="1308">
        <f t="shared" si="6"/>
        <v>0</v>
      </c>
      <c r="J117" s="1308">
        <f t="shared" si="7"/>
        <v>145210.22</v>
      </c>
    </row>
    <row r="118" spans="1:10" ht="15" x14ac:dyDescent="0.25">
      <c r="A118" s="916">
        <v>141042524</v>
      </c>
      <c r="B118" s="917" t="s">
        <v>7700</v>
      </c>
      <c r="C118" s="1304">
        <v>0</v>
      </c>
      <c r="D118" s="1304">
        <v>0</v>
      </c>
      <c r="E118" s="1305">
        <v>0</v>
      </c>
      <c r="F118" s="1306">
        <v>0</v>
      </c>
      <c r="G118" s="1307" t="str">
        <f t="shared" si="4"/>
        <v>14104</v>
      </c>
      <c r="H118" s="1308">
        <f t="shared" si="5"/>
        <v>79442</v>
      </c>
      <c r="I118" s="1308">
        <f t="shared" si="6"/>
        <v>0</v>
      </c>
      <c r="J118" s="1308">
        <f t="shared" si="7"/>
        <v>145210.22</v>
      </c>
    </row>
    <row r="119" spans="1:10" ht="15" x14ac:dyDescent="0.25">
      <c r="A119" s="916">
        <v>141042701</v>
      </c>
      <c r="B119" s="917" t="s">
        <v>7701</v>
      </c>
      <c r="C119" s="1304">
        <v>0</v>
      </c>
      <c r="D119" s="1304">
        <v>0</v>
      </c>
      <c r="E119" s="1305">
        <v>0</v>
      </c>
      <c r="F119" s="1306">
        <v>0</v>
      </c>
      <c r="G119" s="1307" t="str">
        <f t="shared" si="4"/>
        <v>14104</v>
      </c>
      <c r="H119" s="1308">
        <f t="shared" si="5"/>
        <v>79442</v>
      </c>
      <c r="I119" s="1308">
        <f t="shared" si="6"/>
        <v>0</v>
      </c>
      <c r="J119" s="1308">
        <f t="shared" si="7"/>
        <v>145210.22</v>
      </c>
    </row>
    <row r="120" spans="1:10" ht="15" x14ac:dyDescent="0.25">
      <c r="A120" s="916">
        <v>141042703</v>
      </c>
      <c r="B120" s="917" t="s">
        <v>7702</v>
      </c>
      <c r="C120" s="1304">
        <v>0</v>
      </c>
      <c r="D120" s="1304">
        <v>0</v>
      </c>
      <c r="E120" s="1305">
        <v>0</v>
      </c>
      <c r="F120" s="1306">
        <v>0</v>
      </c>
      <c r="G120" s="1307" t="str">
        <f t="shared" si="4"/>
        <v>14104</v>
      </c>
      <c r="H120" s="1308">
        <f t="shared" si="5"/>
        <v>79442</v>
      </c>
      <c r="I120" s="1308">
        <f t="shared" si="6"/>
        <v>0</v>
      </c>
      <c r="J120" s="1308">
        <f t="shared" si="7"/>
        <v>145210.22</v>
      </c>
    </row>
    <row r="121" spans="1:10" ht="15" x14ac:dyDescent="0.25">
      <c r="A121" s="916">
        <v>141042706</v>
      </c>
      <c r="B121" s="917" t="s">
        <v>7703</v>
      </c>
      <c r="C121" s="1304">
        <v>0</v>
      </c>
      <c r="D121" s="1304">
        <v>0</v>
      </c>
      <c r="E121" s="1305">
        <v>0</v>
      </c>
      <c r="F121" s="1306">
        <v>0</v>
      </c>
      <c r="G121" s="1307" t="str">
        <f t="shared" si="4"/>
        <v>14104</v>
      </c>
      <c r="H121" s="1308">
        <f t="shared" si="5"/>
        <v>79442</v>
      </c>
      <c r="I121" s="1308">
        <f t="shared" si="6"/>
        <v>0</v>
      </c>
      <c r="J121" s="1308">
        <f t="shared" si="7"/>
        <v>145210.22</v>
      </c>
    </row>
    <row r="122" spans="1:10" ht="15" x14ac:dyDescent="0.25">
      <c r="A122" s="916">
        <v>141042801</v>
      </c>
      <c r="B122" s="917" t="s">
        <v>7704</v>
      </c>
      <c r="C122" s="1304">
        <v>0</v>
      </c>
      <c r="D122" s="1304">
        <v>0</v>
      </c>
      <c r="E122" s="1305">
        <v>0</v>
      </c>
      <c r="F122" s="1306">
        <v>0</v>
      </c>
      <c r="G122" s="1307" t="str">
        <f t="shared" si="4"/>
        <v>14104</v>
      </c>
      <c r="H122" s="1308">
        <f t="shared" si="5"/>
        <v>79442</v>
      </c>
      <c r="I122" s="1308">
        <f t="shared" si="6"/>
        <v>0</v>
      </c>
      <c r="J122" s="1308">
        <f t="shared" si="7"/>
        <v>145210.22</v>
      </c>
    </row>
    <row r="123" spans="1:10" ht="15" x14ac:dyDescent="0.25">
      <c r="A123" s="916">
        <v>141044600</v>
      </c>
      <c r="B123" s="917" t="s">
        <v>7705</v>
      </c>
      <c r="C123" s="1304">
        <v>0</v>
      </c>
      <c r="D123" s="1304">
        <v>0</v>
      </c>
      <c r="E123" s="1305">
        <v>0</v>
      </c>
      <c r="F123" s="1306">
        <v>0</v>
      </c>
      <c r="G123" s="1307" t="str">
        <f t="shared" si="4"/>
        <v>14104</v>
      </c>
      <c r="H123" s="1308">
        <f t="shared" si="5"/>
        <v>79442</v>
      </c>
      <c r="I123" s="1308">
        <f t="shared" si="6"/>
        <v>0</v>
      </c>
      <c r="J123" s="1308">
        <f t="shared" si="7"/>
        <v>145210.22</v>
      </c>
    </row>
    <row r="124" spans="1:10" ht="15" x14ac:dyDescent="0.25">
      <c r="A124" s="916">
        <v>141044610</v>
      </c>
      <c r="B124" s="917" t="s">
        <v>7706</v>
      </c>
      <c r="C124" s="1304">
        <v>0</v>
      </c>
      <c r="D124" s="1304">
        <v>0</v>
      </c>
      <c r="E124" s="1305">
        <v>0</v>
      </c>
      <c r="F124" s="1306">
        <v>0</v>
      </c>
      <c r="G124" s="1307" t="str">
        <f t="shared" si="4"/>
        <v>14104</v>
      </c>
      <c r="H124" s="1308">
        <f t="shared" si="5"/>
        <v>79442</v>
      </c>
      <c r="I124" s="1308">
        <f t="shared" si="6"/>
        <v>0</v>
      </c>
      <c r="J124" s="1308">
        <f t="shared" si="7"/>
        <v>145210.22</v>
      </c>
    </row>
    <row r="125" spans="1:10" ht="15" x14ac:dyDescent="0.25">
      <c r="A125" s="916">
        <v>141044611</v>
      </c>
      <c r="B125" s="917" t="s">
        <v>7707</v>
      </c>
      <c r="C125" s="1304">
        <v>0</v>
      </c>
      <c r="D125" s="1304">
        <v>0</v>
      </c>
      <c r="E125" s="1305">
        <v>0</v>
      </c>
      <c r="F125" s="1306">
        <v>0</v>
      </c>
      <c r="G125" s="1307" t="str">
        <f t="shared" si="4"/>
        <v>14104</v>
      </c>
      <c r="H125" s="1308">
        <f t="shared" si="5"/>
        <v>79442</v>
      </c>
      <c r="I125" s="1308">
        <f t="shared" si="6"/>
        <v>0</v>
      </c>
      <c r="J125" s="1308">
        <f t="shared" si="7"/>
        <v>145210.22</v>
      </c>
    </row>
    <row r="126" spans="1:10" ht="15" x14ac:dyDescent="0.25">
      <c r="A126" s="916">
        <v>141044612</v>
      </c>
      <c r="B126" s="917" t="s">
        <v>7708</v>
      </c>
      <c r="C126" s="1304">
        <v>0</v>
      </c>
      <c r="D126" s="1304">
        <v>0</v>
      </c>
      <c r="E126" s="1305">
        <v>0</v>
      </c>
      <c r="F126" s="1306">
        <v>0</v>
      </c>
      <c r="G126" s="1307" t="str">
        <f t="shared" si="4"/>
        <v>14104</v>
      </c>
      <c r="H126" s="1308">
        <f t="shared" si="5"/>
        <v>79442</v>
      </c>
      <c r="I126" s="1308">
        <f t="shared" si="6"/>
        <v>0</v>
      </c>
      <c r="J126" s="1308">
        <f t="shared" si="7"/>
        <v>145210.22</v>
      </c>
    </row>
    <row r="127" spans="1:10" ht="15" x14ac:dyDescent="0.25">
      <c r="A127" s="916">
        <v>141044618</v>
      </c>
      <c r="B127" s="917" t="s">
        <v>7709</v>
      </c>
      <c r="C127" s="1304">
        <v>0</v>
      </c>
      <c r="D127" s="1304">
        <v>0</v>
      </c>
      <c r="E127" s="1305">
        <v>0</v>
      </c>
      <c r="F127" s="1306">
        <v>0</v>
      </c>
      <c r="G127" s="1307" t="str">
        <f t="shared" si="4"/>
        <v>14104</v>
      </c>
      <c r="H127" s="1308">
        <f t="shared" si="5"/>
        <v>79442</v>
      </c>
      <c r="I127" s="1308">
        <f t="shared" si="6"/>
        <v>0</v>
      </c>
      <c r="J127" s="1308">
        <f t="shared" si="7"/>
        <v>145210.22</v>
      </c>
    </row>
    <row r="128" spans="1:10" ht="15" x14ac:dyDescent="0.25">
      <c r="A128" s="916">
        <v>141044619</v>
      </c>
      <c r="B128" s="917" t="s">
        <v>7710</v>
      </c>
      <c r="C128" s="1304">
        <v>0</v>
      </c>
      <c r="D128" s="1304">
        <v>0</v>
      </c>
      <c r="E128" s="1305">
        <v>0</v>
      </c>
      <c r="F128" s="1306">
        <v>0</v>
      </c>
      <c r="G128" s="1307" t="str">
        <f t="shared" si="4"/>
        <v>14104</v>
      </c>
      <c r="H128" s="1308">
        <f t="shared" si="5"/>
        <v>79442</v>
      </c>
      <c r="I128" s="1308">
        <f t="shared" si="6"/>
        <v>0</v>
      </c>
      <c r="J128" s="1308">
        <f t="shared" si="7"/>
        <v>145210.22</v>
      </c>
    </row>
    <row r="129" spans="1:10" ht="15" x14ac:dyDescent="0.25">
      <c r="A129" s="916">
        <v>141045302</v>
      </c>
      <c r="B129" s="917" t="s">
        <v>7711</v>
      </c>
      <c r="C129" s="1304">
        <v>0</v>
      </c>
      <c r="D129" s="1304">
        <v>0</v>
      </c>
      <c r="E129" s="1305">
        <v>0</v>
      </c>
      <c r="F129" s="1306">
        <v>0</v>
      </c>
      <c r="G129" s="1307" t="str">
        <f t="shared" si="4"/>
        <v>14104</v>
      </c>
      <c r="H129" s="1308">
        <f t="shared" si="5"/>
        <v>79442</v>
      </c>
      <c r="I129" s="1308">
        <f t="shared" si="6"/>
        <v>0</v>
      </c>
      <c r="J129" s="1308">
        <f t="shared" si="7"/>
        <v>145210.22</v>
      </c>
    </row>
    <row r="130" spans="1:10" ht="15" x14ac:dyDescent="0.25">
      <c r="A130" s="916">
        <v>141045540</v>
      </c>
      <c r="B130" s="917" t="s">
        <v>7712</v>
      </c>
      <c r="C130" s="1304">
        <v>0</v>
      </c>
      <c r="D130" s="1304">
        <v>0</v>
      </c>
      <c r="E130" s="1305">
        <v>0</v>
      </c>
      <c r="F130" s="1306">
        <v>0</v>
      </c>
      <c r="G130" s="1307" t="str">
        <f t="shared" si="4"/>
        <v>14104</v>
      </c>
      <c r="H130" s="1308">
        <f t="shared" si="5"/>
        <v>79442</v>
      </c>
      <c r="I130" s="1308">
        <f t="shared" si="6"/>
        <v>0</v>
      </c>
      <c r="J130" s="1308">
        <f t="shared" si="7"/>
        <v>145210.22</v>
      </c>
    </row>
    <row r="131" spans="1:10" ht="15" x14ac:dyDescent="0.25">
      <c r="A131" s="916">
        <v>141045542</v>
      </c>
      <c r="B131" s="917" t="s">
        <v>7713</v>
      </c>
      <c r="C131" s="1304">
        <v>0</v>
      </c>
      <c r="D131" s="1304">
        <v>0</v>
      </c>
      <c r="E131" s="1305">
        <v>0</v>
      </c>
      <c r="F131" s="1306">
        <v>0</v>
      </c>
      <c r="G131" s="1307" t="str">
        <f t="shared" si="4"/>
        <v>14104</v>
      </c>
      <c r="H131" s="1308">
        <f t="shared" si="5"/>
        <v>79442</v>
      </c>
      <c r="I131" s="1308">
        <f t="shared" si="6"/>
        <v>0</v>
      </c>
      <c r="J131" s="1308">
        <f t="shared" si="7"/>
        <v>145210.22</v>
      </c>
    </row>
    <row r="132" spans="1:10" ht="15" x14ac:dyDescent="0.25">
      <c r="A132" s="916">
        <v>141045545</v>
      </c>
      <c r="B132" s="917" t="s">
        <v>7714</v>
      </c>
      <c r="C132" s="1304">
        <v>0</v>
      </c>
      <c r="D132" s="1304">
        <v>0</v>
      </c>
      <c r="E132" s="1305">
        <v>0</v>
      </c>
      <c r="F132" s="1306">
        <v>0</v>
      </c>
      <c r="G132" s="1307" t="str">
        <f t="shared" si="4"/>
        <v>14104</v>
      </c>
      <c r="H132" s="1308">
        <f t="shared" si="5"/>
        <v>79442</v>
      </c>
      <c r="I132" s="1308">
        <f t="shared" si="6"/>
        <v>0</v>
      </c>
      <c r="J132" s="1308">
        <f t="shared" si="7"/>
        <v>145210.22</v>
      </c>
    </row>
    <row r="133" spans="1:10" ht="15" x14ac:dyDescent="0.25">
      <c r="A133" s="916">
        <v>141045546</v>
      </c>
      <c r="B133" s="917" t="s">
        <v>7715</v>
      </c>
      <c r="C133" s="1304">
        <v>0</v>
      </c>
      <c r="D133" s="1304">
        <v>0</v>
      </c>
      <c r="E133" s="1305">
        <v>0</v>
      </c>
      <c r="F133" s="1306">
        <v>0</v>
      </c>
      <c r="G133" s="1307" t="str">
        <f t="shared" si="4"/>
        <v>14104</v>
      </c>
      <c r="H133" s="1308">
        <f t="shared" si="5"/>
        <v>79442</v>
      </c>
      <c r="I133" s="1308">
        <f t="shared" si="6"/>
        <v>0</v>
      </c>
      <c r="J133" s="1308">
        <f t="shared" si="7"/>
        <v>145210.22</v>
      </c>
    </row>
    <row r="134" spans="1:10" ht="15" x14ac:dyDescent="0.25">
      <c r="A134" s="916">
        <v>141045547</v>
      </c>
      <c r="B134" s="917" t="s">
        <v>7716</v>
      </c>
      <c r="C134" s="1304">
        <v>0</v>
      </c>
      <c r="D134" s="1304">
        <v>0</v>
      </c>
      <c r="E134" s="1305">
        <v>0</v>
      </c>
      <c r="F134" s="1306">
        <v>0</v>
      </c>
      <c r="G134" s="1307" t="str">
        <f t="shared" si="4"/>
        <v>14104</v>
      </c>
      <c r="H134" s="1308">
        <f t="shared" si="5"/>
        <v>79442</v>
      </c>
      <c r="I134" s="1308">
        <f t="shared" si="6"/>
        <v>0</v>
      </c>
      <c r="J134" s="1308">
        <f t="shared" si="7"/>
        <v>145210.22</v>
      </c>
    </row>
    <row r="135" spans="1:10" ht="15" x14ac:dyDescent="0.25">
      <c r="A135" s="916">
        <v>141045549</v>
      </c>
      <c r="B135" s="917" t="s">
        <v>7717</v>
      </c>
      <c r="C135" s="1304">
        <v>0</v>
      </c>
      <c r="D135" s="1304">
        <v>0</v>
      </c>
      <c r="E135" s="1305">
        <v>0</v>
      </c>
      <c r="F135" s="1306">
        <v>0</v>
      </c>
      <c r="G135" s="1307" t="str">
        <f t="shared" si="4"/>
        <v>14104</v>
      </c>
      <c r="H135" s="1308">
        <f t="shared" si="5"/>
        <v>79442</v>
      </c>
      <c r="I135" s="1308">
        <f t="shared" si="6"/>
        <v>0</v>
      </c>
      <c r="J135" s="1308">
        <f t="shared" si="7"/>
        <v>145210.22</v>
      </c>
    </row>
    <row r="136" spans="1:10" ht="15" x14ac:dyDescent="0.25">
      <c r="A136" s="916">
        <v>141045550</v>
      </c>
      <c r="B136" s="917" t="s">
        <v>7718</v>
      </c>
      <c r="C136" s="1304">
        <v>0</v>
      </c>
      <c r="D136" s="1304">
        <v>0</v>
      </c>
      <c r="E136" s="1305">
        <v>0</v>
      </c>
      <c r="F136" s="1306">
        <v>0</v>
      </c>
      <c r="G136" s="1307" t="str">
        <f t="shared" ref="G136:G199" si="8">LEFT(A136,5)</f>
        <v>14104</v>
      </c>
      <c r="H136" s="1308">
        <f t="shared" ref="H136:H199" si="9">SUMIF(G:G,G136,D:D)</f>
        <v>79442</v>
      </c>
      <c r="I136" s="1308">
        <f t="shared" ref="I136:I199" si="10">SUMIF(G:G,G136,E:E)</f>
        <v>0</v>
      </c>
      <c r="J136" s="1308">
        <f t="shared" ref="J136:J199" si="11">SUMIF(G:G,G136,C:C)</f>
        <v>145210.22</v>
      </c>
    </row>
    <row r="137" spans="1:10" ht="15" x14ac:dyDescent="0.25">
      <c r="A137" s="916">
        <v>141045551</v>
      </c>
      <c r="B137" s="917" t="s">
        <v>7719</v>
      </c>
      <c r="C137" s="1304">
        <v>0</v>
      </c>
      <c r="D137" s="1304">
        <v>0</v>
      </c>
      <c r="E137" s="1305">
        <v>0</v>
      </c>
      <c r="F137" s="1306">
        <v>0</v>
      </c>
      <c r="G137" s="1307" t="str">
        <f t="shared" si="8"/>
        <v>14104</v>
      </c>
      <c r="H137" s="1308">
        <f t="shared" si="9"/>
        <v>79442</v>
      </c>
      <c r="I137" s="1308">
        <f t="shared" si="10"/>
        <v>0</v>
      </c>
      <c r="J137" s="1308">
        <f t="shared" si="11"/>
        <v>145210.22</v>
      </c>
    </row>
    <row r="138" spans="1:10" ht="15" x14ac:dyDescent="0.25">
      <c r="A138" s="916">
        <v>141045552</v>
      </c>
      <c r="B138" s="917" t="s">
        <v>7720</v>
      </c>
      <c r="C138" s="1304">
        <v>0</v>
      </c>
      <c r="D138" s="1304">
        <v>0</v>
      </c>
      <c r="E138" s="1305">
        <v>0</v>
      </c>
      <c r="F138" s="1306">
        <v>0</v>
      </c>
      <c r="G138" s="1307" t="str">
        <f t="shared" si="8"/>
        <v>14104</v>
      </c>
      <c r="H138" s="1308">
        <f t="shared" si="9"/>
        <v>79442</v>
      </c>
      <c r="I138" s="1308">
        <f t="shared" si="10"/>
        <v>0</v>
      </c>
      <c r="J138" s="1308">
        <f t="shared" si="11"/>
        <v>145210.22</v>
      </c>
    </row>
    <row r="139" spans="1:10" ht="15" x14ac:dyDescent="0.25">
      <c r="A139" s="916">
        <v>141045553</v>
      </c>
      <c r="B139" s="917" t="s">
        <v>7721</v>
      </c>
      <c r="C139" s="1304">
        <v>0</v>
      </c>
      <c r="D139" s="1304">
        <v>0</v>
      </c>
      <c r="E139" s="1305">
        <v>0</v>
      </c>
      <c r="F139" s="1306">
        <v>0</v>
      </c>
      <c r="G139" s="1307" t="str">
        <f t="shared" si="8"/>
        <v>14104</v>
      </c>
      <c r="H139" s="1308">
        <f t="shared" si="9"/>
        <v>79442</v>
      </c>
      <c r="I139" s="1308">
        <f t="shared" si="10"/>
        <v>0</v>
      </c>
      <c r="J139" s="1308">
        <f t="shared" si="11"/>
        <v>145210.22</v>
      </c>
    </row>
    <row r="140" spans="1:10" ht="15" x14ac:dyDescent="0.25">
      <c r="A140" s="916">
        <v>141045554</v>
      </c>
      <c r="B140" s="917" t="s">
        <v>7722</v>
      </c>
      <c r="C140" s="1304">
        <v>0</v>
      </c>
      <c r="D140" s="1304">
        <v>0</v>
      </c>
      <c r="E140" s="1305">
        <v>0</v>
      </c>
      <c r="F140" s="1306">
        <v>0</v>
      </c>
      <c r="G140" s="1307" t="str">
        <f t="shared" si="8"/>
        <v>14104</v>
      </c>
      <c r="H140" s="1308">
        <f t="shared" si="9"/>
        <v>79442</v>
      </c>
      <c r="I140" s="1308">
        <f t="shared" si="10"/>
        <v>0</v>
      </c>
      <c r="J140" s="1308">
        <f t="shared" si="11"/>
        <v>145210.22</v>
      </c>
    </row>
    <row r="141" spans="1:10" ht="15" x14ac:dyDescent="0.25">
      <c r="A141" s="916">
        <v>141045556</v>
      </c>
      <c r="B141" s="917" t="s">
        <v>7723</v>
      </c>
      <c r="C141" s="1304">
        <v>0</v>
      </c>
      <c r="D141" s="1304">
        <v>0</v>
      </c>
      <c r="E141" s="1305">
        <v>0</v>
      </c>
      <c r="F141" s="1306">
        <v>0</v>
      </c>
      <c r="G141" s="1307" t="str">
        <f t="shared" si="8"/>
        <v>14104</v>
      </c>
      <c r="H141" s="1308">
        <f t="shared" si="9"/>
        <v>79442</v>
      </c>
      <c r="I141" s="1308">
        <f t="shared" si="10"/>
        <v>0</v>
      </c>
      <c r="J141" s="1308">
        <f t="shared" si="11"/>
        <v>145210.22</v>
      </c>
    </row>
    <row r="142" spans="1:10" ht="15" x14ac:dyDescent="0.25">
      <c r="A142" s="916">
        <v>141045562</v>
      </c>
      <c r="B142" s="917" t="s">
        <v>7724</v>
      </c>
      <c r="C142" s="1304">
        <v>0</v>
      </c>
      <c r="D142" s="1304">
        <v>0</v>
      </c>
      <c r="E142" s="1305">
        <v>0</v>
      </c>
      <c r="F142" s="1306">
        <v>0</v>
      </c>
      <c r="G142" s="1307" t="str">
        <f t="shared" si="8"/>
        <v>14104</v>
      </c>
      <c r="H142" s="1308">
        <f t="shared" si="9"/>
        <v>79442</v>
      </c>
      <c r="I142" s="1308">
        <f t="shared" si="10"/>
        <v>0</v>
      </c>
      <c r="J142" s="1308">
        <f t="shared" si="11"/>
        <v>145210.22</v>
      </c>
    </row>
    <row r="143" spans="1:10" ht="15" x14ac:dyDescent="0.25">
      <c r="A143" s="916">
        <v>141045563</v>
      </c>
      <c r="B143" s="917" t="s">
        <v>7725</v>
      </c>
      <c r="C143" s="1304">
        <v>300</v>
      </c>
      <c r="D143" s="1304">
        <v>900</v>
      </c>
      <c r="E143" s="1305">
        <v>0</v>
      </c>
      <c r="F143" s="1306">
        <v>300</v>
      </c>
      <c r="G143" s="1307" t="str">
        <f t="shared" si="8"/>
        <v>14104</v>
      </c>
      <c r="H143" s="1308">
        <f t="shared" si="9"/>
        <v>79442</v>
      </c>
      <c r="I143" s="1308">
        <f t="shared" si="10"/>
        <v>0</v>
      </c>
      <c r="J143" s="1308">
        <f t="shared" si="11"/>
        <v>145210.22</v>
      </c>
    </row>
    <row r="144" spans="1:10" ht="15" x14ac:dyDescent="0.25">
      <c r="A144" s="916">
        <v>141045564</v>
      </c>
      <c r="B144" s="917" t="s">
        <v>7726</v>
      </c>
      <c r="C144" s="1304">
        <v>4233.43</v>
      </c>
      <c r="D144" s="1304">
        <v>6400</v>
      </c>
      <c r="E144" s="1305">
        <v>0</v>
      </c>
      <c r="F144" s="1306">
        <v>4233</v>
      </c>
      <c r="G144" s="1307" t="str">
        <f t="shared" si="8"/>
        <v>14104</v>
      </c>
      <c r="H144" s="1308">
        <f t="shared" si="9"/>
        <v>79442</v>
      </c>
      <c r="I144" s="1308">
        <f t="shared" si="10"/>
        <v>0</v>
      </c>
      <c r="J144" s="1308">
        <f t="shared" si="11"/>
        <v>145210.22</v>
      </c>
    </row>
    <row r="145" spans="1:10" ht="15" x14ac:dyDescent="0.25">
      <c r="A145" s="916">
        <v>141045565</v>
      </c>
      <c r="B145" s="917" t="s">
        <v>7727</v>
      </c>
      <c r="C145" s="1304">
        <v>0</v>
      </c>
      <c r="D145" s="1304">
        <v>0</v>
      </c>
      <c r="E145" s="1305">
        <v>0</v>
      </c>
      <c r="F145" s="1306">
        <v>0</v>
      </c>
      <c r="G145" s="1307" t="str">
        <f t="shared" si="8"/>
        <v>14104</v>
      </c>
      <c r="H145" s="1308">
        <f t="shared" si="9"/>
        <v>79442</v>
      </c>
      <c r="I145" s="1308">
        <f t="shared" si="10"/>
        <v>0</v>
      </c>
      <c r="J145" s="1308">
        <f t="shared" si="11"/>
        <v>145210.22</v>
      </c>
    </row>
    <row r="146" spans="1:10" ht="15" x14ac:dyDescent="0.25">
      <c r="A146" s="916">
        <v>141045568</v>
      </c>
      <c r="B146" s="917" t="s">
        <v>7728</v>
      </c>
      <c r="C146" s="1304">
        <v>0</v>
      </c>
      <c r="D146" s="1304">
        <v>0</v>
      </c>
      <c r="E146" s="1305">
        <v>0</v>
      </c>
      <c r="F146" s="1306">
        <v>0</v>
      </c>
      <c r="G146" s="1307" t="str">
        <f t="shared" si="8"/>
        <v>14104</v>
      </c>
      <c r="H146" s="1308">
        <f t="shared" si="9"/>
        <v>79442</v>
      </c>
      <c r="I146" s="1308">
        <f t="shared" si="10"/>
        <v>0</v>
      </c>
      <c r="J146" s="1308">
        <f t="shared" si="11"/>
        <v>145210.22</v>
      </c>
    </row>
    <row r="147" spans="1:10" ht="15" x14ac:dyDescent="0.25">
      <c r="A147" s="916">
        <v>141045571</v>
      </c>
      <c r="B147" s="917" t="s">
        <v>7729</v>
      </c>
      <c r="C147" s="1304">
        <v>0</v>
      </c>
      <c r="D147" s="1304">
        <v>0</v>
      </c>
      <c r="E147" s="1305">
        <v>0</v>
      </c>
      <c r="F147" s="1306">
        <v>0</v>
      </c>
      <c r="G147" s="1307" t="str">
        <f t="shared" si="8"/>
        <v>14104</v>
      </c>
      <c r="H147" s="1308">
        <f t="shared" si="9"/>
        <v>79442</v>
      </c>
      <c r="I147" s="1308">
        <f t="shared" si="10"/>
        <v>0</v>
      </c>
      <c r="J147" s="1308">
        <f t="shared" si="11"/>
        <v>145210.22</v>
      </c>
    </row>
    <row r="148" spans="1:10" ht="15" x14ac:dyDescent="0.25">
      <c r="A148" s="916">
        <v>141045574</v>
      </c>
      <c r="B148" s="917" t="s">
        <v>7730</v>
      </c>
      <c r="C148" s="1304">
        <v>0</v>
      </c>
      <c r="D148" s="1304">
        <v>5000</v>
      </c>
      <c r="E148" s="1305">
        <v>0</v>
      </c>
      <c r="F148" s="1306">
        <v>0</v>
      </c>
      <c r="G148" s="1307" t="str">
        <f t="shared" si="8"/>
        <v>14104</v>
      </c>
      <c r="H148" s="1308">
        <f t="shared" si="9"/>
        <v>79442</v>
      </c>
      <c r="I148" s="1308">
        <f t="shared" si="10"/>
        <v>0</v>
      </c>
      <c r="J148" s="1308">
        <f t="shared" si="11"/>
        <v>145210.22</v>
      </c>
    </row>
    <row r="149" spans="1:10" ht="15" x14ac:dyDescent="0.25">
      <c r="A149" s="916">
        <v>141045575</v>
      </c>
      <c r="B149" s="917" t="s">
        <v>7731</v>
      </c>
      <c r="C149" s="1304">
        <v>133</v>
      </c>
      <c r="D149" s="1304">
        <v>700</v>
      </c>
      <c r="E149" s="1305">
        <v>0</v>
      </c>
      <c r="F149" s="1306">
        <v>133</v>
      </c>
      <c r="G149" s="1307" t="str">
        <f t="shared" si="8"/>
        <v>14104</v>
      </c>
      <c r="H149" s="1308">
        <f t="shared" si="9"/>
        <v>79442</v>
      </c>
      <c r="I149" s="1308">
        <f t="shared" si="10"/>
        <v>0</v>
      </c>
      <c r="J149" s="1308">
        <f t="shared" si="11"/>
        <v>145210.22</v>
      </c>
    </row>
    <row r="150" spans="1:10" ht="15" x14ac:dyDescent="0.25">
      <c r="A150" s="916">
        <v>141045576</v>
      </c>
      <c r="B150" s="917" t="s">
        <v>7732</v>
      </c>
      <c r="C150" s="1304">
        <v>0</v>
      </c>
      <c r="D150" s="1304">
        <v>0</v>
      </c>
      <c r="E150" s="1305">
        <v>0</v>
      </c>
      <c r="F150" s="1306">
        <v>0</v>
      </c>
      <c r="G150" s="1307" t="str">
        <f t="shared" si="8"/>
        <v>14104</v>
      </c>
      <c r="H150" s="1308">
        <f t="shared" si="9"/>
        <v>79442</v>
      </c>
      <c r="I150" s="1308">
        <f t="shared" si="10"/>
        <v>0</v>
      </c>
      <c r="J150" s="1308">
        <f t="shared" si="11"/>
        <v>145210.22</v>
      </c>
    </row>
    <row r="151" spans="1:10" ht="15" x14ac:dyDescent="0.25">
      <c r="A151" s="916">
        <v>141046010</v>
      </c>
      <c r="B151" s="917" t="s">
        <v>7733</v>
      </c>
      <c r="C151" s="1304">
        <v>0</v>
      </c>
      <c r="D151" s="1304">
        <v>0</v>
      </c>
      <c r="E151" s="1305">
        <v>0</v>
      </c>
      <c r="F151" s="1306">
        <v>0</v>
      </c>
      <c r="G151" s="1307" t="str">
        <f t="shared" si="8"/>
        <v>14104</v>
      </c>
      <c r="H151" s="1308">
        <f t="shared" si="9"/>
        <v>79442</v>
      </c>
      <c r="I151" s="1308">
        <f t="shared" si="10"/>
        <v>0</v>
      </c>
      <c r="J151" s="1308">
        <f t="shared" si="11"/>
        <v>145210.22</v>
      </c>
    </row>
    <row r="152" spans="1:10" ht="15" x14ac:dyDescent="0.25">
      <c r="A152" s="916">
        <v>141049051</v>
      </c>
      <c r="B152" s="917" t="s">
        <v>7734</v>
      </c>
      <c r="C152" s="1304">
        <v>0</v>
      </c>
      <c r="D152" s="1304">
        <v>0</v>
      </c>
      <c r="E152" s="1305">
        <v>0</v>
      </c>
      <c r="F152" s="1306">
        <v>0</v>
      </c>
      <c r="G152" s="1307" t="str">
        <f t="shared" si="8"/>
        <v>14104</v>
      </c>
      <c r="H152" s="1308">
        <f t="shared" si="9"/>
        <v>79442</v>
      </c>
      <c r="I152" s="1308">
        <f t="shared" si="10"/>
        <v>0</v>
      </c>
      <c r="J152" s="1308">
        <f t="shared" si="11"/>
        <v>145210.22</v>
      </c>
    </row>
    <row r="153" spans="1:10" ht="15" x14ac:dyDescent="0.25">
      <c r="A153" s="916">
        <v>141049056</v>
      </c>
      <c r="B153" s="917" t="s">
        <v>7735</v>
      </c>
      <c r="C153" s="1304">
        <v>0</v>
      </c>
      <c r="D153" s="1304">
        <v>0</v>
      </c>
      <c r="E153" s="1305">
        <v>0</v>
      </c>
      <c r="F153" s="1306">
        <v>0</v>
      </c>
      <c r="G153" s="1307" t="str">
        <f t="shared" si="8"/>
        <v>14104</v>
      </c>
      <c r="H153" s="1308">
        <f t="shared" si="9"/>
        <v>79442</v>
      </c>
      <c r="I153" s="1308">
        <f t="shared" si="10"/>
        <v>0</v>
      </c>
      <c r="J153" s="1308">
        <f t="shared" si="11"/>
        <v>145210.22</v>
      </c>
    </row>
    <row r="154" spans="1:10" ht="15" x14ac:dyDescent="0.25">
      <c r="A154" s="916">
        <v>141049200</v>
      </c>
      <c r="B154" s="917" t="s">
        <v>7736</v>
      </c>
      <c r="C154" s="1304">
        <v>0</v>
      </c>
      <c r="D154" s="1304">
        <v>0</v>
      </c>
      <c r="E154" s="1305">
        <v>0</v>
      </c>
      <c r="F154" s="1306">
        <v>0</v>
      </c>
      <c r="G154" s="1307" t="str">
        <f t="shared" si="8"/>
        <v>14104</v>
      </c>
      <c r="H154" s="1308">
        <f t="shared" si="9"/>
        <v>79442</v>
      </c>
      <c r="I154" s="1308">
        <f t="shared" si="10"/>
        <v>0</v>
      </c>
      <c r="J154" s="1308">
        <f t="shared" si="11"/>
        <v>145210.22</v>
      </c>
    </row>
    <row r="155" spans="1:10" ht="15" x14ac:dyDescent="0.25">
      <c r="A155" s="916">
        <v>141049201</v>
      </c>
      <c r="B155" s="917" t="s">
        <v>7737</v>
      </c>
      <c r="C155" s="1304">
        <v>0</v>
      </c>
      <c r="D155" s="1304">
        <v>0</v>
      </c>
      <c r="E155" s="1305">
        <v>0</v>
      </c>
      <c r="F155" s="1306">
        <v>0</v>
      </c>
      <c r="G155" s="1307" t="str">
        <f t="shared" si="8"/>
        <v>14104</v>
      </c>
      <c r="H155" s="1308">
        <f t="shared" si="9"/>
        <v>79442</v>
      </c>
      <c r="I155" s="1308">
        <f t="shared" si="10"/>
        <v>0</v>
      </c>
      <c r="J155" s="1308">
        <f t="shared" si="11"/>
        <v>145210.22</v>
      </c>
    </row>
    <row r="156" spans="1:10" ht="15" x14ac:dyDescent="0.25">
      <c r="A156" s="916">
        <v>141049550</v>
      </c>
      <c r="B156" s="917" t="s">
        <v>7721</v>
      </c>
      <c r="C156" s="1304">
        <v>0</v>
      </c>
      <c r="D156" s="1304">
        <v>0</v>
      </c>
      <c r="E156" s="1305">
        <v>0</v>
      </c>
      <c r="F156" s="1306">
        <v>0</v>
      </c>
      <c r="G156" s="1307" t="str">
        <f t="shared" si="8"/>
        <v>14104</v>
      </c>
      <c r="H156" s="1308">
        <f t="shared" si="9"/>
        <v>79442</v>
      </c>
      <c r="I156" s="1308">
        <f t="shared" si="10"/>
        <v>0</v>
      </c>
      <c r="J156" s="1308">
        <f t="shared" si="11"/>
        <v>145210.22</v>
      </c>
    </row>
    <row r="157" spans="1:10" ht="15" x14ac:dyDescent="0.25">
      <c r="A157" s="916">
        <v>141049601</v>
      </c>
      <c r="B157" s="917" t="s">
        <v>7738</v>
      </c>
      <c r="C157" s="1304">
        <v>-50</v>
      </c>
      <c r="D157" s="1304">
        <v>0</v>
      </c>
      <c r="E157" s="1305">
        <v>0</v>
      </c>
      <c r="F157" s="1306">
        <v>-50</v>
      </c>
      <c r="G157" s="1307" t="str">
        <f t="shared" si="8"/>
        <v>14104</v>
      </c>
      <c r="H157" s="1308">
        <f t="shared" si="9"/>
        <v>79442</v>
      </c>
      <c r="I157" s="1308">
        <f t="shared" si="10"/>
        <v>0</v>
      </c>
      <c r="J157" s="1308">
        <f t="shared" si="11"/>
        <v>145210.22</v>
      </c>
    </row>
    <row r="158" spans="1:10" ht="15" x14ac:dyDescent="0.25">
      <c r="A158" s="916">
        <v>141049641</v>
      </c>
      <c r="B158" s="917" t="s">
        <v>7739</v>
      </c>
      <c r="C158" s="1304">
        <v>0</v>
      </c>
      <c r="D158" s="1304">
        <v>0</v>
      </c>
      <c r="E158" s="1305">
        <v>0</v>
      </c>
      <c r="F158" s="1306">
        <v>0</v>
      </c>
      <c r="G158" s="1307" t="str">
        <f t="shared" si="8"/>
        <v>14104</v>
      </c>
      <c r="H158" s="1308">
        <f t="shared" si="9"/>
        <v>79442</v>
      </c>
      <c r="I158" s="1308">
        <f t="shared" si="10"/>
        <v>0</v>
      </c>
      <c r="J158" s="1308">
        <f t="shared" si="11"/>
        <v>145210.22</v>
      </c>
    </row>
    <row r="159" spans="1:10" ht="15" x14ac:dyDescent="0.25">
      <c r="A159" s="916">
        <v>141049805</v>
      </c>
      <c r="B159" s="917" t="s">
        <v>7740</v>
      </c>
      <c r="C159" s="1304">
        <v>0</v>
      </c>
      <c r="D159" s="1304">
        <v>0</v>
      </c>
      <c r="E159" s="1305">
        <v>0</v>
      </c>
      <c r="F159" s="1306">
        <v>0</v>
      </c>
      <c r="G159" s="1307" t="str">
        <f t="shared" si="8"/>
        <v>14104</v>
      </c>
      <c r="H159" s="1308">
        <f t="shared" si="9"/>
        <v>79442</v>
      </c>
      <c r="I159" s="1308">
        <f t="shared" si="10"/>
        <v>0</v>
      </c>
      <c r="J159" s="1308">
        <f t="shared" si="11"/>
        <v>145210.22</v>
      </c>
    </row>
    <row r="160" spans="1:10" ht="15" x14ac:dyDescent="0.25">
      <c r="A160" s="916">
        <v>141049850</v>
      </c>
      <c r="B160" s="917" t="s">
        <v>7741</v>
      </c>
      <c r="C160" s="1304">
        <v>0</v>
      </c>
      <c r="D160" s="1304">
        <v>0</v>
      </c>
      <c r="E160" s="1305">
        <v>0</v>
      </c>
      <c r="F160" s="1306">
        <v>0</v>
      </c>
      <c r="G160" s="1307" t="str">
        <f t="shared" si="8"/>
        <v>14104</v>
      </c>
      <c r="H160" s="1308">
        <f t="shared" si="9"/>
        <v>79442</v>
      </c>
      <c r="I160" s="1308">
        <f t="shared" si="10"/>
        <v>0</v>
      </c>
      <c r="J160" s="1308">
        <f t="shared" si="11"/>
        <v>145210.22</v>
      </c>
    </row>
    <row r="161" spans="1:10" ht="15" x14ac:dyDescent="0.25">
      <c r="A161" s="916">
        <v>141062524</v>
      </c>
      <c r="B161" s="917" t="s">
        <v>7742</v>
      </c>
      <c r="C161" s="1304">
        <v>42.5</v>
      </c>
      <c r="D161" s="1304">
        <v>200</v>
      </c>
      <c r="E161" s="1305">
        <v>0</v>
      </c>
      <c r="F161" s="1306">
        <v>43</v>
      </c>
      <c r="G161" s="1307" t="str">
        <f t="shared" si="8"/>
        <v>14106</v>
      </c>
      <c r="H161" s="1308">
        <f t="shared" si="9"/>
        <v>300</v>
      </c>
      <c r="I161" s="1308">
        <f t="shared" si="10"/>
        <v>0</v>
      </c>
      <c r="J161" s="1308">
        <f t="shared" si="11"/>
        <v>42.5</v>
      </c>
    </row>
    <row r="162" spans="1:10" ht="15" x14ac:dyDescent="0.25">
      <c r="A162" s="916">
        <v>141062900</v>
      </c>
      <c r="B162" s="917" t="s">
        <v>7743</v>
      </c>
      <c r="C162" s="1304">
        <v>0</v>
      </c>
      <c r="D162" s="1304">
        <v>0</v>
      </c>
      <c r="E162" s="1305">
        <v>0</v>
      </c>
      <c r="F162" s="1306">
        <v>0</v>
      </c>
      <c r="G162" s="1307" t="str">
        <f t="shared" si="8"/>
        <v>14106</v>
      </c>
      <c r="H162" s="1308">
        <f t="shared" si="9"/>
        <v>300</v>
      </c>
      <c r="I162" s="1308">
        <f t="shared" si="10"/>
        <v>0</v>
      </c>
      <c r="J162" s="1308">
        <f t="shared" si="11"/>
        <v>42.5</v>
      </c>
    </row>
    <row r="163" spans="1:10" ht="15" x14ac:dyDescent="0.25">
      <c r="A163" s="916">
        <v>141062920</v>
      </c>
      <c r="B163" s="917" t="s">
        <v>7744</v>
      </c>
      <c r="C163" s="1304">
        <v>0</v>
      </c>
      <c r="D163" s="1304">
        <v>0</v>
      </c>
      <c r="E163" s="1305">
        <v>0</v>
      </c>
      <c r="F163" s="1306">
        <v>0</v>
      </c>
      <c r="G163" s="1307" t="str">
        <f t="shared" si="8"/>
        <v>14106</v>
      </c>
      <c r="H163" s="1308">
        <f t="shared" si="9"/>
        <v>300</v>
      </c>
      <c r="I163" s="1308">
        <f t="shared" si="10"/>
        <v>0</v>
      </c>
      <c r="J163" s="1308">
        <f t="shared" si="11"/>
        <v>42.5</v>
      </c>
    </row>
    <row r="164" spans="1:10" ht="15" x14ac:dyDescent="0.25">
      <c r="A164" s="916">
        <v>141064610</v>
      </c>
      <c r="B164" s="917" t="s">
        <v>7745</v>
      </c>
      <c r="C164" s="1304">
        <v>0</v>
      </c>
      <c r="D164" s="1304">
        <v>0</v>
      </c>
      <c r="E164" s="1305">
        <v>0</v>
      </c>
      <c r="F164" s="1306">
        <v>0</v>
      </c>
      <c r="G164" s="1307" t="str">
        <f t="shared" si="8"/>
        <v>14106</v>
      </c>
      <c r="H164" s="1308">
        <f t="shared" si="9"/>
        <v>300</v>
      </c>
      <c r="I164" s="1308">
        <f t="shared" si="10"/>
        <v>0</v>
      </c>
      <c r="J164" s="1308">
        <f t="shared" si="11"/>
        <v>42.5</v>
      </c>
    </row>
    <row r="165" spans="1:10" ht="15" x14ac:dyDescent="0.25">
      <c r="A165" s="916">
        <v>141064611</v>
      </c>
      <c r="B165" s="917" t="s">
        <v>7746</v>
      </c>
      <c r="C165" s="1304">
        <v>0</v>
      </c>
      <c r="D165" s="1304">
        <v>0</v>
      </c>
      <c r="E165" s="1305">
        <v>0</v>
      </c>
      <c r="F165" s="1306">
        <v>0</v>
      </c>
      <c r="G165" s="1307" t="str">
        <f t="shared" si="8"/>
        <v>14106</v>
      </c>
      <c r="H165" s="1308">
        <f t="shared" si="9"/>
        <v>300</v>
      </c>
      <c r="I165" s="1308">
        <f t="shared" si="10"/>
        <v>0</v>
      </c>
      <c r="J165" s="1308">
        <f t="shared" si="11"/>
        <v>42.5</v>
      </c>
    </row>
    <row r="166" spans="1:10" ht="15" x14ac:dyDescent="0.25">
      <c r="A166" s="916">
        <v>141065307</v>
      </c>
      <c r="B166" s="917" t="s">
        <v>7747</v>
      </c>
      <c r="C166" s="1304">
        <v>0</v>
      </c>
      <c r="D166" s="1304">
        <v>0</v>
      </c>
      <c r="E166" s="1305">
        <v>0</v>
      </c>
      <c r="F166" s="1306">
        <v>0</v>
      </c>
      <c r="G166" s="1307" t="str">
        <f t="shared" si="8"/>
        <v>14106</v>
      </c>
      <c r="H166" s="1308">
        <f t="shared" si="9"/>
        <v>300</v>
      </c>
      <c r="I166" s="1308">
        <f t="shared" si="10"/>
        <v>0</v>
      </c>
      <c r="J166" s="1308">
        <f t="shared" si="11"/>
        <v>42.5</v>
      </c>
    </row>
    <row r="167" spans="1:10" ht="15" x14ac:dyDescent="0.25">
      <c r="A167" s="916">
        <v>141065310</v>
      </c>
      <c r="B167" s="917" t="s">
        <v>7748</v>
      </c>
      <c r="C167" s="1304">
        <v>0</v>
      </c>
      <c r="D167" s="1304">
        <v>0</v>
      </c>
      <c r="E167" s="1305">
        <v>0</v>
      </c>
      <c r="F167" s="1306">
        <v>0</v>
      </c>
      <c r="G167" s="1307" t="str">
        <f t="shared" si="8"/>
        <v>14106</v>
      </c>
      <c r="H167" s="1308">
        <f t="shared" si="9"/>
        <v>300</v>
      </c>
      <c r="I167" s="1308">
        <f t="shared" si="10"/>
        <v>0</v>
      </c>
      <c r="J167" s="1308">
        <f t="shared" si="11"/>
        <v>42.5</v>
      </c>
    </row>
    <row r="168" spans="1:10" ht="15" x14ac:dyDescent="0.25">
      <c r="A168" s="916">
        <v>141065337</v>
      </c>
      <c r="B168" s="917" t="s">
        <v>7749</v>
      </c>
      <c r="C168" s="1304">
        <v>0</v>
      </c>
      <c r="D168" s="1304">
        <v>0</v>
      </c>
      <c r="E168" s="1305">
        <v>0</v>
      </c>
      <c r="F168" s="1306">
        <v>0</v>
      </c>
      <c r="G168" s="1307" t="str">
        <f t="shared" si="8"/>
        <v>14106</v>
      </c>
      <c r="H168" s="1308">
        <f t="shared" si="9"/>
        <v>300</v>
      </c>
      <c r="I168" s="1308">
        <f t="shared" si="10"/>
        <v>0</v>
      </c>
      <c r="J168" s="1308">
        <f t="shared" si="11"/>
        <v>42.5</v>
      </c>
    </row>
    <row r="169" spans="1:10" ht="15" x14ac:dyDescent="0.25">
      <c r="A169" s="916">
        <v>141065338</v>
      </c>
      <c r="B169" s="917" t="s">
        <v>7750</v>
      </c>
      <c r="C169" s="1304">
        <v>0</v>
      </c>
      <c r="D169" s="1304">
        <v>100</v>
      </c>
      <c r="E169" s="1305">
        <v>0</v>
      </c>
      <c r="F169" s="1306">
        <v>0</v>
      </c>
      <c r="G169" s="1307" t="str">
        <f t="shared" si="8"/>
        <v>14106</v>
      </c>
      <c r="H169" s="1308">
        <f t="shared" si="9"/>
        <v>300</v>
      </c>
      <c r="I169" s="1308">
        <f t="shared" si="10"/>
        <v>0</v>
      </c>
      <c r="J169" s="1308">
        <f t="shared" si="11"/>
        <v>42.5</v>
      </c>
    </row>
    <row r="170" spans="1:10" ht="15" x14ac:dyDescent="0.25">
      <c r="A170" s="916">
        <v>141066014</v>
      </c>
      <c r="B170" s="917" t="s">
        <v>7751</v>
      </c>
      <c r="C170" s="1304">
        <v>0</v>
      </c>
      <c r="D170" s="1304">
        <v>0</v>
      </c>
      <c r="E170" s="1305">
        <v>0</v>
      </c>
      <c r="F170" s="1306">
        <v>0</v>
      </c>
      <c r="G170" s="1307" t="str">
        <f t="shared" si="8"/>
        <v>14106</v>
      </c>
      <c r="H170" s="1308">
        <f t="shared" si="9"/>
        <v>300</v>
      </c>
      <c r="I170" s="1308">
        <f t="shared" si="10"/>
        <v>0</v>
      </c>
      <c r="J170" s="1308">
        <f t="shared" si="11"/>
        <v>42.5</v>
      </c>
    </row>
    <row r="171" spans="1:10" ht="15" x14ac:dyDescent="0.25">
      <c r="A171" s="916">
        <v>200071400</v>
      </c>
      <c r="B171" s="917" t="s">
        <v>6639</v>
      </c>
      <c r="C171" s="1304">
        <v>2904.58</v>
      </c>
      <c r="D171" s="1304">
        <v>1600</v>
      </c>
      <c r="E171" s="1305">
        <v>0</v>
      </c>
      <c r="F171" s="1306">
        <v>2905</v>
      </c>
      <c r="G171" s="1307" t="str">
        <f t="shared" si="8"/>
        <v>20007</v>
      </c>
      <c r="H171" s="1308">
        <f t="shared" si="9"/>
        <v>-373400</v>
      </c>
      <c r="I171" s="1308">
        <f t="shared" si="10"/>
        <v>0</v>
      </c>
      <c r="J171" s="1308">
        <f t="shared" si="11"/>
        <v>-413075.4</v>
      </c>
    </row>
    <row r="172" spans="1:10" ht="15" x14ac:dyDescent="0.25">
      <c r="A172" s="916">
        <v>200071401</v>
      </c>
      <c r="B172" s="917" t="s">
        <v>7752</v>
      </c>
      <c r="C172" s="1304">
        <v>0</v>
      </c>
      <c r="D172" s="1304">
        <v>0</v>
      </c>
      <c r="E172" s="1305">
        <v>0</v>
      </c>
      <c r="F172" s="1306">
        <v>0</v>
      </c>
      <c r="G172" s="1307" t="str">
        <f t="shared" si="8"/>
        <v>20007</v>
      </c>
      <c r="H172" s="1308">
        <f t="shared" si="9"/>
        <v>-373400</v>
      </c>
      <c r="I172" s="1308">
        <f t="shared" si="10"/>
        <v>0</v>
      </c>
      <c r="J172" s="1308">
        <f t="shared" si="11"/>
        <v>-413075.4</v>
      </c>
    </row>
    <row r="173" spans="1:10" ht="15" x14ac:dyDescent="0.25">
      <c r="A173" s="916">
        <v>200071610</v>
      </c>
      <c r="B173" s="917" t="s">
        <v>7753</v>
      </c>
      <c r="C173" s="1304">
        <v>0</v>
      </c>
      <c r="D173" s="1304">
        <v>0</v>
      </c>
      <c r="E173" s="1305">
        <v>0</v>
      </c>
      <c r="F173" s="1306">
        <v>0</v>
      </c>
      <c r="G173" s="1307" t="str">
        <f t="shared" si="8"/>
        <v>20007</v>
      </c>
      <c r="H173" s="1308">
        <f t="shared" si="9"/>
        <v>-373400</v>
      </c>
      <c r="I173" s="1308">
        <f t="shared" si="10"/>
        <v>0</v>
      </c>
      <c r="J173" s="1308">
        <f t="shared" si="11"/>
        <v>-413075.4</v>
      </c>
    </row>
    <row r="174" spans="1:10" ht="15" x14ac:dyDescent="0.25">
      <c r="A174" s="916">
        <v>200071620</v>
      </c>
      <c r="B174" s="917" t="s">
        <v>7754</v>
      </c>
      <c r="C174" s="1304">
        <v>13179.79</v>
      </c>
      <c r="D174" s="1304">
        <v>0</v>
      </c>
      <c r="E174" s="1305">
        <v>0</v>
      </c>
      <c r="F174" s="1306">
        <v>13180</v>
      </c>
      <c r="G174" s="1307" t="str">
        <f t="shared" si="8"/>
        <v>20007</v>
      </c>
      <c r="H174" s="1308">
        <f t="shared" si="9"/>
        <v>-373400</v>
      </c>
      <c r="I174" s="1308">
        <f t="shared" si="10"/>
        <v>0</v>
      </c>
      <c r="J174" s="1308">
        <f t="shared" si="11"/>
        <v>-413075.4</v>
      </c>
    </row>
    <row r="175" spans="1:10" ht="15" x14ac:dyDescent="0.25">
      <c r="A175" s="916">
        <v>200072000</v>
      </c>
      <c r="B175" s="917" t="s">
        <v>7755</v>
      </c>
      <c r="C175" s="1304">
        <v>0</v>
      </c>
      <c r="D175" s="1304">
        <v>0</v>
      </c>
      <c r="E175" s="1305">
        <v>0</v>
      </c>
      <c r="F175" s="1306">
        <v>0</v>
      </c>
      <c r="G175" s="1307" t="str">
        <f t="shared" si="8"/>
        <v>20007</v>
      </c>
      <c r="H175" s="1308">
        <f t="shared" si="9"/>
        <v>-373400</v>
      </c>
      <c r="I175" s="1308">
        <f t="shared" si="10"/>
        <v>0</v>
      </c>
      <c r="J175" s="1308">
        <f t="shared" si="11"/>
        <v>-413075.4</v>
      </c>
    </row>
    <row r="176" spans="1:10" ht="15" x14ac:dyDescent="0.25">
      <c r="A176" s="916">
        <v>200072401</v>
      </c>
      <c r="B176" s="917" t="s">
        <v>6641</v>
      </c>
      <c r="C176" s="1304">
        <v>291000</v>
      </c>
      <c r="D176" s="1304">
        <v>289000</v>
      </c>
      <c r="E176" s="1305">
        <v>0</v>
      </c>
      <c r="F176" s="1306">
        <v>291000</v>
      </c>
      <c r="G176" s="1307" t="str">
        <f t="shared" si="8"/>
        <v>20007</v>
      </c>
      <c r="H176" s="1308">
        <f t="shared" si="9"/>
        <v>-373400</v>
      </c>
      <c r="I176" s="1308">
        <f t="shared" si="10"/>
        <v>0</v>
      </c>
      <c r="J176" s="1308">
        <f t="shared" si="11"/>
        <v>-413075.4</v>
      </c>
    </row>
    <row r="177" spans="1:10" ht="15" x14ac:dyDescent="0.25">
      <c r="A177" s="916">
        <v>200072408</v>
      </c>
      <c r="B177" s="917" t="s">
        <v>7756</v>
      </c>
      <c r="C177" s="1304">
        <v>0</v>
      </c>
      <c r="D177" s="1304">
        <v>0</v>
      </c>
      <c r="E177" s="1305">
        <v>0</v>
      </c>
      <c r="F177" s="1306">
        <v>0</v>
      </c>
      <c r="G177" s="1307" t="str">
        <f t="shared" si="8"/>
        <v>20007</v>
      </c>
      <c r="H177" s="1308">
        <f t="shared" si="9"/>
        <v>-373400</v>
      </c>
      <c r="I177" s="1308">
        <f t="shared" si="10"/>
        <v>0</v>
      </c>
      <c r="J177" s="1308">
        <f t="shared" si="11"/>
        <v>-413075.4</v>
      </c>
    </row>
    <row r="178" spans="1:10" ht="15" x14ac:dyDescent="0.25">
      <c r="A178" s="916">
        <v>200072414</v>
      </c>
      <c r="B178" s="917" t="s">
        <v>7757</v>
      </c>
      <c r="C178" s="1304">
        <v>0</v>
      </c>
      <c r="D178" s="1304">
        <v>0</v>
      </c>
      <c r="E178" s="1305">
        <v>0</v>
      </c>
      <c r="F178" s="1306">
        <v>0</v>
      </c>
      <c r="G178" s="1307" t="str">
        <f t="shared" si="8"/>
        <v>20007</v>
      </c>
      <c r="H178" s="1308">
        <f t="shared" si="9"/>
        <v>-373400</v>
      </c>
      <c r="I178" s="1308">
        <f t="shared" si="10"/>
        <v>0</v>
      </c>
      <c r="J178" s="1308">
        <f t="shared" si="11"/>
        <v>-413075.4</v>
      </c>
    </row>
    <row r="179" spans="1:10" ht="15" x14ac:dyDescent="0.25">
      <c r="A179" s="916">
        <v>200072416</v>
      </c>
      <c r="B179" s="917" t="s">
        <v>7758</v>
      </c>
      <c r="C179" s="1304">
        <v>0</v>
      </c>
      <c r="D179" s="1304">
        <v>0</v>
      </c>
      <c r="E179" s="1305">
        <v>0</v>
      </c>
      <c r="F179" s="1306">
        <v>0</v>
      </c>
      <c r="G179" s="1307" t="str">
        <f t="shared" si="8"/>
        <v>20007</v>
      </c>
      <c r="H179" s="1308">
        <f t="shared" si="9"/>
        <v>-373400</v>
      </c>
      <c r="I179" s="1308">
        <f t="shared" si="10"/>
        <v>0</v>
      </c>
      <c r="J179" s="1308">
        <f t="shared" si="11"/>
        <v>-413075.4</v>
      </c>
    </row>
    <row r="180" spans="1:10" ht="15" x14ac:dyDescent="0.25">
      <c r="A180" s="916">
        <v>200072422</v>
      </c>
      <c r="B180" s="917" t="s">
        <v>7759</v>
      </c>
      <c r="C180" s="1304">
        <v>0</v>
      </c>
      <c r="D180" s="1304">
        <v>0</v>
      </c>
      <c r="E180" s="1305">
        <v>0</v>
      </c>
      <c r="F180" s="1306">
        <v>0</v>
      </c>
      <c r="G180" s="1307" t="str">
        <f t="shared" si="8"/>
        <v>20007</v>
      </c>
      <c r="H180" s="1308">
        <f t="shared" si="9"/>
        <v>-373400</v>
      </c>
      <c r="I180" s="1308">
        <f t="shared" si="10"/>
        <v>0</v>
      </c>
      <c r="J180" s="1308">
        <f t="shared" si="11"/>
        <v>-413075.4</v>
      </c>
    </row>
    <row r="181" spans="1:10" ht="15" x14ac:dyDescent="0.25">
      <c r="A181" s="916">
        <v>200072427</v>
      </c>
      <c r="B181" s="917" t="s">
        <v>7760</v>
      </c>
      <c r="C181" s="1304">
        <v>0</v>
      </c>
      <c r="D181" s="1304">
        <v>0</v>
      </c>
      <c r="E181" s="1305">
        <v>0</v>
      </c>
      <c r="F181" s="1306">
        <v>0</v>
      </c>
      <c r="G181" s="1307" t="str">
        <f t="shared" si="8"/>
        <v>20007</v>
      </c>
      <c r="H181" s="1308">
        <f t="shared" si="9"/>
        <v>-373400</v>
      </c>
      <c r="I181" s="1308">
        <f t="shared" si="10"/>
        <v>0</v>
      </c>
      <c r="J181" s="1308">
        <f t="shared" si="11"/>
        <v>-413075.4</v>
      </c>
    </row>
    <row r="182" spans="1:10" ht="15" x14ac:dyDescent="0.25">
      <c r="A182" s="916">
        <v>200072428</v>
      </c>
      <c r="B182" s="917" t="s">
        <v>7761</v>
      </c>
      <c r="C182" s="1304">
        <v>0</v>
      </c>
      <c r="D182" s="1304">
        <v>0</v>
      </c>
      <c r="E182" s="1305">
        <v>0</v>
      </c>
      <c r="F182" s="1306">
        <v>0</v>
      </c>
      <c r="G182" s="1307" t="str">
        <f t="shared" si="8"/>
        <v>20007</v>
      </c>
      <c r="H182" s="1308">
        <f t="shared" si="9"/>
        <v>-373400</v>
      </c>
      <c r="I182" s="1308">
        <f t="shared" si="10"/>
        <v>0</v>
      </c>
      <c r="J182" s="1308">
        <f t="shared" si="11"/>
        <v>-413075.4</v>
      </c>
    </row>
    <row r="183" spans="1:10" ht="15" x14ac:dyDescent="0.25">
      <c r="A183" s="916">
        <v>200072429</v>
      </c>
      <c r="B183" s="917" t="s">
        <v>7762</v>
      </c>
      <c r="C183" s="1304">
        <v>0</v>
      </c>
      <c r="D183" s="1304">
        <v>0</v>
      </c>
      <c r="E183" s="1305">
        <v>0</v>
      </c>
      <c r="F183" s="1306">
        <v>0</v>
      </c>
      <c r="G183" s="1307" t="str">
        <f t="shared" si="8"/>
        <v>20007</v>
      </c>
      <c r="H183" s="1308">
        <f t="shared" si="9"/>
        <v>-373400</v>
      </c>
      <c r="I183" s="1308">
        <f t="shared" si="10"/>
        <v>0</v>
      </c>
      <c r="J183" s="1308">
        <f t="shared" si="11"/>
        <v>-413075.4</v>
      </c>
    </row>
    <row r="184" spans="1:10" ht="15" x14ac:dyDescent="0.25">
      <c r="A184" s="916">
        <v>200072440</v>
      </c>
      <c r="B184" s="917" t="s">
        <v>7763</v>
      </c>
      <c r="C184" s="1304">
        <v>0</v>
      </c>
      <c r="D184" s="1304">
        <v>0</v>
      </c>
      <c r="E184" s="1305">
        <v>0</v>
      </c>
      <c r="F184" s="1306">
        <v>0</v>
      </c>
      <c r="G184" s="1307" t="str">
        <f t="shared" si="8"/>
        <v>20007</v>
      </c>
      <c r="H184" s="1308">
        <f t="shared" si="9"/>
        <v>-373400</v>
      </c>
      <c r="I184" s="1308">
        <f t="shared" si="10"/>
        <v>0</v>
      </c>
      <c r="J184" s="1308">
        <f t="shared" si="11"/>
        <v>-413075.4</v>
      </c>
    </row>
    <row r="185" spans="1:10" ht="15" x14ac:dyDescent="0.25">
      <c r="A185" s="916">
        <v>200072442</v>
      </c>
      <c r="B185" s="917" t="s">
        <v>7764</v>
      </c>
      <c r="C185" s="1304">
        <v>0</v>
      </c>
      <c r="D185" s="1304">
        <v>0</v>
      </c>
      <c r="E185" s="1305">
        <v>0</v>
      </c>
      <c r="F185" s="1306">
        <v>0</v>
      </c>
      <c r="G185" s="1307" t="str">
        <f t="shared" si="8"/>
        <v>20007</v>
      </c>
      <c r="H185" s="1308">
        <f t="shared" si="9"/>
        <v>-373400</v>
      </c>
      <c r="I185" s="1308">
        <f t="shared" si="10"/>
        <v>0</v>
      </c>
      <c r="J185" s="1308">
        <f t="shared" si="11"/>
        <v>-413075.4</v>
      </c>
    </row>
    <row r="186" spans="1:10" ht="15" x14ac:dyDescent="0.25">
      <c r="A186" s="916">
        <v>200072510</v>
      </c>
      <c r="B186" s="917" t="s">
        <v>7765</v>
      </c>
      <c r="C186" s="1304">
        <v>0</v>
      </c>
      <c r="D186" s="1304">
        <v>0</v>
      </c>
      <c r="E186" s="1305">
        <v>0</v>
      </c>
      <c r="F186" s="1306">
        <v>0</v>
      </c>
      <c r="G186" s="1307" t="str">
        <f t="shared" si="8"/>
        <v>20007</v>
      </c>
      <c r="H186" s="1308">
        <f t="shared" si="9"/>
        <v>-373400</v>
      </c>
      <c r="I186" s="1308">
        <f t="shared" si="10"/>
        <v>0</v>
      </c>
      <c r="J186" s="1308">
        <f t="shared" si="11"/>
        <v>-413075.4</v>
      </c>
    </row>
    <row r="187" spans="1:10" ht="15" x14ac:dyDescent="0.25">
      <c r="A187" s="916">
        <v>200074610</v>
      </c>
      <c r="B187" s="917" t="s">
        <v>7766</v>
      </c>
      <c r="C187" s="1304">
        <v>0</v>
      </c>
      <c r="D187" s="1304">
        <v>0</v>
      </c>
      <c r="E187" s="1305">
        <v>0</v>
      </c>
      <c r="F187" s="1306">
        <v>0</v>
      </c>
      <c r="G187" s="1307" t="str">
        <f t="shared" si="8"/>
        <v>20007</v>
      </c>
      <c r="H187" s="1308">
        <f t="shared" si="9"/>
        <v>-373400</v>
      </c>
      <c r="I187" s="1308">
        <f t="shared" si="10"/>
        <v>0</v>
      </c>
      <c r="J187" s="1308">
        <f t="shared" si="11"/>
        <v>-413075.4</v>
      </c>
    </row>
    <row r="188" spans="1:10" ht="15" x14ac:dyDescent="0.25">
      <c r="A188" s="916">
        <v>200074611</v>
      </c>
      <c r="B188" s="917" t="s">
        <v>7767</v>
      </c>
      <c r="C188" s="1304">
        <v>0</v>
      </c>
      <c r="D188" s="1304">
        <v>0</v>
      </c>
      <c r="E188" s="1305">
        <v>0</v>
      </c>
      <c r="F188" s="1306">
        <v>0</v>
      </c>
      <c r="G188" s="1307" t="str">
        <f t="shared" si="8"/>
        <v>20007</v>
      </c>
      <c r="H188" s="1308">
        <f t="shared" si="9"/>
        <v>-373400</v>
      </c>
      <c r="I188" s="1308">
        <f t="shared" si="10"/>
        <v>0</v>
      </c>
      <c r="J188" s="1308">
        <f t="shared" si="11"/>
        <v>-413075.4</v>
      </c>
    </row>
    <row r="189" spans="1:10" ht="15" x14ac:dyDescent="0.25">
      <c r="A189" s="916">
        <v>200074622</v>
      </c>
      <c r="B189" s="917" t="s">
        <v>7768</v>
      </c>
      <c r="C189" s="1304">
        <v>0</v>
      </c>
      <c r="D189" s="1304">
        <v>0</v>
      </c>
      <c r="E189" s="1305">
        <v>0</v>
      </c>
      <c r="F189" s="1306">
        <v>0</v>
      </c>
      <c r="G189" s="1307" t="str">
        <f t="shared" si="8"/>
        <v>20007</v>
      </c>
      <c r="H189" s="1308">
        <f t="shared" si="9"/>
        <v>-373400</v>
      </c>
      <c r="I189" s="1308">
        <f t="shared" si="10"/>
        <v>0</v>
      </c>
      <c r="J189" s="1308">
        <f t="shared" si="11"/>
        <v>-413075.4</v>
      </c>
    </row>
    <row r="190" spans="1:10" ht="15" x14ac:dyDescent="0.25">
      <c r="A190" s="916">
        <v>200075007</v>
      </c>
      <c r="B190" s="917" t="s">
        <v>7769</v>
      </c>
      <c r="C190" s="1304">
        <v>0</v>
      </c>
      <c r="D190" s="1304">
        <v>0</v>
      </c>
      <c r="E190" s="1305">
        <v>0</v>
      </c>
      <c r="F190" s="1306">
        <v>0</v>
      </c>
      <c r="G190" s="1307" t="str">
        <f t="shared" si="8"/>
        <v>20007</v>
      </c>
      <c r="H190" s="1308">
        <f t="shared" si="9"/>
        <v>-373400</v>
      </c>
      <c r="I190" s="1308">
        <f t="shared" si="10"/>
        <v>0</v>
      </c>
      <c r="J190" s="1308">
        <f t="shared" si="11"/>
        <v>-413075.4</v>
      </c>
    </row>
    <row r="191" spans="1:10" ht="15" x14ac:dyDescent="0.25">
      <c r="A191" s="916">
        <v>200075577</v>
      </c>
      <c r="B191" s="917" t="s">
        <v>7770</v>
      </c>
      <c r="C191" s="1304">
        <v>0</v>
      </c>
      <c r="D191" s="1304">
        <v>0</v>
      </c>
      <c r="E191" s="1305">
        <v>0</v>
      </c>
      <c r="F191" s="1306">
        <v>0</v>
      </c>
      <c r="G191" s="1307" t="str">
        <f t="shared" si="8"/>
        <v>20007</v>
      </c>
      <c r="H191" s="1308">
        <f t="shared" si="9"/>
        <v>-373400</v>
      </c>
      <c r="I191" s="1308">
        <f t="shared" si="10"/>
        <v>0</v>
      </c>
      <c r="J191" s="1308">
        <f t="shared" si="11"/>
        <v>-413075.4</v>
      </c>
    </row>
    <row r="192" spans="1:10" ht="15" x14ac:dyDescent="0.25">
      <c r="A192" s="916">
        <v>200076009</v>
      </c>
      <c r="B192" s="917" t="s">
        <v>7771</v>
      </c>
      <c r="C192" s="1304">
        <v>0</v>
      </c>
      <c r="D192" s="1304">
        <v>0</v>
      </c>
      <c r="E192" s="1305">
        <v>0</v>
      </c>
      <c r="F192" s="1306">
        <v>0</v>
      </c>
      <c r="G192" s="1307" t="str">
        <f t="shared" si="8"/>
        <v>20007</v>
      </c>
      <c r="H192" s="1308">
        <f t="shared" si="9"/>
        <v>-373400</v>
      </c>
      <c r="I192" s="1308">
        <f t="shared" si="10"/>
        <v>0</v>
      </c>
      <c r="J192" s="1308">
        <f t="shared" si="11"/>
        <v>-413075.4</v>
      </c>
    </row>
    <row r="193" spans="1:10" ht="15" x14ac:dyDescent="0.25">
      <c r="A193" s="916">
        <v>200076010</v>
      </c>
      <c r="B193" s="917" t="s">
        <v>7772</v>
      </c>
      <c r="C193" s="1304">
        <v>1186.23</v>
      </c>
      <c r="D193" s="1304">
        <v>0</v>
      </c>
      <c r="E193" s="1305">
        <v>0</v>
      </c>
      <c r="F193" s="1306">
        <v>1186</v>
      </c>
      <c r="G193" s="1307" t="str">
        <f t="shared" si="8"/>
        <v>20007</v>
      </c>
      <c r="H193" s="1308">
        <f t="shared" si="9"/>
        <v>-373400</v>
      </c>
      <c r="I193" s="1308">
        <f t="shared" si="10"/>
        <v>0</v>
      </c>
      <c r="J193" s="1308">
        <f t="shared" si="11"/>
        <v>-413075.4</v>
      </c>
    </row>
    <row r="194" spans="1:10" ht="15" x14ac:dyDescent="0.25">
      <c r="A194" s="916">
        <v>200079053</v>
      </c>
      <c r="B194" s="917" t="s">
        <v>7773</v>
      </c>
      <c r="C194" s="1304">
        <v>0</v>
      </c>
      <c r="D194" s="1304">
        <v>0</v>
      </c>
      <c r="E194" s="1305">
        <v>0</v>
      </c>
      <c r="F194" s="1306">
        <v>0</v>
      </c>
      <c r="G194" s="1307" t="str">
        <f t="shared" si="8"/>
        <v>20007</v>
      </c>
      <c r="H194" s="1308">
        <f t="shared" si="9"/>
        <v>-373400</v>
      </c>
      <c r="I194" s="1308">
        <f t="shared" si="10"/>
        <v>0</v>
      </c>
      <c r="J194" s="1308">
        <f t="shared" si="11"/>
        <v>-413075.4</v>
      </c>
    </row>
    <row r="195" spans="1:10" ht="15" x14ac:dyDescent="0.25">
      <c r="A195" s="916">
        <v>200079054</v>
      </c>
      <c r="B195" s="917" t="s">
        <v>6643</v>
      </c>
      <c r="C195" s="1304">
        <v>-721346</v>
      </c>
      <c r="D195" s="1304">
        <v>-664000</v>
      </c>
      <c r="E195" s="1305">
        <v>0</v>
      </c>
      <c r="F195" s="1306">
        <v>-721346</v>
      </c>
      <c r="G195" s="1307" t="str">
        <f t="shared" si="8"/>
        <v>20007</v>
      </c>
      <c r="H195" s="1308">
        <f t="shared" si="9"/>
        <v>-373400</v>
      </c>
      <c r="I195" s="1308">
        <f t="shared" si="10"/>
        <v>0</v>
      </c>
      <c r="J195" s="1308">
        <f t="shared" si="11"/>
        <v>-413075.4</v>
      </c>
    </row>
    <row r="196" spans="1:10" ht="15" x14ac:dyDescent="0.25">
      <c r="A196" s="916">
        <v>200079057</v>
      </c>
      <c r="B196" s="917" t="s">
        <v>7774</v>
      </c>
      <c r="C196" s="1304">
        <v>0</v>
      </c>
      <c r="D196" s="1304">
        <v>0</v>
      </c>
      <c r="E196" s="1305">
        <v>0</v>
      </c>
      <c r="F196" s="1306">
        <v>0</v>
      </c>
      <c r="G196" s="1307" t="str">
        <f t="shared" si="8"/>
        <v>20007</v>
      </c>
      <c r="H196" s="1308">
        <f t="shared" si="9"/>
        <v>-373400</v>
      </c>
      <c r="I196" s="1308">
        <f t="shared" si="10"/>
        <v>0</v>
      </c>
      <c r="J196" s="1308">
        <f t="shared" si="11"/>
        <v>-413075.4</v>
      </c>
    </row>
    <row r="197" spans="1:10" ht="15" x14ac:dyDescent="0.25">
      <c r="A197" s="916">
        <v>200079074</v>
      </c>
      <c r="B197" s="917" t="s">
        <v>7775</v>
      </c>
      <c r="C197" s="1304">
        <v>0</v>
      </c>
      <c r="D197" s="1304">
        <v>0</v>
      </c>
      <c r="E197" s="1305">
        <v>0</v>
      </c>
      <c r="F197" s="1306">
        <v>0</v>
      </c>
      <c r="G197" s="1307" t="str">
        <f t="shared" si="8"/>
        <v>20007</v>
      </c>
      <c r="H197" s="1308">
        <f t="shared" si="9"/>
        <v>-373400</v>
      </c>
      <c r="I197" s="1308">
        <f t="shared" si="10"/>
        <v>0</v>
      </c>
      <c r="J197" s="1308">
        <f t="shared" si="11"/>
        <v>-413075.4</v>
      </c>
    </row>
    <row r="198" spans="1:10" ht="15" x14ac:dyDescent="0.25">
      <c r="A198" s="916">
        <v>200079081</v>
      </c>
      <c r="B198" s="917" t="s">
        <v>7753</v>
      </c>
      <c r="C198" s="1304">
        <v>0</v>
      </c>
      <c r="D198" s="1304">
        <v>0</v>
      </c>
      <c r="E198" s="1305">
        <v>0</v>
      </c>
      <c r="F198" s="1306">
        <v>0</v>
      </c>
      <c r="G198" s="1307" t="str">
        <f t="shared" si="8"/>
        <v>20007</v>
      </c>
      <c r="H198" s="1308">
        <f t="shared" si="9"/>
        <v>-373400</v>
      </c>
      <c r="I198" s="1308">
        <f t="shared" si="10"/>
        <v>0</v>
      </c>
      <c r="J198" s="1308">
        <f t="shared" si="11"/>
        <v>-413075.4</v>
      </c>
    </row>
    <row r="199" spans="1:10" ht="15" x14ac:dyDescent="0.25">
      <c r="A199" s="916">
        <v>200079356</v>
      </c>
      <c r="B199" s="917" t="s">
        <v>7776</v>
      </c>
      <c r="C199" s="1304">
        <v>0</v>
      </c>
      <c r="D199" s="1304">
        <v>0</v>
      </c>
      <c r="E199" s="1305">
        <v>0</v>
      </c>
      <c r="F199" s="1306">
        <v>0</v>
      </c>
      <c r="G199" s="1307" t="str">
        <f t="shared" si="8"/>
        <v>20007</v>
      </c>
      <c r="H199" s="1308">
        <f t="shared" si="9"/>
        <v>-373400</v>
      </c>
      <c r="I199" s="1308">
        <f t="shared" si="10"/>
        <v>0</v>
      </c>
      <c r="J199" s="1308">
        <f t="shared" si="11"/>
        <v>-413075.4</v>
      </c>
    </row>
    <row r="200" spans="1:10" ht="15" x14ac:dyDescent="0.25">
      <c r="A200" s="916">
        <v>202020100</v>
      </c>
      <c r="B200" s="917" t="s">
        <v>7777</v>
      </c>
      <c r="C200" s="1304">
        <v>0</v>
      </c>
      <c r="D200" s="1304">
        <v>0</v>
      </c>
      <c r="E200" s="1305">
        <v>0</v>
      </c>
      <c r="F200" s="1306">
        <v>0</v>
      </c>
      <c r="G200" s="1307" t="str">
        <f t="shared" ref="G200:G263" si="12">LEFT(A200,5)</f>
        <v>20202</v>
      </c>
      <c r="H200" s="1308">
        <f t="shared" ref="H200:H263" si="13">SUMIF(G:G,G200,D:D)</f>
        <v>0</v>
      </c>
      <c r="I200" s="1308">
        <f t="shared" ref="I200:I263" si="14">SUMIF(G:G,G200,E:E)</f>
        <v>0</v>
      </c>
      <c r="J200" s="1308">
        <f t="shared" ref="J200:J263" si="15">SUMIF(G:G,G200,C:C)</f>
        <v>0</v>
      </c>
    </row>
    <row r="201" spans="1:10" ht="15" x14ac:dyDescent="0.25">
      <c r="A201" s="916">
        <v>202020101</v>
      </c>
      <c r="B201" s="917" t="s">
        <v>7778</v>
      </c>
      <c r="C201" s="1304">
        <v>0</v>
      </c>
      <c r="D201" s="1304">
        <v>0</v>
      </c>
      <c r="E201" s="1305">
        <v>0</v>
      </c>
      <c r="F201" s="1306">
        <v>0</v>
      </c>
      <c r="G201" s="1307" t="str">
        <f t="shared" si="12"/>
        <v>20202</v>
      </c>
      <c r="H201" s="1308">
        <f t="shared" si="13"/>
        <v>0</v>
      </c>
      <c r="I201" s="1308">
        <f t="shared" si="14"/>
        <v>0</v>
      </c>
      <c r="J201" s="1308">
        <f t="shared" si="15"/>
        <v>0</v>
      </c>
    </row>
    <row r="202" spans="1:10" ht="15" x14ac:dyDescent="0.25">
      <c r="A202" s="916">
        <v>202020120</v>
      </c>
      <c r="B202" s="917" t="s">
        <v>7779</v>
      </c>
      <c r="C202" s="1304">
        <v>0</v>
      </c>
      <c r="D202" s="1304">
        <v>0</v>
      </c>
      <c r="E202" s="1305">
        <v>0</v>
      </c>
      <c r="F202" s="1306">
        <v>0</v>
      </c>
      <c r="G202" s="1307" t="str">
        <f t="shared" si="12"/>
        <v>20202</v>
      </c>
      <c r="H202" s="1308">
        <f t="shared" si="13"/>
        <v>0</v>
      </c>
      <c r="I202" s="1308">
        <f t="shared" si="14"/>
        <v>0</v>
      </c>
      <c r="J202" s="1308">
        <f t="shared" si="15"/>
        <v>0</v>
      </c>
    </row>
    <row r="203" spans="1:10" ht="15" x14ac:dyDescent="0.25">
      <c r="A203" s="916">
        <v>202020150</v>
      </c>
      <c r="B203" s="917" t="s">
        <v>7780</v>
      </c>
      <c r="C203" s="1304">
        <v>0</v>
      </c>
      <c r="D203" s="1304">
        <v>0</v>
      </c>
      <c r="E203" s="1305">
        <v>0</v>
      </c>
      <c r="F203" s="1306">
        <v>0</v>
      </c>
      <c r="G203" s="1307" t="str">
        <f t="shared" si="12"/>
        <v>20202</v>
      </c>
      <c r="H203" s="1308">
        <f t="shared" si="13"/>
        <v>0</v>
      </c>
      <c r="I203" s="1308">
        <f t="shared" si="14"/>
        <v>0</v>
      </c>
      <c r="J203" s="1308">
        <f t="shared" si="15"/>
        <v>0</v>
      </c>
    </row>
    <row r="204" spans="1:10" ht="15" x14ac:dyDescent="0.25">
      <c r="A204" s="916">
        <v>202020200</v>
      </c>
      <c r="B204" s="917" t="s">
        <v>7781</v>
      </c>
      <c r="C204" s="1304">
        <v>0</v>
      </c>
      <c r="D204" s="1304">
        <v>0</v>
      </c>
      <c r="E204" s="1305">
        <v>0</v>
      </c>
      <c r="F204" s="1306">
        <v>0</v>
      </c>
      <c r="G204" s="1307" t="str">
        <f t="shared" si="12"/>
        <v>20202</v>
      </c>
      <c r="H204" s="1308">
        <f t="shared" si="13"/>
        <v>0</v>
      </c>
      <c r="I204" s="1308">
        <f t="shared" si="14"/>
        <v>0</v>
      </c>
      <c r="J204" s="1308">
        <f t="shared" si="15"/>
        <v>0</v>
      </c>
    </row>
    <row r="205" spans="1:10" ht="15" x14ac:dyDescent="0.25">
      <c r="A205" s="916">
        <v>202020700</v>
      </c>
      <c r="B205" s="917" t="s">
        <v>7782</v>
      </c>
      <c r="C205" s="1304">
        <v>0</v>
      </c>
      <c r="D205" s="1304">
        <v>0</v>
      </c>
      <c r="E205" s="1305">
        <v>0</v>
      </c>
      <c r="F205" s="1306">
        <v>0</v>
      </c>
      <c r="G205" s="1307" t="str">
        <f t="shared" si="12"/>
        <v>20202</v>
      </c>
      <c r="H205" s="1308">
        <f t="shared" si="13"/>
        <v>0</v>
      </c>
      <c r="I205" s="1308">
        <f t="shared" si="14"/>
        <v>0</v>
      </c>
      <c r="J205" s="1308">
        <f t="shared" si="15"/>
        <v>0</v>
      </c>
    </row>
    <row r="206" spans="1:10" ht="15" x14ac:dyDescent="0.25">
      <c r="A206" s="916">
        <v>202020730</v>
      </c>
      <c r="B206" s="917" t="s">
        <v>7783</v>
      </c>
      <c r="C206" s="1304">
        <v>0</v>
      </c>
      <c r="D206" s="1304">
        <v>0</v>
      </c>
      <c r="E206" s="1305">
        <v>0</v>
      </c>
      <c r="F206" s="1306">
        <v>0</v>
      </c>
      <c r="G206" s="1307" t="str">
        <f t="shared" si="12"/>
        <v>20202</v>
      </c>
      <c r="H206" s="1308">
        <f t="shared" si="13"/>
        <v>0</v>
      </c>
      <c r="I206" s="1308">
        <f t="shared" si="14"/>
        <v>0</v>
      </c>
      <c r="J206" s="1308">
        <f t="shared" si="15"/>
        <v>0</v>
      </c>
    </row>
    <row r="207" spans="1:10" ht="15" x14ac:dyDescent="0.25">
      <c r="A207" s="916">
        <v>202020800</v>
      </c>
      <c r="B207" s="917" t="s">
        <v>7784</v>
      </c>
      <c r="C207" s="1304">
        <v>0</v>
      </c>
      <c r="D207" s="1304">
        <v>0</v>
      </c>
      <c r="E207" s="1305">
        <v>0</v>
      </c>
      <c r="F207" s="1306">
        <v>0</v>
      </c>
      <c r="G207" s="1307" t="str">
        <f t="shared" si="12"/>
        <v>20202</v>
      </c>
      <c r="H207" s="1308">
        <f t="shared" si="13"/>
        <v>0</v>
      </c>
      <c r="I207" s="1308">
        <f t="shared" si="14"/>
        <v>0</v>
      </c>
      <c r="J207" s="1308">
        <f t="shared" si="15"/>
        <v>0</v>
      </c>
    </row>
    <row r="208" spans="1:10" ht="15" x14ac:dyDescent="0.25">
      <c r="A208" s="916">
        <v>202020930</v>
      </c>
      <c r="B208" s="917" t="s">
        <v>7785</v>
      </c>
      <c r="C208" s="1304">
        <v>0</v>
      </c>
      <c r="D208" s="1304">
        <v>0</v>
      </c>
      <c r="E208" s="1305">
        <v>0</v>
      </c>
      <c r="F208" s="1306">
        <v>0</v>
      </c>
      <c r="G208" s="1307" t="str">
        <f t="shared" si="12"/>
        <v>20202</v>
      </c>
      <c r="H208" s="1308">
        <f t="shared" si="13"/>
        <v>0</v>
      </c>
      <c r="I208" s="1308">
        <f t="shared" si="14"/>
        <v>0</v>
      </c>
      <c r="J208" s="1308">
        <f t="shared" si="15"/>
        <v>0</v>
      </c>
    </row>
    <row r="209" spans="1:10" ht="15" x14ac:dyDescent="0.25">
      <c r="A209" s="916">
        <v>202020975</v>
      </c>
      <c r="B209" s="917" t="s">
        <v>7786</v>
      </c>
      <c r="C209" s="1304">
        <v>0</v>
      </c>
      <c r="D209" s="1304">
        <v>0</v>
      </c>
      <c r="E209" s="1305">
        <v>0</v>
      </c>
      <c r="F209" s="1306">
        <v>0</v>
      </c>
      <c r="G209" s="1307" t="str">
        <f t="shared" si="12"/>
        <v>20202</v>
      </c>
      <c r="H209" s="1308">
        <f t="shared" si="13"/>
        <v>0</v>
      </c>
      <c r="I209" s="1308">
        <f t="shared" si="14"/>
        <v>0</v>
      </c>
      <c r="J209" s="1308">
        <f t="shared" si="15"/>
        <v>0</v>
      </c>
    </row>
    <row r="210" spans="1:10" ht="15" x14ac:dyDescent="0.25">
      <c r="A210" s="916">
        <v>202021135</v>
      </c>
      <c r="B210" s="917" t="s">
        <v>7787</v>
      </c>
      <c r="C210" s="1304">
        <v>0</v>
      </c>
      <c r="D210" s="1304">
        <v>0</v>
      </c>
      <c r="E210" s="1305">
        <v>0</v>
      </c>
      <c r="F210" s="1306">
        <v>0</v>
      </c>
      <c r="G210" s="1307" t="str">
        <f t="shared" si="12"/>
        <v>20202</v>
      </c>
      <c r="H210" s="1308">
        <f t="shared" si="13"/>
        <v>0</v>
      </c>
      <c r="I210" s="1308">
        <f t="shared" si="14"/>
        <v>0</v>
      </c>
      <c r="J210" s="1308">
        <f t="shared" si="15"/>
        <v>0</v>
      </c>
    </row>
    <row r="211" spans="1:10" ht="15" x14ac:dyDescent="0.25">
      <c r="A211" s="916">
        <v>202021600</v>
      </c>
      <c r="B211" s="917" t="s">
        <v>7788</v>
      </c>
      <c r="C211" s="1304">
        <v>0</v>
      </c>
      <c r="D211" s="1304">
        <v>0</v>
      </c>
      <c r="E211" s="1305">
        <v>0</v>
      </c>
      <c r="F211" s="1306">
        <v>0</v>
      </c>
      <c r="G211" s="1307" t="str">
        <f t="shared" si="12"/>
        <v>20202</v>
      </c>
      <c r="H211" s="1308">
        <f t="shared" si="13"/>
        <v>0</v>
      </c>
      <c r="I211" s="1308">
        <f t="shared" si="14"/>
        <v>0</v>
      </c>
      <c r="J211" s="1308">
        <f t="shared" si="15"/>
        <v>0</v>
      </c>
    </row>
    <row r="212" spans="1:10" ht="15" x14ac:dyDescent="0.25">
      <c r="A212" s="916">
        <v>202022000</v>
      </c>
      <c r="B212" s="917" t="s">
        <v>7789</v>
      </c>
      <c r="C212" s="1304">
        <v>0</v>
      </c>
      <c r="D212" s="1304">
        <v>0</v>
      </c>
      <c r="E212" s="1305">
        <v>0</v>
      </c>
      <c r="F212" s="1306">
        <v>0</v>
      </c>
      <c r="G212" s="1307" t="str">
        <f t="shared" si="12"/>
        <v>20202</v>
      </c>
      <c r="H212" s="1308">
        <f t="shared" si="13"/>
        <v>0</v>
      </c>
      <c r="I212" s="1308">
        <f t="shared" si="14"/>
        <v>0</v>
      </c>
      <c r="J212" s="1308">
        <f t="shared" si="15"/>
        <v>0</v>
      </c>
    </row>
    <row r="213" spans="1:10" ht="15" x14ac:dyDescent="0.25">
      <c r="A213" s="916">
        <v>202022022</v>
      </c>
      <c r="B213" s="917" t="s">
        <v>7790</v>
      </c>
      <c r="C213" s="1304">
        <v>0</v>
      </c>
      <c r="D213" s="1304">
        <v>0</v>
      </c>
      <c r="E213" s="1305">
        <v>0</v>
      </c>
      <c r="F213" s="1306">
        <v>0</v>
      </c>
      <c r="G213" s="1307" t="str">
        <f t="shared" si="12"/>
        <v>20202</v>
      </c>
      <c r="H213" s="1308">
        <f t="shared" si="13"/>
        <v>0</v>
      </c>
      <c r="I213" s="1308">
        <f t="shared" si="14"/>
        <v>0</v>
      </c>
      <c r="J213" s="1308">
        <f t="shared" si="15"/>
        <v>0</v>
      </c>
    </row>
    <row r="214" spans="1:10" ht="15" x14ac:dyDescent="0.25">
      <c r="A214" s="916">
        <v>202022037</v>
      </c>
      <c r="B214" s="917" t="s">
        <v>7791</v>
      </c>
      <c r="C214" s="1304">
        <v>0</v>
      </c>
      <c r="D214" s="1304">
        <v>0</v>
      </c>
      <c r="E214" s="1305">
        <v>0</v>
      </c>
      <c r="F214" s="1306">
        <v>0</v>
      </c>
      <c r="G214" s="1307" t="str">
        <f t="shared" si="12"/>
        <v>20202</v>
      </c>
      <c r="H214" s="1308">
        <f t="shared" si="13"/>
        <v>0</v>
      </c>
      <c r="I214" s="1308">
        <f t="shared" si="14"/>
        <v>0</v>
      </c>
      <c r="J214" s="1308">
        <f t="shared" si="15"/>
        <v>0</v>
      </c>
    </row>
    <row r="215" spans="1:10" ht="15" x14ac:dyDescent="0.25">
      <c r="A215" s="916">
        <v>202022300</v>
      </c>
      <c r="B215" s="917" t="s">
        <v>7792</v>
      </c>
      <c r="C215" s="1304">
        <v>0</v>
      </c>
      <c r="D215" s="1304">
        <v>0</v>
      </c>
      <c r="E215" s="1305">
        <v>0</v>
      </c>
      <c r="F215" s="1306">
        <v>0</v>
      </c>
      <c r="G215" s="1307" t="str">
        <f t="shared" si="12"/>
        <v>20202</v>
      </c>
      <c r="H215" s="1308">
        <f t="shared" si="13"/>
        <v>0</v>
      </c>
      <c r="I215" s="1308">
        <f t="shared" si="14"/>
        <v>0</v>
      </c>
      <c r="J215" s="1308">
        <f t="shared" si="15"/>
        <v>0</v>
      </c>
    </row>
    <row r="216" spans="1:10" ht="15" x14ac:dyDescent="0.25">
      <c r="A216" s="916">
        <v>202022415</v>
      </c>
      <c r="B216" s="917" t="s">
        <v>7793</v>
      </c>
      <c r="C216" s="1304">
        <v>0</v>
      </c>
      <c r="D216" s="1304">
        <v>0</v>
      </c>
      <c r="E216" s="1305">
        <v>0</v>
      </c>
      <c r="F216" s="1306">
        <v>0</v>
      </c>
      <c r="G216" s="1307" t="str">
        <f t="shared" si="12"/>
        <v>20202</v>
      </c>
      <c r="H216" s="1308">
        <f t="shared" si="13"/>
        <v>0</v>
      </c>
      <c r="I216" s="1308">
        <f t="shared" si="14"/>
        <v>0</v>
      </c>
      <c r="J216" s="1308">
        <f t="shared" si="15"/>
        <v>0</v>
      </c>
    </row>
    <row r="217" spans="1:10" ht="15" x14ac:dyDescent="0.25">
      <c r="A217" s="916">
        <v>202022429</v>
      </c>
      <c r="B217" s="917" t="s">
        <v>7794</v>
      </c>
      <c r="C217" s="1304">
        <v>0</v>
      </c>
      <c r="D217" s="1304">
        <v>0</v>
      </c>
      <c r="E217" s="1305">
        <v>0</v>
      </c>
      <c r="F217" s="1306">
        <v>0</v>
      </c>
      <c r="G217" s="1307" t="str">
        <f t="shared" si="12"/>
        <v>20202</v>
      </c>
      <c r="H217" s="1308">
        <f t="shared" si="13"/>
        <v>0</v>
      </c>
      <c r="I217" s="1308">
        <f t="shared" si="14"/>
        <v>0</v>
      </c>
      <c r="J217" s="1308">
        <f t="shared" si="15"/>
        <v>0</v>
      </c>
    </row>
    <row r="218" spans="1:10" ht="15" x14ac:dyDescent="0.25">
      <c r="A218" s="916">
        <v>202022447</v>
      </c>
      <c r="B218" s="917" t="s">
        <v>7795</v>
      </c>
      <c r="C218" s="1304">
        <v>0</v>
      </c>
      <c r="D218" s="1304">
        <v>0</v>
      </c>
      <c r="E218" s="1305">
        <v>0</v>
      </c>
      <c r="F218" s="1306">
        <v>0</v>
      </c>
      <c r="G218" s="1307" t="str">
        <f t="shared" si="12"/>
        <v>20202</v>
      </c>
      <c r="H218" s="1308">
        <f t="shared" si="13"/>
        <v>0</v>
      </c>
      <c r="I218" s="1308">
        <f t="shared" si="14"/>
        <v>0</v>
      </c>
      <c r="J218" s="1308">
        <f t="shared" si="15"/>
        <v>0</v>
      </c>
    </row>
    <row r="219" spans="1:10" ht="15" x14ac:dyDescent="0.25">
      <c r="A219" s="916">
        <v>202022500</v>
      </c>
      <c r="B219" s="917" t="s">
        <v>7796</v>
      </c>
      <c r="C219" s="1304">
        <v>0</v>
      </c>
      <c r="D219" s="1304">
        <v>0</v>
      </c>
      <c r="E219" s="1305">
        <v>0</v>
      </c>
      <c r="F219" s="1306">
        <v>0</v>
      </c>
      <c r="G219" s="1307" t="str">
        <f t="shared" si="12"/>
        <v>20202</v>
      </c>
      <c r="H219" s="1308">
        <f t="shared" si="13"/>
        <v>0</v>
      </c>
      <c r="I219" s="1308">
        <f t="shared" si="14"/>
        <v>0</v>
      </c>
      <c r="J219" s="1308">
        <f t="shared" si="15"/>
        <v>0</v>
      </c>
    </row>
    <row r="220" spans="1:10" ht="15" x14ac:dyDescent="0.25">
      <c r="A220" s="916">
        <v>202022510</v>
      </c>
      <c r="B220" s="917" t="s">
        <v>7797</v>
      </c>
      <c r="C220" s="1304">
        <v>0</v>
      </c>
      <c r="D220" s="1304">
        <v>0</v>
      </c>
      <c r="E220" s="1305">
        <v>0</v>
      </c>
      <c r="F220" s="1306">
        <v>0</v>
      </c>
      <c r="G220" s="1307" t="str">
        <f t="shared" si="12"/>
        <v>20202</v>
      </c>
      <c r="H220" s="1308">
        <f t="shared" si="13"/>
        <v>0</v>
      </c>
      <c r="I220" s="1308">
        <f t="shared" si="14"/>
        <v>0</v>
      </c>
      <c r="J220" s="1308">
        <f t="shared" si="15"/>
        <v>0</v>
      </c>
    </row>
    <row r="221" spans="1:10" ht="15" x14ac:dyDescent="0.25">
      <c r="A221" s="916">
        <v>202022520</v>
      </c>
      <c r="B221" s="917" t="s">
        <v>7798</v>
      </c>
      <c r="C221" s="1304">
        <v>0</v>
      </c>
      <c r="D221" s="1304">
        <v>0</v>
      </c>
      <c r="E221" s="1305">
        <v>0</v>
      </c>
      <c r="F221" s="1306">
        <v>0</v>
      </c>
      <c r="G221" s="1307" t="str">
        <f t="shared" si="12"/>
        <v>20202</v>
      </c>
      <c r="H221" s="1308">
        <f t="shared" si="13"/>
        <v>0</v>
      </c>
      <c r="I221" s="1308">
        <f t="shared" si="14"/>
        <v>0</v>
      </c>
      <c r="J221" s="1308">
        <f t="shared" si="15"/>
        <v>0</v>
      </c>
    </row>
    <row r="222" spans="1:10" ht="15" x14ac:dyDescent="0.25">
      <c r="A222" s="916">
        <v>202022524</v>
      </c>
      <c r="B222" s="917" t="s">
        <v>7799</v>
      </c>
      <c r="C222" s="1304">
        <v>0</v>
      </c>
      <c r="D222" s="1304">
        <v>0</v>
      </c>
      <c r="E222" s="1305">
        <v>0</v>
      </c>
      <c r="F222" s="1306">
        <v>0</v>
      </c>
      <c r="G222" s="1307" t="str">
        <f t="shared" si="12"/>
        <v>20202</v>
      </c>
      <c r="H222" s="1308">
        <f t="shared" si="13"/>
        <v>0</v>
      </c>
      <c r="I222" s="1308">
        <f t="shared" si="14"/>
        <v>0</v>
      </c>
      <c r="J222" s="1308">
        <f t="shared" si="15"/>
        <v>0</v>
      </c>
    </row>
    <row r="223" spans="1:10" ht="15" x14ac:dyDescent="0.25">
      <c r="A223" s="916">
        <v>202022701</v>
      </c>
      <c r="B223" s="917" t="s">
        <v>7800</v>
      </c>
      <c r="C223" s="1304">
        <v>0</v>
      </c>
      <c r="D223" s="1304">
        <v>0</v>
      </c>
      <c r="E223" s="1305">
        <v>0</v>
      </c>
      <c r="F223" s="1306">
        <v>0</v>
      </c>
      <c r="G223" s="1307" t="str">
        <f t="shared" si="12"/>
        <v>20202</v>
      </c>
      <c r="H223" s="1308">
        <f t="shared" si="13"/>
        <v>0</v>
      </c>
      <c r="I223" s="1308">
        <f t="shared" si="14"/>
        <v>0</v>
      </c>
      <c r="J223" s="1308">
        <f t="shared" si="15"/>
        <v>0</v>
      </c>
    </row>
    <row r="224" spans="1:10" ht="15" x14ac:dyDescent="0.25">
      <c r="A224" s="916">
        <v>202022703</v>
      </c>
      <c r="B224" s="917" t="s">
        <v>7801</v>
      </c>
      <c r="C224" s="1304">
        <v>0</v>
      </c>
      <c r="D224" s="1304">
        <v>0</v>
      </c>
      <c r="E224" s="1305">
        <v>0</v>
      </c>
      <c r="F224" s="1306">
        <v>0</v>
      </c>
      <c r="G224" s="1307" t="str">
        <f t="shared" si="12"/>
        <v>20202</v>
      </c>
      <c r="H224" s="1308">
        <f t="shared" si="13"/>
        <v>0</v>
      </c>
      <c r="I224" s="1308">
        <f t="shared" si="14"/>
        <v>0</v>
      </c>
      <c r="J224" s="1308">
        <f t="shared" si="15"/>
        <v>0</v>
      </c>
    </row>
    <row r="225" spans="1:10" ht="15" x14ac:dyDescent="0.25">
      <c r="A225" s="916">
        <v>202022706</v>
      </c>
      <c r="B225" s="917" t="s">
        <v>7802</v>
      </c>
      <c r="C225" s="1304">
        <v>0</v>
      </c>
      <c r="D225" s="1304">
        <v>0</v>
      </c>
      <c r="E225" s="1305">
        <v>0</v>
      </c>
      <c r="F225" s="1306">
        <v>0</v>
      </c>
      <c r="G225" s="1307" t="str">
        <f t="shared" si="12"/>
        <v>20202</v>
      </c>
      <c r="H225" s="1308">
        <f t="shared" si="13"/>
        <v>0</v>
      </c>
      <c r="I225" s="1308">
        <f t="shared" si="14"/>
        <v>0</v>
      </c>
      <c r="J225" s="1308">
        <f t="shared" si="15"/>
        <v>0</v>
      </c>
    </row>
    <row r="226" spans="1:10" ht="15" x14ac:dyDescent="0.25">
      <c r="A226" s="916">
        <v>202022801</v>
      </c>
      <c r="B226" s="917" t="s">
        <v>7803</v>
      </c>
      <c r="C226" s="1304">
        <v>0</v>
      </c>
      <c r="D226" s="1304">
        <v>0</v>
      </c>
      <c r="E226" s="1305">
        <v>0</v>
      </c>
      <c r="F226" s="1306">
        <v>0</v>
      </c>
      <c r="G226" s="1307" t="str">
        <f t="shared" si="12"/>
        <v>20202</v>
      </c>
      <c r="H226" s="1308">
        <f t="shared" si="13"/>
        <v>0</v>
      </c>
      <c r="I226" s="1308">
        <f t="shared" si="14"/>
        <v>0</v>
      </c>
      <c r="J226" s="1308">
        <f t="shared" si="15"/>
        <v>0</v>
      </c>
    </row>
    <row r="227" spans="1:10" ht="15" x14ac:dyDescent="0.25">
      <c r="A227" s="916">
        <v>202022815</v>
      </c>
      <c r="B227" s="917" t="s">
        <v>7804</v>
      </c>
      <c r="C227" s="1304">
        <v>0</v>
      </c>
      <c r="D227" s="1304">
        <v>0</v>
      </c>
      <c r="E227" s="1305">
        <v>0</v>
      </c>
      <c r="F227" s="1306">
        <v>0</v>
      </c>
      <c r="G227" s="1307" t="str">
        <f t="shared" si="12"/>
        <v>20202</v>
      </c>
      <c r="H227" s="1308">
        <f t="shared" si="13"/>
        <v>0</v>
      </c>
      <c r="I227" s="1308">
        <f t="shared" si="14"/>
        <v>0</v>
      </c>
      <c r="J227" s="1308">
        <f t="shared" si="15"/>
        <v>0</v>
      </c>
    </row>
    <row r="228" spans="1:10" ht="15" x14ac:dyDescent="0.25">
      <c r="A228" s="916">
        <v>202024600</v>
      </c>
      <c r="B228" s="917" t="s">
        <v>7805</v>
      </c>
      <c r="C228" s="1304">
        <v>0</v>
      </c>
      <c r="D228" s="1304">
        <v>0</v>
      </c>
      <c r="E228" s="1305">
        <v>0</v>
      </c>
      <c r="F228" s="1306">
        <v>0</v>
      </c>
      <c r="G228" s="1307" t="str">
        <f t="shared" si="12"/>
        <v>20202</v>
      </c>
      <c r="H228" s="1308">
        <f t="shared" si="13"/>
        <v>0</v>
      </c>
      <c r="I228" s="1308">
        <f t="shared" si="14"/>
        <v>0</v>
      </c>
      <c r="J228" s="1308">
        <f t="shared" si="15"/>
        <v>0</v>
      </c>
    </row>
    <row r="229" spans="1:10" ht="15" x14ac:dyDescent="0.25">
      <c r="A229" s="916">
        <v>202024610</v>
      </c>
      <c r="B229" s="917" t="s">
        <v>7806</v>
      </c>
      <c r="C229" s="1304">
        <v>0</v>
      </c>
      <c r="D229" s="1304">
        <v>0</v>
      </c>
      <c r="E229" s="1305">
        <v>0</v>
      </c>
      <c r="F229" s="1306">
        <v>0</v>
      </c>
      <c r="G229" s="1307" t="str">
        <f t="shared" si="12"/>
        <v>20202</v>
      </c>
      <c r="H229" s="1308">
        <f t="shared" si="13"/>
        <v>0</v>
      </c>
      <c r="I229" s="1308">
        <f t="shared" si="14"/>
        <v>0</v>
      </c>
      <c r="J229" s="1308">
        <f t="shared" si="15"/>
        <v>0</v>
      </c>
    </row>
    <row r="230" spans="1:10" ht="15" x14ac:dyDescent="0.25">
      <c r="A230" s="916">
        <v>202024611</v>
      </c>
      <c r="B230" s="917" t="s">
        <v>7807</v>
      </c>
      <c r="C230" s="1304">
        <v>0</v>
      </c>
      <c r="D230" s="1304">
        <v>0</v>
      </c>
      <c r="E230" s="1305">
        <v>0</v>
      </c>
      <c r="F230" s="1306">
        <v>0</v>
      </c>
      <c r="G230" s="1307" t="str">
        <f t="shared" si="12"/>
        <v>20202</v>
      </c>
      <c r="H230" s="1308">
        <f t="shared" si="13"/>
        <v>0</v>
      </c>
      <c r="I230" s="1308">
        <f t="shared" si="14"/>
        <v>0</v>
      </c>
      <c r="J230" s="1308">
        <f t="shared" si="15"/>
        <v>0</v>
      </c>
    </row>
    <row r="231" spans="1:10" ht="15" x14ac:dyDescent="0.25">
      <c r="A231" s="916">
        <v>202024618</v>
      </c>
      <c r="B231" s="917" t="s">
        <v>7808</v>
      </c>
      <c r="C231" s="1304">
        <v>0</v>
      </c>
      <c r="D231" s="1304">
        <v>0</v>
      </c>
      <c r="E231" s="1305">
        <v>0</v>
      </c>
      <c r="F231" s="1306">
        <v>0</v>
      </c>
      <c r="G231" s="1307" t="str">
        <f t="shared" si="12"/>
        <v>20202</v>
      </c>
      <c r="H231" s="1308">
        <f t="shared" si="13"/>
        <v>0</v>
      </c>
      <c r="I231" s="1308">
        <f t="shared" si="14"/>
        <v>0</v>
      </c>
      <c r="J231" s="1308">
        <f t="shared" si="15"/>
        <v>0</v>
      </c>
    </row>
    <row r="232" spans="1:10" ht="15" x14ac:dyDescent="0.25">
      <c r="A232" s="916">
        <v>202024619</v>
      </c>
      <c r="B232" s="917" t="s">
        <v>7809</v>
      </c>
      <c r="C232" s="1304">
        <v>0</v>
      </c>
      <c r="D232" s="1304">
        <v>0</v>
      </c>
      <c r="E232" s="1305">
        <v>0</v>
      </c>
      <c r="F232" s="1306">
        <v>0</v>
      </c>
      <c r="G232" s="1307" t="str">
        <f t="shared" si="12"/>
        <v>20202</v>
      </c>
      <c r="H232" s="1308">
        <f t="shared" si="13"/>
        <v>0</v>
      </c>
      <c r="I232" s="1308">
        <f t="shared" si="14"/>
        <v>0</v>
      </c>
      <c r="J232" s="1308">
        <f t="shared" si="15"/>
        <v>0</v>
      </c>
    </row>
    <row r="233" spans="1:10" ht="15" x14ac:dyDescent="0.25">
      <c r="A233" s="916">
        <v>202024622</v>
      </c>
      <c r="B233" s="917" t="s">
        <v>7810</v>
      </c>
      <c r="C233" s="1304">
        <v>0</v>
      </c>
      <c r="D233" s="1304">
        <v>0</v>
      </c>
      <c r="E233" s="1305">
        <v>0</v>
      </c>
      <c r="F233" s="1306">
        <v>0</v>
      </c>
      <c r="G233" s="1307" t="str">
        <f t="shared" si="12"/>
        <v>20202</v>
      </c>
      <c r="H233" s="1308">
        <f t="shared" si="13"/>
        <v>0</v>
      </c>
      <c r="I233" s="1308">
        <f t="shared" si="14"/>
        <v>0</v>
      </c>
      <c r="J233" s="1308">
        <f t="shared" si="15"/>
        <v>0</v>
      </c>
    </row>
    <row r="234" spans="1:10" ht="15" x14ac:dyDescent="0.25">
      <c r="A234" s="916">
        <v>202025016</v>
      </c>
      <c r="B234" s="917" t="s">
        <v>7811</v>
      </c>
      <c r="C234" s="1304">
        <v>0</v>
      </c>
      <c r="D234" s="1304">
        <v>0</v>
      </c>
      <c r="E234" s="1305">
        <v>0</v>
      </c>
      <c r="F234" s="1306">
        <v>0</v>
      </c>
      <c r="G234" s="1307" t="str">
        <f t="shared" si="12"/>
        <v>20202</v>
      </c>
      <c r="H234" s="1308">
        <f t="shared" si="13"/>
        <v>0</v>
      </c>
      <c r="I234" s="1308">
        <f t="shared" si="14"/>
        <v>0</v>
      </c>
      <c r="J234" s="1308">
        <f t="shared" si="15"/>
        <v>0</v>
      </c>
    </row>
    <row r="235" spans="1:10" ht="15" x14ac:dyDescent="0.25">
      <c r="A235" s="916">
        <v>202025144</v>
      </c>
      <c r="B235" s="917" t="s">
        <v>7812</v>
      </c>
      <c r="C235" s="1304">
        <v>0</v>
      </c>
      <c r="D235" s="1304">
        <v>0</v>
      </c>
      <c r="E235" s="1305">
        <v>0</v>
      </c>
      <c r="F235" s="1306">
        <v>0</v>
      </c>
      <c r="G235" s="1307" t="str">
        <f t="shared" si="12"/>
        <v>20202</v>
      </c>
      <c r="H235" s="1308">
        <f t="shared" si="13"/>
        <v>0</v>
      </c>
      <c r="I235" s="1308">
        <f t="shared" si="14"/>
        <v>0</v>
      </c>
      <c r="J235" s="1308">
        <f t="shared" si="15"/>
        <v>0</v>
      </c>
    </row>
    <row r="236" spans="1:10" ht="15" x14ac:dyDescent="0.25">
      <c r="A236" s="916">
        <v>202025145</v>
      </c>
      <c r="B236" s="917" t="s">
        <v>7813</v>
      </c>
      <c r="C236" s="1304">
        <v>0</v>
      </c>
      <c r="D236" s="1304">
        <v>0</v>
      </c>
      <c r="E236" s="1305">
        <v>0</v>
      </c>
      <c r="F236" s="1306">
        <v>0</v>
      </c>
      <c r="G236" s="1307" t="str">
        <f t="shared" si="12"/>
        <v>20202</v>
      </c>
      <c r="H236" s="1308">
        <f t="shared" si="13"/>
        <v>0</v>
      </c>
      <c r="I236" s="1308">
        <f t="shared" si="14"/>
        <v>0</v>
      </c>
      <c r="J236" s="1308">
        <f t="shared" si="15"/>
        <v>0</v>
      </c>
    </row>
    <row r="237" spans="1:10" ht="15" x14ac:dyDescent="0.25">
      <c r="A237" s="916">
        <v>202025147</v>
      </c>
      <c r="B237" s="917" t="s">
        <v>7814</v>
      </c>
      <c r="C237" s="1304">
        <v>0</v>
      </c>
      <c r="D237" s="1304">
        <v>0</v>
      </c>
      <c r="E237" s="1305">
        <v>0</v>
      </c>
      <c r="F237" s="1306">
        <v>0</v>
      </c>
      <c r="G237" s="1307" t="str">
        <f t="shared" si="12"/>
        <v>20202</v>
      </c>
      <c r="H237" s="1308">
        <f t="shared" si="13"/>
        <v>0</v>
      </c>
      <c r="I237" s="1308">
        <f t="shared" si="14"/>
        <v>0</v>
      </c>
      <c r="J237" s="1308">
        <f t="shared" si="15"/>
        <v>0</v>
      </c>
    </row>
    <row r="238" spans="1:10" ht="15" x14ac:dyDescent="0.25">
      <c r="A238" s="916">
        <v>202025155</v>
      </c>
      <c r="B238" s="917" t="s">
        <v>7815</v>
      </c>
      <c r="C238" s="1304">
        <v>0</v>
      </c>
      <c r="D238" s="1304">
        <v>0</v>
      </c>
      <c r="E238" s="1305">
        <v>0</v>
      </c>
      <c r="F238" s="1306">
        <v>0</v>
      </c>
      <c r="G238" s="1307" t="str">
        <f t="shared" si="12"/>
        <v>20202</v>
      </c>
      <c r="H238" s="1308">
        <f t="shared" si="13"/>
        <v>0</v>
      </c>
      <c r="I238" s="1308">
        <f t="shared" si="14"/>
        <v>0</v>
      </c>
      <c r="J238" s="1308">
        <f t="shared" si="15"/>
        <v>0</v>
      </c>
    </row>
    <row r="239" spans="1:10" ht="15" x14ac:dyDescent="0.25">
      <c r="A239" s="916">
        <v>202025176</v>
      </c>
      <c r="B239" s="917" t="s">
        <v>7816</v>
      </c>
      <c r="C239" s="1304">
        <v>0</v>
      </c>
      <c r="D239" s="1304">
        <v>0</v>
      </c>
      <c r="E239" s="1305">
        <v>0</v>
      </c>
      <c r="F239" s="1306">
        <v>0</v>
      </c>
      <c r="G239" s="1307" t="str">
        <f t="shared" si="12"/>
        <v>20202</v>
      </c>
      <c r="H239" s="1308">
        <f t="shared" si="13"/>
        <v>0</v>
      </c>
      <c r="I239" s="1308">
        <f t="shared" si="14"/>
        <v>0</v>
      </c>
      <c r="J239" s="1308">
        <f t="shared" si="15"/>
        <v>0</v>
      </c>
    </row>
    <row r="240" spans="1:10" ht="15" x14ac:dyDescent="0.25">
      <c r="A240" s="916">
        <v>202025177</v>
      </c>
      <c r="B240" s="917" t="s">
        <v>7817</v>
      </c>
      <c r="C240" s="1304">
        <v>0</v>
      </c>
      <c r="D240" s="1304">
        <v>0</v>
      </c>
      <c r="E240" s="1305">
        <v>0</v>
      </c>
      <c r="F240" s="1306">
        <v>0</v>
      </c>
      <c r="G240" s="1307" t="str">
        <f t="shared" si="12"/>
        <v>20202</v>
      </c>
      <c r="H240" s="1308">
        <f t="shared" si="13"/>
        <v>0</v>
      </c>
      <c r="I240" s="1308">
        <f t="shared" si="14"/>
        <v>0</v>
      </c>
      <c r="J240" s="1308">
        <f t="shared" si="15"/>
        <v>0</v>
      </c>
    </row>
    <row r="241" spans="1:10" ht="15" x14ac:dyDescent="0.25">
      <c r="A241" s="916">
        <v>202025180</v>
      </c>
      <c r="B241" s="917" t="s">
        <v>7818</v>
      </c>
      <c r="C241" s="1304">
        <v>0</v>
      </c>
      <c r="D241" s="1304">
        <v>0</v>
      </c>
      <c r="E241" s="1305">
        <v>0</v>
      </c>
      <c r="F241" s="1306">
        <v>0</v>
      </c>
      <c r="G241" s="1307" t="str">
        <f t="shared" si="12"/>
        <v>20202</v>
      </c>
      <c r="H241" s="1308">
        <f t="shared" si="13"/>
        <v>0</v>
      </c>
      <c r="I241" s="1308">
        <f t="shared" si="14"/>
        <v>0</v>
      </c>
      <c r="J241" s="1308">
        <f t="shared" si="15"/>
        <v>0</v>
      </c>
    </row>
    <row r="242" spans="1:10" ht="15" x14ac:dyDescent="0.25">
      <c r="A242" s="916">
        <v>202025182</v>
      </c>
      <c r="B242" s="917" t="s">
        <v>7819</v>
      </c>
      <c r="C242" s="1304">
        <v>0</v>
      </c>
      <c r="D242" s="1304">
        <v>0</v>
      </c>
      <c r="E242" s="1305">
        <v>0</v>
      </c>
      <c r="F242" s="1306">
        <v>0</v>
      </c>
      <c r="G242" s="1307" t="str">
        <f t="shared" si="12"/>
        <v>20202</v>
      </c>
      <c r="H242" s="1308">
        <f t="shared" si="13"/>
        <v>0</v>
      </c>
      <c r="I242" s="1308">
        <f t="shared" si="14"/>
        <v>0</v>
      </c>
      <c r="J242" s="1308">
        <f t="shared" si="15"/>
        <v>0</v>
      </c>
    </row>
    <row r="243" spans="1:10" ht="15" x14ac:dyDescent="0.25">
      <c r="A243" s="916">
        <v>202025188</v>
      </c>
      <c r="B243" s="917" t="s">
        <v>7820</v>
      </c>
      <c r="C243" s="1304">
        <v>0</v>
      </c>
      <c r="D243" s="1304">
        <v>0</v>
      </c>
      <c r="E243" s="1305">
        <v>0</v>
      </c>
      <c r="F243" s="1306">
        <v>0</v>
      </c>
      <c r="G243" s="1307" t="str">
        <f t="shared" si="12"/>
        <v>20202</v>
      </c>
      <c r="H243" s="1308">
        <f t="shared" si="13"/>
        <v>0</v>
      </c>
      <c r="I243" s="1308">
        <f t="shared" si="14"/>
        <v>0</v>
      </c>
      <c r="J243" s="1308">
        <f t="shared" si="15"/>
        <v>0</v>
      </c>
    </row>
    <row r="244" spans="1:10" ht="15" x14ac:dyDescent="0.25">
      <c r="A244" s="916">
        <v>202025189</v>
      </c>
      <c r="B244" s="917" t="s">
        <v>7821</v>
      </c>
      <c r="C244" s="1304">
        <v>0</v>
      </c>
      <c r="D244" s="1304">
        <v>0</v>
      </c>
      <c r="E244" s="1305">
        <v>0</v>
      </c>
      <c r="F244" s="1306">
        <v>0</v>
      </c>
      <c r="G244" s="1307" t="str">
        <f t="shared" si="12"/>
        <v>20202</v>
      </c>
      <c r="H244" s="1308">
        <f t="shared" si="13"/>
        <v>0</v>
      </c>
      <c r="I244" s="1308">
        <f t="shared" si="14"/>
        <v>0</v>
      </c>
      <c r="J244" s="1308">
        <f t="shared" si="15"/>
        <v>0</v>
      </c>
    </row>
    <row r="245" spans="1:10" ht="15" x14ac:dyDescent="0.25">
      <c r="A245" s="916">
        <v>202025190</v>
      </c>
      <c r="B245" s="917" t="s">
        <v>7822</v>
      </c>
      <c r="C245" s="1304">
        <v>0</v>
      </c>
      <c r="D245" s="1304">
        <v>0</v>
      </c>
      <c r="E245" s="1305">
        <v>0</v>
      </c>
      <c r="F245" s="1306">
        <v>0</v>
      </c>
      <c r="G245" s="1307" t="str">
        <f t="shared" si="12"/>
        <v>20202</v>
      </c>
      <c r="H245" s="1308">
        <f t="shared" si="13"/>
        <v>0</v>
      </c>
      <c r="I245" s="1308">
        <f t="shared" si="14"/>
        <v>0</v>
      </c>
      <c r="J245" s="1308">
        <f t="shared" si="15"/>
        <v>0</v>
      </c>
    </row>
    <row r="246" spans="1:10" ht="15" x14ac:dyDescent="0.25">
      <c r="A246" s="916">
        <v>202025516</v>
      </c>
      <c r="B246" s="917" t="s">
        <v>7823</v>
      </c>
      <c r="C246" s="1304">
        <v>0</v>
      </c>
      <c r="D246" s="1304">
        <v>0</v>
      </c>
      <c r="E246" s="1305">
        <v>0</v>
      </c>
      <c r="F246" s="1306">
        <v>0</v>
      </c>
      <c r="G246" s="1307" t="str">
        <f t="shared" si="12"/>
        <v>20202</v>
      </c>
      <c r="H246" s="1308">
        <f t="shared" si="13"/>
        <v>0</v>
      </c>
      <c r="I246" s="1308">
        <f t="shared" si="14"/>
        <v>0</v>
      </c>
      <c r="J246" s="1308">
        <f t="shared" si="15"/>
        <v>0</v>
      </c>
    </row>
    <row r="247" spans="1:10" ht="15" x14ac:dyDescent="0.25">
      <c r="A247" s="916">
        <v>202026010</v>
      </c>
      <c r="B247" s="917" t="s">
        <v>7824</v>
      </c>
      <c r="C247" s="1304">
        <v>0</v>
      </c>
      <c r="D247" s="1304">
        <v>0</v>
      </c>
      <c r="E247" s="1305">
        <v>0</v>
      </c>
      <c r="F247" s="1306">
        <v>0</v>
      </c>
      <c r="G247" s="1307" t="str">
        <f t="shared" si="12"/>
        <v>20202</v>
      </c>
      <c r="H247" s="1308">
        <f t="shared" si="13"/>
        <v>0</v>
      </c>
      <c r="I247" s="1308">
        <f t="shared" si="14"/>
        <v>0</v>
      </c>
      <c r="J247" s="1308">
        <f t="shared" si="15"/>
        <v>0</v>
      </c>
    </row>
    <row r="248" spans="1:10" ht="15" x14ac:dyDescent="0.25">
      <c r="A248" s="916">
        <v>202029051</v>
      </c>
      <c r="B248" s="917" t="s">
        <v>7825</v>
      </c>
      <c r="C248" s="1304">
        <v>0</v>
      </c>
      <c r="D248" s="1304">
        <v>0</v>
      </c>
      <c r="E248" s="1305">
        <v>0</v>
      </c>
      <c r="F248" s="1306">
        <v>0</v>
      </c>
      <c r="G248" s="1307" t="str">
        <f t="shared" si="12"/>
        <v>20202</v>
      </c>
      <c r="H248" s="1308">
        <f t="shared" si="13"/>
        <v>0</v>
      </c>
      <c r="I248" s="1308">
        <f t="shared" si="14"/>
        <v>0</v>
      </c>
      <c r="J248" s="1308">
        <f t="shared" si="15"/>
        <v>0</v>
      </c>
    </row>
    <row r="249" spans="1:10" ht="15" x14ac:dyDescent="0.25">
      <c r="A249" s="916">
        <v>202029053</v>
      </c>
      <c r="B249" s="917" t="s">
        <v>7826</v>
      </c>
      <c r="C249" s="1304">
        <v>0</v>
      </c>
      <c r="D249" s="1304">
        <v>0</v>
      </c>
      <c r="E249" s="1305">
        <v>0</v>
      </c>
      <c r="F249" s="1306">
        <v>0</v>
      </c>
      <c r="G249" s="1307" t="str">
        <f t="shared" si="12"/>
        <v>20202</v>
      </c>
      <c r="H249" s="1308">
        <f t="shared" si="13"/>
        <v>0</v>
      </c>
      <c r="I249" s="1308">
        <f t="shared" si="14"/>
        <v>0</v>
      </c>
      <c r="J249" s="1308">
        <f t="shared" si="15"/>
        <v>0</v>
      </c>
    </row>
    <row r="250" spans="1:10" ht="15" x14ac:dyDescent="0.25">
      <c r="A250" s="916">
        <v>202029054</v>
      </c>
      <c r="B250" s="917" t="s">
        <v>7827</v>
      </c>
      <c r="C250" s="1304">
        <v>0</v>
      </c>
      <c r="D250" s="1304">
        <v>0</v>
      </c>
      <c r="E250" s="1305">
        <v>0</v>
      </c>
      <c r="F250" s="1306">
        <v>0</v>
      </c>
      <c r="G250" s="1307" t="str">
        <f t="shared" si="12"/>
        <v>20202</v>
      </c>
      <c r="H250" s="1308">
        <f t="shared" si="13"/>
        <v>0</v>
      </c>
      <c r="I250" s="1308">
        <f t="shared" si="14"/>
        <v>0</v>
      </c>
      <c r="J250" s="1308">
        <f t="shared" si="15"/>
        <v>0</v>
      </c>
    </row>
    <row r="251" spans="1:10" ht="15" x14ac:dyDescent="0.25">
      <c r="A251" s="916">
        <v>202029076</v>
      </c>
      <c r="B251" s="917" t="s">
        <v>7828</v>
      </c>
      <c r="C251" s="1304">
        <v>0</v>
      </c>
      <c r="D251" s="1304">
        <v>0</v>
      </c>
      <c r="E251" s="1305">
        <v>0</v>
      </c>
      <c r="F251" s="1306">
        <v>0</v>
      </c>
      <c r="G251" s="1307" t="str">
        <f t="shared" si="12"/>
        <v>20202</v>
      </c>
      <c r="H251" s="1308">
        <f t="shared" si="13"/>
        <v>0</v>
      </c>
      <c r="I251" s="1308">
        <f t="shared" si="14"/>
        <v>0</v>
      </c>
      <c r="J251" s="1308">
        <f t="shared" si="15"/>
        <v>0</v>
      </c>
    </row>
    <row r="252" spans="1:10" ht="15" x14ac:dyDescent="0.25">
      <c r="A252" s="916">
        <v>202029077</v>
      </c>
      <c r="B252" s="917" t="s">
        <v>7829</v>
      </c>
      <c r="C252" s="1304">
        <v>0</v>
      </c>
      <c r="D252" s="1304">
        <v>0</v>
      </c>
      <c r="E252" s="1305">
        <v>0</v>
      </c>
      <c r="F252" s="1306">
        <v>0</v>
      </c>
      <c r="G252" s="1307" t="str">
        <f t="shared" si="12"/>
        <v>20202</v>
      </c>
      <c r="H252" s="1308">
        <f t="shared" si="13"/>
        <v>0</v>
      </c>
      <c r="I252" s="1308">
        <f t="shared" si="14"/>
        <v>0</v>
      </c>
      <c r="J252" s="1308">
        <f t="shared" si="15"/>
        <v>0</v>
      </c>
    </row>
    <row r="253" spans="1:10" ht="15" x14ac:dyDescent="0.25">
      <c r="A253" s="916">
        <v>202029200</v>
      </c>
      <c r="B253" s="917" t="s">
        <v>7830</v>
      </c>
      <c r="C253" s="1304">
        <v>0</v>
      </c>
      <c r="D253" s="1304">
        <v>0</v>
      </c>
      <c r="E253" s="1305">
        <v>0</v>
      </c>
      <c r="F253" s="1306">
        <v>0</v>
      </c>
      <c r="G253" s="1307" t="str">
        <f t="shared" si="12"/>
        <v>20202</v>
      </c>
      <c r="H253" s="1308">
        <f t="shared" si="13"/>
        <v>0</v>
      </c>
      <c r="I253" s="1308">
        <f t="shared" si="14"/>
        <v>0</v>
      </c>
      <c r="J253" s="1308">
        <f t="shared" si="15"/>
        <v>0</v>
      </c>
    </row>
    <row r="254" spans="1:10" ht="15" x14ac:dyDescent="0.25">
      <c r="A254" s="916">
        <v>202029207</v>
      </c>
      <c r="B254" s="917" t="s">
        <v>7831</v>
      </c>
      <c r="C254" s="1304">
        <v>0</v>
      </c>
      <c r="D254" s="1304">
        <v>0</v>
      </c>
      <c r="E254" s="1305">
        <v>0</v>
      </c>
      <c r="F254" s="1306">
        <v>0</v>
      </c>
      <c r="G254" s="1307" t="str">
        <f t="shared" si="12"/>
        <v>20202</v>
      </c>
      <c r="H254" s="1308">
        <f t="shared" si="13"/>
        <v>0</v>
      </c>
      <c r="I254" s="1308">
        <f t="shared" si="14"/>
        <v>0</v>
      </c>
      <c r="J254" s="1308">
        <f t="shared" si="15"/>
        <v>0</v>
      </c>
    </row>
    <row r="255" spans="1:10" ht="15" x14ac:dyDescent="0.25">
      <c r="A255" s="916">
        <v>202029212</v>
      </c>
      <c r="B255" s="917" t="s">
        <v>7832</v>
      </c>
      <c r="C255" s="1304">
        <v>0</v>
      </c>
      <c r="D255" s="1304">
        <v>0</v>
      </c>
      <c r="E255" s="1305">
        <v>0</v>
      </c>
      <c r="F255" s="1306">
        <v>0</v>
      </c>
      <c r="G255" s="1307" t="str">
        <f t="shared" si="12"/>
        <v>20202</v>
      </c>
      <c r="H255" s="1308">
        <f t="shared" si="13"/>
        <v>0</v>
      </c>
      <c r="I255" s="1308">
        <f t="shared" si="14"/>
        <v>0</v>
      </c>
      <c r="J255" s="1308">
        <f t="shared" si="15"/>
        <v>0</v>
      </c>
    </row>
    <row r="256" spans="1:10" ht="15" x14ac:dyDescent="0.25">
      <c r="A256" s="916">
        <v>202029800</v>
      </c>
      <c r="B256" s="917" t="s">
        <v>7833</v>
      </c>
      <c r="C256" s="1304">
        <v>0</v>
      </c>
      <c r="D256" s="1304">
        <v>0</v>
      </c>
      <c r="E256" s="1305">
        <v>0</v>
      </c>
      <c r="F256" s="1306">
        <v>0</v>
      </c>
      <c r="G256" s="1307" t="str">
        <f t="shared" si="12"/>
        <v>20202</v>
      </c>
      <c r="H256" s="1308">
        <f t="shared" si="13"/>
        <v>0</v>
      </c>
      <c r="I256" s="1308">
        <f t="shared" si="14"/>
        <v>0</v>
      </c>
      <c r="J256" s="1308">
        <f t="shared" si="15"/>
        <v>0</v>
      </c>
    </row>
    <row r="257" spans="1:10" ht="15" x14ac:dyDescent="0.25">
      <c r="A257" s="916">
        <v>202029805</v>
      </c>
      <c r="B257" s="917" t="s">
        <v>7834</v>
      </c>
      <c r="C257" s="1304">
        <v>0</v>
      </c>
      <c r="D257" s="1304">
        <v>0</v>
      </c>
      <c r="E257" s="1305">
        <v>0</v>
      </c>
      <c r="F257" s="1306">
        <v>0</v>
      </c>
      <c r="G257" s="1307" t="str">
        <f t="shared" si="12"/>
        <v>20202</v>
      </c>
      <c r="H257" s="1308">
        <f t="shared" si="13"/>
        <v>0</v>
      </c>
      <c r="I257" s="1308">
        <f t="shared" si="14"/>
        <v>0</v>
      </c>
      <c r="J257" s="1308">
        <f t="shared" si="15"/>
        <v>0</v>
      </c>
    </row>
    <row r="258" spans="1:10" ht="15" x14ac:dyDescent="0.25">
      <c r="A258" s="916">
        <v>202032000</v>
      </c>
      <c r="B258" s="917" t="s">
        <v>7835</v>
      </c>
      <c r="C258" s="1304">
        <v>0</v>
      </c>
      <c r="D258" s="1304">
        <v>0</v>
      </c>
      <c r="E258" s="1305">
        <v>0</v>
      </c>
      <c r="F258" s="1306">
        <v>0</v>
      </c>
      <c r="G258" s="1307" t="str">
        <f t="shared" si="12"/>
        <v>20203</v>
      </c>
      <c r="H258" s="1308">
        <f t="shared" si="13"/>
        <v>0</v>
      </c>
      <c r="I258" s="1308">
        <f t="shared" si="14"/>
        <v>0</v>
      </c>
      <c r="J258" s="1308">
        <f t="shared" si="15"/>
        <v>0</v>
      </c>
    </row>
    <row r="259" spans="1:10" ht="15" x14ac:dyDescent="0.25">
      <c r="A259" s="916">
        <v>202032500</v>
      </c>
      <c r="B259" s="917" t="s">
        <v>7836</v>
      </c>
      <c r="C259" s="1304">
        <v>0</v>
      </c>
      <c r="D259" s="1304">
        <v>0</v>
      </c>
      <c r="E259" s="1305">
        <v>0</v>
      </c>
      <c r="F259" s="1306">
        <v>0</v>
      </c>
      <c r="G259" s="1307" t="str">
        <f t="shared" si="12"/>
        <v>20203</v>
      </c>
      <c r="H259" s="1308">
        <f t="shared" si="13"/>
        <v>0</v>
      </c>
      <c r="I259" s="1308">
        <f t="shared" si="14"/>
        <v>0</v>
      </c>
      <c r="J259" s="1308">
        <f t="shared" si="15"/>
        <v>0</v>
      </c>
    </row>
    <row r="260" spans="1:10" ht="15" x14ac:dyDescent="0.25">
      <c r="A260" s="916">
        <v>202032520</v>
      </c>
      <c r="B260" s="917" t="s">
        <v>7837</v>
      </c>
      <c r="C260" s="1304">
        <v>0</v>
      </c>
      <c r="D260" s="1304">
        <v>0</v>
      </c>
      <c r="E260" s="1305">
        <v>0</v>
      </c>
      <c r="F260" s="1306">
        <v>0</v>
      </c>
      <c r="G260" s="1307" t="str">
        <f t="shared" si="12"/>
        <v>20203</v>
      </c>
      <c r="H260" s="1308">
        <f t="shared" si="13"/>
        <v>0</v>
      </c>
      <c r="I260" s="1308">
        <f t="shared" si="14"/>
        <v>0</v>
      </c>
      <c r="J260" s="1308">
        <f t="shared" si="15"/>
        <v>0</v>
      </c>
    </row>
    <row r="261" spans="1:10" ht="15" x14ac:dyDescent="0.25">
      <c r="A261" s="916">
        <v>202032524</v>
      </c>
      <c r="B261" s="917" t="s">
        <v>7838</v>
      </c>
      <c r="C261" s="1304">
        <v>0</v>
      </c>
      <c r="D261" s="1304">
        <v>0</v>
      </c>
      <c r="E261" s="1305">
        <v>0</v>
      </c>
      <c r="F261" s="1306">
        <v>0</v>
      </c>
      <c r="G261" s="1307" t="str">
        <f t="shared" si="12"/>
        <v>20203</v>
      </c>
      <c r="H261" s="1308">
        <f t="shared" si="13"/>
        <v>0</v>
      </c>
      <c r="I261" s="1308">
        <f t="shared" si="14"/>
        <v>0</v>
      </c>
      <c r="J261" s="1308">
        <f t="shared" si="15"/>
        <v>0</v>
      </c>
    </row>
    <row r="262" spans="1:10" ht="15" x14ac:dyDescent="0.25">
      <c r="A262" s="916">
        <v>202032801</v>
      </c>
      <c r="B262" s="917"/>
      <c r="C262" s="1304">
        <v>0</v>
      </c>
      <c r="D262" s="1304">
        <v>0</v>
      </c>
      <c r="E262" s="1305">
        <v>0</v>
      </c>
      <c r="F262" s="1306">
        <v>0</v>
      </c>
      <c r="G262" s="1307" t="str">
        <f t="shared" si="12"/>
        <v>20203</v>
      </c>
      <c r="H262" s="1308">
        <f t="shared" si="13"/>
        <v>0</v>
      </c>
      <c r="I262" s="1308">
        <f t="shared" si="14"/>
        <v>0</v>
      </c>
      <c r="J262" s="1308">
        <f t="shared" si="15"/>
        <v>0</v>
      </c>
    </row>
    <row r="263" spans="1:10" ht="15" x14ac:dyDescent="0.25">
      <c r="A263" s="916">
        <v>202032900</v>
      </c>
      <c r="B263" s="917"/>
      <c r="C263" s="1304">
        <v>0</v>
      </c>
      <c r="D263" s="1304">
        <v>0</v>
      </c>
      <c r="E263" s="1305">
        <v>0</v>
      </c>
      <c r="F263" s="1306">
        <v>0</v>
      </c>
      <c r="G263" s="1307" t="str">
        <f t="shared" si="12"/>
        <v>20203</v>
      </c>
      <c r="H263" s="1308">
        <f t="shared" si="13"/>
        <v>0</v>
      </c>
      <c r="I263" s="1308">
        <f t="shared" si="14"/>
        <v>0</v>
      </c>
      <c r="J263" s="1308">
        <f t="shared" si="15"/>
        <v>0</v>
      </c>
    </row>
    <row r="264" spans="1:10" ht="15" x14ac:dyDescent="0.25">
      <c r="A264" s="916">
        <v>202034610</v>
      </c>
      <c r="B264" s="917" t="s">
        <v>7839</v>
      </c>
      <c r="C264" s="1304">
        <v>0</v>
      </c>
      <c r="D264" s="1304">
        <v>0</v>
      </c>
      <c r="E264" s="1305">
        <v>0</v>
      </c>
      <c r="F264" s="1306">
        <v>0</v>
      </c>
      <c r="G264" s="1307" t="str">
        <f t="shared" ref="G264:G327" si="16">LEFT(A264,5)</f>
        <v>20203</v>
      </c>
      <c r="H264" s="1308">
        <f t="shared" ref="H264:H327" si="17">SUMIF(G:G,G264,D:D)</f>
        <v>0</v>
      </c>
      <c r="I264" s="1308">
        <f t="shared" ref="I264:I327" si="18">SUMIF(G:G,G264,E:E)</f>
        <v>0</v>
      </c>
      <c r="J264" s="1308">
        <f t="shared" ref="J264:J327" si="19">SUMIF(G:G,G264,C:C)</f>
        <v>0</v>
      </c>
    </row>
    <row r="265" spans="1:10" ht="15" x14ac:dyDescent="0.25">
      <c r="A265" s="916">
        <v>202034611</v>
      </c>
      <c r="B265" s="917" t="s">
        <v>7840</v>
      </c>
      <c r="C265" s="1304">
        <v>0</v>
      </c>
      <c r="D265" s="1304">
        <v>0</v>
      </c>
      <c r="E265" s="1305">
        <v>0</v>
      </c>
      <c r="F265" s="1306">
        <v>0</v>
      </c>
      <c r="G265" s="1307" t="str">
        <f t="shared" si="16"/>
        <v>20203</v>
      </c>
      <c r="H265" s="1308">
        <f t="shared" si="17"/>
        <v>0</v>
      </c>
      <c r="I265" s="1308">
        <f t="shared" si="18"/>
        <v>0</v>
      </c>
      <c r="J265" s="1308">
        <f t="shared" si="19"/>
        <v>0</v>
      </c>
    </row>
    <row r="266" spans="1:10" ht="15" x14ac:dyDescent="0.25">
      <c r="A266" s="916">
        <v>202035016</v>
      </c>
      <c r="B266" s="917" t="s">
        <v>7841</v>
      </c>
      <c r="C266" s="1304">
        <v>0</v>
      </c>
      <c r="D266" s="1304">
        <v>0</v>
      </c>
      <c r="E266" s="1305">
        <v>0</v>
      </c>
      <c r="F266" s="1306">
        <v>0</v>
      </c>
      <c r="G266" s="1307" t="str">
        <f t="shared" si="16"/>
        <v>20203</v>
      </c>
      <c r="H266" s="1308">
        <f t="shared" si="17"/>
        <v>0</v>
      </c>
      <c r="I266" s="1308">
        <f t="shared" si="18"/>
        <v>0</v>
      </c>
      <c r="J266" s="1308">
        <f t="shared" si="19"/>
        <v>0</v>
      </c>
    </row>
    <row r="267" spans="1:10" ht="15" x14ac:dyDescent="0.25">
      <c r="A267" s="916">
        <v>202035305</v>
      </c>
      <c r="B267" s="917"/>
      <c r="C267" s="1304">
        <v>0</v>
      </c>
      <c r="D267" s="1304">
        <v>0</v>
      </c>
      <c r="E267" s="1305">
        <v>0</v>
      </c>
      <c r="F267" s="1306">
        <v>0</v>
      </c>
      <c r="G267" s="1307" t="str">
        <f t="shared" si="16"/>
        <v>20203</v>
      </c>
      <c r="H267" s="1308">
        <f t="shared" si="17"/>
        <v>0</v>
      </c>
      <c r="I267" s="1308">
        <f t="shared" si="18"/>
        <v>0</v>
      </c>
      <c r="J267" s="1308">
        <f t="shared" si="19"/>
        <v>0</v>
      </c>
    </row>
    <row r="268" spans="1:10" ht="15" x14ac:dyDescent="0.25">
      <c r="A268" s="916">
        <v>202035339</v>
      </c>
      <c r="B268" s="917"/>
      <c r="C268" s="1304">
        <v>0</v>
      </c>
      <c r="D268" s="1304">
        <v>0</v>
      </c>
      <c r="E268" s="1305">
        <v>0</v>
      </c>
      <c r="F268" s="1306">
        <v>0</v>
      </c>
      <c r="G268" s="1307" t="str">
        <f t="shared" si="16"/>
        <v>20203</v>
      </c>
      <c r="H268" s="1308">
        <f t="shared" si="17"/>
        <v>0</v>
      </c>
      <c r="I268" s="1308">
        <f t="shared" si="18"/>
        <v>0</v>
      </c>
      <c r="J268" s="1308">
        <f t="shared" si="19"/>
        <v>0</v>
      </c>
    </row>
    <row r="269" spans="1:10" ht="15" x14ac:dyDescent="0.25">
      <c r="A269" s="916">
        <v>202035520</v>
      </c>
      <c r="B269" s="917" t="s">
        <v>7842</v>
      </c>
      <c r="C269" s="1304">
        <v>0</v>
      </c>
      <c r="D269" s="1304">
        <v>0</v>
      </c>
      <c r="E269" s="1305">
        <v>0</v>
      </c>
      <c r="F269" s="1306">
        <v>0</v>
      </c>
      <c r="G269" s="1307" t="str">
        <f t="shared" si="16"/>
        <v>20203</v>
      </c>
      <c r="H269" s="1308">
        <f t="shared" si="17"/>
        <v>0</v>
      </c>
      <c r="I269" s="1308">
        <f t="shared" si="18"/>
        <v>0</v>
      </c>
      <c r="J269" s="1308">
        <f t="shared" si="19"/>
        <v>0</v>
      </c>
    </row>
    <row r="270" spans="1:10" ht="15" x14ac:dyDescent="0.25">
      <c r="A270" s="916">
        <v>202039200</v>
      </c>
      <c r="B270" s="917" t="s">
        <v>7843</v>
      </c>
      <c r="C270" s="1304">
        <v>0</v>
      </c>
      <c r="D270" s="1304">
        <v>0</v>
      </c>
      <c r="E270" s="1305">
        <v>0</v>
      </c>
      <c r="F270" s="1306">
        <v>0</v>
      </c>
      <c r="G270" s="1307" t="str">
        <f t="shared" si="16"/>
        <v>20203</v>
      </c>
      <c r="H270" s="1308">
        <f t="shared" si="17"/>
        <v>0</v>
      </c>
      <c r="I270" s="1308">
        <f t="shared" si="18"/>
        <v>0</v>
      </c>
      <c r="J270" s="1308">
        <f t="shared" si="19"/>
        <v>0</v>
      </c>
    </row>
    <row r="271" spans="1:10" ht="15" x14ac:dyDescent="0.25">
      <c r="A271" s="916">
        <v>202039805</v>
      </c>
      <c r="B271" s="917"/>
      <c r="C271" s="1304">
        <v>0</v>
      </c>
      <c r="D271" s="1304">
        <v>0</v>
      </c>
      <c r="E271" s="1305">
        <v>0</v>
      </c>
      <c r="F271" s="1306">
        <v>0</v>
      </c>
      <c r="G271" s="1307" t="str">
        <f t="shared" si="16"/>
        <v>20203</v>
      </c>
      <c r="H271" s="1308">
        <f t="shared" si="17"/>
        <v>0</v>
      </c>
      <c r="I271" s="1308">
        <f t="shared" si="18"/>
        <v>0</v>
      </c>
      <c r="J271" s="1308">
        <f t="shared" si="19"/>
        <v>0</v>
      </c>
    </row>
    <row r="272" spans="1:10" ht="15" x14ac:dyDescent="0.25">
      <c r="A272" s="916">
        <v>202050100</v>
      </c>
      <c r="B272" s="917" t="s">
        <v>7844</v>
      </c>
      <c r="C272" s="1304">
        <v>0</v>
      </c>
      <c r="D272" s="1304">
        <v>0</v>
      </c>
      <c r="E272" s="1305">
        <v>0</v>
      </c>
      <c r="F272" s="1306">
        <v>0</v>
      </c>
      <c r="G272" s="1307" t="str">
        <f t="shared" si="16"/>
        <v>20205</v>
      </c>
      <c r="H272" s="1308">
        <f t="shared" si="17"/>
        <v>0</v>
      </c>
      <c r="I272" s="1308">
        <f t="shared" si="18"/>
        <v>0</v>
      </c>
      <c r="J272" s="1308">
        <f t="shared" si="19"/>
        <v>0</v>
      </c>
    </row>
    <row r="273" spans="1:10" ht="15" x14ac:dyDescent="0.25">
      <c r="A273" s="916">
        <v>202050101</v>
      </c>
      <c r="B273" s="917" t="s">
        <v>7845</v>
      </c>
      <c r="C273" s="1304">
        <v>0</v>
      </c>
      <c r="D273" s="1304">
        <v>0</v>
      </c>
      <c r="E273" s="1305">
        <v>0</v>
      </c>
      <c r="F273" s="1306">
        <v>0</v>
      </c>
      <c r="G273" s="1307" t="str">
        <f t="shared" si="16"/>
        <v>20205</v>
      </c>
      <c r="H273" s="1308">
        <f t="shared" si="17"/>
        <v>0</v>
      </c>
      <c r="I273" s="1308">
        <f t="shared" si="18"/>
        <v>0</v>
      </c>
      <c r="J273" s="1308">
        <f t="shared" si="19"/>
        <v>0</v>
      </c>
    </row>
    <row r="274" spans="1:10" ht="15" x14ac:dyDescent="0.25">
      <c r="A274" s="916">
        <v>202050102</v>
      </c>
      <c r="B274" s="917" t="s">
        <v>7846</v>
      </c>
      <c r="C274" s="1304">
        <v>0</v>
      </c>
      <c r="D274" s="1304">
        <v>0</v>
      </c>
      <c r="E274" s="1305">
        <v>0</v>
      </c>
      <c r="F274" s="1306">
        <v>0</v>
      </c>
      <c r="G274" s="1307" t="str">
        <f t="shared" si="16"/>
        <v>20205</v>
      </c>
      <c r="H274" s="1308">
        <f t="shared" si="17"/>
        <v>0</v>
      </c>
      <c r="I274" s="1308">
        <f t="shared" si="18"/>
        <v>0</v>
      </c>
      <c r="J274" s="1308">
        <f t="shared" si="19"/>
        <v>0</v>
      </c>
    </row>
    <row r="275" spans="1:10" ht="15" x14ac:dyDescent="0.25">
      <c r="A275" s="916">
        <v>202050120</v>
      </c>
      <c r="B275" s="917" t="s">
        <v>7847</v>
      </c>
      <c r="C275" s="1304">
        <v>0</v>
      </c>
      <c r="D275" s="1304">
        <v>0</v>
      </c>
      <c r="E275" s="1305">
        <v>0</v>
      </c>
      <c r="F275" s="1306">
        <v>0</v>
      </c>
      <c r="G275" s="1307" t="str">
        <f t="shared" si="16"/>
        <v>20205</v>
      </c>
      <c r="H275" s="1308">
        <f t="shared" si="17"/>
        <v>0</v>
      </c>
      <c r="I275" s="1308">
        <f t="shared" si="18"/>
        <v>0</v>
      </c>
      <c r="J275" s="1308">
        <f t="shared" si="19"/>
        <v>0</v>
      </c>
    </row>
    <row r="276" spans="1:10" ht="15" x14ac:dyDescent="0.25">
      <c r="A276" s="916">
        <v>202050800</v>
      </c>
      <c r="B276" s="917" t="s">
        <v>7848</v>
      </c>
      <c r="C276" s="1304">
        <v>0</v>
      </c>
      <c r="D276" s="1304">
        <v>0</v>
      </c>
      <c r="E276" s="1305">
        <v>0</v>
      </c>
      <c r="F276" s="1306">
        <v>0</v>
      </c>
      <c r="G276" s="1307" t="str">
        <f t="shared" si="16"/>
        <v>20205</v>
      </c>
      <c r="H276" s="1308">
        <f t="shared" si="17"/>
        <v>0</v>
      </c>
      <c r="I276" s="1308">
        <f t="shared" si="18"/>
        <v>0</v>
      </c>
      <c r="J276" s="1308">
        <f t="shared" si="19"/>
        <v>0</v>
      </c>
    </row>
    <row r="277" spans="1:10" ht="15" x14ac:dyDescent="0.25">
      <c r="A277" s="916">
        <v>202050930</v>
      </c>
      <c r="B277" s="917" t="s">
        <v>7849</v>
      </c>
      <c r="C277" s="1304">
        <v>0</v>
      </c>
      <c r="D277" s="1304">
        <v>0</v>
      </c>
      <c r="E277" s="1305">
        <v>0</v>
      </c>
      <c r="F277" s="1306">
        <v>0</v>
      </c>
      <c r="G277" s="1307" t="str">
        <f t="shared" si="16"/>
        <v>20205</v>
      </c>
      <c r="H277" s="1308">
        <f t="shared" si="17"/>
        <v>0</v>
      </c>
      <c r="I277" s="1308">
        <f t="shared" si="18"/>
        <v>0</v>
      </c>
      <c r="J277" s="1308">
        <f t="shared" si="19"/>
        <v>0</v>
      </c>
    </row>
    <row r="278" spans="1:10" ht="15" x14ac:dyDescent="0.25">
      <c r="A278" s="916">
        <v>202051400</v>
      </c>
      <c r="B278" s="917" t="s">
        <v>7850</v>
      </c>
      <c r="C278" s="1304">
        <v>0</v>
      </c>
      <c r="D278" s="1304">
        <v>0</v>
      </c>
      <c r="E278" s="1305">
        <v>0</v>
      </c>
      <c r="F278" s="1306">
        <v>0</v>
      </c>
      <c r="G278" s="1307" t="str">
        <f t="shared" si="16"/>
        <v>20205</v>
      </c>
      <c r="H278" s="1308">
        <f t="shared" si="17"/>
        <v>0</v>
      </c>
      <c r="I278" s="1308">
        <f t="shared" si="18"/>
        <v>0</v>
      </c>
      <c r="J278" s="1308">
        <f t="shared" si="19"/>
        <v>0</v>
      </c>
    </row>
    <row r="279" spans="1:10" ht="15" x14ac:dyDescent="0.25">
      <c r="A279" s="916">
        <v>202051402</v>
      </c>
      <c r="B279" s="917" t="s">
        <v>7851</v>
      </c>
      <c r="C279" s="1304">
        <v>0</v>
      </c>
      <c r="D279" s="1304">
        <v>0</v>
      </c>
      <c r="E279" s="1305">
        <v>0</v>
      </c>
      <c r="F279" s="1306">
        <v>0</v>
      </c>
      <c r="G279" s="1307" t="str">
        <f t="shared" si="16"/>
        <v>20205</v>
      </c>
      <c r="H279" s="1308">
        <f t="shared" si="17"/>
        <v>0</v>
      </c>
      <c r="I279" s="1308">
        <f t="shared" si="18"/>
        <v>0</v>
      </c>
      <c r="J279" s="1308">
        <f t="shared" si="19"/>
        <v>0</v>
      </c>
    </row>
    <row r="280" spans="1:10" ht="15" x14ac:dyDescent="0.25">
      <c r="A280" s="916">
        <v>202051500</v>
      </c>
      <c r="B280" s="917" t="s">
        <v>7852</v>
      </c>
      <c r="C280" s="1304">
        <v>0</v>
      </c>
      <c r="D280" s="1304">
        <v>0</v>
      </c>
      <c r="E280" s="1305">
        <v>0</v>
      </c>
      <c r="F280" s="1306">
        <v>0</v>
      </c>
      <c r="G280" s="1307" t="str">
        <f t="shared" si="16"/>
        <v>20205</v>
      </c>
      <c r="H280" s="1308">
        <f t="shared" si="17"/>
        <v>0</v>
      </c>
      <c r="I280" s="1308">
        <f t="shared" si="18"/>
        <v>0</v>
      </c>
      <c r="J280" s="1308">
        <f t="shared" si="19"/>
        <v>0</v>
      </c>
    </row>
    <row r="281" spans="1:10" ht="15" x14ac:dyDescent="0.25">
      <c r="A281" s="916">
        <v>202051502</v>
      </c>
      <c r="B281" s="917" t="s">
        <v>7853</v>
      </c>
      <c r="C281" s="1304">
        <v>0</v>
      </c>
      <c r="D281" s="1304">
        <v>0</v>
      </c>
      <c r="E281" s="1305">
        <v>0</v>
      </c>
      <c r="F281" s="1306">
        <v>0</v>
      </c>
      <c r="G281" s="1307" t="str">
        <f t="shared" si="16"/>
        <v>20205</v>
      </c>
      <c r="H281" s="1308">
        <f t="shared" si="17"/>
        <v>0</v>
      </c>
      <c r="I281" s="1308">
        <f t="shared" si="18"/>
        <v>0</v>
      </c>
      <c r="J281" s="1308">
        <f t="shared" si="19"/>
        <v>0</v>
      </c>
    </row>
    <row r="282" spans="1:10" ht="15" x14ac:dyDescent="0.25">
      <c r="A282" s="916">
        <v>202051620</v>
      </c>
      <c r="B282" s="917" t="s">
        <v>7854</v>
      </c>
      <c r="C282" s="1304">
        <v>0</v>
      </c>
      <c r="D282" s="1304">
        <v>0</v>
      </c>
      <c r="E282" s="1305">
        <v>0</v>
      </c>
      <c r="F282" s="1306">
        <v>0</v>
      </c>
      <c r="G282" s="1307" t="str">
        <f t="shared" si="16"/>
        <v>20205</v>
      </c>
      <c r="H282" s="1308">
        <f t="shared" si="17"/>
        <v>0</v>
      </c>
      <c r="I282" s="1308">
        <f t="shared" si="18"/>
        <v>0</v>
      </c>
      <c r="J282" s="1308">
        <f t="shared" si="19"/>
        <v>0</v>
      </c>
    </row>
    <row r="283" spans="1:10" ht="15" x14ac:dyDescent="0.25">
      <c r="A283" s="916">
        <v>202052471</v>
      </c>
      <c r="B283" s="917" t="s">
        <v>7855</v>
      </c>
      <c r="C283" s="1304">
        <v>0</v>
      </c>
      <c r="D283" s="1304">
        <v>0</v>
      </c>
      <c r="E283" s="1305">
        <v>0</v>
      </c>
      <c r="F283" s="1306">
        <v>0</v>
      </c>
      <c r="G283" s="1307" t="str">
        <f t="shared" si="16"/>
        <v>20205</v>
      </c>
      <c r="H283" s="1308">
        <f t="shared" si="17"/>
        <v>0</v>
      </c>
      <c r="I283" s="1308">
        <f t="shared" si="18"/>
        <v>0</v>
      </c>
      <c r="J283" s="1308">
        <f t="shared" si="19"/>
        <v>0</v>
      </c>
    </row>
    <row r="284" spans="1:10" ht="15" x14ac:dyDescent="0.25">
      <c r="A284" s="916">
        <v>202052500</v>
      </c>
      <c r="B284" s="917" t="s">
        <v>7856</v>
      </c>
      <c r="C284" s="1304">
        <v>0</v>
      </c>
      <c r="D284" s="1304">
        <v>0</v>
      </c>
      <c r="E284" s="1305">
        <v>0</v>
      </c>
      <c r="F284" s="1306">
        <v>0</v>
      </c>
      <c r="G284" s="1307" t="str">
        <f t="shared" si="16"/>
        <v>20205</v>
      </c>
      <c r="H284" s="1308">
        <f t="shared" si="17"/>
        <v>0</v>
      </c>
      <c r="I284" s="1308">
        <f t="shared" si="18"/>
        <v>0</v>
      </c>
      <c r="J284" s="1308">
        <f t="shared" si="19"/>
        <v>0</v>
      </c>
    </row>
    <row r="285" spans="1:10" ht="15" x14ac:dyDescent="0.25">
      <c r="A285" s="916">
        <v>202052510</v>
      </c>
      <c r="B285" s="917" t="s">
        <v>7857</v>
      </c>
      <c r="C285" s="1304">
        <v>0</v>
      </c>
      <c r="D285" s="1304">
        <v>0</v>
      </c>
      <c r="E285" s="1305">
        <v>0</v>
      </c>
      <c r="F285" s="1306">
        <v>0</v>
      </c>
      <c r="G285" s="1307" t="str">
        <f t="shared" si="16"/>
        <v>20205</v>
      </c>
      <c r="H285" s="1308">
        <f t="shared" si="17"/>
        <v>0</v>
      </c>
      <c r="I285" s="1308">
        <f t="shared" si="18"/>
        <v>0</v>
      </c>
      <c r="J285" s="1308">
        <f t="shared" si="19"/>
        <v>0</v>
      </c>
    </row>
    <row r="286" spans="1:10" ht="15" x14ac:dyDescent="0.25">
      <c r="A286" s="916">
        <v>202052703</v>
      </c>
      <c r="B286" s="917" t="s">
        <v>7858</v>
      </c>
      <c r="C286" s="1304">
        <v>0</v>
      </c>
      <c r="D286" s="1304">
        <v>0</v>
      </c>
      <c r="E286" s="1305">
        <v>0</v>
      </c>
      <c r="F286" s="1306">
        <v>0</v>
      </c>
      <c r="G286" s="1307" t="str">
        <f t="shared" si="16"/>
        <v>20205</v>
      </c>
      <c r="H286" s="1308">
        <f t="shared" si="17"/>
        <v>0</v>
      </c>
      <c r="I286" s="1308">
        <f t="shared" si="18"/>
        <v>0</v>
      </c>
      <c r="J286" s="1308">
        <f t="shared" si="19"/>
        <v>0</v>
      </c>
    </row>
    <row r="287" spans="1:10" ht="15" x14ac:dyDescent="0.25">
      <c r="A287" s="916">
        <v>202052711</v>
      </c>
      <c r="B287" s="917" t="s">
        <v>7859</v>
      </c>
      <c r="C287" s="1304">
        <v>0</v>
      </c>
      <c r="D287" s="1304">
        <v>0</v>
      </c>
      <c r="E287" s="1305">
        <v>0</v>
      </c>
      <c r="F287" s="1306">
        <v>0</v>
      </c>
      <c r="G287" s="1307" t="str">
        <f t="shared" si="16"/>
        <v>20205</v>
      </c>
      <c r="H287" s="1308">
        <f t="shared" si="17"/>
        <v>0</v>
      </c>
      <c r="I287" s="1308">
        <f t="shared" si="18"/>
        <v>0</v>
      </c>
      <c r="J287" s="1308">
        <f t="shared" si="19"/>
        <v>0</v>
      </c>
    </row>
    <row r="288" spans="1:10" ht="15" x14ac:dyDescent="0.25">
      <c r="A288" s="916">
        <v>202052713</v>
      </c>
      <c r="B288" s="917" t="s">
        <v>7860</v>
      </c>
      <c r="C288" s="1304">
        <v>0</v>
      </c>
      <c r="D288" s="1304">
        <v>0</v>
      </c>
      <c r="E288" s="1305">
        <v>0</v>
      </c>
      <c r="F288" s="1306">
        <v>0</v>
      </c>
      <c r="G288" s="1307" t="str">
        <f t="shared" si="16"/>
        <v>20205</v>
      </c>
      <c r="H288" s="1308">
        <f t="shared" si="17"/>
        <v>0</v>
      </c>
      <c r="I288" s="1308">
        <f t="shared" si="18"/>
        <v>0</v>
      </c>
      <c r="J288" s="1308">
        <f t="shared" si="19"/>
        <v>0</v>
      </c>
    </row>
    <row r="289" spans="1:10" ht="15" x14ac:dyDescent="0.25">
      <c r="A289" s="916">
        <v>300060100</v>
      </c>
      <c r="B289" s="917" t="s">
        <v>395</v>
      </c>
      <c r="C289" s="1304">
        <v>42119.26</v>
      </c>
      <c r="D289" s="1304">
        <v>37783</v>
      </c>
      <c r="E289" s="1305">
        <v>0</v>
      </c>
      <c r="F289" s="1306">
        <v>42119</v>
      </c>
      <c r="G289" s="1307" t="str">
        <f t="shared" si="16"/>
        <v>30006</v>
      </c>
      <c r="H289" s="1308">
        <f t="shared" si="17"/>
        <v>52283</v>
      </c>
      <c r="I289" s="1308">
        <f t="shared" si="18"/>
        <v>0</v>
      </c>
      <c r="J289" s="1308">
        <f t="shared" si="19"/>
        <v>50985.86</v>
      </c>
    </row>
    <row r="290" spans="1:10" ht="15" x14ac:dyDescent="0.25">
      <c r="A290" s="916">
        <v>300060101</v>
      </c>
      <c r="B290" s="917" t="s">
        <v>397</v>
      </c>
      <c r="C290" s="1304">
        <v>0</v>
      </c>
      <c r="D290" s="1304">
        <v>0</v>
      </c>
      <c r="E290" s="1305">
        <v>0</v>
      </c>
      <c r="F290" s="1306">
        <v>0</v>
      </c>
      <c r="G290" s="1307" t="str">
        <f t="shared" si="16"/>
        <v>30006</v>
      </c>
      <c r="H290" s="1308">
        <f t="shared" si="17"/>
        <v>52283</v>
      </c>
      <c r="I290" s="1308">
        <f t="shared" si="18"/>
        <v>0</v>
      </c>
      <c r="J290" s="1308">
        <f t="shared" si="19"/>
        <v>50985.86</v>
      </c>
    </row>
    <row r="291" spans="1:10" ht="15" x14ac:dyDescent="0.25">
      <c r="A291" s="916">
        <v>300060102</v>
      </c>
      <c r="B291" s="917" t="s">
        <v>399</v>
      </c>
      <c r="C291" s="1304">
        <v>0</v>
      </c>
      <c r="D291" s="1304">
        <v>0</v>
      </c>
      <c r="E291" s="1305">
        <v>0</v>
      </c>
      <c r="F291" s="1306">
        <v>0</v>
      </c>
      <c r="G291" s="1307" t="str">
        <f t="shared" si="16"/>
        <v>30006</v>
      </c>
      <c r="H291" s="1308">
        <f t="shared" si="17"/>
        <v>52283</v>
      </c>
      <c r="I291" s="1308">
        <f t="shared" si="18"/>
        <v>0</v>
      </c>
      <c r="J291" s="1308">
        <f t="shared" si="19"/>
        <v>50985.86</v>
      </c>
    </row>
    <row r="292" spans="1:10" ht="15" x14ac:dyDescent="0.25">
      <c r="A292" s="916">
        <v>300060103</v>
      </c>
      <c r="B292" s="917" t="s">
        <v>2783</v>
      </c>
      <c r="C292" s="1304">
        <v>0</v>
      </c>
      <c r="D292" s="1304">
        <v>0</v>
      </c>
      <c r="E292" s="1305">
        <v>0</v>
      </c>
      <c r="F292" s="1306">
        <v>0</v>
      </c>
      <c r="G292" s="1307" t="str">
        <f t="shared" si="16"/>
        <v>30006</v>
      </c>
      <c r="H292" s="1308">
        <f t="shared" si="17"/>
        <v>52283</v>
      </c>
      <c r="I292" s="1308">
        <f t="shared" si="18"/>
        <v>0</v>
      </c>
      <c r="J292" s="1308">
        <f t="shared" si="19"/>
        <v>50985.86</v>
      </c>
    </row>
    <row r="293" spans="1:10" ht="15" x14ac:dyDescent="0.25">
      <c r="A293" s="916">
        <v>300060110</v>
      </c>
      <c r="B293" s="917" t="s">
        <v>401</v>
      </c>
      <c r="C293" s="1304">
        <v>0</v>
      </c>
      <c r="D293" s="1304">
        <v>0</v>
      </c>
      <c r="E293" s="1305">
        <v>0</v>
      </c>
      <c r="F293" s="1306">
        <v>0</v>
      </c>
      <c r="G293" s="1307" t="str">
        <f t="shared" si="16"/>
        <v>30006</v>
      </c>
      <c r="H293" s="1308">
        <f t="shared" si="17"/>
        <v>52283</v>
      </c>
      <c r="I293" s="1308">
        <f t="shared" si="18"/>
        <v>0</v>
      </c>
      <c r="J293" s="1308">
        <f t="shared" si="19"/>
        <v>50985.86</v>
      </c>
    </row>
    <row r="294" spans="1:10" ht="15" x14ac:dyDescent="0.25">
      <c r="A294" s="916">
        <v>300060120</v>
      </c>
      <c r="B294" s="917" t="s">
        <v>403</v>
      </c>
      <c r="C294" s="1304">
        <v>3627.38</v>
      </c>
      <c r="D294" s="1304">
        <v>0</v>
      </c>
      <c r="E294" s="1305">
        <v>0</v>
      </c>
      <c r="F294" s="1306">
        <v>3627</v>
      </c>
      <c r="G294" s="1307" t="str">
        <f t="shared" si="16"/>
        <v>30006</v>
      </c>
      <c r="H294" s="1308">
        <f t="shared" si="17"/>
        <v>52283</v>
      </c>
      <c r="I294" s="1308">
        <f t="shared" si="18"/>
        <v>0</v>
      </c>
      <c r="J294" s="1308">
        <f t="shared" si="19"/>
        <v>50985.86</v>
      </c>
    </row>
    <row r="295" spans="1:10" ht="15" x14ac:dyDescent="0.25">
      <c r="A295" s="916">
        <v>300060150</v>
      </c>
      <c r="B295" s="917" t="s">
        <v>405</v>
      </c>
      <c r="C295" s="1304">
        <v>0</v>
      </c>
      <c r="D295" s="1304">
        <v>0</v>
      </c>
      <c r="E295" s="1305">
        <v>0</v>
      </c>
      <c r="F295" s="1306">
        <v>0</v>
      </c>
      <c r="G295" s="1307" t="str">
        <f t="shared" si="16"/>
        <v>30006</v>
      </c>
      <c r="H295" s="1308">
        <f t="shared" si="17"/>
        <v>52283</v>
      </c>
      <c r="I295" s="1308">
        <f t="shared" si="18"/>
        <v>0</v>
      </c>
      <c r="J295" s="1308">
        <f t="shared" si="19"/>
        <v>50985.86</v>
      </c>
    </row>
    <row r="296" spans="1:10" ht="15" x14ac:dyDescent="0.25">
      <c r="A296" s="916">
        <v>300060700</v>
      </c>
      <c r="B296" s="917" t="s">
        <v>407</v>
      </c>
      <c r="C296" s="1304">
        <v>0</v>
      </c>
      <c r="D296" s="1304">
        <v>0</v>
      </c>
      <c r="E296" s="1305">
        <v>0</v>
      </c>
      <c r="F296" s="1306">
        <v>0</v>
      </c>
      <c r="G296" s="1307" t="str">
        <f t="shared" si="16"/>
        <v>30006</v>
      </c>
      <c r="H296" s="1308">
        <f t="shared" si="17"/>
        <v>52283</v>
      </c>
      <c r="I296" s="1308">
        <f t="shared" si="18"/>
        <v>0</v>
      </c>
      <c r="J296" s="1308">
        <f t="shared" si="19"/>
        <v>50985.86</v>
      </c>
    </row>
    <row r="297" spans="1:10" ht="15" x14ac:dyDescent="0.25">
      <c r="A297" s="916">
        <v>300060930</v>
      </c>
      <c r="B297" s="917" t="s">
        <v>409</v>
      </c>
      <c r="C297" s="1304">
        <v>70.459999999999994</v>
      </c>
      <c r="D297" s="1304">
        <v>0</v>
      </c>
      <c r="E297" s="1305">
        <v>0</v>
      </c>
      <c r="F297" s="1306">
        <v>70</v>
      </c>
      <c r="G297" s="1307" t="str">
        <f t="shared" si="16"/>
        <v>30006</v>
      </c>
      <c r="H297" s="1308">
        <f t="shared" si="17"/>
        <v>52283</v>
      </c>
      <c r="I297" s="1308">
        <f t="shared" si="18"/>
        <v>0</v>
      </c>
      <c r="J297" s="1308">
        <f t="shared" si="19"/>
        <v>50985.86</v>
      </c>
    </row>
    <row r="298" spans="1:10" ht="15" x14ac:dyDescent="0.25">
      <c r="A298" s="916">
        <v>300062451</v>
      </c>
      <c r="B298" s="917" t="s">
        <v>411</v>
      </c>
      <c r="C298" s="1304">
        <v>0</v>
      </c>
      <c r="D298" s="1304">
        <v>3500</v>
      </c>
      <c r="E298" s="1305">
        <v>0</v>
      </c>
      <c r="F298" s="1306">
        <v>0</v>
      </c>
      <c r="G298" s="1307" t="str">
        <f t="shared" si="16"/>
        <v>30006</v>
      </c>
      <c r="H298" s="1308">
        <f t="shared" si="17"/>
        <v>52283</v>
      </c>
      <c r="I298" s="1308">
        <f t="shared" si="18"/>
        <v>0</v>
      </c>
      <c r="J298" s="1308">
        <f t="shared" si="19"/>
        <v>50985.86</v>
      </c>
    </row>
    <row r="299" spans="1:10" ht="15" x14ac:dyDescent="0.25">
      <c r="A299" s="916">
        <v>300062500</v>
      </c>
      <c r="B299" s="917" t="s">
        <v>413</v>
      </c>
      <c r="C299" s="1304">
        <v>0</v>
      </c>
      <c r="D299" s="1304">
        <v>0</v>
      </c>
      <c r="E299" s="1305">
        <v>0</v>
      </c>
      <c r="F299" s="1306">
        <v>0</v>
      </c>
      <c r="G299" s="1307" t="str">
        <f t="shared" si="16"/>
        <v>30006</v>
      </c>
      <c r="H299" s="1308">
        <f t="shared" si="17"/>
        <v>52283</v>
      </c>
      <c r="I299" s="1308">
        <f t="shared" si="18"/>
        <v>0</v>
      </c>
      <c r="J299" s="1308">
        <f t="shared" si="19"/>
        <v>50985.86</v>
      </c>
    </row>
    <row r="300" spans="1:10" ht="15" x14ac:dyDescent="0.25">
      <c r="A300" s="916">
        <v>300062510</v>
      </c>
      <c r="B300" s="917" t="s">
        <v>415</v>
      </c>
      <c r="C300" s="1304">
        <v>0</v>
      </c>
      <c r="D300" s="1304">
        <v>0</v>
      </c>
      <c r="E300" s="1305">
        <v>0</v>
      </c>
      <c r="F300" s="1306">
        <v>0</v>
      </c>
      <c r="G300" s="1307" t="str">
        <f t="shared" si="16"/>
        <v>30006</v>
      </c>
      <c r="H300" s="1308">
        <f t="shared" si="17"/>
        <v>52283</v>
      </c>
      <c r="I300" s="1308">
        <f t="shared" si="18"/>
        <v>0</v>
      </c>
      <c r="J300" s="1308">
        <f t="shared" si="19"/>
        <v>50985.86</v>
      </c>
    </row>
    <row r="301" spans="1:10" ht="15" x14ac:dyDescent="0.25">
      <c r="A301" s="916">
        <v>300062706</v>
      </c>
      <c r="B301" s="917" t="s">
        <v>417</v>
      </c>
      <c r="C301" s="1304">
        <v>0</v>
      </c>
      <c r="D301" s="1304">
        <v>0</v>
      </c>
      <c r="E301" s="1305">
        <v>0</v>
      </c>
      <c r="F301" s="1306">
        <v>0</v>
      </c>
      <c r="G301" s="1307" t="str">
        <f t="shared" si="16"/>
        <v>30006</v>
      </c>
      <c r="H301" s="1308">
        <f t="shared" si="17"/>
        <v>52283</v>
      </c>
      <c r="I301" s="1308">
        <f t="shared" si="18"/>
        <v>0</v>
      </c>
      <c r="J301" s="1308">
        <f t="shared" si="19"/>
        <v>50985.86</v>
      </c>
    </row>
    <row r="302" spans="1:10" ht="15" x14ac:dyDescent="0.25">
      <c r="A302" s="916">
        <v>300064600</v>
      </c>
      <c r="B302" s="917" t="s">
        <v>419</v>
      </c>
      <c r="C302" s="1304">
        <v>0</v>
      </c>
      <c r="D302" s="1304">
        <v>0</v>
      </c>
      <c r="E302" s="1305">
        <v>0</v>
      </c>
      <c r="F302" s="1306">
        <v>0</v>
      </c>
      <c r="G302" s="1307" t="str">
        <f t="shared" si="16"/>
        <v>30006</v>
      </c>
      <c r="H302" s="1308">
        <f t="shared" si="17"/>
        <v>52283</v>
      </c>
      <c r="I302" s="1308">
        <f t="shared" si="18"/>
        <v>0</v>
      </c>
      <c r="J302" s="1308">
        <f t="shared" si="19"/>
        <v>50985.86</v>
      </c>
    </row>
    <row r="303" spans="1:10" ht="15" x14ac:dyDescent="0.25">
      <c r="A303" s="916">
        <v>300064610</v>
      </c>
      <c r="B303" s="917" t="s">
        <v>421</v>
      </c>
      <c r="C303" s="1304">
        <v>0</v>
      </c>
      <c r="D303" s="1304">
        <v>0</v>
      </c>
      <c r="E303" s="1305">
        <v>0</v>
      </c>
      <c r="F303" s="1306">
        <v>0</v>
      </c>
      <c r="G303" s="1307" t="str">
        <f t="shared" si="16"/>
        <v>30006</v>
      </c>
      <c r="H303" s="1308">
        <f t="shared" si="17"/>
        <v>52283</v>
      </c>
      <c r="I303" s="1308">
        <f t="shared" si="18"/>
        <v>0</v>
      </c>
      <c r="J303" s="1308">
        <f t="shared" si="19"/>
        <v>50985.86</v>
      </c>
    </row>
    <row r="304" spans="1:10" ht="15" x14ac:dyDescent="0.25">
      <c r="A304" s="916">
        <v>300064619</v>
      </c>
      <c r="B304" s="917" t="s">
        <v>423</v>
      </c>
      <c r="C304" s="1304">
        <v>0</v>
      </c>
      <c r="D304" s="1304">
        <v>0</v>
      </c>
      <c r="E304" s="1305">
        <v>0</v>
      </c>
      <c r="F304" s="1306">
        <v>0</v>
      </c>
      <c r="G304" s="1307" t="str">
        <f t="shared" si="16"/>
        <v>30006</v>
      </c>
      <c r="H304" s="1308">
        <f t="shared" si="17"/>
        <v>52283</v>
      </c>
      <c r="I304" s="1308">
        <f t="shared" si="18"/>
        <v>0</v>
      </c>
      <c r="J304" s="1308">
        <f t="shared" si="19"/>
        <v>50985.86</v>
      </c>
    </row>
    <row r="305" spans="1:10" ht="15" x14ac:dyDescent="0.25">
      <c r="A305" s="916">
        <v>300065008</v>
      </c>
      <c r="B305" s="917" t="s">
        <v>425</v>
      </c>
      <c r="C305" s="1304">
        <v>0</v>
      </c>
      <c r="D305" s="1304">
        <v>0</v>
      </c>
      <c r="E305" s="1305">
        <v>0</v>
      </c>
      <c r="F305" s="1306">
        <v>0</v>
      </c>
      <c r="G305" s="1307" t="str">
        <f t="shared" si="16"/>
        <v>30006</v>
      </c>
      <c r="H305" s="1308">
        <f t="shared" si="17"/>
        <v>52283</v>
      </c>
      <c r="I305" s="1308">
        <f t="shared" si="18"/>
        <v>0</v>
      </c>
      <c r="J305" s="1308">
        <f t="shared" si="19"/>
        <v>50985.86</v>
      </c>
    </row>
    <row r="306" spans="1:10" ht="15" x14ac:dyDescent="0.25">
      <c r="A306" s="916">
        <v>300065316</v>
      </c>
      <c r="B306" s="917" t="s">
        <v>427</v>
      </c>
      <c r="C306" s="1304">
        <v>0</v>
      </c>
      <c r="D306" s="1304">
        <v>0</v>
      </c>
      <c r="E306" s="1305">
        <v>0</v>
      </c>
      <c r="F306" s="1306">
        <v>0</v>
      </c>
      <c r="G306" s="1307" t="str">
        <f t="shared" si="16"/>
        <v>30006</v>
      </c>
      <c r="H306" s="1308">
        <f t="shared" si="17"/>
        <v>52283</v>
      </c>
      <c r="I306" s="1308">
        <f t="shared" si="18"/>
        <v>0</v>
      </c>
      <c r="J306" s="1308">
        <f t="shared" si="19"/>
        <v>50985.86</v>
      </c>
    </row>
    <row r="307" spans="1:10" ht="15" x14ac:dyDescent="0.25">
      <c r="A307" s="916">
        <v>300065317</v>
      </c>
      <c r="B307" s="917" t="s">
        <v>429</v>
      </c>
      <c r="C307" s="1304">
        <v>0</v>
      </c>
      <c r="D307" s="1304">
        <v>0</v>
      </c>
      <c r="E307" s="1305">
        <v>0</v>
      </c>
      <c r="F307" s="1306">
        <v>0</v>
      </c>
      <c r="G307" s="1307" t="str">
        <f t="shared" si="16"/>
        <v>30006</v>
      </c>
      <c r="H307" s="1308">
        <f t="shared" si="17"/>
        <v>52283</v>
      </c>
      <c r="I307" s="1308">
        <f t="shared" si="18"/>
        <v>0</v>
      </c>
      <c r="J307" s="1308">
        <f t="shared" si="19"/>
        <v>50985.86</v>
      </c>
    </row>
    <row r="308" spans="1:10" ht="15" x14ac:dyDescent="0.25">
      <c r="A308" s="916">
        <v>300065319</v>
      </c>
      <c r="B308" s="917" t="s">
        <v>431</v>
      </c>
      <c r="C308" s="1304">
        <v>18630.71</v>
      </c>
      <c r="D308" s="1304">
        <v>26000</v>
      </c>
      <c r="E308" s="1305">
        <v>0</v>
      </c>
      <c r="F308" s="1306">
        <v>18631</v>
      </c>
      <c r="G308" s="1307" t="str">
        <f t="shared" si="16"/>
        <v>30006</v>
      </c>
      <c r="H308" s="1308">
        <f t="shared" si="17"/>
        <v>52283</v>
      </c>
      <c r="I308" s="1308">
        <f t="shared" si="18"/>
        <v>0</v>
      </c>
      <c r="J308" s="1308">
        <f t="shared" si="19"/>
        <v>50985.86</v>
      </c>
    </row>
    <row r="309" spans="1:10" ht="15" x14ac:dyDescent="0.25">
      <c r="A309" s="916">
        <v>300065320</v>
      </c>
      <c r="B309" s="917" t="s">
        <v>433</v>
      </c>
      <c r="C309" s="1304">
        <v>0</v>
      </c>
      <c r="D309" s="1304">
        <v>0</v>
      </c>
      <c r="E309" s="1305">
        <v>0</v>
      </c>
      <c r="F309" s="1306">
        <v>0</v>
      </c>
      <c r="G309" s="1307" t="str">
        <f t="shared" si="16"/>
        <v>30006</v>
      </c>
      <c r="H309" s="1308">
        <f t="shared" si="17"/>
        <v>52283</v>
      </c>
      <c r="I309" s="1308">
        <f t="shared" si="18"/>
        <v>0</v>
      </c>
      <c r="J309" s="1308">
        <f t="shared" si="19"/>
        <v>50985.86</v>
      </c>
    </row>
    <row r="310" spans="1:10" ht="15" x14ac:dyDescent="0.25">
      <c r="A310" s="916">
        <v>300065347</v>
      </c>
      <c r="B310" s="917" t="s">
        <v>435</v>
      </c>
      <c r="C310" s="1304">
        <v>0</v>
      </c>
      <c r="D310" s="1304">
        <v>0</v>
      </c>
      <c r="E310" s="1305">
        <v>0</v>
      </c>
      <c r="F310" s="1306">
        <v>0</v>
      </c>
      <c r="G310" s="1307" t="str">
        <f t="shared" si="16"/>
        <v>30006</v>
      </c>
      <c r="H310" s="1308">
        <f t="shared" si="17"/>
        <v>52283</v>
      </c>
      <c r="I310" s="1308">
        <f t="shared" si="18"/>
        <v>0</v>
      </c>
      <c r="J310" s="1308">
        <f t="shared" si="19"/>
        <v>50985.86</v>
      </c>
    </row>
    <row r="311" spans="1:10" ht="15" x14ac:dyDescent="0.25">
      <c r="A311" s="916">
        <v>300065348</v>
      </c>
      <c r="B311" s="917" t="s">
        <v>437</v>
      </c>
      <c r="C311" s="1304">
        <v>0</v>
      </c>
      <c r="D311" s="1304">
        <v>0</v>
      </c>
      <c r="E311" s="1305">
        <v>0</v>
      </c>
      <c r="F311" s="1306">
        <v>0</v>
      </c>
      <c r="G311" s="1307" t="str">
        <f t="shared" si="16"/>
        <v>30006</v>
      </c>
      <c r="H311" s="1308">
        <f t="shared" si="17"/>
        <v>52283</v>
      </c>
      <c r="I311" s="1308">
        <f t="shared" si="18"/>
        <v>0</v>
      </c>
      <c r="J311" s="1308">
        <f t="shared" si="19"/>
        <v>50985.86</v>
      </c>
    </row>
    <row r="312" spans="1:10" ht="15" x14ac:dyDescent="0.25">
      <c r="A312" s="916">
        <v>300065349</v>
      </c>
      <c r="B312" s="917" t="s">
        <v>439</v>
      </c>
      <c r="C312" s="1304">
        <v>0</v>
      </c>
      <c r="D312" s="1304">
        <v>0</v>
      </c>
      <c r="E312" s="1305">
        <v>0</v>
      </c>
      <c r="F312" s="1306">
        <v>0</v>
      </c>
      <c r="G312" s="1307" t="str">
        <f t="shared" si="16"/>
        <v>30006</v>
      </c>
      <c r="H312" s="1308">
        <f t="shared" si="17"/>
        <v>52283</v>
      </c>
      <c r="I312" s="1308">
        <f t="shared" si="18"/>
        <v>0</v>
      </c>
      <c r="J312" s="1308">
        <f t="shared" si="19"/>
        <v>50985.86</v>
      </c>
    </row>
    <row r="313" spans="1:10" ht="15" x14ac:dyDescent="0.25">
      <c r="A313" s="916">
        <v>300065350</v>
      </c>
      <c r="B313" s="917" t="s">
        <v>441</v>
      </c>
      <c r="C313" s="1304">
        <v>11739</v>
      </c>
      <c r="D313" s="1304">
        <v>0</v>
      </c>
      <c r="E313" s="1305">
        <v>0</v>
      </c>
      <c r="F313" s="1306">
        <v>11739</v>
      </c>
      <c r="G313" s="1307" t="str">
        <f t="shared" si="16"/>
        <v>30006</v>
      </c>
      <c r="H313" s="1308">
        <f t="shared" si="17"/>
        <v>52283</v>
      </c>
      <c r="I313" s="1308">
        <f t="shared" si="18"/>
        <v>0</v>
      </c>
      <c r="J313" s="1308">
        <f t="shared" si="19"/>
        <v>50985.86</v>
      </c>
    </row>
    <row r="314" spans="1:10" ht="15" x14ac:dyDescent="0.25">
      <c r="A314" s="916">
        <v>300066010</v>
      </c>
      <c r="B314" s="917" t="s">
        <v>443</v>
      </c>
      <c r="C314" s="1304">
        <v>3181.55</v>
      </c>
      <c r="D314" s="1304">
        <v>0</v>
      </c>
      <c r="E314" s="1305">
        <v>0</v>
      </c>
      <c r="F314" s="1306">
        <v>3182</v>
      </c>
      <c r="G314" s="1307" t="str">
        <f t="shared" si="16"/>
        <v>30006</v>
      </c>
      <c r="H314" s="1308">
        <f t="shared" si="17"/>
        <v>52283</v>
      </c>
      <c r="I314" s="1308">
        <f t="shared" si="18"/>
        <v>0</v>
      </c>
      <c r="J314" s="1308">
        <f t="shared" si="19"/>
        <v>50985.86</v>
      </c>
    </row>
    <row r="315" spans="1:10" ht="15" x14ac:dyDescent="0.25">
      <c r="A315" s="916">
        <v>300069053</v>
      </c>
      <c r="B315" s="917" t="s">
        <v>445</v>
      </c>
      <c r="C315" s="1304">
        <v>0</v>
      </c>
      <c r="D315" s="1304">
        <v>0</v>
      </c>
      <c r="E315" s="1305">
        <v>0</v>
      </c>
      <c r="F315" s="1306">
        <v>0</v>
      </c>
      <c r="G315" s="1307" t="str">
        <f t="shared" si="16"/>
        <v>30006</v>
      </c>
      <c r="H315" s="1308">
        <f t="shared" si="17"/>
        <v>52283</v>
      </c>
      <c r="I315" s="1308">
        <f t="shared" si="18"/>
        <v>0</v>
      </c>
      <c r="J315" s="1308">
        <f t="shared" si="19"/>
        <v>50985.86</v>
      </c>
    </row>
    <row r="316" spans="1:10" ht="15" x14ac:dyDescent="0.25">
      <c r="A316" s="916">
        <v>300069093</v>
      </c>
      <c r="B316" s="917" t="s">
        <v>435</v>
      </c>
      <c r="C316" s="1304">
        <v>0</v>
      </c>
      <c r="D316" s="1304">
        <v>0</v>
      </c>
      <c r="E316" s="1305">
        <v>0</v>
      </c>
      <c r="F316" s="1306">
        <v>0</v>
      </c>
      <c r="G316" s="1307" t="str">
        <f t="shared" si="16"/>
        <v>30006</v>
      </c>
      <c r="H316" s="1308">
        <f t="shared" si="17"/>
        <v>52283</v>
      </c>
      <c r="I316" s="1308">
        <f t="shared" si="18"/>
        <v>0</v>
      </c>
      <c r="J316" s="1308">
        <f t="shared" si="19"/>
        <v>50985.86</v>
      </c>
    </row>
    <row r="317" spans="1:10" ht="15" x14ac:dyDescent="0.25">
      <c r="A317" s="916">
        <v>300069094</v>
      </c>
      <c r="B317" s="917" t="s">
        <v>437</v>
      </c>
      <c r="C317" s="1304">
        <v>0</v>
      </c>
      <c r="D317" s="1304">
        <v>0</v>
      </c>
      <c r="E317" s="1305">
        <v>0</v>
      </c>
      <c r="F317" s="1306">
        <v>0</v>
      </c>
      <c r="G317" s="1307" t="str">
        <f t="shared" si="16"/>
        <v>30006</v>
      </c>
      <c r="H317" s="1308">
        <f t="shared" si="17"/>
        <v>52283</v>
      </c>
      <c r="I317" s="1308">
        <f t="shared" si="18"/>
        <v>0</v>
      </c>
      <c r="J317" s="1308">
        <f t="shared" si="19"/>
        <v>50985.86</v>
      </c>
    </row>
    <row r="318" spans="1:10" ht="15" x14ac:dyDescent="0.25">
      <c r="A318" s="916">
        <v>300069095</v>
      </c>
      <c r="B318" s="917" t="s">
        <v>449</v>
      </c>
      <c r="C318" s="1304">
        <v>0</v>
      </c>
      <c r="D318" s="1304">
        <v>0</v>
      </c>
      <c r="E318" s="1305">
        <v>0</v>
      </c>
      <c r="F318" s="1306">
        <v>0</v>
      </c>
      <c r="G318" s="1307" t="str">
        <f t="shared" si="16"/>
        <v>30006</v>
      </c>
      <c r="H318" s="1308">
        <f t="shared" si="17"/>
        <v>52283</v>
      </c>
      <c r="I318" s="1308">
        <f t="shared" si="18"/>
        <v>0</v>
      </c>
      <c r="J318" s="1308">
        <f t="shared" si="19"/>
        <v>50985.86</v>
      </c>
    </row>
    <row r="319" spans="1:10" ht="15" x14ac:dyDescent="0.25">
      <c r="A319" s="916">
        <v>300069096</v>
      </c>
      <c r="B319" s="917" t="s">
        <v>451</v>
      </c>
      <c r="C319" s="1304">
        <v>0</v>
      </c>
      <c r="D319" s="1304">
        <v>0</v>
      </c>
      <c r="E319" s="1305">
        <v>0</v>
      </c>
      <c r="F319" s="1306">
        <v>0</v>
      </c>
      <c r="G319" s="1307" t="str">
        <f t="shared" si="16"/>
        <v>30006</v>
      </c>
      <c r="H319" s="1308">
        <f t="shared" si="17"/>
        <v>52283</v>
      </c>
      <c r="I319" s="1308">
        <f t="shared" si="18"/>
        <v>0</v>
      </c>
      <c r="J319" s="1308">
        <f t="shared" si="19"/>
        <v>50985.86</v>
      </c>
    </row>
    <row r="320" spans="1:10" ht="15" x14ac:dyDescent="0.25">
      <c r="A320" s="916">
        <v>300069097</v>
      </c>
      <c r="B320" s="917" t="s">
        <v>453</v>
      </c>
      <c r="C320" s="1304">
        <v>-28382.5</v>
      </c>
      <c r="D320" s="1304">
        <v>0</v>
      </c>
      <c r="E320" s="1305">
        <v>0</v>
      </c>
      <c r="F320" s="1306">
        <v>-28383</v>
      </c>
      <c r="G320" s="1307" t="str">
        <f t="shared" si="16"/>
        <v>30006</v>
      </c>
      <c r="H320" s="1308">
        <f t="shared" si="17"/>
        <v>52283</v>
      </c>
      <c r="I320" s="1308">
        <f t="shared" si="18"/>
        <v>0</v>
      </c>
      <c r="J320" s="1308">
        <f t="shared" si="19"/>
        <v>50985.86</v>
      </c>
    </row>
    <row r="321" spans="1:10" ht="15" x14ac:dyDescent="0.25">
      <c r="A321" s="916">
        <v>300069098</v>
      </c>
      <c r="B321" s="917" t="s">
        <v>455</v>
      </c>
      <c r="C321" s="1304">
        <v>0</v>
      </c>
      <c r="D321" s="1304">
        <v>0</v>
      </c>
      <c r="E321" s="1305">
        <v>0</v>
      </c>
      <c r="F321" s="1306">
        <v>0</v>
      </c>
      <c r="G321" s="1307" t="str">
        <f t="shared" si="16"/>
        <v>30006</v>
      </c>
      <c r="H321" s="1308">
        <f t="shared" si="17"/>
        <v>52283</v>
      </c>
      <c r="I321" s="1308">
        <f t="shared" si="18"/>
        <v>0</v>
      </c>
      <c r="J321" s="1308">
        <f t="shared" si="19"/>
        <v>50985.86</v>
      </c>
    </row>
    <row r="322" spans="1:10" ht="15" x14ac:dyDescent="0.25">
      <c r="A322" s="916">
        <v>300069110</v>
      </c>
      <c r="B322" s="917" t="s">
        <v>457</v>
      </c>
      <c r="C322" s="1304">
        <v>0</v>
      </c>
      <c r="D322" s="1304">
        <v>0</v>
      </c>
      <c r="E322" s="1305">
        <v>0</v>
      </c>
      <c r="F322" s="1306">
        <v>0</v>
      </c>
      <c r="G322" s="1307" t="str">
        <f t="shared" si="16"/>
        <v>30006</v>
      </c>
      <c r="H322" s="1308">
        <f t="shared" si="17"/>
        <v>52283</v>
      </c>
      <c r="I322" s="1308">
        <f t="shared" si="18"/>
        <v>0</v>
      </c>
      <c r="J322" s="1308">
        <f t="shared" si="19"/>
        <v>50985.86</v>
      </c>
    </row>
    <row r="323" spans="1:10" ht="15" x14ac:dyDescent="0.25">
      <c r="A323" s="916">
        <v>300069114</v>
      </c>
      <c r="B323" s="917" t="s">
        <v>459</v>
      </c>
      <c r="C323" s="1304">
        <v>0</v>
      </c>
      <c r="D323" s="1304">
        <v>0</v>
      </c>
      <c r="E323" s="1305">
        <v>0</v>
      </c>
      <c r="F323" s="1306">
        <v>0</v>
      </c>
      <c r="G323" s="1307" t="str">
        <f t="shared" si="16"/>
        <v>30006</v>
      </c>
      <c r="H323" s="1308">
        <f t="shared" si="17"/>
        <v>52283</v>
      </c>
      <c r="I323" s="1308">
        <f t="shared" si="18"/>
        <v>0</v>
      </c>
      <c r="J323" s="1308">
        <f t="shared" si="19"/>
        <v>50985.86</v>
      </c>
    </row>
    <row r="324" spans="1:10" ht="15" x14ac:dyDescent="0.25">
      <c r="A324" s="916">
        <v>300069800</v>
      </c>
      <c r="B324" s="917" t="s">
        <v>461</v>
      </c>
      <c r="C324" s="1304">
        <v>0</v>
      </c>
      <c r="D324" s="1304">
        <v>-15000</v>
      </c>
      <c r="E324" s="1305">
        <v>0</v>
      </c>
      <c r="F324" s="1306">
        <v>0</v>
      </c>
      <c r="G324" s="1307" t="str">
        <f t="shared" si="16"/>
        <v>30006</v>
      </c>
      <c r="H324" s="1308">
        <f t="shared" si="17"/>
        <v>52283</v>
      </c>
      <c r="I324" s="1308">
        <f t="shared" si="18"/>
        <v>0</v>
      </c>
      <c r="J324" s="1308">
        <f t="shared" si="19"/>
        <v>50985.86</v>
      </c>
    </row>
    <row r="325" spans="1:10" ht="15" x14ac:dyDescent="0.25">
      <c r="A325" s="916">
        <v>300069801</v>
      </c>
      <c r="B325" s="917" t="s">
        <v>463</v>
      </c>
      <c r="C325" s="1304">
        <v>0</v>
      </c>
      <c r="D325" s="1304">
        <v>0</v>
      </c>
      <c r="E325" s="1305">
        <v>0</v>
      </c>
      <c r="F325" s="1306">
        <v>0</v>
      </c>
      <c r="G325" s="1307" t="str">
        <f t="shared" si="16"/>
        <v>30006</v>
      </c>
      <c r="H325" s="1308">
        <f t="shared" si="17"/>
        <v>52283</v>
      </c>
      <c r="I325" s="1308">
        <f t="shared" si="18"/>
        <v>0</v>
      </c>
      <c r="J325" s="1308">
        <f t="shared" si="19"/>
        <v>50985.86</v>
      </c>
    </row>
    <row r="326" spans="1:10" ht="15" x14ac:dyDescent="0.25">
      <c r="A326" s="916">
        <v>300069846</v>
      </c>
      <c r="B326" s="917" t="s">
        <v>465</v>
      </c>
      <c r="C326" s="1304">
        <v>0</v>
      </c>
      <c r="D326" s="1304">
        <v>0</v>
      </c>
      <c r="E326" s="1305">
        <v>0</v>
      </c>
      <c r="F326" s="1306">
        <v>0</v>
      </c>
      <c r="G326" s="1307" t="str">
        <f t="shared" si="16"/>
        <v>30006</v>
      </c>
      <c r="H326" s="1308">
        <f t="shared" si="17"/>
        <v>52283</v>
      </c>
      <c r="I326" s="1308">
        <f t="shared" si="18"/>
        <v>0</v>
      </c>
      <c r="J326" s="1308">
        <f t="shared" si="19"/>
        <v>50985.86</v>
      </c>
    </row>
    <row r="327" spans="1:10" ht="15" x14ac:dyDescent="0.25">
      <c r="A327" s="916">
        <v>307010100</v>
      </c>
      <c r="B327" s="917" t="s">
        <v>1388</v>
      </c>
      <c r="C327" s="1304">
        <v>0</v>
      </c>
      <c r="D327" s="1304">
        <v>0</v>
      </c>
      <c r="E327" s="1305">
        <v>0</v>
      </c>
      <c r="F327" s="1306">
        <v>0</v>
      </c>
      <c r="G327" s="1307" t="str">
        <f t="shared" si="16"/>
        <v>30701</v>
      </c>
      <c r="H327" s="1308">
        <f t="shared" si="17"/>
        <v>30100</v>
      </c>
      <c r="I327" s="1308">
        <f t="shared" si="18"/>
        <v>0</v>
      </c>
      <c r="J327" s="1308">
        <f t="shared" si="19"/>
        <v>29553.87</v>
      </c>
    </row>
    <row r="328" spans="1:10" ht="15" x14ac:dyDescent="0.25">
      <c r="A328" s="916">
        <v>307010800</v>
      </c>
      <c r="B328" s="917" t="s">
        <v>7861</v>
      </c>
      <c r="C328" s="1304">
        <v>0</v>
      </c>
      <c r="D328" s="1304">
        <v>0</v>
      </c>
      <c r="E328" s="1305">
        <v>0</v>
      </c>
      <c r="F328" s="1306">
        <v>0</v>
      </c>
      <c r="G328" s="1307" t="str">
        <f t="shared" ref="G328:G374" si="20">LEFT(A328,5)</f>
        <v>30701</v>
      </c>
      <c r="H328" s="1308">
        <f t="shared" ref="H328:H374" si="21">SUMIF(G:G,G328,D:D)</f>
        <v>30100</v>
      </c>
      <c r="I328" s="1308">
        <f t="shared" ref="I328:I374" si="22">SUMIF(G:G,G328,E:E)</f>
        <v>0</v>
      </c>
      <c r="J328" s="1308">
        <f t="shared" ref="J328:J374" si="23">SUMIF(G:G,G328,C:C)</f>
        <v>29553.87</v>
      </c>
    </row>
    <row r="329" spans="1:10" ht="15" x14ac:dyDescent="0.25">
      <c r="A329" s="916">
        <v>307012000</v>
      </c>
      <c r="B329" s="917" t="s">
        <v>1392</v>
      </c>
      <c r="C329" s="1304">
        <v>75.92</v>
      </c>
      <c r="D329" s="1304">
        <v>0</v>
      </c>
      <c r="E329" s="1305">
        <v>0</v>
      </c>
      <c r="F329" s="1306">
        <v>76</v>
      </c>
      <c r="G329" s="1307" t="str">
        <f t="shared" si="20"/>
        <v>30701</v>
      </c>
      <c r="H329" s="1308">
        <f t="shared" si="21"/>
        <v>30100</v>
      </c>
      <c r="I329" s="1308">
        <f t="shared" si="22"/>
        <v>0</v>
      </c>
      <c r="J329" s="1308">
        <f t="shared" si="23"/>
        <v>29553.87</v>
      </c>
    </row>
    <row r="330" spans="1:10" ht="15" x14ac:dyDescent="0.25">
      <c r="A330" s="916">
        <v>307012016</v>
      </c>
      <c r="B330" s="917" t="s">
        <v>1394</v>
      </c>
      <c r="C330" s="1304">
        <v>0</v>
      </c>
      <c r="D330" s="1304">
        <v>200</v>
      </c>
      <c r="E330" s="1305">
        <v>0</v>
      </c>
      <c r="F330" s="1306">
        <v>0</v>
      </c>
      <c r="G330" s="1307" t="str">
        <f t="shared" si="20"/>
        <v>30701</v>
      </c>
      <c r="H330" s="1308">
        <f t="shared" si="21"/>
        <v>30100</v>
      </c>
      <c r="I330" s="1308">
        <f t="shared" si="22"/>
        <v>0</v>
      </c>
      <c r="J330" s="1308">
        <f t="shared" si="23"/>
        <v>29553.87</v>
      </c>
    </row>
    <row r="331" spans="1:10" ht="15" x14ac:dyDescent="0.25">
      <c r="A331" s="916">
        <v>307012036</v>
      </c>
      <c r="B331" s="917" t="s">
        <v>7862</v>
      </c>
      <c r="C331" s="1304">
        <v>0</v>
      </c>
      <c r="D331" s="1304">
        <v>0</v>
      </c>
      <c r="E331" s="1305">
        <v>0</v>
      </c>
      <c r="F331" s="1306">
        <v>0</v>
      </c>
      <c r="G331" s="1307" t="str">
        <f t="shared" si="20"/>
        <v>30701</v>
      </c>
      <c r="H331" s="1308">
        <f t="shared" si="21"/>
        <v>30100</v>
      </c>
      <c r="I331" s="1308">
        <f t="shared" si="22"/>
        <v>0</v>
      </c>
      <c r="J331" s="1308">
        <f t="shared" si="23"/>
        <v>29553.87</v>
      </c>
    </row>
    <row r="332" spans="1:10" ht="15" x14ac:dyDescent="0.25">
      <c r="A332" s="916">
        <v>307012416</v>
      </c>
      <c r="B332" s="917" t="s">
        <v>1398</v>
      </c>
      <c r="C332" s="1304">
        <v>0</v>
      </c>
      <c r="D332" s="1304">
        <v>0</v>
      </c>
      <c r="E332" s="1305">
        <v>0</v>
      </c>
      <c r="F332" s="1306">
        <v>0</v>
      </c>
      <c r="G332" s="1307" t="str">
        <f t="shared" si="20"/>
        <v>30701</v>
      </c>
      <c r="H332" s="1308">
        <f t="shared" si="21"/>
        <v>30100</v>
      </c>
      <c r="I332" s="1308">
        <f t="shared" si="22"/>
        <v>0</v>
      </c>
      <c r="J332" s="1308">
        <f t="shared" si="23"/>
        <v>29553.87</v>
      </c>
    </row>
    <row r="333" spans="1:10" ht="15" x14ac:dyDescent="0.25">
      <c r="A333" s="916">
        <v>307012421</v>
      </c>
      <c r="B333" s="917" t="s">
        <v>1400</v>
      </c>
      <c r="C333" s="1304">
        <v>0</v>
      </c>
      <c r="D333" s="1304">
        <v>0</v>
      </c>
      <c r="E333" s="1305">
        <v>0</v>
      </c>
      <c r="F333" s="1306">
        <v>0</v>
      </c>
      <c r="G333" s="1307" t="str">
        <f t="shared" si="20"/>
        <v>30701</v>
      </c>
      <c r="H333" s="1308">
        <f t="shared" si="21"/>
        <v>30100</v>
      </c>
      <c r="I333" s="1308">
        <f t="shared" si="22"/>
        <v>0</v>
      </c>
      <c r="J333" s="1308">
        <f t="shared" si="23"/>
        <v>29553.87</v>
      </c>
    </row>
    <row r="334" spans="1:10" x14ac:dyDescent="0.2">
      <c r="A334" s="1309">
        <v>307012440</v>
      </c>
      <c r="B334" s="302" t="s">
        <v>1402</v>
      </c>
      <c r="C334" s="1310">
        <v>0</v>
      </c>
      <c r="D334" s="1311">
        <v>0</v>
      </c>
      <c r="E334" s="1281">
        <v>0</v>
      </c>
      <c r="F334" s="302">
        <v>0</v>
      </c>
      <c r="G334" s="1307" t="str">
        <f t="shared" si="20"/>
        <v>30701</v>
      </c>
      <c r="H334" s="1308">
        <f t="shared" si="21"/>
        <v>30100</v>
      </c>
      <c r="I334" s="1308">
        <f t="shared" si="22"/>
        <v>0</v>
      </c>
      <c r="J334" s="1308">
        <f t="shared" si="23"/>
        <v>29553.87</v>
      </c>
    </row>
    <row r="335" spans="1:10" x14ac:dyDescent="0.2">
      <c r="A335" s="1309">
        <v>307012500</v>
      </c>
      <c r="B335" s="302" t="s">
        <v>1404</v>
      </c>
      <c r="C335" s="1310">
        <v>0</v>
      </c>
      <c r="D335" s="1311">
        <v>0</v>
      </c>
      <c r="E335" s="1281">
        <v>0</v>
      </c>
      <c r="F335" s="302">
        <v>0</v>
      </c>
      <c r="G335" s="1307" t="str">
        <f t="shared" si="20"/>
        <v>30701</v>
      </c>
      <c r="H335" s="1308">
        <f t="shared" si="21"/>
        <v>30100</v>
      </c>
      <c r="I335" s="1308">
        <f t="shared" si="22"/>
        <v>0</v>
      </c>
      <c r="J335" s="1308">
        <f t="shared" si="23"/>
        <v>29553.87</v>
      </c>
    </row>
    <row r="336" spans="1:10" x14ac:dyDescent="0.2">
      <c r="A336" s="1309">
        <v>307012510</v>
      </c>
      <c r="B336" s="302" t="s">
        <v>2754</v>
      </c>
      <c r="C336" s="1310">
        <v>0</v>
      </c>
      <c r="D336" s="1311">
        <v>0</v>
      </c>
      <c r="E336" s="1281">
        <v>0</v>
      </c>
      <c r="F336" s="302">
        <v>0</v>
      </c>
      <c r="G336" s="1307" t="str">
        <f t="shared" si="20"/>
        <v>30701</v>
      </c>
      <c r="H336" s="1308">
        <f t="shared" si="21"/>
        <v>30100</v>
      </c>
      <c r="I336" s="1308">
        <f t="shared" si="22"/>
        <v>0</v>
      </c>
      <c r="J336" s="1308">
        <f t="shared" si="23"/>
        <v>29553.87</v>
      </c>
    </row>
    <row r="337" spans="1:10" x14ac:dyDescent="0.2">
      <c r="A337" s="1309">
        <v>307012703</v>
      </c>
      <c r="B337" s="302" t="s">
        <v>1406</v>
      </c>
      <c r="C337" s="1310">
        <v>0</v>
      </c>
      <c r="D337" s="1311">
        <v>0</v>
      </c>
      <c r="E337" s="1281">
        <v>0</v>
      </c>
      <c r="F337" s="302">
        <v>0</v>
      </c>
      <c r="G337" s="1307" t="str">
        <f t="shared" si="20"/>
        <v>30701</v>
      </c>
      <c r="H337" s="1308">
        <f t="shared" si="21"/>
        <v>30100</v>
      </c>
      <c r="I337" s="1308">
        <f t="shared" si="22"/>
        <v>0</v>
      </c>
      <c r="J337" s="1308">
        <f t="shared" si="23"/>
        <v>29553.87</v>
      </c>
    </row>
    <row r="338" spans="1:10" x14ac:dyDescent="0.2">
      <c r="A338" s="1309">
        <v>307012706</v>
      </c>
      <c r="B338" s="302" t="s">
        <v>1408</v>
      </c>
      <c r="C338" s="1310">
        <v>0</v>
      </c>
      <c r="D338" s="1311">
        <v>0</v>
      </c>
      <c r="E338" s="1281">
        <v>0</v>
      </c>
      <c r="F338" s="302">
        <v>0</v>
      </c>
      <c r="G338" s="1307" t="str">
        <f t="shared" si="20"/>
        <v>30701</v>
      </c>
      <c r="H338" s="1308">
        <f t="shared" si="21"/>
        <v>30100</v>
      </c>
      <c r="I338" s="1308">
        <f t="shared" si="22"/>
        <v>0</v>
      </c>
      <c r="J338" s="1308">
        <f t="shared" si="23"/>
        <v>29553.87</v>
      </c>
    </row>
    <row r="339" spans="1:10" x14ac:dyDescent="0.2">
      <c r="A339" s="1309">
        <v>307012801</v>
      </c>
      <c r="B339" s="302" t="s">
        <v>1410</v>
      </c>
      <c r="C339" s="1310">
        <v>0</v>
      </c>
      <c r="D339" s="1311">
        <v>0</v>
      </c>
      <c r="E339" s="1281">
        <v>0</v>
      </c>
      <c r="F339" s="302">
        <v>0</v>
      </c>
      <c r="G339" s="1307" t="str">
        <f t="shared" si="20"/>
        <v>30701</v>
      </c>
      <c r="H339" s="1308">
        <f t="shared" si="21"/>
        <v>30100</v>
      </c>
      <c r="I339" s="1308">
        <f t="shared" si="22"/>
        <v>0</v>
      </c>
      <c r="J339" s="1308">
        <f t="shared" si="23"/>
        <v>29553.87</v>
      </c>
    </row>
    <row r="340" spans="1:10" x14ac:dyDescent="0.2">
      <c r="A340" s="1309">
        <v>307012900</v>
      </c>
      <c r="B340" s="302" t="s">
        <v>7863</v>
      </c>
      <c r="C340" s="1310">
        <v>0</v>
      </c>
      <c r="D340" s="1311">
        <v>0</v>
      </c>
      <c r="E340" s="1281">
        <v>0</v>
      </c>
      <c r="F340" s="302">
        <v>0</v>
      </c>
      <c r="G340" s="1307" t="str">
        <f t="shared" si="20"/>
        <v>30701</v>
      </c>
      <c r="H340" s="1308">
        <f t="shared" si="21"/>
        <v>30100</v>
      </c>
      <c r="I340" s="1308">
        <f t="shared" si="22"/>
        <v>0</v>
      </c>
      <c r="J340" s="1308">
        <f t="shared" si="23"/>
        <v>29553.87</v>
      </c>
    </row>
    <row r="341" spans="1:10" x14ac:dyDescent="0.2">
      <c r="A341" s="1309">
        <v>307014600</v>
      </c>
      <c r="B341" s="302" t="s">
        <v>1414</v>
      </c>
      <c r="C341" s="1310">
        <v>0</v>
      </c>
      <c r="D341" s="1311">
        <v>0</v>
      </c>
      <c r="E341" s="1281">
        <v>0</v>
      </c>
      <c r="F341" s="302">
        <v>0</v>
      </c>
      <c r="G341" s="1307" t="str">
        <f t="shared" si="20"/>
        <v>30701</v>
      </c>
      <c r="H341" s="1308">
        <f t="shared" si="21"/>
        <v>30100</v>
      </c>
      <c r="I341" s="1308">
        <f t="shared" si="22"/>
        <v>0</v>
      </c>
      <c r="J341" s="1308">
        <f t="shared" si="23"/>
        <v>29553.87</v>
      </c>
    </row>
    <row r="342" spans="1:10" x14ac:dyDescent="0.2">
      <c r="A342" s="1309">
        <v>307014610</v>
      </c>
      <c r="B342" s="302" t="s">
        <v>1416</v>
      </c>
      <c r="C342" s="1310">
        <v>0</v>
      </c>
      <c r="D342" s="1311">
        <v>0</v>
      </c>
      <c r="E342" s="1281">
        <v>0</v>
      </c>
      <c r="F342" s="302">
        <v>0</v>
      </c>
      <c r="G342" s="1307" t="str">
        <f t="shared" si="20"/>
        <v>30701</v>
      </c>
      <c r="H342" s="1308">
        <f t="shared" si="21"/>
        <v>30100</v>
      </c>
      <c r="I342" s="1308">
        <f t="shared" si="22"/>
        <v>0</v>
      </c>
      <c r="J342" s="1308">
        <f t="shared" si="23"/>
        <v>29553.87</v>
      </c>
    </row>
    <row r="343" spans="1:10" x14ac:dyDescent="0.2">
      <c r="A343" s="1309">
        <v>307014611</v>
      </c>
      <c r="B343" s="302" t="s">
        <v>1418</v>
      </c>
      <c r="C343" s="1310">
        <v>0</v>
      </c>
      <c r="D343" s="1311">
        <v>0</v>
      </c>
      <c r="E343" s="1281">
        <v>0</v>
      </c>
      <c r="F343" s="302">
        <v>0</v>
      </c>
      <c r="G343" s="1307" t="str">
        <f t="shared" si="20"/>
        <v>30701</v>
      </c>
      <c r="H343" s="1308">
        <f t="shared" si="21"/>
        <v>30100</v>
      </c>
      <c r="I343" s="1308">
        <f t="shared" si="22"/>
        <v>0</v>
      </c>
      <c r="J343" s="1308">
        <f t="shared" si="23"/>
        <v>29553.87</v>
      </c>
    </row>
    <row r="344" spans="1:10" x14ac:dyDescent="0.2">
      <c r="A344" s="1309">
        <v>307015183</v>
      </c>
      <c r="B344" s="302" t="s">
        <v>7864</v>
      </c>
      <c r="C344" s="1310">
        <v>29477.95</v>
      </c>
      <c r="D344" s="1311">
        <v>29900</v>
      </c>
      <c r="E344" s="1281">
        <v>0</v>
      </c>
      <c r="F344" s="302">
        <v>29478</v>
      </c>
      <c r="G344" s="1307" t="str">
        <f t="shared" si="20"/>
        <v>30701</v>
      </c>
      <c r="H344" s="1308">
        <f t="shared" si="21"/>
        <v>30100</v>
      </c>
      <c r="I344" s="1308">
        <f t="shared" si="22"/>
        <v>0</v>
      </c>
      <c r="J344" s="1308">
        <f t="shared" si="23"/>
        <v>29553.87</v>
      </c>
    </row>
    <row r="345" spans="1:10" x14ac:dyDescent="0.2">
      <c r="A345" s="1309">
        <v>430010100</v>
      </c>
      <c r="B345" s="302" t="s">
        <v>7865</v>
      </c>
      <c r="C345" s="1310">
        <v>0</v>
      </c>
      <c r="D345" s="1311">
        <v>0</v>
      </c>
      <c r="E345" s="1281">
        <v>0</v>
      </c>
      <c r="F345" s="302">
        <v>0</v>
      </c>
      <c r="G345" s="1307" t="str">
        <f t="shared" si="20"/>
        <v>43001</v>
      </c>
      <c r="H345" s="1308">
        <f t="shared" si="21"/>
        <v>10700</v>
      </c>
      <c r="I345" s="1308">
        <f t="shared" si="22"/>
        <v>0</v>
      </c>
      <c r="J345" s="1308">
        <f t="shared" si="23"/>
        <v>3272.33</v>
      </c>
    </row>
    <row r="346" spans="1:10" x14ac:dyDescent="0.2">
      <c r="A346" s="1309">
        <v>430010400</v>
      </c>
      <c r="B346" s="302" t="s">
        <v>7866</v>
      </c>
      <c r="C346" s="1310">
        <v>0</v>
      </c>
      <c r="D346" s="1311">
        <v>0</v>
      </c>
      <c r="E346" s="1281">
        <v>0</v>
      </c>
      <c r="F346" s="302">
        <v>0</v>
      </c>
      <c r="G346" s="1307" t="str">
        <f t="shared" si="20"/>
        <v>43001</v>
      </c>
      <c r="H346" s="1308">
        <f t="shared" si="21"/>
        <v>10700</v>
      </c>
      <c r="I346" s="1308">
        <f t="shared" si="22"/>
        <v>0</v>
      </c>
      <c r="J346" s="1308">
        <f t="shared" si="23"/>
        <v>3272.33</v>
      </c>
    </row>
    <row r="347" spans="1:10" x14ac:dyDescent="0.2">
      <c r="A347" s="1309">
        <v>430012504</v>
      </c>
      <c r="B347" s="302" t="s">
        <v>7867</v>
      </c>
      <c r="C347" s="1310">
        <v>0</v>
      </c>
      <c r="D347" s="1311">
        <v>0</v>
      </c>
      <c r="E347" s="1281">
        <v>0</v>
      </c>
      <c r="F347" s="302">
        <v>0</v>
      </c>
      <c r="G347" s="1307" t="str">
        <f t="shared" si="20"/>
        <v>43001</v>
      </c>
      <c r="H347" s="1308">
        <f t="shared" si="21"/>
        <v>10700</v>
      </c>
      <c r="I347" s="1308">
        <f t="shared" si="22"/>
        <v>0</v>
      </c>
      <c r="J347" s="1308">
        <f t="shared" si="23"/>
        <v>3272.33</v>
      </c>
    </row>
    <row r="348" spans="1:10" x14ac:dyDescent="0.2">
      <c r="A348" s="1309">
        <v>430012900</v>
      </c>
      <c r="B348" s="302" t="s">
        <v>7868</v>
      </c>
      <c r="C348" s="1310">
        <v>550</v>
      </c>
      <c r="D348" s="1311">
        <v>1500</v>
      </c>
      <c r="E348" s="1281">
        <v>0</v>
      </c>
      <c r="F348" s="302">
        <v>550</v>
      </c>
      <c r="G348" s="1307" t="str">
        <f t="shared" si="20"/>
        <v>43001</v>
      </c>
      <c r="H348" s="1308">
        <f t="shared" si="21"/>
        <v>10700</v>
      </c>
      <c r="I348" s="1308">
        <f t="shared" si="22"/>
        <v>0</v>
      </c>
      <c r="J348" s="1308">
        <f t="shared" si="23"/>
        <v>3272.33</v>
      </c>
    </row>
    <row r="349" spans="1:10" x14ac:dyDescent="0.2">
      <c r="A349" s="1309">
        <v>430012901</v>
      </c>
      <c r="B349" s="302" t="s">
        <v>7869</v>
      </c>
      <c r="C349" s="1310">
        <v>0</v>
      </c>
      <c r="D349" s="1311">
        <v>0</v>
      </c>
      <c r="E349" s="1281">
        <v>0</v>
      </c>
      <c r="F349" s="302">
        <v>0</v>
      </c>
      <c r="G349" s="1307" t="str">
        <f t="shared" si="20"/>
        <v>43001</v>
      </c>
      <c r="H349" s="1308">
        <f t="shared" si="21"/>
        <v>10700</v>
      </c>
      <c r="I349" s="1308">
        <f t="shared" si="22"/>
        <v>0</v>
      </c>
      <c r="J349" s="1308">
        <f t="shared" si="23"/>
        <v>3272.33</v>
      </c>
    </row>
    <row r="350" spans="1:10" x14ac:dyDescent="0.2">
      <c r="A350" s="1309">
        <v>430014610</v>
      </c>
      <c r="B350" s="302" t="s">
        <v>3472</v>
      </c>
      <c r="C350" s="1310">
        <v>0</v>
      </c>
      <c r="D350" s="1311">
        <v>0</v>
      </c>
      <c r="E350" s="1281">
        <v>0</v>
      </c>
      <c r="F350" s="302">
        <v>0</v>
      </c>
      <c r="G350" s="1307" t="str">
        <f t="shared" si="20"/>
        <v>43001</v>
      </c>
      <c r="H350" s="1308">
        <f t="shared" si="21"/>
        <v>10700</v>
      </c>
      <c r="I350" s="1308">
        <f t="shared" si="22"/>
        <v>0</v>
      </c>
      <c r="J350" s="1308">
        <f t="shared" si="23"/>
        <v>3272.33</v>
      </c>
    </row>
    <row r="351" spans="1:10" x14ac:dyDescent="0.2">
      <c r="A351" s="1309">
        <v>430014618</v>
      </c>
      <c r="B351" s="302" t="s">
        <v>3473</v>
      </c>
      <c r="C351" s="1310">
        <v>0</v>
      </c>
      <c r="D351" s="1311">
        <v>0</v>
      </c>
      <c r="E351" s="1281">
        <v>0</v>
      </c>
      <c r="F351" s="302">
        <v>0</v>
      </c>
      <c r="G351" s="1307" t="str">
        <f t="shared" si="20"/>
        <v>43001</v>
      </c>
      <c r="H351" s="1308">
        <f t="shared" si="21"/>
        <v>10700</v>
      </c>
      <c r="I351" s="1308">
        <f t="shared" si="22"/>
        <v>0</v>
      </c>
      <c r="J351" s="1308">
        <f t="shared" si="23"/>
        <v>3272.33</v>
      </c>
    </row>
    <row r="352" spans="1:10" x14ac:dyDescent="0.2">
      <c r="A352" s="1309">
        <v>430015304</v>
      </c>
      <c r="B352" s="302" t="s">
        <v>7870</v>
      </c>
      <c r="C352" s="1310">
        <v>0</v>
      </c>
      <c r="D352" s="1311">
        <v>0</v>
      </c>
      <c r="E352" s="1281">
        <v>0</v>
      </c>
      <c r="F352" s="302">
        <v>0</v>
      </c>
      <c r="G352" s="1307" t="str">
        <f t="shared" si="20"/>
        <v>43001</v>
      </c>
      <c r="H352" s="1308">
        <f t="shared" si="21"/>
        <v>10700</v>
      </c>
      <c r="I352" s="1308">
        <f t="shared" si="22"/>
        <v>0</v>
      </c>
      <c r="J352" s="1308">
        <f t="shared" si="23"/>
        <v>3272.33</v>
      </c>
    </row>
    <row r="353" spans="1:10" x14ac:dyDescent="0.2">
      <c r="A353" s="1309">
        <v>430015309</v>
      </c>
      <c r="B353" s="302" t="s">
        <v>7871</v>
      </c>
      <c r="C353" s="1310">
        <v>454.96</v>
      </c>
      <c r="D353" s="1311">
        <v>500</v>
      </c>
      <c r="E353" s="1281">
        <v>0</v>
      </c>
      <c r="F353" s="302">
        <v>455</v>
      </c>
      <c r="G353" s="1307" t="str">
        <f t="shared" si="20"/>
        <v>43001</v>
      </c>
      <c r="H353" s="1308">
        <f t="shared" si="21"/>
        <v>10700</v>
      </c>
      <c r="I353" s="1308">
        <f t="shared" si="22"/>
        <v>0</v>
      </c>
      <c r="J353" s="1308">
        <f t="shared" si="23"/>
        <v>3272.33</v>
      </c>
    </row>
    <row r="354" spans="1:10" x14ac:dyDescent="0.2">
      <c r="A354" s="1309">
        <v>430015326</v>
      </c>
      <c r="B354" s="302" t="s">
        <v>7872</v>
      </c>
      <c r="C354" s="1310">
        <v>0</v>
      </c>
      <c r="D354" s="1311">
        <v>0</v>
      </c>
      <c r="E354" s="1281">
        <v>0</v>
      </c>
      <c r="F354" s="302">
        <v>0</v>
      </c>
      <c r="G354" s="1307" t="str">
        <f t="shared" si="20"/>
        <v>43001</v>
      </c>
      <c r="H354" s="1308">
        <f t="shared" si="21"/>
        <v>10700</v>
      </c>
      <c r="I354" s="1308">
        <f t="shared" si="22"/>
        <v>0</v>
      </c>
      <c r="J354" s="1308">
        <f t="shared" si="23"/>
        <v>3272.33</v>
      </c>
    </row>
    <row r="355" spans="1:10" x14ac:dyDescent="0.2">
      <c r="A355" s="1309">
        <v>430015327</v>
      </c>
      <c r="B355" s="302" t="s">
        <v>7873</v>
      </c>
      <c r="C355" s="1310">
        <v>2098.37</v>
      </c>
      <c r="D355" s="1311">
        <v>4800</v>
      </c>
      <c r="E355" s="1281">
        <v>0</v>
      </c>
      <c r="F355" s="302">
        <v>2098</v>
      </c>
      <c r="G355" s="1307" t="str">
        <f t="shared" si="20"/>
        <v>43001</v>
      </c>
      <c r="H355" s="1308">
        <f t="shared" si="21"/>
        <v>10700</v>
      </c>
      <c r="I355" s="1308">
        <f t="shared" si="22"/>
        <v>0</v>
      </c>
      <c r="J355" s="1308">
        <f t="shared" si="23"/>
        <v>3272.33</v>
      </c>
    </row>
    <row r="356" spans="1:10" x14ac:dyDescent="0.2">
      <c r="A356" s="1309">
        <v>430015328</v>
      </c>
      <c r="B356" s="302" t="s">
        <v>7874</v>
      </c>
      <c r="C356" s="1310">
        <v>0</v>
      </c>
      <c r="D356" s="1311">
        <v>0</v>
      </c>
      <c r="E356" s="1281">
        <v>0</v>
      </c>
      <c r="F356" s="302">
        <v>0</v>
      </c>
      <c r="G356" s="1307" t="str">
        <f t="shared" si="20"/>
        <v>43001</v>
      </c>
      <c r="H356" s="1308">
        <f t="shared" si="21"/>
        <v>10700</v>
      </c>
      <c r="I356" s="1308">
        <f t="shared" si="22"/>
        <v>0</v>
      </c>
      <c r="J356" s="1308">
        <f t="shared" si="23"/>
        <v>3272.33</v>
      </c>
    </row>
    <row r="357" spans="1:10" x14ac:dyDescent="0.2">
      <c r="A357" s="1309">
        <v>430015329</v>
      </c>
      <c r="B357" s="302" t="s">
        <v>7875</v>
      </c>
      <c r="C357" s="1310">
        <v>0</v>
      </c>
      <c r="D357" s="1311">
        <v>0</v>
      </c>
      <c r="E357" s="1281">
        <v>0</v>
      </c>
      <c r="F357" s="302">
        <v>0</v>
      </c>
      <c r="G357" s="1307" t="str">
        <f t="shared" si="20"/>
        <v>43001</v>
      </c>
      <c r="H357" s="1308">
        <f t="shared" si="21"/>
        <v>10700</v>
      </c>
      <c r="I357" s="1308">
        <f t="shared" si="22"/>
        <v>0</v>
      </c>
      <c r="J357" s="1308">
        <f t="shared" si="23"/>
        <v>3272.33</v>
      </c>
    </row>
    <row r="358" spans="1:10" x14ac:dyDescent="0.2">
      <c r="A358" s="1309">
        <v>430015330</v>
      </c>
      <c r="B358" s="302" t="s">
        <v>7876</v>
      </c>
      <c r="C358" s="1310">
        <v>156</v>
      </c>
      <c r="D358" s="1311">
        <v>0</v>
      </c>
      <c r="E358" s="1281">
        <v>0</v>
      </c>
      <c r="F358" s="302">
        <v>156</v>
      </c>
      <c r="G358" s="1307" t="str">
        <f t="shared" si="20"/>
        <v>43001</v>
      </c>
      <c r="H358" s="1308">
        <f t="shared" si="21"/>
        <v>10700</v>
      </c>
      <c r="I358" s="1308">
        <f t="shared" si="22"/>
        <v>0</v>
      </c>
      <c r="J358" s="1308">
        <f t="shared" si="23"/>
        <v>3272.33</v>
      </c>
    </row>
    <row r="359" spans="1:10" x14ac:dyDescent="0.2">
      <c r="A359" s="1309">
        <v>430015331</v>
      </c>
      <c r="B359" s="302" t="s">
        <v>7877</v>
      </c>
      <c r="C359" s="1310">
        <v>0</v>
      </c>
      <c r="D359" s="1311">
        <v>0</v>
      </c>
      <c r="E359" s="1281">
        <v>0</v>
      </c>
      <c r="F359" s="302">
        <v>0</v>
      </c>
      <c r="G359" s="1307" t="str">
        <f t="shared" si="20"/>
        <v>43001</v>
      </c>
      <c r="H359" s="1308">
        <f t="shared" si="21"/>
        <v>10700</v>
      </c>
      <c r="I359" s="1308">
        <f t="shared" si="22"/>
        <v>0</v>
      </c>
      <c r="J359" s="1308">
        <f t="shared" si="23"/>
        <v>3272.33</v>
      </c>
    </row>
    <row r="360" spans="1:10" x14ac:dyDescent="0.2">
      <c r="A360" s="1309">
        <v>430015332</v>
      </c>
      <c r="B360" s="302" t="s">
        <v>7878</v>
      </c>
      <c r="C360" s="1310">
        <v>0</v>
      </c>
      <c r="D360" s="1311">
        <v>0</v>
      </c>
      <c r="E360" s="1281">
        <v>0</v>
      </c>
      <c r="F360" s="302">
        <v>0</v>
      </c>
      <c r="G360" s="1307" t="str">
        <f t="shared" si="20"/>
        <v>43001</v>
      </c>
      <c r="H360" s="1308">
        <f t="shared" si="21"/>
        <v>10700</v>
      </c>
      <c r="I360" s="1308">
        <f t="shared" si="22"/>
        <v>0</v>
      </c>
      <c r="J360" s="1308">
        <f t="shared" si="23"/>
        <v>3272.33</v>
      </c>
    </row>
    <row r="361" spans="1:10" x14ac:dyDescent="0.2">
      <c r="A361" s="1309">
        <v>430015333</v>
      </c>
      <c r="B361" s="302" t="s">
        <v>7879</v>
      </c>
      <c r="C361" s="1310">
        <v>0</v>
      </c>
      <c r="D361" s="1311">
        <v>0</v>
      </c>
      <c r="E361" s="1281">
        <v>0</v>
      </c>
      <c r="F361" s="302">
        <v>0</v>
      </c>
      <c r="G361" s="1307" t="str">
        <f t="shared" si="20"/>
        <v>43001</v>
      </c>
      <c r="H361" s="1308">
        <f t="shared" si="21"/>
        <v>10700</v>
      </c>
      <c r="I361" s="1308">
        <f t="shared" si="22"/>
        <v>0</v>
      </c>
      <c r="J361" s="1308">
        <f t="shared" si="23"/>
        <v>3272.33</v>
      </c>
    </row>
    <row r="362" spans="1:10" x14ac:dyDescent="0.2">
      <c r="A362" s="1309">
        <v>430015334</v>
      </c>
      <c r="B362" s="302" t="s">
        <v>7880</v>
      </c>
      <c r="C362" s="1310">
        <v>0</v>
      </c>
      <c r="D362" s="1311">
        <v>0</v>
      </c>
      <c r="E362" s="1281">
        <v>0</v>
      </c>
      <c r="F362" s="302">
        <v>0</v>
      </c>
      <c r="G362" s="1307" t="str">
        <f t="shared" si="20"/>
        <v>43001</v>
      </c>
      <c r="H362" s="1308">
        <f t="shared" si="21"/>
        <v>10700</v>
      </c>
      <c r="I362" s="1308">
        <f t="shared" si="22"/>
        <v>0</v>
      </c>
      <c r="J362" s="1308">
        <f t="shared" si="23"/>
        <v>3272.33</v>
      </c>
    </row>
    <row r="363" spans="1:10" x14ac:dyDescent="0.2">
      <c r="A363" s="1309">
        <v>430015335</v>
      </c>
      <c r="B363" s="302" t="s">
        <v>7881</v>
      </c>
      <c r="C363" s="1310">
        <v>128</v>
      </c>
      <c r="D363" s="1311">
        <v>200</v>
      </c>
      <c r="E363" s="1281">
        <v>0</v>
      </c>
      <c r="F363" s="302">
        <v>128</v>
      </c>
      <c r="G363" s="1307" t="str">
        <f t="shared" si="20"/>
        <v>43001</v>
      </c>
      <c r="H363" s="1308">
        <f t="shared" si="21"/>
        <v>10700</v>
      </c>
      <c r="I363" s="1308">
        <f t="shared" si="22"/>
        <v>0</v>
      </c>
      <c r="J363" s="1308">
        <f t="shared" si="23"/>
        <v>3272.33</v>
      </c>
    </row>
    <row r="364" spans="1:10" x14ac:dyDescent="0.2">
      <c r="A364" s="1309">
        <v>430015540</v>
      </c>
      <c r="B364" s="302" t="s">
        <v>7882</v>
      </c>
      <c r="C364" s="1310">
        <v>0</v>
      </c>
      <c r="D364" s="1311">
        <v>1500</v>
      </c>
      <c r="E364" s="1281">
        <v>0</v>
      </c>
      <c r="F364" s="302">
        <v>0</v>
      </c>
      <c r="G364" s="1307" t="str">
        <f t="shared" si="20"/>
        <v>43001</v>
      </c>
      <c r="H364" s="1308">
        <f t="shared" si="21"/>
        <v>10700</v>
      </c>
      <c r="I364" s="1308">
        <f t="shared" si="22"/>
        <v>0</v>
      </c>
      <c r="J364" s="1308">
        <f t="shared" si="23"/>
        <v>3272.33</v>
      </c>
    </row>
    <row r="365" spans="1:10" x14ac:dyDescent="0.2">
      <c r="A365" s="1309">
        <v>430015549</v>
      </c>
      <c r="B365" s="302" t="s">
        <v>7883</v>
      </c>
      <c r="C365" s="1310">
        <v>0</v>
      </c>
      <c r="D365" s="1311">
        <v>2500</v>
      </c>
      <c r="E365" s="1281">
        <v>0</v>
      </c>
      <c r="F365" s="302">
        <v>0</v>
      </c>
      <c r="G365" s="1307" t="str">
        <f t="shared" si="20"/>
        <v>43001</v>
      </c>
      <c r="H365" s="1308">
        <f t="shared" si="21"/>
        <v>10700</v>
      </c>
      <c r="I365" s="1308">
        <f t="shared" si="22"/>
        <v>0</v>
      </c>
      <c r="J365" s="1308">
        <f t="shared" si="23"/>
        <v>3272.33</v>
      </c>
    </row>
    <row r="366" spans="1:10" x14ac:dyDescent="0.2">
      <c r="A366" s="1309">
        <v>430015550</v>
      </c>
      <c r="B366" s="302" t="s">
        <v>7884</v>
      </c>
      <c r="C366" s="1310">
        <v>0</v>
      </c>
      <c r="D366" s="1311">
        <v>0</v>
      </c>
      <c r="E366" s="1281">
        <v>0</v>
      </c>
      <c r="F366" s="302">
        <v>0</v>
      </c>
      <c r="G366" s="1307" t="str">
        <f t="shared" si="20"/>
        <v>43001</v>
      </c>
      <c r="H366" s="1308">
        <f t="shared" si="21"/>
        <v>10700</v>
      </c>
      <c r="I366" s="1308">
        <f t="shared" si="22"/>
        <v>0</v>
      </c>
      <c r="J366" s="1308">
        <f t="shared" si="23"/>
        <v>3272.33</v>
      </c>
    </row>
    <row r="367" spans="1:10" x14ac:dyDescent="0.2">
      <c r="A367" s="1309">
        <v>430019051</v>
      </c>
      <c r="B367" s="302" t="s">
        <v>7885</v>
      </c>
      <c r="C367" s="1310">
        <v>0</v>
      </c>
      <c r="D367" s="1311">
        <v>0</v>
      </c>
      <c r="E367" s="1281">
        <v>0</v>
      </c>
      <c r="F367" s="302">
        <v>0</v>
      </c>
      <c r="G367" s="1307" t="str">
        <f t="shared" si="20"/>
        <v>43001</v>
      </c>
      <c r="H367" s="1308">
        <f t="shared" si="21"/>
        <v>10700</v>
      </c>
      <c r="I367" s="1308">
        <f t="shared" si="22"/>
        <v>0</v>
      </c>
      <c r="J367" s="1308">
        <f t="shared" si="23"/>
        <v>3272.33</v>
      </c>
    </row>
    <row r="368" spans="1:10" x14ac:dyDescent="0.2">
      <c r="A368" s="1309">
        <v>430019053</v>
      </c>
      <c r="B368" s="302" t="s">
        <v>3490</v>
      </c>
      <c r="C368" s="1310">
        <v>0</v>
      </c>
      <c r="D368" s="1311">
        <v>0</v>
      </c>
      <c r="E368" s="1281">
        <v>0</v>
      </c>
      <c r="F368" s="302">
        <v>0</v>
      </c>
      <c r="G368" s="1307" t="str">
        <f t="shared" si="20"/>
        <v>43001</v>
      </c>
      <c r="H368" s="1308">
        <f t="shared" si="21"/>
        <v>10700</v>
      </c>
      <c r="I368" s="1308">
        <f t="shared" si="22"/>
        <v>0</v>
      </c>
      <c r="J368" s="1308">
        <f t="shared" si="23"/>
        <v>3272.33</v>
      </c>
    </row>
    <row r="369" spans="1:10" x14ac:dyDescent="0.2">
      <c r="A369" s="1309">
        <v>430019054</v>
      </c>
      <c r="B369" s="302" t="s">
        <v>7886</v>
      </c>
      <c r="C369" s="1310">
        <v>0</v>
      </c>
      <c r="D369" s="1311">
        <v>0</v>
      </c>
      <c r="E369" s="1281">
        <v>0</v>
      </c>
      <c r="F369" s="302">
        <v>0</v>
      </c>
      <c r="G369" s="1307" t="str">
        <f t="shared" si="20"/>
        <v>43001</v>
      </c>
      <c r="H369" s="1308">
        <f t="shared" si="21"/>
        <v>10700</v>
      </c>
      <c r="I369" s="1308">
        <f t="shared" si="22"/>
        <v>0</v>
      </c>
      <c r="J369" s="1308">
        <f t="shared" si="23"/>
        <v>3272.33</v>
      </c>
    </row>
    <row r="370" spans="1:10" x14ac:dyDescent="0.2">
      <c r="A370" s="1309">
        <v>430019056</v>
      </c>
      <c r="B370" s="302" t="s">
        <v>7887</v>
      </c>
      <c r="C370" s="1310">
        <v>0</v>
      </c>
      <c r="D370" s="1311">
        <v>0</v>
      </c>
      <c r="E370" s="1281">
        <v>0</v>
      </c>
      <c r="F370" s="302">
        <v>0</v>
      </c>
      <c r="G370" s="1307" t="str">
        <f t="shared" si="20"/>
        <v>43001</v>
      </c>
      <c r="H370" s="1308">
        <f t="shared" si="21"/>
        <v>10700</v>
      </c>
      <c r="I370" s="1308">
        <f t="shared" si="22"/>
        <v>0</v>
      </c>
      <c r="J370" s="1308">
        <f t="shared" si="23"/>
        <v>3272.33</v>
      </c>
    </row>
    <row r="371" spans="1:10" x14ac:dyDescent="0.2">
      <c r="A371" s="1309">
        <v>430019200</v>
      </c>
      <c r="B371" s="302" t="s">
        <v>7888</v>
      </c>
      <c r="C371" s="1310">
        <v>0</v>
      </c>
      <c r="D371" s="1311">
        <v>0</v>
      </c>
      <c r="E371" s="1281">
        <v>0</v>
      </c>
      <c r="F371" s="302">
        <v>0</v>
      </c>
      <c r="G371" s="1307" t="str">
        <f t="shared" si="20"/>
        <v>43001</v>
      </c>
      <c r="H371" s="1308">
        <f t="shared" si="21"/>
        <v>10700</v>
      </c>
      <c r="I371" s="1308">
        <f t="shared" si="22"/>
        <v>0</v>
      </c>
      <c r="J371" s="1308">
        <f t="shared" si="23"/>
        <v>3272.33</v>
      </c>
    </row>
    <row r="372" spans="1:10" x14ac:dyDescent="0.2">
      <c r="A372" s="1309">
        <v>430019643</v>
      </c>
      <c r="B372" s="302" t="s">
        <v>7889</v>
      </c>
      <c r="C372" s="1310">
        <v>0</v>
      </c>
      <c r="D372" s="1311">
        <v>0</v>
      </c>
      <c r="E372" s="1281">
        <v>0</v>
      </c>
      <c r="F372" s="302">
        <v>0</v>
      </c>
      <c r="G372" s="1307" t="str">
        <f t="shared" si="20"/>
        <v>43001</v>
      </c>
      <c r="H372" s="1308">
        <f t="shared" si="21"/>
        <v>10700</v>
      </c>
      <c r="I372" s="1308">
        <f t="shared" si="22"/>
        <v>0</v>
      </c>
      <c r="J372" s="1308">
        <f t="shared" si="23"/>
        <v>3272.33</v>
      </c>
    </row>
    <row r="373" spans="1:10" x14ac:dyDescent="0.2">
      <c r="A373" s="1309">
        <v>430019646</v>
      </c>
      <c r="B373" s="302" t="s">
        <v>7890</v>
      </c>
      <c r="C373" s="1310">
        <v>-115</v>
      </c>
      <c r="D373" s="1311">
        <v>-300</v>
      </c>
      <c r="E373" s="1281">
        <v>0</v>
      </c>
      <c r="F373" s="302">
        <v>-115</v>
      </c>
      <c r="G373" s="1307" t="str">
        <f t="shared" si="20"/>
        <v>43001</v>
      </c>
      <c r="H373" s="1308">
        <f t="shared" si="21"/>
        <v>10700</v>
      </c>
      <c r="I373" s="1308">
        <f t="shared" si="22"/>
        <v>0</v>
      </c>
      <c r="J373" s="1308">
        <f t="shared" si="23"/>
        <v>3272.33</v>
      </c>
    </row>
    <row r="374" spans="1:10" x14ac:dyDescent="0.2">
      <c r="A374" s="1309">
        <v>430019805</v>
      </c>
      <c r="B374" s="302" t="s">
        <v>7891</v>
      </c>
      <c r="C374" s="1310">
        <v>0</v>
      </c>
      <c r="D374" s="1311">
        <v>0</v>
      </c>
      <c r="E374" s="1281">
        <v>0</v>
      </c>
      <c r="F374" s="302">
        <v>0</v>
      </c>
      <c r="G374" s="1307" t="str">
        <f t="shared" si="20"/>
        <v>43001</v>
      </c>
      <c r="H374" s="1308">
        <f t="shared" si="21"/>
        <v>10700</v>
      </c>
      <c r="I374" s="1308">
        <f t="shared" si="22"/>
        <v>0</v>
      </c>
      <c r="J374" s="1308">
        <f t="shared" si="23"/>
        <v>3272.33</v>
      </c>
    </row>
    <row r="376" spans="1:10" x14ac:dyDescent="0.2">
      <c r="A376" s="308">
        <f>COUNT(A7:A375)</f>
        <v>367</v>
      </c>
      <c r="C376" s="1312">
        <f>SUM(C8:C375)</f>
        <v>-76126.510000000038</v>
      </c>
      <c r="D376" s="1312">
        <f>SUM(D8:D375)</f>
        <v>-46337</v>
      </c>
      <c r="E376" s="1313">
        <f>SUM(E8:E375)</f>
        <v>0</v>
      </c>
    </row>
  </sheetData>
  <autoFilter ref="A7:J7"/>
  <conditionalFormatting sqref="C8:F333">
    <cfRule type="cellIs" dxfId="29" priority="1" operator="between">
      <formula>0</formula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376"/>
  <sheetViews>
    <sheetView zoomScale="80" zoomScaleNormal="80" workbookViewId="0">
      <pane ySplit="7" topLeftCell="A359" activePane="bottomLeft" state="frozen"/>
      <selection activeCell="K19" sqref="K19"/>
      <selection pane="bottomLeft" activeCell="K19" sqref="K19"/>
    </sheetView>
  </sheetViews>
  <sheetFormatPr defaultColWidth="9.140625" defaultRowHeight="12.75" x14ac:dyDescent="0.2"/>
  <cols>
    <col min="1" max="1" width="11.5703125" style="1340" customWidth="1"/>
    <col min="2" max="2" width="40.7109375" style="1281" customWidth="1"/>
    <col min="3" max="3" width="12.7109375" style="1294" customWidth="1"/>
    <col min="4" max="6" width="12.7109375" style="1281" customWidth="1"/>
    <col min="7" max="7" width="10.140625" style="1281" customWidth="1"/>
    <col min="8" max="9" width="12.7109375" style="1281" customWidth="1"/>
    <col min="10" max="10" width="11.140625" style="1281" customWidth="1"/>
    <col min="11" max="16384" width="9.140625" style="1281"/>
  </cols>
  <sheetData>
    <row r="1" spans="1:10" ht="12" customHeight="1" x14ac:dyDescent="0.2">
      <c r="A1" s="302"/>
      <c r="B1" s="302"/>
      <c r="C1" s="302"/>
      <c r="D1" s="302"/>
      <c r="E1" s="302"/>
      <c r="F1" s="302"/>
      <c r="G1" s="302"/>
      <c r="H1" s="302"/>
      <c r="I1" s="302"/>
    </row>
    <row r="2" spans="1:10" ht="12" customHeight="1" x14ac:dyDescent="0.2">
      <c r="A2" s="1316" t="s">
        <v>10</v>
      </c>
      <c r="B2" s="1317" t="s">
        <v>7892</v>
      </c>
      <c r="C2" s="1318"/>
      <c r="D2" s="1318"/>
      <c r="E2" s="1318"/>
      <c r="F2" s="1319"/>
      <c r="G2" s="1319"/>
      <c r="H2" s="1319"/>
      <c r="I2" s="1319"/>
    </row>
    <row r="3" spans="1:10" ht="12" customHeight="1" x14ac:dyDescent="0.2">
      <c r="A3" s="1316" t="s">
        <v>7591</v>
      </c>
      <c r="B3" s="1320" t="s">
        <v>7592</v>
      </c>
      <c r="C3" s="1318"/>
      <c r="D3" s="1318"/>
      <c r="E3" s="1318"/>
      <c r="F3" s="1319"/>
      <c r="G3" s="1319"/>
      <c r="H3" s="1319"/>
      <c r="I3" s="1319"/>
    </row>
    <row r="4" spans="1:10" ht="12" customHeight="1" x14ac:dyDescent="0.2">
      <c r="A4" s="1316" t="s">
        <v>13</v>
      </c>
      <c r="B4" s="1290">
        <v>44123</v>
      </c>
      <c r="C4" s="1318"/>
      <c r="D4" s="1318"/>
      <c r="E4" s="1318"/>
      <c r="F4" s="1319"/>
      <c r="G4" s="1319"/>
      <c r="H4" s="1319"/>
      <c r="I4" s="1319"/>
    </row>
    <row r="5" spans="1:10" ht="12" customHeight="1" x14ac:dyDescent="0.3">
      <c r="A5" s="1316" t="s">
        <v>14</v>
      </c>
      <c r="B5" s="1291">
        <v>0.5444444444444444</v>
      </c>
      <c r="C5" s="1318"/>
      <c r="D5" s="1292" t="s">
        <v>7893</v>
      </c>
      <c r="E5" s="1321" t="s">
        <v>7894</v>
      </c>
      <c r="F5" s="1319"/>
      <c r="G5" s="1319"/>
      <c r="H5" s="2020" t="s">
        <v>7895</v>
      </c>
      <c r="I5" s="2020"/>
    </row>
    <row r="6" spans="1:10" ht="12" customHeight="1" x14ac:dyDescent="0.3">
      <c r="A6" s="1277"/>
      <c r="C6" s="1322"/>
      <c r="D6" s="1323" t="s">
        <v>7896</v>
      </c>
      <c r="E6" s="1323"/>
      <c r="F6" s="1277"/>
      <c r="H6" s="1324" t="s">
        <v>7897</v>
      </c>
      <c r="I6" s="1324" t="s">
        <v>7898</v>
      </c>
    </row>
    <row r="7" spans="1:10" ht="45.75" x14ac:dyDescent="0.3">
      <c r="A7" s="368" t="s">
        <v>7593</v>
      </c>
      <c r="B7" s="1325" t="s">
        <v>7594</v>
      </c>
      <c r="C7" s="1303" t="s">
        <v>7899</v>
      </c>
      <c r="D7" s="1326" t="s">
        <v>7900</v>
      </c>
      <c r="E7" s="1327" t="s">
        <v>7901</v>
      </c>
      <c r="F7" s="1303" t="s">
        <v>2745</v>
      </c>
      <c r="G7" s="1302" t="s">
        <v>7902</v>
      </c>
      <c r="H7" s="1328" t="s">
        <v>7900</v>
      </c>
      <c r="I7" s="1328" t="s">
        <v>7901</v>
      </c>
      <c r="J7" s="1329" t="s">
        <v>7903</v>
      </c>
    </row>
    <row r="8" spans="1:10" ht="15" x14ac:dyDescent="0.25">
      <c r="A8" s="1330">
        <v>141010100</v>
      </c>
      <c r="B8" s="1331" t="s">
        <v>6414</v>
      </c>
      <c r="C8" s="1332">
        <v>0</v>
      </c>
      <c r="D8" s="1333">
        <v>35300</v>
      </c>
      <c r="E8" s="1334">
        <v>35300</v>
      </c>
      <c r="F8" s="1331">
        <v>-35300</v>
      </c>
      <c r="G8" s="1335" t="str">
        <f t="shared" ref="G8:G71" si="0">LEFT(A8,5)</f>
        <v>14101</v>
      </c>
      <c r="H8" s="1336">
        <f t="shared" ref="H8:H71" si="1">SUMIF(G:G,G8,D:D)</f>
        <v>50266</v>
      </c>
      <c r="I8" s="1336">
        <f t="shared" ref="I8:I71" si="2">SUMIF(G:G,G8,E:E)</f>
        <v>50266</v>
      </c>
      <c r="J8" s="1337">
        <f>(E8-D8)*0</f>
        <v>0</v>
      </c>
    </row>
    <row r="9" spans="1:10" ht="15" x14ac:dyDescent="0.25">
      <c r="A9" s="1330">
        <v>141010101</v>
      </c>
      <c r="B9" s="1331" t="s">
        <v>7602</v>
      </c>
      <c r="C9" s="1331">
        <v>0</v>
      </c>
      <c r="D9" s="1333">
        <v>0</v>
      </c>
      <c r="E9" s="1334">
        <v>0</v>
      </c>
      <c r="F9" s="1331">
        <v>0</v>
      </c>
      <c r="G9" s="1335" t="str">
        <f t="shared" si="0"/>
        <v>14101</v>
      </c>
      <c r="H9" s="1336">
        <f t="shared" si="1"/>
        <v>50266</v>
      </c>
      <c r="I9" s="1336">
        <f t="shared" si="2"/>
        <v>50266</v>
      </c>
      <c r="J9" s="1337">
        <f t="shared" ref="J9:J72" si="3">(E9-D9)*0</f>
        <v>0</v>
      </c>
    </row>
    <row r="10" spans="1:10" ht="15" x14ac:dyDescent="0.25">
      <c r="A10" s="1330">
        <v>141010102</v>
      </c>
      <c r="B10" s="1331" t="s">
        <v>7603</v>
      </c>
      <c r="C10" s="1332">
        <v>0</v>
      </c>
      <c r="D10" s="1333">
        <v>0</v>
      </c>
      <c r="E10" s="1334">
        <v>0</v>
      </c>
      <c r="F10" s="1331">
        <v>0</v>
      </c>
      <c r="G10" s="1335" t="str">
        <f t="shared" si="0"/>
        <v>14101</v>
      </c>
      <c r="H10" s="1336">
        <f t="shared" si="1"/>
        <v>50266</v>
      </c>
      <c r="I10" s="1336">
        <f t="shared" si="2"/>
        <v>50266</v>
      </c>
      <c r="J10" s="1337">
        <f t="shared" si="3"/>
        <v>0</v>
      </c>
    </row>
    <row r="11" spans="1:10" ht="15" x14ac:dyDescent="0.25">
      <c r="A11" s="1330">
        <v>141010103</v>
      </c>
      <c r="B11" s="1331" t="s">
        <v>7604</v>
      </c>
      <c r="C11" s="1331">
        <v>0</v>
      </c>
      <c r="D11" s="1333">
        <v>0</v>
      </c>
      <c r="E11" s="1334">
        <v>0</v>
      </c>
      <c r="F11" s="1331">
        <v>0</v>
      </c>
      <c r="G11" s="1335" t="str">
        <f t="shared" si="0"/>
        <v>14101</v>
      </c>
      <c r="H11" s="1336">
        <f t="shared" si="1"/>
        <v>50266</v>
      </c>
      <c r="I11" s="1336">
        <f t="shared" si="2"/>
        <v>50266</v>
      </c>
      <c r="J11" s="1337">
        <f t="shared" si="3"/>
        <v>0</v>
      </c>
    </row>
    <row r="12" spans="1:10" ht="15" x14ac:dyDescent="0.25">
      <c r="A12" s="1330">
        <v>141010110</v>
      </c>
      <c r="B12" s="1331" t="s">
        <v>7605</v>
      </c>
      <c r="C12" s="1331">
        <v>0</v>
      </c>
      <c r="D12" s="1333">
        <v>0</v>
      </c>
      <c r="E12" s="1334">
        <v>0</v>
      </c>
      <c r="F12" s="1331">
        <v>0</v>
      </c>
      <c r="G12" s="1335" t="str">
        <f t="shared" si="0"/>
        <v>14101</v>
      </c>
      <c r="H12" s="1336">
        <f t="shared" si="1"/>
        <v>50266</v>
      </c>
      <c r="I12" s="1336">
        <f t="shared" si="2"/>
        <v>50266</v>
      </c>
      <c r="J12" s="1337">
        <f t="shared" si="3"/>
        <v>0</v>
      </c>
    </row>
    <row r="13" spans="1:10" ht="15" x14ac:dyDescent="0.25">
      <c r="A13" s="1330">
        <v>141010120</v>
      </c>
      <c r="B13" s="1331" t="s">
        <v>7606</v>
      </c>
      <c r="C13" s="1331">
        <v>0</v>
      </c>
      <c r="D13" s="1333">
        <v>0</v>
      </c>
      <c r="E13" s="1334">
        <v>0</v>
      </c>
      <c r="F13" s="1331">
        <v>0</v>
      </c>
      <c r="G13" s="1335" t="str">
        <f t="shared" si="0"/>
        <v>14101</v>
      </c>
      <c r="H13" s="1336">
        <f t="shared" si="1"/>
        <v>50266</v>
      </c>
      <c r="I13" s="1336">
        <f t="shared" si="2"/>
        <v>50266</v>
      </c>
      <c r="J13" s="1337">
        <f t="shared" si="3"/>
        <v>0</v>
      </c>
    </row>
    <row r="14" spans="1:10" ht="15" x14ac:dyDescent="0.25">
      <c r="A14" s="1330">
        <v>141010150</v>
      </c>
      <c r="B14" s="1331" t="s">
        <v>7607</v>
      </c>
      <c r="C14" s="1331">
        <v>0</v>
      </c>
      <c r="D14" s="1333">
        <v>0</v>
      </c>
      <c r="E14" s="1334">
        <v>0</v>
      </c>
      <c r="F14" s="1331">
        <v>0</v>
      </c>
      <c r="G14" s="1335" t="str">
        <f t="shared" si="0"/>
        <v>14101</v>
      </c>
      <c r="H14" s="1336">
        <f t="shared" si="1"/>
        <v>50266</v>
      </c>
      <c r="I14" s="1336">
        <f t="shared" si="2"/>
        <v>50266</v>
      </c>
      <c r="J14" s="1337">
        <f t="shared" si="3"/>
        <v>0</v>
      </c>
    </row>
    <row r="15" spans="1:10" ht="15" x14ac:dyDescent="0.25">
      <c r="A15" s="1330">
        <v>141010200</v>
      </c>
      <c r="B15" s="1331" t="s">
        <v>7608</v>
      </c>
      <c r="C15" s="1331">
        <v>0</v>
      </c>
      <c r="D15" s="1333">
        <v>0</v>
      </c>
      <c r="E15" s="1334">
        <v>0</v>
      </c>
      <c r="F15" s="1331">
        <v>0</v>
      </c>
      <c r="G15" s="1335" t="str">
        <f t="shared" si="0"/>
        <v>14101</v>
      </c>
      <c r="H15" s="1336">
        <f t="shared" si="1"/>
        <v>50266</v>
      </c>
      <c r="I15" s="1336">
        <f t="shared" si="2"/>
        <v>50266</v>
      </c>
      <c r="J15" s="1337">
        <f t="shared" si="3"/>
        <v>0</v>
      </c>
    </row>
    <row r="16" spans="1:10" ht="15" x14ac:dyDescent="0.25">
      <c r="A16" s="1330">
        <v>141010700</v>
      </c>
      <c r="B16" s="1331" t="s">
        <v>7609</v>
      </c>
      <c r="C16" s="1331">
        <v>0</v>
      </c>
      <c r="D16" s="1333">
        <v>0</v>
      </c>
      <c r="E16" s="1334">
        <v>0</v>
      </c>
      <c r="F16" s="1331">
        <v>0</v>
      </c>
      <c r="G16" s="1335" t="str">
        <f t="shared" si="0"/>
        <v>14101</v>
      </c>
      <c r="H16" s="1336">
        <f t="shared" si="1"/>
        <v>50266</v>
      </c>
      <c r="I16" s="1336">
        <f t="shared" si="2"/>
        <v>50266</v>
      </c>
      <c r="J16" s="1337">
        <f t="shared" si="3"/>
        <v>0</v>
      </c>
    </row>
    <row r="17" spans="1:10" ht="15" x14ac:dyDescent="0.25">
      <c r="A17" s="1330">
        <v>141010930</v>
      </c>
      <c r="B17" s="1331" t="s">
        <v>6416</v>
      </c>
      <c r="C17" s="1331">
        <v>0</v>
      </c>
      <c r="D17" s="1333">
        <v>-3934</v>
      </c>
      <c r="E17" s="1334">
        <v>-3934</v>
      </c>
      <c r="F17" s="1331">
        <v>3934</v>
      </c>
      <c r="G17" s="1335" t="str">
        <f t="shared" si="0"/>
        <v>14101</v>
      </c>
      <c r="H17" s="1336">
        <f t="shared" si="1"/>
        <v>50266</v>
      </c>
      <c r="I17" s="1336">
        <f t="shared" si="2"/>
        <v>50266</v>
      </c>
      <c r="J17" s="1337">
        <f t="shared" si="3"/>
        <v>0</v>
      </c>
    </row>
    <row r="18" spans="1:10" ht="15" x14ac:dyDescent="0.25">
      <c r="A18" s="1330">
        <v>141010981</v>
      </c>
      <c r="B18" s="1331" t="s">
        <v>7610</v>
      </c>
      <c r="C18" s="1331">
        <v>0</v>
      </c>
      <c r="D18" s="1333">
        <v>0</v>
      </c>
      <c r="E18" s="1334">
        <v>0</v>
      </c>
      <c r="F18" s="1331">
        <v>0</v>
      </c>
      <c r="G18" s="1335" t="str">
        <f t="shared" si="0"/>
        <v>14101</v>
      </c>
      <c r="H18" s="1336">
        <f t="shared" si="1"/>
        <v>50266</v>
      </c>
      <c r="I18" s="1336">
        <f t="shared" si="2"/>
        <v>50266</v>
      </c>
      <c r="J18" s="1337">
        <f t="shared" si="3"/>
        <v>0</v>
      </c>
    </row>
    <row r="19" spans="1:10" ht="15" x14ac:dyDescent="0.25">
      <c r="A19" s="1330">
        <v>141012000</v>
      </c>
      <c r="B19" s="1331" t="s">
        <v>7611</v>
      </c>
      <c r="C19" s="1331">
        <v>0</v>
      </c>
      <c r="D19" s="1333">
        <v>0</v>
      </c>
      <c r="E19" s="1334">
        <v>0</v>
      </c>
      <c r="F19" s="1331">
        <v>0</v>
      </c>
      <c r="G19" s="1335" t="str">
        <f t="shared" si="0"/>
        <v>14101</v>
      </c>
      <c r="H19" s="1336">
        <f t="shared" si="1"/>
        <v>50266</v>
      </c>
      <c r="I19" s="1336">
        <f t="shared" si="2"/>
        <v>50266</v>
      </c>
      <c r="J19" s="1337">
        <f t="shared" si="3"/>
        <v>0</v>
      </c>
    </row>
    <row r="20" spans="1:10" ht="15" x14ac:dyDescent="0.25">
      <c r="A20" s="1330">
        <v>141012004</v>
      </c>
      <c r="B20" s="1331" t="s">
        <v>7612</v>
      </c>
      <c r="C20" s="1331">
        <v>0</v>
      </c>
      <c r="D20" s="1333">
        <v>0</v>
      </c>
      <c r="E20" s="1334">
        <v>0</v>
      </c>
      <c r="F20" s="1331">
        <v>0</v>
      </c>
      <c r="G20" s="1335" t="str">
        <f t="shared" si="0"/>
        <v>14101</v>
      </c>
      <c r="H20" s="1336">
        <f t="shared" si="1"/>
        <v>50266</v>
      </c>
      <c r="I20" s="1336">
        <f t="shared" si="2"/>
        <v>50266</v>
      </c>
      <c r="J20" s="1337">
        <f t="shared" si="3"/>
        <v>0</v>
      </c>
    </row>
    <row r="21" spans="1:10" ht="15" x14ac:dyDescent="0.25">
      <c r="A21" s="1330">
        <v>141012018</v>
      </c>
      <c r="B21" s="1331" t="s">
        <v>7613</v>
      </c>
      <c r="C21" s="1331">
        <v>0</v>
      </c>
      <c r="D21" s="1333">
        <v>0</v>
      </c>
      <c r="E21" s="1334">
        <v>0</v>
      </c>
      <c r="F21" s="1331">
        <v>0</v>
      </c>
      <c r="G21" s="1335" t="str">
        <f t="shared" si="0"/>
        <v>14101</v>
      </c>
      <c r="H21" s="1336">
        <f t="shared" si="1"/>
        <v>50266</v>
      </c>
      <c r="I21" s="1336">
        <f t="shared" si="2"/>
        <v>50266</v>
      </c>
      <c r="J21" s="1337">
        <f t="shared" si="3"/>
        <v>0</v>
      </c>
    </row>
    <row r="22" spans="1:10" ht="15" x14ac:dyDescent="0.25">
      <c r="A22" s="1330">
        <v>141012019</v>
      </c>
      <c r="B22" s="1331" t="s">
        <v>7614</v>
      </c>
      <c r="C22" s="1331">
        <v>0</v>
      </c>
      <c r="D22" s="1333">
        <v>0</v>
      </c>
      <c r="E22" s="1334">
        <v>0</v>
      </c>
      <c r="F22" s="1331">
        <v>0</v>
      </c>
      <c r="G22" s="1335" t="str">
        <f t="shared" si="0"/>
        <v>14101</v>
      </c>
      <c r="H22" s="1336">
        <f t="shared" si="1"/>
        <v>50266</v>
      </c>
      <c r="I22" s="1336">
        <f t="shared" si="2"/>
        <v>50266</v>
      </c>
      <c r="J22" s="1337">
        <f t="shared" si="3"/>
        <v>0</v>
      </c>
    </row>
    <row r="23" spans="1:10" ht="15" x14ac:dyDescent="0.25">
      <c r="A23" s="1330">
        <v>141012429</v>
      </c>
      <c r="B23" s="1331" t="s">
        <v>7615</v>
      </c>
      <c r="C23" s="1331">
        <v>0</v>
      </c>
      <c r="D23" s="1333">
        <v>13800</v>
      </c>
      <c r="E23" s="1334">
        <v>13800</v>
      </c>
      <c r="F23" s="1331">
        <v>-13800</v>
      </c>
      <c r="G23" s="1335" t="str">
        <f t="shared" si="0"/>
        <v>14101</v>
      </c>
      <c r="H23" s="1336">
        <f t="shared" si="1"/>
        <v>50266</v>
      </c>
      <c r="I23" s="1336">
        <f t="shared" si="2"/>
        <v>50266</v>
      </c>
      <c r="J23" s="1337">
        <f t="shared" si="3"/>
        <v>0</v>
      </c>
    </row>
    <row r="24" spans="1:10" ht="15" x14ac:dyDescent="0.25">
      <c r="A24" s="1330">
        <v>141012500</v>
      </c>
      <c r="B24" s="1331" t="s">
        <v>7616</v>
      </c>
      <c r="C24" s="1331">
        <v>0</v>
      </c>
      <c r="D24" s="1333">
        <v>0</v>
      </c>
      <c r="E24" s="1334">
        <v>0</v>
      </c>
      <c r="F24" s="1331">
        <v>0</v>
      </c>
      <c r="G24" s="1335" t="str">
        <f t="shared" si="0"/>
        <v>14101</v>
      </c>
      <c r="H24" s="1336">
        <f t="shared" si="1"/>
        <v>50266</v>
      </c>
      <c r="I24" s="1336">
        <f t="shared" si="2"/>
        <v>50266</v>
      </c>
      <c r="J24" s="1337">
        <f t="shared" si="3"/>
        <v>0</v>
      </c>
    </row>
    <row r="25" spans="1:10" ht="15" x14ac:dyDescent="0.25">
      <c r="A25" s="1330">
        <v>141012510</v>
      </c>
      <c r="B25" s="1331" t="s">
        <v>7617</v>
      </c>
      <c r="C25" s="1331">
        <v>0</v>
      </c>
      <c r="D25" s="1333">
        <v>0</v>
      </c>
      <c r="E25" s="1334">
        <v>0</v>
      </c>
      <c r="F25" s="1331">
        <v>0</v>
      </c>
      <c r="G25" s="1335" t="str">
        <f t="shared" si="0"/>
        <v>14101</v>
      </c>
      <c r="H25" s="1336">
        <f t="shared" si="1"/>
        <v>50266</v>
      </c>
      <c r="I25" s="1336">
        <f t="shared" si="2"/>
        <v>50266</v>
      </c>
      <c r="J25" s="1337">
        <f t="shared" si="3"/>
        <v>0</v>
      </c>
    </row>
    <row r="26" spans="1:10" ht="15" x14ac:dyDescent="0.25">
      <c r="A26" s="1330">
        <v>141012524</v>
      </c>
      <c r="B26" s="1331" t="s">
        <v>7618</v>
      </c>
      <c r="C26" s="1331">
        <v>0</v>
      </c>
      <c r="D26" s="1333">
        <v>0</v>
      </c>
      <c r="E26" s="1334">
        <v>0</v>
      </c>
      <c r="F26" s="1331">
        <v>0</v>
      </c>
      <c r="G26" s="1335" t="str">
        <f t="shared" si="0"/>
        <v>14101</v>
      </c>
      <c r="H26" s="1336">
        <f t="shared" si="1"/>
        <v>50266</v>
      </c>
      <c r="I26" s="1336">
        <f t="shared" si="2"/>
        <v>50266</v>
      </c>
      <c r="J26" s="1337">
        <f t="shared" si="3"/>
        <v>0</v>
      </c>
    </row>
    <row r="27" spans="1:10" ht="15" x14ac:dyDescent="0.25">
      <c r="A27" s="1330">
        <v>141012701</v>
      </c>
      <c r="B27" s="1331" t="s">
        <v>7619</v>
      </c>
      <c r="C27" s="1331">
        <v>0</v>
      </c>
      <c r="D27" s="1333">
        <v>0</v>
      </c>
      <c r="E27" s="1334">
        <v>0</v>
      </c>
      <c r="F27" s="1331">
        <v>0</v>
      </c>
      <c r="G27" s="1335" t="str">
        <f t="shared" si="0"/>
        <v>14101</v>
      </c>
      <c r="H27" s="1336">
        <f t="shared" si="1"/>
        <v>50266</v>
      </c>
      <c r="I27" s="1336">
        <f t="shared" si="2"/>
        <v>50266</v>
      </c>
      <c r="J27" s="1337">
        <f t="shared" si="3"/>
        <v>0</v>
      </c>
    </row>
    <row r="28" spans="1:10" ht="15" x14ac:dyDescent="0.25">
      <c r="A28" s="1330">
        <v>141012703</v>
      </c>
      <c r="B28" s="1331" t="s">
        <v>7620</v>
      </c>
      <c r="C28" s="1331">
        <v>0</v>
      </c>
      <c r="D28" s="1333">
        <v>0</v>
      </c>
      <c r="E28" s="1334">
        <v>0</v>
      </c>
      <c r="F28" s="1331">
        <v>0</v>
      </c>
      <c r="G28" s="1335" t="str">
        <f t="shared" si="0"/>
        <v>14101</v>
      </c>
      <c r="H28" s="1336">
        <f t="shared" si="1"/>
        <v>50266</v>
      </c>
      <c r="I28" s="1336">
        <f t="shared" si="2"/>
        <v>50266</v>
      </c>
      <c r="J28" s="1337">
        <f t="shared" si="3"/>
        <v>0</v>
      </c>
    </row>
    <row r="29" spans="1:10" ht="15" x14ac:dyDescent="0.25">
      <c r="A29" s="1330">
        <v>141012706</v>
      </c>
      <c r="B29" s="1331" t="s">
        <v>7621</v>
      </c>
      <c r="C29" s="1331">
        <v>0</v>
      </c>
      <c r="D29" s="1333">
        <v>0</v>
      </c>
      <c r="E29" s="1334">
        <v>0</v>
      </c>
      <c r="F29" s="1331">
        <v>0</v>
      </c>
      <c r="G29" s="1335" t="str">
        <f t="shared" si="0"/>
        <v>14101</v>
      </c>
      <c r="H29" s="1336">
        <f t="shared" si="1"/>
        <v>50266</v>
      </c>
      <c r="I29" s="1336">
        <f t="shared" si="2"/>
        <v>50266</v>
      </c>
      <c r="J29" s="1337">
        <f t="shared" si="3"/>
        <v>0</v>
      </c>
    </row>
    <row r="30" spans="1:10" ht="15" x14ac:dyDescent="0.25">
      <c r="A30" s="1330">
        <v>141012801</v>
      </c>
      <c r="B30" s="1331" t="s">
        <v>7622</v>
      </c>
      <c r="C30" s="1331">
        <v>0</v>
      </c>
      <c r="D30" s="1333">
        <v>0</v>
      </c>
      <c r="E30" s="1334">
        <v>0</v>
      </c>
      <c r="F30" s="1331">
        <v>0</v>
      </c>
      <c r="G30" s="1335" t="str">
        <f t="shared" si="0"/>
        <v>14101</v>
      </c>
      <c r="H30" s="1336">
        <f t="shared" si="1"/>
        <v>50266</v>
      </c>
      <c r="I30" s="1336">
        <f t="shared" si="2"/>
        <v>50266</v>
      </c>
      <c r="J30" s="1337">
        <f t="shared" si="3"/>
        <v>0</v>
      </c>
    </row>
    <row r="31" spans="1:10" ht="15" x14ac:dyDescent="0.25">
      <c r="A31" s="1330">
        <v>141012840</v>
      </c>
      <c r="B31" s="1331" t="s">
        <v>7623</v>
      </c>
      <c r="C31" s="1331">
        <v>0</v>
      </c>
      <c r="D31" s="1333">
        <v>0</v>
      </c>
      <c r="E31" s="1334">
        <v>0</v>
      </c>
      <c r="F31" s="1331">
        <v>0</v>
      </c>
      <c r="G31" s="1335" t="str">
        <f t="shared" si="0"/>
        <v>14101</v>
      </c>
      <c r="H31" s="1336">
        <f t="shared" si="1"/>
        <v>50266</v>
      </c>
      <c r="I31" s="1336">
        <f t="shared" si="2"/>
        <v>50266</v>
      </c>
      <c r="J31" s="1337">
        <f t="shared" si="3"/>
        <v>0</v>
      </c>
    </row>
    <row r="32" spans="1:10" ht="15" x14ac:dyDescent="0.25">
      <c r="A32" s="1330">
        <v>141012900</v>
      </c>
      <c r="B32" s="1331" t="s">
        <v>7624</v>
      </c>
      <c r="C32" s="1331">
        <v>0</v>
      </c>
      <c r="D32" s="1333">
        <v>0</v>
      </c>
      <c r="E32" s="1334">
        <v>0</v>
      </c>
      <c r="F32" s="1331">
        <v>0</v>
      </c>
      <c r="G32" s="1335" t="str">
        <f t="shared" si="0"/>
        <v>14101</v>
      </c>
      <c r="H32" s="1336">
        <f t="shared" si="1"/>
        <v>50266</v>
      </c>
      <c r="I32" s="1336">
        <f t="shared" si="2"/>
        <v>50266</v>
      </c>
      <c r="J32" s="1337">
        <f t="shared" si="3"/>
        <v>0</v>
      </c>
    </row>
    <row r="33" spans="1:10" ht="15" x14ac:dyDescent="0.25">
      <c r="A33" s="1330">
        <v>141012905</v>
      </c>
      <c r="B33" s="1331" t="s">
        <v>7625</v>
      </c>
      <c r="C33" s="1331">
        <v>0</v>
      </c>
      <c r="D33" s="1333">
        <v>0</v>
      </c>
      <c r="E33" s="1334">
        <v>0</v>
      </c>
      <c r="F33" s="1331">
        <v>0</v>
      </c>
      <c r="G33" s="1335" t="str">
        <f t="shared" si="0"/>
        <v>14101</v>
      </c>
      <c r="H33" s="1336">
        <f t="shared" si="1"/>
        <v>50266</v>
      </c>
      <c r="I33" s="1336">
        <f t="shared" si="2"/>
        <v>50266</v>
      </c>
      <c r="J33" s="1337">
        <f t="shared" si="3"/>
        <v>0</v>
      </c>
    </row>
    <row r="34" spans="1:10" ht="15" x14ac:dyDescent="0.25">
      <c r="A34" s="1330">
        <v>141014600</v>
      </c>
      <c r="B34" s="1331" t="s">
        <v>7626</v>
      </c>
      <c r="C34" s="1331">
        <v>0</v>
      </c>
      <c r="D34" s="1333">
        <v>0</v>
      </c>
      <c r="E34" s="1334">
        <v>0</v>
      </c>
      <c r="F34" s="1331">
        <v>0</v>
      </c>
      <c r="G34" s="1335" t="str">
        <f t="shared" si="0"/>
        <v>14101</v>
      </c>
      <c r="H34" s="1336">
        <f t="shared" si="1"/>
        <v>50266</v>
      </c>
      <c r="I34" s="1336">
        <f t="shared" si="2"/>
        <v>50266</v>
      </c>
      <c r="J34" s="1337">
        <f t="shared" si="3"/>
        <v>0</v>
      </c>
    </row>
    <row r="35" spans="1:10" ht="15" x14ac:dyDescent="0.25">
      <c r="A35" s="1330">
        <v>141014610</v>
      </c>
      <c r="B35" s="1331" t="s">
        <v>7627</v>
      </c>
      <c r="C35" s="1331">
        <v>0</v>
      </c>
      <c r="D35" s="1333">
        <v>0</v>
      </c>
      <c r="E35" s="1334">
        <v>0</v>
      </c>
      <c r="F35" s="1331">
        <v>0</v>
      </c>
      <c r="G35" s="1335" t="str">
        <f t="shared" si="0"/>
        <v>14101</v>
      </c>
      <c r="H35" s="1336">
        <f t="shared" si="1"/>
        <v>50266</v>
      </c>
      <c r="I35" s="1336">
        <f t="shared" si="2"/>
        <v>50266</v>
      </c>
      <c r="J35" s="1337">
        <f t="shared" si="3"/>
        <v>0</v>
      </c>
    </row>
    <row r="36" spans="1:10" ht="15" x14ac:dyDescent="0.25">
      <c r="A36" s="1330">
        <v>141014611</v>
      </c>
      <c r="B36" s="1331" t="s">
        <v>7628</v>
      </c>
      <c r="C36" s="1331">
        <v>0</v>
      </c>
      <c r="D36" s="1333">
        <v>0</v>
      </c>
      <c r="E36" s="1334">
        <v>0</v>
      </c>
      <c r="F36" s="1331">
        <v>0</v>
      </c>
      <c r="G36" s="1335" t="str">
        <f t="shared" si="0"/>
        <v>14101</v>
      </c>
      <c r="H36" s="1336">
        <f t="shared" si="1"/>
        <v>50266</v>
      </c>
      <c r="I36" s="1336">
        <f t="shared" si="2"/>
        <v>50266</v>
      </c>
      <c r="J36" s="1337">
        <f t="shared" si="3"/>
        <v>0</v>
      </c>
    </row>
    <row r="37" spans="1:10" ht="15" x14ac:dyDescent="0.25">
      <c r="A37" s="1330">
        <v>141014618</v>
      </c>
      <c r="B37" s="1331" t="s">
        <v>7629</v>
      </c>
      <c r="C37" s="1331">
        <v>0</v>
      </c>
      <c r="D37" s="1333">
        <v>0</v>
      </c>
      <c r="E37" s="1334">
        <v>0</v>
      </c>
      <c r="F37" s="1331">
        <v>0</v>
      </c>
      <c r="G37" s="1335" t="str">
        <f t="shared" si="0"/>
        <v>14101</v>
      </c>
      <c r="H37" s="1336">
        <f t="shared" si="1"/>
        <v>50266</v>
      </c>
      <c r="I37" s="1336">
        <f t="shared" si="2"/>
        <v>50266</v>
      </c>
      <c r="J37" s="1337">
        <f t="shared" si="3"/>
        <v>0</v>
      </c>
    </row>
    <row r="38" spans="1:10" ht="15" x14ac:dyDescent="0.25">
      <c r="A38" s="1330">
        <v>141014619</v>
      </c>
      <c r="B38" s="1331" t="s">
        <v>7630</v>
      </c>
      <c r="C38" s="1331">
        <v>0</v>
      </c>
      <c r="D38" s="1333">
        <v>0</v>
      </c>
      <c r="E38" s="1334">
        <v>0</v>
      </c>
      <c r="F38" s="1331">
        <v>0</v>
      </c>
      <c r="G38" s="1335" t="str">
        <f t="shared" si="0"/>
        <v>14101</v>
      </c>
      <c r="H38" s="1336">
        <f t="shared" si="1"/>
        <v>50266</v>
      </c>
      <c r="I38" s="1336">
        <f t="shared" si="2"/>
        <v>50266</v>
      </c>
      <c r="J38" s="1337">
        <f t="shared" si="3"/>
        <v>0</v>
      </c>
    </row>
    <row r="39" spans="1:10" ht="15" x14ac:dyDescent="0.25">
      <c r="A39" s="1330">
        <v>141014621</v>
      </c>
      <c r="B39" s="1331" t="s">
        <v>7631</v>
      </c>
      <c r="C39" s="1331">
        <v>0</v>
      </c>
      <c r="D39" s="1333">
        <v>0</v>
      </c>
      <c r="E39" s="1334">
        <v>0</v>
      </c>
      <c r="F39" s="1331">
        <v>0</v>
      </c>
      <c r="G39" s="1335" t="str">
        <f t="shared" si="0"/>
        <v>14101</v>
      </c>
      <c r="H39" s="1336">
        <f t="shared" si="1"/>
        <v>50266</v>
      </c>
      <c r="I39" s="1336">
        <f t="shared" si="2"/>
        <v>50266</v>
      </c>
      <c r="J39" s="1337">
        <f t="shared" si="3"/>
        <v>0</v>
      </c>
    </row>
    <row r="40" spans="1:10" ht="15" x14ac:dyDescent="0.25">
      <c r="A40" s="1330">
        <v>141015016</v>
      </c>
      <c r="B40" s="1331" t="s">
        <v>6420</v>
      </c>
      <c r="C40" s="1331">
        <v>0</v>
      </c>
      <c r="D40" s="1333">
        <v>500</v>
      </c>
      <c r="E40" s="1334">
        <v>500</v>
      </c>
      <c r="F40" s="1331">
        <v>-500</v>
      </c>
      <c r="G40" s="1335" t="str">
        <f t="shared" si="0"/>
        <v>14101</v>
      </c>
      <c r="H40" s="1336">
        <f t="shared" si="1"/>
        <v>50266</v>
      </c>
      <c r="I40" s="1336">
        <f t="shared" si="2"/>
        <v>50266</v>
      </c>
      <c r="J40" s="1337">
        <f t="shared" si="3"/>
        <v>0</v>
      </c>
    </row>
    <row r="41" spans="1:10" ht="15" x14ac:dyDescent="0.25">
      <c r="A41" s="1330">
        <v>141015302</v>
      </c>
      <c r="B41" s="1331" t="s">
        <v>7632</v>
      </c>
      <c r="C41" s="1331">
        <v>0</v>
      </c>
      <c r="D41" s="1333">
        <v>0</v>
      </c>
      <c r="E41" s="1334">
        <v>0</v>
      </c>
      <c r="F41" s="1331">
        <v>0</v>
      </c>
      <c r="G41" s="1335" t="str">
        <f t="shared" si="0"/>
        <v>14101</v>
      </c>
      <c r="H41" s="1336">
        <f t="shared" si="1"/>
        <v>50266</v>
      </c>
      <c r="I41" s="1336">
        <f t="shared" si="2"/>
        <v>50266</v>
      </c>
      <c r="J41" s="1337">
        <f t="shared" si="3"/>
        <v>0</v>
      </c>
    </row>
    <row r="42" spans="1:10" ht="15" x14ac:dyDescent="0.25">
      <c r="A42" s="1330">
        <v>141015305</v>
      </c>
      <c r="B42" s="1331" t="s">
        <v>7633</v>
      </c>
      <c r="C42" s="1331">
        <v>0</v>
      </c>
      <c r="D42" s="1333">
        <v>0</v>
      </c>
      <c r="E42" s="1334">
        <v>0</v>
      </c>
      <c r="F42" s="1331">
        <v>0</v>
      </c>
      <c r="G42" s="1335" t="str">
        <f t="shared" si="0"/>
        <v>14101</v>
      </c>
      <c r="H42" s="1336">
        <f t="shared" si="1"/>
        <v>50266</v>
      </c>
      <c r="I42" s="1336">
        <f t="shared" si="2"/>
        <v>50266</v>
      </c>
      <c r="J42" s="1337">
        <f t="shared" si="3"/>
        <v>0</v>
      </c>
    </row>
    <row r="43" spans="1:10" ht="15" x14ac:dyDescent="0.25">
      <c r="A43" s="1330">
        <v>141015306</v>
      </c>
      <c r="B43" s="1331" t="s">
        <v>7634</v>
      </c>
      <c r="C43" s="1331">
        <v>0</v>
      </c>
      <c r="D43" s="1333">
        <v>0</v>
      </c>
      <c r="E43" s="1334">
        <v>0</v>
      </c>
      <c r="F43" s="1331">
        <v>0</v>
      </c>
      <c r="G43" s="1335" t="str">
        <f t="shared" si="0"/>
        <v>14101</v>
      </c>
      <c r="H43" s="1336">
        <f t="shared" si="1"/>
        <v>50266</v>
      </c>
      <c r="I43" s="1336">
        <f t="shared" si="2"/>
        <v>50266</v>
      </c>
      <c r="J43" s="1337">
        <f t="shared" si="3"/>
        <v>0</v>
      </c>
    </row>
    <row r="44" spans="1:10" ht="15" x14ac:dyDescent="0.25">
      <c r="A44" s="1330">
        <v>141015308</v>
      </c>
      <c r="B44" s="1331" t="s">
        <v>7635</v>
      </c>
      <c r="C44" s="1331">
        <v>0</v>
      </c>
      <c r="D44" s="1333">
        <v>0</v>
      </c>
      <c r="E44" s="1334">
        <v>0</v>
      </c>
      <c r="F44" s="1331">
        <v>0</v>
      </c>
      <c r="G44" s="1335" t="str">
        <f t="shared" si="0"/>
        <v>14101</v>
      </c>
      <c r="H44" s="1336">
        <f t="shared" si="1"/>
        <v>50266</v>
      </c>
      <c r="I44" s="1336">
        <f t="shared" si="2"/>
        <v>50266</v>
      </c>
      <c r="J44" s="1337">
        <f t="shared" si="3"/>
        <v>0</v>
      </c>
    </row>
    <row r="45" spans="1:10" ht="15" x14ac:dyDescent="0.25">
      <c r="A45" s="1330">
        <v>141015311</v>
      </c>
      <c r="B45" s="1331" t="s">
        <v>7636</v>
      </c>
      <c r="C45" s="1332">
        <v>0</v>
      </c>
      <c r="D45" s="1333">
        <v>0</v>
      </c>
      <c r="E45" s="1334">
        <v>0</v>
      </c>
      <c r="F45" s="1331">
        <v>0</v>
      </c>
      <c r="G45" s="1335" t="str">
        <f t="shared" si="0"/>
        <v>14101</v>
      </c>
      <c r="H45" s="1336">
        <f t="shared" si="1"/>
        <v>50266</v>
      </c>
      <c r="I45" s="1336">
        <f t="shared" si="2"/>
        <v>50266</v>
      </c>
      <c r="J45" s="1337">
        <f t="shared" si="3"/>
        <v>0</v>
      </c>
    </row>
    <row r="46" spans="1:10" ht="15" x14ac:dyDescent="0.25">
      <c r="A46" s="1330">
        <v>141015312</v>
      </c>
      <c r="B46" s="1331" t="s">
        <v>6422</v>
      </c>
      <c r="C46" s="1331">
        <v>0</v>
      </c>
      <c r="D46" s="1333">
        <v>300</v>
      </c>
      <c r="E46" s="1334">
        <v>300</v>
      </c>
      <c r="F46" s="1331">
        <v>-300</v>
      </c>
      <c r="G46" s="1335" t="str">
        <f t="shared" si="0"/>
        <v>14101</v>
      </c>
      <c r="H46" s="1336">
        <f t="shared" si="1"/>
        <v>50266</v>
      </c>
      <c r="I46" s="1336">
        <f t="shared" si="2"/>
        <v>50266</v>
      </c>
      <c r="J46" s="1337">
        <f t="shared" si="3"/>
        <v>0</v>
      </c>
    </row>
    <row r="47" spans="1:10" ht="15" x14ac:dyDescent="0.25">
      <c r="A47" s="1330">
        <v>141015336</v>
      </c>
      <c r="B47" s="1331" t="s">
        <v>7637</v>
      </c>
      <c r="C47" s="1331">
        <v>0</v>
      </c>
      <c r="D47" s="1333">
        <v>0</v>
      </c>
      <c r="E47" s="1334">
        <v>0</v>
      </c>
      <c r="F47" s="1331">
        <v>0</v>
      </c>
      <c r="G47" s="1335" t="str">
        <f t="shared" si="0"/>
        <v>14101</v>
      </c>
      <c r="H47" s="1336">
        <f t="shared" si="1"/>
        <v>50266</v>
      </c>
      <c r="I47" s="1336">
        <f t="shared" si="2"/>
        <v>50266</v>
      </c>
      <c r="J47" s="1337">
        <f t="shared" si="3"/>
        <v>0</v>
      </c>
    </row>
    <row r="48" spans="1:10" ht="15" x14ac:dyDescent="0.25">
      <c r="A48" s="1330">
        <v>141015341</v>
      </c>
      <c r="B48" s="1331" t="s">
        <v>7638</v>
      </c>
      <c r="C48" s="1331">
        <v>0</v>
      </c>
      <c r="D48" s="1333">
        <v>0</v>
      </c>
      <c r="E48" s="1334">
        <v>0</v>
      </c>
      <c r="F48" s="1331">
        <v>0</v>
      </c>
      <c r="G48" s="1335" t="str">
        <f t="shared" si="0"/>
        <v>14101</v>
      </c>
      <c r="H48" s="1336">
        <f t="shared" si="1"/>
        <v>50266</v>
      </c>
      <c r="I48" s="1336">
        <f t="shared" si="2"/>
        <v>50266</v>
      </c>
      <c r="J48" s="1337">
        <f t="shared" si="3"/>
        <v>0</v>
      </c>
    </row>
    <row r="49" spans="1:10" ht="15" x14ac:dyDescent="0.25">
      <c r="A49" s="1330">
        <v>141015343</v>
      </c>
      <c r="B49" s="1331" t="s">
        <v>7639</v>
      </c>
      <c r="C49" s="1332">
        <v>0</v>
      </c>
      <c r="D49" s="1333">
        <v>0</v>
      </c>
      <c r="E49" s="1334">
        <v>0</v>
      </c>
      <c r="F49" s="1331">
        <v>0</v>
      </c>
      <c r="G49" s="1335" t="str">
        <f t="shared" si="0"/>
        <v>14101</v>
      </c>
      <c r="H49" s="1336">
        <f t="shared" si="1"/>
        <v>50266</v>
      </c>
      <c r="I49" s="1336">
        <f t="shared" si="2"/>
        <v>50266</v>
      </c>
      <c r="J49" s="1337">
        <f t="shared" si="3"/>
        <v>0</v>
      </c>
    </row>
    <row r="50" spans="1:10" ht="15" x14ac:dyDescent="0.25">
      <c r="A50" s="1330">
        <v>141015344</v>
      </c>
      <c r="B50" s="1331" t="s">
        <v>7640</v>
      </c>
      <c r="C50" s="1331">
        <v>4615</v>
      </c>
      <c r="D50" s="1333">
        <v>4400</v>
      </c>
      <c r="E50" s="1334">
        <v>4400</v>
      </c>
      <c r="F50" s="1331">
        <v>215</v>
      </c>
      <c r="G50" s="1335" t="str">
        <f t="shared" si="0"/>
        <v>14101</v>
      </c>
      <c r="H50" s="1336">
        <f t="shared" si="1"/>
        <v>50266</v>
      </c>
      <c r="I50" s="1336">
        <f t="shared" si="2"/>
        <v>50266</v>
      </c>
      <c r="J50" s="1337">
        <f t="shared" si="3"/>
        <v>0</v>
      </c>
    </row>
    <row r="51" spans="1:10" ht="15" x14ac:dyDescent="0.25">
      <c r="A51" s="1330">
        <v>141016014</v>
      </c>
      <c r="B51" s="1331" t="s">
        <v>7641</v>
      </c>
      <c r="C51" s="1331">
        <v>0</v>
      </c>
      <c r="D51" s="1333">
        <v>0</v>
      </c>
      <c r="E51" s="1334">
        <v>0</v>
      </c>
      <c r="F51" s="1331">
        <v>0</v>
      </c>
      <c r="G51" s="1335" t="str">
        <f t="shared" si="0"/>
        <v>14101</v>
      </c>
      <c r="H51" s="1336">
        <f t="shared" si="1"/>
        <v>50266</v>
      </c>
      <c r="I51" s="1336">
        <f t="shared" si="2"/>
        <v>50266</v>
      </c>
      <c r="J51" s="1337">
        <f t="shared" si="3"/>
        <v>0</v>
      </c>
    </row>
    <row r="52" spans="1:10" ht="15" x14ac:dyDescent="0.25">
      <c r="A52" s="1330">
        <v>141019051</v>
      </c>
      <c r="B52" s="1331" t="s">
        <v>7642</v>
      </c>
      <c r="C52" s="1331">
        <v>0</v>
      </c>
      <c r="D52" s="1333">
        <v>0</v>
      </c>
      <c r="E52" s="1334">
        <v>0</v>
      </c>
      <c r="F52" s="1331">
        <v>0</v>
      </c>
      <c r="G52" s="1335" t="str">
        <f t="shared" si="0"/>
        <v>14101</v>
      </c>
      <c r="H52" s="1336">
        <f t="shared" si="1"/>
        <v>50266</v>
      </c>
      <c r="I52" s="1336">
        <f t="shared" si="2"/>
        <v>50266</v>
      </c>
      <c r="J52" s="1337">
        <f t="shared" si="3"/>
        <v>0</v>
      </c>
    </row>
    <row r="53" spans="1:10" ht="15" x14ac:dyDescent="0.25">
      <c r="A53" s="1330">
        <v>141019053</v>
      </c>
      <c r="B53" s="1331" t="s">
        <v>7643</v>
      </c>
      <c r="C53" s="1331">
        <v>0</v>
      </c>
      <c r="D53" s="1333">
        <v>0</v>
      </c>
      <c r="E53" s="1334">
        <v>0</v>
      </c>
      <c r="F53" s="1331">
        <v>0</v>
      </c>
      <c r="G53" s="1335" t="str">
        <f t="shared" si="0"/>
        <v>14101</v>
      </c>
      <c r="H53" s="1336">
        <f t="shared" si="1"/>
        <v>50266</v>
      </c>
      <c r="I53" s="1336">
        <f t="shared" si="2"/>
        <v>50266</v>
      </c>
      <c r="J53" s="1337">
        <f t="shared" si="3"/>
        <v>0</v>
      </c>
    </row>
    <row r="54" spans="1:10" ht="15" x14ac:dyDescent="0.25">
      <c r="A54" s="1330">
        <v>141019057</v>
      </c>
      <c r="B54" s="1331" t="s">
        <v>7644</v>
      </c>
      <c r="C54" s="1331">
        <v>0</v>
      </c>
      <c r="D54" s="1333">
        <v>0</v>
      </c>
      <c r="E54" s="1334">
        <v>0</v>
      </c>
      <c r="F54" s="1331">
        <v>0</v>
      </c>
      <c r="G54" s="1335" t="str">
        <f t="shared" si="0"/>
        <v>14101</v>
      </c>
      <c r="H54" s="1336">
        <f t="shared" si="1"/>
        <v>50266</v>
      </c>
      <c r="I54" s="1336">
        <f t="shared" si="2"/>
        <v>50266</v>
      </c>
      <c r="J54" s="1337">
        <f t="shared" si="3"/>
        <v>0</v>
      </c>
    </row>
    <row r="55" spans="1:10" ht="15" x14ac:dyDescent="0.25">
      <c r="A55" s="1330">
        <v>141019200</v>
      </c>
      <c r="B55" s="1331" t="s">
        <v>7645</v>
      </c>
      <c r="C55" s="1331">
        <v>0</v>
      </c>
      <c r="D55" s="1333">
        <v>0</v>
      </c>
      <c r="E55" s="1334">
        <v>0</v>
      </c>
      <c r="F55" s="1331">
        <v>0</v>
      </c>
      <c r="G55" s="1335" t="str">
        <f t="shared" si="0"/>
        <v>14101</v>
      </c>
      <c r="H55" s="1336">
        <f t="shared" si="1"/>
        <v>50266</v>
      </c>
      <c r="I55" s="1336">
        <f t="shared" si="2"/>
        <v>50266</v>
      </c>
      <c r="J55" s="1337">
        <f t="shared" si="3"/>
        <v>0</v>
      </c>
    </row>
    <row r="56" spans="1:10" ht="15" x14ac:dyDescent="0.25">
      <c r="A56" s="1330">
        <v>141019821</v>
      </c>
      <c r="B56" s="1331" t="s">
        <v>6426</v>
      </c>
      <c r="C56" s="1331">
        <v>0</v>
      </c>
      <c r="D56" s="1333">
        <v>-100</v>
      </c>
      <c r="E56" s="1334">
        <v>-100</v>
      </c>
      <c r="F56" s="1331">
        <v>100</v>
      </c>
      <c r="G56" s="1335" t="str">
        <f t="shared" si="0"/>
        <v>14101</v>
      </c>
      <c r="H56" s="1336">
        <f t="shared" si="1"/>
        <v>50266</v>
      </c>
      <c r="I56" s="1336">
        <f t="shared" si="2"/>
        <v>50266</v>
      </c>
      <c r="J56" s="1337">
        <f t="shared" si="3"/>
        <v>0</v>
      </c>
    </row>
    <row r="57" spans="1:10" ht="15" x14ac:dyDescent="0.25">
      <c r="A57" s="1330">
        <v>141019850</v>
      </c>
      <c r="B57" s="1331" t="s">
        <v>7646</v>
      </c>
      <c r="C57" s="1331">
        <v>0</v>
      </c>
      <c r="D57" s="1333">
        <v>0</v>
      </c>
      <c r="E57" s="1334">
        <v>0</v>
      </c>
      <c r="F57" s="1331">
        <v>0</v>
      </c>
      <c r="G57" s="1335" t="str">
        <f t="shared" si="0"/>
        <v>14101</v>
      </c>
      <c r="H57" s="1336">
        <f t="shared" si="1"/>
        <v>50266</v>
      </c>
      <c r="I57" s="1336">
        <f t="shared" si="2"/>
        <v>50266</v>
      </c>
      <c r="J57" s="1337">
        <f t="shared" si="3"/>
        <v>0</v>
      </c>
    </row>
    <row r="58" spans="1:10" ht="15" x14ac:dyDescent="0.25">
      <c r="A58" s="1330">
        <v>141020120</v>
      </c>
      <c r="B58" s="1331" t="s">
        <v>7647</v>
      </c>
      <c r="C58" s="1331">
        <v>0</v>
      </c>
      <c r="D58" s="1333">
        <v>0</v>
      </c>
      <c r="E58" s="1334">
        <v>0</v>
      </c>
      <c r="F58" s="1331">
        <v>0</v>
      </c>
      <c r="G58" s="1335" t="str">
        <f t="shared" si="0"/>
        <v>14102</v>
      </c>
      <c r="H58" s="1336">
        <f t="shared" si="1"/>
        <v>4100</v>
      </c>
      <c r="I58" s="1336">
        <f t="shared" si="2"/>
        <v>4100</v>
      </c>
      <c r="J58" s="1337">
        <f t="shared" si="3"/>
        <v>0</v>
      </c>
    </row>
    <row r="59" spans="1:10" ht="15" x14ac:dyDescent="0.25">
      <c r="A59" s="1330">
        <v>141020700</v>
      </c>
      <c r="B59" s="1331" t="s">
        <v>7648</v>
      </c>
      <c r="C59" s="1331">
        <v>0</v>
      </c>
      <c r="D59" s="1333">
        <v>0</v>
      </c>
      <c r="E59" s="1334">
        <v>0</v>
      </c>
      <c r="F59" s="1331">
        <v>0</v>
      </c>
      <c r="G59" s="1335" t="str">
        <f t="shared" si="0"/>
        <v>14102</v>
      </c>
      <c r="H59" s="1336">
        <f t="shared" si="1"/>
        <v>4100</v>
      </c>
      <c r="I59" s="1336">
        <f t="shared" si="2"/>
        <v>4100</v>
      </c>
      <c r="J59" s="1337">
        <f t="shared" si="3"/>
        <v>0</v>
      </c>
    </row>
    <row r="60" spans="1:10" ht="15" x14ac:dyDescent="0.25">
      <c r="A60" s="1330">
        <v>141020800</v>
      </c>
      <c r="B60" s="1331" t="s">
        <v>7649</v>
      </c>
      <c r="C60" s="1331">
        <v>0</v>
      </c>
      <c r="D60" s="1333">
        <v>0</v>
      </c>
      <c r="E60" s="1334">
        <v>0</v>
      </c>
      <c r="F60" s="1331">
        <v>0</v>
      </c>
      <c r="G60" s="1335" t="str">
        <f t="shared" si="0"/>
        <v>14102</v>
      </c>
      <c r="H60" s="1336">
        <f t="shared" si="1"/>
        <v>4100</v>
      </c>
      <c r="I60" s="1336">
        <f t="shared" si="2"/>
        <v>4100</v>
      </c>
      <c r="J60" s="1337">
        <f t="shared" si="3"/>
        <v>0</v>
      </c>
    </row>
    <row r="61" spans="1:10" ht="15" x14ac:dyDescent="0.25">
      <c r="A61" s="1330">
        <v>141020930</v>
      </c>
      <c r="B61" s="1331" t="s">
        <v>7650</v>
      </c>
      <c r="C61" s="1331">
        <v>0</v>
      </c>
      <c r="D61" s="1333">
        <v>0</v>
      </c>
      <c r="E61" s="1334">
        <v>0</v>
      </c>
      <c r="F61" s="1331">
        <v>0</v>
      </c>
      <c r="G61" s="1335" t="str">
        <f t="shared" si="0"/>
        <v>14102</v>
      </c>
      <c r="H61" s="1336">
        <f t="shared" si="1"/>
        <v>4100</v>
      </c>
      <c r="I61" s="1336">
        <f t="shared" si="2"/>
        <v>4100</v>
      </c>
      <c r="J61" s="1337">
        <f t="shared" si="3"/>
        <v>0</v>
      </c>
    </row>
    <row r="62" spans="1:10" ht="15" x14ac:dyDescent="0.25">
      <c r="A62" s="1330">
        <v>141020975</v>
      </c>
      <c r="B62" s="1331" t="s">
        <v>7651</v>
      </c>
      <c r="C62" s="1331">
        <v>0</v>
      </c>
      <c r="D62" s="1333">
        <v>0</v>
      </c>
      <c r="E62" s="1334">
        <v>0</v>
      </c>
      <c r="F62" s="1331">
        <v>0</v>
      </c>
      <c r="G62" s="1335" t="str">
        <f t="shared" si="0"/>
        <v>14102</v>
      </c>
      <c r="H62" s="1336">
        <f t="shared" si="1"/>
        <v>4100</v>
      </c>
      <c r="I62" s="1336">
        <f t="shared" si="2"/>
        <v>4100</v>
      </c>
      <c r="J62" s="1337">
        <f t="shared" si="3"/>
        <v>0</v>
      </c>
    </row>
    <row r="63" spans="1:10" ht="15" x14ac:dyDescent="0.25">
      <c r="A63" s="1330">
        <v>141022000</v>
      </c>
      <c r="B63" s="1331" t="s">
        <v>7652</v>
      </c>
      <c r="C63" s="1331">
        <v>0</v>
      </c>
      <c r="D63" s="1333">
        <v>0</v>
      </c>
      <c r="E63" s="1334">
        <v>0</v>
      </c>
      <c r="F63" s="1331">
        <v>0</v>
      </c>
      <c r="G63" s="1335" t="str">
        <f t="shared" si="0"/>
        <v>14102</v>
      </c>
      <c r="H63" s="1336">
        <f t="shared" si="1"/>
        <v>4100</v>
      </c>
      <c r="I63" s="1336">
        <f t="shared" si="2"/>
        <v>4100</v>
      </c>
      <c r="J63" s="1337">
        <f t="shared" si="3"/>
        <v>0</v>
      </c>
    </row>
    <row r="64" spans="1:10" ht="15" x14ac:dyDescent="0.25">
      <c r="A64" s="1330">
        <v>141022022</v>
      </c>
      <c r="B64" s="1331" t="s">
        <v>7653</v>
      </c>
      <c r="C64" s="1331">
        <v>0</v>
      </c>
      <c r="D64" s="1333">
        <v>0</v>
      </c>
      <c r="E64" s="1334">
        <v>0</v>
      </c>
      <c r="F64" s="1331">
        <v>0</v>
      </c>
      <c r="G64" s="1335" t="str">
        <f t="shared" si="0"/>
        <v>14102</v>
      </c>
      <c r="H64" s="1336">
        <f t="shared" si="1"/>
        <v>4100</v>
      </c>
      <c r="I64" s="1336">
        <f t="shared" si="2"/>
        <v>4100</v>
      </c>
      <c r="J64" s="1337">
        <f t="shared" si="3"/>
        <v>0</v>
      </c>
    </row>
    <row r="65" spans="1:10" ht="15" x14ac:dyDescent="0.25">
      <c r="A65" s="1330">
        <v>141022500</v>
      </c>
      <c r="B65" s="1331" t="s">
        <v>7654</v>
      </c>
      <c r="C65" s="1331">
        <v>0</v>
      </c>
      <c r="D65" s="1333">
        <v>0</v>
      </c>
      <c r="E65" s="1334">
        <v>0</v>
      </c>
      <c r="F65" s="1331">
        <v>0</v>
      </c>
      <c r="G65" s="1335" t="str">
        <f t="shared" si="0"/>
        <v>14102</v>
      </c>
      <c r="H65" s="1336">
        <f t="shared" si="1"/>
        <v>4100</v>
      </c>
      <c r="I65" s="1336">
        <f t="shared" si="2"/>
        <v>4100</v>
      </c>
      <c r="J65" s="1337">
        <f t="shared" si="3"/>
        <v>0</v>
      </c>
    </row>
    <row r="66" spans="1:10" ht="15" x14ac:dyDescent="0.25">
      <c r="A66" s="1330">
        <v>141022510</v>
      </c>
      <c r="B66" s="1331" t="s">
        <v>7655</v>
      </c>
      <c r="C66" s="1331">
        <v>0</v>
      </c>
      <c r="D66" s="1333">
        <v>0</v>
      </c>
      <c r="E66" s="1334">
        <v>0</v>
      </c>
      <c r="F66" s="1331">
        <v>0</v>
      </c>
      <c r="G66" s="1335" t="str">
        <f t="shared" si="0"/>
        <v>14102</v>
      </c>
      <c r="H66" s="1336">
        <f t="shared" si="1"/>
        <v>4100</v>
      </c>
      <c r="I66" s="1336">
        <f t="shared" si="2"/>
        <v>4100</v>
      </c>
      <c r="J66" s="1337">
        <f t="shared" si="3"/>
        <v>0</v>
      </c>
    </row>
    <row r="67" spans="1:10" ht="15" x14ac:dyDescent="0.25">
      <c r="A67" s="1330">
        <v>141022801</v>
      </c>
      <c r="B67" s="1331" t="s">
        <v>7656</v>
      </c>
      <c r="C67" s="1331">
        <v>0</v>
      </c>
      <c r="D67" s="1333">
        <v>0</v>
      </c>
      <c r="E67" s="1334">
        <v>0</v>
      </c>
      <c r="F67" s="1331">
        <v>0</v>
      </c>
      <c r="G67" s="1335" t="str">
        <f t="shared" si="0"/>
        <v>14102</v>
      </c>
      <c r="H67" s="1336">
        <f t="shared" si="1"/>
        <v>4100</v>
      </c>
      <c r="I67" s="1336">
        <f t="shared" si="2"/>
        <v>4100</v>
      </c>
      <c r="J67" s="1337">
        <f t="shared" si="3"/>
        <v>0</v>
      </c>
    </row>
    <row r="68" spans="1:10" ht="15" x14ac:dyDescent="0.25">
      <c r="A68" s="1330">
        <v>141022900</v>
      </c>
      <c r="B68" s="1331" t="s">
        <v>7657</v>
      </c>
      <c r="C68" s="1331">
        <v>0</v>
      </c>
      <c r="D68" s="1333">
        <v>0</v>
      </c>
      <c r="E68" s="1334">
        <v>0</v>
      </c>
      <c r="F68" s="1331">
        <v>0</v>
      </c>
      <c r="G68" s="1335" t="str">
        <f t="shared" si="0"/>
        <v>14102</v>
      </c>
      <c r="H68" s="1336">
        <f t="shared" si="1"/>
        <v>4100</v>
      </c>
      <c r="I68" s="1336">
        <f t="shared" si="2"/>
        <v>4100</v>
      </c>
      <c r="J68" s="1337">
        <f t="shared" si="3"/>
        <v>0</v>
      </c>
    </row>
    <row r="69" spans="1:10" ht="15" x14ac:dyDescent="0.25">
      <c r="A69" s="1330">
        <v>141022906</v>
      </c>
      <c r="B69" s="1331" t="s">
        <v>7658</v>
      </c>
      <c r="C69" s="1331">
        <v>0</v>
      </c>
      <c r="D69" s="1333">
        <v>0</v>
      </c>
      <c r="E69" s="1334">
        <v>0</v>
      </c>
      <c r="F69" s="1331">
        <v>0</v>
      </c>
      <c r="G69" s="1335" t="str">
        <f t="shared" si="0"/>
        <v>14102</v>
      </c>
      <c r="H69" s="1336">
        <f t="shared" si="1"/>
        <v>4100</v>
      </c>
      <c r="I69" s="1336">
        <f t="shared" si="2"/>
        <v>4100</v>
      </c>
      <c r="J69" s="1337">
        <f t="shared" si="3"/>
        <v>0</v>
      </c>
    </row>
    <row r="70" spans="1:10" ht="15" x14ac:dyDescent="0.25">
      <c r="A70" s="1330">
        <v>141022907</v>
      </c>
      <c r="B70" s="1331" t="s">
        <v>7659</v>
      </c>
      <c r="C70" s="1331">
        <v>0</v>
      </c>
      <c r="D70" s="1333">
        <v>0</v>
      </c>
      <c r="E70" s="1334">
        <v>0</v>
      </c>
      <c r="F70" s="1331">
        <v>0</v>
      </c>
      <c r="G70" s="1335" t="str">
        <f t="shared" si="0"/>
        <v>14102</v>
      </c>
      <c r="H70" s="1336">
        <f t="shared" si="1"/>
        <v>4100</v>
      </c>
      <c r="I70" s="1336">
        <f t="shared" si="2"/>
        <v>4100</v>
      </c>
      <c r="J70" s="1337">
        <f t="shared" si="3"/>
        <v>0</v>
      </c>
    </row>
    <row r="71" spans="1:10" ht="15" x14ac:dyDescent="0.25">
      <c r="A71" s="1330">
        <v>141024600</v>
      </c>
      <c r="B71" s="1331" t="s">
        <v>7660</v>
      </c>
      <c r="C71" s="1331">
        <v>0</v>
      </c>
      <c r="D71" s="1333">
        <v>0</v>
      </c>
      <c r="E71" s="1334">
        <v>0</v>
      </c>
      <c r="F71" s="1331">
        <v>0</v>
      </c>
      <c r="G71" s="1335" t="str">
        <f t="shared" si="0"/>
        <v>14102</v>
      </c>
      <c r="H71" s="1336">
        <f t="shared" si="1"/>
        <v>4100</v>
      </c>
      <c r="I71" s="1336">
        <f t="shared" si="2"/>
        <v>4100</v>
      </c>
      <c r="J71" s="1337">
        <f t="shared" si="3"/>
        <v>0</v>
      </c>
    </row>
    <row r="72" spans="1:10" ht="15" x14ac:dyDescent="0.25">
      <c r="A72" s="1330">
        <v>141024610</v>
      </c>
      <c r="B72" s="1331" t="s">
        <v>7661</v>
      </c>
      <c r="C72" s="1331">
        <v>0</v>
      </c>
      <c r="D72" s="1333">
        <v>0</v>
      </c>
      <c r="E72" s="1334">
        <v>0</v>
      </c>
      <c r="F72" s="1331">
        <v>0</v>
      </c>
      <c r="G72" s="1335" t="str">
        <f t="shared" ref="G72:G135" si="4">LEFT(A72,5)</f>
        <v>14102</v>
      </c>
      <c r="H72" s="1336">
        <f t="shared" ref="H72:H135" si="5">SUMIF(G:G,G72,D:D)</f>
        <v>4100</v>
      </c>
      <c r="I72" s="1336">
        <f t="shared" ref="I72:I135" si="6">SUMIF(G:G,G72,E:E)</f>
        <v>4100</v>
      </c>
      <c r="J72" s="1337">
        <f t="shared" si="3"/>
        <v>0</v>
      </c>
    </row>
    <row r="73" spans="1:10" ht="15" x14ac:dyDescent="0.25">
      <c r="A73" s="1330">
        <v>141024611</v>
      </c>
      <c r="B73" s="1331" t="s">
        <v>7662</v>
      </c>
      <c r="C73" s="1331">
        <v>0</v>
      </c>
      <c r="D73" s="1333">
        <v>0</v>
      </c>
      <c r="E73" s="1334">
        <v>0</v>
      </c>
      <c r="F73" s="1331">
        <v>0</v>
      </c>
      <c r="G73" s="1335" t="str">
        <f t="shared" si="4"/>
        <v>14102</v>
      </c>
      <c r="H73" s="1336">
        <f t="shared" si="5"/>
        <v>4100</v>
      </c>
      <c r="I73" s="1336">
        <f t="shared" si="6"/>
        <v>4100</v>
      </c>
      <c r="J73" s="1337">
        <f t="shared" ref="J73:J136" si="7">(E73-D73)*0</f>
        <v>0</v>
      </c>
    </row>
    <row r="74" spans="1:10" ht="15" x14ac:dyDescent="0.25">
      <c r="A74" s="1330">
        <v>141024618</v>
      </c>
      <c r="B74" s="1331" t="s">
        <v>7663</v>
      </c>
      <c r="C74" s="1331">
        <v>0</v>
      </c>
      <c r="D74" s="1333">
        <v>0</v>
      </c>
      <c r="E74" s="1334">
        <v>0</v>
      </c>
      <c r="F74" s="1331">
        <v>0</v>
      </c>
      <c r="G74" s="1335" t="str">
        <f t="shared" si="4"/>
        <v>14102</v>
      </c>
      <c r="H74" s="1336">
        <f t="shared" si="5"/>
        <v>4100</v>
      </c>
      <c r="I74" s="1336">
        <f t="shared" si="6"/>
        <v>4100</v>
      </c>
      <c r="J74" s="1337">
        <f t="shared" si="7"/>
        <v>0</v>
      </c>
    </row>
    <row r="75" spans="1:10" ht="15" x14ac:dyDescent="0.25">
      <c r="A75" s="1330">
        <v>141024619</v>
      </c>
      <c r="B75" s="1331" t="s">
        <v>7664</v>
      </c>
      <c r="C75" s="1331">
        <v>0</v>
      </c>
      <c r="D75" s="1333">
        <v>0</v>
      </c>
      <c r="E75" s="1334">
        <v>0</v>
      </c>
      <c r="F75" s="1331">
        <v>0</v>
      </c>
      <c r="G75" s="1335" t="str">
        <f t="shared" si="4"/>
        <v>14102</v>
      </c>
      <c r="H75" s="1336">
        <f t="shared" si="5"/>
        <v>4100</v>
      </c>
      <c r="I75" s="1336">
        <f t="shared" si="6"/>
        <v>4100</v>
      </c>
      <c r="J75" s="1337">
        <f t="shared" si="7"/>
        <v>0</v>
      </c>
    </row>
    <row r="76" spans="1:10" ht="15" x14ac:dyDescent="0.25">
      <c r="A76" s="1330">
        <v>141025301</v>
      </c>
      <c r="B76" s="1331" t="s">
        <v>7665</v>
      </c>
      <c r="C76" s="1331">
        <v>0</v>
      </c>
      <c r="D76" s="1333">
        <v>0</v>
      </c>
      <c r="E76" s="1334">
        <v>0</v>
      </c>
      <c r="F76" s="1331">
        <v>0</v>
      </c>
      <c r="G76" s="1335" t="str">
        <f t="shared" si="4"/>
        <v>14102</v>
      </c>
      <c r="H76" s="1336">
        <f t="shared" si="5"/>
        <v>4100</v>
      </c>
      <c r="I76" s="1336">
        <f t="shared" si="6"/>
        <v>4100</v>
      </c>
      <c r="J76" s="1337">
        <f t="shared" si="7"/>
        <v>0</v>
      </c>
    </row>
    <row r="77" spans="1:10" ht="15" x14ac:dyDescent="0.25">
      <c r="A77" s="1330">
        <v>141025313</v>
      </c>
      <c r="B77" s="1331" t="s">
        <v>7666</v>
      </c>
      <c r="C77" s="1331">
        <v>0</v>
      </c>
      <c r="D77" s="1333">
        <v>0</v>
      </c>
      <c r="E77" s="1334">
        <v>0</v>
      </c>
      <c r="F77" s="1331">
        <v>0</v>
      </c>
      <c r="G77" s="1335" t="str">
        <f t="shared" si="4"/>
        <v>14102</v>
      </c>
      <c r="H77" s="1336">
        <f t="shared" si="5"/>
        <v>4100</v>
      </c>
      <c r="I77" s="1336">
        <f t="shared" si="6"/>
        <v>4100</v>
      </c>
      <c r="J77" s="1337">
        <f t="shared" si="7"/>
        <v>0</v>
      </c>
    </row>
    <row r="78" spans="1:10" ht="15" x14ac:dyDescent="0.25">
      <c r="A78" s="1330">
        <v>141025314</v>
      </c>
      <c r="B78" s="1331" t="s">
        <v>7667</v>
      </c>
      <c r="C78" s="1331">
        <v>0</v>
      </c>
      <c r="D78" s="1333">
        <v>0</v>
      </c>
      <c r="E78" s="1334">
        <v>0</v>
      </c>
      <c r="F78" s="1331">
        <v>0</v>
      </c>
      <c r="G78" s="1335" t="str">
        <f t="shared" si="4"/>
        <v>14102</v>
      </c>
      <c r="H78" s="1336">
        <f t="shared" si="5"/>
        <v>4100</v>
      </c>
      <c r="I78" s="1336">
        <f t="shared" si="6"/>
        <v>4100</v>
      </c>
      <c r="J78" s="1337">
        <f t="shared" si="7"/>
        <v>0</v>
      </c>
    </row>
    <row r="79" spans="1:10" ht="15" x14ac:dyDescent="0.25">
      <c r="A79" s="1330">
        <v>141025323</v>
      </c>
      <c r="B79" s="1331" t="s">
        <v>7668</v>
      </c>
      <c r="C79" s="1331">
        <v>0</v>
      </c>
      <c r="D79" s="1333">
        <v>100</v>
      </c>
      <c r="E79" s="1334">
        <v>100</v>
      </c>
      <c r="F79" s="1331">
        <v>-100</v>
      </c>
      <c r="G79" s="1335" t="str">
        <f t="shared" si="4"/>
        <v>14102</v>
      </c>
      <c r="H79" s="1336">
        <f t="shared" si="5"/>
        <v>4100</v>
      </c>
      <c r="I79" s="1336">
        <f t="shared" si="6"/>
        <v>4100</v>
      </c>
      <c r="J79" s="1337">
        <f t="shared" si="7"/>
        <v>0</v>
      </c>
    </row>
    <row r="80" spans="1:10" ht="15" x14ac:dyDescent="0.25">
      <c r="A80" s="1330">
        <v>141025324</v>
      </c>
      <c r="B80" s="1331" t="s">
        <v>7669</v>
      </c>
      <c r="C80" s="1332">
        <v>0</v>
      </c>
      <c r="D80" s="1333">
        <v>4000</v>
      </c>
      <c r="E80" s="1334">
        <v>4000</v>
      </c>
      <c r="F80" s="1331">
        <v>-4000</v>
      </c>
      <c r="G80" s="1335" t="str">
        <f t="shared" si="4"/>
        <v>14102</v>
      </c>
      <c r="H80" s="1336">
        <f t="shared" si="5"/>
        <v>4100</v>
      </c>
      <c r="I80" s="1336">
        <f t="shared" si="6"/>
        <v>4100</v>
      </c>
      <c r="J80" s="1337">
        <f t="shared" si="7"/>
        <v>0</v>
      </c>
    </row>
    <row r="81" spans="1:10" ht="15" x14ac:dyDescent="0.25">
      <c r="A81" s="1330">
        <v>141025325</v>
      </c>
      <c r="B81" s="1331" t="s">
        <v>7670</v>
      </c>
      <c r="C81" s="1331">
        <v>0</v>
      </c>
      <c r="D81" s="1333">
        <v>0</v>
      </c>
      <c r="E81" s="1334">
        <v>0</v>
      </c>
      <c r="F81" s="1331">
        <v>0</v>
      </c>
      <c r="G81" s="1335" t="str">
        <f t="shared" si="4"/>
        <v>14102</v>
      </c>
      <c r="H81" s="1336">
        <f t="shared" si="5"/>
        <v>4100</v>
      </c>
      <c r="I81" s="1336">
        <f t="shared" si="6"/>
        <v>4100</v>
      </c>
      <c r="J81" s="1337">
        <f t="shared" si="7"/>
        <v>0</v>
      </c>
    </row>
    <row r="82" spans="1:10" ht="15" x14ac:dyDescent="0.25">
      <c r="A82" s="1330">
        <v>141029051</v>
      </c>
      <c r="B82" s="1331" t="s">
        <v>7671</v>
      </c>
      <c r="C82" s="1331">
        <v>0</v>
      </c>
      <c r="D82" s="1333">
        <v>0</v>
      </c>
      <c r="E82" s="1334">
        <v>0</v>
      </c>
      <c r="F82" s="1331">
        <v>0</v>
      </c>
      <c r="G82" s="1335" t="str">
        <f t="shared" si="4"/>
        <v>14102</v>
      </c>
      <c r="H82" s="1336">
        <f t="shared" si="5"/>
        <v>4100</v>
      </c>
      <c r="I82" s="1336">
        <f t="shared" si="6"/>
        <v>4100</v>
      </c>
      <c r="J82" s="1337">
        <f t="shared" si="7"/>
        <v>0</v>
      </c>
    </row>
    <row r="83" spans="1:10" ht="15" x14ac:dyDescent="0.25">
      <c r="A83" s="1330">
        <v>141029057</v>
      </c>
      <c r="B83" s="1331" t="s">
        <v>7672</v>
      </c>
      <c r="C83" s="1331">
        <v>0</v>
      </c>
      <c r="D83" s="1333">
        <v>0</v>
      </c>
      <c r="E83" s="1334">
        <v>0</v>
      </c>
      <c r="F83" s="1331">
        <v>0</v>
      </c>
      <c r="G83" s="1335" t="str">
        <f t="shared" si="4"/>
        <v>14102</v>
      </c>
      <c r="H83" s="1336">
        <f t="shared" si="5"/>
        <v>4100</v>
      </c>
      <c r="I83" s="1336">
        <f t="shared" si="6"/>
        <v>4100</v>
      </c>
      <c r="J83" s="1337">
        <f t="shared" si="7"/>
        <v>0</v>
      </c>
    </row>
    <row r="84" spans="1:10" ht="15" x14ac:dyDescent="0.25">
      <c r="A84" s="1330">
        <v>141029112</v>
      </c>
      <c r="B84" s="1331" t="s">
        <v>7673</v>
      </c>
      <c r="C84" s="1331">
        <v>0</v>
      </c>
      <c r="D84" s="1333">
        <v>0</v>
      </c>
      <c r="E84" s="1334">
        <v>0</v>
      </c>
      <c r="F84" s="1331">
        <v>0</v>
      </c>
      <c r="G84" s="1335" t="str">
        <f t="shared" si="4"/>
        <v>14102</v>
      </c>
      <c r="H84" s="1336">
        <f t="shared" si="5"/>
        <v>4100</v>
      </c>
      <c r="I84" s="1336">
        <f t="shared" si="6"/>
        <v>4100</v>
      </c>
      <c r="J84" s="1337">
        <f t="shared" si="7"/>
        <v>0</v>
      </c>
    </row>
    <row r="85" spans="1:10" ht="15" x14ac:dyDescent="0.25">
      <c r="A85" s="1330">
        <v>141029640</v>
      </c>
      <c r="B85" s="1331" t="s">
        <v>7665</v>
      </c>
      <c r="C85" s="1331">
        <v>0</v>
      </c>
      <c r="D85" s="1333">
        <v>0</v>
      </c>
      <c r="E85" s="1334">
        <v>0</v>
      </c>
      <c r="F85" s="1331">
        <v>0</v>
      </c>
      <c r="G85" s="1335" t="str">
        <f t="shared" si="4"/>
        <v>14102</v>
      </c>
      <c r="H85" s="1336">
        <f t="shared" si="5"/>
        <v>4100</v>
      </c>
      <c r="I85" s="1336">
        <f t="shared" si="6"/>
        <v>4100</v>
      </c>
      <c r="J85" s="1337">
        <f t="shared" si="7"/>
        <v>0</v>
      </c>
    </row>
    <row r="86" spans="1:10" ht="15" x14ac:dyDescent="0.25">
      <c r="A86" s="1330">
        <v>141029805</v>
      </c>
      <c r="B86" s="1331" t="s">
        <v>7674</v>
      </c>
      <c r="C86" s="1332">
        <v>0</v>
      </c>
      <c r="D86" s="1333">
        <v>0</v>
      </c>
      <c r="E86" s="1334">
        <v>0</v>
      </c>
      <c r="F86" s="1331">
        <v>0</v>
      </c>
      <c r="G86" s="1335" t="str">
        <f t="shared" si="4"/>
        <v>14102</v>
      </c>
      <c r="H86" s="1336">
        <f t="shared" si="5"/>
        <v>4100</v>
      </c>
      <c r="I86" s="1336">
        <f t="shared" si="6"/>
        <v>4100</v>
      </c>
      <c r="J86" s="1337">
        <f t="shared" si="7"/>
        <v>0</v>
      </c>
    </row>
    <row r="87" spans="1:10" ht="15" x14ac:dyDescent="0.25">
      <c r="A87" s="1330">
        <v>141032900</v>
      </c>
      <c r="B87" s="1331" t="s">
        <v>6432</v>
      </c>
      <c r="C87" s="1331">
        <v>33500</v>
      </c>
      <c r="D87" s="1333">
        <v>75500</v>
      </c>
      <c r="E87" s="1334">
        <v>75500</v>
      </c>
      <c r="F87" s="1331">
        <v>-42000</v>
      </c>
      <c r="G87" s="1335" t="str">
        <f t="shared" si="4"/>
        <v>14103</v>
      </c>
      <c r="H87" s="1336">
        <f t="shared" si="5"/>
        <v>75000</v>
      </c>
      <c r="I87" s="1336">
        <f t="shared" si="6"/>
        <v>75000</v>
      </c>
      <c r="J87" s="1337">
        <f t="shared" si="7"/>
        <v>0</v>
      </c>
    </row>
    <row r="88" spans="1:10" ht="15" x14ac:dyDescent="0.25">
      <c r="A88" s="1330">
        <v>141032904</v>
      </c>
      <c r="B88" s="1331" t="s">
        <v>7675</v>
      </c>
      <c r="C88" s="1331">
        <v>0</v>
      </c>
      <c r="D88" s="1333">
        <v>0</v>
      </c>
      <c r="E88" s="1334">
        <v>0</v>
      </c>
      <c r="F88" s="1331">
        <v>0</v>
      </c>
      <c r="G88" s="1335" t="str">
        <f t="shared" si="4"/>
        <v>14103</v>
      </c>
      <c r="H88" s="1336">
        <f t="shared" si="5"/>
        <v>75000</v>
      </c>
      <c r="I88" s="1336">
        <f t="shared" si="6"/>
        <v>75000</v>
      </c>
      <c r="J88" s="1337">
        <f t="shared" si="7"/>
        <v>0</v>
      </c>
    </row>
    <row r="89" spans="1:10" ht="15" x14ac:dyDescent="0.25">
      <c r="A89" s="1330">
        <v>141032921</v>
      </c>
      <c r="B89" s="1331" t="s">
        <v>6434</v>
      </c>
      <c r="C89" s="1331">
        <v>0</v>
      </c>
      <c r="D89" s="1333">
        <v>2500</v>
      </c>
      <c r="E89" s="1334">
        <v>2500</v>
      </c>
      <c r="F89" s="1331">
        <v>-2500</v>
      </c>
      <c r="G89" s="1335" t="str">
        <f t="shared" si="4"/>
        <v>14103</v>
      </c>
      <c r="H89" s="1336">
        <f t="shared" si="5"/>
        <v>75000</v>
      </c>
      <c r="I89" s="1336">
        <f t="shared" si="6"/>
        <v>75000</v>
      </c>
      <c r="J89" s="1337">
        <f t="shared" si="7"/>
        <v>0</v>
      </c>
    </row>
    <row r="90" spans="1:10" ht="15" x14ac:dyDescent="0.25">
      <c r="A90" s="1330">
        <v>141034610</v>
      </c>
      <c r="B90" s="1331" t="s">
        <v>7676</v>
      </c>
      <c r="C90" s="1331">
        <v>0</v>
      </c>
      <c r="D90" s="1333">
        <v>0</v>
      </c>
      <c r="E90" s="1334">
        <v>0</v>
      </c>
      <c r="F90" s="1331">
        <v>0</v>
      </c>
      <c r="G90" s="1335" t="str">
        <f t="shared" si="4"/>
        <v>14103</v>
      </c>
      <c r="H90" s="1336">
        <f t="shared" si="5"/>
        <v>75000</v>
      </c>
      <c r="I90" s="1336">
        <f t="shared" si="6"/>
        <v>75000</v>
      </c>
      <c r="J90" s="1337">
        <f t="shared" si="7"/>
        <v>0</v>
      </c>
    </row>
    <row r="91" spans="1:10" ht="15" x14ac:dyDescent="0.25">
      <c r="A91" s="1330">
        <v>141034622</v>
      </c>
      <c r="B91" s="1331" t="s">
        <v>7677</v>
      </c>
      <c r="C91" s="1332">
        <v>0</v>
      </c>
      <c r="D91" s="1333">
        <v>0</v>
      </c>
      <c r="E91" s="1334">
        <v>0</v>
      </c>
      <c r="F91" s="1331">
        <v>0</v>
      </c>
      <c r="G91" s="1335" t="str">
        <f t="shared" si="4"/>
        <v>14103</v>
      </c>
      <c r="H91" s="1336">
        <f t="shared" si="5"/>
        <v>75000</v>
      </c>
      <c r="I91" s="1336">
        <f t="shared" si="6"/>
        <v>75000</v>
      </c>
      <c r="J91" s="1337">
        <f t="shared" si="7"/>
        <v>0</v>
      </c>
    </row>
    <row r="92" spans="1:10" ht="15" x14ac:dyDescent="0.25">
      <c r="A92" s="1330">
        <v>141035142</v>
      </c>
      <c r="B92" s="1331" t="s">
        <v>7678</v>
      </c>
      <c r="C92" s="1332">
        <v>0</v>
      </c>
      <c r="D92" s="1333">
        <v>0</v>
      </c>
      <c r="E92" s="1334">
        <v>0</v>
      </c>
      <c r="F92" s="1331">
        <v>0</v>
      </c>
      <c r="G92" s="1335" t="str">
        <f t="shared" si="4"/>
        <v>14103</v>
      </c>
      <c r="H92" s="1336">
        <f t="shared" si="5"/>
        <v>75000</v>
      </c>
      <c r="I92" s="1336">
        <f t="shared" si="6"/>
        <v>75000</v>
      </c>
      <c r="J92" s="1337">
        <f t="shared" si="7"/>
        <v>0</v>
      </c>
    </row>
    <row r="93" spans="1:10" ht="15" x14ac:dyDescent="0.25">
      <c r="A93" s="1330">
        <v>141035143</v>
      </c>
      <c r="B93" s="1331" t="s">
        <v>7679</v>
      </c>
      <c r="C93" s="1332">
        <v>0</v>
      </c>
      <c r="D93" s="1333">
        <v>0</v>
      </c>
      <c r="E93" s="1334">
        <v>0</v>
      </c>
      <c r="F93" s="1331">
        <v>0</v>
      </c>
      <c r="G93" s="1335" t="str">
        <f t="shared" si="4"/>
        <v>14103</v>
      </c>
      <c r="H93" s="1336">
        <f t="shared" si="5"/>
        <v>75000</v>
      </c>
      <c r="I93" s="1336">
        <f t="shared" si="6"/>
        <v>75000</v>
      </c>
      <c r="J93" s="1337">
        <f t="shared" si="7"/>
        <v>0</v>
      </c>
    </row>
    <row r="94" spans="1:10" ht="15" x14ac:dyDescent="0.25">
      <c r="A94" s="1330">
        <v>141035144</v>
      </c>
      <c r="B94" s="1331" t="s">
        <v>6436</v>
      </c>
      <c r="C94" s="1332">
        <v>1194</v>
      </c>
      <c r="D94" s="1333">
        <v>0</v>
      </c>
      <c r="E94" s="1334">
        <v>0</v>
      </c>
      <c r="F94" s="1331">
        <v>1194</v>
      </c>
      <c r="G94" s="1335" t="str">
        <f t="shared" si="4"/>
        <v>14103</v>
      </c>
      <c r="H94" s="1336">
        <f t="shared" si="5"/>
        <v>75000</v>
      </c>
      <c r="I94" s="1336">
        <f t="shared" si="6"/>
        <v>75000</v>
      </c>
      <c r="J94" s="1337">
        <f t="shared" si="7"/>
        <v>0</v>
      </c>
    </row>
    <row r="95" spans="1:10" ht="15" x14ac:dyDescent="0.25">
      <c r="A95" s="1330">
        <v>141039053</v>
      </c>
      <c r="B95" s="1331" t="s">
        <v>7680</v>
      </c>
      <c r="C95" s="1332">
        <v>0</v>
      </c>
      <c r="D95" s="1333">
        <v>-3000</v>
      </c>
      <c r="E95" s="1334">
        <v>-3000</v>
      </c>
      <c r="F95" s="1331">
        <v>3000</v>
      </c>
      <c r="G95" s="1335" t="str">
        <f t="shared" si="4"/>
        <v>14103</v>
      </c>
      <c r="H95" s="1336">
        <f t="shared" si="5"/>
        <v>75000</v>
      </c>
      <c r="I95" s="1336">
        <f t="shared" si="6"/>
        <v>75000</v>
      </c>
      <c r="J95" s="1337">
        <f t="shared" si="7"/>
        <v>0</v>
      </c>
    </row>
    <row r="96" spans="1:10" ht="15" x14ac:dyDescent="0.25">
      <c r="A96" s="1330">
        <v>141040100</v>
      </c>
      <c r="B96" s="1331" t="s">
        <v>6440</v>
      </c>
      <c r="C96" s="1331">
        <v>35691.21</v>
      </c>
      <c r="D96" s="1333">
        <v>155100</v>
      </c>
      <c r="E96" s="1334">
        <v>155100</v>
      </c>
      <c r="F96" s="1331">
        <v>-119408.79</v>
      </c>
      <c r="G96" s="1335" t="str">
        <f t="shared" si="4"/>
        <v>14104</v>
      </c>
      <c r="H96" s="1336">
        <f t="shared" si="5"/>
        <v>164000</v>
      </c>
      <c r="I96" s="1336">
        <f t="shared" si="6"/>
        <v>164000</v>
      </c>
      <c r="J96" s="1337">
        <f t="shared" si="7"/>
        <v>0</v>
      </c>
    </row>
    <row r="97" spans="1:10" ht="15" x14ac:dyDescent="0.25">
      <c r="A97" s="1330">
        <v>141040101</v>
      </c>
      <c r="B97" s="1331" t="s">
        <v>7681</v>
      </c>
      <c r="C97" s="1332">
        <v>0</v>
      </c>
      <c r="D97" s="1333">
        <v>0</v>
      </c>
      <c r="E97" s="1334">
        <v>0</v>
      </c>
      <c r="F97" s="1331">
        <v>0</v>
      </c>
      <c r="G97" s="1335" t="str">
        <f t="shared" si="4"/>
        <v>14104</v>
      </c>
      <c r="H97" s="1336">
        <f t="shared" si="5"/>
        <v>164000</v>
      </c>
      <c r="I97" s="1336">
        <f t="shared" si="6"/>
        <v>164000</v>
      </c>
      <c r="J97" s="1337">
        <f t="shared" si="7"/>
        <v>0</v>
      </c>
    </row>
    <row r="98" spans="1:10" ht="15" x14ac:dyDescent="0.25">
      <c r="A98" s="1330">
        <v>141040102</v>
      </c>
      <c r="B98" s="1331" t="s">
        <v>7682</v>
      </c>
      <c r="C98" s="1331">
        <v>0</v>
      </c>
      <c r="D98" s="1333">
        <v>0</v>
      </c>
      <c r="E98" s="1334">
        <v>0</v>
      </c>
      <c r="F98" s="1331">
        <v>0</v>
      </c>
      <c r="G98" s="1335" t="str">
        <f t="shared" si="4"/>
        <v>14104</v>
      </c>
      <c r="H98" s="1336">
        <f t="shared" si="5"/>
        <v>164000</v>
      </c>
      <c r="I98" s="1336">
        <f t="shared" si="6"/>
        <v>164000</v>
      </c>
      <c r="J98" s="1337">
        <f t="shared" si="7"/>
        <v>0</v>
      </c>
    </row>
    <row r="99" spans="1:10" ht="15" x14ac:dyDescent="0.25">
      <c r="A99" s="1330">
        <v>141040103</v>
      </c>
      <c r="B99" s="1331" t="s">
        <v>7683</v>
      </c>
      <c r="C99" s="1331">
        <v>0</v>
      </c>
      <c r="D99" s="1333">
        <v>0</v>
      </c>
      <c r="E99" s="1334">
        <v>0</v>
      </c>
      <c r="F99" s="1331">
        <v>0</v>
      </c>
      <c r="G99" s="1335" t="str">
        <f t="shared" si="4"/>
        <v>14104</v>
      </c>
      <c r="H99" s="1336">
        <f t="shared" si="5"/>
        <v>164000</v>
      </c>
      <c r="I99" s="1336">
        <f t="shared" si="6"/>
        <v>164000</v>
      </c>
      <c r="J99" s="1337">
        <f t="shared" si="7"/>
        <v>0</v>
      </c>
    </row>
    <row r="100" spans="1:10" ht="15" x14ac:dyDescent="0.25">
      <c r="A100" s="1330">
        <v>141040110</v>
      </c>
      <c r="B100" s="1331" t="s">
        <v>7684</v>
      </c>
      <c r="C100" s="1331">
        <v>0</v>
      </c>
      <c r="D100" s="1333">
        <v>0</v>
      </c>
      <c r="E100" s="1334">
        <v>0</v>
      </c>
      <c r="F100" s="1331">
        <v>0</v>
      </c>
      <c r="G100" s="1335" t="str">
        <f t="shared" si="4"/>
        <v>14104</v>
      </c>
      <c r="H100" s="1336">
        <f t="shared" si="5"/>
        <v>164000</v>
      </c>
      <c r="I100" s="1336">
        <f t="shared" si="6"/>
        <v>164000</v>
      </c>
      <c r="J100" s="1337">
        <f t="shared" si="7"/>
        <v>0</v>
      </c>
    </row>
    <row r="101" spans="1:10" ht="15" x14ac:dyDescent="0.25">
      <c r="A101" s="1330">
        <v>141040120</v>
      </c>
      <c r="B101" s="1331" t="s">
        <v>7685</v>
      </c>
      <c r="C101" s="1331">
        <v>0</v>
      </c>
      <c r="D101" s="1333">
        <v>0</v>
      </c>
      <c r="E101" s="1334">
        <v>0</v>
      </c>
      <c r="F101" s="1331">
        <v>0</v>
      </c>
      <c r="G101" s="1335" t="str">
        <f t="shared" si="4"/>
        <v>14104</v>
      </c>
      <c r="H101" s="1336">
        <f t="shared" si="5"/>
        <v>164000</v>
      </c>
      <c r="I101" s="1336">
        <f t="shared" si="6"/>
        <v>164000</v>
      </c>
      <c r="J101" s="1337">
        <f t="shared" si="7"/>
        <v>0</v>
      </c>
    </row>
    <row r="102" spans="1:10" ht="15" x14ac:dyDescent="0.25">
      <c r="A102" s="1330">
        <v>141040150</v>
      </c>
      <c r="B102" s="1331" t="s">
        <v>7686</v>
      </c>
      <c r="C102" s="1331">
        <v>0</v>
      </c>
      <c r="D102" s="1333">
        <v>0</v>
      </c>
      <c r="E102" s="1334">
        <v>0</v>
      </c>
      <c r="F102" s="1331">
        <v>0</v>
      </c>
      <c r="G102" s="1335" t="str">
        <f t="shared" si="4"/>
        <v>14104</v>
      </c>
      <c r="H102" s="1336">
        <f t="shared" si="5"/>
        <v>164000</v>
      </c>
      <c r="I102" s="1336">
        <f t="shared" si="6"/>
        <v>164000</v>
      </c>
      <c r="J102" s="1337">
        <f t="shared" si="7"/>
        <v>0</v>
      </c>
    </row>
    <row r="103" spans="1:10" ht="15" x14ac:dyDescent="0.25">
      <c r="A103" s="1330">
        <v>141040400</v>
      </c>
      <c r="B103" s="1331" t="s">
        <v>7687</v>
      </c>
      <c r="C103" s="1331">
        <v>0</v>
      </c>
      <c r="D103" s="1333">
        <v>0</v>
      </c>
      <c r="E103" s="1334">
        <v>0</v>
      </c>
      <c r="F103" s="1331">
        <v>0</v>
      </c>
      <c r="G103" s="1335" t="str">
        <f t="shared" si="4"/>
        <v>14104</v>
      </c>
      <c r="H103" s="1336">
        <f t="shared" si="5"/>
        <v>164000</v>
      </c>
      <c r="I103" s="1336">
        <f t="shared" si="6"/>
        <v>164000</v>
      </c>
      <c r="J103" s="1337">
        <f t="shared" si="7"/>
        <v>0</v>
      </c>
    </row>
    <row r="104" spans="1:10" ht="15" x14ac:dyDescent="0.25">
      <c r="A104" s="1330">
        <v>141040730</v>
      </c>
      <c r="B104" s="1331" t="s">
        <v>7688</v>
      </c>
      <c r="C104" s="1331">
        <v>0</v>
      </c>
      <c r="D104" s="1333">
        <v>0</v>
      </c>
      <c r="E104" s="1334">
        <v>0</v>
      </c>
      <c r="F104" s="1331">
        <v>0</v>
      </c>
      <c r="G104" s="1335" t="str">
        <f t="shared" si="4"/>
        <v>14104</v>
      </c>
      <c r="H104" s="1336">
        <f t="shared" si="5"/>
        <v>164000</v>
      </c>
      <c r="I104" s="1336">
        <f t="shared" si="6"/>
        <v>164000</v>
      </c>
      <c r="J104" s="1337">
        <f t="shared" si="7"/>
        <v>0</v>
      </c>
    </row>
    <row r="105" spans="1:10" ht="15" x14ac:dyDescent="0.25">
      <c r="A105" s="1330">
        <v>141040800</v>
      </c>
      <c r="B105" s="1331" t="s">
        <v>7689</v>
      </c>
      <c r="C105" s="1332">
        <v>0</v>
      </c>
      <c r="D105" s="1333">
        <v>0</v>
      </c>
      <c r="E105" s="1334">
        <v>0</v>
      </c>
      <c r="F105" s="1331">
        <v>0</v>
      </c>
      <c r="G105" s="1335" t="str">
        <f t="shared" si="4"/>
        <v>14104</v>
      </c>
      <c r="H105" s="1336">
        <f t="shared" si="5"/>
        <v>164000</v>
      </c>
      <c r="I105" s="1336">
        <f t="shared" si="6"/>
        <v>164000</v>
      </c>
      <c r="J105" s="1337">
        <f t="shared" si="7"/>
        <v>0</v>
      </c>
    </row>
    <row r="106" spans="1:10" ht="15" x14ac:dyDescent="0.25">
      <c r="A106" s="1330">
        <v>141040930</v>
      </c>
      <c r="B106" s="1331" t="s">
        <v>6442</v>
      </c>
      <c r="C106" s="1331">
        <v>25.03</v>
      </c>
      <c r="D106" s="1333">
        <v>800</v>
      </c>
      <c r="E106" s="1334">
        <v>800</v>
      </c>
      <c r="F106" s="1331">
        <v>-774.97</v>
      </c>
      <c r="G106" s="1335" t="str">
        <f t="shared" si="4"/>
        <v>14104</v>
      </c>
      <c r="H106" s="1336">
        <f t="shared" si="5"/>
        <v>164000</v>
      </c>
      <c r="I106" s="1336">
        <f t="shared" si="6"/>
        <v>164000</v>
      </c>
      <c r="J106" s="1337">
        <f t="shared" si="7"/>
        <v>0</v>
      </c>
    </row>
    <row r="107" spans="1:10" ht="15" x14ac:dyDescent="0.25">
      <c r="A107" s="1330">
        <v>141040975</v>
      </c>
      <c r="B107" s="1331" t="s">
        <v>7690</v>
      </c>
      <c r="C107" s="1331">
        <v>0</v>
      </c>
      <c r="D107" s="1333">
        <v>0</v>
      </c>
      <c r="E107" s="1334">
        <v>0</v>
      </c>
      <c r="F107" s="1331">
        <v>0</v>
      </c>
      <c r="G107" s="1335" t="str">
        <f t="shared" si="4"/>
        <v>14104</v>
      </c>
      <c r="H107" s="1336">
        <f t="shared" si="5"/>
        <v>164000</v>
      </c>
      <c r="I107" s="1336">
        <f t="shared" si="6"/>
        <v>164000</v>
      </c>
      <c r="J107" s="1337">
        <f t="shared" si="7"/>
        <v>0</v>
      </c>
    </row>
    <row r="108" spans="1:10" ht="15" x14ac:dyDescent="0.25">
      <c r="A108" s="1330">
        <v>141041400</v>
      </c>
      <c r="B108" s="1331" t="s">
        <v>7691</v>
      </c>
      <c r="C108" s="1331">
        <v>0</v>
      </c>
      <c r="D108" s="1333">
        <v>0</v>
      </c>
      <c r="E108" s="1334">
        <v>0</v>
      </c>
      <c r="F108" s="1331">
        <v>0</v>
      </c>
      <c r="G108" s="1335" t="str">
        <f t="shared" si="4"/>
        <v>14104</v>
      </c>
      <c r="H108" s="1336">
        <f t="shared" si="5"/>
        <v>164000</v>
      </c>
      <c r="I108" s="1336">
        <f t="shared" si="6"/>
        <v>164000</v>
      </c>
      <c r="J108" s="1337">
        <f t="shared" si="7"/>
        <v>0</v>
      </c>
    </row>
    <row r="109" spans="1:10" ht="15" x14ac:dyDescent="0.25">
      <c r="A109" s="1330">
        <v>141041401</v>
      </c>
      <c r="B109" s="1331" t="s">
        <v>7692</v>
      </c>
      <c r="C109" s="1331">
        <v>0</v>
      </c>
      <c r="D109" s="1333">
        <v>0</v>
      </c>
      <c r="E109" s="1334">
        <v>0</v>
      </c>
      <c r="F109" s="1331">
        <v>0</v>
      </c>
      <c r="G109" s="1335" t="str">
        <f t="shared" si="4"/>
        <v>14104</v>
      </c>
      <c r="H109" s="1336">
        <f t="shared" si="5"/>
        <v>164000</v>
      </c>
      <c r="I109" s="1336">
        <f t="shared" si="6"/>
        <v>164000</v>
      </c>
      <c r="J109" s="1337">
        <f t="shared" si="7"/>
        <v>0</v>
      </c>
    </row>
    <row r="110" spans="1:10" ht="15" x14ac:dyDescent="0.25">
      <c r="A110" s="1330">
        <v>141041620</v>
      </c>
      <c r="B110" s="1331" t="s">
        <v>7693</v>
      </c>
      <c r="C110" s="1331">
        <v>0</v>
      </c>
      <c r="D110" s="1333">
        <v>0</v>
      </c>
      <c r="E110" s="1334">
        <v>0</v>
      </c>
      <c r="F110" s="1331">
        <v>0</v>
      </c>
      <c r="G110" s="1335" t="str">
        <f t="shared" si="4"/>
        <v>14104</v>
      </c>
      <c r="H110" s="1336">
        <f t="shared" si="5"/>
        <v>164000</v>
      </c>
      <c r="I110" s="1336">
        <f t="shared" si="6"/>
        <v>164000</v>
      </c>
      <c r="J110" s="1337">
        <f t="shared" si="7"/>
        <v>0</v>
      </c>
    </row>
    <row r="111" spans="1:10" ht="15" x14ac:dyDescent="0.25">
      <c r="A111" s="1330">
        <v>141042000</v>
      </c>
      <c r="B111" s="1331" t="s">
        <v>7694</v>
      </c>
      <c r="C111" s="1331">
        <v>0</v>
      </c>
      <c r="D111" s="1333">
        <v>0</v>
      </c>
      <c r="E111" s="1334">
        <v>0</v>
      </c>
      <c r="F111" s="1331">
        <v>0</v>
      </c>
      <c r="G111" s="1335" t="str">
        <f t="shared" si="4"/>
        <v>14104</v>
      </c>
      <c r="H111" s="1336">
        <f t="shared" si="5"/>
        <v>164000</v>
      </c>
      <c r="I111" s="1336">
        <f t="shared" si="6"/>
        <v>164000</v>
      </c>
      <c r="J111" s="1337">
        <f t="shared" si="7"/>
        <v>0</v>
      </c>
    </row>
    <row r="112" spans="1:10" ht="15" x14ac:dyDescent="0.25">
      <c r="A112" s="1330">
        <v>141042022</v>
      </c>
      <c r="B112" s="1331" t="s">
        <v>7695</v>
      </c>
      <c r="C112" s="1331">
        <v>0</v>
      </c>
      <c r="D112" s="1333">
        <v>0</v>
      </c>
      <c r="E112" s="1334">
        <v>0</v>
      </c>
      <c r="F112" s="1331">
        <v>0</v>
      </c>
      <c r="G112" s="1335" t="str">
        <f t="shared" si="4"/>
        <v>14104</v>
      </c>
      <c r="H112" s="1336">
        <f t="shared" si="5"/>
        <v>164000</v>
      </c>
      <c r="I112" s="1336">
        <f t="shared" si="6"/>
        <v>164000</v>
      </c>
      <c r="J112" s="1337">
        <f t="shared" si="7"/>
        <v>0</v>
      </c>
    </row>
    <row r="113" spans="1:10" ht="15" x14ac:dyDescent="0.25">
      <c r="A113" s="1330">
        <v>141042428</v>
      </c>
      <c r="B113" s="1331" t="s">
        <v>7696</v>
      </c>
      <c r="C113" s="1331">
        <v>0</v>
      </c>
      <c r="D113" s="1333">
        <v>0</v>
      </c>
      <c r="E113" s="1334">
        <v>0</v>
      </c>
      <c r="F113" s="1331">
        <v>0</v>
      </c>
      <c r="G113" s="1335" t="str">
        <f t="shared" si="4"/>
        <v>14104</v>
      </c>
      <c r="H113" s="1336">
        <f t="shared" si="5"/>
        <v>164000</v>
      </c>
      <c r="I113" s="1336">
        <f t="shared" si="6"/>
        <v>164000</v>
      </c>
      <c r="J113" s="1337">
        <f t="shared" si="7"/>
        <v>0</v>
      </c>
    </row>
    <row r="114" spans="1:10" ht="15" x14ac:dyDescent="0.25">
      <c r="A114" s="1330">
        <v>141042429</v>
      </c>
      <c r="B114" s="1331" t="s">
        <v>7697</v>
      </c>
      <c r="C114" s="1331">
        <v>0</v>
      </c>
      <c r="D114" s="1333">
        <v>0</v>
      </c>
      <c r="E114" s="1334">
        <v>0</v>
      </c>
      <c r="F114" s="1331">
        <v>0</v>
      </c>
      <c r="G114" s="1335" t="str">
        <f t="shared" si="4"/>
        <v>14104</v>
      </c>
      <c r="H114" s="1336">
        <f t="shared" si="5"/>
        <v>164000</v>
      </c>
      <c r="I114" s="1336">
        <f t="shared" si="6"/>
        <v>164000</v>
      </c>
      <c r="J114" s="1337">
        <f t="shared" si="7"/>
        <v>0</v>
      </c>
    </row>
    <row r="115" spans="1:10" ht="15" x14ac:dyDescent="0.25">
      <c r="A115" s="1330">
        <v>141042500</v>
      </c>
      <c r="B115" s="1331" t="s">
        <v>6444</v>
      </c>
      <c r="C115" s="1331">
        <v>0</v>
      </c>
      <c r="D115" s="1333">
        <v>100</v>
      </c>
      <c r="E115" s="1334">
        <v>100</v>
      </c>
      <c r="F115" s="1331">
        <v>-100</v>
      </c>
      <c r="G115" s="1335" t="str">
        <f t="shared" si="4"/>
        <v>14104</v>
      </c>
      <c r="H115" s="1336">
        <f t="shared" si="5"/>
        <v>164000</v>
      </c>
      <c r="I115" s="1336">
        <f t="shared" si="6"/>
        <v>164000</v>
      </c>
      <c r="J115" s="1337">
        <f t="shared" si="7"/>
        <v>0</v>
      </c>
    </row>
    <row r="116" spans="1:10" ht="15" x14ac:dyDescent="0.25">
      <c r="A116" s="1330">
        <v>141042504</v>
      </c>
      <c r="B116" s="1331" t="s">
        <v>7698</v>
      </c>
      <c r="C116" s="1331">
        <v>0</v>
      </c>
      <c r="D116" s="1333">
        <v>0</v>
      </c>
      <c r="E116" s="1334">
        <v>0</v>
      </c>
      <c r="F116" s="1331">
        <v>0</v>
      </c>
      <c r="G116" s="1335" t="str">
        <f t="shared" si="4"/>
        <v>14104</v>
      </c>
      <c r="H116" s="1336">
        <f t="shared" si="5"/>
        <v>164000</v>
      </c>
      <c r="I116" s="1336">
        <f t="shared" si="6"/>
        <v>164000</v>
      </c>
      <c r="J116" s="1337">
        <f t="shared" si="7"/>
        <v>0</v>
      </c>
    </row>
    <row r="117" spans="1:10" ht="15" x14ac:dyDescent="0.25">
      <c r="A117" s="1330">
        <v>141042510</v>
      </c>
      <c r="B117" s="1331" t="s">
        <v>7699</v>
      </c>
      <c r="C117" s="1331">
        <v>0</v>
      </c>
      <c r="D117" s="1333">
        <v>0</v>
      </c>
      <c r="E117" s="1334">
        <v>0</v>
      </c>
      <c r="F117" s="1331">
        <v>0</v>
      </c>
      <c r="G117" s="1335" t="str">
        <f t="shared" si="4"/>
        <v>14104</v>
      </c>
      <c r="H117" s="1336">
        <f t="shared" si="5"/>
        <v>164000</v>
      </c>
      <c r="I117" s="1336">
        <f t="shared" si="6"/>
        <v>164000</v>
      </c>
      <c r="J117" s="1337">
        <f t="shared" si="7"/>
        <v>0</v>
      </c>
    </row>
    <row r="118" spans="1:10" ht="15" x14ac:dyDescent="0.25">
      <c r="A118" s="1330">
        <v>141042524</v>
      </c>
      <c r="B118" s="1331" t="s">
        <v>7700</v>
      </c>
      <c r="C118" s="1331">
        <v>0</v>
      </c>
      <c r="D118" s="1333">
        <v>0</v>
      </c>
      <c r="E118" s="1334">
        <v>0</v>
      </c>
      <c r="F118" s="1331">
        <v>0</v>
      </c>
      <c r="G118" s="1335" t="str">
        <f t="shared" si="4"/>
        <v>14104</v>
      </c>
      <c r="H118" s="1336">
        <f t="shared" si="5"/>
        <v>164000</v>
      </c>
      <c r="I118" s="1336">
        <f t="shared" si="6"/>
        <v>164000</v>
      </c>
      <c r="J118" s="1337">
        <f t="shared" si="7"/>
        <v>0</v>
      </c>
    </row>
    <row r="119" spans="1:10" ht="15" x14ac:dyDescent="0.25">
      <c r="A119" s="1330">
        <v>141042701</v>
      </c>
      <c r="B119" s="1331" t="s">
        <v>7701</v>
      </c>
      <c r="C119" s="1331">
        <v>0</v>
      </c>
      <c r="D119" s="1333">
        <v>0</v>
      </c>
      <c r="E119" s="1334">
        <v>0</v>
      </c>
      <c r="F119" s="1331">
        <v>0</v>
      </c>
      <c r="G119" s="1335" t="str">
        <f t="shared" si="4"/>
        <v>14104</v>
      </c>
      <c r="H119" s="1336">
        <f t="shared" si="5"/>
        <v>164000</v>
      </c>
      <c r="I119" s="1336">
        <f t="shared" si="6"/>
        <v>164000</v>
      </c>
      <c r="J119" s="1337">
        <f t="shared" si="7"/>
        <v>0</v>
      </c>
    </row>
    <row r="120" spans="1:10" ht="15" x14ac:dyDescent="0.25">
      <c r="A120" s="1330">
        <v>141042703</v>
      </c>
      <c r="B120" s="1331" t="s">
        <v>7702</v>
      </c>
      <c r="C120" s="1331">
        <v>0</v>
      </c>
      <c r="D120" s="1333">
        <v>0</v>
      </c>
      <c r="E120" s="1334">
        <v>0</v>
      </c>
      <c r="F120" s="1331">
        <v>0</v>
      </c>
      <c r="G120" s="1335" t="str">
        <f t="shared" si="4"/>
        <v>14104</v>
      </c>
      <c r="H120" s="1336">
        <f t="shared" si="5"/>
        <v>164000</v>
      </c>
      <c r="I120" s="1336">
        <f t="shared" si="6"/>
        <v>164000</v>
      </c>
      <c r="J120" s="1337">
        <f t="shared" si="7"/>
        <v>0</v>
      </c>
    </row>
    <row r="121" spans="1:10" ht="15" x14ac:dyDescent="0.25">
      <c r="A121" s="1330">
        <v>141042706</v>
      </c>
      <c r="B121" s="1331" t="s">
        <v>7703</v>
      </c>
      <c r="C121" s="1331">
        <v>0</v>
      </c>
      <c r="D121" s="1333">
        <v>0</v>
      </c>
      <c r="E121" s="1334">
        <v>0</v>
      </c>
      <c r="F121" s="1331">
        <v>0</v>
      </c>
      <c r="G121" s="1335" t="str">
        <f t="shared" si="4"/>
        <v>14104</v>
      </c>
      <c r="H121" s="1336">
        <f t="shared" si="5"/>
        <v>164000</v>
      </c>
      <c r="I121" s="1336">
        <f t="shared" si="6"/>
        <v>164000</v>
      </c>
      <c r="J121" s="1337">
        <f t="shared" si="7"/>
        <v>0</v>
      </c>
    </row>
    <row r="122" spans="1:10" ht="15" x14ac:dyDescent="0.25">
      <c r="A122" s="1330">
        <v>141042801</v>
      </c>
      <c r="B122" s="1331" t="s">
        <v>7704</v>
      </c>
      <c r="C122" s="1331">
        <v>0</v>
      </c>
      <c r="D122" s="1333">
        <v>0</v>
      </c>
      <c r="E122" s="1334">
        <v>0</v>
      </c>
      <c r="F122" s="1331">
        <v>0</v>
      </c>
      <c r="G122" s="1335" t="str">
        <f t="shared" si="4"/>
        <v>14104</v>
      </c>
      <c r="H122" s="1336">
        <f t="shared" si="5"/>
        <v>164000</v>
      </c>
      <c r="I122" s="1336">
        <f t="shared" si="6"/>
        <v>164000</v>
      </c>
      <c r="J122" s="1337">
        <f t="shared" si="7"/>
        <v>0</v>
      </c>
    </row>
    <row r="123" spans="1:10" ht="15" x14ac:dyDescent="0.25">
      <c r="A123" s="1330">
        <v>141044600</v>
      </c>
      <c r="B123" s="1331" t="s">
        <v>7705</v>
      </c>
      <c r="C123" s="1331">
        <v>0</v>
      </c>
      <c r="D123" s="1333">
        <v>0</v>
      </c>
      <c r="E123" s="1334">
        <v>0</v>
      </c>
      <c r="F123" s="1331">
        <v>0</v>
      </c>
      <c r="G123" s="1335" t="str">
        <f t="shared" si="4"/>
        <v>14104</v>
      </c>
      <c r="H123" s="1336">
        <f t="shared" si="5"/>
        <v>164000</v>
      </c>
      <c r="I123" s="1336">
        <f t="shared" si="6"/>
        <v>164000</v>
      </c>
      <c r="J123" s="1337">
        <f t="shared" si="7"/>
        <v>0</v>
      </c>
    </row>
    <row r="124" spans="1:10" ht="15" x14ac:dyDescent="0.25">
      <c r="A124" s="1330">
        <v>141044610</v>
      </c>
      <c r="B124" s="1331" t="s">
        <v>7706</v>
      </c>
      <c r="C124" s="1331">
        <v>0</v>
      </c>
      <c r="D124" s="1333">
        <v>0</v>
      </c>
      <c r="E124" s="1334">
        <v>0</v>
      </c>
      <c r="F124" s="1331">
        <v>0</v>
      </c>
      <c r="G124" s="1335" t="str">
        <f t="shared" si="4"/>
        <v>14104</v>
      </c>
      <c r="H124" s="1336">
        <f t="shared" si="5"/>
        <v>164000</v>
      </c>
      <c r="I124" s="1336">
        <f t="shared" si="6"/>
        <v>164000</v>
      </c>
      <c r="J124" s="1337">
        <f t="shared" si="7"/>
        <v>0</v>
      </c>
    </row>
    <row r="125" spans="1:10" ht="15" x14ac:dyDescent="0.25">
      <c r="A125" s="1330">
        <v>141044611</v>
      </c>
      <c r="B125" s="1331" t="s">
        <v>7707</v>
      </c>
      <c r="C125" s="1331">
        <v>0</v>
      </c>
      <c r="D125" s="1333">
        <v>0</v>
      </c>
      <c r="E125" s="1334">
        <v>0</v>
      </c>
      <c r="F125" s="1331">
        <v>0</v>
      </c>
      <c r="G125" s="1335" t="str">
        <f t="shared" si="4"/>
        <v>14104</v>
      </c>
      <c r="H125" s="1336">
        <f t="shared" si="5"/>
        <v>164000</v>
      </c>
      <c r="I125" s="1336">
        <f t="shared" si="6"/>
        <v>164000</v>
      </c>
      <c r="J125" s="1337">
        <f t="shared" si="7"/>
        <v>0</v>
      </c>
    </row>
    <row r="126" spans="1:10" ht="15" x14ac:dyDescent="0.25">
      <c r="A126" s="1330">
        <v>141044612</v>
      </c>
      <c r="B126" s="1331" t="s">
        <v>7708</v>
      </c>
      <c r="C126" s="1331">
        <v>0</v>
      </c>
      <c r="D126" s="1333">
        <v>0</v>
      </c>
      <c r="E126" s="1334">
        <v>0</v>
      </c>
      <c r="F126" s="1331">
        <v>0</v>
      </c>
      <c r="G126" s="1335" t="str">
        <f t="shared" si="4"/>
        <v>14104</v>
      </c>
      <c r="H126" s="1336">
        <f t="shared" si="5"/>
        <v>164000</v>
      </c>
      <c r="I126" s="1336">
        <f t="shared" si="6"/>
        <v>164000</v>
      </c>
      <c r="J126" s="1337">
        <f t="shared" si="7"/>
        <v>0</v>
      </c>
    </row>
    <row r="127" spans="1:10" ht="15" x14ac:dyDescent="0.25">
      <c r="A127" s="1330">
        <v>141044618</v>
      </c>
      <c r="B127" s="1331" t="s">
        <v>7709</v>
      </c>
      <c r="C127" s="1331">
        <v>0</v>
      </c>
      <c r="D127" s="1333">
        <v>0</v>
      </c>
      <c r="E127" s="1334">
        <v>0</v>
      </c>
      <c r="F127" s="1331">
        <v>0</v>
      </c>
      <c r="G127" s="1335" t="str">
        <f t="shared" si="4"/>
        <v>14104</v>
      </c>
      <c r="H127" s="1336">
        <f t="shared" si="5"/>
        <v>164000</v>
      </c>
      <c r="I127" s="1336">
        <f t="shared" si="6"/>
        <v>164000</v>
      </c>
      <c r="J127" s="1337">
        <f t="shared" si="7"/>
        <v>0</v>
      </c>
    </row>
    <row r="128" spans="1:10" ht="15" x14ac:dyDescent="0.25">
      <c r="A128" s="1330">
        <v>141044619</v>
      </c>
      <c r="B128" s="1331" t="s">
        <v>7710</v>
      </c>
      <c r="C128" s="1331">
        <v>0</v>
      </c>
      <c r="D128" s="1333">
        <v>0</v>
      </c>
      <c r="E128" s="1334">
        <v>0</v>
      </c>
      <c r="F128" s="1331">
        <v>0</v>
      </c>
      <c r="G128" s="1335" t="str">
        <f t="shared" si="4"/>
        <v>14104</v>
      </c>
      <c r="H128" s="1336">
        <f t="shared" si="5"/>
        <v>164000</v>
      </c>
      <c r="I128" s="1336">
        <f t="shared" si="6"/>
        <v>164000</v>
      </c>
      <c r="J128" s="1337">
        <f t="shared" si="7"/>
        <v>0</v>
      </c>
    </row>
    <row r="129" spans="1:10" ht="15" x14ac:dyDescent="0.25">
      <c r="A129" s="1330">
        <v>141045302</v>
      </c>
      <c r="B129" s="1331" t="s">
        <v>7711</v>
      </c>
      <c r="C129" s="1331">
        <v>0</v>
      </c>
      <c r="D129" s="1333">
        <v>0</v>
      </c>
      <c r="E129" s="1334">
        <v>0</v>
      </c>
      <c r="F129" s="1331">
        <v>0</v>
      </c>
      <c r="G129" s="1335" t="str">
        <f t="shared" si="4"/>
        <v>14104</v>
      </c>
      <c r="H129" s="1336">
        <f t="shared" si="5"/>
        <v>164000</v>
      </c>
      <c r="I129" s="1336">
        <f t="shared" si="6"/>
        <v>164000</v>
      </c>
      <c r="J129" s="1337">
        <f t="shared" si="7"/>
        <v>0</v>
      </c>
    </row>
    <row r="130" spans="1:10" ht="15" x14ac:dyDescent="0.25">
      <c r="A130" s="1330">
        <v>141045540</v>
      </c>
      <c r="B130" s="1331" t="s">
        <v>7712</v>
      </c>
      <c r="C130" s="1331">
        <v>0</v>
      </c>
      <c r="D130" s="1333">
        <v>0</v>
      </c>
      <c r="E130" s="1334">
        <v>0</v>
      </c>
      <c r="F130" s="1331">
        <v>0</v>
      </c>
      <c r="G130" s="1335" t="str">
        <f t="shared" si="4"/>
        <v>14104</v>
      </c>
      <c r="H130" s="1336">
        <f t="shared" si="5"/>
        <v>164000</v>
      </c>
      <c r="I130" s="1336">
        <f t="shared" si="6"/>
        <v>164000</v>
      </c>
      <c r="J130" s="1337">
        <f t="shared" si="7"/>
        <v>0</v>
      </c>
    </row>
    <row r="131" spans="1:10" ht="15" x14ac:dyDescent="0.25">
      <c r="A131" s="1330">
        <v>141045542</v>
      </c>
      <c r="B131" s="1331" t="s">
        <v>7713</v>
      </c>
      <c r="C131" s="1331">
        <v>0</v>
      </c>
      <c r="D131" s="1333">
        <v>0</v>
      </c>
      <c r="E131" s="1334">
        <v>0</v>
      </c>
      <c r="F131" s="1331">
        <v>0</v>
      </c>
      <c r="G131" s="1335" t="str">
        <f t="shared" si="4"/>
        <v>14104</v>
      </c>
      <c r="H131" s="1336">
        <f t="shared" si="5"/>
        <v>164000</v>
      </c>
      <c r="I131" s="1336">
        <f t="shared" si="6"/>
        <v>164000</v>
      </c>
      <c r="J131" s="1337">
        <f t="shared" si="7"/>
        <v>0</v>
      </c>
    </row>
    <row r="132" spans="1:10" ht="15" x14ac:dyDescent="0.25">
      <c r="A132" s="1330">
        <v>141045545</v>
      </c>
      <c r="B132" s="1331" t="s">
        <v>7714</v>
      </c>
      <c r="C132" s="1331">
        <v>0</v>
      </c>
      <c r="D132" s="1333">
        <v>0</v>
      </c>
      <c r="E132" s="1334">
        <v>0</v>
      </c>
      <c r="F132" s="1331">
        <v>0</v>
      </c>
      <c r="G132" s="1335" t="str">
        <f t="shared" si="4"/>
        <v>14104</v>
      </c>
      <c r="H132" s="1336">
        <f t="shared" si="5"/>
        <v>164000</v>
      </c>
      <c r="I132" s="1336">
        <f t="shared" si="6"/>
        <v>164000</v>
      </c>
      <c r="J132" s="1337">
        <f t="shared" si="7"/>
        <v>0</v>
      </c>
    </row>
    <row r="133" spans="1:10" ht="15" x14ac:dyDescent="0.25">
      <c r="A133" s="1330">
        <v>141045546</v>
      </c>
      <c r="B133" s="1331" t="s">
        <v>7715</v>
      </c>
      <c r="C133" s="1331">
        <v>0</v>
      </c>
      <c r="D133" s="1333">
        <v>0</v>
      </c>
      <c r="E133" s="1334">
        <v>0</v>
      </c>
      <c r="F133" s="1331">
        <v>0</v>
      </c>
      <c r="G133" s="1335" t="str">
        <f t="shared" si="4"/>
        <v>14104</v>
      </c>
      <c r="H133" s="1336">
        <f t="shared" si="5"/>
        <v>164000</v>
      </c>
      <c r="I133" s="1336">
        <f t="shared" si="6"/>
        <v>164000</v>
      </c>
      <c r="J133" s="1337">
        <f t="shared" si="7"/>
        <v>0</v>
      </c>
    </row>
    <row r="134" spans="1:10" ht="15" x14ac:dyDescent="0.25">
      <c r="A134" s="1330">
        <v>141045547</v>
      </c>
      <c r="B134" s="1331" t="s">
        <v>7716</v>
      </c>
      <c r="C134" s="1331">
        <v>0</v>
      </c>
      <c r="D134" s="1333">
        <v>0</v>
      </c>
      <c r="E134" s="1334">
        <v>0</v>
      </c>
      <c r="F134" s="1331">
        <v>0</v>
      </c>
      <c r="G134" s="1335" t="str">
        <f t="shared" si="4"/>
        <v>14104</v>
      </c>
      <c r="H134" s="1336">
        <f t="shared" si="5"/>
        <v>164000</v>
      </c>
      <c r="I134" s="1336">
        <f t="shared" si="6"/>
        <v>164000</v>
      </c>
      <c r="J134" s="1337">
        <f t="shared" si="7"/>
        <v>0</v>
      </c>
    </row>
    <row r="135" spans="1:10" ht="15" x14ac:dyDescent="0.25">
      <c r="A135" s="1330">
        <v>141045549</v>
      </c>
      <c r="B135" s="1331" t="s">
        <v>7717</v>
      </c>
      <c r="C135" s="1331">
        <v>0</v>
      </c>
      <c r="D135" s="1333">
        <v>0</v>
      </c>
      <c r="E135" s="1334">
        <v>0</v>
      </c>
      <c r="F135" s="1331">
        <v>0</v>
      </c>
      <c r="G135" s="1335" t="str">
        <f t="shared" si="4"/>
        <v>14104</v>
      </c>
      <c r="H135" s="1336">
        <f t="shared" si="5"/>
        <v>164000</v>
      </c>
      <c r="I135" s="1336">
        <f t="shared" si="6"/>
        <v>164000</v>
      </c>
      <c r="J135" s="1337">
        <f t="shared" si="7"/>
        <v>0</v>
      </c>
    </row>
    <row r="136" spans="1:10" ht="15" x14ac:dyDescent="0.25">
      <c r="A136" s="1330">
        <v>141045550</v>
      </c>
      <c r="B136" s="1331" t="s">
        <v>7718</v>
      </c>
      <c r="C136" s="1331">
        <v>0</v>
      </c>
      <c r="D136" s="1333">
        <v>0</v>
      </c>
      <c r="E136" s="1334">
        <v>0</v>
      </c>
      <c r="F136" s="1331">
        <v>0</v>
      </c>
      <c r="G136" s="1335" t="str">
        <f t="shared" ref="G136:G199" si="8">LEFT(A136,5)</f>
        <v>14104</v>
      </c>
      <c r="H136" s="1336">
        <f t="shared" ref="H136:H199" si="9">SUMIF(G:G,G136,D:D)</f>
        <v>164000</v>
      </c>
      <c r="I136" s="1336">
        <f t="shared" ref="I136:I199" si="10">SUMIF(G:G,G136,E:E)</f>
        <v>164000</v>
      </c>
      <c r="J136" s="1337">
        <f t="shared" si="7"/>
        <v>0</v>
      </c>
    </row>
    <row r="137" spans="1:10" ht="15" x14ac:dyDescent="0.25">
      <c r="A137" s="1330">
        <v>141045551</v>
      </c>
      <c r="B137" s="1331" t="s">
        <v>7719</v>
      </c>
      <c r="C137" s="1331">
        <v>0</v>
      </c>
      <c r="D137" s="1333">
        <v>0</v>
      </c>
      <c r="E137" s="1334">
        <v>0</v>
      </c>
      <c r="F137" s="1331">
        <v>0</v>
      </c>
      <c r="G137" s="1335" t="str">
        <f t="shared" si="8"/>
        <v>14104</v>
      </c>
      <c r="H137" s="1336">
        <f t="shared" si="9"/>
        <v>164000</v>
      </c>
      <c r="I137" s="1336">
        <f t="shared" si="10"/>
        <v>164000</v>
      </c>
      <c r="J137" s="1337">
        <f t="shared" ref="J137:J200" si="11">(E137-D137)*0</f>
        <v>0</v>
      </c>
    </row>
    <row r="138" spans="1:10" ht="15" x14ac:dyDescent="0.25">
      <c r="A138" s="1330">
        <v>141045552</v>
      </c>
      <c r="B138" s="1331" t="s">
        <v>7720</v>
      </c>
      <c r="C138" s="1331">
        <v>0</v>
      </c>
      <c r="D138" s="1333">
        <v>0</v>
      </c>
      <c r="E138" s="1334">
        <v>0</v>
      </c>
      <c r="F138" s="1331">
        <v>0</v>
      </c>
      <c r="G138" s="1335" t="str">
        <f t="shared" si="8"/>
        <v>14104</v>
      </c>
      <c r="H138" s="1336">
        <f t="shared" si="9"/>
        <v>164000</v>
      </c>
      <c r="I138" s="1336">
        <f t="shared" si="10"/>
        <v>164000</v>
      </c>
      <c r="J138" s="1337">
        <f t="shared" si="11"/>
        <v>0</v>
      </c>
    </row>
    <row r="139" spans="1:10" ht="15" x14ac:dyDescent="0.25">
      <c r="A139" s="1330">
        <v>141045553</v>
      </c>
      <c r="B139" s="1331" t="s">
        <v>7721</v>
      </c>
      <c r="C139" s="1331">
        <v>0</v>
      </c>
      <c r="D139" s="1333">
        <v>0</v>
      </c>
      <c r="E139" s="1334">
        <v>0</v>
      </c>
      <c r="F139" s="1331">
        <v>0</v>
      </c>
      <c r="G139" s="1335" t="str">
        <f t="shared" si="8"/>
        <v>14104</v>
      </c>
      <c r="H139" s="1336">
        <f t="shared" si="9"/>
        <v>164000</v>
      </c>
      <c r="I139" s="1336">
        <f t="shared" si="10"/>
        <v>164000</v>
      </c>
      <c r="J139" s="1337">
        <f t="shared" si="11"/>
        <v>0</v>
      </c>
    </row>
    <row r="140" spans="1:10" ht="15" x14ac:dyDescent="0.25">
      <c r="A140" s="1330">
        <v>141045554</v>
      </c>
      <c r="B140" s="1331" t="s">
        <v>7722</v>
      </c>
      <c r="C140" s="1331">
        <v>0</v>
      </c>
      <c r="D140" s="1333">
        <v>0</v>
      </c>
      <c r="E140" s="1334">
        <v>0</v>
      </c>
      <c r="F140" s="1331">
        <v>0</v>
      </c>
      <c r="G140" s="1335" t="str">
        <f t="shared" si="8"/>
        <v>14104</v>
      </c>
      <c r="H140" s="1336">
        <f t="shared" si="9"/>
        <v>164000</v>
      </c>
      <c r="I140" s="1336">
        <f t="shared" si="10"/>
        <v>164000</v>
      </c>
      <c r="J140" s="1337">
        <f t="shared" si="11"/>
        <v>0</v>
      </c>
    </row>
    <row r="141" spans="1:10" ht="15" x14ac:dyDescent="0.25">
      <c r="A141" s="1330">
        <v>141045556</v>
      </c>
      <c r="B141" s="1331" t="s">
        <v>7723</v>
      </c>
      <c r="C141" s="1331">
        <v>0</v>
      </c>
      <c r="D141" s="1333">
        <v>0</v>
      </c>
      <c r="E141" s="1334">
        <v>0</v>
      </c>
      <c r="F141" s="1331">
        <v>0</v>
      </c>
      <c r="G141" s="1335" t="str">
        <f t="shared" si="8"/>
        <v>14104</v>
      </c>
      <c r="H141" s="1336">
        <f t="shared" si="9"/>
        <v>164000</v>
      </c>
      <c r="I141" s="1336">
        <f t="shared" si="10"/>
        <v>164000</v>
      </c>
      <c r="J141" s="1337">
        <f t="shared" si="11"/>
        <v>0</v>
      </c>
    </row>
    <row r="142" spans="1:10" ht="15" x14ac:dyDescent="0.25">
      <c r="A142" s="1330">
        <v>141045562</v>
      </c>
      <c r="B142" s="1331" t="s">
        <v>7724</v>
      </c>
      <c r="C142" s="1331">
        <v>0</v>
      </c>
      <c r="D142" s="1333">
        <v>0</v>
      </c>
      <c r="E142" s="1334">
        <v>0</v>
      </c>
      <c r="F142" s="1331">
        <v>0</v>
      </c>
      <c r="G142" s="1335" t="str">
        <f t="shared" si="8"/>
        <v>14104</v>
      </c>
      <c r="H142" s="1336">
        <f t="shared" si="9"/>
        <v>164000</v>
      </c>
      <c r="I142" s="1336">
        <f t="shared" si="10"/>
        <v>164000</v>
      </c>
      <c r="J142" s="1337">
        <f t="shared" si="11"/>
        <v>0</v>
      </c>
    </row>
    <row r="143" spans="1:10" ht="15" x14ac:dyDescent="0.25">
      <c r="A143" s="1330">
        <v>141045563</v>
      </c>
      <c r="B143" s="1331" t="s">
        <v>7725</v>
      </c>
      <c r="C143" s="1332">
        <v>0</v>
      </c>
      <c r="D143" s="1333">
        <v>900</v>
      </c>
      <c r="E143" s="1334">
        <v>900</v>
      </c>
      <c r="F143" s="1331">
        <v>-900</v>
      </c>
      <c r="G143" s="1335" t="str">
        <f t="shared" si="8"/>
        <v>14104</v>
      </c>
      <c r="H143" s="1336">
        <f t="shared" si="9"/>
        <v>164000</v>
      </c>
      <c r="I143" s="1336">
        <f t="shared" si="10"/>
        <v>164000</v>
      </c>
      <c r="J143" s="1337">
        <f t="shared" si="11"/>
        <v>0</v>
      </c>
    </row>
    <row r="144" spans="1:10" ht="15" x14ac:dyDescent="0.25">
      <c r="A144" s="1330">
        <v>141045564</v>
      </c>
      <c r="B144" s="1331" t="s">
        <v>7726</v>
      </c>
      <c r="C144" s="1331">
        <v>4225</v>
      </c>
      <c r="D144" s="1333">
        <v>6400</v>
      </c>
      <c r="E144" s="1334">
        <v>6400</v>
      </c>
      <c r="F144" s="1331">
        <v>-2175</v>
      </c>
      <c r="G144" s="1335" t="str">
        <f t="shared" si="8"/>
        <v>14104</v>
      </c>
      <c r="H144" s="1336">
        <f t="shared" si="9"/>
        <v>164000</v>
      </c>
      <c r="I144" s="1336">
        <f t="shared" si="10"/>
        <v>164000</v>
      </c>
      <c r="J144" s="1337">
        <f t="shared" si="11"/>
        <v>0</v>
      </c>
    </row>
    <row r="145" spans="1:10" ht="15" x14ac:dyDescent="0.25">
      <c r="A145" s="1330">
        <v>141045565</v>
      </c>
      <c r="B145" s="1331" t="s">
        <v>7727</v>
      </c>
      <c r="C145" s="1331">
        <v>0</v>
      </c>
      <c r="D145" s="1333">
        <v>0</v>
      </c>
      <c r="E145" s="1334">
        <v>0</v>
      </c>
      <c r="F145" s="1331">
        <v>0</v>
      </c>
      <c r="G145" s="1335" t="str">
        <f t="shared" si="8"/>
        <v>14104</v>
      </c>
      <c r="H145" s="1336">
        <f t="shared" si="9"/>
        <v>164000</v>
      </c>
      <c r="I145" s="1336">
        <f t="shared" si="10"/>
        <v>164000</v>
      </c>
      <c r="J145" s="1337">
        <f t="shared" si="11"/>
        <v>0</v>
      </c>
    </row>
    <row r="146" spans="1:10" ht="15" x14ac:dyDescent="0.25">
      <c r="A146" s="1330">
        <v>141045568</v>
      </c>
      <c r="B146" s="1331" t="s">
        <v>7728</v>
      </c>
      <c r="C146" s="1331">
        <v>0</v>
      </c>
      <c r="D146" s="1333">
        <v>0</v>
      </c>
      <c r="E146" s="1334">
        <v>0</v>
      </c>
      <c r="F146" s="1331">
        <v>0</v>
      </c>
      <c r="G146" s="1335" t="str">
        <f t="shared" si="8"/>
        <v>14104</v>
      </c>
      <c r="H146" s="1336">
        <f t="shared" si="9"/>
        <v>164000</v>
      </c>
      <c r="I146" s="1336">
        <f t="shared" si="10"/>
        <v>164000</v>
      </c>
      <c r="J146" s="1337">
        <f t="shared" si="11"/>
        <v>0</v>
      </c>
    </row>
    <row r="147" spans="1:10" ht="15" x14ac:dyDescent="0.25">
      <c r="A147" s="1330">
        <v>141045571</v>
      </c>
      <c r="B147" s="1331" t="s">
        <v>7729</v>
      </c>
      <c r="C147" s="1331">
        <v>0</v>
      </c>
      <c r="D147" s="1333">
        <v>0</v>
      </c>
      <c r="E147" s="1334">
        <v>0</v>
      </c>
      <c r="F147" s="1331">
        <v>0</v>
      </c>
      <c r="G147" s="1335" t="str">
        <f t="shared" si="8"/>
        <v>14104</v>
      </c>
      <c r="H147" s="1336">
        <f t="shared" si="9"/>
        <v>164000</v>
      </c>
      <c r="I147" s="1336">
        <f t="shared" si="10"/>
        <v>164000</v>
      </c>
      <c r="J147" s="1337">
        <f t="shared" si="11"/>
        <v>0</v>
      </c>
    </row>
    <row r="148" spans="1:10" ht="15" x14ac:dyDescent="0.25">
      <c r="A148" s="1330">
        <v>141045574</v>
      </c>
      <c r="B148" s="1331" t="s">
        <v>7730</v>
      </c>
      <c r="C148" s="1331">
        <v>0</v>
      </c>
      <c r="D148" s="1333">
        <v>0</v>
      </c>
      <c r="E148" s="1334">
        <v>0</v>
      </c>
      <c r="F148" s="1331">
        <v>0</v>
      </c>
      <c r="G148" s="1335" t="str">
        <f t="shared" si="8"/>
        <v>14104</v>
      </c>
      <c r="H148" s="1336">
        <f t="shared" si="9"/>
        <v>164000</v>
      </c>
      <c r="I148" s="1336">
        <f t="shared" si="10"/>
        <v>164000</v>
      </c>
      <c r="J148" s="1337">
        <f t="shared" si="11"/>
        <v>0</v>
      </c>
    </row>
    <row r="149" spans="1:10" ht="15" x14ac:dyDescent="0.25">
      <c r="A149" s="1330">
        <v>141045575</v>
      </c>
      <c r="B149" s="1331" t="s">
        <v>7731</v>
      </c>
      <c r="C149" s="1331">
        <v>0</v>
      </c>
      <c r="D149" s="1333">
        <v>700</v>
      </c>
      <c r="E149" s="1334">
        <v>700</v>
      </c>
      <c r="F149" s="1331">
        <v>-700</v>
      </c>
      <c r="G149" s="1335" t="str">
        <f t="shared" si="8"/>
        <v>14104</v>
      </c>
      <c r="H149" s="1336">
        <f t="shared" si="9"/>
        <v>164000</v>
      </c>
      <c r="I149" s="1336">
        <f t="shared" si="10"/>
        <v>164000</v>
      </c>
      <c r="J149" s="1337">
        <f t="shared" si="11"/>
        <v>0</v>
      </c>
    </row>
    <row r="150" spans="1:10" ht="15" x14ac:dyDescent="0.25">
      <c r="A150" s="1330">
        <v>141045576</v>
      </c>
      <c r="B150" s="1331" t="s">
        <v>7732</v>
      </c>
      <c r="C150" s="1331">
        <v>0</v>
      </c>
      <c r="D150" s="1333">
        <v>0</v>
      </c>
      <c r="E150" s="1334">
        <v>0</v>
      </c>
      <c r="F150" s="1331">
        <v>0</v>
      </c>
      <c r="G150" s="1335" t="str">
        <f t="shared" si="8"/>
        <v>14104</v>
      </c>
      <c r="H150" s="1336">
        <f t="shared" si="9"/>
        <v>164000</v>
      </c>
      <c r="I150" s="1336">
        <f t="shared" si="10"/>
        <v>164000</v>
      </c>
      <c r="J150" s="1337">
        <f t="shared" si="11"/>
        <v>0</v>
      </c>
    </row>
    <row r="151" spans="1:10" ht="15" x14ac:dyDescent="0.25">
      <c r="A151" s="1330">
        <v>141046010</v>
      </c>
      <c r="B151" s="1331" t="s">
        <v>7733</v>
      </c>
      <c r="C151" s="1331">
        <v>0</v>
      </c>
      <c r="D151" s="1333">
        <v>0</v>
      </c>
      <c r="E151" s="1334">
        <v>0</v>
      </c>
      <c r="F151" s="1331">
        <v>0</v>
      </c>
      <c r="G151" s="1335" t="str">
        <f t="shared" si="8"/>
        <v>14104</v>
      </c>
      <c r="H151" s="1336">
        <f t="shared" si="9"/>
        <v>164000</v>
      </c>
      <c r="I151" s="1336">
        <f t="shared" si="10"/>
        <v>164000</v>
      </c>
      <c r="J151" s="1337">
        <f t="shared" si="11"/>
        <v>0</v>
      </c>
    </row>
    <row r="152" spans="1:10" ht="15" x14ac:dyDescent="0.25">
      <c r="A152" s="1330">
        <v>141049051</v>
      </c>
      <c r="B152" s="1331" t="s">
        <v>7734</v>
      </c>
      <c r="C152" s="1331">
        <v>0</v>
      </c>
      <c r="D152" s="1333">
        <v>0</v>
      </c>
      <c r="E152" s="1334">
        <v>0</v>
      </c>
      <c r="F152" s="1331">
        <v>0</v>
      </c>
      <c r="G152" s="1335" t="str">
        <f t="shared" si="8"/>
        <v>14104</v>
      </c>
      <c r="H152" s="1336">
        <f t="shared" si="9"/>
        <v>164000</v>
      </c>
      <c r="I152" s="1336">
        <f t="shared" si="10"/>
        <v>164000</v>
      </c>
      <c r="J152" s="1337">
        <f t="shared" si="11"/>
        <v>0</v>
      </c>
    </row>
    <row r="153" spans="1:10" ht="15" x14ac:dyDescent="0.25">
      <c r="A153" s="1330">
        <v>141049056</v>
      </c>
      <c r="B153" s="1331" t="s">
        <v>7735</v>
      </c>
      <c r="C153" s="1331">
        <v>0</v>
      </c>
      <c r="D153" s="1333">
        <v>0</v>
      </c>
      <c r="E153" s="1334">
        <v>0</v>
      </c>
      <c r="F153" s="1331">
        <v>0</v>
      </c>
      <c r="G153" s="1335" t="str">
        <f t="shared" si="8"/>
        <v>14104</v>
      </c>
      <c r="H153" s="1336">
        <f t="shared" si="9"/>
        <v>164000</v>
      </c>
      <c r="I153" s="1336">
        <f t="shared" si="10"/>
        <v>164000</v>
      </c>
      <c r="J153" s="1337">
        <f t="shared" si="11"/>
        <v>0</v>
      </c>
    </row>
    <row r="154" spans="1:10" ht="15" x14ac:dyDescent="0.25">
      <c r="A154" s="1330">
        <v>141049200</v>
      </c>
      <c r="B154" s="1331" t="s">
        <v>7736</v>
      </c>
      <c r="C154" s="1331">
        <v>0</v>
      </c>
      <c r="D154" s="1333">
        <v>0</v>
      </c>
      <c r="E154" s="1334">
        <v>0</v>
      </c>
      <c r="F154" s="1331">
        <v>0</v>
      </c>
      <c r="G154" s="1335" t="str">
        <f t="shared" si="8"/>
        <v>14104</v>
      </c>
      <c r="H154" s="1336">
        <f t="shared" si="9"/>
        <v>164000</v>
      </c>
      <c r="I154" s="1336">
        <f t="shared" si="10"/>
        <v>164000</v>
      </c>
      <c r="J154" s="1337">
        <f t="shared" si="11"/>
        <v>0</v>
      </c>
    </row>
    <row r="155" spans="1:10" ht="15" x14ac:dyDescent="0.25">
      <c r="A155" s="1330">
        <v>141049201</v>
      </c>
      <c r="B155" s="1331" t="s">
        <v>7737</v>
      </c>
      <c r="C155" s="1331">
        <v>0</v>
      </c>
      <c r="D155" s="1333">
        <v>0</v>
      </c>
      <c r="E155" s="1334">
        <v>0</v>
      </c>
      <c r="F155" s="1331">
        <v>0</v>
      </c>
      <c r="G155" s="1335" t="str">
        <f t="shared" si="8"/>
        <v>14104</v>
      </c>
      <c r="H155" s="1336">
        <f t="shared" si="9"/>
        <v>164000</v>
      </c>
      <c r="I155" s="1336">
        <f t="shared" si="10"/>
        <v>164000</v>
      </c>
      <c r="J155" s="1337">
        <f t="shared" si="11"/>
        <v>0</v>
      </c>
    </row>
    <row r="156" spans="1:10" ht="15" x14ac:dyDescent="0.25">
      <c r="A156" s="1330">
        <v>141049550</v>
      </c>
      <c r="B156" s="1331" t="s">
        <v>7721</v>
      </c>
      <c r="C156" s="1331">
        <v>0</v>
      </c>
      <c r="D156" s="1333">
        <v>0</v>
      </c>
      <c r="E156" s="1334">
        <v>0</v>
      </c>
      <c r="F156" s="1331">
        <v>0</v>
      </c>
      <c r="G156" s="1335" t="str">
        <f t="shared" si="8"/>
        <v>14104</v>
      </c>
      <c r="H156" s="1336">
        <f t="shared" si="9"/>
        <v>164000</v>
      </c>
      <c r="I156" s="1336">
        <f t="shared" si="10"/>
        <v>164000</v>
      </c>
      <c r="J156" s="1337">
        <f t="shared" si="11"/>
        <v>0</v>
      </c>
    </row>
    <row r="157" spans="1:10" ht="15" x14ac:dyDescent="0.25">
      <c r="A157" s="1330">
        <v>141049601</v>
      </c>
      <c r="B157" s="1331" t="s">
        <v>7738</v>
      </c>
      <c r="C157" s="1331">
        <v>-25</v>
      </c>
      <c r="D157" s="1333">
        <v>0</v>
      </c>
      <c r="E157" s="1334">
        <v>0</v>
      </c>
      <c r="F157" s="1331">
        <v>-25</v>
      </c>
      <c r="G157" s="1335" t="str">
        <f t="shared" si="8"/>
        <v>14104</v>
      </c>
      <c r="H157" s="1336">
        <f t="shared" si="9"/>
        <v>164000</v>
      </c>
      <c r="I157" s="1336">
        <f t="shared" si="10"/>
        <v>164000</v>
      </c>
      <c r="J157" s="1337">
        <f t="shared" si="11"/>
        <v>0</v>
      </c>
    </row>
    <row r="158" spans="1:10" ht="15" x14ac:dyDescent="0.25">
      <c r="A158" s="1330">
        <v>141049641</v>
      </c>
      <c r="B158" s="1331" t="s">
        <v>7739</v>
      </c>
      <c r="C158" s="1331">
        <v>0</v>
      </c>
      <c r="D158" s="1333">
        <v>0</v>
      </c>
      <c r="E158" s="1334">
        <v>0</v>
      </c>
      <c r="F158" s="1331">
        <v>0</v>
      </c>
      <c r="G158" s="1335" t="str">
        <f t="shared" si="8"/>
        <v>14104</v>
      </c>
      <c r="H158" s="1336">
        <f t="shared" si="9"/>
        <v>164000</v>
      </c>
      <c r="I158" s="1336">
        <f t="shared" si="10"/>
        <v>164000</v>
      </c>
      <c r="J158" s="1337">
        <f t="shared" si="11"/>
        <v>0</v>
      </c>
    </row>
    <row r="159" spans="1:10" ht="15" x14ac:dyDescent="0.25">
      <c r="A159" s="1330">
        <v>141049805</v>
      </c>
      <c r="B159" s="1331" t="s">
        <v>7740</v>
      </c>
      <c r="C159" s="1331">
        <v>0</v>
      </c>
      <c r="D159" s="1333">
        <v>0</v>
      </c>
      <c r="E159" s="1334">
        <v>0</v>
      </c>
      <c r="F159" s="1331">
        <v>0</v>
      </c>
      <c r="G159" s="1335" t="str">
        <f t="shared" si="8"/>
        <v>14104</v>
      </c>
      <c r="H159" s="1336">
        <f t="shared" si="9"/>
        <v>164000</v>
      </c>
      <c r="I159" s="1336">
        <f t="shared" si="10"/>
        <v>164000</v>
      </c>
      <c r="J159" s="1337">
        <f t="shared" si="11"/>
        <v>0</v>
      </c>
    </row>
    <row r="160" spans="1:10" ht="15" x14ac:dyDescent="0.25">
      <c r="A160" s="1330">
        <v>141049850</v>
      </c>
      <c r="B160" s="1331" t="s">
        <v>7741</v>
      </c>
      <c r="C160" s="1331">
        <v>0</v>
      </c>
      <c r="D160" s="1333">
        <v>0</v>
      </c>
      <c r="E160" s="1334">
        <v>0</v>
      </c>
      <c r="F160" s="1331">
        <v>0</v>
      </c>
      <c r="G160" s="1335" t="str">
        <f t="shared" si="8"/>
        <v>14104</v>
      </c>
      <c r="H160" s="1336">
        <f t="shared" si="9"/>
        <v>164000</v>
      </c>
      <c r="I160" s="1336">
        <f t="shared" si="10"/>
        <v>164000</v>
      </c>
      <c r="J160" s="1337">
        <f t="shared" si="11"/>
        <v>0</v>
      </c>
    </row>
    <row r="161" spans="1:10" ht="15" x14ac:dyDescent="0.25">
      <c r="A161" s="1330">
        <v>141062524</v>
      </c>
      <c r="B161" s="1331" t="s">
        <v>7742</v>
      </c>
      <c r="C161" s="1331">
        <v>0</v>
      </c>
      <c r="D161" s="1333">
        <v>200</v>
      </c>
      <c r="E161" s="1334">
        <v>200</v>
      </c>
      <c r="F161" s="1331">
        <v>-200</v>
      </c>
      <c r="G161" s="1335" t="str">
        <f t="shared" si="8"/>
        <v>14106</v>
      </c>
      <c r="H161" s="1336">
        <f t="shared" si="9"/>
        <v>300</v>
      </c>
      <c r="I161" s="1336">
        <f t="shared" si="10"/>
        <v>300</v>
      </c>
      <c r="J161" s="1337">
        <f t="shared" si="11"/>
        <v>0</v>
      </c>
    </row>
    <row r="162" spans="1:10" ht="15" x14ac:dyDescent="0.25">
      <c r="A162" s="1330">
        <v>141062900</v>
      </c>
      <c r="B162" s="1331" t="s">
        <v>7743</v>
      </c>
      <c r="C162" s="1331">
        <v>0</v>
      </c>
      <c r="D162" s="1333">
        <v>0</v>
      </c>
      <c r="E162" s="1334">
        <v>0</v>
      </c>
      <c r="F162" s="1331">
        <v>0</v>
      </c>
      <c r="G162" s="1335" t="str">
        <f t="shared" si="8"/>
        <v>14106</v>
      </c>
      <c r="H162" s="1336">
        <f t="shared" si="9"/>
        <v>300</v>
      </c>
      <c r="I162" s="1336">
        <f t="shared" si="10"/>
        <v>300</v>
      </c>
      <c r="J162" s="1337">
        <f t="shared" si="11"/>
        <v>0</v>
      </c>
    </row>
    <row r="163" spans="1:10" ht="15" x14ac:dyDescent="0.25">
      <c r="A163" s="1330">
        <v>141062920</v>
      </c>
      <c r="B163" s="1331" t="s">
        <v>7744</v>
      </c>
      <c r="C163" s="1331">
        <v>0</v>
      </c>
      <c r="D163" s="1333">
        <v>0</v>
      </c>
      <c r="E163" s="1334">
        <v>0</v>
      </c>
      <c r="F163" s="1331">
        <v>0</v>
      </c>
      <c r="G163" s="1335" t="str">
        <f t="shared" si="8"/>
        <v>14106</v>
      </c>
      <c r="H163" s="1336">
        <f t="shared" si="9"/>
        <v>300</v>
      </c>
      <c r="I163" s="1336">
        <f t="shared" si="10"/>
        <v>300</v>
      </c>
      <c r="J163" s="1337">
        <f t="shared" si="11"/>
        <v>0</v>
      </c>
    </row>
    <row r="164" spans="1:10" ht="15" x14ac:dyDescent="0.25">
      <c r="A164" s="1330">
        <v>141064610</v>
      </c>
      <c r="B164" s="1331" t="s">
        <v>7745</v>
      </c>
      <c r="C164" s="1331">
        <v>0</v>
      </c>
      <c r="D164" s="1333">
        <v>0</v>
      </c>
      <c r="E164" s="1334">
        <v>0</v>
      </c>
      <c r="F164" s="1331">
        <v>0</v>
      </c>
      <c r="G164" s="1335" t="str">
        <f t="shared" si="8"/>
        <v>14106</v>
      </c>
      <c r="H164" s="1336">
        <f t="shared" si="9"/>
        <v>300</v>
      </c>
      <c r="I164" s="1336">
        <f t="shared" si="10"/>
        <v>300</v>
      </c>
      <c r="J164" s="1337">
        <f t="shared" si="11"/>
        <v>0</v>
      </c>
    </row>
    <row r="165" spans="1:10" ht="15" x14ac:dyDescent="0.25">
      <c r="A165" s="1330">
        <v>141064611</v>
      </c>
      <c r="B165" s="1331" t="s">
        <v>7746</v>
      </c>
      <c r="C165" s="1331">
        <v>0</v>
      </c>
      <c r="D165" s="1333">
        <v>0</v>
      </c>
      <c r="E165" s="1334">
        <v>0</v>
      </c>
      <c r="F165" s="1331">
        <v>0</v>
      </c>
      <c r="G165" s="1335" t="str">
        <f t="shared" si="8"/>
        <v>14106</v>
      </c>
      <c r="H165" s="1336">
        <f t="shared" si="9"/>
        <v>300</v>
      </c>
      <c r="I165" s="1336">
        <f t="shared" si="10"/>
        <v>300</v>
      </c>
      <c r="J165" s="1337">
        <f t="shared" si="11"/>
        <v>0</v>
      </c>
    </row>
    <row r="166" spans="1:10" ht="15" x14ac:dyDescent="0.25">
      <c r="A166" s="1330">
        <v>141065307</v>
      </c>
      <c r="B166" s="1331" t="s">
        <v>7747</v>
      </c>
      <c r="C166" s="1331">
        <v>0</v>
      </c>
      <c r="D166" s="1333">
        <v>0</v>
      </c>
      <c r="E166" s="1334">
        <v>0</v>
      </c>
      <c r="F166" s="1331">
        <v>0</v>
      </c>
      <c r="G166" s="1335" t="str">
        <f t="shared" si="8"/>
        <v>14106</v>
      </c>
      <c r="H166" s="1336">
        <f t="shared" si="9"/>
        <v>300</v>
      </c>
      <c r="I166" s="1336">
        <f t="shared" si="10"/>
        <v>300</v>
      </c>
      <c r="J166" s="1337">
        <f t="shared" si="11"/>
        <v>0</v>
      </c>
    </row>
    <row r="167" spans="1:10" ht="15" x14ac:dyDescent="0.25">
      <c r="A167" s="1330">
        <v>141065310</v>
      </c>
      <c r="B167" s="1331" t="s">
        <v>7748</v>
      </c>
      <c r="C167" s="1331">
        <v>0</v>
      </c>
      <c r="D167" s="1333">
        <v>0</v>
      </c>
      <c r="E167" s="1334">
        <v>0</v>
      </c>
      <c r="F167" s="1331">
        <v>0</v>
      </c>
      <c r="G167" s="1335" t="str">
        <f t="shared" si="8"/>
        <v>14106</v>
      </c>
      <c r="H167" s="1336">
        <f t="shared" si="9"/>
        <v>300</v>
      </c>
      <c r="I167" s="1336">
        <f t="shared" si="10"/>
        <v>300</v>
      </c>
      <c r="J167" s="1337">
        <f t="shared" si="11"/>
        <v>0</v>
      </c>
    </row>
    <row r="168" spans="1:10" ht="15" x14ac:dyDescent="0.25">
      <c r="A168" s="1330">
        <v>141065337</v>
      </c>
      <c r="B168" s="1331" t="s">
        <v>7749</v>
      </c>
      <c r="C168" s="1331">
        <v>0</v>
      </c>
      <c r="D168" s="1333">
        <v>0</v>
      </c>
      <c r="E168" s="1334">
        <v>0</v>
      </c>
      <c r="F168" s="1331">
        <v>0</v>
      </c>
      <c r="G168" s="1335" t="str">
        <f t="shared" si="8"/>
        <v>14106</v>
      </c>
      <c r="H168" s="1336">
        <f t="shared" si="9"/>
        <v>300</v>
      </c>
      <c r="I168" s="1336">
        <f t="shared" si="10"/>
        <v>300</v>
      </c>
      <c r="J168" s="1337">
        <f t="shared" si="11"/>
        <v>0</v>
      </c>
    </row>
    <row r="169" spans="1:10" ht="15" x14ac:dyDescent="0.25">
      <c r="A169" s="1330">
        <v>141065338</v>
      </c>
      <c r="B169" s="1331" t="s">
        <v>7750</v>
      </c>
      <c r="C169" s="1332">
        <v>0</v>
      </c>
      <c r="D169" s="1333">
        <v>100</v>
      </c>
      <c r="E169" s="1334">
        <v>100</v>
      </c>
      <c r="F169" s="1331">
        <v>-100</v>
      </c>
      <c r="G169" s="1335" t="str">
        <f t="shared" si="8"/>
        <v>14106</v>
      </c>
      <c r="H169" s="1336">
        <f t="shared" si="9"/>
        <v>300</v>
      </c>
      <c r="I169" s="1336">
        <f t="shared" si="10"/>
        <v>300</v>
      </c>
      <c r="J169" s="1337">
        <f t="shared" si="11"/>
        <v>0</v>
      </c>
    </row>
    <row r="170" spans="1:10" ht="15" x14ac:dyDescent="0.25">
      <c r="A170" s="1330">
        <v>141066014</v>
      </c>
      <c r="B170" s="1331" t="s">
        <v>7751</v>
      </c>
      <c r="C170" s="1331">
        <v>0</v>
      </c>
      <c r="D170" s="1333">
        <v>0</v>
      </c>
      <c r="E170" s="1334">
        <v>0</v>
      </c>
      <c r="F170" s="1331">
        <v>0</v>
      </c>
      <c r="G170" s="1335" t="str">
        <f t="shared" si="8"/>
        <v>14106</v>
      </c>
      <c r="H170" s="1336">
        <f t="shared" si="9"/>
        <v>300</v>
      </c>
      <c r="I170" s="1336">
        <f t="shared" si="10"/>
        <v>300</v>
      </c>
      <c r="J170" s="1337">
        <f t="shared" si="11"/>
        <v>0</v>
      </c>
    </row>
    <row r="171" spans="1:10" ht="15" x14ac:dyDescent="0.25">
      <c r="A171" s="1330">
        <v>200071400</v>
      </c>
      <c r="B171" s="1331" t="s">
        <v>6639</v>
      </c>
      <c r="C171" s="1331">
        <v>971.25</v>
      </c>
      <c r="D171" s="1333">
        <v>1600</v>
      </c>
      <c r="E171" s="1334">
        <v>1600</v>
      </c>
      <c r="F171" s="1331">
        <v>-628.75</v>
      </c>
      <c r="G171" s="1335" t="str">
        <f t="shared" si="8"/>
        <v>20007</v>
      </c>
      <c r="H171" s="1336">
        <f t="shared" si="9"/>
        <v>-509400</v>
      </c>
      <c r="I171" s="1336">
        <f t="shared" si="10"/>
        <v>-509400</v>
      </c>
      <c r="J171" s="1337">
        <f t="shared" si="11"/>
        <v>0</v>
      </c>
    </row>
    <row r="172" spans="1:10" ht="15" x14ac:dyDescent="0.25">
      <c r="A172" s="1330">
        <v>200071401</v>
      </c>
      <c r="B172" s="1331" t="s">
        <v>7752</v>
      </c>
      <c r="C172" s="1331">
        <v>0</v>
      </c>
      <c r="D172" s="1333">
        <v>0</v>
      </c>
      <c r="E172" s="1334">
        <v>0</v>
      </c>
      <c r="F172" s="1331">
        <v>0</v>
      </c>
      <c r="G172" s="1335" t="str">
        <f t="shared" si="8"/>
        <v>20007</v>
      </c>
      <c r="H172" s="1336">
        <f t="shared" si="9"/>
        <v>-509400</v>
      </c>
      <c r="I172" s="1336">
        <f t="shared" si="10"/>
        <v>-509400</v>
      </c>
      <c r="J172" s="1337">
        <f t="shared" si="11"/>
        <v>0</v>
      </c>
    </row>
    <row r="173" spans="1:10" ht="15" x14ac:dyDescent="0.25">
      <c r="A173" s="1330">
        <v>200071610</v>
      </c>
      <c r="B173" s="1331" t="s">
        <v>7753</v>
      </c>
      <c r="C173" s="1331">
        <v>0</v>
      </c>
      <c r="D173" s="1333">
        <v>0</v>
      </c>
      <c r="E173" s="1334">
        <v>0</v>
      </c>
      <c r="F173" s="1331">
        <v>0</v>
      </c>
      <c r="G173" s="1335" t="str">
        <f t="shared" si="8"/>
        <v>20007</v>
      </c>
      <c r="H173" s="1336">
        <f t="shared" si="9"/>
        <v>-509400</v>
      </c>
      <c r="I173" s="1336">
        <f t="shared" si="10"/>
        <v>-509400</v>
      </c>
      <c r="J173" s="1337">
        <f t="shared" si="11"/>
        <v>0</v>
      </c>
    </row>
    <row r="174" spans="1:10" ht="15" x14ac:dyDescent="0.25">
      <c r="A174" s="1330">
        <v>200071620</v>
      </c>
      <c r="B174" s="1331" t="s">
        <v>7754</v>
      </c>
      <c r="C174" s="1332">
        <v>0</v>
      </c>
      <c r="D174" s="1333">
        <v>0</v>
      </c>
      <c r="E174" s="1334">
        <v>0</v>
      </c>
      <c r="F174" s="1331">
        <v>0</v>
      </c>
      <c r="G174" s="1335" t="str">
        <f t="shared" si="8"/>
        <v>20007</v>
      </c>
      <c r="H174" s="1336">
        <f t="shared" si="9"/>
        <v>-509400</v>
      </c>
      <c r="I174" s="1336">
        <f t="shared" si="10"/>
        <v>-509400</v>
      </c>
      <c r="J174" s="1337">
        <f t="shared" si="11"/>
        <v>0</v>
      </c>
    </row>
    <row r="175" spans="1:10" ht="15" x14ac:dyDescent="0.25">
      <c r="A175" s="1330">
        <v>200072000</v>
      </c>
      <c r="B175" s="1331" t="s">
        <v>7755</v>
      </c>
      <c r="C175" s="1331">
        <v>0</v>
      </c>
      <c r="D175" s="1333">
        <v>0</v>
      </c>
      <c r="E175" s="1334">
        <v>0</v>
      </c>
      <c r="F175" s="1331">
        <v>0</v>
      </c>
      <c r="G175" s="1335" t="str">
        <f t="shared" si="8"/>
        <v>20007</v>
      </c>
      <c r="H175" s="1336">
        <f t="shared" si="9"/>
        <v>-509400</v>
      </c>
      <c r="I175" s="1336">
        <f t="shared" si="10"/>
        <v>-509400</v>
      </c>
      <c r="J175" s="1337">
        <f t="shared" si="11"/>
        <v>0</v>
      </c>
    </row>
    <row r="176" spans="1:10" ht="15" x14ac:dyDescent="0.25">
      <c r="A176" s="1330">
        <v>200072401</v>
      </c>
      <c r="B176" s="1331" t="s">
        <v>6641</v>
      </c>
      <c r="C176" s="1332">
        <v>6000</v>
      </c>
      <c r="D176" s="1333">
        <v>153000</v>
      </c>
      <c r="E176" s="1334">
        <v>153000</v>
      </c>
      <c r="F176" s="1331">
        <v>-147000</v>
      </c>
      <c r="G176" s="1335" t="str">
        <f t="shared" si="8"/>
        <v>20007</v>
      </c>
      <c r="H176" s="1336">
        <f t="shared" si="9"/>
        <v>-509400</v>
      </c>
      <c r="I176" s="1336">
        <f t="shared" si="10"/>
        <v>-509400</v>
      </c>
      <c r="J176" s="1337">
        <f t="shared" si="11"/>
        <v>0</v>
      </c>
    </row>
    <row r="177" spans="1:10" ht="15" x14ac:dyDescent="0.25">
      <c r="A177" s="1330">
        <v>200072408</v>
      </c>
      <c r="B177" s="1331" t="s">
        <v>7756</v>
      </c>
      <c r="C177" s="1331">
        <v>0</v>
      </c>
      <c r="D177" s="1333">
        <v>0</v>
      </c>
      <c r="E177" s="1334">
        <v>0</v>
      </c>
      <c r="F177" s="1331">
        <v>0</v>
      </c>
      <c r="G177" s="1335" t="str">
        <f t="shared" si="8"/>
        <v>20007</v>
      </c>
      <c r="H177" s="1336">
        <f t="shared" si="9"/>
        <v>-509400</v>
      </c>
      <c r="I177" s="1336">
        <f t="shared" si="10"/>
        <v>-509400</v>
      </c>
      <c r="J177" s="1337">
        <f t="shared" si="11"/>
        <v>0</v>
      </c>
    </row>
    <row r="178" spans="1:10" ht="15" x14ac:dyDescent="0.25">
      <c r="A178" s="1330">
        <v>200072414</v>
      </c>
      <c r="B178" s="1331" t="s">
        <v>7757</v>
      </c>
      <c r="C178" s="1331">
        <v>0</v>
      </c>
      <c r="D178" s="1333">
        <v>0</v>
      </c>
      <c r="E178" s="1334">
        <v>0</v>
      </c>
      <c r="F178" s="1331">
        <v>0</v>
      </c>
      <c r="G178" s="1335" t="str">
        <f t="shared" si="8"/>
        <v>20007</v>
      </c>
      <c r="H178" s="1336">
        <f t="shared" si="9"/>
        <v>-509400</v>
      </c>
      <c r="I178" s="1336">
        <f t="shared" si="10"/>
        <v>-509400</v>
      </c>
      <c r="J178" s="1337">
        <f t="shared" si="11"/>
        <v>0</v>
      </c>
    </row>
    <row r="179" spans="1:10" ht="15" x14ac:dyDescent="0.25">
      <c r="A179" s="1330">
        <v>200072416</v>
      </c>
      <c r="B179" s="1331" t="s">
        <v>7758</v>
      </c>
      <c r="C179" s="1331">
        <v>0</v>
      </c>
      <c r="D179" s="1333">
        <v>0</v>
      </c>
      <c r="E179" s="1334">
        <v>0</v>
      </c>
      <c r="F179" s="1331">
        <v>0</v>
      </c>
      <c r="G179" s="1335" t="str">
        <f t="shared" si="8"/>
        <v>20007</v>
      </c>
      <c r="H179" s="1336">
        <f t="shared" si="9"/>
        <v>-509400</v>
      </c>
      <c r="I179" s="1336">
        <f t="shared" si="10"/>
        <v>-509400</v>
      </c>
      <c r="J179" s="1337">
        <f t="shared" si="11"/>
        <v>0</v>
      </c>
    </row>
    <row r="180" spans="1:10" ht="15" x14ac:dyDescent="0.25">
      <c r="A180" s="1330">
        <v>200072422</v>
      </c>
      <c r="B180" s="1331" t="s">
        <v>7759</v>
      </c>
      <c r="C180" s="1331">
        <v>0</v>
      </c>
      <c r="D180" s="1333">
        <v>0</v>
      </c>
      <c r="E180" s="1334">
        <v>0</v>
      </c>
      <c r="F180" s="1331">
        <v>0</v>
      </c>
      <c r="G180" s="1335" t="str">
        <f t="shared" si="8"/>
        <v>20007</v>
      </c>
      <c r="H180" s="1336">
        <f t="shared" si="9"/>
        <v>-509400</v>
      </c>
      <c r="I180" s="1336">
        <f t="shared" si="10"/>
        <v>-509400</v>
      </c>
      <c r="J180" s="1337">
        <f t="shared" si="11"/>
        <v>0</v>
      </c>
    </row>
    <row r="181" spans="1:10" ht="15" x14ac:dyDescent="0.25">
      <c r="A181" s="1330">
        <v>200072427</v>
      </c>
      <c r="B181" s="1331" t="s">
        <v>7760</v>
      </c>
      <c r="C181" s="1331">
        <v>0</v>
      </c>
      <c r="D181" s="1333">
        <v>0</v>
      </c>
      <c r="E181" s="1334">
        <v>0</v>
      </c>
      <c r="F181" s="1331">
        <v>0</v>
      </c>
      <c r="G181" s="1335" t="str">
        <f t="shared" si="8"/>
        <v>20007</v>
      </c>
      <c r="H181" s="1336">
        <f t="shared" si="9"/>
        <v>-509400</v>
      </c>
      <c r="I181" s="1336">
        <f t="shared" si="10"/>
        <v>-509400</v>
      </c>
      <c r="J181" s="1337">
        <f t="shared" si="11"/>
        <v>0</v>
      </c>
    </row>
    <row r="182" spans="1:10" ht="15" x14ac:dyDescent="0.25">
      <c r="A182" s="1330">
        <v>200072428</v>
      </c>
      <c r="B182" s="1331" t="s">
        <v>7761</v>
      </c>
      <c r="C182" s="1331">
        <v>0</v>
      </c>
      <c r="D182" s="1333">
        <v>0</v>
      </c>
      <c r="E182" s="1334">
        <v>0</v>
      </c>
      <c r="F182" s="1331">
        <v>0</v>
      </c>
      <c r="G182" s="1335" t="str">
        <f t="shared" si="8"/>
        <v>20007</v>
      </c>
      <c r="H182" s="1336">
        <f t="shared" si="9"/>
        <v>-509400</v>
      </c>
      <c r="I182" s="1336">
        <f t="shared" si="10"/>
        <v>-509400</v>
      </c>
      <c r="J182" s="1337">
        <f t="shared" si="11"/>
        <v>0</v>
      </c>
    </row>
    <row r="183" spans="1:10" ht="15" x14ac:dyDescent="0.25">
      <c r="A183" s="1330">
        <v>200072429</v>
      </c>
      <c r="B183" s="1331" t="s">
        <v>7762</v>
      </c>
      <c r="C183" s="1331">
        <v>0</v>
      </c>
      <c r="D183" s="1333">
        <v>0</v>
      </c>
      <c r="E183" s="1334">
        <v>0</v>
      </c>
      <c r="F183" s="1331">
        <v>0</v>
      </c>
      <c r="G183" s="1335" t="str">
        <f t="shared" si="8"/>
        <v>20007</v>
      </c>
      <c r="H183" s="1336">
        <f t="shared" si="9"/>
        <v>-509400</v>
      </c>
      <c r="I183" s="1336">
        <f t="shared" si="10"/>
        <v>-509400</v>
      </c>
      <c r="J183" s="1337">
        <f t="shared" si="11"/>
        <v>0</v>
      </c>
    </row>
    <row r="184" spans="1:10" ht="15" x14ac:dyDescent="0.25">
      <c r="A184" s="1330">
        <v>200072440</v>
      </c>
      <c r="B184" s="1331" t="s">
        <v>7763</v>
      </c>
      <c r="C184" s="1332">
        <v>0</v>
      </c>
      <c r="D184" s="1333">
        <v>0</v>
      </c>
      <c r="E184" s="1334">
        <v>0</v>
      </c>
      <c r="F184" s="1331">
        <v>0</v>
      </c>
      <c r="G184" s="1335" t="str">
        <f t="shared" si="8"/>
        <v>20007</v>
      </c>
      <c r="H184" s="1336">
        <f t="shared" si="9"/>
        <v>-509400</v>
      </c>
      <c r="I184" s="1336">
        <f t="shared" si="10"/>
        <v>-509400</v>
      </c>
      <c r="J184" s="1337">
        <f t="shared" si="11"/>
        <v>0</v>
      </c>
    </row>
    <row r="185" spans="1:10" ht="15" x14ac:dyDescent="0.25">
      <c r="A185" s="1330">
        <v>200072442</v>
      </c>
      <c r="B185" s="1331" t="s">
        <v>7764</v>
      </c>
      <c r="C185" s="1331">
        <v>0</v>
      </c>
      <c r="D185" s="1333">
        <v>0</v>
      </c>
      <c r="E185" s="1334">
        <v>0</v>
      </c>
      <c r="F185" s="1331">
        <v>0</v>
      </c>
      <c r="G185" s="1335" t="str">
        <f t="shared" si="8"/>
        <v>20007</v>
      </c>
      <c r="H185" s="1336">
        <f t="shared" si="9"/>
        <v>-509400</v>
      </c>
      <c r="I185" s="1336">
        <f t="shared" si="10"/>
        <v>-509400</v>
      </c>
      <c r="J185" s="1337">
        <f t="shared" si="11"/>
        <v>0</v>
      </c>
    </row>
    <row r="186" spans="1:10" ht="15" x14ac:dyDescent="0.25">
      <c r="A186" s="1330">
        <v>200072510</v>
      </c>
      <c r="B186" s="1331" t="s">
        <v>7765</v>
      </c>
      <c r="C186" s="1331">
        <v>0</v>
      </c>
      <c r="D186" s="1333">
        <v>0</v>
      </c>
      <c r="E186" s="1334">
        <v>0</v>
      </c>
      <c r="F186" s="1331">
        <v>0</v>
      </c>
      <c r="G186" s="1335" t="str">
        <f t="shared" si="8"/>
        <v>20007</v>
      </c>
      <c r="H186" s="1336">
        <f t="shared" si="9"/>
        <v>-509400</v>
      </c>
      <c r="I186" s="1336">
        <f t="shared" si="10"/>
        <v>-509400</v>
      </c>
      <c r="J186" s="1337">
        <f t="shared" si="11"/>
        <v>0</v>
      </c>
    </row>
    <row r="187" spans="1:10" ht="15" x14ac:dyDescent="0.25">
      <c r="A187" s="1330">
        <v>200074610</v>
      </c>
      <c r="B187" s="1331" t="s">
        <v>7766</v>
      </c>
      <c r="C187" s="1331">
        <v>0</v>
      </c>
      <c r="D187" s="1333">
        <v>0</v>
      </c>
      <c r="E187" s="1334">
        <v>0</v>
      </c>
      <c r="F187" s="1331">
        <v>0</v>
      </c>
      <c r="G187" s="1335" t="str">
        <f t="shared" si="8"/>
        <v>20007</v>
      </c>
      <c r="H187" s="1336">
        <f t="shared" si="9"/>
        <v>-509400</v>
      </c>
      <c r="I187" s="1336">
        <f t="shared" si="10"/>
        <v>-509400</v>
      </c>
      <c r="J187" s="1337">
        <f t="shared" si="11"/>
        <v>0</v>
      </c>
    </row>
    <row r="188" spans="1:10" ht="15" x14ac:dyDescent="0.25">
      <c r="A188" s="1330">
        <v>200074611</v>
      </c>
      <c r="B188" s="1331" t="s">
        <v>7767</v>
      </c>
      <c r="C188" s="1331">
        <v>0</v>
      </c>
      <c r="D188" s="1333">
        <v>0</v>
      </c>
      <c r="E188" s="1334">
        <v>0</v>
      </c>
      <c r="F188" s="1331">
        <v>0</v>
      </c>
      <c r="G188" s="1335" t="str">
        <f t="shared" si="8"/>
        <v>20007</v>
      </c>
      <c r="H188" s="1336">
        <f t="shared" si="9"/>
        <v>-509400</v>
      </c>
      <c r="I188" s="1336">
        <f t="shared" si="10"/>
        <v>-509400</v>
      </c>
      <c r="J188" s="1337">
        <f t="shared" si="11"/>
        <v>0</v>
      </c>
    </row>
    <row r="189" spans="1:10" ht="15" x14ac:dyDescent="0.25">
      <c r="A189" s="1330">
        <v>200074622</v>
      </c>
      <c r="B189" s="1331" t="s">
        <v>7768</v>
      </c>
      <c r="C189" s="1331">
        <v>0</v>
      </c>
      <c r="D189" s="1333">
        <v>0</v>
      </c>
      <c r="E189" s="1334">
        <v>0</v>
      </c>
      <c r="F189" s="1331">
        <v>0</v>
      </c>
      <c r="G189" s="1335" t="str">
        <f t="shared" si="8"/>
        <v>20007</v>
      </c>
      <c r="H189" s="1336">
        <f t="shared" si="9"/>
        <v>-509400</v>
      </c>
      <c r="I189" s="1336">
        <f t="shared" si="10"/>
        <v>-509400</v>
      </c>
      <c r="J189" s="1337">
        <f t="shared" si="11"/>
        <v>0</v>
      </c>
    </row>
    <row r="190" spans="1:10" ht="15" x14ac:dyDescent="0.25">
      <c r="A190" s="1330">
        <v>200075007</v>
      </c>
      <c r="B190" s="1331" t="s">
        <v>7769</v>
      </c>
      <c r="C190" s="1331">
        <v>0</v>
      </c>
      <c r="D190" s="1333">
        <v>0</v>
      </c>
      <c r="E190" s="1334">
        <v>0</v>
      </c>
      <c r="F190" s="1331">
        <v>0</v>
      </c>
      <c r="G190" s="1335" t="str">
        <f t="shared" si="8"/>
        <v>20007</v>
      </c>
      <c r="H190" s="1336">
        <f t="shared" si="9"/>
        <v>-509400</v>
      </c>
      <c r="I190" s="1336">
        <f t="shared" si="10"/>
        <v>-509400</v>
      </c>
      <c r="J190" s="1337">
        <f t="shared" si="11"/>
        <v>0</v>
      </c>
    </row>
    <row r="191" spans="1:10" ht="15" x14ac:dyDescent="0.25">
      <c r="A191" s="1330">
        <v>200075577</v>
      </c>
      <c r="B191" s="1331" t="s">
        <v>7770</v>
      </c>
      <c r="C191" s="1331">
        <v>0</v>
      </c>
      <c r="D191" s="1333">
        <v>0</v>
      </c>
      <c r="E191" s="1334">
        <v>0</v>
      </c>
      <c r="F191" s="1331">
        <v>0</v>
      </c>
      <c r="G191" s="1335" t="str">
        <f t="shared" si="8"/>
        <v>20007</v>
      </c>
      <c r="H191" s="1336">
        <f t="shared" si="9"/>
        <v>-509400</v>
      </c>
      <c r="I191" s="1336">
        <f t="shared" si="10"/>
        <v>-509400</v>
      </c>
      <c r="J191" s="1337">
        <f t="shared" si="11"/>
        <v>0</v>
      </c>
    </row>
    <row r="192" spans="1:10" ht="15" x14ac:dyDescent="0.25">
      <c r="A192" s="1330">
        <v>200076009</v>
      </c>
      <c r="B192" s="1331" t="s">
        <v>7771</v>
      </c>
      <c r="C192" s="1331">
        <v>0</v>
      </c>
      <c r="D192" s="1333">
        <v>0</v>
      </c>
      <c r="E192" s="1334">
        <v>0</v>
      </c>
      <c r="F192" s="1331">
        <v>0</v>
      </c>
      <c r="G192" s="1335" t="str">
        <f t="shared" si="8"/>
        <v>20007</v>
      </c>
      <c r="H192" s="1336">
        <f t="shared" si="9"/>
        <v>-509400</v>
      </c>
      <c r="I192" s="1336">
        <f t="shared" si="10"/>
        <v>-509400</v>
      </c>
      <c r="J192" s="1337">
        <f t="shared" si="11"/>
        <v>0</v>
      </c>
    </row>
    <row r="193" spans="1:10" ht="15" x14ac:dyDescent="0.25">
      <c r="A193" s="1330">
        <v>200076010</v>
      </c>
      <c r="B193" s="1331" t="s">
        <v>7772</v>
      </c>
      <c r="C193" s="1331">
        <v>0</v>
      </c>
      <c r="D193" s="1333">
        <v>0</v>
      </c>
      <c r="E193" s="1334">
        <v>0</v>
      </c>
      <c r="F193" s="1331">
        <v>0</v>
      </c>
      <c r="G193" s="1335" t="str">
        <f t="shared" si="8"/>
        <v>20007</v>
      </c>
      <c r="H193" s="1336">
        <f t="shared" si="9"/>
        <v>-509400</v>
      </c>
      <c r="I193" s="1336">
        <f t="shared" si="10"/>
        <v>-509400</v>
      </c>
      <c r="J193" s="1337">
        <f t="shared" si="11"/>
        <v>0</v>
      </c>
    </row>
    <row r="194" spans="1:10" ht="15" x14ac:dyDescent="0.25">
      <c r="A194" s="1330">
        <v>200079053</v>
      </c>
      <c r="B194" s="1331" t="s">
        <v>7773</v>
      </c>
      <c r="C194" s="1331">
        <v>0</v>
      </c>
      <c r="D194" s="1333">
        <v>0</v>
      </c>
      <c r="E194" s="1334">
        <v>0</v>
      </c>
      <c r="F194" s="1331">
        <v>0</v>
      </c>
      <c r="G194" s="1335" t="str">
        <f t="shared" si="8"/>
        <v>20007</v>
      </c>
      <c r="H194" s="1336">
        <f t="shared" si="9"/>
        <v>-509400</v>
      </c>
      <c r="I194" s="1336">
        <f t="shared" si="10"/>
        <v>-509400</v>
      </c>
      <c r="J194" s="1337">
        <f t="shared" si="11"/>
        <v>0</v>
      </c>
    </row>
    <row r="195" spans="1:10" ht="15" x14ac:dyDescent="0.25">
      <c r="A195" s="1330">
        <v>200079054</v>
      </c>
      <c r="B195" s="1331" t="s">
        <v>6643</v>
      </c>
      <c r="C195" s="1331">
        <v>0</v>
      </c>
      <c r="D195" s="1333">
        <v>-664000</v>
      </c>
      <c r="E195" s="1334">
        <v>-664000</v>
      </c>
      <c r="F195" s="1331">
        <v>664000</v>
      </c>
      <c r="G195" s="1335" t="str">
        <f t="shared" si="8"/>
        <v>20007</v>
      </c>
      <c r="H195" s="1336">
        <f t="shared" si="9"/>
        <v>-509400</v>
      </c>
      <c r="I195" s="1336">
        <f t="shared" si="10"/>
        <v>-509400</v>
      </c>
      <c r="J195" s="1337">
        <f t="shared" si="11"/>
        <v>0</v>
      </c>
    </row>
    <row r="196" spans="1:10" ht="15" x14ac:dyDescent="0.25">
      <c r="A196" s="1330">
        <v>200079057</v>
      </c>
      <c r="B196" s="1331" t="s">
        <v>7774</v>
      </c>
      <c r="C196" s="1331">
        <v>0</v>
      </c>
      <c r="D196" s="1333">
        <v>0</v>
      </c>
      <c r="E196" s="1334">
        <v>0</v>
      </c>
      <c r="F196" s="1331">
        <v>0</v>
      </c>
      <c r="G196" s="1335" t="str">
        <f t="shared" si="8"/>
        <v>20007</v>
      </c>
      <c r="H196" s="1336">
        <f t="shared" si="9"/>
        <v>-509400</v>
      </c>
      <c r="I196" s="1336">
        <f t="shared" si="10"/>
        <v>-509400</v>
      </c>
      <c r="J196" s="1337">
        <f t="shared" si="11"/>
        <v>0</v>
      </c>
    </row>
    <row r="197" spans="1:10" ht="15" x14ac:dyDescent="0.25">
      <c r="A197" s="1330">
        <v>200079074</v>
      </c>
      <c r="B197" s="1331" t="s">
        <v>7775</v>
      </c>
      <c r="C197" s="1331">
        <v>0</v>
      </c>
      <c r="D197" s="1333">
        <v>0</v>
      </c>
      <c r="E197" s="1334">
        <v>0</v>
      </c>
      <c r="F197" s="1331">
        <v>0</v>
      </c>
      <c r="G197" s="1335" t="str">
        <f t="shared" si="8"/>
        <v>20007</v>
      </c>
      <c r="H197" s="1336">
        <f t="shared" si="9"/>
        <v>-509400</v>
      </c>
      <c r="I197" s="1336">
        <f t="shared" si="10"/>
        <v>-509400</v>
      </c>
      <c r="J197" s="1337">
        <f t="shared" si="11"/>
        <v>0</v>
      </c>
    </row>
    <row r="198" spans="1:10" ht="15" x14ac:dyDescent="0.25">
      <c r="A198" s="1330">
        <v>200079081</v>
      </c>
      <c r="B198" s="1331" t="s">
        <v>7753</v>
      </c>
      <c r="C198" s="1331">
        <v>0</v>
      </c>
      <c r="D198" s="1333">
        <v>0</v>
      </c>
      <c r="E198" s="1334">
        <v>0</v>
      </c>
      <c r="F198" s="1331">
        <v>0</v>
      </c>
      <c r="G198" s="1335" t="str">
        <f t="shared" si="8"/>
        <v>20007</v>
      </c>
      <c r="H198" s="1336">
        <f t="shared" si="9"/>
        <v>-509400</v>
      </c>
      <c r="I198" s="1336">
        <f t="shared" si="10"/>
        <v>-509400</v>
      </c>
      <c r="J198" s="1337">
        <f t="shared" si="11"/>
        <v>0</v>
      </c>
    </row>
    <row r="199" spans="1:10" ht="15" x14ac:dyDescent="0.25">
      <c r="A199" s="1330">
        <v>200079356</v>
      </c>
      <c r="B199" s="1331" t="s">
        <v>7776</v>
      </c>
      <c r="C199" s="1331">
        <v>0</v>
      </c>
      <c r="D199" s="1333">
        <v>0</v>
      </c>
      <c r="E199" s="1334">
        <v>0</v>
      </c>
      <c r="F199" s="1331">
        <v>0</v>
      </c>
      <c r="G199" s="1335" t="str">
        <f t="shared" si="8"/>
        <v>20007</v>
      </c>
      <c r="H199" s="1336">
        <f t="shared" si="9"/>
        <v>-509400</v>
      </c>
      <c r="I199" s="1336">
        <f t="shared" si="10"/>
        <v>-509400</v>
      </c>
      <c r="J199" s="1337">
        <f t="shared" si="11"/>
        <v>0</v>
      </c>
    </row>
    <row r="200" spans="1:10" ht="15" x14ac:dyDescent="0.25">
      <c r="A200" s="1330">
        <v>202020100</v>
      </c>
      <c r="B200" s="1331" t="s">
        <v>7777</v>
      </c>
      <c r="C200" s="1331">
        <v>0</v>
      </c>
      <c r="D200" s="1333">
        <v>0</v>
      </c>
      <c r="E200" s="1334">
        <v>0</v>
      </c>
      <c r="F200" s="1331">
        <v>0</v>
      </c>
      <c r="G200" s="1335" t="str">
        <f t="shared" ref="G200:G263" si="12">LEFT(A200,5)</f>
        <v>20202</v>
      </c>
      <c r="H200" s="1336">
        <f t="shared" ref="H200:H263" si="13">SUMIF(G:G,G200,D:D)</f>
        <v>0</v>
      </c>
      <c r="I200" s="1336">
        <f t="shared" ref="I200:I263" si="14">SUMIF(G:G,G200,E:E)</f>
        <v>0</v>
      </c>
      <c r="J200" s="1337">
        <f t="shared" si="11"/>
        <v>0</v>
      </c>
    </row>
    <row r="201" spans="1:10" ht="15" x14ac:dyDescent="0.25">
      <c r="A201" s="1330">
        <v>202020101</v>
      </c>
      <c r="B201" s="1331" t="s">
        <v>7778</v>
      </c>
      <c r="C201" s="1331">
        <v>0</v>
      </c>
      <c r="D201" s="1333">
        <v>0</v>
      </c>
      <c r="E201" s="1334">
        <v>0</v>
      </c>
      <c r="F201" s="1331">
        <v>0</v>
      </c>
      <c r="G201" s="1335" t="str">
        <f t="shared" si="12"/>
        <v>20202</v>
      </c>
      <c r="H201" s="1336">
        <f t="shared" si="13"/>
        <v>0</v>
      </c>
      <c r="I201" s="1336">
        <f t="shared" si="14"/>
        <v>0</v>
      </c>
      <c r="J201" s="1337">
        <f t="shared" ref="J201:J264" si="15">(E201-D201)*0</f>
        <v>0</v>
      </c>
    </row>
    <row r="202" spans="1:10" ht="15" x14ac:dyDescent="0.25">
      <c r="A202" s="1330">
        <v>202020120</v>
      </c>
      <c r="B202" s="1331" t="s">
        <v>7779</v>
      </c>
      <c r="C202" s="1331">
        <v>0</v>
      </c>
      <c r="D202" s="1333">
        <v>0</v>
      </c>
      <c r="E202" s="1334">
        <v>0</v>
      </c>
      <c r="F202" s="1331">
        <v>0</v>
      </c>
      <c r="G202" s="1335" t="str">
        <f t="shared" si="12"/>
        <v>20202</v>
      </c>
      <c r="H202" s="1336">
        <f t="shared" si="13"/>
        <v>0</v>
      </c>
      <c r="I202" s="1336">
        <f t="shared" si="14"/>
        <v>0</v>
      </c>
      <c r="J202" s="1337">
        <f t="shared" si="15"/>
        <v>0</v>
      </c>
    </row>
    <row r="203" spans="1:10" ht="15" x14ac:dyDescent="0.25">
      <c r="A203" s="1330">
        <v>202020150</v>
      </c>
      <c r="B203" s="1331" t="s">
        <v>7780</v>
      </c>
      <c r="C203" s="1331">
        <v>0</v>
      </c>
      <c r="D203" s="1333">
        <v>0</v>
      </c>
      <c r="E203" s="1334">
        <v>0</v>
      </c>
      <c r="F203" s="1331">
        <v>0</v>
      </c>
      <c r="G203" s="1335" t="str">
        <f t="shared" si="12"/>
        <v>20202</v>
      </c>
      <c r="H203" s="1336">
        <f t="shared" si="13"/>
        <v>0</v>
      </c>
      <c r="I203" s="1336">
        <f t="shared" si="14"/>
        <v>0</v>
      </c>
      <c r="J203" s="1337">
        <f t="shared" si="15"/>
        <v>0</v>
      </c>
    </row>
    <row r="204" spans="1:10" ht="15" x14ac:dyDescent="0.25">
      <c r="A204" s="1330">
        <v>202020200</v>
      </c>
      <c r="B204" s="1331" t="s">
        <v>7781</v>
      </c>
      <c r="C204" s="1331">
        <v>0</v>
      </c>
      <c r="D204" s="1333">
        <v>0</v>
      </c>
      <c r="E204" s="1334">
        <v>0</v>
      </c>
      <c r="F204" s="1331">
        <v>0</v>
      </c>
      <c r="G204" s="1335" t="str">
        <f t="shared" si="12"/>
        <v>20202</v>
      </c>
      <c r="H204" s="1336">
        <f t="shared" si="13"/>
        <v>0</v>
      </c>
      <c r="I204" s="1336">
        <f t="shared" si="14"/>
        <v>0</v>
      </c>
      <c r="J204" s="1337">
        <f t="shared" si="15"/>
        <v>0</v>
      </c>
    </row>
    <row r="205" spans="1:10" ht="15" x14ac:dyDescent="0.25">
      <c r="A205" s="1330">
        <v>202020700</v>
      </c>
      <c r="B205" s="1331" t="s">
        <v>7782</v>
      </c>
      <c r="C205" s="1331">
        <v>0</v>
      </c>
      <c r="D205" s="1333">
        <v>0</v>
      </c>
      <c r="E205" s="1334">
        <v>0</v>
      </c>
      <c r="F205" s="1331">
        <v>0</v>
      </c>
      <c r="G205" s="1335" t="str">
        <f t="shared" si="12"/>
        <v>20202</v>
      </c>
      <c r="H205" s="1336">
        <f t="shared" si="13"/>
        <v>0</v>
      </c>
      <c r="I205" s="1336">
        <f t="shared" si="14"/>
        <v>0</v>
      </c>
      <c r="J205" s="1337">
        <f t="shared" si="15"/>
        <v>0</v>
      </c>
    </row>
    <row r="206" spans="1:10" ht="15" x14ac:dyDescent="0.25">
      <c r="A206" s="1330">
        <v>202020730</v>
      </c>
      <c r="B206" s="1331" t="s">
        <v>7783</v>
      </c>
      <c r="C206" s="1331">
        <v>0</v>
      </c>
      <c r="D206" s="1333">
        <v>0</v>
      </c>
      <c r="E206" s="1334">
        <v>0</v>
      </c>
      <c r="F206" s="1331">
        <v>0</v>
      </c>
      <c r="G206" s="1335" t="str">
        <f t="shared" si="12"/>
        <v>20202</v>
      </c>
      <c r="H206" s="1336">
        <f t="shared" si="13"/>
        <v>0</v>
      </c>
      <c r="I206" s="1336">
        <f t="shared" si="14"/>
        <v>0</v>
      </c>
      <c r="J206" s="1337">
        <f t="shared" si="15"/>
        <v>0</v>
      </c>
    </row>
    <row r="207" spans="1:10" ht="15" x14ac:dyDescent="0.25">
      <c r="A207" s="1330">
        <v>202020800</v>
      </c>
      <c r="B207" s="1331" t="s">
        <v>7784</v>
      </c>
      <c r="C207" s="1331">
        <v>0</v>
      </c>
      <c r="D207" s="1333">
        <v>0</v>
      </c>
      <c r="E207" s="1334">
        <v>0</v>
      </c>
      <c r="F207" s="1331">
        <v>0</v>
      </c>
      <c r="G207" s="1335" t="str">
        <f t="shared" si="12"/>
        <v>20202</v>
      </c>
      <c r="H207" s="1336">
        <f t="shared" si="13"/>
        <v>0</v>
      </c>
      <c r="I207" s="1336">
        <f t="shared" si="14"/>
        <v>0</v>
      </c>
      <c r="J207" s="1337">
        <f t="shared" si="15"/>
        <v>0</v>
      </c>
    </row>
    <row r="208" spans="1:10" ht="15" x14ac:dyDescent="0.25">
      <c r="A208" s="1330">
        <v>202020930</v>
      </c>
      <c r="B208" s="1331" t="s">
        <v>7785</v>
      </c>
      <c r="C208" s="1331">
        <v>0</v>
      </c>
      <c r="D208" s="1333">
        <v>0</v>
      </c>
      <c r="E208" s="1334">
        <v>0</v>
      </c>
      <c r="F208" s="1331">
        <v>0</v>
      </c>
      <c r="G208" s="1335" t="str">
        <f t="shared" si="12"/>
        <v>20202</v>
      </c>
      <c r="H208" s="1336">
        <f t="shared" si="13"/>
        <v>0</v>
      </c>
      <c r="I208" s="1336">
        <f t="shared" si="14"/>
        <v>0</v>
      </c>
      <c r="J208" s="1337">
        <f t="shared" si="15"/>
        <v>0</v>
      </c>
    </row>
    <row r="209" spans="1:10" ht="15" x14ac:dyDescent="0.25">
      <c r="A209" s="1330">
        <v>202020975</v>
      </c>
      <c r="B209" s="1331" t="s">
        <v>7786</v>
      </c>
      <c r="C209" s="1331">
        <v>0</v>
      </c>
      <c r="D209" s="1333">
        <v>0</v>
      </c>
      <c r="E209" s="1334">
        <v>0</v>
      </c>
      <c r="F209" s="1331">
        <v>0</v>
      </c>
      <c r="G209" s="1335" t="str">
        <f t="shared" si="12"/>
        <v>20202</v>
      </c>
      <c r="H209" s="1336">
        <f t="shared" si="13"/>
        <v>0</v>
      </c>
      <c r="I209" s="1336">
        <f t="shared" si="14"/>
        <v>0</v>
      </c>
      <c r="J209" s="1337">
        <f t="shared" si="15"/>
        <v>0</v>
      </c>
    </row>
    <row r="210" spans="1:10" ht="15" x14ac:dyDescent="0.25">
      <c r="A210" s="1330">
        <v>202021135</v>
      </c>
      <c r="B210" s="1331" t="s">
        <v>7787</v>
      </c>
      <c r="C210" s="1331">
        <v>0</v>
      </c>
      <c r="D210" s="1333">
        <v>0</v>
      </c>
      <c r="E210" s="1334">
        <v>0</v>
      </c>
      <c r="F210" s="1331">
        <v>0</v>
      </c>
      <c r="G210" s="1335" t="str">
        <f t="shared" si="12"/>
        <v>20202</v>
      </c>
      <c r="H210" s="1336">
        <f t="shared" si="13"/>
        <v>0</v>
      </c>
      <c r="I210" s="1336">
        <f t="shared" si="14"/>
        <v>0</v>
      </c>
      <c r="J210" s="1337">
        <f t="shared" si="15"/>
        <v>0</v>
      </c>
    </row>
    <row r="211" spans="1:10" ht="15" x14ac:dyDescent="0.25">
      <c r="A211" s="1330">
        <v>202021600</v>
      </c>
      <c r="B211" s="1331" t="s">
        <v>7788</v>
      </c>
      <c r="C211" s="1331">
        <v>0</v>
      </c>
      <c r="D211" s="1333">
        <v>0</v>
      </c>
      <c r="E211" s="1334">
        <v>0</v>
      </c>
      <c r="F211" s="1331">
        <v>0</v>
      </c>
      <c r="G211" s="1335" t="str">
        <f t="shared" si="12"/>
        <v>20202</v>
      </c>
      <c r="H211" s="1336">
        <f t="shared" si="13"/>
        <v>0</v>
      </c>
      <c r="I211" s="1336">
        <f t="shared" si="14"/>
        <v>0</v>
      </c>
      <c r="J211" s="1337">
        <f t="shared" si="15"/>
        <v>0</v>
      </c>
    </row>
    <row r="212" spans="1:10" ht="15" x14ac:dyDescent="0.25">
      <c r="A212" s="1330">
        <v>202022000</v>
      </c>
      <c r="B212" s="1331" t="s">
        <v>7789</v>
      </c>
      <c r="C212" s="1331">
        <v>0</v>
      </c>
      <c r="D212" s="1333">
        <v>0</v>
      </c>
      <c r="E212" s="1334">
        <v>0</v>
      </c>
      <c r="F212" s="1331">
        <v>0</v>
      </c>
      <c r="G212" s="1335" t="str">
        <f t="shared" si="12"/>
        <v>20202</v>
      </c>
      <c r="H212" s="1336">
        <f t="shared" si="13"/>
        <v>0</v>
      </c>
      <c r="I212" s="1336">
        <f t="shared" si="14"/>
        <v>0</v>
      </c>
      <c r="J212" s="1337">
        <f t="shared" si="15"/>
        <v>0</v>
      </c>
    </row>
    <row r="213" spans="1:10" ht="15" x14ac:dyDescent="0.25">
      <c r="A213" s="1330">
        <v>202022022</v>
      </c>
      <c r="B213" s="1331" t="s">
        <v>7790</v>
      </c>
      <c r="C213" s="1331">
        <v>0</v>
      </c>
      <c r="D213" s="1333">
        <v>0</v>
      </c>
      <c r="E213" s="1334">
        <v>0</v>
      </c>
      <c r="F213" s="1331">
        <v>0</v>
      </c>
      <c r="G213" s="1335" t="str">
        <f t="shared" si="12"/>
        <v>20202</v>
      </c>
      <c r="H213" s="1336">
        <f t="shared" si="13"/>
        <v>0</v>
      </c>
      <c r="I213" s="1336">
        <f t="shared" si="14"/>
        <v>0</v>
      </c>
      <c r="J213" s="1337">
        <f t="shared" si="15"/>
        <v>0</v>
      </c>
    </row>
    <row r="214" spans="1:10" ht="15" x14ac:dyDescent="0.25">
      <c r="A214" s="1330">
        <v>202022037</v>
      </c>
      <c r="B214" s="1331" t="s">
        <v>7791</v>
      </c>
      <c r="C214" s="1331">
        <v>0</v>
      </c>
      <c r="D214" s="1333">
        <v>0</v>
      </c>
      <c r="E214" s="1334">
        <v>0</v>
      </c>
      <c r="F214" s="1331">
        <v>0</v>
      </c>
      <c r="G214" s="1335" t="str">
        <f t="shared" si="12"/>
        <v>20202</v>
      </c>
      <c r="H214" s="1336">
        <f t="shared" si="13"/>
        <v>0</v>
      </c>
      <c r="I214" s="1336">
        <f t="shared" si="14"/>
        <v>0</v>
      </c>
      <c r="J214" s="1337">
        <f t="shared" si="15"/>
        <v>0</v>
      </c>
    </row>
    <row r="215" spans="1:10" ht="15" x14ac:dyDescent="0.25">
      <c r="A215" s="1330">
        <v>202022300</v>
      </c>
      <c r="B215" s="1331" t="s">
        <v>7792</v>
      </c>
      <c r="C215" s="1331">
        <v>0</v>
      </c>
      <c r="D215" s="1333">
        <v>0</v>
      </c>
      <c r="E215" s="1334">
        <v>0</v>
      </c>
      <c r="F215" s="1331">
        <v>0</v>
      </c>
      <c r="G215" s="1335" t="str">
        <f t="shared" si="12"/>
        <v>20202</v>
      </c>
      <c r="H215" s="1336">
        <f t="shared" si="13"/>
        <v>0</v>
      </c>
      <c r="I215" s="1336">
        <f t="shared" si="14"/>
        <v>0</v>
      </c>
      <c r="J215" s="1337">
        <f t="shared" si="15"/>
        <v>0</v>
      </c>
    </row>
    <row r="216" spans="1:10" ht="15" x14ac:dyDescent="0.25">
      <c r="A216" s="1330">
        <v>202022415</v>
      </c>
      <c r="B216" s="1331" t="s">
        <v>7793</v>
      </c>
      <c r="C216" s="1331">
        <v>0</v>
      </c>
      <c r="D216" s="1333">
        <v>0</v>
      </c>
      <c r="E216" s="1334">
        <v>0</v>
      </c>
      <c r="F216" s="1331">
        <v>0</v>
      </c>
      <c r="G216" s="1335" t="str">
        <f t="shared" si="12"/>
        <v>20202</v>
      </c>
      <c r="H216" s="1336">
        <f t="shared" si="13"/>
        <v>0</v>
      </c>
      <c r="I216" s="1336">
        <f t="shared" si="14"/>
        <v>0</v>
      </c>
      <c r="J216" s="1337">
        <f t="shared" si="15"/>
        <v>0</v>
      </c>
    </row>
    <row r="217" spans="1:10" ht="15" x14ac:dyDescent="0.25">
      <c r="A217" s="1330">
        <v>202022429</v>
      </c>
      <c r="B217" s="1331" t="s">
        <v>7794</v>
      </c>
      <c r="C217" s="1331">
        <v>0</v>
      </c>
      <c r="D217" s="1333">
        <v>0</v>
      </c>
      <c r="E217" s="1334">
        <v>0</v>
      </c>
      <c r="F217" s="1331">
        <v>0</v>
      </c>
      <c r="G217" s="1335" t="str">
        <f t="shared" si="12"/>
        <v>20202</v>
      </c>
      <c r="H217" s="1336">
        <f t="shared" si="13"/>
        <v>0</v>
      </c>
      <c r="I217" s="1336">
        <f t="shared" si="14"/>
        <v>0</v>
      </c>
      <c r="J217" s="1337">
        <f t="shared" si="15"/>
        <v>0</v>
      </c>
    </row>
    <row r="218" spans="1:10" ht="15" x14ac:dyDescent="0.25">
      <c r="A218" s="1330">
        <v>202022447</v>
      </c>
      <c r="B218" s="1331" t="s">
        <v>7795</v>
      </c>
      <c r="C218" s="1331">
        <v>0</v>
      </c>
      <c r="D218" s="1333">
        <v>0</v>
      </c>
      <c r="E218" s="1334">
        <v>0</v>
      </c>
      <c r="F218" s="1331">
        <v>0</v>
      </c>
      <c r="G218" s="1335" t="str">
        <f t="shared" si="12"/>
        <v>20202</v>
      </c>
      <c r="H218" s="1336">
        <f t="shared" si="13"/>
        <v>0</v>
      </c>
      <c r="I218" s="1336">
        <f t="shared" si="14"/>
        <v>0</v>
      </c>
      <c r="J218" s="1337">
        <f t="shared" si="15"/>
        <v>0</v>
      </c>
    </row>
    <row r="219" spans="1:10" ht="15" x14ac:dyDescent="0.25">
      <c r="A219" s="1330">
        <v>202022500</v>
      </c>
      <c r="B219" s="1331" t="s">
        <v>7796</v>
      </c>
      <c r="C219" s="1331">
        <v>0</v>
      </c>
      <c r="D219" s="1333">
        <v>0</v>
      </c>
      <c r="E219" s="1334">
        <v>0</v>
      </c>
      <c r="F219" s="1331">
        <v>0</v>
      </c>
      <c r="G219" s="1335" t="str">
        <f t="shared" si="12"/>
        <v>20202</v>
      </c>
      <c r="H219" s="1336">
        <f t="shared" si="13"/>
        <v>0</v>
      </c>
      <c r="I219" s="1336">
        <f t="shared" si="14"/>
        <v>0</v>
      </c>
      <c r="J219" s="1337">
        <f t="shared" si="15"/>
        <v>0</v>
      </c>
    </row>
    <row r="220" spans="1:10" ht="15" x14ac:dyDescent="0.25">
      <c r="A220" s="1330">
        <v>202022510</v>
      </c>
      <c r="B220" s="1331" t="s">
        <v>7797</v>
      </c>
      <c r="C220" s="1331">
        <v>0</v>
      </c>
      <c r="D220" s="1333">
        <v>0</v>
      </c>
      <c r="E220" s="1334">
        <v>0</v>
      </c>
      <c r="F220" s="1331">
        <v>0</v>
      </c>
      <c r="G220" s="1335" t="str">
        <f t="shared" si="12"/>
        <v>20202</v>
      </c>
      <c r="H220" s="1336">
        <f t="shared" si="13"/>
        <v>0</v>
      </c>
      <c r="I220" s="1336">
        <f t="shared" si="14"/>
        <v>0</v>
      </c>
      <c r="J220" s="1337">
        <f t="shared" si="15"/>
        <v>0</v>
      </c>
    </row>
    <row r="221" spans="1:10" ht="15" x14ac:dyDescent="0.25">
      <c r="A221" s="1330">
        <v>202022520</v>
      </c>
      <c r="B221" s="1331" t="s">
        <v>7798</v>
      </c>
      <c r="C221" s="1331">
        <v>0</v>
      </c>
      <c r="D221" s="1333">
        <v>0</v>
      </c>
      <c r="E221" s="1334">
        <v>0</v>
      </c>
      <c r="F221" s="1331">
        <v>0</v>
      </c>
      <c r="G221" s="1335" t="str">
        <f t="shared" si="12"/>
        <v>20202</v>
      </c>
      <c r="H221" s="1336">
        <f t="shared" si="13"/>
        <v>0</v>
      </c>
      <c r="I221" s="1336">
        <f t="shared" si="14"/>
        <v>0</v>
      </c>
      <c r="J221" s="1337">
        <f t="shared" si="15"/>
        <v>0</v>
      </c>
    </row>
    <row r="222" spans="1:10" ht="15" x14ac:dyDescent="0.25">
      <c r="A222" s="1330">
        <v>202022524</v>
      </c>
      <c r="B222" s="1331" t="s">
        <v>7799</v>
      </c>
      <c r="C222" s="1331">
        <v>0</v>
      </c>
      <c r="D222" s="1333">
        <v>0</v>
      </c>
      <c r="E222" s="1334">
        <v>0</v>
      </c>
      <c r="F222" s="1331">
        <v>0</v>
      </c>
      <c r="G222" s="1335" t="str">
        <f t="shared" si="12"/>
        <v>20202</v>
      </c>
      <c r="H222" s="1336">
        <f t="shared" si="13"/>
        <v>0</v>
      </c>
      <c r="I222" s="1336">
        <f t="shared" si="14"/>
        <v>0</v>
      </c>
      <c r="J222" s="1337">
        <f t="shared" si="15"/>
        <v>0</v>
      </c>
    </row>
    <row r="223" spans="1:10" ht="15" x14ac:dyDescent="0.25">
      <c r="A223" s="1330">
        <v>202022701</v>
      </c>
      <c r="B223" s="1331" t="s">
        <v>7800</v>
      </c>
      <c r="C223" s="1331">
        <v>0</v>
      </c>
      <c r="D223" s="1333">
        <v>0</v>
      </c>
      <c r="E223" s="1334">
        <v>0</v>
      </c>
      <c r="F223" s="1331">
        <v>0</v>
      </c>
      <c r="G223" s="1335" t="str">
        <f t="shared" si="12"/>
        <v>20202</v>
      </c>
      <c r="H223" s="1336">
        <f t="shared" si="13"/>
        <v>0</v>
      </c>
      <c r="I223" s="1336">
        <f t="shared" si="14"/>
        <v>0</v>
      </c>
      <c r="J223" s="1337">
        <f t="shared" si="15"/>
        <v>0</v>
      </c>
    </row>
    <row r="224" spans="1:10" ht="15" x14ac:dyDescent="0.25">
      <c r="A224" s="1330">
        <v>202022703</v>
      </c>
      <c r="B224" s="1331" t="s">
        <v>7801</v>
      </c>
      <c r="C224" s="1331">
        <v>0</v>
      </c>
      <c r="D224" s="1333">
        <v>0</v>
      </c>
      <c r="E224" s="1334">
        <v>0</v>
      </c>
      <c r="F224" s="1331">
        <v>0</v>
      </c>
      <c r="G224" s="1335" t="str">
        <f t="shared" si="12"/>
        <v>20202</v>
      </c>
      <c r="H224" s="1336">
        <f t="shared" si="13"/>
        <v>0</v>
      </c>
      <c r="I224" s="1336">
        <f t="shared" si="14"/>
        <v>0</v>
      </c>
      <c r="J224" s="1337">
        <f t="shared" si="15"/>
        <v>0</v>
      </c>
    </row>
    <row r="225" spans="1:10" ht="15" x14ac:dyDescent="0.25">
      <c r="A225" s="1330">
        <v>202022706</v>
      </c>
      <c r="B225" s="1331" t="s">
        <v>7802</v>
      </c>
      <c r="C225" s="1331">
        <v>0</v>
      </c>
      <c r="D225" s="1333">
        <v>0</v>
      </c>
      <c r="E225" s="1334">
        <v>0</v>
      </c>
      <c r="F225" s="1331">
        <v>0</v>
      </c>
      <c r="G225" s="1335" t="str">
        <f t="shared" si="12"/>
        <v>20202</v>
      </c>
      <c r="H225" s="1336">
        <f t="shared" si="13"/>
        <v>0</v>
      </c>
      <c r="I225" s="1336">
        <f t="shared" si="14"/>
        <v>0</v>
      </c>
      <c r="J225" s="1337">
        <f t="shared" si="15"/>
        <v>0</v>
      </c>
    </row>
    <row r="226" spans="1:10" ht="15" x14ac:dyDescent="0.25">
      <c r="A226" s="1330">
        <v>202022801</v>
      </c>
      <c r="B226" s="1331" t="s">
        <v>7803</v>
      </c>
      <c r="C226" s="1331">
        <v>0</v>
      </c>
      <c r="D226" s="1333">
        <v>0</v>
      </c>
      <c r="E226" s="1334">
        <v>0</v>
      </c>
      <c r="F226" s="1331">
        <v>0</v>
      </c>
      <c r="G226" s="1335" t="str">
        <f t="shared" si="12"/>
        <v>20202</v>
      </c>
      <c r="H226" s="1336">
        <f t="shared" si="13"/>
        <v>0</v>
      </c>
      <c r="I226" s="1336">
        <f t="shared" si="14"/>
        <v>0</v>
      </c>
      <c r="J226" s="1337">
        <f t="shared" si="15"/>
        <v>0</v>
      </c>
    </row>
    <row r="227" spans="1:10" ht="15" x14ac:dyDescent="0.25">
      <c r="A227" s="1330">
        <v>202022815</v>
      </c>
      <c r="B227" s="1331" t="s">
        <v>7804</v>
      </c>
      <c r="C227" s="1331">
        <v>0</v>
      </c>
      <c r="D227" s="1333">
        <v>0</v>
      </c>
      <c r="E227" s="1334">
        <v>0</v>
      </c>
      <c r="F227" s="1331">
        <v>0</v>
      </c>
      <c r="G227" s="1335" t="str">
        <f t="shared" si="12"/>
        <v>20202</v>
      </c>
      <c r="H227" s="1336">
        <f t="shared" si="13"/>
        <v>0</v>
      </c>
      <c r="I227" s="1336">
        <f t="shared" si="14"/>
        <v>0</v>
      </c>
      <c r="J227" s="1337">
        <f t="shared" si="15"/>
        <v>0</v>
      </c>
    </row>
    <row r="228" spans="1:10" ht="15" x14ac:dyDescent="0.25">
      <c r="A228" s="1330">
        <v>202024600</v>
      </c>
      <c r="B228" s="1331" t="s">
        <v>7805</v>
      </c>
      <c r="C228" s="1331">
        <v>0</v>
      </c>
      <c r="D228" s="1333">
        <v>0</v>
      </c>
      <c r="E228" s="1334">
        <v>0</v>
      </c>
      <c r="F228" s="1331">
        <v>0</v>
      </c>
      <c r="G228" s="1335" t="str">
        <f t="shared" si="12"/>
        <v>20202</v>
      </c>
      <c r="H228" s="1336">
        <f t="shared" si="13"/>
        <v>0</v>
      </c>
      <c r="I228" s="1336">
        <f t="shared" si="14"/>
        <v>0</v>
      </c>
      <c r="J228" s="1337">
        <f t="shared" si="15"/>
        <v>0</v>
      </c>
    </row>
    <row r="229" spans="1:10" ht="15" x14ac:dyDescent="0.25">
      <c r="A229" s="1330">
        <v>202024610</v>
      </c>
      <c r="B229" s="1331" t="s">
        <v>7806</v>
      </c>
      <c r="C229" s="1331">
        <v>0</v>
      </c>
      <c r="D229" s="1333">
        <v>0</v>
      </c>
      <c r="E229" s="1334">
        <v>0</v>
      </c>
      <c r="F229" s="1331">
        <v>0</v>
      </c>
      <c r="G229" s="1335" t="str">
        <f t="shared" si="12"/>
        <v>20202</v>
      </c>
      <c r="H229" s="1336">
        <f t="shared" si="13"/>
        <v>0</v>
      </c>
      <c r="I229" s="1336">
        <f t="shared" si="14"/>
        <v>0</v>
      </c>
      <c r="J229" s="1337">
        <f t="shared" si="15"/>
        <v>0</v>
      </c>
    </row>
    <row r="230" spans="1:10" ht="15" x14ac:dyDescent="0.25">
      <c r="A230" s="1330">
        <v>202024611</v>
      </c>
      <c r="B230" s="1331" t="s">
        <v>7807</v>
      </c>
      <c r="C230" s="1331">
        <v>0</v>
      </c>
      <c r="D230" s="1333">
        <v>0</v>
      </c>
      <c r="E230" s="1334">
        <v>0</v>
      </c>
      <c r="F230" s="1331">
        <v>0</v>
      </c>
      <c r="G230" s="1335" t="str">
        <f t="shared" si="12"/>
        <v>20202</v>
      </c>
      <c r="H230" s="1336">
        <f t="shared" si="13"/>
        <v>0</v>
      </c>
      <c r="I230" s="1336">
        <f t="shared" si="14"/>
        <v>0</v>
      </c>
      <c r="J230" s="1337">
        <f t="shared" si="15"/>
        <v>0</v>
      </c>
    </row>
    <row r="231" spans="1:10" ht="15" x14ac:dyDescent="0.25">
      <c r="A231" s="1330">
        <v>202024618</v>
      </c>
      <c r="B231" s="1331" t="s">
        <v>7808</v>
      </c>
      <c r="C231" s="1331">
        <v>0</v>
      </c>
      <c r="D231" s="1333">
        <v>0</v>
      </c>
      <c r="E231" s="1334">
        <v>0</v>
      </c>
      <c r="F231" s="1331">
        <v>0</v>
      </c>
      <c r="G231" s="1335" t="str">
        <f t="shared" si="12"/>
        <v>20202</v>
      </c>
      <c r="H231" s="1336">
        <f t="shared" si="13"/>
        <v>0</v>
      </c>
      <c r="I231" s="1336">
        <f t="shared" si="14"/>
        <v>0</v>
      </c>
      <c r="J231" s="1337">
        <f t="shared" si="15"/>
        <v>0</v>
      </c>
    </row>
    <row r="232" spans="1:10" ht="15" x14ac:dyDescent="0.25">
      <c r="A232" s="1330">
        <v>202024619</v>
      </c>
      <c r="B232" s="1331" t="s">
        <v>7809</v>
      </c>
      <c r="C232" s="1331">
        <v>0</v>
      </c>
      <c r="D232" s="1333">
        <v>0</v>
      </c>
      <c r="E232" s="1334">
        <v>0</v>
      </c>
      <c r="F232" s="1331">
        <v>0</v>
      </c>
      <c r="G232" s="1335" t="str">
        <f t="shared" si="12"/>
        <v>20202</v>
      </c>
      <c r="H232" s="1336">
        <f t="shared" si="13"/>
        <v>0</v>
      </c>
      <c r="I232" s="1336">
        <f t="shared" si="14"/>
        <v>0</v>
      </c>
      <c r="J232" s="1337">
        <f t="shared" si="15"/>
        <v>0</v>
      </c>
    </row>
    <row r="233" spans="1:10" ht="15" x14ac:dyDescent="0.25">
      <c r="A233" s="1330">
        <v>202024622</v>
      </c>
      <c r="B233" s="1331" t="s">
        <v>7810</v>
      </c>
      <c r="C233" s="1331">
        <v>0</v>
      </c>
      <c r="D233" s="1333">
        <v>0</v>
      </c>
      <c r="E233" s="1334">
        <v>0</v>
      </c>
      <c r="F233" s="1331">
        <v>0</v>
      </c>
      <c r="G233" s="1335" t="str">
        <f t="shared" si="12"/>
        <v>20202</v>
      </c>
      <c r="H233" s="1336">
        <f t="shared" si="13"/>
        <v>0</v>
      </c>
      <c r="I233" s="1336">
        <f t="shared" si="14"/>
        <v>0</v>
      </c>
      <c r="J233" s="1337">
        <f t="shared" si="15"/>
        <v>0</v>
      </c>
    </row>
    <row r="234" spans="1:10" ht="15" x14ac:dyDescent="0.25">
      <c r="A234" s="1330">
        <v>202025016</v>
      </c>
      <c r="B234" s="1331" t="s">
        <v>7811</v>
      </c>
      <c r="C234" s="1331">
        <v>0</v>
      </c>
      <c r="D234" s="1333">
        <v>0</v>
      </c>
      <c r="E234" s="1334">
        <v>0</v>
      </c>
      <c r="F234" s="1331">
        <v>0</v>
      </c>
      <c r="G234" s="1335" t="str">
        <f t="shared" si="12"/>
        <v>20202</v>
      </c>
      <c r="H234" s="1336">
        <f t="shared" si="13"/>
        <v>0</v>
      </c>
      <c r="I234" s="1336">
        <f t="shared" si="14"/>
        <v>0</v>
      </c>
      <c r="J234" s="1337">
        <f t="shared" si="15"/>
        <v>0</v>
      </c>
    </row>
    <row r="235" spans="1:10" ht="15" x14ac:dyDescent="0.25">
      <c r="A235" s="1330">
        <v>202025144</v>
      </c>
      <c r="B235" s="1331" t="s">
        <v>7812</v>
      </c>
      <c r="C235" s="1331">
        <v>0</v>
      </c>
      <c r="D235" s="1333">
        <v>0</v>
      </c>
      <c r="E235" s="1334">
        <v>0</v>
      </c>
      <c r="F235" s="1331">
        <v>0</v>
      </c>
      <c r="G235" s="1335" t="str">
        <f t="shared" si="12"/>
        <v>20202</v>
      </c>
      <c r="H235" s="1336">
        <f t="shared" si="13"/>
        <v>0</v>
      </c>
      <c r="I235" s="1336">
        <f t="shared" si="14"/>
        <v>0</v>
      </c>
      <c r="J235" s="1337">
        <f t="shared" si="15"/>
        <v>0</v>
      </c>
    </row>
    <row r="236" spans="1:10" ht="15" x14ac:dyDescent="0.25">
      <c r="A236" s="1330">
        <v>202025145</v>
      </c>
      <c r="B236" s="1331" t="s">
        <v>7813</v>
      </c>
      <c r="C236" s="1331">
        <v>0</v>
      </c>
      <c r="D236" s="1333">
        <v>0</v>
      </c>
      <c r="E236" s="1334">
        <v>0</v>
      </c>
      <c r="F236" s="1331">
        <v>0</v>
      </c>
      <c r="G236" s="1335" t="str">
        <f t="shared" si="12"/>
        <v>20202</v>
      </c>
      <c r="H236" s="1336">
        <f t="shared" si="13"/>
        <v>0</v>
      </c>
      <c r="I236" s="1336">
        <f t="shared" si="14"/>
        <v>0</v>
      </c>
      <c r="J236" s="1337">
        <f t="shared" si="15"/>
        <v>0</v>
      </c>
    </row>
    <row r="237" spans="1:10" ht="15" x14ac:dyDescent="0.25">
      <c r="A237" s="1330">
        <v>202025147</v>
      </c>
      <c r="B237" s="1331" t="s">
        <v>7814</v>
      </c>
      <c r="C237" s="1331">
        <v>0</v>
      </c>
      <c r="D237" s="1333">
        <v>0</v>
      </c>
      <c r="E237" s="1334">
        <v>0</v>
      </c>
      <c r="F237" s="1331">
        <v>0</v>
      </c>
      <c r="G237" s="1335" t="str">
        <f t="shared" si="12"/>
        <v>20202</v>
      </c>
      <c r="H237" s="1336">
        <f t="shared" si="13"/>
        <v>0</v>
      </c>
      <c r="I237" s="1336">
        <f t="shared" si="14"/>
        <v>0</v>
      </c>
      <c r="J237" s="1337">
        <f t="shared" si="15"/>
        <v>0</v>
      </c>
    </row>
    <row r="238" spans="1:10" ht="15" x14ac:dyDescent="0.25">
      <c r="A238" s="1330">
        <v>202025155</v>
      </c>
      <c r="B238" s="1331" t="s">
        <v>7815</v>
      </c>
      <c r="C238" s="1331">
        <v>0</v>
      </c>
      <c r="D238" s="1333">
        <v>0</v>
      </c>
      <c r="E238" s="1334">
        <v>0</v>
      </c>
      <c r="F238" s="1331">
        <v>0</v>
      </c>
      <c r="G238" s="1335" t="str">
        <f t="shared" si="12"/>
        <v>20202</v>
      </c>
      <c r="H238" s="1336">
        <f t="shared" si="13"/>
        <v>0</v>
      </c>
      <c r="I238" s="1336">
        <f t="shared" si="14"/>
        <v>0</v>
      </c>
      <c r="J238" s="1337">
        <f t="shared" si="15"/>
        <v>0</v>
      </c>
    </row>
    <row r="239" spans="1:10" ht="15" x14ac:dyDescent="0.25">
      <c r="A239" s="1330">
        <v>202025176</v>
      </c>
      <c r="B239" s="1331" t="s">
        <v>7816</v>
      </c>
      <c r="C239" s="1331">
        <v>0</v>
      </c>
      <c r="D239" s="1333">
        <v>0</v>
      </c>
      <c r="E239" s="1334">
        <v>0</v>
      </c>
      <c r="F239" s="1331">
        <v>0</v>
      </c>
      <c r="G239" s="1335" t="str">
        <f t="shared" si="12"/>
        <v>20202</v>
      </c>
      <c r="H239" s="1336">
        <f t="shared" si="13"/>
        <v>0</v>
      </c>
      <c r="I239" s="1336">
        <f t="shared" si="14"/>
        <v>0</v>
      </c>
      <c r="J239" s="1337">
        <f t="shared" si="15"/>
        <v>0</v>
      </c>
    </row>
    <row r="240" spans="1:10" ht="15" x14ac:dyDescent="0.25">
      <c r="A240" s="1330">
        <v>202025177</v>
      </c>
      <c r="B240" s="1331" t="s">
        <v>7817</v>
      </c>
      <c r="C240" s="1331">
        <v>0</v>
      </c>
      <c r="D240" s="1333">
        <v>0</v>
      </c>
      <c r="E240" s="1334">
        <v>0</v>
      </c>
      <c r="F240" s="1331">
        <v>0</v>
      </c>
      <c r="G240" s="1335" t="str">
        <f t="shared" si="12"/>
        <v>20202</v>
      </c>
      <c r="H240" s="1336">
        <f t="shared" si="13"/>
        <v>0</v>
      </c>
      <c r="I240" s="1336">
        <f t="shared" si="14"/>
        <v>0</v>
      </c>
      <c r="J240" s="1337">
        <f t="shared" si="15"/>
        <v>0</v>
      </c>
    </row>
    <row r="241" spans="1:10" ht="15" x14ac:dyDescent="0.25">
      <c r="A241" s="1330">
        <v>202025180</v>
      </c>
      <c r="B241" s="1331" t="s">
        <v>7818</v>
      </c>
      <c r="C241" s="1331">
        <v>0</v>
      </c>
      <c r="D241" s="1333">
        <v>0</v>
      </c>
      <c r="E241" s="1334">
        <v>0</v>
      </c>
      <c r="F241" s="1331">
        <v>0</v>
      </c>
      <c r="G241" s="1335" t="str">
        <f t="shared" si="12"/>
        <v>20202</v>
      </c>
      <c r="H241" s="1336">
        <f t="shared" si="13"/>
        <v>0</v>
      </c>
      <c r="I241" s="1336">
        <f t="shared" si="14"/>
        <v>0</v>
      </c>
      <c r="J241" s="1337">
        <f t="shared" si="15"/>
        <v>0</v>
      </c>
    </row>
    <row r="242" spans="1:10" ht="15" x14ac:dyDescent="0.25">
      <c r="A242" s="1330">
        <v>202025182</v>
      </c>
      <c r="B242" s="1331" t="s">
        <v>7819</v>
      </c>
      <c r="C242" s="1331">
        <v>0</v>
      </c>
      <c r="D242" s="1333">
        <v>0</v>
      </c>
      <c r="E242" s="1334">
        <v>0</v>
      </c>
      <c r="F242" s="1331">
        <v>0</v>
      </c>
      <c r="G242" s="1335" t="str">
        <f t="shared" si="12"/>
        <v>20202</v>
      </c>
      <c r="H242" s="1336">
        <f t="shared" si="13"/>
        <v>0</v>
      </c>
      <c r="I242" s="1336">
        <f t="shared" si="14"/>
        <v>0</v>
      </c>
      <c r="J242" s="1337">
        <f t="shared" si="15"/>
        <v>0</v>
      </c>
    </row>
    <row r="243" spans="1:10" ht="15" x14ac:dyDescent="0.25">
      <c r="A243" s="1330">
        <v>202025188</v>
      </c>
      <c r="B243" s="1331" t="s">
        <v>7820</v>
      </c>
      <c r="C243" s="1331">
        <v>0</v>
      </c>
      <c r="D243" s="1333">
        <v>0</v>
      </c>
      <c r="E243" s="1334">
        <v>0</v>
      </c>
      <c r="F243" s="1331">
        <v>0</v>
      </c>
      <c r="G243" s="1335" t="str">
        <f t="shared" si="12"/>
        <v>20202</v>
      </c>
      <c r="H243" s="1336">
        <f t="shared" si="13"/>
        <v>0</v>
      </c>
      <c r="I243" s="1336">
        <f t="shared" si="14"/>
        <v>0</v>
      </c>
      <c r="J243" s="1337">
        <f t="shared" si="15"/>
        <v>0</v>
      </c>
    </row>
    <row r="244" spans="1:10" ht="15" x14ac:dyDescent="0.25">
      <c r="A244" s="1330">
        <v>202025189</v>
      </c>
      <c r="B244" s="1331" t="s">
        <v>7821</v>
      </c>
      <c r="C244" s="1331">
        <v>0</v>
      </c>
      <c r="D244" s="1333">
        <v>0</v>
      </c>
      <c r="E244" s="1334">
        <v>0</v>
      </c>
      <c r="F244" s="1331">
        <v>0</v>
      </c>
      <c r="G244" s="1335" t="str">
        <f t="shared" si="12"/>
        <v>20202</v>
      </c>
      <c r="H244" s="1336">
        <f t="shared" si="13"/>
        <v>0</v>
      </c>
      <c r="I244" s="1336">
        <f t="shared" si="14"/>
        <v>0</v>
      </c>
      <c r="J244" s="1337">
        <f t="shared" si="15"/>
        <v>0</v>
      </c>
    </row>
    <row r="245" spans="1:10" ht="15" x14ac:dyDescent="0.25">
      <c r="A245" s="1330">
        <v>202025190</v>
      </c>
      <c r="B245" s="1331" t="s">
        <v>7822</v>
      </c>
      <c r="C245" s="1331">
        <v>0</v>
      </c>
      <c r="D245" s="1333">
        <v>0</v>
      </c>
      <c r="E245" s="1334">
        <v>0</v>
      </c>
      <c r="F245" s="1331">
        <v>0</v>
      </c>
      <c r="G245" s="1335" t="str">
        <f t="shared" si="12"/>
        <v>20202</v>
      </c>
      <c r="H245" s="1336">
        <f t="shared" si="13"/>
        <v>0</v>
      </c>
      <c r="I245" s="1336">
        <f t="shared" si="14"/>
        <v>0</v>
      </c>
      <c r="J245" s="1337">
        <f t="shared" si="15"/>
        <v>0</v>
      </c>
    </row>
    <row r="246" spans="1:10" ht="15" x14ac:dyDescent="0.25">
      <c r="A246" s="1330">
        <v>202025516</v>
      </c>
      <c r="B246" s="1331" t="s">
        <v>7823</v>
      </c>
      <c r="C246" s="1331">
        <v>0</v>
      </c>
      <c r="D246" s="1333">
        <v>0</v>
      </c>
      <c r="E246" s="1334">
        <v>0</v>
      </c>
      <c r="F246" s="1331">
        <v>0</v>
      </c>
      <c r="G246" s="1335" t="str">
        <f t="shared" si="12"/>
        <v>20202</v>
      </c>
      <c r="H246" s="1336">
        <f t="shared" si="13"/>
        <v>0</v>
      </c>
      <c r="I246" s="1336">
        <f t="shared" si="14"/>
        <v>0</v>
      </c>
      <c r="J246" s="1337">
        <f t="shared" si="15"/>
        <v>0</v>
      </c>
    </row>
    <row r="247" spans="1:10" ht="15" x14ac:dyDescent="0.25">
      <c r="A247" s="1330">
        <v>202026010</v>
      </c>
      <c r="B247" s="1331" t="s">
        <v>7824</v>
      </c>
      <c r="C247" s="1331">
        <v>0</v>
      </c>
      <c r="D247" s="1333">
        <v>0</v>
      </c>
      <c r="E247" s="1334">
        <v>0</v>
      </c>
      <c r="F247" s="1331">
        <v>0</v>
      </c>
      <c r="G247" s="1335" t="str">
        <f t="shared" si="12"/>
        <v>20202</v>
      </c>
      <c r="H247" s="1336">
        <f t="shared" si="13"/>
        <v>0</v>
      </c>
      <c r="I247" s="1336">
        <f t="shared" si="14"/>
        <v>0</v>
      </c>
      <c r="J247" s="1337">
        <f t="shared" si="15"/>
        <v>0</v>
      </c>
    </row>
    <row r="248" spans="1:10" ht="15" x14ac:dyDescent="0.25">
      <c r="A248" s="1330">
        <v>202029051</v>
      </c>
      <c r="B248" s="1331" t="s">
        <v>7825</v>
      </c>
      <c r="C248" s="1331">
        <v>0</v>
      </c>
      <c r="D248" s="1333">
        <v>0</v>
      </c>
      <c r="E248" s="1334">
        <v>0</v>
      </c>
      <c r="F248" s="1331">
        <v>0</v>
      </c>
      <c r="G248" s="1335" t="str">
        <f t="shared" si="12"/>
        <v>20202</v>
      </c>
      <c r="H248" s="1336">
        <f t="shared" si="13"/>
        <v>0</v>
      </c>
      <c r="I248" s="1336">
        <f t="shared" si="14"/>
        <v>0</v>
      </c>
      <c r="J248" s="1337">
        <f t="shared" si="15"/>
        <v>0</v>
      </c>
    </row>
    <row r="249" spans="1:10" ht="15" x14ac:dyDescent="0.25">
      <c r="A249" s="1330">
        <v>202029053</v>
      </c>
      <c r="B249" s="1331" t="s">
        <v>7826</v>
      </c>
      <c r="C249" s="1331">
        <v>0</v>
      </c>
      <c r="D249" s="1333">
        <v>0</v>
      </c>
      <c r="E249" s="1334">
        <v>0</v>
      </c>
      <c r="F249" s="1331">
        <v>0</v>
      </c>
      <c r="G249" s="1335" t="str">
        <f t="shared" si="12"/>
        <v>20202</v>
      </c>
      <c r="H249" s="1336">
        <f t="shared" si="13"/>
        <v>0</v>
      </c>
      <c r="I249" s="1336">
        <f t="shared" si="14"/>
        <v>0</v>
      </c>
      <c r="J249" s="1337">
        <f t="shared" si="15"/>
        <v>0</v>
      </c>
    </row>
    <row r="250" spans="1:10" ht="15" x14ac:dyDescent="0.25">
      <c r="A250" s="1330">
        <v>202029054</v>
      </c>
      <c r="B250" s="1331" t="s">
        <v>7827</v>
      </c>
      <c r="C250" s="1331">
        <v>0</v>
      </c>
      <c r="D250" s="1333">
        <v>0</v>
      </c>
      <c r="E250" s="1334">
        <v>0</v>
      </c>
      <c r="F250" s="1331">
        <v>0</v>
      </c>
      <c r="G250" s="1335" t="str">
        <f t="shared" si="12"/>
        <v>20202</v>
      </c>
      <c r="H250" s="1336">
        <f t="shared" si="13"/>
        <v>0</v>
      </c>
      <c r="I250" s="1336">
        <f t="shared" si="14"/>
        <v>0</v>
      </c>
      <c r="J250" s="1337">
        <f t="shared" si="15"/>
        <v>0</v>
      </c>
    </row>
    <row r="251" spans="1:10" ht="15" x14ac:dyDescent="0.25">
      <c r="A251" s="1330">
        <v>202029076</v>
      </c>
      <c r="B251" s="1331" t="s">
        <v>7828</v>
      </c>
      <c r="C251" s="1331">
        <v>0</v>
      </c>
      <c r="D251" s="1333">
        <v>0</v>
      </c>
      <c r="E251" s="1334">
        <v>0</v>
      </c>
      <c r="F251" s="1331">
        <v>0</v>
      </c>
      <c r="G251" s="1335" t="str">
        <f t="shared" si="12"/>
        <v>20202</v>
      </c>
      <c r="H251" s="1336">
        <f t="shared" si="13"/>
        <v>0</v>
      </c>
      <c r="I251" s="1336">
        <f t="shared" si="14"/>
        <v>0</v>
      </c>
      <c r="J251" s="1337">
        <f t="shared" si="15"/>
        <v>0</v>
      </c>
    </row>
    <row r="252" spans="1:10" ht="15" x14ac:dyDescent="0.25">
      <c r="A252" s="1330">
        <v>202029077</v>
      </c>
      <c r="B252" s="1331" t="s">
        <v>7829</v>
      </c>
      <c r="C252" s="1331">
        <v>0</v>
      </c>
      <c r="D252" s="1333">
        <v>0</v>
      </c>
      <c r="E252" s="1334">
        <v>0</v>
      </c>
      <c r="F252" s="1331">
        <v>0</v>
      </c>
      <c r="G252" s="1335" t="str">
        <f t="shared" si="12"/>
        <v>20202</v>
      </c>
      <c r="H252" s="1336">
        <f t="shared" si="13"/>
        <v>0</v>
      </c>
      <c r="I252" s="1336">
        <f t="shared" si="14"/>
        <v>0</v>
      </c>
      <c r="J252" s="1337">
        <f t="shared" si="15"/>
        <v>0</v>
      </c>
    </row>
    <row r="253" spans="1:10" ht="15" x14ac:dyDescent="0.25">
      <c r="A253" s="1330">
        <v>202029200</v>
      </c>
      <c r="B253" s="1331" t="s">
        <v>7830</v>
      </c>
      <c r="C253" s="1331">
        <v>0</v>
      </c>
      <c r="D253" s="1333">
        <v>0</v>
      </c>
      <c r="E253" s="1334">
        <v>0</v>
      </c>
      <c r="F253" s="1331">
        <v>0</v>
      </c>
      <c r="G253" s="1335" t="str">
        <f t="shared" si="12"/>
        <v>20202</v>
      </c>
      <c r="H253" s="1336">
        <f t="shared" si="13"/>
        <v>0</v>
      </c>
      <c r="I253" s="1336">
        <f t="shared" si="14"/>
        <v>0</v>
      </c>
      <c r="J253" s="1337">
        <f t="shared" si="15"/>
        <v>0</v>
      </c>
    </row>
    <row r="254" spans="1:10" ht="15" x14ac:dyDescent="0.25">
      <c r="A254" s="1330">
        <v>202029207</v>
      </c>
      <c r="B254" s="1331" t="s">
        <v>7831</v>
      </c>
      <c r="C254" s="1331">
        <v>0</v>
      </c>
      <c r="D254" s="1333">
        <v>0</v>
      </c>
      <c r="E254" s="1334">
        <v>0</v>
      </c>
      <c r="F254" s="1331">
        <v>0</v>
      </c>
      <c r="G254" s="1335" t="str">
        <f t="shared" si="12"/>
        <v>20202</v>
      </c>
      <c r="H254" s="1336">
        <f t="shared" si="13"/>
        <v>0</v>
      </c>
      <c r="I254" s="1336">
        <f t="shared" si="14"/>
        <v>0</v>
      </c>
      <c r="J254" s="1337">
        <f t="shared" si="15"/>
        <v>0</v>
      </c>
    </row>
    <row r="255" spans="1:10" ht="15" x14ac:dyDescent="0.25">
      <c r="A255" s="1330">
        <v>202029212</v>
      </c>
      <c r="B255" s="1331" t="s">
        <v>7832</v>
      </c>
      <c r="C255" s="1331">
        <v>0</v>
      </c>
      <c r="D255" s="1333">
        <v>0</v>
      </c>
      <c r="E255" s="1334">
        <v>0</v>
      </c>
      <c r="F255" s="1331">
        <v>0</v>
      </c>
      <c r="G255" s="1335" t="str">
        <f t="shared" si="12"/>
        <v>20202</v>
      </c>
      <c r="H255" s="1336">
        <f t="shared" si="13"/>
        <v>0</v>
      </c>
      <c r="I255" s="1336">
        <f t="shared" si="14"/>
        <v>0</v>
      </c>
      <c r="J255" s="1337">
        <f t="shared" si="15"/>
        <v>0</v>
      </c>
    </row>
    <row r="256" spans="1:10" ht="15" x14ac:dyDescent="0.25">
      <c r="A256" s="1330">
        <v>202029800</v>
      </c>
      <c r="B256" s="1331" t="s">
        <v>7833</v>
      </c>
      <c r="C256" s="1331">
        <v>0</v>
      </c>
      <c r="D256" s="1333">
        <v>0</v>
      </c>
      <c r="E256" s="1334">
        <v>0</v>
      </c>
      <c r="F256" s="1331">
        <v>0</v>
      </c>
      <c r="G256" s="1335" t="str">
        <f t="shared" si="12"/>
        <v>20202</v>
      </c>
      <c r="H256" s="1336">
        <f t="shared" si="13"/>
        <v>0</v>
      </c>
      <c r="I256" s="1336">
        <f t="shared" si="14"/>
        <v>0</v>
      </c>
      <c r="J256" s="1337">
        <f t="shared" si="15"/>
        <v>0</v>
      </c>
    </row>
    <row r="257" spans="1:10" ht="15" x14ac:dyDescent="0.25">
      <c r="A257" s="1330">
        <v>202029805</v>
      </c>
      <c r="B257" s="1331" t="s">
        <v>7834</v>
      </c>
      <c r="C257" s="1331">
        <v>0</v>
      </c>
      <c r="D257" s="1333">
        <v>0</v>
      </c>
      <c r="E257" s="1334">
        <v>0</v>
      </c>
      <c r="F257" s="1331">
        <v>0</v>
      </c>
      <c r="G257" s="1335" t="str">
        <f t="shared" si="12"/>
        <v>20202</v>
      </c>
      <c r="H257" s="1336">
        <f t="shared" si="13"/>
        <v>0</v>
      </c>
      <c r="I257" s="1336">
        <f t="shared" si="14"/>
        <v>0</v>
      </c>
      <c r="J257" s="1337">
        <f t="shared" si="15"/>
        <v>0</v>
      </c>
    </row>
    <row r="258" spans="1:10" ht="15" x14ac:dyDescent="0.25">
      <c r="A258" s="1330">
        <v>202032000</v>
      </c>
      <c r="B258" s="1331" t="s">
        <v>7835</v>
      </c>
      <c r="C258" s="1331">
        <v>0</v>
      </c>
      <c r="D258" s="1333">
        <v>0</v>
      </c>
      <c r="E258" s="1334">
        <v>0</v>
      </c>
      <c r="F258" s="1331">
        <v>0</v>
      </c>
      <c r="G258" s="1335" t="str">
        <f t="shared" si="12"/>
        <v>20203</v>
      </c>
      <c r="H258" s="1336">
        <f t="shared" si="13"/>
        <v>0</v>
      </c>
      <c r="I258" s="1336">
        <f t="shared" si="14"/>
        <v>0</v>
      </c>
      <c r="J258" s="1337">
        <f t="shared" si="15"/>
        <v>0</v>
      </c>
    </row>
    <row r="259" spans="1:10" ht="15" x14ac:dyDescent="0.25">
      <c r="A259" s="1330">
        <v>202032500</v>
      </c>
      <c r="B259" s="1331" t="s">
        <v>7836</v>
      </c>
      <c r="C259" s="1331">
        <v>0</v>
      </c>
      <c r="D259" s="1333">
        <v>0</v>
      </c>
      <c r="E259" s="1334">
        <v>0</v>
      </c>
      <c r="F259" s="1331">
        <v>0</v>
      </c>
      <c r="G259" s="1335" t="str">
        <f t="shared" si="12"/>
        <v>20203</v>
      </c>
      <c r="H259" s="1336">
        <f t="shared" si="13"/>
        <v>0</v>
      </c>
      <c r="I259" s="1336">
        <f t="shared" si="14"/>
        <v>0</v>
      </c>
      <c r="J259" s="1337">
        <f t="shared" si="15"/>
        <v>0</v>
      </c>
    </row>
    <row r="260" spans="1:10" ht="15" x14ac:dyDescent="0.25">
      <c r="A260" s="1330">
        <v>202032520</v>
      </c>
      <c r="B260" s="1331" t="s">
        <v>7837</v>
      </c>
      <c r="C260" s="1331">
        <v>0</v>
      </c>
      <c r="D260" s="1333">
        <v>0</v>
      </c>
      <c r="E260" s="1334">
        <v>0</v>
      </c>
      <c r="F260" s="1331">
        <v>0</v>
      </c>
      <c r="G260" s="1335" t="str">
        <f t="shared" si="12"/>
        <v>20203</v>
      </c>
      <c r="H260" s="1336">
        <f t="shared" si="13"/>
        <v>0</v>
      </c>
      <c r="I260" s="1336">
        <f t="shared" si="14"/>
        <v>0</v>
      </c>
      <c r="J260" s="1337">
        <f t="shared" si="15"/>
        <v>0</v>
      </c>
    </row>
    <row r="261" spans="1:10" ht="15" x14ac:dyDescent="0.25">
      <c r="A261" s="1330">
        <v>202032524</v>
      </c>
      <c r="B261" s="1331" t="s">
        <v>7838</v>
      </c>
      <c r="C261" s="1331">
        <v>0</v>
      </c>
      <c r="D261" s="1333">
        <v>0</v>
      </c>
      <c r="E261" s="1334">
        <v>0</v>
      </c>
      <c r="F261" s="1331">
        <v>0</v>
      </c>
      <c r="G261" s="1335" t="str">
        <f t="shared" si="12"/>
        <v>20203</v>
      </c>
      <c r="H261" s="1336">
        <f t="shared" si="13"/>
        <v>0</v>
      </c>
      <c r="I261" s="1336">
        <f t="shared" si="14"/>
        <v>0</v>
      </c>
      <c r="J261" s="1337">
        <f t="shared" si="15"/>
        <v>0</v>
      </c>
    </row>
    <row r="262" spans="1:10" ht="15" x14ac:dyDescent="0.25">
      <c r="A262" s="1330">
        <v>202032801</v>
      </c>
      <c r="B262" s="1331"/>
      <c r="C262" s="1331">
        <v>0</v>
      </c>
      <c r="D262" s="1333">
        <v>0</v>
      </c>
      <c r="E262" s="1334">
        <v>0</v>
      </c>
      <c r="F262" s="1331">
        <v>0</v>
      </c>
      <c r="G262" s="1335" t="str">
        <f t="shared" si="12"/>
        <v>20203</v>
      </c>
      <c r="H262" s="1336">
        <f t="shared" si="13"/>
        <v>0</v>
      </c>
      <c r="I262" s="1336">
        <f t="shared" si="14"/>
        <v>0</v>
      </c>
      <c r="J262" s="1337">
        <f t="shared" si="15"/>
        <v>0</v>
      </c>
    </row>
    <row r="263" spans="1:10" ht="15" x14ac:dyDescent="0.25">
      <c r="A263" s="1330">
        <v>202032900</v>
      </c>
      <c r="B263" s="1331"/>
      <c r="C263" s="1331">
        <v>0</v>
      </c>
      <c r="D263" s="1333">
        <v>0</v>
      </c>
      <c r="E263" s="1334">
        <v>0</v>
      </c>
      <c r="F263" s="1331">
        <v>0</v>
      </c>
      <c r="G263" s="1335" t="str">
        <f t="shared" si="12"/>
        <v>20203</v>
      </c>
      <c r="H263" s="1336">
        <f t="shared" si="13"/>
        <v>0</v>
      </c>
      <c r="I263" s="1336">
        <f t="shared" si="14"/>
        <v>0</v>
      </c>
      <c r="J263" s="1337">
        <f t="shared" si="15"/>
        <v>0</v>
      </c>
    </row>
    <row r="264" spans="1:10" ht="15" x14ac:dyDescent="0.25">
      <c r="A264" s="1330">
        <v>202034610</v>
      </c>
      <c r="B264" s="1331" t="s">
        <v>7839</v>
      </c>
      <c r="C264" s="1331">
        <v>0</v>
      </c>
      <c r="D264" s="1333">
        <v>0</v>
      </c>
      <c r="E264" s="1334">
        <v>0</v>
      </c>
      <c r="F264" s="1331">
        <v>0</v>
      </c>
      <c r="G264" s="1335" t="str">
        <f t="shared" ref="G264:G327" si="16">LEFT(A264,5)</f>
        <v>20203</v>
      </c>
      <c r="H264" s="1336">
        <f t="shared" ref="H264:H327" si="17">SUMIF(G:G,G264,D:D)</f>
        <v>0</v>
      </c>
      <c r="I264" s="1336">
        <f t="shared" ref="I264:I327" si="18">SUMIF(G:G,G264,E:E)</f>
        <v>0</v>
      </c>
      <c r="J264" s="1337">
        <f t="shared" si="15"/>
        <v>0</v>
      </c>
    </row>
    <row r="265" spans="1:10" ht="15" x14ac:dyDescent="0.25">
      <c r="A265" s="1330">
        <v>202034611</v>
      </c>
      <c r="B265" s="1331" t="s">
        <v>7840</v>
      </c>
      <c r="C265" s="1331">
        <v>0</v>
      </c>
      <c r="D265" s="1333">
        <v>0</v>
      </c>
      <c r="E265" s="1334">
        <v>0</v>
      </c>
      <c r="F265" s="1331">
        <v>0</v>
      </c>
      <c r="G265" s="1335" t="str">
        <f t="shared" si="16"/>
        <v>20203</v>
      </c>
      <c r="H265" s="1336">
        <f t="shared" si="17"/>
        <v>0</v>
      </c>
      <c r="I265" s="1336">
        <f t="shared" si="18"/>
        <v>0</v>
      </c>
      <c r="J265" s="1337">
        <f t="shared" ref="J265:J328" si="19">(E265-D265)*0</f>
        <v>0</v>
      </c>
    </row>
    <row r="266" spans="1:10" ht="15" x14ac:dyDescent="0.25">
      <c r="A266" s="1330">
        <v>202035016</v>
      </c>
      <c r="B266" s="1331" t="s">
        <v>7841</v>
      </c>
      <c r="C266" s="1331">
        <v>0</v>
      </c>
      <c r="D266" s="1333">
        <v>0</v>
      </c>
      <c r="E266" s="1334">
        <v>0</v>
      </c>
      <c r="F266" s="1331">
        <v>0</v>
      </c>
      <c r="G266" s="1335" t="str">
        <f t="shared" si="16"/>
        <v>20203</v>
      </c>
      <c r="H266" s="1336">
        <f t="shared" si="17"/>
        <v>0</v>
      </c>
      <c r="I266" s="1336">
        <f t="shared" si="18"/>
        <v>0</v>
      </c>
      <c r="J266" s="1337">
        <f t="shared" si="19"/>
        <v>0</v>
      </c>
    </row>
    <row r="267" spans="1:10" ht="15" x14ac:dyDescent="0.25">
      <c r="A267" s="1330">
        <v>202035305</v>
      </c>
      <c r="B267" s="1331"/>
      <c r="C267" s="1331">
        <v>0</v>
      </c>
      <c r="D267" s="1333">
        <v>0</v>
      </c>
      <c r="E267" s="1334">
        <v>0</v>
      </c>
      <c r="F267" s="1331">
        <v>0</v>
      </c>
      <c r="G267" s="1335" t="str">
        <f t="shared" si="16"/>
        <v>20203</v>
      </c>
      <c r="H267" s="1336">
        <f t="shared" si="17"/>
        <v>0</v>
      </c>
      <c r="I267" s="1336">
        <f t="shared" si="18"/>
        <v>0</v>
      </c>
      <c r="J267" s="1337">
        <f t="shared" si="19"/>
        <v>0</v>
      </c>
    </row>
    <row r="268" spans="1:10" ht="15" x14ac:dyDescent="0.25">
      <c r="A268" s="1330">
        <v>202035339</v>
      </c>
      <c r="B268" s="1331"/>
      <c r="C268" s="1331">
        <v>0</v>
      </c>
      <c r="D268" s="1333">
        <v>0</v>
      </c>
      <c r="E268" s="1334">
        <v>0</v>
      </c>
      <c r="F268" s="1331">
        <v>0</v>
      </c>
      <c r="G268" s="1335" t="str">
        <f t="shared" si="16"/>
        <v>20203</v>
      </c>
      <c r="H268" s="1336">
        <f t="shared" si="17"/>
        <v>0</v>
      </c>
      <c r="I268" s="1336">
        <f t="shared" si="18"/>
        <v>0</v>
      </c>
      <c r="J268" s="1337">
        <f t="shared" si="19"/>
        <v>0</v>
      </c>
    </row>
    <row r="269" spans="1:10" ht="15" x14ac:dyDescent="0.25">
      <c r="A269" s="1330">
        <v>202035520</v>
      </c>
      <c r="B269" s="1331" t="s">
        <v>7842</v>
      </c>
      <c r="C269" s="1331">
        <v>0</v>
      </c>
      <c r="D269" s="1333">
        <v>0</v>
      </c>
      <c r="E269" s="1334">
        <v>0</v>
      </c>
      <c r="F269" s="1331">
        <v>0</v>
      </c>
      <c r="G269" s="1335" t="str">
        <f t="shared" si="16"/>
        <v>20203</v>
      </c>
      <c r="H269" s="1336">
        <f t="shared" si="17"/>
        <v>0</v>
      </c>
      <c r="I269" s="1336">
        <f t="shared" si="18"/>
        <v>0</v>
      </c>
      <c r="J269" s="1337">
        <f t="shared" si="19"/>
        <v>0</v>
      </c>
    </row>
    <row r="270" spans="1:10" ht="15" x14ac:dyDescent="0.25">
      <c r="A270" s="1330">
        <v>202039200</v>
      </c>
      <c r="B270" s="1331" t="s">
        <v>7843</v>
      </c>
      <c r="C270" s="1331">
        <v>0</v>
      </c>
      <c r="D270" s="1333">
        <v>0</v>
      </c>
      <c r="E270" s="1334">
        <v>0</v>
      </c>
      <c r="F270" s="1331">
        <v>0</v>
      </c>
      <c r="G270" s="1335" t="str">
        <f t="shared" si="16"/>
        <v>20203</v>
      </c>
      <c r="H270" s="1336">
        <f t="shared" si="17"/>
        <v>0</v>
      </c>
      <c r="I270" s="1336">
        <f t="shared" si="18"/>
        <v>0</v>
      </c>
      <c r="J270" s="1337">
        <f t="shared" si="19"/>
        <v>0</v>
      </c>
    </row>
    <row r="271" spans="1:10" ht="15" x14ac:dyDescent="0.25">
      <c r="A271" s="1330">
        <v>202039805</v>
      </c>
      <c r="B271" s="1331"/>
      <c r="C271" s="1331">
        <v>0</v>
      </c>
      <c r="D271" s="1333">
        <v>0</v>
      </c>
      <c r="E271" s="1334">
        <v>0</v>
      </c>
      <c r="F271" s="1331">
        <v>0</v>
      </c>
      <c r="G271" s="1335" t="str">
        <f t="shared" si="16"/>
        <v>20203</v>
      </c>
      <c r="H271" s="1336">
        <f t="shared" si="17"/>
        <v>0</v>
      </c>
      <c r="I271" s="1336">
        <f t="shared" si="18"/>
        <v>0</v>
      </c>
      <c r="J271" s="1337">
        <f t="shared" si="19"/>
        <v>0</v>
      </c>
    </row>
    <row r="272" spans="1:10" ht="15" x14ac:dyDescent="0.25">
      <c r="A272" s="1330">
        <v>202050100</v>
      </c>
      <c r="B272" s="1331" t="s">
        <v>7844</v>
      </c>
      <c r="C272" s="1331">
        <v>0</v>
      </c>
      <c r="D272" s="1333">
        <v>0</v>
      </c>
      <c r="E272" s="1334">
        <v>0</v>
      </c>
      <c r="F272" s="1331">
        <v>0</v>
      </c>
      <c r="G272" s="1335" t="str">
        <f t="shared" si="16"/>
        <v>20205</v>
      </c>
      <c r="H272" s="1336">
        <f t="shared" si="17"/>
        <v>0</v>
      </c>
      <c r="I272" s="1336">
        <f t="shared" si="18"/>
        <v>0</v>
      </c>
      <c r="J272" s="1337">
        <f t="shared" si="19"/>
        <v>0</v>
      </c>
    </row>
    <row r="273" spans="1:10" ht="15" x14ac:dyDescent="0.25">
      <c r="A273" s="1330">
        <v>202050101</v>
      </c>
      <c r="B273" s="1331" t="s">
        <v>7845</v>
      </c>
      <c r="C273" s="1331">
        <v>0</v>
      </c>
      <c r="D273" s="1333">
        <v>0</v>
      </c>
      <c r="E273" s="1334">
        <v>0</v>
      </c>
      <c r="F273" s="1331">
        <v>0</v>
      </c>
      <c r="G273" s="1335" t="str">
        <f t="shared" si="16"/>
        <v>20205</v>
      </c>
      <c r="H273" s="1336">
        <f t="shared" si="17"/>
        <v>0</v>
      </c>
      <c r="I273" s="1336">
        <f t="shared" si="18"/>
        <v>0</v>
      </c>
      <c r="J273" s="1337">
        <f t="shared" si="19"/>
        <v>0</v>
      </c>
    </row>
    <row r="274" spans="1:10" ht="15" x14ac:dyDescent="0.25">
      <c r="A274" s="1330">
        <v>202050102</v>
      </c>
      <c r="B274" s="1331" t="s">
        <v>7846</v>
      </c>
      <c r="C274" s="1331">
        <v>0</v>
      </c>
      <c r="D274" s="1333">
        <v>0</v>
      </c>
      <c r="E274" s="1334">
        <v>0</v>
      </c>
      <c r="F274" s="1331">
        <v>0</v>
      </c>
      <c r="G274" s="1335" t="str">
        <f t="shared" si="16"/>
        <v>20205</v>
      </c>
      <c r="H274" s="1336">
        <f t="shared" si="17"/>
        <v>0</v>
      </c>
      <c r="I274" s="1336">
        <f t="shared" si="18"/>
        <v>0</v>
      </c>
      <c r="J274" s="1337">
        <f t="shared" si="19"/>
        <v>0</v>
      </c>
    </row>
    <row r="275" spans="1:10" ht="15" x14ac:dyDescent="0.25">
      <c r="A275" s="1330">
        <v>202050120</v>
      </c>
      <c r="B275" s="1331" t="s">
        <v>7847</v>
      </c>
      <c r="C275" s="1331">
        <v>0</v>
      </c>
      <c r="D275" s="1333">
        <v>0</v>
      </c>
      <c r="E275" s="1334">
        <v>0</v>
      </c>
      <c r="F275" s="1331">
        <v>0</v>
      </c>
      <c r="G275" s="1335" t="str">
        <f t="shared" si="16"/>
        <v>20205</v>
      </c>
      <c r="H275" s="1336">
        <f t="shared" si="17"/>
        <v>0</v>
      </c>
      <c r="I275" s="1336">
        <f t="shared" si="18"/>
        <v>0</v>
      </c>
      <c r="J275" s="1337">
        <f t="shared" si="19"/>
        <v>0</v>
      </c>
    </row>
    <row r="276" spans="1:10" ht="15" x14ac:dyDescent="0.25">
      <c r="A276" s="1330">
        <v>202050800</v>
      </c>
      <c r="B276" s="1331" t="s">
        <v>7848</v>
      </c>
      <c r="C276" s="1331">
        <v>0</v>
      </c>
      <c r="D276" s="1333">
        <v>0</v>
      </c>
      <c r="E276" s="1334">
        <v>0</v>
      </c>
      <c r="F276" s="1331">
        <v>0</v>
      </c>
      <c r="G276" s="1335" t="str">
        <f t="shared" si="16"/>
        <v>20205</v>
      </c>
      <c r="H276" s="1336">
        <f t="shared" si="17"/>
        <v>0</v>
      </c>
      <c r="I276" s="1336">
        <f t="shared" si="18"/>
        <v>0</v>
      </c>
      <c r="J276" s="1337">
        <f t="shared" si="19"/>
        <v>0</v>
      </c>
    </row>
    <row r="277" spans="1:10" ht="15" x14ac:dyDescent="0.25">
      <c r="A277" s="1330">
        <v>202050930</v>
      </c>
      <c r="B277" s="1331" t="s">
        <v>7849</v>
      </c>
      <c r="C277" s="1331">
        <v>0</v>
      </c>
      <c r="D277" s="1333">
        <v>0</v>
      </c>
      <c r="E277" s="1334">
        <v>0</v>
      </c>
      <c r="F277" s="1331">
        <v>0</v>
      </c>
      <c r="G277" s="1335" t="str">
        <f t="shared" si="16"/>
        <v>20205</v>
      </c>
      <c r="H277" s="1336">
        <f t="shared" si="17"/>
        <v>0</v>
      </c>
      <c r="I277" s="1336">
        <f t="shared" si="18"/>
        <v>0</v>
      </c>
      <c r="J277" s="1337">
        <f t="shared" si="19"/>
        <v>0</v>
      </c>
    </row>
    <row r="278" spans="1:10" ht="15" x14ac:dyDescent="0.25">
      <c r="A278" s="1330">
        <v>202051400</v>
      </c>
      <c r="B278" s="1331" t="s">
        <v>7850</v>
      </c>
      <c r="C278" s="1331">
        <v>0</v>
      </c>
      <c r="D278" s="1333">
        <v>0</v>
      </c>
      <c r="E278" s="1334">
        <v>0</v>
      </c>
      <c r="F278" s="1331">
        <v>0</v>
      </c>
      <c r="G278" s="1335" t="str">
        <f t="shared" si="16"/>
        <v>20205</v>
      </c>
      <c r="H278" s="1336">
        <f t="shared" si="17"/>
        <v>0</v>
      </c>
      <c r="I278" s="1336">
        <f t="shared" si="18"/>
        <v>0</v>
      </c>
      <c r="J278" s="1337">
        <f t="shared" si="19"/>
        <v>0</v>
      </c>
    </row>
    <row r="279" spans="1:10" ht="15" x14ac:dyDescent="0.25">
      <c r="A279" s="1330">
        <v>202051402</v>
      </c>
      <c r="B279" s="1331" t="s">
        <v>7851</v>
      </c>
      <c r="C279" s="1331">
        <v>0</v>
      </c>
      <c r="D279" s="1333">
        <v>0</v>
      </c>
      <c r="E279" s="1334">
        <v>0</v>
      </c>
      <c r="F279" s="1331">
        <v>0</v>
      </c>
      <c r="G279" s="1335" t="str">
        <f t="shared" si="16"/>
        <v>20205</v>
      </c>
      <c r="H279" s="1336">
        <f t="shared" si="17"/>
        <v>0</v>
      </c>
      <c r="I279" s="1336">
        <f t="shared" si="18"/>
        <v>0</v>
      </c>
      <c r="J279" s="1337">
        <f t="shared" si="19"/>
        <v>0</v>
      </c>
    </row>
    <row r="280" spans="1:10" ht="15" x14ac:dyDescent="0.25">
      <c r="A280" s="1330">
        <v>202051500</v>
      </c>
      <c r="B280" s="1331" t="s">
        <v>7852</v>
      </c>
      <c r="C280" s="1331">
        <v>0</v>
      </c>
      <c r="D280" s="1333">
        <v>0</v>
      </c>
      <c r="E280" s="1334">
        <v>0</v>
      </c>
      <c r="F280" s="1331">
        <v>0</v>
      </c>
      <c r="G280" s="1335" t="str">
        <f t="shared" si="16"/>
        <v>20205</v>
      </c>
      <c r="H280" s="1336">
        <f t="shared" si="17"/>
        <v>0</v>
      </c>
      <c r="I280" s="1336">
        <f t="shared" si="18"/>
        <v>0</v>
      </c>
      <c r="J280" s="1337">
        <f t="shared" si="19"/>
        <v>0</v>
      </c>
    </row>
    <row r="281" spans="1:10" ht="15" x14ac:dyDescent="0.25">
      <c r="A281" s="1330">
        <v>202051502</v>
      </c>
      <c r="B281" s="1331" t="s">
        <v>7853</v>
      </c>
      <c r="C281" s="1331">
        <v>0</v>
      </c>
      <c r="D281" s="1333">
        <v>0</v>
      </c>
      <c r="E281" s="1334">
        <v>0</v>
      </c>
      <c r="F281" s="1331">
        <v>0</v>
      </c>
      <c r="G281" s="1335" t="str">
        <f t="shared" si="16"/>
        <v>20205</v>
      </c>
      <c r="H281" s="1336">
        <f t="shared" si="17"/>
        <v>0</v>
      </c>
      <c r="I281" s="1336">
        <f t="shared" si="18"/>
        <v>0</v>
      </c>
      <c r="J281" s="1337">
        <f t="shared" si="19"/>
        <v>0</v>
      </c>
    </row>
    <row r="282" spans="1:10" ht="15" x14ac:dyDescent="0.25">
      <c r="A282" s="1330">
        <v>202051620</v>
      </c>
      <c r="B282" s="1331" t="s">
        <v>7854</v>
      </c>
      <c r="C282" s="1331">
        <v>0</v>
      </c>
      <c r="D282" s="1333">
        <v>0</v>
      </c>
      <c r="E282" s="1334">
        <v>0</v>
      </c>
      <c r="F282" s="1331">
        <v>0</v>
      </c>
      <c r="G282" s="1335" t="str">
        <f t="shared" si="16"/>
        <v>20205</v>
      </c>
      <c r="H282" s="1336">
        <f t="shared" si="17"/>
        <v>0</v>
      </c>
      <c r="I282" s="1336">
        <f t="shared" si="18"/>
        <v>0</v>
      </c>
      <c r="J282" s="1337">
        <f t="shared" si="19"/>
        <v>0</v>
      </c>
    </row>
    <row r="283" spans="1:10" ht="15" x14ac:dyDescent="0.25">
      <c r="A283" s="1330">
        <v>202052471</v>
      </c>
      <c r="B283" s="1331" t="s">
        <v>7855</v>
      </c>
      <c r="C283" s="1331">
        <v>0</v>
      </c>
      <c r="D283" s="1333">
        <v>0</v>
      </c>
      <c r="E283" s="1334">
        <v>0</v>
      </c>
      <c r="F283" s="1331">
        <v>0</v>
      </c>
      <c r="G283" s="1335" t="str">
        <f t="shared" si="16"/>
        <v>20205</v>
      </c>
      <c r="H283" s="1336">
        <f t="shared" si="17"/>
        <v>0</v>
      </c>
      <c r="I283" s="1336">
        <f t="shared" si="18"/>
        <v>0</v>
      </c>
      <c r="J283" s="1337">
        <f t="shared" si="19"/>
        <v>0</v>
      </c>
    </row>
    <row r="284" spans="1:10" ht="15" x14ac:dyDescent="0.25">
      <c r="A284" s="1330">
        <v>202052500</v>
      </c>
      <c r="B284" s="1331" t="s">
        <v>7856</v>
      </c>
      <c r="C284" s="1331">
        <v>0</v>
      </c>
      <c r="D284" s="1333">
        <v>0</v>
      </c>
      <c r="E284" s="1334">
        <v>0</v>
      </c>
      <c r="F284" s="1331">
        <v>0</v>
      </c>
      <c r="G284" s="1335" t="str">
        <f t="shared" si="16"/>
        <v>20205</v>
      </c>
      <c r="H284" s="1336">
        <f t="shared" si="17"/>
        <v>0</v>
      </c>
      <c r="I284" s="1336">
        <f t="shared" si="18"/>
        <v>0</v>
      </c>
      <c r="J284" s="1337">
        <f t="shared" si="19"/>
        <v>0</v>
      </c>
    </row>
    <row r="285" spans="1:10" ht="15" x14ac:dyDescent="0.25">
      <c r="A285" s="1330">
        <v>202052510</v>
      </c>
      <c r="B285" s="1331" t="s">
        <v>7857</v>
      </c>
      <c r="C285" s="1331">
        <v>0</v>
      </c>
      <c r="D285" s="1333">
        <v>0</v>
      </c>
      <c r="E285" s="1334">
        <v>0</v>
      </c>
      <c r="F285" s="1331">
        <v>0</v>
      </c>
      <c r="G285" s="1335" t="str">
        <f t="shared" si="16"/>
        <v>20205</v>
      </c>
      <c r="H285" s="1336">
        <f t="shared" si="17"/>
        <v>0</v>
      </c>
      <c r="I285" s="1336">
        <f t="shared" si="18"/>
        <v>0</v>
      </c>
      <c r="J285" s="1337">
        <f t="shared" si="19"/>
        <v>0</v>
      </c>
    </row>
    <row r="286" spans="1:10" ht="15" x14ac:dyDescent="0.25">
      <c r="A286" s="1330">
        <v>202052703</v>
      </c>
      <c r="B286" s="1331" t="s">
        <v>7858</v>
      </c>
      <c r="C286" s="1332">
        <v>0</v>
      </c>
      <c r="D286" s="1333">
        <v>0</v>
      </c>
      <c r="E286" s="1334">
        <v>0</v>
      </c>
      <c r="F286" s="1331">
        <v>0</v>
      </c>
      <c r="G286" s="1335" t="str">
        <f t="shared" si="16"/>
        <v>20205</v>
      </c>
      <c r="H286" s="1336">
        <f t="shared" si="17"/>
        <v>0</v>
      </c>
      <c r="I286" s="1336">
        <f t="shared" si="18"/>
        <v>0</v>
      </c>
      <c r="J286" s="1337">
        <f t="shared" si="19"/>
        <v>0</v>
      </c>
    </row>
    <row r="287" spans="1:10" ht="15" x14ac:dyDescent="0.25">
      <c r="A287" s="1330">
        <v>202052711</v>
      </c>
      <c r="B287" s="1331" t="s">
        <v>7859</v>
      </c>
      <c r="C287" s="1331">
        <v>0</v>
      </c>
      <c r="D287" s="1333">
        <v>0</v>
      </c>
      <c r="E287" s="1334">
        <v>0</v>
      </c>
      <c r="F287" s="1331">
        <v>0</v>
      </c>
      <c r="G287" s="1335" t="str">
        <f t="shared" si="16"/>
        <v>20205</v>
      </c>
      <c r="H287" s="1336">
        <f t="shared" si="17"/>
        <v>0</v>
      </c>
      <c r="I287" s="1336">
        <f t="shared" si="18"/>
        <v>0</v>
      </c>
      <c r="J287" s="1337">
        <f t="shared" si="19"/>
        <v>0</v>
      </c>
    </row>
    <row r="288" spans="1:10" ht="15" x14ac:dyDescent="0.25">
      <c r="A288" s="1330">
        <v>202052713</v>
      </c>
      <c r="B288" s="1331" t="s">
        <v>7860</v>
      </c>
      <c r="C288" s="1332">
        <v>0</v>
      </c>
      <c r="D288" s="1333">
        <v>0</v>
      </c>
      <c r="E288" s="1334">
        <v>0</v>
      </c>
      <c r="F288" s="1331">
        <v>0</v>
      </c>
      <c r="G288" s="1335" t="str">
        <f t="shared" si="16"/>
        <v>20205</v>
      </c>
      <c r="H288" s="1336">
        <f t="shared" si="17"/>
        <v>0</v>
      </c>
      <c r="I288" s="1336">
        <f t="shared" si="18"/>
        <v>0</v>
      </c>
      <c r="J288" s="1337">
        <f t="shared" si="19"/>
        <v>0</v>
      </c>
    </row>
    <row r="289" spans="1:10" ht="15" x14ac:dyDescent="0.25">
      <c r="A289" s="1330">
        <v>300060100</v>
      </c>
      <c r="B289" s="1331" t="s">
        <v>395</v>
      </c>
      <c r="C289" s="1331">
        <v>21736.38</v>
      </c>
      <c r="D289" s="1333">
        <v>49200</v>
      </c>
      <c r="E289" s="1334">
        <v>49200</v>
      </c>
      <c r="F289" s="1331">
        <v>-27463.62</v>
      </c>
      <c r="G289" s="1335" t="str">
        <f t="shared" si="16"/>
        <v>30006</v>
      </c>
      <c r="H289" s="1336">
        <f t="shared" si="17"/>
        <v>58700</v>
      </c>
      <c r="I289" s="1336">
        <f t="shared" si="18"/>
        <v>58700</v>
      </c>
      <c r="J289" s="1337">
        <f t="shared" si="19"/>
        <v>0</v>
      </c>
    </row>
    <row r="290" spans="1:10" ht="15" x14ac:dyDescent="0.25">
      <c r="A290" s="1330">
        <v>300060101</v>
      </c>
      <c r="B290" s="1331" t="s">
        <v>397</v>
      </c>
      <c r="C290" s="1331">
        <v>0</v>
      </c>
      <c r="D290" s="1333">
        <v>0</v>
      </c>
      <c r="E290" s="1334">
        <v>0</v>
      </c>
      <c r="F290" s="1331">
        <v>0</v>
      </c>
      <c r="G290" s="1335" t="str">
        <f t="shared" si="16"/>
        <v>30006</v>
      </c>
      <c r="H290" s="1336">
        <f t="shared" si="17"/>
        <v>58700</v>
      </c>
      <c r="I290" s="1336">
        <f t="shared" si="18"/>
        <v>58700</v>
      </c>
      <c r="J290" s="1337">
        <f t="shared" si="19"/>
        <v>0</v>
      </c>
    </row>
    <row r="291" spans="1:10" ht="15" x14ac:dyDescent="0.25">
      <c r="A291" s="1330">
        <v>300060102</v>
      </c>
      <c r="B291" s="1331" t="s">
        <v>399</v>
      </c>
      <c r="C291" s="1331">
        <v>0</v>
      </c>
      <c r="D291" s="1333">
        <v>0</v>
      </c>
      <c r="E291" s="1334">
        <v>0</v>
      </c>
      <c r="F291" s="1331">
        <v>0</v>
      </c>
      <c r="G291" s="1335" t="str">
        <f t="shared" si="16"/>
        <v>30006</v>
      </c>
      <c r="H291" s="1336">
        <f t="shared" si="17"/>
        <v>58700</v>
      </c>
      <c r="I291" s="1336">
        <f t="shared" si="18"/>
        <v>58700</v>
      </c>
      <c r="J291" s="1337">
        <f t="shared" si="19"/>
        <v>0</v>
      </c>
    </row>
    <row r="292" spans="1:10" ht="15" x14ac:dyDescent="0.25">
      <c r="A292" s="1330">
        <v>300060103</v>
      </c>
      <c r="B292" s="1331" t="s">
        <v>2783</v>
      </c>
      <c r="C292" s="1331">
        <v>0</v>
      </c>
      <c r="D292" s="1333">
        <v>0</v>
      </c>
      <c r="E292" s="1334">
        <v>0</v>
      </c>
      <c r="F292" s="1331">
        <v>0</v>
      </c>
      <c r="G292" s="1335" t="str">
        <f t="shared" si="16"/>
        <v>30006</v>
      </c>
      <c r="H292" s="1336">
        <f t="shared" si="17"/>
        <v>58700</v>
      </c>
      <c r="I292" s="1336">
        <f t="shared" si="18"/>
        <v>58700</v>
      </c>
      <c r="J292" s="1337">
        <f t="shared" si="19"/>
        <v>0</v>
      </c>
    </row>
    <row r="293" spans="1:10" ht="15" x14ac:dyDescent="0.25">
      <c r="A293" s="1330">
        <v>300060110</v>
      </c>
      <c r="B293" s="1331" t="s">
        <v>401</v>
      </c>
      <c r="C293" s="1331">
        <v>0</v>
      </c>
      <c r="D293" s="1333">
        <v>0</v>
      </c>
      <c r="E293" s="1334">
        <v>0</v>
      </c>
      <c r="F293" s="1331">
        <v>0</v>
      </c>
      <c r="G293" s="1335" t="str">
        <f t="shared" si="16"/>
        <v>30006</v>
      </c>
      <c r="H293" s="1336">
        <f t="shared" si="17"/>
        <v>58700</v>
      </c>
      <c r="I293" s="1336">
        <f t="shared" si="18"/>
        <v>58700</v>
      </c>
      <c r="J293" s="1337">
        <f t="shared" si="19"/>
        <v>0</v>
      </c>
    </row>
    <row r="294" spans="1:10" ht="15" x14ac:dyDescent="0.25">
      <c r="A294" s="1330">
        <v>300060120</v>
      </c>
      <c r="B294" s="1331" t="s">
        <v>403</v>
      </c>
      <c r="C294" s="1332">
        <v>0</v>
      </c>
      <c r="D294" s="1333">
        <v>0</v>
      </c>
      <c r="E294" s="1334">
        <v>0</v>
      </c>
      <c r="F294" s="1331">
        <v>0</v>
      </c>
      <c r="G294" s="1335" t="str">
        <f t="shared" si="16"/>
        <v>30006</v>
      </c>
      <c r="H294" s="1336">
        <f t="shared" si="17"/>
        <v>58700</v>
      </c>
      <c r="I294" s="1336">
        <f t="shared" si="18"/>
        <v>58700</v>
      </c>
      <c r="J294" s="1337">
        <f t="shared" si="19"/>
        <v>0</v>
      </c>
    </row>
    <row r="295" spans="1:10" ht="15" x14ac:dyDescent="0.25">
      <c r="A295" s="1330">
        <v>300060150</v>
      </c>
      <c r="B295" s="1331" t="s">
        <v>405</v>
      </c>
      <c r="C295" s="1331">
        <v>0</v>
      </c>
      <c r="D295" s="1333">
        <v>0</v>
      </c>
      <c r="E295" s="1334">
        <v>0</v>
      </c>
      <c r="F295" s="1331">
        <v>0</v>
      </c>
      <c r="G295" s="1335" t="str">
        <f t="shared" si="16"/>
        <v>30006</v>
      </c>
      <c r="H295" s="1336">
        <f t="shared" si="17"/>
        <v>58700</v>
      </c>
      <c r="I295" s="1336">
        <f t="shared" si="18"/>
        <v>58700</v>
      </c>
      <c r="J295" s="1337">
        <f t="shared" si="19"/>
        <v>0</v>
      </c>
    </row>
    <row r="296" spans="1:10" ht="15" x14ac:dyDescent="0.25">
      <c r="A296" s="1330">
        <v>300060700</v>
      </c>
      <c r="B296" s="1331" t="s">
        <v>407</v>
      </c>
      <c r="C296" s="1331">
        <v>0</v>
      </c>
      <c r="D296" s="1333">
        <v>0</v>
      </c>
      <c r="E296" s="1334">
        <v>0</v>
      </c>
      <c r="F296" s="1331">
        <v>0</v>
      </c>
      <c r="G296" s="1335" t="str">
        <f t="shared" si="16"/>
        <v>30006</v>
      </c>
      <c r="H296" s="1336">
        <f t="shared" si="17"/>
        <v>58700</v>
      </c>
      <c r="I296" s="1336">
        <f t="shared" si="18"/>
        <v>58700</v>
      </c>
      <c r="J296" s="1337">
        <f t="shared" si="19"/>
        <v>0</v>
      </c>
    </row>
    <row r="297" spans="1:10" ht="15" x14ac:dyDescent="0.25">
      <c r="A297" s="1330">
        <v>300060930</v>
      </c>
      <c r="B297" s="1331" t="s">
        <v>409</v>
      </c>
      <c r="C297" s="1331">
        <v>0</v>
      </c>
      <c r="D297" s="1333">
        <v>0</v>
      </c>
      <c r="E297" s="1334">
        <v>0</v>
      </c>
      <c r="F297" s="1331">
        <v>0</v>
      </c>
      <c r="G297" s="1335" t="str">
        <f t="shared" si="16"/>
        <v>30006</v>
      </c>
      <c r="H297" s="1336">
        <f t="shared" si="17"/>
        <v>58700</v>
      </c>
      <c r="I297" s="1336">
        <f t="shared" si="18"/>
        <v>58700</v>
      </c>
      <c r="J297" s="1337">
        <f t="shared" si="19"/>
        <v>0</v>
      </c>
    </row>
    <row r="298" spans="1:10" ht="15" x14ac:dyDescent="0.25">
      <c r="A298" s="1330">
        <v>300062451</v>
      </c>
      <c r="B298" s="1331" t="s">
        <v>411</v>
      </c>
      <c r="C298" s="1331">
        <v>0</v>
      </c>
      <c r="D298" s="1333">
        <v>3500</v>
      </c>
      <c r="E298" s="1334">
        <v>3500</v>
      </c>
      <c r="F298" s="1331">
        <v>-3500</v>
      </c>
      <c r="G298" s="1335" t="str">
        <f t="shared" si="16"/>
        <v>30006</v>
      </c>
      <c r="H298" s="1336">
        <f t="shared" si="17"/>
        <v>58700</v>
      </c>
      <c r="I298" s="1336">
        <f t="shared" si="18"/>
        <v>58700</v>
      </c>
      <c r="J298" s="1337">
        <f t="shared" si="19"/>
        <v>0</v>
      </c>
    </row>
    <row r="299" spans="1:10" ht="15" x14ac:dyDescent="0.25">
      <c r="A299" s="1330">
        <v>300062500</v>
      </c>
      <c r="B299" s="1331" t="s">
        <v>413</v>
      </c>
      <c r="C299" s="1331">
        <v>0</v>
      </c>
      <c r="D299" s="1333">
        <v>0</v>
      </c>
      <c r="E299" s="1334">
        <v>0</v>
      </c>
      <c r="F299" s="1331">
        <v>0</v>
      </c>
      <c r="G299" s="1335" t="str">
        <f t="shared" si="16"/>
        <v>30006</v>
      </c>
      <c r="H299" s="1336">
        <f t="shared" si="17"/>
        <v>58700</v>
      </c>
      <c r="I299" s="1336">
        <f t="shared" si="18"/>
        <v>58700</v>
      </c>
      <c r="J299" s="1337">
        <f t="shared" si="19"/>
        <v>0</v>
      </c>
    </row>
    <row r="300" spans="1:10" ht="15" x14ac:dyDescent="0.25">
      <c r="A300" s="1330">
        <v>300062510</v>
      </c>
      <c r="B300" s="1331" t="s">
        <v>415</v>
      </c>
      <c r="C300" s="1331">
        <v>0</v>
      </c>
      <c r="D300" s="1333">
        <v>0</v>
      </c>
      <c r="E300" s="1334">
        <v>0</v>
      </c>
      <c r="F300" s="1331">
        <v>0</v>
      </c>
      <c r="G300" s="1335" t="str">
        <f t="shared" si="16"/>
        <v>30006</v>
      </c>
      <c r="H300" s="1336">
        <f t="shared" si="17"/>
        <v>58700</v>
      </c>
      <c r="I300" s="1336">
        <f t="shared" si="18"/>
        <v>58700</v>
      </c>
      <c r="J300" s="1337">
        <f t="shared" si="19"/>
        <v>0</v>
      </c>
    </row>
    <row r="301" spans="1:10" ht="15" x14ac:dyDescent="0.25">
      <c r="A301" s="1330">
        <v>300062706</v>
      </c>
      <c r="B301" s="1331" t="s">
        <v>417</v>
      </c>
      <c r="C301" s="1331">
        <v>0</v>
      </c>
      <c r="D301" s="1333">
        <v>0</v>
      </c>
      <c r="E301" s="1334">
        <v>0</v>
      </c>
      <c r="F301" s="1331">
        <v>0</v>
      </c>
      <c r="G301" s="1335" t="str">
        <f t="shared" si="16"/>
        <v>30006</v>
      </c>
      <c r="H301" s="1336">
        <f t="shared" si="17"/>
        <v>58700</v>
      </c>
      <c r="I301" s="1336">
        <f t="shared" si="18"/>
        <v>58700</v>
      </c>
      <c r="J301" s="1337">
        <f t="shared" si="19"/>
        <v>0</v>
      </c>
    </row>
    <row r="302" spans="1:10" ht="15" x14ac:dyDescent="0.25">
      <c r="A302" s="1330">
        <v>300064600</v>
      </c>
      <c r="B302" s="1331" t="s">
        <v>419</v>
      </c>
      <c r="C302" s="1331">
        <v>0</v>
      </c>
      <c r="D302" s="1333">
        <v>0</v>
      </c>
      <c r="E302" s="1334">
        <v>0</v>
      </c>
      <c r="F302" s="1331">
        <v>0</v>
      </c>
      <c r="G302" s="1335" t="str">
        <f t="shared" si="16"/>
        <v>30006</v>
      </c>
      <c r="H302" s="1336">
        <f t="shared" si="17"/>
        <v>58700</v>
      </c>
      <c r="I302" s="1336">
        <f t="shared" si="18"/>
        <v>58700</v>
      </c>
      <c r="J302" s="1337">
        <f t="shared" si="19"/>
        <v>0</v>
      </c>
    </row>
    <row r="303" spans="1:10" ht="15" x14ac:dyDescent="0.25">
      <c r="A303" s="1330">
        <v>300064610</v>
      </c>
      <c r="B303" s="1331" t="s">
        <v>421</v>
      </c>
      <c r="C303" s="1331">
        <v>0</v>
      </c>
      <c r="D303" s="1333">
        <v>0</v>
      </c>
      <c r="E303" s="1334">
        <v>0</v>
      </c>
      <c r="F303" s="1331">
        <v>0</v>
      </c>
      <c r="G303" s="1335" t="str">
        <f t="shared" si="16"/>
        <v>30006</v>
      </c>
      <c r="H303" s="1336">
        <f t="shared" si="17"/>
        <v>58700</v>
      </c>
      <c r="I303" s="1336">
        <f t="shared" si="18"/>
        <v>58700</v>
      </c>
      <c r="J303" s="1337">
        <f t="shared" si="19"/>
        <v>0</v>
      </c>
    </row>
    <row r="304" spans="1:10" ht="15" x14ac:dyDescent="0.25">
      <c r="A304" s="1330">
        <v>300064619</v>
      </c>
      <c r="B304" s="1331" t="s">
        <v>423</v>
      </c>
      <c r="C304" s="1332">
        <v>0</v>
      </c>
      <c r="D304" s="1333">
        <v>0</v>
      </c>
      <c r="E304" s="1334">
        <v>0</v>
      </c>
      <c r="F304" s="1331">
        <v>0</v>
      </c>
      <c r="G304" s="1335" t="str">
        <f t="shared" si="16"/>
        <v>30006</v>
      </c>
      <c r="H304" s="1336">
        <f t="shared" si="17"/>
        <v>58700</v>
      </c>
      <c r="I304" s="1336">
        <f t="shared" si="18"/>
        <v>58700</v>
      </c>
      <c r="J304" s="1337">
        <f t="shared" si="19"/>
        <v>0</v>
      </c>
    </row>
    <row r="305" spans="1:10" ht="15" x14ac:dyDescent="0.25">
      <c r="A305" s="1330">
        <v>300065008</v>
      </c>
      <c r="B305" s="1331" t="s">
        <v>425</v>
      </c>
      <c r="C305" s="1331">
        <v>0</v>
      </c>
      <c r="D305" s="1333">
        <v>0</v>
      </c>
      <c r="E305" s="1334">
        <v>0</v>
      </c>
      <c r="F305" s="1331">
        <v>0</v>
      </c>
      <c r="G305" s="1335" t="str">
        <f t="shared" si="16"/>
        <v>30006</v>
      </c>
      <c r="H305" s="1336">
        <f t="shared" si="17"/>
        <v>58700</v>
      </c>
      <c r="I305" s="1336">
        <f t="shared" si="18"/>
        <v>58700</v>
      </c>
      <c r="J305" s="1337">
        <f t="shared" si="19"/>
        <v>0</v>
      </c>
    </row>
    <row r="306" spans="1:10" ht="15" x14ac:dyDescent="0.25">
      <c r="A306" s="1330">
        <v>300065316</v>
      </c>
      <c r="B306" s="1331" t="s">
        <v>427</v>
      </c>
      <c r="C306" s="1331">
        <v>0</v>
      </c>
      <c r="D306" s="1333">
        <v>0</v>
      </c>
      <c r="E306" s="1334">
        <v>0</v>
      </c>
      <c r="F306" s="1331">
        <v>0</v>
      </c>
      <c r="G306" s="1335" t="str">
        <f t="shared" si="16"/>
        <v>30006</v>
      </c>
      <c r="H306" s="1336">
        <f t="shared" si="17"/>
        <v>58700</v>
      </c>
      <c r="I306" s="1336">
        <f t="shared" si="18"/>
        <v>58700</v>
      </c>
      <c r="J306" s="1337">
        <f t="shared" si="19"/>
        <v>0</v>
      </c>
    </row>
    <row r="307" spans="1:10" ht="15" x14ac:dyDescent="0.25">
      <c r="A307" s="1330">
        <v>300065317</v>
      </c>
      <c r="B307" s="1331" t="s">
        <v>429</v>
      </c>
      <c r="C307" s="1331">
        <v>0</v>
      </c>
      <c r="D307" s="1333">
        <v>0</v>
      </c>
      <c r="E307" s="1334">
        <v>0</v>
      </c>
      <c r="F307" s="1331">
        <v>0</v>
      </c>
      <c r="G307" s="1335" t="str">
        <f t="shared" si="16"/>
        <v>30006</v>
      </c>
      <c r="H307" s="1336">
        <f t="shared" si="17"/>
        <v>58700</v>
      </c>
      <c r="I307" s="1336">
        <f t="shared" si="18"/>
        <v>58700</v>
      </c>
      <c r="J307" s="1337">
        <f t="shared" si="19"/>
        <v>0</v>
      </c>
    </row>
    <row r="308" spans="1:10" ht="15" x14ac:dyDescent="0.25">
      <c r="A308" s="1330">
        <v>300065319</v>
      </c>
      <c r="B308" s="1331" t="s">
        <v>431</v>
      </c>
      <c r="C308" s="1331">
        <v>7278.87</v>
      </c>
      <c r="D308" s="1333">
        <v>21000</v>
      </c>
      <c r="E308" s="1334">
        <v>21000</v>
      </c>
      <c r="F308" s="1331">
        <v>-13721.13</v>
      </c>
      <c r="G308" s="1335" t="str">
        <f t="shared" si="16"/>
        <v>30006</v>
      </c>
      <c r="H308" s="1336">
        <f t="shared" si="17"/>
        <v>58700</v>
      </c>
      <c r="I308" s="1336">
        <f t="shared" si="18"/>
        <v>58700</v>
      </c>
      <c r="J308" s="1337">
        <f t="shared" si="19"/>
        <v>0</v>
      </c>
    </row>
    <row r="309" spans="1:10" ht="15" x14ac:dyDescent="0.25">
      <c r="A309" s="1330">
        <v>300065320</v>
      </c>
      <c r="B309" s="1331" t="s">
        <v>433</v>
      </c>
      <c r="C309" s="1332">
        <v>0</v>
      </c>
      <c r="D309" s="1333">
        <v>0</v>
      </c>
      <c r="E309" s="1334">
        <v>0</v>
      </c>
      <c r="F309" s="1331">
        <v>0</v>
      </c>
      <c r="G309" s="1335" t="str">
        <f t="shared" si="16"/>
        <v>30006</v>
      </c>
      <c r="H309" s="1336">
        <f t="shared" si="17"/>
        <v>58700</v>
      </c>
      <c r="I309" s="1336">
        <f t="shared" si="18"/>
        <v>58700</v>
      </c>
      <c r="J309" s="1337">
        <f t="shared" si="19"/>
        <v>0</v>
      </c>
    </row>
    <row r="310" spans="1:10" ht="15" x14ac:dyDescent="0.25">
      <c r="A310" s="1330">
        <v>300065347</v>
      </c>
      <c r="B310" s="1331" t="s">
        <v>435</v>
      </c>
      <c r="C310" s="1331">
        <v>0</v>
      </c>
      <c r="D310" s="1333">
        <v>0</v>
      </c>
      <c r="E310" s="1334">
        <v>0</v>
      </c>
      <c r="F310" s="1331">
        <v>0</v>
      </c>
      <c r="G310" s="1335" t="str">
        <f t="shared" si="16"/>
        <v>30006</v>
      </c>
      <c r="H310" s="1336">
        <f t="shared" si="17"/>
        <v>58700</v>
      </c>
      <c r="I310" s="1336">
        <f t="shared" si="18"/>
        <v>58700</v>
      </c>
      <c r="J310" s="1337">
        <f t="shared" si="19"/>
        <v>0</v>
      </c>
    </row>
    <row r="311" spans="1:10" ht="15" x14ac:dyDescent="0.25">
      <c r="A311" s="1330">
        <v>300065348</v>
      </c>
      <c r="B311" s="1331" t="s">
        <v>437</v>
      </c>
      <c r="C311" s="1331">
        <v>0</v>
      </c>
      <c r="D311" s="1333">
        <v>0</v>
      </c>
      <c r="E311" s="1334">
        <v>0</v>
      </c>
      <c r="F311" s="1331">
        <v>0</v>
      </c>
      <c r="G311" s="1335" t="str">
        <f t="shared" si="16"/>
        <v>30006</v>
      </c>
      <c r="H311" s="1336">
        <f t="shared" si="17"/>
        <v>58700</v>
      </c>
      <c r="I311" s="1336">
        <f t="shared" si="18"/>
        <v>58700</v>
      </c>
      <c r="J311" s="1337">
        <f t="shared" si="19"/>
        <v>0</v>
      </c>
    </row>
    <row r="312" spans="1:10" ht="15" x14ac:dyDescent="0.25">
      <c r="A312" s="1330">
        <v>300065349</v>
      </c>
      <c r="B312" s="1331" t="s">
        <v>439</v>
      </c>
      <c r="C312" s="1331">
        <v>0</v>
      </c>
      <c r="D312" s="1333">
        <v>0</v>
      </c>
      <c r="E312" s="1334">
        <v>0</v>
      </c>
      <c r="F312" s="1331">
        <v>0</v>
      </c>
      <c r="G312" s="1335" t="str">
        <f t="shared" si="16"/>
        <v>30006</v>
      </c>
      <c r="H312" s="1336">
        <f t="shared" si="17"/>
        <v>58700</v>
      </c>
      <c r="I312" s="1336">
        <f t="shared" si="18"/>
        <v>58700</v>
      </c>
      <c r="J312" s="1337">
        <f t="shared" si="19"/>
        <v>0</v>
      </c>
    </row>
    <row r="313" spans="1:10" ht="15" x14ac:dyDescent="0.25">
      <c r="A313" s="1330">
        <v>300065350</v>
      </c>
      <c r="B313" s="1331" t="s">
        <v>441</v>
      </c>
      <c r="C313" s="1331">
        <v>2350</v>
      </c>
      <c r="D313" s="1333">
        <v>0</v>
      </c>
      <c r="E313" s="1334">
        <v>0</v>
      </c>
      <c r="F313" s="1331">
        <v>2350</v>
      </c>
      <c r="G313" s="1335" t="str">
        <f t="shared" si="16"/>
        <v>30006</v>
      </c>
      <c r="H313" s="1336">
        <f t="shared" si="17"/>
        <v>58700</v>
      </c>
      <c r="I313" s="1336">
        <f t="shared" si="18"/>
        <v>58700</v>
      </c>
      <c r="J313" s="1337">
        <f t="shared" si="19"/>
        <v>0</v>
      </c>
    </row>
    <row r="314" spans="1:10" ht="15" x14ac:dyDescent="0.25">
      <c r="A314" s="1330">
        <v>300066010</v>
      </c>
      <c r="B314" s="1331" t="s">
        <v>443</v>
      </c>
      <c r="C314" s="1331">
        <v>0</v>
      </c>
      <c r="D314" s="1333">
        <v>0</v>
      </c>
      <c r="E314" s="1334">
        <v>0</v>
      </c>
      <c r="F314" s="1331">
        <v>0</v>
      </c>
      <c r="G314" s="1335" t="str">
        <f t="shared" si="16"/>
        <v>30006</v>
      </c>
      <c r="H314" s="1336">
        <f t="shared" si="17"/>
        <v>58700</v>
      </c>
      <c r="I314" s="1336">
        <f t="shared" si="18"/>
        <v>58700</v>
      </c>
      <c r="J314" s="1337">
        <f t="shared" si="19"/>
        <v>0</v>
      </c>
    </row>
    <row r="315" spans="1:10" ht="15" x14ac:dyDescent="0.25">
      <c r="A315" s="1330">
        <v>300069053</v>
      </c>
      <c r="B315" s="1331" t="s">
        <v>445</v>
      </c>
      <c r="C315" s="1331">
        <v>0</v>
      </c>
      <c r="D315" s="1333">
        <v>0</v>
      </c>
      <c r="E315" s="1334">
        <v>0</v>
      </c>
      <c r="F315" s="1331">
        <v>0</v>
      </c>
      <c r="G315" s="1335" t="str">
        <f t="shared" si="16"/>
        <v>30006</v>
      </c>
      <c r="H315" s="1336">
        <f t="shared" si="17"/>
        <v>58700</v>
      </c>
      <c r="I315" s="1336">
        <f t="shared" si="18"/>
        <v>58700</v>
      </c>
      <c r="J315" s="1337">
        <f t="shared" si="19"/>
        <v>0</v>
      </c>
    </row>
    <row r="316" spans="1:10" ht="15" x14ac:dyDescent="0.25">
      <c r="A316" s="1330">
        <v>300069093</v>
      </c>
      <c r="B316" s="1331" t="s">
        <v>435</v>
      </c>
      <c r="C316" s="1331">
        <v>0</v>
      </c>
      <c r="D316" s="1333">
        <v>0</v>
      </c>
      <c r="E316" s="1334">
        <v>0</v>
      </c>
      <c r="F316" s="1331">
        <v>0</v>
      </c>
      <c r="G316" s="1335" t="str">
        <f t="shared" si="16"/>
        <v>30006</v>
      </c>
      <c r="H316" s="1336">
        <f t="shared" si="17"/>
        <v>58700</v>
      </c>
      <c r="I316" s="1336">
        <f t="shared" si="18"/>
        <v>58700</v>
      </c>
      <c r="J316" s="1337">
        <f t="shared" si="19"/>
        <v>0</v>
      </c>
    </row>
    <row r="317" spans="1:10" ht="15" x14ac:dyDescent="0.25">
      <c r="A317" s="1330">
        <v>300069094</v>
      </c>
      <c r="B317" s="1331" t="s">
        <v>437</v>
      </c>
      <c r="C317" s="1331">
        <v>0</v>
      </c>
      <c r="D317" s="1333">
        <v>0</v>
      </c>
      <c r="E317" s="1334">
        <v>0</v>
      </c>
      <c r="F317" s="1331">
        <v>0</v>
      </c>
      <c r="G317" s="1335" t="str">
        <f t="shared" si="16"/>
        <v>30006</v>
      </c>
      <c r="H317" s="1336">
        <f t="shared" si="17"/>
        <v>58700</v>
      </c>
      <c r="I317" s="1336">
        <f t="shared" si="18"/>
        <v>58700</v>
      </c>
      <c r="J317" s="1337">
        <f t="shared" si="19"/>
        <v>0</v>
      </c>
    </row>
    <row r="318" spans="1:10" ht="15" x14ac:dyDescent="0.25">
      <c r="A318" s="1330">
        <v>300069095</v>
      </c>
      <c r="B318" s="1331" t="s">
        <v>449</v>
      </c>
      <c r="C318" s="1331">
        <v>0</v>
      </c>
      <c r="D318" s="1333">
        <v>0</v>
      </c>
      <c r="E318" s="1334">
        <v>0</v>
      </c>
      <c r="F318" s="1331">
        <v>0</v>
      </c>
      <c r="G318" s="1335" t="str">
        <f t="shared" si="16"/>
        <v>30006</v>
      </c>
      <c r="H318" s="1336">
        <f t="shared" si="17"/>
        <v>58700</v>
      </c>
      <c r="I318" s="1336">
        <f t="shared" si="18"/>
        <v>58700</v>
      </c>
      <c r="J318" s="1337">
        <f t="shared" si="19"/>
        <v>0</v>
      </c>
    </row>
    <row r="319" spans="1:10" ht="15" x14ac:dyDescent="0.25">
      <c r="A319" s="1330">
        <v>300069096</v>
      </c>
      <c r="B319" s="1331" t="s">
        <v>451</v>
      </c>
      <c r="C319" s="1331">
        <v>0</v>
      </c>
      <c r="D319" s="1333">
        <v>0</v>
      </c>
      <c r="E319" s="1334">
        <v>0</v>
      </c>
      <c r="F319" s="1331">
        <v>0</v>
      </c>
      <c r="G319" s="1335" t="str">
        <f t="shared" si="16"/>
        <v>30006</v>
      </c>
      <c r="H319" s="1336">
        <f t="shared" si="17"/>
        <v>58700</v>
      </c>
      <c r="I319" s="1336">
        <f t="shared" si="18"/>
        <v>58700</v>
      </c>
      <c r="J319" s="1337">
        <f t="shared" si="19"/>
        <v>0</v>
      </c>
    </row>
    <row r="320" spans="1:10" ht="15" x14ac:dyDescent="0.25">
      <c r="A320" s="1330">
        <v>300069097</v>
      </c>
      <c r="B320" s="1331" t="s">
        <v>453</v>
      </c>
      <c r="C320" s="1332">
        <v>0</v>
      </c>
      <c r="D320" s="1333">
        <v>0</v>
      </c>
      <c r="E320" s="1334">
        <v>0</v>
      </c>
      <c r="F320" s="1331">
        <v>0</v>
      </c>
      <c r="G320" s="1335" t="str">
        <f t="shared" si="16"/>
        <v>30006</v>
      </c>
      <c r="H320" s="1336">
        <f t="shared" si="17"/>
        <v>58700</v>
      </c>
      <c r="I320" s="1336">
        <f t="shared" si="18"/>
        <v>58700</v>
      </c>
      <c r="J320" s="1337">
        <f t="shared" si="19"/>
        <v>0</v>
      </c>
    </row>
    <row r="321" spans="1:10" ht="15" x14ac:dyDescent="0.25">
      <c r="A321" s="1330">
        <v>300069098</v>
      </c>
      <c r="B321" s="1331" t="s">
        <v>455</v>
      </c>
      <c r="C321" s="1331">
        <v>0</v>
      </c>
      <c r="D321" s="1333">
        <v>0</v>
      </c>
      <c r="E321" s="1334">
        <v>0</v>
      </c>
      <c r="F321" s="1331">
        <v>0</v>
      </c>
      <c r="G321" s="1335" t="str">
        <f t="shared" si="16"/>
        <v>30006</v>
      </c>
      <c r="H321" s="1336">
        <f t="shared" si="17"/>
        <v>58700</v>
      </c>
      <c r="I321" s="1336">
        <f t="shared" si="18"/>
        <v>58700</v>
      </c>
      <c r="J321" s="1337">
        <f t="shared" si="19"/>
        <v>0</v>
      </c>
    </row>
    <row r="322" spans="1:10" ht="15" x14ac:dyDescent="0.25">
      <c r="A322" s="1330">
        <v>300069110</v>
      </c>
      <c r="B322" s="1331" t="s">
        <v>457</v>
      </c>
      <c r="C322" s="1331">
        <v>0</v>
      </c>
      <c r="D322" s="1333">
        <v>0</v>
      </c>
      <c r="E322" s="1334">
        <v>0</v>
      </c>
      <c r="F322" s="1331">
        <v>0</v>
      </c>
      <c r="G322" s="1335" t="str">
        <f t="shared" si="16"/>
        <v>30006</v>
      </c>
      <c r="H322" s="1336">
        <f t="shared" si="17"/>
        <v>58700</v>
      </c>
      <c r="I322" s="1336">
        <f t="shared" si="18"/>
        <v>58700</v>
      </c>
      <c r="J322" s="1337">
        <f t="shared" si="19"/>
        <v>0</v>
      </c>
    </row>
    <row r="323" spans="1:10" ht="15" x14ac:dyDescent="0.25">
      <c r="A323" s="1330">
        <v>300069114</v>
      </c>
      <c r="B323" s="1331" t="s">
        <v>459</v>
      </c>
      <c r="C323" s="1331">
        <v>0</v>
      </c>
      <c r="D323" s="1333">
        <v>0</v>
      </c>
      <c r="E323" s="1334">
        <v>0</v>
      </c>
      <c r="F323" s="1331">
        <v>0</v>
      </c>
      <c r="G323" s="1335" t="str">
        <f t="shared" si="16"/>
        <v>30006</v>
      </c>
      <c r="H323" s="1336">
        <f t="shared" si="17"/>
        <v>58700</v>
      </c>
      <c r="I323" s="1336">
        <f t="shared" si="18"/>
        <v>58700</v>
      </c>
      <c r="J323" s="1337">
        <f t="shared" si="19"/>
        <v>0</v>
      </c>
    </row>
    <row r="324" spans="1:10" ht="15" x14ac:dyDescent="0.25">
      <c r="A324" s="1330">
        <v>300069800</v>
      </c>
      <c r="B324" s="1331" t="s">
        <v>461</v>
      </c>
      <c r="C324" s="1331">
        <v>0</v>
      </c>
      <c r="D324" s="1333">
        <v>-15000</v>
      </c>
      <c r="E324" s="1334">
        <v>-15000</v>
      </c>
      <c r="F324" s="1331">
        <v>15000</v>
      </c>
      <c r="G324" s="1335" t="str">
        <f t="shared" si="16"/>
        <v>30006</v>
      </c>
      <c r="H324" s="1336">
        <f t="shared" si="17"/>
        <v>58700</v>
      </c>
      <c r="I324" s="1336">
        <f t="shared" si="18"/>
        <v>58700</v>
      </c>
      <c r="J324" s="1337">
        <f t="shared" si="19"/>
        <v>0</v>
      </c>
    </row>
    <row r="325" spans="1:10" ht="15" x14ac:dyDescent="0.25">
      <c r="A325" s="1330">
        <v>300069801</v>
      </c>
      <c r="B325" s="1331" t="s">
        <v>463</v>
      </c>
      <c r="C325" s="1332">
        <v>0</v>
      </c>
      <c r="D325" s="1333">
        <v>0</v>
      </c>
      <c r="E325" s="1334">
        <v>0</v>
      </c>
      <c r="F325" s="1331">
        <v>0</v>
      </c>
      <c r="G325" s="1335" t="str">
        <f t="shared" si="16"/>
        <v>30006</v>
      </c>
      <c r="H325" s="1336">
        <f t="shared" si="17"/>
        <v>58700</v>
      </c>
      <c r="I325" s="1336">
        <f t="shared" si="18"/>
        <v>58700</v>
      </c>
      <c r="J325" s="1337">
        <f t="shared" si="19"/>
        <v>0</v>
      </c>
    </row>
    <row r="326" spans="1:10" ht="15" x14ac:dyDescent="0.25">
      <c r="A326" s="1330">
        <v>300069846</v>
      </c>
      <c r="B326" s="1331" t="s">
        <v>465</v>
      </c>
      <c r="C326" s="1331">
        <v>0</v>
      </c>
      <c r="D326" s="1333">
        <v>0</v>
      </c>
      <c r="E326" s="1334">
        <v>0</v>
      </c>
      <c r="F326" s="1331">
        <v>0</v>
      </c>
      <c r="G326" s="1335" t="str">
        <f t="shared" si="16"/>
        <v>30006</v>
      </c>
      <c r="H326" s="1336">
        <f t="shared" si="17"/>
        <v>58700</v>
      </c>
      <c r="I326" s="1336">
        <f t="shared" si="18"/>
        <v>58700</v>
      </c>
      <c r="J326" s="1337">
        <f t="shared" si="19"/>
        <v>0</v>
      </c>
    </row>
    <row r="327" spans="1:10" ht="15" x14ac:dyDescent="0.25">
      <c r="A327" s="1330">
        <v>307010100</v>
      </c>
      <c r="B327" s="1331" t="s">
        <v>1388</v>
      </c>
      <c r="C327" s="1331">
        <v>0</v>
      </c>
      <c r="D327" s="1333">
        <v>0</v>
      </c>
      <c r="E327" s="1334">
        <v>0</v>
      </c>
      <c r="F327" s="1331">
        <v>0</v>
      </c>
      <c r="G327" s="1335" t="str">
        <f t="shared" si="16"/>
        <v>30701</v>
      </c>
      <c r="H327" s="1336">
        <f t="shared" si="17"/>
        <v>30100</v>
      </c>
      <c r="I327" s="1336">
        <f t="shared" si="18"/>
        <v>30100</v>
      </c>
      <c r="J327" s="1337">
        <f t="shared" si="19"/>
        <v>0</v>
      </c>
    </row>
    <row r="328" spans="1:10" ht="15" x14ac:dyDescent="0.25">
      <c r="A328" s="1330">
        <v>307010800</v>
      </c>
      <c r="B328" s="1331" t="s">
        <v>7861</v>
      </c>
      <c r="C328" s="1331">
        <v>0</v>
      </c>
      <c r="D328" s="1333">
        <v>0</v>
      </c>
      <c r="E328" s="1334">
        <v>0</v>
      </c>
      <c r="F328" s="1331">
        <v>0</v>
      </c>
      <c r="G328" s="1335" t="str">
        <f t="shared" ref="G328:G374" si="20">LEFT(A328,5)</f>
        <v>30701</v>
      </c>
      <c r="H328" s="1336">
        <f t="shared" ref="H328:H374" si="21">SUMIF(G:G,G328,D:D)</f>
        <v>30100</v>
      </c>
      <c r="I328" s="1336">
        <f t="shared" ref="I328:I374" si="22">SUMIF(G:G,G328,E:E)</f>
        <v>30100</v>
      </c>
      <c r="J328" s="1337">
        <f t="shared" si="19"/>
        <v>0</v>
      </c>
    </row>
    <row r="329" spans="1:10" ht="15" x14ac:dyDescent="0.25">
      <c r="A329" s="1330">
        <v>307012000</v>
      </c>
      <c r="B329" s="1331" t="s">
        <v>1392</v>
      </c>
      <c r="C329" s="1331">
        <v>0</v>
      </c>
      <c r="D329" s="1333">
        <v>0</v>
      </c>
      <c r="E329" s="1334">
        <v>0</v>
      </c>
      <c r="F329" s="1331">
        <v>0</v>
      </c>
      <c r="G329" s="1335" t="str">
        <f t="shared" si="20"/>
        <v>30701</v>
      </c>
      <c r="H329" s="1336">
        <f t="shared" si="21"/>
        <v>30100</v>
      </c>
      <c r="I329" s="1336">
        <f t="shared" si="22"/>
        <v>30100</v>
      </c>
      <c r="J329" s="1337">
        <f t="shared" ref="J329:J374" si="23">(E329-D329)*0</f>
        <v>0</v>
      </c>
    </row>
    <row r="330" spans="1:10" ht="15" x14ac:dyDescent="0.25">
      <c r="A330" s="1330">
        <v>307012016</v>
      </c>
      <c r="B330" s="1331" t="s">
        <v>1394</v>
      </c>
      <c r="C330" s="1331">
        <v>0</v>
      </c>
      <c r="D330" s="1333">
        <v>200</v>
      </c>
      <c r="E330" s="1334">
        <v>200</v>
      </c>
      <c r="F330" s="1331">
        <v>-200</v>
      </c>
      <c r="G330" s="1335" t="str">
        <f t="shared" si="20"/>
        <v>30701</v>
      </c>
      <c r="H330" s="1336">
        <f t="shared" si="21"/>
        <v>30100</v>
      </c>
      <c r="I330" s="1336">
        <f t="shared" si="22"/>
        <v>30100</v>
      </c>
      <c r="J330" s="1337">
        <f t="shared" si="23"/>
        <v>0</v>
      </c>
    </row>
    <row r="331" spans="1:10" ht="15" x14ac:dyDescent="0.25">
      <c r="A331" s="1330">
        <v>307012036</v>
      </c>
      <c r="B331" s="1331" t="s">
        <v>7862</v>
      </c>
      <c r="C331" s="1331">
        <v>0</v>
      </c>
      <c r="D331" s="1333">
        <v>0</v>
      </c>
      <c r="E331" s="1334">
        <v>0</v>
      </c>
      <c r="F331" s="1331">
        <v>0</v>
      </c>
      <c r="G331" s="1335" t="str">
        <f t="shared" si="20"/>
        <v>30701</v>
      </c>
      <c r="H331" s="1336">
        <f t="shared" si="21"/>
        <v>30100</v>
      </c>
      <c r="I331" s="1336">
        <f t="shared" si="22"/>
        <v>30100</v>
      </c>
      <c r="J331" s="1337">
        <f t="shared" si="23"/>
        <v>0</v>
      </c>
    </row>
    <row r="332" spans="1:10" ht="15" x14ac:dyDescent="0.25">
      <c r="A332" s="1330">
        <v>307012416</v>
      </c>
      <c r="B332" s="1331" t="s">
        <v>1398</v>
      </c>
      <c r="C332" s="1331">
        <v>0</v>
      </c>
      <c r="D332" s="1333">
        <v>0</v>
      </c>
      <c r="E332" s="1334">
        <v>0</v>
      </c>
      <c r="F332" s="1331">
        <v>0</v>
      </c>
      <c r="G332" s="1335" t="str">
        <f t="shared" si="20"/>
        <v>30701</v>
      </c>
      <c r="H332" s="1336">
        <f t="shared" si="21"/>
        <v>30100</v>
      </c>
      <c r="I332" s="1336">
        <f t="shared" si="22"/>
        <v>30100</v>
      </c>
      <c r="J332" s="1337">
        <f t="shared" si="23"/>
        <v>0</v>
      </c>
    </row>
    <row r="333" spans="1:10" ht="15" x14ac:dyDescent="0.25">
      <c r="A333" s="1330">
        <v>307012421</v>
      </c>
      <c r="B333" s="1331" t="s">
        <v>1400</v>
      </c>
      <c r="C333" s="1331">
        <v>0</v>
      </c>
      <c r="D333" s="1333">
        <v>0</v>
      </c>
      <c r="E333" s="1334">
        <v>0</v>
      </c>
      <c r="F333" s="1331">
        <v>0</v>
      </c>
      <c r="G333" s="1335" t="str">
        <f t="shared" si="20"/>
        <v>30701</v>
      </c>
      <c r="H333" s="1336">
        <f t="shared" si="21"/>
        <v>30100</v>
      </c>
      <c r="I333" s="1336">
        <f t="shared" si="22"/>
        <v>30100</v>
      </c>
      <c r="J333" s="1337">
        <f t="shared" si="23"/>
        <v>0</v>
      </c>
    </row>
    <row r="334" spans="1:10" ht="15" x14ac:dyDescent="0.25">
      <c r="A334" s="1330">
        <v>307012440</v>
      </c>
      <c r="B334" s="1331" t="s">
        <v>1402</v>
      </c>
      <c r="C334" s="1331">
        <v>0</v>
      </c>
      <c r="D334" s="1333">
        <v>0</v>
      </c>
      <c r="E334" s="1334">
        <v>0</v>
      </c>
      <c r="F334" s="1331">
        <v>0</v>
      </c>
      <c r="G334" s="1335" t="str">
        <f t="shared" si="20"/>
        <v>30701</v>
      </c>
      <c r="H334" s="1336">
        <f t="shared" si="21"/>
        <v>30100</v>
      </c>
      <c r="I334" s="1336">
        <f t="shared" si="22"/>
        <v>30100</v>
      </c>
      <c r="J334" s="1337">
        <f t="shared" si="23"/>
        <v>0</v>
      </c>
    </row>
    <row r="335" spans="1:10" ht="15" x14ac:dyDescent="0.25">
      <c r="A335" s="1330">
        <v>307012500</v>
      </c>
      <c r="B335" s="1331" t="s">
        <v>1404</v>
      </c>
      <c r="C335" s="1331">
        <v>0</v>
      </c>
      <c r="D335" s="1333">
        <v>0</v>
      </c>
      <c r="E335" s="1334">
        <v>0</v>
      </c>
      <c r="F335" s="1331">
        <v>0</v>
      </c>
      <c r="G335" s="1335" t="str">
        <f t="shared" si="20"/>
        <v>30701</v>
      </c>
      <c r="H335" s="1336">
        <f t="shared" si="21"/>
        <v>30100</v>
      </c>
      <c r="I335" s="1336">
        <f t="shared" si="22"/>
        <v>30100</v>
      </c>
      <c r="J335" s="1337">
        <f t="shared" si="23"/>
        <v>0</v>
      </c>
    </row>
    <row r="336" spans="1:10" ht="15" x14ac:dyDescent="0.25">
      <c r="A336" s="1330">
        <v>307012510</v>
      </c>
      <c r="B336" s="1331" t="s">
        <v>2754</v>
      </c>
      <c r="C336" s="1331">
        <v>0</v>
      </c>
      <c r="D336" s="1333">
        <v>0</v>
      </c>
      <c r="E336" s="1334">
        <v>0</v>
      </c>
      <c r="F336" s="1331">
        <v>0</v>
      </c>
      <c r="G336" s="1335" t="str">
        <f t="shared" si="20"/>
        <v>30701</v>
      </c>
      <c r="H336" s="1336">
        <f t="shared" si="21"/>
        <v>30100</v>
      </c>
      <c r="I336" s="1336">
        <f t="shared" si="22"/>
        <v>30100</v>
      </c>
      <c r="J336" s="1337">
        <f t="shared" si="23"/>
        <v>0</v>
      </c>
    </row>
    <row r="337" spans="1:10" ht="15" x14ac:dyDescent="0.25">
      <c r="A337" s="1330">
        <v>307012703</v>
      </c>
      <c r="B337" s="1331" t="s">
        <v>1406</v>
      </c>
      <c r="C337" s="1331">
        <v>0</v>
      </c>
      <c r="D337" s="1333">
        <v>0</v>
      </c>
      <c r="E337" s="1334">
        <v>0</v>
      </c>
      <c r="F337" s="1331">
        <v>0</v>
      </c>
      <c r="G337" s="1335" t="str">
        <f t="shared" si="20"/>
        <v>30701</v>
      </c>
      <c r="H337" s="1336">
        <f t="shared" si="21"/>
        <v>30100</v>
      </c>
      <c r="I337" s="1336">
        <f t="shared" si="22"/>
        <v>30100</v>
      </c>
      <c r="J337" s="1337">
        <f t="shared" si="23"/>
        <v>0</v>
      </c>
    </row>
    <row r="338" spans="1:10" ht="15" x14ac:dyDescent="0.25">
      <c r="A338" s="1330">
        <v>307012706</v>
      </c>
      <c r="B338" s="1331" t="s">
        <v>1408</v>
      </c>
      <c r="C338" s="1331">
        <v>0</v>
      </c>
      <c r="D338" s="1333">
        <v>0</v>
      </c>
      <c r="E338" s="1334">
        <v>0</v>
      </c>
      <c r="F338" s="1331">
        <v>0</v>
      </c>
      <c r="G338" s="1335" t="str">
        <f t="shared" si="20"/>
        <v>30701</v>
      </c>
      <c r="H338" s="1336">
        <f t="shared" si="21"/>
        <v>30100</v>
      </c>
      <c r="I338" s="1336">
        <f t="shared" si="22"/>
        <v>30100</v>
      </c>
      <c r="J338" s="1337">
        <f t="shared" si="23"/>
        <v>0</v>
      </c>
    </row>
    <row r="339" spans="1:10" ht="15" x14ac:dyDescent="0.25">
      <c r="A339" s="1330">
        <v>307012801</v>
      </c>
      <c r="B339" s="1331" t="s">
        <v>1410</v>
      </c>
      <c r="C339" s="1331">
        <v>0</v>
      </c>
      <c r="D339" s="1333">
        <v>0</v>
      </c>
      <c r="E339" s="1334">
        <v>0</v>
      </c>
      <c r="F339" s="1331">
        <v>0</v>
      </c>
      <c r="G339" s="1335" t="str">
        <f t="shared" si="20"/>
        <v>30701</v>
      </c>
      <c r="H339" s="1336">
        <f t="shared" si="21"/>
        <v>30100</v>
      </c>
      <c r="I339" s="1336">
        <f t="shared" si="22"/>
        <v>30100</v>
      </c>
      <c r="J339" s="1337">
        <f t="shared" si="23"/>
        <v>0</v>
      </c>
    </row>
    <row r="340" spans="1:10" ht="15" x14ac:dyDescent="0.25">
      <c r="A340" s="1330">
        <v>307012900</v>
      </c>
      <c r="B340" s="1331" t="s">
        <v>7863</v>
      </c>
      <c r="C340" s="1332">
        <v>0</v>
      </c>
      <c r="D340" s="1333">
        <v>0</v>
      </c>
      <c r="E340" s="1334">
        <v>0</v>
      </c>
      <c r="F340" s="1331">
        <v>0</v>
      </c>
      <c r="G340" s="1335" t="str">
        <f t="shared" si="20"/>
        <v>30701</v>
      </c>
      <c r="H340" s="1336">
        <f t="shared" si="21"/>
        <v>30100</v>
      </c>
      <c r="I340" s="1336">
        <f t="shared" si="22"/>
        <v>30100</v>
      </c>
      <c r="J340" s="1337">
        <f t="shared" si="23"/>
        <v>0</v>
      </c>
    </row>
    <row r="341" spans="1:10" ht="15" x14ac:dyDescent="0.25">
      <c r="A341" s="1330">
        <v>307014600</v>
      </c>
      <c r="B341" s="1331" t="s">
        <v>1414</v>
      </c>
      <c r="C341" s="1331">
        <v>0</v>
      </c>
      <c r="D341" s="1333">
        <v>0</v>
      </c>
      <c r="E341" s="1334">
        <v>0</v>
      </c>
      <c r="F341" s="1331">
        <v>0</v>
      </c>
      <c r="G341" s="1335" t="str">
        <f t="shared" si="20"/>
        <v>30701</v>
      </c>
      <c r="H341" s="1336">
        <f t="shared" si="21"/>
        <v>30100</v>
      </c>
      <c r="I341" s="1336">
        <f t="shared" si="22"/>
        <v>30100</v>
      </c>
      <c r="J341" s="1337">
        <f t="shared" si="23"/>
        <v>0</v>
      </c>
    </row>
    <row r="342" spans="1:10" ht="15" x14ac:dyDescent="0.25">
      <c r="A342" s="1330">
        <v>307014610</v>
      </c>
      <c r="B342" s="1331" t="s">
        <v>1416</v>
      </c>
      <c r="C342" s="1331">
        <v>0</v>
      </c>
      <c r="D342" s="1333">
        <v>0</v>
      </c>
      <c r="E342" s="1334">
        <v>0</v>
      </c>
      <c r="F342" s="1331">
        <v>0</v>
      </c>
      <c r="G342" s="1335" t="str">
        <f t="shared" si="20"/>
        <v>30701</v>
      </c>
      <c r="H342" s="1336">
        <f t="shared" si="21"/>
        <v>30100</v>
      </c>
      <c r="I342" s="1336">
        <f t="shared" si="22"/>
        <v>30100</v>
      </c>
      <c r="J342" s="1337">
        <f t="shared" si="23"/>
        <v>0</v>
      </c>
    </row>
    <row r="343" spans="1:10" ht="15" x14ac:dyDescent="0.25">
      <c r="A343" s="1330">
        <v>307014611</v>
      </c>
      <c r="B343" s="1331" t="s">
        <v>1418</v>
      </c>
      <c r="C343" s="1331">
        <v>0</v>
      </c>
      <c r="D343" s="1333">
        <v>0</v>
      </c>
      <c r="E343" s="1334">
        <v>0</v>
      </c>
      <c r="F343" s="1331">
        <v>0</v>
      </c>
      <c r="G343" s="1335" t="str">
        <f t="shared" si="20"/>
        <v>30701</v>
      </c>
      <c r="H343" s="1336">
        <f t="shared" si="21"/>
        <v>30100</v>
      </c>
      <c r="I343" s="1336">
        <f t="shared" si="22"/>
        <v>30100</v>
      </c>
      <c r="J343" s="1337">
        <f t="shared" si="23"/>
        <v>0</v>
      </c>
    </row>
    <row r="344" spans="1:10" ht="15" x14ac:dyDescent="0.25">
      <c r="A344" s="1330">
        <v>307015183</v>
      </c>
      <c r="B344" s="1331" t="s">
        <v>7864</v>
      </c>
      <c r="C344" s="1331">
        <v>29348</v>
      </c>
      <c r="D344" s="1333">
        <v>29900</v>
      </c>
      <c r="E344" s="1334">
        <v>29900</v>
      </c>
      <c r="F344" s="1331">
        <v>-552</v>
      </c>
      <c r="G344" s="1335" t="str">
        <f t="shared" si="20"/>
        <v>30701</v>
      </c>
      <c r="H344" s="1336">
        <f t="shared" si="21"/>
        <v>30100</v>
      </c>
      <c r="I344" s="1336">
        <f t="shared" si="22"/>
        <v>30100</v>
      </c>
      <c r="J344" s="1337">
        <f t="shared" si="23"/>
        <v>0</v>
      </c>
    </row>
    <row r="345" spans="1:10" ht="15" x14ac:dyDescent="0.25">
      <c r="A345" s="1330">
        <v>430010100</v>
      </c>
      <c r="B345" s="1331" t="s">
        <v>7865</v>
      </c>
      <c r="C345" s="1331">
        <v>0</v>
      </c>
      <c r="D345" s="1333">
        <v>0</v>
      </c>
      <c r="E345" s="1334">
        <v>0</v>
      </c>
      <c r="F345" s="1331">
        <v>0</v>
      </c>
      <c r="G345" s="1335" t="str">
        <f t="shared" si="20"/>
        <v>43001</v>
      </c>
      <c r="H345" s="1336">
        <f t="shared" si="21"/>
        <v>6700</v>
      </c>
      <c r="I345" s="1336">
        <f t="shared" si="22"/>
        <v>6700</v>
      </c>
      <c r="J345" s="1337">
        <f t="shared" si="23"/>
        <v>0</v>
      </c>
    </row>
    <row r="346" spans="1:10" ht="15" x14ac:dyDescent="0.25">
      <c r="A346" s="1330">
        <v>430010400</v>
      </c>
      <c r="B346" s="1331" t="s">
        <v>7866</v>
      </c>
      <c r="C346" s="1331">
        <v>0</v>
      </c>
      <c r="D346" s="1333">
        <v>0</v>
      </c>
      <c r="E346" s="1334">
        <v>0</v>
      </c>
      <c r="F346" s="1331">
        <v>0</v>
      </c>
      <c r="G346" s="1335" t="str">
        <f t="shared" si="20"/>
        <v>43001</v>
      </c>
      <c r="H346" s="1336">
        <f t="shared" si="21"/>
        <v>6700</v>
      </c>
      <c r="I346" s="1336">
        <f t="shared" si="22"/>
        <v>6700</v>
      </c>
      <c r="J346" s="1337">
        <f t="shared" si="23"/>
        <v>0</v>
      </c>
    </row>
    <row r="347" spans="1:10" ht="15" x14ac:dyDescent="0.25">
      <c r="A347" s="1330">
        <v>430012504</v>
      </c>
      <c r="B347" s="1331" t="s">
        <v>7867</v>
      </c>
      <c r="C347" s="1331">
        <v>0</v>
      </c>
      <c r="D347" s="1333">
        <v>0</v>
      </c>
      <c r="E347" s="1334">
        <v>0</v>
      </c>
      <c r="F347" s="1331">
        <v>0</v>
      </c>
      <c r="G347" s="1335" t="str">
        <f t="shared" si="20"/>
        <v>43001</v>
      </c>
      <c r="H347" s="1336">
        <f t="shared" si="21"/>
        <v>6700</v>
      </c>
      <c r="I347" s="1336">
        <f t="shared" si="22"/>
        <v>6700</v>
      </c>
      <c r="J347" s="1337">
        <f t="shared" si="23"/>
        <v>0</v>
      </c>
    </row>
    <row r="348" spans="1:10" ht="15" x14ac:dyDescent="0.25">
      <c r="A348" s="1330">
        <v>430012900</v>
      </c>
      <c r="B348" s="1331" t="s">
        <v>7868</v>
      </c>
      <c r="C348" s="1331">
        <v>0</v>
      </c>
      <c r="D348" s="1333">
        <v>1500</v>
      </c>
      <c r="E348" s="1334">
        <v>1500</v>
      </c>
      <c r="F348" s="1331">
        <v>-1500</v>
      </c>
      <c r="G348" s="1335" t="str">
        <f t="shared" si="20"/>
        <v>43001</v>
      </c>
      <c r="H348" s="1336">
        <f t="shared" si="21"/>
        <v>6700</v>
      </c>
      <c r="I348" s="1336">
        <f t="shared" si="22"/>
        <v>6700</v>
      </c>
      <c r="J348" s="1337">
        <f t="shared" si="23"/>
        <v>0</v>
      </c>
    </row>
    <row r="349" spans="1:10" ht="15" x14ac:dyDescent="0.25">
      <c r="A349" s="1330">
        <v>430012901</v>
      </c>
      <c r="B349" s="1331" t="s">
        <v>7869</v>
      </c>
      <c r="C349" s="1331">
        <v>0</v>
      </c>
      <c r="D349" s="1333">
        <v>0</v>
      </c>
      <c r="E349" s="1334">
        <v>0</v>
      </c>
      <c r="F349" s="1331">
        <v>0</v>
      </c>
      <c r="G349" s="1335" t="str">
        <f t="shared" si="20"/>
        <v>43001</v>
      </c>
      <c r="H349" s="1336">
        <f t="shared" si="21"/>
        <v>6700</v>
      </c>
      <c r="I349" s="1336">
        <f t="shared" si="22"/>
        <v>6700</v>
      </c>
      <c r="J349" s="1337">
        <f t="shared" si="23"/>
        <v>0</v>
      </c>
    </row>
    <row r="350" spans="1:10" ht="15" x14ac:dyDescent="0.25">
      <c r="A350" s="1330">
        <v>430014610</v>
      </c>
      <c r="B350" s="1331" t="s">
        <v>3472</v>
      </c>
      <c r="C350" s="1331">
        <v>0</v>
      </c>
      <c r="D350" s="1333">
        <v>0</v>
      </c>
      <c r="E350" s="1334">
        <v>0</v>
      </c>
      <c r="F350" s="1331">
        <v>0</v>
      </c>
      <c r="G350" s="1335" t="str">
        <f t="shared" si="20"/>
        <v>43001</v>
      </c>
      <c r="H350" s="1336">
        <f t="shared" si="21"/>
        <v>6700</v>
      </c>
      <c r="I350" s="1336">
        <f t="shared" si="22"/>
        <v>6700</v>
      </c>
      <c r="J350" s="1337">
        <f t="shared" si="23"/>
        <v>0</v>
      </c>
    </row>
    <row r="351" spans="1:10" ht="15" x14ac:dyDescent="0.25">
      <c r="A351" s="1330">
        <v>430014618</v>
      </c>
      <c r="B351" s="1331" t="s">
        <v>3473</v>
      </c>
      <c r="C351" s="1332">
        <v>0</v>
      </c>
      <c r="D351" s="1333">
        <v>0</v>
      </c>
      <c r="E351" s="1334">
        <v>0</v>
      </c>
      <c r="F351" s="1331">
        <v>0</v>
      </c>
      <c r="G351" s="1335" t="str">
        <f t="shared" si="20"/>
        <v>43001</v>
      </c>
      <c r="H351" s="1336">
        <f t="shared" si="21"/>
        <v>6700</v>
      </c>
      <c r="I351" s="1336">
        <f t="shared" si="22"/>
        <v>6700</v>
      </c>
      <c r="J351" s="1337">
        <f t="shared" si="23"/>
        <v>0</v>
      </c>
    </row>
    <row r="352" spans="1:10" ht="15" x14ac:dyDescent="0.25">
      <c r="A352" s="1330">
        <v>430015304</v>
      </c>
      <c r="B352" s="1331" t="s">
        <v>7870</v>
      </c>
      <c r="C352" s="1331">
        <v>0</v>
      </c>
      <c r="D352" s="1333">
        <v>0</v>
      </c>
      <c r="E352" s="1334">
        <v>0</v>
      </c>
      <c r="F352" s="1331">
        <v>0</v>
      </c>
      <c r="G352" s="1335" t="str">
        <f t="shared" si="20"/>
        <v>43001</v>
      </c>
      <c r="H352" s="1336">
        <f t="shared" si="21"/>
        <v>6700</v>
      </c>
      <c r="I352" s="1336">
        <f t="shared" si="22"/>
        <v>6700</v>
      </c>
      <c r="J352" s="1337">
        <f t="shared" si="23"/>
        <v>0</v>
      </c>
    </row>
    <row r="353" spans="1:11" ht="15" x14ac:dyDescent="0.25">
      <c r="A353" s="1330">
        <v>430015309</v>
      </c>
      <c r="B353" s="1331" t="s">
        <v>7871</v>
      </c>
      <c r="C353" s="1331">
        <v>0</v>
      </c>
      <c r="D353" s="1333">
        <v>500</v>
      </c>
      <c r="E353" s="1334">
        <v>500</v>
      </c>
      <c r="F353" s="1331">
        <v>-500</v>
      </c>
      <c r="G353" s="1335" t="str">
        <f t="shared" si="20"/>
        <v>43001</v>
      </c>
      <c r="H353" s="1336">
        <f t="shared" si="21"/>
        <v>6700</v>
      </c>
      <c r="I353" s="1336">
        <f t="shared" si="22"/>
        <v>6700</v>
      </c>
      <c r="J353" s="1337">
        <f t="shared" si="23"/>
        <v>0</v>
      </c>
    </row>
    <row r="354" spans="1:11" ht="15" x14ac:dyDescent="0.25">
      <c r="A354" s="1330">
        <v>430015326</v>
      </c>
      <c r="B354" s="1331" t="s">
        <v>7872</v>
      </c>
      <c r="C354" s="1331">
        <v>0</v>
      </c>
      <c r="D354" s="1333">
        <v>0</v>
      </c>
      <c r="E354" s="1334">
        <v>0</v>
      </c>
      <c r="F354" s="1331">
        <v>0</v>
      </c>
      <c r="G354" s="1335" t="str">
        <f t="shared" si="20"/>
        <v>43001</v>
      </c>
      <c r="H354" s="1336">
        <f t="shared" si="21"/>
        <v>6700</v>
      </c>
      <c r="I354" s="1336">
        <f t="shared" si="22"/>
        <v>6700</v>
      </c>
      <c r="J354" s="1337">
        <f t="shared" si="23"/>
        <v>0</v>
      </c>
    </row>
    <row r="355" spans="1:11" ht="15" x14ac:dyDescent="0.25">
      <c r="A355" s="1330">
        <v>430015327</v>
      </c>
      <c r="B355" s="1331" t="s">
        <v>7873</v>
      </c>
      <c r="C355" s="1331">
        <v>0</v>
      </c>
      <c r="D355" s="1333">
        <v>4800</v>
      </c>
      <c r="E355" s="1334">
        <v>4800</v>
      </c>
      <c r="F355" s="1331">
        <v>-4800</v>
      </c>
      <c r="G355" s="1335" t="str">
        <f t="shared" si="20"/>
        <v>43001</v>
      </c>
      <c r="H355" s="1336">
        <f t="shared" si="21"/>
        <v>6700</v>
      </c>
      <c r="I355" s="1336">
        <f t="shared" si="22"/>
        <v>6700</v>
      </c>
      <c r="J355" s="1337">
        <f t="shared" si="23"/>
        <v>0</v>
      </c>
    </row>
    <row r="356" spans="1:11" ht="15" x14ac:dyDescent="0.25">
      <c r="A356" s="1330">
        <v>430015328</v>
      </c>
      <c r="B356" s="1331" t="s">
        <v>7874</v>
      </c>
      <c r="C356" s="1331">
        <v>0</v>
      </c>
      <c r="D356" s="1333">
        <v>0</v>
      </c>
      <c r="E356" s="1334">
        <v>0</v>
      </c>
      <c r="F356" s="1331">
        <v>0</v>
      </c>
      <c r="G356" s="1335" t="str">
        <f t="shared" si="20"/>
        <v>43001</v>
      </c>
      <c r="H356" s="1336">
        <f t="shared" si="21"/>
        <v>6700</v>
      </c>
      <c r="I356" s="1336">
        <f t="shared" si="22"/>
        <v>6700</v>
      </c>
      <c r="J356" s="1337">
        <f t="shared" si="23"/>
        <v>0</v>
      </c>
    </row>
    <row r="357" spans="1:11" ht="15" x14ac:dyDescent="0.25">
      <c r="A357" s="1330">
        <v>430015329</v>
      </c>
      <c r="B357" s="1331" t="s">
        <v>7875</v>
      </c>
      <c r="C357" s="1331">
        <v>0</v>
      </c>
      <c r="D357" s="1333">
        <v>0</v>
      </c>
      <c r="E357" s="1334">
        <v>0</v>
      </c>
      <c r="F357" s="1331">
        <v>0</v>
      </c>
      <c r="G357" s="1335" t="str">
        <f t="shared" si="20"/>
        <v>43001</v>
      </c>
      <c r="H357" s="1336">
        <f t="shared" si="21"/>
        <v>6700</v>
      </c>
      <c r="I357" s="1336">
        <f t="shared" si="22"/>
        <v>6700</v>
      </c>
      <c r="J357" s="1337">
        <f t="shared" si="23"/>
        <v>0</v>
      </c>
    </row>
    <row r="358" spans="1:11" ht="15" x14ac:dyDescent="0.25">
      <c r="A358" s="1330">
        <v>430015330</v>
      </c>
      <c r="B358" s="1331" t="s">
        <v>7876</v>
      </c>
      <c r="C358" s="1331">
        <v>0</v>
      </c>
      <c r="D358" s="1333">
        <v>0</v>
      </c>
      <c r="E358" s="1334">
        <v>0</v>
      </c>
      <c r="F358" s="1331">
        <v>0</v>
      </c>
      <c r="G358" s="1335" t="str">
        <f t="shared" si="20"/>
        <v>43001</v>
      </c>
      <c r="H358" s="1336">
        <f t="shared" si="21"/>
        <v>6700</v>
      </c>
      <c r="I358" s="1336">
        <f t="shared" si="22"/>
        <v>6700</v>
      </c>
      <c r="J358" s="1337">
        <f t="shared" si="23"/>
        <v>0</v>
      </c>
      <c r="K358" s="1338"/>
    </row>
    <row r="359" spans="1:11" ht="15" x14ac:dyDescent="0.25">
      <c r="A359" s="1330">
        <v>430015331</v>
      </c>
      <c r="B359" s="1331" t="s">
        <v>7877</v>
      </c>
      <c r="C359" s="1331">
        <v>0</v>
      </c>
      <c r="D359" s="1333">
        <v>0</v>
      </c>
      <c r="E359" s="1334">
        <v>0</v>
      </c>
      <c r="F359" s="1331">
        <v>0</v>
      </c>
      <c r="G359" s="1335" t="str">
        <f t="shared" si="20"/>
        <v>43001</v>
      </c>
      <c r="H359" s="1336">
        <f t="shared" si="21"/>
        <v>6700</v>
      </c>
      <c r="I359" s="1336">
        <f t="shared" si="22"/>
        <v>6700</v>
      </c>
      <c r="J359" s="1337">
        <f t="shared" si="23"/>
        <v>0</v>
      </c>
      <c r="K359" s="1338"/>
    </row>
    <row r="360" spans="1:11" ht="15" x14ac:dyDescent="0.25">
      <c r="A360" s="1330">
        <v>430015332</v>
      </c>
      <c r="B360" s="1331" t="s">
        <v>7878</v>
      </c>
      <c r="C360" s="1331">
        <v>0</v>
      </c>
      <c r="D360" s="1333">
        <v>0</v>
      </c>
      <c r="E360" s="1334">
        <v>0</v>
      </c>
      <c r="F360" s="1331">
        <v>0</v>
      </c>
      <c r="G360" s="1335" t="str">
        <f t="shared" si="20"/>
        <v>43001</v>
      </c>
      <c r="H360" s="1336">
        <f t="shared" si="21"/>
        <v>6700</v>
      </c>
      <c r="I360" s="1336">
        <f t="shared" si="22"/>
        <v>6700</v>
      </c>
      <c r="J360" s="1337">
        <f t="shared" si="23"/>
        <v>0</v>
      </c>
      <c r="K360" s="1338"/>
    </row>
    <row r="361" spans="1:11" ht="15" x14ac:dyDescent="0.25">
      <c r="A361" s="1330">
        <v>430015333</v>
      </c>
      <c r="B361" s="1331" t="s">
        <v>7879</v>
      </c>
      <c r="C361" s="1332">
        <v>0</v>
      </c>
      <c r="D361" s="1333">
        <v>0</v>
      </c>
      <c r="E361" s="1334">
        <v>0</v>
      </c>
      <c r="F361" s="1331">
        <v>0</v>
      </c>
      <c r="G361" s="1335" t="str">
        <f t="shared" si="20"/>
        <v>43001</v>
      </c>
      <c r="H361" s="1336">
        <f t="shared" si="21"/>
        <v>6700</v>
      </c>
      <c r="I361" s="1336">
        <f t="shared" si="22"/>
        <v>6700</v>
      </c>
      <c r="J361" s="1337">
        <f t="shared" si="23"/>
        <v>0</v>
      </c>
      <c r="K361" s="1338"/>
    </row>
    <row r="362" spans="1:11" ht="15" x14ac:dyDescent="0.25">
      <c r="A362" s="1330">
        <v>430015334</v>
      </c>
      <c r="B362" s="1331" t="s">
        <v>7880</v>
      </c>
      <c r="C362" s="1331">
        <v>0</v>
      </c>
      <c r="D362" s="1333">
        <v>0</v>
      </c>
      <c r="E362" s="1334">
        <v>0</v>
      </c>
      <c r="F362" s="1331">
        <v>0</v>
      </c>
      <c r="G362" s="1335" t="str">
        <f t="shared" si="20"/>
        <v>43001</v>
      </c>
      <c r="H362" s="1336">
        <f t="shared" si="21"/>
        <v>6700</v>
      </c>
      <c r="I362" s="1336">
        <f t="shared" si="22"/>
        <v>6700</v>
      </c>
      <c r="J362" s="1337">
        <f t="shared" si="23"/>
        <v>0</v>
      </c>
      <c r="K362" s="1338"/>
    </row>
    <row r="363" spans="1:11" ht="15" x14ac:dyDescent="0.25">
      <c r="A363" s="1330">
        <v>430015335</v>
      </c>
      <c r="B363" s="1331" t="s">
        <v>7881</v>
      </c>
      <c r="C363" s="1331">
        <v>0</v>
      </c>
      <c r="D363" s="1333">
        <v>200</v>
      </c>
      <c r="E363" s="1334">
        <v>200</v>
      </c>
      <c r="F363" s="1331">
        <v>-200</v>
      </c>
      <c r="G363" s="1335" t="str">
        <f t="shared" si="20"/>
        <v>43001</v>
      </c>
      <c r="H363" s="1336">
        <f t="shared" si="21"/>
        <v>6700</v>
      </c>
      <c r="I363" s="1336">
        <f t="shared" si="22"/>
        <v>6700</v>
      </c>
      <c r="J363" s="1337">
        <f t="shared" si="23"/>
        <v>0</v>
      </c>
      <c r="K363" s="1338"/>
    </row>
    <row r="364" spans="1:11" ht="15" x14ac:dyDescent="0.25">
      <c r="A364" s="1330">
        <v>430015540</v>
      </c>
      <c r="B364" s="1331" t="s">
        <v>7882</v>
      </c>
      <c r="C364" s="1331">
        <v>0</v>
      </c>
      <c r="D364" s="1333">
        <v>0</v>
      </c>
      <c r="E364" s="1334">
        <v>0</v>
      </c>
      <c r="F364" s="1331">
        <v>0</v>
      </c>
      <c r="G364" s="1335" t="str">
        <f t="shared" si="20"/>
        <v>43001</v>
      </c>
      <c r="H364" s="1336">
        <f t="shared" si="21"/>
        <v>6700</v>
      </c>
      <c r="I364" s="1336">
        <f t="shared" si="22"/>
        <v>6700</v>
      </c>
      <c r="J364" s="1337">
        <f t="shared" si="23"/>
        <v>0</v>
      </c>
      <c r="K364" s="1338"/>
    </row>
    <row r="365" spans="1:11" ht="15" x14ac:dyDescent="0.25">
      <c r="A365" s="1330">
        <v>430015549</v>
      </c>
      <c r="B365" s="1331" t="s">
        <v>7883</v>
      </c>
      <c r="C365" s="1331">
        <v>0</v>
      </c>
      <c r="D365" s="1333">
        <v>0</v>
      </c>
      <c r="E365" s="1334">
        <v>0</v>
      </c>
      <c r="F365" s="1331">
        <v>0</v>
      </c>
      <c r="G365" s="1335" t="str">
        <f t="shared" si="20"/>
        <v>43001</v>
      </c>
      <c r="H365" s="1336">
        <f t="shared" si="21"/>
        <v>6700</v>
      </c>
      <c r="I365" s="1336">
        <f t="shared" si="22"/>
        <v>6700</v>
      </c>
      <c r="J365" s="1337">
        <f t="shared" si="23"/>
        <v>0</v>
      </c>
      <c r="K365" s="1338"/>
    </row>
    <row r="366" spans="1:11" ht="15" x14ac:dyDescent="0.25">
      <c r="A366" s="1330">
        <v>430015550</v>
      </c>
      <c r="B366" s="1331" t="s">
        <v>7884</v>
      </c>
      <c r="C366" s="1331">
        <v>0</v>
      </c>
      <c r="D366" s="1333">
        <v>0</v>
      </c>
      <c r="E366" s="1334">
        <v>0</v>
      </c>
      <c r="F366" s="1331">
        <v>0</v>
      </c>
      <c r="G366" s="1335" t="str">
        <f t="shared" si="20"/>
        <v>43001</v>
      </c>
      <c r="H366" s="1336">
        <f t="shared" si="21"/>
        <v>6700</v>
      </c>
      <c r="I366" s="1336">
        <f t="shared" si="22"/>
        <v>6700</v>
      </c>
      <c r="J366" s="1337">
        <f t="shared" si="23"/>
        <v>0</v>
      </c>
      <c r="K366" s="1338"/>
    </row>
    <row r="367" spans="1:11" ht="15" x14ac:dyDescent="0.25">
      <c r="A367" s="1330">
        <v>430019051</v>
      </c>
      <c r="B367" s="1331" t="s">
        <v>7885</v>
      </c>
      <c r="C367" s="1331">
        <v>0</v>
      </c>
      <c r="D367" s="1333">
        <v>0</v>
      </c>
      <c r="E367" s="1334">
        <v>0</v>
      </c>
      <c r="F367" s="1331">
        <v>0</v>
      </c>
      <c r="G367" s="1335" t="str">
        <f t="shared" si="20"/>
        <v>43001</v>
      </c>
      <c r="H367" s="1336">
        <f t="shared" si="21"/>
        <v>6700</v>
      </c>
      <c r="I367" s="1336">
        <f t="shared" si="22"/>
        <v>6700</v>
      </c>
      <c r="J367" s="1337">
        <f t="shared" si="23"/>
        <v>0</v>
      </c>
      <c r="K367" s="1338"/>
    </row>
    <row r="368" spans="1:11" ht="15" x14ac:dyDescent="0.25">
      <c r="A368" s="1330">
        <v>430019053</v>
      </c>
      <c r="B368" s="1331" t="s">
        <v>3490</v>
      </c>
      <c r="C368" s="1331">
        <v>0</v>
      </c>
      <c r="D368" s="1333">
        <v>0</v>
      </c>
      <c r="E368" s="1334">
        <v>0</v>
      </c>
      <c r="F368" s="1331">
        <v>0</v>
      </c>
      <c r="G368" s="1335" t="str">
        <f t="shared" si="20"/>
        <v>43001</v>
      </c>
      <c r="H368" s="1336">
        <f t="shared" si="21"/>
        <v>6700</v>
      </c>
      <c r="I368" s="1336">
        <f t="shared" si="22"/>
        <v>6700</v>
      </c>
      <c r="J368" s="1337">
        <f t="shared" si="23"/>
        <v>0</v>
      </c>
      <c r="K368" s="1338"/>
    </row>
    <row r="369" spans="1:11" ht="15" x14ac:dyDescent="0.25">
      <c r="A369" s="1330">
        <v>430019054</v>
      </c>
      <c r="B369" s="1331" t="s">
        <v>7886</v>
      </c>
      <c r="C369" s="1331">
        <v>0</v>
      </c>
      <c r="D369" s="1333">
        <v>0</v>
      </c>
      <c r="E369" s="1334">
        <v>0</v>
      </c>
      <c r="F369" s="1331">
        <v>0</v>
      </c>
      <c r="G369" s="1335" t="str">
        <f t="shared" si="20"/>
        <v>43001</v>
      </c>
      <c r="H369" s="1336">
        <f t="shared" si="21"/>
        <v>6700</v>
      </c>
      <c r="I369" s="1336">
        <f t="shared" si="22"/>
        <v>6700</v>
      </c>
      <c r="J369" s="1337">
        <f t="shared" si="23"/>
        <v>0</v>
      </c>
      <c r="K369" s="1338"/>
    </row>
    <row r="370" spans="1:11" ht="15" x14ac:dyDescent="0.25">
      <c r="A370" s="1330">
        <v>430019056</v>
      </c>
      <c r="B370" s="1331" t="s">
        <v>7887</v>
      </c>
      <c r="C370" s="1331">
        <v>0</v>
      </c>
      <c r="D370" s="1333">
        <v>0</v>
      </c>
      <c r="E370" s="1334">
        <v>0</v>
      </c>
      <c r="F370" s="1331">
        <v>0</v>
      </c>
      <c r="G370" s="1335" t="str">
        <f t="shared" si="20"/>
        <v>43001</v>
      </c>
      <c r="H370" s="1336">
        <f t="shared" si="21"/>
        <v>6700</v>
      </c>
      <c r="I370" s="1336">
        <f t="shared" si="22"/>
        <v>6700</v>
      </c>
      <c r="J370" s="1337">
        <f t="shared" si="23"/>
        <v>0</v>
      </c>
      <c r="K370" s="1338"/>
    </row>
    <row r="371" spans="1:11" ht="15" x14ac:dyDescent="0.25">
      <c r="A371" s="1330">
        <v>430019200</v>
      </c>
      <c r="B371" s="1331" t="s">
        <v>7888</v>
      </c>
      <c r="C371" s="1331">
        <v>0</v>
      </c>
      <c r="D371" s="1333">
        <v>0</v>
      </c>
      <c r="E371" s="1334">
        <v>0</v>
      </c>
      <c r="F371" s="1331">
        <v>0</v>
      </c>
      <c r="G371" s="1335" t="str">
        <f t="shared" si="20"/>
        <v>43001</v>
      </c>
      <c r="H371" s="1336">
        <f t="shared" si="21"/>
        <v>6700</v>
      </c>
      <c r="I371" s="1336">
        <f t="shared" si="22"/>
        <v>6700</v>
      </c>
      <c r="J371" s="1337">
        <f t="shared" si="23"/>
        <v>0</v>
      </c>
      <c r="K371" s="1338"/>
    </row>
    <row r="372" spans="1:11" ht="15" x14ac:dyDescent="0.25">
      <c r="A372" s="1330">
        <v>430019643</v>
      </c>
      <c r="B372" s="1331" t="s">
        <v>7889</v>
      </c>
      <c r="C372" s="1331">
        <v>0</v>
      </c>
      <c r="D372" s="1333">
        <v>0</v>
      </c>
      <c r="E372" s="1334">
        <v>0</v>
      </c>
      <c r="F372" s="1331">
        <v>0</v>
      </c>
      <c r="G372" s="1335" t="str">
        <f t="shared" si="20"/>
        <v>43001</v>
      </c>
      <c r="H372" s="1336">
        <f t="shared" si="21"/>
        <v>6700</v>
      </c>
      <c r="I372" s="1336">
        <f t="shared" si="22"/>
        <v>6700</v>
      </c>
      <c r="J372" s="1337">
        <f t="shared" si="23"/>
        <v>0</v>
      </c>
      <c r="K372" s="1338"/>
    </row>
    <row r="373" spans="1:11" ht="15" x14ac:dyDescent="0.25">
      <c r="A373" s="1330">
        <v>430019646</v>
      </c>
      <c r="B373" s="1331" t="s">
        <v>7890</v>
      </c>
      <c r="C373" s="1331">
        <v>0</v>
      </c>
      <c r="D373" s="1333">
        <v>-300</v>
      </c>
      <c r="E373" s="1334">
        <v>-300</v>
      </c>
      <c r="F373" s="1331">
        <v>300</v>
      </c>
      <c r="G373" s="1335" t="str">
        <f t="shared" si="20"/>
        <v>43001</v>
      </c>
      <c r="H373" s="1336">
        <f t="shared" si="21"/>
        <v>6700</v>
      </c>
      <c r="I373" s="1336">
        <f t="shared" si="22"/>
        <v>6700</v>
      </c>
      <c r="J373" s="1337">
        <f t="shared" si="23"/>
        <v>0</v>
      </c>
      <c r="K373" s="1338"/>
    </row>
    <row r="374" spans="1:11" ht="15" x14ac:dyDescent="0.25">
      <c r="A374" s="1330">
        <v>430019805</v>
      </c>
      <c r="B374" s="1331" t="s">
        <v>7891</v>
      </c>
      <c r="C374" s="1331">
        <v>0</v>
      </c>
      <c r="D374" s="1333">
        <v>0</v>
      </c>
      <c r="E374" s="1334">
        <v>0</v>
      </c>
      <c r="F374" s="1331">
        <v>0</v>
      </c>
      <c r="G374" s="1335" t="str">
        <f t="shared" si="20"/>
        <v>43001</v>
      </c>
      <c r="H374" s="1336">
        <f t="shared" si="21"/>
        <v>6700</v>
      </c>
      <c r="I374" s="1336">
        <f t="shared" si="22"/>
        <v>6700</v>
      </c>
      <c r="J374" s="1337">
        <f t="shared" si="23"/>
        <v>0</v>
      </c>
      <c r="K374" s="1338"/>
    </row>
    <row r="376" spans="1:11" x14ac:dyDescent="0.2">
      <c r="A376" s="1339">
        <f>COUNT(A7:A375)</f>
        <v>367</v>
      </c>
      <c r="D376" s="1312">
        <f>SUM(D8:D375)</f>
        <v>-120234</v>
      </c>
      <c r="E376" s="1312">
        <f>SUM(E8:E375)</f>
        <v>-120234</v>
      </c>
      <c r="J376" s="1313">
        <f>SUM(J8:J375)</f>
        <v>0</v>
      </c>
    </row>
  </sheetData>
  <autoFilter ref="A7:J372"/>
  <mergeCells count="1">
    <mergeCell ref="H5:I5"/>
  </mergeCells>
  <pageMargins left="0.74803149606299213" right="0.74803149606299213" top="0" bottom="0" header="0.51181102362204722" footer="0.51181102362204722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376"/>
  <sheetViews>
    <sheetView zoomScale="80" zoomScaleNormal="80" workbookViewId="0">
      <pane ySplit="7" topLeftCell="A357" activePane="bottomLeft" state="frozen"/>
      <selection activeCell="K19" sqref="K19"/>
      <selection pane="bottomLeft" activeCell="K19" sqref="K19"/>
    </sheetView>
  </sheetViews>
  <sheetFormatPr defaultColWidth="9.140625" defaultRowHeight="12.75" x14ac:dyDescent="0.2"/>
  <cols>
    <col min="1" max="1" width="11.5703125" style="1280" customWidth="1"/>
    <col min="2" max="2" width="40.7109375" style="1281" customWidth="1"/>
    <col min="3" max="4" width="12.7109375" style="1315" customWidth="1"/>
    <col min="5" max="6" width="12.7109375" style="1281" customWidth="1"/>
    <col min="7" max="7" width="10.140625" style="1281" customWidth="1"/>
    <col min="8" max="9" width="12.7109375" style="1277" customWidth="1"/>
    <col min="10" max="16384" width="9.140625" style="1281"/>
  </cols>
  <sheetData>
    <row r="1" spans="1:11" ht="12" customHeight="1" x14ac:dyDescent="0.2"/>
    <row r="2" spans="1:11" ht="12" customHeight="1" x14ac:dyDescent="0.3">
      <c r="A2" s="1282" t="s">
        <v>10</v>
      </c>
      <c r="B2" s="1341" t="s">
        <v>7904</v>
      </c>
      <c r="C2" s="1279"/>
      <c r="D2" s="1279"/>
      <c r="E2" s="1277"/>
      <c r="F2" s="1278"/>
      <c r="G2" s="1278"/>
      <c r="H2" s="1280"/>
      <c r="I2" s="1280"/>
    </row>
    <row r="3" spans="1:11" ht="12" customHeight="1" x14ac:dyDescent="0.3">
      <c r="A3" s="1282" t="s">
        <v>7591</v>
      </c>
      <c r="B3" s="1289" t="s">
        <v>7592</v>
      </c>
      <c r="C3" s="1279"/>
      <c r="D3" s="1279"/>
      <c r="E3" s="1277"/>
      <c r="F3" s="1278"/>
      <c r="G3" s="1278"/>
      <c r="H3" s="1280"/>
      <c r="I3" s="1280"/>
    </row>
    <row r="4" spans="1:11" ht="12" customHeight="1" x14ac:dyDescent="0.3">
      <c r="A4" s="1282" t="s">
        <v>13</v>
      </c>
      <c r="B4" s="1290">
        <v>44123</v>
      </c>
      <c r="C4" s="1279"/>
      <c r="D4" s="1279"/>
      <c r="E4" s="1277"/>
      <c r="F4" s="1278"/>
      <c r="G4" s="1278"/>
      <c r="H4" s="1280"/>
      <c r="I4" s="1280"/>
    </row>
    <row r="5" spans="1:11" ht="12" customHeight="1" x14ac:dyDescent="0.3">
      <c r="A5" s="1282" t="s">
        <v>14</v>
      </c>
      <c r="B5" s="1291">
        <v>0.54583333333333328</v>
      </c>
      <c r="C5" s="1342"/>
      <c r="D5" s="1279"/>
      <c r="E5" s="1277"/>
      <c r="F5" s="1278"/>
      <c r="G5" s="1278"/>
      <c r="H5" s="2021" t="s">
        <v>7895</v>
      </c>
      <c r="I5" s="2021"/>
    </row>
    <row r="6" spans="1:11" ht="12" customHeight="1" x14ac:dyDescent="0.3">
      <c r="A6" s="1277"/>
      <c r="B6" s="1278"/>
      <c r="C6" s="1343"/>
      <c r="D6" s="1279"/>
      <c r="E6" s="1277"/>
      <c r="F6" s="1278"/>
      <c r="G6" s="1278"/>
      <c r="H6" s="1344" t="s">
        <v>7898</v>
      </c>
      <c r="I6" s="1344" t="s">
        <v>7905</v>
      </c>
    </row>
    <row r="7" spans="1:11" ht="60" customHeight="1" x14ac:dyDescent="0.3">
      <c r="A7" s="1297" t="s">
        <v>7593</v>
      </c>
      <c r="B7" s="302" t="s">
        <v>7594</v>
      </c>
      <c r="C7" s="1345" t="s">
        <v>7906</v>
      </c>
      <c r="D7" s="1301" t="s">
        <v>7907</v>
      </c>
      <c r="E7" s="1300" t="s">
        <v>7908</v>
      </c>
      <c r="F7" s="1301" t="s">
        <v>7909</v>
      </c>
      <c r="G7" s="1302" t="s">
        <v>7910</v>
      </c>
      <c r="H7" s="1346" t="s">
        <v>7911</v>
      </c>
      <c r="I7" s="1347" t="s">
        <v>7912</v>
      </c>
      <c r="J7" s="302"/>
      <c r="K7" s="302"/>
    </row>
    <row r="8" spans="1:11" ht="15" x14ac:dyDescent="0.25">
      <c r="A8" s="1330">
        <v>141010100</v>
      </c>
      <c r="B8" s="1331" t="s">
        <v>6414</v>
      </c>
      <c r="C8" s="1348">
        <v>0</v>
      </c>
      <c r="D8" s="1349">
        <v>17650</v>
      </c>
      <c r="E8" s="1349">
        <v>17650</v>
      </c>
      <c r="F8" s="1331">
        <v>-17650</v>
      </c>
      <c r="G8" s="1350" t="str">
        <f t="shared" ref="G8:G71" si="0">LEFT(A8,5)</f>
        <v>14101</v>
      </c>
      <c r="H8" s="1336">
        <f t="shared" ref="H8:H71" si="1">SUMIF(G:G,G8,E:E)</f>
        <v>25133</v>
      </c>
      <c r="I8" s="1336">
        <f t="shared" ref="I8:I71" si="2">SUMIF(G:G,G8,C:C)</f>
        <v>4615</v>
      </c>
    </row>
    <row r="9" spans="1:11" ht="15" x14ac:dyDescent="0.25">
      <c r="A9" s="1330">
        <v>141010101</v>
      </c>
      <c r="B9" s="1331" t="s">
        <v>7602</v>
      </c>
      <c r="C9" s="1348">
        <v>0</v>
      </c>
      <c r="D9" s="1349">
        <v>0</v>
      </c>
      <c r="E9" s="1349">
        <v>0</v>
      </c>
      <c r="F9" s="1331">
        <v>0</v>
      </c>
      <c r="G9" s="1350" t="str">
        <f t="shared" si="0"/>
        <v>14101</v>
      </c>
      <c r="H9" s="1336">
        <f t="shared" si="1"/>
        <v>25133</v>
      </c>
      <c r="I9" s="1336">
        <f t="shared" si="2"/>
        <v>4615</v>
      </c>
    </row>
    <row r="10" spans="1:11" ht="15" x14ac:dyDescent="0.25">
      <c r="A10" s="1330">
        <v>141010102</v>
      </c>
      <c r="B10" s="1331" t="s">
        <v>7603</v>
      </c>
      <c r="C10" s="1348">
        <v>0</v>
      </c>
      <c r="D10" s="1349">
        <v>0</v>
      </c>
      <c r="E10" s="1349">
        <v>0</v>
      </c>
      <c r="F10" s="1331">
        <v>0</v>
      </c>
      <c r="G10" s="1350" t="str">
        <f t="shared" si="0"/>
        <v>14101</v>
      </c>
      <c r="H10" s="1336">
        <f t="shared" si="1"/>
        <v>25133</v>
      </c>
      <c r="I10" s="1336">
        <f t="shared" si="2"/>
        <v>4615</v>
      </c>
    </row>
    <row r="11" spans="1:11" ht="15" x14ac:dyDescent="0.25">
      <c r="A11" s="1330">
        <v>141010103</v>
      </c>
      <c r="B11" s="1331" t="s">
        <v>7604</v>
      </c>
      <c r="C11" s="1348">
        <v>0</v>
      </c>
      <c r="D11" s="1349">
        <v>0</v>
      </c>
      <c r="E11" s="1349">
        <v>0</v>
      </c>
      <c r="F11" s="1331">
        <v>0</v>
      </c>
      <c r="G11" s="1350" t="str">
        <f t="shared" si="0"/>
        <v>14101</v>
      </c>
      <c r="H11" s="1336">
        <f t="shared" si="1"/>
        <v>25133</v>
      </c>
      <c r="I11" s="1336">
        <f t="shared" si="2"/>
        <v>4615</v>
      </c>
    </row>
    <row r="12" spans="1:11" ht="15" x14ac:dyDescent="0.25">
      <c r="A12" s="1330">
        <v>141010110</v>
      </c>
      <c r="B12" s="1331" t="s">
        <v>7605</v>
      </c>
      <c r="C12" s="1348">
        <v>0</v>
      </c>
      <c r="D12" s="1349">
        <v>0</v>
      </c>
      <c r="E12" s="1349">
        <v>0</v>
      </c>
      <c r="F12" s="1331">
        <v>0</v>
      </c>
      <c r="G12" s="1350" t="str">
        <f t="shared" si="0"/>
        <v>14101</v>
      </c>
      <c r="H12" s="1336">
        <f t="shared" si="1"/>
        <v>25133</v>
      </c>
      <c r="I12" s="1336">
        <f t="shared" si="2"/>
        <v>4615</v>
      </c>
    </row>
    <row r="13" spans="1:11" ht="15" x14ac:dyDescent="0.25">
      <c r="A13" s="1330">
        <v>141010120</v>
      </c>
      <c r="B13" s="1331" t="s">
        <v>7606</v>
      </c>
      <c r="C13" s="1348">
        <v>0</v>
      </c>
      <c r="D13" s="1349">
        <v>0</v>
      </c>
      <c r="E13" s="1349">
        <v>0</v>
      </c>
      <c r="F13" s="1331">
        <v>0</v>
      </c>
      <c r="G13" s="1350" t="str">
        <f t="shared" si="0"/>
        <v>14101</v>
      </c>
      <c r="H13" s="1336">
        <f t="shared" si="1"/>
        <v>25133</v>
      </c>
      <c r="I13" s="1336">
        <f t="shared" si="2"/>
        <v>4615</v>
      </c>
    </row>
    <row r="14" spans="1:11" ht="15" x14ac:dyDescent="0.25">
      <c r="A14" s="1330">
        <v>141010150</v>
      </c>
      <c r="B14" s="1331" t="s">
        <v>7607</v>
      </c>
      <c r="C14" s="1348">
        <v>0</v>
      </c>
      <c r="D14" s="1349">
        <v>0</v>
      </c>
      <c r="E14" s="1349">
        <v>0</v>
      </c>
      <c r="F14" s="1331">
        <v>0</v>
      </c>
      <c r="G14" s="1350" t="str">
        <f t="shared" si="0"/>
        <v>14101</v>
      </c>
      <c r="H14" s="1336">
        <f t="shared" si="1"/>
        <v>25133</v>
      </c>
      <c r="I14" s="1336">
        <f t="shared" si="2"/>
        <v>4615</v>
      </c>
    </row>
    <row r="15" spans="1:11" ht="15" x14ac:dyDescent="0.25">
      <c r="A15" s="1330">
        <v>141010200</v>
      </c>
      <c r="B15" s="1331" t="s">
        <v>7608</v>
      </c>
      <c r="C15" s="1348">
        <v>0</v>
      </c>
      <c r="D15" s="1349">
        <v>0</v>
      </c>
      <c r="E15" s="1349">
        <v>0</v>
      </c>
      <c r="F15" s="1331">
        <v>0</v>
      </c>
      <c r="G15" s="1350" t="str">
        <f t="shared" si="0"/>
        <v>14101</v>
      </c>
      <c r="H15" s="1336">
        <f t="shared" si="1"/>
        <v>25133</v>
      </c>
      <c r="I15" s="1336">
        <f t="shared" si="2"/>
        <v>4615</v>
      </c>
    </row>
    <row r="16" spans="1:11" ht="15" x14ac:dyDescent="0.25">
      <c r="A16" s="1330">
        <v>141010700</v>
      </c>
      <c r="B16" s="1331" t="s">
        <v>7609</v>
      </c>
      <c r="C16" s="1348">
        <v>0</v>
      </c>
      <c r="D16" s="1349">
        <v>0</v>
      </c>
      <c r="E16" s="1349">
        <v>0</v>
      </c>
      <c r="F16" s="1331">
        <v>0</v>
      </c>
      <c r="G16" s="1350" t="str">
        <f t="shared" si="0"/>
        <v>14101</v>
      </c>
      <c r="H16" s="1336">
        <f t="shared" si="1"/>
        <v>25133</v>
      </c>
      <c r="I16" s="1336">
        <f t="shared" si="2"/>
        <v>4615</v>
      </c>
    </row>
    <row r="17" spans="1:9" ht="15" x14ac:dyDescent="0.25">
      <c r="A17" s="1330">
        <v>141010930</v>
      </c>
      <c r="B17" s="1331" t="s">
        <v>6416</v>
      </c>
      <c r="C17" s="1348">
        <v>0</v>
      </c>
      <c r="D17" s="1349">
        <v>-1967</v>
      </c>
      <c r="E17" s="1349">
        <v>-1967</v>
      </c>
      <c r="F17" s="1331">
        <v>1967</v>
      </c>
      <c r="G17" s="1350" t="str">
        <f t="shared" si="0"/>
        <v>14101</v>
      </c>
      <c r="H17" s="1336">
        <f t="shared" si="1"/>
        <v>25133</v>
      </c>
      <c r="I17" s="1336">
        <f t="shared" si="2"/>
        <v>4615</v>
      </c>
    </row>
    <row r="18" spans="1:9" ht="15" x14ac:dyDescent="0.25">
      <c r="A18" s="1330">
        <v>141010981</v>
      </c>
      <c r="B18" s="1331" t="s">
        <v>7610</v>
      </c>
      <c r="C18" s="1348">
        <v>0</v>
      </c>
      <c r="D18" s="1349">
        <v>0</v>
      </c>
      <c r="E18" s="1349">
        <v>0</v>
      </c>
      <c r="F18" s="1331">
        <v>0</v>
      </c>
      <c r="G18" s="1350" t="str">
        <f t="shared" si="0"/>
        <v>14101</v>
      </c>
      <c r="H18" s="1336">
        <f t="shared" si="1"/>
        <v>25133</v>
      </c>
      <c r="I18" s="1336">
        <f t="shared" si="2"/>
        <v>4615</v>
      </c>
    </row>
    <row r="19" spans="1:9" ht="15" x14ac:dyDescent="0.25">
      <c r="A19" s="1330">
        <v>141012000</v>
      </c>
      <c r="B19" s="1331" t="s">
        <v>7611</v>
      </c>
      <c r="C19" s="1348">
        <v>0</v>
      </c>
      <c r="D19" s="1349">
        <v>0</v>
      </c>
      <c r="E19" s="1349">
        <v>0</v>
      </c>
      <c r="F19" s="1331">
        <v>0</v>
      </c>
      <c r="G19" s="1350" t="str">
        <f t="shared" si="0"/>
        <v>14101</v>
      </c>
      <c r="H19" s="1336">
        <f t="shared" si="1"/>
        <v>25133</v>
      </c>
      <c r="I19" s="1336">
        <f t="shared" si="2"/>
        <v>4615</v>
      </c>
    </row>
    <row r="20" spans="1:9" ht="15" x14ac:dyDescent="0.25">
      <c r="A20" s="1330">
        <v>141012004</v>
      </c>
      <c r="B20" s="1331" t="s">
        <v>7612</v>
      </c>
      <c r="C20" s="1348">
        <v>0</v>
      </c>
      <c r="D20" s="1349">
        <v>0</v>
      </c>
      <c r="E20" s="1349">
        <v>0</v>
      </c>
      <c r="F20" s="1331">
        <v>0</v>
      </c>
      <c r="G20" s="1350" t="str">
        <f t="shared" si="0"/>
        <v>14101</v>
      </c>
      <c r="H20" s="1336">
        <f t="shared" si="1"/>
        <v>25133</v>
      </c>
      <c r="I20" s="1336">
        <f t="shared" si="2"/>
        <v>4615</v>
      </c>
    </row>
    <row r="21" spans="1:9" ht="15" x14ac:dyDescent="0.25">
      <c r="A21" s="1330">
        <v>141012018</v>
      </c>
      <c r="B21" s="1331" t="s">
        <v>7613</v>
      </c>
      <c r="C21" s="1348">
        <v>0</v>
      </c>
      <c r="D21" s="1349">
        <v>0</v>
      </c>
      <c r="E21" s="1349">
        <v>0</v>
      </c>
      <c r="F21" s="1331">
        <v>0</v>
      </c>
      <c r="G21" s="1350" t="str">
        <f t="shared" si="0"/>
        <v>14101</v>
      </c>
      <c r="H21" s="1336">
        <f t="shared" si="1"/>
        <v>25133</v>
      </c>
      <c r="I21" s="1336">
        <f t="shared" si="2"/>
        <v>4615</v>
      </c>
    </row>
    <row r="22" spans="1:9" ht="15" x14ac:dyDescent="0.25">
      <c r="A22" s="1330">
        <v>141012019</v>
      </c>
      <c r="B22" s="1331" t="s">
        <v>7614</v>
      </c>
      <c r="C22" s="1348">
        <v>0</v>
      </c>
      <c r="D22" s="1349">
        <v>0</v>
      </c>
      <c r="E22" s="1349">
        <v>0</v>
      </c>
      <c r="F22" s="1331">
        <v>0</v>
      </c>
      <c r="G22" s="1350" t="str">
        <f t="shared" si="0"/>
        <v>14101</v>
      </c>
      <c r="H22" s="1336">
        <f t="shared" si="1"/>
        <v>25133</v>
      </c>
      <c r="I22" s="1336">
        <f t="shared" si="2"/>
        <v>4615</v>
      </c>
    </row>
    <row r="23" spans="1:9" ht="15" x14ac:dyDescent="0.25">
      <c r="A23" s="1330">
        <v>141012429</v>
      </c>
      <c r="B23" s="1331" t="s">
        <v>7615</v>
      </c>
      <c r="C23" s="1348">
        <v>0</v>
      </c>
      <c r="D23" s="1349">
        <v>6900</v>
      </c>
      <c r="E23" s="1349">
        <v>6900</v>
      </c>
      <c r="F23" s="1331">
        <v>-6900</v>
      </c>
      <c r="G23" s="1350" t="str">
        <f t="shared" si="0"/>
        <v>14101</v>
      </c>
      <c r="H23" s="1336">
        <f t="shared" si="1"/>
        <v>25133</v>
      </c>
      <c r="I23" s="1336">
        <f t="shared" si="2"/>
        <v>4615</v>
      </c>
    </row>
    <row r="24" spans="1:9" ht="15" x14ac:dyDescent="0.25">
      <c r="A24" s="1330">
        <v>141012500</v>
      </c>
      <c r="B24" s="1331" t="s">
        <v>7616</v>
      </c>
      <c r="C24" s="1348">
        <v>0</v>
      </c>
      <c r="D24" s="1349">
        <v>0</v>
      </c>
      <c r="E24" s="1349">
        <v>0</v>
      </c>
      <c r="F24" s="1331">
        <v>0</v>
      </c>
      <c r="G24" s="1350" t="str">
        <f t="shared" si="0"/>
        <v>14101</v>
      </c>
      <c r="H24" s="1336">
        <f t="shared" si="1"/>
        <v>25133</v>
      </c>
      <c r="I24" s="1336">
        <f t="shared" si="2"/>
        <v>4615</v>
      </c>
    </row>
    <row r="25" spans="1:9" ht="15" x14ac:dyDescent="0.25">
      <c r="A25" s="1330">
        <v>141012510</v>
      </c>
      <c r="B25" s="1331" t="s">
        <v>7617</v>
      </c>
      <c r="C25" s="1348">
        <v>0</v>
      </c>
      <c r="D25" s="1349">
        <v>0</v>
      </c>
      <c r="E25" s="1349">
        <v>0</v>
      </c>
      <c r="F25" s="1331">
        <v>0</v>
      </c>
      <c r="G25" s="1350" t="str">
        <f t="shared" si="0"/>
        <v>14101</v>
      </c>
      <c r="H25" s="1336">
        <f t="shared" si="1"/>
        <v>25133</v>
      </c>
      <c r="I25" s="1336">
        <f t="shared" si="2"/>
        <v>4615</v>
      </c>
    </row>
    <row r="26" spans="1:9" ht="15" x14ac:dyDescent="0.25">
      <c r="A26" s="1330">
        <v>141012524</v>
      </c>
      <c r="B26" s="1331" t="s">
        <v>7618</v>
      </c>
      <c r="C26" s="1348">
        <v>0</v>
      </c>
      <c r="D26" s="1349">
        <v>0</v>
      </c>
      <c r="E26" s="1349">
        <v>0</v>
      </c>
      <c r="F26" s="1331">
        <v>0</v>
      </c>
      <c r="G26" s="1350" t="str">
        <f t="shared" si="0"/>
        <v>14101</v>
      </c>
      <c r="H26" s="1336">
        <f t="shared" si="1"/>
        <v>25133</v>
      </c>
      <c r="I26" s="1336">
        <f t="shared" si="2"/>
        <v>4615</v>
      </c>
    </row>
    <row r="27" spans="1:9" ht="15" x14ac:dyDescent="0.25">
      <c r="A27" s="1330">
        <v>141012701</v>
      </c>
      <c r="B27" s="1331" t="s">
        <v>7619</v>
      </c>
      <c r="C27" s="1348">
        <v>0</v>
      </c>
      <c r="D27" s="1349">
        <v>0</v>
      </c>
      <c r="E27" s="1349">
        <v>0</v>
      </c>
      <c r="F27" s="1331">
        <v>0</v>
      </c>
      <c r="G27" s="1350" t="str">
        <f t="shared" si="0"/>
        <v>14101</v>
      </c>
      <c r="H27" s="1336">
        <f t="shared" si="1"/>
        <v>25133</v>
      </c>
      <c r="I27" s="1336">
        <f t="shared" si="2"/>
        <v>4615</v>
      </c>
    </row>
    <row r="28" spans="1:9" ht="15" x14ac:dyDescent="0.25">
      <c r="A28" s="1330">
        <v>141012703</v>
      </c>
      <c r="B28" s="1331" t="s">
        <v>7620</v>
      </c>
      <c r="C28" s="1348">
        <v>0</v>
      </c>
      <c r="D28" s="1349">
        <v>0</v>
      </c>
      <c r="E28" s="1349">
        <v>0</v>
      </c>
      <c r="F28" s="1331">
        <v>0</v>
      </c>
      <c r="G28" s="1350" t="str">
        <f t="shared" si="0"/>
        <v>14101</v>
      </c>
      <c r="H28" s="1336">
        <f t="shared" si="1"/>
        <v>25133</v>
      </c>
      <c r="I28" s="1336">
        <f t="shared" si="2"/>
        <v>4615</v>
      </c>
    </row>
    <row r="29" spans="1:9" ht="15" x14ac:dyDescent="0.25">
      <c r="A29" s="1330">
        <v>141012706</v>
      </c>
      <c r="B29" s="1331" t="s">
        <v>7621</v>
      </c>
      <c r="C29" s="1348">
        <v>0</v>
      </c>
      <c r="D29" s="1349">
        <v>0</v>
      </c>
      <c r="E29" s="1349">
        <v>0</v>
      </c>
      <c r="F29" s="1331">
        <v>0</v>
      </c>
      <c r="G29" s="1350" t="str">
        <f t="shared" si="0"/>
        <v>14101</v>
      </c>
      <c r="H29" s="1336">
        <f t="shared" si="1"/>
        <v>25133</v>
      </c>
      <c r="I29" s="1336">
        <f t="shared" si="2"/>
        <v>4615</v>
      </c>
    </row>
    <row r="30" spans="1:9" ht="15" x14ac:dyDescent="0.25">
      <c r="A30" s="1330">
        <v>141012801</v>
      </c>
      <c r="B30" s="1331" t="s">
        <v>7622</v>
      </c>
      <c r="C30" s="1348">
        <v>0</v>
      </c>
      <c r="D30" s="1349">
        <v>0</v>
      </c>
      <c r="E30" s="1349">
        <v>0</v>
      </c>
      <c r="F30" s="1331">
        <v>0</v>
      </c>
      <c r="G30" s="1350" t="str">
        <f t="shared" si="0"/>
        <v>14101</v>
      </c>
      <c r="H30" s="1336">
        <f t="shared" si="1"/>
        <v>25133</v>
      </c>
      <c r="I30" s="1336">
        <f t="shared" si="2"/>
        <v>4615</v>
      </c>
    </row>
    <row r="31" spans="1:9" ht="15" x14ac:dyDescent="0.25">
      <c r="A31" s="1330">
        <v>141012840</v>
      </c>
      <c r="B31" s="1331" t="s">
        <v>7623</v>
      </c>
      <c r="C31" s="1348">
        <v>0</v>
      </c>
      <c r="D31" s="1349">
        <v>0</v>
      </c>
      <c r="E31" s="1349">
        <v>0</v>
      </c>
      <c r="F31" s="1331">
        <v>0</v>
      </c>
      <c r="G31" s="1350" t="str">
        <f t="shared" si="0"/>
        <v>14101</v>
      </c>
      <c r="H31" s="1336">
        <f t="shared" si="1"/>
        <v>25133</v>
      </c>
      <c r="I31" s="1336">
        <f t="shared" si="2"/>
        <v>4615</v>
      </c>
    </row>
    <row r="32" spans="1:9" ht="15" x14ac:dyDescent="0.25">
      <c r="A32" s="1330">
        <v>141012900</v>
      </c>
      <c r="B32" s="1331" t="s">
        <v>7624</v>
      </c>
      <c r="C32" s="1348">
        <v>0</v>
      </c>
      <c r="D32" s="1349">
        <v>0</v>
      </c>
      <c r="E32" s="1349">
        <v>0</v>
      </c>
      <c r="F32" s="1331">
        <v>0</v>
      </c>
      <c r="G32" s="1350" t="str">
        <f t="shared" si="0"/>
        <v>14101</v>
      </c>
      <c r="H32" s="1336">
        <f t="shared" si="1"/>
        <v>25133</v>
      </c>
      <c r="I32" s="1336">
        <f t="shared" si="2"/>
        <v>4615</v>
      </c>
    </row>
    <row r="33" spans="1:9" ht="15" x14ac:dyDescent="0.25">
      <c r="A33" s="1330">
        <v>141012905</v>
      </c>
      <c r="B33" s="1331" t="s">
        <v>7625</v>
      </c>
      <c r="C33" s="1348">
        <v>0</v>
      </c>
      <c r="D33" s="1349">
        <v>0</v>
      </c>
      <c r="E33" s="1349">
        <v>0</v>
      </c>
      <c r="F33" s="1331">
        <v>0</v>
      </c>
      <c r="G33" s="1350" t="str">
        <f t="shared" si="0"/>
        <v>14101</v>
      </c>
      <c r="H33" s="1336">
        <f t="shared" si="1"/>
        <v>25133</v>
      </c>
      <c r="I33" s="1336">
        <f t="shared" si="2"/>
        <v>4615</v>
      </c>
    </row>
    <row r="34" spans="1:9" ht="15" x14ac:dyDescent="0.25">
      <c r="A34" s="1330">
        <v>141014600</v>
      </c>
      <c r="B34" s="1331" t="s">
        <v>7626</v>
      </c>
      <c r="C34" s="1348">
        <v>0</v>
      </c>
      <c r="D34" s="1349">
        <v>0</v>
      </c>
      <c r="E34" s="1349">
        <v>0</v>
      </c>
      <c r="F34" s="1331">
        <v>0</v>
      </c>
      <c r="G34" s="1350" t="str">
        <f t="shared" si="0"/>
        <v>14101</v>
      </c>
      <c r="H34" s="1336">
        <f t="shared" si="1"/>
        <v>25133</v>
      </c>
      <c r="I34" s="1336">
        <f t="shared" si="2"/>
        <v>4615</v>
      </c>
    </row>
    <row r="35" spans="1:9" ht="15" x14ac:dyDescent="0.25">
      <c r="A35" s="1330">
        <v>141014610</v>
      </c>
      <c r="B35" s="1331" t="s">
        <v>7627</v>
      </c>
      <c r="C35" s="1348">
        <v>0</v>
      </c>
      <c r="D35" s="1349">
        <v>0</v>
      </c>
      <c r="E35" s="1349">
        <v>0</v>
      </c>
      <c r="F35" s="1331">
        <v>0</v>
      </c>
      <c r="G35" s="1350" t="str">
        <f t="shared" si="0"/>
        <v>14101</v>
      </c>
      <c r="H35" s="1336">
        <f t="shared" si="1"/>
        <v>25133</v>
      </c>
      <c r="I35" s="1336">
        <f t="shared" si="2"/>
        <v>4615</v>
      </c>
    </row>
    <row r="36" spans="1:9" ht="15" x14ac:dyDescent="0.25">
      <c r="A36" s="1330">
        <v>141014611</v>
      </c>
      <c r="B36" s="1331" t="s">
        <v>7628</v>
      </c>
      <c r="C36" s="1348">
        <v>0</v>
      </c>
      <c r="D36" s="1349">
        <v>0</v>
      </c>
      <c r="E36" s="1349">
        <v>0</v>
      </c>
      <c r="F36" s="1331">
        <v>0</v>
      </c>
      <c r="G36" s="1350" t="str">
        <f t="shared" si="0"/>
        <v>14101</v>
      </c>
      <c r="H36" s="1336">
        <f t="shared" si="1"/>
        <v>25133</v>
      </c>
      <c r="I36" s="1336">
        <f t="shared" si="2"/>
        <v>4615</v>
      </c>
    </row>
    <row r="37" spans="1:9" ht="15" x14ac:dyDescent="0.25">
      <c r="A37" s="1330">
        <v>141014618</v>
      </c>
      <c r="B37" s="1331" t="s">
        <v>7629</v>
      </c>
      <c r="C37" s="1348">
        <v>0</v>
      </c>
      <c r="D37" s="1349">
        <v>0</v>
      </c>
      <c r="E37" s="1349">
        <v>0</v>
      </c>
      <c r="F37" s="1331">
        <v>0</v>
      </c>
      <c r="G37" s="1350" t="str">
        <f t="shared" si="0"/>
        <v>14101</v>
      </c>
      <c r="H37" s="1336">
        <f t="shared" si="1"/>
        <v>25133</v>
      </c>
      <c r="I37" s="1336">
        <f t="shared" si="2"/>
        <v>4615</v>
      </c>
    </row>
    <row r="38" spans="1:9" ht="15" x14ac:dyDescent="0.25">
      <c r="A38" s="1330">
        <v>141014619</v>
      </c>
      <c r="B38" s="1331" t="s">
        <v>7630</v>
      </c>
      <c r="C38" s="1348">
        <v>0</v>
      </c>
      <c r="D38" s="1349">
        <v>0</v>
      </c>
      <c r="E38" s="1349">
        <v>0</v>
      </c>
      <c r="F38" s="1331">
        <v>0</v>
      </c>
      <c r="G38" s="1350" t="str">
        <f t="shared" si="0"/>
        <v>14101</v>
      </c>
      <c r="H38" s="1336">
        <f t="shared" si="1"/>
        <v>25133</v>
      </c>
      <c r="I38" s="1336">
        <f t="shared" si="2"/>
        <v>4615</v>
      </c>
    </row>
    <row r="39" spans="1:9" ht="15" x14ac:dyDescent="0.25">
      <c r="A39" s="1330">
        <v>141014621</v>
      </c>
      <c r="B39" s="1331" t="s">
        <v>7631</v>
      </c>
      <c r="C39" s="1348">
        <v>0</v>
      </c>
      <c r="D39" s="1349">
        <v>0</v>
      </c>
      <c r="E39" s="1349">
        <v>0</v>
      </c>
      <c r="F39" s="1331">
        <v>0</v>
      </c>
      <c r="G39" s="1350" t="str">
        <f t="shared" si="0"/>
        <v>14101</v>
      </c>
      <c r="H39" s="1336">
        <f t="shared" si="1"/>
        <v>25133</v>
      </c>
      <c r="I39" s="1336">
        <f t="shared" si="2"/>
        <v>4615</v>
      </c>
    </row>
    <row r="40" spans="1:9" ht="15" x14ac:dyDescent="0.25">
      <c r="A40" s="1330">
        <v>141015016</v>
      </c>
      <c r="B40" s="1331" t="s">
        <v>6420</v>
      </c>
      <c r="C40" s="1348">
        <v>0</v>
      </c>
      <c r="D40" s="1349">
        <v>250</v>
      </c>
      <c r="E40" s="1349">
        <v>250</v>
      </c>
      <c r="F40" s="1331">
        <v>-250</v>
      </c>
      <c r="G40" s="1350" t="str">
        <f t="shared" si="0"/>
        <v>14101</v>
      </c>
      <c r="H40" s="1336">
        <f t="shared" si="1"/>
        <v>25133</v>
      </c>
      <c r="I40" s="1336">
        <f t="shared" si="2"/>
        <v>4615</v>
      </c>
    </row>
    <row r="41" spans="1:9" ht="15" x14ac:dyDescent="0.25">
      <c r="A41" s="1330">
        <v>141015302</v>
      </c>
      <c r="B41" s="1331" t="s">
        <v>7632</v>
      </c>
      <c r="C41" s="1348">
        <v>0</v>
      </c>
      <c r="D41" s="1349">
        <v>0</v>
      </c>
      <c r="E41" s="1349">
        <v>0</v>
      </c>
      <c r="F41" s="1331">
        <v>0</v>
      </c>
      <c r="G41" s="1350" t="str">
        <f t="shared" si="0"/>
        <v>14101</v>
      </c>
      <c r="H41" s="1336">
        <f t="shared" si="1"/>
        <v>25133</v>
      </c>
      <c r="I41" s="1336">
        <f t="shared" si="2"/>
        <v>4615</v>
      </c>
    </row>
    <row r="42" spans="1:9" ht="15" x14ac:dyDescent="0.25">
      <c r="A42" s="1330">
        <v>141015305</v>
      </c>
      <c r="B42" s="1331" t="s">
        <v>7633</v>
      </c>
      <c r="C42" s="1348">
        <v>0</v>
      </c>
      <c r="D42" s="1349">
        <v>0</v>
      </c>
      <c r="E42" s="1349">
        <v>0</v>
      </c>
      <c r="F42" s="1331">
        <v>0</v>
      </c>
      <c r="G42" s="1350" t="str">
        <f t="shared" si="0"/>
        <v>14101</v>
      </c>
      <c r="H42" s="1336">
        <f t="shared" si="1"/>
        <v>25133</v>
      </c>
      <c r="I42" s="1336">
        <f t="shared" si="2"/>
        <v>4615</v>
      </c>
    </row>
    <row r="43" spans="1:9" ht="15" x14ac:dyDescent="0.25">
      <c r="A43" s="1330">
        <v>141015306</v>
      </c>
      <c r="B43" s="1331" t="s">
        <v>7634</v>
      </c>
      <c r="C43" s="1348">
        <v>0</v>
      </c>
      <c r="D43" s="1349">
        <v>0</v>
      </c>
      <c r="E43" s="1349">
        <v>0</v>
      </c>
      <c r="F43" s="1331">
        <v>0</v>
      </c>
      <c r="G43" s="1350" t="str">
        <f t="shared" si="0"/>
        <v>14101</v>
      </c>
      <c r="H43" s="1336">
        <f t="shared" si="1"/>
        <v>25133</v>
      </c>
      <c r="I43" s="1336">
        <f t="shared" si="2"/>
        <v>4615</v>
      </c>
    </row>
    <row r="44" spans="1:9" ht="15" x14ac:dyDescent="0.25">
      <c r="A44" s="1330">
        <v>141015308</v>
      </c>
      <c r="B44" s="1331" t="s">
        <v>7635</v>
      </c>
      <c r="C44" s="1348">
        <v>0</v>
      </c>
      <c r="D44" s="1349">
        <v>0</v>
      </c>
      <c r="E44" s="1349">
        <v>0</v>
      </c>
      <c r="F44" s="1331">
        <v>0</v>
      </c>
      <c r="G44" s="1350" t="str">
        <f t="shared" si="0"/>
        <v>14101</v>
      </c>
      <c r="H44" s="1336">
        <f t="shared" si="1"/>
        <v>25133</v>
      </c>
      <c r="I44" s="1336">
        <f t="shared" si="2"/>
        <v>4615</v>
      </c>
    </row>
    <row r="45" spans="1:9" ht="15" x14ac:dyDescent="0.25">
      <c r="A45" s="1330">
        <v>141015311</v>
      </c>
      <c r="B45" s="1331" t="s">
        <v>7636</v>
      </c>
      <c r="C45" s="1348">
        <v>0</v>
      </c>
      <c r="D45" s="1349">
        <v>0</v>
      </c>
      <c r="E45" s="1349">
        <v>0</v>
      </c>
      <c r="F45" s="1331">
        <v>0</v>
      </c>
      <c r="G45" s="1350" t="str">
        <f t="shared" si="0"/>
        <v>14101</v>
      </c>
      <c r="H45" s="1336">
        <f t="shared" si="1"/>
        <v>25133</v>
      </c>
      <c r="I45" s="1336">
        <f t="shared" si="2"/>
        <v>4615</v>
      </c>
    </row>
    <row r="46" spans="1:9" ht="15" x14ac:dyDescent="0.25">
      <c r="A46" s="1330">
        <v>141015312</v>
      </c>
      <c r="B46" s="1331" t="s">
        <v>6422</v>
      </c>
      <c r="C46" s="1348">
        <v>0</v>
      </c>
      <c r="D46" s="1349">
        <v>150</v>
      </c>
      <c r="E46" s="1349">
        <v>150</v>
      </c>
      <c r="F46" s="1331">
        <v>-150</v>
      </c>
      <c r="G46" s="1350" t="str">
        <f t="shared" si="0"/>
        <v>14101</v>
      </c>
      <c r="H46" s="1336">
        <f t="shared" si="1"/>
        <v>25133</v>
      </c>
      <c r="I46" s="1336">
        <f t="shared" si="2"/>
        <v>4615</v>
      </c>
    </row>
    <row r="47" spans="1:9" ht="15" x14ac:dyDescent="0.25">
      <c r="A47" s="1330">
        <v>141015336</v>
      </c>
      <c r="B47" s="1331" t="s">
        <v>7637</v>
      </c>
      <c r="C47" s="1348">
        <v>0</v>
      </c>
      <c r="D47" s="1349">
        <v>0</v>
      </c>
      <c r="E47" s="1349">
        <v>0</v>
      </c>
      <c r="F47" s="1331">
        <v>0</v>
      </c>
      <c r="G47" s="1350" t="str">
        <f t="shared" si="0"/>
        <v>14101</v>
      </c>
      <c r="H47" s="1336">
        <f t="shared" si="1"/>
        <v>25133</v>
      </c>
      <c r="I47" s="1336">
        <f t="shared" si="2"/>
        <v>4615</v>
      </c>
    </row>
    <row r="48" spans="1:9" ht="15" x14ac:dyDescent="0.25">
      <c r="A48" s="1330">
        <v>141015341</v>
      </c>
      <c r="B48" s="1331" t="s">
        <v>7638</v>
      </c>
      <c r="C48" s="1348">
        <v>0</v>
      </c>
      <c r="D48" s="1349">
        <v>0</v>
      </c>
      <c r="E48" s="1349">
        <v>0</v>
      </c>
      <c r="F48" s="1331">
        <v>0</v>
      </c>
      <c r="G48" s="1350" t="str">
        <f t="shared" si="0"/>
        <v>14101</v>
      </c>
      <c r="H48" s="1336">
        <f t="shared" si="1"/>
        <v>25133</v>
      </c>
      <c r="I48" s="1336">
        <f t="shared" si="2"/>
        <v>4615</v>
      </c>
    </row>
    <row r="49" spans="1:9" ht="15" x14ac:dyDescent="0.25">
      <c r="A49" s="1330">
        <v>141015343</v>
      </c>
      <c r="B49" s="1331" t="s">
        <v>7639</v>
      </c>
      <c r="C49" s="1348">
        <v>0</v>
      </c>
      <c r="D49" s="1349">
        <v>0</v>
      </c>
      <c r="E49" s="1349">
        <v>0</v>
      </c>
      <c r="F49" s="1331">
        <v>0</v>
      </c>
      <c r="G49" s="1350" t="str">
        <f t="shared" si="0"/>
        <v>14101</v>
      </c>
      <c r="H49" s="1336">
        <f t="shared" si="1"/>
        <v>25133</v>
      </c>
      <c r="I49" s="1336">
        <f t="shared" si="2"/>
        <v>4615</v>
      </c>
    </row>
    <row r="50" spans="1:9" ht="15" x14ac:dyDescent="0.25">
      <c r="A50" s="1330">
        <v>141015344</v>
      </c>
      <c r="B50" s="1331" t="s">
        <v>7640</v>
      </c>
      <c r="C50" s="1348">
        <v>4615</v>
      </c>
      <c r="D50" s="1349">
        <v>2200</v>
      </c>
      <c r="E50" s="1349">
        <v>2200</v>
      </c>
      <c r="F50" s="1331">
        <v>2415</v>
      </c>
      <c r="G50" s="1350" t="str">
        <f t="shared" si="0"/>
        <v>14101</v>
      </c>
      <c r="H50" s="1336">
        <f t="shared" si="1"/>
        <v>25133</v>
      </c>
      <c r="I50" s="1336">
        <f t="shared" si="2"/>
        <v>4615</v>
      </c>
    </row>
    <row r="51" spans="1:9" ht="15" x14ac:dyDescent="0.25">
      <c r="A51" s="1330">
        <v>141016014</v>
      </c>
      <c r="B51" s="1331" t="s">
        <v>7641</v>
      </c>
      <c r="C51" s="1348">
        <v>0</v>
      </c>
      <c r="D51" s="1349">
        <v>0</v>
      </c>
      <c r="E51" s="1349">
        <v>0</v>
      </c>
      <c r="F51" s="1331">
        <v>0</v>
      </c>
      <c r="G51" s="1350" t="str">
        <f t="shared" si="0"/>
        <v>14101</v>
      </c>
      <c r="H51" s="1336">
        <f t="shared" si="1"/>
        <v>25133</v>
      </c>
      <c r="I51" s="1336">
        <f t="shared" si="2"/>
        <v>4615</v>
      </c>
    </row>
    <row r="52" spans="1:9" ht="15" x14ac:dyDescent="0.25">
      <c r="A52" s="1330">
        <v>141019051</v>
      </c>
      <c r="B52" s="1331" t="s">
        <v>7642</v>
      </c>
      <c r="C52" s="1348">
        <v>0</v>
      </c>
      <c r="D52" s="1349">
        <v>0</v>
      </c>
      <c r="E52" s="1349">
        <v>0</v>
      </c>
      <c r="F52" s="1331">
        <v>0</v>
      </c>
      <c r="G52" s="1350" t="str">
        <f t="shared" si="0"/>
        <v>14101</v>
      </c>
      <c r="H52" s="1336">
        <f t="shared" si="1"/>
        <v>25133</v>
      </c>
      <c r="I52" s="1336">
        <f t="shared" si="2"/>
        <v>4615</v>
      </c>
    </row>
    <row r="53" spans="1:9" ht="15" x14ac:dyDescent="0.25">
      <c r="A53" s="1330">
        <v>141019053</v>
      </c>
      <c r="B53" s="1331" t="s">
        <v>7643</v>
      </c>
      <c r="C53" s="1348">
        <v>0</v>
      </c>
      <c r="D53" s="1349">
        <v>0</v>
      </c>
      <c r="E53" s="1349">
        <v>0</v>
      </c>
      <c r="F53" s="1331">
        <v>0</v>
      </c>
      <c r="G53" s="1350" t="str">
        <f t="shared" si="0"/>
        <v>14101</v>
      </c>
      <c r="H53" s="1336">
        <f t="shared" si="1"/>
        <v>25133</v>
      </c>
      <c r="I53" s="1336">
        <f t="shared" si="2"/>
        <v>4615</v>
      </c>
    </row>
    <row r="54" spans="1:9" ht="15" x14ac:dyDescent="0.25">
      <c r="A54" s="1330">
        <v>141019057</v>
      </c>
      <c r="B54" s="1331" t="s">
        <v>7644</v>
      </c>
      <c r="C54" s="1348">
        <v>0</v>
      </c>
      <c r="D54" s="1349">
        <v>0</v>
      </c>
      <c r="E54" s="1349">
        <v>0</v>
      </c>
      <c r="F54" s="1331">
        <v>0</v>
      </c>
      <c r="G54" s="1350" t="str">
        <f t="shared" si="0"/>
        <v>14101</v>
      </c>
      <c r="H54" s="1336">
        <f t="shared" si="1"/>
        <v>25133</v>
      </c>
      <c r="I54" s="1336">
        <f t="shared" si="2"/>
        <v>4615</v>
      </c>
    </row>
    <row r="55" spans="1:9" ht="15" x14ac:dyDescent="0.25">
      <c r="A55" s="1330">
        <v>141019200</v>
      </c>
      <c r="B55" s="1331" t="s">
        <v>7645</v>
      </c>
      <c r="C55" s="1348">
        <v>0</v>
      </c>
      <c r="D55" s="1349">
        <v>0</v>
      </c>
      <c r="E55" s="1349">
        <v>0</v>
      </c>
      <c r="F55" s="1331">
        <v>0</v>
      </c>
      <c r="G55" s="1350" t="str">
        <f t="shared" si="0"/>
        <v>14101</v>
      </c>
      <c r="H55" s="1336">
        <f t="shared" si="1"/>
        <v>25133</v>
      </c>
      <c r="I55" s="1336">
        <f t="shared" si="2"/>
        <v>4615</v>
      </c>
    </row>
    <row r="56" spans="1:9" ht="15" x14ac:dyDescent="0.25">
      <c r="A56" s="1330">
        <v>141019821</v>
      </c>
      <c r="B56" s="1331" t="s">
        <v>6426</v>
      </c>
      <c r="C56" s="1348">
        <v>0</v>
      </c>
      <c r="D56" s="1349">
        <v>-50</v>
      </c>
      <c r="E56" s="1349">
        <v>-50</v>
      </c>
      <c r="F56" s="1331">
        <v>50</v>
      </c>
      <c r="G56" s="1350" t="str">
        <f t="shared" si="0"/>
        <v>14101</v>
      </c>
      <c r="H56" s="1336">
        <f t="shared" si="1"/>
        <v>25133</v>
      </c>
      <c r="I56" s="1336">
        <f t="shared" si="2"/>
        <v>4615</v>
      </c>
    </row>
    <row r="57" spans="1:9" ht="15" x14ac:dyDescent="0.25">
      <c r="A57" s="1330">
        <v>141019850</v>
      </c>
      <c r="B57" s="1331" t="s">
        <v>7646</v>
      </c>
      <c r="C57" s="1348">
        <v>0</v>
      </c>
      <c r="D57" s="1349">
        <v>0</v>
      </c>
      <c r="E57" s="1349">
        <v>0</v>
      </c>
      <c r="F57" s="1331">
        <v>0</v>
      </c>
      <c r="G57" s="1350" t="str">
        <f t="shared" si="0"/>
        <v>14101</v>
      </c>
      <c r="H57" s="1336">
        <f t="shared" si="1"/>
        <v>25133</v>
      </c>
      <c r="I57" s="1336">
        <f t="shared" si="2"/>
        <v>4615</v>
      </c>
    </row>
    <row r="58" spans="1:9" ht="15" x14ac:dyDescent="0.25">
      <c r="A58" s="1330">
        <v>141020120</v>
      </c>
      <c r="B58" s="1331" t="s">
        <v>7647</v>
      </c>
      <c r="C58" s="1348">
        <v>0</v>
      </c>
      <c r="D58" s="1349">
        <v>0</v>
      </c>
      <c r="E58" s="1349">
        <v>0</v>
      </c>
      <c r="F58" s="1331">
        <v>0</v>
      </c>
      <c r="G58" s="1350" t="str">
        <f t="shared" si="0"/>
        <v>14102</v>
      </c>
      <c r="H58" s="1336">
        <f t="shared" si="1"/>
        <v>2050</v>
      </c>
      <c r="I58" s="1336">
        <f t="shared" si="2"/>
        <v>0</v>
      </c>
    </row>
    <row r="59" spans="1:9" ht="15" x14ac:dyDescent="0.25">
      <c r="A59" s="1330">
        <v>141020700</v>
      </c>
      <c r="B59" s="1331" t="s">
        <v>7648</v>
      </c>
      <c r="C59" s="1348">
        <v>0</v>
      </c>
      <c r="D59" s="1349">
        <v>0</v>
      </c>
      <c r="E59" s="1349">
        <v>0</v>
      </c>
      <c r="F59" s="1331">
        <v>0</v>
      </c>
      <c r="G59" s="1350" t="str">
        <f t="shared" si="0"/>
        <v>14102</v>
      </c>
      <c r="H59" s="1336">
        <f t="shared" si="1"/>
        <v>2050</v>
      </c>
      <c r="I59" s="1336">
        <f t="shared" si="2"/>
        <v>0</v>
      </c>
    </row>
    <row r="60" spans="1:9" ht="15" x14ac:dyDescent="0.25">
      <c r="A60" s="1330">
        <v>141020800</v>
      </c>
      <c r="B60" s="1331" t="s">
        <v>7649</v>
      </c>
      <c r="C60" s="1348">
        <v>0</v>
      </c>
      <c r="D60" s="1349">
        <v>0</v>
      </c>
      <c r="E60" s="1349">
        <v>0</v>
      </c>
      <c r="F60" s="1331">
        <v>0</v>
      </c>
      <c r="G60" s="1350" t="str">
        <f t="shared" si="0"/>
        <v>14102</v>
      </c>
      <c r="H60" s="1336">
        <f t="shared" si="1"/>
        <v>2050</v>
      </c>
      <c r="I60" s="1336">
        <f t="shared" si="2"/>
        <v>0</v>
      </c>
    </row>
    <row r="61" spans="1:9" ht="15" x14ac:dyDescent="0.25">
      <c r="A61" s="1330">
        <v>141020930</v>
      </c>
      <c r="B61" s="1331" t="s">
        <v>7650</v>
      </c>
      <c r="C61" s="1348">
        <v>0</v>
      </c>
      <c r="D61" s="1349">
        <v>0</v>
      </c>
      <c r="E61" s="1349">
        <v>0</v>
      </c>
      <c r="F61" s="1331">
        <v>0</v>
      </c>
      <c r="G61" s="1350" t="str">
        <f t="shared" si="0"/>
        <v>14102</v>
      </c>
      <c r="H61" s="1336">
        <f t="shared" si="1"/>
        <v>2050</v>
      </c>
      <c r="I61" s="1336">
        <f t="shared" si="2"/>
        <v>0</v>
      </c>
    </row>
    <row r="62" spans="1:9" ht="15" x14ac:dyDescent="0.25">
      <c r="A62" s="1330">
        <v>141020975</v>
      </c>
      <c r="B62" s="1331" t="s">
        <v>7651</v>
      </c>
      <c r="C62" s="1348">
        <v>0</v>
      </c>
      <c r="D62" s="1349">
        <v>0</v>
      </c>
      <c r="E62" s="1349">
        <v>0</v>
      </c>
      <c r="F62" s="1331">
        <v>0</v>
      </c>
      <c r="G62" s="1350" t="str">
        <f t="shared" si="0"/>
        <v>14102</v>
      </c>
      <c r="H62" s="1336">
        <f t="shared" si="1"/>
        <v>2050</v>
      </c>
      <c r="I62" s="1336">
        <f t="shared" si="2"/>
        <v>0</v>
      </c>
    </row>
    <row r="63" spans="1:9" ht="15" x14ac:dyDescent="0.25">
      <c r="A63" s="1330">
        <v>141022000</v>
      </c>
      <c r="B63" s="1331" t="s">
        <v>7652</v>
      </c>
      <c r="C63" s="1348">
        <v>0</v>
      </c>
      <c r="D63" s="1349">
        <v>0</v>
      </c>
      <c r="E63" s="1349">
        <v>0</v>
      </c>
      <c r="F63" s="1331">
        <v>0</v>
      </c>
      <c r="G63" s="1350" t="str">
        <f t="shared" si="0"/>
        <v>14102</v>
      </c>
      <c r="H63" s="1336">
        <f t="shared" si="1"/>
        <v>2050</v>
      </c>
      <c r="I63" s="1336">
        <f t="shared" si="2"/>
        <v>0</v>
      </c>
    </row>
    <row r="64" spans="1:9" ht="15" x14ac:dyDescent="0.25">
      <c r="A64" s="1330">
        <v>141022022</v>
      </c>
      <c r="B64" s="1331" t="s">
        <v>7653</v>
      </c>
      <c r="C64" s="1348">
        <v>0</v>
      </c>
      <c r="D64" s="1349">
        <v>0</v>
      </c>
      <c r="E64" s="1349">
        <v>0</v>
      </c>
      <c r="F64" s="1331">
        <v>0</v>
      </c>
      <c r="G64" s="1350" t="str">
        <f t="shared" si="0"/>
        <v>14102</v>
      </c>
      <c r="H64" s="1336">
        <f t="shared" si="1"/>
        <v>2050</v>
      </c>
      <c r="I64" s="1336">
        <f t="shared" si="2"/>
        <v>0</v>
      </c>
    </row>
    <row r="65" spans="1:9" ht="15" x14ac:dyDescent="0.25">
      <c r="A65" s="1330">
        <v>141022500</v>
      </c>
      <c r="B65" s="1331" t="s">
        <v>7654</v>
      </c>
      <c r="C65" s="1348">
        <v>0</v>
      </c>
      <c r="D65" s="1349">
        <v>0</v>
      </c>
      <c r="E65" s="1349">
        <v>0</v>
      </c>
      <c r="F65" s="1331">
        <v>0</v>
      </c>
      <c r="G65" s="1350" t="str">
        <f t="shared" si="0"/>
        <v>14102</v>
      </c>
      <c r="H65" s="1336">
        <f t="shared" si="1"/>
        <v>2050</v>
      </c>
      <c r="I65" s="1336">
        <f t="shared" si="2"/>
        <v>0</v>
      </c>
    </row>
    <row r="66" spans="1:9" ht="15" x14ac:dyDescent="0.25">
      <c r="A66" s="1330">
        <v>141022510</v>
      </c>
      <c r="B66" s="1331" t="s">
        <v>7655</v>
      </c>
      <c r="C66" s="1348">
        <v>0</v>
      </c>
      <c r="D66" s="1349">
        <v>0</v>
      </c>
      <c r="E66" s="1349">
        <v>0</v>
      </c>
      <c r="F66" s="1331">
        <v>0</v>
      </c>
      <c r="G66" s="1350" t="str">
        <f t="shared" si="0"/>
        <v>14102</v>
      </c>
      <c r="H66" s="1336">
        <f t="shared" si="1"/>
        <v>2050</v>
      </c>
      <c r="I66" s="1336">
        <f t="shared" si="2"/>
        <v>0</v>
      </c>
    </row>
    <row r="67" spans="1:9" ht="15" x14ac:dyDescent="0.25">
      <c r="A67" s="1330">
        <v>141022801</v>
      </c>
      <c r="B67" s="1331" t="s">
        <v>7656</v>
      </c>
      <c r="C67" s="1348">
        <v>0</v>
      </c>
      <c r="D67" s="1349">
        <v>0</v>
      </c>
      <c r="E67" s="1349">
        <v>0</v>
      </c>
      <c r="F67" s="1331">
        <v>0</v>
      </c>
      <c r="G67" s="1350" t="str">
        <f t="shared" si="0"/>
        <v>14102</v>
      </c>
      <c r="H67" s="1336">
        <f t="shared" si="1"/>
        <v>2050</v>
      </c>
      <c r="I67" s="1336">
        <f t="shared" si="2"/>
        <v>0</v>
      </c>
    </row>
    <row r="68" spans="1:9" ht="15" x14ac:dyDescent="0.25">
      <c r="A68" s="1330">
        <v>141022900</v>
      </c>
      <c r="B68" s="1331" t="s">
        <v>7657</v>
      </c>
      <c r="C68" s="1348">
        <v>0</v>
      </c>
      <c r="D68" s="1349">
        <v>0</v>
      </c>
      <c r="E68" s="1349">
        <v>0</v>
      </c>
      <c r="F68" s="1331">
        <v>0</v>
      </c>
      <c r="G68" s="1350" t="str">
        <f t="shared" si="0"/>
        <v>14102</v>
      </c>
      <c r="H68" s="1336">
        <f t="shared" si="1"/>
        <v>2050</v>
      </c>
      <c r="I68" s="1336">
        <f t="shared" si="2"/>
        <v>0</v>
      </c>
    </row>
    <row r="69" spans="1:9" ht="15" x14ac:dyDescent="0.25">
      <c r="A69" s="1330">
        <v>141022906</v>
      </c>
      <c r="B69" s="1331" t="s">
        <v>7658</v>
      </c>
      <c r="C69" s="1348">
        <v>0</v>
      </c>
      <c r="D69" s="1349">
        <v>0</v>
      </c>
      <c r="E69" s="1349">
        <v>0</v>
      </c>
      <c r="F69" s="1331">
        <v>0</v>
      </c>
      <c r="G69" s="1350" t="str">
        <f t="shared" si="0"/>
        <v>14102</v>
      </c>
      <c r="H69" s="1336">
        <f t="shared" si="1"/>
        <v>2050</v>
      </c>
      <c r="I69" s="1336">
        <f t="shared" si="2"/>
        <v>0</v>
      </c>
    </row>
    <row r="70" spans="1:9" ht="15" x14ac:dyDescent="0.25">
      <c r="A70" s="1330">
        <v>141022907</v>
      </c>
      <c r="B70" s="1331" t="s">
        <v>7659</v>
      </c>
      <c r="C70" s="1348">
        <v>0</v>
      </c>
      <c r="D70" s="1349">
        <v>0</v>
      </c>
      <c r="E70" s="1349">
        <v>0</v>
      </c>
      <c r="F70" s="1331">
        <v>0</v>
      </c>
      <c r="G70" s="1350" t="str">
        <f t="shared" si="0"/>
        <v>14102</v>
      </c>
      <c r="H70" s="1336">
        <f t="shared" si="1"/>
        <v>2050</v>
      </c>
      <c r="I70" s="1336">
        <f t="shared" si="2"/>
        <v>0</v>
      </c>
    </row>
    <row r="71" spans="1:9" ht="15" x14ac:dyDescent="0.25">
      <c r="A71" s="1330">
        <v>141024600</v>
      </c>
      <c r="B71" s="1331" t="s">
        <v>7660</v>
      </c>
      <c r="C71" s="1348">
        <v>0</v>
      </c>
      <c r="D71" s="1349">
        <v>0</v>
      </c>
      <c r="E71" s="1349">
        <v>0</v>
      </c>
      <c r="F71" s="1331">
        <v>0</v>
      </c>
      <c r="G71" s="1350" t="str">
        <f t="shared" si="0"/>
        <v>14102</v>
      </c>
      <c r="H71" s="1336">
        <f t="shared" si="1"/>
        <v>2050</v>
      </c>
      <c r="I71" s="1336">
        <f t="shared" si="2"/>
        <v>0</v>
      </c>
    </row>
    <row r="72" spans="1:9" ht="15" x14ac:dyDescent="0.25">
      <c r="A72" s="1330">
        <v>141024610</v>
      </c>
      <c r="B72" s="1331" t="s">
        <v>7661</v>
      </c>
      <c r="C72" s="1348">
        <v>0</v>
      </c>
      <c r="D72" s="1349">
        <v>0</v>
      </c>
      <c r="E72" s="1349">
        <v>0</v>
      </c>
      <c r="F72" s="1331">
        <v>0</v>
      </c>
      <c r="G72" s="1350" t="str">
        <f t="shared" ref="G72:G135" si="3">LEFT(A72,5)</f>
        <v>14102</v>
      </c>
      <c r="H72" s="1336">
        <f t="shared" ref="H72:H135" si="4">SUMIF(G:G,G72,E:E)</f>
        <v>2050</v>
      </c>
      <c r="I72" s="1336">
        <f t="shared" ref="I72:I135" si="5">SUMIF(G:G,G72,C:C)</f>
        <v>0</v>
      </c>
    </row>
    <row r="73" spans="1:9" ht="15" x14ac:dyDescent="0.25">
      <c r="A73" s="1330">
        <v>141024611</v>
      </c>
      <c r="B73" s="1331" t="s">
        <v>7662</v>
      </c>
      <c r="C73" s="1348">
        <v>0</v>
      </c>
      <c r="D73" s="1349">
        <v>0</v>
      </c>
      <c r="E73" s="1349">
        <v>0</v>
      </c>
      <c r="F73" s="1331">
        <v>0</v>
      </c>
      <c r="G73" s="1350" t="str">
        <f t="shared" si="3"/>
        <v>14102</v>
      </c>
      <c r="H73" s="1336">
        <f t="shared" si="4"/>
        <v>2050</v>
      </c>
      <c r="I73" s="1336">
        <f t="shared" si="5"/>
        <v>0</v>
      </c>
    </row>
    <row r="74" spans="1:9" ht="15" x14ac:dyDescent="0.25">
      <c r="A74" s="1330">
        <v>141024618</v>
      </c>
      <c r="B74" s="1331" t="s">
        <v>7663</v>
      </c>
      <c r="C74" s="1348">
        <v>0</v>
      </c>
      <c r="D74" s="1349">
        <v>0</v>
      </c>
      <c r="E74" s="1349">
        <v>0</v>
      </c>
      <c r="F74" s="1331">
        <v>0</v>
      </c>
      <c r="G74" s="1350" t="str">
        <f t="shared" si="3"/>
        <v>14102</v>
      </c>
      <c r="H74" s="1336">
        <f t="shared" si="4"/>
        <v>2050</v>
      </c>
      <c r="I74" s="1336">
        <f t="shared" si="5"/>
        <v>0</v>
      </c>
    </row>
    <row r="75" spans="1:9" ht="15" x14ac:dyDescent="0.25">
      <c r="A75" s="1330">
        <v>141024619</v>
      </c>
      <c r="B75" s="1331" t="s">
        <v>7664</v>
      </c>
      <c r="C75" s="1348">
        <v>0</v>
      </c>
      <c r="D75" s="1349">
        <v>0</v>
      </c>
      <c r="E75" s="1349">
        <v>0</v>
      </c>
      <c r="F75" s="1331">
        <v>0</v>
      </c>
      <c r="G75" s="1350" t="str">
        <f t="shared" si="3"/>
        <v>14102</v>
      </c>
      <c r="H75" s="1336">
        <f t="shared" si="4"/>
        <v>2050</v>
      </c>
      <c r="I75" s="1336">
        <f t="shared" si="5"/>
        <v>0</v>
      </c>
    </row>
    <row r="76" spans="1:9" ht="15" x14ac:dyDescent="0.25">
      <c r="A76" s="1330">
        <v>141025301</v>
      </c>
      <c r="B76" s="1331" t="s">
        <v>7665</v>
      </c>
      <c r="C76" s="1348">
        <v>0</v>
      </c>
      <c r="D76" s="1349">
        <v>0</v>
      </c>
      <c r="E76" s="1349">
        <v>0</v>
      </c>
      <c r="F76" s="1331">
        <v>0</v>
      </c>
      <c r="G76" s="1350" t="str">
        <f t="shared" si="3"/>
        <v>14102</v>
      </c>
      <c r="H76" s="1336">
        <f t="shared" si="4"/>
        <v>2050</v>
      </c>
      <c r="I76" s="1336">
        <f t="shared" si="5"/>
        <v>0</v>
      </c>
    </row>
    <row r="77" spans="1:9" ht="15" x14ac:dyDescent="0.25">
      <c r="A77" s="1330">
        <v>141025313</v>
      </c>
      <c r="B77" s="1331" t="s">
        <v>7666</v>
      </c>
      <c r="C77" s="1348">
        <v>0</v>
      </c>
      <c r="D77" s="1349">
        <v>0</v>
      </c>
      <c r="E77" s="1349">
        <v>0</v>
      </c>
      <c r="F77" s="1331">
        <v>0</v>
      </c>
      <c r="G77" s="1350" t="str">
        <f t="shared" si="3"/>
        <v>14102</v>
      </c>
      <c r="H77" s="1336">
        <f t="shared" si="4"/>
        <v>2050</v>
      </c>
      <c r="I77" s="1336">
        <f t="shared" si="5"/>
        <v>0</v>
      </c>
    </row>
    <row r="78" spans="1:9" ht="15" x14ac:dyDescent="0.25">
      <c r="A78" s="1330">
        <v>141025314</v>
      </c>
      <c r="B78" s="1331" t="s">
        <v>7667</v>
      </c>
      <c r="C78" s="1348">
        <v>0</v>
      </c>
      <c r="D78" s="1349">
        <v>0</v>
      </c>
      <c r="E78" s="1349">
        <v>0</v>
      </c>
      <c r="F78" s="1331">
        <v>0</v>
      </c>
      <c r="G78" s="1350" t="str">
        <f t="shared" si="3"/>
        <v>14102</v>
      </c>
      <c r="H78" s="1336">
        <f t="shared" si="4"/>
        <v>2050</v>
      </c>
      <c r="I78" s="1336">
        <f t="shared" si="5"/>
        <v>0</v>
      </c>
    </row>
    <row r="79" spans="1:9" ht="15" x14ac:dyDescent="0.25">
      <c r="A79" s="1330">
        <v>141025323</v>
      </c>
      <c r="B79" s="1331" t="s">
        <v>7668</v>
      </c>
      <c r="C79" s="1348">
        <v>0</v>
      </c>
      <c r="D79" s="1349">
        <v>50</v>
      </c>
      <c r="E79" s="1349">
        <v>50</v>
      </c>
      <c r="F79" s="1331">
        <v>-50</v>
      </c>
      <c r="G79" s="1350" t="str">
        <f t="shared" si="3"/>
        <v>14102</v>
      </c>
      <c r="H79" s="1336">
        <f t="shared" si="4"/>
        <v>2050</v>
      </c>
      <c r="I79" s="1336">
        <f t="shared" si="5"/>
        <v>0</v>
      </c>
    </row>
    <row r="80" spans="1:9" ht="15" x14ac:dyDescent="0.25">
      <c r="A80" s="1330">
        <v>141025324</v>
      </c>
      <c r="B80" s="1331" t="s">
        <v>7669</v>
      </c>
      <c r="C80" s="1348">
        <v>0</v>
      </c>
      <c r="D80" s="1349">
        <v>2000</v>
      </c>
      <c r="E80" s="1349">
        <v>2000</v>
      </c>
      <c r="F80" s="1331">
        <v>-2000</v>
      </c>
      <c r="G80" s="1350" t="str">
        <f t="shared" si="3"/>
        <v>14102</v>
      </c>
      <c r="H80" s="1336">
        <f t="shared" si="4"/>
        <v>2050</v>
      </c>
      <c r="I80" s="1336">
        <f t="shared" si="5"/>
        <v>0</v>
      </c>
    </row>
    <row r="81" spans="1:9" ht="15" x14ac:dyDescent="0.25">
      <c r="A81" s="1330">
        <v>141025325</v>
      </c>
      <c r="B81" s="1331" t="s">
        <v>7670</v>
      </c>
      <c r="C81" s="1348">
        <v>0</v>
      </c>
      <c r="D81" s="1349">
        <v>0</v>
      </c>
      <c r="E81" s="1349">
        <v>0</v>
      </c>
      <c r="F81" s="1331">
        <v>0</v>
      </c>
      <c r="G81" s="1350" t="str">
        <f t="shared" si="3"/>
        <v>14102</v>
      </c>
      <c r="H81" s="1336">
        <f t="shared" si="4"/>
        <v>2050</v>
      </c>
      <c r="I81" s="1336">
        <f t="shared" si="5"/>
        <v>0</v>
      </c>
    </row>
    <row r="82" spans="1:9" ht="15" x14ac:dyDescent="0.25">
      <c r="A82" s="1330">
        <v>141029051</v>
      </c>
      <c r="B82" s="1331" t="s">
        <v>7671</v>
      </c>
      <c r="C82" s="1348">
        <v>0</v>
      </c>
      <c r="D82" s="1349">
        <v>0</v>
      </c>
      <c r="E82" s="1349">
        <v>0</v>
      </c>
      <c r="F82" s="1331">
        <v>0</v>
      </c>
      <c r="G82" s="1350" t="str">
        <f t="shared" si="3"/>
        <v>14102</v>
      </c>
      <c r="H82" s="1336">
        <f t="shared" si="4"/>
        <v>2050</v>
      </c>
      <c r="I82" s="1336">
        <f t="shared" si="5"/>
        <v>0</v>
      </c>
    </row>
    <row r="83" spans="1:9" ht="15" x14ac:dyDescent="0.25">
      <c r="A83" s="1330">
        <v>141029057</v>
      </c>
      <c r="B83" s="1331" t="s">
        <v>7672</v>
      </c>
      <c r="C83" s="1348">
        <v>0</v>
      </c>
      <c r="D83" s="1349">
        <v>0</v>
      </c>
      <c r="E83" s="1349">
        <v>0</v>
      </c>
      <c r="F83" s="1331">
        <v>0</v>
      </c>
      <c r="G83" s="1350" t="str">
        <f t="shared" si="3"/>
        <v>14102</v>
      </c>
      <c r="H83" s="1336">
        <f t="shared" si="4"/>
        <v>2050</v>
      </c>
      <c r="I83" s="1336">
        <f t="shared" si="5"/>
        <v>0</v>
      </c>
    </row>
    <row r="84" spans="1:9" ht="15" x14ac:dyDescent="0.25">
      <c r="A84" s="1330">
        <v>141029112</v>
      </c>
      <c r="B84" s="1331" t="s">
        <v>7673</v>
      </c>
      <c r="C84" s="1348">
        <v>0</v>
      </c>
      <c r="D84" s="1349">
        <v>0</v>
      </c>
      <c r="E84" s="1349">
        <v>0</v>
      </c>
      <c r="F84" s="1331">
        <v>0</v>
      </c>
      <c r="G84" s="1350" t="str">
        <f t="shared" si="3"/>
        <v>14102</v>
      </c>
      <c r="H84" s="1336">
        <f t="shared" si="4"/>
        <v>2050</v>
      </c>
      <c r="I84" s="1336">
        <f t="shared" si="5"/>
        <v>0</v>
      </c>
    </row>
    <row r="85" spans="1:9" ht="15" x14ac:dyDescent="0.25">
      <c r="A85" s="1330">
        <v>141029640</v>
      </c>
      <c r="B85" s="1331" t="s">
        <v>7665</v>
      </c>
      <c r="C85" s="1348">
        <v>0</v>
      </c>
      <c r="D85" s="1349">
        <v>0</v>
      </c>
      <c r="E85" s="1349">
        <v>0</v>
      </c>
      <c r="F85" s="1331">
        <v>0</v>
      </c>
      <c r="G85" s="1350" t="str">
        <f t="shared" si="3"/>
        <v>14102</v>
      </c>
      <c r="H85" s="1336">
        <f t="shared" si="4"/>
        <v>2050</v>
      </c>
      <c r="I85" s="1336">
        <f t="shared" si="5"/>
        <v>0</v>
      </c>
    </row>
    <row r="86" spans="1:9" ht="15" x14ac:dyDescent="0.25">
      <c r="A86" s="1330">
        <v>141029805</v>
      </c>
      <c r="B86" s="1331" t="s">
        <v>7674</v>
      </c>
      <c r="C86" s="1348">
        <v>0</v>
      </c>
      <c r="D86" s="1349">
        <v>0</v>
      </c>
      <c r="E86" s="1349">
        <v>0</v>
      </c>
      <c r="F86" s="1331">
        <v>0</v>
      </c>
      <c r="G86" s="1350" t="str">
        <f t="shared" si="3"/>
        <v>14102</v>
      </c>
      <c r="H86" s="1336">
        <f t="shared" si="4"/>
        <v>2050</v>
      </c>
      <c r="I86" s="1336">
        <f t="shared" si="5"/>
        <v>0</v>
      </c>
    </row>
    <row r="87" spans="1:9" ht="15" x14ac:dyDescent="0.25">
      <c r="A87" s="1330">
        <v>141032900</v>
      </c>
      <c r="B87" s="1331" t="s">
        <v>6432</v>
      </c>
      <c r="C87" s="1348">
        <v>33500</v>
      </c>
      <c r="D87" s="1349">
        <v>37750</v>
      </c>
      <c r="E87" s="1349">
        <v>37750</v>
      </c>
      <c r="F87" s="1331">
        <v>-4250</v>
      </c>
      <c r="G87" s="1350" t="str">
        <f t="shared" si="3"/>
        <v>14103</v>
      </c>
      <c r="H87" s="1336">
        <f t="shared" si="4"/>
        <v>37500</v>
      </c>
      <c r="I87" s="1336">
        <f t="shared" si="5"/>
        <v>34694</v>
      </c>
    </row>
    <row r="88" spans="1:9" ht="15" x14ac:dyDescent="0.25">
      <c r="A88" s="1330">
        <v>141032904</v>
      </c>
      <c r="B88" s="1331" t="s">
        <v>7675</v>
      </c>
      <c r="C88" s="1348">
        <v>0</v>
      </c>
      <c r="D88" s="1349">
        <v>0</v>
      </c>
      <c r="E88" s="1349">
        <v>0</v>
      </c>
      <c r="F88" s="1331">
        <v>0</v>
      </c>
      <c r="G88" s="1350" t="str">
        <f t="shared" si="3"/>
        <v>14103</v>
      </c>
      <c r="H88" s="1336">
        <f t="shared" si="4"/>
        <v>37500</v>
      </c>
      <c r="I88" s="1336">
        <f t="shared" si="5"/>
        <v>34694</v>
      </c>
    </row>
    <row r="89" spans="1:9" ht="15" x14ac:dyDescent="0.25">
      <c r="A89" s="1330">
        <v>141032921</v>
      </c>
      <c r="B89" s="1331" t="s">
        <v>6434</v>
      </c>
      <c r="C89" s="1348">
        <v>0</v>
      </c>
      <c r="D89" s="1349">
        <v>1250</v>
      </c>
      <c r="E89" s="1349">
        <v>1250</v>
      </c>
      <c r="F89" s="1331">
        <v>-1250</v>
      </c>
      <c r="G89" s="1350" t="str">
        <f t="shared" si="3"/>
        <v>14103</v>
      </c>
      <c r="H89" s="1336">
        <f t="shared" si="4"/>
        <v>37500</v>
      </c>
      <c r="I89" s="1336">
        <f t="shared" si="5"/>
        <v>34694</v>
      </c>
    </row>
    <row r="90" spans="1:9" ht="15" x14ac:dyDescent="0.25">
      <c r="A90" s="1330">
        <v>141034610</v>
      </c>
      <c r="B90" s="1331" t="s">
        <v>7676</v>
      </c>
      <c r="C90" s="1348">
        <v>0</v>
      </c>
      <c r="D90" s="1349">
        <v>0</v>
      </c>
      <c r="E90" s="1349">
        <v>0</v>
      </c>
      <c r="F90" s="1331">
        <v>0</v>
      </c>
      <c r="G90" s="1350" t="str">
        <f t="shared" si="3"/>
        <v>14103</v>
      </c>
      <c r="H90" s="1336">
        <f t="shared" si="4"/>
        <v>37500</v>
      </c>
      <c r="I90" s="1336">
        <f t="shared" si="5"/>
        <v>34694</v>
      </c>
    </row>
    <row r="91" spans="1:9" ht="15" x14ac:dyDescent="0.25">
      <c r="A91" s="1330">
        <v>141034622</v>
      </c>
      <c r="B91" s="1331" t="s">
        <v>7677</v>
      </c>
      <c r="C91" s="1348">
        <v>0</v>
      </c>
      <c r="D91" s="1349">
        <v>0</v>
      </c>
      <c r="E91" s="1349">
        <v>0</v>
      </c>
      <c r="F91" s="1331">
        <v>0</v>
      </c>
      <c r="G91" s="1350" t="str">
        <f t="shared" si="3"/>
        <v>14103</v>
      </c>
      <c r="H91" s="1336">
        <f t="shared" si="4"/>
        <v>37500</v>
      </c>
      <c r="I91" s="1336">
        <f t="shared" si="5"/>
        <v>34694</v>
      </c>
    </row>
    <row r="92" spans="1:9" ht="15" x14ac:dyDescent="0.25">
      <c r="A92" s="1330">
        <v>141035142</v>
      </c>
      <c r="B92" s="1331" t="s">
        <v>7678</v>
      </c>
      <c r="C92" s="1348">
        <v>0</v>
      </c>
      <c r="D92" s="1349">
        <v>0</v>
      </c>
      <c r="E92" s="1349">
        <v>0</v>
      </c>
      <c r="F92" s="1331">
        <v>0</v>
      </c>
      <c r="G92" s="1350" t="str">
        <f t="shared" si="3"/>
        <v>14103</v>
      </c>
      <c r="H92" s="1336">
        <f t="shared" si="4"/>
        <v>37500</v>
      </c>
      <c r="I92" s="1336">
        <f t="shared" si="5"/>
        <v>34694</v>
      </c>
    </row>
    <row r="93" spans="1:9" ht="15" x14ac:dyDescent="0.25">
      <c r="A93" s="1330">
        <v>141035143</v>
      </c>
      <c r="B93" s="1331" t="s">
        <v>7679</v>
      </c>
      <c r="C93" s="1348">
        <v>0</v>
      </c>
      <c r="D93" s="1349">
        <v>0</v>
      </c>
      <c r="E93" s="1349">
        <v>0</v>
      </c>
      <c r="F93" s="1331">
        <v>0</v>
      </c>
      <c r="G93" s="1350" t="str">
        <f t="shared" si="3"/>
        <v>14103</v>
      </c>
      <c r="H93" s="1336">
        <f t="shared" si="4"/>
        <v>37500</v>
      </c>
      <c r="I93" s="1336">
        <f t="shared" si="5"/>
        <v>34694</v>
      </c>
    </row>
    <row r="94" spans="1:9" ht="15" x14ac:dyDescent="0.25">
      <c r="A94" s="1330">
        <v>141035144</v>
      </c>
      <c r="B94" s="1331" t="s">
        <v>6436</v>
      </c>
      <c r="C94" s="1348">
        <v>1194</v>
      </c>
      <c r="D94" s="1349">
        <v>0</v>
      </c>
      <c r="E94" s="1349">
        <v>0</v>
      </c>
      <c r="F94" s="1331">
        <v>1194</v>
      </c>
      <c r="G94" s="1350" t="str">
        <f t="shared" si="3"/>
        <v>14103</v>
      </c>
      <c r="H94" s="1336">
        <f t="shared" si="4"/>
        <v>37500</v>
      </c>
      <c r="I94" s="1336">
        <f t="shared" si="5"/>
        <v>34694</v>
      </c>
    </row>
    <row r="95" spans="1:9" ht="15" x14ac:dyDescent="0.25">
      <c r="A95" s="1330">
        <v>141039053</v>
      </c>
      <c r="B95" s="1331" t="s">
        <v>7680</v>
      </c>
      <c r="C95" s="1348">
        <v>0</v>
      </c>
      <c r="D95" s="1349">
        <v>-1500</v>
      </c>
      <c r="E95" s="1349">
        <v>-1500</v>
      </c>
      <c r="F95" s="1331">
        <v>1500</v>
      </c>
      <c r="G95" s="1350" t="str">
        <f t="shared" si="3"/>
        <v>14103</v>
      </c>
      <c r="H95" s="1336">
        <f t="shared" si="4"/>
        <v>37500</v>
      </c>
      <c r="I95" s="1336">
        <f t="shared" si="5"/>
        <v>34694</v>
      </c>
    </row>
    <row r="96" spans="1:9" ht="15" x14ac:dyDescent="0.25">
      <c r="A96" s="1330">
        <v>141040100</v>
      </c>
      <c r="B96" s="1331" t="s">
        <v>6440</v>
      </c>
      <c r="C96" s="1348">
        <v>35691.21</v>
      </c>
      <c r="D96" s="1349">
        <v>77550</v>
      </c>
      <c r="E96" s="1349">
        <v>77550</v>
      </c>
      <c r="F96" s="1331">
        <v>-41858.79</v>
      </c>
      <c r="G96" s="1350" t="str">
        <f t="shared" si="3"/>
        <v>14104</v>
      </c>
      <c r="H96" s="1336">
        <f t="shared" si="4"/>
        <v>82000</v>
      </c>
      <c r="I96" s="1336">
        <f t="shared" si="5"/>
        <v>39916.239999999998</v>
      </c>
    </row>
    <row r="97" spans="1:9" ht="15" x14ac:dyDescent="0.25">
      <c r="A97" s="1330">
        <v>141040101</v>
      </c>
      <c r="B97" s="1331" t="s">
        <v>7681</v>
      </c>
      <c r="C97" s="1348">
        <v>0</v>
      </c>
      <c r="D97" s="1349">
        <v>0</v>
      </c>
      <c r="E97" s="1349">
        <v>0</v>
      </c>
      <c r="F97" s="1331">
        <v>0</v>
      </c>
      <c r="G97" s="1350" t="str">
        <f t="shared" si="3"/>
        <v>14104</v>
      </c>
      <c r="H97" s="1336">
        <f t="shared" si="4"/>
        <v>82000</v>
      </c>
      <c r="I97" s="1336">
        <f t="shared" si="5"/>
        <v>39916.239999999998</v>
      </c>
    </row>
    <row r="98" spans="1:9" ht="15" x14ac:dyDescent="0.25">
      <c r="A98" s="1330">
        <v>141040102</v>
      </c>
      <c r="B98" s="1331" t="s">
        <v>7682</v>
      </c>
      <c r="C98" s="1348">
        <v>0</v>
      </c>
      <c r="D98" s="1349">
        <v>0</v>
      </c>
      <c r="E98" s="1349">
        <v>0</v>
      </c>
      <c r="F98" s="1331">
        <v>0</v>
      </c>
      <c r="G98" s="1350" t="str">
        <f t="shared" si="3"/>
        <v>14104</v>
      </c>
      <c r="H98" s="1336">
        <f t="shared" si="4"/>
        <v>82000</v>
      </c>
      <c r="I98" s="1336">
        <f t="shared" si="5"/>
        <v>39916.239999999998</v>
      </c>
    </row>
    <row r="99" spans="1:9" ht="15" x14ac:dyDescent="0.25">
      <c r="A99" s="1330">
        <v>141040103</v>
      </c>
      <c r="B99" s="1331" t="s">
        <v>7683</v>
      </c>
      <c r="C99" s="1348">
        <v>0</v>
      </c>
      <c r="D99" s="1349">
        <v>0</v>
      </c>
      <c r="E99" s="1349">
        <v>0</v>
      </c>
      <c r="F99" s="1331">
        <v>0</v>
      </c>
      <c r="G99" s="1350" t="str">
        <f t="shared" si="3"/>
        <v>14104</v>
      </c>
      <c r="H99" s="1336">
        <f t="shared" si="4"/>
        <v>82000</v>
      </c>
      <c r="I99" s="1336">
        <f t="shared" si="5"/>
        <v>39916.239999999998</v>
      </c>
    </row>
    <row r="100" spans="1:9" ht="15" x14ac:dyDescent="0.25">
      <c r="A100" s="1330">
        <v>141040110</v>
      </c>
      <c r="B100" s="1331" t="s">
        <v>7684</v>
      </c>
      <c r="C100" s="1348">
        <v>0</v>
      </c>
      <c r="D100" s="1349">
        <v>0</v>
      </c>
      <c r="E100" s="1349">
        <v>0</v>
      </c>
      <c r="F100" s="1331">
        <v>0</v>
      </c>
      <c r="G100" s="1350" t="str">
        <f t="shared" si="3"/>
        <v>14104</v>
      </c>
      <c r="H100" s="1336">
        <f t="shared" si="4"/>
        <v>82000</v>
      </c>
      <c r="I100" s="1336">
        <f t="shared" si="5"/>
        <v>39916.239999999998</v>
      </c>
    </row>
    <row r="101" spans="1:9" ht="15" x14ac:dyDescent="0.25">
      <c r="A101" s="1330">
        <v>141040120</v>
      </c>
      <c r="B101" s="1331" t="s">
        <v>7685</v>
      </c>
      <c r="C101" s="1348">
        <v>0</v>
      </c>
      <c r="D101" s="1349">
        <v>0</v>
      </c>
      <c r="E101" s="1349">
        <v>0</v>
      </c>
      <c r="F101" s="1331">
        <v>0</v>
      </c>
      <c r="G101" s="1350" t="str">
        <f t="shared" si="3"/>
        <v>14104</v>
      </c>
      <c r="H101" s="1336">
        <f t="shared" si="4"/>
        <v>82000</v>
      </c>
      <c r="I101" s="1336">
        <f t="shared" si="5"/>
        <v>39916.239999999998</v>
      </c>
    </row>
    <row r="102" spans="1:9" ht="15" x14ac:dyDescent="0.25">
      <c r="A102" s="1330">
        <v>141040150</v>
      </c>
      <c r="B102" s="1331" t="s">
        <v>7686</v>
      </c>
      <c r="C102" s="1348">
        <v>0</v>
      </c>
      <c r="D102" s="1349">
        <v>0</v>
      </c>
      <c r="E102" s="1349">
        <v>0</v>
      </c>
      <c r="F102" s="1331">
        <v>0</v>
      </c>
      <c r="G102" s="1350" t="str">
        <f t="shared" si="3"/>
        <v>14104</v>
      </c>
      <c r="H102" s="1336">
        <f t="shared" si="4"/>
        <v>82000</v>
      </c>
      <c r="I102" s="1336">
        <f t="shared" si="5"/>
        <v>39916.239999999998</v>
      </c>
    </row>
    <row r="103" spans="1:9" ht="15" x14ac:dyDescent="0.25">
      <c r="A103" s="1330">
        <v>141040400</v>
      </c>
      <c r="B103" s="1331" t="s">
        <v>7687</v>
      </c>
      <c r="C103" s="1348">
        <v>0</v>
      </c>
      <c r="D103" s="1349">
        <v>0</v>
      </c>
      <c r="E103" s="1349">
        <v>0</v>
      </c>
      <c r="F103" s="1331">
        <v>0</v>
      </c>
      <c r="G103" s="1350" t="str">
        <f t="shared" si="3"/>
        <v>14104</v>
      </c>
      <c r="H103" s="1336">
        <f t="shared" si="4"/>
        <v>82000</v>
      </c>
      <c r="I103" s="1336">
        <f t="shared" si="5"/>
        <v>39916.239999999998</v>
      </c>
    </row>
    <row r="104" spans="1:9" ht="15" x14ac:dyDescent="0.25">
      <c r="A104" s="1330">
        <v>141040730</v>
      </c>
      <c r="B104" s="1331" t="s">
        <v>7688</v>
      </c>
      <c r="C104" s="1348">
        <v>0</v>
      </c>
      <c r="D104" s="1349">
        <v>0</v>
      </c>
      <c r="E104" s="1349">
        <v>0</v>
      </c>
      <c r="F104" s="1331">
        <v>0</v>
      </c>
      <c r="G104" s="1350" t="str">
        <f t="shared" si="3"/>
        <v>14104</v>
      </c>
      <c r="H104" s="1336">
        <f t="shared" si="4"/>
        <v>82000</v>
      </c>
      <c r="I104" s="1336">
        <f t="shared" si="5"/>
        <v>39916.239999999998</v>
      </c>
    </row>
    <row r="105" spans="1:9" ht="15" x14ac:dyDescent="0.25">
      <c r="A105" s="1330">
        <v>141040800</v>
      </c>
      <c r="B105" s="1331" t="s">
        <v>7689</v>
      </c>
      <c r="C105" s="1348">
        <v>0</v>
      </c>
      <c r="D105" s="1349">
        <v>0</v>
      </c>
      <c r="E105" s="1349">
        <v>0</v>
      </c>
      <c r="F105" s="1331">
        <v>0</v>
      </c>
      <c r="G105" s="1350" t="str">
        <f t="shared" si="3"/>
        <v>14104</v>
      </c>
      <c r="H105" s="1336">
        <f t="shared" si="4"/>
        <v>82000</v>
      </c>
      <c r="I105" s="1336">
        <f t="shared" si="5"/>
        <v>39916.239999999998</v>
      </c>
    </row>
    <row r="106" spans="1:9" ht="15" x14ac:dyDescent="0.25">
      <c r="A106" s="1330">
        <v>141040930</v>
      </c>
      <c r="B106" s="1331" t="s">
        <v>6442</v>
      </c>
      <c r="C106" s="1348">
        <v>25.03</v>
      </c>
      <c r="D106" s="1349">
        <v>400</v>
      </c>
      <c r="E106" s="1349">
        <v>400</v>
      </c>
      <c r="F106" s="1331">
        <v>-374.97</v>
      </c>
      <c r="G106" s="1350" t="str">
        <f t="shared" si="3"/>
        <v>14104</v>
      </c>
      <c r="H106" s="1336">
        <f t="shared" si="4"/>
        <v>82000</v>
      </c>
      <c r="I106" s="1336">
        <f t="shared" si="5"/>
        <v>39916.239999999998</v>
      </c>
    </row>
    <row r="107" spans="1:9" ht="15" x14ac:dyDescent="0.25">
      <c r="A107" s="1330">
        <v>141040975</v>
      </c>
      <c r="B107" s="1331" t="s">
        <v>7690</v>
      </c>
      <c r="C107" s="1348">
        <v>0</v>
      </c>
      <c r="D107" s="1349">
        <v>0</v>
      </c>
      <c r="E107" s="1349">
        <v>0</v>
      </c>
      <c r="F107" s="1331">
        <v>0</v>
      </c>
      <c r="G107" s="1350" t="str">
        <f t="shared" si="3"/>
        <v>14104</v>
      </c>
      <c r="H107" s="1336">
        <f t="shared" si="4"/>
        <v>82000</v>
      </c>
      <c r="I107" s="1336">
        <f t="shared" si="5"/>
        <v>39916.239999999998</v>
      </c>
    </row>
    <row r="108" spans="1:9" ht="15" x14ac:dyDescent="0.25">
      <c r="A108" s="1330">
        <v>141041400</v>
      </c>
      <c r="B108" s="1331" t="s">
        <v>7691</v>
      </c>
      <c r="C108" s="1348">
        <v>0</v>
      </c>
      <c r="D108" s="1349">
        <v>0</v>
      </c>
      <c r="E108" s="1349">
        <v>0</v>
      </c>
      <c r="F108" s="1331">
        <v>0</v>
      </c>
      <c r="G108" s="1350" t="str">
        <f t="shared" si="3"/>
        <v>14104</v>
      </c>
      <c r="H108" s="1336">
        <f t="shared" si="4"/>
        <v>82000</v>
      </c>
      <c r="I108" s="1336">
        <f t="shared" si="5"/>
        <v>39916.239999999998</v>
      </c>
    </row>
    <row r="109" spans="1:9" ht="15" x14ac:dyDescent="0.25">
      <c r="A109" s="1330">
        <v>141041401</v>
      </c>
      <c r="B109" s="1331" t="s">
        <v>7692</v>
      </c>
      <c r="C109" s="1348">
        <v>0</v>
      </c>
      <c r="D109" s="1349">
        <v>0</v>
      </c>
      <c r="E109" s="1349">
        <v>0</v>
      </c>
      <c r="F109" s="1331">
        <v>0</v>
      </c>
      <c r="G109" s="1350" t="str">
        <f t="shared" si="3"/>
        <v>14104</v>
      </c>
      <c r="H109" s="1336">
        <f t="shared" si="4"/>
        <v>82000</v>
      </c>
      <c r="I109" s="1336">
        <f t="shared" si="5"/>
        <v>39916.239999999998</v>
      </c>
    </row>
    <row r="110" spans="1:9" ht="15" x14ac:dyDescent="0.25">
      <c r="A110" s="1330">
        <v>141041620</v>
      </c>
      <c r="B110" s="1331" t="s">
        <v>7693</v>
      </c>
      <c r="C110" s="1348">
        <v>0</v>
      </c>
      <c r="D110" s="1349">
        <v>0</v>
      </c>
      <c r="E110" s="1349">
        <v>0</v>
      </c>
      <c r="F110" s="1331">
        <v>0</v>
      </c>
      <c r="G110" s="1350" t="str">
        <f t="shared" si="3"/>
        <v>14104</v>
      </c>
      <c r="H110" s="1336">
        <f t="shared" si="4"/>
        <v>82000</v>
      </c>
      <c r="I110" s="1336">
        <f t="shared" si="5"/>
        <v>39916.239999999998</v>
      </c>
    </row>
    <row r="111" spans="1:9" ht="15" x14ac:dyDescent="0.25">
      <c r="A111" s="1330">
        <v>141042000</v>
      </c>
      <c r="B111" s="1331" t="s">
        <v>7694</v>
      </c>
      <c r="C111" s="1348">
        <v>0</v>
      </c>
      <c r="D111" s="1349">
        <v>0</v>
      </c>
      <c r="E111" s="1349">
        <v>0</v>
      </c>
      <c r="F111" s="1331">
        <v>0</v>
      </c>
      <c r="G111" s="1350" t="str">
        <f t="shared" si="3"/>
        <v>14104</v>
      </c>
      <c r="H111" s="1336">
        <f t="shared" si="4"/>
        <v>82000</v>
      </c>
      <c r="I111" s="1336">
        <f t="shared" si="5"/>
        <v>39916.239999999998</v>
      </c>
    </row>
    <row r="112" spans="1:9" ht="15" x14ac:dyDescent="0.25">
      <c r="A112" s="1330">
        <v>141042022</v>
      </c>
      <c r="B112" s="1331" t="s">
        <v>7695</v>
      </c>
      <c r="C112" s="1348">
        <v>0</v>
      </c>
      <c r="D112" s="1349">
        <v>0</v>
      </c>
      <c r="E112" s="1349">
        <v>0</v>
      </c>
      <c r="F112" s="1331">
        <v>0</v>
      </c>
      <c r="G112" s="1350" t="str">
        <f t="shared" si="3"/>
        <v>14104</v>
      </c>
      <c r="H112" s="1336">
        <f t="shared" si="4"/>
        <v>82000</v>
      </c>
      <c r="I112" s="1336">
        <f t="shared" si="5"/>
        <v>39916.239999999998</v>
      </c>
    </row>
    <row r="113" spans="1:9" ht="15" x14ac:dyDescent="0.25">
      <c r="A113" s="1330">
        <v>141042428</v>
      </c>
      <c r="B113" s="1331" t="s">
        <v>7696</v>
      </c>
      <c r="C113" s="1348">
        <v>0</v>
      </c>
      <c r="D113" s="1349">
        <v>0</v>
      </c>
      <c r="E113" s="1349">
        <v>0</v>
      </c>
      <c r="F113" s="1331">
        <v>0</v>
      </c>
      <c r="G113" s="1350" t="str">
        <f t="shared" si="3"/>
        <v>14104</v>
      </c>
      <c r="H113" s="1336">
        <f t="shared" si="4"/>
        <v>82000</v>
      </c>
      <c r="I113" s="1336">
        <f t="shared" si="5"/>
        <v>39916.239999999998</v>
      </c>
    </row>
    <row r="114" spans="1:9" ht="15" x14ac:dyDescent="0.25">
      <c r="A114" s="1330">
        <v>141042429</v>
      </c>
      <c r="B114" s="1331" t="s">
        <v>7697</v>
      </c>
      <c r="C114" s="1348">
        <v>0</v>
      </c>
      <c r="D114" s="1349">
        <v>0</v>
      </c>
      <c r="E114" s="1349">
        <v>0</v>
      </c>
      <c r="F114" s="1331">
        <v>0</v>
      </c>
      <c r="G114" s="1350" t="str">
        <f t="shared" si="3"/>
        <v>14104</v>
      </c>
      <c r="H114" s="1336">
        <f t="shared" si="4"/>
        <v>82000</v>
      </c>
      <c r="I114" s="1336">
        <f t="shared" si="5"/>
        <v>39916.239999999998</v>
      </c>
    </row>
    <row r="115" spans="1:9" ht="15" x14ac:dyDescent="0.25">
      <c r="A115" s="1330">
        <v>141042500</v>
      </c>
      <c r="B115" s="1331" t="s">
        <v>6444</v>
      </c>
      <c r="C115" s="1348">
        <v>0</v>
      </c>
      <c r="D115" s="1349">
        <v>50</v>
      </c>
      <c r="E115" s="1349">
        <v>50</v>
      </c>
      <c r="F115" s="1331">
        <v>-50</v>
      </c>
      <c r="G115" s="1350" t="str">
        <f t="shared" si="3"/>
        <v>14104</v>
      </c>
      <c r="H115" s="1336">
        <f t="shared" si="4"/>
        <v>82000</v>
      </c>
      <c r="I115" s="1336">
        <f t="shared" si="5"/>
        <v>39916.239999999998</v>
      </c>
    </row>
    <row r="116" spans="1:9" ht="15" x14ac:dyDescent="0.25">
      <c r="A116" s="1330">
        <v>141042504</v>
      </c>
      <c r="B116" s="1331" t="s">
        <v>7698</v>
      </c>
      <c r="C116" s="1348">
        <v>0</v>
      </c>
      <c r="D116" s="1349">
        <v>0</v>
      </c>
      <c r="E116" s="1349">
        <v>0</v>
      </c>
      <c r="F116" s="1331">
        <v>0</v>
      </c>
      <c r="G116" s="1350" t="str">
        <f t="shared" si="3"/>
        <v>14104</v>
      </c>
      <c r="H116" s="1336">
        <f t="shared" si="4"/>
        <v>82000</v>
      </c>
      <c r="I116" s="1336">
        <f t="shared" si="5"/>
        <v>39916.239999999998</v>
      </c>
    </row>
    <row r="117" spans="1:9" ht="15" x14ac:dyDescent="0.25">
      <c r="A117" s="1330">
        <v>141042510</v>
      </c>
      <c r="B117" s="1331" t="s">
        <v>7699</v>
      </c>
      <c r="C117" s="1348">
        <v>0</v>
      </c>
      <c r="D117" s="1349">
        <v>0</v>
      </c>
      <c r="E117" s="1349">
        <v>0</v>
      </c>
      <c r="F117" s="1331">
        <v>0</v>
      </c>
      <c r="G117" s="1350" t="str">
        <f t="shared" si="3"/>
        <v>14104</v>
      </c>
      <c r="H117" s="1336">
        <f t="shared" si="4"/>
        <v>82000</v>
      </c>
      <c r="I117" s="1336">
        <f t="shared" si="5"/>
        <v>39916.239999999998</v>
      </c>
    </row>
    <row r="118" spans="1:9" ht="15" x14ac:dyDescent="0.25">
      <c r="A118" s="1330">
        <v>141042524</v>
      </c>
      <c r="B118" s="1331" t="s">
        <v>7700</v>
      </c>
      <c r="C118" s="1348">
        <v>0</v>
      </c>
      <c r="D118" s="1349">
        <v>0</v>
      </c>
      <c r="E118" s="1349">
        <v>0</v>
      </c>
      <c r="F118" s="1331">
        <v>0</v>
      </c>
      <c r="G118" s="1350" t="str">
        <f t="shared" si="3"/>
        <v>14104</v>
      </c>
      <c r="H118" s="1336">
        <f t="shared" si="4"/>
        <v>82000</v>
      </c>
      <c r="I118" s="1336">
        <f t="shared" si="5"/>
        <v>39916.239999999998</v>
      </c>
    </row>
    <row r="119" spans="1:9" ht="15" x14ac:dyDescent="0.25">
      <c r="A119" s="1330">
        <v>141042701</v>
      </c>
      <c r="B119" s="1331" t="s">
        <v>7701</v>
      </c>
      <c r="C119" s="1348">
        <v>0</v>
      </c>
      <c r="D119" s="1349">
        <v>0</v>
      </c>
      <c r="E119" s="1349">
        <v>0</v>
      </c>
      <c r="F119" s="1331">
        <v>0</v>
      </c>
      <c r="G119" s="1350" t="str">
        <f t="shared" si="3"/>
        <v>14104</v>
      </c>
      <c r="H119" s="1336">
        <f t="shared" si="4"/>
        <v>82000</v>
      </c>
      <c r="I119" s="1336">
        <f t="shared" si="5"/>
        <v>39916.239999999998</v>
      </c>
    </row>
    <row r="120" spans="1:9" ht="15" x14ac:dyDescent="0.25">
      <c r="A120" s="1330">
        <v>141042703</v>
      </c>
      <c r="B120" s="1331" t="s">
        <v>7702</v>
      </c>
      <c r="C120" s="1348">
        <v>0</v>
      </c>
      <c r="D120" s="1349">
        <v>0</v>
      </c>
      <c r="E120" s="1349">
        <v>0</v>
      </c>
      <c r="F120" s="1331">
        <v>0</v>
      </c>
      <c r="G120" s="1350" t="str">
        <f t="shared" si="3"/>
        <v>14104</v>
      </c>
      <c r="H120" s="1336">
        <f t="shared" si="4"/>
        <v>82000</v>
      </c>
      <c r="I120" s="1336">
        <f t="shared" si="5"/>
        <v>39916.239999999998</v>
      </c>
    </row>
    <row r="121" spans="1:9" ht="15" x14ac:dyDescent="0.25">
      <c r="A121" s="1330">
        <v>141042706</v>
      </c>
      <c r="B121" s="1331" t="s">
        <v>7703</v>
      </c>
      <c r="C121" s="1348">
        <v>0</v>
      </c>
      <c r="D121" s="1349">
        <v>0</v>
      </c>
      <c r="E121" s="1349">
        <v>0</v>
      </c>
      <c r="F121" s="1331">
        <v>0</v>
      </c>
      <c r="G121" s="1350" t="str">
        <f t="shared" si="3"/>
        <v>14104</v>
      </c>
      <c r="H121" s="1336">
        <f t="shared" si="4"/>
        <v>82000</v>
      </c>
      <c r="I121" s="1336">
        <f t="shared" si="5"/>
        <v>39916.239999999998</v>
      </c>
    </row>
    <row r="122" spans="1:9" ht="15" x14ac:dyDescent="0.25">
      <c r="A122" s="1330">
        <v>141042801</v>
      </c>
      <c r="B122" s="1331" t="s">
        <v>7704</v>
      </c>
      <c r="C122" s="1348">
        <v>0</v>
      </c>
      <c r="D122" s="1349">
        <v>0</v>
      </c>
      <c r="E122" s="1349">
        <v>0</v>
      </c>
      <c r="F122" s="1331">
        <v>0</v>
      </c>
      <c r="G122" s="1350" t="str">
        <f t="shared" si="3"/>
        <v>14104</v>
      </c>
      <c r="H122" s="1336">
        <f t="shared" si="4"/>
        <v>82000</v>
      </c>
      <c r="I122" s="1336">
        <f t="shared" si="5"/>
        <v>39916.239999999998</v>
      </c>
    </row>
    <row r="123" spans="1:9" ht="15" x14ac:dyDescent="0.25">
      <c r="A123" s="1330">
        <v>141044600</v>
      </c>
      <c r="B123" s="1331" t="s">
        <v>7705</v>
      </c>
      <c r="C123" s="1348">
        <v>0</v>
      </c>
      <c r="D123" s="1349">
        <v>0</v>
      </c>
      <c r="E123" s="1349">
        <v>0</v>
      </c>
      <c r="F123" s="1331">
        <v>0</v>
      </c>
      <c r="G123" s="1350" t="str">
        <f t="shared" si="3"/>
        <v>14104</v>
      </c>
      <c r="H123" s="1336">
        <f t="shared" si="4"/>
        <v>82000</v>
      </c>
      <c r="I123" s="1336">
        <f t="shared" si="5"/>
        <v>39916.239999999998</v>
      </c>
    </row>
    <row r="124" spans="1:9" ht="15" x14ac:dyDescent="0.25">
      <c r="A124" s="1330">
        <v>141044610</v>
      </c>
      <c r="B124" s="1331" t="s">
        <v>7706</v>
      </c>
      <c r="C124" s="1348">
        <v>0</v>
      </c>
      <c r="D124" s="1349">
        <v>0</v>
      </c>
      <c r="E124" s="1349">
        <v>0</v>
      </c>
      <c r="F124" s="1331">
        <v>0</v>
      </c>
      <c r="G124" s="1350" t="str">
        <f t="shared" si="3"/>
        <v>14104</v>
      </c>
      <c r="H124" s="1336">
        <f t="shared" si="4"/>
        <v>82000</v>
      </c>
      <c r="I124" s="1336">
        <f t="shared" si="5"/>
        <v>39916.239999999998</v>
      </c>
    </row>
    <row r="125" spans="1:9" ht="15" x14ac:dyDescent="0.25">
      <c r="A125" s="1330">
        <v>141044611</v>
      </c>
      <c r="B125" s="1331" t="s">
        <v>7707</v>
      </c>
      <c r="C125" s="1348">
        <v>0</v>
      </c>
      <c r="D125" s="1349">
        <v>0</v>
      </c>
      <c r="E125" s="1349">
        <v>0</v>
      </c>
      <c r="F125" s="1331">
        <v>0</v>
      </c>
      <c r="G125" s="1350" t="str">
        <f t="shared" si="3"/>
        <v>14104</v>
      </c>
      <c r="H125" s="1336">
        <f t="shared" si="4"/>
        <v>82000</v>
      </c>
      <c r="I125" s="1336">
        <f t="shared" si="5"/>
        <v>39916.239999999998</v>
      </c>
    </row>
    <row r="126" spans="1:9" ht="15" x14ac:dyDescent="0.25">
      <c r="A126" s="1330">
        <v>141044612</v>
      </c>
      <c r="B126" s="1331" t="s">
        <v>7708</v>
      </c>
      <c r="C126" s="1348">
        <v>0</v>
      </c>
      <c r="D126" s="1349">
        <v>0</v>
      </c>
      <c r="E126" s="1349">
        <v>0</v>
      </c>
      <c r="F126" s="1331">
        <v>0</v>
      </c>
      <c r="G126" s="1350" t="str">
        <f t="shared" si="3"/>
        <v>14104</v>
      </c>
      <c r="H126" s="1336">
        <f t="shared" si="4"/>
        <v>82000</v>
      </c>
      <c r="I126" s="1336">
        <f t="shared" si="5"/>
        <v>39916.239999999998</v>
      </c>
    </row>
    <row r="127" spans="1:9" ht="15" x14ac:dyDescent="0.25">
      <c r="A127" s="1330">
        <v>141044618</v>
      </c>
      <c r="B127" s="1331" t="s">
        <v>7709</v>
      </c>
      <c r="C127" s="1348">
        <v>0</v>
      </c>
      <c r="D127" s="1349">
        <v>0</v>
      </c>
      <c r="E127" s="1349">
        <v>0</v>
      </c>
      <c r="F127" s="1331">
        <v>0</v>
      </c>
      <c r="G127" s="1350" t="str">
        <f t="shared" si="3"/>
        <v>14104</v>
      </c>
      <c r="H127" s="1336">
        <f t="shared" si="4"/>
        <v>82000</v>
      </c>
      <c r="I127" s="1336">
        <f t="shared" si="5"/>
        <v>39916.239999999998</v>
      </c>
    </row>
    <row r="128" spans="1:9" ht="15" x14ac:dyDescent="0.25">
      <c r="A128" s="1330">
        <v>141044619</v>
      </c>
      <c r="B128" s="1331" t="s">
        <v>7710</v>
      </c>
      <c r="C128" s="1348">
        <v>0</v>
      </c>
      <c r="D128" s="1349">
        <v>0</v>
      </c>
      <c r="E128" s="1349">
        <v>0</v>
      </c>
      <c r="F128" s="1331">
        <v>0</v>
      </c>
      <c r="G128" s="1350" t="str">
        <f t="shared" si="3"/>
        <v>14104</v>
      </c>
      <c r="H128" s="1336">
        <f t="shared" si="4"/>
        <v>82000</v>
      </c>
      <c r="I128" s="1336">
        <f t="shared" si="5"/>
        <v>39916.239999999998</v>
      </c>
    </row>
    <row r="129" spans="1:9" ht="15" x14ac:dyDescent="0.25">
      <c r="A129" s="1330">
        <v>141045302</v>
      </c>
      <c r="B129" s="1331" t="s">
        <v>7711</v>
      </c>
      <c r="C129" s="1348">
        <v>0</v>
      </c>
      <c r="D129" s="1349">
        <v>0</v>
      </c>
      <c r="E129" s="1349">
        <v>0</v>
      </c>
      <c r="F129" s="1331">
        <v>0</v>
      </c>
      <c r="G129" s="1350" t="str">
        <f t="shared" si="3"/>
        <v>14104</v>
      </c>
      <c r="H129" s="1336">
        <f t="shared" si="4"/>
        <v>82000</v>
      </c>
      <c r="I129" s="1336">
        <f t="shared" si="5"/>
        <v>39916.239999999998</v>
      </c>
    </row>
    <row r="130" spans="1:9" ht="15" x14ac:dyDescent="0.25">
      <c r="A130" s="1330">
        <v>141045540</v>
      </c>
      <c r="B130" s="1331" t="s">
        <v>7712</v>
      </c>
      <c r="C130" s="1348">
        <v>0</v>
      </c>
      <c r="D130" s="1349">
        <v>0</v>
      </c>
      <c r="E130" s="1349">
        <v>0</v>
      </c>
      <c r="F130" s="1331">
        <v>0</v>
      </c>
      <c r="G130" s="1350" t="str">
        <f t="shared" si="3"/>
        <v>14104</v>
      </c>
      <c r="H130" s="1336">
        <f t="shared" si="4"/>
        <v>82000</v>
      </c>
      <c r="I130" s="1336">
        <f t="shared" si="5"/>
        <v>39916.239999999998</v>
      </c>
    </row>
    <row r="131" spans="1:9" ht="15" x14ac:dyDescent="0.25">
      <c r="A131" s="1330">
        <v>141045542</v>
      </c>
      <c r="B131" s="1331" t="s">
        <v>7713</v>
      </c>
      <c r="C131" s="1348">
        <v>0</v>
      </c>
      <c r="D131" s="1349">
        <v>0</v>
      </c>
      <c r="E131" s="1349">
        <v>0</v>
      </c>
      <c r="F131" s="1331">
        <v>0</v>
      </c>
      <c r="G131" s="1350" t="str">
        <f t="shared" si="3"/>
        <v>14104</v>
      </c>
      <c r="H131" s="1336">
        <f t="shared" si="4"/>
        <v>82000</v>
      </c>
      <c r="I131" s="1336">
        <f t="shared" si="5"/>
        <v>39916.239999999998</v>
      </c>
    </row>
    <row r="132" spans="1:9" ht="15" x14ac:dyDescent="0.25">
      <c r="A132" s="1330">
        <v>141045545</v>
      </c>
      <c r="B132" s="1331" t="s">
        <v>7714</v>
      </c>
      <c r="C132" s="1348">
        <v>0</v>
      </c>
      <c r="D132" s="1349">
        <v>0</v>
      </c>
      <c r="E132" s="1349">
        <v>0</v>
      </c>
      <c r="F132" s="1331">
        <v>0</v>
      </c>
      <c r="G132" s="1350" t="str">
        <f t="shared" si="3"/>
        <v>14104</v>
      </c>
      <c r="H132" s="1336">
        <f t="shared" si="4"/>
        <v>82000</v>
      </c>
      <c r="I132" s="1336">
        <f t="shared" si="5"/>
        <v>39916.239999999998</v>
      </c>
    </row>
    <row r="133" spans="1:9" ht="15" x14ac:dyDescent="0.25">
      <c r="A133" s="1330">
        <v>141045546</v>
      </c>
      <c r="B133" s="1331" t="s">
        <v>7715</v>
      </c>
      <c r="C133" s="1348">
        <v>0</v>
      </c>
      <c r="D133" s="1349">
        <v>0</v>
      </c>
      <c r="E133" s="1349">
        <v>0</v>
      </c>
      <c r="F133" s="1331">
        <v>0</v>
      </c>
      <c r="G133" s="1350" t="str">
        <f t="shared" si="3"/>
        <v>14104</v>
      </c>
      <c r="H133" s="1336">
        <f t="shared" si="4"/>
        <v>82000</v>
      </c>
      <c r="I133" s="1336">
        <f t="shared" si="5"/>
        <v>39916.239999999998</v>
      </c>
    </row>
    <row r="134" spans="1:9" ht="15" x14ac:dyDescent="0.25">
      <c r="A134" s="1330">
        <v>141045547</v>
      </c>
      <c r="B134" s="1331" t="s">
        <v>7716</v>
      </c>
      <c r="C134" s="1348">
        <v>0</v>
      </c>
      <c r="D134" s="1349">
        <v>0</v>
      </c>
      <c r="E134" s="1349">
        <v>0</v>
      </c>
      <c r="F134" s="1331">
        <v>0</v>
      </c>
      <c r="G134" s="1350" t="str">
        <f t="shared" si="3"/>
        <v>14104</v>
      </c>
      <c r="H134" s="1336">
        <f t="shared" si="4"/>
        <v>82000</v>
      </c>
      <c r="I134" s="1336">
        <f t="shared" si="5"/>
        <v>39916.239999999998</v>
      </c>
    </row>
    <row r="135" spans="1:9" ht="15" x14ac:dyDescent="0.25">
      <c r="A135" s="1330">
        <v>141045549</v>
      </c>
      <c r="B135" s="1331" t="s">
        <v>7717</v>
      </c>
      <c r="C135" s="1348">
        <v>0</v>
      </c>
      <c r="D135" s="1349">
        <v>0</v>
      </c>
      <c r="E135" s="1349">
        <v>0</v>
      </c>
      <c r="F135" s="1331">
        <v>0</v>
      </c>
      <c r="G135" s="1350" t="str">
        <f t="shared" si="3"/>
        <v>14104</v>
      </c>
      <c r="H135" s="1336">
        <f t="shared" si="4"/>
        <v>82000</v>
      </c>
      <c r="I135" s="1336">
        <f t="shared" si="5"/>
        <v>39916.239999999998</v>
      </c>
    </row>
    <row r="136" spans="1:9" ht="15" x14ac:dyDescent="0.25">
      <c r="A136" s="1330">
        <v>141045550</v>
      </c>
      <c r="B136" s="1331" t="s">
        <v>7718</v>
      </c>
      <c r="C136" s="1348">
        <v>0</v>
      </c>
      <c r="D136" s="1349">
        <v>0</v>
      </c>
      <c r="E136" s="1349">
        <v>0</v>
      </c>
      <c r="F136" s="1331">
        <v>0</v>
      </c>
      <c r="G136" s="1350" t="str">
        <f t="shared" ref="G136:G199" si="6">LEFT(A136,5)</f>
        <v>14104</v>
      </c>
      <c r="H136" s="1336">
        <f t="shared" ref="H136:H199" si="7">SUMIF(G:G,G136,E:E)</f>
        <v>82000</v>
      </c>
      <c r="I136" s="1336">
        <f t="shared" ref="I136:I199" si="8">SUMIF(G:G,G136,C:C)</f>
        <v>39916.239999999998</v>
      </c>
    </row>
    <row r="137" spans="1:9" ht="15" x14ac:dyDescent="0.25">
      <c r="A137" s="1330">
        <v>141045551</v>
      </c>
      <c r="B137" s="1331" t="s">
        <v>7719</v>
      </c>
      <c r="C137" s="1348">
        <v>0</v>
      </c>
      <c r="D137" s="1349">
        <v>0</v>
      </c>
      <c r="E137" s="1349">
        <v>0</v>
      </c>
      <c r="F137" s="1331">
        <v>0</v>
      </c>
      <c r="G137" s="1350" t="str">
        <f t="shared" si="6"/>
        <v>14104</v>
      </c>
      <c r="H137" s="1336">
        <f t="shared" si="7"/>
        <v>82000</v>
      </c>
      <c r="I137" s="1336">
        <f t="shared" si="8"/>
        <v>39916.239999999998</v>
      </c>
    </row>
    <row r="138" spans="1:9" ht="15" x14ac:dyDescent="0.25">
      <c r="A138" s="1330">
        <v>141045552</v>
      </c>
      <c r="B138" s="1331" t="s">
        <v>7720</v>
      </c>
      <c r="C138" s="1348">
        <v>0</v>
      </c>
      <c r="D138" s="1349">
        <v>0</v>
      </c>
      <c r="E138" s="1349">
        <v>0</v>
      </c>
      <c r="F138" s="1331">
        <v>0</v>
      </c>
      <c r="G138" s="1350" t="str">
        <f t="shared" si="6"/>
        <v>14104</v>
      </c>
      <c r="H138" s="1336">
        <f t="shared" si="7"/>
        <v>82000</v>
      </c>
      <c r="I138" s="1336">
        <f t="shared" si="8"/>
        <v>39916.239999999998</v>
      </c>
    </row>
    <row r="139" spans="1:9" ht="15" x14ac:dyDescent="0.25">
      <c r="A139" s="1330">
        <v>141045553</v>
      </c>
      <c r="B139" s="1331" t="s">
        <v>7721</v>
      </c>
      <c r="C139" s="1348">
        <v>0</v>
      </c>
      <c r="D139" s="1349">
        <v>0</v>
      </c>
      <c r="E139" s="1349">
        <v>0</v>
      </c>
      <c r="F139" s="1331">
        <v>0</v>
      </c>
      <c r="G139" s="1350" t="str">
        <f t="shared" si="6"/>
        <v>14104</v>
      </c>
      <c r="H139" s="1336">
        <f t="shared" si="7"/>
        <v>82000</v>
      </c>
      <c r="I139" s="1336">
        <f t="shared" si="8"/>
        <v>39916.239999999998</v>
      </c>
    </row>
    <row r="140" spans="1:9" ht="15" x14ac:dyDescent="0.25">
      <c r="A140" s="1330">
        <v>141045554</v>
      </c>
      <c r="B140" s="1331" t="s">
        <v>7722</v>
      </c>
      <c r="C140" s="1348">
        <v>0</v>
      </c>
      <c r="D140" s="1349">
        <v>0</v>
      </c>
      <c r="E140" s="1349">
        <v>0</v>
      </c>
      <c r="F140" s="1331">
        <v>0</v>
      </c>
      <c r="G140" s="1350" t="str">
        <f t="shared" si="6"/>
        <v>14104</v>
      </c>
      <c r="H140" s="1336">
        <f t="shared" si="7"/>
        <v>82000</v>
      </c>
      <c r="I140" s="1336">
        <f t="shared" si="8"/>
        <v>39916.239999999998</v>
      </c>
    </row>
    <row r="141" spans="1:9" ht="15" x14ac:dyDescent="0.25">
      <c r="A141" s="1330">
        <v>141045556</v>
      </c>
      <c r="B141" s="1331" t="s">
        <v>7723</v>
      </c>
      <c r="C141" s="1348">
        <v>0</v>
      </c>
      <c r="D141" s="1349">
        <v>0</v>
      </c>
      <c r="E141" s="1349">
        <v>0</v>
      </c>
      <c r="F141" s="1331">
        <v>0</v>
      </c>
      <c r="G141" s="1350" t="str">
        <f t="shared" si="6"/>
        <v>14104</v>
      </c>
      <c r="H141" s="1336">
        <f t="shared" si="7"/>
        <v>82000</v>
      </c>
      <c r="I141" s="1336">
        <f t="shared" si="8"/>
        <v>39916.239999999998</v>
      </c>
    </row>
    <row r="142" spans="1:9" ht="15" x14ac:dyDescent="0.25">
      <c r="A142" s="1330">
        <v>141045562</v>
      </c>
      <c r="B142" s="1331" t="s">
        <v>7724</v>
      </c>
      <c r="C142" s="1348">
        <v>0</v>
      </c>
      <c r="D142" s="1349">
        <v>0</v>
      </c>
      <c r="E142" s="1349">
        <v>0</v>
      </c>
      <c r="F142" s="1331">
        <v>0</v>
      </c>
      <c r="G142" s="1350" t="str">
        <f t="shared" si="6"/>
        <v>14104</v>
      </c>
      <c r="H142" s="1336">
        <f t="shared" si="7"/>
        <v>82000</v>
      </c>
      <c r="I142" s="1336">
        <f t="shared" si="8"/>
        <v>39916.239999999998</v>
      </c>
    </row>
    <row r="143" spans="1:9" ht="15" x14ac:dyDescent="0.25">
      <c r="A143" s="1330">
        <v>141045563</v>
      </c>
      <c r="B143" s="1331" t="s">
        <v>7725</v>
      </c>
      <c r="C143" s="1348">
        <v>0</v>
      </c>
      <c r="D143" s="1349">
        <v>450</v>
      </c>
      <c r="E143" s="1349">
        <v>450</v>
      </c>
      <c r="F143" s="1331">
        <v>-450</v>
      </c>
      <c r="G143" s="1350" t="str">
        <f t="shared" si="6"/>
        <v>14104</v>
      </c>
      <c r="H143" s="1336">
        <f t="shared" si="7"/>
        <v>82000</v>
      </c>
      <c r="I143" s="1336">
        <f t="shared" si="8"/>
        <v>39916.239999999998</v>
      </c>
    </row>
    <row r="144" spans="1:9" ht="15" x14ac:dyDescent="0.25">
      <c r="A144" s="1330">
        <v>141045564</v>
      </c>
      <c r="B144" s="1331" t="s">
        <v>7726</v>
      </c>
      <c r="C144" s="1348">
        <v>4225</v>
      </c>
      <c r="D144" s="1349">
        <v>3200</v>
      </c>
      <c r="E144" s="1349">
        <v>3200</v>
      </c>
      <c r="F144" s="1331">
        <v>1025</v>
      </c>
      <c r="G144" s="1350" t="str">
        <f t="shared" si="6"/>
        <v>14104</v>
      </c>
      <c r="H144" s="1336">
        <f t="shared" si="7"/>
        <v>82000</v>
      </c>
      <c r="I144" s="1336">
        <f t="shared" si="8"/>
        <v>39916.239999999998</v>
      </c>
    </row>
    <row r="145" spans="1:9" ht="15" x14ac:dyDescent="0.25">
      <c r="A145" s="1330">
        <v>141045565</v>
      </c>
      <c r="B145" s="1331" t="s">
        <v>7727</v>
      </c>
      <c r="C145" s="1348">
        <v>0</v>
      </c>
      <c r="D145" s="1349">
        <v>0</v>
      </c>
      <c r="E145" s="1349">
        <v>0</v>
      </c>
      <c r="F145" s="1331">
        <v>0</v>
      </c>
      <c r="G145" s="1350" t="str">
        <f t="shared" si="6"/>
        <v>14104</v>
      </c>
      <c r="H145" s="1336">
        <f t="shared" si="7"/>
        <v>82000</v>
      </c>
      <c r="I145" s="1336">
        <f t="shared" si="8"/>
        <v>39916.239999999998</v>
      </c>
    </row>
    <row r="146" spans="1:9" ht="15" x14ac:dyDescent="0.25">
      <c r="A146" s="1330">
        <v>141045568</v>
      </c>
      <c r="B146" s="1331" t="s">
        <v>7728</v>
      </c>
      <c r="C146" s="1348">
        <v>0</v>
      </c>
      <c r="D146" s="1349">
        <v>0</v>
      </c>
      <c r="E146" s="1349">
        <v>0</v>
      </c>
      <c r="F146" s="1331">
        <v>0</v>
      </c>
      <c r="G146" s="1350" t="str">
        <f t="shared" si="6"/>
        <v>14104</v>
      </c>
      <c r="H146" s="1336">
        <f t="shared" si="7"/>
        <v>82000</v>
      </c>
      <c r="I146" s="1336">
        <f t="shared" si="8"/>
        <v>39916.239999999998</v>
      </c>
    </row>
    <row r="147" spans="1:9" ht="15" x14ac:dyDescent="0.25">
      <c r="A147" s="1330">
        <v>141045571</v>
      </c>
      <c r="B147" s="1331" t="s">
        <v>7729</v>
      </c>
      <c r="C147" s="1348">
        <v>0</v>
      </c>
      <c r="D147" s="1349">
        <v>0</v>
      </c>
      <c r="E147" s="1349">
        <v>0</v>
      </c>
      <c r="F147" s="1331">
        <v>0</v>
      </c>
      <c r="G147" s="1350" t="str">
        <f t="shared" si="6"/>
        <v>14104</v>
      </c>
      <c r="H147" s="1336">
        <f t="shared" si="7"/>
        <v>82000</v>
      </c>
      <c r="I147" s="1336">
        <f t="shared" si="8"/>
        <v>39916.239999999998</v>
      </c>
    </row>
    <row r="148" spans="1:9" ht="15" x14ac:dyDescent="0.25">
      <c r="A148" s="1330">
        <v>141045574</v>
      </c>
      <c r="B148" s="1331" t="s">
        <v>7730</v>
      </c>
      <c r="C148" s="1348">
        <v>0</v>
      </c>
      <c r="D148" s="1349">
        <v>0</v>
      </c>
      <c r="E148" s="1349">
        <v>0</v>
      </c>
      <c r="F148" s="1331">
        <v>0</v>
      </c>
      <c r="G148" s="1350" t="str">
        <f t="shared" si="6"/>
        <v>14104</v>
      </c>
      <c r="H148" s="1336">
        <f t="shared" si="7"/>
        <v>82000</v>
      </c>
      <c r="I148" s="1336">
        <f t="shared" si="8"/>
        <v>39916.239999999998</v>
      </c>
    </row>
    <row r="149" spans="1:9" ht="15" x14ac:dyDescent="0.25">
      <c r="A149" s="1330">
        <v>141045575</v>
      </c>
      <c r="B149" s="1331" t="s">
        <v>7731</v>
      </c>
      <c r="C149" s="1348">
        <v>0</v>
      </c>
      <c r="D149" s="1349">
        <v>350</v>
      </c>
      <c r="E149" s="1349">
        <v>350</v>
      </c>
      <c r="F149" s="1331">
        <v>-350</v>
      </c>
      <c r="G149" s="1350" t="str">
        <f t="shared" si="6"/>
        <v>14104</v>
      </c>
      <c r="H149" s="1336">
        <f t="shared" si="7"/>
        <v>82000</v>
      </c>
      <c r="I149" s="1336">
        <f t="shared" si="8"/>
        <v>39916.239999999998</v>
      </c>
    </row>
    <row r="150" spans="1:9" ht="15" x14ac:dyDescent="0.25">
      <c r="A150" s="1330">
        <v>141045576</v>
      </c>
      <c r="B150" s="1331" t="s">
        <v>7732</v>
      </c>
      <c r="C150" s="1348">
        <v>0</v>
      </c>
      <c r="D150" s="1349">
        <v>0</v>
      </c>
      <c r="E150" s="1349">
        <v>0</v>
      </c>
      <c r="F150" s="1331">
        <v>0</v>
      </c>
      <c r="G150" s="1350" t="str">
        <f t="shared" si="6"/>
        <v>14104</v>
      </c>
      <c r="H150" s="1336">
        <f t="shared" si="7"/>
        <v>82000</v>
      </c>
      <c r="I150" s="1336">
        <f t="shared" si="8"/>
        <v>39916.239999999998</v>
      </c>
    </row>
    <row r="151" spans="1:9" ht="15" x14ac:dyDescent="0.25">
      <c r="A151" s="1330">
        <v>141046010</v>
      </c>
      <c r="B151" s="1331" t="s">
        <v>7733</v>
      </c>
      <c r="C151" s="1348">
        <v>0</v>
      </c>
      <c r="D151" s="1349">
        <v>0</v>
      </c>
      <c r="E151" s="1349">
        <v>0</v>
      </c>
      <c r="F151" s="1331">
        <v>0</v>
      </c>
      <c r="G151" s="1350" t="str">
        <f t="shared" si="6"/>
        <v>14104</v>
      </c>
      <c r="H151" s="1336">
        <f t="shared" si="7"/>
        <v>82000</v>
      </c>
      <c r="I151" s="1336">
        <f t="shared" si="8"/>
        <v>39916.239999999998</v>
      </c>
    </row>
    <row r="152" spans="1:9" ht="15" x14ac:dyDescent="0.25">
      <c r="A152" s="1330">
        <v>141049051</v>
      </c>
      <c r="B152" s="1331" t="s">
        <v>7734</v>
      </c>
      <c r="C152" s="1348">
        <v>0</v>
      </c>
      <c r="D152" s="1349">
        <v>0</v>
      </c>
      <c r="E152" s="1349">
        <v>0</v>
      </c>
      <c r="F152" s="1331">
        <v>0</v>
      </c>
      <c r="G152" s="1350" t="str">
        <f t="shared" si="6"/>
        <v>14104</v>
      </c>
      <c r="H152" s="1336">
        <f t="shared" si="7"/>
        <v>82000</v>
      </c>
      <c r="I152" s="1336">
        <f t="shared" si="8"/>
        <v>39916.239999999998</v>
      </c>
    </row>
    <row r="153" spans="1:9" ht="15" x14ac:dyDescent="0.25">
      <c r="A153" s="1330">
        <v>141049056</v>
      </c>
      <c r="B153" s="1331" t="s">
        <v>7735</v>
      </c>
      <c r="C153" s="1348">
        <v>0</v>
      </c>
      <c r="D153" s="1349">
        <v>0</v>
      </c>
      <c r="E153" s="1349">
        <v>0</v>
      </c>
      <c r="F153" s="1331">
        <v>0</v>
      </c>
      <c r="G153" s="1350" t="str">
        <f t="shared" si="6"/>
        <v>14104</v>
      </c>
      <c r="H153" s="1336">
        <f t="shared" si="7"/>
        <v>82000</v>
      </c>
      <c r="I153" s="1336">
        <f t="shared" si="8"/>
        <v>39916.239999999998</v>
      </c>
    </row>
    <row r="154" spans="1:9" ht="15" x14ac:dyDescent="0.25">
      <c r="A154" s="1330">
        <v>141049200</v>
      </c>
      <c r="B154" s="1331" t="s">
        <v>7736</v>
      </c>
      <c r="C154" s="1348">
        <v>0</v>
      </c>
      <c r="D154" s="1349">
        <v>0</v>
      </c>
      <c r="E154" s="1349">
        <v>0</v>
      </c>
      <c r="F154" s="1331">
        <v>0</v>
      </c>
      <c r="G154" s="1350" t="str">
        <f t="shared" si="6"/>
        <v>14104</v>
      </c>
      <c r="H154" s="1336">
        <f t="shared" si="7"/>
        <v>82000</v>
      </c>
      <c r="I154" s="1336">
        <f t="shared" si="8"/>
        <v>39916.239999999998</v>
      </c>
    </row>
    <row r="155" spans="1:9" ht="15" x14ac:dyDescent="0.25">
      <c r="A155" s="1330">
        <v>141049201</v>
      </c>
      <c r="B155" s="1331" t="s">
        <v>7737</v>
      </c>
      <c r="C155" s="1348">
        <v>0</v>
      </c>
      <c r="D155" s="1349">
        <v>0</v>
      </c>
      <c r="E155" s="1349">
        <v>0</v>
      </c>
      <c r="F155" s="1331">
        <v>0</v>
      </c>
      <c r="G155" s="1350" t="str">
        <f t="shared" si="6"/>
        <v>14104</v>
      </c>
      <c r="H155" s="1336">
        <f t="shared" si="7"/>
        <v>82000</v>
      </c>
      <c r="I155" s="1336">
        <f t="shared" si="8"/>
        <v>39916.239999999998</v>
      </c>
    </row>
    <row r="156" spans="1:9" ht="15" x14ac:dyDescent="0.25">
      <c r="A156" s="1330">
        <v>141049550</v>
      </c>
      <c r="B156" s="1331" t="s">
        <v>7721</v>
      </c>
      <c r="C156" s="1348">
        <v>0</v>
      </c>
      <c r="D156" s="1349">
        <v>0</v>
      </c>
      <c r="E156" s="1349">
        <v>0</v>
      </c>
      <c r="F156" s="1331">
        <v>0</v>
      </c>
      <c r="G156" s="1350" t="str">
        <f t="shared" si="6"/>
        <v>14104</v>
      </c>
      <c r="H156" s="1336">
        <f t="shared" si="7"/>
        <v>82000</v>
      </c>
      <c r="I156" s="1336">
        <f t="shared" si="8"/>
        <v>39916.239999999998</v>
      </c>
    </row>
    <row r="157" spans="1:9" ht="15" x14ac:dyDescent="0.25">
      <c r="A157" s="1330">
        <v>141049601</v>
      </c>
      <c r="B157" s="1331" t="s">
        <v>7738</v>
      </c>
      <c r="C157" s="1348">
        <v>-25</v>
      </c>
      <c r="D157" s="1349">
        <v>0</v>
      </c>
      <c r="E157" s="1349">
        <v>0</v>
      </c>
      <c r="F157" s="1331">
        <v>-25</v>
      </c>
      <c r="G157" s="1350" t="str">
        <f t="shared" si="6"/>
        <v>14104</v>
      </c>
      <c r="H157" s="1336">
        <f t="shared" si="7"/>
        <v>82000</v>
      </c>
      <c r="I157" s="1336">
        <f t="shared" si="8"/>
        <v>39916.239999999998</v>
      </c>
    </row>
    <row r="158" spans="1:9" ht="15" x14ac:dyDescent="0.25">
      <c r="A158" s="1330">
        <v>141049641</v>
      </c>
      <c r="B158" s="1331" t="s">
        <v>7739</v>
      </c>
      <c r="C158" s="1348">
        <v>0</v>
      </c>
      <c r="D158" s="1349">
        <v>0</v>
      </c>
      <c r="E158" s="1349">
        <v>0</v>
      </c>
      <c r="F158" s="1331">
        <v>0</v>
      </c>
      <c r="G158" s="1350" t="str">
        <f t="shared" si="6"/>
        <v>14104</v>
      </c>
      <c r="H158" s="1336">
        <f t="shared" si="7"/>
        <v>82000</v>
      </c>
      <c r="I158" s="1336">
        <f t="shared" si="8"/>
        <v>39916.239999999998</v>
      </c>
    </row>
    <row r="159" spans="1:9" ht="15" x14ac:dyDescent="0.25">
      <c r="A159" s="1330">
        <v>141049805</v>
      </c>
      <c r="B159" s="1331" t="s">
        <v>7740</v>
      </c>
      <c r="C159" s="1348">
        <v>0</v>
      </c>
      <c r="D159" s="1349">
        <v>0</v>
      </c>
      <c r="E159" s="1349">
        <v>0</v>
      </c>
      <c r="F159" s="1331">
        <v>0</v>
      </c>
      <c r="G159" s="1350" t="str">
        <f t="shared" si="6"/>
        <v>14104</v>
      </c>
      <c r="H159" s="1336">
        <f t="shared" si="7"/>
        <v>82000</v>
      </c>
      <c r="I159" s="1336">
        <f t="shared" si="8"/>
        <v>39916.239999999998</v>
      </c>
    </row>
    <row r="160" spans="1:9" ht="15" x14ac:dyDescent="0.25">
      <c r="A160" s="1330">
        <v>141049850</v>
      </c>
      <c r="B160" s="1331" t="s">
        <v>7741</v>
      </c>
      <c r="C160" s="1348">
        <v>0</v>
      </c>
      <c r="D160" s="1349">
        <v>0</v>
      </c>
      <c r="E160" s="1349">
        <v>0</v>
      </c>
      <c r="F160" s="1331">
        <v>0</v>
      </c>
      <c r="G160" s="1350" t="str">
        <f t="shared" si="6"/>
        <v>14104</v>
      </c>
      <c r="H160" s="1336">
        <f t="shared" si="7"/>
        <v>82000</v>
      </c>
      <c r="I160" s="1336">
        <f t="shared" si="8"/>
        <v>39916.239999999998</v>
      </c>
    </row>
    <row r="161" spans="1:9" ht="15" x14ac:dyDescent="0.25">
      <c r="A161" s="1330">
        <v>141062524</v>
      </c>
      <c r="B161" s="1331" t="s">
        <v>7742</v>
      </c>
      <c r="C161" s="1348">
        <v>0</v>
      </c>
      <c r="D161" s="1349">
        <v>100</v>
      </c>
      <c r="E161" s="1349">
        <v>100</v>
      </c>
      <c r="F161" s="1331">
        <v>-100</v>
      </c>
      <c r="G161" s="1350" t="str">
        <f t="shared" si="6"/>
        <v>14106</v>
      </c>
      <c r="H161" s="1336">
        <f t="shared" si="7"/>
        <v>150</v>
      </c>
      <c r="I161" s="1336">
        <f t="shared" si="8"/>
        <v>0</v>
      </c>
    </row>
    <row r="162" spans="1:9" ht="15" x14ac:dyDescent="0.25">
      <c r="A162" s="1330">
        <v>141062900</v>
      </c>
      <c r="B162" s="1331" t="s">
        <v>7743</v>
      </c>
      <c r="C162" s="1348">
        <v>0</v>
      </c>
      <c r="D162" s="1349">
        <v>0</v>
      </c>
      <c r="E162" s="1349">
        <v>0</v>
      </c>
      <c r="F162" s="1331">
        <v>0</v>
      </c>
      <c r="G162" s="1350" t="str">
        <f t="shared" si="6"/>
        <v>14106</v>
      </c>
      <c r="H162" s="1336">
        <f t="shared" si="7"/>
        <v>150</v>
      </c>
      <c r="I162" s="1336">
        <f t="shared" si="8"/>
        <v>0</v>
      </c>
    </row>
    <row r="163" spans="1:9" ht="15" x14ac:dyDescent="0.25">
      <c r="A163" s="1330">
        <v>141062920</v>
      </c>
      <c r="B163" s="1331" t="s">
        <v>7744</v>
      </c>
      <c r="C163" s="1348">
        <v>0</v>
      </c>
      <c r="D163" s="1349">
        <v>0</v>
      </c>
      <c r="E163" s="1349">
        <v>0</v>
      </c>
      <c r="F163" s="1331">
        <v>0</v>
      </c>
      <c r="G163" s="1350" t="str">
        <f t="shared" si="6"/>
        <v>14106</v>
      </c>
      <c r="H163" s="1336">
        <f t="shared" si="7"/>
        <v>150</v>
      </c>
      <c r="I163" s="1336">
        <f t="shared" si="8"/>
        <v>0</v>
      </c>
    </row>
    <row r="164" spans="1:9" ht="15" x14ac:dyDescent="0.25">
      <c r="A164" s="1330">
        <v>141064610</v>
      </c>
      <c r="B164" s="1331" t="s">
        <v>7745</v>
      </c>
      <c r="C164" s="1348">
        <v>0</v>
      </c>
      <c r="D164" s="1349">
        <v>0</v>
      </c>
      <c r="E164" s="1349">
        <v>0</v>
      </c>
      <c r="F164" s="1331">
        <v>0</v>
      </c>
      <c r="G164" s="1350" t="str">
        <f t="shared" si="6"/>
        <v>14106</v>
      </c>
      <c r="H164" s="1336">
        <f t="shared" si="7"/>
        <v>150</v>
      </c>
      <c r="I164" s="1336">
        <f t="shared" si="8"/>
        <v>0</v>
      </c>
    </row>
    <row r="165" spans="1:9" ht="15" x14ac:dyDescent="0.25">
      <c r="A165" s="1330">
        <v>141064611</v>
      </c>
      <c r="B165" s="1331" t="s">
        <v>7746</v>
      </c>
      <c r="C165" s="1348">
        <v>0</v>
      </c>
      <c r="D165" s="1349">
        <v>0</v>
      </c>
      <c r="E165" s="1349">
        <v>0</v>
      </c>
      <c r="F165" s="1331">
        <v>0</v>
      </c>
      <c r="G165" s="1350" t="str">
        <f t="shared" si="6"/>
        <v>14106</v>
      </c>
      <c r="H165" s="1336">
        <f t="shared" si="7"/>
        <v>150</v>
      </c>
      <c r="I165" s="1336">
        <f t="shared" si="8"/>
        <v>0</v>
      </c>
    </row>
    <row r="166" spans="1:9" ht="15" x14ac:dyDescent="0.25">
      <c r="A166" s="1330">
        <v>141065307</v>
      </c>
      <c r="B166" s="1331" t="s">
        <v>7747</v>
      </c>
      <c r="C166" s="1348">
        <v>0</v>
      </c>
      <c r="D166" s="1349">
        <v>0</v>
      </c>
      <c r="E166" s="1349">
        <v>0</v>
      </c>
      <c r="F166" s="1331">
        <v>0</v>
      </c>
      <c r="G166" s="1350" t="str">
        <f t="shared" si="6"/>
        <v>14106</v>
      </c>
      <c r="H166" s="1336">
        <f t="shared" si="7"/>
        <v>150</v>
      </c>
      <c r="I166" s="1336">
        <f t="shared" si="8"/>
        <v>0</v>
      </c>
    </row>
    <row r="167" spans="1:9" ht="15" x14ac:dyDescent="0.25">
      <c r="A167" s="1330">
        <v>141065310</v>
      </c>
      <c r="B167" s="1331" t="s">
        <v>7748</v>
      </c>
      <c r="C167" s="1348">
        <v>0</v>
      </c>
      <c r="D167" s="1349">
        <v>0</v>
      </c>
      <c r="E167" s="1349">
        <v>0</v>
      </c>
      <c r="F167" s="1331">
        <v>0</v>
      </c>
      <c r="G167" s="1350" t="str">
        <f t="shared" si="6"/>
        <v>14106</v>
      </c>
      <c r="H167" s="1336">
        <f t="shared" si="7"/>
        <v>150</v>
      </c>
      <c r="I167" s="1336">
        <f t="shared" si="8"/>
        <v>0</v>
      </c>
    </row>
    <row r="168" spans="1:9" ht="15" x14ac:dyDescent="0.25">
      <c r="A168" s="1330">
        <v>141065337</v>
      </c>
      <c r="B168" s="1331" t="s">
        <v>7749</v>
      </c>
      <c r="C168" s="1348">
        <v>0</v>
      </c>
      <c r="D168" s="1349">
        <v>0</v>
      </c>
      <c r="E168" s="1349">
        <v>0</v>
      </c>
      <c r="F168" s="1331">
        <v>0</v>
      </c>
      <c r="G168" s="1350" t="str">
        <f t="shared" si="6"/>
        <v>14106</v>
      </c>
      <c r="H168" s="1336">
        <f t="shared" si="7"/>
        <v>150</v>
      </c>
      <c r="I168" s="1336">
        <f t="shared" si="8"/>
        <v>0</v>
      </c>
    </row>
    <row r="169" spans="1:9" ht="15" x14ac:dyDescent="0.25">
      <c r="A169" s="1330">
        <v>141065338</v>
      </c>
      <c r="B169" s="1331" t="s">
        <v>7750</v>
      </c>
      <c r="C169" s="1348">
        <v>0</v>
      </c>
      <c r="D169" s="1349">
        <v>50</v>
      </c>
      <c r="E169" s="1349">
        <v>50</v>
      </c>
      <c r="F169" s="1331">
        <v>-50</v>
      </c>
      <c r="G169" s="1350" t="str">
        <f t="shared" si="6"/>
        <v>14106</v>
      </c>
      <c r="H169" s="1336">
        <f t="shared" si="7"/>
        <v>150</v>
      </c>
      <c r="I169" s="1336">
        <f t="shared" si="8"/>
        <v>0</v>
      </c>
    </row>
    <row r="170" spans="1:9" ht="15" x14ac:dyDescent="0.25">
      <c r="A170" s="1330">
        <v>141066014</v>
      </c>
      <c r="B170" s="1331" t="s">
        <v>7751</v>
      </c>
      <c r="C170" s="1348">
        <v>0</v>
      </c>
      <c r="D170" s="1349">
        <v>0</v>
      </c>
      <c r="E170" s="1349">
        <v>0</v>
      </c>
      <c r="F170" s="1331">
        <v>0</v>
      </c>
      <c r="G170" s="1350" t="str">
        <f t="shared" si="6"/>
        <v>14106</v>
      </c>
      <c r="H170" s="1336">
        <f t="shared" si="7"/>
        <v>150</v>
      </c>
      <c r="I170" s="1336">
        <f t="shared" si="8"/>
        <v>0</v>
      </c>
    </row>
    <row r="171" spans="1:9" ht="15" x14ac:dyDescent="0.25">
      <c r="A171" s="1330">
        <v>200071400</v>
      </c>
      <c r="B171" s="1331" t="s">
        <v>6639</v>
      </c>
      <c r="C171" s="1348">
        <v>971.25</v>
      </c>
      <c r="D171" s="1349">
        <v>800</v>
      </c>
      <c r="E171" s="1349">
        <v>800</v>
      </c>
      <c r="F171" s="1331">
        <v>171.25</v>
      </c>
      <c r="G171" s="1350" t="str">
        <f t="shared" si="6"/>
        <v>20007</v>
      </c>
      <c r="H171" s="1336">
        <f t="shared" si="7"/>
        <v>-254700</v>
      </c>
      <c r="I171" s="1336">
        <f t="shared" si="8"/>
        <v>6971.25</v>
      </c>
    </row>
    <row r="172" spans="1:9" ht="15" x14ac:dyDescent="0.25">
      <c r="A172" s="1330">
        <v>200071401</v>
      </c>
      <c r="B172" s="1331" t="s">
        <v>7752</v>
      </c>
      <c r="C172" s="1348">
        <v>0</v>
      </c>
      <c r="D172" s="1349">
        <v>0</v>
      </c>
      <c r="E172" s="1349">
        <v>0</v>
      </c>
      <c r="F172" s="1331">
        <v>0</v>
      </c>
      <c r="G172" s="1350" t="str">
        <f t="shared" si="6"/>
        <v>20007</v>
      </c>
      <c r="H172" s="1336">
        <f t="shared" si="7"/>
        <v>-254700</v>
      </c>
      <c r="I172" s="1336">
        <f t="shared" si="8"/>
        <v>6971.25</v>
      </c>
    </row>
    <row r="173" spans="1:9" ht="15" x14ac:dyDescent="0.25">
      <c r="A173" s="1330">
        <v>200071610</v>
      </c>
      <c r="B173" s="1331" t="s">
        <v>7753</v>
      </c>
      <c r="C173" s="1348">
        <v>0</v>
      </c>
      <c r="D173" s="1349">
        <v>0</v>
      </c>
      <c r="E173" s="1349">
        <v>0</v>
      </c>
      <c r="F173" s="1331">
        <v>0</v>
      </c>
      <c r="G173" s="1350" t="str">
        <f t="shared" si="6"/>
        <v>20007</v>
      </c>
      <c r="H173" s="1336">
        <f t="shared" si="7"/>
        <v>-254700</v>
      </c>
      <c r="I173" s="1336">
        <f t="shared" si="8"/>
        <v>6971.25</v>
      </c>
    </row>
    <row r="174" spans="1:9" ht="15" x14ac:dyDescent="0.25">
      <c r="A174" s="1330">
        <v>200071620</v>
      </c>
      <c r="B174" s="1331" t="s">
        <v>7754</v>
      </c>
      <c r="C174" s="1348">
        <v>0</v>
      </c>
      <c r="D174" s="1349">
        <v>0</v>
      </c>
      <c r="E174" s="1349">
        <v>0</v>
      </c>
      <c r="F174" s="1331">
        <v>0</v>
      </c>
      <c r="G174" s="1350" t="str">
        <f t="shared" si="6"/>
        <v>20007</v>
      </c>
      <c r="H174" s="1336">
        <f t="shared" si="7"/>
        <v>-254700</v>
      </c>
      <c r="I174" s="1336">
        <f t="shared" si="8"/>
        <v>6971.25</v>
      </c>
    </row>
    <row r="175" spans="1:9" ht="15" x14ac:dyDescent="0.25">
      <c r="A175" s="1330">
        <v>200072000</v>
      </c>
      <c r="B175" s="1331" t="s">
        <v>7755</v>
      </c>
      <c r="C175" s="1348">
        <v>0</v>
      </c>
      <c r="D175" s="1349">
        <v>0</v>
      </c>
      <c r="E175" s="1349">
        <v>0</v>
      </c>
      <c r="F175" s="1331">
        <v>0</v>
      </c>
      <c r="G175" s="1350" t="str">
        <f t="shared" si="6"/>
        <v>20007</v>
      </c>
      <c r="H175" s="1336">
        <f t="shared" si="7"/>
        <v>-254700</v>
      </c>
      <c r="I175" s="1336">
        <f t="shared" si="8"/>
        <v>6971.25</v>
      </c>
    </row>
    <row r="176" spans="1:9" ht="15" x14ac:dyDescent="0.25">
      <c r="A176" s="1330">
        <v>200072401</v>
      </c>
      <c r="B176" s="1331" t="s">
        <v>6641</v>
      </c>
      <c r="C176" s="1348">
        <v>6000</v>
      </c>
      <c r="D176" s="1349">
        <v>76500</v>
      </c>
      <c r="E176" s="1349">
        <v>76500</v>
      </c>
      <c r="F176" s="1331">
        <v>-70500</v>
      </c>
      <c r="G176" s="1350" t="str">
        <f t="shared" si="6"/>
        <v>20007</v>
      </c>
      <c r="H176" s="1336">
        <f t="shared" si="7"/>
        <v>-254700</v>
      </c>
      <c r="I176" s="1336">
        <f t="shared" si="8"/>
        <v>6971.25</v>
      </c>
    </row>
    <row r="177" spans="1:9" ht="15" x14ac:dyDescent="0.25">
      <c r="A177" s="1330">
        <v>200072408</v>
      </c>
      <c r="B177" s="1331" t="s">
        <v>7756</v>
      </c>
      <c r="C177" s="1348">
        <v>0</v>
      </c>
      <c r="D177" s="1349">
        <v>0</v>
      </c>
      <c r="E177" s="1349">
        <v>0</v>
      </c>
      <c r="F177" s="1331">
        <v>0</v>
      </c>
      <c r="G177" s="1350" t="str">
        <f t="shared" si="6"/>
        <v>20007</v>
      </c>
      <c r="H177" s="1336">
        <f t="shared" si="7"/>
        <v>-254700</v>
      </c>
      <c r="I177" s="1336">
        <f t="shared" si="8"/>
        <v>6971.25</v>
      </c>
    </row>
    <row r="178" spans="1:9" ht="15" x14ac:dyDescent="0.25">
      <c r="A178" s="1330">
        <v>200072414</v>
      </c>
      <c r="B178" s="1331" t="s">
        <v>7757</v>
      </c>
      <c r="C178" s="1348">
        <v>0</v>
      </c>
      <c r="D178" s="1349">
        <v>0</v>
      </c>
      <c r="E178" s="1349">
        <v>0</v>
      </c>
      <c r="F178" s="1331">
        <v>0</v>
      </c>
      <c r="G178" s="1350" t="str">
        <f t="shared" si="6"/>
        <v>20007</v>
      </c>
      <c r="H178" s="1336">
        <f t="shared" si="7"/>
        <v>-254700</v>
      </c>
      <c r="I178" s="1336">
        <f t="shared" si="8"/>
        <v>6971.25</v>
      </c>
    </row>
    <row r="179" spans="1:9" ht="15" x14ac:dyDescent="0.25">
      <c r="A179" s="1330">
        <v>200072416</v>
      </c>
      <c r="B179" s="1331" t="s">
        <v>7758</v>
      </c>
      <c r="C179" s="1348">
        <v>0</v>
      </c>
      <c r="D179" s="1349">
        <v>0</v>
      </c>
      <c r="E179" s="1349">
        <v>0</v>
      </c>
      <c r="F179" s="1331">
        <v>0</v>
      </c>
      <c r="G179" s="1350" t="str">
        <f t="shared" si="6"/>
        <v>20007</v>
      </c>
      <c r="H179" s="1336">
        <f t="shared" si="7"/>
        <v>-254700</v>
      </c>
      <c r="I179" s="1336">
        <f t="shared" si="8"/>
        <v>6971.25</v>
      </c>
    </row>
    <row r="180" spans="1:9" ht="15" x14ac:dyDescent="0.25">
      <c r="A180" s="1330">
        <v>200072422</v>
      </c>
      <c r="B180" s="1331" t="s">
        <v>7759</v>
      </c>
      <c r="C180" s="1348">
        <v>0</v>
      </c>
      <c r="D180" s="1349">
        <v>0</v>
      </c>
      <c r="E180" s="1349">
        <v>0</v>
      </c>
      <c r="F180" s="1331">
        <v>0</v>
      </c>
      <c r="G180" s="1350" t="str">
        <f t="shared" si="6"/>
        <v>20007</v>
      </c>
      <c r="H180" s="1336">
        <f t="shared" si="7"/>
        <v>-254700</v>
      </c>
      <c r="I180" s="1336">
        <f t="shared" si="8"/>
        <v>6971.25</v>
      </c>
    </row>
    <row r="181" spans="1:9" ht="15" x14ac:dyDescent="0.25">
      <c r="A181" s="1330">
        <v>200072427</v>
      </c>
      <c r="B181" s="1331" t="s">
        <v>7760</v>
      </c>
      <c r="C181" s="1348">
        <v>0</v>
      </c>
      <c r="D181" s="1349">
        <v>0</v>
      </c>
      <c r="E181" s="1349">
        <v>0</v>
      </c>
      <c r="F181" s="1331">
        <v>0</v>
      </c>
      <c r="G181" s="1350" t="str">
        <f t="shared" si="6"/>
        <v>20007</v>
      </c>
      <c r="H181" s="1336">
        <f t="shared" si="7"/>
        <v>-254700</v>
      </c>
      <c r="I181" s="1336">
        <f t="shared" si="8"/>
        <v>6971.25</v>
      </c>
    </row>
    <row r="182" spans="1:9" ht="15" x14ac:dyDescent="0.25">
      <c r="A182" s="1330">
        <v>200072428</v>
      </c>
      <c r="B182" s="1331" t="s">
        <v>7761</v>
      </c>
      <c r="C182" s="1348">
        <v>0</v>
      </c>
      <c r="D182" s="1349">
        <v>0</v>
      </c>
      <c r="E182" s="1349">
        <v>0</v>
      </c>
      <c r="F182" s="1331">
        <v>0</v>
      </c>
      <c r="G182" s="1350" t="str">
        <f t="shared" si="6"/>
        <v>20007</v>
      </c>
      <c r="H182" s="1336">
        <f t="shared" si="7"/>
        <v>-254700</v>
      </c>
      <c r="I182" s="1336">
        <f t="shared" si="8"/>
        <v>6971.25</v>
      </c>
    </row>
    <row r="183" spans="1:9" ht="15" x14ac:dyDescent="0.25">
      <c r="A183" s="1330">
        <v>200072429</v>
      </c>
      <c r="B183" s="1331" t="s">
        <v>7762</v>
      </c>
      <c r="C183" s="1348">
        <v>0</v>
      </c>
      <c r="D183" s="1349">
        <v>0</v>
      </c>
      <c r="E183" s="1349">
        <v>0</v>
      </c>
      <c r="F183" s="1331">
        <v>0</v>
      </c>
      <c r="G183" s="1350" t="str">
        <f t="shared" si="6"/>
        <v>20007</v>
      </c>
      <c r="H183" s="1336">
        <f t="shared" si="7"/>
        <v>-254700</v>
      </c>
      <c r="I183" s="1336">
        <f t="shared" si="8"/>
        <v>6971.25</v>
      </c>
    </row>
    <row r="184" spans="1:9" ht="15" x14ac:dyDescent="0.25">
      <c r="A184" s="1330">
        <v>200072440</v>
      </c>
      <c r="B184" s="1331" t="s">
        <v>7763</v>
      </c>
      <c r="C184" s="1348">
        <v>0</v>
      </c>
      <c r="D184" s="1349">
        <v>0</v>
      </c>
      <c r="E184" s="1349">
        <v>0</v>
      </c>
      <c r="F184" s="1331">
        <v>0</v>
      </c>
      <c r="G184" s="1350" t="str">
        <f t="shared" si="6"/>
        <v>20007</v>
      </c>
      <c r="H184" s="1336">
        <f t="shared" si="7"/>
        <v>-254700</v>
      </c>
      <c r="I184" s="1336">
        <f t="shared" si="8"/>
        <v>6971.25</v>
      </c>
    </row>
    <row r="185" spans="1:9" ht="15" x14ac:dyDescent="0.25">
      <c r="A185" s="1330">
        <v>200072442</v>
      </c>
      <c r="B185" s="1331" t="s">
        <v>7764</v>
      </c>
      <c r="C185" s="1348">
        <v>0</v>
      </c>
      <c r="D185" s="1349">
        <v>0</v>
      </c>
      <c r="E185" s="1349">
        <v>0</v>
      </c>
      <c r="F185" s="1331">
        <v>0</v>
      </c>
      <c r="G185" s="1350" t="str">
        <f t="shared" si="6"/>
        <v>20007</v>
      </c>
      <c r="H185" s="1336">
        <f t="shared" si="7"/>
        <v>-254700</v>
      </c>
      <c r="I185" s="1336">
        <f t="shared" si="8"/>
        <v>6971.25</v>
      </c>
    </row>
    <row r="186" spans="1:9" ht="15" x14ac:dyDescent="0.25">
      <c r="A186" s="1330">
        <v>200072510</v>
      </c>
      <c r="B186" s="1331" t="s">
        <v>7765</v>
      </c>
      <c r="C186" s="1348">
        <v>0</v>
      </c>
      <c r="D186" s="1349">
        <v>0</v>
      </c>
      <c r="E186" s="1349">
        <v>0</v>
      </c>
      <c r="F186" s="1331">
        <v>0</v>
      </c>
      <c r="G186" s="1350" t="str">
        <f t="shared" si="6"/>
        <v>20007</v>
      </c>
      <c r="H186" s="1336">
        <f t="shared" si="7"/>
        <v>-254700</v>
      </c>
      <c r="I186" s="1336">
        <f t="shared" si="8"/>
        <v>6971.25</v>
      </c>
    </row>
    <row r="187" spans="1:9" ht="15" x14ac:dyDescent="0.25">
      <c r="A187" s="1330">
        <v>200074610</v>
      </c>
      <c r="B187" s="1331" t="s">
        <v>7766</v>
      </c>
      <c r="C187" s="1348">
        <v>0</v>
      </c>
      <c r="D187" s="1349">
        <v>0</v>
      </c>
      <c r="E187" s="1349">
        <v>0</v>
      </c>
      <c r="F187" s="1331">
        <v>0</v>
      </c>
      <c r="G187" s="1350" t="str">
        <f t="shared" si="6"/>
        <v>20007</v>
      </c>
      <c r="H187" s="1336">
        <f t="shared" si="7"/>
        <v>-254700</v>
      </c>
      <c r="I187" s="1336">
        <f t="shared" si="8"/>
        <v>6971.25</v>
      </c>
    </row>
    <row r="188" spans="1:9" ht="15" x14ac:dyDescent="0.25">
      <c r="A188" s="1330">
        <v>200074611</v>
      </c>
      <c r="B188" s="1331" t="s">
        <v>7767</v>
      </c>
      <c r="C188" s="1348">
        <v>0</v>
      </c>
      <c r="D188" s="1349">
        <v>0</v>
      </c>
      <c r="E188" s="1349">
        <v>0</v>
      </c>
      <c r="F188" s="1331">
        <v>0</v>
      </c>
      <c r="G188" s="1350" t="str">
        <f t="shared" si="6"/>
        <v>20007</v>
      </c>
      <c r="H188" s="1336">
        <f t="shared" si="7"/>
        <v>-254700</v>
      </c>
      <c r="I188" s="1336">
        <f t="shared" si="8"/>
        <v>6971.25</v>
      </c>
    </row>
    <row r="189" spans="1:9" ht="15" x14ac:dyDescent="0.25">
      <c r="A189" s="1330">
        <v>200074622</v>
      </c>
      <c r="B189" s="1331" t="s">
        <v>7768</v>
      </c>
      <c r="C189" s="1348">
        <v>0</v>
      </c>
      <c r="D189" s="1349">
        <v>0</v>
      </c>
      <c r="E189" s="1349">
        <v>0</v>
      </c>
      <c r="F189" s="1331">
        <v>0</v>
      </c>
      <c r="G189" s="1350" t="str">
        <f t="shared" si="6"/>
        <v>20007</v>
      </c>
      <c r="H189" s="1336">
        <f t="shared" si="7"/>
        <v>-254700</v>
      </c>
      <c r="I189" s="1336">
        <f t="shared" si="8"/>
        <v>6971.25</v>
      </c>
    </row>
    <row r="190" spans="1:9" ht="15" x14ac:dyDescent="0.25">
      <c r="A190" s="1330">
        <v>200075007</v>
      </c>
      <c r="B190" s="1331" t="s">
        <v>7769</v>
      </c>
      <c r="C190" s="1348">
        <v>0</v>
      </c>
      <c r="D190" s="1349">
        <v>0</v>
      </c>
      <c r="E190" s="1349">
        <v>0</v>
      </c>
      <c r="F190" s="1331">
        <v>0</v>
      </c>
      <c r="G190" s="1350" t="str">
        <f t="shared" si="6"/>
        <v>20007</v>
      </c>
      <c r="H190" s="1336">
        <f t="shared" si="7"/>
        <v>-254700</v>
      </c>
      <c r="I190" s="1336">
        <f t="shared" si="8"/>
        <v>6971.25</v>
      </c>
    </row>
    <row r="191" spans="1:9" ht="15" x14ac:dyDescent="0.25">
      <c r="A191" s="1330">
        <v>200075577</v>
      </c>
      <c r="B191" s="1331" t="s">
        <v>7770</v>
      </c>
      <c r="C191" s="1348">
        <v>0</v>
      </c>
      <c r="D191" s="1349">
        <v>0</v>
      </c>
      <c r="E191" s="1349">
        <v>0</v>
      </c>
      <c r="F191" s="1331">
        <v>0</v>
      </c>
      <c r="G191" s="1350" t="str">
        <f t="shared" si="6"/>
        <v>20007</v>
      </c>
      <c r="H191" s="1336">
        <f t="shared" si="7"/>
        <v>-254700</v>
      </c>
      <c r="I191" s="1336">
        <f t="shared" si="8"/>
        <v>6971.25</v>
      </c>
    </row>
    <row r="192" spans="1:9" ht="15" x14ac:dyDescent="0.25">
      <c r="A192" s="1330">
        <v>200076009</v>
      </c>
      <c r="B192" s="1331" t="s">
        <v>7771</v>
      </c>
      <c r="C192" s="1348">
        <v>0</v>
      </c>
      <c r="D192" s="1349">
        <v>0</v>
      </c>
      <c r="E192" s="1349">
        <v>0</v>
      </c>
      <c r="F192" s="1331">
        <v>0</v>
      </c>
      <c r="G192" s="1350" t="str">
        <f t="shared" si="6"/>
        <v>20007</v>
      </c>
      <c r="H192" s="1336">
        <f t="shared" si="7"/>
        <v>-254700</v>
      </c>
      <c r="I192" s="1336">
        <f t="shared" si="8"/>
        <v>6971.25</v>
      </c>
    </row>
    <row r="193" spans="1:9" ht="15" x14ac:dyDescent="0.25">
      <c r="A193" s="1330">
        <v>200076010</v>
      </c>
      <c r="B193" s="1331" t="s">
        <v>7772</v>
      </c>
      <c r="C193" s="1348">
        <v>0</v>
      </c>
      <c r="D193" s="1349">
        <v>0</v>
      </c>
      <c r="E193" s="1349">
        <v>0</v>
      </c>
      <c r="F193" s="1331">
        <v>0</v>
      </c>
      <c r="G193" s="1350" t="str">
        <f t="shared" si="6"/>
        <v>20007</v>
      </c>
      <c r="H193" s="1336">
        <f t="shared" si="7"/>
        <v>-254700</v>
      </c>
      <c r="I193" s="1336">
        <f t="shared" si="8"/>
        <v>6971.25</v>
      </c>
    </row>
    <row r="194" spans="1:9" ht="15" x14ac:dyDescent="0.25">
      <c r="A194" s="1330">
        <v>200079053</v>
      </c>
      <c r="B194" s="1331" t="s">
        <v>7773</v>
      </c>
      <c r="C194" s="1348">
        <v>0</v>
      </c>
      <c r="D194" s="1349">
        <v>0</v>
      </c>
      <c r="E194" s="1349">
        <v>0</v>
      </c>
      <c r="F194" s="1331">
        <v>0</v>
      </c>
      <c r="G194" s="1350" t="str">
        <f t="shared" si="6"/>
        <v>20007</v>
      </c>
      <c r="H194" s="1336">
        <f t="shared" si="7"/>
        <v>-254700</v>
      </c>
      <c r="I194" s="1336">
        <f t="shared" si="8"/>
        <v>6971.25</v>
      </c>
    </row>
    <row r="195" spans="1:9" ht="15" x14ac:dyDescent="0.25">
      <c r="A195" s="1330">
        <v>200079054</v>
      </c>
      <c r="B195" s="1331" t="s">
        <v>6643</v>
      </c>
      <c r="C195" s="1348">
        <v>0</v>
      </c>
      <c r="D195" s="1349">
        <v>-332000</v>
      </c>
      <c r="E195" s="1349">
        <v>-332000</v>
      </c>
      <c r="F195" s="1331">
        <v>332000</v>
      </c>
      <c r="G195" s="1350" t="str">
        <f t="shared" si="6"/>
        <v>20007</v>
      </c>
      <c r="H195" s="1336">
        <f t="shared" si="7"/>
        <v>-254700</v>
      </c>
      <c r="I195" s="1336">
        <f t="shared" si="8"/>
        <v>6971.25</v>
      </c>
    </row>
    <row r="196" spans="1:9" ht="15" x14ac:dyDescent="0.25">
      <c r="A196" s="1330">
        <v>200079057</v>
      </c>
      <c r="B196" s="1331" t="s">
        <v>7774</v>
      </c>
      <c r="C196" s="1348">
        <v>0</v>
      </c>
      <c r="D196" s="1349">
        <v>0</v>
      </c>
      <c r="E196" s="1349">
        <v>0</v>
      </c>
      <c r="F196" s="1331">
        <v>0</v>
      </c>
      <c r="G196" s="1350" t="str">
        <f t="shared" si="6"/>
        <v>20007</v>
      </c>
      <c r="H196" s="1336">
        <f t="shared" si="7"/>
        <v>-254700</v>
      </c>
      <c r="I196" s="1336">
        <f t="shared" si="8"/>
        <v>6971.25</v>
      </c>
    </row>
    <row r="197" spans="1:9" ht="15" x14ac:dyDescent="0.25">
      <c r="A197" s="1330">
        <v>200079074</v>
      </c>
      <c r="B197" s="1331" t="s">
        <v>7775</v>
      </c>
      <c r="C197" s="1348">
        <v>0</v>
      </c>
      <c r="D197" s="1349">
        <v>0</v>
      </c>
      <c r="E197" s="1349">
        <v>0</v>
      </c>
      <c r="F197" s="1331">
        <v>0</v>
      </c>
      <c r="G197" s="1350" t="str">
        <f t="shared" si="6"/>
        <v>20007</v>
      </c>
      <c r="H197" s="1336">
        <f t="shared" si="7"/>
        <v>-254700</v>
      </c>
      <c r="I197" s="1336">
        <f t="shared" si="8"/>
        <v>6971.25</v>
      </c>
    </row>
    <row r="198" spans="1:9" ht="15" x14ac:dyDescent="0.25">
      <c r="A198" s="1330">
        <v>200079081</v>
      </c>
      <c r="B198" s="1331" t="s">
        <v>7753</v>
      </c>
      <c r="C198" s="1348">
        <v>0</v>
      </c>
      <c r="D198" s="1349">
        <v>0</v>
      </c>
      <c r="E198" s="1349">
        <v>0</v>
      </c>
      <c r="F198" s="1331">
        <v>0</v>
      </c>
      <c r="G198" s="1350" t="str">
        <f t="shared" si="6"/>
        <v>20007</v>
      </c>
      <c r="H198" s="1336">
        <f t="shared" si="7"/>
        <v>-254700</v>
      </c>
      <c r="I198" s="1336">
        <f t="shared" si="8"/>
        <v>6971.25</v>
      </c>
    </row>
    <row r="199" spans="1:9" ht="15" x14ac:dyDescent="0.25">
      <c r="A199" s="1330">
        <v>200079356</v>
      </c>
      <c r="B199" s="1331" t="s">
        <v>7776</v>
      </c>
      <c r="C199" s="1348">
        <v>0</v>
      </c>
      <c r="D199" s="1349">
        <v>0</v>
      </c>
      <c r="E199" s="1349">
        <v>0</v>
      </c>
      <c r="F199" s="1331">
        <v>0</v>
      </c>
      <c r="G199" s="1350" t="str">
        <f t="shared" si="6"/>
        <v>20007</v>
      </c>
      <c r="H199" s="1336">
        <f t="shared" si="7"/>
        <v>-254700</v>
      </c>
      <c r="I199" s="1336">
        <f t="shared" si="8"/>
        <v>6971.25</v>
      </c>
    </row>
    <row r="200" spans="1:9" ht="15" x14ac:dyDescent="0.25">
      <c r="A200" s="1330">
        <v>202020100</v>
      </c>
      <c r="B200" s="1331" t="s">
        <v>7777</v>
      </c>
      <c r="C200" s="1348">
        <v>0</v>
      </c>
      <c r="D200" s="1349">
        <v>0</v>
      </c>
      <c r="E200" s="1349">
        <v>0</v>
      </c>
      <c r="F200" s="1331">
        <v>0</v>
      </c>
      <c r="G200" s="1350" t="str">
        <f t="shared" ref="G200:G263" si="9">LEFT(A200,5)</f>
        <v>20202</v>
      </c>
      <c r="H200" s="1336">
        <f t="shared" ref="H200:H263" si="10">SUMIF(G:G,G200,E:E)</f>
        <v>0</v>
      </c>
      <c r="I200" s="1336">
        <f t="shared" ref="I200:I263" si="11">SUMIF(G:G,G200,C:C)</f>
        <v>0</v>
      </c>
    </row>
    <row r="201" spans="1:9" ht="15" x14ac:dyDescent="0.25">
      <c r="A201" s="1330">
        <v>202020101</v>
      </c>
      <c r="B201" s="1331" t="s">
        <v>7778</v>
      </c>
      <c r="C201" s="1348">
        <v>0</v>
      </c>
      <c r="D201" s="1349">
        <v>0</v>
      </c>
      <c r="E201" s="1349">
        <v>0</v>
      </c>
      <c r="F201" s="1331">
        <v>0</v>
      </c>
      <c r="G201" s="1350" t="str">
        <f t="shared" si="9"/>
        <v>20202</v>
      </c>
      <c r="H201" s="1336">
        <f t="shared" si="10"/>
        <v>0</v>
      </c>
      <c r="I201" s="1336">
        <f t="shared" si="11"/>
        <v>0</v>
      </c>
    </row>
    <row r="202" spans="1:9" ht="15" x14ac:dyDescent="0.25">
      <c r="A202" s="1330">
        <v>202020120</v>
      </c>
      <c r="B202" s="1331" t="s">
        <v>7779</v>
      </c>
      <c r="C202" s="1348">
        <v>0</v>
      </c>
      <c r="D202" s="1349">
        <v>0</v>
      </c>
      <c r="E202" s="1349">
        <v>0</v>
      </c>
      <c r="F202" s="1331">
        <v>0</v>
      </c>
      <c r="G202" s="1350" t="str">
        <f t="shared" si="9"/>
        <v>20202</v>
      </c>
      <c r="H202" s="1336">
        <f t="shared" si="10"/>
        <v>0</v>
      </c>
      <c r="I202" s="1336">
        <f t="shared" si="11"/>
        <v>0</v>
      </c>
    </row>
    <row r="203" spans="1:9" ht="15" x14ac:dyDescent="0.25">
      <c r="A203" s="1330">
        <v>202020150</v>
      </c>
      <c r="B203" s="1331" t="s">
        <v>7780</v>
      </c>
      <c r="C203" s="1348">
        <v>0</v>
      </c>
      <c r="D203" s="1349">
        <v>0</v>
      </c>
      <c r="E203" s="1349">
        <v>0</v>
      </c>
      <c r="F203" s="1331">
        <v>0</v>
      </c>
      <c r="G203" s="1350" t="str">
        <f t="shared" si="9"/>
        <v>20202</v>
      </c>
      <c r="H203" s="1336">
        <f t="shared" si="10"/>
        <v>0</v>
      </c>
      <c r="I203" s="1336">
        <f t="shared" si="11"/>
        <v>0</v>
      </c>
    </row>
    <row r="204" spans="1:9" ht="15" x14ac:dyDescent="0.25">
      <c r="A204" s="1330">
        <v>202020200</v>
      </c>
      <c r="B204" s="1331" t="s">
        <v>7781</v>
      </c>
      <c r="C204" s="1348">
        <v>0</v>
      </c>
      <c r="D204" s="1349">
        <v>0</v>
      </c>
      <c r="E204" s="1349">
        <v>0</v>
      </c>
      <c r="F204" s="1331">
        <v>0</v>
      </c>
      <c r="G204" s="1350" t="str">
        <f t="shared" si="9"/>
        <v>20202</v>
      </c>
      <c r="H204" s="1336">
        <f t="shared" si="10"/>
        <v>0</v>
      </c>
      <c r="I204" s="1336">
        <f t="shared" si="11"/>
        <v>0</v>
      </c>
    </row>
    <row r="205" spans="1:9" ht="15" x14ac:dyDescent="0.25">
      <c r="A205" s="1330">
        <v>202020700</v>
      </c>
      <c r="B205" s="1331" t="s">
        <v>7782</v>
      </c>
      <c r="C205" s="1348">
        <v>0</v>
      </c>
      <c r="D205" s="1349">
        <v>0</v>
      </c>
      <c r="E205" s="1349">
        <v>0</v>
      </c>
      <c r="F205" s="1331">
        <v>0</v>
      </c>
      <c r="G205" s="1350" t="str">
        <f t="shared" si="9"/>
        <v>20202</v>
      </c>
      <c r="H205" s="1336">
        <f t="shared" si="10"/>
        <v>0</v>
      </c>
      <c r="I205" s="1336">
        <f t="shared" si="11"/>
        <v>0</v>
      </c>
    </row>
    <row r="206" spans="1:9" ht="15" x14ac:dyDescent="0.25">
      <c r="A206" s="1330">
        <v>202020730</v>
      </c>
      <c r="B206" s="1331" t="s">
        <v>7783</v>
      </c>
      <c r="C206" s="1348">
        <v>0</v>
      </c>
      <c r="D206" s="1349">
        <v>0</v>
      </c>
      <c r="E206" s="1349">
        <v>0</v>
      </c>
      <c r="F206" s="1331">
        <v>0</v>
      </c>
      <c r="G206" s="1350" t="str">
        <f t="shared" si="9"/>
        <v>20202</v>
      </c>
      <c r="H206" s="1336">
        <f t="shared" si="10"/>
        <v>0</v>
      </c>
      <c r="I206" s="1336">
        <f t="shared" si="11"/>
        <v>0</v>
      </c>
    </row>
    <row r="207" spans="1:9" ht="15" x14ac:dyDescent="0.25">
      <c r="A207" s="1330">
        <v>202020800</v>
      </c>
      <c r="B207" s="1331" t="s">
        <v>7784</v>
      </c>
      <c r="C207" s="1348">
        <v>0</v>
      </c>
      <c r="D207" s="1349">
        <v>0</v>
      </c>
      <c r="E207" s="1349">
        <v>0</v>
      </c>
      <c r="F207" s="1331">
        <v>0</v>
      </c>
      <c r="G207" s="1350" t="str">
        <f t="shared" si="9"/>
        <v>20202</v>
      </c>
      <c r="H207" s="1336">
        <f t="shared" si="10"/>
        <v>0</v>
      </c>
      <c r="I207" s="1336">
        <f t="shared" si="11"/>
        <v>0</v>
      </c>
    </row>
    <row r="208" spans="1:9" ht="15" x14ac:dyDescent="0.25">
      <c r="A208" s="1330">
        <v>202020930</v>
      </c>
      <c r="B208" s="1331" t="s">
        <v>7785</v>
      </c>
      <c r="C208" s="1348">
        <v>0</v>
      </c>
      <c r="D208" s="1349">
        <v>0</v>
      </c>
      <c r="E208" s="1349">
        <v>0</v>
      </c>
      <c r="F208" s="1331">
        <v>0</v>
      </c>
      <c r="G208" s="1350" t="str">
        <f t="shared" si="9"/>
        <v>20202</v>
      </c>
      <c r="H208" s="1336">
        <f t="shared" si="10"/>
        <v>0</v>
      </c>
      <c r="I208" s="1336">
        <f t="shared" si="11"/>
        <v>0</v>
      </c>
    </row>
    <row r="209" spans="1:9" ht="15" x14ac:dyDescent="0.25">
      <c r="A209" s="1330">
        <v>202020975</v>
      </c>
      <c r="B209" s="1331" t="s">
        <v>7786</v>
      </c>
      <c r="C209" s="1348">
        <v>0</v>
      </c>
      <c r="D209" s="1349">
        <v>0</v>
      </c>
      <c r="E209" s="1349">
        <v>0</v>
      </c>
      <c r="F209" s="1331">
        <v>0</v>
      </c>
      <c r="G209" s="1350" t="str">
        <f t="shared" si="9"/>
        <v>20202</v>
      </c>
      <c r="H209" s="1336">
        <f t="shared" si="10"/>
        <v>0</v>
      </c>
      <c r="I209" s="1336">
        <f t="shared" si="11"/>
        <v>0</v>
      </c>
    </row>
    <row r="210" spans="1:9" ht="15" x14ac:dyDescent="0.25">
      <c r="A210" s="1330">
        <v>202021135</v>
      </c>
      <c r="B210" s="1331" t="s">
        <v>7787</v>
      </c>
      <c r="C210" s="1348">
        <v>0</v>
      </c>
      <c r="D210" s="1349">
        <v>0</v>
      </c>
      <c r="E210" s="1349">
        <v>0</v>
      </c>
      <c r="F210" s="1331">
        <v>0</v>
      </c>
      <c r="G210" s="1350" t="str">
        <f t="shared" si="9"/>
        <v>20202</v>
      </c>
      <c r="H210" s="1336">
        <f t="shared" si="10"/>
        <v>0</v>
      </c>
      <c r="I210" s="1336">
        <f t="shared" si="11"/>
        <v>0</v>
      </c>
    </row>
    <row r="211" spans="1:9" ht="15" x14ac:dyDescent="0.25">
      <c r="A211" s="1330">
        <v>202021600</v>
      </c>
      <c r="B211" s="1331" t="s">
        <v>7788</v>
      </c>
      <c r="C211" s="1348">
        <v>0</v>
      </c>
      <c r="D211" s="1349">
        <v>0</v>
      </c>
      <c r="E211" s="1349">
        <v>0</v>
      </c>
      <c r="F211" s="1331">
        <v>0</v>
      </c>
      <c r="G211" s="1350" t="str">
        <f t="shared" si="9"/>
        <v>20202</v>
      </c>
      <c r="H211" s="1336">
        <f t="shared" si="10"/>
        <v>0</v>
      </c>
      <c r="I211" s="1336">
        <f t="shared" si="11"/>
        <v>0</v>
      </c>
    </row>
    <row r="212" spans="1:9" ht="15" x14ac:dyDescent="0.25">
      <c r="A212" s="1330">
        <v>202022000</v>
      </c>
      <c r="B212" s="1331" t="s">
        <v>7789</v>
      </c>
      <c r="C212" s="1348">
        <v>0</v>
      </c>
      <c r="D212" s="1349">
        <v>0</v>
      </c>
      <c r="E212" s="1349">
        <v>0</v>
      </c>
      <c r="F212" s="1331">
        <v>0</v>
      </c>
      <c r="G212" s="1350" t="str">
        <f t="shared" si="9"/>
        <v>20202</v>
      </c>
      <c r="H212" s="1336">
        <f t="shared" si="10"/>
        <v>0</v>
      </c>
      <c r="I212" s="1336">
        <f t="shared" si="11"/>
        <v>0</v>
      </c>
    </row>
    <row r="213" spans="1:9" ht="15" x14ac:dyDescent="0.25">
      <c r="A213" s="1330">
        <v>202022022</v>
      </c>
      <c r="B213" s="1331" t="s">
        <v>7790</v>
      </c>
      <c r="C213" s="1348">
        <v>0</v>
      </c>
      <c r="D213" s="1349">
        <v>0</v>
      </c>
      <c r="E213" s="1349">
        <v>0</v>
      </c>
      <c r="F213" s="1331">
        <v>0</v>
      </c>
      <c r="G213" s="1350" t="str">
        <f t="shared" si="9"/>
        <v>20202</v>
      </c>
      <c r="H213" s="1336">
        <f t="shared" si="10"/>
        <v>0</v>
      </c>
      <c r="I213" s="1336">
        <f t="shared" si="11"/>
        <v>0</v>
      </c>
    </row>
    <row r="214" spans="1:9" ht="15" x14ac:dyDescent="0.25">
      <c r="A214" s="1330">
        <v>202022037</v>
      </c>
      <c r="B214" s="1331" t="s">
        <v>7791</v>
      </c>
      <c r="C214" s="1348">
        <v>0</v>
      </c>
      <c r="D214" s="1349">
        <v>0</v>
      </c>
      <c r="E214" s="1349">
        <v>0</v>
      </c>
      <c r="F214" s="1331">
        <v>0</v>
      </c>
      <c r="G214" s="1350" t="str">
        <f t="shared" si="9"/>
        <v>20202</v>
      </c>
      <c r="H214" s="1336">
        <f t="shared" si="10"/>
        <v>0</v>
      </c>
      <c r="I214" s="1336">
        <f t="shared" si="11"/>
        <v>0</v>
      </c>
    </row>
    <row r="215" spans="1:9" ht="15" x14ac:dyDescent="0.25">
      <c r="A215" s="1330">
        <v>202022300</v>
      </c>
      <c r="B215" s="1331" t="s">
        <v>7792</v>
      </c>
      <c r="C215" s="1348">
        <v>0</v>
      </c>
      <c r="D215" s="1349">
        <v>0</v>
      </c>
      <c r="E215" s="1349">
        <v>0</v>
      </c>
      <c r="F215" s="1331">
        <v>0</v>
      </c>
      <c r="G215" s="1350" t="str">
        <f t="shared" si="9"/>
        <v>20202</v>
      </c>
      <c r="H215" s="1336">
        <f t="shared" si="10"/>
        <v>0</v>
      </c>
      <c r="I215" s="1336">
        <f t="shared" si="11"/>
        <v>0</v>
      </c>
    </row>
    <row r="216" spans="1:9" ht="15" x14ac:dyDescent="0.25">
      <c r="A216" s="1330">
        <v>202022415</v>
      </c>
      <c r="B216" s="1331" t="s">
        <v>7793</v>
      </c>
      <c r="C216" s="1348">
        <v>0</v>
      </c>
      <c r="D216" s="1349">
        <v>0</v>
      </c>
      <c r="E216" s="1349">
        <v>0</v>
      </c>
      <c r="F216" s="1331">
        <v>0</v>
      </c>
      <c r="G216" s="1350" t="str">
        <f t="shared" si="9"/>
        <v>20202</v>
      </c>
      <c r="H216" s="1336">
        <f t="shared" si="10"/>
        <v>0</v>
      </c>
      <c r="I216" s="1336">
        <f t="shared" si="11"/>
        <v>0</v>
      </c>
    </row>
    <row r="217" spans="1:9" ht="15" x14ac:dyDescent="0.25">
      <c r="A217" s="1330">
        <v>202022429</v>
      </c>
      <c r="B217" s="1331" t="s">
        <v>7794</v>
      </c>
      <c r="C217" s="1348">
        <v>0</v>
      </c>
      <c r="D217" s="1349">
        <v>0</v>
      </c>
      <c r="E217" s="1349">
        <v>0</v>
      </c>
      <c r="F217" s="1331">
        <v>0</v>
      </c>
      <c r="G217" s="1350" t="str">
        <f t="shared" si="9"/>
        <v>20202</v>
      </c>
      <c r="H217" s="1336">
        <f t="shared" si="10"/>
        <v>0</v>
      </c>
      <c r="I217" s="1336">
        <f t="shared" si="11"/>
        <v>0</v>
      </c>
    </row>
    <row r="218" spans="1:9" ht="15" x14ac:dyDescent="0.25">
      <c r="A218" s="1330">
        <v>202022447</v>
      </c>
      <c r="B218" s="1331" t="s">
        <v>7795</v>
      </c>
      <c r="C218" s="1348">
        <v>0</v>
      </c>
      <c r="D218" s="1349">
        <v>0</v>
      </c>
      <c r="E218" s="1349">
        <v>0</v>
      </c>
      <c r="F218" s="1331">
        <v>0</v>
      </c>
      <c r="G218" s="1350" t="str">
        <f t="shared" si="9"/>
        <v>20202</v>
      </c>
      <c r="H218" s="1336">
        <f t="shared" si="10"/>
        <v>0</v>
      </c>
      <c r="I218" s="1336">
        <f t="shared" si="11"/>
        <v>0</v>
      </c>
    </row>
    <row r="219" spans="1:9" ht="15" x14ac:dyDescent="0.25">
      <c r="A219" s="1330">
        <v>202022500</v>
      </c>
      <c r="B219" s="1331" t="s">
        <v>7796</v>
      </c>
      <c r="C219" s="1348">
        <v>0</v>
      </c>
      <c r="D219" s="1349">
        <v>0</v>
      </c>
      <c r="E219" s="1349">
        <v>0</v>
      </c>
      <c r="F219" s="1331">
        <v>0</v>
      </c>
      <c r="G219" s="1350" t="str">
        <f t="shared" si="9"/>
        <v>20202</v>
      </c>
      <c r="H219" s="1336">
        <f t="shared" si="10"/>
        <v>0</v>
      </c>
      <c r="I219" s="1336">
        <f t="shared" si="11"/>
        <v>0</v>
      </c>
    </row>
    <row r="220" spans="1:9" ht="15" x14ac:dyDescent="0.25">
      <c r="A220" s="1330">
        <v>202022510</v>
      </c>
      <c r="B220" s="1331" t="s">
        <v>7797</v>
      </c>
      <c r="C220" s="1348">
        <v>0</v>
      </c>
      <c r="D220" s="1349">
        <v>0</v>
      </c>
      <c r="E220" s="1349">
        <v>0</v>
      </c>
      <c r="F220" s="1331">
        <v>0</v>
      </c>
      <c r="G220" s="1350" t="str">
        <f t="shared" si="9"/>
        <v>20202</v>
      </c>
      <c r="H220" s="1336">
        <f t="shared" si="10"/>
        <v>0</v>
      </c>
      <c r="I220" s="1336">
        <f t="shared" si="11"/>
        <v>0</v>
      </c>
    </row>
    <row r="221" spans="1:9" ht="15" x14ac:dyDescent="0.25">
      <c r="A221" s="1330">
        <v>202022520</v>
      </c>
      <c r="B221" s="1331" t="s">
        <v>7798</v>
      </c>
      <c r="C221" s="1348">
        <v>0</v>
      </c>
      <c r="D221" s="1349">
        <v>0</v>
      </c>
      <c r="E221" s="1349">
        <v>0</v>
      </c>
      <c r="F221" s="1331">
        <v>0</v>
      </c>
      <c r="G221" s="1350" t="str">
        <f t="shared" si="9"/>
        <v>20202</v>
      </c>
      <c r="H221" s="1336">
        <f t="shared" si="10"/>
        <v>0</v>
      </c>
      <c r="I221" s="1336">
        <f t="shared" si="11"/>
        <v>0</v>
      </c>
    </row>
    <row r="222" spans="1:9" ht="15" x14ac:dyDescent="0.25">
      <c r="A222" s="1330">
        <v>202022524</v>
      </c>
      <c r="B222" s="1331" t="s">
        <v>7799</v>
      </c>
      <c r="C222" s="1348">
        <v>0</v>
      </c>
      <c r="D222" s="1349">
        <v>0</v>
      </c>
      <c r="E222" s="1349">
        <v>0</v>
      </c>
      <c r="F222" s="1331">
        <v>0</v>
      </c>
      <c r="G222" s="1350" t="str">
        <f t="shared" si="9"/>
        <v>20202</v>
      </c>
      <c r="H222" s="1336">
        <f t="shared" si="10"/>
        <v>0</v>
      </c>
      <c r="I222" s="1336">
        <f t="shared" si="11"/>
        <v>0</v>
      </c>
    </row>
    <row r="223" spans="1:9" ht="15" x14ac:dyDescent="0.25">
      <c r="A223" s="1330">
        <v>202022701</v>
      </c>
      <c r="B223" s="1331" t="s">
        <v>7800</v>
      </c>
      <c r="C223" s="1348">
        <v>0</v>
      </c>
      <c r="D223" s="1349">
        <v>0</v>
      </c>
      <c r="E223" s="1349">
        <v>0</v>
      </c>
      <c r="F223" s="1331">
        <v>0</v>
      </c>
      <c r="G223" s="1350" t="str">
        <f t="shared" si="9"/>
        <v>20202</v>
      </c>
      <c r="H223" s="1336">
        <f t="shared" si="10"/>
        <v>0</v>
      </c>
      <c r="I223" s="1336">
        <f t="shared" si="11"/>
        <v>0</v>
      </c>
    </row>
    <row r="224" spans="1:9" ht="15" x14ac:dyDescent="0.25">
      <c r="A224" s="1330">
        <v>202022703</v>
      </c>
      <c r="B224" s="1331" t="s">
        <v>7801</v>
      </c>
      <c r="C224" s="1348">
        <v>0</v>
      </c>
      <c r="D224" s="1349">
        <v>0</v>
      </c>
      <c r="E224" s="1349">
        <v>0</v>
      </c>
      <c r="F224" s="1331">
        <v>0</v>
      </c>
      <c r="G224" s="1350" t="str">
        <f t="shared" si="9"/>
        <v>20202</v>
      </c>
      <c r="H224" s="1336">
        <f t="shared" si="10"/>
        <v>0</v>
      </c>
      <c r="I224" s="1336">
        <f t="shared" si="11"/>
        <v>0</v>
      </c>
    </row>
    <row r="225" spans="1:9" ht="15" x14ac:dyDescent="0.25">
      <c r="A225" s="1330">
        <v>202022706</v>
      </c>
      <c r="B225" s="1331" t="s">
        <v>7802</v>
      </c>
      <c r="C225" s="1348">
        <v>0</v>
      </c>
      <c r="D225" s="1349">
        <v>0</v>
      </c>
      <c r="E225" s="1349">
        <v>0</v>
      </c>
      <c r="F225" s="1331">
        <v>0</v>
      </c>
      <c r="G225" s="1350" t="str">
        <f t="shared" si="9"/>
        <v>20202</v>
      </c>
      <c r="H225" s="1336">
        <f t="shared" si="10"/>
        <v>0</v>
      </c>
      <c r="I225" s="1336">
        <f t="shared" si="11"/>
        <v>0</v>
      </c>
    </row>
    <row r="226" spans="1:9" ht="15" x14ac:dyDescent="0.25">
      <c r="A226" s="1330">
        <v>202022801</v>
      </c>
      <c r="B226" s="1331" t="s">
        <v>7803</v>
      </c>
      <c r="C226" s="1348">
        <v>0</v>
      </c>
      <c r="D226" s="1349">
        <v>0</v>
      </c>
      <c r="E226" s="1349">
        <v>0</v>
      </c>
      <c r="F226" s="1331">
        <v>0</v>
      </c>
      <c r="G226" s="1350" t="str">
        <f t="shared" si="9"/>
        <v>20202</v>
      </c>
      <c r="H226" s="1336">
        <f t="shared" si="10"/>
        <v>0</v>
      </c>
      <c r="I226" s="1336">
        <f t="shared" si="11"/>
        <v>0</v>
      </c>
    </row>
    <row r="227" spans="1:9" ht="15" x14ac:dyDescent="0.25">
      <c r="A227" s="1330">
        <v>202022815</v>
      </c>
      <c r="B227" s="1331" t="s">
        <v>7804</v>
      </c>
      <c r="C227" s="1348">
        <v>0</v>
      </c>
      <c r="D227" s="1349">
        <v>0</v>
      </c>
      <c r="E227" s="1349">
        <v>0</v>
      </c>
      <c r="F227" s="1331">
        <v>0</v>
      </c>
      <c r="G227" s="1350" t="str">
        <f t="shared" si="9"/>
        <v>20202</v>
      </c>
      <c r="H227" s="1336">
        <f t="shared" si="10"/>
        <v>0</v>
      </c>
      <c r="I227" s="1336">
        <f t="shared" si="11"/>
        <v>0</v>
      </c>
    </row>
    <row r="228" spans="1:9" ht="15" x14ac:dyDescent="0.25">
      <c r="A228" s="1330">
        <v>202024600</v>
      </c>
      <c r="B228" s="1331" t="s">
        <v>7805</v>
      </c>
      <c r="C228" s="1348">
        <v>0</v>
      </c>
      <c r="D228" s="1349">
        <v>0</v>
      </c>
      <c r="E228" s="1349">
        <v>0</v>
      </c>
      <c r="F228" s="1331">
        <v>0</v>
      </c>
      <c r="G228" s="1350" t="str">
        <f t="shared" si="9"/>
        <v>20202</v>
      </c>
      <c r="H228" s="1336">
        <f t="shared" si="10"/>
        <v>0</v>
      </c>
      <c r="I228" s="1336">
        <f t="shared" si="11"/>
        <v>0</v>
      </c>
    </row>
    <row r="229" spans="1:9" ht="15" x14ac:dyDescent="0.25">
      <c r="A229" s="1330">
        <v>202024610</v>
      </c>
      <c r="B229" s="1331" t="s">
        <v>7806</v>
      </c>
      <c r="C229" s="1348">
        <v>0</v>
      </c>
      <c r="D229" s="1349">
        <v>0</v>
      </c>
      <c r="E229" s="1349">
        <v>0</v>
      </c>
      <c r="F229" s="1331">
        <v>0</v>
      </c>
      <c r="G229" s="1350" t="str">
        <f t="shared" si="9"/>
        <v>20202</v>
      </c>
      <c r="H229" s="1336">
        <f t="shared" si="10"/>
        <v>0</v>
      </c>
      <c r="I229" s="1336">
        <f t="shared" si="11"/>
        <v>0</v>
      </c>
    </row>
    <row r="230" spans="1:9" ht="15" x14ac:dyDescent="0.25">
      <c r="A230" s="1330">
        <v>202024611</v>
      </c>
      <c r="B230" s="1331" t="s">
        <v>7807</v>
      </c>
      <c r="C230" s="1348">
        <v>0</v>
      </c>
      <c r="D230" s="1349">
        <v>0</v>
      </c>
      <c r="E230" s="1349">
        <v>0</v>
      </c>
      <c r="F230" s="1331">
        <v>0</v>
      </c>
      <c r="G230" s="1350" t="str">
        <f t="shared" si="9"/>
        <v>20202</v>
      </c>
      <c r="H230" s="1336">
        <f t="shared" si="10"/>
        <v>0</v>
      </c>
      <c r="I230" s="1336">
        <f t="shared" si="11"/>
        <v>0</v>
      </c>
    </row>
    <row r="231" spans="1:9" ht="15" x14ac:dyDescent="0.25">
      <c r="A231" s="1330">
        <v>202024618</v>
      </c>
      <c r="B231" s="1331" t="s">
        <v>7808</v>
      </c>
      <c r="C231" s="1348">
        <v>0</v>
      </c>
      <c r="D231" s="1349">
        <v>0</v>
      </c>
      <c r="E231" s="1349">
        <v>0</v>
      </c>
      <c r="F231" s="1331">
        <v>0</v>
      </c>
      <c r="G231" s="1350" t="str">
        <f t="shared" si="9"/>
        <v>20202</v>
      </c>
      <c r="H231" s="1336">
        <f t="shared" si="10"/>
        <v>0</v>
      </c>
      <c r="I231" s="1336">
        <f t="shared" si="11"/>
        <v>0</v>
      </c>
    </row>
    <row r="232" spans="1:9" ht="15" x14ac:dyDescent="0.25">
      <c r="A232" s="1330">
        <v>202024619</v>
      </c>
      <c r="B232" s="1331" t="s">
        <v>7809</v>
      </c>
      <c r="C232" s="1348">
        <v>0</v>
      </c>
      <c r="D232" s="1349">
        <v>0</v>
      </c>
      <c r="E232" s="1349">
        <v>0</v>
      </c>
      <c r="F232" s="1331">
        <v>0</v>
      </c>
      <c r="G232" s="1350" t="str">
        <f t="shared" si="9"/>
        <v>20202</v>
      </c>
      <c r="H232" s="1336">
        <f t="shared" si="10"/>
        <v>0</v>
      </c>
      <c r="I232" s="1336">
        <f t="shared" si="11"/>
        <v>0</v>
      </c>
    </row>
    <row r="233" spans="1:9" ht="15" x14ac:dyDescent="0.25">
      <c r="A233" s="1330">
        <v>202024622</v>
      </c>
      <c r="B233" s="1331" t="s">
        <v>7810</v>
      </c>
      <c r="C233" s="1348">
        <v>0</v>
      </c>
      <c r="D233" s="1349">
        <v>0</v>
      </c>
      <c r="E233" s="1349">
        <v>0</v>
      </c>
      <c r="F233" s="1331">
        <v>0</v>
      </c>
      <c r="G233" s="1350" t="str">
        <f t="shared" si="9"/>
        <v>20202</v>
      </c>
      <c r="H233" s="1336">
        <f t="shared" si="10"/>
        <v>0</v>
      </c>
      <c r="I233" s="1336">
        <f t="shared" si="11"/>
        <v>0</v>
      </c>
    </row>
    <row r="234" spans="1:9" ht="15" x14ac:dyDescent="0.25">
      <c r="A234" s="1330">
        <v>202025016</v>
      </c>
      <c r="B234" s="1331" t="s">
        <v>7811</v>
      </c>
      <c r="C234" s="1348">
        <v>0</v>
      </c>
      <c r="D234" s="1349">
        <v>0</v>
      </c>
      <c r="E234" s="1349">
        <v>0</v>
      </c>
      <c r="F234" s="1331">
        <v>0</v>
      </c>
      <c r="G234" s="1350" t="str">
        <f t="shared" si="9"/>
        <v>20202</v>
      </c>
      <c r="H234" s="1336">
        <f t="shared" si="10"/>
        <v>0</v>
      </c>
      <c r="I234" s="1336">
        <f t="shared" si="11"/>
        <v>0</v>
      </c>
    </row>
    <row r="235" spans="1:9" ht="15" x14ac:dyDescent="0.25">
      <c r="A235" s="1330">
        <v>202025144</v>
      </c>
      <c r="B235" s="1331" t="s">
        <v>7812</v>
      </c>
      <c r="C235" s="1348">
        <v>0</v>
      </c>
      <c r="D235" s="1349">
        <v>0</v>
      </c>
      <c r="E235" s="1349">
        <v>0</v>
      </c>
      <c r="F235" s="1331">
        <v>0</v>
      </c>
      <c r="G235" s="1350" t="str">
        <f t="shared" si="9"/>
        <v>20202</v>
      </c>
      <c r="H235" s="1336">
        <f t="shared" si="10"/>
        <v>0</v>
      </c>
      <c r="I235" s="1336">
        <f t="shared" si="11"/>
        <v>0</v>
      </c>
    </row>
    <row r="236" spans="1:9" ht="15" x14ac:dyDescent="0.25">
      <c r="A236" s="1330">
        <v>202025145</v>
      </c>
      <c r="B236" s="1331" t="s">
        <v>7813</v>
      </c>
      <c r="C236" s="1348">
        <v>0</v>
      </c>
      <c r="D236" s="1349">
        <v>0</v>
      </c>
      <c r="E236" s="1349">
        <v>0</v>
      </c>
      <c r="F236" s="1331">
        <v>0</v>
      </c>
      <c r="G236" s="1350" t="str">
        <f t="shared" si="9"/>
        <v>20202</v>
      </c>
      <c r="H236" s="1336">
        <f t="shared" si="10"/>
        <v>0</v>
      </c>
      <c r="I236" s="1336">
        <f t="shared" si="11"/>
        <v>0</v>
      </c>
    </row>
    <row r="237" spans="1:9" ht="15" x14ac:dyDescent="0.25">
      <c r="A237" s="1330">
        <v>202025147</v>
      </c>
      <c r="B237" s="1331" t="s">
        <v>7814</v>
      </c>
      <c r="C237" s="1348">
        <v>0</v>
      </c>
      <c r="D237" s="1349">
        <v>0</v>
      </c>
      <c r="E237" s="1349">
        <v>0</v>
      </c>
      <c r="F237" s="1331">
        <v>0</v>
      </c>
      <c r="G237" s="1350" t="str">
        <f t="shared" si="9"/>
        <v>20202</v>
      </c>
      <c r="H237" s="1336">
        <f t="shared" si="10"/>
        <v>0</v>
      </c>
      <c r="I237" s="1336">
        <f t="shared" si="11"/>
        <v>0</v>
      </c>
    </row>
    <row r="238" spans="1:9" ht="15" x14ac:dyDescent="0.25">
      <c r="A238" s="1330">
        <v>202025155</v>
      </c>
      <c r="B238" s="1331" t="s">
        <v>7815</v>
      </c>
      <c r="C238" s="1348">
        <v>0</v>
      </c>
      <c r="D238" s="1349">
        <v>0</v>
      </c>
      <c r="E238" s="1349">
        <v>0</v>
      </c>
      <c r="F238" s="1331">
        <v>0</v>
      </c>
      <c r="G238" s="1350" t="str">
        <f t="shared" si="9"/>
        <v>20202</v>
      </c>
      <c r="H238" s="1336">
        <f t="shared" si="10"/>
        <v>0</v>
      </c>
      <c r="I238" s="1336">
        <f t="shared" si="11"/>
        <v>0</v>
      </c>
    </row>
    <row r="239" spans="1:9" ht="15" x14ac:dyDescent="0.25">
      <c r="A239" s="1330">
        <v>202025176</v>
      </c>
      <c r="B239" s="1331" t="s">
        <v>7816</v>
      </c>
      <c r="C239" s="1348">
        <v>0</v>
      </c>
      <c r="D239" s="1349">
        <v>0</v>
      </c>
      <c r="E239" s="1349">
        <v>0</v>
      </c>
      <c r="F239" s="1331">
        <v>0</v>
      </c>
      <c r="G239" s="1350" t="str">
        <f t="shared" si="9"/>
        <v>20202</v>
      </c>
      <c r="H239" s="1336">
        <f t="shared" si="10"/>
        <v>0</v>
      </c>
      <c r="I239" s="1336">
        <f t="shared" si="11"/>
        <v>0</v>
      </c>
    </row>
    <row r="240" spans="1:9" ht="15" x14ac:dyDescent="0.25">
      <c r="A240" s="1330">
        <v>202025177</v>
      </c>
      <c r="B240" s="1331" t="s">
        <v>7817</v>
      </c>
      <c r="C240" s="1348">
        <v>0</v>
      </c>
      <c r="D240" s="1349">
        <v>0</v>
      </c>
      <c r="E240" s="1349">
        <v>0</v>
      </c>
      <c r="F240" s="1331">
        <v>0</v>
      </c>
      <c r="G240" s="1350" t="str">
        <f t="shared" si="9"/>
        <v>20202</v>
      </c>
      <c r="H240" s="1336">
        <f t="shared" si="10"/>
        <v>0</v>
      </c>
      <c r="I240" s="1336">
        <f t="shared" si="11"/>
        <v>0</v>
      </c>
    </row>
    <row r="241" spans="1:9" ht="15" x14ac:dyDescent="0.25">
      <c r="A241" s="1330">
        <v>202025180</v>
      </c>
      <c r="B241" s="1331" t="s">
        <v>7818</v>
      </c>
      <c r="C241" s="1348">
        <v>0</v>
      </c>
      <c r="D241" s="1349">
        <v>0</v>
      </c>
      <c r="E241" s="1349">
        <v>0</v>
      </c>
      <c r="F241" s="1331">
        <v>0</v>
      </c>
      <c r="G241" s="1350" t="str">
        <f t="shared" si="9"/>
        <v>20202</v>
      </c>
      <c r="H241" s="1336">
        <f t="shared" si="10"/>
        <v>0</v>
      </c>
      <c r="I241" s="1336">
        <f t="shared" si="11"/>
        <v>0</v>
      </c>
    </row>
    <row r="242" spans="1:9" ht="15" x14ac:dyDescent="0.25">
      <c r="A242" s="1330">
        <v>202025182</v>
      </c>
      <c r="B242" s="1331" t="s">
        <v>7819</v>
      </c>
      <c r="C242" s="1348">
        <v>0</v>
      </c>
      <c r="D242" s="1349">
        <v>0</v>
      </c>
      <c r="E242" s="1349">
        <v>0</v>
      </c>
      <c r="F242" s="1331">
        <v>0</v>
      </c>
      <c r="G242" s="1350" t="str">
        <f t="shared" si="9"/>
        <v>20202</v>
      </c>
      <c r="H242" s="1336">
        <f t="shared" si="10"/>
        <v>0</v>
      </c>
      <c r="I242" s="1336">
        <f t="shared" si="11"/>
        <v>0</v>
      </c>
    </row>
    <row r="243" spans="1:9" ht="15" x14ac:dyDescent="0.25">
      <c r="A243" s="1330">
        <v>202025188</v>
      </c>
      <c r="B243" s="1331" t="s">
        <v>7820</v>
      </c>
      <c r="C243" s="1348">
        <v>0</v>
      </c>
      <c r="D243" s="1349">
        <v>0</v>
      </c>
      <c r="E243" s="1349">
        <v>0</v>
      </c>
      <c r="F243" s="1331">
        <v>0</v>
      </c>
      <c r="G243" s="1350" t="str">
        <f t="shared" si="9"/>
        <v>20202</v>
      </c>
      <c r="H243" s="1336">
        <f t="shared" si="10"/>
        <v>0</v>
      </c>
      <c r="I243" s="1336">
        <f t="shared" si="11"/>
        <v>0</v>
      </c>
    </row>
    <row r="244" spans="1:9" ht="15" x14ac:dyDescent="0.25">
      <c r="A244" s="1330">
        <v>202025189</v>
      </c>
      <c r="B244" s="1331" t="s">
        <v>7821</v>
      </c>
      <c r="C244" s="1348">
        <v>0</v>
      </c>
      <c r="D244" s="1349">
        <v>0</v>
      </c>
      <c r="E244" s="1349">
        <v>0</v>
      </c>
      <c r="F244" s="1331">
        <v>0</v>
      </c>
      <c r="G244" s="1350" t="str">
        <f t="shared" si="9"/>
        <v>20202</v>
      </c>
      <c r="H244" s="1336">
        <f t="shared" si="10"/>
        <v>0</v>
      </c>
      <c r="I244" s="1336">
        <f t="shared" si="11"/>
        <v>0</v>
      </c>
    </row>
    <row r="245" spans="1:9" ht="15" x14ac:dyDescent="0.25">
      <c r="A245" s="1330">
        <v>202025190</v>
      </c>
      <c r="B245" s="1331" t="s">
        <v>7822</v>
      </c>
      <c r="C245" s="1348">
        <v>0</v>
      </c>
      <c r="D245" s="1349">
        <v>0</v>
      </c>
      <c r="E245" s="1349">
        <v>0</v>
      </c>
      <c r="F245" s="1331">
        <v>0</v>
      </c>
      <c r="G245" s="1350" t="str">
        <f t="shared" si="9"/>
        <v>20202</v>
      </c>
      <c r="H245" s="1336">
        <f t="shared" si="10"/>
        <v>0</v>
      </c>
      <c r="I245" s="1336">
        <f t="shared" si="11"/>
        <v>0</v>
      </c>
    </row>
    <row r="246" spans="1:9" ht="15" x14ac:dyDescent="0.25">
      <c r="A246" s="1330">
        <v>202025516</v>
      </c>
      <c r="B246" s="1331" t="s">
        <v>7823</v>
      </c>
      <c r="C246" s="1348">
        <v>0</v>
      </c>
      <c r="D246" s="1349">
        <v>0</v>
      </c>
      <c r="E246" s="1349">
        <v>0</v>
      </c>
      <c r="F246" s="1331">
        <v>0</v>
      </c>
      <c r="G246" s="1350" t="str">
        <f t="shared" si="9"/>
        <v>20202</v>
      </c>
      <c r="H246" s="1336">
        <f t="shared" si="10"/>
        <v>0</v>
      </c>
      <c r="I246" s="1336">
        <f t="shared" si="11"/>
        <v>0</v>
      </c>
    </row>
    <row r="247" spans="1:9" ht="15" x14ac:dyDescent="0.25">
      <c r="A247" s="1330">
        <v>202026010</v>
      </c>
      <c r="B247" s="1331" t="s">
        <v>7824</v>
      </c>
      <c r="C247" s="1348">
        <v>0</v>
      </c>
      <c r="D247" s="1349">
        <v>0</v>
      </c>
      <c r="E247" s="1349">
        <v>0</v>
      </c>
      <c r="F247" s="1331">
        <v>0</v>
      </c>
      <c r="G247" s="1350" t="str">
        <f t="shared" si="9"/>
        <v>20202</v>
      </c>
      <c r="H247" s="1336">
        <f t="shared" si="10"/>
        <v>0</v>
      </c>
      <c r="I247" s="1336">
        <f t="shared" si="11"/>
        <v>0</v>
      </c>
    </row>
    <row r="248" spans="1:9" ht="15" x14ac:dyDescent="0.25">
      <c r="A248" s="1330">
        <v>202029051</v>
      </c>
      <c r="B248" s="1331" t="s">
        <v>7825</v>
      </c>
      <c r="C248" s="1348">
        <v>0</v>
      </c>
      <c r="D248" s="1349">
        <v>0</v>
      </c>
      <c r="E248" s="1349">
        <v>0</v>
      </c>
      <c r="F248" s="1331">
        <v>0</v>
      </c>
      <c r="G248" s="1350" t="str">
        <f t="shared" si="9"/>
        <v>20202</v>
      </c>
      <c r="H248" s="1336">
        <f t="shared" si="10"/>
        <v>0</v>
      </c>
      <c r="I248" s="1336">
        <f t="shared" si="11"/>
        <v>0</v>
      </c>
    </row>
    <row r="249" spans="1:9" ht="15" x14ac:dyDescent="0.25">
      <c r="A249" s="1330">
        <v>202029053</v>
      </c>
      <c r="B249" s="1331" t="s">
        <v>7826</v>
      </c>
      <c r="C249" s="1348">
        <v>0</v>
      </c>
      <c r="D249" s="1349">
        <v>0</v>
      </c>
      <c r="E249" s="1349">
        <v>0</v>
      </c>
      <c r="F249" s="1331">
        <v>0</v>
      </c>
      <c r="G249" s="1350" t="str">
        <f t="shared" si="9"/>
        <v>20202</v>
      </c>
      <c r="H249" s="1336">
        <f t="shared" si="10"/>
        <v>0</v>
      </c>
      <c r="I249" s="1336">
        <f t="shared" si="11"/>
        <v>0</v>
      </c>
    </row>
    <row r="250" spans="1:9" ht="15" x14ac:dyDescent="0.25">
      <c r="A250" s="1330">
        <v>202029054</v>
      </c>
      <c r="B250" s="1331" t="s">
        <v>7827</v>
      </c>
      <c r="C250" s="1348">
        <v>0</v>
      </c>
      <c r="D250" s="1349">
        <v>0</v>
      </c>
      <c r="E250" s="1349">
        <v>0</v>
      </c>
      <c r="F250" s="1331">
        <v>0</v>
      </c>
      <c r="G250" s="1350" t="str">
        <f t="shared" si="9"/>
        <v>20202</v>
      </c>
      <c r="H250" s="1336">
        <f t="shared" si="10"/>
        <v>0</v>
      </c>
      <c r="I250" s="1336">
        <f t="shared" si="11"/>
        <v>0</v>
      </c>
    </row>
    <row r="251" spans="1:9" ht="15" x14ac:dyDescent="0.25">
      <c r="A251" s="1330">
        <v>202029076</v>
      </c>
      <c r="B251" s="1331" t="s">
        <v>7828</v>
      </c>
      <c r="C251" s="1348">
        <v>0</v>
      </c>
      <c r="D251" s="1349">
        <v>0</v>
      </c>
      <c r="E251" s="1349">
        <v>0</v>
      </c>
      <c r="F251" s="1331">
        <v>0</v>
      </c>
      <c r="G251" s="1350" t="str">
        <f t="shared" si="9"/>
        <v>20202</v>
      </c>
      <c r="H251" s="1336">
        <f t="shared" si="10"/>
        <v>0</v>
      </c>
      <c r="I251" s="1336">
        <f t="shared" si="11"/>
        <v>0</v>
      </c>
    </row>
    <row r="252" spans="1:9" ht="15" x14ac:dyDescent="0.25">
      <c r="A252" s="1330">
        <v>202029077</v>
      </c>
      <c r="B252" s="1331" t="s">
        <v>7829</v>
      </c>
      <c r="C252" s="1348">
        <v>0</v>
      </c>
      <c r="D252" s="1349">
        <v>0</v>
      </c>
      <c r="E252" s="1349">
        <v>0</v>
      </c>
      <c r="F252" s="1331">
        <v>0</v>
      </c>
      <c r="G252" s="1350" t="str">
        <f t="shared" si="9"/>
        <v>20202</v>
      </c>
      <c r="H252" s="1336">
        <f t="shared" si="10"/>
        <v>0</v>
      </c>
      <c r="I252" s="1336">
        <f t="shared" si="11"/>
        <v>0</v>
      </c>
    </row>
    <row r="253" spans="1:9" ht="15" x14ac:dyDescent="0.25">
      <c r="A253" s="1330">
        <v>202029200</v>
      </c>
      <c r="B253" s="1331" t="s">
        <v>7830</v>
      </c>
      <c r="C253" s="1348">
        <v>0</v>
      </c>
      <c r="D253" s="1349">
        <v>0</v>
      </c>
      <c r="E253" s="1349">
        <v>0</v>
      </c>
      <c r="F253" s="1331">
        <v>0</v>
      </c>
      <c r="G253" s="1350" t="str">
        <f t="shared" si="9"/>
        <v>20202</v>
      </c>
      <c r="H253" s="1336">
        <f t="shared" si="10"/>
        <v>0</v>
      </c>
      <c r="I253" s="1336">
        <f t="shared" si="11"/>
        <v>0</v>
      </c>
    </row>
    <row r="254" spans="1:9" ht="15" x14ac:dyDescent="0.25">
      <c r="A254" s="1330">
        <v>202029207</v>
      </c>
      <c r="B254" s="1331" t="s">
        <v>7831</v>
      </c>
      <c r="C254" s="1348">
        <v>0</v>
      </c>
      <c r="D254" s="1349">
        <v>0</v>
      </c>
      <c r="E254" s="1349">
        <v>0</v>
      </c>
      <c r="F254" s="1331">
        <v>0</v>
      </c>
      <c r="G254" s="1350" t="str">
        <f t="shared" si="9"/>
        <v>20202</v>
      </c>
      <c r="H254" s="1336">
        <f t="shared" si="10"/>
        <v>0</v>
      </c>
      <c r="I254" s="1336">
        <f t="shared" si="11"/>
        <v>0</v>
      </c>
    </row>
    <row r="255" spans="1:9" ht="15" x14ac:dyDescent="0.25">
      <c r="A255" s="1330">
        <v>202029212</v>
      </c>
      <c r="B255" s="1331" t="s">
        <v>7832</v>
      </c>
      <c r="C255" s="1348">
        <v>0</v>
      </c>
      <c r="D255" s="1349">
        <v>0</v>
      </c>
      <c r="E255" s="1349">
        <v>0</v>
      </c>
      <c r="F255" s="1331">
        <v>0</v>
      </c>
      <c r="G255" s="1350" t="str">
        <f t="shared" si="9"/>
        <v>20202</v>
      </c>
      <c r="H255" s="1336">
        <f t="shared" si="10"/>
        <v>0</v>
      </c>
      <c r="I255" s="1336">
        <f t="shared" si="11"/>
        <v>0</v>
      </c>
    </row>
    <row r="256" spans="1:9" ht="15" x14ac:dyDescent="0.25">
      <c r="A256" s="1330">
        <v>202029800</v>
      </c>
      <c r="B256" s="1331" t="s">
        <v>7833</v>
      </c>
      <c r="C256" s="1348">
        <v>0</v>
      </c>
      <c r="D256" s="1349">
        <v>0</v>
      </c>
      <c r="E256" s="1349">
        <v>0</v>
      </c>
      <c r="F256" s="1331">
        <v>0</v>
      </c>
      <c r="G256" s="1350" t="str">
        <f t="shared" si="9"/>
        <v>20202</v>
      </c>
      <c r="H256" s="1336">
        <f t="shared" si="10"/>
        <v>0</v>
      </c>
      <c r="I256" s="1336">
        <f t="shared" si="11"/>
        <v>0</v>
      </c>
    </row>
    <row r="257" spans="1:9" ht="15" x14ac:dyDescent="0.25">
      <c r="A257" s="1330">
        <v>202029805</v>
      </c>
      <c r="B257" s="1331" t="s">
        <v>7834</v>
      </c>
      <c r="C257" s="1348">
        <v>0</v>
      </c>
      <c r="D257" s="1349">
        <v>0</v>
      </c>
      <c r="E257" s="1349">
        <v>0</v>
      </c>
      <c r="F257" s="1331">
        <v>0</v>
      </c>
      <c r="G257" s="1350" t="str">
        <f t="shared" si="9"/>
        <v>20202</v>
      </c>
      <c r="H257" s="1336">
        <f t="shared" si="10"/>
        <v>0</v>
      </c>
      <c r="I257" s="1336">
        <f t="shared" si="11"/>
        <v>0</v>
      </c>
    </row>
    <row r="258" spans="1:9" ht="15" x14ac:dyDescent="0.25">
      <c r="A258" s="1330">
        <v>202032000</v>
      </c>
      <c r="B258" s="1331" t="s">
        <v>7835</v>
      </c>
      <c r="C258" s="1348">
        <v>0</v>
      </c>
      <c r="D258" s="1349">
        <v>0</v>
      </c>
      <c r="E258" s="1349">
        <v>0</v>
      </c>
      <c r="F258" s="1331">
        <v>0</v>
      </c>
      <c r="G258" s="1350" t="str">
        <f t="shared" si="9"/>
        <v>20203</v>
      </c>
      <c r="H258" s="1336">
        <f t="shared" si="10"/>
        <v>0</v>
      </c>
      <c r="I258" s="1336">
        <f t="shared" si="11"/>
        <v>0</v>
      </c>
    </row>
    <row r="259" spans="1:9" ht="15" x14ac:dyDescent="0.25">
      <c r="A259" s="1330">
        <v>202032500</v>
      </c>
      <c r="B259" s="1331" t="s">
        <v>7836</v>
      </c>
      <c r="C259" s="1348">
        <v>0</v>
      </c>
      <c r="D259" s="1349">
        <v>0</v>
      </c>
      <c r="E259" s="1349">
        <v>0</v>
      </c>
      <c r="F259" s="1331">
        <v>0</v>
      </c>
      <c r="G259" s="1350" t="str">
        <f t="shared" si="9"/>
        <v>20203</v>
      </c>
      <c r="H259" s="1336">
        <f t="shared" si="10"/>
        <v>0</v>
      </c>
      <c r="I259" s="1336">
        <f t="shared" si="11"/>
        <v>0</v>
      </c>
    </row>
    <row r="260" spans="1:9" ht="15" x14ac:dyDescent="0.25">
      <c r="A260" s="1330">
        <v>202032520</v>
      </c>
      <c r="B260" s="1331" t="s">
        <v>7837</v>
      </c>
      <c r="C260" s="1348">
        <v>0</v>
      </c>
      <c r="D260" s="1349">
        <v>0</v>
      </c>
      <c r="E260" s="1349">
        <v>0</v>
      </c>
      <c r="F260" s="1331">
        <v>0</v>
      </c>
      <c r="G260" s="1350" t="str">
        <f t="shared" si="9"/>
        <v>20203</v>
      </c>
      <c r="H260" s="1336">
        <f t="shared" si="10"/>
        <v>0</v>
      </c>
      <c r="I260" s="1336">
        <f t="shared" si="11"/>
        <v>0</v>
      </c>
    </row>
    <row r="261" spans="1:9" ht="15" x14ac:dyDescent="0.25">
      <c r="A261" s="1330">
        <v>202032524</v>
      </c>
      <c r="B261" s="1331" t="s">
        <v>7838</v>
      </c>
      <c r="C261" s="1348">
        <v>0</v>
      </c>
      <c r="D261" s="1349">
        <v>0</v>
      </c>
      <c r="E261" s="1349">
        <v>0</v>
      </c>
      <c r="F261" s="1331">
        <v>0</v>
      </c>
      <c r="G261" s="1350" t="str">
        <f t="shared" si="9"/>
        <v>20203</v>
      </c>
      <c r="H261" s="1336">
        <f t="shared" si="10"/>
        <v>0</v>
      </c>
      <c r="I261" s="1336">
        <f t="shared" si="11"/>
        <v>0</v>
      </c>
    </row>
    <row r="262" spans="1:9" ht="15" x14ac:dyDescent="0.25">
      <c r="A262" s="1330">
        <v>202032801</v>
      </c>
      <c r="B262" s="1331"/>
      <c r="C262" s="1348">
        <v>0</v>
      </c>
      <c r="D262" s="1349">
        <v>0</v>
      </c>
      <c r="E262" s="1349">
        <v>0</v>
      </c>
      <c r="F262" s="1331">
        <v>0</v>
      </c>
      <c r="G262" s="1350" t="str">
        <f t="shared" si="9"/>
        <v>20203</v>
      </c>
      <c r="H262" s="1336">
        <f t="shared" si="10"/>
        <v>0</v>
      </c>
      <c r="I262" s="1336">
        <f t="shared" si="11"/>
        <v>0</v>
      </c>
    </row>
    <row r="263" spans="1:9" ht="15" x14ac:dyDescent="0.25">
      <c r="A263" s="1330">
        <v>202032900</v>
      </c>
      <c r="B263" s="1331"/>
      <c r="C263" s="1348">
        <v>0</v>
      </c>
      <c r="D263" s="1349">
        <v>0</v>
      </c>
      <c r="E263" s="1349">
        <v>0</v>
      </c>
      <c r="F263" s="1331">
        <v>0</v>
      </c>
      <c r="G263" s="1350" t="str">
        <f t="shared" si="9"/>
        <v>20203</v>
      </c>
      <c r="H263" s="1336">
        <f t="shared" si="10"/>
        <v>0</v>
      </c>
      <c r="I263" s="1336">
        <f t="shared" si="11"/>
        <v>0</v>
      </c>
    </row>
    <row r="264" spans="1:9" ht="15" x14ac:dyDescent="0.25">
      <c r="A264" s="1330">
        <v>202034610</v>
      </c>
      <c r="B264" s="1331" t="s">
        <v>7839</v>
      </c>
      <c r="C264" s="1348">
        <v>0</v>
      </c>
      <c r="D264" s="1349">
        <v>0</v>
      </c>
      <c r="E264" s="1349">
        <v>0</v>
      </c>
      <c r="F264" s="1331">
        <v>0</v>
      </c>
      <c r="G264" s="1350" t="str">
        <f t="shared" ref="G264:G327" si="12">LEFT(A264,5)</f>
        <v>20203</v>
      </c>
      <c r="H264" s="1336">
        <f t="shared" ref="H264:H327" si="13">SUMIF(G:G,G264,E:E)</f>
        <v>0</v>
      </c>
      <c r="I264" s="1336">
        <f t="shared" ref="I264:I327" si="14">SUMIF(G:G,G264,C:C)</f>
        <v>0</v>
      </c>
    </row>
    <row r="265" spans="1:9" ht="15" x14ac:dyDescent="0.25">
      <c r="A265" s="1330">
        <v>202034611</v>
      </c>
      <c r="B265" s="1331" t="s">
        <v>7840</v>
      </c>
      <c r="C265" s="1348">
        <v>0</v>
      </c>
      <c r="D265" s="1349">
        <v>0</v>
      </c>
      <c r="E265" s="1349">
        <v>0</v>
      </c>
      <c r="F265" s="1331">
        <v>0</v>
      </c>
      <c r="G265" s="1350" t="str">
        <f t="shared" si="12"/>
        <v>20203</v>
      </c>
      <c r="H265" s="1336">
        <f t="shared" si="13"/>
        <v>0</v>
      </c>
      <c r="I265" s="1336">
        <f t="shared" si="14"/>
        <v>0</v>
      </c>
    </row>
    <row r="266" spans="1:9" ht="15" x14ac:dyDescent="0.25">
      <c r="A266" s="1330">
        <v>202035016</v>
      </c>
      <c r="B266" s="1331" t="s">
        <v>7841</v>
      </c>
      <c r="C266" s="1348">
        <v>0</v>
      </c>
      <c r="D266" s="1349">
        <v>0</v>
      </c>
      <c r="E266" s="1349">
        <v>0</v>
      </c>
      <c r="F266" s="1331">
        <v>0</v>
      </c>
      <c r="G266" s="1350" t="str">
        <f t="shared" si="12"/>
        <v>20203</v>
      </c>
      <c r="H266" s="1336">
        <f t="shared" si="13"/>
        <v>0</v>
      </c>
      <c r="I266" s="1336">
        <f t="shared" si="14"/>
        <v>0</v>
      </c>
    </row>
    <row r="267" spans="1:9" ht="15" x14ac:dyDescent="0.25">
      <c r="A267" s="1330">
        <v>202035305</v>
      </c>
      <c r="B267" s="1331"/>
      <c r="C267" s="1348">
        <v>0</v>
      </c>
      <c r="D267" s="1349">
        <v>0</v>
      </c>
      <c r="E267" s="1349">
        <v>0</v>
      </c>
      <c r="F267" s="1331">
        <v>0</v>
      </c>
      <c r="G267" s="1350" t="str">
        <f t="shared" si="12"/>
        <v>20203</v>
      </c>
      <c r="H267" s="1336">
        <f t="shared" si="13"/>
        <v>0</v>
      </c>
      <c r="I267" s="1336">
        <f t="shared" si="14"/>
        <v>0</v>
      </c>
    </row>
    <row r="268" spans="1:9" ht="15" x14ac:dyDescent="0.25">
      <c r="A268" s="1330">
        <v>202035339</v>
      </c>
      <c r="B268" s="1331"/>
      <c r="C268" s="1348">
        <v>0</v>
      </c>
      <c r="D268" s="1349">
        <v>0</v>
      </c>
      <c r="E268" s="1349">
        <v>0</v>
      </c>
      <c r="F268" s="1331">
        <v>0</v>
      </c>
      <c r="G268" s="1350" t="str">
        <f t="shared" si="12"/>
        <v>20203</v>
      </c>
      <c r="H268" s="1336">
        <f t="shared" si="13"/>
        <v>0</v>
      </c>
      <c r="I268" s="1336">
        <f t="shared" si="14"/>
        <v>0</v>
      </c>
    </row>
    <row r="269" spans="1:9" ht="15" x14ac:dyDescent="0.25">
      <c r="A269" s="1330">
        <v>202035520</v>
      </c>
      <c r="B269" s="1331" t="s">
        <v>7842</v>
      </c>
      <c r="C269" s="1348">
        <v>0</v>
      </c>
      <c r="D269" s="1349">
        <v>0</v>
      </c>
      <c r="E269" s="1349">
        <v>0</v>
      </c>
      <c r="F269" s="1331">
        <v>0</v>
      </c>
      <c r="G269" s="1350" t="str">
        <f t="shared" si="12"/>
        <v>20203</v>
      </c>
      <c r="H269" s="1336">
        <f t="shared" si="13"/>
        <v>0</v>
      </c>
      <c r="I269" s="1336">
        <f t="shared" si="14"/>
        <v>0</v>
      </c>
    </row>
    <row r="270" spans="1:9" ht="15" x14ac:dyDescent="0.25">
      <c r="A270" s="1330">
        <v>202039200</v>
      </c>
      <c r="B270" s="1331" t="s">
        <v>7843</v>
      </c>
      <c r="C270" s="1348">
        <v>0</v>
      </c>
      <c r="D270" s="1349">
        <v>0</v>
      </c>
      <c r="E270" s="1349">
        <v>0</v>
      </c>
      <c r="F270" s="1331">
        <v>0</v>
      </c>
      <c r="G270" s="1350" t="str">
        <f t="shared" si="12"/>
        <v>20203</v>
      </c>
      <c r="H270" s="1336">
        <f t="shared" si="13"/>
        <v>0</v>
      </c>
      <c r="I270" s="1336">
        <f t="shared" si="14"/>
        <v>0</v>
      </c>
    </row>
    <row r="271" spans="1:9" ht="15" x14ac:dyDescent="0.25">
      <c r="A271" s="1330">
        <v>202039805</v>
      </c>
      <c r="B271" s="1331"/>
      <c r="C271" s="1348">
        <v>0</v>
      </c>
      <c r="D271" s="1349">
        <v>0</v>
      </c>
      <c r="E271" s="1349">
        <v>0</v>
      </c>
      <c r="F271" s="1331">
        <v>0</v>
      </c>
      <c r="G271" s="1350" t="str">
        <f t="shared" si="12"/>
        <v>20203</v>
      </c>
      <c r="H271" s="1336">
        <f t="shared" si="13"/>
        <v>0</v>
      </c>
      <c r="I271" s="1336">
        <f t="shared" si="14"/>
        <v>0</v>
      </c>
    </row>
    <row r="272" spans="1:9" ht="15" x14ac:dyDescent="0.25">
      <c r="A272" s="1330">
        <v>202050100</v>
      </c>
      <c r="B272" s="1331" t="s">
        <v>7844</v>
      </c>
      <c r="C272" s="1348">
        <v>0</v>
      </c>
      <c r="D272" s="1349">
        <v>0</v>
      </c>
      <c r="E272" s="1349">
        <v>0</v>
      </c>
      <c r="F272" s="1331">
        <v>0</v>
      </c>
      <c r="G272" s="1350" t="str">
        <f t="shared" si="12"/>
        <v>20205</v>
      </c>
      <c r="H272" s="1336">
        <f t="shared" si="13"/>
        <v>0</v>
      </c>
      <c r="I272" s="1336">
        <f t="shared" si="14"/>
        <v>0</v>
      </c>
    </row>
    <row r="273" spans="1:9" ht="15" x14ac:dyDescent="0.25">
      <c r="A273" s="1330">
        <v>202050101</v>
      </c>
      <c r="B273" s="1331" t="s">
        <v>7845</v>
      </c>
      <c r="C273" s="1348">
        <v>0</v>
      </c>
      <c r="D273" s="1349">
        <v>0</v>
      </c>
      <c r="E273" s="1349">
        <v>0</v>
      </c>
      <c r="F273" s="1331">
        <v>0</v>
      </c>
      <c r="G273" s="1350" t="str">
        <f t="shared" si="12"/>
        <v>20205</v>
      </c>
      <c r="H273" s="1336">
        <f t="shared" si="13"/>
        <v>0</v>
      </c>
      <c r="I273" s="1336">
        <f t="shared" si="14"/>
        <v>0</v>
      </c>
    </row>
    <row r="274" spans="1:9" ht="15" x14ac:dyDescent="0.25">
      <c r="A274" s="1330">
        <v>202050102</v>
      </c>
      <c r="B274" s="1331" t="s">
        <v>7846</v>
      </c>
      <c r="C274" s="1348">
        <v>0</v>
      </c>
      <c r="D274" s="1349">
        <v>0</v>
      </c>
      <c r="E274" s="1349">
        <v>0</v>
      </c>
      <c r="F274" s="1331">
        <v>0</v>
      </c>
      <c r="G274" s="1350" t="str">
        <f t="shared" si="12"/>
        <v>20205</v>
      </c>
      <c r="H274" s="1336">
        <f t="shared" si="13"/>
        <v>0</v>
      </c>
      <c r="I274" s="1336">
        <f t="shared" si="14"/>
        <v>0</v>
      </c>
    </row>
    <row r="275" spans="1:9" ht="15" x14ac:dyDescent="0.25">
      <c r="A275" s="1330">
        <v>202050120</v>
      </c>
      <c r="B275" s="1331" t="s">
        <v>7847</v>
      </c>
      <c r="C275" s="1348">
        <v>0</v>
      </c>
      <c r="D275" s="1349">
        <v>0</v>
      </c>
      <c r="E275" s="1349">
        <v>0</v>
      </c>
      <c r="F275" s="1331">
        <v>0</v>
      </c>
      <c r="G275" s="1350" t="str">
        <f t="shared" si="12"/>
        <v>20205</v>
      </c>
      <c r="H275" s="1336">
        <f t="shared" si="13"/>
        <v>0</v>
      </c>
      <c r="I275" s="1336">
        <f t="shared" si="14"/>
        <v>0</v>
      </c>
    </row>
    <row r="276" spans="1:9" ht="15" x14ac:dyDescent="0.25">
      <c r="A276" s="1330">
        <v>202050800</v>
      </c>
      <c r="B276" s="1331" t="s">
        <v>7848</v>
      </c>
      <c r="C276" s="1348">
        <v>0</v>
      </c>
      <c r="D276" s="1349">
        <v>0</v>
      </c>
      <c r="E276" s="1349">
        <v>0</v>
      </c>
      <c r="F276" s="1331">
        <v>0</v>
      </c>
      <c r="G276" s="1350" t="str">
        <f t="shared" si="12"/>
        <v>20205</v>
      </c>
      <c r="H276" s="1336">
        <f t="shared" si="13"/>
        <v>0</v>
      </c>
      <c r="I276" s="1336">
        <f t="shared" si="14"/>
        <v>0</v>
      </c>
    </row>
    <row r="277" spans="1:9" ht="15" x14ac:dyDescent="0.25">
      <c r="A277" s="1330">
        <v>202050930</v>
      </c>
      <c r="B277" s="1331" t="s">
        <v>7849</v>
      </c>
      <c r="C277" s="1348">
        <v>0</v>
      </c>
      <c r="D277" s="1349">
        <v>0</v>
      </c>
      <c r="E277" s="1349">
        <v>0</v>
      </c>
      <c r="F277" s="1331">
        <v>0</v>
      </c>
      <c r="G277" s="1350" t="str">
        <f t="shared" si="12"/>
        <v>20205</v>
      </c>
      <c r="H277" s="1336">
        <f t="shared" si="13"/>
        <v>0</v>
      </c>
      <c r="I277" s="1336">
        <f t="shared" si="14"/>
        <v>0</v>
      </c>
    </row>
    <row r="278" spans="1:9" ht="15" x14ac:dyDescent="0.25">
      <c r="A278" s="1330">
        <v>202051400</v>
      </c>
      <c r="B278" s="1331" t="s">
        <v>7850</v>
      </c>
      <c r="C278" s="1348">
        <v>0</v>
      </c>
      <c r="D278" s="1349">
        <v>0</v>
      </c>
      <c r="E278" s="1349">
        <v>0</v>
      </c>
      <c r="F278" s="1331">
        <v>0</v>
      </c>
      <c r="G278" s="1350" t="str">
        <f t="shared" si="12"/>
        <v>20205</v>
      </c>
      <c r="H278" s="1336">
        <f t="shared" si="13"/>
        <v>0</v>
      </c>
      <c r="I278" s="1336">
        <f t="shared" si="14"/>
        <v>0</v>
      </c>
    </row>
    <row r="279" spans="1:9" ht="15" x14ac:dyDescent="0.25">
      <c r="A279" s="1330">
        <v>202051402</v>
      </c>
      <c r="B279" s="1331" t="s">
        <v>7851</v>
      </c>
      <c r="C279" s="1348">
        <v>0</v>
      </c>
      <c r="D279" s="1349">
        <v>0</v>
      </c>
      <c r="E279" s="1349">
        <v>0</v>
      </c>
      <c r="F279" s="1331">
        <v>0</v>
      </c>
      <c r="G279" s="1350" t="str">
        <f t="shared" si="12"/>
        <v>20205</v>
      </c>
      <c r="H279" s="1336">
        <f t="shared" si="13"/>
        <v>0</v>
      </c>
      <c r="I279" s="1336">
        <f t="shared" si="14"/>
        <v>0</v>
      </c>
    </row>
    <row r="280" spans="1:9" ht="15" x14ac:dyDescent="0.25">
      <c r="A280" s="1330">
        <v>202051500</v>
      </c>
      <c r="B280" s="1331" t="s">
        <v>7852</v>
      </c>
      <c r="C280" s="1348">
        <v>0</v>
      </c>
      <c r="D280" s="1349">
        <v>0</v>
      </c>
      <c r="E280" s="1349">
        <v>0</v>
      </c>
      <c r="F280" s="1331">
        <v>0</v>
      </c>
      <c r="G280" s="1350" t="str">
        <f t="shared" si="12"/>
        <v>20205</v>
      </c>
      <c r="H280" s="1336">
        <f t="shared" si="13"/>
        <v>0</v>
      </c>
      <c r="I280" s="1336">
        <f t="shared" si="14"/>
        <v>0</v>
      </c>
    </row>
    <row r="281" spans="1:9" ht="15" x14ac:dyDescent="0.25">
      <c r="A281" s="1330">
        <v>202051502</v>
      </c>
      <c r="B281" s="1331" t="s">
        <v>7853</v>
      </c>
      <c r="C281" s="1348">
        <v>0</v>
      </c>
      <c r="D281" s="1349">
        <v>0</v>
      </c>
      <c r="E281" s="1349">
        <v>0</v>
      </c>
      <c r="F281" s="1331">
        <v>0</v>
      </c>
      <c r="G281" s="1350" t="str">
        <f t="shared" si="12"/>
        <v>20205</v>
      </c>
      <c r="H281" s="1336">
        <f t="shared" si="13"/>
        <v>0</v>
      </c>
      <c r="I281" s="1336">
        <f t="shared" si="14"/>
        <v>0</v>
      </c>
    </row>
    <row r="282" spans="1:9" ht="15" x14ac:dyDescent="0.25">
      <c r="A282" s="1330">
        <v>202051620</v>
      </c>
      <c r="B282" s="1331" t="s">
        <v>7854</v>
      </c>
      <c r="C282" s="1348">
        <v>0</v>
      </c>
      <c r="D282" s="1349">
        <v>0</v>
      </c>
      <c r="E282" s="1349">
        <v>0</v>
      </c>
      <c r="F282" s="1331">
        <v>0</v>
      </c>
      <c r="G282" s="1350" t="str">
        <f t="shared" si="12"/>
        <v>20205</v>
      </c>
      <c r="H282" s="1336">
        <f t="shared" si="13"/>
        <v>0</v>
      </c>
      <c r="I282" s="1336">
        <f t="shared" si="14"/>
        <v>0</v>
      </c>
    </row>
    <row r="283" spans="1:9" ht="15" x14ac:dyDescent="0.25">
      <c r="A283" s="1330">
        <v>202052471</v>
      </c>
      <c r="B283" s="1331" t="s">
        <v>7855</v>
      </c>
      <c r="C283" s="1348">
        <v>0</v>
      </c>
      <c r="D283" s="1349">
        <v>0</v>
      </c>
      <c r="E283" s="1349">
        <v>0</v>
      </c>
      <c r="F283" s="1331">
        <v>0</v>
      </c>
      <c r="G283" s="1350" t="str">
        <f t="shared" si="12"/>
        <v>20205</v>
      </c>
      <c r="H283" s="1336">
        <f t="shared" si="13"/>
        <v>0</v>
      </c>
      <c r="I283" s="1336">
        <f t="shared" si="14"/>
        <v>0</v>
      </c>
    </row>
    <row r="284" spans="1:9" ht="15" x14ac:dyDescent="0.25">
      <c r="A284" s="1330">
        <v>202052500</v>
      </c>
      <c r="B284" s="1331" t="s">
        <v>7856</v>
      </c>
      <c r="C284" s="1348">
        <v>0</v>
      </c>
      <c r="D284" s="1349">
        <v>0</v>
      </c>
      <c r="E284" s="1349">
        <v>0</v>
      </c>
      <c r="F284" s="1331">
        <v>0</v>
      </c>
      <c r="G284" s="1350" t="str">
        <f t="shared" si="12"/>
        <v>20205</v>
      </c>
      <c r="H284" s="1336">
        <f t="shared" si="13"/>
        <v>0</v>
      </c>
      <c r="I284" s="1336">
        <f t="shared" si="14"/>
        <v>0</v>
      </c>
    </row>
    <row r="285" spans="1:9" ht="15" x14ac:dyDescent="0.25">
      <c r="A285" s="1330">
        <v>202052510</v>
      </c>
      <c r="B285" s="1331" t="s">
        <v>7857</v>
      </c>
      <c r="C285" s="1348">
        <v>0</v>
      </c>
      <c r="D285" s="1349">
        <v>0</v>
      </c>
      <c r="E285" s="1349">
        <v>0</v>
      </c>
      <c r="F285" s="1331">
        <v>0</v>
      </c>
      <c r="G285" s="1350" t="str">
        <f t="shared" si="12"/>
        <v>20205</v>
      </c>
      <c r="H285" s="1336">
        <f t="shared" si="13"/>
        <v>0</v>
      </c>
      <c r="I285" s="1336">
        <f t="shared" si="14"/>
        <v>0</v>
      </c>
    </row>
    <row r="286" spans="1:9" ht="15" x14ac:dyDescent="0.25">
      <c r="A286" s="1330">
        <v>202052703</v>
      </c>
      <c r="B286" s="1331" t="s">
        <v>7858</v>
      </c>
      <c r="C286" s="1348">
        <v>0</v>
      </c>
      <c r="D286" s="1349">
        <v>0</v>
      </c>
      <c r="E286" s="1349">
        <v>0</v>
      </c>
      <c r="F286" s="1331">
        <v>0</v>
      </c>
      <c r="G286" s="1350" t="str">
        <f t="shared" si="12"/>
        <v>20205</v>
      </c>
      <c r="H286" s="1336">
        <f t="shared" si="13"/>
        <v>0</v>
      </c>
      <c r="I286" s="1336">
        <f t="shared" si="14"/>
        <v>0</v>
      </c>
    </row>
    <row r="287" spans="1:9" ht="15" x14ac:dyDescent="0.25">
      <c r="A287" s="1330">
        <v>202052711</v>
      </c>
      <c r="B287" s="1331" t="s">
        <v>7859</v>
      </c>
      <c r="C287" s="1348">
        <v>0</v>
      </c>
      <c r="D287" s="1349">
        <v>0</v>
      </c>
      <c r="E287" s="1349">
        <v>0</v>
      </c>
      <c r="F287" s="1331">
        <v>0</v>
      </c>
      <c r="G287" s="1350" t="str">
        <f t="shared" si="12"/>
        <v>20205</v>
      </c>
      <c r="H287" s="1336">
        <f t="shared" si="13"/>
        <v>0</v>
      </c>
      <c r="I287" s="1336">
        <f t="shared" si="14"/>
        <v>0</v>
      </c>
    </row>
    <row r="288" spans="1:9" ht="15" x14ac:dyDescent="0.25">
      <c r="A288" s="1330">
        <v>202052713</v>
      </c>
      <c r="B288" s="1331" t="s">
        <v>7860</v>
      </c>
      <c r="C288" s="1348">
        <v>0</v>
      </c>
      <c r="D288" s="1349">
        <v>0</v>
      </c>
      <c r="E288" s="1349">
        <v>0</v>
      </c>
      <c r="F288" s="1331">
        <v>0</v>
      </c>
      <c r="G288" s="1350" t="str">
        <f t="shared" si="12"/>
        <v>20205</v>
      </c>
      <c r="H288" s="1336">
        <f t="shared" si="13"/>
        <v>0</v>
      </c>
      <c r="I288" s="1336">
        <f t="shared" si="14"/>
        <v>0</v>
      </c>
    </row>
    <row r="289" spans="1:9" ht="15" x14ac:dyDescent="0.25">
      <c r="A289" s="1330">
        <v>300060100</v>
      </c>
      <c r="B289" s="1331" t="s">
        <v>395</v>
      </c>
      <c r="C289" s="1348">
        <v>21736.38</v>
      </c>
      <c r="D289" s="1349">
        <v>24600</v>
      </c>
      <c r="E289" s="1349">
        <v>24600</v>
      </c>
      <c r="F289" s="1331">
        <v>-2863.62</v>
      </c>
      <c r="G289" s="1350" t="str">
        <f t="shared" si="12"/>
        <v>30006</v>
      </c>
      <c r="H289" s="1336">
        <f t="shared" si="13"/>
        <v>29350</v>
      </c>
      <c r="I289" s="1336">
        <f t="shared" si="14"/>
        <v>30865.25</v>
      </c>
    </row>
    <row r="290" spans="1:9" ht="15" x14ac:dyDescent="0.25">
      <c r="A290" s="1330">
        <v>300060101</v>
      </c>
      <c r="B290" s="1331" t="s">
        <v>397</v>
      </c>
      <c r="C290" s="1348">
        <v>0</v>
      </c>
      <c r="D290" s="1349">
        <v>0</v>
      </c>
      <c r="E290" s="1349">
        <v>0</v>
      </c>
      <c r="F290" s="1331">
        <v>0</v>
      </c>
      <c r="G290" s="1350" t="str">
        <f t="shared" si="12"/>
        <v>30006</v>
      </c>
      <c r="H290" s="1336">
        <f t="shared" si="13"/>
        <v>29350</v>
      </c>
      <c r="I290" s="1336">
        <f t="shared" si="14"/>
        <v>30865.25</v>
      </c>
    </row>
    <row r="291" spans="1:9" ht="15" x14ac:dyDescent="0.25">
      <c r="A291" s="1330">
        <v>300060102</v>
      </c>
      <c r="B291" s="1331" t="s">
        <v>399</v>
      </c>
      <c r="C291" s="1348">
        <v>0</v>
      </c>
      <c r="D291" s="1349">
        <v>0</v>
      </c>
      <c r="E291" s="1349">
        <v>0</v>
      </c>
      <c r="F291" s="1331">
        <v>0</v>
      </c>
      <c r="G291" s="1350" t="str">
        <f t="shared" si="12"/>
        <v>30006</v>
      </c>
      <c r="H291" s="1336">
        <f t="shared" si="13"/>
        <v>29350</v>
      </c>
      <c r="I291" s="1336">
        <f t="shared" si="14"/>
        <v>30865.25</v>
      </c>
    </row>
    <row r="292" spans="1:9" ht="15" x14ac:dyDescent="0.25">
      <c r="A292" s="1330">
        <v>300060103</v>
      </c>
      <c r="B292" s="1331" t="s">
        <v>2783</v>
      </c>
      <c r="C292" s="1348">
        <v>0</v>
      </c>
      <c r="D292" s="1349">
        <v>0</v>
      </c>
      <c r="E292" s="1349">
        <v>0</v>
      </c>
      <c r="F292" s="1331">
        <v>0</v>
      </c>
      <c r="G292" s="1350" t="str">
        <f t="shared" si="12"/>
        <v>30006</v>
      </c>
      <c r="H292" s="1336">
        <f t="shared" si="13"/>
        <v>29350</v>
      </c>
      <c r="I292" s="1336">
        <f t="shared" si="14"/>
        <v>30865.25</v>
      </c>
    </row>
    <row r="293" spans="1:9" ht="15" x14ac:dyDescent="0.25">
      <c r="A293" s="1330">
        <v>300060110</v>
      </c>
      <c r="B293" s="1331" t="s">
        <v>401</v>
      </c>
      <c r="C293" s="1348">
        <v>0</v>
      </c>
      <c r="D293" s="1349">
        <v>0</v>
      </c>
      <c r="E293" s="1349">
        <v>0</v>
      </c>
      <c r="F293" s="1331">
        <v>0</v>
      </c>
      <c r="G293" s="1350" t="str">
        <f t="shared" si="12"/>
        <v>30006</v>
      </c>
      <c r="H293" s="1336">
        <f t="shared" si="13"/>
        <v>29350</v>
      </c>
      <c r="I293" s="1336">
        <f t="shared" si="14"/>
        <v>30865.25</v>
      </c>
    </row>
    <row r="294" spans="1:9" ht="15" x14ac:dyDescent="0.25">
      <c r="A294" s="1330">
        <v>300060120</v>
      </c>
      <c r="B294" s="1331" t="s">
        <v>403</v>
      </c>
      <c r="C294" s="1348">
        <v>0</v>
      </c>
      <c r="D294" s="1349">
        <v>0</v>
      </c>
      <c r="E294" s="1349">
        <v>0</v>
      </c>
      <c r="F294" s="1331">
        <v>0</v>
      </c>
      <c r="G294" s="1350" t="str">
        <f t="shared" si="12"/>
        <v>30006</v>
      </c>
      <c r="H294" s="1336">
        <f t="shared" si="13"/>
        <v>29350</v>
      </c>
      <c r="I294" s="1336">
        <f t="shared" si="14"/>
        <v>30865.25</v>
      </c>
    </row>
    <row r="295" spans="1:9" ht="15" x14ac:dyDescent="0.25">
      <c r="A295" s="1330">
        <v>300060150</v>
      </c>
      <c r="B295" s="1331" t="s">
        <v>405</v>
      </c>
      <c r="C295" s="1348">
        <v>0</v>
      </c>
      <c r="D295" s="1349">
        <v>0</v>
      </c>
      <c r="E295" s="1349">
        <v>0</v>
      </c>
      <c r="F295" s="1331">
        <v>0</v>
      </c>
      <c r="G295" s="1350" t="str">
        <f t="shared" si="12"/>
        <v>30006</v>
      </c>
      <c r="H295" s="1336">
        <f t="shared" si="13"/>
        <v>29350</v>
      </c>
      <c r="I295" s="1336">
        <f t="shared" si="14"/>
        <v>30865.25</v>
      </c>
    </row>
    <row r="296" spans="1:9" ht="15" x14ac:dyDescent="0.25">
      <c r="A296" s="1330">
        <v>300060700</v>
      </c>
      <c r="B296" s="1331" t="s">
        <v>407</v>
      </c>
      <c r="C296" s="1348">
        <v>0</v>
      </c>
      <c r="D296" s="1349">
        <v>0</v>
      </c>
      <c r="E296" s="1349">
        <v>0</v>
      </c>
      <c r="F296" s="1331">
        <v>0</v>
      </c>
      <c r="G296" s="1350" t="str">
        <f t="shared" si="12"/>
        <v>30006</v>
      </c>
      <c r="H296" s="1336">
        <f t="shared" si="13"/>
        <v>29350</v>
      </c>
      <c r="I296" s="1336">
        <f t="shared" si="14"/>
        <v>30865.25</v>
      </c>
    </row>
    <row r="297" spans="1:9" ht="15" x14ac:dyDescent="0.25">
      <c r="A297" s="1330">
        <v>300060930</v>
      </c>
      <c r="B297" s="1331" t="s">
        <v>409</v>
      </c>
      <c r="C297" s="1348">
        <v>0</v>
      </c>
      <c r="D297" s="1349">
        <v>0</v>
      </c>
      <c r="E297" s="1349">
        <v>0</v>
      </c>
      <c r="F297" s="1331">
        <v>0</v>
      </c>
      <c r="G297" s="1350" t="str">
        <f t="shared" si="12"/>
        <v>30006</v>
      </c>
      <c r="H297" s="1336">
        <f t="shared" si="13"/>
        <v>29350</v>
      </c>
      <c r="I297" s="1336">
        <f t="shared" si="14"/>
        <v>30865.25</v>
      </c>
    </row>
    <row r="298" spans="1:9" ht="15" x14ac:dyDescent="0.25">
      <c r="A298" s="1330">
        <v>300062451</v>
      </c>
      <c r="B298" s="1331" t="s">
        <v>411</v>
      </c>
      <c r="C298" s="1348">
        <v>0</v>
      </c>
      <c r="D298" s="1349">
        <v>1750</v>
      </c>
      <c r="E298" s="1349">
        <v>1750</v>
      </c>
      <c r="F298" s="1331">
        <v>-1750</v>
      </c>
      <c r="G298" s="1350" t="str">
        <f t="shared" si="12"/>
        <v>30006</v>
      </c>
      <c r="H298" s="1336">
        <f t="shared" si="13"/>
        <v>29350</v>
      </c>
      <c r="I298" s="1336">
        <f t="shared" si="14"/>
        <v>30865.25</v>
      </c>
    </row>
    <row r="299" spans="1:9" ht="15" x14ac:dyDescent="0.25">
      <c r="A299" s="1330">
        <v>300062500</v>
      </c>
      <c r="B299" s="1331" t="s">
        <v>413</v>
      </c>
      <c r="C299" s="1348">
        <v>0</v>
      </c>
      <c r="D299" s="1349">
        <v>0</v>
      </c>
      <c r="E299" s="1349">
        <v>0</v>
      </c>
      <c r="F299" s="1331">
        <v>0</v>
      </c>
      <c r="G299" s="1350" t="str">
        <f t="shared" si="12"/>
        <v>30006</v>
      </c>
      <c r="H299" s="1336">
        <f t="shared" si="13"/>
        <v>29350</v>
      </c>
      <c r="I299" s="1336">
        <f t="shared" si="14"/>
        <v>30865.25</v>
      </c>
    </row>
    <row r="300" spans="1:9" ht="15" x14ac:dyDescent="0.25">
      <c r="A300" s="1330">
        <v>300062510</v>
      </c>
      <c r="B300" s="1331" t="s">
        <v>415</v>
      </c>
      <c r="C300" s="1348">
        <v>0</v>
      </c>
      <c r="D300" s="1349">
        <v>0</v>
      </c>
      <c r="E300" s="1349">
        <v>0</v>
      </c>
      <c r="F300" s="1331">
        <v>0</v>
      </c>
      <c r="G300" s="1350" t="str">
        <f t="shared" si="12"/>
        <v>30006</v>
      </c>
      <c r="H300" s="1336">
        <f t="shared" si="13"/>
        <v>29350</v>
      </c>
      <c r="I300" s="1336">
        <f t="shared" si="14"/>
        <v>30865.25</v>
      </c>
    </row>
    <row r="301" spans="1:9" ht="15" x14ac:dyDescent="0.25">
      <c r="A301" s="1330">
        <v>300062706</v>
      </c>
      <c r="B301" s="1331" t="s">
        <v>417</v>
      </c>
      <c r="C301" s="1348">
        <v>0</v>
      </c>
      <c r="D301" s="1349">
        <v>0</v>
      </c>
      <c r="E301" s="1349">
        <v>0</v>
      </c>
      <c r="F301" s="1331">
        <v>0</v>
      </c>
      <c r="G301" s="1350" t="str">
        <f t="shared" si="12"/>
        <v>30006</v>
      </c>
      <c r="H301" s="1336">
        <f t="shared" si="13"/>
        <v>29350</v>
      </c>
      <c r="I301" s="1336">
        <f t="shared" si="14"/>
        <v>30865.25</v>
      </c>
    </row>
    <row r="302" spans="1:9" ht="15" x14ac:dyDescent="0.25">
      <c r="A302" s="1330">
        <v>300064600</v>
      </c>
      <c r="B302" s="1331" t="s">
        <v>419</v>
      </c>
      <c r="C302" s="1348">
        <v>0</v>
      </c>
      <c r="D302" s="1349">
        <v>0</v>
      </c>
      <c r="E302" s="1349">
        <v>0</v>
      </c>
      <c r="F302" s="1331">
        <v>0</v>
      </c>
      <c r="G302" s="1350" t="str">
        <f t="shared" si="12"/>
        <v>30006</v>
      </c>
      <c r="H302" s="1336">
        <f t="shared" si="13"/>
        <v>29350</v>
      </c>
      <c r="I302" s="1336">
        <f t="shared" si="14"/>
        <v>30865.25</v>
      </c>
    </row>
    <row r="303" spans="1:9" ht="15" x14ac:dyDescent="0.25">
      <c r="A303" s="1330">
        <v>300064610</v>
      </c>
      <c r="B303" s="1331" t="s">
        <v>421</v>
      </c>
      <c r="C303" s="1348">
        <v>0</v>
      </c>
      <c r="D303" s="1349">
        <v>0</v>
      </c>
      <c r="E303" s="1349">
        <v>0</v>
      </c>
      <c r="F303" s="1331">
        <v>0</v>
      </c>
      <c r="G303" s="1350" t="str">
        <f t="shared" si="12"/>
        <v>30006</v>
      </c>
      <c r="H303" s="1336">
        <f t="shared" si="13"/>
        <v>29350</v>
      </c>
      <c r="I303" s="1336">
        <f t="shared" si="14"/>
        <v>30865.25</v>
      </c>
    </row>
    <row r="304" spans="1:9" ht="15" x14ac:dyDescent="0.25">
      <c r="A304" s="1330">
        <v>300064619</v>
      </c>
      <c r="B304" s="1331" t="s">
        <v>423</v>
      </c>
      <c r="C304" s="1348">
        <v>0</v>
      </c>
      <c r="D304" s="1349">
        <v>0</v>
      </c>
      <c r="E304" s="1349">
        <v>0</v>
      </c>
      <c r="F304" s="1331">
        <v>0</v>
      </c>
      <c r="G304" s="1350" t="str">
        <f t="shared" si="12"/>
        <v>30006</v>
      </c>
      <c r="H304" s="1336">
        <f t="shared" si="13"/>
        <v>29350</v>
      </c>
      <c r="I304" s="1336">
        <f t="shared" si="14"/>
        <v>30865.25</v>
      </c>
    </row>
    <row r="305" spans="1:9" ht="15" x14ac:dyDescent="0.25">
      <c r="A305" s="1330">
        <v>300065008</v>
      </c>
      <c r="B305" s="1331" t="s">
        <v>425</v>
      </c>
      <c r="C305" s="1348">
        <v>0</v>
      </c>
      <c r="D305" s="1349">
        <v>0</v>
      </c>
      <c r="E305" s="1349">
        <v>0</v>
      </c>
      <c r="F305" s="1331">
        <v>0</v>
      </c>
      <c r="G305" s="1350" t="str">
        <f t="shared" si="12"/>
        <v>30006</v>
      </c>
      <c r="H305" s="1336">
        <f t="shared" si="13"/>
        <v>29350</v>
      </c>
      <c r="I305" s="1336">
        <f t="shared" si="14"/>
        <v>30865.25</v>
      </c>
    </row>
    <row r="306" spans="1:9" ht="15" x14ac:dyDescent="0.25">
      <c r="A306" s="1330">
        <v>300065316</v>
      </c>
      <c r="B306" s="1331" t="s">
        <v>427</v>
      </c>
      <c r="C306" s="1348">
        <v>0</v>
      </c>
      <c r="D306" s="1349">
        <v>0</v>
      </c>
      <c r="E306" s="1349">
        <v>0</v>
      </c>
      <c r="F306" s="1331">
        <v>0</v>
      </c>
      <c r="G306" s="1350" t="str">
        <f t="shared" si="12"/>
        <v>30006</v>
      </c>
      <c r="H306" s="1336">
        <f t="shared" si="13"/>
        <v>29350</v>
      </c>
      <c r="I306" s="1336">
        <f t="shared" si="14"/>
        <v>30865.25</v>
      </c>
    </row>
    <row r="307" spans="1:9" ht="15" x14ac:dyDescent="0.25">
      <c r="A307" s="1330">
        <v>300065317</v>
      </c>
      <c r="B307" s="1331" t="s">
        <v>429</v>
      </c>
      <c r="C307" s="1348">
        <v>0</v>
      </c>
      <c r="D307" s="1349">
        <v>0</v>
      </c>
      <c r="E307" s="1349">
        <v>0</v>
      </c>
      <c r="F307" s="1331">
        <v>0</v>
      </c>
      <c r="G307" s="1350" t="str">
        <f t="shared" si="12"/>
        <v>30006</v>
      </c>
      <c r="H307" s="1336">
        <f t="shared" si="13"/>
        <v>29350</v>
      </c>
      <c r="I307" s="1336">
        <f t="shared" si="14"/>
        <v>30865.25</v>
      </c>
    </row>
    <row r="308" spans="1:9" ht="15" x14ac:dyDescent="0.25">
      <c r="A308" s="1330">
        <v>300065319</v>
      </c>
      <c r="B308" s="1331" t="s">
        <v>431</v>
      </c>
      <c r="C308" s="1348">
        <v>6778.87</v>
      </c>
      <c r="D308" s="1349">
        <v>10500</v>
      </c>
      <c r="E308" s="1349">
        <v>10500</v>
      </c>
      <c r="F308" s="1331">
        <v>-3721.13</v>
      </c>
      <c r="G308" s="1350" t="str">
        <f t="shared" si="12"/>
        <v>30006</v>
      </c>
      <c r="H308" s="1336">
        <f t="shared" si="13"/>
        <v>29350</v>
      </c>
      <c r="I308" s="1336">
        <f t="shared" si="14"/>
        <v>30865.25</v>
      </c>
    </row>
    <row r="309" spans="1:9" ht="15" x14ac:dyDescent="0.25">
      <c r="A309" s="1330">
        <v>300065320</v>
      </c>
      <c r="B309" s="1331" t="s">
        <v>433</v>
      </c>
      <c r="C309" s="1348">
        <v>0</v>
      </c>
      <c r="D309" s="1349">
        <v>0</v>
      </c>
      <c r="E309" s="1349">
        <v>0</v>
      </c>
      <c r="F309" s="1331">
        <v>0</v>
      </c>
      <c r="G309" s="1350" t="str">
        <f t="shared" si="12"/>
        <v>30006</v>
      </c>
      <c r="H309" s="1336">
        <f t="shared" si="13"/>
        <v>29350</v>
      </c>
      <c r="I309" s="1336">
        <f t="shared" si="14"/>
        <v>30865.25</v>
      </c>
    </row>
    <row r="310" spans="1:9" ht="15" x14ac:dyDescent="0.25">
      <c r="A310" s="1330">
        <v>300065347</v>
      </c>
      <c r="B310" s="1331" t="s">
        <v>435</v>
      </c>
      <c r="C310" s="1348">
        <v>0</v>
      </c>
      <c r="D310" s="1349">
        <v>0</v>
      </c>
      <c r="E310" s="1349">
        <v>0</v>
      </c>
      <c r="F310" s="1331">
        <v>0</v>
      </c>
      <c r="G310" s="1350" t="str">
        <f t="shared" si="12"/>
        <v>30006</v>
      </c>
      <c r="H310" s="1336">
        <f t="shared" si="13"/>
        <v>29350</v>
      </c>
      <c r="I310" s="1336">
        <f t="shared" si="14"/>
        <v>30865.25</v>
      </c>
    </row>
    <row r="311" spans="1:9" ht="15" x14ac:dyDescent="0.25">
      <c r="A311" s="1330">
        <v>300065348</v>
      </c>
      <c r="B311" s="1331" t="s">
        <v>437</v>
      </c>
      <c r="C311" s="1348">
        <v>0</v>
      </c>
      <c r="D311" s="1349">
        <v>0</v>
      </c>
      <c r="E311" s="1349">
        <v>0</v>
      </c>
      <c r="F311" s="1331">
        <v>0</v>
      </c>
      <c r="G311" s="1350" t="str">
        <f t="shared" si="12"/>
        <v>30006</v>
      </c>
      <c r="H311" s="1336">
        <f t="shared" si="13"/>
        <v>29350</v>
      </c>
      <c r="I311" s="1336">
        <f t="shared" si="14"/>
        <v>30865.25</v>
      </c>
    </row>
    <row r="312" spans="1:9" ht="15" x14ac:dyDescent="0.25">
      <c r="A312" s="1330">
        <v>300065349</v>
      </c>
      <c r="B312" s="1331" t="s">
        <v>439</v>
      </c>
      <c r="C312" s="1348">
        <v>0</v>
      </c>
      <c r="D312" s="1349">
        <v>0</v>
      </c>
      <c r="E312" s="1349">
        <v>0</v>
      </c>
      <c r="F312" s="1331">
        <v>0</v>
      </c>
      <c r="G312" s="1350" t="str">
        <f t="shared" si="12"/>
        <v>30006</v>
      </c>
      <c r="H312" s="1336">
        <f t="shared" si="13"/>
        <v>29350</v>
      </c>
      <c r="I312" s="1336">
        <f t="shared" si="14"/>
        <v>30865.25</v>
      </c>
    </row>
    <row r="313" spans="1:9" ht="15" x14ac:dyDescent="0.25">
      <c r="A313" s="1330">
        <v>300065350</v>
      </c>
      <c r="B313" s="1331" t="s">
        <v>441</v>
      </c>
      <c r="C313" s="1348">
        <v>2350</v>
      </c>
      <c r="D313" s="1349">
        <v>0</v>
      </c>
      <c r="E313" s="1349">
        <v>0</v>
      </c>
      <c r="F313" s="1331">
        <v>2350</v>
      </c>
      <c r="G313" s="1350" t="str">
        <f t="shared" si="12"/>
        <v>30006</v>
      </c>
      <c r="H313" s="1336">
        <f t="shared" si="13"/>
        <v>29350</v>
      </c>
      <c r="I313" s="1336">
        <f t="shared" si="14"/>
        <v>30865.25</v>
      </c>
    </row>
    <row r="314" spans="1:9" ht="15" x14ac:dyDescent="0.25">
      <c r="A314" s="1330">
        <v>300066010</v>
      </c>
      <c r="B314" s="1331" t="s">
        <v>443</v>
      </c>
      <c r="C314" s="1348">
        <v>0</v>
      </c>
      <c r="D314" s="1349">
        <v>0</v>
      </c>
      <c r="E314" s="1349">
        <v>0</v>
      </c>
      <c r="F314" s="1331">
        <v>0</v>
      </c>
      <c r="G314" s="1350" t="str">
        <f t="shared" si="12"/>
        <v>30006</v>
      </c>
      <c r="H314" s="1336">
        <f t="shared" si="13"/>
        <v>29350</v>
      </c>
      <c r="I314" s="1336">
        <f t="shared" si="14"/>
        <v>30865.25</v>
      </c>
    </row>
    <row r="315" spans="1:9" ht="15" x14ac:dyDescent="0.25">
      <c r="A315" s="1330">
        <v>300069053</v>
      </c>
      <c r="B315" s="1331" t="s">
        <v>445</v>
      </c>
      <c r="C315" s="1348">
        <v>0</v>
      </c>
      <c r="D315" s="1349">
        <v>0</v>
      </c>
      <c r="E315" s="1349">
        <v>0</v>
      </c>
      <c r="F315" s="1331">
        <v>0</v>
      </c>
      <c r="G315" s="1350" t="str">
        <f t="shared" si="12"/>
        <v>30006</v>
      </c>
      <c r="H315" s="1336">
        <f t="shared" si="13"/>
        <v>29350</v>
      </c>
      <c r="I315" s="1336">
        <f t="shared" si="14"/>
        <v>30865.25</v>
      </c>
    </row>
    <row r="316" spans="1:9" ht="15" x14ac:dyDescent="0.25">
      <c r="A316" s="1330">
        <v>300069093</v>
      </c>
      <c r="B316" s="1331" t="s">
        <v>435</v>
      </c>
      <c r="C316" s="1348">
        <v>0</v>
      </c>
      <c r="D316" s="1349">
        <v>0</v>
      </c>
      <c r="E316" s="1349">
        <v>0</v>
      </c>
      <c r="F316" s="1331">
        <v>0</v>
      </c>
      <c r="G316" s="1350" t="str">
        <f t="shared" si="12"/>
        <v>30006</v>
      </c>
      <c r="H316" s="1336">
        <f t="shared" si="13"/>
        <v>29350</v>
      </c>
      <c r="I316" s="1336">
        <f t="shared" si="14"/>
        <v>30865.25</v>
      </c>
    </row>
    <row r="317" spans="1:9" ht="15" x14ac:dyDescent="0.25">
      <c r="A317" s="1330">
        <v>300069094</v>
      </c>
      <c r="B317" s="1331" t="s">
        <v>437</v>
      </c>
      <c r="C317" s="1348">
        <v>0</v>
      </c>
      <c r="D317" s="1349">
        <v>0</v>
      </c>
      <c r="E317" s="1349">
        <v>0</v>
      </c>
      <c r="F317" s="1331">
        <v>0</v>
      </c>
      <c r="G317" s="1350" t="str">
        <f t="shared" si="12"/>
        <v>30006</v>
      </c>
      <c r="H317" s="1336">
        <f t="shared" si="13"/>
        <v>29350</v>
      </c>
      <c r="I317" s="1336">
        <f t="shared" si="14"/>
        <v>30865.25</v>
      </c>
    </row>
    <row r="318" spans="1:9" ht="15" x14ac:dyDescent="0.25">
      <c r="A318" s="1330">
        <v>300069095</v>
      </c>
      <c r="B318" s="1331" t="s">
        <v>449</v>
      </c>
      <c r="C318" s="1348">
        <v>0</v>
      </c>
      <c r="D318" s="1349">
        <v>0</v>
      </c>
      <c r="E318" s="1349">
        <v>0</v>
      </c>
      <c r="F318" s="1331">
        <v>0</v>
      </c>
      <c r="G318" s="1350" t="str">
        <f t="shared" si="12"/>
        <v>30006</v>
      </c>
      <c r="H318" s="1336">
        <f t="shared" si="13"/>
        <v>29350</v>
      </c>
      <c r="I318" s="1336">
        <f t="shared" si="14"/>
        <v>30865.25</v>
      </c>
    </row>
    <row r="319" spans="1:9" ht="15" x14ac:dyDescent="0.25">
      <c r="A319" s="1330">
        <v>300069096</v>
      </c>
      <c r="B319" s="1331" t="s">
        <v>451</v>
      </c>
      <c r="C319" s="1348">
        <v>0</v>
      </c>
      <c r="D319" s="1349">
        <v>0</v>
      </c>
      <c r="E319" s="1349">
        <v>0</v>
      </c>
      <c r="F319" s="1331">
        <v>0</v>
      </c>
      <c r="G319" s="1350" t="str">
        <f t="shared" si="12"/>
        <v>30006</v>
      </c>
      <c r="H319" s="1336">
        <f t="shared" si="13"/>
        <v>29350</v>
      </c>
      <c r="I319" s="1336">
        <f t="shared" si="14"/>
        <v>30865.25</v>
      </c>
    </row>
    <row r="320" spans="1:9" ht="15" x14ac:dyDescent="0.25">
      <c r="A320" s="1330">
        <v>300069097</v>
      </c>
      <c r="B320" s="1331" t="s">
        <v>453</v>
      </c>
      <c r="C320" s="1348">
        <v>0</v>
      </c>
      <c r="D320" s="1349">
        <v>0</v>
      </c>
      <c r="E320" s="1349">
        <v>0</v>
      </c>
      <c r="F320" s="1331">
        <v>0</v>
      </c>
      <c r="G320" s="1350" t="str">
        <f t="shared" si="12"/>
        <v>30006</v>
      </c>
      <c r="H320" s="1336">
        <f t="shared" si="13"/>
        <v>29350</v>
      </c>
      <c r="I320" s="1336">
        <f t="shared" si="14"/>
        <v>30865.25</v>
      </c>
    </row>
    <row r="321" spans="1:9" ht="15" x14ac:dyDescent="0.25">
      <c r="A321" s="1330">
        <v>300069098</v>
      </c>
      <c r="B321" s="1331" t="s">
        <v>455</v>
      </c>
      <c r="C321" s="1348">
        <v>0</v>
      </c>
      <c r="D321" s="1349">
        <v>0</v>
      </c>
      <c r="E321" s="1349">
        <v>0</v>
      </c>
      <c r="F321" s="1331">
        <v>0</v>
      </c>
      <c r="G321" s="1350" t="str">
        <f t="shared" si="12"/>
        <v>30006</v>
      </c>
      <c r="H321" s="1336">
        <f t="shared" si="13"/>
        <v>29350</v>
      </c>
      <c r="I321" s="1336">
        <f t="shared" si="14"/>
        <v>30865.25</v>
      </c>
    </row>
    <row r="322" spans="1:9" ht="15" x14ac:dyDescent="0.25">
      <c r="A322" s="1330">
        <v>300069110</v>
      </c>
      <c r="B322" s="1331" t="s">
        <v>457</v>
      </c>
      <c r="C322" s="1348">
        <v>0</v>
      </c>
      <c r="D322" s="1349">
        <v>0</v>
      </c>
      <c r="E322" s="1349">
        <v>0</v>
      </c>
      <c r="F322" s="1331">
        <v>0</v>
      </c>
      <c r="G322" s="1350" t="str">
        <f t="shared" si="12"/>
        <v>30006</v>
      </c>
      <c r="H322" s="1336">
        <f t="shared" si="13"/>
        <v>29350</v>
      </c>
      <c r="I322" s="1336">
        <f t="shared" si="14"/>
        <v>30865.25</v>
      </c>
    </row>
    <row r="323" spans="1:9" ht="15" x14ac:dyDescent="0.25">
      <c r="A323" s="1330">
        <v>300069114</v>
      </c>
      <c r="B323" s="1331" t="s">
        <v>459</v>
      </c>
      <c r="C323" s="1348">
        <v>0</v>
      </c>
      <c r="D323" s="1349">
        <v>0</v>
      </c>
      <c r="E323" s="1349">
        <v>0</v>
      </c>
      <c r="F323" s="1331">
        <v>0</v>
      </c>
      <c r="G323" s="1350" t="str">
        <f t="shared" si="12"/>
        <v>30006</v>
      </c>
      <c r="H323" s="1336">
        <f t="shared" si="13"/>
        <v>29350</v>
      </c>
      <c r="I323" s="1336">
        <f t="shared" si="14"/>
        <v>30865.25</v>
      </c>
    </row>
    <row r="324" spans="1:9" ht="15" x14ac:dyDescent="0.25">
      <c r="A324" s="1330">
        <v>300069800</v>
      </c>
      <c r="B324" s="1331" t="s">
        <v>461</v>
      </c>
      <c r="C324" s="1348">
        <v>0</v>
      </c>
      <c r="D324" s="1349">
        <v>-7500</v>
      </c>
      <c r="E324" s="1349">
        <v>-7500</v>
      </c>
      <c r="F324" s="1331">
        <v>7500</v>
      </c>
      <c r="G324" s="1350" t="str">
        <f t="shared" si="12"/>
        <v>30006</v>
      </c>
      <c r="H324" s="1336">
        <f t="shared" si="13"/>
        <v>29350</v>
      </c>
      <c r="I324" s="1336">
        <f t="shared" si="14"/>
        <v>30865.25</v>
      </c>
    </row>
    <row r="325" spans="1:9" ht="15" x14ac:dyDescent="0.25">
      <c r="A325" s="1330">
        <v>300069801</v>
      </c>
      <c r="B325" s="1331" t="s">
        <v>463</v>
      </c>
      <c r="C325" s="1348">
        <v>0</v>
      </c>
      <c r="D325" s="1349">
        <v>0</v>
      </c>
      <c r="E325" s="1349">
        <v>0</v>
      </c>
      <c r="F325" s="1331">
        <v>0</v>
      </c>
      <c r="G325" s="1350" t="str">
        <f t="shared" si="12"/>
        <v>30006</v>
      </c>
      <c r="H325" s="1336">
        <f t="shared" si="13"/>
        <v>29350</v>
      </c>
      <c r="I325" s="1336">
        <f t="shared" si="14"/>
        <v>30865.25</v>
      </c>
    </row>
    <row r="326" spans="1:9" ht="15" x14ac:dyDescent="0.25">
      <c r="A326" s="1330">
        <v>300069846</v>
      </c>
      <c r="B326" s="1331" t="s">
        <v>465</v>
      </c>
      <c r="C326" s="1348">
        <v>0</v>
      </c>
      <c r="D326" s="1349">
        <v>0</v>
      </c>
      <c r="E326" s="1349">
        <v>0</v>
      </c>
      <c r="F326" s="1331">
        <v>0</v>
      </c>
      <c r="G326" s="1350" t="str">
        <f t="shared" si="12"/>
        <v>30006</v>
      </c>
      <c r="H326" s="1336">
        <f t="shared" si="13"/>
        <v>29350</v>
      </c>
      <c r="I326" s="1336">
        <f t="shared" si="14"/>
        <v>30865.25</v>
      </c>
    </row>
    <row r="327" spans="1:9" ht="15" x14ac:dyDescent="0.25">
      <c r="A327" s="1330">
        <v>307010100</v>
      </c>
      <c r="B327" s="1331" t="s">
        <v>1388</v>
      </c>
      <c r="C327" s="1348">
        <v>0</v>
      </c>
      <c r="D327" s="1349">
        <v>0</v>
      </c>
      <c r="E327" s="1349">
        <v>0</v>
      </c>
      <c r="F327" s="1331">
        <v>0</v>
      </c>
      <c r="G327" s="1350" t="str">
        <f t="shared" si="12"/>
        <v>30701</v>
      </c>
      <c r="H327" s="1336">
        <f t="shared" si="13"/>
        <v>15050</v>
      </c>
      <c r="I327" s="1336">
        <f t="shared" si="14"/>
        <v>29348</v>
      </c>
    </row>
    <row r="328" spans="1:9" ht="15" x14ac:dyDescent="0.25">
      <c r="A328" s="1330">
        <v>307010800</v>
      </c>
      <c r="B328" s="1331" t="s">
        <v>7861</v>
      </c>
      <c r="C328" s="1348">
        <v>0</v>
      </c>
      <c r="D328" s="1349">
        <v>0</v>
      </c>
      <c r="E328" s="1349">
        <v>0</v>
      </c>
      <c r="F328" s="1331">
        <v>0</v>
      </c>
      <c r="G328" s="1350" t="str">
        <f t="shared" ref="G328:G374" si="15">LEFT(A328,5)</f>
        <v>30701</v>
      </c>
      <c r="H328" s="1336">
        <f t="shared" ref="H328:H374" si="16">SUMIF(G:G,G328,E:E)</f>
        <v>15050</v>
      </c>
      <c r="I328" s="1336">
        <f t="shared" ref="I328:I374" si="17">SUMIF(G:G,G328,C:C)</f>
        <v>29348</v>
      </c>
    </row>
    <row r="329" spans="1:9" ht="15" x14ac:dyDescent="0.25">
      <c r="A329" s="1330">
        <v>307012000</v>
      </c>
      <c r="B329" s="1331" t="s">
        <v>1392</v>
      </c>
      <c r="C329" s="1348">
        <v>0</v>
      </c>
      <c r="D329" s="1349">
        <v>0</v>
      </c>
      <c r="E329" s="1349">
        <v>0</v>
      </c>
      <c r="F329" s="1331">
        <v>0</v>
      </c>
      <c r="G329" s="1350" t="str">
        <f t="shared" si="15"/>
        <v>30701</v>
      </c>
      <c r="H329" s="1336">
        <f t="shared" si="16"/>
        <v>15050</v>
      </c>
      <c r="I329" s="1336">
        <f t="shared" si="17"/>
        <v>29348</v>
      </c>
    </row>
    <row r="330" spans="1:9" ht="15" x14ac:dyDescent="0.25">
      <c r="A330" s="1330">
        <v>307012016</v>
      </c>
      <c r="B330" s="1331" t="s">
        <v>1394</v>
      </c>
      <c r="C330" s="1348">
        <v>0</v>
      </c>
      <c r="D330" s="1349">
        <v>100</v>
      </c>
      <c r="E330" s="1349">
        <v>100</v>
      </c>
      <c r="F330" s="1331">
        <v>-100</v>
      </c>
      <c r="G330" s="1350" t="str">
        <f t="shared" si="15"/>
        <v>30701</v>
      </c>
      <c r="H330" s="1336">
        <f t="shared" si="16"/>
        <v>15050</v>
      </c>
      <c r="I330" s="1336">
        <f t="shared" si="17"/>
        <v>29348</v>
      </c>
    </row>
    <row r="331" spans="1:9" ht="15" x14ac:dyDescent="0.25">
      <c r="A331" s="1330">
        <v>307012036</v>
      </c>
      <c r="B331" s="1331" t="s">
        <v>7862</v>
      </c>
      <c r="C331" s="1348">
        <v>0</v>
      </c>
      <c r="D331" s="1349">
        <v>0</v>
      </c>
      <c r="E331" s="1349">
        <v>0</v>
      </c>
      <c r="F331" s="1331">
        <v>0</v>
      </c>
      <c r="G331" s="1350" t="str">
        <f t="shared" si="15"/>
        <v>30701</v>
      </c>
      <c r="H331" s="1336">
        <f t="shared" si="16"/>
        <v>15050</v>
      </c>
      <c r="I331" s="1336">
        <f t="shared" si="17"/>
        <v>29348</v>
      </c>
    </row>
    <row r="332" spans="1:9" ht="15" x14ac:dyDescent="0.25">
      <c r="A332" s="1330">
        <v>307012416</v>
      </c>
      <c r="B332" s="1331" t="s">
        <v>1398</v>
      </c>
      <c r="C332" s="1348">
        <v>0</v>
      </c>
      <c r="D332" s="1349">
        <v>0</v>
      </c>
      <c r="E332" s="1349">
        <v>0</v>
      </c>
      <c r="F332" s="1331">
        <v>0</v>
      </c>
      <c r="G332" s="1350" t="str">
        <f t="shared" si="15"/>
        <v>30701</v>
      </c>
      <c r="H332" s="1336">
        <f t="shared" si="16"/>
        <v>15050</v>
      </c>
      <c r="I332" s="1336">
        <f t="shared" si="17"/>
        <v>29348</v>
      </c>
    </row>
    <row r="333" spans="1:9" ht="15" x14ac:dyDescent="0.25">
      <c r="A333" s="1330">
        <v>307012421</v>
      </c>
      <c r="B333" s="1331" t="s">
        <v>1400</v>
      </c>
      <c r="C333" s="1348">
        <v>0</v>
      </c>
      <c r="D333" s="1349">
        <v>0</v>
      </c>
      <c r="E333" s="1349">
        <v>0</v>
      </c>
      <c r="F333" s="1331">
        <v>0</v>
      </c>
      <c r="G333" s="1350" t="str">
        <f t="shared" si="15"/>
        <v>30701</v>
      </c>
      <c r="H333" s="1336">
        <f t="shared" si="16"/>
        <v>15050</v>
      </c>
      <c r="I333" s="1336">
        <f t="shared" si="17"/>
        <v>29348</v>
      </c>
    </row>
    <row r="334" spans="1:9" ht="15" x14ac:dyDescent="0.25">
      <c r="A334" s="1330">
        <v>307012440</v>
      </c>
      <c r="B334" s="1331" t="s">
        <v>1402</v>
      </c>
      <c r="C334" s="1348">
        <v>0</v>
      </c>
      <c r="D334" s="1349">
        <v>0</v>
      </c>
      <c r="E334" s="1349">
        <v>0</v>
      </c>
      <c r="F334" s="1331">
        <v>0</v>
      </c>
      <c r="G334" s="1350" t="str">
        <f t="shared" si="15"/>
        <v>30701</v>
      </c>
      <c r="H334" s="1336">
        <f t="shared" si="16"/>
        <v>15050</v>
      </c>
      <c r="I334" s="1336">
        <f t="shared" si="17"/>
        <v>29348</v>
      </c>
    </row>
    <row r="335" spans="1:9" ht="15" x14ac:dyDescent="0.25">
      <c r="A335" s="1330">
        <v>307012500</v>
      </c>
      <c r="B335" s="1331" t="s">
        <v>1404</v>
      </c>
      <c r="C335" s="1348">
        <v>0</v>
      </c>
      <c r="D335" s="1349">
        <v>0</v>
      </c>
      <c r="E335" s="1349">
        <v>0</v>
      </c>
      <c r="F335" s="1331">
        <v>0</v>
      </c>
      <c r="G335" s="1350" t="str">
        <f t="shared" si="15"/>
        <v>30701</v>
      </c>
      <c r="H335" s="1336">
        <f t="shared" si="16"/>
        <v>15050</v>
      </c>
      <c r="I335" s="1336">
        <f t="shared" si="17"/>
        <v>29348</v>
      </c>
    </row>
    <row r="336" spans="1:9" ht="15" x14ac:dyDescent="0.25">
      <c r="A336" s="1330">
        <v>307012510</v>
      </c>
      <c r="B336" s="1331" t="s">
        <v>2754</v>
      </c>
      <c r="C336" s="1348">
        <v>0</v>
      </c>
      <c r="D336" s="1349">
        <v>0</v>
      </c>
      <c r="E336" s="1349">
        <v>0</v>
      </c>
      <c r="F336" s="1331">
        <v>0</v>
      </c>
      <c r="G336" s="1350" t="str">
        <f t="shared" si="15"/>
        <v>30701</v>
      </c>
      <c r="H336" s="1336">
        <f t="shared" si="16"/>
        <v>15050</v>
      </c>
      <c r="I336" s="1336">
        <f t="shared" si="17"/>
        <v>29348</v>
      </c>
    </row>
    <row r="337" spans="1:9" ht="15" x14ac:dyDescent="0.25">
      <c r="A337" s="1330">
        <v>307012703</v>
      </c>
      <c r="B337" s="1331" t="s">
        <v>1406</v>
      </c>
      <c r="C337" s="1348">
        <v>0</v>
      </c>
      <c r="D337" s="1349">
        <v>0</v>
      </c>
      <c r="E337" s="1349">
        <v>0</v>
      </c>
      <c r="F337" s="1331">
        <v>0</v>
      </c>
      <c r="G337" s="1350" t="str">
        <f t="shared" si="15"/>
        <v>30701</v>
      </c>
      <c r="H337" s="1336">
        <f t="shared" si="16"/>
        <v>15050</v>
      </c>
      <c r="I337" s="1336">
        <f t="shared" si="17"/>
        <v>29348</v>
      </c>
    </row>
    <row r="338" spans="1:9" ht="15" x14ac:dyDescent="0.25">
      <c r="A338" s="1330">
        <v>307012706</v>
      </c>
      <c r="B338" s="1331" t="s">
        <v>1408</v>
      </c>
      <c r="C338" s="1348">
        <v>0</v>
      </c>
      <c r="D338" s="1349">
        <v>0</v>
      </c>
      <c r="E338" s="1349">
        <v>0</v>
      </c>
      <c r="F338" s="1331">
        <v>0</v>
      </c>
      <c r="G338" s="1350" t="str">
        <f t="shared" si="15"/>
        <v>30701</v>
      </c>
      <c r="H338" s="1336">
        <f t="shared" si="16"/>
        <v>15050</v>
      </c>
      <c r="I338" s="1336">
        <f t="shared" si="17"/>
        <v>29348</v>
      </c>
    </row>
    <row r="339" spans="1:9" ht="15" x14ac:dyDescent="0.25">
      <c r="A339" s="1330">
        <v>307012801</v>
      </c>
      <c r="B339" s="1331" t="s">
        <v>1410</v>
      </c>
      <c r="C339" s="1348">
        <v>0</v>
      </c>
      <c r="D339" s="1349">
        <v>0</v>
      </c>
      <c r="E339" s="1349">
        <v>0</v>
      </c>
      <c r="F339" s="1331">
        <v>0</v>
      </c>
      <c r="G339" s="1350" t="str">
        <f t="shared" si="15"/>
        <v>30701</v>
      </c>
      <c r="H339" s="1336">
        <f t="shared" si="16"/>
        <v>15050</v>
      </c>
      <c r="I339" s="1336">
        <f t="shared" si="17"/>
        <v>29348</v>
      </c>
    </row>
    <row r="340" spans="1:9" ht="15" x14ac:dyDescent="0.25">
      <c r="A340" s="1330">
        <v>307012900</v>
      </c>
      <c r="B340" s="1331" t="s">
        <v>7863</v>
      </c>
      <c r="C340" s="1348">
        <v>0</v>
      </c>
      <c r="D340" s="1349">
        <v>0</v>
      </c>
      <c r="E340" s="1349">
        <v>0</v>
      </c>
      <c r="F340" s="1331">
        <v>0</v>
      </c>
      <c r="G340" s="1350" t="str">
        <f t="shared" si="15"/>
        <v>30701</v>
      </c>
      <c r="H340" s="1336">
        <f t="shared" si="16"/>
        <v>15050</v>
      </c>
      <c r="I340" s="1336">
        <f t="shared" si="17"/>
        <v>29348</v>
      </c>
    </row>
    <row r="341" spans="1:9" ht="15" x14ac:dyDescent="0.25">
      <c r="A341" s="1330">
        <v>307014600</v>
      </c>
      <c r="B341" s="1331" t="s">
        <v>1414</v>
      </c>
      <c r="C341" s="1348">
        <v>0</v>
      </c>
      <c r="D341" s="1349">
        <v>0</v>
      </c>
      <c r="E341" s="1349">
        <v>0</v>
      </c>
      <c r="F341" s="1331">
        <v>0</v>
      </c>
      <c r="G341" s="1350" t="str">
        <f t="shared" si="15"/>
        <v>30701</v>
      </c>
      <c r="H341" s="1336">
        <f t="shared" si="16"/>
        <v>15050</v>
      </c>
      <c r="I341" s="1336">
        <f t="shared" si="17"/>
        <v>29348</v>
      </c>
    </row>
    <row r="342" spans="1:9" ht="15" x14ac:dyDescent="0.25">
      <c r="A342" s="1330">
        <v>307014610</v>
      </c>
      <c r="B342" s="1331" t="s">
        <v>1416</v>
      </c>
      <c r="C342" s="1348">
        <v>0</v>
      </c>
      <c r="D342" s="1349">
        <v>0</v>
      </c>
      <c r="E342" s="1349">
        <v>0</v>
      </c>
      <c r="F342" s="1331">
        <v>0</v>
      </c>
      <c r="G342" s="1350" t="str">
        <f t="shared" si="15"/>
        <v>30701</v>
      </c>
      <c r="H342" s="1336">
        <f t="shared" si="16"/>
        <v>15050</v>
      </c>
      <c r="I342" s="1336">
        <f t="shared" si="17"/>
        <v>29348</v>
      </c>
    </row>
    <row r="343" spans="1:9" ht="15" x14ac:dyDescent="0.25">
      <c r="A343" s="1330">
        <v>307014611</v>
      </c>
      <c r="B343" s="1331" t="s">
        <v>1418</v>
      </c>
      <c r="C343" s="1348">
        <v>0</v>
      </c>
      <c r="D343" s="1349">
        <v>0</v>
      </c>
      <c r="E343" s="1349">
        <v>0</v>
      </c>
      <c r="F343" s="1331">
        <v>0</v>
      </c>
      <c r="G343" s="1350" t="str">
        <f t="shared" si="15"/>
        <v>30701</v>
      </c>
      <c r="H343" s="1336">
        <f t="shared" si="16"/>
        <v>15050</v>
      </c>
      <c r="I343" s="1336">
        <f t="shared" si="17"/>
        <v>29348</v>
      </c>
    </row>
    <row r="344" spans="1:9" ht="15" x14ac:dyDescent="0.25">
      <c r="A344" s="1330">
        <v>307015183</v>
      </c>
      <c r="B344" s="1331" t="s">
        <v>7864</v>
      </c>
      <c r="C344" s="1348">
        <v>29348</v>
      </c>
      <c r="D344" s="1349">
        <v>14950</v>
      </c>
      <c r="E344" s="1349">
        <v>14950</v>
      </c>
      <c r="F344" s="1331">
        <v>14398</v>
      </c>
      <c r="G344" s="1350" t="str">
        <f t="shared" si="15"/>
        <v>30701</v>
      </c>
      <c r="H344" s="1336">
        <f t="shared" si="16"/>
        <v>15050</v>
      </c>
      <c r="I344" s="1336">
        <f t="shared" si="17"/>
        <v>29348</v>
      </c>
    </row>
    <row r="345" spans="1:9" ht="15" x14ac:dyDescent="0.25">
      <c r="A345" s="1330">
        <v>430010100</v>
      </c>
      <c r="B345" s="1331" t="s">
        <v>7865</v>
      </c>
      <c r="C345" s="1348">
        <v>0</v>
      </c>
      <c r="D345" s="1349">
        <v>0</v>
      </c>
      <c r="E345" s="1349">
        <v>0</v>
      </c>
      <c r="F345" s="1331">
        <v>0</v>
      </c>
      <c r="G345" s="1350" t="str">
        <f t="shared" si="15"/>
        <v>43001</v>
      </c>
      <c r="H345" s="1336">
        <f t="shared" si="16"/>
        <v>3350</v>
      </c>
      <c r="I345" s="1336">
        <f t="shared" si="17"/>
        <v>0</v>
      </c>
    </row>
    <row r="346" spans="1:9" ht="15" x14ac:dyDescent="0.25">
      <c r="A346" s="1330">
        <v>430010400</v>
      </c>
      <c r="B346" s="1331" t="s">
        <v>7866</v>
      </c>
      <c r="C346" s="1348">
        <v>0</v>
      </c>
      <c r="D346" s="1349">
        <v>0</v>
      </c>
      <c r="E346" s="1349">
        <v>0</v>
      </c>
      <c r="F346" s="1331">
        <v>0</v>
      </c>
      <c r="G346" s="1350" t="str">
        <f t="shared" si="15"/>
        <v>43001</v>
      </c>
      <c r="H346" s="1336">
        <f t="shared" si="16"/>
        <v>3350</v>
      </c>
      <c r="I346" s="1336">
        <f t="shared" si="17"/>
        <v>0</v>
      </c>
    </row>
    <row r="347" spans="1:9" ht="15" x14ac:dyDescent="0.25">
      <c r="A347" s="1330">
        <v>430012504</v>
      </c>
      <c r="B347" s="1331" t="s">
        <v>7867</v>
      </c>
      <c r="C347" s="1348">
        <v>0</v>
      </c>
      <c r="D347" s="1349">
        <v>0</v>
      </c>
      <c r="E347" s="1349">
        <v>0</v>
      </c>
      <c r="F347" s="1331">
        <v>0</v>
      </c>
      <c r="G347" s="1350" t="str">
        <f t="shared" si="15"/>
        <v>43001</v>
      </c>
      <c r="H347" s="1336">
        <f t="shared" si="16"/>
        <v>3350</v>
      </c>
      <c r="I347" s="1336">
        <f t="shared" si="17"/>
        <v>0</v>
      </c>
    </row>
    <row r="348" spans="1:9" ht="15" x14ac:dyDescent="0.25">
      <c r="A348" s="1330">
        <v>430012900</v>
      </c>
      <c r="B348" s="1331" t="s">
        <v>7868</v>
      </c>
      <c r="C348" s="1348">
        <v>0</v>
      </c>
      <c r="D348" s="1349">
        <v>750</v>
      </c>
      <c r="E348" s="1349">
        <v>750</v>
      </c>
      <c r="F348" s="1331">
        <v>-750</v>
      </c>
      <c r="G348" s="1350" t="str">
        <f t="shared" si="15"/>
        <v>43001</v>
      </c>
      <c r="H348" s="1336">
        <f t="shared" si="16"/>
        <v>3350</v>
      </c>
      <c r="I348" s="1336">
        <f t="shared" si="17"/>
        <v>0</v>
      </c>
    </row>
    <row r="349" spans="1:9" ht="15" x14ac:dyDescent="0.25">
      <c r="A349" s="1330">
        <v>430012901</v>
      </c>
      <c r="B349" s="1331" t="s">
        <v>7869</v>
      </c>
      <c r="C349" s="1348">
        <v>0</v>
      </c>
      <c r="D349" s="1349">
        <v>0</v>
      </c>
      <c r="E349" s="1349">
        <v>0</v>
      </c>
      <c r="F349" s="1331">
        <v>0</v>
      </c>
      <c r="G349" s="1350" t="str">
        <f t="shared" si="15"/>
        <v>43001</v>
      </c>
      <c r="H349" s="1336">
        <f t="shared" si="16"/>
        <v>3350</v>
      </c>
      <c r="I349" s="1336">
        <f t="shared" si="17"/>
        <v>0</v>
      </c>
    </row>
    <row r="350" spans="1:9" ht="15" x14ac:dyDescent="0.25">
      <c r="A350" s="1330">
        <v>430014610</v>
      </c>
      <c r="B350" s="1331" t="s">
        <v>3472</v>
      </c>
      <c r="C350" s="1348">
        <v>0</v>
      </c>
      <c r="D350" s="1349">
        <v>0</v>
      </c>
      <c r="E350" s="1349">
        <v>0</v>
      </c>
      <c r="F350" s="1331">
        <v>0</v>
      </c>
      <c r="G350" s="1350" t="str">
        <f t="shared" si="15"/>
        <v>43001</v>
      </c>
      <c r="H350" s="1336">
        <f t="shared" si="16"/>
        <v>3350</v>
      </c>
      <c r="I350" s="1336">
        <f t="shared" si="17"/>
        <v>0</v>
      </c>
    </row>
    <row r="351" spans="1:9" ht="15" x14ac:dyDescent="0.25">
      <c r="A351" s="1330">
        <v>430014618</v>
      </c>
      <c r="B351" s="1331" t="s">
        <v>3473</v>
      </c>
      <c r="C351" s="1348">
        <v>0</v>
      </c>
      <c r="D351" s="1349">
        <v>0</v>
      </c>
      <c r="E351" s="1349">
        <v>0</v>
      </c>
      <c r="F351" s="1331">
        <v>0</v>
      </c>
      <c r="G351" s="1350" t="str">
        <f t="shared" si="15"/>
        <v>43001</v>
      </c>
      <c r="H351" s="1336">
        <f t="shared" si="16"/>
        <v>3350</v>
      </c>
      <c r="I351" s="1336">
        <f t="shared" si="17"/>
        <v>0</v>
      </c>
    </row>
    <row r="352" spans="1:9" ht="15" x14ac:dyDescent="0.25">
      <c r="A352" s="1330">
        <v>430015304</v>
      </c>
      <c r="B352" s="1331" t="s">
        <v>7870</v>
      </c>
      <c r="C352" s="1348">
        <v>0</v>
      </c>
      <c r="D352" s="1349">
        <v>0</v>
      </c>
      <c r="E352" s="1349">
        <v>0</v>
      </c>
      <c r="F352" s="1331">
        <v>0</v>
      </c>
      <c r="G352" s="1350" t="str">
        <f t="shared" si="15"/>
        <v>43001</v>
      </c>
      <c r="H352" s="1336">
        <f t="shared" si="16"/>
        <v>3350</v>
      </c>
      <c r="I352" s="1336">
        <f t="shared" si="17"/>
        <v>0</v>
      </c>
    </row>
    <row r="353" spans="1:9" ht="15" x14ac:dyDescent="0.25">
      <c r="A353" s="1330">
        <v>430015309</v>
      </c>
      <c r="B353" s="1331" t="s">
        <v>7871</v>
      </c>
      <c r="C353" s="1348">
        <v>0</v>
      </c>
      <c r="D353" s="1349">
        <v>250</v>
      </c>
      <c r="E353" s="1349">
        <v>250</v>
      </c>
      <c r="F353" s="1331">
        <v>-250</v>
      </c>
      <c r="G353" s="1350" t="str">
        <f t="shared" si="15"/>
        <v>43001</v>
      </c>
      <c r="H353" s="1336">
        <f t="shared" si="16"/>
        <v>3350</v>
      </c>
      <c r="I353" s="1336">
        <f t="shared" si="17"/>
        <v>0</v>
      </c>
    </row>
    <row r="354" spans="1:9" ht="15" x14ac:dyDescent="0.25">
      <c r="A354" s="1330">
        <v>430015326</v>
      </c>
      <c r="B354" s="1331" t="s">
        <v>7872</v>
      </c>
      <c r="C354" s="1348">
        <v>0</v>
      </c>
      <c r="D354" s="1349">
        <v>0</v>
      </c>
      <c r="E354" s="1349">
        <v>0</v>
      </c>
      <c r="F354" s="1331">
        <v>0</v>
      </c>
      <c r="G354" s="1350" t="str">
        <f t="shared" si="15"/>
        <v>43001</v>
      </c>
      <c r="H354" s="1336">
        <f t="shared" si="16"/>
        <v>3350</v>
      </c>
      <c r="I354" s="1336">
        <f t="shared" si="17"/>
        <v>0</v>
      </c>
    </row>
    <row r="355" spans="1:9" ht="15" x14ac:dyDescent="0.25">
      <c r="A355" s="1330">
        <v>430015327</v>
      </c>
      <c r="B355" s="1331" t="s">
        <v>7873</v>
      </c>
      <c r="C355" s="1348">
        <v>0</v>
      </c>
      <c r="D355" s="1349">
        <v>2400</v>
      </c>
      <c r="E355" s="1349">
        <v>2400</v>
      </c>
      <c r="F355" s="1331">
        <v>-2400</v>
      </c>
      <c r="G355" s="1350" t="str">
        <f t="shared" si="15"/>
        <v>43001</v>
      </c>
      <c r="H355" s="1336">
        <f t="shared" si="16"/>
        <v>3350</v>
      </c>
      <c r="I355" s="1336">
        <f t="shared" si="17"/>
        <v>0</v>
      </c>
    </row>
    <row r="356" spans="1:9" ht="15" x14ac:dyDescent="0.25">
      <c r="A356" s="1330">
        <v>430015328</v>
      </c>
      <c r="B356" s="1331" t="s">
        <v>7874</v>
      </c>
      <c r="C356" s="1348">
        <v>0</v>
      </c>
      <c r="D356" s="1349">
        <v>0</v>
      </c>
      <c r="E356" s="1349">
        <v>0</v>
      </c>
      <c r="F356" s="1331">
        <v>0</v>
      </c>
      <c r="G356" s="1350" t="str">
        <f t="shared" si="15"/>
        <v>43001</v>
      </c>
      <c r="H356" s="1336">
        <f t="shared" si="16"/>
        <v>3350</v>
      </c>
      <c r="I356" s="1336">
        <f t="shared" si="17"/>
        <v>0</v>
      </c>
    </row>
    <row r="357" spans="1:9" ht="15" x14ac:dyDescent="0.25">
      <c r="A357" s="1330">
        <v>430015329</v>
      </c>
      <c r="B357" s="1331" t="s">
        <v>7875</v>
      </c>
      <c r="C357" s="1348">
        <v>0</v>
      </c>
      <c r="D357" s="1349">
        <v>0</v>
      </c>
      <c r="E357" s="1349">
        <v>0</v>
      </c>
      <c r="F357" s="1331">
        <v>0</v>
      </c>
      <c r="G357" s="1350" t="str">
        <f t="shared" si="15"/>
        <v>43001</v>
      </c>
      <c r="H357" s="1336">
        <f t="shared" si="16"/>
        <v>3350</v>
      </c>
      <c r="I357" s="1336">
        <f t="shared" si="17"/>
        <v>0</v>
      </c>
    </row>
    <row r="358" spans="1:9" ht="15" x14ac:dyDescent="0.25">
      <c r="A358" s="1330">
        <v>430015330</v>
      </c>
      <c r="B358" s="1331" t="s">
        <v>7876</v>
      </c>
      <c r="C358" s="1348">
        <v>0</v>
      </c>
      <c r="D358" s="1349">
        <v>0</v>
      </c>
      <c r="E358" s="1349">
        <v>0</v>
      </c>
      <c r="F358" s="1331">
        <v>0</v>
      </c>
      <c r="G358" s="1350" t="str">
        <f t="shared" si="15"/>
        <v>43001</v>
      </c>
      <c r="H358" s="1336">
        <f t="shared" si="16"/>
        <v>3350</v>
      </c>
      <c r="I358" s="1336">
        <f t="shared" si="17"/>
        <v>0</v>
      </c>
    </row>
    <row r="359" spans="1:9" ht="15" x14ac:dyDescent="0.25">
      <c r="A359" s="1330">
        <v>430015331</v>
      </c>
      <c r="B359" s="1331" t="s">
        <v>7877</v>
      </c>
      <c r="C359" s="1348">
        <v>0</v>
      </c>
      <c r="D359" s="1349">
        <v>0</v>
      </c>
      <c r="E359" s="1349">
        <v>0</v>
      </c>
      <c r="F359" s="1331">
        <v>0</v>
      </c>
      <c r="G359" s="1350" t="str">
        <f t="shared" si="15"/>
        <v>43001</v>
      </c>
      <c r="H359" s="1336">
        <f t="shared" si="16"/>
        <v>3350</v>
      </c>
      <c r="I359" s="1336">
        <f t="shared" si="17"/>
        <v>0</v>
      </c>
    </row>
    <row r="360" spans="1:9" ht="15" x14ac:dyDescent="0.25">
      <c r="A360" s="1330">
        <v>430015332</v>
      </c>
      <c r="B360" s="1331" t="s">
        <v>7878</v>
      </c>
      <c r="C360" s="1348">
        <v>0</v>
      </c>
      <c r="D360" s="1349">
        <v>0</v>
      </c>
      <c r="E360" s="1349">
        <v>0</v>
      </c>
      <c r="F360" s="1331">
        <v>0</v>
      </c>
      <c r="G360" s="1350" t="str">
        <f t="shared" si="15"/>
        <v>43001</v>
      </c>
      <c r="H360" s="1336">
        <f t="shared" si="16"/>
        <v>3350</v>
      </c>
      <c r="I360" s="1336">
        <f t="shared" si="17"/>
        <v>0</v>
      </c>
    </row>
    <row r="361" spans="1:9" ht="15" x14ac:dyDescent="0.25">
      <c r="A361" s="1330">
        <v>430015333</v>
      </c>
      <c r="B361" s="1331" t="s">
        <v>7879</v>
      </c>
      <c r="C361" s="1348">
        <v>0</v>
      </c>
      <c r="D361" s="1349">
        <v>0</v>
      </c>
      <c r="E361" s="1349">
        <v>0</v>
      </c>
      <c r="F361" s="1331">
        <v>0</v>
      </c>
      <c r="G361" s="1350" t="str">
        <f t="shared" si="15"/>
        <v>43001</v>
      </c>
      <c r="H361" s="1336">
        <f t="shared" si="16"/>
        <v>3350</v>
      </c>
      <c r="I361" s="1336">
        <f t="shared" si="17"/>
        <v>0</v>
      </c>
    </row>
    <row r="362" spans="1:9" ht="15" x14ac:dyDescent="0.25">
      <c r="A362" s="1330">
        <v>430015334</v>
      </c>
      <c r="B362" s="1331" t="s">
        <v>7880</v>
      </c>
      <c r="C362" s="1348">
        <v>0</v>
      </c>
      <c r="D362" s="1349">
        <v>0</v>
      </c>
      <c r="E362" s="1349">
        <v>0</v>
      </c>
      <c r="F362" s="1331">
        <v>0</v>
      </c>
      <c r="G362" s="1350" t="str">
        <f t="shared" si="15"/>
        <v>43001</v>
      </c>
      <c r="H362" s="1336">
        <f t="shared" si="16"/>
        <v>3350</v>
      </c>
      <c r="I362" s="1336">
        <f t="shared" si="17"/>
        <v>0</v>
      </c>
    </row>
    <row r="363" spans="1:9" ht="15" x14ac:dyDescent="0.25">
      <c r="A363" s="1330">
        <v>430015335</v>
      </c>
      <c r="B363" s="1331" t="s">
        <v>7881</v>
      </c>
      <c r="C363" s="1348">
        <v>0</v>
      </c>
      <c r="D363" s="1349">
        <v>100</v>
      </c>
      <c r="E363" s="1349">
        <v>100</v>
      </c>
      <c r="F363" s="1331">
        <v>-100</v>
      </c>
      <c r="G363" s="1350" t="str">
        <f t="shared" si="15"/>
        <v>43001</v>
      </c>
      <c r="H363" s="1336">
        <f t="shared" si="16"/>
        <v>3350</v>
      </c>
      <c r="I363" s="1336">
        <f t="shared" si="17"/>
        <v>0</v>
      </c>
    </row>
    <row r="364" spans="1:9" ht="15" x14ac:dyDescent="0.25">
      <c r="A364" s="1330">
        <v>430015540</v>
      </c>
      <c r="B364" s="1331" t="s">
        <v>7882</v>
      </c>
      <c r="C364" s="1348">
        <v>0</v>
      </c>
      <c r="D364" s="1349">
        <v>0</v>
      </c>
      <c r="E364" s="1349">
        <v>0</v>
      </c>
      <c r="F364" s="1331">
        <v>0</v>
      </c>
      <c r="G364" s="1350" t="str">
        <f t="shared" si="15"/>
        <v>43001</v>
      </c>
      <c r="H364" s="1336">
        <f t="shared" si="16"/>
        <v>3350</v>
      </c>
      <c r="I364" s="1336">
        <f t="shared" si="17"/>
        <v>0</v>
      </c>
    </row>
    <row r="365" spans="1:9" ht="15" x14ac:dyDescent="0.25">
      <c r="A365" s="1330">
        <v>430015549</v>
      </c>
      <c r="B365" s="1331" t="s">
        <v>7883</v>
      </c>
      <c r="C365" s="1348">
        <v>0</v>
      </c>
      <c r="D365" s="1349">
        <v>0</v>
      </c>
      <c r="E365" s="1349">
        <v>0</v>
      </c>
      <c r="F365" s="1331">
        <v>0</v>
      </c>
      <c r="G365" s="1350" t="str">
        <f t="shared" si="15"/>
        <v>43001</v>
      </c>
      <c r="H365" s="1336">
        <f t="shared" si="16"/>
        <v>3350</v>
      </c>
      <c r="I365" s="1336">
        <f t="shared" si="17"/>
        <v>0</v>
      </c>
    </row>
    <row r="366" spans="1:9" ht="15" x14ac:dyDescent="0.25">
      <c r="A366" s="1330">
        <v>430015550</v>
      </c>
      <c r="B366" s="1331" t="s">
        <v>7884</v>
      </c>
      <c r="C366" s="1348">
        <v>0</v>
      </c>
      <c r="D366" s="1349">
        <v>0</v>
      </c>
      <c r="E366" s="1349">
        <v>0</v>
      </c>
      <c r="F366" s="1331">
        <v>0</v>
      </c>
      <c r="G366" s="1350" t="str">
        <f t="shared" si="15"/>
        <v>43001</v>
      </c>
      <c r="H366" s="1336">
        <f t="shared" si="16"/>
        <v>3350</v>
      </c>
      <c r="I366" s="1336">
        <f t="shared" si="17"/>
        <v>0</v>
      </c>
    </row>
    <row r="367" spans="1:9" ht="15" x14ac:dyDescent="0.25">
      <c r="A367" s="1330">
        <v>430019051</v>
      </c>
      <c r="B367" s="1331" t="s">
        <v>7885</v>
      </c>
      <c r="C367" s="1348">
        <v>0</v>
      </c>
      <c r="D367" s="1349">
        <v>0</v>
      </c>
      <c r="E367" s="1349">
        <v>0</v>
      </c>
      <c r="F367" s="1331">
        <v>0</v>
      </c>
      <c r="G367" s="1350" t="str">
        <f t="shared" si="15"/>
        <v>43001</v>
      </c>
      <c r="H367" s="1336">
        <f t="shared" si="16"/>
        <v>3350</v>
      </c>
      <c r="I367" s="1336">
        <f t="shared" si="17"/>
        <v>0</v>
      </c>
    </row>
    <row r="368" spans="1:9" ht="15" x14ac:dyDescent="0.25">
      <c r="A368" s="1330">
        <v>430019053</v>
      </c>
      <c r="B368" s="1331" t="s">
        <v>3490</v>
      </c>
      <c r="C368" s="1348">
        <v>0</v>
      </c>
      <c r="D368" s="1349">
        <v>0</v>
      </c>
      <c r="E368" s="1349">
        <v>0</v>
      </c>
      <c r="F368" s="1331">
        <v>0</v>
      </c>
      <c r="G368" s="1350" t="str">
        <f t="shared" si="15"/>
        <v>43001</v>
      </c>
      <c r="H368" s="1336">
        <f t="shared" si="16"/>
        <v>3350</v>
      </c>
      <c r="I368" s="1336">
        <f t="shared" si="17"/>
        <v>0</v>
      </c>
    </row>
    <row r="369" spans="1:9" ht="15" x14ac:dyDescent="0.25">
      <c r="A369" s="1330">
        <v>430019054</v>
      </c>
      <c r="B369" s="1331" t="s">
        <v>7886</v>
      </c>
      <c r="C369" s="1348">
        <v>0</v>
      </c>
      <c r="D369" s="1349">
        <v>0</v>
      </c>
      <c r="E369" s="1349">
        <v>0</v>
      </c>
      <c r="F369" s="1331">
        <v>0</v>
      </c>
      <c r="G369" s="1350" t="str">
        <f t="shared" si="15"/>
        <v>43001</v>
      </c>
      <c r="H369" s="1336">
        <f t="shared" si="16"/>
        <v>3350</v>
      </c>
      <c r="I369" s="1336">
        <f t="shared" si="17"/>
        <v>0</v>
      </c>
    </row>
    <row r="370" spans="1:9" ht="15" x14ac:dyDescent="0.25">
      <c r="A370" s="1330">
        <v>430019056</v>
      </c>
      <c r="B370" s="1331" t="s">
        <v>7887</v>
      </c>
      <c r="C370" s="1348">
        <v>0</v>
      </c>
      <c r="D370" s="1349">
        <v>0</v>
      </c>
      <c r="E370" s="1349">
        <v>0</v>
      </c>
      <c r="F370" s="1331">
        <v>0</v>
      </c>
      <c r="G370" s="1350" t="str">
        <f t="shared" si="15"/>
        <v>43001</v>
      </c>
      <c r="H370" s="1336">
        <f t="shared" si="16"/>
        <v>3350</v>
      </c>
      <c r="I370" s="1336">
        <f t="shared" si="17"/>
        <v>0</v>
      </c>
    </row>
    <row r="371" spans="1:9" ht="15" x14ac:dyDescent="0.25">
      <c r="A371" s="1330">
        <v>430019200</v>
      </c>
      <c r="B371" s="1331" t="s">
        <v>7888</v>
      </c>
      <c r="C371" s="1348">
        <v>0</v>
      </c>
      <c r="D371" s="1349">
        <v>0</v>
      </c>
      <c r="E371" s="1349">
        <v>0</v>
      </c>
      <c r="F371" s="1331">
        <v>0</v>
      </c>
      <c r="G371" s="1350" t="str">
        <f t="shared" si="15"/>
        <v>43001</v>
      </c>
      <c r="H371" s="1336">
        <f t="shared" si="16"/>
        <v>3350</v>
      </c>
      <c r="I371" s="1336">
        <f t="shared" si="17"/>
        <v>0</v>
      </c>
    </row>
    <row r="372" spans="1:9" ht="15" x14ac:dyDescent="0.25">
      <c r="A372" s="1330">
        <v>430019643</v>
      </c>
      <c r="B372" s="1331" t="s">
        <v>7889</v>
      </c>
      <c r="C372" s="1348">
        <v>0</v>
      </c>
      <c r="D372" s="1349">
        <v>0</v>
      </c>
      <c r="E372" s="1349">
        <v>0</v>
      </c>
      <c r="F372" s="1331">
        <v>0</v>
      </c>
      <c r="G372" s="1350" t="str">
        <f t="shared" si="15"/>
        <v>43001</v>
      </c>
      <c r="H372" s="1336">
        <f t="shared" si="16"/>
        <v>3350</v>
      </c>
      <c r="I372" s="1336">
        <f t="shared" si="17"/>
        <v>0</v>
      </c>
    </row>
    <row r="373" spans="1:9" ht="15" x14ac:dyDescent="0.25">
      <c r="A373" s="1330">
        <v>430019646</v>
      </c>
      <c r="B373" s="1331" t="s">
        <v>7890</v>
      </c>
      <c r="C373" s="1348">
        <v>0</v>
      </c>
      <c r="D373" s="1349">
        <v>-150</v>
      </c>
      <c r="E373" s="1349">
        <v>-150</v>
      </c>
      <c r="F373" s="1331">
        <v>150</v>
      </c>
      <c r="G373" s="1350" t="str">
        <f t="shared" si="15"/>
        <v>43001</v>
      </c>
      <c r="H373" s="1336">
        <f t="shared" si="16"/>
        <v>3350</v>
      </c>
      <c r="I373" s="1336">
        <f t="shared" si="17"/>
        <v>0</v>
      </c>
    </row>
    <row r="374" spans="1:9" ht="15" x14ac:dyDescent="0.25">
      <c r="A374" s="1330">
        <v>430019805</v>
      </c>
      <c r="B374" s="1331" t="s">
        <v>7891</v>
      </c>
      <c r="C374" s="1348">
        <v>0</v>
      </c>
      <c r="D374" s="1349">
        <v>0</v>
      </c>
      <c r="E374" s="1349">
        <v>0</v>
      </c>
      <c r="F374" s="1331">
        <v>0</v>
      </c>
      <c r="G374" s="1350" t="str">
        <f t="shared" si="15"/>
        <v>43001</v>
      </c>
      <c r="H374" s="1336">
        <f t="shared" si="16"/>
        <v>3350</v>
      </c>
      <c r="I374" s="1336">
        <f t="shared" si="17"/>
        <v>0</v>
      </c>
    </row>
    <row r="376" spans="1:9" x14ac:dyDescent="0.2">
      <c r="A376" s="1280">
        <f>COUNT(A7:A375)</f>
        <v>367</v>
      </c>
      <c r="C376" s="1315">
        <f>SUM(C8:C375)</f>
        <v>146409.74</v>
      </c>
      <c r="E376" s="1315"/>
    </row>
  </sheetData>
  <autoFilter ref="A7:I372"/>
  <mergeCells count="1">
    <mergeCell ref="H5:I5"/>
  </mergeCells>
  <conditionalFormatting sqref="C8:F333">
    <cfRule type="cellIs" dxfId="28" priority="1" operator="between">
      <formula>0</formula>
      <formula>0</formula>
    </cfRule>
  </conditionalFormatting>
  <pageMargins left="0.75" right="0.75" top="0.33" bottom="1" header="0.28000000000000003" footer="0.5"/>
  <pageSetup paperSize="9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377"/>
  <sheetViews>
    <sheetView zoomScale="80" zoomScaleNormal="80" workbookViewId="0">
      <pane ySplit="8" topLeftCell="A363" activePane="bottomLeft" state="frozen"/>
      <selection activeCell="K19" sqref="K19"/>
      <selection pane="bottomLeft" activeCell="K19" sqref="K19"/>
    </sheetView>
  </sheetViews>
  <sheetFormatPr defaultColWidth="9.140625" defaultRowHeight="15" x14ac:dyDescent="0.25"/>
  <cols>
    <col min="1" max="1" width="11.140625" style="41" customWidth="1"/>
    <col min="2" max="2" width="37.140625" style="41" customWidth="1"/>
    <col min="3" max="6" width="13.140625" style="41" customWidth="1"/>
    <col min="7" max="7" width="9.5703125" style="41" customWidth="1"/>
    <col min="8" max="8" width="12.140625" style="41" customWidth="1"/>
    <col min="9" max="16384" width="9.140625" style="41"/>
  </cols>
  <sheetData>
    <row r="1" spans="1:9" x14ac:dyDescent="0.25">
      <c r="A1" s="41" t="s">
        <v>7913</v>
      </c>
    </row>
    <row r="3" spans="1:9" x14ac:dyDescent="0.25">
      <c r="A3" s="41" t="s">
        <v>10</v>
      </c>
      <c r="B3" s="41" t="s">
        <v>7914</v>
      </c>
    </row>
    <row r="4" spans="1:9" x14ac:dyDescent="0.25">
      <c r="A4" s="41" t="s">
        <v>7591</v>
      </c>
      <c r="B4" s="41" t="s">
        <v>7592</v>
      </c>
      <c r="I4" s="1351"/>
    </row>
    <row r="5" spans="1:9" x14ac:dyDescent="0.25">
      <c r="A5" s="41" t="s">
        <v>13</v>
      </c>
      <c r="B5" s="9">
        <v>44123</v>
      </c>
    </row>
    <row r="6" spans="1:9" x14ac:dyDescent="0.25">
      <c r="A6" s="41" t="s">
        <v>14</v>
      </c>
      <c r="B6" s="10">
        <v>0.54583333333333328</v>
      </c>
    </row>
    <row r="7" spans="1:9" x14ac:dyDescent="0.25">
      <c r="B7" s="10"/>
    </row>
    <row r="8" spans="1:9" ht="30" x14ac:dyDescent="0.25">
      <c r="A8" s="1352" t="s">
        <v>15</v>
      </c>
      <c r="B8" s="1352" t="s">
        <v>16</v>
      </c>
      <c r="C8" s="1353" t="s">
        <v>7915</v>
      </c>
      <c r="D8" s="1352" t="s">
        <v>7916</v>
      </c>
      <c r="E8" s="1352" t="s">
        <v>7917</v>
      </c>
      <c r="F8" s="1352" t="s">
        <v>7918</v>
      </c>
      <c r="G8" s="1352" t="s">
        <v>7919</v>
      </c>
      <c r="H8" s="1352" t="s">
        <v>7920</v>
      </c>
    </row>
    <row r="9" spans="1:9" x14ac:dyDescent="0.25">
      <c r="A9" s="1354">
        <v>141010100</v>
      </c>
      <c r="B9" s="41" t="s">
        <v>6414</v>
      </c>
      <c r="C9" s="1355">
        <v>35631.72</v>
      </c>
      <c r="D9" s="1355">
        <v>25611.1</v>
      </c>
      <c r="E9" s="1355">
        <v>57458.73</v>
      </c>
      <c r="F9" s="1355">
        <v>70843.240000000005</v>
      </c>
      <c r="G9" s="41" t="str">
        <f t="shared" ref="G9:G72" si="0">LEFT(A9,5)</f>
        <v>14101</v>
      </c>
      <c r="H9" s="1356">
        <f t="shared" ref="H9:H64" si="1">SUM(C9:F9)/4</f>
        <v>47386.197500000002</v>
      </c>
    </row>
    <row r="10" spans="1:9" x14ac:dyDescent="0.25">
      <c r="A10" s="1354">
        <v>141010101</v>
      </c>
      <c r="B10" s="41" t="s">
        <v>7602</v>
      </c>
      <c r="C10" s="1355">
        <v>-36.07</v>
      </c>
      <c r="D10" s="1355">
        <v>0</v>
      </c>
      <c r="E10" s="1355">
        <v>278</v>
      </c>
      <c r="F10" s="1355">
        <v>629</v>
      </c>
      <c r="G10" s="41" t="str">
        <f t="shared" si="0"/>
        <v>14101</v>
      </c>
      <c r="H10" s="1356">
        <f t="shared" si="1"/>
        <v>217.73250000000002</v>
      </c>
    </row>
    <row r="11" spans="1:9" x14ac:dyDescent="0.25">
      <c r="A11" s="1354">
        <v>141010102</v>
      </c>
      <c r="B11" s="41" t="s">
        <v>7603</v>
      </c>
      <c r="C11" s="1355">
        <v>0</v>
      </c>
      <c r="D11" s="1355">
        <v>2035.32</v>
      </c>
      <c r="E11" s="1355">
        <v>3300</v>
      </c>
      <c r="F11" s="1355">
        <v>6813.72</v>
      </c>
      <c r="G11" s="41" t="str">
        <f t="shared" si="0"/>
        <v>14101</v>
      </c>
      <c r="H11" s="1356">
        <f t="shared" si="1"/>
        <v>3037.26</v>
      </c>
    </row>
    <row r="12" spans="1:9" x14ac:dyDescent="0.25">
      <c r="A12" s="1354">
        <v>141010103</v>
      </c>
      <c r="B12" s="41" t="s">
        <v>7604</v>
      </c>
      <c r="C12" s="1355">
        <v>0</v>
      </c>
      <c r="D12" s="1355">
        <v>0</v>
      </c>
      <c r="E12" s="1355">
        <v>0</v>
      </c>
      <c r="F12" s="1355">
        <v>0</v>
      </c>
      <c r="G12" s="41" t="str">
        <f t="shared" si="0"/>
        <v>14101</v>
      </c>
      <c r="H12" s="1356">
        <f t="shared" si="1"/>
        <v>0</v>
      </c>
    </row>
    <row r="13" spans="1:9" x14ac:dyDescent="0.25">
      <c r="A13" s="1354">
        <v>141010110</v>
      </c>
      <c r="B13" s="41" t="s">
        <v>7605</v>
      </c>
      <c r="C13" s="1355">
        <v>0</v>
      </c>
      <c r="D13" s="1355">
        <v>0</v>
      </c>
      <c r="E13" s="1355">
        <v>0</v>
      </c>
      <c r="F13" s="1355">
        <v>0</v>
      </c>
      <c r="G13" s="41" t="str">
        <f t="shared" si="0"/>
        <v>14101</v>
      </c>
      <c r="H13" s="1356">
        <f t="shared" si="1"/>
        <v>0</v>
      </c>
    </row>
    <row r="14" spans="1:9" x14ac:dyDescent="0.25">
      <c r="A14" s="1354">
        <v>141010120</v>
      </c>
      <c r="B14" s="41" t="s">
        <v>7606</v>
      </c>
      <c r="C14" s="1355">
        <v>3068.66</v>
      </c>
      <c r="D14" s="1355">
        <v>1686.29</v>
      </c>
      <c r="E14" s="1355">
        <v>4712.54</v>
      </c>
      <c r="F14" s="1355">
        <v>-1003.57</v>
      </c>
      <c r="G14" s="41" t="str">
        <f t="shared" si="0"/>
        <v>14101</v>
      </c>
      <c r="H14" s="1356">
        <f t="shared" si="1"/>
        <v>2115.98</v>
      </c>
    </row>
    <row r="15" spans="1:9" x14ac:dyDescent="0.25">
      <c r="A15" s="1354">
        <v>141010150</v>
      </c>
      <c r="B15" s="41" t="s">
        <v>7607</v>
      </c>
      <c r="C15" s="1355">
        <v>0</v>
      </c>
      <c r="D15" s="1355">
        <v>0</v>
      </c>
      <c r="E15" s="1355">
        <v>0</v>
      </c>
      <c r="F15" s="1355">
        <v>0</v>
      </c>
      <c r="G15" s="41" t="str">
        <f t="shared" si="0"/>
        <v>14101</v>
      </c>
      <c r="H15" s="1356">
        <f t="shared" si="1"/>
        <v>0</v>
      </c>
    </row>
    <row r="16" spans="1:9" x14ac:dyDescent="0.25">
      <c r="A16" s="1354">
        <v>141010200</v>
      </c>
      <c r="B16" s="41" t="s">
        <v>7608</v>
      </c>
      <c r="C16" s="1355">
        <v>0</v>
      </c>
      <c r="D16" s="1355">
        <v>-956.25</v>
      </c>
      <c r="E16" s="1355">
        <v>5315.62</v>
      </c>
      <c r="F16" s="1355">
        <v>38401.57</v>
      </c>
      <c r="G16" s="41" t="str">
        <f t="shared" si="0"/>
        <v>14101</v>
      </c>
      <c r="H16" s="1356">
        <f t="shared" si="1"/>
        <v>10690.235000000001</v>
      </c>
    </row>
    <row r="17" spans="1:8" x14ac:dyDescent="0.25">
      <c r="A17" s="1354">
        <v>141010700</v>
      </c>
      <c r="B17" s="41" t="s">
        <v>7609</v>
      </c>
      <c r="C17" s="1355">
        <v>0</v>
      </c>
      <c r="D17" s="1355">
        <v>0</v>
      </c>
      <c r="E17" s="1355">
        <v>0</v>
      </c>
      <c r="F17" s="1355">
        <v>0</v>
      </c>
      <c r="G17" s="41" t="str">
        <f t="shared" si="0"/>
        <v>14101</v>
      </c>
      <c r="H17" s="1356">
        <f t="shared" si="1"/>
        <v>0</v>
      </c>
    </row>
    <row r="18" spans="1:8" x14ac:dyDescent="0.25">
      <c r="A18" s="1354">
        <v>141010930</v>
      </c>
      <c r="B18" s="41" t="s">
        <v>6416</v>
      </c>
      <c r="C18" s="1355">
        <v>0</v>
      </c>
      <c r="D18" s="1355">
        <v>102.8</v>
      </c>
      <c r="E18" s="1355">
        <v>0</v>
      </c>
      <c r="F18" s="1355">
        <v>9.8000000000000007</v>
      </c>
      <c r="G18" s="41" t="str">
        <f t="shared" si="0"/>
        <v>14101</v>
      </c>
      <c r="H18" s="1356">
        <f t="shared" si="1"/>
        <v>28.15</v>
      </c>
    </row>
    <row r="19" spans="1:8" x14ac:dyDescent="0.25">
      <c r="A19" s="1354">
        <v>141010981</v>
      </c>
      <c r="B19" s="41" t="s">
        <v>7610</v>
      </c>
      <c r="C19" s="1355">
        <v>0</v>
      </c>
      <c r="D19" s="1355">
        <v>0</v>
      </c>
      <c r="E19" s="1355">
        <v>0</v>
      </c>
      <c r="F19" s="1355">
        <v>1000</v>
      </c>
      <c r="G19" s="41" t="str">
        <f t="shared" si="0"/>
        <v>14101</v>
      </c>
      <c r="H19" s="1356">
        <f t="shared" si="1"/>
        <v>250</v>
      </c>
    </row>
    <row r="20" spans="1:8" x14ac:dyDescent="0.25">
      <c r="A20" s="1354">
        <v>141012000</v>
      </c>
      <c r="B20" s="41" t="s">
        <v>7611</v>
      </c>
      <c r="C20" s="1355">
        <v>1708.05</v>
      </c>
      <c r="D20" s="1355">
        <v>0</v>
      </c>
      <c r="E20" s="1355">
        <v>0</v>
      </c>
      <c r="F20" s="1355">
        <v>0</v>
      </c>
      <c r="G20" s="41" t="str">
        <f t="shared" si="0"/>
        <v>14101</v>
      </c>
      <c r="H20" s="1356">
        <f t="shared" si="1"/>
        <v>427.01249999999999</v>
      </c>
    </row>
    <row r="21" spans="1:8" x14ac:dyDescent="0.25">
      <c r="A21" s="1354">
        <v>141012004</v>
      </c>
      <c r="B21" s="41" t="s">
        <v>7612</v>
      </c>
      <c r="C21" s="1355">
        <v>0</v>
      </c>
      <c r="D21" s="1355">
        <v>0</v>
      </c>
      <c r="E21" s="1355">
        <v>0</v>
      </c>
      <c r="F21" s="1355">
        <v>0</v>
      </c>
      <c r="G21" s="41" t="str">
        <f t="shared" si="0"/>
        <v>14101</v>
      </c>
      <c r="H21" s="1356">
        <f t="shared" si="1"/>
        <v>0</v>
      </c>
    </row>
    <row r="22" spans="1:8" x14ac:dyDescent="0.25">
      <c r="A22" s="1354">
        <v>141012018</v>
      </c>
      <c r="B22" s="41" t="s">
        <v>7613</v>
      </c>
      <c r="C22" s="1355">
        <v>0</v>
      </c>
      <c r="D22" s="1355">
        <v>0</v>
      </c>
      <c r="E22" s="1355">
        <v>0</v>
      </c>
      <c r="F22" s="1355">
        <v>0</v>
      </c>
      <c r="G22" s="41" t="str">
        <f t="shared" si="0"/>
        <v>14101</v>
      </c>
      <c r="H22" s="1356">
        <f t="shared" si="1"/>
        <v>0</v>
      </c>
    </row>
    <row r="23" spans="1:8" x14ac:dyDescent="0.25">
      <c r="A23" s="1354">
        <v>141012019</v>
      </c>
      <c r="B23" s="41" t="s">
        <v>7614</v>
      </c>
      <c r="C23" s="1355">
        <v>0</v>
      </c>
      <c r="D23" s="1355">
        <v>0</v>
      </c>
      <c r="E23" s="1355">
        <v>0</v>
      </c>
      <c r="F23" s="1355">
        <v>0</v>
      </c>
      <c r="G23" s="41" t="str">
        <f t="shared" si="0"/>
        <v>14101</v>
      </c>
      <c r="H23" s="1356">
        <f t="shared" si="1"/>
        <v>0</v>
      </c>
    </row>
    <row r="24" spans="1:8" x14ac:dyDescent="0.25">
      <c r="A24" s="1354">
        <v>141012429</v>
      </c>
      <c r="B24" s="41" t="s">
        <v>7615</v>
      </c>
      <c r="C24" s="1355">
        <v>0</v>
      </c>
      <c r="D24" s="1355">
        <v>0</v>
      </c>
      <c r="E24" s="1355">
        <v>0</v>
      </c>
      <c r="F24" s="1355">
        <v>0</v>
      </c>
      <c r="G24" s="41" t="str">
        <f t="shared" si="0"/>
        <v>14101</v>
      </c>
      <c r="H24" s="1356">
        <f t="shared" si="1"/>
        <v>0</v>
      </c>
    </row>
    <row r="25" spans="1:8" x14ac:dyDescent="0.25">
      <c r="A25" s="1354">
        <v>141012500</v>
      </c>
      <c r="B25" s="41" t="s">
        <v>7616</v>
      </c>
      <c r="C25" s="1355">
        <v>0</v>
      </c>
      <c r="D25" s="1355">
        <v>0</v>
      </c>
      <c r="E25" s="1355">
        <v>0</v>
      </c>
      <c r="F25" s="1355">
        <v>0</v>
      </c>
      <c r="G25" s="41" t="str">
        <f t="shared" si="0"/>
        <v>14101</v>
      </c>
      <c r="H25" s="1356">
        <f t="shared" si="1"/>
        <v>0</v>
      </c>
    </row>
    <row r="26" spans="1:8" x14ac:dyDescent="0.25">
      <c r="A26" s="1354">
        <v>141012510</v>
      </c>
      <c r="B26" s="41" t="s">
        <v>7617</v>
      </c>
      <c r="C26" s="1355">
        <v>0</v>
      </c>
      <c r="D26" s="1355">
        <v>481.69</v>
      </c>
      <c r="E26" s="1355">
        <v>1059.6199999999999</v>
      </c>
      <c r="F26" s="1355">
        <v>1712.86</v>
      </c>
      <c r="G26" s="41" t="str">
        <f t="shared" si="0"/>
        <v>14101</v>
      </c>
      <c r="H26" s="1356">
        <f t="shared" si="1"/>
        <v>813.54250000000002</v>
      </c>
    </row>
    <row r="27" spans="1:8" x14ac:dyDescent="0.25">
      <c r="A27" s="1354">
        <v>141012524</v>
      </c>
      <c r="B27" s="41" t="s">
        <v>7618</v>
      </c>
      <c r="C27" s="1355">
        <v>0</v>
      </c>
      <c r="D27" s="1355">
        <v>0</v>
      </c>
      <c r="E27" s="1355">
        <v>0</v>
      </c>
      <c r="F27" s="1355">
        <v>0</v>
      </c>
      <c r="G27" s="41" t="str">
        <f t="shared" si="0"/>
        <v>14101</v>
      </c>
      <c r="H27" s="1356">
        <f t="shared" si="1"/>
        <v>0</v>
      </c>
    </row>
    <row r="28" spans="1:8" x14ac:dyDescent="0.25">
      <c r="A28" s="1354">
        <v>141012701</v>
      </c>
      <c r="B28" s="41" t="s">
        <v>7619</v>
      </c>
      <c r="C28" s="1355">
        <v>0</v>
      </c>
      <c r="D28" s="1355">
        <v>0</v>
      </c>
      <c r="E28" s="1355">
        <v>0</v>
      </c>
      <c r="F28" s="1355">
        <v>0</v>
      </c>
      <c r="G28" s="41" t="str">
        <f t="shared" si="0"/>
        <v>14101</v>
      </c>
      <c r="H28" s="1356">
        <f t="shared" si="1"/>
        <v>0</v>
      </c>
    </row>
    <row r="29" spans="1:8" x14ac:dyDescent="0.25">
      <c r="A29" s="1354">
        <v>141012703</v>
      </c>
      <c r="B29" s="41" t="s">
        <v>7620</v>
      </c>
      <c r="C29" s="1355">
        <v>0</v>
      </c>
      <c r="D29" s="1355">
        <v>0</v>
      </c>
      <c r="E29" s="1355">
        <v>0</v>
      </c>
      <c r="F29" s="1355">
        <v>0</v>
      </c>
      <c r="G29" s="41" t="str">
        <f t="shared" si="0"/>
        <v>14101</v>
      </c>
      <c r="H29" s="1356">
        <f t="shared" si="1"/>
        <v>0</v>
      </c>
    </row>
    <row r="30" spans="1:8" x14ac:dyDescent="0.25">
      <c r="A30" s="1354">
        <v>141012706</v>
      </c>
      <c r="B30" s="41" t="s">
        <v>7621</v>
      </c>
      <c r="C30" s="1355">
        <v>0</v>
      </c>
      <c r="D30" s="1355">
        <v>-516.13</v>
      </c>
      <c r="E30" s="1355">
        <v>63.15</v>
      </c>
      <c r="F30" s="1355">
        <v>31.53</v>
      </c>
      <c r="G30" s="41" t="str">
        <f t="shared" si="0"/>
        <v>14101</v>
      </c>
      <c r="H30" s="1356">
        <f t="shared" si="1"/>
        <v>-105.36250000000001</v>
      </c>
    </row>
    <row r="31" spans="1:8" x14ac:dyDescent="0.25">
      <c r="A31" s="1354">
        <v>141012801</v>
      </c>
      <c r="B31" s="41" t="s">
        <v>7622</v>
      </c>
      <c r="C31" s="1355">
        <v>0</v>
      </c>
      <c r="D31" s="1355">
        <v>0</v>
      </c>
      <c r="E31" s="1355">
        <v>0</v>
      </c>
      <c r="F31" s="1355">
        <v>0</v>
      </c>
      <c r="G31" s="41" t="str">
        <f t="shared" si="0"/>
        <v>14101</v>
      </c>
      <c r="H31" s="1356">
        <f t="shared" si="1"/>
        <v>0</v>
      </c>
    </row>
    <row r="32" spans="1:8" x14ac:dyDescent="0.25">
      <c r="A32" s="1354">
        <v>141012840</v>
      </c>
      <c r="B32" s="41" t="s">
        <v>7623</v>
      </c>
      <c r="C32" s="1355">
        <v>0</v>
      </c>
      <c r="D32" s="1355">
        <v>0</v>
      </c>
      <c r="E32" s="1355">
        <v>0</v>
      </c>
      <c r="F32" s="1355">
        <v>0</v>
      </c>
      <c r="G32" s="41" t="str">
        <f t="shared" si="0"/>
        <v>14101</v>
      </c>
      <c r="H32" s="1356">
        <f t="shared" si="1"/>
        <v>0</v>
      </c>
    </row>
    <row r="33" spans="1:8" x14ac:dyDescent="0.25">
      <c r="A33" s="1354">
        <v>141012900</v>
      </c>
      <c r="B33" s="41" t="s">
        <v>7624</v>
      </c>
      <c r="C33" s="1355">
        <v>0</v>
      </c>
      <c r="D33" s="1355">
        <v>0</v>
      </c>
      <c r="E33" s="1355">
        <v>0</v>
      </c>
      <c r="F33" s="1355">
        <v>0</v>
      </c>
      <c r="G33" s="41" t="str">
        <f t="shared" si="0"/>
        <v>14101</v>
      </c>
      <c r="H33" s="1356">
        <f t="shared" si="1"/>
        <v>0</v>
      </c>
    </row>
    <row r="34" spans="1:8" x14ac:dyDescent="0.25">
      <c r="A34" s="1354">
        <v>141012905</v>
      </c>
      <c r="B34" s="41" t="s">
        <v>7625</v>
      </c>
      <c r="C34" s="1355">
        <v>0</v>
      </c>
      <c r="D34" s="1355">
        <v>0</v>
      </c>
      <c r="E34" s="1355">
        <v>0</v>
      </c>
      <c r="F34" s="1355">
        <v>0</v>
      </c>
      <c r="G34" s="41" t="str">
        <f t="shared" si="0"/>
        <v>14101</v>
      </c>
      <c r="H34" s="1356">
        <f t="shared" si="1"/>
        <v>0</v>
      </c>
    </row>
    <row r="35" spans="1:8" x14ac:dyDescent="0.25">
      <c r="A35" s="1354">
        <v>141014600</v>
      </c>
      <c r="B35" s="41" t="s">
        <v>7626</v>
      </c>
      <c r="C35" s="1355">
        <v>0</v>
      </c>
      <c r="D35" s="1355">
        <v>0</v>
      </c>
      <c r="E35" s="1355">
        <v>5024.26</v>
      </c>
      <c r="F35" s="1355">
        <v>4460.4799999999996</v>
      </c>
      <c r="G35" s="41" t="str">
        <f t="shared" si="0"/>
        <v>14101</v>
      </c>
      <c r="H35" s="1356">
        <f t="shared" si="1"/>
        <v>2371.1849999999999</v>
      </c>
    </row>
    <row r="36" spans="1:8" x14ac:dyDescent="0.25">
      <c r="A36" s="1354">
        <v>141014610</v>
      </c>
      <c r="B36" s="41" t="s">
        <v>7627</v>
      </c>
      <c r="C36" s="1355">
        <v>0</v>
      </c>
      <c r="D36" s="1355">
        <v>0</v>
      </c>
      <c r="E36" s="1355">
        <v>10598.37</v>
      </c>
      <c r="F36" s="1355">
        <v>13101.97</v>
      </c>
      <c r="G36" s="41" t="str">
        <f t="shared" si="0"/>
        <v>14101</v>
      </c>
      <c r="H36" s="1356">
        <f t="shared" si="1"/>
        <v>5925.085</v>
      </c>
    </row>
    <row r="37" spans="1:8" x14ac:dyDescent="0.25">
      <c r="A37" s="1354">
        <v>141014611</v>
      </c>
      <c r="B37" s="41" t="s">
        <v>7628</v>
      </c>
      <c r="C37" s="1355">
        <v>0</v>
      </c>
      <c r="D37" s="1355">
        <v>0</v>
      </c>
      <c r="E37" s="1355">
        <v>0</v>
      </c>
      <c r="F37" s="1355">
        <v>0</v>
      </c>
      <c r="G37" s="41" t="str">
        <f t="shared" si="0"/>
        <v>14101</v>
      </c>
      <c r="H37" s="1356">
        <f t="shared" si="1"/>
        <v>0</v>
      </c>
    </row>
    <row r="38" spans="1:8" x14ac:dyDescent="0.25">
      <c r="A38" s="1354">
        <v>141014618</v>
      </c>
      <c r="B38" s="41" t="s">
        <v>7629</v>
      </c>
      <c r="C38" s="1355">
        <v>0</v>
      </c>
      <c r="D38" s="1355">
        <v>0</v>
      </c>
      <c r="E38" s="1355">
        <v>1006.4</v>
      </c>
      <c r="F38" s="1355">
        <v>2783.93</v>
      </c>
      <c r="G38" s="41" t="str">
        <f t="shared" si="0"/>
        <v>14101</v>
      </c>
      <c r="H38" s="1356">
        <f t="shared" si="1"/>
        <v>947.58249999999998</v>
      </c>
    </row>
    <row r="39" spans="1:8" x14ac:dyDescent="0.25">
      <c r="A39" s="1354">
        <v>141014619</v>
      </c>
      <c r="B39" s="41" t="s">
        <v>7630</v>
      </c>
      <c r="C39" s="1355">
        <v>0</v>
      </c>
      <c r="D39" s="1355">
        <v>143.72</v>
      </c>
      <c r="E39" s="1355">
        <v>311.16000000000003</v>
      </c>
      <c r="F39" s="1355">
        <v>696.18</v>
      </c>
      <c r="G39" s="41" t="str">
        <f t="shared" si="0"/>
        <v>14101</v>
      </c>
      <c r="H39" s="1356">
        <f t="shared" si="1"/>
        <v>287.76499999999999</v>
      </c>
    </row>
    <row r="40" spans="1:8" x14ac:dyDescent="0.25">
      <c r="A40" s="1354">
        <v>141014621</v>
      </c>
      <c r="B40" s="41" t="s">
        <v>7631</v>
      </c>
      <c r="C40" s="1355">
        <v>0</v>
      </c>
      <c r="D40" s="1355">
        <v>1157.3399999999999</v>
      </c>
      <c r="E40" s="1355">
        <v>658.59</v>
      </c>
      <c r="F40" s="1355">
        <v>1107.83</v>
      </c>
      <c r="G40" s="41" t="str">
        <f t="shared" si="0"/>
        <v>14101</v>
      </c>
      <c r="H40" s="1356">
        <f t="shared" si="1"/>
        <v>730.93999999999994</v>
      </c>
    </row>
    <row r="41" spans="1:8" x14ac:dyDescent="0.25">
      <c r="A41" s="1354">
        <v>141015016</v>
      </c>
      <c r="B41" s="41" t="s">
        <v>6420</v>
      </c>
      <c r="C41" s="1355">
        <v>0</v>
      </c>
      <c r="D41" s="1355">
        <v>0</v>
      </c>
      <c r="E41" s="1355">
        <v>0</v>
      </c>
      <c r="F41" s="1355">
        <v>0</v>
      </c>
      <c r="G41" s="41" t="str">
        <f t="shared" si="0"/>
        <v>14101</v>
      </c>
      <c r="H41" s="1356">
        <f t="shared" si="1"/>
        <v>0</v>
      </c>
    </row>
    <row r="42" spans="1:8" x14ac:dyDescent="0.25">
      <c r="A42" s="1354">
        <v>141015302</v>
      </c>
      <c r="B42" s="41" t="s">
        <v>7632</v>
      </c>
      <c r="C42" s="1355">
        <v>200</v>
      </c>
      <c r="D42" s="1355">
        <v>678.62</v>
      </c>
      <c r="E42" s="1355">
        <v>0</v>
      </c>
      <c r="F42" s="1355">
        <v>0</v>
      </c>
      <c r="G42" s="41" t="str">
        <f t="shared" si="0"/>
        <v>14101</v>
      </c>
      <c r="H42" s="1356">
        <f t="shared" si="1"/>
        <v>219.655</v>
      </c>
    </row>
    <row r="43" spans="1:8" x14ac:dyDescent="0.25">
      <c r="A43" s="1354">
        <v>141015305</v>
      </c>
      <c r="B43" s="41" t="s">
        <v>7633</v>
      </c>
      <c r="C43" s="1355">
        <v>0</v>
      </c>
      <c r="D43" s="1355">
        <v>0</v>
      </c>
      <c r="E43" s="1355">
        <v>0</v>
      </c>
      <c r="F43" s="1355">
        <v>0</v>
      </c>
      <c r="G43" s="41" t="str">
        <f t="shared" si="0"/>
        <v>14101</v>
      </c>
      <c r="H43" s="1356">
        <f t="shared" si="1"/>
        <v>0</v>
      </c>
    </row>
    <row r="44" spans="1:8" x14ac:dyDescent="0.25">
      <c r="A44" s="1354">
        <v>141015306</v>
      </c>
      <c r="B44" s="41" t="s">
        <v>7634</v>
      </c>
      <c r="C44" s="1355">
        <v>0</v>
      </c>
      <c r="D44" s="1355">
        <v>0</v>
      </c>
      <c r="E44" s="1355">
        <v>0</v>
      </c>
      <c r="F44" s="1355">
        <v>0</v>
      </c>
      <c r="G44" s="41" t="str">
        <f t="shared" si="0"/>
        <v>14101</v>
      </c>
      <c r="H44" s="1356">
        <f t="shared" si="1"/>
        <v>0</v>
      </c>
    </row>
    <row r="45" spans="1:8" x14ac:dyDescent="0.25">
      <c r="A45" s="1354">
        <v>141015308</v>
      </c>
      <c r="B45" s="41" t="s">
        <v>7635</v>
      </c>
      <c r="C45" s="1355">
        <v>0</v>
      </c>
      <c r="D45" s="1355">
        <v>0</v>
      </c>
      <c r="E45" s="1355">
        <v>0</v>
      </c>
      <c r="F45" s="1355">
        <v>0</v>
      </c>
      <c r="G45" s="41" t="str">
        <f t="shared" si="0"/>
        <v>14101</v>
      </c>
      <c r="H45" s="1356">
        <f t="shared" si="1"/>
        <v>0</v>
      </c>
    </row>
    <row r="46" spans="1:8" x14ac:dyDescent="0.25">
      <c r="A46" s="1354">
        <v>141015311</v>
      </c>
      <c r="B46" s="41" t="s">
        <v>7636</v>
      </c>
      <c r="C46" s="1355">
        <v>0</v>
      </c>
      <c r="D46" s="1355">
        <v>0</v>
      </c>
      <c r="E46" s="1355">
        <v>0</v>
      </c>
      <c r="F46" s="1355">
        <v>0</v>
      </c>
      <c r="G46" s="41" t="str">
        <f t="shared" si="0"/>
        <v>14101</v>
      </c>
      <c r="H46" s="1356">
        <f t="shared" si="1"/>
        <v>0</v>
      </c>
    </row>
    <row r="47" spans="1:8" x14ac:dyDescent="0.25">
      <c r="A47" s="1354">
        <v>141015312</v>
      </c>
      <c r="B47" s="41" t="s">
        <v>6422</v>
      </c>
      <c r="C47" s="1355">
        <v>0</v>
      </c>
      <c r="D47" s="1355">
        <v>23333</v>
      </c>
      <c r="E47" s="1355">
        <v>23333</v>
      </c>
      <c r="F47" s="1355">
        <v>23333</v>
      </c>
      <c r="G47" s="41" t="str">
        <f t="shared" si="0"/>
        <v>14101</v>
      </c>
      <c r="H47" s="1356">
        <f t="shared" si="1"/>
        <v>17499.75</v>
      </c>
    </row>
    <row r="48" spans="1:8" x14ac:dyDescent="0.25">
      <c r="A48" s="1354">
        <v>141015336</v>
      </c>
      <c r="B48" s="41" t="s">
        <v>7637</v>
      </c>
      <c r="C48" s="1355">
        <v>0</v>
      </c>
      <c r="D48" s="1355">
        <v>0</v>
      </c>
      <c r="E48" s="1355">
        <v>0</v>
      </c>
      <c r="F48" s="1355">
        <v>0</v>
      </c>
      <c r="G48" s="41" t="str">
        <f t="shared" si="0"/>
        <v>14101</v>
      </c>
      <c r="H48" s="1356">
        <f t="shared" si="1"/>
        <v>0</v>
      </c>
    </row>
    <row r="49" spans="1:8" x14ac:dyDescent="0.25">
      <c r="A49" s="1354">
        <v>141015341</v>
      </c>
      <c r="B49" s="41" t="s">
        <v>7638</v>
      </c>
      <c r="C49" s="1355">
        <v>0</v>
      </c>
      <c r="D49" s="1355">
        <v>0</v>
      </c>
      <c r="E49" s="1355">
        <v>0</v>
      </c>
      <c r="F49" s="1355">
        <v>0</v>
      </c>
      <c r="G49" s="41" t="str">
        <f t="shared" si="0"/>
        <v>14101</v>
      </c>
      <c r="H49" s="1356">
        <f t="shared" si="1"/>
        <v>0</v>
      </c>
    </row>
    <row r="50" spans="1:8" x14ac:dyDescent="0.25">
      <c r="A50" s="1354">
        <v>141015343</v>
      </c>
      <c r="B50" s="41" t="s">
        <v>7639</v>
      </c>
      <c r="C50" s="1355">
        <v>0</v>
      </c>
      <c r="D50" s="1355">
        <v>0</v>
      </c>
      <c r="E50" s="1355">
        <v>0</v>
      </c>
      <c r="F50" s="1355">
        <v>0</v>
      </c>
      <c r="G50" s="41" t="str">
        <f t="shared" si="0"/>
        <v>14101</v>
      </c>
      <c r="H50" s="1356">
        <f t="shared" si="1"/>
        <v>0</v>
      </c>
    </row>
    <row r="51" spans="1:8" x14ac:dyDescent="0.25">
      <c r="A51" s="1354">
        <v>141015344</v>
      </c>
      <c r="B51" s="41" t="s">
        <v>7640</v>
      </c>
      <c r="C51" s="1355">
        <v>4480</v>
      </c>
      <c r="D51" s="1355">
        <v>4480</v>
      </c>
      <c r="E51" s="1355">
        <v>4350</v>
      </c>
      <c r="F51" s="1355">
        <v>4350</v>
      </c>
      <c r="G51" s="41" t="str">
        <f t="shared" si="0"/>
        <v>14101</v>
      </c>
      <c r="H51" s="1356">
        <f t="shared" si="1"/>
        <v>4415</v>
      </c>
    </row>
    <row r="52" spans="1:8" x14ac:dyDescent="0.25">
      <c r="A52" s="1354">
        <v>141016014</v>
      </c>
      <c r="B52" s="41" t="s">
        <v>7641</v>
      </c>
      <c r="C52" s="1355">
        <v>0</v>
      </c>
      <c r="D52" s="1355">
        <v>0</v>
      </c>
      <c r="E52" s="1355">
        <v>28341</v>
      </c>
      <c r="F52" s="1355">
        <v>0</v>
      </c>
      <c r="G52" s="41" t="str">
        <f t="shared" si="0"/>
        <v>14101</v>
      </c>
      <c r="H52" s="1356">
        <f t="shared" si="1"/>
        <v>7085.25</v>
      </c>
    </row>
    <row r="53" spans="1:8" x14ac:dyDescent="0.25">
      <c r="A53" s="1354">
        <v>141019051</v>
      </c>
      <c r="B53" s="41" t="s">
        <v>7642</v>
      </c>
      <c r="C53" s="1355">
        <v>0</v>
      </c>
      <c r="D53" s="1355">
        <v>0</v>
      </c>
      <c r="E53" s="1355">
        <v>0</v>
      </c>
      <c r="F53" s="1355">
        <v>0</v>
      </c>
      <c r="G53" s="41" t="str">
        <f t="shared" si="0"/>
        <v>14101</v>
      </c>
      <c r="H53" s="1356">
        <f t="shared" si="1"/>
        <v>0</v>
      </c>
    </row>
    <row r="54" spans="1:8" x14ac:dyDescent="0.25">
      <c r="A54" s="1354">
        <v>141019053</v>
      </c>
      <c r="B54" s="41" t="s">
        <v>7643</v>
      </c>
      <c r="C54" s="1355">
        <v>0</v>
      </c>
      <c r="D54" s="1355">
        <v>0</v>
      </c>
      <c r="E54" s="1355">
        <v>0</v>
      </c>
      <c r="F54" s="1355">
        <v>-1423.34</v>
      </c>
      <c r="G54" s="41" t="str">
        <f t="shared" si="0"/>
        <v>14101</v>
      </c>
      <c r="H54" s="1356">
        <f t="shared" si="1"/>
        <v>-355.83499999999998</v>
      </c>
    </row>
    <row r="55" spans="1:8" x14ac:dyDescent="0.25">
      <c r="A55" s="1354">
        <v>141019057</v>
      </c>
      <c r="B55" s="41" t="s">
        <v>7644</v>
      </c>
      <c r="C55" s="1355">
        <v>-25</v>
      </c>
      <c r="D55" s="1355">
        <v>0</v>
      </c>
      <c r="E55" s="1355">
        <v>0</v>
      </c>
      <c r="F55" s="1355">
        <v>0</v>
      </c>
      <c r="G55" s="41" t="str">
        <f t="shared" si="0"/>
        <v>14101</v>
      </c>
      <c r="H55" s="1356">
        <f t="shared" si="1"/>
        <v>-6.25</v>
      </c>
    </row>
    <row r="56" spans="1:8" x14ac:dyDescent="0.25">
      <c r="A56" s="1354">
        <v>141019200</v>
      </c>
      <c r="B56" s="41" t="s">
        <v>7645</v>
      </c>
      <c r="C56" s="1355">
        <v>0</v>
      </c>
      <c r="D56" s="1355">
        <v>0</v>
      </c>
      <c r="E56" s="1355">
        <v>0</v>
      </c>
      <c r="F56" s="1355">
        <v>0</v>
      </c>
      <c r="G56" s="41" t="str">
        <f t="shared" si="0"/>
        <v>14101</v>
      </c>
      <c r="H56" s="1356">
        <f t="shared" si="1"/>
        <v>0</v>
      </c>
    </row>
    <row r="57" spans="1:8" x14ac:dyDescent="0.25">
      <c r="A57" s="1354">
        <v>141019821</v>
      </c>
      <c r="B57" s="41" t="s">
        <v>6426</v>
      </c>
      <c r="C57" s="1355">
        <v>-125</v>
      </c>
      <c r="D57" s="1355">
        <v>-125</v>
      </c>
      <c r="E57" s="1355">
        <v>-125</v>
      </c>
      <c r="F57" s="1355">
        <v>-125</v>
      </c>
      <c r="G57" s="41" t="str">
        <f t="shared" si="0"/>
        <v>14101</v>
      </c>
      <c r="H57" s="1356">
        <f t="shared" si="1"/>
        <v>-125</v>
      </c>
    </row>
    <row r="58" spans="1:8" x14ac:dyDescent="0.25">
      <c r="A58" s="1354">
        <v>141019850</v>
      </c>
      <c r="B58" s="41" t="s">
        <v>7646</v>
      </c>
      <c r="C58" s="1355">
        <v>0</v>
      </c>
      <c r="D58" s="1355">
        <v>0</v>
      </c>
      <c r="E58" s="1355">
        <v>0</v>
      </c>
      <c r="F58" s="1355">
        <v>0</v>
      </c>
      <c r="G58" s="41" t="str">
        <f t="shared" si="0"/>
        <v>14101</v>
      </c>
      <c r="H58" s="1356">
        <f t="shared" si="1"/>
        <v>0</v>
      </c>
    </row>
    <row r="59" spans="1:8" x14ac:dyDescent="0.25">
      <c r="A59" s="1354">
        <v>141020120</v>
      </c>
      <c r="B59" s="41" t="s">
        <v>7647</v>
      </c>
      <c r="C59" s="1355">
        <v>0</v>
      </c>
      <c r="D59" s="1355">
        <v>0</v>
      </c>
      <c r="E59" s="1355">
        <v>0</v>
      </c>
      <c r="F59" s="1355">
        <v>0</v>
      </c>
      <c r="G59" s="41" t="str">
        <f t="shared" si="0"/>
        <v>14102</v>
      </c>
      <c r="H59" s="1356">
        <f t="shared" si="1"/>
        <v>0</v>
      </c>
    </row>
    <row r="60" spans="1:8" x14ac:dyDescent="0.25">
      <c r="A60" s="1354">
        <v>141020700</v>
      </c>
      <c r="B60" s="41" t="s">
        <v>7648</v>
      </c>
      <c r="C60" s="1355">
        <v>0</v>
      </c>
      <c r="D60" s="1355">
        <v>0</v>
      </c>
      <c r="E60" s="1355">
        <v>0</v>
      </c>
      <c r="F60" s="1355">
        <v>0</v>
      </c>
      <c r="G60" s="41" t="str">
        <f t="shared" si="0"/>
        <v>14102</v>
      </c>
      <c r="H60" s="1356">
        <f t="shared" si="1"/>
        <v>0</v>
      </c>
    </row>
    <row r="61" spans="1:8" x14ac:dyDescent="0.25">
      <c r="A61" s="1354">
        <v>141020800</v>
      </c>
      <c r="B61" s="41" t="s">
        <v>7649</v>
      </c>
      <c r="C61" s="1355">
        <v>0</v>
      </c>
      <c r="D61" s="1355">
        <v>0</v>
      </c>
      <c r="E61" s="1355">
        <v>0</v>
      </c>
      <c r="F61" s="1355">
        <v>0</v>
      </c>
      <c r="G61" s="41" t="str">
        <f t="shared" si="0"/>
        <v>14102</v>
      </c>
      <c r="H61" s="1356">
        <f t="shared" si="1"/>
        <v>0</v>
      </c>
    </row>
    <row r="62" spans="1:8" x14ac:dyDescent="0.25">
      <c r="A62" s="1354">
        <v>141020930</v>
      </c>
      <c r="B62" s="41" t="s">
        <v>7650</v>
      </c>
      <c r="C62" s="1355">
        <v>0</v>
      </c>
      <c r="D62" s="1355">
        <v>0</v>
      </c>
      <c r="E62" s="1355">
        <v>0</v>
      </c>
      <c r="F62" s="1355">
        <v>0</v>
      </c>
      <c r="G62" s="41" t="str">
        <f t="shared" si="0"/>
        <v>14102</v>
      </c>
      <c r="H62" s="1356">
        <f t="shared" si="1"/>
        <v>0</v>
      </c>
    </row>
    <row r="63" spans="1:8" x14ac:dyDescent="0.25">
      <c r="A63" s="1354">
        <v>141020975</v>
      </c>
      <c r="B63" s="41" t="s">
        <v>7651</v>
      </c>
      <c r="C63" s="1355">
        <v>0</v>
      </c>
      <c r="D63" s="1355">
        <v>0</v>
      </c>
      <c r="E63" s="1355">
        <v>0</v>
      </c>
      <c r="F63" s="1355">
        <v>0</v>
      </c>
      <c r="G63" s="41" t="str">
        <f t="shared" si="0"/>
        <v>14102</v>
      </c>
      <c r="H63" s="1356">
        <f t="shared" si="1"/>
        <v>0</v>
      </c>
    </row>
    <row r="64" spans="1:8" x14ac:dyDescent="0.25">
      <c r="A64" s="1354">
        <v>141022000</v>
      </c>
      <c r="B64" s="41" t="s">
        <v>7652</v>
      </c>
      <c r="C64" s="1355">
        <v>0</v>
      </c>
      <c r="D64" s="1355">
        <v>0</v>
      </c>
      <c r="E64" s="1355">
        <v>0</v>
      </c>
      <c r="F64" s="1355">
        <v>0</v>
      </c>
      <c r="G64" s="41" t="str">
        <f t="shared" si="0"/>
        <v>14102</v>
      </c>
      <c r="H64" s="1356">
        <f t="shared" si="1"/>
        <v>0</v>
      </c>
    </row>
    <row r="65" spans="1:8" x14ac:dyDescent="0.25">
      <c r="A65" s="1354">
        <v>141022022</v>
      </c>
      <c r="B65" s="41" t="s">
        <v>7653</v>
      </c>
      <c r="C65" s="1355">
        <v>0</v>
      </c>
      <c r="D65" s="1355">
        <v>0</v>
      </c>
      <c r="E65" s="1355">
        <v>0</v>
      </c>
      <c r="F65" s="1355">
        <v>0</v>
      </c>
      <c r="G65" s="41" t="str">
        <f t="shared" si="0"/>
        <v>14102</v>
      </c>
      <c r="H65" s="1356">
        <f t="shared" ref="H65:H128" si="2">SUM(C65:F65)/4</f>
        <v>0</v>
      </c>
    </row>
    <row r="66" spans="1:8" x14ac:dyDescent="0.25">
      <c r="A66" s="1354">
        <v>141022500</v>
      </c>
      <c r="B66" s="41" t="s">
        <v>7654</v>
      </c>
      <c r="C66" s="1355">
        <v>0</v>
      </c>
      <c r="D66" s="1355">
        <v>0</v>
      </c>
      <c r="E66" s="1355">
        <v>0</v>
      </c>
      <c r="F66" s="1355">
        <v>0</v>
      </c>
      <c r="G66" s="41" t="str">
        <f t="shared" si="0"/>
        <v>14102</v>
      </c>
      <c r="H66" s="1356">
        <f t="shared" si="2"/>
        <v>0</v>
      </c>
    </row>
    <row r="67" spans="1:8" x14ac:dyDescent="0.25">
      <c r="A67" s="1354">
        <v>141022510</v>
      </c>
      <c r="B67" s="41" t="s">
        <v>7655</v>
      </c>
      <c r="C67" s="1355">
        <v>0</v>
      </c>
      <c r="D67" s="1355">
        <v>0</v>
      </c>
      <c r="E67" s="1355">
        <v>0</v>
      </c>
      <c r="F67" s="1355">
        <v>0</v>
      </c>
      <c r="G67" s="41" t="str">
        <f t="shared" si="0"/>
        <v>14102</v>
      </c>
      <c r="H67" s="1356">
        <f t="shared" si="2"/>
        <v>0</v>
      </c>
    </row>
    <row r="68" spans="1:8" x14ac:dyDescent="0.25">
      <c r="A68" s="1354">
        <v>141022801</v>
      </c>
      <c r="B68" s="41" t="s">
        <v>7656</v>
      </c>
      <c r="C68" s="1355">
        <v>0</v>
      </c>
      <c r="D68" s="1355">
        <v>0</v>
      </c>
      <c r="E68" s="1355">
        <v>0</v>
      </c>
      <c r="F68" s="1355">
        <v>0</v>
      </c>
      <c r="G68" s="41" t="str">
        <f t="shared" si="0"/>
        <v>14102</v>
      </c>
      <c r="H68" s="1356">
        <f t="shared" si="2"/>
        <v>0</v>
      </c>
    </row>
    <row r="69" spans="1:8" x14ac:dyDescent="0.25">
      <c r="A69" s="1354">
        <v>141022900</v>
      </c>
      <c r="B69" s="41" t="s">
        <v>7657</v>
      </c>
      <c r="C69" s="1355">
        <v>0</v>
      </c>
      <c r="D69" s="1355">
        <v>0</v>
      </c>
      <c r="E69" s="1355">
        <v>0</v>
      </c>
      <c r="F69" s="1355">
        <v>0</v>
      </c>
      <c r="G69" s="41" t="str">
        <f t="shared" si="0"/>
        <v>14102</v>
      </c>
      <c r="H69" s="1356">
        <f t="shared" si="2"/>
        <v>0</v>
      </c>
    </row>
    <row r="70" spans="1:8" x14ac:dyDescent="0.25">
      <c r="A70" s="1354">
        <v>141022906</v>
      </c>
      <c r="B70" s="41" t="s">
        <v>7658</v>
      </c>
      <c r="C70" s="1355">
        <v>0</v>
      </c>
      <c r="D70" s="1355">
        <v>0</v>
      </c>
      <c r="E70" s="1355">
        <v>0</v>
      </c>
      <c r="F70" s="1355">
        <v>0</v>
      </c>
      <c r="G70" s="41" t="str">
        <f t="shared" si="0"/>
        <v>14102</v>
      </c>
      <c r="H70" s="1356">
        <f t="shared" si="2"/>
        <v>0</v>
      </c>
    </row>
    <row r="71" spans="1:8" x14ac:dyDescent="0.25">
      <c r="A71" s="1354">
        <v>141022907</v>
      </c>
      <c r="B71" s="41" t="s">
        <v>7659</v>
      </c>
      <c r="C71" s="1355">
        <v>0</v>
      </c>
      <c r="D71" s="1355">
        <v>0</v>
      </c>
      <c r="E71" s="1355">
        <v>0</v>
      </c>
      <c r="F71" s="1355">
        <v>0</v>
      </c>
      <c r="G71" s="41" t="str">
        <f t="shared" si="0"/>
        <v>14102</v>
      </c>
      <c r="H71" s="1356">
        <f t="shared" si="2"/>
        <v>0</v>
      </c>
    </row>
    <row r="72" spans="1:8" x14ac:dyDescent="0.25">
      <c r="A72" s="1354">
        <v>141024600</v>
      </c>
      <c r="B72" s="41" t="s">
        <v>7660</v>
      </c>
      <c r="C72" s="1355">
        <v>0</v>
      </c>
      <c r="D72" s="1355">
        <v>0</v>
      </c>
      <c r="E72" s="1355">
        <v>0</v>
      </c>
      <c r="F72" s="1355">
        <v>0</v>
      </c>
      <c r="G72" s="41" t="str">
        <f t="shared" si="0"/>
        <v>14102</v>
      </c>
      <c r="H72" s="1356">
        <f t="shared" si="2"/>
        <v>0</v>
      </c>
    </row>
    <row r="73" spans="1:8" x14ac:dyDescent="0.25">
      <c r="A73" s="1354">
        <v>141024610</v>
      </c>
      <c r="B73" s="41" t="s">
        <v>7661</v>
      </c>
      <c r="C73" s="1355">
        <v>0</v>
      </c>
      <c r="D73" s="1355">
        <v>0</v>
      </c>
      <c r="E73" s="1355">
        <v>5.07</v>
      </c>
      <c r="F73" s="1355">
        <v>5.17</v>
      </c>
      <c r="G73" s="41" t="str">
        <f t="shared" ref="G73:G136" si="3">LEFT(A73,5)</f>
        <v>14102</v>
      </c>
      <c r="H73" s="1356">
        <f t="shared" si="2"/>
        <v>2.56</v>
      </c>
    </row>
    <row r="74" spans="1:8" x14ac:dyDescent="0.25">
      <c r="A74" s="1354">
        <v>141024611</v>
      </c>
      <c r="B74" s="41" t="s">
        <v>7662</v>
      </c>
      <c r="C74" s="1355">
        <v>0</v>
      </c>
      <c r="D74" s="1355">
        <v>0</v>
      </c>
      <c r="E74" s="1355">
        <v>1467.01</v>
      </c>
      <c r="F74" s="1355">
        <v>3120.05</v>
      </c>
      <c r="G74" s="41" t="str">
        <f t="shared" si="3"/>
        <v>14102</v>
      </c>
      <c r="H74" s="1356">
        <f t="shared" si="2"/>
        <v>1146.7650000000001</v>
      </c>
    </row>
    <row r="75" spans="1:8" x14ac:dyDescent="0.25">
      <c r="A75" s="1354">
        <v>141024618</v>
      </c>
      <c r="B75" s="41" t="s">
        <v>7663</v>
      </c>
      <c r="C75" s="1355">
        <v>0</v>
      </c>
      <c r="D75" s="1355">
        <v>0</v>
      </c>
      <c r="E75" s="1355">
        <v>0</v>
      </c>
      <c r="F75" s="1355">
        <v>0</v>
      </c>
      <c r="G75" s="41" t="str">
        <f t="shared" si="3"/>
        <v>14102</v>
      </c>
      <c r="H75" s="1356">
        <f t="shared" si="2"/>
        <v>0</v>
      </c>
    </row>
    <row r="76" spans="1:8" x14ac:dyDescent="0.25">
      <c r="A76" s="1354">
        <v>141024619</v>
      </c>
      <c r="B76" s="41" t="s">
        <v>7664</v>
      </c>
      <c r="C76" s="1355">
        <v>0</v>
      </c>
      <c r="D76" s="1355">
        <v>0</v>
      </c>
      <c r="E76" s="1355">
        <v>0</v>
      </c>
      <c r="F76" s="1355">
        <v>0</v>
      </c>
      <c r="G76" s="41" t="str">
        <f t="shared" si="3"/>
        <v>14102</v>
      </c>
      <c r="H76" s="1356">
        <f t="shared" si="2"/>
        <v>0</v>
      </c>
    </row>
    <row r="77" spans="1:8" x14ac:dyDescent="0.25">
      <c r="A77" s="1354">
        <v>141025301</v>
      </c>
      <c r="B77" s="41" t="s">
        <v>7665</v>
      </c>
      <c r="C77" s="1355">
        <v>0</v>
      </c>
      <c r="D77" s="1355">
        <v>0</v>
      </c>
      <c r="E77" s="1355">
        <v>0</v>
      </c>
      <c r="F77" s="1355">
        <v>0</v>
      </c>
      <c r="G77" s="41" t="str">
        <f t="shared" si="3"/>
        <v>14102</v>
      </c>
      <c r="H77" s="1356">
        <f t="shared" si="2"/>
        <v>0</v>
      </c>
    </row>
    <row r="78" spans="1:8" x14ac:dyDescent="0.25">
      <c r="A78" s="1354">
        <v>141025313</v>
      </c>
      <c r="B78" s="41" t="s">
        <v>7666</v>
      </c>
      <c r="C78" s="1355">
        <v>0</v>
      </c>
      <c r="D78" s="1355">
        <v>0</v>
      </c>
      <c r="E78" s="1355">
        <v>0</v>
      </c>
      <c r="F78" s="1355">
        <v>0</v>
      </c>
      <c r="G78" s="41" t="str">
        <f t="shared" si="3"/>
        <v>14102</v>
      </c>
      <c r="H78" s="1356">
        <f t="shared" si="2"/>
        <v>0</v>
      </c>
    </row>
    <row r="79" spans="1:8" x14ac:dyDescent="0.25">
      <c r="A79" s="1354">
        <v>141025314</v>
      </c>
      <c r="B79" s="41" t="s">
        <v>7667</v>
      </c>
      <c r="C79" s="1355">
        <v>0</v>
      </c>
      <c r="D79" s="1355">
        <v>0</v>
      </c>
      <c r="E79" s="1355">
        <v>0</v>
      </c>
      <c r="F79" s="1355">
        <v>0</v>
      </c>
      <c r="G79" s="41" t="str">
        <f t="shared" si="3"/>
        <v>14102</v>
      </c>
      <c r="H79" s="1356">
        <f t="shared" si="2"/>
        <v>0</v>
      </c>
    </row>
    <row r="80" spans="1:8" x14ac:dyDescent="0.25">
      <c r="A80" s="1354">
        <v>141025323</v>
      </c>
      <c r="B80" s="41" t="s">
        <v>7668</v>
      </c>
      <c r="C80" s="1355">
        <v>0</v>
      </c>
      <c r="D80" s="1355">
        <v>20.54</v>
      </c>
      <c r="E80" s="1355">
        <v>0</v>
      </c>
      <c r="F80" s="1355">
        <v>50</v>
      </c>
      <c r="G80" s="41" t="str">
        <f t="shared" si="3"/>
        <v>14102</v>
      </c>
      <c r="H80" s="1356">
        <f t="shared" si="2"/>
        <v>17.634999999999998</v>
      </c>
    </row>
    <row r="81" spans="1:8" x14ac:dyDescent="0.25">
      <c r="A81" s="1354">
        <v>141025324</v>
      </c>
      <c r="B81" s="41" t="s">
        <v>7669</v>
      </c>
      <c r="C81" s="1355">
        <v>0</v>
      </c>
      <c r="D81" s="1355">
        <v>0</v>
      </c>
      <c r="E81" s="1355">
        <v>0</v>
      </c>
      <c r="F81" s="1355">
        <v>0</v>
      </c>
      <c r="G81" s="41" t="str">
        <f t="shared" si="3"/>
        <v>14102</v>
      </c>
      <c r="H81" s="1356">
        <f t="shared" si="2"/>
        <v>0</v>
      </c>
    </row>
    <row r="82" spans="1:8" x14ac:dyDescent="0.25">
      <c r="A82" s="1354">
        <v>141025325</v>
      </c>
      <c r="B82" s="41" t="s">
        <v>7670</v>
      </c>
      <c r="C82" s="1355">
        <v>0</v>
      </c>
      <c r="D82" s="1355">
        <v>3000</v>
      </c>
      <c r="E82" s="1355">
        <v>-80</v>
      </c>
      <c r="F82" s="1355">
        <v>3000</v>
      </c>
      <c r="G82" s="41" t="str">
        <f t="shared" si="3"/>
        <v>14102</v>
      </c>
      <c r="H82" s="1356">
        <f t="shared" si="2"/>
        <v>1480</v>
      </c>
    </row>
    <row r="83" spans="1:8" x14ac:dyDescent="0.25">
      <c r="A83" s="1354">
        <v>141029051</v>
      </c>
      <c r="B83" s="41" t="s">
        <v>7671</v>
      </c>
      <c r="C83" s="1355">
        <v>0</v>
      </c>
      <c r="D83" s="1355">
        <v>0</v>
      </c>
      <c r="E83" s="1355">
        <v>0</v>
      </c>
      <c r="F83" s="1355">
        <v>0</v>
      </c>
      <c r="G83" s="41" t="str">
        <f t="shared" si="3"/>
        <v>14102</v>
      </c>
      <c r="H83" s="1356">
        <f t="shared" si="2"/>
        <v>0</v>
      </c>
    </row>
    <row r="84" spans="1:8" x14ac:dyDescent="0.25">
      <c r="A84" s="1354">
        <v>141029057</v>
      </c>
      <c r="B84" s="41" t="s">
        <v>7672</v>
      </c>
      <c r="C84" s="1355">
        <v>0</v>
      </c>
      <c r="D84" s="1355">
        <v>0</v>
      </c>
      <c r="E84" s="1355">
        <v>0</v>
      </c>
      <c r="F84" s="1355">
        <v>0</v>
      </c>
      <c r="G84" s="41" t="str">
        <f t="shared" si="3"/>
        <v>14102</v>
      </c>
      <c r="H84" s="1356">
        <f t="shared" si="2"/>
        <v>0</v>
      </c>
    </row>
    <row r="85" spans="1:8" x14ac:dyDescent="0.25">
      <c r="A85" s="1354">
        <v>141029112</v>
      </c>
      <c r="B85" s="41" t="s">
        <v>7673</v>
      </c>
      <c r="C85" s="1355">
        <v>0</v>
      </c>
      <c r="D85" s="1355">
        <v>0</v>
      </c>
      <c r="E85" s="1355">
        <v>0</v>
      </c>
      <c r="F85" s="1355">
        <v>0</v>
      </c>
      <c r="G85" s="41" t="str">
        <f t="shared" si="3"/>
        <v>14102</v>
      </c>
      <c r="H85" s="1356">
        <f t="shared" si="2"/>
        <v>0</v>
      </c>
    </row>
    <row r="86" spans="1:8" x14ac:dyDescent="0.25">
      <c r="A86" s="1354">
        <v>141029640</v>
      </c>
      <c r="B86" s="41" t="s">
        <v>7665</v>
      </c>
      <c r="C86" s="1355">
        <v>0</v>
      </c>
      <c r="D86" s="1355">
        <v>0</v>
      </c>
      <c r="E86" s="1355">
        <v>0</v>
      </c>
      <c r="F86" s="1355">
        <v>0</v>
      </c>
      <c r="G86" s="41" t="str">
        <f t="shared" si="3"/>
        <v>14102</v>
      </c>
      <c r="H86" s="1356">
        <f t="shared" si="2"/>
        <v>0</v>
      </c>
    </row>
    <row r="87" spans="1:8" x14ac:dyDescent="0.25">
      <c r="A87" s="1354">
        <v>141029805</v>
      </c>
      <c r="B87" s="41" t="s">
        <v>7674</v>
      </c>
      <c r="C87" s="1355">
        <v>0</v>
      </c>
      <c r="D87" s="1355">
        <v>0</v>
      </c>
      <c r="E87" s="1355">
        <v>0</v>
      </c>
      <c r="F87" s="1355">
        <v>0</v>
      </c>
      <c r="G87" s="41" t="str">
        <f t="shared" si="3"/>
        <v>14102</v>
      </c>
      <c r="H87" s="1356">
        <f t="shared" si="2"/>
        <v>0</v>
      </c>
    </row>
    <row r="88" spans="1:8" x14ac:dyDescent="0.25">
      <c r="A88" s="1354">
        <v>141032900</v>
      </c>
      <c r="B88" s="41" t="s">
        <v>6432</v>
      </c>
      <c r="C88" s="1355">
        <v>54637</v>
      </c>
      <c r="D88" s="1355">
        <v>46875</v>
      </c>
      <c r="E88" s="1355">
        <v>80500</v>
      </c>
      <c r="F88" s="1355">
        <v>82049</v>
      </c>
      <c r="G88" s="41" t="str">
        <f t="shared" si="3"/>
        <v>14103</v>
      </c>
      <c r="H88" s="1356">
        <f t="shared" si="2"/>
        <v>66015.25</v>
      </c>
    </row>
    <row r="89" spans="1:8" x14ac:dyDescent="0.25">
      <c r="A89" s="1354">
        <v>141032904</v>
      </c>
      <c r="B89" s="41" t="s">
        <v>7675</v>
      </c>
      <c r="C89" s="1355">
        <v>1428.75</v>
      </c>
      <c r="D89" s="1355">
        <v>200</v>
      </c>
      <c r="E89" s="1355">
        <v>0</v>
      </c>
      <c r="F89" s="1355">
        <v>0</v>
      </c>
      <c r="G89" s="41" t="str">
        <f t="shared" si="3"/>
        <v>14103</v>
      </c>
      <c r="H89" s="1356">
        <f t="shared" si="2"/>
        <v>407.1875</v>
      </c>
    </row>
    <row r="90" spans="1:8" x14ac:dyDescent="0.25">
      <c r="A90" s="1354">
        <v>141032921</v>
      </c>
      <c r="B90" s="41" t="s">
        <v>6434</v>
      </c>
      <c r="C90" s="1355">
        <v>1825</v>
      </c>
      <c r="D90" s="1355">
        <v>825.65</v>
      </c>
      <c r="E90" s="1355">
        <v>495</v>
      </c>
      <c r="F90" s="1355">
        <v>2500</v>
      </c>
      <c r="G90" s="41" t="str">
        <f t="shared" si="3"/>
        <v>14103</v>
      </c>
      <c r="H90" s="1356">
        <f t="shared" si="2"/>
        <v>1411.4124999999999</v>
      </c>
    </row>
    <row r="91" spans="1:8" x14ac:dyDescent="0.25">
      <c r="A91" s="1354">
        <v>141034610</v>
      </c>
      <c r="B91" s="41" t="s">
        <v>7676</v>
      </c>
      <c r="C91" s="1355">
        <v>0</v>
      </c>
      <c r="D91" s="1355">
        <v>0</v>
      </c>
      <c r="E91" s="1355">
        <v>2730.04</v>
      </c>
      <c r="F91" s="1355">
        <v>2670.99</v>
      </c>
      <c r="G91" s="41" t="str">
        <f t="shared" si="3"/>
        <v>14103</v>
      </c>
      <c r="H91" s="1356">
        <f t="shared" si="2"/>
        <v>1350.2574999999999</v>
      </c>
    </row>
    <row r="92" spans="1:8" x14ac:dyDescent="0.25">
      <c r="A92" s="1354">
        <v>141034622</v>
      </c>
      <c r="B92" s="41" t="s">
        <v>7677</v>
      </c>
      <c r="C92" s="1355">
        <v>0</v>
      </c>
      <c r="D92" s="1355">
        <v>0</v>
      </c>
      <c r="E92" s="1355">
        <v>0</v>
      </c>
      <c r="F92" s="1355">
        <v>0</v>
      </c>
      <c r="G92" s="41" t="str">
        <f t="shared" si="3"/>
        <v>14103</v>
      </c>
      <c r="H92" s="1356">
        <f t="shared" si="2"/>
        <v>0</v>
      </c>
    </row>
    <row r="93" spans="1:8" x14ac:dyDescent="0.25">
      <c r="A93" s="1354">
        <v>141035142</v>
      </c>
      <c r="B93" s="41" t="s">
        <v>7678</v>
      </c>
      <c r="C93" s="1355">
        <v>3267</v>
      </c>
      <c r="D93" s="1355">
        <v>5316.3</v>
      </c>
      <c r="E93" s="1355">
        <v>4078.3</v>
      </c>
      <c r="F93" s="1355">
        <v>5030</v>
      </c>
      <c r="G93" s="41" t="str">
        <f t="shared" si="3"/>
        <v>14103</v>
      </c>
      <c r="H93" s="1356">
        <f t="shared" si="2"/>
        <v>4422.8999999999996</v>
      </c>
    </row>
    <row r="94" spans="1:8" x14ac:dyDescent="0.25">
      <c r="A94" s="1354">
        <v>141035143</v>
      </c>
      <c r="B94" s="41" t="s">
        <v>7679</v>
      </c>
      <c r="C94" s="1355">
        <v>700</v>
      </c>
      <c r="D94" s="1355">
        <v>4211.5200000000004</v>
      </c>
      <c r="E94" s="1355">
        <v>1777.4</v>
      </c>
      <c r="F94" s="1355">
        <v>1487</v>
      </c>
      <c r="G94" s="41" t="str">
        <f t="shared" si="3"/>
        <v>14103</v>
      </c>
      <c r="H94" s="1356">
        <f t="shared" si="2"/>
        <v>2043.98</v>
      </c>
    </row>
    <row r="95" spans="1:8" x14ac:dyDescent="0.25">
      <c r="A95" s="1354">
        <v>141035144</v>
      </c>
      <c r="B95" s="41" t="s">
        <v>6436</v>
      </c>
      <c r="C95" s="1355">
        <v>1124</v>
      </c>
      <c r="D95" s="1355">
        <v>4077.74</v>
      </c>
      <c r="E95" s="1355">
        <v>3173</v>
      </c>
      <c r="F95" s="1355">
        <v>14112.5</v>
      </c>
      <c r="G95" s="41" t="str">
        <f t="shared" si="3"/>
        <v>14103</v>
      </c>
      <c r="H95" s="1356">
        <f t="shared" si="2"/>
        <v>5621.8099999999995</v>
      </c>
    </row>
    <row r="96" spans="1:8" x14ac:dyDescent="0.25">
      <c r="A96" s="1354">
        <v>141039053</v>
      </c>
      <c r="B96" s="41" t="s">
        <v>7680</v>
      </c>
      <c r="C96" s="1355">
        <v>0</v>
      </c>
      <c r="D96" s="1355">
        <v>-3000</v>
      </c>
      <c r="E96" s="1355">
        <v>-3000</v>
      </c>
      <c r="F96" s="1355">
        <v>-3000</v>
      </c>
      <c r="G96" s="41" t="str">
        <f t="shared" si="3"/>
        <v>14103</v>
      </c>
      <c r="H96" s="1356">
        <f t="shared" si="2"/>
        <v>-2250</v>
      </c>
    </row>
    <row r="97" spans="1:8" x14ac:dyDescent="0.25">
      <c r="A97" s="1354">
        <v>141040100</v>
      </c>
      <c r="B97" s="41" t="s">
        <v>6440</v>
      </c>
      <c r="C97" s="1355">
        <v>126440.08</v>
      </c>
      <c r="D97" s="1355">
        <v>102073.99</v>
      </c>
      <c r="E97" s="1355">
        <v>64265.46</v>
      </c>
      <c r="F97" s="1355">
        <v>49974.01</v>
      </c>
      <c r="G97" s="41" t="str">
        <f t="shared" si="3"/>
        <v>14104</v>
      </c>
      <c r="H97" s="1356">
        <f t="shared" si="2"/>
        <v>85688.385000000009</v>
      </c>
    </row>
    <row r="98" spans="1:8" x14ac:dyDescent="0.25">
      <c r="A98" s="1354">
        <v>141040101</v>
      </c>
      <c r="B98" s="41" t="s">
        <v>7681</v>
      </c>
      <c r="C98" s="1355">
        <v>2477.8000000000002</v>
      </c>
      <c r="D98" s="1355">
        <v>0</v>
      </c>
      <c r="E98" s="1355">
        <v>317</v>
      </c>
      <c r="F98" s="1355">
        <v>364</v>
      </c>
      <c r="G98" s="41" t="str">
        <f t="shared" si="3"/>
        <v>14104</v>
      </c>
      <c r="H98" s="1356">
        <f t="shared" si="2"/>
        <v>789.7</v>
      </c>
    </row>
    <row r="99" spans="1:8" x14ac:dyDescent="0.25">
      <c r="A99" s="1354">
        <v>141040102</v>
      </c>
      <c r="B99" s="41" t="s">
        <v>7682</v>
      </c>
      <c r="C99" s="1355">
        <v>0</v>
      </c>
      <c r="D99" s="1355">
        <v>3968.76</v>
      </c>
      <c r="E99" s="1355">
        <v>2400</v>
      </c>
      <c r="F99" s="1355">
        <v>2638.2</v>
      </c>
      <c r="G99" s="41" t="str">
        <f t="shared" si="3"/>
        <v>14104</v>
      </c>
      <c r="H99" s="1356">
        <f t="shared" si="2"/>
        <v>2251.7399999999998</v>
      </c>
    </row>
    <row r="100" spans="1:8" x14ac:dyDescent="0.25">
      <c r="A100" s="1354">
        <v>141040103</v>
      </c>
      <c r="B100" s="41" t="s">
        <v>7683</v>
      </c>
      <c r="C100" s="1355">
        <v>0</v>
      </c>
      <c r="D100" s="1355">
        <v>0</v>
      </c>
      <c r="E100" s="1355">
        <v>0</v>
      </c>
      <c r="F100" s="1355">
        <v>0</v>
      </c>
      <c r="G100" s="41" t="str">
        <f t="shared" si="3"/>
        <v>14104</v>
      </c>
      <c r="H100" s="1356">
        <f t="shared" si="2"/>
        <v>0</v>
      </c>
    </row>
    <row r="101" spans="1:8" x14ac:dyDescent="0.25">
      <c r="A101" s="1354">
        <v>141040110</v>
      </c>
      <c r="B101" s="41" t="s">
        <v>7684</v>
      </c>
      <c r="C101" s="1355">
        <v>0</v>
      </c>
      <c r="D101" s="1355">
        <v>0</v>
      </c>
      <c r="E101" s="1355">
        <v>0</v>
      </c>
      <c r="F101" s="1355">
        <v>0</v>
      </c>
      <c r="G101" s="41" t="str">
        <f t="shared" si="3"/>
        <v>14104</v>
      </c>
      <c r="H101" s="1356">
        <f t="shared" si="2"/>
        <v>0</v>
      </c>
    </row>
    <row r="102" spans="1:8" x14ac:dyDescent="0.25">
      <c r="A102" s="1354">
        <v>141040120</v>
      </c>
      <c r="B102" s="41" t="s">
        <v>7685</v>
      </c>
      <c r="C102" s="1355">
        <v>10889.22</v>
      </c>
      <c r="D102" s="1355">
        <v>6720.76</v>
      </c>
      <c r="E102" s="1355">
        <v>5270.8</v>
      </c>
      <c r="F102" s="1355">
        <v>-707.94</v>
      </c>
      <c r="G102" s="41" t="str">
        <f t="shared" si="3"/>
        <v>14104</v>
      </c>
      <c r="H102" s="1356">
        <f t="shared" si="2"/>
        <v>5543.21</v>
      </c>
    </row>
    <row r="103" spans="1:8" x14ac:dyDescent="0.25">
      <c r="A103" s="1354">
        <v>141040150</v>
      </c>
      <c r="B103" s="41" t="s">
        <v>7686</v>
      </c>
      <c r="C103" s="1355">
        <v>0</v>
      </c>
      <c r="D103" s="1355">
        <v>0</v>
      </c>
      <c r="E103" s="1355">
        <v>0</v>
      </c>
      <c r="F103" s="1355">
        <v>0</v>
      </c>
      <c r="G103" s="41" t="str">
        <f t="shared" si="3"/>
        <v>14104</v>
      </c>
      <c r="H103" s="1356">
        <f t="shared" si="2"/>
        <v>0</v>
      </c>
    </row>
    <row r="104" spans="1:8" x14ac:dyDescent="0.25">
      <c r="A104" s="1354">
        <v>141040400</v>
      </c>
      <c r="B104" s="41" t="s">
        <v>7687</v>
      </c>
      <c r="C104" s="1355">
        <v>0</v>
      </c>
      <c r="D104" s="1355">
        <v>0</v>
      </c>
      <c r="E104" s="1355">
        <v>0</v>
      </c>
      <c r="F104" s="1355">
        <v>0</v>
      </c>
      <c r="G104" s="41" t="str">
        <f t="shared" si="3"/>
        <v>14104</v>
      </c>
      <c r="H104" s="1356">
        <f t="shared" si="2"/>
        <v>0</v>
      </c>
    </row>
    <row r="105" spans="1:8" x14ac:dyDescent="0.25">
      <c r="A105" s="1354">
        <v>141040730</v>
      </c>
      <c r="B105" s="41" t="s">
        <v>7688</v>
      </c>
      <c r="C105" s="1355">
        <v>0</v>
      </c>
      <c r="D105" s="1355">
        <v>0</v>
      </c>
      <c r="E105" s="1355">
        <v>0</v>
      </c>
      <c r="F105" s="1355">
        <v>0</v>
      </c>
      <c r="G105" s="41" t="str">
        <f t="shared" si="3"/>
        <v>14104</v>
      </c>
      <c r="H105" s="1356">
        <f t="shared" si="2"/>
        <v>0</v>
      </c>
    </row>
    <row r="106" spans="1:8" x14ac:dyDescent="0.25">
      <c r="A106" s="1354">
        <v>141040800</v>
      </c>
      <c r="B106" s="41" t="s">
        <v>7689</v>
      </c>
      <c r="C106" s="1355">
        <v>0</v>
      </c>
      <c r="D106" s="1355">
        <v>0</v>
      </c>
      <c r="E106" s="1355">
        <v>0</v>
      </c>
      <c r="F106" s="1355">
        <v>0</v>
      </c>
      <c r="G106" s="41" t="str">
        <f t="shared" si="3"/>
        <v>14104</v>
      </c>
      <c r="H106" s="1356">
        <f t="shared" si="2"/>
        <v>0</v>
      </c>
    </row>
    <row r="107" spans="1:8" x14ac:dyDescent="0.25">
      <c r="A107" s="1354">
        <v>141040930</v>
      </c>
      <c r="B107" s="41" t="s">
        <v>6442</v>
      </c>
      <c r="C107" s="1355">
        <v>786.69</v>
      </c>
      <c r="D107" s="1355">
        <v>1262.94</v>
      </c>
      <c r="E107" s="1355">
        <v>263.60000000000002</v>
      </c>
      <c r="F107" s="1355">
        <v>479.74</v>
      </c>
      <c r="G107" s="41" t="str">
        <f t="shared" si="3"/>
        <v>14104</v>
      </c>
      <c r="H107" s="1356">
        <f t="shared" si="2"/>
        <v>698.24250000000006</v>
      </c>
    </row>
    <row r="108" spans="1:8" x14ac:dyDescent="0.25">
      <c r="A108" s="1354">
        <v>141040975</v>
      </c>
      <c r="B108" s="41" t="s">
        <v>7690</v>
      </c>
      <c r="C108" s="1355">
        <v>0</v>
      </c>
      <c r="D108" s="1355">
        <v>0</v>
      </c>
      <c r="E108" s="1355">
        <v>0</v>
      </c>
      <c r="F108" s="1355">
        <v>0</v>
      </c>
      <c r="G108" s="41" t="str">
        <f t="shared" si="3"/>
        <v>14104</v>
      </c>
      <c r="H108" s="1356">
        <f t="shared" si="2"/>
        <v>0</v>
      </c>
    </row>
    <row r="109" spans="1:8" x14ac:dyDescent="0.25">
      <c r="A109" s="1354">
        <v>141041400</v>
      </c>
      <c r="B109" s="41" t="s">
        <v>7691</v>
      </c>
      <c r="C109" s="1355">
        <v>0</v>
      </c>
      <c r="D109" s="1355">
        <v>0</v>
      </c>
      <c r="E109" s="1355">
        <v>0</v>
      </c>
      <c r="F109" s="1355">
        <v>0</v>
      </c>
      <c r="G109" s="41" t="str">
        <f t="shared" si="3"/>
        <v>14104</v>
      </c>
      <c r="H109" s="1356">
        <f t="shared" si="2"/>
        <v>0</v>
      </c>
    </row>
    <row r="110" spans="1:8" x14ac:dyDescent="0.25">
      <c r="A110" s="1354">
        <v>141041401</v>
      </c>
      <c r="B110" s="41" t="s">
        <v>7692</v>
      </c>
      <c r="C110" s="1355">
        <v>0</v>
      </c>
      <c r="D110" s="1355">
        <v>0</v>
      </c>
      <c r="E110" s="1355">
        <v>0</v>
      </c>
      <c r="F110" s="1355">
        <v>0</v>
      </c>
      <c r="G110" s="41" t="str">
        <f t="shared" si="3"/>
        <v>14104</v>
      </c>
      <c r="H110" s="1356">
        <f t="shared" si="2"/>
        <v>0</v>
      </c>
    </row>
    <row r="111" spans="1:8" x14ac:dyDescent="0.25">
      <c r="A111" s="1354">
        <v>141041620</v>
      </c>
      <c r="B111" s="41" t="s">
        <v>7693</v>
      </c>
      <c r="C111" s="1355">
        <v>0</v>
      </c>
      <c r="D111" s="1355">
        <v>0</v>
      </c>
      <c r="E111" s="1355">
        <v>0</v>
      </c>
      <c r="F111" s="1355">
        <v>0</v>
      </c>
      <c r="G111" s="41" t="str">
        <f t="shared" si="3"/>
        <v>14104</v>
      </c>
      <c r="H111" s="1356">
        <f t="shared" si="2"/>
        <v>0</v>
      </c>
    </row>
    <row r="112" spans="1:8" x14ac:dyDescent="0.25">
      <c r="A112" s="1354">
        <v>141042000</v>
      </c>
      <c r="B112" s="41" t="s">
        <v>7694</v>
      </c>
      <c r="C112" s="1355">
        <v>0</v>
      </c>
      <c r="D112" s="1355">
        <v>0</v>
      </c>
      <c r="E112" s="1355">
        <v>0</v>
      </c>
      <c r="F112" s="1355">
        <v>0</v>
      </c>
      <c r="G112" s="41" t="str">
        <f t="shared" si="3"/>
        <v>14104</v>
      </c>
      <c r="H112" s="1356">
        <f t="shared" si="2"/>
        <v>0</v>
      </c>
    </row>
    <row r="113" spans="1:8" x14ac:dyDescent="0.25">
      <c r="A113" s="1354">
        <v>141042022</v>
      </c>
      <c r="B113" s="41" t="s">
        <v>7695</v>
      </c>
      <c r="C113" s="1355">
        <v>0</v>
      </c>
      <c r="D113" s="1355">
        <v>0</v>
      </c>
      <c r="E113" s="1355">
        <v>0</v>
      </c>
      <c r="F113" s="1355">
        <v>0</v>
      </c>
      <c r="G113" s="41" t="str">
        <f t="shared" si="3"/>
        <v>14104</v>
      </c>
      <c r="H113" s="1356">
        <f t="shared" si="2"/>
        <v>0</v>
      </c>
    </row>
    <row r="114" spans="1:8" x14ac:dyDescent="0.25">
      <c r="A114" s="1354">
        <v>141042428</v>
      </c>
      <c r="B114" s="41" t="s">
        <v>7696</v>
      </c>
      <c r="C114" s="1355">
        <v>0</v>
      </c>
      <c r="D114" s="1355">
        <v>0</v>
      </c>
      <c r="E114" s="1355">
        <v>0</v>
      </c>
      <c r="F114" s="1355">
        <v>0</v>
      </c>
      <c r="G114" s="41" t="str">
        <f t="shared" si="3"/>
        <v>14104</v>
      </c>
      <c r="H114" s="1356">
        <f t="shared" si="2"/>
        <v>0</v>
      </c>
    </row>
    <row r="115" spans="1:8" x14ac:dyDescent="0.25">
      <c r="A115" s="1354">
        <v>141042429</v>
      </c>
      <c r="B115" s="41" t="s">
        <v>7697</v>
      </c>
      <c r="C115" s="1355">
        <v>0</v>
      </c>
      <c r="D115" s="1355">
        <v>0</v>
      </c>
      <c r="E115" s="1355">
        <v>0</v>
      </c>
      <c r="F115" s="1355">
        <v>0</v>
      </c>
      <c r="G115" s="41" t="str">
        <f t="shared" si="3"/>
        <v>14104</v>
      </c>
      <c r="H115" s="1356">
        <f t="shared" si="2"/>
        <v>0</v>
      </c>
    </row>
    <row r="116" spans="1:8" x14ac:dyDescent="0.25">
      <c r="A116" s="1354">
        <v>141042500</v>
      </c>
      <c r="B116" s="41" t="s">
        <v>6444</v>
      </c>
      <c r="C116" s="1355">
        <v>0</v>
      </c>
      <c r="D116" s="1355">
        <v>201.25</v>
      </c>
      <c r="E116" s="1355">
        <v>109.72</v>
      </c>
      <c r="F116" s="1355">
        <v>76.61</v>
      </c>
      <c r="G116" s="41" t="str">
        <f t="shared" si="3"/>
        <v>14104</v>
      </c>
      <c r="H116" s="1356">
        <f t="shared" si="2"/>
        <v>96.89500000000001</v>
      </c>
    </row>
    <row r="117" spans="1:8" x14ac:dyDescent="0.25">
      <c r="A117" s="1354">
        <v>141042504</v>
      </c>
      <c r="B117" s="41" t="s">
        <v>7698</v>
      </c>
      <c r="C117" s="1355">
        <v>0</v>
      </c>
      <c r="D117" s="1355">
        <v>0</v>
      </c>
      <c r="E117" s="1355">
        <v>0</v>
      </c>
      <c r="F117" s="1355">
        <v>0</v>
      </c>
      <c r="G117" s="41" t="str">
        <f t="shared" si="3"/>
        <v>14104</v>
      </c>
      <c r="H117" s="1356">
        <f t="shared" si="2"/>
        <v>0</v>
      </c>
    </row>
    <row r="118" spans="1:8" x14ac:dyDescent="0.25">
      <c r="A118" s="1354">
        <v>141042510</v>
      </c>
      <c r="B118" s="41" t="s">
        <v>7699</v>
      </c>
      <c r="C118" s="1355">
        <v>0</v>
      </c>
      <c r="D118" s="1355">
        <v>973.59</v>
      </c>
      <c r="E118" s="1355">
        <v>915.15</v>
      </c>
      <c r="F118" s="1355">
        <v>630.64</v>
      </c>
      <c r="G118" s="41" t="str">
        <f t="shared" si="3"/>
        <v>14104</v>
      </c>
      <c r="H118" s="1356">
        <f t="shared" si="2"/>
        <v>629.84500000000003</v>
      </c>
    </row>
    <row r="119" spans="1:8" x14ac:dyDescent="0.25">
      <c r="A119" s="1354">
        <v>141042524</v>
      </c>
      <c r="B119" s="41" t="s">
        <v>7700</v>
      </c>
      <c r="C119" s="1355">
        <v>0</v>
      </c>
      <c r="D119" s="1355">
        <v>0</v>
      </c>
      <c r="E119" s="1355">
        <v>0</v>
      </c>
      <c r="F119" s="1355">
        <v>0</v>
      </c>
      <c r="G119" s="41" t="str">
        <f t="shared" si="3"/>
        <v>14104</v>
      </c>
      <c r="H119" s="1356">
        <f t="shared" si="2"/>
        <v>0</v>
      </c>
    </row>
    <row r="120" spans="1:8" x14ac:dyDescent="0.25">
      <c r="A120" s="1354">
        <v>141042701</v>
      </c>
      <c r="B120" s="41" t="s">
        <v>7701</v>
      </c>
      <c r="C120" s="1355">
        <v>0</v>
      </c>
      <c r="D120" s="1355">
        <v>0</v>
      </c>
      <c r="E120" s="1355">
        <v>0</v>
      </c>
      <c r="F120" s="1355">
        <v>0</v>
      </c>
      <c r="G120" s="41" t="str">
        <f t="shared" si="3"/>
        <v>14104</v>
      </c>
      <c r="H120" s="1356">
        <f t="shared" si="2"/>
        <v>0</v>
      </c>
    </row>
    <row r="121" spans="1:8" x14ac:dyDescent="0.25">
      <c r="A121" s="1354">
        <v>141042703</v>
      </c>
      <c r="B121" s="41" t="s">
        <v>7702</v>
      </c>
      <c r="C121" s="1355">
        <v>0</v>
      </c>
      <c r="D121" s="1355">
        <v>0</v>
      </c>
      <c r="E121" s="1355">
        <v>0</v>
      </c>
      <c r="F121" s="1355">
        <v>0</v>
      </c>
      <c r="G121" s="41" t="str">
        <f t="shared" si="3"/>
        <v>14104</v>
      </c>
      <c r="H121" s="1356">
        <f t="shared" si="2"/>
        <v>0</v>
      </c>
    </row>
    <row r="122" spans="1:8" x14ac:dyDescent="0.25">
      <c r="A122" s="1354">
        <v>141042706</v>
      </c>
      <c r="B122" s="41" t="s">
        <v>7703</v>
      </c>
      <c r="C122" s="1355">
        <v>0</v>
      </c>
      <c r="D122" s="1355">
        <v>389.64</v>
      </c>
      <c r="E122" s="1355">
        <v>237.1</v>
      </c>
      <c r="F122" s="1355">
        <v>370.92</v>
      </c>
      <c r="G122" s="41" t="str">
        <f t="shared" si="3"/>
        <v>14104</v>
      </c>
      <c r="H122" s="1356">
        <f t="shared" si="2"/>
        <v>249.41500000000002</v>
      </c>
    </row>
    <row r="123" spans="1:8" x14ac:dyDescent="0.25">
      <c r="A123" s="1354">
        <v>141042801</v>
      </c>
      <c r="B123" s="41" t="s">
        <v>7704</v>
      </c>
      <c r="C123" s="1355">
        <v>0</v>
      </c>
      <c r="D123" s="1355">
        <v>0</v>
      </c>
      <c r="E123" s="1355">
        <v>0</v>
      </c>
      <c r="F123" s="1355">
        <v>0</v>
      </c>
      <c r="G123" s="41" t="str">
        <f t="shared" si="3"/>
        <v>14104</v>
      </c>
      <c r="H123" s="1356">
        <f t="shared" si="2"/>
        <v>0</v>
      </c>
    </row>
    <row r="124" spans="1:8" x14ac:dyDescent="0.25">
      <c r="A124" s="1354">
        <v>141044600</v>
      </c>
      <c r="B124" s="41" t="s">
        <v>7705</v>
      </c>
      <c r="C124" s="1355">
        <v>0</v>
      </c>
      <c r="D124" s="1355">
        <v>0</v>
      </c>
      <c r="E124" s="1355">
        <v>0</v>
      </c>
      <c r="F124" s="1355">
        <v>0</v>
      </c>
      <c r="G124" s="41" t="str">
        <f t="shared" si="3"/>
        <v>14104</v>
      </c>
      <c r="H124" s="1356">
        <f t="shared" si="2"/>
        <v>0</v>
      </c>
    </row>
    <row r="125" spans="1:8" x14ac:dyDescent="0.25">
      <c r="A125" s="1354">
        <v>141044610</v>
      </c>
      <c r="B125" s="41" t="s">
        <v>7706</v>
      </c>
      <c r="C125" s="1355">
        <v>0</v>
      </c>
      <c r="D125" s="1355">
        <v>0</v>
      </c>
      <c r="E125" s="1355">
        <v>5261.44</v>
      </c>
      <c r="F125" s="1355">
        <v>5300.54</v>
      </c>
      <c r="G125" s="41" t="str">
        <f t="shared" si="3"/>
        <v>14104</v>
      </c>
      <c r="H125" s="1356">
        <f t="shared" si="2"/>
        <v>2640.4949999999999</v>
      </c>
    </row>
    <row r="126" spans="1:8" x14ac:dyDescent="0.25">
      <c r="A126" s="1354">
        <v>141044611</v>
      </c>
      <c r="B126" s="41" t="s">
        <v>7707</v>
      </c>
      <c r="C126" s="1355">
        <v>0</v>
      </c>
      <c r="D126" s="1355">
        <v>0</v>
      </c>
      <c r="E126" s="1355">
        <v>0</v>
      </c>
      <c r="F126" s="1355">
        <v>0</v>
      </c>
      <c r="G126" s="41" t="str">
        <f t="shared" si="3"/>
        <v>14104</v>
      </c>
      <c r="H126" s="1356">
        <f t="shared" si="2"/>
        <v>0</v>
      </c>
    </row>
    <row r="127" spans="1:8" x14ac:dyDescent="0.25">
      <c r="A127" s="1354">
        <v>141044612</v>
      </c>
      <c r="B127" s="41" t="s">
        <v>7708</v>
      </c>
      <c r="C127" s="1355">
        <v>0</v>
      </c>
      <c r="D127" s="1355">
        <v>0</v>
      </c>
      <c r="E127" s="1355">
        <v>0</v>
      </c>
      <c r="F127" s="1355">
        <v>0</v>
      </c>
      <c r="G127" s="41" t="str">
        <f t="shared" si="3"/>
        <v>14104</v>
      </c>
      <c r="H127" s="1356">
        <f t="shared" si="2"/>
        <v>0</v>
      </c>
    </row>
    <row r="128" spans="1:8" x14ac:dyDescent="0.25">
      <c r="A128" s="1354">
        <v>141044618</v>
      </c>
      <c r="B128" s="41" t="s">
        <v>7709</v>
      </c>
      <c r="C128" s="1355">
        <v>0</v>
      </c>
      <c r="D128" s="1355">
        <v>245.86</v>
      </c>
      <c r="E128" s="1355">
        <v>1.32</v>
      </c>
      <c r="F128" s="1355">
        <v>3.45</v>
      </c>
      <c r="G128" s="41" t="str">
        <f t="shared" si="3"/>
        <v>14104</v>
      </c>
      <c r="H128" s="1356">
        <f t="shared" si="2"/>
        <v>62.657499999999999</v>
      </c>
    </row>
    <row r="129" spans="1:8" x14ac:dyDescent="0.25">
      <c r="A129" s="1354">
        <v>141044619</v>
      </c>
      <c r="B129" s="41" t="s">
        <v>7710</v>
      </c>
      <c r="C129" s="1355">
        <v>0</v>
      </c>
      <c r="D129" s="1355">
        <v>71.849999999999994</v>
      </c>
      <c r="E129" s="1355">
        <v>53.11</v>
      </c>
      <c r="F129" s="1355">
        <v>0</v>
      </c>
      <c r="G129" s="41" t="str">
        <f t="shared" si="3"/>
        <v>14104</v>
      </c>
      <c r="H129" s="1356">
        <f t="shared" ref="H129:H192" si="4">SUM(C129:F129)/4</f>
        <v>31.24</v>
      </c>
    </row>
    <row r="130" spans="1:8" x14ac:dyDescent="0.25">
      <c r="A130" s="1354">
        <v>141045302</v>
      </c>
      <c r="B130" s="41" t="s">
        <v>7711</v>
      </c>
      <c r="C130" s="1355">
        <v>0</v>
      </c>
      <c r="D130" s="1355">
        <v>0</v>
      </c>
      <c r="E130" s="1355">
        <v>0</v>
      </c>
      <c r="F130" s="1355">
        <v>0</v>
      </c>
      <c r="G130" s="41" t="str">
        <f t="shared" si="3"/>
        <v>14104</v>
      </c>
      <c r="H130" s="1356">
        <f t="shared" si="4"/>
        <v>0</v>
      </c>
    </row>
    <row r="131" spans="1:8" x14ac:dyDescent="0.25">
      <c r="A131" s="1354">
        <v>141045540</v>
      </c>
      <c r="B131" s="41" t="s">
        <v>7712</v>
      </c>
      <c r="C131" s="1355">
        <v>0</v>
      </c>
      <c r="D131" s="1355">
        <v>0</v>
      </c>
      <c r="E131" s="1355">
        <v>0</v>
      </c>
      <c r="F131" s="1355">
        <v>0</v>
      </c>
      <c r="G131" s="41" t="str">
        <f t="shared" si="3"/>
        <v>14104</v>
      </c>
      <c r="H131" s="1356">
        <f t="shared" si="4"/>
        <v>0</v>
      </c>
    </row>
    <row r="132" spans="1:8" x14ac:dyDescent="0.25">
      <c r="A132" s="1354">
        <v>141045542</v>
      </c>
      <c r="B132" s="41" t="s">
        <v>7713</v>
      </c>
      <c r="C132" s="1355">
        <v>0</v>
      </c>
      <c r="D132" s="1355">
        <v>0</v>
      </c>
      <c r="E132" s="1355">
        <v>0</v>
      </c>
      <c r="F132" s="1355">
        <v>0</v>
      </c>
      <c r="G132" s="41" t="str">
        <f t="shared" si="3"/>
        <v>14104</v>
      </c>
      <c r="H132" s="1356">
        <f t="shared" si="4"/>
        <v>0</v>
      </c>
    </row>
    <row r="133" spans="1:8" x14ac:dyDescent="0.25">
      <c r="A133" s="1354">
        <v>141045545</v>
      </c>
      <c r="B133" s="41" t="s">
        <v>7714</v>
      </c>
      <c r="C133" s="1355">
        <v>0</v>
      </c>
      <c r="D133" s="1355">
        <v>0</v>
      </c>
      <c r="E133" s="1355">
        <v>0</v>
      </c>
      <c r="F133" s="1355">
        <v>0</v>
      </c>
      <c r="G133" s="41" t="str">
        <f t="shared" si="3"/>
        <v>14104</v>
      </c>
      <c r="H133" s="1356">
        <f t="shared" si="4"/>
        <v>0</v>
      </c>
    </row>
    <row r="134" spans="1:8" x14ac:dyDescent="0.25">
      <c r="A134" s="1354">
        <v>141045546</v>
      </c>
      <c r="B134" s="41" t="s">
        <v>7715</v>
      </c>
      <c r="C134" s="1355">
        <v>0</v>
      </c>
      <c r="D134" s="1355">
        <v>0</v>
      </c>
      <c r="E134" s="1355">
        <v>0</v>
      </c>
      <c r="F134" s="1355">
        <v>0</v>
      </c>
      <c r="G134" s="41" t="str">
        <f t="shared" si="3"/>
        <v>14104</v>
      </c>
      <c r="H134" s="1356">
        <f t="shared" si="4"/>
        <v>0</v>
      </c>
    </row>
    <row r="135" spans="1:8" x14ac:dyDescent="0.25">
      <c r="A135" s="1354">
        <v>141045547</v>
      </c>
      <c r="B135" s="41" t="s">
        <v>7716</v>
      </c>
      <c r="C135" s="1355">
        <v>0</v>
      </c>
      <c r="D135" s="1355">
        <v>0</v>
      </c>
      <c r="E135" s="1355">
        <v>0</v>
      </c>
      <c r="F135" s="1355">
        <v>0</v>
      </c>
      <c r="G135" s="41" t="str">
        <f t="shared" si="3"/>
        <v>14104</v>
      </c>
      <c r="H135" s="1356">
        <f t="shared" si="4"/>
        <v>0</v>
      </c>
    </row>
    <row r="136" spans="1:8" x14ac:dyDescent="0.25">
      <c r="A136" s="1354">
        <v>141045549</v>
      </c>
      <c r="B136" s="41" t="s">
        <v>7717</v>
      </c>
      <c r="C136" s="1355">
        <v>0</v>
      </c>
      <c r="D136" s="1355">
        <v>0</v>
      </c>
      <c r="E136" s="1355">
        <v>0</v>
      </c>
      <c r="F136" s="1355">
        <v>0</v>
      </c>
      <c r="G136" s="41" t="str">
        <f t="shared" si="3"/>
        <v>14104</v>
      </c>
      <c r="H136" s="1356">
        <f t="shared" si="4"/>
        <v>0</v>
      </c>
    </row>
    <row r="137" spans="1:8" x14ac:dyDescent="0.25">
      <c r="A137" s="1354">
        <v>141045550</v>
      </c>
      <c r="B137" s="41" t="s">
        <v>7718</v>
      </c>
      <c r="C137" s="1355">
        <v>0</v>
      </c>
      <c r="D137" s="1355">
        <v>0</v>
      </c>
      <c r="E137" s="1355">
        <v>0</v>
      </c>
      <c r="F137" s="1355">
        <v>0</v>
      </c>
      <c r="G137" s="41" t="str">
        <f t="shared" ref="G137:G200" si="5">LEFT(A137,5)</f>
        <v>14104</v>
      </c>
      <c r="H137" s="1356">
        <f t="shared" si="4"/>
        <v>0</v>
      </c>
    </row>
    <row r="138" spans="1:8" x14ac:dyDescent="0.25">
      <c r="A138" s="1354">
        <v>141045551</v>
      </c>
      <c r="B138" s="41" t="s">
        <v>7719</v>
      </c>
      <c r="C138" s="1355">
        <v>0</v>
      </c>
      <c r="D138" s="1355">
        <v>0</v>
      </c>
      <c r="E138" s="1355">
        <v>0</v>
      </c>
      <c r="F138" s="1355">
        <v>0</v>
      </c>
      <c r="G138" s="41" t="str">
        <f t="shared" si="5"/>
        <v>14104</v>
      </c>
      <c r="H138" s="1356">
        <f t="shared" si="4"/>
        <v>0</v>
      </c>
    </row>
    <row r="139" spans="1:8" x14ac:dyDescent="0.25">
      <c r="A139" s="1354">
        <v>141045552</v>
      </c>
      <c r="B139" s="41" t="s">
        <v>7720</v>
      </c>
      <c r="C139" s="1355">
        <v>0</v>
      </c>
      <c r="D139" s="1355">
        <v>0</v>
      </c>
      <c r="E139" s="1355">
        <v>0</v>
      </c>
      <c r="F139" s="1355">
        <v>0</v>
      </c>
      <c r="G139" s="41" t="str">
        <f t="shared" si="5"/>
        <v>14104</v>
      </c>
      <c r="H139" s="1356">
        <f t="shared" si="4"/>
        <v>0</v>
      </c>
    </row>
    <row r="140" spans="1:8" x14ac:dyDescent="0.25">
      <c r="A140" s="1354">
        <v>141045553</v>
      </c>
      <c r="B140" s="41" t="s">
        <v>7721</v>
      </c>
      <c r="C140" s="1355">
        <v>0</v>
      </c>
      <c r="D140" s="1355">
        <v>0</v>
      </c>
      <c r="E140" s="1355">
        <v>0</v>
      </c>
      <c r="F140" s="1355">
        <v>0</v>
      </c>
      <c r="G140" s="41" t="str">
        <f t="shared" si="5"/>
        <v>14104</v>
      </c>
      <c r="H140" s="1356">
        <f t="shared" si="4"/>
        <v>0</v>
      </c>
    </row>
    <row r="141" spans="1:8" x14ac:dyDescent="0.25">
      <c r="A141" s="1354">
        <v>141045554</v>
      </c>
      <c r="B141" s="41" t="s">
        <v>7722</v>
      </c>
      <c r="C141" s="1355">
        <v>0</v>
      </c>
      <c r="D141" s="1355">
        <v>0</v>
      </c>
      <c r="E141" s="1355">
        <v>0</v>
      </c>
      <c r="F141" s="1355">
        <v>0</v>
      </c>
      <c r="G141" s="41" t="str">
        <f t="shared" si="5"/>
        <v>14104</v>
      </c>
      <c r="H141" s="1356">
        <f t="shared" si="4"/>
        <v>0</v>
      </c>
    </row>
    <row r="142" spans="1:8" x14ac:dyDescent="0.25">
      <c r="A142" s="1354">
        <v>141045556</v>
      </c>
      <c r="B142" s="41" t="s">
        <v>7723</v>
      </c>
      <c r="C142" s="1355">
        <v>0</v>
      </c>
      <c r="D142" s="1355">
        <v>0</v>
      </c>
      <c r="E142" s="1355">
        <v>0</v>
      </c>
      <c r="F142" s="1355">
        <v>0</v>
      </c>
      <c r="G142" s="41" t="str">
        <f t="shared" si="5"/>
        <v>14104</v>
      </c>
      <c r="H142" s="1356">
        <f t="shared" si="4"/>
        <v>0</v>
      </c>
    </row>
    <row r="143" spans="1:8" x14ac:dyDescent="0.25">
      <c r="A143" s="1354">
        <v>141045562</v>
      </c>
      <c r="B143" s="41" t="s">
        <v>7724</v>
      </c>
      <c r="C143" s="1355">
        <v>0</v>
      </c>
      <c r="D143" s="1355">
        <v>0</v>
      </c>
      <c r="E143" s="1355">
        <v>0</v>
      </c>
      <c r="F143" s="1355">
        <v>0</v>
      </c>
      <c r="G143" s="41" t="str">
        <f t="shared" si="5"/>
        <v>14104</v>
      </c>
      <c r="H143" s="1356">
        <f t="shared" si="4"/>
        <v>0</v>
      </c>
    </row>
    <row r="144" spans="1:8" x14ac:dyDescent="0.25">
      <c r="A144" s="1354">
        <v>141045563</v>
      </c>
      <c r="B144" s="41" t="s">
        <v>7725</v>
      </c>
      <c r="C144" s="1355">
        <v>300</v>
      </c>
      <c r="D144" s="1355">
        <v>0</v>
      </c>
      <c r="E144" s="1355">
        <v>360</v>
      </c>
      <c r="F144" s="1355">
        <v>230</v>
      </c>
      <c r="G144" s="41" t="str">
        <f t="shared" si="5"/>
        <v>14104</v>
      </c>
      <c r="H144" s="1356">
        <f t="shared" si="4"/>
        <v>222.5</v>
      </c>
    </row>
    <row r="145" spans="1:8" x14ac:dyDescent="0.25">
      <c r="A145" s="1354">
        <v>141045564</v>
      </c>
      <c r="B145" s="41" t="s">
        <v>7726</v>
      </c>
      <c r="C145" s="1355">
        <v>4233.43</v>
      </c>
      <c r="D145" s="1355">
        <v>6242</v>
      </c>
      <c r="E145" s="1355">
        <v>6201</v>
      </c>
      <c r="F145" s="1355">
        <v>4100</v>
      </c>
      <c r="G145" s="41" t="str">
        <f t="shared" si="5"/>
        <v>14104</v>
      </c>
      <c r="H145" s="1356">
        <f t="shared" si="4"/>
        <v>5194.1075000000001</v>
      </c>
    </row>
    <row r="146" spans="1:8" x14ac:dyDescent="0.25">
      <c r="A146" s="1354">
        <v>141045565</v>
      </c>
      <c r="B146" s="41" t="s">
        <v>7727</v>
      </c>
      <c r="C146" s="1355">
        <v>0</v>
      </c>
      <c r="D146" s="1355">
        <v>0</v>
      </c>
      <c r="E146" s="1355">
        <v>0</v>
      </c>
      <c r="F146" s="1355">
        <v>0</v>
      </c>
      <c r="G146" s="41" t="str">
        <f t="shared" si="5"/>
        <v>14104</v>
      </c>
      <c r="H146" s="1356">
        <f t="shared" si="4"/>
        <v>0</v>
      </c>
    </row>
    <row r="147" spans="1:8" x14ac:dyDescent="0.25">
      <c r="A147" s="1354">
        <v>141045568</v>
      </c>
      <c r="B147" s="41" t="s">
        <v>7728</v>
      </c>
      <c r="C147" s="1355">
        <v>0</v>
      </c>
      <c r="D147" s="1355">
        <v>0</v>
      </c>
      <c r="E147" s="1355">
        <v>-875</v>
      </c>
      <c r="F147" s="1355">
        <v>1405</v>
      </c>
      <c r="G147" s="41" t="str">
        <f t="shared" si="5"/>
        <v>14104</v>
      </c>
      <c r="H147" s="1356">
        <f t="shared" si="4"/>
        <v>132.5</v>
      </c>
    </row>
    <row r="148" spans="1:8" x14ac:dyDescent="0.25">
      <c r="A148" s="1354">
        <v>141045571</v>
      </c>
      <c r="B148" s="41" t="s">
        <v>7729</v>
      </c>
      <c r="C148" s="1355">
        <v>0</v>
      </c>
      <c r="D148" s="1355">
        <v>0</v>
      </c>
      <c r="E148" s="1355">
        <v>0</v>
      </c>
      <c r="F148" s="1355">
        <v>0</v>
      </c>
      <c r="G148" s="41" t="str">
        <f t="shared" si="5"/>
        <v>14104</v>
      </c>
      <c r="H148" s="1356">
        <f t="shared" si="4"/>
        <v>0</v>
      </c>
    </row>
    <row r="149" spans="1:8" x14ac:dyDescent="0.25">
      <c r="A149" s="1354">
        <v>141045574</v>
      </c>
      <c r="B149" s="41" t="s">
        <v>7730</v>
      </c>
      <c r="C149" s="1355">
        <v>0</v>
      </c>
      <c r="D149" s="1355">
        <v>5000</v>
      </c>
      <c r="E149" s="1355">
        <v>5000</v>
      </c>
      <c r="F149" s="1355">
        <v>5000</v>
      </c>
      <c r="G149" s="41" t="str">
        <f t="shared" si="5"/>
        <v>14104</v>
      </c>
      <c r="H149" s="1356">
        <f t="shared" si="4"/>
        <v>3750</v>
      </c>
    </row>
    <row r="150" spans="1:8" x14ac:dyDescent="0.25">
      <c r="A150" s="1354">
        <v>141045575</v>
      </c>
      <c r="B150" s="41" t="s">
        <v>7731</v>
      </c>
      <c r="C150" s="1355">
        <v>133</v>
      </c>
      <c r="D150" s="1355">
        <v>634.62</v>
      </c>
      <c r="E150" s="1355">
        <v>700</v>
      </c>
      <c r="F150" s="1355">
        <v>700</v>
      </c>
      <c r="G150" s="41" t="str">
        <f t="shared" si="5"/>
        <v>14104</v>
      </c>
      <c r="H150" s="1356">
        <f t="shared" si="4"/>
        <v>541.90499999999997</v>
      </c>
    </row>
    <row r="151" spans="1:8" x14ac:dyDescent="0.25">
      <c r="A151" s="1354">
        <v>141045576</v>
      </c>
      <c r="B151" s="41" t="s">
        <v>7732</v>
      </c>
      <c r="C151" s="1355">
        <v>0</v>
      </c>
      <c r="D151" s="1355">
        <v>0</v>
      </c>
      <c r="E151" s="1355">
        <v>0</v>
      </c>
      <c r="F151" s="1355">
        <v>0</v>
      </c>
      <c r="G151" s="41" t="str">
        <f t="shared" si="5"/>
        <v>14104</v>
      </c>
      <c r="H151" s="1356">
        <f t="shared" si="4"/>
        <v>0</v>
      </c>
    </row>
    <row r="152" spans="1:8" x14ac:dyDescent="0.25">
      <c r="A152" s="1354">
        <v>141046010</v>
      </c>
      <c r="B152" s="41" t="s">
        <v>7733</v>
      </c>
      <c r="C152" s="1355">
        <v>0</v>
      </c>
      <c r="D152" s="1355">
        <v>0</v>
      </c>
      <c r="E152" s="1355">
        <v>0</v>
      </c>
      <c r="F152" s="1355">
        <v>0</v>
      </c>
      <c r="G152" s="41" t="str">
        <f t="shared" si="5"/>
        <v>14104</v>
      </c>
      <c r="H152" s="1356">
        <f t="shared" si="4"/>
        <v>0</v>
      </c>
    </row>
    <row r="153" spans="1:8" x14ac:dyDescent="0.25">
      <c r="A153" s="1354">
        <v>141049051</v>
      </c>
      <c r="B153" s="41" t="s">
        <v>7734</v>
      </c>
      <c r="C153" s="1355">
        <v>0</v>
      </c>
      <c r="D153" s="1355">
        <v>0</v>
      </c>
      <c r="E153" s="1355">
        <v>0</v>
      </c>
      <c r="F153" s="1355">
        <v>0</v>
      </c>
      <c r="G153" s="41" t="str">
        <f t="shared" si="5"/>
        <v>14104</v>
      </c>
      <c r="H153" s="1356">
        <f t="shared" si="4"/>
        <v>0</v>
      </c>
    </row>
    <row r="154" spans="1:8" x14ac:dyDescent="0.25">
      <c r="A154" s="1354">
        <v>141049056</v>
      </c>
      <c r="B154" s="41" t="s">
        <v>7735</v>
      </c>
      <c r="C154" s="1355">
        <v>0</v>
      </c>
      <c r="D154" s="1355">
        <v>0</v>
      </c>
      <c r="E154" s="1355">
        <v>0</v>
      </c>
      <c r="F154" s="1355">
        <v>0</v>
      </c>
      <c r="G154" s="41" t="str">
        <f t="shared" si="5"/>
        <v>14104</v>
      </c>
      <c r="H154" s="1356">
        <f t="shared" si="4"/>
        <v>0</v>
      </c>
    </row>
    <row r="155" spans="1:8" x14ac:dyDescent="0.25">
      <c r="A155" s="1354">
        <v>141049200</v>
      </c>
      <c r="B155" s="41" t="s">
        <v>7736</v>
      </c>
      <c r="C155" s="1355">
        <v>0</v>
      </c>
      <c r="D155" s="1355">
        <v>0</v>
      </c>
      <c r="E155" s="1355">
        <v>0</v>
      </c>
      <c r="F155" s="1355">
        <v>0</v>
      </c>
      <c r="G155" s="41" t="str">
        <f t="shared" si="5"/>
        <v>14104</v>
      </c>
      <c r="H155" s="1356">
        <f t="shared" si="4"/>
        <v>0</v>
      </c>
    </row>
    <row r="156" spans="1:8" x14ac:dyDescent="0.25">
      <c r="A156" s="1354">
        <v>141049201</v>
      </c>
      <c r="B156" s="41" t="s">
        <v>7737</v>
      </c>
      <c r="C156" s="1355">
        <v>0</v>
      </c>
      <c r="D156" s="1355">
        <v>0</v>
      </c>
      <c r="E156" s="1355">
        <v>0</v>
      </c>
      <c r="F156" s="1355">
        <v>0</v>
      </c>
      <c r="G156" s="41" t="str">
        <f t="shared" si="5"/>
        <v>14104</v>
      </c>
      <c r="H156" s="1356">
        <f t="shared" si="4"/>
        <v>0</v>
      </c>
    </row>
    <row r="157" spans="1:8" x14ac:dyDescent="0.25">
      <c r="A157" s="1354">
        <v>141049550</v>
      </c>
      <c r="B157" s="41" t="s">
        <v>7721</v>
      </c>
      <c r="C157" s="1355">
        <v>0</v>
      </c>
      <c r="D157" s="1355">
        <v>0</v>
      </c>
      <c r="E157" s="1355">
        <v>0</v>
      </c>
      <c r="F157" s="1355">
        <v>0</v>
      </c>
      <c r="G157" s="41" t="str">
        <f t="shared" si="5"/>
        <v>14104</v>
      </c>
      <c r="H157" s="1356">
        <f t="shared" si="4"/>
        <v>0</v>
      </c>
    </row>
    <row r="158" spans="1:8" x14ac:dyDescent="0.25">
      <c r="A158" s="1354">
        <v>141049601</v>
      </c>
      <c r="B158" s="41" t="s">
        <v>7738</v>
      </c>
      <c r="C158" s="1355">
        <v>-50</v>
      </c>
      <c r="D158" s="1355">
        <v>-50</v>
      </c>
      <c r="E158" s="1355">
        <v>-40.5</v>
      </c>
      <c r="F158" s="1355">
        <v>-31</v>
      </c>
      <c r="G158" s="41" t="str">
        <f t="shared" si="5"/>
        <v>14104</v>
      </c>
      <c r="H158" s="1356">
        <f t="shared" si="4"/>
        <v>-42.875</v>
      </c>
    </row>
    <row r="159" spans="1:8" x14ac:dyDescent="0.25">
      <c r="A159" s="1354">
        <v>141049641</v>
      </c>
      <c r="B159" s="41" t="s">
        <v>7739</v>
      </c>
      <c r="C159" s="1355">
        <v>0</v>
      </c>
      <c r="D159" s="1355">
        <v>0</v>
      </c>
      <c r="E159" s="1355">
        <v>0</v>
      </c>
      <c r="F159" s="1355">
        <v>0</v>
      </c>
      <c r="G159" s="41" t="str">
        <f t="shared" si="5"/>
        <v>14104</v>
      </c>
      <c r="H159" s="1356">
        <f t="shared" si="4"/>
        <v>0</v>
      </c>
    </row>
    <row r="160" spans="1:8" x14ac:dyDescent="0.25">
      <c r="A160" s="1354">
        <v>141049805</v>
      </c>
      <c r="B160" s="41" t="s">
        <v>7740</v>
      </c>
      <c r="C160" s="1355">
        <v>0</v>
      </c>
      <c r="D160" s="1355">
        <v>0</v>
      </c>
      <c r="E160" s="1355">
        <v>0</v>
      </c>
      <c r="F160" s="1355">
        <v>0</v>
      </c>
      <c r="G160" s="41" t="str">
        <f t="shared" si="5"/>
        <v>14104</v>
      </c>
      <c r="H160" s="1356">
        <f t="shared" si="4"/>
        <v>0</v>
      </c>
    </row>
    <row r="161" spans="1:8" x14ac:dyDescent="0.25">
      <c r="A161" s="1354">
        <v>141049850</v>
      </c>
      <c r="B161" s="41" t="s">
        <v>7741</v>
      </c>
      <c r="C161" s="1355">
        <v>0</v>
      </c>
      <c r="D161" s="1355">
        <v>0</v>
      </c>
      <c r="E161" s="1355">
        <v>0</v>
      </c>
      <c r="F161" s="1355">
        <v>0</v>
      </c>
      <c r="G161" s="41" t="str">
        <f t="shared" si="5"/>
        <v>14104</v>
      </c>
      <c r="H161" s="1356">
        <f t="shared" si="4"/>
        <v>0</v>
      </c>
    </row>
    <row r="162" spans="1:8" x14ac:dyDescent="0.25">
      <c r="A162" s="1354">
        <v>141062524</v>
      </c>
      <c r="B162" s="41" t="s">
        <v>7742</v>
      </c>
      <c r="C162" s="1355">
        <v>42.5</v>
      </c>
      <c r="D162" s="1355">
        <v>45</v>
      </c>
      <c r="E162" s="1355">
        <v>108.03</v>
      </c>
      <c r="F162" s="1355">
        <v>102.73</v>
      </c>
      <c r="G162" s="41" t="str">
        <f t="shared" si="5"/>
        <v>14106</v>
      </c>
      <c r="H162" s="1356">
        <f t="shared" si="4"/>
        <v>74.564999999999998</v>
      </c>
    </row>
    <row r="163" spans="1:8" x14ac:dyDescent="0.25">
      <c r="A163" s="1354">
        <v>141062900</v>
      </c>
      <c r="B163" s="41" t="s">
        <v>7743</v>
      </c>
      <c r="C163" s="1355">
        <v>0</v>
      </c>
      <c r="D163" s="1355">
        <v>0</v>
      </c>
      <c r="E163" s="1355">
        <v>0</v>
      </c>
      <c r="F163" s="1355">
        <v>0</v>
      </c>
      <c r="G163" s="41" t="str">
        <f t="shared" si="5"/>
        <v>14106</v>
      </c>
      <c r="H163" s="1356">
        <f t="shared" si="4"/>
        <v>0</v>
      </c>
    </row>
    <row r="164" spans="1:8" x14ac:dyDescent="0.25">
      <c r="A164" s="1354">
        <v>141062920</v>
      </c>
      <c r="B164" s="41" t="s">
        <v>7744</v>
      </c>
      <c r="C164" s="1355">
        <v>0</v>
      </c>
      <c r="D164" s="1355">
        <v>0</v>
      </c>
      <c r="E164" s="1355">
        <v>0</v>
      </c>
      <c r="F164" s="1355">
        <v>0</v>
      </c>
      <c r="G164" s="41" t="str">
        <f t="shared" si="5"/>
        <v>14106</v>
      </c>
      <c r="H164" s="1356">
        <f t="shared" si="4"/>
        <v>0</v>
      </c>
    </row>
    <row r="165" spans="1:8" x14ac:dyDescent="0.25">
      <c r="A165" s="1354">
        <v>141064610</v>
      </c>
      <c r="B165" s="41" t="s">
        <v>7745</v>
      </c>
      <c r="C165" s="1355">
        <v>0</v>
      </c>
      <c r="D165" s="1355">
        <v>0</v>
      </c>
      <c r="E165" s="1355">
        <v>811.17</v>
      </c>
      <c r="F165" s="1355">
        <v>789.44</v>
      </c>
      <c r="G165" s="41" t="str">
        <f t="shared" si="5"/>
        <v>14106</v>
      </c>
      <c r="H165" s="1356">
        <f t="shared" si="4"/>
        <v>400.15250000000003</v>
      </c>
    </row>
    <row r="166" spans="1:8" x14ac:dyDescent="0.25">
      <c r="A166" s="1354">
        <v>141064611</v>
      </c>
      <c r="B166" s="41" t="s">
        <v>7746</v>
      </c>
      <c r="C166" s="1355">
        <v>0</v>
      </c>
      <c r="D166" s="1355">
        <v>0</v>
      </c>
      <c r="E166" s="1355">
        <v>0</v>
      </c>
      <c r="F166" s="1355">
        <v>0</v>
      </c>
      <c r="G166" s="41" t="str">
        <f t="shared" si="5"/>
        <v>14106</v>
      </c>
      <c r="H166" s="1356">
        <f t="shared" si="4"/>
        <v>0</v>
      </c>
    </row>
    <row r="167" spans="1:8" x14ac:dyDescent="0.25">
      <c r="A167" s="1354">
        <v>141065307</v>
      </c>
      <c r="B167" s="41" t="s">
        <v>7747</v>
      </c>
      <c r="C167" s="1355">
        <v>0</v>
      </c>
      <c r="D167" s="1355">
        <v>0</v>
      </c>
      <c r="E167" s="1355">
        <v>0</v>
      </c>
      <c r="F167" s="1355">
        <v>0</v>
      </c>
      <c r="G167" s="41" t="str">
        <f t="shared" si="5"/>
        <v>14106</v>
      </c>
      <c r="H167" s="1356">
        <f t="shared" si="4"/>
        <v>0</v>
      </c>
    </row>
    <row r="168" spans="1:8" x14ac:dyDescent="0.25">
      <c r="A168" s="1354">
        <v>141065310</v>
      </c>
      <c r="B168" s="41" t="s">
        <v>7748</v>
      </c>
      <c r="C168" s="1355">
        <v>0</v>
      </c>
      <c r="D168" s="1355">
        <v>0</v>
      </c>
      <c r="E168" s="1355">
        <v>0</v>
      </c>
      <c r="F168" s="1355">
        <v>0</v>
      </c>
      <c r="G168" s="41" t="str">
        <f t="shared" si="5"/>
        <v>14106</v>
      </c>
      <c r="H168" s="1356">
        <f t="shared" si="4"/>
        <v>0</v>
      </c>
    </row>
    <row r="169" spans="1:8" x14ac:dyDescent="0.25">
      <c r="A169" s="1354">
        <v>141065337</v>
      </c>
      <c r="B169" s="41" t="s">
        <v>7749</v>
      </c>
      <c r="C169" s="1355">
        <v>0</v>
      </c>
      <c r="D169" s="1355">
        <v>0</v>
      </c>
      <c r="E169" s="1355">
        <v>0</v>
      </c>
      <c r="F169" s="1355">
        <v>0</v>
      </c>
      <c r="G169" s="41" t="str">
        <f t="shared" si="5"/>
        <v>14106</v>
      </c>
      <c r="H169" s="1356">
        <f t="shared" si="4"/>
        <v>0</v>
      </c>
    </row>
    <row r="170" spans="1:8" x14ac:dyDescent="0.25">
      <c r="A170" s="1354">
        <v>141065338</v>
      </c>
      <c r="B170" s="41" t="s">
        <v>7750</v>
      </c>
      <c r="C170" s="1355">
        <v>0</v>
      </c>
      <c r="D170" s="1355">
        <v>0</v>
      </c>
      <c r="E170" s="1355">
        <v>37.94</v>
      </c>
      <c r="F170" s="1355">
        <v>25.25</v>
      </c>
      <c r="G170" s="41" t="str">
        <f t="shared" si="5"/>
        <v>14106</v>
      </c>
      <c r="H170" s="1356">
        <f t="shared" si="4"/>
        <v>15.797499999999999</v>
      </c>
    </row>
    <row r="171" spans="1:8" x14ac:dyDescent="0.25">
      <c r="A171" s="1354">
        <v>141066014</v>
      </c>
      <c r="B171" s="41" t="s">
        <v>7751</v>
      </c>
      <c r="C171" s="1355">
        <v>0</v>
      </c>
      <c r="D171" s="1355">
        <v>0</v>
      </c>
      <c r="E171" s="1355">
        <v>0</v>
      </c>
      <c r="F171" s="1355">
        <v>0</v>
      </c>
      <c r="G171" s="41" t="str">
        <f t="shared" si="5"/>
        <v>14106</v>
      </c>
      <c r="H171" s="1356">
        <f t="shared" si="4"/>
        <v>0</v>
      </c>
    </row>
    <row r="172" spans="1:8" x14ac:dyDescent="0.25">
      <c r="A172" s="1354">
        <v>200071400</v>
      </c>
      <c r="B172" s="41" t="s">
        <v>6639</v>
      </c>
      <c r="C172" s="1355">
        <v>2904.58</v>
      </c>
      <c r="D172" s="1355">
        <v>1881.64</v>
      </c>
      <c r="E172" s="1355">
        <v>2149.84</v>
      </c>
      <c r="F172" s="1355">
        <v>-1333.16</v>
      </c>
      <c r="G172" s="41" t="str">
        <f t="shared" si="5"/>
        <v>20007</v>
      </c>
      <c r="H172" s="1356">
        <f t="shared" si="4"/>
        <v>1400.7250000000001</v>
      </c>
    </row>
    <row r="173" spans="1:8" x14ac:dyDescent="0.25">
      <c r="A173" s="1354">
        <v>200071401</v>
      </c>
      <c r="B173" s="41" t="s">
        <v>7752</v>
      </c>
      <c r="C173" s="1355">
        <v>0</v>
      </c>
      <c r="D173" s="1355">
        <v>653.9</v>
      </c>
      <c r="E173" s="1355">
        <v>0</v>
      </c>
      <c r="F173" s="1355">
        <v>-335.86</v>
      </c>
      <c r="G173" s="41" t="str">
        <f t="shared" si="5"/>
        <v>20007</v>
      </c>
      <c r="H173" s="1356">
        <f t="shared" si="4"/>
        <v>79.509999999999991</v>
      </c>
    </row>
    <row r="174" spans="1:8" x14ac:dyDescent="0.25">
      <c r="A174" s="1354">
        <v>200071610</v>
      </c>
      <c r="B174" s="41" t="s">
        <v>7753</v>
      </c>
      <c r="C174" s="1355">
        <v>0</v>
      </c>
      <c r="D174" s="1355">
        <v>-599.61</v>
      </c>
      <c r="E174" s="1355">
        <v>-25202.06</v>
      </c>
      <c r="F174" s="1355">
        <v>25801.67</v>
      </c>
      <c r="G174" s="41" t="str">
        <f t="shared" si="5"/>
        <v>20007</v>
      </c>
      <c r="H174" s="1356">
        <f t="shared" si="4"/>
        <v>0</v>
      </c>
    </row>
    <row r="175" spans="1:8" x14ac:dyDescent="0.25">
      <c r="A175" s="1354">
        <v>200071620</v>
      </c>
      <c r="B175" s="41" t="s">
        <v>7754</v>
      </c>
      <c r="C175" s="1355">
        <v>13179.79</v>
      </c>
      <c r="D175" s="1355">
        <v>0</v>
      </c>
      <c r="E175" s="1355">
        <v>0</v>
      </c>
      <c r="F175" s="1355">
        <v>-837.76</v>
      </c>
      <c r="G175" s="41" t="str">
        <f t="shared" si="5"/>
        <v>20007</v>
      </c>
      <c r="H175" s="1356">
        <f t="shared" si="4"/>
        <v>3085.5075000000002</v>
      </c>
    </row>
    <row r="176" spans="1:8" x14ac:dyDescent="0.25">
      <c r="A176" s="1354">
        <v>200072000</v>
      </c>
      <c r="B176" s="41" t="s">
        <v>7755</v>
      </c>
      <c r="C176" s="1355">
        <v>0</v>
      </c>
      <c r="D176" s="1355">
        <v>0</v>
      </c>
      <c r="E176" s="1355">
        <v>246.18</v>
      </c>
      <c r="F176" s="1355">
        <v>0</v>
      </c>
      <c r="G176" s="41" t="str">
        <f t="shared" si="5"/>
        <v>20007</v>
      </c>
      <c r="H176" s="1356">
        <f t="shared" si="4"/>
        <v>61.545000000000002</v>
      </c>
    </row>
    <row r="177" spans="1:8" x14ac:dyDescent="0.25">
      <c r="A177" s="1354">
        <v>200072401</v>
      </c>
      <c r="B177" s="41" t="s">
        <v>6641</v>
      </c>
      <c r="C177" s="1355">
        <v>291000</v>
      </c>
      <c r="D177" s="1355">
        <v>444000</v>
      </c>
      <c r="E177" s="1355">
        <v>-67626.52</v>
      </c>
      <c r="F177" s="1355">
        <v>220354.76</v>
      </c>
      <c r="G177" s="41" t="str">
        <f t="shared" si="5"/>
        <v>20007</v>
      </c>
      <c r="H177" s="1356">
        <f t="shared" si="4"/>
        <v>221932.06</v>
      </c>
    </row>
    <row r="178" spans="1:8" x14ac:dyDescent="0.25">
      <c r="A178" s="1354">
        <v>200072408</v>
      </c>
      <c r="B178" s="41" t="s">
        <v>7756</v>
      </c>
      <c r="C178" s="1355">
        <v>0</v>
      </c>
      <c r="D178" s="1355">
        <v>0</v>
      </c>
      <c r="E178" s="1355">
        <v>0</v>
      </c>
      <c r="F178" s="1355">
        <v>4561.6000000000004</v>
      </c>
      <c r="G178" s="41" t="str">
        <f t="shared" si="5"/>
        <v>20007</v>
      </c>
      <c r="H178" s="1356">
        <f t="shared" si="4"/>
        <v>1140.4000000000001</v>
      </c>
    </row>
    <row r="179" spans="1:8" x14ac:dyDescent="0.25">
      <c r="A179" s="1354">
        <v>200072414</v>
      </c>
      <c r="B179" s="41" t="s">
        <v>7757</v>
      </c>
      <c r="C179" s="1355">
        <v>0</v>
      </c>
      <c r="D179" s="1355">
        <v>11295.68</v>
      </c>
      <c r="E179" s="1355">
        <v>13262.66</v>
      </c>
      <c r="F179" s="1355">
        <v>12091.32</v>
      </c>
      <c r="G179" s="41" t="str">
        <f t="shared" si="5"/>
        <v>20007</v>
      </c>
      <c r="H179" s="1356">
        <f t="shared" si="4"/>
        <v>9162.4150000000009</v>
      </c>
    </row>
    <row r="180" spans="1:8" x14ac:dyDescent="0.25">
      <c r="A180" s="1354">
        <v>200072416</v>
      </c>
      <c r="B180" s="41" t="s">
        <v>7758</v>
      </c>
      <c r="C180" s="1355">
        <v>0</v>
      </c>
      <c r="D180" s="1355">
        <v>0</v>
      </c>
      <c r="E180" s="1355">
        <v>0</v>
      </c>
      <c r="F180" s="1355">
        <v>2400</v>
      </c>
      <c r="G180" s="41" t="str">
        <f t="shared" si="5"/>
        <v>20007</v>
      </c>
      <c r="H180" s="1356">
        <f t="shared" si="4"/>
        <v>600</v>
      </c>
    </row>
    <row r="181" spans="1:8" x14ac:dyDescent="0.25">
      <c r="A181" s="1354">
        <v>200072422</v>
      </c>
      <c r="B181" s="41" t="s">
        <v>7759</v>
      </c>
      <c r="C181" s="1355">
        <v>0</v>
      </c>
      <c r="D181" s="1355">
        <v>0</v>
      </c>
      <c r="E181" s="1355">
        <v>0</v>
      </c>
      <c r="F181" s="1355">
        <v>0</v>
      </c>
      <c r="G181" s="41" t="str">
        <f t="shared" si="5"/>
        <v>20007</v>
      </c>
      <c r="H181" s="1356">
        <f t="shared" si="4"/>
        <v>0</v>
      </c>
    </row>
    <row r="182" spans="1:8" x14ac:dyDescent="0.25">
      <c r="A182" s="1354">
        <v>200072427</v>
      </c>
      <c r="B182" s="41" t="s">
        <v>7760</v>
      </c>
      <c r="C182" s="1355">
        <v>0</v>
      </c>
      <c r="D182" s="1355">
        <v>0</v>
      </c>
      <c r="E182" s="1355">
        <v>0</v>
      </c>
      <c r="F182" s="1355">
        <v>794</v>
      </c>
      <c r="G182" s="41" t="str">
        <f t="shared" si="5"/>
        <v>20007</v>
      </c>
      <c r="H182" s="1356">
        <f t="shared" si="4"/>
        <v>198.5</v>
      </c>
    </row>
    <row r="183" spans="1:8" x14ac:dyDescent="0.25">
      <c r="A183" s="1354">
        <v>200072428</v>
      </c>
      <c r="B183" s="41" t="s">
        <v>7761</v>
      </c>
      <c r="C183" s="1355">
        <v>0</v>
      </c>
      <c r="D183" s="1355">
        <v>0</v>
      </c>
      <c r="E183" s="1355">
        <v>0</v>
      </c>
      <c r="F183" s="1355">
        <v>0</v>
      </c>
      <c r="G183" s="41" t="str">
        <f t="shared" si="5"/>
        <v>20007</v>
      </c>
      <c r="H183" s="1356">
        <f t="shared" si="4"/>
        <v>0</v>
      </c>
    </row>
    <row r="184" spans="1:8" x14ac:dyDescent="0.25">
      <c r="A184" s="1354">
        <v>200072429</v>
      </c>
      <c r="B184" s="41" t="s">
        <v>7762</v>
      </c>
      <c r="C184" s="1355">
        <v>0</v>
      </c>
      <c r="D184" s="1355">
        <v>0</v>
      </c>
      <c r="E184" s="1355">
        <v>0</v>
      </c>
      <c r="F184" s="1355">
        <v>0</v>
      </c>
      <c r="G184" s="41" t="str">
        <f t="shared" si="5"/>
        <v>20007</v>
      </c>
      <c r="H184" s="1356">
        <f t="shared" si="4"/>
        <v>0</v>
      </c>
    </row>
    <row r="185" spans="1:8" x14ac:dyDescent="0.25">
      <c r="A185" s="1354">
        <v>200072440</v>
      </c>
      <c r="B185" s="41" t="s">
        <v>7763</v>
      </c>
      <c r="C185" s="1355">
        <v>0</v>
      </c>
      <c r="D185" s="1355">
        <v>0</v>
      </c>
      <c r="E185" s="1355">
        <v>0</v>
      </c>
      <c r="F185" s="1355">
        <v>0</v>
      </c>
      <c r="G185" s="41" t="str">
        <f t="shared" si="5"/>
        <v>20007</v>
      </c>
      <c r="H185" s="1356">
        <f t="shared" si="4"/>
        <v>0</v>
      </c>
    </row>
    <row r="186" spans="1:8" x14ac:dyDescent="0.25">
      <c r="A186" s="1354">
        <v>200072442</v>
      </c>
      <c r="B186" s="41" t="s">
        <v>7764</v>
      </c>
      <c r="C186" s="1355">
        <v>0</v>
      </c>
      <c r="D186" s="1355">
        <v>0</v>
      </c>
      <c r="E186" s="1355">
        <v>0</v>
      </c>
      <c r="F186" s="1355">
        <v>0</v>
      </c>
      <c r="G186" s="41" t="str">
        <f t="shared" si="5"/>
        <v>20007</v>
      </c>
      <c r="H186" s="1356">
        <f t="shared" si="4"/>
        <v>0</v>
      </c>
    </row>
    <row r="187" spans="1:8" x14ac:dyDescent="0.25">
      <c r="A187" s="1354">
        <v>200072510</v>
      </c>
      <c r="B187" s="41" t="s">
        <v>7765</v>
      </c>
      <c r="C187" s="1355">
        <v>0</v>
      </c>
      <c r="D187" s="1355">
        <v>8169.62</v>
      </c>
      <c r="E187" s="1355">
        <v>10780.35</v>
      </c>
      <c r="F187" s="1355">
        <v>8756.0400000000009</v>
      </c>
      <c r="G187" s="41" t="str">
        <f t="shared" si="5"/>
        <v>20007</v>
      </c>
      <c r="H187" s="1356">
        <f t="shared" si="4"/>
        <v>6926.5025000000005</v>
      </c>
    </row>
    <row r="188" spans="1:8" x14ac:dyDescent="0.25">
      <c r="A188" s="1354">
        <v>200074610</v>
      </c>
      <c r="B188" s="41" t="s">
        <v>7766</v>
      </c>
      <c r="C188" s="1355">
        <v>0</v>
      </c>
      <c r="D188" s="1355">
        <v>0</v>
      </c>
      <c r="E188" s="1355">
        <v>1464.37</v>
      </c>
      <c r="F188" s="1355">
        <v>1463.05</v>
      </c>
      <c r="G188" s="41" t="str">
        <f t="shared" si="5"/>
        <v>20007</v>
      </c>
      <c r="H188" s="1356">
        <f t="shared" si="4"/>
        <v>731.85500000000002</v>
      </c>
    </row>
    <row r="189" spans="1:8" x14ac:dyDescent="0.25">
      <c r="A189" s="1354">
        <v>200074611</v>
      </c>
      <c r="B189" s="41" t="s">
        <v>7767</v>
      </c>
      <c r="C189" s="1355">
        <v>0</v>
      </c>
      <c r="D189" s="1355">
        <v>0</v>
      </c>
      <c r="E189" s="1355">
        <v>0</v>
      </c>
      <c r="F189" s="1355">
        <v>0</v>
      </c>
      <c r="G189" s="41" t="str">
        <f t="shared" si="5"/>
        <v>20007</v>
      </c>
      <c r="H189" s="1356">
        <f t="shared" si="4"/>
        <v>0</v>
      </c>
    </row>
    <row r="190" spans="1:8" x14ac:dyDescent="0.25">
      <c r="A190" s="1354">
        <v>200074622</v>
      </c>
      <c r="B190" s="41" t="s">
        <v>7768</v>
      </c>
      <c r="C190" s="1355">
        <v>0</v>
      </c>
      <c r="D190" s="1355">
        <v>0</v>
      </c>
      <c r="E190" s="1355">
        <v>0</v>
      </c>
      <c r="F190" s="1355">
        <v>0</v>
      </c>
      <c r="G190" s="41" t="str">
        <f t="shared" si="5"/>
        <v>20007</v>
      </c>
      <c r="H190" s="1356">
        <f t="shared" si="4"/>
        <v>0</v>
      </c>
    </row>
    <row r="191" spans="1:8" x14ac:dyDescent="0.25">
      <c r="A191" s="1354">
        <v>200075007</v>
      </c>
      <c r="B191" s="41" t="s">
        <v>7769</v>
      </c>
      <c r="C191" s="1355">
        <v>0</v>
      </c>
      <c r="D191" s="1355">
        <v>0</v>
      </c>
      <c r="E191" s="1355">
        <v>0</v>
      </c>
      <c r="F191" s="1355">
        <v>0</v>
      </c>
      <c r="G191" s="41" t="str">
        <f t="shared" si="5"/>
        <v>20007</v>
      </c>
      <c r="H191" s="1356">
        <f t="shared" si="4"/>
        <v>0</v>
      </c>
    </row>
    <row r="192" spans="1:8" x14ac:dyDescent="0.25">
      <c r="A192" s="1354">
        <v>200075577</v>
      </c>
      <c r="B192" s="41" t="s">
        <v>7770</v>
      </c>
      <c r="C192" s="1355">
        <v>0</v>
      </c>
      <c r="D192" s="1355">
        <v>0</v>
      </c>
      <c r="E192" s="1355">
        <v>0</v>
      </c>
      <c r="F192" s="1355">
        <v>0</v>
      </c>
      <c r="G192" s="41" t="str">
        <f t="shared" si="5"/>
        <v>20007</v>
      </c>
      <c r="H192" s="1356">
        <f t="shared" si="4"/>
        <v>0</v>
      </c>
    </row>
    <row r="193" spans="1:8" x14ac:dyDescent="0.25">
      <c r="A193" s="1354">
        <v>200076009</v>
      </c>
      <c r="B193" s="41" t="s">
        <v>7771</v>
      </c>
      <c r="C193" s="1355">
        <v>0</v>
      </c>
      <c r="D193" s="1355">
        <v>-278414.65999999997</v>
      </c>
      <c r="E193" s="1355">
        <v>-515890.66</v>
      </c>
      <c r="F193" s="1355">
        <v>65000</v>
      </c>
      <c r="G193" s="41" t="str">
        <f t="shared" si="5"/>
        <v>20007</v>
      </c>
      <c r="H193" s="1356">
        <f t="shared" ref="H193:H256" si="6">SUM(C193:F193)/4</f>
        <v>-182326.33</v>
      </c>
    </row>
    <row r="194" spans="1:8" x14ac:dyDescent="0.25">
      <c r="A194" s="1354">
        <v>200076010</v>
      </c>
      <c r="B194" s="41" t="s">
        <v>7772</v>
      </c>
      <c r="C194" s="1355">
        <v>1186.23</v>
      </c>
      <c r="D194" s="1355">
        <v>153012.74</v>
      </c>
      <c r="E194" s="1355">
        <v>132750.51</v>
      </c>
      <c r="F194" s="1355">
        <v>276301.05</v>
      </c>
      <c r="G194" s="41" t="str">
        <f t="shared" si="5"/>
        <v>20007</v>
      </c>
      <c r="H194" s="1356">
        <f t="shared" si="6"/>
        <v>140812.63250000001</v>
      </c>
    </row>
    <row r="195" spans="1:8" x14ac:dyDescent="0.25">
      <c r="A195" s="1354">
        <v>200079053</v>
      </c>
      <c r="B195" s="41" t="s">
        <v>7773</v>
      </c>
      <c r="C195" s="1355">
        <v>0</v>
      </c>
      <c r="D195" s="1355">
        <v>0</v>
      </c>
      <c r="E195" s="1355">
        <v>0</v>
      </c>
      <c r="F195" s="1355">
        <v>0</v>
      </c>
      <c r="G195" s="41" t="str">
        <f t="shared" si="5"/>
        <v>20007</v>
      </c>
      <c r="H195" s="1356">
        <f t="shared" si="6"/>
        <v>0</v>
      </c>
    </row>
    <row r="196" spans="1:8" x14ac:dyDescent="0.25">
      <c r="A196" s="1354">
        <v>200079054</v>
      </c>
      <c r="B196" s="41" t="s">
        <v>6643</v>
      </c>
      <c r="C196" s="1355">
        <v>-721346</v>
      </c>
      <c r="D196" s="1355">
        <v>0</v>
      </c>
      <c r="E196" s="1355">
        <v>0</v>
      </c>
      <c r="F196" s="1355">
        <v>0</v>
      </c>
      <c r="G196" s="41" t="str">
        <f t="shared" si="5"/>
        <v>20007</v>
      </c>
      <c r="H196" s="1356">
        <f t="shared" si="6"/>
        <v>-180336.5</v>
      </c>
    </row>
    <row r="197" spans="1:8" x14ac:dyDescent="0.25">
      <c r="A197" s="1354">
        <v>200079057</v>
      </c>
      <c r="B197" s="41" t="s">
        <v>7774</v>
      </c>
      <c r="C197" s="1355">
        <v>0</v>
      </c>
      <c r="D197" s="1355">
        <v>-664000</v>
      </c>
      <c r="E197" s="1355">
        <v>0</v>
      </c>
      <c r="F197" s="1355">
        <v>0</v>
      </c>
      <c r="G197" s="41" t="str">
        <f t="shared" si="5"/>
        <v>20007</v>
      </c>
      <c r="H197" s="1356">
        <f t="shared" si="6"/>
        <v>-166000</v>
      </c>
    </row>
    <row r="198" spans="1:8" x14ac:dyDescent="0.25">
      <c r="A198" s="1354">
        <v>200079074</v>
      </c>
      <c r="B198" s="41" t="s">
        <v>7775</v>
      </c>
      <c r="C198" s="1355">
        <v>0</v>
      </c>
      <c r="D198" s="1355">
        <v>0</v>
      </c>
      <c r="E198" s="1355">
        <v>0</v>
      </c>
      <c r="F198" s="1355">
        <v>0</v>
      </c>
      <c r="G198" s="41" t="str">
        <f t="shared" si="5"/>
        <v>20007</v>
      </c>
      <c r="H198" s="1356">
        <f t="shared" si="6"/>
        <v>0</v>
      </c>
    </row>
    <row r="199" spans="1:8" x14ac:dyDescent="0.25">
      <c r="A199" s="1354">
        <v>200079081</v>
      </c>
      <c r="B199" s="41" t="s">
        <v>7753</v>
      </c>
      <c r="C199" s="1355">
        <v>0</v>
      </c>
      <c r="D199" s="1355">
        <v>0</v>
      </c>
      <c r="E199" s="1355">
        <v>0</v>
      </c>
      <c r="F199" s="1355">
        <v>0</v>
      </c>
      <c r="G199" s="41" t="str">
        <f t="shared" si="5"/>
        <v>20007</v>
      </c>
      <c r="H199" s="1356">
        <f t="shared" si="6"/>
        <v>0</v>
      </c>
    </row>
    <row r="200" spans="1:8" x14ac:dyDescent="0.25">
      <c r="A200" s="1354">
        <v>200079356</v>
      </c>
      <c r="B200" s="41" t="s">
        <v>7776</v>
      </c>
      <c r="C200" s="1355">
        <v>0</v>
      </c>
      <c r="D200" s="1355">
        <v>0</v>
      </c>
      <c r="E200" s="1355">
        <v>0</v>
      </c>
      <c r="F200" s="1355">
        <v>0</v>
      </c>
      <c r="G200" s="41" t="str">
        <f t="shared" si="5"/>
        <v>20007</v>
      </c>
      <c r="H200" s="1356">
        <f t="shared" si="6"/>
        <v>0</v>
      </c>
    </row>
    <row r="201" spans="1:8" x14ac:dyDescent="0.25">
      <c r="A201" s="1354">
        <v>202020100</v>
      </c>
      <c r="B201" s="41" t="s">
        <v>7777</v>
      </c>
      <c r="C201" s="1355">
        <v>0</v>
      </c>
      <c r="D201" s="1355">
        <v>0</v>
      </c>
      <c r="E201" s="1355">
        <v>0</v>
      </c>
      <c r="F201" s="1355">
        <v>0</v>
      </c>
      <c r="G201" s="41" t="str">
        <f t="shared" ref="G201:G264" si="7">LEFT(A201,5)</f>
        <v>20202</v>
      </c>
      <c r="H201" s="1356">
        <f t="shared" si="6"/>
        <v>0</v>
      </c>
    </row>
    <row r="202" spans="1:8" x14ac:dyDescent="0.25">
      <c r="A202" s="1354">
        <v>202020101</v>
      </c>
      <c r="B202" s="41" t="s">
        <v>7778</v>
      </c>
      <c r="C202" s="1355">
        <v>0</v>
      </c>
      <c r="D202" s="1355">
        <v>0</v>
      </c>
      <c r="E202" s="1355">
        <v>0</v>
      </c>
      <c r="F202" s="1355">
        <v>0</v>
      </c>
      <c r="G202" s="41" t="str">
        <f t="shared" si="7"/>
        <v>20202</v>
      </c>
      <c r="H202" s="1356">
        <f t="shared" si="6"/>
        <v>0</v>
      </c>
    </row>
    <row r="203" spans="1:8" x14ac:dyDescent="0.25">
      <c r="A203" s="1354">
        <v>202020120</v>
      </c>
      <c r="B203" s="41" t="s">
        <v>7779</v>
      </c>
      <c r="C203" s="1355">
        <v>0</v>
      </c>
      <c r="D203" s="1355">
        <v>0</v>
      </c>
      <c r="E203" s="1355">
        <v>0</v>
      </c>
      <c r="F203" s="1355">
        <v>0</v>
      </c>
      <c r="G203" s="41" t="str">
        <f t="shared" si="7"/>
        <v>20202</v>
      </c>
      <c r="H203" s="1356">
        <f t="shared" si="6"/>
        <v>0</v>
      </c>
    </row>
    <row r="204" spans="1:8" x14ac:dyDescent="0.25">
      <c r="A204" s="1354">
        <v>202020150</v>
      </c>
      <c r="B204" s="41" t="s">
        <v>7780</v>
      </c>
      <c r="C204" s="1355">
        <v>0</v>
      </c>
      <c r="D204" s="1355">
        <v>0</v>
      </c>
      <c r="E204" s="1355">
        <v>0</v>
      </c>
      <c r="F204" s="1355">
        <v>0</v>
      </c>
      <c r="G204" s="41" t="str">
        <f t="shared" si="7"/>
        <v>20202</v>
      </c>
      <c r="H204" s="1356">
        <f t="shared" si="6"/>
        <v>0</v>
      </c>
    </row>
    <row r="205" spans="1:8" x14ac:dyDescent="0.25">
      <c r="A205" s="1354">
        <v>202020200</v>
      </c>
      <c r="B205" s="41" t="s">
        <v>7781</v>
      </c>
      <c r="C205" s="1355">
        <v>0</v>
      </c>
      <c r="D205" s="1355">
        <v>0</v>
      </c>
      <c r="E205" s="1355">
        <v>0</v>
      </c>
      <c r="F205" s="1355">
        <v>0</v>
      </c>
      <c r="G205" s="41" t="str">
        <f t="shared" si="7"/>
        <v>20202</v>
      </c>
      <c r="H205" s="1356">
        <f t="shared" si="6"/>
        <v>0</v>
      </c>
    </row>
    <row r="206" spans="1:8" x14ac:dyDescent="0.25">
      <c r="A206" s="1354">
        <v>202020700</v>
      </c>
      <c r="B206" s="41" t="s">
        <v>7782</v>
      </c>
      <c r="C206" s="1355">
        <v>0</v>
      </c>
      <c r="D206" s="1355">
        <v>0</v>
      </c>
      <c r="E206" s="1355">
        <v>0</v>
      </c>
      <c r="F206" s="1355">
        <v>0</v>
      </c>
      <c r="G206" s="41" t="str">
        <f t="shared" si="7"/>
        <v>20202</v>
      </c>
      <c r="H206" s="1356">
        <f t="shared" si="6"/>
        <v>0</v>
      </c>
    </row>
    <row r="207" spans="1:8" x14ac:dyDescent="0.25">
      <c r="A207" s="1354">
        <v>202020730</v>
      </c>
      <c r="B207" s="41" t="s">
        <v>7783</v>
      </c>
      <c r="C207" s="1355">
        <v>0</v>
      </c>
      <c r="D207" s="1355">
        <v>0</v>
      </c>
      <c r="E207" s="1355">
        <v>0</v>
      </c>
      <c r="F207" s="1355">
        <v>0</v>
      </c>
      <c r="G207" s="41" t="str">
        <f t="shared" si="7"/>
        <v>20202</v>
      </c>
      <c r="H207" s="1356">
        <f t="shared" si="6"/>
        <v>0</v>
      </c>
    </row>
    <row r="208" spans="1:8" x14ac:dyDescent="0.25">
      <c r="A208" s="1354">
        <v>202020800</v>
      </c>
      <c r="B208" s="41" t="s">
        <v>7784</v>
      </c>
      <c r="C208" s="1355">
        <v>0</v>
      </c>
      <c r="D208" s="1355">
        <v>0</v>
      </c>
      <c r="E208" s="1355">
        <v>0</v>
      </c>
      <c r="F208" s="1355">
        <v>0</v>
      </c>
      <c r="G208" s="41" t="str">
        <f t="shared" si="7"/>
        <v>20202</v>
      </c>
      <c r="H208" s="1356">
        <f t="shared" si="6"/>
        <v>0</v>
      </c>
    </row>
    <row r="209" spans="1:8" x14ac:dyDescent="0.25">
      <c r="A209" s="1354">
        <v>202020930</v>
      </c>
      <c r="B209" s="41" t="s">
        <v>7785</v>
      </c>
      <c r="C209" s="1355">
        <v>0</v>
      </c>
      <c r="D209" s="1355">
        <v>0</v>
      </c>
      <c r="E209" s="1355">
        <v>0</v>
      </c>
      <c r="F209" s="1355">
        <v>0</v>
      </c>
      <c r="G209" s="41" t="str">
        <f t="shared" si="7"/>
        <v>20202</v>
      </c>
      <c r="H209" s="1356">
        <f t="shared" si="6"/>
        <v>0</v>
      </c>
    </row>
    <row r="210" spans="1:8" x14ac:dyDescent="0.25">
      <c r="A210" s="1354">
        <v>202020975</v>
      </c>
      <c r="B210" s="41" t="s">
        <v>7786</v>
      </c>
      <c r="C210" s="1355">
        <v>0</v>
      </c>
      <c r="D210" s="1355">
        <v>0</v>
      </c>
      <c r="E210" s="1355">
        <v>0</v>
      </c>
      <c r="F210" s="1355">
        <v>0</v>
      </c>
      <c r="G210" s="41" t="str">
        <f t="shared" si="7"/>
        <v>20202</v>
      </c>
      <c r="H210" s="1356">
        <f t="shared" si="6"/>
        <v>0</v>
      </c>
    </row>
    <row r="211" spans="1:8" x14ac:dyDescent="0.25">
      <c r="A211" s="1354">
        <v>202021135</v>
      </c>
      <c r="B211" s="41" t="s">
        <v>7787</v>
      </c>
      <c r="C211" s="1355">
        <v>0</v>
      </c>
      <c r="D211" s="1355">
        <v>0</v>
      </c>
      <c r="E211" s="1355">
        <v>0</v>
      </c>
      <c r="F211" s="1355">
        <v>0</v>
      </c>
      <c r="G211" s="41" t="str">
        <f t="shared" si="7"/>
        <v>20202</v>
      </c>
      <c r="H211" s="1356">
        <f t="shared" si="6"/>
        <v>0</v>
      </c>
    </row>
    <row r="212" spans="1:8" x14ac:dyDescent="0.25">
      <c r="A212" s="1354">
        <v>202021600</v>
      </c>
      <c r="B212" s="41" t="s">
        <v>7788</v>
      </c>
      <c r="C212" s="1355">
        <v>0</v>
      </c>
      <c r="D212" s="1355">
        <v>0</v>
      </c>
      <c r="E212" s="1355">
        <v>0</v>
      </c>
      <c r="F212" s="1355">
        <v>0</v>
      </c>
      <c r="G212" s="41" t="str">
        <f t="shared" si="7"/>
        <v>20202</v>
      </c>
      <c r="H212" s="1356">
        <f t="shared" si="6"/>
        <v>0</v>
      </c>
    </row>
    <row r="213" spans="1:8" x14ac:dyDescent="0.25">
      <c r="A213" s="1354">
        <v>202022000</v>
      </c>
      <c r="B213" s="41" t="s">
        <v>7789</v>
      </c>
      <c r="C213" s="1355">
        <v>0</v>
      </c>
      <c r="D213" s="1355">
        <v>0</v>
      </c>
      <c r="E213" s="1355">
        <v>0</v>
      </c>
      <c r="F213" s="1355">
        <v>0</v>
      </c>
      <c r="G213" s="41" t="str">
        <f t="shared" si="7"/>
        <v>20202</v>
      </c>
      <c r="H213" s="1356">
        <f t="shared" si="6"/>
        <v>0</v>
      </c>
    </row>
    <row r="214" spans="1:8" x14ac:dyDescent="0.25">
      <c r="A214" s="1354">
        <v>202022022</v>
      </c>
      <c r="B214" s="41" t="s">
        <v>7790</v>
      </c>
      <c r="C214" s="1355">
        <v>0</v>
      </c>
      <c r="D214" s="1355">
        <v>0</v>
      </c>
      <c r="E214" s="1355">
        <v>0</v>
      </c>
      <c r="F214" s="1355">
        <v>0</v>
      </c>
      <c r="G214" s="41" t="str">
        <f t="shared" si="7"/>
        <v>20202</v>
      </c>
      <c r="H214" s="1356">
        <f t="shared" si="6"/>
        <v>0</v>
      </c>
    </row>
    <row r="215" spans="1:8" x14ac:dyDescent="0.25">
      <c r="A215" s="1354">
        <v>202022037</v>
      </c>
      <c r="B215" s="41" t="s">
        <v>7791</v>
      </c>
      <c r="C215" s="1355">
        <v>0</v>
      </c>
      <c r="D215" s="1355">
        <v>0</v>
      </c>
      <c r="E215" s="1355">
        <v>0</v>
      </c>
      <c r="F215" s="1355">
        <v>0</v>
      </c>
      <c r="G215" s="41" t="str">
        <f t="shared" si="7"/>
        <v>20202</v>
      </c>
      <c r="H215" s="1356">
        <f t="shared" si="6"/>
        <v>0</v>
      </c>
    </row>
    <row r="216" spans="1:8" x14ac:dyDescent="0.25">
      <c r="A216" s="1354">
        <v>202022300</v>
      </c>
      <c r="B216" s="41" t="s">
        <v>7792</v>
      </c>
      <c r="C216" s="1355">
        <v>0</v>
      </c>
      <c r="D216" s="1355">
        <v>0</v>
      </c>
      <c r="E216" s="1355">
        <v>0</v>
      </c>
      <c r="F216" s="1355">
        <v>0</v>
      </c>
      <c r="G216" s="41" t="str">
        <f t="shared" si="7"/>
        <v>20202</v>
      </c>
      <c r="H216" s="1356">
        <f t="shared" si="6"/>
        <v>0</v>
      </c>
    </row>
    <row r="217" spans="1:8" x14ac:dyDescent="0.25">
      <c r="A217" s="1354">
        <v>202022415</v>
      </c>
      <c r="B217" s="41" t="s">
        <v>7793</v>
      </c>
      <c r="C217" s="1355">
        <v>0</v>
      </c>
      <c r="D217" s="1355">
        <v>0</v>
      </c>
      <c r="E217" s="1355">
        <v>0</v>
      </c>
      <c r="F217" s="1355">
        <v>0</v>
      </c>
      <c r="G217" s="41" t="str">
        <f t="shared" si="7"/>
        <v>20202</v>
      </c>
      <c r="H217" s="1356">
        <f t="shared" si="6"/>
        <v>0</v>
      </c>
    </row>
    <row r="218" spans="1:8" x14ac:dyDescent="0.25">
      <c r="A218" s="1354">
        <v>202022429</v>
      </c>
      <c r="B218" s="41" t="s">
        <v>7794</v>
      </c>
      <c r="C218" s="1355">
        <v>0</v>
      </c>
      <c r="D218" s="1355">
        <v>0</v>
      </c>
      <c r="E218" s="1355">
        <v>0</v>
      </c>
      <c r="F218" s="1355">
        <v>0</v>
      </c>
      <c r="G218" s="41" t="str">
        <f t="shared" si="7"/>
        <v>20202</v>
      </c>
      <c r="H218" s="1356">
        <f t="shared" si="6"/>
        <v>0</v>
      </c>
    </row>
    <row r="219" spans="1:8" x14ac:dyDescent="0.25">
      <c r="A219" s="1354">
        <v>202022447</v>
      </c>
      <c r="B219" s="41" t="s">
        <v>7795</v>
      </c>
      <c r="C219" s="1355">
        <v>0</v>
      </c>
      <c r="D219" s="1355">
        <v>0</v>
      </c>
      <c r="E219" s="1355">
        <v>391.26</v>
      </c>
      <c r="F219" s="1355">
        <v>5284.01</v>
      </c>
      <c r="G219" s="41" t="str">
        <f t="shared" si="7"/>
        <v>20202</v>
      </c>
      <c r="H219" s="1356">
        <f t="shared" si="6"/>
        <v>1418.8175000000001</v>
      </c>
    </row>
    <row r="220" spans="1:8" x14ac:dyDescent="0.25">
      <c r="A220" s="1354">
        <v>202022500</v>
      </c>
      <c r="B220" s="41" t="s">
        <v>7796</v>
      </c>
      <c r="C220" s="1355">
        <v>0</v>
      </c>
      <c r="D220" s="1355">
        <v>0</v>
      </c>
      <c r="E220" s="1355">
        <v>0</v>
      </c>
      <c r="F220" s="1355">
        <v>51.07</v>
      </c>
      <c r="G220" s="41" t="str">
        <f t="shared" si="7"/>
        <v>20202</v>
      </c>
      <c r="H220" s="1356">
        <f t="shared" si="6"/>
        <v>12.7675</v>
      </c>
    </row>
    <row r="221" spans="1:8" x14ac:dyDescent="0.25">
      <c r="A221" s="1354">
        <v>202022510</v>
      </c>
      <c r="B221" s="41" t="s">
        <v>7797</v>
      </c>
      <c r="C221" s="1355">
        <v>0</v>
      </c>
      <c r="D221" s="1355">
        <v>0</v>
      </c>
      <c r="E221" s="1355">
        <v>61.85</v>
      </c>
      <c r="F221" s="1355">
        <v>60.56</v>
      </c>
      <c r="G221" s="41" t="str">
        <f t="shared" si="7"/>
        <v>20202</v>
      </c>
      <c r="H221" s="1356">
        <f t="shared" si="6"/>
        <v>30.602499999999999</v>
      </c>
    </row>
    <row r="222" spans="1:8" x14ac:dyDescent="0.25">
      <c r="A222" s="1354">
        <v>202022520</v>
      </c>
      <c r="B222" s="41" t="s">
        <v>7798</v>
      </c>
      <c r="C222" s="1355">
        <v>0</v>
      </c>
      <c r="D222" s="1355">
        <v>0</v>
      </c>
      <c r="E222" s="1355">
        <v>0</v>
      </c>
      <c r="F222" s="1355">
        <v>0</v>
      </c>
      <c r="G222" s="41" t="str">
        <f t="shared" si="7"/>
        <v>20202</v>
      </c>
      <c r="H222" s="1356">
        <f t="shared" si="6"/>
        <v>0</v>
      </c>
    </row>
    <row r="223" spans="1:8" x14ac:dyDescent="0.25">
      <c r="A223" s="1354">
        <v>202022524</v>
      </c>
      <c r="B223" s="41" t="s">
        <v>7799</v>
      </c>
      <c r="C223" s="1355">
        <v>0</v>
      </c>
      <c r="D223" s="1355">
        <v>0</v>
      </c>
      <c r="E223" s="1355">
        <v>0</v>
      </c>
      <c r="F223" s="1355">
        <v>0</v>
      </c>
      <c r="G223" s="41" t="str">
        <f t="shared" si="7"/>
        <v>20202</v>
      </c>
      <c r="H223" s="1356">
        <f t="shared" si="6"/>
        <v>0</v>
      </c>
    </row>
    <row r="224" spans="1:8" x14ac:dyDescent="0.25">
      <c r="A224" s="1354">
        <v>202022701</v>
      </c>
      <c r="B224" s="41" t="s">
        <v>7800</v>
      </c>
      <c r="C224" s="1355">
        <v>0</v>
      </c>
      <c r="D224" s="1355">
        <v>0</v>
      </c>
      <c r="E224" s="1355">
        <v>0</v>
      </c>
      <c r="F224" s="1355">
        <v>0</v>
      </c>
      <c r="G224" s="41" t="str">
        <f t="shared" si="7"/>
        <v>20202</v>
      </c>
      <c r="H224" s="1356">
        <f t="shared" si="6"/>
        <v>0</v>
      </c>
    </row>
    <row r="225" spans="1:8" x14ac:dyDescent="0.25">
      <c r="A225" s="1354">
        <v>202022703</v>
      </c>
      <c r="B225" s="41" t="s">
        <v>7801</v>
      </c>
      <c r="C225" s="1355">
        <v>0</v>
      </c>
      <c r="D225" s="1355">
        <v>0</v>
      </c>
      <c r="E225" s="1355">
        <v>0</v>
      </c>
      <c r="F225" s="1355">
        <v>0</v>
      </c>
      <c r="G225" s="41" t="str">
        <f t="shared" si="7"/>
        <v>20202</v>
      </c>
      <c r="H225" s="1356">
        <f t="shared" si="6"/>
        <v>0</v>
      </c>
    </row>
    <row r="226" spans="1:8" x14ac:dyDescent="0.25">
      <c r="A226" s="1354">
        <v>202022706</v>
      </c>
      <c r="B226" s="41" t="s">
        <v>7802</v>
      </c>
      <c r="C226" s="1355">
        <v>0</v>
      </c>
      <c r="D226" s="1355">
        <v>0</v>
      </c>
      <c r="E226" s="1355">
        <v>0</v>
      </c>
      <c r="F226" s="1355">
        <v>0</v>
      </c>
      <c r="G226" s="41" t="str">
        <f t="shared" si="7"/>
        <v>20202</v>
      </c>
      <c r="H226" s="1356">
        <f t="shared" si="6"/>
        <v>0</v>
      </c>
    </row>
    <row r="227" spans="1:8" x14ac:dyDescent="0.25">
      <c r="A227" s="1354">
        <v>202022801</v>
      </c>
      <c r="B227" s="41" t="s">
        <v>7803</v>
      </c>
      <c r="C227" s="1355">
        <v>0</v>
      </c>
      <c r="D227" s="1355">
        <v>0</v>
      </c>
      <c r="E227" s="1355">
        <v>0</v>
      </c>
      <c r="F227" s="1355">
        <v>0</v>
      </c>
      <c r="G227" s="41" t="str">
        <f t="shared" si="7"/>
        <v>20202</v>
      </c>
      <c r="H227" s="1356">
        <f t="shared" si="6"/>
        <v>0</v>
      </c>
    </row>
    <row r="228" spans="1:8" x14ac:dyDescent="0.25">
      <c r="A228" s="1354">
        <v>202022815</v>
      </c>
      <c r="B228" s="41" t="s">
        <v>7804</v>
      </c>
      <c r="C228" s="1355">
        <v>0</v>
      </c>
      <c r="D228" s="1355">
        <v>0</v>
      </c>
      <c r="E228" s="1355">
        <v>0</v>
      </c>
      <c r="F228" s="1355">
        <v>0</v>
      </c>
      <c r="G228" s="41" t="str">
        <f t="shared" si="7"/>
        <v>20202</v>
      </c>
      <c r="H228" s="1356">
        <f t="shared" si="6"/>
        <v>0</v>
      </c>
    </row>
    <row r="229" spans="1:8" x14ac:dyDescent="0.25">
      <c r="A229" s="1354">
        <v>202024600</v>
      </c>
      <c r="B229" s="41" t="s">
        <v>7805</v>
      </c>
      <c r="C229" s="1355">
        <v>0</v>
      </c>
      <c r="D229" s="1355">
        <v>0</v>
      </c>
      <c r="E229" s="1355">
        <v>0</v>
      </c>
      <c r="F229" s="1355">
        <v>0</v>
      </c>
      <c r="G229" s="41" t="str">
        <f t="shared" si="7"/>
        <v>20202</v>
      </c>
      <c r="H229" s="1356">
        <f t="shared" si="6"/>
        <v>0</v>
      </c>
    </row>
    <row r="230" spans="1:8" x14ac:dyDescent="0.25">
      <c r="A230" s="1354">
        <v>202024610</v>
      </c>
      <c r="B230" s="41" t="s">
        <v>7806</v>
      </c>
      <c r="C230" s="1355">
        <v>0</v>
      </c>
      <c r="D230" s="1355">
        <v>0</v>
      </c>
      <c r="E230" s="1355">
        <v>1168.26</v>
      </c>
      <c r="F230" s="1355">
        <v>1163.8900000000001</v>
      </c>
      <c r="G230" s="41" t="str">
        <f t="shared" si="7"/>
        <v>20202</v>
      </c>
      <c r="H230" s="1356">
        <f t="shared" si="6"/>
        <v>583.03750000000002</v>
      </c>
    </row>
    <row r="231" spans="1:8" x14ac:dyDescent="0.25">
      <c r="A231" s="1354">
        <v>202024611</v>
      </c>
      <c r="B231" s="41" t="s">
        <v>7807</v>
      </c>
      <c r="C231" s="1355">
        <v>0</v>
      </c>
      <c r="D231" s="1355">
        <v>0</v>
      </c>
      <c r="E231" s="1355">
        <v>0</v>
      </c>
      <c r="F231" s="1355">
        <v>0</v>
      </c>
      <c r="G231" s="41" t="str">
        <f t="shared" si="7"/>
        <v>20202</v>
      </c>
      <c r="H231" s="1356">
        <f t="shared" si="6"/>
        <v>0</v>
      </c>
    </row>
    <row r="232" spans="1:8" x14ac:dyDescent="0.25">
      <c r="A232" s="1354">
        <v>202024618</v>
      </c>
      <c r="B232" s="41" t="s">
        <v>7808</v>
      </c>
      <c r="C232" s="1355">
        <v>0</v>
      </c>
      <c r="D232" s="1355">
        <v>0</v>
      </c>
      <c r="E232" s="1355">
        <v>0</v>
      </c>
      <c r="F232" s="1355">
        <v>0</v>
      </c>
      <c r="G232" s="41" t="str">
        <f t="shared" si="7"/>
        <v>20202</v>
      </c>
      <c r="H232" s="1356">
        <f t="shared" si="6"/>
        <v>0</v>
      </c>
    </row>
    <row r="233" spans="1:8" x14ac:dyDescent="0.25">
      <c r="A233" s="1354">
        <v>202024619</v>
      </c>
      <c r="B233" s="41" t="s">
        <v>7809</v>
      </c>
      <c r="C233" s="1355">
        <v>0</v>
      </c>
      <c r="D233" s="1355">
        <v>0</v>
      </c>
      <c r="E233" s="1355">
        <v>0</v>
      </c>
      <c r="F233" s="1355">
        <v>0</v>
      </c>
      <c r="G233" s="41" t="str">
        <f t="shared" si="7"/>
        <v>20202</v>
      </c>
      <c r="H233" s="1356">
        <f t="shared" si="6"/>
        <v>0</v>
      </c>
    </row>
    <row r="234" spans="1:8" x14ac:dyDescent="0.25">
      <c r="A234" s="1354">
        <v>202024622</v>
      </c>
      <c r="B234" s="41" t="s">
        <v>7810</v>
      </c>
      <c r="C234" s="1355">
        <v>0</v>
      </c>
      <c r="D234" s="1355">
        <v>0</v>
      </c>
      <c r="E234" s="1355">
        <v>0</v>
      </c>
      <c r="F234" s="1355">
        <v>0</v>
      </c>
      <c r="G234" s="41" t="str">
        <f t="shared" si="7"/>
        <v>20202</v>
      </c>
      <c r="H234" s="1356">
        <f t="shared" si="6"/>
        <v>0</v>
      </c>
    </row>
    <row r="235" spans="1:8" x14ac:dyDescent="0.25">
      <c r="A235" s="1354">
        <v>202025016</v>
      </c>
      <c r="B235" s="41" t="s">
        <v>7811</v>
      </c>
      <c r="C235" s="1355">
        <v>0</v>
      </c>
      <c r="D235" s="1355">
        <v>0</v>
      </c>
      <c r="E235" s="1355">
        <v>0</v>
      </c>
      <c r="F235" s="1355">
        <v>0</v>
      </c>
      <c r="G235" s="41" t="str">
        <f t="shared" si="7"/>
        <v>20202</v>
      </c>
      <c r="H235" s="1356">
        <f t="shared" si="6"/>
        <v>0</v>
      </c>
    </row>
    <row r="236" spans="1:8" x14ac:dyDescent="0.25">
      <c r="A236" s="1354">
        <v>202025144</v>
      </c>
      <c r="B236" s="41" t="s">
        <v>7812</v>
      </c>
      <c r="C236" s="1355">
        <v>0</v>
      </c>
      <c r="D236" s="1355">
        <v>0</v>
      </c>
      <c r="E236" s="1355">
        <v>0</v>
      </c>
      <c r="F236" s="1355">
        <v>0</v>
      </c>
      <c r="G236" s="41" t="str">
        <f t="shared" si="7"/>
        <v>20202</v>
      </c>
      <c r="H236" s="1356">
        <f t="shared" si="6"/>
        <v>0</v>
      </c>
    </row>
    <row r="237" spans="1:8" x14ac:dyDescent="0.25">
      <c r="A237" s="1354">
        <v>202025145</v>
      </c>
      <c r="B237" s="41" t="s">
        <v>7813</v>
      </c>
      <c r="C237" s="1355">
        <v>0</v>
      </c>
      <c r="D237" s="1355">
        <v>0</v>
      </c>
      <c r="E237" s="1355">
        <v>0</v>
      </c>
      <c r="F237" s="1355">
        <v>0</v>
      </c>
      <c r="G237" s="41" t="str">
        <f t="shared" si="7"/>
        <v>20202</v>
      </c>
      <c r="H237" s="1356">
        <f t="shared" si="6"/>
        <v>0</v>
      </c>
    </row>
    <row r="238" spans="1:8" x14ac:dyDescent="0.25">
      <c r="A238" s="1354">
        <v>202025147</v>
      </c>
      <c r="B238" s="41" t="s">
        <v>7814</v>
      </c>
      <c r="C238" s="1355">
        <v>0</v>
      </c>
      <c r="D238" s="1355">
        <v>0</v>
      </c>
      <c r="E238" s="1355">
        <v>0</v>
      </c>
      <c r="F238" s="1355">
        <v>0</v>
      </c>
      <c r="G238" s="41" t="str">
        <f t="shared" si="7"/>
        <v>20202</v>
      </c>
      <c r="H238" s="1356">
        <f t="shared" si="6"/>
        <v>0</v>
      </c>
    </row>
    <row r="239" spans="1:8" x14ac:dyDescent="0.25">
      <c r="A239" s="1354">
        <v>202025155</v>
      </c>
      <c r="B239" s="41" t="s">
        <v>7815</v>
      </c>
      <c r="C239" s="1355">
        <v>0</v>
      </c>
      <c r="D239" s="1355">
        <v>0</v>
      </c>
      <c r="E239" s="1355">
        <v>0</v>
      </c>
      <c r="F239" s="1355">
        <v>0</v>
      </c>
      <c r="G239" s="41" t="str">
        <f t="shared" si="7"/>
        <v>20202</v>
      </c>
      <c r="H239" s="1356">
        <f t="shared" si="6"/>
        <v>0</v>
      </c>
    </row>
    <row r="240" spans="1:8" x14ac:dyDescent="0.25">
      <c r="A240" s="1354">
        <v>202025176</v>
      </c>
      <c r="B240" s="41" t="s">
        <v>7816</v>
      </c>
      <c r="C240" s="1355">
        <v>0</v>
      </c>
      <c r="D240" s="1355">
        <v>0</v>
      </c>
      <c r="E240" s="1355">
        <v>0</v>
      </c>
      <c r="F240" s="1355">
        <v>0</v>
      </c>
      <c r="G240" s="41" t="str">
        <f t="shared" si="7"/>
        <v>20202</v>
      </c>
      <c r="H240" s="1356">
        <f t="shared" si="6"/>
        <v>0</v>
      </c>
    </row>
    <row r="241" spans="1:8" x14ac:dyDescent="0.25">
      <c r="A241" s="1354">
        <v>202025177</v>
      </c>
      <c r="B241" s="41" t="s">
        <v>7817</v>
      </c>
      <c r="C241" s="1355">
        <v>0</v>
      </c>
      <c r="D241" s="1355">
        <v>0</v>
      </c>
      <c r="E241" s="1355">
        <v>-280</v>
      </c>
      <c r="F241" s="1355">
        <v>0</v>
      </c>
      <c r="G241" s="41" t="str">
        <f t="shared" si="7"/>
        <v>20202</v>
      </c>
      <c r="H241" s="1356">
        <f t="shared" si="6"/>
        <v>-70</v>
      </c>
    </row>
    <row r="242" spans="1:8" x14ac:dyDescent="0.25">
      <c r="A242" s="1354">
        <v>202025180</v>
      </c>
      <c r="B242" s="41" t="s">
        <v>7818</v>
      </c>
      <c r="C242" s="1355">
        <v>0</v>
      </c>
      <c r="D242" s="1355">
        <v>0</v>
      </c>
      <c r="E242" s="1355">
        <v>0</v>
      </c>
      <c r="F242" s="1355">
        <v>0</v>
      </c>
      <c r="G242" s="41" t="str">
        <f t="shared" si="7"/>
        <v>20202</v>
      </c>
      <c r="H242" s="1356">
        <f t="shared" si="6"/>
        <v>0</v>
      </c>
    </row>
    <row r="243" spans="1:8" x14ac:dyDescent="0.25">
      <c r="A243" s="1354">
        <v>202025182</v>
      </c>
      <c r="B243" s="41" t="s">
        <v>7819</v>
      </c>
      <c r="C243" s="1355">
        <v>0</v>
      </c>
      <c r="D243" s="1355">
        <v>0</v>
      </c>
      <c r="E243" s="1355">
        <v>0</v>
      </c>
      <c r="F243" s="1355">
        <v>0</v>
      </c>
      <c r="G243" s="41" t="str">
        <f t="shared" si="7"/>
        <v>20202</v>
      </c>
      <c r="H243" s="1356">
        <f t="shared" si="6"/>
        <v>0</v>
      </c>
    </row>
    <row r="244" spans="1:8" x14ac:dyDescent="0.25">
      <c r="A244" s="1354">
        <v>202025188</v>
      </c>
      <c r="B244" s="41" t="s">
        <v>7820</v>
      </c>
      <c r="C244" s="1355">
        <v>0</v>
      </c>
      <c r="D244" s="1355">
        <v>0</v>
      </c>
      <c r="E244" s="1355">
        <v>0</v>
      </c>
      <c r="F244" s="1355">
        <v>0</v>
      </c>
      <c r="G244" s="41" t="str">
        <f t="shared" si="7"/>
        <v>20202</v>
      </c>
      <c r="H244" s="1356">
        <f t="shared" si="6"/>
        <v>0</v>
      </c>
    </row>
    <row r="245" spans="1:8" x14ac:dyDescent="0.25">
      <c r="A245" s="1354">
        <v>202025189</v>
      </c>
      <c r="B245" s="41" t="s">
        <v>7821</v>
      </c>
      <c r="C245" s="1355">
        <v>0</v>
      </c>
      <c r="D245" s="1355">
        <v>0</v>
      </c>
      <c r="E245" s="1355">
        <v>0</v>
      </c>
      <c r="F245" s="1355">
        <v>0</v>
      </c>
      <c r="G245" s="41" t="str">
        <f t="shared" si="7"/>
        <v>20202</v>
      </c>
      <c r="H245" s="1356">
        <f t="shared" si="6"/>
        <v>0</v>
      </c>
    </row>
    <row r="246" spans="1:8" x14ac:dyDescent="0.25">
      <c r="A246" s="1354">
        <v>202025190</v>
      </c>
      <c r="B246" s="41" t="s">
        <v>7822</v>
      </c>
      <c r="C246" s="1355">
        <v>0</v>
      </c>
      <c r="D246" s="1355">
        <v>0</v>
      </c>
      <c r="E246" s="1355">
        <v>0</v>
      </c>
      <c r="F246" s="1355">
        <v>0</v>
      </c>
      <c r="G246" s="41" t="str">
        <f t="shared" si="7"/>
        <v>20202</v>
      </c>
      <c r="H246" s="1356">
        <f t="shared" si="6"/>
        <v>0</v>
      </c>
    </row>
    <row r="247" spans="1:8" x14ac:dyDescent="0.25">
      <c r="A247" s="1354">
        <v>202025516</v>
      </c>
      <c r="B247" s="41" t="s">
        <v>7823</v>
      </c>
      <c r="C247" s="1355">
        <v>0</v>
      </c>
      <c r="D247" s="1355">
        <v>0</v>
      </c>
      <c r="E247" s="1355">
        <v>0</v>
      </c>
      <c r="F247" s="1355">
        <v>0</v>
      </c>
      <c r="G247" s="41" t="str">
        <f t="shared" si="7"/>
        <v>20202</v>
      </c>
      <c r="H247" s="1356">
        <f t="shared" si="6"/>
        <v>0</v>
      </c>
    </row>
    <row r="248" spans="1:8" x14ac:dyDescent="0.25">
      <c r="A248" s="1354">
        <v>202026010</v>
      </c>
      <c r="B248" s="41" t="s">
        <v>7824</v>
      </c>
      <c r="C248" s="1355">
        <v>0</v>
      </c>
      <c r="D248" s="1355">
        <v>0</v>
      </c>
      <c r="E248" s="1355">
        <v>0</v>
      </c>
      <c r="F248" s="1355">
        <v>0</v>
      </c>
      <c r="G248" s="41" t="str">
        <f t="shared" si="7"/>
        <v>20202</v>
      </c>
      <c r="H248" s="1356">
        <f t="shared" si="6"/>
        <v>0</v>
      </c>
    </row>
    <row r="249" spans="1:8" x14ac:dyDescent="0.25">
      <c r="A249" s="1354">
        <v>202029051</v>
      </c>
      <c r="B249" s="41" t="s">
        <v>7825</v>
      </c>
      <c r="C249" s="1355">
        <v>0</v>
      </c>
      <c r="D249" s="1355">
        <v>0</v>
      </c>
      <c r="E249" s="1355">
        <v>0</v>
      </c>
      <c r="F249" s="1355">
        <v>0</v>
      </c>
      <c r="G249" s="41" t="str">
        <f t="shared" si="7"/>
        <v>20202</v>
      </c>
      <c r="H249" s="1356">
        <f t="shared" si="6"/>
        <v>0</v>
      </c>
    </row>
    <row r="250" spans="1:8" x14ac:dyDescent="0.25">
      <c r="A250" s="1354">
        <v>202029053</v>
      </c>
      <c r="B250" s="41" t="s">
        <v>7826</v>
      </c>
      <c r="C250" s="1355">
        <v>0</v>
      </c>
      <c r="D250" s="1355">
        <v>0</v>
      </c>
      <c r="E250" s="1355">
        <v>0</v>
      </c>
      <c r="F250" s="1355">
        <v>0</v>
      </c>
      <c r="G250" s="41" t="str">
        <f t="shared" si="7"/>
        <v>20202</v>
      </c>
      <c r="H250" s="1356">
        <f t="shared" si="6"/>
        <v>0</v>
      </c>
    </row>
    <row r="251" spans="1:8" x14ac:dyDescent="0.25">
      <c r="A251" s="1354">
        <v>202029054</v>
      </c>
      <c r="B251" s="41" t="s">
        <v>7827</v>
      </c>
      <c r="C251" s="1355">
        <v>0</v>
      </c>
      <c r="D251" s="1355">
        <v>0</v>
      </c>
      <c r="E251" s="1355">
        <v>0</v>
      </c>
      <c r="F251" s="1355">
        <v>0</v>
      </c>
      <c r="G251" s="41" t="str">
        <f t="shared" si="7"/>
        <v>20202</v>
      </c>
      <c r="H251" s="1356">
        <f t="shared" si="6"/>
        <v>0</v>
      </c>
    </row>
    <row r="252" spans="1:8" x14ac:dyDescent="0.25">
      <c r="A252" s="1354">
        <v>202029076</v>
      </c>
      <c r="B252" s="41" t="s">
        <v>7828</v>
      </c>
      <c r="C252" s="1355">
        <v>0</v>
      </c>
      <c r="D252" s="1355">
        <v>0</v>
      </c>
      <c r="E252" s="1355">
        <v>0</v>
      </c>
      <c r="F252" s="1355">
        <v>0</v>
      </c>
      <c r="G252" s="41" t="str">
        <f t="shared" si="7"/>
        <v>20202</v>
      </c>
      <c r="H252" s="1356">
        <f t="shared" si="6"/>
        <v>0</v>
      </c>
    </row>
    <row r="253" spans="1:8" x14ac:dyDescent="0.25">
      <c r="A253" s="1354">
        <v>202029077</v>
      </c>
      <c r="B253" s="41" t="s">
        <v>7829</v>
      </c>
      <c r="C253" s="1355">
        <v>0</v>
      </c>
      <c r="D253" s="1355">
        <v>0</v>
      </c>
      <c r="E253" s="1355">
        <v>0</v>
      </c>
      <c r="F253" s="1355">
        <v>0</v>
      </c>
      <c r="G253" s="41" t="str">
        <f t="shared" si="7"/>
        <v>20202</v>
      </c>
      <c r="H253" s="1356">
        <f t="shared" si="6"/>
        <v>0</v>
      </c>
    </row>
    <row r="254" spans="1:8" x14ac:dyDescent="0.25">
      <c r="A254" s="1354">
        <v>202029200</v>
      </c>
      <c r="B254" s="41" t="s">
        <v>7830</v>
      </c>
      <c r="C254" s="1355">
        <v>0</v>
      </c>
      <c r="D254" s="1355">
        <v>0</v>
      </c>
      <c r="E254" s="1355">
        <v>0</v>
      </c>
      <c r="F254" s="1355">
        <v>0</v>
      </c>
      <c r="G254" s="41" t="str">
        <f t="shared" si="7"/>
        <v>20202</v>
      </c>
      <c r="H254" s="1356">
        <f t="shared" si="6"/>
        <v>0</v>
      </c>
    </row>
    <row r="255" spans="1:8" x14ac:dyDescent="0.25">
      <c r="A255" s="1354">
        <v>202029207</v>
      </c>
      <c r="B255" s="41" t="s">
        <v>7831</v>
      </c>
      <c r="C255" s="1355">
        <v>0</v>
      </c>
      <c r="D255" s="1355">
        <v>0</v>
      </c>
      <c r="E255" s="1355">
        <v>0</v>
      </c>
      <c r="F255" s="1355">
        <v>0</v>
      </c>
      <c r="G255" s="41" t="str">
        <f t="shared" si="7"/>
        <v>20202</v>
      </c>
      <c r="H255" s="1356">
        <f t="shared" si="6"/>
        <v>0</v>
      </c>
    </row>
    <row r="256" spans="1:8" x14ac:dyDescent="0.25">
      <c r="A256" s="1354">
        <v>202029212</v>
      </c>
      <c r="B256" s="41" t="s">
        <v>7832</v>
      </c>
      <c r="C256" s="1355">
        <v>0</v>
      </c>
      <c r="D256" s="1355">
        <v>0</v>
      </c>
      <c r="E256" s="1355">
        <v>0</v>
      </c>
      <c r="F256" s="1355">
        <v>0</v>
      </c>
      <c r="G256" s="41" t="str">
        <f t="shared" si="7"/>
        <v>20202</v>
      </c>
      <c r="H256" s="1356">
        <f t="shared" si="6"/>
        <v>0</v>
      </c>
    </row>
    <row r="257" spans="1:8" x14ac:dyDescent="0.25">
      <c r="A257" s="1354">
        <v>202029800</v>
      </c>
      <c r="B257" s="41" t="s">
        <v>7833</v>
      </c>
      <c r="C257" s="1355">
        <v>0</v>
      </c>
      <c r="D257" s="1355">
        <v>0</v>
      </c>
      <c r="E257" s="1355">
        <v>0</v>
      </c>
      <c r="F257" s="1355">
        <v>0</v>
      </c>
      <c r="G257" s="41" t="str">
        <f t="shared" si="7"/>
        <v>20202</v>
      </c>
      <c r="H257" s="1356">
        <f t="shared" ref="H257:H320" si="8">SUM(C257:F257)/4</f>
        <v>0</v>
      </c>
    </row>
    <row r="258" spans="1:8" x14ac:dyDescent="0.25">
      <c r="A258" s="1354">
        <v>202029805</v>
      </c>
      <c r="B258" s="41" t="s">
        <v>7834</v>
      </c>
      <c r="C258" s="1355">
        <v>0</v>
      </c>
      <c r="D258" s="1355">
        <v>0</v>
      </c>
      <c r="E258" s="1355">
        <v>0</v>
      </c>
      <c r="F258" s="1355">
        <v>0</v>
      </c>
      <c r="G258" s="41" t="str">
        <f t="shared" si="7"/>
        <v>20202</v>
      </c>
      <c r="H258" s="1356">
        <f t="shared" si="8"/>
        <v>0</v>
      </c>
    </row>
    <row r="259" spans="1:8" x14ac:dyDescent="0.25">
      <c r="A259" s="1354">
        <v>202032000</v>
      </c>
      <c r="B259" s="41" t="s">
        <v>7835</v>
      </c>
      <c r="C259" s="1355">
        <v>0</v>
      </c>
      <c r="D259" s="1355">
        <v>0</v>
      </c>
      <c r="E259" s="1355">
        <v>0</v>
      </c>
      <c r="F259" s="1355">
        <v>0</v>
      </c>
      <c r="G259" s="41" t="str">
        <f t="shared" si="7"/>
        <v>20203</v>
      </c>
      <c r="H259" s="1356">
        <f t="shared" si="8"/>
        <v>0</v>
      </c>
    </row>
    <row r="260" spans="1:8" x14ac:dyDescent="0.25">
      <c r="A260" s="1354">
        <v>202032500</v>
      </c>
      <c r="B260" s="41" t="s">
        <v>7836</v>
      </c>
      <c r="C260" s="1355">
        <v>0</v>
      </c>
      <c r="D260" s="1355">
        <v>0</v>
      </c>
      <c r="E260" s="1355">
        <v>0</v>
      </c>
      <c r="F260" s="1355">
        <v>0</v>
      </c>
      <c r="G260" s="41" t="str">
        <f t="shared" si="7"/>
        <v>20203</v>
      </c>
      <c r="H260" s="1356">
        <f t="shared" si="8"/>
        <v>0</v>
      </c>
    </row>
    <row r="261" spans="1:8" x14ac:dyDescent="0.25">
      <c r="A261" s="1354">
        <v>202032520</v>
      </c>
      <c r="B261" s="41" t="s">
        <v>7837</v>
      </c>
      <c r="C261" s="1355">
        <v>0</v>
      </c>
      <c r="D261" s="1355">
        <v>0</v>
      </c>
      <c r="E261" s="1355">
        <v>0</v>
      </c>
      <c r="F261" s="1355">
        <v>0</v>
      </c>
      <c r="G261" s="41" t="str">
        <f t="shared" si="7"/>
        <v>20203</v>
      </c>
      <c r="H261" s="1356">
        <f t="shared" si="8"/>
        <v>0</v>
      </c>
    </row>
    <row r="262" spans="1:8" x14ac:dyDescent="0.25">
      <c r="A262" s="1354">
        <v>202032524</v>
      </c>
      <c r="B262" s="41" t="s">
        <v>7838</v>
      </c>
      <c r="C262" s="1355">
        <v>0</v>
      </c>
      <c r="D262" s="1355">
        <v>0</v>
      </c>
      <c r="E262" s="1355">
        <v>0</v>
      </c>
      <c r="F262" s="1355">
        <v>0</v>
      </c>
      <c r="G262" s="41" t="str">
        <f t="shared" si="7"/>
        <v>20203</v>
      </c>
      <c r="H262" s="1356">
        <f t="shared" si="8"/>
        <v>0</v>
      </c>
    </row>
    <row r="263" spans="1:8" x14ac:dyDescent="0.25">
      <c r="A263" s="1354">
        <v>202032801</v>
      </c>
      <c r="C263" s="1355">
        <v>0</v>
      </c>
      <c r="D263" s="1355">
        <v>0</v>
      </c>
      <c r="E263" s="1355">
        <v>0</v>
      </c>
      <c r="F263" s="1355">
        <v>0</v>
      </c>
      <c r="G263" s="41" t="str">
        <f t="shared" si="7"/>
        <v>20203</v>
      </c>
      <c r="H263" s="1356">
        <f t="shared" si="8"/>
        <v>0</v>
      </c>
    </row>
    <row r="264" spans="1:8" x14ac:dyDescent="0.25">
      <c r="A264" s="1354">
        <v>202032900</v>
      </c>
      <c r="C264" s="1355">
        <v>0</v>
      </c>
      <c r="D264" s="1355">
        <v>0</v>
      </c>
      <c r="E264" s="1355">
        <v>0</v>
      </c>
      <c r="F264" s="1355">
        <v>0</v>
      </c>
      <c r="G264" s="41" t="str">
        <f t="shared" si="7"/>
        <v>20203</v>
      </c>
      <c r="H264" s="1356">
        <f t="shared" si="8"/>
        <v>0</v>
      </c>
    </row>
    <row r="265" spans="1:8" x14ac:dyDescent="0.25">
      <c r="A265" s="1354">
        <v>202034610</v>
      </c>
      <c r="B265" s="41" t="s">
        <v>7839</v>
      </c>
      <c r="C265" s="1355">
        <v>0</v>
      </c>
      <c r="D265" s="1355">
        <v>0</v>
      </c>
      <c r="E265" s="1355">
        <v>0</v>
      </c>
      <c r="F265" s="1355">
        <v>0</v>
      </c>
      <c r="G265" s="41" t="str">
        <f t="shared" ref="G265:G328" si="9">LEFT(A265,5)</f>
        <v>20203</v>
      </c>
      <c r="H265" s="1356">
        <f t="shared" si="8"/>
        <v>0</v>
      </c>
    </row>
    <row r="266" spans="1:8" x14ac:dyDescent="0.25">
      <c r="A266" s="1354">
        <v>202034611</v>
      </c>
      <c r="B266" s="41" t="s">
        <v>7840</v>
      </c>
      <c r="C266" s="1355">
        <v>0</v>
      </c>
      <c r="D266" s="1355">
        <v>0</v>
      </c>
      <c r="E266" s="1355">
        <v>0</v>
      </c>
      <c r="F266" s="1355">
        <v>0</v>
      </c>
      <c r="G266" s="41" t="str">
        <f t="shared" si="9"/>
        <v>20203</v>
      </c>
      <c r="H266" s="1356">
        <f t="shared" si="8"/>
        <v>0</v>
      </c>
    </row>
    <row r="267" spans="1:8" x14ac:dyDescent="0.25">
      <c r="A267" s="1354">
        <v>202035016</v>
      </c>
      <c r="B267" s="41" t="s">
        <v>7841</v>
      </c>
      <c r="C267" s="1355">
        <v>0</v>
      </c>
      <c r="D267" s="1355">
        <v>0</v>
      </c>
      <c r="E267" s="1355">
        <v>0</v>
      </c>
      <c r="F267" s="1355">
        <v>0</v>
      </c>
      <c r="G267" s="41" t="str">
        <f t="shared" si="9"/>
        <v>20203</v>
      </c>
      <c r="H267" s="1356">
        <f t="shared" si="8"/>
        <v>0</v>
      </c>
    </row>
    <row r="268" spans="1:8" x14ac:dyDescent="0.25">
      <c r="A268" s="1354">
        <v>202035305</v>
      </c>
      <c r="C268" s="1355">
        <v>0</v>
      </c>
      <c r="D268" s="1355">
        <v>0</v>
      </c>
      <c r="E268" s="1355">
        <v>0</v>
      </c>
      <c r="F268" s="1355">
        <v>0</v>
      </c>
      <c r="G268" s="41" t="str">
        <f t="shared" si="9"/>
        <v>20203</v>
      </c>
      <c r="H268" s="1356">
        <f t="shared" si="8"/>
        <v>0</v>
      </c>
    </row>
    <row r="269" spans="1:8" x14ac:dyDescent="0.25">
      <c r="A269" s="1354">
        <v>202035339</v>
      </c>
      <c r="C269" s="1355">
        <v>0</v>
      </c>
      <c r="D269" s="1355">
        <v>0</v>
      </c>
      <c r="E269" s="1355">
        <v>0</v>
      </c>
      <c r="F269" s="1355">
        <v>0</v>
      </c>
      <c r="G269" s="41" t="str">
        <f t="shared" si="9"/>
        <v>20203</v>
      </c>
      <c r="H269" s="1356">
        <f t="shared" si="8"/>
        <v>0</v>
      </c>
    </row>
    <row r="270" spans="1:8" x14ac:dyDescent="0.25">
      <c r="A270" s="1354">
        <v>202035520</v>
      </c>
      <c r="B270" s="41" t="s">
        <v>7842</v>
      </c>
      <c r="C270" s="1355">
        <v>0</v>
      </c>
      <c r="D270" s="1355">
        <v>0</v>
      </c>
      <c r="E270" s="1355">
        <v>0</v>
      </c>
      <c r="F270" s="1355">
        <v>5256.63</v>
      </c>
      <c r="G270" s="41" t="str">
        <f t="shared" si="9"/>
        <v>20203</v>
      </c>
      <c r="H270" s="1356">
        <f t="shared" si="8"/>
        <v>1314.1575</v>
      </c>
    </row>
    <row r="271" spans="1:8" x14ac:dyDescent="0.25">
      <c r="A271" s="1354">
        <v>202039200</v>
      </c>
      <c r="B271" s="41" t="s">
        <v>7843</v>
      </c>
      <c r="C271" s="1355">
        <v>0</v>
      </c>
      <c r="D271" s="1355">
        <v>-525.08000000000004</v>
      </c>
      <c r="E271" s="1355">
        <v>-999.78</v>
      </c>
      <c r="F271" s="1355">
        <v>-32</v>
      </c>
      <c r="G271" s="41" t="str">
        <f t="shared" si="9"/>
        <v>20203</v>
      </c>
      <c r="H271" s="1356">
        <f t="shared" si="8"/>
        <v>-389.21500000000003</v>
      </c>
    </row>
    <row r="272" spans="1:8" x14ac:dyDescent="0.25">
      <c r="A272" s="1354">
        <v>202039805</v>
      </c>
      <c r="C272" s="1355">
        <v>0</v>
      </c>
      <c r="D272" s="1355">
        <v>0</v>
      </c>
      <c r="E272" s="1355">
        <v>0</v>
      </c>
      <c r="F272" s="1355">
        <v>0</v>
      </c>
      <c r="G272" s="41" t="str">
        <f t="shared" si="9"/>
        <v>20203</v>
      </c>
      <c r="H272" s="1356">
        <f t="shared" si="8"/>
        <v>0</v>
      </c>
    </row>
    <row r="273" spans="1:8" x14ac:dyDescent="0.25">
      <c r="A273" s="1354">
        <v>202050100</v>
      </c>
      <c r="B273" s="41" t="s">
        <v>7844</v>
      </c>
      <c r="C273" s="1355">
        <v>0</v>
      </c>
      <c r="D273" s="1355">
        <v>0</v>
      </c>
      <c r="E273" s="1355">
        <v>29557.5</v>
      </c>
      <c r="F273" s="1355">
        <v>21568.15</v>
      </c>
      <c r="G273" s="41" t="str">
        <f t="shared" si="9"/>
        <v>20205</v>
      </c>
      <c r="H273" s="1356">
        <f t="shared" si="8"/>
        <v>12781.4125</v>
      </c>
    </row>
    <row r="274" spans="1:8" x14ac:dyDescent="0.25">
      <c r="A274" s="1354">
        <v>202050101</v>
      </c>
      <c r="B274" s="41" t="s">
        <v>7845</v>
      </c>
      <c r="C274" s="1355">
        <v>0</v>
      </c>
      <c r="D274" s="1355">
        <v>0</v>
      </c>
      <c r="E274" s="1355">
        <v>-295</v>
      </c>
      <c r="F274" s="1355">
        <v>295</v>
      </c>
      <c r="G274" s="41" t="str">
        <f t="shared" si="9"/>
        <v>20205</v>
      </c>
      <c r="H274" s="1356">
        <f t="shared" si="8"/>
        <v>0</v>
      </c>
    </row>
    <row r="275" spans="1:8" x14ac:dyDescent="0.25">
      <c r="A275" s="1354">
        <v>202050102</v>
      </c>
      <c r="B275" s="41" t="s">
        <v>7846</v>
      </c>
      <c r="C275" s="1355">
        <v>0</v>
      </c>
      <c r="D275" s="1355">
        <v>0</v>
      </c>
      <c r="E275" s="1355">
        <v>600</v>
      </c>
      <c r="F275" s="1355">
        <v>3054.72</v>
      </c>
      <c r="G275" s="41" t="str">
        <f t="shared" si="9"/>
        <v>20205</v>
      </c>
      <c r="H275" s="1356">
        <f t="shared" si="8"/>
        <v>913.68</v>
      </c>
    </row>
    <row r="276" spans="1:8" x14ac:dyDescent="0.25">
      <c r="A276" s="1354">
        <v>202050120</v>
      </c>
      <c r="B276" s="41" t="s">
        <v>7847</v>
      </c>
      <c r="C276" s="1355">
        <v>0</v>
      </c>
      <c r="D276" s="1355">
        <v>0</v>
      </c>
      <c r="E276" s="1355">
        <v>2424.19</v>
      </c>
      <c r="F276" s="1355">
        <v>-305.54000000000002</v>
      </c>
      <c r="G276" s="41" t="str">
        <f t="shared" si="9"/>
        <v>20205</v>
      </c>
      <c r="H276" s="1356">
        <f t="shared" si="8"/>
        <v>529.66250000000002</v>
      </c>
    </row>
    <row r="277" spans="1:8" x14ac:dyDescent="0.25">
      <c r="A277" s="1354">
        <v>202050800</v>
      </c>
      <c r="B277" s="41" t="s">
        <v>7848</v>
      </c>
      <c r="C277" s="1355">
        <v>0</v>
      </c>
      <c r="D277" s="1355">
        <v>0</v>
      </c>
      <c r="E277" s="1355">
        <v>0</v>
      </c>
      <c r="F277" s="1355">
        <v>0</v>
      </c>
      <c r="G277" s="41" t="str">
        <f t="shared" si="9"/>
        <v>20205</v>
      </c>
      <c r="H277" s="1356">
        <f t="shared" si="8"/>
        <v>0</v>
      </c>
    </row>
    <row r="278" spans="1:8" x14ac:dyDescent="0.25">
      <c r="A278" s="1354">
        <v>202050930</v>
      </c>
      <c r="B278" s="41" t="s">
        <v>7849</v>
      </c>
      <c r="C278" s="1355">
        <v>0</v>
      </c>
      <c r="D278" s="1355">
        <v>0</v>
      </c>
      <c r="E278" s="1355">
        <v>0</v>
      </c>
      <c r="F278" s="1355">
        <v>24.7</v>
      </c>
      <c r="G278" s="41" t="str">
        <f t="shared" si="9"/>
        <v>20205</v>
      </c>
      <c r="H278" s="1356">
        <f t="shared" si="8"/>
        <v>6.1749999999999998</v>
      </c>
    </row>
    <row r="279" spans="1:8" x14ac:dyDescent="0.25">
      <c r="A279" s="1354">
        <v>202051400</v>
      </c>
      <c r="B279" s="41" t="s">
        <v>7850</v>
      </c>
      <c r="C279" s="1355">
        <v>0</v>
      </c>
      <c r="D279" s="1355">
        <v>0</v>
      </c>
      <c r="E279" s="1355">
        <v>1880.18</v>
      </c>
      <c r="F279" s="1355">
        <v>132.19</v>
      </c>
      <c r="G279" s="41" t="str">
        <f t="shared" si="9"/>
        <v>20205</v>
      </c>
      <c r="H279" s="1356">
        <f t="shared" si="8"/>
        <v>503.09250000000003</v>
      </c>
    </row>
    <row r="280" spans="1:8" x14ac:dyDescent="0.25">
      <c r="A280" s="1354">
        <v>202051402</v>
      </c>
      <c r="B280" s="41" t="s">
        <v>7851</v>
      </c>
      <c r="C280" s="1355">
        <v>0</v>
      </c>
      <c r="D280" s="1355">
        <v>0</v>
      </c>
      <c r="E280" s="1355">
        <v>342.86</v>
      </c>
      <c r="F280" s="1355">
        <v>169.93</v>
      </c>
      <c r="G280" s="41" t="str">
        <f t="shared" si="9"/>
        <v>20205</v>
      </c>
      <c r="H280" s="1356">
        <f t="shared" si="8"/>
        <v>128.19749999999999</v>
      </c>
    </row>
    <row r="281" spans="1:8" x14ac:dyDescent="0.25">
      <c r="A281" s="1354">
        <v>202051500</v>
      </c>
      <c r="B281" s="41" t="s">
        <v>7852</v>
      </c>
      <c r="C281" s="1355">
        <v>0</v>
      </c>
      <c r="D281" s="1355">
        <v>0</v>
      </c>
      <c r="E281" s="1355">
        <v>3993.37</v>
      </c>
      <c r="F281" s="1355">
        <v>1001.05</v>
      </c>
      <c r="G281" s="41" t="str">
        <f t="shared" si="9"/>
        <v>20205</v>
      </c>
      <c r="H281" s="1356">
        <f t="shared" si="8"/>
        <v>1248.605</v>
      </c>
    </row>
    <row r="282" spans="1:8" x14ac:dyDescent="0.25">
      <c r="A282" s="1354">
        <v>202051502</v>
      </c>
      <c r="B282" s="41" t="s">
        <v>7853</v>
      </c>
      <c r="C282" s="1355">
        <v>0</v>
      </c>
      <c r="D282" s="1355">
        <v>0</v>
      </c>
      <c r="E282" s="1355">
        <v>62.34</v>
      </c>
      <c r="F282" s="1355">
        <v>57.55</v>
      </c>
      <c r="G282" s="41" t="str">
        <f t="shared" si="9"/>
        <v>20205</v>
      </c>
      <c r="H282" s="1356">
        <f t="shared" si="8"/>
        <v>29.9725</v>
      </c>
    </row>
    <row r="283" spans="1:8" x14ac:dyDescent="0.25">
      <c r="A283" s="1354">
        <v>202051620</v>
      </c>
      <c r="B283" s="41" t="s">
        <v>7854</v>
      </c>
      <c r="C283" s="1355">
        <v>0</v>
      </c>
      <c r="D283" s="1355">
        <v>0</v>
      </c>
      <c r="E283" s="1355">
        <v>337.93</v>
      </c>
      <c r="F283" s="1355">
        <v>50.81</v>
      </c>
      <c r="G283" s="41" t="str">
        <f t="shared" si="9"/>
        <v>20205</v>
      </c>
      <c r="H283" s="1356">
        <f t="shared" si="8"/>
        <v>97.185000000000002</v>
      </c>
    </row>
    <row r="284" spans="1:8" x14ac:dyDescent="0.25">
      <c r="A284" s="1354">
        <v>202052471</v>
      </c>
      <c r="B284" s="41" t="s">
        <v>7855</v>
      </c>
      <c r="C284" s="1355">
        <v>0</v>
      </c>
      <c r="D284" s="1355">
        <v>0</v>
      </c>
      <c r="E284" s="1355">
        <v>315.63</v>
      </c>
      <c r="F284" s="1355">
        <v>98.68</v>
      </c>
      <c r="G284" s="41" t="str">
        <f t="shared" si="9"/>
        <v>20205</v>
      </c>
      <c r="H284" s="1356">
        <f t="shared" si="8"/>
        <v>103.5775</v>
      </c>
    </row>
    <row r="285" spans="1:8" x14ac:dyDescent="0.25">
      <c r="A285" s="1354">
        <v>202052500</v>
      </c>
      <c r="B285" s="41" t="s">
        <v>7856</v>
      </c>
      <c r="C285" s="1355">
        <v>0</v>
      </c>
      <c r="D285" s="1355">
        <v>0</v>
      </c>
      <c r="E285" s="1355">
        <v>36.1</v>
      </c>
      <c r="F285" s="1355">
        <v>122.2</v>
      </c>
      <c r="G285" s="41" t="str">
        <f t="shared" si="9"/>
        <v>20205</v>
      </c>
      <c r="H285" s="1356">
        <f t="shared" si="8"/>
        <v>39.575000000000003</v>
      </c>
    </row>
    <row r="286" spans="1:8" x14ac:dyDescent="0.25">
      <c r="A286" s="1354">
        <v>202052510</v>
      </c>
      <c r="B286" s="41" t="s">
        <v>7857</v>
      </c>
      <c r="C286" s="1355">
        <v>0</v>
      </c>
      <c r="D286" s="1355">
        <v>0</v>
      </c>
      <c r="E286" s="1355">
        <v>440.15</v>
      </c>
      <c r="F286" s="1355">
        <v>780.88</v>
      </c>
      <c r="G286" s="41" t="str">
        <f t="shared" si="9"/>
        <v>20205</v>
      </c>
      <c r="H286" s="1356">
        <f t="shared" si="8"/>
        <v>305.25749999999999</v>
      </c>
    </row>
    <row r="287" spans="1:8" x14ac:dyDescent="0.25">
      <c r="A287" s="1354">
        <v>202052703</v>
      </c>
      <c r="B287" s="41" t="s">
        <v>7858</v>
      </c>
      <c r="C287" s="1355">
        <v>0</v>
      </c>
      <c r="D287" s="1355">
        <v>0</v>
      </c>
      <c r="E287" s="1355">
        <v>62.36</v>
      </c>
      <c r="F287" s="1355">
        <v>41.57</v>
      </c>
      <c r="G287" s="41" t="str">
        <f t="shared" si="9"/>
        <v>20205</v>
      </c>
      <c r="H287" s="1356">
        <f t="shared" si="8"/>
        <v>25.982500000000002</v>
      </c>
    </row>
    <row r="288" spans="1:8" x14ac:dyDescent="0.25">
      <c r="A288" s="1354">
        <v>202052711</v>
      </c>
      <c r="B288" s="41" t="s">
        <v>7859</v>
      </c>
      <c r="C288" s="1355">
        <v>0</v>
      </c>
      <c r="D288" s="1355">
        <v>0</v>
      </c>
      <c r="E288" s="1355">
        <v>462.67</v>
      </c>
      <c r="F288" s="1355">
        <v>347.1</v>
      </c>
      <c r="G288" s="41" t="str">
        <f t="shared" si="9"/>
        <v>20205</v>
      </c>
      <c r="H288" s="1356">
        <f t="shared" si="8"/>
        <v>202.4425</v>
      </c>
    </row>
    <row r="289" spans="1:8" x14ac:dyDescent="0.25">
      <c r="A289" s="1354">
        <v>202052713</v>
      </c>
      <c r="B289" s="41" t="s">
        <v>7860</v>
      </c>
      <c r="C289" s="1355">
        <v>0</v>
      </c>
      <c r="D289" s="1355">
        <v>0</v>
      </c>
      <c r="E289" s="1355">
        <v>0</v>
      </c>
      <c r="F289" s="1355">
        <v>199.35</v>
      </c>
      <c r="G289" s="41" t="str">
        <f t="shared" si="9"/>
        <v>20205</v>
      </c>
      <c r="H289" s="1356">
        <f t="shared" si="8"/>
        <v>49.837499999999999</v>
      </c>
    </row>
    <row r="290" spans="1:8" x14ac:dyDescent="0.25">
      <c r="A290" s="1354">
        <v>300060100</v>
      </c>
      <c r="B290" s="41" t="s">
        <v>395</v>
      </c>
      <c r="C290" s="1355">
        <v>42119.26</v>
      </c>
      <c r="D290" s="1355">
        <v>32885.14</v>
      </c>
      <c r="E290" s="1355">
        <v>0</v>
      </c>
      <c r="F290" s="1355">
        <v>0</v>
      </c>
      <c r="G290" s="41" t="str">
        <f t="shared" si="9"/>
        <v>30006</v>
      </c>
      <c r="H290" s="1356">
        <f t="shared" si="8"/>
        <v>18751.099999999999</v>
      </c>
    </row>
    <row r="291" spans="1:8" x14ac:dyDescent="0.25">
      <c r="A291" s="1354">
        <v>300060101</v>
      </c>
      <c r="B291" s="41" t="s">
        <v>397</v>
      </c>
      <c r="C291" s="1355">
        <v>0</v>
      </c>
      <c r="D291" s="1355">
        <v>0</v>
      </c>
      <c r="E291" s="1355">
        <v>0</v>
      </c>
      <c r="F291" s="1355">
        <v>0</v>
      </c>
      <c r="G291" s="41" t="str">
        <f t="shared" si="9"/>
        <v>30006</v>
      </c>
      <c r="H291" s="1356">
        <f t="shared" si="8"/>
        <v>0</v>
      </c>
    </row>
    <row r="292" spans="1:8" x14ac:dyDescent="0.25">
      <c r="A292" s="1354">
        <v>300060102</v>
      </c>
      <c r="B292" s="41" t="s">
        <v>399</v>
      </c>
      <c r="C292" s="1355">
        <v>0</v>
      </c>
      <c r="D292" s="1355">
        <v>1831.8</v>
      </c>
      <c r="E292" s="1355">
        <v>0</v>
      </c>
      <c r="F292" s="1355">
        <v>0</v>
      </c>
      <c r="G292" s="41" t="str">
        <f t="shared" si="9"/>
        <v>30006</v>
      </c>
      <c r="H292" s="1356">
        <f t="shared" si="8"/>
        <v>457.95</v>
      </c>
    </row>
    <row r="293" spans="1:8" x14ac:dyDescent="0.25">
      <c r="A293" s="1354">
        <v>300060103</v>
      </c>
      <c r="B293" s="41" t="s">
        <v>2783</v>
      </c>
      <c r="C293" s="1355">
        <v>0</v>
      </c>
      <c r="D293" s="1355">
        <v>0</v>
      </c>
      <c r="E293" s="1355">
        <v>0</v>
      </c>
      <c r="F293" s="1355">
        <v>0</v>
      </c>
      <c r="G293" s="41" t="str">
        <f t="shared" si="9"/>
        <v>30006</v>
      </c>
      <c r="H293" s="1356">
        <f t="shared" si="8"/>
        <v>0</v>
      </c>
    </row>
    <row r="294" spans="1:8" x14ac:dyDescent="0.25">
      <c r="A294" s="1354">
        <v>300060110</v>
      </c>
      <c r="B294" s="41" t="s">
        <v>401</v>
      </c>
      <c r="C294" s="1355">
        <v>0</v>
      </c>
      <c r="D294" s="1355">
        <v>0</v>
      </c>
      <c r="E294" s="1355">
        <v>0</v>
      </c>
      <c r="F294" s="1355">
        <v>0</v>
      </c>
      <c r="G294" s="41" t="str">
        <f t="shared" si="9"/>
        <v>30006</v>
      </c>
      <c r="H294" s="1356">
        <f t="shared" si="8"/>
        <v>0</v>
      </c>
    </row>
    <row r="295" spans="1:8" x14ac:dyDescent="0.25">
      <c r="A295" s="1354">
        <v>300060120</v>
      </c>
      <c r="B295" s="41" t="s">
        <v>403</v>
      </c>
      <c r="C295" s="1355">
        <v>3627.38</v>
      </c>
      <c r="D295" s="1355">
        <v>2165.23</v>
      </c>
      <c r="E295" s="1355">
        <v>0</v>
      </c>
      <c r="F295" s="1355">
        <v>0</v>
      </c>
      <c r="G295" s="41" t="str">
        <f t="shared" si="9"/>
        <v>30006</v>
      </c>
      <c r="H295" s="1356">
        <f t="shared" si="8"/>
        <v>1448.1525000000001</v>
      </c>
    </row>
    <row r="296" spans="1:8" x14ac:dyDescent="0.25">
      <c r="A296" s="1354">
        <v>300060150</v>
      </c>
      <c r="B296" s="41" t="s">
        <v>405</v>
      </c>
      <c r="C296" s="1355">
        <v>0</v>
      </c>
      <c r="D296" s="1355">
        <v>0</v>
      </c>
      <c r="E296" s="1355">
        <v>0</v>
      </c>
      <c r="F296" s="1355">
        <v>0</v>
      </c>
      <c r="G296" s="41" t="str">
        <f t="shared" si="9"/>
        <v>30006</v>
      </c>
      <c r="H296" s="1356">
        <f t="shared" si="8"/>
        <v>0</v>
      </c>
    </row>
    <row r="297" spans="1:8" x14ac:dyDescent="0.25">
      <c r="A297" s="1354">
        <v>300060700</v>
      </c>
      <c r="B297" s="41" t="s">
        <v>407</v>
      </c>
      <c r="C297" s="1355">
        <v>0</v>
      </c>
      <c r="D297" s="1355">
        <v>0</v>
      </c>
      <c r="E297" s="1355">
        <v>0</v>
      </c>
      <c r="F297" s="1355">
        <v>0</v>
      </c>
      <c r="G297" s="41" t="str">
        <f t="shared" si="9"/>
        <v>30006</v>
      </c>
      <c r="H297" s="1356">
        <f t="shared" si="8"/>
        <v>0</v>
      </c>
    </row>
    <row r="298" spans="1:8" x14ac:dyDescent="0.25">
      <c r="A298" s="1354">
        <v>300060930</v>
      </c>
      <c r="B298" s="41" t="s">
        <v>409</v>
      </c>
      <c r="C298" s="1355">
        <v>70.459999999999994</v>
      </c>
      <c r="D298" s="1355">
        <v>0</v>
      </c>
      <c r="E298" s="1355">
        <v>0</v>
      </c>
      <c r="F298" s="1355">
        <v>0</v>
      </c>
      <c r="G298" s="41" t="str">
        <f t="shared" si="9"/>
        <v>30006</v>
      </c>
      <c r="H298" s="1356">
        <f t="shared" si="8"/>
        <v>17.614999999999998</v>
      </c>
    </row>
    <row r="299" spans="1:8" x14ac:dyDescent="0.25">
      <c r="A299" s="1354">
        <v>300062451</v>
      </c>
      <c r="B299" s="41" t="s">
        <v>411</v>
      </c>
      <c r="C299" s="1355">
        <v>0</v>
      </c>
      <c r="D299" s="1355">
        <v>3480</v>
      </c>
      <c r="E299" s="1355">
        <v>0</v>
      </c>
      <c r="F299" s="1355">
        <v>0</v>
      </c>
      <c r="G299" s="41" t="str">
        <f t="shared" si="9"/>
        <v>30006</v>
      </c>
      <c r="H299" s="1356">
        <f t="shared" si="8"/>
        <v>870</v>
      </c>
    </row>
    <row r="300" spans="1:8" x14ac:dyDescent="0.25">
      <c r="A300" s="1354">
        <v>300062500</v>
      </c>
      <c r="B300" s="41" t="s">
        <v>413</v>
      </c>
      <c r="C300" s="1355">
        <v>0</v>
      </c>
      <c r="D300" s="1355">
        <v>0</v>
      </c>
      <c r="E300" s="1355">
        <v>0</v>
      </c>
      <c r="F300" s="1355">
        <v>0</v>
      </c>
      <c r="G300" s="41" t="str">
        <f t="shared" si="9"/>
        <v>30006</v>
      </c>
      <c r="H300" s="1356">
        <f t="shared" si="8"/>
        <v>0</v>
      </c>
    </row>
    <row r="301" spans="1:8" x14ac:dyDescent="0.25">
      <c r="A301" s="1354">
        <v>300062510</v>
      </c>
      <c r="B301" s="41" t="s">
        <v>415</v>
      </c>
      <c r="C301" s="1355">
        <v>0</v>
      </c>
      <c r="D301" s="1355">
        <v>780.94</v>
      </c>
      <c r="E301" s="1355">
        <v>107.91</v>
      </c>
      <c r="F301" s="1355">
        <v>105.85</v>
      </c>
      <c r="G301" s="41" t="str">
        <f t="shared" si="9"/>
        <v>30006</v>
      </c>
      <c r="H301" s="1356">
        <f t="shared" si="8"/>
        <v>248.67500000000001</v>
      </c>
    </row>
    <row r="302" spans="1:8" x14ac:dyDescent="0.25">
      <c r="A302" s="1354">
        <v>300062706</v>
      </c>
      <c r="B302" s="41" t="s">
        <v>417</v>
      </c>
      <c r="C302" s="1355">
        <v>0</v>
      </c>
      <c r="D302" s="1355">
        <v>0</v>
      </c>
      <c r="E302" s="1355">
        <v>0</v>
      </c>
      <c r="F302" s="1355">
        <v>0</v>
      </c>
      <c r="G302" s="41" t="str">
        <f t="shared" si="9"/>
        <v>30006</v>
      </c>
      <c r="H302" s="1356">
        <f t="shared" si="8"/>
        <v>0</v>
      </c>
    </row>
    <row r="303" spans="1:8" x14ac:dyDescent="0.25">
      <c r="A303" s="1354">
        <v>300064600</v>
      </c>
      <c r="B303" s="41" t="s">
        <v>419</v>
      </c>
      <c r="C303" s="1355">
        <v>0</v>
      </c>
      <c r="D303" s="1355">
        <v>0</v>
      </c>
      <c r="E303" s="1355">
        <v>0</v>
      </c>
      <c r="F303" s="1355">
        <v>0</v>
      </c>
      <c r="G303" s="41" t="str">
        <f t="shared" si="9"/>
        <v>30006</v>
      </c>
      <c r="H303" s="1356">
        <f t="shared" si="8"/>
        <v>0</v>
      </c>
    </row>
    <row r="304" spans="1:8" x14ac:dyDescent="0.25">
      <c r="A304" s="1354">
        <v>300064610</v>
      </c>
      <c r="B304" s="41" t="s">
        <v>421</v>
      </c>
      <c r="C304" s="1355">
        <v>0</v>
      </c>
      <c r="D304" s="1355">
        <v>0</v>
      </c>
      <c r="E304" s="1355">
        <v>3242.53</v>
      </c>
      <c r="F304" s="1355">
        <v>5688.08</v>
      </c>
      <c r="G304" s="41" t="str">
        <f t="shared" si="9"/>
        <v>30006</v>
      </c>
      <c r="H304" s="1356">
        <f t="shared" si="8"/>
        <v>2232.6525000000001</v>
      </c>
    </row>
    <row r="305" spans="1:8" x14ac:dyDescent="0.25">
      <c r="A305" s="1354">
        <v>300064619</v>
      </c>
      <c r="B305" s="41" t="s">
        <v>423</v>
      </c>
      <c r="C305" s="1355">
        <v>0</v>
      </c>
      <c r="D305" s="1355">
        <v>0</v>
      </c>
      <c r="E305" s="1355">
        <v>0</v>
      </c>
      <c r="F305" s="1355">
        <v>0</v>
      </c>
      <c r="G305" s="41" t="str">
        <f t="shared" si="9"/>
        <v>30006</v>
      </c>
      <c r="H305" s="1356">
        <f t="shared" si="8"/>
        <v>0</v>
      </c>
    </row>
    <row r="306" spans="1:8" x14ac:dyDescent="0.25">
      <c r="A306" s="1354">
        <v>300065008</v>
      </c>
      <c r="B306" s="41" t="s">
        <v>425</v>
      </c>
      <c r="C306" s="1355">
        <v>0</v>
      </c>
      <c r="D306" s="1355">
        <v>0</v>
      </c>
      <c r="E306" s="1355">
        <v>0</v>
      </c>
      <c r="F306" s="1355">
        <v>0</v>
      </c>
      <c r="G306" s="41" t="str">
        <f t="shared" si="9"/>
        <v>30006</v>
      </c>
      <c r="H306" s="1356">
        <f t="shared" si="8"/>
        <v>0</v>
      </c>
    </row>
    <row r="307" spans="1:8" x14ac:dyDescent="0.25">
      <c r="A307" s="1354">
        <v>300065316</v>
      </c>
      <c r="B307" s="41" t="s">
        <v>427</v>
      </c>
      <c r="C307" s="1355">
        <v>0</v>
      </c>
      <c r="D307" s="1355">
        <v>0</v>
      </c>
      <c r="E307" s="1355">
        <v>0</v>
      </c>
      <c r="F307" s="1355">
        <v>0</v>
      </c>
      <c r="G307" s="41" t="str">
        <f t="shared" si="9"/>
        <v>30006</v>
      </c>
      <c r="H307" s="1356">
        <f t="shared" si="8"/>
        <v>0</v>
      </c>
    </row>
    <row r="308" spans="1:8" x14ac:dyDescent="0.25">
      <c r="A308" s="1354">
        <v>300065317</v>
      </c>
      <c r="B308" s="41" t="s">
        <v>429</v>
      </c>
      <c r="C308" s="1355">
        <v>0</v>
      </c>
      <c r="D308" s="1355">
        <v>0</v>
      </c>
      <c r="E308" s="1355">
        <v>0</v>
      </c>
      <c r="F308" s="1355">
        <v>0</v>
      </c>
      <c r="G308" s="41" t="str">
        <f t="shared" si="9"/>
        <v>30006</v>
      </c>
      <c r="H308" s="1356">
        <f t="shared" si="8"/>
        <v>0</v>
      </c>
    </row>
    <row r="309" spans="1:8" x14ac:dyDescent="0.25">
      <c r="A309" s="1354">
        <v>300065319</v>
      </c>
      <c r="B309" s="41" t="s">
        <v>431</v>
      </c>
      <c r="C309" s="1355">
        <v>19922.490000000002</v>
      </c>
      <c r="D309" s="1355">
        <v>24995.13</v>
      </c>
      <c r="E309" s="1355">
        <v>37125.4</v>
      </c>
      <c r="F309" s="1355">
        <v>34163.71</v>
      </c>
      <c r="G309" s="41" t="str">
        <f t="shared" si="9"/>
        <v>30006</v>
      </c>
      <c r="H309" s="1356">
        <f t="shared" si="8"/>
        <v>29051.682500000003</v>
      </c>
    </row>
    <row r="310" spans="1:8" x14ac:dyDescent="0.25">
      <c r="A310" s="1354">
        <v>300065320</v>
      </c>
      <c r="B310" s="41" t="s">
        <v>433</v>
      </c>
      <c r="C310" s="1355">
        <v>0</v>
      </c>
      <c r="D310" s="1355">
        <v>0</v>
      </c>
      <c r="E310" s="1355">
        <v>0</v>
      </c>
      <c r="F310" s="1355">
        <v>0</v>
      </c>
      <c r="G310" s="41" t="str">
        <f t="shared" si="9"/>
        <v>30006</v>
      </c>
      <c r="H310" s="1356">
        <f t="shared" si="8"/>
        <v>0</v>
      </c>
    </row>
    <row r="311" spans="1:8" x14ac:dyDescent="0.25">
      <c r="A311" s="1354">
        <v>300065347</v>
      </c>
      <c r="B311" s="41" t="s">
        <v>435</v>
      </c>
      <c r="C311" s="1355">
        <v>0</v>
      </c>
      <c r="D311" s="1355">
        <v>0</v>
      </c>
      <c r="E311" s="1355">
        <v>0</v>
      </c>
      <c r="F311" s="1355">
        <v>0</v>
      </c>
      <c r="G311" s="41" t="str">
        <f t="shared" si="9"/>
        <v>30006</v>
      </c>
      <c r="H311" s="1356">
        <f t="shared" si="8"/>
        <v>0</v>
      </c>
    </row>
    <row r="312" spans="1:8" x14ac:dyDescent="0.25">
      <c r="A312" s="1354">
        <v>300065348</v>
      </c>
      <c r="B312" s="41" t="s">
        <v>437</v>
      </c>
      <c r="C312" s="1355">
        <v>0</v>
      </c>
      <c r="D312" s="1355">
        <v>0</v>
      </c>
      <c r="E312" s="1355">
        <v>0</v>
      </c>
      <c r="F312" s="1355">
        <v>0</v>
      </c>
      <c r="G312" s="41" t="str">
        <f t="shared" si="9"/>
        <v>30006</v>
      </c>
      <c r="H312" s="1356">
        <f t="shared" si="8"/>
        <v>0</v>
      </c>
    </row>
    <row r="313" spans="1:8" x14ac:dyDescent="0.25">
      <c r="A313" s="1354">
        <v>300065349</v>
      </c>
      <c r="B313" s="41" t="s">
        <v>439</v>
      </c>
      <c r="C313" s="1355">
        <v>0</v>
      </c>
      <c r="D313" s="1355">
        <v>0</v>
      </c>
      <c r="E313" s="1355">
        <v>0</v>
      </c>
      <c r="F313" s="1355">
        <v>0</v>
      </c>
      <c r="G313" s="41" t="str">
        <f t="shared" si="9"/>
        <v>30006</v>
      </c>
      <c r="H313" s="1356">
        <f t="shared" si="8"/>
        <v>0</v>
      </c>
    </row>
    <row r="314" spans="1:8" x14ac:dyDescent="0.25">
      <c r="A314" s="1354">
        <v>300065350</v>
      </c>
      <c r="B314" s="41" t="s">
        <v>441</v>
      </c>
      <c r="C314" s="1355">
        <v>14089</v>
      </c>
      <c r="D314" s="1355">
        <v>27983.5</v>
      </c>
      <c r="E314" s="1355">
        <v>27739.79</v>
      </c>
      <c r="F314" s="1355">
        <v>14402.19</v>
      </c>
      <c r="G314" s="41" t="str">
        <f t="shared" si="9"/>
        <v>30006</v>
      </c>
      <c r="H314" s="1356">
        <f t="shared" si="8"/>
        <v>21053.620000000003</v>
      </c>
    </row>
    <row r="315" spans="1:8" x14ac:dyDescent="0.25">
      <c r="A315" s="1354">
        <v>300066010</v>
      </c>
      <c r="B315" s="41" t="s">
        <v>443</v>
      </c>
      <c r="C315" s="1355">
        <v>3181.55</v>
      </c>
      <c r="D315" s="1355">
        <v>2811.02</v>
      </c>
      <c r="E315" s="1355">
        <v>0</v>
      </c>
      <c r="F315" s="1355">
        <v>0</v>
      </c>
      <c r="G315" s="41" t="str">
        <f t="shared" si="9"/>
        <v>30006</v>
      </c>
      <c r="H315" s="1356">
        <f t="shared" si="8"/>
        <v>1498.1424999999999</v>
      </c>
    </row>
    <row r="316" spans="1:8" x14ac:dyDescent="0.25">
      <c r="A316" s="1354">
        <v>300069053</v>
      </c>
      <c r="B316" s="41" t="s">
        <v>445</v>
      </c>
      <c r="C316" s="1355">
        <v>0</v>
      </c>
      <c r="D316" s="1355">
        <v>0</v>
      </c>
      <c r="E316" s="1355">
        <v>0</v>
      </c>
      <c r="F316" s="1355">
        <v>0</v>
      </c>
      <c r="G316" s="41" t="str">
        <f t="shared" si="9"/>
        <v>30006</v>
      </c>
      <c r="H316" s="1356">
        <f t="shared" si="8"/>
        <v>0</v>
      </c>
    </row>
    <row r="317" spans="1:8" x14ac:dyDescent="0.25">
      <c r="A317" s="1354">
        <v>300069093</v>
      </c>
      <c r="B317" s="41" t="s">
        <v>435</v>
      </c>
      <c r="C317" s="1355">
        <v>0</v>
      </c>
      <c r="D317" s="1355">
        <v>0</v>
      </c>
      <c r="E317" s="1355">
        <v>0</v>
      </c>
      <c r="F317" s="1355">
        <v>0</v>
      </c>
      <c r="G317" s="41" t="str">
        <f t="shared" si="9"/>
        <v>30006</v>
      </c>
      <c r="H317" s="1356">
        <f t="shared" si="8"/>
        <v>0</v>
      </c>
    </row>
    <row r="318" spans="1:8" x14ac:dyDescent="0.25">
      <c r="A318" s="1354">
        <v>300069094</v>
      </c>
      <c r="B318" s="41" t="s">
        <v>437</v>
      </c>
      <c r="C318" s="1355">
        <v>0</v>
      </c>
      <c r="D318" s="1355">
        <v>0</v>
      </c>
      <c r="E318" s="1355">
        <v>0</v>
      </c>
      <c r="F318" s="1355">
        <v>0</v>
      </c>
      <c r="G318" s="41" t="str">
        <f t="shared" si="9"/>
        <v>30006</v>
      </c>
      <c r="H318" s="1356">
        <f t="shared" si="8"/>
        <v>0</v>
      </c>
    </row>
    <row r="319" spans="1:8" x14ac:dyDescent="0.25">
      <c r="A319" s="1354">
        <v>300069095</v>
      </c>
      <c r="B319" s="41" t="s">
        <v>449</v>
      </c>
      <c r="C319" s="1355">
        <v>0</v>
      </c>
      <c r="D319" s="1355">
        <v>0</v>
      </c>
      <c r="E319" s="1355">
        <v>0</v>
      </c>
      <c r="F319" s="1355">
        <v>0</v>
      </c>
      <c r="G319" s="41" t="str">
        <f t="shared" si="9"/>
        <v>30006</v>
      </c>
      <c r="H319" s="1356">
        <f t="shared" si="8"/>
        <v>0</v>
      </c>
    </row>
    <row r="320" spans="1:8" x14ac:dyDescent="0.25">
      <c r="A320" s="1354">
        <v>300069096</v>
      </c>
      <c r="B320" s="41" t="s">
        <v>451</v>
      </c>
      <c r="C320" s="1355">
        <v>0</v>
      </c>
      <c r="D320" s="1355">
        <v>0</v>
      </c>
      <c r="E320" s="1355">
        <v>0</v>
      </c>
      <c r="F320" s="1355">
        <v>0</v>
      </c>
      <c r="G320" s="41" t="str">
        <f t="shared" si="9"/>
        <v>30006</v>
      </c>
      <c r="H320" s="1356">
        <f t="shared" si="8"/>
        <v>0</v>
      </c>
    </row>
    <row r="321" spans="1:8" x14ac:dyDescent="0.25">
      <c r="A321" s="1354">
        <v>300069097</v>
      </c>
      <c r="B321" s="41" t="s">
        <v>453</v>
      </c>
      <c r="C321" s="1355">
        <v>-28382.5</v>
      </c>
      <c r="D321" s="1355">
        <v>-27932.5</v>
      </c>
      <c r="E321" s="1355">
        <v>-29332.5</v>
      </c>
      <c r="F321" s="1355">
        <v>-18250</v>
      </c>
      <c r="G321" s="41" t="str">
        <f t="shared" si="9"/>
        <v>30006</v>
      </c>
      <c r="H321" s="1356">
        <f t="shared" ref="H321:H375" si="10">SUM(C321:F321)/4</f>
        <v>-25974.375</v>
      </c>
    </row>
    <row r="322" spans="1:8" x14ac:dyDescent="0.25">
      <c r="A322" s="1354">
        <v>300069098</v>
      </c>
      <c r="B322" s="41" t="s">
        <v>455</v>
      </c>
      <c r="C322" s="1355">
        <v>0</v>
      </c>
      <c r="D322" s="1355">
        <v>0</v>
      </c>
      <c r="E322" s="1355">
        <v>0</v>
      </c>
      <c r="F322" s="1355">
        <v>0</v>
      </c>
      <c r="G322" s="41" t="str">
        <f t="shared" si="9"/>
        <v>30006</v>
      </c>
      <c r="H322" s="1356">
        <f t="shared" si="10"/>
        <v>0</v>
      </c>
    </row>
    <row r="323" spans="1:8" x14ac:dyDescent="0.25">
      <c r="A323" s="1354">
        <v>300069110</v>
      </c>
      <c r="B323" s="41" t="s">
        <v>457</v>
      </c>
      <c r="C323" s="1355">
        <v>0</v>
      </c>
      <c r="D323" s="1355">
        <v>0</v>
      </c>
      <c r="E323" s="1355">
        <v>0</v>
      </c>
      <c r="F323" s="1355">
        <v>0</v>
      </c>
      <c r="G323" s="41" t="str">
        <f t="shared" si="9"/>
        <v>30006</v>
      </c>
      <c r="H323" s="1356">
        <f t="shared" si="10"/>
        <v>0</v>
      </c>
    </row>
    <row r="324" spans="1:8" x14ac:dyDescent="0.25">
      <c r="A324" s="1354">
        <v>300069114</v>
      </c>
      <c r="B324" s="41" t="s">
        <v>459</v>
      </c>
      <c r="C324" s="1355">
        <v>0</v>
      </c>
      <c r="D324" s="1355">
        <v>0</v>
      </c>
      <c r="E324" s="1355">
        <v>0</v>
      </c>
      <c r="F324" s="1355">
        <v>0</v>
      </c>
      <c r="G324" s="41" t="str">
        <f t="shared" si="9"/>
        <v>30006</v>
      </c>
      <c r="H324" s="1356">
        <f t="shared" si="10"/>
        <v>0</v>
      </c>
    </row>
    <row r="325" spans="1:8" x14ac:dyDescent="0.25">
      <c r="A325" s="1354">
        <v>300069800</v>
      </c>
      <c r="B325" s="41" t="s">
        <v>461</v>
      </c>
      <c r="C325" s="1355">
        <v>0</v>
      </c>
      <c r="D325" s="1355">
        <v>-15000</v>
      </c>
      <c r="E325" s="1355">
        <v>-15000</v>
      </c>
      <c r="F325" s="1355">
        <v>-15000</v>
      </c>
      <c r="G325" s="41" t="str">
        <f t="shared" si="9"/>
        <v>30006</v>
      </c>
      <c r="H325" s="1356">
        <f t="shared" si="10"/>
        <v>-11250</v>
      </c>
    </row>
    <row r="326" spans="1:8" x14ac:dyDescent="0.25">
      <c r="A326" s="1354">
        <v>300069801</v>
      </c>
      <c r="B326" s="41" t="s">
        <v>463</v>
      </c>
      <c r="C326" s="1355">
        <v>0</v>
      </c>
      <c r="D326" s="1355">
        <v>0</v>
      </c>
      <c r="E326" s="1355">
        <v>0</v>
      </c>
      <c r="F326" s="1355">
        <v>0</v>
      </c>
      <c r="G326" s="41" t="str">
        <f t="shared" si="9"/>
        <v>30006</v>
      </c>
      <c r="H326" s="1356">
        <f t="shared" si="10"/>
        <v>0</v>
      </c>
    </row>
    <row r="327" spans="1:8" x14ac:dyDescent="0.25">
      <c r="A327" s="1354">
        <v>300069846</v>
      </c>
      <c r="B327" s="41" t="s">
        <v>465</v>
      </c>
      <c r="C327" s="1355">
        <v>0</v>
      </c>
      <c r="D327" s="1355">
        <v>0</v>
      </c>
      <c r="E327" s="1355">
        <v>0</v>
      </c>
      <c r="F327" s="1355">
        <v>0</v>
      </c>
      <c r="G327" s="41" t="str">
        <f t="shared" si="9"/>
        <v>30006</v>
      </c>
      <c r="H327" s="1356">
        <f t="shared" si="10"/>
        <v>0</v>
      </c>
    </row>
    <row r="328" spans="1:8" x14ac:dyDescent="0.25">
      <c r="A328" s="1354">
        <v>307010100</v>
      </c>
      <c r="B328" s="41" t="s">
        <v>1388</v>
      </c>
      <c r="C328" s="1355">
        <v>0</v>
      </c>
      <c r="D328" s="1355">
        <v>603.91</v>
      </c>
      <c r="E328" s="1355">
        <v>0</v>
      </c>
      <c r="F328" s="1355">
        <v>0</v>
      </c>
      <c r="G328" s="41" t="str">
        <f t="shared" si="9"/>
        <v>30701</v>
      </c>
      <c r="H328" s="1356">
        <f t="shared" si="10"/>
        <v>150.97749999999999</v>
      </c>
    </row>
    <row r="329" spans="1:8" x14ac:dyDescent="0.25">
      <c r="A329" s="1354">
        <v>307010800</v>
      </c>
      <c r="B329" s="41" t="s">
        <v>7861</v>
      </c>
      <c r="C329" s="1355">
        <v>0</v>
      </c>
      <c r="D329" s="1355">
        <v>0</v>
      </c>
      <c r="E329" s="1355">
        <v>0</v>
      </c>
      <c r="F329" s="1355">
        <v>0</v>
      </c>
      <c r="G329" s="41" t="str">
        <f t="shared" ref="G329:G375" si="11">LEFT(A329,5)</f>
        <v>30701</v>
      </c>
      <c r="H329" s="1356">
        <f t="shared" si="10"/>
        <v>0</v>
      </c>
    </row>
    <row r="330" spans="1:8" x14ac:dyDescent="0.25">
      <c r="A330" s="1354">
        <v>307012000</v>
      </c>
      <c r="B330" s="41" t="s">
        <v>1392</v>
      </c>
      <c r="C330" s="1355">
        <v>75.92</v>
      </c>
      <c r="D330" s="1355">
        <v>1451.2</v>
      </c>
      <c r="E330" s="1355">
        <v>0</v>
      </c>
      <c r="F330" s="1355">
        <v>0</v>
      </c>
      <c r="G330" s="41" t="str">
        <f t="shared" si="11"/>
        <v>30701</v>
      </c>
      <c r="H330" s="1356">
        <f t="shared" si="10"/>
        <v>381.78000000000003</v>
      </c>
    </row>
    <row r="331" spans="1:8" x14ac:dyDescent="0.25">
      <c r="A331" s="1354">
        <v>307012016</v>
      </c>
      <c r="B331" s="41" t="s">
        <v>1394</v>
      </c>
      <c r="C331" s="1355">
        <v>0</v>
      </c>
      <c r="D331" s="1355">
        <v>0</v>
      </c>
      <c r="E331" s="1355">
        <v>0</v>
      </c>
      <c r="F331" s="1355">
        <v>0</v>
      </c>
      <c r="G331" s="41" t="str">
        <f t="shared" si="11"/>
        <v>30701</v>
      </c>
      <c r="H331" s="1356">
        <f t="shared" si="10"/>
        <v>0</v>
      </c>
    </row>
    <row r="332" spans="1:8" x14ac:dyDescent="0.25">
      <c r="A332" s="1354">
        <v>307012036</v>
      </c>
      <c r="B332" s="41" t="s">
        <v>7862</v>
      </c>
      <c r="C332" s="1355">
        <v>0</v>
      </c>
      <c r="D332" s="1355">
        <v>0</v>
      </c>
      <c r="E332" s="1355">
        <v>0</v>
      </c>
      <c r="F332" s="1355">
        <v>0</v>
      </c>
      <c r="G332" s="41" t="str">
        <f t="shared" si="11"/>
        <v>30701</v>
      </c>
      <c r="H332" s="1356">
        <f t="shared" si="10"/>
        <v>0</v>
      </c>
    </row>
    <row r="333" spans="1:8" x14ac:dyDescent="0.25">
      <c r="A333" s="1354">
        <v>307012416</v>
      </c>
      <c r="B333" s="41" t="s">
        <v>1398</v>
      </c>
      <c r="C333" s="1355">
        <v>0</v>
      </c>
      <c r="D333" s="1355">
        <v>0</v>
      </c>
      <c r="E333" s="1355">
        <v>0</v>
      </c>
      <c r="F333" s="1355">
        <v>0</v>
      </c>
      <c r="G333" s="41" t="str">
        <f t="shared" si="11"/>
        <v>30701</v>
      </c>
      <c r="H333" s="1356">
        <f t="shared" si="10"/>
        <v>0</v>
      </c>
    </row>
    <row r="334" spans="1:8" x14ac:dyDescent="0.25">
      <c r="A334" s="1354">
        <v>307012421</v>
      </c>
      <c r="B334" s="41" t="s">
        <v>1400</v>
      </c>
      <c r="C334" s="1355">
        <v>0</v>
      </c>
      <c r="D334" s="1355">
        <v>0</v>
      </c>
      <c r="E334" s="1355">
        <v>0</v>
      </c>
      <c r="F334" s="1355">
        <v>0</v>
      </c>
      <c r="G334" s="41" t="str">
        <f t="shared" si="11"/>
        <v>30701</v>
      </c>
      <c r="H334" s="1356">
        <f t="shared" si="10"/>
        <v>0</v>
      </c>
    </row>
    <row r="335" spans="1:8" x14ac:dyDescent="0.25">
      <c r="A335" s="1354">
        <v>307012440</v>
      </c>
      <c r="B335" s="41" t="s">
        <v>1402</v>
      </c>
      <c r="C335" s="1355">
        <v>0</v>
      </c>
      <c r="D335" s="1355">
        <v>0</v>
      </c>
      <c r="E335" s="1355">
        <v>0</v>
      </c>
      <c r="F335" s="1355">
        <v>0</v>
      </c>
      <c r="G335" s="41" t="str">
        <f t="shared" si="11"/>
        <v>30701</v>
      </c>
      <c r="H335" s="1356">
        <f t="shared" si="10"/>
        <v>0</v>
      </c>
    </row>
    <row r="336" spans="1:8" x14ac:dyDescent="0.25">
      <c r="A336" s="1354">
        <v>307012500</v>
      </c>
      <c r="B336" s="41" t="s">
        <v>1404</v>
      </c>
      <c r="C336" s="1355">
        <v>0</v>
      </c>
      <c r="D336" s="1355">
        <v>143.84</v>
      </c>
      <c r="E336" s="1355">
        <v>0</v>
      </c>
      <c r="F336" s="1355">
        <v>0</v>
      </c>
      <c r="G336" s="41" t="str">
        <f t="shared" si="11"/>
        <v>30701</v>
      </c>
      <c r="H336" s="1356">
        <f t="shared" si="10"/>
        <v>35.96</v>
      </c>
    </row>
    <row r="337" spans="1:8" x14ac:dyDescent="0.25">
      <c r="A337" s="1354">
        <v>307012510</v>
      </c>
      <c r="B337" s="41" t="s">
        <v>2754</v>
      </c>
      <c r="C337" s="1355">
        <v>0</v>
      </c>
      <c r="D337" s="1355">
        <v>23.14</v>
      </c>
      <c r="E337" s="1355">
        <v>0</v>
      </c>
      <c r="F337" s="1355">
        <v>0</v>
      </c>
      <c r="G337" s="41" t="str">
        <f t="shared" si="11"/>
        <v>30701</v>
      </c>
      <c r="H337" s="1356">
        <f t="shared" si="10"/>
        <v>5.7850000000000001</v>
      </c>
    </row>
    <row r="338" spans="1:8" x14ac:dyDescent="0.25">
      <c r="A338" s="1354">
        <v>307012703</v>
      </c>
      <c r="B338" s="41" t="s">
        <v>1406</v>
      </c>
      <c r="C338" s="1355">
        <v>0</v>
      </c>
      <c r="D338" s="1355">
        <v>0</v>
      </c>
      <c r="E338" s="1355">
        <v>0</v>
      </c>
      <c r="F338" s="1355">
        <v>0</v>
      </c>
      <c r="G338" s="41" t="str">
        <f t="shared" si="11"/>
        <v>30701</v>
      </c>
      <c r="H338" s="1356">
        <f t="shared" si="10"/>
        <v>0</v>
      </c>
    </row>
    <row r="339" spans="1:8" x14ac:dyDescent="0.25">
      <c r="A339" s="1354">
        <v>307012706</v>
      </c>
      <c r="B339" s="41" t="s">
        <v>1408</v>
      </c>
      <c r="C339" s="1355">
        <v>0</v>
      </c>
      <c r="D339" s="1355">
        <v>249.48</v>
      </c>
      <c r="E339" s="1355">
        <v>274.43</v>
      </c>
      <c r="F339" s="1355">
        <v>445.63</v>
      </c>
      <c r="G339" s="41" t="str">
        <f t="shared" si="11"/>
        <v>30701</v>
      </c>
      <c r="H339" s="1356">
        <f t="shared" si="10"/>
        <v>242.38499999999999</v>
      </c>
    </row>
    <row r="340" spans="1:8" x14ac:dyDescent="0.25">
      <c r="A340" s="1354">
        <v>307012801</v>
      </c>
      <c r="B340" s="41" t="s">
        <v>1410</v>
      </c>
      <c r="C340" s="1355">
        <v>0</v>
      </c>
      <c r="D340" s="1355">
        <v>0</v>
      </c>
      <c r="E340" s="1355">
        <v>0</v>
      </c>
      <c r="F340" s="1355">
        <v>0</v>
      </c>
      <c r="G340" s="41" t="str">
        <f t="shared" si="11"/>
        <v>30701</v>
      </c>
      <c r="H340" s="1356">
        <f t="shared" si="10"/>
        <v>0</v>
      </c>
    </row>
    <row r="341" spans="1:8" x14ac:dyDescent="0.25">
      <c r="A341" s="1354">
        <v>307012900</v>
      </c>
      <c r="B341" s="41" t="s">
        <v>7863</v>
      </c>
      <c r="C341" s="1355">
        <v>0</v>
      </c>
      <c r="D341" s="1355">
        <v>0</v>
      </c>
      <c r="E341" s="1355">
        <v>0</v>
      </c>
      <c r="F341" s="1355">
        <v>0</v>
      </c>
      <c r="G341" s="41" t="str">
        <f t="shared" si="11"/>
        <v>30701</v>
      </c>
      <c r="H341" s="1356">
        <f t="shared" si="10"/>
        <v>0</v>
      </c>
    </row>
    <row r="342" spans="1:8" x14ac:dyDescent="0.25">
      <c r="A342" s="1354">
        <v>307014600</v>
      </c>
      <c r="B342" s="41" t="s">
        <v>1414</v>
      </c>
      <c r="C342" s="1355">
        <v>0</v>
      </c>
      <c r="D342" s="1355">
        <v>0</v>
      </c>
      <c r="E342" s="1355">
        <v>0</v>
      </c>
      <c r="F342" s="1355">
        <v>0</v>
      </c>
      <c r="G342" s="41" t="str">
        <f t="shared" si="11"/>
        <v>30701</v>
      </c>
      <c r="H342" s="1356">
        <f t="shared" si="10"/>
        <v>0</v>
      </c>
    </row>
    <row r="343" spans="1:8" x14ac:dyDescent="0.25">
      <c r="A343" s="1354">
        <v>307014610</v>
      </c>
      <c r="B343" s="41" t="s">
        <v>1416</v>
      </c>
      <c r="C343" s="1355">
        <v>0</v>
      </c>
      <c r="D343" s="1355">
        <v>0</v>
      </c>
      <c r="E343" s="1355">
        <v>40.049999999999997</v>
      </c>
      <c r="F343" s="1355">
        <v>2488.14</v>
      </c>
      <c r="G343" s="41" t="str">
        <f t="shared" si="11"/>
        <v>30701</v>
      </c>
      <c r="H343" s="1356">
        <f t="shared" si="10"/>
        <v>632.04750000000001</v>
      </c>
    </row>
    <row r="344" spans="1:8" x14ac:dyDescent="0.25">
      <c r="A344" s="1354">
        <v>307014611</v>
      </c>
      <c r="B344" s="41" t="s">
        <v>1418</v>
      </c>
      <c r="C344" s="1355">
        <v>0</v>
      </c>
      <c r="D344" s="1355">
        <v>0</v>
      </c>
      <c r="E344" s="1355">
        <v>0</v>
      </c>
      <c r="F344" s="1355">
        <v>0</v>
      </c>
      <c r="G344" s="41" t="str">
        <f t="shared" si="11"/>
        <v>30701</v>
      </c>
      <c r="H344" s="1356">
        <f t="shared" si="10"/>
        <v>0</v>
      </c>
    </row>
    <row r="345" spans="1:8" x14ac:dyDescent="0.25">
      <c r="A345" s="1354">
        <v>307015183</v>
      </c>
      <c r="B345" s="41" t="s">
        <v>7864</v>
      </c>
      <c r="C345" s="1355">
        <v>29477.95</v>
      </c>
      <c r="D345" s="1355">
        <v>27949</v>
      </c>
      <c r="E345" s="1355">
        <v>26332</v>
      </c>
      <c r="F345" s="1355">
        <v>24511</v>
      </c>
      <c r="G345" s="41" t="str">
        <f t="shared" si="11"/>
        <v>30701</v>
      </c>
      <c r="H345" s="1356">
        <f t="shared" si="10"/>
        <v>27067.487499999999</v>
      </c>
    </row>
    <row r="346" spans="1:8" x14ac:dyDescent="0.25">
      <c r="A346" s="1354">
        <v>430010100</v>
      </c>
      <c r="B346" s="41" t="s">
        <v>7865</v>
      </c>
      <c r="C346" s="1355">
        <v>0</v>
      </c>
      <c r="D346" s="1355">
        <v>0</v>
      </c>
      <c r="E346" s="1355">
        <v>0</v>
      </c>
      <c r="F346" s="1355">
        <v>0</v>
      </c>
      <c r="G346" s="41" t="str">
        <f t="shared" si="11"/>
        <v>43001</v>
      </c>
      <c r="H346" s="1356">
        <f t="shared" si="10"/>
        <v>0</v>
      </c>
    </row>
    <row r="347" spans="1:8" x14ac:dyDescent="0.25">
      <c r="A347" s="1354">
        <v>430010400</v>
      </c>
      <c r="B347" s="41" t="s">
        <v>7866</v>
      </c>
      <c r="C347" s="1355">
        <v>0</v>
      </c>
      <c r="D347" s="1355">
        <v>0</v>
      </c>
      <c r="E347" s="1355">
        <v>0</v>
      </c>
      <c r="F347" s="1355">
        <v>0</v>
      </c>
      <c r="G347" s="41" t="str">
        <f t="shared" si="11"/>
        <v>43001</v>
      </c>
      <c r="H347" s="1356">
        <f t="shared" si="10"/>
        <v>0</v>
      </c>
    </row>
    <row r="348" spans="1:8" x14ac:dyDescent="0.25">
      <c r="A348" s="1354">
        <v>430012504</v>
      </c>
      <c r="B348" s="41" t="s">
        <v>7867</v>
      </c>
      <c r="C348" s="1355">
        <v>0</v>
      </c>
      <c r="D348" s="1355">
        <v>0</v>
      </c>
      <c r="E348" s="1355">
        <v>0</v>
      </c>
      <c r="F348" s="1355">
        <v>0</v>
      </c>
      <c r="G348" s="41" t="str">
        <f t="shared" si="11"/>
        <v>43001</v>
      </c>
      <c r="H348" s="1356">
        <f t="shared" si="10"/>
        <v>0</v>
      </c>
    </row>
    <row r="349" spans="1:8" x14ac:dyDescent="0.25">
      <c r="A349" s="1354">
        <v>430012900</v>
      </c>
      <c r="B349" s="41" t="s">
        <v>7868</v>
      </c>
      <c r="C349" s="1355">
        <v>550</v>
      </c>
      <c r="D349" s="1355">
        <v>500</v>
      </c>
      <c r="E349" s="1355">
        <v>575</v>
      </c>
      <c r="F349" s="1355">
        <v>1470</v>
      </c>
      <c r="G349" s="41" t="str">
        <f t="shared" si="11"/>
        <v>43001</v>
      </c>
      <c r="H349" s="1356">
        <f t="shared" si="10"/>
        <v>773.75</v>
      </c>
    </row>
    <row r="350" spans="1:8" x14ac:dyDescent="0.25">
      <c r="A350" s="1354">
        <v>430012901</v>
      </c>
      <c r="B350" s="41" t="s">
        <v>7869</v>
      </c>
      <c r="C350" s="1355">
        <v>0</v>
      </c>
      <c r="D350" s="1355">
        <v>0</v>
      </c>
      <c r="E350" s="1355">
        <v>0</v>
      </c>
      <c r="F350" s="1355">
        <v>0</v>
      </c>
      <c r="G350" s="41" t="str">
        <f t="shared" si="11"/>
        <v>43001</v>
      </c>
      <c r="H350" s="1356">
        <f t="shared" si="10"/>
        <v>0</v>
      </c>
    </row>
    <row r="351" spans="1:8" x14ac:dyDescent="0.25">
      <c r="A351" s="1354">
        <v>430014610</v>
      </c>
      <c r="B351" s="41" t="s">
        <v>3472</v>
      </c>
      <c r="C351" s="1355">
        <v>0</v>
      </c>
      <c r="D351" s="1355">
        <v>0</v>
      </c>
      <c r="E351" s="1355">
        <v>226.61</v>
      </c>
      <c r="F351" s="1355">
        <v>228.05</v>
      </c>
      <c r="G351" s="41" t="str">
        <f t="shared" si="11"/>
        <v>43001</v>
      </c>
      <c r="H351" s="1356">
        <f t="shared" si="10"/>
        <v>113.66500000000001</v>
      </c>
    </row>
    <row r="352" spans="1:8" x14ac:dyDescent="0.25">
      <c r="A352" s="1354">
        <v>430014618</v>
      </c>
      <c r="B352" s="41" t="s">
        <v>3473</v>
      </c>
      <c r="C352" s="1355">
        <v>0</v>
      </c>
      <c r="D352" s="1355">
        <v>0</v>
      </c>
      <c r="E352" s="1355">
        <v>2.4</v>
      </c>
      <c r="F352" s="1355">
        <v>0</v>
      </c>
      <c r="G352" s="41" t="str">
        <f t="shared" si="11"/>
        <v>43001</v>
      </c>
      <c r="H352" s="1356">
        <f t="shared" si="10"/>
        <v>0.6</v>
      </c>
    </row>
    <row r="353" spans="1:8" x14ac:dyDescent="0.25">
      <c r="A353" s="1354">
        <v>430015304</v>
      </c>
      <c r="B353" s="41" t="s">
        <v>7870</v>
      </c>
      <c r="C353" s="1355">
        <v>0</v>
      </c>
      <c r="D353" s="1355">
        <v>0</v>
      </c>
      <c r="E353" s="1355">
        <v>0</v>
      </c>
      <c r="F353" s="1355">
        <v>0</v>
      </c>
      <c r="G353" s="41" t="str">
        <f t="shared" si="11"/>
        <v>43001</v>
      </c>
      <c r="H353" s="1356">
        <f t="shared" si="10"/>
        <v>0</v>
      </c>
    </row>
    <row r="354" spans="1:8" x14ac:dyDescent="0.25">
      <c r="A354" s="1354">
        <v>430015309</v>
      </c>
      <c r="B354" s="41" t="s">
        <v>7871</v>
      </c>
      <c r="C354" s="1355">
        <v>454.96</v>
      </c>
      <c r="D354" s="1355">
        <v>504.05</v>
      </c>
      <c r="E354" s="1355">
        <v>506.53</v>
      </c>
      <c r="F354" s="1355">
        <v>566.47</v>
      </c>
      <c r="G354" s="41" t="str">
        <f t="shared" si="11"/>
        <v>43001</v>
      </c>
      <c r="H354" s="1356">
        <f t="shared" si="10"/>
        <v>508.0025</v>
      </c>
    </row>
    <row r="355" spans="1:8" x14ac:dyDescent="0.25">
      <c r="A355" s="1354">
        <v>430015326</v>
      </c>
      <c r="B355" s="41" t="s">
        <v>7872</v>
      </c>
      <c r="C355" s="1355">
        <v>0</v>
      </c>
      <c r="D355" s="1355">
        <v>0</v>
      </c>
      <c r="E355" s="1355">
        <v>0</v>
      </c>
      <c r="F355" s="1355">
        <v>0</v>
      </c>
      <c r="G355" s="41" t="str">
        <f t="shared" si="11"/>
        <v>43001</v>
      </c>
      <c r="H355" s="1356">
        <f t="shared" si="10"/>
        <v>0</v>
      </c>
    </row>
    <row r="356" spans="1:8" x14ac:dyDescent="0.25">
      <c r="A356" s="1354">
        <v>430015327</v>
      </c>
      <c r="B356" s="41" t="s">
        <v>7873</v>
      </c>
      <c r="C356" s="1355">
        <v>2098.37</v>
      </c>
      <c r="D356" s="1355">
        <v>4339.09</v>
      </c>
      <c r="E356" s="1355">
        <v>4383.1000000000004</v>
      </c>
      <c r="F356" s="1355">
        <v>4959.79</v>
      </c>
      <c r="G356" s="41" t="str">
        <f t="shared" si="11"/>
        <v>43001</v>
      </c>
      <c r="H356" s="1356">
        <f t="shared" si="10"/>
        <v>3945.0875000000005</v>
      </c>
    </row>
    <row r="357" spans="1:8" x14ac:dyDescent="0.25">
      <c r="A357" s="1354">
        <v>430015328</v>
      </c>
      <c r="B357" s="41" t="s">
        <v>7874</v>
      </c>
      <c r="C357" s="1355">
        <v>0</v>
      </c>
      <c r="D357" s="1355">
        <v>0</v>
      </c>
      <c r="E357" s="1355">
        <v>0</v>
      </c>
      <c r="F357" s="1355">
        <v>0</v>
      </c>
      <c r="G357" s="41" t="str">
        <f t="shared" si="11"/>
        <v>43001</v>
      </c>
      <c r="H357" s="1356">
        <f t="shared" si="10"/>
        <v>0</v>
      </c>
    </row>
    <row r="358" spans="1:8" x14ac:dyDescent="0.25">
      <c r="A358" s="1354">
        <v>430015329</v>
      </c>
      <c r="B358" s="41" t="s">
        <v>7875</v>
      </c>
      <c r="C358" s="1355">
        <v>0</v>
      </c>
      <c r="D358" s="1355">
        <v>0</v>
      </c>
      <c r="E358" s="1355">
        <v>0</v>
      </c>
      <c r="F358" s="1355">
        <v>0</v>
      </c>
      <c r="G358" s="41" t="str">
        <f t="shared" si="11"/>
        <v>43001</v>
      </c>
      <c r="H358" s="1356">
        <f t="shared" si="10"/>
        <v>0</v>
      </c>
    </row>
    <row r="359" spans="1:8" x14ac:dyDescent="0.25">
      <c r="A359" s="1354">
        <v>430015330</v>
      </c>
      <c r="B359" s="41" t="s">
        <v>7876</v>
      </c>
      <c r="C359" s="1355">
        <v>156</v>
      </c>
      <c r="D359" s="1355">
        <v>0</v>
      </c>
      <c r="E359" s="1355">
        <v>0</v>
      </c>
      <c r="F359" s="1355">
        <v>0</v>
      </c>
      <c r="G359" s="41" t="str">
        <f t="shared" si="11"/>
        <v>43001</v>
      </c>
      <c r="H359" s="1356">
        <f t="shared" si="10"/>
        <v>39</v>
      </c>
    </row>
    <row r="360" spans="1:8" x14ac:dyDescent="0.25">
      <c r="A360" s="1354">
        <v>430015331</v>
      </c>
      <c r="B360" s="41" t="s">
        <v>7877</v>
      </c>
      <c r="C360" s="1355">
        <v>0</v>
      </c>
      <c r="D360" s="1355">
        <v>0</v>
      </c>
      <c r="E360" s="1355">
        <v>0</v>
      </c>
      <c r="F360" s="1355">
        <v>0</v>
      </c>
      <c r="G360" s="41" t="str">
        <f t="shared" si="11"/>
        <v>43001</v>
      </c>
      <c r="H360" s="1356">
        <f t="shared" si="10"/>
        <v>0</v>
      </c>
    </row>
    <row r="361" spans="1:8" x14ac:dyDescent="0.25">
      <c r="A361" s="1354">
        <v>430015332</v>
      </c>
      <c r="B361" s="41" t="s">
        <v>7878</v>
      </c>
      <c r="C361" s="1355">
        <v>0</v>
      </c>
      <c r="D361" s="1355">
        <v>0</v>
      </c>
      <c r="E361" s="1355">
        <v>0</v>
      </c>
      <c r="F361" s="1355">
        <v>0</v>
      </c>
      <c r="G361" s="41" t="str">
        <f t="shared" si="11"/>
        <v>43001</v>
      </c>
      <c r="H361" s="1356">
        <f t="shared" si="10"/>
        <v>0</v>
      </c>
    </row>
    <row r="362" spans="1:8" x14ac:dyDescent="0.25">
      <c r="A362" s="1354">
        <v>430015333</v>
      </c>
      <c r="B362" s="41" t="s">
        <v>7879</v>
      </c>
      <c r="C362" s="1355">
        <v>0</v>
      </c>
      <c r="D362" s="1355">
        <v>0</v>
      </c>
      <c r="E362" s="1355">
        <v>0</v>
      </c>
      <c r="F362" s="1355">
        <v>0</v>
      </c>
      <c r="G362" s="41" t="str">
        <f t="shared" si="11"/>
        <v>43001</v>
      </c>
      <c r="H362" s="1356">
        <f t="shared" si="10"/>
        <v>0</v>
      </c>
    </row>
    <row r="363" spans="1:8" x14ac:dyDescent="0.25">
      <c r="A363" s="1354">
        <v>430015334</v>
      </c>
      <c r="B363" s="41" t="s">
        <v>7880</v>
      </c>
      <c r="C363" s="1355">
        <v>0</v>
      </c>
      <c r="D363" s="1355">
        <v>0</v>
      </c>
      <c r="E363" s="1355">
        <v>0</v>
      </c>
      <c r="F363" s="1355">
        <v>0</v>
      </c>
      <c r="G363" s="41" t="str">
        <f t="shared" si="11"/>
        <v>43001</v>
      </c>
      <c r="H363" s="1356">
        <f t="shared" si="10"/>
        <v>0</v>
      </c>
    </row>
    <row r="364" spans="1:8" x14ac:dyDescent="0.25">
      <c r="A364" s="1354">
        <v>430015335</v>
      </c>
      <c r="B364" s="41" t="s">
        <v>7881</v>
      </c>
      <c r="C364" s="1355">
        <v>128</v>
      </c>
      <c r="D364" s="1355">
        <v>156</v>
      </c>
      <c r="E364" s="1355">
        <v>115</v>
      </c>
      <c r="F364" s="1355">
        <v>235</v>
      </c>
      <c r="G364" s="41" t="str">
        <f t="shared" si="11"/>
        <v>43001</v>
      </c>
      <c r="H364" s="1356">
        <f t="shared" si="10"/>
        <v>158.5</v>
      </c>
    </row>
    <row r="365" spans="1:8" x14ac:dyDescent="0.25">
      <c r="A365" s="1354">
        <v>430015540</v>
      </c>
      <c r="B365" s="41" t="s">
        <v>7882</v>
      </c>
      <c r="C365" s="1355">
        <v>0</v>
      </c>
      <c r="D365" s="1355">
        <v>179.63</v>
      </c>
      <c r="E365" s="1355">
        <v>-135</v>
      </c>
      <c r="F365" s="1355">
        <v>500</v>
      </c>
      <c r="G365" s="41" t="str">
        <f t="shared" si="11"/>
        <v>43001</v>
      </c>
      <c r="H365" s="1356">
        <f t="shared" si="10"/>
        <v>136.1575</v>
      </c>
    </row>
    <row r="366" spans="1:8" x14ac:dyDescent="0.25">
      <c r="A366" s="1354">
        <v>430015549</v>
      </c>
      <c r="B366" s="41" t="s">
        <v>7883</v>
      </c>
      <c r="C366" s="1355">
        <v>0</v>
      </c>
      <c r="D366" s="1355">
        <v>3026.67</v>
      </c>
      <c r="E366" s="1355">
        <v>0</v>
      </c>
      <c r="F366" s="1355">
        <v>500</v>
      </c>
      <c r="G366" s="41" t="str">
        <f t="shared" si="11"/>
        <v>43001</v>
      </c>
      <c r="H366" s="1356">
        <f t="shared" si="10"/>
        <v>881.66750000000002</v>
      </c>
    </row>
    <row r="367" spans="1:8" x14ac:dyDescent="0.25">
      <c r="A367" s="1354">
        <v>430015550</v>
      </c>
      <c r="B367" s="41" t="s">
        <v>7884</v>
      </c>
      <c r="C367" s="1355">
        <v>0</v>
      </c>
      <c r="D367" s="1355">
        <v>0</v>
      </c>
      <c r="E367" s="1355">
        <v>0</v>
      </c>
      <c r="F367" s="1355">
        <v>0</v>
      </c>
      <c r="G367" s="41" t="str">
        <f t="shared" si="11"/>
        <v>43001</v>
      </c>
      <c r="H367" s="1356">
        <f t="shared" si="10"/>
        <v>0</v>
      </c>
    </row>
    <row r="368" spans="1:8" x14ac:dyDescent="0.25">
      <c r="A368" s="1354">
        <v>430019051</v>
      </c>
      <c r="B368" s="41" t="s">
        <v>7885</v>
      </c>
      <c r="C368" s="1355">
        <v>0</v>
      </c>
      <c r="D368" s="1355">
        <v>0</v>
      </c>
      <c r="E368" s="1355">
        <v>0</v>
      </c>
      <c r="F368" s="1355">
        <v>0</v>
      </c>
      <c r="G368" s="41" t="str">
        <f t="shared" si="11"/>
        <v>43001</v>
      </c>
      <c r="H368" s="1356">
        <f t="shared" si="10"/>
        <v>0</v>
      </c>
    </row>
    <row r="369" spans="1:9" x14ac:dyDescent="0.25">
      <c r="A369" s="1354">
        <v>430019053</v>
      </c>
      <c r="B369" s="41" t="s">
        <v>3490</v>
      </c>
      <c r="C369" s="1355">
        <v>0</v>
      </c>
      <c r="D369" s="1355">
        <v>0</v>
      </c>
      <c r="E369" s="1355">
        <v>0</v>
      </c>
      <c r="F369" s="1355">
        <v>0</v>
      </c>
      <c r="G369" s="41" t="str">
        <f t="shared" si="11"/>
        <v>43001</v>
      </c>
      <c r="H369" s="1356">
        <f t="shared" si="10"/>
        <v>0</v>
      </c>
    </row>
    <row r="370" spans="1:9" x14ac:dyDescent="0.25">
      <c r="A370" s="1354">
        <v>430019054</v>
      </c>
      <c r="B370" s="41" t="s">
        <v>7886</v>
      </c>
      <c r="C370" s="1355">
        <v>0</v>
      </c>
      <c r="D370" s="1355">
        <v>0</v>
      </c>
      <c r="E370" s="1355">
        <v>0</v>
      </c>
      <c r="F370" s="1355">
        <v>0</v>
      </c>
      <c r="G370" s="41" t="str">
        <f t="shared" si="11"/>
        <v>43001</v>
      </c>
      <c r="H370" s="1356">
        <f t="shared" si="10"/>
        <v>0</v>
      </c>
    </row>
    <row r="371" spans="1:9" x14ac:dyDescent="0.25">
      <c r="A371" s="1354">
        <v>430019056</v>
      </c>
      <c r="B371" s="41" t="s">
        <v>7887</v>
      </c>
      <c r="C371" s="1355">
        <v>0</v>
      </c>
      <c r="D371" s="1355">
        <v>0</v>
      </c>
      <c r="E371" s="1355">
        <v>0</v>
      </c>
      <c r="F371" s="1355">
        <v>0</v>
      </c>
      <c r="G371" s="41" t="str">
        <f t="shared" si="11"/>
        <v>43001</v>
      </c>
      <c r="H371" s="1356">
        <f t="shared" si="10"/>
        <v>0</v>
      </c>
    </row>
    <row r="372" spans="1:9" x14ac:dyDescent="0.25">
      <c r="A372" s="1354">
        <v>430019200</v>
      </c>
      <c r="B372" s="41" t="s">
        <v>7888</v>
      </c>
      <c r="C372" s="1355">
        <v>0</v>
      </c>
      <c r="D372" s="1355">
        <v>0</v>
      </c>
      <c r="E372" s="1355">
        <v>0</v>
      </c>
      <c r="F372" s="1355">
        <v>0</v>
      </c>
      <c r="G372" s="41" t="str">
        <f t="shared" si="11"/>
        <v>43001</v>
      </c>
      <c r="H372" s="1356">
        <f t="shared" si="10"/>
        <v>0</v>
      </c>
    </row>
    <row r="373" spans="1:9" x14ac:dyDescent="0.25">
      <c r="A373" s="1354">
        <v>430019643</v>
      </c>
      <c r="B373" s="41" t="s">
        <v>7889</v>
      </c>
      <c r="C373" s="1355">
        <v>0</v>
      </c>
      <c r="D373" s="1355">
        <v>0</v>
      </c>
      <c r="E373" s="1355">
        <v>0</v>
      </c>
      <c r="F373" s="1355">
        <v>0</v>
      </c>
      <c r="G373" s="41" t="str">
        <f t="shared" si="11"/>
        <v>43001</v>
      </c>
      <c r="H373" s="1356">
        <f t="shared" si="10"/>
        <v>0</v>
      </c>
    </row>
    <row r="374" spans="1:9" x14ac:dyDescent="0.25">
      <c r="A374" s="1354">
        <v>430019646</v>
      </c>
      <c r="B374" s="41" t="s">
        <v>7890</v>
      </c>
      <c r="C374" s="1355">
        <v>-115</v>
      </c>
      <c r="D374" s="1355">
        <v>-173.5</v>
      </c>
      <c r="E374" s="1355">
        <v>-272.5</v>
      </c>
      <c r="F374" s="1355">
        <v>-225</v>
      </c>
      <c r="G374" s="41" t="str">
        <f t="shared" si="11"/>
        <v>43001</v>
      </c>
      <c r="H374" s="1356">
        <f t="shared" si="10"/>
        <v>-196.5</v>
      </c>
    </row>
    <row r="375" spans="1:9" x14ac:dyDescent="0.25">
      <c r="A375" s="1354">
        <v>430019805</v>
      </c>
      <c r="B375" s="41" t="s">
        <v>7891</v>
      </c>
      <c r="C375" s="1355">
        <v>0</v>
      </c>
      <c r="D375" s="1355">
        <v>0</v>
      </c>
      <c r="E375" s="1355">
        <v>0</v>
      </c>
      <c r="F375" s="1355">
        <v>0</v>
      </c>
      <c r="G375" s="41" t="str">
        <f t="shared" si="11"/>
        <v>43001</v>
      </c>
      <c r="H375" s="1356">
        <f t="shared" si="10"/>
        <v>0</v>
      </c>
    </row>
    <row r="376" spans="1:9" x14ac:dyDescent="0.25">
      <c r="A376" s="1354"/>
      <c r="C376" s="1355"/>
      <c r="H376" s="1356"/>
    </row>
    <row r="377" spans="1:9" x14ac:dyDescent="0.25">
      <c r="A377" s="958">
        <f>COUNT(A7:A376)</f>
        <v>367</v>
      </c>
      <c r="C377" s="1355">
        <f>SUM(C9:C376)</f>
        <v>-72484.73000000004</v>
      </c>
      <c r="D377" s="1355">
        <f t="shared" ref="D377:F377" si="12">SUM(D9:D376)</f>
        <v>15846.510000000071</v>
      </c>
      <c r="E377" s="1355">
        <f t="shared" si="12"/>
        <v>-23344.110000000052</v>
      </c>
      <c r="F377" s="1355">
        <f t="shared" si="12"/>
        <v>1060427.6199999999</v>
      </c>
      <c r="I377" s="371"/>
    </row>
  </sheetData>
  <autoFilter ref="A8:H373"/>
  <conditionalFormatting sqref="C9:C376 D9:F375">
    <cfRule type="cellIs" dxfId="27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2:D96"/>
  <sheetViews>
    <sheetView workbookViewId="0">
      <selection activeCell="G20" sqref="G20"/>
    </sheetView>
  </sheetViews>
  <sheetFormatPr defaultColWidth="9.140625" defaultRowHeight="12.75" x14ac:dyDescent="0.2"/>
  <cols>
    <col min="1" max="1" width="9.140625" style="1314" customWidth="1"/>
    <col min="2" max="2" width="38.85546875" style="1314" bestFit="1" customWidth="1"/>
    <col min="3" max="4" width="9.7109375" style="1314" customWidth="1"/>
    <col min="5" max="16384" width="9.140625" style="1314"/>
  </cols>
  <sheetData>
    <row r="2" spans="1:4" x14ac:dyDescent="0.2">
      <c r="C2" s="2022" t="s">
        <v>7895</v>
      </c>
      <c r="D2" s="2022"/>
    </row>
    <row r="3" spans="1:4" x14ac:dyDescent="0.2">
      <c r="C3" s="1357" t="s">
        <v>7897</v>
      </c>
      <c r="D3" s="1357" t="s">
        <v>7905</v>
      </c>
    </row>
    <row r="4" spans="1:4" x14ac:dyDescent="0.2">
      <c r="C4" s="1358" t="s">
        <v>7921</v>
      </c>
      <c r="D4" s="1314" t="s">
        <v>7922</v>
      </c>
    </row>
    <row r="5" spans="1:4" x14ac:dyDescent="0.2">
      <c r="C5" s="1357" t="s">
        <v>7923</v>
      </c>
      <c r="D5" s="1357" t="s">
        <v>7924</v>
      </c>
    </row>
    <row r="6" spans="1:4" x14ac:dyDescent="0.2">
      <c r="C6" s="1357" t="s">
        <v>0</v>
      </c>
      <c r="D6" s="1357" t="s">
        <v>0</v>
      </c>
    </row>
    <row r="8" spans="1:4" x14ac:dyDescent="0.2">
      <c r="A8" s="1358">
        <f>'14101'!D2</f>
        <v>14101</v>
      </c>
      <c r="B8" s="1359" t="str">
        <f>'14101'!E2</f>
        <v>Community Development</v>
      </c>
      <c r="C8" s="1360">
        <f>SUMIF(CW1FY!G:G,A8,CW1FY!D:D)</f>
        <v>50266</v>
      </c>
      <c r="D8" s="1360">
        <f>SUMIF(CW1YTD!G:G,A8,CW1YTD!C:C)</f>
        <v>4615</v>
      </c>
    </row>
    <row r="9" spans="1:4" x14ac:dyDescent="0.2">
      <c r="A9" s="1358">
        <f>'14102'!D2</f>
        <v>14102</v>
      </c>
      <c r="B9" s="1359" t="str">
        <f>'14102'!E2</f>
        <v>Health Promotion</v>
      </c>
      <c r="C9" s="1360">
        <f>SUMIF(CW1FY!G:G,A9,CW1FY!D:D)</f>
        <v>4100</v>
      </c>
      <c r="D9" s="1360">
        <f>SUMIF(CW1YTD!G:G,A9,CW1YTD!C:C)</f>
        <v>0</v>
      </c>
    </row>
    <row r="10" spans="1:4" x14ac:dyDescent="0.2">
      <c r="A10" s="1358">
        <f>'14103'!D2</f>
        <v>14103</v>
      </c>
      <c r="B10" s="1359" t="str">
        <f>'14103'!E2</f>
        <v>Grants</v>
      </c>
      <c r="C10" s="1360">
        <f>SUMIF(CW1FY!G:G,A10,CW1FY!D:D)</f>
        <v>75000</v>
      </c>
      <c r="D10" s="1360">
        <f>SUMIF(CW1YTD!G:G,A10,CW1YTD!C:C)</f>
        <v>34694</v>
      </c>
    </row>
    <row r="11" spans="1:4" x14ac:dyDescent="0.2">
      <c r="A11" s="1358">
        <f>'14104'!D2</f>
        <v>14104</v>
      </c>
      <c r="B11" s="1359" t="str">
        <f>'14104'!E2</f>
        <v>Recreation &amp; Leisure</v>
      </c>
      <c r="C11" s="1360">
        <f>SUMIF(CW1FY!G:G,A11,CW1FY!D:D)</f>
        <v>164000</v>
      </c>
      <c r="D11" s="1360">
        <f>SUMIF(CW1YTD!G:G,A11,CW1YTD!C:C)</f>
        <v>39916.239999999998</v>
      </c>
    </row>
    <row r="12" spans="1:4" x14ac:dyDescent="0.2">
      <c r="A12" s="1358">
        <f>'14106'!D2</f>
        <v>14106</v>
      </c>
      <c r="B12" s="1359" t="str">
        <f>'14106'!E2</f>
        <v>Multicultural</v>
      </c>
      <c r="C12" s="1360">
        <f>SUMIF(CW1FY!G:G,A12,CW1FY!D:D)</f>
        <v>300</v>
      </c>
      <c r="D12" s="1360">
        <f>SUMIF(CW1YTD!G:G,A12,CW1YTD!C:C)</f>
        <v>0</v>
      </c>
    </row>
    <row r="13" spans="1:4" x14ac:dyDescent="0.2">
      <c r="A13" s="1358">
        <f>'20007'!D2</f>
        <v>20007</v>
      </c>
      <c r="B13" s="1359" t="str">
        <f>'20007'!E2</f>
        <v>Swimming Pools &amp; Leisure Centre</v>
      </c>
      <c r="C13" s="1360">
        <f>SUMIF(CW1FY!G:G,A13,CW1FY!D:D)</f>
        <v>-509400</v>
      </c>
      <c r="D13" s="1360">
        <f>SUMIF(CW1YTD!G:G,A13,CW1YTD!C:C)</f>
        <v>6971.25</v>
      </c>
    </row>
    <row r="14" spans="1:4" x14ac:dyDescent="0.2">
      <c r="A14" s="1358">
        <f>'30006'!D2</f>
        <v>30006</v>
      </c>
      <c r="B14" s="1359" t="str">
        <f>'30006'!E2</f>
        <v>Crime and Disorder Partnership</v>
      </c>
      <c r="C14" s="1360">
        <f>SUMIF(CW1FY!G:G,A14,CW1FY!D:D)</f>
        <v>58700</v>
      </c>
      <c r="D14" s="1360">
        <f>SUMIF(CW1YTD!G:G,A14,CW1YTD!C:C)</f>
        <v>30865.25</v>
      </c>
    </row>
    <row r="15" spans="1:4" x14ac:dyDescent="0.2">
      <c r="A15" s="1358">
        <f>'30701'!D2</f>
        <v>30701</v>
      </c>
      <c r="B15" s="1359" t="str">
        <f>'30701'!E2</f>
        <v>Civil Contingencies &amp; Emergency Planning</v>
      </c>
      <c r="C15" s="1360">
        <f>SUMIF(CW1FY!G:G,A15,CW1FY!D:D)</f>
        <v>30100</v>
      </c>
      <c r="D15" s="1360">
        <f>SUMIF(CW1YTD!G:G,A15,CW1YTD!C:C)</f>
        <v>29348</v>
      </c>
    </row>
    <row r="16" spans="1:4" x14ac:dyDescent="0.2">
      <c r="A16" s="1358">
        <f>'43001'!D2</f>
        <v>43001</v>
      </c>
      <c r="B16" s="1359" t="str">
        <f>'43001'!E2</f>
        <v>Children and Young Persons</v>
      </c>
      <c r="C16" s="1360">
        <f>SUMIF(CW1FY!G:G,A16,CW1FY!D:D)</f>
        <v>6700</v>
      </c>
      <c r="D16" s="1360">
        <f>SUMIF(CW1YTD!G:G,A16,CW1YTD!C:C)</f>
        <v>0</v>
      </c>
    </row>
    <row r="17" spans="1:4" x14ac:dyDescent="0.2">
      <c r="A17" s="1358"/>
      <c r="B17" s="1359"/>
      <c r="C17" s="1360"/>
      <c r="D17" s="1360"/>
    </row>
    <row r="18" spans="1:4" x14ac:dyDescent="0.2">
      <c r="A18" s="1358"/>
      <c r="B18" s="1361" t="s">
        <v>6255</v>
      </c>
      <c r="C18" s="1362">
        <f>SUM(C8:C17)</f>
        <v>-120234</v>
      </c>
      <c r="D18" s="1362">
        <f>SUM(D8:D17)</f>
        <v>146409.74</v>
      </c>
    </row>
    <row r="19" spans="1:4" x14ac:dyDescent="0.2">
      <c r="A19" s="1358"/>
    </row>
    <row r="20" spans="1:4" x14ac:dyDescent="0.2">
      <c r="A20" s="1358"/>
      <c r="B20" s="1361" t="s">
        <v>7925</v>
      </c>
      <c r="C20" s="1360">
        <f>'Comm&amp;Wellbeing'!G17</f>
        <v>-120234</v>
      </c>
      <c r="D20" s="1360">
        <f>'Comm&amp;Wellbeing'!H17</f>
        <v>146409.74</v>
      </c>
    </row>
    <row r="21" spans="1:4" x14ac:dyDescent="0.2">
      <c r="A21" s="1358"/>
    </row>
    <row r="22" spans="1:4" ht="13.5" thickBot="1" x14ac:dyDescent="0.25">
      <c r="A22" s="1358"/>
      <c r="B22" s="1361" t="s">
        <v>6207</v>
      </c>
      <c r="C22" s="1363">
        <f>C18-C20</f>
        <v>0</v>
      </c>
      <c r="D22" s="1363">
        <f>D18-D20</f>
        <v>0</v>
      </c>
    </row>
    <row r="23" spans="1:4" ht="13.5" thickTop="1" x14ac:dyDescent="0.2">
      <c r="A23" s="1358"/>
    </row>
    <row r="24" spans="1:4" x14ac:dyDescent="0.2">
      <c r="A24" s="1358"/>
    </row>
    <row r="25" spans="1:4" x14ac:dyDescent="0.2">
      <c r="A25" s="1358"/>
    </row>
    <row r="26" spans="1:4" x14ac:dyDescent="0.2">
      <c r="A26" s="1358"/>
    </row>
    <row r="27" spans="1:4" x14ac:dyDescent="0.2">
      <c r="A27" s="1358"/>
    </row>
    <row r="28" spans="1:4" x14ac:dyDescent="0.2">
      <c r="A28" s="1358"/>
    </row>
    <row r="29" spans="1:4" x14ac:dyDescent="0.2">
      <c r="A29" s="1358"/>
    </row>
    <row r="30" spans="1:4" x14ac:dyDescent="0.2">
      <c r="A30" s="1358"/>
    </row>
    <row r="31" spans="1:4" x14ac:dyDescent="0.2">
      <c r="A31" s="1358"/>
    </row>
    <row r="32" spans="1:4" x14ac:dyDescent="0.2">
      <c r="A32" s="1358"/>
    </row>
    <row r="33" spans="1:1" x14ac:dyDescent="0.2">
      <c r="A33" s="1358"/>
    </row>
    <row r="34" spans="1:1" x14ac:dyDescent="0.2">
      <c r="A34" s="1358"/>
    </row>
    <row r="35" spans="1:1" x14ac:dyDescent="0.2">
      <c r="A35" s="1358"/>
    </row>
    <row r="36" spans="1:1" x14ac:dyDescent="0.2">
      <c r="A36" s="1358"/>
    </row>
    <row r="37" spans="1:1" x14ac:dyDescent="0.2">
      <c r="A37" s="1358"/>
    </row>
    <row r="38" spans="1:1" x14ac:dyDescent="0.2">
      <c r="A38" s="1358"/>
    </row>
    <row r="39" spans="1:1" x14ac:dyDescent="0.2">
      <c r="A39" s="1358"/>
    </row>
    <row r="40" spans="1:1" x14ac:dyDescent="0.2">
      <c r="A40" s="1358"/>
    </row>
    <row r="41" spans="1:1" x14ac:dyDescent="0.2">
      <c r="A41" s="1358"/>
    </row>
    <row r="42" spans="1:1" x14ac:dyDescent="0.2">
      <c r="A42" s="1358"/>
    </row>
    <row r="43" spans="1:1" x14ac:dyDescent="0.2">
      <c r="A43" s="1358"/>
    </row>
    <row r="44" spans="1:1" x14ac:dyDescent="0.2">
      <c r="A44" s="1358"/>
    </row>
    <row r="45" spans="1:1" x14ac:dyDescent="0.2">
      <c r="A45" s="1358"/>
    </row>
    <row r="46" spans="1:1" x14ac:dyDescent="0.2">
      <c r="A46" s="1358"/>
    </row>
    <row r="47" spans="1:1" x14ac:dyDescent="0.2">
      <c r="A47" s="1358"/>
    </row>
    <row r="48" spans="1:1" x14ac:dyDescent="0.2">
      <c r="A48" s="1358"/>
    </row>
    <row r="49" spans="1:1" x14ac:dyDescent="0.2">
      <c r="A49" s="1358"/>
    </row>
    <row r="50" spans="1:1" x14ac:dyDescent="0.2">
      <c r="A50" s="1358"/>
    </row>
    <row r="51" spans="1:1" x14ac:dyDescent="0.2">
      <c r="A51" s="1358"/>
    </row>
    <row r="52" spans="1:1" x14ac:dyDescent="0.2">
      <c r="A52" s="1358"/>
    </row>
    <row r="53" spans="1:1" x14ac:dyDescent="0.2">
      <c r="A53" s="1358"/>
    </row>
    <row r="54" spans="1:1" x14ac:dyDescent="0.2">
      <c r="A54" s="1358"/>
    </row>
    <row r="55" spans="1:1" x14ac:dyDescent="0.2">
      <c r="A55" s="1358"/>
    </row>
    <row r="56" spans="1:1" x14ac:dyDescent="0.2">
      <c r="A56" s="1358"/>
    </row>
    <row r="57" spans="1:1" x14ac:dyDescent="0.2">
      <c r="A57" s="1358"/>
    </row>
    <row r="58" spans="1:1" x14ac:dyDescent="0.2">
      <c r="A58" s="1358"/>
    </row>
    <row r="59" spans="1:1" x14ac:dyDescent="0.2">
      <c r="A59" s="1358"/>
    </row>
    <row r="60" spans="1:1" x14ac:dyDescent="0.2">
      <c r="A60" s="1358"/>
    </row>
    <row r="61" spans="1:1" x14ac:dyDescent="0.2">
      <c r="A61" s="1358"/>
    </row>
    <row r="62" spans="1:1" x14ac:dyDescent="0.2">
      <c r="A62" s="1358"/>
    </row>
    <row r="63" spans="1:1" x14ac:dyDescent="0.2">
      <c r="A63" s="1358"/>
    </row>
    <row r="64" spans="1:1" x14ac:dyDescent="0.2">
      <c r="A64" s="1358"/>
    </row>
    <row r="65" spans="1:1" x14ac:dyDescent="0.2">
      <c r="A65" s="1358"/>
    </row>
    <row r="66" spans="1:1" x14ac:dyDescent="0.2">
      <c r="A66" s="1358"/>
    </row>
    <row r="67" spans="1:1" x14ac:dyDescent="0.2">
      <c r="A67" s="1358"/>
    </row>
    <row r="68" spans="1:1" x14ac:dyDescent="0.2">
      <c r="A68" s="1358"/>
    </row>
    <row r="69" spans="1:1" x14ac:dyDescent="0.2">
      <c r="A69" s="1358"/>
    </row>
    <row r="70" spans="1:1" x14ac:dyDescent="0.2">
      <c r="A70" s="1358"/>
    </row>
    <row r="71" spans="1:1" x14ac:dyDescent="0.2">
      <c r="A71" s="1358"/>
    </row>
    <row r="72" spans="1:1" x14ac:dyDescent="0.2">
      <c r="A72" s="1358"/>
    </row>
    <row r="73" spans="1:1" x14ac:dyDescent="0.2">
      <c r="A73" s="1358"/>
    </row>
    <row r="74" spans="1:1" x14ac:dyDescent="0.2">
      <c r="A74" s="1358"/>
    </row>
    <row r="75" spans="1:1" x14ac:dyDescent="0.2">
      <c r="A75" s="1358"/>
    </row>
    <row r="76" spans="1:1" x14ac:dyDescent="0.2">
      <c r="A76" s="1358"/>
    </row>
    <row r="77" spans="1:1" x14ac:dyDescent="0.2">
      <c r="A77" s="1358"/>
    </row>
    <row r="78" spans="1:1" x14ac:dyDescent="0.2">
      <c r="A78" s="1358"/>
    </row>
    <row r="79" spans="1:1" x14ac:dyDescent="0.2">
      <c r="A79" s="1358"/>
    </row>
    <row r="80" spans="1:1" x14ac:dyDescent="0.2">
      <c r="A80" s="1358"/>
    </row>
    <row r="81" spans="1:1" x14ac:dyDescent="0.2">
      <c r="A81" s="1358"/>
    </row>
    <row r="82" spans="1:1" x14ac:dyDescent="0.2">
      <c r="A82" s="1358"/>
    </row>
    <row r="83" spans="1:1" x14ac:dyDescent="0.2">
      <c r="A83" s="1358"/>
    </row>
    <row r="84" spans="1:1" x14ac:dyDescent="0.2">
      <c r="A84" s="1358"/>
    </row>
    <row r="85" spans="1:1" x14ac:dyDescent="0.2">
      <c r="A85" s="1358"/>
    </row>
    <row r="86" spans="1:1" x14ac:dyDescent="0.2">
      <c r="A86" s="1358"/>
    </row>
    <row r="87" spans="1:1" x14ac:dyDescent="0.2">
      <c r="A87" s="1358"/>
    </row>
    <row r="88" spans="1:1" x14ac:dyDescent="0.2">
      <c r="A88" s="1358"/>
    </row>
    <row r="89" spans="1:1" x14ac:dyDescent="0.2">
      <c r="A89" s="1358"/>
    </row>
    <row r="90" spans="1:1" x14ac:dyDescent="0.2">
      <c r="A90" s="1358"/>
    </row>
    <row r="91" spans="1:1" x14ac:dyDescent="0.2">
      <c r="A91" s="1358"/>
    </row>
    <row r="92" spans="1:1" x14ac:dyDescent="0.2">
      <c r="A92" s="1358"/>
    </row>
    <row r="93" spans="1:1" x14ac:dyDescent="0.2">
      <c r="A93" s="1358"/>
    </row>
    <row r="94" spans="1:1" x14ac:dyDescent="0.2">
      <c r="A94" s="1358"/>
    </row>
    <row r="95" spans="1:1" x14ac:dyDescent="0.2">
      <c r="A95" s="1358"/>
    </row>
    <row r="96" spans="1:1" x14ac:dyDescent="0.2">
      <c r="A96" s="1358"/>
    </row>
  </sheetData>
  <mergeCells count="1">
    <mergeCell ref="C2:D2"/>
  </mergeCells>
  <pageMargins left="0.74803149606299213" right="0.74803149606299213" top="0.98425196850393704" bottom="0.98425196850393704" header="0.51181102362204722" footer="0.51181102362204722"/>
  <pageSetup paperSize="9" scale="96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XEX45"/>
  <sheetViews>
    <sheetView zoomScale="80" zoomScaleNormal="80" workbookViewId="0">
      <selection activeCell="L5" sqref="L5"/>
    </sheetView>
  </sheetViews>
  <sheetFormatPr defaultColWidth="9.140625" defaultRowHeight="12.75" x14ac:dyDescent="0.2"/>
  <cols>
    <col min="1" max="1" width="9.140625" style="1364"/>
    <col min="2" max="4" width="10.140625" style="1364" hidden="1" customWidth="1"/>
    <col min="5" max="5" width="8.85546875" style="1364" customWidth="1"/>
    <col min="6" max="6" width="24.7109375" style="1364" customWidth="1"/>
    <col min="7" max="7" width="10.140625" style="1364" customWidth="1"/>
    <col min="8" max="9" width="12.140625" style="1364" hidden="1" customWidth="1"/>
    <col min="10" max="11" width="11.140625" style="1364" hidden="1" customWidth="1"/>
    <col min="12" max="12" width="10.140625" style="1364" customWidth="1"/>
    <col min="13" max="13" width="10.140625" style="1364" hidden="1" customWidth="1"/>
    <col min="14" max="14" width="12.140625" style="1364" hidden="1" customWidth="1"/>
    <col min="15" max="15" width="10.140625" style="1364" hidden="1" customWidth="1"/>
    <col min="16" max="16" width="11.140625" style="1364" customWidth="1"/>
    <col min="17" max="17" width="10" style="1364" hidden="1" customWidth="1"/>
    <col min="18" max="18" width="9.140625" style="1364"/>
    <col min="19" max="19" width="10" style="1364" customWidth="1"/>
    <col min="20" max="16384" width="9.140625" style="1364"/>
  </cols>
  <sheetData>
    <row r="1" spans="2:17" ht="30" customHeight="1" thickBot="1" x14ac:dyDescent="0.25"/>
    <row r="2" spans="2:17" s="1366" customFormat="1" ht="24.95" customHeight="1" x14ac:dyDescent="0.2">
      <c r="B2" s="2023" t="s">
        <v>7212</v>
      </c>
      <c r="C2" s="2024"/>
      <c r="D2" s="2024"/>
      <c r="E2" s="2024"/>
      <c r="F2" s="2024"/>
      <c r="G2" s="2024"/>
      <c r="H2" s="2024"/>
      <c r="I2" s="2024"/>
      <c r="J2" s="2024"/>
      <c r="K2" s="2024"/>
      <c r="L2" s="2024"/>
      <c r="M2" s="2024"/>
      <c r="N2" s="2024"/>
      <c r="O2" s="2024"/>
      <c r="P2" s="2025"/>
      <c r="Q2" s="1365"/>
    </row>
    <row r="3" spans="2:17" s="1366" customFormat="1" ht="24.95" customHeight="1" thickBot="1" x14ac:dyDescent="0.25">
      <c r="B3" s="2026" t="s">
        <v>7926</v>
      </c>
      <c r="C3" s="2027"/>
      <c r="D3" s="2027"/>
      <c r="E3" s="2027"/>
      <c r="F3" s="2027"/>
      <c r="G3" s="2027"/>
      <c r="H3" s="2027"/>
      <c r="I3" s="2027"/>
      <c r="J3" s="2027"/>
      <c r="K3" s="2027"/>
      <c r="L3" s="2027"/>
      <c r="M3" s="2027"/>
      <c r="N3" s="2027"/>
      <c r="O3" s="2027"/>
      <c r="P3" s="2028"/>
      <c r="Q3" s="1367"/>
    </row>
    <row r="4" spans="2:17" s="599" customFormat="1" ht="39.950000000000003" customHeight="1" x14ac:dyDescent="0.2">
      <c r="B4" s="589" t="s">
        <v>7214</v>
      </c>
      <c r="C4" s="589" t="s">
        <v>7215</v>
      </c>
      <c r="D4" s="589" t="s">
        <v>7216</v>
      </c>
      <c r="E4" s="590" t="s">
        <v>7538</v>
      </c>
      <c r="F4" s="1084" t="s">
        <v>7217</v>
      </c>
      <c r="G4" s="590" t="s">
        <v>7218</v>
      </c>
      <c r="H4" s="592" t="s">
        <v>7219</v>
      </c>
      <c r="I4" s="593" t="s">
        <v>7220</v>
      </c>
      <c r="J4" s="594" t="s">
        <v>7221</v>
      </c>
      <c r="K4" s="595" t="s">
        <v>7222</v>
      </c>
      <c r="L4" s="595" t="s">
        <v>2886</v>
      </c>
      <c r="M4" s="596" t="s">
        <v>7223</v>
      </c>
      <c r="N4" s="597" t="s">
        <v>7224</v>
      </c>
      <c r="O4" s="594" t="s">
        <v>7225</v>
      </c>
      <c r="P4" s="595" t="s">
        <v>10784</v>
      </c>
      <c r="Q4" s="598" t="s">
        <v>7226</v>
      </c>
    </row>
    <row r="5" spans="2:17" s="611" customFormat="1" ht="15" customHeight="1" thickBot="1" x14ac:dyDescent="0.25">
      <c r="B5" s="600" t="s">
        <v>0</v>
      </c>
      <c r="C5" s="600" t="s">
        <v>0</v>
      </c>
      <c r="D5" s="600" t="s">
        <v>0</v>
      </c>
      <c r="E5" s="601"/>
      <c r="F5" s="602"/>
      <c r="G5" s="601" t="s">
        <v>0</v>
      </c>
      <c r="H5" s="1368" t="s">
        <v>0</v>
      </c>
      <c r="I5" s="604" t="s">
        <v>0</v>
      </c>
      <c r="J5" s="605" t="s">
        <v>0</v>
      </c>
      <c r="K5" s="601" t="s">
        <v>0</v>
      </c>
      <c r="L5" s="1369" t="s">
        <v>0</v>
      </c>
      <c r="M5" s="1370" t="s">
        <v>0</v>
      </c>
      <c r="N5" s="1371" t="s">
        <v>0</v>
      </c>
      <c r="O5" s="1372" t="s">
        <v>0</v>
      </c>
      <c r="P5" s="1373" t="s">
        <v>0</v>
      </c>
      <c r="Q5" s="610"/>
    </row>
    <row r="6" spans="2:17" s="611" customFormat="1" ht="18" hidden="1" customHeight="1" x14ac:dyDescent="0.2">
      <c r="B6" s="1374">
        <f>'20003'!A38</f>
        <v>0</v>
      </c>
      <c r="C6" s="1374">
        <f>'20003'!B38</f>
        <v>0</v>
      </c>
      <c r="D6" s="1374">
        <f>'20003'!C38</f>
        <v>-379.68000000000006</v>
      </c>
      <c r="E6" s="1375">
        <f>'20003'!D2</f>
        <v>20003</v>
      </c>
      <c r="F6" s="1376" t="str">
        <f>'20003'!E2</f>
        <v>Parks and Open Spaces</v>
      </c>
      <c r="G6" s="1377">
        <f>'20003'!F38</f>
        <v>0</v>
      </c>
      <c r="H6" s="1378">
        <f>'20003'!G38</f>
        <v>0</v>
      </c>
      <c r="I6" s="1379">
        <f>'20003'!H38</f>
        <v>0</v>
      </c>
      <c r="J6" s="1380">
        <f>'20003'!I38</f>
        <v>0</v>
      </c>
      <c r="K6" s="1381">
        <f>'20003'!J38</f>
        <v>0</v>
      </c>
      <c r="L6" s="1382">
        <f>'20003'!K38</f>
        <v>0</v>
      </c>
      <c r="M6" s="1383">
        <f>'20003'!L38</f>
        <v>0</v>
      </c>
      <c r="N6" s="1384">
        <f>'20003'!M38</f>
        <v>0</v>
      </c>
      <c r="O6" s="1385">
        <f>'20003'!N38</f>
        <v>0</v>
      </c>
      <c r="P6" s="1385">
        <f>'20003'!O38</f>
        <v>0</v>
      </c>
      <c r="Q6" s="1386" t="s">
        <v>7927</v>
      </c>
    </row>
    <row r="7" spans="2:17" s="611" customFormat="1" ht="18" hidden="1" customHeight="1" x14ac:dyDescent="0.2">
      <c r="B7" s="1387">
        <f>'20101'!A34</f>
        <v>0</v>
      </c>
      <c r="C7" s="1387">
        <f>'20101'!B34</f>
        <v>0</v>
      </c>
      <c r="D7" s="1387">
        <f>'20101'!C34</f>
        <v>-54</v>
      </c>
      <c r="E7" s="1375">
        <f>'20101'!D2</f>
        <v>20101</v>
      </c>
      <c r="F7" s="1376" t="str">
        <f>'20101'!E2</f>
        <v>Closed Churchyards</v>
      </c>
      <c r="G7" s="1388">
        <f>'20101'!F34</f>
        <v>0</v>
      </c>
      <c r="H7" s="1378">
        <f>'20101'!G34</f>
        <v>0</v>
      </c>
      <c r="I7" s="1379">
        <f>'20101'!H34</f>
        <v>0</v>
      </c>
      <c r="J7" s="1380">
        <f>'20101'!I34</f>
        <v>0</v>
      </c>
      <c r="K7" s="1381">
        <f>'20101'!J34</f>
        <v>0</v>
      </c>
      <c r="L7" s="1389">
        <f>'20101'!K34</f>
        <v>0</v>
      </c>
      <c r="M7" s="1390">
        <f>'20101'!L34</f>
        <v>0</v>
      </c>
      <c r="N7" s="1391">
        <f>'20101'!M34</f>
        <v>0</v>
      </c>
      <c r="O7" s="1392">
        <f>'20101'!N34</f>
        <v>0</v>
      </c>
      <c r="P7" s="1392">
        <f>'20101'!O34</f>
        <v>0</v>
      </c>
      <c r="Q7" s="1386" t="s">
        <v>7927</v>
      </c>
    </row>
    <row r="8" spans="2:17" s="611" customFormat="1" ht="18" customHeight="1" x14ac:dyDescent="0.2">
      <c r="B8" s="1393">
        <f>'20201'!A62</f>
        <v>57198</v>
      </c>
      <c r="C8" s="1393">
        <f>'20201'!B62</f>
        <v>0</v>
      </c>
      <c r="D8" s="1393">
        <f>'20201'!C62</f>
        <v>225075.84</v>
      </c>
      <c r="E8" s="1394">
        <f>'20201'!D2</f>
        <v>20201</v>
      </c>
      <c r="F8" s="1395" t="str">
        <f>'20201'!E2</f>
        <v>Brocks Hill</v>
      </c>
      <c r="G8" s="1396">
        <f>'20201'!F62</f>
        <v>54700</v>
      </c>
      <c r="H8" s="1397">
        <f>'20201'!G62</f>
        <v>22842.069999999996</v>
      </c>
      <c r="I8" s="1398">
        <f>'20201'!H62</f>
        <v>-31857.929999999997</v>
      </c>
      <c r="J8" s="1399">
        <f>'20201'!I62</f>
        <v>-7400</v>
      </c>
      <c r="K8" s="1399">
        <f>'20201'!J62</f>
        <v>47300</v>
      </c>
      <c r="L8" s="1400">
        <f>'20201'!K62</f>
        <v>54700</v>
      </c>
      <c r="M8" s="1401">
        <f>'20201'!L62</f>
        <v>0</v>
      </c>
      <c r="N8" s="1398">
        <f>'20201'!M62</f>
        <v>0</v>
      </c>
      <c r="O8" s="1399">
        <f>'20201'!N62</f>
        <v>0</v>
      </c>
      <c r="P8" s="1399">
        <f>'20201'!O62</f>
        <v>54700</v>
      </c>
      <c r="Q8" s="1402" t="s">
        <v>7927</v>
      </c>
    </row>
    <row r="9" spans="2:17" s="611" customFormat="1" ht="18" customHeight="1" x14ac:dyDescent="0.2">
      <c r="B9" s="1393">
        <f>'20301'!A34</f>
        <v>300</v>
      </c>
      <c r="C9" s="1393">
        <f>'20301'!B34</f>
        <v>0</v>
      </c>
      <c r="D9" s="1393">
        <f>'20301'!C34</f>
        <v>857.5</v>
      </c>
      <c r="E9" s="1394">
        <f>'20301'!D2</f>
        <v>20301</v>
      </c>
      <c r="F9" s="1403" t="str">
        <f>'20301'!E2</f>
        <v>Land Drainage</v>
      </c>
      <c r="G9" s="1400">
        <f>'20301'!F34</f>
        <v>300</v>
      </c>
      <c r="H9" s="1397">
        <f>'20301'!G34</f>
        <v>0</v>
      </c>
      <c r="I9" s="1398">
        <f>'20301'!H34</f>
        <v>-300</v>
      </c>
      <c r="J9" s="1399">
        <f>'20301'!I34</f>
        <v>600</v>
      </c>
      <c r="K9" s="1399">
        <f>'20301'!J34</f>
        <v>900</v>
      </c>
      <c r="L9" s="1400">
        <f>'20301'!K34</f>
        <v>300</v>
      </c>
      <c r="M9" s="1401">
        <f>'20301'!L34</f>
        <v>0</v>
      </c>
      <c r="N9" s="1398">
        <f>'20301'!M34</f>
        <v>0</v>
      </c>
      <c r="O9" s="1399">
        <f>'20301'!N34</f>
        <v>0</v>
      </c>
      <c r="P9" s="1399">
        <f>'20301'!O34</f>
        <v>300</v>
      </c>
      <c r="Q9" s="1402" t="s">
        <v>7927</v>
      </c>
    </row>
    <row r="10" spans="2:17" ht="18" customHeight="1" x14ac:dyDescent="0.2">
      <c r="B10" s="1404">
        <f>'20701'!A49</f>
        <v>257367</v>
      </c>
      <c r="C10" s="1404">
        <f>'20701'!B49</f>
        <v>0</v>
      </c>
      <c r="D10" s="1405">
        <f>'20701'!C49</f>
        <v>378870.36</v>
      </c>
      <c r="E10" s="1394">
        <f>'20701'!D2</f>
        <v>20701</v>
      </c>
      <c r="F10" s="1406" t="str">
        <f>'20701'!E2</f>
        <v>Street Cleansing</v>
      </c>
      <c r="G10" s="1396">
        <f>'20701'!F49</f>
        <v>329600</v>
      </c>
      <c r="H10" s="1407">
        <f>'20701'!G49</f>
        <v>149919.70000000001</v>
      </c>
      <c r="I10" s="1398">
        <f>'20701'!H49</f>
        <v>-179680.3</v>
      </c>
      <c r="J10" s="1399">
        <f>'20701'!I49</f>
        <v>-23600</v>
      </c>
      <c r="K10" s="1399">
        <f>'20701'!J49</f>
        <v>306000</v>
      </c>
      <c r="L10" s="1400">
        <f>'20701'!K49</f>
        <v>329600</v>
      </c>
      <c r="M10" s="1401">
        <f>'20701'!L49</f>
        <v>0</v>
      </c>
      <c r="N10" s="1398">
        <f>'20701'!M49</f>
        <v>0</v>
      </c>
      <c r="O10" s="1399">
        <f>'20701'!N49</f>
        <v>0</v>
      </c>
      <c r="P10" s="1399">
        <f>'20701'!O49</f>
        <v>329600</v>
      </c>
      <c r="Q10" s="1402" t="s">
        <v>7927</v>
      </c>
    </row>
    <row r="11" spans="2:17" ht="18" customHeight="1" x14ac:dyDescent="0.2">
      <c r="B11" s="1408">
        <f>'20801'!A49</f>
        <v>296251</v>
      </c>
      <c r="C11" s="1408">
        <f>'20801'!B49</f>
        <v>0</v>
      </c>
      <c r="D11" s="1409">
        <f>'20801'!C49</f>
        <v>726606.54</v>
      </c>
      <c r="E11" s="1410">
        <f>'20801'!D2</f>
        <v>20801</v>
      </c>
      <c r="F11" s="1411" t="str">
        <f>'20801'!E2</f>
        <v>Domestic Refuse Collection</v>
      </c>
      <c r="G11" s="1400">
        <f>'20801'!F49</f>
        <v>375600</v>
      </c>
      <c r="H11" s="1412">
        <f>'20801'!G49</f>
        <v>305546.57000000007</v>
      </c>
      <c r="I11" s="1398">
        <f>'20801'!H49</f>
        <v>-70053.429999999993</v>
      </c>
      <c r="J11" s="1399">
        <f>'20801'!I49</f>
        <v>251800</v>
      </c>
      <c r="K11" s="1399">
        <f>'20801'!J49</f>
        <v>627400</v>
      </c>
      <c r="L11" s="1400">
        <f>'20801'!K49</f>
        <v>375600</v>
      </c>
      <c r="M11" s="1401">
        <f>'20801'!L49</f>
        <v>0</v>
      </c>
      <c r="N11" s="1398">
        <f>'20801'!M49</f>
        <v>0</v>
      </c>
      <c r="O11" s="1399">
        <f>'20801'!N49</f>
        <v>0</v>
      </c>
      <c r="P11" s="1399">
        <f>'20801'!O49</f>
        <v>375600</v>
      </c>
      <c r="Q11" s="1402" t="s">
        <v>7927</v>
      </c>
    </row>
    <row r="12" spans="2:17" ht="18" customHeight="1" x14ac:dyDescent="0.2">
      <c r="B12" s="1408">
        <f>'20802'!A47</f>
        <v>444600</v>
      </c>
      <c r="C12" s="1408">
        <f>'20802'!B47</f>
        <v>0</v>
      </c>
      <c r="D12" s="1409">
        <f>'20802'!C47</f>
        <v>415250.54000000004</v>
      </c>
      <c r="E12" s="1410">
        <f>'20802'!D2</f>
        <v>20802</v>
      </c>
      <c r="F12" s="1411" t="str">
        <f>'20802'!E2</f>
        <v>Recycling Collection</v>
      </c>
      <c r="G12" s="1396">
        <f>'20802'!F47</f>
        <v>474500</v>
      </c>
      <c r="H12" s="1412">
        <f>'20802'!G47</f>
        <v>144062.32999999999</v>
      </c>
      <c r="I12" s="1398">
        <f>'20802'!H47</f>
        <v>-330437.67000000004</v>
      </c>
      <c r="J12" s="1399">
        <f>'20802'!I47</f>
        <v>-128700</v>
      </c>
      <c r="K12" s="1399">
        <f>'20802'!J47</f>
        <v>345800</v>
      </c>
      <c r="L12" s="1400">
        <f>'20802'!K47</f>
        <v>474500</v>
      </c>
      <c r="M12" s="1401">
        <f>'20802'!L47</f>
        <v>0</v>
      </c>
      <c r="N12" s="1398">
        <f>'20802'!M47</f>
        <v>0</v>
      </c>
      <c r="O12" s="1399">
        <f>'20802'!N47</f>
        <v>0</v>
      </c>
      <c r="P12" s="1399">
        <f>'20802'!O47</f>
        <v>474500</v>
      </c>
      <c r="Q12" s="1402" t="s">
        <v>7927</v>
      </c>
    </row>
    <row r="13" spans="2:17" ht="18" hidden="1" customHeight="1" x14ac:dyDescent="0.2">
      <c r="B13" s="1413">
        <f>'20803'!A48</f>
        <v>0</v>
      </c>
      <c r="C13" s="1413">
        <f>'20803'!B48</f>
        <v>0</v>
      </c>
      <c r="D13" s="1414">
        <f>'20803'!C48</f>
        <v>9552.4500000000007</v>
      </c>
      <c r="E13" s="1375">
        <f>'20803'!D2</f>
        <v>20803</v>
      </c>
      <c r="F13" s="1376" t="str">
        <f>'20803'!E2</f>
        <v>Recycling Disposal</v>
      </c>
      <c r="G13" s="1415">
        <f>'20803'!F48</f>
        <v>0</v>
      </c>
      <c r="H13" s="1390">
        <f>'20803'!J48</f>
        <v>2620.3000000000002</v>
      </c>
      <c r="I13" s="1379">
        <f>'20803'!K48</f>
        <v>2620.3000000000002</v>
      </c>
      <c r="J13" s="1380">
        <f>'20803'!I48</f>
        <v>0</v>
      </c>
      <c r="K13" s="1380">
        <f>'20803'!J48*0</f>
        <v>0</v>
      </c>
      <c r="L13" s="1415">
        <f>'20803'!K48*0</f>
        <v>0</v>
      </c>
      <c r="M13" s="1416">
        <f>'20803'!L48*0</f>
        <v>0</v>
      </c>
      <c r="N13" s="1417">
        <f>'20803'!M48</f>
        <v>0</v>
      </c>
      <c r="O13" s="1418">
        <f>'20803'!N48</f>
        <v>0</v>
      </c>
      <c r="P13" s="1418">
        <f>'20803'!O48</f>
        <v>0</v>
      </c>
      <c r="Q13" s="1386" t="s">
        <v>7927</v>
      </c>
    </row>
    <row r="14" spans="2:17" ht="18" customHeight="1" x14ac:dyDescent="0.2">
      <c r="B14" s="1408">
        <f>'20804'!A34</f>
        <v>40438</v>
      </c>
      <c r="C14" s="1408">
        <f>'20804'!B34</f>
        <v>0</v>
      </c>
      <c r="D14" s="1409">
        <f>'20804'!C34</f>
        <v>51279.01</v>
      </c>
      <c r="E14" s="1410">
        <f>'20804'!D2</f>
        <v>20804</v>
      </c>
      <c r="F14" s="1411" t="str">
        <f>'20804'!E2</f>
        <v>Waste Minimisation</v>
      </c>
      <c r="G14" s="1400">
        <f>'20804'!F34</f>
        <v>49000</v>
      </c>
      <c r="H14" s="1412">
        <f>'20804'!G34</f>
        <v>28150.720000000001</v>
      </c>
      <c r="I14" s="1398">
        <f>'20804'!H34</f>
        <v>-20849.28</v>
      </c>
      <c r="J14" s="1399">
        <f>'20804'!I34</f>
        <v>14400</v>
      </c>
      <c r="K14" s="1399">
        <f>'20804'!J34</f>
        <v>63400</v>
      </c>
      <c r="L14" s="1400">
        <f>'20804'!K34</f>
        <v>49000</v>
      </c>
      <c r="M14" s="1401">
        <f>'20804'!L34</f>
        <v>0</v>
      </c>
      <c r="N14" s="1398">
        <f>'20804'!M34</f>
        <v>0</v>
      </c>
      <c r="O14" s="1399">
        <f>'20804'!N34</f>
        <v>0</v>
      </c>
      <c r="P14" s="1399">
        <f>'20804'!O34</f>
        <v>49000</v>
      </c>
      <c r="Q14" s="1402" t="s">
        <v>7927</v>
      </c>
    </row>
    <row r="15" spans="2:17" ht="18" customHeight="1" x14ac:dyDescent="0.2">
      <c r="B15" s="1408">
        <f>'20805'!A35</f>
        <v>-352200</v>
      </c>
      <c r="C15" s="1408">
        <f>'20805'!B35</f>
        <v>0</v>
      </c>
      <c r="D15" s="1409">
        <f>'20805'!C35</f>
        <v>-356822.14</v>
      </c>
      <c r="E15" s="1410">
        <f>'20805'!D2</f>
        <v>20805</v>
      </c>
      <c r="F15" s="1419" t="str">
        <f>'20805'!E2</f>
        <v>Garden Waste Collection</v>
      </c>
      <c r="G15" s="1400">
        <f>'20805'!F35</f>
        <v>-393200</v>
      </c>
      <c r="H15" s="1412">
        <f>'20805'!G35</f>
        <v>-493462.95</v>
      </c>
      <c r="I15" s="1398">
        <f>'20805'!H35</f>
        <v>-100262.95</v>
      </c>
      <c r="J15" s="1399">
        <f>'20805'!I35</f>
        <v>2600</v>
      </c>
      <c r="K15" s="1399">
        <f>'20805'!J35</f>
        <v>-390600</v>
      </c>
      <c r="L15" s="1400">
        <f>'20805'!K35</f>
        <v>-393200</v>
      </c>
      <c r="M15" s="1401">
        <f>'20805'!L35</f>
        <v>0</v>
      </c>
      <c r="N15" s="1398">
        <f>'20805'!M35</f>
        <v>0</v>
      </c>
      <c r="O15" s="1399">
        <f>'20805'!N35</f>
        <v>0</v>
      </c>
      <c r="P15" s="1399">
        <f>'20805'!O35</f>
        <v>-393200</v>
      </c>
      <c r="Q15" s="1402" t="s">
        <v>7927</v>
      </c>
    </row>
    <row r="16" spans="2:17" ht="18" customHeight="1" x14ac:dyDescent="0.2">
      <c r="B16" s="1408">
        <f>'29901'!A38+'29901'!A47</f>
        <v>121557</v>
      </c>
      <c r="C16" s="1408">
        <f>'29901'!B38+'29901'!B47</f>
        <v>0</v>
      </c>
      <c r="D16" s="1409">
        <f>'29901'!C38+'29901'!C47</f>
        <v>120026.32</v>
      </c>
      <c r="E16" s="1410">
        <f>'29901'!D2</f>
        <v>29901</v>
      </c>
      <c r="F16" s="1411" t="str">
        <f>'29901'!E2</f>
        <v>Mechanics Workshop</v>
      </c>
      <c r="G16" s="1400">
        <f>'29901'!F38+'29901'!F47</f>
        <v>105800</v>
      </c>
      <c r="H16" s="1412">
        <f>'29901'!G38+'29901'!G47</f>
        <v>47263.850000000006</v>
      </c>
      <c r="I16" s="1398">
        <f>'29901'!H38+'29901'!H47</f>
        <v>-58536.149999999994</v>
      </c>
      <c r="J16" s="1399">
        <f>'29901'!I38+'29901'!I47</f>
        <v>6400</v>
      </c>
      <c r="K16" s="1399">
        <f>'29901'!J38+'29901'!J47</f>
        <v>112200</v>
      </c>
      <c r="L16" s="1400">
        <f>'29901'!K38+'29901'!K47</f>
        <v>105800</v>
      </c>
      <c r="M16" s="1401">
        <f>'29901'!L38+'29901'!L47</f>
        <v>0</v>
      </c>
      <c r="N16" s="1398">
        <f>'29901'!M38+'29901'!M47</f>
        <v>0</v>
      </c>
      <c r="O16" s="1399">
        <f>'29901'!N38+'29901'!N47</f>
        <v>0</v>
      </c>
      <c r="P16" s="1399">
        <f>'29901'!O38+'29901'!O47</f>
        <v>105800</v>
      </c>
      <c r="Q16" s="1402" t="s">
        <v>7927</v>
      </c>
    </row>
    <row r="17" spans="2:17" ht="18" customHeight="1" x14ac:dyDescent="0.2">
      <c r="B17" s="1408">
        <f>'29902'!A44+'29902'!A56</f>
        <v>140249</v>
      </c>
      <c r="C17" s="1408">
        <f>'29902'!B44+'29902'!B56</f>
        <v>0</v>
      </c>
      <c r="D17" s="1409">
        <f>'29902'!C44+'29902'!C56</f>
        <v>201344.18</v>
      </c>
      <c r="E17" s="1410">
        <f>'29902'!D2</f>
        <v>29902</v>
      </c>
      <c r="F17" s="1419" t="str">
        <f>'29902'!E2</f>
        <v>Oadby Depot</v>
      </c>
      <c r="G17" s="1400">
        <f>'29902'!F44+'29902'!F56</f>
        <v>146400</v>
      </c>
      <c r="H17" s="1412">
        <f>'29902'!G44+'29902'!G56</f>
        <v>60976.09</v>
      </c>
      <c r="I17" s="1398">
        <f>'29902'!H44+'29902'!H56</f>
        <v>-85423.909999999989</v>
      </c>
      <c r="J17" s="1399">
        <f>'29902'!I44+'29902'!I56</f>
        <v>20600</v>
      </c>
      <c r="K17" s="1399">
        <f>'29902'!J44+'29902'!J56</f>
        <v>167000</v>
      </c>
      <c r="L17" s="1400">
        <f>'29902'!K44+'29902'!K56</f>
        <v>146400</v>
      </c>
      <c r="M17" s="1401">
        <f>'29902'!L44+'29902'!L56</f>
        <v>0</v>
      </c>
      <c r="N17" s="1398">
        <f>'29902'!M44+'29902'!M56</f>
        <v>0</v>
      </c>
      <c r="O17" s="1399">
        <f>'29902'!N44+'29902'!N56</f>
        <v>0</v>
      </c>
      <c r="P17" s="1399">
        <f>'29902'!O44+'29902'!O56</f>
        <v>146400</v>
      </c>
      <c r="Q17" s="1402" t="s">
        <v>7927</v>
      </c>
    </row>
    <row r="18" spans="2:17" ht="18" customHeight="1" x14ac:dyDescent="0.2">
      <c r="B18" s="1408">
        <f>'29903'!A36+'29903'!A46</f>
        <v>190856</v>
      </c>
      <c r="C18" s="1408">
        <f>'29903'!B36+'29903'!B46</f>
        <v>0</v>
      </c>
      <c r="D18" s="1409">
        <f>'29903'!C36+'29903'!C46</f>
        <v>253728.11</v>
      </c>
      <c r="E18" s="1410">
        <f>'29903'!D2</f>
        <v>29903</v>
      </c>
      <c r="F18" s="1419" t="str">
        <f>'29903'!E2</f>
        <v>Grounds Maintenance</v>
      </c>
      <c r="G18" s="1400">
        <f>'29903'!F36+'29903'!F46</f>
        <v>250100</v>
      </c>
      <c r="H18" s="1412">
        <f>'29903'!G36+'29903'!G46</f>
        <v>127967.97</v>
      </c>
      <c r="I18" s="1398">
        <f>'29903'!H36+'29903'!H46</f>
        <v>-122132.03</v>
      </c>
      <c r="J18" s="1399">
        <f>'29903'!I36+'29903'!I46</f>
        <v>1900</v>
      </c>
      <c r="K18" s="1399">
        <f>'29903'!J36+'29903'!J46</f>
        <v>252000</v>
      </c>
      <c r="L18" s="1400">
        <f>'29903'!K36+'29903'!K46</f>
        <v>250100</v>
      </c>
      <c r="M18" s="1401">
        <f>'29903'!L36+'29903'!L46</f>
        <v>0</v>
      </c>
      <c r="N18" s="1398">
        <f>'29903'!M36+'29903'!M46</f>
        <v>0</v>
      </c>
      <c r="O18" s="1399">
        <f>'29903'!N36+'29903'!N46</f>
        <v>0</v>
      </c>
      <c r="P18" s="1399">
        <f>'29903'!O36+'29903'!O46</f>
        <v>250100</v>
      </c>
      <c r="Q18" s="1402" t="s">
        <v>7927</v>
      </c>
    </row>
    <row r="19" spans="2:17" ht="18" customHeight="1" x14ac:dyDescent="0.2">
      <c r="B19" s="1408">
        <f>'70000'!A38+'70000'!A50</f>
        <v>257400</v>
      </c>
      <c r="C19" s="1408">
        <f>'70000'!B38+'70000'!B50</f>
        <v>0</v>
      </c>
      <c r="D19" s="1409">
        <f>'70000'!C38+'70000'!C50</f>
        <v>238313.37</v>
      </c>
      <c r="E19" s="1410">
        <f>'70000'!D2</f>
        <v>70000</v>
      </c>
      <c r="F19" s="1419" t="str">
        <f>'70000'!E2</f>
        <v>Fleet Management</v>
      </c>
      <c r="G19" s="1400">
        <f>'70000'!F38+'70000'!F50</f>
        <v>248900</v>
      </c>
      <c r="H19" s="1412">
        <f>'70000'!G38+'70000'!G50</f>
        <v>4111.32</v>
      </c>
      <c r="I19" s="1398">
        <f>'70000'!H38+'70000'!H50</f>
        <v>-244788.68</v>
      </c>
      <c r="J19" s="1399">
        <f>'70000'!I38+'70000'!I50</f>
        <v>100</v>
      </c>
      <c r="K19" s="1399">
        <f>'70000'!J38+'70000'!J50</f>
        <v>249000</v>
      </c>
      <c r="L19" s="1400">
        <f>'70000'!K38+'70000'!K50</f>
        <v>248900</v>
      </c>
      <c r="M19" s="1401">
        <f>'70000'!L38+'70000'!L50</f>
        <v>0</v>
      </c>
      <c r="N19" s="1398">
        <f>'70000'!M38+'70000'!M50</f>
        <v>0</v>
      </c>
      <c r="O19" s="1399">
        <f>'70000'!N38+'70000'!N50</f>
        <v>0</v>
      </c>
      <c r="P19" s="1399">
        <f>'70000'!O38+'70000'!O50</f>
        <v>248900</v>
      </c>
      <c r="Q19" s="1402" t="s">
        <v>7927</v>
      </c>
    </row>
    <row r="20" spans="2:17" ht="18" customHeight="1" x14ac:dyDescent="0.2">
      <c r="B20" s="1404">
        <v>0</v>
      </c>
      <c r="C20" s="1404">
        <v>0</v>
      </c>
      <c r="D20" s="1405">
        <v>0</v>
      </c>
      <c r="E20" s="1394" t="s">
        <v>7928</v>
      </c>
      <c r="F20" s="1420" t="s">
        <v>3011</v>
      </c>
      <c r="G20" s="1396">
        <v>0</v>
      </c>
      <c r="H20" s="1407">
        <f>'-3300'!C1970</f>
        <v>72738.379999999961</v>
      </c>
      <c r="I20" s="1421">
        <f>H20-G20</f>
        <v>72738.379999999961</v>
      </c>
      <c r="J20" s="1422">
        <f>K20-G20</f>
        <v>0</v>
      </c>
      <c r="K20" s="1422">
        <v>0</v>
      </c>
      <c r="L20" s="1422">
        <v>0</v>
      </c>
      <c r="M20" s="1423"/>
      <c r="N20" s="1421"/>
      <c r="O20" s="1422"/>
      <c r="P20" s="1422">
        <f>SUM(L20:O20)</f>
        <v>0</v>
      </c>
      <c r="Q20" s="1402" t="s">
        <v>7927</v>
      </c>
    </row>
    <row r="21" spans="2:17" ht="18" customHeight="1" x14ac:dyDescent="0.2">
      <c r="B21" s="1404"/>
      <c r="C21" s="1404"/>
      <c r="D21" s="1405"/>
      <c r="E21" s="1394">
        <v>20805</v>
      </c>
      <c r="F21" s="1420" t="s">
        <v>3006</v>
      </c>
      <c r="G21" s="1396"/>
      <c r="H21" s="1407"/>
      <c r="I21" s="1421"/>
      <c r="J21" s="1422"/>
      <c r="K21" s="1422"/>
      <c r="L21" s="1422">
        <v>-16000</v>
      </c>
      <c r="M21" s="1423"/>
      <c r="N21" s="1421"/>
      <c r="O21" s="1422"/>
      <c r="P21" s="1422">
        <f>SUM(L21:O21)</f>
        <v>-16000</v>
      </c>
      <c r="Q21" s="1402" t="s">
        <v>7927</v>
      </c>
    </row>
    <row r="22" spans="2:17" ht="18" customHeight="1" thickBot="1" x14ac:dyDescent="0.25">
      <c r="B22" s="1424"/>
      <c r="C22" s="1424"/>
      <c r="D22" s="1425"/>
      <c r="E22" s="1426">
        <v>20805</v>
      </c>
      <c r="F22" s="1427" t="s">
        <v>3006</v>
      </c>
      <c r="G22" s="1428"/>
      <c r="H22" s="1429"/>
      <c r="I22" s="1430"/>
      <c r="J22" s="1431"/>
      <c r="K22" s="1431"/>
      <c r="L22" s="1431">
        <v>-5000</v>
      </c>
      <c r="M22" s="1432"/>
      <c r="N22" s="1430"/>
      <c r="O22" s="1431"/>
      <c r="P22" s="1431">
        <f>SUM(L22:O22)</f>
        <v>-5000</v>
      </c>
      <c r="Q22" s="1402" t="s">
        <v>7927</v>
      </c>
    </row>
    <row r="23" spans="2:17" s="1443" customFormat="1" ht="20.100000000000001" customHeight="1" thickBot="1" x14ac:dyDescent="0.3">
      <c r="B23" s="1433">
        <f>SUM(B6:B20)</f>
        <v>1454016</v>
      </c>
      <c r="C23" s="1433">
        <f>SUM(C6:C20)</f>
        <v>0</v>
      </c>
      <c r="D23" s="1433">
        <f>SUM(D6:D20)</f>
        <v>2263648.4</v>
      </c>
      <c r="E23" s="1434"/>
      <c r="F23" s="1435" t="s">
        <v>7227</v>
      </c>
      <c r="G23" s="1436">
        <f>SUM(G8:G12)+SUM(G14:G20)</f>
        <v>1641700</v>
      </c>
      <c r="H23" s="1437">
        <f>SUM(H8:H12)+SUM(H14:H20)</f>
        <v>470116.05</v>
      </c>
      <c r="I23" s="1438">
        <f>SUM(I8:I12)+SUM(I14:I20)</f>
        <v>-1171583.9500000002</v>
      </c>
      <c r="J23" s="1439">
        <f t="shared" ref="J23:P23" si="0">SUM(J6:J20)</f>
        <v>138700</v>
      </c>
      <c r="K23" s="1440">
        <f t="shared" si="0"/>
        <v>1780400</v>
      </c>
      <c r="L23" s="1436">
        <f t="shared" si="0"/>
        <v>1641700</v>
      </c>
      <c r="M23" s="1441">
        <f t="shared" si="0"/>
        <v>0</v>
      </c>
      <c r="N23" s="1438">
        <f t="shared" si="0"/>
        <v>0</v>
      </c>
      <c r="O23" s="1439">
        <f t="shared" si="0"/>
        <v>0</v>
      </c>
      <c r="P23" s="1439">
        <f t="shared" si="0"/>
        <v>1641700</v>
      </c>
      <c r="Q23" s="1442"/>
    </row>
    <row r="24" spans="2:17" s="1447" customFormat="1" x14ac:dyDescent="0.2">
      <c r="B24" s="1444">
        <f>SUMIF(DPY!G:G,E6,DPY!D:D)+SUMIF(DPY!G:G,E7,DPY!D:D)+SUMIF(DPY!G:G,E8,DPY!D:D)+SUMIF(DPY!G:G,E9,DPY!D:D)+SUMIF(DPY!G:G,E10,DPY!D:D)+SUMIF(DPY!G:G,E11,DPY!D:D)+SUMIF(DPY!G:G,E12,DPY!D:D)+SUMIF(DPY!G:G,E13,DPY!D:D)+SUMIF(DPY!G:G,E14,DPY!D:D)+SUMIF(DPY!G:G,E15,DPY!D:D)+SUMIF(DPY!G:G,E16,DPY!D:D)+SUMIF(DPY!G:G,E17,DPY!D:D)+SUMIF(DPY!G:G,E18,DPY!D:D)+SUMIF(DPY!G:G,E19,DPY!D:D)-SUMIF(DPY!A:A,299019800,DPY!D:D)-SUMIF(DPY!A:A,299019801,DPY!D:D)-SUMIF(DPY!A:A,299029800,DPY!D:D)-SUMIF(DPY!A:A,299039800,DPY!D:D)-SUMIF(DPY!A:A,700009800,DPY!D:D)+B20-B23</f>
        <v>0</v>
      </c>
      <c r="C24" s="1444">
        <f>SUMIF(DPY!G:G,E6,DPY!E:E)+SUMIF(DPY!G:G,E7,DPY!E:E)+SUMIF(DPY!G:G,E8,DPY!E:E)+SUMIF(DPY!G:G,E9,DPY!E:E)+SUMIF(DPY!G:G,E10,DPY!E:E)+SUMIF(DPY!G:G,E11,DPY!E:E)+SUMIF(DPY!G:G,E12,DPY!E:E)+SUMIF(DPY!G:G,E13,DPY!E:E)+SUMIF(DPY!G:G,E14,DPY!E:E)+SUMIF(DPY!G:G,E15,DPY!E:E)-SUMIF(DPY!A:A,299019800,DPY!E:E)-SUMIF(DPY!A:A,299019801,DPY!E:E)-SUMIF(DPY!A:A,299029800,DPY!E:E)-SUMIF(DPY!A:A,299039800,DPY!E:E)-SUMIF(DPY!A:A,700009800,DPY!E:E)+C20-C23</f>
        <v>0</v>
      </c>
      <c r="D24" s="1444">
        <f>SUMIF(DPY!G:G,E6,DPY!C:C)+SUMIF(DPY!G:G,E7,DPY!C:C)+SUMIF(DPY!G:G,E8,DPY!C:C)+SUMIF(DPY!G:G,E9,DPY!C:C)+SUMIF(DPY!G:G,E10,DPY!C:C)+SUMIF(DPY!G:G,E11,DPY!C:C)+SUMIF(DPY!G:G,E12,DPY!C:C)+SUMIF(DPY!G:G,E13,DPY!C:C)+SUMIF(DPY!G:G,E14,DPY!C:C)+SUMIF(DPY!G:G,E15,DPY!C:C)+SUMIF(DPY!G:G,E16,DPY!C:C)+SUMIF(DPY!G:G,E17,DPY!C:C)+SUMIF(DPY!G:G,E18,DPY!C:C)+SUMIF(DPY!G:G,E19,DPY!C:C)-SUMIF(DPY!A:A,299019800,DPY!C:C)-SUMIF(DPY!A:A,299019801,DPY!C:C)-SUMIF(DPY!A:A,299029800,DPY!C:C)-SUMIF(DPY!A:A,299039800,DPY!C:C)-SUMIF(DPY!A:A,700009800,DPY!C:C)+D20-D23</f>
        <v>0</v>
      </c>
      <c r="E24" s="1445"/>
      <c r="F24" s="1446"/>
      <c r="G24" s="1444">
        <f>SUMIF(DFY!G:G,E6,DFY!D:D)+SUMIF(DFY!G:G,E7,DFY!D:D)+SUMIF(DFY!G:G,E8,DFY!D:D)+SUMIF(DFY!G:G,E9,DFY!D:D)+SUMIF(DFY!G:G,E10,DFY!D:D)+SUMIF(DFY!G:G,E11,DFY!D:D)+SUMIF(DFY!G:G,E12,DFY!D:D)+SUMIF(DFY!G:G,E13,DFY!D:D)+SUMIF(DFY!G:G,E14,DFY!D:D)+SUMIF(DFY!G:G,E15,DFY!D:D)+SUMIF(DFY!G:G,E16,DFY!D:D)+SUMIF(DFY!G:G,E17,DFY!D:D)+SUMIF(DFY!G:G,E18,DFY!D:D)+SUMIF(DFY!G:G,E19,DFY!D:D)+G20-G23</f>
        <v>0</v>
      </c>
      <c r="H24" s="1444">
        <f>SUMIF(DYTD!G:G,E8,DYTD!C:C)+SUMIF(DYTD!G:G,E9,DYTD!C:C)+SUMIF(DYTD!G:G,E10,DYTD!C:C)+SUMIF(DYTD!G:G,E11,DYTD!C:C)+SUMIF(DYTD!G:G,E12,DYTD!C:C)+SUMIF(DYTD!G:G,E14,DYTD!C:C)+SUMIF(DYTD!G:G,E15,DYTD!C:C)+SUMIF(DYTD!G:G,E16,DYTD!C:C)+SUMIF(DYTD!G:G,E17,DYTD!C:C)+SUMIF(DYTD!G:G,E18,DYTD!C:C)+SUMIF(DYTD!G:G,E19,DYTD!C:C)-H23</f>
        <v>-72738.38</v>
      </c>
      <c r="I24" s="1444"/>
      <c r="J24" s="1444"/>
      <c r="K24" s="1444"/>
      <c r="L24" s="1444"/>
      <c r="M24" s="1444"/>
      <c r="N24" s="1444"/>
      <c r="O24" s="1444"/>
      <c r="P24" s="1444"/>
    </row>
    <row r="25" spans="2:17" s="1447" customFormat="1" x14ac:dyDescent="0.2">
      <c r="D25" s="1448"/>
      <c r="E25" s="1445"/>
      <c r="F25" s="1446"/>
      <c r="G25" s="1448"/>
      <c r="H25" s="1448"/>
      <c r="I25" s="1448"/>
      <c r="J25" s="1448"/>
      <c r="K25" s="1448"/>
      <c r="L25" s="1448"/>
      <c r="M25" s="1448"/>
      <c r="N25" s="1448"/>
      <c r="O25" s="1448"/>
      <c r="P25" s="1448"/>
    </row>
    <row r="26" spans="2:17" s="1447" customFormat="1" ht="30" hidden="1" customHeight="1" thickBot="1" x14ac:dyDescent="0.25">
      <c r="B26" s="1449" t="s">
        <v>7929</v>
      </c>
      <c r="C26" s="1450"/>
      <c r="D26" s="1450"/>
      <c r="E26" s="1450"/>
      <c r="F26" s="1451"/>
      <c r="G26" s="1452"/>
      <c r="H26" s="1453"/>
      <c r="I26" s="1453"/>
      <c r="J26" s="1453"/>
      <c r="K26" s="1453"/>
      <c r="L26" s="1453"/>
      <c r="M26" s="1453"/>
      <c r="N26" s="1453"/>
      <c r="O26" s="1453"/>
      <c r="P26" s="1453"/>
      <c r="Q26" s="1454"/>
    </row>
    <row r="27" spans="2:17" s="1447" customFormat="1" ht="18" hidden="1" customHeight="1" x14ac:dyDescent="0.2">
      <c r="B27" s="1455">
        <f>-'29901'!A51</f>
        <v>0</v>
      </c>
      <c r="C27" s="1455">
        <f>-'29901'!B51</f>
        <v>0</v>
      </c>
      <c r="D27" s="1455">
        <f>-'29901'!C51</f>
        <v>0</v>
      </c>
      <c r="E27" s="1456">
        <f>'29901'!D2</f>
        <v>29901</v>
      </c>
      <c r="F27" s="1457" t="str">
        <f>'29901'!E2</f>
        <v>Mechanics Workshop</v>
      </c>
      <c r="G27" s="1458">
        <f>'29901'!F38+'29901'!F47</f>
        <v>105800</v>
      </c>
      <c r="H27" s="1459" t="e">
        <f>'29901'!#REF!+'29901'!#REF!</f>
        <v>#REF!</v>
      </c>
      <c r="I27" s="1460"/>
      <c r="J27" s="1460"/>
      <c r="K27" s="1460"/>
      <c r="L27" s="1460"/>
      <c r="M27" s="1460"/>
      <c r="N27" s="1460"/>
      <c r="O27" s="1460"/>
      <c r="P27" s="1460"/>
      <c r="Q27" s="1402" t="s">
        <v>7927</v>
      </c>
    </row>
    <row r="28" spans="2:17" s="1447" customFormat="1" ht="18" hidden="1" customHeight="1" x14ac:dyDescent="0.2">
      <c r="B28" s="1400">
        <f>-'29902'!A58</f>
        <v>0</v>
      </c>
      <c r="C28" s="1400">
        <f>-'29902'!B58</f>
        <v>0</v>
      </c>
      <c r="D28" s="1400">
        <f>-'29902'!C58</f>
        <v>0</v>
      </c>
      <c r="E28" s="1410">
        <f>'29902'!D2</f>
        <v>29902</v>
      </c>
      <c r="F28" s="1461" t="str">
        <f>'29902'!E2</f>
        <v>Oadby Depot</v>
      </c>
      <c r="G28" s="1398">
        <f>'29902'!F44+'29902'!F56</f>
        <v>146400</v>
      </c>
      <c r="H28" s="1462" t="e">
        <f>'29902'!#REF!+'29902'!#REF!</f>
        <v>#REF!</v>
      </c>
      <c r="I28" s="1460"/>
      <c r="J28" s="1460"/>
      <c r="K28" s="1460"/>
      <c r="L28" s="1460"/>
      <c r="M28" s="1460"/>
      <c r="N28" s="1460"/>
      <c r="O28" s="1460"/>
      <c r="P28" s="1460"/>
      <c r="Q28" s="1402" t="s">
        <v>7927</v>
      </c>
    </row>
    <row r="29" spans="2:17" s="1447" customFormat="1" ht="18" hidden="1" customHeight="1" x14ac:dyDescent="0.2">
      <c r="B29" s="1400">
        <f>-'29903'!A48</f>
        <v>0</v>
      </c>
      <c r="C29" s="1400">
        <f>-'29903'!B48</f>
        <v>0</v>
      </c>
      <c r="D29" s="1400">
        <f>-'29903'!C48</f>
        <v>0</v>
      </c>
      <c r="E29" s="1410">
        <f>'29903'!D2</f>
        <v>29903</v>
      </c>
      <c r="F29" s="1461" t="str">
        <f>'29903'!E2</f>
        <v>Grounds Maintenance</v>
      </c>
      <c r="G29" s="1398">
        <f>'29903'!F36+'29903'!F46</f>
        <v>250100</v>
      </c>
      <c r="H29" s="1462">
        <f>'29903'!G36+'29903'!G46</f>
        <v>127967.97</v>
      </c>
      <c r="I29" s="1460"/>
      <c r="J29" s="1460"/>
      <c r="K29" s="1460"/>
      <c r="L29" s="1460"/>
      <c r="M29" s="1460"/>
      <c r="N29" s="1460"/>
      <c r="O29" s="1460"/>
      <c r="P29" s="1460"/>
      <c r="Q29" s="1402" t="s">
        <v>7927</v>
      </c>
    </row>
    <row r="30" spans="2:17" s="1447" customFormat="1" ht="18" hidden="1" customHeight="1" thickBot="1" x14ac:dyDescent="0.25">
      <c r="B30" s="1424">
        <f>-'70000'!A52</f>
        <v>0</v>
      </c>
      <c r="C30" s="1424">
        <f>-'70000'!B52</f>
        <v>0</v>
      </c>
      <c r="D30" s="1424">
        <f>-'70000'!C52</f>
        <v>0</v>
      </c>
      <c r="E30" s="1463">
        <f>'70000'!D2</f>
        <v>70000</v>
      </c>
      <c r="F30" s="1464" t="str">
        <f>'70000'!E2</f>
        <v>Fleet Management</v>
      </c>
      <c r="G30" s="1465">
        <f>'70000'!F38+'70000'!F50</f>
        <v>248900</v>
      </c>
      <c r="H30" s="1466" t="e">
        <f>'70000'!#REF!+'70000'!#REF!</f>
        <v>#REF!</v>
      </c>
      <c r="I30" s="1460"/>
      <c r="J30" s="1460"/>
      <c r="K30" s="1460"/>
      <c r="L30" s="1460"/>
      <c r="M30" s="1460"/>
      <c r="N30" s="1460"/>
      <c r="O30" s="1460"/>
      <c r="P30" s="1460"/>
      <c r="Q30" s="1402" t="s">
        <v>7927</v>
      </c>
    </row>
    <row r="31" spans="2:17" s="1447" customFormat="1" ht="20.100000000000001" hidden="1" customHeight="1" thickBot="1" x14ac:dyDescent="0.25">
      <c r="B31" s="1467">
        <f t="shared" ref="B31:C31" si="1">SUM(B27:B30)</f>
        <v>0</v>
      </c>
      <c r="C31" s="1467">
        <f t="shared" si="1"/>
        <v>0</v>
      </c>
      <c r="D31" s="1467">
        <f>SUM(D27:D30)</f>
        <v>0</v>
      </c>
      <c r="E31" s="1468"/>
      <c r="F31" s="1469" t="s">
        <v>7227</v>
      </c>
      <c r="G31" s="1470">
        <f>SUM(G27:G30)</f>
        <v>751200</v>
      </c>
      <c r="H31" s="1471" t="e">
        <f>SUM(H27:H30)</f>
        <v>#REF!</v>
      </c>
      <c r="I31" s="1471"/>
      <c r="J31" s="1471"/>
      <c r="K31" s="1471"/>
      <c r="L31" s="1471"/>
      <c r="M31" s="1471"/>
      <c r="N31" s="1471"/>
      <c r="O31" s="1471"/>
      <c r="P31" s="1471"/>
      <c r="Q31" s="1472"/>
    </row>
    <row r="32" spans="2:17" s="1447" customFormat="1" hidden="1" x14ac:dyDescent="0.2">
      <c r="B32" s="1473">
        <f>SUMIF(DPY!A:A,299019800,DPY!D:D)+SUMIF(DPY!A:A,299029800,DPY!D:D)+SUMIF(DPY!A:A,299039800,DPY!D:D)+SUMIF(DPY!A:A,700009800,DPY!D:D)+B31</f>
        <v>0</v>
      </c>
      <c r="C32" s="1473">
        <f>SUMIF(DPY!A:A,299019800,DPY!E:E)+SUMIF(DPY!A:A,299029800,DPY!E:E)+SUMIF(DPY!A:A,299039800,DPY!E:E)+SUMIF(DPY!A:A,700009800,DPY!E:E)+C31</f>
        <v>0</v>
      </c>
      <c r="D32" s="1473">
        <f>SUMIF(DPY!A:A,299019800,DPY!C:C)+SUMIF(DPY!A:A,299029800,DPY!C:C)+SUMIF(DPY!A:A,299039800,DPY!C:C)+SUMIF(DPY!A:A,700009800,DPY!C:C)+D31</f>
        <v>0</v>
      </c>
      <c r="E32" s="1474"/>
      <c r="F32" s="1474"/>
      <c r="G32" s="1473">
        <f>SUMIF(DFY!A:A,299019800,DFY!D:D)+SUMIF(DFY!A:A,299019801,DFY!D:D)+SUMIF(DFY!A:A,299029800,DFY!D:D)+SUMIF(DFY!A:A,299039800,DFY!D:D)+SUMIF(DFY!A:A,700009800,DFY!D:D)+G31</f>
        <v>751200</v>
      </c>
      <c r="H32" s="1473" t="e">
        <f>SUMIF(DYTD!G:G,E27,DYTD!C:C)-SUMIF(DYTD!A:A, 299019800,DYTD!C:C)-SUMIF(DYTD!A:A,299019801,DYTD!C:C)+SUMIF(DYTD!G:G,E28,DYTD!C:C)-SUMIF(DYTD!A:A,299029800,DYTD!C:C)+SUMIF(DYTD!G:G,E29,DYTD!C:C)-SUMIF(DYTD!A:A,299039800,DYTD!C:C)+SUMIF(DYTD!G:G,E30,DYTD!C:C)-SUMIF(DYTD!A:A,700009800,DYTD!C:C)-H31</f>
        <v>#REF!</v>
      </c>
      <c r="I32" s="1475"/>
      <c r="J32" s="1475"/>
      <c r="K32" s="1475"/>
      <c r="L32" s="1475"/>
      <c r="M32" s="1475"/>
      <c r="N32" s="1475"/>
      <c r="O32" s="1475"/>
      <c r="P32" s="1475"/>
      <c r="Q32" s="1364"/>
    </row>
    <row r="33" spans="2:16378" s="1447" customFormat="1" hidden="1" x14ac:dyDescent="0.2">
      <c r="D33" s="1364"/>
      <c r="E33" s="1474"/>
      <c r="F33" s="1474"/>
      <c r="G33" s="1476"/>
      <c r="H33" s="1476"/>
      <c r="I33" s="1476"/>
      <c r="J33" s="1476"/>
      <c r="K33" s="1476"/>
      <c r="L33" s="1476"/>
      <c r="M33" s="1476"/>
      <c r="N33" s="1476"/>
      <c r="O33" s="1476"/>
      <c r="P33" s="1476"/>
      <c r="Q33" s="1364"/>
    </row>
    <row r="34" spans="2:16378" s="1447" customFormat="1" hidden="1" x14ac:dyDescent="0.2">
      <c r="C34" s="2029" t="s">
        <v>7930</v>
      </c>
      <c r="D34" s="2029"/>
      <c r="E34" s="2029"/>
      <c r="F34" s="2029"/>
      <c r="G34" s="2029"/>
      <c r="H34" s="2029"/>
      <c r="I34" s="1477"/>
      <c r="J34" s="1477"/>
      <c r="K34" s="1477"/>
      <c r="L34" s="1477"/>
      <c r="M34" s="1477"/>
      <c r="N34" s="1477"/>
      <c r="O34" s="1477"/>
      <c r="P34" s="1477"/>
      <c r="Q34" s="1364"/>
    </row>
    <row r="35" spans="2:16378" s="1447" customFormat="1" hidden="1" x14ac:dyDescent="0.2">
      <c r="D35" s="1364"/>
      <c r="E35" s="1364"/>
      <c r="F35" s="1364"/>
      <c r="G35" s="1364"/>
      <c r="H35" s="1364"/>
      <c r="I35" s="1364"/>
      <c r="J35" s="1364"/>
      <c r="K35" s="1364"/>
      <c r="L35" s="1364"/>
      <c r="M35" s="1364"/>
      <c r="N35" s="1364"/>
      <c r="O35" s="1364"/>
      <c r="P35" s="1364"/>
      <c r="Q35" s="1364"/>
    </row>
    <row r="36" spans="2:16378" s="1447" customFormat="1" hidden="1" x14ac:dyDescent="0.2">
      <c r="B36" s="1444"/>
      <c r="D36" s="1448"/>
      <c r="E36" s="1445"/>
      <c r="F36" s="1446"/>
      <c r="G36" s="1448"/>
      <c r="H36" s="1448"/>
      <c r="I36" s="1448"/>
      <c r="J36" s="1448"/>
      <c r="K36" s="1448"/>
      <c r="L36" s="1448"/>
      <c r="M36" s="1448"/>
      <c r="N36" s="1448"/>
      <c r="O36" s="1448"/>
      <c r="P36" s="1448"/>
    </row>
    <row r="37" spans="2:16378" s="1366" customFormat="1" ht="30" hidden="1" customHeight="1" thickBot="1" x14ac:dyDescent="0.25">
      <c r="D37" s="1449" t="s">
        <v>7931</v>
      </c>
      <c r="E37" s="1451"/>
      <c r="F37" s="1451"/>
      <c r="G37" s="1478"/>
      <c r="H37" s="1479"/>
      <c r="I37" s="1480"/>
      <c r="J37" s="1480"/>
      <c r="K37" s="1480"/>
      <c r="L37" s="1480"/>
      <c r="M37" s="1480"/>
      <c r="N37" s="1480"/>
      <c r="O37" s="1480"/>
      <c r="P37" s="1480"/>
    </row>
    <row r="38" spans="2:16378" s="1481" customFormat="1" hidden="1" x14ac:dyDescent="0.2">
      <c r="D38" s="1404"/>
      <c r="E38" s="1394"/>
      <c r="F38" s="1482"/>
      <c r="G38" s="1421"/>
      <c r="H38" s="1422"/>
      <c r="I38" s="1483"/>
      <c r="J38" s="1483"/>
      <c r="K38" s="1483"/>
      <c r="L38" s="1483"/>
      <c r="M38" s="1483"/>
      <c r="N38" s="1483"/>
      <c r="O38" s="1483"/>
      <c r="P38" s="1483"/>
      <c r="Q38" s="1483"/>
      <c r="R38" s="1484"/>
      <c r="S38" s="1483"/>
      <c r="T38" s="1483"/>
      <c r="U38" s="1484"/>
      <c r="V38" s="1485"/>
      <c r="W38" s="1445"/>
      <c r="X38" s="1483"/>
      <c r="Y38" s="1483"/>
      <c r="Z38" s="1483"/>
      <c r="AA38" s="1483"/>
      <c r="AB38" s="1483"/>
      <c r="AC38" s="1484"/>
      <c r="AD38" s="1485"/>
      <c r="AE38" s="1445"/>
      <c r="AF38" s="1483"/>
      <c r="AG38" s="1483"/>
      <c r="AH38" s="1483"/>
      <c r="AI38" s="1483"/>
      <c r="AJ38" s="1483"/>
      <c r="AK38" s="1484"/>
      <c r="AL38" s="1485"/>
      <c r="AM38" s="1445"/>
      <c r="AN38" s="1483"/>
      <c r="AO38" s="1483"/>
      <c r="AP38" s="1483"/>
      <c r="AQ38" s="1483"/>
      <c r="AR38" s="1483"/>
      <c r="AS38" s="1484"/>
      <c r="AT38" s="1485"/>
      <c r="AU38" s="1445"/>
      <c r="AV38" s="1483"/>
      <c r="AW38" s="1483"/>
      <c r="AX38" s="1483"/>
      <c r="AY38" s="1483"/>
      <c r="AZ38" s="1483"/>
      <c r="BA38" s="1484"/>
      <c r="BB38" s="1485"/>
      <c r="BC38" s="1445"/>
      <c r="BD38" s="1483"/>
      <c r="BE38" s="1483"/>
      <c r="BF38" s="1483"/>
      <c r="BG38" s="1483"/>
      <c r="BH38" s="1483"/>
      <c r="BI38" s="1484"/>
      <c r="BJ38" s="1485"/>
      <c r="BK38" s="1445"/>
      <c r="BL38" s="1483"/>
      <c r="BM38" s="1483"/>
      <c r="BN38" s="1483"/>
      <c r="BO38" s="1483"/>
      <c r="BP38" s="1483"/>
      <c r="BQ38" s="1484"/>
      <c r="BR38" s="1485"/>
      <c r="BS38" s="1445"/>
      <c r="BT38" s="1483"/>
      <c r="BU38" s="1483"/>
      <c r="BV38" s="1483"/>
      <c r="BW38" s="1483"/>
      <c r="BX38" s="1483"/>
      <c r="BY38" s="1484"/>
      <c r="BZ38" s="1485"/>
      <c r="CA38" s="1445"/>
      <c r="CB38" s="1483"/>
      <c r="CC38" s="1483"/>
      <c r="CD38" s="1483"/>
      <c r="CE38" s="1483"/>
      <c r="CF38" s="1483"/>
      <c r="CG38" s="1484"/>
      <c r="CH38" s="1485"/>
      <c r="CI38" s="1445"/>
      <c r="CJ38" s="1483"/>
      <c r="CK38" s="1483"/>
      <c r="CL38" s="1483"/>
      <c r="CM38" s="1483"/>
      <c r="CN38" s="1483"/>
      <c r="CO38" s="1484"/>
      <c r="CP38" s="1485"/>
      <c r="CQ38" s="1445"/>
      <c r="CR38" s="1483"/>
      <c r="CS38" s="1483"/>
      <c r="CT38" s="1483"/>
      <c r="CU38" s="1483"/>
      <c r="CV38" s="1483"/>
      <c r="CW38" s="1484"/>
      <c r="CX38" s="1485"/>
      <c r="CY38" s="1445"/>
      <c r="CZ38" s="1483"/>
      <c r="DA38" s="1483"/>
      <c r="DB38" s="1483"/>
      <c r="DC38" s="1483"/>
      <c r="DD38" s="1483"/>
      <c r="DE38" s="1484"/>
      <c r="DF38" s="1485"/>
      <c r="DG38" s="1445"/>
      <c r="DH38" s="1483"/>
      <c r="DI38" s="1483"/>
      <c r="DJ38" s="1483"/>
      <c r="DK38" s="1483"/>
      <c r="DL38" s="1483"/>
      <c r="DM38" s="1484"/>
      <c r="DN38" s="1485"/>
      <c r="DO38" s="1445"/>
      <c r="DP38" s="1483"/>
      <c r="DQ38" s="1483"/>
      <c r="DR38" s="1483"/>
      <c r="DS38" s="1483"/>
      <c r="DT38" s="1483"/>
      <c r="DU38" s="1484"/>
      <c r="DV38" s="1485"/>
      <c r="DW38" s="1445"/>
      <c r="DX38" s="1483"/>
      <c r="DY38" s="1483"/>
      <c r="DZ38" s="1483"/>
      <c r="EA38" s="1483"/>
      <c r="EB38" s="1483"/>
      <c r="EC38" s="1484"/>
      <c r="ED38" s="1485"/>
      <c r="EE38" s="1445"/>
      <c r="EF38" s="1483"/>
      <c r="EG38" s="1483"/>
      <c r="EH38" s="1483"/>
      <c r="EI38" s="1483"/>
      <c r="EJ38" s="1483"/>
      <c r="EK38" s="1484"/>
      <c r="EL38" s="1485"/>
      <c r="EM38" s="1445"/>
      <c r="EN38" s="1483"/>
      <c r="EO38" s="1483"/>
      <c r="EP38" s="1483"/>
      <c r="EQ38" s="1483"/>
      <c r="ER38" s="1483"/>
      <c r="ES38" s="1484"/>
      <c r="ET38" s="1485"/>
      <c r="EU38" s="1445"/>
      <c r="EV38" s="1483"/>
      <c r="EW38" s="1483"/>
      <c r="EX38" s="1483"/>
      <c r="EY38" s="1483"/>
      <c r="EZ38" s="1483"/>
      <c r="FA38" s="1484"/>
      <c r="FB38" s="1485"/>
      <c r="FC38" s="1445"/>
      <c r="FD38" s="1483"/>
      <c r="FE38" s="1483"/>
      <c r="FF38" s="1483"/>
      <c r="FG38" s="1483"/>
      <c r="FH38" s="1483"/>
      <c r="FI38" s="1484"/>
      <c r="FJ38" s="1485"/>
      <c r="FK38" s="1445"/>
      <c r="FL38" s="1483"/>
      <c r="FM38" s="1483"/>
      <c r="FN38" s="1483"/>
      <c r="FO38" s="1483"/>
      <c r="FP38" s="1483"/>
      <c r="FQ38" s="1484"/>
      <c r="FR38" s="1485"/>
      <c r="FS38" s="1445"/>
      <c r="FT38" s="1483"/>
      <c r="FU38" s="1483"/>
      <c r="FV38" s="1483"/>
      <c r="FW38" s="1483"/>
      <c r="FX38" s="1483"/>
      <c r="FY38" s="1484"/>
      <c r="FZ38" s="1485"/>
      <c r="GA38" s="1445"/>
      <c r="GB38" s="1483"/>
      <c r="GC38" s="1483"/>
      <c r="GD38" s="1483"/>
      <c r="GE38" s="1483"/>
      <c r="GF38" s="1483"/>
      <c r="GG38" s="1484"/>
      <c r="GH38" s="1485"/>
      <c r="GI38" s="1445"/>
      <c r="GJ38" s="1483"/>
      <c r="GK38" s="1483"/>
      <c r="GL38" s="1483"/>
      <c r="GM38" s="1483"/>
      <c r="GN38" s="1483"/>
      <c r="GO38" s="1484"/>
      <c r="GP38" s="1485"/>
      <c r="GQ38" s="1445"/>
      <c r="GR38" s="1483"/>
      <c r="GS38" s="1483"/>
      <c r="GT38" s="1483"/>
      <c r="GU38" s="1483"/>
      <c r="GV38" s="1483"/>
      <c r="GW38" s="1484"/>
      <c r="GX38" s="1485"/>
      <c r="GY38" s="1445"/>
      <c r="GZ38" s="1483"/>
      <c r="HA38" s="1483"/>
      <c r="HB38" s="1483"/>
      <c r="HC38" s="1483"/>
      <c r="HD38" s="1483"/>
      <c r="HE38" s="1484"/>
      <c r="HF38" s="1485"/>
      <c r="HG38" s="1445"/>
      <c r="HH38" s="1483"/>
      <c r="HI38" s="1483"/>
      <c r="HJ38" s="1483"/>
      <c r="HK38" s="1483"/>
      <c r="HL38" s="1483"/>
      <c r="HM38" s="1484"/>
      <c r="HN38" s="1485"/>
      <c r="HO38" s="1445"/>
      <c r="HP38" s="1483"/>
      <c r="HQ38" s="1483"/>
      <c r="HR38" s="1483"/>
      <c r="HS38" s="1483"/>
      <c r="HT38" s="1483"/>
      <c r="HU38" s="1484"/>
      <c r="HV38" s="1485"/>
      <c r="HW38" s="1445"/>
      <c r="HX38" s="1483"/>
      <c r="HY38" s="1483"/>
      <c r="HZ38" s="1483"/>
      <c r="IA38" s="1483"/>
      <c r="IB38" s="1483"/>
      <c r="IC38" s="1484"/>
      <c r="ID38" s="1485"/>
      <c r="IE38" s="1445"/>
      <c r="IF38" s="1483"/>
      <c r="IG38" s="1483"/>
      <c r="IH38" s="1483"/>
      <c r="II38" s="1483"/>
      <c r="IJ38" s="1483"/>
      <c r="IK38" s="1484"/>
      <c r="IL38" s="1485"/>
      <c r="IM38" s="1445"/>
      <c r="IN38" s="1483"/>
      <c r="IO38" s="1483"/>
      <c r="IP38" s="1483"/>
      <c r="IQ38" s="1483"/>
      <c r="IR38" s="1483"/>
      <c r="IS38" s="1484"/>
      <c r="IT38" s="1485"/>
      <c r="IU38" s="1445"/>
      <c r="IV38" s="1483"/>
      <c r="IW38" s="1483"/>
      <c r="IX38" s="1483"/>
      <c r="IY38" s="1483"/>
      <c r="IZ38" s="1483"/>
      <c r="JA38" s="1484"/>
      <c r="JB38" s="1485"/>
      <c r="JC38" s="1445"/>
      <c r="JD38" s="1483"/>
      <c r="JE38" s="1483"/>
      <c r="JF38" s="1483"/>
      <c r="JG38" s="1483"/>
      <c r="JH38" s="1483"/>
      <c r="JI38" s="1484"/>
      <c r="JJ38" s="1485"/>
      <c r="JK38" s="1445"/>
      <c r="JL38" s="1483"/>
      <c r="JM38" s="1483"/>
      <c r="JN38" s="1483"/>
      <c r="JO38" s="1483"/>
      <c r="JP38" s="1483"/>
      <c r="JQ38" s="1484"/>
      <c r="JR38" s="1485"/>
      <c r="JS38" s="1445"/>
      <c r="JT38" s="1483"/>
      <c r="JU38" s="1483"/>
      <c r="JV38" s="1483"/>
      <c r="JW38" s="1483"/>
      <c r="JX38" s="1483"/>
      <c r="JY38" s="1484"/>
      <c r="JZ38" s="1485"/>
      <c r="KA38" s="1445"/>
      <c r="KB38" s="1483"/>
      <c r="KC38" s="1483"/>
      <c r="KD38" s="1483"/>
      <c r="KE38" s="1483"/>
      <c r="KF38" s="1483"/>
      <c r="KG38" s="1484"/>
      <c r="KH38" s="1485"/>
      <c r="KI38" s="1445"/>
      <c r="KJ38" s="1483"/>
      <c r="KK38" s="1483"/>
      <c r="KL38" s="1483"/>
      <c r="KM38" s="1483"/>
      <c r="KN38" s="1483"/>
      <c r="KO38" s="1484"/>
      <c r="KP38" s="1485"/>
      <c r="KQ38" s="1445"/>
      <c r="KR38" s="1483"/>
      <c r="KS38" s="1483"/>
      <c r="KT38" s="1483"/>
      <c r="KU38" s="1483"/>
      <c r="KV38" s="1483"/>
      <c r="KW38" s="1484"/>
      <c r="KX38" s="1485"/>
      <c r="KY38" s="1445"/>
      <c r="KZ38" s="1483"/>
      <c r="LA38" s="1483"/>
      <c r="LB38" s="1483"/>
      <c r="LC38" s="1483"/>
      <c r="LD38" s="1483"/>
      <c r="LE38" s="1484"/>
      <c r="LF38" s="1485"/>
      <c r="LG38" s="1445"/>
      <c r="LH38" s="1483"/>
      <c r="LI38" s="1483"/>
      <c r="LJ38" s="1483"/>
      <c r="LK38" s="1483"/>
      <c r="LL38" s="1483"/>
      <c r="LM38" s="1484"/>
      <c r="LN38" s="1485"/>
      <c r="LO38" s="1445"/>
      <c r="LP38" s="1483"/>
      <c r="LQ38" s="1483"/>
      <c r="LR38" s="1483"/>
      <c r="LS38" s="1483"/>
      <c r="LT38" s="1483"/>
      <c r="LU38" s="1484"/>
      <c r="LV38" s="1485"/>
      <c r="LW38" s="1445"/>
      <c r="LX38" s="1483"/>
      <c r="LY38" s="1483"/>
      <c r="LZ38" s="1483"/>
      <c r="MA38" s="1483"/>
      <c r="MB38" s="1483"/>
      <c r="MC38" s="1484"/>
      <c r="MD38" s="1485"/>
      <c r="ME38" s="1445"/>
      <c r="MF38" s="1483"/>
      <c r="MG38" s="1483"/>
      <c r="MH38" s="1483"/>
      <c r="MI38" s="1483"/>
      <c r="MJ38" s="1483"/>
      <c r="MK38" s="1484"/>
      <c r="ML38" s="1485"/>
      <c r="MM38" s="1445"/>
      <c r="MN38" s="1483"/>
      <c r="MO38" s="1483"/>
      <c r="MP38" s="1483"/>
      <c r="MQ38" s="1483"/>
      <c r="MR38" s="1483"/>
      <c r="MS38" s="1484"/>
      <c r="MT38" s="1485"/>
      <c r="MU38" s="1445"/>
      <c r="MV38" s="1483"/>
      <c r="MW38" s="1483"/>
      <c r="MX38" s="1483"/>
      <c r="MY38" s="1483"/>
      <c r="MZ38" s="1483"/>
      <c r="NA38" s="1484"/>
      <c r="NB38" s="1485"/>
      <c r="NC38" s="1445"/>
      <c r="ND38" s="1483"/>
      <c r="NE38" s="1483"/>
      <c r="NF38" s="1483"/>
      <c r="NG38" s="1483"/>
      <c r="NH38" s="1483"/>
      <c r="NI38" s="1484"/>
      <c r="NJ38" s="1485"/>
      <c r="NK38" s="1445"/>
      <c r="NL38" s="1483"/>
      <c r="NM38" s="1483"/>
      <c r="NN38" s="1483"/>
      <c r="NO38" s="1483"/>
      <c r="NP38" s="1483"/>
      <c r="NQ38" s="1484"/>
      <c r="NR38" s="1485"/>
      <c r="NS38" s="1445"/>
      <c r="NT38" s="1483"/>
      <c r="NU38" s="1483"/>
      <c r="NV38" s="1483"/>
      <c r="NW38" s="1483"/>
      <c r="NX38" s="1483"/>
      <c r="NY38" s="1484"/>
      <c r="NZ38" s="1485"/>
      <c r="OA38" s="1445"/>
      <c r="OB38" s="1483"/>
      <c r="OC38" s="1483"/>
      <c r="OD38" s="1483"/>
      <c r="OE38" s="1483"/>
      <c r="OF38" s="1483"/>
      <c r="OG38" s="1484"/>
      <c r="OH38" s="1485"/>
      <c r="OI38" s="1445"/>
      <c r="OJ38" s="1483"/>
      <c r="OK38" s="1483"/>
      <c r="OL38" s="1483"/>
      <c r="OM38" s="1483"/>
      <c r="ON38" s="1483"/>
      <c r="OO38" s="1484"/>
      <c r="OP38" s="1485"/>
      <c r="OQ38" s="1445"/>
      <c r="OR38" s="1483"/>
      <c r="OS38" s="1483"/>
      <c r="OT38" s="1483"/>
      <c r="OU38" s="1483"/>
      <c r="OV38" s="1483"/>
      <c r="OW38" s="1484"/>
      <c r="OX38" s="1485"/>
      <c r="OY38" s="1445"/>
      <c r="OZ38" s="1483"/>
      <c r="PA38" s="1483"/>
      <c r="PB38" s="1483"/>
      <c r="PC38" s="1483"/>
      <c r="PD38" s="1483"/>
      <c r="PE38" s="1484"/>
      <c r="PF38" s="1485"/>
      <c r="PG38" s="1445"/>
      <c r="PH38" s="1483"/>
      <c r="PI38" s="1483"/>
      <c r="PJ38" s="1483"/>
      <c r="PK38" s="1483"/>
      <c r="PL38" s="1483"/>
      <c r="PM38" s="1484"/>
      <c r="PN38" s="1485"/>
      <c r="PO38" s="1445"/>
      <c r="PP38" s="1483"/>
      <c r="PQ38" s="1483"/>
      <c r="PR38" s="1483"/>
      <c r="PS38" s="1483"/>
      <c r="PT38" s="1483"/>
      <c r="PU38" s="1484"/>
      <c r="PV38" s="1485"/>
      <c r="PW38" s="1445"/>
      <c r="PX38" s="1483"/>
      <c r="PY38" s="1483"/>
      <c r="PZ38" s="1483"/>
      <c r="QA38" s="1483"/>
      <c r="QB38" s="1483"/>
      <c r="QC38" s="1484"/>
      <c r="QD38" s="1485"/>
      <c r="QE38" s="1445"/>
      <c r="QF38" s="1483"/>
      <c r="QG38" s="1483"/>
      <c r="QH38" s="1483"/>
      <c r="QI38" s="1483"/>
      <c r="QJ38" s="1483"/>
      <c r="QK38" s="1484"/>
      <c r="QL38" s="1485"/>
      <c r="QM38" s="1445"/>
      <c r="QN38" s="1483"/>
      <c r="QO38" s="1483"/>
      <c r="QP38" s="1483"/>
      <c r="QQ38" s="1483"/>
      <c r="QR38" s="1483"/>
      <c r="QS38" s="1484"/>
      <c r="QT38" s="1485"/>
      <c r="QU38" s="1445"/>
      <c r="QV38" s="1483"/>
      <c r="QW38" s="1483"/>
      <c r="QX38" s="1483"/>
      <c r="QY38" s="1483"/>
      <c r="QZ38" s="1483"/>
      <c r="RA38" s="1484"/>
      <c r="RB38" s="1485"/>
      <c r="RC38" s="1445"/>
      <c r="RD38" s="1483"/>
      <c r="RE38" s="1483"/>
      <c r="RF38" s="1483"/>
      <c r="RG38" s="1483"/>
      <c r="RH38" s="1483"/>
      <c r="RI38" s="1484"/>
      <c r="RJ38" s="1485"/>
      <c r="RK38" s="1445"/>
      <c r="RL38" s="1483"/>
      <c r="RM38" s="1483"/>
      <c r="RN38" s="1483"/>
      <c r="RO38" s="1483"/>
      <c r="RP38" s="1483"/>
      <c r="RQ38" s="1484"/>
      <c r="RR38" s="1485"/>
      <c r="RS38" s="1445"/>
      <c r="RT38" s="1483"/>
      <c r="RU38" s="1483"/>
      <c r="RV38" s="1483"/>
      <c r="RW38" s="1483"/>
      <c r="RX38" s="1483"/>
      <c r="RY38" s="1484"/>
      <c r="RZ38" s="1485"/>
      <c r="SA38" s="1445"/>
      <c r="SB38" s="1483"/>
      <c r="SC38" s="1483"/>
      <c r="SD38" s="1483"/>
      <c r="SE38" s="1483"/>
      <c r="SF38" s="1483"/>
      <c r="SG38" s="1484"/>
      <c r="SH38" s="1485"/>
      <c r="SI38" s="1445"/>
      <c r="SJ38" s="1483"/>
      <c r="SK38" s="1483"/>
      <c r="SL38" s="1483"/>
      <c r="SM38" s="1483"/>
      <c r="SN38" s="1483"/>
      <c r="SO38" s="1484"/>
      <c r="SP38" s="1485"/>
      <c r="SQ38" s="1445"/>
      <c r="SR38" s="1483"/>
      <c r="SS38" s="1483"/>
      <c r="ST38" s="1483"/>
      <c r="SU38" s="1483"/>
      <c r="SV38" s="1483"/>
      <c r="SW38" s="1484"/>
      <c r="SX38" s="1485"/>
      <c r="SY38" s="1445"/>
      <c r="SZ38" s="1483"/>
      <c r="TA38" s="1483"/>
      <c r="TB38" s="1483"/>
      <c r="TC38" s="1483"/>
      <c r="TD38" s="1483"/>
      <c r="TE38" s="1484"/>
      <c r="TF38" s="1485"/>
      <c r="TG38" s="1445"/>
      <c r="TH38" s="1483"/>
      <c r="TI38" s="1483"/>
      <c r="TJ38" s="1483"/>
      <c r="TK38" s="1483"/>
      <c r="TL38" s="1483"/>
      <c r="TM38" s="1484"/>
      <c r="TN38" s="1485"/>
      <c r="TO38" s="1445"/>
      <c r="TP38" s="1483"/>
      <c r="TQ38" s="1483"/>
      <c r="TR38" s="1483"/>
      <c r="TS38" s="1483"/>
      <c r="TT38" s="1483"/>
      <c r="TU38" s="1484"/>
      <c r="TV38" s="1485"/>
      <c r="TW38" s="1445"/>
      <c r="TX38" s="1483"/>
      <c r="TY38" s="1483"/>
      <c r="TZ38" s="1483"/>
      <c r="UA38" s="1483"/>
      <c r="UB38" s="1483"/>
      <c r="UC38" s="1484"/>
      <c r="UD38" s="1485"/>
      <c r="UE38" s="1445"/>
      <c r="UF38" s="1483"/>
      <c r="UG38" s="1483"/>
      <c r="UH38" s="1483"/>
      <c r="UI38" s="1483"/>
      <c r="UJ38" s="1483"/>
      <c r="UK38" s="1484"/>
      <c r="UL38" s="1485"/>
      <c r="UM38" s="1445"/>
      <c r="UN38" s="1483"/>
      <c r="UO38" s="1483"/>
      <c r="UP38" s="1483"/>
      <c r="UQ38" s="1483"/>
      <c r="UR38" s="1483"/>
      <c r="US38" s="1484"/>
      <c r="UT38" s="1485"/>
      <c r="UU38" s="1445"/>
      <c r="UV38" s="1483"/>
      <c r="UW38" s="1483"/>
      <c r="UX38" s="1483"/>
      <c r="UY38" s="1483"/>
      <c r="UZ38" s="1483"/>
      <c r="VA38" s="1484"/>
      <c r="VB38" s="1485"/>
      <c r="VC38" s="1445"/>
      <c r="VD38" s="1483"/>
      <c r="VE38" s="1483"/>
      <c r="VF38" s="1483"/>
      <c r="VG38" s="1483"/>
      <c r="VH38" s="1483"/>
      <c r="VI38" s="1484"/>
      <c r="VJ38" s="1485"/>
      <c r="VK38" s="1445"/>
      <c r="VL38" s="1483"/>
      <c r="VM38" s="1483"/>
      <c r="VN38" s="1483"/>
      <c r="VO38" s="1483"/>
      <c r="VP38" s="1483"/>
      <c r="VQ38" s="1484"/>
      <c r="VR38" s="1485"/>
      <c r="VS38" s="1445"/>
      <c r="VT38" s="1483"/>
      <c r="VU38" s="1483"/>
      <c r="VV38" s="1483"/>
      <c r="VW38" s="1483"/>
      <c r="VX38" s="1483"/>
      <c r="VY38" s="1484"/>
      <c r="VZ38" s="1485"/>
      <c r="WA38" s="1445"/>
      <c r="WB38" s="1483"/>
      <c r="WC38" s="1483"/>
      <c r="WD38" s="1483"/>
      <c r="WE38" s="1483"/>
      <c r="WF38" s="1483"/>
      <c r="WG38" s="1484"/>
      <c r="WH38" s="1485"/>
      <c r="WI38" s="1445"/>
      <c r="WJ38" s="1483"/>
      <c r="WK38" s="1483"/>
      <c r="WL38" s="1483"/>
      <c r="WM38" s="1483"/>
      <c r="WN38" s="1483"/>
      <c r="WO38" s="1484"/>
      <c r="WP38" s="1485"/>
      <c r="WQ38" s="1445"/>
      <c r="WR38" s="1483"/>
      <c r="WS38" s="1483"/>
      <c r="WT38" s="1483"/>
      <c r="WU38" s="1483"/>
      <c r="WV38" s="1483"/>
      <c r="WW38" s="1484"/>
      <c r="WX38" s="1485"/>
      <c r="WY38" s="1445"/>
      <c r="WZ38" s="1483"/>
      <c r="XA38" s="1483"/>
      <c r="XB38" s="1483"/>
      <c r="XC38" s="1483"/>
      <c r="XD38" s="1483"/>
      <c r="XE38" s="1484"/>
      <c r="XF38" s="1485"/>
      <c r="XG38" s="1445"/>
      <c r="XH38" s="1483"/>
      <c r="XI38" s="1483"/>
      <c r="XJ38" s="1483"/>
      <c r="XK38" s="1483"/>
      <c r="XL38" s="1483"/>
      <c r="XM38" s="1484"/>
      <c r="XN38" s="1485"/>
      <c r="XO38" s="1445"/>
      <c r="XP38" s="1483"/>
      <c r="XQ38" s="1483"/>
      <c r="XR38" s="1483"/>
      <c r="XS38" s="1483"/>
      <c r="XT38" s="1483"/>
      <c r="XU38" s="1484"/>
      <c r="XV38" s="1485"/>
      <c r="XW38" s="1445"/>
      <c r="XX38" s="1483"/>
      <c r="XY38" s="1483"/>
      <c r="XZ38" s="1483"/>
      <c r="YA38" s="1483"/>
      <c r="YB38" s="1483"/>
      <c r="YC38" s="1484"/>
      <c r="YD38" s="1485"/>
      <c r="YE38" s="1445"/>
      <c r="YF38" s="1483"/>
      <c r="YG38" s="1483"/>
      <c r="YH38" s="1483"/>
      <c r="YI38" s="1483"/>
      <c r="YJ38" s="1483"/>
      <c r="YK38" s="1484"/>
      <c r="YL38" s="1485"/>
      <c r="YM38" s="1445"/>
      <c r="YN38" s="1483"/>
      <c r="YO38" s="1483"/>
      <c r="YP38" s="1483"/>
      <c r="YQ38" s="1483"/>
      <c r="YR38" s="1483"/>
      <c r="YS38" s="1484"/>
      <c r="YT38" s="1485"/>
      <c r="YU38" s="1445"/>
      <c r="YV38" s="1483"/>
      <c r="YW38" s="1483"/>
      <c r="YX38" s="1483"/>
      <c r="YY38" s="1483"/>
      <c r="YZ38" s="1483"/>
      <c r="ZA38" s="1484"/>
      <c r="ZB38" s="1485"/>
      <c r="ZC38" s="1445"/>
      <c r="ZD38" s="1483"/>
      <c r="ZE38" s="1483"/>
      <c r="ZF38" s="1483"/>
      <c r="ZG38" s="1483"/>
      <c r="ZH38" s="1483"/>
      <c r="ZI38" s="1484"/>
      <c r="ZJ38" s="1485"/>
      <c r="ZK38" s="1445"/>
      <c r="ZL38" s="1483"/>
      <c r="ZM38" s="1483"/>
      <c r="ZN38" s="1483"/>
      <c r="ZO38" s="1483"/>
      <c r="ZP38" s="1483"/>
      <c r="ZQ38" s="1484"/>
      <c r="ZR38" s="1485"/>
      <c r="ZS38" s="1445"/>
      <c r="ZT38" s="1483"/>
      <c r="ZU38" s="1483"/>
      <c r="ZV38" s="1483"/>
      <c r="ZW38" s="1483"/>
      <c r="ZX38" s="1483"/>
      <c r="ZY38" s="1484"/>
      <c r="ZZ38" s="1485"/>
      <c r="AAA38" s="1445"/>
      <c r="AAB38" s="1483"/>
      <c r="AAC38" s="1483"/>
      <c r="AAD38" s="1483"/>
      <c r="AAE38" s="1483"/>
      <c r="AAF38" s="1483"/>
      <c r="AAG38" s="1484"/>
      <c r="AAH38" s="1485"/>
      <c r="AAI38" s="1445"/>
      <c r="AAJ38" s="1483"/>
      <c r="AAK38" s="1483"/>
      <c r="AAL38" s="1483"/>
      <c r="AAM38" s="1483"/>
      <c r="AAN38" s="1483"/>
      <c r="AAO38" s="1484"/>
      <c r="AAP38" s="1485"/>
      <c r="AAQ38" s="1445"/>
      <c r="AAR38" s="1483"/>
      <c r="AAS38" s="1483"/>
      <c r="AAT38" s="1483"/>
      <c r="AAU38" s="1483"/>
      <c r="AAV38" s="1483"/>
      <c r="AAW38" s="1484"/>
      <c r="AAX38" s="1485"/>
      <c r="AAY38" s="1445"/>
      <c r="AAZ38" s="1483"/>
      <c r="ABA38" s="1483"/>
      <c r="ABB38" s="1483"/>
      <c r="ABC38" s="1483"/>
      <c r="ABD38" s="1483"/>
      <c r="ABE38" s="1484"/>
      <c r="ABF38" s="1485"/>
      <c r="ABG38" s="1445"/>
      <c r="ABH38" s="1483"/>
      <c r="ABI38" s="1483"/>
      <c r="ABJ38" s="1483"/>
      <c r="ABK38" s="1483"/>
      <c r="ABL38" s="1483"/>
      <c r="ABM38" s="1484"/>
      <c r="ABN38" s="1485"/>
      <c r="ABO38" s="1445"/>
      <c r="ABP38" s="1483"/>
      <c r="ABQ38" s="1483"/>
      <c r="ABR38" s="1483"/>
      <c r="ABS38" s="1483"/>
      <c r="ABT38" s="1483"/>
      <c r="ABU38" s="1484"/>
      <c r="ABV38" s="1485"/>
      <c r="ABW38" s="1445"/>
      <c r="ABX38" s="1483"/>
      <c r="ABY38" s="1483"/>
      <c r="ABZ38" s="1483"/>
      <c r="ACA38" s="1483"/>
      <c r="ACB38" s="1483"/>
      <c r="ACC38" s="1484"/>
      <c r="ACD38" s="1485"/>
      <c r="ACE38" s="1445"/>
      <c r="ACF38" s="1483"/>
      <c r="ACG38" s="1483"/>
      <c r="ACH38" s="1483"/>
      <c r="ACI38" s="1483"/>
      <c r="ACJ38" s="1483"/>
      <c r="ACK38" s="1484"/>
      <c r="ACL38" s="1485"/>
      <c r="ACM38" s="1445"/>
      <c r="ACN38" s="1483"/>
      <c r="ACO38" s="1483"/>
      <c r="ACP38" s="1483"/>
      <c r="ACQ38" s="1483"/>
      <c r="ACR38" s="1483"/>
      <c r="ACS38" s="1484"/>
      <c r="ACT38" s="1485"/>
      <c r="ACU38" s="1445"/>
      <c r="ACV38" s="1483"/>
      <c r="ACW38" s="1483"/>
      <c r="ACX38" s="1483"/>
      <c r="ACY38" s="1483"/>
      <c r="ACZ38" s="1483"/>
      <c r="ADA38" s="1484"/>
      <c r="ADB38" s="1485"/>
      <c r="ADC38" s="1445"/>
      <c r="ADD38" s="1483"/>
      <c r="ADE38" s="1483"/>
      <c r="ADF38" s="1483"/>
      <c r="ADG38" s="1483"/>
      <c r="ADH38" s="1483"/>
      <c r="ADI38" s="1484"/>
      <c r="ADJ38" s="1485"/>
      <c r="ADK38" s="1445"/>
      <c r="ADL38" s="1483"/>
      <c r="ADM38" s="1483"/>
      <c r="ADN38" s="1483"/>
      <c r="ADO38" s="1483"/>
      <c r="ADP38" s="1483"/>
      <c r="ADQ38" s="1484"/>
      <c r="ADR38" s="1485"/>
      <c r="ADS38" s="1445"/>
      <c r="ADT38" s="1483"/>
      <c r="ADU38" s="1483"/>
      <c r="ADV38" s="1483"/>
      <c r="ADW38" s="1483"/>
      <c r="ADX38" s="1483"/>
      <c r="ADY38" s="1484"/>
      <c r="ADZ38" s="1485"/>
      <c r="AEA38" s="1445"/>
      <c r="AEB38" s="1483"/>
      <c r="AEC38" s="1483"/>
      <c r="AED38" s="1483"/>
      <c r="AEE38" s="1483"/>
      <c r="AEF38" s="1483"/>
      <c r="AEG38" s="1484"/>
      <c r="AEH38" s="1485"/>
      <c r="AEI38" s="1445"/>
      <c r="AEJ38" s="1483"/>
      <c r="AEK38" s="1483"/>
      <c r="AEL38" s="1483"/>
      <c r="AEM38" s="1483"/>
      <c r="AEN38" s="1483"/>
      <c r="AEO38" s="1484"/>
      <c r="AEP38" s="1485"/>
      <c r="AEQ38" s="1445"/>
      <c r="AER38" s="1483"/>
      <c r="AES38" s="1483"/>
      <c r="AET38" s="1483"/>
      <c r="AEU38" s="1483"/>
      <c r="AEV38" s="1483"/>
      <c r="AEW38" s="1484"/>
      <c r="AEX38" s="1485"/>
      <c r="AEY38" s="1445"/>
      <c r="AEZ38" s="1483"/>
      <c r="AFA38" s="1483"/>
      <c r="AFB38" s="1483"/>
      <c r="AFC38" s="1483"/>
      <c r="AFD38" s="1483"/>
      <c r="AFE38" s="1484"/>
      <c r="AFF38" s="1485"/>
      <c r="AFG38" s="1445"/>
      <c r="AFH38" s="1483"/>
      <c r="AFI38" s="1483"/>
      <c r="AFJ38" s="1483"/>
      <c r="AFK38" s="1483"/>
      <c r="AFL38" s="1483"/>
      <c r="AFM38" s="1484"/>
      <c r="AFN38" s="1485"/>
      <c r="AFO38" s="1445"/>
      <c r="AFP38" s="1483"/>
      <c r="AFQ38" s="1483"/>
      <c r="AFR38" s="1483"/>
      <c r="AFS38" s="1483"/>
      <c r="AFT38" s="1483"/>
      <c r="AFU38" s="1484"/>
      <c r="AFV38" s="1485"/>
      <c r="AFW38" s="1445"/>
      <c r="AFX38" s="1483"/>
      <c r="AFY38" s="1483"/>
      <c r="AFZ38" s="1483"/>
      <c r="AGA38" s="1483"/>
      <c r="AGB38" s="1483"/>
      <c r="AGC38" s="1484"/>
      <c r="AGD38" s="1485"/>
      <c r="AGE38" s="1445"/>
      <c r="AGF38" s="1483"/>
      <c r="AGG38" s="1483"/>
      <c r="AGH38" s="1483"/>
      <c r="AGI38" s="1483"/>
      <c r="AGJ38" s="1483"/>
      <c r="AGK38" s="1484"/>
      <c r="AGL38" s="1485"/>
      <c r="AGM38" s="1445"/>
      <c r="AGN38" s="1483"/>
      <c r="AGO38" s="1483"/>
      <c r="AGP38" s="1483"/>
      <c r="AGQ38" s="1483"/>
      <c r="AGR38" s="1483"/>
      <c r="AGS38" s="1484"/>
      <c r="AGT38" s="1485"/>
      <c r="AGU38" s="1445"/>
      <c r="AGV38" s="1483"/>
      <c r="AGW38" s="1483"/>
      <c r="AGX38" s="1483"/>
      <c r="AGY38" s="1483"/>
      <c r="AGZ38" s="1483"/>
      <c r="AHA38" s="1484"/>
      <c r="AHB38" s="1485"/>
      <c r="AHC38" s="1445"/>
      <c r="AHD38" s="1483"/>
      <c r="AHE38" s="1483"/>
      <c r="AHF38" s="1483"/>
      <c r="AHG38" s="1483"/>
      <c r="AHH38" s="1483"/>
      <c r="AHI38" s="1484"/>
      <c r="AHJ38" s="1485"/>
      <c r="AHK38" s="1445"/>
      <c r="AHL38" s="1483"/>
      <c r="AHM38" s="1483"/>
      <c r="AHN38" s="1483"/>
      <c r="AHO38" s="1483"/>
      <c r="AHP38" s="1483"/>
      <c r="AHQ38" s="1484"/>
      <c r="AHR38" s="1485"/>
      <c r="AHS38" s="1445"/>
      <c r="AHT38" s="1483"/>
      <c r="AHU38" s="1483"/>
      <c r="AHV38" s="1483"/>
      <c r="AHW38" s="1483"/>
      <c r="AHX38" s="1483"/>
      <c r="AHY38" s="1484"/>
      <c r="AHZ38" s="1485"/>
      <c r="AIA38" s="1445"/>
      <c r="AIB38" s="1483"/>
      <c r="AIC38" s="1483"/>
      <c r="AID38" s="1483"/>
      <c r="AIE38" s="1483"/>
      <c r="AIF38" s="1483"/>
      <c r="AIG38" s="1484"/>
      <c r="AIH38" s="1485"/>
      <c r="AII38" s="1445"/>
      <c r="AIJ38" s="1483"/>
      <c r="AIK38" s="1483"/>
      <c r="AIL38" s="1483"/>
      <c r="AIM38" s="1483"/>
      <c r="AIN38" s="1483"/>
      <c r="AIO38" s="1484"/>
      <c r="AIP38" s="1485"/>
      <c r="AIQ38" s="1445"/>
      <c r="AIR38" s="1483"/>
      <c r="AIS38" s="1483"/>
      <c r="AIT38" s="1483"/>
      <c r="AIU38" s="1483"/>
      <c r="AIV38" s="1483"/>
      <c r="AIW38" s="1484"/>
      <c r="AIX38" s="1485"/>
      <c r="AIY38" s="1445"/>
      <c r="AIZ38" s="1483"/>
      <c r="AJA38" s="1483"/>
      <c r="AJB38" s="1483"/>
      <c r="AJC38" s="1483"/>
      <c r="AJD38" s="1483"/>
      <c r="AJE38" s="1484"/>
      <c r="AJF38" s="1485"/>
      <c r="AJG38" s="1445"/>
      <c r="AJH38" s="1483"/>
      <c r="AJI38" s="1483"/>
      <c r="AJJ38" s="1483"/>
      <c r="AJK38" s="1483"/>
      <c r="AJL38" s="1483"/>
      <c r="AJM38" s="1484"/>
      <c r="AJN38" s="1485"/>
      <c r="AJO38" s="1445"/>
      <c r="AJP38" s="1483"/>
      <c r="AJQ38" s="1483"/>
      <c r="AJR38" s="1483"/>
      <c r="AJS38" s="1483"/>
      <c r="AJT38" s="1483"/>
      <c r="AJU38" s="1484"/>
      <c r="AJV38" s="1485"/>
      <c r="AJW38" s="1445"/>
      <c r="AJX38" s="1483"/>
      <c r="AJY38" s="1483"/>
      <c r="AJZ38" s="1483"/>
      <c r="AKA38" s="1483"/>
      <c r="AKB38" s="1483"/>
      <c r="AKC38" s="1484"/>
      <c r="AKD38" s="1485"/>
      <c r="AKE38" s="1445"/>
      <c r="AKF38" s="1483"/>
      <c r="AKG38" s="1483"/>
      <c r="AKH38" s="1483"/>
      <c r="AKI38" s="1483"/>
      <c r="AKJ38" s="1483"/>
      <c r="AKK38" s="1484"/>
      <c r="AKL38" s="1485"/>
      <c r="AKM38" s="1445"/>
      <c r="AKN38" s="1483"/>
      <c r="AKO38" s="1483"/>
      <c r="AKP38" s="1483"/>
      <c r="AKQ38" s="1483"/>
      <c r="AKR38" s="1483"/>
      <c r="AKS38" s="1484"/>
      <c r="AKT38" s="1485"/>
      <c r="AKU38" s="1445"/>
      <c r="AKV38" s="1483"/>
      <c r="AKW38" s="1483"/>
      <c r="AKX38" s="1483"/>
      <c r="AKY38" s="1483"/>
      <c r="AKZ38" s="1483"/>
      <c r="ALA38" s="1484"/>
      <c r="ALB38" s="1485"/>
      <c r="ALC38" s="1445"/>
      <c r="ALD38" s="1483"/>
      <c r="ALE38" s="1483"/>
      <c r="ALF38" s="1483"/>
      <c r="ALG38" s="1483"/>
      <c r="ALH38" s="1483"/>
      <c r="ALI38" s="1484"/>
      <c r="ALJ38" s="1485"/>
      <c r="ALK38" s="1445"/>
      <c r="ALL38" s="1483"/>
      <c r="ALM38" s="1483"/>
      <c r="ALN38" s="1483"/>
      <c r="ALO38" s="1483"/>
      <c r="ALP38" s="1483"/>
      <c r="ALQ38" s="1484"/>
      <c r="ALR38" s="1485"/>
      <c r="ALS38" s="1445"/>
      <c r="ALT38" s="1483"/>
      <c r="ALU38" s="1483"/>
      <c r="ALV38" s="1483"/>
      <c r="ALW38" s="1483"/>
      <c r="ALX38" s="1483"/>
      <c r="ALY38" s="1484"/>
      <c r="ALZ38" s="1485"/>
      <c r="AMA38" s="1445"/>
      <c r="AMB38" s="1483"/>
      <c r="AMC38" s="1483"/>
      <c r="AMD38" s="1483"/>
      <c r="AME38" s="1483"/>
      <c r="AMF38" s="1483"/>
      <c r="AMG38" s="1484"/>
      <c r="AMH38" s="1485"/>
      <c r="AMI38" s="1445"/>
      <c r="AMJ38" s="1483"/>
      <c r="AMK38" s="1483"/>
      <c r="AML38" s="1483"/>
      <c r="AMM38" s="1483"/>
      <c r="AMN38" s="1483"/>
      <c r="AMO38" s="1484"/>
      <c r="AMP38" s="1485"/>
      <c r="AMQ38" s="1445"/>
      <c r="AMR38" s="1483"/>
      <c r="AMS38" s="1483"/>
      <c r="AMT38" s="1483"/>
      <c r="AMU38" s="1483"/>
      <c r="AMV38" s="1483"/>
      <c r="AMW38" s="1484"/>
      <c r="AMX38" s="1485"/>
      <c r="AMY38" s="1445"/>
      <c r="AMZ38" s="1483"/>
      <c r="ANA38" s="1483"/>
      <c r="ANB38" s="1483"/>
      <c r="ANC38" s="1483"/>
      <c r="AND38" s="1483"/>
      <c r="ANE38" s="1484"/>
      <c r="ANF38" s="1485"/>
      <c r="ANG38" s="1445"/>
      <c r="ANH38" s="1483"/>
      <c r="ANI38" s="1483"/>
      <c r="ANJ38" s="1483"/>
      <c r="ANK38" s="1483"/>
      <c r="ANL38" s="1483"/>
      <c r="ANM38" s="1484"/>
      <c r="ANN38" s="1485"/>
      <c r="ANO38" s="1445"/>
      <c r="ANP38" s="1483"/>
      <c r="ANQ38" s="1483"/>
      <c r="ANR38" s="1483"/>
      <c r="ANS38" s="1483"/>
      <c r="ANT38" s="1483"/>
      <c r="ANU38" s="1484"/>
      <c r="ANV38" s="1485"/>
      <c r="ANW38" s="1445"/>
      <c r="ANX38" s="1483"/>
      <c r="ANY38" s="1483"/>
      <c r="ANZ38" s="1483"/>
      <c r="AOA38" s="1483"/>
      <c r="AOB38" s="1483"/>
      <c r="AOC38" s="1484"/>
      <c r="AOD38" s="1485"/>
      <c r="AOE38" s="1445"/>
      <c r="AOF38" s="1483"/>
      <c r="AOG38" s="1483"/>
      <c r="AOH38" s="1483"/>
      <c r="AOI38" s="1483"/>
      <c r="AOJ38" s="1483"/>
      <c r="AOK38" s="1484"/>
      <c r="AOL38" s="1485"/>
      <c r="AOM38" s="1445"/>
      <c r="AON38" s="1483"/>
      <c r="AOO38" s="1483"/>
      <c r="AOP38" s="1483"/>
      <c r="AOQ38" s="1483"/>
      <c r="AOR38" s="1483"/>
      <c r="AOS38" s="1484"/>
      <c r="AOT38" s="1485"/>
      <c r="AOU38" s="1445"/>
      <c r="AOV38" s="1483"/>
      <c r="AOW38" s="1483"/>
      <c r="AOX38" s="1483"/>
      <c r="AOY38" s="1483"/>
      <c r="AOZ38" s="1483"/>
      <c r="APA38" s="1484"/>
      <c r="APB38" s="1485"/>
      <c r="APC38" s="1445"/>
      <c r="APD38" s="1483"/>
      <c r="APE38" s="1483"/>
      <c r="APF38" s="1483"/>
      <c r="APG38" s="1483"/>
      <c r="APH38" s="1483"/>
      <c r="API38" s="1484"/>
      <c r="APJ38" s="1485"/>
      <c r="APK38" s="1445"/>
      <c r="APL38" s="1483"/>
      <c r="APM38" s="1483"/>
      <c r="APN38" s="1483"/>
      <c r="APO38" s="1483"/>
      <c r="APP38" s="1483"/>
      <c r="APQ38" s="1484"/>
      <c r="APR38" s="1485"/>
      <c r="APS38" s="1445"/>
      <c r="APT38" s="1483"/>
      <c r="APU38" s="1483"/>
      <c r="APV38" s="1483"/>
      <c r="APW38" s="1483"/>
      <c r="APX38" s="1483"/>
      <c r="APY38" s="1484"/>
      <c r="APZ38" s="1485"/>
      <c r="AQA38" s="1445"/>
      <c r="AQB38" s="1483"/>
      <c r="AQC38" s="1483"/>
      <c r="AQD38" s="1483"/>
      <c r="AQE38" s="1483"/>
      <c r="AQF38" s="1483"/>
      <c r="AQG38" s="1484"/>
      <c r="AQH38" s="1485"/>
      <c r="AQI38" s="1445"/>
      <c r="AQJ38" s="1483"/>
      <c r="AQK38" s="1483"/>
      <c r="AQL38" s="1483"/>
      <c r="AQM38" s="1483"/>
      <c r="AQN38" s="1483"/>
      <c r="AQO38" s="1484"/>
      <c r="AQP38" s="1485"/>
      <c r="AQQ38" s="1445"/>
      <c r="AQR38" s="1483"/>
      <c r="AQS38" s="1483"/>
      <c r="AQT38" s="1483"/>
      <c r="AQU38" s="1483"/>
      <c r="AQV38" s="1483"/>
      <c r="AQW38" s="1484"/>
      <c r="AQX38" s="1485"/>
      <c r="AQY38" s="1445"/>
      <c r="AQZ38" s="1483"/>
      <c r="ARA38" s="1483"/>
      <c r="ARB38" s="1483"/>
      <c r="ARC38" s="1483"/>
      <c r="ARD38" s="1483"/>
      <c r="ARE38" s="1484"/>
      <c r="ARF38" s="1485"/>
      <c r="ARG38" s="1445"/>
      <c r="ARH38" s="1483"/>
      <c r="ARI38" s="1483"/>
      <c r="ARJ38" s="1483"/>
      <c r="ARK38" s="1483"/>
      <c r="ARL38" s="1483"/>
      <c r="ARM38" s="1484"/>
      <c r="ARN38" s="1485"/>
      <c r="ARO38" s="1445"/>
      <c r="ARP38" s="1483"/>
      <c r="ARQ38" s="1483"/>
      <c r="ARR38" s="1483"/>
      <c r="ARS38" s="1483"/>
      <c r="ART38" s="1483"/>
      <c r="ARU38" s="1484"/>
      <c r="ARV38" s="1485"/>
      <c r="ARW38" s="1445"/>
      <c r="ARX38" s="1483"/>
      <c r="ARY38" s="1483"/>
      <c r="ARZ38" s="1483"/>
      <c r="ASA38" s="1483"/>
      <c r="ASB38" s="1483"/>
      <c r="ASC38" s="1484"/>
      <c r="ASD38" s="1485"/>
      <c r="ASE38" s="1445"/>
      <c r="ASF38" s="1483"/>
      <c r="ASG38" s="1483"/>
      <c r="ASH38" s="1483"/>
      <c r="ASI38" s="1483"/>
      <c r="ASJ38" s="1483"/>
      <c r="ASK38" s="1484"/>
      <c r="ASL38" s="1485"/>
      <c r="ASM38" s="1445"/>
      <c r="ASN38" s="1483"/>
      <c r="ASO38" s="1483"/>
      <c r="ASP38" s="1483"/>
      <c r="ASQ38" s="1483"/>
      <c r="ASR38" s="1483"/>
      <c r="ASS38" s="1484"/>
      <c r="AST38" s="1485"/>
      <c r="ASU38" s="1445"/>
      <c r="ASV38" s="1483"/>
      <c r="ASW38" s="1483"/>
      <c r="ASX38" s="1483"/>
      <c r="ASY38" s="1483"/>
      <c r="ASZ38" s="1483"/>
      <c r="ATA38" s="1484"/>
      <c r="ATB38" s="1485"/>
      <c r="ATC38" s="1445"/>
      <c r="ATD38" s="1483"/>
      <c r="ATE38" s="1483"/>
      <c r="ATF38" s="1483"/>
      <c r="ATG38" s="1483"/>
      <c r="ATH38" s="1483"/>
      <c r="ATI38" s="1484"/>
      <c r="ATJ38" s="1485"/>
      <c r="ATK38" s="1445"/>
      <c r="ATL38" s="1483"/>
      <c r="ATM38" s="1483"/>
      <c r="ATN38" s="1483"/>
      <c r="ATO38" s="1483"/>
      <c r="ATP38" s="1483"/>
      <c r="ATQ38" s="1484"/>
      <c r="ATR38" s="1485"/>
      <c r="ATS38" s="1445"/>
      <c r="ATT38" s="1483"/>
      <c r="ATU38" s="1483"/>
      <c r="ATV38" s="1483"/>
      <c r="ATW38" s="1483"/>
      <c r="ATX38" s="1483"/>
      <c r="ATY38" s="1484"/>
      <c r="ATZ38" s="1485"/>
      <c r="AUA38" s="1445"/>
      <c r="AUB38" s="1483"/>
      <c r="AUC38" s="1483"/>
      <c r="AUD38" s="1483"/>
      <c r="AUE38" s="1483"/>
      <c r="AUF38" s="1483"/>
      <c r="AUG38" s="1484"/>
      <c r="AUH38" s="1485"/>
      <c r="AUI38" s="1445"/>
      <c r="AUJ38" s="1483"/>
      <c r="AUK38" s="1483"/>
      <c r="AUL38" s="1483"/>
      <c r="AUM38" s="1483"/>
      <c r="AUN38" s="1483"/>
      <c r="AUO38" s="1484"/>
      <c r="AUP38" s="1485"/>
      <c r="AUQ38" s="1445"/>
      <c r="AUR38" s="1483"/>
      <c r="AUS38" s="1483"/>
      <c r="AUT38" s="1483"/>
      <c r="AUU38" s="1483"/>
      <c r="AUV38" s="1483"/>
      <c r="AUW38" s="1484"/>
      <c r="AUX38" s="1485"/>
      <c r="AUY38" s="1445"/>
      <c r="AUZ38" s="1483"/>
      <c r="AVA38" s="1483"/>
      <c r="AVB38" s="1483"/>
      <c r="AVC38" s="1483"/>
      <c r="AVD38" s="1483"/>
      <c r="AVE38" s="1484"/>
      <c r="AVF38" s="1485"/>
      <c r="AVG38" s="1445"/>
      <c r="AVH38" s="1483"/>
      <c r="AVI38" s="1483"/>
      <c r="AVJ38" s="1483"/>
      <c r="AVK38" s="1483"/>
      <c r="AVL38" s="1483"/>
      <c r="AVM38" s="1484"/>
      <c r="AVN38" s="1485"/>
      <c r="AVO38" s="1445"/>
      <c r="AVP38" s="1483"/>
      <c r="AVQ38" s="1483"/>
      <c r="AVR38" s="1483"/>
      <c r="AVS38" s="1483"/>
      <c r="AVT38" s="1483"/>
      <c r="AVU38" s="1484"/>
      <c r="AVV38" s="1485"/>
      <c r="AVW38" s="1445"/>
      <c r="AVX38" s="1483"/>
      <c r="AVY38" s="1483"/>
      <c r="AVZ38" s="1483"/>
      <c r="AWA38" s="1483"/>
      <c r="AWB38" s="1483"/>
      <c r="AWC38" s="1484"/>
      <c r="AWD38" s="1485"/>
      <c r="AWE38" s="1445"/>
      <c r="AWF38" s="1483"/>
      <c r="AWG38" s="1483"/>
      <c r="AWH38" s="1483"/>
      <c r="AWI38" s="1483"/>
      <c r="AWJ38" s="1483"/>
      <c r="AWK38" s="1484"/>
      <c r="AWL38" s="1485"/>
      <c r="AWM38" s="1445"/>
      <c r="AWN38" s="1483"/>
      <c r="AWO38" s="1483"/>
      <c r="AWP38" s="1483"/>
      <c r="AWQ38" s="1483"/>
      <c r="AWR38" s="1483"/>
      <c r="AWS38" s="1484"/>
      <c r="AWT38" s="1485"/>
      <c r="AWU38" s="1445"/>
      <c r="AWV38" s="1483"/>
      <c r="AWW38" s="1483"/>
      <c r="AWX38" s="1483"/>
      <c r="AWY38" s="1483"/>
      <c r="AWZ38" s="1483"/>
      <c r="AXA38" s="1484"/>
      <c r="AXB38" s="1485"/>
      <c r="AXC38" s="1445"/>
      <c r="AXD38" s="1483"/>
      <c r="AXE38" s="1483"/>
      <c r="AXF38" s="1483"/>
      <c r="AXG38" s="1483"/>
      <c r="AXH38" s="1483"/>
      <c r="AXI38" s="1484"/>
      <c r="AXJ38" s="1485"/>
      <c r="AXK38" s="1445"/>
      <c r="AXL38" s="1483"/>
      <c r="AXM38" s="1483"/>
      <c r="AXN38" s="1483"/>
      <c r="AXO38" s="1483"/>
      <c r="AXP38" s="1483"/>
      <c r="AXQ38" s="1484"/>
      <c r="AXR38" s="1485"/>
      <c r="AXS38" s="1445"/>
      <c r="AXT38" s="1483"/>
      <c r="AXU38" s="1483"/>
      <c r="AXV38" s="1483"/>
      <c r="AXW38" s="1483"/>
      <c r="AXX38" s="1483"/>
      <c r="AXY38" s="1484"/>
      <c r="AXZ38" s="1485"/>
      <c r="AYA38" s="1445"/>
      <c r="AYB38" s="1483"/>
      <c r="AYC38" s="1483"/>
      <c r="AYD38" s="1483"/>
      <c r="AYE38" s="1483"/>
      <c r="AYF38" s="1483"/>
      <c r="AYG38" s="1484"/>
      <c r="AYH38" s="1485"/>
      <c r="AYI38" s="1445"/>
      <c r="AYJ38" s="1483"/>
      <c r="AYK38" s="1483"/>
      <c r="AYL38" s="1483"/>
      <c r="AYM38" s="1483"/>
      <c r="AYN38" s="1483"/>
      <c r="AYO38" s="1484"/>
      <c r="AYP38" s="1485"/>
      <c r="AYQ38" s="1445"/>
      <c r="AYR38" s="1483"/>
      <c r="AYS38" s="1483"/>
      <c r="AYT38" s="1483"/>
      <c r="AYU38" s="1483"/>
      <c r="AYV38" s="1483"/>
      <c r="AYW38" s="1484"/>
      <c r="AYX38" s="1485"/>
      <c r="AYY38" s="1445"/>
      <c r="AYZ38" s="1483"/>
      <c r="AZA38" s="1483"/>
      <c r="AZB38" s="1483"/>
      <c r="AZC38" s="1483"/>
      <c r="AZD38" s="1483"/>
      <c r="AZE38" s="1484"/>
      <c r="AZF38" s="1485"/>
      <c r="AZG38" s="1445"/>
      <c r="AZH38" s="1483"/>
      <c r="AZI38" s="1483"/>
      <c r="AZJ38" s="1483"/>
      <c r="AZK38" s="1483"/>
      <c r="AZL38" s="1483"/>
      <c r="AZM38" s="1484"/>
      <c r="AZN38" s="1485"/>
      <c r="AZO38" s="1445"/>
      <c r="AZP38" s="1483"/>
      <c r="AZQ38" s="1483"/>
      <c r="AZR38" s="1483"/>
      <c r="AZS38" s="1483"/>
      <c r="AZT38" s="1483"/>
      <c r="AZU38" s="1484"/>
      <c r="AZV38" s="1485"/>
      <c r="AZW38" s="1445"/>
      <c r="AZX38" s="1483"/>
      <c r="AZY38" s="1483"/>
      <c r="AZZ38" s="1483"/>
      <c r="BAA38" s="1483"/>
      <c r="BAB38" s="1483"/>
      <c r="BAC38" s="1484"/>
      <c r="BAD38" s="1485"/>
      <c r="BAE38" s="1445"/>
      <c r="BAF38" s="1483"/>
      <c r="BAG38" s="1483"/>
      <c r="BAH38" s="1483"/>
      <c r="BAI38" s="1483"/>
      <c r="BAJ38" s="1483"/>
      <c r="BAK38" s="1484"/>
      <c r="BAL38" s="1485"/>
      <c r="BAM38" s="1445"/>
      <c r="BAN38" s="1483"/>
      <c r="BAO38" s="1483"/>
      <c r="BAP38" s="1483"/>
      <c r="BAQ38" s="1483"/>
      <c r="BAR38" s="1483"/>
      <c r="BAS38" s="1484"/>
      <c r="BAT38" s="1485"/>
      <c r="BAU38" s="1445"/>
      <c r="BAV38" s="1483"/>
      <c r="BAW38" s="1483"/>
      <c r="BAX38" s="1483"/>
      <c r="BAY38" s="1483"/>
      <c r="BAZ38" s="1483"/>
      <c r="BBA38" s="1484"/>
      <c r="BBB38" s="1485"/>
      <c r="BBC38" s="1445"/>
      <c r="BBD38" s="1483"/>
      <c r="BBE38" s="1483"/>
      <c r="BBF38" s="1483"/>
      <c r="BBG38" s="1483"/>
      <c r="BBH38" s="1483"/>
      <c r="BBI38" s="1484"/>
      <c r="BBJ38" s="1485"/>
      <c r="BBK38" s="1445"/>
      <c r="BBL38" s="1483"/>
      <c r="BBM38" s="1483"/>
      <c r="BBN38" s="1483"/>
      <c r="BBO38" s="1483"/>
      <c r="BBP38" s="1483"/>
      <c r="BBQ38" s="1484"/>
      <c r="BBR38" s="1485"/>
      <c r="BBS38" s="1445"/>
      <c r="BBT38" s="1483"/>
      <c r="BBU38" s="1483"/>
      <c r="BBV38" s="1483"/>
      <c r="BBW38" s="1483"/>
      <c r="BBX38" s="1483"/>
      <c r="BBY38" s="1484"/>
      <c r="BBZ38" s="1485"/>
      <c r="BCA38" s="1445"/>
      <c r="BCB38" s="1483"/>
      <c r="BCC38" s="1483"/>
      <c r="BCD38" s="1483"/>
      <c r="BCE38" s="1483"/>
      <c r="BCF38" s="1483"/>
      <c r="BCG38" s="1484"/>
      <c r="BCH38" s="1485"/>
      <c r="BCI38" s="1445"/>
      <c r="BCJ38" s="1483"/>
      <c r="BCK38" s="1483"/>
      <c r="BCL38" s="1483"/>
      <c r="BCM38" s="1483"/>
      <c r="BCN38" s="1483"/>
      <c r="BCO38" s="1484"/>
      <c r="BCP38" s="1485"/>
      <c r="BCQ38" s="1445"/>
      <c r="BCR38" s="1483"/>
      <c r="BCS38" s="1483"/>
      <c r="BCT38" s="1483"/>
      <c r="BCU38" s="1483"/>
      <c r="BCV38" s="1483"/>
      <c r="BCW38" s="1484"/>
      <c r="BCX38" s="1485"/>
      <c r="BCY38" s="1445"/>
      <c r="BCZ38" s="1483"/>
      <c r="BDA38" s="1483"/>
      <c r="BDB38" s="1483"/>
      <c r="BDC38" s="1483"/>
      <c r="BDD38" s="1483"/>
      <c r="BDE38" s="1484"/>
      <c r="BDF38" s="1485"/>
      <c r="BDG38" s="1445"/>
      <c r="BDH38" s="1483"/>
      <c r="BDI38" s="1483"/>
      <c r="BDJ38" s="1483"/>
      <c r="BDK38" s="1483"/>
      <c r="BDL38" s="1483"/>
      <c r="BDM38" s="1484"/>
      <c r="BDN38" s="1485"/>
      <c r="BDO38" s="1445"/>
      <c r="BDP38" s="1483"/>
      <c r="BDQ38" s="1483"/>
      <c r="BDR38" s="1483"/>
      <c r="BDS38" s="1483"/>
      <c r="BDT38" s="1483"/>
      <c r="BDU38" s="1484"/>
      <c r="BDV38" s="1485"/>
      <c r="BDW38" s="1445"/>
      <c r="BDX38" s="1483"/>
      <c r="BDY38" s="1483"/>
      <c r="BDZ38" s="1483"/>
      <c r="BEA38" s="1483"/>
      <c r="BEB38" s="1483"/>
      <c r="BEC38" s="1484"/>
      <c r="BED38" s="1485"/>
      <c r="BEE38" s="1445"/>
      <c r="BEF38" s="1483"/>
      <c r="BEG38" s="1483"/>
      <c r="BEH38" s="1483"/>
      <c r="BEI38" s="1483"/>
      <c r="BEJ38" s="1483"/>
      <c r="BEK38" s="1484"/>
      <c r="BEL38" s="1485"/>
      <c r="BEM38" s="1445"/>
      <c r="BEN38" s="1483"/>
      <c r="BEO38" s="1483"/>
      <c r="BEP38" s="1483"/>
      <c r="BEQ38" s="1483"/>
      <c r="BER38" s="1483"/>
      <c r="BES38" s="1484"/>
      <c r="BET38" s="1485"/>
      <c r="BEU38" s="1445"/>
      <c r="BEV38" s="1483"/>
      <c r="BEW38" s="1483"/>
      <c r="BEX38" s="1483"/>
      <c r="BEY38" s="1483"/>
      <c r="BEZ38" s="1483"/>
      <c r="BFA38" s="1484"/>
      <c r="BFB38" s="1485"/>
      <c r="BFC38" s="1445"/>
      <c r="BFD38" s="1483"/>
      <c r="BFE38" s="1483"/>
      <c r="BFF38" s="1483"/>
      <c r="BFG38" s="1483"/>
      <c r="BFH38" s="1483"/>
      <c r="BFI38" s="1484"/>
      <c r="BFJ38" s="1485"/>
      <c r="BFK38" s="1445"/>
      <c r="BFL38" s="1483"/>
      <c r="BFM38" s="1483"/>
      <c r="BFN38" s="1483"/>
      <c r="BFO38" s="1483"/>
      <c r="BFP38" s="1483"/>
      <c r="BFQ38" s="1484"/>
      <c r="BFR38" s="1485"/>
      <c r="BFS38" s="1445"/>
      <c r="BFT38" s="1483"/>
      <c r="BFU38" s="1483"/>
      <c r="BFV38" s="1483"/>
      <c r="BFW38" s="1483"/>
      <c r="BFX38" s="1483"/>
      <c r="BFY38" s="1484"/>
      <c r="BFZ38" s="1485"/>
      <c r="BGA38" s="1445"/>
      <c r="BGB38" s="1483"/>
      <c r="BGC38" s="1483"/>
      <c r="BGD38" s="1483"/>
      <c r="BGE38" s="1483"/>
      <c r="BGF38" s="1483"/>
      <c r="BGG38" s="1484"/>
      <c r="BGH38" s="1485"/>
      <c r="BGI38" s="1445"/>
      <c r="BGJ38" s="1483"/>
      <c r="BGK38" s="1483"/>
      <c r="BGL38" s="1483"/>
      <c r="BGM38" s="1483"/>
      <c r="BGN38" s="1483"/>
      <c r="BGO38" s="1484"/>
      <c r="BGP38" s="1485"/>
      <c r="BGQ38" s="1445"/>
      <c r="BGR38" s="1483"/>
      <c r="BGS38" s="1483"/>
      <c r="BGT38" s="1483"/>
      <c r="BGU38" s="1483"/>
      <c r="BGV38" s="1483"/>
      <c r="BGW38" s="1484"/>
      <c r="BGX38" s="1485"/>
      <c r="BGY38" s="1445"/>
      <c r="BGZ38" s="1483"/>
      <c r="BHA38" s="1483"/>
      <c r="BHB38" s="1483"/>
      <c r="BHC38" s="1483"/>
      <c r="BHD38" s="1483"/>
      <c r="BHE38" s="1484"/>
      <c r="BHF38" s="1485"/>
      <c r="BHG38" s="1445"/>
      <c r="BHH38" s="1483"/>
      <c r="BHI38" s="1483"/>
      <c r="BHJ38" s="1483"/>
      <c r="BHK38" s="1483"/>
      <c r="BHL38" s="1483"/>
      <c r="BHM38" s="1484"/>
      <c r="BHN38" s="1485"/>
      <c r="BHO38" s="1445"/>
      <c r="BHP38" s="1483"/>
      <c r="BHQ38" s="1483"/>
      <c r="BHR38" s="1483"/>
      <c r="BHS38" s="1483"/>
      <c r="BHT38" s="1483"/>
      <c r="BHU38" s="1484"/>
      <c r="BHV38" s="1485"/>
      <c r="BHW38" s="1445"/>
      <c r="BHX38" s="1483"/>
      <c r="BHY38" s="1483"/>
      <c r="BHZ38" s="1483"/>
      <c r="BIA38" s="1483"/>
      <c r="BIB38" s="1483"/>
      <c r="BIC38" s="1484"/>
      <c r="BID38" s="1485"/>
      <c r="BIE38" s="1445"/>
      <c r="BIF38" s="1483"/>
      <c r="BIG38" s="1483"/>
      <c r="BIH38" s="1483"/>
      <c r="BII38" s="1483"/>
      <c r="BIJ38" s="1483"/>
      <c r="BIK38" s="1484"/>
      <c r="BIL38" s="1485"/>
      <c r="BIM38" s="1445"/>
      <c r="BIN38" s="1483"/>
      <c r="BIO38" s="1483"/>
      <c r="BIP38" s="1483"/>
      <c r="BIQ38" s="1483"/>
      <c r="BIR38" s="1483"/>
      <c r="BIS38" s="1484"/>
      <c r="BIT38" s="1485"/>
      <c r="BIU38" s="1445"/>
      <c r="BIV38" s="1483"/>
      <c r="BIW38" s="1483"/>
      <c r="BIX38" s="1483"/>
      <c r="BIY38" s="1483"/>
      <c r="BIZ38" s="1483"/>
      <c r="BJA38" s="1484"/>
      <c r="BJB38" s="1485"/>
      <c r="BJC38" s="1445"/>
      <c r="BJD38" s="1483"/>
      <c r="BJE38" s="1483"/>
      <c r="BJF38" s="1483"/>
      <c r="BJG38" s="1483"/>
      <c r="BJH38" s="1483"/>
      <c r="BJI38" s="1484"/>
      <c r="BJJ38" s="1485"/>
      <c r="BJK38" s="1445"/>
      <c r="BJL38" s="1483"/>
      <c r="BJM38" s="1483"/>
      <c r="BJN38" s="1483"/>
      <c r="BJO38" s="1483"/>
      <c r="BJP38" s="1483"/>
      <c r="BJQ38" s="1484"/>
      <c r="BJR38" s="1485"/>
      <c r="BJS38" s="1445"/>
      <c r="BJT38" s="1483"/>
      <c r="BJU38" s="1483"/>
      <c r="BJV38" s="1483"/>
      <c r="BJW38" s="1483"/>
      <c r="BJX38" s="1483"/>
      <c r="BJY38" s="1484"/>
      <c r="BJZ38" s="1485"/>
      <c r="BKA38" s="1445"/>
      <c r="BKB38" s="1483"/>
      <c r="BKC38" s="1483"/>
      <c r="BKD38" s="1483"/>
      <c r="BKE38" s="1483"/>
      <c r="BKF38" s="1483"/>
      <c r="BKG38" s="1484"/>
      <c r="BKH38" s="1485"/>
      <c r="BKI38" s="1445"/>
      <c r="BKJ38" s="1483"/>
      <c r="BKK38" s="1483"/>
      <c r="BKL38" s="1483"/>
      <c r="BKM38" s="1483"/>
      <c r="BKN38" s="1483"/>
      <c r="BKO38" s="1484"/>
      <c r="BKP38" s="1485"/>
      <c r="BKQ38" s="1445"/>
      <c r="BKR38" s="1483"/>
      <c r="BKS38" s="1483"/>
      <c r="BKT38" s="1483"/>
      <c r="BKU38" s="1483"/>
      <c r="BKV38" s="1483"/>
      <c r="BKW38" s="1484"/>
      <c r="BKX38" s="1485"/>
      <c r="BKY38" s="1445"/>
      <c r="BKZ38" s="1483"/>
      <c r="BLA38" s="1483"/>
      <c r="BLB38" s="1483"/>
      <c r="BLC38" s="1483"/>
      <c r="BLD38" s="1483"/>
      <c r="BLE38" s="1484"/>
      <c r="BLF38" s="1485"/>
      <c r="BLG38" s="1445"/>
      <c r="BLH38" s="1483"/>
      <c r="BLI38" s="1483"/>
      <c r="BLJ38" s="1483"/>
      <c r="BLK38" s="1483"/>
      <c r="BLL38" s="1483"/>
      <c r="BLM38" s="1484"/>
      <c r="BLN38" s="1485"/>
      <c r="BLO38" s="1445"/>
      <c r="BLP38" s="1483"/>
      <c r="BLQ38" s="1483"/>
      <c r="BLR38" s="1483"/>
      <c r="BLS38" s="1483"/>
      <c r="BLT38" s="1483"/>
      <c r="BLU38" s="1484"/>
      <c r="BLV38" s="1485"/>
      <c r="BLW38" s="1445"/>
      <c r="BLX38" s="1483"/>
      <c r="BLY38" s="1483"/>
      <c r="BLZ38" s="1483"/>
      <c r="BMA38" s="1483"/>
      <c r="BMB38" s="1483"/>
      <c r="BMC38" s="1484"/>
      <c r="BMD38" s="1485"/>
      <c r="BME38" s="1445"/>
      <c r="BMF38" s="1483"/>
      <c r="BMG38" s="1483"/>
      <c r="BMH38" s="1483"/>
      <c r="BMI38" s="1483"/>
      <c r="BMJ38" s="1483"/>
      <c r="BMK38" s="1484"/>
      <c r="BML38" s="1485"/>
      <c r="BMM38" s="1445"/>
      <c r="BMN38" s="1483"/>
      <c r="BMO38" s="1483"/>
      <c r="BMP38" s="1483"/>
      <c r="BMQ38" s="1483"/>
      <c r="BMR38" s="1483"/>
      <c r="BMS38" s="1484"/>
      <c r="BMT38" s="1485"/>
      <c r="BMU38" s="1445"/>
      <c r="BMV38" s="1483"/>
      <c r="BMW38" s="1483"/>
      <c r="BMX38" s="1483"/>
      <c r="BMY38" s="1483"/>
      <c r="BMZ38" s="1483"/>
      <c r="BNA38" s="1484"/>
      <c r="BNB38" s="1485"/>
      <c r="BNC38" s="1445"/>
      <c r="BND38" s="1483"/>
      <c r="BNE38" s="1483"/>
      <c r="BNF38" s="1483"/>
      <c r="BNG38" s="1483"/>
      <c r="BNH38" s="1483"/>
      <c r="BNI38" s="1484"/>
      <c r="BNJ38" s="1485"/>
      <c r="BNK38" s="1445"/>
      <c r="BNL38" s="1483"/>
      <c r="BNM38" s="1483"/>
      <c r="BNN38" s="1483"/>
      <c r="BNO38" s="1483"/>
      <c r="BNP38" s="1483"/>
      <c r="BNQ38" s="1484"/>
      <c r="BNR38" s="1485"/>
      <c r="BNS38" s="1445"/>
      <c r="BNT38" s="1483"/>
      <c r="BNU38" s="1483"/>
      <c r="BNV38" s="1483"/>
      <c r="BNW38" s="1483"/>
      <c r="BNX38" s="1483"/>
      <c r="BNY38" s="1484"/>
      <c r="BNZ38" s="1485"/>
      <c r="BOA38" s="1445"/>
      <c r="BOB38" s="1483"/>
      <c r="BOC38" s="1483"/>
      <c r="BOD38" s="1483"/>
      <c r="BOE38" s="1483"/>
      <c r="BOF38" s="1483"/>
      <c r="BOG38" s="1484"/>
      <c r="BOH38" s="1485"/>
      <c r="BOI38" s="1445"/>
      <c r="BOJ38" s="1483"/>
      <c r="BOK38" s="1483"/>
      <c r="BOL38" s="1483"/>
      <c r="BOM38" s="1483"/>
      <c r="BON38" s="1483"/>
      <c r="BOO38" s="1484"/>
      <c r="BOP38" s="1485"/>
      <c r="BOQ38" s="1445"/>
      <c r="BOR38" s="1483"/>
      <c r="BOS38" s="1483"/>
      <c r="BOT38" s="1483"/>
      <c r="BOU38" s="1483"/>
      <c r="BOV38" s="1483"/>
      <c r="BOW38" s="1484"/>
      <c r="BOX38" s="1485"/>
      <c r="BOY38" s="1445"/>
      <c r="BOZ38" s="1483"/>
      <c r="BPA38" s="1483"/>
      <c r="BPB38" s="1483"/>
      <c r="BPC38" s="1483"/>
      <c r="BPD38" s="1483"/>
      <c r="BPE38" s="1484"/>
      <c r="BPF38" s="1485"/>
      <c r="BPG38" s="1445"/>
      <c r="BPH38" s="1483"/>
      <c r="BPI38" s="1483"/>
      <c r="BPJ38" s="1483"/>
      <c r="BPK38" s="1483"/>
      <c r="BPL38" s="1483"/>
      <c r="BPM38" s="1484"/>
      <c r="BPN38" s="1485"/>
      <c r="BPO38" s="1445"/>
      <c r="BPP38" s="1483"/>
      <c r="BPQ38" s="1483"/>
      <c r="BPR38" s="1483"/>
      <c r="BPS38" s="1483"/>
      <c r="BPT38" s="1483"/>
      <c r="BPU38" s="1484"/>
      <c r="BPV38" s="1485"/>
      <c r="BPW38" s="1445"/>
      <c r="BPX38" s="1483"/>
      <c r="BPY38" s="1483"/>
      <c r="BPZ38" s="1483"/>
      <c r="BQA38" s="1483"/>
      <c r="BQB38" s="1483"/>
      <c r="BQC38" s="1484"/>
      <c r="BQD38" s="1485"/>
      <c r="BQE38" s="1445"/>
      <c r="BQF38" s="1483"/>
      <c r="BQG38" s="1483"/>
      <c r="BQH38" s="1483"/>
      <c r="BQI38" s="1483"/>
      <c r="BQJ38" s="1483"/>
      <c r="BQK38" s="1484"/>
      <c r="BQL38" s="1485"/>
      <c r="BQM38" s="1445"/>
      <c r="BQN38" s="1483"/>
      <c r="BQO38" s="1483"/>
      <c r="BQP38" s="1483"/>
      <c r="BQQ38" s="1483"/>
      <c r="BQR38" s="1483"/>
      <c r="BQS38" s="1484"/>
      <c r="BQT38" s="1485"/>
      <c r="BQU38" s="1445"/>
      <c r="BQV38" s="1483"/>
      <c r="BQW38" s="1483"/>
      <c r="BQX38" s="1483"/>
      <c r="BQY38" s="1483"/>
      <c r="BQZ38" s="1483"/>
      <c r="BRA38" s="1484"/>
      <c r="BRB38" s="1485"/>
      <c r="BRC38" s="1445"/>
      <c r="BRD38" s="1483"/>
      <c r="BRE38" s="1483"/>
      <c r="BRF38" s="1483"/>
      <c r="BRG38" s="1483"/>
      <c r="BRH38" s="1483"/>
      <c r="BRI38" s="1484"/>
      <c r="BRJ38" s="1485"/>
      <c r="BRK38" s="1445"/>
      <c r="BRL38" s="1483"/>
      <c r="BRM38" s="1483"/>
      <c r="BRN38" s="1483"/>
      <c r="BRO38" s="1483"/>
      <c r="BRP38" s="1483"/>
      <c r="BRQ38" s="1484"/>
      <c r="BRR38" s="1485"/>
      <c r="BRS38" s="1445"/>
      <c r="BRT38" s="1483"/>
      <c r="BRU38" s="1483"/>
      <c r="BRV38" s="1483"/>
      <c r="BRW38" s="1483"/>
      <c r="BRX38" s="1483"/>
      <c r="BRY38" s="1484"/>
      <c r="BRZ38" s="1485"/>
      <c r="BSA38" s="1445"/>
      <c r="BSB38" s="1483"/>
      <c r="BSC38" s="1483"/>
      <c r="BSD38" s="1483"/>
      <c r="BSE38" s="1483"/>
      <c r="BSF38" s="1483"/>
      <c r="BSG38" s="1484"/>
      <c r="BSH38" s="1485"/>
      <c r="BSI38" s="1445"/>
      <c r="BSJ38" s="1483"/>
      <c r="BSK38" s="1483"/>
      <c r="BSL38" s="1483"/>
      <c r="BSM38" s="1483"/>
      <c r="BSN38" s="1483"/>
      <c r="BSO38" s="1484"/>
      <c r="BSP38" s="1485"/>
      <c r="BSQ38" s="1445"/>
      <c r="BSR38" s="1483"/>
      <c r="BSS38" s="1483"/>
      <c r="BST38" s="1483"/>
      <c r="BSU38" s="1483"/>
      <c r="BSV38" s="1483"/>
      <c r="BSW38" s="1484"/>
      <c r="BSX38" s="1485"/>
      <c r="BSY38" s="1445"/>
      <c r="BSZ38" s="1483"/>
      <c r="BTA38" s="1483"/>
      <c r="BTB38" s="1483"/>
      <c r="BTC38" s="1483"/>
      <c r="BTD38" s="1483"/>
      <c r="BTE38" s="1484"/>
      <c r="BTF38" s="1485"/>
      <c r="BTG38" s="1445"/>
      <c r="BTH38" s="1483"/>
      <c r="BTI38" s="1483"/>
      <c r="BTJ38" s="1483"/>
      <c r="BTK38" s="1483"/>
      <c r="BTL38" s="1483"/>
      <c r="BTM38" s="1484"/>
      <c r="BTN38" s="1485"/>
      <c r="BTO38" s="1445"/>
      <c r="BTP38" s="1483"/>
      <c r="BTQ38" s="1483"/>
      <c r="BTR38" s="1483"/>
      <c r="BTS38" s="1483"/>
      <c r="BTT38" s="1483"/>
      <c r="BTU38" s="1484"/>
      <c r="BTV38" s="1485"/>
      <c r="BTW38" s="1445"/>
      <c r="BTX38" s="1483"/>
      <c r="BTY38" s="1483"/>
      <c r="BTZ38" s="1483"/>
      <c r="BUA38" s="1483"/>
      <c r="BUB38" s="1483"/>
      <c r="BUC38" s="1484"/>
      <c r="BUD38" s="1485"/>
      <c r="BUE38" s="1445"/>
      <c r="BUF38" s="1483"/>
      <c r="BUG38" s="1483"/>
      <c r="BUH38" s="1483"/>
      <c r="BUI38" s="1483"/>
      <c r="BUJ38" s="1483"/>
      <c r="BUK38" s="1484"/>
      <c r="BUL38" s="1485"/>
      <c r="BUM38" s="1445"/>
      <c r="BUN38" s="1483"/>
      <c r="BUO38" s="1483"/>
      <c r="BUP38" s="1483"/>
      <c r="BUQ38" s="1483"/>
      <c r="BUR38" s="1483"/>
      <c r="BUS38" s="1484"/>
      <c r="BUT38" s="1485"/>
      <c r="BUU38" s="1445"/>
      <c r="BUV38" s="1483"/>
      <c r="BUW38" s="1483"/>
      <c r="BUX38" s="1483"/>
      <c r="BUY38" s="1483"/>
      <c r="BUZ38" s="1483"/>
      <c r="BVA38" s="1484"/>
      <c r="BVB38" s="1485"/>
      <c r="BVC38" s="1445"/>
      <c r="BVD38" s="1483"/>
      <c r="BVE38" s="1483"/>
      <c r="BVF38" s="1483"/>
      <c r="BVG38" s="1483"/>
      <c r="BVH38" s="1483"/>
      <c r="BVI38" s="1484"/>
      <c r="BVJ38" s="1485"/>
      <c r="BVK38" s="1445"/>
      <c r="BVL38" s="1483"/>
      <c r="BVM38" s="1483"/>
      <c r="BVN38" s="1483"/>
      <c r="BVO38" s="1483"/>
      <c r="BVP38" s="1483"/>
      <c r="BVQ38" s="1484"/>
      <c r="BVR38" s="1485"/>
      <c r="BVS38" s="1445"/>
      <c r="BVT38" s="1483"/>
      <c r="BVU38" s="1483"/>
      <c r="BVV38" s="1483"/>
      <c r="BVW38" s="1483"/>
      <c r="BVX38" s="1483"/>
      <c r="BVY38" s="1484"/>
      <c r="BVZ38" s="1485"/>
      <c r="BWA38" s="1445"/>
      <c r="BWB38" s="1483"/>
      <c r="BWC38" s="1483"/>
      <c r="BWD38" s="1483"/>
      <c r="BWE38" s="1483"/>
      <c r="BWF38" s="1483"/>
      <c r="BWG38" s="1484"/>
      <c r="BWH38" s="1485"/>
      <c r="BWI38" s="1445"/>
      <c r="BWJ38" s="1483"/>
      <c r="BWK38" s="1483"/>
      <c r="BWL38" s="1483"/>
      <c r="BWM38" s="1483"/>
      <c r="BWN38" s="1483"/>
      <c r="BWO38" s="1484"/>
      <c r="BWP38" s="1485"/>
      <c r="BWQ38" s="1445"/>
      <c r="BWR38" s="1483"/>
      <c r="BWS38" s="1483"/>
      <c r="BWT38" s="1483"/>
      <c r="BWU38" s="1483"/>
      <c r="BWV38" s="1483"/>
      <c r="BWW38" s="1484"/>
      <c r="BWX38" s="1485"/>
      <c r="BWY38" s="1445"/>
      <c r="BWZ38" s="1483"/>
      <c r="BXA38" s="1483"/>
      <c r="BXB38" s="1483"/>
      <c r="BXC38" s="1483"/>
      <c r="BXD38" s="1483"/>
      <c r="BXE38" s="1484"/>
      <c r="BXF38" s="1485"/>
      <c r="BXG38" s="1445"/>
      <c r="BXH38" s="1483"/>
      <c r="BXI38" s="1483"/>
      <c r="BXJ38" s="1483"/>
      <c r="BXK38" s="1483"/>
      <c r="BXL38" s="1483"/>
      <c r="BXM38" s="1484"/>
      <c r="BXN38" s="1485"/>
      <c r="BXO38" s="1445"/>
      <c r="BXP38" s="1483"/>
      <c r="BXQ38" s="1483"/>
      <c r="BXR38" s="1483"/>
      <c r="BXS38" s="1483"/>
      <c r="BXT38" s="1483"/>
      <c r="BXU38" s="1484"/>
      <c r="BXV38" s="1485"/>
      <c r="BXW38" s="1445"/>
      <c r="BXX38" s="1483"/>
      <c r="BXY38" s="1483"/>
      <c r="BXZ38" s="1483"/>
      <c r="BYA38" s="1483"/>
      <c r="BYB38" s="1483"/>
      <c r="BYC38" s="1484"/>
      <c r="BYD38" s="1485"/>
      <c r="BYE38" s="1445"/>
      <c r="BYF38" s="1483"/>
      <c r="BYG38" s="1483"/>
      <c r="BYH38" s="1483"/>
      <c r="BYI38" s="1483"/>
      <c r="BYJ38" s="1483"/>
      <c r="BYK38" s="1484"/>
      <c r="BYL38" s="1485"/>
      <c r="BYM38" s="1445"/>
      <c r="BYN38" s="1483"/>
      <c r="BYO38" s="1483"/>
      <c r="BYP38" s="1483"/>
      <c r="BYQ38" s="1483"/>
      <c r="BYR38" s="1483"/>
      <c r="BYS38" s="1484"/>
      <c r="BYT38" s="1485"/>
      <c r="BYU38" s="1445"/>
      <c r="BYV38" s="1483"/>
      <c r="BYW38" s="1483"/>
      <c r="BYX38" s="1483"/>
      <c r="BYY38" s="1483"/>
      <c r="BYZ38" s="1483"/>
      <c r="BZA38" s="1484"/>
      <c r="BZB38" s="1485"/>
      <c r="BZC38" s="1445"/>
      <c r="BZD38" s="1483"/>
      <c r="BZE38" s="1483"/>
      <c r="BZF38" s="1483"/>
      <c r="BZG38" s="1483"/>
      <c r="BZH38" s="1483"/>
      <c r="BZI38" s="1484"/>
      <c r="BZJ38" s="1485"/>
      <c r="BZK38" s="1445"/>
      <c r="BZL38" s="1483"/>
      <c r="BZM38" s="1483"/>
      <c r="BZN38" s="1483"/>
      <c r="BZO38" s="1483"/>
      <c r="BZP38" s="1483"/>
      <c r="BZQ38" s="1484"/>
      <c r="BZR38" s="1485"/>
      <c r="BZS38" s="1445"/>
      <c r="BZT38" s="1483"/>
      <c r="BZU38" s="1483"/>
      <c r="BZV38" s="1483"/>
      <c r="BZW38" s="1483"/>
      <c r="BZX38" s="1483"/>
      <c r="BZY38" s="1484"/>
      <c r="BZZ38" s="1485"/>
      <c r="CAA38" s="1445"/>
      <c r="CAB38" s="1483"/>
      <c r="CAC38" s="1483"/>
      <c r="CAD38" s="1483"/>
      <c r="CAE38" s="1483"/>
      <c r="CAF38" s="1483"/>
      <c r="CAG38" s="1484"/>
      <c r="CAH38" s="1485"/>
      <c r="CAI38" s="1445"/>
      <c r="CAJ38" s="1483"/>
      <c r="CAK38" s="1483"/>
      <c r="CAL38" s="1483"/>
      <c r="CAM38" s="1483"/>
      <c r="CAN38" s="1483"/>
      <c r="CAO38" s="1484"/>
      <c r="CAP38" s="1485"/>
      <c r="CAQ38" s="1445"/>
      <c r="CAR38" s="1483"/>
      <c r="CAS38" s="1483"/>
      <c r="CAT38" s="1483"/>
      <c r="CAU38" s="1483"/>
      <c r="CAV38" s="1483"/>
      <c r="CAW38" s="1484"/>
      <c r="CAX38" s="1485"/>
      <c r="CAY38" s="1445"/>
      <c r="CAZ38" s="1483"/>
      <c r="CBA38" s="1483"/>
      <c r="CBB38" s="1483"/>
      <c r="CBC38" s="1483"/>
      <c r="CBD38" s="1483"/>
      <c r="CBE38" s="1484"/>
      <c r="CBF38" s="1485"/>
      <c r="CBG38" s="1445"/>
      <c r="CBH38" s="1483"/>
      <c r="CBI38" s="1483"/>
      <c r="CBJ38" s="1483"/>
      <c r="CBK38" s="1483"/>
      <c r="CBL38" s="1483"/>
      <c r="CBM38" s="1484"/>
      <c r="CBN38" s="1485"/>
      <c r="CBO38" s="1445"/>
      <c r="CBP38" s="1483"/>
      <c r="CBQ38" s="1483"/>
      <c r="CBR38" s="1483"/>
      <c r="CBS38" s="1483"/>
      <c r="CBT38" s="1483"/>
      <c r="CBU38" s="1484"/>
      <c r="CBV38" s="1485"/>
      <c r="CBW38" s="1445"/>
      <c r="CBX38" s="1483"/>
      <c r="CBY38" s="1483"/>
      <c r="CBZ38" s="1483"/>
      <c r="CCA38" s="1483"/>
      <c r="CCB38" s="1483"/>
      <c r="CCC38" s="1484"/>
      <c r="CCD38" s="1485"/>
      <c r="CCE38" s="1445"/>
      <c r="CCF38" s="1483"/>
      <c r="CCG38" s="1483"/>
      <c r="CCH38" s="1483"/>
      <c r="CCI38" s="1483"/>
      <c r="CCJ38" s="1483"/>
      <c r="CCK38" s="1484"/>
      <c r="CCL38" s="1485"/>
      <c r="CCM38" s="1445"/>
      <c r="CCN38" s="1483"/>
      <c r="CCO38" s="1483"/>
      <c r="CCP38" s="1483"/>
      <c r="CCQ38" s="1483"/>
      <c r="CCR38" s="1483"/>
      <c r="CCS38" s="1484"/>
      <c r="CCT38" s="1485"/>
      <c r="CCU38" s="1445"/>
      <c r="CCV38" s="1483"/>
      <c r="CCW38" s="1483"/>
      <c r="CCX38" s="1483"/>
      <c r="CCY38" s="1483"/>
      <c r="CCZ38" s="1483"/>
      <c r="CDA38" s="1484"/>
      <c r="CDB38" s="1485"/>
      <c r="CDC38" s="1445"/>
      <c r="CDD38" s="1483"/>
      <c r="CDE38" s="1483"/>
      <c r="CDF38" s="1483"/>
      <c r="CDG38" s="1483"/>
      <c r="CDH38" s="1483"/>
      <c r="CDI38" s="1484"/>
      <c r="CDJ38" s="1485"/>
      <c r="CDK38" s="1445"/>
      <c r="CDL38" s="1483"/>
      <c r="CDM38" s="1483"/>
      <c r="CDN38" s="1483"/>
      <c r="CDO38" s="1483"/>
      <c r="CDP38" s="1483"/>
      <c r="CDQ38" s="1484"/>
      <c r="CDR38" s="1485"/>
      <c r="CDS38" s="1445"/>
      <c r="CDT38" s="1483"/>
      <c r="CDU38" s="1483"/>
      <c r="CDV38" s="1483"/>
      <c r="CDW38" s="1483"/>
      <c r="CDX38" s="1483"/>
      <c r="CDY38" s="1484"/>
      <c r="CDZ38" s="1485"/>
      <c r="CEA38" s="1445"/>
      <c r="CEB38" s="1483"/>
      <c r="CEC38" s="1483"/>
      <c r="CED38" s="1483"/>
      <c r="CEE38" s="1483"/>
      <c r="CEF38" s="1483"/>
      <c r="CEG38" s="1484"/>
      <c r="CEH38" s="1485"/>
      <c r="CEI38" s="1445"/>
      <c r="CEJ38" s="1483"/>
      <c r="CEK38" s="1483"/>
      <c r="CEL38" s="1483"/>
      <c r="CEM38" s="1483"/>
      <c r="CEN38" s="1483"/>
      <c r="CEO38" s="1484"/>
      <c r="CEP38" s="1485"/>
      <c r="CEQ38" s="1445"/>
      <c r="CER38" s="1483"/>
      <c r="CES38" s="1483"/>
      <c r="CET38" s="1483"/>
      <c r="CEU38" s="1483"/>
      <c r="CEV38" s="1483"/>
      <c r="CEW38" s="1484"/>
      <c r="CEX38" s="1485"/>
      <c r="CEY38" s="1445"/>
      <c r="CEZ38" s="1483"/>
      <c r="CFA38" s="1483"/>
      <c r="CFB38" s="1483"/>
      <c r="CFC38" s="1483"/>
      <c r="CFD38" s="1483"/>
      <c r="CFE38" s="1484"/>
      <c r="CFF38" s="1485"/>
      <c r="CFG38" s="1445"/>
      <c r="CFH38" s="1483"/>
      <c r="CFI38" s="1483"/>
      <c r="CFJ38" s="1483"/>
      <c r="CFK38" s="1483"/>
      <c r="CFL38" s="1483"/>
      <c r="CFM38" s="1484"/>
      <c r="CFN38" s="1485"/>
      <c r="CFO38" s="1445"/>
      <c r="CFP38" s="1483"/>
      <c r="CFQ38" s="1483"/>
      <c r="CFR38" s="1483"/>
      <c r="CFS38" s="1483"/>
      <c r="CFT38" s="1483"/>
      <c r="CFU38" s="1484"/>
      <c r="CFV38" s="1485"/>
      <c r="CFW38" s="1445"/>
      <c r="CFX38" s="1483"/>
      <c r="CFY38" s="1483"/>
      <c r="CFZ38" s="1483"/>
      <c r="CGA38" s="1483"/>
      <c r="CGB38" s="1483"/>
      <c r="CGC38" s="1484"/>
      <c r="CGD38" s="1485"/>
      <c r="CGE38" s="1445"/>
      <c r="CGF38" s="1483"/>
      <c r="CGG38" s="1483"/>
      <c r="CGH38" s="1483"/>
      <c r="CGI38" s="1483"/>
      <c r="CGJ38" s="1483"/>
      <c r="CGK38" s="1484"/>
      <c r="CGL38" s="1485"/>
      <c r="CGM38" s="1445"/>
      <c r="CGN38" s="1483"/>
      <c r="CGO38" s="1483"/>
      <c r="CGP38" s="1483"/>
      <c r="CGQ38" s="1483"/>
      <c r="CGR38" s="1483"/>
      <c r="CGS38" s="1484"/>
      <c r="CGT38" s="1485"/>
      <c r="CGU38" s="1445"/>
      <c r="CGV38" s="1483"/>
      <c r="CGW38" s="1483"/>
      <c r="CGX38" s="1483"/>
      <c r="CGY38" s="1483"/>
      <c r="CGZ38" s="1483"/>
      <c r="CHA38" s="1484"/>
      <c r="CHB38" s="1485"/>
      <c r="CHC38" s="1445"/>
      <c r="CHD38" s="1483"/>
      <c r="CHE38" s="1483"/>
      <c r="CHF38" s="1483"/>
      <c r="CHG38" s="1483"/>
      <c r="CHH38" s="1483"/>
      <c r="CHI38" s="1484"/>
      <c r="CHJ38" s="1485"/>
      <c r="CHK38" s="1445"/>
      <c r="CHL38" s="1483"/>
      <c r="CHM38" s="1483"/>
      <c r="CHN38" s="1483"/>
      <c r="CHO38" s="1483"/>
      <c r="CHP38" s="1483"/>
      <c r="CHQ38" s="1484"/>
      <c r="CHR38" s="1485"/>
      <c r="CHS38" s="1445"/>
      <c r="CHT38" s="1483"/>
      <c r="CHU38" s="1483"/>
      <c r="CHV38" s="1483"/>
      <c r="CHW38" s="1483"/>
      <c r="CHX38" s="1483"/>
      <c r="CHY38" s="1484"/>
      <c r="CHZ38" s="1485"/>
      <c r="CIA38" s="1445"/>
      <c r="CIB38" s="1483"/>
      <c r="CIC38" s="1483"/>
      <c r="CID38" s="1483"/>
      <c r="CIE38" s="1483"/>
      <c r="CIF38" s="1483"/>
      <c r="CIG38" s="1484"/>
      <c r="CIH38" s="1485"/>
      <c r="CII38" s="1445"/>
      <c r="CIJ38" s="1483"/>
      <c r="CIK38" s="1483"/>
      <c r="CIL38" s="1483"/>
      <c r="CIM38" s="1483"/>
      <c r="CIN38" s="1483"/>
      <c r="CIO38" s="1484"/>
      <c r="CIP38" s="1485"/>
      <c r="CIQ38" s="1445"/>
      <c r="CIR38" s="1483"/>
      <c r="CIS38" s="1483"/>
      <c r="CIT38" s="1483"/>
      <c r="CIU38" s="1483"/>
      <c r="CIV38" s="1483"/>
      <c r="CIW38" s="1484"/>
      <c r="CIX38" s="1485"/>
      <c r="CIY38" s="1445"/>
      <c r="CIZ38" s="1483"/>
      <c r="CJA38" s="1483"/>
      <c r="CJB38" s="1483"/>
      <c r="CJC38" s="1483"/>
      <c r="CJD38" s="1483"/>
      <c r="CJE38" s="1484"/>
      <c r="CJF38" s="1485"/>
      <c r="CJG38" s="1445"/>
      <c r="CJH38" s="1483"/>
      <c r="CJI38" s="1483"/>
      <c r="CJJ38" s="1483"/>
      <c r="CJK38" s="1483"/>
      <c r="CJL38" s="1483"/>
      <c r="CJM38" s="1484"/>
      <c r="CJN38" s="1485"/>
      <c r="CJO38" s="1445"/>
      <c r="CJP38" s="1483"/>
      <c r="CJQ38" s="1483"/>
      <c r="CJR38" s="1483"/>
      <c r="CJS38" s="1483"/>
      <c r="CJT38" s="1483"/>
      <c r="CJU38" s="1484"/>
      <c r="CJV38" s="1485"/>
      <c r="CJW38" s="1445"/>
      <c r="CJX38" s="1483"/>
      <c r="CJY38" s="1483"/>
      <c r="CJZ38" s="1483"/>
      <c r="CKA38" s="1483"/>
      <c r="CKB38" s="1483"/>
      <c r="CKC38" s="1484"/>
      <c r="CKD38" s="1485"/>
      <c r="CKE38" s="1445"/>
      <c r="CKF38" s="1483"/>
      <c r="CKG38" s="1483"/>
      <c r="CKH38" s="1483"/>
      <c r="CKI38" s="1483"/>
      <c r="CKJ38" s="1483"/>
      <c r="CKK38" s="1484"/>
      <c r="CKL38" s="1485"/>
      <c r="CKM38" s="1445"/>
      <c r="CKN38" s="1483"/>
      <c r="CKO38" s="1483"/>
      <c r="CKP38" s="1483"/>
      <c r="CKQ38" s="1483"/>
      <c r="CKR38" s="1483"/>
      <c r="CKS38" s="1484"/>
      <c r="CKT38" s="1485"/>
      <c r="CKU38" s="1445"/>
      <c r="CKV38" s="1483"/>
      <c r="CKW38" s="1483"/>
      <c r="CKX38" s="1483"/>
      <c r="CKY38" s="1483"/>
      <c r="CKZ38" s="1483"/>
      <c r="CLA38" s="1484"/>
      <c r="CLB38" s="1485"/>
      <c r="CLC38" s="1445"/>
      <c r="CLD38" s="1483"/>
      <c r="CLE38" s="1483"/>
      <c r="CLF38" s="1483"/>
      <c r="CLG38" s="1483"/>
      <c r="CLH38" s="1483"/>
      <c r="CLI38" s="1484"/>
      <c r="CLJ38" s="1485"/>
      <c r="CLK38" s="1445"/>
      <c r="CLL38" s="1483"/>
      <c r="CLM38" s="1483"/>
      <c r="CLN38" s="1483"/>
      <c r="CLO38" s="1483"/>
      <c r="CLP38" s="1483"/>
      <c r="CLQ38" s="1484"/>
      <c r="CLR38" s="1485"/>
      <c r="CLS38" s="1445"/>
      <c r="CLT38" s="1483"/>
      <c r="CLU38" s="1483"/>
      <c r="CLV38" s="1483"/>
      <c r="CLW38" s="1483"/>
      <c r="CLX38" s="1483"/>
      <c r="CLY38" s="1484"/>
      <c r="CLZ38" s="1485"/>
      <c r="CMA38" s="1445"/>
      <c r="CMB38" s="1483"/>
      <c r="CMC38" s="1483"/>
      <c r="CMD38" s="1483"/>
      <c r="CME38" s="1483"/>
      <c r="CMF38" s="1483"/>
      <c r="CMG38" s="1484"/>
      <c r="CMH38" s="1485"/>
      <c r="CMI38" s="1445"/>
      <c r="CMJ38" s="1483"/>
      <c r="CMK38" s="1483"/>
      <c r="CML38" s="1483"/>
      <c r="CMM38" s="1483"/>
      <c r="CMN38" s="1483"/>
      <c r="CMO38" s="1484"/>
      <c r="CMP38" s="1485"/>
      <c r="CMQ38" s="1445"/>
      <c r="CMR38" s="1483"/>
      <c r="CMS38" s="1483"/>
      <c r="CMT38" s="1483"/>
      <c r="CMU38" s="1483"/>
      <c r="CMV38" s="1483"/>
      <c r="CMW38" s="1484"/>
      <c r="CMX38" s="1485"/>
      <c r="CMY38" s="1445"/>
      <c r="CMZ38" s="1483"/>
      <c r="CNA38" s="1483"/>
      <c r="CNB38" s="1483"/>
      <c r="CNC38" s="1483"/>
      <c r="CND38" s="1483"/>
      <c r="CNE38" s="1484"/>
      <c r="CNF38" s="1485"/>
      <c r="CNG38" s="1445"/>
      <c r="CNH38" s="1483"/>
      <c r="CNI38" s="1483"/>
      <c r="CNJ38" s="1483"/>
      <c r="CNK38" s="1483"/>
      <c r="CNL38" s="1483"/>
      <c r="CNM38" s="1484"/>
      <c r="CNN38" s="1485"/>
      <c r="CNO38" s="1445"/>
      <c r="CNP38" s="1483"/>
      <c r="CNQ38" s="1483"/>
      <c r="CNR38" s="1483"/>
      <c r="CNS38" s="1483"/>
      <c r="CNT38" s="1483"/>
      <c r="CNU38" s="1484"/>
      <c r="CNV38" s="1485"/>
      <c r="CNW38" s="1445"/>
      <c r="CNX38" s="1483"/>
      <c r="CNY38" s="1483"/>
      <c r="CNZ38" s="1483"/>
      <c r="COA38" s="1483"/>
      <c r="COB38" s="1483"/>
      <c r="COC38" s="1484"/>
      <c r="COD38" s="1485"/>
      <c r="COE38" s="1445"/>
      <c r="COF38" s="1483"/>
      <c r="COG38" s="1483"/>
      <c r="COH38" s="1483"/>
      <c r="COI38" s="1483"/>
      <c r="COJ38" s="1483"/>
      <c r="COK38" s="1484"/>
      <c r="COL38" s="1485"/>
      <c r="COM38" s="1445"/>
      <c r="CON38" s="1483"/>
      <c r="COO38" s="1483"/>
      <c r="COP38" s="1483"/>
      <c r="COQ38" s="1483"/>
      <c r="COR38" s="1483"/>
      <c r="COS38" s="1484"/>
      <c r="COT38" s="1485"/>
      <c r="COU38" s="1445"/>
      <c r="COV38" s="1483"/>
      <c r="COW38" s="1483"/>
      <c r="COX38" s="1483"/>
      <c r="COY38" s="1483"/>
      <c r="COZ38" s="1483"/>
      <c r="CPA38" s="1484"/>
      <c r="CPB38" s="1485"/>
      <c r="CPC38" s="1445"/>
      <c r="CPD38" s="1483"/>
      <c r="CPE38" s="1483"/>
      <c r="CPF38" s="1483"/>
      <c r="CPG38" s="1483"/>
      <c r="CPH38" s="1483"/>
      <c r="CPI38" s="1484"/>
      <c r="CPJ38" s="1485"/>
      <c r="CPK38" s="1445"/>
      <c r="CPL38" s="1483"/>
      <c r="CPM38" s="1483"/>
      <c r="CPN38" s="1483"/>
      <c r="CPO38" s="1483"/>
      <c r="CPP38" s="1483"/>
      <c r="CPQ38" s="1484"/>
      <c r="CPR38" s="1485"/>
      <c r="CPS38" s="1445"/>
      <c r="CPT38" s="1483"/>
      <c r="CPU38" s="1483"/>
      <c r="CPV38" s="1483"/>
      <c r="CPW38" s="1483"/>
      <c r="CPX38" s="1483"/>
      <c r="CPY38" s="1484"/>
      <c r="CPZ38" s="1485"/>
      <c r="CQA38" s="1445"/>
      <c r="CQB38" s="1483"/>
      <c r="CQC38" s="1483"/>
      <c r="CQD38" s="1483"/>
      <c r="CQE38" s="1483"/>
      <c r="CQF38" s="1483"/>
      <c r="CQG38" s="1484"/>
      <c r="CQH38" s="1485"/>
      <c r="CQI38" s="1445"/>
      <c r="CQJ38" s="1483"/>
      <c r="CQK38" s="1483"/>
      <c r="CQL38" s="1483"/>
      <c r="CQM38" s="1483"/>
      <c r="CQN38" s="1483"/>
      <c r="CQO38" s="1484"/>
      <c r="CQP38" s="1485"/>
      <c r="CQQ38" s="1445"/>
      <c r="CQR38" s="1483"/>
      <c r="CQS38" s="1483"/>
      <c r="CQT38" s="1483"/>
      <c r="CQU38" s="1483"/>
      <c r="CQV38" s="1483"/>
      <c r="CQW38" s="1484"/>
      <c r="CQX38" s="1485"/>
      <c r="CQY38" s="1445"/>
      <c r="CQZ38" s="1483"/>
      <c r="CRA38" s="1483"/>
      <c r="CRB38" s="1483"/>
      <c r="CRC38" s="1483"/>
      <c r="CRD38" s="1483"/>
      <c r="CRE38" s="1484"/>
      <c r="CRF38" s="1485"/>
      <c r="CRG38" s="1445"/>
      <c r="CRH38" s="1483"/>
      <c r="CRI38" s="1483"/>
      <c r="CRJ38" s="1483"/>
      <c r="CRK38" s="1483"/>
      <c r="CRL38" s="1483"/>
      <c r="CRM38" s="1484"/>
      <c r="CRN38" s="1485"/>
      <c r="CRO38" s="1445"/>
      <c r="CRP38" s="1483"/>
      <c r="CRQ38" s="1483"/>
      <c r="CRR38" s="1483"/>
      <c r="CRS38" s="1483"/>
      <c r="CRT38" s="1483"/>
      <c r="CRU38" s="1484"/>
      <c r="CRV38" s="1485"/>
      <c r="CRW38" s="1445"/>
      <c r="CRX38" s="1483"/>
      <c r="CRY38" s="1483"/>
      <c r="CRZ38" s="1483"/>
      <c r="CSA38" s="1483"/>
      <c r="CSB38" s="1483"/>
      <c r="CSC38" s="1484"/>
      <c r="CSD38" s="1485"/>
      <c r="CSE38" s="1445"/>
      <c r="CSF38" s="1483"/>
      <c r="CSG38" s="1483"/>
      <c r="CSH38" s="1483"/>
      <c r="CSI38" s="1483"/>
      <c r="CSJ38" s="1483"/>
      <c r="CSK38" s="1484"/>
      <c r="CSL38" s="1485"/>
      <c r="CSM38" s="1445"/>
      <c r="CSN38" s="1483"/>
      <c r="CSO38" s="1483"/>
      <c r="CSP38" s="1483"/>
      <c r="CSQ38" s="1483"/>
      <c r="CSR38" s="1483"/>
      <c r="CSS38" s="1484"/>
      <c r="CST38" s="1485"/>
      <c r="CSU38" s="1445"/>
      <c r="CSV38" s="1483"/>
      <c r="CSW38" s="1483"/>
      <c r="CSX38" s="1483"/>
      <c r="CSY38" s="1483"/>
      <c r="CSZ38" s="1483"/>
      <c r="CTA38" s="1484"/>
      <c r="CTB38" s="1485"/>
      <c r="CTC38" s="1445"/>
      <c r="CTD38" s="1483"/>
      <c r="CTE38" s="1483"/>
      <c r="CTF38" s="1483"/>
      <c r="CTG38" s="1483"/>
      <c r="CTH38" s="1483"/>
      <c r="CTI38" s="1484"/>
      <c r="CTJ38" s="1485"/>
      <c r="CTK38" s="1445"/>
      <c r="CTL38" s="1483"/>
      <c r="CTM38" s="1483"/>
      <c r="CTN38" s="1483"/>
      <c r="CTO38" s="1483"/>
      <c r="CTP38" s="1483"/>
      <c r="CTQ38" s="1484"/>
      <c r="CTR38" s="1485"/>
      <c r="CTS38" s="1445"/>
      <c r="CTT38" s="1483"/>
      <c r="CTU38" s="1483"/>
      <c r="CTV38" s="1483"/>
      <c r="CTW38" s="1483"/>
      <c r="CTX38" s="1483"/>
      <c r="CTY38" s="1484"/>
      <c r="CTZ38" s="1485"/>
      <c r="CUA38" s="1445"/>
      <c r="CUB38" s="1483"/>
      <c r="CUC38" s="1483"/>
      <c r="CUD38" s="1483"/>
      <c r="CUE38" s="1483"/>
      <c r="CUF38" s="1483"/>
      <c r="CUG38" s="1484"/>
      <c r="CUH38" s="1485"/>
      <c r="CUI38" s="1445"/>
      <c r="CUJ38" s="1483"/>
      <c r="CUK38" s="1483"/>
      <c r="CUL38" s="1483"/>
      <c r="CUM38" s="1483"/>
      <c r="CUN38" s="1483"/>
      <c r="CUO38" s="1484"/>
      <c r="CUP38" s="1485"/>
      <c r="CUQ38" s="1445"/>
      <c r="CUR38" s="1483"/>
      <c r="CUS38" s="1483"/>
      <c r="CUT38" s="1483"/>
      <c r="CUU38" s="1483"/>
      <c r="CUV38" s="1483"/>
      <c r="CUW38" s="1484"/>
      <c r="CUX38" s="1485"/>
      <c r="CUY38" s="1445"/>
      <c r="CUZ38" s="1483"/>
      <c r="CVA38" s="1483"/>
      <c r="CVB38" s="1483"/>
      <c r="CVC38" s="1483"/>
      <c r="CVD38" s="1483"/>
      <c r="CVE38" s="1484"/>
      <c r="CVF38" s="1485"/>
      <c r="CVG38" s="1445"/>
      <c r="CVH38" s="1483"/>
      <c r="CVI38" s="1483"/>
      <c r="CVJ38" s="1483"/>
      <c r="CVK38" s="1483"/>
      <c r="CVL38" s="1483"/>
      <c r="CVM38" s="1484"/>
      <c r="CVN38" s="1485"/>
      <c r="CVO38" s="1445"/>
      <c r="CVP38" s="1483"/>
      <c r="CVQ38" s="1483"/>
      <c r="CVR38" s="1483"/>
      <c r="CVS38" s="1483"/>
      <c r="CVT38" s="1483"/>
      <c r="CVU38" s="1484"/>
      <c r="CVV38" s="1485"/>
      <c r="CVW38" s="1445"/>
      <c r="CVX38" s="1483"/>
      <c r="CVY38" s="1483"/>
      <c r="CVZ38" s="1483"/>
      <c r="CWA38" s="1483"/>
      <c r="CWB38" s="1483"/>
      <c r="CWC38" s="1484"/>
      <c r="CWD38" s="1485"/>
      <c r="CWE38" s="1445"/>
      <c r="CWF38" s="1483"/>
      <c r="CWG38" s="1483"/>
      <c r="CWH38" s="1483"/>
      <c r="CWI38" s="1483"/>
      <c r="CWJ38" s="1483"/>
      <c r="CWK38" s="1484"/>
      <c r="CWL38" s="1485"/>
      <c r="CWM38" s="1445"/>
      <c r="CWN38" s="1483"/>
      <c r="CWO38" s="1483"/>
      <c r="CWP38" s="1483"/>
      <c r="CWQ38" s="1483"/>
      <c r="CWR38" s="1483"/>
      <c r="CWS38" s="1484"/>
      <c r="CWT38" s="1485"/>
      <c r="CWU38" s="1445"/>
      <c r="CWV38" s="1483"/>
      <c r="CWW38" s="1483"/>
      <c r="CWX38" s="1483"/>
      <c r="CWY38" s="1483"/>
      <c r="CWZ38" s="1483"/>
      <c r="CXA38" s="1484"/>
      <c r="CXB38" s="1485"/>
      <c r="CXC38" s="1445"/>
      <c r="CXD38" s="1483"/>
      <c r="CXE38" s="1483"/>
      <c r="CXF38" s="1483"/>
      <c r="CXG38" s="1483"/>
      <c r="CXH38" s="1483"/>
      <c r="CXI38" s="1484"/>
      <c r="CXJ38" s="1485"/>
      <c r="CXK38" s="1445"/>
      <c r="CXL38" s="1483"/>
      <c r="CXM38" s="1483"/>
      <c r="CXN38" s="1483"/>
      <c r="CXO38" s="1483"/>
      <c r="CXP38" s="1483"/>
      <c r="CXQ38" s="1484"/>
      <c r="CXR38" s="1485"/>
      <c r="CXS38" s="1445"/>
      <c r="CXT38" s="1483"/>
      <c r="CXU38" s="1483"/>
      <c r="CXV38" s="1483"/>
      <c r="CXW38" s="1483"/>
      <c r="CXX38" s="1483"/>
      <c r="CXY38" s="1484"/>
      <c r="CXZ38" s="1485"/>
      <c r="CYA38" s="1445"/>
      <c r="CYB38" s="1483"/>
      <c r="CYC38" s="1483"/>
      <c r="CYD38" s="1483"/>
      <c r="CYE38" s="1483"/>
      <c r="CYF38" s="1483"/>
      <c r="CYG38" s="1484"/>
      <c r="CYH38" s="1485"/>
      <c r="CYI38" s="1445"/>
      <c r="CYJ38" s="1483"/>
      <c r="CYK38" s="1483"/>
      <c r="CYL38" s="1483"/>
      <c r="CYM38" s="1483"/>
      <c r="CYN38" s="1483"/>
      <c r="CYO38" s="1484"/>
      <c r="CYP38" s="1485"/>
      <c r="CYQ38" s="1445"/>
      <c r="CYR38" s="1483"/>
      <c r="CYS38" s="1483"/>
      <c r="CYT38" s="1483"/>
      <c r="CYU38" s="1483"/>
      <c r="CYV38" s="1483"/>
      <c r="CYW38" s="1484"/>
      <c r="CYX38" s="1485"/>
      <c r="CYY38" s="1445"/>
      <c r="CYZ38" s="1483"/>
      <c r="CZA38" s="1483"/>
      <c r="CZB38" s="1483"/>
      <c r="CZC38" s="1483"/>
      <c r="CZD38" s="1483"/>
      <c r="CZE38" s="1484"/>
      <c r="CZF38" s="1485"/>
      <c r="CZG38" s="1445"/>
      <c r="CZH38" s="1483"/>
      <c r="CZI38" s="1483"/>
      <c r="CZJ38" s="1483"/>
      <c r="CZK38" s="1483"/>
      <c r="CZL38" s="1483"/>
      <c r="CZM38" s="1484"/>
      <c r="CZN38" s="1485"/>
      <c r="CZO38" s="1445"/>
      <c r="CZP38" s="1483"/>
      <c r="CZQ38" s="1483"/>
      <c r="CZR38" s="1483"/>
      <c r="CZS38" s="1483"/>
      <c r="CZT38" s="1483"/>
      <c r="CZU38" s="1484"/>
      <c r="CZV38" s="1485"/>
      <c r="CZW38" s="1445"/>
      <c r="CZX38" s="1483"/>
      <c r="CZY38" s="1483"/>
      <c r="CZZ38" s="1483"/>
      <c r="DAA38" s="1483"/>
      <c r="DAB38" s="1483"/>
      <c r="DAC38" s="1484"/>
      <c r="DAD38" s="1485"/>
      <c r="DAE38" s="1445"/>
      <c r="DAF38" s="1483"/>
      <c r="DAG38" s="1483"/>
      <c r="DAH38" s="1483"/>
      <c r="DAI38" s="1483"/>
      <c r="DAJ38" s="1483"/>
      <c r="DAK38" s="1484"/>
      <c r="DAL38" s="1485"/>
      <c r="DAM38" s="1445"/>
      <c r="DAN38" s="1483"/>
      <c r="DAO38" s="1483"/>
      <c r="DAP38" s="1483"/>
      <c r="DAQ38" s="1483"/>
      <c r="DAR38" s="1483"/>
      <c r="DAS38" s="1484"/>
      <c r="DAT38" s="1485"/>
      <c r="DAU38" s="1445"/>
      <c r="DAV38" s="1483"/>
      <c r="DAW38" s="1483"/>
      <c r="DAX38" s="1483"/>
      <c r="DAY38" s="1483"/>
      <c r="DAZ38" s="1483"/>
      <c r="DBA38" s="1484"/>
      <c r="DBB38" s="1485"/>
      <c r="DBC38" s="1445"/>
      <c r="DBD38" s="1483"/>
      <c r="DBE38" s="1483"/>
      <c r="DBF38" s="1483"/>
      <c r="DBG38" s="1483"/>
      <c r="DBH38" s="1483"/>
      <c r="DBI38" s="1484"/>
      <c r="DBJ38" s="1485"/>
      <c r="DBK38" s="1445"/>
      <c r="DBL38" s="1483"/>
      <c r="DBM38" s="1483"/>
      <c r="DBN38" s="1483"/>
      <c r="DBO38" s="1483"/>
      <c r="DBP38" s="1483"/>
      <c r="DBQ38" s="1484"/>
      <c r="DBR38" s="1485"/>
      <c r="DBS38" s="1445"/>
      <c r="DBT38" s="1483"/>
      <c r="DBU38" s="1483"/>
      <c r="DBV38" s="1483"/>
      <c r="DBW38" s="1483"/>
      <c r="DBX38" s="1483"/>
      <c r="DBY38" s="1484"/>
      <c r="DBZ38" s="1485"/>
      <c r="DCA38" s="1445"/>
      <c r="DCB38" s="1483"/>
      <c r="DCC38" s="1483"/>
      <c r="DCD38" s="1483"/>
      <c r="DCE38" s="1483"/>
      <c r="DCF38" s="1483"/>
      <c r="DCG38" s="1484"/>
      <c r="DCH38" s="1485"/>
      <c r="DCI38" s="1445"/>
      <c r="DCJ38" s="1483"/>
      <c r="DCK38" s="1483"/>
      <c r="DCL38" s="1483"/>
      <c r="DCM38" s="1483"/>
      <c r="DCN38" s="1483"/>
      <c r="DCO38" s="1484"/>
      <c r="DCP38" s="1485"/>
      <c r="DCQ38" s="1445"/>
      <c r="DCR38" s="1483"/>
      <c r="DCS38" s="1483"/>
      <c r="DCT38" s="1483"/>
      <c r="DCU38" s="1483"/>
      <c r="DCV38" s="1483"/>
      <c r="DCW38" s="1484"/>
      <c r="DCX38" s="1485"/>
      <c r="DCY38" s="1445"/>
      <c r="DCZ38" s="1483"/>
      <c r="DDA38" s="1483"/>
      <c r="DDB38" s="1483"/>
      <c r="DDC38" s="1483"/>
      <c r="DDD38" s="1483"/>
      <c r="DDE38" s="1484"/>
      <c r="DDF38" s="1485"/>
      <c r="DDG38" s="1445"/>
      <c r="DDH38" s="1483"/>
      <c r="DDI38" s="1483"/>
      <c r="DDJ38" s="1483"/>
      <c r="DDK38" s="1483"/>
      <c r="DDL38" s="1483"/>
      <c r="DDM38" s="1484"/>
      <c r="DDN38" s="1485"/>
      <c r="DDO38" s="1445"/>
      <c r="DDP38" s="1483"/>
      <c r="DDQ38" s="1483"/>
      <c r="DDR38" s="1483"/>
      <c r="DDS38" s="1483"/>
      <c r="DDT38" s="1483"/>
      <c r="DDU38" s="1484"/>
      <c r="DDV38" s="1485"/>
      <c r="DDW38" s="1445"/>
      <c r="DDX38" s="1483"/>
      <c r="DDY38" s="1483"/>
      <c r="DDZ38" s="1483"/>
      <c r="DEA38" s="1483"/>
      <c r="DEB38" s="1483"/>
      <c r="DEC38" s="1484"/>
      <c r="DED38" s="1485"/>
      <c r="DEE38" s="1445"/>
      <c r="DEF38" s="1483"/>
      <c r="DEG38" s="1483"/>
      <c r="DEH38" s="1483"/>
      <c r="DEI38" s="1483"/>
      <c r="DEJ38" s="1483"/>
      <c r="DEK38" s="1484"/>
      <c r="DEL38" s="1485"/>
      <c r="DEM38" s="1445"/>
      <c r="DEN38" s="1483"/>
      <c r="DEO38" s="1483"/>
      <c r="DEP38" s="1483"/>
      <c r="DEQ38" s="1483"/>
      <c r="DER38" s="1483"/>
      <c r="DES38" s="1484"/>
      <c r="DET38" s="1485"/>
      <c r="DEU38" s="1445"/>
      <c r="DEV38" s="1483"/>
      <c r="DEW38" s="1483"/>
      <c r="DEX38" s="1483"/>
      <c r="DEY38" s="1483"/>
      <c r="DEZ38" s="1483"/>
      <c r="DFA38" s="1484"/>
      <c r="DFB38" s="1485"/>
      <c r="DFC38" s="1445"/>
      <c r="DFD38" s="1483"/>
      <c r="DFE38" s="1483"/>
      <c r="DFF38" s="1483"/>
      <c r="DFG38" s="1483"/>
      <c r="DFH38" s="1483"/>
      <c r="DFI38" s="1484"/>
      <c r="DFJ38" s="1485"/>
      <c r="DFK38" s="1445"/>
      <c r="DFL38" s="1483"/>
      <c r="DFM38" s="1483"/>
      <c r="DFN38" s="1483"/>
      <c r="DFO38" s="1483"/>
      <c r="DFP38" s="1483"/>
      <c r="DFQ38" s="1484"/>
      <c r="DFR38" s="1485"/>
      <c r="DFS38" s="1445"/>
      <c r="DFT38" s="1483"/>
      <c r="DFU38" s="1483"/>
      <c r="DFV38" s="1483"/>
      <c r="DFW38" s="1483"/>
      <c r="DFX38" s="1483"/>
      <c r="DFY38" s="1484"/>
      <c r="DFZ38" s="1485"/>
      <c r="DGA38" s="1445"/>
      <c r="DGB38" s="1483"/>
      <c r="DGC38" s="1483"/>
      <c r="DGD38" s="1483"/>
      <c r="DGE38" s="1483"/>
      <c r="DGF38" s="1483"/>
      <c r="DGG38" s="1484"/>
      <c r="DGH38" s="1485"/>
      <c r="DGI38" s="1445"/>
      <c r="DGJ38" s="1483"/>
      <c r="DGK38" s="1483"/>
      <c r="DGL38" s="1483"/>
      <c r="DGM38" s="1483"/>
      <c r="DGN38" s="1483"/>
      <c r="DGO38" s="1484"/>
      <c r="DGP38" s="1485"/>
      <c r="DGQ38" s="1445"/>
      <c r="DGR38" s="1483"/>
      <c r="DGS38" s="1483"/>
      <c r="DGT38" s="1483"/>
      <c r="DGU38" s="1483"/>
      <c r="DGV38" s="1483"/>
      <c r="DGW38" s="1484"/>
      <c r="DGX38" s="1485"/>
      <c r="DGY38" s="1445"/>
      <c r="DGZ38" s="1483"/>
      <c r="DHA38" s="1483"/>
      <c r="DHB38" s="1483"/>
      <c r="DHC38" s="1483"/>
      <c r="DHD38" s="1483"/>
      <c r="DHE38" s="1484"/>
      <c r="DHF38" s="1485"/>
      <c r="DHG38" s="1445"/>
      <c r="DHH38" s="1483"/>
      <c r="DHI38" s="1483"/>
      <c r="DHJ38" s="1483"/>
      <c r="DHK38" s="1483"/>
      <c r="DHL38" s="1483"/>
      <c r="DHM38" s="1484"/>
      <c r="DHN38" s="1485"/>
      <c r="DHO38" s="1445"/>
      <c r="DHP38" s="1483"/>
      <c r="DHQ38" s="1483"/>
      <c r="DHR38" s="1483"/>
      <c r="DHS38" s="1483"/>
      <c r="DHT38" s="1483"/>
      <c r="DHU38" s="1484"/>
      <c r="DHV38" s="1485"/>
      <c r="DHW38" s="1445"/>
      <c r="DHX38" s="1483"/>
      <c r="DHY38" s="1483"/>
      <c r="DHZ38" s="1483"/>
      <c r="DIA38" s="1483"/>
      <c r="DIB38" s="1483"/>
      <c r="DIC38" s="1484"/>
      <c r="DID38" s="1485"/>
      <c r="DIE38" s="1445"/>
      <c r="DIF38" s="1483"/>
      <c r="DIG38" s="1483"/>
      <c r="DIH38" s="1483"/>
      <c r="DII38" s="1483"/>
      <c r="DIJ38" s="1483"/>
      <c r="DIK38" s="1484"/>
      <c r="DIL38" s="1485"/>
      <c r="DIM38" s="1445"/>
      <c r="DIN38" s="1483"/>
      <c r="DIO38" s="1483"/>
      <c r="DIP38" s="1483"/>
      <c r="DIQ38" s="1483"/>
      <c r="DIR38" s="1483"/>
      <c r="DIS38" s="1484"/>
      <c r="DIT38" s="1485"/>
      <c r="DIU38" s="1445"/>
      <c r="DIV38" s="1483"/>
      <c r="DIW38" s="1483"/>
      <c r="DIX38" s="1483"/>
      <c r="DIY38" s="1483"/>
      <c r="DIZ38" s="1483"/>
      <c r="DJA38" s="1484"/>
      <c r="DJB38" s="1485"/>
      <c r="DJC38" s="1445"/>
      <c r="DJD38" s="1483"/>
      <c r="DJE38" s="1483"/>
      <c r="DJF38" s="1483"/>
      <c r="DJG38" s="1483"/>
      <c r="DJH38" s="1483"/>
      <c r="DJI38" s="1484"/>
      <c r="DJJ38" s="1485"/>
      <c r="DJK38" s="1445"/>
      <c r="DJL38" s="1483"/>
      <c r="DJM38" s="1483"/>
      <c r="DJN38" s="1483"/>
      <c r="DJO38" s="1483"/>
      <c r="DJP38" s="1483"/>
      <c r="DJQ38" s="1484"/>
      <c r="DJR38" s="1485"/>
      <c r="DJS38" s="1445"/>
      <c r="DJT38" s="1483"/>
      <c r="DJU38" s="1483"/>
      <c r="DJV38" s="1483"/>
      <c r="DJW38" s="1483"/>
      <c r="DJX38" s="1483"/>
      <c r="DJY38" s="1484"/>
      <c r="DJZ38" s="1485"/>
      <c r="DKA38" s="1445"/>
      <c r="DKB38" s="1483"/>
      <c r="DKC38" s="1483"/>
      <c r="DKD38" s="1483"/>
      <c r="DKE38" s="1483"/>
      <c r="DKF38" s="1483"/>
      <c r="DKG38" s="1484"/>
      <c r="DKH38" s="1485"/>
      <c r="DKI38" s="1445"/>
      <c r="DKJ38" s="1483"/>
      <c r="DKK38" s="1483"/>
      <c r="DKL38" s="1483"/>
      <c r="DKM38" s="1483"/>
      <c r="DKN38" s="1483"/>
      <c r="DKO38" s="1484"/>
      <c r="DKP38" s="1485"/>
      <c r="DKQ38" s="1445"/>
      <c r="DKR38" s="1483"/>
      <c r="DKS38" s="1483"/>
      <c r="DKT38" s="1483"/>
      <c r="DKU38" s="1483"/>
      <c r="DKV38" s="1483"/>
      <c r="DKW38" s="1484"/>
      <c r="DKX38" s="1485"/>
      <c r="DKY38" s="1445"/>
      <c r="DKZ38" s="1483"/>
      <c r="DLA38" s="1483"/>
      <c r="DLB38" s="1483"/>
      <c r="DLC38" s="1483"/>
      <c r="DLD38" s="1483"/>
      <c r="DLE38" s="1484"/>
      <c r="DLF38" s="1485"/>
      <c r="DLG38" s="1445"/>
      <c r="DLH38" s="1483"/>
      <c r="DLI38" s="1483"/>
      <c r="DLJ38" s="1483"/>
      <c r="DLK38" s="1483"/>
      <c r="DLL38" s="1483"/>
      <c r="DLM38" s="1484"/>
      <c r="DLN38" s="1485"/>
      <c r="DLO38" s="1445"/>
      <c r="DLP38" s="1483"/>
      <c r="DLQ38" s="1483"/>
      <c r="DLR38" s="1483"/>
      <c r="DLS38" s="1483"/>
      <c r="DLT38" s="1483"/>
      <c r="DLU38" s="1484"/>
      <c r="DLV38" s="1485"/>
      <c r="DLW38" s="1445"/>
      <c r="DLX38" s="1483"/>
      <c r="DLY38" s="1483"/>
      <c r="DLZ38" s="1483"/>
      <c r="DMA38" s="1483"/>
      <c r="DMB38" s="1483"/>
      <c r="DMC38" s="1484"/>
      <c r="DMD38" s="1485"/>
      <c r="DME38" s="1445"/>
      <c r="DMF38" s="1483"/>
      <c r="DMG38" s="1483"/>
      <c r="DMH38" s="1483"/>
      <c r="DMI38" s="1483"/>
      <c r="DMJ38" s="1483"/>
      <c r="DMK38" s="1484"/>
      <c r="DML38" s="1485"/>
      <c r="DMM38" s="1445"/>
      <c r="DMN38" s="1483"/>
      <c r="DMO38" s="1483"/>
      <c r="DMP38" s="1483"/>
      <c r="DMQ38" s="1483"/>
      <c r="DMR38" s="1483"/>
      <c r="DMS38" s="1484"/>
      <c r="DMT38" s="1485"/>
      <c r="DMU38" s="1445"/>
      <c r="DMV38" s="1483"/>
      <c r="DMW38" s="1483"/>
      <c r="DMX38" s="1483"/>
      <c r="DMY38" s="1483"/>
      <c r="DMZ38" s="1483"/>
      <c r="DNA38" s="1484"/>
      <c r="DNB38" s="1485"/>
      <c r="DNC38" s="1445"/>
      <c r="DND38" s="1483"/>
      <c r="DNE38" s="1483"/>
      <c r="DNF38" s="1483"/>
      <c r="DNG38" s="1483"/>
      <c r="DNH38" s="1483"/>
      <c r="DNI38" s="1484"/>
      <c r="DNJ38" s="1485"/>
      <c r="DNK38" s="1445"/>
      <c r="DNL38" s="1483"/>
      <c r="DNM38" s="1483"/>
      <c r="DNN38" s="1483"/>
      <c r="DNO38" s="1483"/>
      <c r="DNP38" s="1483"/>
      <c r="DNQ38" s="1484"/>
      <c r="DNR38" s="1485"/>
      <c r="DNS38" s="1445"/>
      <c r="DNT38" s="1483"/>
      <c r="DNU38" s="1483"/>
      <c r="DNV38" s="1483"/>
      <c r="DNW38" s="1483"/>
      <c r="DNX38" s="1483"/>
      <c r="DNY38" s="1484"/>
      <c r="DNZ38" s="1485"/>
      <c r="DOA38" s="1445"/>
      <c r="DOB38" s="1483"/>
      <c r="DOC38" s="1483"/>
      <c r="DOD38" s="1483"/>
      <c r="DOE38" s="1483"/>
      <c r="DOF38" s="1483"/>
      <c r="DOG38" s="1484"/>
      <c r="DOH38" s="1485"/>
      <c r="DOI38" s="1445"/>
      <c r="DOJ38" s="1483"/>
      <c r="DOK38" s="1483"/>
      <c r="DOL38" s="1483"/>
      <c r="DOM38" s="1483"/>
      <c r="DON38" s="1483"/>
      <c r="DOO38" s="1484"/>
      <c r="DOP38" s="1485"/>
      <c r="DOQ38" s="1445"/>
      <c r="DOR38" s="1483"/>
      <c r="DOS38" s="1483"/>
      <c r="DOT38" s="1483"/>
      <c r="DOU38" s="1483"/>
      <c r="DOV38" s="1483"/>
      <c r="DOW38" s="1484"/>
      <c r="DOX38" s="1485"/>
      <c r="DOY38" s="1445"/>
      <c r="DOZ38" s="1483"/>
      <c r="DPA38" s="1483"/>
      <c r="DPB38" s="1483"/>
      <c r="DPC38" s="1483"/>
      <c r="DPD38" s="1483"/>
      <c r="DPE38" s="1484"/>
      <c r="DPF38" s="1485"/>
      <c r="DPG38" s="1445"/>
      <c r="DPH38" s="1483"/>
      <c r="DPI38" s="1483"/>
      <c r="DPJ38" s="1483"/>
      <c r="DPK38" s="1483"/>
      <c r="DPL38" s="1483"/>
      <c r="DPM38" s="1484"/>
      <c r="DPN38" s="1485"/>
      <c r="DPO38" s="1445"/>
      <c r="DPP38" s="1483"/>
      <c r="DPQ38" s="1483"/>
      <c r="DPR38" s="1483"/>
      <c r="DPS38" s="1483"/>
      <c r="DPT38" s="1483"/>
      <c r="DPU38" s="1484"/>
      <c r="DPV38" s="1485"/>
      <c r="DPW38" s="1445"/>
      <c r="DPX38" s="1483"/>
      <c r="DPY38" s="1483"/>
      <c r="DPZ38" s="1483"/>
      <c r="DQA38" s="1483"/>
      <c r="DQB38" s="1483"/>
      <c r="DQC38" s="1484"/>
      <c r="DQD38" s="1485"/>
      <c r="DQE38" s="1445"/>
      <c r="DQF38" s="1483"/>
      <c r="DQG38" s="1483"/>
      <c r="DQH38" s="1483"/>
      <c r="DQI38" s="1483"/>
      <c r="DQJ38" s="1483"/>
      <c r="DQK38" s="1484"/>
      <c r="DQL38" s="1485"/>
      <c r="DQM38" s="1445"/>
      <c r="DQN38" s="1483"/>
      <c r="DQO38" s="1483"/>
      <c r="DQP38" s="1483"/>
      <c r="DQQ38" s="1483"/>
      <c r="DQR38" s="1483"/>
      <c r="DQS38" s="1484"/>
      <c r="DQT38" s="1485"/>
      <c r="DQU38" s="1445"/>
      <c r="DQV38" s="1483"/>
      <c r="DQW38" s="1483"/>
      <c r="DQX38" s="1483"/>
      <c r="DQY38" s="1483"/>
      <c r="DQZ38" s="1483"/>
      <c r="DRA38" s="1484"/>
      <c r="DRB38" s="1485"/>
      <c r="DRC38" s="1445"/>
      <c r="DRD38" s="1483"/>
      <c r="DRE38" s="1483"/>
      <c r="DRF38" s="1483"/>
      <c r="DRG38" s="1483"/>
      <c r="DRH38" s="1483"/>
      <c r="DRI38" s="1484"/>
      <c r="DRJ38" s="1485"/>
      <c r="DRK38" s="1445"/>
      <c r="DRL38" s="1483"/>
      <c r="DRM38" s="1483"/>
      <c r="DRN38" s="1483"/>
      <c r="DRO38" s="1483"/>
      <c r="DRP38" s="1483"/>
      <c r="DRQ38" s="1484"/>
      <c r="DRR38" s="1485"/>
      <c r="DRS38" s="1445"/>
      <c r="DRT38" s="1483"/>
      <c r="DRU38" s="1483"/>
      <c r="DRV38" s="1483"/>
      <c r="DRW38" s="1483"/>
      <c r="DRX38" s="1483"/>
      <c r="DRY38" s="1484"/>
      <c r="DRZ38" s="1485"/>
      <c r="DSA38" s="1445"/>
      <c r="DSB38" s="1483"/>
      <c r="DSC38" s="1483"/>
      <c r="DSD38" s="1483"/>
      <c r="DSE38" s="1483"/>
      <c r="DSF38" s="1483"/>
      <c r="DSG38" s="1484"/>
      <c r="DSH38" s="1485"/>
      <c r="DSI38" s="1445"/>
      <c r="DSJ38" s="1483"/>
      <c r="DSK38" s="1483"/>
      <c r="DSL38" s="1483"/>
      <c r="DSM38" s="1483"/>
      <c r="DSN38" s="1483"/>
      <c r="DSO38" s="1484"/>
      <c r="DSP38" s="1485"/>
      <c r="DSQ38" s="1445"/>
      <c r="DSR38" s="1483"/>
      <c r="DSS38" s="1483"/>
      <c r="DST38" s="1483"/>
      <c r="DSU38" s="1483"/>
      <c r="DSV38" s="1483"/>
      <c r="DSW38" s="1484"/>
      <c r="DSX38" s="1485"/>
      <c r="DSY38" s="1445"/>
      <c r="DSZ38" s="1483"/>
      <c r="DTA38" s="1483"/>
      <c r="DTB38" s="1483"/>
      <c r="DTC38" s="1483"/>
      <c r="DTD38" s="1483"/>
      <c r="DTE38" s="1484"/>
      <c r="DTF38" s="1485"/>
      <c r="DTG38" s="1445"/>
      <c r="DTH38" s="1483"/>
      <c r="DTI38" s="1483"/>
      <c r="DTJ38" s="1483"/>
      <c r="DTK38" s="1483"/>
      <c r="DTL38" s="1483"/>
      <c r="DTM38" s="1484"/>
      <c r="DTN38" s="1485"/>
      <c r="DTO38" s="1445"/>
      <c r="DTP38" s="1483"/>
      <c r="DTQ38" s="1483"/>
      <c r="DTR38" s="1483"/>
      <c r="DTS38" s="1483"/>
      <c r="DTT38" s="1483"/>
      <c r="DTU38" s="1484"/>
      <c r="DTV38" s="1485"/>
      <c r="DTW38" s="1445"/>
      <c r="DTX38" s="1483"/>
      <c r="DTY38" s="1483"/>
      <c r="DTZ38" s="1483"/>
      <c r="DUA38" s="1483"/>
      <c r="DUB38" s="1483"/>
      <c r="DUC38" s="1484"/>
      <c r="DUD38" s="1485"/>
      <c r="DUE38" s="1445"/>
      <c r="DUF38" s="1483"/>
      <c r="DUG38" s="1483"/>
      <c r="DUH38" s="1483"/>
      <c r="DUI38" s="1483"/>
      <c r="DUJ38" s="1483"/>
      <c r="DUK38" s="1484"/>
      <c r="DUL38" s="1485"/>
      <c r="DUM38" s="1445"/>
      <c r="DUN38" s="1483"/>
      <c r="DUO38" s="1483"/>
      <c r="DUP38" s="1483"/>
      <c r="DUQ38" s="1483"/>
      <c r="DUR38" s="1483"/>
      <c r="DUS38" s="1484"/>
      <c r="DUT38" s="1485"/>
      <c r="DUU38" s="1445"/>
      <c r="DUV38" s="1483"/>
      <c r="DUW38" s="1483"/>
      <c r="DUX38" s="1483"/>
      <c r="DUY38" s="1483"/>
      <c r="DUZ38" s="1483"/>
      <c r="DVA38" s="1484"/>
      <c r="DVB38" s="1485"/>
      <c r="DVC38" s="1445"/>
      <c r="DVD38" s="1483"/>
      <c r="DVE38" s="1483"/>
      <c r="DVF38" s="1483"/>
      <c r="DVG38" s="1483"/>
      <c r="DVH38" s="1483"/>
      <c r="DVI38" s="1484"/>
      <c r="DVJ38" s="1485"/>
      <c r="DVK38" s="1445"/>
      <c r="DVL38" s="1483"/>
      <c r="DVM38" s="1483"/>
      <c r="DVN38" s="1483"/>
      <c r="DVO38" s="1483"/>
      <c r="DVP38" s="1483"/>
      <c r="DVQ38" s="1484"/>
      <c r="DVR38" s="1485"/>
      <c r="DVS38" s="1445"/>
      <c r="DVT38" s="1483"/>
      <c r="DVU38" s="1483"/>
      <c r="DVV38" s="1483"/>
      <c r="DVW38" s="1483"/>
      <c r="DVX38" s="1483"/>
      <c r="DVY38" s="1484"/>
      <c r="DVZ38" s="1485"/>
      <c r="DWA38" s="1445"/>
      <c r="DWB38" s="1483"/>
      <c r="DWC38" s="1483"/>
      <c r="DWD38" s="1483"/>
      <c r="DWE38" s="1483"/>
      <c r="DWF38" s="1483"/>
      <c r="DWG38" s="1484"/>
      <c r="DWH38" s="1485"/>
      <c r="DWI38" s="1445"/>
      <c r="DWJ38" s="1483"/>
      <c r="DWK38" s="1483"/>
      <c r="DWL38" s="1483"/>
      <c r="DWM38" s="1483"/>
      <c r="DWN38" s="1483"/>
      <c r="DWO38" s="1484"/>
      <c r="DWP38" s="1485"/>
      <c r="DWQ38" s="1445"/>
      <c r="DWR38" s="1483"/>
      <c r="DWS38" s="1483"/>
      <c r="DWT38" s="1483"/>
      <c r="DWU38" s="1483"/>
      <c r="DWV38" s="1483"/>
      <c r="DWW38" s="1484"/>
      <c r="DWX38" s="1485"/>
      <c r="DWY38" s="1445"/>
      <c r="DWZ38" s="1483"/>
      <c r="DXA38" s="1483"/>
      <c r="DXB38" s="1483"/>
      <c r="DXC38" s="1483"/>
      <c r="DXD38" s="1483"/>
      <c r="DXE38" s="1484"/>
      <c r="DXF38" s="1485"/>
      <c r="DXG38" s="1445"/>
      <c r="DXH38" s="1483"/>
      <c r="DXI38" s="1483"/>
      <c r="DXJ38" s="1483"/>
      <c r="DXK38" s="1483"/>
      <c r="DXL38" s="1483"/>
      <c r="DXM38" s="1484"/>
      <c r="DXN38" s="1485"/>
      <c r="DXO38" s="1445"/>
      <c r="DXP38" s="1483"/>
      <c r="DXQ38" s="1483"/>
      <c r="DXR38" s="1483"/>
      <c r="DXS38" s="1483"/>
      <c r="DXT38" s="1483"/>
      <c r="DXU38" s="1484"/>
      <c r="DXV38" s="1485"/>
      <c r="DXW38" s="1445"/>
      <c r="DXX38" s="1483"/>
      <c r="DXY38" s="1483"/>
      <c r="DXZ38" s="1483"/>
      <c r="DYA38" s="1483"/>
      <c r="DYB38" s="1483"/>
      <c r="DYC38" s="1484"/>
      <c r="DYD38" s="1485"/>
      <c r="DYE38" s="1445"/>
      <c r="DYF38" s="1483"/>
      <c r="DYG38" s="1483"/>
      <c r="DYH38" s="1483"/>
      <c r="DYI38" s="1483"/>
      <c r="DYJ38" s="1483"/>
      <c r="DYK38" s="1484"/>
      <c r="DYL38" s="1485"/>
      <c r="DYM38" s="1445"/>
      <c r="DYN38" s="1483"/>
      <c r="DYO38" s="1483"/>
      <c r="DYP38" s="1483"/>
      <c r="DYQ38" s="1483"/>
      <c r="DYR38" s="1483"/>
      <c r="DYS38" s="1484"/>
      <c r="DYT38" s="1485"/>
      <c r="DYU38" s="1445"/>
      <c r="DYV38" s="1483"/>
      <c r="DYW38" s="1483"/>
      <c r="DYX38" s="1483"/>
      <c r="DYY38" s="1483"/>
      <c r="DYZ38" s="1483"/>
      <c r="DZA38" s="1484"/>
      <c r="DZB38" s="1485"/>
      <c r="DZC38" s="1445"/>
      <c r="DZD38" s="1483"/>
      <c r="DZE38" s="1483"/>
      <c r="DZF38" s="1483"/>
      <c r="DZG38" s="1483"/>
      <c r="DZH38" s="1483"/>
      <c r="DZI38" s="1484"/>
      <c r="DZJ38" s="1485"/>
      <c r="DZK38" s="1445"/>
      <c r="DZL38" s="1483"/>
      <c r="DZM38" s="1483"/>
      <c r="DZN38" s="1483"/>
      <c r="DZO38" s="1483"/>
      <c r="DZP38" s="1483"/>
      <c r="DZQ38" s="1484"/>
      <c r="DZR38" s="1485"/>
      <c r="DZS38" s="1445"/>
      <c r="DZT38" s="1483"/>
      <c r="DZU38" s="1483"/>
      <c r="DZV38" s="1483"/>
      <c r="DZW38" s="1483"/>
      <c r="DZX38" s="1483"/>
      <c r="DZY38" s="1484"/>
      <c r="DZZ38" s="1485"/>
      <c r="EAA38" s="1445"/>
      <c r="EAB38" s="1483"/>
      <c r="EAC38" s="1483"/>
      <c r="EAD38" s="1483"/>
      <c r="EAE38" s="1483"/>
      <c r="EAF38" s="1483"/>
      <c r="EAG38" s="1484"/>
      <c r="EAH38" s="1485"/>
      <c r="EAI38" s="1445"/>
      <c r="EAJ38" s="1483"/>
      <c r="EAK38" s="1483"/>
      <c r="EAL38" s="1483"/>
      <c r="EAM38" s="1483"/>
      <c r="EAN38" s="1483"/>
      <c r="EAO38" s="1484"/>
      <c r="EAP38" s="1485"/>
      <c r="EAQ38" s="1445"/>
      <c r="EAR38" s="1483"/>
      <c r="EAS38" s="1483"/>
      <c r="EAT38" s="1483"/>
      <c r="EAU38" s="1483"/>
      <c r="EAV38" s="1483"/>
      <c r="EAW38" s="1484"/>
      <c r="EAX38" s="1485"/>
      <c r="EAY38" s="1445"/>
      <c r="EAZ38" s="1483"/>
      <c r="EBA38" s="1483"/>
      <c r="EBB38" s="1483"/>
      <c r="EBC38" s="1483"/>
      <c r="EBD38" s="1483"/>
      <c r="EBE38" s="1484"/>
      <c r="EBF38" s="1485"/>
      <c r="EBG38" s="1445"/>
      <c r="EBH38" s="1483"/>
      <c r="EBI38" s="1483"/>
      <c r="EBJ38" s="1483"/>
      <c r="EBK38" s="1483"/>
      <c r="EBL38" s="1483"/>
      <c r="EBM38" s="1484"/>
      <c r="EBN38" s="1485"/>
      <c r="EBO38" s="1445"/>
      <c r="EBP38" s="1483"/>
      <c r="EBQ38" s="1483"/>
      <c r="EBR38" s="1483"/>
      <c r="EBS38" s="1483"/>
      <c r="EBT38" s="1483"/>
      <c r="EBU38" s="1484"/>
      <c r="EBV38" s="1485"/>
      <c r="EBW38" s="1445"/>
      <c r="EBX38" s="1483"/>
      <c r="EBY38" s="1483"/>
      <c r="EBZ38" s="1483"/>
      <c r="ECA38" s="1483"/>
      <c r="ECB38" s="1483"/>
      <c r="ECC38" s="1484"/>
      <c r="ECD38" s="1485"/>
      <c r="ECE38" s="1445"/>
      <c r="ECF38" s="1483"/>
      <c r="ECG38" s="1483"/>
      <c r="ECH38" s="1483"/>
      <c r="ECI38" s="1483"/>
      <c r="ECJ38" s="1483"/>
      <c r="ECK38" s="1484"/>
      <c r="ECL38" s="1485"/>
      <c r="ECM38" s="1445"/>
      <c r="ECN38" s="1483"/>
      <c r="ECO38" s="1483"/>
      <c r="ECP38" s="1483"/>
      <c r="ECQ38" s="1483"/>
      <c r="ECR38" s="1483"/>
      <c r="ECS38" s="1484"/>
      <c r="ECT38" s="1485"/>
      <c r="ECU38" s="1445"/>
      <c r="ECV38" s="1483"/>
      <c r="ECW38" s="1483"/>
      <c r="ECX38" s="1483"/>
      <c r="ECY38" s="1483"/>
      <c r="ECZ38" s="1483"/>
      <c r="EDA38" s="1484"/>
      <c r="EDB38" s="1485"/>
      <c r="EDC38" s="1445"/>
      <c r="EDD38" s="1483"/>
      <c r="EDE38" s="1483"/>
      <c r="EDF38" s="1483"/>
      <c r="EDG38" s="1483"/>
      <c r="EDH38" s="1483"/>
      <c r="EDI38" s="1484"/>
      <c r="EDJ38" s="1485"/>
      <c r="EDK38" s="1445"/>
      <c r="EDL38" s="1483"/>
      <c r="EDM38" s="1483"/>
      <c r="EDN38" s="1483"/>
      <c r="EDO38" s="1483"/>
      <c r="EDP38" s="1483"/>
      <c r="EDQ38" s="1484"/>
      <c r="EDR38" s="1485"/>
      <c r="EDS38" s="1445"/>
      <c r="EDT38" s="1483"/>
      <c r="EDU38" s="1483"/>
      <c r="EDV38" s="1483"/>
      <c r="EDW38" s="1483"/>
      <c r="EDX38" s="1483"/>
      <c r="EDY38" s="1484"/>
      <c r="EDZ38" s="1485"/>
      <c r="EEA38" s="1445"/>
      <c r="EEB38" s="1483"/>
      <c r="EEC38" s="1483"/>
      <c r="EED38" s="1483"/>
      <c r="EEE38" s="1483"/>
      <c r="EEF38" s="1483"/>
      <c r="EEG38" s="1484"/>
      <c r="EEH38" s="1485"/>
      <c r="EEI38" s="1445"/>
      <c r="EEJ38" s="1483"/>
      <c r="EEK38" s="1483"/>
      <c r="EEL38" s="1483"/>
      <c r="EEM38" s="1483"/>
      <c r="EEN38" s="1483"/>
      <c r="EEO38" s="1484"/>
      <c r="EEP38" s="1485"/>
      <c r="EEQ38" s="1445"/>
      <c r="EER38" s="1483"/>
      <c r="EES38" s="1483"/>
      <c r="EET38" s="1483"/>
      <c r="EEU38" s="1483"/>
      <c r="EEV38" s="1483"/>
      <c r="EEW38" s="1484"/>
      <c r="EEX38" s="1485"/>
      <c r="EEY38" s="1445"/>
      <c r="EEZ38" s="1483"/>
      <c r="EFA38" s="1483"/>
      <c r="EFB38" s="1483"/>
      <c r="EFC38" s="1483"/>
      <c r="EFD38" s="1483"/>
      <c r="EFE38" s="1484"/>
      <c r="EFF38" s="1485"/>
      <c r="EFG38" s="1445"/>
      <c r="EFH38" s="1483"/>
      <c r="EFI38" s="1483"/>
      <c r="EFJ38" s="1483"/>
      <c r="EFK38" s="1483"/>
      <c r="EFL38" s="1483"/>
      <c r="EFM38" s="1484"/>
      <c r="EFN38" s="1485"/>
      <c r="EFO38" s="1445"/>
      <c r="EFP38" s="1483"/>
      <c r="EFQ38" s="1483"/>
      <c r="EFR38" s="1483"/>
      <c r="EFS38" s="1483"/>
      <c r="EFT38" s="1483"/>
      <c r="EFU38" s="1484"/>
      <c r="EFV38" s="1485"/>
      <c r="EFW38" s="1445"/>
      <c r="EFX38" s="1483"/>
      <c r="EFY38" s="1483"/>
      <c r="EFZ38" s="1483"/>
      <c r="EGA38" s="1483"/>
      <c r="EGB38" s="1483"/>
      <c r="EGC38" s="1484"/>
      <c r="EGD38" s="1485"/>
      <c r="EGE38" s="1445"/>
      <c r="EGF38" s="1483"/>
      <c r="EGG38" s="1483"/>
      <c r="EGH38" s="1483"/>
      <c r="EGI38" s="1483"/>
      <c r="EGJ38" s="1483"/>
      <c r="EGK38" s="1484"/>
      <c r="EGL38" s="1485"/>
      <c r="EGM38" s="1445"/>
      <c r="EGN38" s="1483"/>
      <c r="EGO38" s="1483"/>
      <c r="EGP38" s="1483"/>
      <c r="EGQ38" s="1483"/>
      <c r="EGR38" s="1483"/>
      <c r="EGS38" s="1484"/>
      <c r="EGT38" s="1485"/>
      <c r="EGU38" s="1445"/>
      <c r="EGV38" s="1483"/>
      <c r="EGW38" s="1483"/>
      <c r="EGX38" s="1483"/>
      <c r="EGY38" s="1483"/>
      <c r="EGZ38" s="1483"/>
      <c r="EHA38" s="1484"/>
      <c r="EHB38" s="1485"/>
      <c r="EHC38" s="1445"/>
      <c r="EHD38" s="1483"/>
      <c r="EHE38" s="1483"/>
      <c r="EHF38" s="1483"/>
      <c r="EHG38" s="1483"/>
      <c r="EHH38" s="1483"/>
      <c r="EHI38" s="1484"/>
      <c r="EHJ38" s="1485"/>
      <c r="EHK38" s="1445"/>
      <c r="EHL38" s="1483"/>
      <c r="EHM38" s="1483"/>
      <c r="EHN38" s="1483"/>
      <c r="EHO38" s="1483"/>
      <c r="EHP38" s="1483"/>
      <c r="EHQ38" s="1484"/>
      <c r="EHR38" s="1485"/>
      <c r="EHS38" s="1445"/>
      <c r="EHT38" s="1483"/>
      <c r="EHU38" s="1483"/>
      <c r="EHV38" s="1483"/>
      <c r="EHW38" s="1483"/>
      <c r="EHX38" s="1483"/>
      <c r="EHY38" s="1484"/>
      <c r="EHZ38" s="1485"/>
      <c r="EIA38" s="1445"/>
      <c r="EIB38" s="1483"/>
      <c r="EIC38" s="1483"/>
      <c r="EID38" s="1483"/>
      <c r="EIE38" s="1483"/>
      <c r="EIF38" s="1483"/>
      <c r="EIG38" s="1484"/>
      <c r="EIH38" s="1485"/>
      <c r="EII38" s="1445"/>
      <c r="EIJ38" s="1483"/>
      <c r="EIK38" s="1483"/>
      <c r="EIL38" s="1483"/>
      <c r="EIM38" s="1483"/>
      <c r="EIN38" s="1483"/>
      <c r="EIO38" s="1484"/>
      <c r="EIP38" s="1485"/>
      <c r="EIQ38" s="1445"/>
      <c r="EIR38" s="1483"/>
      <c r="EIS38" s="1483"/>
      <c r="EIT38" s="1483"/>
      <c r="EIU38" s="1483"/>
      <c r="EIV38" s="1483"/>
      <c r="EIW38" s="1484"/>
      <c r="EIX38" s="1485"/>
      <c r="EIY38" s="1445"/>
      <c r="EIZ38" s="1483"/>
      <c r="EJA38" s="1483"/>
      <c r="EJB38" s="1483"/>
      <c r="EJC38" s="1483"/>
      <c r="EJD38" s="1483"/>
      <c r="EJE38" s="1484"/>
      <c r="EJF38" s="1485"/>
      <c r="EJG38" s="1445"/>
      <c r="EJH38" s="1483"/>
      <c r="EJI38" s="1483"/>
      <c r="EJJ38" s="1483"/>
      <c r="EJK38" s="1483"/>
      <c r="EJL38" s="1483"/>
      <c r="EJM38" s="1484"/>
      <c r="EJN38" s="1485"/>
      <c r="EJO38" s="1445"/>
      <c r="EJP38" s="1483"/>
      <c r="EJQ38" s="1483"/>
      <c r="EJR38" s="1483"/>
      <c r="EJS38" s="1483"/>
      <c r="EJT38" s="1483"/>
      <c r="EJU38" s="1484"/>
      <c r="EJV38" s="1485"/>
      <c r="EJW38" s="1445"/>
      <c r="EJX38" s="1483"/>
      <c r="EJY38" s="1483"/>
      <c r="EJZ38" s="1483"/>
      <c r="EKA38" s="1483"/>
      <c r="EKB38" s="1483"/>
      <c r="EKC38" s="1484"/>
      <c r="EKD38" s="1485"/>
      <c r="EKE38" s="1445"/>
      <c r="EKF38" s="1483"/>
      <c r="EKG38" s="1483"/>
      <c r="EKH38" s="1483"/>
      <c r="EKI38" s="1483"/>
      <c r="EKJ38" s="1483"/>
      <c r="EKK38" s="1484"/>
      <c r="EKL38" s="1485"/>
      <c r="EKM38" s="1445"/>
      <c r="EKN38" s="1483"/>
      <c r="EKO38" s="1483"/>
      <c r="EKP38" s="1483"/>
      <c r="EKQ38" s="1483"/>
      <c r="EKR38" s="1483"/>
      <c r="EKS38" s="1484"/>
      <c r="EKT38" s="1485"/>
      <c r="EKU38" s="1445"/>
      <c r="EKV38" s="1483"/>
      <c r="EKW38" s="1483"/>
      <c r="EKX38" s="1483"/>
      <c r="EKY38" s="1483"/>
      <c r="EKZ38" s="1483"/>
      <c r="ELA38" s="1484"/>
      <c r="ELB38" s="1485"/>
      <c r="ELC38" s="1445"/>
      <c r="ELD38" s="1483"/>
      <c r="ELE38" s="1483"/>
      <c r="ELF38" s="1483"/>
      <c r="ELG38" s="1483"/>
      <c r="ELH38" s="1483"/>
      <c r="ELI38" s="1484"/>
      <c r="ELJ38" s="1485"/>
      <c r="ELK38" s="1445"/>
      <c r="ELL38" s="1483"/>
      <c r="ELM38" s="1483"/>
      <c r="ELN38" s="1483"/>
      <c r="ELO38" s="1483"/>
      <c r="ELP38" s="1483"/>
      <c r="ELQ38" s="1484"/>
      <c r="ELR38" s="1485"/>
      <c r="ELS38" s="1445"/>
      <c r="ELT38" s="1483"/>
      <c r="ELU38" s="1483"/>
      <c r="ELV38" s="1483"/>
      <c r="ELW38" s="1483"/>
      <c r="ELX38" s="1483"/>
      <c r="ELY38" s="1484"/>
      <c r="ELZ38" s="1485"/>
      <c r="EMA38" s="1445"/>
      <c r="EMB38" s="1483"/>
      <c r="EMC38" s="1483"/>
      <c r="EMD38" s="1483"/>
      <c r="EME38" s="1483"/>
      <c r="EMF38" s="1483"/>
      <c r="EMG38" s="1484"/>
      <c r="EMH38" s="1485"/>
      <c r="EMI38" s="1445"/>
      <c r="EMJ38" s="1483"/>
      <c r="EMK38" s="1483"/>
      <c r="EML38" s="1483"/>
      <c r="EMM38" s="1483"/>
      <c r="EMN38" s="1483"/>
      <c r="EMO38" s="1484"/>
      <c r="EMP38" s="1485"/>
      <c r="EMQ38" s="1445"/>
      <c r="EMR38" s="1483"/>
      <c r="EMS38" s="1483"/>
      <c r="EMT38" s="1483"/>
      <c r="EMU38" s="1483"/>
      <c r="EMV38" s="1483"/>
      <c r="EMW38" s="1484"/>
      <c r="EMX38" s="1485"/>
      <c r="EMY38" s="1445"/>
      <c r="EMZ38" s="1483"/>
      <c r="ENA38" s="1483"/>
      <c r="ENB38" s="1483"/>
      <c r="ENC38" s="1483"/>
      <c r="END38" s="1483"/>
      <c r="ENE38" s="1484"/>
      <c r="ENF38" s="1485"/>
      <c r="ENG38" s="1445"/>
      <c r="ENH38" s="1483"/>
      <c r="ENI38" s="1483"/>
      <c r="ENJ38" s="1483"/>
      <c r="ENK38" s="1483"/>
      <c r="ENL38" s="1483"/>
      <c r="ENM38" s="1484"/>
      <c r="ENN38" s="1485"/>
      <c r="ENO38" s="1445"/>
      <c r="ENP38" s="1483"/>
      <c r="ENQ38" s="1483"/>
      <c r="ENR38" s="1483"/>
      <c r="ENS38" s="1483"/>
      <c r="ENT38" s="1483"/>
      <c r="ENU38" s="1484"/>
      <c r="ENV38" s="1485"/>
      <c r="ENW38" s="1445"/>
      <c r="ENX38" s="1483"/>
      <c r="ENY38" s="1483"/>
      <c r="ENZ38" s="1483"/>
      <c r="EOA38" s="1483"/>
      <c r="EOB38" s="1483"/>
      <c r="EOC38" s="1484"/>
      <c r="EOD38" s="1485"/>
      <c r="EOE38" s="1445"/>
      <c r="EOF38" s="1483"/>
      <c r="EOG38" s="1483"/>
      <c r="EOH38" s="1483"/>
      <c r="EOI38" s="1483"/>
      <c r="EOJ38" s="1483"/>
      <c r="EOK38" s="1484"/>
      <c r="EOL38" s="1485"/>
      <c r="EOM38" s="1445"/>
      <c r="EON38" s="1483"/>
      <c r="EOO38" s="1483"/>
      <c r="EOP38" s="1483"/>
      <c r="EOQ38" s="1483"/>
      <c r="EOR38" s="1483"/>
      <c r="EOS38" s="1484"/>
      <c r="EOT38" s="1485"/>
      <c r="EOU38" s="1445"/>
      <c r="EOV38" s="1483"/>
      <c r="EOW38" s="1483"/>
      <c r="EOX38" s="1483"/>
      <c r="EOY38" s="1483"/>
      <c r="EOZ38" s="1483"/>
      <c r="EPA38" s="1484"/>
      <c r="EPB38" s="1485"/>
      <c r="EPC38" s="1445"/>
      <c r="EPD38" s="1483"/>
      <c r="EPE38" s="1483"/>
      <c r="EPF38" s="1483"/>
      <c r="EPG38" s="1483"/>
      <c r="EPH38" s="1483"/>
      <c r="EPI38" s="1484"/>
      <c r="EPJ38" s="1485"/>
      <c r="EPK38" s="1445"/>
      <c r="EPL38" s="1483"/>
      <c r="EPM38" s="1483"/>
      <c r="EPN38" s="1483"/>
      <c r="EPO38" s="1483"/>
      <c r="EPP38" s="1483"/>
      <c r="EPQ38" s="1484"/>
      <c r="EPR38" s="1485"/>
      <c r="EPS38" s="1445"/>
      <c r="EPT38" s="1483"/>
      <c r="EPU38" s="1483"/>
      <c r="EPV38" s="1483"/>
      <c r="EPW38" s="1483"/>
      <c r="EPX38" s="1483"/>
      <c r="EPY38" s="1484"/>
      <c r="EPZ38" s="1485"/>
      <c r="EQA38" s="1445"/>
      <c r="EQB38" s="1483"/>
      <c r="EQC38" s="1483"/>
      <c r="EQD38" s="1483"/>
      <c r="EQE38" s="1483"/>
      <c r="EQF38" s="1483"/>
      <c r="EQG38" s="1484"/>
      <c r="EQH38" s="1485"/>
      <c r="EQI38" s="1445"/>
      <c r="EQJ38" s="1483"/>
      <c r="EQK38" s="1483"/>
      <c r="EQL38" s="1483"/>
      <c r="EQM38" s="1483"/>
      <c r="EQN38" s="1483"/>
      <c r="EQO38" s="1484"/>
      <c r="EQP38" s="1485"/>
      <c r="EQQ38" s="1445"/>
      <c r="EQR38" s="1483"/>
      <c r="EQS38" s="1483"/>
      <c r="EQT38" s="1483"/>
      <c r="EQU38" s="1483"/>
      <c r="EQV38" s="1483"/>
      <c r="EQW38" s="1484"/>
      <c r="EQX38" s="1485"/>
      <c r="EQY38" s="1445"/>
      <c r="EQZ38" s="1483"/>
      <c r="ERA38" s="1483"/>
      <c r="ERB38" s="1483"/>
      <c r="ERC38" s="1483"/>
      <c r="ERD38" s="1483"/>
      <c r="ERE38" s="1484"/>
      <c r="ERF38" s="1485"/>
      <c r="ERG38" s="1445"/>
      <c r="ERH38" s="1483"/>
      <c r="ERI38" s="1483"/>
      <c r="ERJ38" s="1483"/>
      <c r="ERK38" s="1483"/>
      <c r="ERL38" s="1483"/>
      <c r="ERM38" s="1484"/>
      <c r="ERN38" s="1485"/>
      <c r="ERO38" s="1445"/>
      <c r="ERP38" s="1483"/>
      <c r="ERQ38" s="1483"/>
      <c r="ERR38" s="1483"/>
      <c r="ERS38" s="1483"/>
      <c r="ERT38" s="1483"/>
      <c r="ERU38" s="1484"/>
      <c r="ERV38" s="1485"/>
      <c r="ERW38" s="1445"/>
      <c r="ERX38" s="1483"/>
      <c r="ERY38" s="1483"/>
      <c r="ERZ38" s="1483"/>
      <c r="ESA38" s="1483"/>
      <c r="ESB38" s="1483"/>
      <c r="ESC38" s="1484"/>
      <c r="ESD38" s="1485"/>
      <c r="ESE38" s="1445"/>
      <c r="ESF38" s="1483"/>
      <c r="ESG38" s="1483"/>
      <c r="ESH38" s="1483"/>
      <c r="ESI38" s="1483"/>
      <c r="ESJ38" s="1483"/>
      <c r="ESK38" s="1484"/>
      <c r="ESL38" s="1485"/>
      <c r="ESM38" s="1445"/>
      <c r="ESN38" s="1483"/>
      <c r="ESO38" s="1483"/>
      <c r="ESP38" s="1483"/>
      <c r="ESQ38" s="1483"/>
      <c r="ESR38" s="1483"/>
      <c r="ESS38" s="1484"/>
      <c r="EST38" s="1485"/>
      <c r="ESU38" s="1445"/>
      <c r="ESV38" s="1483"/>
      <c r="ESW38" s="1483"/>
      <c r="ESX38" s="1483"/>
      <c r="ESY38" s="1483"/>
      <c r="ESZ38" s="1483"/>
      <c r="ETA38" s="1484"/>
      <c r="ETB38" s="1485"/>
      <c r="ETC38" s="1445"/>
      <c r="ETD38" s="1483"/>
      <c r="ETE38" s="1483"/>
      <c r="ETF38" s="1483"/>
      <c r="ETG38" s="1483"/>
      <c r="ETH38" s="1483"/>
      <c r="ETI38" s="1484"/>
      <c r="ETJ38" s="1485"/>
      <c r="ETK38" s="1445"/>
      <c r="ETL38" s="1483"/>
      <c r="ETM38" s="1483"/>
      <c r="ETN38" s="1483"/>
      <c r="ETO38" s="1483"/>
      <c r="ETP38" s="1483"/>
      <c r="ETQ38" s="1484"/>
      <c r="ETR38" s="1485"/>
      <c r="ETS38" s="1445"/>
      <c r="ETT38" s="1483"/>
      <c r="ETU38" s="1483"/>
      <c r="ETV38" s="1483"/>
      <c r="ETW38" s="1483"/>
      <c r="ETX38" s="1483"/>
      <c r="ETY38" s="1484"/>
      <c r="ETZ38" s="1485"/>
      <c r="EUA38" s="1445"/>
      <c r="EUB38" s="1483"/>
      <c r="EUC38" s="1483"/>
      <c r="EUD38" s="1483"/>
      <c r="EUE38" s="1483"/>
      <c r="EUF38" s="1483"/>
      <c r="EUG38" s="1484"/>
      <c r="EUH38" s="1485"/>
      <c r="EUI38" s="1445"/>
      <c r="EUJ38" s="1483"/>
      <c r="EUK38" s="1483"/>
      <c r="EUL38" s="1483"/>
      <c r="EUM38" s="1483"/>
      <c r="EUN38" s="1483"/>
      <c r="EUO38" s="1484"/>
      <c r="EUP38" s="1485"/>
      <c r="EUQ38" s="1445"/>
      <c r="EUR38" s="1483"/>
      <c r="EUS38" s="1483"/>
      <c r="EUT38" s="1483"/>
      <c r="EUU38" s="1483"/>
      <c r="EUV38" s="1483"/>
      <c r="EUW38" s="1484"/>
      <c r="EUX38" s="1485"/>
      <c r="EUY38" s="1445"/>
      <c r="EUZ38" s="1483"/>
      <c r="EVA38" s="1483"/>
      <c r="EVB38" s="1483"/>
      <c r="EVC38" s="1483"/>
      <c r="EVD38" s="1483"/>
      <c r="EVE38" s="1484"/>
      <c r="EVF38" s="1485"/>
      <c r="EVG38" s="1445"/>
      <c r="EVH38" s="1483"/>
      <c r="EVI38" s="1483"/>
      <c r="EVJ38" s="1483"/>
      <c r="EVK38" s="1483"/>
      <c r="EVL38" s="1483"/>
      <c r="EVM38" s="1484"/>
      <c r="EVN38" s="1485"/>
      <c r="EVO38" s="1445"/>
      <c r="EVP38" s="1483"/>
      <c r="EVQ38" s="1483"/>
      <c r="EVR38" s="1483"/>
      <c r="EVS38" s="1483"/>
      <c r="EVT38" s="1483"/>
      <c r="EVU38" s="1484"/>
      <c r="EVV38" s="1485"/>
      <c r="EVW38" s="1445"/>
      <c r="EVX38" s="1483"/>
      <c r="EVY38" s="1483"/>
      <c r="EVZ38" s="1483"/>
      <c r="EWA38" s="1483"/>
      <c r="EWB38" s="1483"/>
      <c r="EWC38" s="1484"/>
      <c r="EWD38" s="1485"/>
      <c r="EWE38" s="1445"/>
      <c r="EWF38" s="1483"/>
      <c r="EWG38" s="1483"/>
      <c r="EWH38" s="1483"/>
      <c r="EWI38" s="1483"/>
      <c r="EWJ38" s="1483"/>
      <c r="EWK38" s="1484"/>
      <c r="EWL38" s="1485"/>
      <c r="EWM38" s="1445"/>
      <c r="EWN38" s="1483"/>
      <c r="EWO38" s="1483"/>
      <c r="EWP38" s="1483"/>
      <c r="EWQ38" s="1483"/>
      <c r="EWR38" s="1483"/>
      <c r="EWS38" s="1484"/>
      <c r="EWT38" s="1485"/>
      <c r="EWU38" s="1445"/>
      <c r="EWV38" s="1483"/>
      <c r="EWW38" s="1483"/>
      <c r="EWX38" s="1483"/>
      <c r="EWY38" s="1483"/>
      <c r="EWZ38" s="1483"/>
      <c r="EXA38" s="1484"/>
      <c r="EXB38" s="1485"/>
      <c r="EXC38" s="1445"/>
      <c r="EXD38" s="1483"/>
      <c r="EXE38" s="1483"/>
      <c r="EXF38" s="1483"/>
      <c r="EXG38" s="1483"/>
      <c r="EXH38" s="1483"/>
      <c r="EXI38" s="1484"/>
      <c r="EXJ38" s="1485"/>
      <c r="EXK38" s="1445"/>
      <c r="EXL38" s="1483"/>
      <c r="EXM38" s="1483"/>
      <c r="EXN38" s="1483"/>
      <c r="EXO38" s="1483"/>
      <c r="EXP38" s="1483"/>
      <c r="EXQ38" s="1484"/>
      <c r="EXR38" s="1485"/>
      <c r="EXS38" s="1445"/>
      <c r="EXT38" s="1483"/>
      <c r="EXU38" s="1483"/>
      <c r="EXV38" s="1483"/>
      <c r="EXW38" s="1483"/>
      <c r="EXX38" s="1483"/>
      <c r="EXY38" s="1484"/>
      <c r="EXZ38" s="1485"/>
      <c r="EYA38" s="1445"/>
      <c r="EYB38" s="1483"/>
      <c r="EYC38" s="1483"/>
      <c r="EYD38" s="1483"/>
      <c r="EYE38" s="1483"/>
      <c r="EYF38" s="1483"/>
      <c r="EYG38" s="1484"/>
      <c r="EYH38" s="1485"/>
      <c r="EYI38" s="1445"/>
      <c r="EYJ38" s="1483"/>
      <c r="EYK38" s="1483"/>
      <c r="EYL38" s="1483"/>
      <c r="EYM38" s="1483"/>
      <c r="EYN38" s="1483"/>
      <c r="EYO38" s="1484"/>
      <c r="EYP38" s="1485"/>
      <c r="EYQ38" s="1445"/>
      <c r="EYR38" s="1483"/>
      <c r="EYS38" s="1483"/>
      <c r="EYT38" s="1483"/>
      <c r="EYU38" s="1483"/>
      <c r="EYV38" s="1483"/>
      <c r="EYW38" s="1484"/>
      <c r="EYX38" s="1485"/>
      <c r="EYY38" s="1445"/>
      <c r="EYZ38" s="1483"/>
      <c r="EZA38" s="1483"/>
      <c r="EZB38" s="1483"/>
      <c r="EZC38" s="1483"/>
      <c r="EZD38" s="1483"/>
      <c r="EZE38" s="1484"/>
      <c r="EZF38" s="1485"/>
      <c r="EZG38" s="1445"/>
      <c r="EZH38" s="1483"/>
      <c r="EZI38" s="1483"/>
      <c r="EZJ38" s="1483"/>
      <c r="EZK38" s="1483"/>
      <c r="EZL38" s="1483"/>
      <c r="EZM38" s="1484"/>
      <c r="EZN38" s="1485"/>
      <c r="EZO38" s="1445"/>
      <c r="EZP38" s="1483"/>
      <c r="EZQ38" s="1483"/>
      <c r="EZR38" s="1483"/>
      <c r="EZS38" s="1483"/>
      <c r="EZT38" s="1483"/>
      <c r="EZU38" s="1484"/>
      <c r="EZV38" s="1485"/>
      <c r="EZW38" s="1445"/>
      <c r="EZX38" s="1483"/>
      <c r="EZY38" s="1483"/>
      <c r="EZZ38" s="1483"/>
      <c r="FAA38" s="1483"/>
      <c r="FAB38" s="1483"/>
      <c r="FAC38" s="1484"/>
      <c r="FAD38" s="1485"/>
      <c r="FAE38" s="1445"/>
      <c r="FAF38" s="1483"/>
      <c r="FAG38" s="1483"/>
      <c r="FAH38" s="1483"/>
      <c r="FAI38" s="1483"/>
      <c r="FAJ38" s="1483"/>
      <c r="FAK38" s="1484"/>
      <c r="FAL38" s="1485"/>
      <c r="FAM38" s="1445"/>
      <c r="FAN38" s="1483"/>
      <c r="FAO38" s="1483"/>
      <c r="FAP38" s="1483"/>
      <c r="FAQ38" s="1483"/>
      <c r="FAR38" s="1483"/>
      <c r="FAS38" s="1484"/>
      <c r="FAT38" s="1485"/>
      <c r="FAU38" s="1445"/>
      <c r="FAV38" s="1483"/>
      <c r="FAW38" s="1483"/>
      <c r="FAX38" s="1483"/>
      <c r="FAY38" s="1483"/>
      <c r="FAZ38" s="1483"/>
      <c r="FBA38" s="1484"/>
      <c r="FBB38" s="1485"/>
      <c r="FBC38" s="1445"/>
      <c r="FBD38" s="1483"/>
      <c r="FBE38" s="1483"/>
      <c r="FBF38" s="1483"/>
      <c r="FBG38" s="1483"/>
      <c r="FBH38" s="1483"/>
      <c r="FBI38" s="1484"/>
      <c r="FBJ38" s="1485"/>
      <c r="FBK38" s="1445"/>
      <c r="FBL38" s="1483"/>
      <c r="FBM38" s="1483"/>
      <c r="FBN38" s="1483"/>
      <c r="FBO38" s="1483"/>
      <c r="FBP38" s="1483"/>
      <c r="FBQ38" s="1484"/>
      <c r="FBR38" s="1485"/>
      <c r="FBS38" s="1445"/>
      <c r="FBT38" s="1483"/>
      <c r="FBU38" s="1483"/>
      <c r="FBV38" s="1483"/>
      <c r="FBW38" s="1483"/>
      <c r="FBX38" s="1483"/>
      <c r="FBY38" s="1484"/>
      <c r="FBZ38" s="1485"/>
      <c r="FCA38" s="1445"/>
      <c r="FCB38" s="1483"/>
      <c r="FCC38" s="1483"/>
      <c r="FCD38" s="1483"/>
      <c r="FCE38" s="1483"/>
      <c r="FCF38" s="1483"/>
      <c r="FCG38" s="1484"/>
      <c r="FCH38" s="1485"/>
      <c r="FCI38" s="1445"/>
      <c r="FCJ38" s="1483"/>
      <c r="FCK38" s="1483"/>
      <c r="FCL38" s="1483"/>
      <c r="FCM38" s="1483"/>
      <c r="FCN38" s="1483"/>
      <c r="FCO38" s="1484"/>
      <c r="FCP38" s="1485"/>
      <c r="FCQ38" s="1445"/>
      <c r="FCR38" s="1483"/>
      <c r="FCS38" s="1483"/>
      <c r="FCT38" s="1483"/>
      <c r="FCU38" s="1483"/>
      <c r="FCV38" s="1483"/>
      <c r="FCW38" s="1484"/>
      <c r="FCX38" s="1485"/>
      <c r="FCY38" s="1445"/>
      <c r="FCZ38" s="1483"/>
      <c r="FDA38" s="1483"/>
      <c r="FDB38" s="1483"/>
      <c r="FDC38" s="1483"/>
      <c r="FDD38" s="1483"/>
      <c r="FDE38" s="1484"/>
      <c r="FDF38" s="1485"/>
      <c r="FDG38" s="1445"/>
      <c r="FDH38" s="1483"/>
      <c r="FDI38" s="1483"/>
      <c r="FDJ38" s="1483"/>
      <c r="FDK38" s="1483"/>
      <c r="FDL38" s="1483"/>
      <c r="FDM38" s="1484"/>
      <c r="FDN38" s="1485"/>
      <c r="FDO38" s="1445"/>
      <c r="FDP38" s="1483"/>
      <c r="FDQ38" s="1483"/>
      <c r="FDR38" s="1483"/>
      <c r="FDS38" s="1483"/>
      <c r="FDT38" s="1483"/>
      <c r="FDU38" s="1484"/>
      <c r="FDV38" s="1485"/>
      <c r="FDW38" s="1445"/>
      <c r="FDX38" s="1483"/>
      <c r="FDY38" s="1483"/>
      <c r="FDZ38" s="1483"/>
      <c r="FEA38" s="1483"/>
      <c r="FEB38" s="1483"/>
      <c r="FEC38" s="1484"/>
      <c r="FED38" s="1485"/>
      <c r="FEE38" s="1445"/>
      <c r="FEF38" s="1483"/>
      <c r="FEG38" s="1483"/>
      <c r="FEH38" s="1483"/>
      <c r="FEI38" s="1483"/>
      <c r="FEJ38" s="1483"/>
      <c r="FEK38" s="1484"/>
      <c r="FEL38" s="1485"/>
      <c r="FEM38" s="1445"/>
      <c r="FEN38" s="1483"/>
      <c r="FEO38" s="1483"/>
      <c r="FEP38" s="1483"/>
      <c r="FEQ38" s="1483"/>
      <c r="FER38" s="1483"/>
      <c r="FES38" s="1484"/>
      <c r="FET38" s="1485"/>
      <c r="FEU38" s="1445"/>
      <c r="FEV38" s="1483"/>
      <c r="FEW38" s="1483"/>
      <c r="FEX38" s="1483"/>
      <c r="FEY38" s="1483"/>
      <c r="FEZ38" s="1483"/>
      <c r="FFA38" s="1484"/>
      <c r="FFB38" s="1485"/>
      <c r="FFC38" s="1445"/>
      <c r="FFD38" s="1483"/>
      <c r="FFE38" s="1483"/>
      <c r="FFF38" s="1483"/>
      <c r="FFG38" s="1483"/>
      <c r="FFH38" s="1483"/>
      <c r="FFI38" s="1484"/>
      <c r="FFJ38" s="1485"/>
      <c r="FFK38" s="1445"/>
      <c r="FFL38" s="1483"/>
      <c r="FFM38" s="1483"/>
      <c r="FFN38" s="1483"/>
      <c r="FFO38" s="1483"/>
      <c r="FFP38" s="1483"/>
      <c r="FFQ38" s="1484"/>
      <c r="FFR38" s="1485"/>
      <c r="FFS38" s="1445"/>
      <c r="FFT38" s="1483"/>
      <c r="FFU38" s="1483"/>
      <c r="FFV38" s="1483"/>
      <c r="FFW38" s="1483"/>
      <c r="FFX38" s="1483"/>
      <c r="FFY38" s="1484"/>
      <c r="FFZ38" s="1485"/>
      <c r="FGA38" s="1445"/>
      <c r="FGB38" s="1483"/>
      <c r="FGC38" s="1483"/>
      <c r="FGD38" s="1483"/>
      <c r="FGE38" s="1483"/>
      <c r="FGF38" s="1483"/>
      <c r="FGG38" s="1484"/>
      <c r="FGH38" s="1485"/>
      <c r="FGI38" s="1445"/>
      <c r="FGJ38" s="1483"/>
      <c r="FGK38" s="1483"/>
      <c r="FGL38" s="1483"/>
      <c r="FGM38" s="1483"/>
      <c r="FGN38" s="1483"/>
      <c r="FGO38" s="1484"/>
      <c r="FGP38" s="1485"/>
      <c r="FGQ38" s="1445"/>
      <c r="FGR38" s="1483"/>
      <c r="FGS38" s="1483"/>
      <c r="FGT38" s="1483"/>
      <c r="FGU38" s="1483"/>
      <c r="FGV38" s="1483"/>
      <c r="FGW38" s="1484"/>
      <c r="FGX38" s="1485"/>
      <c r="FGY38" s="1445"/>
      <c r="FGZ38" s="1483"/>
      <c r="FHA38" s="1483"/>
      <c r="FHB38" s="1483"/>
      <c r="FHC38" s="1483"/>
      <c r="FHD38" s="1483"/>
      <c r="FHE38" s="1484"/>
      <c r="FHF38" s="1485"/>
      <c r="FHG38" s="1445"/>
      <c r="FHH38" s="1483"/>
      <c r="FHI38" s="1483"/>
      <c r="FHJ38" s="1483"/>
      <c r="FHK38" s="1483"/>
      <c r="FHL38" s="1483"/>
      <c r="FHM38" s="1484"/>
      <c r="FHN38" s="1485"/>
      <c r="FHO38" s="1445"/>
      <c r="FHP38" s="1483"/>
      <c r="FHQ38" s="1483"/>
      <c r="FHR38" s="1483"/>
      <c r="FHS38" s="1483"/>
      <c r="FHT38" s="1483"/>
      <c r="FHU38" s="1484"/>
      <c r="FHV38" s="1485"/>
      <c r="FHW38" s="1445"/>
      <c r="FHX38" s="1483"/>
      <c r="FHY38" s="1483"/>
      <c r="FHZ38" s="1483"/>
      <c r="FIA38" s="1483"/>
      <c r="FIB38" s="1483"/>
      <c r="FIC38" s="1484"/>
      <c r="FID38" s="1485"/>
      <c r="FIE38" s="1445"/>
      <c r="FIF38" s="1483"/>
      <c r="FIG38" s="1483"/>
      <c r="FIH38" s="1483"/>
      <c r="FII38" s="1483"/>
      <c r="FIJ38" s="1483"/>
      <c r="FIK38" s="1484"/>
      <c r="FIL38" s="1485"/>
      <c r="FIM38" s="1445"/>
      <c r="FIN38" s="1483"/>
      <c r="FIO38" s="1483"/>
      <c r="FIP38" s="1483"/>
      <c r="FIQ38" s="1483"/>
      <c r="FIR38" s="1483"/>
      <c r="FIS38" s="1484"/>
      <c r="FIT38" s="1485"/>
      <c r="FIU38" s="1445"/>
      <c r="FIV38" s="1483"/>
      <c r="FIW38" s="1483"/>
      <c r="FIX38" s="1483"/>
      <c r="FIY38" s="1483"/>
      <c r="FIZ38" s="1483"/>
      <c r="FJA38" s="1484"/>
      <c r="FJB38" s="1485"/>
      <c r="FJC38" s="1445"/>
      <c r="FJD38" s="1483"/>
      <c r="FJE38" s="1483"/>
      <c r="FJF38" s="1483"/>
      <c r="FJG38" s="1483"/>
      <c r="FJH38" s="1483"/>
      <c r="FJI38" s="1484"/>
      <c r="FJJ38" s="1485"/>
      <c r="FJK38" s="1445"/>
      <c r="FJL38" s="1483"/>
      <c r="FJM38" s="1483"/>
      <c r="FJN38" s="1483"/>
      <c r="FJO38" s="1483"/>
      <c r="FJP38" s="1483"/>
      <c r="FJQ38" s="1484"/>
      <c r="FJR38" s="1485"/>
      <c r="FJS38" s="1445"/>
      <c r="FJT38" s="1483"/>
      <c r="FJU38" s="1483"/>
      <c r="FJV38" s="1483"/>
      <c r="FJW38" s="1483"/>
      <c r="FJX38" s="1483"/>
      <c r="FJY38" s="1484"/>
      <c r="FJZ38" s="1485"/>
      <c r="FKA38" s="1445"/>
      <c r="FKB38" s="1483"/>
      <c r="FKC38" s="1483"/>
      <c r="FKD38" s="1483"/>
      <c r="FKE38" s="1483"/>
      <c r="FKF38" s="1483"/>
      <c r="FKG38" s="1484"/>
      <c r="FKH38" s="1485"/>
      <c r="FKI38" s="1445"/>
      <c r="FKJ38" s="1483"/>
      <c r="FKK38" s="1483"/>
      <c r="FKL38" s="1483"/>
      <c r="FKM38" s="1483"/>
      <c r="FKN38" s="1483"/>
      <c r="FKO38" s="1484"/>
      <c r="FKP38" s="1485"/>
      <c r="FKQ38" s="1445"/>
      <c r="FKR38" s="1483"/>
      <c r="FKS38" s="1483"/>
      <c r="FKT38" s="1483"/>
      <c r="FKU38" s="1483"/>
      <c r="FKV38" s="1483"/>
      <c r="FKW38" s="1484"/>
      <c r="FKX38" s="1485"/>
      <c r="FKY38" s="1445"/>
      <c r="FKZ38" s="1483"/>
      <c r="FLA38" s="1483"/>
      <c r="FLB38" s="1483"/>
      <c r="FLC38" s="1483"/>
      <c r="FLD38" s="1483"/>
      <c r="FLE38" s="1484"/>
      <c r="FLF38" s="1485"/>
      <c r="FLG38" s="1445"/>
      <c r="FLH38" s="1483"/>
      <c r="FLI38" s="1483"/>
      <c r="FLJ38" s="1483"/>
      <c r="FLK38" s="1483"/>
      <c r="FLL38" s="1483"/>
      <c r="FLM38" s="1484"/>
      <c r="FLN38" s="1485"/>
      <c r="FLO38" s="1445"/>
      <c r="FLP38" s="1483"/>
      <c r="FLQ38" s="1483"/>
      <c r="FLR38" s="1483"/>
      <c r="FLS38" s="1483"/>
      <c r="FLT38" s="1483"/>
      <c r="FLU38" s="1484"/>
      <c r="FLV38" s="1485"/>
      <c r="FLW38" s="1445"/>
      <c r="FLX38" s="1483"/>
      <c r="FLY38" s="1483"/>
      <c r="FLZ38" s="1483"/>
      <c r="FMA38" s="1483"/>
      <c r="FMB38" s="1483"/>
      <c r="FMC38" s="1484"/>
      <c r="FMD38" s="1485"/>
      <c r="FME38" s="1445"/>
      <c r="FMF38" s="1483"/>
      <c r="FMG38" s="1483"/>
      <c r="FMH38" s="1483"/>
      <c r="FMI38" s="1483"/>
      <c r="FMJ38" s="1483"/>
      <c r="FMK38" s="1484"/>
      <c r="FML38" s="1485"/>
      <c r="FMM38" s="1445"/>
      <c r="FMN38" s="1483"/>
      <c r="FMO38" s="1483"/>
      <c r="FMP38" s="1483"/>
      <c r="FMQ38" s="1483"/>
      <c r="FMR38" s="1483"/>
      <c r="FMS38" s="1484"/>
      <c r="FMT38" s="1485"/>
      <c r="FMU38" s="1445"/>
      <c r="FMV38" s="1483"/>
      <c r="FMW38" s="1483"/>
      <c r="FMX38" s="1483"/>
      <c r="FMY38" s="1483"/>
      <c r="FMZ38" s="1483"/>
      <c r="FNA38" s="1484"/>
      <c r="FNB38" s="1485"/>
      <c r="FNC38" s="1445"/>
      <c r="FND38" s="1483"/>
      <c r="FNE38" s="1483"/>
      <c r="FNF38" s="1483"/>
      <c r="FNG38" s="1483"/>
      <c r="FNH38" s="1483"/>
      <c r="FNI38" s="1484"/>
      <c r="FNJ38" s="1485"/>
      <c r="FNK38" s="1445"/>
      <c r="FNL38" s="1483"/>
      <c r="FNM38" s="1483"/>
      <c r="FNN38" s="1483"/>
      <c r="FNO38" s="1483"/>
      <c r="FNP38" s="1483"/>
      <c r="FNQ38" s="1484"/>
      <c r="FNR38" s="1485"/>
      <c r="FNS38" s="1445"/>
      <c r="FNT38" s="1483"/>
      <c r="FNU38" s="1483"/>
      <c r="FNV38" s="1483"/>
      <c r="FNW38" s="1483"/>
      <c r="FNX38" s="1483"/>
      <c r="FNY38" s="1484"/>
      <c r="FNZ38" s="1485"/>
      <c r="FOA38" s="1445"/>
      <c r="FOB38" s="1483"/>
      <c r="FOC38" s="1483"/>
      <c r="FOD38" s="1483"/>
      <c r="FOE38" s="1483"/>
      <c r="FOF38" s="1483"/>
      <c r="FOG38" s="1484"/>
      <c r="FOH38" s="1485"/>
      <c r="FOI38" s="1445"/>
      <c r="FOJ38" s="1483"/>
      <c r="FOK38" s="1483"/>
      <c r="FOL38" s="1483"/>
      <c r="FOM38" s="1483"/>
      <c r="FON38" s="1483"/>
      <c r="FOO38" s="1484"/>
      <c r="FOP38" s="1485"/>
      <c r="FOQ38" s="1445"/>
      <c r="FOR38" s="1483"/>
      <c r="FOS38" s="1483"/>
      <c r="FOT38" s="1483"/>
      <c r="FOU38" s="1483"/>
      <c r="FOV38" s="1483"/>
      <c r="FOW38" s="1484"/>
      <c r="FOX38" s="1485"/>
      <c r="FOY38" s="1445"/>
      <c r="FOZ38" s="1483"/>
      <c r="FPA38" s="1483"/>
      <c r="FPB38" s="1483"/>
      <c r="FPC38" s="1483"/>
      <c r="FPD38" s="1483"/>
      <c r="FPE38" s="1484"/>
      <c r="FPF38" s="1485"/>
      <c r="FPG38" s="1445"/>
      <c r="FPH38" s="1483"/>
      <c r="FPI38" s="1483"/>
      <c r="FPJ38" s="1483"/>
      <c r="FPK38" s="1483"/>
      <c r="FPL38" s="1483"/>
      <c r="FPM38" s="1484"/>
      <c r="FPN38" s="1485"/>
      <c r="FPO38" s="1445"/>
      <c r="FPP38" s="1483"/>
      <c r="FPQ38" s="1483"/>
      <c r="FPR38" s="1483"/>
      <c r="FPS38" s="1483"/>
      <c r="FPT38" s="1483"/>
      <c r="FPU38" s="1484"/>
      <c r="FPV38" s="1485"/>
      <c r="FPW38" s="1445"/>
      <c r="FPX38" s="1483"/>
      <c r="FPY38" s="1483"/>
      <c r="FPZ38" s="1483"/>
      <c r="FQA38" s="1483"/>
      <c r="FQB38" s="1483"/>
      <c r="FQC38" s="1484"/>
      <c r="FQD38" s="1485"/>
      <c r="FQE38" s="1445"/>
      <c r="FQF38" s="1483"/>
      <c r="FQG38" s="1483"/>
      <c r="FQH38" s="1483"/>
      <c r="FQI38" s="1483"/>
      <c r="FQJ38" s="1483"/>
      <c r="FQK38" s="1484"/>
      <c r="FQL38" s="1485"/>
      <c r="FQM38" s="1445"/>
      <c r="FQN38" s="1483"/>
      <c r="FQO38" s="1483"/>
      <c r="FQP38" s="1483"/>
      <c r="FQQ38" s="1483"/>
      <c r="FQR38" s="1483"/>
      <c r="FQS38" s="1484"/>
      <c r="FQT38" s="1485"/>
      <c r="FQU38" s="1445"/>
      <c r="FQV38" s="1483"/>
      <c r="FQW38" s="1483"/>
      <c r="FQX38" s="1483"/>
      <c r="FQY38" s="1483"/>
      <c r="FQZ38" s="1483"/>
      <c r="FRA38" s="1484"/>
      <c r="FRB38" s="1485"/>
      <c r="FRC38" s="1445"/>
      <c r="FRD38" s="1483"/>
      <c r="FRE38" s="1483"/>
      <c r="FRF38" s="1483"/>
      <c r="FRG38" s="1483"/>
      <c r="FRH38" s="1483"/>
      <c r="FRI38" s="1484"/>
      <c r="FRJ38" s="1485"/>
      <c r="FRK38" s="1445"/>
      <c r="FRL38" s="1483"/>
      <c r="FRM38" s="1483"/>
      <c r="FRN38" s="1483"/>
      <c r="FRO38" s="1483"/>
      <c r="FRP38" s="1483"/>
      <c r="FRQ38" s="1484"/>
      <c r="FRR38" s="1485"/>
      <c r="FRS38" s="1445"/>
      <c r="FRT38" s="1483"/>
      <c r="FRU38" s="1483"/>
      <c r="FRV38" s="1483"/>
      <c r="FRW38" s="1483"/>
      <c r="FRX38" s="1483"/>
      <c r="FRY38" s="1484"/>
      <c r="FRZ38" s="1485"/>
      <c r="FSA38" s="1445"/>
      <c r="FSB38" s="1483"/>
      <c r="FSC38" s="1483"/>
      <c r="FSD38" s="1483"/>
      <c r="FSE38" s="1483"/>
      <c r="FSF38" s="1483"/>
      <c r="FSG38" s="1484"/>
      <c r="FSH38" s="1485"/>
      <c r="FSI38" s="1445"/>
      <c r="FSJ38" s="1483"/>
      <c r="FSK38" s="1483"/>
      <c r="FSL38" s="1483"/>
      <c r="FSM38" s="1483"/>
      <c r="FSN38" s="1483"/>
      <c r="FSO38" s="1484"/>
      <c r="FSP38" s="1485"/>
      <c r="FSQ38" s="1445"/>
      <c r="FSR38" s="1483"/>
      <c r="FSS38" s="1483"/>
      <c r="FST38" s="1483"/>
      <c r="FSU38" s="1483"/>
      <c r="FSV38" s="1483"/>
      <c r="FSW38" s="1484"/>
      <c r="FSX38" s="1485"/>
      <c r="FSY38" s="1445"/>
      <c r="FSZ38" s="1483"/>
      <c r="FTA38" s="1483"/>
      <c r="FTB38" s="1483"/>
      <c r="FTC38" s="1483"/>
      <c r="FTD38" s="1483"/>
      <c r="FTE38" s="1484"/>
      <c r="FTF38" s="1485"/>
      <c r="FTG38" s="1445"/>
      <c r="FTH38" s="1483"/>
      <c r="FTI38" s="1483"/>
      <c r="FTJ38" s="1483"/>
      <c r="FTK38" s="1483"/>
      <c r="FTL38" s="1483"/>
      <c r="FTM38" s="1484"/>
      <c r="FTN38" s="1485"/>
      <c r="FTO38" s="1445"/>
      <c r="FTP38" s="1483"/>
      <c r="FTQ38" s="1483"/>
      <c r="FTR38" s="1483"/>
      <c r="FTS38" s="1483"/>
      <c r="FTT38" s="1483"/>
      <c r="FTU38" s="1484"/>
      <c r="FTV38" s="1485"/>
      <c r="FTW38" s="1445"/>
      <c r="FTX38" s="1483"/>
      <c r="FTY38" s="1483"/>
      <c r="FTZ38" s="1483"/>
      <c r="FUA38" s="1483"/>
      <c r="FUB38" s="1483"/>
      <c r="FUC38" s="1484"/>
      <c r="FUD38" s="1485"/>
      <c r="FUE38" s="1445"/>
      <c r="FUF38" s="1483"/>
      <c r="FUG38" s="1483"/>
      <c r="FUH38" s="1483"/>
      <c r="FUI38" s="1483"/>
      <c r="FUJ38" s="1483"/>
      <c r="FUK38" s="1484"/>
      <c r="FUL38" s="1485"/>
      <c r="FUM38" s="1445"/>
      <c r="FUN38" s="1483"/>
      <c r="FUO38" s="1483"/>
      <c r="FUP38" s="1483"/>
      <c r="FUQ38" s="1483"/>
      <c r="FUR38" s="1483"/>
      <c r="FUS38" s="1484"/>
      <c r="FUT38" s="1485"/>
      <c r="FUU38" s="1445"/>
      <c r="FUV38" s="1483"/>
      <c r="FUW38" s="1483"/>
      <c r="FUX38" s="1483"/>
      <c r="FUY38" s="1483"/>
      <c r="FUZ38" s="1483"/>
      <c r="FVA38" s="1484"/>
      <c r="FVB38" s="1485"/>
      <c r="FVC38" s="1445"/>
      <c r="FVD38" s="1483"/>
      <c r="FVE38" s="1483"/>
      <c r="FVF38" s="1483"/>
      <c r="FVG38" s="1483"/>
      <c r="FVH38" s="1483"/>
      <c r="FVI38" s="1484"/>
      <c r="FVJ38" s="1485"/>
      <c r="FVK38" s="1445"/>
      <c r="FVL38" s="1483"/>
      <c r="FVM38" s="1483"/>
      <c r="FVN38" s="1483"/>
      <c r="FVO38" s="1483"/>
      <c r="FVP38" s="1483"/>
      <c r="FVQ38" s="1484"/>
      <c r="FVR38" s="1485"/>
      <c r="FVS38" s="1445"/>
      <c r="FVT38" s="1483"/>
      <c r="FVU38" s="1483"/>
      <c r="FVV38" s="1483"/>
      <c r="FVW38" s="1483"/>
      <c r="FVX38" s="1483"/>
      <c r="FVY38" s="1484"/>
      <c r="FVZ38" s="1485"/>
      <c r="FWA38" s="1445"/>
      <c r="FWB38" s="1483"/>
      <c r="FWC38" s="1483"/>
      <c r="FWD38" s="1483"/>
      <c r="FWE38" s="1483"/>
      <c r="FWF38" s="1483"/>
      <c r="FWG38" s="1484"/>
      <c r="FWH38" s="1485"/>
      <c r="FWI38" s="1445"/>
      <c r="FWJ38" s="1483"/>
      <c r="FWK38" s="1483"/>
      <c r="FWL38" s="1483"/>
      <c r="FWM38" s="1483"/>
      <c r="FWN38" s="1483"/>
      <c r="FWO38" s="1484"/>
      <c r="FWP38" s="1485"/>
      <c r="FWQ38" s="1445"/>
      <c r="FWR38" s="1483"/>
      <c r="FWS38" s="1483"/>
      <c r="FWT38" s="1483"/>
      <c r="FWU38" s="1483"/>
      <c r="FWV38" s="1483"/>
      <c r="FWW38" s="1484"/>
      <c r="FWX38" s="1485"/>
      <c r="FWY38" s="1445"/>
      <c r="FWZ38" s="1483"/>
      <c r="FXA38" s="1483"/>
      <c r="FXB38" s="1483"/>
      <c r="FXC38" s="1483"/>
      <c r="FXD38" s="1483"/>
      <c r="FXE38" s="1484"/>
      <c r="FXF38" s="1485"/>
      <c r="FXG38" s="1445"/>
      <c r="FXH38" s="1483"/>
      <c r="FXI38" s="1483"/>
      <c r="FXJ38" s="1483"/>
      <c r="FXK38" s="1483"/>
      <c r="FXL38" s="1483"/>
      <c r="FXM38" s="1484"/>
      <c r="FXN38" s="1485"/>
      <c r="FXO38" s="1445"/>
      <c r="FXP38" s="1483"/>
      <c r="FXQ38" s="1483"/>
      <c r="FXR38" s="1483"/>
      <c r="FXS38" s="1483"/>
      <c r="FXT38" s="1483"/>
      <c r="FXU38" s="1484"/>
      <c r="FXV38" s="1485"/>
      <c r="FXW38" s="1445"/>
      <c r="FXX38" s="1483"/>
      <c r="FXY38" s="1483"/>
      <c r="FXZ38" s="1483"/>
      <c r="FYA38" s="1483"/>
      <c r="FYB38" s="1483"/>
      <c r="FYC38" s="1484"/>
      <c r="FYD38" s="1485"/>
      <c r="FYE38" s="1445"/>
      <c r="FYF38" s="1483"/>
      <c r="FYG38" s="1483"/>
      <c r="FYH38" s="1483"/>
      <c r="FYI38" s="1483"/>
      <c r="FYJ38" s="1483"/>
      <c r="FYK38" s="1484"/>
      <c r="FYL38" s="1485"/>
      <c r="FYM38" s="1445"/>
      <c r="FYN38" s="1483"/>
      <c r="FYO38" s="1483"/>
      <c r="FYP38" s="1483"/>
      <c r="FYQ38" s="1483"/>
      <c r="FYR38" s="1483"/>
      <c r="FYS38" s="1484"/>
      <c r="FYT38" s="1485"/>
      <c r="FYU38" s="1445"/>
      <c r="FYV38" s="1483"/>
      <c r="FYW38" s="1483"/>
      <c r="FYX38" s="1483"/>
      <c r="FYY38" s="1483"/>
      <c r="FYZ38" s="1483"/>
      <c r="FZA38" s="1484"/>
      <c r="FZB38" s="1485"/>
      <c r="FZC38" s="1445"/>
      <c r="FZD38" s="1483"/>
      <c r="FZE38" s="1483"/>
      <c r="FZF38" s="1483"/>
      <c r="FZG38" s="1483"/>
      <c r="FZH38" s="1483"/>
      <c r="FZI38" s="1484"/>
      <c r="FZJ38" s="1485"/>
      <c r="FZK38" s="1445"/>
      <c r="FZL38" s="1483"/>
      <c r="FZM38" s="1483"/>
      <c r="FZN38" s="1483"/>
      <c r="FZO38" s="1483"/>
      <c r="FZP38" s="1483"/>
      <c r="FZQ38" s="1484"/>
      <c r="FZR38" s="1485"/>
      <c r="FZS38" s="1445"/>
      <c r="FZT38" s="1483"/>
      <c r="FZU38" s="1483"/>
      <c r="FZV38" s="1483"/>
      <c r="FZW38" s="1483"/>
      <c r="FZX38" s="1483"/>
      <c r="FZY38" s="1484"/>
      <c r="FZZ38" s="1485"/>
      <c r="GAA38" s="1445"/>
      <c r="GAB38" s="1483"/>
      <c r="GAC38" s="1483"/>
      <c r="GAD38" s="1483"/>
      <c r="GAE38" s="1483"/>
      <c r="GAF38" s="1483"/>
      <c r="GAG38" s="1484"/>
      <c r="GAH38" s="1485"/>
      <c r="GAI38" s="1445"/>
      <c r="GAJ38" s="1483"/>
      <c r="GAK38" s="1483"/>
      <c r="GAL38" s="1483"/>
      <c r="GAM38" s="1483"/>
      <c r="GAN38" s="1483"/>
      <c r="GAO38" s="1484"/>
      <c r="GAP38" s="1485"/>
      <c r="GAQ38" s="1445"/>
      <c r="GAR38" s="1483"/>
      <c r="GAS38" s="1483"/>
      <c r="GAT38" s="1483"/>
      <c r="GAU38" s="1483"/>
      <c r="GAV38" s="1483"/>
      <c r="GAW38" s="1484"/>
      <c r="GAX38" s="1485"/>
      <c r="GAY38" s="1445"/>
      <c r="GAZ38" s="1483"/>
      <c r="GBA38" s="1483"/>
      <c r="GBB38" s="1483"/>
      <c r="GBC38" s="1483"/>
      <c r="GBD38" s="1483"/>
      <c r="GBE38" s="1484"/>
      <c r="GBF38" s="1485"/>
      <c r="GBG38" s="1445"/>
      <c r="GBH38" s="1483"/>
      <c r="GBI38" s="1483"/>
      <c r="GBJ38" s="1483"/>
      <c r="GBK38" s="1483"/>
      <c r="GBL38" s="1483"/>
      <c r="GBM38" s="1484"/>
      <c r="GBN38" s="1485"/>
      <c r="GBO38" s="1445"/>
      <c r="GBP38" s="1483"/>
      <c r="GBQ38" s="1483"/>
      <c r="GBR38" s="1483"/>
      <c r="GBS38" s="1483"/>
      <c r="GBT38" s="1483"/>
      <c r="GBU38" s="1484"/>
      <c r="GBV38" s="1485"/>
      <c r="GBW38" s="1445"/>
      <c r="GBX38" s="1483"/>
      <c r="GBY38" s="1483"/>
      <c r="GBZ38" s="1483"/>
      <c r="GCA38" s="1483"/>
      <c r="GCB38" s="1483"/>
      <c r="GCC38" s="1484"/>
      <c r="GCD38" s="1485"/>
      <c r="GCE38" s="1445"/>
      <c r="GCF38" s="1483"/>
      <c r="GCG38" s="1483"/>
      <c r="GCH38" s="1483"/>
      <c r="GCI38" s="1483"/>
      <c r="GCJ38" s="1483"/>
      <c r="GCK38" s="1484"/>
      <c r="GCL38" s="1485"/>
      <c r="GCM38" s="1445"/>
      <c r="GCN38" s="1483"/>
      <c r="GCO38" s="1483"/>
      <c r="GCP38" s="1483"/>
      <c r="GCQ38" s="1483"/>
      <c r="GCR38" s="1483"/>
      <c r="GCS38" s="1484"/>
      <c r="GCT38" s="1485"/>
      <c r="GCU38" s="1445"/>
      <c r="GCV38" s="1483"/>
      <c r="GCW38" s="1483"/>
      <c r="GCX38" s="1483"/>
      <c r="GCY38" s="1483"/>
      <c r="GCZ38" s="1483"/>
      <c r="GDA38" s="1484"/>
      <c r="GDB38" s="1485"/>
      <c r="GDC38" s="1445"/>
      <c r="GDD38" s="1483"/>
      <c r="GDE38" s="1483"/>
      <c r="GDF38" s="1483"/>
      <c r="GDG38" s="1483"/>
      <c r="GDH38" s="1483"/>
      <c r="GDI38" s="1484"/>
      <c r="GDJ38" s="1485"/>
      <c r="GDK38" s="1445"/>
      <c r="GDL38" s="1483"/>
      <c r="GDM38" s="1483"/>
      <c r="GDN38" s="1483"/>
      <c r="GDO38" s="1483"/>
      <c r="GDP38" s="1483"/>
      <c r="GDQ38" s="1484"/>
      <c r="GDR38" s="1485"/>
      <c r="GDS38" s="1445"/>
      <c r="GDT38" s="1483"/>
      <c r="GDU38" s="1483"/>
      <c r="GDV38" s="1483"/>
      <c r="GDW38" s="1483"/>
      <c r="GDX38" s="1483"/>
      <c r="GDY38" s="1484"/>
      <c r="GDZ38" s="1485"/>
      <c r="GEA38" s="1445"/>
      <c r="GEB38" s="1483"/>
      <c r="GEC38" s="1483"/>
      <c r="GED38" s="1483"/>
      <c r="GEE38" s="1483"/>
      <c r="GEF38" s="1483"/>
      <c r="GEG38" s="1484"/>
      <c r="GEH38" s="1485"/>
      <c r="GEI38" s="1445"/>
      <c r="GEJ38" s="1483"/>
      <c r="GEK38" s="1483"/>
      <c r="GEL38" s="1483"/>
      <c r="GEM38" s="1483"/>
      <c r="GEN38" s="1483"/>
      <c r="GEO38" s="1484"/>
      <c r="GEP38" s="1485"/>
      <c r="GEQ38" s="1445"/>
      <c r="GER38" s="1483"/>
      <c r="GES38" s="1483"/>
      <c r="GET38" s="1483"/>
      <c r="GEU38" s="1483"/>
      <c r="GEV38" s="1483"/>
      <c r="GEW38" s="1484"/>
      <c r="GEX38" s="1485"/>
      <c r="GEY38" s="1445"/>
      <c r="GEZ38" s="1483"/>
      <c r="GFA38" s="1483"/>
      <c r="GFB38" s="1483"/>
      <c r="GFC38" s="1483"/>
      <c r="GFD38" s="1483"/>
      <c r="GFE38" s="1484"/>
      <c r="GFF38" s="1485"/>
      <c r="GFG38" s="1445"/>
      <c r="GFH38" s="1483"/>
      <c r="GFI38" s="1483"/>
      <c r="GFJ38" s="1483"/>
      <c r="GFK38" s="1483"/>
      <c r="GFL38" s="1483"/>
      <c r="GFM38" s="1484"/>
      <c r="GFN38" s="1485"/>
      <c r="GFO38" s="1445"/>
      <c r="GFP38" s="1483"/>
      <c r="GFQ38" s="1483"/>
      <c r="GFR38" s="1483"/>
      <c r="GFS38" s="1483"/>
      <c r="GFT38" s="1483"/>
      <c r="GFU38" s="1484"/>
      <c r="GFV38" s="1485"/>
      <c r="GFW38" s="1445"/>
      <c r="GFX38" s="1483"/>
      <c r="GFY38" s="1483"/>
      <c r="GFZ38" s="1483"/>
      <c r="GGA38" s="1483"/>
      <c r="GGB38" s="1483"/>
      <c r="GGC38" s="1484"/>
      <c r="GGD38" s="1485"/>
      <c r="GGE38" s="1445"/>
      <c r="GGF38" s="1483"/>
      <c r="GGG38" s="1483"/>
      <c r="GGH38" s="1483"/>
      <c r="GGI38" s="1483"/>
      <c r="GGJ38" s="1483"/>
      <c r="GGK38" s="1484"/>
      <c r="GGL38" s="1485"/>
      <c r="GGM38" s="1445"/>
      <c r="GGN38" s="1483"/>
      <c r="GGO38" s="1483"/>
      <c r="GGP38" s="1483"/>
      <c r="GGQ38" s="1483"/>
      <c r="GGR38" s="1483"/>
      <c r="GGS38" s="1484"/>
      <c r="GGT38" s="1485"/>
      <c r="GGU38" s="1445"/>
      <c r="GGV38" s="1483"/>
      <c r="GGW38" s="1483"/>
      <c r="GGX38" s="1483"/>
      <c r="GGY38" s="1483"/>
      <c r="GGZ38" s="1483"/>
      <c r="GHA38" s="1484"/>
      <c r="GHB38" s="1485"/>
      <c r="GHC38" s="1445"/>
      <c r="GHD38" s="1483"/>
      <c r="GHE38" s="1483"/>
      <c r="GHF38" s="1483"/>
      <c r="GHG38" s="1483"/>
      <c r="GHH38" s="1483"/>
      <c r="GHI38" s="1484"/>
      <c r="GHJ38" s="1485"/>
      <c r="GHK38" s="1445"/>
      <c r="GHL38" s="1483"/>
      <c r="GHM38" s="1483"/>
      <c r="GHN38" s="1483"/>
      <c r="GHO38" s="1483"/>
      <c r="GHP38" s="1483"/>
      <c r="GHQ38" s="1484"/>
      <c r="GHR38" s="1485"/>
      <c r="GHS38" s="1445"/>
      <c r="GHT38" s="1483"/>
      <c r="GHU38" s="1483"/>
      <c r="GHV38" s="1483"/>
      <c r="GHW38" s="1483"/>
      <c r="GHX38" s="1483"/>
      <c r="GHY38" s="1484"/>
      <c r="GHZ38" s="1485"/>
      <c r="GIA38" s="1445"/>
      <c r="GIB38" s="1483"/>
      <c r="GIC38" s="1483"/>
      <c r="GID38" s="1483"/>
      <c r="GIE38" s="1483"/>
      <c r="GIF38" s="1483"/>
      <c r="GIG38" s="1484"/>
      <c r="GIH38" s="1485"/>
      <c r="GII38" s="1445"/>
      <c r="GIJ38" s="1483"/>
      <c r="GIK38" s="1483"/>
      <c r="GIL38" s="1483"/>
      <c r="GIM38" s="1483"/>
      <c r="GIN38" s="1483"/>
      <c r="GIO38" s="1484"/>
      <c r="GIP38" s="1485"/>
      <c r="GIQ38" s="1445"/>
      <c r="GIR38" s="1483"/>
      <c r="GIS38" s="1483"/>
      <c r="GIT38" s="1483"/>
      <c r="GIU38" s="1483"/>
      <c r="GIV38" s="1483"/>
      <c r="GIW38" s="1484"/>
      <c r="GIX38" s="1485"/>
      <c r="GIY38" s="1445"/>
      <c r="GIZ38" s="1483"/>
      <c r="GJA38" s="1483"/>
      <c r="GJB38" s="1483"/>
      <c r="GJC38" s="1483"/>
      <c r="GJD38" s="1483"/>
      <c r="GJE38" s="1484"/>
      <c r="GJF38" s="1485"/>
      <c r="GJG38" s="1445"/>
      <c r="GJH38" s="1483"/>
      <c r="GJI38" s="1483"/>
      <c r="GJJ38" s="1483"/>
      <c r="GJK38" s="1483"/>
      <c r="GJL38" s="1483"/>
      <c r="GJM38" s="1484"/>
      <c r="GJN38" s="1485"/>
      <c r="GJO38" s="1445"/>
      <c r="GJP38" s="1483"/>
      <c r="GJQ38" s="1483"/>
      <c r="GJR38" s="1483"/>
      <c r="GJS38" s="1483"/>
      <c r="GJT38" s="1483"/>
      <c r="GJU38" s="1484"/>
      <c r="GJV38" s="1485"/>
      <c r="GJW38" s="1445"/>
      <c r="GJX38" s="1483"/>
      <c r="GJY38" s="1483"/>
      <c r="GJZ38" s="1483"/>
      <c r="GKA38" s="1483"/>
      <c r="GKB38" s="1483"/>
      <c r="GKC38" s="1484"/>
      <c r="GKD38" s="1485"/>
      <c r="GKE38" s="1445"/>
      <c r="GKF38" s="1483"/>
      <c r="GKG38" s="1483"/>
      <c r="GKH38" s="1483"/>
      <c r="GKI38" s="1483"/>
      <c r="GKJ38" s="1483"/>
      <c r="GKK38" s="1484"/>
      <c r="GKL38" s="1485"/>
      <c r="GKM38" s="1445"/>
      <c r="GKN38" s="1483"/>
      <c r="GKO38" s="1483"/>
      <c r="GKP38" s="1483"/>
      <c r="GKQ38" s="1483"/>
      <c r="GKR38" s="1483"/>
      <c r="GKS38" s="1484"/>
      <c r="GKT38" s="1485"/>
      <c r="GKU38" s="1445"/>
      <c r="GKV38" s="1483"/>
      <c r="GKW38" s="1483"/>
      <c r="GKX38" s="1483"/>
      <c r="GKY38" s="1483"/>
      <c r="GKZ38" s="1483"/>
      <c r="GLA38" s="1484"/>
      <c r="GLB38" s="1485"/>
      <c r="GLC38" s="1445"/>
      <c r="GLD38" s="1483"/>
      <c r="GLE38" s="1483"/>
      <c r="GLF38" s="1483"/>
      <c r="GLG38" s="1483"/>
      <c r="GLH38" s="1483"/>
      <c r="GLI38" s="1484"/>
      <c r="GLJ38" s="1485"/>
      <c r="GLK38" s="1445"/>
      <c r="GLL38" s="1483"/>
      <c r="GLM38" s="1483"/>
      <c r="GLN38" s="1483"/>
      <c r="GLO38" s="1483"/>
      <c r="GLP38" s="1483"/>
      <c r="GLQ38" s="1484"/>
      <c r="GLR38" s="1485"/>
      <c r="GLS38" s="1445"/>
      <c r="GLT38" s="1483"/>
      <c r="GLU38" s="1483"/>
      <c r="GLV38" s="1483"/>
      <c r="GLW38" s="1483"/>
      <c r="GLX38" s="1483"/>
      <c r="GLY38" s="1484"/>
      <c r="GLZ38" s="1485"/>
      <c r="GMA38" s="1445"/>
      <c r="GMB38" s="1483"/>
      <c r="GMC38" s="1483"/>
      <c r="GMD38" s="1483"/>
      <c r="GME38" s="1483"/>
      <c r="GMF38" s="1483"/>
      <c r="GMG38" s="1484"/>
      <c r="GMH38" s="1485"/>
      <c r="GMI38" s="1445"/>
      <c r="GMJ38" s="1483"/>
      <c r="GMK38" s="1483"/>
      <c r="GML38" s="1483"/>
      <c r="GMM38" s="1483"/>
      <c r="GMN38" s="1483"/>
      <c r="GMO38" s="1484"/>
      <c r="GMP38" s="1485"/>
      <c r="GMQ38" s="1445"/>
      <c r="GMR38" s="1483"/>
      <c r="GMS38" s="1483"/>
      <c r="GMT38" s="1483"/>
      <c r="GMU38" s="1483"/>
      <c r="GMV38" s="1483"/>
      <c r="GMW38" s="1484"/>
      <c r="GMX38" s="1485"/>
      <c r="GMY38" s="1445"/>
      <c r="GMZ38" s="1483"/>
      <c r="GNA38" s="1483"/>
      <c r="GNB38" s="1483"/>
      <c r="GNC38" s="1483"/>
      <c r="GND38" s="1483"/>
      <c r="GNE38" s="1484"/>
      <c r="GNF38" s="1485"/>
      <c r="GNG38" s="1445"/>
      <c r="GNH38" s="1483"/>
      <c r="GNI38" s="1483"/>
      <c r="GNJ38" s="1483"/>
      <c r="GNK38" s="1483"/>
      <c r="GNL38" s="1483"/>
      <c r="GNM38" s="1484"/>
      <c r="GNN38" s="1485"/>
      <c r="GNO38" s="1445"/>
      <c r="GNP38" s="1483"/>
      <c r="GNQ38" s="1483"/>
      <c r="GNR38" s="1483"/>
      <c r="GNS38" s="1483"/>
      <c r="GNT38" s="1483"/>
      <c r="GNU38" s="1484"/>
      <c r="GNV38" s="1485"/>
      <c r="GNW38" s="1445"/>
      <c r="GNX38" s="1483"/>
      <c r="GNY38" s="1483"/>
      <c r="GNZ38" s="1483"/>
      <c r="GOA38" s="1483"/>
      <c r="GOB38" s="1483"/>
      <c r="GOC38" s="1484"/>
      <c r="GOD38" s="1485"/>
      <c r="GOE38" s="1445"/>
      <c r="GOF38" s="1483"/>
      <c r="GOG38" s="1483"/>
      <c r="GOH38" s="1483"/>
      <c r="GOI38" s="1483"/>
      <c r="GOJ38" s="1483"/>
      <c r="GOK38" s="1484"/>
      <c r="GOL38" s="1485"/>
      <c r="GOM38" s="1445"/>
      <c r="GON38" s="1483"/>
      <c r="GOO38" s="1483"/>
      <c r="GOP38" s="1483"/>
      <c r="GOQ38" s="1483"/>
      <c r="GOR38" s="1483"/>
      <c r="GOS38" s="1484"/>
      <c r="GOT38" s="1485"/>
      <c r="GOU38" s="1445"/>
      <c r="GOV38" s="1483"/>
      <c r="GOW38" s="1483"/>
      <c r="GOX38" s="1483"/>
      <c r="GOY38" s="1483"/>
      <c r="GOZ38" s="1483"/>
      <c r="GPA38" s="1484"/>
      <c r="GPB38" s="1485"/>
      <c r="GPC38" s="1445"/>
      <c r="GPD38" s="1483"/>
      <c r="GPE38" s="1483"/>
      <c r="GPF38" s="1483"/>
      <c r="GPG38" s="1483"/>
      <c r="GPH38" s="1483"/>
      <c r="GPI38" s="1484"/>
      <c r="GPJ38" s="1485"/>
      <c r="GPK38" s="1445"/>
      <c r="GPL38" s="1483"/>
      <c r="GPM38" s="1483"/>
      <c r="GPN38" s="1483"/>
      <c r="GPO38" s="1483"/>
      <c r="GPP38" s="1483"/>
      <c r="GPQ38" s="1484"/>
      <c r="GPR38" s="1485"/>
      <c r="GPS38" s="1445"/>
      <c r="GPT38" s="1483"/>
      <c r="GPU38" s="1483"/>
      <c r="GPV38" s="1483"/>
      <c r="GPW38" s="1483"/>
      <c r="GPX38" s="1483"/>
      <c r="GPY38" s="1484"/>
      <c r="GPZ38" s="1485"/>
      <c r="GQA38" s="1445"/>
      <c r="GQB38" s="1483"/>
      <c r="GQC38" s="1483"/>
      <c r="GQD38" s="1483"/>
      <c r="GQE38" s="1483"/>
      <c r="GQF38" s="1483"/>
      <c r="GQG38" s="1484"/>
      <c r="GQH38" s="1485"/>
      <c r="GQI38" s="1445"/>
      <c r="GQJ38" s="1483"/>
      <c r="GQK38" s="1483"/>
      <c r="GQL38" s="1483"/>
      <c r="GQM38" s="1483"/>
      <c r="GQN38" s="1483"/>
      <c r="GQO38" s="1484"/>
      <c r="GQP38" s="1485"/>
      <c r="GQQ38" s="1445"/>
      <c r="GQR38" s="1483"/>
      <c r="GQS38" s="1483"/>
      <c r="GQT38" s="1483"/>
      <c r="GQU38" s="1483"/>
      <c r="GQV38" s="1483"/>
      <c r="GQW38" s="1484"/>
      <c r="GQX38" s="1485"/>
      <c r="GQY38" s="1445"/>
      <c r="GQZ38" s="1483"/>
      <c r="GRA38" s="1483"/>
      <c r="GRB38" s="1483"/>
      <c r="GRC38" s="1483"/>
      <c r="GRD38" s="1483"/>
      <c r="GRE38" s="1484"/>
      <c r="GRF38" s="1485"/>
      <c r="GRG38" s="1445"/>
      <c r="GRH38" s="1483"/>
      <c r="GRI38" s="1483"/>
      <c r="GRJ38" s="1483"/>
      <c r="GRK38" s="1483"/>
      <c r="GRL38" s="1483"/>
      <c r="GRM38" s="1484"/>
      <c r="GRN38" s="1485"/>
      <c r="GRO38" s="1445"/>
      <c r="GRP38" s="1483"/>
      <c r="GRQ38" s="1483"/>
      <c r="GRR38" s="1483"/>
      <c r="GRS38" s="1483"/>
      <c r="GRT38" s="1483"/>
      <c r="GRU38" s="1484"/>
      <c r="GRV38" s="1485"/>
      <c r="GRW38" s="1445"/>
      <c r="GRX38" s="1483"/>
      <c r="GRY38" s="1483"/>
      <c r="GRZ38" s="1483"/>
      <c r="GSA38" s="1483"/>
      <c r="GSB38" s="1483"/>
      <c r="GSC38" s="1484"/>
      <c r="GSD38" s="1485"/>
      <c r="GSE38" s="1445"/>
      <c r="GSF38" s="1483"/>
      <c r="GSG38" s="1483"/>
      <c r="GSH38" s="1483"/>
      <c r="GSI38" s="1483"/>
      <c r="GSJ38" s="1483"/>
      <c r="GSK38" s="1484"/>
      <c r="GSL38" s="1485"/>
      <c r="GSM38" s="1445"/>
      <c r="GSN38" s="1483"/>
      <c r="GSO38" s="1483"/>
      <c r="GSP38" s="1483"/>
      <c r="GSQ38" s="1483"/>
      <c r="GSR38" s="1483"/>
      <c r="GSS38" s="1484"/>
      <c r="GST38" s="1485"/>
      <c r="GSU38" s="1445"/>
      <c r="GSV38" s="1483"/>
      <c r="GSW38" s="1483"/>
      <c r="GSX38" s="1483"/>
      <c r="GSY38" s="1483"/>
      <c r="GSZ38" s="1483"/>
      <c r="GTA38" s="1484"/>
      <c r="GTB38" s="1485"/>
      <c r="GTC38" s="1445"/>
      <c r="GTD38" s="1483"/>
      <c r="GTE38" s="1483"/>
      <c r="GTF38" s="1483"/>
      <c r="GTG38" s="1483"/>
      <c r="GTH38" s="1483"/>
      <c r="GTI38" s="1484"/>
      <c r="GTJ38" s="1485"/>
      <c r="GTK38" s="1445"/>
      <c r="GTL38" s="1483"/>
      <c r="GTM38" s="1483"/>
      <c r="GTN38" s="1483"/>
      <c r="GTO38" s="1483"/>
      <c r="GTP38" s="1483"/>
      <c r="GTQ38" s="1484"/>
      <c r="GTR38" s="1485"/>
      <c r="GTS38" s="1445"/>
      <c r="GTT38" s="1483"/>
      <c r="GTU38" s="1483"/>
      <c r="GTV38" s="1483"/>
      <c r="GTW38" s="1483"/>
      <c r="GTX38" s="1483"/>
      <c r="GTY38" s="1484"/>
      <c r="GTZ38" s="1485"/>
      <c r="GUA38" s="1445"/>
      <c r="GUB38" s="1483"/>
      <c r="GUC38" s="1483"/>
      <c r="GUD38" s="1483"/>
      <c r="GUE38" s="1483"/>
      <c r="GUF38" s="1483"/>
      <c r="GUG38" s="1484"/>
      <c r="GUH38" s="1485"/>
      <c r="GUI38" s="1445"/>
      <c r="GUJ38" s="1483"/>
      <c r="GUK38" s="1483"/>
      <c r="GUL38" s="1483"/>
      <c r="GUM38" s="1483"/>
      <c r="GUN38" s="1483"/>
      <c r="GUO38" s="1484"/>
      <c r="GUP38" s="1485"/>
      <c r="GUQ38" s="1445"/>
      <c r="GUR38" s="1483"/>
      <c r="GUS38" s="1483"/>
      <c r="GUT38" s="1483"/>
      <c r="GUU38" s="1483"/>
      <c r="GUV38" s="1483"/>
      <c r="GUW38" s="1484"/>
      <c r="GUX38" s="1485"/>
      <c r="GUY38" s="1445"/>
      <c r="GUZ38" s="1483"/>
      <c r="GVA38" s="1483"/>
      <c r="GVB38" s="1483"/>
      <c r="GVC38" s="1483"/>
      <c r="GVD38" s="1483"/>
      <c r="GVE38" s="1484"/>
      <c r="GVF38" s="1485"/>
      <c r="GVG38" s="1445"/>
      <c r="GVH38" s="1483"/>
      <c r="GVI38" s="1483"/>
      <c r="GVJ38" s="1483"/>
      <c r="GVK38" s="1483"/>
      <c r="GVL38" s="1483"/>
      <c r="GVM38" s="1484"/>
      <c r="GVN38" s="1485"/>
      <c r="GVO38" s="1445"/>
      <c r="GVP38" s="1483"/>
      <c r="GVQ38" s="1483"/>
      <c r="GVR38" s="1483"/>
      <c r="GVS38" s="1483"/>
      <c r="GVT38" s="1483"/>
      <c r="GVU38" s="1484"/>
      <c r="GVV38" s="1485"/>
      <c r="GVW38" s="1445"/>
      <c r="GVX38" s="1483"/>
      <c r="GVY38" s="1483"/>
      <c r="GVZ38" s="1483"/>
      <c r="GWA38" s="1483"/>
      <c r="GWB38" s="1483"/>
      <c r="GWC38" s="1484"/>
      <c r="GWD38" s="1485"/>
      <c r="GWE38" s="1445"/>
      <c r="GWF38" s="1483"/>
      <c r="GWG38" s="1483"/>
      <c r="GWH38" s="1483"/>
      <c r="GWI38" s="1483"/>
      <c r="GWJ38" s="1483"/>
      <c r="GWK38" s="1484"/>
      <c r="GWL38" s="1485"/>
      <c r="GWM38" s="1445"/>
      <c r="GWN38" s="1483"/>
      <c r="GWO38" s="1483"/>
      <c r="GWP38" s="1483"/>
      <c r="GWQ38" s="1483"/>
      <c r="GWR38" s="1483"/>
      <c r="GWS38" s="1484"/>
      <c r="GWT38" s="1485"/>
      <c r="GWU38" s="1445"/>
      <c r="GWV38" s="1483"/>
      <c r="GWW38" s="1483"/>
      <c r="GWX38" s="1483"/>
      <c r="GWY38" s="1483"/>
      <c r="GWZ38" s="1483"/>
      <c r="GXA38" s="1484"/>
      <c r="GXB38" s="1485"/>
      <c r="GXC38" s="1445"/>
      <c r="GXD38" s="1483"/>
      <c r="GXE38" s="1483"/>
      <c r="GXF38" s="1483"/>
      <c r="GXG38" s="1483"/>
      <c r="GXH38" s="1483"/>
      <c r="GXI38" s="1484"/>
      <c r="GXJ38" s="1485"/>
      <c r="GXK38" s="1445"/>
      <c r="GXL38" s="1483"/>
      <c r="GXM38" s="1483"/>
      <c r="GXN38" s="1483"/>
      <c r="GXO38" s="1483"/>
      <c r="GXP38" s="1483"/>
      <c r="GXQ38" s="1484"/>
      <c r="GXR38" s="1485"/>
      <c r="GXS38" s="1445"/>
      <c r="GXT38" s="1483"/>
      <c r="GXU38" s="1483"/>
      <c r="GXV38" s="1483"/>
      <c r="GXW38" s="1483"/>
      <c r="GXX38" s="1483"/>
      <c r="GXY38" s="1484"/>
      <c r="GXZ38" s="1485"/>
      <c r="GYA38" s="1445"/>
      <c r="GYB38" s="1483"/>
      <c r="GYC38" s="1483"/>
      <c r="GYD38" s="1483"/>
      <c r="GYE38" s="1483"/>
      <c r="GYF38" s="1483"/>
      <c r="GYG38" s="1484"/>
      <c r="GYH38" s="1485"/>
      <c r="GYI38" s="1445"/>
      <c r="GYJ38" s="1483"/>
      <c r="GYK38" s="1483"/>
      <c r="GYL38" s="1483"/>
      <c r="GYM38" s="1483"/>
      <c r="GYN38" s="1483"/>
      <c r="GYO38" s="1484"/>
      <c r="GYP38" s="1485"/>
      <c r="GYQ38" s="1445"/>
      <c r="GYR38" s="1483"/>
      <c r="GYS38" s="1483"/>
      <c r="GYT38" s="1483"/>
      <c r="GYU38" s="1483"/>
      <c r="GYV38" s="1483"/>
      <c r="GYW38" s="1484"/>
      <c r="GYX38" s="1485"/>
      <c r="GYY38" s="1445"/>
      <c r="GYZ38" s="1483"/>
      <c r="GZA38" s="1483"/>
      <c r="GZB38" s="1483"/>
      <c r="GZC38" s="1483"/>
      <c r="GZD38" s="1483"/>
      <c r="GZE38" s="1484"/>
      <c r="GZF38" s="1485"/>
      <c r="GZG38" s="1445"/>
      <c r="GZH38" s="1483"/>
      <c r="GZI38" s="1483"/>
      <c r="GZJ38" s="1483"/>
      <c r="GZK38" s="1483"/>
      <c r="GZL38" s="1483"/>
      <c r="GZM38" s="1484"/>
      <c r="GZN38" s="1485"/>
      <c r="GZO38" s="1445"/>
      <c r="GZP38" s="1483"/>
      <c r="GZQ38" s="1483"/>
      <c r="GZR38" s="1483"/>
      <c r="GZS38" s="1483"/>
      <c r="GZT38" s="1483"/>
      <c r="GZU38" s="1484"/>
      <c r="GZV38" s="1485"/>
      <c r="GZW38" s="1445"/>
      <c r="GZX38" s="1483"/>
      <c r="GZY38" s="1483"/>
      <c r="GZZ38" s="1483"/>
      <c r="HAA38" s="1483"/>
      <c r="HAB38" s="1483"/>
      <c r="HAC38" s="1484"/>
      <c r="HAD38" s="1485"/>
      <c r="HAE38" s="1445"/>
      <c r="HAF38" s="1483"/>
      <c r="HAG38" s="1483"/>
      <c r="HAH38" s="1483"/>
      <c r="HAI38" s="1483"/>
      <c r="HAJ38" s="1483"/>
      <c r="HAK38" s="1484"/>
      <c r="HAL38" s="1485"/>
      <c r="HAM38" s="1445"/>
      <c r="HAN38" s="1483"/>
      <c r="HAO38" s="1483"/>
      <c r="HAP38" s="1483"/>
      <c r="HAQ38" s="1483"/>
      <c r="HAR38" s="1483"/>
      <c r="HAS38" s="1484"/>
      <c r="HAT38" s="1485"/>
      <c r="HAU38" s="1445"/>
      <c r="HAV38" s="1483"/>
      <c r="HAW38" s="1483"/>
      <c r="HAX38" s="1483"/>
      <c r="HAY38" s="1483"/>
      <c r="HAZ38" s="1483"/>
      <c r="HBA38" s="1484"/>
      <c r="HBB38" s="1485"/>
      <c r="HBC38" s="1445"/>
      <c r="HBD38" s="1483"/>
      <c r="HBE38" s="1483"/>
      <c r="HBF38" s="1483"/>
      <c r="HBG38" s="1483"/>
      <c r="HBH38" s="1483"/>
      <c r="HBI38" s="1484"/>
      <c r="HBJ38" s="1485"/>
      <c r="HBK38" s="1445"/>
      <c r="HBL38" s="1483"/>
      <c r="HBM38" s="1483"/>
      <c r="HBN38" s="1483"/>
      <c r="HBO38" s="1483"/>
      <c r="HBP38" s="1483"/>
      <c r="HBQ38" s="1484"/>
      <c r="HBR38" s="1485"/>
      <c r="HBS38" s="1445"/>
      <c r="HBT38" s="1483"/>
      <c r="HBU38" s="1483"/>
      <c r="HBV38" s="1483"/>
      <c r="HBW38" s="1483"/>
      <c r="HBX38" s="1483"/>
      <c r="HBY38" s="1484"/>
      <c r="HBZ38" s="1485"/>
      <c r="HCA38" s="1445"/>
      <c r="HCB38" s="1483"/>
      <c r="HCC38" s="1483"/>
      <c r="HCD38" s="1483"/>
      <c r="HCE38" s="1483"/>
      <c r="HCF38" s="1483"/>
      <c r="HCG38" s="1484"/>
      <c r="HCH38" s="1485"/>
      <c r="HCI38" s="1445"/>
      <c r="HCJ38" s="1483"/>
      <c r="HCK38" s="1483"/>
      <c r="HCL38" s="1483"/>
      <c r="HCM38" s="1483"/>
      <c r="HCN38" s="1483"/>
      <c r="HCO38" s="1484"/>
      <c r="HCP38" s="1485"/>
      <c r="HCQ38" s="1445"/>
      <c r="HCR38" s="1483"/>
      <c r="HCS38" s="1483"/>
      <c r="HCT38" s="1483"/>
      <c r="HCU38" s="1483"/>
      <c r="HCV38" s="1483"/>
      <c r="HCW38" s="1484"/>
      <c r="HCX38" s="1485"/>
      <c r="HCY38" s="1445"/>
      <c r="HCZ38" s="1483"/>
      <c r="HDA38" s="1483"/>
      <c r="HDB38" s="1483"/>
      <c r="HDC38" s="1483"/>
      <c r="HDD38" s="1483"/>
      <c r="HDE38" s="1484"/>
      <c r="HDF38" s="1485"/>
      <c r="HDG38" s="1445"/>
      <c r="HDH38" s="1483"/>
      <c r="HDI38" s="1483"/>
      <c r="HDJ38" s="1483"/>
      <c r="HDK38" s="1483"/>
      <c r="HDL38" s="1483"/>
      <c r="HDM38" s="1484"/>
      <c r="HDN38" s="1485"/>
      <c r="HDO38" s="1445"/>
      <c r="HDP38" s="1483"/>
      <c r="HDQ38" s="1483"/>
      <c r="HDR38" s="1483"/>
      <c r="HDS38" s="1483"/>
      <c r="HDT38" s="1483"/>
      <c r="HDU38" s="1484"/>
      <c r="HDV38" s="1485"/>
      <c r="HDW38" s="1445"/>
      <c r="HDX38" s="1483"/>
      <c r="HDY38" s="1483"/>
      <c r="HDZ38" s="1483"/>
      <c r="HEA38" s="1483"/>
      <c r="HEB38" s="1483"/>
      <c r="HEC38" s="1484"/>
      <c r="HED38" s="1485"/>
      <c r="HEE38" s="1445"/>
      <c r="HEF38" s="1483"/>
      <c r="HEG38" s="1483"/>
      <c r="HEH38" s="1483"/>
      <c r="HEI38" s="1483"/>
      <c r="HEJ38" s="1483"/>
      <c r="HEK38" s="1484"/>
      <c r="HEL38" s="1485"/>
      <c r="HEM38" s="1445"/>
      <c r="HEN38" s="1483"/>
      <c r="HEO38" s="1483"/>
      <c r="HEP38" s="1483"/>
      <c r="HEQ38" s="1483"/>
      <c r="HER38" s="1483"/>
      <c r="HES38" s="1484"/>
      <c r="HET38" s="1485"/>
      <c r="HEU38" s="1445"/>
      <c r="HEV38" s="1483"/>
      <c r="HEW38" s="1483"/>
      <c r="HEX38" s="1483"/>
      <c r="HEY38" s="1483"/>
      <c r="HEZ38" s="1483"/>
      <c r="HFA38" s="1484"/>
      <c r="HFB38" s="1485"/>
      <c r="HFC38" s="1445"/>
      <c r="HFD38" s="1483"/>
      <c r="HFE38" s="1483"/>
      <c r="HFF38" s="1483"/>
      <c r="HFG38" s="1483"/>
      <c r="HFH38" s="1483"/>
      <c r="HFI38" s="1484"/>
      <c r="HFJ38" s="1485"/>
      <c r="HFK38" s="1445"/>
      <c r="HFL38" s="1483"/>
      <c r="HFM38" s="1483"/>
      <c r="HFN38" s="1483"/>
      <c r="HFO38" s="1483"/>
      <c r="HFP38" s="1483"/>
      <c r="HFQ38" s="1484"/>
      <c r="HFR38" s="1485"/>
      <c r="HFS38" s="1445"/>
      <c r="HFT38" s="1483"/>
      <c r="HFU38" s="1483"/>
      <c r="HFV38" s="1483"/>
      <c r="HFW38" s="1483"/>
      <c r="HFX38" s="1483"/>
      <c r="HFY38" s="1484"/>
      <c r="HFZ38" s="1485"/>
      <c r="HGA38" s="1445"/>
      <c r="HGB38" s="1483"/>
      <c r="HGC38" s="1483"/>
      <c r="HGD38" s="1483"/>
      <c r="HGE38" s="1483"/>
      <c r="HGF38" s="1483"/>
      <c r="HGG38" s="1484"/>
      <c r="HGH38" s="1485"/>
      <c r="HGI38" s="1445"/>
      <c r="HGJ38" s="1483"/>
      <c r="HGK38" s="1483"/>
      <c r="HGL38" s="1483"/>
      <c r="HGM38" s="1483"/>
      <c r="HGN38" s="1483"/>
      <c r="HGO38" s="1484"/>
      <c r="HGP38" s="1485"/>
      <c r="HGQ38" s="1445"/>
      <c r="HGR38" s="1483"/>
      <c r="HGS38" s="1483"/>
      <c r="HGT38" s="1483"/>
      <c r="HGU38" s="1483"/>
      <c r="HGV38" s="1483"/>
      <c r="HGW38" s="1484"/>
      <c r="HGX38" s="1485"/>
      <c r="HGY38" s="1445"/>
      <c r="HGZ38" s="1483"/>
      <c r="HHA38" s="1483"/>
      <c r="HHB38" s="1483"/>
      <c r="HHC38" s="1483"/>
      <c r="HHD38" s="1483"/>
      <c r="HHE38" s="1484"/>
      <c r="HHF38" s="1485"/>
      <c r="HHG38" s="1445"/>
      <c r="HHH38" s="1483"/>
      <c r="HHI38" s="1483"/>
      <c r="HHJ38" s="1483"/>
      <c r="HHK38" s="1483"/>
      <c r="HHL38" s="1483"/>
      <c r="HHM38" s="1484"/>
      <c r="HHN38" s="1485"/>
      <c r="HHO38" s="1445"/>
      <c r="HHP38" s="1483"/>
      <c r="HHQ38" s="1483"/>
      <c r="HHR38" s="1483"/>
      <c r="HHS38" s="1483"/>
      <c r="HHT38" s="1483"/>
      <c r="HHU38" s="1484"/>
      <c r="HHV38" s="1485"/>
      <c r="HHW38" s="1445"/>
      <c r="HHX38" s="1483"/>
      <c r="HHY38" s="1483"/>
      <c r="HHZ38" s="1483"/>
      <c r="HIA38" s="1483"/>
      <c r="HIB38" s="1483"/>
      <c r="HIC38" s="1484"/>
      <c r="HID38" s="1485"/>
      <c r="HIE38" s="1445"/>
      <c r="HIF38" s="1483"/>
      <c r="HIG38" s="1483"/>
      <c r="HIH38" s="1483"/>
      <c r="HII38" s="1483"/>
      <c r="HIJ38" s="1483"/>
      <c r="HIK38" s="1484"/>
      <c r="HIL38" s="1485"/>
      <c r="HIM38" s="1445"/>
      <c r="HIN38" s="1483"/>
      <c r="HIO38" s="1483"/>
      <c r="HIP38" s="1483"/>
      <c r="HIQ38" s="1483"/>
      <c r="HIR38" s="1483"/>
      <c r="HIS38" s="1484"/>
      <c r="HIT38" s="1485"/>
      <c r="HIU38" s="1445"/>
      <c r="HIV38" s="1483"/>
      <c r="HIW38" s="1483"/>
      <c r="HIX38" s="1483"/>
      <c r="HIY38" s="1483"/>
      <c r="HIZ38" s="1483"/>
      <c r="HJA38" s="1484"/>
      <c r="HJB38" s="1485"/>
      <c r="HJC38" s="1445"/>
      <c r="HJD38" s="1483"/>
      <c r="HJE38" s="1483"/>
      <c r="HJF38" s="1483"/>
      <c r="HJG38" s="1483"/>
      <c r="HJH38" s="1483"/>
      <c r="HJI38" s="1484"/>
      <c r="HJJ38" s="1485"/>
      <c r="HJK38" s="1445"/>
      <c r="HJL38" s="1483"/>
      <c r="HJM38" s="1483"/>
      <c r="HJN38" s="1483"/>
      <c r="HJO38" s="1483"/>
      <c r="HJP38" s="1483"/>
      <c r="HJQ38" s="1484"/>
      <c r="HJR38" s="1485"/>
      <c r="HJS38" s="1445"/>
      <c r="HJT38" s="1483"/>
      <c r="HJU38" s="1483"/>
      <c r="HJV38" s="1483"/>
      <c r="HJW38" s="1483"/>
      <c r="HJX38" s="1483"/>
      <c r="HJY38" s="1484"/>
      <c r="HJZ38" s="1485"/>
      <c r="HKA38" s="1445"/>
      <c r="HKB38" s="1483"/>
      <c r="HKC38" s="1483"/>
      <c r="HKD38" s="1483"/>
      <c r="HKE38" s="1483"/>
      <c r="HKF38" s="1483"/>
      <c r="HKG38" s="1484"/>
      <c r="HKH38" s="1485"/>
      <c r="HKI38" s="1445"/>
      <c r="HKJ38" s="1483"/>
      <c r="HKK38" s="1483"/>
      <c r="HKL38" s="1483"/>
      <c r="HKM38" s="1483"/>
      <c r="HKN38" s="1483"/>
      <c r="HKO38" s="1484"/>
      <c r="HKP38" s="1485"/>
      <c r="HKQ38" s="1445"/>
      <c r="HKR38" s="1483"/>
      <c r="HKS38" s="1483"/>
      <c r="HKT38" s="1483"/>
      <c r="HKU38" s="1483"/>
      <c r="HKV38" s="1483"/>
      <c r="HKW38" s="1484"/>
      <c r="HKX38" s="1485"/>
      <c r="HKY38" s="1445"/>
      <c r="HKZ38" s="1483"/>
      <c r="HLA38" s="1483"/>
      <c r="HLB38" s="1483"/>
      <c r="HLC38" s="1483"/>
      <c r="HLD38" s="1483"/>
      <c r="HLE38" s="1484"/>
      <c r="HLF38" s="1485"/>
      <c r="HLG38" s="1445"/>
      <c r="HLH38" s="1483"/>
      <c r="HLI38" s="1483"/>
      <c r="HLJ38" s="1483"/>
      <c r="HLK38" s="1483"/>
      <c r="HLL38" s="1483"/>
      <c r="HLM38" s="1484"/>
      <c r="HLN38" s="1485"/>
      <c r="HLO38" s="1445"/>
      <c r="HLP38" s="1483"/>
      <c r="HLQ38" s="1483"/>
      <c r="HLR38" s="1483"/>
      <c r="HLS38" s="1483"/>
      <c r="HLT38" s="1483"/>
      <c r="HLU38" s="1484"/>
      <c r="HLV38" s="1485"/>
      <c r="HLW38" s="1445"/>
      <c r="HLX38" s="1483"/>
      <c r="HLY38" s="1483"/>
      <c r="HLZ38" s="1483"/>
      <c r="HMA38" s="1483"/>
      <c r="HMB38" s="1483"/>
      <c r="HMC38" s="1484"/>
      <c r="HMD38" s="1485"/>
      <c r="HME38" s="1445"/>
      <c r="HMF38" s="1483"/>
      <c r="HMG38" s="1483"/>
      <c r="HMH38" s="1483"/>
      <c r="HMI38" s="1483"/>
      <c r="HMJ38" s="1483"/>
      <c r="HMK38" s="1484"/>
      <c r="HML38" s="1485"/>
      <c r="HMM38" s="1445"/>
      <c r="HMN38" s="1483"/>
      <c r="HMO38" s="1483"/>
      <c r="HMP38" s="1483"/>
      <c r="HMQ38" s="1483"/>
      <c r="HMR38" s="1483"/>
      <c r="HMS38" s="1484"/>
      <c r="HMT38" s="1485"/>
      <c r="HMU38" s="1445"/>
      <c r="HMV38" s="1483"/>
      <c r="HMW38" s="1483"/>
      <c r="HMX38" s="1483"/>
      <c r="HMY38" s="1483"/>
      <c r="HMZ38" s="1483"/>
      <c r="HNA38" s="1484"/>
      <c r="HNB38" s="1485"/>
      <c r="HNC38" s="1445"/>
      <c r="HND38" s="1483"/>
      <c r="HNE38" s="1483"/>
      <c r="HNF38" s="1483"/>
      <c r="HNG38" s="1483"/>
      <c r="HNH38" s="1483"/>
      <c r="HNI38" s="1484"/>
      <c r="HNJ38" s="1485"/>
      <c r="HNK38" s="1445"/>
      <c r="HNL38" s="1483"/>
      <c r="HNM38" s="1483"/>
      <c r="HNN38" s="1483"/>
      <c r="HNO38" s="1483"/>
      <c r="HNP38" s="1483"/>
      <c r="HNQ38" s="1484"/>
      <c r="HNR38" s="1485"/>
      <c r="HNS38" s="1445"/>
      <c r="HNT38" s="1483"/>
      <c r="HNU38" s="1483"/>
      <c r="HNV38" s="1483"/>
      <c r="HNW38" s="1483"/>
      <c r="HNX38" s="1483"/>
      <c r="HNY38" s="1484"/>
      <c r="HNZ38" s="1485"/>
      <c r="HOA38" s="1445"/>
      <c r="HOB38" s="1483"/>
      <c r="HOC38" s="1483"/>
      <c r="HOD38" s="1483"/>
      <c r="HOE38" s="1483"/>
      <c r="HOF38" s="1483"/>
      <c r="HOG38" s="1484"/>
      <c r="HOH38" s="1485"/>
      <c r="HOI38" s="1445"/>
      <c r="HOJ38" s="1483"/>
      <c r="HOK38" s="1483"/>
      <c r="HOL38" s="1483"/>
      <c r="HOM38" s="1483"/>
      <c r="HON38" s="1483"/>
      <c r="HOO38" s="1484"/>
      <c r="HOP38" s="1485"/>
      <c r="HOQ38" s="1445"/>
      <c r="HOR38" s="1483"/>
      <c r="HOS38" s="1483"/>
      <c r="HOT38" s="1483"/>
      <c r="HOU38" s="1483"/>
      <c r="HOV38" s="1483"/>
      <c r="HOW38" s="1484"/>
      <c r="HOX38" s="1485"/>
      <c r="HOY38" s="1445"/>
      <c r="HOZ38" s="1483"/>
      <c r="HPA38" s="1483"/>
      <c r="HPB38" s="1483"/>
      <c r="HPC38" s="1483"/>
      <c r="HPD38" s="1483"/>
      <c r="HPE38" s="1484"/>
      <c r="HPF38" s="1485"/>
      <c r="HPG38" s="1445"/>
      <c r="HPH38" s="1483"/>
      <c r="HPI38" s="1483"/>
      <c r="HPJ38" s="1483"/>
      <c r="HPK38" s="1483"/>
      <c r="HPL38" s="1483"/>
      <c r="HPM38" s="1484"/>
      <c r="HPN38" s="1485"/>
      <c r="HPO38" s="1445"/>
      <c r="HPP38" s="1483"/>
      <c r="HPQ38" s="1483"/>
      <c r="HPR38" s="1483"/>
      <c r="HPS38" s="1483"/>
      <c r="HPT38" s="1483"/>
      <c r="HPU38" s="1484"/>
      <c r="HPV38" s="1485"/>
      <c r="HPW38" s="1445"/>
      <c r="HPX38" s="1483"/>
      <c r="HPY38" s="1483"/>
      <c r="HPZ38" s="1483"/>
      <c r="HQA38" s="1483"/>
      <c r="HQB38" s="1483"/>
      <c r="HQC38" s="1484"/>
      <c r="HQD38" s="1485"/>
      <c r="HQE38" s="1445"/>
      <c r="HQF38" s="1483"/>
      <c r="HQG38" s="1483"/>
      <c r="HQH38" s="1483"/>
      <c r="HQI38" s="1483"/>
      <c r="HQJ38" s="1483"/>
      <c r="HQK38" s="1484"/>
      <c r="HQL38" s="1485"/>
      <c r="HQM38" s="1445"/>
      <c r="HQN38" s="1483"/>
      <c r="HQO38" s="1483"/>
      <c r="HQP38" s="1483"/>
      <c r="HQQ38" s="1483"/>
      <c r="HQR38" s="1483"/>
      <c r="HQS38" s="1484"/>
      <c r="HQT38" s="1485"/>
      <c r="HQU38" s="1445"/>
      <c r="HQV38" s="1483"/>
      <c r="HQW38" s="1483"/>
      <c r="HQX38" s="1483"/>
      <c r="HQY38" s="1483"/>
      <c r="HQZ38" s="1483"/>
      <c r="HRA38" s="1484"/>
      <c r="HRB38" s="1485"/>
      <c r="HRC38" s="1445"/>
      <c r="HRD38" s="1483"/>
      <c r="HRE38" s="1483"/>
      <c r="HRF38" s="1483"/>
      <c r="HRG38" s="1483"/>
      <c r="HRH38" s="1483"/>
      <c r="HRI38" s="1484"/>
      <c r="HRJ38" s="1485"/>
      <c r="HRK38" s="1445"/>
      <c r="HRL38" s="1483"/>
      <c r="HRM38" s="1483"/>
      <c r="HRN38" s="1483"/>
      <c r="HRO38" s="1483"/>
      <c r="HRP38" s="1483"/>
      <c r="HRQ38" s="1484"/>
      <c r="HRR38" s="1485"/>
      <c r="HRS38" s="1445"/>
      <c r="HRT38" s="1483"/>
      <c r="HRU38" s="1483"/>
      <c r="HRV38" s="1483"/>
      <c r="HRW38" s="1483"/>
      <c r="HRX38" s="1483"/>
      <c r="HRY38" s="1484"/>
      <c r="HRZ38" s="1485"/>
      <c r="HSA38" s="1445"/>
      <c r="HSB38" s="1483"/>
      <c r="HSC38" s="1483"/>
      <c r="HSD38" s="1483"/>
      <c r="HSE38" s="1483"/>
      <c r="HSF38" s="1483"/>
      <c r="HSG38" s="1484"/>
      <c r="HSH38" s="1485"/>
      <c r="HSI38" s="1445"/>
      <c r="HSJ38" s="1483"/>
      <c r="HSK38" s="1483"/>
      <c r="HSL38" s="1483"/>
      <c r="HSM38" s="1483"/>
      <c r="HSN38" s="1483"/>
      <c r="HSO38" s="1484"/>
      <c r="HSP38" s="1485"/>
      <c r="HSQ38" s="1445"/>
      <c r="HSR38" s="1483"/>
      <c r="HSS38" s="1483"/>
      <c r="HST38" s="1483"/>
      <c r="HSU38" s="1483"/>
      <c r="HSV38" s="1483"/>
      <c r="HSW38" s="1484"/>
      <c r="HSX38" s="1485"/>
      <c r="HSY38" s="1445"/>
      <c r="HSZ38" s="1483"/>
      <c r="HTA38" s="1483"/>
      <c r="HTB38" s="1483"/>
      <c r="HTC38" s="1483"/>
      <c r="HTD38" s="1483"/>
      <c r="HTE38" s="1484"/>
      <c r="HTF38" s="1485"/>
      <c r="HTG38" s="1445"/>
      <c r="HTH38" s="1483"/>
      <c r="HTI38" s="1483"/>
      <c r="HTJ38" s="1483"/>
      <c r="HTK38" s="1483"/>
      <c r="HTL38" s="1483"/>
      <c r="HTM38" s="1484"/>
      <c r="HTN38" s="1485"/>
      <c r="HTO38" s="1445"/>
      <c r="HTP38" s="1483"/>
      <c r="HTQ38" s="1483"/>
      <c r="HTR38" s="1483"/>
      <c r="HTS38" s="1483"/>
      <c r="HTT38" s="1483"/>
      <c r="HTU38" s="1484"/>
      <c r="HTV38" s="1485"/>
      <c r="HTW38" s="1445"/>
      <c r="HTX38" s="1483"/>
      <c r="HTY38" s="1483"/>
      <c r="HTZ38" s="1483"/>
      <c r="HUA38" s="1483"/>
      <c r="HUB38" s="1483"/>
      <c r="HUC38" s="1484"/>
      <c r="HUD38" s="1485"/>
      <c r="HUE38" s="1445"/>
      <c r="HUF38" s="1483"/>
      <c r="HUG38" s="1483"/>
      <c r="HUH38" s="1483"/>
      <c r="HUI38" s="1483"/>
      <c r="HUJ38" s="1483"/>
      <c r="HUK38" s="1484"/>
      <c r="HUL38" s="1485"/>
      <c r="HUM38" s="1445"/>
      <c r="HUN38" s="1483"/>
      <c r="HUO38" s="1483"/>
      <c r="HUP38" s="1483"/>
      <c r="HUQ38" s="1483"/>
      <c r="HUR38" s="1483"/>
      <c r="HUS38" s="1484"/>
      <c r="HUT38" s="1485"/>
      <c r="HUU38" s="1445"/>
      <c r="HUV38" s="1483"/>
      <c r="HUW38" s="1483"/>
      <c r="HUX38" s="1483"/>
      <c r="HUY38" s="1483"/>
      <c r="HUZ38" s="1483"/>
      <c r="HVA38" s="1484"/>
      <c r="HVB38" s="1485"/>
      <c r="HVC38" s="1445"/>
      <c r="HVD38" s="1483"/>
      <c r="HVE38" s="1483"/>
      <c r="HVF38" s="1483"/>
      <c r="HVG38" s="1483"/>
      <c r="HVH38" s="1483"/>
      <c r="HVI38" s="1484"/>
      <c r="HVJ38" s="1485"/>
      <c r="HVK38" s="1445"/>
      <c r="HVL38" s="1483"/>
      <c r="HVM38" s="1483"/>
      <c r="HVN38" s="1483"/>
      <c r="HVO38" s="1483"/>
      <c r="HVP38" s="1483"/>
      <c r="HVQ38" s="1484"/>
      <c r="HVR38" s="1485"/>
      <c r="HVS38" s="1445"/>
      <c r="HVT38" s="1483"/>
      <c r="HVU38" s="1483"/>
      <c r="HVV38" s="1483"/>
      <c r="HVW38" s="1483"/>
      <c r="HVX38" s="1483"/>
      <c r="HVY38" s="1484"/>
      <c r="HVZ38" s="1485"/>
      <c r="HWA38" s="1445"/>
      <c r="HWB38" s="1483"/>
      <c r="HWC38" s="1483"/>
      <c r="HWD38" s="1483"/>
      <c r="HWE38" s="1483"/>
      <c r="HWF38" s="1483"/>
      <c r="HWG38" s="1484"/>
      <c r="HWH38" s="1485"/>
      <c r="HWI38" s="1445"/>
      <c r="HWJ38" s="1483"/>
      <c r="HWK38" s="1483"/>
      <c r="HWL38" s="1483"/>
      <c r="HWM38" s="1483"/>
      <c r="HWN38" s="1483"/>
      <c r="HWO38" s="1484"/>
      <c r="HWP38" s="1485"/>
      <c r="HWQ38" s="1445"/>
      <c r="HWR38" s="1483"/>
      <c r="HWS38" s="1483"/>
      <c r="HWT38" s="1483"/>
      <c r="HWU38" s="1483"/>
      <c r="HWV38" s="1483"/>
      <c r="HWW38" s="1484"/>
      <c r="HWX38" s="1485"/>
      <c r="HWY38" s="1445"/>
      <c r="HWZ38" s="1483"/>
      <c r="HXA38" s="1483"/>
      <c r="HXB38" s="1483"/>
      <c r="HXC38" s="1483"/>
      <c r="HXD38" s="1483"/>
      <c r="HXE38" s="1484"/>
      <c r="HXF38" s="1485"/>
      <c r="HXG38" s="1445"/>
      <c r="HXH38" s="1483"/>
      <c r="HXI38" s="1483"/>
      <c r="HXJ38" s="1483"/>
      <c r="HXK38" s="1483"/>
      <c r="HXL38" s="1483"/>
      <c r="HXM38" s="1484"/>
      <c r="HXN38" s="1485"/>
      <c r="HXO38" s="1445"/>
      <c r="HXP38" s="1483"/>
      <c r="HXQ38" s="1483"/>
      <c r="HXR38" s="1483"/>
      <c r="HXS38" s="1483"/>
      <c r="HXT38" s="1483"/>
      <c r="HXU38" s="1484"/>
      <c r="HXV38" s="1485"/>
      <c r="HXW38" s="1445"/>
      <c r="HXX38" s="1483"/>
      <c r="HXY38" s="1483"/>
      <c r="HXZ38" s="1483"/>
      <c r="HYA38" s="1483"/>
      <c r="HYB38" s="1483"/>
      <c r="HYC38" s="1484"/>
      <c r="HYD38" s="1485"/>
      <c r="HYE38" s="1445"/>
      <c r="HYF38" s="1483"/>
      <c r="HYG38" s="1483"/>
      <c r="HYH38" s="1483"/>
      <c r="HYI38" s="1483"/>
      <c r="HYJ38" s="1483"/>
      <c r="HYK38" s="1484"/>
      <c r="HYL38" s="1485"/>
      <c r="HYM38" s="1445"/>
      <c r="HYN38" s="1483"/>
      <c r="HYO38" s="1483"/>
      <c r="HYP38" s="1483"/>
      <c r="HYQ38" s="1483"/>
      <c r="HYR38" s="1483"/>
      <c r="HYS38" s="1484"/>
      <c r="HYT38" s="1485"/>
      <c r="HYU38" s="1445"/>
      <c r="HYV38" s="1483"/>
      <c r="HYW38" s="1483"/>
      <c r="HYX38" s="1483"/>
      <c r="HYY38" s="1483"/>
      <c r="HYZ38" s="1483"/>
      <c r="HZA38" s="1484"/>
      <c r="HZB38" s="1485"/>
      <c r="HZC38" s="1445"/>
      <c r="HZD38" s="1483"/>
      <c r="HZE38" s="1483"/>
      <c r="HZF38" s="1483"/>
      <c r="HZG38" s="1483"/>
      <c r="HZH38" s="1483"/>
      <c r="HZI38" s="1484"/>
      <c r="HZJ38" s="1485"/>
      <c r="HZK38" s="1445"/>
      <c r="HZL38" s="1483"/>
      <c r="HZM38" s="1483"/>
      <c r="HZN38" s="1483"/>
      <c r="HZO38" s="1483"/>
      <c r="HZP38" s="1483"/>
      <c r="HZQ38" s="1484"/>
      <c r="HZR38" s="1485"/>
      <c r="HZS38" s="1445"/>
      <c r="HZT38" s="1483"/>
      <c r="HZU38" s="1483"/>
      <c r="HZV38" s="1483"/>
      <c r="HZW38" s="1483"/>
      <c r="HZX38" s="1483"/>
      <c r="HZY38" s="1484"/>
      <c r="HZZ38" s="1485"/>
      <c r="IAA38" s="1445"/>
      <c r="IAB38" s="1483"/>
      <c r="IAC38" s="1483"/>
      <c r="IAD38" s="1483"/>
      <c r="IAE38" s="1483"/>
      <c r="IAF38" s="1483"/>
      <c r="IAG38" s="1484"/>
      <c r="IAH38" s="1485"/>
      <c r="IAI38" s="1445"/>
      <c r="IAJ38" s="1483"/>
      <c r="IAK38" s="1483"/>
      <c r="IAL38" s="1483"/>
      <c r="IAM38" s="1483"/>
      <c r="IAN38" s="1483"/>
      <c r="IAO38" s="1484"/>
      <c r="IAP38" s="1485"/>
      <c r="IAQ38" s="1445"/>
      <c r="IAR38" s="1483"/>
      <c r="IAS38" s="1483"/>
      <c r="IAT38" s="1483"/>
      <c r="IAU38" s="1483"/>
      <c r="IAV38" s="1483"/>
      <c r="IAW38" s="1484"/>
      <c r="IAX38" s="1485"/>
      <c r="IAY38" s="1445"/>
      <c r="IAZ38" s="1483"/>
      <c r="IBA38" s="1483"/>
      <c r="IBB38" s="1483"/>
      <c r="IBC38" s="1483"/>
      <c r="IBD38" s="1483"/>
      <c r="IBE38" s="1484"/>
      <c r="IBF38" s="1485"/>
      <c r="IBG38" s="1445"/>
      <c r="IBH38" s="1483"/>
      <c r="IBI38" s="1483"/>
      <c r="IBJ38" s="1483"/>
      <c r="IBK38" s="1483"/>
      <c r="IBL38" s="1483"/>
      <c r="IBM38" s="1484"/>
      <c r="IBN38" s="1485"/>
      <c r="IBO38" s="1445"/>
      <c r="IBP38" s="1483"/>
      <c r="IBQ38" s="1483"/>
      <c r="IBR38" s="1483"/>
      <c r="IBS38" s="1483"/>
      <c r="IBT38" s="1483"/>
      <c r="IBU38" s="1484"/>
      <c r="IBV38" s="1485"/>
      <c r="IBW38" s="1445"/>
      <c r="IBX38" s="1483"/>
      <c r="IBY38" s="1483"/>
      <c r="IBZ38" s="1483"/>
      <c r="ICA38" s="1483"/>
      <c r="ICB38" s="1483"/>
      <c r="ICC38" s="1484"/>
      <c r="ICD38" s="1485"/>
      <c r="ICE38" s="1445"/>
      <c r="ICF38" s="1483"/>
      <c r="ICG38" s="1483"/>
      <c r="ICH38" s="1483"/>
      <c r="ICI38" s="1483"/>
      <c r="ICJ38" s="1483"/>
      <c r="ICK38" s="1484"/>
      <c r="ICL38" s="1485"/>
      <c r="ICM38" s="1445"/>
      <c r="ICN38" s="1483"/>
      <c r="ICO38" s="1483"/>
      <c r="ICP38" s="1483"/>
      <c r="ICQ38" s="1483"/>
      <c r="ICR38" s="1483"/>
      <c r="ICS38" s="1484"/>
      <c r="ICT38" s="1485"/>
      <c r="ICU38" s="1445"/>
      <c r="ICV38" s="1483"/>
      <c r="ICW38" s="1483"/>
      <c r="ICX38" s="1483"/>
      <c r="ICY38" s="1483"/>
      <c r="ICZ38" s="1483"/>
      <c r="IDA38" s="1484"/>
      <c r="IDB38" s="1485"/>
      <c r="IDC38" s="1445"/>
      <c r="IDD38" s="1483"/>
      <c r="IDE38" s="1483"/>
      <c r="IDF38" s="1483"/>
      <c r="IDG38" s="1483"/>
      <c r="IDH38" s="1483"/>
      <c r="IDI38" s="1484"/>
      <c r="IDJ38" s="1485"/>
      <c r="IDK38" s="1445"/>
      <c r="IDL38" s="1483"/>
      <c r="IDM38" s="1483"/>
      <c r="IDN38" s="1483"/>
      <c r="IDO38" s="1483"/>
      <c r="IDP38" s="1483"/>
      <c r="IDQ38" s="1484"/>
      <c r="IDR38" s="1485"/>
      <c r="IDS38" s="1445"/>
      <c r="IDT38" s="1483"/>
      <c r="IDU38" s="1483"/>
      <c r="IDV38" s="1483"/>
      <c r="IDW38" s="1483"/>
      <c r="IDX38" s="1483"/>
      <c r="IDY38" s="1484"/>
      <c r="IDZ38" s="1485"/>
      <c r="IEA38" s="1445"/>
      <c r="IEB38" s="1483"/>
      <c r="IEC38" s="1483"/>
      <c r="IED38" s="1483"/>
      <c r="IEE38" s="1483"/>
      <c r="IEF38" s="1483"/>
      <c r="IEG38" s="1484"/>
      <c r="IEH38" s="1485"/>
      <c r="IEI38" s="1445"/>
      <c r="IEJ38" s="1483"/>
      <c r="IEK38" s="1483"/>
      <c r="IEL38" s="1483"/>
      <c r="IEM38" s="1483"/>
      <c r="IEN38" s="1483"/>
      <c r="IEO38" s="1484"/>
      <c r="IEP38" s="1485"/>
      <c r="IEQ38" s="1445"/>
      <c r="IER38" s="1483"/>
      <c r="IES38" s="1483"/>
      <c r="IET38" s="1483"/>
      <c r="IEU38" s="1483"/>
      <c r="IEV38" s="1483"/>
      <c r="IEW38" s="1484"/>
      <c r="IEX38" s="1485"/>
      <c r="IEY38" s="1445"/>
      <c r="IEZ38" s="1483"/>
      <c r="IFA38" s="1483"/>
      <c r="IFB38" s="1483"/>
      <c r="IFC38" s="1483"/>
      <c r="IFD38" s="1483"/>
      <c r="IFE38" s="1484"/>
      <c r="IFF38" s="1485"/>
      <c r="IFG38" s="1445"/>
      <c r="IFH38" s="1483"/>
      <c r="IFI38" s="1483"/>
      <c r="IFJ38" s="1483"/>
      <c r="IFK38" s="1483"/>
      <c r="IFL38" s="1483"/>
      <c r="IFM38" s="1484"/>
      <c r="IFN38" s="1485"/>
      <c r="IFO38" s="1445"/>
      <c r="IFP38" s="1483"/>
      <c r="IFQ38" s="1483"/>
      <c r="IFR38" s="1483"/>
      <c r="IFS38" s="1483"/>
      <c r="IFT38" s="1483"/>
      <c r="IFU38" s="1484"/>
      <c r="IFV38" s="1485"/>
      <c r="IFW38" s="1445"/>
      <c r="IFX38" s="1483"/>
      <c r="IFY38" s="1483"/>
      <c r="IFZ38" s="1483"/>
      <c r="IGA38" s="1483"/>
      <c r="IGB38" s="1483"/>
      <c r="IGC38" s="1484"/>
      <c r="IGD38" s="1485"/>
      <c r="IGE38" s="1445"/>
      <c r="IGF38" s="1483"/>
      <c r="IGG38" s="1483"/>
      <c r="IGH38" s="1483"/>
      <c r="IGI38" s="1483"/>
      <c r="IGJ38" s="1483"/>
      <c r="IGK38" s="1484"/>
      <c r="IGL38" s="1485"/>
      <c r="IGM38" s="1445"/>
      <c r="IGN38" s="1483"/>
      <c r="IGO38" s="1483"/>
      <c r="IGP38" s="1483"/>
      <c r="IGQ38" s="1483"/>
      <c r="IGR38" s="1483"/>
      <c r="IGS38" s="1484"/>
      <c r="IGT38" s="1485"/>
      <c r="IGU38" s="1445"/>
      <c r="IGV38" s="1483"/>
      <c r="IGW38" s="1483"/>
      <c r="IGX38" s="1483"/>
      <c r="IGY38" s="1483"/>
      <c r="IGZ38" s="1483"/>
      <c r="IHA38" s="1484"/>
      <c r="IHB38" s="1485"/>
      <c r="IHC38" s="1445"/>
      <c r="IHD38" s="1483"/>
      <c r="IHE38" s="1483"/>
      <c r="IHF38" s="1483"/>
      <c r="IHG38" s="1483"/>
      <c r="IHH38" s="1483"/>
      <c r="IHI38" s="1484"/>
      <c r="IHJ38" s="1485"/>
      <c r="IHK38" s="1445"/>
      <c r="IHL38" s="1483"/>
      <c r="IHM38" s="1483"/>
      <c r="IHN38" s="1483"/>
      <c r="IHO38" s="1483"/>
      <c r="IHP38" s="1483"/>
      <c r="IHQ38" s="1484"/>
      <c r="IHR38" s="1485"/>
      <c r="IHS38" s="1445"/>
      <c r="IHT38" s="1483"/>
      <c r="IHU38" s="1483"/>
      <c r="IHV38" s="1483"/>
      <c r="IHW38" s="1483"/>
      <c r="IHX38" s="1483"/>
      <c r="IHY38" s="1484"/>
      <c r="IHZ38" s="1485"/>
      <c r="IIA38" s="1445"/>
      <c r="IIB38" s="1483"/>
      <c r="IIC38" s="1483"/>
      <c r="IID38" s="1483"/>
      <c r="IIE38" s="1483"/>
      <c r="IIF38" s="1483"/>
      <c r="IIG38" s="1484"/>
      <c r="IIH38" s="1485"/>
      <c r="III38" s="1445"/>
      <c r="IIJ38" s="1483"/>
      <c r="IIK38" s="1483"/>
      <c r="IIL38" s="1483"/>
      <c r="IIM38" s="1483"/>
      <c r="IIN38" s="1483"/>
      <c r="IIO38" s="1484"/>
      <c r="IIP38" s="1485"/>
      <c r="IIQ38" s="1445"/>
      <c r="IIR38" s="1483"/>
      <c r="IIS38" s="1483"/>
      <c r="IIT38" s="1483"/>
      <c r="IIU38" s="1483"/>
      <c r="IIV38" s="1483"/>
      <c r="IIW38" s="1484"/>
      <c r="IIX38" s="1485"/>
      <c r="IIY38" s="1445"/>
      <c r="IIZ38" s="1483"/>
      <c r="IJA38" s="1483"/>
      <c r="IJB38" s="1483"/>
      <c r="IJC38" s="1483"/>
      <c r="IJD38" s="1483"/>
      <c r="IJE38" s="1484"/>
      <c r="IJF38" s="1485"/>
      <c r="IJG38" s="1445"/>
      <c r="IJH38" s="1483"/>
      <c r="IJI38" s="1483"/>
      <c r="IJJ38" s="1483"/>
      <c r="IJK38" s="1483"/>
      <c r="IJL38" s="1483"/>
      <c r="IJM38" s="1484"/>
      <c r="IJN38" s="1485"/>
      <c r="IJO38" s="1445"/>
      <c r="IJP38" s="1483"/>
      <c r="IJQ38" s="1483"/>
      <c r="IJR38" s="1483"/>
      <c r="IJS38" s="1483"/>
      <c r="IJT38" s="1483"/>
      <c r="IJU38" s="1484"/>
      <c r="IJV38" s="1485"/>
      <c r="IJW38" s="1445"/>
      <c r="IJX38" s="1483"/>
      <c r="IJY38" s="1483"/>
      <c r="IJZ38" s="1483"/>
      <c r="IKA38" s="1483"/>
      <c r="IKB38" s="1483"/>
      <c r="IKC38" s="1484"/>
      <c r="IKD38" s="1485"/>
      <c r="IKE38" s="1445"/>
      <c r="IKF38" s="1483"/>
      <c r="IKG38" s="1483"/>
      <c r="IKH38" s="1483"/>
      <c r="IKI38" s="1483"/>
      <c r="IKJ38" s="1483"/>
      <c r="IKK38" s="1484"/>
      <c r="IKL38" s="1485"/>
      <c r="IKM38" s="1445"/>
      <c r="IKN38" s="1483"/>
      <c r="IKO38" s="1483"/>
      <c r="IKP38" s="1483"/>
      <c r="IKQ38" s="1483"/>
      <c r="IKR38" s="1483"/>
      <c r="IKS38" s="1484"/>
      <c r="IKT38" s="1485"/>
      <c r="IKU38" s="1445"/>
      <c r="IKV38" s="1483"/>
      <c r="IKW38" s="1483"/>
      <c r="IKX38" s="1483"/>
      <c r="IKY38" s="1483"/>
      <c r="IKZ38" s="1483"/>
      <c r="ILA38" s="1484"/>
      <c r="ILB38" s="1485"/>
      <c r="ILC38" s="1445"/>
      <c r="ILD38" s="1483"/>
      <c r="ILE38" s="1483"/>
      <c r="ILF38" s="1483"/>
      <c r="ILG38" s="1483"/>
      <c r="ILH38" s="1483"/>
      <c r="ILI38" s="1484"/>
      <c r="ILJ38" s="1485"/>
      <c r="ILK38" s="1445"/>
      <c r="ILL38" s="1483"/>
      <c r="ILM38" s="1483"/>
      <c r="ILN38" s="1483"/>
      <c r="ILO38" s="1483"/>
      <c r="ILP38" s="1483"/>
      <c r="ILQ38" s="1484"/>
      <c r="ILR38" s="1485"/>
      <c r="ILS38" s="1445"/>
      <c r="ILT38" s="1483"/>
      <c r="ILU38" s="1483"/>
      <c r="ILV38" s="1483"/>
      <c r="ILW38" s="1483"/>
      <c r="ILX38" s="1483"/>
      <c r="ILY38" s="1484"/>
      <c r="ILZ38" s="1485"/>
      <c r="IMA38" s="1445"/>
      <c r="IMB38" s="1483"/>
      <c r="IMC38" s="1483"/>
      <c r="IMD38" s="1483"/>
      <c r="IME38" s="1483"/>
      <c r="IMF38" s="1483"/>
      <c r="IMG38" s="1484"/>
      <c r="IMH38" s="1485"/>
      <c r="IMI38" s="1445"/>
      <c r="IMJ38" s="1483"/>
      <c r="IMK38" s="1483"/>
      <c r="IML38" s="1483"/>
      <c r="IMM38" s="1483"/>
      <c r="IMN38" s="1483"/>
      <c r="IMO38" s="1484"/>
      <c r="IMP38" s="1485"/>
      <c r="IMQ38" s="1445"/>
      <c r="IMR38" s="1483"/>
      <c r="IMS38" s="1483"/>
      <c r="IMT38" s="1483"/>
      <c r="IMU38" s="1483"/>
      <c r="IMV38" s="1483"/>
      <c r="IMW38" s="1484"/>
      <c r="IMX38" s="1485"/>
      <c r="IMY38" s="1445"/>
      <c r="IMZ38" s="1483"/>
      <c r="INA38" s="1483"/>
      <c r="INB38" s="1483"/>
      <c r="INC38" s="1483"/>
      <c r="IND38" s="1483"/>
      <c r="INE38" s="1484"/>
      <c r="INF38" s="1485"/>
      <c r="ING38" s="1445"/>
      <c r="INH38" s="1483"/>
      <c r="INI38" s="1483"/>
      <c r="INJ38" s="1483"/>
      <c r="INK38" s="1483"/>
      <c r="INL38" s="1483"/>
      <c r="INM38" s="1484"/>
      <c r="INN38" s="1485"/>
      <c r="INO38" s="1445"/>
      <c r="INP38" s="1483"/>
      <c r="INQ38" s="1483"/>
      <c r="INR38" s="1483"/>
      <c r="INS38" s="1483"/>
      <c r="INT38" s="1483"/>
      <c r="INU38" s="1484"/>
      <c r="INV38" s="1485"/>
      <c r="INW38" s="1445"/>
      <c r="INX38" s="1483"/>
      <c r="INY38" s="1483"/>
      <c r="INZ38" s="1483"/>
      <c r="IOA38" s="1483"/>
      <c r="IOB38" s="1483"/>
      <c r="IOC38" s="1484"/>
      <c r="IOD38" s="1485"/>
      <c r="IOE38" s="1445"/>
      <c r="IOF38" s="1483"/>
      <c r="IOG38" s="1483"/>
      <c r="IOH38" s="1483"/>
      <c r="IOI38" s="1483"/>
      <c r="IOJ38" s="1483"/>
      <c r="IOK38" s="1484"/>
      <c r="IOL38" s="1485"/>
      <c r="IOM38" s="1445"/>
      <c r="ION38" s="1483"/>
      <c r="IOO38" s="1483"/>
      <c r="IOP38" s="1483"/>
      <c r="IOQ38" s="1483"/>
      <c r="IOR38" s="1483"/>
      <c r="IOS38" s="1484"/>
      <c r="IOT38" s="1485"/>
      <c r="IOU38" s="1445"/>
      <c r="IOV38" s="1483"/>
      <c r="IOW38" s="1483"/>
      <c r="IOX38" s="1483"/>
      <c r="IOY38" s="1483"/>
      <c r="IOZ38" s="1483"/>
      <c r="IPA38" s="1484"/>
      <c r="IPB38" s="1485"/>
      <c r="IPC38" s="1445"/>
      <c r="IPD38" s="1483"/>
      <c r="IPE38" s="1483"/>
      <c r="IPF38" s="1483"/>
      <c r="IPG38" s="1483"/>
      <c r="IPH38" s="1483"/>
      <c r="IPI38" s="1484"/>
      <c r="IPJ38" s="1485"/>
      <c r="IPK38" s="1445"/>
      <c r="IPL38" s="1483"/>
      <c r="IPM38" s="1483"/>
      <c r="IPN38" s="1483"/>
      <c r="IPO38" s="1483"/>
      <c r="IPP38" s="1483"/>
      <c r="IPQ38" s="1484"/>
      <c r="IPR38" s="1485"/>
      <c r="IPS38" s="1445"/>
      <c r="IPT38" s="1483"/>
      <c r="IPU38" s="1483"/>
      <c r="IPV38" s="1483"/>
      <c r="IPW38" s="1483"/>
      <c r="IPX38" s="1483"/>
      <c r="IPY38" s="1484"/>
      <c r="IPZ38" s="1485"/>
      <c r="IQA38" s="1445"/>
      <c r="IQB38" s="1483"/>
      <c r="IQC38" s="1483"/>
      <c r="IQD38" s="1483"/>
      <c r="IQE38" s="1483"/>
      <c r="IQF38" s="1483"/>
      <c r="IQG38" s="1484"/>
      <c r="IQH38" s="1485"/>
      <c r="IQI38" s="1445"/>
      <c r="IQJ38" s="1483"/>
      <c r="IQK38" s="1483"/>
      <c r="IQL38" s="1483"/>
      <c r="IQM38" s="1483"/>
      <c r="IQN38" s="1483"/>
      <c r="IQO38" s="1484"/>
      <c r="IQP38" s="1485"/>
      <c r="IQQ38" s="1445"/>
      <c r="IQR38" s="1483"/>
      <c r="IQS38" s="1483"/>
      <c r="IQT38" s="1483"/>
      <c r="IQU38" s="1483"/>
      <c r="IQV38" s="1483"/>
      <c r="IQW38" s="1484"/>
      <c r="IQX38" s="1485"/>
      <c r="IQY38" s="1445"/>
      <c r="IQZ38" s="1483"/>
      <c r="IRA38" s="1483"/>
      <c r="IRB38" s="1483"/>
      <c r="IRC38" s="1483"/>
      <c r="IRD38" s="1483"/>
      <c r="IRE38" s="1484"/>
      <c r="IRF38" s="1485"/>
      <c r="IRG38" s="1445"/>
      <c r="IRH38" s="1483"/>
      <c r="IRI38" s="1483"/>
      <c r="IRJ38" s="1483"/>
      <c r="IRK38" s="1483"/>
      <c r="IRL38" s="1483"/>
      <c r="IRM38" s="1484"/>
      <c r="IRN38" s="1485"/>
      <c r="IRO38" s="1445"/>
      <c r="IRP38" s="1483"/>
      <c r="IRQ38" s="1483"/>
      <c r="IRR38" s="1483"/>
      <c r="IRS38" s="1483"/>
      <c r="IRT38" s="1483"/>
      <c r="IRU38" s="1484"/>
      <c r="IRV38" s="1485"/>
      <c r="IRW38" s="1445"/>
      <c r="IRX38" s="1483"/>
      <c r="IRY38" s="1483"/>
      <c r="IRZ38" s="1483"/>
      <c r="ISA38" s="1483"/>
      <c r="ISB38" s="1483"/>
      <c r="ISC38" s="1484"/>
      <c r="ISD38" s="1485"/>
      <c r="ISE38" s="1445"/>
      <c r="ISF38" s="1483"/>
      <c r="ISG38" s="1483"/>
      <c r="ISH38" s="1483"/>
      <c r="ISI38" s="1483"/>
      <c r="ISJ38" s="1483"/>
      <c r="ISK38" s="1484"/>
      <c r="ISL38" s="1485"/>
      <c r="ISM38" s="1445"/>
      <c r="ISN38" s="1483"/>
      <c r="ISO38" s="1483"/>
      <c r="ISP38" s="1483"/>
      <c r="ISQ38" s="1483"/>
      <c r="ISR38" s="1483"/>
      <c r="ISS38" s="1484"/>
      <c r="IST38" s="1485"/>
      <c r="ISU38" s="1445"/>
      <c r="ISV38" s="1483"/>
      <c r="ISW38" s="1483"/>
      <c r="ISX38" s="1483"/>
      <c r="ISY38" s="1483"/>
      <c r="ISZ38" s="1483"/>
      <c r="ITA38" s="1484"/>
      <c r="ITB38" s="1485"/>
      <c r="ITC38" s="1445"/>
      <c r="ITD38" s="1483"/>
      <c r="ITE38" s="1483"/>
      <c r="ITF38" s="1483"/>
      <c r="ITG38" s="1483"/>
      <c r="ITH38" s="1483"/>
      <c r="ITI38" s="1484"/>
      <c r="ITJ38" s="1485"/>
      <c r="ITK38" s="1445"/>
      <c r="ITL38" s="1483"/>
      <c r="ITM38" s="1483"/>
      <c r="ITN38" s="1483"/>
      <c r="ITO38" s="1483"/>
      <c r="ITP38" s="1483"/>
      <c r="ITQ38" s="1484"/>
      <c r="ITR38" s="1485"/>
      <c r="ITS38" s="1445"/>
      <c r="ITT38" s="1483"/>
      <c r="ITU38" s="1483"/>
      <c r="ITV38" s="1483"/>
      <c r="ITW38" s="1483"/>
      <c r="ITX38" s="1483"/>
      <c r="ITY38" s="1484"/>
      <c r="ITZ38" s="1485"/>
      <c r="IUA38" s="1445"/>
      <c r="IUB38" s="1483"/>
      <c r="IUC38" s="1483"/>
      <c r="IUD38" s="1483"/>
      <c r="IUE38" s="1483"/>
      <c r="IUF38" s="1483"/>
      <c r="IUG38" s="1484"/>
      <c r="IUH38" s="1485"/>
      <c r="IUI38" s="1445"/>
      <c r="IUJ38" s="1483"/>
      <c r="IUK38" s="1483"/>
      <c r="IUL38" s="1483"/>
      <c r="IUM38" s="1483"/>
      <c r="IUN38" s="1483"/>
      <c r="IUO38" s="1484"/>
      <c r="IUP38" s="1485"/>
      <c r="IUQ38" s="1445"/>
      <c r="IUR38" s="1483"/>
      <c r="IUS38" s="1483"/>
      <c r="IUT38" s="1483"/>
      <c r="IUU38" s="1483"/>
      <c r="IUV38" s="1483"/>
      <c r="IUW38" s="1484"/>
      <c r="IUX38" s="1485"/>
      <c r="IUY38" s="1445"/>
      <c r="IUZ38" s="1483"/>
      <c r="IVA38" s="1483"/>
      <c r="IVB38" s="1483"/>
      <c r="IVC38" s="1483"/>
      <c r="IVD38" s="1483"/>
      <c r="IVE38" s="1484"/>
      <c r="IVF38" s="1485"/>
      <c r="IVG38" s="1445"/>
      <c r="IVH38" s="1483"/>
      <c r="IVI38" s="1483"/>
      <c r="IVJ38" s="1483"/>
      <c r="IVK38" s="1483"/>
      <c r="IVL38" s="1483"/>
      <c r="IVM38" s="1484"/>
      <c r="IVN38" s="1485"/>
      <c r="IVO38" s="1445"/>
      <c r="IVP38" s="1483"/>
      <c r="IVQ38" s="1483"/>
      <c r="IVR38" s="1483"/>
      <c r="IVS38" s="1483"/>
      <c r="IVT38" s="1483"/>
      <c r="IVU38" s="1484"/>
      <c r="IVV38" s="1485"/>
      <c r="IVW38" s="1445"/>
      <c r="IVX38" s="1483"/>
      <c r="IVY38" s="1483"/>
      <c r="IVZ38" s="1483"/>
      <c r="IWA38" s="1483"/>
      <c r="IWB38" s="1483"/>
      <c r="IWC38" s="1484"/>
      <c r="IWD38" s="1485"/>
      <c r="IWE38" s="1445"/>
      <c r="IWF38" s="1483"/>
      <c r="IWG38" s="1483"/>
      <c r="IWH38" s="1483"/>
      <c r="IWI38" s="1483"/>
      <c r="IWJ38" s="1483"/>
      <c r="IWK38" s="1484"/>
      <c r="IWL38" s="1485"/>
      <c r="IWM38" s="1445"/>
      <c r="IWN38" s="1483"/>
      <c r="IWO38" s="1483"/>
      <c r="IWP38" s="1483"/>
      <c r="IWQ38" s="1483"/>
      <c r="IWR38" s="1483"/>
      <c r="IWS38" s="1484"/>
      <c r="IWT38" s="1485"/>
      <c r="IWU38" s="1445"/>
      <c r="IWV38" s="1483"/>
      <c r="IWW38" s="1483"/>
      <c r="IWX38" s="1483"/>
      <c r="IWY38" s="1483"/>
      <c r="IWZ38" s="1483"/>
      <c r="IXA38" s="1484"/>
      <c r="IXB38" s="1485"/>
      <c r="IXC38" s="1445"/>
      <c r="IXD38" s="1483"/>
      <c r="IXE38" s="1483"/>
      <c r="IXF38" s="1483"/>
      <c r="IXG38" s="1483"/>
      <c r="IXH38" s="1483"/>
      <c r="IXI38" s="1484"/>
      <c r="IXJ38" s="1485"/>
      <c r="IXK38" s="1445"/>
      <c r="IXL38" s="1483"/>
      <c r="IXM38" s="1483"/>
      <c r="IXN38" s="1483"/>
      <c r="IXO38" s="1483"/>
      <c r="IXP38" s="1483"/>
      <c r="IXQ38" s="1484"/>
      <c r="IXR38" s="1485"/>
      <c r="IXS38" s="1445"/>
      <c r="IXT38" s="1483"/>
      <c r="IXU38" s="1483"/>
      <c r="IXV38" s="1483"/>
      <c r="IXW38" s="1483"/>
      <c r="IXX38" s="1483"/>
      <c r="IXY38" s="1484"/>
      <c r="IXZ38" s="1485"/>
      <c r="IYA38" s="1445"/>
      <c r="IYB38" s="1483"/>
      <c r="IYC38" s="1483"/>
      <c r="IYD38" s="1483"/>
      <c r="IYE38" s="1483"/>
      <c r="IYF38" s="1483"/>
      <c r="IYG38" s="1484"/>
      <c r="IYH38" s="1485"/>
      <c r="IYI38" s="1445"/>
      <c r="IYJ38" s="1483"/>
      <c r="IYK38" s="1483"/>
      <c r="IYL38" s="1483"/>
      <c r="IYM38" s="1483"/>
      <c r="IYN38" s="1483"/>
      <c r="IYO38" s="1484"/>
      <c r="IYP38" s="1485"/>
      <c r="IYQ38" s="1445"/>
      <c r="IYR38" s="1483"/>
      <c r="IYS38" s="1483"/>
      <c r="IYT38" s="1483"/>
      <c r="IYU38" s="1483"/>
      <c r="IYV38" s="1483"/>
      <c r="IYW38" s="1484"/>
      <c r="IYX38" s="1485"/>
      <c r="IYY38" s="1445"/>
      <c r="IYZ38" s="1483"/>
      <c r="IZA38" s="1483"/>
      <c r="IZB38" s="1483"/>
      <c r="IZC38" s="1483"/>
      <c r="IZD38" s="1483"/>
      <c r="IZE38" s="1484"/>
      <c r="IZF38" s="1485"/>
      <c r="IZG38" s="1445"/>
      <c r="IZH38" s="1483"/>
      <c r="IZI38" s="1483"/>
      <c r="IZJ38" s="1483"/>
      <c r="IZK38" s="1483"/>
      <c r="IZL38" s="1483"/>
      <c r="IZM38" s="1484"/>
      <c r="IZN38" s="1485"/>
      <c r="IZO38" s="1445"/>
      <c r="IZP38" s="1483"/>
      <c r="IZQ38" s="1483"/>
      <c r="IZR38" s="1483"/>
      <c r="IZS38" s="1483"/>
      <c r="IZT38" s="1483"/>
      <c r="IZU38" s="1484"/>
      <c r="IZV38" s="1485"/>
      <c r="IZW38" s="1445"/>
      <c r="IZX38" s="1483"/>
      <c r="IZY38" s="1483"/>
      <c r="IZZ38" s="1483"/>
      <c r="JAA38" s="1483"/>
      <c r="JAB38" s="1483"/>
      <c r="JAC38" s="1484"/>
      <c r="JAD38" s="1485"/>
      <c r="JAE38" s="1445"/>
      <c r="JAF38" s="1483"/>
      <c r="JAG38" s="1483"/>
      <c r="JAH38" s="1483"/>
      <c r="JAI38" s="1483"/>
      <c r="JAJ38" s="1483"/>
      <c r="JAK38" s="1484"/>
      <c r="JAL38" s="1485"/>
      <c r="JAM38" s="1445"/>
      <c r="JAN38" s="1483"/>
      <c r="JAO38" s="1483"/>
      <c r="JAP38" s="1483"/>
      <c r="JAQ38" s="1483"/>
      <c r="JAR38" s="1483"/>
      <c r="JAS38" s="1484"/>
      <c r="JAT38" s="1485"/>
      <c r="JAU38" s="1445"/>
      <c r="JAV38" s="1483"/>
      <c r="JAW38" s="1483"/>
      <c r="JAX38" s="1483"/>
      <c r="JAY38" s="1483"/>
      <c r="JAZ38" s="1483"/>
      <c r="JBA38" s="1484"/>
      <c r="JBB38" s="1485"/>
      <c r="JBC38" s="1445"/>
      <c r="JBD38" s="1483"/>
      <c r="JBE38" s="1483"/>
      <c r="JBF38" s="1483"/>
      <c r="JBG38" s="1483"/>
      <c r="JBH38" s="1483"/>
      <c r="JBI38" s="1484"/>
      <c r="JBJ38" s="1485"/>
      <c r="JBK38" s="1445"/>
      <c r="JBL38" s="1483"/>
      <c r="JBM38" s="1483"/>
      <c r="JBN38" s="1483"/>
      <c r="JBO38" s="1483"/>
      <c r="JBP38" s="1483"/>
      <c r="JBQ38" s="1484"/>
      <c r="JBR38" s="1485"/>
      <c r="JBS38" s="1445"/>
      <c r="JBT38" s="1483"/>
      <c r="JBU38" s="1483"/>
      <c r="JBV38" s="1483"/>
      <c r="JBW38" s="1483"/>
      <c r="JBX38" s="1483"/>
      <c r="JBY38" s="1484"/>
      <c r="JBZ38" s="1485"/>
      <c r="JCA38" s="1445"/>
      <c r="JCB38" s="1483"/>
      <c r="JCC38" s="1483"/>
      <c r="JCD38" s="1483"/>
      <c r="JCE38" s="1483"/>
      <c r="JCF38" s="1483"/>
      <c r="JCG38" s="1484"/>
      <c r="JCH38" s="1485"/>
      <c r="JCI38" s="1445"/>
      <c r="JCJ38" s="1483"/>
      <c r="JCK38" s="1483"/>
      <c r="JCL38" s="1483"/>
      <c r="JCM38" s="1483"/>
      <c r="JCN38" s="1483"/>
      <c r="JCO38" s="1484"/>
      <c r="JCP38" s="1485"/>
      <c r="JCQ38" s="1445"/>
      <c r="JCR38" s="1483"/>
      <c r="JCS38" s="1483"/>
      <c r="JCT38" s="1483"/>
      <c r="JCU38" s="1483"/>
      <c r="JCV38" s="1483"/>
      <c r="JCW38" s="1484"/>
      <c r="JCX38" s="1485"/>
      <c r="JCY38" s="1445"/>
      <c r="JCZ38" s="1483"/>
      <c r="JDA38" s="1483"/>
      <c r="JDB38" s="1483"/>
      <c r="JDC38" s="1483"/>
      <c r="JDD38" s="1483"/>
      <c r="JDE38" s="1484"/>
      <c r="JDF38" s="1485"/>
      <c r="JDG38" s="1445"/>
      <c r="JDH38" s="1483"/>
      <c r="JDI38" s="1483"/>
      <c r="JDJ38" s="1483"/>
      <c r="JDK38" s="1483"/>
      <c r="JDL38" s="1483"/>
      <c r="JDM38" s="1484"/>
      <c r="JDN38" s="1485"/>
      <c r="JDO38" s="1445"/>
      <c r="JDP38" s="1483"/>
      <c r="JDQ38" s="1483"/>
      <c r="JDR38" s="1483"/>
      <c r="JDS38" s="1483"/>
      <c r="JDT38" s="1483"/>
      <c r="JDU38" s="1484"/>
      <c r="JDV38" s="1485"/>
      <c r="JDW38" s="1445"/>
      <c r="JDX38" s="1483"/>
      <c r="JDY38" s="1483"/>
      <c r="JDZ38" s="1483"/>
      <c r="JEA38" s="1483"/>
      <c r="JEB38" s="1483"/>
      <c r="JEC38" s="1484"/>
      <c r="JED38" s="1485"/>
      <c r="JEE38" s="1445"/>
      <c r="JEF38" s="1483"/>
      <c r="JEG38" s="1483"/>
      <c r="JEH38" s="1483"/>
      <c r="JEI38" s="1483"/>
      <c r="JEJ38" s="1483"/>
      <c r="JEK38" s="1484"/>
      <c r="JEL38" s="1485"/>
      <c r="JEM38" s="1445"/>
      <c r="JEN38" s="1483"/>
      <c r="JEO38" s="1483"/>
      <c r="JEP38" s="1483"/>
      <c r="JEQ38" s="1483"/>
      <c r="JER38" s="1483"/>
      <c r="JES38" s="1484"/>
      <c r="JET38" s="1485"/>
      <c r="JEU38" s="1445"/>
      <c r="JEV38" s="1483"/>
      <c r="JEW38" s="1483"/>
      <c r="JEX38" s="1483"/>
      <c r="JEY38" s="1483"/>
      <c r="JEZ38" s="1483"/>
      <c r="JFA38" s="1484"/>
      <c r="JFB38" s="1485"/>
      <c r="JFC38" s="1445"/>
      <c r="JFD38" s="1483"/>
      <c r="JFE38" s="1483"/>
      <c r="JFF38" s="1483"/>
      <c r="JFG38" s="1483"/>
      <c r="JFH38" s="1483"/>
      <c r="JFI38" s="1484"/>
      <c r="JFJ38" s="1485"/>
      <c r="JFK38" s="1445"/>
      <c r="JFL38" s="1483"/>
      <c r="JFM38" s="1483"/>
      <c r="JFN38" s="1483"/>
      <c r="JFO38" s="1483"/>
      <c r="JFP38" s="1483"/>
      <c r="JFQ38" s="1484"/>
      <c r="JFR38" s="1485"/>
      <c r="JFS38" s="1445"/>
      <c r="JFT38" s="1483"/>
      <c r="JFU38" s="1483"/>
      <c r="JFV38" s="1483"/>
      <c r="JFW38" s="1483"/>
      <c r="JFX38" s="1483"/>
      <c r="JFY38" s="1484"/>
      <c r="JFZ38" s="1485"/>
      <c r="JGA38" s="1445"/>
      <c r="JGB38" s="1483"/>
      <c r="JGC38" s="1483"/>
      <c r="JGD38" s="1483"/>
      <c r="JGE38" s="1483"/>
      <c r="JGF38" s="1483"/>
      <c r="JGG38" s="1484"/>
      <c r="JGH38" s="1485"/>
      <c r="JGI38" s="1445"/>
      <c r="JGJ38" s="1483"/>
      <c r="JGK38" s="1483"/>
      <c r="JGL38" s="1483"/>
      <c r="JGM38" s="1483"/>
      <c r="JGN38" s="1483"/>
      <c r="JGO38" s="1484"/>
      <c r="JGP38" s="1485"/>
      <c r="JGQ38" s="1445"/>
      <c r="JGR38" s="1483"/>
      <c r="JGS38" s="1483"/>
      <c r="JGT38" s="1483"/>
      <c r="JGU38" s="1483"/>
      <c r="JGV38" s="1483"/>
      <c r="JGW38" s="1484"/>
      <c r="JGX38" s="1485"/>
      <c r="JGY38" s="1445"/>
      <c r="JGZ38" s="1483"/>
      <c r="JHA38" s="1483"/>
      <c r="JHB38" s="1483"/>
      <c r="JHC38" s="1483"/>
      <c r="JHD38" s="1483"/>
      <c r="JHE38" s="1484"/>
      <c r="JHF38" s="1485"/>
      <c r="JHG38" s="1445"/>
      <c r="JHH38" s="1483"/>
      <c r="JHI38" s="1483"/>
      <c r="JHJ38" s="1483"/>
      <c r="JHK38" s="1483"/>
      <c r="JHL38" s="1483"/>
      <c r="JHM38" s="1484"/>
      <c r="JHN38" s="1485"/>
      <c r="JHO38" s="1445"/>
      <c r="JHP38" s="1483"/>
      <c r="JHQ38" s="1483"/>
      <c r="JHR38" s="1483"/>
      <c r="JHS38" s="1483"/>
      <c r="JHT38" s="1483"/>
      <c r="JHU38" s="1484"/>
      <c r="JHV38" s="1485"/>
      <c r="JHW38" s="1445"/>
      <c r="JHX38" s="1483"/>
      <c r="JHY38" s="1483"/>
      <c r="JHZ38" s="1483"/>
      <c r="JIA38" s="1483"/>
      <c r="JIB38" s="1483"/>
      <c r="JIC38" s="1484"/>
      <c r="JID38" s="1485"/>
      <c r="JIE38" s="1445"/>
      <c r="JIF38" s="1483"/>
      <c r="JIG38" s="1483"/>
      <c r="JIH38" s="1483"/>
      <c r="JII38" s="1483"/>
      <c r="JIJ38" s="1483"/>
      <c r="JIK38" s="1484"/>
      <c r="JIL38" s="1485"/>
      <c r="JIM38" s="1445"/>
      <c r="JIN38" s="1483"/>
      <c r="JIO38" s="1483"/>
      <c r="JIP38" s="1483"/>
      <c r="JIQ38" s="1483"/>
      <c r="JIR38" s="1483"/>
      <c r="JIS38" s="1484"/>
      <c r="JIT38" s="1485"/>
      <c r="JIU38" s="1445"/>
      <c r="JIV38" s="1483"/>
      <c r="JIW38" s="1483"/>
      <c r="JIX38" s="1483"/>
      <c r="JIY38" s="1483"/>
      <c r="JIZ38" s="1483"/>
      <c r="JJA38" s="1484"/>
      <c r="JJB38" s="1485"/>
      <c r="JJC38" s="1445"/>
      <c r="JJD38" s="1483"/>
      <c r="JJE38" s="1483"/>
      <c r="JJF38" s="1483"/>
      <c r="JJG38" s="1483"/>
      <c r="JJH38" s="1483"/>
      <c r="JJI38" s="1484"/>
      <c r="JJJ38" s="1485"/>
      <c r="JJK38" s="1445"/>
      <c r="JJL38" s="1483"/>
      <c r="JJM38" s="1483"/>
      <c r="JJN38" s="1483"/>
      <c r="JJO38" s="1483"/>
      <c r="JJP38" s="1483"/>
      <c r="JJQ38" s="1484"/>
      <c r="JJR38" s="1485"/>
      <c r="JJS38" s="1445"/>
      <c r="JJT38" s="1483"/>
      <c r="JJU38" s="1483"/>
      <c r="JJV38" s="1483"/>
      <c r="JJW38" s="1483"/>
      <c r="JJX38" s="1483"/>
      <c r="JJY38" s="1484"/>
      <c r="JJZ38" s="1485"/>
      <c r="JKA38" s="1445"/>
      <c r="JKB38" s="1483"/>
      <c r="JKC38" s="1483"/>
      <c r="JKD38" s="1483"/>
      <c r="JKE38" s="1483"/>
      <c r="JKF38" s="1483"/>
      <c r="JKG38" s="1484"/>
      <c r="JKH38" s="1485"/>
      <c r="JKI38" s="1445"/>
      <c r="JKJ38" s="1483"/>
      <c r="JKK38" s="1483"/>
      <c r="JKL38" s="1483"/>
      <c r="JKM38" s="1483"/>
      <c r="JKN38" s="1483"/>
      <c r="JKO38" s="1484"/>
      <c r="JKP38" s="1485"/>
      <c r="JKQ38" s="1445"/>
      <c r="JKR38" s="1483"/>
      <c r="JKS38" s="1483"/>
      <c r="JKT38" s="1483"/>
      <c r="JKU38" s="1483"/>
      <c r="JKV38" s="1483"/>
      <c r="JKW38" s="1484"/>
      <c r="JKX38" s="1485"/>
      <c r="JKY38" s="1445"/>
      <c r="JKZ38" s="1483"/>
      <c r="JLA38" s="1483"/>
      <c r="JLB38" s="1483"/>
      <c r="JLC38" s="1483"/>
      <c r="JLD38" s="1483"/>
      <c r="JLE38" s="1484"/>
      <c r="JLF38" s="1485"/>
      <c r="JLG38" s="1445"/>
      <c r="JLH38" s="1483"/>
      <c r="JLI38" s="1483"/>
      <c r="JLJ38" s="1483"/>
      <c r="JLK38" s="1483"/>
      <c r="JLL38" s="1483"/>
      <c r="JLM38" s="1484"/>
      <c r="JLN38" s="1485"/>
      <c r="JLO38" s="1445"/>
      <c r="JLP38" s="1483"/>
      <c r="JLQ38" s="1483"/>
      <c r="JLR38" s="1483"/>
      <c r="JLS38" s="1483"/>
      <c r="JLT38" s="1483"/>
      <c r="JLU38" s="1484"/>
      <c r="JLV38" s="1485"/>
      <c r="JLW38" s="1445"/>
      <c r="JLX38" s="1483"/>
      <c r="JLY38" s="1483"/>
      <c r="JLZ38" s="1483"/>
      <c r="JMA38" s="1483"/>
      <c r="JMB38" s="1483"/>
      <c r="JMC38" s="1484"/>
      <c r="JMD38" s="1485"/>
      <c r="JME38" s="1445"/>
      <c r="JMF38" s="1483"/>
      <c r="JMG38" s="1483"/>
      <c r="JMH38" s="1483"/>
      <c r="JMI38" s="1483"/>
      <c r="JMJ38" s="1483"/>
      <c r="JMK38" s="1484"/>
      <c r="JML38" s="1485"/>
      <c r="JMM38" s="1445"/>
      <c r="JMN38" s="1483"/>
      <c r="JMO38" s="1483"/>
      <c r="JMP38" s="1483"/>
      <c r="JMQ38" s="1483"/>
      <c r="JMR38" s="1483"/>
      <c r="JMS38" s="1484"/>
      <c r="JMT38" s="1485"/>
      <c r="JMU38" s="1445"/>
      <c r="JMV38" s="1483"/>
      <c r="JMW38" s="1483"/>
      <c r="JMX38" s="1483"/>
      <c r="JMY38" s="1483"/>
      <c r="JMZ38" s="1483"/>
      <c r="JNA38" s="1484"/>
      <c r="JNB38" s="1485"/>
      <c r="JNC38" s="1445"/>
      <c r="JND38" s="1483"/>
      <c r="JNE38" s="1483"/>
      <c r="JNF38" s="1483"/>
      <c r="JNG38" s="1483"/>
      <c r="JNH38" s="1483"/>
      <c r="JNI38" s="1484"/>
      <c r="JNJ38" s="1485"/>
      <c r="JNK38" s="1445"/>
      <c r="JNL38" s="1483"/>
      <c r="JNM38" s="1483"/>
      <c r="JNN38" s="1483"/>
      <c r="JNO38" s="1483"/>
      <c r="JNP38" s="1483"/>
      <c r="JNQ38" s="1484"/>
      <c r="JNR38" s="1485"/>
      <c r="JNS38" s="1445"/>
      <c r="JNT38" s="1483"/>
      <c r="JNU38" s="1483"/>
      <c r="JNV38" s="1483"/>
      <c r="JNW38" s="1483"/>
      <c r="JNX38" s="1483"/>
      <c r="JNY38" s="1484"/>
      <c r="JNZ38" s="1485"/>
      <c r="JOA38" s="1445"/>
      <c r="JOB38" s="1483"/>
      <c r="JOC38" s="1483"/>
      <c r="JOD38" s="1483"/>
      <c r="JOE38" s="1483"/>
      <c r="JOF38" s="1483"/>
      <c r="JOG38" s="1484"/>
      <c r="JOH38" s="1485"/>
      <c r="JOI38" s="1445"/>
      <c r="JOJ38" s="1483"/>
      <c r="JOK38" s="1483"/>
      <c r="JOL38" s="1483"/>
      <c r="JOM38" s="1483"/>
      <c r="JON38" s="1483"/>
      <c r="JOO38" s="1484"/>
      <c r="JOP38" s="1485"/>
      <c r="JOQ38" s="1445"/>
      <c r="JOR38" s="1483"/>
      <c r="JOS38" s="1483"/>
      <c r="JOT38" s="1483"/>
      <c r="JOU38" s="1483"/>
      <c r="JOV38" s="1483"/>
      <c r="JOW38" s="1484"/>
      <c r="JOX38" s="1485"/>
      <c r="JOY38" s="1445"/>
      <c r="JOZ38" s="1483"/>
      <c r="JPA38" s="1483"/>
      <c r="JPB38" s="1483"/>
      <c r="JPC38" s="1483"/>
      <c r="JPD38" s="1483"/>
      <c r="JPE38" s="1484"/>
      <c r="JPF38" s="1485"/>
      <c r="JPG38" s="1445"/>
      <c r="JPH38" s="1483"/>
      <c r="JPI38" s="1483"/>
      <c r="JPJ38" s="1483"/>
      <c r="JPK38" s="1483"/>
      <c r="JPL38" s="1483"/>
      <c r="JPM38" s="1484"/>
      <c r="JPN38" s="1485"/>
      <c r="JPO38" s="1445"/>
      <c r="JPP38" s="1483"/>
      <c r="JPQ38" s="1483"/>
      <c r="JPR38" s="1483"/>
      <c r="JPS38" s="1483"/>
      <c r="JPT38" s="1483"/>
      <c r="JPU38" s="1484"/>
      <c r="JPV38" s="1485"/>
      <c r="JPW38" s="1445"/>
      <c r="JPX38" s="1483"/>
      <c r="JPY38" s="1483"/>
      <c r="JPZ38" s="1483"/>
      <c r="JQA38" s="1483"/>
      <c r="JQB38" s="1483"/>
      <c r="JQC38" s="1484"/>
      <c r="JQD38" s="1485"/>
      <c r="JQE38" s="1445"/>
      <c r="JQF38" s="1483"/>
      <c r="JQG38" s="1483"/>
      <c r="JQH38" s="1483"/>
      <c r="JQI38" s="1483"/>
      <c r="JQJ38" s="1483"/>
      <c r="JQK38" s="1484"/>
      <c r="JQL38" s="1485"/>
      <c r="JQM38" s="1445"/>
      <c r="JQN38" s="1483"/>
      <c r="JQO38" s="1483"/>
      <c r="JQP38" s="1483"/>
      <c r="JQQ38" s="1483"/>
      <c r="JQR38" s="1483"/>
      <c r="JQS38" s="1484"/>
      <c r="JQT38" s="1485"/>
      <c r="JQU38" s="1445"/>
      <c r="JQV38" s="1483"/>
      <c r="JQW38" s="1483"/>
      <c r="JQX38" s="1483"/>
      <c r="JQY38" s="1483"/>
      <c r="JQZ38" s="1483"/>
      <c r="JRA38" s="1484"/>
      <c r="JRB38" s="1485"/>
      <c r="JRC38" s="1445"/>
      <c r="JRD38" s="1483"/>
      <c r="JRE38" s="1483"/>
      <c r="JRF38" s="1483"/>
      <c r="JRG38" s="1483"/>
      <c r="JRH38" s="1483"/>
      <c r="JRI38" s="1484"/>
      <c r="JRJ38" s="1485"/>
      <c r="JRK38" s="1445"/>
      <c r="JRL38" s="1483"/>
      <c r="JRM38" s="1483"/>
      <c r="JRN38" s="1483"/>
      <c r="JRO38" s="1483"/>
      <c r="JRP38" s="1483"/>
      <c r="JRQ38" s="1484"/>
      <c r="JRR38" s="1485"/>
      <c r="JRS38" s="1445"/>
      <c r="JRT38" s="1483"/>
      <c r="JRU38" s="1483"/>
      <c r="JRV38" s="1483"/>
      <c r="JRW38" s="1483"/>
      <c r="JRX38" s="1483"/>
      <c r="JRY38" s="1484"/>
      <c r="JRZ38" s="1485"/>
      <c r="JSA38" s="1445"/>
      <c r="JSB38" s="1483"/>
      <c r="JSC38" s="1483"/>
      <c r="JSD38" s="1483"/>
      <c r="JSE38" s="1483"/>
      <c r="JSF38" s="1483"/>
      <c r="JSG38" s="1484"/>
      <c r="JSH38" s="1485"/>
      <c r="JSI38" s="1445"/>
      <c r="JSJ38" s="1483"/>
      <c r="JSK38" s="1483"/>
      <c r="JSL38" s="1483"/>
      <c r="JSM38" s="1483"/>
      <c r="JSN38" s="1483"/>
      <c r="JSO38" s="1484"/>
      <c r="JSP38" s="1485"/>
      <c r="JSQ38" s="1445"/>
      <c r="JSR38" s="1483"/>
      <c r="JSS38" s="1483"/>
      <c r="JST38" s="1483"/>
      <c r="JSU38" s="1483"/>
      <c r="JSV38" s="1483"/>
      <c r="JSW38" s="1484"/>
      <c r="JSX38" s="1485"/>
      <c r="JSY38" s="1445"/>
      <c r="JSZ38" s="1483"/>
      <c r="JTA38" s="1483"/>
      <c r="JTB38" s="1483"/>
      <c r="JTC38" s="1483"/>
      <c r="JTD38" s="1483"/>
      <c r="JTE38" s="1484"/>
      <c r="JTF38" s="1485"/>
      <c r="JTG38" s="1445"/>
      <c r="JTH38" s="1483"/>
      <c r="JTI38" s="1483"/>
      <c r="JTJ38" s="1483"/>
      <c r="JTK38" s="1483"/>
      <c r="JTL38" s="1483"/>
      <c r="JTM38" s="1484"/>
      <c r="JTN38" s="1485"/>
      <c r="JTO38" s="1445"/>
      <c r="JTP38" s="1483"/>
      <c r="JTQ38" s="1483"/>
      <c r="JTR38" s="1483"/>
      <c r="JTS38" s="1483"/>
      <c r="JTT38" s="1483"/>
      <c r="JTU38" s="1484"/>
      <c r="JTV38" s="1485"/>
      <c r="JTW38" s="1445"/>
      <c r="JTX38" s="1483"/>
      <c r="JTY38" s="1483"/>
      <c r="JTZ38" s="1483"/>
      <c r="JUA38" s="1483"/>
      <c r="JUB38" s="1483"/>
      <c r="JUC38" s="1484"/>
      <c r="JUD38" s="1485"/>
      <c r="JUE38" s="1445"/>
      <c r="JUF38" s="1483"/>
      <c r="JUG38" s="1483"/>
      <c r="JUH38" s="1483"/>
      <c r="JUI38" s="1483"/>
      <c r="JUJ38" s="1483"/>
      <c r="JUK38" s="1484"/>
      <c r="JUL38" s="1485"/>
      <c r="JUM38" s="1445"/>
      <c r="JUN38" s="1483"/>
      <c r="JUO38" s="1483"/>
      <c r="JUP38" s="1483"/>
      <c r="JUQ38" s="1483"/>
      <c r="JUR38" s="1483"/>
      <c r="JUS38" s="1484"/>
      <c r="JUT38" s="1485"/>
      <c r="JUU38" s="1445"/>
      <c r="JUV38" s="1483"/>
      <c r="JUW38" s="1483"/>
      <c r="JUX38" s="1483"/>
      <c r="JUY38" s="1483"/>
      <c r="JUZ38" s="1483"/>
      <c r="JVA38" s="1484"/>
      <c r="JVB38" s="1485"/>
      <c r="JVC38" s="1445"/>
      <c r="JVD38" s="1483"/>
      <c r="JVE38" s="1483"/>
      <c r="JVF38" s="1483"/>
      <c r="JVG38" s="1483"/>
      <c r="JVH38" s="1483"/>
      <c r="JVI38" s="1484"/>
      <c r="JVJ38" s="1485"/>
      <c r="JVK38" s="1445"/>
      <c r="JVL38" s="1483"/>
      <c r="JVM38" s="1483"/>
      <c r="JVN38" s="1483"/>
      <c r="JVO38" s="1483"/>
      <c r="JVP38" s="1483"/>
      <c r="JVQ38" s="1484"/>
      <c r="JVR38" s="1485"/>
      <c r="JVS38" s="1445"/>
      <c r="JVT38" s="1483"/>
      <c r="JVU38" s="1483"/>
      <c r="JVV38" s="1483"/>
      <c r="JVW38" s="1483"/>
      <c r="JVX38" s="1483"/>
      <c r="JVY38" s="1484"/>
      <c r="JVZ38" s="1485"/>
      <c r="JWA38" s="1445"/>
      <c r="JWB38" s="1483"/>
      <c r="JWC38" s="1483"/>
      <c r="JWD38" s="1483"/>
      <c r="JWE38" s="1483"/>
      <c r="JWF38" s="1483"/>
      <c r="JWG38" s="1484"/>
      <c r="JWH38" s="1485"/>
      <c r="JWI38" s="1445"/>
      <c r="JWJ38" s="1483"/>
      <c r="JWK38" s="1483"/>
      <c r="JWL38" s="1483"/>
      <c r="JWM38" s="1483"/>
      <c r="JWN38" s="1483"/>
      <c r="JWO38" s="1484"/>
      <c r="JWP38" s="1485"/>
      <c r="JWQ38" s="1445"/>
      <c r="JWR38" s="1483"/>
      <c r="JWS38" s="1483"/>
      <c r="JWT38" s="1483"/>
      <c r="JWU38" s="1483"/>
      <c r="JWV38" s="1483"/>
      <c r="JWW38" s="1484"/>
      <c r="JWX38" s="1485"/>
      <c r="JWY38" s="1445"/>
      <c r="JWZ38" s="1483"/>
      <c r="JXA38" s="1483"/>
      <c r="JXB38" s="1483"/>
      <c r="JXC38" s="1483"/>
      <c r="JXD38" s="1483"/>
      <c r="JXE38" s="1484"/>
      <c r="JXF38" s="1485"/>
      <c r="JXG38" s="1445"/>
      <c r="JXH38" s="1483"/>
      <c r="JXI38" s="1483"/>
      <c r="JXJ38" s="1483"/>
      <c r="JXK38" s="1483"/>
      <c r="JXL38" s="1483"/>
      <c r="JXM38" s="1484"/>
      <c r="JXN38" s="1485"/>
      <c r="JXO38" s="1445"/>
      <c r="JXP38" s="1483"/>
      <c r="JXQ38" s="1483"/>
      <c r="JXR38" s="1483"/>
      <c r="JXS38" s="1483"/>
      <c r="JXT38" s="1483"/>
      <c r="JXU38" s="1484"/>
      <c r="JXV38" s="1485"/>
      <c r="JXW38" s="1445"/>
      <c r="JXX38" s="1483"/>
      <c r="JXY38" s="1483"/>
      <c r="JXZ38" s="1483"/>
      <c r="JYA38" s="1483"/>
      <c r="JYB38" s="1483"/>
      <c r="JYC38" s="1484"/>
      <c r="JYD38" s="1485"/>
      <c r="JYE38" s="1445"/>
      <c r="JYF38" s="1483"/>
      <c r="JYG38" s="1483"/>
      <c r="JYH38" s="1483"/>
      <c r="JYI38" s="1483"/>
      <c r="JYJ38" s="1483"/>
      <c r="JYK38" s="1484"/>
      <c r="JYL38" s="1485"/>
      <c r="JYM38" s="1445"/>
      <c r="JYN38" s="1483"/>
      <c r="JYO38" s="1483"/>
      <c r="JYP38" s="1483"/>
      <c r="JYQ38" s="1483"/>
      <c r="JYR38" s="1483"/>
      <c r="JYS38" s="1484"/>
      <c r="JYT38" s="1485"/>
      <c r="JYU38" s="1445"/>
      <c r="JYV38" s="1483"/>
      <c r="JYW38" s="1483"/>
      <c r="JYX38" s="1483"/>
      <c r="JYY38" s="1483"/>
      <c r="JYZ38" s="1483"/>
      <c r="JZA38" s="1484"/>
      <c r="JZB38" s="1485"/>
      <c r="JZC38" s="1445"/>
      <c r="JZD38" s="1483"/>
      <c r="JZE38" s="1483"/>
      <c r="JZF38" s="1483"/>
      <c r="JZG38" s="1483"/>
      <c r="JZH38" s="1483"/>
      <c r="JZI38" s="1484"/>
      <c r="JZJ38" s="1485"/>
      <c r="JZK38" s="1445"/>
      <c r="JZL38" s="1483"/>
      <c r="JZM38" s="1483"/>
      <c r="JZN38" s="1483"/>
      <c r="JZO38" s="1483"/>
      <c r="JZP38" s="1483"/>
      <c r="JZQ38" s="1484"/>
      <c r="JZR38" s="1485"/>
      <c r="JZS38" s="1445"/>
      <c r="JZT38" s="1483"/>
      <c r="JZU38" s="1483"/>
      <c r="JZV38" s="1483"/>
      <c r="JZW38" s="1483"/>
      <c r="JZX38" s="1483"/>
      <c r="JZY38" s="1484"/>
      <c r="JZZ38" s="1485"/>
      <c r="KAA38" s="1445"/>
      <c r="KAB38" s="1483"/>
      <c r="KAC38" s="1483"/>
      <c r="KAD38" s="1483"/>
      <c r="KAE38" s="1483"/>
      <c r="KAF38" s="1483"/>
      <c r="KAG38" s="1484"/>
      <c r="KAH38" s="1485"/>
      <c r="KAI38" s="1445"/>
      <c r="KAJ38" s="1483"/>
      <c r="KAK38" s="1483"/>
      <c r="KAL38" s="1483"/>
      <c r="KAM38" s="1483"/>
      <c r="KAN38" s="1483"/>
      <c r="KAO38" s="1484"/>
      <c r="KAP38" s="1485"/>
      <c r="KAQ38" s="1445"/>
      <c r="KAR38" s="1483"/>
      <c r="KAS38" s="1483"/>
      <c r="KAT38" s="1483"/>
      <c r="KAU38" s="1483"/>
      <c r="KAV38" s="1483"/>
      <c r="KAW38" s="1484"/>
      <c r="KAX38" s="1485"/>
      <c r="KAY38" s="1445"/>
      <c r="KAZ38" s="1483"/>
      <c r="KBA38" s="1483"/>
      <c r="KBB38" s="1483"/>
      <c r="KBC38" s="1483"/>
      <c r="KBD38" s="1483"/>
      <c r="KBE38" s="1484"/>
      <c r="KBF38" s="1485"/>
      <c r="KBG38" s="1445"/>
      <c r="KBH38" s="1483"/>
      <c r="KBI38" s="1483"/>
      <c r="KBJ38" s="1483"/>
      <c r="KBK38" s="1483"/>
      <c r="KBL38" s="1483"/>
      <c r="KBM38" s="1484"/>
      <c r="KBN38" s="1485"/>
      <c r="KBO38" s="1445"/>
      <c r="KBP38" s="1483"/>
      <c r="KBQ38" s="1483"/>
      <c r="KBR38" s="1483"/>
      <c r="KBS38" s="1483"/>
      <c r="KBT38" s="1483"/>
      <c r="KBU38" s="1484"/>
      <c r="KBV38" s="1485"/>
      <c r="KBW38" s="1445"/>
      <c r="KBX38" s="1483"/>
      <c r="KBY38" s="1483"/>
      <c r="KBZ38" s="1483"/>
      <c r="KCA38" s="1483"/>
      <c r="KCB38" s="1483"/>
      <c r="KCC38" s="1484"/>
      <c r="KCD38" s="1485"/>
      <c r="KCE38" s="1445"/>
      <c r="KCF38" s="1483"/>
      <c r="KCG38" s="1483"/>
      <c r="KCH38" s="1483"/>
      <c r="KCI38" s="1483"/>
      <c r="KCJ38" s="1483"/>
      <c r="KCK38" s="1484"/>
      <c r="KCL38" s="1485"/>
      <c r="KCM38" s="1445"/>
      <c r="KCN38" s="1483"/>
      <c r="KCO38" s="1483"/>
      <c r="KCP38" s="1483"/>
      <c r="KCQ38" s="1483"/>
      <c r="KCR38" s="1483"/>
      <c r="KCS38" s="1484"/>
      <c r="KCT38" s="1485"/>
      <c r="KCU38" s="1445"/>
      <c r="KCV38" s="1483"/>
      <c r="KCW38" s="1483"/>
      <c r="KCX38" s="1483"/>
      <c r="KCY38" s="1483"/>
      <c r="KCZ38" s="1483"/>
      <c r="KDA38" s="1484"/>
      <c r="KDB38" s="1485"/>
      <c r="KDC38" s="1445"/>
      <c r="KDD38" s="1483"/>
      <c r="KDE38" s="1483"/>
      <c r="KDF38" s="1483"/>
      <c r="KDG38" s="1483"/>
      <c r="KDH38" s="1483"/>
      <c r="KDI38" s="1484"/>
      <c r="KDJ38" s="1485"/>
      <c r="KDK38" s="1445"/>
      <c r="KDL38" s="1483"/>
      <c r="KDM38" s="1483"/>
      <c r="KDN38" s="1483"/>
      <c r="KDO38" s="1483"/>
      <c r="KDP38" s="1483"/>
      <c r="KDQ38" s="1484"/>
      <c r="KDR38" s="1485"/>
      <c r="KDS38" s="1445"/>
      <c r="KDT38" s="1483"/>
      <c r="KDU38" s="1483"/>
      <c r="KDV38" s="1483"/>
      <c r="KDW38" s="1483"/>
      <c r="KDX38" s="1483"/>
      <c r="KDY38" s="1484"/>
      <c r="KDZ38" s="1485"/>
      <c r="KEA38" s="1445"/>
      <c r="KEB38" s="1483"/>
      <c r="KEC38" s="1483"/>
      <c r="KED38" s="1483"/>
      <c r="KEE38" s="1483"/>
      <c r="KEF38" s="1483"/>
      <c r="KEG38" s="1484"/>
      <c r="KEH38" s="1485"/>
      <c r="KEI38" s="1445"/>
      <c r="KEJ38" s="1483"/>
      <c r="KEK38" s="1483"/>
      <c r="KEL38" s="1483"/>
      <c r="KEM38" s="1483"/>
      <c r="KEN38" s="1483"/>
      <c r="KEO38" s="1484"/>
      <c r="KEP38" s="1485"/>
      <c r="KEQ38" s="1445"/>
      <c r="KER38" s="1483"/>
      <c r="KES38" s="1483"/>
      <c r="KET38" s="1483"/>
      <c r="KEU38" s="1483"/>
      <c r="KEV38" s="1483"/>
      <c r="KEW38" s="1484"/>
      <c r="KEX38" s="1485"/>
      <c r="KEY38" s="1445"/>
      <c r="KEZ38" s="1483"/>
      <c r="KFA38" s="1483"/>
      <c r="KFB38" s="1483"/>
      <c r="KFC38" s="1483"/>
      <c r="KFD38" s="1483"/>
      <c r="KFE38" s="1484"/>
      <c r="KFF38" s="1485"/>
      <c r="KFG38" s="1445"/>
      <c r="KFH38" s="1483"/>
      <c r="KFI38" s="1483"/>
      <c r="KFJ38" s="1483"/>
      <c r="KFK38" s="1483"/>
      <c r="KFL38" s="1483"/>
      <c r="KFM38" s="1484"/>
      <c r="KFN38" s="1485"/>
      <c r="KFO38" s="1445"/>
      <c r="KFP38" s="1483"/>
      <c r="KFQ38" s="1483"/>
      <c r="KFR38" s="1483"/>
      <c r="KFS38" s="1483"/>
      <c r="KFT38" s="1483"/>
      <c r="KFU38" s="1484"/>
      <c r="KFV38" s="1485"/>
      <c r="KFW38" s="1445"/>
      <c r="KFX38" s="1483"/>
      <c r="KFY38" s="1483"/>
      <c r="KFZ38" s="1483"/>
      <c r="KGA38" s="1483"/>
      <c r="KGB38" s="1483"/>
      <c r="KGC38" s="1484"/>
      <c r="KGD38" s="1485"/>
      <c r="KGE38" s="1445"/>
      <c r="KGF38" s="1483"/>
      <c r="KGG38" s="1483"/>
      <c r="KGH38" s="1483"/>
      <c r="KGI38" s="1483"/>
      <c r="KGJ38" s="1483"/>
      <c r="KGK38" s="1484"/>
      <c r="KGL38" s="1485"/>
      <c r="KGM38" s="1445"/>
      <c r="KGN38" s="1483"/>
      <c r="KGO38" s="1483"/>
      <c r="KGP38" s="1483"/>
      <c r="KGQ38" s="1483"/>
      <c r="KGR38" s="1483"/>
      <c r="KGS38" s="1484"/>
      <c r="KGT38" s="1485"/>
      <c r="KGU38" s="1445"/>
      <c r="KGV38" s="1483"/>
      <c r="KGW38" s="1483"/>
      <c r="KGX38" s="1483"/>
      <c r="KGY38" s="1483"/>
      <c r="KGZ38" s="1483"/>
      <c r="KHA38" s="1484"/>
      <c r="KHB38" s="1485"/>
      <c r="KHC38" s="1445"/>
      <c r="KHD38" s="1483"/>
      <c r="KHE38" s="1483"/>
      <c r="KHF38" s="1483"/>
      <c r="KHG38" s="1483"/>
      <c r="KHH38" s="1483"/>
      <c r="KHI38" s="1484"/>
      <c r="KHJ38" s="1485"/>
      <c r="KHK38" s="1445"/>
      <c r="KHL38" s="1483"/>
      <c r="KHM38" s="1483"/>
      <c r="KHN38" s="1483"/>
      <c r="KHO38" s="1483"/>
      <c r="KHP38" s="1483"/>
      <c r="KHQ38" s="1484"/>
      <c r="KHR38" s="1485"/>
      <c r="KHS38" s="1445"/>
      <c r="KHT38" s="1483"/>
      <c r="KHU38" s="1483"/>
      <c r="KHV38" s="1483"/>
      <c r="KHW38" s="1483"/>
      <c r="KHX38" s="1483"/>
      <c r="KHY38" s="1484"/>
      <c r="KHZ38" s="1485"/>
      <c r="KIA38" s="1445"/>
      <c r="KIB38" s="1483"/>
      <c r="KIC38" s="1483"/>
      <c r="KID38" s="1483"/>
      <c r="KIE38" s="1483"/>
      <c r="KIF38" s="1483"/>
      <c r="KIG38" s="1484"/>
      <c r="KIH38" s="1485"/>
      <c r="KII38" s="1445"/>
      <c r="KIJ38" s="1483"/>
      <c r="KIK38" s="1483"/>
      <c r="KIL38" s="1483"/>
      <c r="KIM38" s="1483"/>
      <c r="KIN38" s="1483"/>
      <c r="KIO38" s="1484"/>
      <c r="KIP38" s="1485"/>
      <c r="KIQ38" s="1445"/>
      <c r="KIR38" s="1483"/>
      <c r="KIS38" s="1483"/>
      <c r="KIT38" s="1483"/>
      <c r="KIU38" s="1483"/>
      <c r="KIV38" s="1483"/>
      <c r="KIW38" s="1484"/>
      <c r="KIX38" s="1485"/>
      <c r="KIY38" s="1445"/>
      <c r="KIZ38" s="1483"/>
      <c r="KJA38" s="1483"/>
      <c r="KJB38" s="1483"/>
      <c r="KJC38" s="1483"/>
      <c r="KJD38" s="1483"/>
      <c r="KJE38" s="1484"/>
      <c r="KJF38" s="1485"/>
      <c r="KJG38" s="1445"/>
      <c r="KJH38" s="1483"/>
      <c r="KJI38" s="1483"/>
      <c r="KJJ38" s="1483"/>
      <c r="KJK38" s="1483"/>
      <c r="KJL38" s="1483"/>
      <c r="KJM38" s="1484"/>
      <c r="KJN38" s="1485"/>
      <c r="KJO38" s="1445"/>
      <c r="KJP38" s="1483"/>
      <c r="KJQ38" s="1483"/>
      <c r="KJR38" s="1483"/>
      <c r="KJS38" s="1483"/>
      <c r="KJT38" s="1483"/>
      <c r="KJU38" s="1484"/>
      <c r="KJV38" s="1485"/>
      <c r="KJW38" s="1445"/>
      <c r="KJX38" s="1483"/>
      <c r="KJY38" s="1483"/>
      <c r="KJZ38" s="1483"/>
      <c r="KKA38" s="1483"/>
      <c r="KKB38" s="1483"/>
      <c r="KKC38" s="1484"/>
      <c r="KKD38" s="1485"/>
      <c r="KKE38" s="1445"/>
      <c r="KKF38" s="1483"/>
      <c r="KKG38" s="1483"/>
      <c r="KKH38" s="1483"/>
      <c r="KKI38" s="1483"/>
      <c r="KKJ38" s="1483"/>
      <c r="KKK38" s="1484"/>
      <c r="KKL38" s="1485"/>
      <c r="KKM38" s="1445"/>
      <c r="KKN38" s="1483"/>
      <c r="KKO38" s="1483"/>
      <c r="KKP38" s="1483"/>
      <c r="KKQ38" s="1483"/>
      <c r="KKR38" s="1483"/>
      <c r="KKS38" s="1484"/>
      <c r="KKT38" s="1485"/>
      <c r="KKU38" s="1445"/>
      <c r="KKV38" s="1483"/>
      <c r="KKW38" s="1483"/>
      <c r="KKX38" s="1483"/>
      <c r="KKY38" s="1483"/>
      <c r="KKZ38" s="1483"/>
      <c r="KLA38" s="1484"/>
      <c r="KLB38" s="1485"/>
      <c r="KLC38" s="1445"/>
      <c r="KLD38" s="1483"/>
      <c r="KLE38" s="1483"/>
      <c r="KLF38" s="1483"/>
      <c r="KLG38" s="1483"/>
      <c r="KLH38" s="1483"/>
      <c r="KLI38" s="1484"/>
      <c r="KLJ38" s="1485"/>
      <c r="KLK38" s="1445"/>
      <c r="KLL38" s="1483"/>
      <c r="KLM38" s="1483"/>
      <c r="KLN38" s="1483"/>
      <c r="KLO38" s="1483"/>
      <c r="KLP38" s="1483"/>
      <c r="KLQ38" s="1484"/>
      <c r="KLR38" s="1485"/>
      <c r="KLS38" s="1445"/>
      <c r="KLT38" s="1483"/>
      <c r="KLU38" s="1483"/>
      <c r="KLV38" s="1483"/>
      <c r="KLW38" s="1483"/>
      <c r="KLX38" s="1483"/>
      <c r="KLY38" s="1484"/>
      <c r="KLZ38" s="1485"/>
      <c r="KMA38" s="1445"/>
      <c r="KMB38" s="1483"/>
      <c r="KMC38" s="1483"/>
      <c r="KMD38" s="1483"/>
      <c r="KME38" s="1483"/>
      <c r="KMF38" s="1483"/>
      <c r="KMG38" s="1484"/>
      <c r="KMH38" s="1485"/>
      <c r="KMI38" s="1445"/>
      <c r="KMJ38" s="1483"/>
      <c r="KMK38" s="1483"/>
      <c r="KML38" s="1483"/>
      <c r="KMM38" s="1483"/>
      <c r="KMN38" s="1483"/>
      <c r="KMO38" s="1484"/>
      <c r="KMP38" s="1485"/>
      <c r="KMQ38" s="1445"/>
      <c r="KMR38" s="1483"/>
      <c r="KMS38" s="1483"/>
      <c r="KMT38" s="1483"/>
      <c r="KMU38" s="1483"/>
      <c r="KMV38" s="1483"/>
      <c r="KMW38" s="1484"/>
      <c r="KMX38" s="1485"/>
      <c r="KMY38" s="1445"/>
      <c r="KMZ38" s="1483"/>
      <c r="KNA38" s="1483"/>
      <c r="KNB38" s="1483"/>
      <c r="KNC38" s="1483"/>
      <c r="KND38" s="1483"/>
      <c r="KNE38" s="1484"/>
      <c r="KNF38" s="1485"/>
      <c r="KNG38" s="1445"/>
      <c r="KNH38" s="1483"/>
      <c r="KNI38" s="1483"/>
      <c r="KNJ38" s="1483"/>
      <c r="KNK38" s="1483"/>
      <c r="KNL38" s="1483"/>
      <c r="KNM38" s="1484"/>
      <c r="KNN38" s="1485"/>
      <c r="KNO38" s="1445"/>
      <c r="KNP38" s="1483"/>
      <c r="KNQ38" s="1483"/>
      <c r="KNR38" s="1483"/>
      <c r="KNS38" s="1483"/>
      <c r="KNT38" s="1483"/>
      <c r="KNU38" s="1484"/>
      <c r="KNV38" s="1485"/>
      <c r="KNW38" s="1445"/>
      <c r="KNX38" s="1483"/>
      <c r="KNY38" s="1483"/>
      <c r="KNZ38" s="1483"/>
      <c r="KOA38" s="1483"/>
      <c r="KOB38" s="1483"/>
      <c r="KOC38" s="1484"/>
      <c r="KOD38" s="1485"/>
      <c r="KOE38" s="1445"/>
      <c r="KOF38" s="1483"/>
      <c r="KOG38" s="1483"/>
      <c r="KOH38" s="1483"/>
      <c r="KOI38" s="1483"/>
      <c r="KOJ38" s="1483"/>
      <c r="KOK38" s="1484"/>
      <c r="KOL38" s="1485"/>
      <c r="KOM38" s="1445"/>
      <c r="KON38" s="1483"/>
      <c r="KOO38" s="1483"/>
      <c r="KOP38" s="1483"/>
      <c r="KOQ38" s="1483"/>
      <c r="KOR38" s="1483"/>
      <c r="KOS38" s="1484"/>
      <c r="KOT38" s="1485"/>
      <c r="KOU38" s="1445"/>
      <c r="KOV38" s="1483"/>
      <c r="KOW38" s="1483"/>
      <c r="KOX38" s="1483"/>
      <c r="KOY38" s="1483"/>
      <c r="KOZ38" s="1483"/>
      <c r="KPA38" s="1484"/>
      <c r="KPB38" s="1485"/>
      <c r="KPC38" s="1445"/>
      <c r="KPD38" s="1483"/>
      <c r="KPE38" s="1483"/>
      <c r="KPF38" s="1483"/>
      <c r="KPG38" s="1483"/>
      <c r="KPH38" s="1483"/>
      <c r="KPI38" s="1484"/>
      <c r="KPJ38" s="1485"/>
      <c r="KPK38" s="1445"/>
      <c r="KPL38" s="1483"/>
      <c r="KPM38" s="1483"/>
      <c r="KPN38" s="1483"/>
      <c r="KPO38" s="1483"/>
      <c r="KPP38" s="1483"/>
      <c r="KPQ38" s="1484"/>
      <c r="KPR38" s="1485"/>
      <c r="KPS38" s="1445"/>
      <c r="KPT38" s="1483"/>
      <c r="KPU38" s="1483"/>
      <c r="KPV38" s="1483"/>
      <c r="KPW38" s="1483"/>
      <c r="KPX38" s="1483"/>
      <c r="KPY38" s="1484"/>
      <c r="KPZ38" s="1485"/>
      <c r="KQA38" s="1445"/>
      <c r="KQB38" s="1483"/>
      <c r="KQC38" s="1483"/>
      <c r="KQD38" s="1483"/>
      <c r="KQE38" s="1483"/>
      <c r="KQF38" s="1483"/>
      <c r="KQG38" s="1484"/>
      <c r="KQH38" s="1485"/>
      <c r="KQI38" s="1445"/>
      <c r="KQJ38" s="1483"/>
      <c r="KQK38" s="1483"/>
      <c r="KQL38" s="1483"/>
      <c r="KQM38" s="1483"/>
      <c r="KQN38" s="1483"/>
      <c r="KQO38" s="1484"/>
      <c r="KQP38" s="1485"/>
      <c r="KQQ38" s="1445"/>
      <c r="KQR38" s="1483"/>
      <c r="KQS38" s="1483"/>
      <c r="KQT38" s="1483"/>
      <c r="KQU38" s="1483"/>
      <c r="KQV38" s="1483"/>
      <c r="KQW38" s="1484"/>
      <c r="KQX38" s="1485"/>
      <c r="KQY38" s="1445"/>
      <c r="KQZ38" s="1483"/>
      <c r="KRA38" s="1483"/>
      <c r="KRB38" s="1483"/>
      <c r="KRC38" s="1483"/>
      <c r="KRD38" s="1483"/>
      <c r="KRE38" s="1484"/>
      <c r="KRF38" s="1485"/>
      <c r="KRG38" s="1445"/>
      <c r="KRH38" s="1483"/>
      <c r="KRI38" s="1483"/>
      <c r="KRJ38" s="1483"/>
      <c r="KRK38" s="1483"/>
      <c r="KRL38" s="1483"/>
      <c r="KRM38" s="1484"/>
      <c r="KRN38" s="1485"/>
      <c r="KRO38" s="1445"/>
      <c r="KRP38" s="1483"/>
      <c r="KRQ38" s="1483"/>
      <c r="KRR38" s="1483"/>
      <c r="KRS38" s="1483"/>
      <c r="KRT38" s="1483"/>
      <c r="KRU38" s="1484"/>
      <c r="KRV38" s="1485"/>
      <c r="KRW38" s="1445"/>
      <c r="KRX38" s="1483"/>
      <c r="KRY38" s="1483"/>
      <c r="KRZ38" s="1483"/>
      <c r="KSA38" s="1483"/>
      <c r="KSB38" s="1483"/>
      <c r="KSC38" s="1484"/>
      <c r="KSD38" s="1485"/>
      <c r="KSE38" s="1445"/>
      <c r="KSF38" s="1483"/>
      <c r="KSG38" s="1483"/>
      <c r="KSH38" s="1483"/>
      <c r="KSI38" s="1483"/>
      <c r="KSJ38" s="1483"/>
      <c r="KSK38" s="1484"/>
      <c r="KSL38" s="1485"/>
      <c r="KSM38" s="1445"/>
      <c r="KSN38" s="1483"/>
      <c r="KSO38" s="1483"/>
      <c r="KSP38" s="1483"/>
      <c r="KSQ38" s="1483"/>
      <c r="KSR38" s="1483"/>
      <c r="KSS38" s="1484"/>
      <c r="KST38" s="1485"/>
      <c r="KSU38" s="1445"/>
      <c r="KSV38" s="1483"/>
      <c r="KSW38" s="1483"/>
      <c r="KSX38" s="1483"/>
      <c r="KSY38" s="1483"/>
      <c r="KSZ38" s="1483"/>
      <c r="KTA38" s="1484"/>
      <c r="KTB38" s="1485"/>
      <c r="KTC38" s="1445"/>
      <c r="KTD38" s="1483"/>
      <c r="KTE38" s="1483"/>
      <c r="KTF38" s="1483"/>
      <c r="KTG38" s="1483"/>
      <c r="KTH38" s="1483"/>
      <c r="KTI38" s="1484"/>
      <c r="KTJ38" s="1485"/>
      <c r="KTK38" s="1445"/>
      <c r="KTL38" s="1483"/>
      <c r="KTM38" s="1483"/>
      <c r="KTN38" s="1483"/>
      <c r="KTO38" s="1483"/>
      <c r="KTP38" s="1483"/>
      <c r="KTQ38" s="1484"/>
      <c r="KTR38" s="1485"/>
      <c r="KTS38" s="1445"/>
      <c r="KTT38" s="1483"/>
      <c r="KTU38" s="1483"/>
      <c r="KTV38" s="1483"/>
      <c r="KTW38" s="1483"/>
      <c r="KTX38" s="1483"/>
      <c r="KTY38" s="1484"/>
      <c r="KTZ38" s="1485"/>
      <c r="KUA38" s="1445"/>
      <c r="KUB38" s="1483"/>
      <c r="KUC38" s="1483"/>
      <c r="KUD38" s="1483"/>
      <c r="KUE38" s="1483"/>
      <c r="KUF38" s="1483"/>
      <c r="KUG38" s="1484"/>
      <c r="KUH38" s="1485"/>
      <c r="KUI38" s="1445"/>
      <c r="KUJ38" s="1483"/>
      <c r="KUK38" s="1483"/>
      <c r="KUL38" s="1483"/>
      <c r="KUM38" s="1483"/>
      <c r="KUN38" s="1483"/>
      <c r="KUO38" s="1484"/>
      <c r="KUP38" s="1485"/>
      <c r="KUQ38" s="1445"/>
      <c r="KUR38" s="1483"/>
      <c r="KUS38" s="1483"/>
      <c r="KUT38" s="1483"/>
      <c r="KUU38" s="1483"/>
      <c r="KUV38" s="1483"/>
      <c r="KUW38" s="1484"/>
      <c r="KUX38" s="1485"/>
      <c r="KUY38" s="1445"/>
      <c r="KUZ38" s="1483"/>
      <c r="KVA38" s="1483"/>
      <c r="KVB38" s="1483"/>
      <c r="KVC38" s="1483"/>
      <c r="KVD38" s="1483"/>
      <c r="KVE38" s="1484"/>
      <c r="KVF38" s="1485"/>
      <c r="KVG38" s="1445"/>
      <c r="KVH38" s="1483"/>
      <c r="KVI38" s="1483"/>
      <c r="KVJ38" s="1483"/>
      <c r="KVK38" s="1483"/>
      <c r="KVL38" s="1483"/>
      <c r="KVM38" s="1484"/>
      <c r="KVN38" s="1485"/>
      <c r="KVO38" s="1445"/>
      <c r="KVP38" s="1483"/>
      <c r="KVQ38" s="1483"/>
      <c r="KVR38" s="1483"/>
      <c r="KVS38" s="1483"/>
      <c r="KVT38" s="1483"/>
      <c r="KVU38" s="1484"/>
      <c r="KVV38" s="1485"/>
      <c r="KVW38" s="1445"/>
      <c r="KVX38" s="1483"/>
      <c r="KVY38" s="1483"/>
      <c r="KVZ38" s="1483"/>
      <c r="KWA38" s="1483"/>
      <c r="KWB38" s="1483"/>
      <c r="KWC38" s="1484"/>
      <c r="KWD38" s="1485"/>
      <c r="KWE38" s="1445"/>
      <c r="KWF38" s="1483"/>
      <c r="KWG38" s="1483"/>
      <c r="KWH38" s="1483"/>
      <c r="KWI38" s="1483"/>
      <c r="KWJ38" s="1483"/>
      <c r="KWK38" s="1484"/>
      <c r="KWL38" s="1485"/>
      <c r="KWM38" s="1445"/>
      <c r="KWN38" s="1483"/>
      <c r="KWO38" s="1483"/>
      <c r="KWP38" s="1483"/>
      <c r="KWQ38" s="1483"/>
      <c r="KWR38" s="1483"/>
      <c r="KWS38" s="1484"/>
      <c r="KWT38" s="1485"/>
      <c r="KWU38" s="1445"/>
      <c r="KWV38" s="1483"/>
      <c r="KWW38" s="1483"/>
      <c r="KWX38" s="1483"/>
      <c r="KWY38" s="1483"/>
      <c r="KWZ38" s="1483"/>
      <c r="KXA38" s="1484"/>
      <c r="KXB38" s="1485"/>
      <c r="KXC38" s="1445"/>
      <c r="KXD38" s="1483"/>
      <c r="KXE38" s="1483"/>
      <c r="KXF38" s="1483"/>
      <c r="KXG38" s="1483"/>
      <c r="KXH38" s="1483"/>
      <c r="KXI38" s="1484"/>
      <c r="KXJ38" s="1485"/>
      <c r="KXK38" s="1445"/>
      <c r="KXL38" s="1483"/>
      <c r="KXM38" s="1483"/>
      <c r="KXN38" s="1483"/>
      <c r="KXO38" s="1483"/>
      <c r="KXP38" s="1483"/>
      <c r="KXQ38" s="1484"/>
      <c r="KXR38" s="1485"/>
      <c r="KXS38" s="1445"/>
      <c r="KXT38" s="1483"/>
      <c r="KXU38" s="1483"/>
      <c r="KXV38" s="1483"/>
      <c r="KXW38" s="1483"/>
      <c r="KXX38" s="1483"/>
      <c r="KXY38" s="1484"/>
      <c r="KXZ38" s="1485"/>
      <c r="KYA38" s="1445"/>
      <c r="KYB38" s="1483"/>
      <c r="KYC38" s="1483"/>
      <c r="KYD38" s="1483"/>
      <c r="KYE38" s="1483"/>
      <c r="KYF38" s="1483"/>
      <c r="KYG38" s="1484"/>
      <c r="KYH38" s="1485"/>
      <c r="KYI38" s="1445"/>
      <c r="KYJ38" s="1483"/>
      <c r="KYK38" s="1483"/>
      <c r="KYL38" s="1483"/>
      <c r="KYM38" s="1483"/>
      <c r="KYN38" s="1483"/>
      <c r="KYO38" s="1484"/>
      <c r="KYP38" s="1485"/>
      <c r="KYQ38" s="1445"/>
      <c r="KYR38" s="1483"/>
      <c r="KYS38" s="1483"/>
      <c r="KYT38" s="1483"/>
      <c r="KYU38" s="1483"/>
      <c r="KYV38" s="1483"/>
      <c r="KYW38" s="1484"/>
      <c r="KYX38" s="1485"/>
      <c r="KYY38" s="1445"/>
      <c r="KYZ38" s="1483"/>
      <c r="KZA38" s="1483"/>
      <c r="KZB38" s="1483"/>
      <c r="KZC38" s="1483"/>
      <c r="KZD38" s="1483"/>
      <c r="KZE38" s="1484"/>
      <c r="KZF38" s="1485"/>
      <c r="KZG38" s="1445"/>
      <c r="KZH38" s="1483"/>
      <c r="KZI38" s="1483"/>
      <c r="KZJ38" s="1483"/>
      <c r="KZK38" s="1483"/>
      <c r="KZL38" s="1483"/>
      <c r="KZM38" s="1484"/>
      <c r="KZN38" s="1485"/>
      <c r="KZO38" s="1445"/>
      <c r="KZP38" s="1483"/>
      <c r="KZQ38" s="1483"/>
      <c r="KZR38" s="1483"/>
      <c r="KZS38" s="1483"/>
      <c r="KZT38" s="1483"/>
      <c r="KZU38" s="1484"/>
      <c r="KZV38" s="1485"/>
      <c r="KZW38" s="1445"/>
      <c r="KZX38" s="1483"/>
      <c r="KZY38" s="1483"/>
      <c r="KZZ38" s="1483"/>
      <c r="LAA38" s="1483"/>
      <c r="LAB38" s="1483"/>
      <c r="LAC38" s="1484"/>
      <c r="LAD38" s="1485"/>
      <c r="LAE38" s="1445"/>
      <c r="LAF38" s="1483"/>
      <c r="LAG38" s="1483"/>
      <c r="LAH38" s="1483"/>
      <c r="LAI38" s="1483"/>
      <c r="LAJ38" s="1483"/>
      <c r="LAK38" s="1484"/>
      <c r="LAL38" s="1485"/>
      <c r="LAM38" s="1445"/>
      <c r="LAN38" s="1483"/>
      <c r="LAO38" s="1483"/>
      <c r="LAP38" s="1483"/>
      <c r="LAQ38" s="1483"/>
      <c r="LAR38" s="1483"/>
      <c r="LAS38" s="1484"/>
      <c r="LAT38" s="1485"/>
      <c r="LAU38" s="1445"/>
      <c r="LAV38" s="1483"/>
      <c r="LAW38" s="1483"/>
      <c r="LAX38" s="1483"/>
      <c r="LAY38" s="1483"/>
      <c r="LAZ38" s="1483"/>
      <c r="LBA38" s="1484"/>
      <c r="LBB38" s="1485"/>
      <c r="LBC38" s="1445"/>
      <c r="LBD38" s="1483"/>
      <c r="LBE38" s="1483"/>
      <c r="LBF38" s="1483"/>
      <c r="LBG38" s="1483"/>
      <c r="LBH38" s="1483"/>
      <c r="LBI38" s="1484"/>
      <c r="LBJ38" s="1485"/>
      <c r="LBK38" s="1445"/>
      <c r="LBL38" s="1483"/>
      <c r="LBM38" s="1483"/>
      <c r="LBN38" s="1483"/>
      <c r="LBO38" s="1483"/>
      <c r="LBP38" s="1483"/>
      <c r="LBQ38" s="1484"/>
      <c r="LBR38" s="1485"/>
      <c r="LBS38" s="1445"/>
      <c r="LBT38" s="1483"/>
      <c r="LBU38" s="1483"/>
      <c r="LBV38" s="1483"/>
      <c r="LBW38" s="1483"/>
      <c r="LBX38" s="1483"/>
      <c r="LBY38" s="1484"/>
      <c r="LBZ38" s="1485"/>
      <c r="LCA38" s="1445"/>
      <c r="LCB38" s="1483"/>
      <c r="LCC38" s="1483"/>
      <c r="LCD38" s="1483"/>
      <c r="LCE38" s="1483"/>
      <c r="LCF38" s="1483"/>
      <c r="LCG38" s="1484"/>
      <c r="LCH38" s="1485"/>
      <c r="LCI38" s="1445"/>
      <c r="LCJ38" s="1483"/>
      <c r="LCK38" s="1483"/>
      <c r="LCL38" s="1483"/>
      <c r="LCM38" s="1483"/>
      <c r="LCN38" s="1483"/>
      <c r="LCO38" s="1484"/>
      <c r="LCP38" s="1485"/>
      <c r="LCQ38" s="1445"/>
      <c r="LCR38" s="1483"/>
      <c r="LCS38" s="1483"/>
      <c r="LCT38" s="1483"/>
      <c r="LCU38" s="1483"/>
      <c r="LCV38" s="1483"/>
      <c r="LCW38" s="1484"/>
      <c r="LCX38" s="1485"/>
      <c r="LCY38" s="1445"/>
      <c r="LCZ38" s="1483"/>
      <c r="LDA38" s="1483"/>
      <c r="LDB38" s="1483"/>
      <c r="LDC38" s="1483"/>
      <c r="LDD38" s="1483"/>
      <c r="LDE38" s="1484"/>
      <c r="LDF38" s="1485"/>
      <c r="LDG38" s="1445"/>
      <c r="LDH38" s="1483"/>
      <c r="LDI38" s="1483"/>
      <c r="LDJ38" s="1483"/>
      <c r="LDK38" s="1483"/>
      <c r="LDL38" s="1483"/>
      <c r="LDM38" s="1484"/>
      <c r="LDN38" s="1485"/>
      <c r="LDO38" s="1445"/>
      <c r="LDP38" s="1483"/>
      <c r="LDQ38" s="1483"/>
      <c r="LDR38" s="1483"/>
      <c r="LDS38" s="1483"/>
      <c r="LDT38" s="1483"/>
      <c r="LDU38" s="1484"/>
      <c r="LDV38" s="1485"/>
      <c r="LDW38" s="1445"/>
      <c r="LDX38" s="1483"/>
      <c r="LDY38" s="1483"/>
      <c r="LDZ38" s="1483"/>
      <c r="LEA38" s="1483"/>
      <c r="LEB38" s="1483"/>
      <c r="LEC38" s="1484"/>
      <c r="LED38" s="1485"/>
      <c r="LEE38" s="1445"/>
      <c r="LEF38" s="1483"/>
      <c r="LEG38" s="1483"/>
      <c r="LEH38" s="1483"/>
      <c r="LEI38" s="1483"/>
      <c r="LEJ38" s="1483"/>
      <c r="LEK38" s="1484"/>
      <c r="LEL38" s="1485"/>
      <c r="LEM38" s="1445"/>
      <c r="LEN38" s="1483"/>
      <c r="LEO38" s="1483"/>
      <c r="LEP38" s="1483"/>
      <c r="LEQ38" s="1483"/>
      <c r="LER38" s="1483"/>
      <c r="LES38" s="1484"/>
      <c r="LET38" s="1485"/>
      <c r="LEU38" s="1445"/>
      <c r="LEV38" s="1483"/>
      <c r="LEW38" s="1483"/>
      <c r="LEX38" s="1483"/>
      <c r="LEY38" s="1483"/>
      <c r="LEZ38" s="1483"/>
      <c r="LFA38" s="1484"/>
      <c r="LFB38" s="1485"/>
      <c r="LFC38" s="1445"/>
      <c r="LFD38" s="1483"/>
      <c r="LFE38" s="1483"/>
      <c r="LFF38" s="1483"/>
      <c r="LFG38" s="1483"/>
      <c r="LFH38" s="1483"/>
      <c r="LFI38" s="1484"/>
      <c r="LFJ38" s="1485"/>
      <c r="LFK38" s="1445"/>
      <c r="LFL38" s="1483"/>
      <c r="LFM38" s="1483"/>
      <c r="LFN38" s="1483"/>
      <c r="LFO38" s="1483"/>
      <c r="LFP38" s="1483"/>
      <c r="LFQ38" s="1484"/>
      <c r="LFR38" s="1485"/>
      <c r="LFS38" s="1445"/>
      <c r="LFT38" s="1483"/>
      <c r="LFU38" s="1483"/>
      <c r="LFV38" s="1483"/>
      <c r="LFW38" s="1483"/>
      <c r="LFX38" s="1483"/>
      <c r="LFY38" s="1484"/>
      <c r="LFZ38" s="1485"/>
      <c r="LGA38" s="1445"/>
      <c r="LGB38" s="1483"/>
      <c r="LGC38" s="1483"/>
      <c r="LGD38" s="1483"/>
      <c r="LGE38" s="1483"/>
      <c r="LGF38" s="1483"/>
      <c r="LGG38" s="1484"/>
      <c r="LGH38" s="1485"/>
      <c r="LGI38" s="1445"/>
      <c r="LGJ38" s="1483"/>
      <c r="LGK38" s="1483"/>
      <c r="LGL38" s="1483"/>
      <c r="LGM38" s="1483"/>
      <c r="LGN38" s="1483"/>
      <c r="LGO38" s="1484"/>
      <c r="LGP38" s="1485"/>
      <c r="LGQ38" s="1445"/>
      <c r="LGR38" s="1483"/>
      <c r="LGS38" s="1483"/>
      <c r="LGT38" s="1483"/>
      <c r="LGU38" s="1483"/>
      <c r="LGV38" s="1483"/>
      <c r="LGW38" s="1484"/>
      <c r="LGX38" s="1485"/>
      <c r="LGY38" s="1445"/>
      <c r="LGZ38" s="1483"/>
      <c r="LHA38" s="1483"/>
      <c r="LHB38" s="1483"/>
      <c r="LHC38" s="1483"/>
      <c r="LHD38" s="1483"/>
      <c r="LHE38" s="1484"/>
      <c r="LHF38" s="1485"/>
      <c r="LHG38" s="1445"/>
      <c r="LHH38" s="1483"/>
      <c r="LHI38" s="1483"/>
      <c r="LHJ38" s="1483"/>
      <c r="LHK38" s="1483"/>
      <c r="LHL38" s="1483"/>
      <c r="LHM38" s="1484"/>
      <c r="LHN38" s="1485"/>
      <c r="LHO38" s="1445"/>
      <c r="LHP38" s="1483"/>
      <c r="LHQ38" s="1483"/>
      <c r="LHR38" s="1483"/>
      <c r="LHS38" s="1483"/>
      <c r="LHT38" s="1483"/>
      <c r="LHU38" s="1484"/>
      <c r="LHV38" s="1485"/>
      <c r="LHW38" s="1445"/>
      <c r="LHX38" s="1483"/>
      <c r="LHY38" s="1483"/>
      <c r="LHZ38" s="1483"/>
      <c r="LIA38" s="1483"/>
      <c r="LIB38" s="1483"/>
      <c r="LIC38" s="1484"/>
      <c r="LID38" s="1485"/>
      <c r="LIE38" s="1445"/>
      <c r="LIF38" s="1483"/>
      <c r="LIG38" s="1483"/>
      <c r="LIH38" s="1483"/>
      <c r="LII38" s="1483"/>
      <c r="LIJ38" s="1483"/>
      <c r="LIK38" s="1484"/>
      <c r="LIL38" s="1485"/>
      <c r="LIM38" s="1445"/>
      <c r="LIN38" s="1483"/>
      <c r="LIO38" s="1483"/>
      <c r="LIP38" s="1483"/>
      <c r="LIQ38" s="1483"/>
      <c r="LIR38" s="1483"/>
      <c r="LIS38" s="1484"/>
      <c r="LIT38" s="1485"/>
      <c r="LIU38" s="1445"/>
      <c r="LIV38" s="1483"/>
      <c r="LIW38" s="1483"/>
      <c r="LIX38" s="1483"/>
      <c r="LIY38" s="1483"/>
      <c r="LIZ38" s="1483"/>
      <c r="LJA38" s="1484"/>
      <c r="LJB38" s="1485"/>
      <c r="LJC38" s="1445"/>
      <c r="LJD38" s="1483"/>
      <c r="LJE38" s="1483"/>
      <c r="LJF38" s="1483"/>
      <c r="LJG38" s="1483"/>
      <c r="LJH38" s="1483"/>
      <c r="LJI38" s="1484"/>
      <c r="LJJ38" s="1485"/>
      <c r="LJK38" s="1445"/>
      <c r="LJL38" s="1483"/>
      <c r="LJM38" s="1483"/>
      <c r="LJN38" s="1483"/>
      <c r="LJO38" s="1483"/>
      <c r="LJP38" s="1483"/>
      <c r="LJQ38" s="1484"/>
      <c r="LJR38" s="1485"/>
      <c r="LJS38" s="1445"/>
      <c r="LJT38" s="1483"/>
      <c r="LJU38" s="1483"/>
      <c r="LJV38" s="1483"/>
      <c r="LJW38" s="1483"/>
      <c r="LJX38" s="1483"/>
      <c r="LJY38" s="1484"/>
      <c r="LJZ38" s="1485"/>
      <c r="LKA38" s="1445"/>
      <c r="LKB38" s="1483"/>
      <c r="LKC38" s="1483"/>
      <c r="LKD38" s="1483"/>
      <c r="LKE38" s="1483"/>
      <c r="LKF38" s="1483"/>
      <c r="LKG38" s="1484"/>
      <c r="LKH38" s="1485"/>
      <c r="LKI38" s="1445"/>
      <c r="LKJ38" s="1483"/>
      <c r="LKK38" s="1483"/>
      <c r="LKL38" s="1483"/>
      <c r="LKM38" s="1483"/>
      <c r="LKN38" s="1483"/>
      <c r="LKO38" s="1484"/>
      <c r="LKP38" s="1485"/>
      <c r="LKQ38" s="1445"/>
      <c r="LKR38" s="1483"/>
      <c r="LKS38" s="1483"/>
      <c r="LKT38" s="1483"/>
      <c r="LKU38" s="1483"/>
      <c r="LKV38" s="1483"/>
      <c r="LKW38" s="1484"/>
      <c r="LKX38" s="1485"/>
      <c r="LKY38" s="1445"/>
      <c r="LKZ38" s="1483"/>
      <c r="LLA38" s="1483"/>
      <c r="LLB38" s="1483"/>
      <c r="LLC38" s="1483"/>
      <c r="LLD38" s="1483"/>
      <c r="LLE38" s="1484"/>
      <c r="LLF38" s="1485"/>
      <c r="LLG38" s="1445"/>
      <c r="LLH38" s="1483"/>
      <c r="LLI38" s="1483"/>
      <c r="LLJ38" s="1483"/>
      <c r="LLK38" s="1483"/>
      <c r="LLL38" s="1483"/>
      <c r="LLM38" s="1484"/>
      <c r="LLN38" s="1485"/>
      <c r="LLO38" s="1445"/>
      <c r="LLP38" s="1483"/>
      <c r="LLQ38" s="1483"/>
      <c r="LLR38" s="1483"/>
      <c r="LLS38" s="1483"/>
      <c r="LLT38" s="1483"/>
      <c r="LLU38" s="1484"/>
      <c r="LLV38" s="1485"/>
      <c r="LLW38" s="1445"/>
      <c r="LLX38" s="1483"/>
      <c r="LLY38" s="1483"/>
      <c r="LLZ38" s="1483"/>
      <c r="LMA38" s="1483"/>
      <c r="LMB38" s="1483"/>
      <c r="LMC38" s="1484"/>
      <c r="LMD38" s="1485"/>
      <c r="LME38" s="1445"/>
      <c r="LMF38" s="1483"/>
      <c r="LMG38" s="1483"/>
      <c r="LMH38" s="1483"/>
      <c r="LMI38" s="1483"/>
      <c r="LMJ38" s="1483"/>
      <c r="LMK38" s="1484"/>
      <c r="LML38" s="1485"/>
      <c r="LMM38" s="1445"/>
      <c r="LMN38" s="1483"/>
      <c r="LMO38" s="1483"/>
      <c r="LMP38" s="1483"/>
      <c r="LMQ38" s="1483"/>
      <c r="LMR38" s="1483"/>
      <c r="LMS38" s="1484"/>
      <c r="LMT38" s="1485"/>
      <c r="LMU38" s="1445"/>
      <c r="LMV38" s="1483"/>
      <c r="LMW38" s="1483"/>
      <c r="LMX38" s="1483"/>
      <c r="LMY38" s="1483"/>
      <c r="LMZ38" s="1483"/>
      <c r="LNA38" s="1484"/>
      <c r="LNB38" s="1485"/>
      <c r="LNC38" s="1445"/>
      <c r="LND38" s="1483"/>
      <c r="LNE38" s="1483"/>
      <c r="LNF38" s="1483"/>
      <c r="LNG38" s="1483"/>
      <c r="LNH38" s="1483"/>
      <c r="LNI38" s="1484"/>
      <c r="LNJ38" s="1485"/>
      <c r="LNK38" s="1445"/>
      <c r="LNL38" s="1483"/>
      <c r="LNM38" s="1483"/>
      <c r="LNN38" s="1483"/>
      <c r="LNO38" s="1483"/>
      <c r="LNP38" s="1483"/>
      <c r="LNQ38" s="1484"/>
      <c r="LNR38" s="1485"/>
      <c r="LNS38" s="1445"/>
      <c r="LNT38" s="1483"/>
      <c r="LNU38" s="1483"/>
      <c r="LNV38" s="1483"/>
      <c r="LNW38" s="1483"/>
      <c r="LNX38" s="1483"/>
      <c r="LNY38" s="1484"/>
      <c r="LNZ38" s="1485"/>
      <c r="LOA38" s="1445"/>
      <c r="LOB38" s="1483"/>
      <c r="LOC38" s="1483"/>
      <c r="LOD38" s="1483"/>
      <c r="LOE38" s="1483"/>
      <c r="LOF38" s="1483"/>
      <c r="LOG38" s="1484"/>
      <c r="LOH38" s="1485"/>
      <c r="LOI38" s="1445"/>
      <c r="LOJ38" s="1483"/>
      <c r="LOK38" s="1483"/>
      <c r="LOL38" s="1483"/>
      <c r="LOM38" s="1483"/>
      <c r="LON38" s="1483"/>
      <c r="LOO38" s="1484"/>
      <c r="LOP38" s="1485"/>
      <c r="LOQ38" s="1445"/>
      <c r="LOR38" s="1483"/>
      <c r="LOS38" s="1483"/>
      <c r="LOT38" s="1483"/>
      <c r="LOU38" s="1483"/>
      <c r="LOV38" s="1483"/>
      <c r="LOW38" s="1484"/>
      <c r="LOX38" s="1485"/>
      <c r="LOY38" s="1445"/>
      <c r="LOZ38" s="1483"/>
      <c r="LPA38" s="1483"/>
      <c r="LPB38" s="1483"/>
      <c r="LPC38" s="1483"/>
      <c r="LPD38" s="1483"/>
      <c r="LPE38" s="1484"/>
      <c r="LPF38" s="1485"/>
      <c r="LPG38" s="1445"/>
      <c r="LPH38" s="1483"/>
      <c r="LPI38" s="1483"/>
      <c r="LPJ38" s="1483"/>
      <c r="LPK38" s="1483"/>
      <c r="LPL38" s="1483"/>
      <c r="LPM38" s="1484"/>
      <c r="LPN38" s="1485"/>
      <c r="LPO38" s="1445"/>
      <c r="LPP38" s="1483"/>
      <c r="LPQ38" s="1483"/>
      <c r="LPR38" s="1483"/>
      <c r="LPS38" s="1483"/>
      <c r="LPT38" s="1483"/>
      <c r="LPU38" s="1484"/>
      <c r="LPV38" s="1485"/>
      <c r="LPW38" s="1445"/>
      <c r="LPX38" s="1483"/>
      <c r="LPY38" s="1483"/>
      <c r="LPZ38" s="1483"/>
      <c r="LQA38" s="1483"/>
      <c r="LQB38" s="1483"/>
      <c r="LQC38" s="1484"/>
      <c r="LQD38" s="1485"/>
      <c r="LQE38" s="1445"/>
      <c r="LQF38" s="1483"/>
      <c r="LQG38" s="1483"/>
      <c r="LQH38" s="1483"/>
      <c r="LQI38" s="1483"/>
      <c r="LQJ38" s="1483"/>
      <c r="LQK38" s="1484"/>
      <c r="LQL38" s="1485"/>
      <c r="LQM38" s="1445"/>
      <c r="LQN38" s="1483"/>
      <c r="LQO38" s="1483"/>
      <c r="LQP38" s="1483"/>
      <c r="LQQ38" s="1483"/>
      <c r="LQR38" s="1483"/>
      <c r="LQS38" s="1484"/>
      <c r="LQT38" s="1485"/>
      <c r="LQU38" s="1445"/>
      <c r="LQV38" s="1483"/>
      <c r="LQW38" s="1483"/>
      <c r="LQX38" s="1483"/>
      <c r="LQY38" s="1483"/>
      <c r="LQZ38" s="1483"/>
      <c r="LRA38" s="1484"/>
      <c r="LRB38" s="1485"/>
      <c r="LRC38" s="1445"/>
      <c r="LRD38" s="1483"/>
      <c r="LRE38" s="1483"/>
      <c r="LRF38" s="1483"/>
      <c r="LRG38" s="1483"/>
      <c r="LRH38" s="1483"/>
      <c r="LRI38" s="1484"/>
      <c r="LRJ38" s="1485"/>
      <c r="LRK38" s="1445"/>
      <c r="LRL38" s="1483"/>
      <c r="LRM38" s="1483"/>
      <c r="LRN38" s="1483"/>
      <c r="LRO38" s="1483"/>
      <c r="LRP38" s="1483"/>
      <c r="LRQ38" s="1484"/>
      <c r="LRR38" s="1485"/>
      <c r="LRS38" s="1445"/>
      <c r="LRT38" s="1483"/>
      <c r="LRU38" s="1483"/>
      <c r="LRV38" s="1483"/>
      <c r="LRW38" s="1483"/>
      <c r="LRX38" s="1483"/>
      <c r="LRY38" s="1484"/>
      <c r="LRZ38" s="1485"/>
      <c r="LSA38" s="1445"/>
      <c r="LSB38" s="1483"/>
      <c r="LSC38" s="1483"/>
      <c r="LSD38" s="1483"/>
      <c r="LSE38" s="1483"/>
      <c r="LSF38" s="1483"/>
      <c r="LSG38" s="1484"/>
      <c r="LSH38" s="1485"/>
      <c r="LSI38" s="1445"/>
      <c r="LSJ38" s="1483"/>
      <c r="LSK38" s="1483"/>
      <c r="LSL38" s="1483"/>
      <c r="LSM38" s="1483"/>
      <c r="LSN38" s="1483"/>
      <c r="LSO38" s="1484"/>
      <c r="LSP38" s="1485"/>
      <c r="LSQ38" s="1445"/>
      <c r="LSR38" s="1483"/>
      <c r="LSS38" s="1483"/>
      <c r="LST38" s="1483"/>
      <c r="LSU38" s="1483"/>
      <c r="LSV38" s="1483"/>
      <c r="LSW38" s="1484"/>
      <c r="LSX38" s="1485"/>
      <c r="LSY38" s="1445"/>
      <c r="LSZ38" s="1483"/>
      <c r="LTA38" s="1483"/>
      <c r="LTB38" s="1483"/>
      <c r="LTC38" s="1483"/>
      <c r="LTD38" s="1483"/>
      <c r="LTE38" s="1484"/>
      <c r="LTF38" s="1485"/>
      <c r="LTG38" s="1445"/>
      <c r="LTH38" s="1483"/>
      <c r="LTI38" s="1483"/>
      <c r="LTJ38" s="1483"/>
      <c r="LTK38" s="1483"/>
      <c r="LTL38" s="1483"/>
      <c r="LTM38" s="1484"/>
      <c r="LTN38" s="1485"/>
      <c r="LTO38" s="1445"/>
      <c r="LTP38" s="1483"/>
      <c r="LTQ38" s="1483"/>
      <c r="LTR38" s="1483"/>
      <c r="LTS38" s="1483"/>
      <c r="LTT38" s="1483"/>
      <c r="LTU38" s="1484"/>
      <c r="LTV38" s="1485"/>
      <c r="LTW38" s="1445"/>
      <c r="LTX38" s="1483"/>
      <c r="LTY38" s="1483"/>
      <c r="LTZ38" s="1483"/>
      <c r="LUA38" s="1483"/>
      <c r="LUB38" s="1483"/>
      <c r="LUC38" s="1484"/>
      <c r="LUD38" s="1485"/>
      <c r="LUE38" s="1445"/>
      <c r="LUF38" s="1483"/>
      <c r="LUG38" s="1483"/>
      <c r="LUH38" s="1483"/>
      <c r="LUI38" s="1483"/>
      <c r="LUJ38" s="1483"/>
      <c r="LUK38" s="1484"/>
      <c r="LUL38" s="1485"/>
      <c r="LUM38" s="1445"/>
      <c r="LUN38" s="1483"/>
      <c r="LUO38" s="1483"/>
      <c r="LUP38" s="1483"/>
      <c r="LUQ38" s="1483"/>
      <c r="LUR38" s="1483"/>
      <c r="LUS38" s="1484"/>
      <c r="LUT38" s="1485"/>
      <c r="LUU38" s="1445"/>
      <c r="LUV38" s="1483"/>
      <c r="LUW38" s="1483"/>
      <c r="LUX38" s="1483"/>
      <c r="LUY38" s="1483"/>
      <c r="LUZ38" s="1483"/>
      <c r="LVA38" s="1484"/>
      <c r="LVB38" s="1485"/>
      <c r="LVC38" s="1445"/>
      <c r="LVD38" s="1483"/>
      <c r="LVE38" s="1483"/>
      <c r="LVF38" s="1483"/>
      <c r="LVG38" s="1483"/>
      <c r="LVH38" s="1483"/>
      <c r="LVI38" s="1484"/>
      <c r="LVJ38" s="1485"/>
      <c r="LVK38" s="1445"/>
      <c r="LVL38" s="1483"/>
      <c r="LVM38" s="1483"/>
      <c r="LVN38" s="1483"/>
      <c r="LVO38" s="1483"/>
      <c r="LVP38" s="1483"/>
      <c r="LVQ38" s="1484"/>
      <c r="LVR38" s="1485"/>
      <c r="LVS38" s="1445"/>
      <c r="LVT38" s="1483"/>
      <c r="LVU38" s="1483"/>
      <c r="LVV38" s="1483"/>
      <c r="LVW38" s="1483"/>
      <c r="LVX38" s="1483"/>
      <c r="LVY38" s="1484"/>
      <c r="LVZ38" s="1485"/>
      <c r="LWA38" s="1445"/>
      <c r="LWB38" s="1483"/>
      <c r="LWC38" s="1483"/>
      <c r="LWD38" s="1483"/>
      <c r="LWE38" s="1483"/>
      <c r="LWF38" s="1483"/>
      <c r="LWG38" s="1484"/>
      <c r="LWH38" s="1485"/>
      <c r="LWI38" s="1445"/>
      <c r="LWJ38" s="1483"/>
      <c r="LWK38" s="1483"/>
      <c r="LWL38" s="1483"/>
      <c r="LWM38" s="1483"/>
      <c r="LWN38" s="1483"/>
      <c r="LWO38" s="1484"/>
      <c r="LWP38" s="1485"/>
      <c r="LWQ38" s="1445"/>
      <c r="LWR38" s="1483"/>
      <c r="LWS38" s="1483"/>
      <c r="LWT38" s="1483"/>
      <c r="LWU38" s="1483"/>
      <c r="LWV38" s="1483"/>
      <c r="LWW38" s="1484"/>
      <c r="LWX38" s="1485"/>
      <c r="LWY38" s="1445"/>
      <c r="LWZ38" s="1483"/>
      <c r="LXA38" s="1483"/>
      <c r="LXB38" s="1483"/>
      <c r="LXC38" s="1483"/>
      <c r="LXD38" s="1483"/>
      <c r="LXE38" s="1484"/>
      <c r="LXF38" s="1485"/>
      <c r="LXG38" s="1445"/>
      <c r="LXH38" s="1483"/>
      <c r="LXI38" s="1483"/>
      <c r="LXJ38" s="1483"/>
      <c r="LXK38" s="1483"/>
      <c r="LXL38" s="1483"/>
      <c r="LXM38" s="1484"/>
      <c r="LXN38" s="1485"/>
      <c r="LXO38" s="1445"/>
      <c r="LXP38" s="1483"/>
      <c r="LXQ38" s="1483"/>
      <c r="LXR38" s="1483"/>
      <c r="LXS38" s="1483"/>
      <c r="LXT38" s="1483"/>
      <c r="LXU38" s="1484"/>
      <c r="LXV38" s="1485"/>
      <c r="LXW38" s="1445"/>
      <c r="LXX38" s="1483"/>
      <c r="LXY38" s="1483"/>
      <c r="LXZ38" s="1483"/>
      <c r="LYA38" s="1483"/>
      <c r="LYB38" s="1483"/>
      <c r="LYC38" s="1484"/>
      <c r="LYD38" s="1485"/>
      <c r="LYE38" s="1445"/>
      <c r="LYF38" s="1483"/>
      <c r="LYG38" s="1483"/>
      <c r="LYH38" s="1483"/>
      <c r="LYI38" s="1483"/>
      <c r="LYJ38" s="1483"/>
      <c r="LYK38" s="1484"/>
      <c r="LYL38" s="1485"/>
      <c r="LYM38" s="1445"/>
      <c r="LYN38" s="1483"/>
      <c r="LYO38" s="1483"/>
      <c r="LYP38" s="1483"/>
      <c r="LYQ38" s="1483"/>
      <c r="LYR38" s="1483"/>
      <c r="LYS38" s="1484"/>
      <c r="LYT38" s="1485"/>
      <c r="LYU38" s="1445"/>
      <c r="LYV38" s="1483"/>
      <c r="LYW38" s="1483"/>
      <c r="LYX38" s="1483"/>
      <c r="LYY38" s="1483"/>
      <c r="LYZ38" s="1483"/>
      <c r="LZA38" s="1484"/>
      <c r="LZB38" s="1485"/>
      <c r="LZC38" s="1445"/>
      <c r="LZD38" s="1483"/>
      <c r="LZE38" s="1483"/>
      <c r="LZF38" s="1483"/>
      <c r="LZG38" s="1483"/>
      <c r="LZH38" s="1483"/>
      <c r="LZI38" s="1484"/>
      <c r="LZJ38" s="1485"/>
      <c r="LZK38" s="1445"/>
      <c r="LZL38" s="1483"/>
      <c r="LZM38" s="1483"/>
      <c r="LZN38" s="1483"/>
      <c r="LZO38" s="1483"/>
      <c r="LZP38" s="1483"/>
      <c r="LZQ38" s="1484"/>
      <c r="LZR38" s="1485"/>
      <c r="LZS38" s="1445"/>
      <c r="LZT38" s="1483"/>
      <c r="LZU38" s="1483"/>
      <c r="LZV38" s="1483"/>
      <c r="LZW38" s="1483"/>
      <c r="LZX38" s="1483"/>
      <c r="LZY38" s="1484"/>
      <c r="LZZ38" s="1485"/>
      <c r="MAA38" s="1445"/>
      <c r="MAB38" s="1483"/>
      <c r="MAC38" s="1483"/>
      <c r="MAD38" s="1483"/>
      <c r="MAE38" s="1483"/>
      <c r="MAF38" s="1483"/>
      <c r="MAG38" s="1484"/>
      <c r="MAH38" s="1485"/>
      <c r="MAI38" s="1445"/>
      <c r="MAJ38" s="1483"/>
      <c r="MAK38" s="1483"/>
      <c r="MAL38" s="1483"/>
      <c r="MAM38" s="1483"/>
      <c r="MAN38" s="1483"/>
      <c r="MAO38" s="1484"/>
      <c r="MAP38" s="1485"/>
      <c r="MAQ38" s="1445"/>
      <c r="MAR38" s="1483"/>
      <c r="MAS38" s="1483"/>
      <c r="MAT38" s="1483"/>
      <c r="MAU38" s="1483"/>
      <c r="MAV38" s="1483"/>
      <c r="MAW38" s="1484"/>
      <c r="MAX38" s="1485"/>
      <c r="MAY38" s="1445"/>
      <c r="MAZ38" s="1483"/>
      <c r="MBA38" s="1483"/>
      <c r="MBB38" s="1483"/>
      <c r="MBC38" s="1483"/>
      <c r="MBD38" s="1483"/>
      <c r="MBE38" s="1484"/>
      <c r="MBF38" s="1485"/>
      <c r="MBG38" s="1445"/>
      <c r="MBH38" s="1483"/>
      <c r="MBI38" s="1483"/>
      <c r="MBJ38" s="1483"/>
      <c r="MBK38" s="1483"/>
      <c r="MBL38" s="1483"/>
      <c r="MBM38" s="1484"/>
      <c r="MBN38" s="1485"/>
      <c r="MBO38" s="1445"/>
      <c r="MBP38" s="1483"/>
      <c r="MBQ38" s="1483"/>
      <c r="MBR38" s="1483"/>
      <c r="MBS38" s="1483"/>
      <c r="MBT38" s="1483"/>
      <c r="MBU38" s="1484"/>
      <c r="MBV38" s="1485"/>
      <c r="MBW38" s="1445"/>
      <c r="MBX38" s="1483"/>
      <c r="MBY38" s="1483"/>
      <c r="MBZ38" s="1483"/>
      <c r="MCA38" s="1483"/>
      <c r="MCB38" s="1483"/>
      <c r="MCC38" s="1484"/>
      <c r="MCD38" s="1485"/>
      <c r="MCE38" s="1445"/>
      <c r="MCF38" s="1483"/>
      <c r="MCG38" s="1483"/>
      <c r="MCH38" s="1483"/>
      <c r="MCI38" s="1483"/>
      <c r="MCJ38" s="1483"/>
      <c r="MCK38" s="1484"/>
      <c r="MCL38" s="1485"/>
      <c r="MCM38" s="1445"/>
      <c r="MCN38" s="1483"/>
      <c r="MCO38" s="1483"/>
      <c r="MCP38" s="1483"/>
      <c r="MCQ38" s="1483"/>
      <c r="MCR38" s="1483"/>
      <c r="MCS38" s="1484"/>
      <c r="MCT38" s="1485"/>
      <c r="MCU38" s="1445"/>
      <c r="MCV38" s="1483"/>
      <c r="MCW38" s="1483"/>
      <c r="MCX38" s="1483"/>
      <c r="MCY38" s="1483"/>
      <c r="MCZ38" s="1483"/>
      <c r="MDA38" s="1484"/>
      <c r="MDB38" s="1485"/>
      <c r="MDC38" s="1445"/>
      <c r="MDD38" s="1483"/>
      <c r="MDE38" s="1483"/>
      <c r="MDF38" s="1483"/>
      <c r="MDG38" s="1483"/>
      <c r="MDH38" s="1483"/>
      <c r="MDI38" s="1484"/>
      <c r="MDJ38" s="1485"/>
      <c r="MDK38" s="1445"/>
      <c r="MDL38" s="1483"/>
      <c r="MDM38" s="1483"/>
      <c r="MDN38" s="1483"/>
      <c r="MDO38" s="1483"/>
      <c r="MDP38" s="1483"/>
      <c r="MDQ38" s="1484"/>
      <c r="MDR38" s="1485"/>
      <c r="MDS38" s="1445"/>
      <c r="MDT38" s="1483"/>
      <c r="MDU38" s="1483"/>
      <c r="MDV38" s="1483"/>
      <c r="MDW38" s="1483"/>
      <c r="MDX38" s="1483"/>
      <c r="MDY38" s="1484"/>
      <c r="MDZ38" s="1485"/>
      <c r="MEA38" s="1445"/>
      <c r="MEB38" s="1483"/>
      <c r="MEC38" s="1483"/>
      <c r="MED38" s="1483"/>
      <c r="MEE38" s="1483"/>
      <c r="MEF38" s="1483"/>
      <c r="MEG38" s="1484"/>
      <c r="MEH38" s="1485"/>
      <c r="MEI38" s="1445"/>
      <c r="MEJ38" s="1483"/>
      <c r="MEK38" s="1483"/>
      <c r="MEL38" s="1483"/>
      <c r="MEM38" s="1483"/>
      <c r="MEN38" s="1483"/>
      <c r="MEO38" s="1484"/>
      <c r="MEP38" s="1485"/>
      <c r="MEQ38" s="1445"/>
      <c r="MER38" s="1483"/>
      <c r="MES38" s="1483"/>
      <c r="MET38" s="1483"/>
      <c r="MEU38" s="1483"/>
      <c r="MEV38" s="1483"/>
      <c r="MEW38" s="1484"/>
      <c r="MEX38" s="1485"/>
      <c r="MEY38" s="1445"/>
      <c r="MEZ38" s="1483"/>
      <c r="MFA38" s="1483"/>
      <c r="MFB38" s="1483"/>
      <c r="MFC38" s="1483"/>
      <c r="MFD38" s="1483"/>
      <c r="MFE38" s="1484"/>
      <c r="MFF38" s="1485"/>
      <c r="MFG38" s="1445"/>
      <c r="MFH38" s="1483"/>
      <c r="MFI38" s="1483"/>
      <c r="MFJ38" s="1483"/>
      <c r="MFK38" s="1483"/>
      <c r="MFL38" s="1483"/>
      <c r="MFM38" s="1484"/>
      <c r="MFN38" s="1485"/>
      <c r="MFO38" s="1445"/>
      <c r="MFP38" s="1483"/>
      <c r="MFQ38" s="1483"/>
      <c r="MFR38" s="1483"/>
      <c r="MFS38" s="1483"/>
      <c r="MFT38" s="1483"/>
      <c r="MFU38" s="1484"/>
      <c r="MFV38" s="1485"/>
      <c r="MFW38" s="1445"/>
      <c r="MFX38" s="1483"/>
      <c r="MFY38" s="1483"/>
      <c r="MFZ38" s="1483"/>
      <c r="MGA38" s="1483"/>
      <c r="MGB38" s="1483"/>
      <c r="MGC38" s="1484"/>
      <c r="MGD38" s="1485"/>
      <c r="MGE38" s="1445"/>
      <c r="MGF38" s="1483"/>
      <c r="MGG38" s="1483"/>
      <c r="MGH38" s="1483"/>
      <c r="MGI38" s="1483"/>
      <c r="MGJ38" s="1483"/>
      <c r="MGK38" s="1484"/>
      <c r="MGL38" s="1485"/>
      <c r="MGM38" s="1445"/>
      <c r="MGN38" s="1483"/>
      <c r="MGO38" s="1483"/>
      <c r="MGP38" s="1483"/>
      <c r="MGQ38" s="1483"/>
      <c r="MGR38" s="1483"/>
      <c r="MGS38" s="1484"/>
      <c r="MGT38" s="1485"/>
      <c r="MGU38" s="1445"/>
      <c r="MGV38" s="1483"/>
      <c r="MGW38" s="1483"/>
      <c r="MGX38" s="1483"/>
      <c r="MGY38" s="1483"/>
      <c r="MGZ38" s="1483"/>
      <c r="MHA38" s="1484"/>
      <c r="MHB38" s="1485"/>
      <c r="MHC38" s="1445"/>
      <c r="MHD38" s="1483"/>
      <c r="MHE38" s="1483"/>
      <c r="MHF38" s="1483"/>
      <c r="MHG38" s="1483"/>
      <c r="MHH38" s="1483"/>
      <c r="MHI38" s="1484"/>
      <c r="MHJ38" s="1485"/>
      <c r="MHK38" s="1445"/>
      <c r="MHL38" s="1483"/>
      <c r="MHM38" s="1483"/>
      <c r="MHN38" s="1483"/>
      <c r="MHO38" s="1483"/>
      <c r="MHP38" s="1483"/>
      <c r="MHQ38" s="1484"/>
      <c r="MHR38" s="1485"/>
      <c r="MHS38" s="1445"/>
      <c r="MHT38" s="1483"/>
      <c r="MHU38" s="1483"/>
      <c r="MHV38" s="1483"/>
      <c r="MHW38" s="1483"/>
      <c r="MHX38" s="1483"/>
      <c r="MHY38" s="1484"/>
      <c r="MHZ38" s="1485"/>
      <c r="MIA38" s="1445"/>
      <c r="MIB38" s="1483"/>
      <c r="MIC38" s="1483"/>
      <c r="MID38" s="1483"/>
      <c r="MIE38" s="1483"/>
      <c r="MIF38" s="1483"/>
      <c r="MIG38" s="1484"/>
      <c r="MIH38" s="1485"/>
      <c r="MII38" s="1445"/>
      <c r="MIJ38" s="1483"/>
      <c r="MIK38" s="1483"/>
      <c r="MIL38" s="1483"/>
      <c r="MIM38" s="1483"/>
      <c r="MIN38" s="1483"/>
      <c r="MIO38" s="1484"/>
      <c r="MIP38" s="1485"/>
      <c r="MIQ38" s="1445"/>
      <c r="MIR38" s="1483"/>
      <c r="MIS38" s="1483"/>
      <c r="MIT38" s="1483"/>
      <c r="MIU38" s="1483"/>
      <c r="MIV38" s="1483"/>
      <c r="MIW38" s="1484"/>
      <c r="MIX38" s="1485"/>
      <c r="MIY38" s="1445"/>
      <c r="MIZ38" s="1483"/>
      <c r="MJA38" s="1483"/>
      <c r="MJB38" s="1483"/>
      <c r="MJC38" s="1483"/>
      <c r="MJD38" s="1483"/>
      <c r="MJE38" s="1484"/>
      <c r="MJF38" s="1485"/>
      <c r="MJG38" s="1445"/>
      <c r="MJH38" s="1483"/>
      <c r="MJI38" s="1483"/>
      <c r="MJJ38" s="1483"/>
      <c r="MJK38" s="1483"/>
      <c r="MJL38" s="1483"/>
      <c r="MJM38" s="1484"/>
      <c r="MJN38" s="1485"/>
      <c r="MJO38" s="1445"/>
      <c r="MJP38" s="1483"/>
      <c r="MJQ38" s="1483"/>
      <c r="MJR38" s="1483"/>
      <c r="MJS38" s="1483"/>
      <c r="MJT38" s="1483"/>
      <c r="MJU38" s="1484"/>
      <c r="MJV38" s="1485"/>
      <c r="MJW38" s="1445"/>
      <c r="MJX38" s="1483"/>
      <c r="MJY38" s="1483"/>
      <c r="MJZ38" s="1483"/>
      <c r="MKA38" s="1483"/>
      <c r="MKB38" s="1483"/>
      <c r="MKC38" s="1484"/>
      <c r="MKD38" s="1485"/>
      <c r="MKE38" s="1445"/>
      <c r="MKF38" s="1483"/>
      <c r="MKG38" s="1483"/>
      <c r="MKH38" s="1483"/>
      <c r="MKI38" s="1483"/>
      <c r="MKJ38" s="1483"/>
      <c r="MKK38" s="1484"/>
      <c r="MKL38" s="1485"/>
      <c r="MKM38" s="1445"/>
      <c r="MKN38" s="1483"/>
      <c r="MKO38" s="1483"/>
      <c r="MKP38" s="1483"/>
      <c r="MKQ38" s="1483"/>
      <c r="MKR38" s="1483"/>
      <c r="MKS38" s="1484"/>
      <c r="MKT38" s="1485"/>
      <c r="MKU38" s="1445"/>
      <c r="MKV38" s="1483"/>
      <c r="MKW38" s="1483"/>
      <c r="MKX38" s="1483"/>
      <c r="MKY38" s="1483"/>
      <c r="MKZ38" s="1483"/>
      <c r="MLA38" s="1484"/>
      <c r="MLB38" s="1485"/>
      <c r="MLC38" s="1445"/>
      <c r="MLD38" s="1483"/>
      <c r="MLE38" s="1483"/>
      <c r="MLF38" s="1483"/>
      <c r="MLG38" s="1483"/>
      <c r="MLH38" s="1483"/>
      <c r="MLI38" s="1484"/>
      <c r="MLJ38" s="1485"/>
      <c r="MLK38" s="1445"/>
      <c r="MLL38" s="1483"/>
      <c r="MLM38" s="1483"/>
      <c r="MLN38" s="1483"/>
      <c r="MLO38" s="1483"/>
      <c r="MLP38" s="1483"/>
      <c r="MLQ38" s="1484"/>
      <c r="MLR38" s="1485"/>
      <c r="MLS38" s="1445"/>
      <c r="MLT38" s="1483"/>
      <c r="MLU38" s="1483"/>
      <c r="MLV38" s="1483"/>
      <c r="MLW38" s="1483"/>
      <c r="MLX38" s="1483"/>
      <c r="MLY38" s="1484"/>
      <c r="MLZ38" s="1485"/>
      <c r="MMA38" s="1445"/>
      <c r="MMB38" s="1483"/>
      <c r="MMC38" s="1483"/>
      <c r="MMD38" s="1483"/>
      <c r="MME38" s="1483"/>
      <c r="MMF38" s="1483"/>
      <c r="MMG38" s="1484"/>
      <c r="MMH38" s="1485"/>
      <c r="MMI38" s="1445"/>
      <c r="MMJ38" s="1483"/>
      <c r="MMK38" s="1483"/>
      <c r="MML38" s="1483"/>
      <c r="MMM38" s="1483"/>
      <c r="MMN38" s="1483"/>
      <c r="MMO38" s="1484"/>
      <c r="MMP38" s="1485"/>
      <c r="MMQ38" s="1445"/>
      <c r="MMR38" s="1483"/>
      <c r="MMS38" s="1483"/>
      <c r="MMT38" s="1483"/>
      <c r="MMU38" s="1483"/>
      <c r="MMV38" s="1483"/>
      <c r="MMW38" s="1484"/>
      <c r="MMX38" s="1485"/>
      <c r="MMY38" s="1445"/>
      <c r="MMZ38" s="1483"/>
      <c r="MNA38" s="1483"/>
      <c r="MNB38" s="1483"/>
      <c r="MNC38" s="1483"/>
      <c r="MND38" s="1483"/>
      <c r="MNE38" s="1484"/>
      <c r="MNF38" s="1485"/>
      <c r="MNG38" s="1445"/>
      <c r="MNH38" s="1483"/>
      <c r="MNI38" s="1483"/>
      <c r="MNJ38" s="1483"/>
      <c r="MNK38" s="1483"/>
      <c r="MNL38" s="1483"/>
      <c r="MNM38" s="1484"/>
      <c r="MNN38" s="1485"/>
      <c r="MNO38" s="1445"/>
      <c r="MNP38" s="1483"/>
      <c r="MNQ38" s="1483"/>
      <c r="MNR38" s="1483"/>
      <c r="MNS38" s="1483"/>
      <c r="MNT38" s="1483"/>
      <c r="MNU38" s="1484"/>
      <c r="MNV38" s="1485"/>
      <c r="MNW38" s="1445"/>
      <c r="MNX38" s="1483"/>
      <c r="MNY38" s="1483"/>
      <c r="MNZ38" s="1483"/>
      <c r="MOA38" s="1483"/>
      <c r="MOB38" s="1483"/>
      <c r="MOC38" s="1484"/>
      <c r="MOD38" s="1485"/>
      <c r="MOE38" s="1445"/>
      <c r="MOF38" s="1483"/>
      <c r="MOG38" s="1483"/>
      <c r="MOH38" s="1483"/>
      <c r="MOI38" s="1483"/>
      <c r="MOJ38" s="1483"/>
      <c r="MOK38" s="1484"/>
      <c r="MOL38" s="1485"/>
      <c r="MOM38" s="1445"/>
      <c r="MON38" s="1483"/>
      <c r="MOO38" s="1483"/>
      <c r="MOP38" s="1483"/>
      <c r="MOQ38" s="1483"/>
      <c r="MOR38" s="1483"/>
      <c r="MOS38" s="1484"/>
      <c r="MOT38" s="1485"/>
      <c r="MOU38" s="1445"/>
      <c r="MOV38" s="1483"/>
      <c r="MOW38" s="1483"/>
      <c r="MOX38" s="1483"/>
      <c r="MOY38" s="1483"/>
      <c r="MOZ38" s="1483"/>
      <c r="MPA38" s="1484"/>
      <c r="MPB38" s="1485"/>
      <c r="MPC38" s="1445"/>
      <c r="MPD38" s="1483"/>
      <c r="MPE38" s="1483"/>
      <c r="MPF38" s="1483"/>
      <c r="MPG38" s="1483"/>
      <c r="MPH38" s="1483"/>
      <c r="MPI38" s="1484"/>
      <c r="MPJ38" s="1485"/>
      <c r="MPK38" s="1445"/>
      <c r="MPL38" s="1483"/>
      <c r="MPM38" s="1483"/>
      <c r="MPN38" s="1483"/>
      <c r="MPO38" s="1483"/>
      <c r="MPP38" s="1483"/>
      <c r="MPQ38" s="1484"/>
      <c r="MPR38" s="1485"/>
      <c r="MPS38" s="1445"/>
      <c r="MPT38" s="1483"/>
      <c r="MPU38" s="1483"/>
      <c r="MPV38" s="1483"/>
      <c r="MPW38" s="1483"/>
      <c r="MPX38" s="1483"/>
      <c r="MPY38" s="1484"/>
      <c r="MPZ38" s="1485"/>
      <c r="MQA38" s="1445"/>
      <c r="MQB38" s="1483"/>
      <c r="MQC38" s="1483"/>
      <c r="MQD38" s="1483"/>
      <c r="MQE38" s="1483"/>
      <c r="MQF38" s="1483"/>
      <c r="MQG38" s="1484"/>
      <c r="MQH38" s="1485"/>
      <c r="MQI38" s="1445"/>
      <c r="MQJ38" s="1483"/>
      <c r="MQK38" s="1483"/>
      <c r="MQL38" s="1483"/>
      <c r="MQM38" s="1483"/>
      <c r="MQN38" s="1483"/>
      <c r="MQO38" s="1484"/>
      <c r="MQP38" s="1485"/>
      <c r="MQQ38" s="1445"/>
      <c r="MQR38" s="1483"/>
      <c r="MQS38" s="1483"/>
      <c r="MQT38" s="1483"/>
      <c r="MQU38" s="1483"/>
      <c r="MQV38" s="1483"/>
      <c r="MQW38" s="1484"/>
      <c r="MQX38" s="1485"/>
      <c r="MQY38" s="1445"/>
      <c r="MQZ38" s="1483"/>
      <c r="MRA38" s="1483"/>
      <c r="MRB38" s="1483"/>
      <c r="MRC38" s="1483"/>
      <c r="MRD38" s="1483"/>
      <c r="MRE38" s="1484"/>
      <c r="MRF38" s="1485"/>
      <c r="MRG38" s="1445"/>
      <c r="MRH38" s="1483"/>
      <c r="MRI38" s="1483"/>
      <c r="MRJ38" s="1483"/>
      <c r="MRK38" s="1483"/>
      <c r="MRL38" s="1483"/>
      <c r="MRM38" s="1484"/>
      <c r="MRN38" s="1485"/>
      <c r="MRO38" s="1445"/>
      <c r="MRP38" s="1483"/>
      <c r="MRQ38" s="1483"/>
      <c r="MRR38" s="1483"/>
      <c r="MRS38" s="1483"/>
      <c r="MRT38" s="1483"/>
      <c r="MRU38" s="1484"/>
      <c r="MRV38" s="1485"/>
      <c r="MRW38" s="1445"/>
      <c r="MRX38" s="1483"/>
      <c r="MRY38" s="1483"/>
      <c r="MRZ38" s="1483"/>
      <c r="MSA38" s="1483"/>
      <c r="MSB38" s="1483"/>
      <c r="MSC38" s="1484"/>
      <c r="MSD38" s="1485"/>
      <c r="MSE38" s="1445"/>
      <c r="MSF38" s="1483"/>
      <c r="MSG38" s="1483"/>
      <c r="MSH38" s="1483"/>
      <c r="MSI38" s="1483"/>
      <c r="MSJ38" s="1483"/>
      <c r="MSK38" s="1484"/>
      <c r="MSL38" s="1485"/>
      <c r="MSM38" s="1445"/>
      <c r="MSN38" s="1483"/>
      <c r="MSO38" s="1483"/>
      <c r="MSP38" s="1483"/>
      <c r="MSQ38" s="1483"/>
      <c r="MSR38" s="1483"/>
      <c r="MSS38" s="1484"/>
      <c r="MST38" s="1485"/>
      <c r="MSU38" s="1445"/>
      <c r="MSV38" s="1483"/>
      <c r="MSW38" s="1483"/>
      <c r="MSX38" s="1483"/>
      <c r="MSY38" s="1483"/>
      <c r="MSZ38" s="1483"/>
      <c r="MTA38" s="1484"/>
      <c r="MTB38" s="1485"/>
      <c r="MTC38" s="1445"/>
      <c r="MTD38" s="1483"/>
      <c r="MTE38" s="1483"/>
      <c r="MTF38" s="1483"/>
      <c r="MTG38" s="1483"/>
      <c r="MTH38" s="1483"/>
      <c r="MTI38" s="1484"/>
      <c r="MTJ38" s="1485"/>
      <c r="MTK38" s="1445"/>
      <c r="MTL38" s="1483"/>
      <c r="MTM38" s="1483"/>
      <c r="MTN38" s="1483"/>
      <c r="MTO38" s="1483"/>
      <c r="MTP38" s="1483"/>
      <c r="MTQ38" s="1484"/>
      <c r="MTR38" s="1485"/>
      <c r="MTS38" s="1445"/>
      <c r="MTT38" s="1483"/>
      <c r="MTU38" s="1483"/>
      <c r="MTV38" s="1483"/>
      <c r="MTW38" s="1483"/>
      <c r="MTX38" s="1483"/>
      <c r="MTY38" s="1484"/>
      <c r="MTZ38" s="1485"/>
      <c r="MUA38" s="1445"/>
      <c r="MUB38" s="1483"/>
      <c r="MUC38" s="1483"/>
      <c r="MUD38" s="1483"/>
      <c r="MUE38" s="1483"/>
      <c r="MUF38" s="1483"/>
      <c r="MUG38" s="1484"/>
      <c r="MUH38" s="1485"/>
      <c r="MUI38" s="1445"/>
      <c r="MUJ38" s="1483"/>
      <c r="MUK38" s="1483"/>
      <c r="MUL38" s="1483"/>
      <c r="MUM38" s="1483"/>
      <c r="MUN38" s="1483"/>
      <c r="MUO38" s="1484"/>
      <c r="MUP38" s="1485"/>
      <c r="MUQ38" s="1445"/>
      <c r="MUR38" s="1483"/>
      <c r="MUS38" s="1483"/>
      <c r="MUT38" s="1483"/>
      <c r="MUU38" s="1483"/>
      <c r="MUV38" s="1483"/>
      <c r="MUW38" s="1484"/>
      <c r="MUX38" s="1485"/>
      <c r="MUY38" s="1445"/>
      <c r="MUZ38" s="1483"/>
      <c r="MVA38" s="1483"/>
      <c r="MVB38" s="1483"/>
      <c r="MVC38" s="1483"/>
      <c r="MVD38" s="1483"/>
      <c r="MVE38" s="1484"/>
      <c r="MVF38" s="1485"/>
      <c r="MVG38" s="1445"/>
      <c r="MVH38" s="1483"/>
      <c r="MVI38" s="1483"/>
      <c r="MVJ38" s="1483"/>
      <c r="MVK38" s="1483"/>
      <c r="MVL38" s="1483"/>
      <c r="MVM38" s="1484"/>
      <c r="MVN38" s="1485"/>
      <c r="MVO38" s="1445"/>
      <c r="MVP38" s="1483"/>
      <c r="MVQ38" s="1483"/>
      <c r="MVR38" s="1483"/>
      <c r="MVS38" s="1483"/>
      <c r="MVT38" s="1483"/>
      <c r="MVU38" s="1484"/>
      <c r="MVV38" s="1485"/>
      <c r="MVW38" s="1445"/>
      <c r="MVX38" s="1483"/>
      <c r="MVY38" s="1483"/>
      <c r="MVZ38" s="1483"/>
      <c r="MWA38" s="1483"/>
      <c r="MWB38" s="1483"/>
      <c r="MWC38" s="1484"/>
      <c r="MWD38" s="1485"/>
      <c r="MWE38" s="1445"/>
      <c r="MWF38" s="1483"/>
      <c r="MWG38" s="1483"/>
      <c r="MWH38" s="1483"/>
      <c r="MWI38" s="1483"/>
      <c r="MWJ38" s="1483"/>
      <c r="MWK38" s="1484"/>
      <c r="MWL38" s="1485"/>
      <c r="MWM38" s="1445"/>
      <c r="MWN38" s="1483"/>
      <c r="MWO38" s="1483"/>
      <c r="MWP38" s="1483"/>
      <c r="MWQ38" s="1483"/>
      <c r="MWR38" s="1483"/>
      <c r="MWS38" s="1484"/>
      <c r="MWT38" s="1485"/>
      <c r="MWU38" s="1445"/>
      <c r="MWV38" s="1483"/>
      <c r="MWW38" s="1483"/>
      <c r="MWX38" s="1483"/>
      <c r="MWY38" s="1483"/>
      <c r="MWZ38" s="1483"/>
      <c r="MXA38" s="1484"/>
      <c r="MXB38" s="1485"/>
      <c r="MXC38" s="1445"/>
      <c r="MXD38" s="1483"/>
      <c r="MXE38" s="1483"/>
      <c r="MXF38" s="1483"/>
      <c r="MXG38" s="1483"/>
      <c r="MXH38" s="1483"/>
      <c r="MXI38" s="1484"/>
      <c r="MXJ38" s="1485"/>
      <c r="MXK38" s="1445"/>
      <c r="MXL38" s="1483"/>
      <c r="MXM38" s="1483"/>
      <c r="MXN38" s="1483"/>
      <c r="MXO38" s="1483"/>
      <c r="MXP38" s="1483"/>
      <c r="MXQ38" s="1484"/>
      <c r="MXR38" s="1485"/>
      <c r="MXS38" s="1445"/>
      <c r="MXT38" s="1483"/>
      <c r="MXU38" s="1483"/>
      <c r="MXV38" s="1483"/>
      <c r="MXW38" s="1483"/>
      <c r="MXX38" s="1483"/>
      <c r="MXY38" s="1484"/>
      <c r="MXZ38" s="1485"/>
      <c r="MYA38" s="1445"/>
      <c r="MYB38" s="1483"/>
      <c r="MYC38" s="1483"/>
      <c r="MYD38" s="1483"/>
      <c r="MYE38" s="1483"/>
      <c r="MYF38" s="1483"/>
      <c r="MYG38" s="1484"/>
      <c r="MYH38" s="1485"/>
      <c r="MYI38" s="1445"/>
      <c r="MYJ38" s="1483"/>
      <c r="MYK38" s="1483"/>
      <c r="MYL38" s="1483"/>
      <c r="MYM38" s="1483"/>
      <c r="MYN38" s="1483"/>
      <c r="MYO38" s="1484"/>
      <c r="MYP38" s="1485"/>
      <c r="MYQ38" s="1445"/>
      <c r="MYR38" s="1483"/>
      <c r="MYS38" s="1483"/>
      <c r="MYT38" s="1483"/>
      <c r="MYU38" s="1483"/>
      <c r="MYV38" s="1483"/>
      <c r="MYW38" s="1484"/>
      <c r="MYX38" s="1485"/>
      <c r="MYY38" s="1445"/>
      <c r="MYZ38" s="1483"/>
      <c r="MZA38" s="1483"/>
      <c r="MZB38" s="1483"/>
      <c r="MZC38" s="1483"/>
      <c r="MZD38" s="1483"/>
      <c r="MZE38" s="1484"/>
      <c r="MZF38" s="1485"/>
      <c r="MZG38" s="1445"/>
      <c r="MZH38" s="1483"/>
      <c r="MZI38" s="1483"/>
      <c r="MZJ38" s="1483"/>
      <c r="MZK38" s="1483"/>
      <c r="MZL38" s="1483"/>
      <c r="MZM38" s="1484"/>
      <c r="MZN38" s="1485"/>
      <c r="MZO38" s="1445"/>
      <c r="MZP38" s="1483"/>
      <c r="MZQ38" s="1483"/>
      <c r="MZR38" s="1483"/>
      <c r="MZS38" s="1483"/>
      <c r="MZT38" s="1483"/>
      <c r="MZU38" s="1484"/>
      <c r="MZV38" s="1485"/>
      <c r="MZW38" s="1445"/>
      <c r="MZX38" s="1483"/>
      <c r="MZY38" s="1483"/>
      <c r="MZZ38" s="1483"/>
      <c r="NAA38" s="1483"/>
      <c r="NAB38" s="1483"/>
      <c r="NAC38" s="1484"/>
      <c r="NAD38" s="1485"/>
      <c r="NAE38" s="1445"/>
      <c r="NAF38" s="1483"/>
      <c r="NAG38" s="1483"/>
      <c r="NAH38" s="1483"/>
      <c r="NAI38" s="1483"/>
      <c r="NAJ38" s="1483"/>
      <c r="NAK38" s="1484"/>
      <c r="NAL38" s="1485"/>
      <c r="NAM38" s="1445"/>
      <c r="NAN38" s="1483"/>
      <c r="NAO38" s="1483"/>
      <c r="NAP38" s="1483"/>
      <c r="NAQ38" s="1483"/>
      <c r="NAR38" s="1483"/>
      <c r="NAS38" s="1484"/>
      <c r="NAT38" s="1485"/>
      <c r="NAU38" s="1445"/>
      <c r="NAV38" s="1483"/>
      <c r="NAW38" s="1483"/>
      <c r="NAX38" s="1483"/>
      <c r="NAY38" s="1483"/>
      <c r="NAZ38" s="1483"/>
      <c r="NBA38" s="1484"/>
      <c r="NBB38" s="1485"/>
      <c r="NBC38" s="1445"/>
      <c r="NBD38" s="1483"/>
      <c r="NBE38" s="1483"/>
      <c r="NBF38" s="1483"/>
      <c r="NBG38" s="1483"/>
      <c r="NBH38" s="1483"/>
      <c r="NBI38" s="1484"/>
      <c r="NBJ38" s="1485"/>
      <c r="NBK38" s="1445"/>
      <c r="NBL38" s="1483"/>
      <c r="NBM38" s="1483"/>
      <c r="NBN38" s="1483"/>
      <c r="NBO38" s="1483"/>
      <c r="NBP38" s="1483"/>
      <c r="NBQ38" s="1484"/>
      <c r="NBR38" s="1485"/>
      <c r="NBS38" s="1445"/>
      <c r="NBT38" s="1483"/>
      <c r="NBU38" s="1483"/>
      <c r="NBV38" s="1483"/>
      <c r="NBW38" s="1483"/>
      <c r="NBX38" s="1483"/>
      <c r="NBY38" s="1484"/>
      <c r="NBZ38" s="1485"/>
      <c r="NCA38" s="1445"/>
      <c r="NCB38" s="1483"/>
      <c r="NCC38" s="1483"/>
      <c r="NCD38" s="1483"/>
      <c r="NCE38" s="1483"/>
      <c r="NCF38" s="1483"/>
      <c r="NCG38" s="1484"/>
      <c r="NCH38" s="1485"/>
      <c r="NCI38" s="1445"/>
      <c r="NCJ38" s="1483"/>
      <c r="NCK38" s="1483"/>
      <c r="NCL38" s="1483"/>
      <c r="NCM38" s="1483"/>
      <c r="NCN38" s="1483"/>
      <c r="NCO38" s="1484"/>
      <c r="NCP38" s="1485"/>
      <c r="NCQ38" s="1445"/>
      <c r="NCR38" s="1483"/>
      <c r="NCS38" s="1483"/>
      <c r="NCT38" s="1483"/>
      <c r="NCU38" s="1483"/>
      <c r="NCV38" s="1483"/>
      <c r="NCW38" s="1484"/>
      <c r="NCX38" s="1485"/>
      <c r="NCY38" s="1445"/>
      <c r="NCZ38" s="1483"/>
      <c r="NDA38" s="1483"/>
      <c r="NDB38" s="1483"/>
      <c r="NDC38" s="1483"/>
      <c r="NDD38" s="1483"/>
      <c r="NDE38" s="1484"/>
      <c r="NDF38" s="1485"/>
      <c r="NDG38" s="1445"/>
      <c r="NDH38" s="1483"/>
      <c r="NDI38" s="1483"/>
      <c r="NDJ38" s="1483"/>
      <c r="NDK38" s="1483"/>
      <c r="NDL38" s="1483"/>
      <c r="NDM38" s="1484"/>
      <c r="NDN38" s="1485"/>
      <c r="NDO38" s="1445"/>
      <c r="NDP38" s="1483"/>
      <c r="NDQ38" s="1483"/>
      <c r="NDR38" s="1483"/>
      <c r="NDS38" s="1483"/>
      <c r="NDT38" s="1483"/>
      <c r="NDU38" s="1484"/>
      <c r="NDV38" s="1485"/>
      <c r="NDW38" s="1445"/>
      <c r="NDX38" s="1483"/>
      <c r="NDY38" s="1483"/>
      <c r="NDZ38" s="1483"/>
      <c r="NEA38" s="1483"/>
      <c r="NEB38" s="1483"/>
      <c r="NEC38" s="1484"/>
      <c r="NED38" s="1485"/>
      <c r="NEE38" s="1445"/>
      <c r="NEF38" s="1483"/>
      <c r="NEG38" s="1483"/>
      <c r="NEH38" s="1483"/>
      <c r="NEI38" s="1483"/>
      <c r="NEJ38" s="1483"/>
      <c r="NEK38" s="1484"/>
      <c r="NEL38" s="1485"/>
      <c r="NEM38" s="1445"/>
      <c r="NEN38" s="1483"/>
      <c r="NEO38" s="1483"/>
      <c r="NEP38" s="1483"/>
      <c r="NEQ38" s="1483"/>
      <c r="NER38" s="1483"/>
      <c r="NES38" s="1484"/>
      <c r="NET38" s="1485"/>
      <c r="NEU38" s="1445"/>
      <c r="NEV38" s="1483"/>
      <c r="NEW38" s="1483"/>
      <c r="NEX38" s="1483"/>
      <c r="NEY38" s="1483"/>
      <c r="NEZ38" s="1483"/>
      <c r="NFA38" s="1484"/>
      <c r="NFB38" s="1485"/>
      <c r="NFC38" s="1445"/>
      <c r="NFD38" s="1483"/>
      <c r="NFE38" s="1483"/>
      <c r="NFF38" s="1483"/>
      <c r="NFG38" s="1483"/>
      <c r="NFH38" s="1483"/>
      <c r="NFI38" s="1484"/>
      <c r="NFJ38" s="1485"/>
      <c r="NFK38" s="1445"/>
      <c r="NFL38" s="1483"/>
      <c r="NFM38" s="1483"/>
      <c r="NFN38" s="1483"/>
      <c r="NFO38" s="1483"/>
      <c r="NFP38" s="1483"/>
      <c r="NFQ38" s="1484"/>
      <c r="NFR38" s="1485"/>
      <c r="NFS38" s="1445"/>
      <c r="NFT38" s="1483"/>
      <c r="NFU38" s="1483"/>
      <c r="NFV38" s="1483"/>
      <c r="NFW38" s="1483"/>
      <c r="NFX38" s="1483"/>
      <c r="NFY38" s="1484"/>
      <c r="NFZ38" s="1485"/>
      <c r="NGA38" s="1445"/>
      <c r="NGB38" s="1483"/>
      <c r="NGC38" s="1483"/>
      <c r="NGD38" s="1483"/>
      <c r="NGE38" s="1483"/>
      <c r="NGF38" s="1483"/>
      <c r="NGG38" s="1484"/>
      <c r="NGH38" s="1485"/>
      <c r="NGI38" s="1445"/>
      <c r="NGJ38" s="1483"/>
      <c r="NGK38" s="1483"/>
      <c r="NGL38" s="1483"/>
      <c r="NGM38" s="1483"/>
      <c r="NGN38" s="1483"/>
      <c r="NGO38" s="1484"/>
      <c r="NGP38" s="1485"/>
      <c r="NGQ38" s="1445"/>
      <c r="NGR38" s="1483"/>
      <c r="NGS38" s="1483"/>
      <c r="NGT38" s="1483"/>
      <c r="NGU38" s="1483"/>
      <c r="NGV38" s="1483"/>
      <c r="NGW38" s="1484"/>
      <c r="NGX38" s="1485"/>
      <c r="NGY38" s="1445"/>
      <c r="NGZ38" s="1483"/>
      <c r="NHA38" s="1483"/>
      <c r="NHB38" s="1483"/>
      <c r="NHC38" s="1483"/>
      <c r="NHD38" s="1483"/>
      <c r="NHE38" s="1484"/>
      <c r="NHF38" s="1485"/>
      <c r="NHG38" s="1445"/>
      <c r="NHH38" s="1483"/>
      <c r="NHI38" s="1483"/>
      <c r="NHJ38" s="1483"/>
      <c r="NHK38" s="1483"/>
      <c r="NHL38" s="1483"/>
      <c r="NHM38" s="1484"/>
      <c r="NHN38" s="1485"/>
      <c r="NHO38" s="1445"/>
      <c r="NHP38" s="1483"/>
      <c r="NHQ38" s="1483"/>
      <c r="NHR38" s="1483"/>
      <c r="NHS38" s="1483"/>
      <c r="NHT38" s="1483"/>
      <c r="NHU38" s="1484"/>
      <c r="NHV38" s="1485"/>
      <c r="NHW38" s="1445"/>
      <c r="NHX38" s="1483"/>
      <c r="NHY38" s="1483"/>
      <c r="NHZ38" s="1483"/>
      <c r="NIA38" s="1483"/>
      <c r="NIB38" s="1483"/>
      <c r="NIC38" s="1484"/>
      <c r="NID38" s="1485"/>
      <c r="NIE38" s="1445"/>
      <c r="NIF38" s="1483"/>
      <c r="NIG38" s="1483"/>
      <c r="NIH38" s="1483"/>
      <c r="NII38" s="1483"/>
      <c r="NIJ38" s="1483"/>
      <c r="NIK38" s="1484"/>
      <c r="NIL38" s="1485"/>
      <c r="NIM38" s="1445"/>
      <c r="NIN38" s="1483"/>
      <c r="NIO38" s="1483"/>
      <c r="NIP38" s="1483"/>
      <c r="NIQ38" s="1483"/>
      <c r="NIR38" s="1483"/>
      <c r="NIS38" s="1484"/>
      <c r="NIT38" s="1485"/>
      <c r="NIU38" s="1445"/>
      <c r="NIV38" s="1483"/>
      <c r="NIW38" s="1483"/>
      <c r="NIX38" s="1483"/>
      <c r="NIY38" s="1483"/>
      <c r="NIZ38" s="1483"/>
      <c r="NJA38" s="1484"/>
      <c r="NJB38" s="1485"/>
      <c r="NJC38" s="1445"/>
      <c r="NJD38" s="1483"/>
      <c r="NJE38" s="1483"/>
      <c r="NJF38" s="1483"/>
      <c r="NJG38" s="1483"/>
      <c r="NJH38" s="1483"/>
      <c r="NJI38" s="1484"/>
      <c r="NJJ38" s="1485"/>
      <c r="NJK38" s="1445"/>
      <c r="NJL38" s="1483"/>
      <c r="NJM38" s="1483"/>
      <c r="NJN38" s="1483"/>
      <c r="NJO38" s="1483"/>
      <c r="NJP38" s="1483"/>
      <c r="NJQ38" s="1484"/>
      <c r="NJR38" s="1485"/>
      <c r="NJS38" s="1445"/>
      <c r="NJT38" s="1483"/>
      <c r="NJU38" s="1483"/>
      <c r="NJV38" s="1483"/>
      <c r="NJW38" s="1483"/>
      <c r="NJX38" s="1483"/>
      <c r="NJY38" s="1484"/>
      <c r="NJZ38" s="1485"/>
      <c r="NKA38" s="1445"/>
      <c r="NKB38" s="1483"/>
      <c r="NKC38" s="1483"/>
      <c r="NKD38" s="1483"/>
      <c r="NKE38" s="1483"/>
      <c r="NKF38" s="1483"/>
      <c r="NKG38" s="1484"/>
      <c r="NKH38" s="1485"/>
      <c r="NKI38" s="1445"/>
      <c r="NKJ38" s="1483"/>
      <c r="NKK38" s="1483"/>
      <c r="NKL38" s="1483"/>
      <c r="NKM38" s="1483"/>
      <c r="NKN38" s="1483"/>
      <c r="NKO38" s="1484"/>
      <c r="NKP38" s="1485"/>
      <c r="NKQ38" s="1445"/>
      <c r="NKR38" s="1483"/>
      <c r="NKS38" s="1483"/>
      <c r="NKT38" s="1483"/>
      <c r="NKU38" s="1483"/>
      <c r="NKV38" s="1483"/>
      <c r="NKW38" s="1484"/>
      <c r="NKX38" s="1485"/>
      <c r="NKY38" s="1445"/>
      <c r="NKZ38" s="1483"/>
      <c r="NLA38" s="1483"/>
      <c r="NLB38" s="1483"/>
      <c r="NLC38" s="1483"/>
      <c r="NLD38" s="1483"/>
      <c r="NLE38" s="1484"/>
      <c r="NLF38" s="1485"/>
      <c r="NLG38" s="1445"/>
      <c r="NLH38" s="1483"/>
      <c r="NLI38" s="1483"/>
      <c r="NLJ38" s="1483"/>
      <c r="NLK38" s="1483"/>
      <c r="NLL38" s="1483"/>
      <c r="NLM38" s="1484"/>
      <c r="NLN38" s="1485"/>
      <c r="NLO38" s="1445"/>
      <c r="NLP38" s="1483"/>
      <c r="NLQ38" s="1483"/>
      <c r="NLR38" s="1483"/>
      <c r="NLS38" s="1483"/>
      <c r="NLT38" s="1483"/>
      <c r="NLU38" s="1484"/>
      <c r="NLV38" s="1485"/>
      <c r="NLW38" s="1445"/>
      <c r="NLX38" s="1483"/>
      <c r="NLY38" s="1483"/>
      <c r="NLZ38" s="1483"/>
      <c r="NMA38" s="1483"/>
      <c r="NMB38" s="1483"/>
      <c r="NMC38" s="1484"/>
      <c r="NMD38" s="1485"/>
      <c r="NME38" s="1445"/>
      <c r="NMF38" s="1483"/>
      <c r="NMG38" s="1483"/>
      <c r="NMH38" s="1483"/>
      <c r="NMI38" s="1483"/>
      <c r="NMJ38" s="1483"/>
      <c r="NMK38" s="1484"/>
      <c r="NML38" s="1485"/>
      <c r="NMM38" s="1445"/>
      <c r="NMN38" s="1483"/>
      <c r="NMO38" s="1483"/>
      <c r="NMP38" s="1483"/>
      <c r="NMQ38" s="1483"/>
      <c r="NMR38" s="1483"/>
      <c r="NMS38" s="1484"/>
      <c r="NMT38" s="1485"/>
      <c r="NMU38" s="1445"/>
      <c r="NMV38" s="1483"/>
      <c r="NMW38" s="1483"/>
      <c r="NMX38" s="1483"/>
      <c r="NMY38" s="1483"/>
      <c r="NMZ38" s="1483"/>
      <c r="NNA38" s="1484"/>
      <c r="NNB38" s="1485"/>
      <c r="NNC38" s="1445"/>
      <c r="NND38" s="1483"/>
      <c r="NNE38" s="1483"/>
      <c r="NNF38" s="1483"/>
      <c r="NNG38" s="1483"/>
      <c r="NNH38" s="1483"/>
      <c r="NNI38" s="1484"/>
      <c r="NNJ38" s="1485"/>
      <c r="NNK38" s="1445"/>
      <c r="NNL38" s="1483"/>
      <c r="NNM38" s="1483"/>
      <c r="NNN38" s="1483"/>
      <c r="NNO38" s="1483"/>
      <c r="NNP38" s="1483"/>
      <c r="NNQ38" s="1484"/>
      <c r="NNR38" s="1485"/>
      <c r="NNS38" s="1445"/>
      <c r="NNT38" s="1483"/>
      <c r="NNU38" s="1483"/>
      <c r="NNV38" s="1483"/>
      <c r="NNW38" s="1483"/>
      <c r="NNX38" s="1483"/>
      <c r="NNY38" s="1484"/>
      <c r="NNZ38" s="1485"/>
      <c r="NOA38" s="1445"/>
      <c r="NOB38" s="1483"/>
      <c r="NOC38" s="1483"/>
      <c r="NOD38" s="1483"/>
      <c r="NOE38" s="1483"/>
      <c r="NOF38" s="1483"/>
      <c r="NOG38" s="1484"/>
      <c r="NOH38" s="1485"/>
      <c r="NOI38" s="1445"/>
      <c r="NOJ38" s="1483"/>
      <c r="NOK38" s="1483"/>
      <c r="NOL38" s="1483"/>
      <c r="NOM38" s="1483"/>
      <c r="NON38" s="1483"/>
      <c r="NOO38" s="1484"/>
      <c r="NOP38" s="1485"/>
      <c r="NOQ38" s="1445"/>
      <c r="NOR38" s="1483"/>
      <c r="NOS38" s="1483"/>
      <c r="NOT38" s="1483"/>
      <c r="NOU38" s="1483"/>
      <c r="NOV38" s="1483"/>
      <c r="NOW38" s="1484"/>
      <c r="NOX38" s="1485"/>
      <c r="NOY38" s="1445"/>
      <c r="NOZ38" s="1483"/>
      <c r="NPA38" s="1483"/>
      <c r="NPB38" s="1483"/>
      <c r="NPC38" s="1483"/>
      <c r="NPD38" s="1483"/>
      <c r="NPE38" s="1484"/>
      <c r="NPF38" s="1485"/>
      <c r="NPG38" s="1445"/>
      <c r="NPH38" s="1483"/>
      <c r="NPI38" s="1483"/>
      <c r="NPJ38" s="1483"/>
      <c r="NPK38" s="1483"/>
      <c r="NPL38" s="1483"/>
      <c r="NPM38" s="1484"/>
      <c r="NPN38" s="1485"/>
      <c r="NPO38" s="1445"/>
      <c r="NPP38" s="1483"/>
      <c r="NPQ38" s="1483"/>
      <c r="NPR38" s="1483"/>
      <c r="NPS38" s="1483"/>
      <c r="NPT38" s="1483"/>
      <c r="NPU38" s="1484"/>
      <c r="NPV38" s="1485"/>
      <c r="NPW38" s="1445"/>
      <c r="NPX38" s="1483"/>
      <c r="NPY38" s="1483"/>
      <c r="NPZ38" s="1483"/>
      <c r="NQA38" s="1483"/>
      <c r="NQB38" s="1483"/>
      <c r="NQC38" s="1484"/>
      <c r="NQD38" s="1485"/>
      <c r="NQE38" s="1445"/>
      <c r="NQF38" s="1483"/>
      <c r="NQG38" s="1483"/>
      <c r="NQH38" s="1483"/>
      <c r="NQI38" s="1483"/>
      <c r="NQJ38" s="1483"/>
      <c r="NQK38" s="1484"/>
      <c r="NQL38" s="1485"/>
      <c r="NQM38" s="1445"/>
      <c r="NQN38" s="1483"/>
      <c r="NQO38" s="1483"/>
      <c r="NQP38" s="1483"/>
      <c r="NQQ38" s="1483"/>
      <c r="NQR38" s="1483"/>
      <c r="NQS38" s="1484"/>
      <c r="NQT38" s="1485"/>
      <c r="NQU38" s="1445"/>
      <c r="NQV38" s="1483"/>
      <c r="NQW38" s="1483"/>
      <c r="NQX38" s="1483"/>
      <c r="NQY38" s="1483"/>
      <c r="NQZ38" s="1483"/>
      <c r="NRA38" s="1484"/>
      <c r="NRB38" s="1485"/>
      <c r="NRC38" s="1445"/>
      <c r="NRD38" s="1483"/>
      <c r="NRE38" s="1483"/>
      <c r="NRF38" s="1483"/>
      <c r="NRG38" s="1483"/>
      <c r="NRH38" s="1483"/>
      <c r="NRI38" s="1484"/>
      <c r="NRJ38" s="1485"/>
      <c r="NRK38" s="1445"/>
      <c r="NRL38" s="1483"/>
      <c r="NRM38" s="1483"/>
      <c r="NRN38" s="1483"/>
      <c r="NRO38" s="1483"/>
      <c r="NRP38" s="1483"/>
      <c r="NRQ38" s="1484"/>
      <c r="NRR38" s="1485"/>
      <c r="NRS38" s="1445"/>
      <c r="NRT38" s="1483"/>
      <c r="NRU38" s="1483"/>
      <c r="NRV38" s="1483"/>
      <c r="NRW38" s="1483"/>
      <c r="NRX38" s="1483"/>
      <c r="NRY38" s="1484"/>
      <c r="NRZ38" s="1485"/>
      <c r="NSA38" s="1445"/>
      <c r="NSB38" s="1483"/>
      <c r="NSC38" s="1483"/>
      <c r="NSD38" s="1483"/>
      <c r="NSE38" s="1483"/>
      <c r="NSF38" s="1483"/>
      <c r="NSG38" s="1484"/>
      <c r="NSH38" s="1485"/>
      <c r="NSI38" s="1445"/>
      <c r="NSJ38" s="1483"/>
      <c r="NSK38" s="1483"/>
      <c r="NSL38" s="1483"/>
      <c r="NSM38" s="1483"/>
      <c r="NSN38" s="1483"/>
      <c r="NSO38" s="1484"/>
      <c r="NSP38" s="1485"/>
      <c r="NSQ38" s="1445"/>
      <c r="NSR38" s="1483"/>
      <c r="NSS38" s="1483"/>
      <c r="NST38" s="1483"/>
      <c r="NSU38" s="1483"/>
      <c r="NSV38" s="1483"/>
      <c r="NSW38" s="1484"/>
      <c r="NSX38" s="1485"/>
      <c r="NSY38" s="1445"/>
      <c r="NSZ38" s="1483"/>
      <c r="NTA38" s="1483"/>
      <c r="NTB38" s="1483"/>
      <c r="NTC38" s="1483"/>
      <c r="NTD38" s="1483"/>
      <c r="NTE38" s="1484"/>
      <c r="NTF38" s="1485"/>
      <c r="NTG38" s="1445"/>
      <c r="NTH38" s="1483"/>
      <c r="NTI38" s="1483"/>
      <c r="NTJ38" s="1483"/>
      <c r="NTK38" s="1483"/>
      <c r="NTL38" s="1483"/>
      <c r="NTM38" s="1484"/>
      <c r="NTN38" s="1485"/>
      <c r="NTO38" s="1445"/>
      <c r="NTP38" s="1483"/>
      <c r="NTQ38" s="1483"/>
      <c r="NTR38" s="1483"/>
      <c r="NTS38" s="1483"/>
      <c r="NTT38" s="1483"/>
      <c r="NTU38" s="1484"/>
      <c r="NTV38" s="1485"/>
      <c r="NTW38" s="1445"/>
      <c r="NTX38" s="1483"/>
      <c r="NTY38" s="1483"/>
      <c r="NTZ38" s="1483"/>
      <c r="NUA38" s="1483"/>
      <c r="NUB38" s="1483"/>
      <c r="NUC38" s="1484"/>
      <c r="NUD38" s="1485"/>
      <c r="NUE38" s="1445"/>
      <c r="NUF38" s="1483"/>
      <c r="NUG38" s="1483"/>
      <c r="NUH38" s="1483"/>
      <c r="NUI38" s="1483"/>
      <c r="NUJ38" s="1483"/>
      <c r="NUK38" s="1484"/>
      <c r="NUL38" s="1485"/>
      <c r="NUM38" s="1445"/>
      <c r="NUN38" s="1483"/>
      <c r="NUO38" s="1483"/>
      <c r="NUP38" s="1483"/>
      <c r="NUQ38" s="1483"/>
      <c r="NUR38" s="1483"/>
      <c r="NUS38" s="1484"/>
      <c r="NUT38" s="1485"/>
      <c r="NUU38" s="1445"/>
      <c r="NUV38" s="1483"/>
      <c r="NUW38" s="1483"/>
      <c r="NUX38" s="1483"/>
      <c r="NUY38" s="1483"/>
      <c r="NUZ38" s="1483"/>
      <c r="NVA38" s="1484"/>
      <c r="NVB38" s="1485"/>
      <c r="NVC38" s="1445"/>
      <c r="NVD38" s="1483"/>
      <c r="NVE38" s="1483"/>
      <c r="NVF38" s="1483"/>
      <c r="NVG38" s="1483"/>
      <c r="NVH38" s="1483"/>
      <c r="NVI38" s="1484"/>
      <c r="NVJ38" s="1485"/>
      <c r="NVK38" s="1445"/>
      <c r="NVL38" s="1483"/>
      <c r="NVM38" s="1483"/>
      <c r="NVN38" s="1483"/>
      <c r="NVO38" s="1483"/>
      <c r="NVP38" s="1483"/>
      <c r="NVQ38" s="1484"/>
      <c r="NVR38" s="1485"/>
      <c r="NVS38" s="1445"/>
      <c r="NVT38" s="1483"/>
      <c r="NVU38" s="1483"/>
      <c r="NVV38" s="1483"/>
      <c r="NVW38" s="1483"/>
      <c r="NVX38" s="1483"/>
      <c r="NVY38" s="1484"/>
      <c r="NVZ38" s="1485"/>
      <c r="NWA38" s="1445"/>
      <c r="NWB38" s="1483"/>
      <c r="NWC38" s="1483"/>
      <c r="NWD38" s="1483"/>
      <c r="NWE38" s="1483"/>
      <c r="NWF38" s="1483"/>
      <c r="NWG38" s="1484"/>
      <c r="NWH38" s="1485"/>
      <c r="NWI38" s="1445"/>
      <c r="NWJ38" s="1483"/>
      <c r="NWK38" s="1483"/>
      <c r="NWL38" s="1483"/>
      <c r="NWM38" s="1483"/>
      <c r="NWN38" s="1483"/>
      <c r="NWO38" s="1484"/>
      <c r="NWP38" s="1485"/>
      <c r="NWQ38" s="1445"/>
      <c r="NWR38" s="1483"/>
      <c r="NWS38" s="1483"/>
      <c r="NWT38" s="1483"/>
      <c r="NWU38" s="1483"/>
      <c r="NWV38" s="1483"/>
      <c r="NWW38" s="1484"/>
      <c r="NWX38" s="1485"/>
      <c r="NWY38" s="1445"/>
      <c r="NWZ38" s="1483"/>
      <c r="NXA38" s="1483"/>
      <c r="NXB38" s="1483"/>
      <c r="NXC38" s="1483"/>
      <c r="NXD38" s="1483"/>
      <c r="NXE38" s="1484"/>
      <c r="NXF38" s="1485"/>
      <c r="NXG38" s="1445"/>
      <c r="NXH38" s="1483"/>
      <c r="NXI38" s="1483"/>
      <c r="NXJ38" s="1483"/>
      <c r="NXK38" s="1483"/>
      <c r="NXL38" s="1483"/>
      <c r="NXM38" s="1484"/>
      <c r="NXN38" s="1485"/>
      <c r="NXO38" s="1445"/>
      <c r="NXP38" s="1483"/>
      <c r="NXQ38" s="1483"/>
      <c r="NXR38" s="1483"/>
      <c r="NXS38" s="1483"/>
      <c r="NXT38" s="1483"/>
      <c r="NXU38" s="1484"/>
      <c r="NXV38" s="1485"/>
      <c r="NXW38" s="1445"/>
      <c r="NXX38" s="1483"/>
      <c r="NXY38" s="1483"/>
      <c r="NXZ38" s="1483"/>
      <c r="NYA38" s="1483"/>
      <c r="NYB38" s="1483"/>
      <c r="NYC38" s="1484"/>
      <c r="NYD38" s="1485"/>
      <c r="NYE38" s="1445"/>
      <c r="NYF38" s="1483"/>
      <c r="NYG38" s="1483"/>
      <c r="NYH38" s="1483"/>
      <c r="NYI38" s="1483"/>
      <c r="NYJ38" s="1483"/>
      <c r="NYK38" s="1484"/>
      <c r="NYL38" s="1485"/>
      <c r="NYM38" s="1445"/>
      <c r="NYN38" s="1483"/>
      <c r="NYO38" s="1483"/>
      <c r="NYP38" s="1483"/>
      <c r="NYQ38" s="1483"/>
      <c r="NYR38" s="1483"/>
      <c r="NYS38" s="1484"/>
      <c r="NYT38" s="1485"/>
      <c r="NYU38" s="1445"/>
      <c r="NYV38" s="1483"/>
      <c r="NYW38" s="1483"/>
      <c r="NYX38" s="1483"/>
      <c r="NYY38" s="1483"/>
      <c r="NYZ38" s="1483"/>
      <c r="NZA38" s="1484"/>
      <c r="NZB38" s="1485"/>
      <c r="NZC38" s="1445"/>
      <c r="NZD38" s="1483"/>
      <c r="NZE38" s="1483"/>
      <c r="NZF38" s="1483"/>
      <c r="NZG38" s="1483"/>
      <c r="NZH38" s="1483"/>
      <c r="NZI38" s="1484"/>
      <c r="NZJ38" s="1485"/>
      <c r="NZK38" s="1445"/>
      <c r="NZL38" s="1483"/>
      <c r="NZM38" s="1483"/>
      <c r="NZN38" s="1483"/>
      <c r="NZO38" s="1483"/>
      <c r="NZP38" s="1483"/>
      <c r="NZQ38" s="1484"/>
      <c r="NZR38" s="1485"/>
      <c r="NZS38" s="1445"/>
      <c r="NZT38" s="1483"/>
      <c r="NZU38" s="1483"/>
      <c r="NZV38" s="1483"/>
      <c r="NZW38" s="1483"/>
      <c r="NZX38" s="1483"/>
      <c r="NZY38" s="1484"/>
      <c r="NZZ38" s="1485"/>
      <c r="OAA38" s="1445"/>
      <c r="OAB38" s="1483"/>
      <c r="OAC38" s="1483"/>
      <c r="OAD38" s="1483"/>
      <c r="OAE38" s="1483"/>
      <c r="OAF38" s="1483"/>
      <c r="OAG38" s="1484"/>
      <c r="OAH38" s="1485"/>
      <c r="OAI38" s="1445"/>
      <c r="OAJ38" s="1483"/>
      <c r="OAK38" s="1483"/>
      <c r="OAL38" s="1483"/>
      <c r="OAM38" s="1483"/>
      <c r="OAN38" s="1483"/>
      <c r="OAO38" s="1484"/>
      <c r="OAP38" s="1485"/>
      <c r="OAQ38" s="1445"/>
      <c r="OAR38" s="1483"/>
      <c r="OAS38" s="1483"/>
      <c r="OAT38" s="1483"/>
      <c r="OAU38" s="1483"/>
      <c r="OAV38" s="1483"/>
      <c r="OAW38" s="1484"/>
      <c r="OAX38" s="1485"/>
      <c r="OAY38" s="1445"/>
      <c r="OAZ38" s="1483"/>
      <c r="OBA38" s="1483"/>
      <c r="OBB38" s="1483"/>
      <c r="OBC38" s="1483"/>
      <c r="OBD38" s="1483"/>
      <c r="OBE38" s="1484"/>
      <c r="OBF38" s="1485"/>
      <c r="OBG38" s="1445"/>
      <c r="OBH38" s="1483"/>
      <c r="OBI38" s="1483"/>
      <c r="OBJ38" s="1483"/>
      <c r="OBK38" s="1483"/>
      <c r="OBL38" s="1483"/>
      <c r="OBM38" s="1484"/>
      <c r="OBN38" s="1485"/>
      <c r="OBO38" s="1445"/>
      <c r="OBP38" s="1483"/>
      <c r="OBQ38" s="1483"/>
      <c r="OBR38" s="1483"/>
      <c r="OBS38" s="1483"/>
      <c r="OBT38" s="1483"/>
      <c r="OBU38" s="1484"/>
      <c r="OBV38" s="1485"/>
      <c r="OBW38" s="1445"/>
      <c r="OBX38" s="1483"/>
      <c r="OBY38" s="1483"/>
      <c r="OBZ38" s="1483"/>
      <c r="OCA38" s="1483"/>
      <c r="OCB38" s="1483"/>
      <c r="OCC38" s="1484"/>
      <c r="OCD38" s="1485"/>
      <c r="OCE38" s="1445"/>
      <c r="OCF38" s="1483"/>
      <c r="OCG38" s="1483"/>
      <c r="OCH38" s="1483"/>
      <c r="OCI38" s="1483"/>
      <c r="OCJ38" s="1483"/>
      <c r="OCK38" s="1484"/>
      <c r="OCL38" s="1485"/>
      <c r="OCM38" s="1445"/>
      <c r="OCN38" s="1483"/>
      <c r="OCO38" s="1483"/>
      <c r="OCP38" s="1483"/>
      <c r="OCQ38" s="1483"/>
      <c r="OCR38" s="1483"/>
      <c r="OCS38" s="1484"/>
      <c r="OCT38" s="1485"/>
      <c r="OCU38" s="1445"/>
      <c r="OCV38" s="1483"/>
      <c r="OCW38" s="1483"/>
      <c r="OCX38" s="1483"/>
      <c r="OCY38" s="1483"/>
      <c r="OCZ38" s="1483"/>
      <c r="ODA38" s="1484"/>
      <c r="ODB38" s="1485"/>
      <c r="ODC38" s="1445"/>
      <c r="ODD38" s="1483"/>
      <c r="ODE38" s="1483"/>
      <c r="ODF38" s="1483"/>
      <c r="ODG38" s="1483"/>
      <c r="ODH38" s="1483"/>
      <c r="ODI38" s="1484"/>
      <c r="ODJ38" s="1485"/>
      <c r="ODK38" s="1445"/>
      <c r="ODL38" s="1483"/>
      <c r="ODM38" s="1483"/>
      <c r="ODN38" s="1483"/>
      <c r="ODO38" s="1483"/>
      <c r="ODP38" s="1483"/>
      <c r="ODQ38" s="1484"/>
      <c r="ODR38" s="1485"/>
      <c r="ODS38" s="1445"/>
      <c r="ODT38" s="1483"/>
      <c r="ODU38" s="1483"/>
      <c r="ODV38" s="1483"/>
      <c r="ODW38" s="1483"/>
      <c r="ODX38" s="1483"/>
      <c r="ODY38" s="1484"/>
      <c r="ODZ38" s="1485"/>
      <c r="OEA38" s="1445"/>
      <c r="OEB38" s="1483"/>
      <c r="OEC38" s="1483"/>
      <c r="OED38" s="1483"/>
      <c r="OEE38" s="1483"/>
      <c r="OEF38" s="1483"/>
      <c r="OEG38" s="1484"/>
      <c r="OEH38" s="1485"/>
      <c r="OEI38" s="1445"/>
      <c r="OEJ38" s="1483"/>
      <c r="OEK38" s="1483"/>
      <c r="OEL38" s="1483"/>
      <c r="OEM38" s="1483"/>
      <c r="OEN38" s="1483"/>
      <c r="OEO38" s="1484"/>
      <c r="OEP38" s="1485"/>
      <c r="OEQ38" s="1445"/>
      <c r="OER38" s="1483"/>
      <c r="OES38" s="1483"/>
      <c r="OET38" s="1483"/>
      <c r="OEU38" s="1483"/>
      <c r="OEV38" s="1483"/>
      <c r="OEW38" s="1484"/>
      <c r="OEX38" s="1485"/>
      <c r="OEY38" s="1445"/>
      <c r="OEZ38" s="1483"/>
      <c r="OFA38" s="1483"/>
      <c r="OFB38" s="1483"/>
      <c r="OFC38" s="1483"/>
      <c r="OFD38" s="1483"/>
      <c r="OFE38" s="1484"/>
      <c r="OFF38" s="1485"/>
      <c r="OFG38" s="1445"/>
      <c r="OFH38" s="1483"/>
      <c r="OFI38" s="1483"/>
      <c r="OFJ38" s="1483"/>
      <c r="OFK38" s="1483"/>
      <c r="OFL38" s="1483"/>
      <c r="OFM38" s="1484"/>
      <c r="OFN38" s="1485"/>
      <c r="OFO38" s="1445"/>
      <c r="OFP38" s="1483"/>
      <c r="OFQ38" s="1483"/>
      <c r="OFR38" s="1483"/>
      <c r="OFS38" s="1483"/>
      <c r="OFT38" s="1483"/>
      <c r="OFU38" s="1484"/>
      <c r="OFV38" s="1485"/>
      <c r="OFW38" s="1445"/>
      <c r="OFX38" s="1483"/>
      <c r="OFY38" s="1483"/>
      <c r="OFZ38" s="1483"/>
      <c r="OGA38" s="1483"/>
      <c r="OGB38" s="1483"/>
      <c r="OGC38" s="1484"/>
      <c r="OGD38" s="1485"/>
      <c r="OGE38" s="1445"/>
      <c r="OGF38" s="1483"/>
      <c r="OGG38" s="1483"/>
      <c r="OGH38" s="1483"/>
      <c r="OGI38" s="1483"/>
      <c r="OGJ38" s="1483"/>
      <c r="OGK38" s="1484"/>
      <c r="OGL38" s="1485"/>
      <c r="OGM38" s="1445"/>
      <c r="OGN38" s="1483"/>
      <c r="OGO38" s="1483"/>
      <c r="OGP38" s="1483"/>
      <c r="OGQ38" s="1483"/>
      <c r="OGR38" s="1483"/>
      <c r="OGS38" s="1484"/>
      <c r="OGT38" s="1485"/>
      <c r="OGU38" s="1445"/>
      <c r="OGV38" s="1483"/>
      <c r="OGW38" s="1483"/>
      <c r="OGX38" s="1483"/>
      <c r="OGY38" s="1483"/>
      <c r="OGZ38" s="1483"/>
      <c r="OHA38" s="1484"/>
      <c r="OHB38" s="1485"/>
      <c r="OHC38" s="1445"/>
      <c r="OHD38" s="1483"/>
      <c r="OHE38" s="1483"/>
      <c r="OHF38" s="1483"/>
      <c r="OHG38" s="1483"/>
      <c r="OHH38" s="1483"/>
      <c r="OHI38" s="1484"/>
      <c r="OHJ38" s="1485"/>
      <c r="OHK38" s="1445"/>
      <c r="OHL38" s="1483"/>
      <c r="OHM38" s="1483"/>
      <c r="OHN38" s="1483"/>
      <c r="OHO38" s="1483"/>
      <c r="OHP38" s="1483"/>
      <c r="OHQ38" s="1484"/>
      <c r="OHR38" s="1485"/>
      <c r="OHS38" s="1445"/>
      <c r="OHT38" s="1483"/>
      <c r="OHU38" s="1483"/>
      <c r="OHV38" s="1483"/>
      <c r="OHW38" s="1483"/>
      <c r="OHX38" s="1483"/>
      <c r="OHY38" s="1484"/>
      <c r="OHZ38" s="1485"/>
      <c r="OIA38" s="1445"/>
      <c r="OIB38" s="1483"/>
      <c r="OIC38" s="1483"/>
      <c r="OID38" s="1483"/>
      <c r="OIE38" s="1483"/>
      <c r="OIF38" s="1483"/>
      <c r="OIG38" s="1484"/>
      <c r="OIH38" s="1485"/>
      <c r="OII38" s="1445"/>
      <c r="OIJ38" s="1483"/>
      <c r="OIK38" s="1483"/>
      <c r="OIL38" s="1483"/>
      <c r="OIM38" s="1483"/>
      <c r="OIN38" s="1483"/>
      <c r="OIO38" s="1484"/>
      <c r="OIP38" s="1485"/>
      <c r="OIQ38" s="1445"/>
      <c r="OIR38" s="1483"/>
      <c r="OIS38" s="1483"/>
      <c r="OIT38" s="1483"/>
      <c r="OIU38" s="1483"/>
      <c r="OIV38" s="1483"/>
      <c r="OIW38" s="1484"/>
      <c r="OIX38" s="1485"/>
      <c r="OIY38" s="1445"/>
      <c r="OIZ38" s="1483"/>
      <c r="OJA38" s="1483"/>
      <c r="OJB38" s="1483"/>
      <c r="OJC38" s="1483"/>
      <c r="OJD38" s="1483"/>
      <c r="OJE38" s="1484"/>
      <c r="OJF38" s="1485"/>
      <c r="OJG38" s="1445"/>
      <c r="OJH38" s="1483"/>
      <c r="OJI38" s="1483"/>
      <c r="OJJ38" s="1483"/>
      <c r="OJK38" s="1483"/>
      <c r="OJL38" s="1483"/>
      <c r="OJM38" s="1484"/>
      <c r="OJN38" s="1485"/>
      <c r="OJO38" s="1445"/>
      <c r="OJP38" s="1483"/>
      <c r="OJQ38" s="1483"/>
      <c r="OJR38" s="1483"/>
      <c r="OJS38" s="1483"/>
      <c r="OJT38" s="1483"/>
      <c r="OJU38" s="1484"/>
      <c r="OJV38" s="1485"/>
      <c r="OJW38" s="1445"/>
      <c r="OJX38" s="1483"/>
      <c r="OJY38" s="1483"/>
      <c r="OJZ38" s="1483"/>
      <c r="OKA38" s="1483"/>
      <c r="OKB38" s="1483"/>
      <c r="OKC38" s="1484"/>
      <c r="OKD38" s="1485"/>
      <c r="OKE38" s="1445"/>
      <c r="OKF38" s="1483"/>
      <c r="OKG38" s="1483"/>
      <c r="OKH38" s="1483"/>
      <c r="OKI38" s="1483"/>
      <c r="OKJ38" s="1483"/>
      <c r="OKK38" s="1484"/>
      <c r="OKL38" s="1485"/>
      <c r="OKM38" s="1445"/>
      <c r="OKN38" s="1483"/>
      <c r="OKO38" s="1483"/>
      <c r="OKP38" s="1483"/>
      <c r="OKQ38" s="1483"/>
      <c r="OKR38" s="1483"/>
      <c r="OKS38" s="1484"/>
      <c r="OKT38" s="1485"/>
      <c r="OKU38" s="1445"/>
      <c r="OKV38" s="1483"/>
      <c r="OKW38" s="1483"/>
      <c r="OKX38" s="1483"/>
      <c r="OKY38" s="1483"/>
      <c r="OKZ38" s="1483"/>
      <c r="OLA38" s="1484"/>
      <c r="OLB38" s="1485"/>
      <c r="OLC38" s="1445"/>
      <c r="OLD38" s="1483"/>
      <c r="OLE38" s="1483"/>
      <c r="OLF38" s="1483"/>
      <c r="OLG38" s="1483"/>
      <c r="OLH38" s="1483"/>
      <c r="OLI38" s="1484"/>
      <c r="OLJ38" s="1485"/>
      <c r="OLK38" s="1445"/>
      <c r="OLL38" s="1483"/>
      <c r="OLM38" s="1483"/>
      <c r="OLN38" s="1483"/>
      <c r="OLO38" s="1483"/>
      <c r="OLP38" s="1483"/>
      <c r="OLQ38" s="1484"/>
      <c r="OLR38" s="1485"/>
      <c r="OLS38" s="1445"/>
      <c r="OLT38" s="1483"/>
      <c r="OLU38" s="1483"/>
      <c r="OLV38" s="1483"/>
      <c r="OLW38" s="1483"/>
      <c r="OLX38" s="1483"/>
      <c r="OLY38" s="1484"/>
      <c r="OLZ38" s="1485"/>
      <c r="OMA38" s="1445"/>
      <c r="OMB38" s="1483"/>
      <c r="OMC38" s="1483"/>
      <c r="OMD38" s="1483"/>
      <c r="OME38" s="1483"/>
      <c r="OMF38" s="1483"/>
      <c r="OMG38" s="1484"/>
      <c r="OMH38" s="1485"/>
      <c r="OMI38" s="1445"/>
      <c r="OMJ38" s="1483"/>
      <c r="OMK38" s="1483"/>
      <c r="OML38" s="1483"/>
      <c r="OMM38" s="1483"/>
      <c r="OMN38" s="1483"/>
      <c r="OMO38" s="1484"/>
      <c r="OMP38" s="1485"/>
      <c r="OMQ38" s="1445"/>
      <c r="OMR38" s="1483"/>
      <c r="OMS38" s="1483"/>
      <c r="OMT38" s="1483"/>
      <c r="OMU38" s="1483"/>
      <c r="OMV38" s="1483"/>
      <c r="OMW38" s="1484"/>
      <c r="OMX38" s="1485"/>
      <c r="OMY38" s="1445"/>
      <c r="OMZ38" s="1483"/>
      <c r="ONA38" s="1483"/>
      <c r="ONB38" s="1483"/>
      <c r="ONC38" s="1483"/>
      <c r="OND38" s="1483"/>
      <c r="ONE38" s="1484"/>
      <c r="ONF38" s="1485"/>
      <c r="ONG38" s="1445"/>
      <c r="ONH38" s="1483"/>
      <c r="ONI38" s="1483"/>
      <c r="ONJ38" s="1483"/>
      <c r="ONK38" s="1483"/>
      <c r="ONL38" s="1483"/>
      <c r="ONM38" s="1484"/>
      <c r="ONN38" s="1485"/>
      <c r="ONO38" s="1445"/>
      <c r="ONP38" s="1483"/>
      <c r="ONQ38" s="1483"/>
      <c r="ONR38" s="1483"/>
      <c r="ONS38" s="1483"/>
      <c r="ONT38" s="1483"/>
      <c r="ONU38" s="1484"/>
      <c r="ONV38" s="1485"/>
      <c r="ONW38" s="1445"/>
      <c r="ONX38" s="1483"/>
      <c r="ONY38" s="1483"/>
      <c r="ONZ38" s="1483"/>
      <c r="OOA38" s="1483"/>
      <c r="OOB38" s="1483"/>
      <c r="OOC38" s="1484"/>
      <c r="OOD38" s="1485"/>
      <c r="OOE38" s="1445"/>
      <c r="OOF38" s="1483"/>
      <c r="OOG38" s="1483"/>
      <c r="OOH38" s="1483"/>
      <c r="OOI38" s="1483"/>
      <c r="OOJ38" s="1483"/>
      <c r="OOK38" s="1484"/>
      <c r="OOL38" s="1485"/>
      <c r="OOM38" s="1445"/>
      <c r="OON38" s="1483"/>
      <c r="OOO38" s="1483"/>
      <c r="OOP38" s="1483"/>
      <c r="OOQ38" s="1483"/>
      <c r="OOR38" s="1483"/>
      <c r="OOS38" s="1484"/>
      <c r="OOT38" s="1485"/>
      <c r="OOU38" s="1445"/>
      <c r="OOV38" s="1483"/>
      <c r="OOW38" s="1483"/>
      <c r="OOX38" s="1483"/>
      <c r="OOY38" s="1483"/>
      <c r="OOZ38" s="1483"/>
      <c r="OPA38" s="1484"/>
      <c r="OPB38" s="1485"/>
      <c r="OPC38" s="1445"/>
      <c r="OPD38" s="1483"/>
      <c r="OPE38" s="1483"/>
      <c r="OPF38" s="1483"/>
      <c r="OPG38" s="1483"/>
      <c r="OPH38" s="1483"/>
      <c r="OPI38" s="1484"/>
      <c r="OPJ38" s="1485"/>
      <c r="OPK38" s="1445"/>
      <c r="OPL38" s="1483"/>
      <c r="OPM38" s="1483"/>
      <c r="OPN38" s="1483"/>
      <c r="OPO38" s="1483"/>
      <c r="OPP38" s="1483"/>
      <c r="OPQ38" s="1484"/>
      <c r="OPR38" s="1485"/>
      <c r="OPS38" s="1445"/>
      <c r="OPT38" s="1483"/>
      <c r="OPU38" s="1483"/>
      <c r="OPV38" s="1483"/>
      <c r="OPW38" s="1483"/>
      <c r="OPX38" s="1483"/>
      <c r="OPY38" s="1484"/>
      <c r="OPZ38" s="1485"/>
      <c r="OQA38" s="1445"/>
      <c r="OQB38" s="1483"/>
      <c r="OQC38" s="1483"/>
      <c r="OQD38" s="1483"/>
      <c r="OQE38" s="1483"/>
      <c r="OQF38" s="1483"/>
      <c r="OQG38" s="1484"/>
      <c r="OQH38" s="1485"/>
      <c r="OQI38" s="1445"/>
      <c r="OQJ38" s="1483"/>
      <c r="OQK38" s="1483"/>
      <c r="OQL38" s="1483"/>
      <c r="OQM38" s="1483"/>
      <c r="OQN38" s="1483"/>
      <c r="OQO38" s="1484"/>
      <c r="OQP38" s="1485"/>
      <c r="OQQ38" s="1445"/>
      <c r="OQR38" s="1483"/>
      <c r="OQS38" s="1483"/>
      <c r="OQT38" s="1483"/>
      <c r="OQU38" s="1483"/>
      <c r="OQV38" s="1483"/>
      <c r="OQW38" s="1484"/>
      <c r="OQX38" s="1485"/>
      <c r="OQY38" s="1445"/>
      <c r="OQZ38" s="1483"/>
      <c r="ORA38" s="1483"/>
      <c r="ORB38" s="1483"/>
      <c r="ORC38" s="1483"/>
      <c r="ORD38" s="1483"/>
      <c r="ORE38" s="1484"/>
      <c r="ORF38" s="1485"/>
      <c r="ORG38" s="1445"/>
      <c r="ORH38" s="1483"/>
      <c r="ORI38" s="1483"/>
      <c r="ORJ38" s="1483"/>
      <c r="ORK38" s="1483"/>
      <c r="ORL38" s="1483"/>
      <c r="ORM38" s="1484"/>
      <c r="ORN38" s="1485"/>
      <c r="ORO38" s="1445"/>
      <c r="ORP38" s="1483"/>
      <c r="ORQ38" s="1483"/>
      <c r="ORR38" s="1483"/>
      <c r="ORS38" s="1483"/>
      <c r="ORT38" s="1483"/>
      <c r="ORU38" s="1484"/>
      <c r="ORV38" s="1485"/>
      <c r="ORW38" s="1445"/>
      <c r="ORX38" s="1483"/>
      <c r="ORY38" s="1483"/>
      <c r="ORZ38" s="1483"/>
      <c r="OSA38" s="1483"/>
      <c r="OSB38" s="1483"/>
      <c r="OSC38" s="1484"/>
      <c r="OSD38" s="1485"/>
      <c r="OSE38" s="1445"/>
      <c r="OSF38" s="1483"/>
      <c r="OSG38" s="1483"/>
      <c r="OSH38" s="1483"/>
      <c r="OSI38" s="1483"/>
      <c r="OSJ38" s="1483"/>
      <c r="OSK38" s="1484"/>
      <c r="OSL38" s="1485"/>
      <c r="OSM38" s="1445"/>
      <c r="OSN38" s="1483"/>
      <c r="OSO38" s="1483"/>
      <c r="OSP38" s="1483"/>
      <c r="OSQ38" s="1483"/>
      <c r="OSR38" s="1483"/>
      <c r="OSS38" s="1484"/>
      <c r="OST38" s="1485"/>
      <c r="OSU38" s="1445"/>
      <c r="OSV38" s="1483"/>
      <c r="OSW38" s="1483"/>
      <c r="OSX38" s="1483"/>
      <c r="OSY38" s="1483"/>
      <c r="OSZ38" s="1483"/>
      <c r="OTA38" s="1484"/>
      <c r="OTB38" s="1485"/>
      <c r="OTC38" s="1445"/>
      <c r="OTD38" s="1483"/>
      <c r="OTE38" s="1483"/>
      <c r="OTF38" s="1483"/>
      <c r="OTG38" s="1483"/>
      <c r="OTH38" s="1483"/>
      <c r="OTI38" s="1484"/>
      <c r="OTJ38" s="1485"/>
      <c r="OTK38" s="1445"/>
      <c r="OTL38" s="1483"/>
      <c r="OTM38" s="1483"/>
      <c r="OTN38" s="1483"/>
      <c r="OTO38" s="1483"/>
      <c r="OTP38" s="1483"/>
      <c r="OTQ38" s="1484"/>
      <c r="OTR38" s="1485"/>
      <c r="OTS38" s="1445"/>
      <c r="OTT38" s="1483"/>
      <c r="OTU38" s="1483"/>
      <c r="OTV38" s="1483"/>
      <c r="OTW38" s="1483"/>
      <c r="OTX38" s="1483"/>
      <c r="OTY38" s="1484"/>
      <c r="OTZ38" s="1485"/>
      <c r="OUA38" s="1445"/>
      <c r="OUB38" s="1483"/>
      <c r="OUC38" s="1483"/>
      <c r="OUD38" s="1483"/>
      <c r="OUE38" s="1483"/>
      <c r="OUF38" s="1483"/>
      <c r="OUG38" s="1484"/>
      <c r="OUH38" s="1485"/>
      <c r="OUI38" s="1445"/>
      <c r="OUJ38" s="1483"/>
      <c r="OUK38" s="1483"/>
      <c r="OUL38" s="1483"/>
      <c r="OUM38" s="1483"/>
      <c r="OUN38" s="1483"/>
      <c r="OUO38" s="1484"/>
      <c r="OUP38" s="1485"/>
      <c r="OUQ38" s="1445"/>
      <c r="OUR38" s="1483"/>
      <c r="OUS38" s="1483"/>
      <c r="OUT38" s="1483"/>
      <c r="OUU38" s="1483"/>
      <c r="OUV38" s="1483"/>
      <c r="OUW38" s="1484"/>
      <c r="OUX38" s="1485"/>
      <c r="OUY38" s="1445"/>
      <c r="OUZ38" s="1483"/>
      <c r="OVA38" s="1483"/>
      <c r="OVB38" s="1483"/>
      <c r="OVC38" s="1483"/>
      <c r="OVD38" s="1483"/>
      <c r="OVE38" s="1484"/>
      <c r="OVF38" s="1485"/>
      <c r="OVG38" s="1445"/>
      <c r="OVH38" s="1483"/>
      <c r="OVI38" s="1483"/>
      <c r="OVJ38" s="1483"/>
      <c r="OVK38" s="1483"/>
      <c r="OVL38" s="1483"/>
      <c r="OVM38" s="1484"/>
      <c r="OVN38" s="1485"/>
      <c r="OVO38" s="1445"/>
      <c r="OVP38" s="1483"/>
      <c r="OVQ38" s="1483"/>
      <c r="OVR38" s="1483"/>
      <c r="OVS38" s="1483"/>
      <c r="OVT38" s="1483"/>
      <c r="OVU38" s="1484"/>
      <c r="OVV38" s="1485"/>
      <c r="OVW38" s="1445"/>
      <c r="OVX38" s="1483"/>
      <c r="OVY38" s="1483"/>
      <c r="OVZ38" s="1483"/>
      <c r="OWA38" s="1483"/>
      <c r="OWB38" s="1483"/>
      <c r="OWC38" s="1484"/>
      <c r="OWD38" s="1485"/>
      <c r="OWE38" s="1445"/>
      <c r="OWF38" s="1483"/>
      <c r="OWG38" s="1483"/>
      <c r="OWH38" s="1483"/>
      <c r="OWI38" s="1483"/>
      <c r="OWJ38" s="1483"/>
      <c r="OWK38" s="1484"/>
      <c r="OWL38" s="1485"/>
      <c r="OWM38" s="1445"/>
      <c r="OWN38" s="1483"/>
      <c r="OWO38" s="1483"/>
      <c r="OWP38" s="1483"/>
      <c r="OWQ38" s="1483"/>
      <c r="OWR38" s="1483"/>
      <c r="OWS38" s="1484"/>
      <c r="OWT38" s="1485"/>
      <c r="OWU38" s="1445"/>
      <c r="OWV38" s="1483"/>
      <c r="OWW38" s="1483"/>
      <c r="OWX38" s="1483"/>
      <c r="OWY38" s="1483"/>
      <c r="OWZ38" s="1483"/>
      <c r="OXA38" s="1484"/>
      <c r="OXB38" s="1485"/>
      <c r="OXC38" s="1445"/>
      <c r="OXD38" s="1483"/>
      <c r="OXE38" s="1483"/>
      <c r="OXF38" s="1483"/>
      <c r="OXG38" s="1483"/>
      <c r="OXH38" s="1483"/>
      <c r="OXI38" s="1484"/>
      <c r="OXJ38" s="1485"/>
      <c r="OXK38" s="1445"/>
      <c r="OXL38" s="1483"/>
      <c r="OXM38" s="1483"/>
      <c r="OXN38" s="1483"/>
      <c r="OXO38" s="1483"/>
      <c r="OXP38" s="1483"/>
      <c r="OXQ38" s="1484"/>
      <c r="OXR38" s="1485"/>
      <c r="OXS38" s="1445"/>
      <c r="OXT38" s="1483"/>
      <c r="OXU38" s="1483"/>
      <c r="OXV38" s="1483"/>
      <c r="OXW38" s="1483"/>
      <c r="OXX38" s="1483"/>
      <c r="OXY38" s="1484"/>
      <c r="OXZ38" s="1485"/>
      <c r="OYA38" s="1445"/>
      <c r="OYB38" s="1483"/>
      <c r="OYC38" s="1483"/>
      <c r="OYD38" s="1483"/>
      <c r="OYE38" s="1483"/>
      <c r="OYF38" s="1483"/>
      <c r="OYG38" s="1484"/>
      <c r="OYH38" s="1485"/>
      <c r="OYI38" s="1445"/>
      <c r="OYJ38" s="1483"/>
      <c r="OYK38" s="1483"/>
      <c r="OYL38" s="1483"/>
      <c r="OYM38" s="1483"/>
      <c r="OYN38" s="1483"/>
      <c r="OYO38" s="1484"/>
      <c r="OYP38" s="1485"/>
      <c r="OYQ38" s="1445"/>
      <c r="OYR38" s="1483"/>
      <c r="OYS38" s="1483"/>
      <c r="OYT38" s="1483"/>
      <c r="OYU38" s="1483"/>
      <c r="OYV38" s="1483"/>
      <c r="OYW38" s="1484"/>
      <c r="OYX38" s="1485"/>
      <c r="OYY38" s="1445"/>
      <c r="OYZ38" s="1483"/>
      <c r="OZA38" s="1483"/>
      <c r="OZB38" s="1483"/>
      <c r="OZC38" s="1483"/>
      <c r="OZD38" s="1483"/>
      <c r="OZE38" s="1484"/>
      <c r="OZF38" s="1485"/>
      <c r="OZG38" s="1445"/>
      <c r="OZH38" s="1483"/>
      <c r="OZI38" s="1483"/>
      <c r="OZJ38" s="1483"/>
      <c r="OZK38" s="1483"/>
      <c r="OZL38" s="1483"/>
      <c r="OZM38" s="1484"/>
      <c r="OZN38" s="1485"/>
      <c r="OZO38" s="1445"/>
      <c r="OZP38" s="1483"/>
      <c r="OZQ38" s="1483"/>
      <c r="OZR38" s="1483"/>
      <c r="OZS38" s="1483"/>
      <c r="OZT38" s="1483"/>
      <c r="OZU38" s="1484"/>
      <c r="OZV38" s="1485"/>
      <c r="OZW38" s="1445"/>
      <c r="OZX38" s="1483"/>
      <c r="OZY38" s="1483"/>
      <c r="OZZ38" s="1483"/>
      <c r="PAA38" s="1483"/>
      <c r="PAB38" s="1483"/>
      <c r="PAC38" s="1484"/>
      <c r="PAD38" s="1485"/>
      <c r="PAE38" s="1445"/>
      <c r="PAF38" s="1483"/>
      <c r="PAG38" s="1483"/>
      <c r="PAH38" s="1483"/>
      <c r="PAI38" s="1483"/>
      <c r="PAJ38" s="1483"/>
      <c r="PAK38" s="1484"/>
      <c r="PAL38" s="1485"/>
      <c r="PAM38" s="1445"/>
      <c r="PAN38" s="1483"/>
      <c r="PAO38" s="1483"/>
      <c r="PAP38" s="1483"/>
      <c r="PAQ38" s="1483"/>
      <c r="PAR38" s="1483"/>
      <c r="PAS38" s="1484"/>
      <c r="PAT38" s="1485"/>
      <c r="PAU38" s="1445"/>
      <c r="PAV38" s="1483"/>
      <c r="PAW38" s="1483"/>
      <c r="PAX38" s="1483"/>
      <c r="PAY38" s="1483"/>
      <c r="PAZ38" s="1483"/>
      <c r="PBA38" s="1484"/>
      <c r="PBB38" s="1485"/>
      <c r="PBC38" s="1445"/>
      <c r="PBD38" s="1483"/>
      <c r="PBE38" s="1483"/>
      <c r="PBF38" s="1483"/>
      <c r="PBG38" s="1483"/>
      <c r="PBH38" s="1483"/>
      <c r="PBI38" s="1484"/>
      <c r="PBJ38" s="1485"/>
      <c r="PBK38" s="1445"/>
      <c r="PBL38" s="1483"/>
      <c r="PBM38" s="1483"/>
      <c r="PBN38" s="1483"/>
      <c r="PBO38" s="1483"/>
      <c r="PBP38" s="1483"/>
      <c r="PBQ38" s="1484"/>
      <c r="PBR38" s="1485"/>
      <c r="PBS38" s="1445"/>
      <c r="PBT38" s="1483"/>
      <c r="PBU38" s="1483"/>
      <c r="PBV38" s="1483"/>
      <c r="PBW38" s="1483"/>
      <c r="PBX38" s="1483"/>
      <c r="PBY38" s="1484"/>
      <c r="PBZ38" s="1485"/>
      <c r="PCA38" s="1445"/>
      <c r="PCB38" s="1483"/>
      <c r="PCC38" s="1483"/>
      <c r="PCD38" s="1483"/>
      <c r="PCE38" s="1483"/>
      <c r="PCF38" s="1483"/>
      <c r="PCG38" s="1484"/>
      <c r="PCH38" s="1485"/>
      <c r="PCI38" s="1445"/>
      <c r="PCJ38" s="1483"/>
      <c r="PCK38" s="1483"/>
      <c r="PCL38" s="1483"/>
      <c r="PCM38" s="1483"/>
      <c r="PCN38" s="1483"/>
      <c r="PCO38" s="1484"/>
      <c r="PCP38" s="1485"/>
      <c r="PCQ38" s="1445"/>
      <c r="PCR38" s="1483"/>
      <c r="PCS38" s="1483"/>
      <c r="PCT38" s="1483"/>
      <c r="PCU38" s="1483"/>
      <c r="PCV38" s="1483"/>
      <c r="PCW38" s="1484"/>
      <c r="PCX38" s="1485"/>
      <c r="PCY38" s="1445"/>
      <c r="PCZ38" s="1483"/>
      <c r="PDA38" s="1483"/>
      <c r="PDB38" s="1483"/>
      <c r="PDC38" s="1483"/>
      <c r="PDD38" s="1483"/>
      <c r="PDE38" s="1484"/>
      <c r="PDF38" s="1485"/>
      <c r="PDG38" s="1445"/>
      <c r="PDH38" s="1483"/>
      <c r="PDI38" s="1483"/>
      <c r="PDJ38" s="1483"/>
      <c r="PDK38" s="1483"/>
      <c r="PDL38" s="1483"/>
      <c r="PDM38" s="1484"/>
      <c r="PDN38" s="1485"/>
      <c r="PDO38" s="1445"/>
      <c r="PDP38" s="1483"/>
      <c r="PDQ38" s="1483"/>
      <c r="PDR38" s="1483"/>
      <c r="PDS38" s="1483"/>
      <c r="PDT38" s="1483"/>
      <c r="PDU38" s="1484"/>
      <c r="PDV38" s="1485"/>
      <c r="PDW38" s="1445"/>
      <c r="PDX38" s="1483"/>
      <c r="PDY38" s="1483"/>
      <c r="PDZ38" s="1483"/>
      <c r="PEA38" s="1483"/>
      <c r="PEB38" s="1483"/>
      <c r="PEC38" s="1484"/>
      <c r="PED38" s="1485"/>
      <c r="PEE38" s="1445"/>
      <c r="PEF38" s="1483"/>
      <c r="PEG38" s="1483"/>
      <c r="PEH38" s="1483"/>
      <c r="PEI38" s="1483"/>
      <c r="PEJ38" s="1483"/>
      <c r="PEK38" s="1484"/>
      <c r="PEL38" s="1485"/>
      <c r="PEM38" s="1445"/>
      <c r="PEN38" s="1483"/>
      <c r="PEO38" s="1483"/>
      <c r="PEP38" s="1483"/>
      <c r="PEQ38" s="1483"/>
      <c r="PER38" s="1483"/>
      <c r="PES38" s="1484"/>
      <c r="PET38" s="1485"/>
      <c r="PEU38" s="1445"/>
      <c r="PEV38" s="1483"/>
      <c r="PEW38" s="1483"/>
      <c r="PEX38" s="1483"/>
      <c r="PEY38" s="1483"/>
      <c r="PEZ38" s="1483"/>
      <c r="PFA38" s="1484"/>
      <c r="PFB38" s="1485"/>
      <c r="PFC38" s="1445"/>
      <c r="PFD38" s="1483"/>
      <c r="PFE38" s="1483"/>
      <c r="PFF38" s="1483"/>
      <c r="PFG38" s="1483"/>
      <c r="PFH38" s="1483"/>
      <c r="PFI38" s="1484"/>
      <c r="PFJ38" s="1485"/>
      <c r="PFK38" s="1445"/>
      <c r="PFL38" s="1483"/>
      <c r="PFM38" s="1483"/>
      <c r="PFN38" s="1483"/>
      <c r="PFO38" s="1483"/>
      <c r="PFP38" s="1483"/>
      <c r="PFQ38" s="1484"/>
      <c r="PFR38" s="1485"/>
      <c r="PFS38" s="1445"/>
      <c r="PFT38" s="1483"/>
      <c r="PFU38" s="1483"/>
      <c r="PFV38" s="1483"/>
      <c r="PFW38" s="1483"/>
      <c r="PFX38" s="1483"/>
      <c r="PFY38" s="1484"/>
      <c r="PFZ38" s="1485"/>
      <c r="PGA38" s="1445"/>
      <c r="PGB38" s="1483"/>
      <c r="PGC38" s="1483"/>
      <c r="PGD38" s="1483"/>
      <c r="PGE38" s="1483"/>
      <c r="PGF38" s="1483"/>
      <c r="PGG38" s="1484"/>
      <c r="PGH38" s="1485"/>
      <c r="PGI38" s="1445"/>
      <c r="PGJ38" s="1483"/>
      <c r="PGK38" s="1483"/>
      <c r="PGL38" s="1483"/>
      <c r="PGM38" s="1483"/>
      <c r="PGN38" s="1483"/>
      <c r="PGO38" s="1484"/>
      <c r="PGP38" s="1485"/>
      <c r="PGQ38" s="1445"/>
      <c r="PGR38" s="1483"/>
      <c r="PGS38" s="1483"/>
      <c r="PGT38" s="1483"/>
      <c r="PGU38" s="1483"/>
      <c r="PGV38" s="1483"/>
      <c r="PGW38" s="1484"/>
      <c r="PGX38" s="1485"/>
      <c r="PGY38" s="1445"/>
      <c r="PGZ38" s="1483"/>
      <c r="PHA38" s="1483"/>
      <c r="PHB38" s="1483"/>
      <c r="PHC38" s="1483"/>
      <c r="PHD38" s="1483"/>
      <c r="PHE38" s="1484"/>
      <c r="PHF38" s="1485"/>
      <c r="PHG38" s="1445"/>
      <c r="PHH38" s="1483"/>
      <c r="PHI38" s="1483"/>
      <c r="PHJ38" s="1483"/>
      <c r="PHK38" s="1483"/>
      <c r="PHL38" s="1483"/>
      <c r="PHM38" s="1484"/>
      <c r="PHN38" s="1485"/>
      <c r="PHO38" s="1445"/>
      <c r="PHP38" s="1483"/>
      <c r="PHQ38" s="1483"/>
      <c r="PHR38" s="1483"/>
      <c r="PHS38" s="1483"/>
      <c r="PHT38" s="1483"/>
      <c r="PHU38" s="1484"/>
      <c r="PHV38" s="1485"/>
      <c r="PHW38" s="1445"/>
      <c r="PHX38" s="1483"/>
      <c r="PHY38" s="1483"/>
      <c r="PHZ38" s="1483"/>
      <c r="PIA38" s="1483"/>
      <c r="PIB38" s="1483"/>
      <c r="PIC38" s="1484"/>
      <c r="PID38" s="1485"/>
      <c r="PIE38" s="1445"/>
      <c r="PIF38" s="1483"/>
      <c r="PIG38" s="1483"/>
      <c r="PIH38" s="1483"/>
      <c r="PII38" s="1483"/>
      <c r="PIJ38" s="1483"/>
      <c r="PIK38" s="1484"/>
      <c r="PIL38" s="1485"/>
      <c r="PIM38" s="1445"/>
      <c r="PIN38" s="1483"/>
      <c r="PIO38" s="1483"/>
      <c r="PIP38" s="1483"/>
      <c r="PIQ38" s="1483"/>
      <c r="PIR38" s="1483"/>
      <c r="PIS38" s="1484"/>
      <c r="PIT38" s="1485"/>
      <c r="PIU38" s="1445"/>
      <c r="PIV38" s="1483"/>
      <c r="PIW38" s="1483"/>
      <c r="PIX38" s="1483"/>
      <c r="PIY38" s="1483"/>
      <c r="PIZ38" s="1483"/>
      <c r="PJA38" s="1484"/>
      <c r="PJB38" s="1485"/>
      <c r="PJC38" s="1445"/>
      <c r="PJD38" s="1483"/>
      <c r="PJE38" s="1483"/>
      <c r="PJF38" s="1483"/>
      <c r="PJG38" s="1483"/>
      <c r="PJH38" s="1483"/>
      <c r="PJI38" s="1484"/>
      <c r="PJJ38" s="1485"/>
      <c r="PJK38" s="1445"/>
      <c r="PJL38" s="1483"/>
      <c r="PJM38" s="1483"/>
      <c r="PJN38" s="1483"/>
      <c r="PJO38" s="1483"/>
      <c r="PJP38" s="1483"/>
      <c r="PJQ38" s="1484"/>
      <c r="PJR38" s="1485"/>
      <c r="PJS38" s="1445"/>
      <c r="PJT38" s="1483"/>
      <c r="PJU38" s="1483"/>
      <c r="PJV38" s="1483"/>
      <c r="PJW38" s="1483"/>
      <c r="PJX38" s="1483"/>
      <c r="PJY38" s="1484"/>
      <c r="PJZ38" s="1485"/>
      <c r="PKA38" s="1445"/>
      <c r="PKB38" s="1483"/>
      <c r="PKC38" s="1483"/>
      <c r="PKD38" s="1483"/>
      <c r="PKE38" s="1483"/>
      <c r="PKF38" s="1483"/>
      <c r="PKG38" s="1484"/>
      <c r="PKH38" s="1485"/>
      <c r="PKI38" s="1445"/>
      <c r="PKJ38" s="1483"/>
      <c r="PKK38" s="1483"/>
      <c r="PKL38" s="1483"/>
      <c r="PKM38" s="1483"/>
      <c r="PKN38" s="1483"/>
      <c r="PKO38" s="1484"/>
      <c r="PKP38" s="1485"/>
      <c r="PKQ38" s="1445"/>
      <c r="PKR38" s="1483"/>
      <c r="PKS38" s="1483"/>
      <c r="PKT38" s="1483"/>
      <c r="PKU38" s="1483"/>
      <c r="PKV38" s="1483"/>
      <c r="PKW38" s="1484"/>
      <c r="PKX38" s="1485"/>
      <c r="PKY38" s="1445"/>
      <c r="PKZ38" s="1483"/>
      <c r="PLA38" s="1483"/>
      <c r="PLB38" s="1483"/>
      <c r="PLC38" s="1483"/>
      <c r="PLD38" s="1483"/>
      <c r="PLE38" s="1484"/>
      <c r="PLF38" s="1485"/>
      <c r="PLG38" s="1445"/>
      <c r="PLH38" s="1483"/>
      <c r="PLI38" s="1483"/>
      <c r="PLJ38" s="1483"/>
      <c r="PLK38" s="1483"/>
      <c r="PLL38" s="1483"/>
      <c r="PLM38" s="1484"/>
      <c r="PLN38" s="1485"/>
      <c r="PLO38" s="1445"/>
      <c r="PLP38" s="1483"/>
      <c r="PLQ38" s="1483"/>
      <c r="PLR38" s="1483"/>
      <c r="PLS38" s="1483"/>
      <c r="PLT38" s="1483"/>
      <c r="PLU38" s="1484"/>
      <c r="PLV38" s="1485"/>
      <c r="PLW38" s="1445"/>
      <c r="PLX38" s="1483"/>
      <c r="PLY38" s="1483"/>
      <c r="PLZ38" s="1483"/>
      <c r="PMA38" s="1483"/>
      <c r="PMB38" s="1483"/>
      <c r="PMC38" s="1484"/>
      <c r="PMD38" s="1485"/>
      <c r="PME38" s="1445"/>
      <c r="PMF38" s="1483"/>
      <c r="PMG38" s="1483"/>
      <c r="PMH38" s="1483"/>
      <c r="PMI38" s="1483"/>
      <c r="PMJ38" s="1483"/>
      <c r="PMK38" s="1484"/>
      <c r="PML38" s="1485"/>
      <c r="PMM38" s="1445"/>
      <c r="PMN38" s="1483"/>
      <c r="PMO38" s="1483"/>
      <c r="PMP38" s="1483"/>
      <c r="PMQ38" s="1483"/>
      <c r="PMR38" s="1483"/>
      <c r="PMS38" s="1484"/>
      <c r="PMT38" s="1485"/>
      <c r="PMU38" s="1445"/>
      <c r="PMV38" s="1483"/>
      <c r="PMW38" s="1483"/>
      <c r="PMX38" s="1483"/>
      <c r="PMY38" s="1483"/>
      <c r="PMZ38" s="1483"/>
      <c r="PNA38" s="1484"/>
      <c r="PNB38" s="1485"/>
      <c r="PNC38" s="1445"/>
      <c r="PND38" s="1483"/>
      <c r="PNE38" s="1483"/>
      <c r="PNF38" s="1483"/>
      <c r="PNG38" s="1483"/>
      <c r="PNH38" s="1483"/>
      <c r="PNI38" s="1484"/>
      <c r="PNJ38" s="1485"/>
      <c r="PNK38" s="1445"/>
      <c r="PNL38" s="1483"/>
      <c r="PNM38" s="1483"/>
      <c r="PNN38" s="1483"/>
      <c r="PNO38" s="1483"/>
      <c r="PNP38" s="1483"/>
      <c r="PNQ38" s="1484"/>
      <c r="PNR38" s="1485"/>
      <c r="PNS38" s="1445"/>
      <c r="PNT38" s="1483"/>
      <c r="PNU38" s="1483"/>
      <c r="PNV38" s="1483"/>
      <c r="PNW38" s="1483"/>
      <c r="PNX38" s="1483"/>
      <c r="PNY38" s="1484"/>
      <c r="PNZ38" s="1485"/>
      <c r="POA38" s="1445"/>
      <c r="POB38" s="1483"/>
      <c r="POC38" s="1483"/>
      <c r="POD38" s="1483"/>
      <c r="POE38" s="1483"/>
      <c r="POF38" s="1483"/>
      <c r="POG38" s="1484"/>
      <c r="POH38" s="1485"/>
      <c r="POI38" s="1445"/>
      <c r="POJ38" s="1483"/>
      <c r="POK38" s="1483"/>
      <c r="POL38" s="1483"/>
      <c r="POM38" s="1483"/>
      <c r="PON38" s="1483"/>
      <c r="POO38" s="1484"/>
      <c r="POP38" s="1485"/>
      <c r="POQ38" s="1445"/>
      <c r="POR38" s="1483"/>
      <c r="POS38" s="1483"/>
      <c r="POT38" s="1483"/>
      <c r="POU38" s="1483"/>
      <c r="POV38" s="1483"/>
      <c r="POW38" s="1484"/>
      <c r="POX38" s="1485"/>
      <c r="POY38" s="1445"/>
      <c r="POZ38" s="1483"/>
      <c r="PPA38" s="1483"/>
      <c r="PPB38" s="1483"/>
      <c r="PPC38" s="1483"/>
      <c r="PPD38" s="1483"/>
      <c r="PPE38" s="1484"/>
      <c r="PPF38" s="1485"/>
      <c r="PPG38" s="1445"/>
      <c r="PPH38" s="1483"/>
      <c r="PPI38" s="1483"/>
      <c r="PPJ38" s="1483"/>
      <c r="PPK38" s="1483"/>
      <c r="PPL38" s="1483"/>
      <c r="PPM38" s="1484"/>
      <c r="PPN38" s="1485"/>
      <c r="PPO38" s="1445"/>
      <c r="PPP38" s="1483"/>
      <c r="PPQ38" s="1483"/>
      <c r="PPR38" s="1483"/>
      <c r="PPS38" s="1483"/>
      <c r="PPT38" s="1483"/>
      <c r="PPU38" s="1484"/>
      <c r="PPV38" s="1485"/>
      <c r="PPW38" s="1445"/>
      <c r="PPX38" s="1483"/>
      <c r="PPY38" s="1483"/>
      <c r="PPZ38" s="1483"/>
      <c r="PQA38" s="1483"/>
      <c r="PQB38" s="1483"/>
      <c r="PQC38" s="1484"/>
      <c r="PQD38" s="1485"/>
      <c r="PQE38" s="1445"/>
      <c r="PQF38" s="1483"/>
      <c r="PQG38" s="1483"/>
      <c r="PQH38" s="1483"/>
      <c r="PQI38" s="1483"/>
      <c r="PQJ38" s="1483"/>
      <c r="PQK38" s="1484"/>
      <c r="PQL38" s="1485"/>
      <c r="PQM38" s="1445"/>
      <c r="PQN38" s="1483"/>
      <c r="PQO38" s="1483"/>
      <c r="PQP38" s="1483"/>
      <c r="PQQ38" s="1483"/>
      <c r="PQR38" s="1483"/>
      <c r="PQS38" s="1484"/>
      <c r="PQT38" s="1485"/>
      <c r="PQU38" s="1445"/>
      <c r="PQV38" s="1483"/>
      <c r="PQW38" s="1483"/>
      <c r="PQX38" s="1483"/>
      <c r="PQY38" s="1483"/>
      <c r="PQZ38" s="1483"/>
      <c r="PRA38" s="1484"/>
      <c r="PRB38" s="1485"/>
      <c r="PRC38" s="1445"/>
      <c r="PRD38" s="1483"/>
      <c r="PRE38" s="1483"/>
      <c r="PRF38" s="1483"/>
      <c r="PRG38" s="1483"/>
      <c r="PRH38" s="1483"/>
      <c r="PRI38" s="1484"/>
      <c r="PRJ38" s="1485"/>
      <c r="PRK38" s="1445"/>
      <c r="PRL38" s="1483"/>
      <c r="PRM38" s="1483"/>
      <c r="PRN38" s="1483"/>
      <c r="PRO38" s="1483"/>
      <c r="PRP38" s="1483"/>
      <c r="PRQ38" s="1484"/>
      <c r="PRR38" s="1485"/>
      <c r="PRS38" s="1445"/>
      <c r="PRT38" s="1483"/>
      <c r="PRU38" s="1483"/>
      <c r="PRV38" s="1483"/>
      <c r="PRW38" s="1483"/>
      <c r="PRX38" s="1483"/>
      <c r="PRY38" s="1484"/>
      <c r="PRZ38" s="1485"/>
      <c r="PSA38" s="1445"/>
      <c r="PSB38" s="1483"/>
      <c r="PSC38" s="1483"/>
      <c r="PSD38" s="1483"/>
      <c r="PSE38" s="1483"/>
      <c r="PSF38" s="1483"/>
      <c r="PSG38" s="1484"/>
      <c r="PSH38" s="1485"/>
      <c r="PSI38" s="1445"/>
      <c r="PSJ38" s="1483"/>
      <c r="PSK38" s="1483"/>
      <c r="PSL38" s="1483"/>
      <c r="PSM38" s="1483"/>
      <c r="PSN38" s="1483"/>
      <c r="PSO38" s="1484"/>
      <c r="PSP38" s="1485"/>
      <c r="PSQ38" s="1445"/>
      <c r="PSR38" s="1483"/>
      <c r="PSS38" s="1483"/>
      <c r="PST38" s="1483"/>
      <c r="PSU38" s="1483"/>
      <c r="PSV38" s="1483"/>
      <c r="PSW38" s="1484"/>
      <c r="PSX38" s="1485"/>
      <c r="PSY38" s="1445"/>
      <c r="PSZ38" s="1483"/>
      <c r="PTA38" s="1483"/>
      <c r="PTB38" s="1483"/>
      <c r="PTC38" s="1483"/>
      <c r="PTD38" s="1483"/>
      <c r="PTE38" s="1484"/>
      <c r="PTF38" s="1485"/>
      <c r="PTG38" s="1445"/>
      <c r="PTH38" s="1483"/>
      <c r="PTI38" s="1483"/>
      <c r="PTJ38" s="1483"/>
      <c r="PTK38" s="1483"/>
      <c r="PTL38" s="1483"/>
      <c r="PTM38" s="1484"/>
      <c r="PTN38" s="1485"/>
      <c r="PTO38" s="1445"/>
      <c r="PTP38" s="1483"/>
      <c r="PTQ38" s="1483"/>
      <c r="PTR38" s="1483"/>
      <c r="PTS38" s="1483"/>
      <c r="PTT38" s="1483"/>
      <c r="PTU38" s="1484"/>
      <c r="PTV38" s="1485"/>
      <c r="PTW38" s="1445"/>
      <c r="PTX38" s="1483"/>
      <c r="PTY38" s="1483"/>
      <c r="PTZ38" s="1483"/>
      <c r="PUA38" s="1483"/>
      <c r="PUB38" s="1483"/>
      <c r="PUC38" s="1484"/>
      <c r="PUD38" s="1485"/>
      <c r="PUE38" s="1445"/>
      <c r="PUF38" s="1483"/>
      <c r="PUG38" s="1483"/>
      <c r="PUH38" s="1483"/>
      <c r="PUI38" s="1483"/>
      <c r="PUJ38" s="1483"/>
      <c r="PUK38" s="1484"/>
      <c r="PUL38" s="1485"/>
      <c r="PUM38" s="1445"/>
      <c r="PUN38" s="1483"/>
      <c r="PUO38" s="1483"/>
      <c r="PUP38" s="1483"/>
      <c r="PUQ38" s="1483"/>
      <c r="PUR38" s="1483"/>
      <c r="PUS38" s="1484"/>
      <c r="PUT38" s="1485"/>
      <c r="PUU38" s="1445"/>
      <c r="PUV38" s="1483"/>
      <c r="PUW38" s="1483"/>
      <c r="PUX38" s="1483"/>
      <c r="PUY38" s="1483"/>
      <c r="PUZ38" s="1483"/>
      <c r="PVA38" s="1484"/>
      <c r="PVB38" s="1485"/>
      <c r="PVC38" s="1445"/>
      <c r="PVD38" s="1483"/>
      <c r="PVE38" s="1483"/>
      <c r="PVF38" s="1483"/>
      <c r="PVG38" s="1483"/>
      <c r="PVH38" s="1483"/>
      <c r="PVI38" s="1484"/>
      <c r="PVJ38" s="1485"/>
      <c r="PVK38" s="1445"/>
      <c r="PVL38" s="1483"/>
      <c r="PVM38" s="1483"/>
      <c r="PVN38" s="1483"/>
      <c r="PVO38" s="1483"/>
      <c r="PVP38" s="1483"/>
      <c r="PVQ38" s="1484"/>
      <c r="PVR38" s="1485"/>
      <c r="PVS38" s="1445"/>
      <c r="PVT38" s="1483"/>
      <c r="PVU38" s="1483"/>
      <c r="PVV38" s="1483"/>
      <c r="PVW38" s="1483"/>
      <c r="PVX38" s="1483"/>
      <c r="PVY38" s="1484"/>
      <c r="PVZ38" s="1485"/>
      <c r="PWA38" s="1445"/>
      <c r="PWB38" s="1483"/>
      <c r="PWC38" s="1483"/>
      <c r="PWD38" s="1483"/>
      <c r="PWE38" s="1483"/>
      <c r="PWF38" s="1483"/>
      <c r="PWG38" s="1484"/>
      <c r="PWH38" s="1485"/>
      <c r="PWI38" s="1445"/>
      <c r="PWJ38" s="1483"/>
      <c r="PWK38" s="1483"/>
      <c r="PWL38" s="1483"/>
      <c r="PWM38" s="1483"/>
      <c r="PWN38" s="1483"/>
      <c r="PWO38" s="1484"/>
      <c r="PWP38" s="1485"/>
      <c r="PWQ38" s="1445"/>
      <c r="PWR38" s="1483"/>
      <c r="PWS38" s="1483"/>
      <c r="PWT38" s="1483"/>
      <c r="PWU38" s="1483"/>
      <c r="PWV38" s="1483"/>
      <c r="PWW38" s="1484"/>
      <c r="PWX38" s="1485"/>
      <c r="PWY38" s="1445"/>
      <c r="PWZ38" s="1483"/>
      <c r="PXA38" s="1483"/>
      <c r="PXB38" s="1483"/>
      <c r="PXC38" s="1483"/>
      <c r="PXD38" s="1483"/>
      <c r="PXE38" s="1484"/>
      <c r="PXF38" s="1485"/>
      <c r="PXG38" s="1445"/>
      <c r="PXH38" s="1483"/>
      <c r="PXI38" s="1483"/>
      <c r="PXJ38" s="1483"/>
      <c r="PXK38" s="1483"/>
      <c r="PXL38" s="1483"/>
      <c r="PXM38" s="1484"/>
      <c r="PXN38" s="1485"/>
      <c r="PXO38" s="1445"/>
      <c r="PXP38" s="1483"/>
      <c r="PXQ38" s="1483"/>
      <c r="PXR38" s="1483"/>
      <c r="PXS38" s="1483"/>
      <c r="PXT38" s="1483"/>
      <c r="PXU38" s="1484"/>
      <c r="PXV38" s="1485"/>
      <c r="PXW38" s="1445"/>
      <c r="PXX38" s="1483"/>
      <c r="PXY38" s="1483"/>
      <c r="PXZ38" s="1483"/>
      <c r="PYA38" s="1483"/>
      <c r="PYB38" s="1483"/>
      <c r="PYC38" s="1484"/>
      <c r="PYD38" s="1485"/>
      <c r="PYE38" s="1445"/>
      <c r="PYF38" s="1483"/>
      <c r="PYG38" s="1483"/>
      <c r="PYH38" s="1483"/>
      <c r="PYI38" s="1483"/>
      <c r="PYJ38" s="1483"/>
      <c r="PYK38" s="1484"/>
      <c r="PYL38" s="1485"/>
      <c r="PYM38" s="1445"/>
      <c r="PYN38" s="1483"/>
      <c r="PYO38" s="1483"/>
      <c r="PYP38" s="1483"/>
      <c r="PYQ38" s="1483"/>
      <c r="PYR38" s="1483"/>
      <c r="PYS38" s="1484"/>
      <c r="PYT38" s="1485"/>
      <c r="PYU38" s="1445"/>
      <c r="PYV38" s="1483"/>
      <c r="PYW38" s="1483"/>
      <c r="PYX38" s="1483"/>
      <c r="PYY38" s="1483"/>
      <c r="PYZ38" s="1483"/>
      <c r="PZA38" s="1484"/>
      <c r="PZB38" s="1485"/>
      <c r="PZC38" s="1445"/>
      <c r="PZD38" s="1483"/>
      <c r="PZE38" s="1483"/>
      <c r="PZF38" s="1483"/>
      <c r="PZG38" s="1483"/>
      <c r="PZH38" s="1483"/>
      <c r="PZI38" s="1484"/>
      <c r="PZJ38" s="1485"/>
      <c r="PZK38" s="1445"/>
      <c r="PZL38" s="1483"/>
      <c r="PZM38" s="1483"/>
      <c r="PZN38" s="1483"/>
      <c r="PZO38" s="1483"/>
      <c r="PZP38" s="1483"/>
      <c r="PZQ38" s="1484"/>
      <c r="PZR38" s="1485"/>
      <c r="PZS38" s="1445"/>
      <c r="PZT38" s="1483"/>
      <c r="PZU38" s="1483"/>
      <c r="PZV38" s="1483"/>
      <c r="PZW38" s="1483"/>
      <c r="PZX38" s="1483"/>
      <c r="PZY38" s="1484"/>
      <c r="PZZ38" s="1485"/>
      <c r="QAA38" s="1445"/>
      <c r="QAB38" s="1483"/>
      <c r="QAC38" s="1483"/>
      <c r="QAD38" s="1483"/>
      <c r="QAE38" s="1483"/>
      <c r="QAF38" s="1483"/>
      <c r="QAG38" s="1484"/>
      <c r="QAH38" s="1485"/>
      <c r="QAI38" s="1445"/>
      <c r="QAJ38" s="1483"/>
      <c r="QAK38" s="1483"/>
      <c r="QAL38" s="1483"/>
      <c r="QAM38" s="1483"/>
      <c r="QAN38" s="1483"/>
      <c r="QAO38" s="1484"/>
      <c r="QAP38" s="1485"/>
      <c r="QAQ38" s="1445"/>
      <c r="QAR38" s="1483"/>
      <c r="QAS38" s="1483"/>
      <c r="QAT38" s="1483"/>
      <c r="QAU38" s="1483"/>
      <c r="QAV38" s="1483"/>
      <c r="QAW38" s="1484"/>
      <c r="QAX38" s="1485"/>
      <c r="QAY38" s="1445"/>
      <c r="QAZ38" s="1483"/>
      <c r="QBA38" s="1483"/>
      <c r="QBB38" s="1483"/>
      <c r="QBC38" s="1483"/>
      <c r="QBD38" s="1483"/>
      <c r="QBE38" s="1484"/>
      <c r="QBF38" s="1485"/>
      <c r="QBG38" s="1445"/>
      <c r="QBH38" s="1483"/>
      <c r="QBI38" s="1483"/>
      <c r="QBJ38" s="1483"/>
      <c r="QBK38" s="1483"/>
      <c r="QBL38" s="1483"/>
      <c r="QBM38" s="1484"/>
      <c r="QBN38" s="1485"/>
      <c r="QBO38" s="1445"/>
      <c r="QBP38" s="1483"/>
      <c r="QBQ38" s="1483"/>
      <c r="QBR38" s="1483"/>
      <c r="QBS38" s="1483"/>
      <c r="QBT38" s="1483"/>
      <c r="QBU38" s="1484"/>
      <c r="QBV38" s="1485"/>
      <c r="QBW38" s="1445"/>
      <c r="QBX38" s="1483"/>
      <c r="QBY38" s="1483"/>
      <c r="QBZ38" s="1483"/>
      <c r="QCA38" s="1483"/>
      <c r="QCB38" s="1483"/>
      <c r="QCC38" s="1484"/>
      <c r="QCD38" s="1485"/>
      <c r="QCE38" s="1445"/>
      <c r="QCF38" s="1483"/>
      <c r="QCG38" s="1483"/>
      <c r="QCH38" s="1483"/>
      <c r="QCI38" s="1483"/>
      <c r="QCJ38" s="1483"/>
      <c r="QCK38" s="1484"/>
      <c r="QCL38" s="1485"/>
      <c r="QCM38" s="1445"/>
      <c r="QCN38" s="1483"/>
      <c r="QCO38" s="1483"/>
      <c r="QCP38" s="1483"/>
      <c r="QCQ38" s="1483"/>
      <c r="QCR38" s="1483"/>
      <c r="QCS38" s="1484"/>
      <c r="QCT38" s="1485"/>
      <c r="QCU38" s="1445"/>
      <c r="QCV38" s="1483"/>
      <c r="QCW38" s="1483"/>
      <c r="QCX38" s="1483"/>
      <c r="QCY38" s="1483"/>
      <c r="QCZ38" s="1483"/>
      <c r="QDA38" s="1484"/>
      <c r="QDB38" s="1485"/>
      <c r="QDC38" s="1445"/>
      <c r="QDD38" s="1483"/>
      <c r="QDE38" s="1483"/>
      <c r="QDF38" s="1483"/>
      <c r="QDG38" s="1483"/>
      <c r="QDH38" s="1483"/>
      <c r="QDI38" s="1484"/>
      <c r="QDJ38" s="1485"/>
      <c r="QDK38" s="1445"/>
      <c r="QDL38" s="1483"/>
      <c r="QDM38" s="1483"/>
      <c r="QDN38" s="1483"/>
      <c r="QDO38" s="1483"/>
      <c r="QDP38" s="1483"/>
      <c r="QDQ38" s="1484"/>
      <c r="QDR38" s="1485"/>
      <c r="QDS38" s="1445"/>
      <c r="QDT38" s="1483"/>
      <c r="QDU38" s="1483"/>
      <c r="QDV38" s="1483"/>
      <c r="QDW38" s="1483"/>
      <c r="QDX38" s="1483"/>
      <c r="QDY38" s="1484"/>
      <c r="QDZ38" s="1485"/>
      <c r="QEA38" s="1445"/>
      <c r="QEB38" s="1483"/>
      <c r="QEC38" s="1483"/>
      <c r="QED38" s="1483"/>
      <c r="QEE38" s="1483"/>
      <c r="QEF38" s="1483"/>
      <c r="QEG38" s="1484"/>
      <c r="QEH38" s="1485"/>
      <c r="QEI38" s="1445"/>
      <c r="QEJ38" s="1483"/>
      <c r="QEK38" s="1483"/>
      <c r="QEL38" s="1483"/>
      <c r="QEM38" s="1483"/>
      <c r="QEN38" s="1483"/>
      <c r="QEO38" s="1484"/>
      <c r="QEP38" s="1485"/>
      <c r="QEQ38" s="1445"/>
      <c r="QER38" s="1483"/>
      <c r="QES38" s="1483"/>
      <c r="QET38" s="1483"/>
      <c r="QEU38" s="1483"/>
      <c r="QEV38" s="1483"/>
      <c r="QEW38" s="1484"/>
      <c r="QEX38" s="1485"/>
      <c r="QEY38" s="1445"/>
      <c r="QEZ38" s="1483"/>
      <c r="QFA38" s="1483"/>
      <c r="QFB38" s="1483"/>
      <c r="QFC38" s="1483"/>
      <c r="QFD38" s="1483"/>
      <c r="QFE38" s="1484"/>
      <c r="QFF38" s="1485"/>
      <c r="QFG38" s="1445"/>
      <c r="QFH38" s="1483"/>
      <c r="QFI38" s="1483"/>
      <c r="QFJ38" s="1483"/>
      <c r="QFK38" s="1483"/>
      <c r="QFL38" s="1483"/>
      <c r="QFM38" s="1484"/>
      <c r="QFN38" s="1485"/>
      <c r="QFO38" s="1445"/>
      <c r="QFP38" s="1483"/>
      <c r="QFQ38" s="1483"/>
      <c r="QFR38" s="1483"/>
      <c r="QFS38" s="1483"/>
      <c r="QFT38" s="1483"/>
      <c r="QFU38" s="1484"/>
      <c r="QFV38" s="1485"/>
      <c r="QFW38" s="1445"/>
      <c r="QFX38" s="1483"/>
      <c r="QFY38" s="1483"/>
      <c r="QFZ38" s="1483"/>
      <c r="QGA38" s="1483"/>
      <c r="QGB38" s="1483"/>
      <c r="QGC38" s="1484"/>
      <c r="QGD38" s="1485"/>
      <c r="QGE38" s="1445"/>
      <c r="QGF38" s="1483"/>
      <c r="QGG38" s="1483"/>
      <c r="QGH38" s="1483"/>
      <c r="QGI38" s="1483"/>
      <c r="QGJ38" s="1483"/>
      <c r="QGK38" s="1484"/>
      <c r="QGL38" s="1485"/>
      <c r="QGM38" s="1445"/>
      <c r="QGN38" s="1483"/>
      <c r="QGO38" s="1483"/>
      <c r="QGP38" s="1483"/>
      <c r="QGQ38" s="1483"/>
      <c r="QGR38" s="1483"/>
      <c r="QGS38" s="1484"/>
      <c r="QGT38" s="1485"/>
      <c r="QGU38" s="1445"/>
      <c r="QGV38" s="1483"/>
      <c r="QGW38" s="1483"/>
      <c r="QGX38" s="1483"/>
      <c r="QGY38" s="1483"/>
      <c r="QGZ38" s="1483"/>
      <c r="QHA38" s="1484"/>
      <c r="QHB38" s="1485"/>
      <c r="QHC38" s="1445"/>
      <c r="QHD38" s="1483"/>
      <c r="QHE38" s="1483"/>
      <c r="QHF38" s="1483"/>
      <c r="QHG38" s="1483"/>
      <c r="QHH38" s="1483"/>
      <c r="QHI38" s="1484"/>
      <c r="QHJ38" s="1485"/>
      <c r="QHK38" s="1445"/>
      <c r="QHL38" s="1483"/>
      <c r="QHM38" s="1483"/>
      <c r="QHN38" s="1483"/>
      <c r="QHO38" s="1483"/>
      <c r="QHP38" s="1483"/>
      <c r="QHQ38" s="1484"/>
      <c r="QHR38" s="1485"/>
      <c r="QHS38" s="1445"/>
      <c r="QHT38" s="1483"/>
      <c r="QHU38" s="1483"/>
      <c r="QHV38" s="1483"/>
      <c r="QHW38" s="1483"/>
      <c r="QHX38" s="1483"/>
      <c r="QHY38" s="1484"/>
      <c r="QHZ38" s="1485"/>
      <c r="QIA38" s="1445"/>
      <c r="QIB38" s="1483"/>
      <c r="QIC38" s="1483"/>
      <c r="QID38" s="1483"/>
      <c r="QIE38" s="1483"/>
      <c r="QIF38" s="1483"/>
      <c r="QIG38" s="1484"/>
      <c r="QIH38" s="1485"/>
      <c r="QII38" s="1445"/>
      <c r="QIJ38" s="1483"/>
      <c r="QIK38" s="1483"/>
      <c r="QIL38" s="1483"/>
      <c r="QIM38" s="1483"/>
      <c r="QIN38" s="1483"/>
      <c r="QIO38" s="1484"/>
      <c r="QIP38" s="1485"/>
      <c r="QIQ38" s="1445"/>
      <c r="QIR38" s="1483"/>
      <c r="QIS38" s="1483"/>
      <c r="QIT38" s="1483"/>
      <c r="QIU38" s="1483"/>
      <c r="QIV38" s="1483"/>
      <c r="QIW38" s="1484"/>
      <c r="QIX38" s="1485"/>
      <c r="QIY38" s="1445"/>
      <c r="QIZ38" s="1483"/>
      <c r="QJA38" s="1483"/>
      <c r="QJB38" s="1483"/>
      <c r="QJC38" s="1483"/>
      <c r="QJD38" s="1483"/>
      <c r="QJE38" s="1484"/>
      <c r="QJF38" s="1485"/>
      <c r="QJG38" s="1445"/>
      <c r="QJH38" s="1483"/>
      <c r="QJI38" s="1483"/>
      <c r="QJJ38" s="1483"/>
      <c r="QJK38" s="1483"/>
      <c r="QJL38" s="1483"/>
      <c r="QJM38" s="1484"/>
      <c r="QJN38" s="1485"/>
      <c r="QJO38" s="1445"/>
      <c r="QJP38" s="1483"/>
      <c r="QJQ38" s="1483"/>
      <c r="QJR38" s="1483"/>
      <c r="QJS38" s="1483"/>
      <c r="QJT38" s="1483"/>
      <c r="QJU38" s="1484"/>
      <c r="QJV38" s="1485"/>
      <c r="QJW38" s="1445"/>
      <c r="QJX38" s="1483"/>
      <c r="QJY38" s="1483"/>
      <c r="QJZ38" s="1483"/>
      <c r="QKA38" s="1483"/>
      <c r="QKB38" s="1483"/>
      <c r="QKC38" s="1484"/>
      <c r="QKD38" s="1485"/>
      <c r="QKE38" s="1445"/>
      <c r="QKF38" s="1483"/>
      <c r="QKG38" s="1483"/>
      <c r="QKH38" s="1483"/>
      <c r="QKI38" s="1483"/>
      <c r="QKJ38" s="1483"/>
      <c r="QKK38" s="1484"/>
      <c r="QKL38" s="1485"/>
      <c r="QKM38" s="1445"/>
      <c r="QKN38" s="1483"/>
      <c r="QKO38" s="1483"/>
      <c r="QKP38" s="1483"/>
      <c r="QKQ38" s="1483"/>
      <c r="QKR38" s="1483"/>
      <c r="QKS38" s="1484"/>
      <c r="QKT38" s="1485"/>
      <c r="QKU38" s="1445"/>
      <c r="QKV38" s="1483"/>
      <c r="QKW38" s="1483"/>
      <c r="QKX38" s="1483"/>
      <c r="QKY38" s="1483"/>
      <c r="QKZ38" s="1483"/>
      <c r="QLA38" s="1484"/>
      <c r="QLB38" s="1485"/>
      <c r="QLC38" s="1445"/>
      <c r="QLD38" s="1483"/>
      <c r="QLE38" s="1483"/>
      <c r="QLF38" s="1483"/>
      <c r="QLG38" s="1483"/>
      <c r="QLH38" s="1483"/>
      <c r="QLI38" s="1484"/>
      <c r="QLJ38" s="1485"/>
      <c r="QLK38" s="1445"/>
      <c r="QLL38" s="1483"/>
      <c r="QLM38" s="1483"/>
      <c r="QLN38" s="1483"/>
      <c r="QLO38" s="1483"/>
      <c r="QLP38" s="1483"/>
      <c r="QLQ38" s="1484"/>
      <c r="QLR38" s="1485"/>
      <c r="QLS38" s="1445"/>
      <c r="QLT38" s="1483"/>
      <c r="QLU38" s="1483"/>
      <c r="QLV38" s="1483"/>
      <c r="QLW38" s="1483"/>
      <c r="QLX38" s="1483"/>
      <c r="QLY38" s="1484"/>
      <c r="QLZ38" s="1485"/>
      <c r="QMA38" s="1445"/>
      <c r="QMB38" s="1483"/>
      <c r="QMC38" s="1483"/>
      <c r="QMD38" s="1483"/>
      <c r="QME38" s="1483"/>
      <c r="QMF38" s="1483"/>
      <c r="QMG38" s="1484"/>
      <c r="QMH38" s="1485"/>
      <c r="QMI38" s="1445"/>
      <c r="QMJ38" s="1483"/>
      <c r="QMK38" s="1483"/>
      <c r="QML38" s="1483"/>
      <c r="QMM38" s="1483"/>
      <c r="QMN38" s="1483"/>
      <c r="QMO38" s="1484"/>
      <c r="QMP38" s="1485"/>
      <c r="QMQ38" s="1445"/>
      <c r="QMR38" s="1483"/>
      <c r="QMS38" s="1483"/>
      <c r="QMT38" s="1483"/>
      <c r="QMU38" s="1483"/>
      <c r="QMV38" s="1483"/>
      <c r="QMW38" s="1484"/>
      <c r="QMX38" s="1485"/>
      <c r="QMY38" s="1445"/>
      <c r="QMZ38" s="1483"/>
      <c r="QNA38" s="1483"/>
      <c r="QNB38" s="1483"/>
      <c r="QNC38" s="1483"/>
      <c r="QND38" s="1483"/>
      <c r="QNE38" s="1484"/>
      <c r="QNF38" s="1485"/>
      <c r="QNG38" s="1445"/>
      <c r="QNH38" s="1483"/>
      <c r="QNI38" s="1483"/>
      <c r="QNJ38" s="1483"/>
      <c r="QNK38" s="1483"/>
      <c r="QNL38" s="1483"/>
      <c r="QNM38" s="1484"/>
      <c r="QNN38" s="1485"/>
      <c r="QNO38" s="1445"/>
      <c r="QNP38" s="1483"/>
      <c r="QNQ38" s="1483"/>
      <c r="QNR38" s="1483"/>
      <c r="QNS38" s="1483"/>
      <c r="QNT38" s="1483"/>
      <c r="QNU38" s="1484"/>
      <c r="QNV38" s="1485"/>
      <c r="QNW38" s="1445"/>
      <c r="QNX38" s="1483"/>
      <c r="QNY38" s="1483"/>
      <c r="QNZ38" s="1483"/>
      <c r="QOA38" s="1483"/>
      <c r="QOB38" s="1483"/>
      <c r="QOC38" s="1484"/>
      <c r="QOD38" s="1485"/>
      <c r="QOE38" s="1445"/>
      <c r="QOF38" s="1483"/>
      <c r="QOG38" s="1483"/>
      <c r="QOH38" s="1483"/>
      <c r="QOI38" s="1483"/>
      <c r="QOJ38" s="1483"/>
      <c r="QOK38" s="1484"/>
      <c r="QOL38" s="1485"/>
      <c r="QOM38" s="1445"/>
      <c r="QON38" s="1483"/>
      <c r="QOO38" s="1483"/>
      <c r="QOP38" s="1483"/>
      <c r="QOQ38" s="1483"/>
      <c r="QOR38" s="1483"/>
      <c r="QOS38" s="1484"/>
      <c r="QOT38" s="1485"/>
      <c r="QOU38" s="1445"/>
      <c r="QOV38" s="1483"/>
      <c r="QOW38" s="1483"/>
      <c r="QOX38" s="1483"/>
      <c r="QOY38" s="1483"/>
      <c r="QOZ38" s="1483"/>
      <c r="QPA38" s="1484"/>
      <c r="QPB38" s="1485"/>
      <c r="QPC38" s="1445"/>
      <c r="QPD38" s="1483"/>
      <c r="QPE38" s="1483"/>
      <c r="QPF38" s="1483"/>
      <c r="QPG38" s="1483"/>
      <c r="QPH38" s="1483"/>
      <c r="QPI38" s="1484"/>
      <c r="QPJ38" s="1485"/>
      <c r="QPK38" s="1445"/>
      <c r="QPL38" s="1483"/>
      <c r="QPM38" s="1483"/>
      <c r="QPN38" s="1483"/>
      <c r="QPO38" s="1483"/>
      <c r="QPP38" s="1483"/>
      <c r="QPQ38" s="1484"/>
      <c r="QPR38" s="1485"/>
      <c r="QPS38" s="1445"/>
      <c r="QPT38" s="1483"/>
      <c r="QPU38" s="1483"/>
      <c r="QPV38" s="1483"/>
      <c r="QPW38" s="1483"/>
      <c r="QPX38" s="1483"/>
      <c r="QPY38" s="1484"/>
      <c r="QPZ38" s="1485"/>
      <c r="QQA38" s="1445"/>
      <c r="QQB38" s="1483"/>
      <c r="QQC38" s="1483"/>
      <c r="QQD38" s="1483"/>
      <c r="QQE38" s="1483"/>
      <c r="QQF38" s="1483"/>
      <c r="QQG38" s="1484"/>
      <c r="QQH38" s="1485"/>
      <c r="QQI38" s="1445"/>
      <c r="QQJ38" s="1483"/>
      <c r="QQK38" s="1483"/>
      <c r="QQL38" s="1483"/>
      <c r="QQM38" s="1483"/>
      <c r="QQN38" s="1483"/>
      <c r="QQO38" s="1484"/>
      <c r="QQP38" s="1485"/>
      <c r="QQQ38" s="1445"/>
      <c r="QQR38" s="1483"/>
      <c r="QQS38" s="1483"/>
      <c r="QQT38" s="1483"/>
      <c r="QQU38" s="1483"/>
      <c r="QQV38" s="1483"/>
      <c r="QQW38" s="1484"/>
      <c r="QQX38" s="1485"/>
      <c r="QQY38" s="1445"/>
      <c r="QQZ38" s="1483"/>
      <c r="QRA38" s="1483"/>
      <c r="QRB38" s="1483"/>
      <c r="QRC38" s="1483"/>
      <c r="QRD38" s="1483"/>
      <c r="QRE38" s="1484"/>
      <c r="QRF38" s="1485"/>
      <c r="QRG38" s="1445"/>
      <c r="QRH38" s="1483"/>
      <c r="QRI38" s="1483"/>
      <c r="QRJ38" s="1483"/>
      <c r="QRK38" s="1483"/>
      <c r="QRL38" s="1483"/>
      <c r="QRM38" s="1484"/>
      <c r="QRN38" s="1485"/>
      <c r="QRO38" s="1445"/>
      <c r="QRP38" s="1483"/>
      <c r="QRQ38" s="1483"/>
      <c r="QRR38" s="1483"/>
      <c r="QRS38" s="1483"/>
      <c r="QRT38" s="1483"/>
      <c r="QRU38" s="1484"/>
      <c r="QRV38" s="1485"/>
      <c r="QRW38" s="1445"/>
      <c r="QRX38" s="1483"/>
      <c r="QRY38" s="1483"/>
      <c r="QRZ38" s="1483"/>
      <c r="QSA38" s="1483"/>
      <c r="QSB38" s="1483"/>
      <c r="QSC38" s="1484"/>
      <c r="QSD38" s="1485"/>
      <c r="QSE38" s="1445"/>
      <c r="QSF38" s="1483"/>
      <c r="QSG38" s="1483"/>
      <c r="QSH38" s="1483"/>
      <c r="QSI38" s="1483"/>
      <c r="QSJ38" s="1483"/>
      <c r="QSK38" s="1484"/>
      <c r="QSL38" s="1485"/>
      <c r="QSM38" s="1445"/>
      <c r="QSN38" s="1483"/>
      <c r="QSO38" s="1483"/>
      <c r="QSP38" s="1483"/>
      <c r="QSQ38" s="1483"/>
      <c r="QSR38" s="1483"/>
      <c r="QSS38" s="1484"/>
      <c r="QST38" s="1485"/>
      <c r="QSU38" s="1445"/>
      <c r="QSV38" s="1483"/>
      <c r="QSW38" s="1483"/>
      <c r="QSX38" s="1483"/>
      <c r="QSY38" s="1483"/>
      <c r="QSZ38" s="1483"/>
      <c r="QTA38" s="1484"/>
      <c r="QTB38" s="1485"/>
      <c r="QTC38" s="1445"/>
      <c r="QTD38" s="1483"/>
      <c r="QTE38" s="1483"/>
      <c r="QTF38" s="1483"/>
      <c r="QTG38" s="1483"/>
      <c r="QTH38" s="1483"/>
      <c r="QTI38" s="1484"/>
      <c r="QTJ38" s="1485"/>
      <c r="QTK38" s="1445"/>
      <c r="QTL38" s="1483"/>
      <c r="QTM38" s="1483"/>
      <c r="QTN38" s="1483"/>
      <c r="QTO38" s="1483"/>
      <c r="QTP38" s="1483"/>
      <c r="QTQ38" s="1484"/>
      <c r="QTR38" s="1485"/>
      <c r="QTS38" s="1445"/>
      <c r="QTT38" s="1483"/>
      <c r="QTU38" s="1483"/>
      <c r="QTV38" s="1483"/>
      <c r="QTW38" s="1483"/>
      <c r="QTX38" s="1483"/>
      <c r="QTY38" s="1484"/>
      <c r="QTZ38" s="1485"/>
      <c r="QUA38" s="1445"/>
      <c r="QUB38" s="1483"/>
      <c r="QUC38" s="1483"/>
      <c r="QUD38" s="1483"/>
      <c r="QUE38" s="1483"/>
      <c r="QUF38" s="1483"/>
      <c r="QUG38" s="1484"/>
      <c r="QUH38" s="1485"/>
      <c r="QUI38" s="1445"/>
      <c r="QUJ38" s="1483"/>
      <c r="QUK38" s="1483"/>
      <c r="QUL38" s="1483"/>
      <c r="QUM38" s="1483"/>
      <c r="QUN38" s="1483"/>
      <c r="QUO38" s="1484"/>
      <c r="QUP38" s="1485"/>
      <c r="QUQ38" s="1445"/>
      <c r="QUR38" s="1483"/>
      <c r="QUS38" s="1483"/>
      <c r="QUT38" s="1483"/>
      <c r="QUU38" s="1483"/>
      <c r="QUV38" s="1483"/>
      <c r="QUW38" s="1484"/>
      <c r="QUX38" s="1485"/>
      <c r="QUY38" s="1445"/>
      <c r="QUZ38" s="1483"/>
      <c r="QVA38" s="1483"/>
      <c r="QVB38" s="1483"/>
      <c r="QVC38" s="1483"/>
      <c r="QVD38" s="1483"/>
      <c r="QVE38" s="1484"/>
      <c r="QVF38" s="1485"/>
      <c r="QVG38" s="1445"/>
      <c r="QVH38" s="1483"/>
      <c r="QVI38" s="1483"/>
      <c r="QVJ38" s="1483"/>
      <c r="QVK38" s="1483"/>
      <c r="QVL38" s="1483"/>
      <c r="QVM38" s="1484"/>
      <c r="QVN38" s="1485"/>
      <c r="QVO38" s="1445"/>
      <c r="QVP38" s="1483"/>
      <c r="QVQ38" s="1483"/>
      <c r="QVR38" s="1483"/>
      <c r="QVS38" s="1483"/>
      <c r="QVT38" s="1483"/>
      <c r="QVU38" s="1484"/>
      <c r="QVV38" s="1485"/>
      <c r="QVW38" s="1445"/>
      <c r="QVX38" s="1483"/>
      <c r="QVY38" s="1483"/>
      <c r="QVZ38" s="1483"/>
      <c r="QWA38" s="1483"/>
      <c r="QWB38" s="1483"/>
      <c r="QWC38" s="1484"/>
      <c r="QWD38" s="1485"/>
      <c r="QWE38" s="1445"/>
      <c r="QWF38" s="1483"/>
      <c r="QWG38" s="1483"/>
      <c r="QWH38" s="1483"/>
      <c r="QWI38" s="1483"/>
      <c r="QWJ38" s="1483"/>
      <c r="QWK38" s="1484"/>
      <c r="QWL38" s="1485"/>
      <c r="QWM38" s="1445"/>
      <c r="QWN38" s="1483"/>
      <c r="QWO38" s="1483"/>
      <c r="QWP38" s="1483"/>
      <c r="QWQ38" s="1483"/>
      <c r="QWR38" s="1483"/>
      <c r="QWS38" s="1484"/>
      <c r="QWT38" s="1485"/>
      <c r="QWU38" s="1445"/>
      <c r="QWV38" s="1483"/>
      <c r="QWW38" s="1483"/>
      <c r="QWX38" s="1483"/>
      <c r="QWY38" s="1483"/>
      <c r="QWZ38" s="1483"/>
      <c r="QXA38" s="1484"/>
      <c r="QXB38" s="1485"/>
      <c r="QXC38" s="1445"/>
      <c r="QXD38" s="1483"/>
      <c r="QXE38" s="1483"/>
      <c r="QXF38" s="1483"/>
      <c r="QXG38" s="1483"/>
      <c r="QXH38" s="1483"/>
      <c r="QXI38" s="1484"/>
      <c r="QXJ38" s="1485"/>
      <c r="QXK38" s="1445"/>
      <c r="QXL38" s="1483"/>
      <c r="QXM38" s="1483"/>
      <c r="QXN38" s="1483"/>
      <c r="QXO38" s="1483"/>
      <c r="QXP38" s="1483"/>
      <c r="QXQ38" s="1484"/>
      <c r="QXR38" s="1485"/>
      <c r="QXS38" s="1445"/>
      <c r="QXT38" s="1483"/>
      <c r="QXU38" s="1483"/>
      <c r="QXV38" s="1483"/>
      <c r="QXW38" s="1483"/>
      <c r="QXX38" s="1483"/>
      <c r="QXY38" s="1484"/>
      <c r="QXZ38" s="1485"/>
      <c r="QYA38" s="1445"/>
      <c r="QYB38" s="1483"/>
      <c r="QYC38" s="1483"/>
      <c r="QYD38" s="1483"/>
      <c r="QYE38" s="1483"/>
      <c r="QYF38" s="1483"/>
      <c r="QYG38" s="1484"/>
      <c r="QYH38" s="1485"/>
      <c r="QYI38" s="1445"/>
      <c r="QYJ38" s="1483"/>
      <c r="QYK38" s="1483"/>
      <c r="QYL38" s="1483"/>
      <c r="QYM38" s="1483"/>
      <c r="QYN38" s="1483"/>
      <c r="QYO38" s="1484"/>
      <c r="QYP38" s="1485"/>
      <c r="QYQ38" s="1445"/>
      <c r="QYR38" s="1483"/>
      <c r="QYS38" s="1483"/>
      <c r="QYT38" s="1483"/>
      <c r="QYU38" s="1483"/>
      <c r="QYV38" s="1483"/>
      <c r="QYW38" s="1484"/>
      <c r="QYX38" s="1485"/>
      <c r="QYY38" s="1445"/>
      <c r="QYZ38" s="1483"/>
      <c r="QZA38" s="1483"/>
      <c r="QZB38" s="1483"/>
      <c r="QZC38" s="1483"/>
      <c r="QZD38" s="1483"/>
      <c r="QZE38" s="1484"/>
      <c r="QZF38" s="1485"/>
      <c r="QZG38" s="1445"/>
      <c r="QZH38" s="1483"/>
      <c r="QZI38" s="1483"/>
      <c r="QZJ38" s="1483"/>
      <c r="QZK38" s="1483"/>
      <c r="QZL38" s="1483"/>
      <c r="QZM38" s="1484"/>
      <c r="QZN38" s="1485"/>
      <c r="QZO38" s="1445"/>
      <c r="QZP38" s="1483"/>
      <c r="QZQ38" s="1483"/>
      <c r="QZR38" s="1483"/>
      <c r="QZS38" s="1483"/>
      <c r="QZT38" s="1483"/>
      <c r="QZU38" s="1484"/>
      <c r="QZV38" s="1485"/>
      <c r="QZW38" s="1445"/>
      <c r="QZX38" s="1483"/>
      <c r="QZY38" s="1483"/>
      <c r="QZZ38" s="1483"/>
      <c r="RAA38" s="1483"/>
      <c r="RAB38" s="1483"/>
      <c r="RAC38" s="1484"/>
      <c r="RAD38" s="1485"/>
      <c r="RAE38" s="1445"/>
      <c r="RAF38" s="1483"/>
      <c r="RAG38" s="1483"/>
      <c r="RAH38" s="1483"/>
      <c r="RAI38" s="1483"/>
      <c r="RAJ38" s="1483"/>
      <c r="RAK38" s="1484"/>
      <c r="RAL38" s="1485"/>
      <c r="RAM38" s="1445"/>
      <c r="RAN38" s="1483"/>
      <c r="RAO38" s="1483"/>
      <c r="RAP38" s="1483"/>
      <c r="RAQ38" s="1483"/>
      <c r="RAR38" s="1483"/>
      <c r="RAS38" s="1484"/>
      <c r="RAT38" s="1485"/>
      <c r="RAU38" s="1445"/>
      <c r="RAV38" s="1483"/>
      <c r="RAW38" s="1483"/>
      <c r="RAX38" s="1483"/>
      <c r="RAY38" s="1483"/>
      <c r="RAZ38" s="1483"/>
      <c r="RBA38" s="1484"/>
      <c r="RBB38" s="1485"/>
      <c r="RBC38" s="1445"/>
      <c r="RBD38" s="1483"/>
      <c r="RBE38" s="1483"/>
      <c r="RBF38" s="1483"/>
      <c r="RBG38" s="1483"/>
      <c r="RBH38" s="1483"/>
      <c r="RBI38" s="1484"/>
      <c r="RBJ38" s="1485"/>
      <c r="RBK38" s="1445"/>
      <c r="RBL38" s="1483"/>
      <c r="RBM38" s="1483"/>
      <c r="RBN38" s="1483"/>
      <c r="RBO38" s="1483"/>
      <c r="RBP38" s="1483"/>
      <c r="RBQ38" s="1484"/>
      <c r="RBR38" s="1485"/>
      <c r="RBS38" s="1445"/>
      <c r="RBT38" s="1483"/>
      <c r="RBU38" s="1483"/>
      <c r="RBV38" s="1483"/>
      <c r="RBW38" s="1483"/>
      <c r="RBX38" s="1483"/>
      <c r="RBY38" s="1484"/>
      <c r="RBZ38" s="1485"/>
      <c r="RCA38" s="1445"/>
      <c r="RCB38" s="1483"/>
      <c r="RCC38" s="1483"/>
      <c r="RCD38" s="1483"/>
      <c r="RCE38" s="1483"/>
      <c r="RCF38" s="1483"/>
      <c r="RCG38" s="1484"/>
      <c r="RCH38" s="1485"/>
      <c r="RCI38" s="1445"/>
      <c r="RCJ38" s="1483"/>
      <c r="RCK38" s="1483"/>
      <c r="RCL38" s="1483"/>
      <c r="RCM38" s="1483"/>
      <c r="RCN38" s="1483"/>
      <c r="RCO38" s="1484"/>
      <c r="RCP38" s="1485"/>
      <c r="RCQ38" s="1445"/>
      <c r="RCR38" s="1483"/>
      <c r="RCS38" s="1483"/>
      <c r="RCT38" s="1483"/>
      <c r="RCU38" s="1483"/>
      <c r="RCV38" s="1483"/>
      <c r="RCW38" s="1484"/>
      <c r="RCX38" s="1485"/>
      <c r="RCY38" s="1445"/>
      <c r="RCZ38" s="1483"/>
      <c r="RDA38" s="1483"/>
      <c r="RDB38" s="1483"/>
      <c r="RDC38" s="1483"/>
      <c r="RDD38" s="1483"/>
      <c r="RDE38" s="1484"/>
      <c r="RDF38" s="1485"/>
      <c r="RDG38" s="1445"/>
      <c r="RDH38" s="1483"/>
      <c r="RDI38" s="1483"/>
      <c r="RDJ38" s="1483"/>
      <c r="RDK38" s="1483"/>
      <c r="RDL38" s="1483"/>
      <c r="RDM38" s="1484"/>
      <c r="RDN38" s="1485"/>
      <c r="RDO38" s="1445"/>
      <c r="RDP38" s="1483"/>
      <c r="RDQ38" s="1483"/>
      <c r="RDR38" s="1483"/>
      <c r="RDS38" s="1483"/>
      <c r="RDT38" s="1483"/>
      <c r="RDU38" s="1484"/>
      <c r="RDV38" s="1485"/>
      <c r="RDW38" s="1445"/>
      <c r="RDX38" s="1483"/>
      <c r="RDY38" s="1483"/>
      <c r="RDZ38" s="1483"/>
      <c r="REA38" s="1483"/>
      <c r="REB38" s="1483"/>
      <c r="REC38" s="1484"/>
      <c r="RED38" s="1485"/>
      <c r="REE38" s="1445"/>
      <c r="REF38" s="1483"/>
      <c r="REG38" s="1483"/>
      <c r="REH38" s="1483"/>
      <c r="REI38" s="1483"/>
      <c r="REJ38" s="1483"/>
      <c r="REK38" s="1484"/>
      <c r="REL38" s="1485"/>
      <c r="REM38" s="1445"/>
      <c r="REN38" s="1483"/>
      <c r="REO38" s="1483"/>
      <c r="REP38" s="1483"/>
      <c r="REQ38" s="1483"/>
      <c r="RER38" s="1483"/>
      <c r="RES38" s="1484"/>
      <c r="RET38" s="1485"/>
      <c r="REU38" s="1445"/>
      <c r="REV38" s="1483"/>
      <c r="REW38" s="1483"/>
      <c r="REX38" s="1483"/>
      <c r="REY38" s="1483"/>
      <c r="REZ38" s="1483"/>
      <c r="RFA38" s="1484"/>
      <c r="RFB38" s="1485"/>
      <c r="RFC38" s="1445"/>
      <c r="RFD38" s="1483"/>
      <c r="RFE38" s="1483"/>
      <c r="RFF38" s="1483"/>
      <c r="RFG38" s="1483"/>
      <c r="RFH38" s="1483"/>
      <c r="RFI38" s="1484"/>
      <c r="RFJ38" s="1485"/>
      <c r="RFK38" s="1445"/>
      <c r="RFL38" s="1483"/>
      <c r="RFM38" s="1483"/>
      <c r="RFN38" s="1483"/>
      <c r="RFO38" s="1483"/>
      <c r="RFP38" s="1483"/>
      <c r="RFQ38" s="1484"/>
      <c r="RFR38" s="1485"/>
      <c r="RFS38" s="1445"/>
      <c r="RFT38" s="1483"/>
      <c r="RFU38" s="1483"/>
      <c r="RFV38" s="1483"/>
      <c r="RFW38" s="1483"/>
      <c r="RFX38" s="1483"/>
      <c r="RFY38" s="1484"/>
      <c r="RFZ38" s="1485"/>
      <c r="RGA38" s="1445"/>
      <c r="RGB38" s="1483"/>
      <c r="RGC38" s="1483"/>
      <c r="RGD38" s="1483"/>
      <c r="RGE38" s="1483"/>
      <c r="RGF38" s="1483"/>
      <c r="RGG38" s="1484"/>
      <c r="RGH38" s="1485"/>
      <c r="RGI38" s="1445"/>
      <c r="RGJ38" s="1483"/>
      <c r="RGK38" s="1483"/>
      <c r="RGL38" s="1483"/>
      <c r="RGM38" s="1483"/>
      <c r="RGN38" s="1483"/>
      <c r="RGO38" s="1484"/>
      <c r="RGP38" s="1485"/>
      <c r="RGQ38" s="1445"/>
      <c r="RGR38" s="1483"/>
      <c r="RGS38" s="1483"/>
      <c r="RGT38" s="1483"/>
      <c r="RGU38" s="1483"/>
      <c r="RGV38" s="1483"/>
      <c r="RGW38" s="1484"/>
      <c r="RGX38" s="1485"/>
      <c r="RGY38" s="1445"/>
      <c r="RGZ38" s="1483"/>
      <c r="RHA38" s="1483"/>
      <c r="RHB38" s="1483"/>
      <c r="RHC38" s="1483"/>
      <c r="RHD38" s="1483"/>
      <c r="RHE38" s="1484"/>
      <c r="RHF38" s="1485"/>
      <c r="RHG38" s="1445"/>
      <c r="RHH38" s="1483"/>
      <c r="RHI38" s="1483"/>
      <c r="RHJ38" s="1483"/>
      <c r="RHK38" s="1483"/>
      <c r="RHL38" s="1483"/>
      <c r="RHM38" s="1484"/>
      <c r="RHN38" s="1485"/>
      <c r="RHO38" s="1445"/>
      <c r="RHP38" s="1483"/>
      <c r="RHQ38" s="1483"/>
      <c r="RHR38" s="1483"/>
      <c r="RHS38" s="1483"/>
      <c r="RHT38" s="1483"/>
      <c r="RHU38" s="1484"/>
      <c r="RHV38" s="1485"/>
      <c r="RHW38" s="1445"/>
      <c r="RHX38" s="1483"/>
      <c r="RHY38" s="1483"/>
      <c r="RHZ38" s="1483"/>
      <c r="RIA38" s="1483"/>
      <c r="RIB38" s="1483"/>
      <c r="RIC38" s="1484"/>
      <c r="RID38" s="1485"/>
      <c r="RIE38" s="1445"/>
      <c r="RIF38" s="1483"/>
      <c r="RIG38" s="1483"/>
      <c r="RIH38" s="1483"/>
      <c r="RII38" s="1483"/>
      <c r="RIJ38" s="1483"/>
      <c r="RIK38" s="1484"/>
      <c r="RIL38" s="1485"/>
      <c r="RIM38" s="1445"/>
      <c r="RIN38" s="1483"/>
      <c r="RIO38" s="1483"/>
      <c r="RIP38" s="1483"/>
      <c r="RIQ38" s="1483"/>
      <c r="RIR38" s="1483"/>
      <c r="RIS38" s="1484"/>
      <c r="RIT38" s="1485"/>
      <c r="RIU38" s="1445"/>
      <c r="RIV38" s="1483"/>
      <c r="RIW38" s="1483"/>
      <c r="RIX38" s="1483"/>
      <c r="RIY38" s="1483"/>
      <c r="RIZ38" s="1483"/>
      <c r="RJA38" s="1484"/>
      <c r="RJB38" s="1485"/>
      <c r="RJC38" s="1445"/>
      <c r="RJD38" s="1483"/>
      <c r="RJE38" s="1483"/>
      <c r="RJF38" s="1483"/>
      <c r="RJG38" s="1483"/>
      <c r="RJH38" s="1483"/>
      <c r="RJI38" s="1484"/>
      <c r="RJJ38" s="1485"/>
      <c r="RJK38" s="1445"/>
      <c r="RJL38" s="1483"/>
      <c r="RJM38" s="1483"/>
      <c r="RJN38" s="1483"/>
      <c r="RJO38" s="1483"/>
      <c r="RJP38" s="1483"/>
      <c r="RJQ38" s="1484"/>
      <c r="RJR38" s="1485"/>
      <c r="RJS38" s="1445"/>
      <c r="RJT38" s="1483"/>
      <c r="RJU38" s="1483"/>
      <c r="RJV38" s="1483"/>
      <c r="RJW38" s="1483"/>
      <c r="RJX38" s="1483"/>
      <c r="RJY38" s="1484"/>
      <c r="RJZ38" s="1485"/>
      <c r="RKA38" s="1445"/>
      <c r="RKB38" s="1483"/>
      <c r="RKC38" s="1483"/>
      <c r="RKD38" s="1483"/>
      <c r="RKE38" s="1483"/>
      <c r="RKF38" s="1483"/>
      <c r="RKG38" s="1484"/>
      <c r="RKH38" s="1485"/>
      <c r="RKI38" s="1445"/>
      <c r="RKJ38" s="1483"/>
      <c r="RKK38" s="1483"/>
      <c r="RKL38" s="1483"/>
      <c r="RKM38" s="1483"/>
      <c r="RKN38" s="1483"/>
      <c r="RKO38" s="1484"/>
      <c r="RKP38" s="1485"/>
      <c r="RKQ38" s="1445"/>
      <c r="RKR38" s="1483"/>
      <c r="RKS38" s="1483"/>
      <c r="RKT38" s="1483"/>
      <c r="RKU38" s="1483"/>
      <c r="RKV38" s="1483"/>
      <c r="RKW38" s="1484"/>
      <c r="RKX38" s="1485"/>
      <c r="RKY38" s="1445"/>
      <c r="RKZ38" s="1483"/>
      <c r="RLA38" s="1483"/>
      <c r="RLB38" s="1483"/>
      <c r="RLC38" s="1483"/>
      <c r="RLD38" s="1483"/>
      <c r="RLE38" s="1484"/>
      <c r="RLF38" s="1485"/>
      <c r="RLG38" s="1445"/>
      <c r="RLH38" s="1483"/>
      <c r="RLI38" s="1483"/>
      <c r="RLJ38" s="1483"/>
      <c r="RLK38" s="1483"/>
      <c r="RLL38" s="1483"/>
      <c r="RLM38" s="1484"/>
      <c r="RLN38" s="1485"/>
      <c r="RLO38" s="1445"/>
      <c r="RLP38" s="1483"/>
      <c r="RLQ38" s="1483"/>
      <c r="RLR38" s="1483"/>
      <c r="RLS38" s="1483"/>
      <c r="RLT38" s="1483"/>
      <c r="RLU38" s="1484"/>
      <c r="RLV38" s="1485"/>
      <c r="RLW38" s="1445"/>
      <c r="RLX38" s="1483"/>
      <c r="RLY38" s="1483"/>
      <c r="RLZ38" s="1483"/>
      <c r="RMA38" s="1483"/>
      <c r="RMB38" s="1483"/>
      <c r="RMC38" s="1484"/>
      <c r="RMD38" s="1485"/>
      <c r="RME38" s="1445"/>
      <c r="RMF38" s="1483"/>
      <c r="RMG38" s="1483"/>
      <c r="RMH38" s="1483"/>
      <c r="RMI38" s="1483"/>
      <c r="RMJ38" s="1483"/>
      <c r="RMK38" s="1484"/>
      <c r="RML38" s="1485"/>
      <c r="RMM38" s="1445"/>
      <c r="RMN38" s="1483"/>
      <c r="RMO38" s="1483"/>
      <c r="RMP38" s="1483"/>
      <c r="RMQ38" s="1483"/>
      <c r="RMR38" s="1483"/>
      <c r="RMS38" s="1484"/>
      <c r="RMT38" s="1485"/>
      <c r="RMU38" s="1445"/>
      <c r="RMV38" s="1483"/>
      <c r="RMW38" s="1483"/>
      <c r="RMX38" s="1483"/>
      <c r="RMY38" s="1483"/>
      <c r="RMZ38" s="1483"/>
      <c r="RNA38" s="1484"/>
      <c r="RNB38" s="1485"/>
      <c r="RNC38" s="1445"/>
      <c r="RND38" s="1483"/>
      <c r="RNE38" s="1483"/>
      <c r="RNF38" s="1483"/>
      <c r="RNG38" s="1483"/>
      <c r="RNH38" s="1483"/>
      <c r="RNI38" s="1484"/>
      <c r="RNJ38" s="1485"/>
      <c r="RNK38" s="1445"/>
      <c r="RNL38" s="1483"/>
      <c r="RNM38" s="1483"/>
      <c r="RNN38" s="1483"/>
      <c r="RNO38" s="1483"/>
      <c r="RNP38" s="1483"/>
      <c r="RNQ38" s="1484"/>
      <c r="RNR38" s="1485"/>
      <c r="RNS38" s="1445"/>
      <c r="RNT38" s="1483"/>
      <c r="RNU38" s="1483"/>
      <c r="RNV38" s="1483"/>
      <c r="RNW38" s="1483"/>
      <c r="RNX38" s="1483"/>
      <c r="RNY38" s="1484"/>
      <c r="RNZ38" s="1485"/>
      <c r="ROA38" s="1445"/>
      <c r="ROB38" s="1483"/>
      <c r="ROC38" s="1483"/>
      <c r="ROD38" s="1483"/>
      <c r="ROE38" s="1483"/>
      <c r="ROF38" s="1483"/>
      <c r="ROG38" s="1484"/>
      <c r="ROH38" s="1485"/>
      <c r="ROI38" s="1445"/>
      <c r="ROJ38" s="1483"/>
      <c r="ROK38" s="1483"/>
      <c r="ROL38" s="1483"/>
      <c r="ROM38" s="1483"/>
      <c r="RON38" s="1483"/>
      <c r="ROO38" s="1484"/>
      <c r="ROP38" s="1485"/>
      <c r="ROQ38" s="1445"/>
      <c r="ROR38" s="1483"/>
      <c r="ROS38" s="1483"/>
      <c r="ROT38" s="1483"/>
      <c r="ROU38" s="1483"/>
      <c r="ROV38" s="1483"/>
      <c r="ROW38" s="1484"/>
      <c r="ROX38" s="1485"/>
      <c r="ROY38" s="1445"/>
      <c r="ROZ38" s="1483"/>
      <c r="RPA38" s="1483"/>
      <c r="RPB38" s="1483"/>
      <c r="RPC38" s="1483"/>
      <c r="RPD38" s="1483"/>
      <c r="RPE38" s="1484"/>
      <c r="RPF38" s="1485"/>
      <c r="RPG38" s="1445"/>
      <c r="RPH38" s="1483"/>
      <c r="RPI38" s="1483"/>
      <c r="RPJ38" s="1483"/>
      <c r="RPK38" s="1483"/>
      <c r="RPL38" s="1483"/>
      <c r="RPM38" s="1484"/>
      <c r="RPN38" s="1485"/>
      <c r="RPO38" s="1445"/>
      <c r="RPP38" s="1483"/>
      <c r="RPQ38" s="1483"/>
      <c r="RPR38" s="1483"/>
      <c r="RPS38" s="1483"/>
      <c r="RPT38" s="1483"/>
      <c r="RPU38" s="1484"/>
      <c r="RPV38" s="1485"/>
      <c r="RPW38" s="1445"/>
      <c r="RPX38" s="1483"/>
      <c r="RPY38" s="1483"/>
      <c r="RPZ38" s="1483"/>
      <c r="RQA38" s="1483"/>
      <c r="RQB38" s="1483"/>
      <c r="RQC38" s="1484"/>
      <c r="RQD38" s="1485"/>
      <c r="RQE38" s="1445"/>
      <c r="RQF38" s="1483"/>
      <c r="RQG38" s="1483"/>
      <c r="RQH38" s="1483"/>
      <c r="RQI38" s="1483"/>
      <c r="RQJ38" s="1483"/>
      <c r="RQK38" s="1484"/>
      <c r="RQL38" s="1485"/>
      <c r="RQM38" s="1445"/>
      <c r="RQN38" s="1483"/>
      <c r="RQO38" s="1483"/>
      <c r="RQP38" s="1483"/>
      <c r="RQQ38" s="1483"/>
      <c r="RQR38" s="1483"/>
      <c r="RQS38" s="1484"/>
      <c r="RQT38" s="1485"/>
      <c r="RQU38" s="1445"/>
      <c r="RQV38" s="1483"/>
      <c r="RQW38" s="1483"/>
      <c r="RQX38" s="1483"/>
      <c r="RQY38" s="1483"/>
      <c r="RQZ38" s="1483"/>
      <c r="RRA38" s="1484"/>
      <c r="RRB38" s="1485"/>
      <c r="RRC38" s="1445"/>
      <c r="RRD38" s="1483"/>
      <c r="RRE38" s="1483"/>
      <c r="RRF38" s="1483"/>
      <c r="RRG38" s="1483"/>
      <c r="RRH38" s="1483"/>
      <c r="RRI38" s="1484"/>
      <c r="RRJ38" s="1485"/>
      <c r="RRK38" s="1445"/>
      <c r="RRL38" s="1483"/>
      <c r="RRM38" s="1483"/>
      <c r="RRN38" s="1483"/>
      <c r="RRO38" s="1483"/>
      <c r="RRP38" s="1483"/>
      <c r="RRQ38" s="1484"/>
      <c r="RRR38" s="1485"/>
      <c r="RRS38" s="1445"/>
      <c r="RRT38" s="1483"/>
      <c r="RRU38" s="1483"/>
      <c r="RRV38" s="1483"/>
      <c r="RRW38" s="1483"/>
      <c r="RRX38" s="1483"/>
      <c r="RRY38" s="1484"/>
      <c r="RRZ38" s="1485"/>
      <c r="RSA38" s="1445"/>
      <c r="RSB38" s="1483"/>
      <c r="RSC38" s="1483"/>
      <c r="RSD38" s="1483"/>
      <c r="RSE38" s="1483"/>
      <c r="RSF38" s="1483"/>
      <c r="RSG38" s="1484"/>
      <c r="RSH38" s="1485"/>
      <c r="RSI38" s="1445"/>
      <c r="RSJ38" s="1483"/>
      <c r="RSK38" s="1483"/>
      <c r="RSL38" s="1483"/>
      <c r="RSM38" s="1483"/>
      <c r="RSN38" s="1483"/>
      <c r="RSO38" s="1484"/>
      <c r="RSP38" s="1485"/>
      <c r="RSQ38" s="1445"/>
      <c r="RSR38" s="1483"/>
      <c r="RSS38" s="1483"/>
      <c r="RST38" s="1483"/>
      <c r="RSU38" s="1483"/>
      <c r="RSV38" s="1483"/>
      <c r="RSW38" s="1484"/>
      <c r="RSX38" s="1485"/>
      <c r="RSY38" s="1445"/>
      <c r="RSZ38" s="1483"/>
      <c r="RTA38" s="1483"/>
      <c r="RTB38" s="1483"/>
      <c r="RTC38" s="1483"/>
      <c r="RTD38" s="1483"/>
      <c r="RTE38" s="1484"/>
      <c r="RTF38" s="1485"/>
      <c r="RTG38" s="1445"/>
      <c r="RTH38" s="1483"/>
      <c r="RTI38" s="1483"/>
      <c r="RTJ38" s="1483"/>
      <c r="RTK38" s="1483"/>
      <c r="RTL38" s="1483"/>
      <c r="RTM38" s="1484"/>
      <c r="RTN38" s="1485"/>
      <c r="RTO38" s="1445"/>
      <c r="RTP38" s="1483"/>
      <c r="RTQ38" s="1483"/>
      <c r="RTR38" s="1483"/>
      <c r="RTS38" s="1483"/>
      <c r="RTT38" s="1483"/>
      <c r="RTU38" s="1484"/>
      <c r="RTV38" s="1485"/>
      <c r="RTW38" s="1445"/>
      <c r="RTX38" s="1483"/>
      <c r="RTY38" s="1483"/>
      <c r="RTZ38" s="1483"/>
      <c r="RUA38" s="1483"/>
      <c r="RUB38" s="1483"/>
      <c r="RUC38" s="1484"/>
      <c r="RUD38" s="1485"/>
      <c r="RUE38" s="1445"/>
      <c r="RUF38" s="1483"/>
      <c r="RUG38" s="1483"/>
      <c r="RUH38" s="1483"/>
      <c r="RUI38" s="1483"/>
      <c r="RUJ38" s="1483"/>
      <c r="RUK38" s="1484"/>
      <c r="RUL38" s="1485"/>
      <c r="RUM38" s="1445"/>
      <c r="RUN38" s="1483"/>
      <c r="RUO38" s="1483"/>
      <c r="RUP38" s="1483"/>
      <c r="RUQ38" s="1483"/>
      <c r="RUR38" s="1483"/>
      <c r="RUS38" s="1484"/>
      <c r="RUT38" s="1485"/>
      <c r="RUU38" s="1445"/>
      <c r="RUV38" s="1483"/>
      <c r="RUW38" s="1483"/>
      <c r="RUX38" s="1483"/>
      <c r="RUY38" s="1483"/>
      <c r="RUZ38" s="1483"/>
      <c r="RVA38" s="1484"/>
      <c r="RVB38" s="1485"/>
      <c r="RVC38" s="1445"/>
      <c r="RVD38" s="1483"/>
      <c r="RVE38" s="1483"/>
      <c r="RVF38" s="1483"/>
      <c r="RVG38" s="1483"/>
      <c r="RVH38" s="1483"/>
      <c r="RVI38" s="1484"/>
      <c r="RVJ38" s="1485"/>
      <c r="RVK38" s="1445"/>
      <c r="RVL38" s="1483"/>
      <c r="RVM38" s="1483"/>
      <c r="RVN38" s="1483"/>
      <c r="RVO38" s="1483"/>
      <c r="RVP38" s="1483"/>
      <c r="RVQ38" s="1484"/>
      <c r="RVR38" s="1485"/>
      <c r="RVS38" s="1445"/>
      <c r="RVT38" s="1483"/>
      <c r="RVU38" s="1483"/>
      <c r="RVV38" s="1483"/>
      <c r="RVW38" s="1483"/>
      <c r="RVX38" s="1483"/>
      <c r="RVY38" s="1484"/>
      <c r="RVZ38" s="1485"/>
      <c r="RWA38" s="1445"/>
      <c r="RWB38" s="1483"/>
      <c r="RWC38" s="1483"/>
      <c r="RWD38" s="1483"/>
      <c r="RWE38" s="1483"/>
      <c r="RWF38" s="1483"/>
      <c r="RWG38" s="1484"/>
      <c r="RWH38" s="1485"/>
      <c r="RWI38" s="1445"/>
      <c r="RWJ38" s="1483"/>
      <c r="RWK38" s="1483"/>
      <c r="RWL38" s="1483"/>
      <c r="RWM38" s="1483"/>
      <c r="RWN38" s="1483"/>
      <c r="RWO38" s="1484"/>
      <c r="RWP38" s="1485"/>
      <c r="RWQ38" s="1445"/>
      <c r="RWR38" s="1483"/>
      <c r="RWS38" s="1483"/>
      <c r="RWT38" s="1483"/>
      <c r="RWU38" s="1483"/>
      <c r="RWV38" s="1483"/>
      <c r="RWW38" s="1484"/>
      <c r="RWX38" s="1485"/>
      <c r="RWY38" s="1445"/>
      <c r="RWZ38" s="1483"/>
      <c r="RXA38" s="1483"/>
      <c r="RXB38" s="1483"/>
      <c r="RXC38" s="1483"/>
      <c r="RXD38" s="1483"/>
      <c r="RXE38" s="1484"/>
      <c r="RXF38" s="1485"/>
      <c r="RXG38" s="1445"/>
      <c r="RXH38" s="1483"/>
      <c r="RXI38" s="1483"/>
      <c r="RXJ38" s="1483"/>
      <c r="RXK38" s="1483"/>
      <c r="RXL38" s="1483"/>
      <c r="RXM38" s="1484"/>
      <c r="RXN38" s="1485"/>
      <c r="RXO38" s="1445"/>
      <c r="RXP38" s="1483"/>
      <c r="RXQ38" s="1483"/>
      <c r="RXR38" s="1483"/>
      <c r="RXS38" s="1483"/>
      <c r="RXT38" s="1483"/>
      <c r="RXU38" s="1484"/>
      <c r="RXV38" s="1485"/>
      <c r="RXW38" s="1445"/>
      <c r="RXX38" s="1483"/>
      <c r="RXY38" s="1483"/>
      <c r="RXZ38" s="1483"/>
      <c r="RYA38" s="1483"/>
      <c r="RYB38" s="1483"/>
      <c r="RYC38" s="1484"/>
      <c r="RYD38" s="1485"/>
      <c r="RYE38" s="1445"/>
      <c r="RYF38" s="1483"/>
      <c r="RYG38" s="1483"/>
      <c r="RYH38" s="1483"/>
      <c r="RYI38" s="1483"/>
      <c r="RYJ38" s="1483"/>
      <c r="RYK38" s="1484"/>
      <c r="RYL38" s="1485"/>
      <c r="RYM38" s="1445"/>
      <c r="RYN38" s="1483"/>
      <c r="RYO38" s="1483"/>
      <c r="RYP38" s="1483"/>
      <c r="RYQ38" s="1483"/>
      <c r="RYR38" s="1483"/>
      <c r="RYS38" s="1484"/>
      <c r="RYT38" s="1485"/>
      <c r="RYU38" s="1445"/>
      <c r="RYV38" s="1483"/>
      <c r="RYW38" s="1483"/>
      <c r="RYX38" s="1483"/>
      <c r="RYY38" s="1483"/>
      <c r="RYZ38" s="1483"/>
      <c r="RZA38" s="1484"/>
      <c r="RZB38" s="1485"/>
      <c r="RZC38" s="1445"/>
      <c r="RZD38" s="1483"/>
      <c r="RZE38" s="1483"/>
      <c r="RZF38" s="1483"/>
      <c r="RZG38" s="1483"/>
      <c r="RZH38" s="1483"/>
      <c r="RZI38" s="1484"/>
      <c r="RZJ38" s="1485"/>
      <c r="RZK38" s="1445"/>
      <c r="RZL38" s="1483"/>
      <c r="RZM38" s="1483"/>
      <c r="RZN38" s="1483"/>
      <c r="RZO38" s="1483"/>
      <c r="RZP38" s="1483"/>
      <c r="RZQ38" s="1484"/>
      <c r="RZR38" s="1485"/>
      <c r="RZS38" s="1445"/>
      <c r="RZT38" s="1483"/>
      <c r="RZU38" s="1483"/>
      <c r="RZV38" s="1483"/>
      <c r="RZW38" s="1483"/>
      <c r="RZX38" s="1483"/>
      <c r="RZY38" s="1484"/>
      <c r="RZZ38" s="1485"/>
      <c r="SAA38" s="1445"/>
      <c r="SAB38" s="1483"/>
      <c r="SAC38" s="1483"/>
      <c r="SAD38" s="1483"/>
      <c r="SAE38" s="1483"/>
      <c r="SAF38" s="1483"/>
      <c r="SAG38" s="1484"/>
      <c r="SAH38" s="1485"/>
      <c r="SAI38" s="1445"/>
      <c r="SAJ38" s="1483"/>
      <c r="SAK38" s="1483"/>
      <c r="SAL38" s="1483"/>
      <c r="SAM38" s="1483"/>
      <c r="SAN38" s="1483"/>
      <c r="SAO38" s="1484"/>
      <c r="SAP38" s="1485"/>
      <c r="SAQ38" s="1445"/>
      <c r="SAR38" s="1483"/>
      <c r="SAS38" s="1483"/>
      <c r="SAT38" s="1483"/>
      <c r="SAU38" s="1483"/>
      <c r="SAV38" s="1483"/>
      <c r="SAW38" s="1484"/>
      <c r="SAX38" s="1485"/>
      <c r="SAY38" s="1445"/>
      <c r="SAZ38" s="1483"/>
      <c r="SBA38" s="1483"/>
      <c r="SBB38" s="1483"/>
      <c r="SBC38" s="1483"/>
      <c r="SBD38" s="1483"/>
      <c r="SBE38" s="1484"/>
      <c r="SBF38" s="1485"/>
      <c r="SBG38" s="1445"/>
      <c r="SBH38" s="1483"/>
      <c r="SBI38" s="1483"/>
      <c r="SBJ38" s="1483"/>
      <c r="SBK38" s="1483"/>
      <c r="SBL38" s="1483"/>
      <c r="SBM38" s="1484"/>
      <c r="SBN38" s="1485"/>
      <c r="SBO38" s="1445"/>
      <c r="SBP38" s="1483"/>
      <c r="SBQ38" s="1483"/>
      <c r="SBR38" s="1483"/>
      <c r="SBS38" s="1483"/>
      <c r="SBT38" s="1483"/>
      <c r="SBU38" s="1484"/>
      <c r="SBV38" s="1485"/>
      <c r="SBW38" s="1445"/>
      <c r="SBX38" s="1483"/>
      <c r="SBY38" s="1483"/>
      <c r="SBZ38" s="1483"/>
      <c r="SCA38" s="1483"/>
      <c r="SCB38" s="1483"/>
      <c r="SCC38" s="1484"/>
      <c r="SCD38" s="1485"/>
      <c r="SCE38" s="1445"/>
      <c r="SCF38" s="1483"/>
      <c r="SCG38" s="1483"/>
      <c r="SCH38" s="1483"/>
      <c r="SCI38" s="1483"/>
      <c r="SCJ38" s="1483"/>
      <c r="SCK38" s="1484"/>
      <c r="SCL38" s="1485"/>
      <c r="SCM38" s="1445"/>
      <c r="SCN38" s="1483"/>
      <c r="SCO38" s="1483"/>
      <c r="SCP38" s="1483"/>
      <c r="SCQ38" s="1483"/>
      <c r="SCR38" s="1483"/>
      <c r="SCS38" s="1484"/>
      <c r="SCT38" s="1485"/>
      <c r="SCU38" s="1445"/>
      <c r="SCV38" s="1483"/>
      <c r="SCW38" s="1483"/>
      <c r="SCX38" s="1483"/>
      <c r="SCY38" s="1483"/>
      <c r="SCZ38" s="1483"/>
      <c r="SDA38" s="1484"/>
      <c r="SDB38" s="1485"/>
      <c r="SDC38" s="1445"/>
      <c r="SDD38" s="1483"/>
      <c r="SDE38" s="1483"/>
      <c r="SDF38" s="1483"/>
      <c r="SDG38" s="1483"/>
      <c r="SDH38" s="1483"/>
      <c r="SDI38" s="1484"/>
      <c r="SDJ38" s="1485"/>
      <c r="SDK38" s="1445"/>
      <c r="SDL38" s="1483"/>
      <c r="SDM38" s="1483"/>
      <c r="SDN38" s="1483"/>
      <c r="SDO38" s="1483"/>
      <c r="SDP38" s="1483"/>
      <c r="SDQ38" s="1484"/>
      <c r="SDR38" s="1485"/>
      <c r="SDS38" s="1445"/>
      <c r="SDT38" s="1483"/>
      <c r="SDU38" s="1483"/>
      <c r="SDV38" s="1483"/>
      <c r="SDW38" s="1483"/>
      <c r="SDX38" s="1483"/>
      <c r="SDY38" s="1484"/>
      <c r="SDZ38" s="1485"/>
      <c r="SEA38" s="1445"/>
      <c r="SEB38" s="1483"/>
      <c r="SEC38" s="1483"/>
      <c r="SED38" s="1483"/>
      <c r="SEE38" s="1483"/>
      <c r="SEF38" s="1483"/>
      <c r="SEG38" s="1484"/>
      <c r="SEH38" s="1485"/>
      <c r="SEI38" s="1445"/>
      <c r="SEJ38" s="1483"/>
      <c r="SEK38" s="1483"/>
      <c r="SEL38" s="1483"/>
      <c r="SEM38" s="1483"/>
      <c r="SEN38" s="1483"/>
      <c r="SEO38" s="1484"/>
      <c r="SEP38" s="1485"/>
      <c r="SEQ38" s="1445"/>
      <c r="SER38" s="1483"/>
      <c r="SES38" s="1483"/>
      <c r="SET38" s="1483"/>
      <c r="SEU38" s="1483"/>
      <c r="SEV38" s="1483"/>
      <c r="SEW38" s="1484"/>
      <c r="SEX38" s="1485"/>
      <c r="SEY38" s="1445"/>
      <c r="SEZ38" s="1483"/>
      <c r="SFA38" s="1483"/>
      <c r="SFB38" s="1483"/>
      <c r="SFC38" s="1483"/>
      <c r="SFD38" s="1483"/>
      <c r="SFE38" s="1484"/>
      <c r="SFF38" s="1485"/>
      <c r="SFG38" s="1445"/>
      <c r="SFH38" s="1483"/>
      <c r="SFI38" s="1483"/>
      <c r="SFJ38" s="1483"/>
      <c r="SFK38" s="1483"/>
      <c r="SFL38" s="1483"/>
      <c r="SFM38" s="1484"/>
      <c r="SFN38" s="1485"/>
      <c r="SFO38" s="1445"/>
      <c r="SFP38" s="1483"/>
      <c r="SFQ38" s="1483"/>
      <c r="SFR38" s="1483"/>
      <c r="SFS38" s="1483"/>
      <c r="SFT38" s="1483"/>
      <c r="SFU38" s="1484"/>
      <c r="SFV38" s="1485"/>
      <c r="SFW38" s="1445"/>
      <c r="SFX38" s="1483"/>
      <c r="SFY38" s="1483"/>
      <c r="SFZ38" s="1483"/>
      <c r="SGA38" s="1483"/>
      <c r="SGB38" s="1483"/>
      <c r="SGC38" s="1484"/>
      <c r="SGD38" s="1485"/>
      <c r="SGE38" s="1445"/>
      <c r="SGF38" s="1483"/>
      <c r="SGG38" s="1483"/>
      <c r="SGH38" s="1483"/>
      <c r="SGI38" s="1483"/>
      <c r="SGJ38" s="1483"/>
      <c r="SGK38" s="1484"/>
      <c r="SGL38" s="1485"/>
      <c r="SGM38" s="1445"/>
      <c r="SGN38" s="1483"/>
      <c r="SGO38" s="1483"/>
      <c r="SGP38" s="1483"/>
      <c r="SGQ38" s="1483"/>
      <c r="SGR38" s="1483"/>
      <c r="SGS38" s="1484"/>
      <c r="SGT38" s="1485"/>
      <c r="SGU38" s="1445"/>
      <c r="SGV38" s="1483"/>
      <c r="SGW38" s="1483"/>
      <c r="SGX38" s="1483"/>
      <c r="SGY38" s="1483"/>
      <c r="SGZ38" s="1483"/>
      <c r="SHA38" s="1484"/>
      <c r="SHB38" s="1485"/>
      <c r="SHC38" s="1445"/>
      <c r="SHD38" s="1483"/>
      <c r="SHE38" s="1483"/>
      <c r="SHF38" s="1483"/>
      <c r="SHG38" s="1483"/>
      <c r="SHH38" s="1483"/>
      <c r="SHI38" s="1484"/>
      <c r="SHJ38" s="1485"/>
      <c r="SHK38" s="1445"/>
      <c r="SHL38" s="1483"/>
      <c r="SHM38" s="1483"/>
      <c r="SHN38" s="1483"/>
      <c r="SHO38" s="1483"/>
      <c r="SHP38" s="1483"/>
      <c r="SHQ38" s="1484"/>
      <c r="SHR38" s="1485"/>
      <c r="SHS38" s="1445"/>
      <c r="SHT38" s="1483"/>
      <c r="SHU38" s="1483"/>
      <c r="SHV38" s="1483"/>
      <c r="SHW38" s="1483"/>
      <c r="SHX38" s="1483"/>
      <c r="SHY38" s="1484"/>
      <c r="SHZ38" s="1485"/>
      <c r="SIA38" s="1445"/>
      <c r="SIB38" s="1483"/>
      <c r="SIC38" s="1483"/>
      <c r="SID38" s="1483"/>
      <c r="SIE38" s="1483"/>
      <c r="SIF38" s="1483"/>
      <c r="SIG38" s="1484"/>
      <c r="SIH38" s="1485"/>
      <c r="SII38" s="1445"/>
      <c r="SIJ38" s="1483"/>
      <c r="SIK38" s="1483"/>
      <c r="SIL38" s="1483"/>
      <c r="SIM38" s="1483"/>
      <c r="SIN38" s="1483"/>
      <c r="SIO38" s="1484"/>
      <c r="SIP38" s="1485"/>
      <c r="SIQ38" s="1445"/>
      <c r="SIR38" s="1483"/>
      <c r="SIS38" s="1483"/>
      <c r="SIT38" s="1483"/>
      <c r="SIU38" s="1483"/>
      <c r="SIV38" s="1483"/>
      <c r="SIW38" s="1484"/>
      <c r="SIX38" s="1485"/>
      <c r="SIY38" s="1445"/>
      <c r="SIZ38" s="1483"/>
      <c r="SJA38" s="1483"/>
      <c r="SJB38" s="1483"/>
      <c r="SJC38" s="1483"/>
      <c r="SJD38" s="1483"/>
      <c r="SJE38" s="1484"/>
      <c r="SJF38" s="1485"/>
      <c r="SJG38" s="1445"/>
      <c r="SJH38" s="1483"/>
      <c r="SJI38" s="1483"/>
      <c r="SJJ38" s="1483"/>
      <c r="SJK38" s="1483"/>
      <c r="SJL38" s="1483"/>
      <c r="SJM38" s="1484"/>
      <c r="SJN38" s="1485"/>
      <c r="SJO38" s="1445"/>
      <c r="SJP38" s="1483"/>
      <c r="SJQ38" s="1483"/>
      <c r="SJR38" s="1483"/>
      <c r="SJS38" s="1483"/>
      <c r="SJT38" s="1483"/>
      <c r="SJU38" s="1484"/>
      <c r="SJV38" s="1485"/>
      <c r="SJW38" s="1445"/>
      <c r="SJX38" s="1483"/>
      <c r="SJY38" s="1483"/>
      <c r="SJZ38" s="1483"/>
      <c r="SKA38" s="1483"/>
      <c r="SKB38" s="1483"/>
      <c r="SKC38" s="1484"/>
      <c r="SKD38" s="1485"/>
      <c r="SKE38" s="1445"/>
      <c r="SKF38" s="1483"/>
      <c r="SKG38" s="1483"/>
      <c r="SKH38" s="1483"/>
      <c r="SKI38" s="1483"/>
      <c r="SKJ38" s="1483"/>
      <c r="SKK38" s="1484"/>
      <c r="SKL38" s="1485"/>
      <c r="SKM38" s="1445"/>
      <c r="SKN38" s="1483"/>
      <c r="SKO38" s="1483"/>
      <c r="SKP38" s="1483"/>
      <c r="SKQ38" s="1483"/>
      <c r="SKR38" s="1483"/>
      <c r="SKS38" s="1484"/>
      <c r="SKT38" s="1485"/>
      <c r="SKU38" s="1445"/>
      <c r="SKV38" s="1483"/>
      <c r="SKW38" s="1483"/>
      <c r="SKX38" s="1483"/>
      <c r="SKY38" s="1483"/>
      <c r="SKZ38" s="1483"/>
      <c r="SLA38" s="1484"/>
      <c r="SLB38" s="1485"/>
      <c r="SLC38" s="1445"/>
      <c r="SLD38" s="1483"/>
      <c r="SLE38" s="1483"/>
      <c r="SLF38" s="1483"/>
      <c r="SLG38" s="1483"/>
      <c r="SLH38" s="1483"/>
      <c r="SLI38" s="1484"/>
      <c r="SLJ38" s="1485"/>
      <c r="SLK38" s="1445"/>
      <c r="SLL38" s="1483"/>
      <c r="SLM38" s="1483"/>
      <c r="SLN38" s="1483"/>
      <c r="SLO38" s="1483"/>
      <c r="SLP38" s="1483"/>
      <c r="SLQ38" s="1484"/>
      <c r="SLR38" s="1485"/>
      <c r="SLS38" s="1445"/>
      <c r="SLT38" s="1483"/>
      <c r="SLU38" s="1483"/>
      <c r="SLV38" s="1483"/>
      <c r="SLW38" s="1483"/>
      <c r="SLX38" s="1483"/>
      <c r="SLY38" s="1484"/>
      <c r="SLZ38" s="1485"/>
      <c r="SMA38" s="1445"/>
      <c r="SMB38" s="1483"/>
      <c r="SMC38" s="1483"/>
      <c r="SMD38" s="1483"/>
      <c r="SME38" s="1483"/>
      <c r="SMF38" s="1483"/>
      <c r="SMG38" s="1484"/>
      <c r="SMH38" s="1485"/>
      <c r="SMI38" s="1445"/>
      <c r="SMJ38" s="1483"/>
      <c r="SMK38" s="1483"/>
      <c r="SML38" s="1483"/>
      <c r="SMM38" s="1483"/>
      <c r="SMN38" s="1483"/>
      <c r="SMO38" s="1484"/>
      <c r="SMP38" s="1485"/>
      <c r="SMQ38" s="1445"/>
      <c r="SMR38" s="1483"/>
      <c r="SMS38" s="1483"/>
      <c r="SMT38" s="1483"/>
      <c r="SMU38" s="1483"/>
      <c r="SMV38" s="1483"/>
      <c r="SMW38" s="1484"/>
      <c r="SMX38" s="1485"/>
      <c r="SMY38" s="1445"/>
      <c r="SMZ38" s="1483"/>
      <c r="SNA38" s="1483"/>
      <c r="SNB38" s="1483"/>
      <c r="SNC38" s="1483"/>
      <c r="SND38" s="1483"/>
      <c r="SNE38" s="1484"/>
      <c r="SNF38" s="1485"/>
      <c r="SNG38" s="1445"/>
      <c r="SNH38" s="1483"/>
      <c r="SNI38" s="1483"/>
      <c r="SNJ38" s="1483"/>
      <c r="SNK38" s="1483"/>
      <c r="SNL38" s="1483"/>
      <c r="SNM38" s="1484"/>
      <c r="SNN38" s="1485"/>
      <c r="SNO38" s="1445"/>
      <c r="SNP38" s="1483"/>
      <c r="SNQ38" s="1483"/>
      <c r="SNR38" s="1483"/>
      <c r="SNS38" s="1483"/>
      <c r="SNT38" s="1483"/>
      <c r="SNU38" s="1484"/>
      <c r="SNV38" s="1485"/>
      <c r="SNW38" s="1445"/>
      <c r="SNX38" s="1483"/>
      <c r="SNY38" s="1483"/>
      <c r="SNZ38" s="1483"/>
      <c r="SOA38" s="1483"/>
      <c r="SOB38" s="1483"/>
      <c r="SOC38" s="1484"/>
      <c r="SOD38" s="1485"/>
      <c r="SOE38" s="1445"/>
      <c r="SOF38" s="1483"/>
      <c r="SOG38" s="1483"/>
      <c r="SOH38" s="1483"/>
      <c r="SOI38" s="1483"/>
      <c r="SOJ38" s="1483"/>
      <c r="SOK38" s="1484"/>
      <c r="SOL38" s="1485"/>
      <c r="SOM38" s="1445"/>
      <c r="SON38" s="1483"/>
      <c r="SOO38" s="1483"/>
      <c r="SOP38" s="1483"/>
      <c r="SOQ38" s="1483"/>
      <c r="SOR38" s="1483"/>
      <c r="SOS38" s="1484"/>
      <c r="SOT38" s="1485"/>
      <c r="SOU38" s="1445"/>
      <c r="SOV38" s="1483"/>
      <c r="SOW38" s="1483"/>
      <c r="SOX38" s="1483"/>
      <c r="SOY38" s="1483"/>
      <c r="SOZ38" s="1483"/>
      <c r="SPA38" s="1484"/>
      <c r="SPB38" s="1485"/>
      <c r="SPC38" s="1445"/>
      <c r="SPD38" s="1483"/>
      <c r="SPE38" s="1483"/>
      <c r="SPF38" s="1483"/>
      <c r="SPG38" s="1483"/>
      <c r="SPH38" s="1483"/>
      <c r="SPI38" s="1484"/>
      <c r="SPJ38" s="1485"/>
      <c r="SPK38" s="1445"/>
      <c r="SPL38" s="1483"/>
      <c r="SPM38" s="1483"/>
      <c r="SPN38" s="1483"/>
      <c r="SPO38" s="1483"/>
      <c r="SPP38" s="1483"/>
      <c r="SPQ38" s="1484"/>
      <c r="SPR38" s="1485"/>
      <c r="SPS38" s="1445"/>
      <c r="SPT38" s="1483"/>
      <c r="SPU38" s="1483"/>
      <c r="SPV38" s="1483"/>
      <c r="SPW38" s="1483"/>
      <c r="SPX38" s="1483"/>
      <c r="SPY38" s="1484"/>
      <c r="SPZ38" s="1485"/>
      <c r="SQA38" s="1445"/>
      <c r="SQB38" s="1483"/>
      <c r="SQC38" s="1483"/>
      <c r="SQD38" s="1483"/>
      <c r="SQE38" s="1483"/>
      <c r="SQF38" s="1483"/>
      <c r="SQG38" s="1484"/>
      <c r="SQH38" s="1485"/>
      <c r="SQI38" s="1445"/>
      <c r="SQJ38" s="1483"/>
      <c r="SQK38" s="1483"/>
      <c r="SQL38" s="1483"/>
      <c r="SQM38" s="1483"/>
      <c r="SQN38" s="1483"/>
      <c r="SQO38" s="1484"/>
      <c r="SQP38" s="1485"/>
      <c r="SQQ38" s="1445"/>
      <c r="SQR38" s="1483"/>
      <c r="SQS38" s="1483"/>
      <c r="SQT38" s="1483"/>
      <c r="SQU38" s="1483"/>
      <c r="SQV38" s="1483"/>
      <c r="SQW38" s="1484"/>
      <c r="SQX38" s="1485"/>
      <c r="SQY38" s="1445"/>
      <c r="SQZ38" s="1483"/>
      <c r="SRA38" s="1483"/>
      <c r="SRB38" s="1483"/>
      <c r="SRC38" s="1483"/>
      <c r="SRD38" s="1483"/>
      <c r="SRE38" s="1484"/>
      <c r="SRF38" s="1485"/>
      <c r="SRG38" s="1445"/>
      <c r="SRH38" s="1483"/>
      <c r="SRI38" s="1483"/>
      <c r="SRJ38" s="1483"/>
      <c r="SRK38" s="1483"/>
      <c r="SRL38" s="1483"/>
      <c r="SRM38" s="1484"/>
      <c r="SRN38" s="1485"/>
      <c r="SRO38" s="1445"/>
      <c r="SRP38" s="1483"/>
      <c r="SRQ38" s="1483"/>
      <c r="SRR38" s="1483"/>
      <c r="SRS38" s="1483"/>
      <c r="SRT38" s="1483"/>
      <c r="SRU38" s="1484"/>
      <c r="SRV38" s="1485"/>
      <c r="SRW38" s="1445"/>
      <c r="SRX38" s="1483"/>
      <c r="SRY38" s="1483"/>
      <c r="SRZ38" s="1483"/>
      <c r="SSA38" s="1483"/>
      <c r="SSB38" s="1483"/>
      <c r="SSC38" s="1484"/>
      <c r="SSD38" s="1485"/>
      <c r="SSE38" s="1445"/>
      <c r="SSF38" s="1483"/>
      <c r="SSG38" s="1483"/>
      <c r="SSH38" s="1483"/>
      <c r="SSI38" s="1483"/>
      <c r="SSJ38" s="1483"/>
      <c r="SSK38" s="1484"/>
      <c r="SSL38" s="1485"/>
      <c r="SSM38" s="1445"/>
      <c r="SSN38" s="1483"/>
      <c r="SSO38" s="1483"/>
      <c r="SSP38" s="1483"/>
      <c r="SSQ38" s="1483"/>
      <c r="SSR38" s="1483"/>
      <c r="SSS38" s="1484"/>
      <c r="SST38" s="1485"/>
      <c r="SSU38" s="1445"/>
      <c r="SSV38" s="1483"/>
      <c r="SSW38" s="1483"/>
      <c r="SSX38" s="1483"/>
      <c r="SSY38" s="1483"/>
      <c r="SSZ38" s="1483"/>
      <c r="STA38" s="1484"/>
      <c r="STB38" s="1485"/>
      <c r="STC38" s="1445"/>
      <c r="STD38" s="1483"/>
      <c r="STE38" s="1483"/>
      <c r="STF38" s="1483"/>
      <c r="STG38" s="1483"/>
      <c r="STH38" s="1483"/>
      <c r="STI38" s="1484"/>
      <c r="STJ38" s="1485"/>
      <c r="STK38" s="1445"/>
      <c r="STL38" s="1483"/>
      <c r="STM38" s="1483"/>
      <c r="STN38" s="1483"/>
      <c r="STO38" s="1483"/>
      <c r="STP38" s="1483"/>
      <c r="STQ38" s="1484"/>
      <c r="STR38" s="1485"/>
      <c r="STS38" s="1445"/>
      <c r="STT38" s="1483"/>
      <c r="STU38" s="1483"/>
      <c r="STV38" s="1483"/>
      <c r="STW38" s="1483"/>
      <c r="STX38" s="1483"/>
      <c r="STY38" s="1484"/>
      <c r="STZ38" s="1485"/>
      <c r="SUA38" s="1445"/>
      <c r="SUB38" s="1483"/>
      <c r="SUC38" s="1483"/>
      <c r="SUD38" s="1483"/>
      <c r="SUE38" s="1483"/>
      <c r="SUF38" s="1483"/>
      <c r="SUG38" s="1484"/>
      <c r="SUH38" s="1485"/>
      <c r="SUI38" s="1445"/>
      <c r="SUJ38" s="1483"/>
      <c r="SUK38" s="1483"/>
      <c r="SUL38" s="1483"/>
      <c r="SUM38" s="1483"/>
      <c r="SUN38" s="1483"/>
      <c r="SUO38" s="1484"/>
      <c r="SUP38" s="1485"/>
      <c r="SUQ38" s="1445"/>
      <c r="SUR38" s="1483"/>
      <c r="SUS38" s="1483"/>
      <c r="SUT38" s="1483"/>
      <c r="SUU38" s="1483"/>
      <c r="SUV38" s="1483"/>
      <c r="SUW38" s="1484"/>
      <c r="SUX38" s="1485"/>
      <c r="SUY38" s="1445"/>
      <c r="SUZ38" s="1483"/>
      <c r="SVA38" s="1483"/>
      <c r="SVB38" s="1483"/>
      <c r="SVC38" s="1483"/>
      <c r="SVD38" s="1483"/>
      <c r="SVE38" s="1484"/>
      <c r="SVF38" s="1485"/>
      <c r="SVG38" s="1445"/>
      <c r="SVH38" s="1483"/>
      <c r="SVI38" s="1483"/>
      <c r="SVJ38" s="1483"/>
      <c r="SVK38" s="1483"/>
      <c r="SVL38" s="1483"/>
      <c r="SVM38" s="1484"/>
      <c r="SVN38" s="1485"/>
      <c r="SVO38" s="1445"/>
      <c r="SVP38" s="1483"/>
      <c r="SVQ38" s="1483"/>
      <c r="SVR38" s="1483"/>
      <c r="SVS38" s="1483"/>
      <c r="SVT38" s="1483"/>
      <c r="SVU38" s="1484"/>
      <c r="SVV38" s="1485"/>
      <c r="SVW38" s="1445"/>
      <c r="SVX38" s="1483"/>
      <c r="SVY38" s="1483"/>
      <c r="SVZ38" s="1483"/>
      <c r="SWA38" s="1483"/>
      <c r="SWB38" s="1483"/>
      <c r="SWC38" s="1484"/>
      <c r="SWD38" s="1485"/>
      <c r="SWE38" s="1445"/>
      <c r="SWF38" s="1483"/>
      <c r="SWG38" s="1483"/>
      <c r="SWH38" s="1483"/>
      <c r="SWI38" s="1483"/>
      <c r="SWJ38" s="1483"/>
      <c r="SWK38" s="1484"/>
      <c r="SWL38" s="1485"/>
      <c r="SWM38" s="1445"/>
      <c r="SWN38" s="1483"/>
      <c r="SWO38" s="1483"/>
      <c r="SWP38" s="1483"/>
      <c r="SWQ38" s="1483"/>
      <c r="SWR38" s="1483"/>
      <c r="SWS38" s="1484"/>
      <c r="SWT38" s="1485"/>
      <c r="SWU38" s="1445"/>
      <c r="SWV38" s="1483"/>
      <c r="SWW38" s="1483"/>
      <c r="SWX38" s="1483"/>
      <c r="SWY38" s="1483"/>
      <c r="SWZ38" s="1483"/>
      <c r="SXA38" s="1484"/>
      <c r="SXB38" s="1485"/>
      <c r="SXC38" s="1445"/>
      <c r="SXD38" s="1483"/>
      <c r="SXE38" s="1483"/>
      <c r="SXF38" s="1483"/>
      <c r="SXG38" s="1483"/>
      <c r="SXH38" s="1483"/>
      <c r="SXI38" s="1484"/>
      <c r="SXJ38" s="1485"/>
      <c r="SXK38" s="1445"/>
      <c r="SXL38" s="1483"/>
      <c r="SXM38" s="1483"/>
      <c r="SXN38" s="1483"/>
      <c r="SXO38" s="1483"/>
      <c r="SXP38" s="1483"/>
      <c r="SXQ38" s="1484"/>
      <c r="SXR38" s="1485"/>
      <c r="SXS38" s="1445"/>
      <c r="SXT38" s="1483"/>
      <c r="SXU38" s="1483"/>
      <c r="SXV38" s="1483"/>
      <c r="SXW38" s="1483"/>
      <c r="SXX38" s="1483"/>
      <c r="SXY38" s="1484"/>
      <c r="SXZ38" s="1485"/>
      <c r="SYA38" s="1445"/>
      <c r="SYB38" s="1483"/>
      <c r="SYC38" s="1483"/>
      <c r="SYD38" s="1483"/>
      <c r="SYE38" s="1483"/>
      <c r="SYF38" s="1483"/>
      <c r="SYG38" s="1484"/>
      <c r="SYH38" s="1485"/>
      <c r="SYI38" s="1445"/>
      <c r="SYJ38" s="1483"/>
      <c r="SYK38" s="1483"/>
      <c r="SYL38" s="1483"/>
      <c r="SYM38" s="1483"/>
      <c r="SYN38" s="1483"/>
      <c r="SYO38" s="1484"/>
      <c r="SYP38" s="1485"/>
      <c r="SYQ38" s="1445"/>
      <c r="SYR38" s="1483"/>
      <c r="SYS38" s="1483"/>
      <c r="SYT38" s="1483"/>
      <c r="SYU38" s="1483"/>
      <c r="SYV38" s="1483"/>
      <c r="SYW38" s="1484"/>
      <c r="SYX38" s="1485"/>
      <c r="SYY38" s="1445"/>
      <c r="SYZ38" s="1483"/>
      <c r="SZA38" s="1483"/>
      <c r="SZB38" s="1483"/>
      <c r="SZC38" s="1483"/>
      <c r="SZD38" s="1483"/>
      <c r="SZE38" s="1484"/>
      <c r="SZF38" s="1485"/>
      <c r="SZG38" s="1445"/>
      <c r="SZH38" s="1483"/>
      <c r="SZI38" s="1483"/>
      <c r="SZJ38" s="1483"/>
      <c r="SZK38" s="1483"/>
      <c r="SZL38" s="1483"/>
      <c r="SZM38" s="1484"/>
      <c r="SZN38" s="1485"/>
      <c r="SZO38" s="1445"/>
      <c r="SZP38" s="1483"/>
      <c r="SZQ38" s="1483"/>
      <c r="SZR38" s="1483"/>
      <c r="SZS38" s="1483"/>
      <c r="SZT38" s="1483"/>
      <c r="SZU38" s="1484"/>
      <c r="SZV38" s="1485"/>
      <c r="SZW38" s="1445"/>
      <c r="SZX38" s="1483"/>
      <c r="SZY38" s="1483"/>
      <c r="SZZ38" s="1483"/>
      <c r="TAA38" s="1483"/>
      <c r="TAB38" s="1483"/>
      <c r="TAC38" s="1484"/>
      <c r="TAD38" s="1485"/>
      <c r="TAE38" s="1445"/>
      <c r="TAF38" s="1483"/>
      <c r="TAG38" s="1483"/>
      <c r="TAH38" s="1483"/>
      <c r="TAI38" s="1483"/>
      <c r="TAJ38" s="1483"/>
      <c r="TAK38" s="1484"/>
      <c r="TAL38" s="1485"/>
      <c r="TAM38" s="1445"/>
      <c r="TAN38" s="1483"/>
      <c r="TAO38" s="1483"/>
      <c r="TAP38" s="1483"/>
      <c r="TAQ38" s="1483"/>
      <c r="TAR38" s="1483"/>
      <c r="TAS38" s="1484"/>
      <c r="TAT38" s="1485"/>
      <c r="TAU38" s="1445"/>
      <c r="TAV38" s="1483"/>
      <c r="TAW38" s="1483"/>
      <c r="TAX38" s="1483"/>
      <c r="TAY38" s="1483"/>
      <c r="TAZ38" s="1483"/>
      <c r="TBA38" s="1484"/>
      <c r="TBB38" s="1485"/>
      <c r="TBC38" s="1445"/>
      <c r="TBD38" s="1483"/>
      <c r="TBE38" s="1483"/>
      <c r="TBF38" s="1483"/>
      <c r="TBG38" s="1483"/>
      <c r="TBH38" s="1483"/>
      <c r="TBI38" s="1484"/>
      <c r="TBJ38" s="1485"/>
      <c r="TBK38" s="1445"/>
      <c r="TBL38" s="1483"/>
      <c r="TBM38" s="1483"/>
      <c r="TBN38" s="1483"/>
      <c r="TBO38" s="1483"/>
      <c r="TBP38" s="1483"/>
      <c r="TBQ38" s="1484"/>
      <c r="TBR38" s="1485"/>
      <c r="TBS38" s="1445"/>
      <c r="TBT38" s="1483"/>
      <c r="TBU38" s="1483"/>
      <c r="TBV38" s="1483"/>
      <c r="TBW38" s="1483"/>
      <c r="TBX38" s="1483"/>
      <c r="TBY38" s="1484"/>
      <c r="TBZ38" s="1485"/>
      <c r="TCA38" s="1445"/>
      <c r="TCB38" s="1483"/>
      <c r="TCC38" s="1483"/>
      <c r="TCD38" s="1483"/>
      <c r="TCE38" s="1483"/>
      <c r="TCF38" s="1483"/>
      <c r="TCG38" s="1484"/>
      <c r="TCH38" s="1485"/>
      <c r="TCI38" s="1445"/>
      <c r="TCJ38" s="1483"/>
      <c r="TCK38" s="1483"/>
      <c r="TCL38" s="1483"/>
      <c r="TCM38" s="1483"/>
      <c r="TCN38" s="1483"/>
      <c r="TCO38" s="1484"/>
      <c r="TCP38" s="1485"/>
      <c r="TCQ38" s="1445"/>
      <c r="TCR38" s="1483"/>
      <c r="TCS38" s="1483"/>
      <c r="TCT38" s="1483"/>
      <c r="TCU38" s="1483"/>
      <c r="TCV38" s="1483"/>
      <c r="TCW38" s="1484"/>
      <c r="TCX38" s="1485"/>
      <c r="TCY38" s="1445"/>
      <c r="TCZ38" s="1483"/>
      <c r="TDA38" s="1483"/>
      <c r="TDB38" s="1483"/>
      <c r="TDC38" s="1483"/>
      <c r="TDD38" s="1483"/>
      <c r="TDE38" s="1484"/>
      <c r="TDF38" s="1485"/>
      <c r="TDG38" s="1445"/>
      <c r="TDH38" s="1483"/>
      <c r="TDI38" s="1483"/>
      <c r="TDJ38" s="1483"/>
      <c r="TDK38" s="1483"/>
      <c r="TDL38" s="1483"/>
      <c r="TDM38" s="1484"/>
      <c r="TDN38" s="1485"/>
      <c r="TDO38" s="1445"/>
      <c r="TDP38" s="1483"/>
      <c r="TDQ38" s="1483"/>
      <c r="TDR38" s="1483"/>
      <c r="TDS38" s="1483"/>
      <c r="TDT38" s="1483"/>
      <c r="TDU38" s="1484"/>
      <c r="TDV38" s="1485"/>
      <c r="TDW38" s="1445"/>
      <c r="TDX38" s="1483"/>
      <c r="TDY38" s="1483"/>
      <c r="TDZ38" s="1483"/>
      <c r="TEA38" s="1483"/>
      <c r="TEB38" s="1483"/>
      <c r="TEC38" s="1484"/>
      <c r="TED38" s="1485"/>
      <c r="TEE38" s="1445"/>
      <c r="TEF38" s="1483"/>
      <c r="TEG38" s="1483"/>
      <c r="TEH38" s="1483"/>
      <c r="TEI38" s="1483"/>
      <c r="TEJ38" s="1483"/>
      <c r="TEK38" s="1484"/>
      <c r="TEL38" s="1485"/>
      <c r="TEM38" s="1445"/>
      <c r="TEN38" s="1483"/>
      <c r="TEO38" s="1483"/>
      <c r="TEP38" s="1483"/>
      <c r="TEQ38" s="1483"/>
      <c r="TER38" s="1483"/>
      <c r="TES38" s="1484"/>
      <c r="TET38" s="1485"/>
      <c r="TEU38" s="1445"/>
      <c r="TEV38" s="1483"/>
      <c r="TEW38" s="1483"/>
      <c r="TEX38" s="1483"/>
      <c r="TEY38" s="1483"/>
      <c r="TEZ38" s="1483"/>
      <c r="TFA38" s="1484"/>
      <c r="TFB38" s="1485"/>
      <c r="TFC38" s="1445"/>
      <c r="TFD38" s="1483"/>
      <c r="TFE38" s="1483"/>
      <c r="TFF38" s="1483"/>
      <c r="TFG38" s="1483"/>
      <c r="TFH38" s="1483"/>
      <c r="TFI38" s="1484"/>
      <c r="TFJ38" s="1485"/>
      <c r="TFK38" s="1445"/>
      <c r="TFL38" s="1483"/>
      <c r="TFM38" s="1483"/>
      <c r="TFN38" s="1483"/>
      <c r="TFO38" s="1483"/>
      <c r="TFP38" s="1483"/>
      <c r="TFQ38" s="1484"/>
      <c r="TFR38" s="1485"/>
      <c r="TFS38" s="1445"/>
      <c r="TFT38" s="1483"/>
      <c r="TFU38" s="1483"/>
      <c r="TFV38" s="1483"/>
      <c r="TFW38" s="1483"/>
      <c r="TFX38" s="1483"/>
      <c r="TFY38" s="1484"/>
      <c r="TFZ38" s="1485"/>
      <c r="TGA38" s="1445"/>
      <c r="TGB38" s="1483"/>
      <c r="TGC38" s="1483"/>
      <c r="TGD38" s="1483"/>
      <c r="TGE38" s="1483"/>
      <c r="TGF38" s="1483"/>
      <c r="TGG38" s="1484"/>
      <c r="TGH38" s="1485"/>
      <c r="TGI38" s="1445"/>
      <c r="TGJ38" s="1483"/>
      <c r="TGK38" s="1483"/>
      <c r="TGL38" s="1483"/>
      <c r="TGM38" s="1483"/>
      <c r="TGN38" s="1483"/>
      <c r="TGO38" s="1484"/>
      <c r="TGP38" s="1485"/>
      <c r="TGQ38" s="1445"/>
      <c r="TGR38" s="1483"/>
      <c r="TGS38" s="1483"/>
      <c r="TGT38" s="1483"/>
      <c r="TGU38" s="1483"/>
      <c r="TGV38" s="1483"/>
      <c r="TGW38" s="1484"/>
      <c r="TGX38" s="1485"/>
      <c r="TGY38" s="1445"/>
      <c r="TGZ38" s="1483"/>
      <c r="THA38" s="1483"/>
      <c r="THB38" s="1483"/>
      <c r="THC38" s="1483"/>
      <c r="THD38" s="1483"/>
      <c r="THE38" s="1484"/>
      <c r="THF38" s="1485"/>
      <c r="THG38" s="1445"/>
      <c r="THH38" s="1483"/>
      <c r="THI38" s="1483"/>
      <c r="THJ38" s="1483"/>
      <c r="THK38" s="1483"/>
      <c r="THL38" s="1483"/>
      <c r="THM38" s="1484"/>
      <c r="THN38" s="1485"/>
      <c r="THO38" s="1445"/>
      <c r="THP38" s="1483"/>
      <c r="THQ38" s="1483"/>
      <c r="THR38" s="1483"/>
      <c r="THS38" s="1483"/>
      <c r="THT38" s="1483"/>
      <c r="THU38" s="1484"/>
      <c r="THV38" s="1485"/>
      <c r="THW38" s="1445"/>
      <c r="THX38" s="1483"/>
      <c r="THY38" s="1483"/>
      <c r="THZ38" s="1483"/>
      <c r="TIA38" s="1483"/>
      <c r="TIB38" s="1483"/>
      <c r="TIC38" s="1484"/>
      <c r="TID38" s="1485"/>
      <c r="TIE38" s="1445"/>
      <c r="TIF38" s="1483"/>
      <c r="TIG38" s="1483"/>
      <c r="TIH38" s="1483"/>
      <c r="TII38" s="1483"/>
      <c r="TIJ38" s="1483"/>
      <c r="TIK38" s="1484"/>
      <c r="TIL38" s="1485"/>
      <c r="TIM38" s="1445"/>
      <c r="TIN38" s="1483"/>
      <c r="TIO38" s="1483"/>
      <c r="TIP38" s="1483"/>
      <c r="TIQ38" s="1483"/>
      <c r="TIR38" s="1483"/>
      <c r="TIS38" s="1484"/>
      <c r="TIT38" s="1485"/>
      <c r="TIU38" s="1445"/>
      <c r="TIV38" s="1483"/>
      <c r="TIW38" s="1483"/>
      <c r="TIX38" s="1483"/>
      <c r="TIY38" s="1483"/>
      <c r="TIZ38" s="1483"/>
      <c r="TJA38" s="1484"/>
      <c r="TJB38" s="1485"/>
      <c r="TJC38" s="1445"/>
      <c r="TJD38" s="1483"/>
      <c r="TJE38" s="1483"/>
      <c r="TJF38" s="1483"/>
      <c r="TJG38" s="1483"/>
      <c r="TJH38" s="1483"/>
      <c r="TJI38" s="1484"/>
      <c r="TJJ38" s="1485"/>
      <c r="TJK38" s="1445"/>
      <c r="TJL38" s="1483"/>
      <c r="TJM38" s="1483"/>
      <c r="TJN38" s="1483"/>
      <c r="TJO38" s="1483"/>
      <c r="TJP38" s="1483"/>
      <c r="TJQ38" s="1484"/>
      <c r="TJR38" s="1485"/>
      <c r="TJS38" s="1445"/>
      <c r="TJT38" s="1483"/>
      <c r="TJU38" s="1483"/>
      <c r="TJV38" s="1483"/>
      <c r="TJW38" s="1483"/>
      <c r="TJX38" s="1483"/>
      <c r="TJY38" s="1484"/>
      <c r="TJZ38" s="1485"/>
      <c r="TKA38" s="1445"/>
      <c r="TKB38" s="1483"/>
      <c r="TKC38" s="1483"/>
      <c r="TKD38" s="1483"/>
      <c r="TKE38" s="1483"/>
      <c r="TKF38" s="1483"/>
      <c r="TKG38" s="1484"/>
      <c r="TKH38" s="1485"/>
      <c r="TKI38" s="1445"/>
      <c r="TKJ38" s="1483"/>
      <c r="TKK38" s="1483"/>
      <c r="TKL38" s="1483"/>
      <c r="TKM38" s="1483"/>
      <c r="TKN38" s="1483"/>
      <c r="TKO38" s="1484"/>
      <c r="TKP38" s="1485"/>
      <c r="TKQ38" s="1445"/>
      <c r="TKR38" s="1483"/>
      <c r="TKS38" s="1483"/>
      <c r="TKT38" s="1483"/>
      <c r="TKU38" s="1483"/>
      <c r="TKV38" s="1483"/>
      <c r="TKW38" s="1484"/>
      <c r="TKX38" s="1485"/>
      <c r="TKY38" s="1445"/>
      <c r="TKZ38" s="1483"/>
      <c r="TLA38" s="1483"/>
      <c r="TLB38" s="1483"/>
      <c r="TLC38" s="1483"/>
      <c r="TLD38" s="1483"/>
      <c r="TLE38" s="1484"/>
      <c r="TLF38" s="1485"/>
      <c r="TLG38" s="1445"/>
      <c r="TLH38" s="1483"/>
      <c r="TLI38" s="1483"/>
      <c r="TLJ38" s="1483"/>
      <c r="TLK38" s="1483"/>
      <c r="TLL38" s="1483"/>
      <c r="TLM38" s="1484"/>
      <c r="TLN38" s="1485"/>
      <c r="TLO38" s="1445"/>
      <c r="TLP38" s="1483"/>
      <c r="TLQ38" s="1483"/>
      <c r="TLR38" s="1483"/>
      <c r="TLS38" s="1483"/>
      <c r="TLT38" s="1483"/>
      <c r="TLU38" s="1484"/>
      <c r="TLV38" s="1485"/>
      <c r="TLW38" s="1445"/>
      <c r="TLX38" s="1483"/>
      <c r="TLY38" s="1483"/>
      <c r="TLZ38" s="1483"/>
      <c r="TMA38" s="1483"/>
      <c r="TMB38" s="1483"/>
      <c r="TMC38" s="1484"/>
      <c r="TMD38" s="1485"/>
      <c r="TME38" s="1445"/>
      <c r="TMF38" s="1483"/>
      <c r="TMG38" s="1483"/>
      <c r="TMH38" s="1483"/>
      <c r="TMI38" s="1483"/>
      <c r="TMJ38" s="1483"/>
      <c r="TMK38" s="1484"/>
      <c r="TML38" s="1485"/>
      <c r="TMM38" s="1445"/>
      <c r="TMN38" s="1483"/>
      <c r="TMO38" s="1483"/>
      <c r="TMP38" s="1483"/>
      <c r="TMQ38" s="1483"/>
      <c r="TMR38" s="1483"/>
      <c r="TMS38" s="1484"/>
      <c r="TMT38" s="1485"/>
      <c r="TMU38" s="1445"/>
      <c r="TMV38" s="1483"/>
      <c r="TMW38" s="1483"/>
      <c r="TMX38" s="1483"/>
      <c r="TMY38" s="1483"/>
      <c r="TMZ38" s="1483"/>
      <c r="TNA38" s="1484"/>
      <c r="TNB38" s="1485"/>
      <c r="TNC38" s="1445"/>
      <c r="TND38" s="1483"/>
      <c r="TNE38" s="1483"/>
      <c r="TNF38" s="1483"/>
      <c r="TNG38" s="1483"/>
      <c r="TNH38" s="1483"/>
      <c r="TNI38" s="1484"/>
      <c r="TNJ38" s="1485"/>
      <c r="TNK38" s="1445"/>
      <c r="TNL38" s="1483"/>
      <c r="TNM38" s="1483"/>
      <c r="TNN38" s="1483"/>
      <c r="TNO38" s="1483"/>
      <c r="TNP38" s="1483"/>
      <c r="TNQ38" s="1484"/>
      <c r="TNR38" s="1485"/>
      <c r="TNS38" s="1445"/>
      <c r="TNT38" s="1483"/>
      <c r="TNU38" s="1483"/>
      <c r="TNV38" s="1483"/>
      <c r="TNW38" s="1483"/>
      <c r="TNX38" s="1483"/>
      <c r="TNY38" s="1484"/>
      <c r="TNZ38" s="1485"/>
      <c r="TOA38" s="1445"/>
      <c r="TOB38" s="1483"/>
      <c r="TOC38" s="1483"/>
      <c r="TOD38" s="1483"/>
      <c r="TOE38" s="1483"/>
      <c r="TOF38" s="1483"/>
      <c r="TOG38" s="1484"/>
      <c r="TOH38" s="1485"/>
      <c r="TOI38" s="1445"/>
      <c r="TOJ38" s="1483"/>
      <c r="TOK38" s="1483"/>
      <c r="TOL38" s="1483"/>
      <c r="TOM38" s="1483"/>
      <c r="TON38" s="1483"/>
      <c r="TOO38" s="1484"/>
      <c r="TOP38" s="1485"/>
      <c r="TOQ38" s="1445"/>
      <c r="TOR38" s="1483"/>
      <c r="TOS38" s="1483"/>
      <c r="TOT38" s="1483"/>
      <c r="TOU38" s="1483"/>
      <c r="TOV38" s="1483"/>
      <c r="TOW38" s="1484"/>
      <c r="TOX38" s="1485"/>
      <c r="TOY38" s="1445"/>
      <c r="TOZ38" s="1483"/>
      <c r="TPA38" s="1483"/>
      <c r="TPB38" s="1483"/>
      <c r="TPC38" s="1483"/>
      <c r="TPD38" s="1483"/>
      <c r="TPE38" s="1484"/>
      <c r="TPF38" s="1485"/>
      <c r="TPG38" s="1445"/>
      <c r="TPH38" s="1483"/>
      <c r="TPI38" s="1483"/>
      <c r="TPJ38" s="1483"/>
      <c r="TPK38" s="1483"/>
      <c r="TPL38" s="1483"/>
      <c r="TPM38" s="1484"/>
      <c r="TPN38" s="1485"/>
      <c r="TPO38" s="1445"/>
      <c r="TPP38" s="1483"/>
      <c r="TPQ38" s="1483"/>
      <c r="TPR38" s="1483"/>
      <c r="TPS38" s="1483"/>
      <c r="TPT38" s="1483"/>
      <c r="TPU38" s="1484"/>
      <c r="TPV38" s="1485"/>
      <c r="TPW38" s="1445"/>
      <c r="TPX38" s="1483"/>
      <c r="TPY38" s="1483"/>
      <c r="TPZ38" s="1483"/>
      <c r="TQA38" s="1483"/>
      <c r="TQB38" s="1483"/>
      <c r="TQC38" s="1484"/>
      <c r="TQD38" s="1485"/>
      <c r="TQE38" s="1445"/>
      <c r="TQF38" s="1483"/>
      <c r="TQG38" s="1483"/>
      <c r="TQH38" s="1483"/>
      <c r="TQI38" s="1483"/>
      <c r="TQJ38" s="1483"/>
      <c r="TQK38" s="1484"/>
      <c r="TQL38" s="1485"/>
      <c r="TQM38" s="1445"/>
      <c r="TQN38" s="1483"/>
      <c r="TQO38" s="1483"/>
      <c r="TQP38" s="1483"/>
      <c r="TQQ38" s="1483"/>
      <c r="TQR38" s="1483"/>
      <c r="TQS38" s="1484"/>
      <c r="TQT38" s="1485"/>
      <c r="TQU38" s="1445"/>
      <c r="TQV38" s="1483"/>
      <c r="TQW38" s="1483"/>
      <c r="TQX38" s="1483"/>
      <c r="TQY38" s="1483"/>
      <c r="TQZ38" s="1483"/>
      <c r="TRA38" s="1484"/>
      <c r="TRB38" s="1485"/>
      <c r="TRC38" s="1445"/>
      <c r="TRD38" s="1483"/>
      <c r="TRE38" s="1483"/>
      <c r="TRF38" s="1483"/>
      <c r="TRG38" s="1483"/>
      <c r="TRH38" s="1483"/>
      <c r="TRI38" s="1484"/>
      <c r="TRJ38" s="1485"/>
      <c r="TRK38" s="1445"/>
      <c r="TRL38" s="1483"/>
      <c r="TRM38" s="1483"/>
      <c r="TRN38" s="1483"/>
      <c r="TRO38" s="1483"/>
      <c r="TRP38" s="1483"/>
      <c r="TRQ38" s="1484"/>
      <c r="TRR38" s="1485"/>
      <c r="TRS38" s="1445"/>
      <c r="TRT38" s="1483"/>
      <c r="TRU38" s="1483"/>
      <c r="TRV38" s="1483"/>
      <c r="TRW38" s="1483"/>
      <c r="TRX38" s="1483"/>
      <c r="TRY38" s="1484"/>
      <c r="TRZ38" s="1485"/>
      <c r="TSA38" s="1445"/>
      <c r="TSB38" s="1483"/>
      <c r="TSC38" s="1483"/>
      <c r="TSD38" s="1483"/>
      <c r="TSE38" s="1483"/>
      <c r="TSF38" s="1483"/>
      <c r="TSG38" s="1484"/>
      <c r="TSH38" s="1485"/>
      <c r="TSI38" s="1445"/>
      <c r="TSJ38" s="1483"/>
      <c r="TSK38" s="1483"/>
      <c r="TSL38" s="1483"/>
      <c r="TSM38" s="1483"/>
      <c r="TSN38" s="1483"/>
      <c r="TSO38" s="1484"/>
      <c r="TSP38" s="1485"/>
      <c r="TSQ38" s="1445"/>
      <c r="TSR38" s="1483"/>
      <c r="TSS38" s="1483"/>
      <c r="TST38" s="1483"/>
      <c r="TSU38" s="1483"/>
      <c r="TSV38" s="1483"/>
      <c r="TSW38" s="1484"/>
      <c r="TSX38" s="1485"/>
      <c r="TSY38" s="1445"/>
      <c r="TSZ38" s="1483"/>
      <c r="TTA38" s="1483"/>
      <c r="TTB38" s="1483"/>
      <c r="TTC38" s="1483"/>
      <c r="TTD38" s="1483"/>
      <c r="TTE38" s="1484"/>
      <c r="TTF38" s="1485"/>
      <c r="TTG38" s="1445"/>
      <c r="TTH38" s="1483"/>
      <c r="TTI38" s="1483"/>
      <c r="TTJ38" s="1483"/>
      <c r="TTK38" s="1483"/>
      <c r="TTL38" s="1483"/>
      <c r="TTM38" s="1484"/>
      <c r="TTN38" s="1485"/>
      <c r="TTO38" s="1445"/>
      <c r="TTP38" s="1483"/>
      <c r="TTQ38" s="1483"/>
      <c r="TTR38" s="1483"/>
      <c r="TTS38" s="1483"/>
      <c r="TTT38" s="1483"/>
      <c r="TTU38" s="1484"/>
      <c r="TTV38" s="1485"/>
      <c r="TTW38" s="1445"/>
      <c r="TTX38" s="1483"/>
      <c r="TTY38" s="1483"/>
      <c r="TTZ38" s="1483"/>
      <c r="TUA38" s="1483"/>
      <c r="TUB38" s="1483"/>
      <c r="TUC38" s="1484"/>
      <c r="TUD38" s="1485"/>
      <c r="TUE38" s="1445"/>
      <c r="TUF38" s="1483"/>
      <c r="TUG38" s="1483"/>
      <c r="TUH38" s="1483"/>
      <c r="TUI38" s="1483"/>
      <c r="TUJ38" s="1483"/>
      <c r="TUK38" s="1484"/>
      <c r="TUL38" s="1485"/>
      <c r="TUM38" s="1445"/>
      <c r="TUN38" s="1483"/>
      <c r="TUO38" s="1483"/>
      <c r="TUP38" s="1483"/>
      <c r="TUQ38" s="1483"/>
      <c r="TUR38" s="1483"/>
      <c r="TUS38" s="1484"/>
      <c r="TUT38" s="1485"/>
      <c r="TUU38" s="1445"/>
      <c r="TUV38" s="1483"/>
      <c r="TUW38" s="1483"/>
      <c r="TUX38" s="1483"/>
      <c r="TUY38" s="1483"/>
      <c r="TUZ38" s="1483"/>
      <c r="TVA38" s="1484"/>
      <c r="TVB38" s="1485"/>
      <c r="TVC38" s="1445"/>
      <c r="TVD38" s="1483"/>
      <c r="TVE38" s="1483"/>
      <c r="TVF38" s="1483"/>
      <c r="TVG38" s="1483"/>
      <c r="TVH38" s="1483"/>
      <c r="TVI38" s="1484"/>
      <c r="TVJ38" s="1485"/>
      <c r="TVK38" s="1445"/>
      <c r="TVL38" s="1483"/>
      <c r="TVM38" s="1483"/>
      <c r="TVN38" s="1483"/>
      <c r="TVO38" s="1483"/>
      <c r="TVP38" s="1483"/>
      <c r="TVQ38" s="1484"/>
      <c r="TVR38" s="1485"/>
      <c r="TVS38" s="1445"/>
      <c r="TVT38" s="1483"/>
      <c r="TVU38" s="1483"/>
      <c r="TVV38" s="1483"/>
      <c r="TVW38" s="1483"/>
      <c r="TVX38" s="1483"/>
      <c r="TVY38" s="1484"/>
      <c r="TVZ38" s="1485"/>
      <c r="TWA38" s="1445"/>
      <c r="TWB38" s="1483"/>
      <c r="TWC38" s="1483"/>
      <c r="TWD38" s="1483"/>
      <c r="TWE38" s="1483"/>
      <c r="TWF38" s="1483"/>
      <c r="TWG38" s="1484"/>
      <c r="TWH38" s="1485"/>
      <c r="TWI38" s="1445"/>
      <c r="TWJ38" s="1483"/>
      <c r="TWK38" s="1483"/>
      <c r="TWL38" s="1483"/>
      <c r="TWM38" s="1483"/>
      <c r="TWN38" s="1483"/>
      <c r="TWO38" s="1484"/>
      <c r="TWP38" s="1485"/>
      <c r="TWQ38" s="1445"/>
      <c r="TWR38" s="1483"/>
      <c r="TWS38" s="1483"/>
      <c r="TWT38" s="1483"/>
      <c r="TWU38" s="1483"/>
      <c r="TWV38" s="1483"/>
      <c r="TWW38" s="1484"/>
      <c r="TWX38" s="1485"/>
      <c r="TWY38" s="1445"/>
      <c r="TWZ38" s="1483"/>
      <c r="TXA38" s="1483"/>
      <c r="TXB38" s="1483"/>
      <c r="TXC38" s="1483"/>
      <c r="TXD38" s="1483"/>
      <c r="TXE38" s="1484"/>
      <c r="TXF38" s="1485"/>
      <c r="TXG38" s="1445"/>
      <c r="TXH38" s="1483"/>
      <c r="TXI38" s="1483"/>
      <c r="TXJ38" s="1483"/>
      <c r="TXK38" s="1483"/>
      <c r="TXL38" s="1483"/>
      <c r="TXM38" s="1484"/>
      <c r="TXN38" s="1485"/>
      <c r="TXO38" s="1445"/>
      <c r="TXP38" s="1483"/>
      <c r="TXQ38" s="1483"/>
      <c r="TXR38" s="1483"/>
      <c r="TXS38" s="1483"/>
      <c r="TXT38" s="1483"/>
      <c r="TXU38" s="1484"/>
      <c r="TXV38" s="1485"/>
      <c r="TXW38" s="1445"/>
      <c r="TXX38" s="1483"/>
      <c r="TXY38" s="1483"/>
      <c r="TXZ38" s="1483"/>
      <c r="TYA38" s="1483"/>
      <c r="TYB38" s="1483"/>
      <c r="TYC38" s="1484"/>
      <c r="TYD38" s="1485"/>
      <c r="TYE38" s="1445"/>
      <c r="TYF38" s="1483"/>
      <c r="TYG38" s="1483"/>
      <c r="TYH38" s="1483"/>
      <c r="TYI38" s="1483"/>
      <c r="TYJ38" s="1483"/>
      <c r="TYK38" s="1484"/>
      <c r="TYL38" s="1485"/>
      <c r="TYM38" s="1445"/>
      <c r="TYN38" s="1483"/>
      <c r="TYO38" s="1483"/>
      <c r="TYP38" s="1483"/>
      <c r="TYQ38" s="1483"/>
      <c r="TYR38" s="1483"/>
      <c r="TYS38" s="1484"/>
      <c r="TYT38" s="1485"/>
      <c r="TYU38" s="1445"/>
      <c r="TYV38" s="1483"/>
      <c r="TYW38" s="1483"/>
      <c r="TYX38" s="1483"/>
      <c r="TYY38" s="1483"/>
      <c r="TYZ38" s="1483"/>
      <c r="TZA38" s="1484"/>
      <c r="TZB38" s="1485"/>
      <c r="TZC38" s="1445"/>
      <c r="TZD38" s="1483"/>
      <c r="TZE38" s="1483"/>
      <c r="TZF38" s="1483"/>
      <c r="TZG38" s="1483"/>
      <c r="TZH38" s="1483"/>
      <c r="TZI38" s="1484"/>
      <c r="TZJ38" s="1485"/>
      <c r="TZK38" s="1445"/>
      <c r="TZL38" s="1483"/>
      <c r="TZM38" s="1483"/>
      <c r="TZN38" s="1483"/>
      <c r="TZO38" s="1483"/>
      <c r="TZP38" s="1483"/>
      <c r="TZQ38" s="1484"/>
      <c r="TZR38" s="1485"/>
      <c r="TZS38" s="1445"/>
      <c r="TZT38" s="1483"/>
      <c r="TZU38" s="1483"/>
      <c r="TZV38" s="1483"/>
      <c r="TZW38" s="1483"/>
      <c r="TZX38" s="1483"/>
      <c r="TZY38" s="1484"/>
      <c r="TZZ38" s="1485"/>
      <c r="UAA38" s="1445"/>
      <c r="UAB38" s="1483"/>
      <c r="UAC38" s="1483"/>
      <c r="UAD38" s="1483"/>
      <c r="UAE38" s="1483"/>
      <c r="UAF38" s="1483"/>
      <c r="UAG38" s="1484"/>
      <c r="UAH38" s="1485"/>
      <c r="UAI38" s="1445"/>
      <c r="UAJ38" s="1483"/>
      <c r="UAK38" s="1483"/>
      <c r="UAL38" s="1483"/>
      <c r="UAM38" s="1483"/>
      <c r="UAN38" s="1483"/>
      <c r="UAO38" s="1484"/>
      <c r="UAP38" s="1485"/>
      <c r="UAQ38" s="1445"/>
      <c r="UAR38" s="1483"/>
      <c r="UAS38" s="1483"/>
      <c r="UAT38" s="1483"/>
      <c r="UAU38" s="1483"/>
      <c r="UAV38" s="1483"/>
      <c r="UAW38" s="1484"/>
      <c r="UAX38" s="1485"/>
      <c r="UAY38" s="1445"/>
      <c r="UAZ38" s="1483"/>
      <c r="UBA38" s="1483"/>
      <c r="UBB38" s="1483"/>
      <c r="UBC38" s="1483"/>
      <c r="UBD38" s="1483"/>
      <c r="UBE38" s="1484"/>
      <c r="UBF38" s="1485"/>
      <c r="UBG38" s="1445"/>
      <c r="UBH38" s="1483"/>
      <c r="UBI38" s="1483"/>
      <c r="UBJ38" s="1483"/>
      <c r="UBK38" s="1483"/>
      <c r="UBL38" s="1483"/>
      <c r="UBM38" s="1484"/>
      <c r="UBN38" s="1485"/>
      <c r="UBO38" s="1445"/>
      <c r="UBP38" s="1483"/>
      <c r="UBQ38" s="1483"/>
      <c r="UBR38" s="1483"/>
      <c r="UBS38" s="1483"/>
      <c r="UBT38" s="1483"/>
      <c r="UBU38" s="1484"/>
      <c r="UBV38" s="1485"/>
      <c r="UBW38" s="1445"/>
      <c r="UBX38" s="1483"/>
      <c r="UBY38" s="1483"/>
      <c r="UBZ38" s="1483"/>
      <c r="UCA38" s="1483"/>
      <c r="UCB38" s="1483"/>
      <c r="UCC38" s="1484"/>
      <c r="UCD38" s="1485"/>
      <c r="UCE38" s="1445"/>
      <c r="UCF38" s="1483"/>
      <c r="UCG38" s="1483"/>
      <c r="UCH38" s="1483"/>
      <c r="UCI38" s="1483"/>
      <c r="UCJ38" s="1483"/>
      <c r="UCK38" s="1484"/>
      <c r="UCL38" s="1485"/>
      <c r="UCM38" s="1445"/>
      <c r="UCN38" s="1483"/>
      <c r="UCO38" s="1483"/>
      <c r="UCP38" s="1483"/>
      <c r="UCQ38" s="1483"/>
      <c r="UCR38" s="1483"/>
      <c r="UCS38" s="1484"/>
      <c r="UCT38" s="1485"/>
      <c r="UCU38" s="1445"/>
      <c r="UCV38" s="1483"/>
      <c r="UCW38" s="1483"/>
      <c r="UCX38" s="1483"/>
      <c r="UCY38" s="1483"/>
      <c r="UCZ38" s="1483"/>
      <c r="UDA38" s="1484"/>
      <c r="UDB38" s="1485"/>
      <c r="UDC38" s="1445"/>
      <c r="UDD38" s="1483"/>
      <c r="UDE38" s="1483"/>
      <c r="UDF38" s="1483"/>
      <c r="UDG38" s="1483"/>
      <c r="UDH38" s="1483"/>
      <c r="UDI38" s="1484"/>
      <c r="UDJ38" s="1485"/>
      <c r="UDK38" s="1445"/>
      <c r="UDL38" s="1483"/>
      <c r="UDM38" s="1483"/>
      <c r="UDN38" s="1483"/>
      <c r="UDO38" s="1483"/>
      <c r="UDP38" s="1483"/>
      <c r="UDQ38" s="1484"/>
      <c r="UDR38" s="1485"/>
      <c r="UDS38" s="1445"/>
      <c r="UDT38" s="1483"/>
      <c r="UDU38" s="1483"/>
      <c r="UDV38" s="1483"/>
      <c r="UDW38" s="1483"/>
      <c r="UDX38" s="1483"/>
      <c r="UDY38" s="1484"/>
      <c r="UDZ38" s="1485"/>
      <c r="UEA38" s="1445"/>
      <c r="UEB38" s="1483"/>
      <c r="UEC38" s="1483"/>
      <c r="UED38" s="1483"/>
      <c r="UEE38" s="1483"/>
      <c r="UEF38" s="1483"/>
      <c r="UEG38" s="1484"/>
      <c r="UEH38" s="1485"/>
      <c r="UEI38" s="1445"/>
      <c r="UEJ38" s="1483"/>
      <c r="UEK38" s="1483"/>
      <c r="UEL38" s="1483"/>
      <c r="UEM38" s="1483"/>
      <c r="UEN38" s="1483"/>
      <c r="UEO38" s="1484"/>
      <c r="UEP38" s="1485"/>
      <c r="UEQ38" s="1445"/>
      <c r="UER38" s="1483"/>
      <c r="UES38" s="1483"/>
      <c r="UET38" s="1483"/>
      <c r="UEU38" s="1483"/>
      <c r="UEV38" s="1483"/>
      <c r="UEW38" s="1484"/>
      <c r="UEX38" s="1485"/>
      <c r="UEY38" s="1445"/>
      <c r="UEZ38" s="1483"/>
      <c r="UFA38" s="1483"/>
      <c r="UFB38" s="1483"/>
      <c r="UFC38" s="1483"/>
      <c r="UFD38" s="1483"/>
      <c r="UFE38" s="1484"/>
      <c r="UFF38" s="1485"/>
      <c r="UFG38" s="1445"/>
      <c r="UFH38" s="1483"/>
      <c r="UFI38" s="1483"/>
      <c r="UFJ38" s="1483"/>
      <c r="UFK38" s="1483"/>
      <c r="UFL38" s="1483"/>
      <c r="UFM38" s="1484"/>
      <c r="UFN38" s="1485"/>
      <c r="UFO38" s="1445"/>
      <c r="UFP38" s="1483"/>
      <c r="UFQ38" s="1483"/>
      <c r="UFR38" s="1483"/>
      <c r="UFS38" s="1483"/>
      <c r="UFT38" s="1483"/>
      <c r="UFU38" s="1484"/>
      <c r="UFV38" s="1485"/>
      <c r="UFW38" s="1445"/>
      <c r="UFX38" s="1483"/>
      <c r="UFY38" s="1483"/>
      <c r="UFZ38" s="1483"/>
      <c r="UGA38" s="1483"/>
      <c r="UGB38" s="1483"/>
      <c r="UGC38" s="1484"/>
      <c r="UGD38" s="1485"/>
      <c r="UGE38" s="1445"/>
      <c r="UGF38" s="1483"/>
      <c r="UGG38" s="1483"/>
      <c r="UGH38" s="1483"/>
      <c r="UGI38" s="1483"/>
      <c r="UGJ38" s="1483"/>
      <c r="UGK38" s="1484"/>
      <c r="UGL38" s="1485"/>
      <c r="UGM38" s="1445"/>
      <c r="UGN38" s="1483"/>
      <c r="UGO38" s="1483"/>
      <c r="UGP38" s="1483"/>
      <c r="UGQ38" s="1483"/>
      <c r="UGR38" s="1483"/>
      <c r="UGS38" s="1484"/>
      <c r="UGT38" s="1485"/>
      <c r="UGU38" s="1445"/>
      <c r="UGV38" s="1483"/>
      <c r="UGW38" s="1483"/>
      <c r="UGX38" s="1483"/>
      <c r="UGY38" s="1483"/>
      <c r="UGZ38" s="1483"/>
      <c r="UHA38" s="1484"/>
      <c r="UHB38" s="1485"/>
      <c r="UHC38" s="1445"/>
      <c r="UHD38" s="1483"/>
      <c r="UHE38" s="1483"/>
      <c r="UHF38" s="1483"/>
      <c r="UHG38" s="1483"/>
      <c r="UHH38" s="1483"/>
      <c r="UHI38" s="1484"/>
      <c r="UHJ38" s="1485"/>
      <c r="UHK38" s="1445"/>
      <c r="UHL38" s="1483"/>
      <c r="UHM38" s="1483"/>
      <c r="UHN38" s="1483"/>
      <c r="UHO38" s="1483"/>
      <c r="UHP38" s="1483"/>
      <c r="UHQ38" s="1484"/>
      <c r="UHR38" s="1485"/>
      <c r="UHS38" s="1445"/>
      <c r="UHT38" s="1483"/>
      <c r="UHU38" s="1483"/>
      <c r="UHV38" s="1483"/>
      <c r="UHW38" s="1483"/>
      <c r="UHX38" s="1483"/>
      <c r="UHY38" s="1484"/>
      <c r="UHZ38" s="1485"/>
      <c r="UIA38" s="1445"/>
      <c r="UIB38" s="1483"/>
      <c r="UIC38" s="1483"/>
      <c r="UID38" s="1483"/>
      <c r="UIE38" s="1483"/>
      <c r="UIF38" s="1483"/>
      <c r="UIG38" s="1484"/>
      <c r="UIH38" s="1485"/>
      <c r="UII38" s="1445"/>
      <c r="UIJ38" s="1483"/>
      <c r="UIK38" s="1483"/>
      <c r="UIL38" s="1483"/>
      <c r="UIM38" s="1483"/>
      <c r="UIN38" s="1483"/>
      <c r="UIO38" s="1484"/>
      <c r="UIP38" s="1485"/>
      <c r="UIQ38" s="1445"/>
      <c r="UIR38" s="1483"/>
      <c r="UIS38" s="1483"/>
      <c r="UIT38" s="1483"/>
      <c r="UIU38" s="1483"/>
      <c r="UIV38" s="1483"/>
      <c r="UIW38" s="1484"/>
      <c r="UIX38" s="1485"/>
      <c r="UIY38" s="1445"/>
      <c r="UIZ38" s="1483"/>
      <c r="UJA38" s="1483"/>
      <c r="UJB38" s="1483"/>
      <c r="UJC38" s="1483"/>
      <c r="UJD38" s="1483"/>
      <c r="UJE38" s="1484"/>
      <c r="UJF38" s="1485"/>
      <c r="UJG38" s="1445"/>
      <c r="UJH38" s="1483"/>
      <c r="UJI38" s="1483"/>
      <c r="UJJ38" s="1483"/>
      <c r="UJK38" s="1483"/>
      <c r="UJL38" s="1483"/>
      <c r="UJM38" s="1484"/>
      <c r="UJN38" s="1485"/>
      <c r="UJO38" s="1445"/>
      <c r="UJP38" s="1483"/>
      <c r="UJQ38" s="1483"/>
      <c r="UJR38" s="1483"/>
      <c r="UJS38" s="1483"/>
      <c r="UJT38" s="1483"/>
      <c r="UJU38" s="1484"/>
      <c r="UJV38" s="1485"/>
      <c r="UJW38" s="1445"/>
      <c r="UJX38" s="1483"/>
      <c r="UJY38" s="1483"/>
      <c r="UJZ38" s="1483"/>
      <c r="UKA38" s="1483"/>
      <c r="UKB38" s="1483"/>
      <c r="UKC38" s="1484"/>
      <c r="UKD38" s="1485"/>
      <c r="UKE38" s="1445"/>
      <c r="UKF38" s="1483"/>
      <c r="UKG38" s="1483"/>
      <c r="UKH38" s="1483"/>
      <c r="UKI38" s="1483"/>
      <c r="UKJ38" s="1483"/>
      <c r="UKK38" s="1484"/>
      <c r="UKL38" s="1485"/>
      <c r="UKM38" s="1445"/>
      <c r="UKN38" s="1483"/>
      <c r="UKO38" s="1483"/>
      <c r="UKP38" s="1483"/>
      <c r="UKQ38" s="1483"/>
      <c r="UKR38" s="1483"/>
      <c r="UKS38" s="1484"/>
      <c r="UKT38" s="1485"/>
      <c r="UKU38" s="1445"/>
      <c r="UKV38" s="1483"/>
      <c r="UKW38" s="1483"/>
      <c r="UKX38" s="1483"/>
      <c r="UKY38" s="1483"/>
      <c r="UKZ38" s="1483"/>
      <c r="ULA38" s="1484"/>
      <c r="ULB38" s="1485"/>
      <c r="ULC38" s="1445"/>
      <c r="ULD38" s="1483"/>
      <c r="ULE38" s="1483"/>
      <c r="ULF38" s="1483"/>
      <c r="ULG38" s="1483"/>
      <c r="ULH38" s="1483"/>
      <c r="ULI38" s="1484"/>
      <c r="ULJ38" s="1485"/>
      <c r="ULK38" s="1445"/>
      <c r="ULL38" s="1483"/>
      <c r="ULM38" s="1483"/>
      <c r="ULN38" s="1483"/>
      <c r="ULO38" s="1483"/>
      <c r="ULP38" s="1483"/>
      <c r="ULQ38" s="1484"/>
      <c r="ULR38" s="1485"/>
      <c r="ULS38" s="1445"/>
      <c r="ULT38" s="1483"/>
      <c r="ULU38" s="1483"/>
      <c r="ULV38" s="1483"/>
      <c r="ULW38" s="1483"/>
      <c r="ULX38" s="1483"/>
      <c r="ULY38" s="1484"/>
      <c r="ULZ38" s="1485"/>
      <c r="UMA38" s="1445"/>
      <c r="UMB38" s="1483"/>
      <c r="UMC38" s="1483"/>
      <c r="UMD38" s="1483"/>
      <c r="UME38" s="1483"/>
      <c r="UMF38" s="1483"/>
      <c r="UMG38" s="1484"/>
      <c r="UMH38" s="1485"/>
      <c r="UMI38" s="1445"/>
      <c r="UMJ38" s="1483"/>
      <c r="UMK38" s="1483"/>
      <c r="UML38" s="1483"/>
      <c r="UMM38" s="1483"/>
      <c r="UMN38" s="1483"/>
      <c r="UMO38" s="1484"/>
      <c r="UMP38" s="1485"/>
      <c r="UMQ38" s="1445"/>
      <c r="UMR38" s="1483"/>
      <c r="UMS38" s="1483"/>
      <c r="UMT38" s="1483"/>
      <c r="UMU38" s="1483"/>
      <c r="UMV38" s="1483"/>
      <c r="UMW38" s="1484"/>
      <c r="UMX38" s="1485"/>
      <c r="UMY38" s="1445"/>
      <c r="UMZ38" s="1483"/>
      <c r="UNA38" s="1483"/>
      <c r="UNB38" s="1483"/>
      <c r="UNC38" s="1483"/>
      <c r="UND38" s="1483"/>
      <c r="UNE38" s="1484"/>
      <c r="UNF38" s="1485"/>
      <c r="UNG38" s="1445"/>
      <c r="UNH38" s="1483"/>
      <c r="UNI38" s="1483"/>
      <c r="UNJ38" s="1483"/>
      <c r="UNK38" s="1483"/>
      <c r="UNL38" s="1483"/>
      <c r="UNM38" s="1484"/>
      <c r="UNN38" s="1485"/>
      <c r="UNO38" s="1445"/>
      <c r="UNP38" s="1483"/>
      <c r="UNQ38" s="1483"/>
      <c r="UNR38" s="1483"/>
      <c r="UNS38" s="1483"/>
      <c r="UNT38" s="1483"/>
      <c r="UNU38" s="1484"/>
      <c r="UNV38" s="1485"/>
      <c r="UNW38" s="1445"/>
      <c r="UNX38" s="1483"/>
      <c r="UNY38" s="1483"/>
      <c r="UNZ38" s="1483"/>
      <c r="UOA38" s="1483"/>
      <c r="UOB38" s="1483"/>
      <c r="UOC38" s="1484"/>
      <c r="UOD38" s="1485"/>
      <c r="UOE38" s="1445"/>
      <c r="UOF38" s="1483"/>
      <c r="UOG38" s="1483"/>
      <c r="UOH38" s="1483"/>
      <c r="UOI38" s="1483"/>
      <c r="UOJ38" s="1483"/>
      <c r="UOK38" s="1484"/>
      <c r="UOL38" s="1485"/>
      <c r="UOM38" s="1445"/>
      <c r="UON38" s="1483"/>
      <c r="UOO38" s="1483"/>
      <c r="UOP38" s="1483"/>
      <c r="UOQ38" s="1483"/>
      <c r="UOR38" s="1483"/>
      <c r="UOS38" s="1484"/>
      <c r="UOT38" s="1485"/>
      <c r="UOU38" s="1445"/>
      <c r="UOV38" s="1483"/>
      <c r="UOW38" s="1483"/>
      <c r="UOX38" s="1483"/>
      <c r="UOY38" s="1483"/>
      <c r="UOZ38" s="1483"/>
      <c r="UPA38" s="1484"/>
      <c r="UPB38" s="1485"/>
      <c r="UPC38" s="1445"/>
      <c r="UPD38" s="1483"/>
      <c r="UPE38" s="1483"/>
      <c r="UPF38" s="1483"/>
      <c r="UPG38" s="1483"/>
      <c r="UPH38" s="1483"/>
      <c r="UPI38" s="1484"/>
      <c r="UPJ38" s="1485"/>
      <c r="UPK38" s="1445"/>
      <c r="UPL38" s="1483"/>
      <c r="UPM38" s="1483"/>
      <c r="UPN38" s="1483"/>
      <c r="UPO38" s="1483"/>
      <c r="UPP38" s="1483"/>
      <c r="UPQ38" s="1484"/>
      <c r="UPR38" s="1485"/>
      <c r="UPS38" s="1445"/>
      <c r="UPT38" s="1483"/>
      <c r="UPU38" s="1483"/>
      <c r="UPV38" s="1483"/>
      <c r="UPW38" s="1483"/>
      <c r="UPX38" s="1483"/>
      <c r="UPY38" s="1484"/>
      <c r="UPZ38" s="1485"/>
      <c r="UQA38" s="1445"/>
      <c r="UQB38" s="1483"/>
      <c r="UQC38" s="1483"/>
      <c r="UQD38" s="1483"/>
      <c r="UQE38" s="1483"/>
      <c r="UQF38" s="1483"/>
      <c r="UQG38" s="1484"/>
      <c r="UQH38" s="1485"/>
      <c r="UQI38" s="1445"/>
      <c r="UQJ38" s="1483"/>
      <c r="UQK38" s="1483"/>
      <c r="UQL38" s="1483"/>
      <c r="UQM38" s="1483"/>
      <c r="UQN38" s="1483"/>
      <c r="UQO38" s="1484"/>
      <c r="UQP38" s="1485"/>
      <c r="UQQ38" s="1445"/>
      <c r="UQR38" s="1483"/>
      <c r="UQS38" s="1483"/>
      <c r="UQT38" s="1483"/>
      <c r="UQU38" s="1483"/>
      <c r="UQV38" s="1483"/>
      <c r="UQW38" s="1484"/>
      <c r="UQX38" s="1485"/>
      <c r="UQY38" s="1445"/>
      <c r="UQZ38" s="1483"/>
      <c r="URA38" s="1483"/>
      <c r="URB38" s="1483"/>
      <c r="URC38" s="1483"/>
      <c r="URD38" s="1483"/>
      <c r="URE38" s="1484"/>
      <c r="URF38" s="1485"/>
      <c r="URG38" s="1445"/>
      <c r="URH38" s="1483"/>
      <c r="URI38" s="1483"/>
      <c r="URJ38" s="1483"/>
      <c r="URK38" s="1483"/>
      <c r="URL38" s="1483"/>
      <c r="URM38" s="1484"/>
      <c r="URN38" s="1485"/>
      <c r="URO38" s="1445"/>
      <c r="URP38" s="1483"/>
      <c r="URQ38" s="1483"/>
      <c r="URR38" s="1483"/>
      <c r="URS38" s="1483"/>
      <c r="URT38" s="1483"/>
      <c r="URU38" s="1484"/>
      <c r="URV38" s="1485"/>
      <c r="URW38" s="1445"/>
      <c r="URX38" s="1483"/>
      <c r="URY38" s="1483"/>
      <c r="URZ38" s="1483"/>
      <c r="USA38" s="1483"/>
      <c r="USB38" s="1483"/>
      <c r="USC38" s="1484"/>
      <c r="USD38" s="1485"/>
      <c r="USE38" s="1445"/>
      <c r="USF38" s="1483"/>
      <c r="USG38" s="1483"/>
      <c r="USH38" s="1483"/>
      <c r="USI38" s="1483"/>
      <c r="USJ38" s="1483"/>
      <c r="USK38" s="1484"/>
      <c r="USL38" s="1485"/>
      <c r="USM38" s="1445"/>
      <c r="USN38" s="1483"/>
      <c r="USO38" s="1483"/>
      <c r="USP38" s="1483"/>
      <c r="USQ38" s="1483"/>
      <c r="USR38" s="1483"/>
      <c r="USS38" s="1484"/>
      <c r="UST38" s="1485"/>
      <c r="USU38" s="1445"/>
      <c r="USV38" s="1483"/>
      <c r="USW38" s="1483"/>
      <c r="USX38" s="1483"/>
      <c r="USY38" s="1483"/>
      <c r="USZ38" s="1483"/>
      <c r="UTA38" s="1484"/>
      <c r="UTB38" s="1485"/>
      <c r="UTC38" s="1445"/>
      <c r="UTD38" s="1483"/>
      <c r="UTE38" s="1483"/>
      <c r="UTF38" s="1483"/>
      <c r="UTG38" s="1483"/>
      <c r="UTH38" s="1483"/>
      <c r="UTI38" s="1484"/>
      <c r="UTJ38" s="1485"/>
      <c r="UTK38" s="1445"/>
      <c r="UTL38" s="1483"/>
      <c r="UTM38" s="1483"/>
      <c r="UTN38" s="1483"/>
      <c r="UTO38" s="1483"/>
      <c r="UTP38" s="1483"/>
      <c r="UTQ38" s="1484"/>
      <c r="UTR38" s="1485"/>
      <c r="UTS38" s="1445"/>
      <c r="UTT38" s="1483"/>
      <c r="UTU38" s="1483"/>
      <c r="UTV38" s="1483"/>
      <c r="UTW38" s="1483"/>
      <c r="UTX38" s="1483"/>
      <c r="UTY38" s="1484"/>
      <c r="UTZ38" s="1485"/>
      <c r="UUA38" s="1445"/>
      <c r="UUB38" s="1483"/>
      <c r="UUC38" s="1483"/>
      <c r="UUD38" s="1483"/>
      <c r="UUE38" s="1483"/>
      <c r="UUF38" s="1483"/>
      <c r="UUG38" s="1484"/>
      <c r="UUH38" s="1485"/>
      <c r="UUI38" s="1445"/>
      <c r="UUJ38" s="1483"/>
      <c r="UUK38" s="1483"/>
      <c r="UUL38" s="1483"/>
      <c r="UUM38" s="1483"/>
      <c r="UUN38" s="1483"/>
      <c r="UUO38" s="1484"/>
      <c r="UUP38" s="1485"/>
      <c r="UUQ38" s="1445"/>
      <c r="UUR38" s="1483"/>
      <c r="UUS38" s="1483"/>
      <c r="UUT38" s="1483"/>
      <c r="UUU38" s="1483"/>
      <c r="UUV38" s="1483"/>
      <c r="UUW38" s="1484"/>
      <c r="UUX38" s="1485"/>
      <c r="UUY38" s="1445"/>
      <c r="UUZ38" s="1483"/>
      <c r="UVA38" s="1483"/>
      <c r="UVB38" s="1483"/>
      <c r="UVC38" s="1483"/>
      <c r="UVD38" s="1483"/>
      <c r="UVE38" s="1484"/>
      <c r="UVF38" s="1485"/>
      <c r="UVG38" s="1445"/>
      <c r="UVH38" s="1483"/>
      <c r="UVI38" s="1483"/>
      <c r="UVJ38" s="1483"/>
      <c r="UVK38" s="1483"/>
      <c r="UVL38" s="1483"/>
      <c r="UVM38" s="1484"/>
      <c r="UVN38" s="1485"/>
      <c r="UVO38" s="1445"/>
      <c r="UVP38" s="1483"/>
      <c r="UVQ38" s="1483"/>
      <c r="UVR38" s="1483"/>
      <c r="UVS38" s="1483"/>
      <c r="UVT38" s="1483"/>
      <c r="UVU38" s="1484"/>
      <c r="UVV38" s="1485"/>
      <c r="UVW38" s="1445"/>
      <c r="UVX38" s="1483"/>
      <c r="UVY38" s="1483"/>
      <c r="UVZ38" s="1483"/>
      <c r="UWA38" s="1483"/>
      <c r="UWB38" s="1483"/>
      <c r="UWC38" s="1484"/>
      <c r="UWD38" s="1485"/>
      <c r="UWE38" s="1445"/>
      <c r="UWF38" s="1483"/>
      <c r="UWG38" s="1483"/>
      <c r="UWH38" s="1483"/>
      <c r="UWI38" s="1483"/>
      <c r="UWJ38" s="1483"/>
      <c r="UWK38" s="1484"/>
      <c r="UWL38" s="1485"/>
      <c r="UWM38" s="1445"/>
      <c r="UWN38" s="1483"/>
      <c r="UWO38" s="1483"/>
      <c r="UWP38" s="1483"/>
      <c r="UWQ38" s="1483"/>
      <c r="UWR38" s="1483"/>
      <c r="UWS38" s="1484"/>
      <c r="UWT38" s="1485"/>
      <c r="UWU38" s="1445"/>
      <c r="UWV38" s="1483"/>
      <c r="UWW38" s="1483"/>
      <c r="UWX38" s="1483"/>
      <c r="UWY38" s="1483"/>
      <c r="UWZ38" s="1483"/>
      <c r="UXA38" s="1484"/>
      <c r="UXB38" s="1485"/>
      <c r="UXC38" s="1445"/>
      <c r="UXD38" s="1483"/>
      <c r="UXE38" s="1483"/>
      <c r="UXF38" s="1483"/>
      <c r="UXG38" s="1483"/>
      <c r="UXH38" s="1483"/>
      <c r="UXI38" s="1484"/>
      <c r="UXJ38" s="1485"/>
      <c r="UXK38" s="1445"/>
      <c r="UXL38" s="1483"/>
      <c r="UXM38" s="1483"/>
      <c r="UXN38" s="1483"/>
      <c r="UXO38" s="1483"/>
      <c r="UXP38" s="1483"/>
      <c r="UXQ38" s="1484"/>
      <c r="UXR38" s="1485"/>
      <c r="UXS38" s="1445"/>
      <c r="UXT38" s="1483"/>
      <c r="UXU38" s="1483"/>
      <c r="UXV38" s="1483"/>
      <c r="UXW38" s="1483"/>
      <c r="UXX38" s="1483"/>
      <c r="UXY38" s="1484"/>
      <c r="UXZ38" s="1485"/>
      <c r="UYA38" s="1445"/>
      <c r="UYB38" s="1483"/>
      <c r="UYC38" s="1483"/>
      <c r="UYD38" s="1483"/>
      <c r="UYE38" s="1483"/>
      <c r="UYF38" s="1483"/>
      <c r="UYG38" s="1484"/>
      <c r="UYH38" s="1485"/>
      <c r="UYI38" s="1445"/>
      <c r="UYJ38" s="1483"/>
      <c r="UYK38" s="1483"/>
      <c r="UYL38" s="1483"/>
      <c r="UYM38" s="1483"/>
      <c r="UYN38" s="1483"/>
      <c r="UYO38" s="1484"/>
      <c r="UYP38" s="1485"/>
      <c r="UYQ38" s="1445"/>
      <c r="UYR38" s="1483"/>
      <c r="UYS38" s="1483"/>
      <c r="UYT38" s="1483"/>
      <c r="UYU38" s="1483"/>
      <c r="UYV38" s="1483"/>
      <c r="UYW38" s="1484"/>
      <c r="UYX38" s="1485"/>
      <c r="UYY38" s="1445"/>
      <c r="UYZ38" s="1483"/>
      <c r="UZA38" s="1483"/>
      <c r="UZB38" s="1483"/>
      <c r="UZC38" s="1483"/>
      <c r="UZD38" s="1483"/>
      <c r="UZE38" s="1484"/>
      <c r="UZF38" s="1485"/>
      <c r="UZG38" s="1445"/>
      <c r="UZH38" s="1483"/>
      <c r="UZI38" s="1483"/>
      <c r="UZJ38" s="1483"/>
      <c r="UZK38" s="1483"/>
      <c r="UZL38" s="1483"/>
      <c r="UZM38" s="1484"/>
      <c r="UZN38" s="1485"/>
      <c r="UZO38" s="1445"/>
      <c r="UZP38" s="1483"/>
      <c r="UZQ38" s="1483"/>
      <c r="UZR38" s="1483"/>
      <c r="UZS38" s="1483"/>
      <c r="UZT38" s="1483"/>
      <c r="UZU38" s="1484"/>
      <c r="UZV38" s="1485"/>
      <c r="UZW38" s="1445"/>
      <c r="UZX38" s="1483"/>
      <c r="UZY38" s="1483"/>
      <c r="UZZ38" s="1483"/>
      <c r="VAA38" s="1483"/>
      <c r="VAB38" s="1483"/>
      <c r="VAC38" s="1484"/>
      <c r="VAD38" s="1485"/>
      <c r="VAE38" s="1445"/>
      <c r="VAF38" s="1483"/>
      <c r="VAG38" s="1483"/>
      <c r="VAH38" s="1483"/>
      <c r="VAI38" s="1483"/>
      <c r="VAJ38" s="1483"/>
      <c r="VAK38" s="1484"/>
      <c r="VAL38" s="1485"/>
      <c r="VAM38" s="1445"/>
      <c r="VAN38" s="1483"/>
      <c r="VAO38" s="1483"/>
      <c r="VAP38" s="1483"/>
      <c r="VAQ38" s="1483"/>
      <c r="VAR38" s="1483"/>
      <c r="VAS38" s="1484"/>
      <c r="VAT38" s="1485"/>
      <c r="VAU38" s="1445"/>
      <c r="VAV38" s="1483"/>
      <c r="VAW38" s="1483"/>
      <c r="VAX38" s="1483"/>
      <c r="VAY38" s="1483"/>
      <c r="VAZ38" s="1483"/>
      <c r="VBA38" s="1484"/>
      <c r="VBB38" s="1485"/>
      <c r="VBC38" s="1445"/>
      <c r="VBD38" s="1483"/>
      <c r="VBE38" s="1483"/>
      <c r="VBF38" s="1483"/>
      <c r="VBG38" s="1483"/>
      <c r="VBH38" s="1483"/>
      <c r="VBI38" s="1484"/>
      <c r="VBJ38" s="1485"/>
      <c r="VBK38" s="1445"/>
      <c r="VBL38" s="1483"/>
      <c r="VBM38" s="1483"/>
      <c r="VBN38" s="1483"/>
      <c r="VBO38" s="1483"/>
      <c r="VBP38" s="1483"/>
      <c r="VBQ38" s="1484"/>
      <c r="VBR38" s="1485"/>
      <c r="VBS38" s="1445"/>
      <c r="VBT38" s="1483"/>
      <c r="VBU38" s="1483"/>
      <c r="VBV38" s="1483"/>
      <c r="VBW38" s="1483"/>
      <c r="VBX38" s="1483"/>
      <c r="VBY38" s="1484"/>
      <c r="VBZ38" s="1485"/>
      <c r="VCA38" s="1445"/>
      <c r="VCB38" s="1483"/>
      <c r="VCC38" s="1483"/>
      <c r="VCD38" s="1483"/>
      <c r="VCE38" s="1483"/>
      <c r="VCF38" s="1483"/>
      <c r="VCG38" s="1484"/>
      <c r="VCH38" s="1485"/>
      <c r="VCI38" s="1445"/>
      <c r="VCJ38" s="1483"/>
      <c r="VCK38" s="1483"/>
      <c r="VCL38" s="1483"/>
      <c r="VCM38" s="1483"/>
      <c r="VCN38" s="1483"/>
      <c r="VCO38" s="1484"/>
      <c r="VCP38" s="1485"/>
      <c r="VCQ38" s="1445"/>
      <c r="VCR38" s="1483"/>
      <c r="VCS38" s="1483"/>
      <c r="VCT38" s="1483"/>
      <c r="VCU38" s="1483"/>
      <c r="VCV38" s="1483"/>
      <c r="VCW38" s="1484"/>
      <c r="VCX38" s="1485"/>
      <c r="VCY38" s="1445"/>
      <c r="VCZ38" s="1483"/>
      <c r="VDA38" s="1483"/>
      <c r="VDB38" s="1483"/>
      <c r="VDC38" s="1483"/>
      <c r="VDD38" s="1483"/>
      <c r="VDE38" s="1484"/>
      <c r="VDF38" s="1485"/>
      <c r="VDG38" s="1445"/>
      <c r="VDH38" s="1483"/>
      <c r="VDI38" s="1483"/>
      <c r="VDJ38" s="1483"/>
      <c r="VDK38" s="1483"/>
      <c r="VDL38" s="1483"/>
      <c r="VDM38" s="1484"/>
      <c r="VDN38" s="1485"/>
      <c r="VDO38" s="1445"/>
      <c r="VDP38" s="1483"/>
      <c r="VDQ38" s="1483"/>
      <c r="VDR38" s="1483"/>
      <c r="VDS38" s="1483"/>
      <c r="VDT38" s="1483"/>
      <c r="VDU38" s="1484"/>
      <c r="VDV38" s="1485"/>
      <c r="VDW38" s="1445"/>
      <c r="VDX38" s="1483"/>
      <c r="VDY38" s="1483"/>
      <c r="VDZ38" s="1483"/>
      <c r="VEA38" s="1483"/>
      <c r="VEB38" s="1483"/>
      <c r="VEC38" s="1484"/>
      <c r="VED38" s="1485"/>
      <c r="VEE38" s="1445"/>
      <c r="VEF38" s="1483"/>
      <c r="VEG38" s="1483"/>
      <c r="VEH38" s="1483"/>
      <c r="VEI38" s="1483"/>
      <c r="VEJ38" s="1483"/>
      <c r="VEK38" s="1484"/>
      <c r="VEL38" s="1485"/>
      <c r="VEM38" s="1445"/>
      <c r="VEN38" s="1483"/>
      <c r="VEO38" s="1483"/>
      <c r="VEP38" s="1483"/>
      <c r="VEQ38" s="1483"/>
      <c r="VER38" s="1483"/>
      <c r="VES38" s="1484"/>
      <c r="VET38" s="1485"/>
      <c r="VEU38" s="1445"/>
      <c r="VEV38" s="1483"/>
      <c r="VEW38" s="1483"/>
      <c r="VEX38" s="1483"/>
      <c r="VEY38" s="1483"/>
      <c r="VEZ38" s="1483"/>
      <c r="VFA38" s="1484"/>
      <c r="VFB38" s="1485"/>
      <c r="VFC38" s="1445"/>
      <c r="VFD38" s="1483"/>
      <c r="VFE38" s="1483"/>
      <c r="VFF38" s="1483"/>
      <c r="VFG38" s="1483"/>
      <c r="VFH38" s="1483"/>
      <c r="VFI38" s="1484"/>
      <c r="VFJ38" s="1485"/>
      <c r="VFK38" s="1445"/>
      <c r="VFL38" s="1483"/>
      <c r="VFM38" s="1483"/>
      <c r="VFN38" s="1483"/>
      <c r="VFO38" s="1483"/>
      <c r="VFP38" s="1483"/>
      <c r="VFQ38" s="1484"/>
      <c r="VFR38" s="1485"/>
      <c r="VFS38" s="1445"/>
      <c r="VFT38" s="1483"/>
      <c r="VFU38" s="1483"/>
      <c r="VFV38" s="1483"/>
      <c r="VFW38" s="1483"/>
      <c r="VFX38" s="1483"/>
      <c r="VFY38" s="1484"/>
      <c r="VFZ38" s="1485"/>
      <c r="VGA38" s="1445"/>
      <c r="VGB38" s="1483"/>
      <c r="VGC38" s="1483"/>
      <c r="VGD38" s="1483"/>
      <c r="VGE38" s="1483"/>
      <c r="VGF38" s="1483"/>
      <c r="VGG38" s="1484"/>
      <c r="VGH38" s="1485"/>
      <c r="VGI38" s="1445"/>
      <c r="VGJ38" s="1483"/>
      <c r="VGK38" s="1483"/>
      <c r="VGL38" s="1483"/>
      <c r="VGM38" s="1483"/>
      <c r="VGN38" s="1483"/>
      <c r="VGO38" s="1484"/>
      <c r="VGP38" s="1485"/>
      <c r="VGQ38" s="1445"/>
      <c r="VGR38" s="1483"/>
      <c r="VGS38" s="1483"/>
      <c r="VGT38" s="1483"/>
      <c r="VGU38" s="1483"/>
      <c r="VGV38" s="1483"/>
      <c r="VGW38" s="1484"/>
      <c r="VGX38" s="1485"/>
      <c r="VGY38" s="1445"/>
      <c r="VGZ38" s="1483"/>
      <c r="VHA38" s="1483"/>
      <c r="VHB38" s="1483"/>
      <c r="VHC38" s="1483"/>
      <c r="VHD38" s="1483"/>
      <c r="VHE38" s="1484"/>
      <c r="VHF38" s="1485"/>
      <c r="VHG38" s="1445"/>
      <c r="VHH38" s="1483"/>
      <c r="VHI38" s="1483"/>
      <c r="VHJ38" s="1483"/>
      <c r="VHK38" s="1483"/>
      <c r="VHL38" s="1483"/>
      <c r="VHM38" s="1484"/>
      <c r="VHN38" s="1485"/>
      <c r="VHO38" s="1445"/>
      <c r="VHP38" s="1483"/>
      <c r="VHQ38" s="1483"/>
      <c r="VHR38" s="1483"/>
      <c r="VHS38" s="1483"/>
      <c r="VHT38" s="1483"/>
      <c r="VHU38" s="1484"/>
      <c r="VHV38" s="1485"/>
      <c r="VHW38" s="1445"/>
      <c r="VHX38" s="1483"/>
      <c r="VHY38" s="1483"/>
      <c r="VHZ38" s="1483"/>
      <c r="VIA38" s="1483"/>
      <c r="VIB38" s="1483"/>
      <c r="VIC38" s="1484"/>
      <c r="VID38" s="1485"/>
      <c r="VIE38" s="1445"/>
      <c r="VIF38" s="1483"/>
      <c r="VIG38" s="1483"/>
      <c r="VIH38" s="1483"/>
      <c r="VII38" s="1483"/>
      <c r="VIJ38" s="1483"/>
      <c r="VIK38" s="1484"/>
      <c r="VIL38" s="1485"/>
      <c r="VIM38" s="1445"/>
      <c r="VIN38" s="1483"/>
      <c r="VIO38" s="1483"/>
      <c r="VIP38" s="1483"/>
      <c r="VIQ38" s="1483"/>
      <c r="VIR38" s="1483"/>
      <c r="VIS38" s="1484"/>
      <c r="VIT38" s="1485"/>
      <c r="VIU38" s="1445"/>
      <c r="VIV38" s="1483"/>
      <c r="VIW38" s="1483"/>
      <c r="VIX38" s="1483"/>
      <c r="VIY38" s="1483"/>
      <c r="VIZ38" s="1483"/>
      <c r="VJA38" s="1484"/>
      <c r="VJB38" s="1485"/>
      <c r="VJC38" s="1445"/>
      <c r="VJD38" s="1483"/>
      <c r="VJE38" s="1483"/>
      <c r="VJF38" s="1483"/>
      <c r="VJG38" s="1483"/>
      <c r="VJH38" s="1483"/>
      <c r="VJI38" s="1484"/>
      <c r="VJJ38" s="1485"/>
      <c r="VJK38" s="1445"/>
      <c r="VJL38" s="1483"/>
      <c r="VJM38" s="1483"/>
      <c r="VJN38" s="1483"/>
      <c r="VJO38" s="1483"/>
      <c r="VJP38" s="1483"/>
      <c r="VJQ38" s="1484"/>
      <c r="VJR38" s="1485"/>
      <c r="VJS38" s="1445"/>
      <c r="VJT38" s="1483"/>
      <c r="VJU38" s="1483"/>
      <c r="VJV38" s="1483"/>
      <c r="VJW38" s="1483"/>
      <c r="VJX38" s="1483"/>
      <c r="VJY38" s="1484"/>
      <c r="VJZ38" s="1485"/>
      <c r="VKA38" s="1445"/>
      <c r="VKB38" s="1483"/>
      <c r="VKC38" s="1483"/>
      <c r="VKD38" s="1483"/>
      <c r="VKE38" s="1483"/>
      <c r="VKF38" s="1483"/>
      <c r="VKG38" s="1484"/>
      <c r="VKH38" s="1485"/>
      <c r="VKI38" s="1445"/>
      <c r="VKJ38" s="1483"/>
      <c r="VKK38" s="1483"/>
      <c r="VKL38" s="1483"/>
      <c r="VKM38" s="1483"/>
      <c r="VKN38" s="1483"/>
      <c r="VKO38" s="1484"/>
      <c r="VKP38" s="1485"/>
      <c r="VKQ38" s="1445"/>
      <c r="VKR38" s="1483"/>
      <c r="VKS38" s="1483"/>
      <c r="VKT38" s="1483"/>
      <c r="VKU38" s="1483"/>
      <c r="VKV38" s="1483"/>
      <c r="VKW38" s="1484"/>
      <c r="VKX38" s="1485"/>
      <c r="VKY38" s="1445"/>
      <c r="VKZ38" s="1483"/>
      <c r="VLA38" s="1483"/>
      <c r="VLB38" s="1483"/>
      <c r="VLC38" s="1483"/>
      <c r="VLD38" s="1483"/>
      <c r="VLE38" s="1484"/>
      <c r="VLF38" s="1485"/>
      <c r="VLG38" s="1445"/>
      <c r="VLH38" s="1483"/>
      <c r="VLI38" s="1483"/>
      <c r="VLJ38" s="1483"/>
      <c r="VLK38" s="1483"/>
      <c r="VLL38" s="1483"/>
      <c r="VLM38" s="1484"/>
      <c r="VLN38" s="1485"/>
      <c r="VLO38" s="1445"/>
      <c r="VLP38" s="1483"/>
      <c r="VLQ38" s="1483"/>
      <c r="VLR38" s="1483"/>
      <c r="VLS38" s="1483"/>
      <c r="VLT38" s="1483"/>
      <c r="VLU38" s="1484"/>
      <c r="VLV38" s="1485"/>
      <c r="VLW38" s="1445"/>
      <c r="VLX38" s="1483"/>
      <c r="VLY38" s="1483"/>
      <c r="VLZ38" s="1483"/>
      <c r="VMA38" s="1483"/>
      <c r="VMB38" s="1483"/>
      <c r="VMC38" s="1484"/>
      <c r="VMD38" s="1485"/>
      <c r="VME38" s="1445"/>
      <c r="VMF38" s="1483"/>
      <c r="VMG38" s="1483"/>
      <c r="VMH38" s="1483"/>
      <c r="VMI38" s="1483"/>
      <c r="VMJ38" s="1483"/>
      <c r="VMK38" s="1484"/>
      <c r="VML38" s="1485"/>
      <c r="VMM38" s="1445"/>
      <c r="VMN38" s="1483"/>
      <c r="VMO38" s="1483"/>
      <c r="VMP38" s="1483"/>
      <c r="VMQ38" s="1483"/>
      <c r="VMR38" s="1483"/>
      <c r="VMS38" s="1484"/>
      <c r="VMT38" s="1485"/>
      <c r="VMU38" s="1445"/>
      <c r="VMV38" s="1483"/>
      <c r="VMW38" s="1483"/>
      <c r="VMX38" s="1483"/>
      <c r="VMY38" s="1483"/>
      <c r="VMZ38" s="1483"/>
      <c r="VNA38" s="1484"/>
      <c r="VNB38" s="1485"/>
      <c r="VNC38" s="1445"/>
      <c r="VND38" s="1483"/>
      <c r="VNE38" s="1483"/>
      <c r="VNF38" s="1483"/>
      <c r="VNG38" s="1483"/>
      <c r="VNH38" s="1483"/>
      <c r="VNI38" s="1484"/>
      <c r="VNJ38" s="1485"/>
      <c r="VNK38" s="1445"/>
      <c r="VNL38" s="1483"/>
      <c r="VNM38" s="1483"/>
      <c r="VNN38" s="1483"/>
      <c r="VNO38" s="1483"/>
      <c r="VNP38" s="1483"/>
      <c r="VNQ38" s="1484"/>
      <c r="VNR38" s="1485"/>
      <c r="VNS38" s="1445"/>
      <c r="VNT38" s="1483"/>
      <c r="VNU38" s="1483"/>
      <c r="VNV38" s="1483"/>
      <c r="VNW38" s="1483"/>
      <c r="VNX38" s="1483"/>
      <c r="VNY38" s="1484"/>
      <c r="VNZ38" s="1485"/>
      <c r="VOA38" s="1445"/>
      <c r="VOB38" s="1483"/>
      <c r="VOC38" s="1483"/>
      <c r="VOD38" s="1483"/>
      <c r="VOE38" s="1483"/>
      <c r="VOF38" s="1483"/>
      <c r="VOG38" s="1484"/>
      <c r="VOH38" s="1485"/>
      <c r="VOI38" s="1445"/>
      <c r="VOJ38" s="1483"/>
      <c r="VOK38" s="1483"/>
      <c r="VOL38" s="1483"/>
      <c r="VOM38" s="1483"/>
      <c r="VON38" s="1483"/>
      <c r="VOO38" s="1484"/>
      <c r="VOP38" s="1485"/>
      <c r="VOQ38" s="1445"/>
      <c r="VOR38" s="1483"/>
      <c r="VOS38" s="1483"/>
      <c r="VOT38" s="1483"/>
      <c r="VOU38" s="1483"/>
      <c r="VOV38" s="1483"/>
      <c r="VOW38" s="1484"/>
      <c r="VOX38" s="1485"/>
      <c r="VOY38" s="1445"/>
      <c r="VOZ38" s="1483"/>
      <c r="VPA38" s="1483"/>
      <c r="VPB38" s="1483"/>
      <c r="VPC38" s="1483"/>
      <c r="VPD38" s="1483"/>
      <c r="VPE38" s="1484"/>
      <c r="VPF38" s="1485"/>
      <c r="VPG38" s="1445"/>
      <c r="VPH38" s="1483"/>
      <c r="VPI38" s="1483"/>
      <c r="VPJ38" s="1483"/>
      <c r="VPK38" s="1483"/>
      <c r="VPL38" s="1483"/>
      <c r="VPM38" s="1484"/>
      <c r="VPN38" s="1485"/>
      <c r="VPO38" s="1445"/>
      <c r="VPP38" s="1483"/>
      <c r="VPQ38" s="1483"/>
      <c r="VPR38" s="1483"/>
      <c r="VPS38" s="1483"/>
      <c r="VPT38" s="1483"/>
      <c r="VPU38" s="1484"/>
      <c r="VPV38" s="1485"/>
      <c r="VPW38" s="1445"/>
      <c r="VPX38" s="1483"/>
      <c r="VPY38" s="1483"/>
      <c r="VPZ38" s="1483"/>
      <c r="VQA38" s="1483"/>
      <c r="VQB38" s="1483"/>
      <c r="VQC38" s="1484"/>
      <c r="VQD38" s="1485"/>
      <c r="VQE38" s="1445"/>
      <c r="VQF38" s="1483"/>
      <c r="VQG38" s="1483"/>
      <c r="VQH38" s="1483"/>
      <c r="VQI38" s="1483"/>
      <c r="VQJ38" s="1483"/>
      <c r="VQK38" s="1484"/>
      <c r="VQL38" s="1485"/>
      <c r="VQM38" s="1445"/>
      <c r="VQN38" s="1483"/>
      <c r="VQO38" s="1483"/>
      <c r="VQP38" s="1483"/>
      <c r="VQQ38" s="1483"/>
      <c r="VQR38" s="1483"/>
      <c r="VQS38" s="1484"/>
      <c r="VQT38" s="1485"/>
      <c r="VQU38" s="1445"/>
      <c r="VQV38" s="1483"/>
      <c r="VQW38" s="1483"/>
      <c r="VQX38" s="1483"/>
      <c r="VQY38" s="1483"/>
      <c r="VQZ38" s="1483"/>
      <c r="VRA38" s="1484"/>
      <c r="VRB38" s="1485"/>
      <c r="VRC38" s="1445"/>
      <c r="VRD38" s="1483"/>
      <c r="VRE38" s="1483"/>
      <c r="VRF38" s="1483"/>
      <c r="VRG38" s="1483"/>
      <c r="VRH38" s="1483"/>
      <c r="VRI38" s="1484"/>
      <c r="VRJ38" s="1485"/>
      <c r="VRK38" s="1445"/>
      <c r="VRL38" s="1483"/>
      <c r="VRM38" s="1483"/>
      <c r="VRN38" s="1483"/>
      <c r="VRO38" s="1483"/>
      <c r="VRP38" s="1483"/>
      <c r="VRQ38" s="1484"/>
      <c r="VRR38" s="1485"/>
      <c r="VRS38" s="1445"/>
      <c r="VRT38" s="1483"/>
      <c r="VRU38" s="1483"/>
      <c r="VRV38" s="1483"/>
      <c r="VRW38" s="1483"/>
      <c r="VRX38" s="1483"/>
      <c r="VRY38" s="1484"/>
      <c r="VRZ38" s="1485"/>
      <c r="VSA38" s="1445"/>
      <c r="VSB38" s="1483"/>
      <c r="VSC38" s="1483"/>
      <c r="VSD38" s="1483"/>
      <c r="VSE38" s="1483"/>
      <c r="VSF38" s="1483"/>
      <c r="VSG38" s="1484"/>
      <c r="VSH38" s="1485"/>
      <c r="VSI38" s="1445"/>
      <c r="VSJ38" s="1483"/>
      <c r="VSK38" s="1483"/>
      <c r="VSL38" s="1483"/>
      <c r="VSM38" s="1483"/>
      <c r="VSN38" s="1483"/>
      <c r="VSO38" s="1484"/>
      <c r="VSP38" s="1485"/>
      <c r="VSQ38" s="1445"/>
      <c r="VSR38" s="1483"/>
      <c r="VSS38" s="1483"/>
      <c r="VST38" s="1483"/>
      <c r="VSU38" s="1483"/>
      <c r="VSV38" s="1483"/>
      <c r="VSW38" s="1484"/>
      <c r="VSX38" s="1485"/>
      <c r="VSY38" s="1445"/>
      <c r="VSZ38" s="1483"/>
      <c r="VTA38" s="1483"/>
      <c r="VTB38" s="1483"/>
      <c r="VTC38" s="1483"/>
      <c r="VTD38" s="1483"/>
      <c r="VTE38" s="1484"/>
      <c r="VTF38" s="1485"/>
      <c r="VTG38" s="1445"/>
      <c r="VTH38" s="1483"/>
      <c r="VTI38" s="1483"/>
      <c r="VTJ38" s="1483"/>
      <c r="VTK38" s="1483"/>
      <c r="VTL38" s="1483"/>
      <c r="VTM38" s="1484"/>
      <c r="VTN38" s="1485"/>
      <c r="VTO38" s="1445"/>
      <c r="VTP38" s="1483"/>
      <c r="VTQ38" s="1483"/>
      <c r="VTR38" s="1483"/>
      <c r="VTS38" s="1483"/>
      <c r="VTT38" s="1483"/>
      <c r="VTU38" s="1484"/>
      <c r="VTV38" s="1485"/>
      <c r="VTW38" s="1445"/>
      <c r="VTX38" s="1483"/>
      <c r="VTY38" s="1483"/>
      <c r="VTZ38" s="1483"/>
      <c r="VUA38" s="1483"/>
      <c r="VUB38" s="1483"/>
      <c r="VUC38" s="1484"/>
      <c r="VUD38" s="1485"/>
      <c r="VUE38" s="1445"/>
      <c r="VUF38" s="1483"/>
      <c r="VUG38" s="1483"/>
      <c r="VUH38" s="1483"/>
      <c r="VUI38" s="1483"/>
      <c r="VUJ38" s="1483"/>
      <c r="VUK38" s="1484"/>
      <c r="VUL38" s="1485"/>
      <c r="VUM38" s="1445"/>
      <c r="VUN38" s="1483"/>
      <c r="VUO38" s="1483"/>
      <c r="VUP38" s="1483"/>
      <c r="VUQ38" s="1483"/>
      <c r="VUR38" s="1483"/>
      <c r="VUS38" s="1484"/>
      <c r="VUT38" s="1485"/>
      <c r="VUU38" s="1445"/>
      <c r="VUV38" s="1483"/>
      <c r="VUW38" s="1483"/>
      <c r="VUX38" s="1483"/>
      <c r="VUY38" s="1483"/>
      <c r="VUZ38" s="1483"/>
      <c r="VVA38" s="1484"/>
      <c r="VVB38" s="1485"/>
      <c r="VVC38" s="1445"/>
      <c r="VVD38" s="1483"/>
      <c r="VVE38" s="1483"/>
      <c r="VVF38" s="1483"/>
      <c r="VVG38" s="1483"/>
      <c r="VVH38" s="1483"/>
      <c r="VVI38" s="1484"/>
      <c r="VVJ38" s="1485"/>
      <c r="VVK38" s="1445"/>
      <c r="VVL38" s="1483"/>
      <c r="VVM38" s="1483"/>
      <c r="VVN38" s="1483"/>
      <c r="VVO38" s="1483"/>
      <c r="VVP38" s="1483"/>
      <c r="VVQ38" s="1484"/>
      <c r="VVR38" s="1485"/>
      <c r="VVS38" s="1445"/>
      <c r="VVT38" s="1483"/>
      <c r="VVU38" s="1483"/>
      <c r="VVV38" s="1483"/>
      <c r="VVW38" s="1483"/>
      <c r="VVX38" s="1483"/>
      <c r="VVY38" s="1484"/>
      <c r="VVZ38" s="1485"/>
      <c r="VWA38" s="1445"/>
      <c r="VWB38" s="1483"/>
      <c r="VWC38" s="1483"/>
      <c r="VWD38" s="1483"/>
      <c r="VWE38" s="1483"/>
      <c r="VWF38" s="1483"/>
      <c r="VWG38" s="1484"/>
      <c r="VWH38" s="1485"/>
      <c r="VWI38" s="1445"/>
      <c r="VWJ38" s="1483"/>
      <c r="VWK38" s="1483"/>
      <c r="VWL38" s="1483"/>
      <c r="VWM38" s="1483"/>
      <c r="VWN38" s="1483"/>
      <c r="VWO38" s="1484"/>
      <c r="VWP38" s="1485"/>
      <c r="VWQ38" s="1445"/>
      <c r="VWR38" s="1483"/>
      <c r="VWS38" s="1483"/>
      <c r="VWT38" s="1483"/>
      <c r="VWU38" s="1483"/>
      <c r="VWV38" s="1483"/>
      <c r="VWW38" s="1484"/>
      <c r="VWX38" s="1485"/>
      <c r="VWY38" s="1445"/>
      <c r="VWZ38" s="1483"/>
      <c r="VXA38" s="1483"/>
      <c r="VXB38" s="1483"/>
      <c r="VXC38" s="1483"/>
      <c r="VXD38" s="1483"/>
      <c r="VXE38" s="1484"/>
      <c r="VXF38" s="1485"/>
      <c r="VXG38" s="1445"/>
      <c r="VXH38" s="1483"/>
      <c r="VXI38" s="1483"/>
      <c r="VXJ38" s="1483"/>
      <c r="VXK38" s="1483"/>
      <c r="VXL38" s="1483"/>
      <c r="VXM38" s="1484"/>
      <c r="VXN38" s="1485"/>
      <c r="VXO38" s="1445"/>
      <c r="VXP38" s="1483"/>
      <c r="VXQ38" s="1483"/>
      <c r="VXR38" s="1483"/>
      <c r="VXS38" s="1483"/>
      <c r="VXT38" s="1483"/>
      <c r="VXU38" s="1484"/>
      <c r="VXV38" s="1485"/>
      <c r="VXW38" s="1445"/>
      <c r="VXX38" s="1483"/>
      <c r="VXY38" s="1483"/>
      <c r="VXZ38" s="1483"/>
      <c r="VYA38" s="1483"/>
      <c r="VYB38" s="1483"/>
      <c r="VYC38" s="1484"/>
      <c r="VYD38" s="1485"/>
      <c r="VYE38" s="1445"/>
      <c r="VYF38" s="1483"/>
      <c r="VYG38" s="1483"/>
      <c r="VYH38" s="1483"/>
      <c r="VYI38" s="1483"/>
      <c r="VYJ38" s="1483"/>
      <c r="VYK38" s="1484"/>
      <c r="VYL38" s="1485"/>
      <c r="VYM38" s="1445"/>
      <c r="VYN38" s="1483"/>
      <c r="VYO38" s="1483"/>
      <c r="VYP38" s="1483"/>
      <c r="VYQ38" s="1483"/>
      <c r="VYR38" s="1483"/>
      <c r="VYS38" s="1484"/>
      <c r="VYT38" s="1485"/>
      <c r="VYU38" s="1445"/>
      <c r="VYV38" s="1483"/>
      <c r="VYW38" s="1483"/>
      <c r="VYX38" s="1483"/>
      <c r="VYY38" s="1483"/>
      <c r="VYZ38" s="1483"/>
      <c r="VZA38" s="1484"/>
      <c r="VZB38" s="1485"/>
      <c r="VZC38" s="1445"/>
      <c r="VZD38" s="1483"/>
      <c r="VZE38" s="1483"/>
      <c r="VZF38" s="1483"/>
      <c r="VZG38" s="1483"/>
      <c r="VZH38" s="1483"/>
      <c r="VZI38" s="1484"/>
      <c r="VZJ38" s="1485"/>
      <c r="VZK38" s="1445"/>
      <c r="VZL38" s="1483"/>
      <c r="VZM38" s="1483"/>
      <c r="VZN38" s="1483"/>
      <c r="VZO38" s="1483"/>
      <c r="VZP38" s="1483"/>
      <c r="VZQ38" s="1484"/>
      <c r="VZR38" s="1485"/>
      <c r="VZS38" s="1445"/>
      <c r="VZT38" s="1483"/>
      <c r="VZU38" s="1483"/>
      <c r="VZV38" s="1483"/>
      <c r="VZW38" s="1483"/>
      <c r="VZX38" s="1483"/>
      <c r="VZY38" s="1484"/>
      <c r="VZZ38" s="1485"/>
      <c r="WAA38" s="1445"/>
      <c r="WAB38" s="1483"/>
      <c r="WAC38" s="1483"/>
      <c r="WAD38" s="1483"/>
      <c r="WAE38" s="1483"/>
      <c r="WAF38" s="1483"/>
      <c r="WAG38" s="1484"/>
      <c r="WAH38" s="1485"/>
      <c r="WAI38" s="1445"/>
      <c r="WAJ38" s="1483"/>
      <c r="WAK38" s="1483"/>
      <c r="WAL38" s="1483"/>
      <c r="WAM38" s="1483"/>
      <c r="WAN38" s="1483"/>
      <c r="WAO38" s="1484"/>
      <c r="WAP38" s="1485"/>
      <c r="WAQ38" s="1445"/>
      <c r="WAR38" s="1483"/>
      <c r="WAS38" s="1483"/>
      <c r="WAT38" s="1483"/>
      <c r="WAU38" s="1483"/>
      <c r="WAV38" s="1483"/>
      <c r="WAW38" s="1484"/>
      <c r="WAX38" s="1485"/>
      <c r="WAY38" s="1445"/>
      <c r="WAZ38" s="1483"/>
      <c r="WBA38" s="1483"/>
      <c r="WBB38" s="1483"/>
      <c r="WBC38" s="1483"/>
      <c r="WBD38" s="1483"/>
      <c r="WBE38" s="1484"/>
      <c r="WBF38" s="1485"/>
      <c r="WBG38" s="1445"/>
      <c r="WBH38" s="1483"/>
      <c r="WBI38" s="1483"/>
      <c r="WBJ38" s="1483"/>
      <c r="WBK38" s="1483"/>
      <c r="WBL38" s="1483"/>
      <c r="WBM38" s="1484"/>
      <c r="WBN38" s="1485"/>
      <c r="WBO38" s="1445"/>
      <c r="WBP38" s="1483"/>
      <c r="WBQ38" s="1483"/>
      <c r="WBR38" s="1483"/>
      <c r="WBS38" s="1483"/>
      <c r="WBT38" s="1483"/>
      <c r="WBU38" s="1484"/>
      <c r="WBV38" s="1485"/>
      <c r="WBW38" s="1445"/>
      <c r="WBX38" s="1483"/>
      <c r="WBY38" s="1483"/>
      <c r="WBZ38" s="1483"/>
      <c r="WCA38" s="1483"/>
      <c r="WCB38" s="1483"/>
      <c r="WCC38" s="1484"/>
      <c r="WCD38" s="1485"/>
      <c r="WCE38" s="1445"/>
      <c r="WCF38" s="1483"/>
      <c r="WCG38" s="1483"/>
      <c r="WCH38" s="1483"/>
      <c r="WCI38" s="1483"/>
      <c r="WCJ38" s="1483"/>
      <c r="WCK38" s="1484"/>
      <c r="WCL38" s="1485"/>
      <c r="WCM38" s="1445"/>
      <c r="WCN38" s="1483"/>
      <c r="WCO38" s="1483"/>
      <c r="WCP38" s="1483"/>
      <c r="WCQ38" s="1483"/>
      <c r="WCR38" s="1483"/>
      <c r="WCS38" s="1484"/>
      <c r="WCT38" s="1485"/>
      <c r="WCU38" s="1445"/>
      <c r="WCV38" s="1483"/>
      <c r="WCW38" s="1483"/>
      <c r="WCX38" s="1483"/>
      <c r="WCY38" s="1483"/>
      <c r="WCZ38" s="1483"/>
      <c r="WDA38" s="1484"/>
      <c r="WDB38" s="1485"/>
      <c r="WDC38" s="1445"/>
      <c r="WDD38" s="1483"/>
      <c r="WDE38" s="1483"/>
      <c r="WDF38" s="1483"/>
      <c r="WDG38" s="1483"/>
      <c r="WDH38" s="1483"/>
      <c r="WDI38" s="1484"/>
      <c r="WDJ38" s="1485"/>
      <c r="WDK38" s="1445"/>
      <c r="WDL38" s="1483"/>
      <c r="WDM38" s="1483"/>
      <c r="WDN38" s="1483"/>
      <c r="WDO38" s="1483"/>
      <c r="WDP38" s="1483"/>
      <c r="WDQ38" s="1484"/>
      <c r="WDR38" s="1485"/>
      <c r="WDS38" s="1445"/>
      <c r="WDT38" s="1483"/>
      <c r="WDU38" s="1483"/>
      <c r="WDV38" s="1483"/>
      <c r="WDW38" s="1483"/>
      <c r="WDX38" s="1483"/>
      <c r="WDY38" s="1484"/>
      <c r="WDZ38" s="1485"/>
      <c r="WEA38" s="1445"/>
      <c r="WEB38" s="1483"/>
      <c r="WEC38" s="1483"/>
      <c r="WED38" s="1483"/>
      <c r="WEE38" s="1483"/>
      <c r="WEF38" s="1483"/>
      <c r="WEG38" s="1484"/>
      <c r="WEH38" s="1485"/>
      <c r="WEI38" s="1445"/>
      <c r="WEJ38" s="1483"/>
      <c r="WEK38" s="1483"/>
      <c r="WEL38" s="1483"/>
      <c r="WEM38" s="1483"/>
      <c r="WEN38" s="1483"/>
      <c r="WEO38" s="1484"/>
      <c r="WEP38" s="1485"/>
      <c r="WEQ38" s="1445"/>
      <c r="WER38" s="1483"/>
      <c r="WES38" s="1483"/>
      <c r="WET38" s="1483"/>
      <c r="WEU38" s="1483"/>
      <c r="WEV38" s="1483"/>
      <c r="WEW38" s="1484"/>
      <c r="WEX38" s="1485"/>
      <c r="WEY38" s="1445"/>
      <c r="WEZ38" s="1483"/>
      <c r="WFA38" s="1483"/>
      <c r="WFB38" s="1483"/>
      <c r="WFC38" s="1483"/>
      <c r="WFD38" s="1483"/>
      <c r="WFE38" s="1484"/>
      <c r="WFF38" s="1485"/>
      <c r="WFG38" s="1445"/>
      <c r="WFH38" s="1483"/>
      <c r="WFI38" s="1483"/>
      <c r="WFJ38" s="1483"/>
      <c r="WFK38" s="1483"/>
      <c r="WFL38" s="1483"/>
      <c r="WFM38" s="1484"/>
      <c r="WFN38" s="1485"/>
      <c r="WFO38" s="1445"/>
      <c r="WFP38" s="1483"/>
      <c r="WFQ38" s="1483"/>
      <c r="WFR38" s="1483"/>
      <c r="WFS38" s="1483"/>
      <c r="WFT38" s="1483"/>
      <c r="WFU38" s="1484"/>
      <c r="WFV38" s="1485"/>
      <c r="WFW38" s="1445"/>
      <c r="WFX38" s="1483"/>
      <c r="WFY38" s="1483"/>
      <c r="WFZ38" s="1483"/>
      <c r="WGA38" s="1483"/>
      <c r="WGB38" s="1483"/>
      <c r="WGC38" s="1484"/>
      <c r="WGD38" s="1485"/>
      <c r="WGE38" s="1445"/>
      <c r="WGF38" s="1483"/>
      <c r="WGG38" s="1483"/>
      <c r="WGH38" s="1483"/>
      <c r="WGI38" s="1483"/>
      <c r="WGJ38" s="1483"/>
      <c r="WGK38" s="1484"/>
      <c r="WGL38" s="1485"/>
      <c r="WGM38" s="1445"/>
      <c r="WGN38" s="1483"/>
      <c r="WGO38" s="1483"/>
      <c r="WGP38" s="1483"/>
      <c r="WGQ38" s="1483"/>
      <c r="WGR38" s="1483"/>
      <c r="WGS38" s="1484"/>
      <c r="WGT38" s="1485"/>
      <c r="WGU38" s="1445"/>
      <c r="WGV38" s="1483"/>
      <c r="WGW38" s="1483"/>
      <c r="WGX38" s="1483"/>
      <c r="WGY38" s="1483"/>
      <c r="WGZ38" s="1483"/>
      <c r="WHA38" s="1484"/>
      <c r="WHB38" s="1485"/>
      <c r="WHC38" s="1445"/>
      <c r="WHD38" s="1483"/>
      <c r="WHE38" s="1483"/>
      <c r="WHF38" s="1483"/>
      <c r="WHG38" s="1483"/>
      <c r="WHH38" s="1483"/>
      <c r="WHI38" s="1484"/>
      <c r="WHJ38" s="1485"/>
      <c r="WHK38" s="1445"/>
      <c r="WHL38" s="1483"/>
      <c r="WHM38" s="1483"/>
      <c r="WHN38" s="1483"/>
      <c r="WHO38" s="1483"/>
      <c r="WHP38" s="1483"/>
      <c r="WHQ38" s="1484"/>
      <c r="WHR38" s="1485"/>
      <c r="WHS38" s="1445"/>
      <c r="WHT38" s="1483"/>
      <c r="WHU38" s="1483"/>
      <c r="WHV38" s="1483"/>
      <c r="WHW38" s="1483"/>
      <c r="WHX38" s="1483"/>
      <c r="WHY38" s="1484"/>
      <c r="WHZ38" s="1485"/>
      <c r="WIA38" s="1445"/>
      <c r="WIB38" s="1483"/>
      <c r="WIC38" s="1483"/>
      <c r="WID38" s="1483"/>
      <c r="WIE38" s="1483"/>
      <c r="WIF38" s="1483"/>
      <c r="WIG38" s="1484"/>
      <c r="WIH38" s="1485"/>
      <c r="WII38" s="1445"/>
      <c r="WIJ38" s="1483"/>
      <c r="WIK38" s="1483"/>
      <c r="WIL38" s="1483"/>
      <c r="WIM38" s="1483"/>
      <c r="WIN38" s="1483"/>
      <c r="WIO38" s="1484"/>
      <c r="WIP38" s="1485"/>
      <c r="WIQ38" s="1445"/>
      <c r="WIR38" s="1483"/>
      <c r="WIS38" s="1483"/>
      <c r="WIT38" s="1483"/>
      <c r="WIU38" s="1483"/>
      <c r="WIV38" s="1483"/>
      <c r="WIW38" s="1484"/>
      <c r="WIX38" s="1485"/>
      <c r="WIY38" s="1445"/>
      <c r="WIZ38" s="1483"/>
      <c r="WJA38" s="1483"/>
      <c r="WJB38" s="1483"/>
      <c r="WJC38" s="1483"/>
      <c r="WJD38" s="1483"/>
      <c r="WJE38" s="1484"/>
      <c r="WJF38" s="1485"/>
      <c r="WJG38" s="1445"/>
      <c r="WJH38" s="1483"/>
      <c r="WJI38" s="1483"/>
      <c r="WJJ38" s="1483"/>
      <c r="WJK38" s="1483"/>
      <c r="WJL38" s="1483"/>
      <c r="WJM38" s="1484"/>
      <c r="WJN38" s="1485"/>
      <c r="WJO38" s="1445"/>
      <c r="WJP38" s="1483"/>
      <c r="WJQ38" s="1483"/>
      <c r="WJR38" s="1483"/>
      <c r="WJS38" s="1483"/>
      <c r="WJT38" s="1483"/>
      <c r="WJU38" s="1484"/>
      <c r="WJV38" s="1485"/>
      <c r="WJW38" s="1445"/>
      <c r="WJX38" s="1483"/>
      <c r="WJY38" s="1483"/>
      <c r="WJZ38" s="1483"/>
      <c r="WKA38" s="1483"/>
      <c r="WKB38" s="1483"/>
      <c r="WKC38" s="1484"/>
      <c r="WKD38" s="1485"/>
      <c r="WKE38" s="1445"/>
      <c r="WKF38" s="1483"/>
      <c r="WKG38" s="1483"/>
      <c r="WKH38" s="1483"/>
      <c r="WKI38" s="1483"/>
      <c r="WKJ38" s="1483"/>
      <c r="WKK38" s="1484"/>
      <c r="WKL38" s="1485"/>
      <c r="WKM38" s="1445"/>
      <c r="WKN38" s="1483"/>
      <c r="WKO38" s="1483"/>
      <c r="WKP38" s="1483"/>
      <c r="WKQ38" s="1483"/>
      <c r="WKR38" s="1483"/>
      <c r="WKS38" s="1484"/>
      <c r="WKT38" s="1485"/>
      <c r="WKU38" s="1445"/>
      <c r="WKV38" s="1483"/>
      <c r="WKW38" s="1483"/>
      <c r="WKX38" s="1483"/>
      <c r="WKY38" s="1483"/>
      <c r="WKZ38" s="1483"/>
      <c r="WLA38" s="1484"/>
      <c r="WLB38" s="1485"/>
      <c r="WLC38" s="1445"/>
      <c r="WLD38" s="1483"/>
      <c r="WLE38" s="1483"/>
      <c r="WLF38" s="1483"/>
      <c r="WLG38" s="1483"/>
      <c r="WLH38" s="1483"/>
      <c r="WLI38" s="1484"/>
      <c r="WLJ38" s="1485"/>
      <c r="WLK38" s="1445"/>
      <c r="WLL38" s="1483"/>
      <c r="WLM38" s="1483"/>
      <c r="WLN38" s="1483"/>
      <c r="WLO38" s="1483"/>
      <c r="WLP38" s="1483"/>
      <c r="WLQ38" s="1484"/>
      <c r="WLR38" s="1485"/>
      <c r="WLS38" s="1445"/>
      <c r="WLT38" s="1483"/>
      <c r="WLU38" s="1483"/>
      <c r="WLV38" s="1483"/>
      <c r="WLW38" s="1483"/>
      <c r="WLX38" s="1483"/>
      <c r="WLY38" s="1484"/>
      <c r="WLZ38" s="1485"/>
      <c r="WMA38" s="1445"/>
      <c r="WMB38" s="1483"/>
      <c r="WMC38" s="1483"/>
      <c r="WMD38" s="1483"/>
      <c r="WME38" s="1483"/>
      <c r="WMF38" s="1483"/>
      <c r="WMG38" s="1484"/>
      <c r="WMH38" s="1485"/>
      <c r="WMI38" s="1445"/>
      <c r="WMJ38" s="1483"/>
      <c r="WMK38" s="1483"/>
      <c r="WML38" s="1483"/>
      <c r="WMM38" s="1483"/>
      <c r="WMN38" s="1483"/>
      <c r="WMO38" s="1484"/>
      <c r="WMP38" s="1485"/>
      <c r="WMQ38" s="1445"/>
      <c r="WMR38" s="1483"/>
      <c r="WMS38" s="1483"/>
      <c r="WMT38" s="1483"/>
      <c r="WMU38" s="1483"/>
      <c r="WMV38" s="1483"/>
      <c r="WMW38" s="1484"/>
      <c r="WMX38" s="1485"/>
      <c r="WMY38" s="1445"/>
      <c r="WMZ38" s="1483"/>
      <c r="WNA38" s="1483"/>
      <c r="WNB38" s="1483"/>
      <c r="WNC38" s="1483"/>
      <c r="WND38" s="1483"/>
      <c r="WNE38" s="1484"/>
      <c r="WNF38" s="1485"/>
      <c r="WNG38" s="1445"/>
      <c r="WNH38" s="1483"/>
      <c r="WNI38" s="1483"/>
      <c r="WNJ38" s="1483"/>
      <c r="WNK38" s="1483"/>
      <c r="WNL38" s="1483"/>
      <c r="WNM38" s="1484"/>
      <c r="WNN38" s="1485"/>
      <c r="WNO38" s="1445"/>
      <c r="WNP38" s="1483"/>
      <c r="WNQ38" s="1483"/>
      <c r="WNR38" s="1483"/>
      <c r="WNS38" s="1483"/>
      <c r="WNT38" s="1483"/>
      <c r="WNU38" s="1484"/>
      <c r="WNV38" s="1485"/>
      <c r="WNW38" s="1445"/>
      <c r="WNX38" s="1483"/>
      <c r="WNY38" s="1483"/>
      <c r="WNZ38" s="1483"/>
      <c r="WOA38" s="1483"/>
      <c r="WOB38" s="1483"/>
      <c r="WOC38" s="1484"/>
      <c r="WOD38" s="1485"/>
      <c r="WOE38" s="1445"/>
      <c r="WOF38" s="1483"/>
      <c r="WOG38" s="1483"/>
      <c r="WOH38" s="1483"/>
      <c r="WOI38" s="1483"/>
      <c r="WOJ38" s="1483"/>
      <c r="WOK38" s="1484"/>
      <c r="WOL38" s="1485"/>
      <c r="WOM38" s="1445"/>
      <c r="WON38" s="1483"/>
      <c r="WOO38" s="1483"/>
      <c r="WOP38" s="1483"/>
      <c r="WOQ38" s="1483"/>
      <c r="WOR38" s="1483"/>
      <c r="WOS38" s="1484"/>
      <c r="WOT38" s="1485"/>
      <c r="WOU38" s="1445"/>
      <c r="WOV38" s="1483"/>
      <c r="WOW38" s="1483"/>
      <c r="WOX38" s="1483"/>
      <c r="WOY38" s="1483"/>
      <c r="WOZ38" s="1483"/>
      <c r="WPA38" s="1484"/>
      <c r="WPB38" s="1485"/>
      <c r="WPC38" s="1445"/>
      <c r="WPD38" s="1483"/>
      <c r="WPE38" s="1483"/>
      <c r="WPF38" s="1483"/>
      <c r="WPG38" s="1483"/>
      <c r="WPH38" s="1483"/>
      <c r="WPI38" s="1484"/>
      <c r="WPJ38" s="1485"/>
      <c r="WPK38" s="1445"/>
      <c r="WPL38" s="1483"/>
      <c r="WPM38" s="1483"/>
      <c r="WPN38" s="1483"/>
      <c r="WPO38" s="1483"/>
      <c r="WPP38" s="1483"/>
      <c r="WPQ38" s="1484"/>
      <c r="WPR38" s="1485"/>
      <c r="WPS38" s="1445"/>
      <c r="WPT38" s="1483"/>
      <c r="WPU38" s="1483"/>
      <c r="WPV38" s="1483"/>
      <c r="WPW38" s="1483"/>
      <c r="WPX38" s="1483"/>
      <c r="WPY38" s="1484"/>
      <c r="WPZ38" s="1485"/>
      <c r="WQA38" s="1445"/>
      <c r="WQB38" s="1483"/>
      <c r="WQC38" s="1483"/>
      <c r="WQD38" s="1483"/>
      <c r="WQE38" s="1483"/>
      <c r="WQF38" s="1483"/>
      <c r="WQG38" s="1484"/>
      <c r="WQH38" s="1485"/>
      <c r="WQI38" s="1445"/>
      <c r="WQJ38" s="1483"/>
      <c r="WQK38" s="1483"/>
      <c r="WQL38" s="1483"/>
      <c r="WQM38" s="1483"/>
      <c r="WQN38" s="1483"/>
      <c r="WQO38" s="1484"/>
      <c r="WQP38" s="1485"/>
      <c r="WQQ38" s="1445"/>
      <c r="WQR38" s="1483"/>
      <c r="WQS38" s="1483"/>
      <c r="WQT38" s="1483"/>
      <c r="WQU38" s="1483"/>
      <c r="WQV38" s="1483"/>
      <c r="WQW38" s="1484"/>
      <c r="WQX38" s="1485"/>
      <c r="WQY38" s="1445"/>
      <c r="WQZ38" s="1483"/>
      <c r="WRA38" s="1483"/>
      <c r="WRB38" s="1483"/>
      <c r="WRC38" s="1483"/>
      <c r="WRD38" s="1483"/>
      <c r="WRE38" s="1484"/>
      <c r="WRF38" s="1485"/>
      <c r="WRG38" s="1445"/>
      <c r="WRH38" s="1483"/>
      <c r="WRI38" s="1483"/>
      <c r="WRJ38" s="1483"/>
      <c r="WRK38" s="1483"/>
      <c r="WRL38" s="1483"/>
      <c r="WRM38" s="1484"/>
      <c r="WRN38" s="1485"/>
      <c r="WRO38" s="1445"/>
      <c r="WRP38" s="1483"/>
      <c r="WRQ38" s="1483"/>
      <c r="WRR38" s="1483"/>
      <c r="WRS38" s="1483"/>
      <c r="WRT38" s="1483"/>
      <c r="WRU38" s="1484"/>
      <c r="WRV38" s="1485"/>
      <c r="WRW38" s="1445"/>
      <c r="WRX38" s="1483"/>
      <c r="WRY38" s="1483"/>
      <c r="WRZ38" s="1483"/>
      <c r="WSA38" s="1483"/>
      <c r="WSB38" s="1483"/>
      <c r="WSC38" s="1484"/>
      <c r="WSD38" s="1485"/>
      <c r="WSE38" s="1445"/>
      <c r="WSF38" s="1483"/>
      <c r="WSG38" s="1483"/>
      <c r="WSH38" s="1483"/>
      <c r="WSI38" s="1483"/>
      <c r="WSJ38" s="1483"/>
      <c r="WSK38" s="1484"/>
      <c r="WSL38" s="1485"/>
      <c r="WSM38" s="1445"/>
      <c r="WSN38" s="1483"/>
      <c r="WSO38" s="1483"/>
      <c r="WSP38" s="1483"/>
      <c r="WSQ38" s="1483"/>
      <c r="WSR38" s="1483"/>
      <c r="WSS38" s="1484"/>
      <c r="WST38" s="1485"/>
      <c r="WSU38" s="1445"/>
      <c r="WSV38" s="1483"/>
      <c r="WSW38" s="1483"/>
      <c r="WSX38" s="1483"/>
      <c r="WSY38" s="1483"/>
      <c r="WSZ38" s="1483"/>
      <c r="WTA38" s="1484"/>
      <c r="WTB38" s="1485"/>
      <c r="WTC38" s="1445"/>
      <c r="WTD38" s="1483"/>
      <c r="WTE38" s="1483"/>
      <c r="WTF38" s="1483"/>
      <c r="WTG38" s="1483"/>
      <c r="WTH38" s="1483"/>
      <c r="WTI38" s="1484"/>
      <c r="WTJ38" s="1485"/>
      <c r="WTK38" s="1445"/>
      <c r="WTL38" s="1483"/>
      <c r="WTM38" s="1483"/>
      <c r="WTN38" s="1483"/>
      <c r="WTO38" s="1483"/>
      <c r="WTP38" s="1483"/>
      <c r="WTQ38" s="1484"/>
      <c r="WTR38" s="1485"/>
      <c r="WTS38" s="1445"/>
      <c r="WTT38" s="1483"/>
      <c r="WTU38" s="1483"/>
      <c r="WTV38" s="1483"/>
      <c r="WTW38" s="1483"/>
      <c r="WTX38" s="1483"/>
      <c r="WTY38" s="1484"/>
      <c r="WTZ38" s="1485"/>
      <c r="WUA38" s="1445"/>
      <c r="WUB38" s="1483"/>
      <c r="WUC38" s="1483"/>
      <c r="WUD38" s="1483"/>
      <c r="WUE38" s="1483"/>
      <c r="WUF38" s="1483"/>
      <c r="WUG38" s="1484"/>
      <c r="WUH38" s="1485"/>
      <c r="WUI38" s="1445"/>
      <c r="WUJ38" s="1483"/>
      <c r="WUK38" s="1483"/>
      <c r="WUL38" s="1483"/>
      <c r="WUM38" s="1483"/>
      <c r="WUN38" s="1483"/>
      <c r="WUO38" s="1484"/>
      <c r="WUP38" s="1485"/>
      <c r="WUQ38" s="1445"/>
      <c r="WUR38" s="1483"/>
      <c r="WUS38" s="1483"/>
      <c r="WUT38" s="1483"/>
      <c r="WUU38" s="1483"/>
      <c r="WUV38" s="1483"/>
      <c r="WUW38" s="1484"/>
      <c r="WUX38" s="1485"/>
      <c r="WUY38" s="1445"/>
      <c r="WUZ38" s="1483"/>
      <c r="WVA38" s="1483"/>
      <c r="WVB38" s="1483"/>
      <c r="WVC38" s="1483"/>
      <c r="WVD38" s="1483"/>
      <c r="WVE38" s="1484"/>
      <c r="WVF38" s="1485"/>
      <c r="WVG38" s="1445"/>
      <c r="WVH38" s="1483"/>
      <c r="WVI38" s="1483"/>
      <c r="WVJ38" s="1483"/>
      <c r="WVK38" s="1483"/>
      <c r="WVL38" s="1483"/>
      <c r="WVM38" s="1484"/>
      <c r="WVN38" s="1485"/>
      <c r="WVO38" s="1445"/>
      <c r="WVP38" s="1483"/>
      <c r="WVQ38" s="1483"/>
      <c r="WVR38" s="1483"/>
      <c r="WVS38" s="1483"/>
      <c r="WVT38" s="1483"/>
      <c r="WVU38" s="1484"/>
      <c r="WVV38" s="1485"/>
      <c r="WVW38" s="1445"/>
      <c r="WVX38" s="1483"/>
      <c r="WVY38" s="1483"/>
      <c r="WVZ38" s="1483"/>
      <c r="WWA38" s="1483"/>
      <c r="WWB38" s="1483"/>
      <c r="WWC38" s="1484"/>
      <c r="WWD38" s="1485"/>
      <c r="WWE38" s="1445"/>
      <c r="WWF38" s="1483"/>
      <c r="WWG38" s="1483"/>
      <c r="WWH38" s="1483"/>
      <c r="WWI38" s="1483"/>
      <c r="WWJ38" s="1483"/>
      <c r="WWK38" s="1484"/>
      <c r="WWL38" s="1485"/>
      <c r="WWM38" s="1445"/>
      <c r="WWN38" s="1483"/>
      <c r="WWO38" s="1483"/>
      <c r="WWP38" s="1483"/>
      <c r="WWQ38" s="1483"/>
      <c r="WWR38" s="1483"/>
      <c r="WWS38" s="1484"/>
      <c r="WWT38" s="1485"/>
      <c r="WWU38" s="1445"/>
      <c r="WWV38" s="1483"/>
      <c r="WWW38" s="1483"/>
      <c r="WWX38" s="1483"/>
      <c r="WWY38" s="1483"/>
      <c r="WWZ38" s="1483"/>
      <c r="WXA38" s="1484"/>
      <c r="WXB38" s="1485"/>
      <c r="WXC38" s="1445"/>
      <c r="WXD38" s="1483"/>
      <c r="WXE38" s="1483"/>
      <c r="WXF38" s="1483"/>
      <c r="WXG38" s="1483"/>
      <c r="WXH38" s="1483"/>
      <c r="WXI38" s="1484"/>
      <c r="WXJ38" s="1485"/>
      <c r="WXK38" s="1445"/>
      <c r="WXL38" s="1483"/>
      <c r="WXM38" s="1483"/>
      <c r="WXN38" s="1483"/>
      <c r="WXO38" s="1483"/>
      <c r="WXP38" s="1483"/>
      <c r="WXQ38" s="1484"/>
      <c r="WXR38" s="1485"/>
      <c r="WXS38" s="1445"/>
      <c r="WXT38" s="1483"/>
      <c r="WXU38" s="1483"/>
      <c r="WXV38" s="1483"/>
      <c r="WXW38" s="1483"/>
      <c r="WXX38" s="1483"/>
      <c r="WXY38" s="1484"/>
      <c r="WXZ38" s="1485"/>
      <c r="WYA38" s="1445"/>
      <c r="WYB38" s="1483"/>
      <c r="WYC38" s="1483"/>
      <c r="WYD38" s="1483"/>
      <c r="WYE38" s="1483"/>
      <c r="WYF38" s="1483"/>
      <c r="WYG38" s="1484"/>
      <c r="WYH38" s="1485"/>
      <c r="WYI38" s="1445"/>
      <c r="WYJ38" s="1483"/>
      <c r="WYK38" s="1483"/>
      <c r="WYL38" s="1483"/>
      <c r="WYM38" s="1483"/>
      <c r="WYN38" s="1483"/>
      <c r="WYO38" s="1484"/>
      <c r="WYP38" s="1485"/>
      <c r="WYQ38" s="1445"/>
      <c r="WYR38" s="1483"/>
      <c r="WYS38" s="1483"/>
      <c r="WYT38" s="1483"/>
      <c r="WYU38" s="1483"/>
      <c r="WYV38" s="1483"/>
      <c r="WYW38" s="1484"/>
      <c r="WYX38" s="1485"/>
      <c r="WYY38" s="1445"/>
      <c r="WYZ38" s="1483"/>
      <c r="WZA38" s="1483"/>
      <c r="WZB38" s="1483"/>
      <c r="WZC38" s="1483"/>
      <c r="WZD38" s="1483"/>
      <c r="WZE38" s="1484"/>
      <c r="WZF38" s="1485"/>
      <c r="WZG38" s="1445"/>
      <c r="WZH38" s="1483"/>
      <c r="WZI38" s="1483"/>
      <c r="WZJ38" s="1483"/>
      <c r="WZK38" s="1483"/>
      <c r="WZL38" s="1483"/>
      <c r="WZM38" s="1484"/>
      <c r="WZN38" s="1485"/>
      <c r="WZO38" s="1445"/>
      <c r="WZP38" s="1483"/>
      <c r="WZQ38" s="1483"/>
      <c r="WZR38" s="1483"/>
      <c r="WZS38" s="1483"/>
      <c r="WZT38" s="1483"/>
      <c r="WZU38" s="1484"/>
      <c r="WZV38" s="1485"/>
      <c r="WZW38" s="1445"/>
      <c r="WZX38" s="1483"/>
      <c r="WZY38" s="1483"/>
      <c r="WZZ38" s="1483"/>
      <c r="XAA38" s="1483"/>
      <c r="XAB38" s="1483"/>
      <c r="XAC38" s="1484"/>
      <c r="XAD38" s="1485"/>
      <c r="XAE38" s="1445"/>
      <c r="XAF38" s="1483"/>
      <c r="XAG38" s="1483"/>
      <c r="XAH38" s="1483"/>
      <c r="XAI38" s="1483"/>
      <c r="XAJ38" s="1483"/>
      <c r="XAK38" s="1484"/>
      <c r="XAL38" s="1485"/>
      <c r="XAM38" s="1445"/>
      <c r="XAN38" s="1483"/>
      <c r="XAO38" s="1483"/>
      <c r="XAP38" s="1483"/>
      <c r="XAQ38" s="1483"/>
      <c r="XAR38" s="1483"/>
      <c r="XAS38" s="1484"/>
      <c r="XAT38" s="1485"/>
      <c r="XAU38" s="1445"/>
      <c r="XAV38" s="1483"/>
      <c r="XAW38" s="1483"/>
      <c r="XAX38" s="1483"/>
      <c r="XAY38" s="1483"/>
      <c r="XAZ38" s="1483"/>
      <c r="XBA38" s="1484"/>
      <c r="XBB38" s="1485"/>
      <c r="XBC38" s="1445"/>
      <c r="XBD38" s="1483"/>
      <c r="XBE38" s="1483"/>
      <c r="XBF38" s="1483"/>
      <c r="XBG38" s="1483"/>
      <c r="XBH38" s="1483"/>
      <c r="XBI38" s="1484"/>
      <c r="XBJ38" s="1485"/>
      <c r="XBK38" s="1445"/>
      <c r="XBL38" s="1483"/>
      <c r="XBM38" s="1483"/>
      <c r="XBN38" s="1483"/>
      <c r="XBO38" s="1483"/>
      <c r="XBP38" s="1483"/>
      <c r="XBQ38" s="1484"/>
      <c r="XBR38" s="1485"/>
      <c r="XBS38" s="1445"/>
      <c r="XBT38" s="1483"/>
      <c r="XBU38" s="1483"/>
      <c r="XBV38" s="1483"/>
      <c r="XBW38" s="1483"/>
      <c r="XBX38" s="1483"/>
      <c r="XBY38" s="1484"/>
      <c r="XBZ38" s="1485"/>
      <c r="XCA38" s="1445"/>
      <c r="XCB38" s="1483"/>
      <c r="XCC38" s="1483"/>
      <c r="XCD38" s="1483"/>
      <c r="XCE38" s="1483"/>
      <c r="XCF38" s="1483"/>
      <c r="XCG38" s="1484"/>
      <c r="XCH38" s="1485"/>
      <c r="XCI38" s="1445"/>
      <c r="XCJ38" s="1483"/>
      <c r="XCK38" s="1483"/>
      <c r="XCL38" s="1483"/>
      <c r="XCM38" s="1483"/>
      <c r="XCN38" s="1483"/>
      <c r="XCO38" s="1484"/>
      <c r="XCP38" s="1485"/>
      <c r="XCQ38" s="1445"/>
      <c r="XCR38" s="1483"/>
      <c r="XCS38" s="1483"/>
      <c r="XCT38" s="1483"/>
      <c r="XCU38" s="1483"/>
      <c r="XCV38" s="1483"/>
      <c r="XCW38" s="1484"/>
      <c r="XCX38" s="1485"/>
      <c r="XCY38" s="1445"/>
      <c r="XCZ38" s="1483"/>
      <c r="XDA38" s="1483"/>
      <c r="XDB38" s="1483"/>
      <c r="XDC38" s="1483"/>
      <c r="XDD38" s="1483"/>
      <c r="XDE38" s="1484"/>
      <c r="XDF38" s="1485"/>
      <c r="XDG38" s="1445"/>
      <c r="XDH38" s="1483"/>
      <c r="XDI38" s="1483"/>
      <c r="XDJ38" s="1483"/>
      <c r="XDK38" s="1483"/>
      <c r="XDL38" s="1483"/>
      <c r="XDM38" s="1484"/>
      <c r="XDN38" s="1485"/>
      <c r="XDO38" s="1445"/>
      <c r="XDP38" s="1483"/>
      <c r="XDQ38" s="1483"/>
      <c r="XDR38" s="1483"/>
      <c r="XDS38" s="1483"/>
      <c r="XDT38" s="1483"/>
      <c r="XDU38" s="1484"/>
      <c r="XDV38" s="1485"/>
      <c r="XDW38" s="1445"/>
      <c r="XDX38" s="1483"/>
      <c r="XDY38" s="1483"/>
      <c r="XDZ38" s="1483"/>
      <c r="XEA38" s="1483"/>
      <c r="XEB38" s="1483"/>
      <c r="XEC38" s="1484"/>
      <c r="XED38" s="1485"/>
      <c r="XEE38" s="1445"/>
      <c r="XEF38" s="1483"/>
      <c r="XEG38" s="1483"/>
      <c r="XEH38" s="1483"/>
      <c r="XEI38" s="1483"/>
      <c r="XEJ38" s="1483"/>
      <c r="XEK38" s="1484"/>
      <c r="XEL38" s="1485"/>
      <c r="XEM38" s="1445"/>
      <c r="XEN38" s="1483"/>
      <c r="XEO38" s="1483"/>
      <c r="XEP38" s="1483"/>
      <c r="XEQ38" s="1483"/>
      <c r="XER38" s="1483"/>
      <c r="XES38" s="1484"/>
      <c r="XET38" s="1485"/>
      <c r="XEU38" s="1445"/>
      <c r="XEV38" s="1483"/>
      <c r="XEW38" s="1483"/>
      <c r="XEX38" s="1483"/>
    </row>
    <row r="39" spans="2:16378" s="1481" customFormat="1" hidden="1" x14ac:dyDescent="0.2">
      <c r="D39" s="1424"/>
      <c r="E39" s="1426"/>
      <c r="F39" s="1485"/>
      <c r="G39" s="1430"/>
      <c r="H39" s="1431"/>
      <c r="I39" s="1483"/>
      <c r="J39" s="1483"/>
      <c r="K39" s="1483"/>
      <c r="L39" s="1483"/>
      <c r="M39" s="1483"/>
      <c r="N39" s="1483"/>
      <c r="O39" s="1483"/>
      <c r="P39" s="1483"/>
      <c r="Q39" s="1483"/>
      <c r="R39" s="1484"/>
      <c r="S39" s="1483"/>
      <c r="T39" s="1483"/>
      <c r="U39" s="1484"/>
      <c r="V39" s="1485"/>
      <c r="W39" s="1445"/>
      <c r="X39" s="1483"/>
      <c r="Y39" s="1483"/>
      <c r="Z39" s="1483"/>
      <c r="AA39" s="1483"/>
      <c r="AB39" s="1483"/>
      <c r="AC39" s="1484"/>
      <c r="AD39" s="1485"/>
      <c r="AE39" s="1445"/>
      <c r="AF39" s="1483"/>
      <c r="AG39" s="1483"/>
      <c r="AH39" s="1483"/>
      <c r="AI39" s="1483"/>
      <c r="AJ39" s="1483"/>
      <c r="AK39" s="1484"/>
      <c r="AL39" s="1485"/>
      <c r="AM39" s="1445"/>
      <c r="AN39" s="1483"/>
      <c r="AO39" s="1483"/>
      <c r="AP39" s="1483"/>
      <c r="AQ39" s="1483"/>
      <c r="AR39" s="1483"/>
      <c r="AS39" s="1484"/>
      <c r="AT39" s="1485"/>
      <c r="AU39" s="1445"/>
      <c r="AV39" s="1483"/>
      <c r="AW39" s="1483"/>
      <c r="AX39" s="1483"/>
      <c r="AY39" s="1483"/>
      <c r="AZ39" s="1483"/>
      <c r="BA39" s="1484"/>
      <c r="BB39" s="1485"/>
      <c r="BC39" s="1445"/>
      <c r="BD39" s="1483"/>
      <c r="BE39" s="1483"/>
      <c r="BF39" s="1483"/>
      <c r="BG39" s="1483"/>
      <c r="BH39" s="1483"/>
      <c r="BI39" s="1484"/>
      <c r="BJ39" s="1485"/>
      <c r="BK39" s="1445"/>
      <c r="BL39" s="1483"/>
      <c r="BM39" s="1483"/>
      <c r="BN39" s="1483"/>
      <c r="BO39" s="1483"/>
      <c r="BP39" s="1483"/>
      <c r="BQ39" s="1484"/>
      <c r="BR39" s="1485"/>
      <c r="BS39" s="1445"/>
      <c r="BT39" s="1483"/>
      <c r="BU39" s="1483"/>
      <c r="BV39" s="1483"/>
      <c r="BW39" s="1483"/>
      <c r="BX39" s="1483"/>
      <c r="BY39" s="1484"/>
      <c r="BZ39" s="1485"/>
      <c r="CA39" s="1445"/>
      <c r="CB39" s="1483"/>
      <c r="CC39" s="1483"/>
      <c r="CD39" s="1483"/>
      <c r="CE39" s="1483"/>
      <c r="CF39" s="1483"/>
      <c r="CG39" s="1484"/>
      <c r="CH39" s="1485"/>
      <c r="CI39" s="1445"/>
      <c r="CJ39" s="1483"/>
      <c r="CK39" s="1483"/>
      <c r="CL39" s="1483"/>
      <c r="CM39" s="1483"/>
      <c r="CN39" s="1483"/>
      <c r="CO39" s="1484"/>
      <c r="CP39" s="1485"/>
      <c r="CQ39" s="1445"/>
      <c r="CR39" s="1483"/>
      <c r="CS39" s="1483"/>
      <c r="CT39" s="1483"/>
      <c r="CU39" s="1483"/>
      <c r="CV39" s="1483"/>
      <c r="CW39" s="1484"/>
      <c r="CX39" s="1485"/>
      <c r="CY39" s="1445"/>
      <c r="CZ39" s="1483"/>
      <c r="DA39" s="1483"/>
      <c r="DB39" s="1483"/>
      <c r="DC39" s="1483"/>
      <c r="DD39" s="1483"/>
      <c r="DE39" s="1484"/>
      <c r="DF39" s="1485"/>
      <c r="DG39" s="1445"/>
      <c r="DH39" s="1483"/>
      <c r="DI39" s="1483"/>
      <c r="DJ39" s="1483"/>
      <c r="DK39" s="1483"/>
      <c r="DL39" s="1483"/>
      <c r="DM39" s="1484"/>
      <c r="DN39" s="1485"/>
      <c r="DO39" s="1445"/>
      <c r="DP39" s="1483"/>
      <c r="DQ39" s="1483"/>
      <c r="DR39" s="1483"/>
      <c r="DS39" s="1483"/>
      <c r="DT39" s="1483"/>
      <c r="DU39" s="1484"/>
      <c r="DV39" s="1485"/>
      <c r="DW39" s="1445"/>
      <c r="DX39" s="1483"/>
      <c r="DY39" s="1483"/>
      <c r="DZ39" s="1483"/>
      <c r="EA39" s="1483"/>
      <c r="EB39" s="1483"/>
      <c r="EC39" s="1484"/>
      <c r="ED39" s="1485"/>
      <c r="EE39" s="1445"/>
      <c r="EF39" s="1483"/>
      <c r="EG39" s="1483"/>
      <c r="EH39" s="1483"/>
      <c r="EI39" s="1483"/>
      <c r="EJ39" s="1483"/>
      <c r="EK39" s="1484"/>
      <c r="EL39" s="1485"/>
      <c r="EM39" s="1445"/>
      <c r="EN39" s="1483"/>
      <c r="EO39" s="1483"/>
      <c r="EP39" s="1483"/>
      <c r="EQ39" s="1483"/>
      <c r="ER39" s="1483"/>
      <c r="ES39" s="1484"/>
      <c r="ET39" s="1485"/>
      <c r="EU39" s="1445"/>
      <c r="EV39" s="1483"/>
      <c r="EW39" s="1483"/>
      <c r="EX39" s="1483"/>
      <c r="EY39" s="1483"/>
      <c r="EZ39" s="1483"/>
      <c r="FA39" s="1484"/>
      <c r="FB39" s="1485"/>
      <c r="FC39" s="1445"/>
      <c r="FD39" s="1483"/>
      <c r="FE39" s="1483"/>
      <c r="FF39" s="1483"/>
      <c r="FG39" s="1483"/>
      <c r="FH39" s="1483"/>
      <c r="FI39" s="1484"/>
      <c r="FJ39" s="1485"/>
      <c r="FK39" s="1445"/>
      <c r="FL39" s="1483"/>
      <c r="FM39" s="1483"/>
      <c r="FN39" s="1483"/>
      <c r="FO39" s="1483"/>
      <c r="FP39" s="1483"/>
      <c r="FQ39" s="1484"/>
      <c r="FR39" s="1485"/>
      <c r="FS39" s="1445"/>
      <c r="FT39" s="1483"/>
      <c r="FU39" s="1483"/>
      <c r="FV39" s="1483"/>
      <c r="FW39" s="1483"/>
      <c r="FX39" s="1483"/>
      <c r="FY39" s="1484"/>
      <c r="FZ39" s="1485"/>
      <c r="GA39" s="1445"/>
      <c r="GB39" s="1483"/>
      <c r="GC39" s="1483"/>
      <c r="GD39" s="1483"/>
      <c r="GE39" s="1483"/>
      <c r="GF39" s="1483"/>
      <c r="GG39" s="1484"/>
      <c r="GH39" s="1485"/>
      <c r="GI39" s="1445"/>
      <c r="GJ39" s="1483"/>
      <c r="GK39" s="1483"/>
      <c r="GL39" s="1483"/>
      <c r="GM39" s="1483"/>
      <c r="GN39" s="1483"/>
      <c r="GO39" s="1484"/>
      <c r="GP39" s="1485"/>
      <c r="GQ39" s="1445"/>
      <c r="GR39" s="1483"/>
      <c r="GS39" s="1483"/>
      <c r="GT39" s="1483"/>
      <c r="GU39" s="1483"/>
      <c r="GV39" s="1483"/>
      <c r="GW39" s="1484"/>
      <c r="GX39" s="1485"/>
      <c r="GY39" s="1445"/>
      <c r="GZ39" s="1483"/>
      <c r="HA39" s="1483"/>
      <c r="HB39" s="1483"/>
      <c r="HC39" s="1483"/>
      <c r="HD39" s="1483"/>
      <c r="HE39" s="1484"/>
      <c r="HF39" s="1485"/>
      <c r="HG39" s="1445"/>
      <c r="HH39" s="1483"/>
      <c r="HI39" s="1483"/>
      <c r="HJ39" s="1483"/>
      <c r="HK39" s="1483"/>
      <c r="HL39" s="1483"/>
      <c r="HM39" s="1484"/>
      <c r="HN39" s="1485"/>
      <c r="HO39" s="1445"/>
      <c r="HP39" s="1483"/>
      <c r="HQ39" s="1483"/>
      <c r="HR39" s="1483"/>
      <c r="HS39" s="1483"/>
      <c r="HT39" s="1483"/>
      <c r="HU39" s="1484"/>
      <c r="HV39" s="1485"/>
      <c r="HW39" s="1445"/>
      <c r="HX39" s="1483"/>
      <c r="HY39" s="1483"/>
      <c r="HZ39" s="1483"/>
      <c r="IA39" s="1483"/>
      <c r="IB39" s="1483"/>
      <c r="IC39" s="1484"/>
      <c r="ID39" s="1485"/>
      <c r="IE39" s="1445"/>
      <c r="IF39" s="1483"/>
      <c r="IG39" s="1483"/>
      <c r="IH39" s="1483"/>
      <c r="II39" s="1483"/>
      <c r="IJ39" s="1483"/>
      <c r="IK39" s="1484"/>
      <c r="IL39" s="1485"/>
      <c r="IM39" s="1445"/>
      <c r="IN39" s="1483"/>
      <c r="IO39" s="1483"/>
      <c r="IP39" s="1483"/>
      <c r="IQ39" s="1483"/>
      <c r="IR39" s="1483"/>
      <c r="IS39" s="1484"/>
      <c r="IT39" s="1485"/>
      <c r="IU39" s="1445"/>
      <c r="IV39" s="1483"/>
      <c r="IW39" s="1483"/>
      <c r="IX39" s="1483"/>
      <c r="IY39" s="1483"/>
      <c r="IZ39" s="1483"/>
      <c r="JA39" s="1484"/>
      <c r="JB39" s="1485"/>
      <c r="JC39" s="1445"/>
      <c r="JD39" s="1483"/>
      <c r="JE39" s="1483"/>
      <c r="JF39" s="1483"/>
      <c r="JG39" s="1483"/>
      <c r="JH39" s="1483"/>
      <c r="JI39" s="1484"/>
      <c r="JJ39" s="1485"/>
      <c r="JK39" s="1445"/>
      <c r="JL39" s="1483"/>
      <c r="JM39" s="1483"/>
      <c r="JN39" s="1483"/>
      <c r="JO39" s="1483"/>
      <c r="JP39" s="1483"/>
      <c r="JQ39" s="1484"/>
      <c r="JR39" s="1485"/>
      <c r="JS39" s="1445"/>
      <c r="JT39" s="1483"/>
      <c r="JU39" s="1483"/>
      <c r="JV39" s="1483"/>
      <c r="JW39" s="1483"/>
      <c r="JX39" s="1483"/>
      <c r="JY39" s="1484"/>
      <c r="JZ39" s="1485"/>
      <c r="KA39" s="1445"/>
      <c r="KB39" s="1483"/>
      <c r="KC39" s="1483"/>
      <c r="KD39" s="1483"/>
      <c r="KE39" s="1483"/>
      <c r="KF39" s="1483"/>
      <c r="KG39" s="1484"/>
      <c r="KH39" s="1485"/>
      <c r="KI39" s="1445"/>
      <c r="KJ39" s="1483"/>
      <c r="KK39" s="1483"/>
      <c r="KL39" s="1483"/>
      <c r="KM39" s="1483"/>
      <c r="KN39" s="1483"/>
      <c r="KO39" s="1484"/>
      <c r="KP39" s="1485"/>
      <c r="KQ39" s="1445"/>
      <c r="KR39" s="1483"/>
      <c r="KS39" s="1483"/>
      <c r="KT39" s="1483"/>
      <c r="KU39" s="1483"/>
      <c r="KV39" s="1483"/>
      <c r="KW39" s="1484"/>
      <c r="KX39" s="1485"/>
      <c r="KY39" s="1445"/>
      <c r="KZ39" s="1483"/>
      <c r="LA39" s="1483"/>
      <c r="LB39" s="1483"/>
      <c r="LC39" s="1483"/>
      <c r="LD39" s="1483"/>
      <c r="LE39" s="1484"/>
      <c r="LF39" s="1485"/>
      <c r="LG39" s="1445"/>
      <c r="LH39" s="1483"/>
      <c r="LI39" s="1483"/>
      <c r="LJ39" s="1483"/>
      <c r="LK39" s="1483"/>
      <c r="LL39" s="1483"/>
      <c r="LM39" s="1484"/>
      <c r="LN39" s="1485"/>
      <c r="LO39" s="1445"/>
      <c r="LP39" s="1483"/>
      <c r="LQ39" s="1483"/>
      <c r="LR39" s="1483"/>
      <c r="LS39" s="1483"/>
      <c r="LT39" s="1483"/>
      <c r="LU39" s="1484"/>
      <c r="LV39" s="1485"/>
      <c r="LW39" s="1445"/>
      <c r="LX39" s="1483"/>
      <c r="LY39" s="1483"/>
      <c r="LZ39" s="1483"/>
      <c r="MA39" s="1483"/>
      <c r="MB39" s="1483"/>
      <c r="MC39" s="1484"/>
      <c r="MD39" s="1485"/>
      <c r="ME39" s="1445"/>
      <c r="MF39" s="1483"/>
      <c r="MG39" s="1483"/>
      <c r="MH39" s="1483"/>
      <c r="MI39" s="1483"/>
      <c r="MJ39" s="1483"/>
      <c r="MK39" s="1484"/>
      <c r="ML39" s="1485"/>
      <c r="MM39" s="1445"/>
      <c r="MN39" s="1483"/>
      <c r="MO39" s="1483"/>
      <c r="MP39" s="1483"/>
      <c r="MQ39" s="1483"/>
      <c r="MR39" s="1483"/>
      <c r="MS39" s="1484"/>
      <c r="MT39" s="1485"/>
      <c r="MU39" s="1445"/>
      <c r="MV39" s="1483"/>
      <c r="MW39" s="1483"/>
      <c r="MX39" s="1483"/>
      <c r="MY39" s="1483"/>
      <c r="MZ39" s="1483"/>
      <c r="NA39" s="1484"/>
      <c r="NB39" s="1485"/>
      <c r="NC39" s="1445"/>
      <c r="ND39" s="1483"/>
      <c r="NE39" s="1483"/>
      <c r="NF39" s="1483"/>
      <c r="NG39" s="1483"/>
      <c r="NH39" s="1483"/>
      <c r="NI39" s="1484"/>
      <c r="NJ39" s="1485"/>
      <c r="NK39" s="1445"/>
      <c r="NL39" s="1483"/>
      <c r="NM39" s="1483"/>
      <c r="NN39" s="1483"/>
      <c r="NO39" s="1483"/>
      <c r="NP39" s="1483"/>
      <c r="NQ39" s="1484"/>
      <c r="NR39" s="1485"/>
      <c r="NS39" s="1445"/>
      <c r="NT39" s="1483"/>
      <c r="NU39" s="1483"/>
      <c r="NV39" s="1483"/>
      <c r="NW39" s="1483"/>
      <c r="NX39" s="1483"/>
      <c r="NY39" s="1484"/>
      <c r="NZ39" s="1485"/>
      <c r="OA39" s="1445"/>
      <c r="OB39" s="1483"/>
      <c r="OC39" s="1483"/>
      <c r="OD39" s="1483"/>
      <c r="OE39" s="1483"/>
      <c r="OF39" s="1483"/>
      <c r="OG39" s="1484"/>
      <c r="OH39" s="1485"/>
      <c r="OI39" s="1445"/>
      <c r="OJ39" s="1483"/>
      <c r="OK39" s="1483"/>
      <c r="OL39" s="1483"/>
      <c r="OM39" s="1483"/>
      <c r="ON39" s="1483"/>
      <c r="OO39" s="1484"/>
      <c r="OP39" s="1485"/>
      <c r="OQ39" s="1445"/>
      <c r="OR39" s="1483"/>
      <c r="OS39" s="1483"/>
      <c r="OT39" s="1483"/>
      <c r="OU39" s="1483"/>
      <c r="OV39" s="1483"/>
      <c r="OW39" s="1484"/>
      <c r="OX39" s="1485"/>
      <c r="OY39" s="1445"/>
      <c r="OZ39" s="1483"/>
      <c r="PA39" s="1483"/>
      <c r="PB39" s="1483"/>
      <c r="PC39" s="1483"/>
      <c r="PD39" s="1483"/>
      <c r="PE39" s="1484"/>
      <c r="PF39" s="1485"/>
      <c r="PG39" s="1445"/>
      <c r="PH39" s="1483"/>
      <c r="PI39" s="1483"/>
      <c r="PJ39" s="1483"/>
      <c r="PK39" s="1483"/>
      <c r="PL39" s="1483"/>
      <c r="PM39" s="1484"/>
      <c r="PN39" s="1485"/>
      <c r="PO39" s="1445"/>
      <c r="PP39" s="1483"/>
      <c r="PQ39" s="1483"/>
      <c r="PR39" s="1483"/>
      <c r="PS39" s="1483"/>
      <c r="PT39" s="1483"/>
      <c r="PU39" s="1484"/>
      <c r="PV39" s="1485"/>
      <c r="PW39" s="1445"/>
      <c r="PX39" s="1483"/>
      <c r="PY39" s="1483"/>
      <c r="PZ39" s="1483"/>
      <c r="QA39" s="1483"/>
      <c r="QB39" s="1483"/>
      <c r="QC39" s="1484"/>
      <c r="QD39" s="1485"/>
      <c r="QE39" s="1445"/>
      <c r="QF39" s="1483"/>
      <c r="QG39" s="1483"/>
      <c r="QH39" s="1483"/>
      <c r="QI39" s="1483"/>
      <c r="QJ39" s="1483"/>
      <c r="QK39" s="1484"/>
      <c r="QL39" s="1485"/>
      <c r="QM39" s="1445"/>
      <c r="QN39" s="1483"/>
      <c r="QO39" s="1483"/>
      <c r="QP39" s="1483"/>
      <c r="QQ39" s="1483"/>
      <c r="QR39" s="1483"/>
      <c r="QS39" s="1484"/>
      <c r="QT39" s="1485"/>
      <c r="QU39" s="1445"/>
      <c r="QV39" s="1483"/>
      <c r="QW39" s="1483"/>
      <c r="QX39" s="1483"/>
      <c r="QY39" s="1483"/>
      <c r="QZ39" s="1483"/>
      <c r="RA39" s="1484"/>
      <c r="RB39" s="1485"/>
      <c r="RC39" s="1445"/>
      <c r="RD39" s="1483"/>
      <c r="RE39" s="1483"/>
      <c r="RF39" s="1483"/>
      <c r="RG39" s="1483"/>
      <c r="RH39" s="1483"/>
      <c r="RI39" s="1484"/>
      <c r="RJ39" s="1485"/>
      <c r="RK39" s="1445"/>
      <c r="RL39" s="1483"/>
      <c r="RM39" s="1483"/>
      <c r="RN39" s="1483"/>
      <c r="RO39" s="1483"/>
      <c r="RP39" s="1483"/>
      <c r="RQ39" s="1484"/>
      <c r="RR39" s="1485"/>
      <c r="RS39" s="1445"/>
      <c r="RT39" s="1483"/>
      <c r="RU39" s="1483"/>
      <c r="RV39" s="1483"/>
      <c r="RW39" s="1483"/>
      <c r="RX39" s="1483"/>
      <c r="RY39" s="1484"/>
      <c r="RZ39" s="1485"/>
      <c r="SA39" s="1445"/>
      <c r="SB39" s="1483"/>
      <c r="SC39" s="1483"/>
      <c r="SD39" s="1483"/>
      <c r="SE39" s="1483"/>
      <c r="SF39" s="1483"/>
      <c r="SG39" s="1484"/>
      <c r="SH39" s="1485"/>
      <c r="SI39" s="1445"/>
      <c r="SJ39" s="1483"/>
      <c r="SK39" s="1483"/>
      <c r="SL39" s="1483"/>
      <c r="SM39" s="1483"/>
      <c r="SN39" s="1483"/>
      <c r="SO39" s="1484"/>
      <c r="SP39" s="1485"/>
      <c r="SQ39" s="1445"/>
      <c r="SR39" s="1483"/>
      <c r="SS39" s="1483"/>
      <c r="ST39" s="1483"/>
      <c r="SU39" s="1483"/>
      <c r="SV39" s="1483"/>
      <c r="SW39" s="1484"/>
      <c r="SX39" s="1485"/>
      <c r="SY39" s="1445"/>
      <c r="SZ39" s="1483"/>
      <c r="TA39" s="1483"/>
      <c r="TB39" s="1483"/>
      <c r="TC39" s="1483"/>
      <c r="TD39" s="1483"/>
      <c r="TE39" s="1484"/>
      <c r="TF39" s="1485"/>
      <c r="TG39" s="1445"/>
      <c r="TH39" s="1483"/>
      <c r="TI39" s="1483"/>
      <c r="TJ39" s="1483"/>
      <c r="TK39" s="1483"/>
      <c r="TL39" s="1483"/>
      <c r="TM39" s="1484"/>
      <c r="TN39" s="1485"/>
      <c r="TO39" s="1445"/>
      <c r="TP39" s="1483"/>
      <c r="TQ39" s="1483"/>
      <c r="TR39" s="1483"/>
      <c r="TS39" s="1483"/>
      <c r="TT39" s="1483"/>
      <c r="TU39" s="1484"/>
      <c r="TV39" s="1485"/>
      <c r="TW39" s="1445"/>
      <c r="TX39" s="1483"/>
      <c r="TY39" s="1483"/>
      <c r="TZ39" s="1483"/>
      <c r="UA39" s="1483"/>
      <c r="UB39" s="1483"/>
      <c r="UC39" s="1484"/>
      <c r="UD39" s="1485"/>
      <c r="UE39" s="1445"/>
      <c r="UF39" s="1483"/>
      <c r="UG39" s="1483"/>
      <c r="UH39" s="1483"/>
      <c r="UI39" s="1483"/>
      <c r="UJ39" s="1483"/>
      <c r="UK39" s="1484"/>
      <c r="UL39" s="1485"/>
      <c r="UM39" s="1445"/>
      <c r="UN39" s="1483"/>
      <c r="UO39" s="1483"/>
      <c r="UP39" s="1483"/>
      <c r="UQ39" s="1483"/>
      <c r="UR39" s="1483"/>
      <c r="US39" s="1484"/>
      <c r="UT39" s="1485"/>
      <c r="UU39" s="1445"/>
      <c r="UV39" s="1483"/>
      <c r="UW39" s="1483"/>
      <c r="UX39" s="1483"/>
      <c r="UY39" s="1483"/>
      <c r="UZ39" s="1483"/>
      <c r="VA39" s="1484"/>
      <c r="VB39" s="1485"/>
      <c r="VC39" s="1445"/>
      <c r="VD39" s="1483"/>
      <c r="VE39" s="1483"/>
      <c r="VF39" s="1483"/>
      <c r="VG39" s="1483"/>
      <c r="VH39" s="1483"/>
      <c r="VI39" s="1484"/>
      <c r="VJ39" s="1485"/>
      <c r="VK39" s="1445"/>
      <c r="VL39" s="1483"/>
      <c r="VM39" s="1483"/>
      <c r="VN39" s="1483"/>
      <c r="VO39" s="1483"/>
      <c r="VP39" s="1483"/>
      <c r="VQ39" s="1484"/>
      <c r="VR39" s="1485"/>
      <c r="VS39" s="1445"/>
      <c r="VT39" s="1483"/>
      <c r="VU39" s="1483"/>
      <c r="VV39" s="1483"/>
      <c r="VW39" s="1483"/>
      <c r="VX39" s="1483"/>
      <c r="VY39" s="1484"/>
      <c r="VZ39" s="1485"/>
      <c r="WA39" s="1445"/>
      <c r="WB39" s="1483"/>
      <c r="WC39" s="1483"/>
      <c r="WD39" s="1483"/>
      <c r="WE39" s="1483"/>
      <c r="WF39" s="1483"/>
      <c r="WG39" s="1484"/>
      <c r="WH39" s="1485"/>
      <c r="WI39" s="1445"/>
      <c r="WJ39" s="1483"/>
      <c r="WK39" s="1483"/>
      <c r="WL39" s="1483"/>
      <c r="WM39" s="1483"/>
      <c r="WN39" s="1483"/>
      <c r="WO39" s="1484"/>
      <c r="WP39" s="1485"/>
      <c r="WQ39" s="1445"/>
      <c r="WR39" s="1483"/>
      <c r="WS39" s="1483"/>
      <c r="WT39" s="1483"/>
      <c r="WU39" s="1483"/>
      <c r="WV39" s="1483"/>
      <c r="WW39" s="1484"/>
      <c r="WX39" s="1485"/>
      <c r="WY39" s="1445"/>
      <c r="WZ39" s="1483"/>
      <c r="XA39" s="1483"/>
      <c r="XB39" s="1483"/>
      <c r="XC39" s="1483"/>
      <c r="XD39" s="1483"/>
      <c r="XE39" s="1484"/>
      <c r="XF39" s="1485"/>
      <c r="XG39" s="1445"/>
      <c r="XH39" s="1483"/>
      <c r="XI39" s="1483"/>
      <c r="XJ39" s="1483"/>
      <c r="XK39" s="1483"/>
      <c r="XL39" s="1483"/>
      <c r="XM39" s="1484"/>
      <c r="XN39" s="1485"/>
      <c r="XO39" s="1445"/>
      <c r="XP39" s="1483"/>
      <c r="XQ39" s="1483"/>
      <c r="XR39" s="1483"/>
      <c r="XS39" s="1483"/>
      <c r="XT39" s="1483"/>
      <c r="XU39" s="1484"/>
      <c r="XV39" s="1485"/>
      <c r="XW39" s="1445"/>
      <c r="XX39" s="1483"/>
      <c r="XY39" s="1483"/>
      <c r="XZ39" s="1483"/>
      <c r="YA39" s="1483"/>
      <c r="YB39" s="1483"/>
      <c r="YC39" s="1484"/>
      <c r="YD39" s="1485"/>
      <c r="YE39" s="1445"/>
      <c r="YF39" s="1483"/>
      <c r="YG39" s="1483"/>
      <c r="YH39" s="1483"/>
      <c r="YI39" s="1483"/>
      <c r="YJ39" s="1483"/>
      <c r="YK39" s="1484"/>
      <c r="YL39" s="1485"/>
      <c r="YM39" s="1445"/>
      <c r="YN39" s="1483"/>
      <c r="YO39" s="1483"/>
      <c r="YP39" s="1483"/>
      <c r="YQ39" s="1483"/>
      <c r="YR39" s="1483"/>
      <c r="YS39" s="1484"/>
      <c r="YT39" s="1485"/>
      <c r="YU39" s="1445"/>
      <c r="YV39" s="1483"/>
      <c r="YW39" s="1483"/>
      <c r="YX39" s="1483"/>
      <c r="YY39" s="1483"/>
      <c r="YZ39" s="1483"/>
      <c r="ZA39" s="1484"/>
      <c r="ZB39" s="1485"/>
      <c r="ZC39" s="1445"/>
      <c r="ZD39" s="1483"/>
      <c r="ZE39" s="1483"/>
      <c r="ZF39" s="1483"/>
      <c r="ZG39" s="1483"/>
      <c r="ZH39" s="1483"/>
      <c r="ZI39" s="1484"/>
      <c r="ZJ39" s="1485"/>
      <c r="ZK39" s="1445"/>
      <c r="ZL39" s="1483"/>
      <c r="ZM39" s="1483"/>
      <c r="ZN39" s="1483"/>
      <c r="ZO39" s="1483"/>
      <c r="ZP39" s="1483"/>
      <c r="ZQ39" s="1484"/>
      <c r="ZR39" s="1485"/>
      <c r="ZS39" s="1445"/>
      <c r="ZT39" s="1483"/>
      <c r="ZU39" s="1483"/>
      <c r="ZV39" s="1483"/>
      <c r="ZW39" s="1483"/>
      <c r="ZX39" s="1483"/>
      <c r="ZY39" s="1484"/>
      <c r="ZZ39" s="1485"/>
      <c r="AAA39" s="1445"/>
      <c r="AAB39" s="1483"/>
      <c r="AAC39" s="1483"/>
      <c r="AAD39" s="1483"/>
      <c r="AAE39" s="1483"/>
      <c r="AAF39" s="1483"/>
      <c r="AAG39" s="1484"/>
      <c r="AAH39" s="1485"/>
      <c r="AAI39" s="1445"/>
      <c r="AAJ39" s="1483"/>
      <c r="AAK39" s="1483"/>
      <c r="AAL39" s="1483"/>
      <c r="AAM39" s="1483"/>
      <c r="AAN39" s="1483"/>
      <c r="AAO39" s="1484"/>
      <c r="AAP39" s="1485"/>
      <c r="AAQ39" s="1445"/>
      <c r="AAR39" s="1483"/>
      <c r="AAS39" s="1483"/>
      <c r="AAT39" s="1483"/>
      <c r="AAU39" s="1483"/>
      <c r="AAV39" s="1483"/>
      <c r="AAW39" s="1484"/>
      <c r="AAX39" s="1485"/>
      <c r="AAY39" s="1445"/>
      <c r="AAZ39" s="1483"/>
      <c r="ABA39" s="1483"/>
      <c r="ABB39" s="1483"/>
      <c r="ABC39" s="1483"/>
      <c r="ABD39" s="1483"/>
      <c r="ABE39" s="1484"/>
      <c r="ABF39" s="1485"/>
      <c r="ABG39" s="1445"/>
      <c r="ABH39" s="1483"/>
      <c r="ABI39" s="1483"/>
      <c r="ABJ39" s="1483"/>
      <c r="ABK39" s="1483"/>
      <c r="ABL39" s="1483"/>
      <c r="ABM39" s="1484"/>
      <c r="ABN39" s="1485"/>
      <c r="ABO39" s="1445"/>
      <c r="ABP39" s="1483"/>
      <c r="ABQ39" s="1483"/>
      <c r="ABR39" s="1483"/>
      <c r="ABS39" s="1483"/>
      <c r="ABT39" s="1483"/>
      <c r="ABU39" s="1484"/>
      <c r="ABV39" s="1485"/>
      <c r="ABW39" s="1445"/>
      <c r="ABX39" s="1483"/>
      <c r="ABY39" s="1483"/>
      <c r="ABZ39" s="1483"/>
      <c r="ACA39" s="1483"/>
      <c r="ACB39" s="1483"/>
      <c r="ACC39" s="1484"/>
      <c r="ACD39" s="1485"/>
      <c r="ACE39" s="1445"/>
      <c r="ACF39" s="1483"/>
      <c r="ACG39" s="1483"/>
      <c r="ACH39" s="1483"/>
      <c r="ACI39" s="1483"/>
      <c r="ACJ39" s="1483"/>
      <c r="ACK39" s="1484"/>
      <c r="ACL39" s="1485"/>
      <c r="ACM39" s="1445"/>
      <c r="ACN39" s="1483"/>
      <c r="ACO39" s="1483"/>
      <c r="ACP39" s="1483"/>
      <c r="ACQ39" s="1483"/>
      <c r="ACR39" s="1483"/>
      <c r="ACS39" s="1484"/>
      <c r="ACT39" s="1485"/>
      <c r="ACU39" s="1445"/>
      <c r="ACV39" s="1483"/>
      <c r="ACW39" s="1483"/>
      <c r="ACX39" s="1483"/>
      <c r="ACY39" s="1483"/>
      <c r="ACZ39" s="1483"/>
      <c r="ADA39" s="1484"/>
      <c r="ADB39" s="1485"/>
      <c r="ADC39" s="1445"/>
      <c r="ADD39" s="1483"/>
      <c r="ADE39" s="1483"/>
      <c r="ADF39" s="1483"/>
      <c r="ADG39" s="1483"/>
      <c r="ADH39" s="1483"/>
      <c r="ADI39" s="1484"/>
      <c r="ADJ39" s="1485"/>
      <c r="ADK39" s="1445"/>
      <c r="ADL39" s="1483"/>
      <c r="ADM39" s="1483"/>
      <c r="ADN39" s="1483"/>
      <c r="ADO39" s="1483"/>
      <c r="ADP39" s="1483"/>
      <c r="ADQ39" s="1484"/>
      <c r="ADR39" s="1485"/>
      <c r="ADS39" s="1445"/>
      <c r="ADT39" s="1483"/>
      <c r="ADU39" s="1483"/>
      <c r="ADV39" s="1483"/>
      <c r="ADW39" s="1483"/>
      <c r="ADX39" s="1483"/>
      <c r="ADY39" s="1484"/>
      <c r="ADZ39" s="1485"/>
      <c r="AEA39" s="1445"/>
      <c r="AEB39" s="1483"/>
      <c r="AEC39" s="1483"/>
      <c r="AED39" s="1483"/>
      <c r="AEE39" s="1483"/>
      <c r="AEF39" s="1483"/>
      <c r="AEG39" s="1484"/>
      <c r="AEH39" s="1485"/>
      <c r="AEI39" s="1445"/>
      <c r="AEJ39" s="1483"/>
      <c r="AEK39" s="1483"/>
      <c r="AEL39" s="1483"/>
      <c r="AEM39" s="1483"/>
      <c r="AEN39" s="1483"/>
      <c r="AEO39" s="1484"/>
      <c r="AEP39" s="1485"/>
      <c r="AEQ39" s="1445"/>
      <c r="AER39" s="1483"/>
      <c r="AES39" s="1483"/>
      <c r="AET39" s="1483"/>
      <c r="AEU39" s="1483"/>
      <c r="AEV39" s="1483"/>
      <c r="AEW39" s="1484"/>
      <c r="AEX39" s="1485"/>
      <c r="AEY39" s="1445"/>
      <c r="AEZ39" s="1483"/>
      <c r="AFA39" s="1483"/>
      <c r="AFB39" s="1483"/>
      <c r="AFC39" s="1483"/>
      <c r="AFD39" s="1483"/>
      <c r="AFE39" s="1484"/>
      <c r="AFF39" s="1485"/>
      <c r="AFG39" s="1445"/>
      <c r="AFH39" s="1483"/>
      <c r="AFI39" s="1483"/>
      <c r="AFJ39" s="1483"/>
      <c r="AFK39" s="1483"/>
      <c r="AFL39" s="1483"/>
      <c r="AFM39" s="1484"/>
      <c r="AFN39" s="1485"/>
      <c r="AFO39" s="1445"/>
      <c r="AFP39" s="1483"/>
      <c r="AFQ39" s="1483"/>
      <c r="AFR39" s="1483"/>
      <c r="AFS39" s="1483"/>
      <c r="AFT39" s="1483"/>
      <c r="AFU39" s="1484"/>
      <c r="AFV39" s="1485"/>
      <c r="AFW39" s="1445"/>
      <c r="AFX39" s="1483"/>
      <c r="AFY39" s="1483"/>
      <c r="AFZ39" s="1483"/>
      <c r="AGA39" s="1483"/>
      <c r="AGB39" s="1483"/>
      <c r="AGC39" s="1484"/>
      <c r="AGD39" s="1485"/>
      <c r="AGE39" s="1445"/>
      <c r="AGF39" s="1483"/>
      <c r="AGG39" s="1483"/>
      <c r="AGH39" s="1483"/>
      <c r="AGI39" s="1483"/>
      <c r="AGJ39" s="1483"/>
      <c r="AGK39" s="1484"/>
      <c r="AGL39" s="1485"/>
      <c r="AGM39" s="1445"/>
      <c r="AGN39" s="1483"/>
      <c r="AGO39" s="1483"/>
      <c r="AGP39" s="1483"/>
      <c r="AGQ39" s="1483"/>
      <c r="AGR39" s="1483"/>
      <c r="AGS39" s="1484"/>
      <c r="AGT39" s="1485"/>
      <c r="AGU39" s="1445"/>
      <c r="AGV39" s="1483"/>
      <c r="AGW39" s="1483"/>
      <c r="AGX39" s="1483"/>
      <c r="AGY39" s="1483"/>
      <c r="AGZ39" s="1483"/>
      <c r="AHA39" s="1484"/>
      <c r="AHB39" s="1485"/>
      <c r="AHC39" s="1445"/>
      <c r="AHD39" s="1483"/>
      <c r="AHE39" s="1483"/>
      <c r="AHF39" s="1483"/>
      <c r="AHG39" s="1483"/>
      <c r="AHH39" s="1483"/>
      <c r="AHI39" s="1484"/>
      <c r="AHJ39" s="1485"/>
      <c r="AHK39" s="1445"/>
      <c r="AHL39" s="1483"/>
      <c r="AHM39" s="1483"/>
      <c r="AHN39" s="1483"/>
      <c r="AHO39" s="1483"/>
      <c r="AHP39" s="1483"/>
      <c r="AHQ39" s="1484"/>
      <c r="AHR39" s="1485"/>
      <c r="AHS39" s="1445"/>
      <c r="AHT39" s="1483"/>
      <c r="AHU39" s="1483"/>
      <c r="AHV39" s="1483"/>
      <c r="AHW39" s="1483"/>
      <c r="AHX39" s="1483"/>
      <c r="AHY39" s="1484"/>
      <c r="AHZ39" s="1485"/>
      <c r="AIA39" s="1445"/>
      <c r="AIB39" s="1483"/>
      <c r="AIC39" s="1483"/>
      <c r="AID39" s="1483"/>
      <c r="AIE39" s="1483"/>
      <c r="AIF39" s="1483"/>
      <c r="AIG39" s="1484"/>
      <c r="AIH39" s="1485"/>
      <c r="AII39" s="1445"/>
      <c r="AIJ39" s="1483"/>
      <c r="AIK39" s="1483"/>
      <c r="AIL39" s="1483"/>
      <c r="AIM39" s="1483"/>
      <c r="AIN39" s="1483"/>
      <c r="AIO39" s="1484"/>
      <c r="AIP39" s="1485"/>
      <c r="AIQ39" s="1445"/>
      <c r="AIR39" s="1483"/>
      <c r="AIS39" s="1483"/>
      <c r="AIT39" s="1483"/>
      <c r="AIU39" s="1483"/>
      <c r="AIV39" s="1483"/>
      <c r="AIW39" s="1484"/>
      <c r="AIX39" s="1485"/>
      <c r="AIY39" s="1445"/>
      <c r="AIZ39" s="1483"/>
      <c r="AJA39" s="1483"/>
      <c r="AJB39" s="1483"/>
      <c r="AJC39" s="1483"/>
      <c r="AJD39" s="1483"/>
      <c r="AJE39" s="1484"/>
      <c r="AJF39" s="1485"/>
      <c r="AJG39" s="1445"/>
      <c r="AJH39" s="1483"/>
      <c r="AJI39" s="1483"/>
      <c r="AJJ39" s="1483"/>
      <c r="AJK39" s="1483"/>
      <c r="AJL39" s="1483"/>
      <c r="AJM39" s="1484"/>
      <c r="AJN39" s="1485"/>
      <c r="AJO39" s="1445"/>
      <c r="AJP39" s="1483"/>
      <c r="AJQ39" s="1483"/>
      <c r="AJR39" s="1483"/>
      <c r="AJS39" s="1483"/>
      <c r="AJT39" s="1483"/>
      <c r="AJU39" s="1484"/>
      <c r="AJV39" s="1485"/>
      <c r="AJW39" s="1445"/>
      <c r="AJX39" s="1483"/>
      <c r="AJY39" s="1483"/>
      <c r="AJZ39" s="1483"/>
      <c r="AKA39" s="1483"/>
      <c r="AKB39" s="1483"/>
      <c r="AKC39" s="1484"/>
      <c r="AKD39" s="1485"/>
      <c r="AKE39" s="1445"/>
      <c r="AKF39" s="1483"/>
      <c r="AKG39" s="1483"/>
      <c r="AKH39" s="1483"/>
      <c r="AKI39" s="1483"/>
      <c r="AKJ39" s="1483"/>
      <c r="AKK39" s="1484"/>
      <c r="AKL39" s="1485"/>
      <c r="AKM39" s="1445"/>
      <c r="AKN39" s="1483"/>
      <c r="AKO39" s="1483"/>
      <c r="AKP39" s="1483"/>
      <c r="AKQ39" s="1483"/>
      <c r="AKR39" s="1483"/>
      <c r="AKS39" s="1484"/>
      <c r="AKT39" s="1485"/>
      <c r="AKU39" s="1445"/>
      <c r="AKV39" s="1483"/>
      <c r="AKW39" s="1483"/>
      <c r="AKX39" s="1483"/>
      <c r="AKY39" s="1483"/>
      <c r="AKZ39" s="1483"/>
      <c r="ALA39" s="1484"/>
      <c r="ALB39" s="1485"/>
      <c r="ALC39" s="1445"/>
      <c r="ALD39" s="1483"/>
      <c r="ALE39" s="1483"/>
      <c r="ALF39" s="1483"/>
      <c r="ALG39" s="1483"/>
      <c r="ALH39" s="1483"/>
      <c r="ALI39" s="1484"/>
      <c r="ALJ39" s="1485"/>
      <c r="ALK39" s="1445"/>
      <c r="ALL39" s="1483"/>
      <c r="ALM39" s="1483"/>
      <c r="ALN39" s="1483"/>
      <c r="ALO39" s="1483"/>
      <c r="ALP39" s="1483"/>
      <c r="ALQ39" s="1484"/>
      <c r="ALR39" s="1485"/>
      <c r="ALS39" s="1445"/>
      <c r="ALT39" s="1483"/>
      <c r="ALU39" s="1483"/>
      <c r="ALV39" s="1483"/>
      <c r="ALW39" s="1483"/>
      <c r="ALX39" s="1483"/>
      <c r="ALY39" s="1484"/>
      <c r="ALZ39" s="1485"/>
      <c r="AMA39" s="1445"/>
      <c r="AMB39" s="1483"/>
      <c r="AMC39" s="1483"/>
      <c r="AMD39" s="1483"/>
      <c r="AME39" s="1483"/>
      <c r="AMF39" s="1483"/>
      <c r="AMG39" s="1484"/>
      <c r="AMH39" s="1485"/>
      <c r="AMI39" s="1445"/>
      <c r="AMJ39" s="1483"/>
      <c r="AMK39" s="1483"/>
      <c r="AML39" s="1483"/>
      <c r="AMM39" s="1483"/>
      <c r="AMN39" s="1483"/>
      <c r="AMO39" s="1484"/>
      <c r="AMP39" s="1485"/>
      <c r="AMQ39" s="1445"/>
      <c r="AMR39" s="1483"/>
      <c r="AMS39" s="1483"/>
      <c r="AMT39" s="1483"/>
      <c r="AMU39" s="1483"/>
      <c r="AMV39" s="1483"/>
      <c r="AMW39" s="1484"/>
      <c r="AMX39" s="1485"/>
      <c r="AMY39" s="1445"/>
      <c r="AMZ39" s="1483"/>
      <c r="ANA39" s="1483"/>
      <c r="ANB39" s="1483"/>
      <c r="ANC39" s="1483"/>
      <c r="AND39" s="1483"/>
      <c r="ANE39" s="1484"/>
      <c r="ANF39" s="1485"/>
      <c r="ANG39" s="1445"/>
      <c r="ANH39" s="1483"/>
      <c r="ANI39" s="1483"/>
      <c r="ANJ39" s="1483"/>
      <c r="ANK39" s="1483"/>
      <c r="ANL39" s="1483"/>
      <c r="ANM39" s="1484"/>
      <c r="ANN39" s="1485"/>
      <c r="ANO39" s="1445"/>
      <c r="ANP39" s="1483"/>
      <c r="ANQ39" s="1483"/>
      <c r="ANR39" s="1483"/>
      <c r="ANS39" s="1483"/>
      <c r="ANT39" s="1483"/>
      <c r="ANU39" s="1484"/>
      <c r="ANV39" s="1485"/>
      <c r="ANW39" s="1445"/>
      <c r="ANX39" s="1483"/>
      <c r="ANY39" s="1483"/>
      <c r="ANZ39" s="1483"/>
      <c r="AOA39" s="1483"/>
      <c r="AOB39" s="1483"/>
      <c r="AOC39" s="1484"/>
      <c r="AOD39" s="1485"/>
      <c r="AOE39" s="1445"/>
      <c r="AOF39" s="1483"/>
      <c r="AOG39" s="1483"/>
      <c r="AOH39" s="1483"/>
      <c r="AOI39" s="1483"/>
      <c r="AOJ39" s="1483"/>
      <c r="AOK39" s="1484"/>
      <c r="AOL39" s="1485"/>
      <c r="AOM39" s="1445"/>
      <c r="AON39" s="1483"/>
      <c r="AOO39" s="1483"/>
      <c r="AOP39" s="1483"/>
      <c r="AOQ39" s="1483"/>
      <c r="AOR39" s="1483"/>
      <c r="AOS39" s="1484"/>
      <c r="AOT39" s="1485"/>
      <c r="AOU39" s="1445"/>
      <c r="AOV39" s="1483"/>
      <c r="AOW39" s="1483"/>
      <c r="AOX39" s="1483"/>
      <c r="AOY39" s="1483"/>
      <c r="AOZ39" s="1483"/>
      <c r="APA39" s="1484"/>
      <c r="APB39" s="1485"/>
      <c r="APC39" s="1445"/>
      <c r="APD39" s="1483"/>
      <c r="APE39" s="1483"/>
      <c r="APF39" s="1483"/>
      <c r="APG39" s="1483"/>
      <c r="APH39" s="1483"/>
      <c r="API39" s="1484"/>
      <c r="APJ39" s="1485"/>
      <c r="APK39" s="1445"/>
      <c r="APL39" s="1483"/>
      <c r="APM39" s="1483"/>
      <c r="APN39" s="1483"/>
      <c r="APO39" s="1483"/>
      <c r="APP39" s="1483"/>
      <c r="APQ39" s="1484"/>
      <c r="APR39" s="1485"/>
      <c r="APS39" s="1445"/>
      <c r="APT39" s="1483"/>
      <c r="APU39" s="1483"/>
      <c r="APV39" s="1483"/>
      <c r="APW39" s="1483"/>
      <c r="APX39" s="1483"/>
      <c r="APY39" s="1484"/>
      <c r="APZ39" s="1485"/>
      <c r="AQA39" s="1445"/>
      <c r="AQB39" s="1483"/>
      <c r="AQC39" s="1483"/>
      <c r="AQD39" s="1483"/>
      <c r="AQE39" s="1483"/>
      <c r="AQF39" s="1483"/>
      <c r="AQG39" s="1484"/>
      <c r="AQH39" s="1485"/>
      <c r="AQI39" s="1445"/>
      <c r="AQJ39" s="1483"/>
      <c r="AQK39" s="1483"/>
      <c r="AQL39" s="1483"/>
      <c r="AQM39" s="1483"/>
      <c r="AQN39" s="1483"/>
      <c r="AQO39" s="1484"/>
      <c r="AQP39" s="1485"/>
      <c r="AQQ39" s="1445"/>
      <c r="AQR39" s="1483"/>
      <c r="AQS39" s="1483"/>
      <c r="AQT39" s="1483"/>
      <c r="AQU39" s="1483"/>
      <c r="AQV39" s="1483"/>
      <c r="AQW39" s="1484"/>
      <c r="AQX39" s="1485"/>
      <c r="AQY39" s="1445"/>
      <c r="AQZ39" s="1483"/>
      <c r="ARA39" s="1483"/>
      <c r="ARB39" s="1483"/>
      <c r="ARC39" s="1483"/>
      <c r="ARD39" s="1483"/>
      <c r="ARE39" s="1484"/>
      <c r="ARF39" s="1485"/>
      <c r="ARG39" s="1445"/>
      <c r="ARH39" s="1483"/>
      <c r="ARI39" s="1483"/>
      <c r="ARJ39" s="1483"/>
      <c r="ARK39" s="1483"/>
      <c r="ARL39" s="1483"/>
      <c r="ARM39" s="1484"/>
      <c r="ARN39" s="1485"/>
      <c r="ARO39" s="1445"/>
      <c r="ARP39" s="1483"/>
      <c r="ARQ39" s="1483"/>
      <c r="ARR39" s="1483"/>
      <c r="ARS39" s="1483"/>
      <c r="ART39" s="1483"/>
      <c r="ARU39" s="1484"/>
      <c r="ARV39" s="1485"/>
      <c r="ARW39" s="1445"/>
      <c r="ARX39" s="1483"/>
      <c r="ARY39" s="1483"/>
      <c r="ARZ39" s="1483"/>
      <c r="ASA39" s="1483"/>
      <c r="ASB39" s="1483"/>
      <c r="ASC39" s="1484"/>
      <c r="ASD39" s="1485"/>
      <c r="ASE39" s="1445"/>
      <c r="ASF39" s="1483"/>
      <c r="ASG39" s="1483"/>
      <c r="ASH39" s="1483"/>
      <c r="ASI39" s="1483"/>
      <c r="ASJ39" s="1483"/>
      <c r="ASK39" s="1484"/>
      <c r="ASL39" s="1485"/>
      <c r="ASM39" s="1445"/>
      <c r="ASN39" s="1483"/>
      <c r="ASO39" s="1483"/>
      <c r="ASP39" s="1483"/>
      <c r="ASQ39" s="1483"/>
      <c r="ASR39" s="1483"/>
      <c r="ASS39" s="1484"/>
      <c r="AST39" s="1485"/>
      <c r="ASU39" s="1445"/>
      <c r="ASV39" s="1483"/>
      <c r="ASW39" s="1483"/>
      <c r="ASX39" s="1483"/>
      <c r="ASY39" s="1483"/>
      <c r="ASZ39" s="1483"/>
      <c r="ATA39" s="1484"/>
      <c r="ATB39" s="1485"/>
      <c r="ATC39" s="1445"/>
      <c r="ATD39" s="1483"/>
      <c r="ATE39" s="1483"/>
      <c r="ATF39" s="1483"/>
      <c r="ATG39" s="1483"/>
      <c r="ATH39" s="1483"/>
      <c r="ATI39" s="1484"/>
      <c r="ATJ39" s="1485"/>
      <c r="ATK39" s="1445"/>
      <c r="ATL39" s="1483"/>
      <c r="ATM39" s="1483"/>
      <c r="ATN39" s="1483"/>
      <c r="ATO39" s="1483"/>
      <c r="ATP39" s="1483"/>
      <c r="ATQ39" s="1484"/>
      <c r="ATR39" s="1485"/>
      <c r="ATS39" s="1445"/>
      <c r="ATT39" s="1483"/>
      <c r="ATU39" s="1483"/>
      <c r="ATV39" s="1483"/>
      <c r="ATW39" s="1483"/>
      <c r="ATX39" s="1483"/>
      <c r="ATY39" s="1484"/>
      <c r="ATZ39" s="1485"/>
      <c r="AUA39" s="1445"/>
      <c r="AUB39" s="1483"/>
      <c r="AUC39" s="1483"/>
      <c r="AUD39" s="1483"/>
      <c r="AUE39" s="1483"/>
      <c r="AUF39" s="1483"/>
      <c r="AUG39" s="1484"/>
      <c r="AUH39" s="1485"/>
      <c r="AUI39" s="1445"/>
      <c r="AUJ39" s="1483"/>
      <c r="AUK39" s="1483"/>
      <c r="AUL39" s="1483"/>
      <c r="AUM39" s="1483"/>
      <c r="AUN39" s="1483"/>
      <c r="AUO39" s="1484"/>
      <c r="AUP39" s="1485"/>
      <c r="AUQ39" s="1445"/>
      <c r="AUR39" s="1483"/>
      <c r="AUS39" s="1483"/>
      <c r="AUT39" s="1483"/>
      <c r="AUU39" s="1483"/>
      <c r="AUV39" s="1483"/>
      <c r="AUW39" s="1484"/>
      <c r="AUX39" s="1485"/>
      <c r="AUY39" s="1445"/>
      <c r="AUZ39" s="1483"/>
      <c r="AVA39" s="1483"/>
      <c r="AVB39" s="1483"/>
      <c r="AVC39" s="1483"/>
      <c r="AVD39" s="1483"/>
      <c r="AVE39" s="1484"/>
      <c r="AVF39" s="1485"/>
      <c r="AVG39" s="1445"/>
      <c r="AVH39" s="1483"/>
      <c r="AVI39" s="1483"/>
      <c r="AVJ39" s="1483"/>
      <c r="AVK39" s="1483"/>
      <c r="AVL39" s="1483"/>
      <c r="AVM39" s="1484"/>
      <c r="AVN39" s="1485"/>
      <c r="AVO39" s="1445"/>
      <c r="AVP39" s="1483"/>
      <c r="AVQ39" s="1483"/>
      <c r="AVR39" s="1483"/>
      <c r="AVS39" s="1483"/>
      <c r="AVT39" s="1483"/>
      <c r="AVU39" s="1484"/>
      <c r="AVV39" s="1485"/>
      <c r="AVW39" s="1445"/>
      <c r="AVX39" s="1483"/>
      <c r="AVY39" s="1483"/>
      <c r="AVZ39" s="1483"/>
      <c r="AWA39" s="1483"/>
      <c r="AWB39" s="1483"/>
      <c r="AWC39" s="1484"/>
      <c r="AWD39" s="1485"/>
      <c r="AWE39" s="1445"/>
      <c r="AWF39" s="1483"/>
      <c r="AWG39" s="1483"/>
      <c r="AWH39" s="1483"/>
      <c r="AWI39" s="1483"/>
      <c r="AWJ39" s="1483"/>
      <c r="AWK39" s="1484"/>
      <c r="AWL39" s="1485"/>
      <c r="AWM39" s="1445"/>
      <c r="AWN39" s="1483"/>
      <c r="AWO39" s="1483"/>
      <c r="AWP39" s="1483"/>
      <c r="AWQ39" s="1483"/>
      <c r="AWR39" s="1483"/>
      <c r="AWS39" s="1484"/>
      <c r="AWT39" s="1485"/>
      <c r="AWU39" s="1445"/>
      <c r="AWV39" s="1483"/>
      <c r="AWW39" s="1483"/>
      <c r="AWX39" s="1483"/>
      <c r="AWY39" s="1483"/>
      <c r="AWZ39" s="1483"/>
      <c r="AXA39" s="1484"/>
      <c r="AXB39" s="1485"/>
      <c r="AXC39" s="1445"/>
      <c r="AXD39" s="1483"/>
      <c r="AXE39" s="1483"/>
      <c r="AXF39" s="1483"/>
      <c r="AXG39" s="1483"/>
      <c r="AXH39" s="1483"/>
      <c r="AXI39" s="1484"/>
      <c r="AXJ39" s="1485"/>
      <c r="AXK39" s="1445"/>
      <c r="AXL39" s="1483"/>
      <c r="AXM39" s="1483"/>
      <c r="AXN39" s="1483"/>
      <c r="AXO39" s="1483"/>
      <c r="AXP39" s="1483"/>
      <c r="AXQ39" s="1484"/>
      <c r="AXR39" s="1485"/>
      <c r="AXS39" s="1445"/>
      <c r="AXT39" s="1483"/>
      <c r="AXU39" s="1483"/>
      <c r="AXV39" s="1483"/>
      <c r="AXW39" s="1483"/>
      <c r="AXX39" s="1483"/>
      <c r="AXY39" s="1484"/>
      <c r="AXZ39" s="1485"/>
      <c r="AYA39" s="1445"/>
      <c r="AYB39" s="1483"/>
      <c r="AYC39" s="1483"/>
      <c r="AYD39" s="1483"/>
      <c r="AYE39" s="1483"/>
      <c r="AYF39" s="1483"/>
      <c r="AYG39" s="1484"/>
      <c r="AYH39" s="1485"/>
      <c r="AYI39" s="1445"/>
      <c r="AYJ39" s="1483"/>
      <c r="AYK39" s="1483"/>
      <c r="AYL39" s="1483"/>
      <c r="AYM39" s="1483"/>
      <c r="AYN39" s="1483"/>
      <c r="AYO39" s="1484"/>
      <c r="AYP39" s="1485"/>
      <c r="AYQ39" s="1445"/>
      <c r="AYR39" s="1483"/>
      <c r="AYS39" s="1483"/>
      <c r="AYT39" s="1483"/>
      <c r="AYU39" s="1483"/>
      <c r="AYV39" s="1483"/>
      <c r="AYW39" s="1484"/>
      <c r="AYX39" s="1485"/>
      <c r="AYY39" s="1445"/>
      <c r="AYZ39" s="1483"/>
      <c r="AZA39" s="1483"/>
      <c r="AZB39" s="1483"/>
      <c r="AZC39" s="1483"/>
      <c r="AZD39" s="1483"/>
      <c r="AZE39" s="1484"/>
      <c r="AZF39" s="1485"/>
      <c r="AZG39" s="1445"/>
      <c r="AZH39" s="1483"/>
      <c r="AZI39" s="1483"/>
      <c r="AZJ39" s="1483"/>
      <c r="AZK39" s="1483"/>
      <c r="AZL39" s="1483"/>
      <c r="AZM39" s="1484"/>
      <c r="AZN39" s="1485"/>
      <c r="AZO39" s="1445"/>
      <c r="AZP39" s="1483"/>
      <c r="AZQ39" s="1483"/>
      <c r="AZR39" s="1483"/>
      <c r="AZS39" s="1483"/>
      <c r="AZT39" s="1483"/>
      <c r="AZU39" s="1484"/>
      <c r="AZV39" s="1485"/>
      <c r="AZW39" s="1445"/>
      <c r="AZX39" s="1483"/>
      <c r="AZY39" s="1483"/>
      <c r="AZZ39" s="1483"/>
      <c r="BAA39" s="1483"/>
      <c r="BAB39" s="1483"/>
      <c r="BAC39" s="1484"/>
      <c r="BAD39" s="1485"/>
      <c r="BAE39" s="1445"/>
      <c r="BAF39" s="1483"/>
      <c r="BAG39" s="1483"/>
      <c r="BAH39" s="1483"/>
      <c r="BAI39" s="1483"/>
      <c r="BAJ39" s="1483"/>
      <c r="BAK39" s="1484"/>
      <c r="BAL39" s="1485"/>
      <c r="BAM39" s="1445"/>
      <c r="BAN39" s="1483"/>
      <c r="BAO39" s="1483"/>
      <c r="BAP39" s="1483"/>
      <c r="BAQ39" s="1483"/>
      <c r="BAR39" s="1483"/>
      <c r="BAS39" s="1484"/>
      <c r="BAT39" s="1485"/>
      <c r="BAU39" s="1445"/>
      <c r="BAV39" s="1483"/>
      <c r="BAW39" s="1483"/>
      <c r="BAX39" s="1483"/>
      <c r="BAY39" s="1483"/>
      <c r="BAZ39" s="1483"/>
      <c r="BBA39" s="1484"/>
      <c r="BBB39" s="1485"/>
      <c r="BBC39" s="1445"/>
      <c r="BBD39" s="1483"/>
      <c r="BBE39" s="1483"/>
      <c r="BBF39" s="1483"/>
      <c r="BBG39" s="1483"/>
      <c r="BBH39" s="1483"/>
      <c r="BBI39" s="1484"/>
      <c r="BBJ39" s="1485"/>
      <c r="BBK39" s="1445"/>
      <c r="BBL39" s="1483"/>
      <c r="BBM39" s="1483"/>
      <c r="BBN39" s="1483"/>
      <c r="BBO39" s="1483"/>
      <c r="BBP39" s="1483"/>
      <c r="BBQ39" s="1484"/>
      <c r="BBR39" s="1485"/>
      <c r="BBS39" s="1445"/>
      <c r="BBT39" s="1483"/>
      <c r="BBU39" s="1483"/>
      <c r="BBV39" s="1483"/>
      <c r="BBW39" s="1483"/>
      <c r="BBX39" s="1483"/>
      <c r="BBY39" s="1484"/>
      <c r="BBZ39" s="1485"/>
      <c r="BCA39" s="1445"/>
      <c r="BCB39" s="1483"/>
      <c r="BCC39" s="1483"/>
      <c r="BCD39" s="1483"/>
      <c r="BCE39" s="1483"/>
      <c r="BCF39" s="1483"/>
      <c r="BCG39" s="1484"/>
      <c r="BCH39" s="1485"/>
      <c r="BCI39" s="1445"/>
      <c r="BCJ39" s="1483"/>
      <c r="BCK39" s="1483"/>
      <c r="BCL39" s="1483"/>
      <c r="BCM39" s="1483"/>
      <c r="BCN39" s="1483"/>
      <c r="BCO39" s="1484"/>
      <c r="BCP39" s="1485"/>
      <c r="BCQ39" s="1445"/>
      <c r="BCR39" s="1483"/>
      <c r="BCS39" s="1483"/>
      <c r="BCT39" s="1483"/>
      <c r="BCU39" s="1483"/>
      <c r="BCV39" s="1483"/>
      <c r="BCW39" s="1484"/>
      <c r="BCX39" s="1485"/>
      <c r="BCY39" s="1445"/>
      <c r="BCZ39" s="1483"/>
      <c r="BDA39" s="1483"/>
      <c r="BDB39" s="1483"/>
      <c r="BDC39" s="1483"/>
      <c r="BDD39" s="1483"/>
      <c r="BDE39" s="1484"/>
      <c r="BDF39" s="1485"/>
      <c r="BDG39" s="1445"/>
      <c r="BDH39" s="1483"/>
      <c r="BDI39" s="1483"/>
      <c r="BDJ39" s="1483"/>
      <c r="BDK39" s="1483"/>
      <c r="BDL39" s="1483"/>
      <c r="BDM39" s="1484"/>
      <c r="BDN39" s="1485"/>
      <c r="BDO39" s="1445"/>
      <c r="BDP39" s="1483"/>
      <c r="BDQ39" s="1483"/>
      <c r="BDR39" s="1483"/>
      <c r="BDS39" s="1483"/>
      <c r="BDT39" s="1483"/>
      <c r="BDU39" s="1484"/>
      <c r="BDV39" s="1485"/>
      <c r="BDW39" s="1445"/>
      <c r="BDX39" s="1483"/>
      <c r="BDY39" s="1483"/>
      <c r="BDZ39" s="1483"/>
      <c r="BEA39" s="1483"/>
      <c r="BEB39" s="1483"/>
      <c r="BEC39" s="1484"/>
      <c r="BED39" s="1485"/>
      <c r="BEE39" s="1445"/>
      <c r="BEF39" s="1483"/>
      <c r="BEG39" s="1483"/>
      <c r="BEH39" s="1483"/>
      <c r="BEI39" s="1483"/>
      <c r="BEJ39" s="1483"/>
      <c r="BEK39" s="1484"/>
      <c r="BEL39" s="1485"/>
      <c r="BEM39" s="1445"/>
      <c r="BEN39" s="1483"/>
      <c r="BEO39" s="1483"/>
      <c r="BEP39" s="1483"/>
      <c r="BEQ39" s="1483"/>
      <c r="BER39" s="1483"/>
      <c r="BES39" s="1484"/>
      <c r="BET39" s="1485"/>
      <c r="BEU39" s="1445"/>
      <c r="BEV39" s="1483"/>
      <c r="BEW39" s="1483"/>
      <c r="BEX39" s="1483"/>
      <c r="BEY39" s="1483"/>
      <c r="BEZ39" s="1483"/>
      <c r="BFA39" s="1484"/>
      <c r="BFB39" s="1485"/>
      <c r="BFC39" s="1445"/>
      <c r="BFD39" s="1483"/>
      <c r="BFE39" s="1483"/>
      <c r="BFF39" s="1483"/>
      <c r="BFG39" s="1483"/>
      <c r="BFH39" s="1483"/>
      <c r="BFI39" s="1484"/>
      <c r="BFJ39" s="1485"/>
      <c r="BFK39" s="1445"/>
      <c r="BFL39" s="1483"/>
      <c r="BFM39" s="1483"/>
      <c r="BFN39" s="1483"/>
      <c r="BFO39" s="1483"/>
      <c r="BFP39" s="1483"/>
      <c r="BFQ39" s="1484"/>
      <c r="BFR39" s="1485"/>
      <c r="BFS39" s="1445"/>
      <c r="BFT39" s="1483"/>
      <c r="BFU39" s="1483"/>
      <c r="BFV39" s="1483"/>
      <c r="BFW39" s="1483"/>
      <c r="BFX39" s="1483"/>
      <c r="BFY39" s="1484"/>
      <c r="BFZ39" s="1485"/>
      <c r="BGA39" s="1445"/>
      <c r="BGB39" s="1483"/>
      <c r="BGC39" s="1483"/>
      <c r="BGD39" s="1483"/>
      <c r="BGE39" s="1483"/>
      <c r="BGF39" s="1483"/>
      <c r="BGG39" s="1484"/>
      <c r="BGH39" s="1485"/>
      <c r="BGI39" s="1445"/>
      <c r="BGJ39" s="1483"/>
      <c r="BGK39" s="1483"/>
      <c r="BGL39" s="1483"/>
      <c r="BGM39" s="1483"/>
      <c r="BGN39" s="1483"/>
      <c r="BGO39" s="1484"/>
      <c r="BGP39" s="1485"/>
      <c r="BGQ39" s="1445"/>
      <c r="BGR39" s="1483"/>
      <c r="BGS39" s="1483"/>
      <c r="BGT39" s="1483"/>
      <c r="BGU39" s="1483"/>
      <c r="BGV39" s="1483"/>
      <c r="BGW39" s="1484"/>
      <c r="BGX39" s="1485"/>
      <c r="BGY39" s="1445"/>
      <c r="BGZ39" s="1483"/>
      <c r="BHA39" s="1483"/>
      <c r="BHB39" s="1483"/>
      <c r="BHC39" s="1483"/>
      <c r="BHD39" s="1483"/>
      <c r="BHE39" s="1484"/>
      <c r="BHF39" s="1485"/>
      <c r="BHG39" s="1445"/>
      <c r="BHH39" s="1483"/>
      <c r="BHI39" s="1483"/>
      <c r="BHJ39" s="1483"/>
      <c r="BHK39" s="1483"/>
      <c r="BHL39" s="1483"/>
      <c r="BHM39" s="1484"/>
      <c r="BHN39" s="1485"/>
      <c r="BHO39" s="1445"/>
      <c r="BHP39" s="1483"/>
      <c r="BHQ39" s="1483"/>
      <c r="BHR39" s="1483"/>
      <c r="BHS39" s="1483"/>
      <c r="BHT39" s="1483"/>
      <c r="BHU39" s="1484"/>
      <c r="BHV39" s="1485"/>
      <c r="BHW39" s="1445"/>
      <c r="BHX39" s="1483"/>
      <c r="BHY39" s="1483"/>
      <c r="BHZ39" s="1483"/>
      <c r="BIA39" s="1483"/>
      <c r="BIB39" s="1483"/>
      <c r="BIC39" s="1484"/>
      <c r="BID39" s="1485"/>
      <c r="BIE39" s="1445"/>
      <c r="BIF39" s="1483"/>
      <c r="BIG39" s="1483"/>
      <c r="BIH39" s="1483"/>
      <c r="BII39" s="1483"/>
      <c r="BIJ39" s="1483"/>
      <c r="BIK39" s="1484"/>
      <c r="BIL39" s="1485"/>
      <c r="BIM39" s="1445"/>
      <c r="BIN39" s="1483"/>
      <c r="BIO39" s="1483"/>
      <c r="BIP39" s="1483"/>
      <c r="BIQ39" s="1483"/>
      <c r="BIR39" s="1483"/>
      <c r="BIS39" s="1484"/>
      <c r="BIT39" s="1485"/>
      <c r="BIU39" s="1445"/>
      <c r="BIV39" s="1483"/>
      <c r="BIW39" s="1483"/>
      <c r="BIX39" s="1483"/>
      <c r="BIY39" s="1483"/>
      <c r="BIZ39" s="1483"/>
      <c r="BJA39" s="1484"/>
      <c r="BJB39" s="1485"/>
      <c r="BJC39" s="1445"/>
      <c r="BJD39" s="1483"/>
      <c r="BJE39" s="1483"/>
      <c r="BJF39" s="1483"/>
      <c r="BJG39" s="1483"/>
      <c r="BJH39" s="1483"/>
      <c r="BJI39" s="1484"/>
      <c r="BJJ39" s="1485"/>
      <c r="BJK39" s="1445"/>
      <c r="BJL39" s="1483"/>
      <c r="BJM39" s="1483"/>
      <c r="BJN39" s="1483"/>
      <c r="BJO39" s="1483"/>
      <c r="BJP39" s="1483"/>
      <c r="BJQ39" s="1484"/>
      <c r="BJR39" s="1485"/>
      <c r="BJS39" s="1445"/>
      <c r="BJT39" s="1483"/>
      <c r="BJU39" s="1483"/>
      <c r="BJV39" s="1483"/>
      <c r="BJW39" s="1483"/>
      <c r="BJX39" s="1483"/>
      <c r="BJY39" s="1484"/>
      <c r="BJZ39" s="1485"/>
      <c r="BKA39" s="1445"/>
      <c r="BKB39" s="1483"/>
      <c r="BKC39" s="1483"/>
      <c r="BKD39" s="1483"/>
      <c r="BKE39" s="1483"/>
      <c r="BKF39" s="1483"/>
      <c r="BKG39" s="1484"/>
      <c r="BKH39" s="1485"/>
      <c r="BKI39" s="1445"/>
      <c r="BKJ39" s="1483"/>
      <c r="BKK39" s="1483"/>
      <c r="BKL39" s="1483"/>
      <c r="BKM39" s="1483"/>
      <c r="BKN39" s="1483"/>
      <c r="BKO39" s="1484"/>
      <c r="BKP39" s="1485"/>
      <c r="BKQ39" s="1445"/>
      <c r="BKR39" s="1483"/>
      <c r="BKS39" s="1483"/>
      <c r="BKT39" s="1483"/>
      <c r="BKU39" s="1483"/>
      <c r="BKV39" s="1483"/>
      <c r="BKW39" s="1484"/>
      <c r="BKX39" s="1485"/>
      <c r="BKY39" s="1445"/>
      <c r="BKZ39" s="1483"/>
      <c r="BLA39" s="1483"/>
      <c r="BLB39" s="1483"/>
      <c r="BLC39" s="1483"/>
      <c r="BLD39" s="1483"/>
      <c r="BLE39" s="1484"/>
      <c r="BLF39" s="1485"/>
      <c r="BLG39" s="1445"/>
      <c r="BLH39" s="1483"/>
      <c r="BLI39" s="1483"/>
      <c r="BLJ39" s="1483"/>
      <c r="BLK39" s="1483"/>
      <c r="BLL39" s="1483"/>
      <c r="BLM39" s="1484"/>
      <c r="BLN39" s="1485"/>
      <c r="BLO39" s="1445"/>
      <c r="BLP39" s="1483"/>
      <c r="BLQ39" s="1483"/>
      <c r="BLR39" s="1483"/>
      <c r="BLS39" s="1483"/>
      <c r="BLT39" s="1483"/>
      <c r="BLU39" s="1484"/>
      <c r="BLV39" s="1485"/>
      <c r="BLW39" s="1445"/>
      <c r="BLX39" s="1483"/>
      <c r="BLY39" s="1483"/>
      <c r="BLZ39" s="1483"/>
      <c r="BMA39" s="1483"/>
      <c r="BMB39" s="1483"/>
      <c r="BMC39" s="1484"/>
      <c r="BMD39" s="1485"/>
      <c r="BME39" s="1445"/>
      <c r="BMF39" s="1483"/>
      <c r="BMG39" s="1483"/>
      <c r="BMH39" s="1483"/>
      <c r="BMI39" s="1483"/>
      <c r="BMJ39" s="1483"/>
      <c r="BMK39" s="1484"/>
      <c r="BML39" s="1485"/>
      <c r="BMM39" s="1445"/>
      <c r="BMN39" s="1483"/>
      <c r="BMO39" s="1483"/>
      <c r="BMP39" s="1483"/>
      <c r="BMQ39" s="1483"/>
      <c r="BMR39" s="1483"/>
      <c r="BMS39" s="1484"/>
      <c r="BMT39" s="1485"/>
      <c r="BMU39" s="1445"/>
      <c r="BMV39" s="1483"/>
      <c r="BMW39" s="1483"/>
      <c r="BMX39" s="1483"/>
      <c r="BMY39" s="1483"/>
      <c r="BMZ39" s="1483"/>
      <c r="BNA39" s="1484"/>
      <c r="BNB39" s="1485"/>
      <c r="BNC39" s="1445"/>
      <c r="BND39" s="1483"/>
      <c r="BNE39" s="1483"/>
      <c r="BNF39" s="1483"/>
      <c r="BNG39" s="1483"/>
      <c r="BNH39" s="1483"/>
      <c r="BNI39" s="1484"/>
      <c r="BNJ39" s="1485"/>
      <c r="BNK39" s="1445"/>
      <c r="BNL39" s="1483"/>
      <c r="BNM39" s="1483"/>
      <c r="BNN39" s="1483"/>
      <c r="BNO39" s="1483"/>
      <c r="BNP39" s="1483"/>
      <c r="BNQ39" s="1484"/>
      <c r="BNR39" s="1485"/>
      <c r="BNS39" s="1445"/>
      <c r="BNT39" s="1483"/>
      <c r="BNU39" s="1483"/>
      <c r="BNV39" s="1483"/>
      <c r="BNW39" s="1483"/>
      <c r="BNX39" s="1483"/>
      <c r="BNY39" s="1484"/>
      <c r="BNZ39" s="1485"/>
      <c r="BOA39" s="1445"/>
      <c r="BOB39" s="1483"/>
      <c r="BOC39" s="1483"/>
      <c r="BOD39" s="1483"/>
      <c r="BOE39" s="1483"/>
      <c r="BOF39" s="1483"/>
      <c r="BOG39" s="1484"/>
      <c r="BOH39" s="1485"/>
      <c r="BOI39" s="1445"/>
      <c r="BOJ39" s="1483"/>
      <c r="BOK39" s="1483"/>
      <c r="BOL39" s="1483"/>
      <c r="BOM39" s="1483"/>
      <c r="BON39" s="1483"/>
      <c r="BOO39" s="1484"/>
      <c r="BOP39" s="1485"/>
      <c r="BOQ39" s="1445"/>
      <c r="BOR39" s="1483"/>
      <c r="BOS39" s="1483"/>
      <c r="BOT39" s="1483"/>
      <c r="BOU39" s="1483"/>
      <c r="BOV39" s="1483"/>
      <c r="BOW39" s="1484"/>
      <c r="BOX39" s="1485"/>
      <c r="BOY39" s="1445"/>
      <c r="BOZ39" s="1483"/>
      <c r="BPA39" s="1483"/>
      <c r="BPB39" s="1483"/>
      <c r="BPC39" s="1483"/>
      <c r="BPD39" s="1483"/>
      <c r="BPE39" s="1484"/>
      <c r="BPF39" s="1485"/>
      <c r="BPG39" s="1445"/>
      <c r="BPH39" s="1483"/>
      <c r="BPI39" s="1483"/>
      <c r="BPJ39" s="1483"/>
      <c r="BPK39" s="1483"/>
      <c r="BPL39" s="1483"/>
      <c r="BPM39" s="1484"/>
      <c r="BPN39" s="1485"/>
      <c r="BPO39" s="1445"/>
      <c r="BPP39" s="1483"/>
      <c r="BPQ39" s="1483"/>
      <c r="BPR39" s="1483"/>
      <c r="BPS39" s="1483"/>
      <c r="BPT39" s="1483"/>
      <c r="BPU39" s="1484"/>
      <c r="BPV39" s="1485"/>
      <c r="BPW39" s="1445"/>
      <c r="BPX39" s="1483"/>
      <c r="BPY39" s="1483"/>
      <c r="BPZ39" s="1483"/>
      <c r="BQA39" s="1483"/>
      <c r="BQB39" s="1483"/>
      <c r="BQC39" s="1484"/>
      <c r="BQD39" s="1485"/>
      <c r="BQE39" s="1445"/>
      <c r="BQF39" s="1483"/>
      <c r="BQG39" s="1483"/>
      <c r="BQH39" s="1483"/>
      <c r="BQI39" s="1483"/>
      <c r="BQJ39" s="1483"/>
      <c r="BQK39" s="1484"/>
      <c r="BQL39" s="1485"/>
      <c r="BQM39" s="1445"/>
      <c r="BQN39" s="1483"/>
      <c r="BQO39" s="1483"/>
      <c r="BQP39" s="1483"/>
      <c r="BQQ39" s="1483"/>
      <c r="BQR39" s="1483"/>
      <c r="BQS39" s="1484"/>
      <c r="BQT39" s="1485"/>
      <c r="BQU39" s="1445"/>
      <c r="BQV39" s="1483"/>
      <c r="BQW39" s="1483"/>
      <c r="BQX39" s="1483"/>
      <c r="BQY39" s="1483"/>
      <c r="BQZ39" s="1483"/>
      <c r="BRA39" s="1484"/>
      <c r="BRB39" s="1485"/>
      <c r="BRC39" s="1445"/>
      <c r="BRD39" s="1483"/>
      <c r="BRE39" s="1483"/>
      <c r="BRF39" s="1483"/>
      <c r="BRG39" s="1483"/>
      <c r="BRH39" s="1483"/>
      <c r="BRI39" s="1484"/>
      <c r="BRJ39" s="1485"/>
      <c r="BRK39" s="1445"/>
      <c r="BRL39" s="1483"/>
      <c r="BRM39" s="1483"/>
      <c r="BRN39" s="1483"/>
      <c r="BRO39" s="1483"/>
      <c r="BRP39" s="1483"/>
      <c r="BRQ39" s="1484"/>
      <c r="BRR39" s="1485"/>
      <c r="BRS39" s="1445"/>
      <c r="BRT39" s="1483"/>
      <c r="BRU39" s="1483"/>
      <c r="BRV39" s="1483"/>
      <c r="BRW39" s="1483"/>
      <c r="BRX39" s="1483"/>
      <c r="BRY39" s="1484"/>
      <c r="BRZ39" s="1485"/>
      <c r="BSA39" s="1445"/>
      <c r="BSB39" s="1483"/>
      <c r="BSC39" s="1483"/>
      <c r="BSD39" s="1483"/>
      <c r="BSE39" s="1483"/>
      <c r="BSF39" s="1483"/>
      <c r="BSG39" s="1484"/>
      <c r="BSH39" s="1485"/>
      <c r="BSI39" s="1445"/>
      <c r="BSJ39" s="1483"/>
      <c r="BSK39" s="1483"/>
      <c r="BSL39" s="1483"/>
      <c r="BSM39" s="1483"/>
      <c r="BSN39" s="1483"/>
      <c r="BSO39" s="1484"/>
      <c r="BSP39" s="1485"/>
      <c r="BSQ39" s="1445"/>
      <c r="BSR39" s="1483"/>
      <c r="BSS39" s="1483"/>
      <c r="BST39" s="1483"/>
      <c r="BSU39" s="1483"/>
      <c r="BSV39" s="1483"/>
      <c r="BSW39" s="1484"/>
      <c r="BSX39" s="1485"/>
      <c r="BSY39" s="1445"/>
      <c r="BSZ39" s="1483"/>
      <c r="BTA39" s="1483"/>
      <c r="BTB39" s="1483"/>
      <c r="BTC39" s="1483"/>
      <c r="BTD39" s="1483"/>
      <c r="BTE39" s="1484"/>
      <c r="BTF39" s="1485"/>
      <c r="BTG39" s="1445"/>
      <c r="BTH39" s="1483"/>
      <c r="BTI39" s="1483"/>
      <c r="BTJ39" s="1483"/>
      <c r="BTK39" s="1483"/>
      <c r="BTL39" s="1483"/>
      <c r="BTM39" s="1484"/>
      <c r="BTN39" s="1485"/>
      <c r="BTO39" s="1445"/>
      <c r="BTP39" s="1483"/>
      <c r="BTQ39" s="1483"/>
      <c r="BTR39" s="1483"/>
      <c r="BTS39" s="1483"/>
      <c r="BTT39" s="1483"/>
      <c r="BTU39" s="1484"/>
      <c r="BTV39" s="1485"/>
      <c r="BTW39" s="1445"/>
      <c r="BTX39" s="1483"/>
      <c r="BTY39" s="1483"/>
      <c r="BTZ39" s="1483"/>
      <c r="BUA39" s="1483"/>
      <c r="BUB39" s="1483"/>
      <c r="BUC39" s="1484"/>
      <c r="BUD39" s="1485"/>
      <c r="BUE39" s="1445"/>
      <c r="BUF39" s="1483"/>
      <c r="BUG39" s="1483"/>
      <c r="BUH39" s="1483"/>
      <c r="BUI39" s="1483"/>
      <c r="BUJ39" s="1483"/>
      <c r="BUK39" s="1484"/>
      <c r="BUL39" s="1485"/>
      <c r="BUM39" s="1445"/>
      <c r="BUN39" s="1483"/>
      <c r="BUO39" s="1483"/>
      <c r="BUP39" s="1483"/>
      <c r="BUQ39" s="1483"/>
      <c r="BUR39" s="1483"/>
      <c r="BUS39" s="1484"/>
      <c r="BUT39" s="1485"/>
      <c r="BUU39" s="1445"/>
      <c r="BUV39" s="1483"/>
      <c r="BUW39" s="1483"/>
      <c r="BUX39" s="1483"/>
      <c r="BUY39" s="1483"/>
      <c r="BUZ39" s="1483"/>
      <c r="BVA39" s="1484"/>
      <c r="BVB39" s="1485"/>
      <c r="BVC39" s="1445"/>
      <c r="BVD39" s="1483"/>
      <c r="BVE39" s="1483"/>
      <c r="BVF39" s="1483"/>
      <c r="BVG39" s="1483"/>
      <c r="BVH39" s="1483"/>
      <c r="BVI39" s="1484"/>
      <c r="BVJ39" s="1485"/>
      <c r="BVK39" s="1445"/>
      <c r="BVL39" s="1483"/>
      <c r="BVM39" s="1483"/>
      <c r="BVN39" s="1483"/>
      <c r="BVO39" s="1483"/>
      <c r="BVP39" s="1483"/>
      <c r="BVQ39" s="1484"/>
      <c r="BVR39" s="1485"/>
      <c r="BVS39" s="1445"/>
      <c r="BVT39" s="1483"/>
      <c r="BVU39" s="1483"/>
      <c r="BVV39" s="1483"/>
      <c r="BVW39" s="1483"/>
      <c r="BVX39" s="1483"/>
      <c r="BVY39" s="1484"/>
      <c r="BVZ39" s="1485"/>
      <c r="BWA39" s="1445"/>
      <c r="BWB39" s="1483"/>
      <c r="BWC39" s="1483"/>
      <c r="BWD39" s="1483"/>
      <c r="BWE39" s="1483"/>
      <c r="BWF39" s="1483"/>
      <c r="BWG39" s="1484"/>
      <c r="BWH39" s="1485"/>
      <c r="BWI39" s="1445"/>
      <c r="BWJ39" s="1483"/>
      <c r="BWK39" s="1483"/>
      <c r="BWL39" s="1483"/>
      <c r="BWM39" s="1483"/>
      <c r="BWN39" s="1483"/>
      <c r="BWO39" s="1484"/>
      <c r="BWP39" s="1485"/>
      <c r="BWQ39" s="1445"/>
      <c r="BWR39" s="1483"/>
      <c r="BWS39" s="1483"/>
      <c r="BWT39" s="1483"/>
      <c r="BWU39" s="1483"/>
      <c r="BWV39" s="1483"/>
      <c r="BWW39" s="1484"/>
      <c r="BWX39" s="1485"/>
      <c r="BWY39" s="1445"/>
      <c r="BWZ39" s="1483"/>
      <c r="BXA39" s="1483"/>
      <c r="BXB39" s="1483"/>
      <c r="BXC39" s="1483"/>
      <c r="BXD39" s="1483"/>
      <c r="BXE39" s="1484"/>
      <c r="BXF39" s="1485"/>
      <c r="BXG39" s="1445"/>
      <c r="BXH39" s="1483"/>
      <c r="BXI39" s="1483"/>
      <c r="BXJ39" s="1483"/>
      <c r="BXK39" s="1483"/>
      <c r="BXL39" s="1483"/>
      <c r="BXM39" s="1484"/>
      <c r="BXN39" s="1485"/>
      <c r="BXO39" s="1445"/>
      <c r="BXP39" s="1483"/>
      <c r="BXQ39" s="1483"/>
      <c r="BXR39" s="1483"/>
      <c r="BXS39" s="1483"/>
      <c r="BXT39" s="1483"/>
      <c r="BXU39" s="1484"/>
      <c r="BXV39" s="1485"/>
      <c r="BXW39" s="1445"/>
      <c r="BXX39" s="1483"/>
      <c r="BXY39" s="1483"/>
      <c r="BXZ39" s="1483"/>
      <c r="BYA39" s="1483"/>
      <c r="BYB39" s="1483"/>
      <c r="BYC39" s="1484"/>
      <c r="BYD39" s="1485"/>
      <c r="BYE39" s="1445"/>
      <c r="BYF39" s="1483"/>
      <c r="BYG39" s="1483"/>
      <c r="BYH39" s="1483"/>
      <c r="BYI39" s="1483"/>
      <c r="BYJ39" s="1483"/>
      <c r="BYK39" s="1484"/>
      <c r="BYL39" s="1485"/>
      <c r="BYM39" s="1445"/>
      <c r="BYN39" s="1483"/>
      <c r="BYO39" s="1483"/>
      <c r="BYP39" s="1483"/>
      <c r="BYQ39" s="1483"/>
      <c r="BYR39" s="1483"/>
      <c r="BYS39" s="1484"/>
      <c r="BYT39" s="1485"/>
      <c r="BYU39" s="1445"/>
      <c r="BYV39" s="1483"/>
      <c r="BYW39" s="1483"/>
      <c r="BYX39" s="1483"/>
      <c r="BYY39" s="1483"/>
      <c r="BYZ39" s="1483"/>
      <c r="BZA39" s="1484"/>
      <c r="BZB39" s="1485"/>
      <c r="BZC39" s="1445"/>
      <c r="BZD39" s="1483"/>
      <c r="BZE39" s="1483"/>
      <c r="BZF39" s="1483"/>
      <c r="BZG39" s="1483"/>
      <c r="BZH39" s="1483"/>
      <c r="BZI39" s="1484"/>
      <c r="BZJ39" s="1485"/>
      <c r="BZK39" s="1445"/>
      <c r="BZL39" s="1483"/>
      <c r="BZM39" s="1483"/>
      <c r="BZN39" s="1483"/>
      <c r="BZO39" s="1483"/>
      <c r="BZP39" s="1483"/>
      <c r="BZQ39" s="1484"/>
      <c r="BZR39" s="1485"/>
      <c r="BZS39" s="1445"/>
      <c r="BZT39" s="1483"/>
      <c r="BZU39" s="1483"/>
      <c r="BZV39" s="1483"/>
      <c r="BZW39" s="1483"/>
      <c r="BZX39" s="1483"/>
      <c r="BZY39" s="1484"/>
      <c r="BZZ39" s="1485"/>
      <c r="CAA39" s="1445"/>
      <c r="CAB39" s="1483"/>
      <c r="CAC39" s="1483"/>
      <c r="CAD39" s="1483"/>
      <c r="CAE39" s="1483"/>
      <c r="CAF39" s="1483"/>
      <c r="CAG39" s="1484"/>
      <c r="CAH39" s="1485"/>
      <c r="CAI39" s="1445"/>
      <c r="CAJ39" s="1483"/>
      <c r="CAK39" s="1483"/>
      <c r="CAL39" s="1483"/>
      <c r="CAM39" s="1483"/>
      <c r="CAN39" s="1483"/>
      <c r="CAO39" s="1484"/>
      <c r="CAP39" s="1485"/>
      <c r="CAQ39" s="1445"/>
      <c r="CAR39" s="1483"/>
      <c r="CAS39" s="1483"/>
      <c r="CAT39" s="1483"/>
      <c r="CAU39" s="1483"/>
      <c r="CAV39" s="1483"/>
      <c r="CAW39" s="1484"/>
      <c r="CAX39" s="1485"/>
      <c r="CAY39" s="1445"/>
      <c r="CAZ39" s="1483"/>
      <c r="CBA39" s="1483"/>
      <c r="CBB39" s="1483"/>
      <c r="CBC39" s="1483"/>
      <c r="CBD39" s="1483"/>
      <c r="CBE39" s="1484"/>
      <c r="CBF39" s="1485"/>
      <c r="CBG39" s="1445"/>
      <c r="CBH39" s="1483"/>
      <c r="CBI39" s="1483"/>
      <c r="CBJ39" s="1483"/>
      <c r="CBK39" s="1483"/>
      <c r="CBL39" s="1483"/>
      <c r="CBM39" s="1484"/>
      <c r="CBN39" s="1485"/>
      <c r="CBO39" s="1445"/>
      <c r="CBP39" s="1483"/>
      <c r="CBQ39" s="1483"/>
      <c r="CBR39" s="1483"/>
      <c r="CBS39" s="1483"/>
      <c r="CBT39" s="1483"/>
      <c r="CBU39" s="1484"/>
      <c r="CBV39" s="1485"/>
      <c r="CBW39" s="1445"/>
      <c r="CBX39" s="1483"/>
      <c r="CBY39" s="1483"/>
      <c r="CBZ39" s="1483"/>
      <c r="CCA39" s="1483"/>
      <c r="CCB39" s="1483"/>
      <c r="CCC39" s="1484"/>
      <c r="CCD39" s="1485"/>
      <c r="CCE39" s="1445"/>
      <c r="CCF39" s="1483"/>
      <c r="CCG39" s="1483"/>
      <c r="CCH39" s="1483"/>
      <c r="CCI39" s="1483"/>
      <c r="CCJ39" s="1483"/>
      <c r="CCK39" s="1484"/>
      <c r="CCL39" s="1485"/>
      <c r="CCM39" s="1445"/>
      <c r="CCN39" s="1483"/>
      <c r="CCO39" s="1483"/>
      <c r="CCP39" s="1483"/>
      <c r="CCQ39" s="1483"/>
      <c r="CCR39" s="1483"/>
      <c r="CCS39" s="1484"/>
      <c r="CCT39" s="1485"/>
      <c r="CCU39" s="1445"/>
      <c r="CCV39" s="1483"/>
      <c r="CCW39" s="1483"/>
      <c r="CCX39" s="1483"/>
      <c r="CCY39" s="1483"/>
      <c r="CCZ39" s="1483"/>
      <c r="CDA39" s="1484"/>
      <c r="CDB39" s="1485"/>
      <c r="CDC39" s="1445"/>
      <c r="CDD39" s="1483"/>
      <c r="CDE39" s="1483"/>
      <c r="CDF39" s="1483"/>
      <c r="CDG39" s="1483"/>
      <c r="CDH39" s="1483"/>
      <c r="CDI39" s="1484"/>
      <c r="CDJ39" s="1485"/>
      <c r="CDK39" s="1445"/>
      <c r="CDL39" s="1483"/>
      <c r="CDM39" s="1483"/>
      <c r="CDN39" s="1483"/>
      <c r="CDO39" s="1483"/>
      <c r="CDP39" s="1483"/>
      <c r="CDQ39" s="1484"/>
      <c r="CDR39" s="1485"/>
      <c r="CDS39" s="1445"/>
      <c r="CDT39" s="1483"/>
      <c r="CDU39" s="1483"/>
      <c r="CDV39" s="1483"/>
      <c r="CDW39" s="1483"/>
      <c r="CDX39" s="1483"/>
      <c r="CDY39" s="1484"/>
      <c r="CDZ39" s="1485"/>
      <c r="CEA39" s="1445"/>
      <c r="CEB39" s="1483"/>
      <c r="CEC39" s="1483"/>
      <c r="CED39" s="1483"/>
      <c r="CEE39" s="1483"/>
      <c r="CEF39" s="1483"/>
      <c r="CEG39" s="1484"/>
      <c r="CEH39" s="1485"/>
      <c r="CEI39" s="1445"/>
      <c r="CEJ39" s="1483"/>
      <c r="CEK39" s="1483"/>
      <c r="CEL39" s="1483"/>
      <c r="CEM39" s="1483"/>
      <c r="CEN39" s="1483"/>
      <c r="CEO39" s="1484"/>
      <c r="CEP39" s="1485"/>
      <c r="CEQ39" s="1445"/>
      <c r="CER39" s="1483"/>
      <c r="CES39" s="1483"/>
      <c r="CET39" s="1483"/>
      <c r="CEU39" s="1483"/>
      <c r="CEV39" s="1483"/>
      <c r="CEW39" s="1484"/>
      <c r="CEX39" s="1485"/>
      <c r="CEY39" s="1445"/>
      <c r="CEZ39" s="1483"/>
      <c r="CFA39" s="1483"/>
      <c r="CFB39" s="1483"/>
      <c r="CFC39" s="1483"/>
      <c r="CFD39" s="1483"/>
      <c r="CFE39" s="1484"/>
      <c r="CFF39" s="1485"/>
      <c r="CFG39" s="1445"/>
      <c r="CFH39" s="1483"/>
      <c r="CFI39" s="1483"/>
      <c r="CFJ39" s="1483"/>
      <c r="CFK39" s="1483"/>
      <c r="CFL39" s="1483"/>
      <c r="CFM39" s="1484"/>
      <c r="CFN39" s="1485"/>
      <c r="CFO39" s="1445"/>
      <c r="CFP39" s="1483"/>
      <c r="CFQ39" s="1483"/>
      <c r="CFR39" s="1483"/>
      <c r="CFS39" s="1483"/>
      <c r="CFT39" s="1483"/>
      <c r="CFU39" s="1484"/>
      <c r="CFV39" s="1485"/>
      <c r="CFW39" s="1445"/>
      <c r="CFX39" s="1483"/>
      <c r="CFY39" s="1483"/>
      <c r="CFZ39" s="1483"/>
      <c r="CGA39" s="1483"/>
      <c r="CGB39" s="1483"/>
      <c r="CGC39" s="1484"/>
      <c r="CGD39" s="1485"/>
      <c r="CGE39" s="1445"/>
      <c r="CGF39" s="1483"/>
      <c r="CGG39" s="1483"/>
      <c r="CGH39" s="1483"/>
      <c r="CGI39" s="1483"/>
      <c r="CGJ39" s="1483"/>
      <c r="CGK39" s="1484"/>
      <c r="CGL39" s="1485"/>
      <c r="CGM39" s="1445"/>
      <c r="CGN39" s="1483"/>
      <c r="CGO39" s="1483"/>
      <c r="CGP39" s="1483"/>
      <c r="CGQ39" s="1483"/>
      <c r="CGR39" s="1483"/>
      <c r="CGS39" s="1484"/>
      <c r="CGT39" s="1485"/>
      <c r="CGU39" s="1445"/>
      <c r="CGV39" s="1483"/>
      <c r="CGW39" s="1483"/>
      <c r="CGX39" s="1483"/>
      <c r="CGY39" s="1483"/>
      <c r="CGZ39" s="1483"/>
      <c r="CHA39" s="1484"/>
      <c r="CHB39" s="1485"/>
      <c r="CHC39" s="1445"/>
      <c r="CHD39" s="1483"/>
      <c r="CHE39" s="1483"/>
      <c r="CHF39" s="1483"/>
      <c r="CHG39" s="1483"/>
      <c r="CHH39" s="1483"/>
      <c r="CHI39" s="1484"/>
      <c r="CHJ39" s="1485"/>
      <c r="CHK39" s="1445"/>
      <c r="CHL39" s="1483"/>
      <c r="CHM39" s="1483"/>
      <c r="CHN39" s="1483"/>
      <c r="CHO39" s="1483"/>
      <c r="CHP39" s="1483"/>
      <c r="CHQ39" s="1484"/>
      <c r="CHR39" s="1485"/>
      <c r="CHS39" s="1445"/>
      <c r="CHT39" s="1483"/>
      <c r="CHU39" s="1483"/>
      <c r="CHV39" s="1483"/>
      <c r="CHW39" s="1483"/>
      <c r="CHX39" s="1483"/>
      <c r="CHY39" s="1484"/>
      <c r="CHZ39" s="1485"/>
      <c r="CIA39" s="1445"/>
      <c r="CIB39" s="1483"/>
      <c r="CIC39" s="1483"/>
      <c r="CID39" s="1483"/>
      <c r="CIE39" s="1483"/>
      <c r="CIF39" s="1483"/>
      <c r="CIG39" s="1484"/>
      <c r="CIH39" s="1485"/>
      <c r="CII39" s="1445"/>
      <c r="CIJ39" s="1483"/>
      <c r="CIK39" s="1483"/>
      <c r="CIL39" s="1483"/>
      <c r="CIM39" s="1483"/>
      <c r="CIN39" s="1483"/>
      <c r="CIO39" s="1484"/>
      <c r="CIP39" s="1485"/>
      <c r="CIQ39" s="1445"/>
      <c r="CIR39" s="1483"/>
      <c r="CIS39" s="1483"/>
      <c r="CIT39" s="1483"/>
      <c r="CIU39" s="1483"/>
      <c r="CIV39" s="1483"/>
      <c r="CIW39" s="1484"/>
      <c r="CIX39" s="1485"/>
      <c r="CIY39" s="1445"/>
      <c r="CIZ39" s="1483"/>
      <c r="CJA39" s="1483"/>
      <c r="CJB39" s="1483"/>
      <c r="CJC39" s="1483"/>
      <c r="CJD39" s="1483"/>
      <c r="CJE39" s="1484"/>
      <c r="CJF39" s="1485"/>
      <c r="CJG39" s="1445"/>
      <c r="CJH39" s="1483"/>
      <c r="CJI39" s="1483"/>
      <c r="CJJ39" s="1483"/>
      <c r="CJK39" s="1483"/>
      <c r="CJL39" s="1483"/>
      <c r="CJM39" s="1484"/>
      <c r="CJN39" s="1485"/>
      <c r="CJO39" s="1445"/>
      <c r="CJP39" s="1483"/>
      <c r="CJQ39" s="1483"/>
      <c r="CJR39" s="1483"/>
      <c r="CJS39" s="1483"/>
      <c r="CJT39" s="1483"/>
      <c r="CJU39" s="1484"/>
      <c r="CJV39" s="1485"/>
      <c r="CJW39" s="1445"/>
      <c r="CJX39" s="1483"/>
      <c r="CJY39" s="1483"/>
      <c r="CJZ39" s="1483"/>
      <c r="CKA39" s="1483"/>
      <c r="CKB39" s="1483"/>
      <c r="CKC39" s="1484"/>
      <c r="CKD39" s="1485"/>
      <c r="CKE39" s="1445"/>
      <c r="CKF39" s="1483"/>
      <c r="CKG39" s="1483"/>
      <c r="CKH39" s="1483"/>
      <c r="CKI39" s="1483"/>
      <c r="CKJ39" s="1483"/>
      <c r="CKK39" s="1484"/>
      <c r="CKL39" s="1485"/>
      <c r="CKM39" s="1445"/>
      <c r="CKN39" s="1483"/>
      <c r="CKO39" s="1483"/>
      <c r="CKP39" s="1483"/>
      <c r="CKQ39" s="1483"/>
      <c r="CKR39" s="1483"/>
      <c r="CKS39" s="1484"/>
      <c r="CKT39" s="1485"/>
      <c r="CKU39" s="1445"/>
      <c r="CKV39" s="1483"/>
      <c r="CKW39" s="1483"/>
      <c r="CKX39" s="1483"/>
      <c r="CKY39" s="1483"/>
      <c r="CKZ39" s="1483"/>
      <c r="CLA39" s="1484"/>
      <c r="CLB39" s="1485"/>
      <c r="CLC39" s="1445"/>
      <c r="CLD39" s="1483"/>
      <c r="CLE39" s="1483"/>
      <c r="CLF39" s="1483"/>
      <c r="CLG39" s="1483"/>
      <c r="CLH39" s="1483"/>
      <c r="CLI39" s="1484"/>
      <c r="CLJ39" s="1485"/>
      <c r="CLK39" s="1445"/>
      <c r="CLL39" s="1483"/>
      <c r="CLM39" s="1483"/>
      <c r="CLN39" s="1483"/>
      <c r="CLO39" s="1483"/>
      <c r="CLP39" s="1483"/>
      <c r="CLQ39" s="1484"/>
      <c r="CLR39" s="1485"/>
      <c r="CLS39" s="1445"/>
      <c r="CLT39" s="1483"/>
      <c r="CLU39" s="1483"/>
      <c r="CLV39" s="1483"/>
      <c r="CLW39" s="1483"/>
      <c r="CLX39" s="1483"/>
      <c r="CLY39" s="1484"/>
      <c r="CLZ39" s="1485"/>
      <c r="CMA39" s="1445"/>
      <c r="CMB39" s="1483"/>
      <c r="CMC39" s="1483"/>
      <c r="CMD39" s="1483"/>
      <c r="CME39" s="1483"/>
      <c r="CMF39" s="1483"/>
      <c r="CMG39" s="1484"/>
      <c r="CMH39" s="1485"/>
      <c r="CMI39" s="1445"/>
      <c r="CMJ39" s="1483"/>
      <c r="CMK39" s="1483"/>
      <c r="CML39" s="1483"/>
      <c r="CMM39" s="1483"/>
      <c r="CMN39" s="1483"/>
      <c r="CMO39" s="1484"/>
      <c r="CMP39" s="1485"/>
      <c r="CMQ39" s="1445"/>
      <c r="CMR39" s="1483"/>
      <c r="CMS39" s="1483"/>
      <c r="CMT39" s="1483"/>
      <c r="CMU39" s="1483"/>
      <c r="CMV39" s="1483"/>
      <c r="CMW39" s="1484"/>
      <c r="CMX39" s="1485"/>
      <c r="CMY39" s="1445"/>
      <c r="CMZ39" s="1483"/>
      <c r="CNA39" s="1483"/>
      <c r="CNB39" s="1483"/>
      <c r="CNC39" s="1483"/>
      <c r="CND39" s="1483"/>
      <c r="CNE39" s="1484"/>
      <c r="CNF39" s="1485"/>
      <c r="CNG39" s="1445"/>
      <c r="CNH39" s="1483"/>
      <c r="CNI39" s="1483"/>
      <c r="CNJ39" s="1483"/>
      <c r="CNK39" s="1483"/>
      <c r="CNL39" s="1483"/>
      <c r="CNM39" s="1484"/>
      <c r="CNN39" s="1485"/>
      <c r="CNO39" s="1445"/>
      <c r="CNP39" s="1483"/>
      <c r="CNQ39" s="1483"/>
      <c r="CNR39" s="1483"/>
      <c r="CNS39" s="1483"/>
      <c r="CNT39" s="1483"/>
      <c r="CNU39" s="1484"/>
      <c r="CNV39" s="1485"/>
      <c r="CNW39" s="1445"/>
      <c r="CNX39" s="1483"/>
      <c r="CNY39" s="1483"/>
      <c r="CNZ39" s="1483"/>
      <c r="COA39" s="1483"/>
      <c r="COB39" s="1483"/>
      <c r="COC39" s="1484"/>
      <c r="COD39" s="1485"/>
      <c r="COE39" s="1445"/>
      <c r="COF39" s="1483"/>
      <c r="COG39" s="1483"/>
      <c r="COH39" s="1483"/>
      <c r="COI39" s="1483"/>
      <c r="COJ39" s="1483"/>
      <c r="COK39" s="1484"/>
      <c r="COL39" s="1485"/>
      <c r="COM39" s="1445"/>
      <c r="CON39" s="1483"/>
      <c r="COO39" s="1483"/>
      <c r="COP39" s="1483"/>
      <c r="COQ39" s="1483"/>
      <c r="COR39" s="1483"/>
      <c r="COS39" s="1484"/>
      <c r="COT39" s="1485"/>
      <c r="COU39" s="1445"/>
      <c r="COV39" s="1483"/>
      <c r="COW39" s="1483"/>
      <c r="COX39" s="1483"/>
      <c r="COY39" s="1483"/>
      <c r="COZ39" s="1483"/>
      <c r="CPA39" s="1484"/>
      <c r="CPB39" s="1485"/>
      <c r="CPC39" s="1445"/>
      <c r="CPD39" s="1483"/>
      <c r="CPE39" s="1483"/>
      <c r="CPF39" s="1483"/>
      <c r="CPG39" s="1483"/>
      <c r="CPH39" s="1483"/>
      <c r="CPI39" s="1484"/>
      <c r="CPJ39" s="1485"/>
      <c r="CPK39" s="1445"/>
      <c r="CPL39" s="1483"/>
      <c r="CPM39" s="1483"/>
      <c r="CPN39" s="1483"/>
      <c r="CPO39" s="1483"/>
      <c r="CPP39" s="1483"/>
      <c r="CPQ39" s="1484"/>
      <c r="CPR39" s="1485"/>
      <c r="CPS39" s="1445"/>
      <c r="CPT39" s="1483"/>
      <c r="CPU39" s="1483"/>
      <c r="CPV39" s="1483"/>
      <c r="CPW39" s="1483"/>
      <c r="CPX39" s="1483"/>
      <c r="CPY39" s="1484"/>
      <c r="CPZ39" s="1485"/>
      <c r="CQA39" s="1445"/>
      <c r="CQB39" s="1483"/>
      <c r="CQC39" s="1483"/>
      <c r="CQD39" s="1483"/>
      <c r="CQE39" s="1483"/>
      <c r="CQF39" s="1483"/>
      <c r="CQG39" s="1484"/>
      <c r="CQH39" s="1485"/>
      <c r="CQI39" s="1445"/>
      <c r="CQJ39" s="1483"/>
      <c r="CQK39" s="1483"/>
      <c r="CQL39" s="1483"/>
      <c r="CQM39" s="1483"/>
      <c r="CQN39" s="1483"/>
      <c r="CQO39" s="1484"/>
      <c r="CQP39" s="1485"/>
      <c r="CQQ39" s="1445"/>
      <c r="CQR39" s="1483"/>
      <c r="CQS39" s="1483"/>
      <c r="CQT39" s="1483"/>
      <c r="CQU39" s="1483"/>
      <c r="CQV39" s="1483"/>
      <c r="CQW39" s="1484"/>
      <c r="CQX39" s="1485"/>
      <c r="CQY39" s="1445"/>
      <c r="CQZ39" s="1483"/>
      <c r="CRA39" s="1483"/>
      <c r="CRB39" s="1483"/>
      <c r="CRC39" s="1483"/>
      <c r="CRD39" s="1483"/>
      <c r="CRE39" s="1484"/>
      <c r="CRF39" s="1485"/>
      <c r="CRG39" s="1445"/>
      <c r="CRH39" s="1483"/>
      <c r="CRI39" s="1483"/>
      <c r="CRJ39" s="1483"/>
      <c r="CRK39" s="1483"/>
      <c r="CRL39" s="1483"/>
      <c r="CRM39" s="1484"/>
      <c r="CRN39" s="1485"/>
      <c r="CRO39" s="1445"/>
      <c r="CRP39" s="1483"/>
      <c r="CRQ39" s="1483"/>
      <c r="CRR39" s="1483"/>
      <c r="CRS39" s="1483"/>
      <c r="CRT39" s="1483"/>
      <c r="CRU39" s="1484"/>
      <c r="CRV39" s="1485"/>
      <c r="CRW39" s="1445"/>
      <c r="CRX39" s="1483"/>
      <c r="CRY39" s="1483"/>
      <c r="CRZ39" s="1483"/>
      <c r="CSA39" s="1483"/>
      <c r="CSB39" s="1483"/>
      <c r="CSC39" s="1484"/>
      <c r="CSD39" s="1485"/>
      <c r="CSE39" s="1445"/>
      <c r="CSF39" s="1483"/>
      <c r="CSG39" s="1483"/>
      <c r="CSH39" s="1483"/>
      <c r="CSI39" s="1483"/>
      <c r="CSJ39" s="1483"/>
      <c r="CSK39" s="1484"/>
      <c r="CSL39" s="1485"/>
      <c r="CSM39" s="1445"/>
      <c r="CSN39" s="1483"/>
      <c r="CSO39" s="1483"/>
      <c r="CSP39" s="1483"/>
      <c r="CSQ39" s="1483"/>
      <c r="CSR39" s="1483"/>
      <c r="CSS39" s="1484"/>
      <c r="CST39" s="1485"/>
      <c r="CSU39" s="1445"/>
      <c r="CSV39" s="1483"/>
      <c r="CSW39" s="1483"/>
      <c r="CSX39" s="1483"/>
      <c r="CSY39" s="1483"/>
      <c r="CSZ39" s="1483"/>
      <c r="CTA39" s="1484"/>
      <c r="CTB39" s="1485"/>
      <c r="CTC39" s="1445"/>
      <c r="CTD39" s="1483"/>
      <c r="CTE39" s="1483"/>
      <c r="CTF39" s="1483"/>
      <c r="CTG39" s="1483"/>
      <c r="CTH39" s="1483"/>
      <c r="CTI39" s="1484"/>
      <c r="CTJ39" s="1485"/>
      <c r="CTK39" s="1445"/>
      <c r="CTL39" s="1483"/>
      <c r="CTM39" s="1483"/>
      <c r="CTN39" s="1483"/>
      <c r="CTO39" s="1483"/>
      <c r="CTP39" s="1483"/>
      <c r="CTQ39" s="1484"/>
      <c r="CTR39" s="1485"/>
      <c r="CTS39" s="1445"/>
      <c r="CTT39" s="1483"/>
      <c r="CTU39" s="1483"/>
      <c r="CTV39" s="1483"/>
      <c r="CTW39" s="1483"/>
      <c r="CTX39" s="1483"/>
      <c r="CTY39" s="1484"/>
      <c r="CTZ39" s="1485"/>
      <c r="CUA39" s="1445"/>
      <c r="CUB39" s="1483"/>
      <c r="CUC39" s="1483"/>
      <c r="CUD39" s="1483"/>
      <c r="CUE39" s="1483"/>
      <c r="CUF39" s="1483"/>
      <c r="CUG39" s="1484"/>
      <c r="CUH39" s="1485"/>
      <c r="CUI39" s="1445"/>
      <c r="CUJ39" s="1483"/>
      <c r="CUK39" s="1483"/>
      <c r="CUL39" s="1483"/>
      <c r="CUM39" s="1483"/>
      <c r="CUN39" s="1483"/>
      <c r="CUO39" s="1484"/>
      <c r="CUP39" s="1485"/>
      <c r="CUQ39" s="1445"/>
      <c r="CUR39" s="1483"/>
      <c r="CUS39" s="1483"/>
      <c r="CUT39" s="1483"/>
      <c r="CUU39" s="1483"/>
      <c r="CUV39" s="1483"/>
      <c r="CUW39" s="1484"/>
      <c r="CUX39" s="1485"/>
      <c r="CUY39" s="1445"/>
      <c r="CUZ39" s="1483"/>
      <c r="CVA39" s="1483"/>
      <c r="CVB39" s="1483"/>
      <c r="CVC39" s="1483"/>
      <c r="CVD39" s="1483"/>
      <c r="CVE39" s="1484"/>
      <c r="CVF39" s="1485"/>
      <c r="CVG39" s="1445"/>
      <c r="CVH39" s="1483"/>
      <c r="CVI39" s="1483"/>
      <c r="CVJ39" s="1483"/>
      <c r="CVK39" s="1483"/>
      <c r="CVL39" s="1483"/>
      <c r="CVM39" s="1484"/>
      <c r="CVN39" s="1485"/>
      <c r="CVO39" s="1445"/>
      <c r="CVP39" s="1483"/>
      <c r="CVQ39" s="1483"/>
      <c r="CVR39" s="1483"/>
      <c r="CVS39" s="1483"/>
      <c r="CVT39" s="1483"/>
      <c r="CVU39" s="1484"/>
      <c r="CVV39" s="1485"/>
      <c r="CVW39" s="1445"/>
      <c r="CVX39" s="1483"/>
      <c r="CVY39" s="1483"/>
      <c r="CVZ39" s="1483"/>
      <c r="CWA39" s="1483"/>
      <c r="CWB39" s="1483"/>
      <c r="CWC39" s="1484"/>
      <c r="CWD39" s="1485"/>
      <c r="CWE39" s="1445"/>
      <c r="CWF39" s="1483"/>
      <c r="CWG39" s="1483"/>
      <c r="CWH39" s="1483"/>
      <c r="CWI39" s="1483"/>
      <c r="CWJ39" s="1483"/>
      <c r="CWK39" s="1484"/>
      <c r="CWL39" s="1485"/>
      <c r="CWM39" s="1445"/>
      <c r="CWN39" s="1483"/>
      <c r="CWO39" s="1483"/>
      <c r="CWP39" s="1483"/>
      <c r="CWQ39" s="1483"/>
      <c r="CWR39" s="1483"/>
      <c r="CWS39" s="1484"/>
      <c r="CWT39" s="1485"/>
      <c r="CWU39" s="1445"/>
      <c r="CWV39" s="1483"/>
      <c r="CWW39" s="1483"/>
      <c r="CWX39" s="1483"/>
      <c r="CWY39" s="1483"/>
      <c r="CWZ39" s="1483"/>
      <c r="CXA39" s="1484"/>
      <c r="CXB39" s="1485"/>
      <c r="CXC39" s="1445"/>
      <c r="CXD39" s="1483"/>
      <c r="CXE39" s="1483"/>
      <c r="CXF39" s="1483"/>
      <c r="CXG39" s="1483"/>
      <c r="CXH39" s="1483"/>
      <c r="CXI39" s="1484"/>
      <c r="CXJ39" s="1485"/>
      <c r="CXK39" s="1445"/>
      <c r="CXL39" s="1483"/>
      <c r="CXM39" s="1483"/>
      <c r="CXN39" s="1483"/>
      <c r="CXO39" s="1483"/>
      <c r="CXP39" s="1483"/>
      <c r="CXQ39" s="1484"/>
      <c r="CXR39" s="1485"/>
      <c r="CXS39" s="1445"/>
      <c r="CXT39" s="1483"/>
      <c r="CXU39" s="1483"/>
      <c r="CXV39" s="1483"/>
      <c r="CXW39" s="1483"/>
      <c r="CXX39" s="1483"/>
      <c r="CXY39" s="1484"/>
      <c r="CXZ39" s="1485"/>
      <c r="CYA39" s="1445"/>
      <c r="CYB39" s="1483"/>
      <c r="CYC39" s="1483"/>
      <c r="CYD39" s="1483"/>
      <c r="CYE39" s="1483"/>
      <c r="CYF39" s="1483"/>
      <c r="CYG39" s="1484"/>
      <c r="CYH39" s="1485"/>
      <c r="CYI39" s="1445"/>
      <c r="CYJ39" s="1483"/>
      <c r="CYK39" s="1483"/>
      <c r="CYL39" s="1483"/>
      <c r="CYM39" s="1483"/>
      <c r="CYN39" s="1483"/>
      <c r="CYO39" s="1484"/>
      <c r="CYP39" s="1485"/>
      <c r="CYQ39" s="1445"/>
      <c r="CYR39" s="1483"/>
      <c r="CYS39" s="1483"/>
      <c r="CYT39" s="1483"/>
      <c r="CYU39" s="1483"/>
      <c r="CYV39" s="1483"/>
      <c r="CYW39" s="1484"/>
      <c r="CYX39" s="1485"/>
      <c r="CYY39" s="1445"/>
      <c r="CYZ39" s="1483"/>
      <c r="CZA39" s="1483"/>
      <c r="CZB39" s="1483"/>
      <c r="CZC39" s="1483"/>
      <c r="CZD39" s="1483"/>
      <c r="CZE39" s="1484"/>
      <c r="CZF39" s="1485"/>
      <c r="CZG39" s="1445"/>
      <c r="CZH39" s="1483"/>
      <c r="CZI39" s="1483"/>
      <c r="CZJ39" s="1483"/>
      <c r="CZK39" s="1483"/>
      <c r="CZL39" s="1483"/>
      <c r="CZM39" s="1484"/>
      <c r="CZN39" s="1485"/>
      <c r="CZO39" s="1445"/>
      <c r="CZP39" s="1483"/>
      <c r="CZQ39" s="1483"/>
      <c r="CZR39" s="1483"/>
      <c r="CZS39" s="1483"/>
      <c r="CZT39" s="1483"/>
      <c r="CZU39" s="1484"/>
      <c r="CZV39" s="1485"/>
      <c r="CZW39" s="1445"/>
      <c r="CZX39" s="1483"/>
      <c r="CZY39" s="1483"/>
      <c r="CZZ39" s="1483"/>
      <c r="DAA39" s="1483"/>
      <c r="DAB39" s="1483"/>
      <c r="DAC39" s="1484"/>
      <c r="DAD39" s="1485"/>
      <c r="DAE39" s="1445"/>
      <c r="DAF39" s="1483"/>
      <c r="DAG39" s="1483"/>
      <c r="DAH39" s="1483"/>
      <c r="DAI39" s="1483"/>
      <c r="DAJ39" s="1483"/>
      <c r="DAK39" s="1484"/>
      <c r="DAL39" s="1485"/>
      <c r="DAM39" s="1445"/>
      <c r="DAN39" s="1483"/>
      <c r="DAO39" s="1483"/>
      <c r="DAP39" s="1483"/>
      <c r="DAQ39" s="1483"/>
      <c r="DAR39" s="1483"/>
      <c r="DAS39" s="1484"/>
      <c r="DAT39" s="1485"/>
      <c r="DAU39" s="1445"/>
      <c r="DAV39" s="1483"/>
      <c r="DAW39" s="1483"/>
      <c r="DAX39" s="1483"/>
      <c r="DAY39" s="1483"/>
      <c r="DAZ39" s="1483"/>
      <c r="DBA39" s="1484"/>
      <c r="DBB39" s="1485"/>
      <c r="DBC39" s="1445"/>
      <c r="DBD39" s="1483"/>
      <c r="DBE39" s="1483"/>
      <c r="DBF39" s="1483"/>
      <c r="DBG39" s="1483"/>
      <c r="DBH39" s="1483"/>
      <c r="DBI39" s="1484"/>
      <c r="DBJ39" s="1485"/>
      <c r="DBK39" s="1445"/>
      <c r="DBL39" s="1483"/>
      <c r="DBM39" s="1483"/>
      <c r="DBN39" s="1483"/>
      <c r="DBO39" s="1483"/>
      <c r="DBP39" s="1483"/>
      <c r="DBQ39" s="1484"/>
      <c r="DBR39" s="1485"/>
      <c r="DBS39" s="1445"/>
      <c r="DBT39" s="1483"/>
      <c r="DBU39" s="1483"/>
      <c r="DBV39" s="1483"/>
      <c r="DBW39" s="1483"/>
      <c r="DBX39" s="1483"/>
      <c r="DBY39" s="1484"/>
      <c r="DBZ39" s="1485"/>
      <c r="DCA39" s="1445"/>
      <c r="DCB39" s="1483"/>
      <c r="DCC39" s="1483"/>
      <c r="DCD39" s="1483"/>
      <c r="DCE39" s="1483"/>
      <c r="DCF39" s="1483"/>
      <c r="DCG39" s="1484"/>
      <c r="DCH39" s="1485"/>
      <c r="DCI39" s="1445"/>
      <c r="DCJ39" s="1483"/>
      <c r="DCK39" s="1483"/>
      <c r="DCL39" s="1483"/>
      <c r="DCM39" s="1483"/>
      <c r="DCN39" s="1483"/>
      <c r="DCO39" s="1484"/>
      <c r="DCP39" s="1485"/>
      <c r="DCQ39" s="1445"/>
      <c r="DCR39" s="1483"/>
      <c r="DCS39" s="1483"/>
      <c r="DCT39" s="1483"/>
      <c r="DCU39" s="1483"/>
      <c r="DCV39" s="1483"/>
      <c r="DCW39" s="1484"/>
      <c r="DCX39" s="1485"/>
      <c r="DCY39" s="1445"/>
      <c r="DCZ39" s="1483"/>
      <c r="DDA39" s="1483"/>
      <c r="DDB39" s="1483"/>
      <c r="DDC39" s="1483"/>
      <c r="DDD39" s="1483"/>
      <c r="DDE39" s="1484"/>
      <c r="DDF39" s="1485"/>
      <c r="DDG39" s="1445"/>
      <c r="DDH39" s="1483"/>
      <c r="DDI39" s="1483"/>
      <c r="DDJ39" s="1483"/>
      <c r="DDK39" s="1483"/>
      <c r="DDL39" s="1483"/>
      <c r="DDM39" s="1484"/>
      <c r="DDN39" s="1485"/>
      <c r="DDO39" s="1445"/>
      <c r="DDP39" s="1483"/>
      <c r="DDQ39" s="1483"/>
      <c r="DDR39" s="1483"/>
      <c r="DDS39" s="1483"/>
      <c r="DDT39" s="1483"/>
      <c r="DDU39" s="1484"/>
      <c r="DDV39" s="1485"/>
      <c r="DDW39" s="1445"/>
      <c r="DDX39" s="1483"/>
      <c r="DDY39" s="1483"/>
      <c r="DDZ39" s="1483"/>
      <c r="DEA39" s="1483"/>
      <c r="DEB39" s="1483"/>
      <c r="DEC39" s="1484"/>
      <c r="DED39" s="1485"/>
      <c r="DEE39" s="1445"/>
      <c r="DEF39" s="1483"/>
      <c r="DEG39" s="1483"/>
      <c r="DEH39" s="1483"/>
      <c r="DEI39" s="1483"/>
      <c r="DEJ39" s="1483"/>
      <c r="DEK39" s="1484"/>
      <c r="DEL39" s="1485"/>
      <c r="DEM39" s="1445"/>
      <c r="DEN39" s="1483"/>
      <c r="DEO39" s="1483"/>
      <c r="DEP39" s="1483"/>
      <c r="DEQ39" s="1483"/>
      <c r="DER39" s="1483"/>
      <c r="DES39" s="1484"/>
      <c r="DET39" s="1485"/>
      <c r="DEU39" s="1445"/>
      <c r="DEV39" s="1483"/>
      <c r="DEW39" s="1483"/>
      <c r="DEX39" s="1483"/>
      <c r="DEY39" s="1483"/>
      <c r="DEZ39" s="1483"/>
      <c r="DFA39" s="1484"/>
      <c r="DFB39" s="1485"/>
      <c r="DFC39" s="1445"/>
      <c r="DFD39" s="1483"/>
      <c r="DFE39" s="1483"/>
      <c r="DFF39" s="1483"/>
      <c r="DFG39" s="1483"/>
      <c r="DFH39" s="1483"/>
      <c r="DFI39" s="1484"/>
      <c r="DFJ39" s="1485"/>
      <c r="DFK39" s="1445"/>
      <c r="DFL39" s="1483"/>
      <c r="DFM39" s="1483"/>
      <c r="DFN39" s="1483"/>
      <c r="DFO39" s="1483"/>
      <c r="DFP39" s="1483"/>
      <c r="DFQ39" s="1484"/>
      <c r="DFR39" s="1485"/>
      <c r="DFS39" s="1445"/>
      <c r="DFT39" s="1483"/>
      <c r="DFU39" s="1483"/>
      <c r="DFV39" s="1483"/>
      <c r="DFW39" s="1483"/>
      <c r="DFX39" s="1483"/>
      <c r="DFY39" s="1484"/>
      <c r="DFZ39" s="1485"/>
      <c r="DGA39" s="1445"/>
      <c r="DGB39" s="1483"/>
      <c r="DGC39" s="1483"/>
      <c r="DGD39" s="1483"/>
      <c r="DGE39" s="1483"/>
      <c r="DGF39" s="1483"/>
      <c r="DGG39" s="1484"/>
      <c r="DGH39" s="1485"/>
      <c r="DGI39" s="1445"/>
      <c r="DGJ39" s="1483"/>
      <c r="DGK39" s="1483"/>
      <c r="DGL39" s="1483"/>
      <c r="DGM39" s="1483"/>
      <c r="DGN39" s="1483"/>
      <c r="DGO39" s="1484"/>
      <c r="DGP39" s="1485"/>
      <c r="DGQ39" s="1445"/>
      <c r="DGR39" s="1483"/>
      <c r="DGS39" s="1483"/>
      <c r="DGT39" s="1483"/>
      <c r="DGU39" s="1483"/>
      <c r="DGV39" s="1483"/>
      <c r="DGW39" s="1484"/>
      <c r="DGX39" s="1485"/>
      <c r="DGY39" s="1445"/>
      <c r="DGZ39" s="1483"/>
      <c r="DHA39" s="1483"/>
      <c r="DHB39" s="1483"/>
      <c r="DHC39" s="1483"/>
      <c r="DHD39" s="1483"/>
      <c r="DHE39" s="1484"/>
      <c r="DHF39" s="1485"/>
      <c r="DHG39" s="1445"/>
      <c r="DHH39" s="1483"/>
      <c r="DHI39" s="1483"/>
      <c r="DHJ39" s="1483"/>
      <c r="DHK39" s="1483"/>
      <c r="DHL39" s="1483"/>
      <c r="DHM39" s="1484"/>
      <c r="DHN39" s="1485"/>
      <c r="DHO39" s="1445"/>
      <c r="DHP39" s="1483"/>
      <c r="DHQ39" s="1483"/>
      <c r="DHR39" s="1483"/>
      <c r="DHS39" s="1483"/>
      <c r="DHT39" s="1483"/>
      <c r="DHU39" s="1484"/>
      <c r="DHV39" s="1485"/>
      <c r="DHW39" s="1445"/>
      <c r="DHX39" s="1483"/>
      <c r="DHY39" s="1483"/>
      <c r="DHZ39" s="1483"/>
      <c r="DIA39" s="1483"/>
      <c r="DIB39" s="1483"/>
      <c r="DIC39" s="1484"/>
      <c r="DID39" s="1485"/>
      <c r="DIE39" s="1445"/>
      <c r="DIF39" s="1483"/>
      <c r="DIG39" s="1483"/>
      <c r="DIH39" s="1483"/>
      <c r="DII39" s="1483"/>
      <c r="DIJ39" s="1483"/>
      <c r="DIK39" s="1484"/>
      <c r="DIL39" s="1485"/>
      <c r="DIM39" s="1445"/>
      <c r="DIN39" s="1483"/>
      <c r="DIO39" s="1483"/>
      <c r="DIP39" s="1483"/>
      <c r="DIQ39" s="1483"/>
      <c r="DIR39" s="1483"/>
      <c r="DIS39" s="1484"/>
      <c r="DIT39" s="1485"/>
      <c r="DIU39" s="1445"/>
      <c r="DIV39" s="1483"/>
      <c r="DIW39" s="1483"/>
      <c r="DIX39" s="1483"/>
      <c r="DIY39" s="1483"/>
      <c r="DIZ39" s="1483"/>
      <c r="DJA39" s="1484"/>
      <c r="DJB39" s="1485"/>
      <c r="DJC39" s="1445"/>
      <c r="DJD39" s="1483"/>
      <c r="DJE39" s="1483"/>
      <c r="DJF39" s="1483"/>
      <c r="DJG39" s="1483"/>
      <c r="DJH39" s="1483"/>
      <c r="DJI39" s="1484"/>
      <c r="DJJ39" s="1485"/>
      <c r="DJK39" s="1445"/>
      <c r="DJL39" s="1483"/>
      <c r="DJM39" s="1483"/>
      <c r="DJN39" s="1483"/>
      <c r="DJO39" s="1483"/>
      <c r="DJP39" s="1483"/>
      <c r="DJQ39" s="1484"/>
      <c r="DJR39" s="1485"/>
      <c r="DJS39" s="1445"/>
      <c r="DJT39" s="1483"/>
      <c r="DJU39" s="1483"/>
      <c r="DJV39" s="1483"/>
      <c r="DJW39" s="1483"/>
      <c r="DJX39" s="1483"/>
      <c r="DJY39" s="1484"/>
      <c r="DJZ39" s="1485"/>
      <c r="DKA39" s="1445"/>
      <c r="DKB39" s="1483"/>
      <c r="DKC39" s="1483"/>
      <c r="DKD39" s="1483"/>
      <c r="DKE39" s="1483"/>
      <c r="DKF39" s="1483"/>
      <c r="DKG39" s="1484"/>
      <c r="DKH39" s="1485"/>
      <c r="DKI39" s="1445"/>
      <c r="DKJ39" s="1483"/>
      <c r="DKK39" s="1483"/>
      <c r="DKL39" s="1483"/>
      <c r="DKM39" s="1483"/>
      <c r="DKN39" s="1483"/>
      <c r="DKO39" s="1484"/>
      <c r="DKP39" s="1485"/>
      <c r="DKQ39" s="1445"/>
      <c r="DKR39" s="1483"/>
      <c r="DKS39" s="1483"/>
      <c r="DKT39" s="1483"/>
      <c r="DKU39" s="1483"/>
      <c r="DKV39" s="1483"/>
      <c r="DKW39" s="1484"/>
      <c r="DKX39" s="1485"/>
      <c r="DKY39" s="1445"/>
      <c r="DKZ39" s="1483"/>
      <c r="DLA39" s="1483"/>
      <c r="DLB39" s="1483"/>
      <c r="DLC39" s="1483"/>
      <c r="DLD39" s="1483"/>
      <c r="DLE39" s="1484"/>
      <c r="DLF39" s="1485"/>
      <c r="DLG39" s="1445"/>
      <c r="DLH39" s="1483"/>
      <c r="DLI39" s="1483"/>
      <c r="DLJ39" s="1483"/>
      <c r="DLK39" s="1483"/>
      <c r="DLL39" s="1483"/>
      <c r="DLM39" s="1484"/>
      <c r="DLN39" s="1485"/>
      <c r="DLO39" s="1445"/>
      <c r="DLP39" s="1483"/>
      <c r="DLQ39" s="1483"/>
      <c r="DLR39" s="1483"/>
      <c r="DLS39" s="1483"/>
      <c r="DLT39" s="1483"/>
      <c r="DLU39" s="1484"/>
      <c r="DLV39" s="1485"/>
      <c r="DLW39" s="1445"/>
      <c r="DLX39" s="1483"/>
      <c r="DLY39" s="1483"/>
      <c r="DLZ39" s="1483"/>
      <c r="DMA39" s="1483"/>
      <c r="DMB39" s="1483"/>
      <c r="DMC39" s="1484"/>
      <c r="DMD39" s="1485"/>
      <c r="DME39" s="1445"/>
      <c r="DMF39" s="1483"/>
      <c r="DMG39" s="1483"/>
      <c r="DMH39" s="1483"/>
      <c r="DMI39" s="1483"/>
      <c r="DMJ39" s="1483"/>
      <c r="DMK39" s="1484"/>
      <c r="DML39" s="1485"/>
      <c r="DMM39" s="1445"/>
      <c r="DMN39" s="1483"/>
      <c r="DMO39" s="1483"/>
      <c r="DMP39" s="1483"/>
      <c r="DMQ39" s="1483"/>
      <c r="DMR39" s="1483"/>
      <c r="DMS39" s="1484"/>
      <c r="DMT39" s="1485"/>
      <c r="DMU39" s="1445"/>
      <c r="DMV39" s="1483"/>
      <c r="DMW39" s="1483"/>
      <c r="DMX39" s="1483"/>
      <c r="DMY39" s="1483"/>
      <c r="DMZ39" s="1483"/>
      <c r="DNA39" s="1484"/>
      <c r="DNB39" s="1485"/>
      <c r="DNC39" s="1445"/>
      <c r="DND39" s="1483"/>
      <c r="DNE39" s="1483"/>
      <c r="DNF39" s="1483"/>
      <c r="DNG39" s="1483"/>
      <c r="DNH39" s="1483"/>
      <c r="DNI39" s="1484"/>
      <c r="DNJ39" s="1485"/>
      <c r="DNK39" s="1445"/>
      <c r="DNL39" s="1483"/>
      <c r="DNM39" s="1483"/>
      <c r="DNN39" s="1483"/>
      <c r="DNO39" s="1483"/>
      <c r="DNP39" s="1483"/>
      <c r="DNQ39" s="1484"/>
      <c r="DNR39" s="1485"/>
      <c r="DNS39" s="1445"/>
      <c r="DNT39" s="1483"/>
      <c r="DNU39" s="1483"/>
      <c r="DNV39" s="1483"/>
      <c r="DNW39" s="1483"/>
      <c r="DNX39" s="1483"/>
      <c r="DNY39" s="1484"/>
      <c r="DNZ39" s="1485"/>
      <c r="DOA39" s="1445"/>
      <c r="DOB39" s="1483"/>
      <c r="DOC39" s="1483"/>
      <c r="DOD39" s="1483"/>
      <c r="DOE39" s="1483"/>
      <c r="DOF39" s="1483"/>
      <c r="DOG39" s="1484"/>
      <c r="DOH39" s="1485"/>
      <c r="DOI39" s="1445"/>
      <c r="DOJ39" s="1483"/>
      <c r="DOK39" s="1483"/>
      <c r="DOL39" s="1483"/>
      <c r="DOM39" s="1483"/>
      <c r="DON39" s="1483"/>
      <c r="DOO39" s="1484"/>
      <c r="DOP39" s="1485"/>
      <c r="DOQ39" s="1445"/>
      <c r="DOR39" s="1483"/>
      <c r="DOS39" s="1483"/>
      <c r="DOT39" s="1483"/>
      <c r="DOU39" s="1483"/>
      <c r="DOV39" s="1483"/>
      <c r="DOW39" s="1484"/>
      <c r="DOX39" s="1485"/>
      <c r="DOY39" s="1445"/>
      <c r="DOZ39" s="1483"/>
      <c r="DPA39" s="1483"/>
      <c r="DPB39" s="1483"/>
      <c r="DPC39" s="1483"/>
      <c r="DPD39" s="1483"/>
      <c r="DPE39" s="1484"/>
      <c r="DPF39" s="1485"/>
      <c r="DPG39" s="1445"/>
      <c r="DPH39" s="1483"/>
      <c r="DPI39" s="1483"/>
      <c r="DPJ39" s="1483"/>
      <c r="DPK39" s="1483"/>
      <c r="DPL39" s="1483"/>
      <c r="DPM39" s="1484"/>
      <c r="DPN39" s="1485"/>
      <c r="DPO39" s="1445"/>
      <c r="DPP39" s="1483"/>
      <c r="DPQ39" s="1483"/>
      <c r="DPR39" s="1483"/>
      <c r="DPS39" s="1483"/>
      <c r="DPT39" s="1483"/>
      <c r="DPU39" s="1484"/>
      <c r="DPV39" s="1485"/>
      <c r="DPW39" s="1445"/>
      <c r="DPX39" s="1483"/>
      <c r="DPY39" s="1483"/>
      <c r="DPZ39" s="1483"/>
      <c r="DQA39" s="1483"/>
      <c r="DQB39" s="1483"/>
      <c r="DQC39" s="1484"/>
      <c r="DQD39" s="1485"/>
      <c r="DQE39" s="1445"/>
      <c r="DQF39" s="1483"/>
      <c r="DQG39" s="1483"/>
      <c r="DQH39" s="1483"/>
      <c r="DQI39" s="1483"/>
      <c r="DQJ39" s="1483"/>
      <c r="DQK39" s="1484"/>
      <c r="DQL39" s="1485"/>
      <c r="DQM39" s="1445"/>
      <c r="DQN39" s="1483"/>
      <c r="DQO39" s="1483"/>
      <c r="DQP39" s="1483"/>
      <c r="DQQ39" s="1483"/>
      <c r="DQR39" s="1483"/>
      <c r="DQS39" s="1484"/>
      <c r="DQT39" s="1485"/>
      <c r="DQU39" s="1445"/>
      <c r="DQV39" s="1483"/>
      <c r="DQW39" s="1483"/>
      <c r="DQX39" s="1483"/>
      <c r="DQY39" s="1483"/>
      <c r="DQZ39" s="1483"/>
      <c r="DRA39" s="1484"/>
      <c r="DRB39" s="1485"/>
      <c r="DRC39" s="1445"/>
      <c r="DRD39" s="1483"/>
      <c r="DRE39" s="1483"/>
      <c r="DRF39" s="1483"/>
      <c r="DRG39" s="1483"/>
      <c r="DRH39" s="1483"/>
      <c r="DRI39" s="1484"/>
      <c r="DRJ39" s="1485"/>
      <c r="DRK39" s="1445"/>
      <c r="DRL39" s="1483"/>
      <c r="DRM39" s="1483"/>
      <c r="DRN39" s="1483"/>
      <c r="DRO39" s="1483"/>
      <c r="DRP39" s="1483"/>
      <c r="DRQ39" s="1484"/>
      <c r="DRR39" s="1485"/>
      <c r="DRS39" s="1445"/>
      <c r="DRT39" s="1483"/>
      <c r="DRU39" s="1483"/>
      <c r="DRV39" s="1483"/>
      <c r="DRW39" s="1483"/>
      <c r="DRX39" s="1483"/>
      <c r="DRY39" s="1484"/>
      <c r="DRZ39" s="1485"/>
      <c r="DSA39" s="1445"/>
      <c r="DSB39" s="1483"/>
      <c r="DSC39" s="1483"/>
      <c r="DSD39" s="1483"/>
      <c r="DSE39" s="1483"/>
      <c r="DSF39" s="1483"/>
      <c r="DSG39" s="1484"/>
      <c r="DSH39" s="1485"/>
      <c r="DSI39" s="1445"/>
      <c r="DSJ39" s="1483"/>
      <c r="DSK39" s="1483"/>
      <c r="DSL39" s="1483"/>
      <c r="DSM39" s="1483"/>
      <c r="DSN39" s="1483"/>
      <c r="DSO39" s="1484"/>
      <c r="DSP39" s="1485"/>
      <c r="DSQ39" s="1445"/>
      <c r="DSR39" s="1483"/>
      <c r="DSS39" s="1483"/>
      <c r="DST39" s="1483"/>
      <c r="DSU39" s="1483"/>
      <c r="DSV39" s="1483"/>
      <c r="DSW39" s="1484"/>
      <c r="DSX39" s="1485"/>
      <c r="DSY39" s="1445"/>
      <c r="DSZ39" s="1483"/>
      <c r="DTA39" s="1483"/>
      <c r="DTB39" s="1483"/>
      <c r="DTC39" s="1483"/>
      <c r="DTD39" s="1483"/>
      <c r="DTE39" s="1484"/>
      <c r="DTF39" s="1485"/>
      <c r="DTG39" s="1445"/>
      <c r="DTH39" s="1483"/>
      <c r="DTI39" s="1483"/>
      <c r="DTJ39" s="1483"/>
      <c r="DTK39" s="1483"/>
      <c r="DTL39" s="1483"/>
      <c r="DTM39" s="1484"/>
      <c r="DTN39" s="1485"/>
      <c r="DTO39" s="1445"/>
      <c r="DTP39" s="1483"/>
      <c r="DTQ39" s="1483"/>
      <c r="DTR39" s="1483"/>
      <c r="DTS39" s="1483"/>
      <c r="DTT39" s="1483"/>
      <c r="DTU39" s="1484"/>
      <c r="DTV39" s="1485"/>
      <c r="DTW39" s="1445"/>
      <c r="DTX39" s="1483"/>
      <c r="DTY39" s="1483"/>
      <c r="DTZ39" s="1483"/>
      <c r="DUA39" s="1483"/>
      <c r="DUB39" s="1483"/>
      <c r="DUC39" s="1484"/>
      <c r="DUD39" s="1485"/>
      <c r="DUE39" s="1445"/>
      <c r="DUF39" s="1483"/>
      <c r="DUG39" s="1483"/>
      <c r="DUH39" s="1483"/>
      <c r="DUI39" s="1483"/>
      <c r="DUJ39" s="1483"/>
      <c r="DUK39" s="1484"/>
      <c r="DUL39" s="1485"/>
      <c r="DUM39" s="1445"/>
      <c r="DUN39" s="1483"/>
      <c r="DUO39" s="1483"/>
      <c r="DUP39" s="1483"/>
      <c r="DUQ39" s="1483"/>
      <c r="DUR39" s="1483"/>
      <c r="DUS39" s="1484"/>
      <c r="DUT39" s="1485"/>
      <c r="DUU39" s="1445"/>
      <c r="DUV39" s="1483"/>
      <c r="DUW39" s="1483"/>
      <c r="DUX39" s="1483"/>
      <c r="DUY39" s="1483"/>
      <c r="DUZ39" s="1483"/>
      <c r="DVA39" s="1484"/>
      <c r="DVB39" s="1485"/>
      <c r="DVC39" s="1445"/>
      <c r="DVD39" s="1483"/>
      <c r="DVE39" s="1483"/>
      <c r="DVF39" s="1483"/>
      <c r="DVG39" s="1483"/>
      <c r="DVH39" s="1483"/>
      <c r="DVI39" s="1484"/>
      <c r="DVJ39" s="1485"/>
      <c r="DVK39" s="1445"/>
      <c r="DVL39" s="1483"/>
      <c r="DVM39" s="1483"/>
      <c r="DVN39" s="1483"/>
      <c r="DVO39" s="1483"/>
      <c r="DVP39" s="1483"/>
      <c r="DVQ39" s="1484"/>
      <c r="DVR39" s="1485"/>
      <c r="DVS39" s="1445"/>
      <c r="DVT39" s="1483"/>
      <c r="DVU39" s="1483"/>
      <c r="DVV39" s="1483"/>
      <c r="DVW39" s="1483"/>
      <c r="DVX39" s="1483"/>
      <c r="DVY39" s="1484"/>
      <c r="DVZ39" s="1485"/>
      <c r="DWA39" s="1445"/>
      <c r="DWB39" s="1483"/>
      <c r="DWC39" s="1483"/>
      <c r="DWD39" s="1483"/>
      <c r="DWE39" s="1483"/>
      <c r="DWF39" s="1483"/>
      <c r="DWG39" s="1484"/>
      <c r="DWH39" s="1485"/>
      <c r="DWI39" s="1445"/>
      <c r="DWJ39" s="1483"/>
      <c r="DWK39" s="1483"/>
      <c r="DWL39" s="1483"/>
      <c r="DWM39" s="1483"/>
      <c r="DWN39" s="1483"/>
      <c r="DWO39" s="1484"/>
      <c r="DWP39" s="1485"/>
      <c r="DWQ39" s="1445"/>
      <c r="DWR39" s="1483"/>
      <c r="DWS39" s="1483"/>
      <c r="DWT39" s="1483"/>
      <c r="DWU39" s="1483"/>
      <c r="DWV39" s="1483"/>
      <c r="DWW39" s="1484"/>
      <c r="DWX39" s="1485"/>
      <c r="DWY39" s="1445"/>
      <c r="DWZ39" s="1483"/>
      <c r="DXA39" s="1483"/>
      <c r="DXB39" s="1483"/>
      <c r="DXC39" s="1483"/>
      <c r="DXD39" s="1483"/>
      <c r="DXE39" s="1484"/>
      <c r="DXF39" s="1485"/>
      <c r="DXG39" s="1445"/>
      <c r="DXH39" s="1483"/>
      <c r="DXI39" s="1483"/>
      <c r="DXJ39" s="1483"/>
      <c r="DXK39" s="1483"/>
      <c r="DXL39" s="1483"/>
      <c r="DXM39" s="1484"/>
      <c r="DXN39" s="1485"/>
      <c r="DXO39" s="1445"/>
      <c r="DXP39" s="1483"/>
      <c r="DXQ39" s="1483"/>
      <c r="DXR39" s="1483"/>
      <c r="DXS39" s="1483"/>
      <c r="DXT39" s="1483"/>
      <c r="DXU39" s="1484"/>
      <c r="DXV39" s="1485"/>
      <c r="DXW39" s="1445"/>
      <c r="DXX39" s="1483"/>
      <c r="DXY39" s="1483"/>
      <c r="DXZ39" s="1483"/>
      <c r="DYA39" s="1483"/>
      <c r="DYB39" s="1483"/>
      <c r="DYC39" s="1484"/>
      <c r="DYD39" s="1485"/>
      <c r="DYE39" s="1445"/>
      <c r="DYF39" s="1483"/>
      <c r="DYG39" s="1483"/>
      <c r="DYH39" s="1483"/>
      <c r="DYI39" s="1483"/>
      <c r="DYJ39" s="1483"/>
      <c r="DYK39" s="1484"/>
      <c r="DYL39" s="1485"/>
      <c r="DYM39" s="1445"/>
      <c r="DYN39" s="1483"/>
      <c r="DYO39" s="1483"/>
      <c r="DYP39" s="1483"/>
      <c r="DYQ39" s="1483"/>
      <c r="DYR39" s="1483"/>
      <c r="DYS39" s="1484"/>
      <c r="DYT39" s="1485"/>
      <c r="DYU39" s="1445"/>
      <c r="DYV39" s="1483"/>
      <c r="DYW39" s="1483"/>
      <c r="DYX39" s="1483"/>
      <c r="DYY39" s="1483"/>
      <c r="DYZ39" s="1483"/>
      <c r="DZA39" s="1484"/>
      <c r="DZB39" s="1485"/>
      <c r="DZC39" s="1445"/>
      <c r="DZD39" s="1483"/>
      <c r="DZE39" s="1483"/>
      <c r="DZF39" s="1483"/>
      <c r="DZG39" s="1483"/>
      <c r="DZH39" s="1483"/>
      <c r="DZI39" s="1484"/>
      <c r="DZJ39" s="1485"/>
      <c r="DZK39" s="1445"/>
      <c r="DZL39" s="1483"/>
      <c r="DZM39" s="1483"/>
      <c r="DZN39" s="1483"/>
      <c r="DZO39" s="1483"/>
      <c r="DZP39" s="1483"/>
      <c r="DZQ39" s="1484"/>
      <c r="DZR39" s="1485"/>
      <c r="DZS39" s="1445"/>
      <c r="DZT39" s="1483"/>
      <c r="DZU39" s="1483"/>
      <c r="DZV39" s="1483"/>
      <c r="DZW39" s="1483"/>
      <c r="DZX39" s="1483"/>
      <c r="DZY39" s="1484"/>
      <c r="DZZ39" s="1485"/>
      <c r="EAA39" s="1445"/>
      <c r="EAB39" s="1483"/>
      <c r="EAC39" s="1483"/>
      <c r="EAD39" s="1483"/>
      <c r="EAE39" s="1483"/>
      <c r="EAF39" s="1483"/>
      <c r="EAG39" s="1484"/>
      <c r="EAH39" s="1485"/>
      <c r="EAI39" s="1445"/>
      <c r="EAJ39" s="1483"/>
      <c r="EAK39" s="1483"/>
      <c r="EAL39" s="1483"/>
      <c r="EAM39" s="1483"/>
      <c r="EAN39" s="1483"/>
      <c r="EAO39" s="1484"/>
      <c r="EAP39" s="1485"/>
      <c r="EAQ39" s="1445"/>
      <c r="EAR39" s="1483"/>
      <c r="EAS39" s="1483"/>
      <c r="EAT39" s="1483"/>
      <c r="EAU39" s="1483"/>
      <c r="EAV39" s="1483"/>
      <c r="EAW39" s="1484"/>
      <c r="EAX39" s="1485"/>
      <c r="EAY39" s="1445"/>
      <c r="EAZ39" s="1483"/>
      <c r="EBA39" s="1483"/>
      <c r="EBB39" s="1483"/>
      <c r="EBC39" s="1483"/>
      <c r="EBD39" s="1483"/>
      <c r="EBE39" s="1484"/>
      <c r="EBF39" s="1485"/>
      <c r="EBG39" s="1445"/>
      <c r="EBH39" s="1483"/>
      <c r="EBI39" s="1483"/>
      <c r="EBJ39" s="1483"/>
      <c r="EBK39" s="1483"/>
      <c r="EBL39" s="1483"/>
      <c r="EBM39" s="1484"/>
      <c r="EBN39" s="1485"/>
      <c r="EBO39" s="1445"/>
      <c r="EBP39" s="1483"/>
      <c r="EBQ39" s="1483"/>
      <c r="EBR39" s="1483"/>
      <c r="EBS39" s="1483"/>
      <c r="EBT39" s="1483"/>
      <c r="EBU39" s="1484"/>
      <c r="EBV39" s="1485"/>
      <c r="EBW39" s="1445"/>
      <c r="EBX39" s="1483"/>
      <c r="EBY39" s="1483"/>
      <c r="EBZ39" s="1483"/>
      <c r="ECA39" s="1483"/>
      <c r="ECB39" s="1483"/>
      <c r="ECC39" s="1484"/>
      <c r="ECD39" s="1485"/>
      <c r="ECE39" s="1445"/>
      <c r="ECF39" s="1483"/>
      <c r="ECG39" s="1483"/>
      <c r="ECH39" s="1483"/>
      <c r="ECI39" s="1483"/>
      <c r="ECJ39" s="1483"/>
      <c r="ECK39" s="1484"/>
      <c r="ECL39" s="1485"/>
      <c r="ECM39" s="1445"/>
      <c r="ECN39" s="1483"/>
      <c r="ECO39" s="1483"/>
      <c r="ECP39" s="1483"/>
      <c r="ECQ39" s="1483"/>
      <c r="ECR39" s="1483"/>
      <c r="ECS39" s="1484"/>
      <c r="ECT39" s="1485"/>
      <c r="ECU39" s="1445"/>
      <c r="ECV39" s="1483"/>
      <c r="ECW39" s="1483"/>
      <c r="ECX39" s="1483"/>
      <c r="ECY39" s="1483"/>
      <c r="ECZ39" s="1483"/>
      <c r="EDA39" s="1484"/>
      <c r="EDB39" s="1485"/>
      <c r="EDC39" s="1445"/>
      <c r="EDD39" s="1483"/>
      <c r="EDE39" s="1483"/>
      <c r="EDF39" s="1483"/>
      <c r="EDG39" s="1483"/>
      <c r="EDH39" s="1483"/>
      <c r="EDI39" s="1484"/>
      <c r="EDJ39" s="1485"/>
      <c r="EDK39" s="1445"/>
      <c r="EDL39" s="1483"/>
      <c r="EDM39" s="1483"/>
      <c r="EDN39" s="1483"/>
      <c r="EDO39" s="1483"/>
      <c r="EDP39" s="1483"/>
      <c r="EDQ39" s="1484"/>
      <c r="EDR39" s="1485"/>
      <c r="EDS39" s="1445"/>
      <c r="EDT39" s="1483"/>
      <c r="EDU39" s="1483"/>
      <c r="EDV39" s="1483"/>
      <c r="EDW39" s="1483"/>
      <c r="EDX39" s="1483"/>
      <c r="EDY39" s="1484"/>
      <c r="EDZ39" s="1485"/>
      <c r="EEA39" s="1445"/>
      <c r="EEB39" s="1483"/>
      <c r="EEC39" s="1483"/>
      <c r="EED39" s="1483"/>
      <c r="EEE39" s="1483"/>
      <c r="EEF39" s="1483"/>
      <c r="EEG39" s="1484"/>
      <c r="EEH39" s="1485"/>
      <c r="EEI39" s="1445"/>
      <c r="EEJ39" s="1483"/>
      <c r="EEK39" s="1483"/>
      <c r="EEL39" s="1483"/>
      <c r="EEM39" s="1483"/>
      <c r="EEN39" s="1483"/>
      <c r="EEO39" s="1484"/>
      <c r="EEP39" s="1485"/>
      <c r="EEQ39" s="1445"/>
      <c r="EER39" s="1483"/>
      <c r="EES39" s="1483"/>
      <c r="EET39" s="1483"/>
      <c r="EEU39" s="1483"/>
      <c r="EEV39" s="1483"/>
      <c r="EEW39" s="1484"/>
      <c r="EEX39" s="1485"/>
      <c r="EEY39" s="1445"/>
      <c r="EEZ39" s="1483"/>
      <c r="EFA39" s="1483"/>
      <c r="EFB39" s="1483"/>
      <c r="EFC39" s="1483"/>
      <c r="EFD39" s="1483"/>
      <c r="EFE39" s="1484"/>
      <c r="EFF39" s="1485"/>
      <c r="EFG39" s="1445"/>
      <c r="EFH39" s="1483"/>
      <c r="EFI39" s="1483"/>
      <c r="EFJ39" s="1483"/>
      <c r="EFK39" s="1483"/>
      <c r="EFL39" s="1483"/>
      <c r="EFM39" s="1484"/>
      <c r="EFN39" s="1485"/>
      <c r="EFO39" s="1445"/>
      <c r="EFP39" s="1483"/>
      <c r="EFQ39" s="1483"/>
      <c r="EFR39" s="1483"/>
      <c r="EFS39" s="1483"/>
      <c r="EFT39" s="1483"/>
      <c r="EFU39" s="1484"/>
      <c r="EFV39" s="1485"/>
      <c r="EFW39" s="1445"/>
      <c r="EFX39" s="1483"/>
      <c r="EFY39" s="1483"/>
      <c r="EFZ39" s="1483"/>
      <c r="EGA39" s="1483"/>
      <c r="EGB39" s="1483"/>
      <c r="EGC39" s="1484"/>
      <c r="EGD39" s="1485"/>
      <c r="EGE39" s="1445"/>
      <c r="EGF39" s="1483"/>
      <c r="EGG39" s="1483"/>
      <c r="EGH39" s="1483"/>
      <c r="EGI39" s="1483"/>
      <c r="EGJ39" s="1483"/>
      <c r="EGK39" s="1484"/>
      <c r="EGL39" s="1485"/>
      <c r="EGM39" s="1445"/>
      <c r="EGN39" s="1483"/>
      <c r="EGO39" s="1483"/>
      <c r="EGP39" s="1483"/>
      <c r="EGQ39" s="1483"/>
      <c r="EGR39" s="1483"/>
      <c r="EGS39" s="1484"/>
      <c r="EGT39" s="1485"/>
      <c r="EGU39" s="1445"/>
      <c r="EGV39" s="1483"/>
      <c r="EGW39" s="1483"/>
      <c r="EGX39" s="1483"/>
      <c r="EGY39" s="1483"/>
      <c r="EGZ39" s="1483"/>
      <c r="EHA39" s="1484"/>
      <c r="EHB39" s="1485"/>
      <c r="EHC39" s="1445"/>
      <c r="EHD39" s="1483"/>
      <c r="EHE39" s="1483"/>
      <c r="EHF39" s="1483"/>
      <c r="EHG39" s="1483"/>
      <c r="EHH39" s="1483"/>
      <c r="EHI39" s="1484"/>
      <c r="EHJ39" s="1485"/>
      <c r="EHK39" s="1445"/>
      <c r="EHL39" s="1483"/>
      <c r="EHM39" s="1483"/>
      <c r="EHN39" s="1483"/>
      <c r="EHO39" s="1483"/>
      <c r="EHP39" s="1483"/>
      <c r="EHQ39" s="1484"/>
      <c r="EHR39" s="1485"/>
      <c r="EHS39" s="1445"/>
      <c r="EHT39" s="1483"/>
      <c r="EHU39" s="1483"/>
      <c r="EHV39" s="1483"/>
      <c r="EHW39" s="1483"/>
      <c r="EHX39" s="1483"/>
      <c r="EHY39" s="1484"/>
      <c r="EHZ39" s="1485"/>
      <c r="EIA39" s="1445"/>
      <c r="EIB39" s="1483"/>
      <c r="EIC39" s="1483"/>
      <c r="EID39" s="1483"/>
      <c r="EIE39" s="1483"/>
      <c r="EIF39" s="1483"/>
      <c r="EIG39" s="1484"/>
      <c r="EIH39" s="1485"/>
      <c r="EII39" s="1445"/>
      <c r="EIJ39" s="1483"/>
      <c r="EIK39" s="1483"/>
      <c r="EIL39" s="1483"/>
      <c r="EIM39" s="1483"/>
      <c r="EIN39" s="1483"/>
      <c r="EIO39" s="1484"/>
      <c r="EIP39" s="1485"/>
      <c r="EIQ39" s="1445"/>
      <c r="EIR39" s="1483"/>
      <c r="EIS39" s="1483"/>
      <c r="EIT39" s="1483"/>
      <c r="EIU39" s="1483"/>
      <c r="EIV39" s="1483"/>
      <c r="EIW39" s="1484"/>
      <c r="EIX39" s="1485"/>
      <c r="EIY39" s="1445"/>
      <c r="EIZ39" s="1483"/>
      <c r="EJA39" s="1483"/>
      <c r="EJB39" s="1483"/>
      <c r="EJC39" s="1483"/>
      <c r="EJD39" s="1483"/>
      <c r="EJE39" s="1484"/>
      <c r="EJF39" s="1485"/>
      <c r="EJG39" s="1445"/>
      <c r="EJH39" s="1483"/>
      <c r="EJI39" s="1483"/>
      <c r="EJJ39" s="1483"/>
      <c r="EJK39" s="1483"/>
      <c r="EJL39" s="1483"/>
      <c r="EJM39" s="1484"/>
      <c r="EJN39" s="1485"/>
      <c r="EJO39" s="1445"/>
      <c r="EJP39" s="1483"/>
      <c r="EJQ39" s="1483"/>
      <c r="EJR39" s="1483"/>
      <c r="EJS39" s="1483"/>
      <c r="EJT39" s="1483"/>
      <c r="EJU39" s="1484"/>
      <c r="EJV39" s="1485"/>
      <c r="EJW39" s="1445"/>
      <c r="EJX39" s="1483"/>
      <c r="EJY39" s="1483"/>
      <c r="EJZ39" s="1483"/>
      <c r="EKA39" s="1483"/>
      <c r="EKB39" s="1483"/>
      <c r="EKC39" s="1484"/>
      <c r="EKD39" s="1485"/>
      <c r="EKE39" s="1445"/>
      <c r="EKF39" s="1483"/>
      <c r="EKG39" s="1483"/>
      <c r="EKH39" s="1483"/>
      <c r="EKI39" s="1483"/>
      <c r="EKJ39" s="1483"/>
      <c r="EKK39" s="1484"/>
      <c r="EKL39" s="1485"/>
      <c r="EKM39" s="1445"/>
      <c r="EKN39" s="1483"/>
      <c r="EKO39" s="1483"/>
      <c r="EKP39" s="1483"/>
      <c r="EKQ39" s="1483"/>
      <c r="EKR39" s="1483"/>
      <c r="EKS39" s="1484"/>
      <c r="EKT39" s="1485"/>
      <c r="EKU39" s="1445"/>
      <c r="EKV39" s="1483"/>
      <c r="EKW39" s="1483"/>
      <c r="EKX39" s="1483"/>
      <c r="EKY39" s="1483"/>
      <c r="EKZ39" s="1483"/>
      <c r="ELA39" s="1484"/>
      <c r="ELB39" s="1485"/>
      <c r="ELC39" s="1445"/>
      <c r="ELD39" s="1483"/>
      <c r="ELE39" s="1483"/>
      <c r="ELF39" s="1483"/>
      <c r="ELG39" s="1483"/>
      <c r="ELH39" s="1483"/>
      <c r="ELI39" s="1484"/>
      <c r="ELJ39" s="1485"/>
      <c r="ELK39" s="1445"/>
      <c r="ELL39" s="1483"/>
      <c r="ELM39" s="1483"/>
      <c r="ELN39" s="1483"/>
      <c r="ELO39" s="1483"/>
      <c r="ELP39" s="1483"/>
      <c r="ELQ39" s="1484"/>
      <c r="ELR39" s="1485"/>
      <c r="ELS39" s="1445"/>
      <c r="ELT39" s="1483"/>
      <c r="ELU39" s="1483"/>
      <c r="ELV39" s="1483"/>
      <c r="ELW39" s="1483"/>
      <c r="ELX39" s="1483"/>
      <c r="ELY39" s="1484"/>
      <c r="ELZ39" s="1485"/>
      <c r="EMA39" s="1445"/>
      <c r="EMB39" s="1483"/>
      <c r="EMC39" s="1483"/>
      <c r="EMD39" s="1483"/>
      <c r="EME39" s="1483"/>
      <c r="EMF39" s="1483"/>
      <c r="EMG39" s="1484"/>
      <c r="EMH39" s="1485"/>
      <c r="EMI39" s="1445"/>
      <c r="EMJ39" s="1483"/>
      <c r="EMK39" s="1483"/>
      <c r="EML39" s="1483"/>
      <c r="EMM39" s="1483"/>
      <c r="EMN39" s="1483"/>
      <c r="EMO39" s="1484"/>
      <c r="EMP39" s="1485"/>
      <c r="EMQ39" s="1445"/>
      <c r="EMR39" s="1483"/>
      <c r="EMS39" s="1483"/>
      <c r="EMT39" s="1483"/>
      <c r="EMU39" s="1483"/>
      <c r="EMV39" s="1483"/>
      <c r="EMW39" s="1484"/>
      <c r="EMX39" s="1485"/>
      <c r="EMY39" s="1445"/>
      <c r="EMZ39" s="1483"/>
      <c r="ENA39" s="1483"/>
      <c r="ENB39" s="1483"/>
      <c r="ENC39" s="1483"/>
      <c r="END39" s="1483"/>
      <c r="ENE39" s="1484"/>
      <c r="ENF39" s="1485"/>
      <c r="ENG39" s="1445"/>
      <c r="ENH39" s="1483"/>
      <c r="ENI39" s="1483"/>
      <c r="ENJ39" s="1483"/>
      <c r="ENK39" s="1483"/>
      <c r="ENL39" s="1483"/>
      <c r="ENM39" s="1484"/>
      <c r="ENN39" s="1485"/>
      <c r="ENO39" s="1445"/>
      <c r="ENP39" s="1483"/>
      <c r="ENQ39" s="1483"/>
      <c r="ENR39" s="1483"/>
      <c r="ENS39" s="1483"/>
      <c r="ENT39" s="1483"/>
      <c r="ENU39" s="1484"/>
      <c r="ENV39" s="1485"/>
      <c r="ENW39" s="1445"/>
      <c r="ENX39" s="1483"/>
      <c r="ENY39" s="1483"/>
      <c r="ENZ39" s="1483"/>
      <c r="EOA39" s="1483"/>
      <c r="EOB39" s="1483"/>
      <c r="EOC39" s="1484"/>
      <c r="EOD39" s="1485"/>
      <c r="EOE39" s="1445"/>
      <c r="EOF39" s="1483"/>
      <c r="EOG39" s="1483"/>
      <c r="EOH39" s="1483"/>
      <c r="EOI39" s="1483"/>
      <c r="EOJ39" s="1483"/>
      <c r="EOK39" s="1484"/>
      <c r="EOL39" s="1485"/>
      <c r="EOM39" s="1445"/>
      <c r="EON39" s="1483"/>
      <c r="EOO39" s="1483"/>
      <c r="EOP39" s="1483"/>
      <c r="EOQ39" s="1483"/>
      <c r="EOR39" s="1483"/>
      <c r="EOS39" s="1484"/>
      <c r="EOT39" s="1485"/>
      <c r="EOU39" s="1445"/>
      <c r="EOV39" s="1483"/>
      <c r="EOW39" s="1483"/>
      <c r="EOX39" s="1483"/>
      <c r="EOY39" s="1483"/>
      <c r="EOZ39" s="1483"/>
      <c r="EPA39" s="1484"/>
      <c r="EPB39" s="1485"/>
      <c r="EPC39" s="1445"/>
      <c r="EPD39" s="1483"/>
      <c r="EPE39" s="1483"/>
      <c r="EPF39" s="1483"/>
      <c r="EPG39" s="1483"/>
      <c r="EPH39" s="1483"/>
      <c r="EPI39" s="1484"/>
      <c r="EPJ39" s="1485"/>
      <c r="EPK39" s="1445"/>
      <c r="EPL39" s="1483"/>
      <c r="EPM39" s="1483"/>
      <c r="EPN39" s="1483"/>
      <c r="EPO39" s="1483"/>
      <c r="EPP39" s="1483"/>
      <c r="EPQ39" s="1484"/>
      <c r="EPR39" s="1485"/>
      <c r="EPS39" s="1445"/>
      <c r="EPT39" s="1483"/>
      <c r="EPU39" s="1483"/>
      <c r="EPV39" s="1483"/>
      <c r="EPW39" s="1483"/>
      <c r="EPX39" s="1483"/>
      <c r="EPY39" s="1484"/>
      <c r="EPZ39" s="1485"/>
      <c r="EQA39" s="1445"/>
      <c r="EQB39" s="1483"/>
      <c r="EQC39" s="1483"/>
      <c r="EQD39" s="1483"/>
      <c r="EQE39" s="1483"/>
      <c r="EQF39" s="1483"/>
      <c r="EQG39" s="1484"/>
      <c r="EQH39" s="1485"/>
      <c r="EQI39" s="1445"/>
      <c r="EQJ39" s="1483"/>
      <c r="EQK39" s="1483"/>
      <c r="EQL39" s="1483"/>
      <c r="EQM39" s="1483"/>
      <c r="EQN39" s="1483"/>
      <c r="EQO39" s="1484"/>
      <c r="EQP39" s="1485"/>
      <c r="EQQ39" s="1445"/>
      <c r="EQR39" s="1483"/>
      <c r="EQS39" s="1483"/>
      <c r="EQT39" s="1483"/>
      <c r="EQU39" s="1483"/>
      <c r="EQV39" s="1483"/>
      <c r="EQW39" s="1484"/>
      <c r="EQX39" s="1485"/>
      <c r="EQY39" s="1445"/>
      <c r="EQZ39" s="1483"/>
      <c r="ERA39" s="1483"/>
      <c r="ERB39" s="1483"/>
      <c r="ERC39" s="1483"/>
      <c r="ERD39" s="1483"/>
      <c r="ERE39" s="1484"/>
      <c r="ERF39" s="1485"/>
      <c r="ERG39" s="1445"/>
      <c r="ERH39" s="1483"/>
      <c r="ERI39" s="1483"/>
      <c r="ERJ39" s="1483"/>
      <c r="ERK39" s="1483"/>
      <c r="ERL39" s="1483"/>
      <c r="ERM39" s="1484"/>
      <c r="ERN39" s="1485"/>
      <c r="ERO39" s="1445"/>
      <c r="ERP39" s="1483"/>
      <c r="ERQ39" s="1483"/>
      <c r="ERR39" s="1483"/>
      <c r="ERS39" s="1483"/>
      <c r="ERT39" s="1483"/>
      <c r="ERU39" s="1484"/>
      <c r="ERV39" s="1485"/>
      <c r="ERW39" s="1445"/>
      <c r="ERX39" s="1483"/>
      <c r="ERY39" s="1483"/>
      <c r="ERZ39" s="1483"/>
      <c r="ESA39" s="1483"/>
      <c r="ESB39" s="1483"/>
      <c r="ESC39" s="1484"/>
      <c r="ESD39" s="1485"/>
      <c r="ESE39" s="1445"/>
      <c r="ESF39" s="1483"/>
      <c r="ESG39" s="1483"/>
      <c r="ESH39" s="1483"/>
      <c r="ESI39" s="1483"/>
      <c r="ESJ39" s="1483"/>
      <c r="ESK39" s="1484"/>
      <c r="ESL39" s="1485"/>
      <c r="ESM39" s="1445"/>
      <c r="ESN39" s="1483"/>
      <c r="ESO39" s="1483"/>
      <c r="ESP39" s="1483"/>
      <c r="ESQ39" s="1483"/>
      <c r="ESR39" s="1483"/>
      <c r="ESS39" s="1484"/>
      <c r="EST39" s="1485"/>
      <c r="ESU39" s="1445"/>
      <c r="ESV39" s="1483"/>
      <c r="ESW39" s="1483"/>
      <c r="ESX39" s="1483"/>
      <c r="ESY39" s="1483"/>
      <c r="ESZ39" s="1483"/>
      <c r="ETA39" s="1484"/>
      <c r="ETB39" s="1485"/>
      <c r="ETC39" s="1445"/>
      <c r="ETD39" s="1483"/>
      <c r="ETE39" s="1483"/>
      <c r="ETF39" s="1483"/>
      <c r="ETG39" s="1483"/>
      <c r="ETH39" s="1483"/>
      <c r="ETI39" s="1484"/>
      <c r="ETJ39" s="1485"/>
      <c r="ETK39" s="1445"/>
      <c r="ETL39" s="1483"/>
      <c r="ETM39" s="1483"/>
      <c r="ETN39" s="1483"/>
      <c r="ETO39" s="1483"/>
      <c r="ETP39" s="1483"/>
      <c r="ETQ39" s="1484"/>
      <c r="ETR39" s="1485"/>
      <c r="ETS39" s="1445"/>
      <c r="ETT39" s="1483"/>
      <c r="ETU39" s="1483"/>
      <c r="ETV39" s="1483"/>
      <c r="ETW39" s="1483"/>
      <c r="ETX39" s="1483"/>
      <c r="ETY39" s="1484"/>
      <c r="ETZ39" s="1485"/>
      <c r="EUA39" s="1445"/>
      <c r="EUB39" s="1483"/>
      <c r="EUC39" s="1483"/>
      <c r="EUD39" s="1483"/>
      <c r="EUE39" s="1483"/>
      <c r="EUF39" s="1483"/>
      <c r="EUG39" s="1484"/>
      <c r="EUH39" s="1485"/>
      <c r="EUI39" s="1445"/>
      <c r="EUJ39" s="1483"/>
      <c r="EUK39" s="1483"/>
      <c r="EUL39" s="1483"/>
      <c r="EUM39" s="1483"/>
      <c r="EUN39" s="1483"/>
      <c r="EUO39" s="1484"/>
      <c r="EUP39" s="1485"/>
      <c r="EUQ39" s="1445"/>
      <c r="EUR39" s="1483"/>
      <c r="EUS39" s="1483"/>
      <c r="EUT39" s="1483"/>
      <c r="EUU39" s="1483"/>
      <c r="EUV39" s="1483"/>
      <c r="EUW39" s="1484"/>
      <c r="EUX39" s="1485"/>
      <c r="EUY39" s="1445"/>
      <c r="EUZ39" s="1483"/>
      <c r="EVA39" s="1483"/>
      <c r="EVB39" s="1483"/>
      <c r="EVC39" s="1483"/>
      <c r="EVD39" s="1483"/>
      <c r="EVE39" s="1484"/>
      <c r="EVF39" s="1485"/>
      <c r="EVG39" s="1445"/>
      <c r="EVH39" s="1483"/>
      <c r="EVI39" s="1483"/>
      <c r="EVJ39" s="1483"/>
      <c r="EVK39" s="1483"/>
      <c r="EVL39" s="1483"/>
      <c r="EVM39" s="1484"/>
      <c r="EVN39" s="1485"/>
      <c r="EVO39" s="1445"/>
      <c r="EVP39" s="1483"/>
      <c r="EVQ39" s="1483"/>
      <c r="EVR39" s="1483"/>
      <c r="EVS39" s="1483"/>
      <c r="EVT39" s="1483"/>
      <c r="EVU39" s="1484"/>
      <c r="EVV39" s="1485"/>
      <c r="EVW39" s="1445"/>
      <c r="EVX39" s="1483"/>
      <c r="EVY39" s="1483"/>
      <c r="EVZ39" s="1483"/>
      <c r="EWA39" s="1483"/>
      <c r="EWB39" s="1483"/>
      <c r="EWC39" s="1484"/>
      <c r="EWD39" s="1485"/>
      <c r="EWE39" s="1445"/>
      <c r="EWF39" s="1483"/>
      <c r="EWG39" s="1483"/>
      <c r="EWH39" s="1483"/>
      <c r="EWI39" s="1483"/>
      <c r="EWJ39" s="1483"/>
      <c r="EWK39" s="1484"/>
      <c r="EWL39" s="1485"/>
      <c r="EWM39" s="1445"/>
      <c r="EWN39" s="1483"/>
      <c r="EWO39" s="1483"/>
      <c r="EWP39" s="1483"/>
      <c r="EWQ39" s="1483"/>
      <c r="EWR39" s="1483"/>
      <c r="EWS39" s="1484"/>
      <c r="EWT39" s="1485"/>
      <c r="EWU39" s="1445"/>
      <c r="EWV39" s="1483"/>
      <c r="EWW39" s="1483"/>
      <c r="EWX39" s="1483"/>
      <c r="EWY39" s="1483"/>
      <c r="EWZ39" s="1483"/>
      <c r="EXA39" s="1484"/>
      <c r="EXB39" s="1485"/>
      <c r="EXC39" s="1445"/>
      <c r="EXD39" s="1483"/>
      <c r="EXE39" s="1483"/>
      <c r="EXF39" s="1483"/>
      <c r="EXG39" s="1483"/>
      <c r="EXH39" s="1483"/>
      <c r="EXI39" s="1484"/>
      <c r="EXJ39" s="1485"/>
      <c r="EXK39" s="1445"/>
      <c r="EXL39" s="1483"/>
      <c r="EXM39" s="1483"/>
      <c r="EXN39" s="1483"/>
      <c r="EXO39" s="1483"/>
      <c r="EXP39" s="1483"/>
      <c r="EXQ39" s="1484"/>
      <c r="EXR39" s="1485"/>
      <c r="EXS39" s="1445"/>
      <c r="EXT39" s="1483"/>
      <c r="EXU39" s="1483"/>
      <c r="EXV39" s="1483"/>
      <c r="EXW39" s="1483"/>
      <c r="EXX39" s="1483"/>
      <c r="EXY39" s="1484"/>
      <c r="EXZ39" s="1485"/>
      <c r="EYA39" s="1445"/>
      <c r="EYB39" s="1483"/>
      <c r="EYC39" s="1483"/>
      <c r="EYD39" s="1483"/>
      <c r="EYE39" s="1483"/>
      <c r="EYF39" s="1483"/>
      <c r="EYG39" s="1484"/>
      <c r="EYH39" s="1485"/>
      <c r="EYI39" s="1445"/>
      <c r="EYJ39" s="1483"/>
      <c r="EYK39" s="1483"/>
      <c r="EYL39" s="1483"/>
      <c r="EYM39" s="1483"/>
      <c r="EYN39" s="1483"/>
      <c r="EYO39" s="1484"/>
      <c r="EYP39" s="1485"/>
      <c r="EYQ39" s="1445"/>
      <c r="EYR39" s="1483"/>
      <c r="EYS39" s="1483"/>
      <c r="EYT39" s="1483"/>
      <c r="EYU39" s="1483"/>
      <c r="EYV39" s="1483"/>
      <c r="EYW39" s="1484"/>
      <c r="EYX39" s="1485"/>
      <c r="EYY39" s="1445"/>
      <c r="EYZ39" s="1483"/>
      <c r="EZA39" s="1483"/>
      <c r="EZB39" s="1483"/>
      <c r="EZC39" s="1483"/>
      <c r="EZD39" s="1483"/>
      <c r="EZE39" s="1484"/>
      <c r="EZF39" s="1485"/>
      <c r="EZG39" s="1445"/>
      <c r="EZH39" s="1483"/>
      <c r="EZI39" s="1483"/>
      <c r="EZJ39" s="1483"/>
      <c r="EZK39" s="1483"/>
      <c r="EZL39" s="1483"/>
      <c r="EZM39" s="1484"/>
      <c r="EZN39" s="1485"/>
      <c r="EZO39" s="1445"/>
      <c r="EZP39" s="1483"/>
      <c r="EZQ39" s="1483"/>
      <c r="EZR39" s="1483"/>
      <c r="EZS39" s="1483"/>
      <c r="EZT39" s="1483"/>
      <c r="EZU39" s="1484"/>
      <c r="EZV39" s="1485"/>
      <c r="EZW39" s="1445"/>
      <c r="EZX39" s="1483"/>
      <c r="EZY39" s="1483"/>
      <c r="EZZ39" s="1483"/>
      <c r="FAA39" s="1483"/>
      <c r="FAB39" s="1483"/>
      <c r="FAC39" s="1484"/>
      <c r="FAD39" s="1485"/>
      <c r="FAE39" s="1445"/>
      <c r="FAF39" s="1483"/>
      <c r="FAG39" s="1483"/>
      <c r="FAH39" s="1483"/>
      <c r="FAI39" s="1483"/>
      <c r="FAJ39" s="1483"/>
      <c r="FAK39" s="1484"/>
      <c r="FAL39" s="1485"/>
      <c r="FAM39" s="1445"/>
      <c r="FAN39" s="1483"/>
      <c r="FAO39" s="1483"/>
      <c r="FAP39" s="1483"/>
      <c r="FAQ39" s="1483"/>
      <c r="FAR39" s="1483"/>
      <c r="FAS39" s="1484"/>
      <c r="FAT39" s="1485"/>
      <c r="FAU39" s="1445"/>
      <c r="FAV39" s="1483"/>
      <c r="FAW39" s="1483"/>
      <c r="FAX39" s="1483"/>
      <c r="FAY39" s="1483"/>
      <c r="FAZ39" s="1483"/>
      <c r="FBA39" s="1484"/>
      <c r="FBB39" s="1485"/>
      <c r="FBC39" s="1445"/>
      <c r="FBD39" s="1483"/>
      <c r="FBE39" s="1483"/>
      <c r="FBF39" s="1483"/>
      <c r="FBG39" s="1483"/>
      <c r="FBH39" s="1483"/>
      <c r="FBI39" s="1484"/>
      <c r="FBJ39" s="1485"/>
      <c r="FBK39" s="1445"/>
      <c r="FBL39" s="1483"/>
      <c r="FBM39" s="1483"/>
      <c r="FBN39" s="1483"/>
      <c r="FBO39" s="1483"/>
      <c r="FBP39" s="1483"/>
      <c r="FBQ39" s="1484"/>
      <c r="FBR39" s="1485"/>
      <c r="FBS39" s="1445"/>
      <c r="FBT39" s="1483"/>
      <c r="FBU39" s="1483"/>
      <c r="FBV39" s="1483"/>
      <c r="FBW39" s="1483"/>
      <c r="FBX39" s="1483"/>
      <c r="FBY39" s="1484"/>
      <c r="FBZ39" s="1485"/>
      <c r="FCA39" s="1445"/>
      <c r="FCB39" s="1483"/>
      <c r="FCC39" s="1483"/>
      <c r="FCD39" s="1483"/>
      <c r="FCE39" s="1483"/>
      <c r="FCF39" s="1483"/>
      <c r="FCG39" s="1484"/>
      <c r="FCH39" s="1485"/>
      <c r="FCI39" s="1445"/>
      <c r="FCJ39" s="1483"/>
      <c r="FCK39" s="1483"/>
      <c r="FCL39" s="1483"/>
      <c r="FCM39" s="1483"/>
      <c r="FCN39" s="1483"/>
      <c r="FCO39" s="1484"/>
      <c r="FCP39" s="1485"/>
      <c r="FCQ39" s="1445"/>
      <c r="FCR39" s="1483"/>
      <c r="FCS39" s="1483"/>
      <c r="FCT39" s="1483"/>
      <c r="FCU39" s="1483"/>
      <c r="FCV39" s="1483"/>
      <c r="FCW39" s="1484"/>
      <c r="FCX39" s="1485"/>
      <c r="FCY39" s="1445"/>
      <c r="FCZ39" s="1483"/>
      <c r="FDA39" s="1483"/>
      <c r="FDB39" s="1483"/>
      <c r="FDC39" s="1483"/>
      <c r="FDD39" s="1483"/>
      <c r="FDE39" s="1484"/>
      <c r="FDF39" s="1485"/>
      <c r="FDG39" s="1445"/>
      <c r="FDH39" s="1483"/>
      <c r="FDI39" s="1483"/>
      <c r="FDJ39" s="1483"/>
      <c r="FDK39" s="1483"/>
      <c r="FDL39" s="1483"/>
      <c r="FDM39" s="1484"/>
      <c r="FDN39" s="1485"/>
      <c r="FDO39" s="1445"/>
      <c r="FDP39" s="1483"/>
      <c r="FDQ39" s="1483"/>
      <c r="FDR39" s="1483"/>
      <c r="FDS39" s="1483"/>
      <c r="FDT39" s="1483"/>
      <c r="FDU39" s="1484"/>
      <c r="FDV39" s="1485"/>
      <c r="FDW39" s="1445"/>
      <c r="FDX39" s="1483"/>
      <c r="FDY39" s="1483"/>
      <c r="FDZ39" s="1483"/>
      <c r="FEA39" s="1483"/>
      <c r="FEB39" s="1483"/>
      <c r="FEC39" s="1484"/>
      <c r="FED39" s="1485"/>
      <c r="FEE39" s="1445"/>
      <c r="FEF39" s="1483"/>
      <c r="FEG39" s="1483"/>
      <c r="FEH39" s="1483"/>
      <c r="FEI39" s="1483"/>
      <c r="FEJ39" s="1483"/>
      <c r="FEK39" s="1484"/>
      <c r="FEL39" s="1485"/>
      <c r="FEM39" s="1445"/>
      <c r="FEN39" s="1483"/>
      <c r="FEO39" s="1483"/>
      <c r="FEP39" s="1483"/>
      <c r="FEQ39" s="1483"/>
      <c r="FER39" s="1483"/>
      <c r="FES39" s="1484"/>
      <c r="FET39" s="1485"/>
      <c r="FEU39" s="1445"/>
      <c r="FEV39" s="1483"/>
      <c r="FEW39" s="1483"/>
      <c r="FEX39" s="1483"/>
      <c r="FEY39" s="1483"/>
      <c r="FEZ39" s="1483"/>
      <c r="FFA39" s="1484"/>
      <c r="FFB39" s="1485"/>
      <c r="FFC39" s="1445"/>
      <c r="FFD39" s="1483"/>
      <c r="FFE39" s="1483"/>
      <c r="FFF39" s="1483"/>
      <c r="FFG39" s="1483"/>
      <c r="FFH39" s="1483"/>
      <c r="FFI39" s="1484"/>
      <c r="FFJ39" s="1485"/>
      <c r="FFK39" s="1445"/>
      <c r="FFL39" s="1483"/>
      <c r="FFM39" s="1483"/>
      <c r="FFN39" s="1483"/>
      <c r="FFO39" s="1483"/>
      <c r="FFP39" s="1483"/>
      <c r="FFQ39" s="1484"/>
      <c r="FFR39" s="1485"/>
      <c r="FFS39" s="1445"/>
      <c r="FFT39" s="1483"/>
      <c r="FFU39" s="1483"/>
      <c r="FFV39" s="1483"/>
      <c r="FFW39" s="1483"/>
      <c r="FFX39" s="1483"/>
      <c r="FFY39" s="1484"/>
      <c r="FFZ39" s="1485"/>
      <c r="FGA39" s="1445"/>
      <c r="FGB39" s="1483"/>
      <c r="FGC39" s="1483"/>
      <c r="FGD39" s="1483"/>
      <c r="FGE39" s="1483"/>
      <c r="FGF39" s="1483"/>
      <c r="FGG39" s="1484"/>
      <c r="FGH39" s="1485"/>
      <c r="FGI39" s="1445"/>
      <c r="FGJ39" s="1483"/>
      <c r="FGK39" s="1483"/>
      <c r="FGL39" s="1483"/>
      <c r="FGM39" s="1483"/>
      <c r="FGN39" s="1483"/>
      <c r="FGO39" s="1484"/>
      <c r="FGP39" s="1485"/>
      <c r="FGQ39" s="1445"/>
      <c r="FGR39" s="1483"/>
      <c r="FGS39" s="1483"/>
      <c r="FGT39" s="1483"/>
      <c r="FGU39" s="1483"/>
      <c r="FGV39" s="1483"/>
      <c r="FGW39" s="1484"/>
      <c r="FGX39" s="1485"/>
      <c r="FGY39" s="1445"/>
      <c r="FGZ39" s="1483"/>
      <c r="FHA39" s="1483"/>
      <c r="FHB39" s="1483"/>
      <c r="FHC39" s="1483"/>
      <c r="FHD39" s="1483"/>
      <c r="FHE39" s="1484"/>
      <c r="FHF39" s="1485"/>
      <c r="FHG39" s="1445"/>
      <c r="FHH39" s="1483"/>
      <c r="FHI39" s="1483"/>
      <c r="FHJ39" s="1483"/>
      <c r="FHK39" s="1483"/>
      <c r="FHL39" s="1483"/>
      <c r="FHM39" s="1484"/>
      <c r="FHN39" s="1485"/>
      <c r="FHO39" s="1445"/>
      <c r="FHP39" s="1483"/>
      <c r="FHQ39" s="1483"/>
      <c r="FHR39" s="1483"/>
      <c r="FHS39" s="1483"/>
      <c r="FHT39" s="1483"/>
      <c r="FHU39" s="1484"/>
      <c r="FHV39" s="1485"/>
      <c r="FHW39" s="1445"/>
      <c r="FHX39" s="1483"/>
      <c r="FHY39" s="1483"/>
      <c r="FHZ39" s="1483"/>
      <c r="FIA39" s="1483"/>
      <c r="FIB39" s="1483"/>
      <c r="FIC39" s="1484"/>
      <c r="FID39" s="1485"/>
      <c r="FIE39" s="1445"/>
      <c r="FIF39" s="1483"/>
      <c r="FIG39" s="1483"/>
      <c r="FIH39" s="1483"/>
      <c r="FII39" s="1483"/>
      <c r="FIJ39" s="1483"/>
      <c r="FIK39" s="1484"/>
      <c r="FIL39" s="1485"/>
      <c r="FIM39" s="1445"/>
      <c r="FIN39" s="1483"/>
      <c r="FIO39" s="1483"/>
      <c r="FIP39" s="1483"/>
      <c r="FIQ39" s="1483"/>
      <c r="FIR39" s="1483"/>
      <c r="FIS39" s="1484"/>
      <c r="FIT39" s="1485"/>
      <c r="FIU39" s="1445"/>
      <c r="FIV39" s="1483"/>
      <c r="FIW39" s="1483"/>
      <c r="FIX39" s="1483"/>
      <c r="FIY39" s="1483"/>
      <c r="FIZ39" s="1483"/>
      <c r="FJA39" s="1484"/>
      <c r="FJB39" s="1485"/>
      <c r="FJC39" s="1445"/>
      <c r="FJD39" s="1483"/>
      <c r="FJE39" s="1483"/>
      <c r="FJF39" s="1483"/>
      <c r="FJG39" s="1483"/>
      <c r="FJH39" s="1483"/>
      <c r="FJI39" s="1484"/>
      <c r="FJJ39" s="1485"/>
      <c r="FJK39" s="1445"/>
      <c r="FJL39" s="1483"/>
      <c r="FJM39" s="1483"/>
      <c r="FJN39" s="1483"/>
      <c r="FJO39" s="1483"/>
      <c r="FJP39" s="1483"/>
      <c r="FJQ39" s="1484"/>
      <c r="FJR39" s="1485"/>
      <c r="FJS39" s="1445"/>
      <c r="FJT39" s="1483"/>
      <c r="FJU39" s="1483"/>
      <c r="FJV39" s="1483"/>
      <c r="FJW39" s="1483"/>
      <c r="FJX39" s="1483"/>
      <c r="FJY39" s="1484"/>
      <c r="FJZ39" s="1485"/>
      <c r="FKA39" s="1445"/>
      <c r="FKB39" s="1483"/>
      <c r="FKC39" s="1483"/>
      <c r="FKD39" s="1483"/>
      <c r="FKE39" s="1483"/>
      <c r="FKF39" s="1483"/>
      <c r="FKG39" s="1484"/>
      <c r="FKH39" s="1485"/>
      <c r="FKI39" s="1445"/>
      <c r="FKJ39" s="1483"/>
      <c r="FKK39" s="1483"/>
      <c r="FKL39" s="1483"/>
      <c r="FKM39" s="1483"/>
      <c r="FKN39" s="1483"/>
      <c r="FKO39" s="1484"/>
      <c r="FKP39" s="1485"/>
      <c r="FKQ39" s="1445"/>
      <c r="FKR39" s="1483"/>
      <c r="FKS39" s="1483"/>
      <c r="FKT39" s="1483"/>
      <c r="FKU39" s="1483"/>
      <c r="FKV39" s="1483"/>
      <c r="FKW39" s="1484"/>
      <c r="FKX39" s="1485"/>
      <c r="FKY39" s="1445"/>
      <c r="FKZ39" s="1483"/>
      <c r="FLA39" s="1483"/>
      <c r="FLB39" s="1483"/>
      <c r="FLC39" s="1483"/>
      <c r="FLD39" s="1483"/>
      <c r="FLE39" s="1484"/>
      <c r="FLF39" s="1485"/>
      <c r="FLG39" s="1445"/>
      <c r="FLH39" s="1483"/>
      <c r="FLI39" s="1483"/>
      <c r="FLJ39" s="1483"/>
      <c r="FLK39" s="1483"/>
      <c r="FLL39" s="1483"/>
      <c r="FLM39" s="1484"/>
      <c r="FLN39" s="1485"/>
      <c r="FLO39" s="1445"/>
      <c r="FLP39" s="1483"/>
      <c r="FLQ39" s="1483"/>
      <c r="FLR39" s="1483"/>
      <c r="FLS39" s="1483"/>
      <c r="FLT39" s="1483"/>
      <c r="FLU39" s="1484"/>
      <c r="FLV39" s="1485"/>
      <c r="FLW39" s="1445"/>
      <c r="FLX39" s="1483"/>
      <c r="FLY39" s="1483"/>
      <c r="FLZ39" s="1483"/>
      <c r="FMA39" s="1483"/>
      <c r="FMB39" s="1483"/>
      <c r="FMC39" s="1484"/>
      <c r="FMD39" s="1485"/>
      <c r="FME39" s="1445"/>
      <c r="FMF39" s="1483"/>
      <c r="FMG39" s="1483"/>
      <c r="FMH39" s="1483"/>
      <c r="FMI39" s="1483"/>
      <c r="FMJ39" s="1483"/>
      <c r="FMK39" s="1484"/>
      <c r="FML39" s="1485"/>
      <c r="FMM39" s="1445"/>
      <c r="FMN39" s="1483"/>
      <c r="FMO39" s="1483"/>
      <c r="FMP39" s="1483"/>
      <c r="FMQ39" s="1483"/>
      <c r="FMR39" s="1483"/>
      <c r="FMS39" s="1484"/>
      <c r="FMT39" s="1485"/>
      <c r="FMU39" s="1445"/>
      <c r="FMV39" s="1483"/>
      <c r="FMW39" s="1483"/>
      <c r="FMX39" s="1483"/>
      <c r="FMY39" s="1483"/>
      <c r="FMZ39" s="1483"/>
      <c r="FNA39" s="1484"/>
      <c r="FNB39" s="1485"/>
      <c r="FNC39" s="1445"/>
      <c r="FND39" s="1483"/>
      <c r="FNE39" s="1483"/>
      <c r="FNF39" s="1483"/>
      <c r="FNG39" s="1483"/>
      <c r="FNH39" s="1483"/>
      <c r="FNI39" s="1484"/>
      <c r="FNJ39" s="1485"/>
      <c r="FNK39" s="1445"/>
      <c r="FNL39" s="1483"/>
      <c r="FNM39" s="1483"/>
      <c r="FNN39" s="1483"/>
      <c r="FNO39" s="1483"/>
      <c r="FNP39" s="1483"/>
      <c r="FNQ39" s="1484"/>
      <c r="FNR39" s="1485"/>
      <c r="FNS39" s="1445"/>
      <c r="FNT39" s="1483"/>
      <c r="FNU39" s="1483"/>
      <c r="FNV39" s="1483"/>
      <c r="FNW39" s="1483"/>
      <c r="FNX39" s="1483"/>
      <c r="FNY39" s="1484"/>
      <c r="FNZ39" s="1485"/>
      <c r="FOA39" s="1445"/>
      <c r="FOB39" s="1483"/>
      <c r="FOC39" s="1483"/>
      <c r="FOD39" s="1483"/>
      <c r="FOE39" s="1483"/>
      <c r="FOF39" s="1483"/>
      <c r="FOG39" s="1484"/>
      <c r="FOH39" s="1485"/>
      <c r="FOI39" s="1445"/>
      <c r="FOJ39" s="1483"/>
      <c r="FOK39" s="1483"/>
      <c r="FOL39" s="1483"/>
      <c r="FOM39" s="1483"/>
      <c r="FON39" s="1483"/>
      <c r="FOO39" s="1484"/>
      <c r="FOP39" s="1485"/>
      <c r="FOQ39" s="1445"/>
      <c r="FOR39" s="1483"/>
      <c r="FOS39" s="1483"/>
      <c r="FOT39" s="1483"/>
      <c r="FOU39" s="1483"/>
      <c r="FOV39" s="1483"/>
      <c r="FOW39" s="1484"/>
      <c r="FOX39" s="1485"/>
      <c r="FOY39" s="1445"/>
      <c r="FOZ39" s="1483"/>
      <c r="FPA39" s="1483"/>
      <c r="FPB39" s="1483"/>
      <c r="FPC39" s="1483"/>
      <c r="FPD39" s="1483"/>
      <c r="FPE39" s="1484"/>
      <c r="FPF39" s="1485"/>
      <c r="FPG39" s="1445"/>
      <c r="FPH39" s="1483"/>
      <c r="FPI39" s="1483"/>
      <c r="FPJ39" s="1483"/>
      <c r="FPK39" s="1483"/>
      <c r="FPL39" s="1483"/>
      <c r="FPM39" s="1484"/>
      <c r="FPN39" s="1485"/>
      <c r="FPO39" s="1445"/>
      <c r="FPP39" s="1483"/>
      <c r="FPQ39" s="1483"/>
      <c r="FPR39" s="1483"/>
      <c r="FPS39" s="1483"/>
      <c r="FPT39" s="1483"/>
      <c r="FPU39" s="1484"/>
      <c r="FPV39" s="1485"/>
      <c r="FPW39" s="1445"/>
      <c r="FPX39" s="1483"/>
      <c r="FPY39" s="1483"/>
      <c r="FPZ39" s="1483"/>
      <c r="FQA39" s="1483"/>
      <c r="FQB39" s="1483"/>
      <c r="FQC39" s="1484"/>
      <c r="FQD39" s="1485"/>
      <c r="FQE39" s="1445"/>
      <c r="FQF39" s="1483"/>
      <c r="FQG39" s="1483"/>
      <c r="FQH39" s="1483"/>
      <c r="FQI39" s="1483"/>
      <c r="FQJ39" s="1483"/>
      <c r="FQK39" s="1484"/>
      <c r="FQL39" s="1485"/>
      <c r="FQM39" s="1445"/>
      <c r="FQN39" s="1483"/>
      <c r="FQO39" s="1483"/>
      <c r="FQP39" s="1483"/>
      <c r="FQQ39" s="1483"/>
      <c r="FQR39" s="1483"/>
      <c r="FQS39" s="1484"/>
      <c r="FQT39" s="1485"/>
      <c r="FQU39" s="1445"/>
      <c r="FQV39" s="1483"/>
      <c r="FQW39" s="1483"/>
      <c r="FQX39" s="1483"/>
      <c r="FQY39" s="1483"/>
      <c r="FQZ39" s="1483"/>
      <c r="FRA39" s="1484"/>
      <c r="FRB39" s="1485"/>
      <c r="FRC39" s="1445"/>
      <c r="FRD39" s="1483"/>
      <c r="FRE39" s="1483"/>
      <c r="FRF39" s="1483"/>
      <c r="FRG39" s="1483"/>
      <c r="FRH39" s="1483"/>
      <c r="FRI39" s="1484"/>
      <c r="FRJ39" s="1485"/>
      <c r="FRK39" s="1445"/>
      <c r="FRL39" s="1483"/>
      <c r="FRM39" s="1483"/>
      <c r="FRN39" s="1483"/>
      <c r="FRO39" s="1483"/>
      <c r="FRP39" s="1483"/>
      <c r="FRQ39" s="1484"/>
      <c r="FRR39" s="1485"/>
      <c r="FRS39" s="1445"/>
      <c r="FRT39" s="1483"/>
      <c r="FRU39" s="1483"/>
      <c r="FRV39" s="1483"/>
      <c r="FRW39" s="1483"/>
      <c r="FRX39" s="1483"/>
      <c r="FRY39" s="1484"/>
      <c r="FRZ39" s="1485"/>
      <c r="FSA39" s="1445"/>
      <c r="FSB39" s="1483"/>
      <c r="FSC39" s="1483"/>
      <c r="FSD39" s="1483"/>
      <c r="FSE39" s="1483"/>
      <c r="FSF39" s="1483"/>
      <c r="FSG39" s="1484"/>
      <c r="FSH39" s="1485"/>
      <c r="FSI39" s="1445"/>
      <c r="FSJ39" s="1483"/>
      <c r="FSK39" s="1483"/>
      <c r="FSL39" s="1483"/>
      <c r="FSM39" s="1483"/>
      <c r="FSN39" s="1483"/>
      <c r="FSO39" s="1484"/>
      <c r="FSP39" s="1485"/>
      <c r="FSQ39" s="1445"/>
      <c r="FSR39" s="1483"/>
      <c r="FSS39" s="1483"/>
      <c r="FST39" s="1483"/>
      <c r="FSU39" s="1483"/>
      <c r="FSV39" s="1483"/>
      <c r="FSW39" s="1484"/>
      <c r="FSX39" s="1485"/>
      <c r="FSY39" s="1445"/>
      <c r="FSZ39" s="1483"/>
      <c r="FTA39" s="1483"/>
      <c r="FTB39" s="1483"/>
      <c r="FTC39" s="1483"/>
      <c r="FTD39" s="1483"/>
      <c r="FTE39" s="1484"/>
      <c r="FTF39" s="1485"/>
      <c r="FTG39" s="1445"/>
      <c r="FTH39" s="1483"/>
      <c r="FTI39" s="1483"/>
      <c r="FTJ39" s="1483"/>
      <c r="FTK39" s="1483"/>
      <c r="FTL39" s="1483"/>
      <c r="FTM39" s="1484"/>
      <c r="FTN39" s="1485"/>
      <c r="FTO39" s="1445"/>
      <c r="FTP39" s="1483"/>
      <c r="FTQ39" s="1483"/>
      <c r="FTR39" s="1483"/>
      <c r="FTS39" s="1483"/>
      <c r="FTT39" s="1483"/>
      <c r="FTU39" s="1484"/>
      <c r="FTV39" s="1485"/>
      <c r="FTW39" s="1445"/>
      <c r="FTX39" s="1483"/>
      <c r="FTY39" s="1483"/>
      <c r="FTZ39" s="1483"/>
      <c r="FUA39" s="1483"/>
      <c r="FUB39" s="1483"/>
      <c r="FUC39" s="1484"/>
      <c r="FUD39" s="1485"/>
      <c r="FUE39" s="1445"/>
      <c r="FUF39" s="1483"/>
      <c r="FUG39" s="1483"/>
      <c r="FUH39" s="1483"/>
      <c r="FUI39" s="1483"/>
      <c r="FUJ39" s="1483"/>
      <c r="FUK39" s="1484"/>
      <c r="FUL39" s="1485"/>
      <c r="FUM39" s="1445"/>
      <c r="FUN39" s="1483"/>
      <c r="FUO39" s="1483"/>
      <c r="FUP39" s="1483"/>
      <c r="FUQ39" s="1483"/>
      <c r="FUR39" s="1483"/>
      <c r="FUS39" s="1484"/>
      <c r="FUT39" s="1485"/>
      <c r="FUU39" s="1445"/>
      <c r="FUV39" s="1483"/>
      <c r="FUW39" s="1483"/>
      <c r="FUX39" s="1483"/>
      <c r="FUY39" s="1483"/>
      <c r="FUZ39" s="1483"/>
      <c r="FVA39" s="1484"/>
      <c r="FVB39" s="1485"/>
      <c r="FVC39" s="1445"/>
      <c r="FVD39" s="1483"/>
      <c r="FVE39" s="1483"/>
      <c r="FVF39" s="1483"/>
      <c r="FVG39" s="1483"/>
      <c r="FVH39" s="1483"/>
      <c r="FVI39" s="1484"/>
      <c r="FVJ39" s="1485"/>
      <c r="FVK39" s="1445"/>
      <c r="FVL39" s="1483"/>
      <c r="FVM39" s="1483"/>
      <c r="FVN39" s="1483"/>
      <c r="FVO39" s="1483"/>
      <c r="FVP39" s="1483"/>
      <c r="FVQ39" s="1484"/>
      <c r="FVR39" s="1485"/>
      <c r="FVS39" s="1445"/>
      <c r="FVT39" s="1483"/>
      <c r="FVU39" s="1483"/>
      <c r="FVV39" s="1483"/>
      <c r="FVW39" s="1483"/>
      <c r="FVX39" s="1483"/>
      <c r="FVY39" s="1484"/>
      <c r="FVZ39" s="1485"/>
      <c r="FWA39" s="1445"/>
      <c r="FWB39" s="1483"/>
      <c r="FWC39" s="1483"/>
      <c r="FWD39" s="1483"/>
      <c r="FWE39" s="1483"/>
      <c r="FWF39" s="1483"/>
      <c r="FWG39" s="1484"/>
      <c r="FWH39" s="1485"/>
      <c r="FWI39" s="1445"/>
      <c r="FWJ39" s="1483"/>
      <c r="FWK39" s="1483"/>
      <c r="FWL39" s="1483"/>
      <c r="FWM39" s="1483"/>
      <c r="FWN39" s="1483"/>
      <c r="FWO39" s="1484"/>
      <c r="FWP39" s="1485"/>
      <c r="FWQ39" s="1445"/>
      <c r="FWR39" s="1483"/>
      <c r="FWS39" s="1483"/>
      <c r="FWT39" s="1483"/>
      <c r="FWU39" s="1483"/>
      <c r="FWV39" s="1483"/>
      <c r="FWW39" s="1484"/>
      <c r="FWX39" s="1485"/>
      <c r="FWY39" s="1445"/>
      <c r="FWZ39" s="1483"/>
      <c r="FXA39" s="1483"/>
      <c r="FXB39" s="1483"/>
      <c r="FXC39" s="1483"/>
      <c r="FXD39" s="1483"/>
      <c r="FXE39" s="1484"/>
      <c r="FXF39" s="1485"/>
      <c r="FXG39" s="1445"/>
      <c r="FXH39" s="1483"/>
      <c r="FXI39" s="1483"/>
      <c r="FXJ39" s="1483"/>
      <c r="FXK39" s="1483"/>
      <c r="FXL39" s="1483"/>
      <c r="FXM39" s="1484"/>
      <c r="FXN39" s="1485"/>
      <c r="FXO39" s="1445"/>
      <c r="FXP39" s="1483"/>
      <c r="FXQ39" s="1483"/>
      <c r="FXR39" s="1483"/>
      <c r="FXS39" s="1483"/>
      <c r="FXT39" s="1483"/>
      <c r="FXU39" s="1484"/>
      <c r="FXV39" s="1485"/>
      <c r="FXW39" s="1445"/>
      <c r="FXX39" s="1483"/>
      <c r="FXY39" s="1483"/>
      <c r="FXZ39" s="1483"/>
      <c r="FYA39" s="1483"/>
      <c r="FYB39" s="1483"/>
      <c r="FYC39" s="1484"/>
      <c r="FYD39" s="1485"/>
      <c r="FYE39" s="1445"/>
      <c r="FYF39" s="1483"/>
      <c r="FYG39" s="1483"/>
      <c r="FYH39" s="1483"/>
      <c r="FYI39" s="1483"/>
      <c r="FYJ39" s="1483"/>
      <c r="FYK39" s="1484"/>
      <c r="FYL39" s="1485"/>
      <c r="FYM39" s="1445"/>
      <c r="FYN39" s="1483"/>
      <c r="FYO39" s="1483"/>
      <c r="FYP39" s="1483"/>
      <c r="FYQ39" s="1483"/>
      <c r="FYR39" s="1483"/>
      <c r="FYS39" s="1484"/>
      <c r="FYT39" s="1485"/>
      <c r="FYU39" s="1445"/>
      <c r="FYV39" s="1483"/>
      <c r="FYW39" s="1483"/>
      <c r="FYX39" s="1483"/>
      <c r="FYY39" s="1483"/>
      <c r="FYZ39" s="1483"/>
      <c r="FZA39" s="1484"/>
      <c r="FZB39" s="1485"/>
      <c r="FZC39" s="1445"/>
      <c r="FZD39" s="1483"/>
      <c r="FZE39" s="1483"/>
      <c r="FZF39" s="1483"/>
      <c r="FZG39" s="1483"/>
      <c r="FZH39" s="1483"/>
      <c r="FZI39" s="1484"/>
      <c r="FZJ39" s="1485"/>
      <c r="FZK39" s="1445"/>
      <c r="FZL39" s="1483"/>
      <c r="FZM39" s="1483"/>
      <c r="FZN39" s="1483"/>
      <c r="FZO39" s="1483"/>
      <c r="FZP39" s="1483"/>
      <c r="FZQ39" s="1484"/>
      <c r="FZR39" s="1485"/>
      <c r="FZS39" s="1445"/>
      <c r="FZT39" s="1483"/>
      <c r="FZU39" s="1483"/>
      <c r="FZV39" s="1483"/>
      <c r="FZW39" s="1483"/>
      <c r="FZX39" s="1483"/>
      <c r="FZY39" s="1484"/>
      <c r="FZZ39" s="1485"/>
      <c r="GAA39" s="1445"/>
      <c r="GAB39" s="1483"/>
      <c r="GAC39" s="1483"/>
      <c r="GAD39" s="1483"/>
      <c r="GAE39" s="1483"/>
      <c r="GAF39" s="1483"/>
      <c r="GAG39" s="1484"/>
      <c r="GAH39" s="1485"/>
      <c r="GAI39" s="1445"/>
      <c r="GAJ39" s="1483"/>
      <c r="GAK39" s="1483"/>
      <c r="GAL39" s="1483"/>
      <c r="GAM39" s="1483"/>
      <c r="GAN39" s="1483"/>
      <c r="GAO39" s="1484"/>
      <c r="GAP39" s="1485"/>
      <c r="GAQ39" s="1445"/>
      <c r="GAR39" s="1483"/>
      <c r="GAS39" s="1483"/>
      <c r="GAT39" s="1483"/>
      <c r="GAU39" s="1483"/>
      <c r="GAV39" s="1483"/>
      <c r="GAW39" s="1484"/>
      <c r="GAX39" s="1485"/>
      <c r="GAY39" s="1445"/>
      <c r="GAZ39" s="1483"/>
      <c r="GBA39" s="1483"/>
      <c r="GBB39" s="1483"/>
      <c r="GBC39" s="1483"/>
      <c r="GBD39" s="1483"/>
      <c r="GBE39" s="1484"/>
      <c r="GBF39" s="1485"/>
      <c r="GBG39" s="1445"/>
      <c r="GBH39" s="1483"/>
      <c r="GBI39" s="1483"/>
      <c r="GBJ39" s="1483"/>
      <c r="GBK39" s="1483"/>
      <c r="GBL39" s="1483"/>
      <c r="GBM39" s="1484"/>
      <c r="GBN39" s="1485"/>
      <c r="GBO39" s="1445"/>
      <c r="GBP39" s="1483"/>
      <c r="GBQ39" s="1483"/>
      <c r="GBR39" s="1483"/>
      <c r="GBS39" s="1483"/>
      <c r="GBT39" s="1483"/>
      <c r="GBU39" s="1484"/>
      <c r="GBV39" s="1485"/>
      <c r="GBW39" s="1445"/>
      <c r="GBX39" s="1483"/>
      <c r="GBY39" s="1483"/>
      <c r="GBZ39" s="1483"/>
      <c r="GCA39" s="1483"/>
      <c r="GCB39" s="1483"/>
      <c r="GCC39" s="1484"/>
      <c r="GCD39" s="1485"/>
      <c r="GCE39" s="1445"/>
      <c r="GCF39" s="1483"/>
      <c r="GCG39" s="1483"/>
      <c r="GCH39" s="1483"/>
      <c r="GCI39" s="1483"/>
      <c r="GCJ39" s="1483"/>
      <c r="GCK39" s="1484"/>
      <c r="GCL39" s="1485"/>
      <c r="GCM39" s="1445"/>
      <c r="GCN39" s="1483"/>
      <c r="GCO39" s="1483"/>
      <c r="GCP39" s="1483"/>
      <c r="GCQ39" s="1483"/>
      <c r="GCR39" s="1483"/>
      <c r="GCS39" s="1484"/>
      <c r="GCT39" s="1485"/>
      <c r="GCU39" s="1445"/>
      <c r="GCV39" s="1483"/>
      <c r="GCW39" s="1483"/>
      <c r="GCX39" s="1483"/>
      <c r="GCY39" s="1483"/>
      <c r="GCZ39" s="1483"/>
      <c r="GDA39" s="1484"/>
      <c r="GDB39" s="1485"/>
      <c r="GDC39" s="1445"/>
      <c r="GDD39" s="1483"/>
      <c r="GDE39" s="1483"/>
      <c r="GDF39" s="1483"/>
      <c r="GDG39" s="1483"/>
      <c r="GDH39" s="1483"/>
      <c r="GDI39" s="1484"/>
      <c r="GDJ39" s="1485"/>
      <c r="GDK39" s="1445"/>
      <c r="GDL39" s="1483"/>
      <c r="GDM39" s="1483"/>
      <c r="GDN39" s="1483"/>
      <c r="GDO39" s="1483"/>
      <c r="GDP39" s="1483"/>
      <c r="GDQ39" s="1484"/>
      <c r="GDR39" s="1485"/>
      <c r="GDS39" s="1445"/>
      <c r="GDT39" s="1483"/>
      <c r="GDU39" s="1483"/>
      <c r="GDV39" s="1483"/>
      <c r="GDW39" s="1483"/>
      <c r="GDX39" s="1483"/>
      <c r="GDY39" s="1484"/>
      <c r="GDZ39" s="1485"/>
      <c r="GEA39" s="1445"/>
      <c r="GEB39" s="1483"/>
      <c r="GEC39" s="1483"/>
      <c r="GED39" s="1483"/>
      <c r="GEE39" s="1483"/>
      <c r="GEF39" s="1483"/>
      <c r="GEG39" s="1484"/>
      <c r="GEH39" s="1485"/>
      <c r="GEI39" s="1445"/>
      <c r="GEJ39" s="1483"/>
      <c r="GEK39" s="1483"/>
      <c r="GEL39" s="1483"/>
      <c r="GEM39" s="1483"/>
      <c r="GEN39" s="1483"/>
      <c r="GEO39" s="1484"/>
      <c r="GEP39" s="1485"/>
      <c r="GEQ39" s="1445"/>
      <c r="GER39" s="1483"/>
      <c r="GES39" s="1483"/>
      <c r="GET39" s="1483"/>
      <c r="GEU39" s="1483"/>
      <c r="GEV39" s="1483"/>
      <c r="GEW39" s="1484"/>
      <c r="GEX39" s="1485"/>
      <c r="GEY39" s="1445"/>
      <c r="GEZ39" s="1483"/>
      <c r="GFA39" s="1483"/>
      <c r="GFB39" s="1483"/>
      <c r="GFC39" s="1483"/>
      <c r="GFD39" s="1483"/>
      <c r="GFE39" s="1484"/>
      <c r="GFF39" s="1485"/>
      <c r="GFG39" s="1445"/>
      <c r="GFH39" s="1483"/>
      <c r="GFI39" s="1483"/>
      <c r="GFJ39" s="1483"/>
      <c r="GFK39" s="1483"/>
      <c r="GFL39" s="1483"/>
      <c r="GFM39" s="1484"/>
      <c r="GFN39" s="1485"/>
      <c r="GFO39" s="1445"/>
      <c r="GFP39" s="1483"/>
      <c r="GFQ39" s="1483"/>
      <c r="GFR39" s="1483"/>
      <c r="GFS39" s="1483"/>
      <c r="GFT39" s="1483"/>
      <c r="GFU39" s="1484"/>
      <c r="GFV39" s="1485"/>
      <c r="GFW39" s="1445"/>
      <c r="GFX39" s="1483"/>
      <c r="GFY39" s="1483"/>
      <c r="GFZ39" s="1483"/>
      <c r="GGA39" s="1483"/>
      <c r="GGB39" s="1483"/>
      <c r="GGC39" s="1484"/>
      <c r="GGD39" s="1485"/>
      <c r="GGE39" s="1445"/>
      <c r="GGF39" s="1483"/>
      <c r="GGG39" s="1483"/>
      <c r="GGH39" s="1483"/>
      <c r="GGI39" s="1483"/>
      <c r="GGJ39" s="1483"/>
      <c r="GGK39" s="1484"/>
      <c r="GGL39" s="1485"/>
      <c r="GGM39" s="1445"/>
      <c r="GGN39" s="1483"/>
      <c r="GGO39" s="1483"/>
      <c r="GGP39" s="1483"/>
      <c r="GGQ39" s="1483"/>
      <c r="GGR39" s="1483"/>
      <c r="GGS39" s="1484"/>
      <c r="GGT39" s="1485"/>
      <c r="GGU39" s="1445"/>
      <c r="GGV39" s="1483"/>
      <c r="GGW39" s="1483"/>
      <c r="GGX39" s="1483"/>
      <c r="GGY39" s="1483"/>
      <c r="GGZ39" s="1483"/>
      <c r="GHA39" s="1484"/>
      <c r="GHB39" s="1485"/>
      <c r="GHC39" s="1445"/>
      <c r="GHD39" s="1483"/>
      <c r="GHE39" s="1483"/>
      <c r="GHF39" s="1483"/>
      <c r="GHG39" s="1483"/>
      <c r="GHH39" s="1483"/>
      <c r="GHI39" s="1484"/>
      <c r="GHJ39" s="1485"/>
      <c r="GHK39" s="1445"/>
      <c r="GHL39" s="1483"/>
      <c r="GHM39" s="1483"/>
      <c r="GHN39" s="1483"/>
      <c r="GHO39" s="1483"/>
      <c r="GHP39" s="1483"/>
      <c r="GHQ39" s="1484"/>
      <c r="GHR39" s="1485"/>
      <c r="GHS39" s="1445"/>
      <c r="GHT39" s="1483"/>
      <c r="GHU39" s="1483"/>
      <c r="GHV39" s="1483"/>
      <c r="GHW39" s="1483"/>
      <c r="GHX39" s="1483"/>
      <c r="GHY39" s="1484"/>
      <c r="GHZ39" s="1485"/>
      <c r="GIA39" s="1445"/>
      <c r="GIB39" s="1483"/>
      <c r="GIC39" s="1483"/>
      <c r="GID39" s="1483"/>
      <c r="GIE39" s="1483"/>
      <c r="GIF39" s="1483"/>
      <c r="GIG39" s="1484"/>
      <c r="GIH39" s="1485"/>
      <c r="GII39" s="1445"/>
      <c r="GIJ39" s="1483"/>
      <c r="GIK39" s="1483"/>
      <c r="GIL39" s="1483"/>
      <c r="GIM39" s="1483"/>
      <c r="GIN39" s="1483"/>
      <c r="GIO39" s="1484"/>
      <c r="GIP39" s="1485"/>
      <c r="GIQ39" s="1445"/>
      <c r="GIR39" s="1483"/>
      <c r="GIS39" s="1483"/>
      <c r="GIT39" s="1483"/>
      <c r="GIU39" s="1483"/>
      <c r="GIV39" s="1483"/>
      <c r="GIW39" s="1484"/>
      <c r="GIX39" s="1485"/>
      <c r="GIY39" s="1445"/>
      <c r="GIZ39" s="1483"/>
      <c r="GJA39" s="1483"/>
      <c r="GJB39" s="1483"/>
      <c r="GJC39" s="1483"/>
      <c r="GJD39" s="1483"/>
      <c r="GJE39" s="1484"/>
      <c r="GJF39" s="1485"/>
      <c r="GJG39" s="1445"/>
      <c r="GJH39" s="1483"/>
      <c r="GJI39" s="1483"/>
      <c r="GJJ39" s="1483"/>
      <c r="GJK39" s="1483"/>
      <c r="GJL39" s="1483"/>
      <c r="GJM39" s="1484"/>
      <c r="GJN39" s="1485"/>
      <c r="GJO39" s="1445"/>
      <c r="GJP39" s="1483"/>
      <c r="GJQ39" s="1483"/>
      <c r="GJR39" s="1483"/>
      <c r="GJS39" s="1483"/>
      <c r="GJT39" s="1483"/>
      <c r="GJU39" s="1484"/>
      <c r="GJV39" s="1485"/>
      <c r="GJW39" s="1445"/>
      <c r="GJX39" s="1483"/>
      <c r="GJY39" s="1483"/>
      <c r="GJZ39" s="1483"/>
      <c r="GKA39" s="1483"/>
      <c r="GKB39" s="1483"/>
      <c r="GKC39" s="1484"/>
      <c r="GKD39" s="1485"/>
      <c r="GKE39" s="1445"/>
      <c r="GKF39" s="1483"/>
      <c r="GKG39" s="1483"/>
      <c r="GKH39" s="1483"/>
      <c r="GKI39" s="1483"/>
      <c r="GKJ39" s="1483"/>
      <c r="GKK39" s="1484"/>
      <c r="GKL39" s="1485"/>
      <c r="GKM39" s="1445"/>
      <c r="GKN39" s="1483"/>
      <c r="GKO39" s="1483"/>
      <c r="GKP39" s="1483"/>
      <c r="GKQ39" s="1483"/>
      <c r="GKR39" s="1483"/>
      <c r="GKS39" s="1484"/>
      <c r="GKT39" s="1485"/>
      <c r="GKU39" s="1445"/>
      <c r="GKV39" s="1483"/>
      <c r="GKW39" s="1483"/>
      <c r="GKX39" s="1483"/>
      <c r="GKY39" s="1483"/>
      <c r="GKZ39" s="1483"/>
      <c r="GLA39" s="1484"/>
      <c r="GLB39" s="1485"/>
      <c r="GLC39" s="1445"/>
      <c r="GLD39" s="1483"/>
      <c r="GLE39" s="1483"/>
      <c r="GLF39" s="1483"/>
      <c r="GLG39" s="1483"/>
      <c r="GLH39" s="1483"/>
      <c r="GLI39" s="1484"/>
      <c r="GLJ39" s="1485"/>
      <c r="GLK39" s="1445"/>
      <c r="GLL39" s="1483"/>
      <c r="GLM39" s="1483"/>
      <c r="GLN39" s="1483"/>
      <c r="GLO39" s="1483"/>
      <c r="GLP39" s="1483"/>
      <c r="GLQ39" s="1484"/>
      <c r="GLR39" s="1485"/>
      <c r="GLS39" s="1445"/>
      <c r="GLT39" s="1483"/>
      <c r="GLU39" s="1483"/>
      <c r="GLV39" s="1483"/>
      <c r="GLW39" s="1483"/>
      <c r="GLX39" s="1483"/>
      <c r="GLY39" s="1484"/>
      <c r="GLZ39" s="1485"/>
      <c r="GMA39" s="1445"/>
      <c r="GMB39" s="1483"/>
      <c r="GMC39" s="1483"/>
      <c r="GMD39" s="1483"/>
      <c r="GME39" s="1483"/>
      <c r="GMF39" s="1483"/>
      <c r="GMG39" s="1484"/>
      <c r="GMH39" s="1485"/>
      <c r="GMI39" s="1445"/>
      <c r="GMJ39" s="1483"/>
      <c r="GMK39" s="1483"/>
      <c r="GML39" s="1483"/>
      <c r="GMM39" s="1483"/>
      <c r="GMN39" s="1483"/>
      <c r="GMO39" s="1484"/>
      <c r="GMP39" s="1485"/>
      <c r="GMQ39" s="1445"/>
      <c r="GMR39" s="1483"/>
      <c r="GMS39" s="1483"/>
      <c r="GMT39" s="1483"/>
      <c r="GMU39" s="1483"/>
      <c r="GMV39" s="1483"/>
      <c r="GMW39" s="1484"/>
      <c r="GMX39" s="1485"/>
      <c r="GMY39" s="1445"/>
      <c r="GMZ39" s="1483"/>
      <c r="GNA39" s="1483"/>
      <c r="GNB39" s="1483"/>
      <c r="GNC39" s="1483"/>
      <c r="GND39" s="1483"/>
      <c r="GNE39" s="1484"/>
      <c r="GNF39" s="1485"/>
      <c r="GNG39" s="1445"/>
      <c r="GNH39" s="1483"/>
      <c r="GNI39" s="1483"/>
      <c r="GNJ39" s="1483"/>
      <c r="GNK39" s="1483"/>
      <c r="GNL39" s="1483"/>
      <c r="GNM39" s="1484"/>
      <c r="GNN39" s="1485"/>
      <c r="GNO39" s="1445"/>
      <c r="GNP39" s="1483"/>
      <c r="GNQ39" s="1483"/>
      <c r="GNR39" s="1483"/>
      <c r="GNS39" s="1483"/>
      <c r="GNT39" s="1483"/>
      <c r="GNU39" s="1484"/>
      <c r="GNV39" s="1485"/>
      <c r="GNW39" s="1445"/>
      <c r="GNX39" s="1483"/>
      <c r="GNY39" s="1483"/>
      <c r="GNZ39" s="1483"/>
      <c r="GOA39" s="1483"/>
      <c r="GOB39" s="1483"/>
      <c r="GOC39" s="1484"/>
      <c r="GOD39" s="1485"/>
      <c r="GOE39" s="1445"/>
      <c r="GOF39" s="1483"/>
      <c r="GOG39" s="1483"/>
      <c r="GOH39" s="1483"/>
      <c r="GOI39" s="1483"/>
      <c r="GOJ39" s="1483"/>
      <c r="GOK39" s="1484"/>
      <c r="GOL39" s="1485"/>
      <c r="GOM39" s="1445"/>
      <c r="GON39" s="1483"/>
      <c r="GOO39" s="1483"/>
      <c r="GOP39" s="1483"/>
      <c r="GOQ39" s="1483"/>
      <c r="GOR39" s="1483"/>
      <c r="GOS39" s="1484"/>
      <c r="GOT39" s="1485"/>
      <c r="GOU39" s="1445"/>
      <c r="GOV39" s="1483"/>
      <c r="GOW39" s="1483"/>
      <c r="GOX39" s="1483"/>
      <c r="GOY39" s="1483"/>
      <c r="GOZ39" s="1483"/>
      <c r="GPA39" s="1484"/>
      <c r="GPB39" s="1485"/>
      <c r="GPC39" s="1445"/>
      <c r="GPD39" s="1483"/>
      <c r="GPE39" s="1483"/>
      <c r="GPF39" s="1483"/>
      <c r="GPG39" s="1483"/>
      <c r="GPH39" s="1483"/>
      <c r="GPI39" s="1484"/>
      <c r="GPJ39" s="1485"/>
      <c r="GPK39" s="1445"/>
      <c r="GPL39" s="1483"/>
      <c r="GPM39" s="1483"/>
      <c r="GPN39" s="1483"/>
      <c r="GPO39" s="1483"/>
      <c r="GPP39" s="1483"/>
      <c r="GPQ39" s="1484"/>
      <c r="GPR39" s="1485"/>
      <c r="GPS39" s="1445"/>
      <c r="GPT39" s="1483"/>
      <c r="GPU39" s="1483"/>
      <c r="GPV39" s="1483"/>
      <c r="GPW39" s="1483"/>
      <c r="GPX39" s="1483"/>
      <c r="GPY39" s="1484"/>
      <c r="GPZ39" s="1485"/>
      <c r="GQA39" s="1445"/>
      <c r="GQB39" s="1483"/>
      <c r="GQC39" s="1483"/>
      <c r="GQD39" s="1483"/>
      <c r="GQE39" s="1483"/>
      <c r="GQF39" s="1483"/>
      <c r="GQG39" s="1484"/>
      <c r="GQH39" s="1485"/>
      <c r="GQI39" s="1445"/>
      <c r="GQJ39" s="1483"/>
      <c r="GQK39" s="1483"/>
      <c r="GQL39" s="1483"/>
      <c r="GQM39" s="1483"/>
      <c r="GQN39" s="1483"/>
      <c r="GQO39" s="1484"/>
      <c r="GQP39" s="1485"/>
      <c r="GQQ39" s="1445"/>
      <c r="GQR39" s="1483"/>
      <c r="GQS39" s="1483"/>
      <c r="GQT39" s="1483"/>
      <c r="GQU39" s="1483"/>
      <c r="GQV39" s="1483"/>
      <c r="GQW39" s="1484"/>
      <c r="GQX39" s="1485"/>
      <c r="GQY39" s="1445"/>
      <c r="GQZ39" s="1483"/>
      <c r="GRA39" s="1483"/>
      <c r="GRB39" s="1483"/>
      <c r="GRC39" s="1483"/>
      <c r="GRD39" s="1483"/>
      <c r="GRE39" s="1484"/>
      <c r="GRF39" s="1485"/>
      <c r="GRG39" s="1445"/>
      <c r="GRH39" s="1483"/>
      <c r="GRI39" s="1483"/>
      <c r="GRJ39" s="1483"/>
      <c r="GRK39" s="1483"/>
      <c r="GRL39" s="1483"/>
      <c r="GRM39" s="1484"/>
      <c r="GRN39" s="1485"/>
      <c r="GRO39" s="1445"/>
      <c r="GRP39" s="1483"/>
      <c r="GRQ39" s="1483"/>
      <c r="GRR39" s="1483"/>
      <c r="GRS39" s="1483"/>
      <c r="GRT39" s="1483"/>
      <c r="GRU39" s="1484"/>
      <c r="GRV39" s="1485"/>
      <c r="GRW39" s="1445"/>
      <c r="GRX39" s="1483"/>
      <c r="GRY39" s="1483"/>
      <c r="GRZ39" s="1483"/>
      <c r="GSA39" s="1483"/>
      <c r="GSB39" s="1483"/>
      <c r="GSC39" s="1484"/>
      <c r="GSD39" s="1485"/>
      <c r="GSE39" s="1445"/>
      <c r="GSF39" s="1483"/>
      <c r="GSG39" s="1483"/>
      <c r="GSH39" s="1483"/>
      <c r="GSI39" s="1483"/>
      <c r="GSJ39" s="1483"/>
      <c r="GSK39" s="1484"/>
      <c r="GSL39" s="1485"/>
      <c r="GSM39" s="1445"/>
      <c r="GSN39" s="1483"/>
      <c r="GSO39" s="1483"/>
      <c r="GSP39" s="1483"/>
      <c r="GSQ39" s="1483"/>
      <c r="GSR39" s="1483"/>
      <c r="GSS39" s="1484"/>
      <c r="GST39" s="1485"/>
      <c r="GSU39" s="1445"/>
      <c r="GSV39" s="1483"/>
      <c r="GSW39" s="1483"/>
      <c r="GSX39" s="1483"/>
      <c r="GSY39" s="1483"/>
      <c r="GSZ39" s="1483"/>
      <c r="GTA39" s="1484"/>
      <c r="GTB39" s="1485"/>
      <c r="GTC39" s="1445"/>
      <c r="GTD39" s="1483"/>
      <c r="GTE39" s="1483"/>
      <c r="GTF39" s="1483"/>
      <c r="GTG39" s="1483"/>
      <c r="GTH39" s="1483"/>
      <c r="GTI39" s="1484"/>
      <c r="GTJ39" s="1485"/>
      <c r="GTK39" s="1445"/>
      <c r="GTL39" s="1483"/>
      <c r="GTM39" s="1483"/>
      <c r="GTN39" s="1483"/>
      <c r="GTO39" s="1483"/>
      <c r="GTP39" s="1483"/>
      <c r="GTQ39" s="1484"/>
      <c r="GTR39" s="1485"/>
      <c r="GTS39" s="1445"/>
      <c r="GTT39" s="1483"/>
      <c r="GTU39" s="1483"/>
      <c r="GTV39" s="1483"/>
      <c r="GTW39" s="1483"/>
      <c r="GTX39" s="1483"/>
      <c r="GTY39" s="1484"/>
      <c r="GTZ39" s="1485"/>
      <c r="GUA39" s="1445"/>
      <c r="GUB39" s="1483"/>
      <c r="GUC39" s="1483"/>
      <c r="GUD39" s="1483"/>
      <c r="GUE39" s="1483"/>
      <c r="GUF39" s="1483"/>
      <c r="GUG39" s="1484"/>
      <c r="GUH39" s="1485"/>
      <c r="GUI39" s="1445"/>
      <c r="GUJ39" s="1483"/>
      <c r="GUK39" s="1483"/>
      <c r="GUL39" s="1483"/>
      <c r="GUM39" s="1483"/>
      <c r="GUN39" s="1483"/>
      <c r="GUO39" s="1484"/>
      <c r="GUP39" s="1485"/>
      <c r="GUQ39" s="1445"/>
      <c r="GUR39" s="1483"/>
      <c r="GUS39" s="1483"/>
      <c r="GUT39" s="1483"/>
      <c r="GUU39" s="1483"/>
      <c r="GUV39" s="1483"/>
      <c r="GUW39" s="1484"/>
      <c r="GUX39" s="1485"/>
      <c r="GUY39" s="1445"/>
      <c r="GUZ39" s="1483"/>
      <c r="GVA39" s="1483"/>
      <c r="GVB39" s="1483"/>
      <c r="GVC39" s="1483"/>
      <c r="GVD39" s="1483"/>
      <c r="GVE39" s="1484"/>
      <c r="GVF39" s="1485"/>
      <c r="GVG39" s="1445"/>
      <c r="GVH39" s="1483"/>
      <c r="GVI39" s="1483"/>
      <c r="GVJ39" s="1483"/>
      <c r="GVK39" s="1483"/>
      <c r="GVL39" s="1483"/>
      <c r="GVM39" s="1484"/>
      <c r="GVN39" s="1485"/>
      <c r="GVO39" s="1445"/>
      <c r="GVP39" s="1483"/>
      <c r="GVQ39" s="1483"/>
      <c r="GVR39" s="1483"/>
      <c r="GVS39" s="1483"/>
      <c r="GVT39" s="1483"/>
      <c r="GVU39" s="1484"/>
      <c r="GVV39" s="1485"/>
      <c r="GVW39" s="1445"/>
      <c r="GVX39" s="1483"/>
      <c r="GVY39" s="1483"/>
      <c r="GVZ39" s="1483"/>
      <c r="GWA39" s="1483"/>
      <c r="GWB39" s="1483"/>
      <c r="GWC39" s="1484"/>
      <c r="GWD39" s="1485"/>
      <c r="GWE39" s="1445"/>
      <c r="GWF39" s="1483"/>
      <c r="GWG39" s="1483"/>
      <c r="GWH39" s="1483"/>
      <c r="GWI39" s="1483"/>
      <c r="GWJ39" s="1483"/>
      <c r="GWK39" s="1484"/>
      <c r="GWL39" s="1485"/>
      <c r="GWM39" s="1445"/>
      <c r="GWN39" s="1483"/>
      <c r="GWO39" s="1483"/>
      <c r="GWP39" s="1483"/>
      <c r="GWQ39" s="1483"/>
      <c r="GWR39" s="1483"/>
      <c r="GWS39" s="1484"/>
      <c r="GWT39" s="1485"/>
      <c r="GWU39" s="1445"/>
      <c r="GWV39" s="1483"/>
      <c r="GWW39" s="1483"/>
      <c r="GWX39" s="1483"/>
      <c r="GWY39" s="1483"/>
      <c r="GWZ39" s="1483"/>
      <c r="GXA39" s="1484"/>
      <c r="GXB39" s="1485"/>
      <c r="GXC39" s="1445"/>
      <c r="GXD39" s="1483"/>
      <c r="GXE39" s="1483"/>
      <c r="GXF39" s="1483"/>
      <c r="GXG39" s="1483"/>
      <c r="GXH39" s="1483"/>
      <c r="GXI39" s="1484"/>
      <c r="GXJ39" s="1485"/>
      <c r="GXK39" s="1445"/>
      <c r="GXL39" s="1483"/>
      <c r="GXM39" s="1483"/>
      <c r="GXN39" s="1483"/>
      <c r="GXO39" s="1483"/>
      <c r="GXP39" s="1483"/>
      <c r="GXQ39" s="1484"/>
      <c r="GXR39" s="1485"/>
      <c r="GXS39" s="1445"/>
      <c r="GXT39" s="1483"/>
      <c r="GXU39" s="1483"/>
      <c r="GXV39" s="1483"/>
      <c r="GXW39" s="1483"/>
      <c r="GXX39" s="1483"/>
      <c r="GXY39" s="1484"/>
      <c r="GXZ39" s="1485"/>
      <c r="GYA39" s="1445"/>
      <c r="GYB39" s="1483"/>
      <c r="GYC39" s="1483"/>
      <c r="GYD39" s="1483"/>
      <c r="GYE39" s="1483"/>
      <c r="GYF39" s="1483"/>
      <c r="GYG39" s="1484"/>
      <c r="GYH39" s="1485"/>
      <c r="GYI39" s="1445"/>
      <c r="GYJ39" s="1483"/>
      <c r="GYK39" s="1483"/>
      <c r="GYL39" s="1483"/>
      <c r="GYM39" s="1483"/>
      <c r="GYN39" s="1483"/>
      <c r="GYO39" s="1484"/>
      <c r="GYP39" s="1485"/>
      <c r="GYQ39" s="1445"/>
      <c r="GYR39" s="1483"/>
      <c r="GYS39" s="1483"/>
      <c r="GYT39" s="1483"/>
      <c r="GYU39" s="1483"/>
      <c r="GYV39" s="1483"/>
      <c r="GYW39" s="1484"/>
      <c r="GYX39" s="1485"/>
      <c r="GYY39" s="1445"/>
      <c r="GYZ39" s="1483"/>
      <c r="GZA39" s="1483"/>
      <c r="GZB39" s="1483"/>
      <c r="GZC39" s="1483"/>
      <c r="GZD39" s="1483"/>
      <c r="GZE39" s="1484"/>
      <c r="GZF39" s="1485"/>
      <c r="GZG39" s="1445"/>
      <c r="GZH39" s="1483"/>
      <c r="GZI39" s="1483"/>
      <c r="GZJ39" s="1483"/>
      <c r="GZK39" s="1483"/>
      <c r="GZL39" s="1483"/>
      <c r="GZM39" s="1484"/>
      <c r="GZN39" s="1485"/>
      <c r="GZO39" s="1445"/>
      <c r="GZP39" s="1483"/>
      <c r="GZQ39" s="1483"/>
      <c r="GZR39" s="1483"/>
      <c r="GZS39" s="1483"/>
      <c r="GZT39" s="1483"/>
      <c r="GZU39" s="1484"/>
      <c r="GZV39" s="1485"/>
      <c r="GZW39" s="1445"/>
      <c r="GZX39" s="1483"/>
      <c r="GZY39" s="1483"/>
      <c r="GZZ39" s="1483"/>
      <c r="HAA39" s="1483"/>
      <c r="HAB39" s="1483"/>
      <c r="HAC39" s="1484"/>
      <c r="HAD39" s="1485"/>
      <c r="HAE39" s="1445"/>
      <c r="HAF39" s="1483"/>
      <c r="HAG39" s="1483"/>
      <c r="HAH39" s="1483"/>
      <c r="HAI39" s="1483"/>
      <c r="HAJ39" s="1483"/>
      <c r="HAK39" s="1484"/>
      <c r="HAL39" s="1485"/>
      <c r="HAM39" s="1445"/>
      <c r="HAN39" s="1483"/>
      <c r="HAO39" s="1483"/>
      <c r="HAP39" s="1483"/>
      <c r="HAQ39" s="1483"/>
      <c r="HAR39" s="1483"/>
      <c r="HAS39" s="1484"/>
      <c r="HAT39" s="1485"/>
      <c r="HAU39" s="1445"/>
      <c r="HAV39" s="1483"/>
      <c r="HAW39" s="1483"/>
      <c r="HAX39" s="1483"/>
      <c r="HAY39" s="1483"/>
      <c r="HAZ39" s="1483"/>
      <c r="HBA39" s="1484"/>
      <c r="HBB39" s="1485"/>
      <c r="HBC39" s="1445"/>
      <c r="HBD39" s="1483"/>
      <c r="HBE39" s="1483"/>
      <c r="HBF39" s="1483"/>
      <c r="HBG39" s="1483"/>
      <c r="HBH39" s="1483"/>
      <c r="HBI39" s="1484"/>
      <c r="HBJ39" s="1485"/>
      <c r="HBK39" s="1445"/>
      <c r="HBL39" s="1483"/>
      <c r="HBM39" s="1483"/>
      <c r="HBN39" s="1483"/>
      <c r="HBO39" s="1483"/>
      <c r="HBP39" s="1483"/>
      <c r="HBQ39" s="1484"/>
      <c r="HBR39" s="1485"/>
      <c r="HBS39" s="1445"/>
      <c r="HBT39" s="1483"/>
      <c r="HBU39" s="1483"/>
      <c r="HBV39" s="1483"/>
      <c r="HBW39" s="1483"/>
      <c r="HBX39" s="1483"/>
      <c r="HBY39" s="1484"/>
      <c r="HBZ39" s="1485"/>
      <c r="HCA39" s="1445"/>
      <c r="HCB39" s="1483"/>
      <c r="HCC39" s="1483"/>
      <c r="HCD39" s="1483"/>
      <c r="HCE39" s="1483"/>
      <c r="HCF39" s="1483"/>
      <c r="HCG39" s="1484"/>
      <c r="HCH39" s="1485"/>
      <c r="HCI39" s="1445"/>
      <c r="HCJ39" s="1483"/>
      <c r="HCK39" s="1483"/>
      <c r="HCL39" s="1483"/>
      <c r="HCM39" s="1483"/>
      <c r="HCN39" s="1483"/>
      <c r="HCO39" s="1484"/>
      <c r="HCP39" s="1485"/>
      <c r="HCQ39" s="1445"/>
      <c r="HCR39" s="1483"/>
      <c r="HCS39" s="1483"/>
      <c r="HCT39" s="1483"/>
      <c r="HCU39" s="1483"/>
      <c r="HCV39" s="1483"/>
      <c r="HCW39" s="1484"/>
      <c r="HCX39" s="1485"/>
      <c r="HCY39" s="1445"/>
      <c r="HCZ39" s="1483"/>
      <c r="HDA39" s="1483"/>
      <c r="HDB39" s="1483"/>
      <c r="HDC39" s="1483"/>
      <c r="HDD39" s="1483"/>
      <c r="HDE39" s="1484"/>
      <c r="HDF39" s="1485"/>
      <c r="HDG39" s="1445"/>
      <c r="HDH39" s="1483"/>
      <c r="HDI39" s="1483"/>
      <c r="HDJ39" s="1483"/>
      <c r="HDK39" s="1483"/>
      <c r="HDL39" s="1483"/>
      <c r="HDM39" s="1484"/>
      <c r="HDN39" s="1485"/>
      <c r="HDO39" s="1445"/>
      <c r="HDP39" s="1483"/>
      <c r="HDQ39" s="1483"/>
      <c r="HDR39" s="1483"/>
      <c r="HDS39" s="1483"/>
      <c r="HDT39" s="1483"/>
      <c r="HDU39" s="1484"/>
      <c r="HDV39" s="1485"/>
      <c r="HDW39" s="1445"/>
      <c r="HDX39" s="1483"/>
      <c r="HDY39" s="1483"/>
      <c r="HDZ39" s="1483"/>
      <c r="HEA39" s="1483"/>
      <c r="HEB39" s="1483"/>
      <c r="HEC39" s="1484"/>
      <c r="HED39" s="1485"/>
      <c r="HEE39" s="1445"/>
      <c r="HEF39" s="1483"/>
      <c r="HEG39" s="1483"/>
      <c r="HEH39" s="1483"/>
      <c r="HEI39" s="1483"/>
      <c r="HEJ39" s="1483"/>
      <c r="HEK39" s="1484"/>
      <c r="HEL39" s="1485"/>
      <c r="HEM39" s="1445"/>
      <c r="HEN39" s="1483"/>
      <c r="HEO39" s="1483"/>
      <c r="HEP39" s="1483"/>
      <c r="HEQ39" s="1483"/>
      <c r="HER39" s="1483"/>
      <c r="HES39" s="1484"/>
      <c r="HET39" s="1485"/>
      <c r="HEU39" s="1445"/>
      <c r="HEV39" s="1483"/>
      <c r="HEW39" s="1483"/>
      <c r="HEX39" s="1483"/>
      <c r="HEY39" s="1483"/>
      <c r="HEZ39" s="1483"/>
      <c r="HFA39" s="1484"/>
      <c r="HFB39" s="1485"/>
      <c r="HFC39" s="1445"/>
      <c r="HFD39" s="1483"/>
      <c r="HFE39" s="1483"/>
      <c r="HFF39" s="1483"/>
      <c r="HFG39" s="1483"/>
      <c r="HFH39" s="1483"/>
      <c r="HFI39" s="1484"/>
      <c r="HFJ39" s="1485"/>
      <c r="HFK39" s="1445"/>
      <c r="HFL39" s="1483"/>
      <c r="HFM39" s="1483"/>
      <c r="HFN39" s="1483"/>
      <c r="HFO39" s="1483"/>
      <c r="HFP39" s="1483"/>
      <c r="HFQ39" s="1484"/>
      <c r="HFR39" s="1485"/>
      <c r="HFS39" s="1445"/>
      <c r="HFT39" s="1483"/>
      <c r="HFU39" s="1483"/>
      <c r="HFV39" s="1483"/>
      <c r="HFW39" s="1483"/>
      <c r="HFX39" s="1483"/>
      <c r="HFY39" s="1484"/>
      <c r="HFZ39" s="1485"/>
      <c r="HGA39" s="1445"/>
      <c r="HGB39" s="1483"/>
      <c r="HGC39" s="1483"/>
      <c r="HGD39" s="1483"/>
      <c r="HGE39" s="1483"/>
      <c r="HGF39" s="1483"/>
      <c r="HGG39" s="1484"/>
      <c r="HGH39" s="1485"/>
      <c r="HGI39" s="1445"/>
      <c r="HGJ39" s="1483"/>
      <c r="HGK39" s="1483"/>
      <c r="HGL39" s="1483"/>
      <c r="HGM39" s="1483"/>
      <c r="HGN39" s="1483"/>
      <c r="HGO39" s="1484"/>
      <c r="HGP39" s="1485"/>
      <c r="HGQ39" s="1445"/>
      <c r="HGR39" s="1483"/>
      <c r="HGS39" s="1483"/>
      <c r="HGT39" s="1483"/>
      <c r="HGU39" s="1483"/>
      <c r="HGV39" s="1483"/>
      <c r="HGW39" s="1484"/>
      <c r="HGX39" s="1485"/>
      <c r="HGY39" s="1445"/>
      <c r="HGZ39" s="1483"/>
      <c r="HHA39" s="1483"/>
      <c r="HHB39" s="1483"/>
      <c r="HHC39" s="1483"/>
      <c r="HHD39" s="1483"/>
      <c r="HHE39" s="1484"/>
      <c r="HHF39" s="1485"/>
      <c r="HHG39" s="1445"/>
      <c r="HHH39" s="1483"/>
      <c r="HHI39" s="1483"/>
      <c r="HHJ39" s="1483"/>
      <c r="HHK39" s="1483"/>
      <c r="HHL39" s="1483"/>
      <c r="HHM39" s="1484"/>
      <c r="HHN39" s="1485"/>
      <c r="HHO39" s="1445"/>
      <c r="HHP39" s="1483"/>
      <c r="HHQ39" s="1483"/>
      <c r="HHR39" s="1483"/>
      <c r="HHS39" s="1483"/>
      <c r="HHT39" s="1483"/>
      <c r="HHU39" s="1484"/>
      <c r="HHV39" s="1485"/>
      <c r="HHW39" s="1445"/>
      <c r="HHX39" s="1483"/>
      <c r="HHY39" s="1483"/>
      <c r="HHZ39" s="1483"/>
      <c r="HIA39" s="1483"/>
      <c r="HIB39" s="1483"/>
      <c r="HIC39" s="1484"/>
      <c r="HID39" s="1485"/>
      <c r="HIE39" s="1445"/>
      <c r="HIF39" s="1483"/>
      <c r="HIG39" s="1483"/>
      <c r="HIH39" s="1483"/>
      <c r="HII39" s="1483"/>
      <c r="HIJ39" s="1483"/>
      <c r="HIK39" s="1484"/>
      <c r="HIL39" s="1485"/>
      <c r="HIM39" s="1445"/>
      <c r="HIN39" s="1483"/>
      <c r="HIO39" s="1483"/>
      <c r="HIP39" s="1483"/>
      <c r="HIQ39" s="1483"/>
      <c r="HIR39" s="1483"/>
      <c r="HIS39" s="1484"/>
      <c r="HIT39" s="1485"/>
      <c r="HIU39" s="1445"/>
      <c r="HIV39" s="1483"/>
      <c r="HIW39" s="1483"/>
      <c r="HIX39" s="1483"/>
      <c r="HIY39" s="1483"/>
      <c r="HIZ39" s="1483"/>
      <c r="HJA39" s="1484"/>
      <c r="HJB39" s="1485"/>
      <c r="HJC39" s="1445"/>
      <c r="HJD39" s="1483"/>
      <c r="HJE39" s="1483"/>
      <c r="HJF39" s="1483"/>
      <c r="HJG39" s="1483"/>
      <c r="HJH39" s="1483"/>
      <c r="HJI39" s="1484"/>
      <c r="HJJ39" s="1485"/>
      <c r="HJK39" s="1445"/>
      <c r="HJL39" s="1483"/>
      <c r="HJM39" s="1483"/>
      <c r="HJN39" s="1483"/>
      <c r="HJO39" s="1483"/>
      <c r="HJP39" s="1483"/>
      <c r="HJQ39" s="1484"/>
      <c r="HJR39" s="1485"/>
      <c r="HJS39" s="1445"/>
      <c r="HJT39" s="1483"/>
      <c r="HJU39" s="1483"/>
      <c r="HJV39" s="1483"/>
      <c r="HJW39" s="1483"/>
      <c r="HJX39" s="1483"/>
      <c r="HJY39" s="1484"/>
      <c r="HJZ39" s="1485"/>
      <c r="HKA39" s="1445"/>
      <c r="HKB39" s="1483"/>
      <c r="HKC39" s="1483"/>
      <c r="HKD39" s="1483"/>
      <c r="HKE39" s="1483"/>
      <c r="HKF39" s="1483"/>
      <c r="HKG39" s="1484"/>
      <c r="HKH39" s="1485"/>
      <c r="HKI39" s="1445"/>
      <c r="HKJ39" s="1483"/>
      <c r="HKK39" s="1483"/>
      <c r="HKL39" s="1483"/>
      <c r="HKM39" s="1483"/>
      <c r="HKN39" s="1483"/>
      <c r="HKO39" s="1484"/>
      <c r="HKP39" s="1485"/>
      <c r="HKQ39" s="1445"/>
      <c r="HKR39" s="1483"/>
      <c r="HKS39" s="1483"/>
      <c r="HKT39" s="1483"/>
      <c r="HKU39" s="1483"/>
      <c r="HKV39" s="1483"/>
      <c r="HKW39" s="1484"/>
      <c r="HKX39" s="1485"/>
      <c r="HKY39" s="1445"/>
      <c r="HKZ39" s="1483"/>
      <c r="HLA39" s="1483"/>
      <c r="HLB39" s="1483"/>
      <c r="HLC39" s="1483"/>
      <c r="HLD39" s="1483"/>
      <c r="HLE39" s="1484"/>
      <c r="HLF39" s="1485"/>
      <c r="HLG39" s="1445"/>
      <c r="HLH39" s="1483"/>
      <c r="HLI39" s="1483"/>
      <c r="HLJ39" s="1483"/>
      <c r="HLK39" s="1483"/>
      <c r="HLL39" s="1483"/>
      <c r="HLM39" s="1484"/>
      <c r="HLN39" s="1485"/>
      <c r="HLO39" s="1445"/>
      <c r="HLP39" s="1483"/>
      <c r="HLQ39" s="1483"/>
      <c r="HLR39" s="1483"/>
      <c r="HLS39" s="1483"/>
      <c r="HLT39" s="1483"/>
      <c r="HLU39" s="1484"/>
      <c r="HLV39" s="1485"/>
      <c r="HLW39" s="1445"/>
      <c r="HLX39" s="1483"/>
      <c r="HLY39" s="1483"/>
      <c r="HLZ39" s="1483"/>
      <c r="HMA39" s="1483"/>
      <c r="HMB39" s="1483"/>
      <c r="HMC39" s="1484"/>
      <c r="HMD39" s="1485"/>
      <c r="HME39" s="1445"/>
      <c r="HMF39" s="1483"/>
      <c r="HMG39" s="1483"/>
      <c r="HMH39" s="1483"/>
      <c r="HMI39" s="1483"/>
      <c r="HMJ39" s="1483"/>
      <c r="HMK39" s="1484"/>
      <c r="HML39" s="1485"/>
      <c r="HMM39" s="1445"/>
      <c r="HMN39" s="1483"/>
      <c r="HMO39" s="1483"/>
      <c r="HMP39" s="1483"/>
      <c r="HMQ39" s="1483"/>
      <c r="HMR39" s="1483"/>
      <c r="HMS39" s="1484"/>
      <c r="HMT39" s="1485"/>
      <c r="HMU39" s="1445"/>
      <c r="HMV39" s="1483"/>
      <c r="HMW39" s="1483"/>
      <c r="HMX39" s="1483"/>
      <c r="HMY39" s="1483"/>
      <c r="HMZ39" s="1483"/>
      <c r="HNA39" s="1484"/>
      <c r="HNB39" s="1485"/>
      <c r="HNC39" s="1445"/>
      <c r="HND39" s="1483"/>
      <c r="HNE39" s="1483"/>
      <c r="HNF39" s="1483"/>
      <c r="HNG39" s="1483"/>
      <c r="HNH39" s="1483"/>
      <c r="HNI39" s="1484"/>
      <c r="HNJ39" s="1485"/>
      <c r="HNK39" s="1445"/>
      <c r="HNL39" s="1483"/>
      <c r="HNM39" s="1483"/>
      <c r="HNN39" s="1483"/>
      <c r="HNO39" s="1483"/>
      <c r="HNP39" s="1483"/>
      <c r="HNQ39" s="1484"/>
      <c r="HNR39" s="1485"/>
      <c r="HNS39" s="1445"/>
      <c r="HNT39" s="1483"/>
      <c r="HNU39" s="1483"/>
      <c r="HNV39" s="1483"/>
      <c r="HNW39" s="1483"/>
      <c r="HNX39" s="1483"/>
      <c r="HNY39" s="1484"/>
      <c r="HNZ39" s="1485"/>
      <c r="HOA39" s="1445"/>
      <c r="HOB39" s="1483"/>
      <c r="HOC39" s="1483"/>
      <c r="HOD39" s="1483"/>
      <c r="HOE39" s="1483"/>
      <c r="HOF39" s="1483"/>
      <c r="HOG39" s="1484"/>
      <c r="HOH39" s="1485"/>
      <c r="HOI39" s="1445"/>
      <c r="HOJ39" s="1483"/>
      <c r="HOK39" s="1483"/>
      <c r="HOL39" s="1483"/>
      <c r="HOM39" s="1483"/>
      <c r="HON39" s="1483"/>
      <c r="HOO39" s="1484"/>
      <c r="HOP39" s="1485"/>
      <c r="HOQ39" s="1445"/>
      <c r="HOR39" s="1483"/>
      <c r="HOS39" s="1483"/>
      <c r="HOT39" s="1483"/>
      <c r="HOU39" s="1483"/>
      <c r="HOV39" s="1483"/>
      <c r="HOW39" s="1484"/>
      <c r="HOX39" s="1485"/>
      <c r="HOY39" s="1445"/>
      <c r="HOZ39" s="1483"/>
      <c r="HPA39" s="1483"/>
      <c r="HPB39" s="1483"/>
      <c r="HPC39" s="1483"/>
      <c r="HPD39" s="1483"/>
      <c r="HPE39" s="1484"/>
      <c r="HPF39" s="1485"/>
      <c r="HPG39" s="1445"/>
      <c r="HPH39" s="1483"/>
      <c r="HPI39" s="1483"/>
      <c r="HPJ39" s="1483"/>
      <c r="HPK39" s="1483"/>
      <c r="HPL39" s="1483"/>
      <c r="HPM39" s="1484"/>
      <c r="HPN39" s="1485"/>
      <c r="HPO39" s="1445"/>
      <c r="HPP39" s="1483"/>
      <c r="HPQ39" s="1483"/>
      <c r="HPR39" s="1483"/>
      <c r="HPS39" s="1483"/>
      <c r="HPT39" s="1483"/>
      <c r="HPU39" s="1484"/>
      <c r="HPV39" s="1485"/>
      <c r="HPW39" s="1445"/>
      <c r="HPX39" s="1483"/>
      <c r="HPY39" s="1483"/>
      <c r="HPZ39" s="1483"/>
      <c r="HQA39" s="1483"/>
      <c r="HQB39" s="1483"/>
      <c r="HQC39" s="1484"/>
      <c r="HQD39" s="1485"/>
      <c r="HQE39" s="1445"/>
      <c r="HQF39" s="1483"/>
      <c r="HQG39" s="1483"/>
      <c r="HQH39" s="1483"/>
      <c r="HQI39" s="1483"/>
      <c r="HQJ39" s="1483"/>
      <c r="HQK39" s="1484"/>
      <c r="HQL39" s="1485"/>
      <c r="HQM39" s="1445"/>
      <c r="HQN39" s="1483"/>
      <c r="HQO39" s="1483"/>
      <c r="HQP39" s="1483"/>
      <c r="HQQ39" s="1483"/>
      <c r="HQR39" s="1483"/>
      <c r="HQS39" s="1484"/>
      <c r="HQT39" s="1485"/>
      <c r="HQU39" s="1445"/>
      <c r="HQV39" s="1483"/>
      <c r="HQW39" s="1483"/>
      <c r="HQX39" s="1483"/>
      <c r="HQY39" s="1483"/>
      <c r="HQZ39" s="1483"/>
      <c r="HRA39" s="1484"/>
      <c r="HRB39" s="1485"/>
      <c r="HRC39" s="1445"/>
      <c r="HRD39" s="1483"/>
      <c r="HRE39" s="1483"/>
      <c r="HRF39" s="1483"/>
      <c r="HRG39" s="1483"/>
      <c r="HRH39" s="1483"/>
      <c r="HRI39" s="1484"/>
      <c r="HRJ39" s="1485"/>
      <c r="HRK39" s="1445"/>
      <c r="HRL39" s="1483"/>
      <c r="HRM39" s="1483"/>
      <c r="HRN39" s="1483"/>
      <c r="HRO39" s="1483"/>
      <c r="HRP39" s="1483"/>
      <c r="HRQ39" s="1484"/>
      <c r="HRR39" s="1485"/>
      <c r="HRS39" s="1445"/>
      <c r="HRT39" s="1483"/>
      <c r="HRU39" s="1483"/>
      <c r="HRV39" s="1483"/>
      <c r="HRW39" s="1483"/>
      <c r="HRX39" s="1483"/>
      <c r="HRY39" s="1484"/>
      <c r="HRZ39" s="1485"/>
      <c r="HSA39" s="1445"/>
      <c r="HSB39" s="1483"/>
      <c r="HSC39" s="1483"/>
      <c r="HSD39" s="1483"/>
      <c r="HSE39" s="1483"/>
      <c r="HSF39" s="1483"/>
      <c r="HSG39" s="1484"/>
      <c r="HSH39" s="1485"/>
      <c r="HSI39" s="1445"/>
      <c r="HSJ39" s="1483"/>
      <c r="HSK39" s="1483"/>
      <c r="HSL39" s="1483"/>
      <c r="HSM39" s="1483"/>
      <c r="HSN39" s="1483"/>
      <c r="HSO39" s="1484"/>
      <c r="HSP39" s="1485"/>
      <c r="HSQ39" s="1445"/>
      <c r="HSR39" s="1483"/>
      <c r="HSS39" s="1483"/>
      <c r="HST39" s="1483"/>
      <c r="HSU39" s="1483"/>
      <c r="HSV39" s="1483"/>
      <c r="HSW39" s="1484"/>
      <c r="HSX39" s="1485"/>
      <c r="HSY39" s="1445"/>
      <c r="HSZ39" s="1483"/>
      <c r="HTA39" s="1483"/>
      <c r="HTB39" s="1483"/>
      <c r="HTC39" s="1483"/>
      <c r="HTD39" s="1483"/>
      <c r="HTE39" s="1484"/>
      <c r="HTF39" s="1485"/>
      <c r="HTG39" s="1445"/>
      <c r="HTH39" s="1483"/>
      <c r="HTI39" s="1483"/>
      <c r="HTJ39" s="1483"/>
      <c r="HTK39" s="1483"/>
      <c r="HTL39" s="1483"/>
      <c r="HTM39" s="1484"/>
      <c r="HTN39" s="1485"/>
      <c r="HTO39" s="1445"/>
      <c r="HTP39" s="1483"/>
      <c r="HTQ39" s="1483"/>
      <c r="HTR39" s="1483"/>
      <c r="HTS39" s="1483"/>
      <c r="HTT39" s="1483"/>
      <c r="HTU39" s="1484"/>
      <c r="HTV39" s="1485"/>
      <c r="HTW39" s="1445"/>
      <c r="HTX39" s="1483"/>
      <c r="HTY39" s="1483"/>
      <c r="HTZ39" s="1483"/>
      <c r="HUA39" s="1483"/>
      <c r="HUB39" s="1483"/>
      <c r="HUC39" s="1484"/>
      <c r="HUD39" s="1485"/>
      <c r="HUE39" s="1445"/>
      <c r="HUF39" s="1483"/>
      <c r="HUG39" s="1483"/>
      <c r="HUH39" s="1483"/>
      <c r="HUI39" s="1483"/>
      <c r="HUJ39" s="1483"/>
      <c r="HUK39" s="1484"/>
      <c r="HUL39" s="1485"/>
      <c r="HUM39" s="1445"/>
      <c r="HUN39" s="1483"/>
      <c r="HUO39" s="1483"/>
      <c r="HUP39" s="1483"/>
      <c r="HUQ39" s="1483"/>
      <c r="HUR39" s="1483"/>
      <c r="HUS39" s="1484"/>
      <c r="HUT39" s="1485"/>
      <c r="HUU39" s="1445"/>
      <c r="HUV39" s="1483"/>
      <c r="HUW39" s="1483"/>
      <c r="HUX39" s="1483"/>
      <c r="HUY39" s="1483"/>
      <c r="HUZ39" s="1483"/>
      <c r="HVA39" s="1484"/>
      <c r="HVB39" s="1485"/>
      <c r="HVC39" s="1445"/>
      <c r="HVD39" s="1483"/>
      <c r="HVE39" s="1483"/>
      <c r="HVF39" s="1483"/>
      <c r="HVG39" s="1483"/>
      <c r="HVH39" s="1483"/>
      <c r="HVI39" s="1484"/>
      <c r="HVJ39" s="1485"/>
      <c r="HVK39" s="1445"/>
      <c r="HVL39" s="1483"/>
      <c r="HVM39" s="1483"/>
      <c r="HVN39" s="1483"/>
      <c r="HVO39" s="1483"/>
      <c r="HVP39" s="1483"/>
      <c r="HVQ39" s="1484"/>
      <c r="HVR39" s="1485"/>
      <c r="HVS39" s="1445"/>
      <c r="HVT39" s="1483"/>
      <c r="HVU39" s="1483"/>
      <c r="HVV39" s="1483"/>
      <c r="HVW39" s="1483"/>
      <c r="HVX39" s="1483"/>
      <c r="HVY39" s="1484"/>
      <c r="HVZ39" s="1485"/>
      <c r="HWA39" s="1445"/>
      <c r="HWB39" s="1483"/>
      <c r="HWC39" s="1483"/>
      <c r="HWD39" s="1483"/>
      <c r="HWE39" s="1483"/>
      <c r="HWF39" s="1483"/>
      <c r="HWG39" s="1484"/>
      <c r="HWH39" s="1485"/>
      <c r="HWI39" s="1445"/>
      <c r="HWJ39" s="1483"/>
      <c r="HWK39" s="1483"/>
      <c r="HWL39" s="1483"/>
      <c r="HWM39" s="1483"/>
      <c r="HWN39" s="1483"/>
      <c r="HWO39" s="1484"/>
      <c r="HWP39" s="1485"/>
      <c r="HWQ39" s="1445"/>
      <c r="HWR39" s="1483"/>
      <c r="HWS39" s="1483"/>
      <c r="HWT39" s="1483"/>
      <c r="HWU39" s="1483"/>
      <c r="HWV39" s="1483"/>
      <c r="HWW39" s="1484"/>
      <c r="HWX39" s="1485"/>
      <c r="HWY39" s="1445"/>
      <c r="HWZ39" s="1483"/>
      <c r="HXA39" s="1483"/>
      <c r="HXB39" s="1483"/>
      <c r="HXC39" s="1483"/>
      <c r="HXD39" s="1483"/>
      <c r="HXE39" s="1484"/>
      <c r="HXF39" s="1485"/>
      <c r="HXG39" s="1445"/>
      <c r="HXH39" s="1483"/>
      <c r="HXI39" s="1483"/>
      <c r="HXJ39" s="1483"/>
      <c r="HXK39" s="1483"/>
      <c r="HXL39" s="1483"/>
      <c r="HXM39" s="1484"/>
      <c r="HXN39" s="1485"/>
      <c r="HXO39" s="1445"/>
      <c r="HXP39" s="1483"/>
      <c r="HXQ39" s="1483"/>
      <c r="HXR39" s="1483"/>
      <c r="HXS39" s="1483"/>
      <c r="HXT39" s="1483"/>
      <c r="HXU39" s="1484"/>
      <c r="HXV39" s="1485"/>
      <c r="HXW39" s="1445"/>
      <c r="HXX39" s="1483"/>
      <c r="HXY39" s="1483"/>
      <c r="HXZ39" s="1483"/>
      <c r="HYA39" s="1483"/>
      <c r="HYB39" s="1483"/>
      <c r="HYC39" s="1484"/>
      <c r="HYD39" s="1485"/>
      <c r="HYE39" s="1445"/>
      <c r="HYF39" s="1483"/>
      <c r="HYG39" s="1483"/>
      <c r="HYH39" s="1483"/>
      <c r="HYI39" s="1483"/>
      <c r="HYJ39" s="1483"/>
      <c r="HYK39" s="1484"/>
      <c r="HYL39" s="1485"/>
      <c r="HYM39" s="1445"/>
      <c r="HYN39" s="1483"/>
      <c r="HYO39" s="1483"/>
      <c r="HYP39" s="1483"/>
      <c r="HYQ39" s="1483"/>
      <c r="HYR39" s="1483"/>
      <c r="HYS39" s="1484"/>
      <c r="HYT39" s="1485"/>
      <c r="HYU39" s="1445"/>
      <c r="HYV39" s="1483"/>
      <c r="HYW39" s="1483"/>
      <c r="HYX39" s="1483"/>
      <c r="HYY39" s="1483"/>
      <c r="HYZ39" s="1483"/>
      <c r="HZA39" s="1484"/>
      <c r="HZB39" s="1485"/>
      <c r="HZC39" s="1445"/>
      <c r="HZD39" s="1483"/>
      <c r="HZE39" s="1483"/>
      <c r="HZF39" s="1483"/>
      <c r="HZG39" s="1483"/>
      <c r="HZH39" s="1483"/>
      <c r="HZI39" s="1484"/>
      <c r="HZJ39" s="1485"/>
      <c r="HZK39" s="1445"/>
      <c r="HZL39" s="1483"/>
      <c r="HZM39" s="1483"/>
      <c r="HZN39" s="1483"/>
      <c r="HZO39" s="1483"/>
      <c r="HZP39" s="1483"/>
      <c r="HZQ39" s="1484"/>
      <c r="HZR39" s="1485"/>
      <c r="HZS39" s="1445"/>
      <c r="HZT39" s="1483"/>
      <c r="HZU39" s="1483"/>
      <c r="HZV39" s="1483"/>
      <c r="HZW39" s="1483"/>
      <c r="HZX39" s="1483"/>
      <c r="HZY39" s="1484"/>
      <c r="HZZ39" s="1485"/>
      <c r="IAA39" s="1445"/>
      <c r="IAB39" s="1483"/>
      <c r="IAC39" s="1483"/>
      <c r="IAD39" s="1483"/>
      <c r="IAE39" s="1483"/>
      <c r="IAF39" s="1483"/>
      <c r="IAG39" s="1484"/>
      <c r="IAH39" s="1485"/>
      <c r="IAI39" s="1445"/>
      <c r="IAJ39" s="1483"/>
      <c r="IAK39" s="1483"/>
      <c r="IAL39" s="1483"/>
      <c r="IAM39" s="1483"/>
      <c r="IAN39" s="1483"/>
      <c r="IAO39" s="1484"/>
      <c r="IAP39" s="1485"/>
      <c r="IAQ39" s="1445"/>
      <c r="IAR39" s="1483"/>
      <c r="IAS39" s="1483"/>
      <c r="IAT39" s="1483"/>
      <c r="IAU39" s="1483"/>
      <c r="IAV39" s="1483"/>
      <c r="IAW39" s="1484"/>
      <c r="IAX39" s="1485"/>
      <c r="IAY39" s="1445"/>
      <c r="IAZ39" s="1483"/>
      <c r="IBA39" s="1483"/>
      <c r="IBB39" s="1483"/>
      <c r="IBC39" s="1483"/>
      <c r="IBD39" s="1483"/>
      <c r="IBE39" s="1484"/>
      <c r="IBF39" s="1485"/>
      <c r="IBG39" s="1445"/>
      <c r="IBH39" s="1483"/>
      <c r="IBI39" s="1483"/>
      <c r="IBJ39" s="1483"/>
      <c r="IBK39" s="1483"/>
      <c r="IBL39" s="1483"/>
      <c r="IBM39" s="1484"/>
      <c r="IBN39" s="1485"/>
      <c r="IBO39" s="1445"/>
      <c r="IBP39" s="1483"/>
      <c r="IBQ39" s="1483"/>
      <c r="IBR39" s="1483"/>
      <c r="IBS39" s="1483"/>
      <c r="IBT39" s="1483"/>
      <c r="IBU39" s="1484"/>
      <c r="IBV39" s="1485"/>
      <c r="IBW39" s="1445"/>
      <c r="IBX39" s="1483"/>
      <c r="IBY39" s="1483"/>
      <c r="IBZ39" s="1483"/>
      <c r="ICA39" s="1483"/>
      <c r="ICB39" s="1483"/>
      <c r="ICC39" s="1484"/>
      <c r="ICD39" s="1485"/>
      <c r="ICE39" s="1445"/>
      <c r="ICF39" s="1483"/>
      <c r="ICG39" s="1483"/>
      <c r="ICH39" s="1483"/>
      <c r="ICI39" s="1483"/>
      <c r="ICJ39" s="1483"/>
      <c r="ICK39" s="1484"/>
      <c r="ICL39" s="1485"/>
      <c r="ICM39" s="1445"/>
      <c r="ICN39" s="1483"/>
      <c r="ICO39" s="1483"/>
      <c r="ICP39" s="1483"/>
      <c r="ICQ39" s="1483"/>
      <c r="ICR39" s="1483"/>
      <c r="ICS39" s="1484"/>
      <c r="ICT39" s="1485"/>
      <c r="ICU39" s="1445"/>
      <c r="ICV39" s="1483"/>
      <c r="ICW39" s="1483"/>
      <c r="ICX39" s="1483"/>
      <c r="ICY39" s="1483"/>
      <c r="ICZ39" s="1483"/>
      <c r="IDA39" s="1484"/>
      <c r="IDB39" s="1485"/>
      <c r="IDC39" s="1445"/>
      <c r="IDD39" s="1483"/>
      <c r="IDE39" s="1483"/>
      <c r="IDF39" s="1483"/>
      <c r="IDG39" s="1483"/>
      <c r="IDH39" s="1483"/>
      <c r="IDI39" s="1484"/>
      <c r="IDJ39" s="1485"/>
      <c r="IDK39" s="1445"/>
      <c r="IDL39" s="1483"/>
      <c r="IDM39" s="1483"/>
      <c r="IDN39" s="1483"/>
      <c r="IDO39" s="1483"/>
      <c r="IDP39" s="1483"/>
      <c r="IDQ39" s="1484"/>
      <c r="IDR39" s="1485"/>
      <c r="IDS39" s="1445"/>
      <c r="IDT39" s="1483"/>
      <c r="IDU39" s="1483"/>
      <c r="IDV39" s="1483"/>
      <c r="IDW39" s="1483"/>
      <c r="IDX39" s="1483"/>
      <c r="IDY39" s="1484"/>
      <c r="IDZ39" s="1485"/>
      <c r="IEA39" s="1445"/>
      <c r="IEB39" s="1483"/>
      <c r="IEC39" s="1483"/>
      <c r="IED39" s="1483"/>
      <c r="IEE39" s="1483"/>
      <c r="IEF39" s="1483"/>
      <c r="IEG39" s="1484"/>
      <c r="IEH39" s="1485"/>
      <c r="IEI39" s="1445"/>
      <c r="IEJ39" s="1483"/>
      <c r="IEK39" s="1483"/>
      <c r="IEL39" s="1483"/>
      <c r="IEM39" s="1483"/>
      <c r="IEN39" s="1483"/>
      <c r="IEO39" s="1484"/>
      <c r="IEP39" s="1485"/>
      <c r="IEQ39" s="1445"/>
      <c r="IER39" s="1483"/>
      <c r="IES39" s="1483"/>
      <c r="IET39" s="1483"/>
      <c r="IEU39" s="1483"/>
      <c r="IEV39" s="1483"/>
      <c r="IEW39" s="1484"/>
      <c r="IEX39" s="1485"/>
      <c r="IEY39" s="1445"/>
      <c r="IEZ39" s="1483"/>
      <c r="IFA39" s="1483"/>
      <c r="IFB39" s="1483"/>
      <c r="IFC39" s="1483"/>
      <c r="IFD39" s="1483"/>
      <c r="IFE39" s="1484"/>
      <c r="IFF39" s="1485"/>
      <c r="IFG39" s="1445"/>
      <c r="IFH39" s="1483"/>
      <c r="IFI39" s="1483"/>
      <c r="IFJ39" s="1483"/>
      <c r="IFK39" s="1483"/>
      <c r="IFL39" s="1483"/>
      <c r="IFM39" s="1484"/>
      <c r="IFN39" s="1485"/>
      <c r="IFO39" s="1445"/>
      <c r="IFP39" s="1483"/>
      <c r="IFQ39" s="1483"/>
      <c r="IFR39" s="1483"/>
      <c r="IFS39" s="1483"/>
      <c r="IFT39" s="1483"/>
      <c r="IFU39" s="1484"/>
      <c r="IFV39" s="1485"/>
      <c r="IFW39" s="1445"/>
      <c r="IFX39" s="1483"/>
      <c r="IFY39" s="1483"/>
      <c r="IFZ39" s="1483"/>
      <c r="IGA39" s="1483"/>
      <c r="IGB39" s="1483"/>
      <c r="IGC39" s="1484"/>
      <c r="IGD39" s="1485"/>
      <c r="IGE39" s="1445"/>
      <c r="IGF39" s="1483"/>
      <c r="IGG39" s="1483"/>
      <c r="IGH39" s="1483"/>
      <c r="IGI39" s="1483"/>
      <c r="IGJ39" s="1483"/>
      <c r="IGK39" s="1484"/>
      <c r="IGL39" s="1485"/>
      <c r="IGM39" s="1445"/>
      <c r="IGN39" s="1483"/>
      <c r="IGO39" s="1483"/>
      <c r="IGP39" s="1483"/>
      <c r="IGQ39" s="1483"/>
      <c r="IGR39" s="1483"/>
      <c r="IGS39" s="1484"/>
      <c r="IGT39" s="1485"/>
      <c r="IGU39" s="1445"/>
      <c r="IGV39" s="1483"/>
      <c r="IGW39" s="1483"/>
      <c r="IGX39" s="1483"/>
      <c r="IGY39" s="1483"/>
      <c r="IGZ39" s="1483"/>
      <c r="IHA39" s="1484"/>
      <c r="IHB39" s="1485"/>
      <c r="IHC39" s="1445"/>
      <c r="IHD39" s="1483"/>
      <c r="IHE39" s="1483"/>
      <c r="IHF39" s="1483"/>
      <c r="IHG39" s="1483"/>
      <c r="IHH39" s="1483"/>
      <c r="IHI39" s="1484"/>
      <c r="IHJ39" s="1485"/>
      <c r="IHK39" s="1445"/>
      <c r="IHL39" s="1483"/>
      <c r="IHM39" s="1483"/>
      <c r="IHN39" s="1483"/>
      <c r="IHO39" s="1483"/>
      <c r="IHP39" s="1483"/>
      <c r="IHQ39" s="1484"/>
      <c r="IHR39" s="1485"/>
      <c r="IHS39" s="1445"/>
      <c r="IHT39" s="1483"/>
      <c r="IHU39" s="1483"/>
      <c r="IHV39" s="1483"/>
      <c r="IHW39" s="1483"/>
      <c r="IHX39" s="1483"/>
      <c r="IHY39" s="1484"/>
      <c r="IHZ39" s="1485"/>
      <c r="IIA39" s="1445"/>
      <c r="IIB39" s="1483"/>
      <c r="IIC39" s="1483"/>
      <c r="IID39" s="1483"/>
      <c r="IIE39" s="1483"/>
      <c r="IIF39" s="1483"/>
      <c r="IIG39" s="1484"/>
      <c r="IIH39" s="1485"/>
      <c r="III39" s="1445"/>
      <c r="IIJ39" s="1483"/>
      <c r="IIK39" s="1483"/>
      <c r="IIL39" s="1483"/>
      <c r="IIM39" s="1483"/>
      <c r="IIN39" s="1483"/>
      <c r="IIO39" s="1484"/>
      <c r="IIP39" s="1485"/>
      <c r="IIQ39" s="1445"/>
      <c r="IIR39" s="1483"/>
      <c r="IIS39" s="1483"/>
      <c r="IIT39" s="1483"/>
      <c r="IIU39" s="1483"/>
      <c r="IIV39" s="1483"/>
      <c r="IIW39" s="1484"/>
      <c r="IIX39" s="1485"/>
      <c r="IIY39" s="1445"/>
      <c r="IIZ39" s="1483"/>
      <c r="IJA39" s="1483"/>
      <c r="IJB39" s="1483"/>
      <c r="IJC39" s="1483"/>
      <c r="IJD39" s="1483"/>
      <c r="IJE39" s="1484"/>
      <c r="IJF39" s="1485"/>
      <c r="IJG39" s="1445"/>
      <c r="IJH39" s="1483"/>
      <c r="IJI39" s="1483"/>
      <c r="IJJ39" s="1483"/>
      <c r="IJK39" s="1483"/>
      <c r="IJL39" s="1483"/>
      <c r="IJM39" s="1484"/>
      <c r="IJN39" s="1485"/>
      <c r="IJO39" s="1445"/>
      <c r="IJP39" s="1483"/>
      <c r="IJQ39" s="1483"/>
      <c r="IJR39" s="1483"/>
      <c r="IJS39" s="1483"/>
      <c r="IJT39" s="1483"/>
      <c r="IJU39" s="1484"/>
      <c r="IJV39" s="1485"/>
      <c r="IJW39" s="1445"/>
      <c r="IJX39" s="1483"/>
      <c r="IJY39" s="1483"/>
      <c r="IJZ39" s="1483"/>
      <c r="IKA39" s="1483"/>
      <c r="IKB39" s="1483"/>
      <c r="IKC39" s="1484"/>
      <c r="IKD39" s="1485"/>
      <c r="IKE39" s="1445"/>
      <c r="IKF39" s="1483"/>
      <c r="IKG39" s="1483"/>
      <c r="IKH39" s="1483"/>
      <c r="IKI39" s="1483"/>
      <c r="IKJ39" s="1483"/>
      <c r="IKK39" s="1484"/>
      <c r="IKL39" s="1485"/>
      <c r="IKM39" s="1445"/>
      <c r="IKN39" s="1483"/>
      <c r="IKO39" s="1483"/>
      <c r="IKP39" s="1483"/>
      <c r="IKQ39" s="1483"/>
      <c r="IKR39" s="1483"/>
      <c r="IKS39" s="1484"/>
      <c r="IKT39" s="1485"/>
      <c r="IKU39" s="1445"/>
      <c r="IKV39" s="1483"/>
      <c r="IKW39" s="1483"/>
      <c r="IKX39" s="1483"/>
      <c r="IKY39" s="1483"/>
      <c r="IKZ39" s="1483"/>
      <c r="ILA39" s="1484"/>
      <c r="ILB39" s="1485"/>
      <c r="ILC39" s="1445"/>
      <c r="ILD39" s="1483"/>
      <c r="ILE39" s="1483"/>
      <c r="ILF39" s="1483"/>
      <c r="ILG39" s="1483"/>
      <c r="ILH39" s="1483"/>
      <c r="ILI39" s="1484"/>
      <c r="ILJ39" s="1485"/>
      <c r="ILK39" s="1445"/>
      <c r="ILL39" s="1483"/>
      <c r="ILM39" s="1483"/>
      <c r="ILN39" s="1483"/>
      <c r="ILO39" s="1483"/>
      <c r="ILP39" s="1483"/>
      <c r="ILQ39" s="1484"/>
      <c r="ILR39" s="1485"/>
      <c r="ILS39" s="1445"/>
      <c r="ILT39" s="1483"/>
      <c r="ILU39" s="1483"/>
      <c r="ILV39" s="1483"/>
      <c r="ILW39" s="1483"/>
      <c r="ILX39" s="1483"/>
      <c r="ILY39" s="1484"/>
      <c r="ILZ39" s="1485"/>
      <c r="IMA39" s="1445"/>
      <c r="IMB39" s="1483"/>
      <c r="IMC39" s="1483"/>
      <c r="IMD39" s="1483"/>
      <c r="IME39" s="1483"/>
      <c r="IMF39" s="1483"/>
      <c r="IMG39" s="1484"/>
      <c r="IMH39" s="1485"/>
      <c r="IMI39" s="1445"/>
      <c r="IMJ39" s="1483"/>
      <c r="IMK39" s="1483"/>
      <c r="IML39" s="1483"/>
      <c r="IMM39" s="1483"/>
      <c r="IMN39" s="1483"/>
      <c r="IMO39" s="1484"/>
      <c r="IMP39" s="1485"/>
      <c r="IMQ39" s="1445"/>
      <c r="IMR39" s="1483"/>
      <c r="IMS39" s="1483"/>
      <c r="IMT39" s="1483"/>
      <c r="IMU39" s="1483"/>
      <c r="IMV39" s="1483"/>
      <c r="IMW39" s="1484"/>
      <c r="IMX39" s="1485"/>
      <c r="IMY39" s="1445"/>
      <c r="IMZ39" s="1483"/>
      <c r="INA39" s="1483"/>
      <c r="INB39" s="1483"/>
      <c r="INC39" s="1483"/>
      <c r="IND39" s="1483"/>
      <c r="INE39" s="1484"/>
      <c r="INF39" s="1485"/>
      <c r="ING39" s="1445"/>
      <c r="INH39" s="1483"/>
      <c r="INI39" s="1483"/>
      <c r="INJ39" s="1483"/>
      <c r="INK39" s="1483"/>
      <c r="INL39" s="1483"/>
      <c r="INM39" s="1484"/>
      <c r="INN39" s="1485"/>
      <c r="INO39" s="1445"/>
      <c r="INP39" s="1483"/>
      <c r="INQ39" s="1483"/>
      <c r="INR39" s="1483"/>
      <c r="INS39" s="1483"/>
      <c r="INT39" s="1483"/>
      <c r="INU39" s="1484"/>
      <c r="INV39" s="1485"/>
      <c r="INW39" s="1445"/>
      <c r="INX39" s="1483"/>
      <c r="INY39" s="1483"/>
      <c r="INZ39" s="1483"/>
      <c r="IOA39" s="1483"/>
      <c r="IOB39" s="1483"/>
      <c r="IOC39" s="1484"/>
      <c r="IOD39" s="1485"/>
      <c r="IOE39" s="1445"/>
      <c r="IOF39" s="1483"/>
      <c r="IOG39" s="1483"/>
      <c r="IOH39" s="1483"/>
      <c r="IOI39" s="1483"/>
      <c r="IOJ39" s="1483"/>
      <c r="IOK39" s="1484"/>
      <c r="IOL39" s="1485"/>
      <c r="IOM39" s="1445"/>
      <c r="ION39" s="1483"/>
      <c r="IOO39" s="1483"/>
      <c r="IOP39" s="1483"/>
      <c r="IOQ39" s="1483"/>
      <c r="IOR39" s="1483"/>
      <c r="IOS39" s="1484"/>
      <c r="IOT39" s="1485"/>
      <c r="IOU39" s="1445"/>
      <c r="IOV39" s="1483"/>
      <c r="IOW39" s="1483"/>
      <c r="IOX39" s="1483"/>
      <c r="IOY39" s="1483"/>
      <c r="IOZ39" s="1483"/>
      <c r="IPA39" s="1484"/>
      <c r="IPB39" s="1485"/>
      <c r="IPC39" s="1445"/>
      <c r="IPD39" s="1483"/>
      <c r="IPE39" s="1483"/>
      <c r="IPF39" s="1483"/>
      <c r="IPG39" s="1483"/>
      <c r="IPH39" s="1483"/>
      <c r="IPI39" s="1484"/>
      <c r="IPJ39" s="1485"/>
      <c r="IPK39" s="1445"/>
      <c r="IPL39" s="1483"/>
      <c r="IPM39" s="1483"/>
      <c r="IPN39" s="1483"/>
      <c r="IPO39" s="1483"/>
      <c r="IPP39" s="1483"/>
      <c r="IPQ39" s="1484"/>
      <c r="IPR39" s="1485"/>
      <c r="IPS39" s="1445"/>
      <c r="IPT39" s="1483"/>
      <c r="IPU39" s="1483"/>
      <c r="IPV39" s="1483"/>
      <c r="IPW39" s="1483"/>
      <c r="IPX39" s="1483"/>
      <c r="IPY39" s="1484"/>
      <c r="IPZ39" s="1485"/>
      <c r="IQA39" s="1445"/>
      <c r="IQB39" s="1483"/>
      <c r="IQC39" s="1483"/>
      <c r="IQD39" s="1483"/>
      <c r="IQE39" s="1483"/>
      <c r="IQF39" s="1483"/>
      <c r="IQG39" s="1484"/>
      <c r="IQH39" s="1485"/>
      <c r="IQI39" s="1445"/>
      <c r="IQJ39" s="1483"/>
      <c r="IQK39" s="1483"/>
      <c r="IQL39" s="1483"/>
      <c r="IQM39" s="1483"/>
      <c r="IQN39" s="1483"/>
      <c r="IQO39" s="1484"/>
      <c r="IQP39" s="1485"/>
      <c r="IQQ39" s="1445"/>
      <c r="IQR39" s="1483"/>
      <c r="IQS39" s="1483"/>
      <c r="IQT39" s="1483"/>
      <c r="IQU39" s="1483"/>
      <c r="IQV39" s="1483"/>
      <c r="IQW39" s="1484"/>
      <c r="IQX39" s="1485"/>
      <c r="IQY39" s="1445"/>
      <c r="IQZ39" s="1483"/>
      <c r="IRA39" s="1483"/>
      <c r="IRB39" s="1483"/>
      <c r="IRC39" s="1483"/>
      <c r="IRD39" s="1483"/>
      <c r="IRE39" s="1484"/>
      <c r="IRF39" s="1485"/>
      <c r="IRG39" s="1445"/>
      <c r="IRH39" s="1483"/>
      <c r="IRI39" s="1483"/>
      <c r="IRJ39" s="1483"/>
      <c r="IRK39" s="1483"/>
      <c r="IRL39" s="1483"/>
      <c r="IRM39" s="1484"/>
      <c r="IRN39" s="1485"/>
      <c r="IRO39" s="1445"/>
      <c r="IRP39" s="1483"/>
      <c r="IRQ39" s="1483"/>
      <c r="IRR39" s="1483"/>
      <c r="IRS39" s="1483"/>
      <c r="IRT39" s="1483"/>
      <c r="IRU39" s="1484"/>
      <c r="IRV39" s="1485"/>
      <c r="IRW39" s="1445"/>
      <c r="IRX39" s="1483"/>
      <c r="IRY39" s="1483"/>
      <c r="IRZ39" s="1483"/>
      <c r="ISA39" s="1483"/>
      <c r="ISB39" s="1483"/>
      <c r="ISC39" s="1484"/>
      <c r="ISD39" s="1485"/>
      <c r="ISE39" s="1445"/>
      <c r="ISF39" s="1483"/>
      <c r="ISG39" s="1483"/>
      <c r="ISH39" s="1483"/>
      <c r="ISI39" s="1483"/>
      <c r="ISJ39" s="1483"/>
      <c r="ISK39" s="1484"/>
      <c r="ISL39" s="1485"/>
      <c r="ISM39" s="1445"/>
      <c r="ISN39" s="1483"/>
      <c r="ISO39" s="1483"/>
      <c r="ISP39" s="1483"/>
      <c r="ISQ39" s="1483"/>
      <c r="ISR39" s="1483"/>
      <c r="ISS39" s="1484"/>
      <c r="IST39" s="1485"/>
      <c r="ISU39" s="1445"/>
      <c r="ISV39" s="1483"/>
      <c r="ISW39" s="1483"/>
      <c r="ISX39" s="1483"/>
      <c r="ISY39" s="1483"/>
      <c r="ISZ39" s="1483"/>
      <c r="ITA39" s="1484"/>
      <c r="ITB39" s="1485"/>
      <c r="ITC39" s="1445"/>
      <c r="ITD39" s="1483"/>
      <c r="ITE39" s="1483"/>
      <c r="ITF39" s="1483"/>
      <c r="ITG39" s="1483"/>
      <c r="ITH39" s="1483"/>
      <c r="ITI39" s="1484"/>
      <c r="ITJ39" s="1485"/>
      <c r="ITK39" s="1445"/>
      <c r="ITL39" s="1483"/>
      <c r="ITM39" s="1483"/>
      <c r="ITN39" s="1483"/>
      <c r="ITO39" s="1483"/>
      <c r="ITP39" s="1483"/>
      <c r="ITQ39" s="1484"/>
      <c r="ITR39" s="1485"/>
      <c r="ITS39" s="1445"/>
      <c r="ITT39" s="1483"/>
      <c r="ITU39" s="1483"/>
      <c r="ITV39" s="1483"/>
      <c r="ITW39" s="1483"/>
      <c r="ITX39" s="1483"/>
      <c r="ITY39" s="1484"/>
      <c r="ITZ39" s="1485"/>
      <c r="IUA39" s="1445"/>
      <c r="IUB39" s="1483"/>
      <c r="IUC39" s="1483"/>
      <c r="IUD39" s="1483"/>
      <c r="IUE39" s="1483"/>
      <c r="IUF39" s="1483"/>
      <c r="IUG39" s="1484"/>
      <c r="IUH39" s="1485"/>
      <c r="IUI39" s="1445"/>
      <c r="IUJ39" s="1483"/>
      <c r="IUK39" s="1483"/>
      <c r="IUL39" s="1483"/>
      <c r="IUM39" s="1483"/>
      <c r="IUN39" s="1483"/>
      <c r="IUO39" s="1484"/>
      <c r="IUP39" s="1485"/>
      <c r="IUQ39" s="1445"/>
      <c r="IUR39" s="1483"/>
      <c r="IUS39" s="1483"/>
      <c r="IUT39" s="1483"/>
      <c r="IUU39" s="1483"/>
      <c r="IUV39" s="1483"/>
      <c r="IUW39" s="1484"/>
      <c r="IUX39" s="1485"/>
      <c r="IUY39" s="1445"/>
      <c r="IUZ39" s="1483"/>
      <c r="IVA39" s="1483"/>
      <c r="IVB39" s="1483"/>
      <c r="IVC39" s="1483"/>
      <c r="IVD39" s="1483"/>
      <c r="IVE39" s="1484"/>
      <c r="IVF39" s="1485"/>
      <c r="IVG39" s="1445"/>
      <c r="IVH39" s="1483"/>
      <c r="IVI39" s="1483"/>
      <c r="IVJ39" s="1483"/>
      <c r="IVK39" s="1483"/>
      <c r="IVL39" s="1483"/>
      <c r="IVM39" s="1484"/>
      <c r="IVN39" s="1485"/>
      <c r="IVO39" s="1445"/>
      <c r="IVP39" s="1483"/>
      <c r="IVQ39" s="1483"/>
      <c r="IVR39" s="1483"/>
      <c r="IVS39" s="1483"/>
      <c r="IVT39" s="1483"/>
      <c r="IVU39" s="1484"/>
      <c r="IVV39" s="1485"/>
      <c r="IVW39" s="1445"/>
      <c r="IVX39" s="1483"/>
      <c r="IVY39" s="1483"/>
      <c r="IVZ39" s="1483"/>
      <c r="IWA39" s="1483"/>
      <c r="IWB39" s="1483"/>
      <c r="IWC39" s="1484"/>
      <c r="IWD39" s="1485"/>
      <c r="IWE39" s="1445"/>
      <c r="IWF39" s="1483"/>
      <c r="IWG39" s="1483"/>
      <c r="IWH39" s="1483"/>
      <c r="IWI39" s="1483"/>
      <c r="IWJ39" s="1483"/>
      <c r="IWK39" s="1484"/>
      <c r="IWL39" s="1485"/>
      <c r="IWM39" s="1445"/>
      <c r="IWN39" s="1483"/>
      <c r="IWO39" s="1483"/>
      <c r="IWP39" s="1483"/>
      <c r="IWQ39" s="1483"/>
      <c r="IWR39" s="1483"/>
      <c r="IWS39" s="1484"/>
      <c r="IWT39" s="1485"/>
      <c r="IWU39" s="1445"/>
      <c r="IWV39" s="1483"/>
      <c r="IWW39" s="1483"/>
      <c r="IWX39" s="1483"/>
      <c r="IWY39" s="1483"/>
      <c r="IWZ39" s="1483"/>
      <c r="IXA39" s="1484"/>
      <c r="IXB39" s="1485"/>
      <c r="IXC39" s="1445"/>
      <c r="IXD39" s="1483"/>
      <c r="IXE39" s="1483"/>
      <c r="IXF39" s="1483"/>
      <c r="IXG39" s="1483"/>
      <c r="IXH39" s="1483"/>
      <c r="IXI39" s="1484"/>
      <c r="IXJ39" s="1485"/>
      <c r="IXK39" s="1445"/>
      <c r="IXL39" s="1483"/>
      <c r="IXM39" s="1483"/>
      <c r="IXN39" s="1483"/>
      <c r="IXO39" s="1483"/>
      <c r="IXP39" s="1483"/>
      <c r="IXQ39" s="1484"/>
      <c r="IXR39" s="1485"/>
      <c r="IXS39" s="1445"/>
      <c r="IXT39" s="1483"/>
      <c r="IXU39" s="1483"/>
      <c r="IXV39" s="1483"/>
      <c r="IXW39" s="1483"/>
      <c r="IXX39" s="1483"/>
      <c r="IXY39" s="1484"/>
      <c r="IXZ39" s="1485"/>
      <c r="IYA39" s="1445"/>
      <c r="IYB39" s="1483"/>
      <c r="IYC39" s="1483"/>
      <c r="IYD39" s="1483"/>
      <c r="IYE39" s="1483"/>
      <c r="IYF39" s="1483"/>
      <c r="IYG39" s="1484"/>
      <c r="IYH39" s="1485"/>
      <c r="IYI39" s="1445"/>
      <c r="IYJ39" s="1483"/>
      <c r="IYK39" s="1483"/>
      <c r="IYL39" s="1483"/>
      <c r="IYM39" s="1483"/>
      <c r="IYN39" s="1483"/>
      <c r="IYO39" s="1484"/>
      <c r="IYP39" s="1485"/>
      <c r="IYQ39" s="1445"/>
      <c r="IYR39" s="1483"/>
      <c r="IYS39" s="1483"/>
      <c r="IYT39" s="1483"/>
      <c r="IYU39" s="1483"/>
      <c r="IYV39" s="1483"/>
      <c r="IYW39" s="1484"/>
      <c r="IYX39" s="1485"/>
      <c r="IYY39" s="1445"/>
      <c r="IYZ39" s="1483"/>
      <c r="IZA39" s="1483"/>
      <c r="IZB39" s="1483"/>
      <c r="IZC39" s="1483"/>
      <c r="IZD39" s="1483"/>
      <c r="IZE39" s="1484"/>
      <c r="IZF39" s="1485"/>
      <c r="IZG39" s="1445"/>
      <c r="IZH39" s="1483"/>
      <c r="IZI39" s="1483"/>
      <c r="IZJ39" s="1483"/>
      <c r="IZK39" s="1483"/>
      <c r="IZL39" s="1483"/>
      <c r="IZM39" s="1484"/>
      <c r="IZN39" s="1485"/>
      <c r="IZO39" s="1445"/>
      <c r="IZP39" s="1483"/>
      <c r="IZQ39" s="1483"/>
      <c r="IZR39" s="1483"/>
      <c r="IZS39" s="1483"/>
      <c r="IZT39" s="1483"/>
      <c r="IZU39" s="1484"/>
      <c r="IZV39" s="1485"/>
      <c r="IZW39" s="1445"/>
      <c r="IZX39" s="1483"/>
      <c r="IZY39" s="1483"/>
      <c r="IZZ39" s="1483"/>
      <c r="JAA39" s="1483"/>
      <c r="JAB39" s="1483"/>
      <c r="JAC39" s="1484"/>
      <c r="JAD39" s="1485"/>
      <c r="JAE39" s="1445"/>
      <c r="JAF39" s="1483"/>
      <c r="JAG39" s="1483"/>
      <c r="JAH39" s="1483"/>
      <c r="JAI39" s="1483"/>
      <c r="JAJ39" s="1483"/>
      <c r="JAK39" s="1484"/>
      <c r="JAL39" s="1485"/>
      <c r="JAM39" s="1445"/>
      <c r="JAN39" s="1483"/>
      <c r="JAO39" s="1483"/>
      <c r="JAP39" s="1483"/>
      <c r="JAQ39" s="1483"/>
      <c r="JAR39" s="1483"/>
      <c r="JAS39" s="1484"/>
      <c r="JAT39" s="1485"/>
      <c r="JAU39" s="1445"/>
      <c r="JAV39" s="1483"/>
      <c r="JAW39" s="1483"/>
      <c r="JAX39" s="1483"/>
      <c r="JAY39" s="1483"/>
      <c r="JAZ39" s="1483"/>
      <c r="JBA39" s="1484"/>
      <c r="JBB39" s="1485"/>
      <c r="JBC39" s="1445"/>
      <c r="JBD39" s="1483"/>
      <c r="JBE39" s="1483"/>
      <c r="JBF39" s="1483"/>
      <c r="JBG39" s="1483"/>
      <c r="JBH39" s="1483"/>
      <c r="JBI39" s="1484"/>
      <c r="JBJ39" s="1485"/>
      <c r="JBK39" s="1445"/>
      <c r="JBL39" s="1483"/>
      <c r="JBM39" s="1483"/>
      <c r="JBN39" s="1483"/>
      <c r="JBO39" s="1483"/>
      <c r="JBP39" s="1483"/>
      <c r="JBQ39" s="1484"/>
      <c r="JBR39" s="1485"/>
      <c r="JBS39" s="1445"/>
      <c r="JBT39" s="1483"/>
      <c r="JBU39" s="1483"/>
      <c r="JBV39" s="1483"/>
      <c r="JBW39" s="1483"/>
      <c r="JBX39" s="1483"/>
      <c r="JBY39" s="1484"/>
      <c r="JBZ39" s="1485"/>
      <c r="JCA39" s="1445"/>
      <c r="JCB39" s="1483"/>
      <c r="JCC39" s="1483"/>
      <c r="JCD39" s="1483"/>
      <c r="JCE39" s="1483"/>
      <c r="JCF39" s="1483"/>
      <c r="JCG39" s="1484"/>
      <c r="JCH39" s="1485"/>
      <c r="JCI39" s="1445"/>
      <c r="JCJ39" s="1483"/>
      <c r="JCK39" s="1483"/>
      <c r="JCL39" s="1483"/>
      <c r="JCM39" s="1483"/>
      <c r="JCN39" s="1483"/>
      <c r="JCO39" s="1484"/>
      <c r="JCP39" s="1485"/>
      <c r="JCQ39" s="1445"/>
      <c r="JCR39" s="1483"/>
      <c r="JCS39" s="1483"/>
      <c r="JCT39" s="1483"/>
      <c r="JCU39" s="1483"/>
      <c r="JCV39" s="1483"/>
      <c r="JCW39" s="1484"/>
      <c r="JCX39" s="1485"/>
      <c r="JCY39" s="1445"/>
      <c r="JCZ39" s="1483"/>
      <c r="JDA39" s="1483"/>
      <c r="JDB39" s="1483"/>
      <c r="JDC39" s="1483"/>
      <c r="JDD39" s="1483"/>
      <c r="JDE39" s="1484"/>
      <c r="JDF39" s="1485"/>
      <c r="JDG39" s="1445"/>
      <c r="JDH39" s="1483"/>
      <c r="JDI39" s="1483"/>
      <c r="JDJ39" s="1483"/>
      <c r="JDK39" s="1483"/>
      <c r="JDL39" s="1483"/>
      <c r="JDM39" s="1484"/>
      <c r="JDN39" s="1485"/>
      <c r="JDO39" s="1445"/>
      <c r="JDP39" s="1483"/>
      <c r="JDQ39" s="1483"/>
      <c r="JDR39" s="1483"/>
      <c r="JDS39" s="1483"/>
      <c r="JDT39" s="1483"/>
      <c r="JDU39" s="1484"/>
      <c r="JDV39" s="1485"/>
      <c r="JDW39" s="1445"/>
      <c r="JDX39" s="1483"/>
      <c r="JDY39" s="1483"/>
      <c r="JDZ39" s="1483"/>
      <c r="JEA39" s="1483"/>
      <c r="JEB39" s="1483"/>
      <c r="JEC39" s="1484"/>
      <c r="JED39" s="1485"/>
      <c r="JEE39" s="1445"/>
      <c r="JEF39" s="1483"/>
      <c r="JEG39" s="1483"/>
      <c r="JEH39" s="1483"/>
      <c r="JEI39" s="1483"/>
      <c r="JEJ39" s="1483"/>
      <c r="JEK39" s="1484"/>
      <c r="JEL39" s="1485"/>
      <c r="JEM39" s="1445"/>
      <c r="JEN39" s="1483"/>
      <c r="JEO39" s="1483"/>
      <c r="JEP39" s="1483"/>
      <c r="JEQ39" s="1483"/>
      <c r="JER39" s="1483"/>
      <c r="JES39" s="1484"/>
      <c r="JET39" s="1485"/>
      <c r="JEU39" s="1445"/>
      <c r="JEV39" s="1483"/>
      <c r="JEW39" s="1483"/>
      <c r="JEX39" s="1483"/>
      <c r="JEY39" s="1483"/>
      <c r="JEZ39" s="1483"/>
      <c r="JFA39" s="1484"/>
      <c r="JFB39" s="1485"/>
      <c r="JFC39" s="1445"/>
      <c r="JFD39" s="1483"/>
      <c r="JFE39" s="1483"/>
      <c r="JFF39" s="1483"/>
      <c r="JFG39" s="1483"/>
      <c r="JFH39" s="1483"/>
      <c r="JFI39" s="1484"/>
      <c r="JFJ39" s="1485"/>
      <c r="JFK39" s="1445"/>
      <c r="JFL39" s="1483"/>
      <c r="JFM39" s="1483"/>
      <c r="JFN39" s="1483"/>
      <c r="JFO39" s="1483"/>
      <c r="JFP39" s="1483"/>
      <c r="JFQ39" s="1484"/>
      <c r="JFR39" s="1485"/>
      <c r="JFS39" s="1445"/>
      <c r="JFT39" s="1483"/>
      <c r="JFU39" s="1483"/>
      <c r="JFV39" s="1483"/>
      <c r="JFW39" s="1483"/>
      <c r="JFX39" s="1483"/>
      <c r="JFY39" s="1484"/>
      <c r="JFZ39" s="1485"/>
      <c r="JGA39" s="1445"/>
      <c r="JGB39" s="1483"/>
      <c r="JGC39" s="1483"/>
      <c r="JGD39" s="1483"/>
      <c r="JGE39" s="1483"/>
      <c r="JGF39" s="1483"/>
      <c r="JGG39" s="1484"/>
      <c r="JGH39" s="1485"/>
      <c r="JGI39" s="1445"/>
      <c r="JGJ39" s="1483"/>
      <c r="JGK39" s="1483"/>
      <c r="JGL39" s="1483"/>
      <c r="JGM39" s="1483"/>
      <c r="JGN39" s="1483"/>
      <c r="JGO39" s="1484"/>
      <c r="JGP39" s="1485"/>
      <c r="JGQ39" s="1445"/>
      <c r="JGR39" s="1483"/>
      <c r="JGS39" s="1483"/>
      <c r="JGT39" s="1483"/>
      <c r="JGU39" s="1483"/>
      <c r="JGV39" s="1483"/>
      <c r="JGW39" s="1484"/>
      <c r="JGX39" s="1485"/>
      <c r="JGY39" s="1445"/>
      <c r="JGZ39" s="1483"/>
      <c r="JHA39" s="1483"/>
      <c r="JHB39" s="1483"/>
      <c r="JHC39" s="1483"/>
      <c r="JHD39" s="1483"/>
      <c r="JHE39" s="1484"/>
      <c r="JHF39" s="1485"/>
      <c r="JHG39" s="1445"/>
      <c r="JHH39" s="1483"/>
      <c r="JHI39" s="1483"/>
      <c r="JHJ39" s="1483"/>
      <c r="JHK39" s="1483"/>
      <c r="JHL39" s="1483"/>
      <c r="JHM39" s="1484"/>
      <c r="JHN39" s="1485"/>
      <c r="JHO39" s="1445"/>
      <c r="JHP39" s="1483"/>
      <c r="JHQ39" s="1483"/>
      <c r="JHR39" s="1483"/>
      <c r="JHS39" s="1483"/>
      <c r="JHT39" s="1483"/>
      <c r="JHU39" s="1484"/>
      <c r="JHV39" s="1485"/>
      <c r="JHW39" s="1445"/>
      <c r="JHX39" s="1483"/>
      <c r="JHY39" s="1483"/>
      <c r="JHZ39" s="1483"/>
      <c r="JIA39" s="1483"/>
      <c r="JIB39" s="1483"/>
      <c r="JIC39" s="1484"/>
      <c r="JID39" s="1485"/>
      <c r="JIE39" s="1445"/>
      <c r="JIF39" s="1483"/>
      <c r="JIG39" s="1483"/>
      <c r="JIH39" s="1483"/>
      <c r="JII39" s="1483"/>
      <c r="JIJ39" s="1483"/>
      <c r="JIK39" s="1484"/>
      <c r="JIL39" s="1485"/>
      <c r="JIM39" s="1445"/>
      <c r="JIN39" s="1483"/>
      <c r="JIO39" s="1483"/>
      <c r="JIP39" s="1483"/>
      <c r="JIQ39" s="1483"/>
      <c r="JIR39" s="1483"/>
      <c r="JIS39" s="1484"/>
      <c r="JIT39" s="1485"/>
      <c r="JIU39" s="1445"/>
      <c r="JIV39" s="1483"/>
      <c r="JIW39" s="1483"/>
      <c r="JIX39" s="1483"/>
      <c r="JIY39" s="1483"/>
      <c r="JIZ39" s="1483"/>
      <c r="JJA39" s="1484"/>
      <c r="JJB39" s="1485"/>
      <c r="JJC39" s="1445"/>
      <c r="JJD39" s="1483"/>
      <c r="JJE39" s="1483"/>
      <c r="JJF39" s="1483"/>
      <c r="JJG39" s="1483"/>
      <c r="JJH39" s="1483"/>
      <c r="JJI39" s="1484"/>
      <c r="JJJ39" s="1485"/>
      <c r="JJK39" s="1445"/>
      <c r="JJL39" s="1483"/>
      <c r="JJM39" s="1483"/>
      <c r="JJN39" s="1483"/>
      <c r="JJO39" s="1483"/>
      <c r="JJP39" s="1483"/>
      <c r="JJQ39" s="1484"/>
      <c r="JJR39" s="1485"/>
      <c r="JJS39" s="1445"/>
      <c r="JJT39" s="1483"/>
      <c r="JJU39" s="1483"/>
      <c r="JJV39" s="1483"/>
      <c r="JJW39" s="1483"/>
      <c r="JJX39" s="1483"/>
      <c r="JJY39" s="1484"/>
      <c r="JJZ39" s="1485"/>
      <c r="JKA39" s="1445"/>
      <c r="JKB39" s="1483"/>
      <c r="JKC39" s="1483"/>
      <c r="JKD39" s="1483"/>
      <c r="JKE39" s="1483"/>
      <c r="JKF39" s="1483"/>
      <c r="JKG39" s="1484"/>
      <c r="JKH39" s="1485"/>
      <c r="JKI39" s="1445"/>
      <c r="JKJ39" s="1483"/>
      <c r="JKK39" s="1483"/>
      <c r="JKL39" s="1483"/>
      <c r="JKM39" s="1483"/>
      <c r="JKN39" s="1483"/>
      <c r="JKO39" s="1484"/>
      <c r="JKP39" s="1485"/>
      <c r="JKQ39" s="1445"/>
      <c r="JKR39" s="1483"/>
      <c r="JKS39" s="1483"/>
      <c r="JKT39" s="1483"/>
      <c r="JKU39" s="1483"/>
      <c r="JKV39" s="1483"/>
      <c r="JKW39" s="1484"/>
      <c r="JKX39" s="1485"/>
      <c r="JKY39" s="1445"/>
      <c r="JKZ39" s="1483"/>
      <c r="JLA39" s="1483"/>
      <c r="JLB39" s="1483"/>
      <c r="JLC39" s="1483"/>
      <c r="JLD39" s="1483"/>
      <c r="JLE39" s="1484"/>
      <c r="JLF39" s="1485"/>
      <c r="JLG39" s="1445"/>
      <c r="JLH39" s="1483"/>
      <c r="JLI39" s="1483"/>
      <c r="JLJ39" s="1483"/>
      <c r="JLK39" s="1483"/>
      <c r="JLL39" s="1483"/>
      <c r="JLM39" s="1484"/>
      <c r="JLN39" s="1485"/>
      <c r="JLO39" s="1445"/>
      <c r="JLP39" s="1483"/>
      <c r="JLQ39" s="1483"/>
      <c r="JLR39" s="1483"/>
      <c r="JLS39" s="1483"/>
      <c r="JLT39" s="1483"/>
      <c r="JLU39" s="1484"/>
      <c r="JLV39" s="1485"/>
      <c r="JLW39" s="1445"/>
      <c r="JLX39" s="1483"/>
      <c r="JLY39" s="1483"/>
      <c r="JLZ39" s="1483"/>
      <c r="JMA39" s="1483"/>
      <c r="JMB39" s="1483"/>
      <c r="JMC39" s="1484"/>
      <c r="JMD39" s="1485"/>
      <c r="JME39" s="1445"/>
      <c r="JMF39" s="1483"/>
      <c r="JMG39" s="1483"/>
      <c r="JMH39" s="1483"/>
      <c r="JMI39" s="1483"/>
      <c r="JMJ39" s="1483"/>
      <c r="JMK39" s="1484"/>
      <c r="JML39" s="1485"/>
      <c r="JMM39" s="1445"/>
      <c r="JMN39" s="1483"/>
      <c r="JMO39" s="1483"/>
      <c r="JMP39" s="1483"/>
      <c r="JMQ39" s="1483"/>
      <c r="JMR39" s="1483"/>
      <c r="JMS39" s="1484"/>
      <c r="JMT39" s="1485"/>
      <c r="JMU39" s="1445"/>
      <c r="JMV39" s="1483"/>
      <c r="JMW39" s="1483"/>
      <c r="JMX39" s="1483"/>
      <c r="JMY39" s="1483"/>
      <c r="JMZ39" s="1483"/>
      <c r="JNA39" s="1484"/>
      <c r="JNB39" s="1485"/>
      <c r="JNC39" s="1445"/>
      <c r="JND39" s="1483"/>
      <c r="JNE39" s="1483"/>
      <c r="JNF39" s="1483"/>
      <c r="JNG39" s="1483"/>
      <c r="JNH39" s="1483"/>
      <c r="JNI39" s="1484"/>
      <c r="JNJ39" s="1485"/>
      <c r="JNK39" s="1445"/>
      <c r="JNL39" s="1483"/>
      <c r="JNM39" s="1483"/>
      <c r="JNN39" s="1483"/>
      <c r="JNO39" s="1483"/>
      <c r="JNP39" s="1483"/>
      <c r="JNQ39" s="1484"/>
      <c r="JNR39" s="1485"/>
      <c r="JNS39" s="1445"/>
      <c r="JNT39" s="1483"/>
      <c r="JNU39" s="1483"/>
      <c r="JNV39" s="1483"/>
      <c r="JNW39" s="1483"/>
      <c r="JNX39" s="1483"/>
      <c r="JNY39" s="1484"/>
      <c r="JNZ39" s="1485"/>
      <c r="JOA39" s="1445"/>
      <c r="JOB39" s="1483"/>
      <c r="JOC39" s="1483"/>
      <c r="JOD39" s="1483"/>
      <c r="JOE39" s="1483"/>
      <c r="JOF39" s="1483"/>
      <c r="JOG39" s="1484"/>
      <c r="JOH39" s="1485"/>
      <c r="JOI39" s="1445"/>
      <c r="JOJ39" s="1483"/>
      <c r="JOK39" s="1483"/>
      <c r="JOL39" s="1483"/>
      <c r="JOM39" s="1483"/>
      <c r="JON39" s="1483"/>
      <c r="JOO39" s="1484"/>
      <c r="JOP39" s="1485"/>
      <c r="JOQ39" s="1445"/>
      <c r="JOR39" s="1483"/>
      <c r="JOS39" s="1483"/>
      <c r="JOT39" s="1483"/>
      <c r="JOU39" s="1483"/>
      <c r="JOV39" s="1483"/>
      <c r="JOW39" s="1484"/>
      <c r="JOX39" s="1485"/>
      <c r="JOY39" s="1445"/>
      <c r="JOZ39" s="1483"/>
      <c r="JPA39" s="1483"/>
      <c r="JPB39" s="1483"/>
      <c r="JPC39" s="1483"/>
      <c r="JPD39" s="1483"/>
      <c r="JPE39" s="1484"/>
      <c r="JPF39" s="1485"/>
      <c r="JPG39" s="1445"/>
      <c r="JPH39" s="1483"/>
      <c r="JPI39" s="1483"/>
      <c r="JPJ39" s="1483"/>
      <c r="JPK39" s="1483"/>
      <c r="JPL39" s="1483"/>
      <c r="JPM39" s="1484"/>
      <c r="JPN39" s="1485"/>
      <c r="JPO39" s="1445"/>
      <c r="JPP39" s="1483"/>
      <c r="JPQ39" s="1483"/>
      <c r="JPR39" s="1483"/>
      <c r="JPS39" s="1483"/>
      <c r="JPT39" s="1483"/>
      <c r="JPU39" s="1484"/>
      <c r="JPV39" s="1485"/>
      <c r="JPW39" s="1445"/>
      <c r="JPX39" s="1483"/>
      <c r="JPY39" s="1483"/>
      <c r="JPZ39" s="1483"/>
      <c r="JQA39" s="1483"/>
      <c r="JQB39" s="1483"/>
      <c r="JQC39" s="1484"/>
      <c r="JQD39" s="1485"/>
      <c r="JQE39" s="1445"/>
      <c r="JQF39" s="1483"/>
      <c r="JQG39" s="1483"/>
      <c r="JQH39" s="1483"/>
      <c r="JQI39" s="1483"/>
      <c r="JQJ39" s="1483"/>
      <c r="JQK39" s="1484"/>
      <c r="JQL39" s="1485"/>
      <c r="JQM39" s="1445"/>
      <c r="JQN39" s="1483"/>
      <c r="JQO39" s="1483"/>
      <c r="JQP39" s="1483"/>
      <c r="JQQ39" s="1483"/>
      <c r="JQR39" s="1483"/>
      <c r="JQS39" s="1484"/>
      <c r="JQT39" s="1485"/>
      <c r="JQU39" s="1445"/>
      <c r="JQV39" s="1483"/>
      <c r="JQW39" s="1483"/>
      <c r="JQX39" s="1483"/>
      <c r="JQY39" s="1483"/>
      <c r="JQZ39" s="1483"/>
      <c r="JRA39" s="1484"/>
      <c r="JRB39" s="1485"/>
      <c r="JRC39" s="1445"/>
      <c r="JRD39" s="1483"/>
      <c r="JRE39" s="1483"/>
      <c r="JRF39" s="1483"/>
      <c r="JRG39" s="1483"/>
      <c r="JRH39" s="1483"/>
      <c r="JRI39" s="1484"/>
      <c r="JRJ39" s="1485"/>
      <c r="JRK39" s="1445"/>
      <c r="JRL39" s="1483"/>
      <c r="JRM39" s="1483"/>
      <c r="JRN39" s="1483"/>
      <c r="JRO39" s="1483"/>
      <c r="JRP39" s="1483"/>
      <c r="JRQ39" s="1484"/>
      <c r="JRR39" s="1485"/>
      <c r="JRS39" s="1445"/>
      <c r="JRT39" s="1483"/>
      <c r="JRU39" s="1483"/>
      <c r="JRV39" s="1483"/>
      <c r="JRW39" s="1483"/>
      <c r="JRX39" s="1483"/>
      <c r="JRY39" s="1484"/>
      <c r="JRZ39" s="1485"/>
      <c r="JSA39" s="1445"/>
      <c r="JSB39" s="1483"/>
      <c r="JSC39" s="1483"/>
      <c r="JSD39" s="1483"/>
      <c r="JSE39" s="1483"/>
      <c r="JSF39" s="1483"/>
      <c r="JSG39" s="1484"/>
      <c r="JSH39" s="1485"/>
      <c r="JSI39" s="1445"/>
      <c r="JSJ39" s="1483"/>
      <c r="JSK39" s="1483"/>
      <c r="JSL39" s="1483"/>
      <c r="JSM39" s="1483"/>
      <c r="JSN39" s="1483"/>
      <c r="JSO39" s="1484"/>
      <c r="JSP39" s="1485"/>
      <c r="JSQ39" s="1445"/>
      <c r="JSR39" s="1483"/>
      <c r="JSS39" s="1483"/>
      <c r="JST39" s="1483"/>
      <c r="JSU39" s="1483"/>
      <c r="JSV39" s="1483"/>
      <c r="JSW39" s="1484"/>
      <c r="JSX39" s="1485"/>
      <c r="JSY39" s="1445"/>
      <c r="JSZ39" s="1483"/>
      <c r="JTA39" s="1483"/>
      <c r="JTB39" s="1483"/>
      <c r="JTC39" s="1483"/>
      <c r="JTD39" s="1483"/>
      <c r="JTE39" s="1484"/>
      <c r="JTF39" s="1485"/>
      <c r="JTG39" s="1445"/>
      <c r="JTH39" s="1483"/>
      <c r="JTI39" s="1483"/>
      <c r="JTJ39" s="1483"/>
      <c r="JTK39" s="1483"/>
      <c r="JTL39" s="1483"/>
      <c r="JTM39" s="1484"/>
      <c r="JTN39" s="1485"/>
      <c r="JTO39" s="1445"/>
      <c r="JTP39" s="1483"/>
      <c r="JTQ39" s="1483"/>
      <c r="JTR39" s="1483"/>
      <c r="JTS39" s="1483"/>
      <c r="JTT39" s="1483"/>
      <c r="JTU39" s="1484"/>
      <c r="JTV39" s="1485"/>
      <c r="JTW39" s="1445"/>
      <c r="JTX39" s="1483"/>
      <c r="JTY39" s="1483"/>
      <c r="JTZ39" s="1483"/>
      <c r="JUA39" s="1483"/>
      <c r="JUB39" s="1483"/>
      <c r="JUC39" s="1484"/>
      <c r="JUD39" s="1485"/>
      <c r="JUE39" s="1445"/>
      <c r="JUF39" s="1483"/>
      <c r="JUG39" s="1483"/>
      <c r="JUH39" s="1483"/>
      <c r="JUI39" s="1483"/>
      <c r="JUJ39" s="1483"/>
      <c r="JUK39" s="1484"/>
      <c r="JUL39" s="1485"/>
      <c r="JUM39" s="1445"/>
      <c r="JUN39" s="1483"/>
      <c r="JUO39" s="1483"/>
      <c r="JUP39" s="1483"/>
      <c r="JUQ39" s="1483"/>
      <c r="JUR39" s="1483"/>
      <c r="JUS39" s="1484"/>
      <c r="JUT39" s="1485"/>
      <c r="JUU39" s="1445"/>
      <c r="JUV39" s="1483"/>
      <c r="JUW39" s="1483"/>
      <c r="JUX39" s="1483"/>
      <c r="JUY39" s="1483"/>
      <c r="JUZ39" s="1483"/>
      <c r="JVA39" s="1484"/>
      <c r="JVB39" s="1485"/>
      <c r="JVC39" s="1445"/>
      <c r="JVD39" s="1483"/>
      <c r="JVE39" s="1483"/>
      <c r="JVF39" s="1483"/>
      <c r="JVG39" s="1483"/>
      <c r="JVH39" s="1483"/>
      <c r="JVI39" s="1484"/>
      <c r="JVJ39" s="1485"/>
      <c r="JVK39" s="1445"/>
      <c r="JVL39" s="1483"/>
      <c r="JVM39" s="1483"/>
      <c r="JVN39" s="1483"/>
      <c r="JVO39" s="1483"/>
      <c r="JVP39" s="1483"/>
      <c r="JVQ39" s="1484"/>
      <c r="JVR39" s="1485"/>
      <c r="JVS39" s="1445"/>
      <c r="JVT39" s="1483"/>
      <c r="JVU39" s="1483"/>
      <c r="JVV39" s="1483"/>
      <c r="JVW39" s="1483"/>
      <c r="JVX39" s="1483"/>
      <c r="JVY39" s="1484"/>
      <c r="JVZ39" s="1485"/>
      <c r="JWA39" s="1445"/>
      <c r="JWB39" s="1483"/>
      <c r="JWC39" s="1483"/>
      <c r="JWD39" s="1483"/>
      <c r="JWE39" s="1483"/>
      <c r="JWF39" s="1483"/>
      <c r="JWG39" s="1484"/>
      <c r="JWH39" s="1485"/>
      <c r="JWI39" s="1445"/>
      <c r="JWJ39" s="1483"/>
      <c r="JWK39" s="1483"/>
      <c r="JWL39" s="1483"/>
      <c r="JWM39" s="1483"/>
      <c r="JWN39" s="1483"/>
      <c r="JWO39" s="1484"/>
      <c r="JWP39" s="1485"/>
      <c r="JWQ39" s="1445"/>
      <c r="JWR39" s="1483"/>
      <c r="JWS39" s="1483"/>
      <c r="JWT39" s="1483"/>
      <c r="JWU39" s="1483"/>
      <c r="JWV39" s="1483"/>
      <c r="JWW39" s="1484"/>
      <c r="JWX39" s="1485"/>
      <c r="JWY39" s="1445"/>
      <c r="JWZ39" s="1483"/>
      <c r="JXA39" s="1483"/>
      <c r="JXB39" s="1483"/>
      <c r="JXC39" s="1483"/>
      <c r="JXD39" s="1483"/>
      <c r="JXE39" s="1484"/>
      <c r="JXF39" s="1485"/>
      <c r="JXG39" s="1445"/>
      <c r="JXH39" s="1483"/>
      <c r="JXI39" s="1483"/>
      <c r="JXJ39" s="1483"/>
      <c r="JXK39" s="1483"/>
      <c r="JXL39" s="1483"/>
      <c r="JXM39" s="1484"/>
      <c r="JXN39" s="1485"/>
      <c r="JXO39" s="1445"/>
      <c r="JXP39" s="1483"/>
      <c r="JXQ39" s="1483"/>
      <c r="JXR39" s="1483"/>
      <c r="JXS39" s="1483"/>
      <c r="JXT39" s="1483"/>
      <c r="JXU39" s="1484"/>
      <c r="JXV39" s="1485"/>
      <c r="JXW39" s="1445"/>
      <c r="JXX39" s="1483"/>
      <c r="JXY39" s="1483"/>
      <c r="JXZ39" s="1483"/>
      <c r="JYA39" s="1483"/>
      <c r="JYB39" s="1483"/>
      <c r="JYC39" s="1484"/>
      <c r="JYD39" s="1485"/>
      <c r="JYE39" s="1445"/>
      <c r="JYF39" s="1483"/>
      <c r="JYG39" s="1483"/>
      <c r="JYH39" s="1483"/>
      <c r="JYI39" s="1483"/>
      <c r="JYJ39" s="1483"/>
      <c r="JYK39" s="1484"/>
      <c r="JYL39" s="1485"/>
      <c r="JYM39" s="1445"/>
      <c r="JYN39" s="1483"/>
      <c r="JYO39" s="1483"/>
      <c r="JYP39" s="1483"/>
      <c r="JYQ39" s="1483"/>
      <c r="JYR39" s="1483"/>
      <c r="JYS39" s="1484"/>
      <c r="JYT39" s="1485"/>
      <c r="JYU39" s="1445"/>
      <c r="JYV39" s="1483"/>
      <c r="JYW39" s="1483"/>
      <c r="JYX39" s="1483"/>
      <c r="JYY39" s="1483"/>
      <c r="JYZ39" s="1483"/>
      <c r="JZA39" s="1484"/>
      <c r="JZB39" s="1485"/>
      <c r="JZC39" s="1445"/>
      <c r="JZD39" s="1483"/>
      <c r="JZE39" s="1483"/>
      <c r="JZF39" s="1483"/>
      <c r="JZG39" s="1483"/>
      <c r="JZH39" s="1483"/>
      <c r="JZI39" s="1484"/>
      <c r="JZJ39" s="1485"/>
      <c r="JZK39" s="1445"/>
      <c r="JZL39" s="1483"/>
      <c r="JZM39" s="1483"/>
      <c r="JZN39" s="1483"/>
      <c r="JZO39" s="1483"/>
      <c r="JZP39" s="1483"/>
      <c r="JZQ39" s="1484"/>
      <c r="JZR39" s="1485"/>
      <c r="JZS39" s="1445"/>
      <c r="JZT39" s="1483"/>
      <c r="JZU39" s="1483"/>
      <c r="JZV39" s="1483"/>
      <c r="JZW39" s="1483"/>
      <c r="JZX39" s="1483"/>
      <c r="JZY39" s="1484"/>
      <c r="JZZ39" s="1485"/>
      <c r="KAA39" s="1445"/>
      <c r="KAB39" s="1483"/>
      <c r="KAC39" s="1483"/>
      <c r="KAD39" s="1483"/>
      <c r="KAE39" s="1483"/>
      <c r="KAF39" s="1483"/>
      <c r="KAG39" s="1484"/>
      <c r="KAH39" s="1485"/>
      <c r="KAI39" s="1445"/>
      <c r="KAJ39" s="1483"/>
      <c r="KAK39" s="1483"/>
      <c r="KAL39" s="1483"/>
      <c r="KAM39" s="1483"/>
      <c r="KAN39" s="1483"/>
      <c r="KAO39" s="1484"/>
      <c r="KAP39" s="1485"/>
      <c r="KAQ39" s="1445"/>
      <c r="KAR39" s="1483"/>
      <c r="KAS39" s="1483"/>
      <c r="KAT39" s="1483"/>
      <c r="KAU39" s="1483"/>
      <c r="KAV39" s="1483"/>
      <c r="KAW39" s="1484"/>
      <c r="KAX39" s="1485"/>
      <c r="KAY39" s="1445"/>
      <c r="KAZ39" s="1483"/>
      <c r="KBA39" s="1483"/>
      <c r="KBB39" s="1483"/>
      <c r="KBC39" s="1483"/>
      <c r="KBD39" s="1483"/>
      <c r="KBE39" s="1484"/>
      <c r="KBF39" s="1485"/>
      <c r="KBG39" s="1445"/>
      <c r="KBH39" s="1483"/>
      <c r="KBI39" s="1483"/>
      <c r="KBJ39" s="1483"/>
      <c r="KBK39" s="1483"/>
      <c r="KBL39" s="1483"/>
      <c r="KBM39" s="1484"/>
      <c r="KBN39" s="1485"/>
      <c r="KBO39" s="1445"/>
      <c r="KBP39" s="1483"/>
      <c r="KBQ39" s="1483"/>
      <c r="KBR39" s="1483"/>
      <c r="KBS39" s="1483"/>
      <c r="KBT39" s="1483"/>
      <c r="KBU39" s="1484"/>
      <c r="KBV39" s="1485"/>
      <c r="KBW39" s="1445"/>
      <c r="KBX39" s="1483"/>
      <c r="KBY39" s="1483"/>
      <c r="KBZ39" s="1483"/>
      <c r="KCA39" s="1483"/>
      <c r="KCB39" s="1483"/>
      <c r="KCC39" s="1484"/>
      <c r="KCD39" s="1485"/>
      <c r="KCE39" s="1445"/>
      <c r="KCF39" s="1483"/>
      <c r="KCG39" s="1483"/>
      <c r="KCH39" s="1483"/>
      <c r="KCI39" s="1483"/>
      <c r="KCJ39" s="1483"/>
      <c r="KCK39" s="1484"/>
      <c r="KCL39" s="1485"/>
      <c r="KCM39" s="1445"/>
      <c r="KCN39" s="1483"/>
      <c r="KCO39" s="1483"/>
      <c r="KCP39" s="1483"/>
      <c r="KCQ39" s="1483"/>
      <c r="KCR39" s="1483"/>
      <c r="KCS39" s="1484"/>
      <c r="KCT39" s="1485"/>
      <c r="KCU39" s="1445"/>
      <c r="KCV39" s="1483"/>
      <c r="KCW39" s="1483"/>
      <c r="KCX39" s="1483"/>
      <c r="KCY39" s="1483"/>
      <c r="KCZ39" s="1483"/>
      <c r="KDA39" s="1484"/>
      <c r="KDB39" s="1485"/>
      <c r="KDC39" s="1445"/>
      <c r="KDD39" s="1483"/>
      <c r="KDE39" s="1483"/>
      <c r="KDF39" s="1483"/>
      <c r="KDG39" s="1483"/>
      <c r="KDH39" s="1483"/>
      <c r="KDI39" s="1484"/>
      <c r="KDJ39" s="1485"/>
      <c r="KDK39" s="1445"/>
      <c r="KDL39" s="1483"/>
      <c r="KDM39" s="1483"/>
      <c r="KDN39" s="1483"/>
      <c r="KDO39" s="1483"/>
      <c r="KDP39" s="1483"/>
      <c r="KDQ39" s="1484"/>
      <c r="KDR39" s="1485"/>
      <c r="KDS39" s="1445"/>
      <c r="KDT39" s="1483"/>
      <c r="KDU39" s="1483"/>
      <c r="KDV39" s="1483"/>
      <c r="KDW39" s="1483"/>
      <c r="KDX39" s="1483"/>
      <c r="KDY39" s="1484"/>
      <c r="KDZ39" s="1485"/>
      <c r="KEA39" s="1445"/>
      <c r="KEB39" s="1483"/>
      <c r="KEC39" s="1483"/>
      <c r="KED39" s="1483"/>
      <c r="KEE39" s="1483"/>
      <c r="KEF39" s="1483"/>
      <c r="KEG39" s="1484"/>
      <c r="KEH39" s="1485"/>
      <c r="KEI39" s="1445"/>
      <c r="KEJ39" s="1483"/>
      <c r="KEK39" s="1483"/>
      <c r="KEL39" s="1483"/>
      <c r="KEM39" s="1483"/>
      <c r="KEN39" s="1483"/>
      <c r="KEO39" s="1484"/>
      <c r="KEP39" s="1485"/>
      <c r="KEQ39" s="1445"/>
      <c r="KER39" s="1483"/>
      <c r="KES39" s="1483"/>
      <c r="KET39" s="1483"/>
      <c r="KEU39" s="1483"/>
      <c r="KEV39" s="1483"/>
      <c r="KEW39" s="1484"/>
      <c r="KEX39" s="1485"/>
      <c r="KEY39" s="1445"/>
      <c r="KEZ39" s="1483"/>
      <c r="KFA39" s="1483"/>
      <c r="KFB39" s="1483"/>
      <c r="KFC39" s="1483"/>
      <c r="KFD39" s="1483"/>
      <c r="KFE39" s="1484"/>
      <c r="KFF39" s="1485"/>
      <c r="KFG39" s="1445"/>
      <c r="KFH39" s="1483"/>
      <c r="KFI39" s="1483"/>
      <c r="KFJ39" s="1483"/>
      <c r="KFK39" s="1483"/>
      <c r="KFL39" s="1483"/>
      <c r="KFM39" s="1484"/>
      <c r="KFN39" s="1485"/>
      <c r="KFO39" s="1445"/>
      <c r="KFP39" s="1483"/>
      <c r="KFQ39" s="1483"/>
      <c r="KFR39" s="1483"/>
      <c r="KFS39" s="1483"/>
      <c r="KFT39" s="1483"/>
      <c r="KFU39" s="1484"/>
      <c r="KFV39" s="1485"/>
      <c r="KFW39" s="1445"/>
      <c r="KFX39" s="1483"/>
      <c r="KFY39" s="1483"/>
      <c r="KFZ39" s="1483"/>
      <c r="KGA39" s="1483"/>
      <c r="KGB39" s="1483"/>
      <c r="KGC39" s="1484"/>
      <c r="KGD39" s="1485"/>
      <c r="KGE39" s="1445"/>
      <c r="KGF39" s="1483"/>
      <c r="KGG39" s="1483"/>
      <c r="KGH39" s="1483"/>
      <c r="KGI39" s="1483"/>
      <c r="KGJ39" s="1483"/>
      <c r="KGK39" s="1484"/>
      <c r="KGL39" s="1485"/>
      <c r="KGM39" s="1445"/>
      <c r="KGN39" s="1483"/>
      <c r="KGO39" s="1483"/>
      <c r="KGP39" s="1483"/>
      <c r="KGQ39" s="1483"/>
      <c r="KGR39" s="1483"/>
      <c r="KGS39" s="1484"/>
      <c r="KGT39" s="1485"/>
      <c r="KGU39" s="1445"/>
      <c r="KGV39" s="1483"/>
      <c r="KGW39" s="1483"/>
      <c r="KGX39" s="1483"/>
      <c r="KGY39" s="1483"/>
      <c r="KGZ39" s="1483"/>
      <c r="KHA39" s="1484"/>
      <c r="KHB39" s="1485"/>
      <c r="KHC39" s="1445"/>
      <c r="KHD39" s="1483"/>
      <c r="KHE39" s="1483"/>
      <c r="KHF39" s="1483"/>
      <c r="KHG39" s="1483"/>
      <c r="KHH39" s="1483"/>
      <c r="KHI39" s="1484"/>
      <c r="KHJ39" s="1485"/>
      <c r="KHK39" s="1445"/>
      <c r="KHL39" s="1483"/>
      <c r="KHM39" s="1483"/>
      <c r="KHN39" s="1483"/>
      <c r="KHO39" s="1483"/>
      <c r="KHP39" s="1483"/>
      <c r="KHQ39" s="1484"/>
      <c r="KHR39" s="1485"/>
      <c r="KHS39" s="1445"/>
      <c r="KHT39" s="1483"/>
      <c r="KHU39" s="1483"/>
      <c r="KHV39" s="1483"/>
      <c r="KHW39" s="1483"/>
      <c r="KHX39" s="1483"/>
      <c r="KHY39" s="1484"/>
      <c r="KHZ39" s="1485"/>
      <c r="KIA39" s="1445"/>
      <c r="KIB39" s="1483"/>
      <c r="KIC39" s="1483"/>
      <c r="KID39" s="1483"/>
      <c r="KIE39" s="1483"/>
      <c r="KIF39" s="1483"/>
      <c r="KIG39" s="1484"/>
      <c r="KIH39" s="1485"/>
      <c r="KII39" s="1445"/>
      <c r="KIJ39" s="1483"/>
      <c r="KIK39" s="1483"/>
      <c r="KIL39" s="1483"/>
      <c r="KIM39" s="1483"/>
      <c r="KIN39" s="1483"/>
      <c r="KIO39" s="1484"/>
      <c r="KIP39" s="1485"/>
      <c r="KIQ39" s="1445"/>
      <c r="KIR39" s="1483"/>
      <c r="KIS39" s="1483"/>
      <c r="KIT39" s="1483"/>
      <c r="KIU39" s="1483"/>
      <c r="KIV39" s="1483"/>
      <c r="KIW39" s="1484"/>
      <c r="KIX39" s="1485"/>
      <c r="KIY39" s="1445"/>
      <c r="KIZ39" s="1483"/>
      <c r="KJA39" s="1483"/>
      <c r="KJB39" s="1483"/>
      <c r="KJC39" s="1483"/>
      <c r="KJD39" s="1483"/>
      <c r="KJE39" s="1484"/>
      <c r="KJF39" s="1485"/>
      <c r="KJG39" s="1445"/>
      <c r="KJH39" s="1483"/>
      <c r="KJI39" s="1483"/>
      <c r="KJJ39" s="1483"/>
      <c r="KJK39" s="1483"/>
      <c r="KJL39" s="1483"/>
      <c r="KJM39" s="1484"/>
      <c r="KJN39" s="1485"/>
      <c r="KJO39" s="1445"/>
      <c r="KJP39" s="1483"/>
      <c r="KJQ39" s="1483"/>
      <c r="KJR39" s="1483"/>
      <c r="KJS39" s="1483"/>
      <c r="KJT39" s="1483"/>
      <c r="KJU39" s="1484"/>
      <c r="KJV39" s="1485"/>
      <c r="KJW39" s="1445"/>
      <c r="KJX39" s="1483"/>
      <c r="KJY39" s="1483"/>
      <c r="KJZ39" s="1483"/>
      <c r="KKA39" s="1483"/>
      <c r="KKB39" s="1483"/>
      <c r="KKC39" s="1484"/>
      <c r="KKD39" s="1485"/>
      <c r="KKE39" s="1445"/>
      <c r="KKF39" s="1483"/>
      <c r="KKG39" s="1483"/>
      <c r="KKH39" s="1483"/>
      <c r="KKI39" s="1483"/>
      <c r="KKJ39" s="1483"/>
      <c r="KKK39" s="1484"/>
      <c r="KKL39" s="1485"/>
      <c r="KKM39" s="1445"/>
      <c r="KKN39" s="1483"/>
      <c r="KKO39" s="1483"/>
      <c r="KKP39" s="1483"/>
      <c r="KKQ39" s="1483"/>
      <c r="KKR39" s="1483"/>
      <c r="KKS39" s="1484"/>
      <c r="KKT39" s="1485"/>
      <c r="KKU39" s="1445"/>
      <c r="KKV39" s="1483"/>
      <c r="KKW39" s="1483"/>
      <c r="KKX39" s="1483"/>
      <c r="KKY39" s="1483"/>
      <c r="KKZ39" s="1483"/>
      <c r="KLA39" s="1484"/>
      <c r="KLB39" s="1485"/>
      <c r="KLC39" s="1445"/>
      <c r="KLD39" s="1483"/>
      <c r="KLE39" s="1483"/>
      <c r="KLF39" s="1483"/>
      <c r="KLG39" s="1483"/>
      <c r="KLH39" s="1483"/>
      <c r="KLI39" s="1484"/>
      <c r="KLJ39" s="1485"/>
      <c r="KLK39" s="1445"/>
      <c r="KLL39" s="1483"/>
      <c r="KLM39" s="1483"/>
      <c r="KLN39" s="1483"/>
      <c r="KLO39" s="1483"/>
      <c r="KLP39" s="1483"/>
      <c r="KLQ39" s="1484"/>
      <c r="KLR39" s="1485"/>
      <c r="KLS39" s="1445"/>
      <c r="KLT39" s="1483"/>
      <c r="KLU39" s="1483"/>
      <c r="KLV39" s="1483"/>
      <c r="KLW39" s="1483"/>
      <c r="KLX39" s="1483"/>
      <c r="KLY39" s="1484"/>
      <c r="KLZ39" s="1485"/>
      <c r="KMA39" s="1445"/>
      <c r="KMB39" s="1483"/>
      <c r="KMC39" s="1483"/>
      <c r="KMD39" s="1483"/>
      <c r="KME39" s="1483"/>
      <c r="KMF39" s="1483"/>
      <c r="KMG39" s="1484"/>
      <c r="KMH39" s="1485"/>
      <c r="KMI39" s="1445"/>
      <c r="KMJ39" s="1483"/>
      <c r="KMK39" s="1483"/>
      <c r="KML39" s="1483"/>
      <c r="KMM39" s="1483"/>
      <c r="KMN39" s="1483"/>
      <c r="KMO39" s="1484"/>
      <c r="KMP39" s="1485"/>
      <c r="KMQ39" s="1445"/>
      <c r="KMR39" s="1483"/>
      <c r="KMS39" s="1483"/>
      <c r="KMT39" s="1483"/>
      <c r="KMU39" s="1483"/>
      <c r="KMV39" s="1483"/>
      <c r="KMW39" s="1484"/>
      <c r="KMX39" s="1485"/>
      <c r="KMY39" s="1445"/>
      <c r="KMZ39" s="1483"/>
      <c r="KNA39" s="1483"/>
      <c r="KNB39" s="1483"/>
      <c r="KNC39" s="1483"/>
      <c r="KND39" s="1483"/>
      <c r="KNE39" s="1484"/>
      <c r="KNF39" s="1485"/>
      <c r="KNG39" s="1445"/>
      <c r="KNH39" s="1483"/>
      <c r="KNI39" s="1483"/>
      <c r="KNJ39" s="1483"/>
      <c r="KNK39" s="1483"/>
      <c r="KNL39" s="1483"/>
      <c r="KNM39" s="1484"/>
      <c r="KNN39" s="1485"/>
      <c r="KNO39" s="1445"/>
      <c r="KNP39" s="1483"/>
      <c r="KNQ39" s="1483"/>
      <c r="KNR39" s="1483"/>
      <c r="KNS39" s="1483"/>
      <c r="KNT39" s="1483"/>
      <c r="KNU39" s="1484"/>
      <c r="KNV39" s="1485"/>
      <c r="KNW39" s="1445"/>
      <c r="KNX39" s="1483"/>
      <c r="KNY39" s="1483"/>
      <c r="KNZ39" s="1483"/>
      <c r="KOA39" s="1483"/>
      <c r="KOB39" s="1483"/>
      <c r="KOC39" s="1484"/>
      <c r="KOD39" s="1485"/>
      <c r="KOE39" s="1445"/>
      <c r="KOF39" s="1483"/>
      <c r="KOG39" s="1483"/>
      <c r="KOH39" s="1483"/>
      <c r="KOI39" s="1483"/>
      <c r="KOJ39" s="1483"/>
      <c r="KOK39" s="1484"/>
      <c r="KOL39" s="1485"/>
      <c r="KOM39" s="1445"/>
      <c r="KON39" s="1483"/>
      <c r="KOO39" s="1483"/>
      <c r="KOP39" s="1483"/>
      <c r="KOQ39" s="1483"/>
      <c r="KOR39" s="1483"/>
      <c r="KOS39" s="1484"/>
      <c r="KOT39" s="1485"/>
      <c r="KOU39" s="1445"/>
      <c r="KOV39" s="1483"/>
      <c r="KOW39" s="1483"/>
      <c r="KOX39" s="1483"/>
      <c r="KOY39" s="1483"/>
      <c r="KOZ39" s="1483"/>
      <c r="KPA39" s="1484"/>
      <c r="KPB39" s="1485"/>
      <c r="KPC39" s="1445"/>
      <c r="KPD39" s="1483"/>
      <c r="KPE39" s="1483"/>
      <c r="KPF39" s="1483"/>
      <c r="KPG39" s="1483"/>
      <c r="KPH39" s="1483"/>
      <c r="KPI39" s="1484"/>
      <c r="KPJ39" s="1485"/>
      <c r="KPK39" s="1445"/>
      <c r="KPL39" s="1483"/>
      <c r="KPM39" s="1483"/>
      <c r="KPN39" s="1483"/>
      <c r="KPO39" s="1483"/>
      <c r="KPP39" s="1483"/>
      <c r="KPQ39" s="1484"/>
      <c r="KPR39" s="1485"/>
      <c r="KPS39" s="1445"/>
      <c r="KPT39" s="1483"/>
      <c r="KPU39" s="1483"/>
      <c r="KPV39" s="1483"/>
      <c r="KPW39" s="1483"/>
      <c r="KPX39" s="1483"/>
      <c r="KPY39" s="1484"/>
      <c r="KPZ39" s="1485"/>
      <c r="KQA39" s="1445"/>
      <c r="KQB39" s="1483"/>
      <c r="KQC39" s="1483"/>
      <c r="KQD39" s="1483"/>
      <c r="KQE39" s="1483"/>
      <c r="KQF39" s="1483"/>
      <c r="KQG39" s="1484"/>
      <c r="KQH39" s="1485"/>
      <c r="KQI39" s="1445"/>
      <c r="KQJ39" s="1483"/>
      <c r="KQK39" s="1483"/>
      <c r="KQL39" s="1483"/>
      <c r="KQM39" s="1483"/>
      <c r="KQN39" s="1483"/>
      <c r="KQO39" s="1484"/>
      <c r="KQP39" s="1485"/>
      <c r="KQQ39" s="1445"/>
      <c r="KQR39" s="1483"/>
      <c r="KQS39" s="1483"/>
      <c r="KQT39" s="1483"/>
      <c r="KQU39" s="1483"/>
      <c r="KQV39" s="1483"/>
      <c r="KQW39" s="1484"/>
      <c r="KQX39" s="1485"/>
      <c r="KQY39" s="1445"/>
      <c r="KQZ39" s="1483"/>
      <c r="KRA39" s="1483"/>
      <c r="KRB39" s="1483"/>
      <c r="KRC39" s="1483"/>
      <c r="KRD39" s="1483"/>
      <c r="KRE39" s="1484"/>
      <c r="KRF39" s="1485"/>
      <c r="KRG39" s="1445"/>
      <c r="KRH39" s="1483"/>
      <c r="KRI39" s="1483"/>
      <c r="KRJ39" s="1483"/>
      <c r="KRK39" s="1483"/>
      <c r="KRL39" s="1483"/>
      <c r="KRM39" s="1484"/>
      <c r="KRN39" s="1485"/>
      <c r="KRO39" s="1445"/>
      <c r="KRP39" s="1483"/>
      <c r="KRQ39" s="1483"/>
      <c r="KRR39" s="1483"/>
      <c r="KRS39" s="1483"/>
      <c r="KRT39" s="1483"/>
      <c r="KRU39" s="1484"/>
      <c r="KRV39" s="1485"/>
      <c r="KRW39" s="1445"/>
      <c r="KRX39" s="1483"/>
      <c r="KRY39" s="1483"/>
      <c r="KRZ39" s="1483"/>
      <c r="KSA39" s="1483"/>
      <c r="KSB39" s="1483"/>
      <c r="KSC39" s="1484"/>
      <c r="KSD39" s="1485"/>
      <c r="KSE39" s="1445"/>
      <c r="KSF39" s="1483"/>
      <c r="KSG39" s="1483"/>
      <c r="KSH39" s="1483"/>
      <c r="KSI39" s="1483"/>
      <c r="KSJ39" s="1483"/>
      <c r="KSK39" s="1484"/>
      <c r="KSL39" s="1485"/>
      <c r="KSM39" s="1445"/>
      <c r="KSN39" s="1483"/>
      <c r="KSO39" s="1483"/>
      <c r="KSP39" s="1483"/>
      <c r="KSQ39" s="1483"/>
      <c r="KSR39" s="1483"/>
      <c r="KSS39" s="1484"/>
      <c r="KST39" s="1485"/>
      <c r="KSU39" s="1445"/>
      <c r="KSV39" s="1483"/>
      <c r="KSW39" s="1483"/>
      <c r="KSX39" s="1483"/>
      <c r="KSY39" s="1483"/>
      <c r="KSZ39" s="1483"/>
      <c r="KTA39" s="1484"/>
      <c r="KTB39" s="1485"/>
      <c r="KTC39" s="1445"/>
      <c r="KTD39" s="1483"/>
      <c r="KTE39" s="1483"/>
      <c r="KTF39" s="1483"/>
      <c r="KTG39" s="1483"/>
      <c r="KTH39" s="1483"/>
      <c r="KTI39" s="1484"/>
      <c r="KTJ39" s="1485"/>
      <c r="KTK39" s="1445"/>
      <c r="KTL39" s="1483"/>
      <c r="KTM39" s="1483"/>
      <c r="KTN39" s="1483"/>
      <c r="KTO39" s="1483"/>
      <c r="KTP39" s="1483"/>
      <c r="KTQ39" s="1484"/>
      <c r="KTR39" s="1485"/>
      <c r="KTS39" s="1445"/>
      <c r="KTT39" s="1483"/>
      <c r="KTU39" s="1483"/>
      <c r="KTV39" s="1483"/>
      <c r="KTW39" s="1483"/>
      <c r="KTX39" s="1483"/>
      <c r="KTY39" s="1484"/>
      <c r="KTZ39" s="1485"/>
      <c r="KUA39" s="1445"/>
      <c r="KUB39" s="1483"/>
      <c r="KUC39" s="1483"/>
      <c r="KUD39" s="1483"/>
      <c r="KUE39" s="1483"/>
      <c r="KUF39" s="1483"/>
      <c r="KUG39" s="1484"/>
      <c r="KUH39" s="1485"/>
      <c r="KUI39" s="1445"/>
      <c r="KUJ39" s="1483"/>
      <c r="KUK39" s="1483"/>
      <c r="KUL39" s="1483"/>
      <c r="KUM39" s="1483"/>
      <c r="KUN39" s="1483"/>
      <c r="KUO39" s="1484"/>
      <c r="KUP39" s="1485"/>
      <c r="KUQ39" s="1445"/>
      <c r="KUR39" s="1483"/>
      <c r="KUS39" s="1483"/>
      <c r="KUT39" s="1483"/>
      <c r="KUU39" s="1483"/>
      <c r="KUV39" s="1483"/>
      <c r="KUW39" s="1484"/>
      <c r="KUX39" s="1485"/>
      <c r="KUY39" s="1445"/>
      <c r="KUZ39" s="1483"/>
      <c r="KVA39" s="1483"/>
      <c r="KVB39" s="1483"/>
      <c r="KVC39" s="1483"/>
      <c r="KVD39" s="1483"/>
      <c r="KVE39" s="1484"/>
      <c r="KVF39" s="1485"/>
      <c r="KVG39" s="1445"/>
      <c r="KVH39" s="1483"/>
      <c r="KVI39" s="1483"/>
      <c r="KVJ39" s="1483"/>
      <c r="KVK39" s="1483"/>
      <c r="KVL39" s="1483"/>
      <c r="KVM39" s="1484"/>
      <c r="KVN39" s="1485"/>
      <c r="KVO39" s="1445"/>
      <c r="KVP39" s="1483"/>
      <c r="KVQ39" s="1483"/>
      <c r="KVR39" s="1483"/>
      <c r="KVS39" s="1483"/>
      <c r="KVT39" s="1483"/>
      <c r="KVU39" s="1484"/>
      <c r="KVV39" s="1485"/>
      <c r="KVW39" s="1445"/>
      <c r="KVX39" s="1483"/>
      <c r="KVY39" s="1483"/>
      <c r="KVZ39" s="1483"/>
      <c r="KWA39" s="1483"/>
      <c r="KWB39" s="1483"/>
      <c r="KWC39" s="1484"/>
      <c r="KWD39" s="1485"/>
      <c r="KWE39" s="1445"/>
      <c r="KWF39" s="1483"/>
      <c r="KWG39" s="1483"/>
      <c r="KWH39" s="1483"/>
      <c r="KWI39" s="1483"/>
      <c r="KWJ39" s="1483"/>
      <c r="KWK39" s="1484"/>
      <c r="KWL39" s="1485"/>
      <c r="KWM39" s="1445"/>
      <c r="KWN39" s="1483"/>
      <c r="KWO39" s="1483"/>
      <c r="KWP39" s="1483"/>
      <c r="KWQ39" s="1483"/>
      <c r="KWR39" s="1483"/>
      <c r="KWS39" s="1484"/>
      <c r="KWT39" s="1485"/>
      <c r="KWU39" s="1445"/>
      <c r="KWV39" s="1483"/>
      <c r="KWW39" s="1483"/>
      <c r="KWX39" s="1483"/>
      <c r="KWY39" s="1483"/>
      <c r="KWZ39" s="1483"/>
      <c r="KXA39" s="1484"/>
      <c r="KXB39" s="1485"/>
      <c r="KXC39" s="1445"/>
      <c r="KXD39" s="1483"/>
      <c r="KXE39" s="1483"/>
      <c r="KXF39" s="1483"/>
      <c r="KXG39" s="1483"/>
      <c r="KXH39" s="1483"/>
      <c r="KXI39" s="1484"/>
      <c r="KXJ39" s="1485"/>
      <c r="KXK39" s="1445"/>
      <c r="KXL39" s="1483"/>
      <c r="KXM39" s="1483"/>
      <c r="KXN39" s="1483"/>
      <c r="KXO39" s="1483"/>
      <c r="KXP39" s="1483"/>
      <c r="KXQ39" s="1484"/>
      <c r="KXR39" s="1485"/>
      <c r="KXS39" s="1445"/>
      <c r="KXT39" s="1483"/>
      <c r="KXU39" s="1483"/>
      <c r="KXV39" s="1483"/>
      <c r="KXW39" s="1483"/>
      <c r="KXX39" s="1483"/>
      <c r="KXY39" s="1484"/>
      <c r="KXZ39" s="1485"/>
      <c r="KYA39" s="1445"/>
      <c r="KYB39" s="1483"/>
      <c r="KYC39" s="1483"/>
      <c r="KYD39" s="1483"/>
      <c r="KYE39" s="1483"/>
      <c r="KYF39" s="1483"/>
      <c r="KYG39" s="1484"/>
      <c r="KYH39" s="1485"/>
      <c r="KYI39" s="1445"/>
      <c r="KYJ39" s="1483"/>
      <c r="KYK39" s="1483"/>
      <c r="KYL39" s="1483"/>
      <c r="KYM39" s="1483"/>
      <c r="KYN39" s="1483"/>
      <c r="KYO39" s="1484"/>
      <c r="KYP39" s="1485"/>
      <c r="KYQ39" s="1445"/>
      <c r="KYR39" s="1483"/>
      <c r="KYS39" s="1483"/>
      <c r="KYT39" s="1483"/>
      <c r="KYU39" s="1483"/>
      <c r="KYV39" s="1483"/>
      <c r="KYW39" s="1484"/>
      <c r="KYX39" s="1485"/>
      <c r="KYY39" s="1445"/>
      <c r="KYZ39" s="1483"/>
      <c r="KZA39" s="1483"/>
      <c r="KZB39" s="1483"/>
      <c r="KZC39" s="1483"/>
      <c r="KZD39" s="1483"/>
      <c r="KZE39" s="1484"/>
      <c r="KZF39" s="1485"/>
      <c r="KZG39" s="1445"/>
      <c r="KZH39" s="1483"/>
      <c r="KZI39" s="1483"/>
      <c r="KZJ39" s="1483"/>
      <c r="KZK39" s="1483"/>
      <c r="KZL39" s="1483"/>
      <c r="KZM39" s="1484"/>
      <c r="KZN39" s="1485"/>
      <c r="KZO39" s="1445"/>
      <c r="KZP39" s="1483"/>
      <c r="KZQ39" s="1483"/>
      <c r="KZR39" s="1483"/>
      <c r="KZS39" s="1483"/>
      <c r="KZT39" s="1483"/>
      <c r="KZU39" s="1484"/>
      <c r="KZV39" s="1485"/>
      <c r="KZW39" s="1445"/>
      <c r="KZX39" s="1483"/>
      <c r="KZY39" s="1483"/>
      <c r="KZZ39" s="1483"/>
      <c r="LAA39" s="1483"/>
      <c r="LAB39" s="1483"/>
      <c r="LAC39" s="1484"/>
      <c r="LAD39" s="1485"/>
      <c r="LAE39" s="1445"/>
      <c r="LAF39" s="1483"/>
      <c r="LAG39" s="1483"/>
      <c r="LAH39" s="1483"/>
      <c r="LAI39" s="1483"/>
      <c r="LAJ39" s="1483"/>
      <c r="LAK39" s="1484"/>
      <c r="LAL39" s="1485"/>
      <c r="LAM39" s="1445"/>
      <c r="LAN39" s="1483"/>
      <c r="LAO39" s="1483"/>
      <c r="LAP39" s="1483"/>
      <c r="LAQ39" s="1483"/>
      <c r="LAR39" s="1483"/>
      <c r="LAS39" s="1484"/>
      <c r="LAT39" s="1485"/>
      <c r="LAU39" s="1445"/>
      <c r="LAV39" s="1483"/>
      <c r="LAW39" s="1483"/>
      <c r="LAX39" s="1483"/>
      <c r="LAY39" s="1483"/>
      <c r="LAZ39" s="1483"/>
      <c r="LBA39" s="1484"/>
      <c r="LBB39" s="1485"/>
      <c r="LBC39" s="1445"/>
      <c r="LBD39" s="1483"/>
      <c r="LBE39" s="1483"/>
      <c r="LBF39" s="1483"/>
      <c r="LBG39" s="1483"/>
      <c r="LBH39" s="1483"/>
      <c r="LBI39" s="1484"/>
      <c r="LBJ39" s="1485"/>
      <c r="LBK39" s="1445"/>
      <c r="LBL39" s="1483"/>
      <c r="LBM39" s="1483"/>
      <c r="LBN39" s="1483"/>
      <c r="LBO39" s="1483"/>
      <c r="LBP39" s="1483"/>
      <c r="LBQ39" s="1484"/>
      <c r="LBR39" s="1485"/>
      <c r="LBS39" s="1445"/>
      <c r="LBT39" s="1483"/>
      <c r="LBU39" s="1483"/>
      <c r="LBV39" s="1483"/>
      <c r="LBW39" s="1483"/>
      <c r="LBX39" s="1483"/>
      <c r="LBY39" s="1484"/>
      <c r="LBZ39" s="1485"/>
      <c r="LCA39" s="1445"/>
      <c r="LCB39" s="1483"/>
      <c r="LCC39" s="1483"/>
      <c r="LCD39" s="1483"/>
      <c r="LCE39" s="1483"/>
      <c r="LCF39" s="1483"/>
      <c r="LCG39" s="1484"/>
      <c r="LCH39" s="1485"/>
      <c r="LCI39" s="1445"/>
      <c r="LCJ39" s="1483"/>
      <c r="LCK39" s="1483"/>
      <c r="LCL39" s="1483"/>
      <c r="LCM39" s="1483"/>
      <c r="LCN39" s="1483"/>
      <c r="LCO39" s="1484"/>
      <c r="LCP39" s="1485"/>
      <c r="LCQ39" s="1445"/>
      <c r="LCR39" s="1483"/>
      <c r="LCS39" s="1483"/>
      <c r="LCT39" s="1483"/>
      <c r="LCU39" s="1483"/>
      <c r="LCV39" s="1483"/>
      <c r="LCW39" s="1484"/>
      <c r="LCX39" s="1485"/>
      <c r="LCY39" s="1445"/>
      <c r="LCZ39" s="1483"/>
      <c r="LDA39" s="1483"/>
      <c r="LDB39" s="1483"/>
      <c r="LDC39" s="1483"/>
      <c r="LDD39" s="1483"/>
      <c r="LDE39" s="1484"/>
      <c r="LDF39" s="1485"/>
      <c r="LDG39" s="1445"/>
      <c r="LDH39" s="1483"/>
      <c r="LDI39" s="1483"/>
      <c r="LDJ39" s="1483"/>
      <c r="LDK39" s="1483"/>
      <c r="LDL39" s="1483"/>
      <c r="LDM39" s="1484"/>
      <c r="LDN39" s="1485"/>
      <c r="LDO39" s="1445"/>
      <c r="LDP39" s="1483"/>
      <c r="LDQ39" s="1483"/>
      <c r="LDR39" s="1483"/>
      <c r="LDS39" s="1483"/>
      <c r="LDT39" s="1483"/>
      <c r="LDU39" s="1484"/>
      <c r="LDV39" s="1485"/>
      <c r="LDW39" s="1445"/>
      <c r="LDX39" s="1483"/>
      <c r="LDY39" s="1483"/>
      <c r="LDZ39" s="1483"/>
      <c r="LEA39" s="1483"/>
      <c r="LEB39" s="1483"/>
      <c r="LEC39" s="1484"/>
      <c r="LED39" s="1485"/>
      <c r="LEE39" s="1445"/>
      <c r="LEF39" s="1483"/>
      <c r="LEG39" s="1483"/>
      <c r="LEH39" s="1483"/>
      <c r="LEI39" s="1483"/>
      <c r="LEJ39" s="1483"/>
      <c r="LEK39" s="1484"/>
      <c r="LEL39" s="1485"/>
      <c r="LEM39" s="1445"/>
      <c r="LEN39" s="1483"/>
      <c r="LEO39" s="1483"/>
      <c r="LEP39" s="1483"/>
      <c r="LEQ39" s="1483"/>
      <c r="LER39" s="1483"/>
      <c r="LES39" s="1484"/>
      <c r="LET39" s="1485"/>
      <c r="LEU39" s="1445"/>
      <c r="LEV39" s="1483"/>
      <c r="LEW39" s="1483"/>
      <c r="LEX39" s="1483"/>
      <c r="LEY39" s="1483"/>
      <c r="LEZ39" s="1483"/>
      <c r="LFA39" s="1484"/>
      <c r="LFB39" s="1485"/>
      <c r="LFC39" s="1445"/>
      <c r="LFD39" s="1483"/>
      <c r="LFE39" s="1483"/>
      <c r="LFF39" s="1483"/>
      <c r="LFG39" s="1483"/>
      <c r="LFH39" s="1483"/>
      <c r="LFI39" s="1484"/>
      <c r="LFJ39" s="1485"/>
      <c r="LFK39" s="1445"/>
      <c r="LFL39" s="1483"/>
      <c r="LFM39" s="1483"/>
      <c r="LFN39" s="1483"/>
      <c r="LFO39" s="1483"/>
      <c r="LFP39" s="1483"/>
      <c r="LFQ39" s="1484"/>
      <c r="LFR39" s="1485"/>
      <c r="LFS39" s="1445"/>
      <c r="LFT39" s="1483"/>
      <c r="LFU39" s="1483"/>
      <c r="LFV39" s="1483"/>
      <c r="LFW39" s="1483"/>
      <c r="LFX39" s="1483"/>
      <c r="LFY39" s="1484"/>
      <c r="LFZ39" s="1485"/>
      <c r="LGA39" s="1445"/>
      <c r="LGB39" s="1483"/>
      <c r="LGC39" s="1483"/>
      <c r="LGD39" s="1483"/>
      <c r="LGE39" s="1483"/>
      <c r="LGF39" s="1483"/>
      <c r="LGG39" s="1484"/>
      <c r="LGH39" s="1485"/>
      <c r="LGI39" s="1445"/>
      <c r="LGJ39" s="1483"/>
      <c r="LGK39" s="1483"/>
      <c r="LGL39" s="1483"/>
      <c r="LGM39" s="1483"/>
      <c r="LGN39" s="1483"/>
      <c r="LGO39" s="1484"/>
      <c r="LGP39" s="1485"/>
      <c r="LGQ39" s="1445"/>
      <c r="LGR39" s="1483"/>
      <c r="LGS39" s="1483"/>
      <c r="LGT39" s="1483"/>
      <c r="LGU39" s="1483"/>
      <c r="LGV39" s="1483"/>
      <c r="LGW39" s="1484"/>
      <c r="LGX39" s="1485"/>
      <c r="LGY39" s="1445"/>
      <c r="LGZ39" s="1483"/>
      <c r="LHA39" s="1483"/>
      <c r="LHB39" s="1483"/>
      <c r="LHC39" s="1483"/>
      <c r="LHD39" s="1483"/>
      <c r="LHE39" s="1484"/>
      <c r="LHF39" s="1485"/>
      <c r="LHG39" s="1445"/>
      <c r="LHH39" s="1483"/>
      <c r="LHI39" s="1483"/>
      <c r="LHJ39" s="1483"/>
      <c r="LHK39" s="1483"/>
      <c r="LHL39" s="1483"/>
      <c r="LHM39" s="1484"/>
      <c r="LHN39" s="1485"/>
      <c r="LHO39" s="1445"/>
      <c r="LHP39" s="1483"/>
      <c r="LHQ39" s="1483"/>
      <c r="LHR39" s="1483"/>
      <c r="LHS39" s="1483"/>
      <c r="LHT39" s="1483"/>
      <c r="LHU39" s="1484"/>
      <c r="LHV39" s="1485"/>
      <c r="LHW39" s="1445"/>
      <c r="LHX39" s="1483"/>
      <c r="LHY39" s="1483"/>
      <c r="LHZ39" s="1483"/>
      <c r="LIA39" s="1483"/>
      <c r="LIB39" s="1483"/>
      <c r="LIC39" s="1484"/>
      <c r="LID39" s="1485"/>
      <c r="LIE39" s="1445"/>
      <c r="LIF39" s="1483"/>
      <c r="LIG39" s="1483"/>
      <c r="LIH39" s="1483"/>
      <c r="LII39" s="1483"/>
      <c r="LIJ39" s="1483"/>
      <c r="LIK39" s="1484"/>
      <c r="LIL39" s="1485"/>
      <c r="LIM39" s="1445"/>
      <c r="LIN39" s="1483"/>
      <c r="LIO39" s="1483"/>
      <c r="LIP39" s="1483"/>
      <c r="LIQ39" s="1483"/>
      <c r="LIR39" s="1483"/>
      <c r="LIS39" s="1484"/>
      <c r="LIT39" s="1485"/>
      <c r="LIU39" s="1445"/>
      <c r="LIV39" s="1483"/>
      <c r="LIW39" s="1483"/>
      <c r="LIX39" s="1483"/>
      <c r="LIY39" s="1483"/>
      <c r="LIZ39" s="1483"/>
      <c r="LJA39" s="1484"/>
      <c r="LJB39" s="1485"/>
      <c r="LJC39" s="1445"/>
      <c r="LJD39" s="1483"/>
      <c r="LJE39" s="1483"/>
      <c r="LJF39" s="1483"/>
      <c r="LJG39" s="1483"/>
      <c r="LJH39" s="1483"/>
      <c r="LJI39" s="1484"/>
      <c r="LJJ39" s="1485"/>
      <c r="LJK39" s="1445"/>
      <c r="LJL39" s="1483"/>
      <c r="LJM39" s="1483"/>
      <c r="LJN39" s="1483"/>
      <c r="LJO39" s="1483"/>
      <c r="LJP39" s="1483"/>
      <c r="LJQ39" s="1484"/>
      <c r="LJR39" s="1485"/>
      <c r="LJS39" s="1445"/>
      <c r="LJT39" s="1483"/>
      <c r="LJU39" s="1483"/>
      <c r="LJV39" s="1483"/>
      <c r="LJW39" s="1483"/>
      <c r="LJX39" s="1483"/>
      <c r="LJY39" s="1484"/>
      <c r="LJZ39" s="1485"/>
      <c r="LKA39" s="1445"/>
      <c r="LKB39" s="1483"/>
      <c r="LKC39" s="1483"/>
      <c r="LKD39" s="1483"/>
      <c r="LKE39" s="1483"/>
      <c r="LKF39" s="1483"/>
      <c r="LKG39" s="1484"/>
      <c r="LKH39" s="1485"/>
      <c r="LKI39" s="1445"/>
      <c r="LKJ39" s="1483"/>
      <c r="LKK39" s="1483"/>
      <c r="LKL39" s="1483"/>
      <c r="LKM39" s="1483"/>
      <c r="LKN39" s="1483"/>
      <c r="LKO39" s="1484"/>
      <c r="LKP39" s="1485"/>
      <c r="LKQ39" s="1445"/>
      <c r="LKR39" s="1483"/>
      <c r="LKS39" s="1483"/>
      <c r="LKT39" s="1483"/>
      <c r="LKU39" s="1483"/>
      <c r="LKV39" s="1483"/>
      <c r="LKW39" s="1484"/>
      <c r="LKX39" s="1485"/>
      <c r="LKY39" s="1445"/>
      <c r="LKZ39" s="1483"/>
      <c r="LLA39" s="1483"/>
      <c r="LLB39" s="1483"/>
      <c r="LLC39" s="1483"/>
      <c r="LLD39" s="1483"/>
      <c r="LLE39" s="1484"/>
      <c r="LLF39" s="1485"/>
      <c r="LLG39" s="1445"/>
      <c r="LLH39" s="1483"/>
      <c r="LLI39" s="1483"/>
      <c r="LLJ39" s="1483"/>
      <c r="LLK39" s="1483"/>
      <c r="LLL39" s="1483"/>
      <c r="LLM39" s="1484"/>
      <c r="LLN39" s="1485"/>
      <c r="LLO39" s="1445"/>
      <c r="LLP39" s="1483"/>
      <c r="LLQ39" s="1483"/>
      <c r="LLR39" s="1483"/>
      <c r="LLS39" s="1483"/>
      <c r="LLT39" s="1483"/>
      <c r="LLU39" s="1484"/>
      <c r="LLV39" s="1485"/>
      <c r="LLW39" s="1445"/>
      <c r="LLX39" s="1483"/>
      <c r="LLY39" s="1483"/>
      <c r="LLZ39" s="1483"/>
      <c r="LMA39" s="1483"/>
      <c r="LMB39" s="1483"/>
      <c r="LMC39" s="1484"/>
      <c r="LMD39" s="1485"/>
      <c r="LME39" s="1445"/>
      <c r="LMF39" s="1483"/>
      <c r="LMG39" s="1483"/>
      <c r="LMH39" s="1483"/>
      <c r="LMI39" s="1483"/>
      <c r="LMJ39" s="1483"/>
      <c r="LMK39" s="1484"/>
      <c r="LML39" s="1485"/>
      <c r="LMM39" s="1445"/>
      <c r="LMN39" s="1483"/>
      <c r="LMO39" s="1483"/>
      <c r="LMP39" s="1483"/>
      <c r="LMQ39" s="1483"/>
      <c r="LMR39" s="1483"/>
      <c r="LMS39" s="1484"/>
      <c r="LMT39" s="1485"/>
      <c r="LMU39" s="1445"/>
      <c r="LMV39" s="1483"/>
      <c r="LMW39" s="1483"/>
      <c r="LMX39" s="1483"/>
      <c r="LMY39" s="1483"/>
      <c r="LMZ39" s="1483"/>
      <c r="LNA39" s="1484"/>
      <c r="LNB39" s="1485"/>
      <c r="LNC39" s="1445"/>
      <c r="LND39" s="1483"/>
      <c r="LNE39" s="1483"/>
      <c r="LNF39" s="1483"/>
      <c r="LNG39" s="1483"/>
      <c r="LNH39" s="1483"/>
      <c r="LNI39" s="1484"/>
      <c r="LNJ39" s="1485"/>
      <c r="LNK39" s="1445"/>
      <c r="LNL39" s="1483"/>
      <c r="LNM39" s="1483"/>
      <c r="LNN39" s="1483"/>
      <c r="LNO39" s="1483"/>
      <c r="LNP39" s="1483"/>
      <c r="LNQ39" s="1484"/>
      <c r="LNR39" s="1485"/>
      <c r="LNS39" s="1445"/>
      <c r="LNT39" s="1483"/>
      <c r="LNU39" s="1483"/>
      <c r="LNV39" s="1483"/>
      <c r="LNW39" s="1483"/>
      <c r="LNX39" s="1483"/>
      <c r="LNY39" s="1484"/>
      <c r="LNZ39" s="1485"/>
      <c r="LOA39" s="1445"/>
      <c r="LOB39" s="1483"/>
      <c r="LOC39" s="1483"/>
      <c r="LOD39" s="1483"/>
      <c r="LOE39" s="1483"/>
      <c r="LOF39" s="1483"/>
      <c r="LOG39" s="1484"/>
      <c r="LOH39" s="1485"/>
      <c r="LOI39" s="1445"/>
      <c r="LOJ39" s="1483"/>
      <c r="LOK39" s="1483"/>
      <c r="LOL39" s="1483"/>
      <c r="LOM39" s="1483"/>
      <c r="LON39" s="1483"/>
      <c r="LOO39" s="1484"/>
      <c r="LOP39" s="1485"/>
      <c r="LOQ39" s="1445"/>
      <c r="LOR39" s="1483"/>
      <c r="LOS39" s="1483"/>
      <c r="LOT39" s="1483"/>
      <c r="LOU39" s="1483"/>
      <c r="LOV39" s="1483"/>
      <c r="LOW39" s="1484"/>
      <c r="LOX39" s="1485"/>
      <c r="LOY39" s="1445"/>
      <c r="LOZ39" s="1483"/>
      <c r="LPA39" s="1483"/>
      <c r="LPB39" s="1483"/>
      <c r="LPC39" s="1483"/>
      <c r="LPD39" s="1483"/>
      <c r="LPE39" s="1484"/>
      <c r="LPF39" s="1485"/>
      <c r="LPG39" s="1445"/>
      <c r="LPH39" s="1483"/>
      <c r="LPI39" s="1483"/>
      <c r="LPJ39" s="1483"/>
      <c r="LPK39" s="1483"/>
      <c r="LPL39" s="1483"/>
      <c r="LPM39" s="1484"/>
      <c r="LPN39" s="1485"/>
      <c r="LPO39" s="1445"/>
      <c r="LPP39" s="1483"/>
      <c r="LPQ39" s="1483"/>
      <c r="LPR39" s="1483"/>
      <c r="LPS39" s="1483"/>
      <c r="LPT39" s="1483"/>
      <c r="LPU39" s="1484"/>
      <c r="LPV39" s="1485"/>
      <c r="LPW39" s="1445"/>
      <c r="LPX39" s="1483"/>
      <c r="LPY39" s="1483"/>
      <c r="LPZ39" s="1483"/>
      <c r="LQA39" s="1483"/>
      <c r="LQB39" s="1483"/>
      <c r="LQC39" s="1484"/>
      <c r="LQD39" s="1485"/>
      <c r="LQE39" s="1445"/>
      <c r="LQF39" s="1483"/>
      <c r="LQG39" s="1483"/>
      <c r="LQH39" s="1483"/>
      <c r="LQI39" s="1483"/>
      <c r="LQJ39" s="1483"/>
      <c r="LQK39" s="1484"/>
      <c r="LQL39" s="1485"/>
      <c r="LQM39" s="1445"/>
      <c r="LQN39" s="1483"/>
      <c r="LQO39" s="1483"/>
      <c r="LQP39" s="1483"/>
      <c r="LQQ39" s="1483"/>
      <c r="LQR39" s="1483"/>
      <c r="LQS39" s="1484"/>
      <c r="LQT39" s="1485"/>
      <c r="LQU39" s="1445"/>
      <c r="LQV39" s="1483"/>
      <c r="LQW39" s="1483"/>
      <c r="LQX39" s="1483"/>
      <c r="LQY39" s="1483"/>
      <c r="LQZ39" s="1483"/>
      <c r="LRA39" s="1484"/>
      <c r="LRB39" s="1485"/>
      <c r="LRC39" s="1445"/>
      <c r="LRD39" s="1483"/>
      <c r="LRE39" s="1483"/>
      <c r="LRF39" s="1483"/>
      <c r="LRG39" s="1483"/>
      <c r="LRH39" s="1483"/>
      <c r="LRI39" s="1484"/>
      <c r="LRJ39" s="1485"/>
      <c r="LRK39" s="1445"/>
      <c r="LRL39" s="1483"/>
      <c r="LRM39" s="1483"/>
      <c r="LRN39" s="1483"/>
      <c r="LRO39" s="1483"/>
      <c r="LRP39" s="1483"/>
      <c r="LRQ39" s="1484"/>
      <c r="LRR39" s="1485"/>
      <c r="LRS39" s="1445"/>
      <c r="LRT39" s="1483"/>
      <c r="LRU39" s="1483"/>
      <c r="LRV39" s="1483"/>
      <c r="LRW39" s="1483"/>
      <c r="LRX39" s="1483"/>
      <c r="LRY39" s="1484"/>
      <c r="LRZ39" s="1485"/>
      <c r="LSA39" s="1445"/>
      <c r="LSB39" s="1483"/>
      <c r="LSC39" s="1483"/>
      <c r="LSD39" s="1483"/>
      <c r="LSE39" s="1483"/>
      <c r="LSF39" s="1483"/>
      <c r="LSG39" s="1484"/>
      <c r="LSH39" s="1485"/>
      <c r="LSI39" s="1445"/>
      <c r="LSJ39" s="1483"/>
      <c r="LSK39" s="1483"/>
      <c r="LSL39" s="1483"/>
      <c r="LSM39" s="1483"/>
      <c r="LSN39" s="1483"/>
      <c r="LSO39" s="1484"/>
      <c r="LSP39" s="1485"/>
      <c r="LSQ39" s="1445"/>
      <c r="LSR39" s="1483"/>
      <c r="LSS39" s="1483"/>
      <c r="LST39" s="1483"/>
      <c r="LSU39" s="1483"/>
      <c r="LSV39" s="1483"/>
      <c r="LSW39" s="1484"/>
      <c r="LSX39" s="1485"/>
      <c r="LSY39" s="1445"/>
      <c r="LSZ39" s="1483"/>
      <c r="LTA39" s="1483"/>
      <c r="LTB39" s="1483"/>
      <c r="LTC39" s="1483"/>
      <c r="LTD39" s="1483"/>
      <c r="LTE39" s="1484"/>
      <c r="LTF39" s="1485"/>
      <c r="LTG39" s="1445"/>
      <c r="LTH39" s="1483"/>
      <c r="LTI39" s="1483"/>
      <c r="LTJ39" s="1483"/>
      <c r="LTK39" s="1483"/>
      <c r="LTL39" s="1483"/>
      <c r="LTM39" s="1484"/>
      <c r="LTN39" s="1485"/>
      <c r="LTO39" s="1445"/>
      <c r="LTP39" s="1483"/>
      <c r="LTQ39" s="1483"/>
      <c r="LTR39" s="1483"/>
      <c r="LTS39" s="1483"/>
      <c r="LTT39" s="1483"/>
      <c r="LTU39" s="1484"/>
      <c r="LTV39" s="1485"/>
      <c r="LTW39" s="1445"/>
      <c r="LTX39" s="1483"/>
      <c r="LTY39" s="1483"/>
      <c r="LTZ39" s="1483"/>
      <c r="LUA39" s="1483"/>
      <c r="LUB39" s="1483"/>
      <c r="LUC39" s="1484"/>
      <c r="LUD39" s="1485"/>
      <c r="LUE39" s="1445"/>
      <c r="LUF39" s="1483"/>
      <c r="LUG39" s="1483"/>
      <c r="LUH39" s="1483"/>
      <c r="LUI39" s="1483"/>
      <c r="LUJ39" s="1483"/>
      <c r="LUK39" s="1484"/>
      <c r="LUL39" s="1485"/>
      <c r="LUM39" s="1445"/>
      <c r="LUN39" s="1483"/>
      <c r="LUO39" s="1483"/>
      <c r="LUP39" s="1483"/>
      <c r="LUQ39" s="1483"/>
      <c r="LUR39" s="1483"/>
      <c r="LUS39" s="1484"/>
      <c r="LUT39" s="1485"/>
      <c r="LUU39" s="1445"/>
      <c r="LUV39" s="1483"/>
      <c r="LUW39" s="1483"/>
      <c r="LUX39" s="1483"/>
      <c r="LUY39" s="1483"/>
      <c r="LUZ39" s="1483"/>
      <c r="LVA39" s="1484"/>
      <c r="LVB39" s="1485"/>
      <c r="LVC39" s="1445"/>
      <c r="LVD39" s="1483"/>
      <c r="LVE39" s="1483"/>
      <c r="LVF39" s="1483"/>
      <c r="LVG39" s="1483"/>
      <c r="LVH39" s="1483"/>
      <c r="LVI39" s="1484"/>
      <c r="LVJ39" s="1485"/>
      <c r="LVK39" s="1445"/>
      <c r="LVL39" s="1483"/>
      <c r="LVM39" s="1483"/>
      <c r="LVN39" s="1483"/>
      <c r="LVO39" s="1483"/>
      <c r="LVP39" s="1483"/>
      <c r="LVQ39" s="1484"/>
      <c r="LVR39" s="1485"/>
      <c r="LVS39" s="1445"/>
      <c r="LVT39" s="1483"/>
      <c r="LVU39" s="1483"/>
      <c r="LVV39" s="1483"/>
      <c r="LVW39" s="1483"/>
      <c r="LVX39" s="1483"/>
      <c r="LVY39" s="1484"/>
      <c r="LVZ39" s="1485"/>
      <c r="LWA39" s="1445"/>
      <c r="LWB39" s="1483"/>
      <c r="LWC39" s="1483"/>
      <c r="LWD39" s="1483"/>
      <c r="LWE39" s="1483"/>
      <c r="LWF39" s="1483"/>
      <c r="LWG39" s="1484"/>
      <c r="LWH39" s="1485"/>
      <c r="LWI39" s="1445"/>
      <c r="LWJ39" s="1483"/>
      <c r="LWK39" s="1483"/>
      <c r="LWL39" s="1483"/>
      <c r="LWM39" s="1483"/>
      <c r="LWN39" s="1483"/>
      <c r="LWO39" s="1484"/>
      <c r="LWP39" s="1485"/>
      <c r="LWQ39" s="1445"/>
      <c r="LWR39" s="1483"/>
      <c r="LWS39" s="1483"/>
      <c r="LWT39" s="1483"/>
      <c r="LWU39" s="1483"/>
      <c r="LWV39" s="1483"/>
      <c r="LWW39" s="1484"/>
      <c r="LWX39" s="1485"/>
      <c r="LWY39" s="1445"/>
      <c r="LWZ39" s="1483"/>
      <c r="LXA39" s="1483"/>
      <c r="LXB39" s="1483"/>
      <c r="LXC39" s="1483"/>
      <c r="LXD39" s="1483"/>
      <c r="LXE39" s="1484"/>
      <c r="LXF39" s="1485"/>
      <c r="LXG39" s="1445"/>
      <c r="LXH39" s="1483"/>
      <c r="LXI39" s="1483"/>
      <c r="LXJ39" s="1483"/>
      <c r="LXK39" s="1483"/>
      <c r="LXL39" s="1483"/>
      <c r="LXM39" s="1484"/>
      <c r="LXN39" s="1485"/>
      <c r="LXO39" s="1445"/>
      <c r="LXP39" s="1483"/>
      <c r="LXQ39" s="1483"/>
      <c r="LXR39" s="1483"/>
      <c r="LXS39" s="1483"/>
      <c r="LXT39" s="1483"/>
      <c r="LXU39" s="1484"/>
      <c r="LXV39" s="1485"/>
      <c r="LXW39" s="1445"/>
      <c r="LXX39" s="1483"/>
      <c r="LXY39" s="1483"/>
      <c r="LXZ39" s="1483"/>
      <c r="LYA39" s="1483"/>
      <c r="LYB39" s="1483"/>
      <c r="LYC39" s="1484"/>
      <c r="LYD39" s="1485"/>
      <c r="LYE39" s="1445"/>
      <c r="LYF39" s="1483"/>
      <c r="LYG39" s="1483"/>
      <c r="LYH39" s="1483"/>
      <c r="LYI39" s="1483"/>
      <c r="LYJ39" s="1483"/>
      <c r="LYK39" s="1484"/>
      <c r="LYL39" s="1485"/>
      <c r="LYM39" s="1445"/>
      <c r="LYN39" s="1483"/>
      <c r="LYO39" s="1483"/>
      <c r="LYP39" s="1483"/>
      <c r="LYQ39" s="1483"/>
      <c r="LYR39" s="1483"/>
      <c r="LYS39" s="1484"/>
      <c r="LYT39" s="1485"/>
      <c r="LYU39" s="1445"/>
      <c r="LYV39" s="1483"/>
      <c r="LYW39" s="1483"/>
      <c r="LYX39" s="1483"/>
      <c r="LYY39" s="1483"/>
      <c r="LYZ39" s="1483"/>
      <c r="LZA39" s="1484"/>
      <c r="LZB39" s="1485"/>
      <c r="LZC39" s="1445"/>
      <c r="LZD39" s="1483"/>
      <c r="LZE39" s="1483"/>
      <c r="LZF39" s="1483"/>
      <c r="LZG39" s="1483"/>
      <c r="LZH39" s="1483"/>
      <c r="LZI39" s="1484"/>
      <c r="LZJ39" s="1485"/>
      <c r="LZK39" s="1445"/>
      <c r="LZL39" s="1483"/>
      <c r="LZM39" s="1483"/>
      <c r="LZN39" s="1483"/>
      <c r="LZO39" s="1483"/>
      <c r="LZP39" s="1483"/>
      <c r="LZQ39" s="1484"/>
      <c r="LZR39" s="1485"/>
      <c r="LZS39" s="1445"/>
      <c r="LZT39" s="1483"/>
      <c r="LZU39" s="1483"/>
      <c r="LZV39" s="1483"/>
      <c r="LZW39" s="1483"/>
      <c r="LZX39" s="1483"/>
      <c r="LZY39" s="1484"/>
      <c r="LZZ39" s="1485"/>
      <c r="MAA39" s="1445"/>
      <c r="MAB39" s="1483"/>
      <c r="MAC39" s="1483"/>
      <c r="MAD39" s="1483"/>
      <c r="MAE39" s="1483"/>
      <c r="MAF39" s="1483"/>
      <c r="MAG39" s="1484"/>
      <c r="MAH39" s="1485"/>
      <c r="MAI39" s="1445"/>
      <c r="MAJ39" s="1483"/>
      <c r="MAK39" s="1483"/>
      <c r="MAL39" s="1483"/>
      <c r="MAM39" s="1483"/>
      <c r="MAN39" s="1483"/>
      <c r="MAO39" s="1484"/>
      <c r="MAP39" s="1485"/>
      <c r="MAQ39" s="1445"/>
      <c r="MAR39" s="1483"/>
      <c r="MAS39" s="1483"/>
      <c r="MAT39" s="1483"/>
      <c r="MAU39" s="1483"/>
      <c r="MAV39" s="1483"/>
      <c r="MAW39" s="1484"/>
      <c r="MAX39" s="1485"/>
      <c r="MAY39" s="1445"/>
      <c r="MAZ39" s="1483"/>
      <c r="MBA39" s="1483"/>
      <c r="MBB39" s="1483"/>
      <c r="MBC39" s="1483"/>
      <c r="MBD39" s="1483"/>
      <c r="MBE39" s="1484"/>
      <c r="MBF39" s="1485"/>
      <c r="MBG39" s="1445"/>
      <c r="MBH39" s="1483"/>
      <c r="MBI39" s="1483"/>
      <c r="MBJ39" s="1483"/>
      <c r="MBK39" s="1483"/>
      <c r="MBL39" s="1483"/>
      <c r="MBM39" s="1484"/>
      <c r="MBN39" s="1485"/>
      <c r="MBO39" s="1445"/>
      <c r="MBP39" s="1483"/>
      <c r="MBQ39" s="1483"/>
      <c r="MBR39" s="1483"/>
      <c r="MBS39" s="1483"/>
      <c r="MBT39" s="1483"/>
      <c r="MBU39" s="1484"/>
      <c r="MBV39" s="1485"/>
      <c r="MBW39" s="1445"/>
      <c r="MBX39" s="1483"/>
      <c r="MBY39" s="1483"/>
      <c r="MBZ39" s="1483"/>
      <c r="MCA39" s="1483"/>
      <c r="MCB39" s="1483"/>
      <c r="MCC39" s="1484"/>
      <c r="MCD39" s="1485"/>
      <c r="MCE39" s="1445"/>
      <c r="MCF39" s="1483"/>
      <c r="MCG39" s="1483"/>
      <c r="MCH39" s="1483"/>
      <c r="MCI39" s="1483"/>
      <c r="MCJ39" s="1483"/>
      <c r="MCK39" s="1484"/>
      <c r="MCL39" s="1485"/>
      <c r="MCM39" s="1445"/>
      <c r="MCN39" s="1483"/>
      <c r="MCO39" s="1483"/>
      <c r="MCP39" s="1483"/>
      <c r="MCQ39" s="1483"/>
      <c r="MCR39" s="1483"/>
      <c r="MCS39" s="1484"/>
      <c r="MCT39" s="1485"/>
      <c r="MCU39" s="1445"/>
      <c r="MCV39" s="1483"/>
      <c r="MCW39" s="1483"/>
      <c r="MCX39" s="1483"/>
      <c r="MCY39" s="1483"/>
      <c r="MCZ39" s="1483"/>
      <c r="MDA39" s="1484"/>
      <c r="MDB39" s="1485"/>
      <c r="MDC39" s="1445"/>
      <c r="MDD39" s="1483"/>
      <c r="MDE39" s="1483"/>
      <c r="MDF39" s="1483"/>
      <c r="MDG39" s="1483"/>
      <c r="MDH39" s="1483"/>
      <c r="MDI39" s="1484"/>
      <c r="MDJ39" s="1485"/>
      <c r="MDK39" s="1445"/>
      <c r="MDL39" s="1483"/>
      <c r="MDM39" s="1483"/>
      <c r="MDN39" s="1483"/>
      <c r="MDO39" s="1483"/>
      <c r="MDP39" s="1483"/>
      <c r="MDQ39" s="1484"/>
      <c r="MDR39" s="1485"/>
      <c r="MDS39" s="1445"/>
      <c r="MDT39" s="1483"/>
      <c r="MDU39" s="1483"/>
      <c r="MDV39" s="1483"/>
      <c r="MDW39" s="1483"/>
      <c r="MDX39" s="1483"/>
      <c r="MDY39" s="1484"/>
      <c r="MDZ39" s="1485"/>
      <c r="MEA39" s="1445"/>
      <c r="MEB39" s="1483"/>
      <c r="MEC39" s="1483"/>
      <c r="MED39" s="1483"/>
      <c r="MEE39" s="1483"/>
      <c r="MEF39" s="1483"/>
      <c r="MEG39" s="1484"/>
      <c r="MEH39" s="1485"/>
      <c r="MEI39" s="1445"/>
      <c r="MEJ39" s="1483"/>
      <c r="MEK39" s="1483"/>
      <c r="MEL39" s="1483"/>
      <c r="MEM39" s="1483"/>
      <c r="MEN39" s="1483"/>
      <c r="MEO39" s="1484"/>
      <c r="MEP39" s="1485"/>
      <c r="MEQ39" s="1445"/>
      <c r="MER39" s="1483"/>
      <c r="MES39" s="1483"/>
      <c r="MET39" s="1483"/>
      <c r="MEU39" s="1483"/>
      <c r="MEV39" s="1483"/>
      <c r="MEW39" s="1484"/>
      <c r="MEX39" s="1485"/>
      <c r="MEY39" s="1445"/>
      <c r="MEZ39" s="1483"/>
      <c r="MFA39" s="1483"/>
      <c r="MFB39" s="1483"/>
      <c r="MFC39" s="1483"/>
      <c r="MFD39" s="1483"/>
      <c r="MFE39" s="1484"/>
      <c r="MFF39" s="1485"/>
      <c r="MFG39" s="1445"/>
      <c r="MFH39" s="1483"/>
      <c r="MFI39" s="1483"/>
      <c r="MFJ39" s="1483"/>
      <c r="MFK39" s="1483"/>
      <c r="MFL39" s="1483"/>
      <c r="MFM39" s="1484"/>
      <c r="MFN39" s="1485"/>
      <c r="MFO39" s="1445"/>
      <c r="MFP39" s="1483"/>
      <c r="MFQ39" s="1483"/>
      <c r="MFR39" s="1483"/>
      <c r="MFS39" s="1483"/>
      <c r="MFT39" s="1483"/>
      <c r="MFU39" s="1484"/>
      <c r="MFV39" s="1485"/>
      <c r="MFW39" s="1445"/>
      <c r="MFX39" s="1483"/>
      <c r="MFY39" s="1483"/>
      <c r="MFZ39" s="1483"/>
      <c r="MGA39" s="1483"/>
      <c r="MGB39" s="1483"/>
      <c r="MGC39" s="1484"/>
      <c r="MGD39" s="1485"/>
      <c r="MGE39" s="1445"/>
      <c r="MGF39" s="1483"/>
      <c r="MGG39" s="1483"/>
      <c r="MGH39" s="1483"/>
      <c r="MGI39" s="1483"/>
      <c r="MGJ39" s="1483"/>
      <c r="MGK39" s="1484"/>
      <c r="MGL39" s="1485"/>
      <c r="MGM39" s="1445"/>
      <c r="MGN39" s="1483"/>
      <c r="MGO39" s="1483"/>
      <c r="MGP39" s="1483"/>
      <c r="MGQ39" s="1483"/>
      <c r="MGR39" s="1483"/>
      <c r="MGS39" s="1484"/>
      <c r="MGT39" s="1485"/>
      <c r="MGU39" s="1445"/>
      <c r="MGV39" s="1483"/>
      <c r="MGW39" s="1483"/>
      <c r="MGX39" s="1483"/>
      <c r="MGY39" s="1483"/>
      <c r="MGZ39" s="1483"/>
      <c r="MHA39" s="1484"/>
      <c r="MHB39" s="1485"/>
      <c r="MHC39" s="1445"/>
      <c r="MHD39" s="1483"/>
      <c r="MHE39" s="1483"/>
      <c r="MHF39" s="1483"/>
      <c r="MHG39" s="1483"/>
      <c r="MHH39" s="1483"/>
      <c r="MHI39" s="1484"/>
      <c r="MHJ39" s="1485"/>
      <c r="MHK39" s="1445"/>
      <c r="MHL39" s="1483"/>
      <c r="MHM39" s="1483"/>
      <c r="MHN39" s="1483"/>
      <c r="MHO39" s="1483"/>
      <c r="MHP39" s="1483"/>
      <c r="MHQ39" s="1484"/>
      <c r="MHR39" s="1485"/>
      <c r="MHS39" s="1445"/>
      <c r="MHT39" s="1483"/>
      <c r="MHU39" s="1483"/>
      <c r="MHV39" s="1483"/>
      <c r="MHW39" s="1483"/>
      <c r="MHX39" s="1483"/>
      <c r="MHY39" s="1484"/>
      <c r="MHZ39" s="1485"/>
      <c r="MIA39" s="1445"/>
      <c r="MIB39" s="1483"/>
      <c r="MIC39" s="1483"/>
      <c r="MID39" s="1483"/>
      <c r="MIE39" s="1483"/>
      <c r="MIF39" s="1483"/>
      <c r="MIG39" s="1484"/>
      <c r="MIH39" s="1485"/>
      <c r="MII39" s="1445"/>
      <c r="MIJ39" s="1483"/>
      <c r="MIK39" s="1483"/>
      <c r="MIL39" s="1483"/>
      <c r="MIM39" s="1483"/>
      <c r="MIN39" s="1483"/>
      <c r="MIO39" s="1484"/>
      <c r="MIP39" s="1485"/>
      <c r="MIQ39" s="1445"/>
      <c r="MIR39" s="1483"/>
      <c r="MIS39" s="1483"/>
      <c r="MIT39" s="1483"/>
      <c r="MIU39" s="1483"/>
      <c r="MIV39" s="1483"/>
      <c r="MIW39" s="1484"/>
      <c r="MIX39" s="1485"/>
      <c r="MIY39" s="1445"/>
      <c r="MIZ39" s="1483"/>
      <c r="MJA39" s="1483"/>
      <c r="MJB39" s="1483"/>
      <c r="MJC39" s="1483"/>
      <c r="MJD39" s="1483"/>
      <c r="MJE39" s="1484"/>
      <c r="MJF39" s="1485"/>
      <c r="MJG39" s="1445"/>
      <c r="MJH39" s="1483"/>
      <c r="MJI39" s="1483"/>
      <c r="MJJ39" s="1483"/>
      <c r="MJK39" s="1483"/>
      <c r="MJL39" s="1483"/>
      <c r="MJM39" s="1484"/>
      <c r="MJN39" s="1485"/>
      <c r="MJO39" s="1445"/>
      <c r="MJP39" s="1483"/>
      <c r="MJQ39" s="1483"/>
      <c r="MJR39" s="1483"/>
      <c r="MJS39" s="1483"/>
      <c r="MJT39" s="1483"/>
      <c r="MJU39" s="1484"/>
      <c r="MJV39" s="1485"/>
      <c r="MJW39" s="1445"/>
      <c r="MJX39" s="1483"/>
      <c r="MJY39" s="1483"/>
      <c r="MJZ39" s="1483"/>
      <c r="MKA39" s="1483"/>
      <c r="MKB39" s="1483"/>
      <c r="MKC39" s="1484"/>
      <c r="MKD39" s="1485"/>
      <c r="MKE39" s="1445"/>
      <c r="MKF39" s="1483"/>
      <c r="MKG39" s="1483"/>
      <c r="MKH39" s="1483"/>
      <c r="MKI39" s="1483"/>
      <c r="MKJ39" s="1483"/>
      <c r="MKK39" s="1484"/>
      <c r="MKL39" s="1485"/>
      <c r="MKM39" s="1445"/>
      <c r="MKN39" s="1483"/>
      <c r="MKO39" s="1483"/>
      <c r="MKP39" s="1483"/>
      <c r="MKQ39" s="1483"/>
      <c r="MKR39" s="1483"/>
      <c r="MKS39" s="1484"/>
      <c r="MKT39" s="1485"/>
      <c r="MKU39" s="1445"/>
      <c r="MKV39" s="1483"/>
      <c r="MKW39" s="1483"/>
      <c r="MKX39" s="1483"/>
      <c r="MKY39" s="1483"/>
      <c r="MKZ39" s="1483"/>
      <c r="MLA39" s="1484"/>
      <c r="MLB39" s="1485"/>
      <c r="MLC39" s="1445"/>
      <c r="MLD39" s="1483"/>
      <c r="MLE39" s="1483"/>
      <c r="MLF39" s="1483"/>
      <c r="MLG39" s="1483"/>
      <c r="MLH39" s="1483"/>
      <c r="MLI39" s="1484"/>
      <c r="MLJ39" s="1485"/>
      <c r="MLK39" s="1445"/>
      <c r="MLL39" s="1483"/>
      <c r="MLM39" s="1483"/>
      <c r="MLN39" s="1483"/>
      <c r="MLO39" s="1483"/>
      <c r="MLP39" s="1483"/>
      <c r="MLQ39" s="1484"/>
      <c r="MLR39" s="1485"/>
      <c r="MLS39" s="1445"/>
      <c r="MLT39" s="1483"/>
      <c r="MLU39" s="1483"/>
      <c r="MLV39" s="1483"/>
      <c r="MLW39" s="1483"/>
      <c r="MLX39" s="1483"/>
      <c r="MLY39" s="1484"/>
      <c r="MLZ39" s="1485"/>
      <c r="MMA39" s="1445"/>
      <c r="MMB39" s="1483"/>
      <c r="MMC39" s="1483"/>
      <c r="MMD39" s="1483"/>
      <c r="MME39" s="1483"/>
      <c r="MMF39" s="1483"/>
      <c r="MMG39" s="1484"/>
      <c r="MMH39" s="1485"/>
      <c r="MMI39" s="1445"/>
      <c r="MMJ39" s="1483"/>
      <c r="MMK39" s="1483"/>
      <c r="MML39" s="1483"/>
      <c r="MMM39" s="1483"/>
      <c r="MMN39" s="1483"/>
      <c r="MMO39" s="1484"/>
      <c r="MMP39" s="1485"/>
      <c r="MMQ39" s="1445"/>
      <c r="MMR39" s="1483"/>
      <c r="MMS39" s="1483"/>
      <c r="MMT39" s="1483"/>
      <c r="MMU39" s="1483"/>
      <c r="MMV39" s="1483"/>
      <c r="MMW39" s="1484"/>
      <c r="MMX39" s="1485"/>
      <c r="MMY39" s="1445"/>
      <c r="MMZ39" s="1483"/>
      <c r="MNA39" s="1483"/>
      <c r="MNB39" s="1483"/>
      <c r="MNC39" s="1483"/>
      <c r="MND39" s="1483"/>
      <c r="MNE39" s="1484"/>
      <c r="MNF39" s="1485"/>
      <c r="MNG39" s="1445"/>
      <c r="MNH39" s="1483"/>
      <c r="MNI39" s="1483"/>
      <c r="MNJ39" s="1483"/>
      <c r="MNK39" s="1483"/>
      <c r="MNL39" s="1483"/>
      <c r="MNM39" s="1484"/>
      <c r="MNN39" s="1485"/>
      <c r="MNO39" s="1445"/>
      <c r="MNP39" s="1483"/>
      <c r="MNQ39" s="1483"/>
      <c r="MNR39" s="1483"/>
      <c r="MNS39" s="1483"/>
      <c r="MNT39" s="1483"/>
      <c r="MNU39" s="1484"/>
      <c r="MNV39" s="1485"/>
      <c r="MNW39" s="1445"/>
      <c r="MNX39" s="1483"/>
      <c r="MNY39" s="1483"/>
      <c r="MNZ39" s="1483"/>
      <c r="MOA39" s="1483"/>
      <c r="MOB39" s="1483"/>
      <c r="MOC39" s="1484"/>
      <c r="MOD39" s="1485"/>
      <c r="MOE39" s="1445"/>
      <c r="MOF39" s="1483"/>
      <c r="MOG39" s="1483"/>
      <c r="MOH39" s="1483"/>
      <c r="MOI39" s="1483"/>
      <c r="MOJ39" s="1483"/>
      <c r="MOK39" s="1484"/>
      <c r="MOL39" s="1485"/>
      <c r="MOM39" s="1445"/>
      <c r="MON39" s="1483"/>
      <c r="MOO39" s="1483"/>
      <c r="MOP39" s="1483"/>
      <c r="MOQ39" s="1483"/>
      <c r="MOR39" s="1483"/>
      <c r="MOS39" s="1484"/>
      <c r="MOT39" s="1485"/>
      <c r="MOU39" s="1445"/>
      <c r="MOV39" s="1483"/>
      <c r="MOW39" s="1483"/>
      <c r="MOX39" s="1483"/>
      <c r="MOY39" s="1483"/>
      <c r="MOZ39" s="1483"/>
      <c r="MPA39" s="1484"/>
      <c r="MPB39" s="1485"/>
      <c r="MPC39" s="1445"/>
      <c r="MPD39" s="1483"/>
      <c r="MPE39" s="1483"/>
      <c r="MPF39" s="1483"/>
      <c r="MPG39" s="1483"/>
      <c r="MPH39" s="1483"/>
      <c r="MPI39" s="1484"/>
      <c r="MPJ39" s="1485"/>
      <c r="MPK39" s="1445"/>
      <c r="MPL39" s="1483"/>
      <c r="MPM39" s="1483"/>
      <c r="MPN39" s="1483"/>
      <c r="MPO39" s="1483"/>
      <c r="MPP39" s="1483"/>
      <c r="MPQ39" s="1484"/>
      <c r="MPR39" s="1485"/>
      <c r="MPS39" s="1445"/>
      <c r="MPT39" s="1483"/>
      <c r="MPU39" s="1483"/>
      <c r="MPV39" s="1483"/>
      <c r="MPW39" s="1483"/>
      <c r="MPX39" s="1483"/>
      <c r="MPY39" s="1484"/>
      <c r="MPZ39" s="1485"/>
      <c r="MQA39" s="1445"/>
      <c r="MQB39" s="1483"/>
      <c r="MQC39" s="1483"/>
      <c r="MQD39" s="1483"/>
      <c r="MQE39" s="1483"/>
      <c r="MQF39" s="1483"/>
      <c r="MQG39" s="1484"/>
      <c r="MQH39" s="1485"/>
      <c r="MQI39" s="1445"/>
      <c r="MQJ39" s="1483"/>
      <c r="MQK39" s="1483"/>
      <c r="MQL39" s="1483"/>
      <c r="MQM39" s="1483"/>
      <c r="MQN39" s="1483"/>
      <c r="MQO39" s="1484"/>
      <c r="MQP39" s="1485"/>
      <c r="MQQ39" s="1445"/>
      <c r="MQR39" s="1483"/>
      <c r="MQS39" s="1483"/>
      <c r="MQT39" s="1483"/>
      <c r="MQU39" s="1483"/>
      <c r="MQV39" s="1483"/>
      <c r="MQW39" s="1484"/>
      <c r="MQX39" s="1485"/>
      <c r="MQY39" s="1445"/>
      <c r="MQZ39" s="1483"/>
      <c r="MRA39" s="1483"/>
      <c r="MRB39" s="1483"/>
      <c r="MRC39" s="1483"/>
      <c r="MRD39" s="1483"/>
      <c r="MRE39" s="1484"/>
      <c r="MRF39" s="1485"/>
      <c r="MRG39" s="1445"/>
      <c r="MRH39" s="1483"/>
      <c r="MRI39" s="1483"/>
      <c r="MRJ39" s="1483"/>
      <c r="MRK39" s="1483"/>
      <c r="MRL39" s="1483"/>
      <c r="MRM39" s="1484"/>
      <c r="MRN39" s="1485"/>
      <c r="MRO39" s="1445"/>
      <c r="MRP39" s="1483"/>
      <c r="MRQ39" s="1483"/>
      <c r="MRR39" s="1483"/>
      <c r="MRS39" s="1483"/>
      <c r="MRT39" s="1483"/>
      <c r="MRU39" s="1484"/>
      <c r="MRV39" s="1485"/>
      <c r="MRW39" s="1445"/>
      <c r="MRX39" s="1483"/>
      <c r="MRY39" s="1483"/>
      <c r="MRZ39" s="1483"/>
      <c r="MSA39" s="1483"/>
      <c r="MSB39" s="1483"/>
      <c r="MSC39" s="1484"/>
      <c r="MSD39" s="1485"/>
      <c r="MSE39" s="1445"/>
      <c r="MSF39" s="1483"/>
      <c r="MSG39" s="1483"/>
      <c r="MSH39" s="1483"/>
      <c r="MSI39" s="1483"/>
      <c r="MSJ39" s="1483"/>
      <c r="MSK39" s="1484"/>
      <c r="MSL39" s="1485"/>
      <c r="MSM39" s="1445"/>
      <c r="MSN39" s="1483"/>
      <c r="MSO39" s="1483"/>
      <c r="MSP39" s="1483"/>
      <c r="MSQ39" s="1483"/>
      <c r="MSR39" s="1483"/>
      <c r="MSS39" s="1484"/>
      <c r="MST39" s="1485"/>
      <c r="MSU39" s="1445"/>
      <c r="MSV39" s="1483"/>
      <c r="MSW39" s="1483"/>
      <c r="MSX39" s="1483"/>
      <c r="MSY39" s="1483"/>
      <c r="MSZ39" s="1483"/>
      <c r="MTA39" s="1484"/>
      <c r="MTB39" s="1485"/>
      <c r="MTC39" s="1445"/>
      <c r="MTD39" s="1483"/>
      <c r="MTE39" s="1483"/>
      <c r="MTF39" s="1483"/>
      <c r="MTG39" s="1483"/>
      <c r="MTH39" s="1483"/>
      <c r="MTI39" s="1484"/>
      <c r="MTJ39" s="1485"/>
      <c r="MTK39" s="1445"/>
      <c r="MTL39" s="1483"/>
      <c r="MTM39" s="1483"/>
      <c r="MTN39" s="1483"/>
      <c r="MTO39" s="1483"/>
      <c r="MTP39" s="1483"/>
      <c r="MTQ39" s="1484"/>
      <c r="MTR39" s="1485"/>
      <c r="MTS39" s="1445"/>
      <c r="MTT39" s="1483"/>
      <c r="MTU39" s="1483"/>
      <c r="MTV39" s="1483"/>
      <c r="MTW39" s="1483"/>
      <c r="MTX39" s="1483"/>
      <c r="MTY39" s="1484"/>
      <c r="MTZ39" s="1485"/>
      <c r="MUA39" s="1445"/>
      <c r="MUB39" s="1483"/>
      <c r="MUC39" s="1483"/>
      <c r="MUD39" s="1483"/>
      <c r="MUE39" s="1483"/>
      <c r="MUF39" s="1483"/>
      <c r="MUG39" s="1484"/>
      <c r="MUH39" s="1485"/>
      <c r="MUI39" s="1445"/>
      <c r="MUJ39" s="1483"/>
      <c r="MUK39" s="1483"/>
      <c r="MUL39" s="1483"/>
      <c r="MUM39" s="1483"/>
      <c r="MUN39" s="1483"/>
      <c r="MUO39" s="1484"/>
      <c r="MUP39" s="1485"/>
      <c r="MUQ39" s="1445"/>
      <c r="MUR39" s="1483"/>
      <c r="MUS39" s="1483"/>
      <c r="MUT39" s="1483"/>
      <c r="MUU39" s="1483"/>
      <c r="MUV39" s="1483"/>
      <c r="MUW39" s="1484"/>
      <c r="MUX39" s="1485"/>
      <c r="MUY39" s="1445"/>
      <c r="MUZ39" s="1483"/>
      <c r="MVA39" s="1483"/>
      <c r="MVB39" s="1483"/>
      <c r="MVC39" s="1483"/>
      <c r="MVD39" s="1483"/>
      <c r="MVE39" s="1484"/>
      <c r="MVF39" s="1485"/>
      <c r="MVG39" s="1445"/>
      <c r="MVH39" s="1483"/>
      <c r="MVI39" s="1483"/>
      <c r="MVJ39" s="1483"/>
      <c r="MVK39" s="1483"/>
      <c r="MVL39" s="1483"/>
      <c r="MVM39" s="1484"/>
      <c r="MVN39" s="1485"/>
      <c r="MVO39" s="1445"/>
      <c r="MVP39" s="1483"/>
      <c r="MVQ39" s="1483"/>
      <c r="MVR39" s="1483"/>
      <c r="MVS39" s="1483"/>
      <c r="MVT39" s="1483"/>
      <c r="MVU39" s="1484"/>
      <c r="MVV39" s="1485"/>
      <c r="MVW39" s="1445"/>
      <c r="MVX39" s="1483"/>
      <c r="MVY39" s="1483"/>
      <c r="MVZ39" s="1483"/>
      <c r="MWA39" s="1483"/>
      <c r="MWB39" s="1483"/>
      <c r="MWC39" s="1484"/>
      <c r="MWD39" s="1485"/>
      <c r="MWE39" s="1445"/>
      <c r="MWF39" s="1483"/>
      <c r="MWG39" s="1483"/>
      <c r="MWH39" s="1483"/>
      <c r="MWI39" s="1483"/>
      <c r="MWJ39" s="1483"/>
      <c r="MWK39" s="1484"/>
      <c r="MWL39" s="1485"/>
      <c r="MWM39" s="1445"/>
      <c r="MWN39" s="1483"/>
      <c r="MWO39" s="1483"/>
      <c r="MWP39" s="1483"/>
      <c r="MWQ39" s="1483"/>
      <c r="MWR39" s="1483"/>
      <c r="MWS39" s="1484"/>
      <c r="MWT39" s="1485"/>
      <c r="MWU39" s="1445"/>
      <c r="MWV39" s="1483"/>
      <c r="MWW39" s="1483"/>
      <c r="MWX39" s="1483"/>
      <c r="MWY39" s="1483"/>
      <c r="MWZ39" s="1483"/>
      <c r="MXA39" s="1484"/>
      <c r="MXB39" s="1485"/>
      <c r="MXC39" s="1445"/>
      <c r="MXD39" s="1483"/>
      <c r="MXE39" s="1483"/>
      <c r="MXF39" s="1483"/>
      <c r="MXG39" s="1483"/>
      <c r="MXH39" s="1483"/>
      <c r="MXI39" s="1484"/>
      <c r="MXJ39" s="1485"/>
      <c r="MXK39" s="1445"/>
      <c r="MXL39" s="1483"/>
      <c r="MXM39" s="1483"/>
      <c r="MXN39" s="1483"/>
      <c r="MXO39" s="1483"/>
      <c r="MXP39" s="1483"/>
      <c r="MXQ39" s="1484"/>
      <c r="MXR39" s="1485"/>
      <c r="MXS39" s="1445"/>
      <c r="MXT39" s="1483"/>
      <c r="MXU39" s="1483"/>
      <c r="MXV39" s="1483"/>
      <c r="MXW39" s="1483"/>
      <c r="MXX39" s="1483"/>
      <c r="MXY39" s="1484"/>
      <c r="MXZ39" s="1485"/>
      <c r="MYA39" s="1445"/>
      <c r="MYB39" s="1483"/>
      <c r="MYC39" s="1483"/>
      <c r="MYD39" s="1483"/>
      <c r="MYE39" s="1483"/>
      <c r="MYF39" s="1483"/>
      <c r="MYG39" s="1484"/>
      <c r="MYH39" s="1485"/>
      <c r="MYI39" s="1445"/>
      <c r="MYJ39" s="1483"/>
      <c r="MYK39" s="1483"/>
      <c r="MYL39" s="1483"/>
      <c r="MYM39" s="1483"/>
      <c r="MYN39" s="1483"/>
      <c r="MYO39" s="1484"/>
      <c r="MYP39" s="1485"/>
      <c r="MYQ39" s="1445"/>
      <c r="MYR39" s="1483"/>
      <c r="MYS39" s="1483"/>
      <c r="MYT39" s="1483"/>
      <c r="MYU39" s="1483"/>
      <c r="MYV39" s="1483"/>
      <c r="MYW39" s="1484"/>
      <c r="MYX39" s="1485"/>
      <c r="MYY39" s="1445"/>
      <c r="MYZ39" s="1483"/>
      <c r="MZA39" s="1483"/>
      <c r="MZB39" s="1483"/>
      <c r="MZC39" s="1483"/>
      <c r="MZD39" s="1483"/>
      <c r="MZE39" s="1484"/>
      <c r="MZF39" s="1485"/>
      <c r="MZG39" s="1445"/>
      <c r="MZH39" s="1483"/>
      <c r="MZI39" s="1483"/>
      <c r="MZJ39" s="1483"/>
      <c r="MZK39" s="1483"/>
      <c r="MZL39" s="1483"/>
      <c r="MZM39" s="1484"/>
      <c r="MZN39" s="1485"/>
      <c r="MZO39" s="1445"/>
      <c r="MZP39" s="1483"/>
      <c r="MZQ39" s="1483"/>
      <c r="MZR39" s="1483"/>
      <c r="MZS39" s="1483"/>
      <c r="MZT39" s="1483"/>
      <c r="MZU39" s="1484"/>
      <c r="MZV39" s="1485"/>
      <c r="MZW39" s="1445"/>
      <c r="MZX39" s="1483"/>
      <c r="MZY39" s="1483"/>
      <c r="MZZ39" s="1483"/>
      <c r="NAA39" s="1483"/>
      <c r="NAB39" s="1483"/>
      <c r="NAC39" s="1484"/>
      <c r="NAD39" s="1485"/>
      <c r="NAE39" s="1445"/>
      <c r="NAF39" s="1483"/>
      <c r="NAG39" s="1483"/>
      <c r="NAH39" s="1483"/>
      <c r="NAI39" s="1483"/>
      <c r="NAJ39" s="1483"/>
      <c r="NAK39" s="1484"/>
      <c r="NAL39" s="1485"/>
      <c r="NAM39" s="1445"/>
      <c r="NAN39" s="1483"/>
      <c r="NAO39" s="1483"/>
      <c r="NAP39" s="1483"/>
      <c r="NAQ39" s="1483"/>
      <c r="NAR39" s="1483"/>
      <c r="NAS39" s="1484"/>
      <c r="NAT39" s="1485"/>
      <c r="NAU39" s="1445"/>
      <c r="NAV39" s="1483"/>
      <c r="NAW39" s="1483"/>
      <c r="NAX39" s="1483"/>
      <c r="NAY39" s="1483"/>
      <c r="NAZ39" s="1483"/>
      <c r="NBA39" s="1484"/>
      <c r="NBB39" s="1485"/>
      <c r="NBC39" s="1445"/>
      <c r="NBD39" s="1483"/>
      <c r="NBE39" s="1483"/>
      <c r="NBF39" s="1483"/>
      <c r="NBG39" s="1483"/>
      <c r="NBH39" s="1483"/>
      <c r="NBI39" s="1484"/>
      <c r="NBJ39" s="1485"/>
      <c r="NBK39" s="1445"/>
      <c r="NBL39" s="1483"/>
      <c r="NBM39" s="1483"/>
      <c r="NBN39" s="1483"/>
      <c r="NBO39" s="1483"/>
      <c r="NBP39" s="1483"/>
      <c r="NBQ39" s="1484"/>
      <c r="NBR39" s="1485"/>
      <c r="NBS39" s="1445"/>
      <c r="NBT39" s="1483"/>
      <c r="NBU39" s="1483"/>
      <c r="NBV39" s="1483"/>
      <c r="NBW39" s="1483"/>
      <c r="NBX39" s="1483"/>
      <c r="NBY39" s="1484"/>
      <c r="NBZ39" s="1485"/>
      <c r="NCA39" s="1445"/>
      <c r="NCB39" s="1483"/>
      <c r="NCC39" s="1483"/>
      <c r="NCD39" s="1483"/>
      <c r="NCE39" s="1483"/>
      <c r="NCF39" s="1483"/>
      <c r="NCG39" s="1484"/>
      <c r="NCH39" s="1485"/>
      <c r="NCI39" s="1445"/>
      <c r="NCJ39" s="1483"/>
      <c r="NCK39" s="1483"/>
      <c r="NCL39" s="1483"/>
      <c r="NCM39" s="1483"/>
      <c r="NCN39" s="1483"/>
      <c r="NCO39" s="1484"/>
      <c r="NCP39" s="1485"/>
      <c r="NCQ39" s="1445"/>
      <c r="NCR39" s="1483"/>
      <c r="NCS39" s="1483"/>
      <c r="NCT39" s="1483"/>
      <c r="NCU39" s="1483"/>
      <c r="NCV39" s="1483"/>
      <c r="NCW39" s="1484"/>
      <c r="NCX39" s="1485"/>
      <c r="NCY39" s="1445"/>
      <c r="NCZ39" s="1483"/>
      <c r="NDA39" s="1483"/>
      <c r="NDB39" s="1483"/>
      <c r="NDC39" s="1483"/>
      <c r="NDD39" s="1483"/>
      <c r="NDE39" s="1484"/>
      <c r="NDF39" s="1485"/>
      <c r="NDG39" s="1445"/>
      <c r="NDH39" s="1483"/>
      <c r="NDI39" s="1483"/>
      <c r="NDJ39" s="1483"/>
      <c r="NDK39" s="1483"/>
      <c r="NDL39" s="1483"/>
      <c r="NDM39" s="1484"/>
      <c r="NDN39" s="1485"/>
      <c r="NDO39" s="1445"/>
      <c r="NDP39" s="1483"/>
      <c r="NDQ39" s="1483"/>
      <c r="NDR39" s="1483"/>
      <c r="NDS39" s="1483"/>
      <c r="NDT39" s="1483"/>
      <c r="NDU39" s="1484"/>
      <c r="NDV39" s="1485"/>
      <c r="NDW39" s="1445"/>
      <c r="NDX39" s="1483"/>
      <c r="NDY39" s="1483"/>
      <c r="NDZ39" s="1483"/>
      <c r="NEA39" s="1483"/>
      <c r="NEB39" s="1483"/>
      <c r="NEC39" s="1484"/>
      <c r="NED39" s="1485"/>
      <c r="NEE39" s="1445"/>
      <c r="NEF39" s="1483"/>
      <c r="NEG39" s="1483"/>
      <c r="NEH39" s="1483"/>
      <c r="NEI39" s="1483"/>
      <c r="NEJ39" s="1483"/>
      <c r="NEK39" s="1484"/>
      <c r="NEL39" s="1485"/>
      <c r="NEM39" s="1445"/>
      <c r="NEN39" s="1483"/>
      <c r="NEO39" s="1483"/>
      <c r="NEP39" s="1483"/>
      <c r="NEQ39" s="1483"/>
      <c r="NER39" s="1483"/>
      <c r="NES39" s="1484"/>
      <c r="NET39" s="1485"/>
      <c r="NEU39" s="1445"/>
      <c r="NEV39" s="1483"/>
      <c r="NEW39" s="1483"/>
      <c r="NEX39" s="1483"/>
      <c r="NEY39" s="1483"/>
      <c r="NEZ39" s="1483"/>
      <c r="NFA39" s="1484"/>
      <c r="NFB39" s="1485"/>
      <c r="NFC39" s="1445"/>
      <c r="NFD39" s="1483"/>
      <c r="NFE39" s="1483"/>
      <c r="NFF39" s="1483"/>
      <c r="NFG39" s="1483"/>
      <c r="NFH39" s="1483"/>
      <c r="NFI39" s="1484"/>
      <c r="NFJ39" s="1485"/>
      <c r="NFK39" s="1445"/>
      <c r="NFL39" s="1483"/>
      <c r="NFM39" s="1483"/>
      <c r="NFN39" s="1483"/>
      <c r="NFO39" s="1483"/>
      <c r="NFP39" s="1483"/>
      <c r="NFQ39" s="1484"/>
      <c r="NFR39" s="1485"/>
      <c r="NFS39" s="1445"/>
      <c r="NFT39" s="1483"/>
      <c r="NFU39" s="1483"/>
      <c r="NFV39" s="1483"/>
      <c r="NFW39" s="1483"/>
      <c r="NFX39" s="1483"/>
      <c r="NFY39" s="1484"/>
      <c r="NFZ39" s="1485"/>
      <c r="NGA39" s="1445"/>
      <c r="NGB39" s="1483"/>
      <c r="NGC39" s="1483"/>
      <c r="NGD39" s="1483"/>
      <c r="NGE39" s="1483"/>
      <c r="NGF39" s="1483"/>
      <c r="NGG39" s="1484"/>
      <c r="NGH39" s="1485"/>
      <c r="NGI39" s="1445"/>
      <c r="NGJ39" s="1483"/>
      <c r="NGK39" s="1483"/>
      <c r="NGL39" s="1483"/>
      <c r="NGM39" s="1483"/>
      <c r="NGN39" s="1483"/>
      <c r="NGO39" s="1484"/>
      <c r="NGP39" s="1485"/>
      <c r="NGQ39" s="1445"/>
      <c r="NGR39" s="1483"/>
      <c r="NGS39" s="1483"/>
      <c r="NGT39" s="1483"/>
      <c r="NGU39" s="1483"/>
      <c r="NGV39" s="1483"/>
      <c r="NGW39" s="1484"/>
      <c r="NGX39" s="1485"/>
      <c r="NGY39" s="1445"/>
      <c r="NGZ39" s="1483"/>
      <c r="NHA39" s="1483"/>
      <c r="NHB39" s="1483"/>
      <c r="NHC39" s="1483"/>
      <c r="NHD39" s="1483"/>
      <c r="NHE39" s="1484"/>
      <c r="NHF39" s="1485"/>
      <c r="NHG39" s="1445"/>
      <c r="NHH39" s="1483"/>
      <c r="NHI39" s="1483"/>
      <c r="NHJ39" s="1483"/>
      <c r="NHK39" s="1483"/>
      <c r="NHL39" s="1483"/>
      <c r="NHM39" s="1484"/>
      <c r="NHN39" s="1485"/>
      <c r="NHO39" s="1445"/>
      <c r="NHP39" s="1483"/>
      <c r="NHQ39" s="1483"/>
      <c r="NHR39" s="1483"/>
      <c r="NHS39" s="1483"/>
      <c r="NHT39" s="1483"/>
      <c r="NHU39" s="1484"/>
      <c r="NHV39" s="1485"/>
      <c r="NHW39" s="1445"/>
      <c r="NHX39" s="1483"/>
      <c r="NHY39" s="1483"/>
      <c r="NHZ39" s="1483"/>
      <c r="NIA39" s="1483"/>
      <c r="NIB39" s="1483"/>
      <c r="NIC39" s="1484"/>
      <c r="NID39" s="1485"/>
      <c r="NIE39" s="1445"/>
      <c r="NIF39" s="1483"/>
      <c r="NIG39" s="1483"/>
      <c r="NIH39" s="1483"/>
      <c r="NII39" s="1483"/>
      <c r="NIJ39" s="1483"/>
      <c r="NIK39" s="1484"/>
      <c r="NIL39" s="1485"/>
      <c r="NIM39" s="1445"/>
      <c r="NIN39" s="1483"/>
      <c r="NIO39" s="1483"/>
      <c r="NIP39" s="1483"/>
      <c r="NIQ39" s="1483"/>
      <c r="NIR39" s="1483"/>
      <c r="NIS39" s="1484"/>
      <c r="NIT39" s="1485"/>
      <c r="NIU39" s="1445"/>
      <c r="NIV39" s="1483"/>
      <c r="NIW39" s="1483"/>
      <c r="NIX39" s="1483"/>
      <c r="NIY39" s="1483"/>
      <c r="NIZ39" s="1483"/>
      <c r="NJA39" s="1484"/>
      <c r="NJB39" s="1485"/>
      <c r="NJC39" s="1445"/>
      <c r="NJD39" s="1483"/>
      <c r="NJE39" s="1483"/>
      <c r="NJF39" s="1483"/>
      <c r="NJG39" s="1483"/>
      <c r="NJH39" s="1483"/>
      <c r="NJI39" s="1484"/>
      <c r="NJJ39" s="1485"/>
      <c r="NJK39" s="1445"/>
      <c r="NJL39" s="1483"/>
      <c r="NJM39" s="1483"/>
      <c r="NJN39" s="1483"/>
      <c r="NJO39" s="1483"/>
      <c r="NJP39" s="1483"/>
      <c r="NJQ39" s="1484"/>
      <c r="NJR39" s="1485"/>
      <c r="NJS39" s="1445"/>
      <c r="NJT39" s="1483"/>
      <c r="NJU39" s="1483"/>
      <c r="NJV39" s="1483"/>
      <c r="NJW39" s="1483"/>
      <c r="NJX39" s="1483"/>
      <c r="NJY39" s="1484"/>
      <c r="NJZ39" s="1485"/>
      <c r="NKA39" s="1445"/>
      <c r="NKB39" s="1483"/>
      <c r="NKC39" s="1483"/>
      <c r="NKD39" s="1483"/>
      <c r="NKE39" s="1483"/>
      <c r="NKF39" s="1483"/>
      <c r="NKG39" s="1484"/>
      <c r="NKH39" s="1485"/>
      <c r="NKI39" s="1445"/>
      <c r="NKJ39" s="1483"/>
      <c r="NKK39" s="1483"/>
      <c r="NKL39" s="1483"/>
      <c r="NKM39" s="1483"/>
      <c r="NKN39" s="1483"/>
      <c r="NKO39" s="1484"/>
      <c r="NKP39" s="1485"/>
      <c r="NKQ39" s="1445"/>
      <c r="NKR39" s="1483"/>
      <c r="NKS39" s="1483"/>
      <c r="NKT39" s="1483"/>
      <c r="NKU39" s="1483"/>
      <c r="NKV39" s="1483"/>
      <c r="NKW39" s="1484"/>
      <c r="NKX39" s="1485"/>
      <c r="NKY39" s="1445"/>
      <c r="NKZ39" s="1483"/>
      <c r="NLA39" s="1483"/>
      <c r="NLB39" s="1483"/>
      <c r="NLC39" s="1483"/>
      <c r="NLD39" s="1483"/>
      <c r="NLE39" s="1484"/>
      <c r="NLF39" s="1485"/>
      <c r="NLG39" s="1445"/>
      <c r="NLH39" s="1483"/>
      <c r="NLI39" s="1483"/>
      <c r="NLJ39" s="1483"/>
      <c r="NLK39" s="1483"/>
      <c r="NLL39" s="1483"/>
      <c r="NLM39" s="1484"/>
      <c r="NLN39" s="1485"/>
      <c r="NLO39" s="1445"/>
      <c r="NLP39" s="1483"/>
      <c r="NLQ39" s="1483"/>
      <c r="NLR39" s="1483"/>
      <c r="NLS39" s="1483"/>
      <c r="NLT39" s="1483"/>
      <c r="NLU39" s="1484"/>
      <c r="NLV39" s="1485"/>
      <c r="NLW39" s="1445"/>
      <c r="NLX39" s="1483"/>
      <c r="NLY39" s="1483"/>
      <c r="NLZ39" s="1483"/>
      <c r="NMA39" s="1483"/>
      <c r="NMB39" s="1483"/>
      <c r="NMC39" s="1484"/>
      <c r="NMD39" s="1485"/>
      <c r="NME39" s="1445"/>
      <c r="NMF39" s="1483"/>
      <c r="NMG39" s="1483"/>
      <c r="NMH39" s="1483"/>
      <c r="NMI39" s="1483"/>
      <c r="NMJ39" s="1483"/>
      <c r="NMK39" s="1484"/>
      <c r="NML39" s="1485"/>
      <c r="NMM39" s="1445"/>
      <c r="NMN39" s="1483"/>
      <c r="NMO39" s="1483"/>
      <c r="NMP39" s="1483"/>
      <c r="NMQ39" s="1483"/>
      <c r="NMR39" s="1483"/>
      <c r="NMS39" s="1484"/>
      <c r="NMT39" s="1485"/>
      <c r="NMU39" s="1445"/>
      <c r="NMV39" s="1483"/>
      <c r="NMW39" s="1483"/>
      <c r="NMX39" s="1483"/>
      <c r="NMY39" s="1483"/>
      <c r="NMZ39" s="1483"/>
      <c r="NNA39" s="1484"/>
      <c r="NNB39" s="1485"/>
      <c r="NNC39" s="1445"/>
      <c r="NND39" s="1483"/>
      <c r="NNE39" s="1483"/>
      <c r="NNF39" s="1483"/>
      <c r="NNG39" s="1483"/>
      <c r="NNH39" s="1483"/>
      <c r="NNI39" s="1484"/>
      <c r="NNJ39" s="1485"/>
      <c r="NNK39" s="1445"/>
      <c r="NNL39" s="1483"/>
      <c r="NNM39" s="1483"/>
      <c r="NNN39" s="1483"/>
      <c r="NNO39" s="1483"/>
      <c r="NNP39" s="1483"/>
      <c r="NNQ39" s="1484"/>
      <c r="NNR39" s="1485"/>
      <c r="NNS39" s="1445"/>
      <c r="NNT39" s="1483"/>
      <c r="NNU39" s="1483"/>
      <c r="NNV39" s="1483"/>
      <c r="NNW39" s="1483"/>
      <c r="NNX39" s="1483"/>
      <c r="NNY39" s="1484"/>
      <c r="NNZ39" s="1485"/>
      <c r="NOA39" s="1445"/>
      <c r="NOB39" s="1483"/>
      <c r="NOC39" s="1483"/>
      <c r="NOD39" s="1483"/>
      <c r="NOE39" s="1483"/>
      <c r="NOF39" s="1483"/>
      <c r="NOG39" s="1484"/>
      <c r="NOH39" s="1485"/>
      <c r="NOI39" s="1445"/>
      <c r="NOJ39" s="1483"/>
      <c r="NOK39" s="1483"/>
      <c r="NOL39" s="1483"/>
      <c r="NOM39" s="1483"/>
      <c r="NON39" s="1483"/>
      <c r="NOO39" s="1484"/>
      <c r="NOP39" s="1485"/>
      <c r="NOQ39" s="1445"/>
      <c r="NOR39" s="1483"/>
      <c r="NOS39" s="1483"/>
      <c r="NOT39" s="1483"/>
      <c r="NOU39" s="1483"/>
      <c r="NOV39" s="1483"/>
      <c r="NOW39" s="1484"/>
      <c r="NOX39" s="1485"/>
      <c r="NOY39" s="1445"/>
      <c r="NOZ39" s="1483"/>
      <c r="NPA39" s="1483"/>
      <c r="NPB39" s="1483"/>
      <c r="NPC39" s="1483"/>
      <c r="NPD39" s="1483"/>
      <c r="NPE39" s="1484"/>
      <c r="NPF39" s="1485"/>
      <c r="NPG39" s="1445"/>
      <c r="NPH39" s="1483"/>
      <c r="NPI39" s="1483"/>
      <c r="NPJ39" s="1483"/>
      <c r="NPK39" s="1483"/>
      <c r="NPL39" s="1483"/>
      <c r="NPM39" s="1484"/>
      <c r="NPN39" s="1485"/>
      <c r="NPO39" s="1445"/>
      <c r="NPP39" s="1483"/>
      <c r="NPQ39" s="1483"/>
      <c r="NPR39" s="1483"/>
      <c r="NPS39" s="1483"/>
      <c r="NPT39" s="1483"/>
      <c r="NPU39" s="1484"/>
      <c r="NPV39" s="1485"/>
      <c r="NPW39" s="1445"/>
      <c r="NPX39" s="1483"/>
      <c r="NPY39" s="1483"/>
      <c r="NPZ39" s="1483"/>
      <c r="NQA39" s="1483"/>
      <c r="NQB39" s="1483"/>
      <c r="NQC39" s="1484"/>
      <c r="NQD39" s="1485"/>
      <c r="NQE39" s="1445"/>
      <c r="NQF39" s="1483"/>
      <c r="NQG39" s="1483"/>
      <c r="NQH39" s="1483"/>
      <c r="NQI39" s="1483"/>
      <c r="NQJ39" s="1483"/>
      <c r="NQK39" s="1484"/>
      <c r="NQL39" s="1485"/>
      <c r="NQM39" s="1445"/>
      <c r="NQN39" s="1483"/>
      <c r="NQO39" s="1483"/>
      <c r="NQP39" s="1483"/>
      <c r="NQQ39" s="1483"/>
      <c r="NQR39" s="1483"/>
      <c r="NQS39" s="1484"/>
      <c r="NQT39" s="1485"/>
      <c r="NQU39" s="1445"/>
      <c r="NQV39" s="1483"/>
      <c r="NQW39" s="1483"/>
      <c r="NQX39" s="1483"/>
      <c r="NQY39" s="1483"/>
      <c r="NQZ39" s="1483"/>
      <c r="NRA39" s="1484"/>
      <c r="NRB39" s="1485"/>
      <c r="NRC39" s="1445"/>
      <c r="NRD39" s="1483"/>
      <c r="NRE39" s="1483"/>
      <c r="NRF39" s="1483"/>
      <c r="NRG39" s="1483"/>
      <c r="NRH39" s="1483"/>
      <c r="NRI39" s="1484"/>
      <c r="NRJ39" s="1485"/>
      <c r="NRK39" s="1445"/>
      <c r="NRL39" s="1483"/>
      <c r="NRM39" s="1483"/>
      <c r="NRN39" s="1483"/>
      <c r="NRO39" s="1483"/>
      <c r="NRP39" s="1483"/>
      <c r="NRQ39" s="1484"/>
      <c r="NRR39" s="1485"/>
      <c r="NRS39" s="1445"/>
      <c r="NRT39" s="1483"/>
      <c r="NRU39" s="1483"/>
      <c r="NRV39" s="1483"/>
      <c r="NRW39" s="1483"/>
      <c r="NRX39" s="1483"/>
      <c r="NRY39" s="1484"/>
      <c r="NRZ39" s="1485"/>
      <c r="NSA39" s="1445"/>
      <c r="NSB39" s="1483"/>
      <c r="NSC39" s="1483"/>
      <c r="NSD39" s="1483"/>
      <c r="NSE39" s="1483"/>
      <c r="NSF39" s="1483"/>
      <c r="NSG39" s="1484"/>
      <c r="NSH39" s="1485"/>
      <c r="NSI39" s="1445"/>
      <c r="NSJ39" s="1483"/>
      <c r="NSK39" s="1483"/>
      <c r="NSL39" s="1483"/>
      <c r="NSM39" s="1483"/>
      <c r="NSN39" s="1483"/>
      <c r="NSO39" s="1484"/>
      <c r="NSP39" s="1485"/>
      <c r="NSQ39" s="1445"/>
      <c r="NSR39" s="1483"/>
      <c r="NSS39" s="1483"/>
      <c r="NST39" s="1483"/>
      <c r="NSU39" s="1483"/>
      <c r="NSV39" s="1483"/>
      <c r="NSW39" s="1484"/>
      <c r="NSX39" s="1485"/>
      <c r="NSY39" s="1445"/>
      <c r="NSZ39" s="1483"/>
      <c r="NTA39" s="1483"/>
      <c r="NTB39" s="1483"/>
      <c r="NTC39" s="1483"/>
      <c r="NTD39" s="1483"/>
      <c r="NTE39" s="1484"/>
      <c r="NTF39" s="1485"/>
      <c r="NTG39" s="1445"/>
      <c r="NTH39" s="1483"/>
      <c r="NTI39" s="1483"/>
      <c r="NTJ39" s="1483"/>
      <c r="NTK39" s="1483"/>
      <c r="NTL39" s="1483"/>
      <c r="NTM39" s="1484"/>
      <c r="NTN39" s="1485"/>
      <c r="NTO39" s="1445"/>
      <c r="NTP39" s="1483"/>
      <c r="NTQ39" s="1483"/>
      <c r="NTR39" s="1483"/>
      <c r="NTS39" s="1483"/>
      <c r="NTT39" s="1483"/>
      <c r="NTU39" s="1484"/>
      <c r="NTV39" s="1485"/>
      <c r="NTW39" s="1445"/>
      <c r="NTX39" s="1483"/>
      <c r="NTY39" s="1483"/>
      <c r="NTZ39" s="1483"/>
      <c r="NUA39" s="1483"/>
      <c r="NUB39" s="1483"/>
      <c r="NUC39" s="1484"/>
      <c r="NUD39" s="1485"/>
      <c r="NUE39" s="1445"/>
      <c r="NUF39" s="1483"/>
      <c r="NUG39" s="1483"/>
      <c r="NUH39" s="1483"/>
      <c r="NUI39" s="1483"/>
      <c r="NUJ39" s="1483"/>
      <c r="NUK39" s="1484"/>
      <c r="NUL39" s="1485"/>
      <c r="NUM39" s="1445"/>
      <c r="NUN39" s="1483"/>
      <c r="NUO39" s="1483"/>
      <c r="NUP39" s="1483"/>
      <c r="NUQ39" s="1483"/>
      <c r="NUR39" s="1483"/>
      <c r="NUS39" s="1484"/>
      <c r="NUT39" s="1485"/>
      <c r="NUU39" s="1445"/>
      <c r="NUV39" s="1483"/>
      <c r="NUW39" s="1483"/>
      <c r="NUX39" s="1483"/>
      <c r="NUY39" s="1483"/>
      <c r="NUZ39" s="1483"/>
      <c r="NVA39" s="1484"/>
      <c r="NVB39" s="1485"/>
      <c r="NVC39" s="1445"/>
      <c r="NVD39" s="1483"/>
      <c r="NVE39" s="1483"/>
      <c r="NVF39" s="1483"/>
      <c r="NVG39" s="1483"/>
      <c r="NVH39" s="1483"/>
      <c r="NVI39" s="1484"/>
      <c r="NVJ39" s="1485"/>
      <c r="NVK39" s="1445"/>
      <c r="NVL39" s="1483"/>
      <c r="NVM39" s="1483"/>
      <c r="NVN39" s="1483"/>
      <c r="NVO39" s="1483"/>
      <c r="NVP39" s="1483"/>
      <c r="NVQ39" s="1484"/>
      <c r="NVR39" s="1485"/>
      <c r="NVS39" s="1445"/>
      <c r="NVT39" s="1483"/>
      <c r="NVU39" s="1483"/>
      <c r="NVV39" s="1483"/>
      <c r="NVW39" s="1483"/>
      <c r="NVX39" s="1483"/>
      <c r="NVY39" s="1484"/>
      <c r="NVZ39" s="1485"/>
      <c r="NWA39" s="1445"/>
      <c r="NWB39" s="1483"/>
      <c r="NWC39" s="1483"/>
      <c r="NWD39" s="1483"/>
      <c r="NWE39" s="1483"/>
      <c r="NWF39" s="1483"/>
      <c r="NWG39" s="1484"/>
      <c r="NWH39" s="1485"/>
      <c r="NWI39" s="1445"/>
      <c r="NWJ39" s="1483"/>
      <c r="NWK39" s="1483"/>
      <c r="NWL39" s="1483"/>
      <c r="NWM39" s="1483"/>
      <c r="NWN39" s="1483"/>
      <c r="NWO39" s="1484"/>
      <c r="NWP39" s="1485"/>
      <c r="NWQ39" s="1445"/>
      <c r="NWR39" s="1483"/>
      <c r="NWS39" s="1483"/>
      <c r="NWT39" s="1483"/>
      <c r="NWU39" s="1483"/>
      <c r="NWV39" s="1483"/>
      <c r="NWW39" s="1484"/>
      <c r="NWX39" s="1485"/>
      <c r="NWY39" s="1445"/>
      <c r="NWZ39" s="1483"/>
      <c r="NXA39" s="1483"/>
      <c r="NXB39" s="1483"/>
      <c r="NXC39" s="1483"/>
      <c r="NXD39" s="1483"/>
      <c r="NXE39" s="1484"/>
      <c r="NXF39" s="1485"/>
      <c r="NXG39" s="1445"/>
      <c r="NXH39" s="1483"/>
      <c r="NXI39" s="1483"/>
      <c r="NXJ39" s="1483"/>
      <c r="NXK39" s="1483"/>
      <c r="NXL39" s="1483"/>
      <c r="NXM39" s="1484"/>
      <c r="NXN39" s="1485"/>
      <c r="NXO39" s="1445"/>
      <c r="NXP39" s="1483"/>
      <c r="NXQ39" s="1483"/>
      <c r="NXR39" s="1483"/>
      <c r="NXS39" s="1483"/>
      <c r="NXT39" s="1483"/>
      <c r="NXU39" s="1484"/>
      <c r="NXV39" s="1485"/>
      <c r="NXW39" s="1445"/>
      <c r="NXX39" s="1483"/>
      <c r="NXY39" s="1483"/>
      <c r="NXZ39" s="1483"/>
      <c r="NYA39" s="1483"/>
      <c r="NYB39" s="1483"/>
      <c r="NYC39" s="1484"/>
      <c r="NYD39" s="1485"/>
      <c r="NYE39" s="1445"/>
      <c r="NYF39" s="1483"/>
      <c r="NYG39" s="1483"/>
      <c r="NYH39" s="1483"/>
      <c r="NYI39" s="1483"/>
      <c r="NYJ39" s="1483"/>
      <c r="NYK39" s="1484"/>
      <c r="NYL39" s="1485"/>
      <c r="NYM39" s="1445"/>
      <c r="NYN39" s="1483"/>
      <c r="NYO39" s="1483"/>
      <c r="NYP39" s="1483"/>
      <c r="NYQ39" s="1483"/>
      <c r="NYR39" s="1483"/>
      <c r="NYS39" s="1484"/>
      <c r="NYT39" s="1485"/>
      <c r="NYU39" s="1445"/>
      <c r="NYV39" s="1483"/>
      <c r="NYW39" s="1483"/>
      <c r="NYX39" s="1483"/>
      <c r="NYY39" s="1483"/>
      <c r="NYZ39" s="1483"/>
      <c r="NZA39" s="1484"/>
      <c r="NZB39" s="1485"/>
      <c r="NZC39" s="1445"/>
      <c r="NZD39" s="1483"/>
      <c r="NZE39" s="1483"/>
      <c r="NZF39" s="1483"/>
      <c r="NZG39" s="1483"/>
      <c r="NZH39" s="1483"/>
      <c r="NZI39" s="1484"/>
      <c r="NZJ39" s="1485"/>
      <c r="NZK39" s="1445"/>
      <c r="NZL39" s="1483"/>
      <c r="NZM39" s="1483"/>
      <c r="NZN39" s="1483"/>
      <c r="NZO39" s="1483"/>
      <c r="NZP39" s="1483"/>
      <c r="NZQ39" s="1484"/>
      <c r="NZR39" s="1485"/>
      <c r="NZS39" s="1445"/>
      <c r="NZT39" s="1483"/>
      <c r="NZU39" s="1483"/>
      <c r="NZV39" s="1483"/>
      <c r="NZW39" s="1483"/>
      <c r="NZX39" s="1483"/>
      <c r="NZY39" s="1484"/>
      <c r="NZZ39" s="1485"/>
      <c r="OAA39" s="1445"/>
      <c r="OAB39" s="1483"/>
      <c r="OAC39" s="1483"/>
      <c r="OAD39" s="1483"/>
      <c r="OAE39" s="1483"/>
      <c r="OAF39" s="1483"/>
      <c r="OAG39" s="1484"/>
      <c r="OAH39" s="1485"/>
      <c r="OAI39" s="1445"/>
      <c r="OAJ39" s="1483"/>
      <c r="OAK39" s="1483"/>
      <c r="OAL39" s="1483"/>
      <c r="OAM39" s="1483"/>
      <c r="OAN39" s="1483"/>
      <c r="OAO39" s="1484"/>
      <c r="OAP39" s="1485"/>
      <c r="OAQ39" s="1445"/>
      <c r="OAR39" s="1483"/>
      <c r="OAS39" s="1483"/>
      <c r="OAT39" s="1483"/>
      <c r="OAU39" s="1483"/>
      <c r="OAV39" s="1483"/>
      <c r="OAW39" s="1484"/>
      <c r="OAX39" s="1485"/>
      <c r="OAY39" s="1445"/>
      <c r="OAZ39" s="1483"/>
      <c r="OBA39" s="1483"/>
      <c r="OBB39" s="1483"/>
      <c r="OBC39" s="1483"/>
      <c r="OBD39" s="1483"/>
      <c r="OBE39" s="1484"/>
      <c r="OBF39" s="1485"/>
      <c r="OBG39" s="1445"/>
      <c r="OBH39" s="1483"/>
      <c r="OBI39" s="1483"/>
      <c r="OBJ39" s="1483"/>
      <c r="OBK39" s="1483"/>
      <c r="OBL39" s="1483"/>
      <c r="OBM39" s="1484"/>
      <c r="OBN39" s="1485"/>
      <c r="OBO39" s="1445"/>
      <c r="OBP39" s="1483"/>
      <c r="OBQ39" s="1483"/>
      <c r="OBR39" s="1483"/>
      <c r="OBS39" s="1483"/>
      <c r="OBT39" s="1483"/>
      <c r="OBU39" s="1484"/>
      <c r="OBV39" s="1485"/>
      <c r="OBW39" s="1445"/>
      <c r="OBX39" s="1483"/>
      <c r="OBY39" s="1483"/>
      <c r="OBZ39" s="1483"/>
      <c r="OCA39" s="1483"/>
      <c r="OCB39" s="1483"/>
      <c r="OCC39" s="1484"/>
      <c r="OCD39" s="1485"/>
      <c r="OCE39" s="1445"/>
      <c r="OCF39" s="1483"/>
      <c r="OCG39" s="1483"/>
      <c r="OCH39" s="1483"/>
      <c r="OCI39" s="1483"/>
      <c r="OCJ39" s="1483"/>
      <c r="OCK39" s="1484"/>
      <c r="OCL39" s="1485"/>
      <c r="OCM39" s="1445"/>
      <c r="OCN39" s="1483"/>
      <c r="OCO39" s="1483"/>
      <c r="OCP39" s="1483"/>
      <c r="OCQ39" s="1483"/>
      <c r="OCR39" s="1483"/>
      <c r="OCS39" s="1484"/>
      <c r="OCT39" s="1485"/>
      <c r="OCU39" s="1445"/>
      <c r="OCV39" s="1483"/>
      <c r="OCW39" s="1483"/>
      <c r="OCX39" s="1483"/>
      <c r="OCY39" s="1483"/>
      <c r="OCZ39" s="1483"/>
      <c r="ODA39" s="1484"/>
      <c r="ODB39" s="1485"/>
      <c r="ODC39" s="1445"/>
      <c r="ODD39" s="1483"/>
      <c r="ODE39" s="1483"/>
      <c r="ODF39" s="1483"/>
      <c r="ODG39" s="1483"/>
      <c r="ODH39" s="1483"/>
      <c r="ODI39" s="1484"/>
      <c r="ODJ39" s="1485"/>
      <c r="ODK39" s="1445"/>
      <c r="ODL39" s="1483"/>
      <c r="ODM39" s="1483"/>
      <c r="ODN39" s="1483"/>
      <c r="ODO39" s="1483"/>
      <c r="ODP39" s="1483"/>
      <c r="ODQ39" s="1484"/>
      <c r="ODR39" s="1485"/>
      <c r="ODS39" s="1445"/>
      <c r="ODT39" s="1483"/>
      <c r="ODU39" s="1483"/>
      <c r="ODV39" s="1483"/>
      <c r="ODW39" s="1483"/>
      <c r="ODX39" s="1483"/>
      <c r="ODY39" s="1484"/>
      <c r="ODZ39" s="1485"/>
      <c r="OEA39" s="1445"/>
      <c r="OEB39" s="1483"/>
      <c r="OEC39" s="1483"/>
      <c r="OED39" s="1483"/>
      <c r="OEE39" s="1483"/>
      <c r="OEF39" s="1483"/>
      <c r="OEG39" s="1484"/>
      <c r="OEH39" s="1485"/>
      <c r="OEI39" s="1445"/>
      <c r="OEJ39" s="1483"/>
      <c r="OEK39" s="1483"/>
      <c r="OEL39" s="1483"/>
      <c r="OEM39" s="1483"/>
      <c r="OEN39" s="1483"/>
      <c r="OEO39" s="1484"/>
      <c r="OEP39" s="1485"/>
      <c r="OEQ39" s="1445"/>
      <c r="OER39" s="1483"/>
      <c r="OES39" s="1483"/>
      <c r="OET39" s="1483"/>
      <c r="OEU39" s="1483"/>
      <c r="OEV39" s="1483"/>
      <c r="OEW39" s="1484"/>
      <c r="OEX39" s="1485"/>
      <c r="OEY39" s="1445"/>
      <c r="OEZ39" s="1483"/>
      <c r="OFA39" s="1483"/>
      <c r="OFB39" s="1483"/>
      <c r="OFC39" s="1483"/>
      <c r="OFD39" s="1483"/>
      <c r="OFE39" s="1484"/>
      <c r="OFF39" s="1485"/>
      <c r="OFG39" s="1445"/>
      <c r="OFH39" s="1483"/>
      <c r="OFI39" s="1483"/>
      <c r="OFJ39" s="1483"/>
      <c r="OFK39" s="1483"/>
      <c r="OFL39" s="1483"/>
      <c r="OFM39" s="1484"/>
      <c r="OFN39" s="1485"/>
      <c r="OFO39" s="1445"/>
      <c r="OFP39" s="1483"/>
      <c r="OFQ39" s="1483"/>
      <c r="OFR39" s="1483"/>
      <c r="OFS39" s="1483"/>
      <c r="OFT39" s="1483"/>
      <c r="OFU39" s="1484"/>
      <c r="OFV39" s="1485"/>
      <c r="OFW39" s="1445"/>
      <c r="OFX39" s="1483"/>
      <c r="OFY39" s="1483"/>
      <c r="OFZ39" s="1483"/>
      <c r="OGA39" s="1483"/>
      <c r="OGB39" s="1483"/>
      <c r="OGC39" s="1484"/>
      <c r="OGD39" s="1485"/>
      <c r="OGE39" s="1445"/>
      <c r="OGF39" s="1483"/>
      <c r="OGG39" s="1483"/>
      <c r="OGH39" s="1483"/>
      <c r="OGI39" s="1483"/>
      <c r="OGJ39" s="1483"/>
      <c r="OGK39" s="1484"/>
      <c r="OGL39" s="1485"/>
      <c r="OGM39" s="1445"/>
      <c r="OGN39" s="1483"/>
      <c r="OGO39" s="1483"/>
      <c r="OGP39" s="1483"/>
      <c r="OGQ39" s="1483"/>
      <c r="OGR39" s="1483"/>
      <c r="OGS39" s="1484"/>
      <c r="OGT39" s="1485"/>
      <c r="OGU39" s="1445"/>
      <c r="OGV39" s="1483"/>
      <c r="OGW39" s="1483"/>
      <c r="OGX39" s="1483"/>
      <c r="OGY39" s="1483"/>
      <c r="OGZ39" s="1483"/>
      <c r="OHA39" s="1484"/>
      <c r="OHB39" s="1485"/>
      <c r="OHC39" s="1445"/>
      <c r="OHD39" s="1483"/>
      <c r="OHE39" s="1483"/>
      <c r="OHF39" s="1483"/>
      <c r="OHG39" s="1483"/>
      <c r="OHH39" s="1483"/>
      <c r="OHI39" s="1484"/>
      <c r="OHJ39" s="1485"/>
      <c r="OHK39" s="1445"/>
      <c r="OHL39" s="1483"/>
      <c r="OHM39" s="1483"/>
      <c r="OHN39" s="1483"/>
      <c r="OHO39" s="1483"/>
      <c r="OHP39" s="1483"/>
      <c r="OHQ39" s="1484"/>
      <c r="OHR39" s="1485"/>
      <c r="OHS39" s="1445"/>
      <c r="OHT39" s="1483"/>
      <c r="OHU39" s="1483"/>
      <c r="OHV39" s="1483"/>
      <c r="OHW39" s="1483"/>
      <c r="OHX39" s="1483"/>
      <c r="OHY39" s="1484"/>
      <c r="OHZ39" s="1485"/>
      <c r="OIA39" s="1445"/>
      <c r="OIB39" s="1483"/>
      <c r="OIC39" s="1483"/>
      <c r="OID39" s="1483"/>
      <c r="OIE39" s="1483"/>
      <c r="OIF39" s="1483"/>
      <c r="OIG39" s="1484"/>
      <c r="OIH39" s="1485"/>
      <c r="OII39" s="1445"/>
      <c r="OIJ39" s="1483"/>
      <c r="OIK39" s="1483"/>
      <c r="OIL39" s="1483"/>
      <c r="OIM39" s="1483"/>
      <c r="OIN39" s="1483"/>
      <c r="OIO39" s="1484"/>
      <c r="OIP39" s="1485"/>
      <c r="OIQ39" s="1445"/>
      <c r="OIR39" s="1483"/>
      <c r="OIS39" s="1483"/>
      <c r="OIT39" s="1483"/>
      <c r="OIU39" s="1483"/>
      <c r="OIV39" s="1483"/>
      <c r="OIW39" s="1484"/>
      <c r="OIX39" s="1485"/>
      <c r="OIY39" s="1445"/>
      <c r="OIZ39" s="1483"/>
      <c r="OJA39" s="1483"/>
      <c r="OJB39" s="1483"/>
      <c r="OJC39" s="1483"/>
      <c r="OJD39" s="1483"/>
      <c r="OJE39" s="1484"/>
      <c r="OJF39" s="1485"/>
      <c r="OJG39" s="1445"/>
      <c r="OJH39" s="1483"/>
      <c r="OJI39" s="1483"/>
      <c r="OJJ39" s="1483"/>
      <c r="OJK39" s="1483"/>
      <c r="OJL39" s="1483"/>
      <c r="OJM39" s="1484"/>
      <c r="OJN39" s="1485"/>
      <c r="OJO39" s="1445"/>
      <c r="OJP39" s="1483"/>
      <c r="OJQ39" s="1483"/>
      <c r="OJR39" s="1483"/>
      <c r="OJS39" s="1483"/>
      <c r="OJT39" s="1483"/>
      <c r="OJU39" s="1484"/>
      <c r="OJV39" s="1485"/>
      <c r="OJW39" s="1445"/>
      <c r="OJX39" s="1483"/>
      <c r="OJY39" s="1483"/>
      <c r="OJZ39" s="1483"/>
      <c r="OKA39" s="1483"/>
      <c r="OKB39" s="1483"/>
      <c r="OKC39" s="1484"/>
      <c r="OKD39" s="1485"/>
      <c r="OKE39" s="1445"/>
      <c r="OKF39" s="1483"/>
      <c r="OKG39" s="1483"/>
      <c r="OKH39" s="1483"/>
      <c r="OKI39" s="1483"/>
      <c r="OKJ39" s="1483"/>
      <c r="OKK39" s="1484"/>
      <c r="OKL39" s="1485"/>
      <c r="OKM39" s="1445"/>
      <c r="OKN39" s="1483"/>
      <c r="OKO39" s="1483"/>
      <c r="OKP39" s="1483"/>
      <c r="OKQ39" s="1483"/>
      <c r="OKR39" s="1483"/>
      <c r="OKS39" s="1484"/>
      <c r="OKT39" s="1485"/>
      <c r="OKU39" s="1445"/>
      <c r="OKV39" s="1483"/>
      <c r="OKW39" s="1483"/>
      <c r="OKX39" s="1483"/>
      <c r="OKY39" s="1483"/>
      <c r="OKZ39" s="1483"/>
      <c r="OLA39" s="1484"/>
      <c r="OLB39" s="1485"/>
      <c r="OLC39" s="1445"/>
      <c r="OLD39" s="1483"/>
      <c r="OLE39" s="1483"/>
      <c r="OLF39" s="1483"/>
      <c r="OLG39" s="1483"/>
      <c r="OLH39" s="1483"/>
      <c r="OLI39" s="1484"/>
      <c r="OLJ39" s="1485"/>
      <c r="OLK39" s="1445"/>
      <c r="OLL39" s="1483"/>
      <c r="OLM39" s="1483"/>
      <c r="OLN39" s="1483"/>
      <c r="OLO39" s="1483"/>
      <c r="OLP39" s="1483"/>
      <c r="OLQ39" s="1484"/>
      <c r="OLR39" s="1485"/>
      <c r="OLS39" s="1445"/>
      <c r="OLT39" s="1483"/>
      <c r="OLU39" s="1483"/>
      <c r="OLV39" s="1483"/>
      <c r="OLW39" s="1483"/>
      <c r="OLX39" s="1483"/>
      <c r="OLY39" s="1484"/>
      <c r="OLZ39" s="1485"/>
      <c r="OMA39" s="1445"/>
      <c r="OMB39" s="1483"/>
      <c r="OMC39" s="1483"/>
      <c r="OMD39" s="1483"/>
      <c r="OME39" s="1483"/>
      <c r="OMF39" s="1483"/>
      <c r="OMG39" s="1484"/>
      <c r="OMH39" s="1485"/>
      <c r="OMI39" s="1445"/>
      <c r="OMJ39" s="1483"/>
      <c r="OMK39" s="1483"/>
      <c r="OML39" s="1483"/>
      <c r="OMM39" s="1483"/>
      <c r="OMN39" s="1483"/>
      <c r="OMO39" s="1484"/>
      <c r="OMP39" s="1485"/>
      <c r="OMQ39" s="1445"/>
      <c r="OMR39" s="1483"/>
      <c r="OMS39" s="1483"/>
      <c r="OMT39" s="1483"/>
      <c r="OMU39" s="1483"/>
      <c r="OMV39" s="1483"/>
      <c r="OMW39" s="1484"/>
      <c r="OMX39" s="1485"/>
      <c r="OMY39" s="1445"/>
      <c r="OMZ39" s="1483"/>
      <c r="ONA39" s="1483"/>
      <c r="ONB39" s="1483"/>
      <c r="ONC39" s="1483"/>
      <c r="OND39" s="1483"/>
      <c r="ONE39" s="1484"/>
      <c r="ONF39" s="1485"/>
      <c r="ONG39" s="1445"/>
      <c r="ONH39" s="1483"/>
      <c r="ONI39" s="1483"/>
      <c r="ONJ39" s="1483"/>
      <c r="ONK39" s="1483"/>
      <c r="ONL39" s="1483"/>
      <c r="ONM39" s="1484"/>
      <c r="ONN39" s="1485"/>
      <c r="ONO39" s="1445"/>
      <c r="ONP39" s="1483"/>
      <c r="ONQ39" s="1483"/>
      <c r="ONR39" s="1483"/>
      <c r="ONS39" s="1483"/>
      <c r="ONT39" s="1483"/>
      <c r="ONU39" s="1484"/>
      <c r="ONV39" s="1485"/>
      <c r="ONW39" s="1445"/>
      <c r="ONX39" s="1483"/>
      <c r="ONY39" s="1483"/>
      <c r="ONZ39" s="1483"/>
      <c r="OOA39" s="1483"/>
      <c r="OOB39" s="1483"/>
      <c r="OOC39" s="1484"/>
      <c r="OOD39" s="1485"/>
      <c r="OOE39" s="1445"/>
      <c r="OOF39" s="1483"/>
      <c r="OOG39" s="1483"/>
      <c r="OOH39" s="1483"/>
      <c r="OOI39" s="1483"/>
      <c r="OOJ39" s="1483"/>
      <c r="OOK39" s="1484"/>
      <c r="OOL39" s="1485"/>
      <c r="OOM39" s="1445"/>
      <c r="OON39" s="1483"/>
      <c r="OOO39" s="1483"/>
      <c r="OOP39" s="1483"/>
      <c r="OOQ39" s="1483"/>
      <c r="OOR39" s="1483"/>
      <c r="OOS39" s="1484"/>
      <c r="OOT39" s="1485"/>
      <c r="OOU39" s="1445"/>
      <c r="OOV39" s="1483"/>
      <c r="OOW39" s="1483"/>
      <c r="OOX39" s="1483"/>
      <c r="OOY39" s="1483"/>
      <c r="OOZ39" s="1483"/>
      <c r="OPA39" s="1484"/>
      <c r="OPB39" s="1485"/>
      <c r="OPC39" s="1445"/>
      <c r="OPD39" s="1483"/>
      <c r="OPE39" s="1483"/>
      <c r="OPF39" s="1483"/>
      <c r="OPG39" s="1483"/>
      <c r="OPH39" s="1483"/>
      <c r="OPI39" s="1484"/>
      <c r="OPJ39" s="1485"/>
      <c r="OPK39" s="1445"/>
      <c r="OPL39" s="1483"/>
      <c r="OPM39" s="1483"/>
      <c r="OPN39" s="1483"/>
      <c r="OPO39" s="1483"/>
      <c r="OPP39" s="1483"/>
      <c r="OPQ39" s="1484"/>
      <c r="OPR39" s="1485"/>
      <c r="OPS39" s="1445"/>
      <c r="OPT39" s="1483"/>
      <c r="OPU39" s="1483"/>
      <c r="OPV39" s="1483"/>
      <c r="OPW39" s="1483"/>
      <c r="OPX39" s="1483"/>
      <c r="OPY39" s="1484"/>
      <c r="OPZ39" s="1485"/>
      <c r="OQA39" s="1445"/>
      <c r="OQB39" s="1483"/>
      <c r="OQC39" s="1483"/>
      <c r="OQD39" s="1483"/>
      <c r="OQE39" s="1483"/>
      <c r="OQF39" s="1483"/>
      <c r="OQG39" s="1484"/>
      <c r="OQH39" s="1485"/>
      <c r="OQI39" s="1445"/>
      <c r="OQJ39" s="1483"/>
      <c r="OQK39" s="1483"/>
      <c r="OQL39" s="1483"/>
      <c r="OQM39" s="1483"/>
      <c r="OQN39" s="1483"/>
      <c r="OQO39" s="1484"/>
      <c r="OQP39" s="1485"/>
      <c r="OQQ39" s="1445"/>
      <c r="OQR39" s="1483"/>
      <c r="OQS39" s="1483"/>
      <c r="OQT39" s="1483"/>
      <c r="OQU39" s="1483"/>
      <c r="OQV39" s="1483"/>
      <c r="OQW39" s="1484"/>
      <c r="OQX39" s="1485"/>
      <c r="OQY39" s="1445"/>
      <c r="OQZ39" s="1483"/>
      <c r="ORA39" s="1483"/>
      <c r="ORB39" s="1483"/>
      <c r="ORC39" s="1483"/>
      <c r="ORD39" s="1483"/>
      <c r="ORE39" s="1484"/>
      <c r="ORF39" s="1485"/>
      <c r="ORG39" s="1445"/>
      <c r="ORH39" s="1483"/>
      <c r="ORI39" s="1483"/>
      <c r="ORJ39" s="1483"/>
      <c r="ORK39" s="1483"/>
      <c r="ORL39" s="1483"/>
      <c r="ORM39" s="1484"/>
      <c r="ORN39" s="1485"/>
      <c r="ORO39" s="1445"/>
      <c r="ORP39" s="1483"/>
      <c r="ORQ39" s="1483"/>
      <c r="ORR39" s="1483"/>
      <c r="ORS39" s="1483"/>
      <c r="ORT39" s="1483"/>
      <c r="ORU39" s="1484"/>
      <c r="ORV39" s="1485"/>
      <c r="ORW39" s="1445"/>
      <c r="ORX39" s="1483"/>
      <c r="ORY39" s="1483"/>
      <c r="ORZ39" s="1483"/>
      <c r="OSA39" s="1483"/>
      <c r="OSB39" s="1483"/>
      <c r="OSC39" s="1484"/>
      <c r="OSD39" s="1485"/>
      <c r="OSE39" s="1445"/>
      <c r="OSF39" s="1483"/>
      <c r="OSG39" s="1483"/>
      <c r="OSH39" s="1483"/>
      <c r="OSI39" s="1483"/>
      <c r="OSJ39" s="1483"/>
      <c r="OSK39" s="1484"/>
      <c r="OSL39" s="1485"/>
      <c r="OSM39" s="1445"/>
      <c r="OSN39" s="1483"/>
      <c r="OSO39" s="1483"/>
      <c r="OSP39" s="1483"/>
      <c r="OSQ39" s="1483"/>
      <c r="OSR39" s="1483"/>
      <c r="OSS39" s="1484"/>
      <c r="OST39" s="1485"/>
      <c r="OSU39" s="1445"/>
      <c r="OSV39" s="1483"/>
      <c r="OSW39" s="1483"/>
      <c r="OSX39" s="1483"/>
      <c r="OSY39" s="1483"/>
      <c r="OSZ39" s="1483"/>
      <c r="OTA39" s="1484"/>
      <c r="OTB39" s="1485"/>
      <c r="OTC39" s="1445"/>
      <c r="OTD39" s="1483"/>
      <c r="OTE39" s="1483"/>
      <c r="OTF39" s="1483"/>
      <c r="OTG39" s="1483"/>
      <c r="OTH39" s="1483"/>
      <c r="OTI39" s="1484"/>
      <c r="OTJ39" s="1485"/>
      <c r="OTK39" s="1445"/>
      <c r="OTL39" s="1483"/>
      <c r="OTM39" s="1483"/>
      <c r="OTN39" s="1483"/>
      <c r="OTO39" s="1483"/>
      <c r="OTP39" s="1483"/>
      <c r="OTQ39" s="1484"/>
      <c r="OTR39" s="1485"/>
      <c r="OTS39" s="1445"/>
      <c r="OTT39" s="1483"/>
      <c r="OTU39" s="1483"/>
      <c r="OTV39" s="1483"/>
      <c r="OTW39" s="1483"/>
      <c r="OTX39" s="1483"/>
      <c r="OTY39" s="1484"/>
      <c r="OTZ39" s="1485"/>
      <c r="OUA39" s="1445"/>
      <c r="OUB39" s="1483"/>
      <c r="OUC39" s="1483"/>
      <c r="OUD39" s="1483"/>
      <c r="OUE39" s="1483"/>
      <c r="OUF39" s="1483"/>
      <c r="OUG39" s="1484"/>
      <c r="OUH39" s="1485"/>
      <c r="OUI39" s="1445"/>
      <c r="OUJ39" s="1483"/>
      <c r="OUK39" s="1483"/>
      <c r="OUL39" s="1483"/>
      <c r="OUM39" s="1483"/>
      <c r="OUN39" s="1483"/>
      <c r="OUO39" s="1484"/>
      <c r="OUP39" s="1485"/>
      <c r="OUQ39" s="1445"/>
      <c r="OUR39" s="1483"/>
      <c r="OUS39" s="1483"/>
      <c r="OUT39" s="1483"/>
      <c r="OUU39" s="1483"/>
      <c r="OUV39" s="1483"/>
      <c r="OUW39" s="1484"/>
      <c r="OUX39" s="1485"/>
      <c r="OUY39" s="1445"/>
      <c r="OUZ39" s="1483"/>
      <c r="OVA39" s="1483"/>
      <c r="OVB39" s="1483"/>
      <c r="OVC39" s="1483"/>
      <c r="OVD39" s="1483"/>
      <c r="OVE39" s="1484"/>
      <c r="OVF39" s="1485"/>
      <c r="OVG39" s="1445"/>
      <c r="OVH39" s="1483"/>
      <c r="OVI39" s="1483"/>
      <c r="OVJ39" s="1483"/>
      <c r="OVK39" s="1483"/>
      <c r="OVL39" s="1483"/>
      <c r="OVM39" s="1484"/>
      <c r="OVN39" s="1485"/>
      <c r="OVO39" s="1445"/>
      <c r="OVP39" s="1483"/>
      <c r="OVQ39" s="1483"/>
      <c r="OVR39" s="1483"/>
      <c r="OVS39" s="1483"/>
      <c r="OVT39" s="1483"/>
      <c r="OVU39" s="1484"/>
      <c r="OVV39" s="1485"/>
      <c r="OVW39" s="1445"/>
      <c r="OVX39" s="1483"/>
      <c r="OVY39" s="1483"/>
      <c r="OVZ39" s="1483"/>
      <c r="OWA39" s="1483"/>
      <c r="OWB39" s="1483"/>
      <c r="OWC39" s="1484"/>
      <c r="OWD39" s="1485"/>
      <c r="OWE39" s="1445"/>
      <c r="OWF39" s="1483"/>
      <c r="OWG39" s="1483"/>
      <c r="OWH39" s="1483"/>
      <c r="OWI39" s="1483"/>
      <c r="OWJ39" s="1483"/>
      <c r="OWK39" s="1484"/>
      <c r="OWL39" s="1485"/>
      <c r="OWM39" s="1445"/>
      <c r="OWN39" s="1483"/>
      <c r="OWO39" s="1483"/>
      <c r="OWP39" s="1483"/>
      <c r="OWQ39" s="1483"/>
      <c r="OWR39" s="1483"/>
      <c r="OWS39" s="1484"/>
      <c r="OWT39" s="1485"/>
      <c r="OWU39" s="1445"/>
      <c r="OWV39" s="1483"/>
      <c r="OWW39" s="1483"/>
      <c r="OWX39" s="1483"/>
      <c r="OWY39" s="1483"/>
      <c r="OWZ39" s="1483"/>
      <c r="OXA39" s="1484"/>
      <c r="OXB39" s="1485"/>
      <c r="OXC39" s="1445"/>
      <c r="OXD39" s="1483"/>
      <c r="OXE39" s="1483"/>
      <c r="OXF39" s="1483"/>
      <c r="OXG39" s="1483"/>
      <c r="OXH39" s="1483"/>
      <c r="OXI39" s="1484"/>
      <c r="OXJ39" s="1485"/>
      <c r="OXK39" s="1445"/>
      <c r="OXL39" s="1483"/>
      <c r="OXM39" s="1483"/>
      <c r="OXN39" s="1483"/>
      <c r="OXO39" s="1483"/>
      <c r="OXP39" s="1483"/>
      <c r="OXQ39" s="1484"/>
      <c r="OXR39" s="1485"/>
      <c r="OXS39" s="1445"/>
      <c r="OXT39" s="1483"/>
      <c r="OXU39" s="1483"/>
      <c r="OXV39" s="1483"/>
      <c r="OXW39" s="1483"/>
      <c r="OXX39" s="1483"/>
      <c r="OXY39" s="1484"/>
      <c r="OXZ39" s="1485"/>
      <c r="OYA39" s="1445"/>
      <c r="OYB39" s="1483"/>
      <c r="OYC39" s="1483"/>
      <c r="OYD39" s="1483"/>
      <c r="OYE39" s="1483"/>
      <c r="OYF39" s="1483"/>
      <c r="OYG39" s="1484"/>
      <c r="OYH39" s="1485"/>
      <c r="OYI39" s="1445"/>
      <c r="OYJ39" s="1483"/>
      <c r="OYK39" s="1483"/>
      <c r="OYL39" s="1483"/>
      <c r="OYM39" s="1483"/>
      <c r="OYN39" s="1483"/>
      <c r="OYO39" s="1484"/>
      <c r="OYP39" s="1485"/>
      <c r="OYQ39" s="1445"/>
      <c r="OYR39" s="1483"/>
      <c r="OYS39" s="1483"/>
      <c r="OYT39" s="1483"/>
      <c r="OYU39" s="1483"/>
      <c r="OYV39" s="1483"/>
      <c r="OYW39" s="1484"/>
      <c r="OYX39" s="1485"/>
      <c r="OYY39" s="1445"/>
      <c r="OYZ39" s="1483"/>
      <c r="OZA39" s="1483"/>
      <c r="OZB39" s="1483"/>
      <c r="OZC39" s="1483"/>
      <c r="OZD39" s="1483"/>
      <c r="OZE39" s="1484"/>
      <c r="OZF39" s="1485"/>
      <c r="OZG39" s="1445"/>
      <c r="OZH39" s="1483"/>
      <c r="OZI39" s="1483"/>
      <c r="OZJ39" s="1483"/>
      <c r="OZK39" s="1483"/>
      <c r="OZL39" s="1483"/>
      <c r="OZM39" s="1484"/>
      <c r="OZN39" s="1485"/>
      <c r="OZO39" s="1445"/>
      <c r="OZP39" s="1483"/>
      <c r="OZQ39" s="1483"/>
      <c r="OZR39" s="1483"/>
      <c r="OZS39" s="1483"/>
      <c r="OZT39" s="1483"/>
      <c r="OZU39" s="1484"/>
      <c r="OZV39" s="1485"/>
      <c r="OZW39" s="1445"/>
      <c r="OZX39" s="1483"/>
      <c r="OZY39" s="1483"/>
      <c r="OZZ39" s="1483"/>
      <c r="PAA39" s="1483"/>
      <c r="PAB39" s="1483"/>
      <c r="PAC39" s="1484"/>
      <c r="PAD39" s="1485"/>
      <c r="PAE39" s="1445"/>
      <c r="PAF39" s="1483"/>
      <c r="PAG39" s="1483"/>
      <c r="PAH39" s="1483"/>
      <c r="PAI39" s="1483"/>
      <c r="PAJ39" s="1483"/>
      <c r="PAK39" s="1484"/>
      <c r="PAL39" s="1485"/>
      <c r="PAM39" s="1445"/>
      <c r="PAN39" s="1483"/>
      <c r="PAO39" s="1483"/>
      <c r="PAP39" s="1483"/>
      <c r="PAQ39" s="1483"/>
      <c r="PAR39" s="1483"/>
      <c r="PAS39" s="1484"/>
      <c r="PAT39" s="1485"/>
      <c r="PAU39" s="1445"/>
      <c r="PAV39" s="1483"/>
      <c r="PAW39" s="1483"/>
      <c r="PAX39" s="1483"/>
      <c r="PAY39" s="1483"/>
      <c r="PAZ39" s="1483"/>
      <c r="PBA39" s="1484"/>
      <c r="PBB39" s="1485"/>
      <c r="PBC39" s="1445"/>
      <c r="PBD39" s="1483"/>
      <c r="PBE39" s="1483"/>
      <c r="PBF39" s="1483"/>
      <c r="PBG39" s="1483"/>
      <c r="PBH39" s="1483"/>
      <c r="PBI39" s="1484"/>
      <c r="PBJ39" s="1485"/>
      <c r="PBK39" s="1445"/>
      <c r="PBL39" s="1483"/>
      <c r="PBM39" s="1483"/>
      <c r="PBN39" s="1483"/>
      <c r="PBO39" s="1483"/>
      <c r="PBP39" s="1483"/>
      <c r="PBQ39" s="1484"/>
      <c r="PBR39" s="1485"/>
      <c r="PBS39" s="1445"/>
      <c r="PBT39" s="1483"/>
      <c r="PBU39" s="1483"/>
      <c r="PBV39" s="1483"/>
      <c r="PBW39" s="1483"/>
      <c r="PBX39" s="1483"/>
      <c r="PBY39" s="1484"/>
      <c r="PBZ39" s="1485"/>
      <c r="PCA39" s="1445"/>
      <c r="PCB39" s="1483"/>
      <c r="PCC39" s="1483"/>
      <c r="PCD39" s="1483"/>
      <c r="PCE39" s="1483"/>
      <c r="PCF39" s="1483"/>
      <c r="PCG39" s="1484"/>
      <c r="PCH39" s="1485"/>
      <c r="PCI39" s="1445"/>
      <c r="PCJ39" s="1483"/>
      <c r="PCK39" s="1483"/>
      <c r="PCL39" s="1483"/>
      <c r="PCM39" s="1483"/>
      <c r="PCN39" s="1483"/>
      <c r="PCO39" s="1484"/>
      <c r="PCP39" s="1485"/>
      <c r="PCQ39" s="1445"/>
      <c r="PCR39" s="1483"/>
      <c r="PCS39" s="1483"/>
      <c r="PCT39" s="1483"/>
      <c r="PCU39" s="1483"/>
      <c r="PCV39" s="1483"/>
      <c r="PCW39" s="1484"/>
      <c r="PCX39" s="1485"/>
      <c r="PCY39" s="1445"/>
      <c r="PCZ39" s="1483"/>
      <c r="PDA39" s="1483"/>
      <c r="PDB39" s="1483"/>
      <c r="PDC39" s="1483"/>
      <c r="PDD39" s="1483"/>
      <c r="PDE39" s="1484"/>
      <c r="PDF39" s="1485"/>
      <c r="PDG39" s="1445"/>
      <c r="PDH39" s="1483"/>
      <c r="PDI39" s="1483"/>
      <c r="PDJ39" s="1483"/>
      <c r="PDK39" s="1483"/>
      <c r="PDL39" s="1483"/>
      <c r="PDM39" s="1484"/>
      <c r="PDN39" s="1485"/>
      <c r="PDO39" s="1445"/>
      <c r="PDP39" s="1483"/>
      <c r="PDQ39" s="1483"/>
      <c r="PDR39" s="1483"/>
      <c r="PDS39" s="1483"/>
      <c r="PDT39" s="1483"/>
      <c r="PDU39" s="1484"/>
      <c r="PDV39" s="1485"/>
      <c r="PDW39" s="1445"/>
      <c r="PDX39" s="1483"/>
      <c r="PDY39" s="1483"/>
      <c r="PDZ39" s="1483"/>
      <c r="PEA39" s="1483"/>
      <c r="PEB39" s="1483"/>
      <c r="PEC39" s="1484"/>
      <c r="PED39" s="1485"/>
      <c r="PEE39" s="1445"/>
      <c r="PEF39" s="1483"/>
      <c r="PEG39" s="1483"/>
      <c r="PEH39" s="1483"/>
      <c r="PEI39" s="1483"/>
      <c r="PEJ39" s="1483"/>
      <c r="PEK39" s="1484"/>
      <c r="PEL39" s="1485"/>
      <c r="PEM39" s="1445"/>
      <c r="PEN39" s="1483"/>
      <c r="PEO39" s="1483"/>
      <c r="PEP39" s="1483"/>
      <c r="PEQ39" s="1483"/>
      <c r="PER39" s="1483"/>
      <c r="PES39" s="1484"/>
      <c r="PET39" s="1485"/>
      <c r="PEU39" s="1445"/>
      <c r="PEV39" s="1483"/>
      <c r="PEW39" s="1483"/>
      <c r="PEX39" s="1483"/>
      <c r="PEY39" s="1483"/>
      <c r="PEZ39" s="1483"/>
      <c r="PFA39" s="1484"/>
      <c r="PFB39" s="1485"/>
      <c r="PFC39" s="1445"/>
      <c r="PFD39" s="1483"/>
      <c r="PFE39" s="1483"/>
      <c r="PFF39" s="1483"/>
      <c r="PFG39" s="1483"/>
      <c r="PFH39" s="1483"/>
      <c r="PFI39" s="1484"/>
      <c r="PFJ39" s="1485"/>
      <c r="PFK39" s="1445"/>
      <c r="PFL39" s="1483"/>
      <c r="PFM39" s="1483"/>
      <c r="PFN39" s="1483"/>
      <c r="PFO39" s="1483"/>
      <c r="PFP39" s="1483"/>
      <c r="PFQ39" s="1484"/>
      <c r="PFR39" s="1485"/>
      <c r="PFS39" s="1445"/>
      <c r="PFT39" s="1483"/>
      <c r="PFU39" s="1483"/>
      <c r="PFV39" s="1483"/>
      <c r="PFW39" s="1483"/>
      <c r="PFX39" s="1483"/>
      <c r="PFY39" s="1484"/>
      <c r="PFZ39" s="1485"/>
      <c r="PGA39" s="1445"/>
      <c r="PGB39" s="1483"/>
      <c r="PGC39" s="1483"/>
      <c r="PGD39" s="1483"/>
      <c r="PGE39" s="1483"/>
      <c r="PGF39" s="1483"/>
      <c r="PGG39" s="1484"/>
      <c r="PGH39" s="1485"/>
      <c r="PGI39" s="1445"/>
      <c r="PGJ39" s="1483"/>
      <c r="PGK39" s="1483"/>
      <c r="PGL39" s="1483"/>
      <c r="PGM39" s="1483"/>
      <c r="PGN39" s="1483"/>
      <c r="PGO39" s="1484"/>
      <c r="PGP39" s="1485"/>
      <c r="PGQ39" s="1445"/>
      <c r="PGR39" s="1483"/>
      <c r="PGS39" s="1483"/>
      <c r="PGT39" s="1483"/>
      <c r="PGU39" s="1483"/>
      <c r="PGV39" s="1483"/>
      <c r="PGW39" s="1484"/>
      <c r="PGX39" s="1485"/>
      <c r="PGY39" s="1445"/>
      <c r="PGZ39" s="1483"/>
      <c r="PHA39" s="1483"/>
      <c r="PHB39" s="1483"/>
      <c r="PHC39" s="1483"/>
      <c r="PHD39" s="1483"/>
      <c r="PHE39" s="1484"/>
      <c r="PHF39" s="1485"/>
      <c r="PHG39" s="1445"/>
      <c r="PHH39" s="1483"/>
      <c r="PHI39" s="1483"/>
      <c r="PHJ39" s="1483"/>
      <c r="PHK39" s="1483"/>
      <c r="PHL39" s="1483"/>
      <c r="PHM39" s="1484"/>
      <c r="PHN39" s="1485"/>
      <c r="PHO39" s="1445"/>
      <c r="PHP39" s="1483"/>
      <c r="PHQ39" s="1483"/>
      <c r="PHR39" s="1483"/>
      <c r="PHS39" s="1483"/>
      <c r="PHT39" s="1483"/>
      <c r="PHU39" s="1484"/>
      <c r="PHV39" s="1485"/>
      <c r="PHW39" s="1445"/>
      <c r="PHX39" s="1483"/>
      <c r="PHY39" s="1483"/>
      <c r="PHZ39" s="1483"/>
      <c r="PIA39" s="1483"/>
      <c r="PIB39" s="1483"/>
      <c r="PIC39" s="1484"/>
      <c r="PID39" s="1485"/>
      <c r="PIE39" s="1445"/>
      <c r="PIF39" s="1483"/>
      <c r="PIG39" s="1483"/>
      <c r="PIH39" s="1483"/>
      <c r="PII39" s="1483"/>
      <c r="PIJ39" s="1483"/>
      <c r="PIK39" s="1484"/>
      <c r="PIL39" s="1485"/>
      <c r="PIM39" s="1445"/>
      <c r="PIN39" s="1483"/>
      <c r="PIO39" s="1483"/>
      <c r="PIP39" s="1483"/>
      <c r="PIQ39" s="1483"/>
      <c r="PIR39" s="1483"/>
      <c r="PIS39" s="1484"/>
      <c r="PIT39" s="1485"/>
      <c r="PIU39" s="1445"/>
      <c r="PIV39" s="1483"/>
      <c r="PIW39" s="1483"/>
      <c r="PIX39" s="1483"/>
      <c r="PIY39" s="1483"/>
      <c r="PIZ39" s="1483"/>
      <c r="PJA39" s="1484"/>
      <c r="PJB39" s="1485"/>
      <c r="PJC39" s="1445"/>
      <c r="PJD39" s="1483"/>
      <c r="PJE39" s="1483"/>
      <c r="PJF39" s="1483"/>
      <c r="PJG39" s="1483"/>
      <c r="PJH39" s="1483"/>
      <c r="PJI39" s="1484"/>
      <c r="PJJ39" s="1485"/>
      <c r="PJK39" s="1445"/>
      <c r="PJL39" s="1483"/>
      <c r="PJM39" s="1483"/>
      <c r="PJN39" s="1483"/>
      <c r="PJO39" s="1483"/>
      <c r="PJP39" s="1483"/>
      <c r="PJQ39" s="1484"/>
      <c r="PJR39" s="1485"/>
      <c r="PJS39" s="1445"/>
      <c r="PJT39" s="1483"/>
      <c r="PJU39" s="1483"/>
      <c r="PJV39" s="1483"/>
      <c r="PJW39" s="1483"/>
      <c r="PJX39" s="1483"/>
      <c r="PJY39" s="1484"/>
      <c r="PJZ39" s="1485"/>
      <c r="PKA39" s="1445"/>
      <c r="PKB39" s="1483"/>
      <c r="PKC39" s="1483"/>
      <c r="PKD39" s="1483"/>
      <c r="PKE39" s="1483"/>
      <c r="PKF39" s="1483"/>
      <c r="PKG39" s="1484"/>
      <c r="PKH39" s="1485"/>
      <c r="PKI39" s="1445"/>
      <c r="PKJ39" s="1483"/>
      <c r="PKK39" s="1483"/>
      <c r="PKL39" s="1483"/>
      <c r="PKM39" s="1483"/>
      <c r="PKN39" s="1483"/>
      <c r="PKO39" s="1484"/>
      <c r="PKP39" s="1485"/>
      <c r="PKQ39" s="1445"/>
      <c r="PKR39" s="1483"/>
      <c r="PKS39" s="1483"/>
      <c r="PKT39" s="1483"/>
      <c r="PKU39" s="1483"/>
      <c r="PKV39" s="1483"/>
      <c r="PKW39" s="1484"/>
      <c r="PKX39" s="1485"/>
      <c r="PKY39" s="1445"/>
      <c r="PKZ39" s="1483"/>
      <c r="PLA39" s="1483"/>
      <c r="PLB39" s="1483"/>
      <c r="PLC39" s="1483"/>
      <c r="PLD39" s="1483"/>
      <c r="PLE39" s="1484"/>
      <c r="PLF39" s="1485"/>
      <c r="PLG39" s="1445"/>
      <c r="PLH39" s="1483"/>
      <c r="PLI39" s="1483"/>
      <c r="PLJ39" s="1483"/>
      <c r="PLK39" s="1483"/>
      <c r="PLL39" s="1483"/>
      <c r="PLM39" s="1484"/>
      <c r="PLN39" s="1485"/>
      <c r="PLO39" s="1445"/>
      <c r="PLP39" s="1483"/>
      <c r="PLQ39" s="1483"/>
      <c r="PLR39" s="1483"/>
      <c r="PLS39" s="1483"/>
      <c r="PLT39" s="1483"/>
      <c r="PLU39" s="1484"/>
      <c r="PLV39" s="1485"/>
      <c r="PLW39" s="1445"/>
      <c r="PLX39" s="1483"/>
      <c r="PLY39" s="1483"/>
      <c r="PLZ39" s="1483"/>
      <c r="PMA39" s="1483"/>
      <c r="PMB39" s="1483"/>
      <c r="PMC39" s="1484"/>
      <c r="PMD39" s="1485"/>
      <c r="PME39" s="1445"/>
      <c r="PMF39" s="1483"/>
      <c r="PMG39" s="1483"/>
      <c r="PMH39" s="1483"/>
      <c r="PMI39" s="1483"/>
      <c r="PMJ39" s="1483"/>
      <c r="PMK39" s="1484"/>
      <c r="PML39" s="1485"/>
      <c r="PMM39" s="1445"/>
      <c r="PMN39" s="1483"/>
      <c r="PMO39" s="1483"/>
      <c r="PMP39" s="1483"/>
      <c r="PMQ39" s="1483"/>
      <c r="PMR39" s="1483"/>
      <c r="PMS39" s="1484"/>
      <c r="PMT39" s="1485"/>
      <c r="PMU39" s="1445"/>
      <c r="PMV39" s="1483"/>
      <c r="PMW39" s="1483"/>
      <c r="PMX39" s="1483"/>
      <c r="PMY39" s="1483"/>
      <c r="PMZ39" s="1483"/>
      <c r="PNA39" s="1484"/>
      <c r="PNB39" s="1485"/>
      <c r="PNC39" s="1445"/>
      <c r="PND39" s="1483"/>
      <c r="PNE39" s="1483"/>
      <c r="PNF39" s="1483"/>
      <c r="PNG39" s="1483"/>
      <c r="PNH39" s="1483"/>
      <c r="PNI39" s="1484"/>
      <c r="PNJ39" s="1485"/>
      <c r="PNK39" s="1445"/>
      <c r="PNL39" s="1483"/>
      <c r="PNM39" s="1483"/>
      <c r="PNN39" s="1483"/>
      <c r="PNO39" s="1483"/>
      <c r="PNP39" s="1483"/>
      <c r="PNQ39" s="1484"/>
      <c r="PNR39" s="1485"/>
      <c r="PNS39" s="1445"/>
      <c r="PNT39" s="1483"/>
      <c r="PNU39" s="1483"/>
      <c r="PNV39" s="1483"/>
      <c r="PNW39" s="1483"/>
      <c r="PNX39" s="1483"/>
      <c r="PNY39" s="1484"/>
      <c r="PNZ39" s="1485"/>
      <c r="POA39" s="1445"/>
      <c r="POB39" s="1483"/>
      <c r="POC39" s="1483"/>
      <c r="POD39" s="1483"/>
      <c r="POE39" s="1483"/>
      <c r="POF39" s="1483"/>
      <c r="POG39" s="1484"/>
      <c r="POH39" s="1485"/>
      <c r="POI39" s="1445"/>
      <c r="POJ39" s="1483"/>
      <c r="POK39" s="1483"/>
      <c r="POL39" s="1483"/>
      <c r="POM39" s="1483"/>
      <c r="PON39" s="1483"/>
      <c r="POO39" s="1484"/>
      <c r="POP39" s="1485"/>
      <c r="POQ39" s="1445"/>
      <c r="POR39" s="1483"/>
      <c r="POS39" s="1483"/>
      <c r="POT39" s="1483"/>
      <c r="POU39" s="1483"/>
      <c r="POV39" s="1483"/>
      <c r="POW39" s="1484"/>
      <c r="POX39" s="1485"/>
      <c r="POY39" s="1445"/>
      <c r="POZ39" s="1483"/>
      <c r="PPA39" s="1483"/>
      <c r="PPB39" s="1483"/>
      <c r="PPC39" s="1483"/>
      <c r="PPD39" s="1483"/>
      <c r="PPE39" s="1484"/>
      <c r="PPF39" s="1485"/>
      <c r="PPG39" s="1445"/>
      <c r="PPH39" s="1483"/>
      <c r="PPI39" s="1483"/>
      <c r="PPJ39" s="1483"/>
      <c r="PPK39" s="1483"/>
      <c r="PPL39" s="1483"/>
      <c r="PPM39" s="1484"/>
      <c r="PPN39" s="1485"/>
      <c r="PPO39" s="1445"/>
      <c r="PPP39" s="1483"/>
      <c r="PPQ39" s="1483"/>
      <c r="PPR39" s="1483"/>
      <c r="PPS39" s="1483"/>
      <c r="PPT39" s="1483"/>
      <c r="PPU39" s="1484"/>
      <c r="PPV39" s="1485"/>
      <c r="PPW39" s="1445"/>
      <c r="PPX39" s="1483"/>
      <c r="PPY39" s="1483"/>
      <c r="PPZ39" s="1483"/>
      <c r="PQA39" s="1483"/>
      <c r="PQB39" s="1483"/>
      <c r="PQC39" s="1484"/>
      <c r="PQD39" s="1485"/>
      <c r="PQE39" s="1445"/>
      <c r="PQF39" s="1483"/>
      <c r="PQG39" s="1483"/>
      <c r="PQH39" s="1483"/>
      <c r="PQI39" s="1483"/>
      <c r="PQJ39" s="1483"/>
      <c r="PQK39" s="1484"/>
      <c r="PQL39" s="1485"/>
      <c r="PQM39" s="1445"/>
      <c r="PQN39" s="1483"/>
      <c r="PQO39" s="1483"/>
      <c r="PQP39" s="1483"/>
      <c r="PQQ39" s="1483"/>
      <c r="PQR39" s="1483"/>
      <c r="PQS39" s="1484"/>
      <c r="PQT39" s="1485"/>
      <c r="PQU39" s="1445"/>
      <c r="PQV39" s="1483"/>
      <c r="PQW39" s="1483"/>
      <c r="PQX39" s="1483"/>
      <c r="PQY39" s="1483"/>
      <c r="PQZ39" s="1483"/>
      <c r="PRA39" s="1484"/>
      <c r="PRB39" s="1485"/>
      <c r="PRC39" s="1445"/>
      <c r="PRD39" s="1483"/>
      <c r="PRE39" s="1483"/>
      <c r="PRF39" s="1483"/>
      <c r="PRG39" s="1483"/>
      <c r="PRH39" s="1483"/>
      <c r="PRI39" s="1484"/>
      <c r="PRJ39" s="1485"/>
      <c r="PRK39" s="1445"/>
      <c r="PRL39" s="1483"/>
      <c r="PRM39" s="1483"/>
      <c r="PRN39" s="1483"/>
      <c r="PRO39" s="1483"/>
      <c r="PRP39" s="1483"/>
      <c r="PRQ39" s="1484"/>
      <c r="PRR39" s="1485"/>
      <c r="PRS39" s="1445"/>
      <c r="PRT39" s="1483"/>
      <c r="PRU39" s="1483"/>
      <c r="PRV39" s="1483"/>
      <c r="PRW39" s="1483"/>
      <c r="PRX39" s="1483"/>
      <c r="PRY39" s="1484"/>
      <c r="PRZ39" s="1485"/>
      <c r="PSA39" s="1445"/>
      <c r="PSB39" s="1483"/>
      <c r="PSC39" s="1483"/>
      <c r="PSD39" s="1483"/>
      <c r="PSE39" s="1483"/>
      <c r="PSF39" s="1483"/>
      <c r="PSG39" s="1484"/>
      <c r="PSH39" s="1485"/>
      <c r="PSI39" s="1445"/>
      <c r="PSJ39" s="1483"/>
      <c r="PSK39" s="1483"/>
      <c r="PSL39" s="1483"/>
      <c r="PSM39" s="1483"/>
      <c r="PSN39" s="1483"/>
      <c r="PSO39" s="1484"/>
      <c r="PSP39" s="1485"/>
      <c r="PSQ39" s="1445"/>
      <c r="PSR39" s="1483"/>
      <c r="PSS39" s="1483"/>
      <c r="PST39" s="1483"/>
      <c r="PSU39" s="1483"/>
      <c r="PSV39" s="1483"/>
      <c r="PSW39" s="1484"/>
      <c r="PSX39" s="1485"/>
      <c r="PSY39" s="1445"/>
      <c r="PSZ39" s="1483"/>
      <c r="PTA39" s="1483"/>
      <c r="PTB39" s="1483"/>
      <c r="PTC39" s="1483"/>
      <c r="PTD39" s="1483"/>
      <c r="PTE39" s="1484"/>
      <c r="PTF39" s="1485"/>
      <c r="PTG39" s="1445"/>
      <c r="PTH39" s="1483"/>
      <c r="PTI39" s="1483"/>
      <c r="PTJ39" s="1483"/>
      <c r="PTK39" s="1483"/>
      <c r="PTL39" s="1483"/>
      <c r="PTM39" s="1484"/>
      <c r="PTN39" s="1485"/>
      <c r="PTO39" s="1445"/>
      <c r="PTP39" s="1483"/>
      <c r="PTQ39" s="1483"/>
      <c r="PTR39" s="1483"/>
      <c r="PTS39" s="1483"/>
      <c r="PTT39" s="1483"/>
      <c r="PTU39" s="1484"/>
      <c r="PTV39" s="1485"/>
      <c r="PTW39" s="1445"/>
      <c r="PTX39" s="1483"/>
      <c r="PTY39" s="1483"/>
      <c r="PTZ39" s="1483"/>
      <c r="PUA39" s="1483"/>
      <c r="PUB39" s="1483"/>
      <c r="PUC39" s="1484"/>
      <c r="PUD39" s="1485"/>
      <c r="PUE39" s="1445"/>
      <c r="PUF39" s="1483"/>
      <c r="PUG39" s="1483"/>
      <c r="PUH39" s="1483"/>
      <c r="PUI39" s="1483"/>
      <c r="PUJ39" s="1483"/>
      <c r="PUK39" s="1484"/>
      <c r="PUL39" s="1485"/>
      <c r="PUM39" s="1445"/>
      <c r="PUN39" s="1483"/>
      <c r="PUO39" s="1483"/>
      <c r="PUP39" s="1483"/>
      <c r="PUQ39" s="1483"/>
      <c r="PUR39" s="1483"/>
      <c r="PUS39" s="1484"/>
      <c r="PUT39" s="1485"/>
      <c r="PUU39" s="1445"/>
      <c r="PUV39" s="1483"/>
      <c r="PUW39" s="1483"/>
      <c r="PUX39" s="1483"/>
      <c r="PUY39" s="1483"/>
      <c r="PUZ39" s="1483"/>
      <c r="PVA39" s="1484"/>
      <c r="PVB39" s="1485"/>
      <c r="PVC39" s="1445"/>
      <c r="PVD39" s="1483"/>
      <c r="PVE39" s="1483"/>
      <c r="PVF39" s="1483"/>
      <c r="PVG39" s="1483"/>
      <c r="PVH39" s="1483"/>
      <c r="PVI39" s="1484"/>
      <c r="PVJ39" s="1485"/>
      <c r="PVK39" s="1445"/>
      <c r="PVL39" s="1483"/>
      <c r="PVM39" s="1483"/>
      <c r="PVN39" s="1483"/>
      <c r="PVO39" s="1483"/>
      <c r="PVP39" s="1483"/>
      <c r="PVQ39" s="1484"/>
      <c r="PVR39" s="1485"/>
      <c r="PVS39" s="1445"/>
      <c r="PVT39" s="1483"/>
      <c r="PVU39" s="1483"/>
      <c r="PVV39" s="1483"/>
      <c r="PVW39" s="1483"/>
      <c r="PVX39" s="1483"/>
      <c r="PVY39" s="1484"/>
      <c r="PVZ39" s="1485"/>
      <c r="PWA39" s="1445"/>
      <c r="PWB39" s="1483"/>
      <c r="PWC39" s="1483"/>
      <c r="PWD39" s="1483"/>
      <c r="PWE39" s="1483"/>
      <c r="PWF39" s="1483"/>
      <c r="PWG39" s="1484"/>
      <c r="PWH39" s="1485"/>
      <c r="PWI39" s="1445"/>
      <c r="PWJ39" s="1483"/>
      <c r="PWK39" s="1483"/>
      <c r="PWL39" s="1483"/>
      <c r="PWM39" s="1483"/>
      <c r="PWN39" s="1483"/>
      <c r="PWO39" s="1484"/>
      <c r="PWP39" s="1485"/>
      <c r="PWQ39" s="1445"/>
      <c r="PWR39" s="1483"/>
      <c r="PWS39" s="1483"/>
      <c r="PWT39" s="1483"/>
      <c r="PWU39" s="1483"/>
      <c r="PWV39" s="1483"/>
      <c r="PWW39" s="1484"/>
      <c r="PWX39" s="1485"/>
      <c r="PWY39" s="1445"/>
      <c r="PWZ39" s="1483"/>
      <c r="PXA39" s="1483"/>
      <c r="PXB39" s="1483"/>
      <c r="PXC39" s="1483"/>
      <c r="PXD39" s="1483"/>
      <c r="PXE39" s="1484"/>
      <c r="PXF39" s="1485"/>
      <c r="PXG39" s="1445"/>
      <c r="PXH39" s="1483"/>
      <c r="PXI39" s="1483"/>
      <c r="PXJ39" s="1483"/>
      <c r="PXK39" s="1483"/>
      <c r="PXL39" s="1483"/>
      <c r="PXM39" s="1484"/>
      <c r="PXN39" s="1485"/>
      <c r="PXO39" s="1445"/>
      <c r="PXP39" s="1483"/>
      <c r="PXQ39" s="1483"/>
      <c r="PXR39" s="1483"/>
      <c r="PXS39" s="1483"/>
      <c r="PXT39" s="1483"/>
      <c r="PXU39" s="1484"/>
      <c r="PXV39" s="1485"/>
      <c r="PXW39" s="1445"/>
      <c r="PXX39" s="1483"/>
      <c r="PXY39" s="1483"/>
      <c r="PXZ39" s="1483"/>
      <c r="PYA39" s="1483"/>
      <c r="PYB39" s="1483"/>
      <c r="PYC39" s="1484"/>
      <c r="PYD39" s="1485"/>
      <c r="PYE39" s="1445"/>
      <c r="PYF39" s="1483"/>
      <c r="PYG39" s="1483"/>
      <c r="PYH39" s="1483"/>
      <c r="PYI39" s="1483"/>
      <c r="PYJ39" s="1483"/>
      <c r="PYK39" s="1484"/>
      <c r="PYL39" s="1485"/>
      <c r="PYM39" s="1445"/>
      <c r="PYN39" s="1483"/>
      <c r="PYO39" s="1483"/>
      <c r="PYP39" s="1483"/>
      <c r="PYQ39" s="1483"/>
      <c r="PYR39" s="1483"/>
      <c r="PYS39" s="1484"/>
      <c r="PYT39" s="1485"/>
      <c r="PYU39" s="1445"/>
      <c r="PYV39" s="1483"/>
      <c r="PYW39" s="1483"/>
      <c r="PYX39" s="1483"/>
      <c r="PYY39" s="1483"/>
      <c r="PYZ39" s="1483"/>
      <c r="PZA39" s="1484"/>
      <c r="PZB39" s="1485"/>
      <c r="PZC39" s="1445"/>
      <c r="PZD39" s="1483"/>
      <c r="PZE39" s="1483"/>
      <c r="PZF39" s="1483"/>
      <c r="PZG39" s="1483"/>
      <c r="PZH39" s="1483"/>
      <c r="PZI39" s="1484"/>
      <c r="PZJ39" s="1485"/>
      <c r="PZK39" s="1445"/>
      <c r="PZL39" s="1483"/>
      <c r="PZM39" s="1483"/>
      <c r="PZN39" s="1483"/>
      <c r="PZO39" s="1483"/>
      <c r="PZP39" s="1483"/>
      <c r="PZQ39" s="1484"/>
      <c r="PZR39" s="1485"/>
      <c r="PZS39" s="1445"/>
      <c r="PZT39" s="1483"/>
      <c r="PZU39" s="1483"/>
      <c r="PZV39" s="1483"/>
      <c r="PZW39" s="1483"/>
      <c r="PZX39" s="1483"/>
      <c r="PZY39" s="1484"/>
      <c r="PZZ39" s="1485"/>
      <c r="QAA39" s="1445"/>
      <c r="QAB39" s="1483"/>
      <c r="QAC39" s="1483"/>
      <c r="QAD39" s="1483"/>
      <c r="QAE39" s="1483"/>
      <c r="QAF39" s="1483"/>
      <c r="QAG39" s="1484"/>
      <c r="QAH39" s="1485"/>
      <c r="QAI39" s="1445"/>
      <c r="QAJ39" s="1483"/>
      <c r="QAK39" s="1483"/>
      <c r="QAL39" s="1483"/>
      <c r="QAM39" s="1483"/>
      <c r="QAN39" s="1483"/>
      <c r="QAO39" s="1484"/>
      <c r="QAP39" s="1485"/>
      <c r="QAQ39" s="1445"/>
      <c r="QAR39" s="1483"/>
      <c r="QAS39" s="1483"/>
      <c r="QAT39" s="1483"/>
      <c r="QAU39" s="1483"/>
      <c r="QAV39" s="1483"/>
      <c r="QAW39" s="1484"/>
      <c r="QAX39" s="1485"/>
      <c r="QAY39" s="1445"/>
      <c r="QAZ39" s="1483"/>
      <c r="QBA39" s="1483"/>
      <c r="QBB39" s="1483"/>
      <c r="QBC39" s="1483"/>
      <c r="QBD39" s="1483"/>
      <c r="QBE39" s="1484"/>
      <c r="QBF39" s="1485"/>
      <c r="QBG39" s="1445"/>
      <c r="QBH39" s="1483"/>
      <c r="QBI39" s="1483"/>
      <c r="QBJ39" s="1483"/>
      <c r="QBK39" s="1483"/>
      <c r="QBL39" s="1483"/>
      <c r="QBM39" s="1484"/>
      <c r="QBN39" s="1485"/>
      <c r="QBO39" s="1445"/>
      <c r="QBP39" s="1483"/>
      <c r="QBQ39" s="1483"/>
      <c r="QBR39" s="1483"/>
      <c r="QBS39" s="1483"/>
      <c r="QBT39" s="1483"/>
      <c r="QBU39" s="1484"/>
      <c r="QBV39" s="1485"/>
      <c r="QBW39" s="1445"/>
      <c r="QBX39" s="1483"/>
      <c r="QBY39" s="1483"/>
      <c r="QBZ39" s="1483"/>
      <c r="QCA39" s="1483"/>
      <c r="QCB39" s="1483"/>
      <c r="QCC39" s="1484"/>
      <c r="QCD39" s="1485"/>
      <c r="QCE39" s="1445"/>
      <c r="QCF39" s="1483"/>
      <c r="QCG39" s="1483"/>
      <c r="QCH39" s="1483"/>
      <c r="QCI39" s="1483"/>
      <c r="QCJ39" s="1483"/>
      <c r="QCK39" s="1484"/>
      <c r="QCL39" s="1485"/>
      <c r="QCM39" s="1445"/>
      <c r="QCN39" s="1483"/>
      <c r="QCO39" s="1483"/>
      <c r="QCP39" s="1483"/>
      <c r="QCQ39" s="1483"/>
      <c r="QCR39" s="1483"/>
      <c r="QCS39" s="1484"/>
      <c r="QCT39" s="1485"/>
      <c r="QCU39" s="1445"/>
      <c r="QCV39" s="1483"/>
      <c r="QCW39" s="1483"/>
      <c r="QCX39" s="1483"/>
      <c r="QCY39" s="1483"/>
      <c r="QCZ39" s="1483"/>
      <c r="QDA39" s="1484"/>
      <c r="QDB39" s="1485"/>
      <c r="QDC39" s="1445"/>
      <c r="QDD39" s="1483"/>
      <c r="QDE39" s="1483"/>
      <c r="QDF39" s="1483"/>
      <c r="QDG39" s="1483"/>
      <c r="QDH39" s="1483"/>
      <c r="QDI39" s="1484"/>
      <c r="QDJ39" s="1485"/>
      <c r="QDK39" s="1445"/>
      <c r="QDL39" s="1483"/>
      <c r="QDM39" s="1483"/>
      <c r="QDN39" s="1483"/>
      <c r="QDO39" s="1483"/>
      <c r="QDP39" s="1483"/>
      <c r="QDQ39" s="1484"/>
      <c r="QDR39" s="1485"/>
      <c r="QDS39" s="1445"/>
      <c r="QDT39" s="1483"/>
      <c r="QDU39" s="1483"/>
      <c r="QDV39" s="1483"/>
      <c r="QDW39" s="1483"/>
      <c r="QDX39" s="1483"/>
      <c r="QDY39" s="1484"/>
      <c r="QDZ39" s="1485"/>
      <c r="QEA39" s="1445"/>
      <c r="QEB39" s="1483"/>
      <c r="QEC39" s="1483"/>
      <c r="QED39" s="1483"/>
      <c r="QEE39" s="1483"/>
      <c r="QEF39" s="1483"/>
      <c r="QEG39" s="1484"/>
      <c r="QEH39" s="1485"/>
      <c r="QEI39" s="1445"/>
      <c r="QEJ39" s="1483"/>
      <c r="QEK39" s="1483"/>
      <c r="QEL39" s="1483"/>
      <c r="QEM39" s="1483"/>
      <c r="QEN39" s="1483"/>
      <c r="QEO39" s="1484"/>
      <c r="QEP39" s="1485"/>
      <c r="QEQ39" s="1445"/>
      <c r="QER39" s="1483"/>
      <c r="QES39" s="1483"/>
      <c r="QET39" s="1483"/>
      <c r="QEU39" s="1483"/>
      <c r="QEV39" s="1483"/>
      <c r="QEW39" s="1484"/>
      <c r="QEX39" s="1485"/>
      <c r="QEY39" s="1445"/>
      <c r="QEZ39" s="1483"/>
      <c r="QFA39" s="1483"/>
      <c r="QFB39" s="1483"/>
      <c r="QFC39" s="1483"/>
      <c r="QFD39" s="1483"/>
      <c r="QFE39" s="1484"/>
      <c r="QFF39" s="1485"/>
      <c r="QFG39" s="1445"/>
      <c r="QFH39" s="1483"/>
      <c r="QFI39" s="1483"/>
      <c r="QFJ39" s="1483"/>
      <c r="QFK39" s="1483"/>
      <c r="QFL39" s="1483"/>
      <c r="QFM39" s="1484"/>
      <c r="QFN39" s="1485"/>
      <c r="QFO39" s="1445"/>
      <c r="QFP39" s="1483"/>
      <c r="QFQ39" s="1483"/>
      <c r="QFR39" s="1483"/>
      <c r="QFS39" s="1483"/>
      <c r="QFT39" s="1483"/>
      <c r="QFU39" s="1484"/>
      <c r="QFV39" s="1485"/>
      <c r="QFW39" s="1445"/>
      <c r="QFX39" s="1483"/>
      <c r="QFY39" s="1483"/>
      <c r="QFZ39" s="1483"/>
      <c r="QGA39" s="1483"/>
      <c r="QGB39" s="1483"/>
      <c r="QGC39" s="1484"/>
      <c r="QGD39" s="1485"/>
      <c r="QGE39" s="1445"/>
      <c r="QGF39" s="1483"/>
      <c r="QGG39" s="1483"/>
      <c r="QGH39" s="1483"/>
      <c r="QGI39" s="1483"/>
      <c r="QGJ39" s="1483"/>
      <c r="QGK39" s="1484"/>
      <c r="QGL39" s="1485"/>
      <c r="QGM39" s="1445"/>
      <c r="QGN39" s="1483"/>
      <c r="QGO39" s="1483"/>
      <c r="QGP39" s="1483"/>
      <c r="QGQ39" s="1483"/>
      <c r="QGR39" s="1483"/>
      <c r="QGS39" s="1484"/>
      <c r="QGT39" s="1485"/>
      <c r="QGU39" s="1445"/>
      <c r="QGV39" s="1483"/>
      <c r="QGW39" s="1483"/>
      <c r="QGX39" s="1483"/>
      <c r="QGY39" s="1483"/>
      <c r="QGZ39" s="1483"/>
      <c r="QHA39" s="1484"/>
      <c r="QHB39" s="1485"/>
      <c r="QHC39" s="1445"/>
      <c r="QHD39" s="1483"/>
      <c r="QHE39" s="1483"/>
      <c r="QHF39" s="1483"/>
      <c r="QHG39" s="1483"/>
      <c r="QHH39" s="1483"/>
      <c r="QHI39" s="1484"/>
      <c r="QHJ39" s="1485"/>
      <c r="QHK39" s="1445"/>
      <c r="QHL39" s="1483"/>
      <c r="QHM39" s="1483"/>
      <c r="QHN39" s="1483"/>
      <c r="QHO39" s="1483"/>
      <c r="QHP39" s="1483"/>
      <c r="QHQ39" s="1484"/>
      <c r="QHR39" s="1485"/>
      <c r="QHS39" s="1445"/>
      <c r="QHT39" s="1483"/>
      <c r="QHU39" s="1483"/>
      <c r="QHV39" s="1483"/>
      <c r="QHW39" s="1483"/>
      <c r="QHX39" s="1483"/>
      <c r="QHY39" s="1484"/>
      <c r="QHZ39" s="1485"/>
      <c r="QIA39" s="1445"/>
      <c r="QIB39" s="1483"/>
      <c r="QIC39" s="1483"/>
      <c r="QID39" s="1483"/>
      <c r="QIE39" s="1483"/>
      <c r="QIF39" s="1483"/>
      <c r="QIG39" s="1484"/>
      <c r="QIH39" s="1485"/>
      <c r="QII39" s="1445"/>
      <c r="QIJ39" s="1483"/>
      <c r="QIK39" s="1483"/>
      <c r="QIL39" s="1483"/>
      <c r="QIM39" s="1483"/>
      <c r="QIN39" s="1483"/>
      <c r="QIO39" s="1484"/>
      <c r="QIP39" s="1485"/>
      <c r="QIQ39" s="1445"/>
      <c r="QIR39" s="1483"/>
      <c r="QIS39" s="1483"/>
      <c r="QIT39" s="1483"/>
      <c r="QIU39" s="1483"/>
      <c r="QIV39" s="1483"/>
      <c r="QIW39" s="1484"/>
      <c r="QIX39" s="1485"/>
      <c r="QIY39" s="1445"/>
      <c r="QIZ39" s="1483"/>
      <c r="QJA39" s="1483"/>
      <c r="QJB39" s="1483"/>
      <c r="QJC39" s="1483"/>
      <c r="QJD39" s="1483"/>
      <c r="QJE39" s="1484"/>
      <c r="QJF39" s="1485"/>
      <c r="QJG39" s="1445"/>
      <c r="QJH39" s="1483"/>
      <c r="QJI39" s="1483"/>
      <c r="QJJ39" s="1483"/>
      <c r="QJK39" s="1483"/>
      <c r="QJL39" s="1483"/>
      <c r="QJM39" s="1484"/>
      <c r="QJN39" s="1485"/>
      <c r="QJO39" s="1445"/>
      <c r="QJP39" s="1483"/>
      <c r="QJQ39" s="1483"/>
      <c r="QJR39" s="1483"/>
      <c r="QJS39" s="1483"/>
      <c r="QJT39" s="1483"/>
      <c r="QJU39" s="1484"/>
      <c r="QJV39" s="1485"/>
      <c r="QJW39" s="1445"/>
      <c r="QJX39" s="1483"/>
      <c r="QJY39" s="1483"/>
      <c r="QJZ39" s="1483"/>
      <c r="QKA39" s="1483"/>
      <c r="QKB39" s="1483"/>
      <c r="QKC39" s="1484"/>
      <c r="QKD39" s="1485"/>
      <c r="QKE39" s="1445"/>
      <c r="QKF39" s="1483"/>
      <c r="QKG39" s="1483"/>
      <c r="QKH39" s="1483"/>
      <c r="QKI39" s="1483"/>
      <c r="QKJ39" s="1483"/>
      <c r="QKK39" s="1484"/>
      <c r="QKL39" s="1485"/>
      <c r="QKM39" s="1445"/>
      <c r="QKN39" s="1483"/>
      <c r="QKO39" s="1483"/>
      <c r="QKP39" s="1483"/>
      <c r="QKQ39" s="1483"/>
      <c r="QKR39" s="1483"/>
      <c r="QKS39" s="1484"/>
      <c r="QKT39" s="1485"/>
      <c r="QKU39" s="1445"/>
      <c r="QKV39" s="1483"/>
      <c r="QKW39" s="1483"/>
      <c r="QKX39" s="1483"/>
      <c r="QKY39" s="1483"/>
      <c r="QKZ39" s="1483"/>
      <c r="QLA39" s="1484"/>
      <c r="QLB39" s="1485"/>
      <c r="QLC39" s="1445"/>
      <c r="QLD39" s="1483"/>
      <c r="QLE39" s="1483"/>
      <c r="QLF39" s="1483"/>
      <c r="QLG39" s="1483"/>
      <c r="QLH39" s="1483"/>
      <c r="QLI39" s="1484"/>
      <c r="QLJ39" s="1485"/>
      <c r="QLK39" s="1445"/>
      <c r="QLL39" s="1483"/>
      <c r="QLM39" s="1483"/>
      <c r="QLN39" s="1483"/>
      <c r="QLO39" s="1483"/>
      <c r="QLP39" s="1483"/>
      <c r="QLQ39" s="1484"/>
      <c r="QLR39" s="1485"/>
      <c r="QLS39" s="1445"/>
      <c r="QLT39" s="1483"/>
      <c r="QLU39" s="1483"/>
      <c r="QLV39" s="1483"/>
      <c r="QLW39" s="1483"/>
      <c r="QLX39" s="1483"/>
      <c r="QLY39" s="1484"/>
      <c r="QLZ39" s="1485"/>
      <c r="QMA39" s="1445"/>
      <c r="QMB39" s="1483"/>
      <c r="QMC39" s="1483"/>
      <c r="QMD39" s="1483"/>
      <c r="QME39" s="1483"/>
      <c r="QMF39" s="1483"/>
      <c r="QMG39" s="1484"/>
      <c r="QMH39" s="1485"/>
      <c r="QMI39" s="1445"/>
      <c r="QMJ39" s="1483"/>
      <c r="QMK39" s="1483"/>
      <c r="QML39" s="1483"/>
      <c r="QMM39" s="1483"/>
      <c r="QMN39" s="1483"/>
      <c r="QMO39" s="1484"/>
      <c r="QMP39" s="1485"/>
      <c r="QMQ39" s="1445"/>
      <c r="QMR39" s="1483"/>
      <c r="QMS39" s="1483"/>
      <c r="QMT39" s="1483"/>
      <c r="QMU39" s="1483"/>
      <c r="QMV39" s="1483"/>
      <c r="QMW39" s="1484"/>
      <c r="QMX39" s="1485"/>
      <c r="QMY39" s="1445"/>
      <c r="QMZ39" s="1483"/>
      <c r="QNA39" s="1483"/>
      <c r="QNB39" s="1483"/>
      <c r="QNC39" s="1483"/>
      <c r="QND39" s="1483"/>
      <c r="QNE39" s="1484"/>
      <c r="QNF39" s="1485"/>
      <c r="QNG39" s="1445"/>
      <c r="QNH39" s="1483"/>
      <c r="QNI39" s="1483"/>
      <c r="QNJ39" s="1483"/>
      <c r="QNK39" s="1483"/>
      <c r="QNL39" s="1483"/>
      <c r="QNM39" s="1484"/>
      <c r="QNN39" s="1485"/>
      <c r="QNO39" s="1445"/>
      <c r="QNP39" s="1483"/>
      <c r="QNQ39" s="1483"/>
      <c r="QNR39" s="1483"/>
      <c r="QNS39" s="1483"/>
      <c r="QNT39" s="1483"/>
      <c r="QNU39" s="1484"/>
      <c r="QNV39" s="1485"/>
      <c r="QNW39" s="1445"/>
      <c r="QNX39" s="1483"/>
      <c r="QNY39" s="1483"/>
      <c r="QNZ39" s="1483"/>
      <c r="QOA39" s="1483"/>
      <c r="QOB39" s="1483"/>
      <c r="QOC39" s="1484"/>
      <c r="QOD39" s="1485"/>
      <c r="QOE39" s="1445"/>
      <c r="QOF39" s="1483"/>
      <c r="QOG39" s="1483"/>
      <c r="QOH39" s="1483"/>
      <c r="QOI39" s="1483"/>
      <c r="QOJ39" s="1483"/>
      <c r="QOK39" s="1484"/>
      <c r="QOL39" s="1485"/>
      <c r="QOM39" s="1445"/>
      <c r="QON39" s="1483"/>
      <c r="QOO39" s="1483"/>
      <c r="QOP39" s="1483"/>
      <c r="QOQ39" s="1483"/>
      <c r="QOR39" s="1483"/>
      <c r="QOS39" s="1484"/>
      <c r="QOT39" s="1485"/>
      <c r="QOU39" s="1445"/>
      <c r="QOV39" s="1483"/>
      <c r="QOW39" s="1483"/>
      <c r="QOX39" s="1483"/>
      <c r="QOY39" s="1483"/>
      <c r="QOZ39" s="1483"/>
      <c r="QPA39" s="1484"/>
      <c r="QPB39" s="1485"/>
      <c r="QPC39" s="1445"/>
      <c r="QPD39" s="1483"/>
      <c r="QPE39" s="1483"/>
      <c r="QPF39" s="1483"/>
      <c r="QPG39" s="1483"/>
      <c r="QPH39" s="1483"/>
      <c r="QPI39" s="1484"/>
      <c r="QPJ39" s="1485"/>
      <c r="QPK39" s="1445"/>
      <c r="QPL39" s="1483"/>
      <c r="QPM39" s="1483"/>
      <c r="QPN39" s="1483"/>
      <c r="QPO39" s="1483"/>
      <c r="QPP39" s="1483"/>
      <c r="QPQ39" s="1484"/>
      <c r="QPR39" s="1485"/>
      <c r="QPS39" s="1445"/>
      <c r="QPT39" s="1483"/>
      <c r="QPU39" s="1483"/>
      <c r="QPV39" s="1483"/>
      <c r="QPW39" s="1483"/>
      <c r="QPX39" s="1483"/>
      <c r="QPY39" s="1484"/>
      <c r="QPZ39" s="1485"/>
      <c r="QQA39" s="1445"/>
      <c r="QQB39" s="1483"/>
      <c r="QQC39" s="1483"/>
      <c r="QQD39" s="1483"/>
      <c r="QQE39" s="1483"/>
      <c r="QQF39" s="1483"/>
      <c r="QQG39" s="1484"/>
      <c r="QQH39" s="1485"/>
      <c r="QQI39" s="1445"/>
      <c r="QQJ39" s="1483"/>
      <c r="QQK39" s="1483"/>
      <c r="QQL39" s="1483"/>
      <c r="QQM39" s="1483"/>
      <c r="QQN39" s="1483"/>
      <c r="QQO39" s="1484"/>
      <c r="QQP39" s="1485"/>
      <c r="QQQ39" s="1445"/>
      <c r="QQR39" s="1483"/>
      <c r="QQS39" s="1483"/>
      <c r="QQT39" s="1483"/>
      <c r="QQU39" s="1483"/>
      <c r="QQV39" s="1483"/>
      <c r="QQW39" s="1484"/>
      <c r="QQX39" s="1485"/>
      <c r="QQY39" s="1445"/>
      <c r="QQZ39" s="1483"/>
      <c r="QRA39" s="1483"/>
      <c r="QRB39" s="1483"/>
      <c r="QRC39" s="1483"/>
      <c r="QRD39" s="1483"/>
      <c r="QRE39" s="1484"/>
      <c r="QRF39" s="1485"/>
      <c r="QRG39" s="1445"/>
      <c r="QRH39" s="1483"/>
      <c r="QRI39" s="1483"/>
      <c r="QRJ39" s="1483"/>
      <c r="QRK39" s="1483"/>
      <c r="QRL39" s="1483"/>
      <c r="QRM39" s="1484"/>
      <c r="QRN39" s="1485"/>
      <c r="QRO39" s="1445"/>
      <c r="QRP39" s="1483"/>
      <c r="QRQ39" s="1483"/>
      <c r="QRR39" s="1483"/>
      <c r="QRS39" s="1483"/>
      <c r="QRT39" s="1483"/>
      <c r="QRU39" s="1484"/>
      <c r="QRV39" s="1485"/>
      <c r="QRW39" s="1445"/>
      <c r="QRX39" s="1483"/>
      <c r="QRY39" s="1483"/>
      <c r="QRZ39" s="1483"/>
      <c r="QSA39" s="1483"/>
      <c r="QSB39" s="1483"/>
      <c r="QSC39" s="1484"/>
      <c r="QSD39" s="1485"/>
      <c r="QSE39" s="1445"/>
      <c r="QSF39" s="1483"/>
      <c r="QSG39" s="1483"/>
      <c r="QSH39" s="1483"/>
      <c r="QSI39" s="1483"/>
      <c r="QSJ39" s="1483"/>
      <c r="QSK39" s="1484"/>
      <c r="QSL39" s="1485"/>
      <c r="QSM39" s="1445"/>
      <c r="QSN39" s="1483"/>
      <c r="QSO39" s="1483"/>
      <c r="QSP39" s="1483"/>
      <c r="QSQ39" s="1483"/>
      <c r="QSR39" s="1483"/>
      <c r="QSS39" s="1484"/>
      <c r="QST39" s="1485"/>
      <c r="QSU39" s="1445"/>
      <c r="QSV39" s="1483"/>
      <c r="QSW39" s="1483"/>
      <c r="QSX39" s="1483"/>
      <c r="QSY39" s="1483"/>
      <c r="QSZ39" s="1483"/>
      <c r="QTA39" s="1484"/>
      <c r="QTB39" s="1485"/>
      <c r="QTC39" s="1445"/>
      <c r="QTD39" s="1483"/>
      <c r="QTE39" s="1483"/>
      <c r="QTF39" s="1483"/>
      <c r="QTG39" s="1483"/>
      <c r="QTH39" s="1483"/>
      <c r="QTI39" s="1484"/>
      <c r="QTJ39" s="1485"/>
      <c r="QTK39" s="1445"/>
      <c r="QTL39" s="1483"/>
      <c r="QTM39" s="1483"/>
      <c r="QTN39" s="1483"/>
      <c r="QTO39" s="1483"/>
      <c r="QTP39" s="1483"/>
      <c r="QTQ39" s="1484"/>
      <c r="QTR39" s="1485"/>
      <c r="QTS39" s="1445"/>
      <c r="QTT39" s="1483"/>
      <c r="QTU39" s="1483"/>
      <c r="QTV39" s="1483"/>
      <c r="QTW39" s="1483"/>
      <c r="QTX39" s="1483"/>
      <c r="QTY39" s="1484"/>
      <c r="QTZ39" s="1485"/>
      <c r="QUA39" s="1445"/>
      <c r="QUB39" s="1483"/>
      <c r="QUC39" s="1483"/>
      <c r="QUD39" s="1483"/>
      <c r="QUE39" s="1483"/>
      <c r="QUF39" s="1483"/>
      <c r="QUG39" s="1484"/>
      <c r="QUH39" s="1485"/>
      <c r="QUI39" s="1445"/>
      <c r="QUJ39" s="1483"/>
      <c r="QUK39" s="1483"/>
      <c r="QUL39" s="1483"/>
      <c r="QUM39" s="1483"/>
      <c r="QUN39" s="1483"/>
      <c r="QUO39" s="1484"/>
      <c r="QUP39" s="1485"/>
      <c r="QUQ39" s="1445"/>
      <c r="QUR39" s="1483"/>
      <c r="QUS39" s="1483"/>
      <c r="QUT39" s="1483"/>
      <c r="QUU39" s="1483"/>
      <c r="QUV39" s="1483"/>
      <c r="QUW39" s="1484"/>
      <c r="QUX39" s="1485"/>
      <c r="QUY39" s="1445"/>
      <c r="QUZ39" s="1483"/>
      <c r="QVA39" s="1483"/>
      <c r="QVB39" s="1483"/>
      <c r="QVC39" s="1483"/>
      <c r="QVD39" s="1483"/>
      <c r="QVE39" s="1484"/>
      <c r="QVF39" s="1485"/>
      <c r="QVG39" s="1445"/>
      <c r="QVH39" s="1483"/>
      <c r="QVI39" s="1483"/>
      <c r="QVJ39" s="1483"/>
      <c r="QVK39" s="1483"/>
      <c r="QVL39" s="1483"/>
      <c r="QVM39" s="1484"/>
      <c r="QVN39" s="1485"/>
      <c r="QVO39" s="1445"/>
      <c r="QVP39" s="1483"/>
      <c r="QVQ39" s="1483"/>
      <c r="QVR39" s="1483"/>
      <c r="QVS39" s="1483"/>
      <c r="QVT39" s="1483"/>
      <c r="QVU39" s="1484"/>
      <c r="QVV39" s="1485"/>
      <c r="QVW39" s="1445"/>
      <c r="QVX39" s="1483"/>
      <c r="QVY39" s="1483"/>
      <c r="QVZ39" s="1483"/>
      <c r="QWA39" s="1483"/>
      <c r="QWB39" s="1483"/>
      <c r="QWC39" s="1484"/>
      <c r="QWD39" s="1485"/>
      <c r="QWE39" s="1445"/>
      <c r="QWF39" s="1483"/>
      <c r="QWG39" s="1483"/>
      <c r="QWH39" s="1483"/>
      <c r="QWI39" s="1483"/>
      <c r="QWJ39" s="1483"/>
      <c r="QWK39" s="1484"/>
      <c r="QWL39" s="1485"/>
      <c r="QWM39" s="1445"/>
      <c r="QWN39" s="1483"/>
      <c r="QWO39" s="1483"/>
      <c r="QWP39" s="1483"/>
      <c r="QWQ39" s="1483"/>
      <c r="QWR39" s="1483"/>
      <c r="QWS39" s="1484"/>
      <c r="QWT39" s="1485"/>
      <c r="QWU39" s="1445"/>
      <c r="QWV39" s="1483"/>
      <c r="QWW39" s="1483"/>
      <c r="QWX39" s="1483"/>
      <c r="QWY39" s="1483"/>
      <c r="QWZ39" s="1483"/>
      <c r="QXA39" s="1484"/>
      <c r="QXB39" s="1485"/>
      <c r="QXC39" s="1445"/>
      <c r="QXD39" s="1483"/>
      <c r="QXE39" s="1483"/>
      <c r="QXF39" s="1483"/>
      <c r="QXG39" s="1483"/>
      <c r="QXH39" s="1483"/>
      <c r="QXI39" s="1484"/>
      <c r="QXJ39" s="1485"/>
      <c r="QXK39" s="1445"/>
      <c r="QXL39" s="1483"/>
      <c r="QXM39" s="1483"/>
      <c r="QXN39" s="1483"/>
      <c r="QXO39" s="1483"/>
      <c r="QXP39" s="1483"/>
      <c r="QXQ39" s="1484"/>
      <c r="QXR39" s="1485"/>
      <c r="QXS39" s="1445"/>
      <c r="QXT39" s="1483"/>
      <c r="QXU39" s="1483"/>
      <c r="QXV39" s="1483"/>
      <c r="QXW39" s="1483"/>
      <c r="QXX39" s="1483"/>
      <c r="QXY39" s="1484"/>
      <c r="QXZ39" s="1485"/>
      <c r="QYA39" s="1445"/>
      <c r="QYB39" s="1483"/>
      <c r="QYC39" s="1483"/>
      <c r="QYD39" s="1483"/>
      <c r="QYE39" s="1483"/>
      <c r="QYF39" s="1483"/>
      <c r="QYG39" s="1484"/>
      <c r="QYH39" s="1485"/>
      <c r="QYI39" s="1445"/>
      <c r="QYJ39" s="1483"/>
      <c r="QYK39" s="1483"/>
      <c r="QYL39" s="1483"/>
      <c r="QYM39" s="1483"/>
      <c r="QYN39" s="1483"/>
      <c r="QYO39" s="1484"/>
      <c r="QYP39" s="1485"/>
      <c r="QYQ39" s="1445"/>
      <c r="QYR39" s="1483"/>
      <c r="QYS39" s="1483"/>
      <c r="QYT39" s="1483"/>
      <c r="QYU39" s="1483"/>
      <c r="QYV39" s="1483"/>
      <c r="QYW39" s="1484"/>
      <c r="QYX39" s="1485"/>
      <c r="QYY39" s="1445"/>
      <c r="QYZ39" s="1483"/>
      <c r="QZA39" s="1483"/>
      <c r="QZB39" s="1483"/>
      <c r="QZC39" s="1483"/>
      <c r="QZD39" s="1483"/>
      <c r="QZE39" s="1484"/>
      <c r="QZF39" s="1485"/>
      <c r="QZG39" s="1445"/>
      <c r="QZH39" s="1483"/>
      <c r="QZI39" s="1483"/>
      <c r="QZJ39" s="1483"/>
      <c r="QZK39" s="1483"/>
      <c r="QZL39" s="1483"/>
      <c r="QZM39" s="1484"/>
      <c r="QZN39" s="1485"/>
      <c r="QZO39" s="1445"/>
      <c r="QZP39" s="1483"/>
      <c r="QZQ39" s="1483"/>
      <c r="QZR39" s="1483"/>
      <c r="QZS39" s="1483"/>
      <c r="QZT39" s="1483"/>
      <c r="QZU39" s="1484"/>
      <c r="QZV39" s="1485"/>
      <c r="QZW39" s="1445"/>
      <c r="QZX39" s="1483"/>
      <c r="QZY39" s="1483"/>
      <c r="QZZ39" s="1483"/>
      <c r="RAA39" s="1483"/>
      <c r="RAB39" s="1483"/>
      <c r="RAC39" s="1484"/>
      <c r="RAD39" s="1485"/>
      <c r="RAE39" s="1445"/>
      <c r="RAF39" s="1483"/>
      <c r="RAG39" s="1483"/>
      <c r="RAH39" s="1483"/>
      <c r="RAI39" s="1483"/>
      <c r="RAJ39" s="1483"/>
      <c r="RAK39" s="1484"/>
      <c r="RAL39" s="1485"/>
      <c r="RAM39" s="1445"/>
      <c r="RAN39" s="1483"/>
      <c r="RAO39" s="1483"/>
      <c r="RAP39" s="1483"/>
      <c r="RAQ39" s="1483"/>
      <c r="RAR39" s="1483"/>
      <c r="RAS39" s="1484"/>
      <c r="RAT39" s="1485"/>
      <c r="RAU39" s="1445"/>
      <c r="RAV39" s="1483"/>
      <c r="RAW39" s="1483"/>
      <c r="RAX39" s="1483"/>
      <c r="RAY39" s="1483"/>
      <c r="RAZ39" s="1483"/>
      <c r="RBA39" s="1484"/>
      <c r="RBB39" s="1485"/>
      <c r="RBC39" s="1445"/>
      <c r="RBD39" s="1483"/>
      <c r="RBE39" s="1483"/>
      <c r="RBF39" s="1483"/>
      <c r="RBG39" s="1483"/>
      <c r="RBH39" s="1483"/>
      <c r="RBI39" s="1484"/>
      <c r="RBJ39" s="1485"/>
      <c r="RBK39" s="1445"/>
      <c r="RBL39" s="1483"/>
      <c r="RBM39" s="1483"/>
      <c r="RBN39" s="1483"/>
      <c r="RBO39" s="1483"/>
      <c r="RBP39" s="1483"/>
      <c r="RBQ39" s="1484"/>
      <c r="RBR39" s="1485"/>
      <c r="RBS39" s="1445"/>
      <c r="RBT39" s="1483"/>
      <c r="RBU39" s="1483"/>
      <c r="RBV39" s="1483"/>
      <c r="RBW39" s="1483"/>
      <c r="RBX39" s="1483"/>
      <c r="RBY39" s="1484"/>
      <c r="RBZ39" s="1485"/>
      <c r="RCA39" s="1445"/>
      <c r="RCB39" s="1483"/>
      <c r="RCC39" s="1483"/>
      <c r="RCD39" s="1483"/>
      <c r="RCE39" s="1483"/>
      <c r="RCF39" s="1483"/>
      <c r="RCG39" s="1484"/>
      <c r="RCH39" s="1485"/>
      <c r="RCI39" s="1445"/>
      <c r="RCJ39" s="1483"/>
      <c r="RCK39" s="1483"/>
      <c r="RCL39" s="1483"/>
      <c r="RCM39" s="1483"/>
      <c r="RCN39" s="1483"/>
      <c r="RCO39" s="1484"/>
      <c r="RCP39" s="1485"/>
      <c r="RCQ39" s="1445"/>
      <c r="RCR39" s="1483"/>
      <c r="RCS39" s="1483"/>
      <c r="RCT39" s="1483"/>
      <c r="RCU39" s="1483"/>
      <c r="RCV39" s="1483"/>
      <c r="RCW39" s="1484"/>
      <c r="RCX39" s="1485"/>
      <c r="RCY39" s="1445"/>
      <c r="RCZ39" s="1483"/>
      <c r="RDA39" s="1483"/>
      <c r="RDB39" s="1483"/>
      <c r="RDC39" s="1483"/>
      <c r="RDD39" s="1483"/>
      <c r="RDE39" s="1484"/>
      <c r="RDF39" s="1485"/>
      <c r="RDG39" s="1445"/>
      <c r="RDH39" s="1483"/>
      <c r="RDI39" s="1483"/>
      <c r="RDJ39" s="1483"/>
      <c r="RDK39" s="1483"/>
      <c r="RDL39" s="1483"/>
      <c r="RDM39" s="1484"/>
      <c r="RDN39" s="1485"/>
      <c r="RDO39" s="1445"/>
      <c r="RDP39" s="1483"/>
      <c r="RDQ39" s="1483"/>
      <c r="RDR39" s="1483"/>
      <c r="RDS39" s="1483"/>
      <c r="RDT39" s="1483"/>
      <c r="RDU39" s="1484"/>
      <c r="RDV39" s="1485"/>
      <c r="RDW39" s="1445"/>
      <c r="RDX39" s="1483"/>
      <c r="RDY39" s="1483"/>
      <c r="RDZ39" s="1483"/>
      <c r="REA39" s="1483"/>
      <c r="REB39" s="1483"/>
      <c r="REC39" s="1484"/>
      <c r="RED39" s="1485"/>
      <c r="REE39" s="1445"/>
      <c r="REF39" s="1483"/>
      <c r="REG39" s="1483"/>
      <c r="REH39" s="1483"/>
      <c r="REI39" s="1483"/>
      <c r="REJ39" s="1483"/>
      <c r="REK39" s="1484"/>
      <c r="REL39" s="1485"/>
      <c r="REM39" s="1445"/>
      <c r="REN39" s="1483"/>
      <c r="REO39" s="1483"/>
      <c r="REP39" s="1483"/>
      <c r="REQ39" s="1483"/>
      <c r="RER39" s="1483"/>
      <c r="RES39" s="1484"/>
      <c r="RET39" s="1485"/>
      <c r="REU39" s="1445"/>
      <c r="REV39" s="1483"/>
      <c r="REW39" s="1483"/>
      <c r="REX39" s="1483"/>
      <c r="REY39" s="1483"/>
      <c r="REZ39" s="1483"/>
      <c r="RFA39" s="1484"/>
      <c r="RFB39" s="1485"/>
      <c r="RFC39" s="1445"/>
      <c r="RFD39" s="1483"/>
      <c r="RFE39" s="1483"/>
      <c r="RFF39" s="1483"/>
      <c r="RFG39" s="1483"/>
      <c r="RFH39" s="1483"/>
      <c r="RFI39" s="1484"/>
      <c r="RFJ39" s="1485"/>
      <c r="RFK39" s="1445"/>
      <c r="RFL39" s="1483"/>
      <c r="RFM39" s="1483"/>
      <c r="RFN39" s="1483"/>
      <c r="RFO39" s="1483"/>
      <c r="RFP39" s="1483"/>
      <c r="RFQ39" s="1484"/>
      <c r="RFR39" s="1485"/>
      <c r="RFS39" s="1445"/>
      <c r="RFT39" s="1483"/>
      <c r="RFU39" s="1483"/>
      <c r="RFV39" s="1483"/>
      <c r="RFW39" s="1483"/>
      <c r="RFX39" s="1483"/>
      <c r="RFY39" s="1484"/>
      <c r="RFZ39" s="1485"/>
      <c r="RGA39" s="1445"/>
      <c r="RGB39" s="1483"/>
      <c r="RGC39" s="1483"/>
      <c r="RGD39" s="1483"/>
      <c r="RGE39" s="1483"/>
      <c r="RGF39" s="1483"/>
      <c r="RGG39" s="1484"/>
      <c r="RGH39" s="1485"/>
      <c r="RGI39" s="1445"/>
      <c r="RGJ39" s="1483"/>
      <c r="RGK39" s="1483"/>
      <c r="RGL39" s="1483"/>
      <c r="RGM39" s="1483"/>
      <c r="RGN39" s="1483"/>
      <c r="RGO39" s="1484"/>
      <c r="RGP39" s="1485"/>
      <c r="RGQ39" s="1445"/>
      <c r="RGR39" s="1483"/>
      <c r="RGS39" s="1483"/>
      <c r="RGT39" s="1483"/>
      <c r="RGU39" s="1483"/>
      <c r="RGV39" s="1483"/>
      <c r="RGW39" s="1484"/>
      <c r="RGX39" s="1485"/>
      <c r="RGY39" s="1445"/>
      <c r="RGZ39" s="1483"/>
      <c r="RHA39" s="1483"/>
      <c r="RHB39" s="1483"/>
      <c r="RHC39" s="1483"/>
      <c r="RHD39" s="1483"/>
      <c r="RHE39" s="1484"/>
      <c r="RHF39" s="1485"/>
      <c r="RHG39" s="1445"/>
      <c r="RHH39" s="1483"/>
      <c r="RHI39" s="1483"/>
      <c r="RHJ39" s="1483"/>
      <c r="RHK39" s="1483"/>
      <c r="RHL39" s="1483"/>
      <c r="RHM39" s="1484"/>
      <c r="RHN39" s="1485"/>
      <c r="RHO39" s="1445"/>
      <c r="RHP39" s="1483"/>
      <c r="RHQ39" s="1483"/>
      <c r="RHR39" s="1483"/>
      <c r="RHS39" s="1483"/>
      <c r="RHT39" s="1483"/>
      <c r="RHU39" s="1484"/>
      <c r="RHV39" s="1485"/>
      <c r="RHW39" s="1445"/>
      <c r="RHX39" s="1483"/>
      <c r="RHY39" s="1483"/>
      <c r="RHZ39" s="1483"/>
      <c r="RIA39" s="1483"/>
      <c r="RIB39" s="1483"/>
      <c r="RIC39" s="1484"/>
      <c r="RID39" s="1485"/>
      <c r="RIE39" s="1445"/>
      <c r="RIF39" s="1483"/>
      <c r="RIG39" s="1483"/>
      <c r="RIH39" s="1483"/>
      <c r="RII39" s="1483"/>
      <c r="RIJ39" s="1483"/>
      <c r="RIK39" s="1484"/>
      <c r="RIL39" s="1485"/>
      <c r="RIM39" s="1445"/>
      <c r="RIN39" s="1483"/>
      <c r="RIO39" s="1483"/>
      <c r="RIP39" s="1483"/>
      <c r="RIQ39" s="1483"/>
      <c r="RIR39" s="1483"/>
      <c r="RIS39" s="1484"/>
      <c r="RIT39" s="1485"/>
      <c r="RIU39" s="1445"/>
      <c r="RIV39" s="1483"/>
      <c r="RIW39" s="1483"/>
      <c r="RIX39" s="1483"/>
      <c r="RIY39" s="1483"/>
      <c r="RIZ39" s="1483"/>
      <c r="RJA39" s="1484"/>
      <c r="RJB39" s="1485"/>
      <c r="RJC39" s="1445"/>
      <c r="RJD39" s="1483"/>
      <c r="RJE39" s="1483"/>
      <c r="RJF39" s="1483"/>
      <c r="RJG39" s="1483"/>
      <c r="RJH39" s="1483"/>
      <c r="RJI39" s="1484"/>
      <c r="RJJ39" s="1485"/>
      <c r="RJK39" s="1445"/>
      <c r="RJL39" s="1483"/>
      <c r="RJM39" s="1483"/>
      <c r="RJN39" s="1483"/>
      <c r="RJO39" s="1483"/>
      <c r="RJP39" s="1483"/>
      <c r="RJQ39" s="1484"/>
      <c r="RJR39" s="1485"/>
      <c r="RJS39" s="1445"/>
      <c r="RJT39" s="1483"/>
      <c r="RJU39" s="1483"/>
      <c r="RJV39" s="1483"/>
      <c r="RJW39" s="1483"/>
      <c r="RJX39" s="1483"/>
      <c r="RJY39" s="1484"/>
      <c r="RJZ39" s="1485"/>
      <c r="RKA39" s="1445"/>
      <c r="RKB39" s="1483"/>
      <c r="RKC39" s="1483"/>
      <c r="RKD39" s="1483"/>
      <c r="RKE39" s="1483"/>
      <c r="RKF39" s="1483"/>
      <c r="RKG39" s="1484"/>
      <c r="RKH39" s="1485"/>
      <c r="RKI39" s="1445"/>
      <c r="RKJ39" s="1483"/>
      <c r="RKK39" s="1483"/>
      <c r="RKL39" s="1483"/>
      <c r="RKM39" s="1483"/>
      <c r="RKN39" s="1483"/>
      <c r="RKO39" s="1484"/>
      <c r="RKP39" s="1485"/>
      <c r="RKQ39" s="1445"/>
      <c r="RKR39" s="1483"/>
      <c r="RKS39" s="1483"/>
      <c r="RKT39" s="1483"/>
      <c r="RKU39" s="1483"/>
      <c r="RKV39" s="1483"/>
      <c r="RKW39" s="1484"/>
      <c r="RKX39" s="1485"/>
      <c r="RKY39" s="1445"/>
      <c r="RKZ39" s="1483"/>
      <c r="RLA39" s="1483"/>
      <c r="RLB39" s="1483"/>
      <c r="RLC39" s="1483"/>
      <c r="RLD39" s="1483"/>
      <c r="RLE39" s="1484"/>
      <c r="RLF39" s="1485"/>
      <c r="RLG39" s="1445"/>
      <c r="RLH39" s="1483"/>
      <c r="RLI39" s="1483"/>
      <c r="RLJ39" s="1483"/>
      <c r="RLK39" s="1483"/>
      <c r="RLL39" s="1483"/>
      <c r="RLM39" s="1484"/>
      <c r="RLN39" s="1485"/>
      <c r="RLO39" s="1445"/>
      <c r="RLP39" s="1483"/>
      <c r="RLQ39" s="1483"/>
      <c r="RLR39" s="1483"/>
      <c r="RLS39" s="1483"/>
      <c r="RLT39" s="1483"/>
      <c r="RLU39" s="1484"/>
      <c r="RLV39" s="1485"/>
      <c r="RLW39" s="1445"/>
      <c r="RLX39" s="1483"/>
      <c r="RLY39" s="1483"/>
      <c r="RLZ39" s="1483"/>
      <c r="RMA39" s="1483"/>
      <c r="RMB39" s="1483"/>
      <c r="RMC39" s="1484"/>
      <c r="RMD39" s="1485"/>
      <c r="RME39" s="1445"/>
      <c r="RMF39" s="1483"/>
      <c r="RMG39" s="1483"/>
      <c r="RMH39" s="1483"/>
      <c r="RMI39" s="1483"/>
      <c r="RMJ39" s="1483"/>
      <c r="RMK39" s="1484"/>
      <c r="RML39" s="1485"/>
      <c r="RMM39" s="1445"/>
      <c r="RMN39" s="1483"/>
      <c r="RMO39" s="1483"/>
      <c r="RMP39" s="1483"/>
      <c r="RMQ39" s="1483"/>
      <c r="RMR39" s="1483"/>
      <c r="RMS39" s="1484"/>
      <c r="RMT39" s="1485"/>
      <c r="RMU39" s="1445"/>
      <c r="RMV39" s="1483"/>
      <c r="RMW39" s="1483"/>
      <c r="RMX39" s="1483"/>
      <c r="RMY39" s="1483"/>
      <c r="RMZ39" s="1483"/>
      <c r="RNA39" s="1484"/>
      <c r="RNB39" s="1485"/>
      <c r="RNC39" s="1445"/>
      <c r="RND39" s="1483"/>
      <c r="RNE39" s="1483"/>
      <c r="RNF39" s="1483"/>
      <c r="RNG39" s="1483"/>
      <c r="RNH39" s="1483"/>
      <c r="RNI39" s="1484"/>
      <c r="RNJ39" s="1485"/>
      <c r="RNK39" s="1445"/>
      <c r="RNL39" s="1483"/>
      <c r="RNM39" s="1483"/>
      <c r="RNN39" s="1483"/>
      <c r="RNO39" s="1483"/>
      <c r="RNP39" s="1483"/>
      <c r="RNQ39" s="1484"/>
      <c r="RNR39" s="1485"/>
      <c r="RNS39" s="1445"/>
      <c r="RNT39" s="1483"/>
      <c r="RNU39" s="1483"/>
      <c r="RNV39" s="1483"/>
      <c r="RNW39" s="1483"/>
      <c r="RNX39" s="1483"/>
      <c r="RNY39" s="1484"/>
      <c r="RNZ39" s="1485"/>
      <c r="ROA39" s="1445"/>
      <c r="ROB39" s="1483"/>
      <c r="ROC39" s="1483"/>
      <c r="ROD39" s="1483"/>
      <c r="ROE39" s="1483"/>
      <c r="ROF39" s="1483"/>
      <c r="ROG39" s="1484"/>
      <c r="ROH39" s="1485"/>
      <c r="ROI39" s="1445"/>
      <c r="ROJ39" s="1483"/>
      <c r="ROK39" s="1483"/>
      <c r="ROL39" s="1483"/>
      <c r="ROM39" s="1483"/>
      <c r="RON39" s="1483"/>
      <c r="ROO39" s="1484"/>
      <c r="ROP39" s="1485"/>
      <c r="ROQ39" s="1445"/>
      <c r="ROR39" s="1483"/>
      <c r="ROS39" s="1483"/>
      <c r="ROT39" s="1483"/>
      <c r="ROU39" s="1483"/>
      <c r="ROV39" s="1483"/>
      <c r="ROW39" s="1484"/>
      <c r="ROX39" s="1485"/>
      <c r="ROY39" s="1445"/>
      <c r="ROZ39" s="1483"/>
      <c r="RPA39" s="1483"/>
      <c r="RPB39" s="1483"/>
      <c r="RPC39" s="1483"/>
      <c r="RPD39" s="1483"/>
      <c r="RPE39" s="1484"/>
      <c r="RPF39" s="1485"/>
      <c r="RPG39" s="1445"/>
      <c r="RPH39" s="1483"/>
      <c r="RPI39" s="1483"/>
      <c r="RPJ39" s="1483"/>
      <c r="RPK39" s="1483"/>
      <c r="RPL39" s="1483"/>
      <c r="RPM39" s="1484"/>
      <c r="RPN39" s="1485"/>
      <c r="RPO39" s="1445"/>
      <c r="RPP39" s="1483"/>
      <c r="RPQ39" s="1483"/>
      <c r="RPR39" s="1483"/>
      <c r="RPS39" s="1483"/>
      <c r="RPT39" s="1483"/>
      <c r="RPU39" s="1484"/>
      <c r="RPV39" s="1485"/>
      <c r="RPW39" s="1445"/>
      <c r="RPX39" s="1483"/>
      <c r="RPY39" s="1483"/>
      <c r="RPZ39" s="1483"/>
      <c r="RQA39" s="1483"/>
      <c r="RQB39" s="1483"/>
      <c r="RQC39" s="1484"/>
      <c r="RQD39" s="1485"/>
      <c r="RQE39" s="1445"/>
      <c r="RQF39" s="1483"/>
      <c r="RQG39" s="1483"/>
      <c r="RQH39" s="1483"/>
      <c r="RQI39" s="1483"/>
      <c r="RQJ39" s="1483"/>
      <c r="RQK39" s="1484"/>
      <c r="RQL39" s="1485"/>
      <c r="RQM39" s="1445"/>
      <c r="RQN39" s="1483"/>
      <c r="RQO39" s="1483"/>
      <c r="RQP39" s="1483"/>
      <c r="RQQ39" s="1483"/>
      <c r="RQR39" s="1483"/>
      <c r="RQS39" s="1484"/>
      <c r="RQT39" s="1485"/>
      <c r="RQU39" s="1445"/>
      <c r="RQV39" s="1483"/>
      <c r="RQW39" s="1483"/>
      <c r="RQX39" s="1483"/>
      <c r="RQY39" s="1483"/>
      <c r="RQZ39" s="1483"/>
      <c r="RRA39" s="1484"/>
      <c r="RRB39" s="1485"/>
      <c r="RRC39" s="1445"/>
      <c r="RRD39" s="1483"/>
      <c r="RRE39" s="1483"/>
      <c r="RRF39" s="1483"/>
      <c r="RRG39" s="1483"/>
      <c r="RRH39" s="1483"/>
      <c r="RRI39" s="1484"/>
      <c r="RRJ39" s="1485"/>
      <c r="RRK39" s="1445"/>
      <c r="RRL39" s="1483"/>
      <c r="RRM39" s="1483"/>
      <c r="RRN39" s="1483"/>
      <c r="RRO39" s="1483"/>
      <c r="RRP39" s="1483"/>
      <c r="RRQ39" s="1484"/>
      <c r="RRR39" s="1485"/>
      <c r="RRS39" s="1445"/>
      <c r="RRT39" s="1483"/>
      <c r="RRU39" s="1483"/>
      <c r="RRV39" s="1483"/>
      <c r="RRW39" s="1483"/>
      <c r="RRX39" s="1483"/>
      <c r="RRY39" s="1484"/>
      <c r="RRZ39" s="1485"/>
      <c r="RSA39" s="1445"/>
      <c r="RSB39" s="1483"/>
      <c r="RSC39" s="1483"/>
      <c r="RSD39" s="1483"/>
      <c r="RSE39" s="1483"/>
      <c r="RSF39" s="1483"/>
      <c r="RSG39" s="1484"/>
      <c r="RSH39" s="1485"/>
      <c r="RSI39" s="1445"/>
      <c r="RSJ39" s="1483"/>
      <c r="RSK39" s="1483"/>
      <c r="RSL39" s="1483"/>
      <c r="RSM39" s="1483"/>
      <c r="RSN39" s="1483"/>
      <c r="RSO39" s="1484"/>
      <c r="RSP39" s="1485"/>
      <c r="RSQ39" s="1445"/>
      <c r="RSR39" s="1483"/>
      <c r="RSS39" s="1483"/>
      <c r="RST39" s="1483"/>
      <c r="RSU39" s="1483"/>
      <c r="RSV39" s="1483"/>
      <c r="RSW39" s="1484"/>
      <c r="RSX39" s="1485"/>
      <c r="RSY39" s="1445"/>
      <c r="RSZ39" s="1483"/>
      <c r="RTA39" s="1483"/>
      <c r="RTB39" s="1483"/>
      <c r="RTC39" s="1483"/>
      <c r="RTD39" s="1483"/>
      <c r="RTE39" s="1484"/>
      <c r="RTF39" s="1485"/>
      <c r="RTG39" s="1445"/>
      <c r="RTH39" s="1483"/>
      <c r="RTI39" s="1483"/>
      <c r="RTJ39" s="1483"/>
      <c r="RTK39" s="1483"/>
      <c r="RTL39" s="1483"/>
      <c r="RTM39" s="1484"/>
      <c r="RTN39" s="1485"/>
      <c r="RTO39" s="1445"/>
      <c r="RTP39" s="1483"/>
      <c r="RTQ39" s="1483"/>
      <c r="RTR39" s="1483"/>
      <c r="RTS39" s="1483"/>
      <c r="RTT39" s="1483"/>
      <c r="RTU39" s="1484"/>
      <c r="RTV39" s="1485"/>
      <c r="RTW39" s="1445"/>
      <c r="RTX39" s="1483"/>
      <c r="RTY39" s="1483"/>
      <c r="RTZ39" s="1483"/>
      <c r="RUA39" s="1483"/>
      <c r="RUB39" s="1483"/>
      <c r="RUC39" s="1484"/>
      <c r="RUD39" s="1485"/>
      <c r="RUE39" s="1445"/>
      <c r="RUF39" s="1483"/>
      <c r="RUG39" s="1483"/>
      <c r="RUH39" s="1483"/>
      <c r="RUI39" s="1483"/>
      <c r="RUJ39" s="1483"/>
      <c r="RUK39" s="1484"/>
      <c r="RUL39" s="1485"/>
      <c r="RUM39" s="1445"/>
      <c r="RUN39" s="1483"/>
      <c r="RUO39" s="1483"/>
      <c r="RUP39" s="1483"/>
      <c r="RUQ39" s="1483"/>
      <c r="RUR39" s="1483"/>
      <c r="RUS39" s="1484"/>
      <c r="RUT39" s="1485"/>
      <c r="RUU39" s="1445"/>
      <c r="RUV39" s="1483"/>
      <c r="RUW39" s="1483"/>
      <c r="RUX39" s="1483"/>
      <c r="RUY39" s="1483"/>
      <c r="RUZ39" s="1483"/>
      <c r="RVA39" s="1484"/>
      <c r="RVB39" s="1485"/>
      <c r="RVC39" s="1445"/>
      <c r="RVD39" s="1483"/>
      <c r="RVE39" s="1483"/>
      <c r="RVF39" s="1483"/>
      <c r="RVG39" s="1483"/>
      <c r="RVH39" s="1483"/>
      <c r="RVI39" s="1484"/>
      <c r="RVJ39" s="1485"/>
      <c r="RVK39" s="1445"/>
      <c r="RVL39" s="1483"/>
      <c r="RVM39" s="1483"/>
      <c r="RVN39" s="1483"/>
      <c r="RVO39" s="1483"/>
      <c r="RVP39" s="1483"/>
      <c r="RVQ39" s="1484"/>
      <c r="RVR39" s="1485"/>
      <c r="RVS39" s="1445"/>
      <c r="RVT39" s="1483"/>
      <c r="RVU39" s="1483"/>
      <c r="RVV39" s="1483"/>
      <c r="RVW39" s="1483"/>
      <c r="RVX39" s="1483"/>
      <c r="RVY39" s="1484"/>
      <c r="RVZ39" s="1485"/>
      <c r="RWA39" s="1445"/>
      <c r="RWB39" s="1483"/>
      <c r="RWC39" s="1483"/>
      <c r="RWD39" s="1483"/>
      <c r="RWE39" s="1483"/>
      <c r="RWF39" s="1483"/>
      <c r="RWG39" s="1484"/>
      <c r="RWH39" s="1485"/>
      <c r="RWI39" s="1445"/>
      <c r="RWJ39" s="1483"/>
      <c r="RWK39" s="1483"/>
      <c r="RWL39" s="1483"/>
      <c r="RWM39" s="1483"/>
      <c r="RWN39" s="1483"/>
      <c r="RWO39" s="1484"/>
      <c r="RWP39" s="1485"/>
      <c r="RWQ39" s="1445"/>
      <c r="RWR39" s="1483"/>
      <c r="RWS39" s="1483"/>
      <c r="RWT39" s="1483"/>
      <c r="RWU39" s="1483"/>
      <c r="RWV39" s="1483"/>
      <c r="RWW39" s="1484"/>
      <c r="RWX39" s="1485"/>
      <c r="RWY39" s="1445"/>
      <c r="RWZ39" s="1483"/>
      <c r="RXA39" s="1483"/>
      <c r="RXB39" s="1483"/>
      <c r="RXC39" s="1483"/>
      <c r="RXD39" s="1483"/>
      <c r="RXE39" s="1484"/>
      <c r="RXF39" s="1485"/>
      <c r="RXG39" s="1445"/>
      <c r="RXH39" s="1483"/>
      <c r="RXI39" s="1483"/>
      <c r="RXJ39" s="1483"/>
      <c r="RXK39" s="1483"/>
      <c r="RXL39" s="1483"/>
      <c r="RXM39" s="1484"/>
      <c r="RXN39" s="1485"/>
      <c r="RXO39" s="1445"/>
      <c r="RXP39" s="1483"/>
      <c r="RXQ39" s="1483"/>
      <c r="RXR39" s="1483"/>
      <c r="RXS39" s="1483"/>
      <c r="RXT39" s="1483"/>
      <c r="RXU39" s="1484"/>
      <c r="RXV39" s="1485"/>
      <c r="RXW39" s="1445"/>
      <c r="RXX39" s="1483"/>
      <c r="RXY39" s="1483"/>
      <c r="RXZ39" s="1483"/>
      <c r="RYA39" s="1483"/>
      <c r="RYB39" s="1483"/>
      <c r="RYC39" s="1484"/>
      <c r="RYD39" s="1485"/>
      <c r="RYE39" s="1445"/>
      <c r="RYF39" s="1483"/>
      <c r="RYG39" s="1483"/>
      <c r="RYH39" s="1483"/>
      <c r="RYI39" s="1483"/>
      <c r="RYJ39" s="1483"/>
      <c r="RYK39" s="1484"/>
      <c r="RYL39" s="1485"/>
      <c r="RYM39" s="1445"/>
      <c r="RYN39" s="1483"/>
      <c r="RYO39" s="1483"/>
      <c r="RYP39" s="1483"/>
      <c r="RYQ39" s="1483"/>
      <c r="RYR39" s="1483"/>
      <c r="RYS39" s="1484"/>
      <c r="RYT39" s="1485"/>
      <c r="RYU39" s="1445"/>
      <c r="RYV39" s="1483"/>
      <c r="RYW39" s="1483"/>
      <c r="RYX39" s="1483"/>
      <c r="RYY39" s="1483"/>
      <c r="RYZ39" s="1483"/>
      <c r="RZA39" s="1484"/>
      <c r="RZB39" s="1485"/>
      <c r="RZC39" s="1445"/>
      <c r="RZD39" s="1483"/>
      <c r="RZE39" s="1483"/>
      <c r="RZF39" s="1483"/>
      <c r="RZG39" s="1483"/>
      <c r="RZH39" s="1483"/>
      <c r="RZI39" s="1484"/>
      <c r="RZJ39" s="1485"/>
      <c r="RZK39" s="1445"/>
      <c r="RZL39" s="1483"/>
      <c r="RZM39" s="1483"/>
      <c r="RZN39" s="1483"/>
      <c r="RZO39" s="1483"/>
      <c r="RZP39" s="1483"/>
      <c r="RZQ39" s="1484"/>
      <c r="RZR39" s="1485"/>
      <c r="RZS39" s="1445"/>
      <c r="RZT39" s="1483"/>
      <c r="RZU39" s="1483"/>
      <c r="RZV39" s="1483"/>
      <c r="RZW39" s="1483"/>
      <c r="RZX39" s="1483"/>
      <c r="RZY39" s="1484"/>
      <c r="RZZ39" s="1485"/>
      <c r="SAA39" s="1445"/>
      <c r="SAB39" s="1483"/>
      <c r="SAC39" s="1483"/>
      <c r="SAD39" s="1483"/>
      <c r="SAE39" s="1483"/>
      <c r="SAF39" s="1483"/>
      <c r="SAG39" s="1484"/>
      <c r="SAH39" s="1485"/>
      <c r="SAI39" s="1445"/>
      <c r="SAJ39" s="1483"/>
      <c r="SAK39" s="1483"/>
      <c r="SAL39" s="1483"/>
      <c r="SAM39" s="1483"/>
      <c r="SAN39" s="1483"/>
      <c r="SAO39" s="1484"/>
      <c r="SAP39" s="1485"/>
      <c r="SAQ39" s="1445"/>
      <c r="SAR39" s="1483"/>
      <c r="SAS39" s="1483"/>
      <c r="SAT39" s="1483"/>
      <c r="SAU39" s="1483"/>
      <c r="SAV39" s="1483"/>
      <c r="SAW39" s="1484"/>
      <c r="SAX39" s="1485"/>
      <c r="SAY39" s="1445"/>
      <c r="SAZ39" s="1483"/>
      <c r="SBA39" s="1483"/>
      <c r="SBB39" s="1483"/>
      <c r="SBC39" s="1483"/>
      <c r="SBD39" s="1483"/>
      <c r="SBE39" s="1484"/>
      <c r="SBF39" s="1485"/>
      <c r="SBG39" s="1445"/>
      <c r="SBH39" s="1483"/>
      <c r="SBI39" s="1483"/>
      <c r="SBJ39" s="1483"/>
      <c r="SBK39" s="1483"/>
      <c r="SBL39" s="1483"/>
      <c r="SBM39" s="1484"/>
      <c r="SBN39" s="1485"/>
      <c r="SBO39" s="1445"/>
      <c r="SBP39" s="1483"/>
      <c r="SBQ39" s="1483"/>
      <c r="SBR39" s="1483"/>
      <c r="SBS39" s="1483"/>
      <c r="SBT39" s="1483"/>
      <c r="SBU39" s="1484"/>
      <c r="SBV39" s="1485"/>
      <c r="SBW39" s="1445"/>
      <c r="SBX39" s="1483"/>
      <c r="SBY39" s="1483"/>
      <c r="SBZ39" s="1483"/>
      <c r="SCA39" s="1483"/>
      <c r="SCB39" s="1483"/>
      <c r="SCC39" s="1484"/>
      <c r="SCD39" s="1485"/>
      <c r="SCE39" s="1445"/>
      <c r="SCF39" s="1483"/>
      <c r="SCG39" s="1483"/>
      <c r="SCH39" s="1483"/>
      <c r="SCI39" s="1483"/>
      <c r="SCJ39" s="1483"/>
      <c r="SCK39" s="1484"/>
      <c r="SCL39" s="1485"/>
      <c r="SCM39" s="1445"/>
      <c r="SCN39" s="1483"/>
      <c r="SCO39" s="1483"/>
      <c r="SCP39" s="1483"/>
      <c r="SCQ39" s="1483"/>
      <c r="SCR39" s="1483"/>
      <c r="SCS39" s="1484"/>
      <c r="SCT39" s="1485"/>
      <c r="SCU39" s="1445"/>
      <c r="SCV39" s="1483"/>
      <c r="SCW39" s="1483"/>
      <c r="SCX39" s="1483"/>
      <c r="SCY39" s="1483"/>
      <c r="SCZ39" s="1483"/>
      <c r="SDA39" s="1484"/>
      <c r="SDB39" s="1485"/>
      <c r="SDC39" s="1445"/>
      <c r="SDD39" s="1483"/>
      <c r="SDE39" s="1483"/>
      <c r="SDF39" s="1483"/>
      <c r="SDG39" s="1483"/>
      <c r="SDH39" s="1483"/>
      <c r="SDI39" s="1484"/>
      <c r="SDJ39" s="1485"/>
      <c r="SDK39" s="1445"/>
      <c r="SDL39" s="1483"/>
      <c r="SDM39" s="1483"/>
      <c r="SDN39" s="1483"/>
      <c r="SDO39" s="1483"/>
      <c r="SDP39" s="1483"/>
      <c r="SDQ39" s="1484"/>
      <c r="SDR39" s="1485"/>
      <c r="SDS39" s="1445"/>
      <c r="SDT39" s="1483"/>
      <c r="SDU39" s="1483"/>
      <c r="SDV39" s="1483"/>
      <c r="SDW39" s="1483"/>
      <c r="SDX39" s="1483"/>
      <c r="SDY39" s="1484"/>
      <c r="SDZ39" s="1485"/>
      <c r="SEA39" s="1445"/>
      <c r="SEB39" s="1483"/>
      <c r="SEC39" s="1483"/>
      <c r="SED39" s="1483"/>
      <c r="SEE39" s="1483"/>
      <c r="SEF39" s="1483"/>
      <c r="SEG39" s="1484"/>
      <c r="SEH39" s="1485"/>
      <c r="SEI39" s="1445"/>
      <c r="SEJ39" s="1483"/>
      <c r="SEK39" s="1483"/>
      <c r="SEL39" s="1483"/>
      <c r="SEM39" s="1483"/>
      <c r="SEN39" s="1483"/>
      <c r="SEO39" s="1484"/>
      <c r="SEP39" s="1485"/>
      <c r="SEQ39" s="1445"/>
      <c r="SER39" s="1483"/>
      <c r="SES39" s="1483"/>
      <c r="SET39" s="1483"/>
      <c r="SEU39" s="1483"/>
      <c r="SEV39" s="1483"/>
      <c r="SEW39" s="1484"/>
      <c r="SEX39" s="1485"/>
      <c r="SEY39" s="1445"/>
      <c r="SEZ39" s="1483"/>
      <c r="SFA39" s="1483"/>
      <c r="SFB39" s="1483"/>
      <c r="SFC39" s="1483"/>
      <c r="SFD39" s="1483"/>
      <c r="SFE39" s="1484"/>
      <c r="SFF39" s="1485"/>
      <c r="SFG39" s="1445"/>
      <c r="SFH39" s="1483"/>
      <c r="SFI39" s="1483"/>
      <c r="SFJ39" s="1483"/>
      <c r="SFK39" s="1483"/>
      <c r="SFL39" s="1483"/>
      <c r="SFM39" s="1484"/>
      <c r="SFN39" s="1485"/>
      <c r="SFO39" s="1445"/>
      <c r="SFP39" s="1483"/>
      <c r="SFQ39" s="1483"/>
      <c r="SFR39" s="1483"/>
      <c r="SFS39" s="1483"/>
      <c r="SFT39" s="1483"/>
      <c r="SFU39" s="1484"/>
      <c r="SFV39" s="1485"/>
      <c r="SFW39" s="1445"/>
      <c r="SFX39" s="1483"/>
      <c r="SFY39" s="1483"/>
      <c r="SFZ39" s="1483"/>
      <c r="SGA39" s="1483"/>
      <c r="SGB39" s="1483"/>
      <c r="SGC39" s="1484"/>
      <c r="SGD39" s="1485"/>
      <c r="SGE39" s="1445"/>
      <c r="SGF39" s="1483"/>
      <c r="SGG39" s="1483"/>
      <c r="SGH39" s="1483"/>
      <c r="SGI39" s="1483"/>
      <c r="SGJ39" s="1483"/>
      <c r="SGK39" s="1484"/>
      <c r="SGL39" s="1485"/>
      <c r="SGM39" s="1445"/>
      <c r="SGN39" s="1483"/>
      <c r="SGO39" s="1483"/>
      <c r="SGP39" s="1483"/>
      <c r="SGQ39" s="1483"/>
      <c r="SGR39" s="1483"/>
      <c r="SGS39" s="1484"/>
      <c r="SGT39" s="1485"/>
      <c r="SGU39" s="1445"/>
      <c r="SGV39" s="1483"/>
      <c r="SGW39" s="1483"/>
      <c r="SGX39" s="1483"/>
      <c r="SGY39" s="1483"/>
      <c r="SGZ39" s="1483"/>
      <c r="SHA39" s="1484"/>
      <c r="SHB39" s="1485"/>
      <c r="SHC39" s="1445"/>
      <c r="SHD39" s="1483"/>
      <c r="SHE39" s="1483"/>
      <c r="SHF39" s="1483"/>
      <c r="SHG39" s="1483"/>
      <c r="SHH39" s="1483"/>
      <c r="SHI39" s="1484"/>
      <c r="SHJ39" s="1485"/>
      <c r="SHK39" s="1445"/>
      <c r="SHL39" s="1483"/>
      <c r="SHM39" s="1483"/>
      <c r="SHN39" s="1483"/>
      <c r="SHO39" s="1483"/>
      <c r="SHP39" s="1483"/>
      <c r="SHQ39" s="1484"/>
      <c r="SHR39" s="1485"/>
      <c r="SHS39" s="1445"/>
      <c r="SHT39" s="1483"/>
      <c r="SHU39" s="1483"/>
      <c r="SHV39" s="1483"/>
      <c r="SHW39" s="1483"/>
      <c r="SHX39" s="1483"/>
      <c r="SHY39" s="1484"/>
      <c r="SHZ39" s="1485"/>
      <c r="SIA39" s="1445"/>
      <c r="SIB39" s="1483"/>
      <c r="SIC39" s="1483"/>
      <c r="SID39" s="1483"/>
      <c r="SIE39" s="1483"/>
      <c r="SIF39" s="1483"/>
      <c r="SIG39" s="1484"/>
      <c r="SIH39" s="1485"/>
      <c r="SII39" s="1445"/>
      <c r="SIJ39" s="1483"/>
      <c r="SIK39" s="1483"/>
      <c r="SIL39" s="1483"/>
      <c r="SIM39" s="1483"/>
      <c r="SIN39" s="1483"/>
      <c r="SIO39" s="1484"/>
      <c r="SIP39" s="1485"/>
      <c r="SIQ39" s="1445"/>
      <c r="SIR39" s="1483"/>
      <c r="SIS39" s="1483"/>
      <c r="SIT39" s="1483"/>
      <c r="SIU39" s="1483"/>
      <c r="SIV39" s="1483"/>
      <c r="SIW39" s="1484"/>
      <c r="SIX39" s="1485"/>
      <c r="SIY39" s="1445"/>
      <c r="SIZ39" s="1483"/>
      <c r="SJA39" s="1483"/>
      <c r="SJB39" s="1483"/>
      <c r="SJC39" s="1483"/>
      <c r="SJD39" s="1483"/>
      <c r="SJE39" s="1484"/>
      <c r="SJF39" s="1485"/>
      <c r="SJG39" s="1445"/>
      <c r="SJH39" s="1483"/>
      <c r="SJI39" s="1483"/>
      <c r="SJJ39" s="1483"/>
      <c r="SJK39" s="1483"/>
      <c r="SJL39" s="1483"/>
      <c r="SJM39" s="1484"/>
      <c r="SJN39" s="1485"/>
      <c r="SJO39" s="1445"/>
      <c r="SJP39" s="1483"/>
      <c r="SJQ39" s="1483"/>
      <c r="SJR39" s="1483"/>
      <c r="SJS39" s="1483"/>
      <c r="SJT39" s="1483"/>
      <c r="SJU39" s="1484"/>
      <c r="SJV39" s="1485"/>
      <c r="SJW39" s="1445"/>
      <c r="SJX39" s="1483"/>
      <c r="SJY39" s="1483"/>
      <c r="SJZ39" s="1483"/>
      <c r="SKA39" s="1483"/>
      <c r="SKB39" s="1483"/>
      <c r="SKC39" s="1484"/>
      <c r="SKD39" s="1485"/>
      <c r="SKE39" s="1445"/>
      <c r="SKF39" s="1483"/>
      <c r="SKG39" s="1483"/>
      <c r="SKH39" s="1483"/>
      <c r="SKI39" s="1483"/>
      <c r="SKJ39" s="1483"/>
      <c r="SKK39" s="1484"/>
      <c r="SKL39" s="1485"/>
      <c r="SKM39" s="1445"/>
      <c r="SKN39" s="1483"/>
      <c r="SKO39" s="1483"/>
      <c r="SKP39" s="1483"/>
      <c r="SKQ39" s="1483"/>
      <c r="SKR39" s="1483"/>
      <c r="SKS39" s="1484"/>
      <c r="SKT39" s="1485"/>
      <c r="SKU39" s="1445"/>
      <c r="SKV39" s="1483"/>
      <c r="SKW39" s="1483"/>
      <c r="SKX39" s="1483"/>
      <c r="SKY39" s="1483"/>
      <c r="SKZ39" s="1483"/>
      <c r="SLA39" s="1484"/>
      <c r="SLB39" s="1485"/>
      <c r="SLC39" s="1445"/>
      <c r="SLD39" s="1483"/>
      <c r="SLE39" s="1483"/>
      <c r="SLF39" s="1483"/>
      <c r="SLG39" s="1483"/>
      <c r="SLH39" s="1483"/>
      <c r="SLI39" s="1484"/>
      <c r="SLJ39" s="1485"/>
      <c r="SLK39" s="1445"/>
      <c r="SLL39" s="1483"/>
      <c r="SLM39" s="1483"/>
      <c r="SLN39" s="1483"/>
      <c r="SLO39" s="1483"/>
      <c r="SLP39" s="1483"/>
      <c r="SLQ39" s="1484"/>
      <c r="SLR39" s="1485"/>
      <c r="SLS39" s="1445"/>
      <c r="SLT39" s="1483"/>
      <c r="SLU39" s="1483"/>
      <c r="SLV39" s="1483"/>
      <c r="SLW39" s="1483"/>
      <c r="SLX39" s="1483"/>
      <c r="SLY39" s="1484"/>
      <c r="SLZ39" s="1485"/>
      <c r="SMA39" s="1445"/>
      <c r="SMB39" s="1483"/>
      <c r="SMC39" s="1483"/>
      <c r="SMD39" s="1483"/>
      <c r="SME39" s="1483"/>
      <c r="SMF39" s="1483"/>
      <c r="SMG39" s="1484"/>
      <c r="SMH39" s="1485"/>
      <c r="SMI39" s="1445"/>
      <c r="SMJ39" s="1483"/>
      <c r="SMK39" s="1483"/>
      <c r="SML39" s="1483"/>
      <c r="SMM39" s="1483"/>
      <c r="SMN39" s="1483"/>
      <c r="SMO39" s="1484"/>
      <c r="SMP39" s="1485"/>
      <c r="SMQ39" s="1445"/>
      <c r="SMR39" s="1483"/>
      <c r="SMS39" s="1483"/>
      <c r="SMT39" s="1483"/>
      <c r="SMU39" s="1483"/>
      <c r="SMV39" s="1483"/>
      <c r="SMW39" s="1484"/>
      <c r="SMX39" s="1485"/>
      <c r="SMY39" s="1445"/>
      <c r="SMZ39" s="1483"/>
      <c r="SNA39" s="1483"/>
      <c r="SNB39" s="1483"/>
      <c r="SNC39" s="1483"/>
      <c r="SND39" s="1483"/>
      <c r="SNE39" s="1484"/>
      <c r="SNF39" s="1485"/>
      <c r="SNG39" s="1445"/>
      <c r="SNH39" s="1483"/>
      <c r="SNI39" s="1483"/>
      <c r="SNJ39" s="1483"/>
      <c r="SNK39" s="1483"/>
      <c r="SNL39" s="1483"/>
      <c r="SNM39" s="1484"/>
      <c r="SNN39" s="1485"/>
      <c r="SNO39" s="1445"/>
      <c r="SNP39" s="1483"/>
      <c r="SNQ39" s="1483"/>
      <c r="SNR39" s="1483"/>
      <c r="SNS39" s="1483"/>
      <c r="SNT39" s="1483"/>
      <c r="SNU39" s="1484"/>
      <c r="SNV39" s="1485"/>
      <c r="SNW39" s="1445"/>
      <c r="SNX39" s="1483"/>
      <c r="SNY39" s="1483"/>
      <c r="SNZ39" s="1483"/>
      <c r="SOA39" s="1483"/>
      <c r="SOB39" s="1483"/>
      <c r="SOC39" s="1484"/>
      <c r="SOD39" s="1485"/>
      <c r="SOE39" s="1445"/>
      <c r="SOF39" s="1483"/>
      <c r="SOG39" s="1483"/>
      <c r="SOH39" s="1483"/>
      <c r="SOI39" s="1483"/>
      <c r="SOJ39" s="1483"/>
      <c r="SOK39" s="1484"/>
      <c r="SOL39" s="1485"/>
      <c r="SOM39" s="1445"/>
      <c r="SON39" s="1483"/>
      <c r="SOO39" s="1483"/>
      <c r="SOP39" s="1483"/>
      <c r="SOQ39" s="1483"/>
      <c r="SOR39" s="1483"/>
      <c r="SOS39" s="1484"/>
      <c r="SOT39" s="1485"/>
      <c r="SOU39" s="1445"/>
      <c r="SOV39" s="1483"/>
      <c r="SOW39" s="1483"/>
      <c r="SOX39" s="1483"/>
      <c r="SOY39" s="1483"/>
      <c r="SOZ39" s="1483"/>
      <c r="SPA39" s="1484"/>
      <c r="SPB39" s="1485"/>
      <c r="SPC39" s="1445"/>
      <c r="SPD39" s="1483"/>
      <c r="SPE39" s="1483"/>
      <c r="SPF39" s="1483"/>
      <c r="SPG39" s="1483"/>
      <c r="SPH39" s="1483"/>
      <c r="SPI39" s="1484"/>
      <c r="SPJ39" s="1485"/>
      <c r="SPK39" s="1445"/>
      <c r="SPL39" s="1483"/>
      <c r="SPM39" s="1483"/>
      <c r="SPN39" s="1483"/>
      <c r="SPO39" s="1483"/>
      <c r="SPP39" s="1483"/>
      <c r="SPQ39" s="1484"/>
      <c r="SPR39" s="1485"/>
      <c r="SPS39" s="1445"/>
      <c r="SPT39" s="1483"/>
      <c r="SPU39" s="1483"/>
      <c r="SPV39" s="1483"/>
      <c r="SPW39" s="1483"/>
      <c r="SPX39" s="1483"/>
      <c r="SPY39" s="1484"/>
      <c r="SPZ39" s="1485"/>
      <c r="SQA39" s="1445"/>
      <c r="SQB39" s="1483"/>
      <c r="SQC39" s="1483"/>
      <c r="SQD39" s="1483"/>
      <c r="SQE39" s="1483"/>
      <c r="SQF39" s="1483"/>
      <c r="SQG39" s="1484"/>
      <c r="SQH39" s="1485"/>
      <c r="SQI39" s="1445"/>
      <c r="SQJ39" s="1483"/>
      <c r="SQK39" s="1483"/>
      <c r="SQL39" s="1483"/>
      <c r="SQM39" s="1483"/>
      <c r="SQN39" s="1483"/>
      <c r="SQO39" s="1484"/>
      <c r="SQP39" s="1485"/>
      <c r="SQQ39" s="1445"/>
      <c r="SQR39" s="1483"/>
      <c r="SQS39" s="1483"/>
      <c r="SQT39" s="1483"/>
      <c r="SQU39" s="1483"/>
      <c r="SQV39" s="1483"/>
      <c r="SQW39" s="1484"/>
      <c r="SQX39" s="1485"/>
      <c r="SQY39" s="1445"/>
      <c r="SQZ39" s="1483"/>
      <c r="SRA39" s="1483"/>
      <c r="SRB39" s="1483"/>
      <c r="SRC39" s="1483"/>
      <c r="SRD39" s="1483"/>
      <c r="SRE39" s="1484"/>
      <c r="SRF39" s="1485"/>
      <c r="SRG39" s="1445"/>
      <c r="SRH39" s="1483"/>
      <c r="SRI39" s="1483"/>
      <c r="SRJ39" s="1483"/>
      <c r="SRK39" s="1483"/>
      <c r="SRL39" s="1483"/>
      <c r="SRM39" s="1484"/>
      <c r="SRN39" s="1485"/>
      <c r="SRO39" s="1445"/>
      <c r="SRP39" s="1483"/>
      <c r="SRQ39" s="1483"/>
      <c r="SRR39" s="1483"/>
      <c r="SRS39" s="1483"/>
      <c r="SRT39" s="1483"/>
      <c r="SRU39" s="1484"/>
      <c r="SRV39" s="1485"/>
      <c r="SRW39" s="1445"/>
      <c r="SRX39" s="1483"/>
      <c r="SRY39" s="1483"/>
      <c r="SRZ39" s="1483"/>
      <c r="SSA39" s="1483"/>
      <c r="SSB39" s="1483"/>
      <c r="SSC39" s="1484"/>
      <c r="SSD39" s="1485"/>
      <c r="SSE39" s="1445"/>
      <c r="SSF39" s="1483"/>
      <c r="SSG39" s="1483"/>
      <c r="SSH39" s="1483"/>
      <c r="SSI39" s="1483"/>
      <c r="SSJ39" s="1483"/>
      <c r="SSK39" s="1484"/>
      <c r="SSL39" s="1485"/>
      <c r="SSM39" s="1445"/>
      <c r="SSN39" s="1483"/>
      <c r="SSO39" s="1483"/>
      <c r="SSP39" s="1483"/>
      <c r="SSQ39" s="1483"/>
      <c r="SSR39" s="1483"/>
      <c r="SSS39" s="1484"/>
      <c r="SST39" s="1485"/>
      <c r="SSU39" s="1445"/>
      <c r="SSV39" s="1483"/>
      <c r="SSW39" s="1483"/>
      <c r="SSX39" s="1483"/>
      <c r="SSY39" s="1483"/>
      <c r="SSZ39" s="1483"/>
      <c r="STA39" s="1484"/>
      <c r="STB39" s="1485"/>
      <c r="STC39" s="1445"/>
      <c r="STD39" s="1483"/>
      <c r="STE39" s="1483"/>
      <c r="STF39" s="1483"/>
      <c r="STG39" s="1483"/>
      <c r="STH39" s="1483"/>
      <c r="STI39" s="1484"/>
      <c r="STJ39" s="1485"/>
      <c r="STK39" s="1445"/>
      <c r="STL39" s="1483"/>
      <c r="STM39" s="1483"/>
      <c r="STN39" s="1483"/>
      <c r="STO39" s="1483"/>
      <c r="STP39" s="1483"/>
      <c r="STQ39" s="1484"/>
      <c r="STR39" s="1485"/>
      <c r="STS39" s="1445"/>
      <c r="STT39" s="1483"/>
      <c r="STU39" s="1483"/>
      <c r="STV39" s="1483"/>
      <c r="STW39" s="1483"/>
      <c r="STX39" s="1483"/>
      <c r="STY39" s="1484"/>
      <c r="STZ39" s="1485"/>
      <c r="SUA39" s="1445"/>
      <c r="SUB39" s="1483"/>
      <c r="SUC39" s="1483"/>
      <c r="SUD39" s="1483"/>
      <c r="SUE39" s="1483"/>
      <c r="SUF39" s="1483"/>
      <c r="SUG39" s="1484"/>
      <c r="SUH39" s="1485"/>
      <c r="SUI39" s="1445"/>
      <c r="SUJ39" s="1483"/>
      <c r="SUK39" s="1483"/>
      <c r="SUL39" s="1483"/>
      <c r="SUM39" s="1483"/>
      <c r="SUN39" s="1483"/>
      <c r="SUO39" s="1484"/>
      <c r="SUP39" s="1485"/>
      <c r="SUQ39" s="1445"/>
      <c r="SUR39" s="1483"/>
      <c r="SUS39" s="1483"/>
      <c r="SUT39" s="1483"/>
      <c r="SUU39" s="1483"/>
      <c r="SUV39" s="1483"/>
      <c r="SUW39" s="1484"/>
      <c r="SUX39" s="1485"/>
      <c r="SUY39" s="1445"/>
      <c r="SUZ39" s="1483"/>
      <c r="SVA39" s="1483"/>
      <c r="SVB39" s="1483"/>
      <c r="SVC39" s="1483"/>
      <c r="SVD39" s="1483"/>
      <c r="SVE39" s="1484"/>
      <c r="SVF39" s="1485"/>
      <c r="SVG39" s="1445"/>
      <c r="SVH39" s="1483"/>
      <c r="SVI39" s="1483"/>
      <c r="SVJ39" s="1483"/>
      <c r="SVK39" s="1483"/>
      <c r="SVL39" s="1483"/>
      <c r="SVM39" s="1484"/>
      <c r="SVN39" s="1485"/>
      <c r="SVO39" s="1445"/>
      <c r="SVP39" s="1483"/>
      <c r="SVQ39" s="1483"/>
      <c r="SVR39" s="1483"/>
      <c r="SVS39" s="1483"/>
      <c r="SVT39" s="1483"/>
      <c r="SVU39" s="1484"/>
      <c r="SVV39" s="1485"/>
      <c r="SVW39" s="1445"/>
      <c r="SVX39" s="1483"/>
      <c r="SVY39" s="1483"/>
      <c r="SVZ39" s="1483"/>
      <c r="SWA39" s="1483"/>
      <c r="SWB39" s="1483"/>
      <c r="SWC39" s="1484"/>
      <c r="SWD39" s="1485"/>
      <c r="SWE39" s="1445"/>
      <c r="SWF39" s="1483"/>
      <c r="SWG39" s="1483"/>
      <c r="SWH39" s="1483"/>
      <c r="SWI39" s="1483"/>
      <c r="SWJ39" s="1483"/>
      <c r="SWK39" s="1484"/>
      <c r="SWL39" s="1485"/>
      <c r="SWM39" s="1445"/>
      <c r="SWN39" s="1483"/>
      <c r="SWO39" s="1483"/>
      <c r="SWP39" s="1483"/>
      <c r="SWQ39" s="1483"/>
      <c r="SWR39" s="1483"/>
      <c r="SWS39" s="1484"/>
      <c r="SWT39" s="1485"/>
      <c r="SWU39" s="1445"/>
      <c r="SWV39" s="1483"/>
      <c r="SWW39" s="1483"/>
      <c r="SWX39" s="1483"/>
      <c r="SWY39" s="1483"/>
      <c r="SWZ39" s="1483"/>
      <c r="SXA39" s="1484"/>
      <c r="SXB39" s="1485"/>
      <c r="SXC39" s="1445"/>
      <c r="SXD39" s="1483"/>
      <c r="SXE39" s="1483"/>
      <c r="SXF39" s="1483"/>
      <c r="SXG39" s="1483"/>
      <c r="SXH39" s="1483"/>
      <c r="SXI39" s="1484"/>
      <c r="SXJ39" s="1485"/>
      <c r="SXK39" s="1445"/>
      <c r="SXL39" s="1483"/>
      <c r="SXM39" s="1483"/>
      <c r="SXN39" s="1483"/>
      <c r="SXO39" s="1483"/>
      <c r="SXP39" s="1483"/>
      <c r="SXQ39" s="1484"/>
      <c r="SXR39" s="1485"/>
      <c r="SXS39" s="1445"/>
      <c r="SXT39" s="1483"/>
      <c r="SXU39" s="1483"/>
      <c r="SXV39" s="1483"/>
      <c r="SXW39" s="1483"/>
      <c r="SXX39" s="1483"/>
      <c r="SXY39" s="1484"/>
      <c r="SXZ39" s="1485"/>
      <c r="SYA39" s="1445"/>
      <c r="SYB39" s="1483"/>
      <c r="SYC39" s="1483"/>
      <c r="SYD39" s="1483"/>
      <c r="SYE39" s="1483"/>
      <c r="SYF39" s="1483"/>
      <c r="SYG39" s="1484"/>
      <c r="SYH39" s="1485"/>
      <c r="SYI39" s="1445"/>
      <c r="SYJ39" s="1483"/>
      <c r="SYK39" s="1483"/>
      <c r="SYL39" s="1483"/>
      <c r="SYM39" s="1483"/>
      <c r="SYN39" s="1483"/>
      <c r="SYO39" s="1484"/>
      <c r="SYP39" s="1485"/>
      <c r="SYQ39" s="1445"/>
      <c r="SYR39" s="1483"/>
      <c r="SYS39" s="1483"/>
      <c r="SYT39" s="1483"/>
      <c r="SYU39" s="1483"/>
      <c r="SYV39" s="1483"/>
      <c r="SYW39" s="1484"/>
      <c r="SYX39" s="1485"/>
      <c r="SYY39" s="1445"/>
      <c r="SYZ39" s="1483"/>
      <c r="SZA39" s="1483"/>
      <c r="SZB39" s="1483"/>
      <c r="SZC39" s="1483"/>
      <c r="SZD39" s="1483"/>
      <c r="SZE39" s="1484"/>
      <c r="SZF39" s="1485"/>
      <c r="SZG39" s="1445"/>
      <c r="SZH39" s="1483"/>
      <c r="SZI39" s="1483"/>
      <c r="SZJ39" s="1483"/>
      <c r="SZK39" s="1483"/>
      <c r="SZL39" s="1483"/>
      <c r="SZM39" s="1484"/>
      <c r="SZN39" s="1485"/>
      <c r="SZO39" s="1445"/>
      <c r="SZP39" s="1483"/>
      <c r="SZQ39" s="1483"/>
      <c r="SZR39" s="1483"/>
      <c r="SZS39" s="1483"/>
      <c r="SZT39" s="1483"/>
      <c r="SZU39" s="1484"/>
      <c r="SZV39" s="1485"/>
      <c r="SZW39" s="1445"/>
      <c r="SZX39" s="1483"/>
      <c r="SZY39" s="1483"/>
      <c r="SZZ39" s="1483"/>
      <c r="TAA39" s="1483"/>
      <c r="TAB39" s="1483"/>
      <c r="TAC39" s="1484"/>
      <c r="TAD39" s="1485"/>
      <c r="TAE39" s="1445"/>
      <c r="TAF39" s="1483"/>
      <c r="TAG39" s="1483"/>
      <c r="TAH39" s="1483"/>
      <c r="TAI39" s="1483"/>
      <c r="TAJ39" s="1483"/>
      <c r="TAK39" s="1484"/>
      <c r="TAL39" s="1485"/>
      <c r="TAM39" s="1445"/>
      <c r="TAN39" s="1483"/>
      <c r="TAO39" s="1483"/>
      <c r="TAP39" s="1483"/>
      <c r="TAQ39" s="1483"/>
      <c r="TAR39" s="1483"/>
      <c r="TAS39" s="1484"/>
      <c r="TAT39" s="1485"/>
      <c r="TAU39" s="1445"/>
      <c r="TAV39" s="1483"/>
      <c r="TAW39" s="1483"/>
      <c r="TAX39" s="1483"/>
      <c r="TAY39" s="1483"/>
      <c r="TAZ39" s="1483"/>
      <c r="TBA39" s="1484"/>
      <c r="TBB39" s="1485"/>
      <c r="TBC39" s="1445"/>
      <c r="TBD39" s="1483"/>
      <c r="TBE39" s="1483"/>
      <c r="TBF39" s="1483"/>
      <c r="TBG39" s="1483"/>
      <c r="TBH39" s="1483"/>
      <c r="TBI39" s="1484"/>
      <c r="TBJ39" s="1485"/>
      <c r="TBK39" s="1445"/>
      <c r="TBL39" s="1483"/>
      <c r="TBM39" s="1483"/>
      <c r="TBN39" s="1483"/>
      <c r="TBO39" s="1483"/>
      <c r="TBP39" s="1483"/>
      <c r="TBQ39" s="1484"/>
      <c r="TBR39" s="1485"/>
      <c r="TBS39" s="1445"/>
      <c r="TBT39" s="1483"/>
      <c r="TBU39" s="1483"/>
      <c r="TBV39" s="1483"/>
      <c r="TBW39" s="1483"/>
      <c r="TBX39" s="1483"/>
      <c r="TBY39" s="1484"/>
      <c r="TBZ39" s="1485"/>
      <c r="TCA39" s="1445"/>
      <c r="TCB39" s="1483"/>
      <c r="TCC39" s="1483"/>
      <c r="TCD39" s="1483"/>
      <c r="TCE39" s="1483"/>
      <c r="TCF39" s="1483"/>
      <c r="TCG39" s="1484"/>
      <c r="TCH39" s="1485"/>
      <c r="TCI39" s="1445"/>
      <c r="TCJ39" s="1483"/>
      <c r="TCK39" s="1483"/>
      <c r="TCL39" s="1483"/>
      <c r="TCM39" s="1483"/>
      <c r="TCN39" s="1483"/>
      <c r="TCO39" s="1484"/>
      <c r="TCP39" s="1485"/>
      <c r="TCQ39" s="1445"/>
      <c r="TCR39" s="1483"/>
      <c r="TCS39" s="1483"/>
      <c r="TCT39" s="1483"/>
      <c r="TCU39" s="1483"/>
      <c r="TCV39" s="1483"/>
      <c r="TCW39" s="1484"/>
      <c r="TCX39" s="1485"/>
      <c r="TCY39" s="1445"/>
      <c r="TCZ39" s="1483"/>
      <c r="TDA39" s="1483"/>
      <c r="TDB39" s="1483"/>
      <c r="TDC39" s="1483"/>
      <c r="TDD39" s="1483"/>
      <c r="TDE39" s="1484"/>
      <c r="TDF39" s="1485"/>
      <c r="TDG39" s="1445"/>
      <c r="TDH39" s="1483"/>
      <c r="TDI39" s="1483"/>
      <c r="TDJ39" s="1483"/>
      <c r="TDK39" s="1483"/>
      <c r="TDL39" s="1483"/>
      <c r="TDM39" s="1484"/>
      <c r="TDN39" s="1485"/>
      <c r="TDO39" s="1445"/>
      <c r="TDP39" s="1483"/>
      <c r="TDQ39" s="1483"/>
      <c r="TDR39" s="1483"/>
      <c r="TDS39" s="1483"/>
      <c r="TDT39" s="1483"/>
      <c r="TDU39" s="1484"/>
      <c r="TDV39" s="1485"/>
      <c r="TDW39" s="1445"/>
      <c r="TDX39" s="1483"/>
      <c r="TDY39" s="1483"/>
      <c r="TDZ39" s="1483"/>
      <c r="TEA39" s="1483"/>
      <c r="TEB39" s="1483"/>
      <c r="TEC39" s="1484"/>
      <c r="TED39" s="1485"/>
      <c r="TEE39" s="1445"/>
      <c r="TEF39" s="1483"/>
      <c r="TEG39" s="1483"/>
      <c r="TEH39" s="1483"/>
      <c r="TEI39" s="1483"/>
      <c r="TEJ39" s="1483"/>
      <c r="TEK39" s="1484"/>
      <c r="TEL39" s="1485"/>
      <c r="TEM39" s="1445"/>
      <c r="TEN39" s="1483"/>
      <c r="TEO39" s="1483"/>
      <c r="TEP39" s="1483"/>
      <c r="TEQ39" s="1483"/>
      <c r="TER39" s="1483"/>
      <c r="TES39" s="1484"/>
      <c r="TET39" s="1485"/>
      <c r="TEU39" s="1445"/>
      <c r="TEV39" s="1483"/>
      <c r="TEW39" s="1483"/>
      <c r="TEX39" s="1483"/>
      <c r="TEY39" s="1483"/>
      <c r="TEZ39" s="1483"/>
      <c r="TFA39" s="1484"/>
      <c r="TFB39" s="1485"/>
      <c r="TFC39" s="1445"/>
      <c r="TFD39" s="1483"/>
      <c r="TFE39" s="1483"/>
      <c r="TFF39" s="1483"/>
      <c r="TFG39" s="1483"/>
      <c r="TFH39" s="1483"/>
      <c r="TFI39" s="1484"/>
      <c r="TFJ39" s="1485"/>
      <c r="TFK39" s="1445"/>
      <c r="TFL39" s="1483"/>
      <c r="TFM39" s="1483"/>
      <c r="TFN39" s="1483"/>
      <c r="TFO39" s="1483"/>
      <c r="TFP39" s="1483"/>
      <c r="TFQ39" s="1484"/>
      <c r="TFR39" s="1485"/>
      <c r="TFS39" s="1445"/>
      <c r="TFT39" s="1483"/>
      <c r="TFU39" s="1483"/>
      <c r="TFV39" s="1483"/>
      <c r="TFW39" s="1483"/>
      <c r="TFX39" s="1483"/>
      <c r="TFY39" s="1484"/>
      <c r="TFZ39" s="1485"/>
      <c r="TGA39" s="1445"/>
      <c r="TGB39" s="1483"/>
      <c r="TGC39" s="1483"/>
      <c r="TGD39" s="1483"/>
      <c r="TGE39" s="1483"/>
      <c r="TGF39" s="1483"/>
      <c r="TGG39" s="1484"/>
      <c r="TGH39" s="1485"/>
      <c r="TGI39" s="1445"/>
      <c r="TGJ39" s="1483"/>
      <c r="TGK39" s="1483"/>
      <c r="TGL39" s="1483"/>
      <c r="TGM39" s="1483"/>
      <c r="TGN39" s="1483"/>
      <c r="TGO39" s="1484"/>
      <c r="TGP39" s="1485"/>
      <c r="TGQ39" s="1445"/>
      <c r="TGR39" s="1483"/>
      <c r="TGS39" s="1483"/>
      <c r="TGT39" s="1483"/>
      <c r="TGU39" s="1483"/>
      <c r="TGV39" s="1483"/>
      <c r="TGW39" s="1484"/>
      <c r="TGX39" s="1485"/>
      <c r="TGY39" s="1445"/>
      <c r="TGZ39" s="1483"/>
      <c r="THA39" s="1483"/>
      <c r="THB39" s="1483"/>
      <c r="THC39" s="1483"/>
      <c r="THD39" s="1483"/>
      <c r="THE39" s="1484"/>
      <c r="THF39" s="1485"/>
      <c r="THG39" s="1445"/>
      <c r="THH39" s="1483"/>
      <c r="THI39" s="1483"/>
      <c r="THJ39" s="1483"/>
      <c r="THK39" s="1483"/>
      <c r="THL39" s="1483"/>
      <c r="THM39" s="1484"/>
      <c r="THN39" s="1485"/>
      <c r="THO39" s="1445"/>
      <c r="THP39" s="1483"/>
      <c r="THQ39" s="1483"/>
      <c r="THR39" s="1483"/>
      <c r="THS39" s="1483"/>
      <c r="THT39" s="1483"/>
      <c r="THU39" s="1484"/>
      <c r="THV39" s="1485"/>
      <c r="THW39" s="1445"/>
      <c r="THX39" s="1483"/>
      <c r="THY39" s="1483"/>
      <c r="THZ39" s="1483"/>
      <c r="TIA39" s="1483"/>
      <c r="TIB39" s="1483"/>
      <c r="TIC39" s="1484"/>
      <c r="TID39" s="1485"/>
      <c r="TIE39" s="1445"/>
      <c r="TIF39" s="1483"/>
      <c r="TIG39" s="1483"/>
      <c r="TIH39" s="1483"/>
      <c r="TII39" s="1483"/>
      <c r="TIJ39" s="1483"/>
      <c r="TIK39" s="1484"/>
      <c r="TIL39" s="1485"/>
      <c r="TIM39" s="1445"/>
      <c r="TIN39" s="1483"/>
      <c r="TIO39" s="1483"/>
      <c r="TIP39" s="1483"/>
      <c r="TIQ39" s="1483"/>
      <c r="TIR39" s="1483"/>
      <c r="TIS39" s="1484"/>
      <c r="TIT39" s="1485"/>
      <c r="TIU39" s="1445"/>
      <c r="TIV39" s="1483"/>
      <c r="TIW39" s="1483"/>
      <c r="TIX39" s="1483"/>
      <c r="TIY39" s="1483"/>
      <c r="TIZ39" s="1483"/>
      <c r="TJA39" s="1484"/>
      <c r="TJB39" s="1485"/>
      <c r="TJC39" s="1445"/>
      <c r="TJD39" s="1483"/>
      <c r="TJE39" s="1483"/>
      <c r="TJF39" s="1483"/>
      <c r="TJG39" s="1483"/>
      <c r="TJH39" s="1483"/>
      <c r="TJI39" s="1484"/>
      <c r="TJJ39" s="1485"/>
      <c r="TJK39" s="1445"/>
      <c r="TJL39" s="1483"/>
      <c r="TJM39" s="1483"/>
      <c r="TJN39" s="1483"/>
      <c r="TJO39" s="1483"/>
      <c r="TJP39" s="1483"/>
      <c r="TJQ39" s="1484"/>
      <c r="TJR39" s="1485"/>
      <c r="TJS39" s="1445"/>
      <c r="TJT39" s="1483"/>
      <c r="TJU39" s="1483"/>
      <c r="TJV39" s="1483"/>
      <c r="TJW39" s="1483"/>
      <c r="TJX39" s="1483"/>
      <c r="TJY39" s="1484"/>
      <c r="TJZ39" s="1485"/>
      <c r="TKA39" s="1445"/>
      <c r="TKB39" s="1483"/>
      <c r="TKC39" s="1483"/>
      <c r="TKD39" s="1483"/>
      <c r="TKE39" s="1483"/>
      <c r="TKF39" s="1483"/>
      <c r="TKG39" s="1484"/>
      <c r="TKH39" s="1485"/>
      <c r="TKI39" s="1445"/>
      <c r="TKJ39" s="1483"/>
      <c r="TKK39" s="1483"/>
      <c r="TKL39" s="1483"/>
      <c r="TKM39" s="1483"/>
      <c r="TKN39" s="1483"/>
      <c r="TKO39" s="1484"/>
      <c r="TKP39" s="1485"/>
      <c r="TKQ39" s="1445"/>
      <c r="TKR39" s="1483"/>
      <c r="TKS39" s="1483"/>
      <c r="TKT39" s="1483"/>
      <c r="TKU39" s="1483"/>
      <c r="TKV39" s="1483"/>
      <c r="TKW39" s="1484"/>
      <c r="TKX39" s="1485"/>
      <c r="TKY39" s="1445"/>
      <c r="TKZ39" s="1483"/>
      <c r="TLA39" s="1483"/>
      <c r="TLB39" s="1483"/>
      <c r="TLC39" s="1483"/>
      <c r="TLD39" s="1483"/>
      <c r="TLE39" s="1484"/>
      <c r="TLF39" s="1485"/>
      <c r="TLG39" s="1445"/>
      <c r="TLH39" s="1483"/>
      <c r="TLI39" s="1483"/>
      <c r="TLJ39" s="1483"/>
      <c r="TLK39" s="1483"/>
      <c r="TLL39" s="1483"/>
      <c r="TLM39" s="1484"/>
      <c r="TLN39" s="1485"/>
      <c r="TLO39" s="1445"/>
      <c r="TLP39" s="1483"/>
      <c r="TLQ39" s="1483"/>
      <c r="TLR39" s="1483"/>
      <c r="TLS39" s="1483"/>
      <c r="TLT39" s="1483"/>
      <c r="TLU39" s="1484"/>
      <c r="TLV39" s="1485"/>
      <c r="TLW39" s="1445"/>
      <c r="TLX39" s="1483"/>
      <c r="TLY39" s="1483"/>
      <c r="TLZ39" s="1483"/>
      <c r="TMA39" s="1483"/>
      <c r="TMB39" s="1483"/>
      <c r="TMC39" s="1484"/>
      <c r="TMD39" s="1485"/>
      <c r="TME39" s="1445"/>
      <c r="TMF39" s="1483"/>
      <c r="TMG39" s="1483"/>
      <c r="TMH39" s="1483"/>
      <c r="TMI39" s="1483"/>
      <c r="TMJ39" s="1483"/>
      <c r="TMK39" s="1484"/>
      <c r="TML39" s="1485"/>
      <c r="TMM39" s="1445"/>
      <c r="TMN39" s="1483"/>
      <c r="TMO39" s="1483"/>
      <c r="TMP39" s="1483"/>
      <c r="TMQ39" s="1483"/>
      <c r="TMR39" s="1483"/>
      <c r="TMS39" s="1484"/>
      <c r="TMT39" s="1485"/>
      <c r="TMU39" s="1445"/>
      <c r="TMV39" s="1483"/>
      <c r="TMW39" s="1483"/>
      <c r="TMX39" s="1483"/>
      <c r="TMY39" s="1483"/>
      <c r="TMZ39" s="1483"/>
      <c r="TNA39" s="1484"/>
      <c r="TNB39" s="1485"/>
      <c r="TNC39" s="1445"/>
      <c r="TND39" s="1483"/>
      <c r="TNE39" s="1483"/>
      <c r="TNF39" s="1483"/>
      <c r="TNG39" s="1483"/>
      <c r="TNH39" s="1483"/>
      <c r="TNI39" s="1484"/>
      <c r="TNJ39" s="1485"/>
      <c r="TNK39" s="1445"/>
      <c r="TNL39" s="1483"/>
      <c r="TNM39" s="1483"/>
      <c r="TNN39" s="1483"/>
      <c r="TNO39" s="1483"/>
      <c r="TNP39" s="1483"/>
      <c r="TNQ39" s="1484"/>
      <c r="TNR39" s="1485"/>
      <c r="TNS39" s="1445"/>
      <c r="TNT39" s="1483"/>
      <c r="TNU39" s="1483"/>
      <c r="TNV39" s="1483"/>
      <c r="TNW39" s="1483"/>
      <c r="TNX39" s="1483"/>
      <c r="TNY39" s="1484"/>
      <c r="TNZ39" s="1485"/>
      <c r="TOA39" s="1445"/>
      <c r="TOB39" s="1483"/>
      <c r="TOC39" s="1483"/>
      <c r="TOD39" s="1483"/>
      <c r="TOE39" s="1483"/>
      <c r="TOF39" s="1483"/>
      <c r="TOG39" s="1484"/>
      <c r="TOH39" s="1485"/>
      <c r="TOI39" s="1445"/>
      <c r="TOJ39" s="1483"/>
      <c r="TOK39" s="1483"/>
      <c r="TOL39" s="1483"/>
      <c r="TOM39" s="1483"/>
      <c r="TON39" s="1483"/>
      <c r="TOO39" s="1484"/>
      <c r="TOP39" s="1485"/>
      <c r="TOQ39" s="1445"/>
      <c r="TOR39" s="1483"/>
      <c r="TOS39" s="1483"/>
      <c r="TOT39" s="1483"/>
      <c r="TOU39" s="1483"/>
      <c r="TOV39" s="1483"/>
      <c r="TOW39" s="1484"/>
      <c r="TOX39" s="1485"/>
      <c r="TOY39" s="1445"/>
      <c r="TOZ39" s="1483"/>
      <c r="TPA39" s="1483"/>
      <c r="TPB39" s="1483"/>
      <c r="TPC39" s="1483"/>
      <c r="TPD39" s="1483"/>
      <c r="TPE39" s="1484"/>
      <c r="TPF39" s="1485"/>
      <c r="TPG39" s="1445"/>
      <c r="TPH39" s="1483"/>
      <c r="TPI39" s="1483"/>
      <c r="TPJ39" s="1483"/>
      <c r="TPK39" s="1483"/>
      <c r="TPL39" s="1483"/>
      <c r="TPM39" s="1484"/>
      <c r="TPN39" s="1485"/>
      <c r="TPO39" s="1445"/>
      <c r="TPP39" s="1483"/>
      <c r="TPQ39" s="1483"/>
      <c r="TPR39" s="1483"/>
      <c r="TPS39" s="1483"/>
      <c r="TPT39" s="1483"/>
      <c r="TPU39" s="1484"/>
      <c r="TPV39" s="1485"/>
      <c r="TPW39" s="1445"/>
      <c r="TPX39" s="1483"/>
      <c r="TPY39" s="1483"/>
      <c r="TPZ39" s="1483"/>
      <c r="TQA39" s="1483"/>
      <c r="TQB39" s="1483"/>
      <c r="TQC39" s="1484"/>
      <c r="TQD39" s="1485"/>
      <c r="TQE39" s="1445"/>
      <c r="TQF39" s="1483"/>
      <c r="TQG39" s="1483"/>
      <c r="TQH39" s="1483"/>
      <c r="TQI39" s="1483"/>
      <c r="TQJ39" s="1483"/>
      <c r="TQK39" s="1484"/>
      <c r="TQL39" s="1485"/>
      <c r="TQM39" s="1445"/>
      <c r="TQN39" s="1483"/>
      <c r="TQO39" s="1483"/>
      <c r="TQP39" s="1483"/>
      <c r="TQQ39" s="1483"/>
      <c r="TQR39" s="1483"/>
      <c r="TQS39" s="1484"/>
      <c r="TQT39" s="1485"/>
      <c r="TQU39" s="1445"/>
      <c r="TQV39" s="1483"/>
      <c r="TQW39" s="1483"/>
      <c r="TQX39" s="1483"/>
      <c r="TQY39" s="1483"/>
      <c r="TQZ39" s="1483"/>
      <c r="TRA39" s="1484"/>
      <c r="TRB39" s="1485"/>
      <c r="TRC39" s="1445"/>
      <c r="TRD39" s="1483"/>
      <c r="TRE39" s="1483"/>
      <c r="TRF39" s="1483"/>
      <c r="TRG39" s="1483"/>
      <c r="TRH39" s="1483"/>
      <c r="TRI39" s="1484"/>
      <c r="TRJ39" s="1485"/>
      <c r="TRK39" s="1445"/>
      <c r="TRL39" s="1483"/>
      <c r="TRM39" s="1483"/>
      <c r="TRN39" s="1483"/>
      <c r="TRO39" s="1483"/>
      <c r="TRP39" s="1483"/>
      <c r="TRQ39" s="1484"/>
      <c r="TRR39" s="1485"/>
      <c r="TRS39" s="1445"/>
      <c r="TRT39" s="1483"/>
      <c r="TRU39" s="1483"/>
      <c r="TRV39" s="1483"/>
      <c r="TRW39" s="1483"/>
      <c r="TRX39" s="1483"/>
      <c r="TRY39" s="1484"/>
      <c r="TRZ39" s="1485"/>
      <c r="TSA39" s="1445"/>
      <c r="TSB39" s="1483"/>
      <c r="TSC39" s="1483"/>
      <c r="TSD39" s="1483"/>
      <c r="TSE39" s="1483"/>
      <c r="TSF39" s="1483"/>
      <c r="TSG39" s="1484"/>
      <c r="TSH39" s="1485"/>
      <c r="TSI39" s="1445"/>
      <c r="TSJ39" s="1483"/>
      <c r="TSK39" s="1483"/>
      <c r="TSL39" s="1483"/>
      <c r="TSM39" s="1483"/>
      <c r="TSN39" s="1483"/>
      <c r="TSO39" s="1484"/>
      <c r="TSP39" s="1485"/>
      <c r="TSQ39" s="1445"/>
      <c r="TSR39" s="1483"/>
      <c r="TSS39" s="1483"/>
      <c r="TST39" s="1483"/>
      <c r="TSU39" s="1483"/>
      <c r="TSV39" s="1483"/>
      <c r="TSW39" s="1484"/>
      <c r="TSX39" s="1485"/>
      <c r="TSY39" s="1445"/>
      <c r="TSZ39" s="1483"/>
      <c r="TTA39" s="1483"/>
      <c r="TTB39" s="1483"/>
      <c r="TTC39" s="1483"/>
      <c r="TTD39" s="1483"/>
      <c r="TTE39" s="1484"/>
      <c r="TTF39" s="1485"/>
      <c r="TTG39" s="1445"/>
      <c r="TTH39" s="1483"/>
      <c r="TTI39" s="1483"/>
      <c r="TTJ39" s="1483"/>
      <c r="TTK39" s="1483"/>
      <c r="TTL39" s="1483"/>
      <c r="TTM39" s="1484"/>
      <c r="TTN39" s="1485"/>
      <c r="TTO39" s="1445"/>
      <c r="TTP39" s="1483"/>
      <c r="TTQ39" s="1483"/>
      <c r="TTR39" s="1483"/>
      <c r="TTS39" s="1483"/>
      <c r="TTT39" s="1483"/>
      <c r="TTU39" s="1484"/>
      <c r="TTV39" s="1485"/>
      <c r="TTW39" s="1445"/>
      <c r="TTX39" s="1483"/>
      <c r="TTY39" s="1483"/>
      <c r="TTZ39" s="1483"/>
      <c r="TUA39" s="1483"/>
      <c r="TUB39" s="1483"/>
      <c r="TUC39" s="1484"/>
      <c r="TUD39" s="1485"/>
      <c r="TUE39" s="1445"/>
      <c r="TUF39" s="1483"/>
      <c r="TUG39" s="1483"/>
      <c r="TUH39" s="1483"/>
      <c r="TUI39" s="1483"/>
      <c r="TUJ39" s="1483"/>
      <c r="TUK39" s="1484"/>
      <c r="TUL39" s="1485"/>
      <c r="TUM39" s="1445"/>
      <c r="TUN39" s="1483"/>
      <c r="TUO39" s="1483"/>
      <c r="TUP39" s="1483"/>
      <c r="TUQ39" s="1483"/>
      <c r="TUR39" s="1483"/>
      <c r="TUS39" s="1484"/>
      <c r="TUT39" s="1485"/>
      <c r="TUU39" s="1445"/>
      <c r="TUV39" s="1483"/>
      <c r="TUW39" s="1483"/>
      <c r="TUX39" s="1483"/>
      <c r="TUY39" s="1483"/>
      <c r="TUZ39" s="1483"/>
      <c r="TVA39" s="1484"/>
      <c r="TVB39" s="1485"/>
      <c r="TVC39" s="1445"/>
      <c r="TVD39" s="1483"/>
      <c r="TVE39" s="1483"/>
      <c r="TVF39" s="1483"/>
      <c r="TVG39" s="1483"/>
      <c r="TVH39" s="1483"/>
      <c r="TVI39" s="1484"/>
      <c r="TVJ39" s="1485"/>
      <c r="TVK39" s="1445"/>
      <c r="TVL39" s="1483"/>
      <c r="TVM39" s="1483"/>
      <c r="TVN39" s="1483"/>
      <c r="TVO39" s="1483"/>
      <c r="TVP39" s="1483"/>
      <c r="TVQ39" s="1484"/>
      <c r="TVR39" s="1485"/>
      <c r="TVS39" s="1445"/>
      <c r="TVT39" s="1483"/>
      <c r="TVU39" s="1483"/>
      <c r="TVV39" s="1483"/>
      <c r="TVW39" s="1483"/>
      <c r="TVX39" s="1483"/>
      <c r="TVY39" s="1484"/>
      <c r="TVZ39" s="1485"/>
      <c r="TWA39" s="1445"/>
      <c r="TWB39" s="1483"/>
      <c r="TWC39" s="1483"/>
      <c r="TWD39" s="1483"/>
      <c r="TWE39" s="1483"/>
      <c r="TWF39" s="1483"/>
      <c r="TWG39" s="1484"/>
      <c r="TWH39" s="1485"/>
      <c r="TWI39" s="1445"/>
      <c r="TWJ39" s="1483"/>
      <c r="TWK39" s="1483"/>
      <c r="TWL39" s="1483"/>
      <c r="TWM39" s="1483"/>
      <c r="TWN39" s="1483"/>
      <c r="TWO39" s="1484"/>
      <c r="TWP39" s="1485"/>
      <c r="TWQ39" s="1445"/>
      <c r="TWR39" s="1483"/>
      <c r="TWS39" s="1483"/>
      <c r="TWT39" s="1483"/>
      <c r="TWU39" s="1483"/>
      <c r="TWV39" s="1483"/>
      <c r="TWW39" s="1484"/>
      <c r="TWX39" s="1485"/>
      <c r="TWY39" s="1445"/>
      <c r="TWZ39" s="1483"/>
      <c r="TXA39" s="1483"/>
      <c r="TXB39" s="1483"/>
      <c r="TXC39" s="1483"/>
      <c r="TXD39" s="1483"/>
      <c r="TXE39" s="1484"/>
      <c r="TXF39" s="1485"/>
      <c r="TXG39" s="1445"/>
      <c r="TXH39" s="1483"/>
      <c r="TXI39" s="1483"/>
      <c r="TXJ39" s="1483"/>
      <c r="TXK39" s="1483"/>
      <c r="TXL39" s="1483"/>
      <c r="TXM39" s="1484"/>
      <c r="TXN39" s="1485"/>
      <c r="TXO39" s="1445"/>
      <c r="TXP39" s="1483"/>
      <c r="TXQ39" s="1483"/>
      <c r="TXR39" s="1483"/>
      <c r="TXS39" s="1483"/>
      <c r="TXT39" s="1483"/>
      <c r="TXU39" s="1484"/>
      <c r="TXV39" s="1485"/>
      <c r="TXW39" s="1445"/>
      <c r="TXX39" s="1483"/>
      <c r="TXY39" s="1483"/>
      <c r="TXZ39" s="1483"/>
      <c r="TYA39" s="1483"/>
      <c r="TYB39" s="1483"/>
      <c r="TYC39" s="1484"/>
      <c r="TYD39" s="1485"/>
      <c r="TYE39" s="1445"/>
      <c r="TYF39" s="1483"/>
      <c r="TYG39" s="1483"/>
      <c r="TYH39" s="1483"/>
      <c r="TYI39" s="1483"/>
      <c r="TYJ39" s="1483"/>
      <c r="TYK39" s="1484"/>
      <c r="TYL39" s="1485"/>
      <c r="TYM39" s="1445"/>
      <c r="TYN39" s="1483"/>
      <c r="TYO39" s="1483"/>
      <c r="TYP39" s="1483"/>
      <c r="TYQ39" s="1483"/>
      <c r="TYR39" s="1483"/>
      <c r="TYS39" s="1484"/>
      <c r="TYT39" s="1485"/>
      <c r="TYU39" s="1445"/>
      <c r="TYV39" s="1483"/>
      <c r="TYW39" s="1483"/>
      <c r="TYX39" s="1483"/>
      <c r="TYY39" s="1483"/>
      <c r="TYZ39" s="1483"/>
      <c r="TZA39" s="1484"/>
      <c r="TZB39" s="1485"/>
      <c r="TZC39" s="1445"/>
      <c r="TZD39" s="1483"/>
      <c r="TZE39" s="1483"/>
      <c r="TZF39" s="1483"/>
      <c r="TZG39" s="1483"/>
      <c r="TZH39" s="1483"/>
      <c r="TZI39" s="1484"/>
      <c r="TZJ39" s="1485"/>
      <c r="TZK39" s="1445"/>
      <c r="TZL39" s="1483"/>
      <c r="TZM39" s="1483"/>
      <c r="TZN39" s="1483"/>
      <c r="TZO39" s="1483"/>
      <c r="TZP39" s="1483"/>
      <c r="TZQ39" s="1484"/>
      <c r="TZR39" s="1485"/>
      <c r="TZS39" s="1445"/>
      <c r="TZT39" s="1483"/>
      <c r="TZU39" s="1483"/>
      <c r="TZV39" s="1483"/>
      <c r="TZW39" s="1483"/>
      <c r="TZX39" s="1483"/>
      <c r="TZY39" s="1484"/>
      <c r="TZZ39" s="1485"/>
      <c r="UAA39" s="1445"/>
      <c r="UAB39" s="1483"/>
      <c r="UAC39" s="1483"/>
      <c r="UAD39" s="1483"/>
      <c r="UAE39" s="1483"/>
      <c r="UAF39" s="1483"/>
      <c r="UAG39" s="1484"/>
      <c r="UAH39" s="1485"/>
      <c r="UAI39" s="1445"/>
      <c r="UAJ39" s="1483"/>
      <c r="UAK39" s="1483"/>
      <c r="UAL39" s="1483"/>
      <c r="UAM39" s="1483"/>
      <c r="UAN39" s="1483"/>
      <c r="UAO39" s="1484"/>
      <c r="UAP39" s="1485"/>
      <c r="UAQ39" s="1445"/>
      <c r="UAR39" s="1483"/>
      <c r="UAS39" s="1483"/>
      <c r="UAT39" s="1483"/>
      <c r="UAU39" s="1483"/>
      <c r="UAV39" s="1483"/>
      <c r="UAW39" s="1484"/>
      <c r="UAX39" s="1485"/>
      <c r="UAY39" s="1445"/>
      <c r="UAZ39" s="1483"/>
      <c r="UBA39" s="1483"/>
      <c r="UBB39" s="1483"/>
      <c r="UBC39" s="1483"/>
      <c r="UBD39" s="1483"/>
      <c r="UBE39" s="1484"/>
      <c r="UBF39" s="1485"/>
      <c r="UBG39" s="1445"/>
      <c r="UBH39" s="1483"/>
      <c r="UBI39" s="1483"/>
      <c r="UBJ39" s="1483"/>
      <c r="UBK39" s="1483"/>
      <c r="UBL39" s="1483"/>
      <c r="UBM39" s="1484"/>
      <c r="UBN39" s="1485"/>
      <c r="UBO39" s="1445"/>
      <c r="UBP39" s="1483"/>
      <c r="UBQ39" s="1483"/>
      <c r="UBR39" s="1483"/>
      <c r="UBS39" s="1483"/>
      <c r="UBT39" s="1483"/>
      <c r="UBU39" s="1484"/>
      <c r="UBV39" s="1485"/>
      <c r="UBW39" s="1445"/>
      <c r="UBX39" s="1483"/>
      <c r="UBY39" s="1483"/>
      <c r="UBZ39" s="1483"/>
      <c r="UCA39" s="1483"/>
      <c r="UCB39" s="1483"/>
      <c r="UCC39" s="1484"/>
      <c r="UCD39" s="1485"/>
      <c r="UCE39" s="1445"/>
      <c r="UCF39" s="1483"/>
      <c r="UCG39" s="1483"/>
      <c r="UCH39" s="1483"/>
      <c r="UCI39" s="1483"/>
      <c r="UCJ39" s="1483"/>
      <c r="UCK39" s="1484"/>
      <c r="UCL39" s="1485"/>
      <c r="UCM39" s="1445"/>
      <c r="UCN39" s="1483"/>
      <c r="UCO39" s="1483"/>
      <c r="UCP39" s="1483"/>
      <c r="UCQ39" s="1483"/>
      <c r="UCR39" s="1483"/>
      <c r="UCS39" s="1484"/>
      <c r="UCT39" s="1485"/>
      <c r="UCU39" s="1445"/>
      <c r="UCV39" s="1483"/>
      <c r="UCW39" s="1483"/>
      <c r="UCX39" s="1483"/>
      <c r="UCY39" s="1483"/>
      <c r="UCZ39" s="1483"/>
      <c r="UDA39" s="1484"/>
      <c r="UDB39" s="1485"/>
      <c r="UDC39" s="1445"/>
      <c r="UDD39" s="1483"/>
      <c r="UDE39" s="1483"/>
      <c r="UDF39" s="1483"/>
      <c r="UDG39" s="1483"/>
      <c r="UDH39" s="1483"/>
      <c r="UDI39" s="1484"/>
      <c r="UDJ39" s="1485"/>
      <c r="UDK39" s="1445"/>
      <c r="UDL39" s="1483"/>
      <c r="UDM39" s="1483"/>
      <c r="UDN39" s="1483"/>
      <c r="UDO39" s="1483"/>
      <c r="UDP39" s="1483"/>
      <c r="UDQ39" s="1484"/>
      <c r="UDR39" s="1485"/>
      <c r="UDS39" s="1445"/>
      <c r="UDT39" s="1483"/>
      <c r="UDU39" s="1483"/>
      <c r="UDV39" s="1483"/>
      <c r="UDW39" s="1483"/>
      <c r="UDX39" s="1483"/>
      <c r="UDY39" s="1484"/>
      <c r="UDZ39" s="1485"/>
      <c r="UEA39" s="1445"/>
      <c r="UEB39" s="1483"/>
      <c r="UEC39" s="1483"/>
      <c r="UED39" s="1483"/>
      <c r="UEE39" s="1483"/>
      <c r="UEF39" s="1483"/>
      <c r="UEG39" s="1484"/>
      <c r="UEH39" s="1485"/>
      <c r="UEI39" s="1445"/>
      <c r="UEJ39" s="1483"/>
      <c r="UEK39" s="1483"/>
      <c r="UEL39" s="1483"/>
      <c r="UEM39" s="1483"/>
      <c r="UEN39" s="1483"/>
      <c r="UEO39" s="1484"/>
      <c r="UEP39" s="1485"/>
      <c r="UEQ39" s="1445"/>
      <c r="UER39" s="1483"/>
      <c r="UES39" s="1483"/>
      <c r="UET39" s="1483"/>
      <c r="UEU39" s="1483"/>
      <c r="UEV39" s="1483"/>
      <c r="UEW39" s="1484"/>
      <c r="UEX39" s="1485"/>
      <c r="UEY39" s="1445"/>
      <c r="UEZ39" s="1483"/>
      <c r="UFA39" s="1483"/>
      <c r="UFB39" s="1483"/>
      <c r="UFC39" s="1483"/>
      <c r="UFD39" s="1483"/>
      <c r="UFE39" s="1484"/>
      <c r="UFF39" s="1485"/>
      <c r="UFG39" s="1445"/>
      <c r="UFH39" s="1483"/>
      <c r="UFI39" s="1483"/>
      <c r="UFJ39" s="1483"/>
      <c r="UFK39" s="1483"/>
      <c r="UFL39" s="1483"/>
      <c r="UFM39" s="1484"/>
      <c r="UFN39" s="1485"/>
      <c r="UFO39" s="1445"/>
      <c r="UFP39" s="1483"/>
      <c r="UFQ39" s="1483"/>
      <c r="UFR39" s="1483"/>
      <c r="UFS39" s="1483"/>
      <c r="UFT39" s="1483"/>
      <c r="UFU39" s="1484"/>
      <c r="UFV39" s="1485"/>
      <c r="UFW39" s="1445"/>
      <c r="UFX39" s="1483"/>
      <c r="UFY39" s="1483"/>
      <c r="UFZ39" s="1483"/>
      <c r="UGA39" s="1483"/>
      <c r="UGB39" s="1483"/>
      <c r="UGC39" s="1484"/>
      <c r="UGD39" s="1485"/>
      <c r="UGE39" s="1445"/>
      <c r="UGF39" s="1483"/>
      <c r="UGG39" s="1483"/>
      <c r="UGH39" s="1483"/>
      <c r="UGI39" s="1483"/>
      <c r="UGJ39" s="1483"/>
      <c r="UGK39" s="1484"/>
      <c r="UGL39" s="1485"/>
      <c r="UGM39" s="1445"/>
      <c r="UGN39" s="1483"/>
      <c r="UGO39" s="1483"/>
      <c r="UGP39" s="1483"/>
      <c r="UGQ39" s="1483"/>
      <c r="UGR39" s="1483"/>
      <c r="UGS39" s="1484"/>
      <c r="UGT39" s="1485"/>
      <c r="UGU39" s="1445"/>
      <c r="UGV39" s="1483"/>
      <c r="UGW39" s="1483"/>
      <c r="UGX39" s="1483"/>
      <c r="UGY39" s="1483"/>
      <c r="UGZ39" s="1483"/>
      <c r="UHA39" s="1484"/>
      <c r="UHB39" s="1485"/>
      <c r="UHC39" s="1445"/>
      <c r="UHD39" s="1483"/>
      <c r="UHE39" s="1483"/>
      <c r="UHF39" s="1483"/>
      <c r="UHG39" s="1483"/>
      <c r="UHH39" s="1483"/>
      <c r="UHI39" s="1484"/>
      <c r="UHJ39" s="1485"/>
      <c r="UHK39" s="1445"/>
      <c r="UHL39" s="1483"/>
      <c r="UHM39" s="1483"/>
      <c r="UHN39" s="1483"/>
      <c r="UHO39" s="1483"/>
      <c r="UHP39" s="1483"/>
      <c r="UHQ39" s="1484"/>
      <c r="UHR39" s="1485"/>
      <c r="UHS39" s="1445"/>
      <c r="UHT39" s="1483"/>
      <c r="UHU39" s="1483"/>
      <c r="UHV39" s="1483"/>
      <c r="UHW39" s="1483"/>
      <c r="UHX39" s="1483"/>
      <c r="UHY39" s="1484"/>
      <c r="UHZ39" s="1485"/>
      <c r="UIA39" s="1445"/>
      <c r="UIB39" s="1483"/>
      <c r="UIC39" s="1483"/>
      <c r="UID39" s="1483"/>
      <c r="UIE39" s="1483"/>
      <c r="UIF39" s="1483"/>
      <c r="UIG39" s="1484"/>
      <c r="UIH39" s="1485"/>
      <c r="UII39" s="1445"/>
      <c r="UIJ39" s="1483"/>
      <c r="UIK39" s="1483"/>
      <c r="UIL39" s="1483"/>
      <c r="UIM39" s="1483"/>
      <c r="UIN39" s="1483"/>
      <c r="UIO39" s="1484"/>
      <c r="UIP39" s="1485"/>
      <c r="UIQ39" s="1445"/>
      <c r="UIR39" s="1483"/>
      <c r="UIS39" s="1483"/>
      <c r="UIT39" s="1483"/>
      <c r="UIU39" s="1483"/>
      <c r="UIV39" s="1483"/>
      <c r="UIW39" s="1484"/>
      <c r="UIX39" s="1485"/>
      <c r="UIY39" s="1445"/>
      <c r="UIZ39" s="1483"/>
      <c r="UJA39" s="1483"/>
      <c r="UJB39" s="1483"/>
      <c r="UJC39" s="1483"/>
      <c r="UJD39" s="1483"/>
      <c r="UJE39" s="1484"/>
      <c r="UJF39" s="1485"/>
      <c r="UJG39" s="1445"/>
      <c r="UJH39" s="1483"/>
      <c r="UJI39" s="1483"/>
      <c r="UJJ39" s="1483"/>
      <c r="UJK39" s="1483"/>
      <c r="UJL39" s="1483"/>
      <c r="UJM39" s="1484"/>
      <c r="UJN39" s="1485"/>
      <c r="UJO39" s="1445"/>
      <c r="UJP39" s="1483"/>
      <c r="UJQ39" s="1483"/>
      <c r="UJR39" s="1483"/>
      <c r="UJS39" s="1483"/>
      <c r="UJT39" s="1483"/>
      <c r="UJU39" s="1484"/>
      <c r="UJV39" s="1485"/>
      <c r="UJW39" s="1445"/>
      <c r="UJX39" s="1483"/>
      <c r="UJY39" s="1483"/>
      <c r="UJZ39" s="1483"/>
      <c r="UKA39" s="1483"/>
      <c r="UKB39" s="1483"/>
      <c r="UKC39" s="1484"/>
      <c r="UKD39" s="1485"/>
      <c r="UKE39" s="1445"/>
      <c r="UKF39" s="1483"/>
      <c r="UKG39" s="1483"/>
      <c r="UKH39" s="1483"/>
      <c r="UKI39" s="1483"/>
      <c r="UKJ39" s="1483"/>
      <c r="UKK39" s="1484"/>
      <c r="UKL39" s="1485"/>
      <c r="UKM39" s="1445"/>
      <c r="UKN39" s="1483"/>
      <c r="UKO39" s="1483"/>
      <c r="UKP39" s="1483"/>
      <c r="UKQ39" s="1483"/>
      <c r="UKR39" s="1483"/>
      <c r="UKS39" s="1484"/>
      <c r="UKT39" s="1485"/>
      <c r="UKU39" s="1445"/>
      <c r="UKV39" s="1483"/>
      <c r="UKW39" s="1483"/>
      <c r="UKX39" s="1483"/>
      <c r="UKY39" s="1483"/>
      <c r="UKZ39" s="1483"/>
      <c r="ULA39" s="1484"/>
      <c r="ULB39" s="1485"/>
      <c r="ULC39" s="1445"/>
      <c r="ULD39" s="1483"/>
      <c r="ULE39" s="1483"/>
      <c r="ULF39" s="1483"/>
      <c r="ULG39" s="1483"/>
      <c r="ULH39" s="1483"/>
      <c r="ULI39" s="1484"/>
      <c r="ULJ39" s="1485"/>
      <c r="ULK39" s="1445"/>
      <c r="ULL39" s="1483"/>
      <c r="ULM39" s="1483"/>
      <c r="ULN39" s="1483"/>
      <c r="ULO39" s="1483"/>
      <c r="ULP39" s="1483"/>
      <c r="ULQ39" s="1484"/>
      <c r="ULR39" s="1485"/>
      <c r="ULS39" s="1445"/>
      <c r="ULT39" s="1483"/>
      <c r="ULU39" s="1483"/>
      <c r="ULV39" s="1483"/>
      <c r="ULW39" s="1483"/>
      <c r="ULX39" s="1483"/>
      <c r="ULY39" s="1484"/>
      <c r="ULZ39" s="1485"/>
      <c r="UMA39" s="1445"/>
      <c r="UMB39" s="1483"/>
      <c r="UMC39" s="1483"/>
      <c r="UMD39" s="1483"/>
      <c r="UME39" s="1483"/>
      <c r="UMF39" s="1483"/>
      <c r="UMG39" s="1484"/>
      <c r="UMH39" s="1485"/>
      <c r="UMI39" s="1445"/>
      <c r="UMJ39" s="1483"/>
      <c r="UMK39" s="1483"/>
      <c r="UML39" s="1483"/>
      <c r="UMM39" s="1483"/>
      <c r="UMN39" s="1483"/>
      <c r="UMO39" s="1484"/>
      <c r="UMP39" s="1485"/>
      <c r="UMQ39" s="1445"/>
      <c r="UMR39" s="1483"/>
      <c r="UMS39" s="1483"/>
      <c r="UMT39" s="1483"/>
      <c r="UMU39" s="1483"/>
      <c r="UMV39" s="1483"/>
      <c r="UMW39" s="1484"/>
      <c r="UMX39" s="1485"/>
      <c r="UMY39" s="1445"/>
      <c r="UMZ39" s="1483"/>
      <c r="UNA39" s="1483"/>
      <c r="UNB39" s="1483"/>
      <c r="UNC39" s="1483"/>
      <c r="UND39" s="1483"/>
      <c r="UNE39" s="1484"/>
      <c r="UNF39" s="1485"/>
      <c r="UNG39" s="1445"/>
      <c r="UNH39" s="1483"/>
      <c r="UNI39" s="1483"/>
      <c r="UNJ39" s="1483"/>
      <c r="UNK39" s="1483"/>
      <c r="UNL39" s="1483"/>
      <c r="UNM39" s="1484"/>
      <c r="UNN39" s="1485"/>
      <c r="UNO39" s="1445"/>
      <c r="UNP39" s="1483"/>
      <c r="UNQ39" s="1483"/>
      <c r="UNR39" s="1483"/>
      <c r="UNS39" s="1483"/>
      <c r="UNT39" s="1483"/>
      <c r="UNU39" s="1484"/>
      <c r="UNV39" s="1485"/>
      <c r="UNW39" s="1445"/>
      <c r="UNX39" s="1483"/>
      <c r="UNY39" s="1483"/>
      <c r="UNZ39" s="1483"/>
      <c r="UOA39" s="1483"/>
      <c r="UOB39" s="1483"/>
      <c r="UOC39" s="1484"/>
      <c r="UOD39" s="1485"/>
      <c r="UOE39" s="1445"/>
      <c r="UOF39" s="1483"/>
      <c r="UOG39" s="1483"/>
      <c r="UOH39" s="1483"/>
      <c r="UOI39" s="1483"/>
      <c r="UOJ39" s="1483"/>
      <c r="UOK39" s="1484"/>
      <c r="UOL39" s="1485"/>
      <c r="UOM39" s="1445"/>
      <c r="UON39" s="1483"/>
      <c r="UOO39" s="1483"/>
      <c r="UOP39" s="1483"/>
      <c r="UOQ39" s="1483"/>
      <c r="UOR39" s="1483"/>
      <c r="UOS39" s="1484"/>
      <c r="UOT39" s="1485"/>
      <c r="UOU39" s="1445"/>
      <c r="UOV39" s="1483"/>
      <c r="UOW39" s="1483"/>
      <c r="UOX39" s="1483"/>
      <c r="UOY39" s="1483"/>
      <c r="UOZ39" s="1483"/>
      <c r="UPA39" s="1484"/>
      <c r="UPB39" s="1485"/>
      <c r="UPC39" s="1445"/>
      <c r="UPD39" s="1483"/>
      <c r="UPE39" s="1483"/>
      <c r="UPF39" s="1483"/>
      <c r="UPG39" s="1483"/>
      <c r="UPH39" s="1483"/>
      <c r="UPI39" s="1484"/>
      <c r="UPJ39" s="1485"/>
      <c r="UPK39" s="1445"/>
      <c r="UPL39" s="1483"/>
      <c r="UPM39" s="1483"/>
      <c r="UPN39" s="1483"/>
      <c r="UPO39" s="1483"/>
      <c r="UPP39" s="1483"/>
      <c r="UPQ39" s="1484"/>
      <c r="UPR39" s="1485"/>
      <c r="UPS39" s="1445"/>
      <c r="UPT39" s="1483"/>
      <c r="UPU39" s="1483"/>
      <c r="UPV39" s="1483"/>
      <c r="UPW39" s="1483"/>
      <c r="UPX39" s="1483"/>
      <c r="UPY39" s="1484"/>
      <c r="UPZ39" s="1485"/>
      <c r="UQA39" s="1445"/>
      <c r="UQB39" s="1483"/>
      <c r="UQC39" s="1483"/>
      <c r="UQD39" s="1483"/>
      <c r="UQE39" s="1483"/>
      <c r="UQF39" s="1483"/>
      <c r="UQG39" s="1484"/>
      <c r="UQH39" s="1485"/>
      <c r="UQI39" s="1445"/>
      <c r="UQJ39" s="1483"/>
      <c r="UQK39" s="1483"/>
      <c r="UQL39" s="1483"/>
      <c r="UQM39" s="1483"/>
      <c r="UQN39" s="1483"/>
      <c r="UQO39" s="1484"/>
      <c r="UQP39" s="1485"/>
      <c r="UQQ39" s="1445"/>
      <c r="UQR39" s="1483"/>
      <c r="UQS39" s="1483"/>
      <c r="UQT39" s="1483"/>
      <c r="UQU39" s="1483"/>
      <c r="UQV39" s="1483"/>
      <c r="UQW39" s="1484"/>
      <c r="UQX39" s="1485"/>
      <c r="UQY39" s="1445"/>
      <c r="UQZ39" s="1483"/>
      <c r="URA39" s="1483"/>
      <c r="URB39" s="1483"/>
      <c r="URC39" s="1483"/>
      <c r="URD39" s="1483"/>
      <c r="URE39" s="1484"/>
      <c r="URF39" s="1485"/>
      <c r="URG39" s="1445"/>
      <c r="URH39" s="1483"/>
      <c r="URI39" s="1483"/>
      <c r="URJ39" s="1483"/>
      <c r="URK39" s="1483"/>
      <c r="URL39" s="1483"/>
      <c r="URM39" s="1484"/>
      <c r="URN39" s="1485"/>
      <c r="URO39" s="1445"/>
      <c r="URP39" s="1483"/>
      <c r="URQ39" s="1483"/>
      <c r="URR39" s="1483"/>
      <c r="URS39" s="1483"/>
      <c r="URT39" s="1483"/>
      <c r="URU39" s="1484"/>
      <c r="URV39" s="1485"/>
      <c r="URW39" s="1445"/>
      <c r="URX39" s="1483"/>
      <c r="URY39" s="1483"/>
      <c r="URZ39" s="1483"/>
      <c r="USA39" s="1483"/>
      <c r="USB39" s="1483"/>
      <c r="USC39" s="1484"/>
      <c r="USD39" s="1485"/>
      <c r="USE39" s="1445"/>
      <c r="USF39" s="1483"/>
      <c r="USG39" s="1483"/>
      <c r="USH39" s="1483"/>
      <c r="USI39" s="1483"/>
      <c r="USJ39" s="1483"/>
      <c r="USK39" s="1484"/>
      <c r="USL39" s="1485"/>
      <c r="USM39" s="1445"/>
      <c r="USN39" s="1483"/>
      <c r="USO39" s="1483"/>
      <c r="USP39" s="1483"/>
      <c r="USQ39" s="1483"/>
      <c r="USR39" s="1483"/>
      <c r="USS39" s="1484"/>
      <c r="UST39" s="1485"/>
      <c r="USU39" s="1445"/>
      <c r="USV39" s="1483"/>
      <c r="USW39" s="1483"/>
      <c r="USX39" s="1483"/>
      <c r="USY39" s="1483"/>
      <c r="USZ39" s="1483"/>
      <c r="UTA39" s="1484"/>
      <c r="UTB39" s="1485"/>
      <c r="UTC39" s="1445"/>
      <c r="UTD39" s="1483"/>
      <c r="UTE39" s="1483"/>
      <c r="UTF39" s="1483"/>
      <c r="UTG39" s="1483"/>
      <c r="UTH39" s="1483"/>
      <c r="UTI39" s="1484"/>
      <c r="UTJ39" s="1485"/>
      <c r="UTK39" s="1445"/>
      <c r="UTL39" s="1483"/>
      <c r="UTM39" s="1483"/>
      <c r="UTN39" s="1483"/>
      <c r="UTO39" s="1483"/>
      <c r="UTP39" s="1483"/>
      <c r="UTQ39" s="1484"/>
      <c r="UTR39" s="1485"/>
      <c r="UTS39" s="1445"/>
      <c r="UTT39" s="1483"/>
      <c r="UTU39" s="1483"/>
      <c r="UTV39" s="1483"/>
      <c r="UTW39" s="1483"/>
      <c r="UTX39" s="1483"/>
      <c r="UTY39" s="1484"/>
      <c r="UTZ39" s="1485"/>
      <c r="UUA39" s="1445"/>
      <c r="UUB39" s="1483"/>
      <c r="UUC39" s="1483"/>
      <c r="UUD39" s="1483"/>
      <c r="UUE39" s="1483"/>
      <c r="UUF39" s="1483"/>
      <c r="UUG39" s="1484"/>
      <c r="UUH39" s="1485"/>
      <c r="UUI39" s="1445"/>
      <c r="UUJ39" s="1483"/>
      <c r="UUK39" s="1483"/>
      <c r="UUL39" s="1483"/>
      <c r="UUM39" s="1483"/>
      <c r="UUN39" s="1483"/>
      <c r="UUO39" s="1484"/>
      <c r="UUP39" s="1485"/>
      <c r="UUQ39" s="1445"/>
      <c r="UUR39" s="1483"/>
      <c r="UUS39" s="1483"/>
      <c r="UUT39" s="1483"/>
      <c r="UUU39" s="1483"/>
      <c r="UUV39" s="1483"/>
      <c r="UUW39" s="1484"/>
      <c r="UUX39" s="1485"/>
      <c r="UUY39" s="1445"/>
      <c r="UUZ39" s="1483"/>
      <c r="UVA39" s="1483"/>
      <c r="UVB39" s="1483"/>
      <c r="UVC39" s="1483"/>
      <c r="UVD39" s="1483"/>
      <c r="UVE39" s="1484"/>
      <c r="UVF39" s="1485"/>
      <c r="UVG39" s="1445"/>
      <c r="UVH39" s="1483"/>
      <c r="UVI39" s="1483"/>
      <c r="UVJ39" s="1483"/>
      <c r="UVK39" s="1483"/>
      <c r="UVL39" s="1483"/>
      <c r="UVM39" s="1484"/>
      <c r="UVN39" s="1485"/>
      <c r="UVO39" s="1445"/>
      <c r="UVP39" s="1483"/>
      <c r="UVQ39" s="1483"/>
      <c r="UVR39" s="1483"/>
      <c r="UVS39" s="1483"/>
      <c r="UVT39" s="1483"/>
      <c r="UVU39" s="1484"/>
      <c r="UVV39" s="1485"/>
      <c r="UVW39" s="1445"/>
      <c r="UVX39" s="1483"/>
      <c r="UVY39" s="1483"/>
      <c r="UVZ39" s="1483"/>
      <c r="UWA39" s="1483"/>
      <c r="UWB39" s="1483"/>
      <c r="UWC39" s="1484"/>
      <c r="UWD39" s="1485"/>
      <c r="UWE39" s="1445"/>
      <c r="UWF39" s="1483"/>
      <c r="UWG39" s="1483"/>
      <c r="UWH39" s="1483"/>
      <c r="UWI39" s="1483"/>
      <c r="UWJ39" s="1483"/>
      <c r="UWK39" s="1484"/>
      <c r="UWL39" s="1485"/>
      <c r="UWM39" s="1445"/>
      <c r="UWN39" s="1483"/>
      <c r="UWO39" s="1483"/>
      <c r="UWP39" s="1483"/>
      <c r="UWQ39" s="1483"/>
      <c r="UWR39" s="1483"/>
      <c r="UWS39" s="1484"/>
      <c r="UWT39" s="1485"/>
      <c r="UWU39" s="1445"/>
      <c r="UWV39" s="1483"/>
      <c r="UWW39" s="1483"/>
      <c r="UWX39" s="1483"/>
      <c r="UWY39" s="1483"/>
      <c r="UWZ39" s="1483"/>
      <c r="UXA39" s="1484"/>
      <c r="UXB39" s="1485"/>
      <c r="UXC39" s="1445"/>
      <c r="UXD39" s="1483"/>
      <c r="UXE39" s="1483"/>
      <c r="UXF39" s="1483"/>
      <c r="UXG39" s="1483"/>
      <c r="UXH39" s="1483"/>
      <c r="UXI39" s="1484"/>
      <c r="UXJ39" s="1485"/>
      <c r="UXK39" s="1445"/>
      <c r="UXL39" s="1483"/>
      <c r="UXM39" s="1483"/>
      <c r="UXN39" s="1483"/>
      <c r="UXO39" s="1483"/>
      <c r="UXP39" s="1483"/>
      <c r="UXQ39" s="1484"/>
      <c r="UXR39" s="1485"/>
      <c r="UXS39" s="1445"/>
      <c r="UXT39" s="1483"/>
      <c r="UXU39" s="1483"/>
      <c r="UXV39" s="1483"/>
      <c r="UXW39" s="1483"/>
      <c r="UXX39" s="1483"/>
      <c r="UXY39" s="1484"/>
      <c r="UXZ39" s="1485"/>
      <c r="UYA39" s="1445"/>
      <c r="UYB39" s="1483"/>
      <c r="UYC39" s="1483"/>
      <c r="UYD39" s="1483"/>
      <c r="UYE39" s="1483"/>
      <c r="UYF39" s="1483"/>
      <c r="UYG39" s="1484"/>
      <c r="UYH39" s="1485"/>
      <c r="UYI39" s="1445"/>
      <c r="UYJ39" s="1483"/>
      <c r="UYK39" s="1483"/>
      <c r="UYL39" s="1483"/>
      <c r="UYM39" s="1483"/>
      <c r="UYN39" s="1483"/>
      <c r="UYO39" s="1484"/>
      <c r="UYP39" s="1485"/>
      <c r="UYQ39" s="1445"/>
      <c r="UYR39" s="1483"/>
      <c r="UYS39" s="1483"/>
      <c r="UYT39" s="1483"/>
      <c r="UYU39" s="1483"/>
      <c r="UYV39" s="1483"/>
      <c r="UYW39" s="1484"/>
      <c r="UYX39" s="1485"/>
      <c r="UYY39" s="1445"/>
      <c r="UYZ39" s="1483"/>
      <c r="UZA39" s="1483"/>
      <c r="UZB39" s="1483"/>
      <c r="UZC39" s="1483"/>
      <c r="UZD39" s="1483"/>
      <c r="UZE39" s="1484"/>
      <c r="UZF39" s="1485"/>
      <c r="UZG39" s="1445"/>
      <c r="UZH39" s="1483"/>
      <c r="UZI39" s="1483"/>
      <c r="UZJ39" s="1483"/>
      <c r="UZK39" s="1483"/>
      <c r="UZL39" s="1483"/>
      <c r="UZM39" s="1484"/>
      <c r="UZN39" s="1485"/>
      <c r="UZO39" s="1445"/>
      <c r="UZP39" s="1483"/>
      <c r="UZQ39" s="1483"/>
      <c r="UZR39" s="1483"/>
      <c r="UZS39" s="1483"/>
      <c r="UZT39" s="1483"/>
      <c r="UZU39" s="1484"/>
      <c r="UZV39" s="1485"/>
      <c r="UZW39" s="1445"/>
      <c r="UZX39" s="1483"/>
      <c r="UZY39" s="1483"/>
      <c r="UZZ39" s="1483"/>
      <c r="VAA39" s="1483"/>
      <c r="VAB39" s="1483"/>
      <c r="VAC39" s="1484"/>
      <c r="VAD39" s="1485"/>
      <c r="VAE39" s="1445"/>
      <c r="VAF39" s="1483"/>
      <c r="VAG39" s="1483"/>
      <c r="VAH39" s="1483"/>
      <c r="VAI39" s="1483"/>
      <c r="VAJ39" s="1483"/>
      <c r="VAK39" s="1484"/>
      <c r="VAL39" s="1485"/>
      <c r="VAM39" s="1445"/>
      <c r="VAN39" s="1483"/>
      <c r="VAO39" s="1483"/>
      <c r="VAP39" s="1483"/>
      <c r="VAQ39" s="1483"/>
      <c r="VAR39" s="1483"/>
      <c r="VAS39" s="1484"/>
      <c r="VAT39" s="1485"/>
      <c r="VAU39" s="1445"/>
      <c r="VAV39" s="1483"/>
      <c r="VAW39" s="1483"/>
      <c r="VAX39" s="1483"/>
      <c r="VAY39" s="1483"/>
      <c r="VAZ39" s="1483"/>
      <c r="VBA39" s="1484"/>
      <c r="VBB39" s="1485"/>
      <c r="VBC39" s="1445"/>
      <c r="VBD39" s="1483"/>
      <c r="VBE39" s="1483"/>
      <c r="VBF39" s="1483"/>
      <c r="VBG39" s="1483"/>
      <c r="VBH39" s="1483"/>
      <c r="VBI39" s="1484"/>
      <c r="VBJ39" s="1485"/>
      <c r="VBK39" s="1445"/>
      <c r="VBL39" s="1483"/>
      <c r="VBM39" s="1483"/>
      <c r="VBN39" s="1483"/>
      <c r="VBO39" s="1483"/>
      <c r="VBP39" s="1483"/>
      <c r="VBQ39" s="1484"/>
      <c r="VBR39" s="1485"/>
      <c r="VBS39" s="1445"/>
      <c r="VBT39" s="1483"/>
      <c r="VBU39" s="1483"/>
      <c r="VBV39" s="1483"/>
      <c r="VBW39" s="1483"/>
      <c r="VBX39" s="1483"/>
      <c r="VBY39" s="1484"/>
      <c r="VBZ39" s="1485"/>
      <c r="VCA39" s="1445"/>
      <c r="VCB39" s="1483"/>
      <c r="VCC39" s="1483"/>
      <c r="VCD39" s="1483"/>
      <c r="VCE39" s="1483"/>
      <c r="VCF39" s="1483"/>
      <c r="VCG39" s="1484"/>
      <c r="VCH39" s="1485"/>
      <c r="VCI39" s="1445"/>
      <c r="VCJ39" s="1483"/>
      <c r="VCK39" s="1483"/>
      <c r="VCL39" s="1483"/>
      <c r="VCM39" s="1483"/>
      <c r="VCN39" s="1483"/>
      <c r="VCO39" s="1484"/>
      <c r="VCP39" s="1485"/>
      <c r="VCQ39" s="1445"/>
      <c r="VCR39" s="1483"/>
      <c r="VCS39" s="1483"/>
      <c r="VCT39" s="1483"/>
      <c r="VCU39" s="1483"/>
      <c r="VCV39" s="1483"/>
      <c r="VCW39" s="1484"/>
      <c r="VCX39" s="1485"/>
      <c r="VCY39" s="1445"/>
      <c r="VCZ39" s="1483"/>
      <c r="VDA39" s="1483"/>
      <c r="VDB39" s="1483"/>
      <c r="VDC39" s="1483"/>
      <c r="VDD39" s="1483"/>
      <c r="VDE39" s="1484"/>
      <c r="VDF39" s="1485"/>
      <c r="VDG39" s="1445"/>
      <c r="VDH39" s="1483"/>
      <c r="VDI39" s="1483"/>
      <c r="VDJ39" s="1483"/>
      <c r="VDK39" s="1483"/>
      <c r="VDL39" s="1483"/>
      <c r="VDM39" s="1484"/>
      <c r="VDN39" s="1485"/>
      <c r="VDO39" s="1445"/>
      <c r="VDP39" s="1483"/>
      <c r="VDQ39" s="1483"/>
      <c r="VDR39" s="1483"/>
      <c r="VDS39" s="1483"/>
      <c r="VDT39" s="1483"/>
      <c r="VDU39" s="1484"/>
      <c r="VDV39" s="1485"/>
      <c r="VDW39" s="1445"/>
      <c r="VDX39" s="1483"/>
      <c r="VDY39" s="1483"/>
      <c r="VDZ39" s="1483"/>
      <c r="VEA39" s="1483"/>
      <c r="VEB39" s="1483"/>
      <c r="VEC39" s="1484"/>
      <c r="VED39" s="1485"/>
      <c r="VEE39" s="1445"/>
      <c r="VEF39" s="1483"/>
      <c r="VEG39" s="1483"/>
      <c r="VEH39" s="1483"/>
      <c r="VEI39" s="1483"/>
      <c r="VEJ39" s="1483"/>
      <c r="VEK39" s="1484"/>
      <c r="VEL39" s="1485"/>
      <c r="VEM39" s="1445"/>
      <c r="VEN39" s="1483"/>
      <c r="VEO39" s="1483"/>
      <c r="VEP39" s="1483"/>
      <c r="VEQ39" s="1483"/>
      <c r="VER39" s="1483"/>
      <c r="VES39" s="1484"/>
      <c r="VET39" s="1485"/>
      <c r="VEU39" s="1445"/>
      <c r="VEV39" s="1483"/>
      <c r="VEW39" s="1483"/>
      <c r="VEX39" s="1483"/>
      <c r="VEY39" s="1483"/>
      <c r="VEZ39" s="1483"/>
      <c r="VFA39" s="1484"/>
      <c r="VFB39" s="1485"/>
      <c r="VFC39" s="1445"/>
      <c r="VFD39" s="1483"/>
      <c r="VFE39" s="1483"/>
      <c r="VFF39" s="1483"/>
      <c r="VFG39" s="1483"/>
      <c r="VFH39" s="1483"/>
      <c r="VFI39" s="1484"/>
      <c r="VFJ39" s="1485"/>
      <c r="VFK39" s="1445"/>
      <c r="VFL39" s="1483"/>
      <c r="VFM39" s="1483"/>
      <c r="VFN39" s="1483"/>
      <c r="VFO39" s="1483"/>
      <c r="VFP39" s="1483"/>
      <c r="VFQ39" s="1484"/>
      <c r="VFR39" s="1485"/>
      <c r="VFS39" s="1445"/>
      <c r="VFT39" s="1483"/>
      <c r="VFU39" s="1483"/>
      <c r="VFV39" s="1483"/>
      <c r="VFW39" s="1483"/>
      <c r="VFX39" s="1483"/>
      <c r="VFY39" s="1484"/>
      <c r="VFZ39" s="1485"/>
      <c r="VGA39" s="1445"/>
      <c r="VGB39" s="1483"/>
      <c r="VGC39" s="1483"/>
      <c r="VGD39" s="1483"/>
      <c r="VGE39" s="1483"/>
      <c r="VGF39" s="1483"/>
      <c r="VGG39" s="1484"/>
      <c r="VGH39" s="1485"/>
      <c r="VGI39" s="1445"/>
      <c r="VGJ39" s="1483"/>
      <c r="VGK39" s="1483"/>
      <c r="VGL39" s="1483"/>
      <c r="VGM39" s="1483"/>
      <c r="VGN39" s="1483"/>
      <c r="VGO39" s="1484"/>
      <c r="VGP39" s="1485"/>
      <c r="VGQ39" s="1445"/>
      <c r="VGR39" s="1483"/>
      <c r="VGS39" s="1483"/>
      <c r="VGT39" s="1483"/>
      <c r="VGU39" s="1483"/>
      <c r="VGV39" s="1483"/>
      <c r="VGW39" s="1484"/>
      <c r="VGX39" s="1485"/>
      <c r="VGY39" s="1445"/>
      <c r="VGZ39" s="1483"/>
      <c r="VHA39" s="1483"/>
      <c r="VHB39" s="1483"/>
      <c r="VHC39" s="1483"/>
      <c r="VHD39" s="1483"/>
      <c r="VHE39" s="1484"/>
      <c r="VHF39" s="1485"/>
      <c r="VHG39" s="1445"/>
      <c r="VHH39" s="1483"/>
      <c r="VHI39" s="1483"/>
      <c r="VHJ39" s="1483"/>
      <c r="VHK39" s="1483"/>
      <c r="VHL39" s="1483"/>
      <c r="VHM39" s="1484"/>
      <c r="VHN39" s="1485"/>
      <c r="VHO39" s="1445"/>
      <c r="VHP39" s="1483"/>
      <c r="VHQ39" s="1483"/>
      <c r="VHR39" s="1483"/>
      <c r="VHS39" s="1483"/>
      <c r="VHT39" s="1483"/>
      <c r="VHU39" s="1484"/>
      <c r="VHV39" s="1485"/>
      <c r="VHW39" s="1445"/>
      <c r="VHX39" s="1483"/>
      <c r="VHY39" s="1483"/>
      <c r="VHZ39" s="1483"/>
      <c r="VIA39" s="1483"/>
      <c r="VIB39" s="1483"/>
      <c r="VIC39" s="1484"/>
      <c r="VID39" s="1485"/>
      <c r="VIE39" s="1445"/>
      <c r="VIF39" s="1483"/>
      <c r="VIG39" s="1483"/>
      <c r="VIH39" s="1483"/>
      <c r="VII39" s="1483"/>
      <c r="VIJ39" s="1483"/>
      <c r="VIK39" s="1484"/>
      <c r="VIL39" s="1485"/>
      <c r="VIM39" s="1445"/>
      <c r="VIN39" s="1483"/>
      <c r="VIO39" s="1483"/>
      <c r="VIP39" s="1483"/>
      <c r="VIQ39" s="1483"/>
      <c r="VIR39" s="1483"/>
      <c r="VIS39" s="1484"/>
      <c r="VIT39" s="1485"/>
      <c r="VIU39" s="1445"/>
      <c r="VIV39" s="1483"/>
      <c r="VIW39" s="1483"/>
      <c r="VIX39" s="1483"/>
      <c r="VIY39" s="1483"/>
      <c r="VIZ39" s="1483"/>
      <c r="VJA39" s="1484"/>
      <c r="VJB39" s="1485"/>
      <c r="VJC39" s="1445"/>
      <c r="VJD39" s="1483"/>
      <c r="VJE39" s="1483"/>
      <c r="VJF39" s="1483"/>
      <c r="VJG39" s="1483"/>
      <c r="VJH39" s="1483"/>
      <c r="VJI39" s="1484"/>
      <c r="VJJ39" s="1485"/>
      <c r="VJK39" s="1445"/>
      <c r="VJL39" s="1483"/>
      <c r="VJM39" s="1483"/>
      <c r="VJN39" s="1483"/>
      <c r="VJO39" s="1483"/>
      <c r="VJP39" s="1483"/>
      <c r="VJQ39" s="1484"/>
      <c r="VJR39" s="1485"/>
      <c r="VJS39" s="1445"/>
      <c r="VJT39" s="1483"/>
      <c r="VJU39" s="1483"/>
      <c r="VJV39" s="1483"/>
      <c r="VJW39" s="1483"/>
      <c r="VJX39" s="1483"/>
      <c r="VJY39" s="1484"/>
      <c r="VJZ39" s="1485"/>
      <c r="VKA39" s="1445"/>
      <c r="VKB39" s="1483"/>
      <c r="VKC39" s="1483"/>
      <c r="VKD39" s="1483"/>
      <c r="VKE39" s="1483"/>
      <c r="VKF39" s="1483"/>
      <c r="VKG39" s="1484"/>
      <c r="VKH39" s="1485"/>
      <c r="VKI39" s="1445"/>
      <c r="VKJ39" s="1483"/>
      <c r="VKK39" s="1483"/>
      <c r="VKL39" s="1483"/>
      <c r="VKM39" s="1483"/>
      <c r="VKN39" s="1483"/>
      <c r="VKO39" s="1484"/>
      <c r="VKP39" s="1485"/>
      <c r="VKQ39" s="1445"/>
      <c r="VKR39" s="1483"/>
      <c r="VKS39" s="1483"/>
      <c r="VKT39" s="1483"/>
      <c r="VKU39" s="1483"/>
      <c r="VKV39" s="1483"/>
      <c r="VKW39" s="1484"/>
      <c r="VKX39" s="1485"/>
      <c r="VKY39" s="1445"/>
      <c r="VKZ39" s="1483"/>
      <c r="VLA39" s="1483"/>
      <c r="VLB39" s="1483"/>
      <c r="VLC39" s="1483"/>
      <c r="VLD39" s="1483"/>
      <c r="VLE39" s="1484"/>
      <c r="VLF39" s="1485"/>
      <c r="VLG39" s="1445"/>
      <c r="VLH39" s="1483"/>
      <c r="VLI39" s="1483"/>
      <c r="VLJ39" s="1483"/>
      <c r="VLK39" s="1483"/>
      <c r="VLL39" s="1483"/>
      <c r="VLM39" s="1484"/>
      <c r="VLN39" s="1485"/>
      <c r="VLO39" s="1445"/>
      <c r="VLP39" s="1483"/>
      <c r="VLQ39" s="1483"/>
      <c r="VLR39" s="1483"/>
      <c r="VLS39" s="1483"/>
      <c r="VLT39" s="1483"/>
      <c r="VLU39" s="1484"/>
      <c r="VLV39" s="1485"/>
      <c r="VLW39" s="1445"/>
      <c r="VLX39" s="1483"/>
      <c r="VLY39" s="1483"/>
      <c r="VLZ39" s="1483"/>
      <c r="VMA39" s="1483"/>
      <c r="VMB39" s="1483"/>
      <c r="VMC39" s="1484"/>
      <c r="VMD39" s="1485"/>
      <c r="VME39" s="1445"/>
      <c r="VMF39" s="1483"/>
      <c r="VMG39" s="1483"/>
      <c r="VMH39" s="1483"/>
      <c r="VMI39" s="1483"/>
      <c r="VMJ39" s="1483"/>
      <c r="VMK39" s="1484"/>
      <c r="VML39" s="1485"/>
      <c r="VMM39" s="1445"/>
      <c r="VMN39" s="1483"/>
      <c r="VMO39" s="1483"/>
      <c r="VMP39" s="1483"/>
      <c r="VMQ39" s="1483"/>
      <c r="VMR39" s="1483"/>
      <c r="VMS39" s="1484"/>
      <c r="VMT39" s="1485"/>
      <c r="VMU39" s="1445"/>
      <c r="VMV39" s="1483"/>
      <c r="VMW39" s="1483"/>
      <c r="VMX39" s="1483"/>
      <c r="VMY39" s="1483"/>
      <c r="VMZ39" s="1483"/>
      <c r="VNA39" s="1484"/>
      <c r="VNB39" s="1485"/>
      <c r="VNC39" s="1445"/>
      <c r="VND39" s="1483"/>
      <c r="VNE39" s="1483"/>
      <c r="VNF39" s="1483"/>
      <c r="VNG39" s="1483"/>
      <c r="VNH39" s="1483"/>
      <c r="VNI39" s="1484"/>
      <c r="VNJ39" s="1485"/>
      <c r="VNK39" s="1445"/>
      <c r="VNL39" s="1483"/>
      <c r="VNM39" s="1483"/>
      <c r="VNN39" s="1483"/>
      <c r="VNO39" s="1483"/>
      <c r="VNP39" s="1483"/>
      <c r="VNQ39" s="1484"/>
      <c r="VNR39" s="1485"/>
      <c r="VNS39" s="1445"/>
      <c r="VNT39" s="1483"/>
      <c r="VNU39" s="1483"/>
      <c r="VNV39" s="1483"/>
      <c r="VNW39" s="1483"/>
      <c r="VNX39" s="1483"/>
      <c r="VNY39" s="1484"/>
      <c r="VNZ39" s="1485"/>
      <c r="VOA39" s="1445"/>
      <c r="VOB39" s="1483"/>
      <c r="VOC39" s="1483"/>
      <c r="VOD39" s="1483"/>
      <c r="VOE39" s="1483"/>
      <c r="VOF39" s="1483"/>
      <c r="VOG39" s="1484"/>
      <c r="VOH39" s="1485"/>
      <c r="VOI39" s="1445"/>
      <c r="VOJ39" s="1483"/>
      <c r="VOK39" s="1483"/>
      <c r="VOL39" s="1483"/>
      <c r="VOM39" s="1483"/>
      <c r="VON39" s="1483"/>
      <c r="VOO39" s="1484"/>
      <c r="VOP39" s="1485"/>
      <c r="VOQ39" s="1445"/>
      <c r="VOR39" s="1483"/>
      <c r="VOS39" s="1483"/>
      <c r="VOT39" s="1483"/>
      <c r="VOU39" s="1483"/>
      <c r="VOV39" s="1483"/>
      <c r="VOW39" s="1484"/>
      <c r="VOX39" s="1485"/>
      <c r="VOY39" s="1445"/>
      <c r="VOZ39" s="1483"/>
      <c r="VPA39" s="1483"/>
      <c r="VPB39" s="1483"/>
      <c r="VPC39" s="1483"/>
      <c r="VPD39" s="1483"/>
      <c r="VPE39" s="1484"/>
      <c r="VPF39" s="1485"/>
      <c r="VPG39" s="1445"/>
      <c r="VPH39" s="1483"/>
      <c r="VPI39" s="1483"/>
      <c r="VPJ39" s="1483"/>
      <c r="VPK39" s="1483"/>
      <c r="VPL39" s="1483"/>
      <c r="VPM39" s="1484"/>
      <c r="VPN39" s="1485"/>
      <c r="VPO39" s="1445"/>
      <c r="VPP39" s="1483"/>
      <c r="VPQ39" s="1483"/>
      <c r="VPR39" s="1483"/>
      <c r="VPS39" s="1483"/>
      <c r="VPT39" s="1483"/>
      <c r="VPU39" s="1484"/>
      <c r="VPV39" s="1485"/>
      <c r="VPW39" s="1445"/>
      <c r="VPX39" s="1483"/>
      <c r="VPY39" s="1483"/>
      <c r="VPZ39" s="1483"/>
      <c r="VQA39" s="1483"/>
      <c r="VQB39" s="1483"/>
      <c r="VQC39" s="1484"/>
      <c r="VQD39" s="1485"/>
      <c r="VQE39" s="1445"/>
      <c r="VQF39" s="1483"/>
      <c r="VQG39" s="1483"/>
      <c r="VQH39" s="1483"/>
      <c r="VQI39" s="1483"/>
      <c r="VQJ39" s="1483"/>
      <c r="VQK39" s="1484"/>
      <c r="VQL39" s="1485"/>
      <c r="VQM39" s="1445"/>
      <c r="VQN39" s="1483"/>
      <c r="VQO39" s="1483"/>
      <c r="VQP39" s="1483"/>
      <c r="VQQ39" s="1483"/>
      <c r="VQR39" s="1483"/>
      <c r="VQS39" s="1484"/>
      <c r="VQT39" s="1485"/>
      <c r="VQU39" s="1445"/>
      <c r="VQV39" s="1483"/>
      <c r="VQW39" s="1483"/>
      <c r="VQX39" s="1483"/>
      <c r="VQY39" s="1483"/>
      <c r="VQZ39" s="1483"/>
      <c r="VRA39" s="1484"/>
      <c r="VRB39" s="1485"/>
      <c r="VRC39" s="1445"/>
      <c r="VRD39" s="1483"/>
      <c r="VRE39" s="1483"/>
      <c r="VRF39" s="1483"/>
      <c r="VRG39" s="1483"/>
      <c r="VRH39" s="1483"/>
      <c r="VRI39" s="1484"/>
      <c r="VRJ39" s="1485"/>
      <c r="VRK39" s="1445"/>
      <c r="VRL39" s="1483"/>
      <c r="VRM39" s="1483"/>
      <c r="VRN39" s="1483"/>
      <c r="VRO39" s="1483"/>
      <c r="VRP39" s="1483"/>
      <c r="VRQ39" s="1484"/>
      <c r="VRR39" s="1485"/>
      <c r="VRS39" s="1445"/>
      <c r="VRT39" s="1483"/>
      <c r="VRU39" s="1483"/>
      <c r="VRV39" s="1483"/>
      <c r="VRW39" s="1483"/>
      <c r="VRX39" s="1483"/>
      <c r="VRY39" s="1484"/>
      <c r="VRZ39" s="1485"/>
      <c r="VSA39" s="1445"/>
      <c r="VSB39" s="1483"/>
      <c r="VSC39" s="1483"/>
      <c r="VSD39" s="1483"/>
      <c r="VSE39" s="1483"/>
      <c r="VSF39" s="1483"/>
      <c r="VSG39" s="1484"/>
      <c r="VSH39" s="1485"/>
      <c r="VSI39" s="1445"/>
      <c r="VSJ39" s="1483"/>
      <c r="VSK39" s="1483"/>
      <c r="VSL39" s="1483"/>
      <c r="VSM39" s="1483"/>
      <c r="VSN39" s="1483"/>
      <c r="VSO39" s="1484"/>
      <c r="VSP39" s="1485"/>
      <c r="VSQ39" s="1445"/>
      <c r="VSR39" s="1483"/>
      <c r="VSS39" s="1483"/>
      <c r="VST39" s="1483"/>
      <c r="VSU39" s="1483"/>
      <c r="VSV39" s="1483"/>
      <c r="VSW39" s="1484"/>
      <c r="VSX39" s="1485"/>
      <c r="VSY39" s="1445"/>
      <c r="VSZ39" s="1483"/>
      <c r="VTA39" s="1483"/>
      <c r="VTB39" s="1483"/>
      <c r="VTC39" s="1483"/>
      <c r="VTD39" s="1483"/>
      <c r="VTE39" s="1484"/>
      <c r="VTF39" s="1485"/>
      <c r="VTG39" s="1445"/>
      <c r="VTH39" s="1483"/>
      <c r="VTI39" s="1483"/>
      <c r="VTJ39" s="1483"/>
      <c r="VTK39" s="1483"/>
      <c r="VTL39" s="1483"/>
      <c r="VTM39" s="1484"/>
      <c r="VTN39" s="1485"/>
      <c r="VTO39" s="1445"/>
      <c r="VTP39" s="1483"/>
      <c r="VTQ39" s="1483"/>
      <c r="VTR39" s="1483"/>
      <c r="VTS39" s="1483"/>
      <c r="VTT39" s="1483"/>
      <c r="VTU39" s="1484"/>
      <c r="VTV39" s="1485"/>
      <c r="VTW39" s="1445"/>
      <c r="VTX39" s="1483"/>
      <c r="VTY39" s="1483"/>
      <c r="VTZ39" s="1483"/>
      <c r="VUA39" s="1483"/>
      <c r="VUB39" s="1483"/>
      <c r="VUC39" s="1484"/>
      <c r="VUD39" s="1485"/>
      <c r="VUE39" s="1445"/>
      <c r="VUF39" s="1483"/>
      <c r="VUG39" s="1483"/>
      <c r="VUH39" s="1483"/>
      <c r="VUI39" s="1483"/>
      <c r="VUJ39" s="1483"/>
      <c r="VUK39" s="1484"/>
      <c r="VUL39" s="1485"/>
      <c r="VUM39" s="1445"/>
      <c r="VUN39" s="1483"/>
      <c r="VUO39" s="1483"/>
      <c r="VUP39" s="1483"/>
      <c r="VUQ39" s="1483"/>
      <c r="VUR39" s="1483"/>
      <c r="VUS39" s="1484"/>
      <c r="VUT39" s="1485"/>
      <c r="VUU39" s="1445"/>
      <c r="VUV39" s="1483"/>
      <c r="VUW39" s="1483"/>
      <c r="VUX39" s="1483"/>
      <c r="VUY39" s="1483"/>
      <c r="VUZ39" s="1483"/>
      <c r="VVA39" s="1484"/>
      <c r="VVB39" s="1485"/>
      <c r="VVC39" s="1445"/>
      <c r="VVD39" s="1483"/>
      <c r="VVE39" s="1483"/>
      <c r="VVF39" s="1483"/>
      <c r="VVG39" s="1483"/>
      <c r="VVH39" s="1483"/>
      <c r="VVI39" s="1484"/>
      <c r="VVJ39" s="1485"/>
      <c r="VVK39" s="1445"/>
      <c r="VVL39" s="1483"/>
      <c r="VVM39" s="1483"/>
      <c r="VVN39" s="1483"/>
      <c r="VVO39" s="1483"/>
      <c r="VVP39" s="1483"/>
      <c r="VVQ39" s="1484"/>
      <c r="VVR39" s="1485"/>
      <c r="VVS39" s="1445"/>
      <c r="VVT39" s="1483"/>
      <c r="VVU39" s="1483"/>
      <c r="VVV39" s="1483"/>
      <c r="VVW39" s="1483"/>
      <c r="VVX39" s="1483"/>
      <c r="VVY39" s="1484"/>
      <c r="VVZ39" s="1485"/>
      <c r="VWA39" s="1445"/>
      <c r="VWB39" s="1483"/>
      <c r="VWC39" s="1483"/>
      <c r="VWD39" s="1483"/>
      <c r="VWE39" s="1483"/>
      <c r="VWF39" s="1483"/>
      <c r="VWG39" s="1484"/>
      <c r="VWH39" s="1485"/>
      <c r="VWI39" s="1445"/>
      <c r="VWJ39" s="1483"/>
      <c r="VWK39" s="1483"/>
      <c r="VWL39" s="1483"/>
      <c r="VWM39" s="1483"/>
      <c r="VWN39" s="1483"/>
      <c r="VWO39" s="1484"/>
      <c r="VWP39" s="1485"/>
      <c r="VWQ39" s="1445"/>
      <c r="VWR39" s="1483"/>
      <c r="VWS39" s="1483"/>
      <c r="VWT39" s="1483"/>
      <c r="VWU39" s="1483"/>
      <c r="VWV39" s="1483"/>
      <c r="VWW39" s="1484"/>
      <c r="VWX39" s="1485"/>
      <c r="VWY39" s="1445"/>
      <c r="VWZ39" s="1483"/>
      <c r="VXA39" s="1483"/>
      <c r="VXB39" s="1483"/>
      <c r="VXC39" s="1483"/>
      <c r="VXD39" s="1483"/>
      <c r="VXE39" s="1484"/>
      <c r="VXF39" s="1485"/>
      <c r="VXG39" s="1445"/>
      <c r="VXH39" s="1483"/>
      <c r="VXI39" s="1483"/>
      <c r="VXJ39" s="1483"/>
      <c r="VXK39" s="1483"/>
      <c r="VXL39" s="1483"/>
      <c r="VXM39" s="1484"/>
      <c r="VXN39" s="1485"/>
      <c r="VXO39" s="1445"/>
      <c r="VXP39" s="1483"/>
      <c r="VXQ39" s="1483"/>
      <c r="VXR39" s="1483"/>
      <c r="VXS39" s="1483"/>
      <c r="VXT39" s="1483"/>
      <c r="VXU39" s="1484"/>
      <c r="VXV39" s="1485"/>
      <c r="VXW39" s="1445"/>
      <c r="VXX39" s="1483"/>
      <c r="VXY39" s="1483"/>
      <c r="VXZ39" s="1483"/>
      <c r="VYA39" s="1483"/>
      <c r="VYB39" s="1483"/>
      <c r="VYC39" s="1484"/>
      <c r="VYD39" s="1485"/>
      <c r="VYE39" s="1445"/>
      <c r="VYF39" s="1483"/>
      <c r="VYG39" s="1483"/>
      <c r="VYH39" s="1483"/>
      <c r="VYI39" s="1483"/>
      <c r="VYJ39" s="1483"/>
      <c r="VYK39" s="1484"/>
      <c r="VYL39" s="1485"/>
      <c r="VYM39" s="1445"/>
      <c r="VYN39" s="1483"/>
      <c r="VYO39" s="1483"/>
      <c r="VYP39" s="1483"/>
      <c r="VYQ39" s="1483"/>
      <c r="VYR39" s="1483"/>
      <c r="VYS39" s="1484"/>
      <c r="VYT39" s="1485"/>
      <c r="VYU39" s="1445"/>
      <c r="VYV39" s="1483"/>
      <c r="VYW39" s="1483"/>
      <c r="VYX39" s="1483"/>
      <c r="VYY39" s="1483"/>
      <c r="VYZ39" s="1483"/>
      <c r="VZA39" s="1484"/>
      <c r="VZB39" s="1485"/>
      <c r="VZC39" s="1445"/>
      <c r="VZD39" s="1483"/>
      <c r="VZE39" s="1483"/>
      <c r="VZF39" s="1483"/>
      <c r="VZG39" s="1483"/>
      <c r="VZH39" s="1483"/>
      <c r="VZI39" s="1484"/>
      <c r="VZJ39" s="1485"/>
      <c r="VZK39" s="1445"/>
      <c r="VZL39" s="1483"/>
      <c r="VZM39" s="1483"/>
      <c r="VZN39" s="1483"/>
      <c r="VZO39" s="1483"/>
      <c r="VZP39" s="1483"/>
      <c r="VZQ39" s="1484"/>
      <c r="VZR39" s="1485"/>
      <c r="VZS39" s="1445"/>
      <c r="VZT39" s="1483"/>
      <c r="VZU39" s="1483"/>
      <c r="VZV39" s="1483"/>
      <c r="VZW39" s="1483"/>
      <c r="VZX39" s="1483"/>
      <c r="VZY39" s="1484"/>
      <c r="VZZ39" s="1485"/>
      <c r="WAA39" s="1445"/>
      <c r="WAB39" s="1483"/>
      <c r="WAC39" s="1483"/>
      <c r="WAD39" s="1483"/>
      <c r="WAE39" s="1483"/>
      <c r="WAF39" s="1483"/>
      <c r="WAG39" s="1484"/>
      <c r="WAH39" s="1485"/>
      <c r="WAI39" s="1445"/>
      <c r="WAJ39" s="1483"/>
      <c r="WAK39" s="1483"/>
      <c r="WAL39" s="1483"/>
      <c r="WAM39" s="1483"/>
      <c r="WAN39" s="1483"/>
      <c r="WAO39" s="1484"/>
      <c r="WAP39" s="1485"/>
      <c r="WAQ39" s="1445"/>
      <c r="WAR39" s="1483"/>
      <c r="WAS39" s="1483"/>
      <c r="WAT39" s="1483"/>
      <c r="WAU39" s="1483"/>
      <c r="WAV39" s="1483"/>
      <c r="WAW39" s="1484"/>
      <c r="WAX39" s="1485"/>
      <c r="WAY39" s="1445"/>
      <c r="WAZ39" s="1483"/>
      <c r="WBA39" s="1483"/>
      <c r="WBB39" s="1483"/>
      <c r="WBC39" s="1483"/>
      <c r="WBD39" s="1483"/>
      <c r="WBE39" s="1484"/>
      <c r="WBF39" s="1485"/>
      <c r="WBG39" s="1445"/>
      <c r="WBH39" s="1483"/>
      <c r="WBI39" s="1483"/>
      <c r="WBJ39" s="1483"/>
      <c r="WBK39" s="1483"/>
      <c r="WBL39" s="1483"/>
      <c r="WBM39" s="1484"/>
      <c r="WBN39" s="1485"/>
      <c r="WBO39" s="1445"/>
      <c r="WBP39" s="1483"/>
      <c r="WBQ39" s="1483"/>
      <c r="WBR39" s="1483"/>
      <c r="WBS39" s="1483"/>
      <c r="WBT39" s="1483"/>
      <c r="WBU39" s="1484"/>
      <c r="WBV39" s="1485"/>
      <c r="WBW39" s="1445"/>
      <c r="WBX39" s="1483"/>
      <c r="WBY39" s="1483"/>
      <c r="WBZ39" s="1483"/>
      <c r="WCA39" s="1483"/>
      <c r="WCB39" s="1483"/>
      <c r="WCC39" s="1484"/>
      <c r="WCD39" s="1485"/>
      <c r="WCE39" s="1445"/>
      <c r="WCF39" s="1483"/>
      <c r="WCG39" s="1483"/>
      <c r="WCH39" s="1483"/>
      <c r="WCI39" s="1483"/>
      <c r="WCJ39" s="1483"/>
      <c r="WCK39" s="1484"/>
      <c r="WCL39" s="1485"/>
      <c r="WCM39" s="1445"/>
      <c r="WCN39" s="1483"/>
      <c r="WCO39" s="1483"/>
      <c r="WCP39" s="1483"/>
      <c r="WCQ39" s="1483"/>
      <c r="WCR39" s="1483"/>
      <c r="WCS39" s="1484"/>
      <c r="WCT39" s="1485"/>
      <c r="WCU39" s="1445"/>
      <c r="WCV39" s="1483"/>
      <c r="WCW39" s="1483"/>
      <c r="WCX39" s="1483"/>
      <c r="WCY39" s="1483"/>
      <c r="WCZ39" s="1483"/>
      <c r="WDA39" s="1484"/>
      <c r="WDB39" s="1485"/>
      <c r="WDC39" s="1445"/>
      <c r="WDD39" s="1483"/>
      <c r="WDE39" s="1483"/>
      <c r="WDF39" s="1483"/>
      <c r="WDG39" s="1483"/>
      <c r="WDH39" s="1483"/>
      <c r="WDI39" s="1484"/>
      <c r="WDJ39" s="1485"/>
      <c r="WDK39" s="1445"/>
      <c r="WDL39" s="1483"/>
      <c r="WDM39" s="1483"/>
      <c r="WDN39" s="1483"/>
      <c r="WDO39" s="1483"/>
      <c r="WDP39" s="1483"/>
      <c r="WDQ39" s="1484"/>
      <c r="WDR39" s="1485"/>
      <c r="WDS39" s="1445"/>
      <c r="WDT39" s="1483"/>
      <c r="WDU39" s="1483"/>
      <c r="WDV39" s="1483"/>
      <c r="WDW39" s="1483"/>
      <c r="WDX39" s="1483"/>
      <c r="WDY39" s="1484"/>
      <c r="WDZ39" s="1485"/>
      <c r="WEA39" s="1445"/>
      <c r="WEB39" s="1483"/>
      <c r="WEC39" s="1483"/>
      <c r="WED39" s="1483"/>
      <c r="WEE39" s="1483"/>
      <c r="WEF39" s="1483"/>
      <c r="WEG39" s="1484"/>
      <c r="WEH39" s="1485"/>
      <c r="WEI39" s="1445"/>
      <c r="WEJ39" s="1483"/>
      <c r="WEK39" s="1483"/>
      <c r="WEL39" s="1483"/>
      <c r="WEM39" s="1483"/>
      <c r="WEN39" s="1483"/>
      <c r="WEO39" s="1484"/>
      <c r="WEP39" s="1485"/>
      <c r="WEQ39" s="1445"/>
      <c r="WER39" s="1483"/>
      <c r="WES39" s="1483"/>
      <c r="WET39" s="1483"/>
      <c r="WEU39" s="1483"/>
      <c r="WEV39" s="1483"/>
      <c r="WEW39" s="1484"/>
      <c r="WEX39" s="1485"/>
      <c r="WEY39" s="1445"/>
      <c r="WEZ39" s="1483"/>
      <c r="WFA39" s="1483"/>
      <c r="WFB39" s="1483"/>
      <c r="WFC39" s="1483"/>
      <c r="WFD39" s="1483"/>
      <c r="WFE39" s="1484"/>
      <c r="WFF39" s="1485"/>
      <c r="WFG39" s="1445"/>
      <c r="WFH39" s="1483"/>
      <c r="WFI39" s="1483"/>
      <c r="WFJ39" s="1483"/>
      <c r="WFK39" s="1483"/>
      <c r="WFL39" s="1483"/>
      <c r="WFM39" s="1484"/>
      <c r="WFN39" s="1485"/>
      <c r="WFO39" s="1445"/>
      <c r="WFP39" s="1483"/>
      <c r="WFQ39" s="1483"/>
      <c r="WFR39" s="1483"/>
      <c r="WFS39" s="1483"/>
      <c r="WFT39" s="1483"/>
      <c r="WFU39" s="1484"/>
      <c r="WFV39" s="1485"/>
      <c r="WFW39" s="1445"/>
      <c r="WFX39" s="1483"/>
      <c r="WFY39" s="1483"/>
      <c r="WFZ39" s="1483"/>
      <c r="WGA39" s="1483"/>
      <c r="WGB39" s="1483"/>
      <c r="WGC39" s="1484"/>
      <c r="WGD39" s="1485"/>
      <c r="WGE39" s="1445"/>
      <c r="WGF39" s="1483"/>
      <c r="WGG39" s="1483"/>
      <c r="WGH39" s="1483"/>
      <c r="WGI39" s="1483"/>
      <c r="WGJ39" s="1483"/>
      <c r="WGK39" s="1484"/>
      <c r="WGL39" s="1485"/>
      <c r="WGM39" s="1445"/>
      <c r="WGN39" s="1483"/>
      <c r="WGO39" s="1483"/>
      <c r="WGP39" s="1483"/>
      <c r="WGQ39" s="1483"/>
      <c r="WGR39" s="1483"/>
      <c r="WGS39" s="1484"/>
      <c r="WGT39" s="1485"/>
      <c r="WGU39" s="1445"/>
      <c r="WGV39" s="1483"/>
      <c r="WGW39" s="1483"/>
      <c r="WGX39" s="1483"/>
      <c r="WGY39" s="1483"/>
      <c r="WGZ39" s="1483"/>
      <c r="WHA39" s="1484"/>
      <c r="WHB39" s="1485"/>
      <c r="WHC39" s="1445"/>
      <c r="WHD39" s="1483"/>
      <c r="WHE39" s="1483"/>
      <c r="WHF39" s="1483"/>
      <c r="WHG39" s="1483"/>
      <c r="WHH39" s="1483"/>
      <c r="WHI39" s="1484"/>
      <c r="WHJ39" s="1485"/>
      <c r="WHK39" s="1445"/>
      <c r="WHL39" s="1483"/>
      <c r="WHM39" s="1483"/>
      <c r="WHN39" s="1483"/>
      <c r="WHO39" s="1483"/>
      <c r="WHP39" s="1483"/>
      <c r="WHQ39" s="1484"/>
      <c r="WHR39" s="1485"/>
      <c r="WHS39" s="1445"/>
      <c r="WHT39" s="1483"/>
      <c r="WHU39" s="1483"/>
      <c r="WHV39" s="1483"/>
      <c r="WHW39" s="1483"/>
      <c r="WHX39" s="1483"/>
      <c r="WHY39" s="1484"/>
      <c r="WHZ39" s="1485"/>
      <c r="WIA39" s="1445"/>
      <c r="WIB39" s="1483"/>
      <c r="WIC39" s="1483"/>
      <c r="WID39" s="1483"/>
      <c r="WIE39" s="1483"/>
      <c r="WIF39" s="1483"/>
      <c r="WIG39" s="1484"/>
      <c r="WIH39" s="1485"/>
      <c r="WII39" s="1445"/>
      <c r="WIJ39" s="1483"/>
      <c r="WIK39" s="1483"/>
      <c r="WIL39" s="1483"/>
      <c r="WIM39" s="1483"/>
      <c r="WIN39" s="1483"/>
      <c r="WIO39" s="1484"/>
      <c r="WIP39" s="1485"/>
      <c r="WIQ39" s="1445"/>
      <c r="WIR39" s="1483"/>
      <c r="WIS39" s="1483"/>
      <c r="WIT39" s="1483"/>
      <c r="WIU39" s="1483"/>
      <c r="WIV39" s="1483"/>
      <c r="WIW39" s="1484"/>
      <c r="WIX39" s="1485"/>
      <c r="WIY39" s="1445"/>
      <c r="WIZ39" s="1483"/>
      <c r="WJA39" s="1483"/>
      <c r="WJB39" s="1483"/>
      <c r="WJC39" s="1483"/>
      <c r="WJD39" s="1483"/>
      <c r="WJE39" s="1484"/>
      <c r="WJF39" s="1485"/>
      <c r="WJG39" s="1445"/>
      <c r="WJH39" s="1483"/>
      <c r="WJI39" s="1483"/>
      <c r="WJJ39" s="1483"/>
      <c r="WJK39" s="1483"/>
      <c r="WJL39" s="1483"/>
      <c r="WJM39" s="1484"/>
      <c r="WJN39" s="1485"/>
      <c r="WJO39" s="1445"/>
      <c r="WJP39" s="1483"/>
      <c r="WJQ39" s="1483"/>
      <c r="WJR39" s="1483"/>
      <c r="WJS39" s="1483"/>
      <c r="WJT39" s="1483"/>
      <c r="WJU39" s="1484"/>
      <c r="WJV39" s="1485"/>
      <c r="WJW39" s="1445"/>
      <c r="WJX39" s="1483"/>
      <c r="WJY39" s="1483"/>
      <c r="WJZ39" s="1483"/>
      <c r="WKA39" s="1483"/>
      <c r="WKB39" s="1483"/>
      <c r="WKC39" s="1484"/>
      <c r="WKD39" s="1485"/>
      <c r="WKE39" s="1445"/>
      <c r="WKF39" s="1483"/>
      <c r="WKG39" s="1483"/>
      <c r="WKH39" s="1483"/>
      <c r="WKI39" s="1483"/>
      <c r="WKJ39" s="1483"/>
      <c r="WKK39" s="1484"/>
      <c r="WKL39" s="1485"/>
      <c r="WKM39" s="1445"/>
      <c r="WKN39" s="1483"/>
      <c r="WKO39" s="1483"/>
      <c r="WKP39" s="1483"/>
      <c r="WKQ39" s="1483"/>
      <c r="WKR39" s="1483"/>
      <c r="WKS39" s="1484"/>
      <c r="WKT39" s="1485"/>
      <c r="WKU39" s="1445"/>
      <c r="WKV39" s="1483"/>
      <c r="WKW39" s="1483"/>
      <c r="WKX39" s="1483"/>
      <c r="WKY39" s="1483"/>
      <c r="WKZ39" s="1483"/>
      <c r="WLA39" s="1484"/>
      <c r="WLB39" s="1485"/>
      <c r="WLC39" s="1445"/>
      <c r="WLD39" s="1483"/>
      <c r="WLE39" s="1483"/>
      <c r="WLF39" s="1483"/>
      <c r="WLG39" s="1483"/>
      <c r="WLH39" s="1483"/>
      <c r="WLI39" s="1484"/>
      <c r="WLJ39" s="1485"/>
      <c r="WLK39" s="1445"/>
      <c r="WLL39" s="1483"/>
      <c r="WLM39" s="1483"/>
      <c r="WLN39" s="1483"/>
      <c r="WLO39" s="1483"/>
      <c r="WLP39" s="1483"/>
      <c r="WLQ39" s="1484"/>
      <c r="WLR39" s="1485"/>
      <c r="WLS39" s="1445"/>
      <c r="WLT39" s="1483"/>
      <c r="WLU39" s="1483"/>
      <c r="WLV39" s="1483"/>
      <c r="WLW39" s="1483"/>
      <c r="WLX39" s="1483"/>
      <c r="WLY39" s="1484"/>
      <c r="WLZ39" s="1485"/>
      <c r="WMA39" s="1445"/>
      <c r="WMB39" s="1483"/>
      <c r="WMC39" s="1483"/>
      <c r="WMD39" s="1483"/>
      <c r="WME39" s="1483"/>
      <c r="WMF39" s="1483"/>
      <c r="WMG39" s="1484"/>
      <c r="WMH39" s="1485"/>
      <c r="WMI39" s="1445"/>
      <c r="WMJ39" s="1483"/>
      <c r="WMK39" s="1483"/>
      <c r="WML39" s="1483"/>
      <c r="WMM39" s="1483"/>
      <c r="WMN39" s="1483"/>
      <c r="WMO39" s="1484"/>
      <c r="WMP39" s="1485"/>
      <c r="WMQ39" s="1445"/>
      <c r="WMR39" s="1483"/>
      <c r="WMS39" s="1483"/>
      <c r="WMT39" s="1483"/>
      <c r="WMU39" s="1483"/>
      <c r="WMV39" s="1483"/>
      <c r="WMW39" s="1484"/>
      <c r="WMX39" s="1485"/>
      <c r="WMY39" s="1445"/>
      <c r="WMZ39" s="1483"/>
      <c r="WNA39" s="1483"/>
      <c r="WNB39" s="1483"/>
      <c r="WNC39" s="1483"/>
      <c r="WND39" s="1483"/>
      <c r="WNE39" s="1484"/>
      <c r="WNF39" s="1485"/>
      <c r="WNG39" s="1445"/>
      <c r="WNH39" s="1483"/>
      <c r="WNI39" s="1483"/>
      <c r="WNJ39" s="1483"/>
      <c r="WNK39" s="1483"/>
      <c r="WNL39" s="1483"/>
      <c r="WNM39" s="1484"/>
      <c r="WNN39" s="1485"/>
      <c r="WNO39" s="1445"/>
      <c r="WNP39" s="1483"/>
      <c r="WNQ39" s="1483"/>
      <c r="WNR39" s="1483"/>
      <c r="WNS39" s="1483"/>
      <c r="WNT39" s="1483"/>
      <c r="WNU39" s="1484"/>
      <c r="WNV39" s="1485"/>
      <c r="WNW39" s="1445"/>
      <c r="WNX39" s="1483"/>
      <c r="WNY39" s="1483"/>
      <c r="WNZ39" s="1483"/>
      <c r="WOA39" s="1483"/>
      <c r="WOB39" s="1483"/>
      <c r="WOC39" s="1484"/>
      <c r="WOD39" s="1485"/>
      <c r="WOE39" s="1445"/>
      <c r="WOF39" s="1483"/>
      <c r="WOG39" s="1483"/>
      <c r="WOH39" s="1483"/>
      <c r="WOI39" s="1483"/>
      <c r="WOJ39" s="1483"/>
      <c r="WOK39" s="1484"/>
      <c r="WOL39" s="1485"/>
      <c r="WOM39" s="1445"/>
      <c r="WON39" s="1483"/>
      <c r="WOO39" s="1483"/>
      <c r="WOP39" s="1483"/>
      <c r="WOQ39" s="1483"/>
      <c r="WOR39" s="1483"/>
      <c r="WOS39" s="1484"/>
      <c r="WOT39" s="1485"/>
      <c r="WOU39" s="1445"/>
      <c r="WOV39" s="1483"/>
      <c r="WOW39" s="1483"/>
      <c r="WOX39" s="1483"/>
      <c r="WOY39" s="1483"/>
      <c r="WOZ39" s="1483"/>
      <c r="WPA39" s="1484"/>
      <c r="WPB39" s="1485"/>
      <c r="WPC39" s="1445"/>
      <c r="WPD39" s="1483"/>
      <c r="WPE39" s="1483"/>
      <c r="WPF39" s="1483"/>
      <c r="WPG39" s="1483"/>
      <c r="WPH39" s="1483"/>
      <c r="WPI39" s="1484"/>
      <c r="WPJ39" s="1485"/>
      <c r="WPK39" s="1445"/>
      <c r="WPL39" s="1483"/>
      <c r="WPM39" s="1483"/>
      <c r="WPN39" s="1483"/>
      <c r="WPO39" s="1483"/>
      <c r="WPP39" s="1483"/>
      <c r="WPQ39" s="1484"/>
      <c r="WPR39" s="1485"/>
      <c r="WPS39" s="1445"/>
      <c r="WPT39" s="1483"/>
      <c r="WPU39" s="1483"/>
      <c r="WPV39" s="1483"/>
      <c r="WPW39" s="1483"/>
      <c r="WPX39" s="1483"/>
      <c r="WPY39" s="1484"/>
      <c r="WPZ39" s="1485"/>
      <c r="WQA39" s="1445"/>
      <c r="WQB39" s="1483"/>
      <c r="WQC39" s="1483"/>
      <c r="WQD39" s="1483"/>
      <c r="WQE39" s="1483"/>
      <c r="WQF39" s="1483"/>
      <c r="WQG39" s="1484"/>
      <c r="WQH39" s="1485"/>
      <c r="WQI39" s="1445"/>
      <c r="WQJ39" s="1483"/>
      <c r="WQK39" s="1483"/>
      <c r="WQL39" s="1483"/>
      <c r="WQM39" s="1483"/>
      <c r="WQN39" s="1483"/>
      <c r="WQO39" s="1484"/>
      <c r="WQP39" s="1485"/>
      <c r="WQQ39" s="1445"/>
      <c r="WQR39" s="1483"/>
      <c r="WQS39" s="1483"/>
      <c r="WQT39" s="1483"/>
      <c r="WQU39" s="1483"/>
      <c r="WQV39" s="1483"/>
      <c r="WQW39" s="1484"/>
      <c r="WQX39" s="1485"/>
      <c r="WQY39" s="1445"/>
      <c r="WQZ39" s="1483"/>
      <c r="WRA39" s="1483"/>
      <c r="WRB39" s="1483"/>
      <c r="WRC39" s="1483"/>
      <c r="WRD39" s="1483"/>
      <c r="WRE39" s="1484"/>
      <c r="WRF39" s="1485"/>
      <c r="WRG39" s="1445"/>
      <c r="WRH39" s="1483"/>
      <c r="WRI39" s="1483"/>
      <c r="WRJ39" s="1483"/>
      <c r="WRK39" s="1483"/>
      <c r="WRL39" s="1483"/>
      <c r="WRM39" s="1484"/>
      <c r="WRN39" s="1485"/>
      <c r="WRO39" s="1445"/>
      <c r="WRP39" s="1483"/>
      <c r="WRQ39" s="1483"/>
      <c r="WRR39" s="1483"/>
      <c r="WRS39" s="1483"/>
      <c r="WRT39" s="1483"/>
      <c r="WRU39" s="1484"/>
      <c r="WRV39" s="1485"/>
      <c r="WRW39" s="1445"/>
      <c r="WRX39" s="1483"/>
      <c r="WRY39" s="1483"/>
      <c r="WRZ39" s="1483"/>
      <c r="WSA39" s="1483"/>
      <c r="WSB39" s="1483"/>
      <c r="WSC39" s="1484"/>
      <c r="WSD39" s="1485"/>
      <c r="WSE39" s="1445"/>
      <c r="WSF39" s="1483"/>
      <c r="WSG39" s="1483"/>
      <c r="WSH39" s="1483"/>
      <c r="WSI39" s="1483"/>
      <c r="WSJ39" s="1483"/>
      <c r="WSK39" s="1484"/>
      <c r="WSL39" s="1485"/>
      <c r="WSM39" s="1445"/>
      <c r="WSN39" s="1483"/>
      <c r="WSO39" s="1483"/>
      <c r="WSP39" s="1483"/>
      <c r="WSQ39" s="1483"/>
      <c r="WSR39" s="1483"/>
      <c r="WSS39" s="1484"/>
      <c r="WST39" s="1485"/>
      <c r="WSU39" s="1445"/>
      <c r="WSV39" s="1483"/>
      <c r="WSW39" s="1483"/>
      <c r="WSX39" s="1483"/>
      <c r="WSY39" s="1483"/>
      <c r="WSZ39" s="1483"/>
      <c r="WTA39" s="1484"/>
      <c r="WTB39" s="1485"/>
      <c r="WTC39" s="1445"/>
      <c r="WTD39" s="1483"/>
      <c r="WTE39" s="1483"/>
      <c r="WTF39" s="1483"/>
      <c r="WTG39" s="1483"/>
      <c r="WTH39" s="1483"/>
      <c r="WTI39" s="1484"/>
      <c r="WTJ39" s="1485"/>
      <c r="WTK39" s="1445"/>
      <c r="WTL39" s="1483"/>
      <c r="WTM39" s="1483"/>
      <c r="WTN39" s="1483"/>
      <c r="WTO39" s="1483"/>
      <c r="WTP39" s="1483"/>
      <c r="WTQ39" s="1484"/>
      <c r="WTR39" s="1485"/>
      <c r="WTS39" s="1445"/>
      <c r="WTT39" s="1483"/>
      <c r="WTU39" s="1483"/>
      <c r="WTV39" s="1483"/>
      <c r="WTW39" s="1483"/>
      <c r="WTX39" s="1483"/>
      <c r="WTY39" s="1484"/>
      <c r="WTZ39" s="1485"/>
      <c r="WUA39" s="1445"/>
      <c r="WUB39" s="1483"/>
      <c r="WUC39" s="1483"/>
      <c r="WUD39" s="1483"/>
      <c r="WUE39" s="1483"/>
      <c r="WUF39" s="1483"/>
      <c r="WUG39" s="1484"/>
      <c r="WUH39" s="1485"/>
      <c r="WUI39" s="1445"/>
      <c r="WUJ39" s="1483"/>
      <c r="WUK39" s="1483"/>
      <c r="WUL39" s="1483"/>
      <c r="WUM39" s="1483"/>
      <c r="WUN39" s="1483"/>
      <c r="WUO39" s="1484"/>
      <c r="WUP39" s="1485"/>
      <c r="WUQ39" s="1445"/>
      <c r="WUR39" s="1483"/>
      <c r="WUS39" s="1483"/>
      <c r="WUT39" s="1483"/>
      <c r="WUU39" s="1483"/>
      <c r="WUV39" s="1483"/>
      <c r="WUW39" s="1484"/>
      <c r="WUX39" s="1485"/>
      <c r="WUY39" s="1445"/>
      <c r="WUZ39" s="1483"/>
      <c r="WVA39" s="1483"/>
      <c r="WVB39" s="1483"/>
      <c r="WVC39" s="1483"/>
      <c r="WVD39" s="1483"/>
      <c r="WVE39" s="1484"/>
      <c r="WVF39" s="1485"/>
      <c r="WVG39" s="1445"/>
      <c r="WVH39" s="1483"/>
      <c r="WVI39" s="1483"/>
      <c r="WVJ39" s="1483"/>
      <c r="WVK39" s="1483"/>
      <c r="WVL39" s="1483"/>
      <c r="WVM39" s="1484"/>
      <c r="WVN39" s="1485"/>
      <c r="WVO39" s="1445"/>
      <c r="WVP39" s="1483"/>
      <c r="WVQ39" s="1483"/>
      <c r="WVR39" s="1483"/>
      <c r="WVS39" s="1483"/>
      <c r="WVT39" s="1483"/>
      <c r="WVU39" s="1484"/>
      <c r="WVV39" s="1485"/>
      <c r="WVW39" s="1445"/>
      <c r="WVX39" s="1483"/>
      <c r="WVY39" s="1483"/>
      <c r="WVZ39" s="1483"/>
      <c r="WWA39" s="1483"/>
      <c r="WWB39" s="1483"/>
      <c r="WWC39" s="1484"/>
      <c r="WWD39" s="1485"/>
      <c r="WWE39" s="1445"/>
      <c r="WWF39" s="1483"/>
      <c r="WWG39" s="1483"/>
      <c r="WWH39" s="1483"/>
      <c r="WWI39" s="1483"/>
      <c r="WWJ39" s="1483"/>
      <c r="WWK39" s="1484"/>
      <c r="WWL39" s="1485"/>
      <c r="WWM39" s="1445"/>
      <c r="WWN39" s="1483"/>
      <c r="WWO39" s="1483"/>
      <c r="WWP39" s="1483"/>
      <c r="WWQ39" s="1483"/>
      <c r="WWR39" s="1483"/>
      <c r="WWS39" s="1484"/>
      <c r="WWT39" s="1485"/>
      <c r="WWU39" s="1445"/>
      <c r="WWV39" s="1483"/>
      <c r="WWW39" s="1483"/>
      <c r="WWX39" s="1483"/>
      <c r="WWY39" s="1483"/>
      <c r="WWZ39" s="1483"/>
      <c r="WXA39" s="1484"/>
      <c r="WXB39" s="1485"/>
      <c r="WXC39" s="1445"/>
      <c r="WXD39" s="1483"/>
      <c r="WXE39" s="1483"/>
      <c r="WXF39" s="1483"/>
      <c r="WXG39" s="1483"/>
      <c r="WXH39" s="1483"/>
      <c r="WXI39" s="1484"/>
      <c r="WXJ39" s="1485"/>
      <c r="WXK39" s="1445"/>
      <c r="WXL39" s="1483"/>
      <c r="WXM39" s="1483"/>
      <c r="WXN39" s="1483"/>
      <c r="WXO39" s="1483"/>
      <c r="WXP39" s="1483"/>
      <c r="WXQ39" s="1484"/>
      <c r="WXR39" s="1485"/>
      <c r="WXS39" s="1445"/>
      <c r="WXT39" s="1483"/>
      <c r="WXU39" s="1483"/>
      <c r="WXV39" s="1483"/>
      <c r="WXW39" s="1483"/>
      <c r="WXX39" s="1483"/>
      <c r="WXY39" s="1484"/>
      <c r="WXZ39" s="1485"/>
      <c r="WYA39" s="1445"/>
      <c r="WYB39" s="1483"/>
      <c r="WYC39" s="1483"/>
      <c r="WYD39" s="1483"/>
      <c r="WYE39" s="1483"/>
      <c r="WYF39" s="1483"/>
      <c r="WYG39" s="1484"/>
      <c r="WYH39" s="1485"/>
      <c r="WYI39" s="1445"/>
      <c r="WYJ39" s="1483"/>
      <c r="WYK39" s="1483"/>
      <c r="WYL39" s="1483"/>
      <c r="WYM39" s="1483"/>
      <c r="WYN39" s="1483"/>
      <c r="WYO39" s="1484"/>
      <c r="WYP39" s="1485"/>
      <c r="WYQ39" s="1445"/>
      <c r="WYR39" s="1483"/>
      <c r="WYS39" s="1483"/>
      <c r="WYT39" s="1483"/>
      <c r="WYU39" s="1483"/>
      <c r="WYV39" s="1483"/>
      <c r="WYW39" s="1484"/>
      <c r="WYX39" s="1485"/>
      <c r="WYY39" s="1445"/>
      <c r="WYZ39" s="1483"/>
      <c r="WZA39" s="1483"/>
      <c r="WZB39" s="1483"/>
      <c r="WZC39" s="1483"/>
      <c r="WZD39" s="1483"/>
      <c r="WZE39" s="1484"/>
      <c r="WZF39" s="1485"/>
      <c r="WZG39" s="1445"/>
      <c r="WZH39" s="1483"/>
      <c r="WZI39" s="1483"/>
      <c r="WZJ39" s="1483"/>
      <c r="WZK39" s="1483"/>
      <c r="WZL39" s="1483"/>
      <c r="WZM39" s="1484"/>
      <c r="WZN39" s="1485"/>
      <c r="WZO39" s="1445"/>
      <c r="WZP39" s="1483"/>
      <c r="WZQ39" s="1483"/>
      <c r="WZR39" s="1483"/>
      <c r="WZS39" s="1483"/>
      <c r="WZT39" s="1483"/>
      <c r="WZU39" s="1484"/>
      <c r="WZV39" s="1485"/>
      <c r="WZW39" s="1445"/>
      <c r="WZX39" s="1483"/>
      <c r="WZY39" s="1483"/>
      <c r="WZZ39" s="1483"/>
      <c r="XAA39" s="1483"/>
      <c r="XAB39" s="1483"/>
      <c r="XAC39" s="1484"/>
      <c r="XAD39" s="1485"/>
      <c r="XAE39" s="1445"/>
      <c r="XAF39" s="1483"/>
      <c r="XAG39" s="1483"/>
      <c r="XAH39" s="1483"/>
      <c r="XAI39" s="1483"/>
      <c r="XAJ39" s="1483"/>
      <c r="XAK39" s="1484"/>
      <c r="XAL39" s="1485"/>
      <c r="XAM39" s="1445"/>
      <c r="XAN39" s="1483"/>
      <c r="XAO39" s="1483"/>
      <c r="XAP39" s="1483"/>
      <c r="XAQ39" s="1483"/>
      <c r="XAR39" s="1483"/>
      <c r="XAS39" s="1484"/>
      <c r="XAT39" s="1485"/>
      <c r="XAU39" s="1445"/>
      <c r="XAV39" s="1483"/>
      <c r="XAW39" s="1483"/>
      <c r="XAX39" s="1483"/>
      <c r="XAY39" s="1483"/>
      <c r="XAZ39" s="1483"/>
      <c r="XBA39" s="1484"/>
      <c r="XBB39" s="1485"/>
      <c r="XBC39" s="1445"/>
      <c r="XBD39" s="1483"/>
      <c r="XBE39" s="1483"/>
      <c r="XBF39" s="1483"/>
      <c r="XBG39" s="1483"/>
      <c r="XBH39" s="1483"/>
      <c r="XBI39" s="1484"/>
      <c r="XBJ39" s="1485"/>
      <c r="XBK39" s="1445"/>
      <c r="XBL39" s="1483"/>
      <c r="XBM39" s="1483"/>
      <c r="XBN39" s="1483"/>
      <c r="XBO39" s="1483"/>
      <c r="XBP39" s="1483"/>
      <c r="XBQ39" s="1484"/>
      <c r="XBR39" s="1485"/>
      <c r="XBS39" s="1445"/>
      <c r="XBT39" s="1483"/>
      <c r="XBU39" s="1483"/>
      <c r="XBV39" s="1483"/>
      <c r="XBW39" s="1483"/>
      <c r="XBX39" s="1483"/>
      <c r="XBY39" s="1484"/>
      <c r="XBZ39" s="1485"/>
      <c r="XCA39" s="1445"/>
      <c r="XCB39" s="1483"/>
      <c r="XCC39" s="1483"/>
      <c r="XCD39" s="1483"/>
      <c r="XCE39" s="1483"/>
      <c r="XCF39" s="1483"/>
      <c r="XCG39" s="1484"/>
      <c r="XCH39" s="1485"/>
      <c r="XCI39" s="1445"/>
      <c r="XCJ39" s="1483"/>
      <c r="XCK39" s="1483"/>
      <c r="XCL39" s="1483"/>
      <c r="XCM39" s="1483"/>
      <c r="XCN39" s="1483"/>
      <c r="XCO39" s="1484"/>
      <c r="XCP39" s="1485"/>
      <c r="XCQ39" s="1445"/>
      <c r="XCR39" s="1483"/>
      <c r="XCS39" s="1483"/>
      <c r="XCT39" s="1483"/>
      <c r="XCU39" s="1483"/>
      <c r="XCV39" s="1483"/>
      <c r="XCW39" s="1484"/>
      <c r="XCX39" s="1485"/>
      <c r="XCY39" s="1445"/>
      <c r="XCZ39" s="1483"/>
      <c r="XDA39" s="1483"/>
      <c r="XDB39" s="1483"/>
      <c r="XDC39" s="1483"/>
      <c r="XDD39" s="1483"/>
      <c r="XDE39" s="1484"/>
      <c r="XDF39" s="1485"/>
      <c r="XDG39" s="1445"/>
      <c r="XDH39" s="1483"/>
      <c r="XDI39" s="1483"/>
      <c r="XDJ39" s="1483"/>
      <c r="XDK39" s="1483"/>
      <c r="XDL39" s="1483"/>
      <c r="XDM39" s="1484"/>
      <c r="XDN39" s="1485"/>
      <c r="XDO39" s="1445"/>
      <c r="XDP39" s="1483"/>
      <c r="XDQ39" s="1483"/>
      <c r="XDR39" s="1483"/>
      <c r="XDS39" s="1483"/>
      <c r="XDT39" s="1483"/>
      <c r="XDU39" s="1484"/>
      <c r="XDV39" s="1485"/>
      <c r="XDW39" s="1445"/>
      <c r="XDX39" s="1483"/>
      <c r="XDY39" s="1483"/>
      <c r="XDZ39" s="1483"/>
      <c r="XEA39" s="1483"/>
      <c r="XEB39" s="1483"/>
      <c r="XEC39" s="1484"/>
      <c r="XED39" s="1485"/>
      <c r="XEE39" s="1445"/>
      <c r="XEF39" s="1483"/>
      <c r="XEG39" s="1483"/>
      <c r="XEH39" s="1483"/>
      <c r="XEI39" s="1483"/>
      <c r="XEJ39" s="1483"/>
      <c r="XEK39" s="1484"/>
      <c r="XEL39" s="1485"/>
      <c r="XEM39" s="1445"/>
      <c r="XEN39" s="1483"/>
      <c r="XEO39" s="1483"/>
      <c r="XEP39" s="1483"/>
      <c r="XEQ39" s="1483"/>
      <c r="XER39" s="1483"/>
      <c r="XES39" s="1484"/>
      <c r="XET39" s="1485"/>
      <c r="XEU39" s="1445"/>
      <c r="XEV39" s="1483"/>
      <c r="XEW39" s="1483"/>
      <c r="XEX39" s="1483"/>
    </row>
    <row r="40" spans="2:16378" s="1481" customFormat="1" ht="13.5" hidden="1" thickBot="1" x14ac:dyDescent="0.25">
      <c r="D40" s="1433">
        <f>SUM(D38:D39)</f>
        <v>0</v>
      </c>
      <c r="E40" s="1434"/>
      <c r="F40" s="1435" t="s">
        <v>7227</v>
      </c>
      <c r="G40" s="1438">
        <f>SUM(G38:G39)</f>
        <v>0</v>
      </c>
      <c r="H40" s="1439">
        <f>SUM(H38:H39)</f>
        <v>0</v>
      </c>
      <c r="I40" s="1486"/>
      <c r="J40" s="1486"/>
      <c r="K40" s="1486"/>
      <c r="L40" s="1486"/>
      <c r="M40" s="1486"/>
      <c r="N40" s="1486"/>
      <c r="O40" s="1486"/>
      <c r="P40" s="1486"/>
    </row>
    <row r="41" spans="2:16378" s="1481" customFormat="1" hidden="1" x14ac:dyDescent="0.2">
      <c r="D41" s="1475">
        <f>SUMIF(DPY!G:G,E38,DPY!C:C)+SUMIF(DPY!G:G,E39,DPY!C:C)-D40</f>
        <v>0</v>
      </c>
      <c r="E41" s="1364"/>
      <c r="F41" s="1364"/>
      <c r="G41" s="1475">
        <f>SUMIF(DFY!G:G,E38,DFY!D:D)+SUMIF(DFY!G:G,E39,DFY!D:D)</f>
        <v>0</v>
      </c>
      <c r="H41" s="1475">
        <f>SUMIF(DYTD!G:G,E38,DYTD!C:C)+SUMIF(DYTD!G:G,E39,DYTD!C:C)-H40</f>
        <v>0</v>
      </c>
      <c r="I41" s="1475"/>
      <c r="J41" s="1475"/>
      <c r="K41" s="1475"/>
      <c r="L41" s="1475"/>
      <c r="M41" s="1475"/>
      <c r="N41" s="1475"/>
      <c r="O41" s="1475"/>
      <c r="P41" s="1475"/>
    </row>
    <row r="42" spans="2:16378" hidden="1" x14ac:dyDescent="0.2"/>
    <row r="45" spans="2:16378" x14ac:dyDescent="0.2">
      <c r="F45" s="1481"/>
    </row>
  </sheetData>
  <mergeCells count="3">
    <mergeCell ref="B2:P2"/>
    <mergeCell ref="B3:P3"/>
    <mergeCell ref="C34:H34"/>
  </mergeCells>
  <printOptions horizontalCentered="1"/>
  <pageMargins left="0.39370078740157483" right="0.39370078740157483" top="0.98425196850393704" bottom="0.98425196850393704" header="0.31496062992125984" footer="0.31496062992125984"/>
  <pageSetup paperSize="9" scale="76" orientation="landscape" r:id="rId1"/>
  <headerFooter>
    <oddFooter>&amp;C&amp;Z&amp;F\&amp;A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52"/>
  <sheetViews>
    <sheetView zoomScale="80" zoomScaleNormal="80" workbookViewId="0">
      <selection activeCell="T16" sqref="T16"/>
    </sheetView>
  </sheetViews>
  <sheetFormatPr defaultColWidth="9.140625" defaultRowHeight="12.75" x14ac:dyDescent="0.2"/>
  <cols>
    <col min="1" max="2" width="9.140625" style="863" customWidth="1"/>
    <col min="3" max="3" width="10.140625" style="863" customWidth="1"/>
    <col min="4" max="4" width="11.7109375" style="889" customWidth="1"/>
    <col min="5" max="5" width="38.7109375" style="863" customWidth="1"/>
    <col min="6" max="6" width="12.7109375" style="687" customWidth="1"/>
    <col min="7" max="7" width="12.7109375" style="1151" hidden="1" customWidth="1"/>
    <col min="8" max="8" width="12.7109375" style="687" hidden="1" customWidth="1"/>
    <col min="9" max="9" width="12.7109375" style="858" hidden="1" customWidth="1"/>
    <col min="10" max="11" width="12.7109375" style="858" customWidth="1"/>
    <col min="12" max="12" width="12.7109375" style="858" hidden="1" customWidth="1"/>
    <col min="13" max="13" width="5.7109375" style="858" customWidth="1"/>
    <col min="14" max="14" width="60.7109375" style="863" customWidth="1"/>
    <col min="15" max="16384" width="9.140625" style="863"/>
  </cols>
  <sheetData>
    <row r="1" spans="1:14" s="687" customFormat="1" ht="19.5" customHeight="1" thickBot="1" x14ac:dyDescent="0.25">
      <c r="A1" s="685"/>
      <c r="B1" s="686"/>
      <c r="C1" s="2007" t="s">
        <v>7932</v>
      </c>
      <c r="D1" s="2030"/>
      <c r="E1" s="2030"/>
      <c r="F1" s="2030"/>
      <c r="G1" s="2030"/>
      <c r="H1" s="2030"/>
      <c r="I1" s="2030"/>
      <c r="J1" s="2030"/>
      <c r="K1" s="2030"/>
      <c r="L1" s="2030"/>
      <c r="M1" s="2030"/>
      <c r="N1" s="2031"/>
    </row>
    <row r="2" spans="1:14" s="687" customFormat="1" ht="20.100000000000001" customHeight="1" thickBot="1" x14ac:dyDescent="0.3">
      <c r="A2" s="688"/>
      <c r="B2" s="689"/>
      <c r="C2" s="690" t="s">
        <v>22</v>
      </c>
      <c r="D2" s="691">
        <v>20003</v>
      </c>
      <c r="E2" s="692" t="s">
        <v>7933</v>
      </c>
      <c r="F2" s="693"/>
      <c r="G2" s="693"/>
      <c r="H2" s="693"/>
      <c r="I2" s="694"/>
      <c r="J2" s="694"/>
      <c r="K2" s="694"/>
      <c r="L2" s="695"/>
      <c r="M2" s="695"/>
      <c r="N2" s="696"/>
    </row>
    <row r="3" spans="1:14" s="711" customFormat="1" ht="42" customHeight="1" x14ac:dyDescent="0.2">
      <c r="A3" s="1487" t="str">
        <f>DEPO!B4</f>
        <v>Original Budget 2019-20</v>
      </c>
      <c r="B3" s="1488" t="str">
        <f>DEPO!C4</f>
        <v>Revised Budget 2019-20</v>
      </c>
      <c r="C3" s="699" t="str">
        <f>DEPO!D4</f>
        <v>PY GRNI
Actual
2019-20</v>
      </c>
      <c r="D3" s="700" t="s">
        <v>6256</v>
      </c>
      <c r="E3" s="1489" t="s">
        <v>3020</v>
      </c>
      <c r="F3" s="1490" t="str">
        <f>DEPO!G4</f>
        <v>Original Budget
2020-21</v>
      </c>
      <c r="G3" s="1491" t="e">
        <f>DEPO!#REF!</f>
        <v>#REF!</v>
      </c>
      <c r="H3" s="1492" t="e">
        <f>DEPO!#REF!</f>
        <v>#REF!</v>
      </c>
      <c r="I3" s="1493" t="s">
        <v>7934</v>
      </c>
      <c r="J3" s="1494" t="str">
        <f>DEPO!H4</f>
        <v>Actual Committed
to Sep 2020</v>
      </c>
      <c r="K3" s="1495" t="s">
        <v>7935</v>
      </c>
      <c r="L3" s="1496" t="s">
        <v>7936</v>
      </c>
      <c r="M3" s="1497" t="s">
        <v>7229</v>
      </c>
      <c r="N3" s="1498" t="s">
        <v>7937</v>
      </c>
    </row>
    <row r="4" spans="1:14" s="711" customFormat="1" ht="13.5" customHeight="1" thickBot="1" x14ac:dyDescent="0.25">
      <c r="A4" s="712" t="s">
        <v>0</v>
      </c>
      <c r="B4" s="1499" t="s">
        <v>0</v>
      </c>
      <c r="C4" s="714" t="s">
        <v>0</v>
      </c>
      <c r="D4" s="715"/>
      <c r="E4" s="1500"/>
      <c r="F4" s="1501" t="s">
        <v>0</v>
      </c>
      <c r="G4" s="1502" t="s">
        <v>0</v>
      </c>
      <c r="H4" s="1503" t="s">
        <v>0</v>
      </c>
      <c r="I4" s="1501" t="s">
        <v>0</v>
      </c>
      <c r="J4" s="1501" t="s">
        <v>0</v>
      </c>
      <c r="K4" s="1501" t="s">
        <v>0</v>
      </c>
      <c r="L4" s="1504" t="s">
        <v>0</v>
      </c>
      <c r="M4" s="1505"/>
      <c r="N4" s="723"/>
    </row>
    <row r="5" spans="1:14" s="737" customFormat="1" ht="12.75" customHeight="1" x14ac:dyDescent="0.25">
      <c r="A5" s="724"/>
      <c r="B5" s="725"/>
      <c r="C5" s="726"/>
      <c r="D5" s="727"/>
      <c r="E5" s="728" t="s">
        <v>1</v>
      </c>
      <c r="F5" s="730"/>
      <c r="G5" s="1124"/>
      <c r="H5" s="920"/>
      <c r="I5" s="730"/>
      <c r="J5" s="730"/>
      <c r="K5" s="731"/>
      <c r="L5" s="1506"/>
      <c r="M5" s="730"/>
      <c r="N5" s="736"/>
    </row>
    <row r="6" spans="1:14" s="737" customFormat="1" ht="12.75" customHeight="1" x14ac:dyDescent="0.2">
      <c r="A6" s="738">
        <f>SUMIF(DPY!A:A,D6,DPY!D:D)</f>
        <v>0</v>
      </c>
      <c r="B6" s="739">
        <f>SUMIF(DPY!A:A,D6,DPY!E:E)</f>
        <v>0</v>
      </c>
      <c r="C6" s="740">
        <f>SUMIF(DPY!A:A,D6,DPY!C:C)</f>
        <v>0</v>
      </c>
      <c r="D6" s="741">
        <v>200030100</v>
      </c>
      <c r="E6" s="742" t="s">
        <v>2</v>
      </c>
      <c r="F6" s="745">
        <f>SUMIF(DFY!A:A,D6,DFY!D:D)</f>
        <v>0</v>
      </c>
      <c r="G6" s="1507">
        <f>SUMIF(DFY!A:A,D6,DFY!J:J)</f>
        <v>0</v>
      </c>
      <c r="H6" s="788">
        <f>SUMIF(DFY!A:A,D6,DFY!E:E)</f>
        <v>0</v>
      </c>
      <c r="I6" s="738">
        <f>SUMIF(DYTD!A:A,D6,DYTD!E:E)</f>
        <v>0</v>
      </c>
      <c r="J6" s="739">
        <f>SUMIF(DYTD!A:A,D6,DYTD!C:C)</f>
        <v>0</v>
      </c>
      <c r="K6" s="743">
        <f t="shared" ref="K6:K7" si="0">J6-I6</f>
        <v>0</v>
      </c>
      <c r="L6" s="1508">
        <f t="shared" ref="L6:L7" si="1">J6-H6</f>
        <v>0</v>
      </c>
      <c r="M6" s="745"/>
      <c r="N6" s="918"/>
    </row>
    <row r="7" spans="1:14" s="737" customFormat="1" ht="12.75" customHeight="1" x14ac:dyDescent="0.2">
      <c r="A7" s="738">
        <f>SUMIF(DPY!A:A,D7,DPY!D:D)</f>
        <v>0</v>
      </c>
      <c r="B7" s="739">
        <f>SUMIF(DPY!A:A,D7,DPY!E:E)</f>
        <v>0</v>
      </c>
      <c r="C7" s="740">
        <f>SUMIF(DPY!A:A,D7,DPY!C:C)</f>
        <v>0</v>
      </c>
      <c r="D7" s="741">
        <v>200030150</v>
      </c>
      <c r="E7" s="918" t="s">
        <v>2846</v>
      </c>
      <c r="F7" s="745">
        <f>SUMIF(DFY!A:A,D7,DFY!D:D)</f>
        <v>0</v>
      </c>
      <c r="G7" s="1507">
        <f>SUMIF(DFY!A:A,D7,DFY!J:J)</f>
        <v>0</v>
      </c>
      <c r="H7" s="788">
        <f>SUMIF(DFY!A:A,D7,DFY!E:E)</f>
        <v>0</v>
      </c>
      <c r="I7" s="738">
        <f>SUMIF(DYTD!A:A,D7,DYTD!E:E)</f>
        <v>0</v>
      </c>
      <c r="J7" s="739">
        <f>SUMIF(DYTD!A:A,D7,DYTD!C:C)</f>
        <v>0</v>
      </c>
      <c r="K7" s="743">
        <f t="shared" si="0"/>
        <v>0</v>
      </c>
      <c r="L7" s="1508">
        <f t="shared" si="1"/>
        <v>0</v>
      </c>
      <c r="M7" s="745"/>
      <c r="N7" s="918"/>
    </row>
    <row r="8" spans="1:14" s="737" customFormat="1" ht="12.75" customHeight="1" x14ac:dyDescent="0.25">
      <c r="A8" s="800">
        <f t="shared" ref="A8:B8" si="2">SUM(A6:A7)</f>
        <v>0</v>
      </c>
      <c r="B8" s="801">
        <f t="shared" si="2"/>
        <v>0</v>
      </c>
      <c r="C8" s="802">
        <f>SUM(C6:C7)</f>
        <v>0</v>
      </c>
      <c r="D8" s="846"/>
      <c r="E8" s="847" t="s">
        <v>7372</v>
      </c>
      <c r="F8" s="848">
        <f t="shared" ref="F8:L8" si="3">SUM(F6:F7)</f>
        <v>0</v>
      </c>
      <c r="G8" s="1128">
        <f t="shared" si="3"/>
        <v>0</v>
      </c>
      <c r="H8" s="801">
        <f t="shared" si="3"/>
        <v>0</v>
      </c>
      <c r="I8" s="848">
        <f t="shared" si="3"/>
        <v>0</v>
      </c>
      <c r="J8" s="848">
        <f t="shared" si="3"/>
        <v>0</v>
      </c>
      <c r="K8" s="848">
        <f t="shared" si="3"/>
        <v>0</v>
      </c>
      <c r="L8" s="1509">
        <f t="shared" si="3"/>
        <v>0</v>
      </c>
      <c r="M8" s="830"/>
      <c r="N8" s="736"/>
    </row>
    <row r="9" spans="1:14" s="737" customFormat="1" ht="12.75" customHeight="1" x14ac:dyDescent="0.25">
      <c r="A9" s="919"/>
      <c r="B9" s="920"/>
      <c r="C9" s="729"/>
      <c r="D9" s="766"/>
      <c r="E9" s="767"/>
      <c r="F9" s="730"/>
      <c r="G9" s="1124"/>
      <c r="H9" s="920"/>
      <c r="I9" s="730"/>
      <c r="J9" s="730"/>
      <c r="K9" s="731"/>
      <c r="L9" s="1506"/>
      <c r="M9" s="730"/>
      <c r="N9" s="736"/>
    </row>
    <row r="10" spans="1:14" s="748" customFormat="1" x14ac:dyDescent="0.25">
      <c r="A10" s="738">
        <f>SUMIF(DPY!A:A,D10,DPY!D:D)</f>
        <v>0</v>
      </c>
      <c r="B10" s="739">
        <f>SUMIF(DPY!A:A,D10,DPY!E:E)</f>
        <v>0</v>
      </c>
      <c r="C10" s="740">
        <f>SUMIF(DPY!A:A,D10,DPY!C:C)</f>
        <v>0</v>
      </c>
      <c r="D10" s="762">
        <v>200030101</v>
      </c>
      <c r="E10" s="742" t="s">
        <v>7232</v>
      </c>
      <c r="F10" s="745">
        <f>SUMIF(DFY!A:A,D10,DFY!D:D)</f>
        <v>0</v>
      </c>
      <c r="G10" s="1507">
        <f>SUMIF(DFY!A:A,D10,DFY!J:J)</f>
        <v>0</v>
      </c>
      <c r="H10" s="788">
        <f>SUMIF(DFY!A:A,D10,DFY!E:E)</f>
        <v>0</v>
      </c>
      <c r="I10" s="738">
        <f>SUMIF(DYTD!A:A,D10,DYTD!E:E)</f>
        <v>0</v>
      </c>
      <c r="J10" s="739">
        <f>SUMIF(DYTD!A:A,D10,DYTD!C:C)</f>
        <v>0</v>
      </c>
      <c r="K10" s="743">
        <f t="shared" ref="K10:K16" si="4">J10-I10</f>
        <v>0</v>
      </c>
      <c r="L10" s="1508">
        <f t="shared" ref="L10:L16" si="5">J10-H10</f>
        <v>0</v>
      </c>
      <c r="M10" s="745"/>
      <c r="N10" s="747"/>
    </row>
    <row r="11" spans="1:14" s="748" customFormat="1" ht="12.75" customHeight="1" x14ac:dyDescent="0.25">
      <c r="A11" s="738">
        <f>SUMIF(DPY!A:A,D11,DPY!D:D)</f>
        <v>0</v>
      </c>
      <c r="B11" s="739">
        <f>SUMIF(DPY!A:A,D11,DPY!E:E)</f>
        <v>0</v>
      </c>
      <c r="C11" s="740">
        <f>SUMIF(DPY!A:A,D11,DPY!C:C)</f>
        <v>0</v>
      </c>
      <c r="D11" s="762">
        <v>200030102</v>
      </c>
      <c r="E11" s="742" t="s">
        <v>3042</v>
      </c>
      <c r="F11" s="745">
        <f>SUMIF(DFY!A:A,D11,DFY!D:D)</f>
        <v>0</v>
      </c>
      <c r="G11" s="1507">
        <f>SUMIF(DFY!A:A,D11,DFY!J:J)</f>
        <v>0</v>
      </c>
      <c r="H11" s="788">
        <f>SUMIF(DFY!A:A,D11,DFY!E:E)</f>
        <v>0</v>
      </c>
      <c r="I11" s="738">
        <f>SUMIF(DYTD!A:A,D11,DYTD!E:E)</f>
        <v>0</v>
      </c>
      <c r="J11" s="739">
        <f>SUMIF(DYTD!A:A,D11,DYTD!C:C)</f>
        <v>0</v>
      </c>
      <c r="K11" s="743">
        <f t="shared" si="4"/>
        <v>0</v>
      </c>
      <c r="L11" s="1508">
        <f t="shared" si="5"/>
        <v>0</v>
      </c>
      <c r="M11" s="745"/>
      <c r="N11" s="747"/>
    </row>
    <row r="12" spans="1:14" s="748" customFormat="1" ht="12.75" customHeight="1" x14ac:dyDescent="0.25">
      <c r="A12" s="738">
        <f>SUMIF(DPY!A:A,D12,DPY!D:D)</f>
        <v>0</v>
      </c>
      <c r="B12" s="739">
        <f>SUMIF(DPY!A:A,D12,DPY!E:E)</f>
        <v>0</v>
      </c>
      <c r="C12" s="740">
        <f>SUMIF(DPY!A:A,D12,DPY!C:C)</f>
        <v>0</v>
      </c>
      <c r="D12" s="762">
        <v>200030120</v>
      </c>
      <c r="E12" s="742" t="s">
        <v>7233</v>
      </c>
      <c r="F12" s="745">
        <f>SUMIF(DFY!A:A,D12,DFY!D:D)</f>
        <v>0</v>
      </c>
      <c r="G12" s="1507">
        <f>SUMIF(DFY!A:A,D12,DFY!J:J)</f>
        <v>0</v>
      </c>
      <c r="H12" s="788">
        <f>SUMIF(DFY!A:A,D12,DFY!E:E)</f>
        <v>0</v>
      </c>
      <c r="I12" s="738">
        <f>SUMIF(DYTD!A:A,D12,DYTD!E:E)</f>
        <v>0</v>
      </c>
      <c r="J12" s="739">
        <f>SUMIF(DYTD!A:A,D12,DYTD!C:C)</f>
        <v>0</v>
      </c>
      <c r="K12" s="743">
        <f t="shared" si="4"/>
        <v>0</v>
      </c>
      <c r="L12" s="1508">
        <f t="shared" si="5"/>
        <v>0</v>
      </c>
      <c r="M12" s="745"/>
      <c r="N12" s="747"/>
    </row>
    <row r="13" spans="1:14" s="748" customFormat="1" ht="12.75" customHeight="1" x14ac:dyDescent="0.25">
      <c r="A13" s="738">
        <f>SUMIF(DPY!A:A,D13,DPY!D:D)</f>
        <v>0</v>
      </c>
      <c r="B13" s="739">
        <f>SUMIF(DPY!A:A,D13,DPY!E:E)</f>
        <v>0</v>
      </c>
      <c r="C13" s="740">
        <f>SUMIF(DPY!A:A,D13,DPY!C:C)</f>
        <v>0</v>
      </c>
      <c r="D13" s="762">
        <v>200030930</v>
      </c>
      <c r="E13" s="742" t="s">
        <v>6212</v>
      </c>
      <c r="F13" s="745">
        <f>SUMIF(DFY!A:A,D13,DFY!D:D)</f>
        <v>0</v>
      </c>
      <c r="G13" s="1507">
        <f>SUMIF(DFY!A:A,D13,DFY!J:J)</f>
        <v>0</v>
      </c>
      <c r="H13" s="788">
        <f>SUMIF(DFY!A:A,D13,DFY!E:E)</f>
        <v>0</v>
      </c>
      <c r="I13" s="738">
        <f>SUMIF(DYTD!A:A,D13,DYTD!E:E)</f>
        <v>0</v>
      </c>
      <c r="J13" s="739">
        <f>SUMIF(DYTD!A:A,D13,DYTD!C:C)</f>
        <v>0</v>
      </c>
      <c r="K13" s="743">
        <f t="shared" si="4"/>
        <v>0</v>
      </c>
      <c r="L13" s="1508">
        <f t="shared" si="5"/>
        <v>0</v>
      </c>
      <c r="M13" s="745"/>
      <c r="N13" s="747"/>
    </row>
    <row r="14" spans="1:14" s="748" customFormat="1" ht="12.75" customHeight="1" x14ac:dyDescent="0.25">
      <c r="A14" s="738">
        <f>SUMIF(DPY!A:A,D14,DPY!D:D)</f>
        <v>0</v>
      </c>
      <c r="B14" s="739">
        <f>SUMIF(DPY!A:A,D14,DPY!E:E)</f>
        <v>0</v>
      </c>
      <c r="C14" s="740">
        <f>SUMIF(DPY!A:A,D14,DPY!C:C)</f>
        <v>0.32</v>
      </c>
      <c r="D14" s="762">
        <v>200031040</v>
      </c>
      <c r="E14" s="742" t="s">
        <v>2848</v>
      </c>
      <c r="F14" s="745">
        <f>SUMIF(DFY!A:A,D14,DFY!D:D)</f>
        <v>0</v>
      </c>
      <c r="G14" s="1507">
        <f>SUMIF(DFY!A:A,D14,DFY!J:J)</f>
        <v>0</v>
      </c>
      <c r="H14" s="788">
        <f>SUMIF(DFY!A:A,D14,DFY!E:E)</f>
        <v>0</v>
      </c>
      <c r="I14" s="738">
        <f>SUMIF(DYTD!A:A,D14,DYTD!E:E)</f>
        <v>0</v>
      </c>
      <c r="J14" s="739">
        <f>SUMIF(DYTD!A:A,D14,DYTD!C:C)</f>
        <v>0</v>
      </c>
      <c r="K14" s="743">
        <f t="shared" si="4"/>
        <v>0</v>
      </c>
      <c r="L14" s="1508">
        <f t="shared" si="5"/>
        <v>0</v>
      </c>
      <c r="M14" s="745"/>
      <c r="N14" s="747"/>
    </row>
    <row r="15" spans="1:14" s="748" customFormat="1" ht="12.75" customHeight="1" x14ac:dyDescent="0.25">
      <c r="A15" s="738">
        <f>SUMIF(DPY!A:A,D15,DPY!D:D)</f>
        <v>0</v>
      </c>
      <c r="B15" s="739">
        <f>SUMIF(DPY!A:A,D15,DPY!E:E)</f>
        <v>0</v>
      </c>
      <c r="C15" s="740">
        <f>SUMIF(DPY!A:A,D15,DPY!C:C)</f>
        <v>1895</v>
      </c>
      <c r="D15" s="762">
        <v>200032000</v>
      </c>
      <c r="E15" s="742" t="s">
        <v>2733</v>
      </c>
      <c r="F15" s="745">
        <f>SUMIF(DFY!A:A,D15,DFY!D:D)</f>
        <v>0</v>
      </c>
      <c r="G15" s="1507">
        <f>SUMIF(DFY!A:A,D15,DFY!J:J)</f>
        <v>0</v>
      </c>
      <c r="H15" s="788">
        <f>SUMIF(DFY!A:A,D15,DFY!E:E)</f>
        <v>0</v>
      </c>
      <c r="I15" s="738">
        <f>SUMIF(DYTD!A:A,D15,DYTD!E:E)</f>
        <v>0</v>
      </c>
      <c r="J15" s="739">
        <f>SUMIF(DYTD!A:A,D15,DYTD!C:C)</f>
        <v>0</v>
      </c>
      <c r="K15" s="743">
        <f t="shared" si="4"/>
        <v>0</v>
      </c>
      <c r="L15" s="1508">
        <f t="shared" si="5"/>
        <v>0</v>
      </c>
      <c r="M15" s="745"/>
      <c r="N15" s="747" t="s">
        <v>7938</v>
      </c>
    </row>
    <row r="16" spans="1:14" s="748" customFormat="1" ht="12.75" customHeight="1" x14ac:dyDescent="0.25">
      <c r="A16" s="738">
        <f>SUMIF(DPY!A:A,D16,DPY!D:D)</f>
        <v>0</v>
      </c>
      <c r="B16" s="739">
        <f>SUMIF(DPY!A:A,D16,DPY!E:E)</f>
        <v>0</v>
      </c>
      <c r="C16" s="740">
        <f>SUMIF(DPY!A:A,D16,DPY!C:C)</f>
        <v>0</v>
      </c>
      <c r="D16" s="762">
        <v>200032034</v>
      </c>
      <c r="E16" s="742" t="s">
        <v>7939</v>
      </c>
      <c r="F16" s="745">
        <f>SUMIF(DFY!A:A,D16,DFY!D:D)</f>
        <v>0</v>
      </c>
      <c r="G16" s="1507">
        <f>SUMIF(DFY!A:A,D16,DFY!J:J)</f>
        <v>0</v>
      </c>
      <c r="H16" s="788">
        <f>SUMIF(DFY!A:A,D16,DFY!E:E)</f>
        <v>0</v>
      </c>
      <c r="I16" s="738">
        <f>SUMIF(DYTD!A:A,D16,DYTD!E:E)</f>
        <v>0</v>
      </c>
      <c r="J16" s="739">
        <f>SUMIF(DYTD!A:A,D16,DYTD!C:C)</f>
        <v>0</v>
      </c>
      <c r="K16" s="743">
        <f t="shared" si="4"/>
        <v>0</v>
      </c>
      <c r="L16" s="1508">
        <f t="shared" si="5"/>
        <v>0</v>
      </c>
      <c r="M16" s="745"/>
      <c r="N16" s="747"/>
    </row>
    <row r="17" spans="1:14" s="748" customFormat="1" ht="12.75" customHeight="1" x14ac:dyDescent="0.25">
      <c r="A17" s="890">
        <f>SUM(A10:A16)</f>
        <v>0</v>
      </c>
      <c r="B17" s="891">
        <f>SUM(B10:B16)</f>
        <v>0</v>
      </c>
      <c r="C17" s="779">
        <f>SUM(C10:C16)</f>
        <v>1895.32</v>
      </c>
      <c r="D17" s="752"/>
      <c r="E17" s="780" t="s">
        <v>7309</v>
      </c>
      <c r="F17" s="893">
        <f t="shared" ref="F17:L17" si="6">SUM(F10:F16)</f>
        <v>0</v>
      </c>
      <c r="G17" s="1510">
        <f t="shared" si="6"/>
        <v>0</v>
      </c>
      <c r="H17" s="778">
        <f t="shared" si="6"/>
        <v>0</v>
      </c>
      <c r="I17" s="781">
        <f t="shared" si="6"/>
        <v>0</v>
      </c>
      <c r="J17" s="781">
        <f t="shared" si="6"/>
        <v>0</v>
      </c>
      <c r="K17" s="893">
        <f t="shared" si="6"/>
        <v>0</v>
      </c>
      <c r="L17" s="778">
        <f t="shared" si="6"/>
        <v>0</v>
      </c>
      <c r="M17" s="730"/>
      <c r="N17" s="764"/>
    </row>
    <row r="18" spans="1:14" s="748" customFormat="1" ht="12.75" customHeight="1" x14ac:dyDescent="0.25">
      <c r="A18" s="787"/>
      <c r="B18" s="788"/>
      <c r="C18" s="740"/>
      <c r="D18" s="789"/>
      <c r="E18" s="742"/>
      <c r="F18" s="745"/>
      <c r="G18" s="1511"/>
      <c r="H18" s="1508"/>
      <c r="I18" s="739"/>
      <c r="J18" s="739"/>
      <c r="K18" s="745"/>
      <c r="L18" s="1508"/>
      <c r="M18" s="730"/>
      <c r="N18" s="764"/>
    </row>
    <row r="19" spans="1:14" s="798" customFormat="1" x14ac:dyDescent="0.25">
      <c r="A19" s="800">
        <f>A8+A17</f>
        <v>0</v>
      </c>
      <c r="B19" s="801">
        <f>B8+B17</f>
        <v>0</v>
      </c>
      <c r="C19" s="802">
        <f>C8+C17</f>
        <v>1895.32</v>
      </c>
      <c r="D19" s="846"/>
      <c r="E19" s="780" t="s">
        <v>7242</v>
      </c>
      <c r="F19" s="848">
        <f t="shared" ref="F19:L19" si="7">F8+F17</f>
        <v>0</v>
      </c>
      <c r="G19" s="1128">
        <f t="shared" si="7"/>
        <v>0</v>
      </c>
      <c r="H19" s="1509">
        <f t="shared" si="7"/>
        <v>0</v>
      </c>
      <c r="I19" s="848">
        <f t="shared" si="7"/>
        <v>0</v>
      </c>
      <c r="J19" s="848">
        <f t="shared" si="7"/>
        <v>0</v>
      </c>
      <c r="K19" s="848">
        <f t="shared" si="7"/>
        <v>0</v>
      </c>
      <c r="L19" s="1509">
        <f t="shared" si="7"/>
        <v>0</v>
      </c>
      <c r="M19" s="830"/>
      <c r="N19" s="797"/>
    </row>
    <row r="20" spans="1:14" s="798" customFormat="1" x14ac:dyDescent="0.25">
      <c r="A20" s="924"/>
      <c r="B20" s="925"/>
      <c r="C20" s="793"/>
      <c r="D20" s="940"/>
      <c r="E20" s="812"/>
      <c r="F20" s="794"/>
      <c r="G20" s="1221"/>
      <c r="H20" s="1512"/>
      <c r="I20" s="794"/>
      <c r="J20" s="794"/>
      <c r="K20" s="794"/>
      <c r="L20" s="1512"/>
      <c r="M20" s="746"/>
      <c r="N20" s="797"/>
    </row>
    <row r="21" spans="1:14" s="798" customFormat="1" x14ac:dyDescent="0.25">
      <c r="A21" s="787"/>
      <c r="B21" s="788"/>
      <c r="C21" s="740"/>
      <c r="D21" s="790"/>
      <c r="E21" s="791" t="s">
        <v>2845</v>
      </c>
      <c r="F21" s="746"/>
      <c r="G21" s="1513"/>
      <c r="H21" s="1126"/>
      <c r="I21" s="738"/>
      <c r="J21" s="1513"/>
      <c r="K21" s="743"/>
      <c r="L21" s="1512"/>
      <c r="M21" s="796"/>
      <c r="N21" s="797"/>
    </row>
    <row r="22" spans="1:14" s="798" customFormat="1" x14ac:dyDescent="0.2">
      <c r="A22" s="738">
        <f>SUMIF(DPY!A:A,D22,DPY!D:D)</f>
        <v>0</v>
      </c>
      <c r="B22" s="739">
        <f>SUMIF(DPY!A:A,D22,DPY!E:E)</f>
        <v>0</v>
      </c>
      <c r="C22" s="740">
        <f>SUMIF(DPY!A:A,D22,DPY!C:C)</f>
        <v>0</v>
      </c>
      <c r="D22" s="741">
        <v>200039053</v>
      </c>
      <c r="E22" s="895" t="s">
        <v>6249</v>
      </c>
      <c r="F22" s="746">
        <f>SUMIF(DFY!A:A,D22,DFY!D:D)</f>
        <v>0</v>
      </c>
      <c r="G22" s="1507">
        <f>SUMIF(DFY!A:A,D22,DFY!J:J)</f>
        <v>0</v>
      </c>
      <c r="H22" s="788">
        <f>SUMIF(DFY!A:A,D22,DFY!E:E)</f>
        <v>0</v>
      </c>
      <c r="I22" s="738">
        <f>SUMIF(DYTD!A:A,D22,DYTD!E:E)</f>
        <v>0</v>
      </c>
      <c r="J22" s="1513">
        <f>SUMIF(DYTD!A:A,D22,DYTD!C:C)</f>
        <v>0</v>
      </c>
      <c r="K22" s="743">
        <f>J22-I22</f>
        <v>0</v>
      </c>
      <c r="L22" s="1512">
        <f>J22-H22</f>
        <v>0</v>
      </c>
      <c r="M22" s="796"/>
      <c r="N22" s="797"/>
    </row>
    <row r="23" spans="1:14" s="798" customFormat="1" x14ac:dyDescent="0.2">
      <c r="A23" s="738">
        <f>SUMIF(DPY!A:A,D23,DPY!D:D)</f>
        <v>0</v>
      </c>
      <c r="B23" s="739">
        <f>SUMIF(DPY!A:A,D23,DPY!E:E)</f>
        <v>0</v>
      </c>
      <c r="C23" s="740">
        <f>SUMIF(DPY!A:A,D23,DPY!C:C)</f>
        <v>0</v>
      </c>
      <c r="D23" s="741">
        <v>200039552</v>
      </c>
      <c r="E23" s="895" t="s">
        <v>6261</v>
      </c>
      <c r="F23" s="746">
        <f>SUMIF(DFY!A:A,D23,DFY!D:D)</f>
        <v>0</v>
      </c>
      <c r="G23" s="1507">
        <f>SUMIF(DFY!A:A,D23,DFY!J:J)</f>
        <v>0</v>
      </c>
      <c r="H23" s="788">
        <f>SUMIF(DFY!A:A,D23,DFY!E:E)</f>
        <v>0</v>
      </c>
      <c r="I23" s="738">
        <f>SUMIF(DYTD!A:A,D23,DYTD!E:E)</f>
        <v>0</v>
      </c>
      <c r="J23" s="1513">
        <f>SUMIF(DYTD!A:A,D23,DYTD!C:C)</f>
        <v>0</v>
      </c>
      <c r="K23" s="743">
        <f>J23-I23</f>
        <v>0</v>
      </c>
      <c r="L23" s="1512">
        <f>J23-H23</f>
        <v>0</v>
      </c>
      <c r="M23" s="730"/>
      <c r="N23" s="797"/>
    </row>
    <row r="24" spans="1:14" s="798" customFormat="1" x14ac:dyDescent="0.25">
      <c r="A24" s="800">
        <f t="shared" ref="A24:B24" si="8">SUM(A22:A23)</f>
        <v>0</v>
      </c>
      <c r="B24" s="801">
        <f t="shared" si="8"/>
        <v>0</v>
      </c>
      <c r="C24" s="802">
        <f>SUM(C22:C23)</f>
        <v>0</v>
      </c>
      <c r="D24" s="803"/>
      <c r="E24" s="780" t="s">
        <v>7247</v>
      </c>
      <c r="F24" s="1514">
        <f t="shared" ref="F24:L24" si="9">SUM(F22:F23)</f>
        <v>0</v>
      </c>
      <c r="G24" s="902">
        <f t="shared" si="9"/>
        <v>0</v>
      </c>
      <c r="H24" s="801">
        <f t="shared" si="9"/>
        <v>0</v>
      </c>
      <c r="I24" s="1514">
        <f t="shared" si="9"/>
        <v>0</v>
      </c>
      <c r="J24" s="902">
        <f t="shared" si="9"/>
        <v>0</v>
      </c>
      <c r="K24" s="902">
        <f t="shared" si="9"/>
        <v>0</v>
      </c>
      <c r="L24" s="1509">
        <f t="shared" si="9"/>
        <v>0</v>
      </c>
      <c r="M24" s="830"/>
      <c r="N24" s="797"/>
    </row>
    <row r="25" spans="1:14" s="798" customFormat="1" x14ac:dyDescent="0.25">
      <c r="A25" s="787"/>
      <c r="B25" s="788"/>
      <c r="C25" s="740"/>
      <c r="D25" s="811"/>
      <c r="E25" s="812"/>
      <c r="F25" s="745"/>
      <c r="G25" s="771"/>
      <c r="H25" s="925"/>
      <c r="I25" s="738"/>
      <c r="J25" s="739"/>
      <c r="K25" s="743"/>
      <c r="L25" s="1508"/>
      <c r="M25" s="744"/>
      <c r="N25" s="813"/>
    </row>
    <row r="26" spans="1:14" s="798" customFormat="1" x14ac:dyDescent="0.25">
      <c r="A26" s="814">
        <f t="shared" ref="A26:B26" si="10">A19+A24</f>
        <v>0</v>
      </c>
      <c r="B26" s="815">
        <f t="shared" si="10"/>
        <v>0</v>
      </c>
      <c r="C26" s="816">
        <f>C19+C24</f>
        <v>1895.32</v>
      </c>
      <c r="D26" s="817"/>
      <c r="E26" s="818" t="s">
        <v>7248</v>
      </c>
      <c r="F26" s="1171">
        <f t="shared" ref="F26:L26" si="11">F19+F24</f>
        <v>0</v>
      </c>
      <c r="G26" s="1515">
        <f t="shared" si="11"/>
        <v>0</v>
      </c>
      <c r="H26" s="1516">
        <f t="shared" si="11"/>
        <v>0</v>
      </c>
      <c r="I26" s="1171">
        <f t="shared" si="11"/>
        <v>0</v>
      </c>
      <c r="J26" s="1171">
        <f t="shared" si="11"/>
        <v>0</v>
      </c>
      <c r="K26" s="1171">
        <f t="shared" si="11"/>
        <v>0</v>
      </c>
      <c r="L26" s="1516">
        <f t="shared" si="11"/>
        <v>0</v>
      </c>
      <c r="M26" s="830"/>
      <c r="N26" s="797"/>
    </row>
    <row r="27" spans="1:14" s="798" customFormat="1" x14ac:dyDescent="0.25">
      <c r="A27" s="838"/>
      <c r="B27" s="839"/>
      <c r="C27" s="840"/>
      <c r="D27" s="1177"/>
      <c r="E27" s="1178"/>
      <c r="F27" s="844"/>
      <c r="H27" s="1517"/>
      <c r="I27" s="844"/>
      <c r="J27" s="844"/>
      <c r="K27" s="844"/>
      <c r="L27" s="1518"/>
      <c r="M27" s="830"/>
      <c r="N27" s="797"/>
    </row>
    <row r="28" spans="1:14" s="798" customFormat="1" x14ac:dyDescent="0.25">
      <c r="A28" s="838"/>
      <c r="B28" s="839"/>
      <c r="C28" s="840"/>
      <c r="D28" s="841"/>
      <c r="E28" s="842" t="s">
        <v>3040</v>
      </c>
      <c r="F28" s="844"/>
      <c r="H28" s="1519"/>
      <c r="I28" s="844"/>
      <c r="J28" s="844"/>
      <c r="K28" s="844"/>
      <c r="L28" s="1518"/>
      <c r="M28" s="830"/>
      <c r="N28" s="797"/>
    </row>
    <row r="29" spans="1:14" s="748" customFormat="1" ht="12.75" customHeight="1" x14ac:dyDescent="0.2">
      <c r="A29" s="738">
        <f>SUMIF(DPY!A:A,D29,DPY!D:D)</f>
        <v>0</v>
      </c>
      <c r="B29" s="739">
        <f>SUMIF(DPY!A:A,D29,DPY!E:E)</f>
        <v>0</v>
      </c>
      <c r="C29" s="740">
        <f>SUMIF(DPY!A:A,D29,DPY!C:C)</f>
        <v>0</v>
      </c>
      <c r="D29" s="741">
        <v>200032414</v>
      </c>
      <c r="E29" s="895" t="s">
        <v>3009</v>
      </c>
      <c r="F29" s="745">
        <f>SUMIF(DFY!A:A,D29,DFY!D:D)</f>
        <v>0</v>
      </c>
      <c r="G29" s="1507">
        <f>SUMIF(DFY!A:A,D29,DFY!J:J)</f>
        <v>0</v>
      </c>
      <c r="H29" s="788">
        <f>SUMIF(DFY!A:A,D29,DFY!E:E)</f>
        <v>0</v>
      </c>
      <c r="I29" s="738">
        <f>SUMIF(DYTD!A:A,D29,DYTD!E:E)</f>
        <v>0</v>
      </c>
      <c r="J29" s="739">
        <f>SUMIF(DYTD!A:A,D29,DYTD!C:C)</f>
        <v>0</v>
      </c>
      <c r="K29" s="743">
        <f t="shared" ref="K29:K35" si="12">J29-I29</f>
        <v>0</v>
      </c>
      <c r="L29" s="1508">
        <f t="shared" ref="L29:L35" si="13">J29-H29</f>
        <v>0</v>
      </c>
      <c r="M29" s="746"/>
      <c r="N29" s="747"/>
    </row>
    <row r="30" spans="1:14" s="748" customFormat="1" ht="12.75" customHeight="1" x14ac:dyDescent="0.25">
      <c r="A30" s="738">
        <f>SUMIF(DPY!A:A,D30,DPY!D:D)</f>
        <v>0</v>
      </c>
      <c r="B30" s="739">
        <f>SUMIF(DPY!A:A,D30,DPY!E:E)</f>
        <v>0</v>
      </c>
      <c r="C30" s="740">
        <f>SUMIF(DPY!A:A,D30,DPY!C:C)</f>
        <v>0</v>
      </c>
      <c r="D30" s="789">
        <v>200033052</v>
      </c>
      <c r="E30" s="742" t="s">
        <v>7940</v>
      </c>
      <c r="F30" s="745">
        <f>SUMIF(DFY!A:A,D30,DFY!D:D)</f>
        <v>0</v>
      </c>
      <c r="G30" s="1507">
        <f>SUMIF(DFY!A:A,D30,DFY!J:J)</f>
        <v>0</v>
      </c>
      <c r="H30" s="788">
        <f>SUMIF(DFY!A:A,D30,DFY!E:E)</f>
        <v>0</v>
      </c>
      <c r="I30" s="738">
        <f>SUMIF(DYTD!A:A,D30,DYTD!E:E)</f>
        <v>0</v>
      </c>
      <c r="J30" s="739">
        <f>SUMIF(DYTD!A:A,D30,DYTD!C:C)</f>
        <v>0</v>
      </c>
      <c r="K30" s="743">
        <f t="shared" si="12"/>
        <v>0</v>
      </c>
      <c r="L30" s="1508">
        <f t="shared" si="13"/>
        <v>0</v>
      </c>
      <c r="M30" s="746"/>
      <c r="N30" s="747"/>
    </row>
    <row r="31" spans="1:14" s="748" customFormat="1" ht="12.75" customHeight="1" x14ac:dyDescent="0.25">
      <c r="A31" s="738">
        <f>SUMIF(DPY!A:A,D31,DPY!D:D)</f>
        <v>0</v>
      </c>
      <c r="B31" s="739">
        <f>SUMIF(DPY!A:A,D31,DPY!E:E)</f>
        <v>0</v>
      </c>
      <c r="C31" s="740">
        <f>SUMIF(DPY!A:A,D31,DPY!C:C)</f>
        <v>0</v>
      </c>
      <c r="D31" s="789">
        <v>200034610</v>
      </c>
      <c r="E31" s="742" t="s">
        <v>7263</v>
      </c>
      <c r="F31" s="745">
        <f>SUMIF(DFY!A:A,D31,DFY!D:D)</f>
        <v>0</v>
      </c>
      <c r="G31" s="1507">
        <f>SUMIF(DFY!A:A,D31,DFY!J:J)</f>
        <v>0</v>
      </c>
      <c r="H31" s="788">
        <f>SUMIF(DFY!A:A,D31,DFY!E:E)</f>
        <v>0</v>
      </c>
      <c r="I31" s="738">
        <f>SUMIF(DYTD!A:A,D31,DYTD!E:E)</f>
        <v>0</v>
      </c>
      <c r="J31" s="739">
        <f>SUMIF(DYTD!A:A,D31,DYTD!C:C)</f>
        <v>0</v>
      </c>
      <c r="K31" s="743">
        <f t="shared" si="12"/>
        <v>0</v>
      </c>
      <c r="L31" s="1508">
        <f t="shared" si="13"/>
        <v>0</v>
      </c>
      <c r="M31" s="746"/>
      <c r="N31" s="747"/>
    </row>
    <row r="32" spans="1:14" s="748" customFormat="1" ht="12.75" customHeight="1" x14ac:dyDescent="0.25">
      <c r="A32" s="738">
        <f>SUMIF(DPY!A:A,D32,DPY!D:D)</f>
        <v>0</v>
      </c>
      <c r="B32" s="739">
        <f>SUMIF(DPY!A:A,D32,DPY!E:E)</f>
        <v>0</v>
      </c>
      <c r="C32" s="740">
        <f>SUMIF(DPY!A:A,D32,DPY!C:C)</f>
        <v>0</v>
      </c>
      <c r="D32" s="789">
        <v>200034611</v>
      </c>
      <c r="E32" s="742" t="s">
        <v>7264</v>
      </c>
      <c r="F32" s="745">
        <f>SUMIF(DFY!A:A,D32,DFY!D:D)</f>
        <v>0</v>
      </c>
      <c r="G32" s="1507">
        <f>SUMIF(DFY!A:A,D32,DFY!J:J)</f>
        <v>0</v>
      </c>
      <c r="H32" s="788">
        <f>SUMIF(DFY!A:A,D32,DFY!E:E)</f>
        <v>0</v>
      </c>
      <c r="I32" s="738">
        <f>SUMIF(DYTD!A:A,D32,DYTD!E:E)</f>
        <v>0</v>
      </c>
      <c r="J32" s="739">
        <f>SUMIF(DYTD!A:A,D32,DYTD!C:C)</f>
        <v>0</v>
      </c>
      <c r="K32" s="743">
        <f t="shared" si="12"/>
        <v>0</v>
      </c>
      <c r="L32" s="1508">
        <f t="shared" si="13"/>
        <v>0</v>
      </c>
      <c r="M32" s="746"/>
      <c r="N32" s="747"/>
    </row>
    <row r="33" spans="1:14" s="748" customFormat="1" ht="12.75" customHeight="1" x14ac:dyDescent="0.25">
      <c r="A33" s="738">
        <f>SUMIF(DPY!A:A,D33,DPY!D:D)</f>
        <v>0</v>
      </c>
      <c r="B33" s="739">
        <f>SUMIF(DPY!A:A,D33,DPY!E:E)</f>
        <v>0</v>
      </c>
      <c r="C33" s="740">
        <f>SUMIF(DPY!A:A,D33,DPY!C:C)</f>
        <v>0</v>
      </c>
      <c r="D33" s="789">
        <v>200034622</v>
      </c>
      <c r="E33" s="742" t="s">
        <v>2915</v>
      </c>
      <c r="F33" s="745">
        <f>SUMIF(DFY!A:A,D33,DFY!D:D)</f>
        <v>0</v>
      </c>
      <c r="G33" s="1507">
        <f>SUMIF(DFY!A:A,D33,DFY!J:J)</f>
        <v>0</v>
      </c>
      <c r="H33" s="788">
        <f>SUMIF(DFY!A:A,D33,DFY!E:E)</f>
        <v>0</v>
      </c>
      <c r="I33" s="738">
        <f>SUMIF(DYTD!A:A,D33,DYTD!E:E)</f>
        <v>0</v>
      </c>
      <c r="J33" s="739">
        <f>SUMIF(DYTD!A:A,D33,DYTD!C:C)</f>
        <v>0</v>
      </c>
      <c r="K33" s="743">
        <f t="shared" si="12"/>
        <v>0</v>
      </c>
      <c r="L33" s="1508">
        <f t="shared" si="13"/>
        <v>0</v>
      </c>
      <c r="M33" s="746"/>
      <c r="N33" s="747"/>
    </row>
    <row r="34" spans="1:14" s="748" customFormat="1" ht="12.75" customHeight="1" x14ac:dyDescent="0.25">
      <c r="A34" s="738">
        <f>SUMIF(DPY!A:A,D34,DPY!D:D)</f>
        <v>0</v>
      </c>
      <c r="B34" s="739">
        <f>SUMIF(DPY!A:A,D34,DPY!E:E)</f>
        <v>0</v>
      </c>
      <c r="C34" s="740">
        <f>SUMIF(DPY!A:A,D34,DPY!C:C)</f>
        <v>-2275</v>
      </c>
      <c r="D34" s="789">
        <v>200036009</v>
      </c>
      <c r="E34" s="742" t="s">
        <v>7435</v>
      </c>
      <c r="F34" s="745">
        <f>SUMIF(DFY!A:A,D34,DFY!D:D)</f>
        <v>0</v>
      </c>
      <c r="G34" s="1507">
        <f>SUMIF(DFY!A:A,D34,DFY!J:J)</f>
        <v>0</v>
      </c>
      <c r="H34" s="788">
        <f>SUMIF(DFY!A:A,D34,DFY!E:E)</f>
        <v>0</v>
      </c>
      <c r="I34" s="738">
        <f>SUMIF(DYTD!A:A,D34,DYTD!E:E)</f>
        <v>0</v>
      </c>
      <c r="J34" s="739">
        <f>SUMIF(DYTD!A:A,D34,DYTD!C:C)</f>
        <v>0</v>
      </c>
      <c r="K34" s="743">
        <f t="shared" si="12"/>
        <v>0</v>
      </c>
      <c r="L34" s="1508">
        <f t="shared" si="13"/>
        <v>0</v>
      </c>
      <c r="M34" s="746"/>
      <c r="N34" s="747"/>
    </row>
    <row r="35" spans="1:14" s="748" customFormat="1" ht="12.75" customHeight="1" x14ac:dyDescent="0.25">
      <c r="A35" s="738">
        <f>SUMIF(DPY!A:A,D35,DPY!D:D)</f>
        <v>0</v>
      </c>
      <c r="B35" s="739">
        <f>SUMIF(DPY!A:A,D35,DPY!E:E)</f>
        <v>0</v>
      </c>
      <c r="C35" s="740">
        <f>SUMIF(DPY!A:A,D35,DPY!C:C)</f>
        <v>0</v>
      </c>
      <c r="D35" s="789">
        <v>200036010</v>
      </c>
      <c r="E35" s="742" t="s">
        <v>7254</v>
      </c>
      <c r="F35" s="745">
        <f>SUMIF(DFY!A:A,D35,DFY!D:D)</f>
        <v>0</v>
      </c>
      <c r="G35" s="1507">
        <f>SUMIF(DFY!A:A,D35,DFY!J:J)</f>
        <v>0</v>
      </c>
      <c r="H35" s="788">
        <f>SUMIF(DFY!A:A,D35,DFY!E:E)</f>
        <v>0</v>
      </c>
      <c r="I35" s="738">
        <f>SUMIF(DYTD!A:A,D35,DYTD!E:E)</f>
        <v>0</v>
      </c>
      <c r="J35" s="739">
        <f>SUMIF(DYTD!A:A,D35,DYTD!C:C)</f>
        <v>0</v>
      </c>
      <c r="K35" s="743">
        <f t="shared" si="12"/>
        <v>0</v>
      </c>
      <c r="L35" s="1508">
        <f t="shared" si="13"/>
        <v>0</v>
      </c>
      <c r="M35" s="746"/>
      <c r="N35" s="764"/>
    </row>
    <row r="36" spans="1:14" s="798" customFormat="1" x14ac:dyDescent="0.25">
      <c r="A36" s="800">
        <f>SUM(A29:A35)</f>
        <v>0</v>
      </c>
      <c r="B36" s="801">
        <f>SUM(B29:B35)</f>
        <v>0</v>
      </c>
      <c r="C36" s="802">
        <f>SUM(C29:C35)</f>
        <v>-2275</v>
      </c>
      <c r="D36" s="846"/>
      <c r="E36" s="847" t="s">
        <v>7255</v>
      </c>
      <c r="F36" s="848">
        <f t="shared" ref="F36:L36" si="14">SUM(F29:F35)</f>
        <v>0</v>
      </c>
      <c r="G36" s="1128">
        <f t="shared" si="14"/>
        <v>0</v>
      </c>
      <c r="H36" s="1509">
        <f t="shared" si="14"/>
        <v>0</v>
      </c>
      <c r="I36" s="848">
        <f t="shared" si="14"/>
        <v>0</v>
      </c>
      <c r="J36" s="848">
        <f t="shared" si="14"/>
        <v>0</v>
      </c>
      <c r="K36" s="848">
        <f t="shared" si="14"/>
        <v>0</v>
      </c>
      <c r="L36" s="801">
        <f t="shared" si="14"/>
        <v>0</v>
      </c>
      <c r="M36" s="830"/>
      <c r="N36" s="797"/>
    </row>
    <row r="37" spans="1:14" x14ac:dyDescent="0.2">
      <c r="A37" s="838"/>
      <c r="B37" s="839"/>
      <c r="C37" s="840"/>
      <c r="D37" s="854"/>
      <c r="E37" s="855"/>
      <c r="H37" s="1520"/>
      <c r="L37" s="1146"/>
      <c r="M37" s="830"/>
      <c r="N37" s="797"/>
    </row>
    <row r="38" spans="1:14" s="798" customFormat="1" ht="13.5" thickBot="1" x14ac:dyDescent="0.3">
      <c r="A38" s="864">
        <f>A26+A36</f>
        <v>0</v>
      </c>
      <c r="B38" s="865">
        <f>B26+B36</f>
        <v>0</v>
      </c>
      <c r="C38" s="866">
        <f>C26+C36</f>
        <v>-379.68000000000006</v>
      </c>
      <c r="D38" s="867"/>
      <c r="E38" s="868" t="s">
        <v>8</v>
      </c>
      <c r="F38" s="1150">
        <f t="shared" ref="F38:L38" si="15">F26+F36</f>
        <v>0</v>
      </c>
      <c r="G38" s="1521">
        <f t="shared" si="15"/>
        <v>0</v>
      </c>
      <c r="H38" s="1522">
        <f t="shared" si="15"/>
        <v>0</v>
      </c>
      <c r="I38" s="1150">
        <f t="shared" si="15"/>
        <v>0</v>
      </c>
      <c r="J38" s="1150">
        <f t="shared" si="15"/>
        <v>0</v>
      </c>
      <c r="K38" s="1150">
        <f t="shared" si="15"/>
        <v>0</v>
      </c>
      <c r="L38" s="1522">
        <f t="shared" si="15"/>
        <v>0</v>
      </c>
      <c r="M38" s="873"/>
      <c r="N38" s="874"/>
    </row>
    <row r="39" spans="1:14" x14ac:dyDescent="0.2">
      <c r="A39" s="875">
        <f>SUMIF(DPY!G:G,$D$2,DPY!D:D)-A38</f>
        <v>0</v>
      </c>
      <c r="B39" s="875">
        <f>SUMIF(DPY!G:G,$D$2,DPY!E:E)-B38</f>
        <v>0</v>
      </c>
      <c r="C39" s="863">
        <f>SUMIF(DPY!G:G,$D$2,DPY!C:C)-C38</f>
        <v>0</v>
      </c>
      <c r="D39" s="876"/>
      <c r="F39" s="687">
        <f>SUMIF(DFY!G:G,$D$2,DFY!D:D)-F38</f>
        <v>0</v>
      </c>
      <c r="H39" s="687">
        <f>SUMIF(DFY!G:G,$D$2,DFY!E:E)-H38</f>
        <v>0</v>
      </c>
      <c r="I39" s="858">
        <f>SUMIF(DYTD!G:G,$D$2,DYTD!E:E)-I38</f>
        <v>0</v>
      </c>
      <c r="J39" s="858">
        <f>SUMIF(DYTD!G:G,$D$2,DYTD!C:C)-J38</f>
        <v>0</v>
      </c>
      <c r="K39" s="858">
        <f>+J38-I38-K38</f>
        <v>0</v>
      </c>
      <c r="L39" s="858">
        <f>+J38-H38-L38</f>
        <v>0</v>
      </c>
      <c r="M39" s="863"/>
    </row>
    <row r="40" spans="1:14" ht="15" x14ac:dyDescent="0.3">
      <c r="D40" s="876"/>
      <c r="J40" s="844"/>
      <c r="K40" s="877"/>
      <c r="L40" s="877">
        <f>SUMIF(DYTD!G:G,$D$2,DYTD!F:F)-L38</f>
        <v>0</v>
      </c>
      <c r="M40" s="863"/>
    </row>
    <row r="41" spans="1:14" ht="13.5" thickBot="1" x14ac:dyDescent="0.25">
      <c r="D41" s="876"/>
      <c r="J41" s="878"/>
      <c r="K41" s="875"/>
      <c r="L41" s="878"/>
      <c r="M41" s="863"/>
    </row>
    <row r="42" spans="1:14" ht="13.5" thickBot="1" x14ac:dyDescent="0.25">
      <c r="D42" s="876"/>
      <c r="J42" s="2032" t="s">
        <v>7941</v>
      </c>
      <c r="K42" s="2033"/>
      <c r="L42" s="2034"/>
    </row>
    <row r="43" spans="1:14" x14ac:dyDescent="0.2">
      <c r="D43" s="876"/>
    </row>
    <row r="44" spans="1:14" x14ac:dyDescent="0.2">
      <c r="D44" s="876"/>
    </row>
    <row r="45" spans="1:14" x14ac:dyDescent="0.2">
      <c r="D45" s="876"/>
    </row>
    <row r="46" spans="1:14" x14ac:dyDescent="0.2">
      <c r="D46" s="876"/>
    </row>
    <row r="47" spans="1:14" x14ac:dyDescent="0.2">
      <c r="D47" s="876"/>
    </row>
    <row r="48" spans="1:14" x14ac:dyDescent="0.2">
      <c r="D48" s="876"/>
    </row>
    <row r="49" spans="4:4" x14ac:dyDescent="0.2">
      <c r="D49" s="876"/>
    </row>
    <row r="50" spans="4:4" x14ac:dyDescent="0.2">
      <c r="D50" s="876"/>
    </row>
    <row r="51" spans="4:4" x14ac:dyDescent="0.2">
      <c r="D51" s="876"/>
    </row>
    <row r="52" spans="4:4" x14ac:dyDescent="0.2">
      <c r="D52" s="876"/>
    </row>
  </sheetData>
  <mergeCells count="2">
    <mergeCell ref="C1:N1"/>
    <mergeCell ref="J42:L42"/>
  </mergeCells>
  <conditionalFormatting sqref="K22:K23 K6 K10:K13 K16:K18">
    <cfRule type="cellIs" dxfId="26" priority="5" stopIfTrue="1" operator="notBetween">
      <formula>-999</formula>
      <formula>999</formula>
    </cfRule>
  </conditionalFormatting>
  <conditionalFormatting sqref="K17:K18">
    <cfRule type="cellIs" dxfId="25" priority="4" stopIfTrue="1" operator="notBetween">
      <formula>-999</formula>
      <formula>999</formula>
    </cfRule>
  </conditionalFormatting>
  <conditionalFormatting sqref="K7">
    <cfRule type="cellIs" dxfId="24" priority="3" stopIfTrue="1" operator="notBetween">
      <formula>-999</formula>
      <formula>999</formula>
    </cfRule>
  </conditionalFormatting>
  <conditionalFormatting sqref="K15">
    <cfRule type="cellIs" dxfId="23" priority="2" stopIfTrue="1" operator="notBetween">
      <formula>-999</formula>
      <formula>999</formula>
    </cfRule>
  </conditionalFormatting>
  <conditionalFormatting sqref="K14">
    <cfRule type="cellIs" dxfId="22" priority="1" stopIfTrue="1" operator="notBetween">
      <formula>-999</formula>
      <formula>999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scale="77" fitToHeight="0" orientation="landscape" r:id="rId1"/>
  <headerFooter>
    <oddFooter>&amp;C&amp;Z&amp;F\&amp;A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42"/>
  <sheetViews>
    <sheetView zoomScale="85" zoomScaleNormal="85" workbookViewId="0">
      <pane xSplit="1" ySplit="3" topLeftCell="B4" activePane="bottomRight" state="frozen"/>
      <selection activeCell="E31" sqref="E31"/>
      <selection pane="topRight" activeCell="E31" sqref="E31"/>
      <selection pane="bottomLeft" activeCell="E31" sqref="E31"/>
      <selection pane="bottomRight" activeCell="S22" sqref="S22"/>
    </sheetView>
  </sheetViews>
  <sheetFormatPr defaultColWidth="9.140625" defaultRowHeight="15" x14ac:dyDescent="0.25"/>
  <cols>
    <col min="1" max="1" width="11.28515625" style="13" bestFit="1" customWidth="1"/>
    <col min="2" max="2" width="43.5703125" style="41" bestFit="1" customWidth="1"/>
    <col min="3" max="3" width="10.140625" style="4" customWidth="1"/>
    <col min="4" max="5" width="10.140625" style="4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40.28515625" style="246" customWidth="1"/>
    <col min="17" max="16384" width="9.140625" style="41"/>
  </cols>
  <sheetData>
    <row r="1" spans="1:19" x14ac:dyDescent="0.25">
      <c r="A1" s="1992" t="s">
        <v>3024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9" ht="14.45" customHeight="1" x14ac:dyDescent="0.25">
      <c r="A2" s="1991" t="s">
        <v>2906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9" ht="15.75" thickBot="1" x14ac:dyDescent="0.3"/>
    <row r="4" spans="1:19" s="2" customFormat="1" ht="45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2893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9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265"/>
      <c r="L5" s="100"/>
      <c r="M5" s="265"/>
      <c r="N5" s="100"/>
      <c r="O5" s="101"/>
      <c r="P5" s="101"/>
      <c r="Q5" s="266"/>
      <c r="R5" s="266"/>
      <c r="S5" s="266"/>
    </row>
    <row r="6" spans="1:19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267" t="s">
        <v>0</v>
      </c>
      <c r="L6" s="111" t="s">
        <v>0</v>
      </c>
      <c r="M6" s="267" t="s">
        <v>0</v>
      </c>
      <c r="N6" s="111" t="s">
        <v>0</v>
      </c>
      <c r="O6" s="112" t="s">
        <v>0</v>
      </c>
      <c r="P6" s="113"/>
      <c r="Q6" s="268"/>
      <c r="R6" s="268"/>
      <c r="S6" s="268"/>
    </row>
    <row r="7" spans="1:19" x14ac:dyDescent="0.25">
      <c r="A7" s="20"/>
      <c r="B7" s="129" t="s">
        <v>1</v>
      </c>
      <c r="C7" s="269"/>
      <c r="D7" s="270"/>
      <c r="E7" s="270"/>
      <c r="F7" s="147"/>
      <c r="G7" s="147"/>
      <c r="H7" s="148"/>
      <c r="I7" s="168"/>
      <c r="J7" s="187"/>
      <c r="K7" s="173"/>
      <c r="L7" s="194"/>
      <c r="M7" s="173"/>
      <c r="N7" s="194"/>
      <c r="O7" s="180"/>
      <c r="P7" s="271"/>
      <c r="Q7" s="266"/>
      <c r="R7" s="266"/>
      <c r="S7" s="266"/>
    </row>
    <row r="8" spans="1:19" x14ac:dyDescent="0.25">
      <c r="A8" s="21">
        <v>300020915</v>
      </c>
      <c r="B8" s="132" t="s">
        <v>3025</v>
      </c>
      <c r="C8" s="251">
        <f>VLOOKUP(A8,'FFull Year'!A:D,4,0)</f>
        <v>37000</v>
      </c>
      <c r="D8" s="152"/>
      <c r="E8" s="152"/>
      <c r="F8" s="151">
        <f>VLOOKUP(A8,'FFull Year'!A:E,5,0)</f>
        <v>37000</v>
      </c>
      <c r="G8" s="151">
        <f>VLOOKUP(A8,'FTo Date'!A:C,3,0)</f>
        <v>36355.370000000003</v>
      </c>
      <c r="H8" s="152">
        <f t="shared" ref="H8:H22" si="0">F8-G8</f>
        <v>644.62999999999738</v>
      </c>
      <c r="I8" s="169"/>
      <c r="J8" s="188">
        <f t="shared" ref="J8:J22" si="1">F8+I8</f>
        <v>37000</v>
      </c>
      <c r="K8" s="174">
        <f>C8</f>
        <v>37000</v>
      </c>
      <c r="L8" s="195"/>
      <c r="M8" s="174"/>
      <c r="N8" s="195"/>
      <c r="O8" s="181">
        <f>SUM(K8:N8)</f>
        <v>37000</v>
      </c>
      <c r="P8" s="272"/>
      <c r="Q8" s="266"/>
      <c r="R8" s="266"/>
      <c r="S8" s="266"/>
    </row>
    <row r="9" spans="1:19" x14ac:dyDescent="0.25">
      <c r="A9" s="21">
        <v>300020980</v>
      </c>
      <c r="B9" s="132" t="s">
        <v>3026</v>
      </c>
      <c r="C9" s="251">
        <f>VLOOKUP(A9,'FFull Year'!A:D,4,0)</f>
        <v>7500</v>
      </c>
      <c r="D9" s="152"/>
      <c r="E9" s="152"/>
      <c r="F9" s="151">
        <f>VLOOKUP(A9,'FFull Year'!A:E,5,0)</f>
        <v>7500</v>
      </c>
      <c r="G9" s="151">
        <f>VLOOKUP(A9,'FTo Date'!A:C,3,0)</f>
        <v>2340</v>
      </c>
      <c r="H9" s="152">
        <f t="shared" si="0"/>
        <v>5160</v>
      </c>
      <c r="I9" s="169"/>
      <c r="J9" s="188">
        <f t="shared" si="1"/>
        <v>7500</v>
      </c>
      <c r="K9" s="174">
        <f t="shared" ref="K9:K22" si="2">C9</f>
        <v>7500</v>
      </c>
      <c r="L9" s="195"/>
      <c r="M9" s="174"/>
      <c r="N9" s="195"/>
      <c r="O9" s="181">
        <f t="shared" ref="O9:O22" si="3">SUM(K9:N9)</f>
        <v>7500</v>
      </c>
      <c r="P9" s="272"/>
      <c r="Q9" s="266"/>
      <c r="R9" s="266"/>
      <c r="S9" s="266"/>
    </row>
    <row r="10" spans="1:19" x14ac:dyDescent="0.25">
      <c r="A10" s="21">
        <v>300021600</v>
      </c>
      <c r="B10" s="132" t="s">
        <v>3027</v>
      </c>
      <c r="C10" s="251">
        <f>VLOOKUP(A10,'FFull Year'!A:D,4,0)</f>
        <v>0</v>
      </c>
      <c r="D10" s="152"/>
      <c r="E10" s="152"/>
      <c r="F10" s="151">
        <f>VLOOKUP(A10,'FFull Year'!A:E,5,0)</f>
        <v>0</v>
      </c>
      <c r="G10" s="151">
        <f>VLOOKUP(A10,'FTo Date'!A:C,3,0)</f>
        <v>0</v>
      </c>
      <c r="H10" s="152">
        <f t="shared" si="0"/>
        <v>0</v>
      </c>
      <c r="I10" s="169"/>
      <c r="J10" s="188">
        <f t="shared" si="1"/>
        <v>0</v>
      </c>
      <c r="K10" s="174">
        <f t="shared" si="2"/>
        <v>0</v>
      </c>
      <c r="L10" s="195"/>
      <c r="M10" s="174"/>
      <c r="N10" s="195"/>
      <c r="O10" s="181">
        <f t="shared" si="3"/>
        <v>0</v>
      </c>
      <c r="P10" s="272"/>
      <c r="Q10" s="266"/>
      <c r="R10" s="266"/>
      <c r="S10" s="266"/>
    </row>
    <row r="11" spans="1:19" x14ac:dyDescent="0.25">
      <c r="A11" s="21">
        <v>300022401</v>
      </c>
      <c r="B11" s="130" t="s">
        <v>10790</v>
      </c>
      <c r="C11" s="251">
        <v>0</v>
      </c>
      <c r="D11" s="152"/>
      <c r="E11" s="152"/>
      <c r="F11" s="151">
        <v>0</v>
      </c>
      <c r="G11" s="151">
        <v>0</v>
      </c>
      <c r="H11" s="152">
        <v>0</v>
      </c>
      <c r="I11" s="169"/>
      <c r="J11" s="188">
        <v>0</v>
      </c>
      <c r="K11" s="174">
        <v>0</v>
      </c>
      <c r="L11" s="195"/>
      <c r="M11" s="174"/>
      <c r="N11" s="195">
        <v>300000</v>
      </c>
      <c r="O11" s="181">
        <f t="shared" si="3"/>
        <v>300000</v>
      </c>
      <c r="P11" s="1915" t="s">
        <v>10789</v>
      </c>
      <c r="Q11" s="266"/>
      <c r="R11" s="266"/>
      <c r="S11" s="266"/>
    </row>
    <row r="12" spans="1:19" x14ac:dyDescent="0.25">
      <c r="A12" s="21">
        <v>300022423</v>
      </c>
      <c r="B12" s="132" t="s">
        <v>2732</v>
      </c>
      <c r="C12" s="251">
        <f>VLOOKUP(A12,'FFull Year'!A:D,4,0)</f>
        <v>0</v>
      </c>
      <c r="D12" s="152"/>
      <c r="E12" s="152"/>
      <c r="F12" s="151">
        <f>VLOOKUP(A12,'FFull Year'!A:E,5,0)</f>
        <v>0</v>
      </c>
      <c r="G12" s="151">
        <f>VLOOKUP(A12,'FTo Date'!A:C,3,0)</f>
        <v>2094.37</v>
      </c>
      <c r="H12" s="152">
        <f t="shared" si="0"/>
        <v>-2094.37</v>
      </c>
      <c r="I12" s="169">
        <v>2100</v>
      </c>
      <c r="J12" s="188">
        <f t="shared" si="1"/>
        <v>2100</v>
      </c>
      <c r="K12" s="174">
        <f t="shared" si="2"/>
        <v>0</v>
      </c>
      <c r="L12" s="195"/>
      <c r="M12" s="174"/>
      <c r="N12" s="195">
        <v>200000</v>
      </c>
      <c r="O12" s="181">
        <f t="shared" si="3"/>
        <v>200000</v>
      </c>
      <c r="P12" s="1915" t="s">
        <v>10789</v>
      </c>
      <c r="Q12" s="266"/>
      <c r="R12" s="266"/>
      <c r="S12" s="266"/>
    </row>
    <row r="13" spans="1:19" x14ac:dyDescent="0.25">
      <c r="A13" s="21">
        <v>300022427</v>
      </c>
      <c r="B13" s="132" t="s">
        <v>3028</v>
      </c>
      <c r="C13" s="251">
        <f>VLOOKUP(A13,'FFull Year'!A:D,4,0)</f>
        <v>40000</v>
      </c>
      <c r="D13" s="152"/>
      <c r="E13" s="152"/>
      <c r="F13" s="151">
        <f>VLOOKUP(A13,'FFull Year'!A:E,5,0)</f>
        <v>40000</v>
      </c>
      <c r="G13" s="151">
        <f>VLOOKUP(A13,'FTo Date'!A:C,3,0)</f>
        <v>14486</v>
      </c>
      <c r="H13" s="152">
        <f t="shared" si="0"/>
        <v>25514</v>
      </c>
      <c r="I13" s="169"/>
      <c r="J13" s="188">
        <f t="shared" si="1"/>
        <v>40000</v>
      </c>
      <c r="K13" s="174">
        <f t="shared" si="2"/>
        <v>40000</v>
      </c>
      <c r="L13" s="195"/>
      <c r="M13" s="174">
        <v>15000</v>
      </c>
      <c r="N13" s="195"/>
      <c r="O13" s="181">
        <f t="shared" si="3"/>
        <v>55000</v>
      </c>
      <c r="P13" s="249"/>
      <c r="Q13" s="266"/>
      <c r="R13" s="266"/>
      <c r="S13" s="266"/>
    </row>
    <row r="14" spans="1:19" ht="14.45" customHeight="1" x14ac:dyDescent="0.25">
      <c r="A14" s="21">
        <v>300022429</v>
      </c>
      <c r="B14" s="132" t="s">
        <v>3029</v>
      </c>
      <c r="C14" s="251">
        <f>VLOOKUP(A14,'FFull Year'!A:D,4,0)</f>
        <v>13600</v>
      </c>
      <c r="D14" s="152"/>
      <c r="E14" s="152"/>
      <c r="F14" s="151">
        <f>VLOOKUP(A14,'FFull Year'!A:E,5,0)</f>
        <v>13600</v>
      </c>
      <c r="G14" s="151">
        <f>VLOOKUP(A14,'FTo Date'!A:C,3,0)</f>
        <v>85000</v>
      </c>
      <c r="H14" s="152">
        <f t="shared" si="0"/>
        <v>-71400</v>
      </c>
      <c r="I14" s="169">
        <v>2400</v>
      </c>
      <c r="J14" s="188">
        <f t="shared" si="1"/>
        <v>16000</v>
      </c>
      <c r="K14" s="174">
        <f t="shared" si="2"/>
        <v>13600</v>
      </c>
      <c r="L14" s="195"/>
      <c r="M14" s="174"/>
      <c r="N14" s="195"/>
      <c r="O14" s="181">
        <f t="shared" si="3"/>
        <v>13600</v>
      </c>
      <c r="P14" s="249"/>
      <c r="Q14" s="266"/>
      <c r="R14" s="266"/>
      <c r="S14" s="266"/>
    </row>
    <row r="15" spans="1:19" ht="14.45" customHeight="1" x14ac:dyDescent="0.25">
      <c r="A15" s="21">
        <v>300022434</v>
      </c>
      <c r="B15" s="132" t="s">
        <v>3030</v>
      </c>
      <c r="C15" s="251">
        <f>VLOOKUP(A15,'FFull Year'!A:D,4,0)</f>
        <v>4500</v>
      </c>
      <c r="D15" s="152"/>
      <c r="E15" s="152"/>
      <c r="F15" s="151">
        <f>VLOOKUP(A15,'FFull Year'!A:E,5,0)</f>
        <v>4500</v>
      </c>
      <c r="G15" s="151">
        <f>VLOOKUP(A15,'FTo Date'!A:C,3,0)</f>
        <v>4161.5</v>
      </c>
      <c r="H15" s="152">
        <f t="shared" si="0"/>
        <v>338.5</v>
      </c>
      <c r="I15" s="169"/>
      <c r="J15" s="188">
        <f t="shared" si="1"/>
        <v>4500</v>
      </c>
      <c r="K15" s="174">
        <f t="shared" si="2"/>
        <v>4500</v>
      </c>
      <c r="L15" s="195"/>
      <c r="M15" s="174"/>
      <c r="N15" s="195"/>
      <c r="O15" s="181">
        <f t="shared" si="3"/>
        <v>4500</v>
      </c>
      <c r="P15" s="249"/>
      <c r="Q15" s="266"/>
      <c r="R15" s="266"/>
      <c r="S15" s="266"/>
    </row>
    <row r="16" spans="1:19" ht="14.45" customHeight="1" x14ac:dyDescent="0.25">
      <c r="A16" s="21">
        <v>300022440</v>
      </c>
      <c r="B16" s="132" t="s">
        <v>2774</v>
      </c>
      <c r="C16" s="251">
        <f>VLOOKUP(A16,'FFull Year'!A:D,4,0)</f>
        <v>0</v>
      </c>
      <c r="D16" s="152"/>
      <c r="E16" s="152"/>
      <c r="F16" s="151">
        <f>VLOOKUP(A16,'FFull Year'!A:E,5,0)</f>
        <v>0</v>
      </c>
      <c r="G16" s="151">
        <f>VLOOKUP(A16,'FTo Date'!A:C,3,0)</f>
        <v>0</v>
      </c>
      <c r="H16" s="152">
        <f t="shared" si="0"/>
        <v>0</v>
      </c>
      <c r="I16" s="169"/>
      <c r="J16" s="188">
        <f t="shared" si="1"/>
        <v>0</v>
      </c>
      <c r="K16" s="174">
        <f t="shared" si="2"/>
        <v>0</v>
      </c>
      <c r="L16" s="195"/>
      <c r="M16" s="174"/>
      <c r="N16" s="195"/>
      <c r="O16" s="181">
        <f t="shared" si="3"/>
        <v>0</v>
      </c>
      <c r="P16" s="273"/>
      <c r="Q16" s="266"/>
      <c r="R16" s="266"/>
      <c r="S16" s="266"/>
    </row>
    <row r="17" spans="1:19" x14ac:dyDescent="0.25">
      <c r="A17" s="21">
        <v>300022445</v>
      </c>
      <c r="B17" s="132" t="s">
        <v>3031</v>
      </c>
      <c r="C17" s="251">
        <f>VLOOKUP(A17,'FFull Year'!A:D,4,0)</f>
        <v>40000</v>
      </c>
      <c r="D17" s="152"/>
      <c r="E17" s="152"/>
      <c r="F17" s="151">
        <f>VLOOKUP(A17,'FFull Year'!A:E,5,0)</f>
        <v>40000</v>
      </c>
      <c r="G17" s="151">
        <f>VLOOKUP(A17,'FTo Date'!A:C,3,0)</f>
        <v>14995.56</v>
      </c>
      <c r="H17" s="152">
        <f t="shared" si="0"/>
        <v>25004.440000000002</v>
      </c>
      <c r="I17" s="169">
        <f>53000-F17</f>
        <v>13000</v>
      </c>
      <c r="J17" s="188">
        <f t="shared" si="1"/>
        <v>53000</v>
      </c>
      <c r="K17" s="174">
        <f t="shared" si="2"/>
        <v>40000</v>
      </c>
      <c r="L17" s="195"/>
      <c r="M17" s="174"/>
      <c r="N17" s="195"/>
      <c r="O17" s="181">
        <f t="shared" si="3"/>
        <v>40000</v>
      </c>
      <c r="P17" s="249"/>
      <c r="Q17" s="266"/>
      <c r="R17" s="274"/>
      <c r="S17" s="266"/>
    </row>
    <row r="18" spans="1:19" x14ac:dyDescent="0.25">
      <c r="A18" s="21">
        <v>300022455</v>
      </c>
      <c r="B18" s="132" t="s">
        <v>3032</v>
      </c>
      <c r="C18" s="251">
        <f>VLOOKUP(A18,'FFull Year'!A:D,4,0)</f>
        <v>0</v>
      </c>
      <c r="D18" s="152"/>
      <c r="E18" s="152"/>
      <c r="F18" s="151">
        <f>VLOOKUP(A18,'FFull Year'!A:E,5,0)</f>
        <v>0</v>
      </c>
      <c r="G18" s="151">
        <f>VLOOKUP(A18,'FTo Date'!A:C,3,0)</f>
        <v>-45</v>
      </c>
      <c r="H18" s="152">
        <f t="shared" si="0"/>
        <v>45</v>
      </c>
      <c r="I18" s="169"/>
      <c r="J18" s="188">
        <f t="shared" si="1"/>
        <v>0</v>
      </c>
      <c r="K18" s="174">
        <f t="shared" si="2"/>
        <v>0</v>
      </c>
      <c r="L18" s="195"/>
      <c r="M18" s="174"/>
      <c r="N18" s="195"/>
      <c r="O18" s="181">
        <f t="shared" si="3"/>
        <v>0</v>
      </c>
      <c r="P18" s="249"/>
      <c r="Q18" s="266"/>
      <c r="R18" s="274"/>
      <c r="S18" s="266"/>
    </row>
    <row r="19" spans="1:19" ht="14.45" customHeight="1" x14ac:dyDescent="0.25">
      <c r="A19" s="21">
        <v>300022500</v>
      </c>
      <c r="B19" s="132" t="s">
        <v>2736</v>
      </c>
      <c r="C19" s="251">
        <f>VLOOKUP(A19,'FFull Year'!A:D,4,0)</f>
        <v>0</v>
      </c>
      <c r="D19" s="152"/>
      <c r="E19" s="152"/>
      <c r="F19" s="151">
        <f>VLOOKUP(A19,'FFull Year'!A:E,5,0)</f>
        <v>0</v>
      </c>
      <c r="G19" s="151">
        <f>VLOOKUP(A19,'FTo Date'!A:C,3,0)</f>
        <v>0</v>
      </c>
      <c r="H19" s="152">
        <f t="shared" si="0"/>
        <v>0</v>
      </c>
      <c r="I19" s="169"/>
      <c r="J19" s="188">
        <f t="shared" si="1"/>
        <v>0</v>
      </c>
      <c r="K19" s="174">
        <f t="shared" si="2"/>
        <v>0</v>
      </c>
      <c r="L19" s="195"/>
      <c r="M19" s="174"/>
      <c r="N19" s="195"/>
      <c r="O19" s="181">
        <f t="shared" si="3"/>
        <v>0</v>
      </c>
      <c r="P19" s="249"/>
      <c r="Q19" s="266"/>
      <c r="R19" s="266"/>
      <c r="S19" s="266"/>
    </row>
    <row r="20" spans="1:19" ht="14.45" customHeight="1" x14ac:dyDescent="0.25">
      <c r="A20" s="21">
        <v>300022706</v>
      </c>
      <c r="B20" s="132" t="s">
        <v>3033</v>
      </c>
      <c r="C20" s="251">
        <f>VLOOKUP(A20,'FFull Year'!A:D,4,0)</f>
        <v>100</v>
      </c>
      <c r="D20" s="152"/>
      <c r="E20" s="152"/>
      <c r="F20" s="151">
        <f>VLOOKUP(A20,'FFull Year'!A:E,5,0)</f>
        <v>100</v>
      </c>
      <c r="G20" s="151">
        <f>VLOOKUP(A20,'FTo Date'!A:C,3,0)</f>
        <v>0</v>
      </c>
      <c r="H20" s="152">
        <f t="shared" si="0"/>
        <v>100</v>
      </c>
      <c r="I20" s="169">
        <v>-100</v>
      </c>
      <c r="J20" s="188">
        <f t="shared" si="1"/>
        <v>0</v>
      </c>
      <c r="K20" s="174">
        <f t="shared" si="2"/>
        <v>100</v>
      </c>
      <c r="L20" s="195"/>
      <c r="M20" s="174"/>
      <c r="N20" s="195"/>
      <c r="O20" s="181">
        <f t="shared" si="3"/>
        <v>100</v>
      </c>
      <c r="P20" s="249"/>
      <c r="Q20" s="266"/>
      <c r="R20" s="266"/>
      <c r="S20" s="266"/>
    </row>
    <row r="21" spans="1:19" x14ac:dyDescent="0.25">
      <c r="A21" s="21">
        <v>300025027</v>
      </c>
      <c r="B21" s="132" t="s">
        <v>3034</v>
      </c>
      <c r="C21" s="251">
        <f>VLOOKUP(A21,'FFull Year'!A:D,4,0)</f>
        <v>0</v>
      </c>
      <c r="D21" s="152"/>
      <c r="E21" s="152"/>
      <c r="F21" s="151">
        <f>VLOOKUP(A21,'FFull Year'!A:E,5,0)</f>
        <v>0</v>
      </c>
      <c r="G21" s="151">
        <f>VLOOKUP(A21,'FTo Date'!A:C,3,0)</f>
        <v>0</v>
      </c>
      <c r="H21" s="152">
        <f t="shared" si="0"/>
        <v>0</v>
      </c>
      <c r="I21" s="169"/>
      <c r="J21" s="188">
        <f t="shared" si="1"/>
        <v>0</v>
      </c>
      <c r="K21" s="174">
        <f t="shared" si="2"/>
        <v>0</v>
      </c>
      <c r="L21" s="195"/>
      <c r="M21" s="174"/>
      <c r="N21" s="195"/>
      <c r="O21" s="181">
        <f t="shared" si="3"/>
        <v>0</v>
      </c>
      <c r="P21" s="249"/>
      <c r="Q21" s="266"/>
      <c r="R21" s="266"/>
      <c r="S21" s="266"/>
    </row>
    <row r="22" spans="1:19" ht="14.45" customHeight="1" x14ac:dyDescent="0.25">
      <c r="A22" s="21">
        <v>300025531</v>
      </c>
      <c r="B22" s="132" t="s">
        <v>3035</v>
      </c>
      <c r="C22" s="251">
        <f>VLOOKUP(A22,'FFull Year'!A:D,4,0)</f>
        <v>0</v>
      </c>
      <c r="D22" s="152"/>
      <c r="E22" s="152"/>
      <c r="F22" s="151">
        <f>VLOOKUP(A22,'FFull Year'!A:E,5,0)</f>
        <v>0</v>
      </c>
      <c r="G22" s="151">
        <f>VLOOKUP(A22,'FTo Date'!A:C,3,0)</f>
        <v>0</v>
      </c>
      <c r="H22" s="152">
        <f t="shared" si="0"/>
        <v>0</v>
      </c>
      <c r="I22" s="169"/>
      <c r="J22" s="188">
        <f t="shared" si="1"/>
        <v>0</v>
      </c>
      <c r="K22" s="174">
        <f t="shared" si="2"/>
        <v>0</v>
      </c>
      <c r="L22" s="195"/>
      <c r="M22" s="174">
        <f>100000-20000-80000</f>
        <v>0</v>
      </c>
      <c r="N22" s="195"/>
      <c r="O22" s="181">
        <f t="shared" si="3"/>
        <v>0</v>
      </c>
      <c r="P22" s="249"/>
      <c r="Q22" s="266"/>
      <c r="R22" s="266"/>
      <c r="S22" s="266"/>
    </row>
    <row r="23" spans="1:19" s="28" customFormat="1" x14ac:dyDescent="0.25">
      <c r="A23" s="21"/>
      <c r="B23" s="275" t="s">
        <v>7</v>
      </c>
      <c r="C23" s="276">
        <f t="shared" ref="C23:O23" si="4">SUM(C8:C22)</f>
        <v>142700</v>
      </c>
      <c r="D23" s="157">
        <f t="shared" si="4"/>
        <v>0</v>
      </c>
      <c r="E23" s="157">
        <f t="shared" si="4"/>
        <v>0</v>
      </c>
      <c r="F23" s="156">
        <f t="shared" si="4"/>
        <v>142700</v>
      </c>
      <c r="G23" s="156">
        <f t="shared" si="4"/>
        <v>159387.79999999999</v>
      </c>
      <c r="H23" s="157">
        <f t="shared" ref="H23" si="5">SUM(H8:H22)</f>
        <v>-16687.800000000003</v>
      </c>
      <c r="I23" s="170">
        <f t="shared" si="4"/>
        <v>17400</v>
      </c>
      <c r="J23" s="190">
        <f t="shared" si="4"/>
        <v>160100</v>
      </c>
      <c r="K23" s="176">
        <f t="shared" si="4"/>
        <v>142700</v>
      </c>
      <c r="L23" s="197">
        <f t="shared" si="4"/>
        <v>0</v>
      </c>
      <c r="M23" s="176">
        <f t="shared" si="4"/>
        <v>15000</v>
      </c>
      <c r="N23" s="197">
        <f t="shared" si="4"/>
        <v>500000</v>
      </c>
      <c r="O23" s="183">
        <f t="shared" si="4"/>
        <v>657700</v>
      </c>
      <c r="P23" s="133"/>
      <c r="Q23" s="32"/>
      <c r="R23" s="32"/>
      <c r="S23" s="32"/>
    </row>
    <row r="24" spans="1:19" s="28" customFormat="1" x14ac:dyDescent="0.25">
      <c r="A24" s="21"/>
      <c r="B24" s="275"/>
      <c r="C24" s="276"/>
      <c r="D24" s="157"/>
      <c r="E24" s="157"/>
      <c r="F24" s="156"/>
      <c r="G24" s="156"/>
      <c r="H24" s="157"/>
      <c r="I24" s="170"/>
      <c r="J24" s="190"/>
      <c r="K24" s="176"/>
      <c r="L24" s="197"/>
      <c r="M24" s="176"/>
      <c r="N24" s="197"/>
      <c r="O24" s="183"/>
      <c r="P24" s="133"/>
      <c r="Q24" s="32"/>
      <c r="R24" s="32"/>
      <c r="S24" s="32"/>
    </row>
    <row r="25" spans="1:19" x14ac:dyDescent="0.25">
      <c r="A25" s="60"/>
      <c r="B25" s="61" t="s">
        <v>2845</v>
      </c>
      <c r="C25" s="277"/>
      <c r="D25" s="278"/>
      <c r="E25" s="278"/>
      <c r="F25" s="151"/>
      <c r="G25" s="151"/>
      <c r="H25" s="152"/>
      <c r="I25" s="169"/>
      <c r="J25" s="188"/>
      <c r="K25" s="174"/>
      <c r="L25" s="195"/>
      <c r="M25" s="174"/>
      <c r="N25" s="195"/>
      <c r="O25" s="181"/>
      <c r="P25" s="133"/>
      <c r="Q25" s="266"/>
      <c r="R25" s="266"/>
      <c r="S25" s="266"/>
    </row>
    <row r="26" spans="1:19" x14ac:dyDescent="0.25">
      <c r="A26" s="21">
        <v>300029051</v>
      </c>
      <c r="B26" s="132" t="s">
        <v>2850</v>
      </c>
      <c r="C26" s="251">
        <f>VLOOKUP(A26,'FFull Year'!A:D,4,0)</f>
        <v>0</v>
      </c>
      <c r="D26" s="152"/>
      <c r="E26" s="152"/>
      <c r="F26" s="151">
        <f>VLOOKUP(A26,'FFull Year'!A:E,5,0)</f>
        <v>0</v>
      </c>
      <c r="G26" s="151">
        <f>VLOOKUP(A26,'FTo Date'!A:C,3,0)</f>
        <v>-1445</v>
      </c>
      <c r="H26" s="152">
        <f t="shared" ref="H26:H30" si="6">F26-G26</f>
        <v>1445</v>
      </c>
      <c r="I26" s="169">
        <v>-1400</v>
      </c>
      <c r="J26" s="188">
        <f t="shared" ref="J26:J30" si="7">F26+I26</f>
        <v>-1400</v>
      </c>
      <c r="K26" s="174">
        <f t="shared" ref="K26:K30" si="8">C26</f>
        <v>0</v>
      </c>
      <c r="L26" s="195"/>
      <c r="M26" s="174"/>
      <c r="N26" s="195"/>
      <c r="O26" s="181">
        <f t="shared" ref="O26:O30" si="9">SUM(K26:N26)</f>
        <v>0</v>
      </c>
      <c r="P26" s="133"/>
      <c r="Q26" s="266"/>
      <c r="R26" s="266"/>
      <c r="S26" s="266"/>
    </row>
    <row r="27" spans="1:19" x14ac:dyDescent="0.25">
      <c r="A27" s="21">
        <v>300029054</v>
      </c>
      <c r="B27" s="132" t="s">
        <v>3036</v>
      </c>
      <c r="C27" s="251">
        <f>VLOOKUP(A27,'FFull Year'!A:D,4,0)</f>
        <v>0</v>
      </c>
      <c r="D27" s="152"/>
      <c r="E27" s="152"/>
      <c r="F27" s="151">
        <f>VLOOKUP(A27,'FFull Year'!A:E,5,0)</f>
        <v>0</v>
      </c>
      <c r="G27" s="151">
        <f>VLOOKUP(A27,'FTo Date'!A:C,3,0)</f>
        <v>0</v>
      </c>
      <c r="H27" s="152">
        <f t="shared" si="6"/>
        <v>0</v>
      </c>
      <c r="I27" s="169"/>
      <c r="J27" s="188">
        <f t="shared" si="7"/>
        <v>0</v>
      </c>
      <c r="K27" s="174">
        <f t="shared" si="8"/>
        <v>0</v>
      </c>
      <c r="L27" s="195"/>
      <c r="M27" s="174"/>
      <c r="N27" s="195"/>
      <c r="O27" s="181">
        <f t="shared" si="9"/>
        <v>0</v>
      </c>
      <c r="P27" s="133"/>
      <c r="Q27" s="266"/>
      <c r="R27" s="266"/>
      <c r="S27" s="266"/>
    </row>
    <row r="28" spans="1:19" x14ac:dyDescent="0.25">
      <c r="A28" s="21">
        <v>300029201</v>
      </c>
      <c r="B28" s="132" t="s">
        <v>3037</v>
      </c>
      <c r="C28" s="251">
        <f>VLOOKUP(A28,'FFull Year'!A:D,4,0)</f>
        <v>0</v>
      </c>
      <c r="D28" s="152"/>
      <c r="E28" s="152"/>
      <c r="F28" s="151">
        <f>VLOOKUP(A28,'FFull Year'!A:E,5,0)</f>
        <v>0</v>
      </c>
      <c r="G28" s="151">
        <f>VLOOKUP(A28,'FTo Date'!A:C,3,0)</f>
        <v>0</v>
      </c>
      <c r="H28" s="152">
        <f t="shared" si="6"/>
        <v>0</v>
      </c>
      <c r="I28" s="169"/>
      <c r="J28" s="188">
        <f t="shared" si="7"/>
        <v>0</v>
      </c>
      <c r="K28" s="174">
        <f t="shared" si="8"/>
        <v>0</v>
      </c>
      <c r="L28" s="195"/>
      <c r="M28" s="174"/>
      <c r="N28" s="195"/>
      <c r="O28" s="181">
        <f t="shared" si="9"/>
        <v>0</v>
      </c>
      <c r="P28" s="249"/>
      <c r="Q28" s="266"/>
      <c r="R28" s="266"/>
      <c r="S28" s="266"/>
    </row>
    <row r="29" spans="1:19" x14ac:dyDescent="0.25">
      <c r="A29" s="21">
        <v>300029208</v>
      </c>
      <c r="B29" s="132" t="s">
        <v>3038</v>
      </c>
      <c r="C29" s="251">
        <f>VLOOKUP(A29,'FFull Year'!A:D,4,0)</f>
        <v>0</v>
      </c>
      <c r="D29" s="152"/>
      <c r="E29" s="152"/>
      <c r="F29" s="151">
        <f>VLOOKUP(A29,'FFull Year'!A:E,5,0)</f>
        <v>0</v>
      </c>
      <c r="G29" s="151">
        <f>VLOOKUP(A29,'FTo Date'!A:C,3,0)</f>
        <v>0</v>
      </c>
      <c r="H29" s="152">
        <f t="shared" si="6"/>
        <v>0</v>
      </c>
      <c r="I29" s="169"/>
      <c r="J29" s="188">
        <f t="shared" si="7"/>
        <v>0</v>
      </c>
      <c r="K29" s="174">
        <f t="shared" si="8"/>
        <v>0</v>
      </c>
      <c r="L29" s="195"/>
      <c r="M29" s="174"/>
      <c r="N29" s="195"/>
      <c r="O29" s="181">
        <f t="shared" si="9"/>
        <v>0</v>
      </c>
      <c r="P29" s="133"/>
      <c r="Q29" s="266"/>
      <c r="R29" s="266"/>
      <c r="S29" s="266"/>
    </row>
    <row r="30" spans="1:19" x14ac:dyDescent="0.25">
      <c r="A30" s="21">
        <v>300029213</v>
      </c>
      <c r="B30" s="132" t="s">
        <v>3039</v>
      </c>
      <c r="C30" s="251">
        <f>VLOOKUP(A30,'FFull Year'!A:D,4,0)</f>
        <v>0</v>
      </c>
      <c r="D30" s="152"/>
      <c r="E30" s="152"/>
      <c r="F30" s="151">
        <f>VLOOKUP(A30,'FFull Year'!A:E,5,0)</f>
        <v>0</v>
      </c>
      <c r="G30" s="151">
        <f>VLOOKUP(A30,'FTo Date'!A:C,3,0)</f>
        <v>0</v>
      </c>
      <c r="H30" s="152">
        <f t="shared" si="6"/>
        <v>0</v>
      </c>
      <c r="I30" s="169"/>
      <c r="J30" s="188">
        <f t="shared" si="7"/>
        <v>0</v>
      </c>
      <c r="K30" s="174">
        <f t="shared" si="8"/>
        <v>0</v>
      </c>
      <c r="L30" s="195"/>
      <c r="M30" s="174"/>
      <c r="N30" s="195"/>
      <c r="O30" s="181">
        <f t="shared" si="9"/>
        <v>0</v>
      </c>
      <c r="P30" s="133"/>
      <c r="Q30" s="266"/>
      <c r="R30" s="266"/>
      <c r="S30" s="266"/>
    </row>
    <row r="31" spans="1:19" x14ac:dyDescent="0.25">
      <c r="A31" s="62"/>
      <c r="B31" s="61" t="s">
        <v>7</v>
      </c>
      <c r="C31" s="277">
        <f t="shared" ref="C31:O31" si="10">SUM(C26:C30)</f>
        <v>0</v>
      </c>
      <c r="D31" s="278">
        <f t="shared" si="10"/>
        <v>0</v>
      </c>
      <c r="E31" s="278">
        <f t="shared" si="10"/>
        <v>0</v>
      </c>
      <c r="F31" s="156">
        <f t="shared" si="10"/>
        <v>0</v>
      </c>
      <c r="G31" s="156">
        <f t="shared" si="10"/>
        <v>-1445</v>
      </c>
      <c r="H31" s="157">
        <f t="shared" ref="H31" si="11">SUM(H26:H30)</f>
        <v>1445</v>
      </c>
      <c r="I31" s="170">
        <f t="shared" si="10"/>
        <v>-1400</v>
      </c>
      <c r="J31" s="190">
        <f t="shared" si="10"/>
        <v>-1400</v>
      </c>
      <c r="K31" s="176">
        <f t="shared" si="10"/>
        <v>0</v>
      </c>
      <c r="L31" s="197">
        <f t="shared" si="10"/>
        <v>0</v>
      </c>
      <c r="M31" s="176">
        <f t="shared" si="10"/>
        <v>0</v>
      </c>
      <c r="N31" s="197">
        <f t="shared" si="10"/>
        <v>0</v>
      </c>
      <c r="O31" s="183">
        <f t="shared" si="10"/>
        <v>0</v>
      </c>
      <c r="P31" s="133"/>
      <c r="Q31" s="266"/>
      <c r="R31" s="266"/>
      <c r="S31" s="266"/>
    </row>
    <row r="32" spans="1:19" s="28" customFormat="1" x14ac:dyDescent="0.25">
      <c r="A32" s="60"/>
      <c r="B32" s="64"/>
      <c r="C32" s="279"/>
      <c r="D32" s="280"/>
      <c r="E32" s="280"/>
      <c r="F32" s="151"/>
      <c r="G32" s="151"/>
      <c r="H32" s="152"/>
      <c r="I32" s="169"/>
      <c r="J32" s="188"/>
      <c r="K32" s="174"/>
      <c r="L32" s="195"/>
      <c r="M32" s="174"/>
      <c r="N32" s="195"/>
      <c r="O32" s="181"/>
      <c r="P32" s="133"/>
      <c r="Q32" s="32"/>
      <c r="R32" s="32"/>
      <c r="S32" s="32"/>
    </row>
    <row r="33" spans="1:19" s="28" customFormat="1" x14ac:dyDescent="0.25">
      <c r="A33" s="60"/>
      <c r="B33" s="61" t="s">
        <v>3040</v>
      </c>
      <c r="C33" s="277"/>
      <c r="D33" s="278"/>
      <c r="E33" s="278"/>
      <c r="F33" s="151"/>
      <c r="G33" s="151"/>
      <c r="H33" s="152"/>
      <c r="I33" s="169"/>
      <c r="J33" s="188"/>
      <c r="K33" s="174"/>
      <c r="L33" s="195"/>
      <c r="M33" s="174"/>
      <c r="N33" s="195"/>
      <c r="O33" s="181"/>
      <c r="P33" s="133"/>
      <c r="Q33" s="32"/>
      <c r="R33" s="32"/>
      <c r="S33" s="32"/>
    </row>
    <row r="34" spans="1:19" s="28" customFormat="1" x14ac:dyDescent="0.25">
      <c r="A34" s="60">
        <v>300020102</v>
      </c>
      <c r="B34" s="64" t="s">
        <v>3041</v>
      </c>
      <c r="C34" s="251">
        <f>VLOOKUP(A34,'FFull Year'!A:D,4,0)</f>
        <v>0</v>
      </c>
      <c r="D34" s="152"/>
      <c r="E34" s="152"/>
      <c r="F34" s="151">
        <f>VLOOKUP(A34,'FFull Year'!A:E,5,0)</f>
        <v>0</v>
      </c>
      <c r="G34" s="151">
        <f>VLOOKUP(A34,'FTo Date'!A:C,3,0)</f>
        <v>171207.49</v>
      </c>
      <c r="H34" s="152">
        <f t="shared" ref="H34" si="12">F34-G34</f>
        <v>-171207.49</v>
      </c>
      <c r="I34" s="169"/>
      <c r="J34" s="188">
        <f t="shared" ref="J34" si="13">F34+I34</f>
        <v>0</v>
      </c>
      <c r="K34" s="174">
        <f>C34</f>
        <v>0</v>
      </c>
      <c r="L34" s="195"/>
      <c r="M34" s="174"/>
      <c r="N34" s="195"/>
      <c r="O34" s="181">
        <f>SUM(K34:N34)</f>
        <v>0</v>
      </c>
      <c r="P34" s="133"/>
      <c r="Q34" s="32"/>
      <c r="R34" s="32"/>
      <c r="S34" s="32"/>
    </row>
    <row r="35" spans="1:19" s="28" customFormat="1" x14ac:dyDescent="0.25">
      <c r="A35" s="60"/>
      <c r="B35" s="275" t="s">
        <v>7</v>
      </c>
      <c r="C35" s="276">
        <f t="shared" ref="C35:G35" si="14">C34</f>
        <v>0</v>
      </c>
      <c r="D35" s="157">
        <f t="shared" si="14"/>
        <v>0</v>
      </c>
      <c r="E35" s="157">
        <f t="shared" si="14"/>
        <v>0</v>
      </c>
      <c r="F35" s="156">
        <f t="shared" si="14"/>
        <v>0</v>
      </c>
      <c r="G35" s="156">
        <f t="shared" si="14"/>
        <v>171207.49</v>
      </c>
      <c r="H35" s="157">
        <f>H34</f>
        <v>-171207.49</v>
      </c>
      <c r="I35" s="170">
        <f t="shared" ref="I35:O35" si="15">I34</f>
        <v>0</v>
      </c>
      <c r="J35" s="190">
        <f t="shared" si="15"/>
        <v>0</v>
      </c>
      <c r="K35" s="176">
        <f t="shared" si="15"/>
        <v>0</v>
      </c>
      <c r="L35" s="197">
        <f t="shared" si="15"/>
        <v>0</v>
      </c>
      <c r="M35" s="176">
        <f t="shared" si="15"/>
        <v>0</v>
      </c>
      <c r="N35" s="197">
        <f t="shared" si="15"/>
        <v>0</v>
      </c>
      <c r="O35" s="183">
        <f t="shared" si="15"/>
        <v>0</v>
      </c>
      <c r="P35" s="133"/>
      <c r="Q35" s="32"/>
      <c r="R35" s="32"/>
      <c r="S35" s="32"/>
    </row>
    <row r="36" spans="1:19" x14ac:dyDescent="0.25">
      <c r="A36" s="60"/>
      <c r="B36" s="64"/>
      <c r="C36" s="279"/>
      <c r="D36" s="280"/>
      <c r="E36" s="280"/>
      <c r="F36" s="151"/>
      <c r="G36" s="151"/>
      <c r="H36" s="152"/>
      <c r="I36" s="169"/>
      <c r="J36" s="188"/>
      <c r="K36" s="174"/>
      <c r="L36" s="195"/>
      <c r="M36" s="174"/>
      <c r="N36" s="195"/>
      <c r="O36" s="181"/>
      <c r="P36" s="133"/>
      <c r="Q36" s="266"/>
      <c r="R36" s="266"/>
      <c r="S36" s="266"/>
    </row>
    <row r="37" spans="1:19" ht="15.75" thickBot="1" x14ac:dyDescent="0.3">
      <c r="A37" s="281"/>
      <c r="B37" s="282" t="s">
        <v>8</v>
      </c>
      <c r="C37" s="283">
        <f t="shared" ref="C37:G37" si="16">C23+C35+C31</f>
        <v>142700</v>
      </c>
      <c r="D37" s="284">
        <f t="shared" si="16"/>
        <v>0</v>
      </c>
      <c r="E37" s="284">
        <f t="shared" si="16"/>
        <v>0</v>
      </c>
      <c r="F37" s="166">
        <f t="shared" si="16"/>
        <v>142700</v>
      </c>
      <c r="G37" s="166">
        <f t="shared" si="16"/>
        <v>329150.28999999998</v>
      </c>
      <c r="H37" s="167">
        <f>H23+H35+H31</f>
        <v>-186450.28999999998</v>
      </c>
      <c r="I37" s="172">
        <f t="shared" ref="I37:O37" si="17">I23+I35+I31</f>
        <v>16000</v>
      </c>
      <c r="J37" s="193">
        <f t="shared" si="17"/>
        <v>158700</v>
      </c>
      <c r="K37" s="179">
        <f t="shared" si="17"/>
        <v>142700</v>
      </c>
      <c r="L37" s="200">
        <f t="shared" si="17"/>
        <v>0</v>
      </c>
      <c r="M37" s="179">
        <f t="shared" si="17"/>
        <v>15000</v>
      </c>
      <c r="N37" s="200">
        <f t="shared" si="17"/>
        <v>500000</v>
      </c>
      <c r="O37" s="186">
        <f t="shared" si="17"/>
        <v>657700</v>
      </c>
      <c r="P37" s="285"/>
    </row>
    <row r="38" spans="1:19" x14ac:dyDescent="0.25">
      <c r="A38" s="41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1:19" x14ac:dyDescent="0.25">
      <c r="A39" s="41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1:19" x14ac:dyDescent="0.25">
      <c r="A40" s="41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1:19" x14ac:dyDescent="0.25">
      <c r="A41" s="41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1:19" x14ac:dyDescent="0.25">
      <c r="A42" s="41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9" x14ac:dyDescent="0.25">
      <c r="A43" s="41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9" x14ac:dyDescent="0.25">
      <c r="A44" s="41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19" x14ac:dyDescent="0.25">
      <c r="A45" s="41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19" x14ac:dyDescent="0.25">
      <c r="A46" s="41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19" x14ac:dyDescent="0.25">
      <c r="A47" s="41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19" x14ac:dyDescent="0.25">
      <c r="A48" s="41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x14ac:dyDescent="0.25">
      <c r="A49" s="41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x14ac:dyDescent="0.25">
      <c r="A50" s="41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x14ac:dyDescent="0.25">
      <c r="A51" s="41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x14ac:dyDescent="0.25">
      <c r="A52" s="41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x14ac:dyDescent="0.25">
      <c r="A53" s="41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x14ac:dyDescent="0.25">
      <c r="A54" s="41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x14ac:dyDescent="0.25">
      <c r="A55" s="41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x14ac:dyDescent="0.25">
      <c r="A56" s="41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x14ac:dyDescent="0.25">
      <c r="A57" s="41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x14ac:dyDescent="0.25">
      <c r="A58" s="41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x14ac:dyDescent="0.25">
      <c r="A59" s="41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1:15" x14ac:dyDescent="0.25">
      <c r="A60" s="41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1:15" x14ac:dyDescent="0.25">
      <c r="A61" s="41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1:15" x14ac:dyDescent="0.25">
      <c r="A62" s="41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1:15" x14ac:dyDescent="0.25">
      <c r="A63" s="4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1:15" x14ac:dyDescent="0.25">
      <c r="A64" s="41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1:15" x14ac:dyDescent="0.25">
      <c r="A65" s="41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1:15" x14ac:dyDescent="0.25">
      <c r="A66" s="41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1:15" x14ac:dyDescent="0.25">
      <c r="A67" s="41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1:15" x14ac:dyDescent="0.25">
      <c r="A68" s="41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1:15" x14ac:dyDescent="0.25">
      <c r="A69" s="41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1:15" x14ac:dyDescent="0.25">
      <c r="A70" s="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1:15" x14ac:dyDescent="0.25">
      <c r="A71" s="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1:15" x14ac:dyDescent="0.25">
      <c r="A72" s="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15" x14ac:dyDescent="0.25">
      <c r="A73" s="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15" x14ac:dyDescent="0.25">
      <c r="A74" s="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15" x14ac:dyDescent="0.25">
      <c r="A75" s="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15" x14ac:dyDescent="0.25">
      <c r="A76" s="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15" x14ac:dyDescent="0.25">
      <c r="A77" s="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15" x14ac:dyDescent="0.25">
      <c r="A78" s="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15" x14ac:dyDescent="0.25">
      <c r="A79" s="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15" x14ac:dyDescent="0.25">
      <c r="A80" s="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1:15" x14ac:dyDescent="0.25">
      <c r="A81" s="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1:15" x14ac:dyDescent="0.25">
      <c r="A82" s="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1:15" x14ac:dyDescent="0.25">
      <c r="A83" s="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1:15" x14ac:dyDescent="0.25">
      <c r="A84" s="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1:15" x14ac:dyDescent="0.25">
      <c r="A85" s="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1:15" x14ac:dyDescent="0.25">
      <c r="A86" s="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1:15" x14ac:dyDescent="0.25">
      <c r="A87" s="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x14ac:dyDescent="0.25">
      <c r="A88" s="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1:15" x14ac:dyDescent="0.25">
      <c r="A89" s="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1:15" x14ac:dyDescent="0.25">
      <c r="A90" s="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1:15" x14ac:dyDescent="0.25">
      <c r="A91" s="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1:15" x14ac:dyDescent="0.25">
      <c r="A92" s="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1:15" x14ac:dyDescent="0.25">
      <c r="A93" s="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1:15" x14ac:dyDescent="0.25">
      <c r="A94" s="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1:15" x14ac:dyDescent="0.25">
      <c r="A95" s="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1:15" x14ac:dyDescent="0.25">
      <c r="A96" s="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1:15" x14ac:dyDescent="0.25">
      <c r="A97" s="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1:15" x14ac:dyDescent="0.25">
      <c r="A98" s="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1:15" x14ac:dyDescent="0.25">
      <c r="A99" s="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1:15" x14ac:dyDescent="0.25">
      <c r="A100" s="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1:15" x14ac:dyDescent="0.25">
      <c r="A101" s="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1:15" x14ac:dyDescent="0.25">
      <c r="A102" s="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1:15" x14ac:dyDescent="0.25">
      <c r="A103" s="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1:15" x14ac:dyDescent="0.25">
      <c r="A104" s="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1:15" x14ac:dyDescent="0.25">
      <c r="A105" s="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1:15" x14ac:dyDescent="0.25">
      <c r="A106" s="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1:15" x14ac:dyDescent="0.25">
      <c r="A107" s="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1:15" x14ac:dyDescent="0.25">
      <c r="A108" s="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1:15" x14ac:dyDescent="0.25">
      <c r="A109" s="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1:15" x14ac:dyDescent="0.25">
      <c r="A110" s="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1:15" x14ac:dyDescent="0.25">
      <c r="A111" s="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1:15" x14ac:dyDescent="0.25">
      <c r="A112" s="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1:15" x14ac:dyDescent="0.25">
      <c r="A113" s="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25">
      <c r="A114" s="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1:15" x14ac:dyDescent="0.25">
      <c r="A115" s="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1:15" x14ac:dyDescent="0.25">
      <c r="A116" s="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1:15" x14ac:dyDescent="0.25">
      <c r="A117" s="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1:15" x14ac:dyDescent="0.25">
      <c r="A118" s="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1:15" x14ac:dyDescent="0.25">
      <c r="A119" s="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1:15" x14ac:dyDescent="0.25">
      <c r="A120" s="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1:15" x14ac:dyDescent="0.25">
      <c r="A121" s="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1:15" x14ac:dyDescent="0.25">
      <c r="A122" s="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1:15" x14ac:dyDescent="0.25">
      <c r="A123" s="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1:15" x14ac:dyDescent="0.25">
      <c r="A124" s="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1:15" x14ac:dyDescent="0.25">
      <c r="A125" s="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1:15" x14ac:dyDescent="0.25">
      <c r="A126" s="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1:15" x14ac:dyDescent="0.25">
      <c r="A127" s="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1:15" x14ac:dyDescent="0.25">
      <c r="A128" s="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1:15" x14ac:dyDescent="0.25">
      <c r="A129" s="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1:15" x14ac:dyDescent="0.25">
      <c r="A130" s="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1:15" x14ac:dyDescent="0.25">
      <c r="A131" s="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1:15" x14ac:dyDescent="0.25">
      <c r="A132" s="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1:15" x14ac:dyDescent="0.25">
      <c r="A133" s="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1:15" x14ac:dyDescent="0.25">
      <c r="A134" s="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1:15" x14ac:dyDescent="0.25">
      <c r="A135" s="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1:15" x14ac:dyDescent="0.25">
      <c r="A136" s="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1:15" x14ac:dyDescent="0.25">
      <c r="A137" s="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1:15" x14ac:dyDescent="0.25">
      <c r="A138" s="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1:15" x14ac:dyDescent="0.25">
      <c r="A139" s="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1:15" x14ac:dyDescent="0.25">
      <c r="A140" s="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1:15" x14ac:dyDescent="0.25">
      <c r="A141" s="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1:15" x14ac:dyDescent="0.25">
      <c r="A142" s="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1:15" x14ac:dyDescent="0.25">
      <c r="A143" s="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1:15" x14ac:dyDescent="0.25">
      <c r="A144" s="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1:15" x14ac:dyDescent="0.25">
      <c r="A145" s="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1:15" x14ac:dyDescent="0.25">
      <c r="A146" s="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1:15" x14ac:dyDescent="0.25">
      <c r="A147" s="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1:15" x14ac:dyDescent="0.25">
      <c r="A148" s="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1:15" x14ac:dyDescent="0.25">
      <c r="A149" s="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1:15" x14ac:dyDescent="0.25">
      <c r="A150" s="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1:15" x14ac:dyDescent="0.25">
      <c r="A151" s="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1:15" x14ac:dyDescent="0.25">
      <c r="A152" s="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1:15" x14ac:dyDescent="0.25">
      <c r="A153" s="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1:15" x14ac:dyDescent="0.25">
      <c r="A154" s="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1:15" x14ac:dyDescent="0.25">
      <c r="A155" s="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1:15" x14ac:dyDescent="0.25">
      <c r="A156" s="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1:15" x14ac:dyDescent="0.25">
      <c r="A157" s="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1:15" x14ac:dyDescent="0.25">
      <c r="A158" s="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1:15" x14ac:dyDescent="0.25">
      <c r="A159" s="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1:15" x14ac:dyDescent="0.25">
      <c r="A160" s="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1:15" x14ac:dyDescent="0.25">
      <c r="A161" s="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1:15" x14ac:dyDescent="0.25">
      <c r="A162" s="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1:15" x14ac:dyDescent="0.25">
      <c r="A163" s="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1:15" x14ac:dyDescent="0.25">
      <c r="A164" s="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1:15" x14ac:dyDescent="0.25">
      <c r="A165" s="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1:15" x14ac:dyDescent="0.25">
      <c r="A166" s="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1:15" x14ac:dyDescent="0.25">
      <c r="A167" s="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1:15" x14ac:dyDescent="0.25">
      <c r="A168" s="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1:15" x14ac:dyDescent="0.25">
      <c r="A169" s="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1:15" x14ac:dyDescent="0.25">
      <c r="A170" s="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1:15" x14ac:dyDescent="0.25">
      <c r="A171" s="41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</row>
    <row r="172" spans="1:15" x14ac:dyDescent="0.25">
      <c r="A172" s="41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</row>
    <row r="173" spans="1:15" x14ac:dyDescent="0.25">
      <c r="A173" s="41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</row>
    <row r="174" spans="1:15" x14ac:dyDescent="0.25">
      <c r="A174" s="41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</row>
    <row r="175" spans="1:15" x14ac:dyDescent="0.25">
      <c r="A175" s="41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</row>
    <row r="176" spans="1:15" x14ac:dyDescent="0.25">
      <c r="A176" s="41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</row>
    <row r="177" spans="1:15" x14ac:dyDescent="0.25">
      <c r="A177" s="41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</row>
    <row r="178" spans="1:15" x14ac:dyDescent="0.25">
      <c r="A178" s="41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</row>
    <row r="179" spans="1:15" x14ac:dyDescent="0.25">
      <c r="A179" s="41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</row>
    <row r="180" spans="1:15" x14ac:dyDescent="0.25">
      <c r="A180" s="41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</row>
    <row r="181" spans="1:15" x14ac:dyDescent="0.25">
      <c r="A181" s="41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</row>
    <row r="182" spans="1:15" x14ac:dyDescent="0.25">
      <c r="A182" s="41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</row>
    <row r="183" spans="1:15" x14ac:dyDescent="0.25">
      <c r="A183" s="41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</row>
    <row r="184" spans="1:15" x14ac:dyDescent="0.25">
      <c r="A184" s="41"/>
      <c r="C184" s="255"/>
      <c r="D184" s="255"/>
      <c r="E184" s="255"/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</row>
    <row r="185" spans="1:15" x14ac:dyDescent="0.25">
      <c r="A185" s="41"/>
      <c r="C185" s="255"/>
      <c r="D185" s="255"/>
      <c r="E185" s="255"/>
      <c r="F185" s="255"/>
      <c r="G185" s="255"/>
      <c r="H185" s="255"/>
      <c r="I185" s="255"/>
      <c r="J185" s="255"/>
      <c r="K185" s="255"/>
      <c r="L185" s="255"/>
      <c r="M185" s="255"/>
      <c r="N185" s="255"/>
      <c r="O185" s="255"/>
    </row>
    <row r="186" spans="1:15" x14ac:dyDescent="0.25">
      <c r="A186" s="41"/>
      <c r="C186" s="255"/>
      <c r="D186" s="255"/>
      <c r="E186" s="255"/>
      <c r="F186" s="255"/>
      <c r="G186" s="255"/>
      <c r="H186" s="255"/>
      <c r="I186" s="255"/>
      <c r="J186" s="255"/>
      <c r="K186" s="255"/>
      <c r="L186" s="255"/>
      <c r="M186" s="255"/>
      <c r="N186" s="255"/>
      <c r="O186" s="255"/>
    </row>
    <row r="187" spans="1:15" x14ac:dyDescent="0.25">
      <c r="A187" s="41"/>
      <c r="C187" s="255"/>
      <c r="D187" s="255"/>
      <c r="E187" s="255"/>
      <c r="F187" s="255"/>
      <c r="G187" s="255"/>
      <c r="H187" s="255"/>
      <c r="I187" s="255"/>
      <c r="J187" s="255"/>
      <c r="K187" s="255"/>
      <c r="L187" s="255"/>
      <c r="M187" s="255"/>
      <c r="N187" s="255"/>
      <c r="O187" s="255"/>
    </row>
    <row r="188" spans="1:15" x14ac:dyDescent="0.25">
      <c r="A188" s="41"/>
      <c r="C188" s="255"/>
      <c r="D188" s="255"/>
      <c r="E188" s="255"/>
      <c r="F188" s="255"/>
      <c r="G188" s="255"/>
      <c r="H188" s="255"/>
      <c r="I188" s="255"/>
      <c r="J188" s="255"/>
      <c r="K188" s="255"/>
      <c r="L188" s="255"/>
      <c r="M188" s="255"/>
      <c r="N188" s="255"/>
      <c r="O188" s="255"/>
    </row>
    <row r="189" spans="1:15" x14ac:dyDescent="0.25">
      <c r="A189" s="41"/>
      <c r="C189" s="255"/>
      <c r="D189" s="255"/>
      <c r="E189" s="255"/>
      <c r="F189" s="255"/>
      <c r="G189" s="255"/>
      <c r="H189" s="255"/>
      <c r="I189" s="255"/>
      <c r="J189" s="255"/>
      <c r="K189" s="255"/>
      <c r="L189" s="255"/>
      <c r="M189" s="255"/>
      <c r="N189" s="255"/>
      <c r="O189" s="255"/>
    </row>
    <row r="190" spans="1:15" x14ac:dyDescent="0.25">
      <c r="A190" s="41"/>
      <c r="C190" s="255"/>
      <c r="D190" s="255"/>
      <c r="E190" s="255"/>
      <c r="F190" s="255"/>
      <c r="G190" s="255"/>
      <c r="H190" s="255"/>
      <c r="I190" s="255"/>
      <c r="J190" s="255"/>
      <c r="K190" s="255"/>
      <c r="L190" s="255"/>
      <c r="M190" s="255"/>
      <c r="N190" s="255"/>
      <c r="O190" s="255"/>
    </row>
    <row r="191" spans="1:15" x14ac:dyDescent="0.25">
      <c r="A191" s="41"/>
      <c r="C191" s="255"/>
      <c r="D191" s="255"/>
      <c r="E191" s="255"/>
      <c r="F191" s="255"/>
      <c r="G191" s="255"/>
      <c r="H191" s="255"/>
      <c r="I191" s="255"/>
      <c r="J191" s="255"/>
      <c r="K191" s="255"/>
      <c r="L191" s="255"/>
      <c r="M191" s="255"/>
      <c r="N191" s="255"/>
      <c r="O191" s="255"/>
    </row>
    <row r="192" spans="1:15" x14ac:dyDescent="0.25">
      <c r="A192" s="41"/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</row>
    <row r="193" spans="1:15" x14ac:dyDescent="0.25">
      <c r="A193" s="41"/>
      <c r="C193" s="255"/>
      <c r="D193" s="255"/>
      <c r="E193" s="255"/>
      <c r="F193" s="255"/>
      <c r="G193" s="255"/>
      <c r="H193" s="255"/>
      <c r="I193" s="255"/>
      <c r="J193" s="255"/>
      <c r="K193" s="255"/>
      <c r="L193" s="255"/>
      <c r="M193" s="255"/>
      <c r="N193" s="255"/>
      <c r="O193" s="255"/>
    </row>
    <row r="194" spans="1:15" x14ac:dyDescent="0.25">
      <c r="A194" s="41"/>
      <c r="C194" s="255"/>
      <c r="D194" s="255"/>
      <c r="E194" s="255"/>
      <c r="F194" s="255"/>
      <c r="G194" s="255"/>
      <c r="H194" s="255"/>
      <c r="I194" s="255"/>
      <c r="J194" s="255"/>
      <c r="K194" s="255"/>
      <c r="L194" s="255"/>
      <c r="M194" s="255"/>
      <c r="N194" s="255"/>
      <c r="O194" s="255"/>
    </row>
    <row r="195" spans="1:15" x14ac:dyDescent="0.25">
      <c r="A195" s="41"/>
      <c r="C195" s="255"/>
      <c r="D195" s="255"/>
      <c r="E195" s="255"/>
      <c r="F195" s="255"/>
      <c r="G195" s="255"/>
      <c r="H195" s="255"/>
      <c r="I195" s="255"/>
      <c r="J195" s="255"/>
      <c r="K195" s="255"/>
      <c r="L195" s="255"/>
      <c r="M195" s="255"/>
      <c r="N195" s="255"/>
      <c r="O195" s="255"/>
    </row>
    <row r="196" spans="1:15" x14ac:dyDescent="0.25">
      <c r="A196" s="41"/>
      <c r="C196" s="255"/>
      <c r="D196" s="255"/>
      <c r="E196" s="255"/>
      <c r="F196" s="255"/>
      <c r="G196" s="255"/>
      <c r="H196" s="255"/>
      <c r="I196" s="255"/>
      <c r="J196" s="255"/>
      <c r="K196" s="255"/>
      <c r="L196" s="255"/>
      <c r="M196" s="255"/>
      <c r="N196" s="255"/>
      <c r="O196" s="255"/>
    </row>
    <row r="197" spans="1:15" x14ac:dyDescent="0.25">
      <c r="A197" s="41"/>
      <c r="C197" s="255"/>
      <c r="D197" s="255"/>
      <c r="E197" s="255"/>
      <c r="F197" s="255"/>
      <c r="G197" s="255"/>
      <c r="H197" s="255"/>
      <c r="I197" s="255"/>
      <c r="J197" s="255"/>
      <c r="K197" s="255"/>
      <c r="L197" s="255"/>
      <c r="M197" s="255"/>
      <c r="N197" s="255"/>
      <c r="O197" s="255"/>
    </row>
    <row r="198" spans="1:15" x14ac:dyDescent="0.25">
      <c r="A198" s="41"/>
    </row>
    <row r="199" spans="1:15" x14ac:dyDescent="0.25">
      <c r="A199" s="41"/>
    </row>
    <row r="200" spans="1:15" x14ac:dyDescent="0.25">
      <c r="A200" s="41"/>
    </row>
    <row r="201" spans="1:15" x14ac:dyDescent="0.25">
      <c r="A201" s="41"/>
    </row>
    <row r="202" spans="1:15" x14ac:dyDescent="0.25">
      <c r="A202" s="41"/>
    </row>
    <row r="203" spans="1:15" x14ac:dyDescent="0.25">
      <c r="A203" s="41"/>
    </row>
    <row r="204" spans="1:15" x14ac:dyDescent="0.25">
      <c r="A204" s="41"/>
    </row>
    <row r="205" spans="1:15" x14ac:dyDescent="0.25">
      <c r="A205" s="41"/>
    </row>
    <row r="206" spans="1:15" x14ac:dyDescent="0.25">
      <c r="A206" s="41"/>
    </row>
    <row r="207" spans="1:15" x14ac:dyDescent="0.25">
      <c r="A207" s="41"/>
    </row>
    <row r="208" spans="1:15" x14ac:dyDescent="0.25">
      <c r="A208" s="41"/>
    </row>
    <row r="209" spans="1:1" x14ac:dyDescent="0.25">
      <c r="A209" s="41"/>
    </row>
    <row r="210" spans="1:1" x14ac:dyDescent="0.25">
      <c r="A210" s="41"/>
    </row>
    <row r="211" spans="1:1" x14ac:dyDescent="0.25">
      <c r="A211" s="41"/>
    </row>
    <row r="212" spans="1:1" x14ac:dyDescent="0.25">
      <c r="A212" s="41"/>
    </row>
    <row r="213" spans="1:1" x14ac:dyDescent="0.25">
      <c r="A213" s="41"/>
    </row>
    <row r="214" spans="1:1" x14ac:dyDescent="0.25">
      <c r="A214" s="41"/>
    </row>
    <row r="215" spans="1:1" x14ac:dyDescent="0.25">
      <c r="A215" s="41"/>
    </row>
    <row r="216" spans="1:1" x14ac:dyDescent="0.25">
      <c r="A216" s="41"/>
    </row>
    <row r="217" spans="1:1" x14ac:dyDescent="0.25">
      <c r="A217" s="41"/>
    </row>
    <row r="218" spans="1:1" x14ac:dyDescent="0.25">
      <c r="A218" s="41"/>
    </row>
    <row r="219" spans="1:1" x14ac:dyDescent="0.25">
      <c r="A219" s="41"/>
    </row>
    <row r="220" spans="1:1" x14ac:dyDescent="0.25">
      <c r="A220" s="41"/>
    </row>
    <row r="221" spans="1:1" x14ac:dyDescent="0.25">
      <c r="A221" s="41"/>
    </row>
    <row r="222" spans="1:1" x14ac:dyDescent="0.25">
      <c r="A222" s="41"/>
    </row>
    <row r="223" spans="1:1" x14ac:dyDescent="0.25">
      <c r="A223" s="41"/>
    </row>
    <row r="224" spans="1:1" x14ac:dyDescent="0.25">
      <c r="A224" s="41"/>
    </row>
    <row r="225" spans="1:1" x14ac:dyDescent="0.25">
      <c r="A225" s="41"/>
    </row>
    <row r="226" spans="1:1" x14ac:dyDescent="0.25">
      <c r="A226" s="41"/>
    </row>
    <row r="227" spans="1:1" x14ac:dyDescent="0.25">
      <c r="A227" s="41"/>
    </row>
    <row r="228" spans="1:1" x14ac:dyDescent="0.25">
      <c r="A228" s="41"/>
    </row>
    <row r="229" spans="1:1" x14ac:dyDescent="0.25">
      <c r="A229" s="41"/>
    </row>
    <row r="230" spans="1:1" x14ac:dyDescent="0.25">
      <c r="A230" s="41"/>
    </row>
    <row r="231" spans="1:1" x14ac:dyDescent="0.25">
      <c r="A231" s="41"/>
    </row>
    <row r="232" spans="1:1" x14ac:dyDescent="0.25">
      <c r="A232" s="41"/>
    </row>
    <row r="233" spans="1:1" x14ac:dyDescent="0.25">
      <c r="A233" s="41"/>
    </row>
    <row r="234" spans="1:1" x14ac:dyDescent="0.25">
      <c r="A234" s="41"/>
    </row>
    <row r="235" spans="1:1" x14ac:dyDescent="0.25">
      <c r="A235" s="41"/>
    </row>
    <row r="236" spans="1:1" x14ac:dyDescent="0.25">
      <c r="A236" s="41"/>
    </row>
    <row r="237" spans="1:1" x14ac:dyDescent="0.25">
      <c r="A237" s="41"/>
    </row>
    <row r="238" spans="1:1" x14ac:dyDescent="0.25">
      <c r="A238" s="41"/>
    </row>
    <row r="239" spans="1:1" x14ac:dyDescent="0.25">
      <c r="A239" s="41"/>
    </row>
    <row r="240" spans="1:1" x14ac:dyDescent="0.25">
      <c r="A240" s="41"/>
    </row>
    <row r="241" spans="1:1" x14ac:dyDescent="0.25">
      <c r="A241" s="41"/>
    </row>
    <row r="242" spans="1:1" x14ac:dyDescent="0.25">
      <c r="A242" s="41"/>
    </row>
    <row r="243" spans="1:1" x14ac:dyDescent="0.25">
      <c r="A243" s="41"/>
    </row>
    <row r="244" spans="1:1" x14ac:dyDescent="0.25">
      <c r="A244" s="41"/>
    </row>
    <row r="245" spans="1:1" x14ac:dyDescent="0.25">
      <c r="A245" s="41"/>
    </row>
    <row r="246" spans="1:1" x14ac:dyDescent="0.25">
      <c r="A246" s="41"/>
    </row>
    <row r="247" spans="1:1" x14ac:dyDescent="0.25">
      <c r="A247" s="41"/>
    </row>
    <row r="248" spans="1:1" x14ac:dyDescent="0.25">
      <c r="A248" s="41"/>
    </row>
    <row r="249" spans="1:1" x14ac:dyDescent="0.25">
      <c r="A249" s="41"/>
    </row>
    <row r="250" spans="1:1" x14ac:dyDescent="0.25">
      <c r="A250" s="41"/>
    </row>
    <row r="251" spans="1:1" x14ac:dyDescent="0.25">
      <c r="A251" s="41"/>
    </row>
    <row r="252" spans="1:1" x14ac:dyDescent="0.25">
      <c r="A252" s="41"/>
    </row>
    <row r="253" spans="1:1" x14ac:dyDescent="0.25">
      <c r="A253" s="41"/>
    </row>
    <row r="254" spans="1:1" x14ac:dyDescent="0.25">
      <c r="A254" s="41"/>
    </row>
    <row r="255" spans="1:1" x14ac:dyDescent="0.25">
      <c r="A255" s="41"/>
    </row>
    <row r="256" spans="1:1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  <row r="313" spans="1:1" x14ac:dyDescent="0.25">
      <c r="A313" s="41"/>
    </row>
    <row r="314" spans="1:1" x14ac:dyDescent="0.25">
      <c r="A314" s="41"/>
    </row>
    <row r="315" spans="1:1" x14ac:dyDescent="0.25">
      <c r="A315" s="41"/>
    </row>
    <row r="316" spans="1:1" x14ac:dyDescent="0.25">
      <c r="A316" s="41"/>
    </row>
    <row r="317" spans="1:1" x14ac:dyDescent="0.25">
      <c r="A317" s="41"/>
    </row>
    <row r="318" spans="1:1" x14ac:dyDescent="0.25">
      <c r="A318" s="41"/>
    </row>
    <row r="319" spans="1:1" x14ac:dyDescent="0.25">
      <c r="A319" s="41"/>
    </row>
    <row r="320" spans="1:1" x14ac:dyDescent="0.25">
      <c r="A320" s="41"/>
    </row>
    <row r="321" spans="1:1" x14ac:dyDescent="0.25">
      <c r="A321" s="41"/>
    </row>
    <row r="322" spans="1:1" x14ac:dyDescent="0.25">
      <c r="A322" s="41"/>
    </row>
    <row r="323" spans="1:1" x14ac:dyDescent="0.25">
      <c r="A323" s="41"/>
    </row>
    <row r="324" spans="1:1" x14ac:dyDescent="0.25">
      <c r="A324" s="41"/>
    </row>
    <row r="325" spans="1:1" x14ac:dyDescent="0.25">
      <c r="A325" s="41"/>
    </row>
    <row r="326" spans="1:1" x14ac:dyDescent="0.25">
      <c r="A326" s="41"/>
    </row>
    <row r="327" spans="1:1" x14ac:dyDescent="0.25">
      <c r="A327" s="41"/>
    </row>
    <row r="328" spans="1:1" x14ac:dyDescent="0.25">
      <c r="A328" s="41"/>
    </row>
    <row r="329" spans="1:1" x14ac:dyDescent="0.25">
      <c r="A329" s="41"/>
    </row>
    <row r="330" spans="1:1" x14ac:dyDescent="0.25">
      <c r="A330" s="41"/>
    </row>
    <row r="331" spans="1:1" x14ac:dyDescent="0.25">
      <c r="A331" s="41"/>
    </row>
    <row r="332" spans="1:1" x14ac:dyDescent="0.25">
      <c r="A332" s="41"/>
    </row>
    <row r="333" spans="1:1" x14ac:dyDescent="0.25">
      <c r="A333" s="41"/>
    </row>
    <row r="334" spans="1:1" x14ac:dyDescent="0.25">
      <c r="A334" s="41"/>
    </row>
    <row r="335" spans="1:1" x14ac:dyDescent="0.25">
      <c r="A335" s="41"/>
    </row>
    <row r="336" spans="1:1" x14ac:dyDescent="0.25">
      <c r="A336" s="41"/>
    </row>
    <row r="337" spans="1:1" x14ac:dyDescent="0.25">
      <c r="A337" s="41"/>
    </row>
    <row r="338" spans="1:1" x14ac:dyDescent="0.25">
      <c r="A338" s="41"/>
    </row>
    <row r="339" spans="1:1" x14ac:dyDescent="0.25">
      <c r="A339" s="41"/>
    </row>
    <row r="340" spans="1:1" x14ac:dyDescent="0.25">
      <c r="A340" s="41"/>
    </row>
    <row r="341" spans="1:1" x14ac:dyDescent="0.25">
      <c r="A341" s="41"/>
    </row>
    <row r="342" spans="1:1" x14ac:dyDescent="0.25">
      <c r="A342" s="41"/>
    </row>
    <row r="343" spans="1:1" x14ac:dyDescent="0.25">
      <c r="A343" s="41"/>
    </row>
    <row r="344" spans="1:1" x14ac:dyDescent="0.25">
      <c r="A344" s="41"/>
    </row>
    <row r="345" spans="1:1" x14ac:dyDescent="0.25">
      <c r="A345" s="41"/>
    </row>
    <row r="346" spans="1:1" x14ac:dyDescent="0.25">
      <c r="A346" s="41"/>
    </row>
    <row r="347" spans="1:1" x14ac:dyDescent="0.25">
      <c r="A347" s="41"/>
    </row>
    <row r="348" spans="1:1" x14ac:dyDescent="0.25">
      <c r="A348" s="41"/>
    </row>
    <row r="349" spans="1:1" x14ac:dyDescent="0.25">
      <c r="A349" s="41"/>
    </row>
    <row r="350" spans="1:1" x14ac:dyDescent="0.25">
      <c r="A350" s="41"/>
    </row>
    <row r="351" spans="1:1" x14ac:dyDescent="0.25">
      <c r="A351" s="41"/>
    </row>
    <row r="352" spans="1:1" x14ac:dyDescent="0.25">
      <c r="A352" s="41"/>
    </row>
    <row r="353" spans="1:1" x14ac:dyDescent="0.25">
      <c r="A353" s="41"/>
    </row>
    <row r="354" spans="1:1" x14ac:dyDescent="0.25">
      <c r="A354" s="41"/>
    </row>
    <row r="355" spans="1:1" x14ac:dyDescent="0.25">
      <c r="A355" s="41"/>
    </row>
    <row r="356" spans="1:1" x14ac:dyDescent="0.25">
      <c r="A356" s="41"/>
    </row>
    <row r="357" spans="1:1" x14ac:dyDescent="0.25">
      <c r="A357" s="41"/>
    </row>
    <row r="358" spans="1:1" x14ac:dyDescent="0.25">
      <c r="A358" s="41"/>
    </row>
    <row r="359" spans="1:1" x14ac:dyDescent="0.25">
      <c r="A359" s="41"/>
    </row>
    <row r="360" spans="1:1" x14ac:dyDescent="0.25">
      <c r="A360" s="41"/>
    </row>
    <row r="361" spans="1:1" x14ac:dyDescent="0.25">
      <c r="A361" s="41"/>
    </row>
    <row r="362" spans="1:1" x14ac:dyDescent="0.25">
      <c r="A362" s="41"/>
    </row>
    <row r="363" spans="1:1" x14ac:dyDescent="0.25">
      <c r="A363" s="41"/>
    </row>
    <row r="364" spans="1:1" x14ac:dyDescent="0.25">
      <c r="A364" s="41"/>
    </row>
    <row r="365" spans="1:1" x14ac:dyDescent="0.25">
      <c r="A365" s="41"/>
    </row>
    <row r="366" spans="1:1" x14ac:dyDescent="0.25">
      <c r="A366" s="41"/>
    </row>
    <row r="367" spans="1:1" x14ac:dyDescent="0.25">
      <c r="A367" s="41"/>
    </row>
    <row r="368" spans="1:1" x14ac:dyDescent="0.25">
      <c r="A368" s="41"/>
    </row>
    <row r="369" spans="1:1" x14ac:dyDescent="0.25">
      <c r="A369" s="41"/>
    </row>
    <row r="370" spans="1:1" x14ac:dyDescent="0.25">
      <c r="A370" s="41"/>
    </row>
    <row r="371" spans="1:1" x14ac:dyDescent="0.25">
      <c r="A371" s="41"/>
    </row>
    <row r="372" spans="1:1" x14ac:dyDescent="0.25">
      <c r="A372" s="41"/>
    </row>
    <row r="373" spans="1:1" x14ac:dyDescent="0.25">
      <c r="A373" s="41"/>
    </row>
    <row r="374" spans="1:1" x14ac:dyDescent="0.25">
      <c r="A374" s="41"/>
    </row>
    <row r="375" spans="1:1" x14ac:dyDescent="0.25">
      <c r="A375" s="41"/>
    </row>
    <row r="376" spans="1:1" x14ac:dyDescent="0.25">
      <c r="A376" s="41"/>
    </row>
    <row r="377" spans="1:1" x14ac:dyDescent="0.25">
      <c r="A377" s="41"/>
    </row>
    <row r="378" spans="1:1" x14ac:dyDescent="0.25">
      <c r="A378" s="41"/>
    </row>
    <row r="379" spans="1:1" x14ac:dyDescent="0.25">
      <c r="A379" s="41"/>
    </row>
    <row r="380" spans="1:1" x14ac:dyDescent="0.25">
      <c r="A380" s="41"/>
    </row>
    <row r="381" spans="1:1" x14ac:dyDescent="0.25">
      <c r="A381" s="41"/>
    </row>
    <row r="382" spans="1:1" x14ac:dyDescent="0.25">
      <c r="A382" s="41"/>
    </row>
    <row r="383" spans="1:1" x14ac:dyDescent="0.25">
      <c r="A383" s="41"/>
    </row>
    <row r="384" spans="1:1" x14ac:dyDescent="0.25">
      <c r="A384" s="41"/>
    </row>
    <row r="385" spans="1:1" x14ac:dyDescent="0.25">
      <c r="A385" s="41"/>
    </row>
    <row r="386" spans="1:1" x14ac:dyDescent="0.25">
      <c r="A386" s="41"/>
    </row>
    <row r="387" spans="1:1" x14ac:dyDescent="0.25">
      <c r="A387" s="41"/>
    </row>
    <row r="388" spans="1:1" x14ac:dyDescent="0.25">
      <c r="A388" s="41"/>
    </row>
    <row r="389" spans="1:1" x14ac:dyDescent="0.25">
      <c r="A389" s="41"/>
    </row>
    <row r="390" spans="1:1" x14ac:dyDescent="0.25">
      <c r="A390" s="41"/>
    </row>
    <row r="391" spans="1:1" x14ac:dyDescent="0.25">
      <c r="A391" s="41"/>
    </row>
    <row r="392" spans="1:1" x14ac:dyDescent="0.25">
      <c r="A392" s="41"/>
    </row>
    <row r="393" spans="1:1" x14ac:dyDescent="0.25">
      <c r="A393" s="41"/>
    </row>
    <row r="394" spans="1:1" x14ac:dyDescent="0.25">
      <c r="A394" s="41"/>
    </row>
    <row r="395" spans="1:1" x14ac:dyDescent="0.25">
      <c r="A395" s="41"/>
    </row>
    <row r="396" spans="1:1" x14ac:dyDescent="0.25">
      <c r="A396" s="41"/>
    </row>
    <row r="397" spans="1:1" x14ac:dyDescent="0.25">
      <c r="A397" s="41"/>
    </row>
    <row r="398" spans="1:1" x14ac:dyDescent="0.25">
      <c r="A398" s="41"/>
    </row>
    <row r="399" spans="1:1" x14ac:dyDescent="0.25">
      <c r="A399" s="41"/>
    </row>
    <row r="400" spans="1:1" x14ac:dyDescent="0.25">
      <c r="A400" s="41"/>
    </row>
    <row r="401" spans="1:1" x14ac:dyDescent="0.25">
      <c r="A401" s="41"/>
    </row>
    <row r="402" spans="1:1" x14ac:dyDescent="0.25">
      <c r="A402" s="41"/>
    </row>
    <row r="403" spans="1:1" x14ac:dyDescent="0.25">
      <c r="A403" s="41"/>
    </row>
    <row r="404" spans="1:1" x14ac:dyDescent="0.25">
      <c r="A404" s="41"/>
    </row>
    <row r="405" spans="1:1" x14ac:dyDescent="0.25">
      <c r="A405" s="41"/>
    </row>
    <row r="406" spans="1:1" x14ac:dyDescent="0.25">
      <c r="A406" s="41"/>
    </row>
    <row r="407" spans="1:1" x14ac:dyDescent="0.25">
      <c r="A407" s="41"/>
    </row>
    <row r="408" spans="1:1" x14ac:dyDescent="0.25">
      <c r="A408" s="41"/>
    </row>
    <row r="409" spans="1:1" x14ac:dyDescent="0.25">
      <c r="A409" s="41"/>
    </row>
    <row r="410" spans="1:1" x14ac:dyDescent="0.25">
      <c r="A410" s="41"/>
    </row>
    <row r="411" spans="1:1" x14ac:dyDescent="0.25">
      <c r="A411" s="41"/>
    </row>
    <row r="436" spans="1:1" x14ac:dyDescent="0.25">
      <c r="A436" s="41"/>
    </row>
    <row r="437" spans="1:1" x14ac:dyDescent="0.25">
      <c r="A437" s="41"/>
    </row>
    <row r="438" spans="1:1" x14ac:dyDescent="0.25">
      <c r="A438" s="41"/>
    </row>
    <row r="439" spans="1:1" x14ac:dyDescent="0.25">
      <c r="A439" s="41"/>
    </row>
    <row r="440" spans="1:1" x14ac:dyDescent="0.25">
      <c r="A440" s="41"/>
    </row>
    <row r="441" spans="1:1" x14ac:dyDescent="0.25">
      <c r="A441" s="41"/>
    </row>
    <row r="442" spans="1:1" x14ac:dyDescent="0.25">
      <c r="A442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73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48"/>
  <sheetViews>
    <sheetView zoomScale="80" zoomScaleNormal="80" workbookViewId="0">
      <selection activeCell="T16" sqref="T16"/>
    </sheetView>
  </sheetViews>
  <sheetFormatPr defaultColWidth="9.140625" defaultRowHeight="12.75" x14ac:dyDescent="0.2"/>
  <cols>
    <col min="1" max="2" width="9.140625" style="863" customWidth="1"/>
    <col min="3" max="3" width="10.140625" style="863" customWidth="1"/>
    <col min="4" max="4" width="11.7109375" style="889" customWidth="1"/>
    <col min="5" max="5" width="38.7109375" style="863" customWidth="1"/>
    <col min="6" max="6" width="12.7109375" style="687" customWidth="1"/>
    <col min="7" max="7" width="12.7109375" style="1151" hidden="1" customWidth="1"/>
    <col min="8" max="8" width="12.7109375" style="687" hidden="1" customWidth="1"/>
    <col min="9" max="9" width="12.7109375" style="858" hidden="1" customWidth="1"/>
    <col min="10" max="11" width="12.7109375" style="858" customWidth="1"/>
    <col min="12" max="12" width="12.7109375" style="858" hidden="1" customWidth="1"/>
    <col min="13" max="13" width="5.7109375" style="858" customWidth="1"/>
    <col min="14" max="14" width="60.7109375" style="863" customWidth="1"/>
    <col min="15" max="16384" width="9.140625" style="863"/>
  </cols>
  <sheetData>
    <row r="1" spans="1:14" s="687" customFormat="1" ht="19.5" customHeight="1" thickBot="1" x14ac:dyDescent="0.25">
      <c r="A1" s="685"/>
      <c r="B1" s="686"/>
      <c r="C1" s="2007" t="s">
        <v>7932</v>
      </c>
      <c r="D1" s="2030"/>
      <c r="E1" s="2030"/>
      <c r="F1" s="2030"/>
      <c r="G1" s="2030"/>
      <c r="H1" s="2030"/>
      <c r="I1" s="2030"/>
      <c r="J1" s="2030"/>
      <c r="K1" s="2030"/>
      <c r="L1" s="2030"/>
      <c r="M1" s="2030"/>
      <c r="N1" s="2031"/>
    </row>
    <row r="2" spans="1:14" s="687" customFormat="1" ht="20.100000000000001" customHeight="1" thickBot="1" x14ac:dyDescent="0.3">
      <c r="A2" s="688"/>
      <c r="B2" s="689"/>
      <c r="C2" s="690" t="s">
        <v>22</v>
      </c>
      <c r="D2" s="691">
        <v>20101</v>
      </c>
      <c r="E2" s="692" t="s">
        <v>7942</v>
      </c>
      <c r="F2" s="693"/>
      <c r="G2" s="693"/>
      <c r="H2" s="693"/>
      <c r="I2" s="694"/>
      <c r="J2" s="694"/>
      <c r="K2" s="694"/>
      <c r="L2" s="695"/>
      <c r="M2" s="695"/>
      <c r="N2" s="696"/>
    </row>
    <row r="3" spans="1:14" s="711" customFormat="1" ht="42" customHeight="1" x14ac:dyDescent="0.2">
      <c r="A3" s="1487" t="str">
        <f>DEPO!B4</f>
        <v>Original Budget 2019-20</v>
      </c>
      <c r="B3" s="1488" t="str">
        <f>DEPO!C4</f>
        <v>Revised Budget 2019-20</v>
      </c>
      <c r="C3" s="699" t="str">
        <f>DEPO!D4</f>
        <v>PY GRNI
Actual
2019-20</v>
      </c>
      <c r="D3" s="700" t="s">
        <v>6256</v>
      </c>
      <c r="E3" s="1489" t="s">
        <v>3020</v>
      </c>
      <c r="F3" s="1490" t="str">
        <f>DEPO!G4</f>
        <v>Original Budget
2020-21</v>
      </c>
      <c r="G3" s="1491" t="e">
        <f>DEPO!#REF!</f>
        <v>#REF!</v>
      </c>
      <c r="H3" s="1492" t="e">
        <f>DEPO!#REF!</f>
        <v>#REF!</v>
      </c>
      <c r="I3" s="1493" t="str">
        <f>'20003'!$I$3</f>
        <v>Revised Budget
to Jun 2019</v>
      </c>
      <c r="J3" s="1494" t="str">
        <f>DEPO!H4</f>
        <v>Actual Committed
to Sep 2020</v>
      </c>
      <c r="K3" s="1495" t="str">
        <f>'20003'!$K$3</f>
        <v>Variance
Act v Orig
to Jun 2019</v>
      </c>
      <c r="L3" s="1496" t="str">
        <f>'20003'!$L$3</f>
        <v>Variance
Act v Rev
2019-20</v>
      </c>
      <c r="M3" s="1497" t="s">
        <v>7229</v>
      </c>
      <c r="N3" s="1498" t="s">
        <v>7937</v>
      </c>
    </row>
    <row r="4" spans="1:14" s="711" customFormat="1" ht="13.5" customHeight="1" thickBot="1" x14ac:dyDescent="0.25">
      <c r="A4" s="712" t="s">
        <v>0</v>
      </c>
      <c r="B4" s="1499" t="s">
        <v>0</v>
      </c>
      <c r="C4" s="714" t="s">
        <v>0</v>
      </c>
      <c r="D4" s="715"/>
      <c r="E4" s="1500"/>
      <c r="F4" s="1501" t="s">
        <v>0</v>
      </c>
      <c r="G4" s="1502" t="s">
        <v>0</v>
      </c>
      <c r="H4" s="1503" t="s">
        <v>0</v>
      </c>
      <c r="I4" s="1501" t="s">
        <v>0</v>
      </c>
      <c r="J4" s="1501" t="s">
        <v>0</v>
      </c>
      <c r="K4" s="1501" t="s">
        <v>0</v>
      </c>
      <c r="L4" s="1504" t="s">
        <v>0</v>
      </c>
      <c r="M4" s="1505"/>
      <c r="N4" s="723"/>
    </row>
    <row r="5" spans="1:14" s="737" customFormat="1" ht="12.75" customHeight="1" x14ac:dyDescent="0.25">
      <c r="A5" s="724"/>
      <c r="B5" s="725"/>
      <c r="C5" s="726"/>
      <c r="D5" s="727"/>
      <c r="E5" s="728" t="s">
        <v>1</v>
      </c>
      <c r="F5" s="730"/>
      <c r="G5" s="1124"/>
      <c r="H5" s="920"/>
      <c r="I5" s="730"/>
      <c r="J5" s="730"/>
      <c r="K5" s="731"/>
      <c r="L5" s="1506"/>
      <c r="M5" s="730"/>
      <c r="N5" s="736"/>
    </row>
    <row r="6" spans="1:14" s="737" customFormat="1" ht="12.75" customHeight="1" x14ac:dyDescent="0.2">
      <c r="A6" s="738">
        <f>SUMIF(DPY!A:A,D6,DPY!D:D)</f>
        <v>0</v>
      </c>
      <c r="B6" s="739">
        <f>SUMIF(DPY!A:A,D6,DPY!E:E)</f>
        <v>0</v>
      </c>
      <c r="C6" s="740">
        <f>SUMIF(DPY!A:A,D6,DPY!C:C)</f>
        <v>0</v>
      </c>
      <c r="D6" s="741">
        <v>201010100</v>
      </c>
      <c r="E6" s="742" t="s">
        <v>2</v>
      </c>
      <c r="F6" s="745">
        <f>SUMIF(DFY!A:A,D6,DFY!D:D)</f>
        <v>0</v>
      </c>
      <c r="G6" s="1507">
        <f>SUMIF(DFY!A:A,D6,DFY!J:J)</f>
        <v>0</v>
      </c>
      <c r="H6" s="788">
        <f>SUMIF(DFY!A:A,D6,DFY!E:E)</f>
        <v>0</v>
      </c>
      <c r="I6" s="738">
        <f>SUMIF(DYTD!A:A,D6,DYTD!E:E)</f>
        <v>0</v>
      </c>
      <c r="J6" s="739">
        <f>SUMIF(DYTD!A:A,D6,DYTD!C:C)</f>
        <v>0</v>
      </c>
      <c r="K6" s="743">
        <f t="shared" ref="K6:K7" si="0">J6-I6</f>
        <v>0</v>
      </c>
      <c r="L6" s="1508">
        <f t="shared" ref="L6:L7" si="1">J6-H6</f>
        <v>0</v>
      </c>
      <c r="M6" s="745"/>
      <c r="N6" s="918"/>
    </row>
    <row r="7" spans="1:14" s="737" customFormat="1" ht="12.75" customHeight="1" x14ac:dyDescent="0.2">
      <c r="A7" s="738">
        <f>SUMIF(DPY!A:A,D7,DPY!D:D)</f>
        <v>0</v>
      </c>
      <c r="B7" s="739">
        <f>SUMIF(DPY!A:A,D7,DPY!E:E)</f>
        <v>0</v>
      </c>
      <c r="C7" s="740">
        <f>SUMIF(DPY!A:A,D7,DPY!C:C)</f>
        <v>0</v>
      </c>
      <c r="D7" s="741">
        <v>201010150</v>
      </c>
      <c r="E7" s="918" t="s">
        <v>2846</v>
      </c>
      <c r="F7" s="745">
        <f>SUMIF(DFY!A:A,D7,DFY!D:D)</f>
        <v>0</v>
      </c>
      <c r="G7" s="1507">
        <f>SUMIF(DFY!A:A,D7,DFY!J:J)</f>
        <v>0</v>
      </c>
      <c r="H7" s="788">
        <f>SUMIF(DFY!A:A,D7,DFY!E:E)</f>
        <v>0</v>
      </c>
      <c r="I7" s="738">
        <f>SUMIF(DYTD!A:A,D7,DYTD!E:E)</f>
        <v>0</v>
      </c>
      <c r="J7" s="739">
        <f>SUMIF(DYTD!A:A,D7,DYTD!C:C)</f>
        <v>0</v>
      </c>
      <c r="K7" s="743">
        <f t="shared" si="0"/>
        <v>0</v>
      </c>
      <c r="L7" s="1508">
        <f t="shared" si="1"/>
        <v>0</v>
      </c>
      <c r="M7" s="745"/>
      <c r="N7" s="918"/>
    </row>
    <row r="8" spans="1:14" s="737" customFormat="1" ht="12.75" customHeight="1" x14ac:dyDescent="0.25">
      <c r="A8" s="800">
        <f t="shared" ref="A8:B8" si="2">SUM(A6:A7)</f>
        <v>0</v>
      </c>
      <c r="B8" s="801">
        <f t="shared" si="2"/>
        <v>0</v>
      </c>
      <c r="C8" s="802">
        <f>SUM(C6:C7)</f>
        <v>0</v>
      </c>
      <c r="D8" s="846"/>
      <c r="E8" s="847" t="s">
        <v>7372</v>
      </c>
      <c r="F8" s="848">
        <f t="shared" ref="F8:L8" si="3">SUM(F6:F7)</f>
        <v>0</v>
      </c>
      <c r="G8" s="1128">
        <f t="shared" si="3"/>
        <v>0</v>
      </c>
      <c r="H8" s="801">
        <f t="shared" si="3"/>
        <v>0</v>
      </c>
      <c r="I8" s="848">
        <f t="shared" si="3"/>
        <v>0</v>
      </c>
      <c r="J8" s="848">
        <f t="shared" si="3"/>
        <v>0</v>
      </c>
      <c r="K8" s="848">
        <f t="shared" si="3"/>
        <v>0</v>
      </c>
      <c r="L8" s="1509">
        <f t="shared" si="3"/>
        <v>0</v>
      </c>
      <c r="M8" s="830"/>
      <c r="N8" s="736"/>
    </row>
    <row r="9" spans="1:14" s="737" customFormat="1" ht="12.75" customHeight="1" x14ac:dyDescent="0.25">
      <c r="A9" s="919"/>
      <c r="B9" s="920"/>
      <c r="C9" s="729"/>
      <c r="D9" s="766"/>
      <c r="E9" s="767"/>
      <c r="F9" s="730"/>
      <c r="G9" s="1124"/>
      <c r="H9" s="920"/>
      <c r="I9" s="730"/>
      <c r="J9" s="730"/>
      <c r="K9" s="731"/>
      <c r="L9" s="1506"/>
      <c r="M9" s="730"/>
      <c r="N9" s="736"/>
    </row>
    <row r="10" spans="1:14" s="748" customFormat="1" x14ac:dyDescent="0.25">
      <c r="A10" s="738">
        <f>SUMIF(DPY!A:A,D10,DPY!D:D)</f>
        <v>0</v>
      </c>
      <c r="B10" s="739">
        <f>SUMIF(DPY!A:A,D10,DPY!E:E)</f>
        <v>0</v>
      </c>
      <c r="C10" s="740">
        <f>SUMIF(DPY!A:A,D10,DPY!C:C)</f>
        <v>0</v>
      </c>
      <c r="D10" s="762">
        <v>201010101</v>
      </c>
      <c r="E10" s="742" t="s">
        <v>7232</v>
      </c>
      <c r="F10" s="745">
        <f>SUMIF(DFY!A:A,D10,DFY!D:D)</f>
        <v>0</v>
      </c>
      <c r="G10" s="1507">
        <f>SUMIF(DFY!A:A,D10,DFY!J:J)</f>
        <v>0</v>
      </c>
      <c r="H10" s="788">
        <f>SUMIF(DFY!A:A,D10,DFY!E:E)</f>
        <v>0</v>
      </c>
      <c r="I10" s="738">
        <f>SUMIF(DYTD!A:A,D10,DYTD!E:E)</f>
        <v>0</v>
      </c>
      <c r="J10" s="739">
        <f>SUMIF(DYTD!A:A,D10,DYTD!C:C)</f>
        <v>0</v>
      </c>
      <c r="K10" s="743">
        <f t="shared" ref="K10:K14" si="4">J10-I10</f>
        <v>0</v>
      </c>
      <c r="L10" s="1508">
        <f t="shared" ref="L10:L14" si="5">J10-H10</f>
        <v>0</v>
      </c>
      <c r="M10" s="745"/>
      <c r="N10" s="747"/>
    </row>
    <row r="11" spans="1:14" s="748" customFormat="1" ht="12.75" customHeight="1" x14ac:dyDescent="0.25">
      <c r="A11" s="738">
        <f>SUMIF(DPY!A:A,D11,DPY!D:D)</f>
        <v>0</v>
      </c>
      <c r="B11" s="739">
        <f>SUMIF(DPY!A:A,D11,DPY!E:E)</f>
        <v>0</v>
      </c>
      <c r="C11" s="740">
        <f>SUMIF(DPY!A:A,D11,DPY!C:C)</f>
        <v>0</v>
      </c>
      <c r="D11" s="762">
        <v>201010102</v>
      </c>
      <c r="E11" s="742" t="s">
        <v>3042</v>
      </c>
      <c r="F11" s="745">
        <f>SUMIF(DFY!A:A,D11,DFY!D:D)</f>
        <v>0</v>
      </c>
      <c r="G11" s="1507">
        <f>SUMIF(DFY!A:A,D11,DFY!J:J)</f>
        <v>0</v>
      </c>
      <c r="H11" s="788">
        <f>SUMIF(DFY!A:A,D11,DFY!E:E)</f>
        <v>0</v>
      </c>
      <c r="I11" s="738">
        <f>SUMIF(DYTD!A:A,D11,DYTD!E:E)</f>
        <v>0</v>
      </c>
      <c r="J11" s="739">
        <f>SUMIF(DYTD!A:A,D11,DYTD!C:C)</f>
        <v>0</v>
      </c>
      <c r="K11" s="743">
        <f t="shared" si="4"/>
        <v>0</v>
      </c>
      <c r="L11" s="1508">
        <f t="shared" si="5"/>
        <v>0</v>
      </c>
      <c r="M11" s="745"/>
      <c r="N11" s="747"/>
    </row>
    <row r="12" spans="1:14" s="748" customFormat="1" ht="12.75" customHeight="1" x14ac:dyDescent="0.25">
      <c r="A12" s="738">
        <f>SUMIF(DPY!A:A,D12,DPY!D:D)</f>
        <v>0</v>
      </c>
      <c r="B12" s="739">
        <f>SUMIF(DPY!A:A,D12,DPY!E:E)</f>
        <v>0</v>
      </c>
      <c r="C12" s="740">
        <f>SUMIF(DPY!A:A,D12,DPY!C:C)</f>
        <v>0</v>
      </c>
      <c r="D12" s="762">
        <v>201010120</v>
      </c>
      <c r="E12" s="742" t="s">
        <v>7233</v>
      </c>
      <c r="F12" s="745">
        <f>SUMIF(DFY!A:A,D12,DFY!D:D)</f>
        <v>0</v>
      </c>
      <c r="G12" s="1507">
        <f>SUMIF(DFY!A:A,D12,DFY!J:J)</f>
        <v>0</v>
      </c>
      <c r="H12" s="788">
        <f>SUMIF(DFY!A:A,D12,DFY!E:E)</f>
        <v>0</v>
      </c>
      <c r="I12" s="738">
        <f>SUMIF(DYTD!A:A,D12,DYTD!E:E)</f>
        <v>0</v>
      </c>
      <c r="J12" s="739">
        <f>SUMIF(DYTD!A:A,D12,DYTD!C:C)</f>
        <v>0</v>
      </c>
      <c r="K12" s="743">
        <f t="shared" si="4"/>
        <v>0</v>
      </c>
      <c r="L12" s="1508">
        <f t="shared" si="5"/>
        <v>0</v>
      </c>
      <c r="M12" s="745"/>
      <c r="N12" s="747"/>
    </row>
    <row r="13" spans="1:14" s="748" customFormat="1" ht="12.75" customHeight="1" x14ac:dyDescent="0.25">
      <c r="A13" s="738">
        <f>SUMIF(DPY!A:A,D13,DPY!D:D)</f>
        <v>0</v>
      </c>
      <c r="B13" s="739">
        <f>SUMIF(DPY!A:A,D13,DPY!E:E)</f>
        <v>0</v>
      </c>
      <c r="C13" s="740">
        <f>SUMIF(DPY!A:A,D13,DPY!C:C)</f>
        <v>0</v>
      </c>
      <c r="D13" s="762">
        <v>201010930</v>
      </c>
      <c r="E13" s="742" t="s">
        <v>6212</v>
      </c>
      <c r="F13" s="745">
        <f>SUMIF(DFY!A:A,D13,DFY!D:D)</f>
        <v>0</v>
      </c>
      <c r="G13" s="1507">
        <f>SUMIF(DFY!A:A,D13,DFY!J:J)</f>
        <v>0</v>
      </c>
      <c r="H13" s="788">
        <f>SUMIF(DFY!A:A,D13,DFY!E:E)</f>
        <v>0</v>
      </c>
      <c r="I13" s="738">
        <f>SUMIF(DYTD!A:A,D13,DYTD!E:E)</f>
        <v>0</v>
      </c>
      <c r="J13" s="739">
        <f>SUMIF(DYTD!A:A,D13,DYTD!C:C)</f>
        <v>0</v>
      </c>
      <c r="K13" s="743">
        <f t="shared" si="4"/>
        <v>0</v>
      </c>
      <c r="L13" s="1508">
        <f t="shared" si="5"/>
        <v>0</v>
      </c>
      <c r="M13" s="745"/>
      <c r="N13" s="747"/>
    </row>
    <row r="14" spans="1:14" s="748" customFormat="1" ht="12.75" customHeight="1" x14ac:dyDescent="0.25">
      <c r="A14" s="738">
        <f>SUMIF(DPY!A:A,D14,DPY!D:D)</f>
        <v>0</v>
      </c>
      <c r="B14" s="739">
        <f>SUMIF(DPY!A:A,D14,DPY!E:E)</f>
        <v>0</v>
      </c>
      <c r="C14" s="740">
        <f>SUMIF(DPY!A:A,D14,DPY!C:C)</f>
        <v>0</v>
      </c>
      <c r="D14" s="762">
        <v>201015016</v>
      </c>
      <c r="E14" s="742" t="s">
        <v>7369</v>
      </c>
      <c r="F14" s="745">
        <f>SUMIF(DFY!A:A,D14,DFY!D:D)</f>
        <v>0</v>
      </c>
      <c r="G14" s="1507">
        <f>SUMIF(DFY!A:A,D14,DFY!J:J)</f>
        <v>0</v>
      </c>
      <c r="H14" s="788">
        <f>SUMIF(DFY!A:A,D14,DFY!E:E)</f>
        <v>0</v>
      </c>
      <c r="I14" s="738">
        <f>SUMIF(DYTD!A:A,D14,DYTD!E:E)</f>
        <v>0</v>
      </c>
      <c r="J14" s="739">
        <f>SUMIF(DYTD!A:A,D14,DYTD!C:C)</f>
        <v>0</v>
      </c>
      <c r="K14" s="743">
        <f t="shared" si="4"/>
        <v>0</v>
      </c>
      <c r="L14" s="1508">
        <f t="shared" si="5"/>
        <v>0</v>
      </c>
      <c r="M14" s="745"/>
      <c r="N14" s="747"/>
    </row>
    <row r="15" spans="1:14" s="748" customFormat="1" ht="12.75" customHeight="1" x14ac:dyDescent="0.25">
      <c r="A15" s="890">
        <f>SUM(A10:A14)</f>
        <v>0</v>
      </c>
      <c r="B15" s="891">
        <f>SUM(B10:B14)</f>
        <v>0</v>
      </c>
      <c r="C15" s="779">
        <f>SUM(C10:C14)</f>
        <v>0</v>
      </c>
      <c r="D15" s="752"/>
      <c r="E15" s="780" t="s">
        <v>7309</v>
      </c>
      <c r="F15" s="893">
        <f t="shared" ref="F15:L15" si="6">SUM(F10:F14)</f>
        <v>0</v>
      </c>
      <c r="G15" s="1510">
        <f t="shared" si="6"/>
        <v>0</v>
      </c>
      <c r="H15" s="778">
        <f t="shared" si="6"/>
        <v>0</v>
      </c>
      <c r="I15" s="781">
        <f t="shared" si="6"/>
        <v>0</v>
      </c>
      <c r="J15" s="781">
        <f t="shared" si="6"/>
        <v>0</v>
      </c>
      <c r="K15" s="893">
        <f t="shared" si="6"/>
        <v>0</v>
      </c>
      <c r="L15" s="778">
        <f t="shared" si="6"/>
        <v>0</v>
      </c>
      <c r="M15" s="730"/>
      <c r="N15" s="764"/>
    </row>
    <row r="16" spans="1:14" s="748" customFormat="1" ht="12.75" customHeight="1" x14ac:dyDescent="0.25">
      <c r="A16" s="787"/>
      <c r="B16" s="788"/>
      <c r="C16" s="740"/>
      <c r="D16" s="789"/>
      <c r="E16" s="742"/>
      <c r="F16" s="745"/>
      <c r="G16" s="1511"/>
      <c r="H16" s="1508"/>
      <c r="I16" s="739"/>
      <c r="J16" s="739"/>
      <c r="K16" s="745"/>
      <c r="L16" s="1508"/>
      <c r="M16" s="730"/>
      <c r="N16" s="764"/>
    </row>
    <row r="17" spans="1:14" s="798" customFormat="1" x14ac:dyDescent="0.25">
      <c r="A17" s="800">
        <f>A8+A15</f>
        <v>0</v>
      </c>
      <c r="B17" s="801">
        <f>B8+B15</f>
        <v>0</v>
      </c>
      <c r="C17" s="802">
        <f>C8+C15</f>
        <v>0</v>
      </c>
      <c r="D17" s="846"/>
      <c r="E17" s="780" t="s">
        <v>7242</v>
      </c>
      <c r="F17" s="848">
        <f t="shared" ref="F17:L17" si="7">F8+F15</f>
        <v>0</v>
      </c>
      <c r="G17" s="1128">
        <f t="shared" si="7"/>
        <v>0</v>
      </c>
      <c r="H17" s="1509">
        <f t="shared" si="7"/>
        <v>0</v>
      </c>
      <c r="I17" s="848">
        <f t="shared" si="7"/>
        <v>0</v>
      </c>
      <c r="J17" s="848">
        <f t="shared" si="7"/>
        <v>0</v>
      </c>
      <c r="K17" s="848">
        <f t="shared" si="7"/>
        <v>0</v>
      </c>
      <c r="L17" s="1509">
        <f t="shared" si="7"/>
        <v>0</v>
      </c>
      <c r="M17" s="830"/>
      <c r="N17" s="797"/>
    </row>
    <row r="18" spans="1:14" s="798" customFormat="1" x14ac:dyDescent="0.25">
      <c r="A18" s="924"/>
      <c r="B18" s="925"/>
      <c r="C18" s="793"/>
      <c r="D18" s="940"/>
      <c r="E18" s="812"/>
      <c r="F18" s="794"/>
      <c r="G18" s="1221"/>
      <c r="H18" s="1512"/>
      <c r="I18" s="794"/>
      <c r="J18" s="794"/>
      <c r="K18" s="794"/>
      <c r="L18" s="1512"/>
      <c r="M18" s="746"/>
      <c r="N18" s="797"/>
    </row>
    <row r="19" spans="1:14" s="798" customFormat="1" x14ac:dyDescent="0.25">
      <c r="A19" s="787"/>
      <c r="B19" s="788"/>
      <c r="C19" s="740"/>
      <c r="D19" s="790"/>
      <c r="E19" s="791" t="s">
        <v>2845</v>
      </c>
      <c r="F19" s="746"/>
      <c r="G19" s="1513"/>
      <c r="H19" s="1126"/>
      <c r="I19" s="738"/>
      <c r="J19" s="1513"/>
      <c r="K19" s="743"/>
      <c r="L19" s="1512"/>
      <c r="M19" s="796"/>
      <c r="N19" s="797"/>
    </row>
    <row r="20" spans="1:14" s="798" customFormat="1" x14ac:dyDescent="0.2">
      <c r="A20" s="738">
        <f>SUMIF(DPY!A:A,D20,DPY!D:D)</f>
        <v>0</v>
      </c>
      <c r="B20" s="739">
        <f>SUMIF(DPY!A:A,D20,DPY!E:E)</f>
        <v>0</v>
      </c>
      <c r="C20" s="740">
        <f>SUMIF(DPY!A:A,D20,DPY!C:C)</f>
        <v>0</v>
      </c>
      <c r="D20" s="741">
        <v>201019054</v>
      </c>
      <c r="E20" s="895" t="s">
        <v>3036</v>
      </c>
      <c r="F20" s="746">
        <f>SUMIF(DFY!A:A,D20,DFY!D:D)</f>
        <v>0</v>
      </c>
      <c r="G20" s="1507">
        <f>SUMIF(DFY!A:A,D20,DFY!J:J)</f>
        <v>0</v>
      </c>
      <c r="H20" s="788">
        <f>SUMIF(DFY!A:A,D20,DFY!E:E)</f>
        <v>0</v>
      </c>
      <c r="I20" s="738">
        <f>SUMIF(DYTD!A:A,D20,DYTD!E:E)</f>
        <v>0</v>
      </c>
      <c r="J20" s="1513">
        <f>SUMIF(DYTD!A:A,D20,DYTD!C:C)</f>
        <v>0</v>
      </c>
      <c r="K20" s="743">
        <f>J20-I20</f>
        <v>0</v>
      </c>
      <c r="L20" s="1512">
        <f>J20-H20</f>
        <v>0</v>
      </c>
      <c r="M20" s="796"/>
      <c r="N20" s="797"/>
    </row>
    <row r="21" spans="1:14" s="798" customFormat="1" x14ac:dyDescent="0.2">
      <c r="A21" s="738">
        <f>SUMIF(DPY!A:A,D21,DPY!D:D)</f>
        <v>0</v>
      </c>
      <c r="B21" s="739">
        <f>SUMIF(DPY!A:A,D21,DPY!E:E)</f>
        <v>0</v>
      </c>
      <c r="C21" s="740">
        <f>SUMIF(DPY!A:A,D21,DPY!C:C)</f>
        <v>0</v>
      </c>
      <c r="D21" s="741">
        <v>201019057</v>
      </c>
      <c r="E21" s="895" t="s">
        <v>7943</v>
      </c>
      <c r="F21" s="746">
        <f>SUMIF(DFY!A:A,D21,DFY!D:D)</f>
        <v>0</v>
      </c>
      <c r="G21" s="1507">
        <f>SUMIF(DFY!A:A,D21,DFY!J:J)</f>
        <v>0</v>
      </c>
      <c r="H21" s="788">
        <f>SUMIF(DFY!A:A,D21,DFY!E:E)</f>
        <v>0</v>
      </c>
      <c r="I21" s="738">
        <f>SUMIF(DYTD!A:A,D21,DYTD!E:E)</f>
        <v>0</v>
      </c>
      <c r="J21" s="1513">
        <f>SUMIF(DYTD!A:A,D21,DYTD!C:C)</f>
        <v>0</v>
      </c>
      <c r="K21" s="743">
        <f>J21-I21</f>
        <v>0</v>
      </c>
      <c r="L21" s="1512">
        <f>J21-H21</f>
        <v>0</v>
      </c>
      <c r="M21" s="730"/>
      <c r="N21" s="797"/>
    </row>
    <row r="22" spans="1:14" s="798" customFormat="1" x14ac:dyDescent="0.25">
      <c r="A22" s="800">
        <f t="shared" ref="A22:B22" si="8">SUM(A20:A21)</f>
        <v>0</v>
      </c>
      <c r="B22" s="801">
        <f t="shared" si="8"/>
        <v>0</v>
      </c>
      <c r="C22" s="802">
        <f>SUM(C20:C21)</f>
        <v>0</v>
      </c>
      <c r="D22" s="803"/>
      <c r="E22" s="780" t="s">
        <v>7247</v>
      </c>
      <c r="F22" s="1514">
        <f t="shared" ref="F22:L22" si="9">SUM(F20:F21)</f>
        <v>0</v>
      </c>
      <c r="G22" s="902">
        <f t="shared" si="9"/>
        <v>0</v>
      </c>
      <c r="H22" s="801">
        <f t="shared" si="9"/>
        <v>0</v>
      </c>
      <c r="I22" s="1514">
        <f t="shared" si="9"/>
        <v>0</v>
      </c>
      <c r="J22" s="902">
        <f t="shared" si="9"/>
        <v>0</v>
      </c>
      <c r="K22" s="902">
        <f t="shared" si="9"/>
        <v>0</v>
      </c>
      <c r="L22" s="1509">
        <f t="shared" si="9"/>
        <v>0</v>
      </c>
      <c r="M22" s="830"/>
      <c r="N22" s="797"/>
    </row>
    <row r="23" spans="1:14" s="798" customFormat="1" x14ac:dyDescent="0.25">
      <c r="A23" s="787"/>
      <c r="B23" s="788"/>
      <c r="C23" s="740"/>
      <c r="D23" s="811"/>
      <c r="E23" s="812"/>
      <c r="F23" s="745"/>
      <c r="G23" s="771"/>
      <c r="H23" s="925"/>
      <c r="I23" s="738"/>
      <c r="J23" s="739"/>
      <c r="K23" s="743"/>
      <c r="L23" s="1508"/>
      <c r="M23" s="744"/>
      <c r="N23" s="813"/>
    </row>
    <row r="24" spans="1:14" s="798" customFormat="1" x14ac:dyDescent="0.25">
      <c r="A24" s="814">
        <f t="shared" ref="A24:B24" si="10">A17+A22</f>
        <v>0</v>
      </c>
      <c r="B24" s="815">
        <f t="shared" si="10"/>
        <v>0</v>
      </c>
      <c r="C24" s="816">
        <f>C17+C22</f>
        <v>0</v>
      </c>
      <c r="D24" s="817"/>
      <c r="E24" s="818" t="s">
        <v>7248</v>
      </c>
      <c r="F24" s="1171">
        <f t="shared" ref="F24:L24" si="11">F17+F22</f>
        <v>0</v>
      </c>
      <c r="G24" s="1515">
        <f t="shared" si="11"/>
        <v>0</v>
      </c>
      <c r="H24" s="1516">
        <f t="shared" si="11"/>
        <v>0</v>
      </c>
      <c r="I24" s="1171">
        <f t="shared" si="11"/>
        <v>0</v>
      </c>
      <c r="J24" s="1171">
        <f t="shared" si="11"/>
        <v>0</v>
      </c>
      <c r="K24" s="1171">
        <f t="shared" si="11"/>
        <v>0</v>
      </c>
      <c r="L24" s="1516">
        <f t="shared" si="11"/>
        <v>0</v>
      </c>
      <c r="M24" s="830"/>
      <c r="N24" s="797"/>
    </row>
    <row r="25" spans="1:14" s="798" customFormat="1" x14ac:dyDescent="0.25">
      <c r="A25" s="838"/>
      <c r="B25" s="839"/>
      <c r="C25" s="840"/>
      <c r="D25" s="1177"/>
      <c r="E25" s="1178"/>
      <c r="F25" s="844"/>
      <c r="H25" s="1517"/>
      <c r="I25" s="844"/>
      <c r="J25" s="844"/>
      <c r="K25" s="844"/>
      <c r="L25" s="1518"/>
      <c r="M25" s="830"/>
      <c r="N25" s="797"/>
    </row>
    <row r="26" spans="1:14" s="798" customFormat="1" x14ac:dyDescent="0.25">
      <c r="A26" s="838"/>
      <c r="B26" s="839"/>
      <c r="C26" s="840"/>
      <c r="D26" s="841"/>
      <c r="E26" s="842" t="s">
        <v>3040</v>
      </c>
      <c r="F26" s="844"/>
      <c r="H26" s="1519"/>
      <c r="I26" s="844"/>
      <c r="J26" s="844"/>
      <c r="K26" s="844"/>
      <c r="L26" s="1518"/>
      <c r="M26" s="830"/>
      <c r="N26" s="797"/>
    </row>
    <row r="27" spans="1:14" s="748" customFormat="1" ht="12.75" customHeight="1" x14ac:dyDescent="0.25">
      <c r="A27" s="738">
        <f>SUMIF(DPY!A:A,D27,DPY!D:D)</f>
        <v>0</v>
      </c>
      <c r="B27" s="739">
        <f>SUMIF(DPY!A:A,D27,DPY!E:E)</f>
        <v>0</v>
      </c>
      <c r="C27" s="740">
        <f>SUMIF(DPY!A:A,D27,DPY!C:C)</f>
        <v>0</v>
      </c>
      <c r="D27" s="789">
        <v>201012414</v>
      </c>
      <c r="E27" s="895" t="s">
        <v>3009</v>
      </c>
      <c r="F27" s="745">
        <f>SUMIF(DFY!A:A,D27,DFY!D:D)</f>
        <v>0</v>
      </c>
      <c r="G27" s="1507">
        <f>SUMIF(DFY!A:A,D27,DFY!J:J)</f>
        <v>0</v>
      </c>
      <c r="H27" s="788">
        <f>SUMIF(DFY!A:A,D27,DFY!E:E)</f>
        <v>0</v>
      </c>
      <c r="I27" s="738">
        <f>SUMIF(DYTD!A:A,D27,DYTD!E:E)</f>
        <v>0</v>
      </c>
      <c r="J27" s="739">
        <f>SUMIF(DYTD!A:A,D27,DYTD!C:C)</f>
        <v>0</v>
      </c>
      <c r="K27" s="743">
        <f t="shared" ref="K27:K31" si="12">J27-I27</f>
        <v>0</v>
      </c>
      <c r="L27" s="1508">
        <f t="shared" ref="L27:L31" si="13">J27-H27</f>
        <v>0</v>
      </c>
      <c r="M27" s="746"/>
      <c r="N27" s="747"/>
    </row>
    <row r="28" spans="1:14" s="748" customFormat="1" ht="12.75" customHeight="1" x14ac:dyDescent="0.25">
      <c r="A28" s="738">
        <f>SUMIF(DPY!A:A,D28,DPY!D:D)</f>
        <v>0</v>
      </c>
      <c r="B28" s="739">
        <f>SUMIF(DPY!A:A,D28,DPY!E:E)</f>
        <v>0</v>
      </c>
      <c r="C28" s="740">
        <f>SUMIF(DPY!A:A,D28,DPY!C:C)</f>
        <v>0</v>
      </c>
      <c r="D28" s="789">
        <v>201014610</v>
      </c>
      <c r="E28" s="742" t="s">
        <v>7263</v>
      </c>
      <c r="F28" s="745">
        <f>SUMIF(DFY!A:A,D28,DFY!D:D)</f>
        <v>0</v>
      </c>
      <c r="G28" s="1507">
        <f>SUMIF(DFY!A:A,D28,DFY!J:J)</f>
        <v>0</v>
      </c>
      <c r="H28" s="788">
        <f>SUMIF(DFY!A:A,D28,DFY!E:E)</f>
        <v>0</v>
      </c>
      <c r="I28" s="738">
        <f>SUMIF(DYTD!A:A,D28,DYTD!E:E)</f>
        <v>0</v>
      </c>
      <c r="J28" s="739">
        <f>SUMIF(DYTD!A:A,D28,DYTD!C:C)</f>
        <v>0</v>
      </c>
      <c r="K28" s="743">
        <f t="shared" si="12"/>
        <v>0</v>
      </c>
      <c r="L28" s="1508">
        <f t="shared" si="13"/>
        <v>0</v>
      </c>
      <c r="M28" s="746"/>
      <c r="N28" s="764"/>
    </row>
    <row r="29" spans="1:14" s="748" customFormat="1" ht="12.75" customHeight="1" x14ac:dyDescent="0.25">
      <c r="A29" s="738">
        <f>SUMIF(DPY!A:A,D29,DPY!D:D)</f>
        <v>0</v>
      </c>
      <c r="B29" s="739">
        <f>SUMIF(DPY!A:A,D29,DPY!E:E)</f>
        <v>0</v>
      </c>
      <c r="C29" s="740">
        <f>SUMIF(DPY!A:A,D29,DPY!C:C)</f>
        <v>0</v>
      </c>
      <c r="D29" s="789">
        <v>201014611</v>
      </c>
      <c r="E29" s="742" t="s">
        <v>7264</v>
      </c>
      <c r="F29" s="745">
        <f>SUMIF(DFY!A:A,D29,DFY!D:D)</f>
        <v>0</v>
      </c>
      <c r="G29" s="1507">
        <f>SUMIF(DFY!A:A,D29,DFY!J:J)</f>
        <v>0</v>
      </c>
      <c r="H29" s="788">
        <f>SUMIF(DFY!A:A,D29,DFY!E:E)</f>
        <v>0</v>
      </c>
      <c r="I29" s="738">
        <f>SUMIF(DYTD!A:A,D29,DYTD!E:E)</f>
        <v>0</v>
      </c>
      <c r="J29" s="739">
        <f>SUMIF(DYTD!A:A,D29,DYTD!C:C)</f>
        <v>0</v>
      </c>
      <c r="K29" s="743">
        <f t="shared" si="12"/>
        <v>0</v>
      </c>
      <c r="L29" s="1508">
        <f t="shared" si="13"/>
        <v>0</v>
      </c>
      <c r="M29" s="746"/>
      <c r="N29" s="764"/>
    </row>
    <row r="30" spans="1:14" s="748" customFormat="1" ht="12.75" customHeight="1" x14ac:dyDescent="0.25">
      <c r="A30" s="738">
        <f>SUMIF(DPY!A:A,D30,DPY!D:D)</f>
        <v>0</v>
      </c>
      <c r="B30" s="739">
        <f>SUMIF(DPY!A:A,D30,DPY!E:E)</f>
        <v>0</v>
      </c>
      <c r="C30" s="740">
        <f>SUMIF(DPY!A:A,D30,DPY!C:C)</f>
        <v>-562.78</v>
      </c>
      <c r="D30" s="789">
        <v>201016009</v>
      </c>
      <c r="E30" s="742" t="s">
        <v>7435</v>
      </c>
      <c r="F30" s="745">
        <f>SUMIF(DFY!A:A,D30,DFY!D:D)</f>
        <v>0</v>
      </c>
      <c r="G30" s="1507">
        <f>SUMIF(DFY!A:A,D30,DFY!J:J)</f>
        <v>0</v>
      </c>
      <c r="H30" s="788">
        <f>SUMIF(DFY!A:A,D30,DFY!E:E)</f>
        <v>0</v>
      </c>
      <c r="I30" s="738">
        <f>SUMIF(DYTD!A:A,D30,DYTD!E:E)</f>
        <v>0</v>
      </c>
      <c r="J30" s="739">
        <f>SUMIF(DYTD!A:A,D30,DYTD!C:C)</f>
        <v>0</v>
      </c>
      <c r="K30" s="743">
        <f t="shared" si="12"/>
        <v>0</v>
      </c>
      <c r="L30" s="1508">
        <f t="shared" si="13"/>
        <v>0</v>
      </c>
      <c r="M30" s="746"/>
      <c r="N30" s="764"/>
    </row>
    <row r="31" spans="1:14" s="748" customFormat="1" ht="12.75" customHeight="1" x14ac:dyDescent="0.25">
      <c r="A31" s="738">
        <f>SUMIF(DPY!A:A,D31,DPY!D:D)</f>
        <v>0</v>
      </c>
      <c r="B31" s="739">
        <f>SUMIF(DPY!A:A,D31,DPY!E:E)</f>
        <v>0</v>
      </c>
      <c r="C31" s="740">
        <f>SUMIF(DPY!A:A,D31,DPY!C:C)</f>
        <v>508.78</v>
      </c>
      <c r="D31" s="789">
        <v>201016010</v>
      </c>
      <c r="E31" s="742" t="s">
        <v>7254</v>
      </c>
      <c r="F31" s="745">
        <f>SUMIF(DFY!A:A,D31,DFY!D:D)</f>
        <v>0</v>
      </c>
      <c r="G31" s="1507">
        <f>SUMIF(DFY!A:A,D31,DFY!J:J)</f>
        <v>0</v>
      </c>
      <c r="H31" s="788">
        <f>SUMIF(DFY!A:A,D31,DFY!E:E)</f>
        <v>0</v>
      </c>
      <c r="I31" s="738">
        <f>SUMIF(DYTD!A:A,D31,DYTD!E:E)</f>
        <v>0</v>
      </c>
      <c r="J31" s="739">
        <f>SUMIF(DYTD!A:A,D31,DYTD!C:C)</f>
        <v>0</v>
      </c>
      <c r="K31" s="743">
        <f t="shared" si="12"/>
        <v>0</v>
      </c>
      <c r="L31" s="1508">
        <f t="shared" si="13"/>
        <v>0</v>
      </c>
      <c r="M31" s="746"/>
      <c r="N31" s="764"/>
    </row>
    <row r="32" spans="1:14" s="798" customFormat="1" x14ac:dyDescent="0.25">
      <c r="A32" s="800">
        <f t="shared" ref="A32:B32" si="14">SUM(A27:A31)</f>
        <v>0</v>
      </c>
      <c r="B32" s="801">
        <f t="shared" si="14"/>
        <v>0</v>
      </c>
      <c r="C32" s="802">
        <f>SUM(C27:C31)</f>
        <v>-54</v>
      </c>
      <c r="D32" s="846"/>
      <c r="E32" s="847" t="s">
        <v>7255</v>
      </c>
      <c r="F32" s="848">
        <f t="shared" ref="F32:L32" si="15">SUM(F27:F31)</f>
        <v>0</v>
      </c>
      <c r="G32" s="1128">
        <f t="shared" si="15"/>
        <v>0</v>
      </c>
      <c r="H32" s="1509">
        <f t="shared" si="15"/>
        <v>0</v>
      </c>
      <c r="I32" s="848">
        <f t="shared" si="15"/>
        <v>0</v>
      </c>
      <c r="J32" s="848">
        <f t="shared" si="15"/>
        <v>0</v>
      </c>
      <c r="K32" s="848">
        <f t="shared" si="15"/>
        <v>0</v>
      </c>
      <c r="L32" s="801">
        <f t="shared" si="15"/>
        <v>0</v>
      </c>
      <c r="M32" s="830"/>
      <c r="N32" s="797"/>
    </row>
    <row r="33" spans="1:14" x14ac:dyDescent="0.2">
      <c r="A33" s="838"/>
      <c r="B33" s="839"/>
      <c r="C33" s="840"/>
      <c r="D33" s="854"/>
      <c r="E33" s="855"/>
      <c r="H33" s="1520"/>
      <c r="L33" s="1146"/>
      <c r="M33" s="830"/>
      <c r="N33" s="797"/>
    </row>
    <row r="34" spans="1:14" s="798" customFormat="1" ht="13.5" thickBot="1" x14ac:dyDescent="0.3">
      <c r="A34" s="864">
        <f t="shared" ref="A34:B34" si="16">A24+A32</f>
        <v>0</v>
      </c>
      <c r="B34" s="865">
        <f t="shared" si="16"/>
        <v>0</v>
      </c>
      <c r="C34" s="866">
        <f>C24+C32</f>
        <v>-54</v>
      </c>
      <c r="D34" s="867"/>
      <c r="E34" s="868" t="s">
        <v>8</v>
      </c>
      <c r="F34" s="1150">
        <f t="shared" ref="F34:L34" si="17">F24+F32</f>
        <v>0</v>
      </c>
      <c r="G34" s="1521">
        <f t="shared" si="17"/>
        <v>0</v>
      </c>
      <c r="H34" s="1522">
        <f t="shared" si="17"/>
        <v>0</v>
      </c>
      <c r="I34" s="1150">
        <f t="shared" si="17"/>
        <v>0</v>
      </c>
      <c r="J34" s="1150">
        <f t="shared" si="17"/>
        <v>0</v>
      </c>
      <c r="K34" s="1150">
        <f t="shared" si="17"/>
        <v>0</v>
      </c>
      <c r="L34" s="1522">
        <f t="shared" si="17"/>
        <v>0</v>
      </c>
      <c r="M34" s="873"/>
      <c r="N34" s="874"/>
    </row>
    <row r="35" spans="1:14" x14ac:dyDescent="0.2">
      <c r="A35" s="875">
        <f>SUMIF(DPY!G:G,$D$2,DPY!D:D)-A34</f>
        <v>0</v>
      </c>
      <c r="B35" s="875">
        <f>SUMIF(DPY!G:G,$D$2,DPY!E:E)-B34</f>
        <v>0</v>
      </c>
      <c r="C35" s="863">
        <f>SUMIF(DPY!G:G,$D$2,DPY!C:C)-C34</f>
        <v>0</v>
      </c>
      <c r="D35" s="876"/>
      <c r="F35" s="687">
        <f>SUMIF(DFY!G:G,$D$2,DFY!D:D)-F34</f>
        <v>0</v>
      </c>
      <c r="H35" s="687">
        <f>SUMIF(DFY!G:G,$D$2,DFY!E:E)-H34</f>
        <v>0</v>
      </c>
      <c r="I35" s="858">
        <f>SUMIF(DYTD!G:G,$D$2,DYTD!E:E)-I34</f>
        <v>0</v>
      </c>
      <c r="J35" s="858">
        <f>SUMIF(DYTD!G:G,$D$2,DYTD!C:C)-J34</f>
        <v>0</v>
      </c>
      <c r="K35" s="858">
        <f>+J34-I34-K34</f>
        <v>0</v>
      </c>
      <c r="L35" s="858">
        <f>+J34-H34-L34</f>
        <v>0</v>
      </c>
      <c r="M35" s="863"/>
    </row>
    <row r="36" spans="1:14" ht="15" x14ac:dyDescent="0.3">
      <c r="D36" s="876"/>
      <c r="J36" s="844"/>
      <c r="K36" s="877"/>
      <c r="L36" s="877">
        <f>SUMIF(DYTD!G:G,$D$2,DYTD!F:F)-L34</f>
        <v>0</v>
      </c>
      <c r="M36" s="863"/>
    </row>
    <row r="37" spans="1:14" ht="13.5" thickBot="1" x14ac:dyDescent="0.25">
      <c r="D37" s="876"/>
      <c r="J37" s="878"/>
      <c r="K37" s="875"/>
      <c r="L37" s="878"/>
      <c r="M37" s="863"/>
    </row>
    <row r="38" spans="1:14" ht="13.5" thickBot="1" x14ac:dyDescent="0.25">
      <c r="D38" s="876"/>
      <c r="J38" s="2032" t="s">
        <v>7941</v>
      </c>
      <c r="K38" s="2033"/>
      <c r="L38" s="2034"/>
    </row>
    <row r="39" spans="1:14" x14ac:dyDescent="0.2">
      <c r="D39" s="876"/>
    </row>
    <row r="40" spans="1:14" x14ac:dyDescent="0.2">
      <c r="D40" s="876"/>
    </row>
    <row r="41" spans="1:14" x14ac:dyDescent="0.2">
      <c r="D41" s="876"/>
    </row>
    <row r="42" spans="1:14" x14ac:dyDescent="0.2">
      <c r="D42" s="876"/>
    </row>
    <row r="43" spans="1:14" x14ac:dyDescent="0.2">
      <c r="D43" s="876"/>
    </row>
    <row r="44" spans="1:14" x14ac:dyDescent="0.2">
      <c r="D44" s="876"/>
    </row>
    <row r="45" spans="1:14" x14ac:dyDescent="0.2">
      <c r="D45" s="876"/>
    </row>
    <row r="46" spans="1:14" x14ac:dyDescent="0.2">
      <c r="D46" s="876"/>
    </row>
    <row r="47" spans="1:14" x14ac:dyDescent="0.2">
      <c r="D47" s="876"/>
    </row>
    <row r="48" spans="1:14" x14ac:dyDescent="0.2">
      <c r="D48" s="876"/>
    </row>
  </sheetData>
  <mergeCells count="2">
    <mergeCell ref="C1:N1"/>
    <mergeCell ref="J38:L38"/>
  </mergeCells>
  <conditionalFormatting sqref="K20:K21 K6 K10:K16">
    <cfRule type="cellIs" dxfId="21" priority="3" stopIfTrue="1" operator="notBetween">
      <formula>-999</formula>
      <formula>999</formula>
    </cfRule>
  </conditionalFormatting>
  <conditionalFormatting sqref="K15:K16">
    <cfRule type="cellIs" dxfId="20" priority="2" stopIfTrue="1" operator="notBetween">
      <formula>-999</formula>
      <formula>999</formula>
    </cfRule>
  </conditionalFormatting>
  <conditionalFormatting sqref="K7">
    <cfRule type="cellIs" dxfId="19" priority="1" stopIfTrue="1" operator="notBetween">
      <formula>-999</formula>
      <formula>999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scale="77" fitToHeight="0" orientation="landscape" r:id="rId1"/>
  <headerFooter>
    <oddFooter>&amp;C&amp;Z&amp;F\&amp;A</oddFooter>
  </headerFooter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7"/>
  <sheetViews>
    <sheetView zoomScale="80" zoomScaleNormal="80" workbookViewId="0">
      <pane ySplit="4" topLeftCell="A17" activePane="bottomLeft" state="frozen"/>
      <selection activeCell="T16" sqref="T16"/>
      <selection pane="bottomLeft" activeCell="K70" sqref="K70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7" width="12.140625" style="1151" hidden="1" customWidth="1"/>
    <col min="8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">
        <v>7944</v>
      </c>
      <c r="D1" s="2030"/>
      <c r="E1" s="2030"/>
      <c r="F1" s="2030"/>
      <c r="G1" s="2030"/>
      <c r="H1" s="2030"/>
      <c r="I1" s="2030"/>
      <c r="J1" s="2030"/>
      <c r="K1" s="2030"/>
      <c r="L1" s="2030"/>
      <c r="M1" s="2030"/>
      <c r="N1" s="2030"/>
      <c r="O1" s="2030"/>
      <c r="P1" s="2030"/>
      <c r="Q1" s="2031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20201</v>
      </c>
      <c r="E2" s="692" t="s">
        <v>2998</v>
      </c>
      <c r="F2" s="693"/>
      <c r="G2" s="693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7" s="711" customFormat="1" ht="42" customHeight="1" x14ac:dyDescent="0.2">
      <c r="A3" s="1487" t="str">
        <f>DEPO!B4</f>
        <v>Original Budget 2019-20</v>
      </c>
      <c r="B3" s="1488" t="str">
        <f>DEPO!C4</f>
        <v>Revised Budget 2019-20</v>
      </c>
      <c r="C3" s="699" t="str">
        <f>DEPO!D4</f>
        <v>PY GRNI
Actual
2019-20</v>
      </c>
      <c r="D3" s="700" t="s">
        <v>6256</v>
      </c>
      <c r="E3" s="1489" t="s">
        <v>3020</v>
      </c>
      <c r="F3" s="1523" t="str">
        <f>DEPO!G4</f>
        <v>Original Budget
2020-21</v>
      </c>
      <c r="G3" s="1490" t="str">
        <f>DEPO!H4</f>
        <v>Actual Committed
to Sep 2020</v>
      </c>
      <c r="H3" s="1494" t="str">
        <f>DEPO!I4</f>
        <v>Variance
Act v Orig
to Sep 2020</v>
      </c>
      <c r="I3" s="1524" t="str">
        <f>DEPO!J4</f>
        <v>Forecast
less Orig
2020-21</v>
      </c>
      <c r="J3" s="1525" t="str">
        <f>DEPO!K4</f>
        <v>Forecast
Full Year 2020-21</v>
      </c>
      <c r="K3" s="595" t="str">
        <f>DEPO!L4</f>
        <v>Revised Budget 2020/21</v>
      </c>
      <c r="L3" s="596" t="str">
        <f>DEPO!M4</f>
        <v>2021-22
Savings
Plan</v>
      </c>
      <c r="M3" s="1526" t="str">
        <f>DEPO!N4</f>
        <v>2021-22 Permanent Growth</v>
      </c>
      <c r="N3" s="594" t="str">
        <f>DEPO!O4</f>
        <v>2021-22
One-off
Growth</v>
      </c>
      <c r="O3" s="595" t="str">
        <f>DEPO!P4</f>
        <v>Budget 2021/22</v>
      </c>
      <c r="P3" s="1527" t="s">
        <v>7229</v>
      </c>
      <c r="Q3" s="710" t="s">
        <v>7230</v>
      </c>
    </row>
    <row r="4" spans="1:17" s="711" customFormat="1" ht="13.5" customHeight="1" thickBot="1" x14ac:dyDescent="0.25">
      <c r="A4" s="1528" t="s">
        <v>0</v>
      </c>
      <c r="B4" s="713" t="s">
        <v>0</v>
      </c>
      <c r="C4" s="714" t="s">
        <v>0</v>
      </c>
      <c r="D4" s="715"/>
      <c r="E4" s="1500"/>
      <c r="F4" s="1529" t="s">
        <v>0</v>
      </c>
      <c r="G4" s="1501" t="s">
        <v>0</v>
      </c>
      <c r="H4" s="1501" t="s">
        <v>0</v>
      </c>
      <c r="I4" s="1530" t="s">
        <v>0</v>
      </c>
      <c r="J4" s="1529" t="s">
        <v>0</v>
      </c>
      <c r="K4" s="1369" t="s">
        <v>0</v>
      </c>
      <c r="L4" s="1531" t="s">
        <v>0</v>
      </c>
      <c r="M4" s="1531" t="s">
        <v>0</v>
      </c>
      <c r="N4" s="1372" t="s">
        <v>0</v>
      </c>
      <c r="O4" s="1373" t="s">
        <v>0</v>
      </c>
      <c r="P4" s="1532"/>
      <c r="Q4" s="723"/>
    </row>
    <row r="5" spans="1:17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1124"/>
      <c r="H5" s="731"/>
      <c r="I5" s="768"/>
      <c r="J5" s="729"/>
      <c r="K5" s="726"/>
      <c r="L5" s="1533"/>
      <c r="M5" s="1534"/>
      <c r="N5" s="734"/>
      <c r="O5" s="726"/>
      <c r="P5" s="1533"/>
      <c r="Q5" s="736"/>
    </row>
    <row r="6" spans="1:17" s="737" customFormat="1" x14ac:dyDescent="0.2">
      <c r="A6" s="1125">
        <f>SUMIF(DPY!A:A,D6,DPY!D:D)</f>
        <v>28998</v>
      </c>
      <c r="B6" s="1126">
        <f>SUMIF(DPY!A:A,D6,DPY!E:E)</f>
        <v>0</v>
      </c>
      <c r="C6" s="740">
        <f>SUMIF(DPY!A:A,D6,DPY!C:C)</f>
        <v>30569.759999999998</v>
      </c>
      <c r="D6" s="762">
        <v>202010100</v>
      </c>
      <c r="E6" s="742" t="s">
        <v>2</v>
      </c>
      <c r="F6" s="740">
        <f>SUMIF(DFY!A:A,D6,DFY!D:D)</f>
        <v>31000</v>
      </c>
      <c r="G6" s="739">
        <f>SUMIF(DYTD!A:A,D6,DYTD!C:C)</f>
        <v>15289.96</v>
      </c>
      <c r="H6" s="743">
        <f>G6-F6</f>
        <v>-15710.04</v>
      </c>
      <c r="I6" s="744">
        <f>J6-F6</f>
        <v>-400</v>
      </c>
      <c r="J6" s="740">
        <f>15300*2</f>
        <v>30600</v>
      </c>
      <c r="K6" s="740">
        <f>F6</f>
        <v>31000</v>
      </c>
      <c r="L6" s="746"/>
      <c r="M6" s="743"/>
      <c r="N6" s="744"/>
      <c r="O6" s="740">
        <f>SUM(K6:N6)</f>
        <v>31000</v>
      </c>
      <c r="P6" s="746"/>
      <c r="Q6" s="1535"/>
    </row>
    <row r="7" spans="1:17" s="798" customFormat="1" x14ac:dyDescent="0.25">
      <c r="A7" s="1125">
        <f>SUMIF(DPY!A:A,D7,DPY!D:D)</f>
        <v>0</v>
      </c>
      <c r="B7" s="1126">
        <f>SUMIF(DPY!A:A,D7,DPY!E:E)</f>
        <v>0</v>
      </c>
      <c r="C7" s="740">
        <f>SUMIF(DPY!A:A,D7,DPY!C:C)</f>
        <v>0</v>
      </c>
      <c r="D7" s="762">
        <v>202010150</v>
      </c>
      <c r="E7" s="742" t="s">
        <v>2846</v>
      </c>
      <c r="F7" s="740">
        <f>SUMIF(DFY!A:A,D7,DFY!D:D)</f>
        <v>0</v>
      </c>
      <c r="G7" s="739">
        <f>SUMIF(DYTD!A:A,D7,DYTD!C:C)</f>
        <v>0</v>
      </c>
      <c r="H7" s="743">
        <f>G7-F7</f>
        <v>0</v>
      </c>
      <c r="I7" s="744">
        <f>J7-F7</f>
        <v>0</v>
      </c>
      <c r="J7" s="740">
        <v>0</v>
      </c>
      <c r="K7" s="740">
        <f>F7</f>
        <v>0</v>
      </c>
      <c r="L7" s="746"/>
      <c r="M7" s="743"/>
      <c r="N7" s="744"/>
      <c r="O7" s="740">
        <f>SUM(K7:N7)</f>
        <v>0</v>
      </c>
      <c r="P7" s="746"/>
      <c r="Q7" s="956"/>
    </row>
    <row r="8" spans="1:17" s="798" customFormat="1" x14ac:dyDescent="0.25">
      <c r="A8" s="800">
        <f>SUM(A6:A7)</f>
        <v>28998</v>
      </c>
      <c r="B8" s="801">
        <f>SUM(B6:B7)</f>
        <v>0</v>
      </c>
      <c r="C8" s="802">
        <f>SUM(C6:C7)</f>
        <v>30569.759999999998</v>
      </c>
      <c r="D8" s="846"/>
      <c r="E8" s="847" t="s">
        <v>7372</v>
      </c>
      <c r="F8" s="802">
        <f t="shared" ref="F8:O8" si="0">SUM(F6:F7)</f>
        <v>31000</v>
      </c>
      <c r="G8" s="1128">
        <f t="shared" si="0"/>
        <v>15289.96</v>
      </c>
      <c r="H8" s="848">
        <f t="shared" si="0"/>
        <v>-15710.04</v>
      </c>
      <c r="I8" s="849">
        <f t="shared" si="0"/>
        <v>-400</v>
      </c>
      <c r="J8" s="850">
        <f t="shared" si="0"/>
        <v>30600</v>
      </c>
      <c r="K8" s="850">
        <f t="shared" si="0"/>
        <v>31000</v>
      </c>
      <c r="L8" s="1536">
        <f t="shared" si="0"/>
        <v>0</v>
      </c>
      <c r="M8" s="1537">
        <f t="shared" si="0"/>
        <v>0</v>
      </c>
      <c r="N8" s="852">
        <f t="shared" si="0"/>
        <v>0</v>
      </c>
      <c r="O8" s="850">
        <f t="shared" si="0"/>
        <v>31000</v>
      </c>
      <c r="P8" s="810"/>
      <c r="Q8" s="797"/>
    </row>
    <row r="9" spans="1:17" s="798" customFormat="1" ht="12.75" customHeight="1" x14ac:dyDescent="0.25">
      <c r="A9" s="787"/>
      <c r="B9" s="788"/>
      <c r="C9" s="740"/>
      <c r="D9" s="762"/>
      <c r="E9" s="918"/>
      <c r="F9" s="740"/>
      <c r="G9" s="771"/>
      <c r="H9" s="743"/>
      <c r="I9" s="761"/>
      <c r="J9" s="740"/>
      <c r="K9" s="740"/>
      <c r="L9" s="746"/>
      <c r="M9" s="743"/>
      <c r="N9" s="744"/>
      <c r="O9" s="740"/>
      <c r="P9" s="746"/>
      <c r="Q9" s="747"/>
    </row>
    <row r="10" spans="1:17" s="1129" customFormat="1" ht="12.75" customHeight="1" x14ac:dyDescent="0.2">
      <c r="A10" s="1125">
        <f>SUMIF(DPY!A:A,D10,DPY!D:D)</f>
        <v>0</v>
      </c>
      <c r="B10" s="1126">
        <f>SUMIF(DPY!A:A,D10,DPY!E:E)</f>
        <v>0</v>
      </c>
      <c r="C10" s="740">
        <f>SUMIF(DPY!A:A,D10,DPY!C:C)</f>
        <v>110.53</v>
      </c>
      <c r="D10" s="741">
        <v>202010101</v>
      </c>
      <c r="E10" s="742" t="s">
        <v>7232</v>
      </c>
      <c r="F10" s="740">
        <f>SUMIF(DFY!A:A,D10,DFY!D:D)</f>
        <v>0</v>
      </c>
      <c r="G10" s="739">
        <f>SUMIF(DYTD!A:A,D10,DYTD!C:C)</f>
        <v>0</v>
      </c>
      <c r="H10" s="743">
        <f t="shared" ref="H10:H35" si="1">G10-F10</f>
        <v>0</v>
      </c>
      <c r="I10" s="744">
        <f t="shared" ref="I10:I35" si="2">J10-F10</f>
        <v>0</v>
      </c>
      <c r="J10" s="740">
        <v>0</v>
      </c>
      <c r="K10" s="740">
        <f t="shared" ref="K10:K35" si="3">F10</f>
        <v>0</v>
      </c>
      <c r="L10" s="746"/>
      <c r="M10" s="743"/>
      <c r="N10" s="744"/>
      <c r="O10" s="740">
        <f t="shared" ref="O10:O35" si="4">SUM(K10:N10)</f>
        <v>0</v>
      </c>
      <c r="P10" s="746"/>
      <c r="Q10" s="747"/>
    </row>
    <row r="11" spans="1:17" s="1129" customFormat="1" ht="12.75" customHeight="1" x14ac:dyDescent="0.2">
      <c r="A11" s="1125">
        <f>SUMIF(DPY!A:A,D11,DPY!D:D)</f>
        <v>0</v>
      </c>
      <c r="B11" s="1126">
        <f>SUMIF(DPY!A:A,D11,DPY!E:E)</f>
        <v>0</v>
      </c>
      <c r="C11" s="740">
        <f>SUMIF(DPY!A:A,D11,DPY!C:C)</f>
        <v>0</v>
      </c>
      <c r="D11" s="741">
        <v>202010102</v>
      </c>
      <c r="E11" s="742" t="s">
        <v>3042</v>
      </c>
      <c r="F11" s="740">
        <f>SUMIF(DFY!A:A,D11,DFY!D:D)</f>
        <v>0</v>
      </c>
      <c r="G11" s="739">
        <f>SUMIF(DYTD!A:A,D11,DYTD!C:C)</f>
        <v>0</v>
      </c>
      <c r="H11" s="743">
        <f t="shared" si="1"/>
        <v>0</v>
      </c>
      <c r="I11" s="744">
        <f t="shared" si="2"/>
        <v>0</v>
      </c>
      <c r="J11" s="740">
        <v>0</v>
      </c>
      <c r="K11" s="740">
        <f t="shared" si="3"/>
        <v>0</v>
      </c>
      <c r="L11" s="746"/>
      <c r="M11" s="743"/>
      <c r="N11" s="744"/>
      <c r="O11" s="740">
        <f t="shared" si="4"/>
        <v>0</v>
      </c>
      <c r="P11" s="746"/>
      <c r="Q11" s="747"/>
    </row>
    <row r="12" spans="1:17" s="1129" customFormat="1" ht="12.75" customHeight="1" x14ac:dyDescent="0.2">
      <c r="A12" s="1125">
        <f>SUMIF(DPY!A:A,D12,DPY!D:D)</f>
        <v>0</v>
      </c>
      <c r="B12" s="1126">
        <f>SUMIF(DPY!A:A,D12,DPY!E:E)</f>
        <v>0</v>
      </c>
      <c r="C12" s="740">
        <f>SUMIF(DPY!A:A,D12,DPY!C:C)</f>
        <v>2632.72</v>
      </c>
      <c r="D12" s="741">
        <v>202010120</v>
      </c>
      <c r="E12" s="742" t="s">
        <v>7233</v>
      </c>
      <c r="F12" s="740">
        <f>SUMIF(DFY!A:A,D12,DFY!D:D)</f>
        <v>0</v>
      </c>
      <c r="G12" s="739">
        <f>SUMIF(DYTD!A:A,D12,DYTD!C:C)</f>
        <v>0</v>
      </c>
      <c r="H12" s="743">
        <f t="shared" si="1"/>
        <v>0</v>
      </c>
      <c r="I12" s="744">
        <f t="shared" si="2"/>
        <v>0</v>
      </c>
      <c r="J12" s="740">
        <v>0</v>
      </c>
      <c r="K12" s="740">
        <f t="shared" si="3"/>
        <v>0</v>
      </c>
      <c r="L12" s="746"/>
      <c r="M12" s="743"/>
      <c r="N12" s="744"/>
      <c r="O12" s="740">
        <f t="shared" si="4"/>
        <v>0</v>
      </c>
      <c r="P12" s="746"/>
      <c r="Q12" s="747"/>
    </row>
    <row r="13" spans="1:17" s="1129" customFormat="1" x14ac:dyDescent="0.2">
      <c r="A13" s="1125">
        <f>SUMIF(DPY!A:A,D13,DPY!D:D)</f>
        <v>0</v>
      </c>
      <c r="B13" s="1126">
        <f>SUMIF(DPY!A:A,D13,DPY!E:E)</f>
        <v>0</v>
      </c>
      <c r="C13" s="740">
        <f>SUMIF(DPY!A:A,D13,DPY!C:C)</f>
        <v>670</v>
      </c>
      <c r="D13" s="1130">
        <v>202010800</v>
      </c>
      <c r="E13" s="742" t="s">
        <v>6290</v>
      </c>
      <c r="F13" s="740">
        <f>SUMIF(DFY!A:A,D13,DFY!D:D)</f>
        <v>0</v>
      </c>
      <c r="G13" s="739">
        <f>SUMIF(DYTD!A:A,D13,DYTD!C:C)</f>
        <v>0</v>
      </c>
      <c r="H13" s="743">
        <f t="shared" si="1"/>
        <v>0</v>
      </c>
      <c r="I13" s="744">
        <f t="shared" si="2"/>
        <v>0</v>
      </c>
      <c r="J13" s="740">
        <v>0</v>
      </c>
      <c r="K13" s="740">
        <f t="shared" si="3"/>
        <v>0</v>
      </c>
      <c r="L13" s="746"/>
      <c r="M13" s="743"/>
      <c r="N13" s="744"/>
      <c r="O13" s="740">
        <f t="shared" si="4"/>
        <v>0</v>
      </c>
      <c r="P13" s="746"/>
      <c r="Q13" s="747"/>
    </row>
    <row r="14" spans="1:17" s="798" customFormat="1" ht="12.75" customHeight="1" x14ac:dyDescent="0.25">
      <c r="A14" s="1125">
        <f>SUMIF(DPY!A:A,D14,DPY!D:D)</f>
        <v>100</v>
      </c>
      <c r="B14" s="1126">
        <f>SUMIF(DPY!A:A,D14,DPY!E:E)</f>
        <v>0</v>
      </c>
      <c r="C14" s="740">
        <f>SUMIF(DPY!A:A,D14,DPY!C:C)</f>
        <v>0</v>
      </c>
      <c r="D14" s="789">
        <v>202010930</v>
      </c>
      <c r="E14" s="742" t="s">
        <v>6212</v>
      </c>
      <c r="F14" s="740">
        <f>SUMIF(DFY!A:A,D14,DFY!D:D)</f>
        <v>100</v>
      </c>
      <c r="G14" s="739">
        <f>SUMIF(DYTD!A:A,D14,DYTD!C:C)</f>
        <v>0</v>
      </c>
      <c r="H14" s="743">
        <f t="shared" si="1"/>
        <v>-100</v>
      </c>
      <c r="I14" s="744">
        <f t="shared" si="2"/>
        <v>-100</v>
      </c>
      <c r="J14" s="740">
        <v>0</v>
      </c>
      <c r="K14" s="740">
        <f t="shared" si="3"/>
        <v>100</v>
      </c>
      <c r="L14" s="746"/>
      <c r="M14" s="743"/>
      <c r="N14" s="744"/>
      <c r="O14" s="740">
        <f t="shared" si="4"/>
        <v>100</v>
      </c>
      <c r="P14" s="746"/>
      <c r="Q14" s="1538"/>
    </row>
    <row r="15" spans="1:17" s="748" customFormat="1" x14ac:dyDescent="0.25">
      <c r="A15" s="1125">
        <f>SUMIF(DPY!A:A,D15,DPY!D:D)</f>
        <v>0</v>
      </c>
      <c r="B15" s="1126">
        <f>SUMIF(DPY!A:A,D15,DPY!E:E)</f>
        <v>0</v>
      </c>
      <c r="C15" s="740">
        <f>SUMIF(DPY!A:A,D15,DPY!C:C)</f>
        <v>132</v>
      </c>
      <c r="D15" s="762">
        <v>202011040</v>
      </c>
      <c r="E15" s="742" t="s">
        <v>2848</v>
      </c>
      <c r="F15" s="740">
        <f>SUMIF(DFY!A:A,D15,DFY!D:D)</f>
        <v>0</v>
      </c>
      <c r="G15" s="739">
        <f>SUMIF(DYTD!A:A,D15,DYTD!C:C)</f>
        <v>0</v>
      </c>
      <c r="H15" s="743">
        <f t="shared" si="1"/>
        <v>0</v>
      </c>
      <c r="I15" s="744">
        <f t="shared" si="2"/>
        <v>0</v>
      </c>
      <c r="J15" s="740">
        <v>0</v>
      </c>
      <c r="K15" s="740">
        <f t="shared" si="3"/>
        <v>0</v>
      </c>
      <c r="L15" s="746"/>
      <c r="M15" s="743"/>
      <c r="N15" s="744"/>
      <c r="O15" s="740">
        <f t="shared" ref="O15" si="5">SUM(K15:N15)</f>
        <v>0</v>
      </c>
      <c r="P15" s="746"/>
      <c r="Q15" s="956"/>
    </row>
    <row r="16" spans="1:17" s="737" customFormat="1" ht="12.75" customHeight="1" x14ac:dyDescent="0.25">
      <c r="A16" s="1125">
        <f>SUMIF(DPY!A:A,D16,DPY!D:D)</f>
        <v>3100</v>
      </c>
      <c r="B16" s="1126">
        <f>SUMIF(DPY!A:A,D16,DPY!E:E)</f>
        <v>0</v>
      </c>
      <c r="C16" s="740">
        <f>SUMIF(DPY!A:A,D16,DPY!C:C)</f>
        <v>0</v>
      </c>
      <c r="D16" s="762">
        <v>202011200</v>
      </c>
      <c r="E16" s="742" t="s">
        <v>7945</v>
      </c>
      <c r="F16" s="740">
        <f>SUMIF(DFY!A:A,D16,DFY!D:D)</f>
        <v>3100</v>
      </c>
      <c r="G16" s="739">
        <f>SUMIF(DYTD!A:A,D16,DYTD!C:C)</f>
        <v>0</v>
      </c>
      <c r="H16" s="743">
        <f t="shared" si="1"/>
        <v>-3100</v>
      </c>
      <c r="I16" s="744">
        <f t="shared" si="2"/>
        <v>-3100</v>
      </c>
      <c r="J16" s="740">
        <v>0</v>
      </c>
      <c r="K16" s="740">
        <f t="shared" si="3"/>
        <v>3100</v>
      </c>
      <c r="L16" s="746"/>
      <c r="M16" s="743"/>
      <c r="N16" s="744"/>
      <c r="O16" s="740">
        <f t="shared" si="4"/>
        <v>3100</v>
      </c>
      <c r="P16" s="796"/>
      <c r="Q16" s="812"/>
    </row>
    <row r="17" spans="1:17" s="737" customFormat="1" ht="12.75" customHeight="1" x14ac:dyDescent="0.25">
      <c r="A17" s="1125">
        <f>SUMIF(DPY!A:A,D17,DPY!D:D)</f>
        <v>12500</v>
      </c>
      <c r="B17" s="1126">
        <f>SUMIF(DPY!A:A,D17,DPY!E:E)</f>
        <v>0</v>
      </c>
      <c r="C17" s="740">
        <f>SUMIF(DPY!A:A,D17,DPY!C:C)</f>
        <v>6685.17</v>
      </c>
      <c r="D17" s="762">
        <v>202011201</v>
      </c>
      <c r="E17" s="742" t="s">
        <v>7946</v>
      </c>
      <c r="F17" s="740">
        <f>SUMIF(DFY!A:A,D17,DFY!D:D)</f>
        <v>12500</v>
      </c>
      <c r="G17" s="739">
        <f>SUMIF(DYTD!A:A,D17,DYTD!C:C)</f>
        <v>3411.13</v>
      </c>
      <c r="H17" s="743">
        <f t="shared" si="1"/>
        <v>-9088.869999999999</v>
      </c>
      <c r="I17" s="744">
        <f t="shared" si="2"/>
        <v>0</v>
      </c>
      <c r="J17" s="740">
        <v>12500</v>
      </c>
      <c r="K17" s="740">
        <f t="shared" si="3"/>
        <v>12500</v>
      </c>
      <c r="L17" s="746"/>
      <c r="M17" s="743"/>
      <c r="N17" s="744"/>
      <c r="O17" s="740">
        <f t="shared" si="4"/>
        <v>12500</v>
      </c>
      <c r="P17" s="796"/>
      <c r="Q17" s="747"/>
    </row>
    <row r="18" spans="1:17" s="737" customFormat="1" ht="12.75" customHeight="1" x14ac:dyDescent="0.25">
      <c r="A18" s="1125">
        <f>SUMIF(DPY!A:A,D18,DPY!D:D)</f>
        <v>700</v>
      </c>
      <c r="B18" s="1126">
        <f>SUMIF(DPY!A:A,D18,DPY!E:E)</f>
        <v>0</v>
      </c>
      <c r="C18" s="740">
        <f>SUMIF(DPY!A:A,D18,DPY!C:C)</f>
        <v>0</v>
      </c>
      <c r="D18" s="762">
        <v>202011202</v>
      </c>
      <c r="E18" s="742" t="s">
        <v>7947</v>
      </c>
      <c r="F18" s="740">
        <f>SUMIF(DFY!A:A,D18,DFY!D:D)</f>
        <v>700</v>
      </c>
      <c r="G18" s="739">
        <f>SUMIF(DYTD!A:A,D18,DYTD!C:C)</f>
        <v>0</v>
      </c>
      <c r="H18" s="743">
        <f t="shared" si="1"/>
        <v>-700</v>
      </c>
      <c r="I18" s="744">
        <f t="shared" si="2"/>
        <v>0</v>
      </c>
      <c r="J18" s="740">
        <v>700</v>
      </c>
      <c r="K18" s="740">
        <f t="shared" si="3"/>
        <v>700</v>
      </c>
      <c r="L18" s="746"/>
      <c r="M18" s="743"/>
      <c r="N18" s="744"/>
      <c r="O18" s="740">
        <f t="shared" si="4"/>
        <v>700</v>
      </c>
      <c r="P18" s="796"/>
      <c r="Q18" s="1539"/>
    </row>
    <row r="19" spans="1:17" s="748" customFormat="1" x14ac:dyDescent="0.25">
      <c r="A19" s="1125">
        <f>SUMIF(DPY!A:A,D19,DPY!D:D)</f>
        <v>2500</v>
      </c>
      <c r="B19" s="1126">
        <f>SUMIF(DPY!A:A,D19,DPY!E:E)</f>
        <v>0</v>
      </c>
      <c r="C19" s="740">
        <f>SUMIF(DPY!A:A,D19,DPY!C:C)</f>
        <v>573.13</v>
      </c>
      <c r="D19" s="762">
        <v>202011400</v>
      </c>
      <c r="E19" s="742" t="s">
        <v>6263</v>
      </c>
      <c r="F19" s="740">
        <f>SUMIF(DFY!A:A,D19,DFY!D:D)</f>
        <v>2500</v>
      </c>
      <c r="G19" s="739">
        <f>SUMIF(DYTD!A:A,D19,DYTD!C:C)</f>
        <v>236.08</v>
      </c>
      <c r="H19" s="743">
        <f t="shared" si="1"/>
        <v>-2263.92</v>
      </c>
      <c r="I19" s="744">
        <f t="shared" si="2"/>
        <v>-1500</v>
      </c>
      <c r="J19" s="740">
        <v>1000</v>
      </c>
      <c r="K19" s="740">
        <f t="shared" si="3"/>
        <v>2500</v>
      </c>
      <c r="L19" s="746"/>
      <c r="M19" s="743"/>
      <c r="N19" s="744"/>
      <c r="O19" s="740">
        <f t="shared" si="4"/>
        <v>2500</v>
      </c>
      <c r="P19" s="746"/>
      <c r="Q19" s="747"/>
    </row>
    <row r="20" spans="1:17" s="748" customFormat="1" x14ac:dyDescent="0.25">
      <c r="A20" s="1125">
        <f>SUMIF(DPY!A:A,D20,DPY!D:D)</f>
        <v>1200</v>
      </c>
      <c r="B20" s="1126">
        <f>SUMIF(DPY!A:A,D20,DPY!E:E)</f>
        <v>0</v>
      </c>
      <c r="C20" s="740">
        <f>SUMIF(DPY!A:A,D20,DPY!C:C)</f>
        <v>257.70999999999998</v>
      </c>
      <c r="D20" s="789">
        <v>202012000</v>
      </c>
      <c r="E20" s="742" t="s">
        <v>2733</v>
      </c>
      <c r="F20" s="740">
        <f>SUMIF(DFY!A:A,D20,DFY!D:D)</f>
        <v>800</v>
      </c>
      <c r="G20" s="739">
        <f>SUMIF(DYTD!A:A,D20,DYTD!C:C)</f>
        <v>0</v>
      </c>
      <c r="H20" s="743">
        <f t="shared" si="1"/>
        <v>-800</v>
      </c>
      <c r="I20" s="744">
        <f t="shared" si="2"/>
        <v>-800</v>
      </c>
      <c r="J20" s="740">
        <v>0</v>
      </c>
      <c r="K20" s="740">
        <f t="shared" si="3"/>
        <v>800</v>
      </c>
      <c r="L20" s="746"/>
      <c r="M20" s="743"/>
      <c r="N20" s="744"/>
      <c r="O20" s="740">
        <f t="shared" si="4"/>
        <v>800</v>
      </c>
      <c r="P20" s="746"/>
      <c r="Q20" s="956"/>
    </row>
    <row r="21" spans="1:17" s="748" customFormat="1" ht="12.75" customHeight="1" x14ac:dyDescent="0.25">
      <c r="A21" s="1125">
        <f>SUMIF(DPY!A:A,D21,DPY!D:D)</f>
        <v>200</v>
      </c>
      <c r="B21" s="1126">
        <f>SUMIF(DPY!A:A,D21,DPY!E:E)</f>
        <v>0</v>
      </c>
      <c r="C21" s="740">
        <f>SUMIF(DPY!A:A,D21,DPY!C:C)</f>
        <v>0</v>
      </c>
      <c r="D21" s="789">
        <v>202012002</v>
      </c>
      <c r="E21" s="742" t="s">
        <v>7948</v>
      </c>
      <c r="F21" s="740">
        <f>SUMIF(DFY!A:A,D21,DFY!D:D)</f>
        <v>200</v>
      </c>
      <c r="G21" s="739">
        <f>SUMIF(DYTD!A:A,D21,DYTD!C:C)</f>
        <v>52.7</v>
      </c>
      <c r="H21" s="743">
        <f t="shared" si="1"/>
        <v>-147.30000000000001</v>
      </c>
      <c r="I21" s="744">
        <f t="shared" si="2"/>
        <v>-200</v>
      </c>
      <c r="J21" s="740">
        <v>0</v>
      </c>
      <c r="K21" s="740">
        <f t="shared" si="3"/>
        <v>200</v>
      </c>
      <c r="L21" s="746"/>
      <c r="M21" s="743"/>
      <c r="N21" s="744"/>
      <c r="O21" s="740">
        <f t="shared" si="4"/>
        <v>200</v>
      </c>
      <c r="P21" s="796"/>
      <c r="Q21" s="747"/>
    </row>
    <row r="22" spans="1:17" s="748" customFormat="1" ht="12.75" customHeight="1" x14ac:dyDescent="0.25">
      <c r="A22" s="1125">
        <f>SUMIF(DPY!A:A,D22,DPY!D:D)</f>
        <v>400</v>
      </c>
      <c r="B22" s="1126">
        <f>SUMIF(DPY!A:A,D22,DPY!E:E)</f>
        <v>0</v>
      </c>
      <c r="C22" s="740">
        <f>SUMIF(DPY!A:A,D22,DPY!C:C)</f>
        <v>0</v>
      </c>
      <c r="D22" s="789">
        <v>202012004</v>
      </c>
      <c r="E22" s="1540" t="s">
        <v>5</v>
      </c>
      <c r="F22" s="740">
        <f>SUMIF(DFY!A:A,D22,DFY!D:D)</f>
        <v>400</v>
      </c>
      <c r="G22" s="739">
        <f>SUMIF(DYTD!A:A,D22,DYTD!C:C)</f>
        <v>0</v>
      </c>
      <c r="H22" s="743">
        <f t="shared" si="1"/>
        <v>-400</v>
      </c>
      <c r="I22" s="744">
        <f t="shared" si="2"/>
        <v>-400</v>
      </c>
      <c r="J22" s="740">
        <v>0</v>
      </c>
      <c r="K22" s="740">
        <f t="shared" si="3"/>
        <v>400</v>
      </c>
      <c r="L22" s="746"/>
      <c r="M22" s="743"/>
      <c r="N22" s="744"/>
      <c r="O22" s="740">
        <f t="shared" si="4"/>
        <v>400</v>
      </c>
      <c r="P22" s="796"/>
      <c r="Q22" s="747"/>
    </row>
    <row r="23" spans="1:17" s="737" customFormat="1" ht="12.75" customHeight="1" x14ac:dyDescent="0.25">
      <c r="A23" s="1125">
        <f>SUMIF(DPY!A:A,D23,DPY!D:D)</f>
        <v>100</v>
      </c>
      <c r="B23" s="1126">
        <f>SUMIF(DPY!A:A,D23,DPY!E:E)</f>
        <v>0</v>
      </c>
      <c r="C23" s="740">
        <f>SUMIF(DPY!A:A,D23,DPY!C:C)</f>
        <v>0</v>
      </c>
      <c r="D23" s="789">
        <v>202012009</v>
      </c>
      <c r="E23" s="742" t="s">
        <v>7949</v>
      </c>
      <c r="F23" s="740">
        <f>SUMIF(DFY!A:A,D23,DFY!D:D)</f>
        <v>100</v>
      </c>
      <c r="G23" s="739">
        <f>SUMIF(DYTD!A:A,D23,DYTD!C:C)</f>
        <v>0</v>
      </c>
      <c r="H23" s="743">
        <f t="shared" si="1"/>
        <v>-100</v>
      </c>
      <c r="I23" s="744">
        <f t="shared" si="2"/>
        <v>-100</v>
      </c>
      <c r="J23" s="740">
        <v>0</v>
      </c>
      <c r="K23" s="740">
        <f t="shared" si="3"/>
        <v>100</v>
      </c>
      <c r="L23" s="746"/>
      <c r="M23" s="743"/>
      <c r="N23" s="744"/>
      <c r="O23" s="740">
        <f t="shared" si="4"/>
        <v>100</v>
      </c>
      <c r="P23" s="796"/>
      <c r="Q23" s="747"/>
    </row>
    <row r="24" spans="1:17" s="737" customFormat="1" ht="12.75" customHeight="1" x14ac:dyDescent="0.25">
      <c r="A24" s="1125">
        <f>SUMIF(DPY!A:A,D24,DPY!D:D)</f>
        <v>0</v>
      </c>
      <c r="B24" s="1126">
        <f>SUMIF(DPY!A:A,D24,DPY!E:E)</f>
        <v>0</v>
      </c>
      <c r="C24" s="740">
        <f>SUMIF(DPY!A:A,D24,DPY!C:C)</f>
        <v>128</v>
      </c>
      <c r="D24" s="789">
        <v>202012012</v>
      </c>
      <c r="E24" s="742" t="s">
        <v>6265</v>
      </c>
      <c r="F24" s="740">
        <f>SUMIF(DFY!A:A,D24,DFY!D:D)</f>
        <v>0</v>
      </c>
      <c r="G24" s="739">
        <f>SUMIF(DYTD!A:A,D24,DYTD!C:C)</f>
        <v>0</v>
      </c>
      <c r="H24" s="743">
        <f t="shared" si="1"/>
        <v>0</v>
      </c>
      <c r="I24" s="744">
        <f t="shared" si="2"/>
        <v>0</v>
      </c>
      <c r="J24" s="740">
        <v>0</v>
      </c>
      <c r="K24" s="740">
        <f t="shared" si="3"/>
        <v>0</v>
      </c>
      <c r="L24" s="746"/>
      <c r="M24" s="743"/>
      <c r="N24" s="744"/>
      <c r="O24" s="740">
        <f t="shared" si="4"/>
        <v>0</v>
      </c>
      <c r="P24" s="796"/>
      <c r="Q24" s="747"/>
    </row>
    <row r="25" spans="1:17" s="748" customFormat="1" ht="12.75" customHeight="1" x14ac:dyDescent="0.25">
      <c r="A25" s="1125">
        <f>SUMIF(DPY!A:A,D25,DPY!D:D)</f>
        <v>200</v>
      </c>
      <c r="B25" s="1126">
        <f>SUMIF(DPY!A:A,D25,DPY!E:E)</f>
        <v>0</v>
      </c>
      <c r="C25" s="740">
        <f>SUMIF(DPY!A:A,D25,DPY!C:C)</f>
        <v>0</v>
      </c>
      <c r="D25" s="789">
        <v>202012037</v>
      </c>
      <c r="E25" s="742" t="s">
        <v>7950</v>
      </c>
      <c r="F25" s="740">
        <f>SUMIF(DFY!A:A,D25,DFY!D:D)</f>
        <v>0</v>
      </c>
      <c r="G25" s="739">
        <f>SUMIF(DYTD!A:A,D25,DYTD!C:C)</f>
        <v>0</v>
      </c>
      <c r="H25" s="743">
        <f t="shared" si="1"/>
        <v>0</v>
      </c>
      <c r="I25" s="744">
        <f t="shared" si="2"/>
        <v>0</v>
      </c>
      <c r="J25" s="773">
        <v>0</v>
      </c>
      <c r="K25" s="773">
        <f t="shared" si="3"/>
        <v>0</v>
      </c>
      <c r="L25" s="776"/>
      <c r="M25" s="1541"/>
      <c r="N25" s="775"/>
      <c r="O25" s="773">
        <f t="shared" si="4"/>
        <v>0</v>
      </c>
      <c r="P25" s="810"/>
      <c r="Q25" s="747"/>
    </row>
    <row r="26" spans="1:17" s="748" customFormat="1" ht="12.75" customHeight="1" x14ac:dyDescent="0.25">
      <c r="A26" s="1125">
        <f>SUMIF(DPY!A:A,D26,DPY!D:D)</f>
        <v>500</v>
      </c>
      <c r="B26" s="1126">
        <f>SUMIF(DPY!A:A,D26,DPY!E:E)</f>
        <v>0</v>
      </c>
      <c r="C26" s="740">
        <f>SUMIF(DPY!A:A,D26,DPY!C:C)</f>
        <v>327.94</v>
      </c>
      <c r="D26" s="789">
        <v>202012300</v>
      </c>
      <c r="E26" s="742" t="s">
        <v>2854</v>
      </c>
      <c r="F26" s="740">
        <f>SUMIF(DFY!A:A,D26,DFY!D:D)</f>
        <v>500</v>
      </c>
      <c r="G26" s="739">
        <f>SUMIF(DYTD!A:A,D26,DYTD!C:C)</f>
        <v>0</v>
      </c>
      <c r="H26" s="743">
        <f t="shared" si="1"/>
        <v>-500</v>
      </c>
      <c r="I26" s="744">
        <f t="shared" si="2"/>
        <v>-500</v>
      </c>
      <c r="J26" s="740">
        <v>0</v>
      </c>
      <c r="K26" s="740">
        <f t="shared" si="3"/>
        <v>500</v>
      </c>
      <c r="L26" s="746"/>
      <c r="M26" s="743"/>
      <c r="N26" s="744"/>
      <c r="O26" s="740">
        <f t="shared" si="4"/>
        <v>500</v>
      </c>
      <c r="P26" s="746"/>
      <c r="Q26" s="747"/>
    </row>
    <row r="27" spans="1:17" s="748" customFormat="1" ht="12.75" customHeight="1" x14ac:dyDescent="0.25">
      <c r="A27" s="1125">
        <f>SUMIF(DPY!A:A,D27,DPY!D:D)</f>
        <v>400</v>
      </c>
      <c r="B27" s="1126">
        <f>SUMIF(DPY!A:A,D27,DPY!E:E)</f>
        <v>0</v>
      </c>
      <c r="C27" s="740">
        <f>SUMIF(DPY!A:A,D27,DPY!C:C)</f>
        <v>0</v>
      </c>
      <c r="D27" s="789">
        <v>202012404</v>
      </c>
      <c r="E27" s="742" t="s">
        <v>7951</v>
      </c>
      <c r="F27" s="740">
        <f>SUMIF(DFY!A:A,D27,DFY!D:D)</f>
        <v>0</v>
      </c>
      <c r="G27" s="739">
        <f>SUMIF(DYTD!A:A,D27,DYTD!C:C)</f>
        <v>0</v>
      </c>
      <c r="H27" s="743">
        <f t="shared" si="1"/>
        <v>0</v>
      </c>
      <c r="I27" s="744">
        <f t="shared" si="2"/>
        <v>0</v>
      </c>
      <c r="J27" s="740">
        <v>0</v>
      </c>
      <c r="K27" s="740">
        <f t="shared" si="3"/>
        <v>0</v>
      </c>
      <c r="L27" s="746"/>
      <c r="M27" s="743"/>
      <c r="N27" s="744"/>
      <c r="O27" s="740">
        <f t="shared" si="4"/>
        <v>0</v>
      </c>
      <c r="P27" s="746"/>
      <c r="Q27" s="747"/>
    </row>
    <row r="28" spans="1:17" s="748" customFormat="1" ht="12.75" customHeight="1" x14ac:dyDescent="0.25">
      <c r="A28" s="1125">
        <f>SUMIF(DPY!A:A,D28,DPY!D:D)</f>
        <v>500</v>
      </c>
      <c r="B28" s="1126">
        <f>SUMIF(DPY!A:A,D28,DPY!E:E)</f>
        <v>0</v>
      </c>
      <c r="C28" s="740">
        <f>SUMIF(DPY!A:A,D28,DPY!C:C)</f>
        <v>439.4</v>
      </c>
      <c r="D28" s="789">
        <v>202012419</v>
      </c>
      <c r="E28" s="742" t="s">
        <v>7952</v>
      </c>
      <c r="F28" s="740">
        <f>SUMIF(DFY!A:A,D28,DFY!D:D)</f>
        <v>500</v>
      </c>
      <c r="G28" s="739">
        <f>SUMIF(DYTD!A:A,D28,DYTD!C:C)</f>
        <v>425</v>
      </c>
      <c r="H28" s="743">
        <f t="shared" si="1"/>
        <v>-75</v>
      </c>
      <c r="I28" s="744">
        <f t="shared" si="2"/>
        <v>0</v>
      </c>
      <c r="J28" s="740">
        <v>500</v>
      </c>
      <c r="K28" s="740">
        <f t="shared" si="3"/>
        <v>500</v>
      </c>
      <c r="L28" s="746"/>
      <c r="M28" s="743"/>
      <c r="N28" s="744"/>
      <c r="O28" s="740">
        <f t="shared" si="4"/>
        <v>500</v>
      </c>
      <c r="P28" s="746"/>
      <c r="Q28" s="747"/>
    </row>
    <row r="29" spans="1:17" s="748" customFormat="1" ht="12.75" customHeight="1" x14ac:dyDescent="0.25">
      <c r="A29" s="1125">
        <f>SUMIF(DPY!A:A,D29,DPY!D:D)</f>
        <v>100</v>
      </c>
      <c r="B29" s="1126">
        <f>SUMIF(DPY!A:A,D29,DPY!E:E)</f>
        <v>0</v>
      </c>
      <c r="C29" s="740">
        <f>SUMIF(DPY!A:A,D29,DPY!C:C)</f>
        <v>0</v>
      </c>
      <c r="D29" s="789">
        <v>202012433</v>
      </c>
      <c r="E29" s="742" t="s">
        <v>7953</v>
      </c>
      <c r="F29" s="740">
        <f>SUMIF(DFY!A:A,D29,DFY!D:D)</f>
        <v>0</v>
      </c>
      <c r="G29" s="739">
        <f>SUMIF(DYTD!A:A,D29,DYTD!C:C)</f>
        <v>0</v>
      </c>
      <c r="H29" s="743">
        <f t="shared" si="1"/>
        <v>0</v>
      </c>
      <c r="I29" s="744">
        <f t="shared" si="2"/>
        <v>0</v>
      </c>
      <c r="J29" s="740">
        <v>0</v>
      </c>
      <c r="K29" s="740">
        <f t="shared" si="3"/>
        <v>0</v>
      </c>
      <c r="L29" s="746"/>
      <c r="M29" s="743"/>
      <c r="N29" s="744"/>
      <c r="O29" s="740">
        <f t="shared" si="4"/>
        <v>0</v>
      </c>
      <c r="P29" s="746"/>
      <c r="Q29" s="747"/>
    </row>
    <row r="30" spans="1:17" s="748" customFormat="1" ht="12.75" customHeight="1" x14ac:dyDescent="0.25">
      <c r="A30" s="1125">
        <f>SUMIF(DPY!A:A,D30,DPY!D:D)</f>
        <v>6000</v>
      </c>
      <c r="B30" s="1126">
        <f>SUMIF(DPY!A:A,D30,DPY!E:E)</f>
        <v>0</v>
      </c>
      <c r="C30" s="740">
        <f>SUMIF(DPY!A:A,D30,DPY!C:C)</f>
        <v>3443.9</v>
      </c>
      <c r="D30" s="789">
        <v>202012447</v>
      </c>
      <c r="E30" s="742" t="s">
        <v>7954</v>
      </c>
      <c r="F30" s="740">
        <f>SUMIF(DFY!A:A,D30,DFY!D:D)</f>
        <v>3000</v>
      </c>
      <c r="G30" s="739">
        <f>SUMIF(DYTD!A:A,D30,DYTD!C:C)</f>
        <v>3443.9</v>
      </c>
      <c r="H30" s="743">
        <f t="shared" si="1"/>
        <v>443.90000000000009</v>
      </c>
      <c r="I30" s="744">
        <f t="shared" si="2"/>
        <v>400</v>
      </c>
      <c r="J30" s="740">
        <v>3400</v>
      </c>
      <c r="K30" s="740">
        <f t="shared" si="3"/>
        <v>3000</v>
      </c>
      <c r="L30" s="746"/>
      <c r="M30" s="743"/>
      <c r="N30" s="744"/>
      <c r="O30" s="740">
        <f t="shared" si="4"/>
        <v>3000</v>
      </c>
      <c r="P30" s="746"/>
      <c r="Q30" s="747"/>
    </row>
    <row r="31" spans="1:17" s="748" customFormat="1" ht="12.75" customHeight="1" x14ac:dyDescent="0.25">
      <c r="A31" s="1125">
        <f>SUMIF(DPY!A:A,D31,DPY!D:D)</f>
        <v>200</v>
      </c>
      <c r="B31" s="1126">
        <f>SUMIF(DPY!A:A,D31,DPY!E:E)</f>
        <v>0</v>
      </c>
      <c r="C31" s="740">
        <f>SUMIF(DPY!A:A,D31,DPY!C:C)</f>
        <v>242.86</v>
      </c>
      <c r="D31" s="789">
        <v>202012500</v>
      </c>
      <c r="E31" s="742" t="s">
        <v>2736</v>
      </c>
      <c r="F31" s="740">
        <f>SUMIF(DFY!A:A,D31,DFY!D:D)</f>
        <v>200</v>
      </c>
      <c r="G31" s="739">
        <f>SUMIF(DYTD!A:A,D31,DYTD!C:C)</f>
        <v>0</v>
      </c>
      <c r="H31" s="743">
        <f t="shared" si="1"/>
        <v>-200</v>
      </c>
      <c r="I31" s="744">
        <f t="shared" si="2"/>
        <v>0</v>
      </c>
      <c r="J31" s="740">
        <v>200</v>
      </c>
      <c r="K31" s="740">
        <f t="shared" si="3"/>
        <v>200</v>
      </c>
      <c r="L31" s="746"/>
      <c r="M31" s="743"/>
      <c r="N31" s="744"/>
      <c r="O31" s="740">
        <f t="shared" si="4"/>
        <v>200</v>
      </c>
      <c r="P31" s="746"/>
      <c r="Q31" s="747"/>
    </row>
    <row r="32" spans="1:17" s="748" customFormat="1" ht="12.75" customHeight="1" x14ac:dyDescent="0.25">
      <c r="A32" s="1125">
        <f>SUMIF(DPY!A:A,D32,DPY!D:D)</f>
        <v>200</v>
      </c>
      <c r="B32" s="1126">
        <f>SUMIF(DPY!A:A,D32,DPY!E:E)</f>
        <v>0</v>
      </c>
      <c r="C32" s="740">
        <f>SUMIF(DPY!A:A,D32,DPY!C:C)</f>
        <v>81.27</v>
      </c>
      <c r="D32" s="789">
        <v>202012524</v>
      </c>
      <c r="E32" s="742" t="s">
        <v>7955</v>
      </c>
      <c r="F32" s="740">
        <f>SUMIF(DFY!A:A,D32,DFY!D:D)</f>
        <v>200</v>
      </c>
      <c r="G32" s="739">
        <f>SUMIF(DYTD!A:A,D32,DYTD!C:C)</f>
        <v>0</v>
      </c>
      <c r="H32" s="743">
        <f t="shared" si="1"/>
        <v>-200</v>
      </c>
      <c r="I32" s="744">
        <f t="shared" si="2"/>
        <v>0</v>
      </c>
      <c r="J32" s="740">
        <v>200</v>
      </c>
      <c r="K32" s="740">
        <f t="shared" si="3"/>
        <v>200</v>
      </c>
      <c r="L32" s="746"/>
      <c r="M32" s="743"/>
      <c r="N32" s="744"/>
      <c r="O32" s="740">
        <f t="shared" si="4"/>
        <v>200</v>
      </c>
      <c r="P32" s="746"/>
      <c r="Q32" s="747"/>
    </row>
    <row r="33" spans="1:17" s="748" customFormat="1" ht="12.75" customHeight="1" x14ac:dyDescent="0.25">
      <c r="A33" s="1125">
        <f>SUMIF(DPY!A:A,D33,DPY!D:D)</f>
        <v>1200</v>
      </c>
      <c r="B33" s="1126">
        <f>SUMIF(DPY!A:A,D33,DPY!E:E)</f>
        <v>0</v>
      </c>
      <c r="C33" s="740">
        <f>SUMIF(DPY!A:A,D33,DPY!C:C)</f>
        <v>0</v>
      </c>
      <c r="D33" s="789">
        <v>202012711</v>
      </c>
      <c r="E33" s="742" t="s">
        <v>6287</v>
      </c>
      <c r="F33" s="740">
        <f>SUMIF(DFY!A:A,D33,DFY!D:D)</f>
        <v>1200</v>
      </c>
      <c r="G33" s="739">
        <f>SUMIF(DYTD!A:A,D33,DYTD!C:C)</f>
        <v>0</v>
      </c>
      <c r="H33" s="743">
        <f t="shared" si="1"/>
        <v>-1200</v>
      </c>
      <c r="I33" s="744">
        <f t="shared" si="2"/>
        <v>0</v>
      </c>
      <c r="J33" s="740">
        <v>1200</v>
      </c>
      <c r="K33" s="740">
        <f t="shared" si="3"/>
        <v>1200</v>
      </c>
      <c r="L33" s="746"/>
      <c r="M33" s="743"/>
      <c r="N33" s="744"/>
      <c r="O33" s="740">
        <f t="shared" si="4"/>
        <v>1200</v>
      </c>
      <c r="P33" s="796"/>
      <c r="Q33" s="747"/>
    </row>
    <row r="34" spans="1:17" s="748" customFormat="1" ht="12.75" customHeight="1" x14ac:dyDescent="0.25">
      <c r="A34" s="1125">
        <f>SUMIF(DPY!A:A,D34,DPY!D:D)</f>
        <v>100</v>
      </c>
      <c r="B34" s="1126">
        <f>SUMIF(DPY!A:A,D34,DPY!E:E)</f>
        <v>0</v>
      </c>
      <c r="C34" s="740">
        <f>SUMIF(DPY!A:A,D34,DPY!C:C)</f>
        <v>0</v>
      </c>
      <c r="D34" s="789">
        <v>202012801</v>
      </c>
      <c r="E34" s="742" t="s">
        <v>6247</v>
      </c>
      <c r="F34" s="740">
        <f>SUMIF(DFY!A:A,D34,DFY!D:D)</f>
        <v>0</v>
      </c>
      <c r="G34" s="739">
        <f>SUMIF(DYTD!A:A,D34,DYTD!C:C)</f>
        <v>0</v>
      </c>
      <c r="H34" s="743">
        <f t="shared" si="1"/>
        <v>0</v>
      </c>
      <c r="I34" s="744">
        <f t="shared" si="2"/>
        <v>0</v>
      </c>
      <c r="J34" s="740">
        <v>0</v>
      </c>
      <c r="K34" s="740">
        <f t="shared" si="3"/>
        <v>0</v>
      </c>
      <c r="L34" s="746"/>
      <c r="M34" s="743"/>
      <c r="N34" s="744"/>
      <c r="O34" s="740">
        <f t="shared" si="4"/>
        <v>0</v>
      </c>
      <c r="P34" s="796"/>
      <c r="Q34" s="747"/>
    </row>
    <row r="35" spans="1:17" s="798" customFormat="1" x14ac:dyDescent="0.25">
      <c r="A35" s="1125">
        <f>SUMIF(DPY!A:A,D35,DPY!D:D)</f>
        <v>300</v>
      </c>
      <c r="B35" s="1126">
        <f>SUMIF(DPY!A:A,D35,DPY!E:E)</f>
        <v>0</v>
      </c>
      <c r="C35" s="740">
        <f>SUMIF(DPY!A:A,D35,DPY!C:C)</f>
        <v>0</v>
      </c>
      <c r="D35" s="789">
        <v>202015145</v>
      </c>
      <c r="E35" s="742" t="s">
        <v>7956</v>
      </c>
      <c r="F35" s="740">
        <f>SUMIF(DFY!A:A,D35,DFY!D:D)</f>
        <v>0</v>
      </c>
      <c r="G35" s="739">
        <f>SUMIF(DYTD!A:A,D35,DYTD!C:C)</f>
        <v>0</v>
      </c>
      <c r="H35" s="743">
        <f t="shared" si="1"/>
        <v>0</v>
      </c>
      <c r="I35" s="744">
        <f t="shared" si="2"/>
        <v>0</v>
      </c>
      <c r="J35" s="740">
        <v>0</v>
      </c>
      <c r="K35" s="740">
        <f t="shared" si="3"/>
        <v>0</v>
      </c>
      <c r="L35" s="746"/>
      <c r="M35" s="743"/>
      <c r="N35" s="744"/>
      <c r="O35" s="740">
        <f t="shared" si="4"/>
        <v>0</v>
      </c>
      <c r="P35" s="836"/>
      <c r="Q35" s="1542"/>
    </row>
    <row r="36" spans="1:17" s="798" customFormat="1" ht="15" x14ac:dyDescent="0.25">
      <c r="A36" s="890">
        <f>SUM(A10:A35)</f>
        <v>30500</v>
      </c>
      <c r="B36" s="891">
        <f>SUM(B10:B35)</f>
        <v>0</v>
      </c>
      <c r="C36" s="779">
        <f>SUM(C10:C35)</f>
        <v>15724.63</v>
      </c>
      <c r="D36" s="752"/>
      <c r="E36" s="780" t="s">
        <v>7309</v>
      </c>
      <c r="F36" s="779">
        <f t="shared" ref="F36:O36" si="6">SUM(F10:F35)</f>
        <v>26000</v>
      </c>
      <c r="G36" s="1131">
        <f t="shared" si="6"/>
        <v>7568.8099999999995</v>
      </c>
      <c r="H36" s="781">
        <f t="shared" si="6"/>
        <v>-18431.189999999995</v>
      </c>
      <c r="I36" s="783">
        <f t="shared" si="6"/>
        <v>-6300</v>
      </c>
      <c r="J36" s="784">
        <f t="shared" si="6"/>
        <v>19700</v>
      </c>
      <c r="K36" s="784">
        <f t="shared" si="6"/>
        <v>26000</v>
      </c>
      <c r="L36" s="1543">
        <f t="shared" si="6"/>
        <v>0</v>
      </c>
      <c r="M36" s="1544">
        <f t="shared" si="6"/>
        <v>0</v>
      </c>
      <c r="N36" s="786">
        <f t="shared" si="6"/>
        <v>0</v>
      </c>
      <c r="O36" s="784">
        <f t="shared" si="6"/>
        <v>26000</v>
      </c>
      <c r="P36" s="776"/>
      <c r="Q36" s="764"/>
    </row>
    <row r="37" spans="1:17" s="798" customFormat="1" ht="15" x14ac:dyDescent="0.25">
      <c r="A37" s="787"/>
      <c r="B37" s="788"/>
      <c r="C37" s="740"/>
      <c r="D37" s="789"/>
      <c r="E37" s="742"/>
      <c r="F37" s="740"/>
      <c r="G37" s="1132"/>
      <c r="H37" s="745"/>
      <c r="I37" s="772"/>
      <c r="J37" s="773"/>
      <c r="K37" s="773"/>
      <c r="L37" s="776"/>
      <c r="M37" s="1541"/>
      <c r="N37" s="775"/>
      <c r="O37" s="773"/>
      <c r="P37" s="776"/>
      <c r="Q37" s="764"/>
    </row>
    <row r="38" spans="1:17" s="798" customFormat="1" x14ac:dyDescent="0.25">
      <c r="A38" s="800">
        <f>A8+A36</f>
        <v>59498</v>
      </c>
      <c r="B38" s="801">
        <f>B8+B36</f>
        <v>0</v>
      </c>
      <c r="C38" s="802">
        <f>C8+C36</f>
        <v>46294.39</v>
      </c>
      <c r="D38" s="846"/>
      <c r="E38" s="780" t="s">
        <v>7242</v>
      </c>
      <c r="F38" s="802">
        <f t="shared" ref="F38:O38" si="7">F8+F36</f>
        <v>57000</v>
      </c>
      <c r="G38" s="1128">
        <f t="shared" si="7"/>
        <v>22858.769999999997</v>
      </c>
      <c r="H38" s="848">
        <f t="shared" si="7"/>
        <v>-34141.229999999996</v>
      </c>
      <c r="I38" s="849">
        <f t="shared" si="7"/>
        <v>-6700</v>
      </c>
      <c r="J38" s="850">
        <f t="shared" si="7"/>
        <v>50300</v>
      </c>
      <c r="K38" s="850">
        <f t="shared" si="7"/>
        <v>57000</v>
      </c>
      <c r="L38" s="1536">
        <f t="shared" si="7"/>
        <v>0</v>
      </c>
      <c r="M38" s="1537">
        <f t="shared" si="7"/>
        <v>0</v>
      </c>
      <c r="N38" s="852">
        <f t="shared" si="7"/>
        <v>0</v>
      </c>
      <c r="O38" s="850">
        <f t="shared" si="7"/>
        <v>57000</v>
      </c>
      <c r="P38" s="810"/>
      <c r="Q38" s="797"/>
    </row>
    <row r="39" spans="1:17" s="798" customFormat="1" x14ac:dyDescent="0.25">
      <c r="A39" s="787"/>
      <c r="B39" s="788"/>
      <c r="C39" s="740"/>
      <c r="D39" s="811"/>
      <c r="E39" s="812"/>
      <c r="F39" s="740"/>
      <c r="G39" s="771"/>
      <c r="H39" s="743"/>
      <c r="I39" s="761"/>
      <c r="J39" s="740"/>
      <c r="K39" s="740"/>
      <c r="L39" s="746"/>
      <c r="M39" s="743"/>
      <c r="N39" s="744"/>
      <c r="O39" s="740"/>
      <c r="P39" s="746"/>
      <c r="Q39" s="747"/>
    </row>
    <row r="40" spans="1:17" s="798" customFormat="1" x14ac:dyDescent="0.25">
      <c r="A40" s="787"/>
      <c r="B40" s="788"/>
      <c r="C40" s="740"/>
      <c r="D40" s="790"/>
      <c r="E40" s="1133" t="s">
        <v>2845</v>
      </c>
      <c r="F40" s="740"/>
      <c r="G40" s="771"/>
      <c r="H40" s="743"/>
      <c r="I40" s="761"/>
      <c r="J40" s="740"/>
      <c r="K40" s="740"/>
      <c r="L40" s="746"/>
      <c r="M40" s="743"/>
      <c r="N40" s="744"/>
      <c r="O40" s="740"/>
      <c r="P40" s="746"/>
      <c r="Q40" s="747"/>
    </row>
    <row r="41" spans="1:17" s="748" customFormat="1" ht="12.75" customHeight="1" x14ac:dyDescent="0.25">
      <c r="A41" s="1125">
        <f>SUMIF(DPY!A:A,D41,DPY!D:D)</f>
        <v>-2000</v>
      </c>
      <c r="B41" s="1126">
        <f>SUMIF(DPY!A:A,D41,DPY!E:E)</f>
        <v>0</v>
      </c>
      <c r="C41" s="740">
        <f>SUMIF(DPY!A:A,D41,DPY!C:C)</f>
        <v>-2998.15</v>
      </c>
      <c r="D41" s="789">
        <v>202019072</v>
      </c>
      <c r="E41" s="742" t="s">
        <v>7957</v>
      </c>
      <c r="F41" s="740">
        <f>SUMIF(DFY!A:A,D41,DFY!D:D)</f>
        <v>-2000</v>
      </c>
      <c r="G41" s="739">
        <f>SUMIF(DYTD!A:A,D41,DYTD!C:C)</f>
        <v>-16.7</v>
      </c>
      <c r="H41" s="743">
        <f t="shared" ref="H41:H42" si="8">G41-F41</f>
        <v>1983.3</v>
      </c>
      <c r="I41" s="744">
        <f t="shared" ref="I41:I42" si="9">J41-F41</f>
        <v>-1000</v>
      </c>
      <c r="J41" s="740">
        <v>-3000</v>
      </c>
      <c r="K41" s="740">
        <f t="shared" ref="K41:K42" si="10">F41</f>
        <v>-2000</v>
      </c>
      <c r="L41" s="746"/>
      <c r="M41" s="743"/>
      <c r="N41" s="744"/>
      <c r="O41" s="740">
        <f t="shared" ref="O41:O42" si="11">SUM(K41:N41)</f>
        <v>-2000</v>
      </c>
      <c r="P41" s="746"/>
      <c r="Q41" s="747"/>
    </row>
    <row r="42" spans="1:17" s="748" customFormat="1" ht="12.75" customHeight="1" x14ac:dyDescent="0.25">
      <c r="A42" s="1125">
        <f>SUMIF(DPY!A:A,D42,DPY!D:D)</f>
        <v>-300</v>
      </c>
      <c r="B42" s="1126">
        <f>SUMIF(DPY!A:A,D42,DPY!E:E)</f>
        <v>0</v>
      </c>
      <c r="C42" s="740">
        <f>SUMIF(DPY!A:A,D42,DPY!C:C)</f>
        <v>0</v>
      </c>
      <c r="D42" s="789">
        <v>202019087</v>
      </c>
      <c r="E42" s="742" t="s">
        <v>7958</v>
      </c>
      <c r="F42" s="740">
        <f>SUMIF(DFY!A:A,D42,DFY!D:D)</f>
        <v>-300</v>
      </c>
      <c r="G42" s="739">
        <f>SUMIF(DYTD!A:A,D42,DYTD!C:C)</f>
        <v>0</v>
      </c>
      <c r="H42" s="743">
        <f t="shared" si="8"/>
        <v>300</v>
      </c>
      <c r="I42" s="744">
        <f t="shared" si="9"/>
        <v>300</v>
      </c>
      <c r="J42" s="740">
        <v>0</v>
      </c>
      <c r="K42" s="740">
        <f t="shared" si="10"/>
        <v>-300</v>
      </c>
      <c r="L42" s="746"/>
      <c r="M42" s="743"/>
      <c r="N42" s="744"/>
      <c r="O42" s="740">
        <f t="shared" si="11"/>
        <v>-300</v>
      </c>
      <c r="P42" s="746"/>
      <c r="Q42" s="747"/>
    </row>
    <row r="43" spans="1:17" s="798" customFormat="1" x14ac:dyDescent="0.25">
      <c r="A43" s="800">
        <f>SUM(A41:A42)</f>
        <v>-2300</v>
      </c>
      <c r="B43" s="801">
        <f>SUM(B41:B42)</f>
        <v>0</v>
      </c>
      <c r="C43" s="802">
        <f>SUM(C41:C42)</f>
        <v>-2998.15</v>
      </c>
      <c r="D43" s="846"/>
      <c r="E43" s="780" t="s">
        <v>7247</v>
      </c>
      <c r="F43" s="802">
        <f t="shared" ref="F43:O43" si="12">SUM(F41:F42)</f>
        <v>-2300</v>
      </c>
      <c r="G43" s="1128">
        <f t="shared" si="12"/>
        <v>-16.7</v>
      </c>
      <c r="H43" s="848">
        <f t="shared" si="12"/>
        <v>2283.3000000000002</v>
      </c>
      <c r="I43" s="849">
        <f t="shared" si="12"/>
        <v>-700</v>
      </c>
      <c r="J43" s="850">
        <f t="shared" si="12"/>
        <v>-3000</v>
      </c>
      <c r="K43" s="850">
        <f t="shared" si="12"/>
        <v>-2300</v>
      </c>
      <c r="L43" s="1536">
        <f t="shared" si="12"/>
        <v>0</v>
      </c>
      <c r="M43" s="1537">
        <f t="shared" si="12"/>
        <v>0</v>
      </c>
      <c r="N43" s="852">
        <f t="shared" si="12"/>
        <v>0</v>
      </c>
      <c r="O43" s="850">
        <f t="shared" si="12"/>
        <v>-2300</v>
      </c>
      <c r="P43" s="810"/>
      <c r="Q43" s="797"/>
    </row>
    <row r="44" spans="1:17" s="798" customFormat="1" x14ac:dyDescent="0.25">
      <c r="A44" s="838"/>
      <c r="B44" s="839"/>
      <c r="C44" s="840"/>
      <c r="D44" s="854"/>
      <c r="E44" s="1545"/>
      <c r="F44" s="1222"/>
      <c r="G44" s="1143"/>
      <c r="H44" s="844"/>
      <c r="I44" s="897"/>
      <c r="J44" s="898"/>
      <c r="K44" s="898"/>
      <c r="L44" s="1546"/>
      <c r="M44" s="1547"/>
      <c r="N44" s="900"/>
      <c r="O44" s="898"/>
      <c r="P44" s="810"/>
      <c r="Q44" s="797"/>
    </row>
    <row r="45" spans="1:17" s="798" customFormat="1" x14ac:dyDescent="0.25">
      <c r="A45" s="814">
        <f>A43+A38</f>
        <v>57198</v>
      </c>
      <c r="B45" s="815">
        <f>B43+B38</f>
        <v>0</v>
      </c>
      <c r="C45" s="816">
        <f>C43+C38</f>
        <v>43296.24</v>
      </c>
      <c r="D45" s="817"/>
      <c r="E45" s="1137" t="s">
        <v>7248</v>
      </c>
      <c r="F45" s="816">
        <f t="shared" ref="F45:O45" si="13">F43+F38</f>
        <v>54700</v>
      </c>
      <c r="G45" s="1190">
        <f t="shared" si="13"/>
        <v>22842.069999999996</v>
      </c>
      <c r="H45" s="1171">
        <f t="shared" si="13"/>
        <v>-31857.929999999997</v>
      </c>
      <c r="I45" s="1191">
        <f t="shared" si="13"/>
        <v>-7400</v>
      </c>
      <c r="J45" s="1141">
        <f t="shared" si="13"/>
        <v>47300</v>
      </c>
      <c r="K45" s="1141">
        <f t="shared" si="13"/>
        <v>54700</v>
      </c>
      <c r="L45" s="1548">
        <f t="shared" si="13"/>
        <v>0</v>
      </c>
      <c r="M45" s="1549">
        <f t="shared" si="13"/>
        <v>0</v>
      </c>
      <c r="N45" s="1140">
        <f t="shared" si="13"/>
        <v>0</v>
      </c>
      <c r="O45" s="1141">
        <f t="shared" si="13"/>
        <v>54700</v>
      </c>
      <c r="P45" s="810"/>
      <c r="Q45" s="797"/>
    </row>
    <row r="46" spans="1:17" s="798" customFormat="1" x14ac:dyDescent="0.25">
      <c r="A46" s="826"/>
      <c r="B46" s="827"/>
      <c r="C46" s="828"/>
      <c r="D46" s="829"/>
      <c r="E46" s="763"/>
      <c r="F46" s="828"/>
      <c r="G46" s="1143"/>
      <c r="H46" s="831"/>
      <c r="I46" s="832"/>
      <c r="J46" s="833"/>
      <c r="K46" s="833"/>
      <c r="L46" s="1550"/>
      <c r="M46" s="1134"/>
      <c r="N46" s="835"/>
      <c r="O46" s="833"/>
      <c r="P46" s="810"/>
      <c r="Q46" s="797"/>
    </row>
    <row r="47" spans="1:17" s="798" customFormat="1" hidden="1" x14ac:dyDescent="0.25">
      <c r="A47" s="838"/>
      <c r="B47" s="839"/>
      <c r="C47" s="840"/>
      <c r="D47" s="841"/>
      <c r="E47" s="842" t="s">
        <v>3040</v>
      </c>
      <c r="F47" s="840"/>
      <c r="G47" s="834"/>
      <c r="H47" s="844"/>
      <c r="I47" s="897"/>
      <c r="J47" s="898"/>
      <c r="K47" s="898"/>
      <c r="L47" s="1546"/>
      <c r="M47" s="1547"/>
      <c r="N47" s="900"/>
      <c r="O47" s="898"/>
      <c r="P47" s="810"/>
      <c r="Q47" s="797"/>
    </row>
    <row r="48" spans="1:17" s="748" customFormat="1" ht="12.75" hidden="1" customHeight="1" x14ac:dyDescent="0.25">
      <c r="A48" s="1125">
        <f>SUMIF(DPY!A:A,D48,DPY!D:D)</f>
        <v>0</v>
      </c>
      <c r="B48" s="1126">
        <f>SUMIF(DPY!A:A,D48,DPY!E:E)</f>
        <v>0</v>
      </c>
      <c r="C48" s="740">
        <f>SUMIF(DPY!A:A,D48,DPY!C:C)</f>
        <v>0</v>
      </c>
      <c r="D48" s="789">
        <v>202010730</v>
      </c>
      <c r="E48" s="742" t="s">
        <v>7281</v>
      </c>
      <c r="F48" s="740">
        <f>SUMIF(DFY!A:A,D48,DFY!D:D)</f>
        <v>0</v>
      </c>
      <c r="G48" s="739">
        <f>SUMIF(DYTD!A:A,D48,DYTD!C:C)</f>
        <v>0</v>
      </c>
      <c r="H48" s="743">
        <f t="shared" ref="H48:H59" si="14">F48-G48</f>
        <v>0</v>
      </c>
      <c r="I48" s="744">
        <f t="shared" ref="I48:I59" si="15">J48-F48</f>
        <v>0</v>
      </c>
      <c r="J48" s="740"/>
      <c r="K48" s="740"/>
      <c r="L48" s="746"/>
      <c r="M48" s="743"/>
      <c r="N48" s="744"/>
      <c r="O48" s="740"/>
      <c r="P48" s="746"/>
      <c r="Q48" s="1538"/>
    </row>
    <row r="49" spans="1:17" s="748" customFormat="1" ht="12.75" hidden="1" customHeight="1" x14ac:dyDescent="0.25">
      <c r="A49" s="1125">
        <f>SUMIF(DPY!A:A,D49,DPY!D:D)</f>
        <v>0</v>
      </c>
      <c r="B49" s="1126">
        <f>SUMIF(DPY!A:A,D49,DPY!E:E)</f>
        <v>0</v>
      </c>
      <c r="C49" s="740">
        <f>SUMIF(DPY!A:A,D49,DPY!C:C)</f>
        <v>0</v>
      </c>
      <c r="D49" s="789">
        <v>202012414</v>
      </c>
      <c r="E49" s="742" t="s">
        <v>3009</v>
      </c>
      <c r="F49" s="740">
        <f>SUMIF(DFY!A:A,D49,DFY!D:D)</f>
        <v>0</v>
      </c>
      <c r="G49" s="739">
        <f>SUMIF(DYTD!A:A,D49,DYTD!C:C)</f>
        <v>0</v>
      </c>
      <c r="H49" s="743">
        <f t="shared" si="14"/>
        <v>0</v>
      </c>
      <c r="I49" s="744">
        <f t="shared" si="15"/>
        <v>0</v>
      </c>
      <c r="J49" s="740"/>
      <c r="K49" s="740"/>
      <c r="L49" s="746"/>
      <c r="M49" s="743"/>
      <c r="N49" s="744"/>
      <c r="O49" s="740"/>
      <c r="P49" s="746"/>
      <c r="Q49" s="747"/>
    </row>
    <row r="50" spans="1:17" s="748" customFormat="1" ht="12.75" hidden="1" customHeight="1" x14ac:dyDescent="0.25">
      <c r="A50" s="1125">
        <f>SUMIF(DPY!A:A,D50,DPY!D:D)</f>
        <v>0</v>
      </c>
      <c r="B50" s="1126">
        <f>SUMIF(DPY!A:A,D50,DPY!E:E)</f>
        <v>0</v>
      </c>
      <c r="C50" s="740">
        <f>SUMIF(DPY!A:A,D50,DPY!C:C)</f>
        <v>0</v>
      </c>
      <c r="D50" s="789">
        <v>202012510</v>
      </c>
      <c r="E50" s="742" t="s">
        <v>2916</v>
      </c>
      <c r="F50" s="740">
        <f>SUMIF(DFY!A:A,D50,DFY!D:D)</f>
        <v>0</v>
      </c>
      <c r="G50" s="739">
        <f>SUMIF(DYTD!A:A,D50,DYTD!C:C)</f>
        <v>0</v>
      </c>
      <c r="H50" s="743">
        <f t="shared" si="14"/>
        <v>0</v>
      </c>
      <c r="I50" s="744">
        <f t="shared" si="15"/>
        <v>0</v>
      </c>
      <c r="J50" s="740"/>
      <c r="K50" s="740"/>
      <c r="L50" s="746"/>
      <c r="M50" s="743"/>
      <c r="N50" s="744"/>
      <c r="O50" s="740"/>
      <c r="P50" s="746"/>
      <c r="Q50" s="747"/>
    </row>
    <row r="51" spans="1:17" s="748" customFormat="1" ht="12.75" hidden="1" customHeight="1" x14ac:dyDescent="0.25">
      <c r="A51" s="1125">
        <f>SUMIF(DPY!A:A,D51,DPY!D:D)</f>
        <v>0</v>
      </c>
      <c r="B51" s="1126">
        <f>SUMIF(DPY!A:A,D51,DPY!E:E)</f>
        <v>0</v>
      </c>
      <c r="C51" s="740">
        <f>SUMIF(DPY!A:A,D51,DPY!C:C)</f>
        <v>0</v>
      </c>
      <c r="D51" s="789">
        <v>202012471</v>
      </c>
      <c r="E51" s="742" t="s">
        <v>6279</v>
      </c>
      <c r="F51" s="740">
        <f>SUMIF(DFY!A:A,D51,DFY!D:D)</f>
        <v>0</v>
      </c>
      <c r="G51" s="739">
        <f>SUMIF(DYTD!A:A,D51,DYTD!C:C)</f>
        <v>0</v>
      </c>
      <c r="H51" s="743">
        <f t="shared" si="14"/>
        <v>0</v>
      </c>
      <c r="I51" s="744">
        <f t="shared" si="15"/>
        <v>0</v>
      </c>
      <c r="J51" s="740"/>
      <c r="K51" s="740"/>
      <c r="L51" s="746"/>
      <c r="M51" s="743"/>
      <c r="N51" s="744"/>
      <c r="O51" s="740"/>
      <c r="P51" s="746"/>
      <c r="Q51" s="747"/>
    </row>
    <row r="52" spans="1:17" s="748" customFormat="1" ht="12.75" hidden="1" customHeight="1" x14ac:dyDescent="0.25">
      <c r="A52" s="1125">
        <f>SUMIF(DPY!A:A,D52,DPY!D:D)</f>
        <v>0</v>
      </c>
      <c r="B52" s="1126">
        <f>SUMIF(DPY!A:A,D52,DPY!E:E)</f>
        <v>0</v>
      </c>
      <c r="C52" s="740">
        <f>SUMIF(DPY!A:A,D52,DPY!C:C)</f>
        <v>0</v>
      </c>
      <c r="D52" s="789">
        <v>202013052</v>
      </c>
      <c r="E52" s="742" t="s">
        <v>7940</v>
      </c>
      <c r="F52" s="740">
        <f>SUMIF(DFY!A:A,D52,DFY!D:D)</f>
        <v>0</v>
      </c>
      <c r="G52" s="739">
        <f>SUMIF(DYTD!A:A,D52,DYTD!C:C)</f>
        <v>0</v>
      </c>
      <c r="H52" s="743">
        <f t="shared" si="14"/>
        <v>0</v>
      </c>
      <c r="I52" s="744">
        <f t="shared" si="15"/>
        <v>0</v>
      </c>
      <c r="J52" s="740"/>
      <c r="K52" s="740"/>
      <c r="L52" s="746"/>
      <c r="M52" s="743"/>
      <c r="N52" s="744"/>
      <c r="O52" s="740"/>
      <c r="P52" s="746"/>
      <c r="Q52" s="747"/>
    </row>
    <row r="53" spans="1:17" s="748" customFormat="1" ht="12.75" hidden="1" customHeight="1" x14ac:dyDescent="0.25">
      <c r="A53" s="1125">
        <f>SUMIF(DPY!A:A,D53,DPY!D:D)</f>
        <v>0</v>
      </c>
      <c r="B53" s="1126">
        <f>SUMIF(DPY!A:A,D53,DPY!E:E)</f>
        <v>0</v>
      </c>
      <c r="C53" s="740">
        <f>SUMIF(DPY!A:A,D53,DPY!C:C)</f>
        <v>0</v>
      </c>
      <c r="D53" s="789">
        <v>202013300</v>
      </c>
      <c r="E53" s="742" t="s">
        <v>7274</v>
      </c>
      <c r="F53" s="740">
        <f>SUMIF(DFY!A:A,D53,DFY!D:D)</f>
        <v>0</v>
      </c>
      <c r="G53" s="739">
        <f>SUMIF(DYTD!A:A,D53,DYTD!C:C)</f>
        <v>0</v>
      </c>
      <c r="H53" s="743">
        <f t="shared" si="14"/>
        <v>0</v>
      </c>
      <c r="I53" s="744">
        <f t="shared" si="15"/>
        <v>0</v>
      </c>
      <c r="J53" s="740"/>
      <c r="K53" s="740"/>
      <c r="L53" s="746"/>
      <c r="M53" s="743"/>
      <c r="N53" s="744"/>
      <c r="O53" s="740"/>
      <c r="P53" s="746"/>
      <c r="Q53" s="747"/>
    </row>
    <row r="54" spans="1:17" s="748" customFormat="1" ht="12.75" hidden="1" customHeight="1" x14ac:dyDescent="0.25">
      <c r="A54" s="1125">
        <f>SUMIF(DPY!A:A,D54,DPY!D:D)</f>
        <v>0</v>
      </c>
      <c r="B54" s="1126">
        <f>SUMIF(DPY!A:A,D54,DPY!E:E)</f>
        <v>0</v>
      </c>
      <c r="C54" s="740">
        <f>SUMIF(DPY!A:A,D54,DPY!C:C)</f>
        <v>0</v>
      </c>
      <c r="D54" s="789">
        <v>202014610</v>
      </c>
      <c r="E54" s="742" t="s">
        <v>7263</v>
      </c>
      <c r="F54" s="740">
        <f>SUMIF(DFY!A:A,D54,DFY!D:D)</f>
        <v>0</v>
      </c>
      <c r="G54" s="739">
        <f>SUMIF(DYTD!A:A,D54,DYTD!C:C)</f>
        <v>0</v>
      </c>
      <c r="H54" s="743">
        <f t="shared" si="14"/>
        <v>0</v>
      </c>
      <c r="I54" s="744">
        <f t="shared" si="15"/>
        <v>0</v>
      </c>
      <c r="J54" s="740"/>
      <c r="K54" s="740"/>
      <c r="L54" s="746"/>
      <c r="M54" s="743"/>
      <c r="N54" s="744"/>
      <c r="O54" s="740"/>
      <c r="P54" s="746"/>
      <c r="Q54" s="747"/>
    </row>
    <row r="55" spans="1:17" s="748" customFormat="1" ht="12.75" hidden="1" customHeight="1" x14ac:dyDescent="0.25">
      <c r="A55" s="1125">
        <f>SUMIF(DPY!A:A,D55,DPY!D:D)</f>
        <v>0</v>
      </c>
      <c r="B55" s="1126">
        <f>SUMIF(DPY!A:A,D55,DPY!E:E)</f>
        <v>0</v>
      </c>
      <c r="C55" s="740">
        <f>SUMIF(DPY!A:A,D55,DPY!C:C)</f>
        <v>0</v>
      </c>
      <c r="D55" s="789">
        <v>202014618</v>
      </c>
      <c r="E55" s="742" t="s">
        <v>7312</v>
      </c>
      <c r="F55" s="740">
        <f>SUMIF(DFY!A:A,D55,DFY!D:D)</f>
        <v>0</v>
      </c>
      <c r="G55" s="739">
        <f>SUMIF(DYTD!A:A,D55,DYTD!C:C)</f>
        <v>0</v>
      </c>
      <c r="H55" s="743">
        <f t="shared" si="14"/>
        <v>0</v>
      </c>
      <c r="I55" s="744">
        <f t="shared" si="15"/>
        <v>0</v>
      </c>
      <c r="J55" s="740"/>
      <c r="K55" s="740"/>
      <c r="L55" s="746"/>
      <c r="M55" s="743"/>
      <c r="N55" s="744"/>
      <c r="O55" s="740"/>
      <c r="P55" s="746"/>
      <c r="Q55" s="813"/>
    </row>
    <row r="56" spans="1:17" s="748" customFormat="1" ht="12.75" hidden="1" customHeight="1" x14ac:dyDescent="0.25">
      <c r="A56" s="1125">
        <f>SUMIF(DPY!A:A,D56,DPY!D:D)</f>
        <v>0</v>
      </c>
      <c r="B56" s="1126">
        <f>SUMIF(DPY!A:A,D56,DPY!E:E)</f>
        <v>0</v>
      </c>
      <c r="C56" s="740">
        <f>SUMIF(DPY!A:A,D56,DPY!C:C)</f>
        <v>0</v>
      </c>
      <c r="D56" s="789">
        <v>202014619</v>
      </c>
      <c r="E56" s="742" t="s">
        <v>7409</v>
      </c>
      <c r="F56" s="740">
        <f>SUMIF(DFY!A:A,D56,DFY!D:D)</f>
        <v>0</v>
      </c>
      <c r="G56" s="739">
        <f>SUMIF(DYTD!A:A,D56,DYTD!C:C)</f>
        <v>0</v>
      </c>
      <c r="H56" s="743">
        <f t="shared" si="14"/>
        <v>0</v>
      </c>
      <c r="I56" s="744">
        <f t="shared" si="15"/>
        <v>0</v>
      </c>
      <c r="J56" s="740"/>
      <c r="K56" s="740"/>
      <c r="L56" s="746"/>
      <c r="M56" s="743"/>
      <c r="N56" s="744"/>
      <c r="O56" s="740"/>
      <c r="P56" s="746"/>
      <c r="Q56" s="813"/>
    </row>
    <row r="57" spans="1:17" s="748" customFormat="1" ht="12.75" hidden="1" customHeight="1" x14ac:dyDescent="0.25">
      <c r="A57" s="1125">
        <f>SUMIF(DPY!A:A,D57,DPY!D:D)</f>
        <v>0</v>
      </c>
      <c r="B57" s="1126">
        <f>SUMIF(DPY!A:A,D57,DPY!E:E)</f>
        <v>0</v>
      </c>
      <c r="C57" s="740">
        <f>SUMIF(DPY!A:A,D57,DPY!C:C)</f>
        <v>0</v>
      </c>
      <c r="D57" s="789">
        <v>202014621</v>
      </c>
      <c r="E57" s="742" t="s">
        <v>3061</v>
      </c>
      <c r="F57" s="740">
        <f>SUMIF(DFY!A:A,D57,DFY!D:D)</f>
        <v>0</v>
      </c>
      <c r="G57" s="739">
        <f>SUMIF(DYTD!A:A,D57,DYTD!C:C)</f>
        <v>0</v>
      </c>
      <c r="H57" s="743">
        <f t="shared" si="14"/>
        <v>0</v>
      </c>
      <c r="I57" s="744">
        <f t="shared" si="15"/>
        <v>0</v>
      </c>
      <c r="J57" s="740"/>
      <c r="K57" s="740"/>
      <c r="L57" s="746"/>
      <c r="M57" s="743"/>
      <c r="N57" s="744"/>
      <c r="O57" s="740"/>
      <c r="P57" s="746"/>
      <c r="Q57" s="813"/>
    </row>
    <row r="58" spans="1:17" s="748" customFormat="1" ht="12.75" hidden="1" customHeight="1" x14ac:dyDescent="0.25">
      <c r="A58" s="1125">
        <f>SUMIF(DPY!A:A,D58,DPY!D:D)</f>
        <v>0</v>
      </c>
      <c r="B58" s="1126">
        <f>SUMIF(DPY!A:A,D58,DPY!E:E)</f>
        <v>0</v>
      </c>
      <c r="C58" s="740">
        <f>SUMIF(DPY!A:A,D58,DPY!C:C)</f>
        <v>0</v>
      </c>
      <c r="D58" s="789">
        <v>202014622</v>
      </c>
      <c r="E58" s="742" t="s">
        <v>2915</v>
      </c>
      <c r="F58" s="740">
        <f>SUMIF(DFY!A:A,D58,DFY!D:D)</f>
        <v>0</v>
      </c>
      <c r="G58" s="739">
        <f>SUMIF(DYTD!A:A,D58,DYTD!C:C)</f>
        <v>0</v>
      </c>
      <c r="H58" s="743">
        <f t="shared" si="14"/>
        <v>0</v>
      </c>
      <c r="I58" s="744">
        <f t="shared" si="15"/>
        <v>0</v>
      </c>
      <c r="J58" s="740"/>
      <c r="K58" s="740"/>
      <c r="L58" s="746"/>
      <c r="M58" s="743"/>
      <c r="N58" s="744"/>
      <c r="O58" s="740"/>
      <c r="P58" s="746"/>
      <c r="Q58" s="813"/>
    </row>
    <row r="59" spans="1:17" s="748" customFormat="1" ht="12.75" hidden="1" customHeight="1" x14ac:dyDescent="0.25">
      <c r="A59" s="1125">
        <f>SUMIF(DPY!A:A,D59,DPY!D:D)</f>
        <v>0</v>
      </c>
      <c r="B59" s="1126">
        <f>SUMIF(DPY!A:A,D59,DPY!E:E)</f>
        <v>0</v>
      </c>
      <c r="C59" s="740">
        <f>SUMIF(DPY!A:A,D59,DPY!C:C)</f>
        <v>181779.6</v>
      </c>
      <c r="D59" s="789">
        <v>202016010</v>
      </c>
      <c r="E59" s="742" t="s">
        <v>7959</v>
      </c>
      <c r="F59" s="740">
        <f>SUMIF(DFY!A:A,D59,DFY!D:D)</f>
        <v>0</v>
      </c>
      <c r="G59" s="739">
        <f>SUMIF(DYTD!A:A,D59,DYTD!C:C)</f>
        <v>0</v>
      </c>
      <c r="H59" s="743">
        <f t="shared" si="14"/>
        <v>0</v>
      </c>
      <c r="I59" s="744">
        <f t="shared" si="15"/>
        <v>0</v>
      </c>
      <c r="J59" s="740"/>
      <c r="K59" s="740"/>
      <c r="L59" s="746"/>
      <c r="M59" s="743"/>
      <c r="N59" s="744"/>
      <c r="O59" s="740"/>
      <c r="P59" s="746"/>
      <c r="Q59" s="813"/>
    </row>
    <row r="60" spans="1:17" s="798" customFormat="1" hidden="1" x14ac:dyDescent="0.25">
      <c r="A60" s="800">
        <f>SUM(A48:A59)</f>
        <v>0</v>
      </c>
      <c r="B60" s="801">
        <f>SUM(B48:B59)</f>
        <v>0</v>
      </c>
      <c r="C60" s="802">
        <f>SUM(C48:C59)</f>
        <v>181779.6</v>
      </c>
      <c r="D60" s="846"/>
      <c r="E60" s="847" t="s">
        <v>7255</v>
      </c>
      <c r="F60" s="802">
        <f t="shared" ref="F60:O60" si="16">SUM(F48:F59)</f>
        <v>0</v>
      </c>
      <c r="G60" s="1128">
        <f t="shared" si="16"/>
        <v>0</v>
      </c>
      <c r="H60" s="848">
        <f t="shared" si="16"/>
        <v>0</v>
      </c>
      <c r="I60" s="849">
        <f t="shared" si="16"/>
        <v>0</v>
      </c>
      <c r="J60" s="850">
        <f t="shared" si="16"/>
        <v>0</v>
      </c>
      <c r="K60" s="850">
        <f t="shared" si="16"/>
        <v>0</v>
      </c>
      <c r="L60" s="1536">
        <f t="shared" si="16"/>
        <v>0</v>
      </c>
      <c r="M60" s="1537">
        <f t="shared" si="16"/>
        <v>0</v>
      </c>
      <c r="N60" s="852">
        <f t="shared" si="16"/>
        <v>0</v>
      </c>
      <c r="O60" s="850">
        <f t="shared" si="16"/>
        <v>0</v>
      </c>
      <c r="P60" s="810"/>
      <c r="Q60" s="797"/>
    </row>
    <row r="61" spans="1:17" x14ac:dyDescent="0.2">
      <c r="A61" s="838"/>
      <c r="B61" s="1145"/>
      <c r="C61" s="1146"/>
      <c r="D61" s="854"/>
      <c r="E61" s="855"/>
      <c r="F61" s="856"/>
      <c r="G61" s="1192"/>
      <c r="I61" s="859"/>
      <c r="J61" s="860"/>
      <c r="K61" s="860"/>
      <c r="L61" s="1551"/>
      <c r="M61" s="1552"/>
      <c r="N61" s="862"/>
      <c r="O61" s="860"/>
      <c r="P61" s="810"/>
      <c r="Q61" s="797"/>
    </row>
    <row r="62" spans="1:17" s="798" customFormat="1" ht="13.5" thickBot="1" x14ac:dyDescent="0.3">
      <c r="A62" s="864">
        <f>A45+A60</f>
        <v>57198</v>
      </c>
      <c r="B62" s="865">
        <f>B45+B60</f>
        <v>0</v>
      </c>
      <c r="C62" s="866">
        <f>C45+C60</f>
        <v>225075.84</v>
      </c>
      <c r="D62" s="867"/>
      <c r="E62" s="868" t="s">
        <v>8</v>
      </c>
      <c r="F62" s="866">
        <f t="shared" ref="F62:O62" si="17">F45+F60</f>
        <v>54700</v>
      </c>
      <c r="G62" s="1148">
        <f t="shared" si="17"/>
        <v>22842.069999999996</v>
      </c>
      <c r="H62" s="1150">
        <f t="shared" si="17"/>
        <v>-31857.929999999997</v>
      </c>
      <c r="I62" s="1193">
        <f t="shared" si="17"/>
        <v>-7400</v>
      </c>
      <c r="J62" s="866">
        <f t="shared" si="17"/>
        <v>47300</v>
      </c>
      <c r="K62" s="866">
        <f t="shared" si="17"/>
        <v>54700</v>
      </c>
      <c r="L62" s="1553">
        <f t="shared" si="17"/>
        <v>0</v>
      </c>
      <c r="M62" s="1554">
        <f t="shared" si="17"/>
        <v>0</v>
      </c>
      <c r="N62" s="1150">
        <f t="shared" si="17"/>
        <v>0</v>
      </c>
      <c r="O62" s="866">
        <f t="shared" si="17"/>
        <v>54700</v>
      </c>
      <c r="P62" s="873"/>
      <c r="Q62" s="874"/>
    </row>
    <row r="63" spans="1:17" x14ac:dyDescent="0.2">
      <c r="A63" s="875">
        <f>SUMIF(DPY!G:G,$D$2,DPY!D:D)-A62</f>
        <v>0</v>
      </c>
      <c r="B63" s="875">
        <f>SUMIF(DPY!G:G,$D$2,DPY!E:E)-B62</f>
        <v>0</v>
      </c>
      <c r="C63" s="863">
        <f>SUMIF(DPY!G:G,$D$2,DPY!C:C)-C62</f>
        <v>0</v>
      </c>
      <c r="D63" s="876"/>
      <c r="F63" s="687">
        <f>SUMIF(DFY!G:G,$D$2,DFY!D:D)-F62</f>
        <v>0</v>
      </c>
      <c r="G63" s="858">
        <f>SUMIF(DYTD!G:G,$D$2,DYTD!C:C)-G62</f>
        <v>0</v>
      </c>
      <c r="H63" s="858">
        <f>G62-F62-H62</f>
        <v>0</v>
      </c>
      <c r="I63" s="858">
        <f>J62-F62-I62</f>
        <v>0</v>
      </c>
      <c r="P63" s="863"/>
    </row>
    <row r="64" spans="1:17" ht="15" x14ac:dyDescent="0.3">
      <c r="D64" s="876"/>
      <c r="H64" s="877"/>
      <c r="I64" s="877"/>
      <c r="J64" s="877"/>
      <c r="K64" s="877"/>
      <c r="L64" s="877"/>
      <c r="M64" s="877"/>
      <c r="N64" s="877"/>
      <c r="O64" s="877"/>
      <c r="P64" s="863"/>
    </row>
    <row r="65" spans="4:16" x14ac:dyDescent="0.2">
      <c r="D65" s="876"/>
      <c r="H65" s="875"/>
      <c r="I65" s="878"/>
      <c r="J65" s="878"/>
      <c r="K65" s="878"/>
      <c r="L65" s="878"/>
      <c r="M65" s="878"/>
      <c r="N65" s="878"/>
      <c r="O65" s="878"/>
      <c r="P65" s="863"/>
    </row>
    <row r="66" spans="4:16" x14ac:dyDescent="0.2">
      <c r="D66" s="876"/>
      <c r="H66" s="875"/>
      <c r="I66" s="878"/>
      <c r="J66" s="878"/>
      <c r="K66" s="878"/>
      <c r="L66" s="878"/>
      <c r="M66" s="878"/>
      <c r="N66" s="878"/>
      <c r="O66" s="878"/>
      <c r="P66" s="863"/>
    </row>
    <row r="67" spans="4:16" x14ac:dyDescent="0.2">
      <c r="D67" s="876"/>
      <c r="H67" s="875"/>
      <c r="I67" s="878"/>
      <c r="J67" s="878"/>
      <c r="K67" s="878"/>
      <c r="L67" s="878"/>
      <c r="M67" s="878"/>
      <c r="N67" s="878"/>
      <c r="O67" s="878"/>
      <c r="P67" s="863"/>
    </row>
    <row r="68" spans="4:16" x14ac:dyDescent="0.2">
      <c r="D68" s="876"/>
    </row>
    <row r="69" spans="4:16" x14ac:dyDescent="0.2">
      <c r="D69" s="876"/>
    </row>
    <row r="70" spans="4:16" x14ac:dyDescent="0.2">
      <c r="D70" s="876"/>
    </row>
    <row r="71" spans="4:16" x14ac:dyDescent="0.2">
      <c r="D71" s="876"/>
    </row>
    <row r="72" spans="4:16" x14ac:dyDescent="0.2">
      <c r="D72" s="876"/>
    </row>
    <row r="73" spans="4:16" x14ac:dyDescent="0.2">
      <c r="D73" s="876"/>
    </row>
    <row r="74" spans="4:16" x14ac:dyDescent="0.2">
      <c r="D74" s="876"/>
    </row>
    <row r="75" spans="4:16" x14ac:dyDescent="0.2">
      <c r="D75" s="876"/>
    </row>
    <row r="76" spans="4:16" x14ac:dyDescent="0.2">
      <c r="D76" s="876"/>
    </row>
    <row r="77" spans="4:16" x14ac:dyDescent="0.2">
      <c r="D77" s="876"/>
    </row>
  </sheetData>
  <autoFilter ref="A3:Q64"/>
  <mergeCells count="1">
    <mergeCell ref="C1:Q1"/>
  </mergeCells>
  <pageMargins left="0.39370078740157483" right="0.39370078740157483" top="0.59055118110236227" bottom="0.59055118110236227" header="0.31496062992125984" footer="0.31496062992125984"/>
  <pageSetup paperSize="9" scale="56" fitToHeight="2" orientation="landscape" r:id="rId1"/>
  <headerFooter>
    <oddFooter>&amp;C&amp;Z&amp;F\&amp;A</oddFooter>
  </headerFooter>
  <rowBreaks count="1" manualBreakCount="1">
    <brk id="39" max="15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8"/>
  <sheetViews>
    <sheetView topLeftCell="D16" zoomScale="80" zoomScaleNormal="80" workbookViewId="0">
      <selection activeCell="Q24" sqref="Q24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7" width="12.140625" style="1151" hidden="1" customWidth="1"/>
    <col min="8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tr">
        <f>'20201'!C1</f>
        <v>DEPOT SERVICES</v>
      </c>
      <c r="D1" s="2030"/>
      <c r="E1" s="2030"/>
      <c r="F1" s="2030"/>
      <c r="G1" s="2030"/>
      <c r="H1" s="2030"/>
      <c r="I1" s="2030"/>
      <c r="J1" s="2030"/>
      <c r="K1" s="2030"/>
      <c r="L1" s="2030"/>
      <c r="M1" s="2030"/>
      <c r="N1" s="2030"/>
      <c r="O1" s="2030"/>
      <c r="P1" s="2030"/>
      <c r="Q1" s="2031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20301</v>
      </c>
      <c r="E2" s="692" t="s">
        <v>3000</v>
      </c>
      <c r="F2" s="693"/>
      <c r="G2" s="693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7" s="711" customFormat="1" ht="42" customHeight="1" x14ac:dyDescent="0.2">
      <c r="A3" s="1487" t="str">
        <f>DEPO!B4</f>
        <v>Original Budget 2019-20</v>
      </c>
      <c r="B3" s="1488" t="str">
        <f>DEPO!C4</f>
        <v>Revised Budget 2019-20</v>
      </c>
      <c r="C3" s="699" t="str">
        <f>DEPO!D4</f>
        <v>PY GRNI
Actual
2019-20</v>
      </c>
      <c r="D3" s="700" t="s">
        <v>6256</v>
      </c>
      <c r="E3" s="1489" t="s">
        <v>3020</v>
      </c>
      <c r="F3" s="1523" t="str">
        <f>DEPO!G4</f>
        <v>Original Budget
2020-21</v>
      </c>
      <c r="G3" s="1490" t="str">
        <f>DEPO!H4</f>
        <v>Actual Committed
to Sep 2020</v>
      </c>
      <c r="H3" s="1494" t="str">
        <f>DEPO!I4</f>
        <v>Variance
Act v Orig
to Sep 2020</v>
      </c>
      <c r="I3" s="1524" t="str">
        <f>DEPO!J4</f>
        <v>Forecast
less Orig
2020-21</v>
      </c>
      <c r="J3" s="1525" t="str">
        <f>DEPO!K4</f>
        <v>Forecast
Full Year 2020-21</v>
      </c>
      <c r="K3" s="595" t="str">
        <f>DEPO!L4</f>
        <v>Revised Budget 2020/21</v>
      </c>
      <c r="L3" s="596" t="str">
        <f>DEPO!M4</f>
        <v>2021-22
Savings
Plan</v>
      </c>
      <c r="M3" s="1526" t="str">
        <f>DEPO!N4</f>
        <v>2021-22 Permanent Growth</v>
      </c>
      <c r="N3" s="594" t="str">
        <f>DEPO!O4</f>
        <v>2021-22
One-off
Growth</v>
      </c>
      <c r="O3" s="595" t="str">
        <f>DEPO!P4</f>
        <v>Budget 2021/22</v>
      </c>
      <c r="P3" s="1527" t="s">
        <v>7229</v>
      </c>
      <c r="Q3" s="710" t="s">
        <v>7230</v>
      </c>
    </row>
    <row r="4" spans="1:17" s="711" customFormat="1" ht="13.5" customHeight="1" thickBot="1" x14ac:dyDescent="0.25">
      <c r="A4" s="712" t="s">
        <v>0</v>
      </c>
      <c r="B4" s="1499" t="s">
        <v>0</v>
      </c>
      <c r="C4" s="714" t="s">
        <v>0</v>
      </c>
      <c r="D4" s="715"/>
      <c r="E4" s="1500"/>
      <c r="F4" s="1529" t="s">
        <v>0</v>
      </c>
      <c r="G4" s="1501" t="s">
        <v>0</v>
      </c>
      <c r="H4" s="1501" t="s">
        <v>0</v>
      </c>
      <c r="I4" s="1530" t="s">
        <v>0</v>
      </c>
      <c r="J4" s="1529" t="s">
        <v>0</v>
      </c>
      <c r="K4" s="1369" t="s">
        <v>0</v>
      </c>
      <c r="L4" s="1531" t="s">
        <v>0</v>
      </c>
      <c r="M4" s="1531" t="s">
        <v>0</v>
      </c>
      <c r="N4" s="1372" t="s">
        <v>0</v>
      </c>
      <c r="O4" s="1373" t="s">
        <v>0</v>
      </c>
      <c r="P4" s="1532"/>
      <c r="Q4" s="723"/>
    </row>
    <row r="5" spans="1:17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1124"/>
      <c r="H5" s="731"/>
      <c r="I5" s="768"/>
      <c r="J5" s="729"/>
      <c r="K5" s="726"/>
      <c r="L5" s="733"/>
      <c r="M5" s="733"/>
      <c r="N5" s="734"/>
      <c r="O5" s="726"/>
      <c r="P5" s="735"/>
      <c r="Q5" s="736"/>
    </row>
    <row r="6" spans="1:17" s="737" customFormat="1" ht="12.75" customHeight="1" x14ac:dyDescent="0.2">
      <c r="A6" s="738">
        <f>SUMIF(DPY!A:A,D6,DPY!D:D)</f>
        <v>0</v>
      </c>
      <c r="B6" s="739">
        <f>SUMIF(DPY!A:A,D6,DPY!E:E)</f>
        <v>0</v>
      </c>
      <c r="C6" s="740">
        <f>SUMIF(DPY!A:A,D6,DPY!C:C)</f>
        <v>0</v>
      </c>
      <c r="D6" s="741">
        <v>203010100</v>
      </c>
      <c r="E6" s="742" t="s">
        <v>2</v>
      </c>
      <c r="F6" s="740">
        <f>SUMIF(DFY!A:A,D6,DFY!D:D)</f>
        <v>0</v>
      </c>
      <c r="G6" s="739">
        <f>SUMIF(DYTD!A:A,D6,DYTD!C:C)</f>
        <v>0</v>
      </c>
      <c r="H6" s="743">
        <f>G6-F6</f>
        <v>0</v>
      </c>
      <c r="I6" s="744">
        <f>J6-F6</f>
        <v>0</v>
      </c>
      <c r="J6" s="740">
        <v>0</v>
      </c>
      <c r="K6" s="740">
        <f>F6</f>
        <v>0</v>
      </c>
      <c r="L6" s="745"/>
      <c r="M6" s="745"/>
      <c r="N6" s="744"/>
      <c r="O6" s="740">
        <f>SUM(K6:N6)</f>
        <v>0</v>
      </c>
      <c r="P6" s="746"/>
      <c r="Q6" s="918"/>
    </row>
    <row r="7" spans="1:17" s="737" customFormat="1" ht="12.75" customHeight="1" x14ac:dyDescent="0.2">
      <c r="A7" s="738">
        <f>SUMIF(DPY!A:A,D7,DPY!D:D)</f>
        <v>0</v>
      </c>
      <c r="B7" s="739">
        <f>SUMIF(DPY!A:A,D7,DPY!E:E)</f>
        <v>0</v>
      </c>
      <c r="C7" s="740">
        <f>SUMIF(DPY!A:A,D7,DPY!C:C)</f>
        <v>0</v>
      </c>
      <c r="D7" s="741">
        <v>203010150</v>
      </c>
      <c r="E7" s="918" t="s">
        <v>2846</v>
      </c>
      <c r="F7" s="740">
        <f>SUMIF(DFY!A:A,D7,DFY!D:D)</f>
        <v>0</v>
      </c>
      <c r="G7" s="739">
        <f>SUMIF(DYTD!A:A,D7,DYTD!C:C)</f>
        <v>0</v>
      </c>
      <c r="H7" s="743">
        <f>G7-F7</f>
        <v>0</v>
      </c>
      <c r="I7" s="744">
        <f>J7-F7</f>
        <v>0</v>
      </c>
      <c r="J7" s="740">
        <v>0</v>
      </c>
      <c r="K7" s="740">
        <f>F7</f>
        <v>0</v>
      </c>
      <c r="L7" s="745"/>
      <c r="M7" s="745"/>
      <c r="N7" s="744"/>
      <c r="O7" s="740">
        <f>SUM(K7:N7)</f>
        <v>0</v>
      </c>
      <c r="P7" s="746"/>
      <c r="Q7" s="918"/>
    </row>
    <row r="8" spans="1:17" s="737" customFormat="1" ht="12.75" customHeight="1" x14ac:dyDescent="0.25">
      <c r="A8" s="800">
        <f t="shared" ref="A8:B8" si="0">SUM(A6:A7)</f>
        <v>0</v>
      </c>
      <c r="B8" s="801">
        <f t="shared" si="0"/>
        <v>0</v>
      </c>
      <c r="C8" s="802">
        <f>SUM(C6:C7)</f>
        <v>0</v>
      </c>
      <c r="D8" s="846"/>
      <c r="E8" s="847" t="s">
        <v>7372</v>
      </c>
      <c r="F8" s="802">
        <f t="shared" ref="F8:O8" si="1">SUM(F6:F7)</f>
        <v>0</v>
      </c>
      <c r="G8" s="1128">
        <f t="shared" si="1"/>
        <v>0</v>
      </c>
      <c r="H8" s="848">
        <f t="shared" si="1"/>
        <v>0</v>
      </c>
      <c r="I8" s="849">
        <f t="shared" si="1"/>
        <v>0</v>
      </c>
      <c r="J8" s="850">
        <f t="shared" si="1"/>
        <v>0</v>
      </c>
      <c r="K8" s="850">
        <f t="shared" si="1"/>
        <v>0</v>
      </c>
      <c r="L8" s="851">
        <f t="shared" si="1"/>
        <v>0</v>
      </c>
      <c r="M8" s="851">
        <f t="shared" si="1"/>
        <v>0</v>
      </c>
      <c r="N8" s="852">
        <f t="shared" si="1"/>
        <v>0</v>
      </c>
      <c r="O8" s="850">
        <f t="shared" si="1"/>
        <v>0</v>
      </c>
      <c r="P8" s="810"/>
      <c r="Q8" s="736"/>
    </row>
    <row r="9" spans="1:17" s="737" customFormat="1" ht="12.75" customHeight="1" x14ac:dyDescent="0.25">
      <c r="A9" s="919"/>
      <c r="B9" s="920"/>
      <c r="C9" s="729"/>
      <c r="D9" s="766"/>
      <c r="E9" s="767"/>
      <c r="F9" s="729"/>
      <c r="G9" s="1124"/>
      <c r="H9" s="731"/>
      <c r="I9" s="768"/>
      <c r="J9" s="729"/>
      <c r="K9" s="729"/>
      <c r="L9" s="730"/>
      <c r="M9" s="730"/>
      <c r="N9" s="734"/>
      <c r="O9" s="729"/>
      <c r="P9" s="735"/>
      <c r="Q9" s="736"/>
    </row>
    <row r="10" spans="1:17" s="748" customFormat="1" x14ac:dyDescent="0.25">
      <c r="A10" s="738">
        <f>SUMIF(DPY!A:A,D10,DPY!D:D)</f>
        <v>0</v>
      </c>
      <c r="B10" s="739">
        <f>SUMIF(DPY!A:A,D10,DPY!E:E)</f>
        <v>0</v>
      </c>
      <c r="C10" s="740">
        <f>SUMIF(DPY!A:A,D10,DPY!C:C)</f>
        <v>0</v>
      </c>
      <c r="D10" s="762">
        <v>203010101</v>
      </c>
      <c r="E10" s="742" t="s">
        <v>7232</v>
      </c>
      <c r="F10" s="740">
        <f>SUMIF(DFY!A:A,D10,DFY!D:D)</f>
        <v>0</v>
      </c>
      <c r="G10" s="739">
        <f>SUMIF(DYTD!A:A,D10,DYTD!C:C)</f>
        <v>0</v>
      </c>
      <c r="H10" s="743">
        <f>G10-F10</f>
        <v>0</v>
      </c>
      <c r="I10" s="744">
        <f>J10-F10</f>
        <v>0</v>
      </c>
      <c r="J10" s="740">
        <v>0</v>
      </c>
      <c r="K10" s="740">
        <f>F10</f>
        <v>0</v>
      </c>
      <c r="L10" s="745"/>
      <c r="M10" s="745"/>
      <c r="N10" s="744"/>
      <c r="O10" s="740">
        <f t="shared" ref="O10:O14" si="2">SUM(K10:N10)</f>
        <v>0</v>
      </c>
      <c r="P10" s="746"/>
      <c r="Q10" s="747"/>
    </row>
    <row r="11" spans="1:17" s="748" customFormat="1" ht="12.75" customHeight="1" x14ac:dyDescent="0.25">
      <c r="A11" s="738">
        <f>SUMIF(DPY!A:A,D11,DPY!D:D)</f>
        <v>0</v>
      </c>
      <c r="B11" s="739">
        <f>SUMIF(DPY!A:A,D11,DPY!E:E)</f>
        <v>0</v>
      </c>
      <c r="C11" s="740">
        <f>SUMIF(DPY!A:A,D11,DPY!C:C)</f>
        <v>0</v>
      </c>
      <c r="D11" s="762">
        <v>203010102</v>
      </c>
      <c r="E11" s="742" t="s">
        <v>3042</v>
      </c>
      <c r="F11" s="740">
        <f>SUMIF(DFY!A:A,D11,DFY!D:D)</f>
        <v>0</v>
      </c>
      <c r="G11" s="739">
        <f>SUMIF(DYTD!A:A,D11,DYTD!C:C)</f>
        <v>0</v>
      </c>
      <c r="H11" s="743">
        <f>G11-F11</f>
        <v>0</v>
      </c>
      <c r="I11" s="744">
        <f>J11-F11</f>
        <v>0</v>
      </c>
      <c r="J11" s="740">
        <v>0</v>
      </c>
      <c r="K11" s="740">
        <f>F11</f>
        <v>0</v>
      </c>
      <c r="L11" s="745"/>
      <c r="M11" s="745"/>
      <c r="N11" s="744"/>
      <c r="O11" s="740">
        <f t="shared" si="2"/>
        <v>0</v>
      </c>
      <c r="P11" s="746"/>
      <c r="Q11" s="747"/>
    </row>
    <row r="12" spans="1:17" s="748" customFormat="1" ht="12.75" customHeight="1" x14ac:dyDescent="0.25">
      <c r="A12" s="738">
        <f>SUMIF(DPY!A:A,D12,DPY!D:D)</f>
        <v>0</v>
      </c>
      <c r="B12" s="739">
        <f>SUMIF(DPY!A:A,D12,DPY!E:E)</f>
        <v>0</v>
      </c>
      <c r="C12" s="740">
        <f>SUMIF(DPY!A:A,D12,DPY!C:C)</f>
        <v>0</v>
      </c>
      <c r="D12" s="762">
        <v>203010120</v>
      </c>
      <c r="E12" s="742" t="s">
        <v>7233</v>
      </c>
      <c r="F12" s="740">
        <f>SUMIF(DFY!A:A,D12,DFY!D:D)</f>
        <v>0</v>
      </c>
      <c r="G12" s="739">
        <f>SUMIF(DYTD!A:A,D12,DYTD!C:C)</f>
        <v>0</v>
      </c>
      <c r="H12" s="743">
        <f>G12-F12</f>
        <v>0</v>
      </c>
      <c r="I12" s="744">
        <f>J12-F12</f>
        <v>0</v>
      </c>
      <c r="J12" s="740">
        <v>0</v>
      </c>
      <c r="K12" s="740">
        <f>F12</f>
        <v>0</v>
      </c>
      <c r="L12" s="745"/>
      <c r="M12" s="745"/>
      <c r="N12" s="744"/>
      <c r="O12" s="740">
        <f t="shared" si="2"/>
        <v>0</v>
      </c>
      <c r="P12" s="746"/>
      <c r="Q12" s="747"/>
    </row>
    <row r="13" spans="1:17" s="748" customFormat="1" ht="12.75" customHeight="1" x14ac:dyDescent="0.25">
      <c r="A13" s="738">
        <f>SUMIF(DPY!A:A,D13,DPY!D:D)</f>
        <v>300</v>
      </c>
      <c r="B13" s="739">
        <f>SUMIF(DPY!A:A,D13,DPY!E:E)</f>
        <v>0</v>
      </c>
      <c r="C13" s="740">
        <f>SUMIF(DPY!A:A,D13,DPY!C:C)</f>
        <v>857.5</v>
      </c>
      <c r="D13" s="762">
        <v>203012038</v>
      </c>
      <c r="E13" s="742" t="s">
        <v>7960</v>
      </c>
      <c r="F13" s="740">
        <f>SUMIF(DFY!A:A,D13,DFY!D:D)</f>
        <v>300</v>
      </c>
      <c r="G13" s="739">
        <f>SUMIF(DYTD!A:A,D13,DYTD!C:C)</f>
        <v>0</v>
      </c>
      <c r="H13" s="743">
        <f>G13-F13</f>
        <v>-300</v>
      </c>
      <c r="I13" s="744">
        <f>J13-F13</f>
        <v>600</v>
      </c>
      <c r="J13" s="740">
        <v>900</v>
      </c>
      <c r="K13" s="740">
        <f>F13</f>
        <v>300</v>
      </c>
      <c r="L13" s="745"/>
      <c r="M13" s="745"/>
      <c r="N13" s="744"/>
      <c r="O13" s="740">
        <f t="shared" si="2"/>
        <v>300</v>
      </c>
      <c r="P13" s="746"/>
      <c r="Q13" s="747"/>
    </row>
    <row r="14" spans="1:17" s="748" customFormat="1" ht="12.75" customHeight="1" x14ac:dyDescent="0.25">
      <c r="A14" s="738">
        <f>SUMIF(DPY!A:A,D14,DPY!D:D)</f>
        <v>0</v>
      </c>
      <c r="B14" s="739">
        <f>SUMIF(DPY!A:A,D14,DPY!E:E)</f>
        <v>0</v>
      </c>
      <c r="C14" s="740">
        <f>SUMIF(DPY!A:A,D14,DPY!C:C)</f>
        <v>0</v>
      </c>
      <c r="D14" s="762">
        <v>203015016</v>
      </c>
      <c r="E14" s="742" t="s">
        <v>7369</v>
      </c>
      <c r="F14" s="740">
        <f>SUMIF(DFY!A:A,D14,DFY!D:D)</f>
        <v>0</v>
      </c>
      <c r="G14" s="739">
        <f>SUMIF(DYTD!A:A,D14,DYTD!C:C)</f>
        <v>0</v>
      </c>
      <c r="H14" s="743">
        <f>G14-F14</f>
        <v>0</v>
      </c>
      <c r="I14" s="744">
        <f>J14-F14</f>
        <v>0</v>
      </c>
      <c r="J14" s="740">
        <v>0</v>
      </c>
      <c r="K14" s="740">
        <f>F14</f>
        <v>0</v>
      </c>
      <c r="L14" s="745"/>
      <c r="M14" s="745"/>
      <c r="N14" s="744"/>
      <c r="O14" s="740">
        <f t="shared" si="2"/>
        <v>0</v>
      </c>
      <c r="P14" s="746"/>
      <c r="Q14" s="747"/>
    </row>
    <row r="15" spans="1:17" s="748" customFormat="1" ht="12.75" customHeight="1" x14ac:dyDescent="0.25">
      <c r="A15" s="890">
        <f>SUM(A10:A14)</f>
        <v>300</v>
      </c>
      <c r="B15" s="891">
        <f>SUM(B10:B14)</f>
        <v>0</v>
      </c>
      <c r="C15" s="779">
        <f>SUM(C10:C14)</f>
        <v>857.5</v>
      </c>
      <c r="D15" s="752"/>
      <c r="E15" s="780" t="s">
        <v>7309</v>
      </c>
      <c r="F15" s="779">
        <f t="shared" ref="F15:O15" si="3">SUM(F10:F14)</f>
        <v>300</v>
      </c>
      <c r="G15" s="1131">
        <f t="shared" si="3"/>
        <v>0</v>
      </c>
      <c r="H15" s="893">
        <f t="shared" si="3"/>
        <v>-300</v>
      </c>
      <c r="I15" s="783">
        <f t="shared" si="3"/>
        <v>600</v>
      </c>
      <c r="J15" s="784">
        <f t="shared" si="3"/>
        <v>900</v>
      </c>
      <c r="K15" s="784">
        <f t="shared" si="3"/>
        <v>300</v>
      </c>
      <c r="L15" s="785">
        <f t="shared" si="3"/>
        <v>0</v>
      </c>
      <c r="M15" s="785">
        <f t="shared" si="3"/>
        <v>0</v>
      </c>
      <c r="N15" s="786">
        <f t="shared" si="3"/>
        <v>0</v>
      </c>
      <c r="O15" s="784">
        <f t="shared" si="3"/>
        <v>300</v>
      </c>
      <c r="P15" s="735"/>
      <c r="Q15" s="764"/>
    </row>
    <row r="16" spans="1:17" s="748" customFormat="1" ht="12.75" customHeight="1" x14ac:dyDescent="0.25">
      <c r="A16" s="787"/>
      <c r="B16" s="788"/>
      <c r="C16" s="740"/>
      <c r="D16" s="789"/>
      <c r="E16" s="742"/>
      <c r="F16" s="740"/>
      <c r="G16" s="1132"/>
      <c r="H16" s="745"/>
      <c r="I16" s="772"/>
      <c r="J16" s="773"/>
      <c r="K16" s="773"/>
      <c r="L16" s="774"/>
      <c r="M16" s="774"/>
      <c r="N16" s="775"/>
      <c r="O16" s="773"/>
      <c r="P16" s="735"/>
      <c r="Q16" s="764"/>
    </row>
    <row r="17" spans="1:17" s="798" customFormat="1" x14ac:dyDescent="0.25">
      <c r="A17" s="800">
        <f>A8+A15</f>
        <v>300</v>
      </c>
      <c r="B17" s="801">
        <f>B8+B15</f>
        <v>0</v>
      </c>
      <c r="C17" s="802">
        <f>C8+C15</f>
        <v>857.5</v>
      </c>
      <c r="D17" s="846"/>
      <c r="E17" s="780" t="s">
        <v>7242</v>
      </c>
      <c r="F17" s="802">
        <f t="shared" ref="F17:O17" si="4">F8+F15</f>
        <v>300</v>
      </c>
      <c r="G17" s="1128">
        <f t="shared" si="4"/>
        <v>0</v>
      </c>
      <c r="H17" s="848">
        <f t="shared" si="4"/>
        <v>-300</v>
      </c>
      <c r="I17" s="849">
        <f t="shared" si="4"/>
        <v>600</v>
      </c>
      <c r="J17" s="850">
        <f t="shared" si="4"/>
        <v>900</v>
      </c>
      <c r="K17" s="850">
        <f t="shared" si="4"/>
        <v>300</v>
      </c>
      <c r="L17" s="851">
        <f t="shared" si="4"/>
        <v>0</v>
      </c>
      <c r="M17" s="851">
        <f t="shared" si="4"/>
        <v>0</v>
      </c>
      <c r="N17" s="852">
        <f t="shared" si="4"/>
        <v>0</v>
      </c>
      <c r="O17" s="850">
        <f t="shared" si="4"/>
        <v>300</v>
      </c>
      <c r="P17" s="810"/>
      <c r="Q17" s="797"/>
    </row>
    <row r="18" spans="1:17" s="798" customFormat="1" x14ac:dyDescent="0.25">
      <c r="A18" s="924"/>
      <c r="B18" s="925"/>
      <c r="C18" s="793"/>
      <c r="D18" s="940"/>
      <c r="E18" s="812"/>
      <c r="F18" s="793"/>
      <c r="G18" s="1143"/>
      <c r="H18" s="794"/>
      <c r="I18" s="792"/>
      <c r="J18" s="793"/>
      <c r="K18" s="793"/>
      <c r="L18" s="794"/>
      <c r="M18" s="794"/>
      <c r="N18" s="795"/>
      <c r="O18" s="793"/>
      <c r="P18" s="746"/>
      <c r="Q18" s="797"/>
    </row>
    <row r="19" spans="1:17" s="798" customFormat="1" x14ac:dyDescent="0.25">
      <c r="A19" s="787"/>
      <c r="B19" s="788"/>
      <c r="C19" s="740"/>
      <c r="D19" s="790"/>
      <c r="E19" s="791" t="s">
        <v>2845</v>
      </c>
      <c r="F19" s="740"/>
      <c r="G19" s="1143"/>
      <c r="H19" s="743"/>
      <c r="I19" s="792"/>
      <c r="J19" s="793"/>
      <c r="K19" s="793"/>
      <c r="L19" s="794"/>
      <c r="M19" s="794"/>
      <c r="N19" s="795"/>
      <c r="O19" s="793"/>
      <c r="P19" s="796"/>
      <c r="Q19" s="797"/>
    </row>
    <row r="20" spans="1:17" s="798" customFormat="1" x14ac:dyDescent="0.2">
      <c r="A20" s="738">
        <f>SUMIF(DPY!A:A,D20,DPY!D:D)</f>
        <v>0</v>
      </c>
      <c r="B20" s="739">
        <f>SUMIF(DPY!A:A,D20,DPY!E:E)</f>
        <v>0</v>
      </c>
      <c r="C20" s="740">
        <f>SUMIF(DPY!A:A,D20,DPY!C:C)</f>
        <v>0</v>
      </c>
      <c r="D20" s="741">
        <v>203019054</v>
      </c>
      <c r="E20" s="895" t="s">
        <v>3036</v>
      </c>
      <c r="F20" s="740">
        <f>SUMIF(DFY!A:A,D20,DFY!D:D)</f>
        <v>0</v>
      </c>
      <c r="G20" s="739">
        <f>SUMIF(DYTD!A:A,D20,DYTD!C:C)</f>
        <v>0</v>
      </c>
      <c r="H20" s="743">
        <f>G20-F20</f>
        <v>0</v>
      </c>
      <c r="I20" s="744">
        <f>J20-F20</f>
        <v>0</v>
      </c>
      <c r="J20" s="793">
        <v>0</v>
      </c>
      <c r="K20" s="793">
        <f>F20</f>
        <v>0</v>
      </c>
      <c r="L20" s="794"/>
      <c r="M20" s="794"/>
      <c r="N20" s="795"/>
      <c r="O20" s="793">
        <f t="shared" ref="O20:O21" si="5">SUM(K20:N20)</f>
        <v>0</v>
      </c>
      <c r="P20" s="796"/>
      <c r="Q20" s="797"/>
    </row>
    <row r="21" spans="1:17" s="798" customFormat="1" x14ac:dyDescent="0.2">
      <c r="A21" s="738">
        <f>SUMIF(DPY!A:A,D21,DPY!D:D)</f>
        <v>0</v>
      </c>
      <c r="B21" s="739">
        <f>SUMIF(DPY!A:A,D21,DPY!E:E)</f>
        <v>0</v>
      </c>
      <c r="C21" s="740">
        <f>SUMIF(DPY!A:A,D21,DPY!C:C)</f>
        <v>0</v>
      </c>
      <c r="D21" s="741">
        <v>203019057</v>
      </c>
      <c r="E21" s="895" t="s">
        <v>7943</v>
      </c>
      <c r="F21" s="740">
        <f>SUMIF(DFY!A:A,D21,DFY!D:D)</f>
        <v>0</v>
      </c>
      <c r="G21" s="739">
        <f>SUMIF(DYTD!A:A,D21,DYTD!C:C)</f>
        <v>0</v>
      </c>
      <c r="H21" s="743">
        <f>G21-F21</f>
        <v>0</v>
      </c>
      <c r="I21" s="744">
        <f>J21-F21</f>
        <v>0</v>
      </c>
      <c r="J21" s="828">
        <v>0</v>
      </c>
      <c r="K21" s="828">
        <f>F21</f>
        <v>0</v>
      </c>
      <c r="L21" s="830"/>
      <c r="M21" s="830"/>
      <c r="N21" s="831"/>
      <c r="O21" s="828">
        <f t="shared" si="5"/>
        <v>0</v>
      </c>
      <c r="P21" s="735"/>
      <c r="Q21" s="797"/>
    </row>
    <row r="22" spans="1:17" s="798" customFormat="1" x14ac:dyDescent="0.25">
      <c r="A22" s="800">
        <f t="shared" ref="A22:B22" si="6">SUM(A20:A21)</f>
        <v>0</v>
      </c>
      <c r="B22" s="801">
        <f t="shared" si="6"/>
        <v>0</v>
      </c>
      <c r="C22" s="802">
        <f>SUM(C20:C21)</f>
        <v>0</v>
      </c>
      <c r="D22" s="803"/>
      <c r="E22" s="780" t="s">
        <v>7247</v>
      </c>
      <c r="F22" s="802">
        <f t="shared" ref="F22:O22" si="7">SUM(F20:F21)</f>
        <v>0</v>
      </c>
      <c r="G22" s="848">
        <f t="shared" si="7"/>
        <v>0</v>
      </c>
      <c r="H22" s="902">
        <f t="shared" si="7"/>
        <v>0</v>
      </c>
      <c r="I22" s="849">
        <f t="shared" si="7"/>
        <v>0</v>
      </c>
      <c r="J22" s="850">
        <f t="shared" si="7"/>
        <v>0</v>
      </c>
      <c r="K22" s="850">
        <f t="shared" si="7"/>
        <v>0</v>
      </c>
      <c r="L22" s="851">
        <f t="shared" si="7"/>
        <v>0</v>
      </c>
      <c r="M22" s="851">
        <f t="shared" si="7"/>
        <v>0</v>
      </c>
      <c r="N22" s="852">
        <f t="shared" si="7"/>
        <v>0</v>
      </c>
      <c r="O22" s="850">
        <f t="shared" si="7"/>
        <v>0</v>
      </c>
      <c r="P22" s="810"/>
      <c r="Q22" s="797"/>
    </row>
    <row r="23" spans="1:17" s="798" customFormat="1" x14ac:dyDescent="0.25">
      <c r="A23" s="787"/>
      <c r="B23" s="788"/>
      <c r="C23" s="740"/>
      <c r="D23" s="811"/>
      <c r="E23" s="812"/>
      <c r="F23" s="740"/>
      <c r="G23" s="771"/>
      <c r="H23" s="743"/>
      <c r="I23" s="761"/>
      <c r="J23" s="740"/>
      <c r="K23" s="740"/>
      <c r="L23" s="745"/>
      <c r="M23" s="745"/>
      <c r="N23" s="744"/>
      <c r="O23" s="740"/>
      <c r="P23" s="746"/>
      <c r="Q23" s="813"/>
    </row>
    <row r="24" spans="1:17" s="798" customFormat="1" x14ac:dyDescent="0.25">
      <c r="A24" s="814">
        <f t="shared" ref="A24:B24" si="8">A17+A22</f>
        <v>300</v>
      </c>
      <c r="B24" s="815">
        <f t="shared" si="8"/>
        <v>0</v>
      </c>
      <c r="C24" s="816">
        <f>C17+C22</f>
        <v>857.5</v>
      </c>
      <c r="D24" s="817"/>
      <c r="E24" s="818" t="s">
        <v>7248</v>
      </c>
      <c r="F24" s="816">
        <f t="shared" ref="F24:O24" si="9">F17+F22</f>
        <v>300</v>
      </c>
      <c r="G24" s="1515">
        <f t="shared" si="9"/>
        <v>0</v>
      </c>
      <c r="H24" s="1171">
        <f t="shared" si="9"/>
        <v>-300</v>
      </c>
      <c r="I24" s="1191">
        <f t="shared" si="9"/>
        <v>600</v>
      </c>
      <c r="J24" s="1141">
        <f t="shared" si="9"/>
        <v>900</v>
      </c>
      <c r="K24" s="1141">
        <f t="shared" si="9"/>
        <v>300</v>
      </c>
      <c r="L24" s="1142">
        <f t="shared" si="9"/>
        <v>0</v>
      </c>
      <c r="M24" s="1142">
        <f t="shared" si="9"/>
        <v>0</v>
      </c>
      <c r="N24" s="1140">
        <f t="shared" si="9"/>
        <v>0</v>
      </c>
      <c r="O24" s="1141">
        <f t="shared" si="9"/>
        <v>300</v>
      </c>
      <c r="P24" s="810"/>
      <c r="Q24" s="797"/>
    </row>
    <row r="25" spans="1:17" s="798" customFormat="1" x14ac:dyDescent="0.25">
      <c r="A25" s="924"/>
      <c r="B25" s="925"/>
      <c r="C25" s="793"/>
      <c r="D25" s="790"/>
      <c r="E25" s="926"/>
      <c r="F25" s="793"/>
      <c r="G25" s="1143"/>
      <c r="H25" s="795"/>
      <c r="I25" s="927"/>
      <c r="J25" s="928"/>
      <c r="K25" s="833"/>
      <c r="L25" s="834"/>
      <c r="M25" s="834"/>
      <c r="N25" s="835"/>
      <c r="O25" s="833"/>
      <c r="P25" s="810"/>
      <c r="Q25" s="797"/>
    </row>
    <row r="26" spans="1:17" s="798" customFormat="1" hidden="1" x14ac:dyDescent="0.25">
      <c r="A26" s="838"/>
      <c r="B26" s="839"/>
      <c r="C26" s="840"/>
      <c r="D26" s="841"/>
      <c r="E26" s="842" t="s">
        <v>3040</v>
      </c>
      <c r="F26" s="840"/>
      <c r="G26" s="899"/>
      <c r="H26" s="844"/>
      <c r="I26" s="897"/>
      <c r="J26" s="898"/>
      <c r="K26" s="898"/>
      <c r="L26" s="899"/>
      <c r="M26" s="899"/>
      <c r="N26" s="900"/>
      <c r="O26" s="898"/>
      <c r="P26" s="810"/>
      <c r="Q26" s="797"/>
    </row>
    <row r="27" spans="1:17" s="748" customFormat="1" ht="12.75" hidden="1" customHeight="1" x14ac:dyDescent="0.25">
      <c r="A27" s="738">
        <f>SUMIF(DPY!A:A,D27,DPY!D:D)</f>
        <v>0</v>
      </c>
      <c r="B27" s="739">
        <f>SUMIF(DPY!A:A,D27,DPY!E:E)</f>
        <v>0</v>
      </c>
      <c r="C27" s="740">
        <f>SUMIF(DPY!A:A,D27,DPY!C:C)</f>
        <v>0</v>
      </c>
      <c r="D27" s="789">
        <v>203012510</v>
      </c>
      <c r="E27" s="895" t="s">
        <v>3080</v>
      </c>
      <c r="F27" s="740">
        <f>SUMIF(DFY!A:A,D27,DFY!D:D)</f>
        <v>0</v>
      </c>
      <c r="G27" s="739">
        <f>SUMIF(DYTD!A:A,D27,DYTD!C:C)</f>
        <v>0</v>
      </c>
      <c r="H27" s="743">
        <f>F27-G27</f>
        <v>0</v>
      </c>
      <c r="I27" s="744">
        <f>J27-F27</f>
        <v>0</v>
      </c>
      <c r="J27" s="740"/>
      <c r="K27" s="740"/>
      <c r="L27" s="745"/>
      <c r="M27" s="745"/>
      <c r="N27" s="744"/>
      <c r="O27" s="740"/>
      <c r="P27" s="746"/>
      <c r="Q27" s="747"/>
    </row>
    <row r="28" spans="1:17" s="748" customFormat="1" ht="12.75" hidden="1" customHeight="1" x14ac:dyDescent="0.25">
      <c r="A28" s="738">
        <f>SUMIF(DPY!A:A,D28,DPY!D:D)</f>
        <v>0</v>
      </c>
      <c r="B28" s="739">
        <f>SUMIF(DPY!A:A,D28,DPY!E:E)</f>
        <v>0</v>
      </c>
      <c r="C28" s="740">
        <f>SUMIF(DPY!A:A,D28,DPY!C:C)</f>
        <v>0</v>
      </c>
      <c r="D28" s="789">
        <v>203014610</v>
      </c>
      <c r="E28" s="742" t="s">
        <v>7263</v>
      </c>
      <c r="F28" s="740">
        <f>SUMIF(DFY!A:A,D28,DFY!D:D)</f>
        <v>0</v>
      </c>
      <c r="G28" s="739">
        <f>SUMIF(DYTD!A:A,D28,DYTD!C:C)</f>
        <v>0</v>
      </c>
      <c r="H28" s="743">
        <f>F28-G28</f>
        <v>0</v>
      </c>
      <c r="I28" s="744">
        <f>J28-F28</f>
        <v>0</v>
      </c>
      <c r="J28" s="740"/>
      <c r="K28" s="740"/>
      <c r="L28" s="745"/>
      <c r="M28" s="745"/>
      <c r="N28" s="744"/>
      <c r="O28" s="740"/>
      <c r="P28" s="746"/>
      <c r="Q28" s="764"/>
    </row>
    <row r="29" spans="1:17" s="748" customFormat="1" ht="12.75" hidden="1" customHeight="1" x14ac:dyDescent="0.25">
      <c r="A29" s="738">
        <f>SUMIF(DPY!A:A,D29,DPY!D:D)</f>
        <v>0</v>
      </c>
      <c r="B29" s="739">
        <f>SUMIF(DPY!A:A,D29,DPY!E:E)</f>
        <v>0</v>
      </c>
      <c r="C29" s="740">
        <f>SUMIF(DPY!A:A,D29,DPY!C:C)</f>
        <v>0</v>
      </c>
      <c r="D29" s="789">
        <v>203014611</v>
      </c>
      <c r="E29" s="742" t="s">
        <v>7264</v>
      </c>
      <c r="F29" s="740">
        <f>SUMIF(DFY!A:A,D29,DFY!D:D)</f>
        <v>0</v>
      </c>
      <c r="G29" s="739">
        <f>SUMIF(DYTD!A:A,D29,DYTD!C:C)</f>
        <v>0</v>
      </c>
      <c r="H29" s="743">
        <f>F29-G29</f>
        <v>0</v>
      </c>
      <c r="I29" s="744">
        <f>J29-F29</f>
        <v>0</v>
      </c>
      <c r="J29" s="740"/>
      <c r="K29" s="740"/>
      <c r="L29" s="745"/>
      <c r="M29" s="745"/>
      <c r="N29" s="744"/>
      <c r="O29" s="740"/>
      <c r="P29" s="746"/>
      <c r="Q29" s="764"/>
    </row>
    <row r="30" spans="1:17" s="748" customFormat="1" ht="12.75" hidden="1" customHeight="1" x14ac:dyDescent="0.25">
      <c r="A30" s="738">
        <f>SUMIF(DPY!A:A,D30,DPY!D:D)</f>
        <v>0</v>
      </c>
      <c r="B30" s="739">
        <f>SUMIF(DPY!A:A,D30,DPY!E:E)</f>
        <v>0</v>
      </c>
      <c r="C30" s="740">
        <f>SUMIF(DPY!A:A,D30,DPY!C:C)</f>
        <v>0</v>
      </c>
      <c r="D30" s="789">
        <v>203014619</v>
      </c>
      <c r="E30" s="742" t="s">
        <v>7252</v>
      </c>
      <c r="F30" s="740">
        <f>SUMIF(DFY!A:A,D30,DFY!D:D)</f>
        <v>0</v>
      </c>
      <c r="G30" s="739">
        <f>SUMIF(DYTD!A:A,D30,DYTD!C:C)</f>
        <v>0</v>
      </c>
      <c r="H30" s="743">
        <f>F30-G30</f>
        <v>0</v>
      </c>
      <c r="I30" s="744">
        <f>J30-F30</f>
        <v>0</v>
      </c>
      <c r="J30" s="740"/>
      <c r="K30" s="740"/>
      <c r="L30" s="745"/>
      <c r="M30" s="745"/>
      <c r="N30" s="744"/>
      <c r="O30" s="740"/>
      <c r="P30" s="746"/>
      <c r="Q30" s="764"/>
    </row>
    <row r="31" spans="1:17" s="748" customFormat="1" ht="12.75" hidden="1" customHeight="1" x14ac:dyDescent="0.25">
      <c r="A31" s="738">
        <f>SUMIF(DPY!A:A,D31,DPY!D:D)</f>
        <v>0</v>
      </c>
      <c r="B31" s="739">
        <f>SUMIF(DPY!A:A,D31,DPY!E:E)</f>
        <v>0</v>
      </c>
      <c r="C31" s="740">
        <f>SUMIF(DPY!A:A,D31,DPY!C:C)</f>
        <v>0</v>
      </c>
      <c r="D31" s="789">
        <v>203016010</v>
      </c>
      <c r="E31" s="742" t="s">
        <v>7254</v>
      </c>
      <c r="F31" s="740">
        <f>SUMIF(DFY!A:A,D31,DFY!D:D)</f>
        <v>0</v>
      </c>
      <c r="G31" s="739">
        <f>SUMIF(DYTD!A:A,D31,DYTD!C:C)</f>
        <v>0</v>
      </c>
      <c r="H31" s="743">
        <f>F31-G31</f>
        <v>0</v>
      </c>
      <c r="I31" s="744">
        <f>J31-F31</f>
        <v>0</v>
      </c>
      <c r="J31" s="740"/>
      <c r="K31" s="740"/>
      <c r="L31" s="745"/>
      <c r="M31" s="745"/>
      <c r="N31" s="744"/>
      <c r="O31" s="740"/>
      <c r="P31" s="746"/>
      <c r="Q31" s="764"/>
    </row>
    <row r="32" spans="1:17" s="798" customFormat="1" hidden="1" x14ac:dyDescent="0.25">
      <c r="A32" s="800">
        <f t="shared" ref="A32:B32" si="10">SUM(A27:A31)</f>
        <v>0</v>
      </c>
      <c r="B32" s="801">
        <f t="shared" si="10"/>
        <v>0</v>
      </c>
      <c r="C32" s="802">
        <f>SUM(C27:C31)</f>
        <v>0</v>
      </c>
      <c r="D32" s="846"/>
      <c r="E32" s="847" t="s">
        <v>7255</v>
      </c>
      <c r="F32" s="802">
        <f t="shared" ref="F32:O32" si="11">SUM(F27:F31)</f>
        <v>0</v>
      </c>
      <c r="G32" s="1128">
        <f t="shared" si="11"/>
        <v>0</v>
      </c>
      <c r="H32" s="848">
        <f t="shared" si="11"/>
        <v>0</v>
      </c>
      <c r="I32" s="849">
        <f t="shared" si="11"/>
        <v>0</v>
      </c>
      <c r="J32" s="850">
        <f t="shared" si="11"/>
        <v>0</v>
      </c>
      <c r="K32" s="850">
        <f t="shared" si="11"/>
        <v>0</v>
      </c>
      <c r="L32" s="851">
        <f t="shared" si="11"/>
        <v>0</v>
      </c>
      <c r="M32" s="851">
        <f t="shared" si="11"/>
        <v>0</v>
      </c>
      <c r="N32" s="852">
        <f t="shared" si="11"/>
        <v>0</v>
      </c>
      <c r="O32" s="850">
        <f t="shared" si="11"/>
        <v>0</v>
      </c>
      <c r="P32" s="810"/>
      <c r="Q32" s="797"/>
    </row>
    <row r="33" spans="1:17" x14ac:dyDescent="0.2">
      <c r="A33" s="838"/>
      <c r="B33" s="839"/>
      <c r="C33" s="840"/>
      <c r="D33" s="854"/>
      <c r="E33" s="855"/>
      <c r="F33" s="856"/>
      <c r="G33" s="1182"/>
      <c r="I33" s="859"/>
      <c r="J33" s="860"/>
      <c r="K33" s="860"/>
      <c r="L33" s="861"/>
      <c r="M33" s="861"/>
      <c r="N33" s="862"/>
      <c r="O33" s="860"/>
      <c r="P33" s="810"/>
      <c r="Q33" s="797"/>
    </row>
    <row r="34" spans="1:17" s="798" customFormat="1" ht="13.5" thickBot="1" x14ac:dyDescent="0.3">
      <c r="A34" s="864">
        <f t="shared" ref="A34:B34" si="12">A24+A32</f>
        <v>300</v>
      </c>
      <c r="B34" s="865">
        <f t="shared" si="12"/>
        <v>0</v>
      </c>
      <c r="C34" s="866">
        <f>C24+C32</f>
        <v>857.5</v>
      </c>
      <c r="D34" s="867"/>
      <c r="E34" s="868" t="s">
        <v>8</v>
      </c>
      <c r="F34" s="866">
        <f t="shared" ref="F34:O34" si="13">F24+F32</f>
        <v>300</v>
      </c>
      <c r="G34" s="1521">
        <f t="shared" si="13"/>
        <v>0</v>
      </c>
      <c r="H34" s="1150">
        <f t="shared" si="13"/>
        <v>-300</v>
      </c>
      <c r="I34" s="1193">
        <f t="shared" si="13"/>
        <v>600</v>
      </c>
      <c r="J34" s="866">
        <f t="shared" si="13"/>
        <v>900</v>
      </c>
      <c r="K34" s="866">
        <f t="shared" si="13"/>
        <v>300</v>
      </c>
      <c r="L34" s="1149">
        <f t="shared" si="13"/>
        <v>0</v>
      </c>
      <c r="M34" s="1149">
        <f t="shared" si="13"/>
        <v>0</v>
      </c>
      <c r="N34" s="1150">
        <f t="shared" si="13"/>
        <v>0</v>
      </c>
      <c r="O34" s="866">
        <f t="shared" si="13"/>
        <v>300</v>
      </c>
      <c r="P34" s="873"/>
      <c r="Q34" s="874"/>
    </row>
    <row r="35" spans="1:17" x14ac:dyDescent="0.2">
      <c r="A35" s="875">
        <f>SUMIF(DPY!G:G,$D$2,DPY!D:D)-A34</f>
        <v>0</v>
      </c>
      <c r="B35" s="875">
        <f>SUMIF(DPY!G:G,$D$2,DPY!E:E)-B34</f>
        <v>0</v>
      </c>
      <c r="C35" s="863">
        <f>SUMIF(DPY!G:G,$D$2,DPY!C:C)-C34</f>
        <v>0</v>
      </c>
      <c r="D35" s="876"/>
      <c r="F35" s="687">
        <f>SUMIF(DFY!G:G,$D$2,DFY!D:D)-F34</f>
        <v>0</v>
      </c>
      <c r="G35" s="858">
        <f>SUMIF(DYTD!G:G,$D$2,DYTD!C:C)-G34</f>
        <v>0</v>
      </c>
      <c r="H35" s="858">
        <f>G34-F34-H34</f>
        <v>0</v>
      </c>
      <c r="I35" s="858">
        <f>J34-F34-I34</f>
        <v>0</v>
      </c>
      <c r="P35" s="863"/>
    </row>
    <row r="36" spans="1:17" ht="15" x14ac:dyDescent="0.3">
      <c r="D36" s="876"/>
      <c r="H36" s="877"/>
      <c r="I36" s="877"/>
      <c r="J36" s="877"/>
      <c r="K36" s="877"/>
      <c r="L36" s="877"/>
      <c r="M36" s="877"/>
      <c r="N36" s="877"/>
      <c r="O36" s="877"/>
      <c r="P36" s="863"/>
    </row>
    <row r="37" spans="1:17" x14ac:dyDescent="0.2">
      <c r="D37" s="876"/>
      <c r="H37" s="875"/>
      <c r="I37" s="878"/>
      <c r="J37" s="878"/>
      <c r="K37" s="878"/>
      <c r="L37" s="878"/>
      <c r="M37" s="878"/>
      <c r="N37" s="878"/>
      <c r="O37" s="878"/>
      <c r="P37" s="863"/>
    </row>
    <row r="38" spans="1:17" x14ac:dyDescent="0.2">
      <c r="D38" s="876"/>
      <c r="H38" s="875"/>
      <c r="I38" s="878"/>
      <c r="J38" s="878"/>
      <c r="K38" s="878"/>
      <c r="L38" s="878"/>
      <c r="M38" s="878"/>
      <c r="N38" s="878"/>
      <c r="O38" s="878"/>
      <c r="P38" s="863"/>
    </row>
    <row r="39" spans="1:17" x14ac:dyDescent="0.2">
      <c r="D39" s="876"/>
    </row>
    <row r="40" spans="1:17" x14ac:dyDescent="0.2">
      <c r="D40" s="876"/>
    </row>
    <row r="41" spans="1:17" x14ac:dyDescent="0.2">
      <c r="D41" s="876"/>
    </row>
    <row r="42" spans="1:17" x14ac:dyDescent="0.2">
      <c r="D42" s="876"/>
    </row>
    <row r="43" spans="1:17" x14ac:dyDescent="0.2">
      <c r="D43" s="876"/>
    </row>
    <row r="44" spans="1:17" x14ac:dyDescent="0.2">
      <c r="D44" s="876"/>
    </row>
    <row r="45" spans="1:17" x14ac:dyDescent="0.2">
      <c r="D45" s="876"/>
    </row>
    <row r="46" spans="1:17" x14ac:dyDescent="0.2">
      <c r="D46" s="876"/>
    </row>
    <row r="47" spans="1:17" x14ac:dyDescent="0.2">
      <c r="D47" s="876"/>
    </row>
    <row r="48" spans="1:17" x14ac:dyDescent="0.2">
      <c r="D48" s="876"/>
    </row>
  </sheetData>
  <mergeCells count="1">
    <mergeCell ref="C1:Q1"/>
  </mergeCells>
  <conditionalFormatting sqref="H15:H16">
    <cfRule type="cellIs" dxfId="18" priority="3" stopIfTrue="1" operator="notBetween">
      <formula>-999</formula>
      <formula>999</formula>
    </cfRule>
  </conditionalFormatting>
  <conditionalFormatting sqref="H15:H16">
    <cfRule type="cellIs" dxfId="17" priority="2" stopIfTrue="1" operator="notBetween">
      <formula>-999</formula>
      <formula>999</formula>
    </cfRule>
  </conditionalFormatting>
  <conditionalFormatting sqref="H27:H30 H20:H21 H10:H14 H6:H7">
    <cfRule type="cellIs" dxfId="16" priority="1" stopIfTrue="1" operator="greaterThan">
      <formula>999</formula>
    </cfRule>
  </conditionalFormatting>
  <pageMargins left="0.39370078740157483" right="0.39370078740157483" top="0.59055118110236227" bottom="0.59055118110236227" header="0.31496062992125984" footer="0.31496062992125984"/>
  <pageSetup paperSize="9" scale="56" fitToHeight="0" orientation="landscape" r:id="rId1"/>
  <headerFooter>
    <oddFooter>&amp;C&amp;Z&amp;F\&amp;A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topLeftCell="D1" zoomScale="80" zoomScaleNormal="80" workbookViewId="0">
      <selection activeCell="D53" sqref="A53:XFD56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7" width="12.140625" style="1151" hidden="1" customWidth="1"/>
    <col min="8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tr">
        <f>'20201'!C1</f>
        <v>DEPOT SERVICES</v>
      </c>
      <c r="D1" s="2030"/>
      <c r="E1" s="2030"/>
      <c r="F1" s="2030"/>
      <c r="G1" s="2030"/>
      <c r="H1" s="2030"/>
      <c r="I1" s="2030"/>
      <c r="J1" s="2030"/>
      <c r="K1" s="2030"/>
      <c r="L1" s="2030"/>
      <c r="M1" s="2030"/>
      <c r="N1" s="2030"/>
      <c r="O1" s="2030"/>
      <c r="P1" s="2030"/>
      <c r="Q1" s="2031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20701</v>
      </c>
      <c r="E2" s="692" t="s">
        <v>3001</v>
      </c>
      <c r="F2" s="693"/>
      <c r="G2" s="693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7" s="711" customFormat="1" ht="42" customHeight="1" x14ac:dyDescent="0.2">
      <c r="A3" s="1487" t="str">
        <f>DEPO!B4</f>
        <v>Original Budget 2019-20</v>
      </c>
      <c r="B3" s="1488" t="str">
        <f>DEPO!C4</f>
        <v>Revised Budget 2019-20</v>
      </c>
      <c r="C3" s="699" t="str">
        <f>DEPO!D4</f>
        <v>PY GRNI
Actual
2019-20</v>
      </c>
      <c r="D3" s="700" t="s">
        <v>6256</v>
      </c>
      <c r="E3" s="1489" t="s">
        <v>3020</v>
      </c>
      <c r="F3" s="1523" t="str">
        <f>DEPO!G4</f>
        <v>Original Budget
2020-21</v>
      </c>
      <c r="G3" s="1490" t="str">
        <f>DEPO!H4</f>
        <v>Actual Committed
to Sep 2020</v>
      </c>
      <c r="H3" s="1494" t="str">
        <f>DEPO!I4</f>
        <v>Variance
Act v Orig
to Sep 2020</v>
      </c>
      <c r="I3" s="1524" t="str">
        <f>DEPO!J4</f>
        <v>Forecast
less Orig
2020-21</v>
      </c>
      <c r="J3" s="1525" t="str">
        <f>DEPO!K4</f>
        <v>Forecast
Full Year 2020-21</v>
      </c>
      <c r="K3" s="595" t="str">
        <f>DEPO!L4</f>
        <v>Revised Budget 2020/21</v>
      </c>
      <c r="L3" s="596" t="str">
        <f>DEPO!M4</f>
        <v>2021-22
Savings
Plan</v>
      </c>
      <c r="M3" s="1526" t="str">
        <f>DEPO!N4</f>
        <v>2021-22 Permanent Growth</v>
      </c>
      <c r="N3" s="594" t="str">
        <f>DEPO!O4</f>
        <v>2021-22
One-off
Growth</v>
      </c>
      <c r="O3" s="595" t="str">
        <f>DEPO!P4</f>
        <v>Budget 2021/22</v>
      </c>
      <c r="P3" s="1527" t="s">
        <v>7229</v>
      </c>
      <c r="Q3" s="710" t="s">
        <v>7230</v>
      </c>
    </row>
    <row r="4" spans="1:17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1500"/>
      <c r="F4" s="1529" t="s">
        <v>0</v>
      </c>
      <c r="G4" s="1501" t="s">
        <v>0</v>
      </c>
      <c r="H4" s="1501" t="s">
        <v>0</v>
      </c>
      <c r="I4" s="1530" t="s">
        <v>0</v>
      </c>
      <c r="J4" s="1529" t="s">
        <v>0</v>
      </c>
      <c r="K4" s="1369" t="s">
        <v>0</v>
      </c>
      <c r="L4" s="1531" t="s">
        <v>0</v>
      </c>
      <c r="M4" s="1531" t="s">
        <v>0</v>
      </c>
      <c r="N4" s="1372" t="s">
        <v>0</v>
      </c>
      <c r="O4" s="1373" t="s">
        <v>0</v>
      </c>
      <c r="P4" s="1532"/>
      <c r="Q4" s="723"/>
    </row>
    <row r="5" spans="1:17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1124"/>
      <c r="H5" s="731"/>
      <c r="I5" s="732"/>
      <c r="J5" s="729"/>
      <c r="K5" s="726"/>
      <c r="L5" s="733"/>
      <c r="M5" s="733"/>
      <c r="N5" s="734"/>
      <c r="O5" s="726"/>
      <c r="P5" s="735"/>
      <c r="Q5" s="736"/>
    </row>
    <row r="6" spans="1:17" s="737" customFormat="1" ht="12.75" customHeight="1" x14ac:dyDescent="0.2">
      <c r="A6" s="738">
        <f>SUMIF(DPY!A:A,D6,DPY!D:D)</f>
        <v>254467</v>
      </c>
      <c r="B6" s="739">
        <f>SUMIF(DPY!A:A,D6,DPY!E:E)</f>
        <v>0</v>
      </c>
      <c r="C6" s="740">
        <f>SUMIF(DPY!A:A,D6,DPY!C:C)</f>
        <v>277657.83</v>
      </c>
      <c r="D6" s="741">
        <v>207010100</v>
      </c>
      <c r="E6" s="742" t="s">
        <v>2</v>
      </c>
      <c r="F6" s="740">
        <f>SUMIF(DFY!A:A,D6,DFY!D:D)</f>
        <v>326700</v>
      </c>
      <c r="G6" s="739">
        <f>SUMIF(DYTD!A:A,D6,DYTD!C:C)</f>
        <v>141575.74</v>
      </c>
      <c r="H6" s="743">
        <f>G6-F6</f>
        <v>-185124.26</v>
      </c>
      <c r="I6" s="744">
        <f>J6-F6</f>
        <v>-43500</v>
      </c>
      <c r="J6" s="740">
        <f>141600*2</f>
        <v>283200</v>
      </c>
      <c r="K6" s="740">
        <f>F6</f>
        <v>326700</v>
      </c>
      <c r="L6" s="745"/>
      <c r="M6" s="745"/>
      <c r="N6" s="744"/>
      <c r="O6" s="740">
        <f>SUM(K6:N6)</f>
        <v>326700</v>
      </c>
      <c r="P6" s="746"/>
      <c r="Q6" s="918"/>
    </row>
    <row r="7" spans="1:17" s="737" customFormat="1" ht="12.75" customHeight="1" x14ac:dyDescent="0.25">
      <c r="A7" s="738">
        <f>SUMIF(DPY!A:A,D7,DPY!D:D)</f>
        <v>12500</v>
      </c>
      <c r="B7" s="739">
        <f>SUMIF(DPY!A:A,D7,DPY!E:E)</f>
        <v>0</v>
      </c>
      <c r="C7" s="740">
        <f>SUMIF(DPY!A:A,D7,DPY!C:C)</f>
        <v>12925.91</v>
      </c>
      <c r="D7" s="762">
        <v>207010150</v>
      </c>
      <c r="E7" s="742" t="s">
        <v>2846</v>
      </c>
      <c r="F7" s="740">
        <f>SUMIF(DFY!A:A,D7,DFY!D:D)</f>
        <v>12500</v>
      </c>
      <c r="G7" s="739">
        <f>SUMIF(DYTD!A:A,D7,DYTD!C:C)</f>
        <v>5740.5</v>
      </c>
      <c r="H7" s="743">
        <f>G7-F7</f>
        <v>-6759.5</v>
      </c>
      <c r="I7" s="744">
        <f>J7-F7</f>
        <v>-1100</v>
      </c>
      <c r="J7" s="740">
        <f>5700*2</f>
        <v>11400</v>
      </c>
      <c r="K7" s="740">
        <f>F7</f>
        <v>12500</v>
      </c>
      <c r="L7" s="745"/>
      <c r="M7" s="745"/>
      <c r="N7" s="744"/>
      <c r="O7" s="740">
        <f>SUM(K7:N7)</f>
        <v>12500</v>
      </c>
      <c r="P7" s="746"/>
      <c r="Q7" s="918"/>
    </row>
    <row r="8" spans="1:17" s="737" customFormat="1" ht="12.75" customHeight="1" x14ac:dyDescent="0.25">
      <c r="A8" s="738">
        <f>SUMIF(DPY!A:A,D8,DPY!D:D)</f>
        <v>0</v>
      </c>
      <c r="B8" s="739">
        <f>SUMIF(DPY!A:A,D8,DPY!E:E)</f>
        <v>0</v>
      </c>
      <c r="C8" s="740">
        <f>SUMIF(DPY!A:A,D8,DPY!C:C)</f>
        <v>0</v>
      </c>
      <c r="D8" s="762">
        <v>207010200</v>
      </c>
      <c r="E8" s="742" t="s">
        <v>2847</v>
      </c>
      <c r="F8" s="740">
        <f>SUMIF(DFY!A:A,D8,DFY!D:D)</f>
        <v>0</v>
      </c>
      <c r="G8" s="739">
        <f>SUMIF(DYTD!A:A,D8,DYTD!C:C)</f>
        <v>0</v>
      </c>
      <c r="H8" s="743">
        <f>G8-F8</f>
        <v>0</v>
      </c>
      <c r="I8" s="744">
        <f>J8-F8</f>
        <v>0</v>
      </c>
      <c r="J8" s="740">
        <v>0</v>
      </c>
      <c r="K8" s="740">
        <f>F8</f>
        <v>0</v>
      </c>
      <c r="L8" s="745"/>
      <c r="M8" s="745"/>
      <c r="N8" s="744"/>
      <c r="O8" s="740">
        <f>SUM(K8:N8)</f>
        <v>0</v>
      </c>
      <c r="P8" s="746"/>
      <c r="Q8" s="918"/>
    </row>
    <row r="9" spans="1:17" s="737" customFormat="1" ht="12.75" customHeight="1" x14ac:dyDescent="0.25">
      <c r="A9" s="800">
        <f t="shared" ref="A9:B9" si="0">SUM(A6:A8)</f>
        <v>266967</v>
      </c>
      <c r="B9" s="801">
        <f t="shared" si="0"/>
        <v>0</v>
      </c>
      <c r="C9" s="802">
        <f>SUM(C6:C8)</f>
        <v>290583.74</v>
      </c>
      <c r="D9" s="846"/>
      <c r="E9" s="847" t="s">
        <v>7372</v>
      </c>
      <c r="F9" s="802">
        <f t="shared" ref="F9:O9" si="1">SUM(F6:F8)</f>
        <v>339200</v>
      </c>
      <c r="G9" s="1128">
        <f t="shared" si="1"/>
        <v>147316.24</v>
      </c>
      <c r="H9" s="848">
        <f t="shared" si="1"/>
        <v>-191883.76</v>
      </c>
      <c r="I9" s="849">
        <f t="shared" si="1"/>
        <v>-44600</v>
      </c>
      <c r="J9" s="850">
        <f t="shared" si="1"/>
        <v>294600</v>
      </c>
      <c r="K9" s="850">
        <f t="shared" si="1"/>
        <v>339200</v>
      </c>
      <c r="L9" s="851">
        <f t="shared" si="1"/>
        <v>0</v>
      </c>
      <c r="M9" s="851">
        <f t="shared" si="1"/>
        <v>0</v>
      </c>
      <c r="N9" s="852">
        <f t="shared" si="1"/>
        <v>0</v>
      </c>
      <c r="O9" s="850">
        <f t="shared" si="1"/>
        <v>339200</v>
      </c>
      <c r="P9" s="810"/>
      <c r="Q9" s="736"/>
    </row>
    <row r="10" spans="1:17" s="737" customFormat="1" ht="12.75" customHeight="1" x14ac:dyDescent="0.25">
      <c r="A10" s="919"/>
      <c r="B10" s="920"/>
      <c r="C10" s="729"/>
      <c r="D10" s="766"/>
      <c r="E10" s="767"/>
      <c r="F10" s="729"/>
      <c r="G10" s="1124"/>
      <c r="H10" s="731"/>
      <c r="I10" s="768"/>
      <c r="J10" s="729"/>
      <c r="K10" s="729"/>
      <c r="L10" s="730"/>
      <c r="M10" s="730"/>
      <c r="N10" s="734"/>
      <c r="O10" s="729"/>
      <c r="P10" s="735"/>
      <c r="Q10" s="736"/>
    </row>
    <row r="11" spans="1:17" s="748" customFormat="1" x14ac:dyDescent="0.2">
      <c r="A11" s="738">
        <f>SUMIF(DPY!A:A,D11,DPY!D:D)</f>
        <v>0</v>
      </c>
      <c r="B11" s="739">
        <f>SUMIF(DPY!A:A,D11,DPY!E:E)</f>
        <v>0</v>
      </c>
      <c r="C11" s="740">
        <f>SUMIF(DPY!A:A,D11,DPY!C:C)</f>
        <v>1200.4000000000001</v>
      </c>
      <c r="D11" s="741">
        <v>207010101</v>
      </c>
      <c r="E11" s="742" t="s">
        <v>7232</v>
      </c>
      <c r="F11" s="740">
        <f>SUMIF(DFY!A:A,D11,DFY!D:D)</f>
        <v>0</v>
      </c>
      <c r="G11" s="739">
        <f>SUMIF(DYTD!A:A,D11,DYTD!C:C)</f>
        <v>0</v>
      </c>
      <c r="H11" s="743">
        <f t="shared" ref="H11:H23" si="2">G11-F11</f>
        <v>0</v>
      </c>
      <c r="I11" s="744">
        <f t="shared" ref="I11:I23" si="3">J11-F11</f>
        <v>0</v>
      </c>
      <c r="J11" s="740">
        <v>0</v>
      </c>
      <c r="K11" s="740">
        <f t="shared" ref="K11:K23" si="4">F11</f>
        <v>0</v>
      </c>
      <c r="L11" s="745"/>
      <c r="M11" s="745"/>
      <c r="N11" s="744"/>
      <c r="O11" s="740">
        <f t="shared" ref="O11:O23" si="5">SUM(K11:N11)</f>
        <v>0</v>
      </c>
      <c r="P11" s="746"/>
      <c r="Q11" s="747"/>
    </row>
    <row r="12" spans="1:17" s="748" customFormat="1" x14ac:dyDescent="0.2">
      <c r="A12" s="738">
        <f>SUMIF(DPY!A:A,D12,DPY!D:D)</f>
        <v>0</v>
      </c>
      <c r="B12" s="739">
        <f>SUMIF(DPY!A:A,D12,DPY!E:E)</f>
        <v>0</v>
      </c>
      <c r="C12" s="740">
        <f>SUMIF(DPY!A:A,D12,DPY!C:C)</f>
        <v>0</v>
      </c>
      <c r="D12" s="741">
        <v>207010102</v>
      </c>
      <c r="E12" s="742" t="s">
        <v>3042</v>
      </c>
      <c r="F12" s="740">
        <f>SUMIF(DFY!A:A,D12,DFY!D:D)</f>
        <v>0</v>
      </c>
      <c r="G12" s="739">
        <f>SUMIF(DYTD!A:A,D12,DYTD!C:C)</f>
        <v>0</v>
      </c>
      <c r="H12" s="743">
        <f t="shared" si="2"/>
        <v>0</v>
      </c>
      <c r="I12" s="744">
        <f t="shared" si="3"/>
        <v>0</v>
      </c>
      <c r="J12" s="740">
        <v>0</v>
      </c>
      <c r="K12" s="740">
        <f t="shared" si="4"/>
        <v>0</v>
      </c>
      <c r="L12" s="745"/>
      <c r="M12" s="745"/>
      <c r="N12" s="744"/>
      <c r="O12" s="740">
        <f t="shared" si="5"/>
        <v>0</v>
      </c>
      <c r="P12" s="746"/>
      <c r="Q12" s="747"/>
    </row>
    <row r="13" spans="1:17" s="748" customFormat="1" x14ac:dyDescent="0.2">
      <c r="A13" s="738">
        <f>SUMIF(DPY!A:A,D13,DPY!D:D)</f>
        <v>0</v>
      </c>
      <c r="B13" s="739">
        <f>SUMIF(DPY!A:A,D13,DPY!E:E)</f>
        <v>0</v>
      </c>
      <c r="C13" s="740">
        <f>SUMIF(DPY!A:A,D13,DPY!C:C)</f>
        <v>23912.34</v>
      </c>
      <c r="D13" s="741">
        <v>207010120</v>
      </c>
      <c r="E13" s="742" t="s">
        <v>7233</v>
      </c>
      <c r="F13" s="740">
        <f>SUMIF(DFY!A:A,D13,DFY!D:D)</f>
        <v>0</v>
      </c>
      <c r="G13" s="739">
        <f>SUMIF(DYTD!A:A,D13,DYTD!C:C)</f>
        <v>0</v>
      </c>
      <c r="H13" s="743">
        <f t="shared" si="2"/>
        <v>0</v>
      </c>
      <c r="I13" s="744">
        <f t="shared" si="3"/>
        <v>0</v>
      </c>
      <c r="J13" s="740">
        <v>0</v>
      </c>
      <c r="K13" s="740">
        <f t="shared" si="4"/>
        <v>0</v>
      </c>
      <c r="L13" s="745"/>
      <c r="M13" s="745"/>
      <c r="N13" s="744"/>
      <c r="O13" s="740">
        <f t="shared" si="5"/>
        <v>0</v>
      </c>
      <c r="P13" s="746"/>
      <c r="Q13" s="747"/>
    </row>
    <row r="14" spans="1:17" s="748" customFormat="1" x14ac:dyDescent="0.2">
      <c r="A14" s="738">
        <f>SUMIF(DPY!A:A,D14,DPY!D:D)</f>
        <v>0</v>
      </c>
      <c r="B14" s="739">
        <f>SUMIF(DPY!A:A,D14,DPY!E:E)</f>
        <v>0</v>
      </c>
      <c r="C14" s="740">
        <f>SUMIF(DPY!A:A,D14,DPY!C:C)</f>
        <v>0</v>
      </c>
      <c r="D14" s="741">
        <v>207010800</v>
      </c>
      <c r="E14" s="742" t="s">
        <v>3</v>
      </c>
      <c r="F14" s="740">
        <f>SUMIF(DFY!A:A,D14,DFY!D:D)</f>
        <v>0</v>
      </c>
      <c r="G14" s="739">
        <f>SUMIF(DYTD!A:A,D14,DYTD!C:C)</f>
        <v>0</v>
      </c>
      <c r="H14" s="743">
        <f t="shared" si="2"/>
        <v>0</v>
      </c>
      <c r="I14" s="744">
        <f t="shared" si="3"/>
        <v>0</v>
      </c>
      <c r="J14" s="740">
        <v>0</v>
      </c>
      <c r="K14" s="740">
        <f t="shared" si="4"/>
        <v>0</v>
      </c>
      <c r="L14" s="745"/>
      <c r="M14" s="745"/>
      <c r="N14" s="744"/>
      <c r="O14" s="740">
        <f t="shared" si="5"/>
        <v>0</v>
      </c>
      <c r="P14" s="746"/>
      <c r="Q14" s="747"/>
    </row>
    <row r="15" spans="1:17" s="748" customFormat="1" x14ac:dyDescent="0.2">
      <c r="A15" s="738">
        <f>SUMIF(DPY!A:A,D15,DPY!D:D)</f>
        <v>0</v>
      </c>
      <c r="B15" s="739">
        <f>SUMIF(DPY!A:A,D15,DPY!E:E)</f>
        <v>0</v>
      </c>
      <c r="C15" s="740">
        <f>SUMIF(DPY!A:A,D15,DPY!C:C)</f>
        <v>9</v>
      </c>
      <c r="D15" s="741">
        <v>207010930</v>
      </c>
      <c r="E15" s="742" t="s">
        <v>6212</v>
      </c>
      <c r="F15" s="740">
        <f>SUMIF(DFY!A:A,D15,DFY!D:D)</f>
        <v>0</v>
      </c>
      <c r="G15" s="739">
        <f>SUMIF(DYTD!A:A,D15,DYTD!C:C)</f>
        <v>0</v>
      </c>
      <c r="H15" s="743">
        <f t="shared" si="2"/>
        <v>0</v>
      </c>
      <c r="I15" s="744">
        <f t="shared" si="3"/>
        <v>0</v>
      </c>
      <c r="J15" s="740">
        <v>0</v>
      </c>
      <c r="K15" s="740">
        <f t="shared" si="4"/>
        <v>0</v>
      </c>
      <c r="L15" s="745"/>
      <c r="M15" s="745"/>
      <c r="N15" s="744"/>
      <c r="O15" s="740">
        <f t="shared" ref="O15" si="6">SUM(K15:N15)</f>
        <v>0</v>
      </c>
      <c r="P15" s="746"/>
      <c r="Q15" s="747"/>
    </row>
    <row r="16" spans="1:17" s="748" customFormat="1" ht="12.75" customHeight="1" x14ac:dyDescent="0.25">
      <c r="A16" s="738">
        <f>SUMIF(DPY!A:A,D16,DPY!D:D)</f>
        <v>2900</v>
      </c>
      <c r="B16" s="739">
        <f>SUMIF(DPY!A:A,D16,DPY!E:E)</f>
        <v>0</v>
      </c>
      <c r="C16" s="740">
        <f>SUMIF(DPY!A:A,D16,DPY!C:C)</f>
        <v>3139.73</v>
      </c>
      <c r="D16" s="762">
        <v>207012000</v>
      </c>
      <c r="E16" s="742" t="s">
        <v>2733</v>
      </c>
      <c r="F16" s="740">
        <f>SUMIF(DFY!A:A,D16,DFY!D:D)</f>
        <v>2900</v>
      </c>
      <c r="G16" s="739">
        <f>SUMIF(DYTD!A:A,D16,DYTD!C:C)</f>
        <v>361.78</v>
      </c>
      <c r="H16" s="743">
        <f t="shared" si="2"/>
        <v>-2538.2200000000003</v>
      </c>
      <c r="I16" s="744">
        <f t="shared" si="3"/>
        <v>0</v>
      </c>
      <c r="J16" s="740">
        <v>2900</v>
      </c>
      <c r="K16" s="740">
        <f t="shared" si="4"/>
        <v>2900</v>
      </c>
      <c r="L16" s="745"/>
      <c r="M16" s="745"/>
      <c r="N16" s="744"/>
      <c r="O16" s="740">
        <f t="shared" si="5"/>
        <v>2900</v>
      </c>
      <c r="P16" s="746"/>
      <c r="Q16" s="747"/>
    </row>
    <row r="17" spans="1:17" s="748" customFormat="1" ht="12.75" customHeight="1" x14ac:dyDescent="0.25">
      <c r="A17" s="738">
        <f>SUMIF(DPY!A:A,D17,DPY!D:D)</f>
        <v>0</v>
      </c>
      <c r="B17" s="739">
        <f>SUMIF(DPY!A:A,D17,DPY!E:E)</f>
        <v>0</v>
      </c>
      <c r="C17" s="740">
        <f>SUMIF(DPY!A:A,D17,DPY!C:C)</f>
        <v>1064.7</v>
      </c>
      <c r="D17" s="762">
        <v>207012007</v>
      </c>
      <c r="E17" s="742" t="s">
        <v>7961</v>
      </c>
      <c r="F17" s="740">
        <f>SUMIF(DFY!A:A,D17,DFY!D:D)</f>
        <v>0</v>
      </c>
      <c r="G17" s="739">
        <f>SUMIF(DYTD!A:A,D17,DYTD!C:C)</f>
        <v>0</v>
      </c>
      <c r="H17" s="743">
        <f t="shared" si="2"/>
        <v>0</v>
      </c>
      <c r="I17" s="744">
        <f t="shared" si="3"/>
        <v>0</v>
      </c>
      <c r="J17" s="740">
        <v>0</v>
      </c>
      <c r="K17" s="740">
        <f t="shared" si="4"/>
        <v>0</v>
      </c>
      <c r="L17" s="745"/>
      <c r="M17" s="745"/>
      <c r="N17" s="744"/>
      <c r="O17" s="740">
        <f t="shared" si="5"/>
        <v>0</v>
      </c>
      <c r="P17" s="746"/>
      <c r="Q17" s="747"/>
    </row>
    <row r="18" spans="1:17" s="748" customFormat="1" ht="12.75" customHeight="1" x14ac:dyDescent="0.25">
      <c r="A18" s="738">
        <f>SUMIF(DPY!A:A,D18,DPY!D:D)</f>
        <v>3600</v>
      </c>
      <c r="B18" s="739">
        <f>SUMIF(DPY!A:A,D18,DPY!E:E)</f>
        <v>0</v>
      </c>
      <c r="C18" s="740">
        <f>SUMIF(DPY!A:A,D18,DPY!C:C)</f>
        <v>3015</v>
      </c>
      <c r="D18" s="762">
        <v>207012038</v>
      </c>
      <c r="E18" s="742" t="s">
        <v>7960</v>
      </c>
      <c r="F18" s="740">
        <f>SUMIF(DFY!A:A,D18,DFY!D:D)</f>
        <v>3600</v>
      </c>
      <c r="G18" s="739">
        <f>SUMIF(DYTD!A:A,D18,DYTD!C:C)</f>
        <v>1649.5</v>
      </c>
      <c r="H18" s="743">
        <f t="shared" si="2"/>
        <v>-1950.5</v>
      </c>
      <c r="I18" s="744">
        <f t="shared" si="3"/>
        <v>0</v>
      </c>
      <c r="J18" s="740">
        <v>3600</v>
      </c>
      <c r="K18" s="740">
        <f t="shared" si="4"/>
        <v>3600</v>
      </c>
      <c r="L18" s="745"/>
      <c r="M18" s="745"/>
      <c r="N18" s="744"/>
      <c r="O18" s="740">
        <f t="shared" si="5"/>
        <v>3600</v>
      </c>
      <c r="P18" s="746"/>
      <c r="Q18" s="747"/>
    </row>
    <row r="19" spans="1:17" s="748" customFormat="1" ht="12.75" customHeight="1" x14ac:dyDescent="0.25">
      <c r="A19" s="738">
        <f>SUMIF(DPY!A:A,D19,DPY!D:D)</f>
        <v>2200</v>
      </c>
      <c r="B19" s="739">
        <f>SUMIF(DPY!A:A,D19,DPY!E:E)</f>
        <v>0</v>
      </c>
      <c r="C19" s="740">
        <f>SUMIF(DPY!A:A,D19,DPY!C:C)</f>
        <v>1924.12</v>
      </c>
      <c r="D19" s="762">
        <v>207012039</v>
      </c>
      <c r="E19" s="742" t="s">
        <v>7962</v>
      </c>
      <c r="F19" s="740">
        <f>SUMIF(DFY!A:A,D19,DFY!D:D)</f>
        <v>2200</v>
      </c>
      <c r="G19" s="739">
        <f>SUMIF(DYTD!A:A,D19,DYTD!C:C)</f>
        <v>0</v>
      </c>
      <c r="H19" s="743">
        <f t="shared" si="2"/>
        <v>-2200</v>
      </c>
      <c r="I19" s="744">
        <f t="shared" si="3"/>
        <v>0</v>
      </c>
      <c r="J19" s="740">
        <v>2200</v>
      </c>
      <c r="K19" s="740">
        <f t="shared" si="4"/>
        <v>2200</v>
      </c>
      <c r="L19" s="745"/>
      <c r="M19" s="745"/>
      <c r="N19" s="744"/>
      <c r="O19" s="740">
        <f t="shared" si="5"/>
        <v>2200</v>
      </c>
      <c r="P19" s="746"/>
      <c r="Q19" s="747"/>
    </row>
    <row r="20" spans="1:17" s="748" customFormat="1" ht="12.75" customHeight="1" x14ac:dyDescent="0.25">
      <c r="A20" s="738">
        <f>SUMIF(DPY!A:A,D20,DPY!D:D)</f>
        <v>2600</v>
      </c>
      <c r="B20" s="739">
        <f>SUMIF(DPY!A:A,D20,DPY!E:E)</f>
        <v>0</v>
      </c>
      <c r="C20" s="740">
        <f>SUMIF(DPY!A:A,D20,DPY!C:C)</f>
        <v>1846.76</v>
      </c>
      <c r="D20" s="762">
        <v>207012300</v>
      </c>
      <c r="E20" s="742" t="s">
        <v>2854</v>
      </c>
      <c r="F20" s="740">
        <f>SUMIF(DFY!A:A,D20,DFY!D:D)</f>
        <v>2600</v>
      </c>
      <c r="G20" s="739">
        <f>SUMIF(DYTD!A:A,D20,DYTD!C:C)</f>
        <v>574.78</v>
      </c>
      <c r="H20" s="743">
        <f t="shared" si="2"/>
        <v>-2025.22</v>
      </c>
      <c r="I20" s="744">
        <f t="shared" si="3"/>
        <v>0</v>
      </c>
      <c r="J20" s="740">
        <v>2600</v>
      </c>
      <c r="K20" s="740">
        <f t="shared" si="4"/>
        <v>2600</v>
      </c>
      <c r="L20" s="745"/>
      <c r="M20" s="745"/>
      <c r="N20" s="744"/>
      <c r="O20" s="740">
        <f t="shared" si="5"/>
        <v>2600</v>
      </c>
      <c r="P20" s="746"/>
      <c r="Q20" s="747"/>
    </row>
    <row r="21" spans="1:17" s="748" customFormat="1" ht="12.75" customHeight="1" x14ac:dyDescent="0.25">
      <c r="A21" s="738">
        <f>SUMIF(DPY!A:A,D21,DPY!D:D)</f>
        <v>2500</v>
      </c>
      <c r="B21" s="739">
        <f>SUMIF(DPY!A:A,D21,DPY!E:E)</f>
        <v>0</v>
      </c>
      <c r="C21" s="740">
        <f>SUMIF(DPY!A:A,D21,DPY!C:C)</f>
        <v>2140.56</v>
      </c>
      <c r="D21" s="789">
        <v>207012415</v>
      </c>
      <c r="E21" s="742" t="s">
        <v>6258</v>
      </c>
      <c r="F21" s="740">
        <f>SUMIF(DFY!A:A,D21,DFY!D:D)</f>
        <v>2500</v>
      </c>
      <c r="G21" s="739">
        <f>SUMIF(DYTD!A:A,D21,DYTD!C:C)</f>
        <v>535.14</v>
      </c>
      <c r="H21" s="743">
        <f t="shared" si="2"/>
        <v>-1964.8600000000001</v>
      </c>
      <c r="I21" s="744">
        <f t="shared" si="3"/>
        <v>0</v>
      </c>
      <c r="J21" s="740">
        <v>2500</v>
      </c>
      <c r="K21" s="740">
        <f t="shared" si="4"/>
        <v>2500</v>
      </c>
      <c r="L21" s="745"/>
      <c r="M21" s="745"/>
      <c r="N21" s="744"/>
      <c r="O21" s="740">
        <f t="shared" si="5"/>
        <v>2500</v>
      </c>
      <c r="P21" s="746"/>
      <c r="Q21" s="747"/>
    </row>
    <row r="22" spans="1:17" s="748" customFormat="1" ht="12.75" customHeight="1" x14ac:dyDescent="0.25">
      <c r="A22" s="738">
        <f>SUMIF(DPY!A:A,D22,DPY!D:D)</f>
        <v>100</v>
      </c>
      <c r="B22" s="739">
        <f>SUMIF(DPY!A:A,D22,DPY!E:E)</f>
        <v>0</v>
      </c>
      <c r="C22" s="740">
        <f>SUMIF(DPY!A:A,D22,DPY!C:C)</f>
        <v>0</v>
      </c>
      <c r="D22" s="789">
        <v>207012703</v>
      </c>
      <c r="E22" s="742" t="s">
        <v>2858</v>
      </c>
      <c r="F22" s="740">
        <f>SUMIF(DFY!A:A,D22,DFY!D:D)</f>
        <v>100</v>
      </c>
      <c r="G22" s="739">
        <f>SUMIF(DYTD!A:A,D22,DYTD!C:C)</f>
        <v>0</v>
      </c>
      <c r="H22" s="743">
        <f t="shared" si="2"/>
        <v>-100</v>
      </c>
      <c r="I22" s="744">
        <f t="shared" si="3"/>
        <v>0</v>
      </c>
      <c r="J22" s="740">
        <v>100</v>
      </c>
      <c r="K22" s="740">
        <f t="shared" si="4"/>
        <v>100</v>
      </c>
      <c r="L22" s="745"/>
      <c r="M22" s="745"/>
      <c r="N22" s="744"/>
      <c r="O22" s="740">
        <f t="shared" si="5"/>
        <v>100</v>
      </c>
      <c r="P22" s="746"/>
      <c r="Q22" s="747"/>
    </row>
    <row r="23" spans="1:17" s="748" customFormat="1" ht="12.75" customHeight="1" x14ac:dyDescent="0.25">
      <c r="A23" s="738">
        <f>SUMIF(DPY!A:A,D23,DPY!D:D)</f>
        <v>0</v>
      </c>
      <c r="B23" s="739">
        <f>SUMIF(DPY!A:A,D23,DPY!E:E)</f>
        <v>0</v>
      </c>
      <c r="C23" s="740">
        <f>SUMIF(DPY!A:A,D23,DPY!C:C)</f>
        <v>0</v>
      </c>
      <c r="D23" s="789">
        <v>207012706</v>
      </c>
      <c r="E23" s="742" t="s">
        <v>2738</v>
      </c>
      <c r="F23" s="740">
        <f>SUMIF(DFY!A:A,D23,DFY!D:D)</f>
        <v>0</v>
      </c>
      <c r="G23" s="739">
        <f>SUMIF(DYTD!A:A,D23,DYTD!C:C)</f>
        <v>0</v>
      </c>
      <c r="H23" s="743">
        <f t="shared" si="2"/>
        <v>0</v>
      </c>
      <c r="I23" s="744">
        <f t="shared" si="3"/>
        <v>0</v>
      </c>
      <c r="J23" s="740">
        <v>0</v>
      </c>
      <c r="K23" s="740">
        <f t="shared" si="4"/>
        <v>0</v>
      </c>
      <c r="L23" s="745"/>
      <c r="M23" s="745"/>
      <c r="N23" s="744"/>
      <c r="O23" s="740">
        <f t="shared" si="5"/>
        <v>0</v>
      </c>
      <c r="P23" s="746"/>
      <c r="Q23" s="747"/>
    </row>
    <row r="24" spans="1:17" s="748" customFormat="1" ht="12.75" customHeight="1" x14ac:dyDescent="0.25">
      <c r="A24" s="890">
        <f>SUM(A11:A23)</f>
        <v>13900</v>
      </c>
      <c r="B24" s="891">
        <f>SUM(B11:B23)</f>
        <v>0</v>
      </c>
      <c r="C24" s="779">
        <f>SUM(C11:C23)</f>
        <v>38252.61</v>
      </c>
      <c r="D24" s="752"/>
      <c r="E24" s="780" t="s">
        <v>7309</v>
      </c>
      <c r="F24" s="779">
        <f t="shared" ref="F24:O24" si="7">SUM(F11:F23)</f>
        <v>13900</v>
      </c>
      <c r="G24" s="1131">
        <f t="shared" si="7"/>
        <v>3121.2</v>
      </c>
      <c r="H24" s="893">
        <f t="shared" si="7"/>
        <v>-10778.800000000001</v>
      </c>
      <c r="I24" s="783">
        <f t="shared" si="7"/>
        <v>0</v>
      </c>
      <c r="J24" s="784">
        <f t="shared" si="7"/>
        <v>13900</v>
      </c>
      <c r="K24" s="784">
        <f t="shared" si="7"/>
        <v>13900</v>
      </c>
      <c r="L24" s="785">
        <f t="shared" si="7"/>
        <v>0</v>
      </c>
      <c r="M24" s="785">
        <f t="shared" si="7"/>
        <v>0</v>
      </c>
      <c r="N24" s="786">
        <f t="shared" si="7"/>
        <v>0</v>
      </c>
      <c r="O24" s="784">
        <f t="shared" si="7"/>
        <v>13900</v>
      </c>
      <c r="P24" s="776"/>
      <c r="Q24" s="764"/>
    </row>
    <row r="25" spans="1:17" s="748" customFormat="1" ht="12.75" customHeight="1" x14ac:dyDescent="0.25">
      <c r="A25" s="787"/>
      <c r="B25" s="788"/>
      <c r="C25" s="740"/>
      <c r="D25" s="789"/>
      <c r="E25" s="742"/>
      <c r="F25" s="740"/>
      <c r="G25" s="1132"/>
      <c r="H25" s="745"/>
      <c r="I25" s="772"/>
      <c r="J25" s="773"/>
      <c r="K25" s="773"/>
      <c r="L25" s="774"/>
      <c r="M25" s="774"/>
      <c r="N25" s="775"/>
      <c r="O25" s="773"/>
      <c r="P25" s="776"/>
      <c r="Q25" s="764"/>
    </row>
    <row r="26" spans="1:17" s="798" customFormat="1" x14ac:dyDescent="0.25">
      <c r="A26" s="800">
        <f>A9+A24</f>
        <v>280867</v>
      </c>
      <c r="B26" s="801">
        <f>B9+B24</f>
        <v>0</v>
      </c>
      <c r="C26" s="802">
        <f>C9+C24</f>
        <v>328836.34999999998</v>
      </c>
      <c r="D26" s="846"/>
      <c r="E26" s="780" t="s">
        <v>7242</v>
      </c>
      <c r="F26" s="802">
        <f t="shared" ref="F26:O26" si="8">F9+F24</f>
        <v>353100</v>
      </c>
      <c r="G26" s="1128">
        <f t="shared" si="8"/>
        <v>150437.44</v>
      </c>
      <c r="H26" s="848">
        <f t="shared" si="8"/>
        <v>-202662.56</v>
      </c>
      <c r="I26" s="849">
        <f t="shared" si="8"/>
        <v>-44600</v>
      </c>
      <c r="J26" s="850">
        <f t="shared" si="8"/>
        <v>308500</v>
      </c>
      <c r="K26" s="850">
        <f t="shared" si="8"/>
        <v>353100</v>
      </c>
      <c r="L26" s="851">
        <f t="shared" si="8"/>
        <v>0</v>
      </c>
      <c r="M26" s="851">
        <f t="shared" si="8"/>
        <v>0</v>
      </c>
      <c r="N26" s="852">
        <f t="shared" si="8"/>
        <v>0</v>
      </c>
      <c r="O26" s="850">
        <f t="shared" si="8"/>
        <v>353100</v>
      </c>
      <c r="P26" s="810"/>
      <c r="Q26" s="797"/>
    </row>
    <row r="27" spans="1:17" s="798" customFormat="1" x14ac:dyDescent="0.25">
      <c r="A27" s="924"/>
      <c r="B27" s="925"/>
      <c r="C27" s="793"/>
      <c r="D27" s="940"/>
      <c r="E27" s="812"/>
      <c r="F27" s="793"/>
      <c r="G27" s="1143"/>
      <c r="H27" s="794"/>
      <c r="I27" s="792"/>
      <c r="J27" s="793"/>
      <c r="K27" s="793"/>
      <c r="L27" s="794"/>
      <c r="M27" s="794"/>
      <c r="N27" s="795"/>
      <c r="O27" s="793"/>
      <c r="P27" s="746"/>
      <c r="Q27" s="797"/>
    </row>
    <row r="28" spans="1:17" s="798" customFormat="1" x14ac:dyDescent="0.25">
      <c r="A28" s="787"/>
      <c r="B28" s="788"/>
      <c r="C28" s="740"/>
      <c r="D28" s="790"/>
      <c r="E28" s="791" t="s">
        <v>2845</v>
      </c>
      <c r="F28" s="740"/>
      <c r="G28" s="739"/>
      <c r="H28" s="743"/>
      <c r="I28" s="792"/>
      <c r="J28" s="793"/>
      <c r="K28" s="793"/>
      <c r="L28" s="794"/>
      <c r="M28" s="794"/>
      <c r="N28" s="795"/>
      <c r="O28" s="793"/>
      <c r="P28" s="796"/>
      <c r="Q28" s="797"/>
    </row>
    <row r="29" spans="1:17" s="798" customFormat="1" x14ac:dyDescent="0.2">
      <c r="A29" s="738">
        <f>SUMIF(DPY!A:A,D29,DPY!D:D)</f>
        <v>-2500</v>
      </c>
      <c r="B29" s="739">
        <f>SUMIF(DPY!A:A,D29,DPY!E:E)</f>
        <v>0</v>
      </c>
      <c r="C29" s="740">
        <f>SUMIF(DPY!A:A,D29,DPY!C:C)</f>
        <v>-2070.96</v>
      </c>
      <c r="D29" s="741">
        <v>207019200</v>
      </c>
      <c r="E29" s="895" t="s">
        <v>6295</v>
      </c>
      <c r="F29" s="740">
        <f>SUMIF(DFY!A:A,D29,DFY!D:D)</f>
        <v>-2500</v>
      </c>
      <c r="G29" s="739">
        <f>SUMIF(DYTD!A:A,D29,DYTD!C:C)</f>
        <v>-517.74</v>
      </c>
      <c r="H29" s="743">
        <f>G29-F29</f>
        <v>1982.26</v>
      </c>
      <c r="I29" s="744">
        <f>J29-F29</f>
        <v>0</v>
      </c>
      <c r="J29" s="793">
        <v>-2500</v>
      </c>
      <c r="K29" s="793">
        <f>F29</f>
        <v>-2500</v>
      </c>
      <c r="L29" s="794"/>
      <c r="M29" s="794"/>
      <c r="N29" s="795"/>
      <c r="O29" s="793">
        <f t="shared" ref="O29:O30" si="9">SUM(K29:N29)</f>
        <v>-2500</v>
      </c>
      <c r="P29" s="796"/>
      <c r="Q29" s="797"/>
    </row>
    <row r="30" spans="1:17" s="798" customFormat="1" x14ac:dyDescent="0.2">
      <c r="A30" s="738">
        <f>SUMIF(DPY!A:A,D30,DPY!D:D)</f>
        <v>0</v>
      </c>
      <c r="B30" s="739">
        <f>SUMIF(DPY!A:A,D30,DPY!E:E)</f>
        <v>0</v>
      </c>
      <c r="C30" s="740">
        <f>SUMIF(DPY!A:A,D30,DPY!C:C)</f>
        <v>0</v>
      </c>
      <c r="D30" s="741">
        <v>207019201</v>
      </c>
      <c r="E30" s="895" t="s">
        <v>2851</v>
      </c>
      <c r="F30" s="740">
        <f>SUMIF(DFY!A:A,D30,DFY!D:D)</f>
        <v>0</v>
      </c>
      <c r="G30" s="739">
        <f>SUMIF(DYTD!A:A,D30,DYTD!C:C)</f>
        <v>0</v>
      </c>
      <c r="H30" s="743">
        <f>G30-F30</f>
        <v>0</v>
      </c>
      <c r="I30" s="744">
        <f>J30-F30</f>
        <v>0</v>
      </c>
      <c r="J30" s="793">
        <v>0</v>
      </c>
      <c r="K30" s="793">
        <f>F30</f>
        <v>0</v>
      </c>
      <c r="L30" s="794"/>
      <c r="M30" s="794"/>
      <c r="N30" s="795"/>
      <c r="O30" s="793">
        <f t="shared" si="9"/>
        <v>0</v>
      </c>
      <c r="P30" s="796"/>
      <c r="Q30" s="797"/>
    </row>
    <row r="31" spans="1:17" s="798" customFormat="1" x14ac:dyDescent="0.25">
      <c r="A31" s="800">
        <f>SUM(A29:A30)</f>
        <v>-2500</v>
      </c>
      <c r="B31" s="801">
        <f>SUM(B29:B30)</f>
        <v>0</v>
      </c>
      <c r="C31" s="802">
        <f>SUM(C29:C30)</f>
        <v>-2070.96</v>
      </c>
      <c r="D31" s="803"/>
      <c r="E31" s="780" t="s">
        <v>7247</v>
      </c>
      <c r="F31" s="802">
        <f t="shared" ref="F31:O31" si="10">SUM(F29:F30)</f>
        <v>-2500</v>
      </c>
      <c r="G31" s="848">
        <f t="shared" si="10"/>
        <v>-517.74</v>
      </c>
      <c r="H31" s="902">
        <f t="shared" si="10"/>
        <v>1982.26</v>
      </c>
      <c r="I31" s="849">
        <f t="shared" si="10"/>
        <v>0</v>
      </c>
      <c r="J31" s="850">
        <f t="shared" si="10"/>
        <v>-2500</v>
      </c>
      <c r="K31" s="850">
        <f t="shared" si="10"/>
        <v>-2500</v>
      </c>
      <c r="L31" s="851">
        <f t="shared" si="10"/>
        <v>0</v>
      </c>
      <c r="M31" s="851">
        <f t="shared" si="10"/>
        <v>0</v>
      </c>
      <c r="N31" s="852">
        <f t="shared" si="10"/>
        <v>0</v>
      </c>
      <c r="O31" s="850">
        <f t="shared" si="10"/>
        <v>-2500</v>
      </c>
      <c r="P31" s="810"/>
      <c r="Q31" s="797"/>
    </row>
    <row r="32" spans="1:17" s="798" customFormat="1" x14ac:dyDescent="0.25">
      <c r="A32" s="787"/>
      <c r="B32" s="788"/>
      <c r="C32" s="740"/>
      <c r="D32" s="811"/>
      <c r="E32" s="812"/>
      <c r="F32" s="740"/>
      <c r="G32" s="771"/>
      <c r="H32" s="743"/>
      <c r="I32" s="761"/>
      <c r="J32" s="740"/>
      <c r="K32" s="740"/>
      <c r="L32" s="745"/>
      <c r="M32" s="745"/>
      <c r="N32" s="744"/>
      <c r="O32" s="740"/>
      <c r="P32" s="746"/>
      <c r="Q32" s="813"/>
    </row>
    <row r="33" spans="1:17" s="798" customFormat="1" x14ac:dyDescent="0.25">
      <c r="A33" s="814">
        <f>A26+A31</f>
        <v>278367</v>
      </c>
      <c r="B33" s="815">
        <f>B26+B31</f>
        <v>0</v>
      </c>
      <c r="C33" s="816">
        <f>C26+C31</f>
        <v>326765.38999999996</v>
      </c>
      <c r="D33" s="817"/>
      <c r="E33" s="818" t="s">
        <v>7248</v>
      </c>
      <c r="F33" s="816">
        <f t="shared" ref="F33:O33" si="11">F26+F31</f>
        <v>350600</v>
      </c>
      <c r="G33" s="1515">
        <f t="shared" si="11"/>
        <v>149919.70000000001</v>
      </c>
      <c r="H33" s="1171">
        <f t="shared" si="11"/>
        <v>-200680.3</v>
      </c>
      <c r="I33" s="1191">
        <f t="shared" si="11"/>
        <v>-44600</v>
      </c>
      <c r="J33" s="1141">
        <f t="shared" si="11"/>
        <v>306000</v>
      </c>
      <c r="K33" s="1141">
        <f t="shared" si="11"/>
        <v>350600</v>
      </c>
      <c r="L33" s="1142">
        <f t="shared" si="11"/>
        <v>0</v>
      </c>
      <c r="M33" s="1142">
        <f t="shared" si="11"/>
        <v>0</v>
      </c>
      <c r="N33" s="1140">
        <f t="shared" si="11"/>
        <v>0</v>
      </c>
      <c r="O33" s="1141">
        <f t="shared" si="11"/>
        <v>350600</v>
      </c>
      <c r="P33" s="810"/>
      <c r="Q33" s="797"/>
    </row>
    <row r="34" spans="1:17" s="798" customFormat="1" x14ac:dyDescent="0.25">
      <c r="A34" s="826"/>
      <c r="B34" s="827"/>
      <c r="C34" s="828"/>
      <c r="D34" s="829"/>
      <c r="E34" s="763"/>
      <c r="F34" s="828"/>
      <c r="G34" s="1143"/>
      <c r="H34" s="831"/>
      <c r="I34" s="832"/>
      <c r="J34" s="833"/>
      <c r="K34" s="833"/>
      <c r="L34" s="834"/>
      <c r="M34" s="834"/>
      <c r="N34" s="835"/>
      <c r="O34" s="833"/>
      <c r="P34" s="810"/>
      <c r="Q34" s="797"/>
    </row>
    <row r="35" spans="1:17" s="798" customFormat="1" hidden="1" x14ac:dyDescent="0.25">
      <c r="A35" s="838"/>
      <c r="B35" s="839"/>
      <c r="C35" s="840"/>
      <c r="D35" s="841"/>
      <c r="E35" s="842" t="s">
        <v>3040</v>
      </c>
      <c r="F35" s="840"/>
      <c r="H35" s="844"/>
      <c r="I35" s="897"/>
      <c r="J35" s="898"/>
      <c r="K35" s="898"/>
      <c r="L35" s="899"/>
      <c r="M35" s="899"/>
      <c r="N35" s="900"/>
      <c r="O35" s="898"/>
      <c r="P35" s="810"/>
      <c r="Q35" s="797"/>
    </row>
    <row r="36" spans="1:17" s="748" customFormat="1" ht="12.75" hidden="1" customHeight="1" x14ac:dyDescent="0.2">
      <c r="A36" s="738">
        <f>SUMIF(DPY!A:A,D36,DPY!D:D)</f>
        <v>0</v>
      </c>
      <c r="B36" s="739">
        <f>SUMIF(DPY!A:A,D36,DPY!E:E)</f>
        <v>0</v>
      </c>
      <c r="C36" s="740">
        <f>SUMIF(DPY!A:A,D36,DPY!C:C)</f>
        <v>0</v>
      </c>
      <c r="D36" s="741">
        <v>207012510</v>
      </c>
      <c r="E36" s="895" t="s">
        <v>3080</v>
      </c>
      <c r="F36" s="740">
        <f>SUMIF(DFY!A:A,D36,DFY!D:D)</f>
        <v>0</v>
      </c>
      <c r="G36" s="739">
        <f>SUMIF(DYTD!A:A,D36,DYTD!C:C)</f>
        <v>0</v>
      </c>
      <c r="H36" s="743">
        <f t="shared" ref="H36:H43" si="12">F36-G36</f>
        <v>0</v>
      </c>
      <c r="I36" s="744">
        <f t="shared" ref="I36:I43" si="13">J36-F36</f>
        <v>0</v>
      </c>
      <c r="J36" s="740"/>
      <c r="K36" s="740"/>
      <c r="L36" s="745"/>
      <c r="M36" s="745"/>
      <c r="N36" s="744"/>
      <c r="O36" s="740"/>
      <c r="P36" s="746"/>
      <c r="Q36" s="747"/>
    </row>
    <row r="37" spans="1:17" s="748" customFormat="1" ht="12.75" hidden="1" customHeight="1" x14ac:dyDescent="0.25">
      <c r="A37" s="738">
        <f>SUMIF(DPY!A:A,D37,DPY!D:D)</f>
        <v>0</v>
      </c>
      <c r="B37" s="739">
        <f>SUMIF(DPY!A:A,D37,DPY!E:E)</f>
        <v>0</v>
      </c>
      <c r="C37" s="740">
        <f>SUMIF(DPY!A:A,D37,DPY!C:C)</f>
        <v>0</v>
      </c>
      <c r="D37" s="789">
        <v>207013052</v>
      </c>
      <c r="E37" s="742" t="s">
        <v>7940</v>
      </c>
      <c r="F37" s="740">
        <f>SUMIF(DFY!A:A,D37,DFY!D:D)</f>
        <v>0</v>
      </c>
      <c r="G37" s="739">
        <f>SUMIF(DYTD!A:A,D37,DYTD!C:C)</f>
        <v>0</v>
      </c>
      <c r="H37" s="743">
        <f t="shared" si="12"/>
        <v>0</v>
      </c>
      <c r="I37" s="744">
        <f t="shared" si="13"/>
        <v>0</v>
      </c>
      <c r="J37" s="740"/>
      <c r="K37" s="740"/>
      <c r="L37" s="745"/>
      <c r="M37" s="745"/>
      <c r="N37" s="744"/>
      <c r="O37" s="740"/>
      <c r="P37" s="746"/>
      <c r="Q37" s="764"/>
    </row>
    <row r="38" spans="1:17" s="748" customFormat="1" ht="12.75" hidden="1" customHeight="1" x14ac:dyDescent="0.25">
      <c r="A38" s="738">
        <f>SUMIF(DPY!A:A,D38,DPY!D:D)</f>
        <v>0</v>
      </c>
      <c r="B38" s="739">
        <f>SUMIF(DPY!A:A,D38,DPY!E:E)</f>
        <v>0</v>
      </c>
      <c r="C38" s="740">
        <f>SUMIF(DPY!A:A,D38,DPY!C:C)</f>
        <v>4290.92</v>
      </c>
      <c r="D38" s="789">
        <v>207013300</v>
      </c>
      <c r="E38" s="742" t="s">
        <v>7274</v>
      </c>
      <c r="F38" s="740">
        <f>SUMIF(DFY!A:A,D38,DFY!D:D)</f>
        <v>0</v>
      </c>
      <c r="G38" s="739">
        <f>SUMIF(DYTD!A:A,D38,DYTD!C:C)</f>
        <v>0</v>
      </c>
      <c r="H38" s="743">
        <f t="shared" si="12"/>
        <v>0</v>
      </c>
      <c r="I38" s="744">
        <f t="shared" si="13"/>
        <v>0</v>
      </c>
      <c r="J38" s="740"/>
      <c r="K38" s="740"/>
      <c r="L38" s="745"/>
      <c r="M38" s="745"/>
      <c r="N38" s="744"/>
      <c r="O38" s="740"/>
      <c r="P38" s="746"/>
      <c r="Q38" s="764"/>
    </row>
    <row r="39" spans="1:17" s="748" customFormat="1" ht="12.75" hidden="1" customHeight="1" x14ac:dyDescent="0.25">
      <c r="A39" s="738">
        <f>SUMIF(DPY!A:A,D39,DPY!D:D)</f>
        <v>0</v>
      </c>
      <c r="B39" s="739">
        <f>SUMIF(DPY!A:A,D39,DPY!E:E)</f>
        <v>0</v>
      </c>
      <c r="C39" s="740">
        <f>SUMIF(DPY!A:A,D39,DPY!C:C)</f>
        <v>0</v>
      </c>
      <c r="D39" s="789">
        <v>207014610</v>
      </c>
      <c r="E39" s="742" t="s">
        <v>7263</v>
      </c>
      <c r="F39" s="740">
        <f>SUMIF(DFY!A:A,D39,DFY!D:D)</f>
        <v>0</v>
      </c>
      <c r="G39" s="739">
        <f>SUMIF(DYTD!A:A,D39,DYTD!C:C)</f>
        <v>0</v>
      </c>
      <c r="H39" s="743">
        <f t="shared" si="12"/>
        <v>0</v>
      </c>
      <c r="I39" s="744">
        <f t="shared" si="13"/>
        <v>0</v>
      </c>
      <c r="J39" s="740"/>
      <c r="K39" s="740"/>
      <c r="L39" s="745"/>
      <c r="M39" s="745"/>
      <c r="N39" s="744"/>
      <c r="O39" s="740"/>
      <c r="P39" s="746"/>
      <c r="Q39" s="764"/>
    </row>
    <row r="40" spans="1:17" s="748" customFormat="1" ht="12.75" hidden="1" customHeight="1" x14ac:dyDescent="0.25">
      <c r="A40" s="738">
        <f>SUMIF(DPY!A:A,D40,DPY!D:D)</f>
        <v>0</v>
      </c>
      <c r="B40" s="739">
        <f>SUMIF(DPY!A:A,D40,DPY!E:E)</f>
        <v>0</v>
      </c>
      <c r="C40" s="740">
        <f>SUMIF(DPY!A:A,D40,DPY!C:C)</f>
        <v>0</v>
      </c>
      <c r="D40" s="789">
        <v>207014611</v>
      </c>
      <c r="E40" s="742" t="s">
        <v>7264</v>
      </c>
      <c r="F40" s="740">
        <f>SUMIF(DFY!A:A,D40,DFY!D:D)</f>
        <v>0</v>
      </c>
      <c r="G40" s="739">
        <f>SUMIF(DYTD!A:A,D40,DYTD!C:C)</f>
        <v>0</v>
      </c>
      <c r="H40" s="743">
        <f t="shared" si="12"/>
        <v>0</v>
      </c>
      <c r="I40" s="744">
        <f t="shared" si="13"/>
        <v>0</v>
      </c>
      <c r="J40" s="740"/>
      <c r="K40" s="740"/>
      <c r="L40" s="745"/>
      <c r="M40" s="745"/>
      <c r="N40" s="744"/>
      <c r="O40" s="740"/>
      <c r="P40" s="746"/>
      <c r="Q40" s="764"/>
    </row>
    <row r="41" spans="1:17" s="748" customFormat="1" ht="12.75" hidden="1" customHeight="1" x14ac:dyDescent="0.25">
      <c r="A41" s="738">
        <f>SUMIF(DPY!A:A,D41,DPY!D:D)</f>
        <v>0</v>
      </c>
      <c r="B41" s="739">
        <f>SUMIF(DPY!A:A,D41,DPY!E:E)</f>
        <v>0</v>
      </c>
      <c r="C41" s="740">
        <f>SUMIF(DPY!A:A,D41,DPY!C:C)</f>
        <v>0</v>
      </c>
      <c r="D41" s="789">
        <v>207014622</v>
      </c>
      <c r="E41" s="742" t="s">
        <v>2915</v>
      </c>
      <c r="F41" s="740">
        <f>SUMIF(DFY!A:A,D41,DFY!D:D)</f>
        <v>0</v>
      </c>
      <c r="G41" s="739">
        <f>SUMIF(DYTD!A:A,D41,DYTD!C:C)</f>
        <v>0</v>
      </c>
      <c r="H41" s="743">
        <f t="shared" si="12"/>
        <v>0</v>
      </c>
      <c r="I41" s="744">
        <f t="shared" si="13"/>
        <v>0</v>
      </c>
      <c r="J41" s="740"/>
      <c r="K41" s="740"/>
      <c r="L41" s="745"/>
      <c r="M41" s="745"/>
      <c r="N41" s="744"/>
      <c r="O41" s="740"/>
      <c r="P41" s="746"/>
      <c r="Q41" s="764"/>
    </row>
    <row r="42" spans="1:17" s="748" customFormat="1" ht="12.75" hidden="1" customHeight="1" x14ac:dyDescent="0.25">
      <c r="A42" s="738">
        <f>SUMIF(DPY!A:A,D42,DPY!D:D)</f>
        <v>0</v>
      </c>
      <c r="B42" s="739">
        <f>SUMIF(DPY!A:A,D42,DPY!E:E)</f>
        <v>0</v>
      </c>
      <c r="C42" s="740">
        <f>SUMIF(DPY!A:A,D42,DPY!C:C)</f>
        <v>0</v>
      </c>
      <c r="D42" s="789">
        <v>207014623</v>
      </c>
      <c r="E42" s="742" t="s">
        <v>7275</v>
      </c>
      <c r="F42" s="740">
        <f>SUMIF(DFY!A:A,D42,DFY!D:D)</f>
        <v>0</v>
      </c>
      <c r="G42" s="739">
        <f>SUMIF(DYTD!A:A,D42,DYTD!C:C)</f>
        <v>0</v>
      </c>
      <c r="H42" s="743">
        <f t="shared" si="12"/>
        <v>0</v>
      </c>
      <c r="I42" s="744">
        <f t="shared" si="13"/>
        <v>0</v>
      </c>
      <c r="J42" s="740"/>
      <c r="K42" s="740"/>
      <c r="L42" s="745"/>
      <c r="M42" s="745"/>
      <c r="N42" s="744"/>
      <c r="O42" s="740"/>
      <c r="P42" s="746"/>
      <c r="Q42" s="764"/>
    </row>
    <row r="43" spans="1:17" s="748" customFormat="1" ht="12.75" hidden="1" customHeight="1" x14ac:dyDescent="0.25">
      <c r="A43" s="738">
        <f>SUMIF(DPY!A:A,D43,DPY!D:D)</f>
        <v>0</v>
      </c>
      <c r="B43" s="739">
        <f>SUMIF(DPY!A:A,D43,DPY!E:E)</f>
        <v>0</v>
      </c>
      <c r="C43" s="740">
        <f>SUMIF(DPY!A:A,D43,DPY!C:C)</f>
        <v>47814.05</v>
      </c>
      <c r="D43" s="789">
        <v>207016010</v>
      </c>
      <c r="E43" s="742" t="s">
        <v>7254</v>
      </c>
      <c r="F43" s="740">
        <f>SUMIF(DFY!A:A,D43,DFY!D:D)</f>
        <v>0</v>
      </c>
      <c r="G43" s="739">
        <f>SUMIF(DYTD!A:A,D43,DYTD!C:C)</f>
        <v>0</v>
      </c>
      <c r="H43" s="743">
        <f t="shared" si="12"/>
        <v>0</v>
      </c>
      <c r="I43" s="744">
        <f t="shared" si="13"/>
        <v>0</v>
      </c>
      <c r="J43" s="740"/>
      <c r="K43" s="740"/>
      <c r="L43" s="745"/>
      <c r="M43" s="745"/>
      <c r="N43" s="744"/>
      <c r="O43" s="740"/>
      <c r="P43" s="746"/>
      <c r="Q43" s="764"/>
    </row>
    <row r="44" spans="1:17" s="798" customFormat="1" hidden="1" x14ac:dyDescent="0.25">
      <c r="A44" s="800">
        <f>SUM(A36:A43)</f>
        <v>0</v>
      </c>
      <c r="B44" s="801">
        <f>SUM(B36:B43)</f>
        <v>0</v>
      </c>
      <c r="C44" s="802">
        <f>SUM(C36:C43)</f>
        <v>52104.97</v>
      </c>
      <c r="D44" s="846"/>
      <c r="E44" s="847" t="s">
        <v>7255</v>
      </c>
      <c r="F44" s="802">
        <f t="shared" ref="F44:J44" si="14">SUM(F36:F43)</f>
        <v>0</v>
      </c>
      <c r="G44" s="1128">
        <f t="shared" si="14"/>
        <v>0</v>
      </c>
      <c r="H44" s="848">
        <f t="shared" si="14"/>
        <v>0</v>
      </c>
      <c r="I44" s="849">
        <f t="shared" si="14"/>
        <v>0</v>
      </c>
      <c r="J44" s="850">
        <f t="shared" si="14"/>
        <v>0</v>
      </c>
      <c r="K44" s="850"/>
      <c r="L44" s="851"/>
      <c r="M44" s="851"/>
      <c r="N44" s="852"/>
      <c r="O44" s="850"/>
      <c r="P44" s="810"/>
      <c r="Q44" s="797"/>
    </row>
    <row r="45" spans="1:17" s="798" customFormat="1" x14ac:dyDescent="0.25">
      <c r="A45" s="826"/>
      <c r="B45" s="827"/>
      <c r="C45" s="828"/>
      <c r="D45" s="829"/>
      <c r="E45" s="763"/>
      <c r="F45" s="828"/>
      <c r="G45" s="835"/>
      <c r="H45" s="831"/>
      <c r="I45" s="832"/>
      <c r="J45" s="833"/>
      <c r="K45" s="833"/>
      <c r="L45" s="834"/>
      <c r="M45" s="834"/>
      <c r="N45" s="835"/>
      <c r="O45" s="833"/>
      <c r="P45" s="810"/>
      <c r="Q45" s="797"/>
    </row>
    <row r="46" spans="1:17" s="798" customFormat="1" x14ac:dyDescent="0.2">
      <c r="A46" s="738">
        <f>SUMIF(DPY!A:A,D46,DPY!D:D)</f>
        <v>-21000</v>
      </c>
      <c r="B46" s="739">
        <f>SUMIF(DPY!A:A,D46,DPY!E:E)</f>
        <v>0</v>
      </c>
      <c r="C46" s="740">
        <f>SUMIF(DPY!A:A,D46,DPY!C:C)</f>
        <v>0</v>
      </c>
      <c r="D46" s="741">
        <v>207019800</v>
      </c>
      <c r="E46" s="763" t="s">
        <v>3046</v>
      </c>
      <c r="F46" s="740">
        <f>SUMIF(DFY!A:A,D46,DFY!D:D)</f>
        <v>-21000</v>
      </c>
      <c r="G46" s="739">
        <f>SUMIF(DYTD!A:A,D46,DYTD!C:C)</f>
        <v>0</v>
      </c>
      <c r="H46" s="743">
        <f>G46-F46</f>
        <v>21000</v>
      </c>
      <c r="I46" s="744">
        <f>J46-F46</f>
        <v>21000</v>
      </c>
      <c r="J46" s="793">
        <v>0</v>
      </c>
      <c r="K46" s="793">
        <f>F46</f>
        <v>-21000</v>
      </c>
      <c r="L46" s="794"/>
      <c r="M46" s="794"/>
      <c r="N46" s="795"/>
      <c r="O46" s="793">
        <f>SUM(K46:N46)</f>
        <v>-21000</v>
      </c>
      <c r="P46" s="746"/>
      <c r="Q46" s="797"/>
    </row>
    <row r="47" spans="1:17" s="798" customFormat="1" x14ac:dyDescent="0.25">
      <c r="A47" s="1165">
        <f>SUM(A46:A46)</f>
        <v>-21000</v>
      </c>
      <c r="B47" s="1166">
        <f t="shared" ref="B47:C47" si="15">SUM(B46:B46)</f>
        <v>0</v>
      </c>
      <c r="C47" s="804">
        <f t="shared" si="15"/>
        <v>0</v>
      </c>
      <c r="D47" s="846"/>
      <c r="E47" s="753" t="s">
        <v>7316</v>
      </c>
      <c r="F47" s="804">
        <f t="shared" ref="F47:O47" si="16">SUM(F46:F46)</f>
        <v>-21000</v>
      </c>
      <c r="G47" s="782">
        <f t="shared" si="16"/>
        <v>0</v>
      </c>
      <c r="H47" s="754">
        <f t="shared" si="16"/>
        <v>21000</v>
      </c>
      <c r="I47" s="755">
        <f t="shared" si="16"/>
        <v>21000</v>
      </c>
      <c r="J47" s="751">
        <f t="shared" si="16"/>
        <v>0</v>
      </c>
      <c r="K47" s="751">
        <f t="shared" si="16"/>
        <v>-21000</v>
      </c>
      <c r="L47" s="754">
        <f t="shared" si="16"/>
        <v>0</v>
      </c>
      <c r="M47" s="754">
        <f t="shared" si="16"/>
        <v>0</v>
      </c>
      <c r="N47" s="756">
        <f t="shared" si="16"/>
        <v>0</v>
      </c>
      <c r="O47" s="751">
        <f t="shared" si="16"/>
        <v>-21000</v>
      </c>
      <c r="P47" s="757"/>
      <c r="Q47" s="797"/>
    </row>
    <row r="48" spans="1:17" x14ac:dyDescent="0.2">
      <c r="A48" s="826"/>
      <c r="B48" s="827"/>
      <c r="C48" s="828"/>
      <c r="D48" s="829"/>
      <c r="E48" s="763"/>
      <c r="F48" s="828"/>
      <c r="G48" s="1143"/>
      <c r="H48" s="831"/>
      <c r="I48" s="832"/>
      <c r="J48" s="833"/>
      <c r="K48" s="833"/>
      <c r="L48" s="834"/>
      <c r="M48" s="834"/>
      <c r="N48" s="835"/>
      <c r="O48" s="833"/>
      <c r="P48" s="810"/>
      <c r="Q48" s="797"/>
    </row>
    <row r="49" spans="1:17" s="798" customFormat="1" ht="13.5" thickBot="1" x14ac:dyDescent="0.3">
      <c r="A49" s="864">
        <f>A33+A44+A47</f>
        <v>257367</v>
      </c>
      <c r="B49" s="865">
        <f>B33+B44+B47</f>
        <v>0</v>
      </c>
      <c r="C49" s="866">
        <f>C33+C44+C47</f>
        <v>378870.36</v>
      </c>
      <c r="D49" s="867"/>
      <c r="E49" s="868" t="s">
        <v>8</v>
      </c>
      <c r="F49" s="866">
        <f t="shared" ref="F49:O49" si="17">F33+F44+F47</f>
        <v>329600</v>
      </c>
      <c r="G49" s="1521">
        <f t="shared" si="17"/>
        <v>149919.70000000001</v>
      </c>
      <c r="H49" s="1150">
        <f t="shared" si="17"/>
        <v>-179680.3</v>
      </c>
      <c r="I49" s="1193">
        <f t="shared" si="17"/>
        <v>-23600</v>
      </c>
      <c r="J49" s="866">
        <f t="shared" si="17"/>
        <v>306000</v>
      </c>
      <c r="K49" s="866">
        <f t="shared" si="17"/>
        <v>329600</v>
      </c>
      <c r="L49" s="1149">
        <f t="shared" si="17"/>
        <v>0</v>
      </c>
      <c r="M49" s="1149">
        <f t="shared" si="17"/>
        <v>0</v>
      </c>
      <c r="N49" s="1150">
        <f t="shared" si="17"/>
        <v>0</v>
      </c>
      <c r="O49" s="866">
        <f t="shared" si="17"/>
        <v>329600</v>
      </c>
      <c r="P49" s="873"/>
      <c r="Q49" s="874"/>
    </row>
    <row r="50" spans="1:17" x14ac:dyDescent="0.2">
      <c r="A50" s="875">
        <f>SUMIF(DPY!G:G,$D$2,DPY!D:D)-A49</f>
        <v>0</v>
      </c>
      <c r="B50" s="875">
        <f>SUMIF(DPY!G:G,$D$2,DPY!E:E)-B49</f>
        <v>0</v>
      </c>
      <c r="C50" s="863">
        <f>SUMIF(DPY!G:G,$D$2,DPY!C:C)-C49</f>
        <v>0</v>
      </c>
      <c r="D50" s="876"/>
      <c r="F50" s="687">
        <f>SUMIF(DFY!G:G,$D$2,DFY!D:D)-F49</f>
        <v>0</v>
      </c>
      <c r="G50" s="858">
        <f>SUMIF(DYTD!G:G,$D$2,DYTD!C:C)-G49</f>
        <v>0</v>
      </c>
      <c r="H50" s="858">
        <f>G49-F49-H49</f>
        <v>0</v>
      </c>
      <c r="I50" s="858">
        <f>J49-F49-I49</f>
        <v>0</v>
      </c>
      <c r="P50" s="863"/>
    </row>
    <row r="51" spans="1:17" ht="15" x14ac:dyDescent="0.3">
      <c r="D51" s="876"/>
      <c r="H51" s="877"/>
      <c r="I51" s="877"/>
      <c r="J51" s="877"/>
      <c r="K51" s="877"/>
      <c r="L51" s="877"/>
      <c r="M51" s="877"/>
      <c r="N51" s="877"/>
      <c r="O51" s="877"/>
      <c r="P51" s="863"/>
    </row>
    <row r="52" spans="1:17" x14ac:dyDescent="0.2">
      <c r="D52" s="876"/>
      <c r="H52" s="875"/>
      <c r="I52" s="878"/>
      <c r="J52" s="878"/>
      <c r="K52" s="878"/>
      <c r="L52" s="878"/>
      <c r="M52" s="878"/>
      <c r="N52" s="878"/>
      <c r="O52" s="878"/>
      <c r="P52" s="863"/>
    </row>
    <row r="53" spans="1:17" ht="15" hidden="1" x14ac:dyDescent="0.3">
      <c r="D53" s="876"/>
      <c r="E53" s="879" t="s">
        <v>2765</v>
      </c>
      <c r="F53" s="880"/>
      <c r="G53" s="1152"/>
      <c r="H53" s="881"/>
      <c r="I53" s="882">
        <f>I49</f>
        <v>-23600</v>
      </c>
      <c r="J53" s="878"/>
      <c r="K53" s="878"/>
      <c r="L53" s="878"/>
      <c r="M53" s="878"/>
      <c r="N53" s="878"/>
      <c r="O53" s="878"/>
      <c r="P53" s="863"/>
    </row>
    <row r="54" spans="1:17" ht="15" hidden="1" x14ac:dyDescent="0.3">
      <c r="D54" s="876"/>
      <c r="E54" s="883" t="s">
        <v>2766</v>
      </c>
      <c r="H54" s="877"/>
      <c r="I54" s="884">
        <v>0</v>
      </c>
      <c r="J54" s="878"/>
      <c r="K54" s="878"/>
      <c r="L54" s="878"/>
      <c r="M54" s="878"/>
      <c r="N54" s="878"/>
      <c r="O54" s="878"/>
      <c r="P54" s="863"/>
    </row>
    <row r="55" spans="1:17" ht="15" hidden="1" x14ac:dyDescent="0.3">
      <c r="D55" s="876"/>
      <c r="E55" s="885" t="s">
        <v>7256</v>
      </c>
      <c r="F55" s="886"/>
      <c r="G55" s="1153"/>
      <c r="H55" s="887"/>
      <c r="I55" s="888">
        <f>I53-I54</f>
        <v>-23600</v>
      </c>
      <c r="J55" s="878"/>
      <c r="K55" s="878"/>
      <c r="L55" s="878"/>
      <c r="M55" s="878"/>
      <c r="N55" s="878"/>
      <c r="O55" s="878"/>
      <c r="P55" s="863"/>
    </row>
    <row r="56" spans="1:17" hidden="1" x14ac:dyDescent="0.2">
      <c r="D56" s="876"/>
      <c r="H56" s="875"/>
      <c r="I56" s="878"/>
      <c r="J56" s="878"/>
      <c r="K56" s="878"/>
      <c r="L56" s="878"/>
      <c r="M56" s="878"/>
      <c r="N56" s="878"/>
      <c r="O56" s="878"/>
      <c r="P56" s="863"/>
    </row>
    <row r="57" spans="1:17" x14ac:dyDescent="0.2">
      <c r="D57" s="876"/>
      <c r="H57" s="875"/>
      <c r="I57" s="878"/>
      <c r="J57" s="878"/>
      <c r="K57" s="878"/>
      <c r="L57" s="878"/>
      <c r="M57" s="878"/>
      <c r="N57" s="878"/>
      <c r="O57" s="878"/>
      <c r="P57" s="863"/>
    </row>
    <row r="58" spans="1:17" x14ac:dyDescent="0.2">
      <c r="D58" s="876"/>
    </row>
  </sheetData>
  <mergeCells count="1">
    <mergeCell ref="C1:Q1"/>
  </mergeCells>
  <pageMargins left="0.39370078740157483" right="0.39370078740157483" top="0.59055118110236227" bottom="0.59055118110236227" header="0.31496062992125984" footer="0.31496062992125984"/>
  <pageSetup paperSize="9" scale="56" orientation="landscape" r:id="rId1"/>
  <headerFooter>
    <oddFooter>&amp;C&amp;Z&amp;F\&amp;A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4"/>
  <sheetViews>
    <sheetView topLeftCell="D1" zoomScale="80" zoomScaleNormal="80" workbookViewId="0">
      <selection activeCell="X21" sqref="X21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7" width="12.140625" style="1151" hidden="1" customWidth="1"/>
    <col min="8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tr">
        <f>'20201'!C1</f>
        <v>DEPOT SERVICES</v>
      </c>
      <c r="D1" s="2030"/>
      <c r="E1" s="2030"/>
      <c r="F1" s="2030"/>
      <c r="G1" s="2030"/>
      <c r="H1" s="2030"/>
      <c r="I1" s="2030"/>
      <c r="J1" s="2030"/>
      <c r="K1" s="2030"/>
      <c r="L1" s="2030"/>
      <c r="M1" s="2030"/>
      <c r="N1" s="2030"/>
      <c r="O1" s="2030"/>
      <c r="P1" s="2030"/>
      <c r="Q1" s="2031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20801</v>
      </c>
      <c r="E2" s="692" t="s">
        <v>3002</v>
      </c>
      <c r="F2" s="693"/>
      <c r="G2" s="693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7" s="711" customFormat="1" ht="42" customHeight="1" x14ac:dyDescent="0.2">
      <c r="A3" s="1487" t="str">
        <f>DEPO!B4</f>
        <v>Original Budget 2019-20</v>
      </c>
      <c r="B3" s="1488" t="str">
        <f>DEPO!C4</f>
        <v>Revised Budget 2019-20</v>
      </c>
      <c r="C3" s="699" t="str">
        <f>DEPO!D4</f>
        <v>PY GRNI
Actual
2019-20</v>
      </c>
      <c r="D3" s="700" t="s">
        <v>6256</v>
      </c>
      <c r="E3" s="1489" t="s">
        <v>3020</v>
      </c>
      <c r="F3" s="1523" t="str">
        <f>DEPO!G4</f>
        <v>Original Budget
2020-21</v>
      </c>
      <c r="G3" s="1490" t="str">
        <f>DEPO!H4</f>
        <v>Actual Committed
to Sep 2020</v>
      </c>
      <c r="H3" s="703" t="str">
        <f>DEPO!I4</f>
        <v>Variance
Act v Orig
to Sep 2020</v>
      </c>
      <c r="I3" s="1555" t="str">
        <f>DEPO!J4</f>
        <v>Forecast
less Orig
2020-21</v>
      </c>
      <c r="J3" s="1525" t="str">
        <f>DEPO!K4</f>
        <v>Forecast
Full Year 2020-21</v>
      </c>
      <c r="K3" s="595" t="str">
        <f>DEPO!L4</f>
        <v>Revised Budget 2020/21</v>
      </c>
      <c r="L3" s="596" t="str">
        <f>DEPO!M4</f>
        <v>2021-22
Savings
Plan</v>
      </c>
      <c r="M3" s="1526" t="str">
        <f>DEPO!N4</f>
        <v>2021-22 Permanent Growth</v>
      </c>
      <c r="N3" s="594" t="str">
        <f>DEPO!O4</f>
        <v>2021-22
One-off
Growth</v>
      </c>
      <c r="O3" s="595" t="str">
        <f>DEPO!P4</f>
        <v>Budget 2021/22</v>
      </c>
      <c r="P3" s="1527" t="s">
        <v>7229</v>
      </c>
      <c r="Q3" s="710" t="s">
        <v>7230</v>
      </c>
    </row>
    <row r="4" spans="1:17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1500"/>
      <c r="F4" s="1529" t="s">
        <v>0</v>
      </c>
      <c r="G4" s="1501" t="s">
        <v>0</v>
      </c>
      <c r="H4" s="1501" t="s">
        <v>0</v>
      </c>
      <c r="I4" s="1556" t="s">
        <v>0</v>
      </c>
      <c r="J4" s="1529" t="s">
        <v>0</v>
      </c>
      <c r="K4" s="1369" t="s">
        <v>0</v>
      </c>
      <c r="L4" s="1531" t="s">
        <v>0</v>
      </c>
      <c r="M4" s="1531" t="s">
        <v>0</v>
      </c>
      <c r="N4" s="1372" t="s">
        <v>0</v>
      </c>
      <c r="O4" s="1373" t="s">
        <v>0</v>
      </c>
      <c r="P4" s="1532"/>
      <c r="Q4" s="723"/>
    </row>
    <row r="5" spans="1:17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1124"/>
      <c r="H5" s="731"/>
      <c r="I5" s="732"/>
      <c r="J5" s="729"/>
      <c r="K5" s="726"/>
      <c r="L5" s="733"/>
      <c r="M5" s="733"/>
      <c r="N5" s="734"/>
      <c r="O5" s="726"/>
      <c r="P5" s="735"/>
      <c r="Q5" s="736"/>
    </row>
    <row r="6" spans="1:17" s="737" customFormat="1" ht="12.75" customHeight="1" x14ac:dyDescent="0.2">
      <c r="A6" s="738">
        <f>SUMIF(DPY!A:A,D6,DPY!D:D)</f>
        <v>253051</v>
      </c>
      <c r="B6" s="739">
        <f>SUMIF(DPY!A:A,D6,DPY!E:E)</f>
        <v>0</v>
      </c>
      <c r="C6" s="740">
        <f>SUMIF(DPY!A:A,D6,DPY!C:C)</f>
        <v>290398.21999999997</v>
      </c>
      <c r="D6" s="741">
        <v>208010100</v>
      </c>
      <c r="E6" s="742" t="s">
        <v>2</v>
      </c>
      <c r="F6" s="740">
        <f>SUMIF(DFY!A:A,D6,DFY!D:D)</f>
        <v>312100</v>
      </c>
      <c r="G6" s="739">
        <f>SUMIF(DYTD!A:A,D6,DYTD!C:C)</f>
        <v>177092.16</v>
      </c>
      <c r="H6" s="743">
        <f>G6-F6</f>
        <v>-135007.84</v>
      </c>
      <c r="I6" s="744">
        <f>J6-F6</f>
        <v>42100</v>
      </c>
      <c r="J6" s="740">
        <f>177100*2</f>
        <v>354200</v>
      </c>
      <c r="K6" s="740">
        <f>F6</f>
        <v>312100</v>
      </c>
      <c r="L6" s="745"/>
      <c r="M6" s="745"/>
      <c r="N6" s="744"/>
      <c r="O6" s="740">
        <f>SUM(K6:N6)</f>
        <v>312100</v>
      </c>
      <c r="P6" s="746"/>
      <c r="Q6" s="918"/>
    </row>
    <row r="7" spans="1:17" s="737" customFormat="1" ht="12.75" customHeight="1" x14ac:dyDescent="0.25">
      <c r="A7" s="738">
        <f>SUMIF(DPY!A:A,D7,DPY!D:D)</f>
        <v>10000</v>
      </c>
      <c r="B7" s="739">
        <f>SUMIF(DPY!A:A,D7,DPY!E:E)</f>
        <v>0</v>
      </c>
      <c r="C7" s="740">
        <f>SUMIF(DPY!A:A,D7,DPY!C:C)</f>
        <v>3661.84</v>
      </c>
      <c r="D7" s="762">
        <v>208010150</v>
      </c>
      <c r="E7" s="742" t="s">
        <v>2846</v>
      </c>
      <c r="F7" s="740">
        <f>SUMIF(DFY!A:A,D7,DFY!D:D)</f>
        <v>10000</v>
      </c>
      <c r="G7" s="739">
        <f>SUMIF(DYTD!A:A,D7,DYTD!C:C)</f>
        <v>8412.6</v>
      </c>
      <c r="H7" s="743">
        <f>G7-F7</f>
        <v>-1587.3999999999996</v>
      </c>
      <c r="I7" s="744">
        <f>J7-F7</f>
        <v>6800</v>
      </c>
      <c r="J7" s="740">
        <f>8400*2</f>
        <v>16800</v>
      </c>
      <c r="K7" s="740">
        <f>F7</f>
        <v>10000</v>
      </c>
      <c r="L7" s="745"/>
      <c r="M7" s="745"/>
      <c r="N7" s="744"/>
      <c r="O7" s="740">
        <f>SUM(K7:N7)</f>
        <v>10000</v>
      </c>
      <c r="P7" s="746"/>
      <c r="Q7" s="918"/>
    </row>
    <row r="8" spans="1:17" s="748" customFormat="1" x14ac:dyDescent="0.2">
      <c r="A8" s="738">
        <f>SUMIF(DPY!A:A,D8,DPY!D:D)</f>
        <v>35400</v>
      </c>
      <c r="B8" s="739">
        <f>SUMIF(DPY!A:A,D8,DPY!E:E)</f>
        <v>0</v>
      </c>
      <c r="C8" s="740">
        <f>SUMIF(DPY!A:A,D8,DPY!C:C)</f>
        <v>162314.23999999999</v>
      </c>
      <c r="D8" s="741">
        <v>208010200</v>
      </c>
      <c r="E8" s="742" t="s">
        <v>2847</v>
      </c>
      <c r="F8" s="740">
        <f>SUMIF(DFY!A:A,D8,DFY!D:D)</f>
        <v>35400</v>
      </c>
      <c r="G8" s="739">
        <f>SUMIF(DYTD!A:A,D8,DYTD!C:C)</f>
        <v>117793.94</v>
      </c>
      <c r="H8" s="743">
        <f>G8-F8</f>
        <v>82393.94</v>
      </c>
      <c r="I8" s="744">
        <f>J8-F8</f>
        <v>200200</v>
      </c>
      <c r="J8" s="740">
        <f>117800*2</f>
        <v>235600</v>
      </c>
      <c r="K8" s="740">
        <f>F8</f>
        <v>35400</v>
      </c>
      <c r="L8" s="745"/>
      <c r="M8" s="745">
        <f>60000-60000</f>
        <v>0</v>
      </c>
      <c r="N8" s="744"/>
      <c r="O8" s="740">
        <f>SUM(K8:N8)</f>
        <v>35400</v>
      </c>
      <c r="P8" s="746"/>
      <c r="Q8" s="918"/>
    </row>
    <row r="9" spans="1:17" s="737" customFormat="1" ht="12.75" customHeight="1" x14ac:dyDescent="0.25">
      <c r="A9" s="800">
        <f>SUM(A6:A8)</f>
        <v>298451</v>
      </c>
      <c r="B9" s="801">
        <f>SUM(B6:B8)</f>
        <v>0</v>
      </c>
      <c r="C9" s="802">
        <f>SUM(C6:C8)</f>
        <v>456374.3</v>
      </c>
      <c r="D9" s="846"/>
      <c r="E9" s="847" t="s">
        <v>7372</v>
      </c>
      <c r="F9" s="802">
        <f t="shared" ref="F9:O9" si="0">SUM(F6:F8)</f>
        <v>357500</v>
      </c>
      <c r="G9" s="1128">
        <f t="shared" si="0"/>
        <v>303298.7</v>
      </c>
      <c r="H9" s="848">
        <f t="shared" si="0"/>
        <v>-54201.299999999988</v>
      </c>
      <c r="I9" s="849">
        <f t="shared" si="0"/>
        <v>249100</v>
      </c>
      <c r="J9" s="850">
        <f t="shared" si="0"/>
        <v>606600</v>
      </c>
      <c r="K9" s="850">
        <f t="shared" si="0"/>
        <v>357500</v>
      </c>
      <c r="L9" s="851">
        <f t="shared" si="0"/>
        <v>0</v>
      </c>
      <c r="M9" s="851">
        <f t="shared" si="0"/>
        <v>0</v>
      </c>
      <c r="N9" s="852">
        <f t="shared" si="0"/>
        <v>0</v>
      </c>
      <c r="O9" s="850">
        <f t="shared" si="0"/>
        <v>357500</v>
      </c>
      <c r="P9" s="810"/>
      <c r="Q9" s="736"/>
    </row>
    <row r="10" spans="1:17" s="737" customFormat="1" ht="12.75" customHeight="1" x14ac:dyDescent="0.25">
      <c r="A10" s="919"/>
      <c r="B10" s="920"/>
      <c r="C10" s="729"/>
      <c r="D10" s="766"/>
      <c r="E10" s="767"/>
      <c r="F10" s="729"/>
      <c r="G10" s="1124"/>
      <c r="H10" s="731"/>
      <c r="I10" s="768"/>
      <c r="J10" s="729"/>
      <c r="K10" s="729"/>
      <c r="L10" s="730"/>
      <c r="M10" s="730"/>
      <c r="N10" s="734"/>
      <c r="O10" s="729"/>
      <c r="P10" s="735"/>
      <c r="Q10" s="736"/>
    </row>
    <row r="11" spans="1:17" s="748" customFormat="1" x14ac:dyDescent="0.2">
      <c r="A11" s="738">
        <f>SUMIF(DPY!A:A,D11,DPY!D:D)</f>
        <v>0</v>
      </c>
      <c r="B11" s="739">
        <f>SUMIF(DPY!A:A,D11,DPY!E:E)</f>
        <v>0</v>
      </c>
      <c r="C11" s="740">
        <f>SUMIF(DPY!A:A,D11,DPY!C:C)</f>
        <v>608.27</v>
      </c>
      <c r="D11" s="741">
        <v>208010101</v>
      </c>
      <c r="E11" s="742" t="s">
        <v>7232</v>
      </c>
      <c r="F11" s="740">
        <f>SUMIF(DFY!A:A,D11,DFY!D:D)</f>
        <v>0</v>
      </c>
      <c r="G11" s="739">
        <f>SUMIF(DYTD!A:A,D11,DYTD!C:C)</f>
        <v>0</v>
      </c>
      <c r="H11" s="743">
        <f t="shared" ref="H11:H25" si="1">G11-F11</f>
        <v>0</v>
      </c>
      <c r="I11" s="744">
        <f t="shared" ref="I11:I25" si="2">J11-F11</f>
        <v>0</v>
      </c>
      <c r="J11" s="740">
        <v>0</v>
      </c>
      <c r="K11" s="740">
        <f t="shared" ref="K11:K25" si="3">F11</f>
        <v>0</v>
      </c>
      <c r="L11" s="745"/>
      <c r="M11" s="745"/>
      <c r="N11" s="744"/>
      <c r="O11" s="740">
        <f t="shared" ref="O11:O25" si="4">SUM(K11:N11)</f>
        <v>0</v>
      </c>
      <c r="P11" s="746"/>
      <c r="Q11" s="747"/>
    </row>
    <row r="12" spans="1:17" s="748" customFormat="1" x14ac:dyDescent="0.2">
      <c r="A12" s="738">
        <f>SUMIF(DPY!A:A,D12,DPY!D:D)</f>
        <v>0</v>
      </c>
      <c r="B12" s="739">
        <f>SUMIF(DPY!A:A,D12,DPY!E:E)</f>
        <v>0</v>
      </c>
      <c r="C12" s="740">
        <f>SUMIF(DPY!A:A,D12,DPY!C:C)</f>
        <v>0</v>
      </c>
      <c r="D12" s="741">
        <v>208010102</v>
      </c>
      <c r="E12" s="742" t="s">
        <v>3042</v>
      </c>
      <c r="F12" s="740">
        <f>SUMIF(DFY!A:A,D12,DFY!D:D)</f>
        <v>0</v>
      </c>
      <c r="G12" s="739">
        <f>SUMIF(DYTD!A:A,D12,DYTD!C:C)</f>
        <v>0</v>
      </c>
      <c r="H12" s="743">
        <f t="shared" si="1"/>
        <v>0</v>
      </c>
      <c r="I12" s="744">
        <f t="shared" si="2"/>
        <v>0</v>
      </c>
      <c r="J12" s="740">
        <v>0</v>
      </c>
      <c r="K12" s="740">
        <f t="shared" si="3"/>
        <v>0</v>
      </c>
      <c r="L12" s="745"/>
      <c r="M12" s="745"/>
      <c r="N12" s="744"/>
      <c r="O12" s="740">
        <f t="shared" si="4"/>
        <v>0</v>
      </c>
      <c r="P12" s="746"/>
      <c r="Q12" s="747"/>
    </row>
    <row r="13" spans="1:17" s="748" customFormat="1" x14ac:dyDescent="0.2">
      <c r="A13" s="738">
        <f>SUMIF(DPY!A:A,D13,DPY!D:D)</f>
        <v>0</v>
      </c>
      <c r="B13" s="739">
        <f>SUMIF(DPY!A:A,D13,DPY!E:E)</f>
        <v>0</v>
      </c>
      <c r="C13" s="740">
        <f>SUMIF(DPY!A:A,D13,DPY!C:C)</f>
        <v>25009.56</v>
      </c>
      <c r="D13" s="741">
        <v>208010120</v>
      </c>
      <c r="E13" s="742" t="s">
        <v>7233</v>
      </c>
      <c r="F13" s="740">
        <f>SUMIF(DFY!A:A,D13,DFY!D:D)</f>
        <v>0</v>
      </c>
      <c r="G13" s="739">
        <f>SUMIF(DYTD!A:A,D13,DYTD!C:C)</f>
        <v>0</v>
      </c>
      <c r="H13" s="743">
        <f t="shared" si="1"/>
        <v>0</v>
      </c>
      <c r="I13" s="744">
        <f t="shared" si="2"/>
        <v>0</v>
      </c>
      <c r="J13" s="740">
        <v>0</v>
      </c>
      <c r="K13" s="740">
        <f t="shared" si="3"/>
        <v>0</v>
      </c>
      <c r="L13" s="745"/>
      <c r="M13" s="745"/>
      <c r="N13" s="744"/>
      <c r="O13" s="740">
        <f t="shared" si="4"/>
        <v>0</v>
      </c>
      <c r="P13" s="746"/>
      <c r="Q13" s="747"/>
    </row>
    <row r="14" spans="1:17" s="748" customFormat="1" x14ac:dyDescent="0.25">
      <c r="A14" s="738">
        <f>SUMIF(DPY!A:A,D14,DPY!D:D)</f>
        <v>0</v>
      </c>
      <c r="B14" s="739">
        <f>SUMIF(DPY!A:A,D14,DPY!E:E)</f>
        <v>0</v>
      </c>
      <c r="C14" s="740">
        <f>SUMIF(DPY!A:A,D14,DPY!C:C)</f>
        <v>916.6</v>
      </c>
      <c r="D14" s="762">
        <v>208010800</v>
      </c>
      <c r="E14" s="742" t="s">
        <v>3</v>
      </c>
      <c r="F14" s="740">
        <f>SUMIF(DFY!A:A,D14,DFY!D:D)</f>
        <v>0</v>
      </c>
      <c r="G14" s="739">
        <f>SUMIF(DYTD!A:A,D14,DYTD!C:C)</f>
        <v>247.6</v>
      </c>
      <c r="H14" s="743">
        <f t="shared" si="1"/>
        <v>247.6</v>
      </c>
      <c r="I14" s="744">
        <f t="shared" si="2"/>
        <v>300</v>
      </c>
      <c r="J14" s="740">
        <v>300</v>
      </c>
      <c r="K14" s="740">
        <f t="shared" si="3"/>
        <v>0</v>
      </c>
      <c r="L14" s="745"/>
      <c r="M14" s="745"/>
      <c r="N14" s="744"/>
      <c r="O14" s="740">
        <f t="shared" si="4"/>
        <v>0</v>
      </c>
      <c r="P14" s="746"/>
      <c r="Q14" s="747"/>
    </row>
    <row r="15" spans="1:17" s="748" customFormat="1" ht="12.75" customHeight="1" x14ac:dyDescent="0.25">
      <c r="A15" s="738">
        <f>SUMIF(DPY!A:A,D15,DPY!D:D)</f>
        <v>900</v>
      </c>
      <c r="B15" s="739">
        <f>SUMIF(DPY!A:A,D15,DPY!E:E)</f>
        <v>0</v>
      </c>
      <c r="C15" s="740">
        <f>SUMIF(DPY!A:A,D15,DPY!C:C)</f>
        <v>0</v>
      </c>
      <c r="D15" s="762">
        <v>208010930</v>
      </c>
      <c r="E15" s="742" t="s">
        <v>6212</v>
      </c>
      <c r="F15" s="740">
        <f>SUMIF(DFY!A:A,D15,DFY!D:D)</f>
        <v>900</v>
      </c>
      <c r="G15" s="739">
        <f>SUMIF(DYTD!A:A,D15,DYTD!C:C)</f>
        <v>0</v>
      </c>
      <c r="H15" s="743">
        <f t="shared" si="1"/>
        <v>-900</v>
      </c>
      <c r="I15" s="744">
        <f t="shared" si="2"/>
        <v>0</v>
      </c>
      <c r="J15" s="740">
        <v>900</v>
      </c>
      <c r="K15" s="740">
        <f t="shared" si="3"/>
        <v>900</v>
      </c>
      <c r="L15" s="745"/>
      <c r="M15" s="745"/>
      <c r="N15" s="744"/>
      <c r="O15" s="740">
        <f t="shared" si="4"/>
        <v>900</v>
      </c>
      <c r="P15" s="746"/>
      <c r="Q15" s="747"/>
    </row>
    <row r="16" spans="1:17" s="748" customFormat="1" ht="12.75" customHeight="1" x14ac:dyDescent="0.25">
      <c r="A16" s="738">
        <f>SUMIF(DPY!A:A,D16,DPY!D:D)</f>
        <v>100</v>
      </c>
      <c r="B16" s="739">
        <f>SUMIF(DPY!A:A,D16,DPY!E:E)</f>
        <v>0</v>
      </c>
      <c r="C16" s="740">
        <f>SUMIF(DPY!A:A,D16,DPY!C:C)</f>
        <v>70</v>
      </c>
      <c r="D16" s="762">
        <v>208012000</v>
      </c>
      <c r="E16" s="742" t="s">
        <v>2733</v>
      </c>
      <c r="F16" s="740">
        <f>SUMIF(DFY!A:A,D16,DFY!D:D)</f>
        <v>100</v>
      </c>
      <c r="G16" s="739">
        <f>SUMIF(DYTD!A:A,D16,DYTD!C:C)</f>
        <v>0</v>
      </c>
      <c r="H16" s="743">
        <f t="shared" si="1"/>
        <v>-100</v>
      </c>
      <c r="I16" s="744">
        <f t="shared" si="2"/>
        <v>0</v>
      </c>
      <c r="J16" s="740">
        <v>100</v>
      </c>
      <c r="K16" s="740">
        <f t="shared" si="3"/>
        <v>100</v>
      </c>
      <c r="L16" s="745"/>
      <c r="M16" s="745"/>
      <c r="N16" s="744"/>
      <c r="O16" s="740">
        <f t="shared" si="4"/>
        <v>100</v>
      </c>
      <c r="P16" s="746"/>
      <c r="Q16" s="747"/>
    </row>
    <row r="17" spans="1:17" s="748" customFormat="1" ht="12.75" customHeight="1" x14ac:dyDescent="0.25">
      <c r="A17" s="738">
        <f>SUMIF(DPY!A:A,D17,DPY!D:D)</f>
        <v>0</v>
      </c>
      <c r="B17" s="739">
        <f>SUMIF(DPY!A:A,D17,DPY!E:E)</f>
        <v>0</v>
      </c>
      <c r="C17" s="740">
        <f>SUMIF(DPY!A:A,D17,DPY!C:C)</f>
        <v>20254.419999999998</v>
      </c>
      <c r="D17" s="762">
        <v>208012004</v>
      </c>
      <c r="E17" s="742" t="s">
        <v>5</v>
      </c>
      <c r="F17" s="740">
        <f>SUMIF(DFY!A:A,D17,DFY!D:D)</f>
        <v>20300</v>
      </c>
      <c r="G17" s="739">
        <f>SUMIF(DYTD!A:A,D17,DYTD!C:C)</f>
        <v>14513.25</v>
      </c>
      <c r="H17" s="743">
        <f t="shared" si="1"/>
        <v>-5786.75</v>
      </c>
      <c r="I17" s="744">
        <f t="shared" si="2"/>
        <v>0</v>
      </c>
      <c r="J17" s="740">
        <v>20300</v>
      </c>
      <c r="K17" s="740">
        <f t="shared" si="3"/>
        <v>20300</v>
      </c>
      <c r="L17" s="745"/>
      <c r="M17" s="745"/>
      <c r="N17" s="744"/>
      <c r="O17" s="740">
        <f t="shared" si="4"/>
        <v>20300</v>
      </c>
      <c r="P17" s="746"/>
      <c r="Q17" s="747"/>
    </row>
    <row r="18" spans="1:17" s="748" customFormat="1" ht="12.75" customHeight="1" x14ac:dyDescent="0.25">
      <c r="A18" s="738">
        <f>SUMIF(DPY!A:A,D18,DPY!D:D)</f>
        <v>0</v>
      </c>
      <c r="B18" s="739">
        <f>SUMIF(DPY!A:A,D18,DPY!E:E)</f>
        <v>0</v>
      </c>
      <c r="C18" s="740">
        <f>SUMIF(DPY!A:A,D18,DPY!C:C)</f>
        <v>20</v>
      </c>
      <c r="D18" s="762">
        <v>208012020</v>
      </c>
      <c r="E18" s="742" t="s">
        <v>3070</v>
      </c>
      <c r="F18" s="740">
        <f>SUMIF(DFY!A:A,D18,DFY!D:D)</f>
        <v>0</v>
      </c>
      <c r="G18" s="739">
        <f>SUMIF(DYTD!A:A,D18,DYTD!C:C)</f>
        <v>15.96</v>
      </c>
      <c r="H18" s="743">
        <f t="shared" si="1"/>
        <v>15.96</v>
      </c>
      <c r="I18" s="744">
        <f t="shared" si="2"/>
        <v>0</v>
      </c>
      <c r="J18" s="740">
        <v>0</v>
      </c>
      <c r="K18" s="740">
        <f t="shared" si="3"/>
        <v>0</v>
      </c>
      <c r="L18" s="745"/>
      <c r="M18" s="745"/>
      <c r="N18" s="744"/>
      <c r="O18" s="740">
        <f t="shared" si="4"/>
        <v>0</v>
      </c>
      <c r="P18" s="746"/>
      <c r="Q18" s="747"/>
    </row>
    <row r="19" spans="1:17" s="748" customFormat="1" ht="12.75" customHeight="1" x14ac:dyDescent="0.25">
      <c r="A19" s="738">
        <f>SUMIF(DPY!A:A,D19,DPY!D:D)</f>
        <v>0</v>
      </c>
      <c r="B19" s="739">
        <f>SUMIF(DPY!A:A,D19,DPY!E:E)</f>
        <v>0</v>
      </c>
      <c r="C19" s="740">
        <f>SUMIF(DPY!A:A,D19,DPY!C:C)</f>
        <v>0</v>
      </c>
      <c r="D19" s="762">
        <v>208012038</v>
      </c>
      <c r="E19" s="742" t="s">
        <v>7960</v>
      </c>
      <c r="F19" s="740">
        <f>SUMIF(DFY!A:A,D19,DFY!D:D)</f>
        <v>0</v>
      </c>
      <c r="G19" s="739">
        <f>SUMIF(DYTD!A:A,D19,DYTD!C:C)</f>
        <v>250</v>
      </c>
      <c r="H19" s="743">
        <f t="shared" si="1"/>
        <v>250</v>
      </c>
      <c r="I19" s="744">
        <f t="shared" si="2"/>
        <v>300</v>
      </c>
      <c r="J19" s="740">
        <v>300</v>
      </c>
      <c r="K19" s="740">
        <f t="shared" si="3"/>
        <v>0</v>
      </c>
      <c r="L19" s="745"/>
      <c r="M19" s="745"/>
      <c r="N19" s="744"/>
      <c r="O19" s="740">
        <f t="shared" ref="O19" si="5">SUM(K19:N19)</f>
        <v>0</v>
      </c>
      <c r="P19" s="746"/>
      <c r="Q19" s="747"/>
    </row>
    <row r="20" spans="1:17" s="748" customFormat="1" ht="12.75" customHeight="1" x14ac:dyDescent="0.25">
      <c r="A20" s="738">
        <f>SUMIF(DPY!A:A,D20,DPY!D:D)</f>
        <v>3500</v>
      </c>
      <c r="B20" s="739">
        <f>SUMIF(DPY!A:A,D20,DPY!E:E)</f>
        <v>0</v>
      </c>
      <c r="C20" s="740">
        <f>SUMIF(DPY!A:A,D20,DPY!C:C)</f>
        <v>6071.98</v>
      </c>
      <c r="D20" s="762">
        <v>208012300</v>
      </c>
      <c r="E20" s="742" t="s">
        <v>2854</v>
      </c>
      <c r="F20" s="740">
        <f>SUMIF(DFY!A:A,D20,DFY!D:D)</f>
        <v>3500</v>
      </c>
      <c r="G20" s="739">
        <f>SUMIF(DYTD!A:A,D20,DYTD!C:C)</f>
        <v>925.16</v>
      </c>
      <c r="H20" s="743">
        <f t="shared" si="1"/>
        <v>-2574.84</v>
      </c>
      <c r="I20" s="744">
        <f t="shared" si="2"/>
        <v>0</v>
      </c>
      <c r="J20" s="740">
        <v>3500</v>
      </c>
      <c r="K20" s="740">
        <f t="shared" si="3"/>
        <v>3500</v>
      </c>
      <c r="L20" s="745"/>
      <c r="M20" s="745"/>
      <c r="N20" s="744"/>
      <c r="O20" s="740">
        <f t="shared" si="4"/>
        <v>3500</v>
      </c>
      <c r="P20" s="746"/>
      <c r="Q20" s="918"/>
    </row>
    <row r="21" spans="1:17" s="748" customFormat="1" ht="12.75" customHeight="1" x14ac:dyDescent="0.25">
      <c r="A21" s="738">
        <f>SUMIF(DPY!A:A,D21,DPY!D:D)</f>
        <v>0</v>
      </c>
      <c r="B21" s="739">
        <f>SUMIF(DPY!A:A,D21,DPY!E:E)</f>
        <v>0</v>
      </c>
      <c r="C21" s="740">
        <f>SUMIF(DPY!A:A,D21,DPY!C:C)</f>
        <v>0</v>
      </c>
      <c r="D21" s="762">
        <v>208012408</v>
      </c>
      <c r="E21" s="742" t="s">
        <v>6244</v>
      </c>
      <c r="F21" s="740">
        <f>SUMIF(DFY!A:A,D21,DFY!D:D)</f>
        <v>0</v>
      </c>
      <c r="G21" s="739">
        <f>SUMIF(DYTD!A:A,D21,DYTD!C:C)</f>
        <v>0</v>
      </c>
      <c r="H21" s="743">
        <f t="shared" si="1"/>
        <v>0</v>
      </c>
      <c r="I21" s="744">
        <f t="shared" si="2"/>
        <v>0</v>
      </c>
      <c r="J21" s="740">
        <v>0</v>
      </c>
      <c r="K21" s="740">
        <f t="shared" si="3"/>
        <v>0</v>
      </c>
      <c r="L21" s="745"/>
      <c r="M21" s="745"/>
      <c r="N21" s="744"/>
      <c r="O21" s="740">
        <f t="shared" si="4"/>
        <v>0</v>
      </c>
      <c r="P21" s="746"/>
      <c r="Q21" s="747"/>
    </row>
    <row r="22" spans="1:17" s="748" customFormat="1" ht="12.75" customHeight="1" x14ac:dyDescent="0.25">
      <c r="A22" s="738">
        <f>SUMIF(DPY!A:A,D22,DPY!D:D)</f>
        <v>9500</v>
      </c>
      <c r="B22" s="739">
        <f>SUMIF(DPY!A:A,D22,DPY!E:E)</f>
        <v>0</v>
      </c>
      <c r="C22" s="740">
        <f>SUMIF(DPY!A:A,D22,DPY!C:C)</f>
        <v>0</v>
      </c>
      <c r="D22" s="762">
        <v>208012415</v>
      </c>
      <c r="E22" s="742" t="s">
        <v>6258</v>
      </c>
      <c r="F22" s="740">
        <f>SUMIF(DFY!A:A,D22,DFY!D:D)</f>
        <v>9500</v>
      </c>
      <c r="G22" s="739">
        <f>SUMIF(DYTD!A:A,D22,DYTD!C:C)</f>
        <v>0</v>
      </c>
      <c r="H22" s="743">
        <f t="shared" si="1"/>
        <v>-9500</v>
      </c>
      <c r="I22" s="744">
        <f t="shared" si="2"/>
        <v>0</v>
      </c>
      <c r="J22" s="740">
        <v>9500</v>
      </c>
      <c r="K22" s="740">
        <f t="shared" si="3"/>
        <v>9500</v>
      </c>
      <c r="L22" s="745"/>
      <c r="M22" s="745"/>
      <c r="N22" s="744"/>
      <c r="O22" s="740">
        <f t="shared" si="4"/>
        <v>9500</v>
      </c>
      <c r="P22" s="746"/>
      <c r="Q22" s="747"/>
    </row>
    <row r="23" spans="1:17" s="748" customFormat="1" ht="12.75" customHeight="1" x14ac:dyDescent="0.25">
      <c r="A23" s="738">
        <f>SUMIF(DPY!A:A,D23,DPY!D:D)</f>
        <v>0</v>
      </c>
      <c r="B23" s="739">
        <f>SUMIF(DPY!A:A,D23,DPY!E:E)</f>
        <v>0</v>
      </c>
      <c r="C23" s="740">
        <f>SUMIF(DPY!A:A,D23,DPY!C:C)</f>
        <v>0</v>
      </c>
      <c r="D23" s="762">
        <v>208012500</v>
      </c>
      <c r="E23" s="742" t="s">
        <v>6216</v>
      </c>
      <c r="F23" s="740">
        <f>SUMIF(DFY!A:A,D23,DFY!D:D)</f>
        <v>0</v>
      </c>
      <c r="G23" s="739">
        <f>SUMIF(DYTD!A:A,D23,DYTD!C:C)</f>
        <v>1435</v>
      </c>
      <c r="H23" s="743">
        <f t="shared" si="1"/>
        <v>1435</v>
      </c>
      <c r="I23" s="744">
        <f t="shared" si="2"/>
        <v>0</v>
      </c>
      <c r="J23" s="740">
        <v>0</v>
      </c>
      <c r="K23" s="740">
        <f t="shared" si="3"/>
        <v>0</v>
      </c>
      <c r="L23" s="745"/>
      <c r="M23" s="745"/>
      <c r="N23" s="744"/>
      <c r="O23" s="740">
        <f t="shared" ref="O23" si="6">SUM(K23:N23)</f>
        <v>0</v>
      </c>
      <c r="P23" s="746"/>
      <c r="Q23" s="747"/>
    </row>
    <row r="24" spans="1:17" s="748" customFormat="1" ht="12.75" customHeight="1" x14ac:dyDescent="0.25">
      <c r="A24" s="738">
        <f>SUMIF(DPY!A:A,D24,DPY!D:D)</f>
        <v>0</v>
      </c>
      <c r="B24" s="739">
        <f>SUMIF(DPY!A:A,D24,DPY!E:E)</f>
        <v>0</v>
      </c>
      <c r="C24" s="740">
        <f>SUMIF(DPY!A:A,D24,DPY!C:C)</f>
        <v>0</v>
      </c>
      <c r="D24" s="762">
        <v>208012706</v>
      </c>
      <c r="E24" s="742" t="s">
        <v>2738</v>
      </c>
      <c r="F24" s="740">
        <f>SUMIF(DFY!A:A,D24,DFY!D:D)</f>
        <v>0</v>
      </c>
      <c r="G24" s="739">
        <f>SUMIF(DYTD!A:A,D24,DYTD!C:C)</f>
        <v>0</v>
      </c>
      <c r="H24" s="743">
        <f t="shared" si="1"/>
        <v>0</v>
      </c>
      <c r="I24" s="744">
        <f t="shared" si="2"/>
        <v>0</v>
      </c>
      <c r="J24" s="740">
        <v>0</v>
      </c>
      <c r="K24" s="740">
        <f t="shared" si="3"/>
        <v>0</v>
      </c>
      <c r="L24" s="745"/>
      <c r="M24" s="745"/>
      <c r="N24" s="744"/>
      <c r="O24" s="740">
        <f t="shared" si="4"/>
        <v>0</v>
      </c>
      <c r="P24" s="746"/>
      <c r="Q24" s="747"/>
    </row>
    <row r="25" spans="1:17" s="748" customFormat="1" ht="12.75" customHeight="1" x14ac:dyDescent="0.25">
      <c r="A25" s="738">
        <f>SUMIF(DPY!A:A,D25,DPY!D:D)</f>
        <v>1000</v>
      </c>
      <c r="B25" s="739">
        <f>SUMIF(DPY!A:A,D25,DPY!E:E)</f>
        <v>0</v>
      </c>
      <c r="C25" s="740">
        <f>SUMIF(DPY!A:A,D25,DPY!C:C)</f>
        <v>0</v>
      </c>
      <c r="D25" s="789">
        <v>208013011</v>
      </c>
      <c r="E25" s="742" t="s">
        <v>6294</v>
      </c>
      <c r="F25" s="740">
        <f>SUMIF(DFY!A:A,D25,DFY!D:D)</f>
        <v>1000</v>
      </c>
      <c r="G25" s="739">
        <f>SUMIF(DYTD!A:A,D25,DYTD!C:C)</f>
        <v>0</v>
      </c>
      <c r="H25" s="743">
        <f t="shared" si="1"/>
        <v>-1000</v>
      </c>
      <c r="I25" s="744">
        <f t="shared" si="2"/>
        <v>0</v>
      </c>
      <c r="J25" s="740">
        <v>1000</v>
      </c>
      <c r="K25" s="740">
        <f t="shared" si="3"/>
        <v>1000</v>
      </c>
      <c r="L25" s="745"/>
      <c r="M25" s="745"/>
      <c r="N25" s="744"/>
      <c r="O25" s="740">
        <f t="shared" si="4"/>
        <v>1000</v>
      </c>
      <c r="P25" s="746"/>
      <c r="Q25" s="747"/>
    </row>
    <row r="26" spans="1:17" s="748" customFormat="1" ht="12.75" customHeight="1" x14ac:dyDescent="0.25">
      <c r="A26" s="890">
        <f>SUM(A11:A25)</f>
        <v>15000</v>
      </c>
      <c r="B26" s="891">
        <f>SUM(B11:B25)</f>
        <v>0</v>
      </c>
      <c r="C26" s="779">
        <f>SUM(C11:C25)</f>
        <v>52950.83</v>
      </c>
      <c r="D26" s="752"/>
      <c r="E26" s="780" t="s">
        <v>7309</v>
      </c>
      <c r="F26" s="779">
        <f t="shared" ref="F26:O26" si="7">SUM(F11:F25)</f>
        <v>35300</v>
      </c>
      <c r="G26" s="1131">
        <f t="shared" si="7"/>
        <v>17386.97</v>
      </c>
      <c r="H26" s="781">
        <f t="shared" si="7"/>
        <v>-17913.03</v>
      </c>
      <c r="I26" s="783">
        <f t="shared" si="7"/>
        <v>600</v>
      </c>
      <c r="J26" s="784">
        <f t="shared" si="7"/>
        <v>35900</v>
      </c>
      <c r="K26" s="784">
        <f t="shared" si="7"/>
        <v>35300</v>
      </c>
      <c r="L26" s="785">
        <f t="shared" si="7"/>
        <v>0</v>
      </c>
      <c r="M26" s="785">
        <f t="shared" si="7"/>
        <v>0</v>
      </c>
      <c r="N26" s="786">
        <f t="shared" si="7"/>
        <v>0</v>
      </c>
      <c r="O26" s="784">
        <f t="shared" si="7"/>
        <v>35300</v>
      </c>
      <c r="P26" s="776"/>
      <c r="Q26" s="764"/>
    </row>
    <row r="27" spans="1:17" s="748" customFormat="1" ht="12.75" customHeight="1" x14ac:dyDescent="0.25">
      <c r="A27" s="787"/>
      <c r="B27" s="788"/>
      <c r="C27" s="740"/>
      <c r="D27" s="789"/>
      <c r="E27" s="742"/>
      <c r="F27" s="740"/>
      <c r="G27" s="1132"/>
      <c r="H27" s="745"/>
      <c r="I27" s="772"/>
      <c r="J27" s="773"/>
      <c r="K27" s="773"/>
      <c r="L27" s="774"/>
      <c r="M27" s="774"/>
      <c r="N27" s="775"/>
      <c r="O27" s="773"/>
      <c r="P27" s="776"/>
      <c r="Q27" s="764"/>
    </row>
    <row r="28" spans="1:17" s="798" customFormat="1" x14ac:dyDescent="0.25">
      <c r="A28" s="800">
        <f>A9+A26</f>
        <v>313451</v>
      </c>
      <c r="B28" s="801">
        <f>B9+B26</f>
        <v>0</v>
      </c>
      <c r="C28" s="802">
        <f>C9+C26</f>
        <v>509325.13</v>
      </c>
      <c r="D28" s="846"/>
      <c r="E28" s="780" t="s">
        <v>7242</v>
      </c>
      <c r="F28" s="802">
        <f t="shared" ref="F28:O28" si="8">F9+F26</f>
        <v>392800</v>
      </c>
      <c r="G28" s="1128">
        <f t="shared" si="8"/>
        <v>320685.67000000004</v>
      </c>
      <c r="H28" s="848">
        <f t="shared" si="8"/>
        <v>-72114.329999999987</v>
      </c>
      <c r="I28" s="849">
        <f t="shared" si="8"/>
        <v>249700</v>
      </c>
      <c r="J28" s="850">
        <f t="shared" si="8"/>
        <v>642500</v>
      </c>
      <c r="K28" s="850">
        <f t="shared" si="8"/>
        <v>392800</v>
      </c>
      <c r="L28" s="851">
        <f t="shared" si="8"/>
        <v>0</v>
      </c>
      <c r="M28" s="851">
        <f t="shared" si="8"/>
        <v>0</v>
      </c>
      <c r="N28" s="852">
        <f t="shared" si="8"/>
        <v>0</v>
      </c>
      <c r="O28" s="850">
        <f t="shared" si="8"/>
        <v>392800</v>
      </c>
      <c r="P28" s="810"/>
      <c r="Q28" s="797"/>
    </row>
    <row r="29" spans="1:17" s="798" customFormat="1" x14ac:dyDescent="0.25">
      <c r="A29" s="924"/>
      <c r="B29" s="925"/>
      <c r="C29" s="793"/>
      <c r="D29" s="940"/>
      <c r="E29" s="812"/>
      <c r="F29" s="793"/>
      <c r="G29" s="1143"/>
      <c r="H29" s="794"/>
      <c r="I29" s="792"/>
      <c r="J29" s="793"/>
      <c r="K29" s="793"/>
      <c r="L29" s="794"/>
      <c r="M29" s="794"/>
      <c r="N29" s="795"/>
      <c r="O29" s="793"/>
      <c r="P29" s="746"/>
      <c r="Q29" s="797"/>
    </row>
    <row r="30" spans="1:17" s="798" customFormat="1" x14ac:dyDescent="0.25">
      <c r="A30" s="787"/>
      <c r="B30" s="788"/>
      <c r="C30" s="740"/>
      <c r="D30" s="790"/>
      <c r="E30" s="791" t="s">
        <v>2845</v>
      </c>
      <c r="F30" s="740"/>
      <c r="G30" s="739"/>
      <c r="H30" s="743"/>
      <c r="I30" s="792"/>
      <c r="J30" s="793"/>
      <c r="K30" s="793"/>
      <c r="L30" s="794"/>
      <c r="M30" s="794"/>
      <c r="N30" s="795"/>
      <c r="O30" s="793"/>
      <c r="P30" s="796"/>
      <c r="Q30" s="797"/>
    </row>
    <row r="31" spans="1:17" s="798" customFormat="1" x14ac:dyDescent="0.2">
      <c r="A31" s="738">
        <f>SUMIF(DPY!A:A,D31,DPY!D:D)</f>
        <v>0</v>
      </c>
      <c r="B31" s="739">
        <f>SUMIF(DPY!A:A,D31,DPY!E:E)</f>
        <v>0</v>
      </c>
      <c r="C31" s="740">
        <f>SUMIF(DPY!A:A,D31,DPY!C:C)</f>
        <v>0</v>
      </c>
      <c r="D31" s="741">
        <v>208019201</v>
      </c>
      <c r="E31" s="895" t="s">
        <v>7963</v>
      </c>
      <c r="F31" s="740">
        <f>SUMIF(DFY!A:A,D31,DFY!D:D)</f>
        <v>0</v>
      </c>
      <c r="G31" s="739">
        <f>SUMIF(DYTD!A:A,D31,DYTD!C:C)</f>
        <v>0</v>
      </c>
      <c r="H31" s="743">
        <f>G31-F31</f>
        <v>0</v>
      </c>
      <c r="I31" s="744">
        <f>J31-F31</f>
        <v>0</v>
      </c>
      <c r="J31" s="793">
        <v>0</v>
      </c>
      <c r="K31" s="793">
        <f>F31</f>
        <v>0</v>
      </c>
      <c r="L31" s="794"/>
      <c r="M31" s="794"/>
      <c r="N31" s="795"/>
      <c r="O31" s="793">
        <f t="shared" ref="O31:O33" si="9">SUM(K31:N31)</f>
        <v>0</v>
      </c>
      <c r="P31" s="796"/>
      <c r="Q31" s="797"/>
    </row>
    <row r="32" spans="1:17" s="798" customFormat="1" x14ac:dyDescent="0.2">
      <c r="A32" s="738">
        <f>SUMIF(DPY!A:A,D32,DPY!D:D)</f>
        <v>-14300</v>
      </c>
      <c r="B32" s="739">
        <f>SUMIF(DPY!A:A,D32,DPY!E:E)</f>
        <v>0</v>
      </c>
      <c r="C32" s="740">
        <f>SUMIF(DPY!A:A,D32,DPY!C:C)</f>
        <v>-21017.9</v>
      </c>
      <c r="D32" s="741">
        <v>208019310</v>
      </c>
      <c r="E32" s="895" t="s">
        <v>7964</v>
      </c>
      <c r="F32" s="740">
        <f>SUMIF(DFY!A:A,D32,DFY!D:D)</f>
        <v>-14300</v>
      </c>
      <c r="G32" s="739">
        <f>SUMIF(DYTD!A:A,D32,DYTD!C:C)</f>
        <v>-15139.1</v>
      </c>
      <c r="H32" s="743">
        <f>G32-F32</f>
        <v>-839.10000000000036</v>
      </c>
      <c r="I32" s="744">
        <f>J32-F32</f>
        <v>-800</v>
      </c>
      <c r="J32" s="793">
        <v>-15100</v>
      </c>
      <c r="K32" s="793">
        <f>F32</f>
        <v>-14300</v>
      </c>
      <c r="L32" s="794"/>
      <c r="M32" s="794"/>
      <c r="N32" s="795"/>
      <c r="O32" s="793">
        <f t="shared" si="9"/>
        <v>-14300</v>
      </c>
      <c r="P32" s="796"/>
      <c r="Q32" s="797"/>
    </row>
    <row r="33" spans="1:17" s="798" customFormat="1" x14ac:dyDescent="0.2">
      <c r="A33" s="738">
        <f>SUMIF(DPY!A:A,D33,DPY!D:D)</f>
        <v>-2900</v>
      </c>
      <c r="B33" s="739">
        <f>SUMIF(DPY!A:A,D33,DPY!E:E)</f>
        <v>0</v>
      </c>
      <c r="C33" s="740">
        <f>SUMIF(DPY!A:A,D33,DPY!C:C)</f>
        <v>0</v>
      </c>
      <c r="D33" s="741">
        <v>208019359</v>
      </c>
      <c r="E33" s="895" t="s">
        <v>7965</v>
      </c>
      <c r="F33" s="740">
        <f>SUMIF(DFY!A:A,D33,DFY!D:D)</f>
        <v>-2900</v>
      </c>
      <c r="G33" s="739">
        <f>SUMIF(DYTD!A:A,D33,DYTD!C:C)</f>
        <v>0</v>
      </c>
      <c r="H33" s="743">
        <f>G33-F33</f>
        <v>2900</v>
      </c>
      <c r="I33" s="744">
        <f>J33-F33</f>
        <v>2900</v>
      </c>
      <c r="J33" s="793">
        <v>0</v>
      </c>
      <c r="K33" s="793">
        <f>F33</f>
        <v>-2900</v>
      </c>
      <c r="L33" s="794"/>
      <c r="M33" s="794"/>
      <c r="N33" s="795"/>
      <c r="O33" s="793">
        <f t="shared" si="9"/>
        <v>-2900</v>
      </c>
      <c r="P33" s="796"/>
      <c r="Q33" s="797"/>
    </row>
    <row r="34" spans="1:17" s="798" customFormat="1" x14ac:dyDescent="0.25">
      <c r="A34" s="800">
        <f>SUM(A31:A33)</f>
        <v>-17200</v>
      </c>
      <c r="B34" s="801">
        <f>SUM(B31:B33)</f>
        <v>0</v>
      </c>
      <c r="C34" s="802">
        <f>SUM(C31:C33)</f>
        <v>-21017.9</v>
      </c>
      <c r="D34" s="803"/>
      <c r="E34" s="780" t="s">
        <v>7247</v>
      </c>
      <c r="F34" s="802">
        <f t="shared" ref="F34:O34" si="10">SUM(F31:F33)</f>
        <v>-17200</v>
      </c>
      <c r="G34" s="848">
        <f t="shared" si="10"/>
        <v>-15139.1</v>
      </c>
      <c r="H34" s="902">
        <f t="shared" si="10"/>
        <v>2060.8999999999996</v>
      </c>
      <c r="I34" s="849">
        <f t="shared" si="10"/>
        <v>2100</v>
      </c>
      <c r="J34" s="850">
        <f t="shared" si="10"/>
        <v>-15100</v>
      </c>
      <c r="K34" s="850">
        <f t="shared" si="10"/>
        <v>-17200</v>
      </c>
      <c r="L34" s="851">
        <f t="shared" si="10"/>
        <v>0</v>
      </c>
      <c r="M34" s="851">
        <f t="shared" si="10"/>
        <v>0</v>
      </c>
      <c r="N34" s="852">
        <f t="shared" si="10"/>
        <v>0</v>
      </c>
      <c r="O34" s="850">
        <f t="shared" si="10"/>
        <v>-17200</v>
      </c>
      <c r="P34" s="810"/>
      <c r="Q34" s="797"/>
    </row>
    <row r="35" spans="1:17" s="798" customFormat="1" x14ac:dyDescent="0.25">
      <c r="A35" s="787"/>
      <c r="B35" s="788"/>
      <c r="C35" s="740"/>
      <c r="D35" s="811"/>
      <c r="E35" s="812"/>
      <c r="F35" s="740"/>
      <c r="G35" s="771"/>
      <c r="H35" s="743"/>
      <c r="I35" s="761"/>
      <c r="J35" s="740"/>
      <c r="K35" s="740"/>
      <c r="L35" s="745"/>
      <c r="M35" s="745"/>
      <c r="N35" s="744"/>
      <c r="O35" s="740"/>
      <c r="P35" s="746"/>
      <c r="Q35" s="813"/>
    </row>
    <row r="36" spans="1:17" s="798" customFormat="1" x14ac:dyDescent="0.25">
      <c r="A36" s="814">
        <f>A28+A34</f>
        <v>296251</v>
      </c>
      <c r="B36" s="815">
        <f>B28+B34</f>
        <v>0</v>
      </c>
      <c r="C36" s="816">
        <f>C28+C34</f>
        <v>488307.23</v>
      </c>
      <c r="D36" s="817"/>
      <c r="E36" s="818" t="s">
        <v>7248</v>
      </c>
      <c r="F36" s="816">
        <f t="shared" ref="F36:O36" si="11">F28+F34</f>
        <v>375600</v>
      </c>
      <c r="G36" s="1515">
        <f t="shared" si="11"/>
        <v>305546.57000000007</v>
      </c>
      <c r="H36" s="1171">
        <f t="shared" si="11"/>
        <v>-70053.429999999993</v>
      </c>
      <c r="I36" s="1191">
        <f t="shared" si="11"/>
        <v>251800</v>
      </c>
      <c r="J36" s="1141">
        <f t="shared" si="11"/>
        <v>627400</v>
      </c>
      <c r="K36" s="1141">
        <f t="shared" si="11"/>
        <v>375600</v>
      </c>
      <c r="L36" s="1142">
        <f t="shared" si="11"/>
        <v>0</v>
      </c>
      <c r="M36" s="1142">
        <f t="shared" si="11"/>
        <v>0</v>
      </c>
      <c r="N36" s="1140">
        <f t="shared" si="11"/>
        <v>0</v>
      </c>
      <c r="O36" s="1141">
        <f t="shared" si="11"/>
        <v>375600</v>
      </c>
      <c r="P36" s="810"/>
      <c r="Q36" s="797"/>
    </row>
    <row r="37" spans="1:17" s="798" customFormat="1" x14ac:dyDescent="0.25">
      <c r="A37" s="924"/>
      <c r="B37" s="925"/>
      <c r="C37" s="793"/>
      <c r="D37" s="790"/>
      <c r="E37" s="926"/>
      <c r="F37" s="793"/>
      <c r="G37" s="1143"/>
      <c r="H37" s="795"/>
      <c r="I37" s="927"/>
      <c r="J37" s="928"/>
      <c r="K37" s="833"/>
      <c r="L37" s="834"/>
      <c r="M37" s="834"/>
      <c r="N37" s="835"/>
      <c r="O37" s="833"/>
      <c r="P37" s="810"/>
      <c r="Q37" s="797"/>
    </row>
    <row r="38" spans="1:17" s="798" customFormat="1" hidden="1" x14ac:dyDescent="0.25">
      <c r="A38" s="838"/>
      <c r="B38" s="839"/>
      <c r="C38" s="840"/>
      <c r="D38" s="841"/>
      <c r="E38" s="842" t="s">
        <v>3040</v>
      </c>
      <c r="F38" s="840"/>
      <c r="G38" s="899"/>
      <c r="H38" s="844"/>
      <c r="I38" s="897"/>
      <c r="J38" s="898"/>
      <c r="K38" s="898"/>
      <c r="L38" s="899"/>
      <c r="M38" s="899"/>
      <c r="N38" s="900"/>
      <c r="O38" s="898"/>
      <c r="P38" s="810"/>
      <c r="Q38" s="797"/>
    </row>
    <row r="39" spans="1:17" s="748" customFormat="1" ht="12.75" hidden="1" customHeight="1" x14ac:dyDescent="0.25">
      <c r="A39" s="738">
        <f>SUMIF(DPY!A:A,D39,DPY!D:D)</f>
        <v>0</v>
      </c>
      <c r="B39" s="739">
        <f>SUMIF(DPY!A:A,D39,DPY!E:E)</f>
        <v>0</v>
      </c>
      <c r="C39" s="740">
        <f>SUMIF(DPY!A:A,D39,DPY!C:C)</f>
        <v>0</v>
      </c>
      <c r="D39" s="789">
        <v>208012510</v>
      </c>
      <c r="E39" s="742" t="s">
        <v>2916</v>
      </c>
      <c r="F39" s="740">
        <f>SUMIF(DFY!A:A,D39,DFY!D:D)</f>
        <v>0</v>
      </c>
      <c r="G39" s="739">
        <f>SUMIF(DYTD!A:A,D39,DYTD!C:C)</f>
        <v>0</v>
      </c>
      <c r="H39" s="743">
        <f t="shared" ref="H39:H46" si="12">F39-G39</f>
        <v>0</v>
      </c>
      <c r="I39" s="744">
        <f t="shared" ref="I39:I46" si="13">J39-F39</f>
        <v>0</v>
      </c>
      <c r="J39" s="740"/>
      <c r="K39" s="740"/>
      <c r="L39" s="745"/>
      <c r="M39" s="745"/>
      <c r="N39" s="744"/>
      <c r="O39" s="740"/>
      <c r="P39" s="746"/>
      <c r="Q39" s="764"/>
    </row>
    <row r="40" spans="1:17" s="748" customFormat="1" ht="12.75" hidden="1" customHeight="1" x14ac:dyDescent="0.2">
      <c r="A40" s="738">
        <f>SUMIF(DPY!A:A,D40,DPY!D:D)</f>
        <v>0</v>
      </c>
      <c r="B40" s="739">
        <f>SUMIF(DPY!A:A,D40,DPY!E:E)</f>
        <v>0</v>
      </c>
      <c r="C40" s="740">
        <f>SUMIF(DPY!A:A,D40,DPY!C:C)</f>
        <v>0</v>
      </c>
      <c r="D40" s="741">
        <v>208013052</v>
      </c>
      <c r="E40" s="895" t="s">
        <v>7940</v>
      </c>
      <c r="F40" s="740">
        <f>SUMIF(DFY!A:A,D40,DFY!D:D)</f>
        <v>0</v>
      </c>
      <c r="G40" s="739">
        <f>SUMIF(DYTD!A:A,D40,DYTD!C:C)</f>
        <v>0</v>
      </c>
      <c r="H40" s="743">
        <f t="shared" si="12"/>
        <v>0</v>
      </c>
      <c r="I40" s="744">
        <f t="shared" si="13"/>
        <v>0</v>
      </c>
      <c r="J40" s="740"/>
      <c r="K40" s="740"/>
      <c r="L40" s="745"/>
      <c r="M40" s="745"/>
      <c r="N40" s="744"/>
      <c r="O40" s="740"/>
      <c r="P40" s="746"/>
      <c r="Q40" s="747"/>
    </row>
    <row r="41" spans="1:17" s="748" customFormat="1" ht="12.75" hidden="1" customHeight="1" x14ac:dyDescent="0.2">
      <c r="A41" s="738">
        <f>SUMIF(DPY!A:A,D41,DPY!D:D)</f>
        <v>0</v>
      </c>
      <c r="B41" s="739">
        <f>SUMIF(DPY!A:A,D41,DPY!E:E)</f>
        <v>0</v>
      </c>
      <c r="C41" s="740">
        <f>SUMIF(DPY!A:A,D41,DPY!C:C)</f>
        <v>2797.91</v>
      </c>
      <c r="D41" s="741">
        <v>208013300</v>
      </c>
      <c r="E41" s="895" t="s">
        <v>7274</v>
      </c>
      <c r="F41" s="740">
        <f>SUMIF(DFY!A:A,D41,DFY!D:D)</f>
        <v>0</v>
      </c>
      <c r="G41" s="739">
        <f>SUMIF(DYTD!A:A,D41,DYTD!C:C)</f>
        <v>0</v>
      </c>
      <c r="H41" s="743">
        <f t="shared" si="12"/>
        <v>0</v>
      </c>
      <c r="I41" s="744">
        <f t="shared" si="13"/>
        <v>0</v>
      </c>
      <c r="J41" s="740"/>
      <c r="K41" s="740"/>
      <c r="L41" s="745"/>
      <c r="M41" s="745"/>
      <c r="N41" s="744"/>
      <c r="O41" s="740"/>
      <c r="P41" s="746"/>
      <c r="Q41" s="747"/>
    </row>
    <row r="42" spans="1:17" s="748" customFormat="1" ht="12.75" hidden="1" customHeight="1" x14ac:dyDescent="0.25">
      <c r="A42" s="738">
        <f>SUMIF(DPY!A:A,D42,DPY!D:D)</f>
        <v>0</v>
      </c>
      <c r="B42" s="739">
        <f>SUMIF(DPY!A:A,D42,DPY!E:E)</f>
        <v>0</v>
      </c>
      <c r="C42" s="740">
        <f>SUMIF(DPY!A:A,D42,DPY!C:C)</f>
        <v>0</v>
      </c>
      <c r="D42" s="789">
        <v>208014610</v>
      </c>
      <c r="E42" s="742" t="s">
        <v>7263</v>
      </c>
      <c r="F42" s="740">
        <f>SUMIF(DFY!A:A,D42,DFY!D:D)</f>
        <v>0</v>
      </c>
      <c r="G42" s="739">
        <f>SUMIF(DYTD!A:A,D42,DYTD!C:C)</f>
        <v>0</v>
      </c>
      <c r="H42" s="743">
        <f t="shared" si="12"/>
        <v>0</v>
      </c>
      <c r="I42" s="744">
        <f t="shared" si="13"/>
        <v>0</v>
      </c>
      <c r="J42" s="740"/>
      <c r="K42" s="740"/>
      <c r="L42" s="745"/>
      <c r="M42" s="745"/>
      <c r="N42" s="744"/>
      <c r="O42" s="740"/>
      <c r="P42" s="746"/>
      <c r="Q42" s="764"/>
    </row>
    <row r="43" spans="1:17" s="748" customFormat="1" ht="12.75" hidden="1" customHeight="1" x14ac:dyDescent="0.25">
      <c r="A43" s="738">
        <f>SUMIF(DPY!A:A,D43,DPY!D:D)</f>
        <v>0</v>
      </c>
      <c r="B43" s="739">
        <f>SUMIF(DPY!A:A,D43,DPY!E:E)</f>
        <v>0</v>
      </c>
      <c r="C43" s="740">
        <f>SUMIF(DPY!A:A,D43,DPY!C:C)</f>
        <v>0</v>
      </c>
      <c r="D43" s="789">
        <v>208014611</v>
      </c>
      <c r="E43" s="742" t="s">
        <v>7264</v>
      </c>
      <c r="F43" s="740">
        <f>SUMIF(DFY!A:A,D43,DFY!D:D)</f>
        <v>0</v>
      </c>
      <c r="G43" s="739">
        <f>SUMIF(DYTD!A:A,D43,DYTD!C:C)</f>
        <v>0</v>
      </c>
      <c r="H43" s="743">
        <f t="shared" si="12"/>
        <v>0</v>
      </c>
      <c r="I43" s="744">
        <f t="shared" si="13"/>
        <v>0</v>
      </c>
      <c r="J43" s="740"/>
      <c r="K43" s="740"/>
      <c r="L43" s="745"/>
      <c r="M43" s="745"/>
      <c r="N43" s="744"/>
      <c r="O43" s="740"/>
      <c r="P43" s="746"/>
      <c r="Q43" s="764"/>
    </row>
    <row r="44" spans="1:17" s="748" customFormat="1" ht="12.75" hidden="1" customHeight="1" x14ac:dyDescent="0.25">
      <c r="A44" s="738">
        <f>SUMIF(DPY!A:A,D44,DPY!D:D)</f>
        <v>0</v>
      </c>
      <c r="B44" s="739">
        <f>SUMIF(DPY!A:A,D44,DPY!E:E)</f>
        <v>0</v>
      </c>
      <c r="C44" s="740">
        <f>SUMIF(DPY!A:A,D44,DPY!C:C)</f>
        <v>0</v>
      </c>
      <c r="D44" s="789">
        <v>208014619</v>
      </c>
      <c r="E44" s="742" t="s">
        <v>7252</v>
      </c>
      <c r="F44" s="740">
        <f>SUMIF(DFY!A:A,D44,DFY!D:D)</f>
        <v>0</v>
      </c>
      <c r="G44" s="739">
        <f>SUMIF(DYTD!A:A,D44,DYTD!C:C)</f>
        <v>0</v>
      </c>
      <c r="H44" s="743">
        <f t="shared" si="12"/>
        <v>0</v>
      </c>
      <c r="I44" s="744">
        <f t="shared" si="13"/>
        <v>0</v>
      </c>
      <c r="J44" s="740"/>
      <c r="K44" s="740"/>
      <c r="L44" s="745"/>
      <c r="M44" s="745"/>
      <c r="N44" s="744"/>
      <c r="O44" s="740"/>
      <c r="P44" s="746"/>
      <c r="Q44" s="764"/>
    </row>
    <row r="45" spans="1:17" s="748" customFormat="1" ht="12.75" hidden="1" customHeight="1" x14ac:dyDescent="0.25">
      <c r="A45" s="738">
        <f>SUMIF(DPY!A:A,D45,DPY!D:D)</f>
        <v>0</v>
      </c>
      <c r="B45" s="739">
        <f>SUMIF(DPY!A:A,D45,DPY!E:E)</f>
        <v>0</v>
      </c>
      <c r="C45" s="740">
        <f>SUMIF(DPY!A:A,D45,DPY!C:C)</f>
        <v>0</v>
      </c>
      <c r="D45" s="789">
        <v>208014623</v>
      </c>
      <c r="E45" s="742" t="s">
        <v>7275</v>
      </c>
      <c r="F45" s="740">
        <f>SUMIF(DFY!A:A,D45,DFY!D:D)</f>
        <v>0</v>
      </c>
      <c r="G45" s="739">
        <f>SUMIF(DYTD!A:A,D45,DYTD!C:C)</f>
        <v>0</v>
      </c>
      <c r="H45" s="743">
        <f t="shared" si="12"/>
        <v>0</v>
      </c>
      <c r="I45" s="744">
        <f t="shared" si="13"/>
        <v>0</v>
      </c>
      <c r="J45" s="740"/>
      <c r="K45" s="740"/>
      <c r="L45" s="745"/>
      <c r="M45" s="745"/>
      <c r="N45" s="744"/>
      <c r="O45" s="740"/>
      <c r="P45" s="746"/>
      <c r="Q45" s="764"/>
    </row>
    <row r="46" spans="1:17" s="748" customFormat="1" ht="12.75" hidden="1" customHeight="1" x14ac:dyDescent="0.25">
      <c r="A46" s="738">
        <f>SUMIF(DPY!A:A,D46,DPY!D:D)</f>
        <v>0</v>
      </c>
      <c r="B46" s="739">
        <f>SUMIF(DPY!A:A,D46,DPY!E:E)</f>
        <v>0</v>
      </c>
      <c r="C46" s="740">
        <f>SUMIF(DPY!A:A,D46,DPY!C:C)</f>
        <v>235501.4</v>
      </c>
      <c r="D46" s="789">
        <v>208016010</v>
      </c>
      <c r="E46" s="742" t="s">
        <v>7254</v>
      </c>
      <c r="F46" s="740">
        <f>SUMIF(DFY!A:A,D46,DFY!D:D)</f>
        <v>0</v>
      </c>
      <c r="G46" s="739">
        <f>SUMIF(DYTD!A:A,D46,DYTD!C:C)</f>
        <v>0</v>
      </c>
      <c r="H46" s="743">
        <f t="shared" si="12"/>
        <v>0</v>
      </c>
      <c r="I46" s="744">
        <f t="shared" si="13"/>
        <v>0</v>
      </c>
      <c r="J46" s="740"/>
      <c r="K46" s="740"/>
      <c r="L46" s="745"/>
      <c r="M46" s="745"/>
      <c r="N46" s="744"/>
      <c r="O46" s="740"/>
      <c r="P46" s="746"/>
      <c r="Q46" s="764"/>
    </row>
    <row r="47" spans="1:17" s="798" customFormat="1" hidden="1" x14ac:dyDescent="0.25">
      <c r="A47" s="800">
        <f>SUM(A39:A46)</f>
        <v>0</v>
      </c>
      <c r="B47" s="801">
        <f>SUM(B39:B46)</f>
        <v>0</v>
      </c>
      <c r="C47" s="802">
        <f>SUM(C39:C46)</f>
        <v>238299.31</v>
      </c>
      <c r="D47" s="846"/>
      <c r="E47" s="847" t="s">
        <v>7255</v>
      </c>
      <c r="F47" s="802">
        <f t="shared" ref="F47:O47" si="14">SUM(F39:F46)</f>
        <v>0</v>
      </c>
      <c r="G47" s="1128">
        <f t="shared" si="14"/>
        <v>0</v>
      </c>
      <c r="H47" s="848">
        <f t="shared" si="14"/>
        <v>0</v>
      </c>
      <c r="I47" s="849">
        <f t="shared" si="14"/>
        <v>0</v>
      </c>
      <c r="J47" s="850">
        <f t="shared" si="14"/>
        <v>0</v>
      </c>
      <c r="K47" s="850">
        <f t="shared" si="14"/>
        <v>0</v>
      </c>
      <c r="L47" s="851">
        <f t="shared" si="14"/>
        <v>0</v>
      </c>
      <c r="M47" s="851">
        <f t="shared" si="14"/>
        <v>0</v>
      </c>
      <c r="N47" s="852">
        <f t="shared" si="14"/>
        <v>0</v>
      </c>
      <c r="O47" s="850">
        <f t="shared" si="14"/>
        <v>0</v>
      </c>
      <c r="P47" s="810"/>
      <c r="Q47" s="797"/>
    </row>
    <row r="48" spans="1:17" x14ac:dyDescent="0.2">
      <c r="A48" s="838"/>
      <c r="B48" s="839"/>
      <c r="C48" s="840"/>
      <c r="D48" s="854"/>
      <c r="E48" s="855"/>
      <c r="F48" s="856"/>
      <c r="G48" s="1182"/>
      <c r="I48" s="859"/>
      <c r="J48" s="860"/>
      <c r="K48" s="860"/>
      <c r="L48" s="861"/>
      <c r="M48" s="861"/>
      <c r="N48" s="862"/>
      <c r="O48" s="860"/>
      <c r="P48" s="810"/>
      <c r="Q48" s="797"/>
    </row>
    <row r="49" spans="1:17" s="798" customFormat="1" ht="13.5" thickBot="1" x14ac:dyDescent="0.3">
      <c r="A49" s="864">
        <f>A36+A47</f>
        <v>296251</v>
      </c>
      <c r="B49" s="865">
        <f>B36+B47</f>
        <v>0</v>
      </c>
      <c r="C49" s="866">
        <f>C36+C47</f>
        <v>726606.54</v>
      </c>
      <c r="D49" s="867"/>
      <c r="E49" s="868" t="s">
        <v>8</v>
      </c>
      <c r="F49" s="866">
        <f t="shared" ref="F49:O49" si="15">F36+F47</f>
        <v>375600</v>
      </c>
      <c r="G49" s="1521">
        <f t="shared" si="15"/>
        <v>305546.57000000007</v>
      </c>
      <c r="H49" s="1150">
        <f t="shared" si="15"/>
        <v>-70053.429999999993</v>
      </c>
      <c r="I49" s="1193">
        <f t="shared" si="15"/>
        <v>251800</v>
      </c>
      <c r="J49" s="866">
        <f t="shared" si="15"/>
        <v>627400</v>
      </c>
      <c r="K49" s="866">
        <f t="shared" si="15"/>
        <v>375600</v>
      </c>
      <c r="L49" s="1149">
        <f t="shared" si="15"/>
        <v>0</v>
      </c>
      <c r="M49" s="1149">
        <f t="shared" si="15"/>
        <v>0</v>
      </c>
      <c r="N49" s="1150">
        <f t="shared" si="15"/>
        <v>0</v>
      </c>
      <c r="O49" s="866">
        <f t="shared" si="15"/>
        <v>375600</v>
      </c>
      <c r="P49" s="873"/>
      <c r="Q49" s="874"/>
    </row>
    <row r="50" spans="1:17" x14ac:dyDescent="0.2">
      <c r="A50" s="875">
        <f>SUMIF(DPY!G:G,$D$2,DPY!D:D)-A49</f>
        <v>0</v>
      </c>
      <c r="B50" s="875">
        <f>SUMIF(DPY!G:G,$D$2,DPY!E:E)-B49</f>
        <v>0</v>
      </c>
      <c r="C50" s="863">
        <f>SUMIF(DPY!G:G,$D$2,DPY!C:C)-C49</f>
        <v>0</v>
      </c>
      <c r="D50" s="876"/>
      <c r="F50" s="687">
        <f>SUMIF(DFY!G:G,$D$2,DFY!D:D)-F49</f>
        <v>0</v>
      </c>
      <c r="G50" s="858">
        <f>SUMIF(DYTD!G:G,$D$2,DYTD!C:C)-G49</f>
        <v>0</v>
      </c>
      <c r="H50" s="858">
        <f>G49-F49-H49</f>
        <v>0</v>
      </c>
      <c r="I50" s="858">
        <f>J49-F49-I49</f>
        <v>0</v>
      </c>
      <c r="P50" s="863"/>
    </row>
    <row r="51" spans="1:17" ht="15" x14ac:dyDescent="0.3">
      <c r="D51" s="876"/>
      <c r="H51" s="877"/>
      <c r="I51" s="877"/>
      <c r="J51" s="877"/>
      <c r="K51" s="877"/>
      <c r="L51" s="877"/>
      <c r="M51" s="877"/>
      <c r="N51" s="877"/>
      <c r="O51" s="877"/>
      <c r="P51" s="863"/>
    </row>
    <row r="52" spans="1:17" x14ac:dyDescent="0.2">
      <c r="D52" s="876"/>
      <c r="H52" s="875"/>
      <c r="I52" s="878"/>
      <c r="J52" s="878"/>
      <c r="K52" s="878"/>
      <c r="L52" s="878"/>
      <c r="M52" s="878"/>
      <c r="N52" s="878"/>
      <c r="O52" s="878"/>
      <c r="P52" s="863"/>
    </row>
    <row r="53" spans="1:17" x14ac:dyDescent="0.2">
      <c r="D53" s="876"/>
      <c r="H53" s="875"/>
      <c r="I53" s="878"/>
      <c r="J53" s="878"/>
      <c r="K53" s="878"/>
      <c r="L53" s="878"/>
      <c r="M53" s="878"/>
      <c r="N53" s="878"/>
      <c r="O53" s="878"/>
      <c r="P53" s="863"/>
    </row>
    <row r="54" spans="1:17" x14ac:dyDescent="0.2">
      <c r="D54" s="876"/>
    </row>
  </sheetData>
  <mergeCells count="1">
    <mergeCell ref="C1:Q1"/>
  </mergeCells>
  <pageMargins left="0.39370078740157483" right="0.39370078740157483" top="0.59055118110236227" bottom="0.59055118110236227" header="0.31496062992125984" footer="0.31496062992125984"/>
  <pageSetup paperSize="9" scale="56" fitToHeight="0" orientation="landscape" r:id="rId1"/>
  <headerFooter>
    <oddFooter>&amp;C&amp;Z&amp;F\&amp;A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2"/>
  <sheetViews>
    <sheetView topLeftCell="D1" zoomScale="80" zoomScaleNormal="80" workbookViewId="0">
      <selection activeCell="D51" sqref="A51:XFD53"/>
    </sheetView>
  </sheetViews>
  <sheetFormatPr defaultColWidth="9.140625" defaultRowHeight="12.75" x14ac:dyDescent="0.2"/>
  <cols>
    <col min="1" max="2" width="9.57031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7" width="12.140625" style="1151" hidden="1" customWidth="1"/>
    <col min="8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tr">
        <f>'20201'!C1</f>
        <v>DEPOT SERVICES</v>
      </c>
      <c r="D1" s="2030"/>
      <c r="E1" s="2030"/>
      <c r="F1" s="2030"/>
      <c r="G1" s="2030"/>
      <c r="H1" s="2030"/>
      <c r="I1" s="2030"/>
      <c r="J1" s="2030"/>
      <c r="K1" s="2030"/>
      <c r="L1" s="2030"/>
      <c r="M1" s="2030"/>
      <c r="N1" s="2030"/>
      <c r="O1" s="2030"/>
      <c r="P1" s="2030"/>
      <c r="Q1" s="2031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20802</v>
      </c>
      <c r="E2" s="692" t="s">
        <v>3003</v>
      </c>
      <c r="F2" s="693"/>
      <c r="G2" s="693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7" s="711" customFormat="1" ht="42" customHeight="1" x14ac:dyDescent="0.2">
      <c r="A3" s="1487" t="str">
        <f>DEPO!B4</f>
        <v>Original Budget 2019-20</v>
      </c>
      <c r="B3" s="1488" t="str">
        <f>DEPO!C4</f>
        <v>Revised Budget 2019-20</v>
      </c>
      <c r="C3" s="699" t="str">
        <f>DEPO!D4</f>
        <v>PY GRNI
Actual
2019-20</v>
      </c>
      <c r="D3" s="700" t="s">
        <v>6256</v>
      </c>
      <c r="E3" s="1489" t="s">
        <v>3020</v>
      </c>
      <c r="F3" s="1523" t="str">
        <f>DEPO!G4</f>
        <v>Original Budget
2020-21</v>
      </c>
      <c r="G3" s="1490" t="str">
        <f>DEPO!H4</f>
        <v>Actual Committed
to Sep 2020</v>
      </c>
      <c r="H3" s="1494" t="str">
        <f>DEPO!I4</f>
        <v>Variance
Act v Orig
to Sep 2020</v>
      </c>
      <c r="I3" s="1524" t="str">
        <f>DEPO!J4</f>
        <v>Forecast
less Orig
2020-21</v>
      </c>
      <c r="J3" s="1525" t="str">
        <f>DEPO!K4</f>
        <v>Forecast
Full Year 2020-21</v>
      </c>
      <c r="K3" s="595" t="str">
        <f>DEPO!L4</f>
        <v>Revised Budget 2020/21</v>
      </c>
      <c r="L3" s="596" t="str">
        <f>DEPO!M4</f>
        <v>2021-22
Savings
Plan</v>
      </c>
      <c r="M3" s="1526" t="str">
        <f>DEPO!N4</f>
        <v>2021-22 Permanent Growth</v>
      </c>
      <c r="N3" s="594" t="str">
        <f>DEPO!O4</f>
        <v>2021-22
One-off
Growth</v>
      </c>
      <c r="O3" s="595" t="str">
        <f>DEPO!P4</f>
        <v>Budget 2021/22</v>
      </c>
      <c r="P3" s="1527" t="s">
        <v>7229</v>
      </c>
      <c r="Q3" s="710" t="s">
        <v>7230</v>
      </c>
    </row>
    <row r="4" spans="1:17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1500"/>
      <c r="F4" s="1529" t="s">
        <v>0</v>
      </c>
      <c r="G4" s="1501" t="s">
        <v>0</v>
      </c>
      <c r="H4" s="1501" t="s">
        <v>0</v>
      </c>
      <c r="I4" s="1530" t="s">
        <v>0</v>
      </c>
      <c r="J4" s="1529" t="s">
        <v>0</v>
      </c>
      <c r="K4" s="1369" t="s">
        <v>0</v>
      </c>
      <c r="L4" s="1531" t="s">
        <v>0</v>
      </c>
      <c r="M4" s="1531" t="s">
        <v>0</v>
      </c>
      <c r="N4" s="1372" t="s">
        <v>0</v>
      </c>
      <c r="O4" s="1373" t="s">
        <v>0</v>
      </c>
      <c r="P4" s="1532"/>
      <c r="Q4" s="723"/>
    </row>
    <row r="5" spans="1:17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1124"/>
      <c r="H5" s="731"/>
      <c r="I5" s="732"/>
      <c r="J5" s="729"/>
      <c r="K5" s="726"/>
      <c r="L5" s="733"/>
      <c r="M5" s="733"/>
      <c r="N5" s="734"/>
      <c r="O5" s="726"/>
      <c r="P5" s="735"/>
      <c r="Q5" s="736"/>
    </row>
    <row r="6" spans="1:17" s="737" customFormat="1" ht="12.75" customHeight="1" x14ac:dyDescent="0.2">
      <c r="A6" s="738">
        <f>SUMIF(DPY!A:A,D6,DPY!D:D)</f>
        <v>332300</v>
      </c>
      <c r="B6" s="739">
        <f>SUMIF(DPY!A:A,D6,DPY!E:E)</f>
        <v>0</v>
      </c>
      <c r="C6" s="740">
        <f>SUMIF(DPY!A:A,D6,DPY!C:C)</f>
        <v>273253.58</v>
      </c>
      <c r="D6" s="741">
        <v>208020100</v>
      </c>
      <c r="E6" s="742" t="s">
        <v>2</v>
      </c>
      <c r="F6" s="740">
        <f>SUMIF(DFY!A:A,D6,DFY!D:D)</f>
        <v>362200</v>
      </c>
      <c r="G6" s="739">
        <f>SUMIF(DYTD!A:A,D6,DYTD!C:C)</f>
        <v>136754.68</v>
      </c>
      <c r="H6" s="743">
        <f>G6-F6</f>
        <v>-225445.32</v>
      </c>
      <c r="I6" s="744">
        <f>J6-F6</f>
        <v>-88600</v>
      </c>
      <c r="J6" s="740">
        <f>136800*2</f>
        <v>273600</v>
      </c>
      <c r="K6" s="740">
        <f>F6</f>
        <v>362200</v>
      </c>
      <c r="L6" s="745"/>
      <c r="M6" s="745"/>
      <c r="N6" s="744"/>
      <c r="O6" s="740">
        <f>SUM(K6:N6)</f>
        <v>362200</v>
      </c>
      <c r="P6" s="746"/>
      <c r="Q6" s="918"/>
    </row>
    <row r="7" spans="1:17" s="737" customFormat="1" ht="12.75" customHeight="1" x14ac:dyDescent="0.2">
      <c r="A7" s="738">
        <f>SUMIF(DPY!A:A,D7,DPY!D:D)</f>
        <v>11600</v>
      </c>
      <c r="B7" s="739">
        <f>SUMIF(DPY!A:A,D7,DPY!E:E)</f>
        <v>0</v>
      </c>
      <c r="C7" s="740">
        <f>SUMIF(DPY!A:A,D7,DPY!C:C)</f>
        <v>3308.04</v>
      </c>
      <c r="D7" s="741">
        <v>208020150</v>
      </c>
      <c r="E7" s="742" t="s">
        <v>2846</v>
      </c>
      <c r="F7" s="740">
        <f>SUMIF(DFY!A:A,D7,DFY!D:D)</f>
        <v>11600</v>
      </c>
      <c r="G7" s="739">
        <f>SUMIF(DYTD!A:A,D7,DYTD!C:C)</f>
        <v>5836.65</v>
      </c>
      <c r="H7" s="743">
        <f>G7-F7</f>
        <v>-5763.35</v>
      </c>
      <c r="I7" s="744">
        <f>J7-F7</f>
        <v>0</v>
      </c>
      <c r="J7" s="773">
        <f>5800*2</f>
        <v>11600</v>
      </c>
      <c r="K7" s="773">
        <f>F7</f>
        <v>11600</v>
      </c>
      <c r="L7" s="774"/>
      <c r="M7" s="774"/>
      <c r="N7" s="775"/>
      <c r="O7" s="773">
        <f>SUM(K7:N7)</f>
        <v>11600</v>
      </c>
      <c r="P7" s="735"/>
      <c r="Q7" s="736"/>
    </row>
    <row r="8" spans="1:17" s="748" customFormat="1" x14ac:dyDescent="0.25">
      <c r="A8" s="738">
        <f>SUMIF(DPY!A:A,D8,DPY!D:D)</f>
        <v>40000</v>
      </c>
      <c r="B8" s="739">
        <f>SUMIF(DPY!A:A,D8,DPY!E:E)</f>
        <v>0</v>
      </c>
      <c r="C8" s="740">
        <f>SUMIF(DPY!A:A,D8,DPY!C:C)</f>
        <v>18427.259999999998</v>
      </c>
      <c r="D8" s="762">
        <v>208020200</v>
      </c>
      <c r="E8" s="742" t="s">
        <v>2847</v>
      </c>
      <c r="F8" s="740">
        <f>SUMIF(DFY!A:A,D8,DFY!D:D)</f>
        <v>40000</v>
      </c>
      <c r="G8" s="739">
        <f>SUMIF(DYTD!A:A,D8,DYTD!C:C)</f>
        <v>0</v>
      </c>
      <c r="H8" s="743">
        <f>G8-F8</f>
        <v>-40000</v>
      </c>
      <c r="I8" s="744">
        <f>J8-F8</f>
        <v>-40000</v>
      </c>
      <c r="J8" s="740">
        <v>0</v>
      </c>
      <c r="K8" s="740">
        <f>F8</f>
        <v>40000</v>
      </c>
      <c r="L8" s="745"/>
      <c r="M8" s="745"/>
      <c r="N8" s="744"/>
      <c r="O8" s="740">
        <f>SUM(K8:N8)</f>
        <v>40000</v>
      </c>
      <c r="P8" s="746"/>
      <c r="Q8" s="918"/>
    </row>
    <row r="9" spans="1:17" s="737" customFormat="1" ht="12.75" customHeight="1" x14ac:dyDescent="0.25">
      <c r="A9" s="800">
        <f>SUM(A6:A8)</f>
        <v>383900</v>
      </c>
      <c r="B9" s="801">
        <f>SUM(B6:B8)</f>
        <v>0</v>
      </c>
      <c r="C9" s="802">
        <f>SUM(C6:C8)</f>
        <v>294988.88</v>
      </c>
      <c r="D9" s="846"/>
      <c r="E9" s="847" t="s">
        <v>7372</v>
      </c>
      <c r="F9" s="802">
        <f t="shared" ref="F9:O9" si="0">SUM(F6:F8)</f>
        <v>413800</v>
      </c>
      <c r="G9" s="1128">
        <f t="shared" si="0"/>
        <v>142591.32999999999</v>
      </c>
      <c r="H9" s="848">
        <f t="shared" si="0"/>
        <v>-271208.67000000004</v>
      </c>
      <c r="I9" s="849">
        <f t="shared" si="0"/>
        <v>-128600</v>
      </c>
      <c r="J9" s="850">
        <f t="shared" si="0"/>
        <v>285200</v>
      </c>
      <c r="K9" s="850">
        <f t="shared" si="0"/>
        <v>413800</v>
      </c>
      <c r="L9" s="851">
        <f t="shared" si="0"/>
        <v>0</v>
      </c>
      <c r="M9" s="851">
        <f t="shared" si="0"/>
        <v>0</v>
      </c>
      <c r="N9" s="852">
        <f t="shared" si="0"/>
        <v>0</v>
      </c>
      <c r="O9" s="850">
        <f t="shared" si="0"/>
        <v>413800</v>
      </c>
      <c r="P9" s="810"/>
      <c r="Q9" s="736"/>
    </row>
    <row r="10" spans="1:17" s="737" customFormat="1" ht="12.75" customHeight="1" x14ac:dyDescent="0.25">
      <c r="A10" s="919"/>
      <c r="B10" s="920"/>
      <c r="C10" s="729"/>
      <c r="D10" s="766"/>
      <c r="E10" s="767"/>
      <c r="F10" s="729"/>
      <c r="G10" s="1124"/>
      <c r="H10" s="731"/>
      <c r="I10" s="768"/>
      <c r="J10" s="729"/>
      <c r="K10" s="729"/>
      <c r="L10" s="730"/>
      <c r="M10" s="730"/>
      <c r="N10" s="734"/>
      <c r="O10" s="729"/>
      <c r="P10" s="735"/>
      <c r="Q10" s="736"/>
    </row>
    <row r="11" spans="1:17" s="748" customFormat="1" x14ac:dyDescent="0.25">
      <c r="A11" s="738">
        <f>SUMIF(DPY!A:A,D11,DPY!D:D)</f>
        <v>0</v>
      </c>
      <c r="B11" s="739">
        <f>SUMIF(DPY!A:A,D11,DPY!E:E)</f>
        <v>0</v>
      </c>
      <c r="C11" s="740">
        <f>SUMIF(DPY!A:A,D11,DPY!C:C)</f>
        <v>1380.49</v>
      </c>
      <c r="D11" s="762">
        <v>208020101</v>
      </c>
      <c r="E11" s="742" t="s">
        <v>7232</v>
      </c>
      <c r="F11" s="740">
        <f>SUMIF(DFY!A:A,D11,DFY!D:D)</f>
        <v>0</v>
      </c>
      <c r="G11" s="739">
        <f>SUMIF(DYTD!A:A,D11,DYTD!C:C)</f>
        <v>0</v>
      </c>
      <c r="H11" s="743">
        <f t="shared" ref="H11:H24" si="1">G11-F11</f>
        <v>0</v>
      </c>
      <c r="I11" s="744">
        <f t="shared" ref="I11:I24" si="2">J11-F11</f>
        <v>0</v>
      </c>
      <c r="J11" s="740">
        <v>0</v>
      </c>
      <c r="K11" s="740">
        <f t="shared" ref="K11:K24" si="3">F11</f>
        <v>0</v>
      </c>
      <c r="L11" s="745"/>
      <c r="M11" s="745"/>
      <c r="N11" s="744"/>
      <c r="O11" s="740">
        <f t="shared" ref="O11:O24" si="4">SUM(K11:N11)</f>
        <v>0</v>
      </c>
      <c r="P11" s="746"/>
      <c r="Q11" s="747"/>
    </row>
    <row r="12" spans="1:17" s="748" customFormat="1" x14ac:dyDescent="0.25">
      <c r="A12" s="738">
        <f>SUMIF(DPY!A:A,D12,DPY!D:D)</f>
        <v>0</v>
      </c>
      <c r="B12" s="739">
        <f>SUMIF(DPY!A:A,D12,DPY!E:E)</f>
        <v>0</v>
      </c>
      <c r="C12" s="740">
        <f>SUMIF(DPY!A:A,D12,DPY!C:C)</f>
        <v>0</v>
      </c>
      <c r="D12" s="762">
        <v>208020102</v>
      </c>
      <c r="E12" s="742" t="s">
        <v>3042</v>
      </c>
      <c r="F12" s="740">
        <f>SUMIF(DFY!A:A,D12,DFY!D:D)</f>
        <v>0</v>
      </c>
      <c r="G12" s="739">
        <f>SUMIF(DYTD!A:A,D12,DYTD!C:C)</f>
        <v>0</v>
      </c>
      <c r="H12" s="743">
        <f t="shared" si="1"/>
        <v>0</v>
      </c>
      <c r="I12" s="744">
        <f t="shared" si="2"/>
        <v>0</v>
      </c>
      <c r="J12" s="740">
        <v>0</v>
      </c>
      <c r="K12" s="740">
        <f t="shared" si="3"/>
        <v>0</v>
      </c>
      <c r="L12" s="745"/>
      <c r="M12" s="745"/>
      <c r="N12" s="744"/>
      <c r="O12" s="740">
        <f t="shared" si="4"/>
        <v>0</v>
      </c>
      <c r="P12" s="746"/>
      <c r="Q12" s="747"/>
    </row>
    <row r="13" spans="1:17" s="748" customFormat="1" x14ac:dyDescent="0.25">
      <c r="A13" s="738">
        <f>SUMIF(DPY!A:A,D13,DPY!D:D)</f>
        <v>0</v>
      </c>
      <c r="B13" s="739">
        <f>SUMIF(DPY!A:A,D13,DPY!E:E)</f>
        <v>0</v>
      </c>
      <c r="C13" s="740">
        <f>SUMIF(DPY!A:A,D13,DPY!C:C)</f>
        <v>23533.040000000001</v>
      </c>
      <c r="D13" s="762">
        <v>208020120</v>
      </c>
      <c r="E13" s="742" t="s">
        <v>7233</v>
      </c>
      <c r="F13" s="740">
        <f>SUMIF(DFY!A:A,D13,DFY!D:D)</f>
        <v>0</v>
      </c>
      <c r="G13" s="739">
        <f>SUMIF(DYTD!A:A,D13,DYTD!C:C)</f>
        <v>0</v>
      </c>
      <c r="H13" s="743">
        <f t="shared" si="1"/>
        <v>0</v>
      </c>
      <c r="I13" s="744">
        <f t="shared" si="2"/>
        <v>0</v>
      </c>
      <c r="J13" s="740">
        <v>0</v>
      </c>
      <c r="K13" s="740">
        <f t="shared" si="3"/>
        <v>0</v>
      </c>
      <c r="L13" s="745"/>
      <c r="M13" s="745"/>
      <c r="N13" s="744"/>
      <c r="O13" s="740">
        <f t="shared" si="4"/>
        <v>0</v>
      </c>
      <c r="P13" s="746"/>
      <c r="Q13" s="747"/>
    </row>
    <row r="14" spans="1:17" s="748" customFormat="1" ht="12.75" customHeight="1" x14ac:dyDescent="0.25">
      <c r="A14" s="738">
        <f>SUMIF(DPY!A:A,D14,DPY!D:D)</f>
        <v>0</v>
      </c>
      <c r="B14" s="739">
        <f>SUMIF(DPY!A:A,D14,DPY!E:E)</f>
        <v>0</v>
      </c>
      <c r="C14" s="740">
        <f>SUMIF(DPY!A:A,D14,DPY!C:C)</f>
        <v>0</v>
      </c>
      <c r="D14" s="762">
        <v>208020800</v>
      </c>
      <c r="E14" s="742" t="s">
        <v>3</v>
      </c>
      <c r="F14" s="740">
        <f>SUMIF(DFY!A:A,D14,DFY!D:D)</f>
        <v>0</v>
      </c>
      <c r="G14" s="739">
        <f>SUMIF(DYTD!A:A,D14,DYTD!C:C)</f>
        <v>0</v>
      </c>
      <c r="H14" s="743">
        <f t="shared" si="1"/>
        <v>0</v>
      </c>
      <c r="I14" s="744">
        <f t="shared" si="2"/>
        <v>0</v>
      </c>
      <c r="J14" s="740">
        <v>0</v>
      </c>
      <c r="K14" s="740">
        <f t="shared" si="3"/>
        <v>0</v>
      </c>
      <c r="L14" s="745"/>
      <c r="M14" s="745"/>
      <c r="N14" s="744"/>
      <c r="O14" s="740">
        <f t="shared" si="4"/>
        <v>0</v>
      </c>
      <c r="P14" s="746"/>
      <c r="Q14" s="747"/>
    </row>
    <row r="15" spans="1:17" s="748" customFormat="1" ht="12.75" customHeight="1" x14ac:dyDescent="0.25">
      <c r="A15" s="738">
        <f>SUMIF(DPY!A:A,D15,DPY!D:D)</f>
        <v>800</v>
      </c>
      <c r="B15" s="739">
        <f>SUMIF(DPY!A:A,D15,DPY!E:E)</f>
        <v>0</v>
      </c>
      <c r="C15" s="740">
        <f>SUMIF(DPY!A:A,D15,DPY!C:C)</f>
        <v>0</v>
      </c>
      <c r="D15" s="762">
        <v>208020930</v>
      </c>
      <c r="E15" s="742" t="s">
        <v>6212</v>
      </c>
      <c r="F15" s="740">
        <f>SUMIF(DFY!A:A,D15,DFY!D:D)</f>
        <v>800</v>
      </c>
      <c r="G15" s="739">
        <f>SUMIF(DYTD!A:A,D15,DYTD!C:C)</f>
        <v>0</v>
      </c>
      <c r="H15" s="743">
        <f t="shared" si="1"/>
        <v>-800</v>
      </c>
      <c r="I15" s="744">
        <f t="shared" si="2"/>
        <v>0</v>
      </c>
      <c r="J15" s="740">
        <v>800</v>
      </c>
      <c r="K15" s="740">
        <f t="shared" si="3"/>
        <v>800</v>
      </c>
      <c r="L15" s="745"/>
      <c r="M15" s="745"/>
      <c r="N15" s="744"/>
      <c r="O15" s="740">
        <f t="shared" si="4"/>
        <v>800</v>
      </c>
      <c r="P15" s="746"/>
      <c r="Q15" s="747"/>
    </row>
    <row r="16" spans="1:17" s="748" customFormat="1" ht="12.75" customHeight="1" x14ac:dyDescent="0.25">
      <c r="A16" s="738">
        <f>SUMIF(DPY!A:A,D16,DPY!D:D)</f>
        <v>400</v>
      </c>
      <c r="B16" s="739">
        <f>SUMIF(DPY!A:A,D16,DPY!E:E)</f>
        <v>0</v>
      </c>
      <c r="C16" s="740">
        <f>SUMIF(DPY!A:A,D16,DPY!C:C)</f>
        <v>30.91</v>
      </c>
      <c r="D16" s="762">
        <v>208022000</v>
      </c>
      <c r="E16" s="742" t="s">
        <v>2733</v>
      </c>
      <c r="F16" s="740">
        <f>SUMIF(DFY!A:A,D16,DFY!D:D)</f>
        <v>400</v>
      </c>
      <c r="G16" s="739">
        <f>SUMIF(DYTD!A:A,D16,DYTD!C:C)</f>
        <v>0</v>
      </c>
      <c r="H16" s="743">
        <f t="shared" si="1"/>
        <v>-400</v>
      </c>
      <c r="I16" s="744">
        <f t="shared" si="2"/>
        <v>0</v>
      </c>
      <c r="J16" s="740">
        <v>400</v>
      </c>
      <c r="K16" s="740">
        <f t="shared" si="3"/>
        <v>400</v>
      </c>
      <c r="L16" s="745"/>
      <c r="M16" s="745"/>
      <c r="N16" s="744"/>
      <c r="O16" s="740">
        <f t="shared" si="4"/>
        <v>400</v>
      </c>
      <c r="P16" s="746"/>
      <c r="Q16" s="747"/>
    </row>
    <row r="17" spans="1:17" s="748" customFormat="1" ht="12.75" customHeight="1" x14ac:dyDescent="0.25">
      <c r="A17" s="738">
        <f>SUMIF(DPY!A:A,D17,DPY!D:D)</f>
        <v>100</v>
      </c>
      <c r="B17" s="739">
        <f>SUMIF(DPY!A:A,D17,DPY!E:E)</f>
        <v>0</v>
      </c>
      <c r="C17" s="740">
        <f>SUMIF(DPY!A:A,D17,DPY!C:C)</f>
        <v>0</v>
      </c>
      <c r="D17" s="762">
        <v>208022002</v>
      </c>
      <c r="E17" s="742" t="s">
        <v>3064</v>
      </c>
      <c r="F17" s="740">
        <f>SUMIF(DFY!A:A,D17,DFY!D:D)</f>
        <v>100</v>
      </c>
      <c r="G17" s="739">
        <f>SUMIF(DYTD!A:A,D17,DYTD!C:C)</f>
        <v>0</v>
      </c>
      <c r="H17" s="743">
        <f t="shared" si="1"/>
        <v>-100</v>
      </c>
      <c r="I17" s="744">
        <f t="shared" si="2"/>
        <v>0</v>
      </c>
      <c r="J17" s="740">
        <v>100</v>
      </c>
      <c r="K17" s="740">
        <f t="shared" si="3"/>
        <v>100</v>
      </c>
      <c r="L17" s="745"/>
      <c r="M17" s="745"/>
      <c r="N17" s="744"/>
      <c r="O17" s="740">
        <f t="shared" si="4"/>
        <v>100</v>
      </c>
      <c r="P17" s="746"/>
      <c r="Q17" s="747"/>
    </row>
    <row r="18" spans="1:17" s="748" customFormat="1" ht="12.75" customHeight="1" x14ac:dyDescent="0.25">
      <c r="A18" s="738">
        <f>SUMIF(DPY!A:A,D18,DPY!D:D)</f>
        <v>0</v>
      </c>
      <c r="B18" s="739">
        <f>SUMIF(DPY!A:A,D18,DPY!E:E)</f>
        <v>0</v>
      </c>
      <c r="C18" s="740">
        <f>SUMIF(DPY!A:A,D18,DPY!C:C)</f>
        <v>0</v>
      </c>
      <c r="D18" s="762">
        <v>208022020</v>
      </c>
      <c r="E18" s="742" t="s">
        <v>3070</v>
      </c>
      <c r="F18" s="740">
        <f>SUMIF(DFY!A:A,D18,DFY!D:D)</f>
        <v>0</v>
      </c>
      <c r="G18" s="739">
        <f>SUMIF(DYTD!A:A,D18,DYTD!C:C)</f>
        <v>0</v>
      </c>
      <c r="H18" s="743">
        <f t="shared" si="1"/>
        <v>0</v>
      </c>
      <c r="I18" s="744">
        <f t="shared" si="2"/>
        <v>0</v>
      </c>
      <c r="J18" s="740">
        <v>0</v>
      </c>
      <c r="K18" s="740">
        <f t="shared" si="3"/>
        <v>0</v>
      </c>
      <c r="L18" s="745"/>
      <c r="M18" s="745"/>
      <c r="N18" s="744"/>
      <c r="O18" s="740">
        <f t="shared" si="4"/>
        <v>0</v>
      </c>
      <c r="P18" s="746"/>
      <c r="Q18" s="747"/>
    </row>
    <row r="19" spans="1:17" s="748" customFormat="1" ht="12.75" customHeight="1" x14ac:dyDescent="0.25">
      <c r="A19" s="738">
        <f>SUMIF(DPY!A:A,D19,DPY!D:D)</f>
        <v>20000</v>
      </c>
      <c r="B19" s="739">
        <f>SUMIF(DPY!A:A,D19,DPY!E:E)</f>
        <v>0</v>
      </c>
      <c r="C19" s="740">
        <f>SUMIF(DPY!A:A,D19,DPY!C:C)</f>
        <v>975.65</v>
      </c>
      <c r="D19" s="762">
        <v>208022038</v>
      </c>
      <c r="E19" s="742" t="s">
        <v>7960</v>
      </c>
      <c r="F19" s="740">
        <f>SUMIF(DFY!A:A,D19,DFY!D:D)</f>
        <v>20000</v>
      </c>
      <c r="G19" s="739">
        <f>SUMIF(DYTD!A:A,D19,DYTD!C:C)</f>
        <v>0</v>
      </c>
      <c r="H19" s="743">
        <f t="shared" si="1"/>
        <v>-20000</v>
      </c>
      <c r="I19" s="744">
        <f t="shared" si="2"/>
        <v>0</v>
      </c>
      <c r="J19" s="740">
        <v>20000</v>
      </c>
      <c r="K19" s="740">
        <f t="shared" si="3"/>
        <v>20000</v>
      </c>
      <c r="L19" s="745"/>
      <c r="M19" s="745"/>
      <c r="N19" s="744"/>
      <c r="O19" s="740">
        <f t="shared" si="4"/>
        <v>20000</v>
      </c>
      <c r="P19" s="746"/>
      <c r="Q19" s="918"/>
    </row>
    <row r="20" spans="1:17" s="748" customFormat="1" ht="12.75" customHeight="1" x14ac:dyDescent="0.25">
      <c r="A20" s="738">
        <f>SUMIF(DPY!A:A,D20,DPY!D:D)</f>
        <v>4800</v>
      </c>
      <c r="B20" s="739">
        <f>SUMIF(DPY!A:A,D20,DPY!E:E)</f>
        <v>0</v>
      </c>
      <c r="C20" s="740">
        <f>SUMIF(DPY!A:A,D20,DPY!C:C)</f>
        <v>5198.82</v>
      </c>
      <c r="D20" s="762">
        <v>208022300</v>
      </c>
      <c r="E20" s="742" t="s">
        <v>2854</v>
      </c>
      <c r="F20" s="740">
        <f>SUMIF(DFY!A:A,D20,DFY!D:D)</f>
        <v>4800</v>
      </c>
      <c r="G20" s="739">
        <f>SUMIF(DYTD!A:A,D20,DYTD!C:C)</f>
        <v>0</v>
      </c>
      <c r="H20" s="743">
        <f t="shared" si="1"/>
        <v>-4800</v>
      </c>
      <c r="I20" s="744">
        <f t="shared" si="2"/>
        <v>0</v>
      </c>
      <c r="J20" s="740">
        <v>4800</v>
      </c>
      <c r="K20" s="740">
        <f t="shared" si="3"/>
        <v>4800</v>
      </c>
      <c r="L20" s="745"/>
      <c r="M20" s="745"/>
      <c r="N20" s="744"/>
      <c r="O20" s="740">
        <f t="shared" si="4"/>
        <v>4800</v>
      </c>
      <c r="P20" s="746"/>
      <c r="Q20" s="918"/>
    </row>
    <row r="21" spans="1:17" s="748" customFormat="1" ht="12.75" customHeight="1" x14ac:dyDescent="0.25">
      <c r="A21" s="738">
        <f>SUMIF(DPY!A:A,D21,DPY!D:D)</f>
        <v>21000</v>
      </c>
      <c r="B21" s="739">
        <f>SUMIF(DPY!A:A,D21,DPY!E:E)</f>
        <v>0</v>
      </c>
      <c r="C21" s="740">
        <f>SUMIF(DPY!A:A,D21,DPY!C:C)</f>
        <v>0</v>
      </c>
      <c r="D21" s="789">
        <v>208022403</v>
      </c>
      <c r="E21" s="742" t="s">
        <v>7966</v>
      </c>
      <c r="F21" s="740">
        <f>SUMIF(DFY!A:A,D21,DFY!D:D)</f>
        <v>21000</v>
      </c>
      <c r="G21" s="739">
        <f>SUMIF(DYTD!A:A,D21,DYTD!C:C)</f>
        <v>0</v>
      </c>
      <c r="H21" s="743">
        <f t="shared" si="1"/>
        <v>-21000</v>
      </c>
      <c r="I21" s="744">
        <f t="shared" si="2"/>
        <v>0</v>
      </c>
      <c r="J21" s="740">
        <v>21000</v>
      </c>
      <c r="K21" s="740">
        <f t="shared" si="3"/>
        <v>21000</v>
      </c>
      <c r="L21" s="745"/>
      <c r="M21" s="745"/>
      <c r="N21" s="744"/>
      <c r="O21" s="740">
        <f t="shared" si="4"/>
        <v>21000</v>
      </c>
      <c r="P21" s="746"/>
      <c r="Q21" s="747"/>
    </row>
    <row r="22" spans="1:17" s="748" customFormat="1" ht="12.75" customHeight="1" x14ac:dyDescent="0.25">
      <c r="A22" s="738">
        <f>SUMIF(DPY!A:A,D22,DPY!D:D)</f>
        <v>13200</v>
      </c>
      <c r="B22" s="739">
        <f>SUMIF(DPY!A:A,D22,DPY!E:E)</f>
        <v>0</v>
      </c>
      <c r="C22" s="740">
        <f>SUMIF(DPY!A:A,D22,DPY!C:C)</f>
        <v>-1590</v>
      </c>
      <c r="D22" s="789">
        <v>208022500</v>
      </c>
      <c r="E22" s="742" t="s">
        <v>6216</v>
      </c>
      <c r="F22" s="740">
        <f>SUMIF(DFY!A:A,D22,DFY!D:D)</f>
        <v>13200</v>
      </c>
      <c r="G22" s="739">
        <f>SUMIF(DYTD!A:A,D22,DYTD!C:C)</f>
        <v>1590</v>
      </c>
      <c r="H22" s="743">
        <f t="shared" si="1"/>
        <v>-11610</v>
      </c>
      <c r="I22" s="744">
        <f t="shared" si="2"/>
        <v>0</v>
      </c>
      <c r="J22" s="740">
        <v>13200</v>
      </c>
      <c r="K22" s="740">
        <f t="shared" si="3"/>
        <v>13200</v>
      </c>
      <c r="L22" s="745"/>
      <c r="M22" s="745"/>
      <c r="N22" s="744"/>
      <c r="O22" s="740">
        <f t="shared" si="4"/>
        <v>13200</v>
      </c>
      <c r="P22" s="746"/>
      <c r="Q22" s="747"/>
    </row>
    <row r="23" spans="1:17" s="748" customFormat="1" ht="12.75" customHeight="1" x14ac:dyDescent="0.25">
      <c r="A23" s="738">
        <f>SUMIF(DPY!A:A,D23,DPY!D:D)</f>
        <v>0</v>
      </c>
      <c r="B23" s="739">
        <f>SUMIF(DPY!A:A,D23,DPY!E:E)</f>
        <v>0</v>
      </c>
      <c r="C23" s="740">
        <f>SUMIF(DPY!A:A,D23,DPY!C:C)</f>
        <v>0</v>
      </c>
      <c r="D23" s="789">
        <v>208022706</v>
      </c>
      <c r="E23" s="742" t="s">
        <v>2738</v>
      </c>
      <c r="F23" s="740">
        <f>SUMIF(DFY!A:A,D23,DFY!D:D)</f>
        <v>0</v>
      </c>
      <c r="G23" s="739">
        <f>SUMIF(DYTD!A:A,D23,DYTD!C:C)</f>
        <v>0</v>
      </c>
      <c r="H23" s="743">
        <f t="shared" si="1"/>
        <v>0</v>
      </c>
      <c r="I23" s="744">
        <f t="shared" si="2"/>
        <v>0</v>
      </c>
      <c r="J23" s="740">
        <v>0</v>
      </c>
      <c r="K23" s="740">
        <f t="shared" si="3"/>
        <v>0</v>
      </c>
      <c r="L23" s="745"/>
      <c r="M23" s="745"/>
      <c r="N23" s="744"/>
      <c r="O23" s="740">
        <f t="shared" si="4"/>
        <v>0</v>
      </c>
      <c r="P23" s="746"/>
      <c r="Q23" s="747"/>
    </row>
    <row r="24" spans="1:17" s="748" customFormat="1" ht="12.75" customHeight="1" x14ac:dyDescent="0.25">
      <c r="A24" s="738">
        <f>SUMIF(DPY!A:A,D24,DPY!D:D)</f>
        <v>400</v>
      </c>
      <c r="B24" s="739">
        <f>SUMIF(DPY!A:A,D24,DPY!E:E)</f>
        <v>0</v>
      </c>
      <c r="C24" s="740">
        <f>SUMIF(DPY!A:A,D24,DPY!C:C)</f>
        <v>0</v>
      </c>
      <c r="D24" s="789">
        <v>208023011</v>
      </c>
      <c r="E24" s="742" t="s">
        <v>6294</v>
      </c>
      <c r="F24" s="740">
        <f>SUMIF(DFY!A:A,D24,DFY!D:D)</f>
        <v>400</v>
      </c>
      <c r="G24" s="739">
        <f>SUMIF(DYTD!A:A,D24,DYTD!C:C)</f>
        <v>0</v>
      </c>
      <c r="H24" s="743">
        <f t="shared" si="1"/>
        <v>-400</v>
      </c>
      <c r="I24" s="744">
        <f t="shared" si="2"/>
        <v>0</v>
      </c>
      <c r="J24" s="740">
        <v>400</v>
      </c>
      <c r="K24" s="740">
        <f t="shared" si="3"/>
        <v>400</v>
      </c>
      <c r="L24" s="745"/>
      <c r="M24" s="745"/>
      <c r="N24" s="744"/>
      <c r="O24" s="740">
        <f t="shared" si="4"/>
        <v>400</v>
      </c>
      <c r="P24" s="746"/>
      <c r="Q24" s="747"/>
    </row>
    <row r="25" spans="1:17" s="748" customFormat="1" ht="12.75" customHeight="1" x14ac:dyDescent="0.25">
      <c r="A25" s="890">
        <f>SUM(A11:A24)</f>
        <v>60700</v>
      </c>
      <c r="B25" s="891">
        <f>SUM(B11:B24)</f>
        <v>0</v>
      </c>
      <c r="C25" s="779">
        <f>SUM(C11:C24)</f>
        <v>29528.910000000003</v>
      </c>
      <c r="D25" s="752"/>
      <c r="E25" s="780" t="s">
        <v>7309</v>
      </c>
      <c r="F25" s="779">
        <f t="shared" ref="F25:O25" si="5">SUM(F11:F24)</f>
        <v>60700</v>
      </c>
      <c r="G25" s="1131">
        <f t="shared" si="5"/>
        <v>1590</v>
      </c>
      <c r="H25" s="848">
        <f t="shared" si="5"/>
        <v>-59110</v>
      </c>
      <c r="I25" s="783">
        <f t="shared" si="5"/>
        <v>0</v>
      </c>
      <c r="J25" s="784">
        <f>SUM(J11:J24)</f>
        <v>60700</v>
      </c>
      <c r="K25" s="784">
        <f t="shared" si="5"/>
        <v>60700</v>
      </c>
      <c r="L25" s="785">
        <f t="shared" si="5"/>
        <v>0</v>
      </c>
      <c r="M25" s="785">
        <f t="shared" si="5"/>
        <v>0</v>
      </c>
      <c r="N25" s="786">
        <f t="shared" si="5"/>
        <v>0</v>
      </c>
      <c r="O25" s="784">
        <f t="shared" si="5"/>
        <v>60700</v>
      </c>
      <c r="P25" s="776"/>
      <c r="Q25" s="764"/>
    </row>
    <row r="26" spans="1:17" s="748" customFormat="1" ht="12.75" customHeight="1" x14ac:dyDescent="0.25">
      <c r="A26" s="787"/>
      <c r="B26" s="788"/>
      <c r="C26" s="740"/>
      <c r="D26" s="789"/>
      <c r="E26" s="742"/>
      <c r="F26" s="740"/>
      <c r="G26" s="1132"/>
      <c r="H26" s="745"/>
      <c r="I26" s="772"/>
      <c r="J26" s="773"/>
      <c r="K26" s="773"/>
      <c r="L26" s="774"/>
      <c r="M26" s="774"/>
      <c r="N26" s="775"/>
      <c r="O26" s="773"/>
      <c r="P26" s="776"/>
      <c r="Q26" s="764"/>
    </row>
    <row r="27" spans="1:17" s="798" customFormat="1" x14ac:dyDescent="0.25">
      <c r="A27" s="800">
        <f>A9+A25</f>
        <v>444600</v>
      </c>
      <c r="B27" s="801">
        <f>B9+B25</f>
        <v>0</v>
      </c>
      <c r="C27" s="802">
        <f>C9+C25</f>
        <v>324517.79000000004</v>
      </c>
      <c r="D27" s="846"/>
      <c r="E27" s="780" t="s">
        <v>7242</v>
      </c>
      <c r="F27" s="802">
        <f t="shared" ref="F27:O27" si="6">F9+F25</f>
        <v>474500</v>
      </c>
      <c r="G27" s="1128">
        <f t="shared" si="6"/>
        <v>144181.32999999999</v>
      </c>
      <c r="H27" s="848">
        <f t="shared" si="6"/>
        <v>-330318.67000000004</v>
      </c>
      <c r="I27" s="849">
        <f t="shared" si="6"/>
        <v>-128600</v>
      </c>
      <c r="J27" s="850">
        <f t="shared" si="6"/>
        <v>345900</v>
      </c>
      <c r="K27" s="850">
        <f t="shared" si="6"/>
        <v>474500</v>
      </c>
      <c r="L27" s="851">
        <f t="shared" si="6"/>
        <v>0</v>
      </c>
      <c r="M27" s="851">
        <f t="shared" si="6"/>
        <v>0</v>
      </c>
      <c r="N27" s="852">
        <f t="shared" si="6"/>
        <v>0</v>
      </c>
      <c r="O27" s="850">
        <f t="shared" si="6"/>
        <v>474500</v>
      </c>
      <c r="P27" s="810"/>
      <c r="Q27" s="797"/>
    </row>
    <row r="28" spans="1:17" s="798" customFormat="1" x14ac:dyDescent="0.25">
      <c r="A28" s="924"/>
      <c r="B28" s="925"/>
      <c r="C28" s="793"/>
      <c r="D28" s="940"/>
      <c r="E28" s="812"/>
      <c r="F28" s="793"/>
      <c r="G28" s="1143"/>
      <c r="H28" s="794"/>
      <c r="I28" s="792"/>
      <c r="J28" s="793"/>
      <c r="K28" s="793"/>
      <c r="L28" s="794"/>
      <c r="M28" s="794"/>
      <c r="N28" s="795"/>
      <c r="O28" s="793"/>
      <c r="P28" s="746"/>
      <c r="Q28" s="797"/>
    </row>
    <row r="29" spans="1:17" s="798" customFormat="1" x14ac:dyDescent="0.25">
      <c r="A29" s="787"/>
      <c r="B29" s="788"/>
      <c r="C29" s="740"/>
      <c r="D29" s="790"/>
      <c r="E29" s="791" t="s">
        <v>2845</v>
      </c>
      <c r="F29" s="740"/>
      <c r="G29" s="739"/>
      <c r="H29" s="743"/>
      <c r="I29" s="792"/>
      <c r="J29" s="793"/>
      <c r="K29" s="793"/>
      <c r="L29" s="794"/>
      <c r="M29" s="794"/>
      <c r="N29" s="795"/>
      <c r="O29" s="793"/>
      <c r="P29" s="796"/>
      <c r="Q29" s="797"/>
    </row>
    <row r="30" spans="1:17" s="798" customFormat="1" x14ac:dyDescent="0.2">
      <c r="A30" s="738">
        <f>SUMIF(DPY!A:A,D30,DPY!D:D)</f>
        <v>0</v>
      </c>
      <c r="B30" s="739">
        <f>SUMIF(DPY!A:A,D30,DPY!E:E)</f>
        <v>0</v>
      </c>
      <c r="C30" s="740">
        <f>SUMIF(DPY!A:A,D30,DPY!C:C)</f>
        <v>0</v>
      </c>
      <c r="D30" s="741">
        <v>208029051</v>
      </c>
      <c r="E30" s="895" t="s">
        <v>2850</v>
      </c>
      <c r="F30" s="740">
        <f>SUMIF(DFY!A:A,D30,DFY!D:D)</f>
        <v>0</v>
      </c>
      <c r="G30" s="739">
        <f>SUMIF(DYTD!A:A,D30,DYTD!C:C)</f>
        <v>0</v>
      </c>
      <c r="H30" s="743">
        <f>G30-F30</f>
        <v>0</v>
      </c>
      <c r="I30" s="744">
        <f>J30-F30</f>
        <v>0</v>
      </c>
      <c r="J30" s="793">
        <v>0</v>
      </c>
      <c r="K30" s="793">
        <f>F30</f>
        <v>0</v>
      </c>
      <c r="L30" s="794"/>
      <c r="M30" s="794"/>
      <c r="N30" s="795"/>
      <c r="O30" s="793">
        <f t="shared" ref="O30:O32" si="7">SUM(K30:N30)</f>
        <v>0</v>
      </c>
      <c r="P30" s="796"/>
      <c r="Q30" s="797"/>
    </row>
    <row r="31" spans="1:17" s="798" customFormat="1" x14ac:dyDescent="0.2">
      <c r="A31" s="738">
        <f>SUMIF(DPY!A:A,D31,DPY!D:D)</f>
        <v>0</v>
      </c>
      <c r="B31" s="739">
        <f>SUMIF(DPY!A:A,D31,DPY!E:E)</f>
        <v>0</v>
      </c>
      <c r="C31" s="740">
        <f>SUMIF(DPY!A:A,D31,DPY!C:C)</f>
        <v>0</v>
      </c>
      <c r="D31" s="741">
        <v>208029204</v>
      </c>
      <c r="E31" s="895" t="s">
        <v>7967</v>
      </c>
      <c r="F31" s="740">
        <f>SUMIF(DFY!A:A,D31,DFY!D:D)</f>
        <v>0</v>
      </c>
      <c r="G31" s="739">
        <f>SUMIF(DYTD!A:A,D31,DYTD!C:C)</f>
        <v>0</v>
      </c>
      <c r="H31" s="743">
        <f>G31-F31</f>
        <v>0</v>
      </c>
      <c r="I31" s="744">
        <f>J31-F31</f>
        <v>0</v>
      </c>
      <c r="J31" s="793">
        <v>0</v>
      </c>
      <c r="K31" s="793">
        <f>F31</f>
        <v>0</v>
      </c>
      <c r="L31" s="794"/>
      <c r="M31" s="794"/>
      <c r="N31" s="795"/>
      <c r="O31" s="793">
        <f t="shared" si="7"/>
        <v>0</v>
      </c>
      <c r="P31" s="796"/>
      <c r="Q31" s="797"/>
    </row>
    <row r="32" spans="1:17" s="798" customFormat="1" x14ac:dyDescent="0.2">
      <c r="A32" s="738">
        <f>SUMIF(DPY!A:A,D32,DPY!D:D)</f>
        <v>0</v>
      </c>
      <c r="B32" s="739">
        <f>SUMIF(DPY!A:A,D32,DPY!E:E)</f>
        <v>0</v>
      </c>
      <c r="C32" s="740">
        <f>SUMIF(DPY!A:A,D32,DPY!C:C)</f>
        <v>-391</v>
      </c>
      <c r="D32" s="741">
        <v>208029217</v>
      </c>
      <c r="E32" s="895" t="s">
        <v>7968</v>
      </c>
      <c r="F32" s="740">
        <f>SUMIF(DFY!A:A,D32,DFY!D:D)</f>
        <v>0</v>
      </c>
      <c r="G32" s="739">
        <f>SUMIF(DYTD!A:A,D32,DYTD!C:C)</f>
        <v>-119</v>
      </c>
      <c r="H32" s="743">
        <f>G32-F32</f>
        <v>-119</v>
      </c>
      <c r="I32" s="744">
        <f>J32-F32</f>
        <v>-100</v>
      </c>
      <c r="J32" s="793">
        <v>-100</v>
      </c>
      <c r="K32" s="793">
        <f>F32</f>
        <v>0</v>
      </c>
      <c r="L32" s="794"/>
      <c r="M32" s="794"/>
      <c r="N32" s="795"/>
      <c r="O32" s="793">
        <f t="shared" si="7"/>
        <v>0</v>
      </c>
      <c r="P32" s="796"/>
      <c r="Q32" s="797"/>
    </row>
    <row r="33" spans="1:17" s="798" customFormat="1" x14ac:dyDescent="0.25">
      <c r="A33" s="800">
        <f>SUM(A30:A32)</f>
        <v>0</v>
      </c>
      <c r="B33" s="801">
        <f>SUM(B30:B32)</f>
        <v>0</v>
      </c>
      <c r="C33" s="802">
        <f>SUM(C30:C32)</f>
        <v>-391</v>
      </c>
      <c r="D33" s="803"/>
      <c r="E33" s="780" t="s">
        <v>7247</v>
      </c>
      <c r="F33" s="802">
        <f t="shared" ref="F33:O33" si="8">SUM(F30:F32)</f>
        <v>0</v>
      </c>
      <c r="G33" s="848">
        <f t="shared" si="8"/>
        <v>-119</v>
      </c>
      <c r="H33" s="902">
        <f t="shared" si="8"/>
        <v>-119</v>
      </c>
      <c r="I33" s="849">
        <f t="shared" si="8"/>
        <v>-100</v>
      </c>
      <c r="J33" s="850">
        <f t="shared" si="8"/>
        <v>-100</v>
      </c>
      <c r="K33" s="850">
        <f t="shared" si="8"/>
        <v>0</v>
      </c>
      <c r="L33" s="851">
        <f t="shared" si="8"/>
        <v>0</v>
      </c>
      <c r="M33" s="851">
        <f t="shared" si="8"/>
        <v>0</v>
      </c>
      <c r="N33" s="852">
        <f t="shared" si="8"/>
        <v>0</v>
      </c>
      <c r="O33" s="850">
        <f t="shared" si="8"/>
        <v>0</v>
      </c>
      <c r="P33" s="810"/>
      <c r="Q33" s="797"/>
    </row>
    <row r="34" spans="1:17" s="798" customFormat="1" x14ac:dyDescent="0.25">
      <c r="A34" s="787"/>
      <c r="B34" s="788"/>
      <c r="C34" s="740"/>
      <c r="D34" s="811"/>
      <c r="E34" s="812"/>
      <c r="F34" s="740"/>
      <c r="G34" s="771"/>
      <c r="H34" s="743"/>
      <c r="I34" s="761"/>
      <c r="J34" s="740"/>
      <c r="K34" s="740"/>
      <c r="L34" s="745"/>
      <c r="M34" s="745"/>
      <c r="N34" s="744"/>
      <c r="O34" s="740"/>
      <c r="P34" s="746"/>
      <c r="Q34" s="813"/>
    </row>
    <row r="35" spans="1:17" s="798" customFormat="1" x14ac:dyDescent="0.25">
      <c r="A35" s="814">
        <f>A27+A33</f>
        <v>444600</v>
      </c>
      <c r="B35" s="815">
        <f>B27+B33</f>
        <v>0</v>
      </c>
      <c r="C35" s="816">
        <f>C27+C33</f>
        <v>324126.79000000004</v>
      </c>
      <c r="D35" s="817"/>
      <c r="E35" s="818" t="s">
        <v>7248</v>
      </c>
      <c r="F35" s="816">
        <f t="shared" ref="F35:O35" si="9">F27+F33</f>
        <v>474500</v>
      </c>
      <c r="G35" s="1190">
        <f t="shared" si="9"/>
        <v>144062.32999999999</v>
      </c>
      <c r="H35" s="1171">
        <f t="shared" si="9"/>
        <v>-330437.67000000004</v>
      </c>
      <c r="I35" s="1191">
        <f t="shared" si="9"/>
        <v>-128700</v>
      </c>
      <c r="J35" s="1141">
        <f t="shared" si="9"/>
        <v>345800</v>
      </c>
      <c r="K35" s="1141">
        <f t="shared" si="9"/>
        <v>474500</v>
      </c>
      <c r="L35" s="1142">
        <f t="shared" si="9"/>
        <v>0</v>
      </c>
      <c r="M35" s="1142">
        <f t="shared" si="9"/>
        <v>0</v>
      </c>
      <c r="N35" s="1140">
        <f t="shared" si="9"/>
        <v>0</v>
      </c>
      <c r="O35" s="1141">
        <f t="shared" si="9"/>
        <v>474500</v>
      </c>
      <c r="P35" s="810"/>
      <c r="Q35" s="797"/>
    </row>
    <row r="36" spans="1:17" s="798" customFormat="1" x14ac:dyDescent="0.25">
      <c r="A36" s="924"/>
      <c r="B36" s="925"/>
      <c r="C36" s="793"/>
      <c r="D36" s="790"/>
      <c r="E36" s="926"/>
      <c r="F36" s="793"/>
      <c r="G36" s="1143"/>
      <c r="H36" s="795"/>
      <c r="I36" s="927"/>
      <c r="J36" s="928"/>
      <c r="K36" s="833"/>
      <c r="L36" s="834"/>
      <c r="M36" s="834"/>
      <c r="N36" s="835"/>
      <c r="O36" s="833"/>
      <c r="P36" s="810"/>
      <c r="Q36" s="797"/>
    </row>
    <row r="37" spans="1:17" s="798" customFormat="1" hidden="1" x14ac:dyDescent="0.25">
      <c r="A37" s="838"/>
      <c r="B37" s="839"/>
      <c r="C37" s="840"/>
      <c r="D37" s="841"/>
      <c r="E37" s="842" t="s">
        <v>3040</v>
      </c>
      <c r="F37" s="840"/>
      <c r="G37" s="899"/>
      <c r="H37" s="844"/>
      <c r="I37" s="897"/>
      <c r="J37" s="898"/>
      <c r="K37" s="898"/>
      <c r="L37" s="899"/>
      <c r="M37" s="899"/>
      <c r="N37" s="900"/>
      <c r="O37" s="898"/>
      <c r="P37" s="810"/>
      <c r="Q37" s="797"/>
    </row>
    <row r="38" spans="1:17" s="748" customFormat="1" ht="12.75" hidden="1" customHeight="1" x14ac:dyDescent="0.25">
      <c r="A38" s="738">
        <f>SUMIF(DPY!A:A,D38,DPY!D:D)</f>
        <v>0</v>
      </c>
      <c r="B38" s="739">
        <f>SUMIF(DPY!A:A,D38,DPY!E:E)</f>
        <v>0</v>
      </c>
      <c r="C38" s="740">
        <f>SUMIF(DPY!A:A,D38,DPY!C:C)</f>
        <v>0</v>
      </c>
      <c r="D38" s="789">
        <v>208022510</v>
      </c>
      <c r="E38" s="742" t="s">
        <v>2916</v>
      </c>
      <c r="F38" s="740">
        <f>SUMIF(DFY!A:A,D38,DFY!D:D)</f>
        <v>0</v>
      </c>
      <c r="G38" s="739">
        <f>SUMIF(DYTD!A:A,D38,DYTD!C:C)</f>
        <v>0</v>
      </c>
      <c r="H38" s="743">
        <f t="shared" ref="H38:H44" si="10">F38-G38</f>
        <v>0</v>
      </c>
      <c r="I38" s="744">
        <f t="shared" ref="I38:I44" si="11">J38-F38</f>
        <v>0</v>
      </c>
      <c r="J38" s="740"/>
      <c r="K38" s="773"/>
      <c r="L38" s="774"/>
      <c r="M38" s="774"/>
      <c r="N38" s="775"/>
      <c r="O38" s="773"/>
      <c r="P38" s="776"/>
      <c r="Q38" s="764"/>
    </row>
    <row r="39" spans="1:17" s="748" customFormat="1" ht="12.75" hidden="1" customHeight="1" x14ac:dyDescent="0.25">
      <c r="A39" s="738">
        <f>SUMIF(DPY!A:A,D39,DPY!D:D)</f>
        <v>0</v>
      </c>
      <c r="B39" s="739">
        <f>SUMIF(DPY!A:A,D39,DPY!E:E)</f>
        <v>0</v>
      </c>
      <c r="C39" s="740">
        <f>SUMIF(DPY!A:A,D39,DPY!C:C)</f>
        <v>0</v>
      </c>
      <c r="D39" s="789">
        <v>208023052</v>
      </c>
      <c r="E39" s="742" t="s">
        <v>7969</v>
      </c>
      <c r="F39" s="740">
        <f>SUMIF(DFY!A:A,D39,DFY!D:D)</f>
        <v>0</v>
      </c>
      <c r="G39" s="739">
        <f>SUMIF(DYTD!A:A,D39,DYTD!C:C)</f>
        <v>0</v>
      </c>
      <c r="H39" s="743">
        <f t="shared" si="10"/>
        <v>0</v>
      </c>
      <c r="I39" s="744">
        <f t="shared" si="11"/>
        <v>0</v>
      </c>
      <c r="J39" s="773"/>
      <c r="K39" s="773"/>
      <c r="L39" s="774"/>
      <c r="M39" s="774"/>
      <c r="N39" s="775"/>
      <c r="O39" s="773"/>
      <c r="P39" s="776"/>
      <c r="Q39" s="764"/>
    </row>
    <row r="40" spans="1:17" s="748" customFormat="1" ht="12.75" hidden="1" customHeight="1" x14ac:dyDescent="0.25">
      <c r="A40" s="738">
        <f>SUMIF(DPY!A:A,D40,DPY!D:D)</f>
        <v>0</v>
      </c>
      <c r="B40" s="739">
        <f>SUMIF(DPY!A:A,D40,DPY!E:E)</f>
        <v>0</v>
      </c>
      <c r="C40" s="740">
        <f>SUMIF(DPY!A:A,D40,DPY!C:C)</f>
        <v>2797.91</v>
      </c>
      <c r="D40" s="789">
        <v>208023300</v>
      </c>
      <c r="E40" s="742" t="s">
        <v>7970</v>
      </c>
      <c r="F40" s="740">
        <f>SUMIF(DFY!A:A,D40,DFY!D:D)</f>
        <v>0</v>
      </c>
      <c r="G40" s="739">
        <f>SUMIF(DYTD!A:A,D40,DYTD!C:C)</f>
        <v>0</v>
      </c>
      <c r="H40" s="743">
        <f t="shared" si="10"/>
        <v>0</v>
      </c>
      <c r="I40" s="744">
        <f t="shared" si="11"/>
        <v>0</v>
      </c>
      <c r="J40" s="773"/>
      <c r="K40" s="773"/>
      <c r="L40" s="774"/>
      <c r="M40" s="774"/>
      <c r="N40" s="775"/>
      <c r="O40" s="773"/>
      <c r="P40" s="776"/>
      <c r="Q40" s="764"/>
    </row>
    <row r="41" spans="1:17" s="748" customFormat="1" ht="12.75" hidden="1" customHeight="1" x14ac:dyDescent="0.25">
      <c r="A41" s="738">
        <f>SUMIF(DPY!A:A,D41,DPY!D:D)</f>
        <v>0</v>
      </c>
      <c r="B41" s="739">
        <f>SUMIF(DPY!A:A,D41,DPY!E:E)</f>
        <v>0</v>
      </c>
      <c r="C41" s="740">
        <f>SUMIF(DPY!A:A,D41,DPY!C:C)</f>
        <v>0</v>
      </c>
      <c r="D41" s="789">
        <v>208024610</v>
      </c>
      <c r="E41" s="742" t="s">
        <v>7263</v>
      </c>
      <c r="F41" s="740">
        <f>SUMIF(DFY!A:A,D41,DFY!D:D)</f>
        <v>0</v>
      </c>
      <c r="G41" s="739">
        <f>SUMIF(DYTD!A:A,D41,DYTD!C:C)</f>
        <v>0</v>
      </c>
      <c r="H41" s="743">
        <f t="shared" si="10"/>
        <v>0</v>
      </c>
      <c r="I41" s="744">
        <f t="shared" si="11"/>
        <v>0</v>
      </c>
      <c r="J41" s="773"/>
      <c r="K41" s="773"/>
      <c r="L41" s="774"/>
      <c r="M41" s="774"/>
      <c r="N41" s="775"/>
      <c r="O41" s="773"/>
      <c r="P41" s="776"/>
      <c r="Q41" s="764"/>
    </row>
    <row r="42" spans="1:17" s="748" customFormat="1" ht="12.75" hidden="1" customHeight="1" x14ac:dyDescent="0.25">
      <c r="A42" s="738">
        <f>SUMIF(DPY!A:A,D42,DPY!D:D)</f>
        <v>0</v>
      </c>
      <c r="B42" s="739">
        <f>SUMIF(DPY!A:A,D42,DPY!E:E)</f>
        <v>0</v>
      </c>
      <c r="C42" s="740">
        <f>SUMIF(DPY!A:A,D42,DPY!C:C)</f>
        <v>0</v>
      </c>
      <c r="D42" s="789">
        <v>208024611</v>
      </c>
      <c r="E42" s="742" t="s">
        <v>7264</v>
      </c>
      <c r="F42" s="740">
        <f>SUMIF(DFY!A:A,D42,DFY!D:D)</f>
        <v>0</v>
      </c>
      <c r="G42" s="739">
        <f>SUMIF(DYTD!A:A,D42,DYTD!C:C)</f>
        <v>0</v>
      </c>
      <c r="H42" s="743">
        <f t="shared" si="10"/>
        <v>0</v>
      </c>
      <c r="I42" s="744">
        <f t="shared" si="11"/>
        <v>0</v>
      </c>
      <c r="J42" s="773"/>
      <c r="K42" s="773"/>
      <c r="L42" s="774"/>
      <c r="M42" s="774"/>
      <c r="N42" s="775"/>
      <c r="O42" s="773"/>
      <c r="P42" s="776"/>
      <c r="Q42" s="764"/>
    </row>
    <row r="43" spans="1:17" s="748" customFormat="1" ht="12.75" hidden="1" customHeight="1" x14ac:dyDescent="0.25">
      <c r="A43" s="738">
        <f>SUMIF(DPY!A:A,D43,DPY!D:D)</f>
        <v>0</v>
      </c>
      <c r="B43" s="739">
        <f>SUMIF(DPY!A:A,D43,DPY!E:E)</f>
        <v>0</v>
      </c>
      <c r="C43" s="740">
        <f>SUMIF(DPY!A:A,D43,DPY!C:C)</f>
        <v>0</v>
      </c>
      <c r="D43" s="789">
        <v>208024623</v>
      </c>
      <c r="E43" s="742" t="s">
        <v>7275</v>
      </c>
      <c r="F43" s="740">
        <f>SUMIF(DFY!A:A,D43,DFY!D:D)</f>
        <v>0</v>
      </c>
      <c r="G43" s="739">
        <f>SUMIF(DYTD!A:A,D43,DYTD!C:C)</f>
        <v>0</v>
      </c>
      <c r="H43" s="743">
        <f t="shared" si="10"/>
        <v>0</v>
      </c>
      <c r="I43" s="744">
        <f t="shared" si="11"/>
        <v>0</v>
      </c>
      <c r="J43" s="773"/>
      <c r="K43" s="773"/>
      <c r="L43" s="774"/>
      <c r="M43" s="774"/>
      <c r="N43" s="775"/>
      <c r="O43" s="773"/>
      <c r="P43" s="776"/>
      <c r="Q43" s="764"/>
    </row>
    <row r="44" spans="1:17" s="748" customFormat="1" ht="12.75" hidden="1" customHeight="1" x14ac:dyDescent="0.25">
      <c r="A44" s="738">
        <f>SUMIF(DPY!A:A,D44,DPY!D:D)</f>
        <v>0</v>
      </c>
      <c r="B44" s="739">
        <f>SUMIF(DPY!A:A,D44,DPY!E:E)</f>
        <v>0</v>
      </c>
      <c r="C44" s="740">
        <f>SUMIF(DPY!A:A,D44,DPY!C:C)</f>
        <v>88325.84</v>
      </c>
      <c r="D44" s="789">
        <v>208026010</v>
      </c>
      <c r="E44" s="742" t="s">
        <v>7254</v>
      </c>
      <c r="F44" s="740">
        <f>SUMIF(DFY!A:A,D44,DFY!D:D)</f>
        <v>0</v>
      </c>
      <c r="G44" s="739">
        <f>SUMIF(DYTD!A:A,D44,DYTD!C:C)</f>
        <v>0</v>
      </c>
      <c r="H44" s="743">
        <f t="shared" si="10"/>
        <v>0</v>
      </c>
      <c r="I44" s="744">
        <f t="shared" si="11"/>
        <v>0</v>
      </c>
      <c r="J44" s="773"/>
      <c r="K44" s="773"/>
      <c r="L44" s="774"/>
      <c r="M44" s="774"/>
      <c r="N44" s="775"/>
      <c r="O44" s="773"/>
      <c r="P44" s="776"/>
      <c r="Q44" s="764"/>
    </row>
    <row r="45" spans="1:17" s="798" customFormat="1" hidden="1" x14ac:dyDescent="0.25">
      <c r="A45" s="800">
        <f>SUM(A38:A44)</f>
        <v>0</v>
      </c>
      <c r="B45" s="801">
        <f>SUM(B38:B44)</f>
        <v>0</v>
      </c>
      <c r="C45" s="802">
        <f>SUM(C38:C44)</f>
        <v>91123.75</v>
      </c>
      <c r="D45" s="846"/>
      <c r="E45" s="847" t="s">
        <v>7255</v>
      </c>
      <c r="F45" s="802">
        <f t="shared" ref="F45:O45" si="12">SUM(F38:F44)</f>
        <v>0</v>
      </c>
      <c r="G45" s="1128">
        <f t="shared" si="12"/>
        <v>0</v>
      </c>
      <c r="H45" s="848">
        <f t="shared" si="12"/>
        <v>0</v>
      </c>
      <c r="I45" s="849">
        <f t="shared" si="12"/>
        <v>0</v>
      </c>
      <c r="J45" s="850">
        <f t="shared" si="12"/>
        <v>0</v>
      </c>
      <c r="K45" s="850">
        <f t="shared" si="12"/>
        <v>0</v>
      </c>
      <c r="L45" s="851">
        <f t="shared" si="12"/>
        <v>0</v>
      </c>
      <c r="M45" s="851">
        <f t="shared" si="12"/>
        <v>0</v>
      </c>
      <c r="N45" s="852">
        <f t="shared" si="12"/>
        <v>0</v>
      </c>
      <c r="O45" s="850">
        <f t="shared" si="12"/>
        <v>0</v>
      </c>
      <c r="P45" s="810"/>
      <c r="Q45" s="797"/>
    </row>
    <row r="46" spans="1:17" x14ac:dyDescent="0.2">
      <c r="A46" s="838"/>
      <c r="B46" s="839"/>
      <c r="C46" s="840"/>
      <c r="D46" s="854"/>
      <c r="E46" s="855"/>
      <c r="F46" s="856"/>
      <c r="G46" s="1182"/>
      <c r="I46" s="859"/>
      <c r="J46" s="860"/>
      <c r="K46" s="860"/>
      <c r="L46" s="861"/>
      <c r="M46" s="861"/>
      <c r="N46" s="862"/>
      <c r="O46" s="860"/>
      <c r="P46" s="810"/>
      <c r="Q46" s="797"/>
    </row>
    <row r="47" spans="1:17" s="798" customFormat="1" ht="13.5" thickBot="1" x14ac:dyDescent="0.3">
      <c r="A47" s="864">
        <f>A35+A45</f>
        <v>444600</v>
      </c>
      <c r="B47" s="865">
        <f>B35+B45</f>
        <v>0</v>
      </c>
      <c r="C47" s="866">
        <f>C35+C45</f>
        <v>415250.54000000004</v>
      </c>
      <c r="D47" s="867"/>
      <c r="E47" s="868" t="s">
        <v>8</v>
      </c>
      <c r="F47" s="866">
        <f t="shared" ref="F47:O47" si="13">F35+F45</f>
        <v>474500</v>
      </c>
      <c r="G47" s="1148">
        <f t="shared" si="13"/>
        <v>144062.32999999999</v>
      </c>
      <c r="H47" s="1150">
        <f t="shared" si="13"/>
        <v>-330437.67000000004</v>
      </c>
      <c r="I47" s="1193">
        <f t="shared" si="13"/>
        <v>-128700</v>
      </c>
      <c r="J47" s="866">
        <f t="shared" si="13"/>
        <v>345800</v>
      </c>
      <c r="K47" s="866">
        <f t="shared" si="13"/>
        <v>474500</v>
      </c>
      <c r="L47" s="1149">
        <f t="shared" si="13"/>
        <v>0</v>
      </c>
      <c r="M47" s="1149">
        <f t="shared" si="13"/>
        <v>0</v>
      </c>
      <c r="N47" s="1150">
        <f t="shared" si="13"/>
        <v>0</v>
      </c>
      <c r="O47" s="866">
        <f t="shared" si="13"/>
        <v>474500</v>
      </c>
      <c r="P47" s="873"/>
      <c r="Q47" s="874"/>
    </row>
    <row r="48" spans="1:17" x14ac:dyDescent="0.2">
      <c r="A48" s="875">
        <f>SUMIF(DPY!G:G,$D$2,DPY!D:D)-A47</f>
        <v>0</v>
      </c>
      <c r="B48" s="875">
        <f>SUMIF(DPY!G:G,$D$2,DPY!E:E)-B47</f>
        <v>0</v>
      </c>
      <c r="C48" s="863">
        <f>SUMIF(DPY!G:G,$D$2,DPY!C:C)-C47</f>
        <v>0</v>
      </c>
      <c r="D48" s="876"/>
      <c r="F48" s="687">
        <f>SUMIF(DFY!G:G,$D$2,DFY!D:D)-F47</f>
        <v>0</v>
      </c>
      <c r="G48" s="858">
        <f>SUMIF(DYTD!G:G,$D$2,DYTD!C:C)-G47</f>
        <v>0</v>
      </c>
      <c r="H48" s="858">
        <f>G47-F47-H47</f>
        <v>0</v>
      </c>
      <c r="I48" s="858">
        <f>J47-F47-I47</f>
        <v>0</v>
      </c>
      <c r="P48" s="863"/>
    </row>
    <row r="49" spans="1:17" ht="15" x14ac:dyDescent="0.3">
      <c r="D49" s="876"/>
      <c r="H49" s="877"/>
      <c r="I49" s="877"/>
      <c r="J49" s="877"/>
      <c r="K49" s="877"/>
      <c r="L49" s="877"/>
      <c r="M49" s="877"/>
      <c r="N49" s="877"/>
      <c r="O49" s="877"/>
      <c r="P49" s="863"/>
    </row>
    <row r="50" spans="1:17" x14ac:dyDescent="0.2">
      <c r="D50" s="876"/>
      <c r="H50" s="875"/>
      <c r="I50" s="878"/>
      <c r="J50" s="878"/>
      <c r="K50" s="878"/>
      <c r="L50" s="878"/>
      <c r="M50" s="878"/>
      <c r="N50" s="878"/>
      <c r="O50" s="878"/>
      <c r="P50" s="863"/>
    </row>
    <row r="51" spans="1:17" x14ac:dyDescent="0.2">
      <c r="D51" s="876"/>
      <c r="H51" s="875"/>
      <c r="I51" s="878"/>
      <c r="J51" s="878"/>
      <c r="K51" s="878"/>
      <c r="L51" s="878"/>
      <c r="M51" s="878"/>
      <c r="N51" s="878"/>
      <c r="O51" s="878"/>
      <c r="P51" s="863"/>
    </row>
    <row r="52" spans="1:17" x14ac:dyDescent="0.2">
      <c r="D52" s="876"/>
      <c r="H52" s="875"/>
      <c r="I52" s="878"/>
      <c r="J52" s="878"/>
      <c r="K52" s="878"/>
      <c r="L52" s="878"/>
      <c r="M52" s="878"/>
      <c r="N52" s="878"/>
      <c r="O52" s="878"/>
      <c r="P52" s="863"/>
    </row>
    <row r="53" spans="1:17" s="858" customFormat="1" x14ac:dyDescent="0.2">
      <c r="A53" s="863"/>
      <c r="B53" s="863"/>
      <c r="C53" s="863"/>
      <c r="D53" s="876"/>
      <c r="E53" s="863"/>
      <c r="F53" s="687"/>
      <c r="G53" s="1151"/>
      <c r="Q53" s="863"/>
    </row>
    <row r="54" spans="1:17" s="858" customFormat="1" x14ac:dyDescent="0.2">
      <c r="A54" s="863"/>
      <c r="B54" s="863"/>
      <c r="C54" s="863"/>
      <c r="D54" s="876"/>
      <c r="E54" s="863"/>
      <c r="F54" s="687"/>
      <c r="G54" s="1151"/>
      <c r="Q54" s="863"/>
    </row>
    <row r="55" spans="1:17" s="858" customFormat="1" x14ac:dyDescent="0.2">
      <c r="A55" s="863"/>
      <c r="B55" s="863"/>
      <c r="C55" s="863"/>
      <c r="D55" s="876"/>
      <c r="E55" s="863"/>
      <c r="F55" s="687"/>
      <c r="G55" s="1151"/>
      <c r="Q55" s="863"/>
    </row>
    <row r="56" spans="1:17" s="858" customFormat="1" x14ac:dyDescent="0.2">
      <c r="A56" s="863"/>
      <c r="B56" s="863"/>
      <c r="C56" s="863"/>
      <c r="D56" s="876"/>
      <c r="E56" s="863"/>
      <c r="F56" s="687"/>
      <c r="G56" s="1151"/>
      <c r="Q56" s="863"/>
    </row>
    <row r="57" spans="1:17" s="858" customFormat="1" x14ac:dyDescent="0.2">
      <c r="A57" s="863"/>
      <c r="B57" s="863"/>
      <c r="C57" s="863"/>
      <c r="D57" s="876"/>
      <c r="E57" s="863"/>
      <c r="F57" s="687"/>
      <c r="G57" s="1151"/>
      <c r="Q57" s="863"/>
    </row>
    <row r="58" spans="1:17" s="858" customFormat="1" x14ac:dyDescent="0.2">
      <c r="A58" s="863"/>
      <c r="B58" s="863"/>
      <c r="C58" s="863"/>
      <c r="D58" s="876"/>
      <c r="E58" s="863"/>
      <c r="F58" s="687"/>
      <c r="G58" s="1151"/>
      <c r="Q58" s="863"/>
    </row>
    <row r="59" spans="1:17" s="858" customFormat="1" x14ac:dyDescent="0.2">
      <c r="A59" s="863"/>
      <c r="B59" s="863"/>
      <c r="C59" s="863"/>
      <c r="D59" s="876"/>
      <c r="E59" s="863"/>
      <c r="F59" s="687"/>
      <c r="G59" s="1151"/>
      <c r="Q59" s="863"/>
    </row>
    <row r="60" spans="1:17" s="858" customFormat="1" x14ac:dyDescent="0.2">
      <c r="A60" s="863"/>
      <c r="B60" s="863"/>
      <c r="C60" s="863"/>
      <c r="D60" s="876"/>
      <c r="E60" s="863"/>
      <c r="F60" s="687"/>
      <c r="G60" s="1151"/>
      <c r="Q60" s="863"/>
    </row>
    <row r="61" spans="1:17" s="858" customFormat="1" x14ac:dyDescent="0.2">
      <c r="A61" s="863"/>
      <c r="B61" s="863"/>
      <c r="C61" s="863"/>
      <c r="D61" s="876"/>
      <c r="E61" s="863"/>
      <c r="F61" s="687"/>
      <c r="G61" s="1151"/>
      <c r="Q61" s="863"/>
    </row>
    <row r="62" spans="1:17" s="858" customFormat="1" x14ac:dyDescent="0.2">
      <c r="A62" s="863"/>
      <c r="B62" s="863"/>
      <c r="C62" s="863"/>
      <c r="D62" s="876"/>
      <c r="E62" s="863"/>
      <c r="F62" s="687"/>
      <c r="G62" s="1151"/>
      <c r="Q62" s="863"/>
    </row>
  </sheetData>
  <mergeCells count="1">
    <mergeCell ref="C1:Q1"/>
  </mergeCells>
  <pageMargins left="0.39370078740157483" right="0.39370078740157483" top="0.59055118110236227" bottom="0.59055118110236227" header="0.31496062992125984" footer="0.31496062992125984"/>
  <pageSetup paperSize="9" scale="56" fitToHeight="0" orientation="landscape" r:id="rId1"/>
  <headerFooter>
    <oddFooter>&amp;C&amp;Z&amp;F\&amp;A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62"/>
  <sheetViews>
    <sheetView topLeftCell="D1" zoomScale="80" zoomScaleNormal="80" workbookViewId="0">
      <selection activeCell="K20" sqref="K20"/>
    </sheetView>
  </sheetViews>
  <sheetFormatPr defaultColWidth="9.140625" defaultRowHeight="12.75" x14ac:dyDescent="0.2"/>
  <cols>
    <col min="1" max="2" width="9.140625" style="863" hidden="1" customWidth="1"/>
    <col min="3" max="3" width="10.140625" style="863" hidden="1" customWidth="1"/>
    <col min="4" max="4" width="11.7109375" style="889" customWidth="1"/>
    <col min="5" max="5" width="38.7109375" style="863" customWidth="1"/>
    <col min="6" max="6" width="12.7109375" style="687" customWidth="1"/>
    <col min="7" max="7" width="12.7109375" style="1151" hidden="1" customWidth="1"/>
    <col min="8" max="8" width="12.7109375" style="687" hidden="1" customWidth="1"/>
    <col min="9" max="9" width="12.7109375" style="858" hidden="1" customWidth="1"/>
    <col min="10" max="11" width="12.7109375" style="858" customWidth="1"/>
    <col min="12" max="12" width="12.7109375" style="858" hidden="1" customWidth="1"/>
    <col min="13" max="13" width="5.7109375" style="858" customWidth="1"/>
    <col min="14" max="14" width="60.7109375" style="863" customWidth="1"/>
    <col min="15" max="16384" width="9.140625" style="863"/>
  </cols>
  <sheetData>
    <row r="1" spans="1:14" s="687" customFormat="1" ht="19.5" customHeight="1" thickBot="1" x14ac:dyDescent="0.25">
      <c r="A1" s="685"/>
      <c r="B1" s="686"/>
      <c r="C1" s="2007" t="s">
        <v>7932</v>
      </c>
      <c r="D1" s="2030"/>
      <c r="E1" s="2030"/>
      <c r="F1" s="2030"/>
      <c r="G1" s="2030"/>
      <c r="H1" s="2030"/>
      <c r="I1" s="2030"/>
      <c r="J1" s="2030"/>
      <c r="K1" s="2030"/>
      <c r="L1" s="2030"/>
      <c r="M1" s="2030"/>
      <c r="N1" s="2031"/>
    </row>
    <row r="2" spans="1:14" s="687" customFormat="1" ht="20.100000000000001" customHeight="1" thickBot="1" x14ac:dyDescent="0.3">
      <c r="A2" s="688"/>
      <c r="B2" s="689"/>
      <c r="C2" s="690" t="s">
        <v>22</v>
      </c>
      <c r="D2" s="691">
        <v>20803</v>
      </c>
      <c r="E2" s="692" t="s">
        <v>3004</v>
      </c>
      <c r="F2" s="693"/>
      <c r="G2" s="693"/>
      <c r="H2" s="693"/>
      <c r="I2" s="694"/>
      <c r="J2" s="694"/>
      <c r="K2" s="694"/>
      <c r="L2" s="695"/>
      <c r="M2" s="695"/>
      <c r="N2" s="696"/>
    </row>
    <row r="3" spans="1:14" s="711" customFormat="1" ht="42" customHeight="1" x14ac:dyDescent="0.2">
      <c r="A3" s="1487" t="str">
        <f>DEPO!B4</f>
        <v>Original Budget 2019-20</v>
      </c>
      <c r="B3" s="1488" t="str">
        <f>DEPO!C4</f>
        <v>Revised Budget 2019-20</v>
      </c>
      <c r="C3" s="699" t="str">
        <f>DEPO!D4</f>
        <v>PY GRNI
Actual
2019-20</v>
      </c>
      <c r="D3" s="700" t="s">
        <v>6256</v>
      </c>
      <c r="E3" s="1489" t="s">
        <v>3020</v>
      </c>
      <c r="F3" s="1490" t="str">
        <f>DEPO!G4</f>
        <v>Original Budget
2020-21</v>
      </c>
      <c r="G3" s="1491" t="e">
        <f>DEPO!#REF!</f>
        <v>#REF!</v>
      </c>
      <c r="H3" s="1492" t="e">
        <f>DEPO!#REF!</f>
        <v>#REF!</v>
      </c>
      <c r="I3" s="1493" t="str">
        <f>'20003'!$I$3</f>
        <v>Revised Budget
to Jun 2019</v>
      </c>
      <c r="J3" s="1494" t="str">
        <f>DEPO!H4</f>
        <v>Actual Committed
to Sep 2020</v>
      </c>
      <c r="K3" s="1495" t="str">
        <f>'20003'!$K$3</f>
        <v>Variance
Act v Orig
to Jun 2019</v>
      </c>
      <c r="L3" s="1496" t="str">
        <f>'20003'!$L$3</f>
        <v>Variance
Act v Rev
2019-20</v>
      </c>
      <c r="M3" s="1497" t="s">
        <v>7229</v>
      </c>
      <c r="N3" s="1498" t="s">
        <v>7937</v>
      </c>
    </row>
    <row r="4" spans="1:14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1500"/>
      <c r="F4" s="1501" t="s">
        <v>0</v>
      </c>
      <c r="G4" s="1502" t="s">
        <v>0</v>
      </c>
      <c r="H4" s="1503" t="s">
        <v>0</v>
      </c>
      <c r="I4" s="1501" t="s">
        <v>0</v>
      </c>
      <c r="J4" s="1501" t="s">
        <v>0</v>
      </c>
      <c r="K4" s="1501" t="s">
        <v>0</v>
      </c>
      <c r="L4" s="1504" t="s">
        <v>0</v>
      </c>
      <c r="M4" s="1505"/>
      <c r="N4" s="723"/>
    </row>
    <row r="5" spans="1:14" s="737" customFormat="1" ht="12.75" customHeight="1" x14ac:dyDescent="0.25">
      <c r="A5" s="724"/>
      <c r="B5" s="725"/>
      <c r="C5" s="726"/>
      <c r="D5" s="727"/>
      <c r="E5" s="728" t="s">
        <v>1</v>
      </c>
      <c r="F5" s="730"/>
      <c r="G5" s="1124"/>
      <c r="H5" s="920"/>
      <c r="I5" s="730"/>
      <c r="J5" s="730"/>
      <c r="K5" s="731"/>
      <c r="L5" s="1506"/>
      <c r="M5" s="730"/>
      <c r="N5" s="736"/>
    </row>
    <row r="6" spans="1:14" s="737" customFormat="1" ht="12.75" customHeight="1" x14ac:dyDescent="0.2">
      <c r="A6" s="738">
        <f>SUMIF(DPY!A:A,D6,DPY!D:D)</f>
        <v>0</v>
      </c>
      <c r="B6" s="739">
        <f>SUMIF(DPY!A:A,D6,DPY!E:E)</f>
        <v>0</v>
      </c>
      <c r="C6" s="740">
        <f>SUMIF(DPY!A:A,D6,DPY!C:C)</f>
        <v>0</v>
      </c>
      <c r="D6" s="741">
        <v>208030100</v>
      </c>
      <c r="E6" s="742" t="s">
        <v>2</v>
      </c>
      <c r="F6" s="745">
        <f>SUMIF(DFY!A:A,D6,DFY!D:D)</f>
        <v>0</v>
      </c>
      <c r="G6" s="1507">
        <f>SUMIF(DFY!A:A,D6,DFY!J:J)</f>
        <v>0</v>
      </c>
      <c r="H6" s="788">
        <f>SUMIF(DFY!A:A,D6,DFY!E:E)</f>
        <v>0</v>
      </c>
      <c r="I6" s="738">
        <f>SUMIF(DYTD!A:A,D6,DYTD!E:E)</f>
        <v>0</v>
      </c>
      <c r="J6" s="739">
        <f>SUMIF(DYTD!A:A,D6,DYTD!C:C)</f>
        <v>0</v>
      </c>
      <c r="K6" s="743">
        <f t="shared" ref="K6:K7" si="0">J6-I6</f>
        <v>0</v>
      </c>
      <c r="L6" s="1508">
        <f t="shared" ref="L6:L7" si="1">J6-H6</f>
        <v>0</v>
      </c>
      <c r="M6" s="745"/>
      <c r="N6" s="918"/>
    </row>
    <row r="7" spans="1:14" s="737" customFormat="1" ht="12.75" customHeight="1" x14ac:dyDescent="0.2">
      <c r="A7" s="738">
        <f>SUMIF(DPY!A:A,D7,DPY!D:D)</f>
        <v>0</v>
      </c>
      <c r="B7" s="739">
        <f>SUMIF(DPY!A:A,D7,DPY!E:E)</f>
        <v>0</v>
      </c>
      <c r="C7" s="740">
        <f>SUMIF(DPY!A:A,D7,DPY!C:C)</f>
        <v>0</v>
      </c>
      <c r="D7" s="741">
        <v>208030150</v>
      </c>
      <c r="E7" s="918" t="s">
        <v>2846</v>
      </c>
      <c r="F7" s="745">
        <f>SUMIF(DFY!A:A,D7,DFY!D:D)</f>
        <v>0</v>
      </c>
      <c r="G7" s="1507">
        <f>SUMIF(DFY!A:A,D7,DFY!J:J)</f>
        <v>0</v>
      </c>
      <c r="H7" s="788">
        <f>SUMIF(DFY!A:A,D7,DFY!E:E)</f>
        <v>0</v>
      </c>
      <c r="I7" s="738">
        <f>SUMIF(DYTD!A:A,D7,DYTD!E:E)</f>
        <v>0</v>
      </c>
      <c r="J7" s="739">
        <f>SUMIF(DYTD!A:A,D7,DYTD!C:C)</f>
        <v>0</v>
      </c>
      <c r="K7" s="743">
        <f t="shared" si="0"/>
        <v>0</v>
      </c>
      <c r="L7" s="1508">
        <f t="shared" si="1"/>
        <v>0</v>
      </c>
      <c r="M7" s="745"/>
      <c r="N7" s="736"/>
    </row>
    <row r="8" spans="1:14" s="737" customFormat="1" ht="12.75" customHeight="1" x14ac:dyDescent="0.25">
      <c r="A8" s="800">
        <f t="shared" ref="A8:B8" si="2">SUM(A6:A7)</f>
        <v>0</v>
      </c>
      <c r="B8" s="801">
        <f t="shared" si="2"/>
        <v>0</v>
      </c>
      <c r="C8" s="802">
        <f>SUM(C6:C7)</f>
        <v>0</v>
      </c>
      <c r="D8" s="846"/>
      <c r="E8" s="847" t="s">
        <v>7372</v>
      </c>
      <c r="F8" s="848">
        <f t="shared" ref="F8:L8" si="3">SUM(F6:F7)</f>
        <v>0</v>
      </c>
      <c r="G8" s="1128">
        <f t="shared" si="3"/>
        <v>0</v>
      </c>
      <c r="H8" s="801">
        <f t="shared" si="3"/>
        <v>0</v>
      </c>
      <c r="I8" s="848">
        <f t="shared" si="3"/>
        <v>0</v>
      </c>
      <c r="J8" s="848">
        <f t="shared" si="3"/>
        <v>0</v>
      </c>
      <c r="K8" s="848">
        <f t="shared" si="3"/>
        <v>0</v>
      </c>
      <c r="L8" s="1509">
        <f t="shared" si="3"/>
        <v>0</v>
      </c>
      <c r="M8" s="830"/>
      <c r="N8" s="736"/>
    </row>
    <row r="9" spans="1:14" s="737" customFormat="1" ht="12.75" customHeight="1" x14ac:dyDescent="0.25">
      <c r="A9" s="919"/>
      <c r="B9" s="920"/>
      <c r="C9" s="729"/>
      <c r="D9" s="766"/>
      <c r="E9" s="767"/>
      <c r="F9" s="730"/>
      <c r="G9" s="1124"/>
      <c r="H9" s="920"/>
      <c r="I9" s="730"/>
      <c r="J9" s="730"/>
      <c r="K9" s="731"/>
      <c r="L9" s="1506"/>
      <c r="M9" s="730"/>
      <c r="N9" s="736"/>
    </row>
    <row r="10" spans="1:14" s="748" customFormat="1" x14ac:dyDescent="0.25">
      <c r="A10" s="738">
        <f>SUMIF(DPY!A:A,D10,DPY!D:D)</f>
        <v>0</v>
      </c>
      <c r="B10" s="739">
        <f>SUMIF(DPY!A:A,D10,DPY!E:E)</f>
        <v>0</v>
      </c>
      <c r="C10" s="740">
        <f>SUMIF(DPY!A:A,D10,DPY!C:C)</f>
        <v>0</v>
      </c>
      <c r="D10" s="762">
        <v>208030101</v>
      </c>
      <c r="E10" s="742" t="s">
        <v>7232</v>
      </c>
      <c r="F10" s="745">
        <f>SUMIF(DFY!A:A,D10,DFY!D:D)</f>
        <v>0</v>
      </c>
      <c r="G10" s="1507">
        <f>SUMIF(DFY!A:A,D10,DFY!J:J)</f>
        <v>0</v>
      </c>
      <c r="H10" s="788">
        <f>SUMIF(DFY!A:A,D10,DFY!E:E)</f>
        <v>0</v>
      </c>
      <c r="I10" s="738">
        <f>SUMIF(DYTD!A:A,D10,DYTD!E:E)</f>
        <v>0</v>
      </c>
      <c r="J10" s="739">
        <f>SUMIF(DYTD!A:A,D10,DYTD!C:C)</f>
        <v>0</v>
      </c>
      <c r="K10" s="743">
        <f t="shared" ref="K10:K21" si="4">J10-I10</f>
        <v>0</v>
      </c>
      <c r="L10" s="1508">
        <f t="shared" ref="L10:L21" si="5">J10-H10</f>
        <v>0</v>
      </c>
      <c r="M10" s="745"/>
      <c r="N10" s="747"/>
    </row>
    <row r="11" spans="1:14" s="748" customFormat="1" x14ac:dyDescent="0.25">
      <c r="A11" s="738">
        <f>SUMIF(DPY!A:A,D11,DPY!D:D)</f>
        <v>0</v>
      </c>
      <c r="B11" s="739">
        <f>SUMIF(DPY!A:A,D11,DPY!E:E)</f>
        <v>0</v>
      </c>
      <c r="C11" s="740">
        <f>SUMIF(DPY!A:A,D11,DPY!C:C)</f>
        <v>0</v>
      </c>
      <c r="D11" s="762">
        <v>208030102</v>
      </c>
      <c r="E11" s="742" t="s">
        <v>3042</v>
      </c>
      <c r="F11" s="745">
        <f>SUMIF(DFY!A:A,D11,DFY!D:D)</f>
        <v>0</v>
      </c>
      <c r="G11" s="1507">
        <f>SUMIF(DFY!A:A,D11,DFY!J:J)</f>
        <v>0</v>
      </c>
      <c r="H11" s="788">
        <f>SUMIF(DFY!A:A,D11,DFY!E:E)</f>
        <v>0</v>
      </c>
      <c r="I11" s="738">
        <f>SUMIF(DYTD!A:A,D11,DYTD!E:E)</f>
        <v>0</v>
      </c>
      <c r="J11" s="739">
        <f>SUMIF(DYTD!A:A,D11,DYTD!C:C)</f>
        <v>0</v>
      </c>
      <c r="K11" s="743">
        <f t="shared" si="4"/>
        <v>0</v>
      </c>
      <c r="L11" s="1508">
        <f t="shared" si="5"/>
        <v>0</v>
      </c>
      <c r="M11" s="745"/>
      <c r="N11" s="747"/>
    </row>
    <row r="12" spans="1:14" s="748" customFormat="1" x14ac:dyDescent="0.25">
      <c r="A12" s="738">
        <f>SUMIF(DPY!A:A,D12,DPY!D:D)</f>
        <v>0</v>
      </c>
      <c r="B12" s="739">
        <f>SUMIF(DPY!A:A,D12,DPY!E:E)</f>
        <v>0</v>
      </c>
      <c r="C12" s="740">
        <f>SUMIF(DPY!A:A,D12,DPY!C:C)</f>
        <v>0</v>
      </c>
      <c r="D12" s="762">
        <v>208030120</v>
      </c>
      <c r="E12" s="742" t="s">
        <v>7233</v>
      </c>
      <c r="F12" s="745">
        <f>SUMIF(DFY!A:A,D12,DFY!D:D)</f>
        <v>0</v>
      </c>
      <c r="G12" s="1507">
        <f>SUMIF(DFY!A:A,D12,DFY!J:J)</f>
        <v>0</v>
      </c>
      <c r="H12" s="788">
        <f>SUMIF(DFY!A:A,D12,DFY!E:E)</f>
        <v>0</v>
      </c>
      <c r="I12" s="738">
        <f>SUMIF(DYTD!A:A,D12,DYTD!E:E)</f>
        <v>0</v>
      </c>
      <c r="J12" s="739">
        <f>SUMIF(DYTD!A:A,D12,DYTD!C:C)</f>
        <v>0</v>
      </c>
      <c r="K12" s="743">
        <f t="shared" si="4"/>
        <v>0</v>
      </c>
      <c r="L12" s="1508">
        <f t="shared" si="5"/>
        <v>0</v>
      </c>
      <c r="M12" s="745"/>
      <c r="N12" s="747"/>
    </row>
    <row r="13" spans="1:14" s="748" customFormat="1" ht="12.75" customHeight="1" x14ac:dyDescent="0.25">
      <c r="A13" s="738">
        <f>SUMIF(DPY!A:A,D13,DPY!D:D)</f>
        <v>0</v>
      </c>
      <c r="B13" s="739">
        <f>SUMIF(DPY!A:A,D13,DPY!E:E)</f>
        <v>0</v>
      </c>
      <c r="C13" s="740">
        <f>SUMIF(DPY!A:A,D13,DPY!C:C)</f>
        <v>0</v>
      </c>
      <c r="D13" s="762">
        <v>208030200</v>
      </c>
      <c r="E13" s="742" t="s">
        <v>2847</v>
      </c>
      <c r="F13" s="745">
        <f>SUMIF(DFY!A:A,D13,DFY!D:D)</f>
        <v>0</v>
      </c>
      <c r="G13" s="1507">
        <f>SUMIF(DFY!A:A,D13,DFY!J:J)</f>
        <v>0</v>
      </c>
      <c r="H13" s="788">
        <f>SUMIF(DFY!A:A,D13,DFY!E:E)</f>
        <v>0</v>
      </c>
      <c r="I13" s="738">
        <f>SUMIF(DYTD!A:A,D13,DYTD!E:E)</f>
        <v>0</v>
      </c>
      <c r="J13" s="739">
        <f>SUMIF(DYTD!A:A,D13,DYTD!C:C)</f>
        <v>0</v>
      </c>
      <c r="K13" s="743">
        <f t="shared" si="4"/>
        <v>0</v>
      </c>
      <c r="L13" s="1508">
        <f t="shared" si="5"/>
        <v>0</v>
      </c>
      <c r="M13" s="745"/>
      <c r="N13" s="747"/>
    </row>
    <row r="14" spans="1:14" s="748" customFormat="1" ht="12.75" customHeight="1" x14ac:dyDescent="0.25">
      <c r="A14" s="738">
        <f>SUMIF(DPY!A:A,D14,DPY!D:D)</f>
        <v>0</v>
      </c>
      <c r="B14" s="739">
        <f>SUMIF(DPY!A:A,D14,DPY!E:E)</f>
        <v>0</v>
      </c>
      <c r="C14" s="740">
        <f>SUMIF(DPY!A:A,D14,DPY!C:C)</f>
        <v>0</v>
      </c>
      <c r="D14" s="762">
        <v>208030800</v>
      </c>
      <c r="E14" s="742" t="s">
        <v>3</v>
      </c>
      <c r="F14" s="745">
        <f>SUMIF(DFY!A:A,D14,DFY!D:D)</f>
        <v>0</v>
      </c>
      <c r="G14" s="1507">
        <f>SUMIF(DFY!A:A,D14,DFY!J:J)</f>
        <v>0</v>
      </c>
      <c r="H14" s="788">
        <f>SUMIF(DFY!A:A,D14,DFY!E:E)</f>
        <v>0</v>
      </c>
      <c r="I14" s="738">
        <f>SUMIF(DYTD!A:A,D14,DYTD!E:E)</f>
        <v>0</v>
      </c>
      <c r="J14" s="739">
        <f>SUMIF(DYTD!A:A,D14,DYTD!C:C)</f>
        <v>0</v>
      </c>
      <c r="K14" s="743">
        <f t="shared" si="4"/>
        <v>0</v>
      </c>
      <c r="L14" s="1508">
        <f t="shared" si="5"/>
        <v>0</v>
      </c>
      <c r="M14" s="745"/>
      <c r="N14" s="747"/>
    </row>
    <row r="15" spans="1:14" s="748" customFormat="1" ht="12.75" customHeight="1" x14ac:dyDescent="0.25">
      <c r="A15" s="738">
        <f>SUMIF(DPY!A:A,D15,DPY!D:D)</f>
        <v>0</v>
      </c>
      <c r="B15" s="739">
        <f>SUMIF(DPY!A:A,D15,DPY!E:E)</f>
        <v>0</v>
      </c>
      <c r="C15" s="740">
        <f>SUMIF(DPY!A:A,D15,DPY!C:C)</f>
        <v>0</v>
      </c>
      <c r="D15" s="762">
        <v>208032012</v>
      </c>
      <c r="E15" s="742" t="s">
        <v>6265</v>
      </c>
      <c r="F15" s="745">
        <f>SUMIF(DFY!A:A,D15,DFY!D:D)</f>
        <v>0</v>
      </c>
      <c r="G15" s="1507">
        <f>SUMIF(DFY!A:A,D15,DFY!J:J)</f>
        <v>0</v>
      </c>
      <c r="H15" s="788">
        <f>SUMIF(DFY!A:A,D15,DFY!E:E)</f>
        <v>0</v>
      </c>
      <c r="I15" s="738">
        <f>SUMIF(DYTD!A:A,D15,DYTD!E:E)</f>
        <v>0</v>
      </c>
      <c r="J15" s="739">
        <f>SUMIF(DYTD!A:A,D15,DYTD!C:C)</f>
        <v>0</v>
      </c>
      <c r="K15" s="743">
        <f t="shared" si="4"/>
        <v>0</v>
      </c>
      <c r="L15" s="1508">
        <f t="shared" si="5"/>
        <v>0</v>
      </c>
      <c r="M15" s="745"/>
      <c r="N15" s="747"/>
    </row>
    <row r="16" spans="1:14" s="748" customFormat="1" ht="12.75" customHeight="1" x14ac:dyDescent="0.25">
      <c r="A16" s="738">
        <f>SUMIF(DPY!A:A,D16,DPY!D:D)</f>
        <v>0</v>
      </c>
      <c r="B16" s="739">
        <f>SUMIF(DPY!A:A,D16,DPY!E:E)</f>
        <v>0</v>
      </c>
      <c r="C16" s="740">
        <f>SUMIF(DPY!A:A,D16,DPY!C:C)</f>
        <v>-183.29</v>
      </c>
      <c r="D16" s="762">
        <v>208032020</v>
      </c>
      <c r="E16" s="742" t="s">
        <v>3070</v>
      </c>
      <c r="F16" s="745">
        <f>SUMIF(DFY!A:A,D16,DFY!D:D)</f>
        <v>0</v>
      </c>
      <c r="G16" s="1507">
        <f>SUMIF(DFY!A:A,D16,DFY!J:J)</f>
        <v>0</v>
      </c>
      <c r="H16" s="788">
        <f>SUMIF(DFY!A:A,D16,DFY!E:E)</f>
        <v>0</v>
      </c>
      <c r="I16" s="738">
        <f>SUMIF(DYTD!A:A,D16,DYTD!E:E)</f>
        <v>0</v>
      </c>
      <c r="J16" s="739">
        <f>SUMIF(DYTD!A:A,D16,DYTD!C:C)</f>
        <v>0</v>
      </c>
      <c r="K16" s="743">
        <f t="shared" si="4"/>
        <v>0</v>
      </c>
      <c r="L16" s="1508">
        <f t="shared" si="5"/>
        <v>0</v>
      </c>
      <c r="M16" s="745"/>
      <c r="N16" s="747"/>
    </row>
    <row r="17" spans="1:14" s="748" customFormat="1" ht="12.75" customHeight="1" x14ac:dyDescent="0.25">
      <c r="A17" s="738">
        <f>SUMIF(DPY!A:A,D17,DPY!D:D)</f>
        <v>0</v>
      </c>
      <c r="B17" s="739">
        <f>SUMIF(DPY!A:A,D17,DPY!E:E)</f>
        <v>0</v>
      </c>
      <c r="C17" s="740">
        <f>SUMIF(DPY!A:A,D17,DPY!C:C)</f>
        <v>0</v>
      </c>
      <c r="D17" s="762">
        <v>208032035</v>
      </c>
      <c r="E17" s="742" t="s">
        <v>7971</v>
      </c>
      <c r="F17" s="745">
        <f>SUMIF(DFY!A:A,D17,DFY!D:D)</f>
        <v>0</v>
      </c>
      <c r="G17" s="1507">
        <f>SUMIF(DFY!A:A,D17,DFY!J:J)</f>
        <v>0</v>
      </c>
      <c r="H17" s="788">
        <f>SUMIF(DFY!A:A,D17,DFY!E:E)</f>
        <v>0</v>
      </c>
      <c r="I17" s="738">
        <f>SUMIF(DYTD!A:A,D17,DYTD!E:E)</f>
        <v>0</v>
      </c>
      <c r="J17" s="739">
        <f>SUMIF(DYTD!A:A,D17,DYTD!C:C)</f>
        <v>0</v>
      </c>
      <c r="K17" s="743">
        <f t="shared" si="4"/>
        <v>0</v>
      </c>
      <c r="L17" s="1508">
        <f t="shared" si="5"/>
        <v>0</v>
      </c>
      <c r="M17" s="745"/>
      <c r="N17" s="747"/>
    </row>
    <row r="18" spans="1:14" s="748" customFormat="1" ht="12.75" customHeight="1" x14ac:dyDescent="0.25">
      <c r="A18" s="738">
        <f>SUMIF(DPY!A:A,D18,DPY!D:D)</f>
        <v>0</v>
      </c>
      <c r="B18" s="739">
        <f>SUMIF(DPY!A:A,D18,DPY!E:E)</f>
        <v>0</v>
      </c>
      <c r="C18" s="740">
        <f>SUMIF(DPY!A:A,D18,DPY!C:C)</f>
        <v>0</v>
      </c>
      <c r="D18" s="762">
        <v>208032300</v>
      </c>
      <c r="E18" s="742" t="s">
        <v>2854</v>
      </c>
      <c r="F18" s="745">
        <f>SUMIF(DFY!A:A,D18,DFY!D:D)</f>
        <v>0</v>
      </c>
      <c r="G18" s="1507">
        <f>SUMIF(DFY!A:A,D18,DFY!J:J)</f>
        <v>0</v>
      </c>
      <c r="H18" s="788">
        <f>SUMIF(DFY!A:A,D18,DFY!E:E)</f>
        <v>0</v>
      </c>
      <c r="I18" s="738">
        <f>SUMIF(DYTD!A:A,D18,DYTD!E:E)</f>
        <v>0</v>
      </c>
      <c r="J18" s="739">
        <f>SUMIF(DYTD!A:A,D18,DYTD!C:C)</f>
        <v>0</v>
      </c>
      <c r="K18" s="743">
        <f t="shared" si="4"/>
        <v>0</v>
      </c>
      <c r="L18" s="1508">
        <f t="shared" si="5"/>
        <v>0</v>
      </c>
      <c r="M18" s="745"/>
      <c r="N18" s="747"/>
    </row>
    <row r="19" spans="1:14" s="748" customFormat="1" ht="12.75" customHeight="1" x14ac:dyDescent="0.25">
      <c r="A19" s="738">
        <f>SUMIF(DPY!A:A,D19,DPY!D:D)</f>
        <v>0</v>
      </c>
      <c r="B19" s="739">
        <f>SUMIF(DPY!A:A,D19,DPY!E:E)</f>
        <v>0</v>
      </c>
      <c r="C19" s="740">
        <f>SUMIF(DPY!A:A,D19,DPY!C:C)</f>
        <v>0</v>
      </c>
      <c r="D19" s="762">
        <v>208032415</v>
      </c>
      <c r="E19" s="742" t="s">
        <v>6258</v>
      </c>
      <c r="F19" s="745">
        <f>SUMIF(DFY!A:A,D19,DFY!D:D)</f>
        <v>0</v>
      </c>
      <c r="G19" s="1507">
        <f>SUMIF(DFY!A:A,D19,DFY!J:J)</f>
        <v>0</v>
      </c>
      <c r="H19" s="788">
        <f>SUMIF(DFY!A:A,D19,DFY!E:E)</f>
        <v>0</v>
      </c>
      <c r="I19" s="738">
        <f>SUMIF(DYTD!A:A,D19,DYTD!E:E)</f>
        <v>0</v>
      </c>
      <c r="J19" s="739">
        <f>SUMIF(DYTD!A:A,D19,DYTD!C:C)</f>
        <v>0</v>
      </c>
      <c r="K19" s="743">
        <f t="shared" si="4"/>
        <v>0</v>
      </c>
      <c r="L19" s="1508">
        <f t="shared" si="5"/>
        <v>0</v>
      </c>
      <c r="M19" s="745"/>
      <c r="N19" s="747"/>
    </row>
    <row r="20" spans="1:14" s="748" customFormat="1" ht="12.75" customHeight="1" x14ac:dyDescent="0.25">
      <c r="A20" s="738">
        <f>SUMIF(DPY!A:A,D20,DPY!D:D)</f>
        <v>0</v>
      </c>
      <c r="B20" s="739">
        <f>SUMIF(DPY!A:A,D20,DPY!E:E)</f>
        <v>0</v>
      </c>
      <c r="C20" s="740">
        <f>SUMIF(DPY!A:A,D20,DPY!C:C)</f>
        <v>0</v>
      </c>
      <c r="D20" s="762">
        <v>208032423</v>
      </c>
      <c r="E20" s="742" t="s">
        <v>6214</v>
      </c>
      <c r="F20" s="745">
        <f>SUMIF(DFY!A:A,D20,DFY!D:D)</f>
        <v>0</v>
      </c>
      <c r="G20" s="1507">
        <f>SUMIF(DFY!A:A,D20,DFY!J:J)</f>
        <v>0</v>
      </c>
      <c r="H20" s="788">
        <f>SUMIF(DFY!A:A,D20,DFY!E:E)</f>
        <v>0</v>
      </c>
      <c r="I20" s="738">
        <f>SUMIF(DYTD!A:A,D20,DYTD!E:E)</f>
        <v>0</v>
      </c>
      <c r="J20" s="739">
        <f>SUMIF(DYTD!A:A,D20,DYTD!C:C)</f>
        <v>3000</v>
      </c>
      <c r="K20" s="743">
        <f t="shared" si="4"/>
        <v>3000</v>
      </c>
      <c r="L20" s="1508">
        <f t="shared" si="5"/>
        <v>3000</v>
      </c>
      <c r="M20" s="745"/>
      <c r="N20" s="747"/>
    </row>
    <row r="21" spans="1:14" s="748" customFormat="1" ht="12.75" customHeight="1" x14ac:dyDescent="0.25">
      <c r="A21" s="738">
        <f>SUMIF(DPY!A:A,D21,DPY!D:D)</f>
        <v>0</v>
      </c>
      <c r="B21" s="739">
        <f>SUMIF(DPY!A:A,D21,DPY!E:E)</f>
        <v>0</v>
      </c>
      <c r="C21" s="740">
        <f>SUMIF(DPY!A:A,D21,DPY!C:C)</f>
        <v>0</v>
      </c>
      <c r="D21" s="789">
        <v>208033011</v>
      </c>
      <c r="E21" s="742" t="s">
        <v>6294</v>
      </c>
      <c r="F21" s="745">
        <f>SUMIF(DFY!A:A,D21,DFY!D:D)</f>
        <v>0</v>
      </c>
      <c r="G21" s="1507">
        <f>SUMIF(DFY!A:A,D21,DFY!J:J)</f>
        <v>0</v>
      </c>
      <c r="H21" s="788">
        <f>SUMIF(DFY!A:A,D21,DFY!E:E)</f>
        <v>0</v>
      </c>
      <c r="I21" s="738">
        <f>SUMIF(DYTD!A:A,D21,DYTD!E:E)</f>
        <v>0</v>
      </c>
      <c r="J21" s="739">
        <f>SUMIF(DYTD!A:A,D21,DYTD!C:C)</f>
        <v>0</v>
      </c>
      <c r="K21" s="743">
        <f t="shared" si="4"/>
        <v>0</v>
      </c>
      <c r="L21" s="1508">
        <f t="shared" si="5"/>
        <v>0</v>
      </c>
      <c r="M21" s="746"/>
      <c r="N21" s="747"/>
    </row>
    <row r="22" spans="1:14" s="748" customFormat="1" ht="12.75" customHeight="1" x14ac:dyDescent="0.25">
      <c r="A22" s="890">
        <f>SUM(A10:A21)</f>
        <v>0</v>
      </c>
      <c r="B22" s="891">
        <f>SUM(B10:B21)</f>
        <v>0</v>
      </c>
      <c r="C22" s="779">
        <f>SUM(C10:C21)</f>
        <v>-183.29</v>
      </c>
      <c r="D22" s="752"/>
      <c r="E22" s="780" t="s">
        <v>7309</v>
      </c>
      <c r="F22" s="893">
        <f t="shared" ref="F22:L22" si="6">SUM(F10:F21)</f>
        <v>0</v>
      </c>
      <c r="G22" s="1510">
        <f t="shared" si="6"/>
        <v>0</v>
      </c>
      <c r="H22" s="778">
        <f t="shared" si="6"/>
        <v>0</v>
      </c>
      <c r="I22" s="781">
        <f t="shared" si="6"/>
        <v>0</v>
      </c>
      <c r="J22" s="781">
        <f t="shared" si="6"/>
        <v>3000</v>
      </c>
      <c r="K22" s="848">
        <f t="shared" si="6"/>
        <v>3000</v>
      </c>
      <c r="L22" s="778">
        <f t="shared" si="6"/>
        <v>3000</v>
      </c>
      <c r="M22" s="774"/>
      <c r="N22" s="764"/>
    </row>
    <row r="23" spans="1:14" s="748" customFormat="1" ht="12.75" customHeight="1" x14ac:dyDescent="0.25">
      <c r="A23" s="787"/>
      <c r="B23" s="788"/>
      <c r="C23" s="740"/>
      <c r="D23" s="789"/>
      <c r="E23" s="742"/>
      <c r="F23" s="745"/>
      <c r="G23" s="1511"/>
      <c r="H23" s="1508"/>
      <c r="I23" s="739"/>
      <c r="J23" s="739"/>
      <c r="K23" s="745"/>
      <c r="L23" s="1508"/>
      <c r="M23" s="774"/>
      <c r="N23" s="764"/>
    </row>
    <row r="24" spans="1:14" s="798" customFormat="1" x14ac:dyDescent="0.25">
      <c r="A24" s="800">
        <f>A8+A22</f>
        <v>0</v>
      </c>
      <c r="B24" s="801">
        <f>B8+B22</f>
        <v>0</v>
      </c>
      <c r="C24" s="802">
        <f>C8+C22</f>
        <v>-183.29</v>
      </c>
      <c r="D24" s="846"/>
      <c r="E24" s="780" t="s">
        <v>7242</v>
      </c>
      <c r="F24" s="848">
        <f t="shared" ref="F24:L24" si="7">F8+F22</f>
        <v>0</v>
      </c>
      <c r="G24" s="1128">
        <f t="shared" si="7"/>
        <v>0</v>
      </c>
      <c r="H24" s="1509">
        <f t="shared" si="7"/>
        <v>0</v>
      </c>
      <c r="I24" s="848">
        <f t="shared" si="7"/>
        <v>0</v>
      </c>
      <c r="J24" s="848">
        <f t="shared" si="7"/>
        <v>3000</v>
      </c>
      <c r="K24" s="848">
        <f t="shared" si="7"/>
        <v>3000</v>
      </c>
      <c r="L24" s="1509">
        <f t="shared" si="7"/>
        <v>3000</v>
      </c>
      <c r="M24" s="830"/>
      <c r="N24" s="797"/>
    </row>
    <row r="25" spans="1:14" s="798" customFormat="1" x14ac:dyDescent="0.25">
      <c r="A25" s="924"/>
      <c r="B25" s="925"/>
      <c r="C25" s="793"/>
      <c r="D25" s="940"/>
      <c r="E25" s="812"/>
      <c r="F25" s="794"/>
      <c r="G25" s="1221"/>
      <c r="H25" s="1512"/>
      <c r="I25" s="794"/>
      <c r="J25" s="794"/>
      <c r="K25" s="794"/>
      <c r="L25" s="1512"/>
      <c r="M25" s="746"/>
      <c r="N25" s="797"/>
    </row>
    <row r="26" spans="1:14" s="798" customFormat="1" x14ac:dyDescent="0.25">
      <c r="A26" s="787"/>
      <c r="B26" s="788"/>
      <c r="C26" s="740"/>
      <c r="D26" s="790"/>
      <c r="E26" s="791" t="s">
        <v>2845</v>
      </c>
      <c r="F26" s="746"/>
      <c r="G26" s="1513"/>
      <c r="H26" s="1126"/>
      <c r="I26" s="738"/>
      <c r="J26" s="1513"/>
      <c r="K26" s="743"/>
      <c r="L26" s="1512"/>
      <c r="M26" s="796"/>
      <c r="N26" s="797"/>
    </row>
    <row r="27" spans="1:14" s="798" customFormat="1" x14ac:dyDescent="0.25">
      <c r="A27" s="738">
        <f>SUMIF(DPY!A:A,D27,DPY!D:D)</f>
        <v>0</v>
      </c>
      <c r="B27" s="739">
        <f>SUMIF(DPY!A:A,D27,DPY!E:E)</f>
        <v>0</v>
      </c>
      <c r="C27" s="740">
        <f>SUMIF(DPY!A:A,D27,DPY!C:C)</f>
        <v>-732.62</v>
      </c>
      <c r="D27" s="762">
        <v>208039070</v>
      </c>
      <c r="E27" s="895" t="s">
        <v>7972</v>
      </c>
      <c r="F27" s="746">
        <f>SUMIF(DFY!A:A,D27,DFY!D:D)</f>
        <v>0</v>
      </c>
      <c r="G27" s="1507">
        <f>SUMIF(DFY!A:A,D27,DFY!J:J)</f>
        <v>0</v>
      </c>
      <c r="H27" s="788">
        <f>SUMIF(DFY!A:A,D27,DFY!E:E)</f>
        <v>0</v>
      </c>
      <c r="I27" s="738">
        <f>SUMIF(DYTD!A:A,D27,DYTD!E:E)</f>
        <v>0</v>
      </c>
      <c r="J27" s="1513">
        <f>SUMIF(DYTD!A:A,D27,DYTD!C:C)</f>
        <v>-300.2</v>
      </c>
      <c r="K27" s="743">
        <f>J27-I27</f>
        <v>-300.2</v>
      </c>
      <c r="L27" s="1512">
        <f>J27-H27</f>
        <v>-300.2</v>
      </c>
      <c r="M27" s="796"/>
      <c r="N27" s="797" t="s">
        <v>7973</v>
      </c>
    </row>
    <row r="28" spans="1:14" s="798" customFormat="1" x14ac:dyDescent="0.25">
      <c r="A28" s="738">
        <f>SUMIF(DPY!A:A,D28,DPY!D:D)</f>
        <v>0</v>
      </c>
      <c r="B28" s="739">
        <f>SUMIF(DPY!A:A,D28,DPY!E:E)</f>
        <v>0</v>
      </c>
      <c r="C28" s="740">
        <f>SUMIF(DPY!A:A,D28,DPY!C:C)</f>
        <v>0</v>
      </c>
      <c r="D28" s="762">
        <v>208039204</v>
      </c>
      <c r="E28" s="895" t="s">
        <v>7967</v>
      </c>
      <c r="F28" s="746">
        <f>SUMIF(DFY!A:A,D28,DFY!D:D)</f>
        <v>0</v>
      </c>
      <c r="G28" s="1507">
        <f>SUMIF(DFY!A:A,D28,DFY!J:J)</f>
        <v>0</v>
      </c>
      <c r="H28" s="788">
        <f>SUMIF(DFY!A:A,D28,DFY!E:E)</f>
        <v>0</v>
      </c>
      <c r="I28" s="738">
        <f>SUMIF(DYTD!A:A,D28,DYTD!E:E)</f>
        <v>0</v>
      </c>
      <c r="J28" s="1513">
        <f>SUMIF(DYTD!A:A,D28,DYTD!C:C)</f>
        <v>0</v>
      </c>
      <c r="K28" s="743">
        <f t="shared" ref="K28:K36" si="8">J28-I28</f>
        <v>0</v>
      </c>
      <c r="L28" s="1512">
        <f t="shared" ref="L28:L36" si="9">J28-H28</f>
        <v>0</v>
      </c>
      <c r="M28" s="796"/>
      <c r="N28" s="797"/>
    </row>
    <row r="29" spans="1:14" s="798" customFormat="1" x14ac:dyDescent="0.25">
      <c r="A29" s="738">
        <f>SUMIF(DPY!A:A,D29,DPY!D:D)</f>
        <v>0</v>
      </c>
      <c r="B29" s="739">
        <f>SUMIF(DPY!A:A,D29,DPY!E:E)</f>
        <v>0</v>
      </c>
      <c r="C29" s="740">
        <f>SUMIF(DPY!A:A,D29,DPY!C:C)</f>
        <v>0</v>
      </c>
      <c r="D29" s="762">
        <v>208039309</v>
      </c>
      <c r="E29" s="895" t="s">
        <v>7974</v>
      </c>
      <c r="F29" s="746">
        <f>SUMIF(DFY!A:A,D29,DFY!D:D)</f>
        <v>0</v>
      </c>
      <c r="G29" s="1507">
        <f>SUMIF(DFY!A:A,D29,DFY!J:J)</f>
        <v>0</v>
      </c>
      <c r="H29" s="788">
        <f>SUMIF(DFY!A:A,D29,DFY!E:E)</f>
        <v>0</v>
      </c>
      <c r="I29" s="738">
        <f>SUMIF(DYTD!A:A,D29,DYTD!E:E)</f>
        <v>0</v>
      </c>
      <c r="J29" s="1513">
        <f>SUMIF(DYTD!A:A,D29,DYTD!C:C)</f>
        <v>0</v>
      </c>
      <c r="K29" s="743">
        <f t="shared" si="8"/>
        <v>0</v>
      </c>
      <c r="L29" s="1512">
        <f t="shared" si="9"/>
        <v>0</v>
      </c>
      <c r="M29" s="796"/>
      <c r="N29" s="797"/>
    </row>
    <row r="30" spans="1:14" s="798" customFormat="1" x14ac:dyDescent="0.25">
      <c r="A30" s="738">
        <f>SUMIF(DPY!A:A,D30,DPY!D:D)</f>
        <v>0</v>
      </c>
      <c r="B30" s="739">
        <f>SUMIF(DPY!A:A,D30,DPY!E:E)</f>
        <v>0</v>
      </c>
      <c r="C30" s="740">
        <f>SUMIF(DPY!A:A,D30,DPY!C:C)</f>
        <v>0</v>
      </c>
      <c r="D30" s="762">
        <v>208039311</v>
      </c>
      <c r="E30" s="895" t="s">
        <v>7975</v>
      </c>
      <c r="F30" s="746">
        <f>SUMIF(DFY!A:A,D30,DFY!D:D)</f>
        <v>0</v>
      </c>
      <c r="G30" s="1507">
        <f>SUMIF(DFY!A:A,D30,DFY!J:J)</f>
        <v>0</v>
      </c>
      <c r="H30" s="788">
        <f>SUMIF(DFY!A:A,D30,DFY!E:E)</f>
        <v>0</v>
      </c>
      <c r="I30" s="738">
        <f>SUMIF(DYTD!A:A,D30,DYTD!E:E)</f>
        <v>0</v>
      </c>
      <c r="J30" s="1513">
        <f>SUMIF(DYTD!A:A,D30,DYTD!C:C)</f>
        <v>0</v>
      </c>
      <c r="K30" s="743">
        <f t="shared" si="8"/>
        <v>0</v>
      </c>
      <c r="L30" s="1512">
        <f t="shared" si="9"/>
        <v>0</v>
      </c>
      <c r="M30" s="796"/>
      <c r="N30" s="797"/>
    </row>
    <row r="31" spans="1:14" s="798" customFormat="1" x14ac:dyDescent="0.25">
      <c r="A31" s="738">
        <f>SUMIF(DPY!A:A,D31,DPY!D:D)</f>
        <v>0</v>
      </c>
      <c r="B31" s="739">
        <f>SUMIF(DPY!A:A,D31,DPY!E:E)</f>
        <v>0</v>
      </c>
      <c r="C31" s="740">
        <f>SUMIF(DPY!A:A,D31,DPY!C:C)</f>
        <v>0</v>
      </c>
      <c r="D31" s="762">
        <v>208039313</v>
      </c>
      <c r="E31" s="895" t="s">
        <v>7976</v>
      </c>
      <c r="F31" s="746">
        <f>SUMIF(DFY!A:A,D31,DFY!D:D)</f>
        <v>0</v>
      </c>
      <c r="G31" s="1507">
        <f>SUMIF(DFY!A:A,D31,DFY!J:J)</f>
        <v>0</v>
      </c>
      <c r="H31" s="788">
        <f>SUMIF(DFY!A:A,D31,DFY!E:E)</f>
        <v>0</v>
      </c>
      <c r="I31" s="738">
        <f>SUMIF(DYTD!A:A,D31,DYTD!E:E)</f>
        <v>0</v>
      </c>
      <c r="J31" s="1513">
        <f>SUMIF(DYTD!A:A,D31,DYTD!C:C)</f>
        <v>0</v>
      </c>
      <c r="K31" s="743">
        <f t="shared" si="8"/>
        <v>0</v>
      </c>
      <c r="L31" s="1512">
        <f t="shared" si="9"/>
        <v>0</v>
      </c>
      <c r="M31" s="796"/>
      <c r="N31" s="797"/>
    </row>
    <row r="32" spans="1:14" s="798" customFormat="1" x14ac:dyDescent="0.25">
      <c r="A32" s="738">
        <f>SUMIF(DPY!A:A,D32,DPY!D:D)</f>
        <v>0</v>
      </c>
      <c r="B32" s="739">
        <f>SUMIF(DPY!A:A,D32,DPY!E:E)</f>
        <v>0</v>
      </c>
      <c r="C32" s="740">
        <f>SUMIF(DPY!A:A,D32,DPY!C:C)</f>
        <v>0</v>
      </c>
      <c r="D32" s="762">
        <v>208039314</v>
      </c>
      <c r="E32" s="895" t="s">
        <v>7977</v>
      </c>
      <c r="F32" s="746">
        <f>SUMIF(DFY!A:A,D32,DFY!D:D)</f>
        <v>0</v>
      </c>
      <c r="G32" s="1507">
        <f>SUMIF(DFY!A:A,D32,DFY!J:J)</f>
        <v>0</v>
      </c>
      <c r="H32" s="788">
        <f>SUMIF(DFY!A:A,D32,DFY!E:E)</f>
        <v>0</v>
      </c>
      <c r="I32" s="738">
        <f>SUMIF(DYTD!A:A,D32,DYTD!E:E)</f>
        <v>0</v>
      </c>
      <c r="J32" s="1513">
        <f>SUMIF(DYTD!A:A,D32,DYTD!C:C)</f>
        <v>0</v>
      </c>
      <c r="K32" s="743">
        <f t="shared" si="8"/>
        <v>0</v>
      </c>
      <c r="L32" s="1512">
        <f t="shared" si="9"/>
        <v>0</v>
      </c>
      <c r="M32" s="796"/>
      <c r="N32" s="797"/>
    </row>
    <row r="33" spans="1:14" s="798" customFormat="1" x14ac:dyDescent="0.25">
      <c r="A33" s="738">
        <f>SUMIF(DPY!A:A,D33,DPY!D:D)</f>
        <v>0</v>
      </c>
      <c r="B33" s="739">
        <f>SUMIF(DPY!A:A,D33,DPY!E:E)</f>
        <v>0</v>
      </c>
      <c r="C33" s="740">
        <f>SUMIF(DPY!A:A,D33,DPY!C:C)</f>
        <v>0</v>
      </c>
      <c r="D33" s="762">
        <v>208039315</v>
      </c>
      <c r="E33" s="895" t="s">
        <v>7978</v>
      </c>
      <c r="F33" s="746">
        <f>SUMIF(DFY!A:A,D33,DFY!D:D)</f>
        <v>0</v>
      </c>
      <c r="G33" s="1507">
        <f>SUMIF(DFY!A:A,D33,DFY!J:J)</f>
        <v>0</v>
      </c>
      <c r="H33" s="788">
        <f>SUMIF(DFY!A:A,D33,DFY!E:E)</f>
        <v>0</v>
      </c>
      <c r="I33" s="738">
        <f>SUMIF(DYTD!A:A,D33,DYTD!E:E)</f>
        <v>0</v>
      </c>
      <c r="J33" s="1513">
        <f>SUMIF(DYTD!A:A,D33,DYTD!C:C)</f>
        <v>0</v>
      </c>
      <c r="K33" s="743">
        <f t="shared" si="8"/>
        <v>0</v>
      </c>
      <c r="L33" s="1512">
        <f t="shared" si="9"/>
        <v>0</v>
      </c>
      <c r="M33" s="796"/>
      <c r="N33" s="797"/>
    </row>
    <row r="34" spans="1:14" s="798" customFormat="1" x14ac:dyDescent="0.25">
      <c r="A34" s="738">
        <f>SUMIF(DPY!A:A,D34,DPY!D:D)</f>
        <v>0</v>
      </c>
      <c r="B34" s="739">
        <f>SUMIF(DPY!A:A,D34,DPY!E:E)</f>
        <v>0</v>
      </c>
      <c r="C34" s="740">
        <f>SUMIF(DPY!A:A,D34,DPY!C:C)</f>
        <v>-753.18</v>
      </c>
      <c r="D34" s="762">
        <v>208039316</v>
      </c>
      <c r="E34" s="895" t="s">
        <v>7979</v>
      </c>
      <c r="F34" s="746">
        <f>SUMIF(DFY!A:A,D34,DFY!D:D)</f>
        <v>0</v>
      </c>
      <c r="G34" s="1507">
        <f>SUMIF(DFY!A:A,D34,DFY!J:J)</f>
        <v>0</v>
      </c>
      <c r="H34" s="788">
        <f>SUMIF(DFY!A:A,D34,DFY!E:E)</f>
        <v>0</v>
      </c>
      <c r="I34" s="738">
        <f>SUMIF(DYTD!A:A,D34,DYTD!E:E)</f>
        <v>0</v>
      </c>
      <c r="J34" s="1513">
        <f>SUMIF(DYTD!A:A,D34,DYTD!C:C)</f>
        <v>-79.5</v>
      </c>
      <c r="K34" s="743">
        <f t="shared" si="8"/>
        <v>-79.5</v>
      </c>
      <c r="L34" s="1512">
        <f t="shared" si="9"/>
        <v>-79.5</v>
      </c>
      <c r="M34" s="796"/>
      <c r="N34" s="797" t="s">
        <v>7980</v>
      </c>
    </row>
    <row r="35" spans="1:14" s="798" customFormat="1" x14ac:dyDescent="0.25">
      <c r="A35" s="738">
        <f>SUMIF(DPY!A:A,D35,DPY!D:D)</f>
        <v>0</v>
      </c>
      <c r="B35" s="739">
        <f>SUMIF(DPY!A:A,D35,DPY!E:E)</f>
        <v>0</v>
      </c>
      <c r="C35" s="740">
        <f>SUMIF(DPY!A:A,D35,DPY!C:C)</f>
        <v>0</v>
      </c>
      <c r="D35" s="762">
        <v>208039319</v>
      </c>
      <c r="E35" s="895" t="s">
        <v>7981</v>
      </c>
      <c r="F35" s="746">
        <f>SUMIF(DFY!A:A,D35,DFY!D:D)</f>
        <v>0</v>
      </c>
      <c r="G35" s="1507">
        <f>SUMIF(DFY!A:A,D35,DFY!J:J)</f>
        <v>0</v>
      </c>
      <c r="H35" s="788">
        <f>SUMIF(DFY!A:A,D35,DFY!E:E)</f>
        <v>0</v>
      </c>
      <c r="I35" s="738">
        <f>SUMIF(DYTD!A:A,D35,DYTD!E:E)</f>
        <v>0</v>
      </c>
      <c r="J35" s="1513">
        <f>SUMIF(DYTD!A:A,D35,DYTD!C:C)</f>
        <v>0</v>
      </c>
      <c r="K35" s="743">
        <f t="shared" si="8"/>
        <v>0</v>
      </c>
      <c r="L35" s="1512">
        <f t="shared" si="9"/>
        <v>0</v>
      </c>
      <c r="M35" s="796"/>
      <c r="N35" s="797"/>
    </row>
    <row r="36" spans="1:14" s="798" customFormat="1" x14ac:dyDescent="0.25">
      <c r="A36" s="738">
        <f>SUMIF(DPY!A:A,D36,DPY!D:D)</f>
        <v>0</v>
      </c>
      <c r="B36" s="739">
        <f>SUMIF(DPY!A:A,D36,DPY!E:E)</f>
        <v>0</v>
      </c>
      <c r="C36" s="740">
        <f>SUMIF(DPY!A:A,D36,DPY!C:C)</f>
        <v>0</v>
      </c>
      <c r="D36" s="762">
        <v>208039320</v>
      </c>
      <c r="E36" s="895" t="s">
        <v>7982</v>
      </c>
      <c r="F36" s="746">
        <f>SUMIF(DFY!A:A,D36,DFY!D:D)</f>
        <v>0</v>
      </c>
      <c r="G36" s="1507">
        <f>SUMIF(DFY!A:A,D36,DFY!J:J)</f>
        <v>0</v>
      </c>
      <c r="H36" s="788">
        <f>SUMIF(DFY!A:A,D36,DFY!E:E)</f>
        <v>0</v>
      </c>
      <c r="I36" s="738">
        <f>SUMIF(DYTD!A:A,D36,DYTD!E:E)</f>
        <v>0</v>
      </c>
      <c r="J36" s="1513">
        <f>SUMIF(DYTD!A:A,D36,DYTD!C:C)</f>
        <v>0</v>
      </c>
      <c r="K36" s="743">
        <f t="shared" si="8"/>
        <v>0</v>
      </c>
      <c r="L36" s="1512">
        <f t="shared" si="9"/>
        <v>0</v>
      </c>
      <c r="M36" s="796"/>
      <c r="N36" s="797"/>
    </row>
    <row r="37" spans="1:14" s="798" customFormat="1" x14ac:dyDescent="0.25">
      <c r="A37" s="800">
        <f>SUM(A27:A36)</f>
        <v>0</v>
      </c>
      <c r="B37" s="801">
        <f>SUM(B27:B36)</f>
        <v>0</v>
      </c>
      <c r="C37" s="802">
        <f>SUM(C27:C36)</f>
        <v>-1485.8</v>
      </c>
      <c r="D37" s="803"/>
      <c r="E37" s="780" t="s">
        <v>7247</v>
      </c>
      <c r="F37" s="1514">
        <f t="shared" ref="F37:L37" si="10">SUM(F27:F36)</f>
        <v>0</v>
      </c>
      <c r="G37" s="902">
        <f t="shared" si="10"/>
        <v>0</v>
      </c>
      <c r="H37" s="801">
        <f t="shared" si="10"/>
        <v>0</v>
      </c>
      <c r="I37" s="1514">
        <f t="shared" si="10"/>
        <v>0</v>
      </c>
      <c r="J37" s="902">
        <f t="shared" si="10"/>
        <v>-379.7</v>
      </c>
      <c r="K37" s="902">
        <f t="shared" si="10"/>
        <v>-379.7</v>
      </c>
      <c r="L37" s="1509">
        <f t="shared" si="10"/>
        <v>-379.7</v>
      </c>
      <c r="M37" s="830"/>
      <c r="N37" s="797"/>
    </row>
    <row r="38" spans="1:14" s="798" customFormat="1" x14ac:dyDescent="0.25">
      <c r="A38" s="787"/>
      <c r="B38" s="788"/>
      <c r="C38" s="740"/>
      <c r="D38" s="811"/>
      <c r="E38" s="812"/>
      <c r="F38" s="745"/>
      <c r="G38" s="771"/>
      <c r="H38" s="925"/>
      <c r="I38" s="738"/>
      <c r="J38" s="739"/>
      <c r="K38" s="743"/>
      <c r="L38" s="1508"/>
      <c r="M38" s="744"/>
      <c r="N38" s="813"/>
    </row>
    <row r="39" spans="1:14" s="798" customFormat="1" x14ac:dyDescent="0.25">
      <c r="A39" s="814">
        <f>A24+A37</f>
        <v>0</v>
      </c>
      <c r="B39" s="815">
        <f>B24+B37</f>
        <v>0</v>
      </c>
      <c r="C39" s="816">
        <f>C24+C37</f>
        <v>-1669.09</v>
      </c>
      <c r="D39" s="817"/>
      <c r="E39" s="818" t="s">
        <v>7248</v>
      </c>
      <c r="F39" s="1171">
        <f t="shared" ref="F39:L39" si="11">F24+F37</f>
        <v>0</v>
      </c>
      <c r="G39" s="1515">
        <f t="shared" si="11"/>
        <v>0</v>
      </c>
      <c r="H39" s="1516">
        <f t="shared" si="11"/>
        <v>0</v>
      </c>
      <c r="I39" s="1171">
        <f t="shared" si="11"/>
        <v>0</v>
      </c>
      <c r="J39" s="1171">
        <f t="shared" si="11"/>
        <v>2620.3000000000002</v>
      </c>
      <c r="K39" s="1171">
        <f t="shared" si="11"/>
        <v>2620.3000000000002</v>
      </c>
      <c r="L39" s="1516">
        <f t="shared" si="11"/>
        <v>2620.3000000000002</v>
      </c>
      <c r="M39" s="830"/>
      <c r="N39" s="797"/>
    </row>
    <row r="40" spans="1:14" s="798" customFormat="1" x14ac:dyDescent="0.25">
      <c r="A40" s="838"/>
      <c r="B40" s="839"/>
      <c r="C40" s="840"/>
      <c r="D40" s="1177"/>
      <c r="E40" s="1178"/>
      <c r="F40" s="844"/>
      <c r="H40" s="1517"/>
      <c r="I40" s="844"/>
      <c r="J40" s="844"/>
      <c r="K40" s="844"/>
      <c r="L40" s="1518"/>
      <c r="M40" s="830"/>
      <c r="N40" s="797"/>
    </row>
    <row r="41" spans="1:14" s="798" customFormat="1" x14ac:dyDescent="0.25">
      <c r="A41" s="838"/>
      <c r="B41" s="839"/>
      <c r="C41" s="840"/>
      <c r="D41" s="841"/>
      <c r="E41" s="842" t="s">
        <v>3040</v>
      </c>
      <c r="F41" s="844"/>
      <c r="H41" s="1519"/>
      <c r="I41" s="844"/>
      <c r="J41" s="844"/>
      <c r="K41" s="844"/>
      <c r="L41" s="1518"/>
      <c r="M41" s="830"/>
      <c r="N41" s="797"/>
    </row>
    <row r="42" spans="1:14" s="748" customFormat="1" ht="12.75" customHeight="1" x14ac:dyDescent="0.25">
      <c r="A42" s="738">
        <f>SUMIF(DPY!A:A,D42,DPY!D:D)</f>
        <v>0</v>
      </c>
      <c r="B42" s="739">
        <f>SUMIF(DPY!A:A,D42,DPY!E:E)</f>
        <v>0</v>
      </c>
      <c r="C42" s="740">
        <f>SUMIF(DPY!A:A,D42,DPY!C:C)</f>
        <v>0</v>
      </c>
      <c r="D42" s="789">
        <v>208032510</v>
      </c>
      <c r="E42" s="742" t="s">
        <v>2916</v>
      </c>
      <c r="F42" s="745">
        <f>SUMIF(DFY!A:A,D42,DFY!D:D)</f>
        <v>0</v>
      </c>
      <c r="G42" s="1507">
        <f>SUMIF(DFY!A:A,D42,DFY!J:J)</f>
        <v>0</v>
      </c>
      <c r="H42" s="788">
        <f>SUMIF(DFY!A:A,D42,DFY!E:E)</f>
        <v>0</v>
      </c>
      <c r="I42" s="738">
        <f>SUMIF(DYTD!A:A,D42,DYTD!E:E)</f>
        <v>0</v>
      </c>
      <c r="J42" s="739">
        <f>SUMIF(DYTD!A:A,D42,DYTD!C:C)</f>
        <v>0</v>
      </c>
      <c r="K42" s="743">
        <f t="shared" ref="K42:K45" si="12">J42-I42</f>
        <v>0</v>
      </c>
      <c r="L42" s="1508">
        <f t="shared" ref="L42:L45" si="13">J42-H42</f>
        <v>0</v>
      </c>
      <c r="M42" s="774"/>
      <c r="N42" s="764"/>
    </row>
    <row r="43" spans="1:14" s="748" customFormat="1" ht="12.75" customHeight="1" x14ac:dyDescent="0.25">
      <c r="A43" s="738">
        <f>SUMIF(DPY!A:A,D43,DPY!D:D)</f>
        <v>0</v>
      </c>
      <c r="B43" s="739">
        <f>SUMIF(DPY!A:A,D43,DPY!E:E)</f>
        <v>0</v>
      </c>
      <c r="C43" s="740">
        <f>SUMIF(DPY!A:A,D43,DPY!C:C)</f>
        <v>0</v>
      </c>
      <c r="D43" s="789">
        <v>208033052</v>
      </c>
      <c r="E43" s="742" t="s">
        <v>7940</v>
      </c>
      <c r="F43" s="745">
        <f>SUMIF(DFY!A:A,D43,DFY!D:D)</f>
        <v>0</v>
      </c>
      <c r="G43" s="1507">
        <f>SUMIF(DFY!A:A,D43,DFY!J:J)</f>
        <v>0</v>
      </c>
      <c r="H43" s="788">
        <f>SUMIF(DFY!A:A,D43,DFY!E:E)</f>
        <v>0</v>
      </c>
      <c r="I43" s="738">
        <f>SUMIF(DYTD!A:A,D43,DYTD!E:E)</f>
        <v>0</v>
      </c>
      <c r="J43" s="739">
        <f>SUMIF(DYTD!A:A,D43,DYTD!C:C)</f>
        <v>0</v>
      </c>
      <c r="K43" s="743">
        <f t="shared" si="12"/>
        <v>0</v>
      </c>
      <c r="L43" s="1508">
        <f t="shared" si="13"/>
        <v>0</v>
      </c>
      <c r="M43" s="774"/>
      <c r="N43" s="764"/>
    </row>
    <row r="44" spans="1:14" s="748" customFormat="1" ht="12.75" customHeight="1" x14ac:dyDescent="0.25">
      <c r="A44" s="738">
        <f>SUMIF(DPY!A:A,D44,DPY!D:D)</f>
        <v>0</v>
      </c>
      <c r="B44" s="739">
        <f>SUMIF(DPY!A:A,D44,DPY!E:E)</f>
        <v>0</v>
      </c>
      <c r="C44" s="740">
        <f>SUMIF(DPY!A:A,D44,DPY!C:C)</f>
        <v>0</v>
      </c>
      <c r="D44" s="789">
        <v>208034623</v>
      </c>
      <c r="E44" s="742" t="s">
        <v>7275</v>
      </c>
      <c r="F44" s="745">
        <f>SUMIF(DFY!A:A,D44,DFY!D:D)</f>
        <v>0</v>
      </c>
      <c r="G44" s="1507">
        <f>SUMIF(DFY!A:A,D44,DFY!J:J)</f>
        <v>0</v>
      </c>
      <c r="H44" s="788">
        <f>SUMIF(DFY!A:A,D44,DFY!E:E)</f>
        <v>0</v>
      </c>
      <c r="I44" s="738">
        <f>SUMIF(DYTD!A:A,D44,DYTD!E:E)</f>
        <v>0</v>
      </c>
      <c r="J44" s="739">
        <f>SUMIF(DYTD!A:A,D44,DYTD!C:C)</f>
        <v>0</v>
      </c>
      <c r="K44" s="743">
        <f t="shared" si="12"/>
        <v>0</v>
      </c>
      <c r="L44" s="1508">
        <f t="shared" si="13"/>
        <v>0</v>
      </c>
      <c r="M44" s="774"/>
      <c r="N44" s="764"/>
    </row>
    <row r="45" spans="1:14" s="748" customFormat="1" ht="12.75" customHeight="1" x14ac:dyDescent="0.25">
      <c r="A45" s="738">
        <f>SUMIF(DPY!A:A,D45,DPY!D:D)</f>
        <v>0</v>
      </c>
      <c r="B45" s="739">
        <f>SUMIF(DPY!A:A,D45,DPY!E:E)</f>
        <v>0</v>
      </c>
      <c r="C45" s="740">
        <f>SUMIF(DPY!A:A,D45,DPY!C:C)</f>
        <v>11221.54</v>
      </c>
      <c r="D45" s="789">
        <v>208036010</v>
      </c>
      <c r="E45" s="742" t="s">
        <v>7254</v>
      </c>
      <c r="F45" s="745">
        <f>SUMIF(DFY!A:A,D45,DFY!D:D)</f>
        <v>0</v>
      </c>
      <c r="G45" s="1507">
        <f>SUMIF(DFY!A:A,D45,DFY!J:J)</f>
        <v>0</v>
      </c>
      <c r="H45" s="788">
        <f>SUMIF(DFY!A:A,D45,DFY!E:E)</f>
        <v>0</v>
      </c>
      <c r="I45" s="738">
        <f>SUMIF(DYTD!A:A,D45,DYTD!E:E)</f>
        <v>0</v>
      </c>
      <c r="J45" s="739">
        <f>SUMIF(DYTD!A:A,D45,DYTD!C:C)</f>
        <v>0</v>
      </c>
      <c r="K45" s="743">
        <f t="shared" si="12"/>
        <v>0</v>
      </c>
      <c r="L45" s="1508">
        <f t="shared" si="13"/>
        <v>0</v>
      </c>
      <c r="M45" s="774"/>
      <c r="N45" s="764"/>
    </row>
    <row r="46" spans="1:14" s="798" customFormat="1" x14ac:dyDescent="0.25">
      <c r="A46" s="800">
        <f>SUM(A42:A45)</f>
        <v>0</v>
      </c>
      <c r="B46" s="801">
        <f>SUM(B42:B45)</f>
        <v>0</v>
      </c>
      <c r="C46" s="802">
        <f>SUM(C42:C45)</f>
        <v>11221.54</v>
      </c>
      <c r="D46" s="846"/>
      <c r="E46" s="847" t="s">
        <v>7255</v>
      </c>
      <c r="F46" s="848">
        <f t="shared" ref="F46:L46" si="14">SUM(F42:F45)</f>
        <v>0</v>
      </c>
      <c r="G46" s="1128">
        <f t="shared" si="14"/>
        <v>0</v>
      </c>
      <c r="H46" s="1509">
        <f t="shared" si="14"/>
        <v>0</v>
      </c>
      <c r="I46" s="848">
        <f t="shared" si="14"/>
        <v>0</v>
      </c>
      <c r="J46" s="848">
        <f t="shared" si="14"/>
        <v>0</v>
      </c>
      <c r="K46" s="848">
        <f t="shared" si="14"/>
        <v>0</v>
      </c>
      <c r="L46" s="801">
        <f t="shared" si="14"/>
        <v>0</v>
      </c>
      <c r="M46" s="830"/>
      <c r="N46" s="797"/>
    </row>
    <row r="47" spans="1:14" x14ac:dyDescent="0.2">
      <c r="A47" s="838"/>
      <c r="B47" s="839"/>
      <c r="C47" s="840"/>
      <c r="D47" s="854"/>
      <c r="E47" s="855"/>
      <c r="H47" s="1520"/>
      <c r="L47" s="1146"/>
      <c r="M47" s="830"/>
      <c r="N47" s="797"/>
    </row>
    <row r="48" spans="1:14" s="798" customFormat="1" ht="13.5" thickBot="1" x14ac:dyDescent="0.3">
      <c r="A48" s="864">
        <f>A39+A46</f>
        <v>0</v>
      </c>
      <c r="B48" s="865">
        <f>B39+B46</f>
        <v>0</v>
      </c>
      <c r="C48" s="866">
        <f>C39+C46</f>
        <v>9552.4500000000007</v>
      </c>
      <c r="D48" s="867"/>
      <c r="E48" s="868" t="s">
        <v>8</v>
      </c>
      <c r="F48" s="1150">
        <f t="shared" ref="F48:L48" si="15">F39+F46</f>
        <v>0</v>
      </c>
      <c r="G48" s="1521">
        <f t="shared" si="15"/>
        <v>0</v>
      </c>
      <c r="H48" s="1522">
        <f t="shared" si="15"/>
        <v>0</v>
      </c>
      <c r="I48" s="1150">
        <f t="shared" si="15"/>
        <v>0</v>
      </c>
      <c r="J48" s="1150">
        <f t="shared" si="15"/>
        <v>2620.3000000000002</v>
      </c>
      <c r="K48" s="1150">
        <f t="shared" si="15"/>
        <v>2620.3000000000002</v>
      </c>
      <c r="L48" s="1522">
        <f t="shared" si="15"/>
        <v>2620.3000000000002</v>
      </c>
      <c r="M48" s="873"/>
      <c r="N48" s="874"/>
    </row>
    <row r="49" spans="1:13" x14ac:dyDescent="0.2">
      <c r="A49" s="875">
        <f>SUMIF(DPY!G:G,$D$2,DPY!D:D)-A48</f>
        <v>0</v>
      </c>
      <c r="B49" s="875">
        <f>SUMIF(DPY!G:G,$D$2,DPY!E:E)-B48</f>
        <v>0</v>
      </c>
      <c r="C49" s="863">
        <f>SUMIF(DPY!G:G,$D$2,DPY!C:C)-C48</f>
        <v>0</v>
      </c>
      <c r="D49" s="876"/>
      <c r="F49" s="687">
        <f>SUMIF(DFY!G:G,$D$2,DFY!D:D)-F48</f>
        <v>0</v>
      </c>
      <c r="H49" s="687">
        <f>SUMIF(DFY!G:G,$D$2,DFY!E:E)-H48</f>
        <v>0</v>
      </c>
      <c r="I49" s="858">
        <f>SUMIF(DYTD!G:G,$D$2,DYTD!E:E)-I48</f>
        <v>0</v>
      </c>
      <c r="J49" s="858">
        <f>SUMIF(DYTD!G:G,$D$2,DYTD!C:C)-J48</f>
        <v>0</v>
      </c>
      <c r="K49" s="858">
        <f>+J48-I48-K48</f>
        <v>0</v>
      </c>
      <c r="L49" s="858">
        <f>+J48-H48-L48</f>
        <v>0</v>
      </c>
      <c r="M49" s="863"/>
    </row>
    <row r="50" spans="1:13" ht="15" x14ac:dyDescent="0.3">
      <c r="D50" s="876"/>
      <c r="J50" s="844"/>
      <c r="K50" s="877"/>
      <c r="L50" s="877">
        <f>SUMIF(DYTD!G:G,$D$2,DYTD!F:F)-L48</f>
        <v>0</v>
      </c>
      <c r="M50" s="863"/>
    </row>
    <row r="51" spans="1:13" ht="13.5" thickBot="1" x14ac:dyDescent="0.25">
      <c r="D51" s="876"/>
      <c r="J51" s="878"/>
      <c r="K51" s="875"/>
      <c r="L51" s="878"/>
      <c r="M51" s="863"/>
    </row>
    <row r="52" spans="1:13" ht="13.5" thickBot="1" x14ac:dyDescent="0.25">
      <c r="D52" s="876"/>
      <c r="J52" s="2032" t="s">
        <v>7941</v>
      </c>
      <c r="K52" s="2033"/>
      <c r="L52" s="2034"/>
    </row>
    <row r="53" spans="1:13" x14ac:dyDescent="0.2">
      <c r="D53" s="876"/>
    </row>
    <row r="54" spans="1:13" x14ac:dyDescent="0.2">
      <c r="D54" s="876"/>
    </row>
    <row r="55" spans="1:13" x14ac:dyDescent="0.2">
      <c r="D55" s="876"/>
    </row>
    <row r="56" spans="1:13" x14ac:dyDescent="0.2">
      <c r="D56" s="876"/>
    </row>
    <row r="57" spans="1:13" x14ac:dyDescent="0.2">
      <c r="D57" s="876"/>
    </row>
    <row r="58" spans="1:13" x14ac:dyDescent="0.2">
      <c r="D58" s="876"/>
    </row>
    <row r="59" spans="1:13" x14ac:dyDescent="0.2">
      <c r="D59" s="876"/>
    </row>
    <row r="60" spans="1:13" x14ac:dyDescent="0.2">
      <c r="D60" s="876"/>
    </row>
    <row r="61" spans="1:13" x14ac:dyDescent="0.2">
      <c r="D61" s="876"/>
    </row>
    <row r="62" spans="1:13" x14ac:dyDescent="0.2">
      <c r="D62" s="876"/>
    </row>
  </sheetData>
  <mergeCells count="2">
    <mergeCell ref="C1:N1"/>
    <mergeCell ref="J52:L52"/>
  </mergeCells>
  <conditionalFormatting sqref="K6 K10:K14 K23 K27:K36 K16:K19 K21">
    <cfRule type="cellIs" dxfId="15" priority="5" stopIfTrue="1" operator="notBetween">
      <formula>-999</formula>
      <formula>999</formula>
    </cfRule>
  </conditionalFormatting>
  <conditionalFormatting sqref="K23">
    <cfRule type="cellIs" dxfId="14" priority="4" stopIfTrue="1" operator="notBetween">
      <formula>-999</formula>
      <formula>999</formula>
    </cfRule>
  </conditionalFormatting>
  <conditionalFormatting sqref="K7">
    <cfRule type="cellIs" dxfId="13" priority="3" stopIfTrue="1" operator="notBetween">
      <formula>-999</formula>
      <formula>999</formula>
    </cfRule>
  </conditionalFormatting>
  <conditionalFormatting sqref="K15">
    <cfRule type="cellIs" dxfId="12" priority="2" stopIfTrue="1" operator="notBetween">
      <formula>-999</formula>
      <formula>999</formula>
    </cfRule>
  </conditionalFormatting>
  <conditionalFormatting sqref="K20">
    <cfRule type="cellIs" dxfId="11" priority="1" stopIfTrue="1" operator="notBetween">
      <formula>-999</formula>
      <formula>999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scale="77" fitToHeight="0" orientation="landscape" r:id="rId1"/>
  <headerFooter>
    <oddFooter>&amp;C&amp;Z&amp;F\&amp;A</oddFooter>
  </headerFooter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8"/>
  <sheetViews>
    <sheetView topLeftCell="D1" zoomScale="80" zoomScaleNormal="80" workbookViewId="0">
      <selection activeCell="D37" sqref="A37:XFD40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7" width="12.140625" style="1151" hidden="1" customWidth="1"/>
    <col min="8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tr">
        <f>'20201'!C1</f>
        <v>DEPOT SERVICES</v>
      </c>
      <c r="D1" s="2030"/>
      <c r="E1" s="2030"/>
      <c r="F1" s="2030"/>
      <c r="G1" s="2030"/>
      <c r="H1" s="2030"/>
      <c r="I1" s="2030"/>
      <c r="J1" s="2030"/>
      <c r="K1" s="2030"/>
      <c r="L1" s="2030"/>
      <c r="M1" s="2030"/>
      <c r="N1" s="2030"/>
      <c r="O1" s="2030"/>
      <c r="P1" s="2030"/>
      <c r="Q1" s="2031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20804</v>
      </c>
      <c r="E2" s="692" t="s">
        <v>3005</v>
      </c>
      <c r="F2" s="693"/>
      <c r="G2" s="693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7" s="711" customFormat="1" ht="42" customHeight="1" x14ac:dyDescent="0.2">
      <c r="A3" s="1487" t="str">
        <f>DEPO!B4</f>
        <v>Original Budget 2019-20</v>
      </c>
      <c r="B3" s="1488" t="str">
        <f>DEPO!C4</f>
        <v>Revised Budget 2019-20</v>
      </c>
      <c r="C3" s="699" t="str">
        <f>DEPO!D4</f>
        <v>PY GRNI
Actual
2019-20</v>
      </c>
      <c r="D3" s="700" t="s">
        <v>6256</v>
      </c>
      <c r="E3" s="1489" t="s">
        <v>3020</v>
      </c>
      <c r="F3" s="1523" t="str">
        <f>DEPO!G4</f>
        <v>Original Budget
2020-21</v>
      </c>
      <c r="G3" s="1490" t="str">
        <f>DEPO!H4</f>
        <v>Actual Committed
to Sep 2020</v>
      </c>
      <c r="H3" s="703" t="str">
        <f>DEPO!I4</f>
        <v>Variance
Act v Orig
to Sep 2020</v>
      </c>
      <c r="I3" s="1555" t="str">
        <f>DEPO!J4</f>
        <v>Forecast
less Orig
2020-21</v>
      </c>
      <c r="J3" s="1525" t="str">
        <f>DEPO!K4</f>
        <v>Forecast
Full Year 2020-21</v>
      </c>
      <c r="K3" s="595" t="str">
        <f>DEPO!L4</f>
        <v>Revised Budget 2020/21</v>
      </c>
      <c r="L3" s="596" t="str">
        <f>DEPO!M4</f>
        <v>2021-22
Savings
Plan</v>
      </c>
      <c r="M3" s="1526" t="str">
        <f>DEPO!N4</f>
        <v>2021-22 Permanent Growth</v>
      </c>
      <c r="N3" s="594" t="str">
        <f>DEPO!O4</f>
        <v>2021-22
One-off
Growth</v>
      </c>
      <c r="O3" s="595" t="str">
        <f>DEPO!P4</f>
        <v>Budget 2021/22</v>
      </c>
      <c r="P3" s="1527" t="s">
        <v>7229</v>
      </c>
      <c r="Q3" s="710" t="s">
        <v>7230</v>
      </c>
    </row>
    <row r="4" spans="1:17" s="711" customFormat="1" ht="13.5" customHeight="1" thickBot="1" x14ac:dyDescent="0.25">
      <c r="A4" s="712" t="s">
        <v>0</v>
      </c>
      <c r="B4" s="1499" t="s">
        <v>0</v>
      </c>
      <c r="C4" s="714" t="s">
        <v>0</v>
      </c>
      <c r="D4" s="715"/>
      <c r="E4" s="1500"/>
      <c r="F4" s="1529" t="s">
        <v>0</v>
      </c>
      <c r="G4" s="1501" t="s">
        <v>0</v>
      </c>
      <c r="H4" s="1501" t="s">
        <v>0</v>
      </c>
      <c r="I4" s="1556" t="s">
        <v>0</v>
      </c>
      <c r="J4" s="1529" t="s">
        <v>0</v>
      </c>
      <c r="K4" s="1369" t="s">
        <v>0</v>
      </c>
      <c r="L4" s="1531" t="s">
        <v>0</v>
      </c>
      <c r="M4" s="1531" t="s">
        <v>0</v>
      </c>
      <c r="N4" s="1372" t="s">
        <v>0</v>
      </c>
      <c r="O4" s="1373" t="s">
        <v>0</v>
      </c>
      <c r="P4" s="1532"/>
      <c r="Q4" s="723"/>
    </row>
    <row r="5" spans="1:17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1124"/>
      <c r="H5" s="731"/>
      <c r="I5" s="732"/>
      <c r="J5" s="729"/>
      <c r="K5" s="726"/>
      <c r="L5" s="733"/>
      <c r="M5" s="733"/>
      <c r="N5" s="734"/>
      <c r="O5" s="726"/>
      <c r="P5" s="735"/>
      <c r="Q5" s="736"/>
    </row>
    <row r="6" spans="1:17" s="737" customFormat="1" ht="12.75" customHeight="1" x14ac:dyDescent="0.2">
      <c r="A6" s="738">
        <f>SUMIF(DPY!A:A,D6,DPY!D:D)</f>
        <v>33438</v>
      </c>
      <c r="B6" s="739">
        <f>SUMIF(DPY!A:A,D6,DPY!E:E)</f>
        <v>0</v>
      </c>
      <c r="C6" s="740">
        <f>SUMIF(DPY!A:A,D6,DPY!C:C)</f>
        <v>43256.160000000003</v>
      </c>
      <c r="D6" s="741">
        <v>208040100</v>
      </c>
      <c r="E6" s="742" t="s">
        <v>2</v>
      </c>
      <c r="F6" s="740">
        <f>SUMIF(DFY!A:A,D6,DFY!D:D)</f>
        <v>42000</v>
      </c>
      <c r="G6" s="739">
        <f>SUMIF(DYTD!A:A,D6,DYTD!C:C)</f>
        <v>28055.02</v>
      </c>
      <c r="H6" s="743">
        <f>G6-F6</f>
        <v>-13944.98</v>
      </c>
      <c r="I6" s="744">
        <f>J6-F6</f>
        <v>14200</v>
      </c>
      <c r="J6" s="740">
        <f>28100*2</f>
        <v>56200</v>
      </c>
      <c r="K6" s="740">
        <f>F6</f>
        <v>42000</v>
      </c>
      <c r="L6" s="745"/>
      <c r="M6" s="745"/>
      <c r="N6" s="744"/>
      <c r="O6" s="740">
        <f>SUM(K6:N6)</f>
        <v>42000</v>
      </c>
      <c r="P6" s="746"/>
      <c r="Q6" s="918"/>
    </row>
    <row r="7" spans="1:17" s="737" customFormat="1" ht="12.75" customHeight="1" x14ac:dyDescent="0.2">
      <c r="A7" s="738">
        <f>SUMIF(DPY!A:A,D7,DPY!D:D)</f>
        <v>0</v>
      </c>
      <c r="B7" s="739">
        <f>SUMIF(DPY!A:A,D7,DPY!E:E)</f>
        <v>0</v>
      </c>
      <c r="C7" s="740">
        <f>SUMIF(DPY!A:A,D7,DPY!C:C)</f>
        <v>0</v>
      </c>
      <c r="D7" s="741">
        <v>208040150</v>
      </c>
      <c r="E7" s="918" t="s">
        <v>2846</v>
      </c>
      <c r="F7" s="740">
        <f>SUMIF(DFY!A:A,D7,DFY!D:D)</f>
        <v>0</v>
      </c>
      <c r="G7" s="739">
        <f>SUMIF(DYTD!A:A,D7,DYTD!C:C)</f>
        <v>95.7</v>
      </c>
      <c r="H7" s="743">
        <f>G7-F7</f>
        <v>95.7</v>
      </c>
      <c r="I7" s="744">
        <f>J7-F7</f>
        <v>200</v>
      </c>
      <c r="J7" s="740">
        <f>100*2</f>
        <v>200</v>
      </c>
      <c r="K7" s="740">
        <f>F7</f>
        <v>0</v>
      </c>
      <c r="L7" s="745"/>
      <c r="M7" s="745"/>
      <c r="N7" s="744"/>
      <c r="O7" s="740">
        <f>SUM(K7:N7)</f>
        <v>0</v>
      </c>
      <c r="P7" s="746"/>
      <c r="Q7" s="918"/>
    </row>
    <row r="8" spans="1:17" s="737" customFormat="1" ht="12.75" customHeight="1" x14ac:dyDescent="0.25">
      <c r="A8" s="800">
        <f t="shared" ref="A8:B8" si="0">SUM(A6:A7)</f>
        <v>33438</v>
      </c>
      <c r="B8" s="801">
        <f t="shared" si="0"/>
        <v>0</v>
      </c>
      <c r="C8" s="802">
        <f>SUM(C6:C7)</f>
        <v>43256.160000000003</v>
      </c>
      <c r="D8" s="846"/>
      <c r="E8" s="847" t="s">
        <v>7372</v>
      </c>
      <c r="F8" s="802">
        <f t="shared" ref="F8:O8" si="1">SUM(F6:F7)</f>
        <v>42000</v>
      </c>
      <c r="G8" s="1128">
        <f t="shared" si="1"/>
        <v>28150.720000000001</v>
      </c>
      <c r="H8" s="848">
        <f t="shared" si="1"/>
        <v>-13849.279999999999</v>
      </c>
      <c r="I8" s="849">
        <f t="shared" si="1"/>
        <v>14400</v>
      </c>
      <c r="J8" s="850">
        <f t="shared" si="1"/>
        <v>56400</v>
      </c>
      <c r="K8" s="850">
        <f t="shared" si="1"/>
        <v>42000</v>
      </c>
      <c r="L8" s="851">
        <f t="shared" si="1"/>
        <v>0</v>
      </c>
      <c r="M8" s="851">
        <f t="shared" si="1"/>
        <v>0</v>
      </c>
      <c r="N8" s="852">
        <f t="shared" si="1"/>
        <v>0</v>
      </c>
      <c r="O8" s="850">
        <f t="shared" si="1"/>
        <v>42000</v>
      </c>
      <c r="P8" s="810"/>
      <c r="Q8" s="736"/>
    </row>
    <row r="9" spans="1:17" s="737" customFormat="1" ht="12.75" customHeight="1" x14ac:dyDescent="0.25">
      <c r="A9" s="919"/>
      <c r="B9" s="920"/>
      <c r="C9" s="729"/>
      <c r="D9" s="766"/>
      <c r="E9" s="767"/>
      <c r="F9" s="729"/>
      <c r="G9" s="1124"/>
      <c r="H9" s="731"/>
      <c r="I9" s="768"/>
      <c r="J9" s="729"/>
      <c r="K9" s="729"/>
      <c r="L9" s="730"/>
      <c r="M9" s="730"/>
      <c r="N9" s="734"/>
      <c r="O9" s="729"/>
      <c r="P9" s="735"/>
      <c r="Q9" s="736"/>
    </row>
    <row r="10" spans="1:17" s="748" customFormat="1" x14ac:dyDescent="0.25">
      <c r="A10" s="738">
        <f>SUMIF(DPY!A:A,D10,DPY!D:D)</f>
        <v>0</v>
      </c>
      <c r="B10" s="739">
        <f>SUMIF(DPY!A:A,D10,DPY!E:E)</f>
        <v>0</v>
      </c>
      <c r="C10" s="740">
        <f>SUMIF(DPY!A:A,D10,DPY!C:C)</f>
        <v>222.56</v>
      </c>
      <c r="D10" s="762">
        <v>208040101</v>
      </c>
      <c r="E10" s="742" t="s">
        <v>7232</v>
      </c>
      <c r="F10" s="740">
        <f>SUMIF(DFY!A:A,D10,DFY!D:D)</f>
        <v>0</v>
      </c>
      <c r="G10" s="739">
        <f>SUMIF(DYTD!A:A,D10,DYTD!C:C)</f>
        <v>0</v>
      </c>
      <c r="H10" s="743">
        <f>G10-F10</f>
        <v>0</v>
      </c>
      <c r="I10" s="744">
        <f>J10-F10</f>
        <v>0</v>
      </c>
      <c r="J10" s="740">
        <v>0</v>
      </c>
      <c r="K10" s="740">
        <f>F10</f>
        <v>0</v>
      </c>
      <c r="L10" s="745"/>
      <c r="M10" s="745"/>
      <c r="N10" s="744"/>
      <c r="O10" s="740">
        <f t="shared" ref="O10:O14" si="2">SUM(K10:N10)</f>
        <v>0</v>
      </c>
      <c r="P10" s="746"/>
      <c r="Q10" s="747"/>
    </row>
    <row r="11" spans="1:17" s="748" customFormat="1" ht="12.75" customHeight="1" x14ac:dyDescent="0.25">
      <c r="A11" s="738">
        <f>SUMIF(DPY!A:A,D11,DPY!D:D)</f>
        <v>0</v>
      </c>
      <c r="B11" s="739">
        <f>SUMIF(DPY!A:A,D11,DPY!E:E)</f>
        <v>0</v>
      </c>
      <c r="C11" s="740">
        <f>SUMIF(DPY!A:A,D11,DPY!C:C)</f>
        <v>0</v>
      </c>
      <c r="D11" s="762">
        <v>208040102</v>
      </c>
      <c r="E11" s="742" t="s">
        <v>3042</v>
      </c>
      <c r="F11" s="740">
        <f>SUMIF(DFY!A:A,D11,DFY!D:D)</f>
        <v>0</v>
      </c>
      <c r="G11" s="739">
        <f>SUMIF(DYTD!A:A,D11,DYTD!C:C)</f>
        <v>0</v>
      </c>
      <c r="H11" s="743">
        <f>G11-F11</f>
        <v>0</v>
      </c>
      <c r="I11" s="744">
        <f>J11-F11</f>
        <v>0</v>
      </c>
      <c r="J11" s="740">
        <v>0</v>
      </c>
      <c r="K11" s="740">
        <f>F11</f>
        <v>0</v>
      </c>
      <c r="L11" s="745"/>
      <c r="M11" s="745"/>
      <c r="N11" s="744"/>
      <c r="O11" s="740">
        <f t="shared" si="2"/>
        <v>0</v>
      </c>
      <c r="P11" s="746"/>
      <c r="Q11" s="747"/>
    </row>
    <row r="12" spans="1:17" s="748" customFormat="1" ht="12.75" customHeight="1" x14ac:dyDescent="0.25">
      <c r="A12" s="738">
        <f>SUMIF(DPY!A:A,D12,DPY!D:D)</f>
        <v>0</v>
      </c>
      <c r="B12" s="739">
        <f>SUMIF(DPY!A:A,D12,DPY!E:E)</f>
        <v>0</v>
      </c>
      <c r="C12" s="740">
        <f>SUMIF(DPY!A:A,D12,DPY!C:C)</f>
        <v>3725.29</v>
      </c>
      <c r="D12" s="762">
        <v>208040120</v>
      </c>
      <c r="E12" s="742" t="s">
        <v>7233</v>
      </c>
      <c r="F12" s="740">
        <f>SUMIF(DFY!A:A,D12,DFY!D:D)</f>
        <v>0</v>
      </c>
      <c r="G12" s="739">
        <f>SUMIF(DYTD!A:A,D12,DYTD!C:C)</f>
        <v>0</v>
      </c>
      <c r="H12" s="743">
        <f>G12-F12</f>
        <v>0</v>
      </c>
      <c r="I12" s="744">
        <f>J12-F12</f>
        <v>0</v>
      </c>
      <c r="J12" s="740">
        <v>0</v>
      </c>
      <c r="K12" s="740">
        <f>F12</f>
        <v>0</v>
      </c>
      <c r="L12" s="745"/>
      <c r="M12" s="745"/>
      <c r="N12" s="744"/>
      <c r="O12" s="740">
        <f t="shared" si="2"/>
        <v>0</v>
      </c>
      <c r="P12" s="746"/>
      <c r="Q12" s="747"/>
    </row>
    <row r="13" spans="1:17" s="748" customFormat="1" ht="12.75" customHeight="1" x14ac:dyDescent="0.25">
      <c r="A13" s="738">
        <f>SUMIF(DPY!A:A,D13,DPY!D:D)</f>
        <v>500</v>
      </c>
      <c r="B13" s="739">
        <f>SUMIF(DPY!A:A,D13,DPY!E:E)</f>
        <v>0</v>
      </c>
      <c r="C13" s="740">
        <f>SUMIF(DPY!A:A,D13,DPY!C:C)</f>
        <v>0</v>
      </c>
      <c r="D13" s="762">
        <v>208040930</v>
      </c>
      <c r="E13" s="742" t="s">
        <v>6212</v>
      </c>
      <c r="F13" s="740">
        <f>SUMIF(DFY!A:A,D13,DFY!D:D)</f>
        <v>500</v>
      </c>
      <c r="G13" s="739">
        <f>SUMIF(DYTD!A:A,D13,DYTD!C:C)</f>
        <v>0</v>
      </c>
      <c r="H13" s="743">
        <f>G13-F13</f>
        <v>-500</v>
      </c>
      <c r="I13" s="744">
        <f>J13-F13</f>
        <v>0</v>
      </c>
      <c r="J13" s="740">
        <v>500</v>
      </c>
      <c r="K13" s="740">
        <f>F13</f>
        <v>500</v>
      </c>
      <c r="L13" s="745"/>
      <c r="M13" s="745"/>
      <c r="N13" s="744"/>
      <c r="O13" s="740">
        <f t="shared" si="2"/>
        <v>500</v>
      </c>
      <c r="P13" s="746"/>
      <c r="Q13" s="747"/>
    </row>
    <row r="14" spans="1:17" s="748" customFormat="1" ht="12.75" customHeight="1" x14ac:dyDescent="0.25">
      <c r="A14" s="738">
        <f>SUMIF(DPY!A:A,D14,DPY!D:D)</f>
        <v>6500</v>
      </c>
      <c r="B14" s="739">
        <f>SUMIF(DPY!A:A,D14,DPY!E:E)</f>
        <v>0</v>
      </c>
      <c r="C14" s="740">
        <f>SUMIF(DPY!A:A,D14,DPY!C:C)</f>
        <v>4075</v>
      </c>
      <c r="D14" s="762">
        <v>208045016</v>
      </c>
      <c r="E14" s="742" t="s">
        <v>7369</v>
      </c>
      <c r="F14" s="740">
        <f>SUMIF(DFY!A:A,D14,DFY!D:D)</f>
        <v>6500</v>
      </c>
      <c r="G14" s="739">
        <f>SUMIF(DYTD!A:A,D14,DYTD!C:C)</f>
        <v>0</v>
      </c>
      <c r="H14" s="743">
        <f>G14-F14</f>
        <v>-6500</v>
      </c>
      <c r="I14" s="744">
        <f>J14-F14</f>
        <v>0</v>
      </c>
      <c r="J14" s="740">
        <v>6500</v>
      </c>
      <c r="K14" s="740">
        <f>F14</f>
        <v>6500</v>
      </c>
      <c r="L14" s="745"/>
      <c r="M14" s="745"/>
      <c r="N14" s="744"/>
      <c r="O14" s="740">
        <f t="shared" si="2"/>
        <v>6500</v>
      </c>
      <c r="P14" s="746"/>
      <c r="Q14" s="747"/>
    </row>
    <row r="15" spans="1:17" s="748" customFormat="1" ht="12.75" customHeight="1" x14ac:dyDescent="0.25">
      <c r="A15" s="890">
        <f>SUM(A10:A14)</f>
        <v>7000</v>
      </c>
      <c r="B15" s="891">
        <f>SUM(B10:B14)</f>
        <v>0</v>
      </c>
      <c r="C15" s="779">
        <f>SUM(C10:C14)</f>
        <v>8022.85</v>
      </c>
      <c r="D15" s="752"/>
      <c r="E15" s="780" t="s">
        <v>7309</v>
      </c>
      <c r="F15" s="779">
        <f t="shared" ref="F15:O15" si="3">SUM(F10:F14)</f>
        <v>7000</v>
      </c>
      <c r="G15" s="1131">
        <f t="shared" si="3"/>
        <v>0</v>
      </c>
      <c r="H15" s="848">
        <f t="shared" si="3"/>
        <v>-7000</v>
      </c>
      <c r="I15" s="783">
        <f t="shared" si="3"/>
        <v>0</v>
      </c>
      <c r="J15" s="784">
        <f t="shared" si="3"/>
        <v>7000</v>
      </c>
      <c r="K15" s="784">
        <f t="shared" si="3"/>
        <v>7000</v>
      </c>
      <c r="L15" s="785">
        <f t="shared" si="3"/>
        <v>0</v>
      </c>
      <c r="M15" s="785">
        <f t="shared" si="3"/>
        <v>0</v>
      </c>
      <c r="N15" s="786">
        <f t="shared" si="3"/>
        <v>0</v>
      </c>
      <c r="O15" s="784">
        <f t="shared" si="3"/>
        <v>7000</v>
      </c>
      <c r="P15" s="735"/>
      <c r="Q15" s="764"/>
    </row>
    <row r="16" spans="1:17" s="748" customFormat="1" ht="12.75" customHeight="1" x14ac:dyDescent="0.25">
      <c r="A16" s="787"/>
      <c r="B16" s="788"/>
      <c r="C16" s="740"/>
      <c r="D16" s="789"/>
      <c r="E16" s="742"/>
      <c r="F16" s="740"/>
      <c r="G16" s="1132"/>
      <c r="H16" s="745"/>
      <c r="I16" s="772"/>
      <c r="J16" s="773"/>
      <c r="K16" s="773"/>
      <c r="L16" s="774"/>
      <c r="M16" s="774"/>
      <c r="N16" s="775"/>
      <c r="O16" s="773"/>
      <c r="P16" s="735"/>
      <c r="Q16" s="764"/>
    </row>
    <row r="17" spans="1:17" s="798" customFormat="1" x14ac:dyDescent="0.25">
      <c r="A17" s="800">
        <f>A8+A15</f>
        <v>40438</v>
      </c>
      <c r="B17" s="801">
        <f>B8+B15</f>
        <v>0</v>
      </c>
      <c r="C17" s="802">
        <f>C8+C15</f>
        <v>51279.01</v>
      </c>
      <c r="D17" s="846"/>
      <c r="E17" s="780" t="s">
        <v>7242</v>
      </c>
      <c r="F17" s="802">
        <f t="shared" ref="F17:O17" si="4">F8+F15</f>
        <v>49000</v>
      </c>
      <c r="G17" s="1128">
        <f t="shared" si="4"/>
        <v>28150.720000000001</v>
      </c>
      <c r="H17" s="848">
        <f t="shared" si="4"/>
        <v>-20849.28</v>
      </c>
      <c r="I17" s="849">
        <f t="shared" si="4"/>
        <v>14400</v>
      </c>
      <c r="J17" s="850">
        <f t="shared" si="4"/>
        <v>63400</v>
      </c>
      <c r="K17" s="850">
        <f t="shared" si="4"/>
        <v>49000</v>
      </c>
      <c r="L17" s="851">
        <f t="shared" si="4"/>
        <v>0</v>
      </c>
      <c r="M17" s="851">
        <f t="shared" si="4"/>
        <v>0</v>
      </c>
      <c r="N17" s="852">
        <f t="shared" si="4"/>
        <v>0</v>
      </c>
      <c r="O17" s="850">
        <f t="shared" si="4"/>
        <v>49000</v>
      </c>
      <c r="P17" s="810"/>
      <c r="Q17" s="797"/>
    </row>
    <row r="18" spans="1:17" s="798" customFormat="1" x14ac:dyDescent="0.25">
      <c r="A18" s="924"/>
      <c r="B18" s="925"/>
      <c r="C18" s="793"/>
      <c r="D18" s="940"/>
      <c r="E18" s="812"/>
      <c r="F18" s="793"/>
      <c r="G18" s="1143"/>
      <c r="H18" s="794"/>
      <c r="I18" s="792"/>
      <c r="J18" s="793"/>
      <c r="K18" s="793"/>
      <c r="L18" s="794"/>
      <c r="M18" s="794"/>
      <c r="N18" s="795"/>
      <c r="O18" s="793"/>
      <c r="P18" s="746"/>
      <c r="Q18" s="797"/>
    </row>
    <row r="19" spans="1:17" s="798" customFormat="1" x14ac:dyDescent="0.25">
      <c r="A19" s="787"/>
      <c r="B19" s="788"/>
      <c r="C19" s="740"/>
      <c r="D19" s="790"/>
      <c r="E19" s="791" t="s">
        <v>2845</v>
      </c>
      <c r="F19" s="740"/>
      <c r="G19" s="739"/>
      <c r="H19" s="743"/>
      <c r="I19" s="792"/>
      <c r="J19" s="793"/>
      <c r="K19" s="793"/>
      <c r="L19" s="794"/>
      <c r="M19" s="794"/>
      <c r="N19" s="795"/>
      <c r="O19" s="793"/>
      <c r="P19" s="796"/>
      <c r="Q19" s="797"/>
    </row>
    <row r="20" spans="1:17" s="798" customFormat="1" x14ac:dyDescent="0.2">
      <c r="A20" s="738">
        <f>SUMIF(DPY!A:A,D20,DPY!D:D)</f>
        <v>0</v>
      </c>
      <c r="B20" s="739">
        <f>SUMIF(DPY!A:A,D20,DPY!E:E)</f>
        <v>0</v>
      </c>
      <c r="C20" s="740">
        <f>SUMIF(DPY!A:A,D20,DPY!C:C)</f>
        <v>0</v>
      </c>
      <c r="D20" s="741">
        <v>208049054</v>
      </c>
      <c r="E20" s="895" t="s">
        <v>3036</v>
      </c>
      <c r="F20" s="740">
        <f>SUMIF(DFY!A:A,D20,DFY!D:D)</f>
        <v>0</v>
      </c>
      <c r="G20" s="739">
        <f>SUMIF(DYTD!A:A,D20,DYTD!C:C)</f>
        <v>0</v>
      </c>
      <c r="H20" s="743">
        <f>G20-F20</f>
        <v>0</v>
      </c>
      <c r="I20" s="744">
        <f>J20-F20</f>
        <v>0</v>
      </c>
      <c r="J20" s="793">
        <v>0</v>
      </c>
      <c r="K20" s="793">
        <f>F20</f>
        <v>0</v>
      </c>
      <c r="L20" s="794"/>
      <c r="M20" s="794"/>
      <c r="N20" s="795"/>
      <c r="O20" s="793">
        <f t="shared" ref="O20:O21" si="5">SUM(K20:N20)</f>
        <v>0</v>
      </c>
      <c r="P20" s="796"/>
      <c r="Q20" s="797"/>
    </row>
    <row r="21" spans="1:17" s="798" customFormat="1" x14ac:dyDescent="0.2">
      <c r="A21" s="738">
        <f>SUMIF(DPY!A:A,D21,DPY!D:D)</f>
        <v>0</v>
      </c>
      <c r="B21" s="739">
        <f>SUMIF(DPY!A:A,D21,DPY!E:E)</f>
        <v>0</v>
      </c>
      <c r="C21" s="740">
        <f>SUMIF(DPY!A:A,D21,DPY!C:C)</f>
        <v>0</v>
      </c>
      <c r="D21" s="741">
        <v>208049057</v>
      </c>
      <c r="E21" s="895" t="s">
        <v>7943</v>
      </c>
      <c r="F21" s="740">
        <f>SUMIF(DFY!A:A,D21,DFY!D:D)</f>
        <v>0</v>
      </c>
      <c r="G21" s="739">
        <f>SUMIF(DYTD!A:A,D21,DYTD!C:C)</f>
        <v>0</v>
      </c>
      <c r="H21" s="743">
        <f>G21-F21</f>
        <v>0</v>
      </c>
      <c r="I21" s="744">
        <f>J21-F21</f>
        <v>0</v>
      </c>
      <c r="J21" s="828">
        <v>0</v>
      </c>
      <c r="K21" s="828">
        <f>F21</f>
        <v>0</v>
      </c>
      <c r="L21" s="830"/>
      <c r="M21" s="830"/>
      <c r="N21" s="831"/>
      <c r="O21" s="828">
        <f t="shared" si="5"/>
        <v>0</v>
      </c>
      <c r="P21" s="735"/>
      <c r="Q21" s="797"/>
    </row>
    <row r="22" spans="1:17" s="798" customFormat="1" x14ac:dyDescent="0.25">
      <c r="A22" s="800">
        <f t="shared" ref="A22:B22" si="6">SUM(A20:A21)</f>
        <v>0</v>
      </c>
      <c r="B22" s="801">
        <f t="shared" si="6"/>
        <v>0</v>
      </c>
      <c r="C22" s="802">
        <f>SUM(C20:C21)</f>
        <v>0</v>
      </c>
      <c r="D22" s="803"/>
      <c r="E22" s="780" t="s">
        <v>7247</v>
      </c>
      <c r="F22" s="802">
        <f t="shared" ref="F22:O22" si="7">SUM(F20:F21)</f>
        <v>0</v>
      </c>
      <c r="G22" s="848">
        <f t="shared" si="7"/>
        <v>0</v>
      </c>
      <c r="H22" s="902">
        <f t="shared" si="7"/>
        <v>0</v>
      </c>
      <c r="I22" s="849">
        <f t="shared" si="7"/>
        <v>0</v>
      </c>
      <c r="J22" s="850">
        <f t="shared" si="7"/>
        <v>0</v>
      </c>
      <c r="K22" s="850">
        <f t="shared" si="7"/>
        <v>0</v>
      </c>
      <c r="L22" s="851">
        <f t="shared" si="7"/>
        <v>0</v>
      </c>
      <c r="M22" s="851">
        <f t="shared" si="7"/>
        <v>0</v>
      </c>
      <c r="N22" s="852">
        <f t="shared" si="7"/>
        <v>0</v>
      </c>
      <c r="O22" s="850">
        <f t="shared" si="7"/>
        <v>0</v>
      </c>
      <c r="P22" s="810"/>
      <c r="Q22" s="797"/>
    </row>
    <row r="23" spans="1:17" s="798" customFormat="1" x14ac:dyDescent="0.25">
      <c r="A23" s="787"/>
      <c r="B23" s="788"/>
      <c r="C23" s="740"/>
      <c r="D23" s="811"/>
      <c r="E23" s="812"/>
      <c r="F23" s="740"/>
      <c r="G23" s="771"/>
      <c r="H23" s="743"/>
      <c r="I23" s="761"/>
      <c r="J23" s="740"/>
      <c r="K23" s="740"/>
      <c r="L23" s="745"/>
      <c r="M23" s="745"/>
      <c r="N23" s="744"/>
      <c r="O23" s="740"/>
      <c r="P23" s="746"/>
      <c r="Q23" s="813"/>
    </row>
    <row r="24" spans="1:17" s="798" customFormat="1" x14ac:dyDescent="0.25">
      <c r="A24" s="814">
        <f t="shared" ref="A24:B24" si="8">A17+A22</f>
        <v>40438</v>
      </c>
      <c r="B24" s="815">
        <f t="shared" si="8"/>
        <v>0</v>
      </c>
      <c r="C24" s="816">
        <f>C17+C22</f>
        <v>51279.01</v>
      </c>
      <c r="D24" s="817"/>
      <c r="E24" s="818" t="s">
        <v>7248</v>
      </c>
      <c r="F24" s="816">
        <f t="shared" ref="F24:O24" si="9">F17+F22</f>
        <v>49000</v>
      </c>
      <c r="G24" s="1515">
        <f t="shared" si="9"/>
        <v>28150.720000000001</v>
      </c>
      <c r="H24" s="1171">
        <f t="shared" si="9"/>
        <v>-20849.28</v>
      </c>
      <c r="I24" s="1191">
        <f t="shared" si="9"/>
        <v>14400</v>
      </c>
      <c r="J24" s="1141">
        <f t="shared" si="9"/>
        <v>63400</v>
      </c>
      <c r="K24" s="1141">
        <f t="shared" si="9"/>
        <v>49000</v>
      </c>
      <c r="L24" s="1142">
        <f t="shared" si="9"/>
        <v>0</v>
      </c>
      <c r="M24" s="1142">
        <f t="shared" si="9"/>
        <v>0</v>
      </c>
      <c r="N24" s="1140">
        <f t="shared" si="9"/>
        <v>0</v>
      </c>
      <c r="O24" s="1141">
        <f t="shared" si="9"/>
        <v>49000</v>
      </c>
      <c r="P24" s="810"/>
      <c r="Q24" s="797"/>
    </row>
    <row r="25" spans="1:17" s="798" customFormat="1" x14ac:dyDescent="0.25">
      <c r="A25" s="924"/>
      <c r="B25" s="925"/>
      <c r="C25" s="793"/>
      <c r="D25" s="790"/>
      <c r="E25" s="926"/>
      <c r="F25" s="793"/>
      <c r="G25" s="1143"/>
      <c r="H25" s="795"/>
      <c r="I25" s="927"/>
      <c r="J25" s="928"/>
      <c r="K25" s="833"/>
      <c r="L25" s="834"/>
      <c r="M25" s="834"/>
      <c r="N25" s="835"/>
      <c r="O25" s="833"/>
      <c r="P25" s="810"/>
      <c r="Q25" s="797"/>
    </row>
    <row r="26" spans="1:17" s="798" customFormat="1" hidden="1" x14ac:dyDescent="0.25">
      <c r="A26" s="838"/>
      <c r="B26" s="839"/>
      <c r="C26" s="840"/>
      <c r="D26" s="841"/>
      <c r="E26" s="842" t="s">
        <v>3040</v>
      </c>
      <c r="F26" s="840"/>
      <c r="G26" s="899"/>
      <c r="H26" s="844"/>
      <c r="I26" s="897"/>
      <c r="J26" s="898"/>
      <c r="K26" s="898"/>
      <c r="L26" s="899"/>
      <c r="M26" s="899"/>
      <c r="N26" s="900"/>
      <c r="O26" s="898"/>
      <c r="P26" s="810"/>
      <c r="Q26" s="797"/>
    </row>
    <row r="27" spans="1:17" s="748" customFormat="1" ht="12.75" hidden="1" customHeight="1" x14ac:dyDescent="0.25">
      <c r="A27" s="738">
        <f>SUMIF(DPY!A:A,D27,DPY!D:D)</f>
        <v>0</v>
      </c>
      <c r="B27" s="739">
        <f>SUMIF(DPY!A:A,D27,DPY!E:E)</f>
        <v>0</v>
      </c>
      <c r="C27" s="740">
        <f>SUMIF(DPY!A:A,D27,DPY!C:C)</f>
        <v>0</v>
      </c>
      <c r="D27" s="789">
        <v>208042510</v>
      </c>
      <c r="E27" s="895" t="s">
        <v>3080</v>
      </c>
      <c r="F27" s="740">
        <f>SUMIF(DFY!A:A,D27,DFY!D:D)</f>
        <v>0</v>
      </c>
      <c r="G27" s="739">
        <f>SUMIF(DYTD!A:A,D27,DYTD!C:C)</f>
        <v>0</v>
      </c>
      <c r="H27" s="743">
        <f>F27-G27</f>
        <v>0</v>
      </c>
      <c r="I27" s="744">
        <f>J27-F27</f>
        <v>0</v>
      </c>
      <c r="J27" s="740"/>
      <c r="K27" s="740"/>
      <c r="L27" s="745"/>
      <c r="M27" s="745"/>
      <c r="N27" s="744"/>
      <c r="O27" s="740"/>
      <c r="P27" s="746"/>
      <c r="Q27" s="747"/>
    </row>
    <row r="28" spans="1:17" s="748" customFormat="1" ht="12.75" hidden="1" customHeight="1" x14ac:dyDescent="0.25">
      <c r="A28" s="738">
        <f>SUMIF(DPY!A:A,D28,DPY!D:D)</f>
        <v>0</v>
      </c>
      <c r="B28" s="739">
        <f>SUMIF(DPY!A:A,D28,DPY!E:E)</f>
        <v>0</v>
      </c>
      <c r="C28" s="740">
        <f>SUMIF(DPY!A:A,D28,DPY!C:C)</f>
        <v>0</v>
      </c>
      <c r="D28" s="789">
        <v>208044610</v>
      </c>
      <c r="E28" s="742" t="s">
        <v>7263</v>
      </c>
      <c r="F28" s="740">
        <f>SUMIF(DFY!A:A,D28,DFY!D:D)</f>
        <v>0</v>
      </c>
      <c r="G28" s="739">
        <f>SUMIF(DYTD!A:A,D28,DYTD!C:C)</f>
        <v>0</v>
      </c>
      <c r="H28" s="743">
        <f>F28-G28</f>
        <v>0</v>
      </c>
      <c r="I28" s="744">
        <f>J28-F28</f>
        <v>0</v>
      </c>
      <c r="J28" s="740"/>
      <c r="K28" s="740"/>
      <c r="L28" s="745"/>
      <c r="M28" s="745"/>
      <c r="N28" s="744"/>
      <c r="O28" s="740"/>
      <c r="P28" s="746"/>
      <c r="Q28" s="764"/>
    </row>
    <row r="29" spans="1:17" s="748" customFormat="1" ht="12.75" hidden="1" customHeight="1" x14ac:dyDescent="0.25">
      <c r="A29" s="738">
        <f>SUMIF(DPY!A:A,D29,DPY!D:D)</f>
        <v>0</v>
      </c>
      <c r="B29" s="739">
        <f>SUMIF(DPY!A:A,D29,DPY!E:E)</f>
        <v>0</v>
      </c>
      <c r="C29" s="740">
        <f>SUMIF(DPY!A:A,D29,DPY!C:C)</f>
        <v>0</v>
      </c>
      <c r="D29" s="789">
        <v>208044611</v>
      </c>
      <c r="E29" s="742" t="s">
        <v>7264</v>
      </c>
      <c r="F29" s="740">
        <f>SUMIF(DFY!A:A,D29,DFY!D:D)</f>
        <v>0</v>
      </c>
      <c r="G29" s="739">
        <f>SUMIF(DYTD!A:A,D29,DYTD!C:C)</f>
        <v>0</v>
      </c>
      <c r="H29" s="743">
        <f>F29-G29</f>
        <v>0</v>
      </c>
      <c r="I29" s="744">
        <f>J29-F29</f>
        <v>0</v>
      </c>
      <c r="J29" s="740"/>
      <c r="K29" s="740"/>
      <c r="L29" s="745"/>
      <c r="M29" s="745"/>
      <c r="N29" s="744"/>
      <c r="O29" s="740"/>
      <c r="P29" s="746"/>
      <c r="Q29" s="764"/>
    </row>
    <row r="30" spans="1:17" s="748" customFormat="1" ht="12.75" hidden="1" customHeight="1" x14ac:dyDescent="0.25">
      <c r="A30" s="738">
        <f>SUMIF(DPY!A:A,D30,DPY!D:D)</f>
        <v>0</v>
      </c>
      <c r="B30" s="739">
        <f>SUMIF(DPY!A:A,D30,DPY!E:E)</f>
        <v>0</v>
      </c>
      <c r="C30" s="740">
        <f>SUMIF(DPY!A:A,D30,DPY!C:C)</f>
        <v>0</v>
      </c>
      <c r="D30" s="789">
        <v>208044619</v>
      </c>
      <c r="E30" s="742" t="s">
        <v>7252</v>
      </c>
      <c r="F30" s="740">
        <f>SUMIF(DFY!A:A,D30,DFY!D:D)</f>
        <v>0</v>
      </c>
      <c r="G30" s="739">
        <f>SUMIF(DYTD!A:A,D30,DYTD!C:C)</f>
        <v>0</v>
      </c>
      <c r="H30" s="743">
        <f>F30-G30</f>
        <v>0</v>
      </c>
      <c r="I30" s="744">
        <f>J30-F30</f>
        <v>0</v>
      </c>
      <c r="J30" s="740"/>
      <c r="K30" s="740"/>
      <c r="L30" s="745"/>
      <c r="M30" s="745"/>
      <c r="N30" s="744"/>
      <c r="O30" s="740"/>
      <c r="P30" s="746"/>
      <c r="Q30" s="764"/>
    </row>
    <row r="31" spans="1:17" s="748" customFormat="1" ht="12.75" hidden="1" customHeight="1" x14ac:dyDescent="0.25">
      <c r="A31" s="738">
        <f>SUMIF(DPY!A:A,D31,DPY!D:D)</f>
        <v>0</v>
      </c>
      <c r="B31" s="739">
        <f>SUMIF(DPY!A:A,D31,DPY!E:E)</f>
        <v>0</v>
      </c>
      <c r="C31" s="740">
        <f>SUMIF(DPY!A:A,D31,DPY!C:C)</f>
        <v>0</v>
      </c>
      <c r="D31" s="789">
        <v>208046010</v>
      </c>
      <c r="E31" s="742" t="s">
        <v>7254</v>
      </c>
      <c r="F31" s="740">
        <f>SUMIF(DFY!A:A,D31,DFY!D:D)</f>
        <v>0</v>
      </c>
      <c r="G31" s="739">
        <f>SUMIF(DYTD!A:A,D31,DYTD!C:C)</f>
        <v>0</v>
      </c>
      <c r="H31" s="743">
        <f>F31-G31</f>
        <v>0</v>
      </c>
      <c r="I31" s="744">
        <f>J31-F31</f>
        <v>0</v>
      </c>
      <c r="J31" s="740"/>
      <c r="K31" s="740"/>
      <c r="L31" s="745"/>
      <c r="M31" s="745"/>
      <c r="N31" s="744"/>
      <c r="O31" s="740"/>
      <c r="P31" s="746"/>
      <c r="Q31" s="764"/>
    </row>
    <row r="32" spans="1:17" s="798" customFormat="1" hidden="1" x14ac:dyDescent="0.25">
      <c r="A32" s="800">
        <f t="shared" ref="A32:B32" si="10">SUM(A27:A31)</f>
        <v>0</v>
      </c>
      <c r="B32" s="801">
        <f t="shared" si="10"/>
        <v>0</v>
      </c>
      <c r="C32" s="802">
        <f>SUM(C27:C31)</f>
        <v>0</v>
      </c>
      <c r="D32" s="846"/>
      <c r="E32" s="847" t="s">
        <v>7255</v>
      </c>
      <c r="F32" s="802">
        <f t="shared" ref="F32:O32" si="11">SUM(F27:F31)</f>
        <v>0</v>
      </c>
      <c r="G32" s="1128">
        <f t="shared" si="11"/>
        <v>0</v>
      </c>
      <c r="H32" s="848">
        <f t="shared" si="11"/>
        <v>0</v>
      </c>
      <c r="I32" s="849">
        <f t="shared" si="11"/>
        <v>0</v>
      </c>
      <c r="J32" s="850">
        <f t="shared" si="11"/>
        <v>0</v>
      </c>
      <c r="K32" s="850">
        <f t="shared" si="11"/>
        <v>0</v>
      </c>
      <c r="L32" s="851">
        <f t="shared" si="11"/>
        <v>0</v>
      </c>
      <c r="M32" s="851">
        <f t="shared" si="11"/>
        <v>0</v>
      </c>
      <c r="N32" s="852">
        <f t="shared" si="11"/>
        <v>0</v>
      </c>
      <c r="O32" s="850">
        <f t="shared" si="11"/>
        <v>0</v>
      </c>
      <c r="P32" s="810"/>
      <c r="Q32" s="797"/>
    </row>
    <row r="33" spans="1:17" x14ac:dyDescent="0.2">
      <c r="A33" s="838"/>
      <c r="B33" s="839"/>
      <c r="C33" s="840"/>
      <c r="D33" s="854"/>
      <c r="E33" s="855"/>
      <c r="F33" s="856"/>
      <c r="G33" s="1182"/>
      <c r="I33" s="859"/>
      <c r="J33" s="860"/>
      <c r="K33" s="860"/>
      <c r="L33" s="861"/>
      <c r="M33" s="861"/>
      <c r="N33" s="862"/>
      <c r="O33" s="860"/>
      <c r="P33" s="810"/>
      <c r="Q33" s="797"/>
    </row>
    <row r="34" spans="1:17" s="798" customFormat="1" ht="13.5" thickBot="1" x14ac:dyDescent="0.3">
      <c r="A34" s="864">
        <f t="shared" ref="A34:B34" si="12">A24+A32</f>
        <v>40438</v>
      </c>
      <c r="B34" s="865">
        <f t="shared" si="12"/>
        <v>0</v>
      </c>
      <c r="C34" s="866">
        <f>C24+C32</f>
        <v>51279.01</v>
      </c>
      <c r="D34" s="867"/>
      <c r="E34" s="868" t="s">
        <v>8</v>
      </c>
      <c r="F34" s="866">
        <f t="shared" ref="F34:O34" si="13">F24+F32</f>
        <v>49000</v>
      </c>
      <c r="G34" s="1521">
        <f t="shared" si="13"/>
        <v>28150.720000000001</v>
      </c>
      <c r="H34" s="1150">
        <f t="shared" si="13"/>
        <v>-20849.28</v>
      </c>
      <c r="I34" s="1193">
        <f t="shared" si="13"/>
        <v>14400</v>
      </c>
      <c r="J34" s="866">
        <f t="shared" si="13"/>
        <v>63400</v>
      </c>
      <c r="K34" s="866">
        <f t="shared" si="13"/>
        <v>49000</v>
      </c>
      <c r="L34" s="1149">
        <f t="shared" si="13"/>
        <v>0</v>
      </c>
      <c r="M34" s="1149">
        <f t="shared" si="13"/>
        <v>0</v>
      </c>
      <c r="N34" s="1150">
        <f t="shared" si="13"/>
        <v>0</v>
      </c>
      <c r="O34" s="866">
        <f t="shared" si="13"/>
        <v>49000</v>
      </c>
      <c r="P34" s="873"/>
      <c r="Q34" s="874"/>
    </row>
    <row r="35" spans="1:17" x14ac:dyDescent="0.2">
      <c r="A35" s="875">
        <f>SUMIF(DPY!G:G,$D$2,DPY!D:D)-A34</f>
        <v>0</v>
      </c>
      <c r="B35" s="875">
        <f>SUMIF(DPY!G:G,$D$2,DPY!E:E)-B34</f>
        <v>0</v>
      </c>
      <c r="C35" s="863">
        <f>SUMIF(DPY!G:G,$D$2,DPY!C:C)-C34</f>
        <v>0</v>
      </c>
      <c r="D35" s="876"/>
      <c r="F35" s="687">
        <f>SUMIF(DFY!G:G,$D$2,DFY!D:D)-F34</f>
        <v>0</v>
      </c>
      <c r="G35" s="858">
        <f>SUMIF(DYTD!G:G,$D$2,DYTD!C:C)-G34</f>
        <v>0</v>
      </c>
      <c r="H35" s="858">
        <f>G34-F34-H34</f>
        <v>0</v>
      </c>
      <c r="I35" s="858">
        <f>J34-F34-I34</f>
        <v>0</v>
      </c>
      <c r="P35" s="863"/>
    </row>
    <row r="36" spans="1:17" ht="15" x14ac:dyDescent="0.3">
      <c r="D36" s="876"/>
      <c r="H36" s="877"/>
      <c r="I36" s="877"/>
      <c r="J36" s="877"/>
      <c r="K36" s="877"/>
      <c r="L36" s="877"/>
      <c r="M36" s="877"/>
      <c r="N36" s="877"/>
      <c r="O36" s="877"/>
      <c r="P36" s="863"/>
    </row>
    <row r="37" spans="1:17" x14ac:dyDescent="0.2">
      <c r="D37" s="876"/>
      <c r="H37" s="875"/>
      <c r="I37" s="878"/>
      <c r="J37" s="878"/>
      <c r="K37" s="878"/>
      <c r="L37" s="878"/>
      <c r="M37" s="878"/>
      <c r="N37" s="878"/>
      <c r="O37" s="878"/>
      <c r="P37" s="863"/>
    </row>
    <row r="38" spans="1:17" x14ac:dyDescent="0.2">
      <c r="D38" s="876"/>
      <c r="H38" s="875"/>
      <c r="I38" s="878"/>
      <c r="J38" s="878"/>
      <c r="K38" s="878"/>
      <c r="L38" s="878"/>
      <c r="M38" s="878"/>
      <c r="N38" s="878"/>
      <c r="O38" s="878"/>
      <c r="P38" s="863"/>
    </row>
    <row r="39" spans="1:17" x14ac:dyDescent="0.2">
      <c r="D39" s="876"/>
    </row>
    <row r="40" spans="1:17" x14ac:dyDescent="0.2">
      <c r="D40" s="876"/>
    </row>
    <row r="41" spans="1:17" x14ac:dyDescent="0.2">
      <c r="D41" s="876"/>
    </row>
    <row r="42" spans="1:17" x14ac:dyDescent="0.2">
      <c r="D42" s="876"/>
    </row>
    <row r="43" spans="1:17" x14ac:dyDescent="0.2">
      <c r="D43" s="876"/>
    </row>
    <row r="44" spans="1:17" x14ac:dyDescent="0.2">
      <c r="D44" s="876"/>
    </row>
    <row r="45" spans="1:17" x14ac:dyDescent="0.2">
      <c r="D45" s="876"/>
    </row>
    <row r="46" spans="1:17" x14ac:dyDescent="0.2">
      <c r="D46" s="876"/>
    </row>
    <row r="47" spans="1:17" x14ac:dyDescent="0.2">
      <c r="D47" s="876"/>
    </row>
    <row r="48" spans="1:17" x14ac:dyDescent="0.2">
      <c r="D48" s="876"/>
    </row>
  </sheetData>
  <mergeCells count="1">
    <mergeCell ref="C1:Q1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56" fitToHeight="0" orientation="landscape" r:id="rId1"/>
  <headerFooter>
    <oddFooter>&amp;C&amp;Z&amp;F\&amp;A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0"/>
  <sheetViews>
    <sheetView topLeftCell="D1" zoomScale="80" zoomScaleNormal="80" workbookViewId="0">
      <selection activeCell="D39" sqref="A39:XFD41"/>
    </sheetView>
  </sheetViews>
  <sheetFormatPr defaultColWidth="9.140625" defaultRowHeight="12.75" x14ac:dyDescent="0.2"/>
  <cols>
    <col min="1" max="1" width="9.5703125" style="863" hidden="1" customWidth="1"/>
    <col min="2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7" width="12.140625" style="1151" hidden="1" customWidth="1"/>
    <col min="8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tr">
        <f>'20201'!C1</f>
        <v>DEPOT SERVICES</v>
      </c>
      <c r="D1" s="2030"/>
      <c r="E1" s="2030"/>
      <c r="F1" s="2030"/>
      <c r="G1" s="2030"/>
      <c r="H1" s="2030"/>
      <c r="I1" s="2030"/>
      <c r="J1" s="2030"/>
      <c r="K1" s="2030"/>
      <c r="L1" s="2030"/>
      <c r="M1" s="2030"/>
      <c r="N1" s="2030"/>
      <c r="O1" s="2030"/>
      <c r="P1" s="2030"/>
      <c r="Q1" s="2031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20805</v>
      </c>
      <c r="E2" s="692" t="s">
        <v>3006</v>
      </c>
      <c r="F2" s="693"/>
      <c r="G2" s="693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7" s="711" customFormat="1" ht="42" customHeight="1" x14ac:dyDescent="0.2">
      <c r="A3" s="1487" t="str">
        <f>DEPO!B4</f>
        <v>Original Budget 2019-20</v>
      </c>
      <c r="B3" s="1488" t="str">
        <f>DEPO!C4</f>
        <v>Revised Budget 2019-20</v>
      </c>
      <c r="C3" s="699" t="str">
        <f>DEPO!D4</f>
        <v>PY GRNI
Actual
2019-20</v>
      </c>
      <c r="D3" s="700" t="s">
        <v>6256</v>
      </c>
      <c r="E3" s="1489" t="s">
        <v>3020</v>
      </c>
      <c r="F3" s="1523" t="str">
        <f>DEPO!G4</f>
        <v>Original Budget
2020-21</v>
      </c>
      <c r="G3" s="1490" t="str">
        <f>DEPO!H4</f>
        <v>Actual Committed
to Sep 2020</v>
      </c>
      <c r="H3" s="703" t="str">
        <f>DEPO!I4</f>
        <v>Variance
Act v Orig
to Sep 2020</v>
      </c>
      <c r="I3" s="1555" t="str">
        <f>DEPO!J4</f>
        <v>Forecast
less Orig
2020-21</v>
      </c>
      <c r="J3" s="1525" t="str">
        <f>DEPO!K4</f>
        <v>Forecast
Full Year 2020-21</v>
      </c>
      <c r="K3" s="595" t="str">
        <f>DEPO!L4</f>
        <v>Revised Budget 2020/21</v>
      </c>
      <c r="L3" s="596" t="str">
        <f>DEPO!M4</f>
        <v>2021-22
Savings
Plan</v>
      </c>
      <c r="M3" s="1526" t="str">
        <f>DEPO!N4</f>
        <v>2021-22 Permanent Growth</v>
      </c>
      <c r="N3" s="594" t="str">
        <f>DEPO!O4</f>
        <v>2021-22
One-off
Growth</v>
      </c>
      <c r="O3" s="595" t="str">
        <f>DEPO!P4</f>
        <v>Budget 2021/22</v>
      </c>
      <c r="P3" s="1527" t="s">
        <v>7229</v>
      </c>
      <c r="Q3" s="710" t="s">
        <v>7230</v>
      </c>
    </row>
    <row r="4" spans="1:17" s="711" customFormat="1" ht="13.5" customHeight="1" thickBot="1" x14ac:dyDescent="0.25">
      <c r="A4" s="712" t="s">
        <v>0</v>
      </c>
      <c r="B4" s="1499" t="s">
        <v>0</v>
      </c>
      <c r="C4" s="714" t="s">
        <v>0</v>
      </c>
      <c r="D4" s="715"/>
      <c r="E4" s="1500"/>
      <c r="F4" s="1529" t="s">
        <v>0</v>
      </c>
      <c r="G4" s="1501" t="s">
        <v>0</v>
      </c>
      <c r="H4" s="1501" t="s">
        <v>0</v>
      </c>
      <c r="I4" s="1556" t="s">
        <v>0</v>
      </c>
      <c r="J4" s="1529" t="s">
        <v>0</v>
      </c>
      <c r="K4" s="1369" t="s">
        <v>0</v>
      </c>
      <c r="L4" s="1531" t="s">
        <v>0</v>
      </c>
      <c r="M4" s="1531" t="s">
        <v>0</v>
      </c>
      <c r="N4" s="1372" t="s">
        <v>0</v>
      </c>
      <c r="O4" s="1373" t="s">
        <v>0</v>
      </c>
      <c r="P4" s="1532"/>
      <c r="Q4" s="723"/>
    </row>
    <row r="5" spans="1:17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1124"/>
      <c r="H5" s="731"/>
      <c r="I5" s="734"/>
      <c r="J5" s="729"/>
      <c r="K5" s="726"/>
      <c r="L5" s="733"/>
      <c r="M5" s="733"/>
      <c r="N5" s="734"/>
      <c r="O5" s="726"/>
      <c r="P5" s="735"/>
      <c r="Q5" s="736"/>
    </row>
    <row r="6" spans="1:17" s="737" customFormat="1" ht="12.75" customHeight="1" x14ac:dyDescent="0.2">
      <c r="A6" s="738">
        <f>SUMIF(DPY!A:A,D6,DPY!D:D)</f>
        <v>0</v>
      </c>
      <c r="B6" s="739">
        <f>SUMIF(DPY!A:A,D6,DPY!E:E)</f>
        <v>0</v>
      </c>
      <c r="C6" s="740">
        <f>SUMIF(DPY!A:A,D6,DPY!C:C)</f>
        <v>0</v>
      </c>
      <c r="D6" s="741">
        <v>208050100</v>
      </c>
      <c r="E6" s="742" t="s">
        <v>2</v>
      </c>
      <c r="F6" s="740">
        <f>SUMIF(DFY!A:A,D6,DFY!D:D)</f>
        <v>0</v>
      </c>
      <c r="G6" s="739">
        <f>SUMIF(DYTD!A:A,D6,DYTD!C:C)</f>
        <v>0</v>
      </c>
      <c r="H6" s="743">
        <f>G6-F6</f>
        <v>0</v>
      </c>
      <c r="I6" s="744">
        <f>J6-F6</f>
        <v>0</v>
      </c>
      <c r="J6" s="740">
        <v>0</v>
      </c>
      <c r="K6" s="740">
        <f>F6</f>
        <v>0</v>
      </c>
      <c r="L6" s="745"/>
      <c r="M6" s="745"/>
      <c r="N6" s="744"/>
      <c r="O6" s="740">
        <f>SUM(K6:N6)</f>
        <v>0</v>
      </c>
      <c r="P6" s="746"/>
      <c r="Q6" s="918"/>
    </row>
    <row r="7" spans="1:17" s="737" customFormat="1" ht="12.75" customHeight="1" x14ac:dyDescent="0.2">
      <c r="A7" s="738">
        <f>SUMIF(DPY!A:A,D7,DPY!D:D)</f>
        <v>0</v>
      </c>
      <c r="B7" s="739">
        <f>SUMIF(DPY!A:A,D7,DPY!E:E)</f>
        <v>0</v>
      </c>
      <c r="C7" s="740">
        <f>SUMIF(DPY!A:A,D7,DPY!C:C)</f>
        <v>0</v>
      </c>
      <c r="D7" s="741">
        <v>208050150</v>
      </c>
      <c r="E7" s="918" t="s">
        <v>2846</v>
      </c>
      <c r="F7" s="740">
        <f>SUMIF(DFY!A:A,D7,DFY!D:D)</f>
        <v>0</v>
      </c>
      <c r="G7" s="739">
        <f>SUMIF(DYTD!A:A,D7,DYTD!C:C)</f>
        <v>0</v>
      </c>
      <c r="H7" s="743">
        <f>G7-F7</f>
        <v>0</v>
      </c>
      <c r="I7" s="744">
        <f>J7-F7</f>
        <v>0</v>
      </c>
      <c r="J7" s="740">
        <v>0</v>
      </c>
      <c r="K7" s="740">
        <f>F7</f>
        <v>0</v>
      </c>
      <c r="L7" s="745"/>
      <c r="M7" s="745"/>
      <c r="N7" s="744"/>
      <c r="O7" s="740">
        <f>SUM(K7:N7)</f>
        <v>0</v>
      </c>
      <c r="P7" s="746"/>
      <c r="Q7" s="918"/>
    </row>
    <row r="8" spans="1:17" s="748" customFormat="1" ht="12.75" customHeight="1" x14ac:dyDescent="0.25">
      <c r="A8" s="738">
        <f>SUMIF(DPY!A:A,D8,DPY!D:D)</f>
        <v>0</v>
      </c>
      <c r="B8" s="739">
        <f>SUMIF(DPY!A:A,D8,DPY!E:E)</f>
        <v>0</v>
      </c>
      <c r="C8" s="740">
        <f>SUMIF(DPY!A:A,D8,DPY!C:C)</f>
        <v>0</v>
      </c>
      <c r="D8" s="762">
        <v>208050200</v>
      </c>
      <c r="E8" s="742" t="s">
        <v>2847</v>
      </c>
      <c r="F8" s="740">
        <f>SUMIF(DFY!A:A,D8,DFY!D:D)</f>
        <v>0</v>
      </c>
      <c r="G8" s="739">
        <f>SUMIF(DYTD!A:A,D8,DYTD!C:C)</f>
        <v>0</v>
      </c>
      <c r="H8" s="743">
        <f>G8-F8</f>
        <v>0</v>
      </c>
      <c r="I8" s="744">
        <f>J8-F8</f>
        <v>0</v>
      </c>
      <c r="J8" s="740">
        <v>0</v>
      </c>
      <c r="K8" s="740">
        <f>F8</f>
        <v>0</v>
      </c>
      <c r="L8" s="745"/>
      <c r="M8" s="745"/>
      <c r="N8" s="744"/>
      <c r="O8" s="740">
        <f>SUM(K8:N8)</f>
        <v>0</v>
      </c>
      <c r="P8" s="746"/>
      <c r="Q8" s="747"/>
    </row>
    <row r="9" spans="1:17" s="737" customFormat="1" ht="12.75" customHeight="1" x14ac:dyDescent="0.25">
      <c r="A9" s="800">
        <f>SUM(A6:A8)</f>
        <v>0</v>
      </c>
      <c r="B9" s="801">
        <f>SUM(B6:B8)</f>
        <v>0</v>
      </c>
      <c r="C9" s="802">
        <f>SUM(C6:C8)</f>
        <v>0</v>
      </c>
      <c r="D9" s="846"/>
      <c r="E9" s="847" t="s">
        <v>7372</v>
      </c>
      <c r="F9" s="802">
        <f t="shared" ref="F9:O9" si="0">SUM(F6:F8)</f>
        <v>0</v>
      </c>
      <c r="G9" s="1128">
        <f t="shared" si="0"/>
        <v>0</v>
      </c>
      <c r="H9" s="848">
        <f t="shared" si="0"/>
        <v>0</v>
      </c>
      <c r="I9" s="852">
        <f t="shared" si="0"/>
        <v>0</v>
      </c>
      <c r="J9" s="850">
        <f t="shared" si="0"/>
        <v>0</v>
      </c>
      <c r="K9" s="850">
        <f t="shared" si="0"/>
        <v>0</v>
      </c>
      <c r="L9" s="851">
        <f t="shared" si="0"/>
        <v>0</v>
      </c>
      <c r="M9" s="851">
        <f t="shared" si="0"/>
        <v>0</v>
      </c>
      <c r="N9" s="852">
        <f t="shared" si="0"/>
        <v>0</v>
      </c>
      <c r="O9" s="850">
        <f t="shared" si="0"/>
        <v>0</v>
      </c>
      <c r="P9" s="810"/>
      <c r="Q9" s="736"/>
    </row>
    <row r="10" spans="1:17" s="737" customFormat="1" ht="12.75" customHeight="1" x14ac:dyDescent="0.25">
      <c r="A10" s="919"/>
      <c r="B10" s="920"/>
      <c r="C10" s="729"/>
      <c r="D10" s="766"/>
      <c r="E10" s="767"/>
      <c r="F10" s="729"/>
      <c r="G10" s="1124"/>
      <c r="H10" s="731"/>
      <c r="I10" s="734"/>
      <c r="J10" s="729"/>
      <c r="K10" s="729"/>
      <c r="L10" s="730"/>
      <c r="M10" s="730"/>
      <c r="N10" s="734"/>
      <c r="O10" s="729"/>
      <c r="P10" s="735"/>
      <c r="Q10" s="736"/>
    </row>
    <row r="11" spans="1:17" s="748" customFormat="1" x14ac:dyDescent="0.25">
      <c r="A11" s="738">
        <f>SUMIF(DPY!A:A,D11,DPY!D:D)</f>
        <v>0</v>
      </c>
      <c r="B11" s="739">
        <f>SUMIF(DPY!A:A,D11,DPY!E:E)</f>
        <v>0</v>
      </c>
      <c r="C11" s="740">
        <f>SUMIF(DPY!A:A,D11,DPY!C:C)</f>
        <v>0</v>
      </c>
      <c r="D11" s="762">
        <v>208050101</v>
      </c>
      <c r="E11" s="742" t="s">
        <v>7232</v>
      </c>
      <c r="F11" s="740">
        <f>SUMIF(DFY!A:A,D11,DFY!D:D)</f>
        <v>0</v>
      </c>
      <c r="G11" s="739">
        <f>SUMIF(DYTD!A:A,D11,DYTD!C:C)</f>
        <v>0</v>
      </c>
      <c r="H11" s="743">
        <f>G11-F11</f>
        <v>0</v>
      </c>
      <c r="I11" s="744">
        <f>J11-F11</f>
        <v>0</v>
      </c>
      <c r="J11" s="740">
        <v>0</v>
      </c>
      <c r="K11" s="740">
        <f>F11</f>
        <v>0</v>
      </c>
      <c r="L11" s="745"/>
      <c r="M11" s="745"/>
      <c r="N11" s="744"/>
      <c r="O11" s="740">
        <f t="shared" ref="O11:O15" si="1">SUM(K11:N11)</f>
        <v>0</v>
      </c>
      <c r="P11" s="746"/>
      <c r="Q11" s="747"/>
    </row>
    <row r="12" spans="1:17" s="748" customFormat="1" ht="12.75" customHeight="1" x14ac:dyDescent="0.25">
      <c r="A12" s="738">
        <f>SUMIF(DPY!A:A,D12,DPY!D:D)</f>
        <v>0</v>
      </c>
      <c r="B12" s="739">
        <f>SUMIF(DPY!A:A,D12,DPY!E:E)</f>
        <v>0</v>
      </c>
      <c r="C12" s="740">
        <f>SUMIF(DPY!A:A,D12,DPY!C:C)</f>
        <v>0</v>
      </c>
      <c r="D12" s="762">
        <v>208050102</v>
      </c>
      <c r="E12" s="742" t="s">
        <v>3042</v>
      </c>
      <c r="F12" s="740">
        <f>SUMIF(DFY!A:A,D12,DFY!D:D)</f>
        <v>0</v>
      </c>
      <c r="G12" s="739">
        <f>SUMIF(DYTD!A:A,D12,DYTD!C:C)</f>
        <v>0</v>
      </c>
      <c r="H12" s="743">
        <f>G12-F12</f>
        <v>0</v>
      </c>
      <c r="I12" s="744">
        <f>J12-F12</f>
        <v>0</v>
      </c>
      <c r="J12" s="740">
        <v>0</v>
      </c>
      <c r="K12" s="740">
        <f>F12</f>
        <v>0</v>
      </c>
      <c r="L12" s="745"/>
      <c r="M12" s="745"/>
      <c r="N12" s="744"/>
      <c r="O12" s="740">
        <f t="shared" si="1"/>
        <v>0</v>
      </c>
      <c r="P12" s="746"/>
      <c r="Q12" s="747"/>
    </row>
    <row r="13" spans="1:17" s="748" customFormat="1" ht="12.75" customHeight="1" x14ac:dyDescent="0.25">
      <c r="A13" s="738">
        <f>SUMIF(DPY!A:A,D13,DPY!D:D)</f>
        <v>0</v>
      </c>
      <c r="B13" s="739">
        <f>SUMIF(DPY!A:A,D13,DPY!E:E)</f>
        <v>0</v>
      </c>
      <c r="C13" s="740">
        <f>SUMIF(DPY!A:A,D13,DPY!C:C)</f>
        <v>0</v>
      </c>
      <c r="D13" s="762">
        <v>208050120</v>
      </c>
      <c r="E13" s="742" t="s">
        <v>7233</v>
      </c>
      <c r="F13" s="740">
        <f>SUMIF(DFY!A:A,D13,DFY!D:D)</f>
        <v>0</v>
      </c>
      <c r="G13" s="739">
        <f>SUMIF(DYTD!A:A,D13,DYTD!C:C)</f>
        <v>0</v>
      </c>
      <c r="H13" s="743">
        <f>G13-F13</f>
        <v>0</v>
      </c>
      <c r="I13" s="744">
        <f>J13-F13</f>
        <v>0</v>
      </c>
      <c r="J13" s="740">
        <v>0</v>
      </c>
      <c r="K13" s="740">
        <f>F13</f>
        <v>0</v>
      </c>
      <c r="L13" s="745"/>
      <c r="M13" s="745"/>
      <c r="N13" s="744"/>
      <c r="O13" s="740">
        <f t="shared" si="1"/>
        <v>0</v>
      </c>
      <c r="P13" s="746"/>
      <c r="Q13" s="747"/>
    </row>
    <row r="14" spans="1:17" s="748" customFormat="1" ht="12.75" customHeight="1" x14ac:dyDescent="0.25">
      <c r="A14" s="738">
        <f>SUMIF(DPY!A:A,D14,DPY!D:D)</f>
        <v>0</v>
      </c>
      <c r="B14" s="739">
        <f>SUMIF(DPY!A:A,D14,DPY!E:E)</f>
        <v>0</v>
      </c>
      <c r="C14" s="740">
        <f>SUMIF(DPY!A:A,D14,DPY!C:C)</f>
        <v>0</v>
      </c>
      <c r="D14" s="762">
        <v>208050930</v>
      </c>
      <c r="E14" s="742" t="s">
        <v>6212</v>
      </c>
      <c r="F14" s="740">
        <f>SUMIF(DFY!A:A,D14,DFY!D:D)</f>
        <v>0</v>
      </c>
      <c r="G14" s="739">
        <f>SUMIF(DYTD!A:A,D14,DYTD!C:C)</f>
        <v>0</v>
      </c>
      <c r="H14" s="743">
        <f>G14-F14</f>
        <v>0</v>
      </c>
      <c r="I14" s="744">
        <f>J14-F14</f>
        <v>0</v>
      </c>
      <c r="J14" s="740">
        <v>0</v>
      </c>
      <c r="K14" s="740">
        <f>F14</f>
        <v>0</v>
      </c>
      <c r="L14" s="745"/>
      <c r="M14" s="745"/>
      <c r="N14" s="744"/>
      <c r="O14" s="740">
        <f t="shared" si="1"/>
        <v>0</v>
      </c>
      <c r="P14" s="746"/>
      <c r="Q14" s="747"/>
    </row>
    <row r="15" spans="1:17" s="748" customFormat="1" ht="12.75" customHeight="1" x14ac:dyDescent="0.25">
      <c r="A15" s="738">
        <f>SUMIF(DPY!A:A,D15,DPY!D:D)</f>
        <v>24800</v>
      </c>
      <c r="B15" s="739">
        <f>SUMIF(DPY!A:A,D15,DPY!E:E)</f>
        <v>0</v>
      </c>
      <c r="C15" s="740">
        <f>SUMIF(DPY!A:A,D15,DPY!C:C)</f>
        <v>36518.86</v>
      </c>
      <c r="D15" s="762">
        <v>208052500</v>
      </c>
      <c r="E15" s="742" t="s">
        <v>6216</v>
      </c>
      <c r="F15" s="740">
        <f>SUMIF(DFY!A:A,D15,DFY!D:D)</f>
        <v>24800</v>
      </c>
      <c r="G15" s="739">
        <f>SUMIF(DYTD!A:A,D15,DYTD!C:C)</f>
        <v>13670.05</v>
      </c>
      <c r="H15" s="743">
        <f>G15-F15</f>
        <v>-11129.95</v>
      </c>
      <c r="I15" s="744">
        <f>J15-F15</f>
        <v>2600</v>
      </c>
      <c r="J15" s="740">
        <f>13700*2</f>
        <v>27400</v>
      </c>
      <c r="K15" s="740">
        <f>F15</f>
        <v>24800</v>
      </c>
      <c r="L15" s="745"/>
      <c r="M15" s="745"/>
      <c r="N15" s="744"/>
      <c r="O15" s="740">
        <f t="shared" si="1"/>
        <v>24800</v>
      </c>
      <c r="P15" s="746"/>
      <c r="Q15" s="747"/>
    </row>
    <row r="16" spans="1:17" s="748" customFormat="1" ht="12.75" customHeight="1" x14ac:dyDescent="0.25">
      <c r="A16" s="890">
        <f>SUM(A11:A15)</f>
        <v>24800</v>
      </c>
      <c r="B16" s="891">
        <f>SUM(B11:B15)</f>
        <v>0</v>
      </c>
      <c r="C16" s="779">
        <f>SUM(C11:C15)</f>
        <v>36518.86</v>
      </c>
      <c r="D16" s="752"/>
      <c r="E16" s="780" t="s">
        <v>7309</v>
      </c>
      <c r="F16" s="779">
        <f t="shared" ref="F16:O16" si="2">SUM(F11:F15)</f>
        <v>24800</v>
      </c>
      <c r="G16" s="1131">
        <f t="shared" si="2"/>
        <v>13670.05</v>
      </c>
      <c r="H16" s="848">
        <f t="shared" si="2"/>
        <v>-11129.95</v>
      </c>
      <c r="I16" s="786">
        <f t="shared" si="2"/>
        <v>2600</v>
      </c>
      <c r="J16" s="784">
        <f t="shared" si="2"/>
        <v>27400</v>
      </c>
      <c r="K16" s="784">
        <f t="shared" si="2"/>
        <v>24800</v>
      </c>
      <c r="L16" s="785">
        <f t="shared" si="2"/>
        <v>0</v>
      </c>
      <c r="M16" s="785">
        <f t="shared" si="2"/>
        <v>0</v>
      </c>
      <c r="N16" s="786">
        <f t="shared" si="2"/>
        <v>0</v>
      </c>
      <c r="O16" s="784">
        <f t="shared" si="2"/>
        <v>24800</v>
      </c>
      <c r="P16" s="735"/>
      <c r="Q16" s="764"/>
    </row>
    <row r="17" spans="1:17" s="748" customFormat="1" ht="12.75" customHeight="1" x14ac:dyDescent="0.25">
      <c r="A17" s="787"/>
      <c r="B17" s="788"/>
      <c r="C17" s="740"/>
      <c r="D17" s="789"/>
      <c r="E17" s="742"/>
      <c r="F17" s="740"/>
      <c r="G17" s="1132"/>
      <c r="H17" s="745"/>
      <c r="I17" s="775"/>
      <c r="J17" s="773"/>
      <c r="K17" s="773"/>
      <c r="L17" s="774"/>
      <c r="M17" s="774"/>
      <c r="N17" s="775"/>
      <c r="O17" s="773"/>
      <c r="P17" s="735"/>
      <c r="Q17" s="764"/>
    </row>
    <row r="18" spans="1:17" s="798" customFormat="1" x14ac:dyDescent="0.25">
      <c r="A18" s="800">
        <f>A9+A16</f>
        <v>24800</v>
      </c>
      <c r="B18" s="801">
        <f>B9+B16</f>
        <v>0</v>
      </c>
      <c r="C18" s="802">
        <f>C9+C16</f>
        <v>36518.86</v>
      </c>
      <c r="D18" s="846"/>
      <c r="E18" s="780" t="s">
        <v>7242</v>
      </c>
      <c r="F18" s="802">
        <f t="shared" ref="F18:O18" si="3">F9+F16</f>
        <v>24800</v>
      </c>
      <c r="G18" s="1128">
        <f t="shared" si="3"/>
        <v>13670.05</v>
      </c>
      <c r="H18" s="848">
        <f t="shared" si="3"/>
        <v>-11129.95</v>
      </c>
      <c r="I18" s="852">
        <f t="shared" si="3"/>
        <v>2600</v>
      </c>
      <c r="J18" s="850">
        <f t="shared" si="3"/>
        <v>27400</v>
      </c>
      <c r="K18" s="850">
        <f t="shared" si="3"/>
        <v>24800</v>
      </c>
      <c r="L18" s="851">
        <f t="shared" si="3"/>
        <v>0</v>
      </c>
      <c r="M18" s="851">
        <f t="shared" si="3"/>
        <v>0</v>
      </c>
      <c r="N18" s="852">
        <f t="shared" si="3"/>
        <v>0</v>
      </c>
      <c r="O18" s="850">
        <f t="shared" si="3"/>
        <v>24800</v>
      </c>
      <c r="P18" s="810"/>
      <c r="Q18" s="797"/>
    </row>
    <row r="19" spans="1:17" s="798" customFormat="1" x14ac:dyDescent="0.25">
      <c r="A19" s="924"/>
      <c r="B19" s="925"/>
      <c r="C19" s="793"/>
      <c r="D19" s="940"/>
      <c r="E19" s="812"/>
      <c r="F19" s="793"/>
      <c r="G19" s="1143"/>
      <c r="H19" s="794"/>
      <c r="I19" s="795"/>
      <c r="J19" s="793"/>
      <c r="K19" s="793"/>
      <c r="L19" s="794"/>
      <c r="M19" s="794"/>
      <c r="N19" s="795"/>
      <c r="O19" s="793"/>
      <c r="P19" s="746"/>
      <c r="Q19" s="797"/>
    </row>
    <row r="20" spans="1:17" s="798" customFormat="1" x14ac:dyDescent="0.25">
      <c r="A20" s="787"/>
      <c r="B20" s="788"/>
      <c r="C20" s="740"/>
      <c r="D20" s="790"/>
      <c r="E20" s="791" t="s">
        <v>2845</v>
      </c>
      <c r="F20" s="740"/>
      <c r="G20" s="739"/>
      <c r="H20" s="743"/>
      <c r="I20" s="795"/>
      <c r="J20" s="793"/>
      <c r="K20" s="793"/>
      <c r="L20" s="794"/>
      <c r="M20" s="794"/>
      <c r="N20" s="795"/>
      <c r="O20" s="793"/>
      <c r="P20" s="796"/>
      <c r="Q20" s="797"/>
    </row>
    <row r="21" spans="1:17" s="798" customFormat="1" x14ac:dyDescent="0.2">
      <c r="A21" s="738">
        <f>SUMIF(DPY!A:A,D21,DPY!D:D)</f>
        <v>-2000</v>
      </c>
      <c r="B21" s="739">
        <f>SUMIF(DPY!A:A,D21,DPY!E:E)</f>
        <v>0</v>
      </c>
      <c r="C21" s="740">
        <f>SUMIF(DPY!A:A,D21,DPY!C:C)</f>
        <v>-1140</v>
      </c>
      <c r="D21" s="741">
        <v>208059217</v>
      </c>
      <c r="E21" s="895" t="s">
        <v>7968</v>
      </c>
      <c r="F21" s="740">
        <f>SUMIF(DFY!A:A,D21,DFY!D:D)</f>
        <v>-2000</v>
      </c>
      <c r="G21" s="739">
        <f>SUMIF(DYTD!A:A,D21,DYTD!C:C)</f>
        <v>-1600</v>
      </c>
      <c r="H21" s="743">
        <f>G21-F21</f>
        <v>400</v>
      </c>
      <c r="I21" s="744">
        <f>J21-F21</f>
        <v>0</v>
      </c>
      <c r="J21" s="793">
        <v>-2000</v>
      </c>
      <c r="K21" s="793">
        <f>F21</f>
        <v>-2000</v>
      </c>
      <c r="L21" s="794"/>
      <c r="M21" s="794"/>
      <c r="N21" s="795"/>
      <c r="O21" s="793">
        <f t="shared" ref="O21:O22" si="4">SUM(K21:N21)</f>
        <v>-2000</v>
      </c>
      <c r="P21" s="796"/>
      <c r="Q21" s="797"/>
    </row>
    <row r="22" spans="1:17" s="798" customFormat="1" x14ac:dyDescent="0.2">
      <c r="A22" s="738">
        <f>SUMIF(DPY!A:A,D22,DPY!D:D)</f>
        <v>-375000</v>
      </c>
      <c r="B22" s="739">
        <f>SUMIF(DPY!A:A,D22,DPY!E:E)</f>
        <v>0</v>
      </c>
      <c r="C22" s="740">
        <f>SUMIF(DPY!A:A,D22,DPY!C:C)</f>
        <v>-392201</v>
      </c>
      <c r="D22" s="741">
        <v>208059318</v>
      </c>
      <c r="E22" s="895" t="s">
        <v>7983</v>
      </c>
      <c r="F22" s="740">
        <f>SUMIF(DFY!A:A,D22,DFY!D:D)</f>
        <v>-416000</v>
      </c>
      <c r="G22" s="739">
        <f>SUMIF(DYTD!A:A,D22,DYTD!C:C)</f>
        <v>-505533</v>
      </c>
      <c r="H22" s="743">
        <f>G22-F22</f>
        <v>-89533</v>
      </c>
      <c r="I22" s="744">
        <f>J22-F22</f>
        <v>0</v>
      </c>
      <c r="J22" s="828">
        <v>-416000</v>
      </c>
      <c r="K22" s="828">
        <f>F22</f>
        <v>-416000</v>
      </c>
      <c r="L22" s="830"/>
      <c r="M22" s="830"/>
      <c r="N22" s="831"/>
      <c r="O22" s="828">
        <f t="shared" si="4"/>
        <v>-416000</v>
      </c>
      <c r="P22" s="735"/>
      <c r="Q22" s="797"/>
    </row>
    <row r="23" spans="1:17" s="798" customFormat="1" x14ac:dyDescent="0.25">
      <c r="A23" s="800">
        <f t="shared" ref="A23:B23" si="5">SUM(A21:A22)</f>
        <v>-377000</v>
      </c>
      <c r="B23" s="801">
        <f t="shared" si="5"/>
        <v>0</v>
      </c>
      <c r="C23" s="802">
        <f>SUM(C21:C22)</f>
        <v>-393341</v>
      </c>
      <c r="D23" s="803"/>
      <c r="E23" s="780" t="s">
        <v>7247</v>
      </c>
      <c r="F23" s="802">
        <f t="shared" ref="F23:O23" si="6">SUM(F21:F22)</f>
        <v>-418000</v>
      </c>
      <c r="G23" s="848">
        <f t="shared" si="6"/>
        <v>-507133</v>
      </c>
      <c r="H23" s="902">
        <f t="shared" si="6"/>
        <v>-89133</v>
      </c>
      <c r="I23" s="852">
        <f t="shared" si="6"/>
        <v>0</v>
      </c>
      <c r="J23" s="850">
        <f t="shared" si="6"/>
        <v>-418000</v>
      </c>
      <c r="K23" s="850">
        <f t="shared" si="6"/>
        <v>-418000</v>
      </c>
      <c r="L23" s="851">
        <f t="shared" si="6"/>
        <v>0</v>
      </c>
      <c r="M23" s="851">
        <f t="shared" si="6"/>
        <v>0</v>
      </c>
      <c r="N23" s="852">
        <f t="shared" si="6"/>
        <v>0</v>
      </c>
      <c r="O23" s="850">
        <f t="shared" si="6"/>
        <v>-418000</v>
      </c>
      <c r="P23" s="810"/>
      <c r="Q23" s="797"/>
    </row>
    <row r="24" spans="1:17" s="798" customFormat="1" x14ac:dyDescent="0.25">
      <c r="A24" s="787"/>
      <c r="B24" s="788"/>
      <c r="C24" s="740"/>
      <c r="D24" s="811"/>
      <c r="E24" s="812"/>
      <c r="F24" s="740"/>
      <c r="G24" s="771"/>
      <c r="H24" s="743"/>
      <c r="I24" s="744"/>
      <c r="J24" s="740"/>
      <c r="K24" s="740"/>
      <c r="L24" s="745"/>
      <c r="M24" s="745"/>
      <c r="N24" s="744"/>
      <c r="O24" s="740"/>
      <c r="P24" s="746"/>
      <c r="Q24" s="813"/>
    </row>
    <row r="25" spans="1:17" s="798" customFormat="1" x14ac:dyDescent="0.25">
      <c r="A25" s="814">
        <f t="shared" ref="A25:B25" si="7">A18+A23</f>
        <v>-352200</v>
      </c>
      <c r="B25" s="815">
        <f t="shared" si="7"/>
        <v>0</v>
      </c>
      <c r="C25" s="816">
        <f>C18+C23</f>
        <v>-356822.14</v>
      </c>
      <c r="D25" s="817"/>
      <c r="E25" s="818" t="s">
        <v>7248</v>
      </c>
      <c r="F25" s="816">
        <f t="shared" ref="F25:O25" si="8">F18+F23</f>
        <v>-393200</v>
      </c>
      <c r="G25" s="1515">
        <f t="shared" si="8"/>
        <v>-493462.95</v>
      </c>
      <c r="H25" s="1139">
        <f t="shared" si="8"/>
        <v>-100262.95</v>
      </c>
      <c r="I25" s="1140">
        <f t="shared" si="8"/>
        <v>2600</v>
      </c>
      <c r="J25" s="1141">
        <f t="shared" si="8"/>
        <v>-390600</v>
      </c>
      <c r="K25" s="1141">
        <f t="shared" si="8"/>
        <v>-393200</v>
      </c>
      <c r="L25" s="1142">
        <f t="shared" si="8"/>
        <v>0</v>
      </c>
      <c r="M25" s="1142">
        <f t="shared" si="8"/>
        <v>0</v>
      </c>
      <c r="N25" s="1140">
        <f t="shared" si="8"/>
        <v>0</v>
      </c>
      <c r="O25" s="1141">
        <f t="shared" si="8"/>
        <v>-393200</v>
      </c>
      <c r="P25" s="810"/>
      <c r="Q25" s="797"/>
    </row>
    <row r="26" spans="1:17" s="798" customFormat="1" x14ac:dyDescent="0.25">
      <c r="A26" s="924"/>
      <c r="B26" s="925"/>
      <c r="C26" s="793"/>
      <c r="D26" s="790"/>
      <c r="E26" s="926"/>
      <c r="F26" s="793"/>
      <c r="G26" s="1143"/>
      <c r="H26" s="794"/>
      <c r="I26" s="1221"/>
      <c r="J26" s="928"/>
      <c r="K26" s="833"/>
      <c r="L26" s="834"/>
      <c r="M26" s="834"/>
      <c r="N26" s="835"/>
      <c r="O26" s="833"/>
      <c r="P26" s="810"/>
      <c r="Q26" s="797"/>
    </row>
    <row r="27" spans="1:17" s="798" customFormat="1" hidden="1" x14ac:dyDescent="0.25">
      <c r="A27" s="838"/>
      <c r="B27" s="839"/>
      <c r="C27" s="840"/>
      <c r="D27" s="841"/>
      <c r="E27" s="842" t="s">
        <v>3040</v>
      </c>
      <c r="F27" s="840"/>
      <c r="G27" s="899"/>
      <c r="H27" s="843"/>
      <c r="I27" s="900"/>
      <c r="J27" s="898"/>
      <c r="K27" s="898"/>
      <c r="L27" s="899"/>
      <c r="M27" s="899"/>
      <c r="N27" s="900"/>
      <c r="O27" s="898"/>
      <c r="P27" s="810"/>
      <c r="Q27" s="797"/>
    </row>
    <row r="28" spans="1:17" s="748" customFormat="1" ht="12.75" hidden="1" customHeight="1" x14ac:dyDescent="0.25">
      <c r="A28" s="738">
        <f>SUMIF(DPY!A:A,D28,DPY!D:D)</f>
        <v>0</v>
      </c>
      <c r="B28" s="739">
        <f>SUMIF(DPY!A:A,D28,DPY!E:E)</f>
        <v>0</v>
      </c>
      <c r="C28" s="740">
        <f>SUMIF(DPY!A:A,D28,DPY!C:C)</f>
        <v>0</v>
      </c>
      <c r="D28" s="789">
        <v>208052510</v>
      </c>
      <c r="E28" s="895" t="s">
        <v>3080</v>
      </c>
      <c r="F28" s="740">
        <f>SUMIF(DFY!A:A,D28,DFY!D:D)</f>
        <v>0</v>
      </c>
      <c r="G28" s="739">
        <f>SUMIF(DYTD!A:A,D28,DYTD!C:C)</f>
        <v>0</v>
      </c>
      <c r="H28" s="743">
        <f>F28-G28</f>
        <v>0</v>
      </c>
      <c r="I28" s="744">
        <f>J28-F28</f>
        <v>0</v>
      </c>
      <c r="J28" s="740"/>
      <c r="K28" s="740"/>
      <c r="L28" s="745"/>
      <c r="M28" s="745"/>
      <c r="N28" s="744"/>
      <c r="O28" s="740"/>
      <c r="P28" s="746"/>
      <c r="Q28" s="747"/>
    </row>
    <row r="29" spans="1:17" s="748" customFormat="1" ht="12.75" hidden="1" customHeight="1" x14ac:dyDescent="0.25">
      <c r="A29" s="738">
        <f>SUMIF(DPY!A:A,D29,DPY!D:D)</f>
        <v>0</v>
      </c>
      <c r="B29" s="739">
        <f>SUMIF(DPY!A:A,D29,DPY!E:E)</f>
        <v>0</v>
      </c>
      <c r="C29" s="740">
        <f>SUMIF(DPY!A:A,D29,DPY!C:C)</f>
        <v>0</v>
      </c>
      <c r="D29" s="789">
        <v>208054610</v>
      </c>
      <c r="E29" s="742" t="s">
        <v>7263</v>
      </c>
      <c r="F29" s="740">
        <f>SUMIF(DFY!A:A,D29,DFY!D:D)</f>
        <v>0</v>
      </c>
      <c r="G29" s="739">
        <f>SUMIF(DYTD!A:A,D29,DYTD!C:C)</f>
        <v>0</v>
      </c>
      <c r="H29" s="743">
        <f>F29-G29</f>
        <v>0</v>
      </c>
      <c r="I29" s="744">
        <f>J29-F29</f>
        <v>0</v>
      </c>
      <c r="J29" s="740"/>
      <c r="K29" s="740"/>
      <c r="L29" s="745"/>
      <c r="M29" s="745"/>
      <c r="N29" s="744"/>
      <c r="O29" s="740"/>
      <c r="P29" s="746"/>
      <c r="Q29" s="764"/>
    </row>
    <row r="30" spans="1:17" s="748" customFormat="1" ht="12.75" hidden="1" customHeight="1" x14ac:dyDescent="0.25">
      <c r="A30" s="738">
        <f>SUMIF(DPY!A:A,D30,DPY!D:D)</f>
        <v>0</v>
      </c>
      <c r="B30" s="739">
        <f>SUMIF(DPY!A:A,D30,DPY!E:E)</f>
        <v>0</v>
      </c>
      <c r="C30" s="740">
        <f>SUMIF(DPY!A:A,D30,DPY!C:C)</f>
        <v>0</v>
      </c>
      <c r="D30" s="789">
        <v>208054611</v>
      </c>
      <c r="E30" s="742" t="s">
        <v>7264</v>
      </c>
      <c r="F30" s="740">
        <f>SUMIF(DFY!A:A,D30,DFY!D:D)</f>
        <v>0</v>
      </c>
      <c r="G30" s="739">
        <f>SUMIF(DYTD!A:A,D30,DYTD!C:C)</f>
        <v>0</v>
      </c>
      <c r="H30" s="743">
        <f>F30-G30</f>
        <v>0</v>
      </c>
      <c r="I30" s="744">
        <f>J30-F30</f>
        <v>0</v>
      </c>
      <c r="J30" s="740"/>
      <c r="K30" s="740"/>
      <c r="L30" s="745"/>
      <c r="M30" s="745"/>
      <c r="N30" s="744"/>
      <c r="O30" s="740"/>
      <c r="P30" s="746"/>
      <c r="Q30" s="764"/>
    </row>
    <row r="31" spans="1:17" s="748" customFormat="1" ht="12.75" hidden="1" customHeight="1" x14ac:dyDescent="0.25">
      <c r="A31" s="738">
        <f>SUMIF(DPY!A:A,D31,DPY!D:D)</f>
        <v>0</v>
      </c>
      <c r="B31" s="739">
        <f>SUMIF(DPY!A:A,D31,DPY!E:E)</f>
        <v>0</v>
      </c>
      <c r="C31" s="740">
        <f>SUMIF(DPY!A:A,D31,DPY!C:C)</f>
        <v>0</v>
      </c>
      <c r="D31" s="789">
        <v>208054619</v>
      </c>
      <c r="E31" s="742" t="s">
        <v>7252</v>
      </c>
      <c r="F31" s="740">
        <f>SUMIF(DFY!A:A,D31,DFY!D:D)</f>
        <v>0</v>
      </c>
      <c r="G31" s="739">
        <f>SUMIF(DYTD!A:A,D31,DYTD!C:C)</f>
        <v>0</v>
      </c>
      <c r="H31" s="743">
        <f>F31-G31</f>
        <v>0</v>
      </c>
      <c r="I31" s="744">
        <f>J31-F31</f>
        <v>0</v>
      </c>
      <c r="J31" s="740"/>
      <c r="K31" s="740"/>
      <c r="L31" s="745"/>
      <c r="M31" s="745"/>
      <c r="N31" s="744"/>
      <c r="O31" s="740"/>
      <c r="P31" s="746"/>
      <c r="Q31" s="764"/>
    </row>
    <row r="32" spans="1:17" s="748" customFormat="1" ht="12.75" hidden="1" customHeight="1" x14ac:dyDescent="0.25">
      <c r="A32" s="738">
        <f>SUMIF(DPY!A:A,D32,DPY!D:D)</f>
        <v>0</v>
      </c>
      <c r="B32" s="739">
        <f>SUMIF(DPY!A:A,D32,DPY!E:E)</f>
        <v>0</v>
      </c>
      <c r="C32" s="740">
        <f>SUMIF(DPY!A:A,D32,DPY!C:C)</f>
        <v>0</v>
      </c>
      <c r="D32" s="789">
        <v>208056010</v>
      </c>
      <c r="E32" s="742" t="s">
        <v>7254</v>
      </c>
      <c r="F32" s="740">
        <f>SUMIF(DFY!A:A,D32,DFY!D:D)</f>
        <v>0</v>
      </c>
      <c r="G32" s="739">
        <f>SUMIF(DYTD!A:A,D32,DYTD!C:C)</f>
        <v>0</v>
      </c>
      <c r="H32" s="743">
        <f>F32-G32</f>
        <v>0</v>
      </c>
      <c r="I32" s="744">
        <f>J32-F32</f>
        <v>0</v>
      </c>
      <c r="J32" s="740"/>
      <c r="K32" s="740"/>
      <c r="L32" s="745"/>
      <c r="M32" s="745"/>
      <c r="N32" s="744"/>
      <c r="O32" s="740"/>
      <c r="P32" s="746"/>
      <c r="Q32" s="764"/>
    </row>
    <row r="33" spans="1:17" s="798" customFormat="1" hidden="1" x14ac:dyDescent="0.25">
      <c r="A33" s="800">
        <f t="shared" ref="A33:B33" si="9">SUM(A28:A32)</f>
        <v>0</v>
      </c>
      <c r="B33" s="801">
        <f t="shared" si="9"/>
        <v>0</v>
      </c>
      <c r="C33" s="802">
        <f>SUM(C28:C32)</f>
        <v>0</v>
      </c>
      <c r="D33" s="846"/>
      <c r="E33" s="847" t="s">
        <v>7255</v>
      </c>
      <c r="F33" s="802">
        <f t="shared" ref="F33:O33" si="10">SUM(F28:F32)</f>
        <v>0</v>
      </c>
      <c r="G33" s="1128">
        <f t="shared" si="10"/>
        <v>0</v>
      </c>
      <c r="H33" s="848">
        <f t="shared" si="10"/>
        <v>0</v>
      </c>
      <c r="I33" s="852">
        <f t="shared" si="10"/>
        <v>0</v>
      </c>
      <c r="J33" s="850">
        <f t="shared" si="10"/>
        <v>0</v>
      </c>
      <c r="K33" s="850">
        <f t="shared" si="10"/>
        <v>0</v>
      </c>
      <c r="L33" s="851">
        <f t="shared" si="10"/>
        <v>0</v>
      </c>
      <c r="M33" s="851">
        <f t="shared" si="10"/>
        <v>0</v>
      </c>
      <c r="N33" s="852">
        <f t="shared" si="10"/>
        <v>0</v>
      </c>
      <c r="O33" s="850">
        <f t="shared" si="10"/>
        <v>0</v>
      </c>
      <c r="P33" s="810"/>
      <c r="Q33" s="797"/>
    </row>
    <row r="34" spans="1:17" x14ac:dyDescent="0.2">
      <c r="A34" s="838"/>
      <c r="B34" s="839"/>
      <c r="C34" s="840"/>
      <c r="D34" s="854"/>
      <c r="E34" s="855"/>
      <c r="F34" s="856"/>
      <c r="G34" s="1182"/>
      <c r="H34" s="857"/>
      <c r="I34" s="862"/>
      <c r="J34" s="860"/>
      <c r="K34" s="860"/>
      <c r="L34" s="861"/>
      <c r="M34" s="861"/>
      <c r="N34" s="862"/>
      <c r="O34" s="860"/>
      <c r="P34" s="810"/>
      <c r="Q34" s="797"/>
    </row>
    <row r="35" spans="1:17" s="798" customFormat="1" ht="13.5" thickBot="1" x14ac:dyDescent="0.3">
      <c r="A35" s="864">
        <f t="shared" ref="A35:B35" si="11">A25+A33</f>
        <v>-352200</v>
      </c>
      <c r="B35" s="865">
        <f t="shared" si="11"/>
        <v>0</v>
      </c>
      <c r="C35" s="866">
        <f>C25+C33</f>
        <v>-356822.14</v>
      </c>
      <c r="D35" s="867"/>
      <c r="E35" s="868" t="s">
        <v>8</v>
      </c>
      <c r="F35" s="866">
        <f t="shared" ref="F35:O35" si="12">F25+F33</f>
        <v>-393200</v>
      </c>
      <c r="G35" s="1521">
        <f t="shared" si="12"/>
        <v>-493462.95</v>
      </c>
      <c r="H35" s="1149">
        <f t="shared" si="12"/>
        <v>-100262.95</v>
      </c>
      <c r="I35" s="1150">
        <f t="shared" si="12"/>
        <v>2600</v>
      </c>
      <c r="J35" s="866">
        <f t="shared" si="12"/>
        <v>-390600</v>
      </c>
      <c r="K35" s="866">
        <f t="shared" si="12"/>
        <v>-393200</v>
      </c>
      <c r="L35" s="1149">
        <f t="shared" si="12"/>
        <v>0</v>
      </c>
      <c r="M35" s="1149">
        <f t="shared" si="12"/>
        <v>0</v>
      </c>
      <c r="N35" s="1150">
        <f t="shared" si="12"/>
        <v>0</v>
      </c>
      <c r="O35" s="866">
        <f t="shared" si="12"/>
        <v>-393200</v>
      </c>
      <c r="P35" s="873"/>
      <c r="Q35" s="874"/>
    </row>
    <row r="36" spans="1:17" x14ac:dyDescent="0.2">
      <c r="A36" s="875">
        <f>SUMIF(DPY!G:G,$D$2,DPY!D:D)-A35</f>
        <v>0</v>
      </c>
      <c r="B36" s="875">
        <f>SUMIF(DPY!G:G,$D$2,DPY!E:E)-B35</f>
        <v>0</v>
      </c>
      <c r="C36" s="863">
        <f>SUMIF(DPY!G:G,$D$2,DPY!C:C)-C35</f>
        <v>0</v>
      </c>
      <c r="D36" s="876"/>
      <c r="F36" s="687">
        <f>SUMIF(DFY!G:G,$D$2,DFY!D:D)-F35</f>
        <v>0</v>
      </c>
      <c r="G36" s="858">
        <f>SUMIF(DYTD!G:G,$D$2,DYTD!C:C)-G35</f>
        <v>0</v>
      </c>
      <c r="H36" s="858">
        <f>G35-F35-H35</f>
        <v>0</v>
      </c>
      <c r="I36" s="858">
        <f>J35-F35-I35</f>
        <v>0</v>
      </c>
      <c r="J36" s="875"/>
      <c r="K36" s="875"/>
      <c r="L36" s="875"/>
      <c r="M36" s="875"/>
      <c r="N36" s="875"/>
      <c r="O36" s="875"/>
      <c r="P36" s="863"/>
    </row>
    <row r="37" spans="1:17" ht="15" x14ac:dyDescent="0.3">
      <c r="D37" s="876"/>
      <c r="H37" s="877"/>
      <c r="I37" s="877"/>
      <c r="J37" s="877"/>
      <c r="K37" s="877"/>
      <c r="L37" s="877"/>
      <c r="M37" s="877"/>
      <c r="N37" s="877"/>
      <c r="O37" s="877"/>
      <c r="P37" s="863"/>
    </row>
    <row r="38" spans="1:17" x14ac:dyDescent="0.2">
      <c r="D38" s="876"/>
      <c r="H38" s="875"/>
      <c r="I38" s="878"/>
      <c r="J38" s="878"/>
      <c r="K38" s="878"/>
      <c r="L38" s="878"/>
      <c r="M38" s="878"/>
      <c r="N38" s="878"/>
      <c r="O38" s="878"/>
      <c r="P38" s="863"/>
    </row>
    <row r="39" spans="1:17" x14ac:dyDescent="0.2">
      <c r="D39" s="876"/>
      <c r="H39" s="875"/>
      <c r="I39" s="878"/>
      <c r="J39" s="878"/>
      <c r="K39" s="878"/>
      <c r="L39" s="878"/>
      <c r="M39" s="878"/>
      <c r="N39" s="878"/>
      <c r="O39" s="878"/>
      <c r="P39" s="863"/>
    </row>
    <row r="40" spans="1:17" x14ac:dyDescent="0.2">
      <c r="D40" s="876"/>
      <c r="H40" s="875"/>
      <c r="I40" s="878"/>
      <c r="J40" s="878"/>
      <c r="K40" s="878"/>
      <c r="L40" s="878"/>
      <c r="M40" s="878"/>
      <c r="N40" s="878"/>
      <c r="O40" s="878"/>
      <c r="P40" s="863"/>
    </row>
    <row r="41" spans="1:17" x14ac:dyDescent="0.2">
      <c r="D41" s="876"/>
    </row>
    <row r="42" spans="1:17" x14ac:dyDescent="0.2">
      <c r="D42" s="876"/>
    </row>
    <row r="43" spans="1:17" x14ac:dyDescent="0.2">
      <c r="D43" s="876"/>
    </row>
    <row r="44" spans="1:17" x14ac:dyDescent="0.2">
      <c r="D44" s="876"/>
    </row>
    <row r="45" spans="1:17" x14ac:dyDescent="0.2">
      <c r="D45" s="876"/>
    </row>
    <row r="46" spans="1:17" x14ac:dyDescent="0.2">
      <c r="D46" s="876"/>
    </row>
    <row r="47" spans="1:17" x14ac:dyDescent="0.2">
      <c r="D47" s="876"/>
    </row>
    <row r="48" spans="1:17" x14ac:dyDescent="0.2">
      <c r="D48" s="876"/>
    </row>
    <row r="49" spans="4:4" x14ac:dyDescent="0.2">
      <c r="D49" s="876"/>
    </row>
    <row r="50" spans="4:4" x14ac:dyDescent="0.2">
      <c r="D50" s="876"/>
    </row>
  </sheetData>
  <mergeCells count="1">
    <mergeCell ref="C1:Q1"/>
  </mergeCells>
  <conditionalFormatting sqref="H17">
    <cfRule type="cellIs" dxfId="10" priority="4" stopIfTrue="1" operator="notBetween">
      <formula>-999</formula>
      <formula>999</formula>
    </cfRule>
  </conditionalFormatting>
  <conditionalFormatting sqref="H17">
    <cfRule type="cellIs" dxfId="9" priority="3" stopIfTrue="1" operator="notBetween">
      <formula>-999</formula>
      <formula>999</formula>
    </cfRule>
  </conditionalFormatting>
  <conditionalFormatting sqref="H21:H22 H6 H11:H15 H8">
    <cfRule type="cellIs" dxfId="8" priority="2" stopIfTrue="1" operator="greaterThan">
      <formula>999</formula>
    </cfRule>
  </conditionalFormatting>
  <conditionalFormatting sqref="H7">
    <cfRule type="cellIs" dxfId="7" priority="1" stopIfTrue="1" operator="greaterThan">
      <formula>999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scale="56" fitToHeight="0" orientation="landscape" r:id="rId1"/>
  <headerFooter>
    <oddFooter>&amp;C&amp;Z&amp;F\&amp;A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9"/>
  <sheetViews>
    <sheetView topLeftCell="D1" zoomScale="80" zoomScaleNormal="80" workbookViewId="0">
      <selection activeCell="O28" sqref="O28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7" width="12.140625" style="1151" hidden="1" customWidth="1"/>
    <col min="8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tr">
        <f>'20201'!C1</f>
        <v>DEPOT SERVICES</v>
      </c>
      <c r="D1" s="2030"/>
      <c r="E1" s="2030"/>
      <c r="F1" s="2030"/>
      <c r="G1" s="2030"/>
      <c r="H1" s="2030"/>
      <c r="I1" s="2030"/>
      <c r="J1" s="2030"/>
      <c r="K1" s="2030"/>
      <c r="L1" s="2030"/>
      <c r="M1" s="2030"/>
      <c r="N1" s="2030"/>
      <c r="O1" s="2030"/>
      <c r="P1" s="2030"/>
      <c r="Q1" s="2031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29901</v>
      </c>
      <c r="E2" s="692" t="s">
        <v>3007</v>
      </c>
      <c r="F2" s="693"/>
      <c r="G2" s="693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7" s="711" customFormat="1" ht="42" customHeight="1" x14ac:dyDescent="0.2">
      <c r="A3" s="1487" t="str">
        <f>DEPO!B4</f>
        <v>Original Budget 2019-20</v>
      </c>
      <c r="B3" s="1488" t="str">
        <f>DEPO!C4</f>
        <v>Revised Budget 2019-20</v>
      </c>
      <c r="C3" s="699" t="str">
        <f>DEPO!D4</f>
        <v>PY GRNI
Actual
2019-20</v>
      </c>
      <c r="D3" s="700" t="s">
        <v>6256</v>
      </c>
      <c r="E3" s="1489" t="s">
        <v>3020</v>
      </c>
      <c r="F3" s="1523" t="str">
        <f>DEPO!G4</f>
        <v>Original Budget
2020-21</v>
      </c>
      <c r="G3" s="1490" t="str">
        <f>DEPO!H4</f>
        <v>Actual Committed
to Sep 2020</v>
      </c>
      <c r="H3" s="703" t="str">
        <f>DEPO!I4</f>
        <v>Variance
Act v Orig
to Sep 2020</v>
      </c>
      <c r="I3" s="1555" t="str">
        <f>DEPO!J4</f>
        <v>Forecast
less Orig
2020-21</v>
      </c>
      <c r="J3" s="1525" t="str">
        <f>DEPO!K4</f>
        <v>Forecast
Full Year 2020-21</v>
      </c>
      <c r="K3" s="595" t="str">
        <f>DEPO!L4</f>
        <v>Revised Budget 2020/21</v>
      </c>
      <c r="L3" s="596" t="str">
        <f>DEPO!M4</f>
        <v>2021-22
Savings
Plan</v>
      </c>
      <c r="M3" s="1526" t="str">
        <f>DEPO!N4</f>
        <v>2021-22 Permanent Growth</v>
      </c>
      <c r="N3" s="594" t="str">
        <f>DEPO!O4</f>
        <v>2021-22
One-off
Growth</v>
      </c>
      <c r="O3" s="595" t="str">
        <f>DEPO!P4</f>
        <v>Budget 2021/22</v>
      </c>
      <c r="P3" s="1527" t="s">
        <v>7229</v>
      </c>
      <c r="Q3" s="710" t="s">
        <v>7230</v>
      </c>
    </row>
    <row r="4" spans="1:17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1500"/>
      <c r="F4" s="1529" t="s">
        <v>0</v>
      </c>
      <c r="G4" s="1501" t="s">
        <v>0</v>
      </c>
      <c r="H4" s="1501" t="s">
        <v>0</v>
      </c>
      <c r="I4" s="1556" t="s">
        <v>0</v>
      </c>
      <c r="J4" s="1529" t="s">
        <v>0</v>
      </c>
      <c r="K4" s="1369" t="s">
        <v>0</v>
      </c>
      <c r="L4" s="1531" t="s">
        <v>0</v>
      </c>
      <c r="M4" s="1531" t="s">
        <v>0</v>
      </c>
      <c r="N4" s="1372" t="s">
        <v>0</v>
      </c>
      <c r="O4" s="1373" t="s">
        <v>0</v>
      </c>
      <c r="P4" s="1532"/>
      <c r="Q4" s="723"/>
    </row>
    <row r="5" spans="1:17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1124"/>
      <c r="H5" s="731"/>
      <c r="I5" s="732"/>
      <c r="J5" s="729"/>
      <c r="K5" s="726"/>
      <c r="L5" s="733"/>
      <c r="M5" s="733"/>
      <c r="N5" s="734"/>
      <c r="O5" s="726"/>
      <c r="P5" s="735"/>
      <c r="Q5" s="736"/>
    </row>
    <row r="6" spans="1:17" s="737" customFormat="1" ht="12.75" customHeight="1" x14ac:dyDescent="0.2">
      <c r="A6" s="738">
        <f>SUMIF(DPY!A:A,D6,DPY!D:D)</f>
        <v>91057</v>
      </c>
      <c r="B6" s="739">
        <f>SUMIF(DPY!A:A,D6,DPY!E:E)</f>
        <v>0</v>
      </c>
      <c r="C6" s="740">
        <f>SUMIF(DPY!A:A,D6,DPY!C:C)</f>
        <v>79735.759999999995</v>
      </c>
      <c r="D6" s="741">
        <v>299010100</v>
      </c>
      <c r="E6" s="742" t="s">
        <v>2</v>
      </c>
      <c r="F6" s="740">
        <f>SUMIF(DFY!A:A,D6,DFY!D:D)</f>
        <v>75300</v>
      </c>
      <c r="G6" s="739">
        <f>SUMIF(DYTD!A:A,D6,DYTD!C:C)</f>
        <v>40269.870000000003</v>
      </c>
      <c r="H6" s="743">
        <f>G6-F6</f>
        <v>-35030.129999999997</v>
      </c>
      <c r="I6" s="744">
        <f>J6-F6</f>
        <v>5300</v>
      </c>
      <c r="J6" s="740">
        <f>40300*2</f>
        <v>80600</v>
      </c>
      <c r="K6" s="740">
        <f>F6</f>
        <v>75300</v>
      </c>
      <c r="L6" s="745"/>
      <c r="M6" s="745"/>
      <c r="N6" s="744"/>
      <c r="O6" s="740">
        <f>SUM(K6:N6)</f>
        <v>75300</v>
      </c>
      <c r="P6" s="746"/>
      <c r="Q6" s="918"/>
    </row>
    <row r="7" spans="1:17" s="737" customFormat="1" ht="12.75" customHeight="1" x14ac:dyDescent="0.25">
      <c r="A7" s="738">
        <f>SUMIF(DPY!A:A,D7,DPY!D:D)</f>
        <v>0</v>
      </c>
      <c r="B7" s="739">
        <f>SUMIF(DPY!A:A,D7,DPY!E:E)</f>
        <v>0</v>
      </c>
      <c r="C7" s="740">
        <f>SUMIF(DPY!A:A,D7,DPY!C:C)</f>
        <v>55.35</v>
      </c>
      <c r="D7" s="762">
        <v>299010150</v>
      </c>
      <c r="E7" s="742" t="s">
        <v>2846</v>
      </c>
      <c r="F7" s="740">
        <f>SUMIF(DFY!A:A,D7,DFY!D:D)</f>
        <v>0</v>
      </c>
      <c r="G7" s="739">
        <f>SUMIF(DYTD!A:A,D7,DYTD!C:C)</f>
        <v>23.4</v>
      </c>
      <c r="H7" s="743">
        <f>G7-F7</f>
        <v>23.4</v>
      </c>
      <c r="I7" s="744">
        <f>J7-F7</f>
        <v>0</v>
      </c>
      <c r="J7" s="740">
        <v>0</v>
      </c>
      <c r="K7" s="740">
        <f>F7</f>
        <v>0</v>
      </c>
      <c r="L7" s="745"/>
      <c r="M7" s="745"/>
      <c r="N7" s="744"/>
      <c r="O7" s="740">
        <f>SUM(K7:N7)</f>
        <v>0</v>
      </c>
      <c r="P7" s="746"/>
      <c r="Q7" s="918"/>
    </row>
    <row r="8" spans="1:17" s="748" customFormat="1" x14ac:dyDescent="0.2">
      <c r="A8" s="738">
        <f>SUMIF(DPY!A:A,D8,DPY!D:D)</f>
        <v>5900</v>
      </c>
      <c r="B8" s="739">
        <f>SUMIF(DPY!A:A,D8,DPY!E:E)</f>
        <v>0</v>
      </c>
      <c r="C8" s="740">
        <f>SUMIF(DPY!A:A,D8,DPY!C:C)</f>
        <v>2703.75</v>
      </c>
      <c r="D8" s="741">
        <v>299010200</v>
      </c>
      <c r="E8" s="742" t="s">
        <v>2847</v>
      </c>
      <c r="F8" s="740">
        <f>SUMIF(DFY!A:A,D8,DFY!D:D)</f>
        <v>5900</v>
      </c>
      <c r="G8" s="739">
        <f>SUMIF(DYTD!A:A,D8,DYTD!C:C)</f>
        <v>2763.75</v>
      </c>
      <c r="H8" s="743">
        <f>G8-F8</f>
        <v>-3136.25</v>
      </c>
      <c r="I8" s="744">
        <f>J8-F8</f>
        <v>-300</v>
      </c>
      <c r="J8" s="740">
        <f>2800*2</f>
        <v>5600</v>
      </c>
      <c r="K8" s="740">
        <f>F8</f>
        <v>5900</v>
      </c>
      <c r="L8" s="745"/>
      <c r="M8" s="745"/>
      <c r="N8" s="744"/>
      <c r="O8" s="740">
        <f>SUM(K8:N8)</f>
        <v>5900</v>
      </c>
      <c r="P8" s="746"/>
      <c r="Q8" s="747"/>
    </row>
    <row r="9" spans="1:17" s="737" customFormat="1" ht="12.75" customHeight="1" x14ac:dyDescent="0.25">
      <c r="A9" s="800">
        <f>SUM(A6:A8)</f>
        <v>96957</v>
      </c>
      <c r="B9" s="801">
        <f>SUM(B6:B8)</f>
        <v>0</v>
      </c>
      <c r="C9" s="802">
        <f>SUM(C6:C8)</f>
        <v>82494.86</v>
      </c>
      <c r="D9" s="846"/>
      <c r="E9" s="847" t="s">
        <v>7372</v>
      </c>
      <c r="F9" s="802">
        <f t="shared" ref="F9:O9" si="0">SUM(F6:F8)</f>
        <v>81200</v>
      </c>
      <c r="G9" s="1128">
        <f t="shared" si="0"/>
        <v>43057.020000000004</v>
      </c>
      <c r="H9" s="848">
        <f t="shared" si="0"/>
        <v>-38142.979999999996</v>
      </c>
      <c r="I9" s="849">
        <f t="shared" si="0"/>
        <v>5000</v>
      </c>
      <c r="J9" s="850">
        <f t="shared" si="0"/>
        <v>86200</v>
      </c>
      <c r="K9" s="850">
        <f t="shared" si="0"/>
        <v>81200</v>
      </c>
      <c r="L9" s="851">
        <f t="shared" si="0"/>
        <v>0</v>
      </c>
      <c r="M9" s="851">
        <f t="shared" si="0"/>
        <v>0</v>
      </c>
      <c r="N9" s="852">
        <f t="shared" si="0"/>
        <v>0</v>
      </c>
      <c r="O9" s="850">
        <f t="shared" si="0"/>
        <v>81200</v>
      </c>
      <c r="P9" s="810"/>
      <c r="Q9" s="736"/>
    </row>
    <row r="10" spans="1:17" s="737" customFormat="1" ht="12.75" customHeight="1" x14ac:dyDescent="0.25">
      <c r="A10" s="919"/>
      <c r="B10" s="920"/>
      <c r="C10" s="729"/>
      <c r="D10" s="766"/>
      <c r="E10" s="767"/>
      <c r="F10" s="729"/>
      <c r="G10" s="1124"/>
      <c r="H10" s="731"/>
      <c r="I10" s="768"/>
      <c r="J10" s="729"/>
      <c r="K10" s="729"/>
      <c r="L10" s="730"/>
      <c r="M10" s="730"/>
      <c r="N10" s="734"/>
      <c r="O10" s="729"/>
      <c r="P10" s="735"/>
      <c r="Q10" s="736"/>
    </row>
    <row r="11" spans="1:17" s="748" customFormat="1" x14ac:dyDescent="0.2">
      <c r="A11" s="738">
        <f>SUMIF(DPY!A:A,D11,DPY!D:D)</f>
        <v>0</v>
      </c>
      <c r="B11" s="739">
        <f>SUMIF(DPY!A:A,D11,DPY!E:E)</f>
        <v>0</v>
      </c>
      <c r="C11" s="740">
        <f>SUMIF(DPY!A:A,D11,DPY!C:C)</f>
        <v>732.63</v>
      </c>
      <c r="D11" s="741">
        <v>299010101</v>
      </c>
      <c r="E11" s="742" t="s">
        <v>7232</v>
      </c>
      <c r="F11" s="740">
        <f>SUMIF(DFY!A:A,D11,DFY!D:D)</f>
        <v>0</v>
      </c>
      <c r="G11" s="739">
        <f>SUMIF(DYTD!A:A,D11,DYTD!C:C)</f>
        <v>0</v>
      </c>
      <c r="H11" s="743">
        <f t="shared" ref="H11:H28" si="1">G11-F11</f>
        <v>0</v>
      </c>
      <c r="I11" s="744">
        <f t="shared" ref="I11:I28" si="2">J11-F11</f>
        <v>0</v>
      </c>
      <c r="J11" s="740">
        <v>0</v>
      </c>
      <c r="K11" s="740">
        <f t="shared" ref="K11:K28" si="3">F11</f>
        <v>0</v>
      </c>
      <c r="L11" s="745"/>
      <c r="M11" s="745"/>
      <c r="N11" s="744"/>
      <c r="O11" s="740">
        <f t="shared" ref="O11:O28" si="4">SUM(K11:N11)</f>
        <v>0</v>
      </c>
      <c r="P11" s="746"/>
      <c r="Q11" s="747"/>
    </row>
    <row r="12" spans="1:17" s="748" customFormat="1" x14ac:dyDescent="0.2">
      <c r="A12" s="738">
        <f>SUMIF(DPY!A:A,D12,DPY!D:D)</f>
        <v>0</v>
      </c>
      <c r="B12" s="739">
        <f>SUMIF(DPY!A:A,D12,DPY!E:E)</f>
        <v>0</v>
      </c>
      <c r="C12" s="740">
        <f>SUMIF(DPY!A:A,D12,DPY!C:C)</f>
        <v>0</v>
      </c>
      <c r="D12" s="741">
        <v>299010102</v>
      </c>
      <c r="E12" s="742" t="s">
        <v>3042</v>
      </c>
      <c r="F12" s="740">
        <f>SUMIF(DFY!A:A,D12,DFY!D:D)</f>
        <v>0</v>
      </c>
      <c r="G12" s="739">
        <f>SUMIF(DYTD!A:A,D12,DYTD!C:C)</f>
        <v>0</v>
      </c>
      <c r="H12" s="743">
        <f t="shared" si="1"/>
        <v>0</v>
      </c>
      <c r="I12" s="744">
        <f t="shared" si="2"/>
        <v>0</v>
      </c>
      <c r="J12" s="740">
        <v>0</v>
      </c>
      <c r="K12" s="740">
        <f t="shared" si="3"/>
        <v>0</v>
      </c>
      <c r="L12" s="745"/>
      <c r="M12" s="745"/>
      <c r="N12" s="744"/>
      <c r="O12" s="740">
        <f t="shared" si="4"/>
        <v>0</v>
      </c>
      <c r="P12" s="746"/>
      <c r="Q12" s="747"/>
    </row>
    <row r="13" spans="1:17" s="748" customFormat="1" x14ac:dyDescent="0.2">
      <c r="A13" s="738">
        <f>SUMIF(DPY!A:A,D13,DPY!D:D)</f>
        <v>0</v>
      </c>
      <c r="B13" s="739">
        <f>SUMIF(DPY!A:A,D13,DPY!E:E)</f>
        <v>0</v>
      </c>
      <c r="C13" s="740">
        <f>SUMIF(DPY!A:A,D13,DPY!C:C)</f>
        <v>6866.97</v>
      </c>
      <c r="D13" s="741">
        <v>299010120</v>
      </c>
      <c r="E13" s="742" t="s">
        <v>7233</v>
      </c>
      <c r="F13" s="740">
        <f>SUMIF(DFY!A:A,D13,DFY!D:D)</f>
        <v>0</v>
      </c>
      <c r="G13" s="739">
        <f>SUMIF(DYTD!A:A,D13,DYTD!C:C)</f>
        <v>0</v>
      </c>
      <c r="H13" s="743">
        <f t="shared" si="1"/>
        <v>0</v>
      </c>
      <c r="I13" s="744">
        <f t="shared" si="2"/>
        <v>0</v>
      </c>
      <c r="J13" s="740">
        <v>0</v>
      </c>
      <c r="K13" s="740">
        <f t="shared" si="3"/>
        <v>0</v>
      </c>
      <c r="L13" s="745"/>
      <c r="M13" s="745"/>
      <c r="N13" s="744"/>
      <c r="O13" s="740">
        <f t="shared" si="4"/>
        <v>0</v>
      </c>
      <c r="P13" s="746"/>
      <c r="Q13" s="747"/>
    </row>
    <row r="14" spans="1:17" s="748" customFormat="1" x14ac:dyDescent="0.25">
      <c r="A14" s="738">
        <f>SUMIF(DPY!A:A,D14,DPY!D:D)</f>
        <v>0</v>
      </c>
      <c r="B14" s="739">
        <f>SUMIF(DPY!A:A,D14,DPY!E:E)</f>
        <v>0</v>
      </c>
      <c r="C14" s="740">
        <f>SUMIF(DPY!A:A,D14,DPY!C:C)</f>
        <v>0</v>
      </c>
      <c r="D14" s="762">
        <v>299010800</v>
      </c>
      <c r="E14" s="742" t="s">
        <v>3</v>
      </c>
      <c r="F14" s="740">
        <f>SUMIF(DFY!A:A,D14,DFY!D:D)</f>
        <v>0</v>
      </c>
      <c r="G14" s="739">
        <f>SUMIF(DYTD!A:A,D14,DYTD!C:C)</f>
        <v>0</v>
      </c>
      <c r="H14" s="743">
        <f t="shared" si="1"/>
        <v>0</v>
      </c>
      <c r="I14" s="744">
        <f t="shared" si="2"/>
        <v>0</v>
      </c>
      <c r="J14" s="740">
        <v>0</v>
      </c>
      <c r="K14" s="740">
        <f t="shared" si="3"/>
        <v>0</v>
      </c>
      <c r="L14" s="745"/>
      <c r="M14" s="745"/>
      <c r="N14" s="744"/>
      <c r="O14" s="740">
        <f t="shared" si="4"/>
        <v>0</v>
      </c>
      <c r="P14" s="746"/>
      <c r="Q14" s="747"/>
    </row>
    <row r="15" spans="1:17" s="748" customFormat="1" x14ac:dyDescent="0.25">
      <c r="A15" s="738">
        <f>SUMIF(DPY!A:A,D15,DPY!D:D)</f>
        <v>0</v>
      </c>
      <c r="B15" s="739">
        <f>SUMIF(DPY!A:A,D15,DPY!E:E)</f>
        <v>0</v>
      </c>
      <c r="C15" s="740">
        <f>SUMIF(DPY!A:A,D15,DPY!C:C)</f>
        <v>0</v>
      </c>
      <c r="D15" s="762">
        <v>299010975</v>
      </c>
      <c r="E15" s="742" t="s">
        <v>7984</v>
      </c>
      <c r="F15" s="740">
        <f>SUMIF(DFY!A:A,D15,DFY!D:D)</f>
        <v>0</v>
      </c>
      <c r="G15" s="739">
        <f>SUMIF(DYTD!A:A,D15,DYTD!C:C)</f>
        <v>0</v>
      </c>
      <c r="H15" s="743">
        <f t="shared" si="1"/>
        <v>0</v>
      </c>
      <c r="I15" s="744">
        <f t="shared" si="2"/>
        <v>0</v>
      </c>
      <c r="J15" s="740">
        <v>0</v>
      </c>
      <c r="K15" s="740">
        <f t="shared" si="3"/>
        <v>0</v>
      </c>
      <c r="L15" s="745"/>
      <c r="M15" s="745"/>
      <c r="N15" s="744"/>
      <c r="O15" s="740">
        <f t="shared" si="4"/>
        <v>0</v>
      </c>
      <c r="P15" s="746"/>
      <c r="Q15" s="747"/>
    </row>
    <row r="16" spans="1:17" s="748" customFormat="1" x14ac:dyDescent="0.25">
      <c r="A16" s="738">
        <f>SUMIF(DPY!A:A,D16,DPY!D:D)</f>
        <v>3500</v>
      </c>
      <c r="B16" s="739">
        <f>SUMIF(DPY!A:A,D16,DPY!E:E)</f>
        <v>0</v>
      </c>
      <c r="C16" s="740">
        <f>SUMIF(DPY!A:A,D16,DPY!C:C)</f>
        <v>2013.02</v>
      </c>
      <c r="D16" s="762">
        <v>299011135</v>
      </c>
      <c r="E16" s="742" t="s">
        <v>3064</v>
      </c>
      <c r="F16" s="740">
        <f>SUMIF(DFY!A:A,D16,DFY!D:D)</f>
        <v>3500</v>
      </c>
      <c r="G16" s="739">
        <f>SUMIF(DYTD!A:A,D16,DYTD!C:C)</f>
        <v>567.27</v>
      </c>
      <c r="H16" s="743">
        <f t="shared" si="1"/>
        <v>-2932.73</v>
      </c>
      <c r="I16" s="744">
        <f t="shared" si="2"/>
        <v>0</v>
      </c>
      <c r="J16" s="740">
        <v>3500</v>
      </c>
      <c r="K16" s="740">
        <f t="shared" si="3"/>
        <v>3500</v>
      </c>
      <c r="L16" s="745"/>
      <c r="M16" s="745"/>
      <c r="N16" s="744"/>
      <c r="O16" s="740">
        <f t="shared" si="4"/>
        <v>3500</v>
      </c>
      <c r="P16" s="746"/>
      <c r="Q16" s="747"/>
    </row>
    <row r="17" spans="1:17" s="748" customFormat="1" x14ac:dyDescent="0.25">
      <c r="A17" s="738">
        <f>SUMIF(DPY!A:A,D17,DPY!D:D)</f>
        <v>2600</v>
      </c>
      <c r="B17" s="739">
        <f>SUMIF(DPY!A:A,D17,DPY!E:E)</f>
        <v>0</v>
      </c>
      <c r="C17" s="740">
        <f>SUMIF(DPY!A:A,D17,DPY!C:C)</f>
        <v>0</v>
      </c>
      <c r="D17" s="762">
        <v>299011400</v>
      </c>
      <c r="E17" s="742" t="s">
        <v>6263</v>
      </c>
      <c r="F17" s="740">
        <f>SUMIF(DFY!A:A,D17,DFY!D:D)</f>
        <v>2600</v>
      </c>
      <c r="G17" s="739">
        <f>SUMIF(DYTD!A:A,D17,DYTD!C:C)</f>
        <v>0</v>
      </c>
      <c r="H17" s="743">
        <f t="shared" si="1"/>
        <v>-2600</v>
      </c>
      <c r="I17" s="744">
        <f t="shared" si="2"/>
        <v>0</v>
      </c>
      <c r="J17" s="740">
        <v>2600</v>
      </c>
      <c r="K17" s="740">
        <f t="shared" si="3"/>
        <v>2600</v>
      </c>
      <c r="L17" s="745"/>
      <c r="M17" s="745"/>
      <c r="N17" s="744"/>
      <c r="O17" s="740">
        <f t="shared" si="4"/>
        <v>2600</v>
      </c>
      <c r="P17" s="746"/>
      <c r="Q17" s="747"/>
    </row>
    <row r="18" spans="1:17" s="748" customFormat="1" x14ac:dyDescent="0.25">
      <c r="A18" s="738">
        <f>SUMIF(DPY!A:A,D18,DPY!D:D)</f>
        <v>3800</v>
      </c>
      <c r="B18" s="739">
        <f>SUMIF(DPY!A:A,D18,DPY!E:E)</f>
        <v>0</v>
      </c>
      <c r="C18" s="740">
        <f>SUMIF(DPY!A:A,D18,DPY!C:C)</f>
        <v>2554.91</v>
      </c>
      <c r="D18" s="762">
        <v>299011402</v>
      </c>
      <c r="E18" s="742" t="s">
        <v>7985</v>
      </c>
      <c r="F18" s="740">
        <f>SUMIF(DFY!A:A,D18,DFY!D:D)</f>
        <v>3800</v>
      </c>
      <c r="G18" s="739">
        <f>SUMIF(DYTD!A:A,D18,DYTD!C:C)</f>
        <v>262.47000000000003</v>
      </c>
      <c r="H18" s="743">
        <f t="shared" si="1"/>
        <v>-3537.5299999999997</v>
      </c>
      <c r="I18" s="744">
        <f t="shared" si="2"/>
        <v>0</v>
      </c>
      <c r="J18" s="740">
        <v>3800</v>
      </c>
      <c r="K18" s="740">
        <f t="shared" si="3"/>
        <v>3800</v>
      </c>
      <c r="L18" s="745"/>
      <c r="M18" s="745"/>
      <c r="N18" s="744"/>
      <c r="O18" s="740">
        <f t="shared" si="4"/>
        <v>3800</v>
      </c>
      <c r="P18" s="746"/>
      <c r="Q18" s="747"/>
    </row>
    <row r="19" spans="1:17" s="748" customFormat="1" ht="12.75" customHeight="1" x14ac:dyDescent="0.25">
      <c r="A19" s="738">
        <f>SUMIF(DPY!A:A,D19,DPY!D:D)</f>
        <v>7300</v>
      </c>
      <c r="B19" s="739">
        <f>SUMIF(DPY!A:A,D19,DPY!E:E)</f>
        <v>0</v>
      </c>
      <c r="C19" s="740">
        <f>SUMIF(DPY!A:A,D19,DPY!C:C)</f>
        <v>7270</v>
      </c>
      <c r="D19" s="789">
        <v>299011610</v>
      </c>
      <c r="E19" s="742" t="s">
        <v>3063</v>
      </c>
      <c r="F19" s="740">
        <f>SUMIF(DFY!A:A,D19,DFY!D:D)</f>
        <v>7300</v>
      </c>
      <c r="G19" s="739">
        <f>SUMIF(DYTD!A:A,D19,DYTD!C:C)</f>
        <v>0</v>
      </c>
      <c r="H19" s="743">
        <f t="shared" si="1"/>
        <v>-7300</v>
      </c>
      <c r="I19" s="744">
        <f t="shared" si="2"/>
        <v>0</v>
      </c>
      <c r="J19" s="740">
        <v>7300</v>
      </c>
      <c r="K19" s="740">
        <f t="shared" si="3"/>
        <v>7300</v>
      </c>
      <c r="L19" s="745"/>
      <c r="M19" s="745"/>
      <c r="N19" s="744"/>
      <c r="O19" s="740">
        <f t="shared" si="4"/>
        <v>7300</v>
      </c>
      <c r="P19" s="746"/>
      <c r="Q19" s="764"/>
    </row>
    <row r="20" spans="1:17" s="748" customFormat="1" x14ac:dyDescent="0.25">
      <c r="A20" s="738">
        <f>SUMIF(DPY!A:A,D20,DPY!D:D)</f>
        <v>2100</v>
      </c>
      <c r="B20" s="739">
        <f>SUMIF(DPY!A:A,D20,DPY!E:E)</f>
        <v>0</v>
      </c>
      <c r="C20" s="740">
        <f>SUMIF(DPY!A:A,D20,DPY!C:C)</f>
        <v>642.79</v>
      </c>
      <c r="D20" s="762">
        <v>299011620</v>
      </c>
      <c r="E20" s="742" t="s">
        <v>6257</v>
      </c>
      <c r="F20" s="740">
        <f>SUMIF(DFY!A:A,D20,DFY!D:D)</f>
        <v>2100</v>
      </c>
      <c r="G20" s="739">
        <f>SUMIF(DYTD!A:A,D20,DYTD!C:C)</f>
        <v>0</v>
      </c>
      <c r="H20" s="743">
        <f t="shared" si="1"/>
        <v>-2100</v>
      </c>
      <c r="I20" s="744">
        <f t="shared" si="2"/>
        <v>0</v>
      </c>
      <c r="J20" s="740">
        <v>2100</v>
      </c>
      <c r="K20" s="740">
        <f t="shared" si="3"/>
        <v>2100</v>
      </c>
      <c r="L20" s="745"/>
      <c r="M20" s="745"/>
      <c r="N20" s="744"/>
      <c r="O20" s="740">
        <f t="shared" si="4"/>
        <v>2100</v>
      </c>
      <c r="P20" s="746"/>
      <c r="Q20" s="747"/>
    </row>
    <row r="21" spans="1:17" s="748" customFormat="1" x14ac:dyDescent="0.2">
      <c r="A21" s="738">
        <f>SUMIF(DPY!A:A,D21,DPY!D:D)</f>
        <v>1500</v>
      </c>
      <c r="B21" s="739">
        <f>SUMIF(DPY!A:A,D21,DPY!E:E)</f>
        <v>0</v>
      </c>
      <c r="C21" s="740">
        <f>SUMIF(DPY!A:A,D21,DPY!C:C)</f>
        <v>1944.62</v>
      </c>
      <c r="D21" s="741">
        <v>299012000</v>
      </c>
      <c r="E21" s="742" t="s">
        <v>2733</v>
      </c>
      <c r="F21" s="740">
        <f>SUMIF(DFY!A:A,D21,DFY!D:D)</f>
        <v>1500</v>
      </c>
      <c r="G21" s="739">
        <f>SUMIF(DYTD!A:A,D21,DYTD!C:C)</f>
        <v>963.89</v>
      </c>
      <c r="H21" s="743">
        <f t="shared" si="1"/>
        <v>-536.11</v>
      </c>
      <c r="I21" s="744">
        <f t="shared" si="2"/>
        <v>0</v>
      </c>
      <c r="J21" s="740">
        <v>1500</v>
      </c>
      <c r="K21" s="740">
        <f t="shared" si="3"/>
        <v>1500</v>
      </c>
      <c r="L21" s="745"/>
      <c r="M21" s="745"/>
      <c r="N21" s="744"/>
      <c r="O21" s="740">
        <f t="shared" si="4"/>
        <v>1500</v>
      </c>
      <c r="P21" s="746"/>
      <c r="Q21" s="747"/>
    </row>
    <row r="22" spans="1:17" s="748" customFormat="1" x14ac:dyDescent="0.2">
      <c r="A22" s="738">
        <f>SUMIF(DPY!A:A,D22,DPY!D:D)</f>
        <v>1300</v>
      </c>
      <c r="B22" s="739">
        <f>SUMIF(DPY!A:A,D22,DPY!E:E)</f>
        <v>0</v>
      </c>
      <c r="C22" s="740">
        <f>SUMIF(DPY!A:A,D22,DPY!C:C)</f>
        <v>919.2</v>
      </c>
      <c r="D22" s="741">
        <v>299012020</v>
      </c>
      <c r="E22" s="742" t="s">
        <v>7986</v>
      </c>
      <c r="F22" s="740">
        <f>SUMIF(DFY!A:A,D22,DFY!D:D)</f>
        <v>1300</v>
      </c>
      <c r="G22" s="739">
        <f>SUMIF(DYTD!A:A,D22,DYTD!C:C)</f>
        <v>158.25</v>
      </c>
      <c r="H22" s="743">
        <f t="shared" si="1"/>
        <v>-1141.75</v>
      </c>
      <c r="I22" s="744">
        <f t="shared" si="2"/>
        <v>0</v>
      </c>
      <c r="J22" s="740">
        <v>1300</v>
      </c>
      <c r="K22" s="740">
        <f t="shared" si="3"/>
        <v>1300</v>
      </c>
      <c r="L22" s="745"/>
      <c r="M22" s="745"/>
      <c r="N22" s="744"/>
      <c r="O22" s="740">
        <f t="shared" si="4"/>
        <v>1300</v>
      </c>
      <c r="P22" s="746"/>
      <c r="Q22" s="747"/>
    </row>
    <row r="23" spans="1:17" s="748" customFormat="1" x14ac:dyDescent="0.2">
      <c r="A23" s="738">
        <f>SUMIF(DPY!A:A,D23,DPY!D:D)</f>
        <v>1000</v>
      </c>
      <c r="B23" s="739">
        <f>SUMIF(DPY!A:A,D23,DPY!E:E)</f>
        <v>0</v>
      </c>
      <c r="C23" s="740">
        <f>SUMIF(DPY!A:A,D23,DPY!C:C)</f>
        <v>352.59</v>
      </c>
      <c r="D23" s="741">
        <v>299012300</v>
      </c>
      <c r="E23" s="742" t="s">
        <v>2854</v>
      </c>
      <c r="F23" s="740">
        <f>SUMIF(DFY!A:A,D23,DFY!D:D)</f>
        <v>1000</v>
      </c>
      <c r="G23" s="739">
        <f>SUMIF(DYTD!A:A,D23,DYTD!C:C)</f>
        <v>0</v>
      </c>
      <c r="H23" s="743">
        <f t="shared" si="1"/>
        <v>-1000</v>
      </c>
      <c r="I23" s="744">
        <f t="shared" si="2"/>
        <v>0</v>
      </c>
      <c r="J23" s="740">
        <v>1000</v>
      </c>
      <c r="K23" s="740">
        <f t="shared" si="3"/>
        <v>1000</v>
      </c>
      <c r="L23" s="745"/>
      <c r="M23" s="745"/>
      <c r="N23" s="744"/>
      <c r="O23" s="740">
        <f t="shared" si="4"/>
        <v>1000</v>
      </c>
      <c r="P23" s="746"/>
      <c r="Q23" s="747"/>
    </row>
    <row r="24" spans="1:17" s="748" customFormat="1" x14ac:dyDescent="0.2">
      <c r="A24" s="738">
        <f>SUMIF(DPY!A:A,D24,DPY!D:D)</f>
        <v>0</v>
      </c>
      <c r="B24" s="739">
        <f>SUMIF(DPY!A:A,D24,DPY!E:E)</f>
        <v>0</v>
      </c>
      <c r="C24" s="740">
        <f>SUMIF(DPY!A:A,D24,DPY!C:C)</f>
        <v>0</v>
      </c>
      <c r="D24" s="741">
        <v>299012423</v>
      </c>
      <c r="E24" s="742" t="s">
        <v>6214</v>
      </c>
      <c r="F24" s="740">
        <f>SUMIF(DFY!A:A,D24,DFY!D:D)</f>
        <v>0</v>
      </c>
      <c r="G24" s="739">
        <f>SUMIF(DYTD!A:A,D24,DYTD!C:C)</f>
        <v>0</v>
      </c>
      <c r="H24" s="743">
        <f t="shared" si="1"/>
        <v>0</v>
      </c>
      <c r="I24" s="744">
        <f t="shared" si="2"/>
        <v>0</v>
      </c>
      <c r="J24" s="740">
        <v>0</v>
      </c>
      <c r="K24" s="740">
        <f t="shared" si="3"/>
        <v>0</v>
      </c>
      <c r="L24" s="745"/>
      <c r="M24" s="745"/>
      <c r="N24" s="744"/>
      <c r="O24" s="740">
        <f t="shared" si="4"/>
        <v>0</v>
      </c>
      <c r="P24" s="746"/>
      <c r="Q24" s="747"/>
    </row>
    <row r="25" spans="1:17" s="748" customFormat="1" x14ac:dyDescent="0.2">
      <c r="A25" s="738">
        <f>SUMIF(DPY!A:A,D25,DPY!D:D)</f>
        <v>0</v>
      </c>
      <c r="B25" s="739">
        <f>SUMIF(DPY!A:A,D25,DPY!E:E)</f>
        <v>0</v>
      </c>
      <c r="C25" s="740">
        <f>SUMIF(DPY!A:A,D25,DPY!C:C)</f>
        <v>0</v>
      </c>
      <c r="D25" s="741">
        <v>299012706</v>
      </c>
      <c r="E25" s="742" t="s">
        <v>2738</v>
      </c>
      <c r="F25" s="740">
        <f>SUMIF(DFY!A:A,D25,DFY!D:D)</f>
        <v>0</v>
      </c>
      <c r="G25" s="739">
        <f>SUMIF(DYTD!A:A,D25,DYTD!C:C)</f>
        <v>0</v>
      </c>
      <c r="H25" s="743">
        <f t="shared" si="1"/>
        <v>0</v>
      </c>
      <c r="I25" s="744">
        <f t="shared" si="2"/>
        <v>0</v>
      </c>
      <c r="J25" s="740">
        <v>0</v>
      </c>
      <c r="K25" s="740">
        <f t="shared" si="3"/>
        <v>0</v>
      </c>
      <c r="L25" s="745"/>
      <c r="M25" s="745"/>
      <c r="N25" s="744"/>
      <c r="O25" s="740">
        <f t="shared" si="4"/>
        <v>0</v>
      </c>
      <c r="P25" s="746"/>
      <c r="Q25" s="747"/>
    </row>
    <row r="26" spans="1:17" s="748" customFormat="1" x14ac:dyDescent="0.2">
      <c r="A26" s="738">
        <f>SUMIF(DPY!A:A,D26,DPY!D:D)</f>
        <v>0</v>
      </c>
      <c r="B26" s="739">
        <f>SUMIF(DPY!A:A,D26,DPY!E:E)</f>
        <v>0</v>
      </c>
      <c r="C26" s="740">
        <f>SUMIF(DPY!A:A,D26,DPY!C:C)</f>
        <v>0</v>
      </c>
      <c r="D26" s="741">
        <v>299012711</v>
      </c>
      <c r="E26" s="742" t="s">
        <v>7987</v>
      </c>
      <c r="F26" s="740">
        <f>SUMIF(DFY!A:A,D26,DFY!D:D)</f>
        <v>0</v>
      </c>
      <c r="G26" s="739">
        <f>SUMIF(DYTD!A:A,D26,DYTD!C:C)</f>
        <v>0</v>
      </c>
      <c r="H26" s="743">
        <f t="shared" si="1"/>
        <v>0</v>
      </c>
      <c r="I26" s="744">
        <f t="shared" si="2"/>
        <v>0</v>
      </c>
      <c r="J26" s="740">
        <v>0</v>
      </c>
      <c r="K26" s="740">
        <f t="shared" si="3"/>
        <v>0</v>
      </c>
      <c r="L26" s="745"/>
      <c r="M26" s="745"/>
      <c r="N26" s="744"/>
      <c r="O26" s="740">
        <f t="shared" si="4"/>
        <v>0</v>
      </c>
      <c r="P26" s="746"/>
      <c r="Q26" s="747"/>
    </row>
    <row r="27" spans="1:17" s="748" customFormat="1" x14ac:dyDescent="0.2">
      <c r="A27" s="738">
        <f>SUMIF(DPY!A:A,D27,DPY!D:D)</f>
        <v>0</v>
      </c>
      <c r="B27" s="739">
        <f>SUMIF(DPY!A:A,D27,DPY!E:E)</f>
        <v>0</v>
      </c>
      <c r="C27" s="740">
        <f>SUMIF(DPY!A:A,D27,DPY!C:C)</f>
        <v>275.72000000000003</v>
      </c>
      <c r="D27" s="741">
        <v>299013038</v>
      </c>
      <c r="E27" s="742" t="s">
        <v>7988</v>
      </c>
      <c r="F27" s="740">
        <f>SUMIF(DFY!A:A,D27,DFY!D:D)</f>
        <v>0</v>
      </c>
      <c r="G27" s="739">
        <f>SUMIF(DYTD!A:A,D27,DYTD!C:C)</f>
        <v>707.21</v>
      </c>
      <c r="H27" s="743">
        <f t="shared" si="1"/>
        <v>707.21</v>
      </c>
      <c r="I27" s="744">
        <f t="shared" si="2"/>
        <v>1400</v>
      </c>
      <c r="J27" s="740">
        <f>700*2</f>
        <v>1400</v>
      </c>
      <c r="K27" s="740">
        <f t="shared" si="3"/>
        <v>0</v>
      </c>
      <c r="L27" s="745"/>
      <c r="M27" s="745"/>
      <c r="N27" s="744"/>
      <c r="O27" s="740">
        <f t="shared" si="4"/>
        <v>0</v>
      </c>
      <c r="P27" s="746"/>
      <c r="Q27" s="747"/>
    </row>
    <row r="28" spans="1:17" s="748" customFormat="1" x14ac:dyDescent="0.2">
      <c r="A28" s="738">
        <f>SUMIF(DPY!A:A,D28,DPY!D:D)</f>
        <v>1500</v>
      </c>
      <c r="B28" s="739">
        <f>SUMIF(DPY!A:A,D28,DPY!E:E)</f>
        <v>0</v>
      </c>
      <c r="C28" s="740">
        <f>SUMIF(DPY!A:A,D28,DPY!C:C)</f>
        <v>1248.49</v>
      </c>
      <c r="D28" s="741">
        <v>299013041</v>
      </c>
      <c r="E28" s="742" t="s">
        <v>7989</v>
      </c>
      <c r="F28" s="740">
        <f>SUMIF(DFY!A:A,D28,DFY!D:D)</f>
        <v>1500</v>
      </c>
      <c r="G28" s="739">
        <f>SUMIF(DYTD!A:A,D28,DYTD!C:C)</f>
        <v>1547.74</v>
      </c>
      <c r="H28" s="743">
        <f t="shared" si="1"/>
        <v>47.740000000000009</v>
      </c>
      <c r="I28" s="744">
        <f t="shared" si="2"/>
        <v>0</v>
      </c>
      <c r="J28" s="740">
        <v>1500</v>
      </c>
      <c r="K28" s="740">
        <f t="shared" si="3"/>
        <v>1500</v>
      </c>
      <c r="L28" s="745"/>
      <c r="M28" s="745"/>
      <c r="N28" s="744"/>
      <c r="O28" s="740">
        <f t="shared" si="4"/>
        <v>1500</v>
      </c>
      <c r="P28" s="746"/>
      <c r="Q28" s="747"/>
    </row>
    <row r="29" spans="1:17" s="748" customFormat="1" ht="12.75" customHeight="1" x14ac:dyDescent="0.25">
      <c r="A29" s="890">
        <f>SUM(A11:A28)</f>
        <v>24600</v>
      </c>
      <c r="B29" s="891">
        <f>SUM(B11:B28)</f>
        <v>0</v>
      </c>
      <c r="C29" s="779">
        <f>SUM(C11:C28)</f>
        <v>24820.940000000002</v>
      </c>
      <c r="D29" s="752"/>
      <c r="E29" s="780" t="s">
        <v>7309</v>
      </c>
      <c r="F29" s="779">
        <f t="shared" ref="F29:O29" si="5">SUM(F11:F28)</f>
        <v>24600</v>
      </c>
      <c r="G29" s="1131">
        <f t="shared" si="5"/>
        <v>4206.83</v>
      </c>
      <c r="H29" s="781">
        <f t="shared" si="5"/>
        <v>-20393.169999999998</v>
      </c>
      <c r="I29" s="783">
        <f t="shared" si="5"/>
        <v>1400</v>
      </c>
      <c r="J29" s="784">
        <f t="shared" si="5"/>
        <v>26000</v>
      </c>
      <c r="K29" s="784">
        <f t="shared" si="5"/>
        <v>24600</v>
      </c>
      <c r="L29" s="785">
        <f t="shared" si="5"/>
        <v>0</v>
      </c>
      <c r="M29" s="785">
        <f t="shared" si="5"/>
        <v>0</v>
      </c>
      <c r="N29" s="786">
        <f t="shared" si="5"/>
        <v>0</v>
      </c>
      <c r="O29" s="784">
        <f t="shared" si="5"/>
        <v>24600</v>
      </c>
      <c r="P29" s="735"/>
      <c r="Q29" s="764"/>
    </row>
    <row r="30" spans="1:17" s="748" customFormat="1" ht="12.75" customHeight="1" x14ac:dyDescent="0.25">
      <c r="A30" s="787"/>
      <c r="B30" s="788"/>
      <c r="C30" s="740"/>
      <c r="D30" s="789"/>
      <c r="E30" s="742"/>
      <c r="F30" s="740"/>
      <c r="G30" s="1132"/>
      <c r="H30" s="745"/>
      <c r="I30" s="772"/>
      <c r="J30" s="773"/>
      <c r="K30" s="773"/>
      <c r="L30" s="774"/>
      <c r="M30" s="774"/>
      <c r="N30" s="775"/>
      <c r="O30" s="773"/>
      <c r="P30" s="735"/>
      <c r="Q30" s="764"/>
    </row>
    <row r="31" spans="1:17" s="798" customFormat="1" x14ac:dyDescent="0.25">
      <c r="A31" s="800">
        <f>A9+A29</f>
        <v>121557</v>
      </c>
      <c r="B31" s="801">
        <f>B9+B29</f>
        <v>0</v>
      </c>
      <c r="C31" s="802">
        <f>C9+C29</f>
        <v>107315.8</v>
      </c>
      <c r="D31" s="846"/>
      <c r="E31" s="780" t="s">
        <v>7242</v>
      </c>
      <c r="F31" s="802">
        <f t="shared" ref="F31:O31" si="6">F9+F29</f>
        <v>105800</v>
      </c>
      <c r="G31" s="1128">
        <f t="shared" si="6"/>
        <v>47263.850000000006</v>
      </c>
      <c r="H31" s="848">
        <f t="shared" si="6"/>
        <v>-58536.149999999994</v>
      </c>
      <c r="I31" s="849">
        <f t="shared" si="6"/>
        <v>6400</v>
      </c>
      <c r="J31" s="850">
        <f t="shared" si="6"/>
        <v>112200</v>
      </c>
      <c r="K31" s="850">
        <f t="shared" si="6"/>
        <v>105800</v>
      </c>
      <c r="L31" s="851">
        <f t="shared" si="6"/>
        <v>0</v>
      </c>
      <c r="M31" s="851">
        <f t="shared" si="6"/>
        <v>0</v>
      </c>
      <c r="N31" s="852">
        <f t="shared" si="6"/>
        <v>0</v>
      </c>
      <c r="O31" s="850">
        <f t="shared" si="6"/>
        <v>105800</v>
      </c>
      <c r="P31" s="810"/>
      <c r="Q31" s="797"/>
    </row>
    <row r="32" spans="1:17" s="798" customFormat="1" x14ac:dyDescent="0.25">
      <c r="A32" s="787"/>
      <c r="B32" s="788"/>
      <c r="C32" s="740"/>
      <c r="D32" s="811"/>
      <c r="E32" s="812"/>
      <c r="F32" s="740"/>
      <c r="G32" s="771"/>
      <c r="H32" s="743"/>
      <c r="I32" s="761"/>
      <c r="J32" s="740"/>
      <c r="K32" s="740"/>
      <c r="L32" s="745"/>
      <c r="M32" s="745"/>
      <c r="N32" s="744"/>
      <c r="O32" s="740"/>
      <c r="P32" s="746"/>
      <c r="Q32" s="813"/>
    </row>
    <row r="33" spans="1:17" s="798" customFormat="1" x14ac:dyDescent="0.25">
      <c r="A33" s="787"/>
      <c r="B33" s="788"/>
      <c r="C33" s="740"/>
      <c r="D33" s="790"/>
      <c r="E33" s="791" t="s">
        <v>2845</v>
      </c>
      <c r="F33" s="740"/>
      <c r="G33" s="739"/>
      <c r="H33" s="743"/>
      <c r="I33" s="795"/>
      <c r="J33" s="793"/>
      <c r="K33" s="793"/>
      <c r="L33" s="794"/>
      <c r="M33" s="794"/>
      <c r="N33" s="795"/>
      <c r="O33" s="793"/>
      <c r="P33" s="796"/>
      <c r="Q33" s="797"/>
    </row>
    <row r="34" spans="1:17" s="798" customFormat="1" x14ac:dyDescent="0.2">
      <c r="A34" s="738">
        <f>SUMIF(DPY!A:A,D34,DPY!D:D)</f>
        <v>0</v>
      </c>
      <c r="B34" s="739">
        <f>SUMIF(DPY!A:A,D34,DPY!E:E)</f>
        <v>0</v>
      </c>
      <c r="C34" s="740">
        <f>SUMIF(DPY!A:A,D34,DPY!C:C)</f>
        <v>-127.8</v>
      </c>
      <c r="D34" s="741">
        <v>299019317</v>
      </c>
      <c r="E34" s="895" t="s">
        <v>7990</v>
      </c>
      <c r="F34" s="740">
        <f>SUMIF(DFY!A:A,D34,DFY!D:D)</f>
        <v>0</v>
      </c>
      <c r="G34" s="739">
        <f>SUMIF(DYTD!A:A,D34,DYTD!C:C)</f>
        <v>0</v>
      </c>
      <c r="H34" s="743">
        <f>G34-F34</f>
        <v>0</v>
      </c>
      <c r="I34" s="744">
        <f>J34-F34</f>
        <v>0</v>
      </c>
      <c r="J34" s="793">
        <v>0</v>
      </c>
      <c r="K34" s="793">
        <f>F34</f>
        <v>0</v>
      </c>
      <c r="L34" s="794"/>
      <c r="M34" s="794"/>
      <c r="N34" s="795"/>
      <c r="O34" s="793">
        <f t="shared" ref="O34:O35" si="7">SUM(K34:N34)</f>
        <v>0</v>
      </c>
      <c r="P34" s="796"/>
      <c r="Q34" s="797"/>
    </row>
    <row r="35" spans="1:17" s="798" customFormat="1" x14ac:dyDescent="0.2">
      <c r="A35" s="738">
        <f>SUMIF(DPY!A:A,D35,DPY!D:D)</f>
        <v>0</v>
      </c>
      <c r="B35" s="739">
        <f>SUMIF(DPY!A:A,D35,DPY!E:E)</f>
        <v>0</v>
      </c>
      <c r="C35" s="740">
        <f>SUMIF(DPY!A:A,D35,DPY!C:C)</f>
        <v>0</v>
      </c>
      <c r="D35" s="741">
        <v>299019359</v>
      </c>
      <c r="E35" s="895" t="s">
        <v>7965</v>
      </c>
      <c r="F35" s="740">
        <f>SUMIF(DFY!A:A,D35,DFY!D:D)</f>
        <v>0</v>
      </c>
      <c r="G35" s="739">
        <f>SUMIF(DYTD!A:A,D35,DYTD!C:C)</f>
        <v>0</v>
      </c>
      <c r="H35" s="743">
        <f>G35-F35</f>
        <v>0</v>
      </c>
      <c r="I35" s="744">
        <f>J35-F35</f>
        <v>0</v>
      </c>
      <c r="J35" s="828">
        <v>0</v>
      </c>
      <c r="K35" s="828">
        <f>F35</f>
        <v>0</v>
      </c>
      <c r="L35" s="830"/>
      <c r="M35" s="830"/>
      <c r="N35" s="831"/>
      <c r="O35" s="828">
        <f t="shared" si="7"/>
        <v>0</v>
      </c>
      <c r="P35" s="735"/>
      <c r="Q35" s="797"/>
    </row>
    <row r="36" spans="1:17" s="798" customFormat="1" x14ac:dyDescent="0.25">
      <c r="A36" s="800">
        <f t="shared" ref="A36:B36" si="8">SUM(A34:A35)</f>
        <v>0</v>
      </c>
      <c r="B36" s="801">
        <f t="shared" si="8"/>
        <v>0</v>
      </c>
      <c r="C36" s="802">
        <f>SUM(C34:C35)</f>
        <v>-127.8</v>
      </c>
      <c r="D36" s="803"/>
      <c r="E36" s="780" t="s">
        <v>7247</v>
      </c>
      <c r="F36" s="802">
        <f t="shared" ref="F36:O36" si="9">SUM(F34:F35)</f>
        <v>0</v>
      </c>
      <c r="G36" s="848">
        <f t="shared" si="9"/>
        <v>0</v>
      </c>
      <c r="H36" s="902">
        <f t="shared" si="9"/>
        <v>0</v>
      </c>
      <c r="I36" s="852">
        <f t="shared" si="9"/>
        <v>0</v>
      </c>
      <c r="J36" s="850">
        <f t="shared" si="9"/>
        <v>0</v>
      </c>
      <c r="K36" s="850">
        <f t="shared" si="9"/>
        <v>0</v>
      </c>
      <c r="L36" s="851">
        <f t="shared" si="9"/>
        <v>0</v>
      </c>
      <c r="M36" s="851">
        <f t="shared" si="9"/>
        <v>0</v>
      </c>
      <c r="N36" s="852">
        <f t="shared" si="9"/>
        <v>0</v>
      </c>
      <c r="O36" s="850">
        <f t="shared" si="9"/>
        <v>0</v>
      </c>
      <c r="P36" s="810"/>
      <c r="Q36" s="797"/>
    </row>
    <row r="37" spans="1:17" s="798" customFormat="1" x14ac:dyDescent="0.25">
      <c r="A37" s="787"/>
      <c r="B37" s="788"/>
      <c r="C37" s="740"/>
      <c r="D37" s="811"/>
      <c r="E37" s="812"/>
      <c r="F37" s="740"/>
      <c r="G37" s="739"/>
      <c r="H37" s="744"/>
      <c r="I37" s="772"/>
      <c r="J37" s="773"/>
      <c r="K37" s="773"/>
      <c r="L37" s="774"/>
      <c r="M37" s="774"/>
      <c r="N37" s="775"/>
      <c r="O37" s="773"/>
      <c r="P37" s="776"/>
      <c r="Q37" s="764"/>
    </row>
    <row r="38" spans="1:17" s="798" customFormat="1" x14ac:dyDescent="0.25">
      <c r="A38" s="814">
        <f>A31+A36</f>
        <v>121557</v>
      </c>
      <c r="B38" s="815">
        <f t="shared" ref="B38:C38" si="10">B31+B36</f>
        <v>0</v>
      </c>
      <c r="C38" s="816">
        <f t="shared" si="10"/>
        <v>107188</v>
      </c>
      <c r="D38" s="817"/>
      <c r="E38" s="818" t="s">
        <v>7248</v>
      </c>
      <c r="F38" s="816">
        <f t="shared" ref="F38:O38" si="11">F31+F36</f>
        <v>105800</v>
      </c>
      <c r="G38" s="1515">
        <f t="shared" si="11"/>
        <v>47263.850000000006</v>
      </c>
      <c r="H38" s="1171">
        <f t="shared" si="11"/>
        <v>-58536.149999999994</v>
      </c>
      <c r="I38" s="1191">
        <f t="shared" si="11"/>
        <v>6400</v>
      </c>
      <c r="J38" s="1141">
        <f t="shared" si="11"/>
        <v>112200</v>
      </c>
      <c r="K38" s="1141">
        <f t="shared" si="11"/>
        <v>105800</v>
      </c>
      <c r="L38" s="1142">
        <f t="shared" si="11"/>
        <v>0</v>
      </c>
      <c r="M38" s="1142">
        <f t="shared" si="11"/>
        <v>0</v>
      </c>
      <c r="N38" s="1140">
        <f t="shared" si="11"/>
        <v>0</v>
      </c>
      <c r="O38" s="1141">
        <f t="shared" si="11"/>
        <v>105800</v>
      </c>
      <c r="P38" s="810"/>
      <c r="Q38" s="797"/>
    </row>
    <row r="39" spans="1:17" s="798" customFormat="1" x14ac:dyDescent="0.25">
      <c r="A39" s="924"/>
      <c r="B39" s="925"/>
      <c r="C39" s="793"/>
      <c r="D39" s="790"/>
      <c r="E39" s="926"/>
      <c r="F39" s="793"/>
      <c r="G39" s="1143"/>
      <c r="H39" s="795"/>
      <c r="I39" s="927"/>
      <c r="J39" s="928"/>
      <c r="K39" s="833"/>
      <c r="L39" s="834"/>
      <c r="M39" s="834"/>
      <c r="N39" s="835"/>
      <c r="O39" s="833"/>
      <c r="P39" s="810"/>
      <c r="Q39" s="797"/>
    </row>
    <row r="40" spans="1:17" s="798" customFormat="1" hidden="1" x14ac:dyDescent="0.25">
      <c r="A40" s="838"/>
      <c r="B40" s="839"/>
      <c r="C40" s="840"/>
      <c r="D40" s="841"/>
      <c r="E40" s="842" t="s">
        <v>3040</v>
      </c>
      <c r="F40" s="840"/>
      <c r="G40" s="899"/>
      <c r="H40" s="844"/>
      <c r="I40" s="897"/>
      <c r="J40" s="898"/>
      <c r="K40" s="898"/>
      <c r="L40" s="899"/>
      <c r="M40" s="899"/>
      <c r="N40" s="900"/>
      <c r="O40" s="898"/>
      <c r="P40" s="810"/>
      <c r="Q40" s="797"/>
    </row>
    <row r="41" spans="1:17" s="748" customFormat="1" ht="12.75" hidden="1" customHeight="1" x14ac:dyDescent="0.25">
      <c r="A41" s="738">
        <f>SUMIF(DPY!A:A,D41,DPY!D:D)</f>
        <v>0</v>
      </c>
      <c r="B41" s="739">
        <f>SUMIF(DPY!A:A,D41,DPY!E:E)</f>
        <v>0</v>
      </c>
      <c r="C41" s="740">
        <f>SUMIF(DPY!A:A,D41,DPY!C:C)</f>
        <v>0</v>
      </c>
      <c r="D41" s="789">
        <v>299012510</v>
      </c>
      <c r="E41" s="742" t="s">
        <v>2916</v>
      </c>
      <c r="F41" s="740">
        <f>SUMIF(DFY!A:A,D41,DFY!D:D)</f>
        <v>0</v>
      </c>
      <c r="G41" s="739">
        <f>SUMIF(DYTD!A:A,D41,DYTD!C:C)</f>
        <v>0</v>
      </c>
      <c r="H41" s="743">
        <f t="shared" ref="H41:H46" si="12">F41-G41</f>
        <v>0</v>
      </c>
      <c r="I41" s="744">
        <f t="shared" ref="I41:I46" si="13">J41-F41</f>
        <v>0</v>
      </c>
      <c r="J41" s="740"/>
      <c r="K41" s="740"/>
      <c r="L41" s="745"/>
      <c r="M41" s="745"/>
      <c r="N41" s="744"/>
      <c r="O41" s="740"/>
      <c r="P41" s="746"/>
      <c r="Q41" s="764"/>
    </row>
    <row r="42" spans="1:17" s="748" customFormat="1" ht="12.75" hidden="1" customHeight="1" x14ac:dyDescent="0.25">
      <c r="A42" s="738">
        <f>SUMIF(DPY!A:A,D42,DPY!D:D)</f>
        <v>0</v>
      </c>
      <c r="B42" s="739">
        <f>SUMIF(DPY!A:A,D42,DPY!E:E)</f>
        <v>0</v>
      </c>
      <c r="C42" s="740">
        <f>SUMIF(DPY!A:A,D42,DPY!C:C)</f>
        <v>0</v>
      </c>
      <c r="D42" s="789">
        <v>299013300</v>
      </c>
      <c r="E42" s="742" t="s">
        <v>7274</v>
      </c>
      <c r="F42" s="740">
        <f>SUMIF(DFY!A:A,D42,DFY!D:D)</f>
        <v>0</v>
      </c>
      <c r="G42" s="739">
        <f>SUMIF(DYTD!A:A,D42,DYTD!C:C)</f>
        <v>0</v>
      </c>
      <c r="H42" s="743">
        <f t="shared" si="12"/>
        <v>0</v>
      </c>
      <c r="I42" s="744">
        <f t="shared" si="13"/>
        <v>0</v>
      </c>
      <c r="J42" s="740"/>
      <c r="K42" s="740"/>
      <c r="L42" s="745"/>
      <c r="M42" s="745"/>
      <c r="N42" s="744"/>
      <c r="O42" s="740"/>
      <c r="P42" s="746"/>
      <c r="Q42" s="764"/>
    </row>
    <row r="43" spans="1:17" s="748" customFormat="1" ht="12.75" hidden="1" customHeight="1" x14ac:dyDescent="0.25">
      <c r="A43" s="738">
        <f>SUMIF(DPY!A:A,D43,DPY!D:D)</f>
        <v>0</v>
      </c>
      <c r="B43" s="739">
        <f>SUMIF(DPY!A:A,D43,DPY!E:E)</f>
        <v>0</v>
      </c>
      <c r="C43" s="740">
        <f>SUMIF(DPY!A:A,D43,DPY!C:C)</f>
        <v>0</v>
      </c>
      <c r="D43" s="789">
        <v>299014610</v>
      </c>
      <c r="E43" s="742" t="s">
        <v>7263</v>
      </c>
      <c r="F43" s="740">
        <f>SUMIF(DFY!A:A,D43,DFY!D:D)</f>
        <v>0</v>
      </c>
      <c r="G43" s="739">
        <f>SUMIF(DYTD!A:A,D43,DYTD!C:C)</f>
        <v>0</v>
      </c>
      <c r="H43" s="743">
        <f t="shared" si="12"/>
        <v>0</v>
      </c>
      <c r="I43" s="744">
        <f t="shared" si="13"/>
        <v>0</v>
      </c>
      <c r="J43" s="740"/>
      <c r="K43" s="740"/>
      <c r="L43" s="745"/>
      <c r="M43" s="745"/>
      <c r="N43" s="744"/>
      <c r="O43" s="740"/>
      <c r="P43" s="746"/>
      <c r="Q43" s="764"/>
    </row>
    <row r="44" spans="1:17" s="748" customFormat="1" ht="12.75" hidden="1" customHeight="1" x14ac:dyDescent="0.25">
      <c r="A44" s="738">
        <f>SUMIF(DPY!A:A,D44,DPY!D:D)</f>
        <v>0</v>
      </c>
      <c r="B44" s="739">
        <f>SUMIF(DPY!A:A,D44,DPY!E:E)</f>
        <v>0</v>
      </c>
      <c r="C44" s="740">
        <f>SUMIF(DPY!A:A,D44,DPY!C:C)</f>
        <v>0</v>
      </c>
      <c r="D44" s="789">
        <v>299014611</v>
      </c>
      <c r="E44" s="742" t="s">
        <v>7264</v>
      </c>
      <c r="F44" s="740">
        <f>SUMIF(DFY!A:A,D44,DFY!D:D)</f>
        <v>0</v>
      </c>
      <c r="G44" s="739">
        <f>SUMIF(DYTD!A:A,D44,DYTD!C:C)</f>
        <v>0</v>
      </c>
      <c r="H44" s="743">
        <f t="shared" si="12"/>
        <v>0</v>
      </c>
      <c r="I44" s="744">
        <f t="shared" si="13"/>
        <v>0</v>
      </c>
      <c r="J44" s="740"/>
      <c r="K44" s="740"/>
      <c r="L44" s="745"/>
      <c r="M44" s="745"/>
      <c r="N44" s="744"/>
      <c r="O44" s="740"/>
      <c r="P44" s="746"/>
      <c r="Q44" s="764"/>
    </row>
    <row r="45" spans="1:17" s="748" customFormat="1" ht="12.75" hidden="1" customHeight="1" x14ac:dyDescent="0.25">
      <c r="A45" s="738">
        <f>SUMIF(DPY!A:A,D45,DPY!D:D)</f>
        <v>0</v>
      </c>
      <c r="B45" s="739">
        <f>SUMIF(DPY!A:A,D45,DPY!E:E)</f>
        <v>0</v>
      </c>
      <c r="C45" s="740">
        <f>SUMIF(DPY!A:A,D45,DPY!C:C)</f>
        <v>0</v>
      </c>
      <c r="D45" s="789">
        <v>299014619</v>
      </c>
      <c r="E45" s="742" t="s">
        <v>7252</v>
      </c>
      <c r="F45" s="740">
        <f>SUMIF(DFY!A:A,D45,DFY!D:D)</f>
        <v>0</v>
      </c>
      <c r="G45" s="739">
        <f>SUMIF(DYTD!A:A,D45,DYTD!C:C)</f>
        <v>0</v>
      </c>
      <c r="H45" s="743">
        <f t="shared" si="12"/>
        <v>0</v>
      </c>
      <c r="I45" s="744">
        <f t="shared" si="13"/>
        <v>0</v>
      </c>
      <c r="J45" s="740"/>
      <c r="K45" s="740"/>
      <c r="L45" s="745"/>
      <c r="M45" s="745"/>
      <c r="N45" s="744"/>
      <c r="O45" s="740"/>
      <c r="P45" s="746"/>
      <c r="Q45" s="764"/>
    </row>
    <row r="46" spans="1:17" s="748" customFormat="1" ht="12.75" hidden="1" customHeight="1" x14ac:dyDescent="0.25">
      <c r="A46" s="738">
        <f>SUMIF(DPY!A:A,D46,DPY!D:D)</f>
        <v>0</v>
      </c>
      <c r="B46" s="739">
        <f>SUMIF(DPY!A:A,D46,DPY!E:E)</f>
        <v>0</v>
      </c>
      <c r="C46" s="740">
        <f>SUMIF(DPY!A:A,D46,DPY!C:C)</f>
        <v>12838.32</v>
      </c>
      <c r="D46" s="789">
        <v>299016010</v>
      </c>
      <c r="E46" s="742" t="s">
        <v>7254</v>
      </c>
      <c r="F46" s="740">
        <f>SUMIF(DFY!A:A,D46,DFY!D:D)</f>
        <v>0</v>
      </c>
      <c r="G46" s="739">
        <f>SUMIF(DYTD!A:A,D46,DYTD!C:C)</f>
        <v>0</v>
      </c>
      <c r="H46" s="743">
        <f t="shared" si="12"/>
        <v>0</v>
      </c>
      <c r="I46" s="744">
        <f t="shared" si="13"/>
        <v>0</v>
      </c>
      <c r="J46" s="740"/>
      <c r="K46" s="740"/>
      <c r="L46" s="745"/>
      <c r="M46" s="745"/>
      <c r="N46" s="744"/>
      <c r="O46" s="740"/>
      <c r="P46" s="746"/>
      <c r="Q46" s="764"/>
    </row>
    <row r="47" spans="1:17" s="798" customFormat="1" hidden="1" x14ac:dyDescent="0.25">
      <c r="A47" s="800">
        <f>SUM(A41:A46)</f>
        <v>0</v>
      </c>
      <c r="B47" s="801">
        <f>SUM(B41:B46)</f>
        <v>0</v>
      </c>
      <c r="C47" s="802">
        <f>SUM(C41:C46)</f>
        <v>12838.32</v>
      </c>
      <c r="D47" s="846"/>
      <c r="E47" s="847" t="s">
        <v>7255</v>
      </c>
      <c r="F47" s="802">
        <f t="shared" ref="F47:O47" si="14">SUM(F41:F46)</f>
        <v>0</v>
      </c>
      <c r="G47" s="1128">
        <f t="shared" si="14"/>
        <v>0</v>
      </c>
      <c r="H47" s="848">
        <f t="shared" si="14"/>
        <v>0</v>
      </c>
      <c r="I47" s="849">
        <f t="shared" si="14"/>
        <v>0</v>
      </c>
      <c r="J47" s="850">
        <f t="shared" si="14"/>
        <v>0</v>
      </c>
      <c r="K47" s="850">
        <f t="shared" si="14"/>
        <v>0</v>
      </c>
      <c r="L47" s="851">
        <f t="shared" si="14"/>
        <v>0</v>
      </c>
      <c r="M47" s="851">
        <f t="shared" si="14"/>
        <v>0</v>
      </c>
      <c r="N47" s="852">
        <f t="shared" si="14"/>
        <v>0</v>
      </c>
      <c r="O47" s="850">
        <f t="shared" si="14"/>
        <v>0</v>
      </c>
      <c r="P47" s="810"/>
      <c r="Q47" s="797"/>
    </row>
    <row r="48" spans="1:17" s="798" customFormat="1" hidden="1" x14ac:dyDescent="0.25">
      <c r="A48" s="929"/>
      <c r="B48" s="930"/>
      <c r="C48" s="931"/>
      <c r="D48" s="932"/>
      <c r="E48" s="791"/>
      <c r="F48" s="931"/>
      <c r="G48" s="933"/>
      <c r="H48" s="934"/>
      <c r="I48" s="935"/>
      <c r="J48" s="791"/>
      <c r="K48" s="791"/>
      <c r="L48" s="936"/>
      <c r="M48" s="936"/>
      <c r="N48" s="934"/>
      <c r="O48" s="791"/>
      <c r="P48" s="757"/>
      <c r="Q48" s="797"/>
    </row>
    <row r="49" spans="1:17" s="798" customFormat="1" hidden="1" x14ac:dyDescent="0.25">
      <c r="A49" s="738">
        <f>SUMIF(DPY!A:A,D49,DPY!D:D)</f>
        <v>0</v>
      </c>
      <c r="B49" s="739">
        <f>SUMIF(DPY!A:A,D49,DPY!E:E)</f>
        <v>0</v>
      </c>
      <c r="C49" s="740">
        <f>SUMIF(DPY!A:A,D49,DPY!C:C)</f>
        <v>0</v>
      </c>
      <c r="D49" s="789">
        <v>299019800</v>
      </c>
      <c r="E49" s="765" t="s">
        <v>7991</v>
      </c>
      <c r="F49" s="740">
        <f>SUMIF(DFY!A:A,D49,DFY!D:D)</f>
        <v>0</v>
      </c>
      <c r="G49" s="739">
        <f>SUMIF(DYTD!A:A,D49,DYTD!C:C)</f>
        <v>0</v>
      </c>
      <c r="H49" s="743">
        <f>F49-G49</f>
        <v>0</v>
      </c>
      <c r="I49" s="744">
        <f>J49-F49</f>
        <v>0</v>
      </c>
      <c r="J49" s="740"/>
      <c r="K49" s="740"/>
      <c r="L49" s="745"/>
      <c r="M49" s="745"/>
      <c r="N49" s="744"/>
      <c r="O49" s="740"/>
      <c r="P49" s="746"/>
      <c r="Q49" s="797"/>
    </row>
    <row r="50" spans="1:17" s="798" customFormat="1" hidden="1" x14ac:dyDescent="0.25">
      <c r="A50" s="738">
        <f>SUMIF(DPY!A:A,D50,DPY!D:D)</f>
        <v>0</v>
      </c>
      <c r="B50" s="739">
        <f>SUMIF(DPY!A:A,D50,DPY!E:E)</f>
        <v>0</v>
      </c>
      <c r="C50" s="740">
        <f>SUMIF(DPY!A:A,D50,DPY!C:C)</f>
        <v>0</v>
      </c>
      <c r="D50" s="789">
        <v>299019801</v>
      </c>
      <c r="E50" s="765" t="s">
        <v>7992</v>
      </c>
      <c r="F50" s="740">
        <f>SUMIF(DFY!A:A,D50,DFY!D:D)</f>
        <v>0</v>
      </c>
      <c r="G50" s="739">
        <f>SUMIF(DYTD!A:A,D50,DYTD!C:C)</f>
        <v>0</v>
      </c>
      <c r="H50" s="743">
        <f>F50-G50</f>
        <v>0</v>
      </c>
      <c r="I50" s="744">
        <f>J50-F50</f>
        <v>0</v>
      </c>
      <c r="J50" s="740"/>
      <c r="K50" s="740"/>
      <c r="L50" s="745"/>
      <c r="M50" s="745"/>
      <c r="N50" s="744"/>
      <c r="O50" s="740"/>
      <c r="P50" s="746"/>
      <c r="Q50" s="797"/>
    </row>
    <row r="51" spans="1:17" s="798" customFormat="1" hidden="1" x14ac:dyDescent="0.25">
      <c r="A51" s="937">
        <f>SUM(A49:A50)</f>
        <v>0</v>
      </c>
      <c r="B51" s="938">
        <f t="shared" ref="B51:C51" si="15">SUM(B49:B50)</f>
        <v>0</v>
      </c>
      <c r="C51" s="939">
        <f t="shared" si="15"/>
        <v>0</v>
      </c>
      <c r="D51" s="940"/>
      <c r="E51" s="753" t="s">
        <v>7316</v>
      </c>
      <c r="F51" s="939">
        <f t="shared" ref="F51:O51" si="16">SUM(F49:F50)</f>
        <v>0</v>
      </c>
      <c r="G51" s="1216">
        <f t="shared" si="16"/>
        <v>0</v>
      </c>
      <c r="H51" s="941">
        <f t="shared" si="16"/>
        <v>0</v>
      </c>
      <c r="I51" s="942">
        <f t="shared" si="16"/>
        <v>0</v>
      </c>
      <c r="J51" s="753">
        <f t="shared" si="16"/>
        <v>0</v>
      </c>
      <c r="K51" s="753">
        <f t="shared" si="16"/>
        <v>0</v>
      </c>
      <c r="L51" s="941">
        <f t="shared" si="16"/>
        <v>0</v>
      </c>
      <c r="M51" s="941">
        <f t="shared" si="16"/>
        <v>0</v>
      </c>
      <c r="N51" s="943">
        <f t="shared" si="16"/>
        <v>0</v>
      </c>
      <c r="O51" s="753">
        <f t="shared" si="16"/>
        <v>0</v>
      </c>
      <c r="P51" s="757"/>
      <c r="Q51" s="797"/>
    </row>
    <row r="52" spans="1:17" x14ac:dyDescent="0.2">
      <c r="A52" s="838"/>
      <c r="B52" s="839"/>
      <c r="C52" s="840"/>
      <c r="D52" s="854"/>
      <c r="E52" s="855"/>
      <c r="F52" s="856"/>
      <c r="G52" s="1182"/>
      <c r="I52" s="859"/>
      <c r="J52" s="860"/>
      <c r="K52" s="860"/>
      <c r="L52" s="861"/>
      <c r="M52" s="861"/>
      <c r="N52" s="862"/>
      <c r="O52" s="860"/>
      <c r="P52" s="810"/>
      <c r="Q52" s="797"/>
    </row>
    <row r="53" spans="1:17" s="798" customFormat="1" ht="13.5" thickBot="1" x14ac:dyDescent="0.3">
      <c r="A53" s="864">
        <f>A38+A47+A51</f>
        <v>121557</v>
      </c>
      <c r="B53" s="865">
        <f>B38+B47+B51</f>
        <v>0</v>
      </c>
      <c r="C53" s="866">
        <f>C38+C47+C51</f>
        <v>120026.32</v>
      </c>
      <c r="D53" s="867"/>
      <c r="E53" s="868" t="s">
        <v>8</v>
      </c>
      <c r="F53" s="866">
        <f t="shared" ref="F53:O53" si="17">F38+F47+F51</f>
        <v>105800</v>
      </c>
      <c r="G53" s="1521">
        <f t="shared" si="17"/>
        <v>47263.850000000006</v>
      </c>
      <c r="H53" s="1150">
        <f t="shared" si="17"/>
        <v>-58536.149999999994</v>
      </c>
      <c r="I53" s="1193">
        <f t="shared" si="17"/>
        <v>6400</v>
      </c>
      <c r="J53" s="866">
        <f t="shared" si="17"/>
        <v>112200</v>
      </c>
      <c r="K53" s="866">
        <f t="shared" si="17"/>
        <v>105800</v>
      </c>
      <c r="L53" s="1149">
        <f t="shared" si="17"/>
        <v>0</v>
      </c>
      <c r="M53" s="1149">
        <f t="shared" si="17"/>
        <v>0</v>
      </c>
      <c r="N53" s="1150">
        <f t="shared" si="17"/>
        <v>0</v>
      </c>
      <c r="O53" s="866">
        <f t="shared" si="17"/>
        <v>105800</v>
      </c>
      <c r="P53" s="873"/>
      <c r="Q53" s="874"/>
    </row>
    <row r="54" spans="1:17" x14ac:dyDescent="0.2">
      <c r="A54" s="875">
        <f>SUMIF(DPY!G:G,$D$2,DPY!D:D)-A53</f>
        <v>0</v>
      </c>
      <c r="B54" s="875">
        <f>SUMIF(DPY!G:G,$D$2,DPY!E:E)-B53</f>
        <v>0</v>
      </c>
      <c r="C54" s="863">
        <f>SUMIF(DPY!G:G,$D$2,DPY!C:C)-C53</f>
        <v>0</v>
      </c>
      <c r="D54" s="876"/>
      <c r="F54" s="687">
        <f>SUMIF(DFY!G:G,$D$2,DFY!D:D)-F53</f>
        <v>0</v>
      </c>
      <c r="G54" s="858">
        <f>SUMIF(DYTD!G:G,$D$2,DYTD!C:C)-G53</f>
        <v>0</v>
      </c>
      <c r="H54" s="858">
        <f>G53-F53-H53</f>
        <v>0</v>
      </c>
      <c r="I54" s="858">
        <f>J53-F53-I53</f>
        <v>0</v>
      </c>
      <c r="J54" s="875"/>
      <c r="K54" s="875"/>
      <c r="L54" s="875"/>
      <c r="M54" s="875"/>
      <c r="N54" s="875"/>
      <c r="O54" s="875"/>
      <c r="P54" s="863"/>
    </row>
    <row r="55" spans="1:17" ht="15" x14ac:dyDescent="0.3">
      <c r="D55" s="876"/>
      <c r="H55" s="877"/>
      <c r="I55" s="877"/>
      <c r="J55" s="877"/>
      <c r="K55" s="877"/>
      <c r="L55" s="877"/>
      <c r="M55" s="877"/>
      <c r="N55" s="877"/>
      <c r="O55" s="877"/>
      <c r="P55" s="863"/>
    </row>
    <row r="56" spans="1:17" x14ac:dyDescent="0.2">
      <c r="D56" s="876"/>
      <c r="H56" s="875"/>
      <c r="I56" s="878"/>
      <c r="J56" s="878"/>
      <c r="K56" s="878"/>
      <c r="L56" s="878"/>
      <c r="M56" s="878"/>
      <c r="N56" s="878"/>
      <c r="O56" s="878"/>
      <c r="P56" s="863"/>
    </row>
    <row r="57" spans="1:17" x14ac:dyDescent="0.2">
      <c r="D57" s="876"/>
      <c r="H57" s="875"/>
      <c r="I57" s="878"/>
      <c r="J57" s="878"/>
      <c r="K57" s="878"/>
      <c r="L57" s="878"/>
      <c r="M57" s="878"/>
      <c r="N57" s="878"/>
      <c r="O57" s="878"/>
      <c r="P57" s="863"/>
    </row>
    <row r="58" spans="1:17" x14ac:dyDescent="0.2">
      <c r="D58" s="876"/>
      <c r="H58" s="875"/>
      <c r="I58" s="878"/>
      <c r="J58" s="878"/>
      <c r="K58" s="878"/>
      <c r="L58" s="878"/>
      <c r="M58" s="878"/>
      <c r="N58" s="878"/>
      <c r="O58" s="878"/>
      <c r="P58" s="863"/>
    </row>
    <row r="59" spans="1:17" x14ac:dyDescent="0.2">
      <c r="D59" s="876"/>
    </row>
  </sheetData>
  <mergeCells count="1">
    <mergeCell ref="C1:Q1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56" fitToHeight="0" orientation="landscape" r:id="rId1"/>
  <headerFooter>
    <oddFooter>&amp;C&amp;Z&amp;F\&amp;A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98"/>
  <sheetViews>
    <sheetView zoomScale="85" zoomScaleNormal="85" workbookViewId="0">
      <pane xSplit="1" ySplit="3" topLeftCell="B4" activePane="bottomRight" state="frozen"/>
      <selection activeCell="E31" sqref="E31"/>
      <selection pane="topRight" activeCell="E31" sqref="E31"/>
      <selection pane="bottomLeft" activeCell="E31" sqref="E31"/>
      <selection pane="bottomRight" activeCell="O4" sqref="O4"/>
    </sheetView>
  </sheetViews>
  <sheetFormatPr defaultColWidth="9.140625" defaultRowHeight="15" x14ac:dyDescent="0.25"/>
  <cols>
    <col min="1" max="1" width="11.28515625" style="13" bestFit="1" customWidth="1"/>
    <col min="2" max="2" width="43.5703125" style="41" bestFit="1" customWidth="1"/>
    <col min="3" max="3" width="10.5703125" style="4" bestFit="1" customWidth="1"/>
    <col min="4" max="5" width="10.140625" style="4" hidden="1" customWidth="1"/>
    <col min="6" max="6" width="10.5703125" style="4" bestFit="1" customWidth="1"/>
    <col min="7" max="7" width="10.140625" style="4" hidden="1" customWidth="1"/>
    <col min="8" max="8" width="10.5703125" style="4" hidden="1" customWidth="1"/>
    <col min="9" max="9" width="10.140625" style="4" hidden="1" customWidth="1"/>
    <col min="10" max="11" width="10.5703125" style="4" hidden="1" customWidth="1"/>
    <col min="12" max="14" width="10.140625" style="4" hidden="1" customWidth="1"/>
    <col min="15" max="15" width="10.5703125" style="4" bestFit="1" customWidth="1"/>
    <col min="16" max="16" width="40.28515625" style="246" customWidth="1"/>
    <col min="17" max="16384" width="9.140625" style="41"/>
  </cols>
  <sheetData>
    <row r="1" spans="1:19" x14ac:dyDescent="0.25">
      <c r="A1" s="1992" t="s">
        <v>3024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9" ht="14.45" customHeight="1" x14ac:dyDescent="0.25">
      <c r="A2" s="1991" t="s">
        <v>2906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9" ht="15.75" thickBot="1" x14ac:dyDescent="0.3"/>
    <row r="4" spans="1:19" s="2" customFormat="1" ht="45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2893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9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  <c r="Q5" s="266"/>
      <c r="R5" s="266"/>
      <c r="S5" s="266"/>
    </row>
    <row r="6" spans="1:19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3"/>
      <c r="Q6" s="268"/>
      <c r="R6" s="268"/>
      <c r="S6" s="268"/>
    </row>
    <row r="7" spans="1:19" x14ac:dyDescent="0.25">
      <c r="A7" s="20"/>
      <c r="B7" s="61" t="s">
        <v>3040</v>
      </c>
      <c r="C7" s="286"/>
      <c r="D7" s="287"/>
      <c r="E7" s="287"/>
      <c r="F7" s="147"/>
      <c r="G7" s="147"/>
      <c r="H7" s="148"/>
      <c r="I7" s="168"/>
      <c r="J7" s="187"/>
      <c r="K7" s="173"/>
      <c r="L7" s="194"/>
      <c r="M7" s="173"/>
      <c r="N7" s="194"/>
      <c r="O7" s="180"/>
      <c r="P7" s="271"/>
      <c r="Q7" s="266"/>
      <c r="R7" s="266"/>
      <c r="S7" s="266"/>
    </row>
    <row r="8" spans="1:19" x14ac:dyDescent="0.25">
      <c r="A8" s="21">
        <v>300030102</v>
      </c>
      <c r="B8" s="132" t="s">
        <v>3042</v>
      </c>
      <c r="C8" s="251">
        <f>VLOOKUP(A8,'FFull Year'!A:D,4,0)</f>
        <v>513000</v>
      </c>
      <c r="D8" s="152"/>
      <c r="E8" s="152"/>
      <c r="F8" s="151">
        <f>VLOOKUP(A8,'FFull Year'!A:E,5,0)</f>
        <v>513000</v>
      </c>
      <c r="G8" s="151">
        <f>VLOOKUP(A8,'FTo Date'!A:C,3,0)</f>
        <v>0</v>
      </c>
      <c r="H8" s="152">
        <f t="shared" ref="H8:H14" si="0">F8-G8</f>
        <v>513000</v>
      </c>
      <c r="I8" s="169"/>
      <c r="J8" s="188">
        <f t="shared" ref="J8:J14" si="1">F8+I8</f>
        <v>513000</v>
      </c>
      <c r="K8" s="174">
        <f t="shared" ref="K8:K14" si="2">C8</f>
        <v>513000</v>
      </c>
      <c r="L8" s="195"/>
      <c r="M8" s="174"/>
      <c r="N8" s="195"/>
      <c r="O8" s="181">
        <f t="shared" ref="O8:O14" si="3">SUM(K8:N8)</f>
        <v>513000</v>
      </c>
      <c r="P8" s="272"/>
      <c r="Q8" s="266"/>
      <c r="R8" s="266"/>
      <c r="S8" s="266"/>
    </row>
    <row r="9" spans="1:19" x14ac:dyDescent="0.25">
      <c r="A9" s="21">
        <v>300035112</v>
      </c>
      <c r="B9" s="132" t="s">
        <v>3043</v>
      </c>
      <c r="C9" s="251">
        <f>VLOOKUP(A9,'FFull Year'!A:D,4,0)</f>
        <v>-90600</v>
      </c>
      <c r="D9" s="152"/>
      <c r="E9" s="152"/>
      <c r="F9" s="151">
        <f>VLOOKUP(A9,'FFull Year'!A:E,5,0)</f>
        <v>-90600</v>
      </c>
      <c r="G9" s="151">
        <f>VLOOKUP(A9,'FTo Date'!A:C,3,0)</f>
        <v>0</v>
      </c>
      <c r="H9" s="152">
        <f t="shared" si="0"/>
        <v>-90600</v>
      </c>
      <c r="I9" s="169">
        <v>90600</v>
      </c>
      <c r="J9" s="188">
        <f t="shared" si="1"/>
        <v>0</v>
      </c>
      <c r="K9" s="174">
        <f t="shared" si="2"/>
        <v>-90600</v>
      </c>
      <c r="L9" s="195"/>
      <c r="M9" s="1910">
        <f>20000+29500</f>
        <v>49500</v>
      </c>
      <c r="N9" s="195"/>
      <c r="O9" s="181">
        <f t="shared" si="3"/>
        <v>-41100</v>
      </c>
      <c r="P9" s="272"/>
      <c r="Q9" s="266"/>
      <c r="R9" s="266"/>
      <c r="S9" s="266"/>
    </row>
    <row r="10" spans="1:19" x14ac:dyDescent="0.25">
      <c r="A10" s="21">
        <v>300035912</v>
      </c>
      <c r="B10" s="132" t="s">
        <v>3044</v>
      </c>
      <c r="C10" s="251">
        <f>VLOOKUP(A10,'FFull Year'!A:D,4,0)</f>
        <v>85000</v>
      </c>
      <c r="D10" s="152"/>
      <c r="E10" s="152"/>
      <c r="F10" s="151">
        <f>VLOOKUP(A10,'FFull Year'!A:E,5,0)</f>
        <v>85000</v>
      </c>
      <c r="G10" s="151">
        <f>VLOOKUP(A10,'FTo Date'!A:C,3,0)</f>
        <v>0</v>
      </c>
      <c r="H10" s="152">
        <f t="shared" si="0"/>
        <v>85000</v>
      </c>
      <c r="I10" s="169">
        <v>-85000</v>
      </c>
      <c r="J10" s="188">
        <f t="shared" si="1"/>
        <v>0</v>
      </c>
      <c r="K10" s="174">
        <f t="shared" si="2"/>
        <v>85000</v>
      </c>
      <c r="L10" s="195">
        <v>-85000</v>
      </c>
      <c r="M10" s="174"/>
      <c r="N10" s="195"/>
      <c r="O10" s="181">
        <f>SUM(K10:N10)</f>
        <v>0</v>
      </c>
      <c r="P10" s="272"/>
      <c r="Q10" s="266"/>
      <c r="R10" s="266"/>
      <c r="S10" s="266"/>
    </row>
    <row r="11" spans="1:19" x14ac:dyDescent="0.25">
      <c r="A11" s="21">
        <v>300036002</v>
      </c>
      <c r="B11" s="132" t="s">
        <v>3045</v>
      </c>
      <c r="C11" s="251">
        <f>VLOOKUP(A11,'FFull Year'!A:D,4,0)</f>
        <v>1053000</v>
      </c>
      <c r="D11" s="152"/>
      <c r="E11" s="152"/>
      <c r="F11" s="151">
        <f>VLOOKUP(A11,'FFull Year'!A:E,5,0)</f>
        <v>1053000</v>
      </c>
      <c r="G11" s="151">
        <f>VLOOKUP(A11,'FTo Date'!A:C,3,0)</f>
        <v>0</v>
      </c>
      <c r="H11" s="152">
        <f t="shared" si="0"/>
        <v>1053000</v>
      </c>
      <c r="I11" s="169"/>
      <c r="J11" s="188">
        <f t="shared" si="1"/>
        <v>1053000</v>
      </c>
      <c r="K11" s="174">
        <f t="shared" si="2"/>
        <v>1053000</v>
      </c>
      <c r="L11" s="195"/>
      <c r="M11" s="174"/>
      <c r="N11" s="195"/>
      <c r="O11" s="181">
        <f t="shared" si="3"/>
        <v>1053000</v>
      </c>
      <c r="P11" s="272"/>
      <c r="Q11" s="266"/>
      <c r="R11" s="266"/>
      <c r="S11" s="266"/>
    </row>
    <row r="12" spans="1:19" x14ac:dyDescent="0.25">
      <c r="A12" s="21">
        <v>300039800</v>
      </c>
      <c r="B12" s="132" t="s">
        <v>3046</v>
      </c>
      <c r="C12" s="251">
        <f>VLOOKUP(A12,'FFull Year'!A:D,4,0)</f>
        <v>-1195600</v>
      </c>
      <c r="D12" s="152"/>
      <c r="E12" s="152"/>
      <c r="F12" s="151">
        <f>VLOOKUP(A12,'FFull Year'!A:E,5,0)</f>
        <v>-1195600</v>
      </c>
      <c r="G12" s="151">
        <f>VLOOKUP(A12,'FTo Date'!A:C,3,0)</f>
        <v>0</v>
      </c>
      <c r="H12" s="152">
        <f t="shared" si="0"/>
        <v>-1195600</v>
      </c>
      <c r="I12" s="169"/>
      <c r="J12" s="188">
        <f t="shared" si="1"/>
        <v>-1195600</v>
      </c>
      <c r="K12" s="174">
        <f t="shared" si="2"/>
        <v>-1195600</v>
      </c>
      <c r="L12" s="195"/>
      <c r="M12" s="174"/>
      <c r="N12" s="195"/>
      <c r="O12" s="181">
        <f t="shared" si="3"/>
        <v>-1195600</v>
      </c>
      <c r="P12" s="249"/>
      <c r="Q12" s="266"/>
      <c r="R12" s="266"/>
      <c r="S12" s="266"/>
    </row>
    <row r="13" spans="1:19" ht="14.45" customHeight="1" x14ac:dyDescent="0.25">
      <c r="A13" s="21">
        <v>300039850</v>
      </c>
      <c r="B13" s="132" t="s">
        <v>3047</v>
      </c>
      <c r="C13" s="251">
        <f>VLOOKUP(A13,'FFull Year'!A:D,4,0)</f>
        <v>-275040</v>
      </c>
      <c r="D13" s="152"/>
      <c r="E13" s="152"/>
      <c r="F13" s="151">
        <f>VLOOKUP(A13,'FFull Year'!A:E,5,0)</f>
        <v>-275040</v>
      </c>
      <c r="G13" s="151">
        <f>VLOOKUP(A13,'FTo Date'!A:C,3,0)</f>
        <v>0</v>
      </c>
      <c r="H13" s="152">
        <f t="shared" si="0"/>
        <v>-275040</v>
      </c>
      <c r="I13" s="169">
        <v>275040</v>
      </c>
      <c r="J13" s="188">
        <f t="shared" si="1"/>
        <v>0</v>
      </c>
      <c r="K13" s="174">
        <f t="shared" si="2"/>
        <v>-275040</v>
      </c>
      <c r="L13" s="195"/>
      <c r="M13" s="174">
        <f>25000+250040</f>
        <v>275040</v>
      </c>
      <c r="N13" s="195"/>
      <c r="O13" s="181">
        <f t="shared" si="3"/>
        <v>0</v>
      </c>
      <c r="P13" s="249"/>
      <c r="Q13" s="266"/>
      <c r="R13" s="266"/>
      <c r="S13" s="266"/>
    </row>
    <row r="14" spans="1:19" ht="14.45" customHeight="1" x14ac:dyDescent="0.25">
      <c r="A14" s="21">
        <v>300039850</v>
      </c>
      <c r="B14" s="132" t="s">
        <v>3048</v>
      </c>
      <c r="C14" s="251">
        <v>0</v>
      </c>
      <c r="D14" s="152"/>
      <c r="E14" s="152"/>
      <c r="F14" s="151">
        <v>0</v>
      </c>
      <c r="G14" s="151">
        <f>VLOOKUP(A14,'FTo Date'!A:C,3,0)</f>
        <v>0</v>
      </c>
      <c r="H14" s="152">
        <f t="shared" si="0"/>
        <v>0</v>
      </c>
      <c r="I14" s="169"/>
      <c r="J14" s="188">
        <f t="shared" si="1"/>
        <v>0</v>
      </c>
      <c r="K14" s="174">
        <f t="shared" si="2"/>
        <v>0</v>
      </c>
      <c r="L14" s="195">
        <v>-55750</v>
      </c>
      <c r="M14" s="174">
        <v>55750</v>
      </c>
      <c r="N14" s="195"/>
      <c r="O14" s="181">
        <f t="shared" si="3"/>
        <v>0</v>
      </c>
      <c r="P14" s="249"/>
      <c r="Q14" s="266"/>
      <c r="R14" s="266"/>
      <c r="S14" s="266"/>
    </row>
    <row r="15" spans="1:19" s="28" customFormat="1" x14ac:dyDescent="0.25">
      <c r="A15" s="21"/>
      <c r="B15" s="275" t="s">
        <v>7</v>
      </c>
      <c r="C15" s="276">
        <f t="shared" ref="C15:G15" si="4">SUM(C8:C14)</f>
        <v>89760</v>
      </c>
      <c r="D15" s="157">
        <f t="shared" si="4"/>
        <v>0</v>
      </c>
      <c r="E15" s="157">
        <f t="shared" si="4"/>
        <v>0</v>
      </c>
      <c r="F15" s="156">
        <f t="shared" si="4"/>
        <v>89760</v>
      </c>
      <c r="G15" s="156">
        <f t="shared" si="4"/>
        <v>0</v>
      </c>
      <c r="H15" s="157">
        <f>SUM(H8:H14)</f>
        <v>89760</v>
      </c>
      <c r="I15" s="170">
        <f t="shared" ref="I15:O15" si="5">SUM(I8:I14)</f>
        <v>280640</v>
      </c>
      <c r="J15" s="190">
        <f t="shared" si="5"/>
        <v>370400</v>
      </c>
      <c r="K15" s="176">
        <f t="shared" si="5"/>
        <v>89760</v>
      </c>
      <c r="L15" s="197">
        <f t="shared" si="5"/>
        <v>-140750</v>
      </c>
      <c r="M15" s="176">
        <f t="shared" si="5"/>
        <v>380290</v>
      </c>
      <c r="N15" s="197">
        <f t="shared" si="5"/>
        <v>0</v>
      </c>
      <c r="O15" s="183">
        <f t="shared" si="5"/>
        <v>329300</v>
      </c>
      <c r="P15" s="133"/>
      <c r="Q15" s="32"/>
      <c r="R15" s="32"/>
      <c r="S15" s="32"/>
    </row>
    <row r="16" spans="1:19" x14ac:dyDescent="0.25">
      <c r="A16" s="60"/>
      <c r="B16" s="64"/>
      <c r="C16" s="279"/>
      <c r="D16" s="280"/>
      <c r="E16" s="280"/>
      <c r="F16" s="151"/>
      <c r="G16" s="151"/>
      <c r="H16" s="152"/>
      <c r="I16" s="169"/>
      <c r="J16" s="188"/>
      <c r="K16" s="174"/>
      <c r="L16" s="195"/>
      <c r="M16" s="174"/>
      <c r="N16" s="195"/>
      <c r="O16" s="181"/>
      <c r="P16" s="133"/>
      <c r="Q16" s="266"/>
      <c r="R16" s="266"/>
      <c r="S16" s="266"/>
    </row>
    <row r="17" spans="1:16" ht="15.75" thickBot="1" x14ac:dyDescent="0.3">
      <c r="A17" s="281"/>
      <c r="B17" s="282" t="s">
        <v>8</v>
      </c>
      <c r="C17" s="283">
        <f t="shared" ref="C17:G17" si="6">C15</f>
        <v>89760</v>
      </c>
      <c r="D17" s="284">
        <f t="shared" si="6"/>
        <v>0</v>
      </c>
      <c r="E17" s="284">
        <f t="shared" si="6"/>
        <v>0</v>
      </c>
      <c r="F17" s="166">
        <f t="shared" si="6"/>
        <v>89760</v>
      </c>
      <c r="G17" s="166">
        <f t="shared" si="6"/>
        <v>0</v>
      </c>
      <c r="H17" s="167">
        <f>H15</f>
        <v>89760</v>
      </c>
      <c r="I17" s="172">
        <f t="shared" ref="I17:O17" si="7">I15</f>
        <v>280640</v>
      </c>
      <c r="J17" s="193">
        <f t="shared" si="7"/>
        <v>370400</v>
      </c>
      <c r="K17" s="179">
        <f t="shared" si="7"/>
        <v>89760</v>
      </c>
      <c r="L17" s="200">
        <f t="shared" si="7"/>
        <v>-140750</v>
      </c>
      <c r="M17" s="179">
        <f t="shared" si="7"/>
        <v>380290</v>
      </c>
      <c r="N17" s="200">
        <f t="shared" si="7"/>
        <v>0</v>
      </c>
      <c r="O17" s="186">
        <f t="shared" si="7"/>
        <v>329300</v>
      </c>
      <c r="P17" s="285"/>
    </row>
    <row r="18" spans="1:16" x14ac:dyDescent="0.25">
      <c r="A18" s="41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</row>
    <row r="19" spans="1:16" x14ac:dyDescent="0.25"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</row>
    <row r="20" spans="1:16" x14ac:dyDescent="0.25"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</row>
    <row r="21" spans="1:16" x14ac:dyDescent="0.25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</row>
    <row r="25" spans="1:16" x14ac:dyDescent="0.25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</row>
    <row r="26" spans="1:16" x14ac:dyDescent="0.25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</row>
    <row r="27" spans="1:16" x14ac:dyDescent="0.25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</row>
    <row r="28" spans="1:16" x14ac:dyDescent="0.25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</row>
    <row r="29" spans="1:16" x14ac:dyDescent="0.25"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</row>
    <row r="30" spans="1:16" x14ac:dyDescent="0.25"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</row>
    <row r="31" spans="1:16" x14ac:dyDescent="0.25"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</row>
    <row r="32" spans="1:16" x14ac:dyDescent="0.25"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</row>
    <row r="33" spans="3:15" x14ac:dyDescent="0.25"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</row>
    <row r="34" spans="3:15" x14ac:dyDescent="0.25"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</row>
    <row r="35" spans="3:15" x14ac:dyDescent="0.25"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</row>
    <row r="36" spans="3:15" x14ac:dyDescent="0.25"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</row>
    <row r="37" spans="3:15" x14ac:dyDescent="0.25"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</row>
    <row r="38" spans="3:15" x14ac:dyDescent="0.25"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3:15" x14ac:dyDescent="0.25"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3:15" x14ac:dyDescent="0.25"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3:15" x14ac:dyDescent="0.25"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3:15" x14ac:dyDescent="0.25"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3:15" x14ac:dyDescent="0.25"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3:15" x14ac:dyDescent="0.25"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3:15" x14ac:dyDescent="0.25"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3:15" x14ac:dyDescent="0.25"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3:15" x14ac:dyDescent="0.25"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3:15" x14ac:dyDescent="0.25"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3:15" x14ac:dyDescent="0.25"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3:15" x14ac:dyDescent="0.25"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3:15" x14ac:dyDescent="0.25"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3:15" x14ac:dyDescent="0.25"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3:15" x14ac:dyDescent="0.25"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3:15" x14ac:dyDescent="0.25"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3:15" x14ac:dyDescent="0.25"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3:15" x14ac:dyDescent="0.25"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3:15" x14ac:dyDescent="0.25"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3:15" x14ac:dyDescent="0.25"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3:15" x14ac:dyDescent="0.25"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3:15" x14ac:dyDescent="0.25"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3:15" x14ac:dyDescent="0.25"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3:15" x14ac:dyDescent="0.25"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3:15" x14ac:dyDescent="0.25"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3:15" x14ac:dyDescent="0.25"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3:15" x14ac:dyDescent="0.25"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3:15" x14ac:dyDescent="0.25"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3:15" x14ac:dyDescent="0.25"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3:15" x14ac:dyDescent="0.25"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3:15" x14ac:dyDescent="0.25"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3:15" x14ac:dyDescent="0.25"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3:15" x14ac:dyDescent="0.25"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3:15" x14ac:dyDescent="0.25"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3:15" x14ac:dyDescent="0.25"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3:15" x14ac:dyDescent="0.25"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3:15" x14ac:dyDescent="0.25"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3:15" x14ac:dyDescent="0.25"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3:15" x14ac:dyDescent="0.25"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3:15" x14ac:dyDescent="0.25"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3:15" x14ac:dyDescent="0.25"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3:15" x14ac:dyDescent="0.25"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3:15" x14ac:dyDescent="0.25"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3:15" x14ac:dyDescent="0.25"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3:15" x14ac:dyDescent="0.25"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3:15" x14ac:dyDescent="0.25"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3:15" x14ac:dyDescent="0.25"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3:15" x14ac:dyDescent="0.25"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3:15" x14ac:dyDescent="0.25"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3:15" x14ac:dyDescent="0.25"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3:15" x14ac:dyDescent="0.25"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3:15" x14ac:dyDescent="0.25"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3:15" x14ac:dyDescent="0.25"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3:15" x14ac:dyDescent="0.25"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3:15" x14ac:dyDescent="0.25"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3:15" x14ac:dyDescent="0.25"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3:15" x14ac:dyDescent="0.25"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3:15" x14ac:dyDescent="0.25"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3:15" x14ac:dyDescent="0.25"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3:15" x14ac:dyDescent="0.25"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3:15" x14ac:dyDescent="0.25"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3:15" x14ac:dyDescent="0.25"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3:15" x14ac:dyDescent="0.25"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3:15" x14ac:dyDescent="0.25"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3:15" x14ac:dyDescent="0.25"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3:15" x14ac:dyDescent="0.25"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3:15" x14ac:dyDescent="0.25"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3:15" x14ac:dyDescent="0.25"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3:15" x14ac:dyDescent="0.25"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3:15" x14ac:dyDescent="0.25"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3:15" x14ac:dyDescent="0.25"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3:15" x14ac:dyDescent="0.25"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3:15" x14ac:dyDescent="0.25"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3:15" x14ac:dyDescent="0.25"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3:15" x14ac:dyDescent="0.25"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3:15" x14ac:dyDescent="0.25"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3:15" x14ac:dyDescent="0.25"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3:15" x14ac:dyDescent="0.25"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3:15" x14ac:dyDescent="0.25"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3:15" x14ac:dyDescent="0.25"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3:15" x14ac:dyDescent="0.25"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3:15" x14ac:dyDescent="0.25"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3:15" x14ac:dyDescent="0.25"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3:15" x14ac:dyDescent="0.25"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3:15" x14ac:dyDescent="0.25"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3:15" x14ac:dyDescent="0.25"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3:15" x14ac:dyDescent="0.25"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3:15" x14ac:dyDescent="0.25"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3:15" x14ac:dyDescent="0.25"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3:15" x14ac:dyDescent="0.25"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3:15" x14ac:dyDescent="0.25"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3:15" x14ac:dyDescent="0.25"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3:15" x14ac:dyDescent="0.25"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3:15" x14ac:dyDescent="0.25"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3:15" x14ac:dyDescent="0.25"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3:15" x14ac:dyDescent="0.25"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3:15" x14ac:dyDescent="0.25"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3:15" x14ac:dyDescent="0.25"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3:15" x14ac:dyDescent="0.25"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3:15" x14ac:dyDescent="0.25"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3:15" x14ac:dyDescent="0.25"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3:15" x14ac:dyDescent="0.25"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3:15" x14ac:dyDescent="0.25"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3:15" x14ac:dyDescent="0.25"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3:15" x14ac:dyDescent="0.25"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3:15" x14ac:dyDescent="0.25"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3:15" x14ac:dyDescent="0.25"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3:15" x14ac:dyDescent="0.25"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3:15" x14ac:dyDescent="0.25"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3:15" x14ac:dyDescent="0.25"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3:15" x14ac:dyDescent="0.25"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3:15" x14ac:dyDescent="0.25"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3:15" x14ac:dyDescent="0.25"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3:15" x14ac:dyDescent="0.25"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3:15" x14ac:dyDescent="0.25"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3:15" x14ac:dyDescent="0.25"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3:15" x14ac:dyDescent="0.25"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3:15" x14ac:dyDescent="0.25"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3:15" x14ac:dyDescent="0.25"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3:15" x14ac:dyDescent="0.25"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3:15" x14ac:dyDescent="0.25"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3:15" x14ac:dyDescent="0.25"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3:15" x14ac:dyDescent="0.25"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3:15" x14ac:dyDescent="0.25"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3:15" x14ac:dyDescent="0.25"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3:15" x14ac:dyDescent="0.25"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3:15" x14ac:dyDescent="0.25"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3:15" x14ac:dyDescent="0.25"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3:15" x14ac:dyDescent="0.25"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3:15" x14ac:dyDescent="0.25"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3:15" x14ac:dyDescent="0.25"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3:15" x14ac:dyDescent="0.25"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3:15" x14ac:dyDescent="0.25"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</row>
    <row r="172" spans="3:15" x14ac:dyDescent="0.25"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</row>
    <row r="173" spans="3:15" x14ac:dyDescent="0.25"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</row>
    <row r="174" spans="3:15" x14ac:dyDescent="0.25"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</row>
    <row r="175" spans="3:15" x14ac:dyDescent="0.25"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</row>
    <row r="176" spans="3:15" x14ac:dyDescent="0.25"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</row>
    <row r="177" spans="3:15" x14ac:dyDescent="0.25"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</row>
    <row r="178" spans="3:15" x14ac:dyDescent="0.25"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</row>
    <row r="179" spans="3:15" x14ac:dyDescent="0.25"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</row>
    <row r="180" spans="3:15" x14ac:dyDescent="0.25"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</row>
    <row r="181" spans="3:15" x14ac:dyDescent="0.25"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</row>
    <row r="182" spans="3:15" x14ac:dyDescent="0.25"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</row>
    <row r="183" spans="3:15" x14ac:dyDescent="0.25"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</row>
    <row r="184" spans="3:15" x14ac:dyDescent="0.25">
      <c r="C184" s="255"/>
      <c r="D184" s="255"/>
      <c r="E184" s="255"/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</row>
    <row r="185" spans="3:15" x14ac:dyDescent="0.25">
      <c r="C185" s="255"/>
      <c r="D185" s="255"/>
      <c r="E185" s="255"/>
      <c r="F185" s="255"/>
      <c r="G185" s="255"/>
      <c r="H185" s="255"/>
      <c r="I185" s="255"/>
      <c r="J185" s="255"/>
      <c r="K185" s="255"/>
      <c r="L185" s="255"/>
      <c r="M185" s="255"/>
      <c r="N185" s="255"/>
      <c r="O185" s="255"/>
    </row>
    <row r="186" spans="3:15" x14ac:dyDescent="0.25">
      <c r="C186" s="255"/>
      <c r="D186" s="255"/>
      <c r="E186" s="255"/>
      <c r="F186" s="255"/>
      <c r="G186" s="255"/>
      <c r="H186" s="255"/>
      <c r="I186" s="255"/>
      <c r="J186" s="255"/>
      <c r="K186" s="255"/>
      <c r="L186" s="255"/>
      <c r="M186" s="255"/>
      <c r="N186" s="255"/>
      <c r="O186" s="255"/>
    </row>
    <row r="187" spans="3:15" x14ac:dyDescent="0.25">
      <c r="C187" s="255"/>
      <c r="D187" s="255"/>
      <c r="E187" s="255"/>
      <c r="F187" s="255"/>
      <c r="G187" s="255"/>
      <c r="H187" s="255"/>
      <c r="I187" s="255"/>
      <c r="J187" s="255"/>
      <c r="K187" s="255"/>
      <c r="L187" s="255"/>
      <c r="M187" s="255"/>
      <c r="N187" s="255"/>
      <c r="O187" s="255"/>
    </row>
    <row r="188" spans="3:15" x14ac:dyDescent="0.25">
      <c r="C188" s="255"/>
      <c r="D188" s="255"/>
      <c r="E188" s="255"/>
      <c r="F188" s="255"/>
      <c r="G188" s="255"/>
      <c r="H188" s="255"/>
      <c r="I188" s="255"/>
      <c r="J188" s="255"/>
      <c r="K188" s="255"/>
      <c r="L188" s="255"/>
      <c r="M188" s="255"/>
      <c r="N188" s="255"/>
      <c r="O188" s="255"/>
    </row>
    <row r="189" spans="3:15" x14ac:dyDescent="0.25">
      <c r="C189" s="255"/>
      <c r="D189" s="255"/>
      <c r="E189" s="255"/>
      <c r="F189" s="255"/>
      <c r="G189" s="255"/>
      <c r="H189" s="255"/>
      <c r="I189" s="255"/>
      <c r="J189" s="255"/>
      <c r="K189" s="255"/>
      <c r="L189" s="255"/>
      <c r="M189" s="255"/>
      <c r="N189" s="255"/>
      <c r="O189" s="255"/>
    </row>
    <row r="190" spans="3:15" x14ac:dyDescent="0.25">
      <c r="C190" s="255"/>
      <c r="D190" s="255"/>
      <c r="E190" s="255"/>
      <c r="F190" s="255"/>
      <c r="G190" s="255"/>
      <c r="H190" s="255"/>
      <c r="I190" s="255"/>
      <c r="J190" s="255"/>
      <c r="K190" s="255"/>
      <c r="L190" s="255"/>
      <c r="M190" s="255"/>
      <c r="N190" s="255"/>
      <c r="O190" s="255"/>
    </row>
    <row r="191" spans="3:15" x14ac:dyDescent="0.25">
      <c r="C191" s="255"/>
      <c r="D191" s="255"/>
      <c r="E191" s="255"/>
      <c r="F191" s="255"/>
      <c r="G191" s="255"/>
      <c r="H191" s="255"/>
      <c r="I191" s="255"/>
      <c r="J191" s="255"/>
      <c r="K191" s="255"/>
      <c r="L191" s="255"/>
      <c r="M191" s="255"/>
      <c r="N191" s="255"/>
      <c r="O191" s="255"/>
    </row>
    <row r="192" spans="3:15" x14ac:dyDescent="0.25"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</row>
    <row r="193" spans="3:15" x14ac:dyDescent="0.25">
      <c r="C193" s="255"/>
      <c r="D193" s="255"/>
      <c r="E193" s="255"/>
      <c r="F193" s="255"/>
      <c r="G193" s="255"/>
      <c r="H193" s="255"/>
      <c r="I193" s="255"/>
      <c r="J193" s="255"/>
      <c r="K193" s="255"/>
      <c r="L193" s="255"/>
      <c r="M193" s="255"/>
      <c r="N193" s="255"/>
      <c r="O193" s="255"/>
    </row>
    <row r="194" spans="3:15" x14ac:dyDescent="0.25">
      <c r="C194" s="255"/>
      <c r="D194" s="255"/>
      <c r="E194" s="255"/>
      <c r="F194" s="255"/>
      <c r="G194" s="255"/>
      <c r="H194" s="255"/>
      <c r="I194" s="255"/>
      <c r="J194" s="255"/>
      <c r="K194" s="255"/>
      <c r="L194" s="255"/>
      <c r="M194" s="255"/>
      <c r="N194" s="255"/>
      <c r="O194" s="255"/>
    </row>
    <row r="195" spans="3:15" x14ac:dyDescent="0.25">
      <c r="C195" s="255"/>
      <c r="D195" s="255"/>
      <c r="E195" s="255"/>
      <c r="F195" s="255"/>
      <c r="G195" s="255"/>
      <c r="H195" s="255"/>
      <c r="I195" s="255"/>
      <c r="J195" s="255"/>
      <c r="K195" s="255"/>
      <c r="L195" s="255"/>
      <c r="M195" s="255"/>
      <c r="N195" s="255"/>
      <c r="O195" s="255"/>
    </row>
    <row r="196" spans="3:15" x14ac:dyDescent="0.25">
      <c r="C196" s="255"/>
      <c r="D196" s="255"/>
      <c r="E196" s="255"/>
      <c r="F196" s="255"/>
      <c r="G196" s="255"/>
      <c r="H196" s="255"/>
      <c r="I196" s="255"/>
      <c r="J196" s="255"/>
      <c r="K196" s="255"/>
      <c r="L196" s="255"/>
      <c r="M196" s="255"/>
      <c r="N196" s="255"/>
      <c r="O196" s="255"/>
    </row>
    <row r="197" spans="3:15" x14ac:dyDescent="0.25">
      <c r="C197" s="255"/>
      <c r="D197" s="255"/>
      <c r="E197" s="255"/>
      <c r="F197" s="255"/>
      <c r="G197" s="255"/>
      <c r="H197" s="255"/>
      <c r="I197" s="255"/>
      <c r="J197" s="255"/>
      <c r="K197" s="255"/>
      <c r="L197" s="255"/>
      <c r="M197" s="255"/>
      <c r="N197" s="255"/>
      <c r="O197" s="255"/>
    </row>
    <row r="198" spans="3:15" x14ac:dyDescent="0.25">
      <c r="C198" s="255"/>
      <c r="D198" s="255"/>
      <c r="E198" s="255"/>
      <c r="F198" s="255"/>
      <c r="G198" s="255"/>
      <c r="H198" s="255"/>
      <c r="I198" s="255"/>
      <c r="J198" s="255"/>
      <c r="K198" s="255"/>
      <c r="L198" s="255"/>
      <c r="M198" s="255"/>
      <c r="N198" s="255"/>
      <c r="O198" s="255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73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6"/>
  <sheetViews>
    <sheetView zoomScale="80" zoomScaleNormal="80" workbookViewId="0">
      <pane ySplit="4" topLeftCell="A17" activePane="bottomLeft" state="frozen"/>
      <selection activeCell="T16" sqref="T16"/>
      <selection pane="bottomLeft" activeCell="A65" sqref="A65:XFD68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7" width="12.140625" style="1151" hidden="1" customWidth="1"/>
    <col min="8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tr">
        <f>'20201'!C1</f>
        <v>DEPOT SERVICES</v>
      </c>
      <c r="D1" s="2030"/>
      <c r="E1" s="2030"/>
      <c r="F1" s="2030"/>
      <c r="G1" s="2030"/>
      <c r="H1" s="2030"/>
      <c r="I1" s="2030"/>
      <c r="J1" s="2030"/>
      <c r="K1" s="2030"/>
      <c r="L1" s="2030"/>
      <c r="M1" s="2030"/>
      <c r="N1" s="2030"/>
      <c r="O1" s="2030"/>
      <c r="P1" s="2030"/>
      <c r="Q1" s="2031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29902</v>
      </c>
      <c r="E2" s="692" t="s">
        <v>3008</v>
      </c>
      <c r="F2" s="693"/>
      <c r="G2" s="693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7" s="711" customFormat="1" ht="42" customHeight="1" x14ac:dyDescent="0.2">
      <c r="A3" s="1487" t="str">
        <f>DEPO!B4</f>
        <v>Original Budget 2019-20</v>
      </c>
      <c r="B3" s="1488" t="str">
        <f>DEPO!C4</f>
        <v>Revised Budget 2019-20</v>
      </c>
      <c r="C3" s="699" t="str">
        <f>DEPO!D4</f>
        <v>PY GRNI
Actual
2019-20</v>
      </c>
      <c r="D3" s="700" t="s">
        <v>6256</v>
      </c>
      <c r="E3" s="1489" t="s">
        <v>3020</v>
      </c>
      <c r="F3" s="1523" t="str">
        <f>DEPO!G4</f>
        <v>Original Budget
2020-21</v>
      </c>
      <c r="G3" s="1490" t="str">
        <f>DEPO!H4</f>
        <v>Actual Committed
to Sep 2020</v>
      </c>
      <c r="H3" s="703" t="str">
        <f>DEPO!I4</f>
        <v>Variance
Act v Orig
to Sep 2020</v>
      </c>
      <c r="I3" s="1555" t="str">
        <f>DEPO!J4</f>
        <v>Forecast
less Orig
2020-21</v>
      </c>
      <c r="J3" s="1525" t="str">
        <f>DEPO!K4</f>
        <v>Forecast
Full Year 2020-21</v>
      </c>
      <c r="K3" s="595" t="str">
        <f>DEPO!L4</f>
        <v>Revised Budget 2020/21</v>
      </c>
      <c r="L3" s="596" t="str">
        <f>DEPO!M4</f>
        <v>2021-22
Savings
Plan</v>
      </c>
      <c r="M3" s="1526" t="str">
        <f>DEPO!N4</f>
        <v>2021-22 Permanent Growth</v>
      </c>
      <c r="N3" s="594" t="str">
        <f>DEPO!O4</f>
        <v>2021-22
One-off
Growth</v>
      </c>
      <c r="O3" s="595" t="str">
        <f>DEPO!P4</f>
        <v>Budget 2021/22</v>
      </c>
      <c r="P3" s="1527" t="s">
        <v>7229</v>
      </c>
      <c r="Q3" s="710" t="s">
        <v>7230</v>
      </c>
    </row>
    <row r="4" spans="1:17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1500"/>
      <c r="F4" s="1529" t="s">
        <v>0</v>
      </c>
      <c r="G4" s="1501" t="s">
        <v>0</v>
      </c>
      <c r="H4" s="1501" t="s">
        <v>0</v>
      </c>
      <c r="I4" s="1556" t="s">
        <v>0</v>
      </c>
      <c r="J4" s="1529" t="s">
        <v>0</v>
      </c>
      <c r="K4" s="1369" t="s">
        <v>0</v>
      </c>
      <c r="L4" s="1531" t="s">
        <v>0</v>
      </c>
      <c r="M4" s="1531" t="s">
        <v>0</v>
      </c>
      <c r="N4" s="1372" t="s">
        <v>0</v>
      </c>
      <c r="O4" s="1373" t="s">
        <v>0</v>
      </c>
      <c r="P4" s="1532"/>
      <c r="Q4" s="723"/>
    </row>
    <row r="5" spans="1:17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1124"/>
      <c r="H5" s="731"/>
      <c r="I5" s="732"/>
      <c r="J5" s="729"/>
      <c r="K5" s="726"/>
      <c r="L5" s="733"/>
      <c r="M5" s="733"/>
      <c r="N5" s="734"/>
      <c r="O5" s="726"/>
      <c r="P5" s="735"/>
      <c r="Q5" s="736"/>
    </row>
    <row r="6" spans="1:17" s="737" customFormat="1" ht="12.75" customHeight="1" x14ac:dyDescent="0.2">
      <c r="A6" s="738">
        <f>SUMIF(DPY!A:A,D6,DPY!D:D)</f>
        <v>75849</v>
      </c>
      <c r="B6" s="739">
        <f>SUMIF(DPY!A:A,D6,DPY!E:E)</f>
        <v>0</v>
      </c>
      <c r="C6" s="740">
        <f>SUMIF(DPY!A:A,D6,DPY!C:C)</f>
        <v>81742.73</v>
      </c>
      <c r="D6" s="741">
        <v>299020100</v>
      </c>
      <c r="E6" s="742" t="s">
        <v>2</v>
      </c>
      <c r="F6" s="740">
        <f>SUMIF(DFY!A:A,D6,DFY!D:D)</f>
        <v>82000</v>
      </c>
      <c r="G6" s="739">
        <f>SUMIF(DYTD!A:A,D6,DYTD!C:C)</f>
        <v>42069.87</v>
      </c>
      <c r="H6" s="743">
        <f>G6-F6</f>
        <v>-39930.129999999997</v>
      </c>
      <c r="I6" s="744">
        <f>J6-F6</f>
        <v>2200</v>
      </c>
      <c r="J6" s="740">
        <f>42100*2</f>
        <v>84200</v>
      </c>
      <c r="K6" s="740">
        <f>F6</f>
        <v>82000</v>
      </c>
      <c r="L6" s="745"/>
      <c r="M6" s="745"/>
      <c r="N6" s="744"/>
      <c r="O6" s="740">
        <f>SUM(K6:N6)</f>
        <v>82000</v>
      </c>
      <c r="P6" s="746"/>
      <c r="Q6" s="918"/>
    </row>
    <row r="7" spans="1:17" s="737" customFormat="1" ht="12.75" customHeight="1" x14ac:dyDescent="0.25">
      <c r="A7" s="738">
        <f>SUMIF(DPY!A:A,D7,DPY!D:D)</f>
        <v>0</v>
      </c>
      <c r="B7" s="739">
        <f>SUMIF(DPY!A:A,D7,DPY!E:E)</f>
        <v>0</v>
      </c>
      <c r="C7" s="740">
        <f>SUMIF(DPY!A:A,D7,DPY!C:C)</f>
        <v>1221.75</v>
      </c>
      <c r="D7" s="762">
        <v>299020150</v>
      </c>
      <c r="E7" s="742" t="s">
        <v>2846</v>
      </c>
      <c r="F7" s="740">
        <f>SUMIF(DFY!A:A,D7,DFY!D:D)</f>
        <v>0</v>
      </c>
      <c r="G7" s="739">
        <f>SUMIF(DYTD!A:A,D7,DYTD!C:C)</f>
        <v>2092.5</v>
      </c>
      <c r="H7" s="743">
        <f>G7-F7</f>
        <v>2092.5</v>
      </c>
      <c r="I7" s="744">
        <f>J7-F7</f>
        <v>4200</v>
      </c>
      <c r="J7" s="740">
        <f>2100*2</f>
        <v>4200</v>
      </c>
      <c r="K7" s="740">
        <f>F7</f>
        <v>0</v>
      </c>
      <c r="L7" s="745"/>
      <c r="M7" s="745"/>
      <c r="N7" s="744"/>
      <c r="O7" s="740">
        <f>SUM(K7:N7)</f>
        <v>0</v>
      </c>
      <c r="P7" s="746"/>
      <c r="Q7" s="918"/>
    </row>
    <row r="8" spans="1:17" s="748" customFormat="1" x14ac:dyDescent="0.2">
      <c r="A8" s="738">
        <f>SUMIF(DPY!A:A,D8,DPY!D:D)</f>
        <v>500</v>
      </c>
      <c r="B8" s="739">
        <f>SUMIF(DPY!A:A,D8,DPY!E:E)</f>
        <v>0</v>
      </c>
      <c r="C8" s="740">
        <f>SUMIF(DPY!A:A,D8,DPY!C:C)</f>
        <v>0</v>
      </c>
      <c r="D8" s="741">
        <v>299020200</v>
      </c>
      <c r="E8" s="742" t="s">
        <v>2847</v>
      </c>
      <c r="F8" s="740">
        <f>SUMIF(DFY!A:A,D8,DFY!D:D)</f>
        <v>500</v>
      </c>
      <c r="G8" s="739">
        <f>SUMIF(DYTD!A:A,D8,DYTD!C:C)</f>
        <v>0</v>
      </c>
      <c r="H8" s="743">
        <f>G8-F8</f>
        <v>-500</v>
      </c>
      <c r="I8" s="744">
        <f>J8-F8</f>
        <v>-500</v>
      </c>
      <c r="J8" s="740">
        <v>0</v>
      </c>
      <c r="K8" s="740">
        <f>F8</f>
        <v>500</v>
      </c>
      <c r="L8" s="745"/>
      <c r="M8" s="745"/>
      <c r="N8" s="744"/>
      <c r="O8" s="740">
        <f>SUM(K8:N8)</f>
        <v>500</v>
      </c>
      <c r="P8" s="746"/>
      <c r="Q8" s="747"/>
    </row>
    <row r="9" spans="1:17" s="737" customFormat="1" ht="12.75" customHeight="1" x14ac:dyDescent="0.25">
      <c r="A9" s="800">
        <f>SUM(A6:A8)</f>
        <v>76349</v>
      </c>
      <c r="B9" s="801">
        <f>SUM(B6:B8)</f>
        <v>0</v>
      </c>
      <c r="C9" s="802">
        <f>SUM(C6:C8)</f>
        <v>82964.479999999996</v>
      </c>
      <c r="D9" s="846"/>
      <c r="E9" s="847" t="s">
        <v>7372</v>
      </c>
      <c r="F9" s="802">
        <f t="shared" ref="F9:O9" si="0">SUM(F6:F8)</f>
        <v>82500</v>
      </c>
      <c r="G9" s="1128">
        <f t="shared" si="0"/>
        <v>44162.37</v>
      </c>
      <c r="H9" s="848">
        <f t="shared" si="0"/>
        <v>-38337.629999999997</v>
      </c>
      <c r="I9" s="849">
        <f t="shared" si="0"/>
        <v>5900</v>
      </c>
      <c r="J9" s="850">
        <f t="shared" si="0"/>
        <v>88400</v>
      </c>
      <c r="K9" s="850">
        <f t="shared" si="0"/>
        <v>82500</v>
      </c>
      <c r="L9" s="851">
        <f t="shared" si="0"/>
        <v>0</v>
      </c>
      <c r="M9" s="851">
        <f t="shared" si="0"/>
        <v>0</v>
      </c>
      <c r="N9" s="852">
        <f t="shared" si="0"/>
        <v>0</v>
      </c>
      <c r="O9" s="850">
        <f t="shared" si="0"/>
        <v>82500</v>
      </c>
      <c r="P9" s="810"/>
      <c r="Q9" s="736"/>
    </row>
    <row r="10" spans="1:17" s="737" customFormat="1" ht="12.75" customHeight="1" x14ac:dyDescent="0.25">
      <c r="A10" s="919"/>
      <c r="B10" s="920"/>
      <c r="C10" s="729"/>
      <c r="D10" s="766"/>
      <c r="E10" s="767"/>
      <c r="F10" s="729"/>
      <c r="G10" s="1124"/>
      <c r="H10" s="731"/>
      <c r="I10" s="768"/>
      <c r="J10" s="729"/>
      <c r="K10" s="729"/>
      <c r="L10" s="730"/>
      <c r="M10" s="730"/>
      <c r="N10" s="734"/>
      <c r="O10" s="729"/>
      <c r="P10" s="735"/>
      <c r="Q10" s="736"/>
    </row>
    <row r="11" spans="1:17" s="748" customFormat="1" x14ac:dyDescent="0.2">
      <c r="A11" s="738">
        <f>SUMIF(DPY!A:A,D11,DPY!D:D)</f>
        <v>0</v>
      </c>
      <c r="B11" s="739">
        <f>SUMIF(DPY!A:A,D11,DPY!E:E)</f>
        <v>0</v>
      </c>
      <c r="C11" s="740">
        <f>SUMIF(DPY!A:A,D11,DPY!C:C)</f>
        <v>1342.49</v>
      </c>
      <c r="D11" s="741">
        <v>299020101</v>
      </c>
      <c r="E11" s="742" t="s">
        <v>7232</v>
      </c>
      <c r="F11" s="740">
        <f>SUMIF(DFY!A:A,D11,DFY!D:D)</f>
        <v>0</v>
      </c>
      <c r="G11" s="739">
        <f>SUMIF(DYTD!A:A,D11,DYTD!C:C)</f>
        <v>0</v>
      </c>
      <c r="H11" s="743">
        <f t="shared" ref="H11:H34" si="1">G11-F11</f>
        <v>0</v>
      </c>
      <c r="I11" s="744">
        <f t="shared" ref="I11:I34" si="2">J11-F11</f>
        <v>0</v>
      </c>
      <c r="J11" s="740">
        <v>0</v>
      </c>
      <c r="K11" s="740">
        <f t="shared" ref="K11:K34" si="3">F11</f>
        <v>0</v>
      </c>
      <c r="L11" s="745"/>
      <c r="M11" s="745"/>
      <c r="N11" s="744"/>
      <c r="O11" s="740">
        <f t="shared" ref="O11:O34" si="4">SUM(K11:N11)</f>
        <v>0</v>
      </c>
      <c r="P11" s="746"/>
      <c r="Q11" s="747"/>
    </row>
    <row r="12" spans="1:17" s="748" customFormat="1" x14ac:dyDescent="0.2">
      <c r="A12" s="738">
        <f>SUMIF(DPY!A:A,D12,DPY!D:D)</f>
        <v>0</v>
      </c>
      <c r="B12" s="739">
        <f>SUMIF(DPY!A:A,D12,DPY!E:E)</f>
        <v>0</v>
      </c>
      <c r="C12" s="740">
        <f>SUMIF(DPY!A:A,D12,DPY!C:C)</f>
        <v>0</v>
      </c>
      <c r="D12" s="741">
        <v>299020102</v>
      </c>
      <c r="E12" s="742" t="s">
        <v>3042</v>
      </c>
      <c r="F12" s="740">
        <f>SUMIF(DFY!A:A,D12,DFY!D:D)</f>
        <v>0</v>
      </c>
      <c r="G12" s="739">
        <f>SUMIF(DYTD!A:A,D12,DYTD!C:C)</f>
        <v>0</v>
      </c>
      <c r="H12" s="743">
        <f t="shared" si="1"/>
        <v>0</v>
      </c>
      <c r="I12" s="744">
        <f t="shared" si="2"/>
        <v>0</v>
      </c>
      <c r="J12" s="740">
        <v>0</v>
      </c>
      <c r="K12" s="740">
        <f t="shared" si="3"/>
        <v>0</v>
      </c>
      <c r="L12" s="745"/>
      <c r="M12" s="745"/>
      <c r="N12" s="744"/>
      <c r="O12" s="740">
        <f t="shared" si="4"/>
        <v>0</v>
      </c>
      <c r="P12" s="746"/>
      <c r="Q12" s="747"/>
    </row>
    <row r="13" spans="1:17" s="748" customFormat="1" x14ac:dyDescent="0.2">
      <c r="A13" s="738">
        <f>SUMIF(DPY!A:A,D13,DPY!D:D)</f>
        <v>0</v>
      </c>
      <c r="B13" s="739">
        <f>SUMIF(DPY!A:A,D13,DPY!E:E)</f>
        <v>0</v>
      </c>
      <c r="C13" s="740">
        <f>SUMIF(DPY!A:A,D13,DPY!C:C)</f>
        <v>7039.82</v>
      </c>
      <c r="D13" s="741">
        <v>299020120</v>
      </c>
      <c r="E13" s="742" t="s">
        <v>7233</v>
      </c>
      <c r="F13" s="740">
        <f>SUMIF(DFY!A:A,D13,DFY!D:D)</f>
        <v>0</v>
      </c>
      <c r="G13" s="739">
        <f>SUMIF(DYTD!A:A,D13,DYTD!C:C)</f>
        <v>0</v>
      </c>
      <c r="H13" s="743">
        <f t="shared" si="1"/>
        <v>0</v>
      </c>
      <c r="I13" s="744">
        <f t="shared" si="2"/>
        <v>0</v>
      </c>
      <c r="J13" s="740">
        <v>0</v>
      </c>
      <c r="K13" s="740">
        <f t="shared" si="3"/>
        <v>0</v>
      </c>
      <c r="L13" s="745"/>
      <c r="M13" s="745"/>
      <c r="N13" s="744"/>
      <c r="O13" s="740">
        <f t="shared" si="4"/>
        <v>0</v>
      </c>
      <c r="P13" s="746"/>
      <c r="Q13" s="747"/>
    </row>
    <row r="14" spans="1:17" s="748" customFormat="1" x14ac:dyDescent="0.2">
      <c r="A14" s="738">
        <f>SUMIF(DPY!A:A,D14,DPY!D:D)</f>
        <v>1700</v>
      </c>
      <c r="B14" s="739">
        <f>SUMIF(DPY!A:A,D14,DPY!E:E)</f>
        <v>0</v>
      </c>
      <c r="C14" s="740">
        <f>SUMIF(DPY!A:A,D14,DPY!C:C)</f>
        <v>1549.95</v>
      </c>
      <c r="D14" s="741">
        <v>299021135</v>
      </c>
      <c r="E14" s="742" t="s">
        <v>3064</v>
      </c>
      <c r="F14" s="740">
        <f>SUMIF(DFY!A:A,D14,DFY!D:D)</f>
        <v>1700</v>
      </c>
      <c r="G14" s="739">
        <f>SUMIF(DYTD!A:A,D14,DYTD!C:C)</f>
        <v>37.43</v>
      </c>
      <c r="H14" s="743">
        <f t="shared" si="1"/>
        <v>-1662.57</v>
      </c>
      <c r="I14" s="744">
        <f t="shared" si="2"/>
        <v>0</v>
      </c>
      <c r="J14" s="740">
        <v>1700</v>
      </c>
      <c r="K14" s="740">
        <f t="shared" si="3"/>
        <v>1700</v>
      </c>
      <c r="L14" s="745"/>
      <c r="M14" s="745"/>
      <c r="N14" s="744"/>
      <c r="O14" s="740">
        <f t="shared" si="4"/>
        <v>1700</v>
      </c>
      <c r="P14" s="746"/>
      <c r="Q14" s="747"/>
    </row>
    <row r="15" spans="1:17" s="748" customFormat="1" x14ac:dyDescent="0.2">
      <c r="A15" s="738">
        <f>SUMIF(DPY!A:A,D15,DPY!D:D)</f>
        <v>10800</v>
      </c>
      <c r="B15" s="739">
        <f>SUMIF(DPY!A:A,D15,DPY!E:E)</f>
        <v>0</v>
      </c>
      <c r="C15" s="740">
        <f>SUMIF(DPY!A:A,D15,DPY!C:C)</f>
        <v>13362.91</v>
      </c>
      <c r="D15" s="741">
        <v>299021400</v>
      </c>
      <c r="E15" s="742" t="s">
        <v>6263</v>
      </c>
      <c r="F15" s="740">
        <f>SUMIF(DFY!A:A,D15,DFY!D:D)</f>
        <v>10800</v>
      </c>
      <c r="G15" s="739">
        <f>SUMIF(DYTD!A:A,D15,DYTD!C:C)</f>
        <v>4179.07</v>
      </c>
      <c r="H15" s="743">
        <f t="shared" si="1"/>
        <v>-6620.93</v>
      </c>
      <c r="I15" s="744">
        <f t="shared" si="2"/>
        <v>2600</v>
      </c>
      <c r="J15" s="740">
        <v>13400</v>
      </c>
      <c r="K15" s="740">
        <f t="shared" si="3"/>
        <v>10800</v>
      </c>
      <c r="L15" s="745"/>
      <c r="M15" s="745"/>
      <c r="N15" s="744"/>
      <c r="O15" s="740">
        <f t="shared" si="4"/>
        <v>10800</v>
      </c>
      <c r="P15" s="746"/>
      <c r="Q15" s="747"/>
    </row>
    <row r="16" spans="1:17" s="748" customFormat="1" x14ac:dyDescent="0.25">
      <c r="A16" s="738">
        <f>SUMIF(DPY!A:A,D16,DPY!D:D)</f>
        <v>14900</v>
      </c>
      <c r="B16" s="739">
        <f>SUMIF(DPY!A:A,D16,DPY!E:E)</f>
        <v>0</v>
      </c>
      <c r="C16" s="740">
        <f>SUMIF(DPY!A:A,D16,DPY!C:C)</f>
        <v>0</v>
      </c>
      <c r="D16" s="762">
        <v>299021500</v>
      </c>
      <c r="E16" s="742" t="s">
        <v>6288</v>
      </c>
      <c r="F16" s="740">
        <f>SUMIF(DFY!A:A,D16,DFY!D:D)</f>
        <v>14900</v>
      </c>
      <c r="G16" s="739">
        <f>SUMIF(DYTD!A:A,D16,DYTD!C:C)</f>
        <v>0</v>
      </c>
      <c r="H16" s="743">
        <f t="shared" si="1"/>
        <v>-14900</v>
      </c>
      <c r="I16" s="744">
        <f t="shared" si="2"/>
        <v>0</v>
      </c>
      <c r="J16" s="740">
        <v>14900</v>
      </c>
      <c r="K16" s="740">
        <f t="shared" si="3"/>
        <v>14900</v>
      </c>
      <c r="L16" s="745"/>
      <c r="M16" s="745"/>
      <c r="N16" s="744"/>
      <c r="O16" s="740">
        <f t="shared" si="4"/>
        <v>14900</v>
      </c>
      <c r="P16" s="746"/>
      <c r="Q16" s="747"/>
    </row>
    <row r="17" spans="1:17" s="748" customFormat="1" x14ac:dyDescent="0.2">
      <c r="A17" s="738">
        <f>SUMIF(DPY!A:A,D17,DPY!D:D)</f>
        <v>500</v>
      </c>
      <c r="B17" s="739">
        <f>SUMIF(DPY!A:A,D17,DPY!E:E)</f>
        <v>0</v>
      </c>
      <c r="C17" s="740">
        <f>SUMIF(DPY!A:A,D17,DPY!C:C)</f>
        <v>465.76</v>
      </c>
      <c r="D17" s="741">
        <v>299021502</v>
      </c>
      <c r="E17" s="742" t="s">
        <v>2852</v>
      </c>
      <c r="F17" s="740">
        <f>SUMIF(DFY!A:A,D17,DFY!D:D)</f>
        <v>500</v>
      </c>
      <c r="G17" s="739">
        <f>SUMIF(DYTD!A:A,D17,DYTD!C:C)</f>
        <v>-48.2</v>
      </c>
      <c r="H17" s="743">
        <f t="shared" si="1"/>
        <v>-548.20000000000005</v>
      </c>
      <c r="I17" s="744">
        <f t="shared" si="2"/>
        <v>0</v>
      </c>
      <c r="J17" s="740">
        <v>500</v>
      </c>
      <c r="K17" s="740">
        <f t="shared" si="3"/>
        <v>500</v>
      </c>
      <c r="L17" s="745"/>
      <c r="M17" s="745"/>
      <c r="N17" s="744"/>
      <c r="O17" s="740">
        <f t="shared" si="4"/>
        <v>500</v>
      </c>
      <c r="P17" s="746"/>
      <c r="Q17" s="747"/>
    </row>
    <row r="18" spans="1:17" s="748" customFormat="1" ht="12.75" customHeight="1" x14ac:dyDescent="0.25">
      <c r="A18" s="738">
        <f>SUMIF(DPY!A:A,D18,DPY!D:D)</f>
        <v>21800</v>
      </c>
      <c r="B18" s="739">
        <f>SUMIF(DPY!A:A,D18,DPY!E:E)</f>
        <v>0</v>
      </c>
      <c r="C18" s="740">
        <f>SUMIF(DPY!A:A,D18,DPY!C:C)</f>
        <v>21710</v>
      </c>
      <c r="D18" s="789">
        <v>299021610</v>
      </c>
      <c r="E18" s="742" t="s">
        <v>3063</v>
      </c>
      <c r="F18" s="740">
        <f>SUMIF(DFY!A:A,D18,DFY!D:D)</f>
        <v>21800</v>
      </c>
      <c r="G18" s="739">
        <f>SUMIF(DYTD!A:A,D18,DYTD!C:C)</f>
        <v>0</v>
      </c>
      <c r="H18" s="743">
        <f t="shared" si="1"/>
        <v>-21800</v>
      </c>
      <c r="I18" s="744">
        <f t="shared" si="2"/>
        <v>0</v>
      </c>
      <c r="J18" s="740">
        <v>21800</v>
      </c>
      <c r="K18" s="740">
        <f t="shared" si="3"/>
        <v>21800</v>
      </c>
      <c r="L18" s="745"/>
      <c r="M18" s="745"/>
      <c r="N18" s="744"/>
      <c r="O18" s="740">
        <f t="shared" si="4"/>
        <v>21800</v>
      </c>
      <c r="P18" s="746"/>
      <c r="Q18" s="764"/>
    </row>
    <row r="19" spans="1:17" s="748" customFormat="1" x14ac:dyDescent="0.2">
      <c r="A19" s="738">
        <f>SUMIF(DPY!A:A,D19,DPY!D:D)</f>
        <v>400</v>
      </c>
      <c r="B19" s="739">
        <f>SUMIF(DPY!A:A,D19,DPY!E:E)</f>
        <v>0</v>
      </c>
      <c r="C19" s="740">
        <f>SUMIF(DPY!A:A,D19,DPY!C:C)</f>
        <v>293.94</v>
      </c>
      <c r="D19" s="741">
        <v>299021620</v>
      </c>
      <c r="E19" s="742" t="s">
        <v>6257</v>
      </c>
      <c r="F19" s="740">
        <f>SUMIF(DFY!A:A,D19,DFY!D:D)</f>
        <v>400</v>
      </c>
      <c r="G19" s="739">
        <f>SUMIF(DYTD!A:A,D19,DYTD!C:C)</f>
        <v>84.71</v>
      </c>
      <c r="H19" s="743">
        <f t="shared" si="1"/>
        <v>-315.29000000000002</v>
      </c>
      <c r="I19" s="744">
        <f t="shared" si="2"/>
        <v>0</v>
      </c>
      <c r="J19" s="740">
        <v>400</v>
      </c>
      <c r="K19" s="740">
        <f t="shared" si="3"/>
        <v>400</v>
      </c>
      <c r="L19" s="745"/>
      <c r="M19" s="745"/>
      <c r="N19" s="744"/>
      <c r="O19" s="740">
        <f t="shared" si="4"/>
        <v>400</v>
      </c>
      <c r="P19" s="746"/>
      <c r="Q19" s="747"/>
    </row>
    <row r="20" spans="1:17" s="748" customFormat="1" x14ac:dyDescent="0.2">
      <c r="A20" s="738">
        <f>SUMIF(DPY!A:A,D20,DPY!D:D)</f>
        <v>0</v>
      </c>
      <c r="B20" s="739">
        <f>SUMIF(DPY!A:A,D20,DPY!E:E)</f>
        <v>0</v>
      </c>
      <c r="C20" s="740">
        <f>SUMIF(DPY!A:A,D20,DPY!C:C)</f>
        <v>0</v>
      </c>
      <c r="D20" s="741">
        <v>299022000</v>
      </c>
      <c r="E20" s="742" t="s">
        <v>2733</v>
      </c>
      <c r="F20" s="740">
        <f>SUMIF(DFY!A:A,D20,DFY!D:D)</f>
        <v>0</v>
      </c>
      <c r="G20" s="739">
        <f>SUMIF(DYTD!A:A,D20,DYTD!C:C)</f>
        <v>58.33</v>
      </c>
      <c r="H20" s="743">
        <f t="shared" si="1"/>
        <v>58.33</v>
      </c>
      <c r="I20" s="744">
        <f t="shared" si="2"/>
        <v>100</v>
      </c>
      <c r="J20" s="740">
        <v>100</v>
      </c>
      <c r="K20" s="740">
        <f t="shared" si="3"/>
        <v>0</v>
      </c>
      <c r="L20" s="745"/>
      <c r="M20" s="745"/>
      <c r="N20" s="744"/>
      <c r="O20" s="740">
        <f t="shared" ref="O20" si="5">SUM(K20:N20)</f>
        <v>0</v>
      </c>
      <c r="P20" s="746"/>
      <c r="Q20" s="747"/>
    </row>
    <row r="21" spans="1:17" s="748" customFormat="1" x14ac:dyDescent="0.2">
      <c r="A21" s="738">
        <f>SUMIF(DPY!A:A,D21,DPY!D:D)</f>
        <v>700</v>
      </c>
      <c r="B21" s="739">
        <f>SUMIF(DPY!A:A,D21,DPY!E:E)</f>
        <v>0</v>
      </c>
      <c r="C21" s="740">
        <f>SUMIF(DPY!A:A,D21,DPY!C:C)</f>
        <v>996.12</v>
      </c>
      <c r="D21" s="741">
        <v>299022006</v>
      </c>
      <c r="E21" s="742" t="s">
        <v>3069</v>
      </c>
      <c r="F21" s="740">
        <f>SUMIF(DFY!A:A,D21,DFY!D:D)</f>
        <v>700</v>
      </c>
      <c r="G21" s="739">
        <f>SUMIF(DYTD!A:A,D21,DYTD!C:C)</f>
        <v>413.26</v>
      </c>
      <c r="H21" s="743">
        <f t="shared" si="1"/>
        <v>-286.74</v>
      </c>
      <c r="I21" s="744">
        <f t="shared" si="2"/>
        <v>0</v>
      </c>
      <c r="J21" s="740">
        <v>700</v>
      </c>
      <c r="K21" s="740">
        <f t="shared" si="3"/>
        <v>700</v>
      </c>
      <c r="L21" s="745"/>
      <c r="M21" s="745"/>
      <c r="N21" s="744"/>
      <c r="O21" s="740">
        <f t="shared" si="4"/>
        <v>700</v>
      </c>
      <c r="P21" s="746"/>
      <c r="Q21" s="747"/>
    </row>
    <row r="22" spans="1:17" s="748" customFormat="1" x14ac:dyDescent="0.25">
      <c r="A22" s="738">
        <f>SUMIF(DPY!A:A,D22,DPY!D:D)</f>
        <v>500</v>
      </c>
      <c r="B22" s="739">
        <f>SUMIF(DPY!A:A,D22,DPY!E:E)</f>
        <v>0</v>
      </c>
      <c r="C22" s="740">
        <f>SUMIF(DPY!A:A,D22,DPY!C:C)</f>
        <v>757.15</v>
      </c>
      <c r="D22" s="762">
        <v>299022012</v>
      </c>
      <c r="E22" s="742" t="s">
        <v>6265</v>
      </c>
      <c r="F22" s="740">
        <f>SUMIF(DFY!A:A,D22,DFY!D:D)</f>
        <v>500</v>
      </c>
      <c r="G22" s="739">
        <f>SUMIF(DYTD!A:A,D22,DYTD!C:C)</f>
        <v>789.4</v>
      </c>
      <c r="H22" s="743">
        <f t="shared" si="1"/>
        <v>289.39999999999998</v>
      </c>
      <c r="I22" s="744">
        <f t="shared" si="2"/>
        <v>300</v>
      </c>
      <c r="J22" s="740">
        <v>800</v>
      </c>
      <c r="K22" s="740">
        <f t="shared" si="3"/>
        <v>500</v>
      </c>
      <c r="L22" s="745"/>
      <c r="M22" s="745"/>
      <c r="N22" s="744"/>
      <c r="O22" s="740">
        <f t="shared" si="4"/>
        <v>500</v>
      </c>
      <c r="P22" s="746"/>
      <c r="Q22" s="747"/>
    </row>
    <row r="23" spans="1:17" s="748" customFormat="1" x14ac:dyDescent="0.2">
      <c r="A23" s="738">
        <f>SUMIF(DPY!A:A,D23,DPY!D:D)</f>
        <v>400</v>
      </c>
      <c r="B23" s="739">
        <f>SUMIF(DPY!A:A,D23,DPY!E:E)</f>
        <v>0</v>
      </c>
      <c r="C23" s="740">
        <f>SUMIF(DPY!A:A,D23,DPY!C:C)</f>
        <v>38.4</v>
      </c>
      <c r="D23" s="741">
        <v>299022106</v>
      </c>
      <c r="E23" s="742" t="s">
        <v>7993</v>
      </c>
      <c r="F23" s="740">
        <f>SUMIF(DFY!A:A,D23,DFY!D:D)</f>
        <v>400</v>
      </c>
      <c r="G23" s="739">
        <f>SUMIF(DYTD!A:A,D23,DYTD!C:C)</f>
        <v>545.16</v>
      </c>
      <c r="H23" s="743">
        <f t="shared" si="1"/>
        <v>145.15999999999997</v>
      </c>
      <c r="I23" s="744">
        <f t="shared" si="2"/>
        <v>100</v>
      </c>
      <c r="J23" s="740">
        <v>500</v>
      </c>
      <c r="K23" s="740">
        <f t="shared" si="3"/>
        <v>400</v>
      </c>
      <c r="L23" s="745"/>
      <c r="M23" s="745"/>
      <c r="N23" s="744"/>
      <c r="O23" s="740">
        <f t="shared" si="4"/>
        <v>400</v>
      </c>
      <c r="P23" s="746"/>
      <c r="Q23" s="747"/>
    </row>
    <row r="24" spans="1:17" s="748" customFormat="1" x14ac:dyDescent="0.2">
      <c r="A24" s="738">
        <f>SUMIF(DPY!A:A,D24,DPY!D:D)</f>
        <v>400</v>
      </c>
      <c r="B24" s="739">
        <f>SUMIF(DPY!A:A,D24,DPY!E:E)</f>
        <v>0</v>
      </c>
      <c r="C24" s="740">
        <f>SUMIF(DPY!A:A,D24,DPY!C:C)</f>
        <v>-88.72</v>
      </c>
      <c r="D24" s="741">
        <v>299022241</v>
      </c>
      <c r="E24" s="742" t="s">
        <v>7994</v>
      </c>
      <c r="F24" s="740">
        <f>SUMIF(DFY!A:A,D24,DFY!D:D)</f>
        <v>400</v>
      </c>
      <c r="G24" s="739">
        <f>SUMIF(DYTD!A:A,D24,DYTD!C:C)</f>
        <v>471.21</v>
      </c>
      <c r="H24" s="743">
        <f t="shared" si="1"/>
        <v>71.20999999999998</v>
      </c>
      <c r="I24" s="744">
        <f t="shared" si="2"/>
        <v>100</v>
      </c>
      <c r="J24" s="740">
        <v>500</v>
      </c>
      <c r="K24" s="740">
        <f t="shared" si="3"/>
        <v>400</v>
      </c>
      <c r="L24" s="745"/>
      <c r="M24" s="745"/>
      <c r="N24" s="744"/>
      <c r="O24" s="740">
        <f t="shared" si="4"/>
        <v>400</v>
      </c>
      <c r="P24" s="746"/>
      <c r="Q24" s="747"/>
    </row>
    <row r="25" spans="1:17" s="748" customFormat="1" x14ac:dyDescent="0.2">
      <c r="A25" s="738">
        <f>SUMIF(DPY!A:A,D25,DPY!D:D)</f>
        <v>0</v>
      </c>
      <c r="B25" s="739">
        <f>SUMIF(DPY!A:A,D25,DPY!E:E)</f>
        <v>0</v>
      </c>
      <c r="C25" s="740">
        <f>SUMIF(DPY!A:A,D25,DPY!C:C)</f>
        <v>3532.59</v>
      </c>
      <c r="D25" s="741">
        <v>299022415</v>
      </c>
      <c r="E25" s="742" t="s">
        <v>6258</v>
      </c>
      <c r="F25" s="740">
        <f>SUMIF(DFY!A:A,D25,DFY!D:D)</f>
        <v>0</v>
      </c>
      <c r="G25" s="739">
        <f>SUMIF(DYTD!A:A,D25,DYTD!C:C)</f>
        <v>0</v>
      </c>
      <c r="H25" s="743">
        <f t="shared" si="1"/>
        <v>0</v>
      </c>
      <c r="I25" s="744">
        <f t="shared" si="2"/>
        <v>3500</v>
      </c>
      <c r="J25" s="740">
        <v>3500</v>
      </c>
      <c r="K25" s="740">
        <f t="shared" si="3"/>
        <v>0</v>
      </c>
      <c r="L25" s="745"/>
      <c r="M25" s="745"/>
      <c r="N25" s="744"/>
      <c r="O25" s="740">
        <f t="shared" si="4"/>
        <v>0</v>
      </c>
      <c r="P25" s="746"/>
      <c r="Q25" s="747"/>
    </row>
    <row r="26" spans="1:17" s="748" customFormat="1" x14ac:dyDescent="0.2">
      <c r="A26" s="738">
        <f>SUMIF(DPY!A:A,D26,DPY!D:D)</f>
        <v>4800</v>
      </c>
      <c r="B26" s="739">
        <f>SUMIF(DPY!A:A,D26,DPY!E:E)</f>
        <v>0</v>
      </c>
      <c r="C26" s="740">
        <f>SUMIF(DPY!A:A,D26,DPY!C:C)</f>
        <v>4800</v>
      </c>
      <c r="D26" s="741">
        <v>299022423</v>
      </c>
      <c r="E26" s="742" t="s">
        <v>6214</v>
      </c>
      <c r="F26" s="740">
        <f>SUMIF(DFY!A:A,D26,DFY!D:D)</f>
        <v>4800</v>
      </c>
      <c r="G26" s="739">
        <f>SUMIF(DYTD!A:A,D26,DYTD!C:C)</f>
        <v>2400</v>
      </c>
      <c r="H26" s="743">
        <f t="shared" si="1"/>
        <v>-2400</v>
      </c>
      <c r="I26" s="744">
        <f t="shared" si="2"/>
        <v>0</v>
      </c>
      <c r="J26" s="740">
        <v>4800</v>
      </c>
      <c r="K26" s="740">
        <f t="shared" si="3"/>
        <v>4800</v>
      </c>
      <c r="L26" s="745"/>
      <c r="M26" s="745"/>
      <c r="N26" s="744"/>
      <c r="O26" s="740">
        <f t="shared" si="4"/>
        <v>4800</v>
      </c>
      <c r="P26" s="746"/>
      <c r="Q26" s="747"/>
    </row>
    <row r="27" spans="1:17" s="748" customFormat="1" x14ac:dyDescent="0.2">
      <c r="A27" s="738">
        <f>SUMIF(DPY!A:A,D27,DPY!D:D)</f>
        <v>1800</v>
      </c>
      <c r="B27" s="739">
        <f>SUMIF(DPY!A:A,D27,DPY!E:E)</f>
        <v>0</v>
      </c>
      <c r="C27" s="740">
        <f>SUMIF(DPY!A:A,D27,DPY!C:C)</f>
        <v>6760.55</v>
      </c>
      <c r="D27" s="741">
        <v>299022435</v>
      </c>
      <c r="E27" s="742" t="s">
        <v>2961</v>
      </c>
      <c r="F27" s="740">
        <f>SUMIF(DFY!A:A,D27,DFY!D:D)</f>
        <v>1800</v>
      </c>
      <c r="G27" s="739">
        <f>SUMIF(DYTD!A:A,D27,DYTD!C:C)</f>
        <v>4169</v>
      </c>
      <c r="H27" s="743">
        <f t="shared" si="1"/>
        <v>2369</v>
      </c>
      <c r="I27" s="744">
        <f t="shared" si="2"/>
        <v>5000</v>
      </c>
      <c r="J27" s="740">
        <f>1800+5000</f>
        <v>6800</v>
      </c>
      <c r="K27" s="740">
        <f t="shared" si="3"/>
        <v>1800</v>
      </c>
      <c r="L27" s="745"/>
      <c r="M27" s="745"/>
      <c r="N27" s="744"/>
      <c r="O27" s="740">
        <f t="shared" si="4"/>
        <v>1800</v>
      </c>
      <c r="P27" s="746"/>
      <c r="Q27" s="747"/>
    </row>
    <row r="28" spans="1:17" s="748" customFormat="1" ht="12.75" customHeight="1" x14ac:dyDescent="0.25">
      <c r="A28" s="738">
        <f>SUMIF(DPY!A:A,D28,DPY!D:D)</f>
        <v>0</v>
      </c>
      <c r="B28" s="739">
        <f>SUMIF(DPY!A:A,D28,DPY!E:E)</f>
        <v>0</v>
      </c>
      <c r="C28" s="740">
        <f>SUMIF(DPY!A:A,D28,DPY!C:C)</f>
        <v>0</v>
      </c>
      <c r="D28" s="789">
        <v>299022471</v>
      </c>
      <c r="E28" s="742" t="s">
        <v>6279</v>
      </c>
      <c r="F28" s="740">
        <f>SUMIF(DFY!A:A,D28,DFY!D:D)</f>
        <v>0</v>
      </c>
      <c r="G28" s="739">
        <f>SUMIF(DYTD!A:A,D28,DYTD!C:C)</f>
        <v>381.84</v>
      </c>
      <c r="H28" s="743">
        <f t="shared" si="1"/>
        <v>381.84</v>
      </c>
      <c r="I28" s="744">
        <f t="shared" si="2"/>
        <v>400</v>
      </c>
      <c r="J28" s="740">
        <v>400</v>
      </c>
      <c r="K28" s="740">
        <f t="shared" si="3"/>
        <v>0</v>
      </c>
      <c r="L28" s="745"/>
      <c r="M28" s="745"/>
      <c r="N28" s="744"/>
      <c r="O28" s="740">
        <f t="shared" si="4"/>
        <v>0</v>
      </c>
      <c r="P28" s="746"/>
      <c r="Q28" s="764"/>
    </row>
    <row r="29" spans="1:17" s="748" customFormat="1" x14ac:dyDescent="0.2">
      <c r="A29" s="738">
        <f>SUMIF(DPY!A:A,D29,DPY!D:D)</f>
        <v>1000</v>
      </c>
      <c r="B29" s="739">
        <f>SUMIF(DPY!A:A,D29,DPY!E:E)</f>
        <v>0</v>
      </c>
      <c r="C29" s="740">
        <f>SUMIF(DPY!A:A,D29,DPY!C:C)</f>
        <v>104.4</v>
      </c>
      <c r="D29" s="741">
        <v>299022477</v>
      </c>
      <c r="E29" s="742" t="s">
        <v>7995</v>
      </c>
      <c r="F29" s="740">
        <f>SUMIF(DFY!A:A,D29,DFY!D:D)</f>
        <v>1000</v>
      </c>
      <c r="G29" s="739">
        <f>SUMIF(DYTD!A:A,D29,DYTD!C:C)</f>
        <v>0</v>
      </c>
      <c r="H29" s="743">
        <f t="shared" si="1"/>
        <v>-1000</v>
      </c>
      <c r="I29" s="744">
        <f t="shared" si="2"/>
        <v>0</v>
      </c>
      <c r="J29" s="740">
        <v>1000</v>
      </c>
      <c r="K29" s="740">
        <f t="shared" si="3"/>
        <v>1000</v>
      </c>
      <c r="L29" s="745"/>
      <c r="M29" s="745"/>
      <c r="N29" s="744"/>
      <c r="O29" s="740">
        <f t="shared" si="4"/>
        <v>1000</v>
      </c>
      <c r="P29" s="746"/>
      <c r="Q29" s="747"/>
    </row>
    <row r="30" spans="1:17" s="748" customFormat="1" x14ac:dyDescent="0.2">
      <c r="A30" s="738">
        <f>SUMIF(DPY!A:A,D30,DPY!D:D)</f>
        <v>600</v>
      </c>
      <c r="B30" s="739">
        <f>SUMIF(DPY!A:A,D30,DPY!E:E)</f>
        <v>0</v>
      </c>
      <c r="C30" s="740">
        <f>SUMIF(DPY!A:A,D30,DPY!C:C)</f>
        <v>0</v>
      </c>
      <c r="D30" s="741">
        <v>299022500</v>
      </c>
      <c r="E30" s="742" t="s">
        <v>2736</v>
      </c>
      <c r="F30" s="740">
        <f>SUMIF(DFY!A:A,D30,DFY!D:D)</f>
        <v>600</v>
      </c>
      <c r="G30" s="739">
        <f>SUMIF(DYTD!A:A,D30,DYTD!C:C)</f>
        <v>0</v>
      </c>
      <c r="H30" s="743">
        <f t="shared" si="1"/>
        <v>-600</v>
      </c>
      <c r="I30" s="744">
        <f t="shared" si="2"/>
        <v>0</v>
      </c>
      <c r="J30" s="740">
        <v>600</v>
      </c>
      <c r="K30" s="740">
        <f t="shared" si="3"/>
        <v>600</v>
      </c>
      <c r="L30" s="745"/>
      <c r="M30" s="745"/>
      <c r="N30" s="744"/>
      <c r="O30" s="740">
        <f t="shared" si="4"/>
        <v>600</v>
      </c>
      <c r="P30" s="746"/>
      <c r="Q30" s="747"/>
    </row>
    <row r="31" spans="1:17" s="748" customFormat="1" x14ac:dyDescent="0.2">
      <c r="A31" s="738">
        <f>SUMIF(DPY!A:A,D31,DPY!D:D)</f>
        <v>1900</v>
      </c>
      <c r="B31" s="739">
        <f>SUMIF(DPY!A:A,D31,DPY!E:E)</f>
        <v>0</v>
      </c>
      <c r="C31" s="740">
        <f>SUMIF(DPY!A:A,D31,DPY!C:C)</f>
        <v>1770.82</v>
      </c>
      <c r="D31" s="741">
        <v>299022711</v>
      </c>
      <c r="E31" s="742" t="s">
        <v>7987</v>
      </c>
      <c r="F31" s="740">
        <f>SUMIF(DFY!A:A,D31,DFY!D:D)</f>
        <v>1900</v>
      </c>
      <c r="G31" s="739">
        <f>SUMIF(DYTD!A:A,D31,DYTD!C:C)</f>
        <v>1762.23</v>
      </c>
      <c r="H31" s="743">
        <f t="shared" si="1"/>
        <v>-137.76999999999998</v>
      </c>
      <c r="I31" s="744">
        <f t="shared" si="2"/>
        <v>0</v>
      </c>
      <c r="J31" s="740">
        <v>1900</v>
      </c>
      <c r="K31" s="740">
        <f t="shared" si="3"/>
        <v>1900</v>
      </c>
      <c r="L31" s="745"/>
      <c r="M31" s="745"/>
      <c r="N31" s="744"/>
      <c r="O31" s="740">
        <f t="shared" si="4"/>
        <v>1900</v>
      </c>
      <c r="P31" s="746"/>
      <c r="Q31" s="747"/>
    </row>
    <row r="32" spans="1:17" s="748" customFormat="1" x14ac:dyDescent="0.2">
      <c r="A32" s="738">
        <f>SUMIF(DPY!A:A,D32,DPY!D:D)</f>
        <v>2000</v>
      </c>
      <c r="B32" s="739">
        <f>SUMIF(DPY!A:A,D32,DPY!E:E)</f>
        <v>0</v>
      </c>
      <c r="C32" s="740">
        <f>SUMIF(DPY!A:A,D32,DPY!C:C)</f>
        <v>3007.19</v>
      </c>
      <c r="D32" s="741">
        <v>299022713</v>
      </c>
      <c r="E32" s="742" t="s">
        <v>7996</v>
      </c>
      <c r="F32" s="740">
        <f>SUMIF(DFY!A:A,D32,DFY!D:D)</f>
        <v>2000</v>
      </c>
      <c r="G32" s="739">
        <f>SUMIF(DYTD!A:A,D32,DYTD!C:C)</f>
        <v>0</v>
      </c>
      <c r="H32" s="743">
        <f t="shared" si="1"/>
        <v>-2000</v>
      </c>
      <c r="I32" s="744">
        <f t="shared" si="2"/>
        <v>1000</v>
      </c>
      <c r="J32" s="740">
        <v>3000</v>
      </c>
      <c r="K32" s="740">
        <f t="shared" si="3"/>
        <v>2000</v>
      </c>
      <c r="L32" s="745"/>
      <c r="M32" s="745"/>
      <c r="N32" s="744"/>
      <c r="O32" s="740">
        <f t="shared" si="4"/>
        <v>2000</v>
      </c>
      <c r="P32" s="746"/>
      <c r="Q32" s="747"/>
    </row>
    <row r="33" spans="1:17" s="748" customFormat="1" x14ac:dyDescent="0.2">
      <c r="A33" s="738">
        <f>SUMIF(DPY!A:A,D33,DPY!D:D)</f>
        <v>0</v>
      </c>
      <c r="B33" s="739">
        <f>SUMIF(DPY!A:A,D33,DPY!E:E)</f>
        <v>0</v>
      </c>
      <c r="C33" s="740">
        <f>SUMIF(DPY!A:A,D33,DPY!C:C)</f>
        <v>0</v>
      </c>
      <c r="D33" s="741">
        <v>299025520</v>
      </c>
      <c r="E33" s="742" t="s">
        <v>6269</v>
      </c>
      <c r="F33" s="740">
        <f>SUMIF(DFY!A:A,D33,DFY!D:D)</f>
        <v>0</v>
      </c>
      <c r="G33" s="739">
        <f>SUMIF(DYTD!A:A,D33,DYTD!C:C)</f>
        <v>1793</v>
      </c>
      <c r="H33" s="743">
        <f t="shared" si="1"/>
        <v>1793</v>
      </c>
      <c r="I33" s="744">
        <f t="shared" si="2"/>
        <v>1800</v>
      </c>
      <c r="J33" s="740">
        <v>1800</v>
      </c>
      <c r="K33" s="740">
        <f t="shared" si="3"/>
        <v>0</v>
      </c>
      <c r="L33" s="745"/>
      <c r="M33" s="745"/>
      <c r="N33" s="744"/>
      <c r="O33" s="740">
        <f t="shared" ref="O33" si="6">SUM(K33:N33)</f>
        <v>0</v>
      </c>
      <c r="P33" s="746"/>
      <c r="Q33" s="747"/>
    </row>
    <row r="34" spans="1:17" s="748" customFormat="1" x14ac:dyDescent="0.2">
      <c r="A34" s="738">
        <f>SUMIF(DPY!A:A,D34,DPY!D:D)</f>
        <v>200</v>
      </c>
      <c r="B34" s="739">
        <f>SUMIF(DPY!A:A,D34,DPY!E:E)</f>
        <v>0</v>
      </c>
      <c r="C34" s="740">
        <f>SUMIF(DPY!A:A,D34,DPY!C:C)</f>
        <v>0</v>
      </c>
      <c r="D34" s="741">
        <v>299025902</v>
      </c>
      <c r="E34" s="742" t="s">
        <v>6229</v>
      </c>
      <c r="F34" s="740">
        <f>SUMIF(DFY!A:A,D34,DFY!D:D)</f>
        <v>200</v>
      </c>
      <c r="G34" s="739">
        <f>SUMIF(DYTD!A:A,D34,DYTD!C:C)</f>
        <v>0</v>
      </c>
      <c r="H34" s="743">
        <f t="shared" si="1"/>
        <v>-200</v>
      </c>
      <c r="I34" s="744">
        <f t="shared" si="2"/>
        <v>-200</v>
      </c>
      <c r="J34" s="740">
        <v>0</v>
      </c>
      <c r="K34" s="740">
        <f t="shared" si="3"/>
        <v>200</v>
      </c>
      <c r="L34" s="745"/>
      <c r="M34" s="745"/>
      <c r="N34" s="744"/>
      <c r="O34" s="740">
        <f t="shared" si="4"/>
        <v>200</v>
      </c>
      <c r="P34" s="746"/>
      <c r="Q34" s="747"/>
    </row>
    <row r="35" spans="1:17" s="748" customFormat="1" ht="12.75" customHeight="1" x14ac:dyDescent="0.25">
      <c r="A35" s="890">
        <f>SUM(A11:A34)</f>
        <v>64400</v>
      </c>
      <c r="B35" s="891">
        <f>SUM(B11:B34)</f>
        <v>0</v>
      </c>
      <c r="C35" s="779">
        <f>SUM(C11:C34)</f>
        <v>67443.37000000001</v>
      </c>
      <c r="D35" s="752"/>
      <c r="E35" s="780" t="s">
        <v>7309</v>
      </c>
      <c r="F35" s="779">
        <f t="shared" ref="F35:O35" si="7">SUM(F11:F34)</f>
        <v>64400</v>
      </c>
      <c r="G35" s="1131">
        <f t="shared" si="7"/>
        <v>17036.439999999999</v>
      </c>
      <c r="H35" s="781">
        <f t="shared" si="7"/>
        <v>-47363.55999999999</v>
      </c>
      <c r="I35" s="783">
        <f t="shared" si="7"/>
        <v>14700</v>
      </c>
      <c r="J35" s="784">
        <f t="shared" si="7"/>
        <v>79100</v>
      </c>
      <c r="K35" s="784">
        <f t="shared" si="7"/>
        <v>64400</v>
      </c>
      <c r="L35" s="785">
        <f t="shared" si="7"/>
        <v>0</v>
      </c>
      <c r="M35" s="785">
        <f t="shared" si="7"/>
        <v>0</v>
      </c>
      <c r="N35" s="786">
        <f t="shared" si="7"/>
        <v>0</v>
      </c>
      <c r="O35" s="784">
        <f t="shared" si="7"/>
        <v>64400</v>
      </c>
      <c r="P35" s="735"/>
      <c r="Q35" s="764"/>
    </row>
    <row r="36" spans="1:17" s="748" customFormat="1" ht="12.75" customHeight="1" x14ac:dyDescent="0.25">
      <c r="A36" s="787"/>
      <c r="B36" s="788"/>
      <c r="C36" s="740"/>
      <c r="D36" s="789"/>
      <c r="E36" s="742"/>
      <c r="F36" s="740"/>
      <c r="G36" s="1132"/>
      <c r="H36" s="745"/>
      <c r="I36" s="772"/>
      <c r="J36" s="773"/>
      <c r="K36" s="773"/>
      <c r="L36" s="774"/>
      <c r="M36" s="774"/>
      <c r="N36" s="775"/>
      <c r="O36" s="773"/>
      <c r="P36" s="735"/>
      <c r="Q36" s="764"/>
    </row>
    <row r="37" spans="1:17" s="798" customFormat="1" x14ac:dyDescent="0.25">
      <c r="A37" s="800">
        <f>A9+A35</f>
        <v>140749</v>
      </c>
      <c r="B37" s="801">
        <f>B9+B35</f>
        <v>0</v>
      </c>
      <c r="C37" s="802">
        <f>C9+C35</f>
        <v>150407.85</v>
      </c>
      <c r="D37" s="846"/>
      <c r="E37" s="780" t="s">
        <v>7242</v>
      </c>
      <c r="F37" s="802">
        <f t="shared" ref="F37:O37" si="8">F9+F35</f>
        <v>146900</v>
      </c>
      <c r="G37" s="1128">
        <f t="shared" si="8"/>
        <v>61198.81</v>
      </c>
      <c r="H37" s="848">
        <f t="shared" si="8"/>
        <v>-85701.189999999988</v>
      </c>
      <c r="I37" s="849">
        <f t="shared" si="8"/>
        <v>20600</v>
      </c>
      <c r="J37" s="850">
        <f t="shared" si="8"/>
        <v>167500</v>
      </c>
      <c r="K37" s="850">
        <f t="shared" si="8"/>
        <v>146900</v>
      </c>
      <c r="L37" s="851">
        <f t="shared" si="8"/>
        <v>0</v>
      </c>
      <c r="M37" s="851">
        <f t="shared" si="8"/>
        <v>0</v>
      </c>
      <c r="N37" s="852">
        <f t="shared" si="8"/>
        <v>0</v>
      </c>
      <c r="O37" s="850">
        <f t="shared" si="8"/>
        <v>146900</v>
      </c>
      <c r="P37" s="810"/>
      <c r="Q37" s="797"/>
    </row>
    <row r="38" spans="1:17" s="798" customFormat="1" x14ac:dyDescent="0.25">
      <c r="A38" s="924"/>
      <c r="B38" s="925"/>
      <c r="C38" s="793"/>
      <c r="D38" s="940"/>
      <c r="E38" s="812"/>
      <c r="F38" s="793"/>
      <c r="G38" s="1143"/>
      <c r="H38" s="794"/>
      <c r="I38" s="792"/>
      <c r="J38" s="793"/>
      <c r="K38" s="793"/>
      <c r="L38" s="794"/>
      <c r="M38" s="794"/>
      <c r="N38" s="795"/>
      <c r="O38" s="793"/>
      <c r="P38" s="746"/>
      <c r="Q38" s="797"/>
    </row>
    <row r="39" spans="1:17" s="798" customFormat="1" x14ac:dyDescent="0.25">
      <c r="A39" s="787"/>
      <c r="B39" s="788"/>
      <c r="C39" s="740"/>
      <c r="D39" s="790"/>
      <c r="E39" s="791" t="s">
        <v>2845</v>
      </c>
      <c r="F39" s="740"/>
      <c r="G39" s="739"/>
      <c r="H39" s="743"/>
      <c r="I39" s="792"/>
      <c r="J39" s="793"/>
      <c r="K39" s="793"/>
      <c r="L39" s="794"/>
      <c r="M39" s="794"/>
      <c r="N39" s="795"/>
      <c r="O39" s="793"/>
      <c r="P39" s="796"/>
      <c r="Q39" s="797"/>
    </row>
    <row r="40" spans="1:17" s="798" customFormat="1" x14ac:dyDescent="0.2">
      <c r="A40" s="738">
        <f>SUMIF(DPY!A:A,D40,DPY!D:D)</f>
        <v>-500</v>
      </c>
      <c r="B40" s="739">
        <f>SUMIF(DPY!A:A,D40,DPY!E:E)</f>
        <v>0</v>
      </c>
      <c r="C40" s="740">
        <f>SUMIF(DPY!A:A,D40,DPY!C:C)</f>
        <v>-1680</v>
      </c>
      <c r="D40" s="741">
        <v>299029204</v>
      </c>
      <c r="E40" s="895" t="s">
        <v>7967</v>
      </c>
      <c r="F40" s="740">
        <f>SUMIF(DFY!A:A,D40,DFY!D:D)</f>
        <v>-500</v>
      </c>
      <c r="G40" s="739">
        <f>SUMIF(DYTD!A:A,D40,DYTD!C:C)</f>
        <v>-222.72</v>
      </c>
      <c r="H40" s="743">
        <f>G40-F40</f>
        <v>277.27999999999997</v>
      </c>
      <c r="I40" s="744">
        <f>J40-F40</f>
        <v>0</v>
      </c>
      <c r="J40" s="740">
        <v>-500</v>
      </c>
      <c r="K40" s="740">
        <f>F40</f>
        <v>-500</v>
      </c>
      <c r="L40" s="745"/>
      <c r="M40" s="745"/>
      <c r="N40" s="744"/>
      <c r="O40" s="740">
        <f t="shared" ref="O40:O41" si="9">SUM(K40:N40)</f>
        <v>-500</v>
      </c>
      <c r="P40" s="796"/>
      <c r="Q40" s="797"/>
    </row>
    <row r="41" spans="1:17" s="798" customFormat="1" x14ac:dyDescent="0.2">
      <c r="A41" s="738">
        <f>SUMIF(DPY!A:A,D41,DPY!D:D)</f>
        <v>0</v>
      </c>
      <c r="B41" s="739">
        <f>SUMIF(DPY!A:A,D41,DPY!E:E)</f>
        <v>0</v>
      </c>
      <c r="C41" s="740">
        <f>SUMIF(DPY!A:A,D41,DPY!C:C)</f>
        <v>0</v>
      </c>
      <c r="D41" s="741" t="s">
        <v>7997</v>
      </c>
      <c r="E41" s="895" t="s">
        <v>7990</v>
      </c>
      <c r="F41" s="740">
        <f>SUMIF(DFY!A:A,D41,DFY!D:D)</f>
        <v>0</v>
      </c>
      <c r="G41" s="739">
        <f>SUMIF(DYTD!A:A,D41,DYTD!C:C)</f>
        <v>0</v>
      </c>
      <c r="H41" s="743">
        <f>G41-F41</f>
        <v>0</v>
      </c>
      <c r="I41" s="744">
        <f>J41-F41</f>
        <v>0</v>
      </c>
      <c r="J41" s="773">
        <v>0</v>
      </c>
      <c r="K41" s="773">
        <f>F41</f>
        <v>0</v>
      </c>
      <c r="L41" s="774"/>
      <c r="M41" s="774"/>
      <c r="N41" s="775"/>
      <c r="O41" s="773">
        <f t="shared" si="9"/>
        <v>0</v>
      </c>
      <c r="P41" s="735"/>
      <c r="Q41" s="797"/>
    </row>
    <row r="42" spans="1:17" s="798" customFormat="1" x14ac:dyDescent="0.25">
      <c r="A42" s="800">
        <f>SUM(A40:A41)</f>
        <v>-500</v>
      </c>
      <c r="B42" s="801">
        <f>SUM(B40:B41)</f>
        <v>0</v>
      </c>
      <c r="C42" s="802">
        <f>SUM(C40:C41)</f>
        <v>-1680</v>
      </c>
      <c r="D42" s="803"/>
      <c r="E42" s="780" t="s">
        <v>7247</v>
      </c>
      <c r="F42" s="802">
        <f t="shared" ref="F42:O42" si="10">SUM(F40:F41)</f>
        <v>-500</v>
      </c>
      <c r="G42" s="848">
        <f t="shared" si="10"/>
        <v>-222.72</v>
      </c>
      <c r="H42" s="902">
        <f t="shared" si="10"/>
        <v>277.27999999999997</v>
      </c>
      <c r="I42" s="849">
        <f t="shared" si="10"/>
        <v>0</v>
      </c>
      <c r="J42" s="850">
        <f t="shared" si="10"/>
        <v>-500</v>
      </c>
      <c r="K42" s="850">
        <f t="shared" si="10"/>
        <v>-500</v>
      </c>
      <c r="L42" s="851">
        <f t="shared" si="10"/>
        <v>0</v>
      </c>
      <c r="M42" s="851">
        <f t="shared" si="10"/>
        <v>0</v>
      </c>
      <c r="N42" s="852">
        <f t="shared" si="10"/>
        <v>0</v>
      </c>
      <c r="O42" s="850">
        <f t="shared" si="10"/>
        <v>-500</v>
      </c>
      <c r="P42" s="810"/>
      <c r="Q42" s="797"/>
    </row>
    <row r="43" spans="1:17" s="798" customFormat="1" x14ac:dyDescent="0.25">
      <c r="A43" s="787"/>
      <c r="B43" s="788"/>
      <c r="C43" s="740"/>
      <c r="D43" s="811"/>
      <c r="E43" s="812"/>
      <c r="F43" s="740"/>
      <c r="G43" s="771"/>
      <c r="H43" s="743"/>
      <c r="I43" s="761"/>
      <c r="J43" s="740"/>
      <c r="K43" s="740"/>
      <c r="L43" s="745"/>
      <c r="M43" s="745"/>
      <c r="N43" s="744"/>
      <c r="O43" s="740"/>
      <c r="P43" s="746"/>
      <c r="Q43" s="813"/>
    </row>
    <row r="44" spans="1:17" s="798" customFormat="1" x14ac:dyDescent="0.25">
      <c r="A44" s="814">
        <f>A37+A42</f>
        <v>140249</v>
      </c>
      <c r="B44" s="815">
        <f>B37+B42</f>
        <v>0</v>
      </c>
      <c r="C44" s="816">
        <f>C37+C42</f>
        <v>148727.85</v>
      </c>
      <c r="D44" s="817"/>
      <c r="E44" s="818" t="s">
        <v>7248</v>
      </c>
      <c r="F44" s="816">
        <f t="shared" ref="F44:O44" si="11">F37+F42</f>
        <v>146400</v>
      </c>
      <c r="G44" s="1515">
        <f t="shared" si="11"/>
        <v>60976.09</v>
      </c>
      <c r="H44" s="1171">
        <f t="shared" si="11"/>
        <v>-85423.909999999989</v>
      </c>
      <c r="I44" s="1191">
        <f t="shared" si="11"/>
        <v>20600</v>
      </c>
      <c r="J44" s="1141">
        <f t="shared" si="11"/>
        <v>167000</v>
      </c>
      <c r="K44" s="1141">
        <f t="shared" si="11"/>
        <v>146400</v>
      </c>
      <c r="L44" s="1142">
        <f t="shared" si="11"/>
        <v>0</v>
      </c>
      <c r="M44" s="1142">
        <f t="shared" si="11"/>
        <v>0</v>
      </c>
      <c r="N44" s="1140">
        <f t="shared" si="11"/>
        <v>0</v>
      </c>
      <c r="O44" s="1141">
        <f t="shared" si="11"/>
        <v>146400</v>
      </c>
      <c r="P44" s="810"/>
      <c r="Q44" s="797"/>
    </row>
    <row r="45" spans="1:17" s="798" customFormat="1" x14ac:dyDescent="0.25">
      <c r="A45" s="924"/>
      <c r="B45" s="925"/>
      <c r="C45" s="793"/>
      <c r="D45" s="790"/>
      <c r="E45" s="926"/>
      <c r="F45" s="793"/>
      <c r="G45" s="1143"/>
      <c r="H45" s="795"/>
      <c r="I45" s="927"/>
      <c r="J45" s="928"/>
      <c r="K45" s="833"/>
      <c r="L45" s="834"/>
      <c r="M45" s="834"/>
      <c r="N45" s="835"/>
      <c r="O45" s="833"/>
      <c r="P45" s="810"/>
      <c r="Q45" s="797"/>
    </row>
    <row r="46" spans="1:17" s="798" customFormat="1" hidden="1" x14ac:dyDescent="0.25">
      <c r="A46" s="838"/>
      <c r="B46" s="839"/>
      <c r="C46" s="840"/>
      <c r="D46" s="841"/>
      <c r="E46" s="842" t="s">
        <v>3040</v>
      </c>
      <c r="F46" s="840"/>
      <c r="G46" s="899"/>
      <c r="H46" s="844"/>
      <c r="I46" s="897"/>
      <c r="J46" s="898"/>
      <c r="K46" s="898"/>
      <c r="L46" s="899"/>
      <c r="M46" s="899"/>
      <c r="N46" s="900"/>
      <c r="O46" s="898"/>
      <c r="P46" s="810"/>
      <c r="Q46" s="797"/>
    </row>
    <row r="47" spans="1:17" s="748" customFormat="1" ht="12.75" hidden="1" customHeight="1" x14ac:dyDescent="0.25">
      <c r="A47" s="738">
        <f>SUMIF(DPY!A:A,D47,DPY!D:D)</f>
        <v>0</v>
      </c>
      <c r="B47" s="739">
        <f>SUMIF(DPY!A:A,D47,DPY!E:E)</f>
        <v>0</v>
      </c>
      <c r="C47" s="740">
        <f>SUMIF(DPY!A:A,D47,DPY!C:C)</f>
        <v>0</v>
      </c>
      <c r="D47" s="789">
        <v>299022414</v>
      </c>
      <c r="E47" s="742" t="s">
        <v>3009</v>
      </c>
      <c r="F47" s="740">
        <f>SUMIF(DFY!A:A,D47,DFY!D:D)</f>
        <v>0</v>
      </c>
      <c r="G47" s="739">
        <f>SUMIF(DYTD!A:A,D47,DYTD!C:C)</f>
        <v>0</v>
      </c>
      <c r="H47" s="743">
        <f t="shared" ref="H47:H55" si="12">F47-G47</f>
        <v>0</v>
      </c>
      <c r="I47" s="744">
        <f t="shared" ref="I47:I55" si="13">J47-F47</f>
        <v>0</v>
      </c>
      <c r="J47" s="740"/>
      <c r="K47" s="740"/>
      <c r="L47" s="745"/>
      <c r="M47" s="745"/>
      <c r="N47" s="744"/>
      <c r="O47" s="740"/>
      <c r="P47" s="746"/>
      <c r="Q47" s="764"/>
    </row>
    <row r="48" spans="1:17" s="748" customFormat="1" ht="12.75" hidden="1" customHeight="1" x14ac:dyDescent="0.25">
      <c r="A48" s="738">
        <f>SUMIF(DPY!A:A,D48,DPY!D:D)</f>
        <v>0</v>
      </c>
      <c r="B48" s="739">
        <f>SUMIF(DPY!A:A,D48,DPY!E:E)</f>
        <v>0</v>
      </c>
      <c r="C48" s="740">
        <f>SUMIF(DPY!A:A,D48,DPY!C:C)</f>
        <v>0</v>
      </c>
      <c r="D48" s="789">
        <v>299022510</v>
      </c>
      <c r="E48" s="742" t="s">
        <v>2916</v>
      </c>
      <c r="F48" s="740">
        <f>SUMIF(DFY!A:A,D48,DFY!D:D)</f>
        <v>0</v>
      </c>
      <c r="G48" s="739">
        <f>SUMIF(DYTD!A:A,D48,DYTD!C:C)</f>
        <v>0</v>
      </c>
      <c r="H48" s="743">
        <f t="shared" si="12"/>
        <v>0</v>
      </c>
      <c r="I48" s="744">
        <f t="shared" si="13"/>
        <v>0</v>
      </c>
      <c r="J48" s="740"/>
      <c r="K48" s="740"/>
      <c r="L48" s="745"/>
      <c r="M48" s="745"/>
      <c r="N48" s="744"/>
      <c r="O48" s="740"/>
      <c r="P48" s="746"/>
      <c r="Q48" s="764"/>
    </row>
    <row r="49" spans="1:17" s="748" customFormat="1" ht="12.75" hidden="1" customHeight="1" x14ac:dyDescent="0.25">
      <c r="A49" s="738">
        <f>SUMIF(DPY!A:A,D49,DPY!D:D)</f>
        <v>0</v>
      </c>
      <c r="B49" s="739">
        <f>SUMIF(DPY!A:A,D49,DPY!E:E)</f>
        <v>0</v>
      </c>
      <c r="C49" s="740">
        <f>SUMIF(DPY!A:A,D49,DPY!C:C)</f>
        <v>0</v>
      </c>
      <c r="D49" s="789">
        <v>299023052</v>
      </c>
      <c r="E49" s="742" t="s">
        <v>7940</v>
      </c>
      <c r="F49" s="740">
        <f>SUMIF(DFY!A:A,D49,DFY!D:D)</f>
        <v>0</v>
      </c>
      <c r="G49" s="739">
        <f>SUMIF(DYTD!A:A,D49,DYTD!C:C)</f>
        <v>0</v>
      </c>
      <c r="H49" s="743">
        <f t="shared" si="12"/>
        <v>0</v>
      </c>
      <c r="I49" s="744">
        <f t="shared" si="13"/>
        <v>0</v>
      </c>
      <c r="J49" s="740"/>
      <c r="K49" s="740"/>
      <c r="L49" s="745"/>
      <c r="M49" s="745"/>
      <c r="N49" s="744"/>
      <c r="O49" s="740"/>
      <c r="P49" s="746"/>
      <c r="Q49" s="764"/>
    </row>
    <row r="50" spans="1:17" s="748" customFormat="1" ht="12.75" hidden="1" customHeight="1" x14ac:dyDescent="0.25">
      <c r="A50" s="738">
        <f>SUMIF(DPY!A:A,D50,DPY!D:D)</f>
        <v>0</v>
      </c>
      <c r="B50" s="739">
        <f>SUMIF(DPY!A:A,D50,DPY!E:E)</f>
        <v>0</v>
      </c>
      <c r="C50" s="740">
        <f>SUMIF(DPY!A:A,D50,DPY!C:C)</f>
        <v>0</v>
      </c>
      <c r="D50" s="789">
        <v>299024610</v>
      </c>
      <c r="E50" s="742" t="s">
        <v>7263</v>
      </c>
      <c r="F50" s="740">
        <f>SUMIF(DFY!A:A,D50,DFY!D:D)</f>
        <v>0</v>
      </c>
      <c r="G50" s="739">
        <f>SUMIF(DYTD!A:A,D50,DYTD!C:C)</f>
        <v>0</v>
      </c>
      <c r="H50" s="743">
        <f t="shared" si="12"/>
        <v>0</v>
      </c>
      <c r="I50" s="744">
        <f t="shared" si="13"/>
        <v>0</v>
      </c>
      <c r="J50" s="740"/>
      <c r="K50" s="740"/>
      <c r="L50" s="745"/>
      <c r="M50" s="745"/>
      <c r="N50" s="744"/>
      <c r="O50" s="740"/>
      <c r="P50" s="746"/>
      <c r="Q50" s="764"/>
    </row>
    <row r="51" spans="1:17" s="748" customFormat="1" ht="12.75" hidden="1" customHeight="1" x14ac:dyDescent="0.25">
      <c r="A51" s="738">
        <f>SUMIF(DPY!A:A,D51,DPY!D:D)</f>
        <v>0</v>
      </c>
      <c r="B51" s="739">
        <f>SUMIF(DPY!A:A,D51,DPY!E:E)</f>
        <v>0</v>
      </c>
      <c r="C51" s="740">
        <f>SUMIF(DPY!A:A,D51,DPY!C:C)</f>
        <v>0</v>
      </c>
      <c r="D51" s="789">
        <v>299024611</v>
      </c>
      <c r="E51" s="742" t="s">
        <v>7264</v>
      </c>
      <c r="F51" s="740">
        <f>SUMIF(DFY!A:A,D51,DFY!D:D)</f>
        <v>0</v>
      </c>
      <c r="G51" s="739">
        <f>SUMIF(DYTD!A:A,D51,DYTD!C:C)</f>
        <v>0</v>
      </c>
      <c r="H51" s="743">
        <f t="shared" si="12"/>
        <v>0</v>
      </c>
      <c r="I51" s="744">
        <f t="shared" si="13"/>
        <v>0</v>
      </c>
      <c r="J51" s="740"/>
      <c r="K51" s="740"/>
      <c r="L51" s="745"/>
      <c r="M51" s="745"/>
      <c r="N51" s="744"/>
      <c r="O51" s="740"/>
      <c r="P51" s="746"/>
      <c r="Q51" s="764"/>
    </row>
    <row r="52" spans="1:17" s="748" customFormat="1" ht="12.75" hidden="1" customHeight="1" x14ac:dyDescent="0.25">
      <c r="A52" s="738">
        <f>SUMIF(DPY!A:A,D52,DPY!D:D)</f>
        <v>0</v>
      </c>
      <c r="B52" s="739">
        <f>SUMIF(DPY!A:A,D52,DPY!E:E)</f>
        <v>0</v>
      </c>
      <c r="C52" s="740">
        <f>SUMIF(DPY!A:A,D52,DPY!C:C)</f>
        <v>0</v>
      </c>
      <c r="D52" s="789">
        <v>299024618</v>
      </c>
      <c r="E52" s="742" t="s">
        <v>7312</v>
      </c>
      <c r="F52" s="740">
        <f>SUMIF(DFY!A:A,D52,DFY!D:D)</f>
        <v>0</v>
      </c>
      <c r="G52" s="739">
        <f>SUMIF(DYTD!A:A,D52,DYTD!C:C)</f>
        <v>0</v>
      </c>
      <c r="H52" s="743">
        <f t="shared" si="12"/>
        <v>0</v>
      </c>
      <c r="I52" s="744">
        <f t="shared" si="13"/>
        <v>0</v>
      </c>
      <c r="J52" s="740"/>
      <c r="K52" s="740"/>
      <c r="L52" s="745"/>
      <c r="M52" s="745"/>
      <c r="N52" s="744"/>
      <c r="O52" s="740"/>
      <c r="P52" s="746"/>
      <c r="Q52" s="764"/>
    </row>
    <row r="53" spans="1:17" s="748" customFormat="1" ht="12.75" hidden="1" customHeight="1" x14ac:dyDescent="0.25">
      <c r="A53" s="738">
        <f>SUMIF(DPY!A:A,D53,DPY!D:D)</f>
        <v>0</v>
      </c>
      <c r="B53" s="739">
        <f>SUMIF(DPY!A:A,D53,DPY!E:E)</f>
        <v>0</v>
      </c>
      <c r="C53" s="740">
        <f>SUMIF(DPY!A:A,D53,DPY!C:C)</f>
        <v>0</v>
      </c>
      <c r="D53" s="789">
        <v>299024619</v>
      </c>
      <c r="E53" s="742" t="s">
        <v>7252</v>
      </c>
      <c r="F53" s="740">
        <f>SUMIF(DFY!A:A,D53,DFY!D:D)</f>
        <v>0</v>
      </c>
      <c r="G53" s="739">
        <f>SUMIF(DYTD!A:A,D53,DYTD!C:C)</f>
        <v>0</v>
      </c>
      <c r="H53" s="743">
        <f t="shared" si="12"/>
        <v>0</v>
      </c>
      <c r="I53" s="744">
        <f t="shared" si="13"/>
        <v>0</v>
      </c>
      <c r="J53" s="740"/>
      <c r="K53" s="740"/>
      <c r="L53" s="745"/>
      <c r="M53" s="745"/>
      <c r="N53" s="744"/>
      <c r="O53" s="740"/>
      <c r="P53" s="746"/>
      <c r="Q53" s="764"/>
    </row>
    <row r="54" spans="1:17" s="748" customFormat="1" ht="12.75" hidden="1" customHeight="1" x14ac:dyDescent="0.25">
      <c r="A54" s="738">
        <f>SUMIF(DPY!A:A,D54,DPY!D:D)</f>
        <v>0</v>
      </c>
      <c r="B54" s="739">
        <f>SUMIF(DPY!A:A,D54,DPY!E:E)</f>
        <v>0</v>
      </c>
      <c r="C54" s="740">
        <f>SUMIF(DPY!A:A,D54,DPY!C:C)</f>
        <v>0</v>
      </c>
      <c r="D54" s="789">
        <v>299024622</v>
      </c>
      <c r="E54" s="742" t="s">
        <v>2915</v>
      </c>
      <c r="F54" s="740">
        <f>SUMIF(DFY!A:A,D54,DFY!D:D)</f>
        <v>0</v>
      </c>
      <c r="G54" s="739">
        <f>SUMIF(DYTD!A:A,D54,DYTD!C:C)</f>
        <v>0</v>
      </c>
      <c r="H54" s="743">
        <f t="shared" si="12"/>
        <v>0</v>
      </c>
      <c r="I54" s="744">
        <f t="shared" si="13"/>
        <v>0</v>
      </c>
      <c r="J54" s="740"/>
      <c r="K54" s="740"/>
      <c r="L54" s="745"/>
      <c r="M54" s="745"/>
      <c r="N54" s="744"/>
      <c r="O54" s="740"/>
      <c r="P54" s="746"/>
      <c r="Q54" s="764"/>
    </row>
    <row r="55" spans="1:17" s="748" customFormat="1" ht="12.75" hidden="1" customHeight="1" x14ac:dyDescent="0.25">
      <c r="A55" s="738">
        <f>SUMIF(DPY!A:A,D55,DPY!D:D)</f>
        <v>0</v>
      </c>
      <c r="B55" s="739">
        <f>SUMIF(DPY!A:A,D55,DPY!E:E)</f>
        <v>0</v>
      </c>
      <c r="C55" s="740">
        <f>SUMIF(DPY!A:A,D55,DPY!C:C)</f>
        <v>52616.33</v>
      </c>
      <c r="D55" s="789">
        <v>299026010</v>
      </c>
      <c r="E55" s="742" t="s">
        <v>7254</v>
      </c>
      <c r="F55" s="740">
        <f>SUMIF(DFY!A:A,D55,DFY!D:D)</f>
        <v>0</v>
      </c>
      <c r="G55" s="739">
        <f>SUMIF(DYTD!A:A,D55,DYTD!C:C)</f>
        <v>0</v>
      </c>
      <c r="H55" s="743">
        <f t="shared" si="12"/>
        <v>0</v>
      </c>
      <c r="I55" s="744">
        <f t="shared" si="13"/>
        <v>0</v>
      </c>
      <c r="J55" s="740"/>
      <c r="K55" s="740"/>
      <c r="L55" s="745"/>
      <c r="M55" s="745"/>
      <c r="N55" s="744"/>
      <c r="O55" s="740"/>
      <c r="P55" s="746"/>
      <c r="Q55" s="764"/>
    </row>
    <row r="56" spans="1:17" s="798" customFormat="1" hidden="1" x14ac:dyDescent="0.25">
      <c r="A56" s="800">
        <f>SUM(A47:A55)</f>
        <v>0</v>
      </c>
      <c r="B56" s="801">
        <f>SUM(B47:B55)</f>
        <v>0</v>
      </c>
      <c r="C56" s="802">
        <f>SUM(C47:C55)</f>
        <v>52616.33</v>
      </c>
      <c r="D56" s="846"/>
      <c r="E56" s="847" t="s">
        <v>7255</v>
      </c>
      <c r="F56" s="802">
        <f t="shared" ref="F56:O56" si="14">SUM(F47:F55)</f>
        <v>0</v>
      </c>
      <c r="G56" s="1128">
        <f t="shared" si="14"/>
        <v>0</v>
      </c>
      <c r="H56" s="848">
        <f t="shared" si="14"/>
        <v>0</v>
      </c>
      <c r="I56" s="849">
        <f t="shared" si="14"/>
        <v>0</v>
      </c>
      <c r="J56" s="850">
        <f t="shared" si="14"/>
        <v>0</v>
      </c>
      <c r="K56" s="850">
        <f t="shared" si="14"/>
        <v>0</v>
      </c>
      <c r="L56" s="851">
        <f t="shared" si="14"/>
        <v>0</v>
      </c>
      <c r="M56" s="851">
        <f t="shared" si="14"/>
        <v>0</v>
      </c>
      <c r="N56" s="852">
        <f t="shared" si="14"/>
        <v>0</v>
      </c>
      <c r="O56" s="850">
        <f t="shared" si="14"/>
        <v>0</v>
      </c>
      <c r="P56" s="810"/>
      <c r="Q56" s="797"/>
    </row>
    <row r="57" spans="1:17" s="798" customFormat="1" hidden="1" x14ac:dyDescent="0.25">
      <c r="A57" s="929"/>
      <c r="B57" s="930"/>
      <c r="C57" s="931"/>
      <c r="D57" s="932"/>
      <c r="E57" s="791"/>
      <c r="F57" s="931"/>
      <c r="G57" s="933"/>
      <c r="H57" s="934"/>
      <c r="I57" s="935"/>
      <c r="J57" s="791"/>
      <c r="K57" s="791"/>
      <c r="L57" s="936"/>
      <c r="M57" s="936"/>
      <c r="N57" s="934"/>
      <c r="O57" s="791"/>
      <c r="P57" s="757"/>
      <c r="Q57" s="797"/>
    </row>
    <row r="58" spans="1:17" s="798" customFormat="1" hidden="1" x14ac:dyDescent="0.25">
      <c r="A58" s="738">
        <f>SUMIF(DPY!A:A,D58,DPY!D:D)</f>
        <v>0</v>
      </c>
      <c r="B58" s="739">
        <f>SUMIF(DPY!A:A,D58,DPY!E:E)</f>
        <v>0</v>
      </c>
      <c r="C58" s="740">
        <f>SUMIF(DPY!A:A,D58,DPY!C:C)</f>
        <v>0</v>
      </c>
      <c r="D58" s="789">
        <v>299029800</v>
      </c>
      <c r="E58" s="765" t="s">
        <v>7315</v>
      </c>
      <c r="F58" s="740">
        <f>SUMIF(DFY!A:A,D58,DFY!D:D)</f>
        <v>0</v>
      </c>
      <c r="G58" s="739">
        <f>SUMIF(DYTD!A:A,D58,DYTD!C:C)</f>
        <v>0</v>
      </c>
      <c r="H58" s="743">
        <f>F58-G58</f>
        <v>0</v>
      </c>
      <c r="I58" s="744">
        <f>J58-F58</f>
        <v>0</v>
      </c>
      <c r="J58" s="740"/>
      <c r="K58" s="740"/>
      <c r="L58" s="745"/>
      <c r="M58" s="745"/>
      <c r="N58" s="744"/>
      <c r="O58" s="740"/>
      <c r="P58" s="746"/>
      <c r="Q58" s="797"/>
    </row>
    <row r="59" spans="1:17" s="798" customFormat="1" hidden="1" x14ac:dyDescent="0.25">
      <c r="A59" s="937">
        <f t="shared" ref="A59:B59" si="15">A58</f>
        <v>0</v>
      </c>
      <c r="B59" s="938">
        <f t="shared" si="15"/>
        <v>0</v>
      </c>
      <c r="C59" s="939">
        <f>C58</f>
        <v>0</v>
      </c>
      <c r="D59" s="940"/>
      <c r="E59" s="753" t="s">
        <v>7316</v>
      </c>
      <c r="F59" s="939">
        <f t="shared" ref="F59:O59" si="16">SUM(F58)</f>
        <v>0</v>
      </c>
      <c r="G59" s="1216">
        <f t="shared" si="16"/>
        <v>0</v>
      </c>
      <c r="H59" s="941">
        <f t="shared" si="16"/>
        <v>0</v>
      </c>
      <c r="I59" s="942">
        <f t="shared" si="16"/>
        <v>0</v>
      </c>
      <c r="J59" s="753">
        <f t="shared" si="16"/>
        <v>0</v>
      </c>
      <c r="K59" s="753">
        <f t="shared" si="16"/>
        <v>0</v>
      </c>
      <c r="L59" s="941">
        <f t="shared" si="16"/>
        <v>0</v>
      </c>
      <c r="M59" s="941">
        <f t="shared" si="16"/>
        <v>0</v>
      </c>
      <c r="N59" s="943">
        <f t="shared" si="16"/>
        <v>0</v>
      </c>
      <c r="O59" s="753">
        <f t="shared" si="16"/>
        <v>0</v>
      </c>
      <c r="P59" s="757"/>
      <c r="Q59" s="797"/>
    </row>
    <row r="60" spans="1:17" x14ac:dyDescent="0.2">
      <c r="A60" s="838"/>
      <c r="B60" s="839"/>
      <c r="C60" s="840"/>
      <c r="D60" s="854"/>
      <c r="E60" s="855"/>
      <c r="F60" s="856"/>
      <c r="G60" s="1182"/>
      <c r="I60" s="859"/>
      <c r="J60" s="860"/>
      <c r="K60" s="860"/>
      <c r="L60" s="861"/>
      <c r="M60" s="861"/>
      <c r="N60" s="862"/>
      <c r="O60" s="860"/>
      <c r="P60" s="810"/>
      <c r="Q60" s="797"/>
    </row>
    <row r="61" spans="1:17" s="798" customFormat="1" ht="13.5" thickBot="1" x14ac:dyDescent="0.3">
      <c r="A61" s="864">
        <f>A44+A56+A59</f>
        <v>140249</v>
      </c>
      <c r="B61" s="865">
        <f>B44+B56+B59</f>
        <v>0</v>
      </c>
      <c r="C61" s="866">
        <f>C44+C56+C59</f>
        <v>201344.18</v>
      </c>
      <c r="D61" s="867"/>
      <c r="E61" s="868" t="s">
        <v>8</v>
      </c>
      <c r="F61" s="866">
        <f t="shared" ref="F61:O61" si="17">F44+F56+F59</f>
        <v>146400</v>
      </c>
      <c r="G61" s="1521">
        <f t="shared" si="17"/>
        <v>60976.09</v>
      </c>
      <c r="H61" s="1150">
        <f t="shared" si="17"/>
        <v>-85423.909999999989</v>
      </c>
      <c r="I61" s="1193">
        <f t="shared" si="17"/>
        <v>20600</v>
      </c>
      <c r="J61" s="866">
        <f t="shared" si="17"/>
        <v>167000</v>
      </c>
      <c r="K61" s="866">
        <f t="shared" si="17"/>
        <v>146400</v>
      </c>
      <c r="L61" s="1149">
        <f t="shared" si="17"/>
        <v>0</v>
      </c>
      <c r="M61" s="1149">
        <f t="shared" si="17"/>
        <v>0</v>
      </c>
      <c r="N61" s="1150">
        <f t="shared" si="17"/>
        <v>0</v>
      </c>
      <c r="O61" s="866">
        <f t="shared" si="17"/>
        <v>146400</v>
      </c>
      <c r="P61" s="873"/>
      <c r="Q61" s="874"/>
    </row>
    <row r="62" spans="1:17" x14ac:dyDescent="0.2">
      <c r="A62" s="875">
        <f>SUMIF(DPY!G:G,$D$2,DPY!D:D)-A61</f>
        <v>0</v>
      </c>
      <c r="B62" s="875">
        <f>SUMIF(DPY!G:G,$D$2,DPY!E:E)-B61</f>
        <v>0</v>
      </c>
      <c r="C62" s="863">
        <f>SUMIF(DPY!G:G,$D$2,DPY!C:C)-C61</f>
        <v>0</v>
      </c>
      <c r="D62" s="876"/>
      <c r="F62" s="687">
        <f>SUMIF(DFY!G:G,$D$2,DFY!D:D)-F61</f>
        <v>0</v>
      </c>
      <c r="G62" s="858">
        <f>SUMIF(DYTD!G:G,$D$2,DYTD!C:C)-G61</f>
        <v>0</v>
      </c>
      <c r="H62" s="858">
        <f>G61-F61-H61</f>
        <v>0</v>
      </c>
      <c r="I62" s="858">
        <f>J61-F61-I61</f>
        <v>0</v>
      </c>
      <c r="J62" s="875"/>
      <c r="K62" s="875"/>
      <c r="L62" s="875"/>
      <c r="M62" s="875"/>
      <c r="N62" s="875"/>
      <c r="O62" s="875"/>
      <c r="P62" s="863"/>
    </row>
    <row r="63" spans="1:17" ht="15" x14ac:dyDescent="0.3">
      <c r="D63" s="876"/>
      <c r="H63" s="877"/>
      <c r="I63" s="877"/>
      <c r="J63" s="877"/>
      <c r="K63" s="877"/>
      <c r="L63" s="877"/>
      <c r="M63" s="877"/>
      <c r="N63" s="877"/>
      <c r="O63" s="877"/>
      <c r="P63" s="863"/>
    </row>
    <row r="64" spans="1:17" x14ac:dyDescent="0.2">
      <c r="D64" s="876"/>
      <c r="H64" s="875"/>
      <c r="I64" s="878"/>
      <c r="J64" s="878"/>
      <c r="K64" s="878"/>
      <c r="L64" s="878"/>
      <c r="M64" s="878"/>
      <c r="N64" s="878"/>
      <c r="O64" s="878"/>
      <c r="P64" s="863"/>
    </row>
    <row r="65" spans="4:16" x14ac:dyDescent="0.2">
      <c r="D65" s="876"/>
      <c r="H65" s="875"/>
      <c r="I65" s="878"/>
      <c r="J65" s="878"/>
      <c r="K65" s="878"/>
      <c r="L65" s="878"/>
      <c r="M65" s="878"/>
      <c r="N65" s="878"/>
      <c r="O65" s="878"/>
      <c r="P65" s="863"/>
    </row>
    <row r="66" spans="4:16" x14ac:dyDescent="0.2">
      <c r="D66" s="876"/>
    </row>
  </sheetData>
  <mergeCells count="1">
    <mergeCell ref="C1:Q1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56" orientation="landscape" r:id="rId1"/>
  <headerFooter>
    <oddFooter>&amp;C&amp;Z&amp;F\&amp;A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7"/>
  <sheetViews>
    <sheetView topLeftCell="D1" zoomScale="80" zoomScaleNormal="80" workbookViewId="0">
      <selection activeCell="K3" sqref="K3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tr">
        <f>'20201'!C1</f>
        <v>DEPOT SERVICES</v>
      </c>
      <c r="D1" s="2030"/>
      <c r="E1" s="2030"/>
      <c r="F1" s="2030"/>
      <c r="G1" s="2030"/>
      <c r="H1" s="2030"/>
      <c r="I1" s="2030"/>
      <c r="J1" s="2030"/>
      <c r="K1" s="2030"/>
      <c r="L1" s="2030"/>
      <c r="M1" s="2030"/>
      <c r="N1" s="2030"/>
      <c r="O1" s="2030"/>
      <c r="P1" s="2030"/>
      <c r="Q1" s="2031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29903</v>
      </c>
      <c r="E2" s="692" t="s">
        <v>3009</v>
      </c>
      <c r="F2" s="693"/>
      <c r="G2" s="694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7" s="711" customFormat="1" ht="42" customHeight="1" x14ac:dyDescent="0.2">
      <c r="A3" s="1487" t="str">
        <f>DEPO!B4</f>
        <v>Original Budget 2019-20</v>
      </c>
      <c r="B3" s="1488" t="str">
        <f>DEPO!C4</f>
        <v>Revised Budget 2019-20</v>
      </c>
      <c r="C3" s="699" t="str">
        <f>DEPO!D4</f>
        <v>PY GRNI
Actual
2019-20</v>
      </c>
      <c r="D3" s="700" t="s">
        <v>6256</v>
      </c>
      <c r="E3" s="1489" t="s">
        <v>3020</v>
      </c>
      <c r="F3" s="1523" t="str">
        <f>DEPO!G4</f>
        <v>Original Budget
2020-21</v>
      </c>
      <c r="G3" s="593" t="str">
        <f>DEPO!H4</f>
        <v>Actual Committed
to Sep 2020</v>
      </c>
      <c r="H3" s="703" t="str">
        <f>DEPO!I4</f>
        <v>Variance
Act v Orig
to Sep 2020</v>
      </c>
      <c r="I3" s="1555" t="str">
        <f>DEPO!J4</f>
        <v>Forecast
less Orig
2020-21</v>
      </c>
      <c r="J3" s="1525" t="str">
        <f>DEPO!K4</f>
        <v>Forecast
Full Year 2020-21</v>
      </c>
      <c r="K3" s="595" t="str">
        <f>DEPO!L4</f>
        <v>Revised Budget 2020/21</v>
      </c>
      <c r="L3" s="596" t="str">
        <f>DEPO!M4</f>
        <v>2021-22
Savings
Plan</v>
      </c>
      <c r="M3" s="1526" t="str">
        <f>DEPO!N4</f>
        <v>2021-22 Permanent Growth</v>
      </c>
      <c r="N3" s="594" t="str">
        <f>DEPO!O4</f>
        <v>2021-22
One-off
Growth</v>
      </c>
      <c r="O3" s="595" t="str">
        <f>DEPO!P4</f>
        <v>Budget 2021/22</v>
      </c>
      <c r="P3" s="1527" t="s">
        <v>7229</v>
      </c>
      <c r="Q3" s="710" t="s">
        <v>7230</v>
      </c>
    </row>
    <row r="4" spans="1:17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1500"/>
      <c r="F4" s="1529" t="s">
        <v>0</v>
      </c>
      <c r="G4" s="1501" t="s">
        <v>0</v>
      </c>
      <c r="H4" s="1501" t="s">
        <v>0</v>
      </c>
      <c r="I4" s="1556" t="s">
        <v>0</v>
      </c>
      <c r="J4" s="1529" t="s">
        <v>0</v>
      </c>
      <c r="K4" s="1369" t="s">
        <v>0</v>
      </c>
      <c r="L4" s="1531" t="s">
        <v>0</v>
      </c>
      <c r="M4" s="1531" t="s">
        <v>0</v>
      </c>
      <c r="N4" s="1372" t="s">
        <v>0</v>
      </c>
      <c r="O4" s="1373" t="s">
        <v>0</v>
      </c>
      <c r="P4" s="1532"/>
      <c r="Q4" s="723"/>
    </row>
    <row r="5" spans="1:17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730"/>
      <c r="H5" s="731"/>
      <c r="I5" s="732"/>
      <c r="J5" s="729"/>
      <c r="K5" s="726"/>
      <c r="L5" s="733"/>
      <c r="M5" s="733"/>
      <c r="N5" s="734"/>
      <c r="O5" s="726"/>
      <c r="P5" s="735"/>
      <c r="Q5" s="736"/>
    </row>
    <row r="6" spans="1:17" s="737" customFormat="1" ht="12.75" customHeight="1" x14ac:dyDescent="0.2">
      <c r="A6" s="738">
        <f>SUMIF(DPY!A:A,D6,DPY!D:D)</f>
        <v>163556</v>
      </c>
      <c r="B6" s="739">
        <f>SUMIF(DPY!A:A,D6,DPY!E:E)</f>
        <v>0</v>
      </c>
      <c r="C6" s="740">
        <f>SUMIF(DPY!A:A,D6,DPY!C:C)</f>
        <v>194303.03</v>
      </c>
      <c r="D6" s="741">
        <v>299030100</v>
      </c>
      <c r="E6" s="742" t="s">
        <v>2</v>
      </c>
      <c r="F6" s="740">
        <f>SUMIF(DFY!A:A,D6,DFY!D:D)</f>
        <v>209000</v>
      </c>
      <c r="G6" s="739">
        <f>SUMIF(DYTD!A:A,D6,DYTD!C:C)</f>
        <v>95603.77</v>
      </c>
      <c r="H6" s="743">
        <f>G6-F6</f>
        <v>-113396.23</v>
      </c>
      <c r="I6" s="744">
        <f>J6-F6</f>
        <v>-17800</v>
      </c>
      <c r="J6" s="740">
        <f>95600*2</f>
        <v>191200</v>
      </c>
      <c r="K6" s="740">
        <f>F6</f>
        <v>209000</v>
      </c>
      <c r="L6" s="745"/>
      <c r="M6" s="745"/>
      <c r="N6" s="744"/>
      <c r="O6" s="740">
        <f>SUM(K6:N6)</f>
        <v>209000</v>
      </c>
      <c r="P6" s="746"/>
      <c r="Q6" s="918"/>
    </row>
    <row r="7" spans="1:17" s="737" customFormat="1" ht="12.75" customHeight="1" x14ac:dyDescent="0.25">
      <c r="A7" s="738">
        <f>SUMIF(DPY!A:A,D7,DPY!D:D)</f>
        <v>1000</v>
      </c>
      <c r="B7" s="739">
        <f>SUMIF(DPY!A:A,D7,DPY!E:E)</f>
        <v>0</v>
      </c>
      <c r="C7" s="740">
        <f>SUMIF(DPY!A:A,D7,DPY!C:C)</f>
        <v>351.04</v>
      </c>
      <c r="D7" s="762">
        <v>299030150</v>
      </c>
      <c r="E7" s="742" t="s">
        <v>2846</v>
      </c>
      <c r="F7" s="740">
        <f>SUMIF(DFY!A:A,D7,DFY!D:D)</f>
        <v>1000</v>
      </c>
      <c r="G7" s="739">
        <f>SUMIF(DYTD!A:A,D7,DYTD!C:C)</f>
        <v>0</v>
      </c>
      <c r="H7" s="743">
        <f>G7-F7</f>
        <v>-1000</v>
      </c>
      <c r="I7" s="744">
        <f>J7-F7</f>
        <v>0</v>
      </c>
      <c r="J7" s="740">
        <v>1000</v>
      </c>
      <c r="K7" s="740">
        <f>F7</f>
        <v>1000</v>
      </c>
      <c r="L7" s="745"/>
      <c r="M7" s="745"/>
      <c r="N7" s="744"/>
      <c r="O7" s="740">
        <f>SUM(K7:N7)</f>
        <v>1000</v>
      </c>
      <c r="P7" s="746"/>
      <c r="Q7" s="918"/>
    </row>
    <row r="8" spans="1:17" s="748" customFormat="1" x14ac:dyDescent="0.2">
      <c r="A8" s="738">
        <f>SUMIF(DPY!A:A,D8,DPY!D:D)</f>
        <v>10000</v>
      </c>
      <c r="B8" s="739">
        <f>SUMIF(DPY!A:A,D8,DPY!E:E)</f>
        <v>0</v>
      </c>
      <c r="C8" s="740">
        <f>SUMIF(DPY!A:A,D8,DPY!C:C)</f>
        <v>0</v>
      </c>
      <c r="D8" s="741">
        <v>299030200</v>
      </c>
      <c r="E8" s="742" t="s">
        <v>2847</v>
      </c>
      <c r="F8" s="740">
        <f>SUMIF(DFY!A:A,D8,DFY!D:D)</f>
        <v>10000</v>
      </c>
      <c r="G8" s="739">
        <f>SUMIF(DYTD!A:A,D8,DYTD!C:C)</f>
        <v>0</v>
      </c>
      <c r="H8" s="743">
        <f>G8-F8</f>
        <v>-10000</v>
      </c>
      <c r="I8" s="744">
        <f>J8-F8</f>
        <v>0</v>
      </c>
      <c r="J8" s="740">
        <v>10000</v>
      </c>
      <c r="K8" s="740">
        <f>F8</f>
        <v>10000</v>
      </c>
      <c r="L8" s="745"/>
      <c r="M8" s="745"/>
      <c r="N8" s="744"/>
      <c r="O8" s="740">
        <f>SUM(K8:N8)</f>
        <v>10000</v>
      </c>
      <c r="P8" s="746"/>
      <c r="Q8" s="747"/>
    </row>
    <row r="9" spans="1:17" s="737" customFormat="1" ht="12.75" customHeight="1" x14ac:dyDescent="0.25">
      <c r="A9" s="800">
        <f>SUM(A6:A8)</f>
        <v>174556</v>
      </c>
      <c r="B9" s="801">
        <f>SUM(B6:B8)</f>
        <v>0</v>
      </c>
      <c r="C9" s="802">
        <f>SUM(C6:C8)</f>
        <v>194654.07</v>
      </c>
      <c r="D9" s="846"/>
      <c r="E9" s="847" t="s">
        <v>7372</v>
      </c>
      <c r="F9" s="802">
        <f t="shared" ref="F9:O9" si="0">SUM(F6:F8)</f>
        <v>220000</v>
      </c>
      <c r="G9" s="848">
        <f t="shared" si="0"/>
        <v>95603.77</v>
      </c>
      <c r="H9" s="848">
        <f t="shared" si="0"/>
        <v>-124396.23</v>
      </c>
      <c r="I9" s="849">
        <f t="shared" si="0"/>
        <v>-17800</v>
      </c>
      <c r="J9" s="850">
        <f t="shared" si="0"/>
        <v>202200</v>
      </c>
      <c r="K9" s="850">
        <f t="shared" si="0"/>
        <v>220000</v>
      </c>
      <c r="L9" s="851">
        <f t="shared" si="0"/>
        <v>0</v>
      </c>
      <c r="M9" s="851">
        <f t="shared" si="0"/>
        <v>0</v>
      </c>
      <c r="N9" s="852">
        <f t="shared" si="0"/>
        <v>0</v>
      </c>
      <c r="O9" s="850">
        <f t="shared" si="0"/>
        <v>220000</v>
      </c>
      <c r="P9" s="810"/>
      <c r="Q9" s="736"/>
    </row>
    <row r="10" spans="1:17" s="737" customFormat="1" ht="12.75" customHeight="1" x14ac:dyDescent="0.25">
      <c r="A10" s="919"/>
      <c r="B10" s="920"/>
      <c r="C10" s="729"/>
      <c r="D10" s="766"/>
      <c r="E10" s="767"/>
      <c r="F10" s="729"/>
      <c r="G10" s="730"/>
      <c r="H10" s="731"/>
      <c r="I10" s="768"/>
      <c r="J10" s="729"/>
      <c r="K10" s="729"/>
      <c r="L10" s="730"/>
      <c r="M10" s="730"/>
      <c r="N10" s="734"/>
      <c r="O10" s="729"/>
      <c r="P10" s="735"/>
      <c r="Q10" s="736"/>
    </row>
    <row r="11" spans="1:17" s="748" customFormat="1" x14ac:dyDescent="0.2">
      <c r="A11" s="738">
        <f>SUMIF(DPY!A:A,D11,DPY!D:D)</f>
        <v>0</v>
      </c>
      <c r="B11" s="739">
        <f>SUMIF(DPY!A:A,D11,DPY!E:E)</f>
        <v>0</v>
      </c>
      <c r="C11" s="740">
        <f>SUMIF(DPY!A:A,D11,DPY!C:C)</f>
        <v>951.03</v>
      </c>
      <c r="D11" s="741">
        <v>299030101</v>
      </c>
      <c r="E11" s="742" t="s">
        <v>7232</v>
      </c>
      <c r="F11" s="740">
        <f>SUMIF(DFY!A:A,D11,DFY!D:D)</f>
        <v>0</v>
      </c>
      <c r="G11" s="739">
        <f>SUMIF(DYTD!A:A,D11,DYTD!C:C)</f>
        <v>0</v>
      </c>
      <c r="H11" s="743">
        <f t="shared" ref="H11:H24" si="1">G11-F11</f>
        <v>0</v>
      </c>
      <c r="I11" s="744">
        <f t="shared" ref="I11:I24" si="2">J11-F11</f>
        <v>0</v>
      </c>
      <c r="J11" s="740">
        <v>0</v>
      </c>
      <c r="K11" s="740">
        <f t="shared" ref="K11:K24" si="3">F11</f>
        <v>0</v>
      </c>
      <c r="L11" s="745"/>
      <c r="M11" s="745"/>
      <c r="N11" s="744"/>
      <c r="O11" s="740">
        <f t="shared" ref="O11:O24" si="4">SUM(K11:N11)</f>
        <v>0</v>
      </c>
      <c r="P11" s="746"/>
      <c r="Q11" s="747"/>
    </row>
    <row r="12" spans="1:17" s="748" customFormat="1" x14ac:dyDescent="0.2">
      <c r="A12" s="738">
        <f>SUMIF(DPY!A:A,D12,DPY!D:D)</f>
        <v>0</v>
      </c>
      <c r="B12" s="739">
        <f>SUMIF(DPY!A:A,D12,DPY!E:E)</f>
        <v>0</v>
      </c>
      <c r="C12" s="740">
        <f>SUMIF(DPY!A:A,D12,DPY!C:C)</f>
        <v>0</v>
      </c>
      <c r="D12" s="741">
        <v>299030102</v>
      </c>
      <c r="E12" s="742" t="s">
        <v>3042</v>
      </c>
      <c r="F12" s="740">
        <f>SUMIF(DFY!A:A,D12,DFY!D:D)</f>
        <v>0</v>
      </c>
      <c r="G12" s="739">
        <f>SUMIF(DYTD!A:A,D12,DYTD!C:C)</f>
        <v>0</v>
      </c>
      <c r="H12" s="743">
        <f t="shared" si="1"/>
        <v>0</v>
      </c>
      <c r="I12" s="744">
        <f t="shared" si="2"/>
        <v>0</v>
      </c>
      <c r="J12" s="740">
        <v>0</v>
      </c>
      <c r="K12" s="740">
        <f t="shared" si="3"/>
        <v>0</v>
      </c>
      <c r="L12" s="745"/>
      <c r="M12" s="745"/>
      <c r="N12" s="744"/>
      <c r="O12" s="740">
        <f t="shared" si="4"/>
        <v>0</v>
      </c>
      <c r="P12" s="746"/>
      <c r="Q12" s="747"/>
    </row>
    <row r="13" spans="1:17" s="748" customFormat="1" x14ac:dyDescent="0.2">
      <c r="A13" s="738">
        <f>SUMIF(DPY!A:A,D13,DPY!D:D)</f>
        <v>0</v>
      </c>
      <c r="B13" s="739">
        <f>SUMIF(DPY!A:A,D13,DPY!E:E)</f>
        <v>0</v>
      </c>
      <c r="C13" s="740">
        <f>SUMIF(DPY!A:A,D13,DPY!C:C)</f>
        <v>16733.689999999999</v>
      </c>
      <c r="D13" s="741">
        <v>299030120</v>
      </c>
      <c r="E13" s="742" t="s">
        <v>7233</v>
      </c>
      <c r="F13" s="740">
        <f>SUMIF(DFY!A:A,D13,DFY!D:D)</f>
        <v>0</v>
      </c>
      <c r="G13" s="739">
        <f>SUMIF(DYTD!A:A,D13,DYTD!C:C)</f>
        <v>0</v>
      </c>
      <c r="H13" s="743">
        <f t="shared" si="1"/>
        <v>0</v>
      </c>
      <c r="I13" s="744">
        <f t="shared" si="2"/>
        <v>0</v>
      </c>
      <c r="J13" s="740">
        <v>0</v>
      </c>
      <c r="K13" s="740">
        <f t="shared" si="3"/>
        <v>0</v>
      </c>
      <c r="L13" s="745"/>
      <c r="M13" s="745"/>
      <c r="N13" s="744"/>
      <c r="O13" s="740">
        <f t="shared" si="4"/>
        <v>0</v>
      </c>
      <c r="P13" s="746"/>
      <c r="Q13" s="747"/>
    </row>
    <row r="14" spans="1:17" s="748" customFormat="1" x14ac:dyDescent="0.25">
      <c r="A14" s="738">
        <f>SUMIF(DPY!A:A,D14,DPY!D:D)</f>
        <v>0</v>
      </c>
      <c r="B14" s="739">
        <f>SUMIF(DPY!A:A,D14,DPY!E:E)</f>
        <v>0</v>
      </c>
      <c r="C14" s="740">
        <f>SUMIF(DPY!A:A,D14,DPY!C:C)</f>
        <v>0</v>
      </c>
      <c r="D14" s="762">
        <v>299030800</v>
      </c>
      <c r="E14" s="742" t="s">
        <v>3</v>
      </c>
      <c r="F14" s="740">
        <f>SUMIF(DFY!A:A,D14,DFY!D:D)</f>
        <v>0</v>
      </c>
      <c r="G14" s="739">
        <f>SUMIF(DYTD!A:A,D14,DYTD!C:C)</f>
        <v>0</v>
      </c>
      <c r="H14" s="743">
        <f t="shared" si="1"/>
        <v>0</v>
      </c>
      <c r="I14" s="744">
        <f t="shared" si="2"/>
        <v>0</v>
      </c>
      <c r="J14" s="740">
        <v>0</v>
      </c>
      <c r="K14" s="740">
        <f t="shared" si="3"/>
        <v>0</v>
      </c>
      <c r="L14" s="745"/>
      <c r="M14" s="745"/>
      <c r="N14" s="744"/>
      <c r="O14" s="740">
        <f t="shared" si="4"/>
        <v>0</v>
      </c>
      <c r="P14" s="746"/>
      <c r="Q14" s="747"/>
    </row>
    <row r="15" spans="1:17" s="748" customFormat="1" x14ac:dyDescent="0.25">
      <c r="A15" s="738">
        <f>SUMIF(DPY!A:A,D15,DPY!D:D)</f>
        <v>900</v>
      </c>
      <c r="B15" s="739">
        <f>SUMIF(DPY!A:A,D15,DPY!E:E)</f>
        <v>0</v>
      </c>
      <c r="C15" s="740">
        <f>SUMIF(DPY!A:A,D15,DPY!C:C)</f>
        <v>0</v>
      </c>
      <c r="D15" s="762">
        <v>299030930</v>
      </c>
      <c r="E15" s="742" t="s">
        <v>6212</v>
      </c>
      <c r="F15" s="740">
        <f>SUMIF(DFY!A:A,D15,DFY!D:D)</f>
        <v>900</v>
      </c>
      <c r="G15" s="739">
        <f>SUMIF(DYTD!A:A,D15,DYTD!C:C)</f>
        <v>0</v>
      </c>
      <c r="H15" s="743">
        <f t="shared" si="1"/>
        <v>-900</v>
      </c>
      <c r="I15" s="744">
        <f t="shared" si="2"/>
        <v>0</v>
      </c>
      <c r="J15" s="740">
        <v>900</v>
      </c>
      <c r="K15" s="740">
        <f t="shared" si="3"/>
        <v>900</v>
      </c>
      <c r="L15" s="745"/>
      <c r="M15" s="745"/>
      <c r="N15" s="744"/>
      <c r="O15" s="740">
        <f t="shared" si="4"/>
        <v>900</v>
      </c>
      <c r="P15" s="746"/>
      <c r="Q15" s="747"/>
    </row>
    <row r="16" spans="1:17" s="748" customFormat="1" x14ac:dyDescent="0.2">
      <c r="A16" s="738">
        <f>SUMIF(DPY!A:A,D16,DPY!D:D)</f>
        <v>4000</v>
      </c>
      <c r="B16" s="739">
        <f>SUMIF(DPY!A:A,D16,DPY!E:E)</f>
        <v>0</v>
      </c>
      <c r="C16" s="740">
        <f>SUMIF(DPY!A:A,D16,DPY!C:C)</f>
        <v>2341.9299999999998</v>
      </c>
      <c r="D16" s="741">
        <v>299032000</v>
      </c>
      <c r="E16" s="742" t="s">
        <v>2733</v>
      </c>
      <c r="F16" s="740">
        <f>SUMIF(DFY!A:A,D16,DFY!D:D)</f>
        <v>4000</v>
      </c>
      <c r="G16" s="739">
        <f>SUMIF(DYTD!A:A,D16,DYTD!C:C)</f>
        <v>1268.8399999999999</v>
      </c>
      <c r="H16" s="743">
        <f t="shared" si="1"/>
        <v>-2731.16</v>
      </c>
      <c r="I16" s="744">
        <f t="shared" si="2"/>
        <v>0</v>
      </c>
      <c r="J16" s="740">
        <v>4000</v>
      </c>
      <c r="K16" s="740">
        <f t="shared" si="3"/>
        <v>4000</v>
      </c>
      <c r="L16" s="745"/>
      <c r="M16" s="745"/>
      <c r="N16" s="744"/>
      <c r="O16" s="740">
        <f t="shared" si="4"/>
        <v>4000</v>
      </c>
      <c r="P16" s="746"/>
      <c r="Q16" s="747"/>
    </row>
    <row r="17" spans="1:17" s="748" customFormat="1" x14ac:dyDescent="0.2">
      <c r="A17" s="738">
        <f>SUMIF(DPY!A:A,D17,DPY!D:D)</f>
        <v>2500</v>
      </c>
      <c r="B17" s="739">
        <f>SUMIF(DPY!A:A,D17,DPY!E:E)</f>
        <v>0</v>
      </c>
      <c r="C17" s="740">
        <f>SUMIF(DPY!A:A,D17,DPY!C:C)</f>
        <v>638.16999999999996</v>
      </c>
      <c r="D17" s="741">
        <v>299032002</v>
      </c>
      <c r="E17" s="742" t="s">
        <v>7998</v>
      </c>
      <c r="F17" s="740">
        <f>SUMIF(DFY!A:A,D17,DFY!D:D)</f>
        <v>2500</v>
      </c>
      <c r="G17" s="739">
        <f>SUMIF(DYTD!A:A,D17,DYTD!C:C)</f>
        <v>0</v>
      </c>
      <c r="H17" s="743">
        <f t="shared" si="1"/>
        <v>-2500</v>
      </c>
      <c r="I17" s="744">
        <f t="shared" si="2"/>
        <v>0</v>
      </c>
      <c r="J17" s="740">
        <v>2500</v>
      </c>
      <c r="K17" s="740">
        <f t="shared" si="3"/>
        <v>2500</v>
      </c>
      <c r="L17" s="745"/>
      <c r="M17" s="745"/>
      <c r="N17" s="744"/>
      <c r="O17" s="740">
        <f t="shared" si="4"/>
        <v>2500</v>
      </c>
      <c r="P17" s="746"/>
      <c r="Q17" s="747"/>
    </row>
    <row r="18" spans="1:17" s="748" customFormat="1" x14ac:dyDescent="0.2">
      <c r="A18" s="738">
        <f>SUMIF(DPY!A:A,D18,DPY!D:D)</f>
        <v>11000</v>
      </c>
      <c r="B18" s="739">
        <f>SUMIF(DPY!A:A,D18,DPY!E:E)</f>
        <v>0</v>
      </c>
      <c r="C18" s="740">
        <f>SUMIF(DPY!A:A,D18,DPY!C:C)</f>
        <v>8718.92</v>
      </c>
      <c r="D18" s="741">
        <v>299032020</v>
      </c>
      <c r="E18" s="742" t="s">
        <v>3070</v>
      </c>
      <c r="F18" s="740">
        <f>SUMIF(DFY!A:A,D18,DFY!D:D)</f>
        <v>11000</v>
      </c>
      <c r="G18" s="739">
        <f>SUMIF(DYTD!A:A,D18,DYTD!C:C)</f>
        <v>23419.54</v>
      </c>
      <c r="H18" s="743">
        <f t="shared" si="1"/>
        <v>12419.54</v>
      </c>
      <c r="I18" s="744">
        <f t="shared" si="2"/>
        <v>12400</v>
      </c>
      <c r="J18" s="740">
        <v>23400</v>
      </c>
      <c r="K18" s="740">
        <f t="shared" si="3"/>
        <v>11000</v>
      </c>
      <c r="L18" s="745"/>
      <c r="M18" s="745"/>
      <c r="N18" s="744"/>
      <c r="O18" s="740">
        <f t="shared" si="4"/>
        <v>11000</v>
      </c>
      <c r="P18" s="746"/>
      <c r="Q18" s="747"/>
    </row>
    <row r="19" spans="1:17" s="748" customFormat="1" x14ac:dyDescent="0.2">
      <c r="A19" s="738">
        <f>SUMIF(DPY!A:A,D19,DPY!D:D)</f>
        <v>7000</v>
      </c>
      <c r="B19" s="739">
        <f>SUMIF(DPY!A:A,D19,DPY!E:E)</f>
        <v>0</v>
      </c>
      <c r="C19" s="740">
        <f>SUMIF(DPY!A:A,D19,DPY!C:C)</f>
        <v>7000</v>
      </c>
      <c r="D19" s="741">
        <v>299032034</v>
      </c>
      <c r="E19" s="742" t="s">
        <v>7939</v>
      </c>
      <c r="F19" s="740">
        <f>SUMIF(DFY!A:A,D19,DFY!D:D)</f>
        <v>0</v>
      </c>
      <c r="G19" s="739">
        <f>SUMIF(DYTD!A:A,D19,DYTD!C:C)</f>
        <v>7275</v>
      </c>
      <c r="H19" s="743">
        <f t="shared" si="1"/>
        <v>7275</v>
      </c>
      <c r="I19" s="744">
        <f t="shared" si="2"/>
        <v>7300</v>
      </c>
      <c r="J19" s="740">
        <v>7300</v>
      </c>
      <c r="K19" s="740">
        <f t="shared" si="3"/>
        <v>0</v>
      </c>
      <c r="L19" s="745"/>
      <c r="M19" s="745"/>
      <c r="N19" s="744"/>
      <c r="O19" s="740">
        <f t="shared" si="4"/>
        <v>0</v>
      </c>
      <c r="P19" s="746"/>
      <c r="Q19" s="747"/>
    </row>
    <row r="20" spans="1:17" s="748" customFormat="1" x14ac:dyDescent="0.2">
      <c r="A20" s="738">
        <f>SUMIF(DPY!A:A,D20,DPY!D:D)</f>
        <v>1300</v>
      </c>
      <c r="B20" s="739">
        <f>SUMIF(DPY!A:A,D20,DPY!E:E)</f>
        <v>0</v>
      </c>
      <c r="C20" s="740">
        <f>SUMIF(DPY!A:A,D20,DPY!C:C)</f>
        <v>2253</v>
      </c>
      <c r="D20" s="741">
        <v>299032300</v>
      </c>
      <c r="E20" s="742" t="s">
        <v>2854</v>
      </c>
      <c r="F20" s="740">
        <f>SUMIF(DFY!A:A,D20,DFY!D:D)</f>
        <v>1300</v>
      </c>
      <c r="G20" s="739">
        <f>SUMIF(DYTD!A:A,D20,DYTD!C:C)</f>
        <v>400.82</v>
      </c>
      <c r="H20" s="743">
        <f t="shared" si="1"/>
        <v>-899.18000000000006</v>
      </c>
      <c r="I20" s="744">
        <f t="shared" si="2"/>
        <v>0</v>
      </c>
      <c r="J20" s="740">
        <v>1300</v>
      </c>
      <c r="K20" s="740">
        <f t="shared" si="3"/>
        <v>1300</v>
      </c>
      <c r="L20" s="745"/>
      <c r="M20" s="745"/>
      <c r="N20" s="744"/>
      <c r="O20" s="740">
        <f t="shared" si="4"/>
        <v>1300</v>
      </c>
      <c r="P20" s="746"/>
      <c r="Q20" s="747"/>
    </row>
    <row r="21" spans="1:17" s="748" customFormat="1" x14ac:dyDescent="0.2">
      <c r="A21" s="738">
        <f>SUMIF(DPY!A:A,D21,DPY!D:D)</f>
        <v>100</v>
      </c>
      <c r="B21" s="739">
        <f>SUMIF(DPY!A:A,D21,DPY!E:E)</f>
        <v>0</v>
      </c>
      <c r="C21" s="740">
        <f>SUMIF(DPY!A:A,D21,DPY!C:C)</f>
        <v>0</v>
      </c>
      <c r="D21" s="741">
        <v>299032703</v>
      </c>
      <c r="E21" s="742" t="s">
        <v>2858</v>
      </c>
      <c r="F21" s="740">
        <f>SUMIF(DFY!A:A,D21,DFY!D:D)</f>
        <v>100</v>
      </c>
      <c r="G21" s="739">
        <f>SUMIF(DYTD!A:A,D21,DYTD!C:C)</f>
        <v>0</v>
      </c>
      <c r="H21" s="743">
        <f t="shared" si="1"/>
        <v>-100</v>
      </c>
      <c r="I21" s="744">
        <f t="shared" si="2"/>
        <v>0</v>
      </c>
      <c r="J21" s="740">
        <v>100</v>
      </c>
      <c r="K21" s="740">
        <f t="shared" si="3"/>
        <v>100</v>
      </c>
      <c r="L21" s="745"/>
      <c r="M21" s="745"/>
      <c r="N21" s="744"/>
      <c r="O21" s="740">
        <f t="shared" si="4"/>
        <v>100</v>
      </c>
      <c r="P21" s="746"/>
      <c r="Q21" s="747"/>
    </row>
    <row r="22" spans="1:17" s="748" customFormat="1" x14ac:dyDescent="0.2">
      <c r="A22" s="738">
        <f>SUMIF(DPY!A:A,D22,DPY!D:D)</f>
        <v>0</v>
      </c>
      <c r="B22" s="739">
        <f>SUMIF(DPY!A:A,D22,DPY!E:E)</f>
        <v>0</v>
      </c>
      <c r="C22" s="740">
        <f>SUMIF(DPY!A:A,D22,DPY!C:C)</f>
        <v>0</v>
      </c>
      <c r="D22" s="741">
        <v>299035153</v>
      </c>
      <c r="E22" s="742" t="s">
        <v>7999</v>
      </c>
      <c r="F22" s="740">
        <f>SUMIF(DFY!A:A,D22,DFY!D:D)</f>
        <v>3800</v>
      </c>
      <c r="G22" s="739">
        <f>SUMIF(DYTD!A:A,D22,DYTD!C:C)</f>
        <v>0</v>
      </c>
      <c r="H22" s="743">
        <f t="shared" si="1"/>
        <v>-3800</v>
      </c>
      <c r="I22" s="744">
        <f t="shared" si="2"/>
        <v>0</v>
      </c>
      <c r="J22" s="740">
        <v>3800</v>
      </c>
      <c r="K22" s="740">
        <f t="shared" si="3"/>
        <v>3800</v>
      </c>
      <c r="L22" s="745"/>
      <c r="M22" s="745"/>
      <c r="N22" s="744"/>
      <c r="O22" s="740">
        <f t="shared" ref="O22" si="5">SUM(K22:N22)</f>
        <v>3800</v>
      </c>
      <c r="P22" s="746"/>
      <c r="Q22" s="747"/>
    </row>
    <row r="23" spans="1:17" s="748" customFormat="1" x14ac:dyDescent="0.2">
      <c r="A23" s="738">
        <f>SUMIF(DPY!A:A,D23,DPY!D:D)</f>
        <v>0</v>
      </c>
      <c r="B23" s="739">
        <f>SUMIF(DPY!A:A,D23,DPY!E:E)</f>
        <v>0</v>
      </c>
      <c r="C23" s="740">
        <f>SUMIF(DPY!A:A,D23,DPY!C:C)</f>
        <v>20437.3</v>
      </c>
      <c r="D23" s="741">
        <v>299035159</v>
      </c>
      <c r="E23" s="742" t="s">
        <v>8000</v>
      </c>
      <c r="F23" s="740">
        <f>SUMIF(DFY!A:A,D23,DFY!D:D)</f>
        <v>17000</v>
      </c>
      <c r="G23" s="739">
        <f>SUMIF(DYTD!A:A,D23,DYTD!C:C)</f>
        <v>0</v>
      </c>
      <c r="H23" s="743">
        <f t="shared" si="1"/>
        <v>-17000</v>
      </c>
      <c r="I23" s="744">
        <f t="shared" si="2"/>
        <v>0</v>
      </c>
      <c r="J23" s="740">
        <v>17000</v>
      </c>
      <c r="K23" s="740">
        <f t="shared" si="3"/>
        <v>17000</v>
      </c>
      <c r="L23" s="745"/>
      <c r="M23" s="745"/>
      <c r="N23" s="744"/>
      <c r="O23" s="740">
        <f t="shared" si="4"/>
        <v>17000</v>
      </c>
      <c r="P23" s="746"/>
      <c r="Q23" s="747"/>
    </row>
    <row r="24" spans="1:17" s="748" customFormat="1" x14ac:dyDescent="0.2">
      <c r="A24" s="738">
        <f>SUMIF(DPY!A:A,D24,DPY!D:D)</f>
        <v>0</v>
      </c>
      <c r="B24" s="739">
        <f>SUMIF(DPY!A:A,D24,DPY!E:E)</f>
        <v>0</v>
      </c>
      <c r="C24" s="740">
        <f>SUMIF(DPY!A:A,D24,DPY!C:C)</f>
        <v>0</v>
      </c>
      <c r="D24" s="741">
        <v>299032706</v>
      </c>
      <c r="E24" s="742" t="s">
        <v>2738</v>
      </c>
      <c r="F24" s="740">
        <f>SUMIF(DFY!A:A,D24,DFY!D:D)</f>
        <v>0</v>
      </c>
      <c r="G24" s="739">
        <f>SUMIF(DYTD!A:A,D24,DYTD!C:C)</f>
        <v>0</v>
      </c>
      <c r="H24" s="743">
        <f t="shared" si="1"/>
        <v>0</v>
      </c>
      <c r="I24" s="744">
        <f t="shared" si="2"/>
        <v>0</v>
      </c>
      <c r="J24" s="740">
        <v>0</v>
      </c>
      <c r="K24" s="740">
        <f t="shared" si="3"/>
        <v>0</v>
      </c>
      <c r="L24" s="745"/>
      <c r="M24" s="745"/>
      <c r="N24" s="744"/>
      <c r="O24" s="740">
        <f t="shared" si="4"/>
        <v>0</v>
      </c>
      <c r="P24" s="746"/>
      <c r="Q24" s="747"/>
    </row>
    <row r="25" spans="1:17" s="748" customFormat="1" ht="12.75" customHeight="1" x14ac:dyDescent="0.25">
      <c r="A25" s="890">
        <f>SUM(A11:A24)</f>
        <v>26800</v>
      </c>
      <c r="B25" s="891">
        <f>SUM(B11:B24)</f>
        <v>0</v>
      </c>
      <c r="C25" s="779">
        <f>SUM(C11:C24)</f>
        <v>59074.039999999994</v>
      </c>
      <c r="D25" s="752"/>
      <c r="E25" s="780" t="s">
        <v>7309</v>
      </c>
      <c r="F25" s="779">
        <f t="shared" ref="F25:O25" si="6">SUM(F11:F24)</f>
        <v>40600</v>
      </c>
      <c r="G25" s="781">
        <f t="shared" si="6"/>
        <v>32364.2</v>
      </c>
      <c r="H25" s="781">
        <f t="shared" si="6"/>
        <v>-8235.7999999999993</v>
      </c>
      <c r="I25" s="783">
        <f t="shared" si="6"/>
        <v>19700</v>
      </c>
      <c r="J25" s="784">
        <f t="shared" si="6"/>
        <v>60300</v>
      </c>
      <c r="K25" s="784">
        <f t="shared" si="6"/>
        <v>40600</v>
      </c>
      <c r="L25" s="785">
        <f t="shared" si="6"/>
        <v>0</v>
      </c>
      <c r="M25" s="785">
        <f t="shared" si="6"/>
        <v>0</v>
      </c>
      <c r="N25" s="786">
        <f t="shared" si="6"/>
        <v>0</v>
      </c>
      <c r="O25" s="784">
        <f t="shared" si="6"/>
        <v>40600</v>
      </c>
      <c r="P25" s="735"/>
      <c r="Q25" s="764"/>
    </row>
    <row r="26" spans="1:17" s="748" customFormat="1" ht="12.75" customHeight="1" x14ac:dyDescent="0.25">
      <c r="A26" s="787"/>
      <c r="B26" s="788"/>
      <c r="C26" s="740"/>
      <c r="D26" s="789"/>
      <c r="E26" s="742"/>
      <c r="F26" s="740"/>
      <c r="G26" s="739"/>
      <c r="H26" s="745"/>
      <c r="I26" s="772"/>
      <c r="J26" s="773"/>
      <c r="K26" s="773"/>
      <c r="L26" s="774"/>
      <c r="M26" s="774"/>
      <c r="N26" s="775"/>
      <c r="O26" s="773"/>
      <c r="P26" s="735"/>
      <c r="Q26" s="764"/>
    </row>
    <row r="27" spans="1:17" s="798" customFormat="1" x14ac:dyDescent="0.25">
      <c r="A27" s="800">
        <f>A9+A25</f>
        <v>201356</v>
      </c>
      <c r="B27" s="801">
        <f>B9+B25</f>
        <v>0</v>
      </c>
      <c r="C27" s="802">
        <f>C9+C25</f>
        <v>253728.11</v>
      </c>
      <c r="D27" s="846"/>
      <c r="E27" s="780" t="s">
        <v>7242</v>
      </c>
      <c r="F27" s="802">
        <f t="shared" ref="F27:O27" si="7">F9+F25</f>
        <v>260600</v>
      </c>
      <c r="G27" s="848">
        <f t="shared" si="7"/>
        <v>127967.97</v>
      </c>
      <c r="H27" s="848">
        <f t="shared" si="7"/>
        <v>-132632.03</v>
      </c>
      <c r="I27" s="849">
        <f t="shared" si="7"/>
        <v>1900</v>
      </c>
      <c r="J27" s="850">
        <f t="shared" si="7"/>
        <v>262500</v>
      </c>
      <c r="K27" s="850">
        <f t="shared" si="7"/>
        <v>260600</v>
      </c>
      <c r="L27" s="851">
        <f t="shared" si="7"/>
        <v>0</v>
      </c>
      <c r="M27" s="851">
        <f t="shared" si="7"/>
        <v>0</v>
      </c>
      <c r="N27" s="852">
        <f t="shared" si="7"/>
        <v>0</v>
      </c>
      <c r="O27" s="850">
        <f t="shared" si="7"/>
        <v>260600</v>
      </c>
      <c r="P27" s="810"/>
      <c r="Q27" s="797"/>
    </row>
    <row r="28" spans="1:17" s="798" customFormat="1" x14ac:dyDescent="0.25">
      <c r="A28" s="924"/>
      <c r="B28" s="925"/>
      <c r="C28" s="793"/>
      <c r="D28" s="940"/>
      <c r="E28" s="812"/>
      <c r="F28" s="793"/>
      <c r="G28" s="794"/>
      <c r="H28" s="794"/>
      <c r="I28" s="792"/>
      <c r="J28" s="793"/>
      <c r="K28" s="793"/>
      <c r="L28" s="794"/>
      <c r="M28" s="794"/>
      <c r="N28" s="795"/>
      <c r="O28" s="793"/>
      <c r="P28" s="746"/>
      <c r="Q28" s="797"/>
    </row>
    <row r="29" spans="1:17" s="798" customFormat="1" x14ac:dyDescent="0.25">
      <c r="A29" s="787"/>
      <c r="B29" s="788"/>
      <c r="C29" s="740"/>
      <c r="D29" s="790"/>
      <c r="E29" s="791" t="s">
        <v>2845</v>
      </c>
      <c r="F29" s="740"/>
      <c r="G29" s="739"/>
      <c r="H29" s="743"/>
      <c r="I29" s="792"/>
      <c r="J29" s="793"/>
      <c r="K29" s="793"/>
      <c r="L29" s="794"/>
      <c r="M29" s="794"/>
      <c r="N29" s="795"/>
      <c r="O29" s="793"/>
      <c r="P29" s="796"/>
      <c r="Q29" s="797"/>
    </row>
    <row r="30" spans="1:17" s="798" customFormat="1" x14ac:dyDescent="0.2">
      <c r="A30" s="738">
        <f>SUMIF(DPY!A:A,D30,DPY!D:D)</f>
        <v>0</v>
      </c>
      <c r="B30" s="739">
        <f>SUMIF(DPY!A:A,D30,DPY!E:E)</f>
        <v>0</v>
      </c>
      <c r="C30" s="740">
        <f>SUMIF(DPY!A:A,D30,DPY!C:C)</f>
        <v>0</v>
      </c>
      <c r="D30" s="741">
        <v>299039089</v>
      </c>
      <c r="E30" s="895" t="s">
        <v>8001</v>
      </c>
      <c r="F30" s="740">
        <f>SUMIF(DFY!A:A,D30,DFY!D:D)</f>
        <v>0</v>
      </c>
      <c r="G30" s="739">
        <f>SUMIF(DYTD!A:A,D30,DYTD!C:C)</f>
        <v>0</v>
      </c>
      <c r="H30" s="743">
        <f>G30-F30</f>
        <v>0</v>
      </c>
      <c r="I30" s="744">
        <f>J30-F30</f>
        <v>0</v>
      </c>
      <c r="J30" s="740">
        <v>0</v>
      </c>
      <c r="K30" s="740">
        <f>F30</f>
        <v>0</v>
      </c>
      <c r="L30" s="745"/>
      <c r="M30" s="745"/>
      <c r="N30" s="744"/>
      <c r="O30" s="740">
        <f t="shared" ref="O30:O33" si="8">SUM(K30:N30)</f>
        <v>0</v>
      </c>
      <c r="P30" s="796"/>
      <c r="Q30" s="797"/>
    </row>
    <row r="31" spans="1:17" s="798" customFormat="1" x14ac:dyDescent="0.2">
      <c r="A31" s="738">
        <f>SUMIF(DPY!A:A,D31,DPY!D:D)</f>
        <v>-500</v>
      </c>
      <c r="B31" s="739">
        <f>SUMIF(DPY!A:A,D31,DPY!E:E)</f>
        <v>0</v>
      </c>
      <c r="C31" s="740">
        <f>SUMIF(DPY!A:A,D31,DPY!C:C)</f>
        <v>0</v>
      </c>
      <c r="D31" s="741">
        <v>299039200</v>
      </c>
      <c r="E31" s="895" t="s">
        <v>6295</v>
      </c>
      <c r="F31" s="740">
        <f>SUMIF(DFY!A:A,D31,DFY!D:D)</f>
        <v>-500</v>
      </c>
      <c r="G31" s="739">
        <f>SUMIF(DYTD!A:A,D31,DYTD!C:C)</f>
        <v>0</v>
      </c>
      <c r="H31" s="743">
        <f>G31-F31</f>
        <v>500</v>
      </c>
      <c r="I31" s="744">
        <f>J31-F31</f>
        <v>0</v>
      </c>
      <c r="J31" s="740">
        <v>-500</v>
      </c>
      <c r="K31" s="740">
        <f>F31</f>
        <v>-500</v>
      </c>
      <c r="L31" s="745"/>
      <c r="M31" s="745"/>
      <c r="N31" s="744"/>
      <c r="O31" s="740">
        <f t="shared" si="8"/>
        <v>-500</v>
      </c>
      <c r="P31" s="796"/>
      <c r="Q31" s="797"/>
    </row>
    <row r="32" spans="1:17" s="798" customFormat="1" x14ac:dyDescent="0.2">
      <c r="A32" s="738">
        <f>SUMIF(DPY!A:A,D32,DPY!D:D)</f>
        <v>0</v>
      </c>
      <c r="B32" s="739">
        <f>SUMIF(DPY!A:A,D32,DPY!E:E)</f>
        <v>0</v>
      </c>
      <c r="C32" s="740">
        <f>SUMIF(DPY!A:A,D32,DPY!C:C)</f>
        <v>0</v>
      </c>
      <c r="D32" s="741">
        <v>299039204</v>
      </c>
      <c r="E32" s="895" t="s">
        <v>7967</v>
      </c>
      <c r="F32" s="740">
        <f>SUMIF(DFY!A:A,D32,DFY!D:D)</f>
        <v>0</v>
      </c>
      <c r="G32" s="739">
        <f>SUMIF(DYTD!A:A,D32,DYTD!C:C)</f>
        <v>0</v>
      </c>
      <c r="H32" s="743">
        <f>G32-F32</f>
        <v>0</v>
      </c>
      <c r="I32" s="744">
        <f>J32-F32</f>
        <v>0</v>
      </c>
      <c r="J32" s="773">
        <v>0</v>
      </c>
      <c r="K32" s="773">
        <f>F32</f>
        <v>0</v>
      </c>
      <c r="L32" s="774"/>
      <c r="M32" s="774"/>
      <c r="N32" s="775"/>
      <c r="O32" s="773">
        <f t="shared" si="8"/>
        <v>0</v>
      </c>
      <c r="P32" s="735"/>
      <c r="Q32" s="797"/>
    </row>
    <row r="33" spans="1:17" s="798" customFormat="1" x14ac:dyDescent="0.2">
      <c r="A33" s="738">
        <f>SUMIF(DPY!A:A,D33,DPY!D:D)</f>
        <v>-10000</v>
      </c>
      <c r="B33" s="739">
        <f>SUMIF(DPY!A:A,D33,DPY!E:E)</f>
        <v>0</v>
      </c>
      <c r="C33" s="740">
        <f>SUMIF(DPY!A:A,D33,DPY!C:C)</f>
        <v>0</v>
      </c>
      <c r="D33" s="741">
        <v>299039359</v>
      </c>
      <c r="E33" s="895" t="s">
        <v>7965</v>
      </c>
      <c r="F33" s="740">
        <f>SUMIF(DFY!A:A,D33,DFY!D:D)</f>
        <v>-10000</v>
      </c>
      <c r="G33" s="739">
        <f>SUMIF(DYTD!A:A,D33,DYTD!C:C)</f>
        <v>0</v>
      </c>
      <c r="H33" s="743">
        <f>G33-F33</f>
        <v>10000</v>
      </c>
      <c r="I33" s="744">
        <f>J33-F33</f>
        <v>0</v>
      </c>
      <c r="J33" s="773">
        <v>-10000</v>
      </c>
      <c r="K33" s="773">
        <f>F33</f>
        <v>-10000</v>
      </c>
      <c r="L33" s="774"/>
      <c r="M33" s="774"/>
      <c r="N33" s="775"/>
      <c r="O33" s="773">
        <f t="shared" si="8"/>
        <v>-10000</v>
      </c>
      <c r="P33" s="735"/>
      <c r="Q33" s="797"/>
    </row>
    <row r="34" spans="1:17" s="798" customFormat="1" x14ac:dyDescent="0.25">
      <c r="A34" s="800">
        <f>SUM(A30:A33)</f>
        <v>-10500</v>
      </c>
      <c r="B34" s="801">
        <f t="shared" ref="B34" si="9">SUM(B30:B33)</f>
        <v>0</v>
      </c>
      <c r="C34" s="802">
        <f>SUM(C30:C33)</f>
        <v>0</v>
      </c>
      <c r="D34" s="803"/>
      <c r="E34" s="780" t="s">
        <v>7247</v>
      </c>
      <c r="F34" s="802">
        <f t="shared" ref="F34:O34" si="10">SUM(F30:F33)</f>
        <v>-10500</v>
      </c>
      <c r="G34" s="848">
        <f t="shared" si="10"/>
        <v>0</v>
      </c>
      <c r="H34" s="902">
        <f t="shared" si="10"/>
        <v>10500</v>
      </c>
      <c r="I34" s="849">
        <f t="shared" si="10"/>
        <v>0</v>
      </c>
      <c r="J34" s="850">
        <f t="shared" si="10"/>
        <v>-10500</v>
      </c>
      <c r="K34" s="850">
        <f t="shared" si="10"/>
        <v>-10500</v>
      </c>
      <c r="L34" s="851">
        <f t="shared" si="10"/>
        <v>0</v>
      </c>
      <c r="M34" s="851">
        <f t="shared" si="10"/>
        <v>0</v>
      </c>
      <c r="N34" s="852">
        <f t="shared" si="10"/>
        <v>0</v>
      </c>
      <c r="O34" s="850">
        <f t="shared" si="10"/>
        <v>-10500</v>
      </c>
      <c r="P34" s="810"/>
      <c r="Q34" s="797"/>
    </row>
    <row r="35" spans="1:17" s="798" customFormat="1" x14ac:dyDescent="0.25">
      <c r="A35" s="787"/>
      <c r="B35" s="788"/>
      <c r="C35" s="740"/>
      <c r="D35" s="811"/>
      <c r="E35" s="812"/>
      <c r="F35" s="740"/>
      <c r="G35" s="739"/>
      <c r="H35" s="743"/>
      <c r="I35" s="761"/>
      <c r="J35" s="740"/>
      <c r="K35" s="740"/>
      <c r="L35" s="745"/>
      <c r="M35" s="745"/>
      <c r="N35" s="744"/>
      <c r="O35" s="740"/>
      <c r="P35" s="746"/>
      <c r="Q35" s="813"/>
    </row>
    <row r="36" spans="1:17" s="798" customFormat="1" x14ac:dyDescent="0.25">
      <c r="A36" s="814">
        <f>A27+A34</f>
        <v>190856</v>
      </c>
      <c r="B36" s="815">
        <f t="shared" ref="B36:C36" si="11">B27+B34</f>
        <v>0</v>
      </c>
      <c r="C36" s="816">
        <f t="shared" si="11"/>
        <v>253728.11</v>
      </c>
      <c r="D36" s="817"/>
      <c r="E36" s="818" t="s">
        <v>7248</v>
      </c>
      <c r="F36" s="816">
        <f t="shared" ref="F36:O36" si="12">F27+F34</f>
        <v>250100</v>
      </c>
      <c r="G36" s="1139">
        <f t="shared" si="12"/>
        <v>127967.97</v>
      </c>
      <c r="H36" s="1171">
        <f t="shared" si="12"/>
        <v>-122132.03</v>
      </c>
      <c r="I36" s="1191">
        <f t="shared" si="12"/>
        <v>1900</v>
      </c>
      <c r="J36" s="1141">
        <f t="shared" si="12"/>
        <v>252000</v>
      </c>
      <c r="K36" s="1141">
        <f t="shared" si="12"/>
        <v>250100</v>
      </c>
      <c r="L36" s="1142">
        <f t="shared" si="12"/>
        <v>0</v>
      </c>
      <c r="M36" s="1142">
        <f t="shared" si="12"/>
        <v>0</v>
      </c>
      <c r="N36" s="1140">
        <f t="shared" si="12"/>
        <v>0</v>
      </c>
      <c r="O36" s="1141">
        <f t="shared" si="12"/>
        <v>250100</v>
      </c>
      <c r="P36" s="810"/>
      <c r="Q36" s="797"/>
    </row>
    <row r="37" spans="1:17" s="798" customFormat="1" x14ac:dyDescent="0.25">
      <c r="A37" s="924"/>
      <c r="B37" s="925"/>
      <c r="C37" s="793"/>
      <c r="D37" s="790"/>
      <c r="E37" s="926"/>
      <c r="F37" s="793"/>
      <c r="G37" s="794"/>
      <c r="H37" s="795"/>
      <c r="I37" s="927"/>
      <c r="J37" s="928"/>
      <c r="K37" s="833"/>
      <c r="L37" s="834"/>
      <c r="M37" s="834"/>
      <c r="N37" s="835"/>
      <c r="O37" s="833"/>
      <c r="P37" s="810"/>
      <c r="Q37" s="797"/>
    </row>
    <row r="38" spans="1:17" s="798" customFormat="1" hidden="1" x14ac:dyDescent="0.25">
      <c r="A38" s="838"/>
      <c r="B38" s="839"/>
      <c r="C38" s="840"/>
      <c r="D38" s="841"/>
      <c r="E38" s="842" t="s">
        <v>3040</v>
      </c>
      <c r="F38" s="840"/>
      <c r="G38" s="843"/>
      <c r="H38" s="844"/>
      <c r="I38" s="897"/>
      <c r="J38" s="898"/>
      <c r="K38" s="898"/>
      <c r="L38" s="899"/>
      <c r="M38" s="899"/>
      <c r="N38" s="900"/>
      <c r="O38" s="898"/>
      <c r="P38" s="810"/>
      <c r="Q38" s="797"/>
    </row>
    <row r="39" spans="1:17" s="748" customFormat="1" ht="12.75" hidden="1" customHeight="1" x14ac:dyDescent="0.25">
      <c r="A39" s="738">
        <f>SUMIF(DPY!A:A,D39,DPY!D:D)</f>
        <v>0</v>
      </c>
      <c r="B39" s="739">
        <f>SUMIF(DPY!A:A,D39,DPY!E:E)</f>
        <v>0</v>
      </c>
      <c r="C39" s="740">
        <f>SUMIF(DPY!A:A,D39,DPY!C:C)</f>
        <v>0</v>
      </c>
      <c r="D39" s="789">
        <v>299032510</v>
      </c>
      <c r="E39" s="742" t="s">
        <v>2916</v>
      </c>
      <c r="F39" s="740">
        <f>SUMIF(DFY!A:A,D39,DFY!D:D)</f>
        <v>0</v>
      </c>
      <c r="G39" s="739">
        <f>SUMIF(DYTD!A:A,D39,DYTD!C:C)</f>
        <v>0</v>
      </c>
      <c r="H39" s="743">
        <f t="shared" ref="H39:H45" si="13">F39-G39</f>
        <v>0</v>
      </c>
      <c r="I39" s="744">
        <f t="shared" ref="I39:I45" si="14">J39-F39</f>
        <v>0</v>
      </c>
      <c r="J39" s="740"/>
      <c r="K39" s="740"/>
      <c r="L39" s="745"/>
      <c r="M39" s="745"/>
      <c r="N39" s="744"/>
      <c r="O39" s="740"/>
      <c r="P39" s="746"/>
      <c r="Q39" s="764"/>
    </row>
    <row r="40" spans="1:17" s="748" customFormat="1" ht="12.75" hidden="1" customHeight="1" x14ac:dyDescent="0.25">
      <c r="A40" s="738">
        <f>SUMIF(DPY!A:A,D40,DPY!D:D)</f>
        <v>0</v>
      </c>
      <c r="B40" s="739">
        <f>SUMIF(DPY!A:A,D40,DPY!E:E)</f>
        <v>0</v>
      </c>
      <c r="C40" s="740">
        <f>SUMIF(DPY!A:A,D40,DPY!C:C)</f>
        <v>0</v>
      </c>
      <c r="D40" s="789">
        <v>299033052</v>
      </c>
      <c r="E40" s="742" t="s">
        <v>8002</v>
      </c>
      <c r="F40" s="740">
        <f>SUMIF(DFY!A:A,D40,DFY!D:D)</f>
        <v>0</v>
      </c>
      <c r="G40" s="739">
        <f>SUMIF(DYTD!A:A,D40,DYTD!C:C)</f>
        <v>0</v>
      </c>
      <c r="H40" s="743">
        <f t="shared" si="13"/>
        <v>0</v>
      </c>
      <c r="I40" s="744">
        <f t="shared" si="14"/>
        <v>0</v>
      </c>
      <c r="J40" s="740"/>
      <c r="K40" s="740"/>
      <c r="L40" s="745"/>
      <c r="M40" s="745"/>
      <c r="N40" s="744"/>
      <c r="O40" s="740"/>
      <c r="P40" s="746"/>
      <c r="Q40" s="764"/>
    </row>
    <row r="41" spans="1:17" s="748" customFormat="1" ht="12.75" hidden="1" customHeight="1" x14ac:dyDescent="0.25">
      <c r="A41" s="738">
        <f>SUMIF(DPY!A:A,D41,DPY!D:D)</f>
        <v>0</v>
      </c>
      <c r="B41" s="739">
        <f>SUMIF(DPY!A:A,D41,DPY!E:E)</f>
        <v>0</v>
      </c>
      <c r="C41" s="740">
        <f>SUMIF(DPY!A:A,D41,DPY!C:C)</f>
        <v>0</v>
      </c>
      <c r="D41" s="789">
        <v>299033300</v>
      </c>
      <c r="E41" s="742" t="s">
        <v>7274</v>
      </c>
      <c r="F41" s="740">
        <f>SUMIF(DFY!A:A,D41,DFY!D:D)</f>
        <v>0</v>
      </c>
      <c r="G41" s="739">
        <f>SUMIF(DYTD!A:A,D41,DYTD!C:C)</f>
        <v>0</v>
      </c>
      <c r="H41" s="743">
        <f t="shared" si="13"/>
        <v>0</v>
      </c>
      <c r="I41" s="744">
        <f t="shared" si="14"/>
        <v>0</v>
      </c>
      <c r="J41" s="740"/>
      <c r="K41" s="740"/>
      <c r="L41" s="745"/>
      <c r="M41" s="745"/>
      <c r="N41" s="744"/>
      <c r="O41" s="740"/>
      <c r="P41" s="746"/>
      <c r="Q41" s="764"/>
    </row>
    <row r="42" spans="1:17" s="748" customFormat="1" ht="12.75" hidden="1" customHeight="1" x14ac:dyDescent="0.25">
      <c r="A42" s="738">
        <f>SUMIF(DPY!A:A,D42,DPY!D:D)</f>
        <v>0</v>
      </c>
      <c r="B42" s="739">
        <f>SUMIF(DPY!A:A,D42,DPY!E:E)</f>
        <v>0</v>
      </c>
      <c r="C42" s="740">
        <f>SUMIF(DPY!A:A,D42,DPY!C:C)</f>
        <v>0</v>
      </c>
      <c r="D42" s="789">
        <v>299034610</v>
      </c>
      <c r="E42" s="742" t="s">
        <v>7263</v>
      </c>
      <c r="F42" s="740">
        <f>SUMIF(DFY!A:A,D42,DFY!D:D)</f>
        <v>0</v>
      </c>
      <c r="G42" s="739">
        <f>SUMIF(DYTD!A:A,D42,DYTD!C:C)</f>
        <v>0</v>
      </c>
      <c r="H42" s="743">
        <f t="shared" si="13"/>
        <v>0</v>
      </c>
      <c r="I42" s="744">
        <f t="shared" si="14"/>
        <v>0</v>
      </c>
      <c r="J42" s="740"/>
      <c r="K42" s="740"/>
      <c r="L42" s="745"/>
      <c r="M42" s="745"/>
      <c r="N42" s="744"/>
      <c r="O42" s="740"/>
      <c r="P42" s="746"/>
      <c r="Q42" s="764"/>
    </row>
    <row r="43" spans="1:17" s="748" customFormat="1" ht="12.75" hidden="1" customHeight="1" x14ac:dyDescent="0.25">
      <c r="A43" s="738">
        <f>SUMIF(DPY!A:A,D43,DPY!D:D)</f>
        <v>0</v>
      </c>
      <c r="B43" s="739">
        <f>SUMIF(DPY!A:A,D43,DPY!E:E)</f>
        <v>0</v>
      </c>
      <c r="C43" s="740">
        <f>SUMIF(DPY!A:A,D43,DPY!C:C)</f>
        <v>0</v>
      </c>
      <c r="D43" s="789">
        <v>299034611</v>
      </c>
      <c r="E43" s="742" t="s">
        <v>7264</v>
      </c>
      <c r="F43" s="740">
        <f>SUMIF(DFY!A:A,D43,DFY!D:D)</f>
        <v>0</v>
      </c>
      <c r="G43" s="739">
        <f>SUMIF(DYTD!A:A,D43,DYTD!C:C)</f>
        <v>0</v>
      </c>
      <c r="H43" s="743">
        <f t="shared" si="13"/>
        <v>0</v>
      </c>
      <c r="I43" s="744">
        <f t="shared" si="14"/>
        <v>0</v>
      </c>
      <c r="J43" s="740"/>
      <c r="K43" s="740"/>
      <c r="L43" s="745"/>
      <c r="M43" s="745"/>
      <c r="N43" s="744"/>
      <c r="O43" s="740"/>
      <c r="P43" s="746"/>
      <c r="Q43" s="764"/>
    </row>
    <row r="44" spans="1:17" s="748" customFormat="1" ht="12.75" hidden="1" customHeight="1" x14ac:dyDescent="0.25">
      <c r="A44" s="738">
        <f>SUMIF(DPY!A:A,D44,DPY!D:D)</f>
        <v>0</v>
      </c>
      <c r="B44" s="739">
        <f>SUMIF(DPY!A:A,D44,DPY!E:E)</f>
        <v>0</v>
      </c>
      <c r="C44" s="740">
        <f>SUMIF(DPY!A:A,D44,DPY!C:C)</f>
        <v>0</v>
      </c>
      <c r="D44" s="789">
        <v>299034619</v>
      </c>
      <c r="E44" s="742" t="s">
        <v>7252</v>
      </c>
      <c r="F44" s="740">
        <f>SUMIF(DFY!A:A,D44,DFY!D:D)</f>
        <v>0</v>
      </c>
      <c r="G44" s="739">
        <f>SUMIF(DYTD!A:A,D44,DYTD!C:C)</f>
        <v>0</v>
      </c>
      <c r="H44" s="743">
        <f t="shared" si="13"/>
        <v>0</v>
      </c>
      <c r="I44" s="744">
        <f t="shared" si="14"/>
        <v>0</v>
      </c>
      <c r="J44" s="740"/>
      <c r="K44" s="740"/>
      <c r="L44" s="745"/>
      <c r="M44" s="745"/>
      <c r="N44" s="744"/>
      <c r="O44" s="740"/>
      <c r="P44" s="746"/>
      <c r="Q44" s="764"/>
    </row>
    <row r="45" spans="1:17" s="748" customFormat="1" ht="12.75" hidden="1" customHeight="1" x14ac:dyDescent="0.25">
      <c r="A45" s="738">
        <f>SUMIF(DPY!A:A,D45,DPY!D:D)</f>
        <v>0</v>
      </c>
      <c r="B45" s="739">
        <f>SUMIF(DPY!A:A,D45,DPY!E:E)</f>
        <v>0</v>
      </c>
      <c r="C45" s="740">
        <f>SUMIF(DPY!A:A,D45,DPY!C:C)</f>
        <v>0</v>
      </c>
      <c r="D45" s="789">
        <v>299034623</v>
      </c>
      <c r="E45" s="742" t="s">
        <v>7313</v>
      </c>
      <c r="F45" s="740">
        <f>SUMIF(DFY!A:A,D45,DFY!D:D)</f>
        <v>0</v>
      </c>
      <c r="G45" s="739">
        <f>SUMIF(DYTD!A:A,D45,DYTD!C:C)</f>
        <v>0</v>
      </c>
      <c r="H45" s="743">
        <f t="shared" si="13"/>
        <v>0</v>
      </c>
      <c r="I45" s="744">
        <f t="shared" si="14"/>
        <v>0</v>
      </c>
      <c r="J45" s="740"/>
      <c r="K45" s="740"/>
      <c r="L45" s="745"/>
      <c r="M45" s="745"/>
      <c r="N45" s="744"/>
      <c r="O45" s="740"/>
      <c r="P45" s="746"/>
      <c r="Q45" s="764"/>
    </row>
    <row r="46" spans="1:17" s="798" customFormat="1" hidden="1" x14ac:dyDescent="0.25">
      <c r="A46" s="800">
        <f>SUM(A39:A45)</f>
        <v>0</v>
      </c>
      <c r="B46" s="801">
        <f>SUM(B39:B45)</f>
        <v>0</v>
      </c>
      <c r="C46" s="802">
        <f>SUM(C39:C45)</f>
        <v>0</v>
      </c>
      <c r="D46" s="846"/>
      <c r="E46" s="847" t="s">
        <v>7255</v>
      </c>
      <c r="F46" s="802">
        <f t="shared" ref="F46:O46" si="15">SUM(F39:F45)</f>
        <v>0</v>
      </c>
      <c r="G46" s="848">
        <f t="shared" si="15"/>
        <v>0</v>
      </c>
      <c r="H46" s="848">
        <f t="shared" si="15"/>
        <v>0</v>
      </c>
      <c r="I46" s="849">
        <f t="shared" si="15"/>
        <v>0</v>
      </c>
      <c r="J46" s="850">
        <f t="shared" si="15"/>
        <v>0</v>
      </c>
      <c r="K46" s="850">
        <f t="shared" si="15"/>
        <v>0</v>
      </c>
      <c r="L46" s="851">
        <f t="shared" si="15"/>
        <v>0</v>
      </c>
      <c r="M46" s="851">
        <f t="shared" si="15"/>
        <v>0</v>
      </c>
      <c r="N46" s="852">
        <f t="shared" si="15"/>
        <v>0</v>
      </c>
      <c r="O46" s="850">
        <f t="shared" si="15"/>
        <v>0</v>
      </c>
      <c r="P46" s="810"/>
      <c r="Q46" s="797"/>
    </row>
    <row r="47" spans="1:17" s="798" customFormat="1" hidden="1" x14ac:dyDescent="0.25">
      <c r="A47" s="929"/>
      <c r="B47" s="930"/>
      <c r="C47" s="931"/>
      <c r="D47" s="932"/>
      <c r="E47" s="791"/>
      <c r="F47" s="931"/>
      <c r="G47" s="933"/>
      <c r="H47" s="934"/>
      <c r="I47" s="935"/>
      <c r="J47" s="791"/>
      <c r="K47" s="791"/>
      <c r="L47" s="936"/>
      <c r="M47" s="936"/>
      <c r="N47" s="934"/>
      <c r="O47" s="791"/>
      <c r="P47" s="757"/>
      <c r="Q47" s="797"/>
    </row>
    <row r="48" spans="1:17" s="798" customFormat="1" hidden="1" x14ac:dyDescent="0.25">
      <c r="A48" s="738">
        <f>SUMIF(DPY!A:A,D48,DPY!D:D)</f>
        <v>0</v>
      </c>
      <c r="B48" s="739">
        <f>SUMIF(DPY!A:A,D48,DPY!E:E)</f>
        <v>0</v>
      </c>
      <c r="C48" s="740">
        <f>SUMIF(DPY!A:A,D48,DPY!C:C)</f>
        <v>0</v>
      </c>
      <c r="D48" s="789">
        <v>299039800</v>
      </c>
      <c r="E48" s="765" t="s">
        <v>7315</v>
      </c>
      <c r="F48" s="740">
        <f>SUMIF(DFY!A:A,D48,DFY!D:D)</f>
        <v>0</v>
      </c>
      <c r="G48" s="739">
        <f>SUMIF(DYTD!A:A,D48,DYTD!C:C)</f>
        <v>0</v>
      </c>
      <c r="H48" s="743">
        <f>F48-G48</f>
        <v>0</v>
      </c>
      <c r="I48" s="744">
        <f>J48-F48</f>
        <v>0</v>
      </c>
      <c r="J48" s="740"/>
      <c r="K48" s="740"/>
      <c r="L48" s="745"/>
      <c r="M48" s="745"/>
      <c r="N48" s="744"/>
      <c r="O48" s="740"/>
      <c r="P48" s="746"/>
      <c r="Q48" s="797"/>
    </row>
    <row r="49" spans="1:17" s="798" customFormat="1" hidden="1" x14ac:dyDescent="0.25">
      <c r="A49" s="937">
        <f t="shared" ref="A49:B49" si="16">A48</f>
        <v>0</v>
      </c>
      <c r="B49" s="938">
        <f t="shared" si="16"/>
        <v>0</v>
      </c>
      <c r="C49" s="939">
        <f>C48</f>
        <v>0</v>
      </c>
      <c r="D49" s="940"/>
      <c r="E49" s="753" t="s">
        <v>7316</v>
      </c>
      <c r="F49" s="939">
        <f t="shared" ref="F49:O49" si="17">SUM(F48)</f>
        <v>0</v>
      </c>
      <c r="G49" s="941">
        <f t="shared" si="17"/>
        <v>0</v>
      </c>
      <c r="H49" s="941">
        <f t="shared" si="17"/>
        <v>0</v>
      </c>
      <c r="I49" s="942">
        <f t="shared" si="17"/>
        <v>0</v>
      </c>
      <c r="J49" s="753">
        <f t="shared" si="17"/>
        <v>0</v>
      </c>
      <c r="K49" s="753">
        <f t="shared" si="17"/>
        <v>0</v>
      </c>
      <c r="L49" s="941">
        <f t="shared" si="17"/>
        <v>0</v>
      </c>
      <c r="M49" s="941">
        <f t="shared" si="17"/>
        <v>0</v>
      </c>
      <c r="N49" s="943">
        <f t="shared" si="17"/>
        <v>0</v>
      </c>
      <c r="O49" s="753">
        <f t="shared" si="17"/>
        <v>0</v>
      </c>
      <c r="P49" s="757"/>
      <c r="Q49" s="797"/>
    </row>
    <row r="50" spans="1:17" x14ac:dyDescent="0.2">
      <c r="A50" s="838"/>
      <c r="B50" s="839"/>
      <c r="C50" s="840"/>
      <c r="D50" s="854"/>
      <c r="E50" s="855"/>
      <c r="F50" s="856"/>
      <c r="G50" s="857"/>
      <c r="I50" s="859"/>
      <c r="J50" s="860"/>
      <c r="K50" s="860"/>
      <c r="L50" s="861"/>
      <c r="M50" s="861"/>
      <c r="N50" s="862"/>
      <c r="O50" s="860"/>
      <c r="P50" s="810"/>
      <c r="Q50" s="797"/>
    </row>
    <row r="51" spans="1:17" s="798" customFormat="1" ht="13.5" thickBot="1" x14ac:dyDescent="0.3">
      <c r="A51" s="864">
        <f>A36+A46+A49</f>
        <v>190856</v>
      </c>
      <c r="B51" s="865">
        <f>B36+B46+B49</f>
        <v>0</v>
      </c>
      <c r="C51" s="866">
        <f>C36+C46+C49</f>
        <v>253728.11</v>
      </c>
      <c r="D51" s="867"/>
      <c r="E51" s="868" t="s">
        <v>8</v>
      </c>
      <c r="F51" s="866">
        <f t="shared" ref="F51:O51" si="18">F36+F46+F49</f>
        <v>250100</v>
      </c>
      <c r="G51" s="1149">
        <f t="shared" si="18"/>
        <v>127967.97</v>
      </c>
      <c r="H51" s="1150">
        <f t="shared" si="18"/>
        <v>-122132.03</v>
      </c>
      <c r="I51" s="1193">
        <f t="shared" si="18"/>
        <v>1900</v>
      </c>
      <c r="J51" s="866">
        <f t="shared" si="18"/>
        <v>252000</v>
      </c>
      <c r="K51" s="866">
        <f t="shared" si="18"/>
        <v>250100</v>
      </c>
      <c r="L51" s="1149">
        <f t="shared" si="18"/>
        <v>0</v>
      </c>
      <c r="M51" s="1149">
        <f t="shared" si="18"/>
        <v>0</v>
      </c>
      <c r="N51" s="1150">
        <f t="shared" si="18"/>
        <v>0</v>
      </c>
      <c r="O51" s="866">
        <f t="shared" si="18"/>
        <v>250100</v>
      </c>
      <c r="P51" s="873"/>
      <c r="Q51" s="874"/>
    </row>
    <row r="52" spans="1:17" x14ac:dyDescent="0.2">
      <c r="A52" s="875">
        <f>SUMIF(DPY!G:G,$D$2,DPY!D:D)-A51</f>
        <v>0</v>
      </c>
      <c r="B52" s="875">
        <f>SUMIF(DPY!G:G,$D$2,DPY!E:E)-B51</f>
        <v>0</v>
      </c>
      <c r="C52" s="863">
        <f>SUMIF(DPY!G:G,$D$2,DPY!C:C)-C51</f>
        <v>0</v>
      </c>
      <c r="D52" s="876"/>
      <c r="F52" s="687">
        <f>SUMIF(DFY!G:G,$D$2,DFY!D:D)-F51</f>
        <v>0</v>
      </c>
      <c r="G52" s="858">
        <f>SUMIF(DYTD!G:G,$D$2,DYTD!C:C)-G51</f>
        <v>0</v>
      </c>
      <c r="H52" s="858">
        <f>G51-F51-H51</f>
        <v>0</v>
      </c>
      <c r="I52" s="858">
        <f>J51-F51-I51</f>
        <v>0</v>
      </c>
      <c r="J52" s="875"/>
      <c r="K52" s="875"/>
      <c r="L52" s="875"/>
      <c r="M52" s="875"/>
      <c r="N52" s="875"/>
      <c r="O52" s="875"/>
      <c r="P52" s="863"/>
    </row>
    <row r="53" spans="1:17" ht="15" x14ac:dyDescent="0.3">
      <c r="D53" s="876"/>
      <c r="G53" s="844"/>
      <c r="H53" s="877"/>
      <c r="I53" s="877"/>
      <c r="J53" s="877"/>
      <c r="K53" s="877"/>
      <c r="L53" s="877"/>
      <c r="M53" s="877"/>
      <c r="N53" s="877"/>
      <c r="O53" s="877"/>
      <c r="P53" s="863"/>
    </row>
    <row r="54" spans="1:17" x14ac:dyDescent="0.2">
      <c r="D54" s="876"/>
      <c r="G54" s="878"/>
      <c r="H54" s="875"/>
      <c r="I54" s="878"/>
      <c r="J54" s="878"/>
      <c r="K54" s="878"/>
      <c r="L54" s="878"/>
      <c r="M54" s="878"/>
      <c r="N54" s="878"/>
      <c r="O54" s="878"/>
      <c r="P54" s="863"/>
    </row>
    <row r="55" spans="1:17" x14ac:dyDescent="0.2">
      <c r="D55" s="876"/>
      <c r="G55" s="878"/>
      <c r="H55" s="875"/>
      <c r="I55" s="878"/>
      <c r="J55" s="878"/>
      <c r="K55" s="878"/>
      <c r="L55" s="878"/>
      <c r="M55" s="878"/>
      <c r="N55" s="878"/>
      <c r="O55" s="878"/>
      <c r="P55" s="863"/>
    </row>
    <row r="56" spans="1:17" x14ac:dyDescent="0.2">
      <c r="D56" s="876"/>
      <c r="G56" s="878"/>
      <c r="H56" s="875"/>
      <c r="I56" s="878"/>
      <c r="J56" s="878"/>
      <c r="K56" s="878"/>
      <c r="L56" s="878"/>
      <c r="M56" s="878"/>
      <c r="N56" s="878"/>
      <c r="O56" s="878"/>
      <c r="P56" s="863"/>
    </row>
    <row r="57" spans="1:17" x14ac:dyDescent="0.2">
      <c r="D57" s="876"/>
    </row>
  </sheetData>
  <mergeCells count="1">
    <mergeCell ref="C1:Q1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56" fitToHeight="0" orientation="landscape" r:id="rId1"/>
  <headerFooter>
    <oddFooter>&amp;C&amp;Z&amp;F\&amp;A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0"/>
  <sheetViews>
    <sheetView topLeftCell="D1" zoomScale="80" zoomScaleNormal="80" workbookViewId="0">
      <selection activeCell="D59" sqref="A59:XFD62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7" width="12.140625" style="1151" hidden="1" customWidth="1"/>
    <col min="8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tr">
        <f>'20201'!C1</f>
        <v>DEPOT SERVICES</v>
      </c>
      <c r="D1" s="2030"/>
      <c r="E1" s="2030"/>
      <c r="F1" s="2030"/>
      <c r="G1" s="2030"/>
      <c r="H1" s="2030"/>
      <c r="I1" s="2030"/>
      <c r="J1" s="2030"/>
      <c r="K1" s="2030"/>
      <c r="L1" s="2030"/>
      <c r="M1" s="2030"/>
      <c r="N1" s="2030"/>
      <c r="O1" s="2030"/>
      <c r="P1" s="2030"/>
      <c r="Q1" s="2031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70000</v>
      </c>
      <c r="E2" s="692" t="s">
        <v>3010</v>
      </c>
      <c r="F2" s="693"/>
      <c r="G2" s="693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7" s="711" customFormat="1" ht="42" customHeight="1" x14ac:dyDescent="0.2">
      <c r="A3" s="1487" t="str">
        <f>DEPO!B4</f>
        <v>Original Budget 2019-20</v>
      </c>
      <c r="B3" s="1488" t="str">
        <f>DEPO!C4</f>
        <v>Revised Budget 2019-20</v>
      </c>
      <c r="C3" s="699" t="str">
        <f>DEPO!D4</f>
        <v>PY GRNI
Actual
2019-20</v>
      </c>
      <c r="D3" s="700" t="s">
        <v>6256</v>
      </c>
      <c r="E3" s="1489" t="s">
        <v>3020</v>
      </c>
      <c r="F3" s="1523" t="str">
        <f>DEPO!G4</f>
        <v>Original Budget
2020-21</v>
      </c>
      <c r="G3" s="1490" t="str">
        <f>DEPO!H4</f>
        <v>Actual Committed
to Sep 2020</v>
      </c>
      <c r="H3" s="703" t="str">
        <f>DEPO!I4</f>
        <v>Variance
Act v Orig
to Sep 2020</v>
      </c>
      <c r="I3" s="1555" t="str">
        <f>DEPO!J4</f>
        <v>Forecast
less Orig
2020-21</v>
      </c>
      <c r="J3" s="1525" t="str">
        <f>DEPO!K4</f>
        <v>Forecast
Full Year 2020-21</v>
      </c>
      <c r="K3" s="595" t="str">
        <f>DEPO!L4</f>
        <v>Revised Budget 2020/21</v>
      </c>
      <c r="L3" s="596" t="str">
        <f>DEPO!M4</f>
        <v>2021-22
Savings
Plan</v>
      </c>
      <c r="M3" s="1526" t="str">
        <f>DEPO!N4</f>
        <v>2021-22 Permanent Growth</v>
      </c>
      <c r="N3" s="594" t="str">
        <f>DEPO!O4</f>
        <v>2021-22
One-off
Growth</v>
      </c>
      <c r="O3" s="595" t="str">
        <f>DEPO!P4</f>
        <v>Budget 2021/22</v>
      </c>
      <c r="P3" s="1527" t="s">
        <v>7229</v>
      </c>
      <c r="Q3" s="710" t="s">
        <v>7230</v>
      </c>
    </row>
    <row r="4" spans="1:17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1500"/>
      <c r="F4" s="1529" t="s">
        <v>0</v>
      </c>
      <c r="G4" s="1501" t="s">
        <v>0</v>
      </c>
      <c r="H4" s="1501" t="s">
        <v>0</v>
      </c>
      <c r="I4" s="1556" t="s">
        <v>0</v>
      </c>
      <c r="J4" s="1529" t="s">
        <v>0</v>
      </c>
      <c r="K4" s="1369" t="s">
        <v>0</v>
      </c>
      <c r="L4" s="1531" t="s">
        <v>0</v>
      </c>
      <c r="M4" s="1531" t="s">
        <v>0</v>
      </c>
      <c r="N4" s="1372" t="s">
        <v>0</v>
      </c>
      <c r="O4" s="1373" t="s">
        <v>0</v>
      </c>
      <c r="P4" s="1532"/>
      <c r="Q4" s="723"/>
    </row>
    <row r="5" spans="1:17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1124"/>
      <c r="H5" s="731"/>
      <c r="I5" s="732"/>
      <c r="J5" s="729"/>
      <c r="K5" s="726"/>
      <c r="L5" s="733"/>
      <c r="M5" s="733"/>
      <c r="N5" s="734"/>
      <c r="O5" s="726"/>
      <c r="P5" s="735"/>
      <c r="Q5" s="736"/>
    </row>
    <row r="6" spans="1:17" s="737" customFormat="1" ht="12.75" customHeight="1" x14ac:dyDescent="0.2">
      <c r="A6" s="738">
        <f>SUMIF(DPY!A:A,D6,DPY!D:D)</f>
        <v>0</v>
      </c>
      <c r="B6" s="739">
        <f>SUMIF(DPY!A:A,D6,DPY!E:E)</f>
        <v>0</v>
      </c>
      <c r="C6" s="740">
        <f>SUMIF(DPY!A:A,D6,DPY!C:C)</f>
        <v>0</v>
      </c>
      <c r="D6" s="741">
        <v>700000100</v>
      </c>
      <c r="E6" s="742" t="s">
        <v>2</v>
      </c>
      <c r="F6" s="740">
        <f>SUMIF(DFY!A:A,D6,DFY!D:D)</f>
        <v>0</v>
      </c>
      <c r="G6" s="739">
        <f>SUMIF(DYTD!A:A,D6,DYTD!C:C)</f>
        <v>0</v>
      </c>
      <c r="H6" s="743">
        <f>G6-F6</f>
        <v>0</v>
      </c>
      <c r="I6" s="744">
        <f>J6-F6</f>
        <v>0</v>
      </c>
      <c r="J6" s="740">
        <v>0</v>
      </c>
      <c r="K6" s="740">
        <f>F6</f>
        <v>0</v>
      </c>
      <c r="L6" s="745"/>
      <c r="M6" s="745"/>
      <c r="N6" s="744"/>
      <c r="O6" s="740">
        <f>SUM(K6:N6)</f>
        <v>0</v>
      </c>
      <c r="P6" s="746"/>
      <c r="Q6" s="918"/>
    </row>
    <row r="7" spans="1:17" s="737" customFormat="1" ht="12.75" customHeight="1" x14ac:dyDescent="0.25">
      <c r="A7" s="738">
        <f>SUMIF(DPY!A:A,D7,DPY!D:D)</f>
        <v>0</v>
      </c>
      <c r="B7" s="739">
        <f>SUMIF(DPY!A:A,D7,DPY!E:E)</f>
        <v>0</v>
      </c>
      <c r="C7" s="740">
        <f>SUMIF(DPY!A:A,D7,DPY!C:C)</f>
        <v>0</v>
      </c>
      <c r="D7" s="762">
        <v>700000150</v>
      </c>
      <c r="E7" s="742" t="s">
        <v>2846</v>
      </c>
      <c r="F7" s="740">
        <f>SUMIF(DFY!A:A,D7,DFY!D:D)</f>
        <v>0</v>
      </c>
      <c r="G7" s="739">
        <f>SUMIF(DYTD!A:A,D7,DYTD!C:C)</f>
        <v>0</v>
      </c>
      <c r="H7" s="743">
        <f>G7-F7</f>
        <v>0</v>
      </c>
      <c r="I7" s="744">
        <f>J7-F7</f>
        <v>0</v>
      </c>
      <c r="J7" s="740">
        <v>0</v>
      </c>
      <c r="K7" s="740">
        <f>F7</f>
        <v>0</v>
      </c>
      <c r="L7" s="745"/>
      <c r="M7" s="745"/>
      <c r="N7" s="744"/>
      <c r="O7" s="740">
        <f>SUM(K7:N7)</f>
        <v>0</v>
      </c>
      <c r="P7" s="746"/>
      <c r="Q7" s="918"/>
    </row>
    <row r="8" spans="1:17" s="737" customFormat="1" ht="12.75" customHeight="1" x14ac:dyDescent="0.25">
      <c r="A8" s="800">
        <f t="shared" ref="A8:B8" si="0">SUM(A6:A7)</f>
        <v>0</v>
      </c>
      <c r="B8" s="801">
        <f t="shared" si="0"/>
        <v>0</v>
      </c>
      <c r="C8" s="802">
        <f>SUM(C6:C7)</f>
        <v>0</v>
      </c>
      <c r="D8" s="846"/>
      <c r="E8" s="847" t="s">
        <v>7372</v>
      </c>
      <c r="F8" s="802">
        <f t="shared" ref="F8:O8" si="1">SUM(F6:F7)</f>
        <v>0</v>
      </c>
      <c r="G8" s="1128">
        <f t="shared" si="1"/>
        <v>0</v>
      </c>
      <c r="H8" s="848">
        <f t="shared" si="1"/>
        <v>0</v>
      </c>
      <c r="I8" s="849">
        <f t="shared" si="1"/>
        <v>0</v>
      </c>
      <c r="J8" s="850">
        <f t="shared" si="1"/>
        <v>0</v>
      </c>
      <c r="K8" s="850">
        <f t="shared" si="1"/>
        <v>0</v>
      </c>
      <c r="L8" s="851">
        <f t="shared" si="1"/>
        <v>0</v>
      </c>
      <c r="M8" s="851">
        <f t="shared" si="1"/>
        <v>0</v>
      </c>
      <c r="N8" s="852">
        <f t="shared" si="1"/>
        <v>0</v>
      </c>
      <c r="O8" s="850">
        <f t="shared" si="1"/>
        <v>0</v>
      </c>
      <c r="P8" s="810"/>
      <c r="Q8" s="736"/>
    </row>
    <row r="9" spans="1:17" s="737" customFormat="1" ht="12.75" customHeight="1" x14ac:dyDescent="0.25">
      <c r="A9" s="919"/>
      <c r="B9" s="920"/>
      <c r="C9" s="729"/>
      <c r="D9" s="766"/>
      <c r="E9" s="767"/>
      <c r="F9" s="729"/>
      <c r="G9" s="1124"/>
      <c r="H9" s="731"/>
      <c r="I9" s="768"/>
      <c r="J9" s="729"/>
      <c r="K9" s="729"/>
      <c r="L9" s="730"/>
      <c r="M9" s="730"/>
      <c r="N9" s="734"/>
      <c r="O9" s="729"/>
      <c r="P9" s="735"/>
      <c r="Q9" s="736"/>
    </row>
    <row r="10" spans="1:17" s="748" customFormat="1" x14ac:dyDescent="0.2">
      <c r="A10" s="738">
        <f>SUMIF(DPY!A:A,D10,DPY!D:D)</f>
        <v>0</v>
      </c>
      <c r="B10" s="739">
        <f>SUMIF(DPY!A:A,D10,DPY!E:E)</f>
        <v>0</v>
      </c>
      <c r="C10" s="740">
        <f>SUMIF(DPY!A:A,D10,DPY!C:C)</f>
        <v>0</v>
      </c>
      <c r="D10" s="741">
        <v>700000800</v>
      </c>
      <c r="E10" s="742" t="s">
        <v>7578</v>
      </c>
      <c r="F10" s="740">
        <f>SUMIF(DFY!A:A,D10,DFY!D:D)</f>
        <v>0</v>
      </c>
      <c r="G10" s="739">
        <f>SUMIF(DYTD!A:A,D10,DYTD!C:C)</f>
        <v>0</v>
      </c>
      <c r="H10" s="743">
        <f t="shared" ref="H10:H33" si="2">G10-F10</f>
        <v>0</v>
      </c>
      <c r="I10" s="744">
        <f t="shared" ref="I10:I33" si="3">J10-F10</f>
        <v>0</v>
      </c>
      <c r="J10" s="740">
        <v>0</v>
      </c>
      <c r="K10" s="740">
        <f t="shared" ref="K10:K33" si="4">F10</f>
        <v>0</v>
      </c>
      <c r="L10" s="745"/>
      <c r="M10" s="745"/>
      <c r="N10" s="744"/>
      <c r="O10" s="740">
        <f t="shared" ref="O10:O33" si="5">SUM(K10:N10)</f>
        <v>0</v>
      </c>
      <c r="P10" s="746"/>
      <c r="Q10" s="747"/>
    </row>
    <row r="11" spans="1:17" s="748" customFormat="1" x14ac:dyDescent="0.2">
      <c r="A11" s="738">
        <f>SUMIF(DPY!A:A,D11,DPY!D:D)</f>
        <v>1000</v>
      </c>
      <c r="B11" s="739">
        <f>SUMIF(DPY!A:A,D11,DPY!E:E)</f>
        <v>0</v>
      </c>
      <c r="C11" s="740">
        <f>SUMIF(DPY!A:A,D11,DPY!C:C)</f>
        <v>133.80000000000001</v>
      </c>
      <c r="D11" s="741">
        <v>700000975</v>
      </c>
      <c r="E11" s="742" t="s">
        <v>7287</v>
      </c>
      <c r="F11" s="740">
        <f>SUMIF(DFY!A:A,D11,DFY!D:D)</f>
        <v>1000</v>
      </c>
      <c r="G11" s="739">
        <f>SUMIF(DYTD!A:A,D11,DYTD!C:C)</f>
        <v>1115</v>
      </c>
      <c r="H11" s="743">
        <f t="shared" si="2"/>
        <v>115</v>
      </c>
      <c r="I11" s="744">
        <f t="shared" si="3"/>
        <v>100</v>
      </c>
      <c r="J11" s="740">
        <v>1100</v>
      </c>
      <c r="K11" s="740">
        <f t="shared" si="4"/>
        <v>1000</v>
      </c>
      <c r="L11" s="745"/>
      <c r="M11" s="745"/>
      <c r="N11" s="744"/>
      <c r="O11" s="740">
        <f t="shared" si="5"/>
        <v>1000</v>
      </c>
      <c r="P11" s="746"/>
      <c r="Q11" s="747"/>
    </row>
    <row r="12" spans="1:17" s="748" customFormat="1" x14ac:dyDescent="0.2">
      <c r="A12" s="738">
        <f>SUMIF(DPY!A:A,D12,DPY!D:D)</f>
        <v>800</v>
      </c>
      <c r="B12" s="739">
        <f>SUMIF(DPY!A:A,D12,DPY!E:E)</f>
        <v>0</v>
      </c>
      <c r="C12" s="740">
        <f>SUMIF(DPY!A:A,D12,DPY!C:C)</f>
        <v>0</v>
      </c>
      <c r="D12" s="741">
        <v>700001502</v>
      </c>
      <c r="E12" s="742" t="s">
        <v>2852</v>
      </c>
      <c r="F12" s="740">
        <f>SUMIF(DFY!A:A,D12,DFY!D:D)</f>
        <v>800</v>
      </c>
      <c r="G12" s="739">
        <f>SUMIF(DYTD!A:A,D12,DYTD!C:C)</f>
        <v>0</v>
      </c>
      <c r="H12" s="743">
        <f t="shared" si="2"/>
        <v>-800</v>
      </c>
      <c r="I12" s="744">
        <f t="shared" si="3"/>
        <v>0</v>
      </c>
      <c r="J12" s="740">
        <v>800</v>
      </c>
      <c r="K12" s="740">
        <f t="shared" si="4"/>
        <v>800</v>
      </c>
      <c r="L12" s="745"/>
      <c r="M12" s="745"/>
      <c r="N12" s="744"/>
      <c r="O12" s="740">
        <f t="shared" si="5"/>
        <v>800</v>
      </c>
      <c r="P12" s="746"/>
      <c r="Q12" s="747"/>
    </row>
    <row r="13" spans="1:17" s="748" customFormat="1" x14ac:dyDescent="0.2">
      <c r="A13" s="738">
        <f>SUMIF(DPY!A:A,D13,DPY!D:D)</f>
        <v>0</v>
      </c>
      <c r="B13" s="739">
        <f>SUMIF(DPY!A:A,D13,DPY!E:E)</f>
        <v>0</v>
      </c>
      <c r="C13" s="740">
        <f>SUMIF(DPY!A:A,D13,DPY!C:C)</f>
        <v>112.77</v>
      </c>
      <c r="D13" s="741">
        <v>700002000</v>
      </c>
      <c r="E13" s="742" t="s">
        <v>2733</v>
      </c>
      <c r="F13" s="740">
        <f>SUMIF(DFY!A:A,D13,DFY!D:D)</f>
        <v>0</v>
      </c>
      <c r="G13" s="739">
        <f>SUMIF(DYTD!A:A,D13,DYTD!C:C)</f>
        <v>0</v>
      </c>
      <c r="H13" s="743">
        <f t="shared" si="2"/>
        <v>0</v>
      </c>
      <c r="I13" s="744">
        <f t="shared" si="3"/>
        <v>0</v>
      </c>
      <c r="J13" s="740">
        <v>0</v>
      </c>
      <c r="K13" s="740">
        <f t="shared" si="4"/>
        <v>0</v>
      </c>
      <c r="L13" s="745"/>
      <c r="M13" s="745"/>
      <c r="N13" s="744"/>
      <c r="O13" s="740">
        <f t="shared" si="5"/>
        <v>0</v>
      </c>
      <c r="P13" s="746"/>
      <c r="Q13" s="747"/>
    </row>
    <row r="14" spans="1:17" s="748" customFormat="1" x14ac:dyDescent="0.25">
      <c r="A14" s="738">
        <f>SUMIF(DPY!A:A,D14,DPY!D:D)</f>
        <v>400</v>
      </c>
      <c r="B14" s="739">
        <f>SUMIF(DPY!A:A,D14,DPY!E:E)</f>
        <v>0</v>
      </c>
      <c r="C14" s="740">
        <f>SUMIF(DPY!A:A,D14,DPY!C:C)</f>
        <v>0</v>
      </c>
      <c r="D14" s="762">
        <v>700002005</v>
      </c>
      <c r="E14" s="742" t="s">
        <v>8003</v>
      </c>
      <c r="F14" s="740">
        <f>SUMIF(DFY!A:A,D14,DFY!D:D)</f>
        <v>400</v>
      </c>
      <c r="G14" s="739">
        <f>SUMIF(DYTD!A:A,D14,DYTD!C:C)</f>
        <v>0</v>
      </c>
      <c r="H14" s="743">
        <f t="shared" si="2"/>
        <v>-400</v>
      </c>
      <c r="I14" s="744">
        <f t="shared" si="3"/>
        <v>0</v>
      </c>
      <c r="J14" s="740">
        <v>400</v>
      </c>
      <c r="K14" s="740">
        <f t="shared" si="4"/>
        <v>400</v>
      </c>
      <c r="L14" s="745"/>
      <c r="M14" s="745"/>
      <c r="N14" s="744"/>
      <c r="O14" s="740">
        <f t="shared" si="5"/>
        <v>400</v>
      </c>
      <c r="P14" s="746"/>
      <c r="Q14" s="747"/>
    </row>
    <row r="15" spans="1:17" s="748" customFormat="1" x14ac:dyDescent="0.25">
      <c r="A15" s="738">
        <f>SUMIF(DPY!A:A,D15,DPY!D:D)</f>
        <v>600</v>
      </c>
      <c r="B15" s="739">
        <f>SUMIF(DPY!A:A,D15,DPY!E:E)</f>
        <v>0</v>
      </c>
      <c r="C15" s="740">
        <f>SUMIF(DPY!A:A,D15,DPY!C:C)</f>
        <v>0</v>
      </c>
      <c r="D15" s="762">
        <v>700002009</v>
      </c>
      <c r="E15" s="742" t="s">
        <v>8004</v>
      </c>
      <c r="F15" s="740">
        <f>SUMIF(DFY!A:A,D15,DFY!D:D)</f>
        <v>600</v>
      </c>
      <c r="G15" s="739">
        <f>SUMIF(DYTD!A:A,D15,DYTD!C:C)</f>
        <v>0</v>
      </c>
      <c r="H15" s="743">
        <f t="shared" si="2"/>
        <v>-600</v>
      </c>
      <c r="I15" s="744">
        <f t="shared" si="3"/>
        <v>0</v>
      </c>
      <c r="J15" s="740">
        <v>600</v>
      </c>
      <c r="K15" s="740">
        <f t="shared" si="4"/>
        <v>600</v>
      </c>
      <c r="L15" s="745"/>
      <c r="M15" s="745"/>
      <c r="N15" s="744"/>
      <c r="O15" s="740">
        <f t="shared" si="5"/>
        <v>600</v>
      </c>
      <c r="P15" s="746"/>
      <c r="Q15" s="747"/>
    </row>
    <row r="16" spans="1:17" s="748" customFormat="1" x14ac:dyDescent="0.2">
      <c r="A16" s="738">
        <f>SUMIF(DPY!A:A,D16,DPY!D:D)</f>
        <v>8300</v>
      </c>
      <c r="B16" s="739">
        <f>SUMIF(DPY!A:A,D16,DPY!E:E)</f>
        <v>0</v>
      </c>
      <c r="C16" s="740">
        <f>SUMIF(DPY!A:A,D16,DPY!C:C)</f>
        <v>6127.69</v>
      </c>
      <c r="D16" s="741">
        <v>700002020</v>
      </c>
      <c r="E16" s="742" t="s">
        <v>8005</v>
      </c>
      <c r="F16" s="740">
        <f>SUMIF(DFY!A:A,D16,DFY!D:D)</f>
        <v>6500</v>
      </c>
      <c r="G16" s="739">
        <f>SUMIF(DYTD!A:A,D16,DYTD!C:C)</f>
        <v>2387.08</v>
      </c>
      <c r="H16" s="743">
        <f t="shared" si="2"/>
        <v>-4112.92</v>
      </c>
      <c r="I16" s="744">
        <f t="shared" si="3"/>
        <v>0</v>
      </c>
      <c r="J16" s="740">
        <v>6500</v>
      </c>
      <c r="K16" s="740">
        <f t="shared" si="4"/>
        <v>6500</v>
      </c>
      <c r="L16" s="745"/>
      <c r="M16" s="745"/>
      <c r="N16" s="744"/>
      <c r="O16" s="740">
        <f t="shared" si="5"/>
        <v>6500</v>
      </c>
      <c r="P16" s="746"/>
      <c r="Q16" s="747"/>
    </row>
    <row r="17" spans="1:17" s="748" customFormat="1" x14ac:dyDescent="0.2">
      <c r="A17" s="738">
        <f>SUMIF(DPY!A:A,D17,DPY!D:D)</f>
        <v>0</v>
      </c>
      <c r="B17" s="739">
        <f>SUMIF(DPY!A:A,D17,DPY!E:E)</f>
        <v>0</v>
      </c>
      <c r="C17" s="740">
        <f>SUMIF(DPY!A:A,D17,DPY!C:C)</f>
        <v>1060</v>
      </c>
      <c r="D17" s="741">
        <v>700002022</v>
      </c>
      <c r="E17" s="742" t="s">
        <v>6213</v>
      </c>
      <c r="F17" s="740">
        <f>SUMIF(DFY!A:A,D17,DFY!D:D)</f>
        <v>0</v>
      </c>
      <c r="G17" s="739">
        <f>SUMIF(DYTD!A:A,D17,DYTD!C:C)</f>
        <v>0</v>
      </c>
      <c r="H17" s="743">
        <f t="shared" si="2"/>
        <v>0</v>
      </c>
      <c r="I17" s="744">
        <f t="shared" si="3"/>
        <v>0</v>
      </c>
      <c r="J17" s="740">
        <v>0</v>
      </c>
      <c r="K17" s="740">
        <f t="shared" si="4"/>
        <v>0</v>
      </c>
      <c r="L17" s="745"/>
      <c r="M17" s="745"/>
      <c r="N17" s="744"/>
      <c r="O17" s="740">
        <f t="shared" si="5"/>
        <v>0</v>
      </c>
      <c r="P17" s="746"/>
      <c r="Q17" s="747"/>
    </row>
    <row r="18" spans="1:17" s="748" customFormat="1" x14ac:dyDescent="0.2">
      <c r="A18" s="738">
        <f>SUMIF(DPY!A:A,D18,DPY!D:D)</f>
        <v>0</v>
      </c>
      <c r="B18" s="739">
        <f>SUMIF(DPY!A:A,D18,DPY!E:E)</f>
        <v>0</v>
      </c>
      <c r="C18" s="740">
        <f>SUMIF(DPY!A:A,D18,DPY!C:C)</f>
        <v>620</v>
      </c>
      <c r="D18" s="741">
        <v>700002423</v>
      </c>
      <c r="E18" s="742" t="s">
        <v>6214</v>
      </c>
      <c r="F18" s="740">
        <f>SUMIF(DFY!A:A,D18,DFY!D:D)</f>
        <v>0</v>
      </c>
      <c r="G18" s="739">
        <f>SUMIF(DYTD!A:A,D18,DYTD!C:C)</f>
        <v>175</v>
      </c>
      <c r="H18" s="743">
        <f t="shared" si="2"/>
        <v>175</v>
      </c>
      <c r="I18" s="744">
        <f t="shared" si="3"/>
        <v>0</v>
      </c>
      <c r="J18" s="740">
        <v>0</v>
      </c>
      <c r="K18" s="740">
        <f t="shared" si="4"/>
        <v>0</v>
      </c>
      <c r="L18" s="745"/>
      <c r="M18" s="745"/>
      <c r="N18" s="744"/>
      <c r="O18" s="740">
        <f t="shared" si="5"/>
        <v>0</v>
      </c>
      <c r="P18" s="746"/>
      <c r="Q18" s="747"/>
    </row>
    <row r="19" spans="1:17" s="748" customFormat="1" x14ac:dyDescent="0.2">
      <c r="A19" s="738">
        <f>SUMIF(DPY!A:A,D19,DPY!D:D)</f>
        <v>300</v>
      </c>
      <c r="B19" s="739">
        <f>SUMIF(DPY!A:A,D19,DPY!E:E)</f>
        <v>0</v>
      </c>
      <c r="C19" s="740">
        <f>SUMIF(DPY!A:A,D19,DPY!C:C)</f>
        <v>690</v>
      </c>
      <c r="D19" s="741">
        <v>700002458</v>
      </c>
      <c r="E19" s="742" t="s">
        <v>8006</v>
      </c>
      <c r="F19" s="740">
        <f>SUMIF(DFY!A:A,D19,DFY!D:D)</f>
        <v>300</v>
      </c>
      <c r="G19" s="739">
        <f>SUMIF(DYTD!A:A,D19,DYTD!C:C)</f>
        <v>0</v>
      </c>
      <c r="H19" s="743">
        <f t="shared" si="2"/>
        <v>-300</v>
      </c>
      <c r="I19" s="744">
        <f t="shared" si="3"/>
        <v>0</v>
      </c>
      <c r="J19" s="740">
        <v>300</v>
      </c>
      <c r="K19" s="740">
        <f t="shared" si="4"/>
        <v>300</v>
      </c>
      <c r="L19" s="745"/>
      <c r="M19" s="745"/>
      <c r="N19" s="744"/>
      <c r="O19" s="740">
        <f t="shared" si="5"/>
        <v>300</v>
      </c>
      <c r="P19" s="746"/>
      <c r="Q19" s="747"/>
    </row>
    <row r="20" spans="1:17" s="748" customFormat="1" x14ac:dyDescent="0.2">
      <c r="A20" s="738">
        <f>SUMIF(DPY!A:A,D20,DPY!D:D)</f>
        <v>300</v>
      </c>
      <c r="B20" s="739">
        <f>SUMIF(DPY!A:A,D20,DPY!E:E)</f>
        <v>0</v>
      </c>
      <c r="C20" s="740">
        <f>SUMIF(DPY!A:A,D20,DPY!C:C)</f>
        <v>0</v>
      </c>
      <c r="D20" s="741">
        <v>700002500</v>
      </c>
      <c r="E20" s="742" t="s">
        <v>2736</v>
      </c>
      <c r="F20" s="740">
        <f>SUMIF(DFY!A:A,D20,DFY!D:D)</f>
        <v>300</v>
      </c>
      <c r="G20" s="739">
        <f>SUMIF(DYTD!A:A,D20,DYTD!C:C)</f>
        <v>0</v>
      </c>
      <c r="H20" s="743">
        <f t="shared" si="2"/>
        <v>-300</v>
      </c>
      <c r="I20" s="744">
        <f t="shared" si="3"/>
        <v>0</v>
      </c>
      <c r="J20" s="740">
        <v>300</v>
      </c>
      <c r="K20" s="740">
        <f t="shared" si="4"/>
        <v>300</v>
      </c>
      <c r="L20" s="745"/>
      <c r="M20" s="745"/>
      <c r="N20" s="744"/>
      <c r="O20" s="740">
        <f t="shared" si="5"/>
        <v>300</v>
      </c>
      <c r="P20" s="746"/>
      <c r="Q20" s="747"/>
    </row>
    <row r="21" spans="1:17" s="748" customFormat="1" x14ac:dyDescent="0.2">
      <c r="A21" s="738">
        <f>SUMIF(DPY!A:A,D21,DPY!D:D)</f>
        <v>14400</v>
      </c>
      <c r="B21" s="739">
        <f>SUMIF(DPY!A:A,D21,DPY!E:E)</f>
        <v>0</v>
      </c>
      <c r="C21" s="740">
        <f>SUMIF(DPY!A:A,D21,DPY!C:C)</f>
        <v>0</v>
      </c>
      <c r="D21" s="741">
        <v>700003034</v>
      </c>
      <c r="E21" s="742" t="s">
        <v>8007</v>
      </c>
      <c r="F21" s="740">
        <f>SUMIF(DFY!A:A,D21,DFY!D:D)</f>
        <v>14600</v>
      </c>
      <c r="G21" s="739">
        <f>SUMIF(DYTD!A:A,D21,DYTD!C:C)</f>
        <v>15.5</v>
      </c>
      <c r="H21" s="743">
        <f t="shared" si="2"/>
        <v>-14584.5</v>
      </c>
      <c r="I21" s="744">
        <f t="shared" si="3"/>
        <v>0</v>
      </c>
      <c r="J21" s="740">
        <v>14600</v>
      </c>
      <c r="K21" s="740">
        <f t="shared" si="4"/>
        <v>14600</v>
      </c>
      <c r="L21" s="745"/>
      <c r="M21" s="745"/>
      <c r="N21" s="744"/>
      <c r="O21" s="740">
        <f t="shared" ref="O21" si="6">SUM(K21:N21)</f>
        <v>14600</v>
      </c>
      <c r="P21" s="746"/>
      <c r="Q21" s="747"/>
    </row>
    <row r="22" spans="1:17" s="748" customFormat="1" x14ac:dyDescent="0.2">
      <c r="A22" s="738">
        <f>SUMIF(DPY!A:A,D22,DPY!D:D)</f>
        <v>10000</v>
      </c>
      <c r="B22" s="739">
        <f>SUMIF(DPY!A:A,D22,DPY!E:E)</f>
        <v>0</v>
      </c>
      <c r="C22" s="740">
        <f>SUMIF(DPY!A:A,D22,DPY!C:C)</f>
        <v>0</v>
      </c>
      <c r="D22" s="741">
        <v>700003035</v>
      </c>
      <c r="E22" s="742" t="s">
        <v>8008</v>
      </c>
      <c r="F22" s="740">
        <f>SUMIF(DFY!A:A,D22,DFY!D:D)</f>
        <v>15000</v>
      </c>
      <c r="G22" s="739">
        <f>SUMIF(DYTD!A:A,D22,DYTD!C:C)</f>
        <v>0</v>
      </c>
      <c r="H22" s="743">
        <f t="shared" si="2"/>
        <v>-15000</v>
      </c>
      <c r="I22" s="744">
        <f t="shared" si="3"/>
        <v>0</v>
      </c>
      <c r="J22" s="740">
        <v>15000</v>
      </c>
      <c r="K22" s="740">
        <f t="shared" si="4"/>
        <v>15000</v>
      </c>
      <c r="L22" s="745"/>
      <c r="M22" s="745"/>
      <c r="N22" s="744"/>
      <c r="O22" s="740">
        <f t="shared" ref="O22:O32" si="7">SUM(K22:N22)</f>
        <v>15000</v>
      </c>
      <c r="P22" s="746"/>
      <c r="Q22" s="747"/>
    </row>
    <row r="23" spans="1:17" s="748" customFormat="1" x14ac:dyDescent="0.2">
      <c r="A23" s="738">
        <f>SUMIF(DPY!A:A,D23,DPY!D:D)</f>
        <v>2500</v>
      </c>
      <c r="B23" s="739">
        <f>SUMIF(DPY!A:A,D23,DPY!E:E)</f>
        <v>0</v>
      </c>
      <c r="C23" s="740">
        <f>SUMIF(DPY!A:A,D23,DPY!C:C)</f>
        <v>0</v>
      </c>
      <c r="D23" s="741">
        <v>700003036</v>
      </c>
      <c r="E23" s="742" t="s">
        <v>8009</v>
      </c>
      <c r="F23" s="740">
        <f>SUMIF(DFY!A:A,D23,DFY!D:D)</f>
        <v>2500</v>
      </c>
      <c r="G23" s="739">
        <f>SUMIF(DYTD!A:A,D23,DYTD!C:C)</f>
        <v>0</v>
      </c>
      <c r="H23" s="743">
        <f t="shared" si="2"/>
        <v>-2500</v>
      </c>
      <c r="I23" s="744">
        <f t="shared" si="3"/>
        <v>0</v>
      </c>
      <c r="J23" s="740">
        <v>2500</v>
      </c>
      <c r="K23" s="740">
        <f t="shared" si="4"/>
        <v>2500</v>
      </c>
      <c r="L23" s="745"/>
      <c r="M23" s="745"/>
      <c r="N23" s="744"/>
      <c r="O23" s="740">
        <f t="shared" si="7"/>
        <v>2500</v>
      </c>
      <c r="P23" s="746"/>
      <c r="Q23" s="747"/>
    </row>
    <row r="24" spans="1:17" s="748" customFormat="1" x14ac:dyDescent="0.2">
      <c r="A24" s="738">
        <f>SUMIF(DPY!A:A,D24,DPY!D:D)</f>
        <v>5700</v>
      </c>
      <c r="B24" s="739">
        <f>SUMIF(DPY!A:A,D24,DPY!E:E)</f>
        <v>0</v>
      </c>
      <c r="C24" s="740">
        <f>SUMIF(DPY!A:A,D24,DPY!C:C)</f>
        <v>2880</v>
      </c>
      <c r="D24" s="741">
        <v>700003037</v>
      </c>
      <c r="E24" s="742" t="s">
        <v>8010</v>
      </c>
      <c r="F24" s="740">
        <f>SUMIF(DFY!A:A,D24,DFY!D:D)</f>
        <v>0</v>
      </c>
      <c r="G24" s="739">
        <f>SUMIF(DYTD!A:A,D24,DYTD!C:C)</f>
        <v>0</v>
      </c>
      <c r="H24" s="743">
        <f t="shared" si="2"/>
        <v>0</v>
      </c>
      <c r="I24" s="744">
        <f t="shared" si="3"/>
        <v>0</v>
      </c>
      <c r="J24" s="740">
        <v>0</v>
      </c>
      <c r="K24" s="740">
        <f t="shared" si="4"/>
        <v>0</v>
      </c>
      <c r="L24" s="745"/>
      <c r="M24" s="745"/>
      <c r="N24" s="744"/>
      <c r="O24" s="740">
        <f t="shared" si="7"/>
        <v>0</v>
      </c>
      <c r="P24" s="746"/>
      <c r="Q24" s="747"/>
    </row>
    <row r="25" spans="1:17" s="748" customFormat="1" x14ac:dyDescent="0.2">
      <c r="A25" s="738">
        <f>SUMIF(DPY!A:A,D25,DPY!D:D)</f>
        <v>150700</v>
      </c>
      <c r="B25" s="739">
        <f>SUMIF(DPY!A:A,D25,DPY!E:E)</f>
        <v>0</v>
      </c>
      <c r="C25" s="740">
        <f>SUMIF(DPY!A:A,D25,DPY!C:C)</f>
        <v>0</v>
      </c>
      <c r="D25" s="741">
        <v>700003038</v>
      </c>
      <c r="E25" s="742" t="s">
        <v>8011</v>
      </c>
      <c r="F25" s="740">
        <f>SUMIF(DFY!A:A,D25,DFY!D:D)</f>
        <v>128900</v>
      </c>
      <c r="G25" s="739">
        <f>SUMIF(DYTD!A:A,D25,DYTD!C:C)</f>
        <v>0</v>
      </c>
      <c r="H25" s="743">
        <f t="shared" si="2"/>
        <v>-128900</v>
      </c>
      <c r="I25" s="744">
        <f t="shared" si="3"/>
        <v>0</v>
      </c>
      <c r="J25" s="740">
        <v>128900</v>
      </c>
      <c r="K25" s="740">
        <f t="shared" si="4"/>
        <v>128900</v>
      </c>
      <c r="L25" s="745"/>
      <c r="M25" s="745"/>
      <c r="N25" s="744"/>
      <c r="O25" s="740">
        <f t="shared" si="7"/>
        <v>128900</v>
      </c>
      <c r="P25" s="746"/>
      <c r="Q25" s="747"/>
    </row>
    <row r="26" spans="1:17" s="748" customFormat="1" x14ac:dyDescent="0.2">
      <c r="A26" s="738">
        <f>SUMIF(DPY!A:A,D26,DPY!D:D)</f>
        <v>0</v>
      </c>
      <c r="B26" s="739">
        <f>SUMIF(DPY!A:A,D26,DPY!E:E)</f>
        <v>0</v>
      </c>
      <c r="C26" s="740">
        <f>SUMIF(DPY!A:A,D26,DPY!C:C)</f>
        <v>0</v>
      </c>
      <c r="D26" s="741">
        <v>700003039</v>
      </c>
      <c r="E26" s="742" t="s">
        <v>8012</v>
      </c>
      <c r="F26" s="740">
        <f>SUMIF(DFY!A:A,D26,DFY!D:D)</f>
        <v>0</v>
      </c>
      <c r="G26" s="739">
        <f>SUMIF(DYTD!A:A,D26,DYTD!C:C)</f>
        <v>0</v>
      </c>
      <c r="H26" s="743">
        <f t="shared" si="2"/>
        <v>0</v>
      </c>
      <c r="I26" s="744">
        <f t="shared" si="3"/>
        <v>0</v>
      </c>
      <c r="J26" s="740">
        <v>0</v>
      </c>
      <c r="K26" s="740">
        <f t="shared" si="4"/>
        <v>0</v>
      </c>
      <c r="L26" s="745"/>
      <c r="M26" s="745"/>
      <c r="N26" s="744"/>
      <c r="O26" s="740">
        <f t="shared" si="7"/>
        <v>0</v>
      </c>
      <c r="P26" s="746"/>
      <c r="Q26" s="747"/>
    </row>
    <row r="27" spans="1:17" s="748" customFormat="1" x14ac:dyDescent="0.2">
      <c r="A27" s="738">
        <f>SUMIF(DPY!A:A,D27,DPY!D:D)</f>
        <v>0</v>
      </c>
      <c r="B27" s="739">
        <f>SUMIF(DPY!A:A,D27,DPY!E:E)</f>
        <v>0</v>
      </c>
      <c r="C27" s="740">
        <f>SUMIF(DPY!A:A,D27,DPY!C:C)</f>
        <v>0</v>
      </c>
      <c r="D27" s="741">
        <v>700003041</v>
      </c>
      <c r="E27" s="742" t="s">
        <v>8013</v>
      </c>
      <c r="F27" s="740">
        <f>SUMIF(DFY!A:A,D27,DFY!D:D)</f>
        <v>100</v>
      </c>
      <c r="G27" s="739">
        <f>SUMIF(DYTD!A:A,D27,DYTD!C:C)</f>
        <v>0</v>
      </c>
      <c r="H27" s="743">
        <f t="shared" si="2"/>
        <v>-100</v>
      </c>
      <c r="I27" s="744">
        <f t="shared" si="3"/>
        <v>0</v>
      </c>
      <c r="J27" s="740">
        <v>100</v>
      </c>
      <c r="K27" s="740">
        <f t="shared" si="4"/>
        <v>100</v>
      </c>
      <c r="L27" s="745"/>
      <c r="M27" s="745"/>
      <c r="N27" s="744"/>
      <c r="O27" s="740">
        <f t="shared" si="7"/>
        <v>100</v>
      </c>
      <c r="P27" s="746"/>
      <c r="Q27" s="747"/>
    </row>
    <row r="28" spans="1:17" s="748" customFormat="1" x14ac:dyDescent="0.2">
      <c r="A28" s="738">
        <f>SUMIF(DPY!A:A,D28,DPY!D:D)</f>
        <v>43500</v>
      </c>
      <c r="B28" s="739">
        <f>SUMIF(DPY!A:A,D28,DPY!E:E)</f>
        <v>0</v>
      </c>
      <c r="C28" s="740">
        <f>SUMIF(DPY!A:A,D28,DPY!C:C)</f>
        <v>0</v>
      </c>
      <c r="D28" s="741">
        <v>700003051</v>
      </c>
      <c r="E28" s="742" t="s">
        <v>8014</v>
      </c>
      <c r="F28" s="740">
        <f>SUMIF(DFY!A:A,D28,DFY!D:D)</f>
        <v>77900</v>
      </c>
      <c r="G28" s="739">
        <f>SUMIF(DYTD!A:A,D28,DYTD!C:C)</f>
        <v>418.74</v>
      </c>
      <c r="H28" s="743">
        <f t="shared" si="2"/>
        <v>-77481.259999999995</v>
      </c>
      <c r="I28" s="744">
        <f t="shared" si="3"/>
        <v>0</v>
      </c>
      <c r="J28" s="740">
        <v>77900</v>
      </c>
      <c r="K28" s="740">
        <f t="shared" si="4"/>
        <v>77900</v>
      </c>
      <c r="L28" s="745"/>
      <c r="M28" s="745"/>
      <c r="N28" s="744"/>
      <c r="O28" s="740">
        <f t="shared" si="7"/>
        <v>77900</v>
      </c>
      <c r="P28" s="746"/>
      <c r="Q28" s="747"/>
    </row>
    <row r="29" spans="1:17" s="748" customFormat="1" x14ac:dyDescent="0.2">
      <c r="A29" s="738">
        <f>SUMIF(DPY!A:A,D29,DPY!D:D)</f>
        <v>0</v>
      </c>
      <c r="B29" s="739">
        <f>SUMIF(DPY!A:A,D29,DPY!E:E)</f>
        <v>0</v>
      </c>
      <c r="C29" s="740">
        <f>SUMIF(DPY!A:A,D29,DPY!C:C)</f>
        <v>0</v>
      </c>
      <c r="D29" s="741">
        <v>700003070</v>
      </c>
      <c r="E29" s="742" t="s">
        <v>8015</v>
      </c>
      <c r="F29" s="740">
        <f>SUMIF(DFY!A:A,D29,DFY!D:D)</f>
        <v>0</v>
      </c>
      <c r="G29" s="739">
        <f>SUMIF(DYTD!A:A,D29,DYTD!C:C)</f>
        <v>0</v>
      </c>
      <c r="H29" s="743">
        <f t="shared" si="2"/>
        <v>0</v>
      </c>
      <c r="I29" s="744">
        <f t="shared" si="3"/>
        <v>0</v>
      </c>
      <c r="J29" s="740">
        <v>0</v>
      </c>
      <c r="K29" s="740">
        <f t="shared" si="4"/>
        <v>0</v>
      </c>
      <c r="L29" s="745"/>
      <c r="M29" s="745"/>
      <c r="N29" s="744"/>
      <c r="O29" s="740">
        <f t="shared" si="7"/>
        <v>0</v>
      </c>
      <c r="P29" s="746"/>
      <c r="Q29" s="747"/>
    </row>
    <row r="30" spans="1:17" s="748" customFormat="1" x14ac:dyDescent="0.2">
      <c r="A30" s="738">
        <f>SUMIF(DPY!A:A,D30,DPY!D:D)</f>
        <v>14800</v>
      </c>
      <c r="B30" s="739">
        <f>SUMIF(DPY!A:A,D30,DPY!E:E)</f>
        <v>0</v>
      </c>
      <c r="C30" s="740">
        <f>SUMIF(DPY!A:A,D30,DPY!C:C)</f>
        <v>0</v>
      </c>
      <c r="D30" s="741">
        <v>700003081</v>
      </c>
      <c r="E30" s="742" t="s">
        <v>3075</v>
      </c>
      <c r="F30" s="740">
        <f>SUMIF(DFY!A:A,D30,DFY!D:D)</f>
        <v>0</v>
      </c>
      <c r="G30" s="739">
        <f>SUMIF(DYTD!A:A,D30,DYTD!C:C)</f>
        <v>0</v>
      </c>
      <c r="H30" s="743">
        <f t="shared" si="2"/>
        <v>0</v>
      </c>
      <c r="I30" s="744">
        <f t="shared" si="3"/>
        <v>0</v>
      </c>
      <c r="J30" s="740">
        <v>0</v>
      </c>
      <c r="K30" s="740">
        <f t="shared" si="4"/>
        <v>0</v>
      </c>
      <c r="L30" s="745"/>
      <c r="M30" s="745"/>
      <c r="N30" s="744"/>
      <c r="O30" s="740">
        <f t="shared" si="7"/>
        <v>0</v>
      </c>
      <c r="P30" s="746"/>
      <c r="Q30" s="747"/>
    </row>
    <row r="31" spans="1:17" s="748" customFormat="1" x14ac:dyDescent="0.2">
      <c r="A31" s="738">
        <f>SUMIF(DPY!A:A,D31,DPY!D:D)</f>
        <v>3200</v>
      </c>
      <c r="B31" s="739">
        <f>SUMIF(DPY!A:A,D31,DPY!E:E)</f>
        <v>0</v>
      </c>
      <c r="C31" s="740">
        <f>SUMIF(DPY!A:A,D31,DPY!C:C)</f>
        <v>0</v>
      </c>
      <c r="D31" s="741">
        <v>700003083</v>
      </c>
      <c r="E31" s="742" t="s">
        <v>8016</v>
      </c>
      <c r="F31" s="740">
        <f>SUMIF(DFY!A:A,D31,DFY!D:D)</f>
        <v>0</v>
      </c>
      <c r="G31" s="739">
        <f>SUMIF(DYTD!A:A,D31,DYTD!C:C)</f>
        <v>0</v>
      </c>
      <c r="H31" s="743">
        <f t="shared" si="2"/>
        <v>0</v>
      </c>
      <c r="I31" s="744">
        <f t="shared" si="3"/>
        <v>0</v>
      </c>
      <c r="J31" s="740">
        <v>0</v>
      </c>
      <c r="K31" s="740">
        <f t="shared" si="4"/>
        <v>0</v>
      </c>
      <c r="L31" s="745"/>
      <c r="M31" s="745"/>
      <c r="N31" s="744"/>
      <c r="O31" s="740">
        <f t="shared" si="7"/>
        <v>0</v>
      </c>
      <c r="P31" s="746"/>
      <c r="Q31" s="747"/>
    </row>
    <row r="32" spans="1:17" s="748" customFormat="1" x14ac:dyDescent="0.2">
      <c r="A32" s="738">
        <f>SUMIF(DPY!A:A,D32,DPY!D:D)</f>
        <v>900</v>
      </c>
      <c r="B32" s="739">
        <f>SUMIF(DPY!A:A,D32,DPY!E:E)</f>
        <v>0</v>
      </c>
      <c r="C32" s="740">
        <f>SUMIF(DPY!A:A,D32,DPY!C:C)</f>
        <v>0</v>
      </c>
      <c r="D32" s="741">
        <v>700003084</v>
      </c>
      <c r="E32" s="742" t="s">
        <v>8017</v>
      </c>
      <c r="F32" s="740">
        <f>SUMIF(DFY!A:A,D32,DFY!D:D)</f>
        <v>0</v>
      </c>
      <c r="G32" s="739">
        <f>SUMIF(DYTD!A:A,D32,DYTD!C:C)</f>
        <v>0</v>
      </c>
      <c r="H32" s="743">
        <f t="shared" si="2"/>
        <v>0</v>
      </c>
      <c r="I32" s="744">
        <f t="shared" si="3"/>
        <v>0</v>
      </c>
      <c r="J32" s="740">
        <v>0</v>
      </c>
      <c r="K32" s="740">
        <f t="shared" si="4"/>
        <v>0</v>
      </c>
      <c r="L32" s="745"/>
      <c r="M32" s="745"/>
      <c r="N32" s="744"/>
      <c r="O32" s="740">
        <f t="shared" si="7"/>
        <v>0</v>
      </c>
      <c r="P32" s="746"/>
      <c r="Q32" s="747"/>
    </row>
    <row r="33" spans="1:17" s="748" customFormat="1" x14ac:dyDescent="0.2">
      <c r="A33" s="738">
        <f>SUMIF(DPY!A:A,D33,DPY!D:D)</f>
        <v>0</v>
      </c>
      <c r="B33" s="739">
        <f>SUMIF(DPY!A:A,D33,DPY!E:E)</f>
        <v>0</v>
      </c>
      <c r="C33" s="740">
        <f>SUMIF(DPY!A:A,D33,DPY!C:C)</f>
        <v>226689.11</v>
      </c>
      <c r="D33" s="741">
        <v>700003300</v>
      </c>
      <c r="E33" s="742" t="s">
        <v>7970</v>
      </c>
      <c r="F33" s="740">
        <f>SUMIF(DFY!A:A,D33,DFY!D:D)</f>
        <v>0</v>
      </c>
      <c r="G33" s="739">
        <f>SUMIF(DYTD!A:A,D33,DYTD!C:C)</f>
        <v>0</v>
      </c>
      <c r="H33" s="743">
        <f t="shared" si="2"/>
        <v>0</v>
      </c>
      <c r="I33" s="744">
        <f t="shared" si="3"/>
        <v>0</v>
      </c>
      <c r="J33" s="740">
        <v>0</v>
      </c>
      <c r="K33" s="740">
        <f t="shared" si="4"/>
        <v>0</v>
      </c>
      <c r="L33" s="745"/>
      <c r="M33" s="745"/>
      <c r="N33" s="744"/>
      <c r="O33" s="740">
        <f t="shared" si="5"/>
        <v>0</v>
      </c>
      <c r="P33" s="746"/>
      <c r="Q33" s="747"/>
    </row>
    <row r="34" spans="1:17" s="748" customFormat="1" ht="12.75" customHeight="1" x14ac:dyDescent="0.25">
      <c r="A34" s="890">
        <f t="shared" ref="A34:B34" si="8">SUM(A10:A33)</f>
        <v>257400</v>
      </c>
      <c r="B34" s="891">
        <f t="shared" si="8"/>
        <v>0</v>
      </c>
      <c r="C34" s="779">
        <f>SUM(C10:C33)</f>
        <v>238313.37</v>
      </c>
      <c r="D34" s="752"/>
      <c r="E34" s="780" t="s">
        <v>7309</v>
      </c>
      <c r="F34" s="779">
        <f t="shared" ref="F34:O34" si="9">SUM(F10:F33)</f>
        <v>248900</v>
      </c>
      <c r="G34" s="1131">
        <f t="shared" si="9"/>
        <v>4111.32</v>
      </c>
      <c r="H34" s="781">
        <f t="shared" si="9"/>
        <v>-244788.68</v>
      </c>
      <c r="I34" s="783">
        <f t="shared" si="9"/>
        <v>100</v>
      </c>
      <c r="J34" s="784">
        <f t="shared" si="9"/>
        <v>249000</v>
      </c>
      <c r="K34" s="784">
        <f t="shared" si="9"/>
        <v>248900</v>
      </c>
      <c r="L34" s="785">
        <f t="shared" si="9"/>
        <v>0</v>
      </c>
      <c r="M34" s="785">
        <f t="shared" si="9"/>
        <v>0</v>
      </c>
      <c r="N34" s="786">
        <f t="shared" si="9"/>
        <v>0</v>
      </c>
      <c r="O34" s="784">
        <f t="shared" si="9"/>
        <v>248900</v>
      </c>
      <c r="P34" s="735"/>
      <c r="Q34" s="764"/>
    </row>
    <row r="35" spans="1:17" s="748" customFormat="1" ht="12.75" customHeight="1" x14ac:dyDescent="0.25">
      <c r="A35" s="787"/>
      <c r="B35" s="788"/>
      <c r="C35" s="740"/>
      <c r="D35" s="789"/>
      <c r="E35" s="742"/>
      <c r="F35" s="740"/>
      <c r="G35" s="1132"/>
      <c r="H35" s="745"/>
      <c r="I35" s="772"/>
      <c r="J35" s="773"/>
      <c r="K35" s="773"/>
      <c r="L35" s="774"/>
      <c r="M35" s="774"/>
      <c r="N35" s="775"/>
      <c r="O35" s="773"/>
      <c r="P35" s="735"/>
      <c r="Q35" s="764"/>
    </row>
    <row r="36" spans="1:17" s="798" customFormat="1" x14ac:dyDescent="0.25">
      <c r="A36" s="800">
        <f t="shared" ref="A36:B36" si="10">A8+A34</f>
        <v>257400</v>
      </c>
      <c r="B36" s="801">
        <f t="shared" si="10"/>
        <v>0</v>
      </c>
      <c r="C36" s="802">
        <f>C8+C34</f>
        <v>238313.37</v>
      </c>
      <c r="D36" s="846"/>
      <c r="E36" s="780" t="s">
        <v>7242</v>
      </c>
      <c r="F36" s="802">
        <f t="shared" ref="F36:O36" si="11">F8+F34</f>
        <v>248900</v>
      </c>
      <c r="G36" s="1128">
        <f t="shared" si="11"/>
        <v>4111.32</v>
      </c>
      <c r="H36" s="848">
        <f t="shared" si="11"/>
        <v>-244788.68</v>
      </c>
      <c r="I36" s="849">
        <f t="shared" si="11"/>
        <v>100</v>
      </c>
      <c r="J36" s="850">
        <f t="shared" si="11"/>
        <v>249000</v>
      </c>
      <c r="K36" s="850">
        <f t="shared" si="11"/>
        <v>248900</v>
      </c>
      <c r="L36" s="851">
        <f t="shared" si="11"/>
        <v>0</v>
      </c>
      <c r="M36" s="851">
        <f t="shared" si="11"/>
        <v>0</v>
      </c>
      <c r="N36" s="852">
        <f t="shared" si="11"/>
        <v>0</v>
      </c>
      <c r="O36" s="850">
        <f t="shared" si="11"/>
        <v>248900</v>
      </c>
      <c r="P36" s="810"/>
      <c r="Q36" s="797"/>
    </row>
    <row r="37" spans="1:17" s="798" customFormat="1" x14ac:dyDescent="0.25">
      <c r="A37" s="787"/>
      <c r="B37" s="788"/>
      <c r="C37" s="740"/>
      <c r="D37" s="811"/>
      <c r="E37" s="812"/>
      <c r="F37" s="740"/>
      <c r="G37" s="771"/>
      <c r="H37" s="743"/>
      <c r="I37" s="761"/>
      <c r="J37" s="740"/>
      <c r="K37" s="740"/>
      <c r="L37" s="745"/>
      <c r="M37" s="745"/>
      <c r="N37" s="744"/>
      <c r="O37" s="740"/>
      <c r="P37" s="746"/>
      <c r="Q37" s="813"/>
    </row>
    <row r="38" spans="1:17" s="798" customFormat="1" x14ac:dyDescent="0.25">
      <c r="A38" s="814">
        <f t="shared" ref="A38:B38" si="12">A36</f>
        <v>257400</v>
      </c>
      <c r="B38" s="815">
        <f t="shared" si="12"/>
        <v>0</v>
      </c>
      <c r="C38" s="816">
        <f>C36</f>
        <v>238313.37</v>
      </c>
      <c r="D38" s="817"/>
      <c r="E38" s="818" t="s">
        <v>7248</v>
      </c>
      <c r="F38" s="816">
        <f t="shared" ref="F38:O38" si="13">F36</f>
        <v>248900</v>
      </c>
      <c r="G38" s="1515">
        <f t="shared" si="13"/>
        <v>4111.32</v>
      </c>
      <c r="H38" s="1171">
        <f t="shared" si="13"/>
        <v>-244788.68</v>
      </c>
      <c r="I38" s="1191">
        <f t="shared" si="13"/>
        <v>100</v>
      </c>
      <c r="J38" s="1141">
        <f t="shared" si="13"/>
        <v>249000</v>
      </c>
      <c r="K38" s="1141">
        <f t="shared" si="13"/>
        <v>248900</v>
      </c>
      <c r="L38" s="1142">
        <f t="shared" si="13"/>
        <v>0</v>
      </c>
      <c r="M38" s="1142">
        <f t="shared" si="13"/>
        <v>0</v>
      </c>
      <c r="N38" s="1140">
        <f t="shared" si="13"/>
        <v>0</v>
      </c>
      <c r="O38" s="1141">
        <f t="shared" si="13"/>
        <v>248900</v>
      </c>
      <c r="P38" s="810"/>
      <c r="Q38" s="797"/>
    </row>
    <row r="39" spans="1:17" s="798" customFormat="1" x14ac:dyDescent="0.25">
      <c r="A39" s="924"/>
      <c r="B39" s="925"/>
      <c r="C39" s="793"/>
      <c r="D39" s="790"/>
      <c r="E39" s="926"/>
      <c r="F39" s="793"/>
      <c r="G39" s="1143"/>
      <c r="H39" s="795"/>
      <c r="I39" s="927"/>
      <c r="J39" s="928"/>
      <c r="K39" s="833"/>
      <c r="L39" s="834"/>
      <c r="M39" s="834"/>
      <c r="N39" s="835"/>
      <c r="O39" s="833"/>
      <c r="P39" s="810"/>
      <c r="Q39" s="797"/>
    </row>
    <row r="40" spans="1:17" s="798" customFormat="1" hidden="1" x14ac:dyDescent="0.25">
      <c r="A40" s="838"/>
      <c r="B40" s="839"/>
      <c r="C40" s="840"/>
      <c r="D40" s="841"/>
      <c r="E40" s="842" t="s">
        <v>3040</v>
      </c>
      <c r="F40" s="840"/>
      <c r="G40" s="899"/>
      <c r="H40" s="844"/>
      <c r="I40" s="897"/>
      <c r="J40" s="898"/>
      <c r="K40" s="898"/>
      <c r="L40" s="899"/>
      <c r="M40" s="899"/>
      <c r="N40" s="900"/>
      <c r="O40" s="898"/>
      <c r="P40" s="810"/>
      <c r="Q40" s="797"/>
    </row>
    <row r="41" spans="1:17" s="748" customFormat="1" ht="12.75" hidden="1" customHeight="1" x14ac:dyDescent="0.25">
      <c r="A41" s="738">
        <f>SUMIF(DPY!A:A,D41,DPY!D:D)</f>
        <v>0</v>
      </c>
      <c r="B41" s="739">
        <f>SUMIF(DPY!A:A,D41,DPY!E:E)</f>
        <v>0</v>
      </c>
      <c r="C41" s="740">
        <f>SUMIF(DPY!A:A,D41,DPY!C:C)</f>
        <v>0</v>
      </c>
      <c r="D41" s="789">
        <v>700002510</v>
      </c>
      <c r="E41" s="742" t="s">
        <v>2916</v>
      </c>
      <c r="F41" s="740">
        <f>SUMIF(DFY!A:A,D41,DFY!D:D)</f>
        <v>0</v>
      </c>
      <c r="G41" s="739">
        <f>SUMIF(DYTD!A:A,D41,DYTD!C:C)</f>
        <v>0</v>
      </c>
      <c r="H41" s="743">
        <f t="shared" ref="H41:H49" si="14">F41-G41</f>
        <v>0</v>
      </c>
      <c r="I41" s="744">
        <f t="shared" ref="I41:I49" si="15">J41-F41</f>
        <v>0</v>
      </c>
      <c r="J41" s="740"/>
      <c r="K41" s="740"/>
      <c r="L41" s="745"/>
      <c r="M41" s="745"/>
      <c r="N41" s="744"/>
      <c r="O41" s="740"/>
      <c r="P41" s="746"/>
      <c r="Q41" s="764"/>
    </row>
    <row r="42" spans="1:17" s="748" customFormat="1" ht="12.75" hidden="1" customHeight="1" x14ac:dyDescent="0.25">
      <c r="A42" s="738">
        <f>SUMIF(DPY!A:A,D42,DPY!D:D)</f>
        <v>0</v>
      </c>
      <c r="B42" s="739">
        <f>SUMIF(DPY!A:A,D42,DPY!E:E)</f>
        <v>0</v>
      </c>
      <c r="C42" s="740">
        <f>SUMIF(DPY!A:A,D42,DPY!C:C)</f>
        <v>0</v>
      </c>
      <c r="D42" s="789">
        <v>700004610</v>
      </c>
      <c r="E42" s="742" t="s">
        <v>7263</v>
      </c>
      <c r="F42" s="740">
        <f>SUMIF(DFY!A:A,D42,DFY!D:D)</f>
        <v>0</v>
      </c>
      <c r="G42" s="739">
        <f>SUMIF(DYTD!A:A,D42,DYTD!C:C)</f>
        <v>0</v>
      </c>
      <c r="H42" s="743">
        <f t="shared" si="14"/>
        <v>0</v>
      </c>
      <c r="I42" s="744">
        <f t="shared" si="15"/>
        <v>0</v>
      </c>
      <c r="J42" s="740"/>
      <c r="K42" s="740"/>
      <c r="L42" s="745"/>
      <c r="M42" s="745"/>
      <c r="N42" s="744"/>
      <c r="O42" s="740"/>
      <c r="P42" s="746"/>
      <c r="Q42" s="764"/>
    </row>
    <row r="43" spans="1:17" s="748" customFormat="1" ht="12.75" hidden="1" customHeight="1" x14ac:dyDescent="0.25">
      <c r="A43" s="738">
        <f>SUMIF(DPY!A:A,D43,DPY!D:D)</f>
        <v>0</v>
      </c>
      <c r="B43" s="739">
        <f>SUMIF(DPY!A:A,D43,DPY!E:E)</f>
        <v>0</v>
      </c>
      <c r="C43" s="740">
        <f>SUMIF(DPY!A:A,D43,DPY!C:C)</f>
        <v>0</v>
      </c>
      <c r="D43" s="789">
        <v>700004611</v>
      </c>
      <c r="E43" s="742" t="s">
        <v>7264</v>
      </c>
      <c r="F43" s="740">
        <f>SUMIF(DFY!A:A,D43,DFY!D:D)</f>
        <v>0</v>
      </c>
      <c r="G43" s="739">
        <f>SUMIF(DYTD!A:A,D43,DYTD!C:C)</f>
        <v>0</v>
      </c>
      <c r="H43" s="743">
        <f t="shared" si="14"/>
        <v>0</v>
      </c>
      <c r="I43" s="744">
        <f t="shared" si="15"/>
        <v>0</v>
      </c>
      <c r="J43" s="740"/>
      <c r="K43" s="740"/>
      <c r="L43" s="745"/>
      <c r="M43" s="745"/>
      <c r="N43" s="744"/>
      <c r="O43" s="740"/>
      <c r="P43" s="746"/>
      <c r="Q43" s="764"/>
    </row>
    <row r="44" spans="1:17" s="748" customFormat="1" ht="12.75" hidden="1" customHeight="1" x14ac:dyDescent="0.25">
      <c r="A44" s="738">
        <f>SUMIF(DPY!A:A,D44,DPY!D:D)</f>
        <v>0</v>
      </c>
      <c r="B44" s="739">
        <f>SUMIF(DPY!A:A,D44,DPY!E:E)</f>
        <v>0</v>
      </c>
      <c r="C44" s="740">
        <f>SUMIF(DPY!A:A,D44,DPY!C:C)</f>
        <v>0</v>
      </c>
      <c r="D44" s="789">
        <v>700004618</v>
      </c>
      <c r="E44" s="742" t="s">
        <v>7312</v>
      </c>
      <c r="F44" s="740">
        <f>SUMIF(DFY!A:A,D44,DFY!D:D)</f>
        <v>0</v>
      </c>
      <c r="G44" s="739">
        <f>SUMIF(DYTD!A:A,D44,DYTD!C:C)</f>
        <v>0</v>
      </c>
      <c r="H44" s="743">
        <f t="shared" si="14"/>
        <v>0</v>
      </c>
      <c r="I44" s="744">
        <f t="shared" si="15"/>
        <v>0</v>
      </c>
      <c r="J44" s="740"/>
      <c r="K44" s="740"/>
      <c r="L44" s="745"/>
      <c r="M44" s="745"/>
      <c r="N44" s="744"/>
      <c r="O44" s="740"/>
      <c r="P44" s="746"/>
      <c r="Q44" s="764"/>
    </row>
    <row r="45" spans="1:17" s="748" customFormat="1" ht="12.75" hidden="1" customHeight="1" x14ac:dyDescent="0.25">
      <c r="A45" s="738">
        <f>SUMIF(DPY!A:A,D45,DPY!D:D)</f>
        <v>0</v>
      </c>
      <c r="B45" s="739">
        <f>SUMIF(DPY!A:A,D45,DPY!E:E)</f>
        <v>0</v>
      </c>
      <c r="C45" s="740">
        <f>SUMIF(DPY!A:A,D45,DPY!C:C)</f>
        <v>0</v>
      </c>
      <c r="D45" s="789">
        <v>700004619</v>
      </c>
      <c r="E45" s="742" t="s">
        <v>7252</v>
      </c>
      <c r="F45" s="740">
        <f>SUMIF(DFY!A:A,D45,DFY!D:D)</f>
        <v>0</v>
      </c>
      <c r="G45" s="739">
        <f>SUMIF(DYTD!A:A,D45,DYTD!C:C)</f>
        <v>0</v>
      </c>
      <c r="H45" s="743">
        <f t="shared" si="14"/>
        <v>0</v>
      </c>
      <c r="I45" s="744">
        <f t="shared" si="15"/>
        <v>0</v>
      </c>
      <c r="J45" s="740"/>
      <c r="K45" s="740"/>
      <c r="L45" s="745"/>
      <c r="M45" s="745"/>
      <c r="N45" s="744"/>
      <c r="O45" s="740"/>
      <c r="P45" s="746"/>
      <c r="Q45" s="764"/>
    </row>
    <row r="46" spans="1:17" s="748" customFormat="1" ht="12.75" hidden="1" customHeight="1" x14ac:dyDescent="0.25">
      <c r="A46" s="738">
        <f>SUMIF(DPY!A:A,D46,DPY!D:D)</f>
        <v>0</v>
      </c>
      <c r="B46" s="739">
        <f>SUMIF(DPY!A:A,D46,DPY!E:E)</f>
        <v>0</v>
      </c>
      <c r="C46" s="740">
        <f>SUMIF(DPY!A:A,D46,DPY!C:C)</f>
        <v>0</v>
      </c>
      <c r="D46" s="789">
        <v>700004621</v>
      </c>
      <c r="E46" s="742" t="s">
        <v>3061</v>
      </c>
      <c r="F46" s="740">
        <f>SUMIF(DFY!A:A,D46,DFY!D:D)</f>
        <v>0</v>
      </c>
      <c r="G46" s="739">
        <f>SUMIF(DYTD!A:A,D46,DYTD!C:C)</f>
        <v>0</v>
      </c>
      <c r="H46" s="743">
        <f t="shared" si="14"/>
        <v>0</v>
      </c>
      <c r="I46" s="744">
        <f t="shared" si="15"/>
        <v>0</v>
      </c>
      <c r="J46" s="740"/>
      <c r="K46" s="740"/>
      <c r="L46" s="745"/>
      <c r="M46" s="745"/>
      <c r="N46" s="744"/>
      <c r="O46" s="740"/>
      <c r="P46" s="746"/>
      <c r="Q46" s="764"/>
    </row>
    <row r="47" spans="1:17" s="748" customFormat="1" ht="12.75" hidden="1" customHeight="1" x14ac:dyDescent="0.25">
      <c r="A47" s="738">
        <f>SUMIF(DPY!A:A,D47,DPY!D:D)</f>
        <v>0</v>
      </c>
      <c r="B47" s="739">
        <f>SUMIF(DPY!A:A,D47,DPY!E:E)</f>
        <v>0</v>
      </c>
      <c r="C47" s="740">
        <f>SUMIF(DPY!A:A,D47,DPY!C:C)</f>
        <v>0</v>
      </c>
      <c r="D47" s="789">
        <v>700004623</v>
      </c>
      <c r="E47" s="742" t="s">
        <v>7313</v>
      </c>
      <c r="F47" s="740">
        <f>SUMIF(DFY!A:A,D47,DFY!D:D)</f>
        <v>0</v>
      </c>
      <c r="G47" s="739">
        <f>SUMIF(DYTD!A:A,D47,DYTD!C:C)</f>
        <v>0</v>
      </c>
      <c r="H47" s="743">
        <f t="shared" si="14"/>
        <v>0</v>
      </c>
      <c r="I47" s="744">
        <f t="shared" si="15"/>
        <v>0</v>
      </c>
      <c r="J47" s="740"/>
      <c r="K47" s="740"/>
      <c r="L47" s="745"/>
      <c r="M47" s="745"/>
      <c r="N47" s="744"/>
      <c r="O47" s="740"/>
      <c r="P47" s="746"/>
      <c r="Q47" s="764"/>
    </row>
    <row r="48" spans="1:17" s="748" customFormat="1" ht="12.75" hidden="1" customHeight="1" x14ac:dyDescent="0.25">
      <c r="A48" s="738">
        <f>SUMIF(DPY!A:A,D48,DPY!D:D)</f>
        <v>0</v>
      </c>
      <c r="B48" s="739">
        <f>SUMIF(DPY!A:A,D48,DPY!E:E)</f>
        <v>0</v>
      </c>
      <c r="C48" s="740">
        <f>SUMIF(DPY!A:A,D48,DPY!C:C)</f>
        <v>0</v>
      </c>
      <c r="D48" s="789">
        <v>700006010</v>
      </c>
      <c r="E48" s="742" t="s">
        <v>7254</v>
      </c>
      <c r="F48" s="740">
        <f>SUMIF(DFY!A:A,D48,DFY!D:D)</f>
        <v>0</v>
      </c>
      <c r="G48" s="739">
        <f>SUMIF(DYTD!A:A,D48,DYTD!C:C)</f>
        <v>0</v>
      </c>
      <c r="H48" s="743">
        <f t="shared" si="14"/>
        <v>0</v>
      </c>
      <c r="I48" s="744">
        <f t="shared" si="15"/>
        <v>0</v>
      </c>
      <c r="J48" s="740"/>
      <c r="K48" s="740"/>
      <c r="L48" s="745"/>
      <c r="M48" s="745"/>
      <c r="N48" s="744"/>
      <c r="O48" s="740"/>
      <c r="P48" s="746"/>
      <c r="Q48" s="764"/>
    </row>
    <row r="49" spans="1:17" s="748" customFormat="1" ht="12.75" hidden="1" customHeight="1" x14ac:dyDescent="0.25">
      <c r="A49" s="738">
        <f>SUMIF(DPY!A:A,D49,DPY!D:D)</f>
        <v>0</v>
      </c>
      <c r="B49" s="739">
        <f>SUMIF(DPY!A:A,D49,DPY!E:E)</f>
        <v>0</v>
      </c>
      <c r="C49" s="740">
        <f>SUMIF(DPY!A:A,D49,DPY!C:C)</f>
        <v>0</v>
      </c>
      <c r="D49" s="789">
        <v>700006014</v>
      </c>
      <c r="E49" s="742" t="s">
        <v>7314</v>
      </c>
      <c r="F49" s="740">
        <f>SUMIF(DFY!A:A,D49,DFY!D:D)</f>
        <v>0</v>
      </c>
      <c r="G49" s="739">
        <f>SUMIF(DYTD!A:A,D49,DYTD!C:C)</f>
        <v>0</v>
      </c>
      <c r="H49" s="743">
        <f t="shared" si="14"/>
        <v>0</v>
      </c>
      <c r="I49" s="744">
        <f t="shared" si="15"/>
        <v>0</v>
      </c>
      <c r="J49" s="740"/>
      <c r="K49" s="740"/>
      <c r="L49" s="745"/>
      <c r="M49" s="745"/>
      <c r="N49" s="744"/>
      <c r="O49" s="740"/>
      <c r="P49" s="746"/>
      <c r="Q49" s="764"/>
    </row>
    <row r="50" spans="1:17" s="798" customFormat="1" hidden="1" x14ac:dyDescent="0.25">
      <c r="A50" s="800">
        <f t="shared" ref="A50:B50" si="16">SUM(A41:A49)</f>
        <v>0</v>
      </c>
      <c r="B50" s="801">
        <f t="shared" si="16"/>
        <v>0</v>
      </c>
      <c r="C50" s="802">
        <f>SUM(C41:C49)</f>
        <v>0</v>
      </c>
      <c r="D50" s="846"/>
      <c r="E50" s="847" t="s">
        <v>7255</v>
      </c>
      <c r="F50" s="802">
        <f t="shared" ref="F50:O50" si="17">SUM(F41:F49)</f>
        <v>0</v>
      </c>
      <c r="G50" s="1128">
        <f t="shared" si="17"/>
        <v>0</v>
      </c>
      <c r="H50" s="848">
        <f t="shared" si="17"/>
        <v>0</v>
      </c>
      <c r="I50" s="849">
        <f t="shared" si="17"/>
        <v>0</v>
      </c>
      <c r="J50" s="850">
        <f t="shared" si="17"/>
        <v>0</v>
      </c>
      <c r="K50" s="850">
        <f t="shared" si="17"/>
        <v>0</v>
      </c>
      <c r="L50" s="851">
        <f t="shared" si="17"/>
        <v>0</v>
      </c>
      <c r="M50" s="851">
        <f t="shared" si="17"/>
        <v>0</v>
      </c>
      <c r="N50" s="852">
        <f t="shared" si="17"/>
        <v>0</v>
      </c>
      <c r="O50" s="850">
        <f t="shared" si="17"/>
        <v>0</v>
      </c>
      <c r="P50" s="810"/>
      <c r="Q50" s="797"/>
    </row>
    <row r="51" spans="1:17" s="798" customFormat="1" hidden="1" x14ac:dyDescent="0.25">
      <c r="A51" s="929"/>
      <c r="B51" s="930"/>
      <c r="C51" s="931"/>
      <c r="D51" s="932"/>
      <c r="E51" s="791"/>
      <c r="F51" s="931"/>
      <c r="G51" s="933"/>
      <c r="H51" s="934"/>
      <c r="I51" s="935"/>
      <c r="J51" s="791"/>
      <c r="K51" s="791"/>
      <c r="L51" s="936"/>
      <c r="M51" s="936"/>
      <c r="N51" s="934"/>
      <c r="O51" s="791"/>
      <c r="P51" s="757"/>
      <c r="Q51" s="797"/>
    </row>
    <row r="52" spans="1:17" s="798" customFormat="1" hidden="1" x14ac:dyDescent="0.25">
      <c r="A52" s="738">
        <f>SUMIF(DPY!A:A,D52,DPY!D:D)</f>
        <v>0</v>
      </c>
      <c r="B52" s="739">
        <f>SUMIF(DPY!A:A,D52,DPY!E:E)</f>
        <v>0</v>
      </c>
      <c r="C52" s="740">
        <f>SUMIF(DPY!A:A,D52,DPY!C:C)</f>
        <v>0</v>
      </c>
      <c r="D52" s="789">
        <v>700009800</v>
      </c>
      <c r="E52" s="765" t="s">
        <v>7315</v>
      </c>
      <c r="F52" s="740">
        <f>SUMIF(DFY!A:A,D52,DFY!D:D)</f>
        <v>0</v>
      </c>
      <c r="G52" s="739">
        <f>SUMIF(DYTD!A:A,D52,DYTD!C:C)</f>
        <v>0</v>
      </c>
      <c r="H52" s="743">
        <f>F52-G52</f>
        <v>0</v>
      </c>
      <c r="I52" s="744">
        <f>J52-F52</f>
        <v>0</v>
      </c>
      <c r="J52" s="740"/>
      <c r="K52" s="740"/>
      <c r="L52" s="745"/>
      <c r="M52" s="745"/>
      <c r="N52" s="744"/>
      <c r="O52" s="740"/>
      <c r="P52" s="746"/>
      <c r="Q52" s="797"/>
    </row>
    <row r="53" spans="1:17" s="798" customFormat="1" hidden="1" x14ac:dyDescent="0.25">
      <c r="A53" s="937">
        <f t="shared" ref="A53:B53" si="18">A52</f>
        <v>0</v>
      </c>
      <c r="B53" s="938">
        <f t="shared" si="18"/>
        <v>0</v>
      </c>
      <c r="C53" s="939">
        <f>C52</f>
        <v>0</v>
      </c>
      <c r="D53" s="940"/>
      <c r="E53" s="753" t="s">
        <v>7316</v>
      </c>
      <c r="F53" s="939">
        <f t="shared" ref="F53:O53" si="19">SUM(F52)</f>
        <v>0</v>
      </c>
      <c r="G53" s="1216">
        <f t="shared" si="19"/>
        <v>0</v>
      </c>
      <c r="H53" s="941">
        <f t="shared" si="19"/>
        <v>0</v>
      </c>
      <c r="I53" s="942">
        <f t="shared" si="19"/>
        <v>0</v>
      </c>
      <c r="J53" s="753">
        <f t="shared" si="19"/>
        <v>0</v>
      </c>
      <c r="K53" s="753">
        <f t="shared" si="19"/>
        <v>0</v>
      </c>
      <c r="L53" s="941">
        <f t="shared" si="19"/>
        <v>0</v>
      </c>
      <c r="M53" s="941">
        <f t="shared" si="19"/>
        <v>0</v>
      </c>
      <c r="N53" s="943">
        <f t="shared" si="19"/>
        <v>0</v>
      </c>
      <c r="O53" s="753">
        <f t="shared" si="19"/>
        <v>0</v>
      </c>
      <c r="P53" s="757"/>
      <c r="Q53" s="797"/>
    </row>
    <row r="54" spans="1:17" x14ac:dyDescent="0.2">
      <c r="A54" s="838"/>
      <c r="B54" s="839"/>
      <c r="C54" s="840"/>
      <c r="D54" s="854"/>
      <c r="E54" s="855"/>
      <c r="F54" s="856"/>
      <c r="G54" s="1182"/>
      <c r="I54" s="859"/>
      <c r="J54" s="860"/>
      <c r="K54" s="860"/>
      <c r="L54" s="861"/>
      <c r="M54" s="861"/>
      <c r="N54" s="862"/>
      <c r="O54" s="860"/>
      <c r="P54" s="810"/>
      <c r="Q54" s="797"/>
    </row>
    <row r="55" spans="1:17" s="798" customFormat="1" ht="13.5" thickBot="1" x14ac:dyDescent="0.3">
      <c r="A55" s="864">
        <f t="shared" ref="A55:B55" si="20">A38+A50+A53</f>
        <v>257400</v>
      </c>
      <c r="B55" s="865">
        <f t="shared" si="20"/>
        <v>0</v>
      </c>
      <c r="C55" s="866">
        <f>C38+C50+C53</f>
        <v>238313.37</v>
      </c>
      <c r="D55" s="867"/>
      <c r="E55" s="868" t="s">
        <v>8</v>
      </c>
      <c r="F55" s="866">
        <f t="shared" ref="F55:O55" si="21">F38+F50+F53</f>
        <v>248900</v>
      </c>
      <c r="G55" s="1521">
        <f t="shared" si="21"/>
        <v>4111.32</v>
      </c>
      <c r="H55" s="1150">
        <f t="shared" si="21"/>
        <v>-244788.68</v>
      </c>
      <c r="I55" s="1193">
        <f t="shared" si="21"/>
        <v>100</v>
      </c>
      <c r="J55" s="866">
        <f t="shared" si="21"/>
        <v>249000</v>
      </c>
      <c r="K55" s="866">
        <f t="shared" si="21"/>
        <v>248900</v>
      </c>
      <c r="L55" s="1149">
        <f t="shared" si="21"/>
        <v>0</v>
      </c>
      <c r="M55" s="1149">
        <f t="shared" si="21"/>
        <v>0</v>
      </c>
      <c r="N55" s="1150">
        <f t="shared" si="21"/>
        <v>0</v>
      </c>
      <c r="O55" s="866">
        <f t="shared" si="21"/>
        <v>248900</v>
      </c>
      <c r="P55" s="873"/>
      <c r="Q55" s="874"/>
    </row>
    <row r="56" spans="1:17" x14ac:dyDescent="0.2">
      <c r="A56" s="875">
        <f>SUMIF(DPY!G:G,$D$2,DPY!D:D)-A55</f>
        <v>0</v>
      </c>
      <c r="B56" s="875">
        <f>SUMIF(DPY!G:G,$D$2,DPY!E:E)-B55</f>
        <v>0</v>
      </c>
      <c r="C56" s="863">
        <f>SUMIF(DPY!G:G,$D$2,DPY!C:C)-C55</f>
        <v>0</v>
      </c>
      <c r="D56" s="876"/>
      <c r="F56" s="687">
        <f>SUMIF(DFY!G:G,$D$2,DFY!D:D)-F55</f>
        <v>0</v>
      </c>
      <c r="G56" s="858">
        <f>SUMIF(DYTD!G:G,$D$2,DYTD!C:C)-G55</f>
        <v>0</v>
      </c>
      <c r="H56" s="858">
        <f>G55-F55-H55</f>
        <v>0</v>
      </c>
      <c r="I56" s="858">
        <f>J55-F55-I55</f>
        <v>0</v>
      </c>
      <c r="J56" s="875"/>
      <c r="K56" s="875"/>
      <c r="L56" s="875"/>
      <c r="M56" s="875"/>
      <c r="N56" s="875"/>
      <c r="O56" s="875"/>
      <c r="P56" s="863"/>
    </row>
    <row r="57" spans="1:17" ht="15" x14ac:dyDescent="0.3">
      <c r="D57" s="876"/>
      <c r="H57" s="877"/>
      <c r="I57" s="877"/>
      <c r="J57" s="877"/>
      <c r="K57" s="877"/>
      <c r="L57" s="877"/>
      <c r="M57" s="877"/>
      <c r="N57" s="877"/>
      <c r="O57" s="877"/>
      <c r="P57" s="863"/>
    </row>
    <row r="58" spans="1:17" x14ac:dyDescent="0.2">
      <c r="D58" s="876"/>
      <c r="H58" s="875"/>
      <c r="I58" s="878"/>
      <c r="J58" s="878"/>
      <c r="K58" s="878"/>
      <c r="L58" s="878"/>
      <c r="M58" s="878"/>
      <c r="N58" s="878"/>
      <c r="O58" s="878"/>
      <c r="P58" s="863"/>
    </row>
    <row r="59" spans="1:17" x14ac:dyDescent="0.2">
      <c r="D59" s="876"/>
      <c r="H59" s="875"/>
      <c r="I59" s="878"/>
      <c r="J59" s="878"/>
      <c r="K59" s="878"/>
      <c r="L59" s="878"/>
      <c r="M59" s="878"/>
      <c r="N59" s="878"/>
      <c r="O59" s="878"/>
      <c r="P59" s="863"/>
    </row>
    <row r="60" spans="1:17" x14ac:dyDescent="0.2">
      <c r="D60" s="876"/>
    </row>
  </sheetData>
  <mergeCells count="1">
    <mergeCell ref="C1:Q1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56" fitToHeight="0" orientation="landscape" r:id="rId1"/>
  <headerFooter>
    <oddFooter>&amp;C&amp;Z&amp;F\&amp;A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970"/>
  <sheetViews>
    <sheetView zoomScale="80" zoomScaleNormal="80" workbookViewId="0">
      <pane ySplit="7" topLeftCell="A1945" activePane="bottomLeft" state="frozen"/>
      <selection activeCell="T16" sqref="T16"/>
      <selection pane="bottomLeft" activeCell="T16" sqref="T16"/>
    </sheetView>
  </sheetViews>
  <sheetFormatPr defaultColWidth="9.140625" defaultRowHeight="14.25" x14ac:dyDescent="0.2"/>
  <cols>
    <col min="1" max="1" width="12.140625" style="1558" customWidth="1"/>
    <col min="2" max="2" width="49.5703125" style="1558" bestFit="1" customWidth="1"/>
    <col min="3" max="3" width="13.140625" style="1558" customWidth="1"/>
    <col min="4" max="4" width="10.140625" style="1558" customWidth="1"/>
    <col min="5" max="5" width="9.28515625" style="1558" bestFit="1" customWidth="1"/>
    <col min="6" max="6" width="10.140625" style="1558" customWidth="1"/>
    <col min="7" max="16384" width="9.140625" style="1558"/>
  </cols>
  <sheetData>
    <row r="1" spans="1:8" ht="15" x14ac:dyDescent="0.25">
      <c r="A1" s="1557" t="s">
        <v>7913</v>
      </c>
      <c r="B1" s="1557"/>
      <c r="C1" s="1557"/>
      <c r="D1" s="1557"/>
      <c r="E1" s="1557"/>
      <c r="F1" s="1557"/>
      <c r="G1" s="1557"/>
    </row>
    <row r="2" spans="1:8" ht="15" x14ac:dyDescent="0.25">
      <c r="A2" s="1557"/>
      <c r="B2" s="1557"/>
      <c r="C2" s="1557"/>
      <c r="D2" s="1557"/>
      <c r="E2" s="1557"/>
      <c r="F2" s="1557"/>
    </row>
    <row r="3" spans="1:8" ht="15" x14ac:dyDescent="0.25">
      <c r="A3" s="1557" t="s">
        <v>10</v>
      </c>
      <c r="B3" s="1557" t="s">
        <v>8018</v>
      </c>
      <c r="C3" s="1557"/>
      <c r="D3" s="1557"/>
      <c r="E3" s="1557"/>
      <c r="F3" s="1557"/>
    </row>
    <row r="4" spans="1:8" ht="15" x14ac:dyDescent="0.25">
      <c r="A4" s="1557" t="s">
        <v>7591</v>
      </c>
      <c r="B4" s="1557" t="s">
        <v>7592</v>
      </c>
      <c r="C4" s="1557"/>
      <c r="D4" s="1557"/>
      <c r="E4" s="1557"/>
      <c r="F4" s="1557"/>
    </row>
    <row r="5" spans="1:8" ht="15" x14ac:dyDescent="0.25">
      <c r="A5" s="1557" t="s">
        <v>13</v>
      </c>
      <c r="B5" s="1559">
        <v>44126</v>
      </c>
      <c r="C5" s="1557"/>
      <c r="D5" s="1557"/>
      <c r="E5" s="1557"/>
      <c r="F5" s="1557"/>
    </row>
    <row r="6" spans="1:8" ht="15" x14ac:dyDescent="0.25">
      <c r="A6" s="1557" t="s">
        <v>14</v>
      </c>
      <c r="B6" s="1560">
        <v>0.51944444444444449</v>
      </c>
      <c r="C6" s="1557"/>
      <c r="D6" s="1557"/>
      <c r="E6" s="1557"/>
      <c r="F6" s="1557"/>
    </row>
    <row r="7" spans="1:8" ht="45" x14ac:dyDescent="0.25">
      <c r="A7" s="1561" t="s">
        <v>15</v>
      </c>
      <c r="B7" s="1561" t="s">
        <v>16</v>
      </c>
      <c r="C7" s="1561" t="s">
        <v>8019</v>
      </c>
      <c r="D7" s="1561" t="s">
        <v>8020</v>
      </c>
      <c r="E7" s="1561" t="s">
        <v>8021</v>
      </c>
      <c r="F7" s="1561" t="s">
        <v>2745</v>
      </c>
      <c r="G7" s="1561" t="s">
        <v>8022</v>
      </c>
      <c r="H7" s="1561" t="s">
        <v>8023</v>
      </c>
    </row>
    <row r="8" spans="1:8" ht="15" x14ac:dyDescent="0.25">
      <c r="A8" s="1562">
        <v>700012510</v>
      </c>
      <c r="B8" s="1557" t="s">
        <v>8024</v>
      </c>
      <c r="C8" s="1557">
        <v>0</v>
      </c>
      <c r="D8" s="1557">
        <v>0</v>
      </c>
      <c r="E8" s="1557">
        <v>0</v>
      </c>
      <c r="F8" s="1557">
        <v>0</v>
      </c>
      <c r="G8" s="1557" t="str">
        <f>LEFT(A8,5)</f>
        <v>70001</v>
      </c>
      <c r="H8" s="1557">
        <f t="shared" ref="H8:H71" si="0">SUMIF(G:G,G8,C:C)</f>
        <v>0</v>
      </c>
    </row>
    <row r="9" spans="1:8" ht="15" x14ac:dyDescent="0.25">
      <c r="A9" s="1562">
        <v>700013010</v>
      </c>
      <c r="B9" s="1557" t="s">
        <v>8025</v>
      </c>
      <c r="C9" s="1557">
        <v>0</v>
      </c>
      <c r="D9" s="1557">
        <v>0</v>
      </c>
      <c r="E9" s="1557">
        <v>0</v>
      </c>
      <c r="F9" s="1557">
        <v>0</v>
      </c>
      <c r="G9" s="1557" t="str">
        <f t="shared" ref="G9:G72" si="1">LEFT(A9,5)</f>
        <v>70001</v>
      </c>
      <c r="H9" s="1557">
        <f t="shared" si="0"/>
        <v>0</v>
      </c>
    </row>
    <row r="10" spans="1:8" ht="15" x14ac:dyDescent="0.25">
      <c r="A10" s="1562">
        <v>700013011</v>
      </c>
      <c r="B10" s="1557" t="s">
        <v>8026</v>
      </c>
      <c r="C10" s="1557">
        <v>0</v>
      </c>
      <c r="D10" s="1557">
        <v>0</v>
      </c>
      <c r="E10" s="1557">
        <v>0</v>
      </c>
      <c r="F10" s="1557">
        <v>0</v>
      </c>
      <c r="G10" s="1557" t="str">
        <f t="shared" si="1"/>
        <v>70001</v>
      </c>
      <c r="H10" s="1557">
        <f t="shared" si="0"/>
        <v>0</v>
      </c>
    </row>
    <row r="11" spans="1:8" ht="15" x14ac:dyDescent="0.25">
      <c r="A11" s="1562">
        <v>700013038</v>
      </c>
      <c r="B11" s="1557" t="s">
        <v>8027</v>
      </c>
      <c r="C11" s="1557">
        <v>0</v>
      </c>
      <c r="D11" s="1557">
        <v>0</v>
      </c>
      <c r="E11" s="1557">
        <v>0</v>
      </c>
      <c r="F11" s="1557">
        <v>0</v>
      </c>
      <c r="G11" s="1557" t="str">
        <f t="shared" si="1"/>
        <v>70001</v>
      </c>
      <c r="H11" s="1557">
        <f t="shared" si="0"/>
        <v>0</v>
      </c>
    </row>
    <row r="12" spans="1:8" ht="15" x14ac:dyDescent="0.25">
      <c r="A12" s="1562">
        <v>700013039</v>
      </c>
      <c r="B12" s="1557" t="s">
        <v>8028</v>
      </c>
      <c r="C12" s="1557">
        <v>0</v>
      </c>
      <c r="D12" s="1557">
        <v>0</v>
      </c>
      <c r="E12" s="1557">
        <v>0</v>
      </c>
      <c r="F12" s="1557">
        <v>0</v>
      </c>
      <c r="G12" s="1557" t="str">
        <f t="shared" si="1"/>
        <v>70001</v>
      </c>
      <c r="H12" s="1557">
        <f t="shared" si="0"/>
        <v>0</v>
      </c>
    </row>
    <row r="13" spans="1:8" ht="15" x14ac:dyDescent="0.25">
      <c r="A13" s="1562">
        <v>700013051</v>
      </c>
      <c r="B13" s="1557" t="s">
        <v>8029</v>
      </c>
      <c r="C13" s="1557">
        <v>0</v>
      </c>
      <c r="D13" s="1557">
        <v>0</v>
      </c>
      <c r="E13" s="1557">
        <v>0</v>
      </c>
      <c r="F13" s="1557">
        <v>0</v>
      </c>
      <c r="G13" s="1557" t="str">
        <f t="shared" si="1"/>
        <v>70001</v>
      </c>
      <c r="H13" s="1557">
        <f t="shared" si="0"/>
        <v>0</v>
      </c>
    </row>
    <row r="14" spans="1:8" ht="15" x14ac:dyDescent="0.25">
      <c r="A14" s="1562">
        <v>700013052</v>
      </c>
      <c r="B14" s="1557" t="s">
        <v>8030</v>
      </c>
      <c r="C14" s="1557">
        <v>0</v>
      </c>
      <c r="D14" s="1557">
        <v>0</v>
      </c>
      <c r="E14" s="1557">
        <v>0</v>
      </c>
      <c r="F14" s="1557">
        <v>0</v>
      </c>
      <c r="G14" s="1557" t="str">
        <f t="shared" si="1"/>
        <v>70001</v>
      </c>
      <c r="H14" s="1557">
        <f t="shared" si="0"/>
        <v>0</v>
      </c>
    </row>
    <row r="15" spans="1:8" ht="15" x14ac:dyDescent="0.25">
      <c r="A15" s="1562">
        <v>700013300</v>
      </c>
      <c r="B15" s="1557" t="s">
        <v>8031</v>
      </c>
      <c r="C15" s="1557">
        <v>0</v>
      </c>
      <c r="D15" s="1557">
        <v>0</v>
      </c>
      <c r="E15" s="1557">
        <v>0</v>
      </c>
      <c r="F15" s="1557">
        <v>0</v>
      </c>
      <c r="G15" s="1557" t="str">
        <f t="shared" si="1"/>
        <v>70001</v>
      </c>
      <c r="H15" s="1557">
        <f t="shared" si="0"/>
        <v>0</v>
      </c>
    </row>
    <row r="16" spans="1:8" ht="15" x14ac:dyDescent="0.25">
      <c r="A16" s="1562">
        <v>700019800</v>
      </c>
      <c r="B16" s="1557" t="s">
        <v>8032</v>
      </c>
      <c r="C16" s="1557">
        <v>0</v>
      </c>
      <c r="D16" s="1557">
        <v>0</v>
      </c>
      <c r="E16" s="1557">
        <v>0</v>
      </c>
      <c r="F16" s="1557">
        <v>0</v>
      </c>
      <c r="G16" s="1557" t="str">
        <f t="shared" si="1"/>
        <v>70001</v>
      </c>
      <c r="H16" s="1557">
        <f t="shared" si="0"/>
        <v>0</v>
      </c>
    </row>
    <row r="17" spans="1:8" ht="15" x14ac:dyDescent="0.25">
      <c r="A17" s="1562">
        <v>700020120</v>
      </c>
      <c r="B17" s="1557" t="s">
        <v>8033</v>
      </c>
      <c r="C17" s="1557">
        <v>0</v>
      </c>
      <c r="D17" s="1557">
        <v>0</v>
      </c>
      <c r="E17" s="1557">
        <v>0</v>
      </c>
      <c r="F17" s="1557">
        <v>0</v>
      </c>
      <c r="G17" s="1557" t="str">
        <f t="shared" si="1"/>
        <v>70002</v>
      </c>
      <c r="H17" s="1557">
        <f t="shared" si="0"/>
        <v>0</v>
      </c>
    </row>
    <row r="18" spans="1:8" ht="15" x14ac:dyDescent="0.25">
      <c r="A18" s="1562">
        <v>700022002</v>
      </c>
      <c r="B18" s="1557" t="s">
        <v>8034</v>
      </c>
      <c r="C18" s="1557">
        <v>0</v>
      </c>
      <c r="D18" s="1557">
        <v>0</v>
      </c>
      <c r="E18" s="1557">
        <v>0</v>
      </c>
      <c r="F18" s="1557">
        <v>0</v>
      </c>
      <c r="G18" s="1557" t="str">
        <f t="shared" si="1"/>
        <v>70002</v>
      </c>
      <c r="H18" s="1557">
        <f t="shared" si="0"/>
        <v>0</v>
      </c>
    </row>
    <row r="19" spans="1:8" ht="15" x14ac:dyDescent="0.25">
      <c r="A19" s="1562">
        <v>700022510</v>
      </c>
      <c r="B19" s="1557" t="s">
        <v>8035</v>
      </c>
      <c r="C19" s="1557">
        <v>0</v>
      </c>
      <c r="D19" s="1557">
        <v>0</v>
      </c>
      <c r="E19" s="1557">
        <v>0</v>
      </c>
      <c r="F19" s="1557">
        <v>0</v>
      </c>
      <c r="G19" s="1557" t="str">
        <f t="shared" si="1"/>
        <v>70002</v>
      </c>
      <c r="H19" s="1557">
        <f t="shared" si="0"/>
        <v>0</v>
      </c>
    </row>
    <row r="20" spans="1:8" ht="15" x14ac:dyDescent="0.25">
      <c r="A20" s="1562">
        <v>700023010</v>
      </c>
      <c r="B20" s="1557" t="s">
        <v>8036</v>
      </c>
      <c r="C20" s="1557">
        <v>0</v>
      </c>
      <c r="D20" s="1557">
        <v>0</v>
      </c>
      <c r="E20" s="1557">
        <v>0</v>
      </c>
      <c r="F20" s="1557">
        <v>0</v>
      </c>
      <c r="G20" s="1557" t="str">
        <f t="shared" si="1"/>
        <v>70002</v>
      </c>
      <c r="H20" s="1557">
        <f t="shared" si="0"/>
        <v>0</v>
      </c>
    </row>
    <row r="21" spans="1:8" ht="15" x14ac:dyDescent="0.25">
      <c r="A21" s="1562">
        <v>700023040</v>
      </c>
      <c r="B21" s="1557" t="s">
        <v>8037</v>
      </c>
      <c r="C21" s="1557">
        <v>0</v>
      </c>
      <c r="D21" s="1557">
        <v>0</v>
      </c>
      <c r="E21" s="1557">
        <v>0</v>
      </c>
      <c r="F21" s="1557">
        <v>0</v>
      </c>
      <c r="G21" s="1557" t="str">
        <f t="shared" si="1"/>
        <v>70002</v>
      </c>
      <c r="H21" s="1557">
        <f t="shared" si="0"/>
        <v>0</v>
      </c>
    </row>
    <row r="22" spans="1:8" ht="15" x14ac:dyDescent="0.25">
      <c r="A22" s="1562">
        <v>700023051</v>
      </c>
      <c r="B22" s="1557" t="s">
        <v>8038</v>
      </c>
      <c r="C22" s="1557">
        <v>0</v>
      </c>
      <c r="D22" s="1557">
        <v>0</v>
      </c>
      <c r="E22" s="1557">
        <v>0</v>
      </c>
      <c r="F22" s="1557">
        <v>0</v>
      </c>
      <c r="G22" s="1557" t="str">
        <f t="shared" si="1"/>
        <v>70002</v>
      </c>
      <c r="H22" s="1557">
        <f t="shared" si="0"/>
        <v>0</v>
      </c>
    </row>
    <row r="23" spans="1:8" ht="15" x14ac:dyDescent="0.25">
      <c r="A23" s="1562">
        <v>700023052</v>
      </c>
      <c r="B23" s="1557" t="s">
        <v>8039</v>
      </c>
      <c r="C23" s="1557">
        <v>0</v>
      </c>
      <c r="D23" s="1557">
        <v>0</v>
      </c>
      <c r="E23" s="1557">
        <v>0</v>
      </c>
      <c r="F23" s="1557">
        <v>0</v>
      </c>
      <c r="G23" s="1557" t="str">
        <f t="shared" si="1"/>
        <v>70002</v>
      </c>
      <c r="H23" s="1557">
        <f t="shared" si="0"/>
        <v>0</v>
      </c>
    </row>
    <row r="24" spans="1:8" ht="15" x14ac:dyDescent="0.25">
      <c r="A24" s="1562">
        <v>700023300</v>
      </c>
      <c r="B24" s="1557" t="s">
        <v>8040</v>
      </c>
      <c r="C24" s="1557">
        <v>0</v>
      </c>
      <c r="D24" s="1557">
        <v>0</v>
      </c>
      <c r="E24" s="1557">
        <v>0</v>
      </c>
      <c r="F24" s="1557">
        <v>0</v>
      </c>
      <c r="G24" s="1557" t="str">
        <f t="shared" si="1"/>
        <v>70002</v>
      </c>
      <c r="H24" s="1557">
        <f t="shared" si="0"/>
        <v>0</v>
      </c>
    </row>
    <row r="25" spans="1:8" ht="15" x14ac:dyDescent="0.25">
      <c r="A25" s="1562">
        <v>700029800</v>
      </c>
      <c r="B25" s="1557" t="s">
        <v>8041</v>
      </c>
      <c r="C25" s="1557">
        <v>0</v>
      </c>
      <c r="D25" s="1557">
        <v>0</v>
      </c>
      <c r="E25" s="1557">
        <v>0</v>
      </c>
      <c r="F25" s="1557">
        <v>0</v>
      </c>
      <c r="G25" s="1557" t="str">
        <f t="shared" si="1"/>
        <v>70002</v>
      </c>
      <c r="H25" s="1557">
        <f t="shared" si="0"/>
        <v>0</v>
      </c>
    </row>
    <row r="26" spans="1:8" ht="15" x14ac:dyDescent="0.25">
      <c r="A26" s="1562">
        <v>700030120</v>
      </c>
      <c r="B26" s="1557" t="s">
        <v>8042</v>
      </c>
      <c r="C26" s="1557">
        <v>0</v>
      </c>
      <c r="D26" s="1557">
        <v>0</v>
      </c>
      <c r="E26" s="1557">
        <v>0</v>
      </c>
      <c r="F26" s="1557">
        <v>0</v>
      </c>
      <c r="G26" s="1557" t="str">
        <f t="shared" si="1"/>
        <v>70003</v>
      </c>
      <c r="H26" s="1557">
        <f t="shared" si="0"/>
        <v>0</v>
      </c>
    </row>
    <row r="27" spans="1:8" ht="15" x14ac:dyDescent="0.25">
      <c r="A27" s="1562">
        <v>700032002</v>
      </c>
      <c r="B27" s="1557" t="s">
        <v>8043</v>
      </c>
      <c r="C27" s="1557">
        <v>0</v>
      </c>
      <c r="D27" s="1557">
        <v>0</v>
      </c>
      <c r="E27" s="1557">
        <v>0</v>
      </c>
      <c r="F27" s="1557">
        <v>0</v>
      </c>
      <c r="G27" s="1557" t="str">
        <f t="shared" si="1"/>
        <v>70003</v>
      </c>
      <c r="H27" s="1557">
        <f t="shared" si="0"/>
        <v>0</v>
      </c>
    </row>
    <row r="28" spans="1:8" ht="15" x14ac:dyDescent="0.25">
      <c r="A28" s="1562">
        <v>700032510</v>
      </c>
      <c r="B28" s="1557" t="s">
        <v>8044</v>
      </c>
      <c r="C28" s="1557">
        <v>0</v>
      </c>
      <c r="D28" s="1557">
        <v>0</v>
      </c>
      <c r="E28" s="1557">
        <v>0</v>
      </c>
      <c r="F28" s="1557">
        <v>0</v>
      </c>
      <c r="G28" s="1557" t="str">
        <f t="shared" si="1"/>
        <v>70003</v>
      </c>
      <c r="H28" s="1557">
        <f t="shared" si="0"/>
        <v>0</v>
      </c>
    </row>
    <row r="29" spans="1:8" ht="15" x14ac:dyDescent="0.25">
      <c r="A29" s="1562">
        <v>700033010</v>
      </c>
      <c r="B29" s="1557" t="s">
        <v>8045</v>
      </c>
      <c r="C29" s="1557">
        <v>0</v>
      </c>
      <c r="D29" s="1557">
        <v>0</v>
      </c>
      <c r="E29" s="1557">
        <v>0</v>
      </c>
      <c r="F29" s="1557">
        <v>0</v>
      </c>
      <c r="G29" s="1557" t="str">
        <f t="shared" si="1"/>
        <v>70003</v>
      </c>
      <c r="H29" s="1557">
        <f t="shared" si="0"/>
        <v>0</v>
      </c>
    </row>
    <row r="30" spans="1:8" ht="15" x14ac:dyDescent="0.25">
      <c r="A30" s="1562">
        <v>700033051</v>
      </c>
      <c r="B30" s="1557" t="s">
        <v>8046</v>
      </c>
      <c r="C30" s="1557">
        <v>0</v>
      </c>
      <c r="D30" s="1557">
        <v>0</v>
      </c>
      <c r="E30" s="1557">
        <v>0</v>
      </c>
      <c r="F30" s="1557">
        <v>0</v>
      </c>
      <c r="G30" s="1557" t="str">
        <f t="shared" si="1"/>
        <v>70003</v>
      </c>
      <c r="H30" s="1557">
        <f t="shared" si="0"/>
        <v>0</v>
      </c>
    </row>
    <row r="31" spans="1:8" ht="15" x14ac:dyDescent="0.25">
      <c r="A31" s="1562">
        <v>700033052</v>
      </c>
      <c r="B31" s="1557" t="s">
        <v>8047</v>
      </c>
      <c r="C31" s="1557">
        <v>0</v>
      </c>
      <c r="D31" s="1557">
        <v>0</v>
      </c>
      <c r="E31" s="1557">
        <v>0</v>
      </c>
      <c r="F31" s="1557">
        <v>0</v>
      </c>
      <c r="G31" s="1557" t="str">
        <f t="shared" si="1"/>
        <v>70003</v>
      </c>
      <c r="H31" s="1557">
        <f t="shared" si="0"/>
        <v>0</v>
      </c>
    </row>
    <row r="32" spans="1:8" ht="15" x14ac:dyDescent="0.25">
      <c r="A32" s="1562">
        <v>700033300</v>
      </c>
      <c r="B32" s="1557" t="s">
        <v>8048</v>
      </c>
      <c r="C32" s="1557">
        <v>0</v>
      </c>
      <c r="D32" s="1557">
        <v>0</v>
      </c>
      <c r="E32" s="1557">
        <v>0</v>
      </c>
      <c r="F32" s="1557">
        <v>0</v>
      </c>
      <c r="G32" s="1557" t="str">
        <f t="shared" si="1"/>
        <v>70003</v>
      </c>
      <c r="H32" s="1557">
        <f t="shared" si="0"/>
        <v>0</v>
      </c>
    </row>
    <row r="33" spans="1:8" ht="15" x14ac:dyDescent="0.25">
      <c r="A33" s="1562">
        <v>700039800</v>
      </c>
      <c r="B33" s="1557" t="s">
        <v>8049</v>
      </c>
      <c r="C33" s="1557">
        <v>0</v>
      </c>
      <c r="D33" s="1557">
        <v>0</v>
      </c>
      <c r="E33" s="1557">
        <v>0</v>
      </c>
      <c r="F33" s="1557">
        <v>0</v>
      </c>
      <c r="G33" s="1557" t="str">
        <f t="shared" si="1"/>
        <v>70003</v>
      </c>
      <c r="H33" s="1557">
        <f t="shared" si="0"/>
        <v>0</v>
      </c>
    </row>
    <row r="34" spans="1:8" ht="15" x14ac:dyDescent="0.25">
      <c r="A34" s="1562">
        <v>700042002</v>
      </c>
      <c r="B34" s="1557" t="s">
        <v>8050</v>
      </c>
      <c r="C34" s="1557">
        <v>0</v>
      </c>
      <c r="D34" s="1557">
        <v>0</v>
      </c>
      <c r="E34" s="1557">
        <v>0</v>
      </c>
      <c r="F34" s="1557">
        <v>0</v>
      </c>
      <c r="G34" s="1557" t="str">
        <f t="shared" si="1"/>
        <v>70004</v>
      </c>
      <c r="H34" s="1557">
        <f t="shared" si="0"/>
        <v>0</v>
      </c>
    </row>
    <row r="35" spans="1:8" ht="15" x14ac:dyDescent="0.25">
      <c r="A35" s="1562">
        <v>700043010</v>
      </c>
      <c r="B35" s="1557" t="s">
        <v>8051</v>
      </c>
      <c r="C35" s="1557">
        <v>0</v>
      </c>
      <c r="D35" s="1557">
        <v>0</v>
      </c>
      <c r="E35" s="1557">
        <v>0</v>
      </c>
      <c r="F35" s="1557">
        <v>0</v>
      </c>
      <c r="G35" s="1557" t="str">
        <f t="shared" si="1"/>
        <v>70004</v>
      </c>
      <c r="H35" s="1557">
        <f t="shared" si="0"/>
        <v>0</v>
      </c>
    </row>
    <row r="36" spans="1:8" ht="15" x14ac:dyDescent="0.25">
      <c r="A36" s="1562">
        <v>700043051</v>
      </c>
      <c r="B36" s="1557" t="s">
        <v>8052</v>
      </c>
      <c r="C36" s="1557">
        <v>0</v>
      </c>
      <c r="D36" s="1557">
        <v>0</v>
      </c>
      <c r="E36" s="1557">
        <v>0</v>
      </c>
      <c r="F36" s="1557">
        <v>0</v>
      </c>
      <c r="G36" s="1557" t="str">
        <f t="shared" si="1"/>
        <v>70004</v>
      </c>
      <c r="H36" s="1557">
        <f t="shared" si="0"/>
        <v>0</v>
      </c>
    </row>
    <row r="37" spans="1:8" ht="15" x14ac:dyDescent="0.25">
      <c r="A37" s="1562">
        <v>700043052</v>
      </c>
      <c r="B37" s="1557" t="s">
        <v>8053</v>
      </c>
      <c r="C37" s="1557">
        <v>0</v>
      </c>
      <c r="D37" s="1557">
        <v>0</v>
      </c>
      <c r="E37" s="1557">
        <v>0</v>
      </c>
      <c r="F37" s="1557">
        <v>0</v>
      </c>
      <c r="G37" s="1557" t="str">
        <f t="shared" si="1"/>
        <v>70004</v>
      </c>
      <c r="H37" s="1557">
        <f t="shared" si="0"/>
        <v>0</v>
      </c>
    </row>
    <row r="38" spans="1:8" ht="15" x14ac:dyDescent="0.25">
      <c r="A38" s="1562">
        <v>700043300</v>
      </c>
      <c r="B38" s="1557" t="s">
        <v>8054</v>
      </c>
      <c r="C38" s="1557">
        <v>0</v>
      </c>
      <c r="D38" s="1557">
        <v>0</v>
      </c>
      <c r="E38" s="1557">
        <v>0</v>
      </c>
      <c r="F38" s="1557">
        <v>0</v>
      </c>
      <c r="G38" s="1557" t="str">
        <f t="shared" si="1"/>
        <v>70004</v>
      </c>
      <c r="H38" s="1557">
        <f t="shared" si="0"/>
        <v>0</v>
      </c>
    </row>
    <row r="39" spans="1:8" ht="15" x14ac:dyDescent="0.25">
      <c r="A39" s="1562">
        <v>700049800</v>
      </c>
      <c r="B39" s="1557" t="s">
        <v>8055</v>
      </c>
      <c r="C39" s="1557">
        <v>0</v>
      </c>
      <c r="D39" s="1557">
        <v>0</v>
      </c>
      <c r="E39" s="1557">
        <v>0</v>
      </c>
      <c r="F39" s="1557">
        <v>0</v>
      </c>
      <c r="G39" s="1557" t="str">
        <f t="shared" si="1"/>
        <v>70004</v>
      </c>
      <c r="H39" s="1557">
        <f t="shared" si="0"/>
        <v>0</v>
      </c>
    </row>
    <row r="40" spans="1:8" ht="15" x14ac:dyDescent="0.25">
      <c r="A40" s="1562">
        <v>700050120</v>
      </c>
      <c r="B40" s="1557" t="s">
        <v>8056</v>
      </c>
      <c r="C40" s="1557">
        <v>0</v>
      </c>
      <c r="D40" s="1557">
        <v>0</v>
      </c>
      <c r="E40" s="1557">
        <v>0</v>
      </c>
      <c r="F40" s="1557">
        <v>0</v>
      </c>
      <c r="G40" s="1557" t="str">
        <f t="shared" si="1"/>
        <v>70005</v>
      </c>
      <c r="H40" s="1557">
        <f t="shared" si="0"/>
        <v>0</v>
      </c>
    </row>
    <row r="41" spans="1:8" ht="15" x14ac:dyDescent="0.25">
      <c r="A41" s="1562">
        <v>700052510</v>
      </c>
      <c r="B41" s="1557" t="s">
        <v>8057</v>
      </c>
      <c r="C41" s="1557">
        <v>0</v>
      </c>
      <c r="D41" s="1557">
        <v>0</v>
      </c>
      <c r="E41" s="1557">
        <v>0</v>
      </c>
      <c r="F41" s="1557">
        <v>0</v>
      </c>
      <c r="G41" s="1557" t="str">
        <f t="shared" si="1"/>
        <v>70005</v>
      </c>
      <c r="H41" s="1557">
        <f t="shared" si="0"/>
        <v>0</v>
      </c>
    </row>
    <row r="42" spans="1:8" ht="15" x14ac:dyDescent="0.25">
      <c r="A42" s="1562">
        <v>700053010</v>
      </c>
      <c r="B42" s="1557" t="s">
        <v>8058</v>
      </c>
      <c r="C42" s="1557">
        <v>0</v>
      </c>
      <c r="D42" s="1557">
        <v>0</v>
      </c>
      <c r="E42" s="1557">
        <v>0</v>
      </c>
      <c r="F42" s="1557">
        <v>0</v>
      </c>
      <c r="G42" s="1557" t="str">
        <f t="shared" si="1"/>
        <v>70005</v>
      </c>
      <c r="H42" s="1557">
        <f t="shared" si="0"/>
        <v>0</v>
      </c>
    </row>
    <row r="43" spans="1:8" ht="15" x14ac:dyDescent="0.25">
      <c r="A43" s="1562">
        <v>700053038</v>
      </c>
      <c r="B43" s="1557" t="s">
        <v>8059</v>
      </c>
      <c r="C43" s="1557">
        <v>0</v>
      </c>
      <c r="D43" s="1557">
        <v>0</v>
      </c>
      <c r="E43" s="1557">
        <v>0</v>
      </c>
      <c r="F43" s="1557">
        <v>0</v>
      </c>
      <c r="G43" s="1557" t="str">
        <f t="shared" si="1"/>
        <v>70005</v>
      </c>
      <c r="H43" s="1557">
        <f t="shared" si="0"/>
        <v>0</v>
      </c>
    </row>
    <row r="44" spans="1:8" ht="15" x14ac:dyDescent="0.25">
      <c r="A44" s="1562">
        <v>700053051</v>
      </c>
      <c r="B44" s="1557" t="s">
        <v>8060</v>
      </c>
      <c r="C44" s="1557">
        <v>0</v>
      </c>
      <c r="D44" s="1557">
        <v>0</v>
      </c>
      <c r="E44" s="1557">
        <v>0</v>
      </c>
      <c r="F44" s="1557">
        <v>0</v>
      </c>
      <c r="G44" s="1557" t="str">
        <f t="shared" si="1"/>
        <v>70005</v>
      </c>
      <c r="H44" s="1557">
        <f t="shared" si="0"/>
        <v>0</v>
      </c>
    </row>
    <row r="45" spans="1:8" ht="15" x14ac:dyDescent="0.25">
      <c r="A45" s="1562">
        <v>700053052</v>
      </c>
      <c r="B45" s="1557" t="s">
        <v>8061</v>
      </c>
      <c r="C45" s="1557">
        <v>0</v>
      </c>
      <c r="D45" s="1557">
        <v>0</v>
      </c>
      <c r="E45" s="1557">
        <v>0</v>
      </c>
      <c r="F45" s="1557">
        <v>0</v>
      </c>
      <c r="G45" s="1557" t="str">
        <f t="shared" si="1"/>
        <v>70005</v>
      </c>
      <c r="H45" s="1557">
        <f t="shared" si="0"/>
        <v>0</v>
      </c>
    </row>
    <row r="46" spans="1:8" ht="15" x14ac:dyDescent="0.25">
      <c r="A46" s="1562">
        <v>700053081</v>
      </c>
      <c r="B46" s="1557" t="s">
        <v>8062</v>
      </c>
      <c r="C46" s="1557">
        <v>0</v>
      </c>
      <c r="D46" s="1557">
        <v>0</v>
      </c>
      <c r="E46" s="1557">
        <v>0</v>
      </c>
      <c r="F46" s="1557">
        <v>0</v>
      </c>
      <c r="G46" s="1557" t="str">
        <f t="shared" si="1"/>
        <v>70005</v>
      </c>
      <c r="H46" s="1557">
        <f t="shared" si="0"/>
        <v>0</v>
      </c>
    </row>
    <row r="47" spans="1:8" ht="15" x14ac:dyDescent="0.25">
      <c r="A47" s="1562">
        <v>700053300</v>
      </c>
      <c r="B47" s="1557" t="s">
        <v>8063</v>
      </c>
      <c r="C47" s="1557">
        <v>0</v>
      </c>
      <c r="D47" s="1557">
        <v>0</v>
      </c>
      <c r="E47" s="1557">
        <v>0</v>
      </c>
      <c r="F47" s="1557">
        <v>0</v>
      </c>
      <c r="G47" s="1557" t="str">
        <f t="shared" si="1"/>
        <v>70005</v>
      </c>
      <c r="H47" s="1557">
        <f t="shared" si="0"/>
        <v>0</v>
      </c>
    </row>
    <row r="48" spans="1:8" ht="15" x14ac:dyDescent="0.25">
      <c r="A48" s="1562">
        <v>700059800</v>
      </c>
      <c r="B48" s="1557" t="s">
        <v>8064</v>
      </c>
      <c r="C48" s="1557">
        <v>0</v>
      </c>
      <c r="D48" s="1557">
        <v>0</v>
      </c>
      <c r="E48" s="1557">
        <v>0</v>
      </c>
      <c r="F48" s="1557">
        <v>0</v>
      </c>
      <c r="G48" s="1557" t="str">
        <f t="shared" si="1"/>
        <v>70005</v>
      </c>
      <c r="H48" s="1557">
        <f t="shared" si="0"/>
        <v>0</v>
      </c>
    </row>
    <row r="49" spans="1:8" ht="15" x14ac:dyDescent="0.25">
      <c r="A49" s="1562">
        <v>700060120</v>
      </c>
      <c r="B49" s="1557" t="s">
        <v>8065</v>
      </c>
      <c r="C49" s="1557">
        <v>0</v>
      </c>
      <c r="D49" s="1557">
        <v>0</v>
      </c>
      <c r="E49" s="1557">
        <v>0</v>
      </c>
      <c r="F49" s="1557">
        <v>0</v>
      </c>
      <c r="G49" s="1557" t="str">
        <f t="shared" si="1"/>
        <v>70006</v>
      </c>
      <c r="H49" s="1557">
        <f t="shared" si="0"/>
        <v>0</v>
      </c>
    </row>
    <row r="50" spans="1:8" ht="15" x14ac:dyDescent="0.25">
      <c r="A50" s="1562">
        <v>700062002</v>
      </c>
      <c r="B50" s="1557" t="s">
        <v>8066</v>
      </c>
      <c r="C50" s="1557">
        <v>0</v>
      </c>
      <c r="D50" s="1557">
        <v>0</v>
      </c>
      <c r="E50" s="1557">
        <v>0</v>
      </c>
      <c r="F50" s="1557">
        <v>0</v>
      </c>
      <c r="G50" s="1557" t="str">
        <f t="shared" si="1"/>
        <v>70006</v>
      </c>
      <c r="H50" s="1557">
        <f t="shared" si="0"/>
        <v>0</v>
      </c>
    </row>
    <row r="51" spans="1:8" ht="15" x14ac:dyDescent="0.25">
      <c r="A51" s="1562">
        <v>700062510</v>
      </c>
      <c r="B51" s="1557" t="s">
        <v>8067</v>
      </c>
      <c r="C51" s="1557">
        <v>0</v>
      </c>
      <c r="D51" s="1557">
        <v>0</v>
      </c>
      <c r="E51" s="1557">
        <v>0</v>
      </c>
      <c r="F51" s="1557">
        <v>0</v>
      </c>
      <c r="G51" s="1557" t="str">
        <f t="shared" si="1"/>
        <v>70006</v>
      </c>
      <c r="H51" s="1557">
        <f t="shared" si="0"/>
        <v>0</v>
      </c>
    </row>
    <row r="52" spans="1:8" ht="15" x14ac:dyDescent="0.25">
      <c r="A52" s="1562">
        <v>700063010</v>
      </c>
      <c r="B52" s="1557" t="s">
        <v>8068</v>
      </c>
      <c r="C52" s="1557">
        <v>0</v>
      </c>
      <c r="D52" s="1557">
        <v>0</v>
      </c>
      <c r="E52" s="1557">
        <v>0</v>
      </c>
      <c r="F52" s="1557">
        <v>0</v>
      </c>
      <c r="G52" s="1557" t="str">
        <f t="shared" si="1"/>
        <v>70006</v>
      </c>
      <c r="H52" s="1557">
        <f t="shared" si="0"/>
        <v>0</v>
      </c>
    </row>
    <row r="53" spans="1:8" ht="15" x14ac:dyDescent="0.25">
      <c r="A53" s="1562">
        <v>700063038</v>
      </c>
      <c r="B53" s="1557" t="s">
        <v>8069</v>
      </c>
      <c r="C53" s="1557">
        <v>0</v>
      </c>
      <c r="D53" s="1557">
        <v>0</v>
      </c>
      <c r="E53" s="1557">
        <v>0</v>
      </c>
      <c r="F53" s="1557">
        <v>0</v>
      </c>
      <c r="G53" s="1557" t="str">
        <f t="shared" si="1"/>
        <v>70006</v>
      </c>
      <c r="H53" s="1557">
        <f t="shared" si="0"/>
        <v>0</v>
      </c>
    </row>
    <row r="54" spans="1:8" ht="15" x14ac:dyDescent="0.25">
      <c r="A54" s="1562">
        <v>700063051</v>
      </c>
      <c r="B54" s="1557" t="s">
        <v>8070</v>
      </c>
      <c r="C54" s="1557">
        <v>0</v>
      </c>
      <c r="D54" s="1557">
        <v>0</v>
      </c>
      <c r="E54" s="1557">
        <v>0</v>
      </c>
      <c r="F54" s="1557">
        <v>0</v>
      </c>
      <c r="G54" s="1557" t="str">
        <f t="shared" si="1"/>
        <v>70006</v>
      </c>
      <c r="H54" s="1557">
        <f t="shared" si="0"/>
        <v>0</v>
      </c>
    </row>
    <row r="55" spans="1:8" ht="15" x14ac:dyDescent="0.25">
      <c r="A55" s="1562">
        <v>700063052</v>
      </c>
      <c r="B55" s="1557" t="s">
        <v>8071</v>
      </c>
      <c r="C55" s="1557">
        <v>0</v>
      </c>
      <c r="D55" s="1557">
        <v>0</v>
      </c>
      <c r="E55" s="1557">
        <v>0</v>
      </c>
      <c r="F55" s="1557">
        <v>0</v>
      </c>
      <c r="G55" s="1557" t="str">
        <f t="shared" si="1"/>
        <v>70006</v>
      </c>
      <c r="H55" s="1557">
        <f t="shared" si="0"/>
        <v>0</v>
      </c>
    </row>
    <row r="56" spans="1:8" ht="15" x14ac:dyDescent="0.25">
      <c r="A56" s="1562">
        <v>700063081</v>
      </c>
      <c r="B56" s="1557" t="s">
        <v>8072</v>
      </c>
      <c r="C56" s="1557">
        <v>0</v>
      </c>
      <c r="D56" s="1557">
        <v>0</v>
      </c>
      <c r="E56" s="1557">
        <v>0</v>
      </c>
      <c r="F56" s="1557">
        <v>0</v>
      </c>
      <c r="G56" s="1557" t="str">
        <f t="shared" si="1"/>
        <v>70006</v>
      </c>
      <c r="H56" s="1557">
        <f t="shared" si="0"/>
        <v>0</v>
      </c>
    </row>
    <row r="57" spans="1:8" ht="15" x14ac:dyDescent="0.25">
      <c r="A57" s="1562">
        <v>700063082</v>
      </c>
      <c r="B57" s="1557" t="s">
        <v>8073</v>
      </c>
      <c r="C57" s="1557">
        <v>0</v>
      </c>
      <c r="D57" s="1557">
        <v>0</v>
      </c>
      <c r="E57" s="1557">
        <v>0</v>
      </c>
      <c r="F57" s="1557">
        <v>0</v>
      </c>
      <c r="G57" s="1557" t="str">
        <f t="shared" si="1"/>
        <v>70006</v>
      </c>
      <c r="H57" s="1557">
        <f t="shared" si="0"/>
        <v>0</v>
      </c>
    </row>
    <row r="58" spans="1:8" ht="15" x14ac:dyDescent="0.25">
      <c r="A58" s="1562">
        <v>700063300</v>
      </c>
      <c r="B58" s="1557" t="s">
        <v>8074</v>
      </c>
      <c r="C58" s="1557">
        <v>0</v>
      </c>
      <c r="D58" s="1557">
        <v>0</v>
      </c>
      <c r="E58" s="1557">
        <v>0</v>
      </c>
      <c r="F58" s="1557">
        <v>0</v>
      </c>
      <c r="G58" s="1557" t="str">
        <f t="shared" si="1"/>
        <v>70006</v>
      </c>
      <c r="H58" s="1557">
        <f t="shared" si="0"/>
        <v>0</v>
      </c>
    </row>
    <row r="59" spans="1:8" ht="15" x14ac:dyDescent="0.25">
      <c r="A59" s="1562">
        <v>700069800</v>
      </c>
      <c r="B59" s="1557" t="s">
        <v>8075</v>
      </c>
      <c r="C59" s="1557">
        <v>0</v>
      </c>
      <c r="D59" s="1557">
        <v>0</v>
      </c>
      <c r="E59" s="1557">
        <v>0</v>
      </c>
      <c r="F59" s="1557">
        <v>0</v>
      </c>
      <c r="G59" s="1557" t="str">
        <f t="shared" si="1"/>
        <v>70006</v>
      </c>
      <c r="H59" s="1557">
        <f t="shared" si="0"/>
        <v>0</v>
      </c>
    </row>
    <row r="60" spans="1:8" ht="15" x14ac:dyDescent="0.25">
      <c r="A60" s="1562">
        <v>700070120</v>
      </c>
      <c r="B60" s="1557" t="s">
        <v>8076</v>
      </c>
      <c r="C60" s="1557">
        <v>0</v>
      </c>
      <c r="D60" s="1557">
        <v>0</v>
      </c>
      <c r="E60" s="1557">
        <v>0</v>
      </c>
      <c r="F60" s="1557">
        <v>0</v>
      </c>
      <c r="G60" s="1557" t="str">
        <f t="shared" si="1"/>
        <v>70007</v>
      </c>
      <c r="H60" s="1557">
        <f t="shared" si="0"/>
        <v>0</v>
      </c>
    </row>
    <row r="61" spans="1:8" ht="15" x14ac:dyDescent="0.25">
      <c r="A61" s="1562">
        <v>700071131</v>
      </c>
      <c r="B61" s="1557" t="s">
        <v>8077</v>
      </c>
      <c r="C61" s="1557">
        <v>0</v>
      </c>
      <c r="D61" s="1557">
        <v>0</v>
      </c>
      <c r="E61" s="1557">
        <v>0</v>
      </c>
      <c r="F61" s="1557">
        <v>0</v>
      </c>
      <c r="G61" s="1557" t="str">
        <f t="shared" si="1"/>
        <v>70007</v>
      </c>
      <c r="H61" s="1557">
        <f t="shared" si="0"/>
        <v>0</v>
      </c>
    </row>
    <row r="62" spans="1:8" ht="15" x14ac:dyDescent="0.25">
      <c r="A62" s="1562">
        <v>700072002</v>
      </c>
      <c r="B62" s="1557" t="s">
        <v>8078</v>
      </c>
      <c r="C62" s="1557">
        <v>0</v>
      </c>
      <c r="D62" s="1557">
        <v>0</v>
      </c>
      <c r="E62" s="1557">
        <v>0</v>
      </c>
      <c r="F62" s="1557">
        <v>0</v>
      </c>
      <c r="G62" s="1557" t="str">
        <f t="shared" si="1"/>
        <v>70007</v>
      </c>
      <c r="H62" s="1557">
        <f t="shared" si="0"/>
        <v>0</v>
      </c>
    </row>
    <row r="63" spans="1:8" ht="15" x14ac:dyDescent="0.25">
      <c r="A63" s="1562">
        <v>700072510</v>
      </c>
      <c r="B63" s="1557" t="s">
        <v>8079</v>
      </c>
      <c r="C63" s="1557">
        <v>0</v>
      </c>
      <c r="D63" s="1557">
        <v>0</v>
      </c>
      <c r="E63" s="1557">
        <v>0</v>
      </c>
      <c r="F63" s="1557">
        <v>0</v>
      </c>
      <c r="G63" s="1557" t="str">
        <f t="shared" si="1"/>
        <v>70007</v>
      </c>
      <c r="H63" s="1557">
        <f t="shared" si="0"/>
        <v>0</v>
      </c>
    </row>
    <row r="64" spans="1:8" ht="15" x14ac:dyDescent="0.25">
      <c r="A64" s="1562">
        <v>700073010</v>
      </c>
      <c r="B64" s="1557" t="s">
        <v>8080</v>
      </c>
      <c r="C64" s="1557">
        <v>0</v>
      </c>
      <c r="D64" s="1557">
        <v>0</v>
      </c>
      <c r="E64" s="1557">
        <v>0</v>
      </c>
      <c r="F64" s="1557">
        <v>0</v>
      </c>
      <c r="G64" s="1557" t="str">
        <f t="shared" si="1"/>
        <v>70007</v>
      </c>
      <c r="H64" s="1557">
        <f t="shared" si="0"/>
        <v>0</v>
      </c>
    </row>
    <row r="65" spans="1:8" ht="15" x14ac:dyDescent="0.25">
      <c r="A65" s="1562">
        <v>700073038</v>
      </c>
      <c r="B65" s="1557" t="s">
        <v>8081</v>
      </c>
      <c r="C65" s="1557">
        <v>0</v>
      </c>
      <c r="D65" s="1557">
        <v>0</v>
      </c>
      <c r="E65" s="1557">
        <v>0</v>
      </c>
      <c r="F65" s="1557">
        <v>0</v>
      </c>
      <c r="G65" s="1557" t="str">
        <f t="shared" si="1"/>
        <v>70007</v>
      </c>
      <c r="H65" s="1557">
        <f t="shared" si="0"/>
        <v>0</v>
      </c>
    </row>
    <row r="66" spans="1:8" ht="15" x14ac:dyDescent="0.25">
      <c r="A66" s="1562">
        <v>700073039</v>
      </c>
      <c r="B66" s="1557" t="s">
        <v>8082</v>
      </c>
      <c r="C66" s="1557">
        <v>0</v>
      </c>
      <c r="D66" s="1557">
        <v>0</v>
      </c>
      <c r="E66" s="1557">
        <v>0</v>
      </c>
      <c r="F66" s="1557">
        <v>0</v>
      </c>
      <c r="G66" s="1557" t="str">
        <f t="shared" si="1"/>
        <v>70007</v>
      </c>
      <c r="H66" s="1557">
        <f t="shared" si="0"/>
        <v>0</v>
      </c>
    </row>
    <row r="67" spans="1:8" ht="15" x14ac:dyDescent="0.25">
      <c r="A67" s="1562">
        <v>700073051</v>
      </c>
      <c r="B67" s="1557" t="s">
        <v>8083</v>
      </c>
      <c r="C67" s="1557">
        <v>0</v>
      </c>
      <c r="D67" s="1557">
        <v>0</v>
      </c>
      <c r="E67" s="1557">
        <v>0</v>
      </c>
      <c r="F67" s="1557">
        <v>0</v>
      </c>
      <c r="G67" s="1557" t="str">
        <f t="shared" si="1"/>
        <v>70007</v>
      </c>
      <c r="H67" s="1557">
        <f t="shared" si="0"/>
        <v>0</v>
      </c>
    </row>
    <row r="68" spans="1:8" ht="15" x14ac:dyDescent="0.25">
      <c r="A68" s="1562">
        <v>700073052</v>
      </c>
      <c r="B68" s="1557" t="s">
        <v>8084</v>
      </c>
      <c r="C68" s="1557">
        <v>0</v>
      </c>
      <c r="D68" s="1557">
        <v>0</v>
      </c>
      <c r="E68" s="1557">
        <v>0</v>
      </c>
      <c r="F68" s="1557">
        <v>0</v>
      </c>
      <c r="G68" s="1557" t="str">
        <f t="shared" si="1"/>
        <v>70007</v>
      </c>
      <c r="H68" s="1557">
        <f t="shared" si="0"/>
        <v>0</v>
      </c>
    </row>
    <row r="69" spans="1:8" ht="15" x14ac:dyDescent="0.25">
      <c r="A69" s="1562">
        <v>700073081</v>
      </c>
      <c r="B69" s="1557" t="s">
        <v>8085</v>
      </c>
      <c r="C69" s="1557">
        <v>0</v>
      </c>
      <c r="D69" s="1557">
        <v>0</v>
      </c>
      <c r="E69" s="1557">
        <v>0</v>
      </c>
      <c r="F69" s="1557">
        <v>0</v>
      </c>
      <c r="G69" s="1557" t="str">
        <f t="shared" si="1"/>
        <v>70007</v>
      </c>
      <c r="H69" s="1557">
        <f t="shared" si="0"/>
        <v>0</v>
      </c>
    </row>
    <row r="70" spans="1:8" ht="15" x14ac:dyDescent="0.25">
      <c r="A70" s="1562">
        <v>700073300</v>
      </c>
      <c r="B70" s="1557" t="s">
        <v>8086</v>
      </c>
      <c r="C70" s="1557">
        <v>0</v>
      </c>
      <c r="D70" s="1557">
        <v>0</v>
      </c>
      <c r="E70" s="1557">
        <v>0</v>
      </c>
      <c r="F70" s="1557">
        <v>0</v>
      </c>
      <c r="G70" s="1557" t="str">
        <f t="shared" si="1"/>
        <v>70007</v>
      </c>
      <c r="H70" s="1557">
        <f t="shared" si="0"/>
        <v>0</v>
      </c>
    </row>
    <row r="71" spans="1:8" ht="15" x14ac:dyDescent="0.25">
      <c r="A71" s="1562">
        <v>700079800</v>
      </c>
      <c r="B71" s="1557" t="s">
        <v>8087</v>
      </c>
      <c r="C71" s="1557">
        <v>0</v>
      </c>
      <c r="D71" s="1557">
        <v>0</v>
      </c>
      <c r="E71" s="1557">
        <v>0</v>
      </c>
      <c r="F71" s="1557">
        <v>0</v>
      </c>
      <c r="G71" s="1557" t="str">
        <f t="shared" si="1"/>
        <v>70007</v>
      </c>
      <c r="H71" s="1557">
        <f t="shared" si="0"/>
        <v>0</v>
      </c>
    </row>
    <row r="72" spans="1:8" ht="15" x14ac:dyDescent="0.25">
      <c r="A72" s="1562">
        <v>700080120</v>
      </c>
      <c r="B72" s="1557" t="s">
        <v>8088</v>
      </c>
      <c r="C72" s="1557">
        <v>0</v>
      </c>
      <c r="D72" s="1557">
        <v>0</v>
      </c>
      <c r="E72" s="1557">
        <v>0</v>
      </c>
      <c r="F72" s="1557">
        <v>0</v>
      </c>
      <c r="G72" s="1557" t="str">
        <f t="shared" si="1"/>
        <v>70008</v>
      </c>
      <c r="H72" s="1557">
        <f t="shared" ref="H72:H135" si="2">SUMIF(G:G,G72,C:C)</f>
        <v>0</v>
      </c>
    </row>
    <row r="73" spans="1:8" ht="15" x14ac:dyDescent="0.25">
      <c r="A73" s="1562">
        <v>700082510</v>
      </c>
      <c r="B73" s="1557" t="s">
        <v>8089</v>
      </c>
      <c r="C73" s="1557">
        <v>0</v>
      </c>
      <c r="D73" s="1557">
        <v>0</v>
      </c>
      <c r="E73" s="1557">
        <v>0</v>
      </c>
      <c r="F73" s="1557">
        <v>0</v>
      </c>
      <c r="G73" s="1557" t="str">
        <f t="shared" ref="G73:G136" si="3">LEFT(A73,5)</f>
        <v>70008</v>
      </c>
      <c r="H73" s="1557">
        <f t="shared" si="2"/>
        <v>0</v>
      </c>
    </row>
    <row r="74" spans="1:8" ht="15" x14ac:dyDescent="0.25">
      <c r="A74" s="1562">
        <v>700083038</v>
      </c>
      <c r="B74" s="1557" t="s">
        <v>8090</v>
      </c>
      <c r="C74" s="1557">
        <v>0</v>
      </c>
      <c r="D74" s="1557">
        <v>0</v>
      </c>
      <c r="E74" s="1557">
        <v>0</v>
      </c>
      <c r="F74" s="1557">
        <v>0</v>
      </c>
      <c r="G74" s="1557" t="str">
        <f t="shared" si="3"/>
        <v>70008</v>
      </c>
      <c r="H74" s="1557">
        <f t="shared" si="2"/>
        <v>0</v>
      </c>
    </row>
    <row r="75" spans="1:8" ht="15" x14ac:dyDescent="0.25">
      <c r="A75" s="1562">
        <v>700083051</v>
      </c>
      <c r="B75" s="1557" t="s">
        <v>8091</v>
      </c>
      <c r="C75" s="1557">
        <v>0</v>
      </c>
      <c r="D75" s="1557">
        <v>0</v>
      </c>
      <c r="E75" s="1557">
        <v>0</v>
      </c>
      <c r="F75" s="1557">
        <v>0</v>
      </c>
      <c r="G75" s="1557" t="str">
        <f t="shared" si="3"/>
        <v>70008</v>
      </c>
      <c r="H75" s="1557">
        <f t="shared" si="2"/>
        <v>0</v>
      </c>
    </row>
    <row r="76" spans="1:8" ht="15" x14ac:dyDescent="0.25">
      <c r="A76" s="1562">
        <v>700083052</v>
      </c>
      <c r="B76" s="1557" t="s">
        <v>8092</v>
      </c>
      <c r="C76" s="1557">
        <v>0</v>
      </c>
      <c r="D76" s="1557">
        <v>0</v>
      </c>
      <c r="E76" s="1557">
        <v>0</v>
      </c>
      <c r="F76" s="1557">
        <v>0</v>
      </c>
      <c r="G76" s="1557" t="str">
        <f t="shared" si="3"/>
        <v>70008</v>
      </c>
      <c r="H76" s="1557">
        <f t="shared" si="2"/>
        <v>0</v>
      </c>
    </row>
    <row r="77" spans="1:8" ht="15" x14ac:dyDescent="0.25">
      <c r="A77" s="1562">
        <v>700083081</v>
      </c>
      <c r="B77" s="1557" t="s">
        <v>8093</v>
      </c>
      <c r="C77" s="1557">
        <v>0</v>
      </c>
      <c r="D77" s="1557">
        <v>0</v>
      </c>
      <c r="E77" s="1557">
        <v>0</v>
      </c>
      <c r="F77" s="1557">
        <v>0</v>
      </c>
      <c r="G77" s="1557" t="str">
        <f t="shared" si="3"/>
        <v>70008</v>
      </c>
      <c r="H77" s="1557">
        <f t="shared" si="2"/>
        <v>0</v>
      </c>
    </row>
    <row r="78" spans="1:8" ht="15" x14ac:dyDescent="0.25">
      <c r="A78" s="1562">
        <v>700083300</v>
      </c>
      <c r="B78" s="1557" t="s">
        <v>8094</v>
      </c>
      <c r="C78" s="1557">
        <v>0</v>
      </c>
      <c r="D78" s="1557">
        <v>0</v>
      </c>
      <c r="E78" s="1557">
        <v>0</v>
      </c>
      <c r="F78" s="1557">
        <v>0</v>
      </c>
      <c r="G78" s="1557" t="str">
        <f t="shared" si="3"/>
        <v>70008</v>
      </c>
      <c r="H78" s="1557">
        <f t="shared" si="2"/>
        <v>0</v>
      </c>
    </row>
    <row r="79" spans="1:8" ht="15" x14ac:dyDescent="0.25">
      <c r="A79" s="1562">
        <v>700089800</v>
      </c>
      <c r="B79" s="1557" t="s">
        <v>8095</v>
      </c>
      <c r="C79" s="1557">
        <v>0</v>
      </c>
      <c r="D79" s="1557">
        <v>0</v>
      </c>
      <c r="E79" s="1557">
        <v>0</v>
      </c>
      <c r="F79" s="1557">
        <v>0</v>
      </c>
      <c r="G79" s="1557" t="str">
        <f t="shared" si="3"/>
        <v>70008</v>
      </c>
      <c r="H79" s="1557">
        <f t="shared" si="2"/>
        <v>0</v>
      </c>
    </row>
    <row r="80" spans="1:8" ht="15" x14ac:dyDescent="0.25">
      <c r="A80" s="1562">
        <v>700090120</v>
      </c>
      <c r="B80" s="1557" t="s">
        <v>8096</v>
      </c>
      <c r="C80" s="1557">
        <v>0</v>
      </c>
      <c r="D80" s="1557">
        <v>0</v>
      </c>
      <c r="E80" s="1557">
        <v>0</v>
      </c>
      <c r="F80" s="1557">
        <v>0</v>
      </c>
      <c r="G80" s="1557" t="str">
        <f t="shared" si="3"/>
        <v>70009</v>
      </c>
      <c r="H80" s="1557">
        <f t="shared" si="2"/>
        <v>0</v>
      </c>
    </row>
    <row r="81" spans="1:8" ht="15" x14ac:dyDescent="0.25">
      <c r="A81" s="1562">
        <v>700092510</v>
      </c>
      <c r="B81" s="1557" t="s">
        <v>8097</v>
      </c>
      <c r="C81" s="1557">
        <v>0</v>
      </c>
      <c r="D81" s="1557">
        <v>0</v>
      </c>
      <c r="E81" s="1557">
        <v>0</v>
      </c>
      <c r="F81" s="1557">
        <v>0</v>
      </c>
      <c r="G81" s="1557" t="str">
        <f t="shared" si="3"/>
        <v>70009</v>
      </c>
      <c r="H81" s="1557">
        <f t="shared" si="2"/>
        <v>0</v>
      </c>
    </row>
    <row r="82" spans="1:8" ht="15" x14ac:dyDescent="0.25">
      <c r="A82" s="1562">
        <v>700093038</v>
      </c>
      <c r="B82" s="1557" t="s">
        <v>8098</v>
      </c>
      <c r="C82" s="1557">
        <v>0</v>
      </c>
      <c r="D82" s="1557">
        <v>0</v>
      </c>
      <c r="E82" s="1557">
        <v>0</v>
      </c>
      <c r="F82" s="1557">
        <v>0</v>
      </c>
      <c r="G82" s="1557" t="str">
        <f t="shared" si="3"/>
        <v>70009</v>
      </c>
      <c r="H82" s="1557">
        <f t="shared" si="2"/>
        <v>0</v>
      </c>
    </row>
    <row r="83" spans="1:8" ht="15" x14ac:dyDescent="0.25">
      <c r="A83" s="1562">
        <v>700093039</v>
      </c>
      <c r="B83" s="1557" t="s">
        <v>8099</v>
      </c>
      <c r="C83" s="1557">
        <v>0</v>
      </c>
      <c r="D83" s="1557">
        <v>0</v>
      </c>
      <c r="E83" s="1557">
        <v>0</v>
      </c>
      <c r="F83" s="1557">
        <v>0</v>
      </c>
      <c r="G83" s="1557" t="str">
        <f t="shared" si="3"/>
        <v>70009</v>
      </c>
      <c r="H83" s="1557">
        <f t="shared" si="2"/>
        <v>0</v>
      </c>
    </row>
    <row r="84" spans="1:8" ht="15" x14ac:dyDescent="0.25">
      <c r="A84" s="1562">
        <v>700093041</v>
      </c>
      <c r="B84" s="1557" t="s">
        <v>8100</v>
      </c>
      <c r="C84" s="1557">
        <v>0</v>
      </c>
      <c r="D84" s="1557">
        <v>0</v>
      </c>
      <c r="E84" s="1557">
        <v>0</v>
      </c>
      <c r="F84" s="1557">
        <v>0</v>
      </c>
      <c r="G84" s="1557" t="str">
        <f t="shared" si="3"/>
        <v>70009</v>
      </c>
      <c r="H84" s="1557">
        <f t="shared" si="2"/>
        <v>0</v>
      </c>
    </row>
    <row r="85" spans="1:8" ht="15" x14ac:dyDescent="0.25">
      <c r="A85" s="1562">
        <v>700093051</v>
      </c>
      <c r="B85" s="1557" t="s">
        <v>8101</v>
      </c>
      <c r="C85" s="1557">
        <v>0</v>
      </c>
      <c r="D85" s="1557">
        <v>0</v>
      </c>
      <c r="E85" s="1557">
        <v>0</v>
      </c>
      <c r="F85" s="1557">
        <v>0</v>
      </c>
      <c r="G85" s="1557" t="str">
        <f t="shared" si="3"/>
        <v>70009</v>
      </c>
      <c r="H85" s="1557">
        <f t="shared" si="2"/>
        <v>0</v>
      </c>
    </row>
    <row r="86" spans="1:8" ht="15" x14ac:dyDescent="0.25">
      <c r="A86" s="1562">
        <v>700093052</v>
      </c>
      <c r="B86" s="1557" t="s">
        <v>8102</v>
      </c>
      <c r="C86" s="1557">
        <v>0</v>
      </c>
      <c r="D86" s="1557">
        <v>0</v>
      </c>
      <c r="E86" s="1557">
        <v>0</v>
      </c>
      <c r="F86" s="1557">
        <v>0</v>
      </c>
      <c r="G86" s="1557" t="str">
        <f t="shared" si="3"/>
        <v>70009</v>
      </c>
      <c r="H86" s="1557">
        <f t="shared" si="2"/>
        <v>0</v>
      </c>
    </row>
    <row r="87" spans="1:8" ht="15" x14ac:dyDescent="0.25">
      <c r="A87" s="1562">
        <v>700093070</v>
      </c>
      <c r="B87" s="1557" t="s">
        <v>8103</v>
      </c>
      <c r="C87" s="1557">
        <v>0</v>
      </c>
      <c r="D87" s="1557">
        <v>0</v>
      </c>
      <c r="E87" s="1557">
        <v>0</v>
      </c>
      <c r="F87" s="1557">
        <v>0</v>
      </c>
      <c r="G87" s="1557" t="str">
        <f t="shared" si="3"/>
        <v>70009</v>
      </c>
      <c r="H87" s="1557">
        <f t="shared" si="2"/>
        <v>0</v>
      </c>
    </row>
    <row r="88" spans="1:8" ht="15" x14ac:dyDescent="0.25">
      <c r="A88" s="1562">
        <v>700093081</v>
      </c>
      <c r="B88" s="1557" t="s">
        <v>8104</v>
      </c>
      <c r="C88" s="1557">
        <v>0</v>
      </c>
      <c r="D88" s="1557">
        <v>0</v>
      </c>
      <c r="E88" s="1557">
        <v>0</v>
      </c>
      <c r="F88" s="1557">
        <v>0</v>
      </c>
      <c r="G88" s="1557" t="str">
        <f t="shared" si="3"/>
        <v>70009</v>
      </c>
      <c r="H88" s="1557">
        <f t="shared" si="2"/>
        <v>0</v>
      </c>
    </row>
    <row r="89" spans="1:8" ht="15" x14ac:dyDescent="0.25">
      <c r="A89" s="1562">
        <v>700093083</v>
      </c>
      <c r="B89" s="1557" t="s">
        <v>8105</v>
      </c>
      <c r="C89" s="1557">
        <v>0</v>
      </c>
      <c r="D89" s="1557">
        <v>0</v>
      </c>
      <c r="E89" s="1557">
        <v>0</v>
      </c>
      <c r="F89" s="1557">
        <v>0</v>
      </c>
      <c r="G89" s="1557" t="str">
        <f t="shared" si="3"/>
        <v>70009</v>
      </c>
      <c r="H89" s="1557">
        <f t="shared" si="2"/>
        <v>0</v>
      </c>
    </row>
    <row r="90" spans="1:8" ht="15" x14ac:dyDescent="0.25">
      <c r="A90" s="1562">
        <v>700093084</v>
      </c>
      <c r="B90" s="1557" t="s">
        <v>8106</v>
      </c>
      <c r="C90" s="1557">
        <v>0</v>
      </c>
      <c r="D90" s="1557">
        <v>0</v>
      </c>
      <c r="E90" s="1557">
        <v>0</v>
      </c>
      <c r="F90" s="1557">
        <v>0</v>
      </c>
      <c r="G90" s="1557" t="str">
        <f t="shared" si="3"/>
        <v>70009</v>
      </c>
      <c r="H90" s="1557">
        <f t="shared" si="2"/>
        <v>0</v>
      </c>
    </row>
    <row r="91" spans="1:8" ht="15" x14ac:dyDescent="0.25">
      <c r="A91" s="1562">
        <v>700093300</v>
      </c>
      <c r="B91" s="1557" t="s">
        <v>8107</v>
      </c>
      <c r="C91" s="1557">
        <v>0</v>
      </c>
      <c r="D91" s="1557">
        <v>0</v>
      </c>
      <c r="E91" s="1557">
        <v>0</v>
      </c>
      <c r="F91" s="1557">
        <v>0</v>
      </c>
      <c r="G91" s="1557" t="str">
        <f t="shared" si="3"/>
        <v>70009</v>
      </c>
      <c r="H91" s="1557">
        <f t="shared" si="2"/>
        <v>0</v>
      </c>
    </row>
    <row r="92" spans="1:8" ht="15" x14ac:dyDescent="0.25">
      <c r="A92" s="1562">
        <v>700094610</v>
      </c>
      <c r="B92" s="1557" t="s">
        <v>8108</v>
      </c>
      <c r="C92" s="1557">
        <v>0</v>
      </c>
      <c r="D92" s="1557">
        <v>0</v>
      </c>
      <c r="E92" s="1557">
        <v>0</v>
      </c>
      <c r="F92" s="1557">
        <v>0</v>
      </c>
      <c r="G92" s="1557" t="str">
        <f t="shared" si="3"/>
        <v>70009</v>
      </c>
      <c r="H92" s="1557">
        <f t="shared" si="2"/>
        <v>0</v>
      </c>
    </row>
    <row r="93" spans="1:8" ht="15" x14ac:dyDescent="0.25">
      <c r="A93" s="1562">
        <v>700099800</v>
      </c>
      <c r="B93" s="1557" t="s">
        <v>8109</v>
      </c>
      <c r="C93" s="1557">
        <v>0</v>
      </c>
      <c r="D93" s="1557">
        <v>0</v>
      </c>
      <c r="E93" s="1557">
        <v>0</v>
      </c>
      <c r="F93" s="1557">
        <v>0</v>
      </c>
      <c r="G93" s="1557" t="str">
        <f t="shared" si="3"/>
        <v>70009</v>
      </c>
      <c r="H93" s="1557">
        <f t="shared" si="2"/>
        <v>0</v>
      </c>
    </row>
    <row r="94" spans="1:8" ht="15" x14ac:dyDescent="0.25">
      <c r="A94" s="1562">
        <v>700102510</v>
      </c>
      <c r="B94" s="1557" t="s">
        <v>8110</v>
      </c>
      <c r="C94" s="1557">
        <v>0</v>
      </c>
      <c r="D94" s="1557">
        <v>0</v>
      </c>
      <c r="E94" s="1557">
        <v>0</v>
      </c>
      <c r="F94" s="1557">
        <v>0</v>
      </c>
      <c r="G94" s="1557" t="str">
        <f t="shared" si="3"/>
        <v>70010</v>
      </c>
      <c r="H94" s="1557">
        <f t="shared" si="2"/>
        <v>0</v>
      </c>
    </row>
    <row r="95" spans="1:8" ht="15" x14ac:dyDescent="0.25">
      <c r="A95" s="1562">
        <v>700103038</v>
      </c>
      <c r="B95" s="1557" t="s">
        <v>8111</v>
      </c>
      <c r="C95" s="1557">
        <v>0</v>
      </c>
      <c r="D95" s="1557">
        <v>0</v>
      </c>
      <c r="E95" s="1557">
        <v>0</v>
      </c>
      <c r="F95" s="1557">
        <v>0</v>
      </c>
      <c r="G95" s="1557" t="str">
        <f t="shared" si="3"/>
        <v>70010</v>
      </c>
      <c r="H95" s="1557">
        <f t="shared" si="2"/>
        <v>0</v>
      </c>
    </row>
    <row r="96" spans="1:8" ht="15" x14ac:dyDescent="0.25">
      <c r="A96" s="1562">
        <v>700103051</v>
      </c>
      <c r="B96" s="1557" t="s">
        <v>8112</v>
      </c>
      <c r="C96" s="1557">
        <v>0</v>
      </c>
      <c r="D96" s="1557">
        <v>0</v>
      </c>
      <c r="E96" s="1557">
        <v>0</v>
      </c>
      <c r="F96" s="1557">
        <v>0</v>
      </c>
      <c r="G96" s="1557" t="str">
        <f t="shared" si="3"/>
        <v>70010</v>
      </c>
      <c r="H96" s="1557">
        <f t="shared" si="2"/>
        <v>0</v>
      </c>
    </row>
    <row r="97" spans="1:8" ht="15" x14ac:dyDescent="0.25">
      <c r="A97" s="1562">
        <v>700103052</v>
      </c>
      <c r="B97" s="1557" t="s">
        <v>8113</v>
      </c>
      <c r="C97" s="1557">
        <v>0</v>
      </c>
      <c r="D97" s="1557">
        <v>0</v>
      </c>
      <c r="E97" s="1557">
        <v>0</v>
      </c>
      <c r="F97" s="1557">
        <v>0</v>
      </c>
      <c r="G97" s="1557" t="str">
        <f t="shared" si="3"/>
        <v>70010</v>
      </c>
      <c r="H97" s="1557">
        <f t="shared" si="2"/>
        <v>0</v>
      </c>
    </row>
    <row r="98" spans="1:8" ht="15" x14ac:dyDescent="0.25">
      <c r="A98" s="1562">
        <v>700103081</v>
      </c>
      <c r="B98" s="1557" t="s">
        <v>8114</v>
      </c>
      <c r="C98" s="1557">
        <v>0</v>
      </c>
      <c r="D98" s="1557">
        <v>0</v>
      </c>
      <c r="E98" s="1557">
        <v>0</v>
      </c>
      <c r="F98" s="1557">
        <v>0</v>
      </c>
      <c r="G98" s="1557" t="str">
        <f t="shared" si="3"/>
        <v>70010</v>
      </c>
      <c r="H98" s="1557">
        <f t="shared" si="2"/>
        <v>0</v>
      </c>
    </row>
    <row r="99" spans="1:8" ht="15" x14ac:dyDescent="0.25">
      <c r="A99" s="1562">
        <v>700103300</v>
      </c>
      <c r="B99" s="1557" t="s">
        <v>8115</v>
      </c>
      <c r="C99" s="1557">
        <v>0</v>
      </c>
      <c r="D99" s="1557">
        <v>0</v>
      </c>
      <c r="E99" s="1557">
        <v>0</v>
      </c>
      <c r="F99" s="1557">
        <v>0</v>
      </c>
      <c r="G99" s="1557" t="str">
        <f t="shared" si="3"/>
        <v>70010</v>
      </c>
      <c r="H99" s="1557">
        <f t="shared" si="2"/>
        <v>0</v>
      </c>
    </row>
    <row r="100" spans="1:8" ht="15" x14ac:dyDescent="0.25">
      <c r="A100" s="1562">
        <v>700109800</v>
      </c>
      <c r="B100" s="1557" t="s">
        <v>8116</v>
      </c>
      <c r="C100" s="1557">
        <v>0</v>
      </c>
      <c r="D100" s="1557">
        <v>0</v>
      </c>
      <c r="E100" s="1557">
        <v>0</v>
      </c>
      <c r="F100" s="1557">
        <v>0</v>
      </c>
      <c r="G100" s="1557" t="str">
        <f t="shared" si="3"/>
        <v>70010</v>
      </c>
      <c r="H100" s="1557">
        <f t="shared" si="2"/>
        <v>0</v>
      </c>
    </row>
    <row r="101" spans="1:8" ht="15" x14ac:dyDescent="0.25">
      <c r="A101" s="1562">
        <v>700110120</v>
      </c>
      <c r="B101" s="1557" t="s">
        <v>8117</v>
      </c>
      <c r="C101" s="1557">
        <v>0</v>
      </c>
      <c r="D101" s="1557">
        <v>0</v>
      </c>
      <c r="E101" s="1557">
        <v>0</v>
      </c>
      <c r="F101" s="1557">
        <v>0</v>
      </c>
      <c r="G101" s="1557" t="str">
        <f t="shared" si="3"/>
        <v>70011</v>
      </c>
      <c r="H101" s="1557">
        <f t="shared" si="2"/>
        <v>0</v>
      </c>
    </row>
    <row r="102" spans="1:8" ht="15" x14ac:dyDescent="0.25">
      <c r="A102" s="1562">
        <v>700112510</v>
      </c>
      <c r="B102" s="1557" t="s">
        <v>8118</v>
      </c>
      <c r="C102" s="1557">
        <v>0</v>
      </c>
      <c r="D102" s="1557">
        <v>0</v>
      </c>
      <c r="E102" s="1557">
        <v>0</v>
      </c>
      <c r="F102" s="1557">
        <v>0</v>
      </c>
      <c r="G102" s="1557" t="str">
        <f t="shared" si="3"/>
        <v>70011</v>
      </c>
      <c r="H102" s="1557">
        <f t="shared" si="2"/>
        <v>0</v>
      </c>
    </row>
    <row r="103" spans="1:8" ht="15" x14ac:dyDescent="0.25">
      <c r="A103" s="1562">
        <v>700113038</v>
      </c>
      <c r="B103" s="1557" t="s">
        <v>8119</v>
      </c>
      <c r="C103" s="1557">
        <v>0</v>
      </c>
      <c r="D103" s="1557">
        <v>0</v>
      </c>
      <c r="E103" s="1557">
        <v>0</v>
      </c>
      <c r="F103" s="1557">
        <v>0</v>
      </c>
      <c r="G103" s="1557" t="str">
        <f t="shared" si="3"/>
        <v>70011</v>
      </c>
      <c r="H103" s="1557">
        <f t="shared" si="2"/>
        <v>0</v>
      </c>
    </row>
    <row r="104" spans="1:8" ht="15" x14ac:dyDescent="0.25">
      <c r="A104" s="1562">
        <v>700113051</v>
      </c>
      <c r="B104" s="1557" t="s">
        <v>8120</v>
      </c>
      <c r="C104" s="1557">
        <v>0</v>
      </c>
      <c r="D104" s="1557">
        <v>0</v>
      </c>
      <c r="E104" s="1557">
        <v>0</v>
      </c>
      <c r="F104" s="1557">
        <v>0</v>
      </c>
      <c r="G104" s="1557" t="str">
        <f t="shared" si="3"/>
        <v>70011</v>
      </c>
      <c r="H104" s="1557">
        <f t="shared" si="2"/>
        <v>0</v>
      </c>
    </row>
    <row r="105" spans="1:8" ht="15" x14ac:dyDescent="0.25">
      <c r="A105" s="1562">
        <v>700113052</v>
      </c>
      <c r="B105" s="1557" t="s">
        <v>8121</v>
      </c>
      <c r="C105" s="1557">
        <v>0</v>
      </c>
      <c r="D105" s="1557">
        <v>0</v>
      </c>
      <c r="E105" s="1557">
        <v>0</v>
      </c>
      <c r="F105" s="1557">
        <v>0</v>
      </c>
      <c r="G105" s="1557" t="str">
        <f t="shared" si="3"/>
        <v>70011</v>
      </c>
      <c r="H105" s="1557">
        <f t="shared" si="2"/>
        <v>0</v>
      </c>
    </row>
    <row r="106" spans="1:8" ht="15" x14ac:dyDescent="0.25">
      <c r="A106" s="1562">
        <v>700113081</v>
      </c>
      <c r="B106" s="1557" t="s">
        <v>8122</v>
      </c>
      <c r="C106" s="1557">
        <v>0</v>
      </c>
      <c r="D106" s="1557">
        <v>0</v>
      </c>
      <c r="E106" s="1557">
        <v>0</v>
      </c>
      <c r="F106" s="1557">
        <v>0</v>
      </c>
      <c r="G106" s="1557" t="str">
        <f t="shared" si="3"/>
        <v>70011</v>
      </c>
      <c r="H106" s="1557">
        <f t="shared" si="2"/>
        <v>0</v>
      </c>
    </row>
    <row r="107" spans="1:8" ht="15" x14ac:dyDescent="0.25">
      <c r="A107" s="1562">
        <v>700113300</v>
      </c>
      <c r="B107" s="1557" t="s">
        <v>8123</v>
      </c>
      <c r="C107" s="1557">
        <v>0</v>
      </c>
      <c r="D107" s="1557">
        <v>0</v>
      </c>
      <c r="E107" s="1557">
        <v>0</v>
      </c>
      <c r="F107" s="1557">
        <v>0</v>
      </c>
      <c r="G107" s="1557" t="str">
        <f t="shared" si="3"/>
        <v>70011</v>
      </c>
      <c r="H107" s="1557">
        <f t="shared" si="2"/>
        <v>0</v>
      </c>
    </row>
    <row r="108" spans="1:8" ht="15" x14ac:dyDescent="0.25">
      <c r="A108" s="1562">
        <v>700119800</v>
      </c>
      <c r="B108" s="1557" t="s">
        <v>8124</v>
      </c>
      <c r="C108" s="1557">
        <v>0</v>
      </c>
      <c r="D108" s="1557">
        <v>0</v>
      </c>
      <c r="E108" s="1557">
        <v>0</v>
      </c>
      <c r="F108" s="1557">
        <v>0</v>
      </c>
      <c r="G108" s="1557" t="str">
        <f t="shared" si="3"/>
        <v>70011</v>
      </c>
      <c r="H108" s="1557">
        <f t="shared" si="2"/>
        <v>0</v>
      </c>
    </row>
    <row r="109" spans="1:8" ht="15" x14ac:dyDescent="0.25">
      <c r="A109" s="1562">
        <v>700120120</v>
      </c>
      <c r="B109" s="1557" t="s">
        <v>8125</v>
      </c>
      <c r="C109" s="1557">
        <v>0</v>
      </c>
      <c r="D109" s="1557">
        <v>0</v>
      </c>
      <c r="E109" s="1557">
        <v>0</v>
      </c>
      <c r="F109" s="1557">
        <v>0</v>
      </c>
      <c r="G109" s="1557" t="str">
        <f t="shared" si="3"/>
        <v>70012</v>
      </c>
      <c r="H109" s="1557">
        <f t="shared" si="2"/>
        <v>0</v>
      </c>
    </row>
    <row r="110" spans="1:8" ht="15" x14ac:dyDescent="0.25">
      <c r="A110" s="1562">
        <v>700122510</v>
      </c>
      <c r="B110" s="1557" t="s">
        <v>8126</v>
      </c>
      <c r="C110" s="1557">
        <v>0</v>
      </c>
      <c r="D110" s="1557">
        <v>0</v>
      </c>
      <c r="E110" s="1557">
        <v>0</v>
      </c>
      <c r="F110" s="1557">
        <v>0</v>
      </c>
      <c r="G110" s="1557" t="str">
        <f t="shared" si="3"/>
        <v>70012</v>
      </c>
      <c r="H110" s="1557">
        <f t="shared" si="2"/>
        <v>0</v>
      </c>
    </row>
    <row r="111" spans="1:8" ht="15" x14ac:dyDescent="0.25">
      <c r="A111" s="1562">
        <v>700123051</v>
      </c>
      <c r="B111" s="1557" t="s">
        <v>8127</v>
      </c>
      <c r="C111" s="1557">
        <v>0</v>
      </c>
      <c r="D111" s="1557">
        <v>0</v>
      </c>
      <c r="E111" s="1557">
        <v>0</v>
      </c>
      <c r="F111" s="1557">
        <v>0</v>
      </c>
      <c r="G111" s="1557" t="str">
        <f t="shared" si="3"/>
        <v>70012</v>
      </c>
      <c r="H111" s="1557">
        <f t="shared" si="2"/>
        <v>0</v>
      </c>
    </row>
    <row r="112" spans="1:8" ht="15" x14ac:dyDescent="0.25">
      <c r="A112" s="1562">
        <v>700123052</v>
      </c>
      <c r="B112" s="1557" t="s">
        <v>8128</v>
      </c>
      <c r="C112" s="1557">
        <v>0</v>
      </c>
      <c r="D112" s="1557">
        <v>0</v>
      </c>
      <c r="E112" s="1557">
        <v>0</v>
      </c>
      <c r="F112" s="1557">
        <v>0</v>
      </c>
      <c r="G112" s="1557" t="str">
        <f t="shared" si="3"/>
        <v>70012</v>
      </c>
      <c r="H112" s="1557">
        <f t="shared" si="2"/>
        <v>0</v>
      </c>
    </row>
    <row r="113" spans="1:8" ht="15" x14ac:dyDescent="0.25">
      <c r="A113" s="1562">
        <v>700123081</v>
      </c>
      <c r="B113" s="1557" t="s">
        <v>8129</v>
      </c>
      <c r="C113" s="1557">
        <v>0</v>
      </c>
      <c r="D113" s="1557">
        <v>0</v>
      </c>
      <c r="E113" s="1557">
        <v>0</v>
      </c>
      <c r="F113" s="1557">
        <v>0</v>
      </c>
      <c r="G113" s="1557" t="str">
        <f t="shared" si="3"/>
        <v>70012</v>
      </c>
      <c r="H113" s="1557">
        <f t="shared" si="2"/>
        <v>0</v>
      </c>
    </row>
    <row r="114" spans="1:8" ht="15" x14ac:dyDescent="0.25">
      <c r="A114" s="1562">
        <v>700123300</v>
      </c>
      <c r="B114" s="1557" t="s">
        <v>8130</v>
      </c>
      <c r="C114" s="1557">
        <v>0</v>
      </c>
      <c r="D114" s="1557">
        <v>0</v>
      </c>
      <c r="E114" s="1557">
        <v>0</v>
      </c>
      <c r="F114" s="1557">
        <v>0</v>
      </c>
      <c r="G114" s="1557" t="str">
        <f t="shared" si="3"/>
        <v>70012</v>
      </c>
      <c r="H114" s="1557">
        <f t="shared" si="2"/>
        <v>0</v>
      </c>
    </row>
    <row r="115" spans="1:8" ht="15" x14ac:dyDescent="0.25">
      <c r="A115" s="1562">
        <v>700129800</v>
      </c>
      <c r="B115" s="1557" t="s">
        <v>8131</v>
      </c>
      <c r="C115" s="1557">
        <v>0</v>
      </c>
      <c r="D115" s="1557">
        <v>0</v>
      </c>
      <c r="E115" s="1557">
        <v>0</v>
      </c>
      <c r="F115" s="1557">
        <v>0</v>
      </c>
      <c r="G115" s="1557" t="str">
        <f t="shared" si="3"/>
        <v>70012</v>
      </c>
      <c r="H115" s="1557">
        <f t="shared" si="2"/>
        <v>0</v>
      </c>
    </row>
    <row r="116" spans="1:8" ht="15" x14ac:dyDescent="0.25">
      <c r="A116" s="1562">
        <v>700133034</v>
      </c>
      <c r="B116" s="1557" t="s">
        <v>8132</v>
      </c>
      <c r="C116" s="1557">
        <v>0</v>
      </c>
      <c r="D116" s="1557">
        <v>0</v>
      </c>
      <c r="E116" s="1557">
        <v>0</v>
      </c>
      <c r="F116" s="1557">
        <v>0</v>
      </c>
      <c r="G116" s="1557" t="str">
        <f t="shared" si="3"/>
        <v>70013</v>
      </c>
      <c r="H116" s="1557">
        <f t="shared" si="2"/>
        <v>0</v>
      </c>
    </row>
    <row r="117" spans="1:8" ht="15" x14ac:dyDescent="0.25">
      <c r="A117" s="1562">
        <v>700133038</v>
      </c>
      <c r="B117" s="1557" t="s">
        <v>8133</v>
      </c>
      <c r="C117" s="1557">
        <v>0</v>
      </c>
      <c r="D117" s="1557">
        <v>0</v>
      </c>
      <c r="E117" s="1557">
        <v>0</v>
      </c>
      <c r="F117" s="1557">
        <v>0</v>
      </c>
      <c r="G117" s="1557" t="str">
        <f t="shared" si="3"/>
        <v>70013</v>
      </c>
      <c r="H117" s="1557">
        <f t="shared" si="2"/>
        <v>0</v>
      </c>
    </row>
    <row r="118" spans="1:8" ht="15" x14ac:dyDescent="0.25">
      <c r="A118" s="1562">
        <v>700133041</v>
      </c>
      <c r="B118" s="1557" t="s">
        <v>8134</v>
      </c>
      <c r="C118" s="1557">
        <v>0</v>
      </c>
      <c r="D118" s="1557">
        <v>0</v>
      </c>
      <c r="E118" s="1557">
        <v>0</v>
      </c>
      <c r="F118" s="1557">
        <v>0</v>
      </c>
      <c r="G118" s="1557" t="str">
        <f t="shared" si="3"/>
        <v>70013</v>
      </c>
      <c r="H118" s="1557">
        <f t="shared" si="2"/>
        <v>0</v>
      </c>
    </row>
    <row r="119" spans="1:8" ht="15" x14ac:dyDescent="0.25">
      <c r="A119" s="1562">
        <v>700133051</v>
      </c>
      <c r="B119" s="1557" t="s">
        <v>8135</v>
      </c>
      <c r="C119" s="1557">
        <v>0</v>
      </c>
      <c r="D119" s="1557">
        <v>0</v>
      </c>
      <c r="E119" s="1557">
        <v>0</v>
      </c>
      <c r="F119" s="1557">
        <v>0</v>
      </c>
      <c r="G119" s="1557" t="str">
        <f t="shared" si="3"/>
        <v>70013</v>
      </c>
      <c r="H119" s="1557">
        <f t="shared" si="2"/>
        <v>0</v>
      </c>
    </row>
    <row r="120" spans="1:8" ht="15" x14ac:dyDescent="0.25">
      <c r="A120" s="1562">
        <v>700133052</v>
      </c>
      <c r="B120" s="1557" t="s">
        <v>8136</v>
      </c>
      <c r="C120" s="1557">
        <v>0</v>
      </c>
      <c r="D120" s="1557">
        <v>0</v>
      </c>
      <c r="E120" s="1557">
        <v>0</v>
      </c>
      <c r="F120" s="1557">
        <v>0</v>
      </c>
      <c r="G120" s="1557" t="str">
        <f t="shared" si="3"/>
        <v>70013</v>
      </c>
      <c r="H120" s="1557">
        <f t="shared" si="2"/>
        <v>0</v>
      </c>
    </row>
    <row r="121" spans="1:8" ht="15" x14ac:dyDescent="0.25">
      <c r="A121" s="1562">
        <v>700133070</v>
      </c>
      <c r="B121" s="1557" t="s">
        <v>8137</v>
      </c>
      <c r="C121" s="1557">
        <v>0</v>
      </c>
      <c r="D121" s="1557">
        <v>0</v>
      </c>
      <c r="E121" s="1557">
        <v>0</v>
      </c>
      <c r="F121" s="1557">
        <v>0</v>
      </c>
      <c r="G121" s="1557" t="str">
        <f t="shared" si="3"/>
        <v>70013</v>
      </c>
      <c r="H121" s="1557">
        <f t="shared" si="2"/>
        <v>0</v>
      </c>
    </row>
    <row r="122" spans="1:8" ht="15" x14ac:dyDescent="0.25">
      <c r="A122" s="1562">
        <v>700133081</v>
      </c>
      <c r="B122" s="1557" t="s">
        <v>8138</v>
      </c>
      <c r="C122" s="1557">
        <v>0</v>
      </c>
      <c r="D122" s="1557">
        <v>0</v>
      </c>
      <c r="E122" s="1557">
        <v>0</v>
      </c>
      <c r="F122" s="1557">
        <v>0</v>
      </c>
      <c r="G122" s="1557" t="str">
        <f t="shared" si="3"/>
        <v>70013</v>
      </c>
      <c r="H122" s="1557">
        <f t="shared" si="2"/>
        <v>0</v>
      </c>
    </row>
    <row r="123" spans="1:8" ht="15" x14ac:dyDescent="0.25">
      <c r="A123" s="1562">
        <v>700133083</v>
      </c>
      <c r="B123" s="1557" t="s">
        <v>8139</v>
      </c>
      <c r="C123" s="1557">
        <v>0</v>
      </c>
      <c r="D123" s="1557">
        <v>0</v>
      </c>
      <c r="E123" s="1557">
        <v>0</v>
      </c>
      <c r="F123" s="1557">
        <v>0</v>
      </c>
      <c r="G123" s="1557" t="str">
        <f t="shared" si="3"/>
        <v>70013</v>
      </c>
      <c r="H123" s="1557">
        <f t="shared" si="2"/>
        <v>0</v>
      </c>
    </row>
    <row r="124" spans="1:8" ht="15" x14ac:dyDescent="0.25">
      <c r="A124" s="1562">
        <v>700133084</v>
      </c>
      <c r="B124" s="1557" t="s">
        <v>8140</v>
      </c>
      <c r="C124" s="1557">
        <v>0</v>
      </c>
      <c r="D124" s="1557">
        <v>0</v>
      </c>
      <c r="E124" s="1557">
        <v>0</v>
      </c>
      <c r="F124" s="1557">
        <v>0</v>
      </c>
      <c r="G124" s="1557" t="str">
        <f t="shared" si="3"/>
        <v>70013</v>
      </c>
      <c r="H124" s="1557">
        <f t="shared" si="2"/>
        <v>0</v>
      </c>
    </row>
    <row r="125" spans="1:8" ht="15" x14ac:dyDescent="0.25">
      <c r="A125" s="1562">
        <v>700133300</v>
      </c>
      <c r="B125" s="1557" t="s">
        <v>8141</v>
      </c>
      <c r="C125" s="1557">
        <v>0</v>
      </c>
      <c r="D125" s="1557">
        <v>0</v>
      </c>
      <c r="E125" s="1557">
        <v>0</v>
      </c>
      <c r="F125" s="1557">
        <v>0</v>
      </c>
      <c r="G125" s="1557" t="str">
        <f t="shared" si="3"/>
        <v>70013</v>
      </c>
      <c r="H125" s="1557">
        <f t="shared" si="2"/>
        <v>0</v>
      </c>
    </row>
    <row r="126" spans="1:8" ht="15" x14ac:dyDescent="0.25">
      <c r="A126" s="1562">
        <v>700134610</v>
      </c>
      <c r="B126" s="1557" t="s">
        <v>8142</v>
      </c>
      <c r="C126" s="1557">
        <v>0</v>
      </c>
      <c r="D126" s="1557">
        <v>0</v>
      </c>
      <c r="E126" s="1557">
        <v>0</v>
      </c>
      <c r="F126" s="1557">
        <v>0</v>
      </c>
      <c r="G126" s="1557" t="str">
        <f t="shared" si="3"/>
        <v>70013</v>
      </c>
      <c r="H126" s="1557">
        <f t="shared" si="2"/>
        <v>0</v>
      </c>
    </row>
    <row r="127" spans="1:8" ht="15" x14ac:dyDescent="0.25">
      <c r="A127" s="1562">
        <v>700139800</v>
      </c>
      <c r="B127" s="1557" t="s">
        <v>8143</v>
      </c>
      <c r="C127" s="1557">
        <v>0</v>
      </c>
      <c r="D127" s="1557">
        <v>0</v>
      </c>
      <c r="E127" s="1557">
        <v>0</v>
      </c>
      <c r="F127" s="1557">
        <v>0</v>
      </c>
      <c r="G127" s="1557" t="str">
        <f t="shared" si="3"/>
        <v>70013</v>
      </c>
      <c r="H127" s="1557">
        <f t="shared" si="2"/>
        <v>0</v>
      </c>
    </row>
    <row r="128" spans="1:8" ht="15" x14ac:dyDescent="0.25">
      <c r="A128" s="1562">
        <v>700143038</v>
      </c>
      <c r="B128" s="1557" t="s">
        <v>8144</v>
      </c>
      <c r="C128" s="1557">
        <v>0</v>
      </c>
      <c r="D128" s="1557">
        <v>0</v>
      </c>
      <c r="E128" s="1557">
        <v>0</v>
      </c>
      <c r="F128" s="1557">
        <v>0</v>
      </c>
      <c r="G128" s="1557" t="str">
        <f t="shared" si="3"/>
        <v>70014</v>
      </c>
      <c r="H128" s="1557">
        <f t="shared" si="2"/>
        <v>0</v>
      </c>
    </row>
    <row r="129" spans="1:8" ht="15" x14ac:dyDescent="0.25">
      <c r="A129" s="1562">
        <v>700143051</v>
      </c>
      <c r="B129" s="1557" t="s">
        <v>8145</v>
      </c>
      <c r="C129" s="1557">
        <v>0</v>
      </c>
      <c r="D129" s="1557">
        <v>0</v>
      </c>
      <c r="E129" s="1557">
        <v>0</v>
      </c>
      <c r="F129" s="1557">
        <v>0</v>
      </c>
      <c r="G129" s="1557" t="str">
        <f t="shared" si="3"/>
        <v>70014</v>
      </c>
      <c r="H129" s="1557">
        <f t="shared" si="2"/>
        <v>0</v>
      </c>
    </row>
    <row r="130" spans="1:8" ht="15" x14ac:dyDescent="0.25">
      <c r="A130" s="1562">
        <v>700143052</v>
      </c>
      <c r="B130" s="1557" t="s">
        <v>8146</v>
      </c>
      <c r="C130" s="1557">
        <v>0</v>
      </c>
      <c r="D130" s="1557">
        <v>0</v>
      </c>
      <c r="E130" s="1557">
        <v>0</v>
      </c>
      <c r="F130" s="1557">
        <v>0</v>
      </c>
      <c r="G130" s="1557" t="str">
        <f t="shared" si="3"/>
        <v>70014</v>
      </c>
      <c r="H130" s="1557">
        <f t="shared" si="2"/>
        <v>0</v>
      </c>
    </row>
    <row r="131" spans="1:8" ht="15" x14ac:dyDescent="0.25">
      <c r="A131" s="1562">
        <v>700143081</v>
      </c>
      <c r="B131" s="1557" t="s">
        <v>8147</v>
      </c>
      <c r="C131" s="1557">
        <v>0</v>
      </c>
      <c r="D131" s="1557">
        <v>0</v>
      </c>
      <c r="E131" s="1557">
        <v>0</v>
      </c>
      <c r="F131" s="1557">
        <v>0</v>
      </c>
      <c r="G131" s="1557" t="str">
        <f t="shared" si="3"/>
        <v>70014</v>
      </c>
      <c r="H131" s="1557">
        <f t="shared" si="2"/>
        <v>0</v>
      </c>
    </row>
    <row r="132" spans="1:8" ht="15" x14ac:dyDescent="0.25">
      <c r="A132" s="1562">
        <v>700143083</v>
      </c>
      <c r="B132" s="1557" t="s">
        <v>8148</v>
      </c>
      <c r="C132" s="1557">
        <v>0</v>
      </c>
      <c r="D132" s="1557">
        <v>0</v>
      </c>
      <c r="E132" s="1557">
        <v>0</v>
      </c>
      <c r="F132" s="1557">
        <v>0</v>
      </c>
      <c r="G132" s="1557" t="str">
        <f t="shared" si="3"/>
        <v>70014</v>
      </c>
      <c r="H132" s="1557">
        <f t="shared" si="2"/>
        <v>0</v>
      </c>
    </row>
    <row r="133" spans="1:8" ht="15" x14ac:dyDescent="0.25">
      <c r="A133" s="1562">
        <v>700144610</v>
      </c>
      <c r="B133" s="1557" t="s">
        <v>8149</v>
      </c>
      <c r="C133" s="1557">
        <v>0</v>
      </c>
      <c r="D133" s="1557">
        <v>0</v>
      </c>
      <c r="E133" s="1557">
        <v>0</v>
      </c>
      <c r="F133" s="1557">
        <v>0</v>
      </c>
      <c r="G133" s="1557" t="str">
        <f t="shared" si="3"/>
        <v>70014</v>
      </c>
      <c r="H133" s="1557">
        <f t="shared" si="2"/>
        <v>0</v>
      </c>
    </row>
    <row r="134" spans="1:8" ht="15" x14ac:dyDescent="0.25">
      <c r="A134" s="1562">
        <v>700149800</v>
      </c>
      <c r="B134" s="1557" t="s">
        <v>8150</v>
      </c>
      <c r="C134" s="1557">
        <v>0</v>
      </c>
      <c r="D134" s="1557">
        <v>0</v>
      </c>
      <c r="E134" s="1557">
        <v>0</v>
      </c>
      <c r="F134" s="1557">
        <v>0</v>
      </c>
      <c r="G134" s="1557" t="str">
        <f t="shared" si="3"/>
        <v>70014</v>
      </c>
      <c r="H134" s="1557">
        <f t="shared" si="2"/>
        <v>0</v>
      </c>
    </row>
    <row r="135" spans="1:8" ht="15" x14ac:dyDescent="0.25">
      <c r="A135" s="1562">
        <v>700153038</v>
      </c>
      <c r="B135" s="1557" t="s">
        <v>8151</v>
      </c>
      <c r="C135" s="1557">
        <v>0</v>
      </c>
      <c r="D135" s="1557">
        <v>0</v>
      </c>
      <c r="E135" s="1557">
        <v>0</v>
      </c>
      <c r="F135" s="1557">
        <v>0</v>
      </c>
      <c r="G135" s="1557" t="str">
        <f t="shared" si="3"/>
        <v>70015</v>
      </c>
      <c r="H135" s="1557">
        <f t="shared" si="2"/>
        <v>0</v>
      </c>
    </row>
    <row r="136" spans="1:8" ht="15" x14ac:dyDescent="0.25">
      <c r="A136" s="1562">
        <v>700153051</v>
      </c>
      <c r="B136" s="1557" t="s">
        <v>8152</v>
      </c>
      <c r="C136" s="1557">
        <v>0</v>
      </c>
      <c r="D136" s="1557">
        <v>0</v>
      </c>
      <c r="E136" s="1557">
        <v>0</v>
      </c>
      <c r="F136" s="1557">
        <v>0</v>
      </c>
      <c r="G136" s="1557" t="str">
        <f t="shared" si="3"/>
        <v>70015</v>
      </c>
      <c r="H136" s="1557">
        <f t="shared" ref="H136:H199" si="4">SUMIF(G:G,G136,C:C)</f>
        <v>0</v>
      </c>
    </row>
    <row r="137" spans="1:8" ht="15" x14ac:dyDescent="0.25">
      <c r="A137" s="1562">
        <v>700153052</v>
      </c>
      <c r="B137" s="1557" t="s">
        <v>8153</v>
      </c>
      <c r="C137" s="1557">
        <v>0</v>
      </c>
      <c r="D137" s="1557">
        <v>0</v>
      </c>
      <c r="E137" s="1557">
        <v>0</v>
      </c>
      <c r="F137" s="1557">
        <v>0</v>
      </c>
      <c r="G137" s="1557" t="str">
        <f t="shared" ref="G137:G200" si="5">LEFT(A137,5)</f>
        <v>70015</v>
      </c>
      <c r="H137" s="1557">
        <f t="shared" si="4"/>
        <v>0</v>
      </c>
    </row>
    <row r="138" spans="1:8" ht="15" x14ac:dyDescent="0.25">
      <c r="A138" s="1562">
        <v>700153081</v>
      </c>
      <c r="B138" s="1557" t="s">
        <v>8154</v>
      </c>
      <c r="C138" s="1557">
        <v>0</v>
      </c>
      <c r="D138" s="1557">
        <v>0</v>
      </c>
      <c r="E138" s="1557">
        <v>0</v>
      </c>
      <c r="F138" s="1557">
        <v>0</v>
      </c>
      <c r="G138" s="1557" t="str">
        <f t="shared" si="5"/>
        <v>70015</v>
      </c>
      <c r="H138" s="1557">
        <f t="shared" si="4"/>
        <v>0</v>
      </c>
    </row>
    <row r="139" spans="1:8" ht="15" x14ac:dyDescent="0.25">
      <c r="A139" s="1562">
        <v>700153083</v>
      </c>
      <c r="B139" s="1557" t="s">
        <v>8155</v>
      </c>
      <c r="C139" s="1557">
        <v>0</v>
      </c>
      <c r="D139" s="1557">
        <v>0</v>
      </c>
      <c r="E139" s="1557">
        <v>0</v>
      </c>
      <c r="F139" s="1557">
        <v>0</v>
      </c>
      <c r="G139" s="1557" t="str">
        <f t="shared" si="5"/>
        <v>70015</v>
      </c>
      <c r="H139" s="1557">
        <f t="shared" si="4"/>
        <v>0</v>
      </c>
    </row>
    <row r="140" spans="1:8" ht="15" x14ac:dyDescent="0.25">
      <c r="A140" s="1562">
        <v>700159800</v>
      </c>
      <c r="B140" s="1557" t="s">
        <v>8156</v>
      </c>
      <c r="C140" s="1557">
        <v>0</v>
      </c>
      <c r="D140" s="1557">
        <v>0</v>
      </c>
      <c r="E140" s="1557">
        <v>0</v>
      </c>
      <c r="F140" s="1557">
        <v>0</v>
      </c>
      <c r="G140" s="1557" t="str">
        <f t="shared" si="5"/>
        <v>70015</v>
      </c>
      <c r="H140" s="1557">
        <f t="shared" si="4"/>
        <v>0</v>
      </c>
    </row>
    <row r="141" spans="1:8" ht="15" x14ac:dyDescent="0.25">
      <c r="A141" s="1562">
        <v>700163038</v>
      </c>
      <c r="B141" s="1557" t="s">
        <v>8157</v>
      </c>
      <c r="C141" s="1557">
        <v>0</v>
      </c>
      <c r="D141" s="1557">
        <v>0</v>
      </c>
      <c r="E141" s="1557">
        <v>0</v>
      </c>
      <c r="F141" s="1557">
        <v>0</v>
      </c>
      <c r="G141" s="1557" t="str">
        <f t="shared" si="5"/>
        <v>70016</v>
      </c>
      <c r="H141" s="1557">
        <f t="shared" si="4"/>
        <v>0</v>
      </c>
    </row>
    <row r="142" spans="1:8" ht="15" x14ac:dyDescent="0.25">
      <c r="A142" s="1562">
        <v>700163041</v>
      </c>
      <c r="B142" s="1557" t="s">
        <v>8158</v>
      </c>
      <c r="C142" s="1557">
        <v>0</v>
      </c>
      <c r="D142" s="1557">
        <v>0</v>
      </c>
      <c r="E142" s="1557">
        <v>0</v>
      </c>
      <c r="F142" s="1557">
        <v>0</v>
      </c>
      <c r="G142" s="1557" t="str">
        <f t="shared" si="5"/>
        <v>70016</v>
      </c>
      <c r="H142" s="1557">
        <f t="shared" si="4"/>
        <v>0</v>
      </c>
    </row>
    <row r="143" spans="1:8" ht="15" x14ac:dyDescent="0.25">
      <c r="A143" s="1562">
        <v>700163051</v>
      </c>
      <c r="B143" s="1557" t="s">
        <v>8159</v>
      </c>
      <c r="C143" s="1557">
        <v>0</v>
      </c>
      <c r="D143" s="1557">
        <v>0</v>
      </c>
      <c r="E143" s="1557">
        <v>0</v>
      </c>
      <c r="F143" s="1557">
        <v>0</v>
      </c>
      <c r="G143" s="1557" t="str">
        <f t="shared" si="5"/>
        <v>70016</v>
      </c>
      <c r="H143" s="1557">
        <f t="shared" si="4"/>
        <v>0</v>
      </c>
    </row>
    <row r="144" spans="1:8" ht="15" x14ac:dyDescent="0.25">
      <c r="A144" s="1562">
        <v>700163052</v>
      </c>
      <c r="B144" s="1557" t="s">
        <v>8160</v>
      </c>
      <c r="C144" s="1557">
        <v>0</v>
      </c>
      <c r="D144" s="1557">
        <v>0</v>
      </c>
      <c r="E144" s="1557">
        <v>0</v>
      </c>
      <c r="F144" s="1557">
        <v>0</v>
      </c>
      <c r="G144" s="1557" t="str">
        <f t="shared" si="5"/>
        <v>70016</v>
      </c>
      <c r="H144" s="1557">
        <f t="shared" si="4"/>
        <v>0</v>
      </c>
    </row>
    <row r="145" spans="1:8" ht="15" x14ac:dyDescent="0.25">
      <c r="A145" s="1562">
        <v>700163081</v>
      </c>
      <c r="B145" s="1557" t="s">
        <v>8161</v>
      </c>
      <c r="C145" s="1557">
        <v>0</v>
      </c>
      <c r="D145" s="1557">
        <v>0</v>
      </c>
      <c r="E145" s="1557">
        <v>0</v>
      </c>
      <c r="F145" s="1557">
        <v>0</v>
      </c>
      <c r="G145" s="1557" t="str">
        <f t="shared" si="5"/>
        <v>70016</v>
      </c>
      <c r="H145" s="1557">
        <f t="shared" si="4"/>
        <v>0</v>
      </c>
    </row>
    <row r="146" spans="1:8" ht="15" x14ac:dyDescent="0.25">
      <c r="A146" s="1562">
        <v>700163083</v>
      </c>
      <c r="B146" s="1557" t="s">
        <v>8162</v>
      </c>
      <c r="C146" s="1557">
        <v>0</v>
      </c>
      <c r="D146" s="1557">
        <v>0</v>
      </c>
      <c r="E146" s="1557">
        <v>0</v>
      </c>
      <c r="F146" s="1557">
        <v>0</v>
      </c>
      <c r="G146" s="1557" t="str">
        <f t="shared" si="5"/>
        <v>70016</v>
      </c>
      <c r="H146" s="1557">
        <f t="shared" si="4"/>
        <v>0</v>
      </c>
    </row>
    <row r="147" spans="1:8" ht="15" x14ac:dyDescent="0.25">
      <c r="A147" s="1562">
        <v>700164610</v>
      </c>
      <c r="B147" s="1557" t="s">
        <v>8163</v>
      </c>
      <c r="C147" s="1557">
        <v>0</v>
      </c>
      <c r="D147" s="1557">
        <v>0</v>
      </c>
      <c r="E147" s="1557">
        <v>0</v>
      </c>
      <c r="F147" s="1557">
        <v>0</v>
      </c>
      <c r="G147" s="1557" t="str">
        <f t="shared" si="5"/>
        <v>70016</v>
      </c>
      <c r="H147" s="1557">
        <f t="shared" si="4"/>
        <v>0</v>
      </c>
    </row>
    <row r="148" spans="1:8" ht="15" x14ac:dyDescent="0.25">
      <c r="A148" s="1562">
        <v>700169800</v>
      </c>
      <c r="B148" s="1557" t="s">
        <v>8164</v>
      </c>
      <c r="C148" s="1557">
        <v>0</v>
      </c>
      <c r="D148" s="1557">
        <v>0</v>
      </c>
      <c r="E148" s="1557">
        <v>0</v>
      </c>
      <c r="F148" s="1557">
        <v>0</v>
      </c>
      <c r="G148" s="1557" t="str">
        <f t="shared" si="5"/>
        <v>70016</v>
      </c>
      <c r="H148" s="1557">
        <f t="shared" si="4"/>
        <v>0</v>
      </c>
    </row>
    <row r="149" spans="1:8" ht="15" x14ac:dyDescent="0.25">
      <c r="A149" s="1562">
        <v>700173034</v>
      </c>
      <c r="B149" s="1557" t="s">
        <v>8165</v>
      </c>
      <c r="C149" s="1557">
        <v>0</v>
      </c>
      <c r="D149" s="1557">
        <v>0</v>
      </c>
      <c r="E149" s="1557">
        <v>0</v>
      </c>
      <c r="F149" s="1557">
        <v>0</v>
      </c>
      <c r="G149" s="1557" t="str">
        <f t="shared" si="5"/>
        <v>70017</v>
      </c>
      <c r="H149" s="1557">
        <f t="shared" si="4"/>
        <v>236.09</v>
      </c>
    </row>
    <row r="150" spans="1:8" ht="15" x14ac:dyDescent="0.25">
      <c r="A150" s="1562">
        <v>700173038</v>
      </c>
      <c r="B150" s="1557" t="s">
        <v>8166</v>
      </c>
      <c r="C150" s="1557">
        <v>0</v>
      </c>
      <c r="D150" s="1557">
        <v>0</v>
      </c>
      <c r="E150" s="1557">
        <v>0</v>
      </c>
      <c r="F150" s="1557">
        <v>0</v>
      </c>
      <c r="G150" s="1557" t="str">
        <f t="shared" si="5"/>
        <v>70017</v>
      </c>
      <c r="H150" s="1557">
        <f t="shared" si="4"/>
        <v>236.09</v>
      </c>
    </row>
    <row r="151" spans="1:8" ht="15" x14ac:dyDescent="0.25">
      <c r="A151" s="1562">
        <v>700173041</v>
      </c>
      <c r="B151" s="1557" t="s">
        <v>8167</v>
      </c>
      <c r="C151" s="1557">
        <v>0</v>
      </c>
      <c r="D151" s="1557">
        <v>0</v>
      </c>
      <c r="E151" s="1557">
        <v>0</v>
      </c>
      <c r="F151" s="1557">
        <v>0</v>
      </c>
      <c r="G151" s="1557" t="str">
        <f t="shared" si="5"/>
        <v>70017</v>
      </c>
      <c r="H151" s="1557">
        <f t="shared" si="4"/>
        <v>236.09</v>
      </c>
    </row>
    <row r="152" spans="1:8" ht="15" x14ac:dyDescent="0.25">
      <c r="A152" s="1562">
        <v>700173051</v>
      </c>
      <c r="B152" s="1557" t="s">
        <v>8168</v>
      </c>
      <c r="C152" s="1557">
        <v>236.09</v>
      </c>
      <c r="D152" s="1557">
        <v>0</v>
      </c>
      <c r="E152" s="1557">
        <v>0</v>
      </c>
      <c r="F152" s="1557">
        <v>236.09</v>
      </c>
      <c r="G152" s="1557" t="str">
        <f t="shared" si="5"/>
        <v>70017</v>
      </c>
      <c r="H152" s="1557">
        <f t="shared" si="4"/>
        <v>236.09</v>
      </c>
    </row>
    <row r="153" spans="1:8" ht="15" x14ac:dyDescent="0.25">
      <c r="A153" s="1562">
        <v>700173052</v>
      </c>
      <c r="B153" s="1557" t="s">
        <v>8169</v>
      </c>
      <c r="C153" s="1557">
        <v>0</v>
      </c>
      <c r="D153" s="1557">
        <v>0</v>
      </c>
      <c r="E153" s="1557">
        <v>0</v>
      </c>
      <c r="F153" s="1557">
        <v>0</v>
      </c>
      <c r="G153" s="1557" t="str">
        <f t="shared" si="5"/>
        <v>70017</v>
      </c>
      <c r="H153" s="1557">
        <f t="shared" si="4"/>
        <v>236.09</v>
      </c>
    </row>
    <row r="154" spans="1:8" ht="15" x14ac:dyDescent="0.25">
      <c r="A154" s="1562">
        <v>700174610</v>
      </c>
      <c r="B154" s="1557" t="s">
        <v>8170</v>
      </c>
      <c r="C154" s="1557">
        <v>0</v>
      </c>
      <c r="D154" s="1557">
        <v>0</v>
      </c>
      <c r="E154" s="1557">
        <v>0</v>
      </c>
      <c r="F154" s="1557">
        <v>0</v>
      </c>
      <c r="G154" s="1557" t="str">
        <f t="shared" si="5"/>
        <v>70017</v>
      </c>
      <c r="H154" s="1557">
        <f t="shared" si="4"/>
        <v>236.09</v>
      </c>
    </row>
    <row r="155" spans="1:8" ht="15" x14ac:dyDescent="0.25">
      <c r="A155" s="1562">
        <v>700179800</v>
      </c>
      <c r="B155" s="1557" t="s">
        <v>8171</v>
      </c>
      <c r="C155" s="1557">
        <v>0</v>
      </c>
      <c r="D155" s="1557">
        <v>0</v>
      </c>
      <c r="E155" s="1557">
        <v>0</v>
      </c>
      <c r="F155" s="1557">
        <v>0</v>
      </c>
      <c r="G155" s="1557" t="str">
        <f t="shared" si="5"/>
        <v>70017</v>
      </c>
      <c r="H155" s="1557">
        <f t="shared" si="4"/>
        <v>236.09</v>
      </c>
    </row>
    <row r="156" spans="1:8" ht="15" x14ac:dyDescent="0.25">
      <c r="A156" s="1562">
        <v>700183038</v>
      </c>
      <c r="B156" s="1557" t="s">
        <v>8172</v>
      </c>
      <c r="C156" s="1557">
        <v>0</v>
      </c>
      <c r="D156" s="1557">
        <v>0</v>
      </c>
      <c r="E156" s="1557">
        <v>0</v>
      </c>
      <c r="F156" s="1557">
        <v>0</v>
      </c>
      <c r="G156" s="1557" t="str">
        <f t="shared" si="5"/>
        <v>70018</v>
      </c>
      <c r="H156" s="1557">
        <f t="shared" si="4"/>
        <v>0</v>
      </c>
    </row>
    <row r="157" spans="1:8" ht="15" x14ac:dyDescent="0.25">
      <c r="A157" s="1562">
        <v>700183041</v>
      </c>
      <c r="B157" s="1557" t="s">
        <v>8173</v>
      </c>
      <c r="C157" s="1557">
        <v>0</v>
      </c>
      <c r="D157" s="1557">
        <v>0</v>
      </c>
      <c r="E157" s="1557">
        <v>0</v>
      </c>
      <c r="F157" s="1557">
        <v>0</v>
      </c>
      <c r="G157" s="1557" t="str">
        <f t="shared" si="5"/>
        <v>70018</v>
      </c>
      <c r="H157" s="1557">
        <f t="shared" si="4"/>
        <v>0</v>
      </c>
    </row>
    <row r="158" spans="1:8" ht="15" x14ac:dyDescent="0.25">
      <c r="A158" s="1562">
        <v>700183051</v>
      </c>
      <c r="B158" s="1557" t="s">
        <v>8174</v>
      </c>
      <c r="C158" s="1557">
        <v>0</v>
      </c>
      <c r="D158" s="1557">
        <v>0</v>
      </c>
      <c r="E158" s="1557">
        <v>0</v>
      </c>
      <c r="F158" s="1557">
        <v>0</v>
      </c>
      <c r="G158" s="1557" t="str">
        <f t="shared" si="5"/>
        <v>70018</v>
      </c>
      <c r="H158" s="1557">
        <f t="shared" si="4"/>
        <v>0</v>
      </c>
    </row>
    <row r="159" spans="1:8" ht="15" x14ac:dyDescent="0.25">
      <c r="A159" s="1562">
        <v>700183052</v>
      </c>
      <c r="B159" s="1557" t="s">
        <v>8175</v>
      </c>
      <c r="C159" s="1557">
        <v>0</v>
      </c>
      <c r="D159" s="1557">
        <v>0</v>
      </c>
      <c r="E159" s="1557">
        <v>0</v>
      </c>
      <c r="F159" s="1557">
        <v>0</v>
      </c>
      <c r="G159" s="1557" t="str">
        <f t="shared" si="5"/>
        <v>70018</v>
      </c>
      <c r="H159" s="1557">
        <f t="shared" si="4"/>
        <v>0</v>
      </c>
    </row>
    <row r="160" spans="1:8" ht="15" x14ac:dyDescent="0.25">
      <c r="A160" s="1562">
        <v>700183070</v>
      </c>
      <c r="B160" s="1557" t="s">
        <v>8176</v>
      </c>
      <c r="C160" s="1557">
        <v>0</v>
      </c>
      <c r="D160" s="1557">
        <v>0</v>
      </c>
      <c r="E160" s="1557">
        <v>0</v>
      </c>
      <c r="F160" s="1557">
        <v>0</v>
      </c>
      <c r="G160" s="1557" t="str">
        <f t="shared" si="5"/>
        <v>70018</v>
      </c>
      <c r="H160" s="1557">
        <f t="shared" si="4"/>
        <v>0</v>
      </c>
    </row>
    <row r="161" spans="1:8" ht="15" x14ac:dyDescent="0.25">
      <c r="A161" s="1562">
        <v>700183081</v>
      </c>
      <c r="B161" s="1557" t="s">
        <v>8177</v>
      </c>
      <c r="C161" s="1557">
        <v>0</v>
      </c>
      <c r="D161" s="1557">
        <v>0</v>
      </c>
      <c r="E161" s="1557">
        <v>0</v>
      </c>
      <c r="F161" s="1557">
        <v>0</v>
      </c>
      <c r="G161" s="1557" t="str">
        <f t="shared" si="5"/>
        <v>70018</v>
      </c>
      <c r="H161" s="1557">
        <f t="shared" si="4"/>
        <v>0</v>
      </c>
    </row>
    <row r="162" spans="1:8" ht="15" x14ac:dyDescent="0.25">
      <c r="A162" s="1562">
        <v>700183083</v>
      </c>
      <c r="B162" s="1557" t="s">
        <v>8178</v>
      </c>
      <c r="C162" s="1557">
        <v>0</v>
      </c>
      <c r="D162" s="1557">
        <v>0</v>
      </c>
      <c r="E162" s="1557">
        <v>0</v>
      </c>
      <c r="F162" s="1557">
        <v>0</v>
      </c>
      <c r="G162" s="1557" t="str">
        <f t="shared" si="5"/>
        <v>70018</v>
      </c>
      <c r="H162" s="1557">
        <f t="shared" si="4"/>
        <v>0</v>
      </c>
    </row>
    <row r="163" spans="1:8" ht="15" x14ac:dyDescent="0.25">
      <c r="A163" s="1562">
        <v>700183084</v>
      </c>
      <c r="B163" s="1557" t="s">
        <v>8179</v>
      </c>
      <c r="C163" s="1557">
        <v>0</v>
      </c>
      <c r="D163" s="1557">
        <v>0</v>
      </c>
      <c r="E163" s="1557">
        <v>0</v>
      </c>
      <c r="F163" s="1557">
        <v>0</v>
      </c>
      <c r="G163" s="1557" t="str">
        <f t="shared" si="5"/>
        <v>70018</v>
      </c>
      <c r="H163" s="1557">
        <f t="shared" si="4"/>
        <v>0</v>
      </c>
    </row>
    <row r="164" spans="1:8" ht="15" x14ac:dyDescent="0.25">
      <c r="A164" s="1562">
        <v>700184610</v>
      </c>
      <c r="B164" s="1557" t="s">
        <v>8180</v>
      </c>
      <c r="C164" s="1557">
        <v>0</v>
      </c>
      <c r="D164" s="1557">
        <v>0</v>
      </c>
      <c r="E164" s="1557">
        <v>0</v>
      </c>
      <c r="F164" s="1557">
        <v>0</v>
      </c>
      <c r="G164" s="1557" t="str">
        <f t="shared" si="5"/>
        <v>70018</v>
      </c>
      <c r="H164" s="1557">
        <f t="shared" si="4"/>
        <v>0</v>
      </c>
    </row>
    <row r="165" spans="1:8" ht="15" x14ac:dyDescent="0.25">
      <c r="A165" s="1562">
        <v>700185008</v>
      </c>
      <c r="B165" s="1557" t="s">
        <v>8181</v>
      </c>
      <c r="C165" s="1557">
        <v>0</v>
      </c>
      <c r="D165" s="1557">
        <v>0</v>
      </c>
      <c r="E165" s="1557">
        <v>0</v>
      </c>
      <c r="F165" s="1557">
        <v>0</v>
      </c>
      <c r="G165" s="1557" t="str">
        <f t="shared" si="5"/>
        <v>70018</v>
      </c>
      <c r="H165" s="1557">
        <f t="shared" si="4"/>
        <v>0</v>
      </c>
    </row>
    <row r="166" spans="1:8" ht="15" x14ac:dyDescent="0.25">
      <c r="A166" s="1562">
        <v>700186010</v>
      </c>
      <c r="B166" s="1557" t="s">
        <v>8182</v>
      </c>
      <c r="C166" s="1557">
        <v>0</v>
      </c>
      <c r="D166" s="1557">
        <v>0</v>
      </c>
      <c r="E166" s="1557">
        <v>0</v>
      </c>
      <c r="F166" s="1557">
        <v>0</v>
      </c>
      <c r="G166" s="1557" t="str">
        <f t="shared" si="5"/>
        <v>70018</v>
      </c>
      <c r="H166" s="1557">
        <f t="shared" si="4"/>
        <v>0</v>
      </c>
    </row>
    <row r="167" spans="1:8" ht="15" x14ac:dyDescent="0.25">
      <c r="A167" s="1562">
        <v>700189800</v>
      </c>
      <c r="B167" s="1557" t="s">
        <v>8183</v>
      </c>
      <c r="C167" s="1557">
        <v>0</v>
      </c>
      <c r="D167" s="1557">
        <v>0</v>
      </c>
      <c r="E167" s="1557">
        <v>0</v>
      </c>
      <c r="F167" s="1557">
        <v>0</v>
      </c>
      <c r="G167" s="1557" t="str">
        <f t="shared" si="5"/>
        <v>70018</v>
      </c>
      <c r="H167" s="1557">
        <f t="shared" si="4"/>
        <v>0</v>
      </c>
    </row>
    <row r="168" spans="1:8" ht="15" x14ac:dyDescent="0.25">
      <c r="A168" s="1562">
        <v>700193041</v>
      </c>
      <c r="B168" s="1557" t="s">
        <v>8184</v>
      </c>
      <c r="C168" s="1557">
        <v>0</v>
      </c>
      <c r="D168" s="1557">
        <v>0</v>
      </c>
      <c r="E168" s="1557">
        <v>0</v>
      </c>
      <c r="F168" s="1557">
        <v>0</v>
      </c>
      <c r="G168" s="1557" t="str">
        <f t="shared" si="5"/>
        <v>70019</v>
      </c>
      <c r="H168" s="1557">
        <f t="shared" si="4"/>
        <v>0</v>
      </c>
    </row>
    <row r="169" spans="1:8" ht="15" x14ac:dyDescent="0.25">
      <c r="A169" s="1562">
        <v>700193052</v>
      </c>
      <c r="B169" s="1557" t="s">
        <v>8185</v>
      </c>
      <c r="C169" s="1557">
        <v>0</v>
      </c>
      <c r="D169" s="1557">
        <v>0</v>
      </c>
      <c r="E169" s="1557">
        <v>0</v>
      </c>
      <c r="F169" s="1557">
        <v>0</v>
      </c>
      <c r="G169" s="1557" t="str">
        <f t="shared" si="5"/>
        <v>70019</v>
      </c>
      <c r="H169" s="1557">
        <f t="shared" si="4"/>
        <v>0</v>
      </c>
    </row>
    <row r="170" spans="1:8" ht="15" x14ac:dyDescent="0.25">
      <c r="A170" s="1562">
        <v>700193070</v>
      </c>
      <c r="B170" s="1557" t="s">
        <v>8186</v>
      </c>
      <c r="C170" s="1557">
        <v>0</v>
      </c>
      <c r="D170" s="1557">
        <v>0</v>
      </c>
      <c r="E170" s="1557">
        <v>0</v>
      </c>
      <c r="F170" s="1557">
        <v>0</v>
      </c>
      <c r="G170" s="1557" t="str">
        <f t="shared" si="5"/>
        <v>70019</v>
      </c>
      <c r="H170" s="1557">
        <f t="shared" si="4"/>
        <v>0</v>
      </c>
    </row>
    <row r="171" spans="1:8" ht="15" x14ac:dyDescent="0.25">
      <c r="A171" s="1562">
        <v>700193081</v>
      </c>
      <c r="B171" s="1557" t="s">
        <v>8187</v>
      </c>
      <c r="C171" s="1557">
        <v>0</v>
      </c>
      <c r="D171" s="1557">
        <v>0</v>
      </c>
      <c r="E171" s="1557">
        <v>0</v>
      </c>
      <c r="F171" s="1557">
        <v>0</v>
      </c>
      <c r="G171" s="1557" t="str">
        <f t="shared" si="5"/>
        <v>70019</v>
      </c>
      <c r="H171" s="1557">
        <f t="shared" si="4"/>
        <v>0</v>
      </c>
    </row>
    <row r="172" spans="1:8" ht="15" x14ac:dyDescent="0.25">
      <c r="A172" s="1562">
        <v>700193083</v>
      </c>
      <c r="B172" s="1557" t="s">
        <v>8188</v>
      </c>
      <c r="C172" s="1557">
        <v>0</v>
      </c>
      <c r="D172" s="1557">
        <v>0</v>
      </c>
      <c r="E172" s="1557">
        <v>0</v>
      </c>
      <c r="F172" s="1557">
        <v>0</v>
      </c>
      <c r="G172" s="1557" t="str">
        <f t="shared" si="5"/>
        <v>70019</v>
      </c>
      <c r="H172" s="1557">
        <f t="shared" si="4"/>
        <v>0</v>
      </c>
    </row>
    <row r="173" spans="1:8" ht="15" x14ac:dyDescent="0.25">
      <c r="A173" s="1562">
        <v>700193084</v>
      </c>
      <c r="B173" s="1557" t="s">
        <v>8189</v>
      </c>
      <c r="C173" s="1557">
        <v>0</v>
      </c>
      <c r="D173" s="1557">
        <v>0</v>
      </c>
      <c r="E173" s="1557">
        <v>0</v>
      </c>
      <c r="F173" s="1557">
        <v>0</v>
      </c>
      <c r="G173" s="1557" t="str">
        <f t="shared" si="5"/>
        <v>70019</v>
      </c>
      <c r="H173" s="1557">
        <f t="shared" si="4"/>
        <v>0</v>
      </c>
    </row>
    <row r="174" spans="1:8" ht="15" x14ac:dyDescent="0.25">
      <c r="A174" s="1562">
        <v>700194610</v>
      </c>
      <c r="B174" s="1557" t="s">
        <v>8190</v>
      </c>
      <c r="C174" s="1557">
        <v>0</v>
      </c>
      <c r="D174" s="1557">
        <v>0</v>
      </c>
      <c r="E174" s="1557">
        <v>0</v>
      </c>
      <c r="F174" s="1557">
        <v>0</v>
      </c>
      <c r="G174" s="1557" t="str">
        <f t="shared" si="5"/>
        <v>70019</v>
      </c>
      <c r="H174" s="1557">
        <f t="shared" si="4"/>
        <v>0</v>
      </c>
    </row>
    <row r="175" spans="1:8" ht="15" x14ac:dyDescent="0.25">
      <c r="A175" s="1562">
        <v>700199800</v>
      </c>
      <c r="B175" s="1557" t="s">
        <v>8191</v>
      </c>
      <c r="C175" s="1557">
        <v>0</v>
      </c>
      <c r="D175" s="1557">
        <v>0</v>
      </c>
      <c r="E175" s="1557">
        <v>0</v>
      </c>
      <c r="F175" s="1557">
        <v>0</v>
      </c>
      <c r="G175" s="1557" t="str">
        <f t="shared" si="5"/>
        <v>70019</v>
      </c>
      <c r="H175" s="1557">
        <f t="shared" si="4"/>
        <v>0</v>
      </c>
    </row>
    <row r="176" spans="1:8" ht="15" x14ac:dyDescent="0.25">
      <c r="A176" s="1562">
        <v>700203038</v>
      </c>
      <c r="B176" s="1557" t="s">
        <v>8192</v>
      </c>
      <c r="C176" s="1557">
        <v>0</v>
      </c>
      <c r="D176" s="1557">
        <v>0</v>
      </c>
      <c r="E176" s="1557">
        <v>0</v>
      </c>
      <c r="F176" s="1557">
        <v>0</v>
      </c>
      <c r="G176" s="1557" t="str">
        <f t="shared" si="5"/>
        <v>70020</v>
      </c>
      <c r="H176" s="1557">
        <f t="shared" si="4"/>
        <v>0</v>
      </c>
    </row>
    <row r="177" spans="1:8" ht="15" x14ac:dyDescent="0.25">
      <c r="A177" s="1562">
        <v>700203051</v>
      </c>
      <c r="B177" s="1557" t="s">
        <v>8193</v>
      </c>
      <c r="C177" s="1557">
        <v>0</v>
      </c>
      <c r="D177" s="1557">
        <v>0</v>
      </c>
      <c r="E177" s="1557">
        <v>0</v>
      </c>
      <c r="F177" s="1557">
        <v>0</v>
      </c>
      <c r="G177" s="1557" t="str">
        <f t="shared" si="5"/>
        <v>70020</v>
      </c>
      <c r="H177" s="1557">
        <f t="shared" si="4"/>
        <v>0</v>
      </c>
    </row>
    <row r="178" spans="1:8" ht="15" x14ac:dyDescent="0.25">
      <c r="A178" s="1562">
        <v>700203052</v>
      </c>
      <c r="B178" s="1557" t="s">
        <v>8194</v>
      </c>
      <c r="C178" s="1557">
        <v>0</v>
      </c>
      <c r="D178" s="1557">
        <v>0</v>
      </c>
      <c r="E178" s="1557">
        <v>0</v>
      </c>
      <c r="F178" s="1557">
        <v>0</v>
      </c>
      <c r="G178" s="1557" t="str">
        <f t="shared" si="5"/>
        <v>70020</v>
      </c>
      <c r="H178" s="1557">
        <f t="shared" si="4"/>
        <v>0</v>
      </c>
    </row>
    <row r="179" spans="1:8" ht="15" x14ac:dyDescent="0.25">
      <c r="A179" s="1562">
        <v>700204610</v>
      </c>
      <c r="B179" s="1557" t="s">
        <v>8195</v>
      </c>
      <c r="C179" s="1557">
        <v>0</v>
      </c>
      <c r="D179" s="1557">
        <v>0</v>
      </c>
      <c r="E179" s="1557">
        <v>0</v>
      </c>
      <c r="F179" s="1557">
        <v>0</v>
      </c>
      <c r="G179" s="1557" t="str">
        <f t="shared" si="5"/>
        <v>70020</v>
      </c>
      <c r="H179" s="1557">
        <f t="shared" si="4"/>
        <v>0</v>
      </c>
    </row>
    <row r="180" spans="1:8" ht="15" x14ac:dyDescent="0.25">
      <c r="A180" s="1562">
        <v>700209800</v>
      </c>
      <c r="B180" s="1557" t="s">
        <v>8196</v>
      </c>
      <c r="C180" s="1557">
        <v>0</v>
      </c>
      <c r="D180" s="1557">
        <v>0</v>
      </c>
      <c r="E180" s="1557">
        <v>0</v>
      </c>
      <c r="F180" s="1557">
        <v>0</v>
      </c>
      <c r="G180" s="1557" t="str">
        <f t="shared" si="5"/>
        <v>70020</v>
      </c>
      <c r="H180" s="1557">
        <f t="shared" si="4"/>
        <v>0</v>
      </c>
    </row>
    <row r="181" spans="1:8" ht="15" x14ac:dyDescent="0.25">
      <c r="A181" s="1562">
        <v>700213041</v>
      </c>
      <c r="B181" s="1557" t="s">
        <v>8197</v>
      </c>
      <c r="C181" s="1557">
        <v>0</v>
      </c>
      <c r="D181" s="1557">
        <v>0</v>
      </c>
      <c r="E181" s="1557">
        <v>0</v>
      </c>
      <c r="F181" s="1557">
        <v>0</v>
      </c>
      <c r="G181" s="1557" t="str">
        <f t="shared" si="5"/>
        <v>70021</v>
      </c>
      <c r="H181" s="1557">
        <f t="shared" si="4"/>
        <v>0</v>
      </c>
    </row>
    <row r="182" spans="1:8" ht="15" x14ac:dyDescent="0.25">
      <c r="A182" s="1562">
        <v>700213052</v>
      </c>
      <c r="B182" s="1557" t="s">
        <v>8198</v>
      </c>
      <c r="C182" s="1557">
        <v>0</v>
      </c>
      <c r="D182" s="1557">
        <v>0</v>
      </c>
      <c r="E182" s="1557">
        <v>0</v>
      </c>
      <c r="F182" s="1557">
        <v>0</v>
      </c>
      <c r="G182" s="1557" t="str">
        <f t="shared" si="5"/>
        <v>70021</v>
      </c>
      <c r="H182" s="1557">
        <f t="shared" si="4"/>
        <v>0</v>
      </c>
    </row>
    <row r="183" spans="1:8" ht="15" x14ac:dyDescent="0.25">
      <c r="A183" s="1562">
        <v>700213070</v>
      </c>
      <c r="B183" s="1557" t="s">
        <v>8199</v>
      </c>
      <c r="C183" s="1557">
        <v>0</v>
      </c>
      <c r="D183" s="1557">
        <v>0</v>
      </c>
      <c r="E183" s="1557">
        <v>0</v>
      </c>
      <c r="F183" s="1557">
        <v>0</v>
      </c>
      <c r="G183" s="1557" t="str">
        <f t="shared" si="5"/>
        <v>70021</v>
      </c>
      <c r="H183" s="1557">
        <f t="shared" si="4"/>
        <v>0</v>
      </c>
    </row>
    <row r="184" spans="1:8" ht="15" x14ac:dyDescent="0.25">
      <c r="A184" s="1562">
        <v>700213081</v>
      </c>
      <c r="B184" s="1557" t="s">
        <v>8200</v>
      </c>
      <c r="C184" s="1557">
        <v>0</v>
      </c>
      <c r="D184" s="1557">
        <v>0</v>
      </c>
      <c r="E184" s="1557">
        <v>0</v>
      </c>
      <c r="F184" s="1557">
        <v>0</v>
      </c>
      <c r="G184" s="1557" t="str">
        <f t="shared" si="5"/>
        <v>70021</v>
      </c>
      <c r="H184" s="1557">
        <f t="shared" si="4"/>
        <v>0</v>
      </c>
    </row>
    <row r="185" spans="1:8" ht="15" x14ac:dyDescent="0.25">
      <c r="A185" s="1562">
        <v>700213084</v>
      </c>
      <c r="B185" s="1557" t="s">
        <v>8201</v>
      </c>
      <c r="C185" s="1557">
        <v>0</v>
      </c>
      <c r="D185" s="1557">
        <v>0</v>
      </c>
      <c r="E185" s="1557">
        <v>0</v>
      </c>
      <c r="F185" s="1557">
        <v>0</v>
      </c>
      <c r="G185" s="1557" t="str">
        <f t="shared" si="5"/>
        <v>70021</v>
      </c>
      <c r="H185" s="1557">
        <f t="shared" si="4"/>
        <v>0</v>
      </c>
    </row>
    <row r="186" spans="1:8" ht="15" x14ac:dyDescent="0.25">
      <c r="A186" s="1562">
        <v>700214610</v>
      </c>
      <c r="B186" s="1557" t="s">
        <v>8202</v>
      </c>
      <c r="C186" s="1557">
        <v>0</v>
      </c>
      <c r="D186" s="1557">
        <v>0</v>
      </c>
      <c r="E186" s="1557">
        <v>0</v>
      </c>
      <c r="F186" s="1557">
        <v>0</v>
      </c>
      <c r="G186" s="1557" t="str">
        <f t="shared" si="5"/>
        <v>70021</v>
      </c>
      <c r="H186" s="1557">
        <f t="shared" si="4"/>
        <v>0</v>
      </c>
    </row>
    <row r="187" spans="1:8" ht="15" x14ac:dyDescent="0.25">
      <c r="A187" s="1562">
        <v>700219800</v>
      </c>
      <c r="B187" s="1557" t="s">
        <v>8203</v>
      </c>
      <c r="C187" s="1557">
        <v>0</v>
      </c>
      <c r="D187" s="1557">
        <v>0</v>
      </c>
      <c r="E187" s="1557">
        <v>0</v>
      </c>
      <c r="F187" s="1557">
        <v>0</v>
      </c>
      <c r="G187" s="1557" t="str">
        <f t="shared" si="5"/>
        <v>70021</v>
      </c>
      <c r="H187" s="1557">
        <f t="shared" si="4"/>
        <v>0</v>
      </c>
    </row>
    <row r="188" spans="1:8" ht="15" x14ac:dyDescent="0.25">
      <c r="A188" s="1562">
        <v>700221600</v>
      </c>
      <c r="B188" s="1557" t="s">
        <v>8204</v>
      </c>
      <c r="C188" s="1557">
        <v>0</v>
      </c>
      <c r="D188" s="1557">
        <v>0</v>
      </c>
      <c r="E188" s="1557">
        <v>0</v>
      </c>
      <c r="F188" s="1557">
        <v>0</v>
      </c>
      <c r="G188" s="1557" t="str">
        <f t="shared" si="5"/>
        <v>70022</v>
      </c>
      <c r="H188" s="1557">
        <f t="shared" si="4"/>
        <v>0</v>
      </c>
    </row>
    <row r="189" spans="1:8" ht="15" x14ac:dyDescent="0.25">
      <c r="A189" s="1562">
        <v>700223038</v>
      </c>
      <c r="B189" s="1557" t="s">
        <v>8205</v>
      </c>
      <c r="C189" s="1557">
        <v>0</v>
      </c>
      <c r="D189" s="1557">
        <v>0</v>
      </c>
      <c r="E189" s="1557">
        <v>0</v>
      </c>
      <c r="F189" s="1557">
        <v>0</v>
      </c>
      <c r="G189" s="1557" t="str">
        <f t="shared" si="5"/>
        <v>70022</v>
      </c>
      <c r="H189" s="1557">
        <f t="shared" si="4"/>
        <v>0</v>
      </c>
    </row>
    <row r="190" spans="1:8" ht="15" x14ac:dyDescent="0.25">
      <c r="A190" s="1562">
        <v>700223041</v>
      </c>
      <c r="B190" s="1557" t="s">
        <v>8206</v>
      </c>
      <c r="C190" s="1557">
        <v>0</v>
      </c>
      <c r="D190" s="1557">
        <v>0</v>
      </c>
      <c r="E190" s="1557">
        <v>0</v>
      </c>
      <c r="F190" s="1557">
        <v>0</v>
      </c>
      <c r="G190" s="1557" t="str">
        <f t="shared" si="5"/>
        <v>70022</v>
      </c>
      <c r="H190" s="1557">
        <f t="shared" si="4"/>
        <v>0</v>
      </c>
    </row>
    <row r="191" spans="1:8" ht="15" x14ac:dyDescent="0.25">
      <c r="A191" s="1562">
        <v>700223051</v>
      </c>
      <c r="B191" s="1557" t="s">
        <v>8207</v>
      </c>
      <c r="C191" s="1557">
        <v>0</v>
      </c>
      <c r="D191" s="1557">
        <v>0</v>
      </c>
      <c r="E191" s="1557">
        <v>0</v>
      </c>
      <c r="F191" s="1557">
        <v>0</v>
      </c>
      <c r="G191" s="1557" t="str">
        <f t="shared" si="5"/>
        <v>70022</v>
      </c>
      <c r="H191" s="1557">
        <f t="shared" si="4"/>
        <v>0</v>
      </c>
    </row>
    <row r="192" spans="1:8" ht="15" x14ac:dyDescent="0.25">
      <c r="A192" s="1562">
        <v>700223052</v>
      </c>
      <c r="B192" s="1557" t="s">
        <v>8208</v>
      </c>
      <c r="C192" s="1557">
        <v>0</v>
      </c>
      <c r="D192" s="1557">
        <v>0</v>
      </c>
      <c r="E192" s="1557">
        <v>0</v>
      </c>
      <c r="F192" s="1557">
        <v>0</v>
      </c>
      <c r="G192" s="1557" t="str">
        <f t="shared" si="5"/>
        <v>70022</v>
      </c>
      <c r="H192" s="1557">
        <f t="shared" si="4"/>
        <v>0</v>
      </c>
    </row>
    <row r="193" spans="1:8" ht="15" x14ac:dyDescent="0.25">
      <c r="A193" s="1562">
        <v>700223081</v>
      </c>
      <c r="B193" s="1557" t="s">
        <v>8209</v>
      </c>
      <c r="C193" s="1557">
        <v>0</v>
      </c>
      <c r="D193" s="1557">
        <v>0</v>
      </c>
      <c r="E193" s="1557">
        <v>0</v>
      </c>
      <c r="F193" s="1557">
        <v>0</v>
      </c>
      <c r="G193" s="1557" t="str">
        <f t="shared" si="5"/>
        <v>70022</v>
      </c>
      <c r="H193" s="1557">
        <f t="shared" si="4"/>
        <v>0</v>
      </c>
    </row>
    <row r="194" spans="1:8" ht="15" x14ac:dyDescent="0.25">
      <c r="A194" s="1562">
        <v>700224610</v>
      </c>
      <c r="B194" s="1557" t="s">
        <v>8210</v>
      </c>
      <c r="C194" s="1557">
        <v>0</v>
      </c>
      <c r="D194" s="1557">
        <v>0</v>
      </c>
      <c r="E194" s="1557">
        <v>0</v>
      </c>
      <c r="F194" s="1557">
        <v>0</v>
      </c>
      <c r="G194" s="1557" t="str">
        <f t="shared" si="5"/>
        <v>70022</v>
      </c>
      <c r="H194" s="1557">
        <f t="shared" si="4"/>
        <v>0</v>
      </c>
    </row>
    <row r="195" spans="1:8" ht="15" x14ac:dyDescent="0.25">
      <c r="A195" s="1562">
        <v>700224623</v>
      </c>
      <c r="B195" s="1557" t="s">
        <v>8211</v>
      </c>
      <c r="C195" s="1557">
        <v>0</v>
      </c>
      <c r="D195" s="1557">
        <v>0</v>
      </c>
      <c r="E195" s="1557">
        <v>0</v>
      </c>
      <c r="F195" s="1557">
        <v>0</v>
      </c>
      <c r="G195" s="1557" t="str">
        <f t="shared" si="5"/>
        <v>70022</v>
      </c>
      <c r="H195" s="1557">
        <f t="shared" si="4"/>
        <v>0</v>
      </c>
    </row>
    <row r="196" spans="1:8" ht="15" x14ac:dyDescent="0.25">
      <c r="A196" s="1562">
        <v>700229800</v>
      </c>
      <c r="B196" s="1557" t="s">
        <v>8212</v>
      </c>
      <c r="C196" s="1557">
        <v>0</v>
      </c>
      <c r="D196" s="1557">
        <v>0</v>
      </c>
      <c r="E196" s="1557">
        <v>0</v>
      </c>
      <c r="F196" s="1557">
        <v>0</v>
      </c>
      <c r="G196" s="1557" t="str">
        <f t="shared" si="5"/>
        <v>70022</v>
      </c>
      <c r="H196" s="1557">
        <f t="shared" si="4"/>
        <v>0</v>
      </c>
    </row>
    <row r="197" spans="1:8" ht="15" x14ac:dyDescent="0.25">
      <c r="A197" s="1562">
        <v>700231600</v>
      </c>
      <c r="B197" s="1557" t="s">
        <v>8213</v>
      </c>
      <c r="C197" s="1557">
        <v>0</v>
      </c>
      <c r="D197" s="1557">
        <v>0</v>
      </c>
      <c r="E197" s="1557">
        <v>0</v>
      </c>
      <c r="F197" s="1557">
        <v>0</v>
      </c>
      <c r="G197" s="1557" t="str">
        <f t="shared" si="5"/>
        <v>70023</v>
      </c>
      <c r="H197" s="1557">
        <f t="shared" si="4"/>
        <v>0</v>
      </c>
    </row>
    <row r="198" spans="1:8" ht="15" x14ac:dyDescent="0.25">
      <c r="A198" s="1562">
        <v>700233038</v>
      </c>
      <c r="B198" s="1557" t="s">
        <v>8214</v>
      </c>
      <c r="C198" s="1557">
        <v>0</v>
      </c>
      <c r="D198" s="1557">
        <v>0</v>
      </c>
      <c r="E198" s="1557">
        <v>0</v>
      </c>
      <c r="F198" s="1557">
        <v>0</v>
      </c>
      <c r="G198" s="1557" t="str">
        <f t="shared" si="5"/>
        <v>70023</v>
      </c>
      <c r="H198" s="1557">
        <f t="shared" si="4"/>
        <v>0</v>
      </c>
    </row>
    <row r="199" spans="1:8" ht="15" x14ac:dyDescent="0.25">
      <c r="A199" s="1562">
        <v>700233051</v>
      </c>
      <c r="B199" s="1557" t="s">
        <v>8215</v>
      </c>
      <c r="C199" s="1557">
        <v>0</v>
      </c>
      <c r="D199" s="1557">
        <v>0</v>
      </c>
      <c r="E199" s="1557">
        <v>0</v>
      </c>
      <c r="F199" s="1557">
        <v>0</v>
      </c>
      <c r="G199" s="1557" t="str">
        <f t="shared" si="5"/>
        <v>70023</v>
      </c>
      <c r="H199" s="1557">
        <f t="shared" si="4"/>
        <v>0</v>
      </c>
    </row>
    <row r="200" spans="1:8" ht="15" x14ac:dyDescent="0.25">
      <c r="A200" s="1562">
        <v>700233052</v>
      </c>
      <c r="B200" s="1557" t="s">
        <v>8216</v>
      </c>
      <c r="C200" s="1557">
        <v>0</v>
      </c>
      <c r="D200" s="1557">
        <v>0</v>
      </c>
      <c r="E200" s="1557">
        <v>0</v>
      </c>
      <c r="F200" s="1557">
        <v>0</v>
      </c>
      <c r="G200" s="1557" t="str">
        <f t="shared" si="5"/>
        <v>70023</v>
      </c>
      <c r="H200" s="1557">
        <f t="shared" ref="H200:H263" si="6">SUMIF(G:G,G200,C:C)</f>
        <v>0</v>
      </c>
    </row>
    <row r="201" spans="1:8" ht="15" x14ac:dyDescent="0.25">
      <c r="A201" s="1562">
        <v>700234623</v>
      </c>
      <c r="B201" s="1557" t="s">
        <v>8217</v>
      </c>
      <c r="C201" s="1557">
        <v>0</v>
      </c>
      <c r="D201" s="1557">
        <v>0</v>
      </c>
      <c r="E201" s="1557">
        <v>0</v>
      </c>
      <c r="F201" s="1557">
        <v>0</v>
      </c>
      <c r="G201" s="1557" t="str">
        <f t="shared" ref="G201:G264" si="7">LEFT(A201,5)</f>
        <v>70023</v>
      </c>
      <c r="H201" s="1557">
        <f t="shared" si="6"/>
        <v>0</v>
      </c>
    </row>
    <row r="202" spans="1:8" ht="15" x14ac:dyDescent="0.25">
      <c r="A202" s="1562">
        <v>700239800</v>
      </c>
      <c r="B202" s="1557" t="s">
        <v>8218</v>
      </c>
      <c r="C202" s="1557">
        <v>0</v>
      </c>
      <c r="D202" s="1557">
        <v>0</v>
      </c>
      <c r="E202" s="1557">
        <v>0</v>
      </c>
      <c r="F202" s="1557">
        <v>0</v>
      </c>
      <c r="G202" s="1557" t="str">
        <f t="shared" si="7"/>
        <v>70023</v>
      </c>
      <c r="H202" s="1557">
        <f t="shared" si="6"/>
        <v>0</v>
      </c>
    </row>
    <row r="203" spans="1:8" ht="15" x14ac:dyDescent="0.25">
      <c r="A203" s="1562">
        <v>700243038</v>
      </c>
      <c r="B203" s="1557" t="s">
        <v>8219</v>
      </c>
      <c r="C203" s="1557">
        <v>0</v>
      </c>
      <c r="D203" s="1557">
        <v>0</v>
      </c>
      <c r="E203" s="1557">
        <v>0</v>
      </c>
      <c r="F203" s="1557">
        <v>0</v>
      </c>
      <c r="G203" s="1557" t="str">
        <f t="shared" si="7"/>
        <v>70024</v>
      </c>
      <c r="H203" s="1557">
        <f t="shared" si="6"/>
        <v>154.81</v>
      </c>
    </row>
    <row r="204" spans="1:8" ht="15" x14ac:dyDescent="0.25">
      <c r="A204" s="1562">
        <v>700243041</v>
      </c>
      <c r="B204" s="1557" t="s">
        <v>8220</v>
      </c>
      <c r="C204" s="1557">
        <v>0</v>
      </c>
      <c r="D204" s="1557">
        <v>0</v>
      </c>
      <c r="E204" s="1557">
        <v>0</v>
      </c>
      <c r="F204" s="1557">
        <v>0</v>
      </c>
      <c r="G204" s="1557" t="str">
        <f t="shared" si="7"/>
        <v>70024</v>
      </c>
      <c r="H204" s="1557">
        <f t="shared" si="6"/>
        <v>154.81</v>
      </c>
    </row>
    <row r="205" spans="1:8" ht="15" x14ac:dyDescent="0.25">
      <c r="A205" s="1562">
        <v>700243051</v>
      </c>
      <c r="B205" s="1557" t="s">
        <v>8221</v>
      </c>
      <c r="C205" s="1557">
        <v>154.81</v>
      </c>
      <c r="D205" s="1557">
        <v>0</v>
      </c>
      <c r="E205" s="1557">
        <v>0</v>
      </c>
      <c r="F205" s="1557">
        <v>154.81</v>
      </c>
      <c r="G205" s="1557" t="str">
        <f t="shared" si="7"/>
        <v>70024</v>
      </c>
      <c r="H205" s="1557">
        <f t="shared" si="6"/>
        <v>154.81</v>
      </c>
    </row>
    <row r="206" spans="1:8" ht="15" x14ac:dyDescent="0.25">
      <c r="A206" s="1562">
        <v>700243052</v>
      </c>
      <c r="B206" s="1557" t="s">
        <v>8222</v>
      </c>
      <c r="C206" s="1557">
        <v>0</v>
      </c>
      <c r="D206" s="1557">
        <v>0</v>
      </c>
      <c r="E206" s="1557">
        <v>0</v>
      </c>
      <c r="F206" s="1557">
        <v>0</v>
      </c>
      <c r="G206" s="1557" t="str">
        <f t="shared" si="7"/>
        <v>70024</v>
      </c>
      <c r="H206" s="1557">
        <f t="shared" si="6"/>
        <v>154.81</v>
      </c>
    </row>
    <row r="207" spans="1:8" ht="15" x14ac:dyDescent="0.25">
      <c r="A207" s="1562">
        <v>700249800</v>
      </c>
      <c r="B207" s="1557" t="s">
        <v>8223</v>
      </c>
      <c r="C207" s="1557">
        <v>0</v>
      </c>
      <c r="D207" s="1557">
        <v>0</v>
      </c>
      <c r="E207" s="1557">
        <v>0</v>
      </c>
      <c r="F207" s="1557">
        <v>0</v>
      </c>
      <c r="G207" s="1557" t="str">
        <f t="shared" si="7"/>
        <v>70024</v>
      </c>
      <c r="H207" s="1557">
        <f t="shared" si="6"/>
        <v>154.81</v>
      </c>
    </row>
    <row r="208" spans="1:8" ht="15" x14ac:dyDescent="0.25">
      <c r="A208" s="1562">
        <v>700253051</v>
      </c>
      <c r="B208" s="1557" t="s">
        <v>8224</v>
      </c>
      <c r="C208" s="1557">
        <v>0</v>
      </c>
      <c r="D208" s="1557">
        <v>0</v>
      </c>
      <c r="E208" s="1557">
        <v>0</v>
      </c>
      <c r="F208" s="1557">
        <v>0</v>
      </c>
      <c r="G208" s="1557" t="str">
        <f t="shared" si="7"/>
        <v>70025</v>
      </c>
      <c r="H208" s="1557">
        <f t="shared" si="6"/>
        <v>0</v>
      </c>
    </row>
    <row r="209" spans="1:8" ht="15" x14ac:dyDescent="0.25">
      <c r="A209" s="1562">
        <v>700253052</v>
      </c>
      <c r="B209" s="1557" t="s">
        <v>8225</v>
      </c>
      <c r="C209" s="1557">
        <v>0</v>
      </c>
      <c r="D209" s="1557">
        <v>0</v>
      </c>
      <c r="E209" s="1557">
        <v>0</v>
      </c>
      <c r="F209" s="1557">
        <v>0</v>
      </c>
      <c r="G209" s="1557" t="str">
        <f t="shared" si="7"/>
        <v>70025</v>
      </c>
      <c r="H209" s="1557">
        <f t="shared" si="6"/>
        <v>0</v>
      </c>
    </row>
    <row r="210" spans="1:8" ht="15" x14ac:dyDescent="0.25">
      <c r="A210" s="1562">
        <v>700253070</v>
      </c>
      <c r="B210" s="1557" t="s">
        <v>8226</v>
      </c>
      <c r="C210" s="1557">
        <v>0</v>
      </c>
      <c r="D210" s="1557">
        <v>0</v>
      </c>
      <c r="E210" s="1557">
        <v>0</v>
      </c>
      <c r="F210" s="1557">
        <v>0</v>
      </c>
      <c r="G210" s="1557" t="str">
        <f t="shared" si="7"/>
        <v>70025</v>
      </c>
      <c r="H210" s="1557">
        <f t="shared" si="6"/>
        <v>0</v>
      </c>
    </row>
    <row r="211" spans="1:8" ht="15" x14ac:dyDescent="0.25">
      <c r="A211" s="1562">
        <v>700253081</v>
      </c>
      <c r="B211" s="1557" t="s">
        <v>8227</v>
      </c>
      <c r="C211" s="1557">
        <v>0</v>
      </c>
      <c r="D211" s="1557">
        <v>0</v>
      </c>
      <c r="E211" s="1557">
        <v>0</v>
      </c>
      <c r="F211" s="1557">
        <v>0</v>
      </c>
      <c r="G211" s="1557" t="str">
        <f t="shared" si="7"/>
        <v>70025</v>
      </c>
      <c r="H211" s="1557">
        <f t="shared" si="6"/>
        <v>0</v>
      </c>
    </row>
    <row r="212" spans="1:8" ht="15" x14ac:dyDescent="0.25">
      <c r="A212" s="1562">
        <v>700253083</v>
      </c>
      <c r="B212" s="1557" t="s">
        <v>8228</v>
      </c>
      <c r="C212" s="1557">
        <v>0</v>
      </c>
      <c r="D212" s="1557">
        <v>0</v>
      </c>
      <c r="E212" s="1557">
        <v>0</v>
      </c>
      <c r="F212" s="1557">
        <v>0</v>
      </c>
      <c r="G212" s="1557" t="str">
        <f t="shared" si="7"/>
        <v>70025</v>
      </c>
      <c r="H212" s="1557">
        <f t="shared" si="6"/>
        <v>0</v>
      </c>
    </row>
    <row r="213" spans="1:8" ht="15" x14ac:dyDescent="0.25">
      <c r="A213" s="1562">
        <v>700253084</v>
      </c>
      <c r="B213" s="1557" t="s">
        <v>8229</v>
      </c>
      <c r="C213" s="1557">
        <v>0</v>
      </c>
      <c r="D213" s="1557">
        <v>0</v>
      </c>
      <c r="E213" s="1557">
        <v>0</v>
      </c>
      <c r="F213" s="1557">
        <v>0</v>
      </c>
      <c r="G213" s="1557" t="str">
        <f t="shared" si="7"/>
        <v>70025</v>
      </c>
      <c r="H213" s="1557">
        <f t="shared" si="6"/>
        <v>0</v>
      </c>
    </row>
    <row r="214" spans="1:8" ht="15" x14ac:dyDescent="0.25">
      <c r="A214" s="1562">
        <v>700254610</v>
      </c>
      <c r="B214" s="1557" t="s">
        <v>8230</v>
      </c>
      <c r="C214" s="1557">
        <v>0</v>
      </c>
      <c r="D214" s="1557">
        <v>0</v>
      </c>
      <c r="E214" s="1557">
        <v>0</v>
      </c>
      <c r="F214" s="1557">
        <v>0</v>
      </c>
      <c r="G214" s="1557" t="str">
        <f t="shared" si="7"/>
        <v>70025</v>
      </c>
      <c r="H214" s="1557">
        <f t="shared" si="6"/>
        <v>0</v>
      </c>
    </row>
    <row r="215" spans="1:8" ht="15" x14ac:dyDescent="0.25">
      <c r="A215" s="1562">
        <v>700255008</v>
      </c>
      <c r="B215" s="1557" t="s">
        <v>8231</v>
      </c>
      <c r="C215" s="1557">
        <v>0</v>
      </c>
      <c r="D215" s="1557">
        <v>0</v>
      </c>
      <c r="E215" s="1557">
        <v>0</v>
      </c>
      <c r="F215" s="1557">
        <v>0</v>
      </c>
      <c r="G215" s="1557" t="str">
        <f t="shared" si="7"/>
        <v>70025</v>
      </c>
      <c r="H215" s="1557">
        <f t="shared" si="6"/>
        <v>0</v>
      </c>
    </row>
    <row r="216" spans="1:8" ht="15" x14ac:dyDescent="0.25">
      <c r="A216" s="1562">
        <v>700256010</v>
      </c>
      <c r="B216" s="1557" t="s">
        <v>8232</v>
      </c>
      <c r="C216" s="1557">
        <v>0</v>
      </c>
      <c r="D216" s="1557">
        <v>0</v>
      </c>
      <c r="E216" s="1557">
        <v>0</v>
      </c>
      <c r="F216" s="1557">
        <v>0</v>
      </c>
      <c r="G216" s="1557" t="str">
        <f t="shared" si="7"/>
        <v>70025</v>
      </c>
      <c r="H216" s="1557">
        <f t="shared" si="6"/>
        <v>0</v>
      </c>
    </row>
    <row r="217" spans="1:8" ht="15" x14ac:dyDescent="0.25">
      <c r="A217" s="1562">
        <v>700259800</v>
      </c>
      <c r="B217" s="1557" t="s">
        <v>8233</v>
      </c>
      <c r="C217" s="1557">
        <v>0</v>
      </c>
      <c r="D217" s="1557">
        <v>0</v>
      </c>
      <c r="E217" s="1557">
        <v>0</v>
      </c>
      <c r="F217" s="1557">
        <v>0</v>
      </c>
      <c r="G217" s="1557" t="str">
        <f t="shared" si="7"/>
        <v>70025</v>
      </c>
      <c r="H217" s="1557">
        <f t="shared" si="6"/>
        <v>0</v>
      </c>
    </row>
    <row r="218" spans="1:8" ht="15" x14ac:dyDescent="0.25">
      <c r="A218" s="1562">
        <v>700261600</v>
      </c>
      <c r="B218" s="1557" t="s">
        <v>8234</v>
      </c>
      <c r="C218" s="1557">
        <v>0</v>
      </c>
      <c r="D218" s="1557">
        <v>0</v>
      </c>
      <c r="E218" s="1557">
        <v>0</v>
      </c>
      <c r="F218" s="1557">
        <v>0</v>
      </c>
      <c r="G218" s="1557" t="str">
        <f t="shared" si="7"/>
        <v>70026</v>
      </c>
      <c r="H218" s="1557">
        <f t="shared" si="6"/>
        <v>0</v>
      </c>
    </row>
    <row r="219" spans="1:8" ht="15" x14ac:dyDescent="0.25">
      <c r="A219" s="1562">
        <v>700263051</v>
      </c>
      <c r="B219" s="1557" t="s">
        <v>8235</v>
      </c>
      <c r="C219" s="1557">
        <v>0</v>
      </c>
      <c r="D219" s="1557">
        <v>0</v>
      </c>
      <c r="E219" s="1557">
        <v>0</v>
      </c>
      <c r="F219" s="1557">
        <v>0</v>
      </c>
      <c r="G219" s="1557" t="str">
        <f t="shared" si="7"/>
        <v>70026</v>
      </c>
      <c r="H219" s="1557">
        <f t="shared" si="6"/>
        <v>0</v>
      </c>
    </row>
    <row r="220" spans="1:8" ht="15" x14ac:dyDescent="0.25">
      <c r="A220" s="1562">
        <v>700263052</v>
      </c>
      <c r="B220" s="1557" t="s">
        <v>8236</v>
      </c>
      <c r="C220" s="1557">
        <v>0</v>
      </c>
      <c r="D220" s="1557">
        <v>0</v>
      </c>
      <c r="E220" s="1557">
        <v>0</v>
      </c>
      <c r="F220" s="1557">
        <v>0</v>
      </c>
      <c r="G220" s="1557" t="str">
        <f t="shared" si="7"/>
        <v>70026</v>
      </c>
      <c r="H220" s="1557">
        <f t="shared" si="6"/>
        <v>0</v>
      </c>
    </row>
    <row r="221" spans="1:8" ht="15" x14ac:dyDescent="0.25">
      <c r="A221" s="1562">
        <v>700263081</v>
      </c>
      <c r="B221" s="1557" t="s">
        <v>8237</v>
      </c>
      <c r="C221" s="1557">
        <v>0</v>
      </c>
      <c r="D221" s="1557">
        <v>0</v>
      </c>
      <c r="E221" s="1557">
        <v>0</v>
      </c>
      <c r="F221" s="1557">
        <v>0</v>
      </c>
      <c r="G221" s="1557" t="str">
        <f t="shared" si="7"/>
        <v>70026</v>
      </c>
      <c r="H221" s="1557">
        <f t="shared" si="6"/>
        <v>0</v>
      </c>
    </row>
    <row r="222" spans="1:8" ht="15" x14ac:dyDescent="0.25">
      <c r="A222" s="1562">
        <v>700263084</v>
      </c>
      <c r="B222" s="1557" t="s">
        <v>8238</v>
      </c>
      <c r="C222" s="1557">
        <v>0</v>
      </c>
      <c r="D222" s="1557">
        <v>0</v>
      </c>
      <c r="E222" s="1557">
        <v>0</v>
      </c>
      <c r="F222" s="1557">
        <v>0</v>
      </c>
      <c r="G222" s="1557" t="str">
        <f t="shared" si="7"/>
        <v>70026</v>
      </c>
      <c r="H222" s="1557">
        <f t="shared" si="6"/>
        <v>0</v>
      </c>
    </row>
    <row r="223" spans="1:8" ht="15" x14ac:dyDescent="0.25">
      <c r="A223" s="1562">
        <v>700264610</v>
      </c>
      <c r="B223" s="1557" t="s">
        <v>8239</v>
      </c>
      <c r="C223" s="1557">
        <v>0</v>
      </c>
      <c r="D223" s="1557">
        <v>0</v>
      </c>
      <c r="E223" s="1557">
        <v>0</v>
      </c>
      <c r="F223" s="1557">
        <v>0</v>
      </c>
      <c r="G223" s="1557" t="str">
        <f t="shared" si="7"/>
        <v>70026</v>
      </c>
      <c r="H223" s="1557">
        <f t="shared" si="6"/>
        <v>0</v>
      </c>
    </row>
    <row r="224" spans="1:8" ht="15" x14ac:dyDescent="0.25">
      <c r="A224" s="1562">
        <v>700264623</v>
      </c>
      <c r="B224" s="1557" t="s">
        <v>8240</v>
      </c>
      <c r="C224" s="1557">
        <v>0</v>
      </c>
      <c r="D224" s="1557">
        <v>0</v>
      </c>
      <c r="E224" s="1557">
        <v>0</v>
      </c>
      <c r="F224" s="1557">
        <v>0</v>
      </c>
      <c r="G224" s="1557" t="str">
        <f t="shared" si="7"/>
        <v>70026</v>
      </c>
      <c r="H224" s="1557">
        <f t="shared" si="6"/>
        <v>0</v>
      </c>
    </row>
    <row r="225" spans="1:8" ht="15" x14ac:dyDescent="0.25">
      <c r="A225" s="1562">
        <v>700269800</v>
      </c>
      <c r="B225" s="1557" t="s">
        <v>8241</v>
      </c>
      <c r="C225" s="1557">
        <v>0</v>
      </c>
      <c r="D225" s="1557">
        <v>0</v>
      </c>
      <c r="E225" s="1557">
        <v>0</v>
      </c>
      <c r="F225" s="1557">
        <v>0</v>
      </c>
      <c r="G225" s="1557" t="str">
        <f t="shared" si="7"/>
        <v>70026</v>
      </c>
      <c r="H225" s="1557">
        <f t="shared" si="6"/>
        <v>0</v>
      </c>
    </row>
    <row r="226" spans="1:8" ht="15" x14ac:dyDescent="0.25">
      <c r="A226" s="1562">
        <v>700271600</v>
      </c>
      <c r="B226" s="1557" t="s">
        <v>8242</v>
      </c>
      <c r="C226" s="1557">
        <v>0</v>
      </c>
      <c r="D226" s="1557">
        <v>0</v>
      </c>
      <c r="E226" s="1557">
        <v>0</v>
      </c>
      <c r="F226" s="1557">
        <v>0</v>
      </c>
      <c r="G226" s="1557" t="str">
        <f t="shared" si="7"/>
        <v>70027</v>
      </c>
      <c r="H226" s="1557">
        <f t="shared" si="6"/>
        <v>0</v>
      </c>
    </row>
    <row r="227" spans="1:8" ht="15" x14ac:dyDescent="0.25">
      <c r="A227" s="1562">
        <v>700273034</v>
      </c>
      <c r="B227" s="1557" t="s">
        <v>8243</v>
      </c>
      <c r="C227" s="1557">
        <v>0</v>
      </c>
      <c r="D227" s="1557">
        <v>0</v>
      </c>
      <c r="E227" s="1557">
        <v>0</v>
      </c>
      <c r="F227" s="1557">
        <v>0</v>
      </c>
      <c r="G227" s="1557" t="str">
        <f t="shared" si="7"/>
        <v>70027</v>
      </c>
      <c r="H227" s="1557">
        <f t="shared" si="6"/>
        <v>0</v>
      </c>
    </row>
    <row r="228" spans="1:8" ht="15" x14ac:dyDescent="0.25">
      <c r="A228" s="1562">
        <v>700273051</v>
      </c>
      <c r="B228" s="1557" t="s">
        <v>8244</v>
      </c>
      <c r="C228" s="1557">
        <v>0</v>
      </c>
      <c r="D228" s="1557">
        <v>0</v>
      </c>
      <c r="E228" s="1557">
        <v>0</v>
      </c>
      <c r="F228" s="1557">
        <v>0</v>
      </c>
      <c r="G228" s="1557" t="str">
        <f t="shared" si="7"/>
        <v>70027</v>
      </c>
      <c r="H228" s="1557">
        <f t="shared" si="6"/>
        <v>0</v>
      </c>
    </row>
    <row r="229" spans="1:8" ht="15" x14ac:dyDescent="0.25">
      <c r="A229" s="1562">
        <v>700273052</v>
      </c>
      <c r="B229" s="1557" t="s">
        <v>8245</v>
      </c>
      <c r="C229" s="1557">
        <v>0</v>
      </c>
      <c r="D229" s="1557">
        <v>0</v>
      </c>
      <c r="E229" s="1557">
        <v>0</v>
      </c>
      <c r="F229" s="1557">
        <v>0</v>
      </c>
      <c r="G229" s="1557" t="str">
        <f t="shared" si="7"/>
        <v>70027</v>
      </c>
      <c r="H229" s="1557">
        <f t="shared" si="6"/>
        <v>0</v>
      </c>
    </row>
    <row r="230" spans="1:8" ht="15" x14ac:dyDescent="0.25">
      <c r="A230" s="1562">
        <v>700273070</v>
      </c>
      <c r="B230" s="1557" t="s">
        <v>8246</v>
      </c>
      <c r="C230" s="1557">
        <v>0</v>
      </c>
      <c r="D230" s="1557">
        <v>0</v>
      </c>
      <c r="E230" s="1557">
        <v>0</v>
      </c>
      <c r="F230" s="1557">
        <v>0</v>
      </c>
      <c r="G230" s="1557" t="str">
        <f t="shared" si="7"/>
        <v>70027</v>
      </c>
      <c r="H230" s="1557">
        <f t="shared" si="6"/>
        <v>0</v>
      </c>
    </row>
    <row r="231" spans="1:8" ht="15" x14ac:dyDescent="0.25">
      <c r="A231" s="1562">
        <v>700273081</v>
      </c>
      <c r="B231" s="1557" t="s">
        <v>8247</v>
      </c>
      <c r="C231" s="1557">
        <v>0</v>
      </c>
      <c r="D231" s="1557">
        <v>0</v>
      </c>
      <c r="E231" s="1557">
        <v>0</v>
      </c>
      <c r="F231" s="1557">
        <v>0</v>
      </c>
      <c r="G231" s="1557" t="str">
        <f t="shared" si="7"/>
        <v>70027</v>
      </c>
      <c r="H231" s="1557">
        <f t="shared" si="6"/>
        <v>0</v>
      </c>
    </row>
    <row r="232" spans="1:8" ht="15" x14ac:dyDescent="0.25">
      <c r="A232" s="1562">
        <v>700273084</v>
      </c>
      <c r="B232" s="1557" t="s">
        <v>8248</v>
      </c>
      <c r="C232" s="1557">
        <v>0</v>
      </c>
      <c r="D232" s="1557">
        <v>0</v>
      </c>
      <c r="E232" s="1557">
        <v>0</v>
      </c>
      <c r="F232" s="1557">
        <v>0</v>
      </c>
      <c r="G232" s="1557" t="str">
        <f t="shared" si="7"/>
        <v>70027</v>
      </c>
      <c r="H232" s="1557">
        <f t="shared" si="6"/>
        <v>0</v>
      </c>
    </row>
    <row r="233" spans="1:8" ht="15" x14ac:dyDescent="0.25">
      <c r="A233" s="1562">
        <v>700274610</v>
      </c>
      <c r="B233" s="1557" t="s">
        <v>8249</v>
      </c>
      <c r="C233" s="1557">
        <v>0</v>
      </c>
      <c r="D233" s="1557">
        <v>0</v>
      </c>
      <c r="E233" s="1557">
        <v>0</v>
      </c>
      <c r="F233" s="1557">
        <v>0</v>
      </c>
      <c r="G233" s="1557" t="str">
        <f t="shared" si="7"/>
        <v>70027</v>
      </c>
      <c r="H233" s="1557">
        <f t="shared" si="6"/>
        <v>0</v>
      </c>
    </row>
    <row r="234" spans="1:8" ht="15" x14ac:dyDescent="0.25">
      <c r="A234" s="1562">
        <v>700274623</v>
      </c>
      <c r="B234" s="1557" t="s">
        <v>8250</v>
      </c>
      <c r="C234" s="1557">
        <v>0</v>
      </c>
      <c r="D234" s="1557">
        <v>0</v>
      </c>
      <c r="E234" s="1557">
        <v>0</v>
      </c>
      <c r="F234" s="1557">
        <v>0</v>
      </c>
      <c r="G234" s="1557" t="str">
        <f t="shared" si="7"/>
        <v>70027</v>
      </c>
      <c r="H234" s="1557">
        <f t="shared" si="6"/>
        <v>0</v>
      </c>
    </row>
    <row r="235" spans="1:8" ht="15" x14ac:dyDescent="0.25">
      <c r="A235" s="1562">
        <v>700279800</v>
      </c>
      <c r="B235" s="1557" t="s">
        <v>8251</v>
      </c>
      <c r="C235" s="1557">
        <v>0</v>
      </c>
      <c r="D235" s="1557">
        <v>0</v>
      </c>
      <c r="E235" s="1557">
        <v>0</v>
      </c>
      <c r="F235" s="1557">
        <v>0</v>
      </c>
      <c r="G235" s="1557" t="str">
        <f t="shared" si="7"/>
        <v>70027</v>
      </c>
      <c r="H235" s="1557">
        <f t="shared" si="6"/>
        <v>0</v>
      </c>
    </row>
    <row r="236" spans="1:8" ht="15" x14ac:dyDescent="0.25">
      <c r="A236" s="1562">
        <v>700281600</v>
      </c>
      <c r="B236" s="1557" t="s">
        <v>8252</v>
      </c>
      <c r="C236" s="1557">
        <v>0</v>
      </c>
      <c r="D236" s="1557">
        <v>0</v>
      </c>
      <c r="E236" s="1557">
        <v>0</v>
      </c>
      <c r="F236" s="1557">
        <v>0</v>
      </c>
      <c r="G236" s="1557" t="str">
        <f t="shared" si="7"/>
        <v>70028</v>
      </c>
      <c r="H236" s="1557">
        <f t="shared" si="6"/>
        <v>0</v>
      </c>
    </row>
    <row r="237" spans="1:8" ht="15" x14ac:dyDescent="0.25">
      <c r="A237" s="1562">
        <v>700283052</v>
      </c>
      <c r="B237" s="1557" t="s">
        <v>8253</v>
      </c>
      <c r="C237" s="1557">
        <v>0</v>
      </c>
      <c r="D237" s="1557">
        <v>0</v>
      </c>
      <c r="E237" s="1557">
        <v>0</v>
      </c>
      <c r="F237" s="1557">
        <v>0</v>
      </c>
      <c r="G237" s="1557" t="str">
        <f t="shared" si="7"/>
        <v>70028</v>
      </c>
      <c r="H237" s="1557">
        <f t="shared" si="6"/>
        <v>0</v>
      </c>
    </row>
    <row r="238" spans="1:8" ht="15" x14ac:dyDescent="0.25">
      <c r="A238" s="1562">
        <v>700283070</v>
      </c>
      <c r="B238" s="1557" t="s">
        <v>8254</v>
      </c>
      <c r="C238" s="1557">
        <v>0</v>
      </c>
      <c r="D238" s="1557">
        <v>0</v>
      </c>
      <c r="E238" s="1557">
        <v>0</v>
      </c>
      <c r="F238" s="1557">
        <v>0</v>
      </c>
      <c r="G238" s="1557" t="str">
        <f t="shared" si="7"/>
        <v>70028</v>
      </c>
      <c r="H238" s="1557">
        <f t="shared" si="6"/>
        <v>0</v>
      </c>
    </row>
    <row r="239" spans="1:8" ht="15" x14ac:dyDescent="0.25">
      <c r="A239" s="1562">
        <v>700283081</v>
      </c>
      <c r="B239" s="1557" t="s">
        <v>8255</v>
      </c>
      <c r="C239" s="1557">
        <v>0</v>
      </c>
      <c r="D239" s="1557">
        <v>0</v>
      </c>
      <c r="E239" s="1557">
        <v>0</v>
      </c>
      <c r="F239" s="1557">
        <v>0</v>
      </c>
      <c r="G239" s="1557" t="str">
        <f t="shared" si="7"/>
        <v>70028</v>
      </c>
      <c r="H239" s="1557">
        <f t="shared" si="6"/>
        <v>0</v>
      </c>
    </row>
    <row r="240" spans="1:8" ht="15" x14ac:dyDescent="0.25">
      <c r="A240" s="1562">
        <v>700283083</v>
      </c>
      <c r="B240" s="1557" t="s">
        <v>8256</v>
      </c>
      <c r="C240" s="1557">
        <v>0</v>
      </c>
      <c r="D240" s="1557">
        <v>0</v>
      </c>
      <c r="E240" s="1557">
        <v>0</v>
      </c>
      <c r="F240" s="1557">
        <v>0</v>
      </c>
      <c r="G240" s="1557" t="str">
        <f t="shared" si="7"/>
        <v>70028</v>
      </c>
      <c r="H240" s="1557">
        <f t="shared" si="6"/>
        <v>0</v>
      </c>
    </row>
    <row r="241" spans="1:8" ht="15" x14ac:dyDescent="0.25">
      <c r="A241" s="1562">
        <v>700283084</v>
      </c>
      <c r="B241" s="1557" t="s">
        <v>8257</v>
      </c>
      <c r="C241" s="1557">
        <v>0</v>
      </c>
      <c r="D241" s="1557">
        <v>0</v>
      </c>
      <c r="E241" s="1557">
        <v>0</v>
      </c>
      <c r="F241" s="1557">
        <v>0</v>
      </c>
      <c r="G241" s="1557" t="str">
        <f t="shared" si="7"/>
        <v>70028</v>
      </c>
      <c r="H241" s="1557">
        <f t="shared" si="6"/>
        <v>0</v>
      </c>
    </row>
    <row r="242" spans="1:8" ht="15" x14ac:dyDescent="0.25">
      <c r="A242" s="1562">
        <v>700284610</v>
      </c>
      <c r="B242" s="1557" t="s">
        <v>8258</v>
      </c>
      <c r="C242" s="1557">
        <v>0</v>
      </c>
      <c r="D242" s="1557">
        <v>0</v>
      </c>
      <c r="E242" s="1557">
        <v>0</v>
      </c>
      <c r="F242" s="1557">
        <v>0</v>
      </c>
      <c r="G242" s="1557" t="str">
        <f t="shared" si="7"/>
        <v>70028</v>
      </c>
      <c r="H242" s="1557">
        <f t="shared" si="6"/>
        <v>0</v>
      </c>
    </row>
    <row r="243" spans="1:8" ht="15" x14ac:dyDescent="0.25">
      <c r="A243" s="1562">
        <v>700284623</v>
      </c>
      <c r="B243" s="1557" t="s">
        <v>8259</v>
      </c>
      <c r="C243" s="1557">
        <v>0</v>
      </c>
      <c r="D243" s="1557">
        <v>0</v>
      </c>
      <c r="E243" s="1557">
        <v>0</v>
      </c>
      <c r="F243" s="1557">
        <v>0</v>
      </c>
      <c r="G243" s="1557" t="str">
        <f t="shared" si="7"/>
        <v>70028</v>
      </c>
      <c r="H243" s="1557">
        <f t="shared" si="6"/>
        <v>0</v>
      </c>
    </row>
    <row r="244" spans="1:8" ht="15" x14ac:dyDescent="0.25">
      <c r="A244" s="1562">
        <v>700289800</v>
      </c>
      <c r="B244" s="1557" t="s">
        <v>8260</v>
      </c>
      <c r="C244" s="1557">
        <v>0</v>
      </c>
      <c r="D244" s="1557">
        <v>0</v>
      </c>
      <c r="E244" s="1557">
        <v>0</v>
      </c>
      <c r="F244" s="1557">
        <v>0</v>
      </c>
      <c r="G244" s="1557" t="str">
        <f t="shared" si="7"/>
        <v>70028</v>
      </c>
      <c r="H244" s="1557">
        <f t="shared" si="6"/>
        <v>0</v>
      </c>
    </row>
    <row r="245" spans="1:8" ht="15" x14ac:dyDescent="0.25">
      <c r="A245" s="1562">
        <v>700293041</v>
      </c>
      <c r="B245" s="1557" t="s">
        <v>8261</v>
      </c>
      <c r="C245" s="1557">
        <v>0</v>
      </c>
      <c r="D245" s="1557">
        <v>0</v>
      </c>
      <c r="E245" s="1557">
        <v>0</v>
      </c>
      <c r="F245" s="1557">
        <v>0</v>
      </c>
      <c r="G245" s="1557" t="str">
        <f t="shared" si="7"/>
        <v>70029</v>
      </c>
      <c r="H245" s="1557">
        <f t="shared" si="6"/>
        <v>0</v>
      </c>
    </row>
    <row r="246" spans="1:8" ht="15" x14ac:dyDescent="0.25">
      <c r="A246" s="1562">
        <v>700293051</v>
      </c>
      <c r="B246" s="1557" t="s">
        <v>8262</v>
      </c>
      <c r="C246" s="1557">
        <v>0</v>
      </c>
      <c r="D246" s="1557">
        <v>0</v>
      </c>
      <c r="E246" s="1557">
        <v>0</v>
      </c>
      <c r="F246" s="1557">
        <v>0</v>
      </c>
      <c r="G246" s="1557" t="str">
        <f t="shared" si="7"/>
        <v>70029</v>
      </c>
      <c r="H246" s="1557">
        <f t="shared" si="6"/>
        <v>0</v>
      </c>
    </row>
    <row r="247" spans="1:8" ht="15" x14ac:dyDescent="0.25">
      <c r="A247" s="1562">
        <v>700293052</v>
      </c>
      <c r="B247" s="1557" t="s">
        <v>8263</v>
      </c>
      <c r="C247" s="1557">
        <v>0</v>
      </c>
      <c r="D247" s="1557">
        <v>0</v>
      </c>
      <c r="E247" s="1557">
        <v>0</v>
      </c>
      <c r="F247" s="1557">
        <v>0</v>
      </c>
      <c r="G247" s="1557" t="str">
        <f t="shared" si="7"/>
        <v>70029</v>
      </c>
      <c r="H247" s="1557">
        <f t="shared" si="6"/>
        <v>0</v>
      </c>
    </row>
    <row r="248" spans="1:8" ht="15" x14ac:dyDescent="0.25">
      <c r="A248" s="1562">
        <v>700293081</v>
      </c>
      <c r="B248" s="1557" t="s">
        <v>8264</v>
      </c>
      <c r="C248" s="1557">
        <v>0</v>
      </c>
      <c r="D248" s="1557">
        <v>0</v>
      </c>
      <c r="E248" s="1557">
        <v>0</v>
      </c>
      <c r="F248" s="1557">
        <v>0</v>
      </c>
      <c r="G248" s="1557" t="str">
        <f t="shared" si="7"/>
        <v>70029</v>
      </c>
      <c r="H248" s="1557">
        <f t="shared" si="6"/>
        <v>0</v>
      </c>
    </row>
    <row r="249" spans="1:8" ht="15" x14ac:dyDescent="0.25">
      <c r="A249" s="1562">
        <v>700294610</v>
      </c>
      <c r="B249" s="1557" t="s">
        <v>8265</v>
      </c>
      <c r="C249" s="1557">
        <v>0</v>
      </c>
      <c r="D249" s="1557">
        <v>0</v>
      </c>
      <c r="E249" s="1557">
        <v>0</v>
      </c>
      <c r="F249" s="1557">
        <v>0</v>
      </c>
      <c r="G249" s="1557" t="str">
        <f t="shared" si="7"/>
        <v>70029</v>
      </c>
      <c r="H249" s="1557">
        <f t="shared" si="6"/>
        <v>0</v>
      </c>
    </row>
    <row r="250" spans="1:8" ht="15" x14ac:dyDescent="0.25">
      <c r="A250" s="1562">
        <v>700299800</v>
      </c>
      <c r="B250" s="1557" t="s">
        <v>8266</v>
      </c>
      <c r="C250" s="1557">
        <v>0</v>
      </c>
      <c r="D250" s="1557">
        <v>0</v>
      </c>
      <c r="E250" s="1557">
        <v>0</v>
      </c>
      <c r="F250" s="1557">
        <v>0</v>
      </c>
      <c r="G250" s="1557" t="str">
        <f t="shared" si="7"/>
        <v>70029</v>
      </c>
      <c r="H250" s="1557">
        <f t="shared" si="6"/>
        <v>0</v>
      </c>
    </row>
    <row r="251" spans="1:8" ht="15" x14ac:dyDescent="0.25">
      <c r="A251" s="1562">
        <v>700301600</v>
      </c>
      <c r="B251" s="1557" t="s">
        <v>8267</v>
      </c>
      <c r="C251" s="1557">
        <v>0</v>
      </c>
      <c r="D251" s="1557">
        <v>0</v>
      </c>
      <c r="E251" s="1557">
        <v>0</v>
      </c>
      <c r="F251" s="1557">
        <v>0</v>
      </c>
      <c r="G251" s="1557" t="str">
        <f t="shared" si="7"/>
        <v>70030</v>
      </c>
      <c r="H251" s="1557">
        <f t="shared" si="6"/>
        <v>0</v>
      </c>
    </row>
    <row r="252" spans="1:8" ht="15" x14ac:dyDescent="0.25">
      <c r="A252" s="1562">
        <v>700302510</v>
      </c>
      <c r="B252" s="1557" t="s">
        <v>8268</v>
      </c>
      <c r="C252" s="1557">
        <v>0</v>
      </c>
      <c r="D252" s="1557">
        <v>0</v>
      </c>
      <c r="E252" s="1557">
        <v>0</v>
      </c>
      <c r="F252" s="1557">
        <v>0</v>
      </c>
      <c r="G252" s="1557" t="str">
        <f t="shared" si="7"/>
        <v>70030</v>
      </c>
      <c r="H252" s="1557">
        <f t="shared" si="6"/>
        <v>0</v>
      </c>
    </row>
    <row r="253" spans="1:8" ht="15" x14ac:dyDescent="0.25">
      <c r="A253" s="1562">
        <v>700303036</v>
      </c>
      <c r="B253" s="1557" t="s">
        <v>8269</v>
      </c>
      <c r="C253" s="1557">
        <v>0</v>
      </c>
      <c r="D253" s="1557">
        <v>0</v>
      </c>
      <c r="E253" s="1557">
        <v>0</v>
      </c>
      <c r="F253" s="1557">
        <v>0</v>
      </c>
      <c r="G253" s="1557" t="str">
        <f t="shared" si="7"/>
        <v>70030</v>
      </c>
      <c r="H253" s="1557">
        <f t="shared" si="6"/>
        <v>0</v>
      </c>
    </row>
    <row r="254" spans="1:8" ht="15" x14ac:dyDescent="0.25">
      <c r="A254" s="1562">
        <v>700303038</v>
      </c>
      <c r="B254" s="1557" t="s">
        <v>8270</v>
      </c>
      <c r="C254" s="1557">
        <v>0</v>
      </c>
      <c r="D254" s="1557">
        <v>0</v>
      </c>
      <c r="E254" s="1557">
        <v>0</v>
      </c>
      <c r="F254" s="1557">
        <v>0</v>
      </c>
      <c r="G254" s="1557" t="str">
        <f t="shared" si="7"/>
        <v>70030</v>
      </c>
      <c r="H254" s="1557">
        <f t="shared" si="6"/>
        <v>0</v>
      </c>
    </row>
    <row r="255" spans="1:8" ht="15" x14ac:dyDescent="0.25">
      <c r="A255" s="1562">
        <v>700303041</v>
      </c>
      <c r="B255" s="1557" t="s">
        <v>8271</v>
      </c>
      <c r="C255" s="1557">
        <v>0</v>
      </c>
      <c r="D255" s="1557">
        <v>0</v>
      </c>
      <c r="E255" s="1557">
        <v>0</v>
      </c>
      <c r="F255" s="1557">
        <v>0</v>
      </c>
      <c r="G255" s="1557" t="str">
        <f t="shared" si="7"/>
        <v>70030</v>
      </c>
      <c r="H255" s="1557">
        <f t="shared" si="6"/>
        <v>0</v>
      </c>
    </row>
    <row r="256" spans="1:8" ht="15" x14ac:dyDescent="0.25">
      <c r="A256" s="1562">
        <v>700303051</v>
      </c>
      <c r="B256" s="1557" t="s">
        <v>8272</v>
      </c>
      <c r="C256" s="1557">
        <v>0</v>
      </c>
      <c r="D256" s="1557">
        <v>0</v>
      </c>
      <c r="E256" s="1557">
        <v>0</v>
      </c>
      <c r="F256" s="1557">
        <v>0</v>
      </c>
      <c r="G256" s="1557" t="str">
        <f t="shared" si="7"/>
        <v>70030</v>
      </c>
      <c r="H256" s="1557">
        <f t="shared" si="6"/>
        <v>0</v>
      </c>
    </row>
    <row r="257" spans="1:8" ht="15" x14ac:dyDescent="0.25">
      <c r="A257" s="1562">
        <v>700303052</v>
      </c>
      <c r="B257" s="1557" t="s">
        <v>8273</v>
      </c>
      <c r="C257" s="1557">
        <v>0</v>
      </c>
      <c r="D257" s="1557">
        <v>0</v>
      </c>
      <c r="E257" s="1557">
        <v>0</v>
      </c>
      <c r="F257" s="1557">
        <v>0</v>
      </c>
      <c r="G257" s="1557" t="str">
        <f t="shared" si="7"/>
        <v>70030</v>
      </c>
      <c r="H257" s="1557">
        <f t="shared" si="6"/>
        <v>0</v>
      </c>
    </row>
    <row r="258" spans="1:8" ht="15" x14ac:dyDescent="0.25">
      <c r="A258" s="1562">
        <v>700303081</v>
      </c>
      <c r="B258" s="1557" t="s">
        <v>8274</v>
      </c>
      <c r="C258" s="1557">
        <v>0</v>
      </c>
      <c r="D258" s="1557">
        <v>0</v>
      </c>
      <c r="E258" s="1557">
        <v>0</v>
      </c>
      <c r="F258" s="1557">
        <v>0</v>
      </c>
      <c r="G258" s="1557" t="str">
        <f t="shared" si="7"/>
        <v>70030</v>
      </c>
      <c r="H258" s="1557">
        <f t="shared" si="6"/>
        <v>0</v>
      </c>
    </row>
    <row r="259" spans="1:8" ht="15" x14ac:dyDescent="0.25">
      <c r="A259" s="1562">
        <v>700303083</v>
      </c>
      <c r="B259" s="1557" t="s">
        <v>8275</v>
      </c>
      <c r="C259" s="1557">
        <v>0</v>
      </c>
      <c r="D259" s="1557">
        <v>0</v>
      </c>
      <c r="E259" s="1557">
        <v>0</v>
      </c>
      <c r="F259" s="1557">
        <v>0</v>
      </c>
      <c r="G259" s="1557" t="str">
        <f t="shared" si="7"/>
        <v>70030</v>
      </c>
      <c r="H259" s="1557">
        <f t="shared" si="6"/>
        <v>0</v>
      </c>
    </row>
    <row r="260" spans="1:8" ht="15" x14ac:dyDescent="0.25">
      <c r="A260" s="1562">
        <v>700304610</v>
      </c>
      <c r="B260" s="1557" t="s">
        <v>8276</v>
      </c>
      <c r="C260" s="1557">
        <v>0</v>
      </c>
      <c r="D260" s="1557">
        <v>0</v>
      </c>
      <c r="E260" s="1557">
        <v>0</v>
      </c>
      <c r="F260" s="1557">
        <v>0</v>
      </c>
      <c r="G260" s="1557" t="str">
        <f t="shared" si="7"/>
        <v>70030</v>
      </c>
      <c r="H260" s="1557">
        <f t="shared" si="6"/>
        <v>0</v>
      </c>
    </row>
    <row r="261" spans="1:8" ht="15" x14ac:dyDescent="0.25">
      <c r="A261" s="1562">
        <v>700309800</v>
      </c>
      <c r="B261" s="1557" t="s">
        <v>8277</v>
      </c>
      <c r="C261" s="1557">
        <v>0</v>
      </c>
      <c r="D261" s="1557">
        <v>0</v>
      </c>
      <c r="E261" s="1557">
        <v>0</v>
      </c>
      <c r="F261" s="1557">
        <v>0</v>
      </c>
      <c r="G261" s="1557" t="str">
        <f t="shared" si="7"/>
        <v>70030</v>
      </c>
      <c r="H261" s="1557">
        <f t="shared" si="6"/>
        <v>0</v>
      </c>
    </row>
    <row r="262" spans="1:8" ht="15" x14ac:dyDescent="0.25">
      <c r="A262" s="1562">
        <v>700313038</v>
      </c>
      <c r="B262" s="1557" t="s">
        <v>8278</v>
      </c>
      <c r="C262" s="1557">
        <v>0</v>
      </c>
      <c r="D262" s="1557">
        <v>0</v>
      </c>
      <c r="E262" s="1557">
        <v>0</v>
      </c>
      <c r="F262" s="1557">
        <v>0</v>
      </c>
      <c r="G262" s="1557" t="str">
        <f t="shared" si="7"/>
        <v>70031</v>
      </c>
      <c r="H262" s="1557">
        <f t="shared" si="6"/>
        <v>0</v>
      </c>
    </row>
    <row r="263" spans="1:8" ht="15" x14ac:dyDescent="0.25">
      <c r="A263" s="1562">
        <v>700313041</v>
      </c>
      <c r="B263" s="1557" t="s">
        <v>8279</v>
      </c>
      <c r="C263" s="1557">
        <v>0</v>
      </c>
      <c r="D263" s="1557">
        <v>0</v>
      </c>
      <c r="E263" s="1557">
        <v>0</v>
      </c>
      <c r="F263" s="1557">
        <v>0</v>
      </c>
      <c r="G263" s="1557" t="str">
        <f t="shared" si="7"/>
        <v>70031</v>
      </c>
      <c r="H263" s="1557">
        <f t="shared" si="6"/>
        <v>0</v>
      </c>
    </row>
    <row r="264" spans="1:8" ht="15" x14ac:dyDescent="0.25">
      <c r="A264" s="1562">
        <v>700313051</v>
      </c>
      <c r="B264" s="1557" t="s">
        <v>8280</v>
      </c>
      <c r="C264" s="1557">
        <v>0</v>
      </c>
      <c r="D264" s="1557">
        <v>0</v>
      </c>
      <c r="E264" s="1557">
        <v>0</v>
      </c>
      <c r="F264" s="1557">
        <v>0</v>
      </c>
      <c r="G264" s="1557" t="str">
        <f t="shared" si="7"/>
        <v>70031</v>
      </c>
      <c r="H264" s="1557">
        <f t="shared" ref="H264:H327" si="8">SUMIF(G:G,G264,C:C)</f>
        <v>0</v>
      </c>
    </row>
    <row r="265" spans="1:8" ht="15" x14ac:dyDescent="0.25">
      <c r="A265" s="1562">
        <v>700313052</v>
      </c>
      <c r="B265" s="1557" t="s">
        <v>8281</v>
      </c>
      <c r="C265" s="1557">
        <v>0</v>
      </c>
      <c r="D265" s="1557">
        <v>0</v>
      </c>
      <c r="E265" s="1557">
        <v>0</v>
      </c>
      <c r="F265" s="1557">
        <v>0</v>
      </c>
      <c r="G265" s="1557" t="str">
        <f t="shared" ref="G265:G328" si="9">LEFT(A265,5)</f>
        <v>70031</v>
      </c>
      <c r="H265" s="1557">
        <f t="shared" si="8"/>
        <v>0</v>
      </c>
    </row>
    <row r="266" spans="1:8" ht="15" x14ac:dyDescent="0.25">
      <c r="A266" s="1562">
        <v>700313070</v>
      </c>
      <c r="B266" s="1557" t="s">
        <v>8282</v>
      </c>
      <c r="C266" s="1557">
        <v>0</v>
      </c>
      <c r="D266" s="1557">
        <v>0</v>
      </c>
      <c r="E266" s="1557">
        <v>0</v>
      </c>
      <c r="F266" s="1557">
        <v>0</v>
      </c>
      <c r="G266" s="1557" t="str">
        <f t="shared" si="9"/>
        <v>70031</v>
      </c>
      <c r="H266" s="1557">
        <f t="shared" si="8"/>
        <v>0</v>
      </c>
    </row>
    <row r="267" spans="1:8" ht="15" x14ac:dyDescent="0.25">
      <c r="A267" s="1562">
        <v>700313081</v>
      </c>
      <c r="B267" s="1557" t="s">
        <v>8283</v>
      </c>
      <c r="C267" s="1557">
        <v>0</v>
      </c>
      <c r="D267" s="1557">
        <v>0</v>
      </c>
      <c r="E267" s="1557">
        <v>0</v>
      </c>
      <c r="F267" s="1557">
        <v>0</v>
      </c>
      <c r="G267" s="1557" t="str">
        <f t="shared" si="9"/>
        <v>70031</v>
      </c>
      <c r="H267" s="1557">
        <f t="shared" si="8"/>
        <v>0</v>
      </c>
    </row>
    <row r="268" spans="1:8" ht="15" x14ac:dyDescent="0.25">
      <c r="A268" s="1562">
        <v>700313084</v>
      </c>
      <c r="B268" s="1557" t="s">
        <v>8284</v>
      </c>
      <c r="C268" s="1557">
        <v>0</v>
      </c>
      <c r="D268" s="1557">
        <v>0</v>
      </c>
      <c r="E268" s="1557">
        <v>0</v>
      </c>
      <c r="F268" s="1557">
        <v>0</v>
      </c>
      <c r="G268" s="1557" t="str">
        <f t="shared" si="9"/>
        <v>70031</v>
      </c>
      <c r="H268" s="1557">
        <f t="shared" si="8"/>
        <v>0</v>
      </c>
    </row>
    <row r="269" spans="1:8" ht="15" x14ac:dyDescent="0.25">
      <c r="A269" s="1562">
        <v>700314610</v>
      </c>
      <c r="B269" s="1557" t="s">
        <v>8285</v>
      </c>
      <c r="C269" s="1557">
        <v>0</v>
      </c>
      <c r="D269" s="1557">
        <v>0</v>
      </c>
      <c r="E269" s="1557">
        <v>0</v>
      </c>
      <c r="F269" s="1557">
        <v>0</v>
      </c>
      <c r="G269" s="1557" t="str">
        <f t="shared" si="9"/>
        <v>70031</v>
      </c>
      <c r="H269" s="1557">
        <f t="shared" si="8"/>
        <v>0</v>
      </c>
    </row>
    <row r="270" spans="1:8" ht="15" x14ac:dyDescent="0.25">
      <c r="A270" s="1562">
        <v>700319204</v>
      </c>
      <c r="B270" s="1557" t="s">
        <v>8286</v>
      </c>
      <c r="C270" s="1557">
        <v>0</v>
      </c>
      <c r="D270" s="1557">
        <v>0</v>
      </c>
      <c r="E270" s="1557">
        <v>0</v>
      </c>
      <c r="F270" s="1557">
        <v>0</v>
      </c>
      <c r="G270" s="1557" t="str">
        <f t="shared" si="9"/>
        <v>70031</v>
      </c>
      <c r="H270" s="1557">
        <f t="shared" si="8"/>
        <v>0</v>
      </c>
    </row>
    <row r="271" spans="1:8" ht="15" x14ac:dyDescent="0.25">
      <c r="A271" s="1562">
        <v>700319800</v>
      </c>
      <c r="B271" s="1557" t="s">
        <v>8287</v>
      </c>
      <c r="C271" s="1557">
        <v>0</v>
      </c>
      <c r="D271" s="1557">
        <v>0</v>
      </c>
      <c r="E271" s="1557">
        <v>0</v>
      </c>
      <c r="F271" s="1557">
        <v>0</v>
      </c>
      <c r="G271" s="1557" t="str">
        <f t="shared" si="9"/>
        <v>70031</v>
      </c>
      <c r="H271" s="1557">
        <f t="shared" si="8"/>
        <v>0</v>
      </c>
    </row>
    <row r="272" spans="1:8" ht="15" x14ac:dyDescent="0.25">
      <c r="A272" s="1562">
        <v>700323038</v>
      </c>
      <c r="B272" s="1557" t="s">
        <v>8288</v>
      </c>
      <c r="C272" s="1557">
        <v>0</v>
      </c>
      <c r="D272" s="1557">
        <v>0</v>
      </c>
      <c r="E272" s="1557">
        <v>0</v>
      </c>
      <c r="F272" s="1557">
        <v>0</v>
      </c>
      <c r="G272" s="1557" t="str">
        <f t="shared" si="9"/>
        <v>70032</v>
      </c>
      <c r="H272" s="1557">
        <f t="shared" si="8"/>
        <v>0</v>
      </c>
    </row>
    <row r="273" spans="1:8" ht="15" x14ac:dyDescent="0.25">
      <c r="A273" s="1562">
        <v>700323051</v>
      </c>
      <c r="B273" s="1557" t="s">
        <v>8289</v>
      </c>
      <c r="C273" s="1557">
        <v>0</v>
      </c>
      <c r="D273" s="1557">
        <v>0</v>
      </c>
      <c r="E273" s="1557">
        <v>0</v>
      </c>
      <c r="F273" s="1557">
        <v>0</v>
      </c>
      <c r="G273" s="1557" t="str">
        <f t="shared" si="9"/>
        <v>70032</v>
      </c>
      <c r="H273" s="1557">
        <f t="shared" si="8"/>
        <v>0</v>
      </c>
    </row>
    <row r="274" spans="1:8" ht="15" x14ac:dyDescent="0.25">
      <c r="A274" s="1562">
        <v>700323081</v>
      </c>
      <c r="B274" s="1557" t="s">
        <v>8290</v>
      </c>
      <c r="C274" s="1557">
        <v>0</v>
      </c>
      <c r="D274" s="1557">
        <v>0</v>
      </c>
      <c r="E274" s="1557">
        <v>0</v>
      </c>
      <c r="F274" s="1557">
        <v>0</v>
      </c>
      <c r="G274" s="1557" t="str">
        <f t="shared" si="9"/>
        <v>70032</v>
      </c>
      <c r="H274" s="1557">
        <f t="shared" si="8"/>
        <v>0</v>
      </c>
    </row>
    <row r="275" spans="1:8" ht="15" x14ac:dyDescent="0.25">
      <c r="A275" s="1562">
        <v>700324610</v>
      </c>
      <c r="B275" s="1557" t="s">
        <v>8291</v>
      </c>
      <c r="C275" s="1557">
        <v>0</v>
      </c>
      <c r="D275" s="1557">
        <v>0</v>
      </c>
      <c r="E275" s="1557">
        <v>0</v>
      </c>
      <c r="F275" s="1557">
        <v>0</v>
      </c>
      <c r="G275" s="1557" t="str">
        <f t="shared" si="9"/>
        <v>70032</v>
      </c>
      <c r="H275" s="1557">
        <f t="shared" si="8"/>
        <v>0</v>
      </c>
    </row>
    <row r="276" spans="1:8" ht="15" x14ac:dyDescent="0.25">
      <c r="A276" s="1562">
        <v>700329800</v>
      </c>
      <c r="B276" s="1557" t="s">
        <v>8292</v>
      </c>
      <c r="C276" s="1557">
        <v>0</v>
      </c>
      <c r="D276" s="1557">
        <v>0</v>
      </c>
      <c r="E276" s="1557">
        <v>0</v>
      </c>
      <c r="F276" s="1557">
        <v>0</v>
      </c>
      <c r="G276" s="1557" t="str">
        <f t="shared" si="9"/>
        <v>70032</v>
      </c>
      <c r="H276" s="1557">
        <f t="shared" si="8"/>
        <v>0</v>
      </c>
    </row>
    <row r="277" spans="1:8" ht="15" x14ac:dyDescent="0.25">
      <c r="A277" s="1562">
        <v>700333034</v>
      </c>
      <c r="B277" s="1557" t="s">
        <v>8293</v>
      </c>
      <c r="C277" s="1557">
        <v>0</v>
      </c>
      <c r="D277" s="1557">
        <v>0</v>
      </c>
      <c r="E277" s="1557">
        <v>0</v>
      </c>
      <c r="F277" s="1557">
        <v>0</v>
      </c>
      <c r="G277" s="1557" t="str">
        <f t="shared" si="9"/>
        <v>70033</v>
      </c>
      <c r="H277" s="1557">
        <f t="shared" si="8"/>
        <v>0</v>
      </c>
    </row>
    <row r="278" spans="1:8" ht="15" x14ac:dyDescent="0.25">
      <c r="A278" s="1562">
        <v>700333038</v>
      </c>
      <c r="B278" s="1557" t="s">
        <v>8294</v>
      </c>
      <c r="C278" s="1557">
        <v>0</v>
      </c>
      <c r="D278" s="1557">
        <v>0</v>
      </c>
      <c r="E278" s="1557">
        <v>0</v>
      </c>
      <c r="F278" s="1557">
        <v>0</v>
      </c>
      <c r="G278" s="1557" t="str">
        <f t="shared" si="9"/>
        <v>70033</v>
      </c>
      <c r="H278" s="1557">
        <f t="shared" si="8"/>
        <v>0</v>
      </c>
    </row>
    <row r="279" spans="1:8" ht="15" x14ac:dyDescent="0.25">
      <c r="A279" s="1562">
        <v>700333041</v>
      </c>
      <c r="B279" s="1557" t="s">
        <v>8295</v>
      </c>
      <c r="C279" s="1557">
        <v>0</v>
      </c>
      <c r="D279" s="1557">
        <v>0</v>
      </c>
      <c r="E279" s="1557">
        <v>0</v>
      </c>
      <c r="F279" s="1557">
        <v>0</v>
      </c>
      <c r="G279" s="1557" t="str">
        <f t="shared" si="9"/>
        <v>70033</v>
      </c>
      <c r="H279" s="1557">
        <f t="shared" si="8"/>
        <v>0</v>
      </c>
    </row>
    <row r="280" spans="1:8" ht="15" x14ac:dyDescent="0.25">
      <c r="A280" s="1562">
        <v>700333051</v>
      </c>
      <c r="B280" s="1557" t="s">
        <v>8296</v>
      </c>
      <c r="C280" s="1557">
        <v>0</v>
      </c>
      <c r="D280" s="1557">
        <v>0</v>
      </c>
      <c r="E280" s="1557">
        <v>0</v>
      </c>
      <c r="F280" s="1557">
        <v>0</v>
      </c>
      <c r="G280" s="1557" t="str">
        <f t="shared" si="9"/>
        <v>70033</v>
      </c>
      <c r="H280" s="1557">
        <f t="shared" si="8"/>
        <v>0</v>
      </c>
    </row>
    <row r="281" spans="1:8" ht="15" x14ac:dyDescent="0.25">
      <c r="A281" s="1562">
        <v>700333052</v>
      </c>
      <c r="B281" s="1557" t="s">
        <v>8297</v>
      </c>
      <c r="C281" s="1557">
        <v>0</v>
      </c>
      <c r="D281" s="1557">
        <v>0</v>
      </c>
      <c r="E281" s="1557">
        <v>0</v>
      </c>
      <c r="F281" s="1557">
        <v>0</v>
      </c>
      <c r="G281" s="1557" t="str">
        <f t="shared" si="9"/>
        <v>70033</v>
      </c>
      <c r="H281" s="1557">
        <f t="shared" si="8"/>
        <v>0</v>
      </c>
    </row>
    <row r="282" spans="1:8" ht="15" x14ac:dyDescent="0.25">
      <c r="A282" s="1562">
        <v>700333081</v>
      </c>
      <c r="B282" s="1557" t="s">
        <v>8298</v>
      </c>
      <c r="C282" s="1557">
        <v>0</v>
      </c>
      <c r="D282" s="1557">
        <v>0</v>
      </c>
      <c r="E282" s="1557">
        <v>0</v>
      </c>
      <c r="F282" s="1557">
        <v>0</v>
      </c>
      <c r="G282" s="1557" t="str">
        <f t="shared" si="9"/>
        <v>70033</v>
      </c>
      <c r="H282" s="1557">
        <f t="shared" si="8"/>
        <v>0</v>
      </c>
    </row>
    <row r="283" spans="1:8" ht="15" x14ac:dyDescent="0.25">
      <c r="A283" s="1562">
        <v>700334610</v>
      </c>
      <c r="B283" s="1557" t="s">
        <v>8299</v>
      </c>
      <c r="C283" s="1557">
        <v>0</v>
      </c>
      <c r="D283" s="1557">
        <v>0</v>
      </c>
      <c r="E283" s="1557">
        <v>0</v>
      </c>
      <c r="F283" s="1557">
        <v>0</v>
      </c>
      <c r="G283" s="1557" t="str">
        <f t="shared" si="9"/>
        <v>70033</v>
      </c>
      <c r="H283" s="1557">
        <f t="shared" si="8"/>
        <v>0</v>
      </c>
    </row>
    <row r="284" spans="1:8" ht="15" x14ac:dyDescent="0.25">
      <c r="A284" s="1562">
        <v>700339800</v>
      </c>
      <c r="B284" s="1557" t="s">
        <v>8300</v>
      </c>
      <c r="C284" s="1557">
        <v>0</v>
      </c>
      <c r="D284" s="1557">
        <v>0</v>
      </c>
      <c r="E284" s="1557">
        <v>0</v>
      </c>
      <c r="F284" s="1557">
        <v>0</v>
      </c>
      <c r="G284" s="1557" t="str">
        <f t="shared" si="9"/>
        <v>70033</v>
      </c>
      <c r="H284" s="1557">
        <f t="shared" si="8"/>
        <v>0</v>
      </c>
    </row>
    <row r="285" spans="1:8" ht="15" x14ac:dyDescent="0.25">
      <c r="A285" s="1562">
        <v>700343051</v>
      </c>
      <c r="B285" s="1557" t="s">
        <v>8301</v>
      </c>
      <c r="C285" s="1557">
        <v>0</v>
      </c>
      <c r="D285" s="1557">
        <v>0</v>
      </c>
      <c r="E285" s="1557">
        <v>0</v>
      </c>
      <c r="F285" s="1557">
        <v>0</v>
      </c>
      <c r="G285" s="1557" t="str">
        <f t="shared" si="9"/>
        <v>70034</v>
      </c>
      <c r="H285" s="1557">
        <f t="shared" si="8"/>
        <v>0</v>
      </c>
    </row>
    <row r="286" spans="1:8" ht="15" x14ac:dyDescent="0.25">
      <c r="A286" s="1562">
        <v>700343052</v>
      </c>
      <c r="B286" s="1557" t="s">
        <v>8302</v>
      </c>
      <c r="C286" s="1557">
        <v>0</v>
      </c>
      <c r="D286" s="1557">
        <v>0</v>
      </c>
      <c r="E286" s="1557">
        <v>0</v>
      </c>
      <c r="F286" s="1557">
        <v>0</v>
      </c>
      <c r="G286" s="1557" t="str">
        <f t="shared" si="9"/>
        <v>70034</v>
      </c>
      <c r="H286" s="1557">
        <f t="shared" si="8"/>
        <v>0</v>
      </c>
    </row>
    <row r="287" spans="1:8" ht="15" x14ac:dyDescent="0.25">
      <c r="A287" s="1562">
        <v>700349800</v>
      </c>
      <c r="B287" s="1557" t="s">
        <v>8303</v>
      </c>
      <c r="C287" s="1557">
        <v>0</v>
      </c>
      <c r="D287" s="1557">
        <v>0</v>
      </c>
      <c r="E287" s="1557">
        <v>0</v>
      </c>
      <c r="F287" s="1557">
        <v>0</v>
      </c>
      <c r="G287" s="1557" t="str">
        <f t="shared" si="9"/>
        <v>70034</v>
      </c>
      <c r="H287" s="1557">
        <f t="shared" si="8"/>
        <v>0</v>
      </c>
    </row>
    <row r="288" spans="1:8" ht="15" x14ac:dyDescent="0.25">
      <c r="A288" s="1562">
        <v>700353038</v>
      </c>
      <c r="B288" s="1557" t="s">
        <v>8304</v>
      </c>
      <c r="C288" s="1557">
        <v>0</v>
      </c>
      <c r="D288" s="1557">
        <v>0</v>
      </c>
      <c r="E288" s="1557">
        <v>0</v>
      </c>
      <c r="F288" s="1557">
        <v>0</v>
      </c>
      <c r="G288" s="1557" t="str">
        <f t="shared" si="9"/>
        <v>70035</v>
      </c>
      <c r="H288" s="1557">
        <f t="shared" si="8"/>
        <v>682.77</v>
      </c>
    </row>
    <row r="289" spans="1:8" ht="15" x14ac:dyDescent="0.25">
      <c r="A289" s="1562">
        <v>700353051</v>
      </c>
      <c r="B289" s="1557" t="s">
        <v>8305</v>
      </c>
      <c r="C289" s="1557">
        <v>682.77</v>
      </c>
      <c r="D289" s="1557">
        <v>0</v>
      </c>
      <c r="E289" s="1557">
        <v>0</v>
      </c>
      <c r="F289" s="1557">
        <v>682.77</v>
      </c>
      <c r="G289" s="1557" t="str">
        <f t="shared" si="9"/>
        <v>70035</v>
      </c>
      <c r="H289" s="1557">
        <f t="shared" si="8"/>
        <v>682.77</v>
      </c>
    </row>
    <row r="290" spans="1:8" ht="15" x14ac:dyDescent="0.25">
      <c r="A290" s="1562">
        <v>700353052</v>
      </c>
      <c r="B290" s="1557" t="s">
        <v>8306</v>
      </c>
      <c r="C290" s="1557">
        <v>0</v>
      </c>
      <c r="D290" s="1557">
        <v>0</v>
      </c>
      <c r="E290" s="1557">
        <v>0</v>
      </c>
      <c r="F290" s="1557">
        <v>0</v>
      </c>
      <c r="G290" s="1557" t="str">
        <f t="shared" si="9"/>
        <v>70035</v>
      </c>
      <c r="H290" s="1557">
        <f t="shared" si="8"/>
        <v>682.77</v>
      </c>
    </row>
    <row r="291" spans="1:8" ht="15" x14ac:dyDescent="0.25">
      <c r="A291" s="1562">
        <v>700359800</v>
      </c>
      <c r="B291" s="1557" t="s">
        <v>8307</v>
      </c>
      <c r="C291" s="1557">
        <v>0</v>
      </c>
      <c r="D291" s="1557">
        <v>0</v>
      </c>
      <c r="E291" s="1557">
        <v>0</v>
      </c>
      <c r="F291" s="1557">
        <v>0</v>
      </c>
      <c r="G291" s="1557" t="str">
        <f t="shared" si="9"/>
        <v>70035</v>
      </c>
      <c r="H291" s="1557">
        <f t="shared" si="8"/>
        <v>682.77</v>
      </c>
    </row>
    <row r="292" spans="1:8" ht="15" x14ac:dyDescent="0.25">
      <c r="A292" s="1562">
        <v>700363034</v>
      </c>
      <c r="B292" s="1557" t="s">
        <v>8308</v>
      </c>
      <c r="C292" s="1557">
        <v>0</v>
      </c>
      <c r="D292" s="1557">
        <v>0</v>
      </c>
      <c r="E292" s="1557">
        <v>0</v>
      </c>
      <c r="F292" s="1557">
        <v>0</v>
      </c>
      <c r="G292" s="1557" t="str">
        <f t="shared" si="9"/>
        <v>70036</v>
      </c>
      <c r="H292" s="1557">
        <f t="shared" si="8"/>
        <v>0</v>
      </c>
    </row>
    <row r="293" spans="1:8" ht="15" x14ac:dyDescent="0.25">
      <c r="A293" s="1562">
        <v>700363038</v>
      </c>
      <c r="B293" s="1557" t="s">
        <v>8309</v>
      </c>
      <c r="C293" s="1557">
        <v>0</v>
      </c>
      <c r="D293" s="1557">
        <v>0</v>
      </c>
      <c r="E293" s="1557">
        <v>0</v>
      </c>
      <c r="F293" s="1557">
        <v>0</v>
      </c>
      <c r="G293" s="1557" t="str">
        <f t="shared" si="9"/>
        <v>70036</v>
      </c>
      <c r="H293" s="1557">
        <f t="shared" si="8"/>
        <v>0</v>
      </c>
    </row>
    <row r="294" spans="1:8" ht="15" x14ac:dyDescent="0.25">
      <c r="A294" s="1562">
        <v>700363051</v>
      </c>
      <c r="B294" s="1557" t="s">
        <v>8310</v>
      </c>
      <c r="C294" s="1557">
        <v>0</v>
      </c>
      <c r="D294" s="1557">
        <v>0</v>
      </c>
      <c r="E294" s="1557">
        <v>0</v>
      </c>
      <c r="F294" s="1557">
        <v>0</v>
      </c>
      <c r="G294" s="1557" t="str">
        <f t="shared" si="9"/>
        <v>70036</v>
      </c>
      <c r="H294" s="1557">
        <f t="shared" si="8"/>
        <v>0</v>
      </c>
    </row>
    <row r="295" spans="1:8" ht="15" x14ac:dyDescent="0.25">
      <c r="A295" s="1562">
        <v>700961135</v>
      </c>
      <c r="B295" s="1557" t="s">
        <v>8311</v>
      </c>
      <c r="C295" s="1557">
        <v>0</v>
      </c>
      <c r="D295" s="1557">
        <v>0</v>
      </c>
      <c r="E295" s="1557">
        <v>0</v>
      </c>
      <c r="F295" s="1557">
        <v>0</v>
      </c>
      <c r="G295" s="1557" t="str">
        <f t="shared" si="9"/>
        <v>70096</v>
      </c>
      <c r="H295" s="1557">
        <f t="shared" si="8"/>
        <v>1738.1</v>
      </c>
    </row>
    <row r="296" spans="1:8" ht="15" x14ac:dyDescent="0.25">
      <c r="A296" s="1562">
        <v>700962000</v>
      </c>
      <c r="B296" s="1557" t="s">
        <v>8312</v>
      </c>
      <c r="C296" s="1557">
        <v>0</v>
      </c>
      <c r="D296" s="1557">
        <v>0</v>
      </c>
      <c r="E296" s="1557">
        <v>0</v>
      </c>
      <c r="F296" s="1557">
        <v>0</v>
      </c>
      <c r="G296" s="1557" t="str">
        <f t="shared" si="9"/>
        <v>70096</v>
      </c>
      <c r="H296" s="1557">
        <f t="shared" si="8"/>
        <v>1738.1</v>
      </c>
    </row>
    <row r="297" spans="1:8" ht="15" x14ac:dyDescent="0.25">
      <c r="A297" s="1562">
        <v>700962020</v>
      </c>
      <c r="B297" s="1557" t="s">
        <v>8313</v>
      </c>
      <c r="C297" s="1557">
        <v>0</v>
      </c>
      <c r="D297" s="1557">
        <v>0</v>
      </c>
      <c r="E297" s="1557">
        <v>0</v>
      </c>
      <c r="F297" s="1557">
        <v>0</v>
      </c>
      <c r="G297" s="1557" t="str">
        <f t="shared" si="9"/>
        <v>70096</v>
      </c>
      <c r="H297" s="1557">
        <f t="shared" si="8"/>
        <v>1738.1</v>
      </c>
    </row>
    <row r="298" spans="1:8" ht="15" x14ac:dyDescent="0.25">
      <c r="A298" s="1562">
        <v>700963034</v>
      </c>
      <c r="B298" s="1557" t="s">
        <v>8314</v>
      </c>
      <c r="C298" s="1557">
        <v>0</v>
      </c>
      <c r="D298" s="1557">
        <v>0</v>
      </c>
      <c r="E298" s="1557">
        <v>0</v>
      </c>
      <c r="F298" s="1557">
        <v>0</v>
      </c>
      <c r="G298" s="1557" t="str">
        <f t="shared" si="9"/>
        <v>70096</v>
      </c>
      <c r="H298" s="1557">
        <f t="shared" si="8"/>
        <v>1738.1</v>
      </c>
    </row>
    <row r="299" spans="1:8" ht="15" x14ac:dyDescent="0.25">
      <c r="A299" s="1562">
        <v>700963038</v>
      </c>
      <c r="B299" s="1557" t="s">
        <v>8315</v>
      </c>
      <c r="C299" s="1557">
        <v>619.58000000000004</v>
      </c>
      <c r="D299" s="1557">
        <v>0</v>
      </c>
      <c r="E299" s="1557">
        <v>0</v>
      </c>
      <c r="F299" s="1557">
        <v>619.58000000000004</v>
      </c>
      <c r="G299" s="1557" t="str">
        <f t="shared" si="9"/>
        <v>70096</v>
      </c>
      <c r="H299" s="1557">
        <f t="shared" si="8"/>
        <v>1738.1</v>
      </c>
    </row>
    <row r="300" spans="1:8" ht="15" x14ac:dyDescent="0.25">
      <c r="A300" s="1562">
        <v>700963051</v>
      </c>
      <c r="B300" s="1557" t="s">
        <v>8316</v>
      </c>
      <c r="C300" s="1557">
        <v>1118.52</v>
      </c>
      <c r="D300" s="1557">
        <v>0</v>
      </c>
      <c r="E300" s="1557">
        <v>0</v>
      </c>
      <c r="F300" s="1557">
        <v>1118.52</v>
      </c>
      <c r="G300" s="1557" t="str">
        <f t="shared" si="9"/>
        <v>70096</v>
      </c>
      <c r="H300" s="1557">
        <f t="shared" si="8"/>
        <v>1738.1</v>
      </c>
    </row>
    <row r="301" spans="1:8" ht="15" x14ac:dyDescent="0.25">
      <c r="A301" s="1562">
        <v>700963052</v>
      </c>
      <c r="B301" s="1557" t="s">
        <v>8317</v>
      </c>
      <c r="C301" s="1557">
        <v>0</v>
      </c>
      <c r="D301" s="1557">
        <v>0</v>
      </c>
      <c r="E301" s="1557">
        <v>0</v>
      </c>
      <c r="F301" s="1557">
        <v>0</v>
      </c>
      <c r="G301" s="1557" t="str">
        <f t="shared" si="9"/>
        <v>70096</v>
      </c>
      <c r="H301" s="1557">
        <f t="shared" si="8"/>
        <v>1738.1</v>
      </c>
    </row>
    <row r="302" spans="1:8" ht="15" x14ac:dyDescent="0.25">
      <c r="A302" s="1562">
        <v>700964610</v>
      </c>
      <c r="B302" s="1557" t="s">
        <v>8318</v>
      </c>
      <c r="C302" s="1557">
        <v>0</v>
      </c>
      <c r="D302" s="1557">
        <v>0</v>
      </c>
      <c r="E302" s="1557">
        <v>0</v>
      </c>
      <c r="F302" s="1557">
        <v>0</v>
      </c>
      <c r="G302" s="1557" t="str">
        <f t="shared" si="9"/>
        <v>70096</v>
      </c>
      <c r="H302" s="1557">
        <f t="shared" si="8"/>
        <v>1738.1</v>
      </c>
    </row>
    <row r="303" spans="1:8" ht="15" x14ac:dyDescent="0.25">
      <c r="A303" s="1562">
        <v>700969800</v>
      </c>
      <c r="B303" s="1557" t="s">
        <v>8319</v>
      </c>
      <c r="C303" s="1557">
        <v>0</v>
      </c>
      <c r="D303" s="1557">
        <v>0</v>
      </c>
      <c r="E303" s="1557">
        <v>0</v>
      </c>
      <c r="F303" s="1557">
        <v>0</v>
      </c>
      <c r="G303" s="1557" t="str">
        <f t="shared" si="9"/>
        <v>70096</v>
      </c>
      <c r="H303" s="1557">
        <f t="shared" si="8"/>
        <v>1738.1</v>
      </c>
    </row>
    <row r="304" spans="1:8" ht="15" x14ac:dyDescent="0.25">
      <c r="A304" s="1562">
        <v>700973038</v>
      </c>
      <c r="B304" s="1557" t="s">
        <v>8320</v>
      </c>
      <c r="C304" s="1557">
        <v>0</v>
      </c>
      <c r="D304" s="1557">
        <v>0</v>
      </c>
      <c r="E304" s="1557">
        <v>0</v>
      </c>
      <c r="F304" s="1557">
        <v>0</v>
      </c>
      <c r="G304" s="1557" t="str">
        <f t="shared" si="9"/>
        <v>70097</v>
      </c>
      <c r="H304" s="1557">
        <f t="shared" si="8"/>
        <v>529.78</v>
      </c>
    </row>
    <row r="305" spans="1:8" ht="15" x14ac:dyDescent="0.25">
      <c r="A305" s="1562">
        <v>700973051</v>
      </c>
      <c r="B305" s="1557" t="s">
        <v>8321</v>
      </c>
      <c r="C305" s="1557">
        <v>529.78</v>
      </c>
      <c r="D305" s="1557">
        <v>0</v>
      </c>
      <c r="E305" s="1557">
        <v>0</v>
      </c>
      <c r="F305" s="1557">
        <v>529.78</v>
      </c>
      <c r="G305" s="1557" t="str">
        <f t="shared" si="9"/>
        <v>70097</v>
      </c>
      <c r="H305" s="1557">
        <f t="shared" si="8"/>
        <v>529.78</v>
      </c>
    </row>
    <row r="306" spans="1:8" ht="15" x14ac:dyDescent="0.25">
      <c r="A306" s="1562">
        <v>700973052</v>
      </c>
      <c r="B306" s="1557" t="s">
        <v>8322</v>
      </c>
      <c r="C306" s="1557">
        <v>0</v>
      </c>
      <c r="D306" s="1557">
        <v>0</v>
      </c>
      <c r="E306" s="1557">
        <v>0</v>
      </c>
      <c r="F306" s="1557">
        <v>0</v>
      </c>
      <c r="G306" s="1557" t="str">
        <f t="shared" si="9"/>
        <v>70097</v>
      </c>
      <c r="H306" s="1557">
        <f t="shared" si="8"/>
        <v>529.78</v>
      </c>
    </row>
    <row r="307" spans="1:8" ht="15" x14ac:dyDescent="0.25">
      <c r="A307" s="1562">
        <v>700973053</v>
      </c>
      <c r="B307" s="1557" t="s">
        <v>8323</v>
      </c>
      <c r="C307" s="1557">
        <v>0</v>
      </c>
      <c r="D307" s="1557">
        <v>0</v>
      </c>
      <c r="E307" s="1557">
        <v>0</v>
      </c>
      <c r="F307" s="1557">
        <v>0</v>
      </c>
      <c r="G307" s="1557" t="str">
        <f t="shared" si="9"/>
        <v>70097</v>
      </c>
      <c r="H307" s="1557">
        <f t="shared" si="8"/>
        <v>529.78</v>
      </c>
    </row>
    <row r="308" spans="1:8" ht="15" x14ac:dyDescent="0.25">
      <c r="A308" s="1562">
        <v>700974610</v>
      </c>
      <c r="B308" s="1557" t="s">
        <v>8324</v>
      </c>
      <c r="C308" s="1557">
        <v>0</v>
      </c>
      <c r="D308" s="1557">
        <v>0</v>
      </c>
      <c r="E308" s="1557">
        <v>0</v>
      </c>
      <c r="F308" s="1557">
        <v>0</v>
      </c>
      <c r="G308" s="1557" t="str">
        <f t="shared" si="9"/>
        <v>70097</v>
      </c>
      <c r="H308" s="1557">
        <f t="shared" si="8"/>
        <v>529.78</v>
      </c>
    </row>
    <row r="309" spans="1:8" ht="15" x14ac:dyDescent="0.25">
      <c r="A309" s="1562">
        <v>700979800</v>
      </c>
      <c r="B309" s="1557" t="s">
        <v>8325</v>
      </c>
      <c r="C309" s="1557">
        <v>0</v>
      </c>
      <c r="D309" s="1557">
        <v>0</v>
      </c>
      <c r="E309" s="1557">
        <v>0</v>
      </c>
      <c r="F309" s="1557">
        <v>0</v>
      </c>
      <c r="G309" s="1557" t="str">
        <f t="shared" si="9"/>
        <v>70097</v>
      </c>
      <c r="H309" s="1557">
        <f t="shared" si="8"/>
        <v>529.78</v>
      </c>
    </row>
    <row r="310" spans="1:8" ht="15" x14ac:dyDescent="0.25">
      <c r="A310" s="1562">
        <v>700983038</v>
      </c>
      <c r="B310" s="1557" t="s">
        <v>8326</v>
      </c>
      <c r="C310" s="1557">
        <v>0</v>
      </c>
      <c r="D310" s="1557">
        <v>0</v>
      </c>
      <c r="E310" s="1557">
        <v>0</v>
      </c>
      <c r="F310" s="1557">
        <v>0</v>
      </c>
      <c r="G310" s="1557" t="str">
        <f t="shared" si="9"/>
        <v>70098</v>
      </c>
      <c r="H310" s="1557">
        <f t="shared" si="8"/>
        <v>0</v>
      </c>
    </row>
    <row r="311" spans="1:8" ht="15" x14ac:dyDescent="0.25">
      <c r="A311" s="1562">
        <v>700983051</v>
      </c>
      <c r="B311" s="1557" t="s">
        <v>8327</v>
      </c>
      <c r="C311" s="1557">
        <v>0</v>
      </c>
      <c r="D311" s="1557">
        <v>0</v>
      </c>
      <c r="E311" s="1557">
        <v>0</v>
      </c>
      <c r="F311" s="1557">
        <v>0</v>
      </c>
      <c r="G311" s="1557" t="str">
        <f t="shared" si="9"/>
        <v>70098</v>
      </c>
      <c r="H311" s="1557">
        <f t="shared" si="8"/>
        <v>0</v>
      </c>
    </row>
    <row r="312" spans="1:8" ht="15" x14ac:dyDescent="0.25">
      <c r="A312" s="1562">
        <v>700983052</v>
      </c>
      <c r="B312" s="1557" t="s">
        <v>8328</v>
      </c>
      <c r="C312" s="1557">
        <v>0</v>
      </c>
      <c r="D312" s="1557">
        <v>0</v>
      </c>
      <c r="E312" s="1557">
        <v>0</v>
      </c>
      <c r="F312" s="1557">
        <v>0</v>
      </c>
      <c r="G312" s="1557" t="str">
        <f t="shared" si="9"/>
        <v>70098</v>
      </c>
      <c r="H312" s="1557">
        <f t="shared" si="8"/>
        <v>0</v>
      </c>
    </row>
    <row r="313" spans="1:8" ht="15" x14ac:dyDescent="0.25">
      <c r="A313" s="1562">
        <v>700984610</v>
      </c>
      <c r="B313" s="1557" t="s">
        <v>8329</v>
      </c>
      <c r="C313" s="1557">
        <v>0</v>
      </c>
      <c r="D313" s="1557">
        <v>0</v>
      </c>
      <c r="E313" s="1557">
        <v>0</v>
      </c>
      <c r="F313" s="1557">
        <v>0</v>
      </c>
      <c r="G313" s="1557" t="str">
        <f t="shared" si="9"/>
        <v>70098</v>
      </c>
      <c r="H313" s="1557">
        <f t="shared" si="8"/>
        <v>0</v>
      </c>
    </row>
    <row r="314" spans="1:8" ht="15" x14ac:dyDescent="0.25">
      <c r="A314" s="1562">
        <v>700989800</v>
      </c>
      <c r="B314" s="1557" t="s">
        <v>8330</v>
      </c>
      <c r="C314" s="1557">
        <v>0</v>
      </c>
      <c r="D314" s="1557">
        <v>0</v>
      </c>
      <c r="E314" s="1557">
        <v>0</v>
      </c>
      <c r="F314" s="1557">
        <v>0</v>
      </c>
      <c r="G314" s="1557" t="str">
        <f t="shared" si="9"/>
        <v>70098</v>
      </c>
      <c r="H314" s="1557">
        <f t="shared" si="8"/>
        <v>0</v>
      </c>
    </row>
    <row r="315" spans="1:8" ht="15" x14ac:dyDescent="0.25">
      <c r="A315" s="1562">
        <v>700993038</v>
      </c>
      <c r="B315" s="1557" t="s">
        <v>8331</v>
      </c>
      <c r="C315" s="1557">
        <v>0</v>
      </c>
      <c r="D315" s="1557">
        <v>0</v>
      </c>
      <c r="E315" s="1557">
        <v>0</v>
      </c>
      <c r="F315" s="1557">
        <v>0</v>
      </c>
      <c r="G315" s="1557" t="str">
        <f t="shared" si="9"/>
        <v>70099</v>
      </c>
      <c r="H315" s="1557">
        <f t="shared" si="8"/>
        <v>0</v>
      </c>
    </row>
    <row r="316" spans="1:8" ht="15" x14ac:dyDescent="0.25">
      <c r="A316" s="1562">
        <v>700993051</v>
      </c>
      <c r="B316" s="1557" t="s">
        <v>8332</v>
      </c>
      <c r="C316" s="1557">
        <v>0</v>
      </c>
      <c r="D316" s="1557">
        <v>0</v>
      </c>
      <c r="E316" s="1557">
        <v>0</v>
      </c>
      <c r="F316" s="1557">
        <v>0</v>
      </c>
      <c r="G316" s="1557" t="str">
        <f t="shared" si="9"/>
        <v>70099</v>
      </c>
      <c r="H316" s="1557">
        <f t="shared" si="8"/>
        <v>0</v>
      </c>
    </row>
    <row r="317" spans="1:8" ht="15" x14ac:dyDescent="0.25">
      <c r="A317" s="1562">
        <v>700993052</v>
      </c>
      <c r="B317" s="1557" t="s">
        <v>8333</v>
      </c>
      <c r="C317" s="1557">
        <v>0</v>
      </c>
      <c r="D317" s="1557">
        <v>0</v>
      </c>
      <c r="E317" s="1557">
        <v>0</v>
      </c>
      <c r="F317" s="1557">
        <v>0</v>
      </c>
      <c r="G317" s="1557" t="str">
        <f t="shared" si="9"/>
        <v>70099</v>
      </c>
      <c r="H317" s="1557">
        <f t="shared" si="8"/>
        <v>0</v>
      </c>
    </row>
    <row r="318" spans="1:8" ht="15" x14ac:dyDescent="0.25">
      <c r="A318" s="1562">
        <v>700994610</v>
      </c>
      <c r="B318" s="1557" t="s">
        <v>8334</v>
      </c>
      <c r="C318" s="1557">
        <v>0</v>
      </c>
      <c r="D318" s="1557">
        <v>0</v>
      </c>
      <c r="E318" s="1557">
        <v>0</v>
      </c>
      <c r="F318" s="1557">
        <v>0</v>
      </c>
      <c r="G318" s="1557" t="str">
        <f t="shared" si="9"/>
        <v>70099</v>
      </c>
      <c r="H318" s="1557">
        <f t="shared" si="8"/>
        <v>0</v>
      </c>
    </row>
    <row r="319" spans="1:8" ht="15" x14ac:dyDescent="0.25">
      <c r="A319" s="1562">
        <v>700999800</v>
      </c>
      <c r="B319" s="1557" t="s">
        <v>8335</v>
      </c>
      <c r="C319" s="1557">
        <v>0</v>
      </c>
      <c r="D319" s="1557">
        <v>0</v>
      </c>
      <c r="E319" s="1557">
        <v>0</v>
      </c>
      <c r="F319" s="1557">
        <v>0</v>
      </c>
      <c r="G319" s="1557" t="str">
        <f t="shared" si="9"/>
        <v>70099</v>
      </c>
      <c r="H319" s="1557">
        <f t="shared" si="8"/>
        <v>0</v>
      </c>
    </row>
    <row r="320" spans="1:8" ht="15" x14ac:dyDescent="0.25">
      <c r="A320" s="1562">
        <v>701003038</v>
      </c>
      <c r="B320" s="1557" t="s">
        <v>8336</v>
      </c>
      <c r="C320" s="1557">
        <v>0</v>
      </c>
      <c r="D320" s="1557">
        <v>0</v>
      </c>
      <c r="E320" s="1557">
        <v>0</v>
      </c>
      <c r="F320" s="1557">
        <v>0</v>
      </c>
      <c r="G320" s="1557" t="str">
        <f t="shared" si="9"/>
        <v>70100</v>
      </c>
      <c r="H320" s="1557">
        <f t="shared" si="8"/>
        <v>0</v>
      </c>
    </row>
    <row r="321" spans="1:8" ht="15" x14ac:dyDescent="0.25">
      <c r="A321" s="1562">
        <v>701003051</v>
      </c>
      <c r="B321" s="1557" t="s">
        <v>8337</v>
      </c>
      <c r="C321" s="1557">
        <v>0</v>
      </c>
      <c r="D321" s="1557">
        <v>0</v>
      </c>
      <c r="E321" s="1557">
        <v>0</v>
      </c>
      <c r="F321" s="1557">
        <v>0</v>
      </c>
      <c r="G321" s="1557" t="str">
        <f t="shared" si="9"/>
        <v>70100</v>
      </c>
      <c r="H321" s="1557">
        <f t="shared" si="8"/>
        <v>0</v>
      </c>
    </row>
    <row r="322" spans="1:8" ht="15" x14ac:dyDescent="0.25">
      <c r="A322" s="1562">
        <v>701013038</v>
      </c>
      <c r="B322" s="1557" t="s">
        <v>8338</v>
      </c>
      <c r="C322" s="1557">
        <v>0</v>
      </c>
      <c r="D322" s="1557">
        <v>0</v>
      </c>
      <c r="E322" s="1557">
        <v>0</v>
      </c>
      <c r="F322" s="1557">
        <v>0</v>
      </c>
      <c r="G322" s="1557" t="str">
        <f t="shared" si="9"/>
        <v>70101</v>
      </c>
      <c r="H322" s="1557">
        <f t="shared" si="8"/>
        <v>0</v>
      </c>
    </row>
    <row r="323" spans="1:8" ht="15" x14ac:dyDescent="0.25">
      <c r="A323" s="1562">
        <v>701013051</v>
      </c>
      <c r="B323" s="1557" t="s">
        <v>8339</v>
      </c>
      <c r="C323" s="1557">
        <v>0</v>
      </c>
      <c r="D323" s="1557">
        <v>0</v>
      </c>
      <c r="E323" s="1557">
        <v>0</v>
      </c>
      <c r="F323" s="1557">
        <v>0</v>
      </c>
      <c r="G323" s="1557" t="str">
        <f t="shared" si="9"/>
        <v>70101</v>
      </c>
      <c r="H323" s="1557">
        <f t="shared" si="8"/>
        <v>0</v>
      </c>
    </row>
    <row r="324" spans="1:8" ht="15" x14ac:dyDescent="0.25">
      <c r="A324" s="1562">
        <v>702010100</v>
      </c>
      <c r="B324" s="1557" t="s">
        <v>8340</v>
      </c>
      <c r="C324" s="1557">
        <v>0</v>
      </c>
      <c r="D324" s="1557">
        <v>0</v>
      </c>
      <c r="E324" s="1557">
        <v>0</v>
      </c>
      <c r="F324" s="1557">
        <v>0</v>
      </c>
      <c r="G324" s="1557" t="str">
        <f t="shared" si="9"/>
        <v>70201</v>
      </c>
      <c r="H324" s="1557">
        <f t="shared" si="8"/>
        <v>0</v>
      </c>
    </row>
    <row r="325" spans="1:8" ht="15" x14ac:dyDescent="0.25">
      <c r="A325" s="1562">
        <v>702010150</v>
      </c>
      <c r="B325" s="1557" t="s">
        <v>8341</v>
      </c>
      <c r="C325" s="1557">
        <v>0</v>
      </c>
      <c r="D325" s="1557">
        <v>0</v>
      </c>
      <c r="E325" s="1557">
        <v>0</v>
      </c>
      <c r="F325" s="1557">
        <v>0</v>
      </c>
      <c r="G325" s="1557" t="str">
        <f t="shared" si="9"/>
        <v>70201</v>
      </c>
      <c r="H325" s="1557">
        <f t="shared" si="8"/>
        <v>0</v>
      </c>
    </row>
    <row r="326" spans="1:8" ht="15" x14ac:dyDescent="0.25">
      <c r="A326" s="1562">
        <v>702013038</v>
      </c>
      <c r="B326" s="1557" t="s">
        <v>8342</v>
      </c>
      <c r="C326" s="1557">
        <v>0</v>
      </c>
      <c r="D326" s="1557">
        <v>0</v>
      </c>
      <c r="E326" s="1557">
        <v>0</v>
      </c>
      <c r="F326" s="1557">
        <v>0</v>
      </c>
      <c r="G326" s="1557" t="str">
        <f t="shared" si="9"/>
        <v>70201</v>
      </c>
      <c r="H326" s="1557">
        <f t="shared" si="8"/>
        <v>0</v>
      </c>
    </row>
    <row r="327" spans="1:8" ht="15" x14ac:dyDescent="0.25">
      <c r="A327" s="1562">
        <v>702013041</v>
      </c>
      <c r="B327" s="1557" t="s">
        <v>8343</v>
      </c>
      <c r="C327" s="1557">
        <v>0</v>
      </c>
      <c r="D327" s="1557">
        <v>0</v>
      </c>
      <c r="E327" s="1557">
        <v>0</v>
      </c>
      <c r="F327" s="1557">
        <v>0</v>
      </c>
      <c r="G327" s="1557" t="str">
        <f t="shared" si="9"/>
        <v>70201</v>
      </c>
      <c r="H327" s="1557">
        <f t="shared" si="8"/>
        <v>0</v>
      </c>
    </row>
    <row r="328" spans="1:8" ht="15" x14ac:dyDescent="0.25">
      <c r="A328" s="1562">
        <v>702013051</v>
      </c>
      <c r="B328" s="1557" t="s">
        <v>8344</v>
      </c>
      <c r="C328" s="1557">
        <v>0</v>
      </c>
      <c r="D328" s="1557">
        <v>0</v>
      </c>
      <c r="E328" s="1557">
        <v>0</v>
      </c>
      <c r="F328" s="1557">
        <v>0</v>
      </c>
      <c r="G328" s="1557" t="str">
        <f t="shared" si="9"/>
        <v>70201</v>
      </c>
      <c r="H328" s="1557">
        <f t="shared" ref="H328:H391" si="10">SUMIF(G:G,G328,C:C)</f>
        <v>0</v>
      </c>
    </row>
    <row r="329" spans="1:8" ht="15" x14ac:dyDescent="0.25">
      <c r="A329" s="1562">
        <v>702013052</v>
      </c>
      <c r="B329" s="1557" t="s">
        <v>8345</v>
      </c>
      <c r="C329" s="1557">
        <v>0</v>
      </c>
      <c r="D329" s="1557">
        <v>0</v>
      </c>
      <c r="E329" s="1557">
        <v>0</v>
      </c>
      <c r="F329" s="1557">
        <v>0</v>
      </c>
      <c r="G329" s="1557" t="str">
        <f t="shared" ref="G329:G392" si="11">LEFT(A329,5)</f>
        <v>70201</v>
      </c>
      <c r="H329" s="1557">
        <f t="shared" si="10"/>
        <v>0</v>
      </c>
    </row>
    <row r="330" spans="1:8" ht="15" x14ac:dyDescent="0.25">
      <c r="A330" s="1562">
        <v>702014610</v>
      </c>
      <c r="B330" s="1557" t="s">
        <v>8346</v>
      </c>
      <c r="C330" s="1557">
        <v>0</v>
      </c>
      <c r="D330" s="1557">
        <v>0</v>
      </c>
      <c r="E330" s="1557">
        <v>0</v>
      </c>
      <c r="F330" s="1557">
        <v>0</v>
      </c>
      <c r="G330" s="1557" t="str">
        <f t="shared" si="11"/>
        <v>70201</v>
      </c>
      <c r="H330" s="1557">
        <f t="shared" si="10"/>
        <v>0</v>
      </c>
    </row>
    <row r="331" spans="1:8" ht="15" x14ac:dyDescent="0.25">
      <c r="A331" s="1562">
        <v>702019204</v>
      </c>
      <c r="B331" s="1557" t="s">
        <v>8347</v>
      </c>
      <c r="C331" s="1557">
        <v>0</v>
      </c>
      <c r="D331" s="1557">
        <v>0</v>
      </c>
      <c r="E331" s="1557">
        <v>0</v>
      </c>
      <c r="F331" s="1557">
        <v>0</v>
      </c>
      <c r="G331" s="1557" t="str">
        <f t="shared" si="11"/>
        <v>70201</v>
      </c>
      <c r="H331" s="1557">
        <f t="shared" si="10"/>
        <v>0</v>
      </c>
    </row>
    <row r="332" spans="1:8" ht="15" x14ac:dyDescent="0.25">
      <c r="A332" s="1562">
        <v>702019800</v>
      </c>
      <c r="B332" s="1557" t="s">
        <v>8348</v>
      </c>
      <c r="C332" s="1557">
        <v>0</v>
      </c>
      <c r="D332" s="1557">
        <v>0</v>
      </c>
      <c r="E332" s="1557">
        <v>0</v>
      </c>
      <c r="F332" s="1557">
        <v>0</v>
      </c>
      <c r="G332" s="1557" t="str">
        <f t="shared" si="11"/>
        <v>70201</v>
      </c>
      <c r="H332" s="1557">
        <f t="shared" si="10"/>
        <v>0</v>
      </c>
    </row>
    <row r="333" spans="1:8" ht="15" x14ac:dyDescent="0.25">
      <c r="A333" s="1562">
        <v>702023034</v>
      </c>
      <c r="B333" s="1557" t="s">
        <v>8349</v>
      </c>
      <c r="C333" s="1557">
        <v>0</v>
      </c>
      <c r="D333" s="1557">
        <v>0</v>
      </c>
      <c r="E333" s="1557">
        <v>0</v>
      </c>
      <c r="F333" s="1557">
        <v>0</v>
      </c>
      <c r="G333" s="1557" t="str">
        <f t="shared" si="11"/>
        <v>70202</v>
      </c>
      <c r="H333" s="1557">
        <f t="shared" si="10"/>
        <v>0</v>
      </c>
    </row>
    <row r="334" spans="1:8" ht="15" x14ac:dyDescent="0.25">
      <c r="A334" s="1562">
        <v>702023038</v>
      </c>
      <c r="B334" s="1557" t="s">
        <v>8350</v>
      </c>
      <c r="C334" s="1557">
        <v>0</v>
      </c>
      <c r="D334" s="1557">
        <v>0</v>
      </c>
      <c r="E334" s="1557">
        <v>0</v>
      </c>
      <c r="F334" s="1557">
        <v>0</v>
      </c>
      <c r="G334" s="1557" t="str">
        <f t="shared" si="11"/>
        <v>70202</v>
      </c>
      <c r="H334" s="1557">
        <f t="shared" si="10"/>
        <v>0</v>
      </c>
    </row>
    <row r="335" spans="1:8" ht="15" x14ac:dyDescent="0.25">
      <c r="A335" s="1562">
        <v>702023041</v>
      </c>
      <c r="B335" s="1557" t="s">
        <v>8351</v>
      </c>
      <c r="C335" s="1557">
        <v>0</v>
      </c>
      <c r="D335" s="1557">
        <v>0</v>
      </c>
      <c r="E335" s="1557">
        <v>0</v>
      </c>
      <c r="F335" s="1557">
        <v>0</v>
      </c>
      <c r="G335" s="1557" t="str">
        <f t="shared" si="11"/>
        <v>70202</v>
      </c>
      <c r="H335" s="1557">
        <f t="shared" si="10"/>
        <v>0</v>
      </c>
    </row>
    <row r="336" spans="1:8" ht="15" x14ac:dyDescent="0.25">
      <c r="A336" s="1562">
        <v>702023051</v>
      </c>
      <c r="B336" s="1557" t="s">
        <v>8352</v>
      </c>
      <c r="C336" s="1557">
        <v>0</v>
      </c>
      <c r="D336" s="1557">
        <v>0</v>
      </c>
      <c r="E336" s="1557">
        <v>0</v>
      </c>
      <c r="F336" s="1557">
        <v>0</v>
      </c>
      <c r="G336" s="1557" t="str">
        <f t="shared" si="11"/>
        <v>70202</v>
      </c>
      <c r="H336" s="1557">
        <f t="shared" si="10"/>
        <v>0</v>
      </c>
    </row>
    <row r="337" spans="1:8" ht="15" x14ac:dyDescent="0.25">
      <c r="A337" s="1562">
        <v>702023052</v>
      </c>
      <c r="B337" s="1557" t="s">
        <v>8353</v>
      </c>
      <c r="C337" s="1557">
        <v>0</v>
      </c>
      <c r="D337" s="1557">
        <v>0</v>
      </c>
      <c r="E337" s="1557">
        <v>0</v>
      </c>
      <c r="F337" s="1557">
        <v>0</v>
      </c>
      <c r="G337" s="1557" t="str">
        <f t="shared" si="11"/>
        <v>70202</v>
      </c>
      <c r="H337" s="1557">
        <f t="shared" si="10"/>
        <v>0</v>
      </c>
    </row>
    <row r="338" spans="1:8" ht="15" x14ac:dyDescent="0.25">
      <c r="A338" s="1562">
        <v>702024610</v>
      </c>
      <c r="B338" s="1557" t="s">
        <v>8354</v>
      </c>
      <c r="C338" s="1557">
        <v>0</v>
      </c>
      <c r="D338" s="1557">
        <v>0</v>
      </c>
      <c r="E338" s="1557">
        <v>0</v>
      </c>
      <c r="F338" s="1557">
        <v>0</v>
      </c>
      <c r="G338" s="1557" t="str">
        <f t="shared" si="11"/>
        <v>70202</v>
      </c>
      <c r="H338" s="1557">
        <f t="shared" si="10"/>
        <v>0</v>
      </c>
    </row>
    <row r="339" spans="1:8" ht="15" x14ac:dyDescent="0.25">
      <c r="A339" s="1562">
        <v>702029800</v>
      </c>
      <c r="B339" s="1557" t="s">
        <v>8355</v>
      </c>
      <c r="C339" s="1557">
        <v>0</v>
      </c>
      <c r="D339" s="1557">
        <v>0</v>
      </c>
      <c r="E339" s="1557">
        <v>0</v>
      </c>
      <c r="F339" s="1557">
        <v>0</v>
      </c>
      <c r="G339" s="1557" t="str">
        <f t="shared" si="11"/>
        <v>70202</v>
      </c>
      <c r="H339" s="1557">
        <f t="shared" si="10"/>
        <v>0</v>
      </c>
    </row>
    <row r="340" spans="1:8" ht="15" x14ac:dyDescent="0.25">
      <c r="A340" s="1562">
        <v>702033034</v>
      </c>
      <c r="B340" s="1557" t="s">
        <v>8356</v>
      </c>
      <c r="C340" s="1557">
        <v>0</v>
      </c>
      <c r="D340" s="1557">
        <v>0</v>
      </c>
      <c r="E340" s="1557">
        <v>0</v>
      </c>
      <c r="F340" s="1557">
        <v>0</v>
      </c>
      <c r="G340" s="1557" t="str">
        <f t="shared" si="11"/>
        <v>70203</v>
      </c>
      <c r="H340" s="1557">
        <f t="shared" si="10"/>
        <v>0</v>
      </c>
    </row>
    <row r="341" spans="1:8" ht="15" x14ac:dyDescent="0.25">
      <c r="A341" s="1562">
        <v>702033038</v>
      </c>
      <c r="B341" s="1557" t="s">
        <v>8357</v>
      </c>
      <c r="C341" s="1557">
        <v>0</v>
      </c>
      <c r="D341" s="1557">
        <v>0</v>
      </c>
      <c r="E341" s="1557">
        <v>0</v>
      </c>
      <c r="F341" s="1557">
        <v>0</v>
      </c>
      <c r="G341" s="1557" t="str">
        <f t="shared" si="11"/>
        <v>70203</v>
      </c>
      <c r="H341" s="1557">
        <f t="shared" si="10"/>
        <v>0</v>
      </c>
    </row>
    <row r="342" spans="1:8" ht="15" x14ac:dyDescent="0.25">
      <c r="A342" s="1562">
        <v>702033041</v>
      </c>
      <c r="B342" s="1557" t="s">
        <v>8358</v>
      </c>
      <c r="C342" s="1557">
        <v>0</v>
      </c>
      <c r="D342" s="1557">
        <v>0</v>
      </c>
      <c r="E342" s="1557">
        <v>0</v>
      </c>
      <c r="F342" s="1557">
        <v>0</v>
      </c>
      <c r="G342" s="1557" t="str">
        <f t="shared" si="11"/>
        <v>70203</v>
      </c>
      <c r="H342" s="1557">
        <f t="shared" si="10"/>
        <v>0</v>
      </c>
    </row>
    <row r="343" spans="1:8" ht="15" x14ac:dyDescent="0.25">
      <c r="A343" s="1562">
        <v>702033051</v>
      </c>
      <c r="B343" s="1557" t="s">
        <v>8359</v>
      </c>
      <c r="C343" s="1557">
        <v>0</v>
      </c>
      <c r="D343" s="1557">
        <v>0</v>
      </c>
      <c r="E343" s="1557">
        <v>0</v>
      </c>
      <c r="F343" s="1557">
        <v>0</v>
      </c>
      <c r="G343" s="1557" t="str">
        <f t="shared" si="11"/>
        <v>70203</v>
      </c>
      <c r="H343" s="1557">
        <f t="shared" si="10"/>
        <v>0</v>
      </c>
    </row>
    <row r="344" spans="1:8" ht="15" x14ac:dyDescent="0.25">
      <c r="A344" s="1562">
        <v>702033052</v>
      </c>
      <c r="B344" s="1557" t="s">
        <v>8360</v>
      </c>
      <c r="C344" s="1557">
        <v>0</v>
      </c>
      <c r="D344" s="1557">
        <v>0</v>
      </c>
      <c r="E344" s="1557">
        <v>0</v>
      </c>
      <c r="F344" s="1557">
        <v>0</v>
      </c>
      <c r="G344" s="1557" t="str">
        <f t="shared" si="11"/>
        <v>70203</v>
      </c>
      <c r="H344" s="1557">
        <f t="shared" si="10"/>
        <v>0</v>
      </c>
    </row>
    <row r="345" spans="1:8" ht="15" x14ac:dyDescent="0.25">
      <c r="A345" s="1562">
        <v>702039800</v>
      </c>
      <c r="B345" s="1557" t="s">
        <v>8361</v>
      </c>
      <c r="C345" s="1557">
        <v>0</v>
      </c>
      <c r="D345" s="1557">
        <v>0</v>
      </c>
      <c r="E345" s="1557">
        <v>0</v>
      </c>
      <c r="F345" s="1557">
        <v>0</v>
      </c>
      <c r="G345" s="1557" t="str">
        <f t="shared" si="11"/>
        <v>70203</v>
      </c>
      <c r="H345" s="1557">
        <f t="shared" si="10"/>
        <v>0</v>
      </c>
    </row>
    <row r="346" spans="1:8" ht="15" x14ac:dyDescent="0.25">
      <c r="A346" s="1562">
        <v>703013051</v>
      </c>
      <c r="B346" s="1557" t="s">
        <v>8362</v>
      </c>
      <c r="C346" s="1557">
        <v>0</v>
      </c>
      <c r="D346" s="1557">
        <v>0</v>
      </c>
      <c r="E346" s="1557">
        <v>0</v>
      </c>
      <c r="F346" s="1557">
        <v>0</v>
      </c>
      <c r="G346" s="1557" t="str">
        <f t="shared" si="11"/>
        <v>70301</v>
      </c>
      <c r="H346" s="1557">
        <f t="shared" si="10"/>
        <v>0</v>
      </c>
    </row>
    <row r="347" spans="1:8" ht="15" x14ac:dyDescent="0.25">
      <c r="A347" s="1562">
        <v>703013081</v>
      </c>
      <c r="B347" s="1557" t="s">
        <v>8363</v>
      </c>
      <c r="C347" s="1557">
        <v>0</v>
      </c>
      <c r="D347" s="1557">
        <v>0</v>
      </c>
      <c r="E347" s="1557">
        <v>0</v>
      </c>
      <c r="F347" s="1557">
        <v>0</v>
      </c>
      <c r="G347" s="1557" t="str">
        <f t="shared" si="11"/>
        <v>70301</v>
      </c>
      <c r="H347" s="1557">
        <f t="shared" si="10"/>
        <v>0</v>
      </c>
    </row>
    <row r="348" spans="1:8" ht="15" x14ac:dyDescent="0.25">
      <c r="A348" s="1562">
        <v>703019800</v>
      </c>
      <c r="B348" s="1557" t="s">
        <v>8364</v>
      </c>
      <c r="C348" s="1557">
        <v>0</v>
      </c>
      <c r="D348" s="1557">
        <v>0</v>
      </c>
      <c r="E348" s="1557">
        <v>0</v>
      </c>
      <c r="F348" s="1557">
        <v>0</v>
      </c>
      <c r="G348" s="1557" t="str">
        <f t="shared" si="11"/>
        <v>70301</v>
      </c>
      <c r="H348" s="1557">
        <f t="shared" si="10"/>
        <v>0</v>
      </c>
    </row>
    <row r="349" spans="1:8" ht="15" x14ac:dyDescent="0.25">
      <c r="A349" s="1562">
        <v>750010120</v>
      </c>
      <c r="B349" s="1557" t="s">
        <v>8365</v>
      </c>
      <c r="C349" s="1557">
        <v>0</v>
      </c>
      <c r="D349" s="1557">
        <v>0</v>
      </c>
      <c r="E349" s="1557">
        <v>0</v>
      </c>
      <c r="F349" s="1557">
        <v>0</v>
      </c>
      <c r="G349" s="1557" t="str">
        <f t="shared" si="11"/>
        <v>75001</v>
      </c>
      <c r="H349" s="1557">
        <f t="shared" si="10"/>
        <v>0</v>
      </c>
    </row>
    <row r="350" spans="1:8" ht="15" x14ac:dyDescent="0.25">
      <c r="A350" s="1562">
        <v>750011600</v>
      </c>
      <c r="B350" s="1557" t="s">
        <v>8366</v>
      </c>
      <c r="C350" s="1557">
        <v>0</v>
      </c>
      <c r="D350" s="1557">
        <v>0</v>
      </c>
      <c r="E350" s="1557">
        <v>0</v>
      </c>
      <c r="F350" s="1557">
        <v>0</v>
      </c>
      <c r="G350" s="1557" t="str">
        <f t="shared" si="11"/>
        <v>75001</v>
      </c>
      <c r="H350" s="1557">
        <f t="shared" si="10"/>
        <v>0</v>
      </c>
    </row>
    <row r="351" spans="1:8" ht="15" x14ac:dyDescent="0.25">
      <c r="A351" s="1562">
        <v>750012002</v>
      </c>
      <c r="B351" s="1557" t="s">
        <v>8367</v>
      </c>
      <c r="C351" s="1557">
        <v>0</v>
      </c>
      <c r="D351" s="1557">
        <v>0</v>
      </c>
      <c r="E351" s="1557">
        <v>0</v>
      </c>
      <c r="F351" s="1557">
        <v>0</v>
      </c>
      <c r="G351" s="1557" t="str">
        <f t="shared" si="11"/>
        <v>75001</v>
      </c>
      <c r="H351" s="1557">
        <f t="shared" si="10"/>
        <v>0</v>
      </c>
    </row>
    <row r="352" spans="1:8" ht="15" x14ac:dyDescent="0.25">
      <c r="A352" s="1562">
        <v>750012510</v>
      </c>
      <c r="B352" s="1557" t="s">
        <v>8368</v>
      </c>
      <c r="C352" s="1557">
        <v>0</v>
      </c>
      <c r="D352" s="1557">
        <v>0</v>
      </c>
      <c r="E352" s="1557">
        <v>0</v>
      </c>
      <c r="F352" s="1557">
        <v>0</v>
      </c>
      <c r="G352" s="1557" t="str">
        <f t="shared" si="11"/>
        <v>75001</v>
      </c>
      <c r="H352" s="1557">
        <f t="shared" si="10"/>
        <v>0</v>
      </c>
    </row>
    <row r="353" spans="1:8" ht="15" x14ac:dyDescent="0.25">
      <c r="A353" s="1562">
        <v>750013000</v>
      </c>
      <c r="B353" s="1557" t="s">
        <v>8369</v>
      </c>
      <c r="C353" s="1557">
        <v>0</v>
      </c>
      <c r="D353" s="1557">
        <v>0</v>
      </c>
      <c r="E353" s="1557">
        <v>0</v>
      </c>
      <c r="F353" s="1557">
        <v>0</v>
      </c>
      <c r="G353" s="1557" t="str">
        <f t="shared" si="11"/>
        <v>75001</v>
      </c>
      <c r="H353" s="1557">
        <f t="shared" si="10"/>
        <v>0</v>
      </c>
    </row>
    <row r="354" spans="1:8" ht="15" x14ac:dyDescent="0.25">
      <c r="A354" s="1562">
        <v>750013030</v>
      </c>
      <c r="B354" s="1557" t="s">
        <v>8370</v>
      </c>
      <c r="C354" s="1557">
        <v>0</v>
      </c>
      <c r="D354" s="1557">
        <v>0</v>
      </c>
      <c r="E354" s="1557">
        <v>0</v>
      </c>
      <c r="F354" s="1557">
        <v>0</v>
      </c>
      <c r="G354" s="1557" t="str">
        <f t="shared" si="11"/>
        <v>75001</v>
      </c>
      <c r="H354" s="1557">
        <f t="shared" si="10"/>
        <v>0</v>
      </c>
    </row>
    <row r="355" spans="1:8" ht="15" x14ac:dyDescent="0.25">
      <c r="A355" s="1562">
        <v>750013031</v>
      </c>
      <c r="B355" s="1557" t="s">
        <v>8371</v>
      </c>
      <c r="C355" s="1557">
        <v>0</v>
      </c>
      <c r="D355" s="1557">
        <v>0</v>
      </c>
      <c r="E355" s="1557">
        <v>0</v>
      </c>
      <c r="F355" s="1557">
        <v>0</v>
      </c>
      <c r="G355" s="1557" t="str">
        <f t="shared" si="11"/>
        <v>75001</v>
      </c>
      <c r="H355" s="1557">
        <f t="shared" si="10"/>
        <v>0</v>
      </c>
    </row>
    <row r="356" spans="1:8" ht="15" x14ac:dyDescent="0.25">
      <c r="A356" s="1562">
        <v>750013033</v>
      </c>
      <c r="B356" s="1557" t="s">
        <v>8372</v>
      </c>
      <c r="C356" s="1557">
        <v>0</v>
      </c>
      <c r="D356" s="1557">
        <v>0</v>
      </c>
      <c r="E356" s="1557">
        <v>0</v>
      </c>
      <c r="F356" s="1557">
        <v>0</v>
      </c>
      <c r="G356" s="1557" t="str">
        <f t="shared" si="11"/>
        <v>75001</v>
      </c>
      <c r="H356" s="1557">
        <f t="shared" si="10"/>
        <v>0</v>
      </c>
    </row>
    <row r="357" spans="1:8" ht="15" x14ac:dyDescent="0.25">
      <c r="A357" s="1562">
        <v>750013035</v>
      </c>
      <c r="B357" s="1557" t="s">
        <v>8373</v>
      </c>
      <c r="C357" s="1557">
        <v>0</v>
      </c>
      <c r="D357" s="1557">
        <v>0</v>
      </c>
      <c r="E357" s="1557">
        <v>0</v>
      </c>
      <c r="F357" s="1557">
        <v>0</v>
      </c>
      <c r="G357" s="1557" t="str">
        <f t="shared" si="11"/>
        <v>75001</v>
      </c>
      <c r="H357" s="1557">
        <f t="shared" si="10"/>
        <v>0</v>
      </c>
    </row>
    <row r="358" spans="1:8" ht="15" x14ac:dyDescent="0.25">
      <c r="A358" s="1562">
        <v>750013036</v>
      </c>
      <c r="B358" s="1557" t="s">
        <v>8374</v>
      </c>
      <c r="C358" s="1557">
        <v>0</v>
      </c>
      <c r="D358" s="1557">
        <v>0</v>
      </c>
      <c r="E358" s="1557">
        <v>0</v>
      </c>
      <c r="F358" s="1557">
        <v>0</v>
      </c>
      <c r="G358" s="1557" t="str">
        <f t="shared" si="11"/>
        <v>75001</v>
      </c>
      <c r="H358" s="1557">
        <f t="shared" si="10"/>
        <v>0</v>
      </c>
    </row>
    <row r="359" spans="1:8" ht="15" x14ac:dyDescent="0.25">
      <c r="A359" s="1562">
        <v>750013038</v>
      </c>
      <c r="B359" s="1557" t="s">
        <v>8375</v>
      </c>
      <c r="C359" s="1557">
        <v>0</v>
      </c>
      <c r="D359" s="1557">
        <v>0</v>
      </c>
      <c r="E359" s="1557">
        <v>0</v>
      </c>
      <c r="F359" s="1557">
        <v>0</v>
      </c>
      <c r="G359" s="1557" t="str">
        <f t="shared" si="11"/>
        <v>75001</v>
      </c>
      <c r="H359" s="1557">
        <f t="shared" si="10"/>
        <v>0</v>
      </c>
    </row>
    <row r="360" spans="1:8" ht="15" x14ac:dyDescent="0.25">
      <c r="A360" s="1562">
        <v>750013041</v>
      </c>
      <c r="B360" s="1557" t="s">
        <v>8376</v>
      </c>
      <c r="C360" s="1557">
        <v>0</v>
      </c>
      <c r="D360" s="1557">
        <v>0</v>
      </c>
      <c r="E360" s="1557">
        <v>0</v>
      </c>
      <c r="F360" s="1557">
        <v>0</v>
      </c>
      <c r="G360" s="1557" t="str">
        <f t="shared" si="11"/>
        <v>75001</v>
      </c>
      <c r="H360" s="1557">
        <f t="shared" si="10"/>
        <v>0</v>
      </c>
    </row>
    <row r="361" spans="1:8" ht="15" x14ac:dyDescent="0.25">
      <c r="A361" s="1562">
        <v>750013051</v>
      </c>
      <c r="B361" s="1557" t="s">
        <v>8377</v>
      </c>
      <c r="C361" s="1557">
        <v>0</v>
      </c>
      <c r="D361" s="1557">
        <v>0</v>
      </c>
      <c r="E361" s="1557">
        <v>0</v>
      </c>
      <c r="F361" s="1557">
        <v>0</v>
      </c>
      <c r="G361" s="1557" t="str">
        <f t="shared" si="11"/>
        <v>75001</v>
      </c>
      <c r="H361" s="1557">
        <f t="shared" si="10"/>
        <v>0</v>
      </c>
    </row>
    <row r="362" spans="1:8" ht="15" x14ac:dyDescent="0.25">
      <c r="A362" s="1562">
        <v>750013052</v>
      </c>
      <c r="B362" s="1557" t="s">
        <v>8378</v>
      </c>
      <c r="C362" s="1557">
        <v>0</v>
      </c>
      <c r="D362" s="1557">
        <v>0</v>
      </c>
      <c r="E362" s="1557">
        <v>0</v>
      </c>
      <c r="F362" s="1557">
        <v>0</v>
      </c>
      <c r="G362" s="1557" t="str">
        <f t="shared" si="11"/>
        <v>75001</v>
      </c>
      <c r="H362" s="1557">
        <f t="shared" si="10"/>
        <v>0</v>
      </c>
    </row>
    <row r="363" spans="1:8" ht="15" x14ac:dyDescent="0.25">
      <c r="A363" s="1562">
        <v>750013300</v>
      </c>
      <c r="B363" s="1557" t="s">
        <v>8379</v>
      </c>
      <c r="C363" s="1557">
        <v>0</v>
      </c>
      <c r="D363" s="1557">
        <v>0</v>
      </c>
      <c r="E363" s="1557">
        <v>0</v>
      </c>
      <c r="F363" s="1557">
        <v>0</v>
      </c>
      <c r="G363" s="1557" t="str">
        <f t="shared" si="11"/>
        <v>75001</v>
      </c>
      <c r="H363" s="1557">
        <f t="shared" si="10"/>
        <v>0</v>
      </c>
    </row>
    <row r="364" spans="1:8" ht="15" x14ac:dyDescent="0.25">
      <c r="A364" s="1562">
        <v>750014610</v>
      </c>
      <c r="B364" s="1557" t="s">
        <v>8380</v>
      </c>
      <c r="C364" s="1557">
        <v>0</v>
      </c>
      <c r="D364" s="1557">
        <v>0</v>
      </c>
      <c r="E364" s="1557">
        <v>0</v>
      </c>
      <c r="F364" s="1557">
        <v>0</v>
      </c>
      <c r="G364" s="1557" t="str">
        <f t="shared" si="11"/>
        <v>75001</v>
      </c>
      <c r="H364" s="1557">
        <f t="shared" si="10"/>
        <v>0</v>
      </c>
    </row>
    <row r="365" spans="1:8" ht="15" x14ac:dyDescent="0.25">
      <c r="A365" s="1562">
        <v>750014611</v>
      </c>
      <c r="B365" s="1557" t="s">
        <v>8381</v>
      </c>
      <c r="C365" s="1557">
        <v>0</v>
      </c>
      <c r="D365" s="1557">
        <v>0</v>
      </c>
      <c r="E365" s="1557">
        <v>0</v>
      </c>
      <c r="F365" s="1557">
        <v>0</v>
      </c>
      <c r="G365" s="1557" t="str">
        <f t="shared" si="11"/>
        <v>75001</v>
      </c>
      <c r="H365" s="1557">
        <f t="shared" si="10"/>
        <v>0</v>
      </c>
    </row>
    <row r="366" spans="1:8" ht="15" x14ac:dyDescent="0.25">
      <c r="A366" s="1562">
        <v>750019800</v>
      </c>
      <c r="B366" s="1557" t="s">
        <v>8382</v>
      </c>
      <c r="C366" s="1557">
        <v>0</v>
      </c>
      <c r="D366" s="1557">
        <v>0</v>
      </c>
      <c r="E366" s="1557">
        <v>0</v>
      </c>
      <c r="F366" s="1557">
        <v>0</v>
      </c>
      <c r="G366" s="1557" t="str">
        <f t="shared" si="11"/>
        <v>75001</v>
      </c>
      <c r="H366" s="1557">
        <f t="shared" si="10"/>
        <v>0</v>
      </c>
    </row>
    <row r="367" spans="1:8" ht="15" x14ac:dyDescent="0.25">
      <c r="A367" s="1562">
        <v>750021600</v>
      </c>
      <c r="B367" s="1557" t="s">
        <v>8383</v>
      </c>
      <c r="C367" s="1557">
        <v>0</v>
      </c>
      <c r="D367" s="1557">
        <v>0</v>
      </c>
      <c r="E367" s="1557">
        <v>0</v>
      </c>
      <c r="F367" s="1557">
        <v>0</v>
      </c>
      <c r="G367" s="1557" t="str">
        <f t="shared" si="11"/>
        <v>75002</v>
      </c>
      <c r="H367" s="1557">
        <f t="shared" si="10"/>
        <v>0</v>
      </c>
    </row>
    <row r="368" spans="1:8" ht="15" x14ac:dyDescent="0.25">
      <c r="A368" s="1562">
        <v>750022433</v>
      </c>
      <c r="B368" s="1557" t="s">
        <v>8384</v>
      </c>
      <c r="C368" s="1557">
        <v>0</v>
      </c>
      <c r="D368" s="1557">
        <v>0</v>
      </c>
      <c r="E368" s="1557">
        <v>0</v>
      </c>
      <c r="F368" s="1557">
        <v>0</v>
      </c>
      <c r="G368" s="1557" t="str">
        <f t="shared" si="11"/>
        <v>75002</v>
      </c>
      <c r="H368" s="1557">
        <f t="shared" si="10"/>
        <v>0</v>
      </c>
    </row>
    <row r="369" spans="1:8" ht="15" x14ac:dyDescent="0.25">
      <c r="A369" s="1562">
        <v>750022510</v>
      </c>
      <c r="B369" s="1557" t="s">
        <v>8385</v>
      </c>
      <c r="C369" s="1557">
        <v>0</v>
      </c>
      <c r="D369" s="1557">
        <v>0</v>
      </c>
      <c r="E369" s="1557">
        <v>0</v>
      </c>
      <c r="F369" s="1557">
        <v>0</v>
      </c>
      <c r="G369" s="1557" t="str">
        <f t="shared" si="11"/>
        <v>75002</v>
      </c>
      <c r="H369" s="1557">
        <f t="shared" si="10"/>
        <v>0</v>
      </c>
    </row>
    <row r="370" spans="1:8" ht="15" x14ac:dyDescent="0.25">
      <c r="A370" s="1562">
        <v>750023000</v>
      </c>
      <c r="B370" s="1557" t="s">
        <v>8386</v>
      </c>
      <c r="C370" s="1557">
        <v>0</v>
      </c>
      <c r="D370" s="1557">
        <v>0</v>
      </c>
      <c r="E370" s="1557">
        <v>0</v>
      </c>
      <c r="F370" s="1557">
        <v>0</v>
      </c>
      <c r="G370" s="1557" t="str">
        <f t="shared" si="11"/>
        <v>75002</v>
      </c>
      <c r="H370" s="1557">
        <f t="shared" si="10"/>
        <v>0</v>
      </c>
    </row>
    <row r="371" spans="1:8" ht="15" x14ac:dyDescent="0.25">
      <c r="A371" s="1562">
        <v>750023031</v>
      </c>
      <c r="B371" s="1557" t="s">
        <v>8387</v>
      </c>
      <c r="C371" s="1557">
        <v>0</v>
      </c>
      <c r="D371" s="1557">
        <v>0</v>
      </c>
      <c r="E371" s="1557">
        <v>0</v>
      </c>
      <c r="F371" s="1557">
        <v>0</v>
      </c>
      <c r="G371" s="1557" t="str">
        <f t="shared" si="11"/>
        <v>75002</v>
      </c>
      <c r="H371" s="1557">
        <f t="shared" si="10"/>
        <v>0</v>
      </c>
    </row>
    <row r="372" spans="1:8" ht="15" x14ac:dyDescent="0.25">
      <c r="A372" s="1562">
        <v>750023033</v>
      </c>
      <c r="B372" s="1557" t="s">
        <v>8388</v>
      </c>
      <c r="C372" s="1557">
        <v>0</v>
      </c>
      <c r="D372" s="1557">
        <v>0</v>
      </c>
      <c r="E372" s="1557">
        <v>0</v>
      </c>
      <c r="F372" s="1557">
        <v>0</v>
      </c>
      <c r="G372" s="1557" t="str">
        <f t="shared" si="11"/>
        <v>75002</v>
      </c>
      <c r="H372" s="1557">
        <f t="shared" si="10"/>
        <v>0</v>
      </c>
    </row>
    <row r="373" spans="1:8" ht="15" x14ac:dyDescent="0.25">
      <c r="A373" s="1562">
        <v>750023035</v>
      </c>
      <c r="B373" s="1557" t="s">
        <v>8389</v>
      </c>
      <c r="C373" s="1557">
        <v>0</v>
      </c>
      <c r="D373" s="1557">
        <v>0</v>
      </c>
      <c r="E373" s="1557">
        <v>0</v>
      </c>
      <c r="F373" s="1557">
        <v>0</v>
      </c>
      <c r="G373" s="1557" t="str">
        <f t="shared" si="11"/>
        <v>75002</v>
      </c>
      <c r="H373" s="1557">
        <f t="shared" si="10"/>
        <v>0</v>
      </c>
    </row>
    <row r="374" spans="1:8" ht="15" x14ac:dyDescent="0.25">
      <c r="A374" s="1562">
        <v>750023036</v>
      </c>
      <c r="B374" s="1557" t="s">
        <v>8390</v>
      </c>
      <c r="C374" s="1557">
        <v>0</v>
      </c>
      <c r="D374" s="1557">
        <v>0</v>
      </c>
      <c r="E374" s="1557">
        <v>0</v>
      </c>
      <c r="F374" s="1557">
        <v>0</v>
      </c>
      <c r="G374" s="1557" t="str">
        <f t="shared" si="11"/>
        <v>75002</v>
      </c>
      <c r="H374" s="1557">
        <f t="shared" si="10"/>
        <v>0</v>
      </c>
    </row>
    <row r="375" spans="1:8" ht="15" x14ac:dyDescent="0.25">
      <c r="A375" s="1562">
        <v>750023037</v>
      </c>
      <c r="B375" s="1557" t="s">
        <v>8391</v>
      </c>
      <c r="C375" s="1557">
        <v>0</v>
      </c>
      <c r="D375" s="1557">
        <v>0</v>
      </c>
      <c r="E375" s="1557">
        <v>0</v>
      </c>
      <c r="F375" s="1557">
        <v>0</v>
      </c>
      <c r="G375" s="1557" t="str">
        <f t="shared" si="11"/>
        <v>75002</v>
      </c>
      <c r="H375" s="1557">
        <f t="shared" si="10"/>
        <v>0</v>
      </c>
    </row>
    <row r="376" spans="1:8" ht="15" x14ac:dyDescent="0.25">
      <c r="A376" s="1562">
        <v>750023038</v>
      </c>
      <c r="B376" s="1557" t="s">
        <v>8392</v>
      </c>
      <c r="C376" s="1557">
        <v>0</v>
      </c>
      <c r="D376" s="1557">
        <v>0</v>
      </c>
      <c r="E376" s="1557">
        <v>0</v>
      </c>
      <c r="F376" s="1557">
        <v>0</v>
      </c>
      <c r="G376" s="1557" t="str">
        <f t="shared" si="11"/>
        <v>75002</v>
      </c>
      <c r="H376" s="1557">
        <f t="shared" si="10"/>
        <v>0</v>
      </c>
    </row>
    <row r="377" spans="1:8" ht="15" x14ac:dyDescent="0.25">
      <c r="A377" s="1562">
        <v>750023041</v>
      </c>
      <c r="B377" s="1557" t="s">
        <v>8393</v>
      </c>
      <c r="C377" s="1557">
        <v>0</v>
      </c>
      <c r="D377" s="1557">
        <v>0</v>
      </c>
      <c r="E377" s="1557">
        <v>0</v>
      </c>
      <c r="F377" s="1557">
        <v>0</v>
      </c>
      <c r="G377" s="1557" t="str">
        <f t="shared" si="11"/>
        <v>75002</v>
      </c>
      <c r="H377" s="1557">
        <f t="shared" si="10"/>
        <v>0</v>
      </c>
    </row>
    <row r="378" spans="1:8" ht="15" x14ac:dyDescent="0.25">
      <c r="A378" s="1562">
        <v>750023051</v>
      </c>
      <c r="B378" s="1557" t="s">
        <v>8394</v>
      </c>
      <c r="C378" s="1557">
        <v>0</v>
      </c>
      <c r="D378" s="1557">
        <v>0</v>
      </c>
      <c r="E378" s="1557">
        <v>0</v>
      </c>
      <c r="F378" s="1557">
        <v>0</v>
      </c>
      <c r="G378" s="1557" t="str">
        <f t="shared" si="11"/>
        <v>75002</v>
      </c>
      <c r="H378" s="1557">
        <f t="shared" si="10"/>
        <v>0</v>
      </c>
    </row>
    <row r="379" spans="1:8" ht="15" x14ac:dyDescent="0.25">
      <c r="A379" s="1562">
        <v>750023052</v>
      </c>
      <c r="B379" s="1557" t="s">
        <v>8395</v>
      </c>
      <c r="C379" s="1557">
        <v>0</v>
      </c>
      <c r="D379" s="1557">
        <v>0</v>
      </c>
      <c r="E379" s="1557">
        <v>0</v>
      </c>
      <c r="F379" s="1557">
        <v>0</v>
      </c>
      <c r="G379" s="1557" t="str">
        <f t="shared" si="11"/>
        <v>75002</v>
      </c>
      <c r="H379" s="1557">
        <f t="shared" si="10"/>
        <v>0</v>
      </c>
    </row>
    <row r="380" spans="1:8" ht="15" x14ac:dyDescent="0.25">
      <c r="A380" s="1562">
        <v>750023070</v>
      </c>
      <c r="B380" s="1557" t="s">
        <v>8396</v>
      </c>
      <c r="C380" s="1557">
        <v>0</v>
      </c>
      <c r="D380" s="1557">
        <v>0</v>
      </c>
      <c r="E380" s="1557">
        <v>0</v>
      </c>
      <c r="F380" s="1557">
        <v>0</v>
      </c>
      <c r="G380" s="1557" t="str">
        <f t="shared" si="11"/>
        <v>75002</v>
      </c>
      <c r="H380" s="1557">
        <f t="shared" si="10"/>
        <v>0</v>
      </c>
    </row>
    <row r="381" spans="1:8" ht="15" x14ac:dyDescent="0.25">
      <c r="A381" s="1562">
        <v>750023081</v>
      </c>
      <c r="B381" s="1557" t="s">
        <v>8397</v>
      </c>
      <c r="C381" s="1557">
        <v>0</v>
      </c>
      <c r="D381" s="1557">
        <v>0</v>
      </c>
      <c r="E381" s="1557">
        <v>0</v>
      </c>
      <c r="F381" s="1557">
        <v>0</v>
      </c>
      <c r="G381" s="1557" t="str">
        <f t="shared" si="11"/>
        <v>75002</v>
      </c>
      <c r="H381" s="1557">
        <f t="shared" si="10"/>
        <v>0</v>
      </c>
    </row>
    <row r="382" spans="1:8" ht="15" x14ac:dyDescent="0.25">
      <c r="A382" s="1562">
        <v>750023083</v>
      </c>
      <c r="B382" s="1557" t="s">
        <v>8398</v>
      </c>
      <c r="C382" s="1557">
        <v>0</v>
      </c>
      <c r="D382" s="1557">
        <v>0</v>
      </c>
      <c r="E382" s="1557">
        <v>0</v>
      </c>
      <c r="F382" s="1557">
        <v>0</v>
      </c>
      <c r="G382" s="1557" t="str">
        <f t="shared" si="11"/>
        <v>75002</v>
      </c>
      <c r="H382" s="1557">
        <f t="shared" si="10"/>
        <v>0</v>
      </c>
    </row>
    <row r="383" spans="1:8" ht="15" x14ac:dyDescent="0.25">
      <c r="A383" s="1562">
        <v>750023300</v>
      </c>
      <c r="B383" s="1557" t="s">
        <v>8399</v>
      </c>
      <c r="C383" s="1557">
        <v>0</v>
      </c>
      <c r="D383" s="1557">
        <v>0</v>
      </c>
      <c r="E383" s="1557">
        <v>0</v>
      </c>
      <c r="F383" s="1557">
        <v>0</v>
      </c>
      <c r="G383" s="1557" t="str">
        <f t="shared" si="11"/>
        <v>75002</v>
      </c>
      <c r="H383" s="1557">
        <f t="shared" si="10"/>
        <v>0</v>
      </c>
    </row>
    <row r="384" spans="1:8" ht="15" x14ac:dyDescent="0.25">
      <c r="A384" s="1562">
        <v>750024610</v>
      </c>
      <c r="B384" s="1557" t="s">
        <v>8400</v>
      </c>
      <c r="C384" s="1557">
        <v>0</v>
      </c>
      <c r="D384" s="1557">
        <v>0</v>
      </c>
      <c r="E384" s="1557">
        <v>0</v>
      </c>
      <c r="F384" s="1557">
        <v>0</v>
      </c>
      <c r="G384" s="1557" t="str">
        <f t="shared" si="11"/>
        <v>75002</v>
      </c>
      <c r="H384" s="1557">
        <f t="shared" si="10"/>
        <v>0</v>
      </c>
    </row>
    <row r="385" spans="1:8" ht="15" x14ac:dyDescent="0.25">
      <c r="A385" s="1562">
        <v>750024611</v>
      </c>
      <c r="B385" s="1557" t="s">
        <v>8401</v>
      </c>
      <c r="C385" s="1557">
        <v>0</v>
      </c>
      <c r="D385" s="1557">
        <v>0</v>
      </c>
      <c r="E385" s="1557">
        <v>0</v>
      </c>
      <c r="F385" s="1557">
        <v>0</v>
      </c>
      <c r="G385" s="1557" t="str">
        <f t="shared" si="11"/>
        <v>75002</v>
      </c>
      <c r="H385" s="1557">
        <f t="shared" si="10"/>
        <v>0</v>
      </c>
    </row>
    <row r="386" spans="1:8" ht="15" x14ac:dyDescent="0.25">
      <c r="A386" s="1562">
        <v>750024623</v>
      </c>
      <c r="B386" s="1557" t="s">
        <v>8402</v>
      </c>
      <c r="C386" s="1557">
        <v>0</v>
      </c>
      <c r="D386" s="1557">
        <v>0</v>
      </c>
      <c r="E386" s="1557">
        <v>0</v>
      </c>
      <c r="F386" s="1557">
        <v>0</v>
      </c>
      <c r="G386" s="1557" t="str">
        <f t="shared" si="11"/>
        <v>75002</v>
      </c>
      <c r="H386" s="1557">
        <f t="shared" si="10"/>
        <v>0</v>
      </c>
    </row>
    <row r="387" spans="1:8" ht="15" x14ac:dyDescent="0.25">
      <c r="A387" s="1562">
        <v>750029204</v>
      </c>
      <c r="B387" s="1557" t="s">
        <v>8403</v>
      </c>
      <c r="C387" s="1557">
        <v>0</v>
      </c>
      <c r="D387" s="1557">
        <v>0</v>
      </c>
      <c r="E387" s="1557">
        <v>0</v>
      </c>
      <c r="F387" s="1557">
        <v>0</v>
      </c>
      <c r="G387" s="1557" t="str">
        <f t="shared" si="11"/>
        <v>75002</v>
      </c>
      <c r="H387" s="1557">
        <f t="shared" si="10"/>
        <v>0</v>
      </c>
    </row>
    <row r="388" spans="1:8" ht="15" x14ac:dyDescent="0.25">
      <c r="A388" s="1562">
        <v>750029800</v>
      </c>
      <c r="B388" s="1557" t="s">
        <v>8404</v>
      </c>
      <c r="C388" s="1557">
        <v>0</v>
      </c>
      <c r="D388" s="1557">
        <v>0</v>
      </c>
      <c r="E388" s="1557">
        <v>0</v>
      </c>
      <c r="F388" s="1557">
        <v>0</v>
      </c>
      <c r="G388" s="1557" t="str">
        <f t="shared" si="11"/>
        <v>75002</v>
      </c>
      <c r="H388" s="1557">
        <f t="shared" si="10"/>
        <v>0</v>
      </c>
    </row>
    <row r="389" spans="1:8" ht="15" x14ac:dyDescent="0.25">
      <c r="A389" s="1562">
        <v>750030120</v>
      </c>
      <c r="B389" s="1557" t="s">
        <v>8405</v>
      </c>
      <c r="C389" s="1557">
        <v>0</v>
      </c>
      <c r="D389" s="1557">
        <v>0</v>
      </c>
      <c r="E389" s="1557">
        <v>0</v>
      </c>
      <c r="F389" s="1557">
        <v>0</v>
      </c>
      <c r="G389" s="1557" t="str">
        <f t="shared" si="11"/>
        <v>75003</v>
      </c>
      <c r="H389" s="1557">
        <f t="shared" si="10"/>
        <v>0</v>
      </c>
    </row>
    <row r="390" spans="1:8" ht="15" x14ac:dyDescent="0.25">
      <c r="A390" s="1562">
        <v>750031600</v>
      </c>
      <c r="B390" s="1557" t="s">
        <v>8406</v>
      </c>
      <c r="C390" s="1557">
        <v>0</v>
      </c>
      <c r="D390" s="1557">
        <v>0</v>
      </c>
      <c r="E390" s="1557">
        <v>0</v>
      </c>
      <c r="F390" s="1557">
        <v>0</v>
      </c>
      <c r="G390" s="1557" t="str">
        <f t="shared" si="11"/>
        <v>75003</v>
      </c>
      <c r="H390" s="1557">
        <f t="shared" si="10"/>
        <v>0</v>
      </c>
    </row>
    <row r="391" spans="1:8" ht="15" x14ac:dyDescent="0.25">
      <c r="A391" s="1562">
        <v>750032510</v>
      </c>
      <c r="B391" s="1557" t="s">
        <v>8407</v>
      </c>
      <c r="C391" s="1557">
        <v>0</v>
      </c>
      <c r="D391" s="1557">
        <v>0</v>
      </c>
      <c r="E391" s="1557">
        <v>0</v>
      </c>
      <c r="F391" s="1557">
        <v>0</v>
      </c>
      <c r="G391" s="1557" t="str">
        <f t="shared" si="11"/>
        <v>75003</v>
      </c>
      <c r="H391" s="1557">
        <f t="shared" si="10"/>
        <v>0</v>
      </c>
    </row>
    <row r="392" spans="1:8" ht="15" x14ac:dyDescent="0.25">
      <c r="A392" s="1562">
        <v>750033033</v>
      </c>
      <c r="B392" s="1557" t="s">
        <v>8408</v>
      </c>
      <c r="C392" s="1557">
        <v>0</v>
      </c>
      <c r="D392" s="1557">
        <v>0</v>
      </c>
      <c r="E392" s="1557">
        <v>0</v>
      </c>
      <c r="F392" s="1557">
        <v>0</v>
      </c>
      <c r="G392" s="1557" t="str">
        <f t="shared" si="11"/>
        <v>75003</v>
      </c>
      <c r="H392" s="1557">
        <f t="shared" ref="H392:H455" si="12">SUMIF(G:G,G392,C:C)</f>
        <v>0</v>
      </c>
    </row>
    <row r="393" spans="1:8" ht="15" x14ac:dyDescent="0.25">
      <c r="A393" s="1562">
        <v>750033035</v>
      </c>
      <c r="B393" s="1557" t="s">
        <v>8409</v>
      </c>
      <c r="C393" s="1557">
        <v>0</v>
      </c>
      <c r="D393" s="1557">
        <v>0</v>
      </c>
      <c r="E393" s="1557">
        <v>0</v>
      </c>
      <c r="F393" s="1557">
        <v>0</v>
      </c>
      <c r="G393" s="1557" t="str">
        <f t="shared" ref="G393:G456" si="13">LEFT(A393,5)</f>
        <v>75003</v>
      </c>
      <c r="H393" s="1557">
        <f t="shared" si="12"/>
        <v>0</v>
      </c>
    </row>
    <row r="394" spans="1:8" ht="15" x14ac:dyDescent="0.25">
      <c r="A394" s="1562">
        <v>750033036</v>
      </c>
      <c r="B394" s="1557" t="s">
        <v>8410</v>
      </c>
      <c r="C394" s="1557">
        <v>0</v>
      </c>
      <c r="D394" s="1557">
        <v>0</v>
      </c>
      <c r="E394" s="1557">
        <v>0</v>
      </c>
      <c r="F394" s="1557">
        <v>0</v>
      </c>
      <c r="G394" s="1557" t="str">
        <f t="shared" si="13"/>
        <v>75003</v>
      </c>
      <c r="H394" s="1557">
        <f t="shared" si="12"/>
        <v>0</v>
      </c>
    </row>
    <row r="395" spans="1:8" ht="15" x14ac:dyDescent="0.25">
      <c r="A395" s="1562">
        <v>750033038</v>
      </c>
      <c r="B395" s="1557" t="s">
        <v>8411</v>
      </c>
      <c r="C395" s="1557">
        <v>0</v>
      </c>
      <c r="D395" s="1557">
        <v>0</v>
      </c>
      <c r="E395" s="1557">
        <v>0</v>
      </c>
      <c r="F395" s="1557">
        <v>0</v>
      </c>
      <c r="G395" s="1557" t="str">
        <f t="shared" si="13"/>
        <v>75003</v>
      </c>
      <c r="H395" s="1557">
        <f t="shared" si="12"/>
        <v>0</v>
      </c>
    </row>
    <row r="396" spans="1:8" ht="15" x14ac:dyDescent="0.25">
      <c r="A396" s="1562">
        <v>750033039</v>
      </c>
      <c r="B396" s="1557" t="s">
        <v>8412</v>
      </c>
      <c r="C396" s="1557">
        <v>0</v>
      </c>
      <c r="D396" s="1557">
        <v>0</v>
      </c>
      <c r="E396" s="1557">
        <v>0</v>
      </c>
      <c r="F396" s="1557">
        <v>0</v>
      </c>
      <c r="G396" s="1557" t="str">
        <f t="shared" si="13"/>
        <v>75003</v>
      </c>
      <c r="H396" s="1557">
        <f t="shared" si="12"/>
        <v>0</v>
      </c>
    </row>
    <row r="397" spans="1:8" ht="15" x14ac:dyDescent="0.25">
      <c r="A397" s="1562">
        <v>750033051</v>
      </c>
      <c r="B397" s="1557" t="s">
        <v>8413</v>
      </c>
      <c r="C397" s="1557">
        <v>0</v>
      </c>
      <c r="D397" s="1557">
        <v>0</v>
      </c>
      <c r="E397" s="1557">
        <v>0</v>
      </c>
      <c r="F397" s="1557">
        <v>0</v>
      </c>
      <c r="G397" s="1557" t="str">
        <f t="shared" si="13"/>
        <v>75003</v>
      </c>
      <c r="H397" s="1557">
        <f t="shared" si="12"/>
        <v>0</v>
      </c>
    </row>
    <row r="398" spans="1:8" ht="15" x14ac:dyDescent="0.25">
      <c r="A398" s="1562">
        <v>750033052</v>
      </c>
      <c r="B398" s="1557" t="s">
        <v>8414</v>
      </c>
      <c r="C398" s="1557">
        <v>0</v>
      </c>
      <c r="D398" s="1557">
        <v>0</v>
      </c>
      <c r="E398" s="1557">
        <v>0</v>
      </c>
      <c r="F398" s="1557">
        <v>0</v>
      </c>
      <c r="G398" s="1557" t="str">
        <f t="shared" si="13"/>
        <v>75003</v>
      </c>
      <c r="H398" s="1557">
        <f t="shared" si="12"/>
        <v>0</v>
      </c>
    </row>
    <row r="399" spans="1:8" ht="15" x14ac:dyDescent="0.25">
      <c r="A399" s="1562">
        <v>750033081</v>
      </c>
      <c r="B399" s="1557" t="s">
        <v>8415</v>
      </c>
      <c r="C399" s="1557">
        <v>0</v>
      </c>
      <c r="D399" s="1557">
        <v>0</v>
      </c>
      <c r="E399" s="1557">
        <v>0</v>
      </c>
      <c r="F399" s="1557">
        <v>0</v>
      </c>
      <c r="G399" s="1557" t="str">
        <f t="shared" si="13"/>
        <v>75003</v>
      </c>
      <c r="H399" s="1557">
        <f t="shared" si="12"/>
        <v>0</v>
      </c>
    </row>
    <row r="400" spans="1:8" ht="15" x14ac:dyDescent="0.25">
      <c r="A400" s="1562">
        <v>750033300</v>
      </c>
      <c r="B400" s="1557" t="s">
        <v>8416</v>
      </c>
      <c r="C400" s="1557">
        <v>0</v>
      </c>
      <c r="D400" s="1557">
        <v>0</v>
      </c>
      <c r="E400" s="1557">
        <v>0</v>
      </c>
      <c r="F400" s="1557">
        <v>0</v>
      </c>
      <c r="G400" s="1557" t="str">
        <f t="shared" si="13"/>
        <v>75003</v>
      </c>
      <c r="H400" s="1557">
        <f t="shared" si="12"/>
        <v>0</v>
      </c>
    </row>
    <row r="401" spans="1:8" ht="15" x14ac:dyDescent="0.25">
      <c r="A401" s="1562">
        <v>750034611</v>
      </c>
      <c r="B401" s="1557" t="s">
        <v>8417</v>
      </c>
      <c r="C401" s="1557">
        <v>0</v>
      </c>
      <c r="D401" s="1557">
        <v>0</v>
      </c>
      <c r="E401" s="1557">
        <v>0</v>
      </c>
      <c r="F401" s="1557">
        <v>0</v>
      </c>
      <c r="G401" s="1557" t="str">
        <f t="shared" si="13"/>
        <v>75003</v>
      </c>
      <c r="H401" s="1557">
        <f t="shared" si="12"/>
        <v>0</v>
      </c>
    </row>
    <row r="402" spans="1:8" ht="15" x14ac:dyDescent="0.25">
      <c r="A402" s="1562">
        <v>750039800</v>
      </c>
      <c r="B402" s="1557" t="s">
        <v>8418</v>
      </c>
      <c r="C402" s="1557">
        <v>0</v>
      </c>
      <c r="D402" s="1557">
        <v>0</v>
      </c>
      <c r="E402" s="1557">
        <v>0</v>
      </c>
      <c r="F402" s="1557">
        <v>0</v>
      </c>
      <c r="G402" s="1557" t="str">
        <f t="shared" si="13"/>
        <v>75003</v>
      </c>
      <c r="H402" s="1557">
        <f t="shared" si="12"/>
        <v>0</v>
      </c>
    </row>
    <row r="403" spans="1:8" ht="15" x14ac:dyDescent="0.25">
      <c r="A403" s="1562">
        <v>750040120</v>
      </c>
      <c r="B403" s="1557" t="s">
        <v>8419</v>
      </c>
      <c r="C403" s="1557">
        <v>0</v>
      </c>
      <c r="D403" s="1557">
        <v>0</v>
      </c>
      <c r="E403" s="1557">
        <v>0</v>
      </c>
      <c r="F403" s="1557">
        <v>0</v>
      </c>
      <c r="G403" s="1557" t="str">
        <f t="shared" si="13"/>
        <v>75004</v>
      </c>
      <c r="H403" s="1557">
        <f t="shared" si="12"/>
        <v>0</v>
      </c>
    </row>
    <row r="404" spans="1:8" ht="15" x14ac:dyDescent="0.25">
      <c r="A404" s="1562">
        <v>750041600</v>
      </c>
      <c r="B404" s="1557" t="s">
        <v>8420</v>
      </c>
      <c r="C404" s="1557">
        <v>0</v>
      </c>
      <c r="D404" s="1557">
        <v>0</v>
      </c>
      <c r="E404" s="1557">
        <v>0</v>
      </c>
      <c r="F404" s="1557">
        <v>0</v>
      </c>
      <c r="G404" s="1557" t="str">
        <f t="shared" si="13"/>
        <v>75004</v>
      </c>
      <c r="H404" s="1557">
        <f t="shared" si="12"/>
        <v>0</v>
      </c>
    </row>
    <row r="405" spans="1:8" ht="15" x14ac:dyDescent="0.25">
      <c r="A405" s="1562">
        <v>750042510</v>
      </c>
      <c r="B405" s="1557" t="s">
        <v>8421</v>
      </c>
      <c r="C405" s="1557">
        <v>0</v>
      </c>
      <c r="D405" s="1557">
        <v>0</v>
      </c>
      <c r="E405" s="1557">
        <v>0</v>
      </c>
      <c r="F405" s="1557">
        <v>0</v>
      </c>
      <c r="G405" s="1557" t="str">
        <f t="shared" si="13"/>
        <v>75004</v>
      </c>
      <c r="H405" s="1557">
        <f t="shared" si="12"/>
        <v>0</v>
      </c>
    </row>
    <row r="406" spans="1:8" ht="15" x14ac:dyDescent="0.25">
      <c r="A406" s="1562">
        <v>750043000</v>
      </c>
      <c r="B406" s="1557" t="s">
        <v>8422</v>
      </c>
      <c r="C406" s="1557">
        <v>0</v>
      </c>
      <c r="D406" s="1557">
        <v>0</v>
      </c>
      <c r="E406" s="1557">
        <v>0</v>
      </c>
      <c r="F406" s="1557">
        <v>0</v>
      </c>
      <c r="G406" s="1557" t="str">
        <f t="shared" si="13"/>
        <v>75004</v>
      </c>
      <c r="H406" s="1557">
        <f t="shared" si="12"/>
        <v>0</v>
      </c>
    </row>
    <row r="407" spans="1:8" ht="15" x14ac:dyDescent="0.25">
      <c r="A407" s="1562">
        <v>750043033</v>
      </c>
      <c r="B407" s="1557" t="s">
        <v>8423</v>
      </c>
      <c r="C407" s="1557">
        <v>0</v>
      </c>
      <c r="D407" s="1557">
        <v>0</v>
      </c>
      <c r="E407" s="1557">
        <v>0</v>
      </c>
      <c r="F407" s="1557">
        <v>0</v>
      </c>
      <c r="G407" s="1557" t="str">
        <f t="shared" si="13"/>
        <v>75004</v>
      </c>
      <c r="H407" s="1557">
        <f t="shared" si="12"/>
        <v>0</v>
      </c>
    </row>
    <row r="408" spans="1:8" ht="15" x14ac:dyDescent="0.25">
      <c r="A408" s="1562">
        <v>750043035</v>
      </c>
      <c r="B408" s="1557" t="s">
        <v>8424</v>
      </c>
      <c r="C408" s="1557">
        <v>0</v>
      </c>
      <c r="D408" s="1557">
        <v>0</v>
      </c>
      <c r="E408" s="1557">
        <v>0</v>
      </c>
      <c r="F408" s="1557">
        <v>0</v>
      </c>
      <c r="G408" s="1557" t="str">
        <f t="shared" si="13"/>
        <v>75004</v>
      </c>
      <c r="H408" s="1557">
        <f t="shared" si="12"/>
        <v>0</v>
      </c>
    </row>
    <row r="409" spans="1:8" ht="15" x14ac:dyDescent="0.25">
      <c r="A409" s="1562">
        <v>750043036</v>
      </c>
      <c r="B409" s="1557" t="s">
        <v>8425</v>
      </c>
      <c r="C409" s="1557">
        <v>0</v>
      </c>
      <c r="D409" s="1557">
        <v>0</v>
      </c>
      <c r="E409" s="1557">
        <v>0</v>
      </c>
      <c r="F409" s="1557">
        <v>0</v>
      </c>
      <c r="G409" s="1557" t="str">
        <f t="shared" si="13"/>
        <v>75004</v>
      </c>
      <c r="H409" s="1557">
        <f t="shared" si="12"/>
        <v>0</v>
      </c>
    </row>
    <row r="410" spans="1:8" ht="15" x14ac:dyDescent="0.25">
      <c r="A410" s="1562">
        <v>750043038</v>
      </c>
      <c r="B410" s="1557" t="s">
        <v>8426</v>
      </c>
      <c r="C410" s="1557">
        <v>0</v>
      </c>
      <c r="D410" s="1557">
        <v>0</v>
      </c>
      <c r="E410" s="1557">
        <v>0</v>
      </c>
      <c r="F410" s="1557">
        <v>0</v>
      </c>
      <c r="G410" s="1557" t="str">
        <f t="shared" si="13"/>
        <v>75004</v>
      </c>
      <c r="H410" s="1557">
        <f t="shared" si="12"/>
        <v>0</v>
      </c>
    </row>
    <row r="411" spans="1:8" ht="15" x14ac:dyDescent="0.25">
      <c r="A411" s="1562">
        <v>750043051</v>
      </c>
      <c r="B411" s="1557" t="s">
        <v>8427</v>
      </c>
      <c r="C411" s="1557">
        <v>0</v>
      </c>
      <c r="D411" s="1557">
        <v>0</v>
      </c>
      <c r="E411" s="1557">
        <v>0</v>
      </c>
      <c r="F411" s="1557">
        <v>0</v>
      </c>
      <c r="G411" s="1557" t="str">
        <f t="shared" si="13"/>
        <v>75004</v>
      </c>
      <c r="H411" s="1557">
        <f t="shared" si="12"/>
        <v>0</v>
      </c>
    </row>
    <row r="412" spans="1:8" ht="15" x14ac:dyDescent="0.25">
      <c r="A412" s="1562">
        <v>750043052</v>
      </c>
      <c r="B412" s="1557" t="s">
        <v>8428</v>
      </c>
      <c r="C412" s="1557">
        <v>0</v>
      </c>
      <c r="D412" s="1557">
        <v>0</v>
      </c>
      <c r="E412" s="1557">
        <v>0</v>
      </c>
      <c r="F412" s="1557">
        <v>0</v>
      </c>
      <c r="G412" s="1557" t="str">
        <f t="shared" si="13"/>
        <v>75004</v>
      </c>
      <c r="H412" s="1557">
        <f t="shared" si="12"/>
        <v>0</v>
      </c>
    </row>
    <row r="413" spans="1:8" ht="15" x14ac:dyDescent="0.25">
      <c r="A413" s="1562">
        <v>750043081</v>
      </c>
      <c r="B413" s="1557" t="s">
        <v>8429</v>
      </c>
      <c r="C413" s="1557">
        <v>0</v>
      </c>
      <c r="D413" s="1557">
        <v>0</v>
      </c>
      <c r="E413" s="1557">
        <v>0</v>
      </c>
      <c r="F413" s="1557">
        <v>0</v>
      </c>
      <c r="G413" s="1557" t="str">
        <f t="shared" si="13"/>
        <v>75004</v>
      </c>
      <c r="H413" s="1557">
        <f t="shared" si="12"/>
        <v>0</v>
      </c>
    </row>
    <row r="414" spans="1:8" ht="15" x14ac:dyDescent="0.25">
      <c r="A414" s="1562">
        <v>750043300</v>
      </c>
      <c r="B414" s="1557" t="s">
        <v>8430</v>
      </c>
      <c r="C414" s="1557">
        <v>0</v>
      </c>
      <c r="D414" s="1557">
        <v>0</v>
      </c>
      <c r="E414" s="1557">
        <v>0</v>
      </c>
      <c r="F414" s="1557">
        <v>0</v>
      </c>
      <c r="G414" s="1557" t="str">
        <f t="shared" si="13"/>
        <v>75004</v>
      </c>
      <c r="H414" s="1557">
        <f t="shared" si="12"/>
        <v>0</v>
      </c>
    </row>
    <row r="415" spans="1:8" ht="15" x14ac:dyDescent="0.25">
      <c r="A415" s="1562">
        <v>750044610</v>
      </c>
      <c r="B415" s="1557" t="s">
        <v>8431</v>
      </c>
      <c r="C415" s="1557">
        <v>0</v>
      </c>
      <c r="D415" s="1557">
        <v>0</v>
      </c>
      <c r="E415" s="1557">
        <v>0</v>
      </c>
      <c r="F415" s="1557">
        <v>0</v>
      </c>
      <c r="G415" s="1557" t="str">
        <f t="shared" si="13"/>
        <v>75004</v>
      </c>
      <c r="H415" s="1557">
        <f t="shared" si="12"/>
        <v>0</v>
      </c>
    </row>
    <row r="416" spans="1:8" ht="15" x14ac:dyDescent="0.25">
      <c r="A416" s="1562">
        <v>750044611</v>
      </c>
      <c r="B416" s="1557" t="s">
        <v>8432</v>
      </c>
      <c r="C416" s="1557">
        <v>0</v>
      </c>
      <c r="D416" s="1557">
        <v>0</v>
      </c>
      <c r="E416" s="1557">
        <v>0</v>
      </c>
      <c r="F416" s="1557">
        <v>0</v>
      </c>
      <c r="G416" s="1557" t="str">
        <f t="shared" si="13"/>
        <v>75004</v>
      </c>
      <c r="H416" s="1557">
        <f t="shared" si="12"/>
        <v>0</v>
      </c>
    </row>
    <row r="417" spans="1:8" ht="15" x14ac:dyDescent="0.25">
      <c r="A417" s="1562">
        <v>750049800</v>
      </c>
      <c r="B417" s="1557" t="s">
        <v>8433</v>
      </c>
      <c r="C417" s="1557">
        <v>0</v>
      </c>
      <c r="D417" s="1557">
        <v>0</v>
      </c>
      <c r="E417" s="1557">
        <v>0</v>
      </c>
      <c r="F417" s="1557">
        <v>0</v>
      </c>
      <c r="G417" s="1557" t="str">
        <f t="shared" si="13"/>
        <v>75004</v>
      </c>
      <c r="H417" s="1557">
        <f t="shared" si="12"/>
        <v>0</v>
      </c>
    </row>
    <row r="418" spans="1:8" ht="15" x14ac:dyDescent="0.25">
      <c r="A418" s="1562">
        <v>750051600</v>
      </c>
      <c r="B418" s="1557" t="s">
        <v>8434</v>
      </c>
      <c r="C418" s="1557">
        <v>0</v>
      </c>
      <c r="D418" s="1557">
        <v>0</v>
      </c>
      <c r="E418" s="1557">
        <v>0</v>
      </c>
      <c r="F418" s="1557">
        <v>0</v>
      </c>
      <c r="G418" s="1557" t="str">
        <f t="shared" si="13"/>
        <v>75005</v>
      </c>
      <c r="H418" s="1557">
        <f t="shared" si="12"/>
        <v>0</v>
      </c>
    </row>
    <row r="419" spans="1:8" ht="15" x14ac:dyDescent="0.25">
      <c r="A419" s="1562">
        <v>750052510</v>
      </c>
      <c r="B419" s="1557" t="s">
        <v>8435</v>
      </c>
      <c r="C419" s="1557">
        <v>0</v>
      </c>
      <c r="D419" s="1557">
        <v>0</v>
      </c>
      <c r="E419" s="1557">
        <v>0</v>
      </c>
      <c r="F419" s="1557">
        <v>0</v>
      </c>
      <c r="G419" s="1557" t="str">
        <f t="shared" si="13"/>
        <v>75005</v>
      </c>
      <c r="H419" s="1557">
        <f t="shared" si="12"/>
        <v>0</v>
      </c>
    </row>
    <row r="420" spans="1:8" ht="15" x14ac:dyDescent="0.25">
      <c r="A420" s="1562">
        <v>750053033</v>
      </c>
      <c r="B420" s="1557" t="s">
        <v>8436</v>
      </c>
      <c r="C420" s="1557">
        <v>0</v>
      </c>
      <c r="D420" s="1557">
        <v>0</v>
      </c>
      <c r="E420" s="1557">
        <v>0</v>
      </c>
      <c r="F420" s="1557">
        <v>0</v>
      </c>
      <c r="G420" s="1557" t="str">
        <f t="shared" si="13"/>
        <v>75005</v>
      </c>
      <c r="H420" s="1557">
        <f t="shared" si="12"/>
        <v>0</v>
      </c>
    </row>
    <row r="421" spans="1:8" ht="15" x14ac:dyDescent="0.25">
      <c r="A421" s="1562">
        <v>750053035</v>
      </c>
      <c r="B421" s="1557" t="s">
        <v>8437</v>
      </c>
      <c r="C421" s="1557">
        <v>0</v>
      </c>
      <c r="D421" s="1557">
        <v>0</v>
      </c>
      <c r="E421" s="1557">
        <v>0</v>
      </c>
      <c r="F421" s="1557">
        <v>0</v>
      </c>
      <c r="G421" s="1557" t="str">
        <f t="shared" si="13"/>
        <v>75005</v>
      </c>
      <c r="H421" s="1557">
        <f t="shared" si="12"/>
        <v>0</v>
      </c>
    </row>
    <row r="422" spans="1:8" ht="15" x14ac:dyDescent="0.25">
      <c r="A422" s="1562">
        <v>750053036</v>
      </c>
      <c r="B422" s="1557" t="s">
        <v>8438</v>
      </c>
      <c r="C422" s="1557">
        <v>0</v>
      </c>
      <c r="D422" s="1557">
        <v>0</v>
      </c>
      <c r="E422" s="1557">
        <v>0</v>
      </c>
      <c r="F422" s="1557">
        <v>0</v>
      </c>
      <c r="G422" s="1557" t="str">
        <f t="shared" si="13"/>
        <v>75005</v>
      </c>
      <c r="H422" s="1557">
        <f t="shared" si="12"/>
        <v>0</v>
      </c>
    </row>
    <row r="423" spans="1:8" ht="15" x14ac:dyDescent="0.25">
      <c r="A423" s="1562">
        <v>750053038</v>
      </c>
      <c r="B423" s="1557" t="s">
        <v>8439</v>
      </c>
      <c r="C423" s="1557">
        <v>0</v>
      </c>
      <c r="D423" s="1557">
        <v>0</v>
      </c>
      <c r="E423" s="1557">
        <v>0</v>
      </c>
      <c r="F423" s="1557">
        <v>0</v>
      </c>
      <c r="G423" s="1557" t="str">
        <f t="shared" si="13"/>
        <v>75005</v>
      </c>
      <c r="H423" s="1557">
        <f t="shared" si="12"/>
        <v>0</v>
      </c>
    </row>
    <row r="424" spans="1:8" ht="15" x14ac:dyDescent="0.25">
      <c r="A424" s="1562">
        <v>750053039</v>
      </c>
      <c r="B424" s="1557" t="s">
        <v>8440</v>
      </c>
      <c r="C424" s="1557">
        <v>0</v>
      </c>
      <c r="D424" s="1557">
        <v>0</v>
      </c>
      <c r="E424" s="1557">
        <v>0</v>
      </c>
      <c r="F424" s="1557">
        <v>0</v>
      </c>
      <c r="G424" s="1557" t="str">
        <f t="shared" si="13"/>
        <v>75005</v>
      </c>
      <c r="H424" s="1557">
        <f t="shared" si="12"/>
        <v>0</v>
      </c>
    </row>
    <row r="425" spans="1:8" ht="15" x14ac:dyDescent="0.25">
      <c r="A425" s="1562">
        <v>750053051</v>
      </c>
      <c r="B425" s="1557" t="s">
        <v>8441</v>
      </c>
      <c r="C425" s="1557">
        <v>0</v>
      </c>
      <c r="D425" s="1557">
        <v>0</v>
      </c>
      <c r="E425" s="1557">
        <v>0</v>
      </c>
      <c r="F425" s="1557">
        <v>0</v>
      </c>
      <c r="G425" s="1557" t="str">
        <f t="shared" si="13"/>
        <v>75005</v>
      </c>
      <c r="H425" s="1557">
        <f t="shared" si="12"/>
        <v>0</v>
      </c>
    </row>
    <row r="426" spans="1:8" ht="15" x14ac:dyDescent="0.25">
      <c r="A426" s="1562">
        <v>750053052</v>
      </c>
      <c r="B426" s="1557" t="s">
        <v>8442</v>
      </c>
      <c r="C426" s="1557">
        <v>0</v>
      </c>
      <c r="D426" s="1557">
        <v>0</v>
      </c>
      <c r="E426" s="1557">
        <v>0</v>
      </c>
      <c r="F426" s="1557">
        <v>0</v>
      </c>
      <c r="G426" s="1557" t="str">
        <f t="shared" si="13"/>
        <v>75005</v>
      </c>
      <c r="H426" s="1557">
        <f t="shared" si="12"/>
        <v>0</v>
      </c>
    </row>
    <row r="427" spans="1:8" ht="15" x14ac:dyDescent="0.25">
      <c r="A427" s="1562">
        <v>750053081</v>
      </c>
      <c r="B427" s="1557" t="s">
        <v>8443</v>
      </c>
      <c r="C427" s="1557">
        <v>0</v>
      </c>
      <c r="D427" s="1557">
        <v>0</v>
      </c>
      <c r="E427" s="1557">
        <v>0</v>
      </c>
      <c r="F427" s="1557">
        <v>0</v>
      </c>
      <c r="G427" s="1557" t="str">
        <f t="shared" si="13"/>
        <v>75005</v>
      </c>
      <c r="H427" s="1557">
        <f t="shared" si="12"/>
        <v>0</v>
      </c>
    </row>
    <row r="428" spans="1:8" ht="15" x14ac:dyDescent="0.25">
      <c r="A428" s="1562">
        <v>750053300</v>
      </c>
      <c r="B428" s="1557" t="s">
        <v>8444</v>
      </c>
      <c r="C428" s="1557">
        <v>0</v>
      </c>
      <c r="D428" s="1557">
        <v>0</v>
      </c>
      <c r="E428" s="1557">
        <v>0</v>
      </c>
      <c r="F428" s="1557">
        <v>0</v>
      </c>
      <c r="G428" s="1557" t="str">
        <f t="shared" si="13"/>
        <v>75005</v>
      </c>
      <c r="H428" s="1557">
        <f t="shared" si="12"/>
        <v>0</v>
      </c>
    </row>
    <row r="429" spans="1:8" ht="15" x14ac:dyDescent="0.25">
      <c r="A429" s="1562">
        <v>750054610</v>
      </c>
      <c r="B429" s="1557" t="s">
        <v>8445</v>
      </c>
      <c r="C429" s="1557">
        <v>0</v>
      </c>
      <c r="D429" s="1557">
        <v>0</v>
      </c>
      <c r="E429" s="1557">
        <v>0</v>
      </c>
      <c r="F429" s="1557">
        <v>0</v>
      </c>
      <c r="G429" s="1557" t="str">
        <f t="shared" si="13"/>
        <v>75005</v>
      </c>
      <c r="H429" s="1557">
        <f t="shared" si="12"/>
        <v>0</v>
      </c>
    </row>
    <row r="430" spans="1:8" ht="15" x14ac:dyDescent="0.25">
      <c r="A430" s="1562">
        <v>750054611</v>
      </c>
      <c r="B430" s="1557" t="s">
        <v>8446</v>
      </c>
      <c r="C430" s="1557">
        <v>0</v>
      </c>
      <c r="D430" s="1557">
        <v>0</v>
      </c>
      <c r="E430" s="1557">
        <v>0</v>
      </c>
      <c r="F430" s="1557">
        <v>0</v>
      </c>
      <c r="G430" s="1557" t="str">
        <f t="shared" si="13"/>
        <v>75005</v>
      </c>
      <c r="H430" s="1557">
        <f t="shared" si="12"/>
        <v>0</v>
      </c>
    </row>
    <row r="431" spans="1:8" ht="15" x14ac:dyDescent="0.25">
      <c r="A431" s="1562">
        <v>750059800</v>
      </c>
      <c r="B431" s="1557" t="s">
        <v>8447</v>
      </c>
      <c r="C431" s="1557">
        <v>0</v>
      </c>
      <c r="D431" s="1557">
        <v>0</v>
      </c>
      <c r="E431" s="1557">
        <v>0</v>
      </c>
      <c r="F431" s="1557">
        <v>0</v>
      </c>
      <c r="G431" s="1557" t="str">
        <f t="shared" si="13"/>
        <v>75005</v>
      </c>
      <c r="H431" s="1557">
        <f t="shared" si="12"/>
        <v>0</v>
      </c>
    </row>
    <row r="432" spans="1:8" ht="15" x14ac:dyDescent="0.25">
      <c r="A432" s="1562">
        <v>750061600</v>
      </c>
      <c r="B432" s="1557" t="s">
        <v>8448</v>
      </c>
      <c r="C432" s="1557">
        <v>0</v>
      </c>
      <c r="D432" s="1557">
        <v>0</v>
      </c>
      <c r="E432" s="1557">
        <v>0</v>
      </c>
      <c r="F432" s="1557">
        <v>0</v>
      </c>
      <c r="G432" s="1557" t="str">
        <f t="shared" si="13"/>
        <v>75006</v>
      </c>
      <c r="H432" s="1557">
        <f t="shared" si="12"/>
        <v>0</v>
      </c>
    </row>
    <row r="433" spans="1:8" ht="15" x14ac:dyDescent="0.25">
      <c r="A433" s="1562">
        <v>750062510</v>
      </c>
      <c r="B433" s="1557" t="s">
        <v>8449</v>
      </c>
      <c r="C433" s="1557">
        <v>0</v>
      </c>
      <c r="D433" s="1557">
        <v>0</v>
      </c>
      <c r="E433" s="1557">
        <v>0</v>
      </c>
      <c r="F433" s="1557">
        <v>0</v>
      </c>
      <c r="G433" s="1557" t="str">
        <f t="shared" si="13"/>
        <v>75006</v>
      </c>
      <c r="H433" s="1557">
        <f t="shared" si="12"/>
        <v>0</v>
      </c>
    </row>
    <row r="434" spans="1:8" ht="15" x14ac:dyDescent="0.25">
      <c r="A434" s="1562">
        <v>750063033</v>
      </c>
      <c r="B434" s="1557" t="s">
        <v>8450</v>
      </c>
      <c r="C434" s="1557">
        <v>0</v>
      </c>
      <c r="D434" s="1557">
        <v>0</v>
      </c>
      <c r="E434" s="1557">
        <v>0</v>
      </c>
      <c r="F434" s="1557">
        <v>0</v>
      </c>
      <c r="G434" s="1557" t="str">
        <f t="shared" si="13"/>
        <v>75006</v>
      </c>
      <c r="H434" s="1557">
        <f t="shared" si="12"/>
        <v>0</v>
      </c>
    </row>
    <row r="435" spans="1:8" ht="15" x14ac:dyDescent="0.25">
      <c r="A435" s="1562">
        <v>750063035</v>
      </c>
      <c r="B435" s="1557" t="s">
        <v>8451</v>
      </c>
      <c r="C435" s="1557">
        <v>0</v>
      </c>
      <c r="D435" s="1557">
        <v>0</v>
      </c>
      <c r="E435" s="1557">
        <v>0</v>
      </c>
      <c r="F435" s="1557">
        <v>0</v>
      </c>
      <c r="G435" s="1557" t="str">
        <f t="shared" si="13"/>
        <v>75006</v>
      </c>
      <c r="H435" s="1557">
        <f t="shared" si="12"/>
        <v>0</v>
      </c>
    </row>
    <row r="436" spans="1:8" ht="15" x14ac:dyDescent="0.25">
      <c r="A436" s="1562">
        <v>750063036</v>
      </c>
      <c r="B436" s="1557" t="s">
        <v>8452</v>
      </c>
      <c r="C436" s="1557">
        <v>0</v>
      </c>
      <c r="D436" s="1557">
        <v>0</v>
      </c>
      <c r="E436" s="1557">
        <v>0</v>
      </c>
      <c r="F436" s="1557">
        <v>0</v>
      </c>
      <c r="G436" s="1557" t="str">
        <f t="shared" si="13"/>
        <v>75006</v>
      </c>
      <c r="H436" s="1557">
        <f t="shared" si="12"/>
        <v>0</v>
      </c>
    </row>
    <row r="437" spans="1:8" ht="15" x14ac:dyDescent="0.25">
      <c r="A437" s="1562">
        <v>750063038</v>
      </c>
      <c r="B437" s="1557" t="s">
        <v>8453</v>
      </c>
      <c r="C437" s="1557">
        <v>0</v>
      </c>
      <c r="D437" s="1557">
        <v>0</v>
      </c>
      <c r="E437" s="1557">
        <v>0</v>
      </c>
      <c r="F437" s="1557">
        <v>0</v>
      </c>
      <c r="G437" s="1557" t="str">
        <f t="shared" si="13"/>
        <v>75006</v>
      </c>
      <c r="H437" s="1557">
        <f t="shared" si="12"/>
        <v>0</v>
      </c>
    </row>
    <row r="438" spans="1:8" ht="15" x14ac:dyDescent="0.25">
      <c r="A438" s="1562">
        <v>750063039</v>
      </c>
      <c r="B438" s="1557" t="s">
        <v>8454</v>
      </c>
      <c r="C438" s="1557">
        <v>0</v>
      </c>
      <c r="D438" s="1557">
        <v>0</v>
      </c>
      <c r="E438" s="1557">
        <v>0</v>
      </c>
      <c r="F438" s="1557">
        <v>0</v>
      </c>
      <c r="G438" s="1557" t="str">
        <f t="shared" si="13"/>
        <v>75006</v>
      </c>
      <c r="H438" s="1557">
        <f t="shared" si="12"/>
        <v>0</v>
      </c>
    </row>
    <row r="439" spans="1:8" ht="15" x14ac:dyDescent="0.25">
      <c r="A439" s="1562">
        <v>750063051</v>
      </c>
      <c r="B439" s="1557" t="s">
        <v>8455</v>
      </c>
      <c r="C439" s="1557">
        <v>0</v>
      </c>
      <c r="D439" s="1557">
        <v>0</v>
      </c>
      <c r="E439" s="1557">
        <v>0</v>
      </c>
      <c r="F439" s="1557">
        <v>0</v>
      </c>
      <c r="G439" s="1557" t="str">
        <f t="shared" si="13"/>
        <v>75006</v>
      </c>
      <c r="H439" s="1557">
        <f t="shared" si="12"/>
        <v>0</v>
      </c>
    </row>
    <row r="440" spans="1:8" ht="15" x14ac:dyDescent="0.25">
      <c r="A440" s="1562">
        <v>750063052</v>
      </c>
      <c r="B440" s="1557" t="s">
        <v>8456</v>
      </c>
      <c r="C440" s="1557">
        <v>0</v>
      </c>
      <c r="D440" s="1557">
        <v>0</v>
      </c>
      <c r="E440" s="1557">
        <v>0</v>
      </c>
      <c r="F440" s="1557">
        <v>0</v>
      </c>
      <c r="G440" s="1557" t="str">
        <f t="shared" si="13"/>
        <v>75006</v>
      </c>
      <c r="H440" s="1557">
        <f t="shared" si="12"/>
        <v>0</v>
      </c>
    </row>
    <row r="441" spans="1:8" ht="15" x14ac:dyDescent="0.25">
      <c r="A441" s="1562">
        <v>750063081</v>
      </c>
      <c r="B441" s="1557" t="s">
        <v>8457</v>
      </c>
      <c r="C441" s="1557">
        <v>0</v>
      </c>
      <c r="D441" s="1557">
        <v>0</v>
      </c>
      <c r="E441" s="1557">
        <v>0</v>
      </c>
      <c r="F441" s="1557">
        <v>0</v>
      </c>
      <c r="G441" s="1557" t="str">
        <f t="shared" si="13"/>
        <v>75006</v>
      </c>
      <c r="H441" s="1557">
        <f t="shared" si="12"/>
        <v>0</v>
      </c>
    </row>
    <row r="442" spans="1:8" ht="15" x14ac:dyDescent="0.25">
      <c r="A442" s="1562">
        <v>750063300</v>
      </c>
      <c r="B442" s="1557" t="s">
        <v>8458</v>
      </c>
      <c r="C442" s="1557">
        <v>0</v>
      </c>
      <c r="D442" s="1557">
        <v>0</v>
      </c>
      <c r="E442" s="1557">
        <v>0</v>
      </c>
      <c r="F442" s="1557">
        <v>0</v>
      </c>
      <c r="G442" s="1557" t="str">
        <f t="shared" si="13"/>
        <v>75006</v>
      </c>
      <c r="H442" s="1557">
        <f t="shared" si="12"/>
        <v>0</v>
      </c>
    </row>
    <row r="443" spans="1:8" ht="15" x14ac:dyDescent="0.25">
      <c r="A443" s="1562">
        <v>750064610</v>
      </c>
      <c r="B443" s="1557" t="s">
        <v>8459</v>
      </c>
      <c r="C443" s="1557">
        <v>0</v>
      </c>
      <c r="D443" s="1557">
        <v>0</v>
      </c>
      <c r="E443" s="1557">
        <v>0</v>
      </c>
      <c r="F443" s="1557">
        <v>0</v>
      </c>
      <c r="G443" s="1557" t="str">
        <f t="shared" si="13"/>
        <v>75006</v>
      </c>
      <c r="H443" s="1557">
        <f t="shared" si="12"/>
        <v>0</v>
      </c>
    </row>
    <row r="444" spans="1:8" ht="15" x14ac:dyDescent="0.25">
      <c r="A444" s="1562">
        <v>750064611</v>
      </c>
      <c r="B444" s="1557" t="s">
        <v>8460</v>
      </c>
      <c r="C444" s="1557">
        <v>0</v>
      </c>
      <c r="D444" s="1557">
        <v>0</v>
      </c>
      <c r="E444" s="1557">
        <v>0</v>
      </c>
      <c r="F444" s="1557">
        <v>0</v>
      </c>
      <c r="G444" s="1557" t="str">
        <f t="shared" si="13"/>
        <v>75006</v>
      </c>
      <c r="H444" s="1557">
        <f t="shared" si="12"/>
        <v>0</v>
      </c>
    </row>
    <row r="445" spans="1:8" ht="15" x14ac:dyDescent="0.25">
      <c r="A445" s="1562">
        <v>750069800</v>
      </c>
      <c r="B445" s="1557" t="s">
        <v>8461</v>
      </c>
      <c r="C445" s="1557">
        <v>0</v>
      </c>
      <c r="D445" s="1557">
        <v>0</v>
      </c>
      <c r="E445" s="1557">
        <v>0</v>
      </c>
      <c r="F445" s="1557">
        <v>0</v>
      </c>
      <c r="G445" s="1557" t="str">
        <f t="shared" si="13"/>
        <v>75006</v>
      </c>
      <c r="H445" s="1557">
        <f t="shared" si="12"/>
        <v>0</v>
      </c>
    </row>
    <row r="446" spans="1:8" ht="15" x14ac:dyDescent="0.25">
      <c r="A446" s="1562">
        <v>750071600</v>
      </c>
      <c r="B446" s="1557" t="s">
        <v>8462</v>
      </c>
      <c r="C446" s="1557">
        <v>0</v>
      </c>
      <c r="D446" s="1557">
        <v>0</v>
      </c>
      <c r="E446" s="1557">
        <v>0</v>
      </c>
      <c r="F446" s="1557">
        <v>0</v>
      </c>
      <c r="G446" s="1557" t="str">
        <f t="shared" si="13"/>
        <v>75007</v>
      </c>
      <c r="H446" s="1557">
        <f t="shared" si="12"/>
        <v>0</v>
      </c>
    </row>
    <row r="447" spans="1:8" ht="15" x14ac:dyDescent="0.25">
      <c r="A447" s="1562">
        <v>750072510</v>
      </c>
      <c r="B447" s="1557" t="s">
        <v>8463</v>
      </c>
      <c r="C447" s="1557">
        <v>0</v>
      </c>
      <c r="D447" s="1557">
        <v>0</v>
      </c>
      <c r="E447" s="1557">
        <v>0</v>
      </c>
      <c r="F447" s="1557">
        <v>0</v>
      </c>
      <c r="G447" s="1557" t="str">
        <f t="shared" si="13"/>
        <v>75007</v>
      </c>
      <c r="H447" s="1557">
        <f t="shared" si="12"/>
        <v>0</v>
      </c>
    </row>
    <row r="448" spans="1:8" ht="15" x14ac:dyDescent="0.25">
      <c r="A448" s="1562">
        <v>750073033</v>
      </c>
      <c r="B448" s="1557" t="s">
        <v>8464</v>
      </c>
      <c r="C448" s="1557">
        <v>0</v>
      </c>
      <c r="D448" s="1557">
        <v>0</v>
      </c>
      <c r="E448" s="1557">
        <v>0</v>
      </c>
      <c r="F448" s="1557">
        <v>0</v>
      </c>
      <c r="G448" s="1557" t="str">
        <f t="shared" si="13"/>
        <v>75007</v>
      </c>
      <c r="H448" s="1557">
        <f t="shared" si="12"/>
        <v>0</v>
      </c>
    </row>
    <row r="449" spans="1:8" ht="15" x14ac:dyDescent="0.25">
      <c r="A449" s="1562">
        <v>750073035</v>
      </c>
      <c r="B449" s="1557" t="s">
        <v>8465</v>
      </c>
      <c r="C449" s="1557">
        <v>0</v>
      </c>
      <c r="D449" s="1557">
        <v>0</v>
      </c>
      <c r="E449" s="1557">
        <v>0</v>
      </c>
      <c r="F449" s="1557">
        <v>0</v>
      </c>
      <c r="G449" s="1557" t="str">
        <f t="shared" si="13"/>
        <v>75007</v>
      </c>
      <c r="H449" s="1557">
        <f t="shared" si="12"/>
        <v>0</v>
      </c>
    </row>
    <row r="450" spans="1:8" ht="15" x14ac:dyDescent="0.25">
      <c r="A450" s="1562">
        <v>750073036</v>
      </c>
      <c r="B450" s="1557" t="s">
        <v>8466</v>
      </c>
      <c r="C450" s="1557">
        <v>0</v>
      </c>
      <c r="D450" s="1557">
        <v>0</v>
      </c>
      <c r="E450" s="1557">
        <v>0</v>
      </c>
      <c r="F450" s="1557">
        <v>0</v>
      </c>
      <c r="G450" s="1557" t="str">
        <f t="shared" si="13"/>
        <v>75007</v>
      </c>
      <c r="H450" s="1557">
        <f t="shared" si="12"/>
        <v>0</v>
      </c>
    </row>
    <row r="451" spans="1:8" ht="15" x14ac:dyDescent="0.25">
      <c r="A451" s="1562">
        <v>750073038</v>
      </c>
      <c r="B451" s="1557" t="s">
        <v>8467</v>
      </c>
      <c r="C451" s="1557">
        <v>0</v>
      </c>
      <c r="D451" s="1557">
        <v>0</v>
      </c>
      <c r="E451" s="1557">
        <v>0</v>
      </c>
      <c r="F451" s="1557">
        <v>0</v>
      </c>
      <c r="G451" s="1557" t="str">
        <f t="shared" si="13"/>
        <v>75007</v>
      </c>
      <c r="H451" s="1557">
        <f t="shared" si="12"/>
        <v>0</v>
      </c>
    </row>
    <row r="452" spans="1:8" ht="15" x14ac:dyDescent="0.25">
      <c r="A452" s="1562">
        <v>750073041</v>
      </c>
      <c r="B452" s="1557" t="s">
        <v>8468</v>
      </c>
      <c r="C452" s="1557">
        <v>0</v>
      </c>
      <c r="D452" s="1557">
        <v>0</v>
      </c>
      <c r="E452" s="1557">
        <v>0</v>
      </c>
      <c r="F452" s="1557">
        <v>0</v>
      </c>
      <c r="G452" s="1557" t="str">
        <f t="shared" si="13"/>
        <v>75007</v>
      </c>
      <c r="H452" s="1557">
        <f t="shared" si="12"/>
        <v>0</v>
      </c>
    </row>
    <row r="453" spans="1:8" ht="15" x14ac:dyDescent="0.25">
      <c r="A453" s="1562">
        <v>750073051</v>
      </c>
      <c r="B453" s="1557" t="s">
        <v>8469</v>
      </c>
      <c r="C453" s="1557">
        <v>0</v>
      </c>
      <c r="D453" s="1557">
        <v>0</v>
      </c>
      <c r="E453" s="1557">
        <v>0</v>
      </c>
      <c r="F453" s="1557">
        <v>0</v>
      </c>
      <c r="G453" s="1557" t="str">
        <f t="shared" si="13"/>
        <v>75007</v>
      </c>
      <c r="H453" s="1557">
        <f t="shared" si="12"/>
        <v>0</v>
      </c>
    </row>
    <row r="454" spans="1:8" ht="15" x14ac:dyDescent="0.25">
      <c r="A454" s="1562">
        <v>750073052</v>
      </c>
      <c r="B454" s="1557" t="s">
        <v>8470</v>
      </c>
      <c r="C454" s="1557">
        <v>0</v>
      </c>
      <c r="D454" s="1557">
        <v>0</v>
      </c>
      <c r="E454" s="1557">
        <v>0</v>
      </c>
      <c r="F454" s="1557">
        <v>0</v>
      </c>
      <c r="G454" s="1557" t="str">
        <f t="shared" si="13"/>
        <v>75007</v>
      </c>
      <c r="H454" s="1557">
        <f t="shared" si="12"/>
        <v>0</v>
      </c>
    </row>
    <row r="455" spans="1:8" ht="15" x14ac:dyDescent="0.25">
      <c r="A455" s="1562">
        <v>750073081</v>
      </c>
      <c r="B455" s="1557" t="s">
        <v>8471</v>
      </c>
      <c r="C455" s="1557">
        <v>0</v>
      </c>
      <c r="D455" s="1557">
        <v>0</v>
      </c>
      <c r="E455" s="1557">
        <v>0</v>
      </c>
      <c r="F455" s="1557">
        <v>0</v>
      </c>
      <c r="G455" s="1557" t="str">
        <f t="shared" si="13"/>
        <v>75007</v>
      </c>
      <c r="H455" s="1557">
        <f t="shared" si="12"/>
        <v>0</v>
      </c>
    </row>
    <row r="456" spans="1:8" ht="15" x14ac:dyDescent="0.25">
      <c r="A456" s="1562">
        <v>750073083</v>
      </c>
      <c r="B456" s="1557" t="s">
        <v>8472</v>
      </c>
      <c r="C456" s="1557">
        <v>0</v>
      </c>
      <c r="D456" s="1557">
        <v>0</v>
      </c>
      <c r="E456" s="1557">
        <v>0</v>
      </c>
      <c r="F456" s="1557">
        <v>0</v>
      </c>
      <c r="G456" s="1557" t="str">
        <f t="shared" si="13"/>
        <v>75007</v>
      </c>
      <c r="H456" s="1557">
        <f t="shared" ref="H456:H519" si="14">SUMIF(G:G,G456,C:C)</f>
        <v>0</v>
      </c>
    </row>
    <row r="457" spans="1:8" ht="15" x14ac:dyDescent="0.25">
      <c r="A457" s="1562">
        <v>750073300</v>
      </c>
      <c r="B457" s="1557" t="s">
        <v>8473</v>
      </c>
      <c r="C457" s="1557">
        <v>0</v>
      </c>
      <c r="D457" s="1557">
        <v>0</v>
      </c>
      <c r="E457" s="1557">
        <v>0</v>
      </c>
      <c r="F457" s="1557">
        <v>0</v>
      </c>
      <c r="G457" s="1557" t="str">
        <f t="shared" ref="G457:G520" si="15">LEFT(A457,5)</f>
        <v>75007</v>
      </c>
      <c r="H457" s="1557">
        <f t="shared" si="14"/>
        <v>0</v>
      </c>
    </row>
    <row r="458" spans="1:8" ht="15" x14ac:dyDescent="0.25">
      <c r="A458" s="1562">
        <v>750074610</v>
      </c>
      <c r="B458" s="1557" t="s">
        <v>8474</v>
      </c>
      <c r="C458" s="1557">
        <v>0</v>
      </c>
      <c r="D458" s="1557">
        <v>0</v>
      </c>
      <c r="E458" s="1557">
        <v>0</v>
      </c>
      <c r="F458" s="1557">
        <v>0</v>
      </c>
      <c r="G458" s="1557" t="str">
        <f t="shared" si="15"/>
        <v>75007</v>
      </c>
      <c r="H458" s="1557">
        <f t="shared" si="14"/>
        <v>0</v>
      </c>
    </row>
    <row r="459" spans="1:8" ht="15" x14ac:dyDescent="0.25">
      <c r="A459" s="1562">
        <v>750074611</v>
      </c>
      <c r="B459" s="1557" t="s">
        <v>8475</v>
      </c>
      <c r="C459" s="1557">
        <v>0</v>
      </c>
      <c r="D459" s="1557">
        <v>0</v>
      </c>
      <c r="E459" s="1557">
        <v>0</v>
      </c>
      <c r="F459" s="1557">
        <v>0</v>
      </c>
      <c r="G459" s="1557" t="str">
        <f t="shared" si="15"/>
        <v>75007</v>
      </c>
      <c r="H459" s="1557">
        <f t="shared" si="14"/>
        <v>0</v>
      </c>
    </row>
    <row r="460" spans="1:8" ht="15" x14ac:dyDescent="0.25">
      <c r="A460" s="1562">
        <v>750079800</v>
      </c>
      <c r="B460" s="1557" t="s">
        <v>8476</v>
      </c>
      <c r="C460" s="1557">
        <v>0</v>
      </c>
      <c r="D460" s="1557">
        <v>0</v>
      </c>
      <c r="E460" s="1557">
        <v>0</v>
      </c>
      <c r="F460" s="1557">
        <v>0</v>
      </c>
      <c r="G460" s="1557" t="str">
        <f t="shared" si="15"/>
        <v>75007</v>
      </c>
      <c r="H460" s="1557">
        <f t="shared" si="14"/>
        <v>0</v>
      </c>
    </row>
    <row r="461" spans="1:8" ht="15" x14ac:dyDescent="0.25">
      <c r="A461" s="1562">
        <v>750081600</v>
      </c>
      <c r="B461" s="1557" t="s">
        <v>8477</v>
      </c>
      <c r="C461" s="1557">
        <v>0</v>
      </c>
      <c r="D461" s="1557">
        <v>0</v>
      </c>
      <c r="E461" s="1557">
        <v>0</v>
      </c>
      <c r="F461" s="1557">
        <v>0</v>
      </c>
      <c r="G461" s="1557" t="str">
        <f t="shared" si="15"/>
        <v>75008</v>
      </c>
      <c r="H461" s="1557">
        <f t="shared" si="14"/>
        <v>0</v>
      </c>
    </row>
    <row r="462" spans="1:8" ht="15" x14ac:dyDescent="0.25">
      <c r="A462" s="1562">
        <v>750082510</v>
      </c>
      <c r="B462" s="1557" t="s">
        <v>8478</v>
      </c>
      <c r="C462" s="1557">
        <v>0</v>
      </c>
      <c r="D462" s="1557">
        <v>0</v>
      </c>
      <c r="E462" s="1557">
        <v>0</v>
      </c>
      <c r="F462" s="1557">
        <v>0</v>
      </c>
      <c r="G462" s="1557" t="str">
        <f t="shared" si="15"/>
        <v>75008</v>
      </c>
      <c r="H462" s="1557">
        <f t="shared" si="14"/>
        <v>0</v>
      </c>
    </row>
    <row r="463" spans="1:8" ht="15" x14ac:dyDescent="0.25">
      <c r="A463" s="1562">
        <v>750083033</v>
      </c>
      <c r="B463" s="1557" t="s">
        <v>8479</v>
      </c>
      <c r="C463" s="1557">
        <v>0</v>
      </c>
      <c r="D463" s="1557">
        <v>0</v>
      </c>
      <c r="E463" s="1557">
        <v>0</v>
      </c>
      <c r="F463" s="1557">
        <v>0</v>
      </c>
      <c r="G463" s="1557" t="str">
        <f t="shared" si="15"/>
        <v>75008</v>
      </c>
      <c r="H463" s="1557">
        <f t="shared" si="14"/>
        <v>0</v>
      </c>
    </row>
    <row r="464" spans="1:8" ht="15" x14ac:dyDescent="0.25">
      <c r="A464" s="1562">
        <v>750083035</v>
      </c>
      <c r="B464" s="1557" t="s">
        <v>8480</v>
      </c>
      <c r="C464" s="1557">
        <v>0</v>
      </c>
      <c r="D464" s="1557">
        <v>0</v>
      </c>
      <c r="E464" s="1557">
        <v>0</v>
      </c>
      <c r="F464" s="1557">
        <v>0</v>
      </c>
      <c r="G464" s="1557" t="str">
        <f t="shared" si="15"/>
        <v>75008</v>
      </c>
      <c r="H464" s="1557">
        <f t="shared" si="14"/>
        <v>0</v>
      </c>
    </row>
    <row r="465" spans="1:8" ht="15" x14ac:dyDescent="0.25">
      <c r="A465" s="1562">
        <v>750083036</v>
      </c>
      <c r="B465" s="1557" t="s">
        <v>8481</v>
      </c>
      <c r="C465" s="1557">
        <v>0</v>
      </c>
      <c r="D465" s="1557">
        <v>0</v>
      </c>
      <c r="E465" s="1557">
        <v>0</v>
      </c>
      <c r="F465" s="1557">
        <v>0</v>
      </c>
      <c r="G465" s="1557" t="str">
        <f t="shared" si="15"/>
        <v>75008</v>
      </c>
      <c r="H465" s="1557">
        <f t="shared" si="14"/>
        <v>0</v>
      </c>
    </row>
    <row r="466" spans="1:8" ht="15" x14ac:dyDescent="0.25">
      <c r="A466" s="1562">
        <v>750083038</v>
      </c>
      <c r="B466" s="1557" t="s">
        <v>8482</v>
      </c>
      <c r="C466" s="1557">
        <v>0</v>
      </c>
      <c r="D466" s="1557">
        <v>0</v>
      </c>
      <c r="E466" s="1557">
        <v>0</v>
      </c>
      <c r="F466" s="1557">
        <v>0</v>
      </c>
      <c r="G466" s="1557" t="str">
        <f t="shared" si="15"/>
        <v>75008</v>
      </c>
      <c r="H466" s="1557">
        <f t="shared" si="14"/>
        <v>0</v>
      </c>
    </row>
    <row r="467" spans="1:8" ht="15" x14ac:dyDescent="0.25">
      <c r="A467" s="1562">
        <v>750083041</v>
      </c>
      <c r="B467" s="1557" t="s">
        <v>8483</v>
      </c>
      <c r="C467" s="1557">
        <v>0</v>
      </c>
      <c r="D467" s="1557">
        <v>0</v>
      </c>
      <c r="E467" s="1557">
        <v>0</v>
      </c>
      <c r="F467" s="1557">
        <v>0</v>
      </c>
      <c r="G467" s="1557" t="str">
        <f t="shared" si="15"/>
        <v>75008</v>
      </c>
      <c r="H467" s="1557">
        <f t="shared" si="14"/>
        <v>0</v>
      </c>
    </row>
    <row r="468" spans="1:8" ht="15" x14ac:dyDescent="0.25">
      <c r="A468" s="1562">
        <v>750083051</v>
      </c>
      <c r="B468" s="1557" t="s">
        <v>8484</v>
      </c>
      <c r="C468" s="1557">
        <v>0</v>
      </c>
      <c r="D468" s="1557">
        <v>0</v>
      </c>
      <c r="E468" s="1557">
        <v>0</v>
      </c>
      <c r="F468" s="1557">
        <v>0</v>
      </c>
      <c r="G468" s="1557" t="str">
        <f t="shared" si="15"/>
        <v>75008</v>
      </c>
      <c r="H468" s="1557">
        <f t="shared" si="14"/>
        <v>0</v>
      </c>
    </row>
    <row r="469" spans="1:8" ht="15" x14ac:dyDescent="0.25">
      <c r="A469" s="1562">
        <v>750083052</v>
      </c>
      <c r="B469" s="1557" t="s">
        <v>8485</v>
      </c>
      <c r="C469" s="1557">
        <v>0</v>
      </c>
      <c r="D469" s="1557">
        <v>0</v>
      </c>
      <c r="E469" s="1557">
        <v>0</v>
      </c>
      <c r="F469" s="1557">
        <v>0</v>
      </c>
      <c r="G469" s="1557" t="str">
        <f t="shared" si="15"/>
        <v>75008</v>
      </c>
      <c r="H469" s="1557">
        <f t="shared" si="14"/>
        <v>0</v>
      </c>
    </row>
    <row r="470" spans="1:8" ht="15" x14ac:dyDescent="0.25">
      <c r="A470" s="1562">
        <v>750083081</v>
      </c>
      <c r="B470" s="1557" t="s">
        <v>8486</v>
      </c>
      <c r="C470" s="1557">
        <v>0</v>
      </c>
      <c r="D470" s="1557">
        <v>0</v>
      </c>
      <c r="E470" s="1557">
        <v>0</v>
      </c>
      <c r="F470" s="1557">
        <v>0</v>
      </c>
      <c r="G470" s="1557" t="str">
        <f t="shared" si="15"/>
        <v>75008</v>
      </c>
      <c r="H470" s="1557">
        <f t="shared" si="14"/>
        <v>0</v>
      </c>
    </row>
    <row r="471" spans="1:8" ht="15" x14ac:dyDescent="0.25">
      <c r="A471" s="1562">
        <v>750083083</v>
      </c>
      <c r="B471" s="1557" t="s">
        <v>8487</v>
      </c>
      <c r="C471" s="1557">
        <v>0</v>
      </c>
      <c r="D471" s="1557">
        <v>0</v>
      </c>
      <c r="E471" s="1557">
        <v>0</v>
      </c>
      <c r="F471" s="1557">
        <v>0</v>
      </c>
      <c r="G471" s="1557" t="str">
        <f t="shared" si="15"/>
        <v>75008</v>
      </c>
      <c r="H471" s="1557">
        <f t="shared" si="14"/>
        <v>0</v>
      </c>
    </row>
    <row r="472" spans="1:8" ht="15" x14ac:dyDescent="0.25">
      <c r="A472" s="1562">
        <v>750083300</v>
      </c>
      <c r="B472" s="1557" t="s">
        <v>8488</v>
      </c>
      <c r="C472" s="1557">
        <v>0</v>
      </c>
      <c r="D472" s="1557">
        <v>0</v>
      </c>
      <c r="E472" s="1557">
        <v>0</v>
      </c>
      <c r="F472" s="1557">
        <v>0</v>
      </c>
      <c r="G472" s="1557" t="str">
        <f t="shared" si="15"/>
        <v>75008</v>
      </c>
      <c r="H472" s="1557">
        <f t="shared" si="14"/>
        <v>0</v>
      </c>
    </row>
    <row r="473" spans="1:8" ht="15" x14ac:dyDescent="0.25">
      <c r="A473" s="1562">
        <v>750084610</v>
      </c>
      <c r="B473" s="1557" t="s">
        <v>8489</v>
      </c>
      <c r="C473" s="1557">
        <v>0</v>
      </c>
      <c r="D473" s="1557">
        <v>0</v>
      </c>
      <c r="E473" s="1557">
        <v>0</v>
      </c>
      <c r="F473" s="1557">
        <v>0</v>
      </c>
      <c r="G473" s="1557" t="str">
        <f t="shared" si="15"/>
        <v>75008</v>
      </c>
      <c r="H473" s="1557">
        <f t="shared" si="14"/>
        <v>0</v>
      </c>
    </row>
    <row r="474" spans="1:8" ht="15" x14ac:dyDescent="0.25">
      <c r="A474" s="1562">
        <v>750084611</v>
      </c>
      <c r="B474" s="1557" t="s">
        <v>8490</v>
      </c>
      <c r="C474" s="1557">
        <v>0</v>
      </c>
      <c r="D474" s="1557">
        <v>0</v>
      </c>
      <c r="E474" s="1557">
        <v>0</v>
      </c>
      <c r="F474" s="1557">
        <v>0</v>
      </c>
      <c r="G474" s="1557" t="str">
        <f t="shared" si="15"/>
        <v>75008</v>
      </c>
      <c r="H474" s="1557">
        <f t="shared" si="14"/>
        <v>0</v>
      </c>
    </row>
    <row r="475" spans="1:8" ht="15" x14ac:dyDescent="0.25">
      <c r="A475" s="1562">
        <v>750089800</v>
      </c>
      <c r="B475" s="1557" t="s">
        <v>8491</v>
      </c>
      <c r="C475" s="1557">
        <v>0</v>
      </c>
      <c r="D475" s="1557">
        <v>0</v>
      </c>
      <c r="E475" s="1557">
        <v>0</v>
      </c>
      <c r="F475" s="1557">
        <v>0</v>
      </c>
      <c r="G475" s="1557" t="str">
        <f t="shared" si="15"/>
        <v>75008</v>
      </c>
      <c r="H475" s="1557">
        <f t="shared" si="14"/>
        <v>0</v>
      </c>
    </row>
    <row r="476" spans="1:8" ht="15" x14ac:dyDescent="0.25">
      <c r="A476" s="1562">
        <v>750091600</v>
      </c>
      <c r="B476" s="1557" t="s">
        <v>8492</v>
      </c>
      <c r="C476" s="1557">
        <v>0</v>
      </c>
      <c r="D476" s="1557">
        <v>0</v>
      </c>
      <c r="E476" s="1557">
        <v>0</v>
      </c>
      <c r="F476" s="1557">
        <v>0</v>
      </c>
      <c r="G476" s="1557" t="str">
        <f t="shared" si="15"/>
        <v>75009</v>
      </c>
      <c r="H476" s="1557">
        <f t="shared" si="14"/>
        <v>0</v>
      </c>
    </row>
    <row r="477" spans="1:8" ht="15" x14ac:dyDescent="0.25">
      <c r="A477" s="1562">
        <v>750092510</v>
      </c>
      <c r="B477" s="1557" t="s">
        <v>8493</v>
      </c>
      <c r="C477" s="1557">
        <v>0</v>
      </c>
      <c r="D477" s="1557">
        <v>0</v>
      </c>
      <c r="E477" s="1557">
        <v>0</v>
      </c>
      <c r="F477" s="1557">
        <v>0</v>
      </c>
      <c r="G477" s="1557" t="str">
        <f t="shared" si="15"/>
        <v>75009</v>
      </c>
      <c r="H477" s="1557">
        <f t="shared" si="14"/>
        <v>0</v>
      </c>
    </row>
    <row r="478" spans="1:8" ht="15" x14ac:dyDescent="0.25">
      <c r="A478" s="1562">
        <v>750093033</v>
      </c>
      <c r="B478" s="1557" t="s">
        <v>8494</v>
      </c>
      <c r="C478" s="1557">
        <v>0</v>
      </c>
      <c r="D478" s="1557">
        <v>0</v>
      </c>
      <c r="E478" s="1557">
        <v>0</v>
      </c>
      <c r="F478" s="1557">
        <v>0</v>
      </c>
      <c r="G478" s="1557" t="str">
        <f t="shared" si="15"/>
        <v>75009</v>
      </c>
      <c r="H478" s="1557">
        <f t="shared" si="14"/>
        <v>0</v>
      </c>
    </row>
    <row r="479" spans="1:8" ht="15" x14ac:dyDescent="0.25">
      <c r="A479" s="1562">
        <v>750093034</v>
      </c>
      <c r="B479" s="1557" t="s">
        <v>8495</v>
      </c>
      <c r="C479" s="1557">
        <v>0</v>
      </c>
      <c r="D479" s="1557">
        <v>0</v>
      </c>
      <c r="E479" s="1557">
        <v>0</v>
      </c>
      <c r="F479" s="1557">
        <v>0</v>
      </c>
      <c r="G479" s="1557" t="str">
        <f t="shared" si="15"/>
        <v>75009</v>
      </c>
      <c r="H479" s="1557">
        <f t="shared" si="14"/>
        <v>0</v>
      </c>
    </row>
    <row r="480" spans="1:8" ht="15" x14ac:dyDescent="0.25">
      <c r="A480" s="1562">
        <v>750093035</v>
      </c>
      <c r="B480" s="1557" t="s">
        <v>8496</v>
      </c>
      <c r="C480" s="1557">
        <v>0</v>
      </c>
      <c r="D480" s="1557">
        <v>0</v>
      </c>
      <c r="E480" s="1557">
        <v>0</v>
      </c>
      <c r="F480" s="1557">
        <v>0</v>
      </c>
      <c r="G480" s="1557" t="str">
        <f t="shared" si="15"/>
        <v>75009</v>
      </c>
      <c r="H480" s="1557">
        <f t="shared" si="14"/>
        <v>0</v>
      </c>
    </row>
    <row r="481" spans="1:8" ht="15" x14ac:dyDescent="0.25">
      <c r="A481" s="1562">
        <v>750093036</v>
      </c>
      <c r="B481" s="1557" t="s">
        <v>8497</v>
      </c>
      <c r="C481" s="1557">
        <v>0</v>
      </c>
      <c r="D481" s="1557">
        <v>0</v>
      </c>
      <c r="E481" s="1557">
        <v>0</v>
      </c>
      <c r="F481" s="1557">
        <v>0</v>
      </c>
      <c r="G481" s="1557" t="str">
        <f t="shared" si="15"/>
        <v>75009</v>
      </c>
      <c r="H481" s="1557">
        <f t="shared" si="14"/>
        <v>0</v>
      </c>
    </row>
    <row r="482" spans="1:8" ht="15" x14ac:dyDescent="0.25">
      <c r="A482" s="1562">
        <v>750093037</v>
      </c>
      <c r="B482" s="1557" t="s">
        <v>8498</v>
      </c>
      <c r="C482" s="1557">
        <v>0</v>
      </c>
      <c r="D482" s="1557">
        <v>0</v>
      </c>
      <c r="E482" s="1557">
        <v>0</v>
      </c>
      <c r="F482" s="1557">
        <v>0</v>
      </c>
      <c r="G482" s="1557" t="str">
        <f t="shared" si="15"/>
        <v>75009</v>
      </c>
      <c r="H482" s="1557">
        <f t="shared" si="14"/>
        <v>0</v>
      </c>
    </row>
    <row r="483" spans="1:8" ht="15" x14ac:dyDescent="0.25">
      <c r="A483" s="1562">
        <v>750093038</v>
      </c>
      <c r="B483" s="1557" t="s">
        <v>8499</v>
      </c>
      <c r="C483" s="1557">
        <v>0</v>
      </c>
      <c r="D483" s="1557">
        <v>0</v>
      </c>
      <c r="E483" s="1557">
        <v>0</v>
      </c>
      <c r="F483" s="1557">
        <v>0</v>
      </c>
      <c r="G483" s="1557" t="str">
        <f t="shared" si="15"/>
        <v>75009</v>
      </c>
      <c r="H483" s="1557">
        <f t="shared" si="14"/>
        <v>0</v>
      </c>
    </row>
    <row r="484" spans="1:8" ht="15" x14ac:dyDescent="0.25">
      <c r="A484" s="1562">
        <v>750093041</v>
      </c>
      <c r="B484" s="1557" t="s">
        <v>8500</v>
      </c>
      <c r="C484" s="1557">
        <v>0</v>
      </c>
      <c r="D484" s="1557">
        <v>0</v>
      </c>
      <c r="E484" s="1557">
        <v>0</v>
      </c>
      <c r="F484" s="1557">
        <v>0</v>
      </c>
      <c r="G484" s="1557" t="str">
        <f t="shared" si="15"/>
        <v>75009</v>
      </c>
      <c r="H484" s="1557">
        <f t="shared" si="14"/>
        <v>0</v>
      </c>
    </row>
    <row r="485" spans="1:8" ht="15" x14ac:dyDescent="0.25">
      <c r="A485" s="1562">
        <v>750093051</v>
      </c>
      <c r="B485" s="1557" t="s">
        <v>8501</v>
      </c>
      <c r="C485" s="1557">
        <v>0</v>
      </c>
      <c r="D485" s="1557">
        <v>0</v>
      </c>
      <c r="E485" s="1557">
        <v>0</v>
      </c>
      <c r="F485" s="1557">
        <v>0</v>
      </c>
      <c r="G485" s="1557" t="str">
        <f t="shared" si="15"/>
        <v>75009</v>
      </c>
      <c r="H485" s="1557">
        <f t="shared" si="14"/>
        <v>0</v>
      </c>
    </row>
    <row r="486" spans="1:8" ht="15" x14ac:dyDescent="0.25">
      <c r="A486" s="1562">
        <v>750093052</v>
      </c>
      <c r="B486" s="1557" t="s">
        <v>8502</v>
      </c>
      <c r="C486" s="1557">
        <v>0</v>
      </c>
      <c r="D486" s="1557">
        <v>0</v>
      </c>
      <c r="E486" s="1557">
        <v>0</v>
      </c>
      <c r="F486" s="1557">
        <v>0</v>
      </c>
      <c r="G486" s="1557" t="str">
        <f t="shared" si="15"/>
        <v>75009</v>
      </c>
      <c r="H486" s="1557">
        <f t="shared" si="14"/>
        <v>0</v>
      </c>
    </row>
    <row r="487" spans="1:8" ht="15" x14ac:dyDescent="0.25">
      <c r="A487" s="1562">
        <v>750093300</v>
      </c>
      <c r="B487" s="1557" t="s">
        <v>8503</v>
      </c>
      <c r="C487" s="1557">
        <v>0</v>
      </c>
      <c r="D487" s="1557">
        <v>0</v>
      </c>
      <c r="E487" s="1557">
        <v>0</v>
      </c>
      <c r="F487" s="1557">
        <v>0</v>
      </c>
      <c r="G487" s="1557" t="str">
        <f t="shared" si="15"/>
        <v>75009</v>
      </c>
      <c r="H487" s="1557">
        <f t="shared" si="14"/>
        <v>0</v>
      </c>
    </row>
    <row r="488" spans="1:8" ht="15" x14ac:dyDescent="0.25">
      <c r="A488" s="1562">
        <v>750094610</v>
      </c>
      <c r="B488" s="1557" t="s">
        <v>8504</v>
      </c>
      <c r="C488" s="1557">
        <v>0</v>
      </c>
      <c r="D488" s="1557">
        <v>0</v>
      </c>
      <c r="E488" s="1557">
        <v>0</v>
      </c>
      <c r="F488" s="1557">
        <v>0</v>
      </c>
      <c r="G488" s="1557" t="str">
        <f t="shared" si="15"/>
        <v>75009</v>
      </c>
      <c r="H488" s="1557">
        <f t="shared" si="14"/>
        <v>0</v>
      </c>
    </row>
    <row r="489" spans="1:8" ht="15" x14ac:dyDescent="0.25">
      <c r="A489" s="1562">
        <v>750094611</v>
      </c>
      <c r="B489" s="1557" t="s">
        <v>8505</v>
      </c>
      <c r="C489" s="1557">
        <v>0</v>
      </c>
      <c r="D489" s="1557">
        <v>0</v>
      </c>
      <c r="E489" s="1557">
        <v>0</v>
      </c>
      <c r="F489" s="1557">
        <v>0</v>
      </c>
      <c r="G489" s="1557" t="str">
        <f t="shared" si="15"/>
        <v>75009</v>
      </c>
      <c r="H489" s="1557">
        <f t="shared" si="14"/>
        <v>0</v>
      </c>
    </row>
    <row r="490" spans="1:8" ht="15" x14ac:dyDescent="0.25">
      <c r="A490" s="1562">
        <v>750094623</v>
      </c>
      <c r="B490" s="1557" t="s">
        <v>8506</v>
      </c>
      <c r="C490" s="1557">
        <v>0</v>
      </c>
      <c r="D490" s="1557">
        <v>0</v>
      </c>
      <c r="E490" s="1557">
        <v>0</v>
      </c>
      <c r="F490" s="1557">
        <v>0</v>
      </c>
      <c r="G490" s="1557" t="str">
        <f t="shared" si="15"/>
        <v>75009</v>
      </c>
      <c r="H490" s="1557">
        <f t="shared" si="14"/>
        <v>0</v>
      </c>
    </row>
    <row r="491" spans="1:8" ht="15" x14ac:dyDescent="0.25">
      <c r="A491" s="1562">
        <v>750099800</v>
      </c>
      <c r="B491" s="1557" t="s">
        <v>8507</v>
      </c>
      <c r="C491" s="1557">
        <v>0</v>
      </c>
      <c r="D491" s="1557">
        <v>0</v>
      </c>
      <c r="E491" s="1557">
        <v>0</v>
      </c>
      <c r="F491" s="1557">
        <v>0</v>
      </c>
      <c r="G491" s="1557" t="str">
        <f t="shared" si="15"/>
        <v>75009</v>
      </c>
      <c r="H491" s="1557">
        <f t="shared" si="14"/>
        <v>0</v>
      </c>
    </row>
    <row r="492" spans="1:8" ht="15" x14ac:dyDescent="0.25">
      <c r="A492" s="1562">
        <v>750101600</v>
      </c>
      <c r="B492" s="1557" t="s">
        <v>8508</v>
      </c>
      <c r="C492" s="1557">
        <v>0</v>
      </c>
      <c r="D492" s="1557">
        <v>0</v>
      </c>
      <c r="E492" s="1557">
        <v>0</v>
      </c>
      <c r="F492" s="1557">
        <v>0</v>
      </c>
      <c r="G492" s="1557" t="str">
        <f t="shared" si="15"/>
        <v>75010</v>
      </c>
      <c r="H492" s="1557">
        <f t="shared" si="14"/>
        <v>0</v>
      </c>
    </row>
    <row r="493" spans="1:8" ht="15" x14ac:dyDescent="0.25">
      <c r="A493" s="1562">
        <v>750102510</v>
      </c>
      <c r="B493" s="1557" t="s">
        <v>8509</v>
      </c>
      <c r="C493" s="1557">
        <v>0</v>
      </c>
      <c r="D493" s="1557">
        <v>0</v>
      </c>
      <c r="E493" s="1557">
        <v>0</v>
      </c>
      <c r="F493" s="1557">
        <v>0</v>
      </c>
      <c r="G493" s="1557" t="str">
        <f t="shared" si="15"/>
        <v>75010</v>
      </c>
      <c r="H493" s="1557">
        <f t="shared" si="14"/>
        <v>0</v>
      </c>
    </row>
    <row r="494" spans="1:8" ht="15" x14ac:dyDescent="0.25">
      <c r="A494" s="1562">
        <v>750103033</v>
      </c>
      <c r="B494" s="1557" t="s">
        <v>8510</v>
      </c>
      <c r="C494" s="1557">
        <v>0</v>
      </c>
      <c r="D494" s="1557">
        <v>0</v>
      </c>
      <c r="E494" s="1557">
        <v>0</v>
      </c>
      <c r="F494" s="1557">
        <v>0</v>
      </c>
      <c r="G494" s="1557" t="str">
        <f t="shared" si="15"/>
        <v>75010</v>
      </c>
      <c r="H494" s="1557">
        <f t="shared" si="14"/>
        <v>0</v>
      </c>
    </row>
    <row r="495" spans="1:8" ht="15" x14ac:dyDescent="0.25">
      <c r="A495" s="1562">
        <v>750103034</v>
      </c>
      <c r="B495" s="1557" t="s">
        <v>8511</v>
      </c>
      <c r="C495" s="1557">
        <v>0</v>
      </c>
      <c r="D495" s="1557">
        <v>0</v>
      </c>
      <c r="E495" s="1557">
        <v>0</v>
      </c>
      <c r="F495" s="1557">
        <v>0</v>
      </c>
      <c r="G495" s="1557" t="str">
        <f t="shared" si="15"/>
        <v>75010</v>
      </c>
      <c r="H495" s="1557">
        <f t="shared" si="14"/>
        <v>0</v>
      </c>
    </row>
    <row r="496" spans="1:8" ht="15" x14ac:dyDescent="0.25">
      <c r="A496" s="1562">
        <v>750103035</v>
      </c>
      <c r="B496" s="1557" t="s">
        <v>8512</v>
      </c>
      <c r="C496" s="1557">
        <v>0</v>
      </c>
      <c r="D496" s="1557">
        <v>0</v>
      </c>
      <c r="E496" s="1557">
        <v>0</v>
      </c>
      <c r="F496" s="1557">
        <v>0</v>
      </c>
      <c r="G496" s="1557" t="str">
        <f t="shared" si="15"/>
        <v>75010</v>
      </c>
      <c r="H496" s="1557">
        <f t="shared" si="14"/>
        <v>0</v>
      </c>
    </row>
    <row r="497" spans="1:8" ht="15" x14ac:dyDescent="0.25">
      <c r="A497" s="1562">
        <v>750103036</v>
      </c>
      <c r="B497" s="1557" t="s">
        <v>8513</v>
      </c>
      <c r="C497" s="1557">
        <v>0</v>
      </c>
      <c r="D497" s="1557">
        <v>0</v>
      </c>
      <c r="E497" s="1557">
        <v>0</v>
      </c>
      <c r="F497" s="1557">
        <v>0</v>
      </c>
      <c r="G497" s="1557" t="str">
        <f t="shared" si="15"/>
        <v>75010</v>
      </c>
      <c r="H497" s="1557">
        <f t="shared" si="14"/>
        <v>0</v>
      </c>
    </row>
    <row r="498" spans="1:8" ht="15" x14ac:dyDescent="0.25">
      <c r="A498" s="1562">
        <v>750103037</v>
      </c>
      <c r="B498" s="1557" t="s">
        <v>8514</v>
      </c>
      <c r="C498" s="1557">
        <v>0</v>
      </c>
      <c r="D498" s="1557">
        <v>0</v>
      </c>
      <c r="E498" s="1557">
        <v>0</v>
      </c>
      <c r="F498" s="1557">
        <v>0</v>
      </c>
      <c r="G498" s="1557" t="str">
        <f t="shared" si="15"/>
        <v>75010</v>
      </c>
      <c r="H498" s="1557">
        <f t="shared" si="14"/>
        <v>0</v>
      </c>
    </row>
    <row r="499" spans="1:8" ht="15" x14ac:dyDescent="0.25">
      <c r="A499" s="1562">
        <v>750103038</v>
      </c>
      <c r="B499" s="1557" t="s">
        <v>8515</v>
      </c>
      <c r="C499" s="1557">
        <v>0</v>
      </c>
      <c r="D499" s="1557">
        <v>0</v>
      </c>
      <c r="E499" s="1557">
        <v>0</v>
      </c>
      <c r="F499" s="1557">
        <v>0</v>
      </c>
      <c r="G499" s="1557" t="str">
        <f t="shared" si="15"/>
        <v>75010</v>
      </c>
      <c r="H499" s="1557">
        <f t="shared" si="14"/>
        <v>0</v>
      </c>
    </row>
    <row r="500" spans="1:8" ht="15" x14ac:dyDescent="0.25">
      <c r="A500" s="1562">
        <v>750103041</v>
      </c>
      <c r="B500" s="1557" t="s">
        <v>8516</v>
      </c>
      <c r="C500" s="1557">
        <v>0</v>
      </c>
      <c r="D500" s="1557">
        <v>0</v>
      </c>
      <c r="E500" s="1557">
        <v>0</v>
      </c>
      <c r="F500" s="1557">
        <v>0</v>
      </c>
      <c r="G500" s="1557" t="str">
        <f t="shared" si="15"/>
        <v>75010</v>
      </c>
      <c r="H500" s="1557">
        <f t="shared" si="14"/>
        <v>0</v>
      </c>
    </row>
    <row r="501" spans="1:8" ht="15" x14ac:dyDescent="0.25">
      <c r="A501" s="1562">
        <v>750103051</v>
      </c>
      <c r="B501" s="1557" t="s">
        <v>8517</v>
      </c>
      <c r="C501" s="1557">
        <v>0</v>
      </c>
      <c r="D501" s="1557">
        <v>0</v>
      </c>
      <c r="E501" s="1557">
        <v>0</v>
      </c>
      <c r="F501" s="1557">
        <v>0</v>
      </c>
      <c r="G501" s="1557" t="str">
        <f t="shared" si="15"/>
        <v>75010</v>
      </c>
      <c r="H501" s="1557">
        <f t="shared" si="14"/>
        <v>0</v>
      </c>
    </row>
    <row r="502" spans="1:8" ht="15" x14ac:dyDescent="0.25">
      <c r="A502" s="1562">
        <v>750103052</v>
      </c>
      <c r="B502" s="1557" t="s">
        <v>8518</v>
      </c>
      <c r="C502" s="1557">
        <v>0</v>
      </c>
      <c r="D502" s="1557">
        <v>0</v>
      </c>
      <c r="E502" s="1557">
        <v>0</v>
      </c>
      <c r="F502" s="1557">
        <v>0</v>
      </c>
      <c r="G502" s="1557" t="str">
        <f t="shared" si="15"/>
        <v>75010</v>
      </c>
      <c r="H502" s="1557">
        <f t="shared" si="14"/>
        <v>0</v>
      </c>
    </row>
    <row r="503" spans="1:8" ht="15" x14ac:dyDescent="0.25">
      <c r="A503" s="1562">
        <v>750103300</v>
      </c>
      <c r="B503" s="1557" t="s">
        <v>8519</v>
      </c>
      <c r="C503" s="1557">
        <v>0</v>
      </c>
      <c r="D503" s="1557">
        <v>0</v>
      </c>
      <c r="E503" s="1557">
        <v>0</v>
      </c>
      <c r="F503" s="1557">
        <v>0</v>
      </c>
      <c r="G503" s="1557" t="str">
        <f t="shared" si="15"/>
        <v>75010</v>
      </c>
      <c r="H503" s="1557">
        <f t="shared" si="14"/>
        <v>0</v>
      </c>
    </row>
    <row r="504" spans="1:8" ht="15" x14ac:dyDescent="0.25">
      <c r="A504" s="1562">
        <v>750104610</v>
      </c>
      <c r="B504" s="1557" t="s">
        <v>8520</v>
      </c>
      <c r="C504" s="1557">
        <v>0</v>
      </c>
      <c r="D504" s="1557">
        <v>0</v>
      </c>
      <c r="E504" s="1557">
        <v>0</v>
      </c>
      <c r="F504" s="1557">
        <v>0</v>
      </c>
      <c r="G504" s="1557" t="str">
        <f t="shared" si="15"/>
        <v>75010</v>
      </c>
      <c r="H504" s="1557">
        <f t="shared" si="14"/>
        <v>0</v>
      </c>
    </row>
    <row r="505" spans="1:8" ht="15" x14ac:dyDescent="0.25">
      <c r="A505" s="1562">
        <v>750104611</v>
      </c>
      <c r="B505" s="1557" t="s">
        <v>8521</v>
      </c>
      <c r="C505" s="1557">
        <v>0</v>
      </c>
      <c r="D505" s="1557">
        <v>0</v>
      </c>
      <c r="E505" s="1557">
        <v>0</v>
      </c>
      <c r="F505" s="1557">
        <v>0</v>
      </c>
      <c r="G505" s="1557" t="str">
        <f t="shared" si="15"/>
        <v>75010</v>
      </c>
      <c r="H505" s="1557">
        <f t="shared" si="14"/>
        <v>0</v>
      </c>
    </row>
    <row r="506" spans="1:8" ht="15" x14ac:dyDescent="0.25">
      <c r="A506" s="1562">
        <v>750104623</v>
      </c>
      <c r="B506" s="1557" t="s">
        <v>8522</v>
      </c>
      <c r="C506" s="1557">
        <v>0</v>
      </c>
      <c r="D506" s="1557">
        <v>0</v>
      </c>
      <c r="E506" s="1557">
        <v>0</v>
      </c>
      <c r="F506" s="1557">
        <v>0</v>
      </c>
      <c r="G506" s="1557" t="str">
        <f t="shared" si="15"/>
        <v>75010</v>
      </c>
      <c r="H506" s="1557">
        <f t="shared" si="14"/>
        <v>0</v>
      </c>
    </row>
    <row r="507" spans="1:8" ht="15" x14ac:dyDescent="0.25">
      <c r="A507" s="1562">
        <v>750109800</v>
      </c>
      <c r="B507" s="1557" t="s">
        <v>8523</v>
      </c>
      <c r="C507" s="1557">
        <v>0</v>
      </c>
      <c r="D507" s="1557">
        <v>0</v>
      </c>
      <c r="E507" s="1557">
        <v>0</v>
      </c>
      <c r="F507" s="1557">
        <v>0</v>
      </c>
      <c r="G507" s="1557" t="str">
        <f t="shared" si="15"/>
        <v>75010</v>
      </c>
      <c r="H507" s="1557">
        <f t="shared" si="14"/>
        <v>0</v>
      </c>
    </row>
    <row r="508" spans="1:8" ht="15" x14ac:dyDescent="0.25">
      <c r="A508" s="1562">
        <v>750111600</v>
      </c>
      <c r="B508" s="1557" t="s">
        <v>8524</v>
      </c>
      <c r="C508" s="1557">
        <v>0</v>
      </c>
      <c r="D508" s="1557">
        <v>0</v>
      </c>
      <c r="E508" s="1557">
        <v>0</v>
      </c>
      <c r="F508" s="1557">
        <v>0</v>
      </c>
      <c r="G508" s="1557" t="str">
        <f t="shared" si="15"/>
        <v>75011</v>
      </c>
      <c r="H508" s="1557">
        <f t="shared" si="14"/>
        <v>0</v>
      </c>
    </row>
    <row r="509" spans="1:8" ht="15" x14ac:dyDescent="0.25">
      <c r="A509" s="1562">
        <v>750112510</v>
      </c>
      <c r="B509" s="1557" t="s">
        <v>8525</v>
      </c>
      <c r="C509" s="1557">
        <v>0</v>
      </c>
      <c r="D509" s="1557">
        <v>0</v>
      </c>
      <c r="E509" s="1557">
        <v>0</v>
      </c>
      <c r="F509" s="1557">
        <v>0</v>
      </c>
      <c r="G509" s="1557" t="str">
        <f t="shared" si="15"/>
        <v>75011</v>
      </c>
      <c r="H509" s="1557">
        <f t="shared" si="14"/>
        <v>0</v>
      </c>
    </row>
    <row r="510" spans="1:8" ht="15" x14ac:dyDescent="0.25">
      <c r="A510" s="1562">
        <v>750113033</v>
      </c>
      <c r="B510" s="1557" t="s">
        <v>8526</v>
      </c>
      <c r="C510" s="1557">
        <v>0</v>
      </c>
      <c r="D510" s="1557">
        <v>0</v>
      </c>
      <c r="E510" s="1557">
        <v>0</v>
      </c>
      <c r="F510" s="1557">
        <v>0</v>
      </c>
      <c r="G510" s="1557" t="str">
        <f t="shared" si="15"/>
        <v>75011</v>
      </c>
      <c r="H510" s="1557">
        <f t="shared" si="14"/>
        <v>0</v>
      </c>
    </row>
    <row r="511" spans="1:8" ht="15" x14ac:dyDescent="0.25">
      <c r="A511" s="1562">
        <v>750113035</v>
      </c>
      <c r="B511" s="1557" t="s">
        <v>8527</v>
      </c>
      <c r="C511" s="1557">
        <v>0</v>
      </c>
      <c r="D511" s="1557">
        <v>0</v>
      </c>
      <c r="E511" s="1557">
        <v>0</v>
      </c>
      <c r="F511" s="1557">
        <v>0</v>
      </c>
      <c r="G511" s="1557" t="str">
        <f t="shared" si="15"/>
        <v>75011</v>
      </c>
      <c r="H511" s="1557">
        <f t="shared" si="14"/>
        <v>0</v>
      </c>
    </row>
    <row r="512" spans="1:8" ht="15" x14ac:dyDescent="0.25">
      <c r="A512" s="1562">
        <v>750113036</v>
      </c>
      <c r="B512" s="1557" t="s">
        <v>8528</v>
      </c>
      <c r="C512" s="1557">
        <v>0</v>
      </c>
      <c r="D512" s="1557">
        <v>0</v>
      </c>
      <c r="E512" s="1557">
        <v>0</v>
      </c>
      <c r="F512" s="1557">
        <v>0</v>
      </c>
      <c r="G512" s="1557" t="str">
        <f t="shared" si="15"/>
        <v>75011</v>
      </c>
      <c r="H512" s="1557">
        <f t="shared" si="14"/>
        <v>0</v>
      </c>
    </row>
    <row r="513" spans="1:8" ht="15" x14ac:dyDescent="0.25">
      <c r="A513" s="1562">
        <v>750113037</v>
      </c>
      <c r="B513" s="1557" t="s">
        <v>8529</v>
      </c>
      <c r="C513" s="1557">
        <v>0</v>
      </c>
      <c r="D513" s="1557">
        <v>0</v>
      </c>
      <c r="E513" s="1557">
        <v>0</v>
      </c>
      <c r="F513" s="1557">
        <v>0</v>
      </c>
      <c r="G513" s="1557" t="str">
        <f t="shared" si="15"/>
        <v>75011</v>
      </c>
      <c r="H513" s="1557">
        <f t="shared" si="14"/>
        <v>0</v>
      </c>
    </row>
    <row r="514" spans="1:8" ht="15" x14ac:dyDescent="0.25">
      <c r="A514" s="1562">
        <v>750113038</v>
      </c>
      <c r="B514" s="1557" t="s">
        <v>8530</v>
      </c>
      <c r="C514" s="1557">
        <v>0</v>
      </c>
      <c r="D514" s="1557">
        <v>0</v>
      </c>
      <c r="E514" s="1557">
        <v>0</v>
      </c>
      <c r="F514" s="1557">
        <v>0</v>
      </c>
      <c r="G514" s="1557" t="str">
        <f t="shared" si="15"/>
        <v>75011</v>
      </c>
      <c r="H514" s="1557">
        <f t="shared" si="14"/>
        <v>0</v>
      </c>
    </row>
    <row r="515" spans="1:8" ht="15" x14ac:dyDescent="0.25">
      <c r="A515" s="1562">
        <v>750113039</v>
      </c>
      <c r="B515" s="1557" t="s">
        <v>8531</v>
      </c>
      <c r="C515" s="1557">
        <v>0</v>
      </c>
      <c r="D515" s="1557">
        <v>0</v>
      </c>
      <c r="E515" s="1557">
        <v>0</v>
      </c>
      <c r="F515" s="1557">
        <v>0</v>
      </c>
      <c r="G515" s="1557" t="str">
        <f t="shared" si="15"/>
        <v>75011</v>
      </c>
      <c r="H515" s="1557">
        <f t="shared" si="14"/>
        <v>0</v>
      </c>
    </row>
    <row r="516" spans="1:8" ht="15" x14ac:dyDescent="0.25">
      <c r="A516" s="1562">
        <v>750113041</v>
      </c>
      <c r="B516" s="1557" t="s">
        <v>8532</v>
      </c>
      <c r="C516" s="1557">
        <v>0</v>
      </c>
      <c r="D516" s="1557">
        <v>0</v>
      </c>
      <c r="E516" s="1557">
        <v>0</v>
      </c>
      <c r="F516" s="1557">
        <v>0</v>
      </c>
      <c r="G516" s="1557" t="str">
        <f t="shared" si="15"/>
        <v>75011</v>
      </c>
      <c r="H516" s="1557">
        <f t="shared" si="14"/>
        <v>0</v>
      </c>
    </row>
    <row r="517" spans="1:8" ht="15" x14ac:dyDescent="0.25">
      <c r="A517" s="1562">
        <v>750113051</v>
      </c>
      <c r="B517" s="1557" t="s">
        <v>8533</v>
      </c>
      <c r="C517" s="1557">
        <v>0</v>
      </c>
      <c r="D517" s="1557">
        <v>0</v>
      </c>
      <c r="E517" s="1557">
        <v>0</v>
      </c>
      <c r="F517" s="1557">
        <v>0</v>
      </c>
      <c r="G517" s="1557" t="str">
        <f t="shared" si="15"/>
        <v>75011</v>
      </c>
      <c r="H517" s="1557">
        <f t="shared" si="14"/>
        <v>0</v>
      </c>
    </row>
    <row r="518" spans="1:8" ht="15" x14ac:dyDescent="0.25">
      <c r="A518" s="1562">
        <v>750113052</v>
      </c>
      <c r="B518" s="1557" t="s">
        <v>8534</v>
      </c>
      <c r="C518" s="1557">
        <v>0</v>
      </c>
      <c r="D518" s="1557">
        <v>0</v>
      </c>
      <c r="E518" s="1557">
        <v>0</v>
      </c>
      <c r="F518" s="1557">
        <v>0</v>
      </c>
      <c r="G518" s="1557" t="str">
        <f t="shared" si="15"/>
        <v>75011</v>
      </c>
      <c r="H518" s="1557">
        <f t="shared" si="14"/>
        <v>0</v>
      </c>
    </row>
    <row r="519" spans="1:8" ht="15" x14ac:dyDescent="0.25">
      <c r="A519" s="1562">
        <v>750113300</v>
      </c>
      <c r="B519" s="1557" t="s">
        <v>8535</v>
      </c>
      <c r="C519" s="1557">
        <v>0</v>
      </c>
      <c r="D519" s="1557">
        <v>0</v>
      </c>
      <c r="E519" s="1557">
        <v>0</v>
      </c>
      <c r="F519" s="1557">
        <v>0</v>
      </c>
      <c r="G519" s="1557" t="str">
        <f t="shared" si="15"/>
        <v>75011</v>
      </c>
      <c r="H519" s="1557">
        <f t="shared" si="14"/>
        <v>0</v>
      </c>
    </row>
    <row r="520" spans="1:8" ht="15" x14ac:dyDescent="0.25">
      <c r="A520" s="1562">
        <v>750114610</v>
      </c>
      <c r="B520" s="1557" t="s">
        <v>8536</v>
      </c>
      <c r="C520" s="1557">
        <v>0</v>
      </c>
      <c r="D520" s="1557">
        <v>0</v>
      </c>
      <c r="E520" s="1557">
        <v>0</v>
      </c>
      <c r="F520" s="1557">
        <v>0</v>
      </c>
      <c r="G520" s="1557" t="str">
        <f t="shared" si="15"/>
        <v>75011</v>
      </c>
      <c r="H520" s="1557">
        <f t="shared" ref="H520:H583" si="16">SUMIF(G:G,G520,C:C)</f>
        <v>0</v>
      </c>
    </row>
    <row r="521" spans="1:8" ht="15" x14ac:dyDescent="0.25">
      <c r="A521" s="1562">
        <v>750114611</v>
      </c>
      <c r="B521" s="1557" t="s">
        <v>8537</v>
      </c>
      <c r="C521" s="1557">
        <v>0</v>
      </c>
      <c r="D521" s="1557">
        <v>0</v>
      </c>
      <c r="E521" s="1557">
        <v>0</v>
      </c>
      <c r="F521" s="1557">
        <v>0</v>
      </c>
      <c r="G521" s="1557" t="str">
        <f t="shared" ref="G521:G584" si="17">LEFT(A521,5)</f>
        <v>75011</v>
      </c>
      <c r="H521" s="1557">
        <f t="shared" si="16"/>
        <v>0</v>
      </c>
    </row>
    <row r="522" spans="1:8" ht="15" x14ac:dyDescent="0.25">
      <c r="A522" s="1562">
        <v>750114623</v>
      </c>
      <c r="B522" s="1557" t="s">
        <v>8538</v>
      </c>
      <c r="C522" s="1557">
        <v>0</v>
      </c>
      <c r="D522" s="1557">
        <v>0</v>
      </c>
      <c r="E522" s="1557">
        <v>0</v>
      </c>
      <c r="F522" s="1557">
        <v>0</v>
      </c>
      <c r="G522" s="1557" t="str">
        <f t="shared" si="17"/>
        <v>75011</v>
      </c>
      <c r="H522" s="1557">
        <f t="shared" si="16"/>
        <v>0</v>
      </c>
    </row>
    <row r="523" spans="1:8" ht="15" x14ac:dyDescent="0.25">
      <c r="A523" s="1562">
        <v>750119204</v>
      </c>
      <c r="B523" s="1557" t="s">
        <v>8539</v>
      </c>
      <c r="C523" s="1557">
        <v>0</v>
      </c>
      <c r="D523" s="1557">
        <v>0</v>
      </c>
      <c r="E523" s="1557">
        <v>0</v>
      </c>
      <c r="F523" s="1557">
        <v>0</v>
      </c>
      <c r="G523" s="1557" t="str">
        <f t="shared" si="17"/>
        <v>75011</v>
      </c>
      <c r="H523" s="1557">
        <f t="shared" si="16"/>
        <v>0</v>
      </c>
    </row>
    <row r="524" spans="1:8" ht="15" x14ac:dyDescent="0.25">
      <c r="A524" s="1562">
        <v>750119800</v>
      </c>
      <c r="B524" s="1557" t="s">
        <v>8540</v>
      </c>
      <c r="C524" s="1557">
        <v>0</v>
      </c>
      <c r="D524" s="1557">
        <v>0</v>
      </c>
      <c r="E524" s="1557">
        <v>0</v>
      </c>
      <c r="F524" s="1557">
        <v>0</v>
      </c>
      <c r="G524" s="1557" t="str">
        <f t="shared" si="17"/>
        <v>75011</v>
      </c>
      <c r="H524" s="1557">
        <f t="shared" si="16"/>
        <v>0</v>
      </c>
    </row>
    <row r="525" spans="1:8" ht="15" x14ac:dyDescent="0.25">
      <c r="A525" s="1562">
        <v>750121600</v>
      </c>
      <c r="B525" s="1557" t="s">
        <v>8541</v>
      </c>
      <c r="C525" s="1557">
        <v>0</v>
      </c>
      <c r="D525" s="1557">
        <v>0</v>
      </c>
      <c r="E525" s="1557">
        <v>0</v>
      </c>
      <c r="F525" s="1557">
        <v>0</v>
      </c>
      <c r="G525" s="1557" t="str">
        <f t="shared" si="17"/>
        <v>75012</v>
      </c>
      <c r="H525" s="1557">
        <f t="shared" si="16"/>
        <v>0</v>
      </c>
    </row>
    <row r="526" spans="1:8" ht="15" x14ac:dyDescent="0.25">
      <c r="A526" s="1562">
        <v>750122510</v>
      </c>
      <c r="B526" s="1557" t="s">
        <v>8542</v>
      </c>
      <c r="C526" s="1557">
        <v>0</v>
      </c>
      <c r="D526" s="1557">
        <v>0</v>
      </c>
      <c r="E526" s="1557">
        <v>0</v>
      </c>
      <c r="F526" s="1557">
        <v>0</v>
      </c>
      <c r="G526" s="1557" t="str">
        <f t="shared" si="17"/>
        <v>75012</v>
      </c>
      <c r="H526" s="1557">
        <f t="shared" si="16"/>
        <v>0</v>
      </c>
    </row>
    <row r="527" spans="1:8" ht="15" x14ac:dyDescent="0.25">
      <c r="A527" s="1562">
        <v>750123033</v>
      </c>
      <c r="B527" s="1557" t="s">
        <v>8543</v>
      </c>
      <c r="C527" s="1557">
        <v>0</v>
      </c>
      <c r="D527" s="1557">
        <v>0</v>
      </c>
      <c r="E527" s="1557">
        <v>0</v>
      </c>
      <c r="F527" s="1557">
        <v>0</v>
      </c>
      <c r="G527" s="1557" t="str">
        <f t="shared" si="17"/>
        <v>75012</v>
      </c>
      <c r="H527" s="1557">
        <f t="shared" si="16"/>
        <v>0</v>
      </c>
    </row>
    <row r="528" spans="1:8" ht="15" x14ac:dyDescent="0.25">
      <c r="A528" s="1562">
        <v>750123035</v>
      </c>
      <c r="B528" s="1557" t="s">
        <v>8544</v>
      </c>
      <c r="C528" s="1557">
        <v>0</v>
      </c>
      <c r="D528" s="1557">
        <v>0</v>
      </c>
      <c r="E528" s="1557">
        <v>0</v>
      </c>
      <c r="F528" s="1557">
        <v>0</v>
      </c>
      <c r="G528" s="1557" t="str">
        <f t="shared" si="17"/>
        <v>75012</v>
      </c>
      <c r="H528" s="1557">
        <f t="shared" si="16"/>
        <v>0</v>
      </c>
    </row>
    <row r="529" spans="1:8" ht="15" x14ac:dyDescent="0.25">
      <c r="A529" s="1562">
        <v>750123036</v>
      </c>
      <c r="B529" s="1557" t="s">
        <v>8545</v>
      </c>
      <c r="C529" s="1557">
        <v>0</v>
      </c>
      <c r="D529" s="1557">
        <v>0</v>
      </c>
      <c r="E529" s="1557">
        <v>0</v>
      </c>
      <c r="F529" s="1557">
        <v>0</v>
      </c>
      <c r="G529" s="1557" t="str">
        <f t="shared" si="17"/>
        <v>75012</v>
      </c>
      <c r="H529" s="1557">
        <f t="shared" si="16"/>
        <v>0</v>
      </c>
    </row>
    <row r="530" spans="1:8" ht="15" x14ac:dyDescent="0.25">
      <c r="A530" s="1562">
        <v>750123037</v>
      </c>
      <c r="B530" s="1557" t="s">
        <v>8546</v>
      </c>
      <c r="C530" s="1557">
        <v>0</v>
      </c>
      <c r="D530" s="1557">
        <v>0</v>
      </c>
      <c r="E530" s="1557">
        <v>0</v>
      </c>
      <c r="F530" s="1557">
        <v>0</v>
      </c>
      <c r="G530" s="1557" t="str">
        <f t="shared" si="17"/>
        <v>75012</v>
      </c>
      <c r="H530" s="1557">
        <f t="shared" si="16"/>
        <v>0</v>
      </c>
    </row>
    <row r="531" spans="1:8" ht="15" x14ac:dyDescent="0.25">
      <c r="A531" s="1562">
        <v>750123038</v>
      </c>
      <c r="B531" s="1557" t="s">
        <v>8547</v>
      </c>
      <c r="C531" s="1557">
        <v>0</v>
      </c>
      <c r="D531" s="1557">
        <v>0</v>
      </c>
      <c r="E531" s="1557">
        <v>0</v>
      </c>
      <c r="F531" s="1557">
        <v>0</v>
      </c>
      <c r="G531" s="1557" t="str">
        <f t="shared" si="17"/>
        <v>75012</v>
      </c>
      <c r="H531" s="1557">
        <f t="shared" si="16"/>
        <v>0</v>
      </c>
    </row>
    <row r="532" spans="1:8" ht="15" x14ac:dyDescent="0.25">
      <c r="A532" s="1562">
        <v>750123039</v>
      </c>
      <c r="B532" s="1557" t="s">
        <v>8548</v>
      </c>
      <c r="C532" s="1557">
        <v>0</v>
      </c>
      <c r="D532" s="1557">
        <v>0</v>
      </c>
      <c r="E532" s="1557">
        <v>0</v>
      </c>
      <c r="F532" s="1557">
        <v>0</v>
      </c>
      <c r="G532" s="1557" t="str">
        <f t="shared" si="17"/>
        <v>75012</v>
      </c>
      <c r="H532" s="1557">
        <f t="shared" si="16"/>
        <v>0</v>
      </c>
    </row>
    <row r="533" spans="1:8" ht="15" x14ac:dyDescent="0.25">
      <c r="A533" s="1562">
        <v>750123041</v>
      </c>
      <c r="B533" s="1557" t="s">
        <v>8549</v>
      </c>
      <c r="C533" s="1557">
        <v>0</v>
      </c>
      <c r="D533" s="1557">
        <v>0</v>
      </c>
      <c r="E533" s="1557">
        <v>0</v>
      </c>
      <c r="F533" s="1557">
        <v>0</v>
      </c>
      <c r="G533" s="1557" t="str">
        <f t="shared" si="17"/>
        <v>75012</v>
      </c>
      <c r="H533" s="1557">
        <f t="shared" si="16"/>
        <v>0</v>
      </c>
    </row>
    <row r="534" spans="1:8" ht="15" x14ac:dyDescent="0.25">
      <c r="A534" s="1562">
        <v>750123051</v>
      </c>
      <c r="B534" s="1557" t="s">
        <v>8550</v>
      </c>
      <c r="C534" s="1557">
        <v>0</v>
      </c>
      <c r="D534" s="1557">
        <v>0</v>
      </c>
      <c r="E534" s="1557">
        <v>0</v>
      </c>
      <c r="F534" s="1557">
        <v>0</v>
      </c>
      <c r="G534" s="1557" t="str">
        <f t="shared" si="17"/>
        <v>75012</v>
      </c>
      <c r="H534" s="1557">
        <f t="shared" si="16"/>
        <v>0</v>
      </c>
    </row>
    <row r="535" spans="1:8" ht="15" x14ac:dyDescent="0.25">
      <c r="A535" s="1562">
        <v>750123052</v>
      </c>
      <c r="B535" s="1557" t="s">
        <v>8551</v>
      </c>
      <c r="C535" s="1557">
        <v>0</v>
      </c>
      <c r="D535" s="1557">
        <v>0</v>
      </c>
      <c r="E535" s="1557">
        <v>0</v>
      </c>
      <c r="F535" s="1557">
        <v>0</v>
      </c>
      <c r="G535" s="1557" t="str">
        <f t="shared" si="17"/>
        <v>75012</v>
      </c>
      <c r="H535" s="1557">
        <f t="shared" si="16"/>
        <v>0</v>
      </c>
    </row>
    <row r="536" spans="1:8" ht="15" x14ac:dyDescent="0.25">
      <c r="A536" s="1562">
        <v>750123300</v>
      </c>
      <c r="B536" s="1557" t="s">
        <v>8552</v>
      </c>
      <c r="C536" s="1557">
        <v>0</v>
      </c>
      <c r="D536" s="1557">
        <v>0</v>
      </c>
      <c r="E536" s="1557">
        <v>0</v>
      </c>
      <c r="F536" s="1557">
        <v>0</v>
      </c>
      <c r="G536" s="1557" t="str">
        <f t="shared" si="17"/>
        <v>75012</v>
      </c>
      <c r="H536" s="1557">
        <f t="shared" si="16"/>
        <v>0</v>
      </c>
    </row>
    <row r="537" spans="1:8" ht="15" x14ac:dyDescent="0.25">
      <c r="A537" s="1562">
        <v>750124610</v>
      </c>
      <c r="B537" s="1557" t="s">
        <v>8553</v>
      </c>
      <c r="C537" s="1557">
        <v>0</v>
      </c>
      <c r="D537" s="1557">
        <v>0</v>
      </c>
      <c r="E537" s="1557">
        <v>0</v>
      </c>
      <c r="F537" s="1557">
        <v>0</v>
      </c>
      <c r="G537" s="1557" t="str">
        <f t="shared" si="17"/>
        <v>75012</v>
      </c>
      <c r="H537" s="1557">
        <f t="shared" si="16"/>
        <v>0</v>
      </c>
    </row>
    <row r="538" spans="1:8" ht="15" x14ac:dyDescent="0.25">
      <c r="A538" s="1562">
        <v>750124611</v>
      </c>
      <c r="B538" s="1557" t="s">
        <v>8554</v>
      </c>
      <c r="C538" s="1557">
        <v>0</v>
      </c>
      <c r="D538" s="1557">
        <v>0</v>
      </c>
      <c r="E538" s="1557">
        <v>0</v>
      </c>
      <c r="F538" s="1557">
        <v>0</v>
      </c>
      <c r="G538" s="1557" t="str">
        <f t="shared" si="17"/>
        <v>75012</v>
      </c>
      <c r="H538" s="1557">
        <f t="shared" si="16"/>
        <v>0</v>
      </c>
    </row>
    <row r="539" spans="1:8" ht="15" x14ac:dyDescent="0.25">
      <c r="A539" s="1562">
        <v>750124623</v>
      </c>
      <c r="B539" s="1557" t="s">
        <v>8555</v>
      </c>
      <c r="C539" s="1557">
        <v>0</v>
      </c>
      <c r="D539" s="1557">
        <v>0</v>
      </c>
      <c r="E539" s="1557">
        <v>0</v>
      </c>
      <c r="F539" s="1557">
        <v>0</v>
      </c>
      <c r="G539" s="1557" t="str">
        <f t="shared" si="17"/>
        <v>75012</v>
      </c>
      <c r="H539" s="1557">
        <f t="shared" si="16"/>
        <v>0</v>
      </c>
    </row>
    <row r="540" spans="1:8" ht="15" x14ac:dyDescent="0.25">
      <c r="A540" s="1562">
        <v>750129800</v>
      </c>
      <c r="B540" s="1557" t="s">
        <v>8556</v>
      </c>
      <c r="C540" s="1557">
        <v>0</v>
      </c>
      <c r="D540" s="1557">
        <v>0</v>
      </c>
      <c r="E540" s="1557">
        <v>0</v>
      </c>
      <c r="F540" s="1557">
        <v>0</v>
      </c>
      <c r="G540" s="1557" t="str">
        <f t="shared" si="17"/>
        <v>75012</v>
      </c>
      <c r="H540" s="1557">
        <f t="shared" si="16"/>
        <v>0</v>
      </c>
    </row>
    <row r="541" spans="1:8" ht="15" x14ac:dyDescent="0.25">
      <c r="A541" s="1562">
        <v>750130150</v>
      </c>
      <c r="B541" s="1557" t="s">
        <v>8557</v>
      </c>
      <c r="C541" s="1557">
        <v>0</v>
      </c>
      <c r="D541" s="1557">
        <v>0</v>
      </c>
      <c r="E541" s="1557">
        <v>0</v>
      </c>
      <c r="F541" s="1557">
        <v>0</v>
      </c>
      <c r="G541" s="1557" t="str">
        <f t="shared" si="17"/>
        <v>75013</v>
      </c>
      <c r="H541" s="1557">
        <f t="shared" si="16"/>
        <v>0</v>
      </c>
    </row>
    <row r="542" spans="1:8" ht="15" x14ac:dyDescent="0.25">
      <c r="A542" s="1562">
        <v>750131600</v>
      </c>
      <c r="B542" s="1557" t="s">
        <v>8558</v>
      </c>
      <c r="C542" s="1557">
        <v>0</v>
      </c>
      <c r="D542" s="1557">
        <v>0</v>
      </c>
      <c r="E542" s="1557">
        <v>0</v>
      </c>
      <c r="F542" s="1557">
        <v>0</v>
      </c>
      <c r="G542" s="1557" t="str">
        <f t="shared" si="17"/>
        <v>75013</v>
      </c>
      <c r="H542" s="1557">
        <f t="shared" si="16"/>
        <v>0</v>
      </c>
    </row>
    <row r="543" spans="1:8" ht="15" x14ac:dyDescent="0.25">
      <c r="A543" s="1562">
        <v>750132510</v>
      </c>
      <c r="B543" s="1557" t="s">
        <v>8559</v>
      </c>
      <c r="C543" s="1557">
        <v>0</v>
      </c>
      <c r="D543" s="1557">
        <v>0</v>
      </c>
      <c r="E543" s="1557">
        <v>0</v>
      </c>
      <c r="F543" s="1557">
        <v>0</v>
      </c>
      <c r="G543" s="1557" t="str">
        <f t="shared" si="17"/>
        <v>75013</v>
      </c>
      <c r="H543" s="1557">
        <f t="shared" si="16"/>
        <v>0</v>
      </c>
    </row>
    <row r="544" spans="1:8" ht="15" x14ac:dyDescent="0.25">
      <c r="A544" s="1562">
        <v>750133033</v>
      </c>
      <c r="B544" s="1557" t="s">
        <v>8560</v>
      </c>
      <c r="C544" s="1557">
        <v>0</v>
      </c>
      <c r="D544" s="1557">
        <v>0</v>
      </c>
      <c r="E544" s="1557">
        <v>0</v>
      </c>
      <c r="F544" s="1557">
        <v>0</v>
      </c>
      <c r="G544" s="1557" t="str">
        <f t="shared" si="17"/>
        <v>75013</v>
      </c>
      <c r="H544" s="1557">
        <f t="shared" si="16"/>
        <v>0</v>
      </c>
    </row>
    <row r="545" spans="1:8" ht="15" x14ac:dyDescent="0.25">
      <c r="A545" s="1562">
        <v>750133035</v>
      </c>
      <c r="B545" s="1557" t="s">
        <v>8561</v>
      </c>
      <c r="C545" s="1557">
        <v>0</v>
      </c>
      <c r="D545" s="1557">
        <v>0</v>
      </c>
      <c r="E545" s="1557">
        <v>0</v>
      </c>
      <c r="F545" s="1557">
        <v>0</v>
      </c>
      <c r="G545" s="1557" t="str">
        <f t="shared" si="17"/>
        <v>75013</v>
      </c>
      <c r="H545" s="1557">
        <f t="shared" si="16"/>
        <v>0</v>
      </c>
    </row>
    <row r="546" spans="1:8" ht="15" x14ac:dyDescent="0.25">
      <c r="A546" s="1562">
        <v>750133036</v>
      </c>
      <c r="B546" s="1557" t="s">
        <v>8562</v>
      </c>
      <c r="C546" s="1557">
        <v>0</v>
      </c>
      <c r="D546" s="1557">
        <v>0</v>
      </c>
      <c r="E546" s="1557">
        <v>0</v>
      </c>
      <c r="F546" s="1557">
        <v>0</v>
      </c>
      <c r="G546" s="1557" t="str">
        <f t="shared" si="17"/>
        <v>75013</v>
      </c>
      <c r="H546" s="1557">
        <f t="shared" si="16"/>
        <v>0</v>
      </c>
    </row>
    <row r="547" spans="1:8" ht="15" x14ac:dyDescent="0.25">
      <c r="A547" s="1562">
        <v>750133037</v>
      </c>
      <c r="B547" s="1557" t="s">
        <v>8563</v>
      </c>
      <c r="C547" s="1557">
        <v>0</v>
      </c>
      <c r="D547" s="1557">
        <v>0</v>
      </c>
      <c r="E547" s="1557">
        <v>0</v>
      </c>
      <c r="F547" s="1557">
        <v>0</v>
      </c>
      <c r="G547" s="1557" t="str">
        <f t="shared" si="17"/>
        <v>75013</v>
      </c>
      <c r="H547" s="1557">
        <f t="shared" si="16"/>
        <v>0</v>
      </c>
    </row>
    <row r="548" spans="1:8" ht="15" x14ac:dyDescent="0.25">
      <c r="A548" s="1562">
        <v>750133038</v>
      </c>
      <c r="B548" s="1557" t="s">
        <v>8564</v>
      </c>
      <c r="C548" s="1557">
        <v>0</v>
      </c>
      <c r="D548" s="1557">
        <v>0</v>
      </c>
      <c r="E548" s="1557">
        <v>0</v>
      </c>
      <c r="F548" s="1557">
        <v>0</v>
      </c>
      <c r="G548" s="1557" t="str">
        <f t="shared" si="17"/>
        <v>75013</v>
      </c>
      <c r="H548" s="1557">
        <f t="shared" si="16"/>
        <v>0</v>
      </c>
    </row>
    <row r="549" spans="1:8" ht="15" x14ac:dyDescent="0.25">
      <c r="A549" s="1562">
        <v>750133041</v>
      </c>
      <c r="B549" s="1557" t="s">
        <v>8565</v>
      </c>
      <c r="C549" s="1557">
        <v>0</v>
      </c>
      <c r="D549" s="1557">
        <v>0</v>
      </c>
      <c r="E549" s="1557">
        <v>0</v>
      </c>
      <c r="F549" s="1557">
        <v>0</v>
      </c>
      <c r="G549" s="1557" t="str">
        <f t="shared" si="17"/>
        <v>75013</v>
      </c>
      <c r="H549" s="1557">
        <f t="shared" si="16"/>
        <v>0</v>
      </c>
    </row>
    <row r="550" spans="1:8" ht="15" x14ac:dyDescent="0.25">
      <c r="A550" s="1562">
        <v>750133051</v>
      </c>
      <c r="B550" s="1557" t="s">
        <v>8566</v>
      </c>
      <c r="C550" s="1557">
        <v>0</v>
      </c>
      <c r="D550" s="1557">
        <v>0</v>
      </c>
      <c r="E550" s="1557">
        <v>0</v>
      </c>
      <c r="F550" s="1557">
        <v>0</v>
      </c>
      <c r="G550" s="1557" t="str">
        <f t="shared" si="17"/>
        <v>75013</v>
      </c>
      <c r="H550" s="1557">
        <f t="shared" si="16"/>
        <v>0</v>
      </c>
    </row>
    <row r="551" spans="1:8" ht="15" x14ac:dyDescent="0.25">
      <c r="A551" s="1562">
        <v>750133052</v>
      </c>
      <c r="B551" s="1557" t="s">
        <v>8567</v>
      </c>
      <c r="C551" s="1557">
        <v>0</v>
      </c>
      <c r="D551" s="1557">
        <v>0</v>
      </c>
      <c r="E551" s="1557">
        <v>0</v>
      </c>
      <c r="F551" s="1557">
        <v>0</v>
      </c>
      <c r="G551" s="1557" t="str">
        <f t="shared" si="17"/>
        <v>75013</v>
      </c>
      <c r="H551" s="1557">
        <f t="shared" si="16"/>
        <v>0</v>
      </c>
    </row>
    <row r="552" spans="1:8" ht="15" x14ac:dyDescent="0.25">
      <c r="A552" s="1562">
        <v>750133070</v>
      </c>
      <c r="B552" s="1557" t="s">
        <v>8568</v>
      </c>
      <c r="C552" s="1557">
        <v>0</v>
      </c>
      <c r="D552" s="1557">
        <v>0</v>
      </c>
      <c r="E552" s="1557">
        <v>0</v>
      </c>
      <c r="F552" s="1557">
        <v>0</v>
      </c>
      <c r="G552" s="1557" t="str">
        <f t="shared" si="17"/>
        <v>75013</v>
      </c>
      <c r="H552" s="1557">
        <f t="shared" si="16"/>
        <v>0</v>
      </c>
    </row>
    <row r="553" spans="1:8" ht="15" x14ac:dyDescent="0.25">
      <c r="A553" s="1562">
        <v>750133081</v>
      </c>
      <c r="B553" s="1557" t="s">
        <v>8569</v>
      </c>
      <c r="C553" s="1557">
        <v>0</v>
      </c>
      <c r="D553" s="1557">
        <v>0</v>
      </c>
      <c r="E553" s="1557">
        <v>0</v>
      </c>
      <c r="F553" s="1557">
        <v>0</v>
      </c>
      <c r="G553" s="1557" t="str">
        <f t="shared" si="17"/>
        <v>75013</v>
      </c>
      <c r="H553" s="1557">
        <f t="shared" si="16"/>
        <v>0</v>
      </c>
    </row>
    <row r="554" spans="1:8" ht="15" x14ac:dyDescent="0.25">
      <c r="A554" s="1562">
        <v>750133083</v>
      </c>
      <c r="B554" s="1557" t="s">
        <v>8570</v>
      </c>
      <c r="C554" s="1557">
        <v>0</v>
      </c>
      <c r="D554" s="1557">
        <v>0</v>
      </c>
      <c r="E554" s="1557">
        <v>0</v>
      </c>
      <c r="F554" s="1557">
        <v>0</v>
      </c>
      <c r="G554" s="1557" t="str">
        <f t="shared" si="17"/>
        <v>75013</v>
      </c>
      <c r="H554" s="1557">
        <f t="shared" si="16"/>
        <v>0</v>
      </c>
    </row>
    <row r="555" spans="1:8" ht="15" x14ac:dyDescent="0.25">
      <c r="A555" s="1562">
        <v>750133300</v>
      </c>
      <c r="B555" s="1557" t="s">
        <v>8571</v>
      </c>
      <c r="C555" s="1557">
        <v>0</v>
      </c>
      <c r="D555" s="1557">
        <v>0</v>
      </c>
      <c r="E555" s="1557">
        <v>0</v>
      </c>
      <c r="F555" s="1557">
        <v>0</v>
      </c>
      <c r="G555" s="1557" t="str">
        <f t="shared" si="17"/>
        <v>75013</v>
      </c>
      <c r="H555" s="1557">
        <f t="shared" si="16"/>
        <v>0</v>
      </c>
    </row>
    <row r="556" spans="1:8" ht="15" x14ac:dyDescent="0.25">
      <c r="A556" s="1562">
        <v>750134610</v>
      </c>
      <c r="B556" s="1557" t="s">
        <v>8572</v>
      </c>
      <c r="C556" s="1557">
        <v>0</v>
      </c>
      <c r="D556" s="1557">
        <v>0</v>
      </c>
      <c r="E556" s="1557">
        <v>0</v>
      </c>
      <c r="F556" s="1557">
        <v>0</v>
      </c>
      <c r="G556" s="1557" t="str">
        <f t="shared" si="17"/>
        <v>75013</v>
      </c>
      <c r="H556" s="1557">
        <f t="shared" si="16"/>
        <v>0</v>
      </c>
    </row>
    <row r="557" spans="1:8" ht="15" x14ac:dyDescent="0.25">
      <c r="A557" s="1562">
        <v>750134611</v>
      </c>
      <c r="B557" s="1557" t="s">
        <v>8573</v>
      </c>
      <c r="C557" s="1557">
        <v>0</v>
      </c>
      <c r="D557" s="1557">
        <v>0</v>
      </c>
      <c r="E557" s="1557">
        <v>0</v>
      </c>
      <c r="F557" s="1557">
        <v>0</v>
      </c>
      <c r="G557" s="1557" t="str">
        <f t="shared" si="17"/>
        <v>75013</v>
      </c>
      <c r="H557" s="1557">
        <f t="shared" si="16"/>
        <v>0</v>
      </c>
    </row>
    <row r="558" spans="1:8" ht="15" x14ac:dyDescent="0.25">
      <c r="A558" s="1562">
        <v>750134623</v>
      </c>
      <c r="B558" s="1557" t="s">
        <v>8574</v>
      </c>
      <c r="C558" s="1557">
        <v>0</v>
      </c>
      <c r="D558" s="1557">
        <v>0</v>
      </c>
      <c r="E558" s="1557">
        <v>0</v>
      </c>
      <c r="F558" s="1557">
        <v>0</v>
      </c>
      <c r="G558" s="1557" t="str">
        <f t="shared" si="17"/>
        <v>75013</v>
      </c>
      <c r="H558" s="1557">
        <f t="shared" si="16"/>
        <v>0</v>
      </c>
    </row>
    <row r="559" spans="1:8" ht="15" x14ac:dyDescent="0.25">
      <c r="A559" s="1562">
        <v>750139800</v>
      </c>
      <c r="B559" s="1557" t="s">
        <v>8575</v>
      </c>
      <c r="C559" s="1557">
        <v>0</v>
      </c>
      <c r="D559" s="1557">
        <v>0</v>
      </c>
      <c r="E559" s="1557">
        <v>0</v>
      </c>
      <c r="F559" s="1557">
        <v>0</v>
      </c>
      <c r="G559" s="1557" t="str">
        <f t="shared" si="17"/>
        <v>75013</v>
      </c>
      <c r="H559" s="1557">
        <f t="shared" si="16"/>
        <v>0</v>
      </c>
    </row>
    <row r="560" spans="1:8" ht="15" x14ac:dyDescent="0.25">
      <c r="A560" s="1562">
        <v>750141600</v>
      </c>
      <c r="B560" s="1557" t="s">
        <v>8576</v>
      </c>
      <c r="C560" s="1557">
        <v>0</v>
      </c>
      <c r="D560" s="1557">
        <v>0</v>
      </c>
      <c r="E560" s="1557">
        <v>0</v>
      </c>
      <c r="F560" s="1557">
        <v>0</v>
      </c>
      <c r="G560" s="1557" t="str">
        <f t="shared" si="17"/>
        <v>75014</v>
      </c>
      <c r="H560" s="1557">
        <f t="shared" si="16"/>
        <v>0</v>
      </c>
    </row>
    <row r="561" spans="1:8" ht="15" x14ac:dyDescent="0.25">
      <c r="A561" s="1562">
        <v>750142510</v>
      </c>
      <c r="B561" s="1557" t="s">
        <v>8577</v>
      </c>
      <c r="C561" s="1557">
        <v>0</v>
      </c>
      <c r="D561" s="1557">
        <v>0</v>
      </c>
      <c r="E561" s="1557">
        <v>0</v>
      </c>
      <c r="F561" s="1557">
        <v>0</v>
      </c>
      <c r="G561" s="1557" t="str">
        <f t="shared" si="17"/>
        <v>75014</v>
      </c>
      <c r="H561" s="1557">
        <f t="shared" si="16"/>
        <v>0</v>
      </c>
    </row>
    <row r="562" spans="1:8" ht="15" x14ac:dyDescent="0.25">
      <c r="A562" s="1562">
        <v>750143033</v>
      </c>
      <c r="B562" s="1557" t="s">
        <v>8578</v>
      </c>
      <c r="C562" s="1557">
        <v>0</v>
      </c>
      <c r="D562" s="1557">
        <v>0</v>
      </c>
      <c r="E562" s="1557">
        <v>0</v>
      </c>
      <c r="F562" s="1557">
        <v>0</v>
      </c>
      <c r="G562" s="1557" t="str">
        <f t="shared" si="17"/>
        <v>75014</v>
      </c>
      <c r="H562" s="1557">
        <f t="shared" si="16"/>
        <v>0</v>
      </c>
    </row>
    <row r="563" spans="1:8" ht="15" x14ac:dyDescent="0.25">
      <c r="A563" s="1562">
        <v>750143035</v>
      </c>
      <c r="B563" s="1557" t="s">
        <v>8579</v>
      </c>
      <c r="C563" s="1557">
        <v>0</v>
      </c>
      <c r="D563" s="1557">
        <v>0</v>
      </c>
      <c r="E563" s="1557">
        <v>0</v>
      </c>
      <c r="F563" s="1557">
        <v>0</v>
      </c>
      <c r="G563" s="1557" t="str">
        <f t="shared" si="17"/>
        <v>75014</v>
      </c>
      <c r="H563" s="1557">
        <f t="shared" si="16"/>
        <v>0</v>
      </c>
    </row>
    <row r="564" spans="1:8" ht="15" x14ac:dyDescent="0.25">
      <c r="A564" s="1562">
        <v>750143036</v>
      </c>
      <c r="B564" s="1557" t="s">
        <v>8580</v>
      </c>
      <c r="C564" s="1557">
        <v>0</v>
      </c>
      <c r="D564" s="1557">
        <v>0</v>
      </c>
      <c r="E564" s="1557">
        <v>0</v>
      </c>
      <c r="F564" s="1557">
        <v>0</v>
      </c>
      <c r="G564" s="1557" t="str">
        <f t="shared" si="17"/>
        <v>75014</v>
      </c>
      <c r="H564" s="1557">
        <f t="shared" si="16"/>
        <v>0</v>
      </c>
    </row>
    <row r="565" spans="1:8" ht="15" x14ac:dyDescent="0.25">
      <c r="A565" s="1562">
        <v>750143037</v>
      </c>
      <c r="B565" s="1557" t="s">
        <v>8581</v>
      </c>
      <c r="C565" s="1557">
        <v>0</v>
      </c>
      <c r="D565" s="1557">
        <v>0</v>
      </c>
      <c r="E565" s="1557">
        <v>0</v>
      </c>
      <c r="F565" s="1557">
        <v>0</v>
      </c>
      <c r="G565" s="1557" t="str">
        <f t="shared" si="17"/>
        <v>75014</v>
      </c>
      <c r="H565" s="1557">
        <f t="shared" si="16"/>
        <v>0</v>
      </c>
    </row>
    <row r="566" spans="1:8" ht="15" x14ac:dyDescent="0.25">
      <c r="A566" s="1562">
        <v>750143038</v>
      </c>
      <c r="B566" s="1557" t="s">
        <v>8582</v>
      </c>
      <c r="C566" s="1557">
        <v>0</v>
      </c>
      <c r="D566" s="1557">
        <v>0</v>
      </c>
      <c r="E566" s="1557">
        <v>0</v>
      </c>
      <c r="F566" s="1557">
        <v>0</v>
      </c>
      <c r="G566" s="1557" t="str">
        <f t="shared" si="17"/>
        <v>75014</v>
      </c>
      <c r="H566" s="1557">
        <f t="shared" si="16"/>
        <v>0</v>
      </c>
    </row>
    <row r="567" spans="1:8" ht="15" x14ac:dyDescent="0.25">
      <c r="A567" s="1562">
        <v>750143041</v>
      </c>
      <c r="B567" s="1557" t="s">
        <v>8583</v>
      </c>
      <c r="C567" s="1557">
        <v>0</v>
      </c>
      <c r="D567" s="1557">
        <v>0</v>
      </c>
      <c r="E567" s="1557">
        <v>0</v>
      </c>
      <c r="F567" s="1557">
        <v>0</v>
      </c>
      <c r="G567" s="1557" t="str">
        <f t="shared" si="17"/>
        <v>75014</v>
      </c>
      <c r="H567" s="1557">
        <f t="shared" si="16"/>
        <v>0</v>
      </c>
    </row>
    <row r="568" spans="1:8" ht="15" x14ac:dyDescent="0.25">
      <c r="A568" s="1562">
        <v>750143051</v>
      </c>
      <c r="B568" s="1557" t="s">
        <v>8584</v>
      </c>
      <c r="C568" s="1557">
        <v>0</v>
      </c>
      <c r="D568" s="1557">
        <v>0</v>
      </c>
      <c r="E568" s="1557">
        <v>0</v>
      </c>
      <c r="F568" s="1557">
        <v>0</v>
      </c>
      <c r="G568" s="1557" t="str">
        <f t="shared" si="17"/>
        <v>75014</v>
      </c>
      <c r="H568" s="1557">
        <f t="shared" si="16"/>
        <v>0</v>
      </c>
    </row>
    <row r="569" spans="1:8" ht="15" x14ac:dyDescent="0.25">
      <c r="A569" s="1562">
        <v>750143052</v>
      </c>
      <c r="B569" s="1557" t="s">
        <v>8585</v>
      </c>
      <c r="C569" s="1557">
        <v>0</v>
      </c>
      <c r="D569" s="1557">
        <v>0</v>
      </c>
      <c r="E569" s="1557">
        <v>0</v>
      </c>
      <c r="F569" s="1557">
        <v>0</v>
      </c>
      <c r="G569" s="1557" t="str">
        <f t="shared" si="17"/>
        <v>75014</v>
      </c>
      <c r="H569" s="1557">
        <f t="shared" si="16"/>
        <v>0</v>
      </c>
    </row>
    <row r="570" spans="1:8" ht="15" x14ac:dyDescent="0.25">
      <c r="A570" s="1562">
        <v>750143300</v>
      </c>
      <c r="B570" s="1557" t="s">
        <v>8586</v>
      </c>
      <c r="C570" s="1557">
        <v>0</v>
      </c>
      <c r="D570" s="1557">
        <v>0</v>
      </c>
      <c r="E570" s="1557">
        <v>0</v>
      </c>
      <c r="F570" s="1557">
        <v>0</v>
      </c>
      <c r="G570" s="1557" t="str">
        <f t="shared" si="17"/>
        <v>75014</v>
      </c>
      <c r="H570" s="1557">
        <f t="shared" si="16"/>
        <v>0</v>
      </c>
    </row>
    <row r="571" spans="1:8" ht="15" x14ac:dyDescent="0.25">
      <c r="A571" s="1562">
        <v>750144610</v>
      </c>
      <c r="B571" s="1557" t="s">
        <v>8587</v>
      </c>
      <c r="C571" s="1557">
        <v>0</v>
      </c>
      <c r="D571" s="1557">
        <v>0</v>
      </c>
      <c r="E571" s="1557">
        <v>0</v>
      </c>
      <c r="F571" s="1557">
        <v>0</v>
      </c>
      <c r="G571" s="1557" t="str">
        <f t="shared" si="17"/>
        <v>75014</v>
      </c>
      <c r="H571" s="1557">
        <f t="shared" si="16"/>
        <v>0</v>
      </c>
    </row>
    <row r="572" spans="1:8" ht="15" x14ac:dyDescent="0.25">
      <c r="A572" s="1562">
        <v>750144611</v>
      </c>
      <c r="B572" s="1557" t="s">
        <v>8588</v>
      </c>
      <c r="C572" s="1557">
        <v>0</v>
      </c>
      <c r="D572" s="1557">
        <v>0</v>
      </c>
      <c r="E572" s="1557">
        <v>0</v>
      </c>
      <c r="F572" s="1557">
        <v>0</v>
      </c>
      <c r="G572" s="1557" t="str">
        <f t="shared" si="17"/>
        <v>75014</v>
      </c>
      <c r="H572" s="1557">
        <f t="shared" si="16"/>
        <v>0</v>
      </c>
    </row>
    <row r="573" spans="1:8" ht="15" x14ac:dyDescent="0.25">
      <c r="A573" s="1562">
        <v>750144623</v>
      </c>
      <c r="B573" s="1557" t="s">
        <v>8589</v>
      </c>
      <c r="C573" s="1557">
        <v>0</v>
      </c>
      <c r="D573" s="1557">
        <v>0</v>
      </c>
      <c r="E573" s="1557">
        <v>0</v>
      </c>
      <c r="F573" s="1557">
        <v>0</v>
      </c>
      <c r="G573" s="1557" t="str">
        <f t="shared" si="17"/>
        <v>75014</v>
      </c>
      <c r="H573" s="1557">
        <f t="shared" si="16"/>
        <v>0</v>
      </c>
    </row>
    <row r="574" spans="1:8" ht="15" x14ac:dyDescent="0.25">
      <c r="A574" s="1562">
        <v>750149204</v>
      </c>
      <c r="B574" s="1557" t="s">
        <v>8590</v>
      </c>
      <c r="C574" s="1557">
        <v>0</v>
      </c>
      <c r="D574" s="1557">
        <v>0</v>
      </c>
      <c r="E574" s="1557">
        <v>0</v>
      </c>
      <c r="F574" s="1557">
        <v>0</v>
      </c>
      <c r="G574" s="1557" t="str">
        <f t="shared" si="17"/>
        <v>75014</v>
      </c>
      <c r="H574" s="1557">
        <f t="shared" si="16"/>
        <v>0</v>
      </c>
    </row>
    <row r="575" spans="1:8" ht="15" x14ac:dyDescent="0.25">
      <c r="A575" s="1562">
        <v>750149800</v>
      </c>
      <c r="B575" s="1557" t="s">
        <v>8591</v>
      </c>
      <c r="C575" s="1557">
        <v>0</v>
      </c>
      <c r="D575" s="1557">
        <v>0</v>
      </c>
      <c r="E575" s="1557">
        <v>0</v>
      </c>
      <c r="F575" s="1557">
        <v>0</v>
      </c>
      <c r="G575" s="1557" t="str">
        <f t="shared" si="17"/>
        <v>75014</v>
      </c>
      <c r="H575" s="1557">
        <f t="shared" si="16"/>
        <v>0</v>
      </c>
    </row>
    <row r="576" spans="1:8" ht="15" x14ac:dyDescent="0.25">
      <c r="A576" s="1562">
        <v>750150150</v>
      </c>
      <c r="B576" s="1557" t="s">
        <v>8592</v>
      </c>
      <c r="C576" s="1557">
        <v>0</v>
      </c>
      <c r="D576" s="1557">
        <v>0</v>
      </c>
      <c r="E576" s="1557">
        <v>0</v>
      </c>
      <c r="F576" s="1557">
        <v>0</v>
      </c>
      <c r="G576" s="1557" t="str">
        <f t="shared" si="17"/>
        <v>75015</v>
      </c>
      <c r="H576" s="1557">
        <f t="shared" si="16"/>
        <v>0</v>
      </c>
    </row>
    <row r="577" spans="1:8" ht="15" x14ac:dyDescent="0.25">
      <c r="A577" s="1562">
        <v>750151600</v>
      </c>
      <c r="B577" s="1557" t="s">
        <v>8593</v>
      </c>
      <c r="C577" s="1557">
        <v>0</v>
      </c>
      <c r="D577" s="1557">
        <v>0</v>
      </c>
      <c r="E577" s="1557">
        <v>0</v>
      </c>
      <c r="F577" s="1557">
        <v>0</v>
      </c>
      <c r="G577" s="1557" t="str">
        <f t="shared" si="17"/>
        <v>75015</v>
      </c>
      <c r="H577" s="1557">
        <f t="shared" si="16"/>
        <v>0</v>
      </c>
    </row>
    <row r="578" spans="1:8" ht="15" x14ac:dyDescent="0.25">
      <c r="A578" s="1562">
        <v>750152510</v>
      </c>
      <c r="B578" s="1557" t="s">
        <v>8594</v>
      </c>
      <c r="C578" s="1557">
        <v>0</v>
      </c>
      <c r="D578" s="1557">
        <v>0</v>
      </c>
      <c r="E578" s="1557">
        <v>0</v>
      </c>
      <c r="F578" s="1557">
        <v>0</v>
      </c>
      <c r="G578" s="1557" t="str">
        <f t="shared" si="17"/>
        <v>75015</v>
      </c>
      <c r="H578" s="1557">
        <f t="shared" si="16"/>
        <v>0</v>
      </c>
    </row>
    <row r="579" spans="1:8" ht="15" x14ac:dyDescent="0.25">
      <c r="A579" s="1562">
        <v>750153033</v>
      </c>
      <c r="B579" s="1557" t="s">
        <v>8595</v>
      </c>
      <c r="C579" s="1557">
        <v>0</v>
      </c>
      <c r="D579" s="1557">
        <v>0</v>
      </c>
      <c r="E579" s="1557">
        <v>0</v>
      </c>
      <c r="F579" s="1557">
        <v>0</v>
      </c>
      <c r="G579" s="1557" t="str">
        <f t="shared" si="17"/>
        <v>75015</v>
      </c>
      <c r="H579" s="1557">
        <f t="shared" si="16"/>
        <v>0</v>
      </c>
    </row>
    <row r="580" spans="1:8" ht="15" x14ac:dyDescent="0.25">
      <c r="A580" s="1562">
        <v>750153035</v>
      </c>
      <c r="B580" s="1557" t="s">
        <v>8596</v>
      </c>
      <c r="C580" s="1557">
        <v>0</v>
      </c>
      <c r="D580" s="1557">
        <v>0</v>
      </c>
      <c r="E580" s="1557">
        <v>0</v>
      </c>
      <c r="F580" s="1557">
        <v>0</v>
      </c>
      <c r="G580" s="1557" t="str">
        <f t="shared" si="17"/>
        <v>75015</v>
      </c>
      <c r="H580" s="1557">
        <f t="shared" si="16"/>
        <v>0</v>
      </c>
    </row>
    <row r="581" spans="1:8" ht="15" x14ac:dyDescent="0.25">
      <c r="A581" s="1562">
        <v>750153036</v>
      </c>
      <c r="B581" s="1557" t="s">
        <v>8597</v>
      </c>
      <c r="C581" s="1557">
        <v>0</v>
      </c>
      <c r="D581" s="1557">
        <v>0</v>
      </c>
      <c r="E581" s="1557">
        <v>0</v>
      </c>
      <c r="F581" s="1557">
        <v>0</v>
      </c>
      <c r="G581" s="1557" t="str">
        <f t="shared" si="17"/>
        <v>75015</v>
      </c>
      <c r="H581" s="1557">
        <f t="shared" si="16"/>
        <v>0</v>
      </c>
    </row>
    <row r="582" spans="1:8" ht="15" x14ac:dyDescent="0.25">
      <c r="A582" s="1562">
        <v>750153037</v>
      </c>
      <c r="B582" s="1557" t="s">
        <v>8598</v>
      </c>
      <c r="C582" s="1557">
        <v>0</v>
      </c>
      <c r="D582" s="1557">
        <v>0</v>
      </c>
      <c r="E582" s="1557">
        <v>0</v>
      </c>
      <c r="F582" s="1557">
        <v>0</v>
      </c>
      <c r="G582" s="1557" t="str">
        <f t="shared" si="17"/>
        <v>75015</v>
      </c>
      <c r="H582" s="1557">
        <f t="shared" si="16"/>
        <v>0</v>
      </c>
    </row>
    <row r="583" spans="1:8" ht="15" x14ac:dyDescent="0.25">
      <c r="A583" s="1562">
        <v>750153038</v>
      </c>
      <c r="B583" s="1557" t="s">
        <v>8599</v>
      </c>
      <c r="C583" s="1557">
        <v>0</v>
      </c>
      <c r="D583" s="1557">
        <v>0</v>
      </c>
      <c r="E583" s="1557">
        <v>0</v>
      </c>
      <c r="F583" s="1557">
        <v>0</v>
      </c>
      <c r="G583" s="1557" t="str">
        <f t="shared" si="17"/>
        <v>75015</v>
      </c>
      <c r="H583" s="1557">
        <f t="shared" si="16"/>
        <v>0</v>
      </c>
    </row>
    <row r="584" spans="1:8" ht="15" x14ac:dyDescent="0.25">
      <c r="A584" s="1562">
        <v>750153041</v>
      </c>
      <c r="B584" s="1557" t="s">
        <v>8600</v>
      </c>
      <c r="C584" s="1557">
        <v>0</v>
      </c>
      <c r="D584" s="1557">
        <v>0</v>
      </c>
      <c r="E584" s="1557">
        <v>0</v>
      </c>
      <c r="F584" s="1557">
        <v>0</v>
      </c>
      <c r="G584" s="1557" t="str">
        <f t="shared" si="17"/>
        <v>75015</v>
      </c>
      <c r="H584" s="1557">
        <f t="shared" ref="H584:H647" si="18">SUMIF(G:G,G584,C:C)</f>
        <v>0</v>
      </c>
    </row>
    <row r="585" spans="1:8" ht="15" x14ac:dyDescent="0.25">
      <c r="A585" s="1562">
        <v>750153051</v>
      </c>
      <c r="B585" s="1557" t="s">
        <v>8601</v>
      </c>
      <c r="C585" s="1557">
        <v>0</v>
      </c>
      <c r="D585" s="1557">
        <v>0</v>
      </c>
      <c r="E585" s="1557">
        <v>0</v>
      </c>
      <c r="F585" s="1557">
        <v>0</v>
      </c>
      <c r="G585" s="1557" t="str">
        <f t="shared" ref="G585:G648" si="19">LEFT(A585,5)</f>
        <v>75015</v>
      </c>
      <c r="H585" s="1557">
        <f t="shared" si="18"/>
        <v>0</v>
      </c>
    </row>
    <row r="586" spans="1:8" ht="15" x14ac:dyDescent="0.25">
      <c r="A586" s="1562">
        <v>750153052</v>
      </c>
      <c r="B586" s="1557" t="s">
        <v>8602</v>
      </c>
      <c r="C586" s="1557">
        <v>0</v>
      </c>
      <c r="D586" s="1557">
        <v>0</v>
      </c>
      <c r="E586" s="1557">
        <v>0</v>
      </c>
      <c r="F586" s="1557">
        <v>0</v>
      </c>
      <c r="G586" s="1557" t="str">
        <f t="shared" si="19"/>
        <v>75015</v>
      </c>
      <c r="H586" s="1557">
        <f t="shared" si="18"/>
        <v>0</v>
      </c>
    </row>
    <row r="587" spans="1:8" ht="15" x14ac:dyDescent="0.25">
      <c r="A587" s="1562">
        <v>750153070</v>
      </c>
      <c r="B587" s="1557" t="s">
        <v>8603</v>
      </c>
      <c r="C587" s="1557">
        <v>0</v>
      </c>
      <c r="D587" s="1557">
        <v>0</v>
      </c>
      <c r="E587" s="1557">
        <v>0</v>
      </c>
      <c r="F587" s="1557">
        <v>0</v>
      </c>
      <c r="G587" s="1557" t="str">
        <f t="shared" si="19"/>
        <v>75015</v>
      </c>
      <c r="H587" s="1557">
        <f t="shared" si="18"/>
        <v>0</v>
      </c>
    </row>
    <row r="588" spans="1:8" ht="15" x14ac:dyDescent="0.25">
      <c r="A588" s="1562">
        <v>750153081</v>
      </c>
      <c r="B588" s="1557" t="s">
        <v>8604</v>
      </c>
      <c r="C588" s="1557">
        <v>0</v>
      </c>
      <c r="D588" s="1557">
        <v>0</v>
      </c>
      <c r="E588" s="1557">
        <v>0</v>
      </c>
      <c r="F588" s="1557">
        <v>0</v>
      </c>
      <c r="G588" s="1557" t="str">
        <f t="shared" si="19"/>
        <v>75015</v>
      </c>
      <c r="H588" s="1557">
        <f t="shared" si="18"/>
        <v>0</v>
      </c>
    </row>
    <row r="589" spans="1:8" ht="15" x14ac:dyDescent="0.25">
      <c r="A589" s="1562">
        <v>750153083</v>
      </c>
      <c r="B589" s="1557" t="s">
        <v>8605</v>
      </c>
      <c r="C589" s="1557">
        <v>0</v>
      </c>
      <c r="D589" s="1557">
        <v>0</v>
      </c>
      <c r="E589" s="1557">
        <v>0</v>
      </c>
      <c r="F589" s="1557">
        <v>0</v>
      </c>
      <c r="G589" s="1557" t="str">
        <f t="shared" si="19"/>
        <v>75015</v>
      </c>
      <c r="H589" s="1557">
        <f t="shared" si="18"/>
        <v>0</v>
      </c>
    </row>
    <row r="590" spans="1:8" ht="15" x14ac:dyDescent="0.25">
      <c r="A590" s="1562">
        <v>750153084</v>
      </c>
      <c r="B590" s="1557" t="s">
        <v>8606</v>
      </c>
      <c r="C590" s="1557">
        <v>0</v>
      </c>
      <c r="D590" s="1557">
        <v>0</v>
      </c>
      <c r="E590" s="1557">
        <v>0</v>
      </c>
      <c r="F590" s="1557">
        <v>0</v>
      </c>
      <c r="G590" s="1557" t="str">
        <f t="shared" si="19"/>
        <v>75015</v>
      </c>
      <c r="H590" s="1557">
        <f t="shared" si="18"/>
        <v>0</v>
      </c>
    </row>
    <row r="591" spans="1:8" ht="15" x14ac:dyDescent="0.25">
      <c r="A591" s="1562">
        <v>750154610</v>
      </c>
      <c r="B591" s="1557" t="s">
        <v>8607</v>
      </c>
      <c r="C591" s="1557">
        <v>0</v>
      </c>
      <c r="D591" s="1557">
        <v>0</v>
      </c>
      <c r="E591" s="1557">
        <v>0</v>
      </c>
      <c r="F591" s="1557">
        <v>0</v>
      </c>
      <c r="G591" s="1557" t="str">
        <f t="shared" si="19"/>
        <v>75015</v>
      </c>
      <c r="H591" s="1557">
        <f t="shared" si="18"/>
        <v>0</v>
      </c>
    </row>
    <row r="592" spans="1:8" ht="15" x14ac:dyDescent="0.25">
      <c r="A592" s="1562">
        <v>750154611</v>
      </c>
      <c r="B592" s="1557" t="s">
        <v>8608</v>
      </c>
      <c r="C592" s="1557">
        <v>0</v>
      </c>
      <c r="D592" s="1557">
        <v>0</v>
      </c>
      <c r="E592" s="1557">
        <v>0</v>
      </c>
      <c r="F592" s="1557">
        <v>0</v>
      </c>
      <c r="G592" s="1557" t="str">
        <f t="shared" si="19"/>
        <v>75015</v>
      </c>
      <c r="H592" s="1557">
        <f t="shared" si="18"/>
        <v>0</v>
      </c>
    </row>
    <row r="593" spans="1:8" ht="15" x14ac:dyDescent="0.25">
      <c r="A593" s="1562">
        <v>750154623</v>
      </c>
      <c r="B593" s="1557" t="s">
        <v>8609</v>
      </c>
      <c r="C593" s="1557">
        <v>0</v>
      </c>
      <c r="D593" s="1557">
        <v>0</v>
      </c>
      <c r="E593" s="1557">
        <v>0</v>
      </c>
      <c r="F593" s="1557">
        <v>0</v>
      </c>
      <c r="G593" s="1557" t="str">
        <f t="shared" si="19"/>
        <v>75015</v>
      </c>
      <c r="H593" s="1557">
        <f t="shared" si="18"/>
        <v>0</v>
      </c>
    </row>
    <row r="594" spans="1:8" ht="15" x14ac:dyDescent="0.25">
      <c r="A594" s="1562">
        <v>750155008</v>
      </c>
      <c r="B594" s="1557" t="s">
        <v>8610</v>
      </c>
      <c r="C594" s="1557">
        <v>0</v>
      </c>
      <c r="D594" s="1557">
        <v>0</v>
      </c>
      <c r="E594" s="1557">
        <v>0</v>
      </c>
      <c r="F594" s="1557">
        <v>0</v>
      </c>
      <c r="G594" s="1557" t="str">
        <f t="shared" si="19"/>
        <v>75015</v>
      </c>
      <c r="H594" s="1557">
        <f t="shared" si="18"/>
        <v>0</v>
      </c>
    </row>
    <row r="595" spans="1:8" ht="15" x14ac:dyDescent="0.25">
      <c r="A595" s="1562">
        <v>750156010</v>
      </c>
      <c r="B595" s="1557" t="s">
        <v>8611</v>
      </c>
      <c r="C595" s="1557">
        <v>0</v>
      </c>
      <c r="D595" s="1557">
        <v>0</v>
      </c>
      <c r="E595" s="1557">
        <v>0</v>
      </c>
      <c r="F595" s="1557">
        <v>0</v>
      </c>
      <c r="G595" s="1557" t="str">
        <f t="shared" si="19"/>
        <v>75015</v>
      </c>
      <c r="H595" s="1557">
        <f t="shared" si="18"/>
        <v>0</v>
      </c>
    </row>
    <row r="596" spans="1:8" ht="15" x14ac:dyDescent="0.25">
      <c r="A596" s="1562">
        <v>750159204</v>
      </c>
      <c r="B596" s="1557" t="s">
        <v>8612</v>
      </c>
      <c r="C596" s="1557">
        <v>0</v>
      </c>
      <c r="D596" s="1557">
        <v>0</v>
      </c>
      <c r="E596" s="1557">
        <v>0</v>
      </c>
      <c r="F596" s="1557">
        <v>0</v>
      </c>
      <c r="G596" s="1557" t="str">
        <f t="shared" si="19"/>
        <v>75015</v>
      </c>
      <c r="H596" s="1557">
        <f t="shared" si="18"/>
        <v>0</v>
      </c>
    </row>
    <row r="597" spans="1:8" ht="15" x14ac:dyDescent="0.25">
      <c r="A597" s="1562">
        <v>750159800</v>
      </c>
      <c r="B597" s="1557" t="s">
        <v>8613</v>
      </c>
      <c r="C597" s="1557">
        <v>0</v>
      </c>
      <c r="D597" s="1557">
        <v>0</v>
      </c>
      <c r="E597" s="1557">
        <v>0</v>
      </c>
      <c r="F597" s="1557">
        <v>0</v>
      </c>
      <c r="G597" s="1557" t="str">
        <f t="shared" si="19"/>
        <v>75015</v>
      </c>
      <c r="H597" s="1557">
        <f t="shared" si="18"/>
        <v>0</v>
      </c>
    </row>
    <row r="598" spans="1:8" ht="15" x14ac:dyDescent="0.25">
      <c r="A598" s="1562">
        <v>750161600</v>
      </c>
      <c r="B598" s="1557" t="s">
        <v>8614</v>
      </c>
      <c r="C598" s="1557">
        <v>0</v>
      </c>
      <c r="D598" s="1557">
        <v>0</v>
      </c>
      <c r="E598" s="1557">
        <v>0</v>
      </c>
      <c r="F598" s="1557">
        <v>0</v>
      </c>
      <c r="G598" s="1557" t="str">
        <f t="shared" si="19"/>
        <v>75016</v>
      </c>
      <c r="H598" s="1557">
        <f t="shared" si="18"/>
        <v>0</v>
      </c>
    </row>
    <row r="599" spans="1:8" ht="15" x14ac:dyDescent="0.25">
      <c r="A599" s="1562">
        <v>750162510</v>
      </c>
      <c r="B599" s="1557" t="s">
        <v>8615</v>
      </c>
      <c r="C599" s="1557">
        <v>0</v>
      </c>
      <c r="D599" s="1557">
        <v>0</v>
      </c>
      <c r="E599" s="1557">
        <v>0</v>
      </c>
      <c r="F599" s="1557">
        <v>0</v>
      </c>
      <c r="G599" s="1557" t="str">
        <f t="shared" si="19"/>
        <v>75016</v>
      </c>
      <c r="H599" s="1557">
        <f t="shared" si="18"/>
        <v>0</v>
      </c>
    </row>
    <row r="600" spans="1:8" ht="15" x14ac:dyDescent="0.25">
      <c r="A600" s="1562">
        <v>750163033</v>
      </c>
      <c r="B600" s="1557" t="s">
        <v>8616</v>
      </c>
      <c r="C600" s="1557">
        <v>0</v>
      </c>
      <c r="D600" s="1557">
        <v>0</v>
      </c>
      <c r="E600" s="1557">
        <v>0</v>
      </c>
      <c r="F600" s="1557">
        <v>0</v>
      </c>
      <c r="G600" s="1557" t="str">
        <f t="shared" si="19"/>
        <v>75016</v>
      </c>
      <c r="H600" s="1557">
        <f t="shared" si="18"/>
        <v>0</v>
      </c>
    </row>
    <row r="601" spans="1:8" ht="15" x14ac:dyDescent="0.25">
      <c r="A601" s="1562">
        <v>750163035</v>
      </c>
      <c r="B601" s="1557" t="s">
        <v>8617</v>
      </c>
      <c r="C601" s="1557">
        <v>0</v>
      </c>
      <c r="D601" s="1557">
        <v>0</v>
      </c>
      <c r="E601" s="1557">
        <v>0</v>
      </c>
      <c r="F601" s="1557">
        <v>0</v>
      </c>
      <c r="G601" s="1557" t="str">
        <f t="shared" si="19"/>
        <v>75016</v>
      </c>
      <c r="H601" s="1557">
        <f t="shared" si="18"/>
        <v>0</v>
      </c>
    </row>
    <row r="602" spans="1:8" ht="15" x14ac:dyDescent="0.25">
      <c r="A602" s="1562">
        <v>750163036</v>
      </c>
      <c r="B602" s="1557" t="s">
        <v>8618</v>
      </c>
      <c r="C602" s="1557">
        <v>0</v>
      </c>
      <c r="D602" s="1557">
        <v>0</v>
      </c>
      <c r="E602" s="1557">
        <v>0</v>
      </c>
      <c r="F602" s="1557">
        <v>0</v>
      </c>
      <c r="G602" s="1557" t="str">
        <f t="shared" si="19"/>
        <v>75016</v>
      </c>
      <c r="H602" s="1557">
        <f t="shared" si="18"/>
        <v>0</v>
      </c>
    </row>
    <row r="603" spans="1:8" ht="15" x14ac:dyDescent="0.25">
      <c r="A603" s="1562">
        <v>750163037</v>
      </c>
      <c r="B603" s="1557" t="s">
        <v>8619</v>
      </c>
      <c r="C603" s="1557">
        <v>0</v>
      </c>
      <c r="D603" s="1557">
        <v>0</v>
      </c>
      <c r="E603" s="1557">
        <v>0</v>
      </c>
      <c r="F603" s="1557">
        <v>0</v>
      </c>
      <c r="G603" s="1557" t="str">
        <f t="shared" si="19"/>
        <v>75016</v>
      </c>
      <c r="H603" s="1557">
        <f t="shared" si="18"/>
        <v>0</v>
      </c>
    </row>
    <row r="604" spans="1:8" ht="15" x14ac:dyDescent="0.25">
      <c r="A604" s="1562">
        <v>750163038</v>
      </c>
      <c r="B604" s="1557" t="s">
        <v>8620</v>
      </c>
      <c r="C604" s="1557">
        <v>0</v>
      </c>
      <c r="D604" s="1557">
        <v>0</v>
      </c>
      <c r="E604" s="1557">
        <v>0</v>
      </c>
      <c r="F604" s="1557">
        <v>0</v>
      </c>
      <c r="G604" s="1557" t="str">
        <f t="shared" si="19"/>
        <v>75016</v>
      </c>
      <c r="H604" s="1557">
        <f t="shared" si="18"/>
        <v>0</v>
      </c>
    </row>
    <row r="605" spans="1:8" ht="15" x14ac:dyDescent="0.25">
      <c r="A605" s="1562">
        <v>750163041</v>
      </c>
      <c r="B605" s="1557" t="s">
        <v>8621</v>
      </c>
      <c r="C605" s="1557">
        <v>0</v>
      </c>
      <c r="D605" s="1557">
        <v>0</v>
      </c>
      <c r="E605" s="1557">
        <v>0</v>
      </c>
      <c r="F605" s="1557">
        <v>0</v>
      </c>
      <c r="G605" s="1557" t="str">
        <f t="shared" si="19"/>
        <v>75016</v>
      </c>
      <c r="H605" s="1557">
        <f t="shared" si="18"/>
        <v>0</v>
      </c>
    </row>
    <row r="606" spans="1:8" ht="15" x14ac:dyDescent="0.25">
      <c r="A606" s="1562">
        <v>750163051</v>
      </c>
      <c r="B606" s="1557" t="s">
        <v>8622</v>
      </c>
      <c r="C606" s="1557">
        <v>0</v>
      </c>
      <c r="D606" s="1557">
        <v>0</v>
      </c>
      <c r="E606" s="1557">
        <v>0</v>
      </c>
      <c r="F606" s="1557">
        <v>0</v>
      </c>
      <c r="G606" s="1557" t="str">
        <f t="shared" si="19"/>
        <v>75016</v>
      </c>
      <c r="H606" s="1557">
        <f t="shared" si="18"/>
        <v>0</v>
      </c>
    </row>
    <row r="607" spans="1:8" ht="15" x14ac:dyDescent="0.25">
      <c r="A607" s="1562">
        <v>750163052</v>
      </c>
      <c r="B607" s="1557" t="s">
        <v>8623</v>
      </c>
      <c r="C607" s="1557">
        <v>0</v>
      </c>
      <c r="D607" s="1557">
        <v>0</v>
      </c>
      <c r="E607" s="1557">
        <v>0</v>
      </c>
      <c r="F607" s="1557">
        <v>0</v>
      </c>
      <c r="G607" s="1557" t="str">
        <f t="shared" si="19"/>
        <v>75016</v>
      </c>
      <c r="H607" s="1557">
        <f t="shared" si="18"/>
        <v>0</v>
      </c>
    </row>
    <row r="608" spans="1:8" ht="15" x14ac:dyDescent="0.25">
      <c r="A608" s="1562">
        <v>750163070</v>
      </c>
      <c r="B608" s="1557" t="s">
        <v>8624</v>
      </c>
      <c r="C608" s="1557">
        <v>0</v>
      </c>
      <c r="D608" s="1557">
        <v>0</v>
      </c>
      <c r="E608" s="1557">
        <v>0</v>
      </c>
      <c r="F608" s="1557">
        <v>0</v>
      </c>
      <c r="G608" s="1557" t="str">
        <f t="shared" si="19"/>
        <v>75016</v>
      </c>
      <c r="H608" s="1557">
        <f t="shared" si="18"/>
        <v>0</v>
      </c>
    </row>
    <row r="609" spans="1:8" ht="15" x14ac:dyDescent="0.25">
      <c r="A609" s="1562">
        <v>750163081</v>
      </c>
      <c r="B609" s="1557" t="s">
        <v>8625</v>
      </c>
      <c r="C609" s="1557">
        <v>0</v>
      </c>
      <c r="D609" s="1557">
        <v>0</v>
      </c>
      <c r="E609" s="1557">
        <v>0</v>
      </c>
      <c r="F609" s="1557">
        <v>0</v>
      </c>
      <c r="G609" s="1557" t="str">
        <f t="shared" si="19"/>
        <v>75016</v>
      </c>
      <c r="H609" s="1557">
        <f t="shared" si="18"/>
        <v>0</v>
      </c>
    </row>
    <row r="610" spans="1:8" ht="15" x14ac:dyDescent="0.25">
      <c r="A610" s="1562">
        <v>750163083</v>
      </c>
      <c r="B610" s="1557" t="s">
        <v>8626</v>
      </c>
      <c r="C610" s="1557">
        <v>0</v>
      </c>
      <c r="D610" s="1557">
        <v>0</v>
      </c>
      <c r="E610" s="1557">
        <v>0</v>
      </c>
      <c r="F610" s="1557">
        <v>0</v>
      </c>
      <c r="G610" s="1557" t="str">
        <f t="shared" si="19"/>
        <v>75016</v>
      </c>
      <c r="H610" s="1557">
        <f t="shared" si="18"/>
        <v>0</v>
      </c>
    </row>
    <row r="611" spans="1:8" ht="15" x14ac:dyDescent="0.25">
      <c r="A611" s="1562">
        <v>750163084</v>
      </c>
      <c r="B611" s="1557" t="s">
        <v>8627</v>
      </c>
      <c r="C611" s="1557">
        <v>0</v>
      </c>
      <c r="D611" s="1557">
        <v>0</v>
      </c>
      <c r="E611" s="1557">
        <v>0</v>
      </c>
      <c r="F611" s="1557">
        <v>0</v>
      </c>
      <c r="G611" s="1557" t="str">
        <f t="shared" si="19"/>
        <v>75016</v>
      </c>
      <c r="H611" s="1557">
        <f t="shared" si="18"/>
        <v>0</v>
      </c>
    </row>
    <row r="612" spans="1:8" ht="15" x14ac:dyDescent="0.25">
      <c r="A612" s="1562">
        <v>750164610</v>
      </c>
      <c r="B612" s="1557" t="s">
        <v>8628</v>
      </c>
      <c r="C612" s="1557">
        <v>0</v>
      </c>
      <c r="D612" s="1557">
        <v>0</v>
      </c>
      <c r="E612" s="1557">
        <v>0</v>
      </c>
      <c r="F612" s="1557">
        <v>0</v>
      </c>
      <c r="G612" s="1557" t="str">
        <f t="shared" si="19"/>
        <v>75016</v>
      </c>
      <c r="H612" s="1557">
        <f t="shared" si="18"/>
        <v>0</v>
      </c>
    </row>
    <row r="613" spans="1:8" ht="15" x14ac:dyDescent="0.25">
      <c r="A613" s="1562">
        <v>750164611</v>
      </c>
      <c r="B613" s="1557" t="s">
        <v>8629</v>
      </c>
      <c r="C613" s="1557">
        <v>0</v>
      </c>
      <c r="D613" s="1557">
        <v>0</v>
      </c>
      <c r="E613" s="1557">
        <v>0</v>
      </c>
      <c r="F613" s="1557">
        <v>0</v>
      </c>
      <c r="G613" s="1557" t="str">
        <f t="shared" si="19"/>
        <v>75016</v>
      </c>
      <c r="H613" s="1557">
        <f t="shared" si="18"/>
        <v>0</v>
      </c>
    </row>
    <row r="614" spans="1:8" ht="15" x14ac:dyDescent="0.25">
      <c r="A614" s="1562">
        <v>750164623</v>
      </c>
      <c r="B614" s="1557" t="s">
        <v>8630</v>
      </c>
      <c r="C614" s="1557">
        <v>0</v>
      </c>
      <c r="D614" s="1557">
        <v>0</v>
      </c>
      <c r="E614" s="1557">
        <v>0</v>
      </c>
      <c r="F614" s="1557">
        <v>0</v>
      </c>
      <c r="G614" s="1557" t="str">
        <f t="shared" si="19"/>
        <v>75016</v>
      </c>
      <c r="H614" s="1557">
        <f t="shared" si="18"/>
        <v>0</v>
      </c>
    </row>
    <row r="615" spans="1:8" ht="15" x14ac:dyDescent="0.25">
      <c r="A615" s="1562">
        <v>750165008</v>
      </c>
      <c r="B615" s="1557" t="s">
        <v>8631</v>
      </c>
      <c r="C615" s="1557">
        <v>0</v>
      </c>
      <c r="D615" s="1557">
        <v>0</v>
      </c>
      <c r="E615" s="1557">
        <v>0</v>
      </c>
      <c r="F615" s="1557">
        <v>0</v>
      </c>
      <c r="G615" s="1557" t="str">
        <f t="shared" si="19"/>
        <v>75016</v>
      </c>
      <c r="H615" s="1557">
        <f t="shared" si="18"/>
        <v>0</v>
      </c>
    </row>
    <row r="616" spans="1:8" ht="15" x14ac:dyDescent="0.25">
      <c r="A616" s="1562">
        <v>750166010</v>
      </c>
      <c r="B616" s="1557" t="s">
        <v>8632</v>
      </c>
      <c r="C616" s="1557">
        <v>0</v>
      </c>
      <c r="D616" s="1557">
        <v>0</v>
      </c>
      <c r="E616" s="1557">
        <v>0</v>
      </c>
      <c r="F616" s="1557">
        <v>0</v>
      </c>
      <c r="G616" s="1557" t="str">
        <f t="shared" si="19"/>
        <v>75016</v>
      </c>
      <c r="H616" s="1557">
        <f t="shared" si="18"/>
        <v>0</v>
      </c>
    </row>
    <row r="617" spans="1:8" ht="15" x14ac:dyDescent="0.25">
      <c r="A617" s="1562">
        <v>750169204</v>
      </c>
      <c r="B617" s="1557" t="s">
        <v>8633</v>
      </c>
      <c r="C617" s="1557">
        <v>0</v>
      </c>
      <c r="D617" s="1557">
        <v>0</v>
      </c>
      <c r="E617" s="1557">
        <v>0</v>
      </c>
      <c r="F617" s="1557">
        <v>0</v>
      </c>
      <c r="G617" s="1557" t="str">
        <f t="shared" si="19"/>
        <v>75016</v>
      </c>
      <c r="H617" s="1557">
        <f t="shared" si="18"/>
        <v>0</v>
      </c>
    </row>
    <row r="618" spans="1:8" ht="15" x14ac:dyDescent="0.25">
      <c r="A618" s="1562">
        <v>750169800</v>
      </c>
      <c r="B618" s="1557" t="s">
        <v>8634</v>
      </c>
      <c r="C618" s="1557">
        <v>0</v>
      </c>
      <c r="D618" s="1557">
        <v>0</v>
      </c>
      <c r="E618" s="1557">
        <v>0</v>
      </c>
      <c r="F618" s="1557">
        <v>0</v>
      </c>
      <c r="G618" s="1557" t="str">
        <f t="shared" si="19"/>
        <v>75016</v>
      </c>
      <c r="H618" s="1557">
        <f t="shared" si="18"/>
        <v>0</v>
      </c>
    </row>
    <row r="619" spans="1:8" ht="15" x14ac:dyDescent="0.25">
      <c r="A619" s="1562">
        <v>750171600</v>
      </c>
      <c r="B619" s="1557" t="s">
        <v>8635</v>
      </c>
      <c r="C619" s="1557">
        <v>0</v>
      </c>
      <c r="D619" s="1557">
        <v>0</v>
      </c>
      <c r="E619" s="1557">
        <v>0</v>
      </c>
      <c r="F619" s="1557">
        <v>0</v>
      </c>
      <c r="G619" s="1557" t="str">
        <f t="shared" si="19"/>
        <v>75017</v>
      </c>
      <c r="H619" s="1557">
        <f t="shared" si="18"/>
        <v>0</v>
      </c>
    </row>
    <row r="620" spans="1:8" ht="15" x14ac:dyDescent="0.25">
      <c r="A620" s="1562">
        <v>750172000</v>
      </c>
      <c r="B620" s="1557" t="s">
        <v>8636</v>
      </c>
      <c r="C620" s="1557">
        <v>0</v>
      </c>
      <c r="D620" s="1557">
        <v>0</v>
      </c>
      <c r="E620" s="1557">
        <v>0</v>
      </c>
      <c r="F620" s="1557">
        <v>0</v>
      </c>
      <c r="G620" s="1557" t="str">
        <f t="shared" si="19"/>
        <v>75017</v>
      </c>
      <c r="H620" s="1557">
        <f t="shared" si="18"/>
        <v>0</v>
      </c>
    </row>
    <row r="621" spans="1:8" ht="15" x14ac:dyDescent="0.25">
      <c r="A621" s="1562">
        <v>750172510</v>
      </c>
      <c r="B621" s="1557" t="s">
        <v>8637</v>
      </c>
      <c r="C621" s="1557">
        <v>0</v>
      </c>
      <c r="D621" s="1557">
        <v>0</v>
      </c>
      <c r="E621" s="1557">
        <v>0</v>
      </c>
      <c r="F621" s="1557">
        <v>0</v>
      </c>
      <c r="G621" s="1557" t="str">
        <f t="shared" si="19"/>
        <v>75017</v>
      </c>
      <c r="H621" s="1557">
        <f t="shared" si="18"/>
        <v>0</v>
      </c>
    </row>
    <row r="622" spans="1:8" ht="15" x14ac:dyDescent="0.25">
      <c r="A622" s="1562">
        <v>750173033</v>
      </c>
      <c r="B622" s="1557" t="s">
        <v>8638</v>
      </c>
      <c r="C622" s="1557">
        <v>0</v>
      </c>
      <c r="D622" s="1557">
        <v>0</v>
      </c>
      <c r="E622" s="1557">
        <v>0</v>
      </c>
      <c r="F622" s="1557">
        <v>0</v>
      </c>
      <c r="G622" s="1557" t="str">
        <f t="shared" si="19"/>
        <v>75017</v>
      </c>
      <c r="H622" s="1557">
        <f t="shared" si="18"/>
        <v>0</v>
      </c>
    </row>
    <row r="623" spans="1:8" ht="15" x14ac:dyDescent="0.25">
      <c r="A623" s="1562">
        <v>750173035</v>
      </c>
      <c r="B623" s="1557" t="s">
        <v>8639</v>
      </c>
      <c r="C623" s="1557">
        <v>0</v>
      </c>
      <c r="D623" s="1557">
        <v>0</v>
      </c>
      <c r="E623" s="1557">
        <v>0</v>
      </c>
      <c r="F623" s="1557">
        <v>0</v>
      </c>
      <c r="G623" s="1557" t="str">
        <f t="shared" si="19"/>
        <v>75017</v>
      </c>
      <c r="H623" s="1557">
        <f t="shared" si="18"/>
        <v>0</v>
      </c>
    </row>
    <row r="624" spans="1:8" ht="15" x14ac:dyDescent="0.25">
      <c r="A624" s="1562">
        <v>750173036</v>
      </c>
      <c r="B624" s="1557" t="s">
        <v>8640</v>
      </c>
      <c r="C624" s="1557">
        <v>0</v>
      </c>
      <c r="D624" s="1557">
        <v>0</v>
      </c>
      <c r="E624" s="1557">
        <v>0</v>
      </c>
      <c r="F624" s="1557">
        <v>0</v>
      </c>
      <c r="G624" s="1557" t="str">
        <f t="shared" si="19"/>
        <v>75017</v>
      </c>
      <c r="H624" s="1557">
        <f t="shared" si="18"/>
        <v>0</v>
      </c>
    </row>
    <row r="625" spans="1:8" ht="15" x14ac:dyDescent="0.25">
      <c r="A625" s="1562">
        <v>750173037</v>
      </c>
      <c r="B625" s="1557" t="s">
        <v>8641</v>
      </c>
      <c r="C625" s="1557">
        <v>0</v>
      </c>
      <c r="D625" s="1557">
        <v>0</v>
      </c>
      <c r="E625" s="1557">
        <v>0</v>
      </c>
      <c r="F625" s="1557">
        <v>0</v>
      </c>
      <c r="G625" s="1557" t="str">
        <f t="shared" si="19"/>
        <v>75017</v>
      </c>
      <c r="H625" s="1557">
        <f t="shared" si="18"/>
        <v>0</v>
      </c>
    </row>
    <row r="626" spans="1:8" ht="15" x14ac:dyDescent="0.25">
      <c r="A626" s="1562">
        <v>750173038</v>
      </c>
      <c r="B626" s="1557" t="s">
        <v>8642</v>
      </c>
      <c r="C626" s="1557">
        <v>0</v>
      </c>
      <c r="D626" s="1557">
        <v>0</v>
      </c>
      <c r="E626" s="1557">
        <v>0</v>
      </c>
      <c r="F626" s="1557">
        <v>0</v>
      </c>
      <c r="G626" s="1557" t="str">
        <f t="shared" si="19"/>
        <v>75017</v>
      </c>
      <c r="H626" s="1557">
        <f t="shared" si="18"/>
        <v>0</v>
      </c>
    </row>
    <row r="627" spans="1:8" ht="15" x14ac:dyDescent="0.25">
      <c r="A627" s="1562">
        <v>750173041</v>
      </c>
      <c r="B627" s="1557" t="s">
        <v>8643</v>
      </c>
      <c r="C627" s="1557">
        <v>0</v>
      </c>
      <c r="D627" s="1557">
        <v>0</v>
      </c>
      <c r="E627" s="1557">
        <v>0</v>
      </c>
      <c r="F627" s="1557">
        <v>0</v>
      </c>
      <c r="G627" s="1557" t="str">
        <f t="shared" si="19"/>
        <v>75017</v>
      </c>
      <c r="H627" s="1557">
        <f t="shared" si="18"/>
        <v>0</v>
      </c>
    </row>
    <row r="628" spans="1:8" ht="15" x14ac:dyDescent="0.25">
      <c r="A628" s="1562">
        <v>750173051</v>
      </c>
      <c r="B628" s="1557" t="s">
        <v>8644</v>
      </c>
      <c r="C628" s="1557">
        <v>0</v>
      </c>
      <c r="D628" s="1557">
        <v>0</v>
      </c>
      <c r="E628" s="1557">
        <v>0</v>
      </c>
      <c r="F628" s="1557">
        <v>0</v>
      </c>
      <c r="G628" s="1557" t="str">
        <f t="shared" si="19"/>
        <v>75017</v>
      </c>
      <c r="H628" s="1557">
        <f t="shared" si="18"/>
        <v>0</v>
      </c>
    </row>
    <row r="629" spans="1:8" ht="15" x14ac:dyDescent="0.25">
      <c r="A629" s="1562">
        <v>750173052</v>
      </c>
      <c r="B629" s="1557" t="s">
        <v>8645</v>
      </c>
      <c r="C629" s="1557">
        <v>0</v>
      </c>
      <c r="D629" s="1557">
        <v>0</v>
      </c>
      <c r="E629" s="1557">
        <v>0</v>
      </c>
      <c r="F629" s="1557">
        <v>0</v>
      </c>
      <c r="G629" s="1557" t="str">
        <f t="shared" si="19"/>
        <v>75017</v>
      </c>
      <c r="H629" s="1557">
        <f t="shared" si="18"/>
        <v>0</v>
      </c>
    </row>
    <row r="630" spans="1:8" ht="15" x14ac:dyDescent="0.25">
      <c r="A630" s="1562">
        <v>750173081</v>
      </c>
      <c r="B630" s="1557" t="s">
        <v>8646</v>
      </c>
      <c r="C630" s="1557">
        <v>0</v>
      </c>
      <c r="D630" s="1557">
        <v>0</v>
      </c>
      <c r="E630" s="1557">
        <v>0</v>
      </c>
      <c r="F630" s="1557">
        <v>0</v>
      </c>
      <c r="G630" s="1557" t="str">
        <f t="shared" si="19"/>
        <v>75017</v>
      </c>
      <c r="H630" s="1557">
        <f t="shared" si="18"/>
        <v>0</v>
      </c>
    </row>
    <row r="631" spans="1:8" ht="15" x14ac:dyDescent="0.25">
      <c r="A631" s="1562">
        <v>750173083</v>
      </c>
      <c r="B631" s="1557" t="s">
        <v>8647</v>
      </c>
      <c r="C631" s="1557">
        <v>0</v>
      </c>
      <c r="D631" s="1557">
        <v>0</v>
      </c>
      <c r="E631" s="1557">
        <v>0</v>
      </c>
      <c r="F631" s="1557">
        <v>0</v>
      </c>
      <c r="G631" s="1557" t="str">
        <f t="shared" si="19"/>
        <v>75017</v>
      </c>
      <c r="H631" s="1557">
        <f t="shared" si="18"/>
        <v>0</v>
      </c>
    </row>
    <row r="632" spans="1:8" ht="15" x14ac:dyDescent="0.25">
      <c r="A632" s="1562">
        <v>750174610</v>
      </c>
      <c r="B632" s="1557" t="s">
        <v>8648</v>
      </c>
      <c r="C632" s="1557">
        <v>0</v>
      </c>
      <c r="D632" s="1557">
        <v>0</v>
      </c>
      <c r="E632" s="1557">
        <v>0</v>
      </c>
      <c r="F632" s="1557">
        <v>0</v>
      </c>
      <c r="G632" s="1557" t="str">
        <f t="shared" si="19"/>
        <v>75017</v>
      </c>
      <c r="H632" s="1557">
        <f t="shared" si="18"/>
        <v>0</v>
      </c>
    </row>
    <row r="633" spans="1:8" ht="15" x14ac:dyDescent="0.25">
      <c r="A633" s="1562">
        <v>750174611</v>
      </c>
      <c r="B633" s="1557" t="s">
        <v>8649</v>
      </c>
      <c r="C633" s="1557">
        <v>0</v>
      </c>
      <c r="D633" s="1557">
        <v>0</v>
      </c>
      <c r="E633" s="1557">
        <v>0</v>
      </c>
      <c r="F633" s="1557">
        <v>0</v>
      </c>
      <c r="G633" s="1557" t="str">
        <f t="shared" si="19"/>
        <v>75017</v>
      </c>
      <c r="H633" s="1557">
        <f t="shared" si="18"/>
        <v>0</v>
      </c>
    </row>
    <row r="634" spans="1:8" ht="15" x14ac:dyDescent="0.25">
      <c r="A634" s="1562">
        <v>750174623</v>
      </c>
      <c r="B634" s="1557" t="s">
        <v>8650</v>
      </c>
      <c r="C634" s="1557">
        <v>0</v>
      </c>
      <c r="D634" s="1557">
        <v>0</v>
      </c>
      <c r="E634" s="1557">
        <v>0</v>
      </c>
      <c r="F634" s="1557">
        <v>0</v>
      </c>
      <c r="G634" s="1557" t="str">
        <f t="shared" si="19"/>
        <v>75017</v>
      </c>
      <c r="H634" s="1557">
        <f t="shared" si="18"/>
        <v>0</v>
      </c>
    </row>
    <row r="635" spans="1:8" ht="15" x14ac:dyDescent="0.25">
      <c r="A635" s="1562">
        <v>750179800</v>
      </c>
      <c r="B635" s="1557" t="s">
        <v>8651</v>
      </c>
      <c r="C635" s="1557">
        <v>0</v>
      </c>
      <c r="D635" s="1557">
        <v>0</v>
      </c>
      <c r="E635" s="1557">
        <v>0</v>
      </c>
      <c r="F635" s="1557">
        <v>0</v>
      </c>
      <c r="G635" s="1557" t="str">
        <f t="shared" si="19"/>
        <v>75017</v>
      </c>
      <c r="H635" s="1557">
        <f t="shared" si="18"/>
        <v>0</v>
      </c>
    </row>
    <row r="636" spans="1:8" ht="15" x14ac:dyDescent="0.25">
      <c r="A636" s="1562">
        <v>750181600</v>
      </c>
      <c r="B636" s="1557" t="s">
        <v>8652</v>
      </c>
      <c r="C636" s="1557">
        <v>0</v>
      </c>
      <c r="D636" s="1557">
        <v>0</v>
      </c>
      <c r="E636" s="1557">
        <v>0</v>
      </c>
      <c r="F636" s="1557">
        <v>0</v>
      </c>
      <c r="G636" s="1557" t="str">
        <f t="shared" si="19"/>
        <v>75018</v>
      </c>
      <c r="H636" s="1557">
        <f t="shared" si="18"/>
        <v>0</v>
      </c>
    </row>
    <row r="637" spans="1:8" ht="15" x14ac:dyDescent="0.25">
      <c r="A637" s="1562">
        <v>750182020</v>
      </c>
      <c r="B637" s="1557" t="s">
        <v>8653</v>
      </c>
      <c r="C637" s="1557">
        <v>0</v>
      </c>
      <c r="D637" s="1557">
        <v>0</v>
      </c>
      <c r="E637" s="1557">
        <v>0</v>
      </c>
      <c r="F637" s="1557">
        <v>0</v>
      </c>
      <c r="G637" s="1557" t="str">
        <f t="shared" si="19"/>
        <v>75018</v>
      </c>
      <c r="H637" s="1557">
        <f t="shared" si="18"/>
        <v>0</v>
      </c>
    </row>
    <row r="638" spans="1:8" ht="15" x14ac:dyDescent="0.25">
      <c r="A638" s="1562">
        <v>750182510</v>
      </c>
      <c r="B638" s="1557" t="s">
        <v>8654</v>
      </c>
      <c r="C638" s="1557">
        <v>0</v>
      </c>
      <c r="D638" s="1557">
        <v>0</v>
      </c>
      <c r="E638" s="1557">
        <v>0</v>
      </c>
      <c r="F638" s="1557">
        <v>0</v>
      </c>
      <c r="G638" s="1557" t="str">
        <f t="shared" si="19"/>
        <v>75018</v>
      </c>
      <c r="H638" s="1557">
        <f t="shared" si="18"/>
        <v>0</v>
      </c>
    </row>
    <row r="639" spans="1:8" ht="15" x14ac:dyDescent="0.25">
      <c r="A639" s="1562">
        <v>750183033</v>
      </c>
      <c r="B639" s="1557" t="s">
        <v>8655</v>
      </c>
      <c r="C639" s="1557">
        <v>0</v>
      </c>
      <c r="D639" s="1557">
        <v>0</v>
      </c>
      <c r="E639" s="1557">
        <v>0</v>
      </c>
      <c r="F639" s="1557">
        <v>0</v>
      </c>
      <c r="G639" s="1557" t="str">
        <f t="shared" si="19"/>
        <v>75018</v>
      </c>
      <c r="H639" s="1557">
        <f t="shared" si="18"/>
        <v>0</v>
      </c>
    </row>
    <row r="640" spans="1:8" ht="15" x14ac:dyDescent="0.25">
      <c r="A640" s="1562">
        <v>750183035</v>
      </c>
      <c r="B640" s="1557" t="s">
        <v>8656</v>
      </c>
      <c r="C640" s="1557">
        <v>0</v>
      </c>
      <c r="D640" s="1557">
        <v>0</v>
      </c>
      <c r="E640" s="1557">
        <v>0</v>
      </c>
      <c r="F640" s="1557">
        <v>0</v>
      </c>
      <c r="G640" s="1557" t="str">
        <f t="shared" si="19"/>
        <v>75018</v>
      </c>
      <c r="H640" s="1557">
        <f t="shared" si="18"/>
        <v>0</v>
      </c>
    </row>
    <row r="641" spans="1:8" ht="15" x14ac:dyDescent="0.25">
      <c r="A641" s="1562">
        <v>750183036</v>
      </c>
      <c r="B641" s="1557" t="s">
        <v>8657</v>
      </c>
      <c r="C641" s="1557">
        <v>0</v>
      </c>
      <c r="D641" s="1557">
        <v>0</v>
      </c>
      <c r="E641" s="1557">
        <v>0</v>
      </c>
      <c r="F641" s="1557">
        <v>0</v>
      </c>
      <c r="G641" s="1557" t="str">
        <f t="shared" si="19"/>
        <v>75018</v>
      </c>
      <c r="H641" s="1557">
        <f t="shared" si="18"/>
        <v>0</v>
      </c>
    </row>
    <row r="642" spans="1:8" ht="15" x14ac:dyDescent="0.25">
      <c r="A642" s="1562">
        <v>750183037</v>
      </c>
      <c r="B642" s="1557" t="s">
        <v>8658</v>
      </c>
      <c r="C642" s="1557">
        <v>0</v>
      </c>
      <c r="D642" s="1557">
        <v>0</v>
      </c>
      <c r="E642" s="1557">
        <v>0</v>
      </c>
      <c r="F642" s="1557">
        <v>0</v>
      </c>
      <c r="G642" s="1557" t="str">
        <f t="shared" si="19"/>
        <v>75018</v>
      </c>
      <c r="H642" s="1557">
        <f t="shared" si="18"/>
        <v>0</v>
      </c>
    </row>
    <row r="643" spans="1:8" ht="15" x14ac:dyDescent="0.25">
      <c r="A643" s="1562">
        <v>750183038</v>
      </c>
      <c r="B643" s="1557" t="s">
        <v>8659</v>
      </c>
      <c r="C643" s="1557">
        <v>0</v>
      </c>
      <c r="D643" s="1557">
        <v>0</v>
      </c>
      <c r="E643" s="1557">
        <v>0</v>
      </c>
      <c r="F643" s="1557">
        <v>0</v>
      </c>
      <c r="G643" s="1557" t="str">
        <f t="shared" si="19"/>
        <v>75018</v>
      </c>
      <c r="H643" s="1557">
        <f t="shared" si="18"/>
        <v>0</v>
      </c>
    </row>
    <row r="644" spans="1:8" ht="15" x14ac:dyDescent="0.25">
      <c r="A644" s="1562">
        <v>750183051</v>
      </c>
      <c r="B644" s="1557" t="s">
        <v>8660</v>
      </c>
      <c r="C644" s="1557">
        <v>0</v>
      </c>
      <c r="D644" s="1557">
        <v>0</v>
      </c>
      <c r="E644" s="1557">
        <v>0</v>
      </c>
      <c r="F644" s="1557">
        <v>0</v>
      </c>
      <c r="G644" s="1557" t="str">
        <f t="shared" si="19"/>
        <v>75018</v>
      </c>
      <c r="H644" s="1557">
        <f t="shared" si="18"/>
        <v>0</v>
      </c>
    </row>
    <row r="645" spans="1:8" ht="15" x14ac:dyDescent="0.25">
      <c r="A645" s="1562">
        <v>750183052</v>
      </c>
      <c r="B645" s="1557" t="s">
        <v>8661</v>
      </c>
      <c r="C645" s="1557">
        <v>0</v>
      </c>
      <c r="D645" s="1557">
        <v>0</v>
      </c>
      <c r="E645" s="1557">
        <v>0</v>
      </c>
      <c r="F645" s="1557">
        <v>0</v>
      </c>
      <c r="G645" s="1557" t="str">
        <f t="shared" si="19"/>
        <v>75018</v>
      </c>
      <c r="H645" s="1557">
        <f t="shared" si="18"/>
        <v>0</v>
      </c>
    </row>
    <row r="646" spans="1:8" ht="15" x14ac:dyDescent="0.25">
      <c r="A646" s="1562">
        <v>750183081</v>
      </c>
      <c r="B646" s="1557" t="s">
        <v>8662</v>
      </c>
      <c r="C646" s="1557">
        <v>0</v>
      </c>
      <c r="D646" s="1557">
        <v>0</v>
      </c>
      <c r="E646" s="1557">
        <v>0</v>
      </c>
      <c r="F646" s="1557">
        <v>0</v>
      </c>
      <c r="G646" s="1557" t="str">
        <f t="shared" si="19"/>
        <v>75018</v>
      </c>
      <c r="H646" s="1557">
        <f t="shared" si="18"/>
        <v>0</v>
      </c>
    </row>
    <row r="647" spans="1:8" ht="15" x14ac:dyDescent="0.25">
      <c r="A647" s="1562">
        <v>750183083</v>
      </c>
      <c r="B647" s="1557" t="s">
        <v>8663</v>
      </c>
      <c r="C647" s="1557">
        <v>0</v>
      </c>
      <c r="D647" s="1557">
        <v>0</v>
      </c>
      <c r="E647" s="1557">
        <v>0</v>
      </c>
      <c r="F647" s="1557">
        <v>0</v>
      </c>
      <c r="G647" s="1557" t="str">
        <f t="shared" si="19"/>
        <v>75018</v>
      </c>
      <c r="H647" s="1557">
        <f t="shared" si="18"/>
        <v>0</v>
      </c>
    </row>
    <row r="648" spans="1:8" ht="15" x14ac:dyDescent="0.25">
      <c r="A648" s="1562">
        <v>750183084</v>
      </c>
      <c r="B648" s="1557" t="s">
        <v>8664</v>
      </c>
      <c r="C648" s="1557">
        <v>0</v>
      </c>
      <c r="D648" s="1557">
        <v>0</v>
      </c>
      <c r="E648" s="1557">
        <v>0</v>
      </c>
      <c r="F648" s="1557">
        <v>0</v>
      </c>
      <c r="G648" s="1557" t="str">
        <f t="shared" si="19"/>
        <v>75018</v>
      </c>
      <c r="H648" s="1557">
        <f t="shared" ref="H648:H711" si="20">SUMIF(G:G,G648,C:C)</f>
        <v>0</v>
      </c>
    </row>
    <row r="649" spans="1:8" ht="15" x14ac:dyDescent="0.25">
      <c r="A649" s="1562">
        <v>750184610</v>
      </c>
      <c r="B649" s="1557" t="s">
        <v>8665</v>
      </c>
      <c r="C649" s="1557">
        <v>0</v>
      </c>
      <c r="D649" s="1557">
        <v>0</v>
      </c>
      <c r="E649" s="1557">
        <v>0</v>
      </c>
      <c r="F649" s="1557">
        <v>0</v>
      </c>
      <c r="G649" s="1557" t="str">
        <f t="shared" ref="G649:G712" si="21">LEFT(A649,5)</f>
        <v>75018</v>
      </c>
      <c r="H649" s="1557">
        <f t="shared" si="20"/>
        <v>0</v>
      </c>
    </row>
    <row r="650" spans="1:8" ht="15" x14ac:dyDescent="0.25">
      <c r="A650" s="1562">
        <v>750184611</v>
      </c>
      <c r="B650" s="1557" t="s">
        <v>8666</v>
      </c>
      <c r="C650" s="1557">
        <v>0</v>
      </c>
      <c r="D650" s="1557">
        <v>0</v>
      </c>
      <c r="E650" s="1557">
        <v>0</v>
      </c>
      <c r="F650" s="1557">
        <v>0</v>
      </c>
      <c r="G650" s="1557" t="str">
        <f t="shared" si="21"/>
        <v>75018</v>
      </c>
      <c r="H650" s="1557">
        <f t="shared" si="20"/>
        <v>0</v>
      </c>
    </row>
    <row r="651" spans="1:8" ht="15" x14ac:dyDescent="0.25">
      <c r="A651" s="1562">
        <v>750184623</v>
      </c>
      <c r="B651" s="1557" t="s">
        <v>8667</v>
      </c>
      <c r="C651" s="1557">
        <v>0</v>
      </c>
      <c r="D651" s="1557">
        <v>0</v>
      </c>
      <c r="E651" s="1557">
        <v>0</v>
      </c>
      <c r="F651" s="1557">
        <v>0</v>
      </c>
      <c r="G651" s="1557" t="str">
        <f t="shared" si="21"/>
        <v>75018</v>
      </c>
      <c r="H651" s="1557">
        <f t="shared" si="20"/>
        <v>0</v>
      </c>
    </row>
    <row r="652" spans="1:8" ht="15" x14ac:dyDescent="0.25">
      <c r="A652" s="1562">
        <v>750189800</v>
      </c>
      <c r="B652" s="1557" t="s">
        <v>8668</v>
      </c>
      <c r="C652" s="1557">
        <v>0</v>
      </c>
      <c r="D652" s="1557">
        <v>0</v>
      </c>
      <c r="E652" s="1557">
        <v>0</v>
      </c>
      <c r="F652" s="1557">
        <v>0</v>
      </c>
      <c r="G652" s="1557" t="str">
        <f t="shared" si="21"/>
        <v>75018</v>
      </c>
      <c r="H652" s="1557">
        <f t="shared" si="20"/>
        <v>0</v>
      </c>
    </row>
    <row r="653" spans="1:8" ht="15" x14ac:dyDescent="0.25">
      <c r="A653" s="1562">
        <v>750191600</v>
      </c>
      <c r="B653" s="1557" t="s">
        <v>8669</v>
      </c>
      <c r="C653" s="1557">
        <v>0</v>
      </c>
      <c r="D653" s="1557">
        <v>0</v>
      </c>
      <c r="E653" s="1557">
        <v>0</v>
      </c>
      <c r="F653" s="1557">
        <v>0</v>
      </c>
      <c r="G653" s="1557" t="str">
        <f t="shared" si="21"/>
        <v>75019</v>
      </c>
      <c r="H653" s="1557">
        <f t="shared" si="20"/>
        <v>0</v>
      </c>
    </row>
    <row r="654" spans="1:8" ht="15" x14ac:dyDescent="0.25">
      <c r="A654" s="1562">
        <v>750192020</v>
      </c>
      <c r="B654" s="1557" t="s">
        <v>8670</v>
      </c>
      <c r="C654" s="1557">
        <v>0</v>
      </c>
      <c r="D654" s="1557">
        <v>0</v>
      </c>
      <c r="E654" s="1557">
        <v>0</v>
      </c>
      <c r="F654" s="1557">
        <v>0</v>
      </c>
      <c r="G654" s="1557" t="str">
        <f t="shared" si="21"/>
        <v>75019</v>
      </c>
      <c r="H654" s="1557">
        <f t="shared" si="20"/>
        <v>0</v>
      </c>
    </row>
    <row r="655" spans="1:8" ht="15" x14ac:dyDescent="0.25">
      <c r="A655" s="1562">
        <v>750192510</v>
      </c>
      <c r="B655" s="1557" t="s">
        <v>8671</v>
      </c>
      <c r="C655" s="1557">
        <v>0</v>
      </c>
      <c r="D655" s="1557">
        <v>0</v>
      </c>
      <c r="E655" s="1557">
        <v>0</v>
      </c>
      <c r="F655" s="1557">
        <v>0</v>
      </c>
      <c r="G655" s="1557" t="str">
        <f t="shared" si="21"/>
        <v>75019</v>
      </c>
      <c r="H655" s="1557">
        <f t="shared" si="20"/>
        <v>0</v>
      </c>
    </row>
    <row r="656" spans="1:8" ht="15" x14ac:dyDescent="0.25">
      <c r="A656" s="1562">
        <v>750193033</v>
      </c>
      <c r="B656" s="1557" t="s">
        <v>8672</v>
      </c>
      <c r="C656" s="1557">
        <v>0</v>
      </c>
      <c r="D656" s="1557">
        <v>0</v>
      </c>
      <c r="E656" s="1557">
        <v>0</v>
      </c>
      <c r="F656" s="1557">
        <v>0</v>
      </c>
      <c r="G656" s="1557" t="str">
        <f t="shared" si="21"/>
        <v>75019</v>
      </c>
      <c r="H656" s="1557">
        <f t="shared" si="20"/>
        <v>0</v>
      </c>
    </row>
    <row r="657" spans="1:8" ht="15" x14ac:dyDescent="0.25">
      <c r="A657" s="1562">
        <v>750193035</v>
      </c>
      <c r="B657" s="1557" t="s">
        <v>8673</v>
      </c>
      <c r="C657" s="1557">
        <v>0</v>
      </c>
      <c r="D657" s="1557">
        <v>0</v>
      </c>
      <c r="E657" s="1557">
        <v>0</v>
      </c>
      <c r="F657" s="1557">
        <v>0</v>
      </c>
      <c r="G657" s="1557" t="str">
        <f t="shared" si="21"/>
        <v>75019</v>
      </c>
      <c r="H657" s="1557">
        <f t="shared" si="20"/>
        <v>0</v>
      </c>
    </row>
    <row r="658" spans="1:8" ht="15" x14ac:dyDescent="0.25">
      <c r="A658" s="1562">
        <v>750193036</v>
      </c>
      <c r="B658" s="1557" t="s">
        <v>8674</v>
      </c>
      <c r="C658" s="1557">
        <v>0</v>
      </c>
      <c r="D658" s="1557">
        <v>0</v>
      </c>
      <c r="E658" s="1557">
        <v>0</v>
      </c>
      <c r="F658" s="1557">
        <v>0</v>
      </c>
      <c r="G658" s="1557" t="str">
        <f t="shared" si="21"/>
        <v>75019</v>
      </c>
      <c r="H658" s="1557">
        <f t="shared" si="20"/>
        <v>0</v>
      </c>
    </row>
    <row r="659" spans="1:8" ht="15" x14ac:dyDescent="0.25">
      <c r="A659" s="1562">
        <v>750193037</v>
      </c>
      <c r="B659" s="1557" t="s">
        <v>8675</v>
      </c>
      <c r="C659" s="1557">
        <v>0</v>
      </c>
      <c r="D659" s="1557">
        <v>0</v>
      </c>
      <c r="E659" s="1557">
        <v>0</v>
      </c>
      <c r="F659" s="1557">
        <v>0</v>
      </c>
      <c r="G659" s="1557" t="str">
        <f t="shared" si="21"/>
        <v>75019</v>
      </c>
      <c r="H659" s="1557">
        <f t="shared" si="20"/>
        <v>0</v>
      </c>
    </row>
    <row r="660" spans="1:8" ht="15" x14ac:dyDescent="0.25">
      <c r="A660" s="1562">
        <v>750193038</v>
      </c>
      <c r="B660" s="1557" t="s">
        <v>8676</v>
      </c>
      <c r="C660" s="1557">
        <v>0</v>
      </c>
      <c r="D660" s="1557">
        <v>0</v>
      </c>
      <c r="E660" s="1557">
        <v>0</v>
      </c>
      <c r="F660" s="1557">
        <v>0</v>
      </c>
      <c r="G660" s="1557" t="str">
        <f t="shared" si="21"/>
        <v>75019</v>
      </c>
      <c r="H660" s="1557">
        <f t="shared" si="20"/>
        <v>0</v>
      </c>
    </row>
    <row r="661" spans="1:8" ht="15" x14ac:dyDescent="0.25">
      <c r="A661" s="1562">
        <v>750193051</v>
      </c>
      <c r="B661" s="1557" t="s">
        <v>8677</v>
      </c>
      <c r="C661" s="1557">
        <v>0</v>
      </c>
      <c r="D661" s="1557">
        <v>0</v>
      </c>
      <c r="E661" s="1557">
        <v>0</v>
      </c>
      <c r="F661" s="1557">
        <v>0</v>
      </c>
      <c r="G661" s="1557" t="str">
        <f t="shared" si="21"/>
        <v>75019</v>
      </c>
      <c r="H661" s="1557">
        <f t="shared" si="20"/>
        <v>0</v>
      </c>
    </row>
    <row r="662" spans="1:8" ht="15" x14ac:dyDescent="0.25">
      <c r="A662" s="1562">
        <v>750193052</v>
      </c>
      <c r="B662" s="1557" t="s">
        <v>8678</v>
      </c>
      <c r="C662" s="1557">
        <v>0</v>
      </c>
      <c r="D662" s="1557">
        <v>0</v>
      </c>
      <c r="E662" s="1557">
        <v>0</v>
      </c>
      <c r="F662" s="1557">
        <v>0</v>
      </c>
      <c r="G662" s="1557" t="str">
        <f t="shared" si="21"/>
        <v>75019</v>
      </c>
      <c r="H662" s="1557">
        <f t="shared" si="20"/>
        <v>0</v>
      </c>
    </row>
    <row r="663" spans="1:8" ht="15" x14ac:dyDescent="0.25">
      <c r="A663" s="1562">
        <v>750193081</v>
      </c>
      <c r="B663" s="1557" t="s">
        <v>8679</v>
      </c>
      <c r="C663" s="1557">
        <v>0</v>
      </c>
      <c r="D663" s="1557">
        <v>0</v>
      </c>
      <c r="E663" s="1557">
        <v>0</v>
      </c>
      <c r="F663" s="1557">
        <v>0</v>
      </c>
      <c r="G663" s="1557" t="str">
        <f t="shared" si="21"/>
        <v>75019</v>
      </c>
      <c r="H663" s="1557">
        <f t="shared" si="20"/>
        <v>0</v>
      </c>
    </row>
    <row r="664" spans="1:8" ht="15" x14ac:dyDescent="0.25">
      <c r="A664" s="1562">
        <v>750193083</v>
      </c>
      <c r="B664" s="1557" t="s">
        <v>8680</v>
      </c>
      <c r="C664" s="1557">
        <v>0</v>
      </c>
      <c r="D664" s="1557">
        <v>0</v>
      </c>
      <c r="E664" s="1557">
        <v>0</v>
      </c>
      <c r="F664" s="1557">
        <v>0</v>
      </c>
      <c r="G664" s="1557" t="str">
        <f t="shared" si="21"/>
        <v>75019</v>
      </c>
      <c r="H664" s="1557">
        <f t="shared" si="20"/>
        <v>0</v>
      </c>
    </row>
    <row r="665" spans="1:8" ht="15" x14ac:dyDescent="0.25">
      <c r="A665" s="1562">
        <v>750193084</v>
      </c>
      <c r="B665" s="1557" t="s">
        <v>8681</v>
      </c>
      <c r="C665" s="1557">
        <v>0</v>
      </c>
      <c r="D665" s="1557">
        <v>0</v>
      </c>
      <c r="E665" s="1557">
        <v>0</v>
      </c>
      <c r="F665" s="1557">
        <v>0</v>
      </c>
      <c r="G665" s="1557" t="str">
        <f t="shared" si="21"/>
        <v>75019</v>
      </c>
      <c r="H665" s="1557">
        <f t="shared" si="20"/>
        <v>0</v>
      </c>
    </row>
    <row r="666" spans="1:8" ht="15" x14ac:dyDescent="0.25">
      <c r="A666" s="1562">
        <v>750194610</v>
      </c>
      <c r="B666" s="1557" t="s">
        <v>8682</v>
      </c>
      <c r="C666" s="1557">
        <v>0</v>
      </c>
      <c r="D666" s="1557">
        <v>0</v>
      </c>
      <c r="E666" s="1557">
        <v>0</v>
      </c>
      <c r="F666" s="1557">
        <v>0</v>
      </c>
      <c r="G666" s="1557" t="str">
        <f t="shared" si="21"/>
        <v>75019</v>
      </c>
      <c r="H666" s="1557">
        <f t="shared" si="20"/>
        <v>0</v>
      </c>
    </row>
    <row r="667" spans="1:8" ht="15" x14ac:dyDescent="0.25">
      <c r="A667" s="1562">
        <v>750194611</v>
      </c>
      <c r="B667" s="1557" t="s">
        <v>8683</v>
      </c>
      <c r="C667" s="1557">
        <v>0</v>
      </c>
      <c r="D667" s="1557">
        <v>0</v>
      </c>
      <c r="E667" s="1557">
        <v>0</v>
      </c>
      <c r="F667" s="1557">
        <v>0</v>
      </c>
      <c r="G667" s="1557" t="str">
        <f t="shared" si="21"/>
        <v>75019</v>
      </c>
      <c r="H667" s="1557">
        <f t="shared" si="20"/>
        <v>0</v>
      </c>
    </row>
    <row r="668" spans="1:8" ht="15" x14ac:dyDescent="0.25">
      <c r="A668" s="1562">
        <v>750194623</v>
      </c>
      <c r="B668" s="1557" t="s">
        <v>8684</v>
      </c>
      <c r="C668" s="1557">
        <v>0</v>
      </c>
      <c r="D668" s="1557">
        <v>0</v>
      </c>
      <c r="E668" s="1557">
        <v>0</v>
      </c>
      <c r="F668" s="1557">
        <v>0</v>
      </c>
      <c r="G668" s="1557" t="str">
        <f t="shared" si="21"/>
        <v>75019</v>
      </c>
      <c r="H668" s="1557">
        <f t="shared" si="20"/>
        <v>0</v>
      </c>
    </row>
    <row r="669" spans="1:8" ht="15" x14ac:dyDescent="0.25">
      <c r="A669" s="1562">
        <v>750199800</v>
      </c>
      <c r="B669" s="1557" t="s">
        <v>8685</v>
      </c>
      <c r="C669" s="1557">
        <v>0</v>
      </c>
      <c r="D669" s="1557">
        <v>0</v>
      </c>
      <c r="E669" s="1557">
        <v>0</v>
      </c>
      <c r="F669" s="1557">
        <v>0</v>
      </c>
      <c r="G669" s="1557" t="str">
        <f t="shared" si="21"/>
        <v>75019</v>
      </c>
      <c r="H669" s="1557">
        <f t="shared" si="20"/>
        <v>0</v>
      </c>
    </row>
    <row r="670" spans="1:8" ht="15" x14ac:dyDescent="0.25">
      <c r="A670" s="1562">
        <v>750201600</v>
      </c>
      <c r="B670" s="1557" t="s">
        <v>8686</v>
      </c>
      <c r="C670" s="1557">
        <v>0</v>
      </c>
      <c r="D670" s="1557">
        <v>0</v>
      </c>
      <c r="E670" s="1557">
        <v>0</v>
      </c>
      <c r="F670" s="1557">
        <v>0</v>
      </c>
      <c r="G670" s="1557" t="str">
        <f t="shared" si="21"/>
        <v>75020</v>
      </c>
      <c r="H670" s="1557">
        <f t="shared" si="20"/>
        <v>0</v>
      </c>
    </row>
    <row r="671" spans="1:8" ht="15" x14ac:dyDescent="0.25">
      <c r="A671" s="1562">
        <v>750202020</v>
      </c>
      <c r="B671" s="1557" t="s">
        <v>8687</v>
      </c>
      <c r="C671" s="1557">
        <v>0</v>
      </c>
      <c r="D671" s="1557">
        <v>0</v>
      </c>
      <c r="E671" s="1557">
        <v>0</v>
      </c>
      <c r="F671" s="1557">
        <v>0</v>
      </c>
      <c r="G671" s="1557" t="str">
        <f t="shared" si="21"/>
        <v>75020</v>
      </c>
      <c r="H671" s="1557">
        <f t="shared" si="20"/>
        <v>0</v>
      </c>
    </row>
    <row r="672" spans="1:8" ht="15" x14ac:dyDescent="0.25">
      <c r="A672" s="1562">
        <v>750202510</v>
      </c>
      <c r="B672" s="1557" t="s">
        <v>8688</v>
      </c>
      <c r="C672" s="1557">
        <v>0</v>
      </c>
      <c r="D672" s="1557">
        <v>0</v>
      </c>
      <c r="E672" s="1557">
        <v>0</v>
      </c>
      <c r="F672" s="1557">
        <v>0</v>
      </c>
      <c r="G672" s="1557" t="str">
        <f t="shared" si="21"/>
        <v>75020</v>
      </c>
      <c r="H672" s="1557">
        <f t="shared" si="20"/>
        <v>0</v>
      </c>
    </row>
    <row r="673" spans="1:8" ht="15" x14ac:dyDescent="0.25">
      <c r="A673" s="1562">
        <v>750203033</v>
      </c>
      <c r="B673" s="1557" t="s">
        <v>8689</v>
      </c>
      <c r="C673" s="1557">
        <v>0</v>
      </c>
      <c r="D673" s="1557">
        <v>0</v>
      </c>
      <c r="E673" s="1557">
        <v>0</v>
      </c>
      <c r="F673" s="1557">
        <v>0</v>
      </c>
      <c r="G673" s="1557" t="str">
        <f t="shared" si="21"/>
        <v>75020</v>
      </c>
      <c r="H673" s="1557">
        <f t="shared" si="20"/>
        <v>0</v>
      </c>
    </row>
    <row r="674" spans="1:8" ht="15" x14ac:dyDescent="0.25">
      <c r="A674" s="1562">
        <v>750203034</v>
      </c>
      <c r="B674" s="1557" t="s">
        <v>8690</v>
      </c>
      <c r="C674" s="1557">
        <v>0</v>
      </c>
      <c r="D674" s="1557">
        <v>0</v>
      </c>
      <c r="E674" s="1557">
        <v>0</v>
      </c>
      <c r="F674" s="1557">
        <v>0</v>
      </c>
      <c r="G674" s="1557" t="str">
        <f t="shared" si="21"/>
        <v>75020</v>
      </c>
      <c r="H674" s="1557">
        <f t="shared" si="20"/>
        <v>0</v>
      </c>
    </row>
    <row r="675" spans="1:8" ht="15" x14ac:dyDescent="0.25">
      <c r="A675" s="1562">
        <v>750203035</v>
      </c>
      <c r="B675" s="1557" t="s">
        <v>8691</v>
      </c>
      <c r="C675" s="1557">
        <v>0</v>
      </c>
      <c r="D675" s="1557">
        <v>0</v>
      </c>
      <c r="E675" s="1557">
        <v>0</v>
      </c>
      <c r="F675" s="1557">
        <v>0</v>
      </c>
      <c r="G675" s="1557" t="str">
        <f t="shared" si="21"/>
        <v>75020</v>
      </c>
      <c r="H675" s="1557">
        <f t="shared" si="20"/>
        <v>0</v>
      </c>
    </row>
    <row r="676" spans="1:8" ht="15" x14ac:dyDescent="0.25">
      <c r="A676" s="1562">
        <v>750203036</v>
      </c>
      <c r="B676" s="1557" t="s">
        <v>8692</v>
      </c>
      <c r="C676" s="1557">
        <v>0</v>
      </c>
      <c r="D676" s="1557">
        <v>0</v>
      </c>
      <c r="E676" s="1557">
        <v>0</v>
      </c>
      <c r="F676" s="1557">
        <v>0</v>
      </c>
      <c r="G676" s="1557" t="str">
        <f t="shared" si="21"/>
        <v>75020</v>
      </c>
      <c r="H676" s="1557">
        <f t="shared" si="20"/>
        <v>0</v>
      </c>
    </row>
    <row r="677" spans="1:8" ht="15" x14ac:dyDescent="0.25">
      <c r="A677" s="1562">
        <v>750203037</v>
      </c>
      <c r="B677" s="1557" t="s">
        <v>8693</v>
      </c>
      <c r="C677" s="1557">
        <v>0</v>
      </c>
      <c r="D677" s="1557">
        <v>0</v>
      </c>
      <c r="E677" s="1557">
        <v>0</v>
      </c>
      <c r="F677" s="1557">
        <v>0</v>
      </c>
      <c r="G677" s="1557" t="str">
        <f t="shared" si="21"/>
        <v>75020</v>
      </c>
      <c r="H677" s="1557">
        <f t="shared" si="20"/>
        <v>0</v>
      </c>
    </row>
    <row r="678" spans="1:8" ht="15" x14ac:dyDescent="0.25">
      <c r="A678" s="1562">
        <v>750203038</v>
      </c>
      <c r="B678" s="1557" t="s">
        <v>8694</v>
      </c>
      <c r="C678" s="1557">
        <v>0</v>
      </c>
      <c r="D678" s="1557">
        <v>0</v>
      </c>
      <c r="E678" s="1557">
        <v>0</v>
      </c>
      <c r="F678" s="1557">
        <v>0</v>
      </c>
      <c r="G678" s="1557" t="str">
        <f t="shared" si="21"/>
        <v>75020</v>
      </c>
      <c r="H678" s="1557">
        <f t="shared" si="20"/>
        <v>0</v>
      </c>
    </row>
    <row r="679" spans="1:8" ht="15" x14ac:dyDescent="0.25">
      <c r="A679" s="1562">
        <v>750203051</v>
      </c>
      <c r="B679" s="1557" t="s">
        <v>8695</v>
      </c>
      <c r="C679" s="1557">
        <v>0</v>
      </c>
      <c r="D679" s="1557">
        <v>0</v>
      </c>
      <c r="E679" s="1557">
        <v>0</v>
      </c>
      <c r="F679" s="1557">
        <v>0</v>
      </c>
      <c r="G679" s="1557" t="str">
        <f t="shared" si="21"/>
        <v>75020</v>
      </c>
      <c r="H679" s="1557">
        <f t="shared" si="20"/>
        <v>0</v>
      </c>
    </row>
    <row r="680" spans="1:8" ht="15" x14ac:dyDescent="0.25">
      <c r="A680" s="1562">
        <v>750203052</v>
      </c>
      <c r="B680" s="1557" t="s">
        <v>8696</v>
      </c>
      <c r="C680" s="1557">
        <v>0</v>
      </c>
      <c r="D680" s="1557">
        <v>0</v>
      </c>
      <c r="E680" s="1557">
        <v>0</v>
      </c>
      <c r="F680" s="1557">
        <v>0</v>
      </c>
      <c r="G680" s="1557" t="str">
        <f t="shared" si="21"/>
        <v>75020</v>
      </c>
      <c r="H680" s="1557">
        <f t="shared" si="20"/>
        <v>0</v>
      </c>
    </row>
    <row r="681" spans="1:8" ht="15" x14ac:dyDescent="0.25">
      <c r="A681" s="1562">
        <v>750203081</v>
      </c>
      <c r="B681" s="1557" t="s">
        <v>8697</v>
      </c>
      <c r="C681" s="1557">
        <v>0</v>
      </c>
      <c r="D681" s="1557">
        <v>0</v>
      </c>
      <c r="E681" s="1557">
        <v>0</v>
      </c>
      <c r="F681" s="1557">
        <v>0</v>
      </c>
      <c r="G681" s="1557" t="str">
        <f t="shared" si="21"/>
        <v>75020</v>
      </c>
      <c r="H681" s="1557">
        <f t="shared" si="20"/>
        <v>0</v>
      </c>
    </row>
    <row r="682" spans="1:8" ht="15" x14ac:dyDescent="0.25">
      <c r="A682" s="1562">
        <v>750203083</v>
      </c>
      <c r="B682" s="1557" t="s">
        <v>8698</v>
      </c>
      <c r="C682" s="1557">
        <v>0</v>
      </c>
      <c r="D682" s="1557">
        <v>0</v>
      </c>
      <c r="E682" s="1557">
        <v>0</v>
      </c>
      <c r="F682" s="1557">
        <v>0</v>
      </c>
      <c r="G682" s="1557" t="str">
        <f t="shared" si="21"/>
        <v>75020</v>
      </c>
      <c r="H682" s="1557">
        <f t="shared" si="20"/>
        <v>0</v>
      </c>
    </row>
    <row r="683" spans="1:8" ht="15" x14ac:dyDescent="0.25">
      <c r="A683" s="1562">
        <v>750203084</v>
      </c>
      <c r="B683" s="1557" t="s">
        <v>8699</v>
      </c>
      <c r="C683" s="1557">
        <v>0</v>
      </c>
      <c r="D683" s="1557">
        <v>0</v>
      </c>
      <c r="E683" s="1557">
        <v>0</v>
      </c>
      <c r="F683" s="1557">
        <v>0</v>
      </c>
      <c r="G683" s="1557" t="str">
        <f t="shared" si="21"/>
        <v>75020</v>
      </c>
      <c r="H683" s="1557">
        <f t="shared" si="20"/>
        <v>0</v>
      </c>
    </row>
    <row r="684" spans="1:8" ht="15" x14ac:dyDescent="0.25">
      <c r="A684" s="1562">
        <v>750204610</v>
      </c>
      <c r="B684" s="1557" t="s">
        <v>8700</v>
      </c>
      <c r="C684" s="1557">
        <v>0</v>
      </c>
      <c r="D684" s="1557">
        <v>0</v>
      </c>
      <c r="E684" s="1557">
        <v>0</v>
      </c>
      <c r="F684" s="1557">
        <v>0</v>
      </c>
      <c r="G684" s="1557" t="str">
        <f t="shared" si="21"/>
        <v>75020</v>
      </c>
      <c r="H684" s="1557">
        <f t="shared" si="20"/>
        <v>0</v>
      </c>
    </row>
    <row r="685" spans="1:8" ht="15" x14ac:dyDescent="0.25">
      <c r="A685" s="1562">
        <v>750204611</v>
      </c>
      <c r="B685" s="1557" t="s">
        <v>8701</v>
      </c>
      <c r="C685" s="1557">
        <v>0</v>
      </c>
      <c r="D685" s="1557">
        <v>0</v>
      </c>
      <c r="E685" s="1557">
        <v>0</v>
      </c>
      <c r="F685" s="1557">
        <v>0</v>
      </c>
      <c r="G685" s="1557" t="str">
        <f t="shared" si="21"/>
        <v>75020</v>
      </c>
      <c r="H685" s="1557">
        <f t="shared" si="20"/>
        <v>0</v>
      </c>
    </row>
    <row r="686" spans="1:8" ht="15" x14ac:dyDescent="0.25">
      <c r="A686" s="1562">
        <v>750204623</v>
      </c>
      <c r="B686" s="1557" t="s">
        <v>8702</v>
      </c>
      <c r="C686" s="1557">
        <v>0</v>
      </c>
      <c r="D686" s="1557">
        <v>0</v>
      </c>
      <c r="E686" s="1557">
        <v>0</v>
      </c>
      <c r="F686" s="1557">
        <v>0</v>
      </c>
      <c r="G686" s="1557" t="str">
        <f t="shared" si="21"/>
        <v>75020</v>
      </c>
      <c r="H686" s="1557">
        <f t="shared" si="20"/>
        <v>0</v>
      </c>
    </row>
    <row r="687" spans="1:8" ht="15" x14ac:dyDescent="0.25">
      <c r="A687" s="1562">
        <v>750209800</v>
      </c>
      <c r="B687" s="1557" t="s">
        <v>8703</v>
      </c>
      <c r="C687" s="1557">
        <v>0</v>
      </c>
      <c r="D687" s="1557">
        <v>0</v>
      </c>
      <c r="E687" s="1557">
        <v>0</v>
      </c>
      <c r="F687" s="1557">
        <v>0</v>
      </c>
      <c r="G687" s="1557" t="str">
        <f t="shared" si="21"/>
        <v>75020</v>
      </c>
      <c r="H687" s="1557">
        <f t="shared" si="20"/>
        <v>0</v>
      </c>
    </row>
    <row r="688" spans="1:8" ht="15" x14ac:dyDescent="0.25">
      <c r="A688" s="1562">
        <v>750211600</v>
      </c>
      <c r="B688" s="1557" t="s">
        <v>8704</v>
      </c>
      <c r="C688" s="1557">
        <v>0</v>
      </c>
      <c r="D688" s="1557">
        <v>0</v>
      </c>
      <c r="E688" s="1557">
        <v>0</v>
      </c>
      <c r="F688" s="1557">
        <v>0</v>
      </c>
      <c r="G688" s="1557" t="str">
        <f t="shared" si="21"/>
        <v>75021</v>
      </c>
      <c r="H688" s="1557">
        <f t="shared" si="20"/>
        <v>0</v>
      </c>
    </row>
    <row r="689" spans="1:8" ht="15" x14ac:dyDescent="0.25">
      <c r="A689" s="1562">
        <v>750212020</v>
      </c>
      <c r="B689" s="1557" t="s">
        <v>8705</v>
      </c>
      <c r="C689" s="1557">
        <v>0</v>
      </c>
      <c r="D689" s="1557">
        <v>0</v>
      </c>
      <c r="E689" s="1557">
        <v>0</v>
      </c>
      <c r="F689" s="1557">
        <v>0</v>
      </c>
      <c r="G689" s="1557" t="str">
        <f t="shared" si="21"/>
        <v>75021</v>
      </c>
      <c r="H689" s="1557">
        <f t="shared" si="20"/>
        <v>0</v>
      </c>
    </row>
    <row r="690" spans="1:8" ht="15" x14ac:dyDescent="0.25">
      <c r="A690" s="1562">
        <v>750212510</v>
      </c>
      <c r="B690" s="1557" t="s">
        <v>8706</v>
      </c>
      <c r="C690" s="1557">
        <v>0</v>
      </c>
      <c r="D690" s="1557">
        <v>0</v>
      </c>
      <c r="E690" s="1557">
        <v>0</v>
      </c>
      <c r="F690" s="1557">
        <v>0</v>
      </c>
      <c r="G690" s="1557" t="str">
        <f t="shared" si="21"/>
        <v>75021</v>
      </c>
      <c r="H690" s="1557">
        <f t="shared" si="20"/>
        <v>0</v>
      </c>
    </row>
    <row r="691" spans="1:8" ht="15" x14ac:dyDescent="0.25">
      <c r="A691" s="1562">
        <v>750213033</v>
      </c>
      <c r="B691" s="1557" t="s">
        <v>8707</v>
      </c>
      <c r="C691" s="1557">
        <v>0</v>
      </c>
      <c r="D691" s="1557">
        <v>0</v>
      </c>
      <c r="E691" s="1557">
        <v>0</v>
      </c>
      <c r="F691" s="1557">
        <v>0</v>
      </c>
      <c r="G691" s="1557" t="str">
        <f t="shared" si="21"/>
        <v>75021</v>
      </c>
      <c r="H691" s="1557">
        <f t="shared" si="20"/>
        <v>0</v>
      </c>
    </row>
    <row r="692" spans="1:8" ht="15" x14ac:dyDescent="0.25">
      <c r="A692" s="1562">
        <v>750213034</v>
      </c>
      <c r="B692" s="1557" t="s">
        <v>8708</v>
      </c>
      <c r="C692" s="1557">
        <v>0</v>
      </c>
      <c r="D692" s="1557">
        <v>0</v>
      </c>
      <c r="E692" s="1557">
        <v>0</v>
      </c>
      <c r="F692" s="1557">
        <v>0</v>
      </c>
      <c r="G692" s="1557" t="str">
        <f t="shared" si="21"/>
        <v>75021</v>
      </c>
      <c r="H692" s="1557">
        <f t="shared" si="20"/>
        <v>0</v>
      </c>
    </row>
    <row r="693" spans="1:8" ht="15" x14ac:dyDescent="0.25">
      <c r="A693" s="1562">
        <v>750213035</v>
      </c>
      <c r="B693" s="1557" t="s">
        <v>8709</v>
      </c>
      <c r="C693" s="1557">
        <v>0</v>
      </c>
      <c r="D693" s="1557">
        <v>0</v>
      </c>
      <c r="E693" s="1557">
        <v>0</v>
      </c>
      <c r="F693" s="1557">
        <v>0</v>
      </c>
      <c r="G693" s="1557" t="str">
        <f t="shared" si="21"/>
        <v>75021</v>
      </c>
      <c r="H693" s="1557">
        <f t="shared" si="20"/>
        <v>0</v>
      </c>
    </row>
    <row r="694" spans="1:8" ht="15" x14ac:dyDescent="0.25">
      <c r="A694" s="1562">
        <v>750213036</v>
      </c>
      <c r="B694" s="1557" t="s">
        <v>8710</v>
      </c>
      <c r="C694" s="1557">
        <v>0</v>
      </c>
      <c r="D694" s="1557">
        <v>0</v>
      </c>
      <c r="E694" s="1557">
        <v>0</v>
      </c>
      <c r="F694" s="1557">
        <v>0</v>
      </c>
      <c r="G694" s="1557" t="str">
        <f t="shared" si="21"/>
        <v>75021</v>
      </c>
      <c r="H694" s="1557">
        <f t="shared" si="20"/>
        <v>0</v>
      </c>
    </row>
    <row r="695" spans="1:8" ht="15" x14ac:dyDescent="0.25">
      <c r="A695" s="1562">
        <v>750213037</v>
      </c>
      <c r="B695" s="1557" t="s">
        <v>8711</v>
      </c>
      <c r="C695" s="1557">
        <v>0</v>
      </c>
      <c r="D695" s="1557">
        <v>0</v>
      </c>
      <c r="E695" s="1557">
        <v>0</v>
      </c>
      <c r="F695" s="1557">
        <v>0</v>
      </c>
      <c r="G695" s="1557" t="str">
        <f t="shared" si="21"/>
        <v>75021</v>
      </c>
      <c r="H695" s="1557">
        <f t="shared" si="20"/>
        <v>0</v>
      </c>
    </row>
    <row r="696" spans="1:8" ht="15" x14ac:dyDescent="0.25">
      <c r="A696" s="1562">
        <v>750213038</v>
      </c>
      <c r="B696" s="1557" t="s">
        <v>8712</v>
      </c>
      <c r="C696" s="1557">
        <v>0</v>
      </c>
      <c r="D696" s="1557">
        <v>0</v>
      </c>
      <c r="E696" s="1557">
        <v>0</v>
      </c>
      <c r="F696" s="1557">
        <v>0</v>
      </c>
      <c r="G696" s="1557" t="str">
        <f t="shared" si="21"/>
        <v>75021</v>
      </c>
      <c r="H696" s="1557">
        <f t="shared" si="20"/>
        <v>0</v>
      </c>
    </row>
    <row r="697" spans="1:8" ht="15" x14ac:dyDescent="0.25">
      <c r="A697" s="1562">
        <v>750213051</v>
      </c>
      <c r="B697" s="1557" t="s">
        <v>8713</v>
      </c>
      <c r="C697" s="1557">
        <v>0</v>
      </c>
      <c r="D697" s="1557">
        <v>0</v>
      </c>
      <c r="E697" s="1557">
        <v>0</v>
      </c>
      <c r="F697" s="1557">
        <v>0</v>
      </c>
      <c r="G697" s="1557" t="str">
        <f t="shared" si="21"/>
        <v>75021</v>
      </c>
      <c r="H697" s="1557">
        <f t="shared" si="20"/>
        <v>0</v>
      </c>
    </row>
    <row r="698" spans="1:8" ht="15" x14ac:dyDescent="0.25">
      <c r="A698" s="1562">
        <v>750213052</v>
      </c>
      <c r="B698" s="1557" t="s">
        <v>8714</v>
      </c>
      <c r="C698" s="1557">
        <v>0</v>
      </c>
      <c r="D698" s="1557">
        <v>0</v>
      </c>
      <c r="E698" s="1557">
        <v>0</v>
      </c>
      <c r="F698" s="1557">
        <v>0</v>
      </c>
      <c r="G698" s="1557" t="str">
        <f t="shared" si="21"/>
        <v>75021</v>
      </c>
      <c r="H698" s="1557">
        <f t="shared" si="20"/>
        <v>0</v>
      </c>
    </row>
    <row r="699" spans="1:8" ht="15" x14ac:dyDescent="0.25">
      <c r="A699" s="1562">
        <v>750213081</v>
      </c>
      <c r="B699" s="1557" t="s">
        <v>8715</v>
      </c>
      <c r="C699" s="1557">
        <v>0</v>
      </c>
      <c r="D699" s="1557">
        <v>0</v>
      </c>
      <c r="E699" s="1557">
        <v>0</v>
      </c>
      <c r="F699" s="1557">
        <v>0</v>
      </c>
      <c r="G699" s="1557" t="str">
        <f t="shared" si="21"/>
        <v>75021</v>
      </c>
      <c r="H699" s="1557">
        <f t="shared" si="20"/>
        <v>0</v>
      </c>
    </row>
    <row r="700" spans="1:8" ht="15" x14ac:dyDescent="0.25">
      <c r="A700" s="1562">
        <v>750213083</v>
      </c>
      <c r="B700" s="1557" t="s">
        <v>8716</v>
      </c>
      <c r="C700" s="1557">
        <v>0</v>
      </c>
      <c r="D700" s="1557">
        <v>0</v>
      </c>
      <c r="E700" s="1557">
        <v>0</v>
      </c>
      <c r="F700" s="1557">
        <v>0</v>
      </c>
      <c r="G700" s="1557" t="str">
        <f t="shared" si="21"/>
        <v>75021</v>
      </c>
      <c r="H700" s="1557">
        <f t="shared" si="20"/>
        <v>0</v>
      </c>
    </row>
    <row r="701" spans="1:8" ht="15" x14ac:dyDescent="0.25">
      <c r="A701" s="1562">
        <v>750213084</v>
      </c>
      <c r="B701" s="1557" t="s">
        <v>8717</v>
      </c>
      <c r="C701" s="1557">
        <v>0</v>
      </c>
      <c r="D701" s="1557">
        <v>0</v>
      </c>
      <c r="E701" s="1557">
        <v>0</v>
      </c>
      <c r="F701" s="1557">
        <v>0</v>
      </c>
      <c r="G701" s="1557" t="str">
        <f t="shared" si="21"/>
        <v>75021</v>
      </c>
      <c r="H701" s="1557">
        <f t="shared" si="20"/>
        <v>0</v>
      </c>
    </row>
    <row r="702" spans="1:8" ht="15" x14ac:dyDescent="0.25">
      <c r="A702" s="1562">
        <v>750214610</v>
      </c>
      <c r="B702" s="1557" t="s">
        <v>8718</v>
      </c>
      <c r="C702" s="1557">
        <v>0</v>
      </c>
      <c r="D702" s="1557">
        <v>0</v>
      </c>
      <c r="E702" s="1557">
        <v>0</v>
      </c>
      <c r="F702" s="1557">
        <v>0</v>
      </c>
      <c r="G702" s="1557" t="str">
        <f t="shared" si="21"/>
        <v>75021</v>
      </c>
      <c r="H702" s="1557">
        <f t="shared" si="20"/>
        <v>0</v>
      </c>
    </row>
    <row r="703" spans="1:8" ht="15" x14ac:dyDescent="0.25">
      <c r="A703" s="1562">
        <v>750214611</v>
      </c>
      <c r="B703" s="1557" t="s">
        <v>8719</v>
      </c>
      <c r="C703" s="1557">
        <v>0</v>
      </c>
      <c r="D703" s="1557">
        <v>0</v>
      </c>
      <c r="E703" s="1557">
        <v>0</v>
      </c>
      <c r="F703" s="1557">
        <v>0</v>
      </c>
      <c r="G703" s="1557" t="str">
        <f t="shared" si="21"/>
        <v>75021</v>
      </c>
      <c r="H703" s="1557">
        <f t="shared" si="20"/>
        <v>0</v>
      </c>
    </row>
    <row r="704" spans="1:8" ht="15" x14ac:dyDescent="0.25">
      <c r="A704" s="1562">
        <v>750214623</v>
      </c>
      <c r="B704" s="1557" t="s">
        <v>8720</v>
      </c>
      <c r="C704" s="1557">
        <v>0</v>
      </c>
      <c r="D704" s="1557">
        <v>0</v>
      </c>
      <c r="E704" s="1557">
        <v>0</v>
      </c>
      <c r="F704" s="1557">
        <v>0</v>
      </c>
      <c r="G704" s="1557" t="str">
        <f t="shared" si="21"/>
        <v>75021</v>
      </c>
      <c r="H704" s="1557">
        <f t="shared" si="20"/>
        <v>0</v>
      </c>
    </row>
    <row r="705" spans="1:8" ht="15" x14ac:dyDescent="0.25">
      <c r="A705" s="1562">
        <v>750219800</v>
      </c>
      <c r="B705" s="1557" t="s">
        <v>8721</v>
      </c>
      <c r="C705" s="1557">
        <v>0</v>
      </c>
      <c r="D705" s="1557">
        <v>0</v>
      </c>
      <c r="E705" s="1557">
        <v>0</v>
      </c>
      <c r="F705" s="1557">
        <v>0</v>
      </c>
      <c r="G705" s="1557" t="str">
        <f t="shared" si="21"/>
        <v>75021</v>
      </c>
      <c r="H705" s="1557">
        <f t="shared" si="20"/>
        <v>0</v>
      </c>
    </row>
    <row r="706" spans="1:8" ht="15" x14ac:dyDescent="0.25">
      <c r="A706" s="1562">
        <v>750221600</v>
      </c>
      <c r="B706" s="1557" t="s">
        <v>8722</v>
      </c>
      <c r="C706" s="1557">
        <v>0</v>
      </c>
      <c r="D706" s="1557">
        <v>0</v>
      </c>
      <c r="E706" s="1557">
        <v>0</v>
      </c>
      <c r="F706" s="1557">
        <v>0</v>
      </c>
      <c r="G706" s="1557" t="str">
        <f t="shared" si="21"/>
        <v>75022</v>
      </c>
      <c r="H706" s="1557">
        <f t="shared" si="20"/>
        <v>0</v>
      </c>
    </row>
    <row r="707" spans="1:8" ht="15" x14ac:dyDescent="0.25">
      <c r="A707" s="1562">
        <v>750222020</v>
      </c>
      <c r="B707" s="1557" t="s">
        <v>8723</v>
      </c>
      <c r="C707" s="1557">
        <v>0</v>
      </c>
      <c r="D707" s="1557">
        <v>0</v>
      </c>
      <c r="E707" s="1557">
        <v>0</v>
      </c>
      <c r="F707" s="1557">
        <v>0</v>
      </c>
      <c r="G707" s="1557" t="str">
        <f t="shared" si="21"/>
        <v>75022</v>
      </c>
      <c r="H707" s="1557">
        <f t="shared" si="20"/>
        <v>0</v>
      </c>
    </row>
    <row r="708" spans="1:8" ht="15" x14ac:dyDescent="0.25">
      <c r="A708" s="1562">
        <v>750222510</v>
      </c>
      <c r="B708" s="1557" t="s">
        <v>8724</v>
      </c>
      <c r="C708" s="1557">
        <v>0</v>
      </c>
      <c r="D708" s="1557">
        <v>0</v>
      </c>
      <c r="E708" s="1557">
        <v>0</v>
      </c>
      <c r="F708" s="1557">
        <v>0</v>
      </c>
      <c r="G708" s="1557" t="str">
        <f t="shared" si="21"/>
        <v>75022</v>
      </c>
      <c r="H708" s="1557">
        <f t="shared" si="20"/>
        <v>0</v>
      </c>
    </row>
    <row r="709" spans="1:8" ht="15" x14ac:dyDescent="0.25">
      <c r="A709" s="1562">
        <v>750223033</v>
      </c>
      <c r="B709" s="1557" t="s">
        <v>8725</v>
      </c>
      <c r="C709" s="1557">
        <v>0</v>
      </c>
      <c r="D709" s="1557">
        <v>0</v>
      </c>
      <c r="E709" s="1557">
        <v>0</v>
      </c>
      <c r="F709" s="1557">
        <v>0</v>
      </c>
      <c r="G709" s="1557" t="str">
        <f t="shared" si="21"/>
        <v>75022</v>
      </c>
      <c r="H709" s="1557">
        <f t="shared" si="20"/>
        <v>0</v>
      </c>
    </row>
    <row r="710" spans="1:8" ht="15" x14ac:dyDescent="0.25">
      <c r="A710" s="1562">
        <v>750223034</v>
      </c>
      <c r="B710" s="1557" t="s">
        <v>8726</v>
      </c>
      <c r="C710" s="1557">
        <v>0</v>
      </c>
      <c r="D710" s="1557">
        <v>0</v>
      </c>
      <c r="E710" s="1557">
        <v>0</v>
      </c>
      <c r="F710" s="1557">
        <v>0</v>
      </c>
      <c r="G710" s="1557" t="str">
        <f t="shared" si="21"/>
        <v>75022</v>
      </c>
      <c r="H710" s="1557">
        <f t="shared" si="20"/>
        <v>0</v>
      </c>
    </row>
    <row r="711" spans="1:8" ht="15" x14ac:dyDescent="0.25">
      <c r="A711" s="1562">
        <v>750223035</v>
      </c>
      <c r="B711" s="1557" t="s">
        <v>8727</v>
      </c>
      <c r="C711" s="1557">
        <v>0</v>
      </c>
      <c r="D711" s="1557">
        <v>0</v>
      </c>
      <c r="E711" s="1557">
        <v>0</v>
      </c>
      <c r="F711" s="1557">
        <v>0</v>
      </c>
      <c r="G711" s="1557" t="str">
        <f t="shared" si="21"/>
        <v>75022</v>
      </c>
      <c r="H711" s="1557">
        <f t="shared" si="20"/>
        <v>0</v>
      </c>
    </row>
    <row r="712" spans="1:8" ht="15" x14ac:dyDescent="0.25">
      <c r="A712" s="1562">
        <v>750223036</v>
      </c>
      <c r="B712" s="1557" t="s">
        <v>8728</v>
      </c>
      <c r="C712" s="1557">
        <v>0</v>
      </c>
      <c r="D712" s="1557">
        <v>0</v>
      </c>
      <c r="E712" s="1557">
        <v>0</v>
      </c>
      <c r="F712" s="1557">
        <v>0</v>
      </c>
      <c r="G712" s="1557" t="str">
        <f t="shared" si="21"/>
        <v>75022</v>
      </c>
      <c r="H712" s="1557">
        <f t="shared" ref="H712:H775" si="22">SUMIF(G:G,G712,C:C)</f>
        <v>0</v>
      </c>
    </row>
    <row r="713" spans="1:8" ht="15" x14ac:dyDescent="0.25">
      <c r="A713" s="1562">
        <v>750223037</v>
      </c>
      <c r="B713" s="1557" t="s">
        <v>8729</v>
      </c>
      <c r="C713" s="1557">
        <v>0</v>
      </c>
      <c r="D713" s="1557">
        <v>0</v>
      </c>
      <c r="E713" s="1557">
        <v>0</v>
      </c>
      <c r="F713" s="1557">
        <v>0</v>
      </c>
      <c r="G713" s="1557" t="str">
        <f t="shared" ref="G713:G776" si="23">LEFT(A713,5)</f>
        <v>75022</v>
      </c>
      <c r="H713" s="1557">
        <f t="shared" si="22"/>
        <v>0</v>
      </c>
    </row>
    <row r="714" spans="1:8" ht="15" x14ac:dyDescent="0.25">
      <c r="A714" s="1562">
        <v>750223038</v>
      </c>
      <c r="B714" s="1557" t="s">
        <v>8730</v>
      </c>
      <c r="C714" s="1557">
        <v>0</v>
      </c>
      <c r="D714" s="1557">
        <v>0</v>
      </c>
      <c r="E714" s="1557">
        <v>0</v>
      </c>
      <c r="F714" s="1557">
        <v>0</v>
      </c>
      <c r="G714" s="1557" t="str">
        <f t="shared" si="23"/>
        <v>75022</v>
      </c>
      <c r="H714" s="1557">
        <f t="shared" si="22"/>
        <v>0</v>
      </c>
    </row>
    <row r="715" spans="1:8" ht="15" x14ac:dyDescent="0.25">
      <c r="A715" s="1562">
        <v>750223051</v>
      </c>
      <c r="B715" s="1557" t="s">
        <v>8731</v>
      </c>
      <c r="C715" s="1557">
        <v>0</v>
      </c>
      <c r="D715" s="1557">
        <v>0</v>
      </c>
      <c r="E715" s="1557">
        <v>0</v>
      </c>
      <c r="F715" s="1557">
        <v>0</v>
      </c>
      <c r="G715" s="1557" t="str">
        <f t="shared" si="23"/>
        <v>75022</v>
      </c>
      <c r="H715" s="1557">
        <f t="shared" si="22"/>
        <v>0</v>
      </c>
    </row>
    <row r="716" spans="1:8" ht="15" x14ac:dyDescent="0.25">
      <c r="A716" s="1562">
        <v>750223052</v>
      </c>
      <c r="B716" s="1557" t="s">
        <v>8732</v>
      </c>
      <c r="C716" s="1557">
        <v>0</v>
      </c>
      <c r="D716" s="1557">
        <v>0</v>
      </c>
      <c r="E716" s="1557">
        <v>0</v>
      </c>
      <c r="F716" s="1557">
        <v>0</v>
      </c>
      <c r="G716" s="1557" t="str">
        <f t="shared" si="23"/>
        <v>75022</v>
      </c>
      <c r="H716" s="1557">
        <f t="shared" si="22"/>
        <v>0</v>
      </c>
    </row>
    <row r="717" spans="1:8" ht="15" x14ac:dyDescent="0.25">
      <c r="A717" s="1562">
        <v>750223081</v>
      </c>
      <c r="B717" s="1557" t="s">
        <v>8733</v>
      </c>
      <c r="C717" s="1557">
        <v>0</v>
      </c>
      <c r="D717" s="1557">
        <v>0</v>
      </c>
      <c r="E717" s="1557">
        <v>0</v>
      </c>
      <c r="F717" s="1557">
        <v>0</v>
      </c>
      <c r="G717" s="1557" t="str">
        <f t="shared" si="23"/>
        <v>75022</v>
      </c>
      <c r="H717" s="1557">
        <f t="shared" si="22"/>
        <v>0</v>
      </c>
    </row>
    <row r="718" spans="1:8" ht="15" x14ac:dyDescent="0.25">
      <c r="A718" s="1562">
        <v>750223083</v>
      </c>
      <c r="B718" s="1557" t="s">
        <v>8734</v>
      </c>
      <c r="C718" s="1557">
        <v>0</v>
      </c>
      <c r="D718" s="1557">
        <v>0</v>
      </c>
      <c r="E718" s="1557">
        <v>0</v>
      </c>
      <c r="F718" s="1557">
        <v>0</v>
      </c>
      <c r="G718" s="1557" t="str">
        <f t="shared" si="23"/>
        <v>75022</v>
      </c>
      <c r="H718" s="1557">
        <f t="shared" si="22"/>
        <v>0</v>
      </c>
    </row>
    <row r="719" spans="1:8" ht="15" x14ac:dyDescent="0.25">
      <c r="A719" s="1562">
        <v>750223084</v>
      </c>
      <c r="B719" s="1557" t="s">
        <v>8735</v>
      </c>
      <c r="C719" s="1557">
        <v>0</v>
      </c>
      <c r="D719" s="1557">
        <v>0</v>
      </c>
      <c r="E719" s="1557">
        <v>0</v>
      </c>
      <c r="F719" s="1557">
        <v>0</v>
      </c>
      <c r="G719" s="1557" t="str">
        <f t="shared" si="23"/>
        <v>75022</v>
      </c>
      <c r="H719" s="1557">
        <f t="shared" si="22"/>
        <v>0</v>
      </c>
    </row>
    <row r="720" spans="1:8" ht="15" x14ac:dyDescent="0.25">
      <c r="A720" s="1562">
        <v>750224610</v>
      </c>
      <c r="B720" s="1557" t="s">
        <v>8736</v>
      </c>
      <c r="C720" s="1557">
        <v>0</v>
      </c>
      <c r="D720" s="1557">
        <v>0</v>
      </c>
      <c r="E720" s="1557">
        <v>0</v>
      </c>
      <c r="F720" s="1557">
        <v>0</v>
      </c>
      <c r="G720" s="1557" t="str">
        <f t="shared" si="23"/>
        <v>75022</v>
      </c>
      <c r="H720" s="1557">
        <f t="shared" si="22"/>
        <v>0</v>
      </c>
    </row>
    <row r="721" spans="1:8" ht="15" x14ac:dyDescent="0.25">
      <c r="A721" s="1562">
        <v>750224611</v>
      </c>
      <c r="B721" s="1557" t="s">
        <v>8737</v>
      </c>
      <c r="C721" s="1557">
        <v>0</v>
      </c>
      <c r="D721" s="1557">
        <v>0</v>
      </c>
      <c r="E721" s="1557">
        <v>0</v>
      </c>
      <c r="F721" s="1557">
        <v>0</v>
      </c>
      <c r="G721" s="1557" t="str">
        <f t="shared" si="23"/>
        <v>75022</v>
      </c>
      <c r="H721" s="1557">
        <f t="shared" si="22"/>
        <v>0</v>
      </c>
    </row>
    <row r="722" spans="1:8" ht="15" x14ac:dyDescent="0.25">
      <c r="A722" s="1562">
        <v>750224623</v>
      </c>
      <c r="B722" s="1557" t="s">
        <v>8738</v>
      </c>
      <c r="C722" s="1557">
        <v>0</v>
      </c>
      <c r="D722" s="1557">
        <v>0</v>
      </c>
      <c r="E722" s="1557">
        <v>0</v>
      </c>
      <c r="F722" s="1557">
        <v>0</v>
      </c>
      <c r="G722" s="1557" t="str">
        <f t="shared" si="23"/>
        <v>75022</v>
      </c>
      <c r="H722" s="1557">
        <f t="shared" si="22"/>
        <v>0</v>
      </c>
    </row>
    <row r="723" spans="1:8" ht="15" x14ac:dyDescent="0.25">
      <c r="A723" s="1562">
        <v>750229800</v>
      </c>
      <c r="B723" s="1557" t="s">
        <v>8739</v>
      </c>
      <c r="C723" s="1557">
        <v>0</v>
      </c>
      <c r="D723" s="1557">
        <v>0</v>
      </c>
      <c r="E723" s="1557">
        <v>0</v>
      </c>
      <c r="F723" s="1557">
        <v>0</v>
      </c>
      <c r="G723" s="1557" t="str">
        <f t="shared" si="23"/>
        <v>75022</v>
      </c>
      <c r="H723" s="1557">
        <f t="shared" si="22"/>
        <v>0</v>
      </c>
    </row>
    <row r="724" spans="1:8" ht="15" x14ac:dyDescent="0.25">
      <c r="A724" s="1562">
        <v>750231600</v>
      </c>
      <c r="B724" s="1557" t="s">
        <v>8740</v>
      </c>
      <c r="C724" s="1557">
        <v>0</v>
      </c>
      <c r="D724" s="1557">
        <v>0</v>
      </c>
      <c r="E724" s="1557">
        <v>0</v>
      </c>
      <c r="F724" s="1557">
        <v>0</v>
      </c>
      <c r="G724" s="1557" t="str">
        <f t="shared" si="23"/>
        <v>75023</v>
      </c>
      <c r="H724" s="1557">
        <f t="shared" si="22"/>
        <v>0</v>
      </c>
    </row>
    <row r="725" spans="1:8" ht="15" x14ac:dyDescent="0.25">
      <c r="A725" s="1562">
        <v>750232020</v>
      </c>
      <c r="B725" s="1557" t="s">
        <v>8741</v>
      </c>
      <c r="C725" s="1557">
        <v>0</v>
      </c>
      <c r="D725" s="1557">
        <v>0</v>
      </c>
      <c r="E725" s="1557">
        <v>0</v>
      </c>
      <c r="F725" s="1557">
        <v>0</v>
      </c>
      <c r="G725" s="1557" t="str">
        <f t="shared" si="23"/>
        <v>75023</v>
      </c>
      <c r="H725" s="1557">
        <f t="shared" si="22"/>
        <v>0</v>
      </c>
    </row>
    <row r="726" spans="1:8" ht="15" x14ac:dyDescent="0.25">
      <c r="A726" s="1562">
        <v>750232510</v>
      </c>
      <c r="B726" s="1557" t="s">
        <v>8742</v>
      </c>
      <c r="C726" s="1557">
        <v>0</v>
      </c>
      <c r="D726" s="1557">
        <v>0</v>
      </c>
      <c r="E726" s="1557">
        <v>0</v>
      </c>
      <c r="F726" s="1557">
        <v>0</v>
      </c>
      <c r="G726" s="1557" t="str">
        <f t="shared" si="23"/>
        <v>75023</v>
      </c>
      <c r="H726" s="1557">
        <f t="shared" si="22"/>
        <v>0</v>
      </c>
    </row>
    <row r="727" spans="1:8" ht="15" x14ac:dyDescent="0.25">
      <c r="A727" s="1562">
        <v>750233033</v>
      </c>
      <c r="B727" s="1557" t="s">
        <v>8743</v>
      </c>
      <c r="C727" s="1557">
        <v>0</v>
      </c>
      <c r="D727" s="1557">
        <v>0</v>
      </c>
      <c r="E727" s="1557">
        <v>0</v>
      </c>
      <c r="F727" s="1557">
        <v>0</v>
      </c>
      <c r="G727" s="1557" t="str">
        <f t="shared" si="23"/>
        <v>75023</v>
      </c>
      <c r="H727" s="1557">
        <f t="shared" si="22"/>
        <v>0</v>
      </c>
    </row>
    <row r="728" spans="1:8" ht="15" x14ac:dyDescent="0.25">
      <c r="A728" s="1562">
        <v>750233034</v>
      </c>
      <c r="B728" s="1557" t="s">
        <v>8744</v>
      </c>
      <c r="C728" s="1557">
        <v>0</v>
      </c>
      <c r="D728" s="1557">
        <v>0</v>
      </c>
      <c r="E728" s="1557">
        <v>0</v>
      </c>
      <c r="F728" s="1557">
        <v>0</v>
      </c>
      <c r="G728" s="1557" t="str">
        <f t="shared" si="23"/>
        <v>75023</v>
      </c>
      <c r="H728" s="1557">
        <f t="shared" si="22"/>
        <v>0</v>
      </c>
    </row>
    <row r="729" spans="1:8" ht="15" x14ac:dyDescent="0.25">
      <c r="A729" s="1562">
        <v>750233035</v>
      </c>
      <c r="B729" s="1557" t="s">
        <v>8745</v>
      </c>
      <c r="C729" s="1557">
        <v>0</v>
      </c>
      <c r="D729" s="1557">
        <v>0</v>
      </c>
      <c r="E729" s="1557">
        <v>0</v>
      </c>
      <c r="F729" s="1557">
        <v>0</v>
      </c>
      <c r="G729" s="1557" t="str">
        <f t="shared" si="23"/>
        <v>75023</v>
      </c>
      <c r="H729" s="1557">
        <f t="shared" si="22"/>
        <v>0</v>
      </c>
    </row>
    <row r="730" spans="1:8" ht="15" x14ac:dyDescent="0.25">
      <c r="A730" s="1562">
        <v>750233036</v>
      </c>
      <c r="B730" s="1557" t="s">
        <v>8746</v>
      </c>
      <c r="C730" s="1557">
        <v>0</v>
      </c>
      <c r="D730" s="1557">
        <v>0</v>
      </c>
      <c r="E730" s="1557">
        <v>0</v>
      </c>
      <c r="F730" s="1557">
        <v>0</v>
      </c>
      <c r="G730" s="1557" t="str">
        <f t="shared" si="23"/>
        <v>75023</v>
      </c>
      <c r="H730" s="1557">
        <f t="shared" si="22"/>
        <v>0</v>
      </c>
    </row>
    <row r="731" spans="1:8" ht="15" x14ac:dyDescent="0.25">
      <c r="A731" s="1562">
        <v>750233037</v>
      </c>
      <c r="B731" s="1557" t="s">
        <v>8747</v>
      </c>
      <c r="C731" s="1557">
        <v>0</v>
      </c>
      <c r="D731" s="1557">
        <v>0</v>
      </c>
      <c r="E731" s="1557">
        <v>0</v>
      </c>
      <c r="F731" s="1557">
        <v>0</v>
      </c>
      <c r="G731" s="1557" t="str">
        <f t="shared" si="23"/>
        <v>75023</v>
      </c>
      <c r="H731" s="1557">
        <f t="shared" si="22"/>
        <v>0</v>
      </c>
    </row>
    <row r="732" spans="1:8" ht="15" x14ac:dyDescent="0.25">
      <c r="A732" s="1562">
        <v>750233038</v>
      </c>
      <c r="B732" s="1557" t="s">
        <v>8748</v>
      </c>
      <c r="C732" s="1557">
        <v>0</v>
      </c>
      <c r="D732" s="1557">
        <v>0</v>
      </c>
      <c r="E732" s="1557">
        <v>0</v>
      </c>
      <c r="F732" s="1557">
        <v>0</v>
      </c>
      <c r="G732" s="1557" t="str">
        <f t="shared" si="23"/>
        <v>75023</v>
      </c>
      <c r="H732" s="1557">
        <f t="shared" si="22"/>
        <v>0</v>
      </c>
    </row>
    <row r="733" spans="1:8" ht="15" x14ac:dyDescent="0.25">
      <c r="A733" s="1562">
        <v>750233051</v>
      </c>
      <c r="B733" s="1557" t="s">
        <v>8749</v>
      </c>
      <c r="C733" s="1557">
        <v>0</v>
      </c>
      <c r="D733" s="1557">
        <v>0</v>
      </c>
      <c r="E733" s="1557">
        <v>0</v>
      </c>
      <c r="F733" s="1557">
        <v>0</v>
      </c>
      <c r="G733" s="1557" t="str">
        <f t="shared" si="23"/>
        <v>75023</v>
      </c>
      <c r="H733" s="1557">
        <f t="shared" si="22"/>
        <v>0</v>
      </c>
    </row>
    <row r="734" spans="1:8" ht="15" x14ac:dyDescent="0.25">
      <c r="A734" s="1562">
        <v>750233052</v>
      </c>
      <c r="B734" s="1557" t="s">
        <v>8750</v>
      </c>
      <c r="C734" s="1557">
        <v>0</v>
      </c>
      <c r="D734" s="1557">
        <v>0</v>
      </c>
      <c r="E734" s="1557">
        <v>0</v>
      </c>
      <c r="F734" s="1557">
        <v>0</v>
      </c>
      <c r="G734" s="1557" t="str">
        <f t="shared" si="23"/>
        <v>75023</v>
      </c>
      <c r="H734" s="1557">
        <f t="shared" si="22"/>
        <v>0</v>
      </c>
    </row>
    <row r="735" spans="1:8" ht="15" x14ac:dyDescent="0.25">
      <c r="A735" s="1562">
        <v>750233081</v>
      </c>
      <c r="B735" s="1557" t="s">
        <v>8751</v>
      </c>
      <c r="C735" s="1557">
        <v>0</v>
      </c>
      <c r="D735" s="1557">
        <v>0</v>
      </c>
      <c r="E735" s="1557">
        <v>0</v>
      </c>
      <c r="F735" s="1557">
        <v>0</v>
      </c>
      <c r="G735" s="1557" t="str">
        <f t="shared" si="23"/>
        <v>75023</v>
      </c>
      <c r="H735" s="1557">
        <f t="shared" si="22"/>
        <v>0</v>
      </c>
    </row>
    <row r="736" spans="1:8" ht="15" x14ac:dyDescent="0.25">
      <c r="A736" s="1562">
        <v>750233083</v>
      </c>
      <c r="B736" s="1557" t="s">
        <v>8752</v>
      </c>
      <c r="C736" s="1557">
        <v>0</v>
      </c>
      <c r="D736" s="1557">
        <v>0</v>
      </c>
      <c r="E736" s="1557">
        <v>0</v>
      </c>
      <c r="F736" s="1557">
        <v>0</v>
      </c>
      <c r="G736" s="1557" t="str">
        <f t="shared" si="23"/>
        <v>75023</v>
      </c>
      <c r="H736" s="1557">
        <f t="shared" si="22"/>
        <v>0</v>
      </c>
    </row>
    <row r="737" spans="1:8" ht="15" x14ac:dyDescent="0.25">
      <c r="A737" s="1562">
        <v>750233084</v>
      </c>
      <c r="B737" s="1557" t="s">
        <v>8753</v>
      </c>
      <c r="C737" s="1557">
        <v>0</v>
      </c>
      <c r="D737" s="1557">
        <v>0</v>
      </c>
      <c r="E737" s="1557">
        <v>0</v>
      </c>
      <c r="F737" s="1557">
        <v>0</v>
      </c>
      <c r="G737" s="1557" t="str">
        <f t="shared" si="23"/>
        <v>75023</v>
      </c>
      <c r="H737" s="1557">
        <f t="shared" si="22"/>
        <v>0</v>
      </c>
    </row>
    <row r="738" spans="1:8" ht="15" x14ac:dyDescent="0.25">
      <c r="A738" s="1562">
        <v>750234610</v>
      </c>
      <c r="B738" s="1557" t="s">
        <v>8754</v>
      </c>
      <c r="C738" s="1557">
        <v>0</v>
      </c>
      <c r="D738" s="1557">
        <v>0</v>
      </c>
      <c r="E738" s="1557">
        <v>0</v>
      </c>
      <c r="F738" s="1557">
        <v>0</v>
      </c>
      <c r="G738" s="1557" t="str">
        <f t="shared" si="23"/>
        <v>75023</v>
      </c>
      <c r="H738" s="1557">
        <f t="shared" si="22"/>
        <v>0</v>
      </c>
    </row>
    <row r="739" spans="1:8" ht="15" x14ac:dyDescent="0.25">
      <c r="A739" s="1562">
        <v>750234611</v>
      </c>
      <c r="B739" s="1557" t="s">
        <v>8755</v>
      </c>
      <c r="C739" s="1557">
        <v>0</v>
      </c>
      <c r="D739" s="1557">
        <v>0</v>
      </c>
      <c r="E739" s="1557">
        <v>0</v>
      </c>
      <c r="F739" s="1557">
        <v>0</v>
      </c>
      <c r="G739" s="1557" t="str">
        <f t="shared" si="23"/>
        <v>75023</v>
      </c>
      <c r="H739" s="1557">
        <f t="shared" si="22"/>
        <v>0</v>
      </c>
    </row>
    <row r="740" spans="1:8" ht="15" x14ac:dyDescent="0.25">
      <c r="A740" s="1562">
        <v>750234623</v>
      </c>
      <c r="B740" s="1557" t="s">
        <v>8756</v>
      </c>
      <c r="C740" s="1557">
        <v>0</v>
      </c>
      <c r="D740" s="1557">
        <v>0</v>
      </c>
      <c r="E740" s="1557">
        <v>0</v>
      </c>
      <c r="F740" s="1557">
        <v>0</v>
      </c>
      <c r="G740" s="1557" t="str">
        <f t="shared" si="23"/>
        <v>75023</v>
      </c>
      <c r="H740" s="1557">
        <f t="shared" si="22"/>
        <v>0</v>
      </c>
    </row>
    <row r="741" spans="1:8" ht="15" x14ac:dyDescent="0.25">
      <c r="A741" s="1562">
        <v>750239800</v>
      </c>
      <c r="B741" s="1557" t="s">
        <v>8757</v>
      </c>
      <c r="C741" s="1557">
        <v>0</v>
      </c>
      <c r="D741" s="1557">
        <v>0</v>
      </c>
      <c r="E741" s="1557">
        <v>0</v>
      </c>
      <c r="F741" s="1557">
        <v>0</v>
      </c>
      <c r="G741" s="1557" t="str">
        <f t="shared" si="23"/>
        <v>75023</v>
      </c>
      <c r="H741" s="1557">
        <f t="shared" si="22"/>
        <v>0</v>
      </c>
    </row>
    <row r="742" spans="1:8" ht="15" x14ac:dyDescent="0.25">
      <c r="A742" s="1562">
        <v>750242510</v>
      </c>
      <c r="B742" s="1557" t="s">
        <v>8758</v>
      </c>
      <c r="C742" s="1557">
        <v>0</v>
      </c>
      <c r="D742" s="1557">
        <v>0</v>
      </c>
      <c r="E742" s="1557">
        <v>0</v>
      </c>
      <c r="F742" s="1557">
        <v>0</v>
      </c>
      <c r="G742" s="1557" t="str">
        <f t="shared" si="23"/>
        <v>75024</v>
      </c>
      <c r="H742" s="1557">
        <f t="shared" si="22"/>
        <v>0</v>
      </c>
    </row>
    <row r="743" spans="1:8" ht="15" x14ac:dyDescent="0.25">
      <c r="A743" s="1562">
        <v>750243035</v>
      </c>
      <c r="B743" s="1557" t="s">
        <v>8759</v>
      </c>
      <c r="C743" s="1557">
        <v>0</v>
      </c>
      <c r="D743" s="1557">
        <v>0</v>
      </c>
      <c r="E743" s="1557">
        <v>0</v>
      </c>
      <c r="F743" s="1557">
        <v>0</v>
      </c>
      <c r="G743" s="1557" t="str">
        <f t="shared" si="23"/>
        <v>75024</v>
      </c>
      <c r="H743" s="1557">
        <f t="shared" si="22"/>
        <v>0</v>
      </c>
    </row>
    <row r="744" spans="1:8" ht="15" x14ac:dyDescent="0.25">
      <c r="A744" s="1562">
        <v>750243036</v>
      </c>
      <c r="B744" s="1557" t="s">
        <v>8760</v>
      </c>
      <c r="C744" s="1557">
        <v>0</v>
      </c>
      <c r="D744" s="1557">
        <v>0</v>
      </c>
      <c r="E744" s="1557">
        <v>0</v>
      </c>
      <c r="F744" s="1557">
        <v>0</v>
      </c>
      <c r="G744" s="1557" t="str">
        <f t="shared" si="23"/>
        <v>75024</v>
      </c>
      <c r="H744" s="1557">
        <f t="shared" si="22"/>
        <v>0</v>
      </c>
    </row>
    <row r="745" spans="1:8" ht="15" x14ac:dyDescent="0.25">
      <c r="A745" s="1562">
        <v>750243037</v>
      </c>
      <c r="B745" s="1557" t="s">
        <v>8761</v>
      </c>
      <c r="C745" s="1557">
        <v>0</v>
      </c>
      <c r="D745" s="1557">
        <v>0</v>
      </c>
      <c r="E745" s="1557">
        <v>0</v>
      </c>
      <c r="F745" s="1557">
        <v>0</v>
      </c>
      <c r="G745" s="1557" t="str">
        <f t="shared" si="23"/>
        <v>75024</v>
      </c>
      <c r="H745" s="1557">
        <f t="shared" si="22"/>
        <v>0</v>
      </c>
    </row>
    <row r="746" spans="1:8" ht="15" x14ac:dyDescent="0.25">
      <c r="A746" s="1562">
        <v>750243038</v>
      </c>
      <c r="B746" s="1557" t="s">
        <v>8762</v>
      </c>
      <c r="C746" s="1557">
        <v>0</v>
      </c>
      <c r="D746" s="1557">
        <v>0</v>
      </c>
      <c r="E746" s="1557">
        <v>0</v>
      </c>
      <c r="F746" s="1557">
        <v>0</v>
      </c>
      <c r="G746" s="1557" t="str">
        <f t="shared" si="23"/>
        <v>75024</v>
      </c>
      <c r="H746" s="1557">
        <f t="shared" si="22"/>
        <v>0</v>
      </c>
    </row>
    <row r="747" spans="1:8" ht="15" x14ac:dyDescent="0.25">
      <c r="A747" s="1562">
        <v>750243041</v>
      </c>
      <c r="B747" s="1557" t="s">
        <v>8763</v>
      </c>
      <c r="C747" s="1557">
        <v>0</v>
      </c>
      <c r="D747" s="1557">
        <v>0</v>
      </c>
      <c r="E747" s="1557">
        <v>0</v>
      </c>
      <c r="F747" s="1557">
        <v>0</v>
      </c>
      <c r="G747" s="1557" t="str">
        <f t="shared" si="23"/>
        <v>75024</v>
      </c>
      <c r="H747" s="1557">
        <f t="shared" si="22"/>
        <v>0</v>
      </c>
    </row>
    <row r="748" spans="1:8" ht="15" x14ac:dyDescent="0.25">
      <c r="A748" s="1562">
        <v>750243051</v>
      </c>
      <c r="B748" s="1557" t="s">
        <v>8764</v>
      </c>
      <c r="C748" s="1557">
        <v>0</v>
      </c>
      <c r="D748" s="1557">
        <v>0</v>
      </c>
      <c r="E748" s="1557">
        <v>0</v>
      </c>
      <c r="F748" s="1557">
        <v>0</v>
      </c>
      <c r="G748" s="1557" t="str">
        <f t="shared" si="23"/>
        <v>75024</v>
      </c>
      <c r="H748" s="1557">
        <f t="shared" si="22"/>
        <v>0</v>
      </c>
    </row>
    <row r="749" spans="1:8" ht="15" x14ac:dyDescent="0.25">
      <c r="A749" s="1562">
        <v>750243052</v>
      </c>
      <c r="B749" s="1557" t="s">
        <v>8765</v>
      </c>
      <c r="C749" s="1557">
        <v>0</v>
      </c>
      <c r="D749" s="1557">
        <v>0</v>
      </c>
      <c r="E749" s="1557">
        <v>0</v>
      </c>
      <c r="F749" s="1557">
        <v>0</v>
      </c>
      <c r="G749" s="1557" t="str">
        <f t="shared" si="23"/>
        <v>75024</v>
      </c>
      <c r="H749" s="1557">
        <f t="shared" si="22"/>
        <v>0</v>
      </c>
    </row>
    <row r="750" spans="1:8" ht="15" x14ac:dyDescent="0.25">
      <c r="A750" s="1562">
        <v>750244610</v>
      </c>
      <c r="B750" s="1557" t="s">
        <v>8766</v>
      </c>
      <c r="C750" s="1557">
        <v>0</v>
      </c>
      <c r="D750" s="1557">
        <v>0</v>
      </c>
      <c r="E750" s="1557">
        <v>0</v>
      </c>
      <c r="F750" s="1557">
        <v>0</v>
      </c>
      <c r="G750" s="1557" t="str">
        <f t="shared" si="23"/>
        <v>75024</v>
      </c>
      <c r="H750" s="1557">
        <f t="shared" si="22"/>
        <v>0</v>
      </c>
    </row>
    <row r="751" spans="1:8" ht="15" x14ac:dyDescent="0.25">
      <c r="A751" s="1562">
        <v>750244611</v>
      </c>
      <c r="B751" s="1557" t="s">
        <v>8767</v>
      </c>
      <c r="C751" s="1557">
        <v>0</v>
      </c>
      <c r="D751" s="1557">
        <v>0</v>
      </c>
      <c r="E751" s="1557">
        <v>0</v>
      </c>
      <c r="F751" s="1557">
        <v>0</v>
      </c>
      <c r="G751" s="1557" t="str">
        <f t="shared" si="23"/>
        <v>75024</v>
      </c>
      <c r="H751" s="1557">
        <f t="shared" si="22"/>
        <v>0</v>
      </c>
    </row>
    <row r="752" spans="1:8" ht="15" x14ac:dyDescent="0.25">
      <c r="A752" s="1562">
        <v>750249800</v>
      </c>
      <c r="B752" s="1557" t="s">
        <v>8768</v>
      </c>
      <c r="C752" s="1557">
        <v>0</v>
      </c>
      <c r="D752" s="1557">
        <v>0</v>
      </c>
      <c r="E752" s="1557">
        <v>0</v>
      </c>
      <c r="F752" s="1557">
        <v>0</v>
      </c>
      <c r="G752" s="1557" t="str">
        <f t="shared" si="23"/>
        <v>75024</v>
      </c>
      <c r="H752" s="1557">
        <f t="shared" si="22"/>
        <v>0</v>
      </c>
    </row>
    <row r="753" spans="1:8" ht="15" x14ac:dyDescent="0.25">
      <c r="A753" s="1562">
        <v>750252510</v>
      </c>
      <c r="B753" s="1557" t="s">
        <v>8769</v>
      </c>
      <c r="C753" s="1557">
        <v>0</v>
      </c>
      <c r="D753" s="1557">
        <v>0</v>
      </c>
      <c r="E753" s="1557">
        <v>0</v>
      </c>
      <c r="F753" s="1557">
        <v>0</v>
      </c>
      <c r="G753" s="1557" t="str">
        <f t="shared" si="23"/>
        <v>75025</v>
      </c>
      <c r="H753" s="1557">
        <f t="shared" si="22"/>
        <v>4071.96</v>
      </c>
    </row>
    <row r="754" spans="1:8" ht="15" x14ac:dyDescent="0.25">
      <c r="A754" s="1562">
        <v>750253034</v>
      </c>
      <c r="B754" s="1557" t="s">
        <v>8770</v>
      </c>
      <c r="C754" s="1557">
        <v>75</v>
      </c>
      <c r="D754" s="1557">
        <v>0</v>
      </c>
      <c r="E754" s="1557">
        <v>0</v>
      </c>
      <c r="F754" s="1557">
        <v>75</v>
      </c>
      <c r="G754" s="1557" t="str">
        <f t="shared" si="23"/>
        <v>75025</v>
      </c>
      <c r="H754" s="1557">
        <f t="shared" si="22"/>
        <v>4071.96</v>
      </c>
    </row>
    <row r="755" spans="1:8" ht="15" x14ac:dyDescent="0.25">
      <c r="A755" s="1562">
        <v>750253035</v>
      </c>
      <c r="B755" s="1557" t="s">
        <v>8771</v>
      </c>
      <c r="C755" s="1557">
        <v>617.5</v>
      </c>
      <c r="D755" s="1557">
        <v>0</v>
      </c>
      <c r="E755" s="1557">
        <v>0</v>
      </c>
      <c r="F755" s="1557">
        <v>617.5</v>
      </c>
      <c r="G755" s="1557" t="str">
        <f t="shared" si="23"/>
        <v>75025</v>
      </c>
      <c r="H755" s="1557">
        <f t="shared" si="22"/>
        <v>4071.96</v>
      </c>
    </row>
    <row r="756" spans="1:8" ht="15" x14ac:dyDescent="0.25">
      <c r="A756" s="1562">
        <v>750253036</v>
      </c>
      <c r="B756" s="1557" t="s">
        <v>8772</v>
      </c>
      <c r="C756" s="1557">
        <v>183</v>
      </c>
      <c r="D756" s="1557">
        <v>0</v>
      </c>
      <c r="E756" s="1557">
        <v>0</v>
      </c>
      <c r="F756" s="1557">
        <v>183</v>
      </c>
      <c r="G756" s="1557" t="str">
        <f t="shared" si="23"/>
        <v>75025</v>
      </c>
      <c r="H756" s="1557">
        <f t="shared" si="22"/>
        <v>4071.96</v>
      </c>
    </row>
    <row r="757" spans="1:8" ht="15" x14ac:dyDescent="0.25">
      <c r="A757" s="1562">
        <v>750253037</v>
      </c>
      <c r="B757" s="1557" t="s">
        <v>8773</v>
      </c>
      <c r="C757" s="1557">
        <v>0</v>
      </c>
      <c r="D757" s="1557">
        <v>0</v>
      </c>
      <c r="E757" s="1557">
        <v>0</v>
      </c>
      <c r="F757" s="1557">
        <v>0</v>
      </c>
      <c r="G757" s="1557" t="str">
        <f t="shared" si="23"/>
        <v>75025</v>
      </c>
      <c r="H757" s="1557">
        <f t="shared" si="22"/>
        <v>4071.96</v>
      </c>
    </row>
    <row r="758" spans="1:8" ht="15" x14ac:dyDescent="0.25">
      <c r="A758" s="1562">
        <v>750253038</v>
      </c>
      <c r="B758" s="1557" t="s">
        <v>8774</v>
      </c>
      <c r="C758" s="1557">
        <v>2276.46</v>
      </c>
      <c r="D758" s="1557">
        <v>0</v>
      </c>
      <c r="E758" s="1557">
        <v>0</v>
      </c>
      <c r="F758" s="1557">
        <v>2276.46</v>
      </c>
      <c r="G758" s="1557" t="str">
        <f t="shared" si="23"/>
        <v>75025</v>
      </c>
      <c r="H758" s="1557">
        <f t="shared" si="22"/>
        <v>4071.96</v>
      </c>
    </row>
    <row r="759" spans="1:8" ht="15" x14ac:dyDescent="0.25">
      <c r="A759" s="1562">
        <v>750253051</v>
      </c>
      <c r="B759" s="1557" t="s">
        <v>8775</v>
      </c>
      <c r="C759" s="1557">
        <v>920</v>
      </c>
      <c r="D759" s="1557">
        <v>0</v>
      </c>
      <c r="E759" s="1557">
        <v>0</v>
      </c>
      <c r="F759" s="1557">
        <v>920</v>
      </c>
      <c r="G759" s="1557" t="str">
        <f t="shared" si="23"/>
        <v>75025</v>
      </c>
      <c r="H759" s="1557">
        <f t="shared" si="22"/>
        <v>4071.96</v>
      </c>
    </row>
    <row r="760" spans="1:8" ht="15" x14ac:dyDescent="0.25">
      <c r="A760" s="1562">
        <v>750253052</v>
      </c>
      <c r="B760" s="1557" t="s">
        <v>8776</v>
      </c>
      <c r="C760" s="1557">
        <v>0</v>
      </c>
      <c r="D760" s="1557">
        <v>0</v>
      </c>
      <c r="E760" s="1557">
        <v>0</v>
      </c>
      <c r="F760" s="1557">
        <v>0</v>
      </c>
      <c r="G760" s="1557" t="str">
        <f t="shared" si="23"/>
        <v>75025</v>
      </c>
      <c r="H760" s="1557">
        <f t="shared" si="22"/>
        <v>4071.96</v>
      </c>
    </row>
    <row r="761" spans="1:8" ht="15" x14ac:dyDescent="0.25">
      <c r="A761" s="1562">
        <v>750254611</v>
      </c>
      <c r="B761" s="1557" t="s">
        <v>8777</v>
      </c>
      <c r="C761" s="1557">
        <v>0</v>
      </c>
      <c r="D761" s="1557">
        <v>0</v>
      </c>
      <c r="E761" s="1557">
        <v>0</v>
      </c>
      <c r="F761" s="1557">
        <v>0</v>
      </c>
      <c r="G761" s="1557" t="str">
        <f t="shared" si="23"/>
        <v>75025</v>
      </c>
      <c r="H761" s="1557">
        <f t="shared" si="22"/>
        <v>4071.96</v>
      </c>
    </row>
    <row r="762" spans="1:8" ht="15" x14ac:dyDescent="0.25">
      <c r="A762" s="1562">
        <v>750259054</v>
      </c>
      <c r="B762" s="1557" t="s">
        <v>8778</v>
      </c>
      <c r="C762" s="1557">
        <v>0</v>
      </c>
      <c r="D762" s="1557">
        <v>0</v>
      </c>
      <c r="E762" s="1557">
        <v>0</v>
      </c>
      <c r="F762" s="1557">
        <v>0</v>
      </c>
      <c r="G762" s="1557" t="str">
        <f t="shared" si="23"/>
        <v>75025</v>
      </c>
      <c r="H762" s="1557">
        <f t="shared" si="22"/>
        <v>4071.96</v>
      </c>
    </row>
    <row r="763" spans="1:8" ht="15" x14ac:dyDescent="0.25">
      <c r="A763" s="1562">
        <v>750259800</v>
      </c>
      <c r="B763" s="1557" t="s">
        <v>8779</v>
      </c>
      <c r="C763" s="1557">
        <v>0</v>
      </c>
      <c r="D763" s="1557">
        <v>0</v>
      </c>
      <c r="E763" s="1557">
        <v>0</v>
      </c>
      <c r="F763" s="1557">
        <v>0</v>
      </c>
      <c r="G763" s="1557" t="str">
        <f t="shared" si="23"/>
        <v>75025</v>
      </c>
      <c r="H763" s="1557">
        <f t="shared" si="22"/>
        <v>4071.96</v>
      </c>
    </row>
    <row r="764" spans="1:8" ht="15" x14ac:dyDescent="0.25">
      <c r="A764" s="1562">
        <v>750262510</v>
      </c>
      <c r="B764" s="1557" t="s">
        <v>8780</v>
      </c>
      <c r="C764" s="1557">
        <v>0</v>
      </c>
      <c r="D764" s="1557">
        <v>0</v>
      </c>
      <c r="E764" s="1557">
        <v>0</v>
      </c>
      <c r="F764" s="1557">
        <v>0</v>
      </c>
      <c r="G764" s="1557" t="str">
        <f t="shared" si="23"/>
        <v>75026</v>
      </c>
      <c r="H764" s="1557">
        <f t="shared" si="22"/>
        <v>5121.1200000000008</v>
      </c>
    </row>
    <row r="765" spans="1:8" ht="15" x14ac:dyDescent="0.25">
      <c r="A765" s="1562">
        <v>750263034</v>
      </c>
      <c r="B765" s="1557" t="s">
        <v>8781</v>
      </c>
      <c r="C765" s="1557">
        <v>807.88</v>
      </c>
      <c r="D765" s="1557">
        <v>0</v>
      </c>
      <c r="E765" s="1557">
        <v>0</v>
      </c>
      <c r="F765" s="1557">
        <v>807.88</v>
      </c>
      <c r="G765" s="1557" t="str">
        <f t="shared" si="23"/>
        <v>75026</v>
      </c>
      <c r="H765" s="1557">
        <f t="shared" si="22"/>
        <v>5121.1200000000008</v>
      </c>
    </row>
    <row r="766" spans="1:8" ht="15" x14ac:dyDescent="0.25">
      <c r="A766" s="1562">
        <v>750263035</v>
      </c>
      <c r="B766" s="1557" t="s">
        <v>8782</v>
      </c>
      <c r="C766" s="1557">
        <v>617.5</v>
      </c>
      <c r="D766" s="1557">
        <v>0</v>
      </c>
      <c r="E766" s="1557">
        <v>0</v>
      </c>
      <c r="F766" s="1557">
        <v>617.5</v>
      </c>
      <c r="G766" s="1557" t="str">
        <f t="shared" si="23"/>
        <v>75026</v>
      </c>
      <c r="H766" s="1557">
        <f t="shared" si="22"/>
        <v>5121.1200000000008</v>
      </c>
    </row>
    <row r="767" spans="1:8" ht="15" x14ac:dyDescent="0.25">
      <c r="A767" s="1562">
        <v>750263036</v>
      </c>
      <c r="B767" s="1557" t="s">
        <v>8783</v>
      </c>
      <c r="C767" s="1557">
        <v>183</v>
      </c>
      <c r="D767" s="1557">
        <v>0</v>
      </c>
      <c r="E767" s="1557">
        <v>0</v>
      </c>
      <c r="F767" s="1557">
        <v>183</v>
      </c>
      <c r="G767" s="1557" t="str">
        <f t="shared" si="23"/>
        <v>75026</v>
      </c>
      <c r="H767" s="1557">
        <f t="shared" si="22"/>
        <v>5121.1200000000008</v>
      </c>
    </row>
    <row r="768" spans="1:8" ht="15" x14ac:dyDescent="0.25">
      <c r="A768" s="1562">
        <v>750263037</v>
      </c>
      <c r="B768" s="1557" t="s">
        <v>8784</v>
      </c>
      <c r="C768" s="1557">
        <v>0</v>
      </c>
      <c r="D768" s="1557">
        <v>0</v>
      </c>
      <c r="E768" s="1557">
        <v>0</v>
      </c>
      <c r="F768" s="1557">
        <v>0</v>
      </c>
      <c r="G768" s="1557" t="str">
        <f t="shared" si="23"/>
        <v>75026</v>
      </c>
      <c r="H768" s="1557">
        <f t="shared" si="22"/>
        <v>5121.1200000000008</v>
      </c>
    </row>
    <row r="769" spans="1:8" ht="15" x14ac:dyDescent="0.25">
      <c r="A769" s="1562">
        <v>750263038</v>
      </c>
      <c r="B769" s="1557" t="s">
        <v>8785</v>
      </c>
      <c r="C769" s="1557">
        <v>1273.96</v>
      </c>
      <c r="D769" s="1557">
        <v>0</v>
      </c>
      <c r="E769" s="1557">
        <v>0</v>
      </c>
      <c r="F769" s="1557">
        <v>1273.96</v>
      </c>
      <c r="G769" s="1557" t="str">
        <f t="shared" si="23"/>
        <v>75026</v>
      </c>
      <c r="H769" s="1557">
        <f t="shared" si="22"/>
        <v>5121.1200000000008</v>
      </c>
    </row>
    <row r="770" spans="1:8" ht="15" x14ac:dyDescent="0.25">
      <c r="A770" s="1562">
        <v>750263051</v>
      </c>
      <c r="B770" s="1557" t="s">
        <v>8786</v>
      </c>
      <c r="C770" s="1557">
        <v>2238.7800000000002</v>
      </c>
      <c r="D770" s="1557">
        <v>0</v>
      </c>
      <c r="E770" s="1557">
        <v>0</v>
      </c>
      <c r="F770" s="1557">
        <v>2238.7800000000002</v>
      </c>
      <c r="G770" s="1557" t="str">
        <f t="shared" si="23"/>
        <v>75026</v>
      </c>
      <c r="H770" s="1557">
        <f t="shared" si="22"/>
        <v>5121.1200000000008</v>
      </c>
    </row>
    <row r="771" spans="1:8" ht="15" x14ac:dyDescent="0.25">
      <c r="A771" s="1562">
        <v>750263052</v>
      </c>
      <c r="B771" s="1557" t="s">
        <v>8787</v>
      </c>
      <c r="C771" s="1557">
        <v>0</v>
      </c>
      <c r="D771" s="1557">
        <v>0</v>
      </c>
      <c r="E771" s="1557">
        <v>0</v>
      </c>
      <c r="F771" s="1557">
        <v>0</v>
      </c>
      <c r="G771" s="1557" t="str">
        <f t="shared" si="23"/>
        <v>75026</v>
      </c>
      <c r="H771" s="1557">
        <f t="shared" si="22"/>
        <v>5121.1200000000008</v>
      </c>
    </row>
    <row r="772" spans="1:8" ht="15" x14ac:dyDescent="0.25">
      <c r="A772" s="1562">
        <v>750264611</v>
      </c>
      <c r="B772" s="1557" t="s">
        <v>8788</v>
      </c>
      <c r="C772" s="1557">
        <v>0</v>
      </c>
      <c r="D772" s="1557">
        <v>0</v>
      </c>
      <c r="E772" s="1557">
        <v>0</v>
      </c>
      <c r="F772" s="1557">
        <v>0</v>
      </c>
      <c r="G772" s="1557" t="str">
        <f t="shared" si="23"/>
        <v>75026</v>
      </c>
      <c r="H772" s="1557">
        <f t="shared" si="22"/>
        <v>5121.1200000000008</v>
      </c>
    </row>
    <row r="773" spans="1:8" ht="15" x14ac:dyDescent="0.25">
      <c r="A773" s="1562">
        <v>750269800</v>
      </c>
      <c r="B773" s="1557" t="s">
        <v>8789</v>
      </c>
      <c r="C773" s="1557">
        <v>0</v>
      </c>
      <c r="D773" s="1557">
        <v>0</v>
      </c>
      <c r="E773" s="1557">
        <v>0</v>
      </c>
      <c r="F773" s="1557">
        <v>0</v>
      </c>
      <c r="G773" s="1557" t="str">
        <f t="shared" si="23"/>
        <v>75026</v>
      </c>
      <c r="H773" s="1557">
        <f t="shared" si="22"/>
        <v>5121.1200000000008</v>
      </c>
    </row>
    <row r="774" spans="1:8" ht="15" x14ac:dyDescent="0.25">
      <c r="A774" s="1562">
        <v>750272510</v>
      </c>
      <c r="B774" s="1557" t="s">
        <v>8790</v>
      </c>
      <c r="C774" s="1557">
        <v>0</v>
      </c>
      <c r="D774" s="1557">
        <v>0</v>
      </c>
      <c r="E774" s="1557">
        <v>0</v>
      </c>
      <c r="F774" s="1557">
        <v>0</v>
      </c>
      <c r="G774" s="1557" t="str">
        <f t="shared" si="23"/>
        <v>75027</v>
      </c>
      <c r="H774" s="1557">
        <f t="shared" si="22"/>
        <v>5233.1499999999996</v>
      </c>
    </row>
    <row r="775" spans="1:8" ht="15" x14ac:dyDescent="0.25">
      <c r="A775" s="1562">
        <v>750273034</v>
      </c>
      <c r="B775" s="1557" t="s">
        <v>8791</v>
      </c>
      <c r="C775" s="1557">
        <v>0</v>
      </c>
      <c r="D775" s="1557">
        <v>0</v>
      </c>
      <c r="E775" s="1557">
        <v>0</v>
      </c>
      <c r="F775" s="1557">
        <v>0</v>
      </c>
      <c r="G775" s="1557" t="str">
        <f t="shared" si="23"/>
        <v>75027</v>
      </c>
      <c r="H775" s="1557">
        <f t="shared" si="22"/>
        <v>5233.1499999999996</v>
      </c>
    </row>
    <row r="776" spans="1:8" ht="15" x14ac:dyDescent="0.25">
      <c r="A776" s="1562">
        <v>750273035</v>
      </c>
      <c r="B776" s="1557" t="s">
        <v>8792</v>
      </c>
      <c r="C776" s="1557">
        <v>617.5</v>
      </c>
      <c r="D776" s="1557">
        <v>0</v>
      </c>
      <c r="E776" s="1557">
        <v>0</v>
      </c>
      <c r="F776" s="1557">
        <v>617.5</v>
      </c>
      <c r="G776" s="1557" t="str">
        <f t="shared" si="23"/>
        <v>75027</v>
      </c>
      <c r="H776" s="1557">
        <f t="shared" ref="H776:H839" si="24">SUMIF(G:G,G776,C:C)</f>
        <v>5233.1499999999996</v>
      </c>
    </row>
    <row r="777" spans="1:8" ht="15" x14ac:dyDescent="0.25">
      <c r="A777" s="1562">
        <v>750273036</v>
      </c>
      <c r="B777" s="1557" t="s">
        <v>8793</v>
      </c>
      <c r="C777" s="1557">
        <v>153</v>
      </c>
      <c r="D777" s="1557">
        <v>0</v>
      </c>
      <c r="E777" s="1557">
        <v>0</v>
      </c>
      <c r="F777" s="1557">
        <v>153</v>
      </c>
      <c r="G777" s="1557" t="str">
        <f t="shared" ref="G777:G840" si="25">LEFT(A777,5)</f>
        <v>75027</v>
      </c>
      <c r="H777" s="1557">
        <f t="shared" si="24"/>
        <v>5233.1499999999996</v>
      </c>
    </row>
    <row r="778" spans="1:8" ht="15" x14ac:dyDescent="0.25">
      <c r="A778" s="1562">
        <v>750273037</v>
      </c>
      <c r="B778" s="1557" t="s">
        <v>8794</v>
      </c>
      <c r="C778" s="1557">
        <v>0</v>
      </c>
      <c r="D778" s="1557">
        <v>0</v>
      </c>
      <c r="E778" s="1557">
        <v>0</v>
      </c>
      <c r="F778" s="1557">
        <v>0</v>
      </c>
      <c r="G778" s="1557" t="str">
        <f t="shared" si="25"/>
        <v>75027</v>
      </c>
      <c r="H778" s="1557">
        <f t="shared" si="24"/>
        <v>5233.1499999999996</v>
      </c>
    </row>
    <row r="779" spans="1:8" ht="15" x14ac:dyDescent="0.25">
      <c r="A779" s="1562">
        <v>750273038</v>
      </c>
      <c r="B779" s="1557" t="s">
        <v>8795</v>
      </c>
      <c r="C779" s="1557">
        <v>2570.31</v>
      </c>
      <c r="D779" s="1557">
        <v>0</v>
      </c>
      <c r="E779" s="1557">
        <v>0</v>
      </c>
      <c r="F779" s="1557">
        <v>2570.31</v>
      </c>
      <c r="G779" s="1557" t="str">
        <f t="shared" si="25"/>
        <v>75027</v>
      </c>
      <c r="H779" s="1557">
        <f t="shared" si="24"/>
        <v>5233.1499999999996</v>
      </c>
    </row>
    <row r="780" spans="1:8" ht="15" x14ac:dyDescent="0.25">
      <c r="A780" s="1562">
        <v>750273051</v>
      </c>
      <c r="B780" s="1557" t="s">
        <v>8796</v>
      </c>
      <c r="C780" s="1557">
        <v>2590.5700000000002</v>
      </c>
      <c r="D780" s="1557">
        <v>0</v>
      </c>
      <c r="E780" s="1557">
        <v>0</v>
      </c>
      <c r="F780" s="1557">
        <v>2590.5700000000002</v>
      </c>
      <c r="G780" s="1557" t="str">
        <f t="shared" si="25"/>
        <v>75027</v>
      </c>
      <c r="H780" s="1557">
        <f t="shared" si="24"/>
        <v>5233.1499999999996</v>
      </c>
    </row>
    <row r="781" spans="1:8" ht="15" x14ac:dyDescent="0.25">
      <c r="A781" s="1562">
        <v>750273052</v>
      </c>
      <c r="B781" s="1557" t="s">
        <v>8797</v>
      </c>
      <c r="C781" s="1557">
        <v>0</v>
      </c>
      <c r="D781" s="1557">
        <v>0</v>
      </c>
      <c r="E781" s="1557">
        <v>0</v>
      </c>
      <c r="F781" s="1557">
        <v>0</v>
      </c>
      <c r="G781" s="1557" t="str">
        <f t="shared" si="25"/>
        <v>75027</v>
      </c>
      <c r="H781" s="1557">
        <f t="shared" si="24"/>
        <v>5233.1499999999996</v>
      </c>
    </row>
    <row r="782" spans="1:8" ht="15" x14ac:dyDescent="0.25">
      <c r="A782" s="1562">
        <v>750274611</v>
      </c>
      <c r="B782" s="1557" t="s">
        <v>8798</v>
      </c>
      <c r="C782" s="1557">
        <v>0</v>
      </c>
      <c r="D782" s="1557">
        <v>0</v>
      </c>
      <c r="E782" s="1557">
        <v>0</v>
      </c>
      <c r="F782" s="1557">
        <v>0</v>
      </c>
      <c r="G782" s="1557" t="str">
        <f t="shared" si="25"/>
        <v>75027</v>
      </c>
      <c r="H782" s="1557">
        <f t="shared" si="24"/>
        <v>5233.1499999999996</v>
      </c>
    </row>
    <row r="783" spans="1:8" ht="15" x14ac:dyDescent="0.25">
      <c r="A783" s="1562">
        <v>750279054</v>
      </c>
      <c r="B783" s="1557" t="s">
        <v>8799</v>
      </c>
      <c r="C783" s="1557">
        <v>-698.23</v>
      </c>
      <c r="D783" s="1557">
        <v>0</v>
      </c>
      <c r="E783" s="1557">
        <v>0</v>
      </c>
      <c r="F783" s="1557">
        <v>-698.23</v>
      </c>
      <c r="G783" s="1557" t="str">
        <f t="shared" si="25"/>
        <v>75027</v>
      </c>
      <c r="H783" s="1557">
        <f t="shared" si="24"/>
        <v>5233.1499999999996</v>
      </c>
    </row>
    <row r="784" spans="1:8" ht="15" x14ac:dyDescent="0.25">
      <c r="A784" s="1562">
        <v>750279800</v>
      </c>
      <c r="B784" s="1557" t="s">
        <v>8800</v>
      </c>
      <c r="C784" s="1557">
        <v>0</v>
      </c>
      <c r="D784" s="1557">
        <v>0</v>
      </c>
      <c r="E784" s="1557">
        <v>0</v>
      </c>
      <c r="F784" s="1557">
        <v>0</v>
      </c>
      <c r="G784" s="1557" t="str">
        <f t="shared" si="25"/>
        <v>75027</v>
      </c>
      <c r="H784" s="1557">
        <f t="shared" si="24"/>
        <v>5233.1499999999996</v>
      </c>
    </row>
    <row r="785" spans="1:8" ht="15" x14ac:dyDescent="0.25">
      <c r="A785" s="1562">
        <v>750282510</v>
      </c>
      <c r="B785" s="1557" t="s">
        <v>8801</v>
      </c>
      <c r="C785" s="1557">
        <v>0</v>
      </c>
      <c r="D785" s="1557">
        <v>0</v>
      </c>
      <c r="E785" s="1557">
        <v>0</v>
      </c>
      <c r="F785" s="1557">
        <v>0</v>
      </c>
      <c r="G785" s="1557" t="str">
        <f t="shared" si="25"/>
        <v>75028</v>
      </c>
      <c r="H785" s="1557">
        <f t="shared" si="24"/>
        <v>3848.68</v>
      </c>
    </row>
    <row r="786" spans="1:8" ht="15" x14ac:dyDescent="0.25">
      <c r="A786" s="1562">
        <v>750283034</v>
      </c>
      <c r="B786" s="1557" t="s">
        <v>8802</v>
      </c>
      <c r="C786" s="1557">
        <v>0</v>
      </c>
      <c r="D786" s="1557">
        <v>0</v>
      </c>
      <c r="E786" s="1557">
        <v>0</v>
      </c>
      <c r="F786" s="1557">
        <v>0</v>
      </c>
      <c r="G786" s="1557" t="str">
        <f t="shared" si="25"/>
        <v>75028</v>
      </c>
      <c r="H786" s="1557">
        <f t="shared" si="24"/>
        <v>3848.68</v>
      </c>
    </row>
    <row r="787" spans="1:8" ht="15" x14ac:dyDescent="0.25">
      <c r="A787" s="1562">
        <v>750283035</v>
      </c>
      <c r="B787" s="1557" t="s">
        <v>8803</v>
      </c>
      <c r="C787" s="1557">
        <v>617.5</v>
      </c>
      <c r="D787" s="1557">
        <v>0</v>
      </c>
      <c r="E787" s="1557">
        <v>0</v>
      </c>
      <c r="F787" s="1557">
        <v>617.5</v>
      </c>
      <c r="G787" s="1557" t="str">
        <f t="shared" si="25"/>
        <v>75028</v>
      </c>
      <c r="H787" s="1557">
        <f t="shared" si="24"/>
        <v>3848.68</v>
      </c>
    </row>
    <row r="788" spans="1:8" ht="15" x14ac:dyDescent="0.25">
      <c r="A788" s="1562">
        <v>750283036</v>
      </c>
      <c r="B788" s="1557" t="s">
        <v>8804</v>
      </c>
      <c r="C788" s="1557">
        <v>0</v>
      </c>
      <c r="D788" s="1557">
        <v>0</v>
      </c>
      <c r="E788" s="1557">
        <v>0</v>
      </c>
      <c r="F788" s="1557">
        <v>0</v>
      </c>
      <c r="G788" s="1557" t="str">
        <f t="shared" si="25"/>
        <v>75028</v>
      </c>
      <c r="H788" s="1557">
        <f t="shared" si="24"/>
        <v>3848.68</v>
      </c>
    </row>
    <row r="789" spans="1:8" ht="15" x14ac:dyDescent="0.25">
      <c r="A789" s="1562">
        <v>750283037</v>
      </c>
      <c r="B789" s="1557" t="s">
        <v>8805</v>
      </c>
      <c r="C789" s="1557">
        <v>0</v>
      </c>
      <c r="D789" s="1557">
        <v>0</v>
      </c>
      <c r="E789" s="1557">
        <v>0</v>
      </c>
      <c r="F789" s="1557">
        <v>0</v>
      </c>
      <c r="G789" s="1557" t="str">
        <f t="shared" si="25"/>
        <v>75028</v>
      </c>
      <c r="H789" s="1557">
        <f t="shared" si="24"/>
        <v>3848.68</v>
      </c>
    </row>
    <row r="790" spans="1:8" ht="15" x14ac:dyDescent="0.25">
      <c r="A790" s="1562">
        <v>750283038</v>
      </c>
      <c r="B790" s="1557" t="s">
        <v>8806</v>
      </c>
      <c r="C790" s="1557">
        <v>2277.4299999999998</v>
      </c>
      <c r="D790" s="1557">
        <v>0</v>
      </c>
      <c r="E790" s="1557">
        <v>0</v>
      </c>
      <c r="F790" s="1557">
        <v>2277.4299999999998</v>
      </c>
      <c r="G790" s="1557" t="str">
        <f t="shared" si="25"/>
        <v>75028</v>
      </c>
      <c r="H790" s="1557">
        <f t="shared" si="24"/>
        <v>3848.68</v>
      </c>
    </row>
    <row r="791" spans="1:8" ht="15" x14ac:dyDescent="0.25">
      <c r="A791" s="1562">
        <v>750283051</v>
      </c>
      <c r="B791" s="1557" t="s">
        <v>8807</v>
      </c>
      <c r="C791" s="1557">
        <v>953.75</v>
      </c>
      <c r="D791" s="1557">
        <v>0</v>
      </c>
      <c r="E791" s="1557">
        <v>0</v>
      </c>
      <c r="F791" s="1557">
        <v>953.75</v>
      </c>
      <c r="G791" s="1557" t="str">
        <f t="shared" si="25"/>
        <v>75028</v>
      </c>
      <c r="H791" s="1557">
        <f t="shared" si="24"/>
        <v>3848.68</v>
      </c>
    </row>
    <row r="792" spans="1:8" ht="15" x14ac:dyDescent="0.25">
      <c r="A792" s="1562">
        <v>750283052</v>
      </c>
      <c r="B792" s="1557" t="s">
        <v>8808</v>
      </c>
      <c r="C792" s="1557">
        <v>0</v>
      </c>
      <c r="D792" s="1557">
        <v>0</v>
      </c>
      <c r="E792" s="1557">
        <v>0</v>
      </c>
      <c r="F792" s="1557">
        <v>0</v>
      </c>
      <c r="G792" s="1557" t="str">
        <f t="shared" si="25"/>
        <v>75028</v>
      </c>
      <c r="H792" s="1557">
        <f t="shared" si="24"/>
        <v>3848.68</v>
      </c>
    </row>
    <row r="793" spans="1:8" ht="15" x14ac:dyDescent="0.25">
      <c r="A793" s="1562">
        <v>750284611</v>
      </c>
      <c r="B793" s="1557" t="s">
        <v>8809</v>
      </c>
      <c r="C793" s="1557">
        <v>0</v>
      </c>
      <c r="D793" s="1557">
        <v>0</v>
      </c>
      <c r="E793" s="1557">
        <v>0</v>
      </c>
      <c r="F793" s="1557">
        <v>0</v>
      </c>
      <c r="G793" s="1557" t="str">
        <f t="shared" si="25"/>
        <v>75028</v>
      </c>
      <c r="H793" s="1557">
        <f t="shared" si="24"/>
        <v>3848.68</v>
      </c>
    </row>
    <row r="794" spans="1:8" ht="15" x14ac:dyDescent="0.25">
      <c r="A794" s="1562">
        <v>750289800</v>
      </c>
      <c r="B794" s="1557" t="s">
        <v>8810</v>
      </c>
      <c r="C794" s="1557">
        <v>0</v>
      </c>
      <c r="D794" s="1557">
        <v>0</v>
      </c>
      <c r="E794" s="1557">
        <v>0</v>
      </c>
      <c r="F794" s="1557">
        <v>0</v>
      </c>
      <c r="G794" s="1557" t="str">
        <f t="shared" si="25"/>
        <v>75028</v>
      </c>
      <c r="H794" s="1557">
        <f t="shared" si="24"/>
        <v>3848.68</v>
      </c>
    </row>
    <row r="795" spans="1:8" ht="15" x14ac:dyDescent="0.25">
      <c r="A795" s="1562">
        <v>750292510</v>
      </c>
      <c r="B795" s="1557" t="s">
        <v>8811</v>
      </c>
      <c r="C795" s="1557">
        <v>0</v>
      </c>
      <c r="D795" s="1557">
        <v>0</v>
      </c>
      <c r="E795" s="1557">
        <v>0</v>
      </c>
      <c r="F795" s="1557">
        <v>0</v>
      </c>
      <c r="G795" s="1557" t="str">
        <f t="shared" si="25"/>
        <v>75029</v>
      </c>
      <c r="H795" s="1557">
        <f t="shared" si="24"/>
        <v>2979.4700000000003</v>
      </c>
    </row>
    <row r="796" spans="1:8" ht="15" x14ac:dyDescent="0.25">
      <c r="A796" s="1562">
        <v>750293034</v>
      </c>
      <c r="B796" s="1557" t="s">
        <v>8812</v>
      </c>
      <c r="C796" s="1557">
        <v>441.44</v>
      </c>
      <c r="D796" s="1557">
        <v>0</v>
      </c>
      <c r="E796" s="1557">
        <v>0</v>
      </c>
      <c r="F796" s="1557">
        <v>441.44</v>
      </c>
      <c r="G796" s="1557" t="str">
        <f t="shared" si="25"/>
        <v>75029</v>
      </c>
      <c r="H796" s="1557">
        <f t="shared" si="24"/>
        <v>2979.4700000000003</v>
      </c>
    </row>
    <row r="797" spans="1:8" ht="15" x14ac:dyDescent="0.25">
      <c r="A797" s="1562">
        <v>750293035</v>
      </c>
      <c r="B797" s="1557" t="s">
        <v>8813</v>
      </c>
      <c r="C797" s="1557">
        <v>617.5</v>
      </c>
      <c r="D797" s="1557">
        <v>0</v>
      </c>
      <c r="E797" s="1557">
        <v>0</v>
      </c>
      <c r="F797" s="1557">
        <v>617.5</v>
      </c>
      <c r="G797" s="1557" t="str">
        <f t="shared" si="25"/>
        <v>75029</v>
      </c>
      <c r="H797" s="1557">
        <f t="shared" si="24"/>
        <v>2979.4700000000003</v>
      </c>
    </row>
    <row r="798" spans="1:8" ht="15" x14ac:dyDescent="0.25">
      <c r="A798" s="1562">
        <v>750293036</v>
      </c>
      <c r="B798" s="1557" t="s">
        <v>8814</v>
      </c>
      <c r="C798" s="1557">
        <v>0</v>
      </c>
      <c r="D798" s="1557">
        <v>0</v>
      </c>
      <c r="E798" s="1557">
        <v>0</v>
      </c>
      <c r="F798" s="1557">
        <v>0</v>
      </c>
      <c r="G798" s="1557" t="str">
        <f t="shared" si="25"/>
        <v>75029</v>
      </c>
      <c r="H798" s="1557">
        <f t="shared" si="24"/>
        <v>2979.4700000000003</v>
      </c>
    </row>
    <row r="799" spans="1:8" ht="15" x14ac:dyDescent="0.25">
      <c r="A799" s="1562">
        <v>750293037</v>
      </c>
      <c r="B799" s="1557" t="s">
        <v>8815</v>
      </c>
      <c r="C799" s="1557">
        <v>0</v>
      </c>
      <c r="D799" s="1557">
        <v>0</v>
      </c>
      <c r="E799" s="1557">
        <v>0</v>
      </c>
      <c r="F799" s="1557">
        <v>0</v>
      </c>
      <c r="G799" s="1557" t="str">
        <f t="shared" si="25"/>
        <v>75029</v>
      </c>
      <c r="H799" s="1557">
        <f t="shared" si="24"/>
        <v>2979.4700000000003</v>
      </c>
    </row>
    <row r="800" spans="1:8" ht="15" x14ac:dyDescent="0.25">
      <c r="A800" s="1562">
        <v>750293038</v>
      </c>
      <c r="B800" s="1557" t="s">
        <v>8816</v>
      </c>
      <c r="C800" s="1557">
        <v>1820.53</v>
      </c>
      <c r="D800" s="1557">
        <v>0</v>
      </c>
      <c r="E800" s="1557">
        <v>0</v>
      </c>
      <c r="F800" s="1557">
        <v>1820.53</v>
      </c>
      <c r="G800" s="1557" t="str">
        <f t="shared" si="25"/>
        <v>75029</v>
      </c>
      <c r="H800" s="1557">
        <f t="shared" si="24"/>
        <v>2979.4700000000003</v>
      </c>
    </row>
    <row r="801" spans="1:8" ht="15" x14ac:dyDescent="0.25">
      <c r="A801" s="1562">
        <v>750293051</v>
      </c>
      <c r="B801" s="1557" t="s">
        <v>8817</v>
      </c>
      <c r="C801" s="1557">
        <v>100</v>
      </c>
      <c r="D801" s="1557">
        <v>0</v>
      </c>
      <c r="E801" s="1557">
        <v>0</v>
      </c>
      <c r="F801" s="1557">
        <v>100</v>
      </c>
      <c r="G801" s="1557" t="str">
        <f t="shared" si="25"/>
        <v>75029</v>
      </c>
      <c r="H801" s="1557">
        <f t="shared" si="24"/>
        <v>2979.4700000000003</v>
      </c>
    </row>
    <row r="802" spans="1:8" ht="15" x14ac:dyDescent="0.25">
      <c r="A802" s="1562">
        <v>750293052</v>
      </c>
      <c r="B802" s="1557" t="s">
        <v>8818</v>
      </c>
      <c r="C802" s="1557">
        <v>0</v>
      </c>
      <c r="D802" s="1557">
        <v>0</v>
      </c>
      <c r="E802" s="1557">
        <v>0</v>
      </c>
      <c r="F802" s="1557">
        <v>0</v>
      </c>
      <c r="G802" s="1557" t="str">
        <f t="shared" si="25"/>
        <v>75029</v>
      </c>
      <c r="H802" s="1557">
        <f t="shared" si="24"/>
        <v>2979.4700000000003</v>
      </c>
    </row>
    <row r="803" spans="1:8" ht="15" x14ac:dyDescent="0.25">
      <c r="A803" s="1562">
        <v>750294611</v>
      </c>
      <c r="B803" s="1557" t="s">
        <v>8819</v>
      </c>
      <c r="C803" s="1557">
        <v>0</v>
      </c>
      <c r="D803" s="1557">
        <v>0</v>
      </c>
      <c r="E803" s="1557">
        <v>0</v>
      </c>
      <c r="F803" s="1557">
        <v>0</v>
      </c>
      <c r="G803" s="1557" t="str">
        <f t="shared" si="25"/>
        <v>75029</v>
      </c>
      <c r="H803" s="1557">
        <f t="shared" si="24"/>
        <v>2979.4700000000003</v>
      </c>
    </row>
    <row r="804" spans="1:8" ht="15" x14ac:dyDescent="0.25">
      <c r="A804" s="1562">
        <v>750299800</v>
      </c>
      <c r="B804" s="1557" t="s">
        <v>8820</v>
      </c>
      <c r="C804" s="1557">
        <v>0</v>
      </c>
      <c r="D804" s="1557">
        <v>0</v>
      </c>
      <c r="E804" s="1557">
        <v>0</v>
      </c>
      <c r="F804" s="1557">
        <v>0</v>
      </c>
      <c r="G804" s="1557" t="str">
        <f t="shared" si="25"/>
        <v>75029</v>
      </c>
      <c r="H804" s="1557">
        <f t="shared" si="24"/>
        <v>2979.4700000000003</v>
      </c>
    </row>
    <row r="805" spans="1:8" ht="15" x14ac:dyDescent="0.25">
      <c r="A805" s="1562">
        <v>750302510</v>
      </c>
      <c r="B805" s="1557" t="s">
        <v>8821</v>
      </c>
      <c r="C805" s="1557">
        <v>0</v>
      </c>
      <c r="D805" s="1557">
        <v>0</v>
      </c>
      <c r="E805" s="1557">
        <v>0</v>
      </c>
      <c r="F805" s="1557">
        <v>0</v>
      </c>
      <c r="G805" s="1557" t="str">
        <f t="shared" si="25"/>
        <v>75030</v>
      </c>
      <c r="H805" s="1557">
        <f t="shared" si="24"/>
        <v>2541.86</v>
      </c>
    </row>
    <row r="806" spans="1:8" ht="15" x14ac:dyDescent="0.25">
      <c r="A806" s="1562">
        <v>750303034</v>
      </c>
      <c r="B806" s="1557" t="s">
        <v>8822</v>
      </c>
      <c r="C806" s="1557">
        <v>0</v>
      </c>
      <c r="D806" s="1557">
        <v>0</v>
      </c>
      <c r="E806" s="1557">
        <v>0</v>
      </c>
      <c r="F806" s="1557">
        <v>0</v>
      </c>
      <c r="G806" s="1557" t="str">
        <f t="shared" si="25"/>
        <v>75030</v>
      </c>
      <c r="H806" s="1557">
        <f t="shared" si="24"/>
        <v>2541.86</v>
      </c>
    </row>
    <row r="807" spans="1:8" ht="15" x14ac:dyDescent="0.25">
      <c r="A807" s="1562">
        <v>750303035</v>
      </c>
      <c r="B807" s="1557" t="s">
        <v>8823</v>
      </c>
      <c r="C807" s="1557">
        <v>617.5</v>
      </c>
      <c r="D807" s="1557">
        <v>0</v>
      </c>
      <c r="E807" s="1557">
        <v>0</v>
      </c>
      <c r="F807" s="1557">
        <v>617.5</v>
      </c>
      <c r="G807" s="1557" t="str">
        <f t="shared" si="25"/>
        <v>75030</v>
      </c>
      <c r="H807" s="1557">
        <f t="shared" si="24"/>
        <v>2541.86</v>
      </c>
    </row>
    <row r="808" spans="1:8" ht="15" x14ac:dyDescent="0.25">
      <c r="A808" s="1562">
        <v>750303036</v>
      </c>
      <c r="B808" s="1557" t="s">
        <v>8824</v>
      </c>
      <c r="C808" s="1557">
        <v>0</v>
      </c>
      <c r="D808" s="1557">
        <v>0</v>
      </c>
      <c r="E808" s="1557">
        <v>0</v>
      </c>
      <c r="F808" s="1557">
        <v>0</v>
      </c>
      <c r="G808" s="1557" t="str">
        <f t="shared" si="25"/>
        <v>75030</v>
      </c>
      <c r="H808" s="1557">
        <f t="shared" si="24"/>
        <v>2541.86</v>
      </c>
    </row>
    <row r="809" spans="1:8" ht="15" x14ac:dyDescent="0.25">
      <c r="A809" s="1562">
        <v>750303037</v>
      </c>
      <c r="B809" s="1557" t="s">
        <v>8825</v>
      </c>
      <c r="C809" s="1557">
        <v>0</v>
      </c>
      <c r="D809" s="1557">
        <v>0</v>
      </c>
      <c r="E809" s="1557">
        <v>0</v>
      </c>
      <c r="F809" s="1557">
        <v>0</v>
      </c>
      <c r="G809" s="1557" t="str">
        <f t="shared" si="25"/>
        <v>75030</v>
      </c>
      <c r="H809" s="1557">
        <f t="shared" si="24"/>
        <v>2541.86</v>
      </c>
    </row>
    <row r="810" spans="1:8" ht="15" x14ac:dyDescent="0.25">
      <c r="A810" s="1562">
        <v>750303038</v>
      </c>
      <c r="B810" s="1557" t="s">
        <v>8826</v>
      </c>
      <c r="C810" s="1557">
        <v>920.61</v>
      </c>
      <c r="D810" s="1557">
        <v>0</v>
      </c>
      <c r="E810" s="1557">
        <v>0</v>
      </c>
      <c r="F810" s="1557">
        <v>920.61</v>
      </c>
      <c r="G810" s="1557" t="str">
        <f t="shared" si="25"/>
        <v>75030</v>
      </c>
      <c r="H810" s="1557">
        <f t="shared" si="24"/>
        <v>2541.86</v>
      </c>
    </row>
    <row r="811" spans="1:8" ht="15" x14ac:dyDescent="0.25">
      <c r="A811" s="1562">
        <v>750303051</v>
      </c>
      <c r="B811" s="1557" t="s">
        <v>8827</v>
      </c>
      <c r="C811" s="1557">
        <v>1003.75</v>
      </c>
      <c r="D811" s="1557">
        <v>0</v>
      </c>
      <c r="E811" s="1557">
        <v>0</v>
      </c>
      <c r="F811" s="1557">
        <v>1003.75</v>
      </c>
      <c r="G811" s="1557" t="str">
        <f t="shared" si="25"/>
        <v>75030</v>
      </c>
      <c r="H811" s="1557">
        <f t="shared" si="24"/>
        <v>2541.86</v>
      </c>
    </row>
    <row r="812" spans="1:8" ht="15" x14ac:dyDescent="0.25">
      <c r="A812" s="1562">
        <v>750303052</v>
      </c>
      <c r="B812" s="1557" t="s">
        <v>8828</v>
      </c>
      <c r="C812" s="1557">
        <v>0</v>
      </c>
      <c r="D812" s="1557">
        <v>0</v>
      </c>
      <c r="E812" s="1557">
        <v>0</v>
      </c>
      <c r="F812" s="1557">
        <v>0</v>
      </c>
      <c r="G812" s="1557" t="str">
        <f t="shared" si="25"/>
        <v>75030</v>
      </c>
      <c r="H812" s="1557">
        <f t="shared" si="24"/>
        <v>2541.86</v>
      </c>
    </row>
    <row r="813" spans="1:8" ht="15" x14ac:dyDescent="0.25">
      <c r="A813" s="1562">
        <v>750304611</v>
      </c>
      <c r="B813" s="1557" t="s">
        <v>8829</v>
      </c>
      <c r="C813" s="1557">
        <v>0</v>
      </c>
      <c r="D813" s="1557">
        <v>0</v>
      </c>
      <c r="E813" s="1557">
        <v>0</v>
      </c>
      <c r="F813" s="1557">
        <v>0</v>
      </c>
      <c r="G813" s="1557" t="str">
        <f t="shared" si="25"/>
        <v>75030</v>
      </c>
      <c r="H813" s="1557">
        <f t="shared" si="24"/>
        <v>2541.86</v>
      </c>
    </row>
    <row r="814" spans="1:8" ht="15" x14ac:dyDescent="0.25">
      <c r="A814" s="1562">
        <v>750309054</v>
      </c>
      <c r="B814" s="1557" t="s">
        <v>8830</v>
      </c>
      <c r="C814" s="1557">
        <v>0</v>
      </c>
      <c r="D814" s="1557">
        <v>0</v>
      </c>
      <c r="E814" s="1557">
        <v>0</v>
      </c>
      <c r="F814" s="1557">
        <v>0</v>
      </c>
      <c r="G814" s="1557" t="str">
        <f t="shared" si="25"/>
        <v>75030</v>
      </c>
      <c r="H814" s="1557">
        <f t="shared" si="24"/>
        <v>2541.86</v>
      </c>
    </row>
    <row r="815" spans="1:8" ht="15" x14ac:dyDescent="0.25">
      <c r="A815" s="1562">
        <v>750309800</v>
      </c>
      <c r="B815" s="1557" t="s">
        <v>8831</v>
      </c>
      <c r="C815" s="1557">
        <v>0</v>
      </c>
      <c r="D815" s="1557">
        <v>0</v>
      </c>
      <c r="E815" s="1557">
        <v>0</v>
      </c>
      <c r="F815" s="1557">
        <v>0</v>
      </c>
      <c r="G815" s="1557" t="str">
        <f t="shared" si="25"/>
        <v>75030</v>
      </c>
      <c r="H815" s="1557">
        <f t="shared" si="24"/>
        <v>2541.86</v>
      </c>
    </row>
    <row r="816" spans="1:8" ht="15" x14ac:dyDescent="0.25">
      <c r="A816" s="1562">
        <v>750312510</v>
      </c>
      <c r="B816" s="1557" t="s">
        <v>8832</v>
      </c>
      <c r="C816" s="1557">
        <v>0</v>
      </c>
      <c r="D816" s="1557">
        <v>0</v>
      </c>
      <c r="E816" s="1557">
        <v>0</v>
      </c>
      <c r="F816" s="1557">
        <v>0</v>
      </c>
      <c r="G816" s="1557" t="str">
        <f t="shared" si="25"/>
        <v>75031</v>
      </c>
      <c r="H816" s="1557">
        <f t="shared" si="24"/>
        <v>655.29</v>
      </c>
    </row>
    <row r="817" spans="1:8" ht="15" x14ac:dyDescent="0.25">
      <c r="A817" s="1562">
        <v>750313034</v>
      </c>
      <c r="B817" s="1557" t="s">
        <v>8833</v>
      </c>
      <c r="C817" s="1557">
        <v>207.38</v>
      </c>
      <c r="D817" s="1557">
        <v>0</v>
      </c>
      <c r="E817" s="1557">
        <v>0</v>
      </c>
      <c r="F817" s="1557">
        <v>207.38</v>
      </c>
      <c r="G817" s="1557" t="str">
        <f t="shared" si="25"/>
        <v>75031</v>
      </c>
      <c r="H817" s="1557">
        <f t="shared" si="24"/>
        <v>655.29</v>
      </c>
    </row>
    <row r="818" spans="1:8" ht="15" x14ac:dyDescent="0.25">
      <c r="A818" s="1562">
        <v>750313035</v>
      </c>
      <c r="B818" s="1557" t="s">
        <v>8834</v>
      </c>
      <c r="C818" s="1557">
        <v>0</v>
      </c>
      <c r="D818" s="1557">
        <v>0</v>
      </c>
      <c r="E818" s="1557">
        <v>0</v>
      </c>
      <c r="F818" s="1557">
        <v>0</v>
      </c>
      <c r="G818" s="1557" t="str">
        <f t="shared" si="25"/>
        <v>75031</v>
      </c>
      <c r="H818" s="1557">
        <f t="shared" si="24"/>
        <v>655.29</v>
      </c>
    </row>
    <row r="819" spans="1:8" ht="15" x14ac:dyDescent="0.25">
      <c r="A819" s="1562">
        <v>750313036</v>
      </c>
      <c r="B819" s="1557" t="s">
        <v>8835</v>
      </c>
      <c r="C819" s="1557">
        <v>35</v>
      </c>
      <c r="D819" s="1557">
        <v>0</v>
      </c>
      <c r="E819" s="1557">
        <v>0</v>
      </c>
      <c r="F819" s="1557">
        <v>35</v>
      </c>
      <c r="G819" s="1557" t="str">
        <f t="shared" si="25"/>
        <v>75031</v>
      </c>
      <c r="H819" s="1557">
        <f t="shared" si="24"/>
        <v>655.29</v>
      </c>
    </row>
    <row r="820" spans="1:8" ht="15" x14ac:dyDescent="0.25">
      <c r="A820" s="1562">
        <v>750313037</v>
      </c>
      <c r="B820" s="1557" t="s">
        <v>8836</v>
      </c>
      <c r="C820" s="1557">
        <v>0</v>
      </c>
      <c r="D820" s="1557">
        <v>0</v>
      </c>
      <c r="E820" s="1557">
        <v>0</v>
      </c>
      <c r="F820" s="1557">
        <v>0</v>
      </c>
      <c r="G820" s="1557" t="str">
        <f t="shared" si="25"/>
        <v>75031</v>
      </c>
      <c r="H820" s="1557">
        <f t="shared" si="24"/>
        <v>655.29</v>
      </c>
    </row>
    <row r="821" spans="1:8" ht="15" x14ac:dyDescent="0.25">
      <c r="A821" s="1562">
        <v>750313038</v>
      </c>
      <c r="B821" s="1557" t="s">
        <v>8837</v>
      </c>
      <c r="C821" s="1557">
        <v>157.91999999999999</v>
      </c>
      <c r="D821" s="1557">
        <v>0</v>
      </c>
      <c r="E821" s="1557">
        <v>0</v>
      </c>
      <c r="F821" s="1557">
        <v>157.91999999999999</v>
      </c>
      <c r="G821" s="1557" t="str">
        <f t="shared" si="25"/>
        <v>75031</v>
      </c>
      <c r="H821" s="1557">
        <f t="shared" si="24"/>
        <v>655.29</v>
      </c>
    </row>
    <row r="822" spans="1:8" ht="15" x14ac:dyDescent="0.25">
      <c r="A822" s="1562">
        <v>750313051</v>
      </c>
      <c r="B822" s="1557" t="s">
        <v>8838</v>
      </c>
      <c r="C822" s="1557">
        <v>254.99</v>
      </c>
      <c r="D822" s="1557">
        <v>0</v>
      </c>
      <c r="E822" s="1557">
        <v>0</v>
      </c>
      <c r="F822" s="1557">
        <v>254.99</v>
      </c>
      <c r="G822" s="1557" t="str">
        <f t="shared" si="25"/>
        <v>75031</v>
      </c>
      <c r="H822" s="1557">
        <f t="shared" si="24"/>
        <v>655.29</v>
      </c>
    </row>
    <row r="823" spans="1:8" ht="15" x14ac:dyDescent="0.25">
      <c r="A823" s="1562">
        <v>750313052</v>
      </c>
      <c r="B823" s="1557" t="s">
        <v>8839</v>
      </c>
      <c r="C823" s="1557">
        <v>0</v>
      </c>
      <c r="D823" s="1557">
        <v>0</v>
      </c>
      <c r="E823" s="1557">
        <v>0</v>
      </c>
      <c r="F823" s="1557">
        <v>0</v>
      </c>
      <c r="G823" s="1557" t="str">
        <f t="shared" si="25"/>
        <v>75031</v>
      </c>
      <c r="H823" s="1557">
        <f t="shared" si="24"/>
        <v>655.29</v>
      </c>
    </row>
    <row r="824" spans="1:8" ht="15" x14ac:dyDescent="0.25">
      <c r="A824" s="1562">
        <v>750314611</v>
      </c>
      <c r="B824" s="1557" t="s">
        <v>8840</v>
      </c>
      <c r="C824" s="1557">
        <v>0</v>
      </c>
      <c r="D824" s="1557">
        <v>0</v>
      </c>
      <c r="E824" s="1557">
        <v>0</v>
      </c>
      <c r="F824" s="1557">
        <v>0</v>
      </c>
      <c r="G824" s="1557" t="str">
        <f t="shared" si="25"/>
        <v>75031</v>
      </c>
      <c r="H824" s="1557">
        <f t="shared" si="24"/>
        <v>655.29</v>
      </c>
    </row>
    <row r="825" spans="1:8" ht="15" x14ac:dyDescent="0.25">
      <c r="A825" s="1562">
        <v>750319800</v>
      </c>
      <c r="B825" s="1557" t="s">
        <v>8841</v>
      </c>
      <c r="C825" s="1557">
        <v>0</v>
      </c>
      <c r="D825" s="1557">
        <v>0</v>
      </c>
      <c r="E825" s="1557">
        <v>0</v>
      </c>
      <c r="F825" s="1557">
        <v>0</v>
      </c>
      <c r="G825" s="1557" t="str">
        <f t="shared" si="25"/>
        <v>75031</v>
      </c>
      <c r="H825" s="1557">
        <f t="shared" si="24"/>
        <v>655.29</v>
      </c>
    </row>
    <row r="826" spans="1:8" ht="15" x14ac:dyDescent="0.25">
      <c r="A826" s="1562">
        <v>750322510</v>
      </c>
      <c r="B826" s="1557" t="s">
        <v>8842</v>
      </c>
      <c r="C826" s="1557">
        <v>0</v>
      </c>
      <c r="D826" s="1557">
        <v>0</v>
      </c>
      <c r="E826" s="1557">
        <v>0</v>
      </c>
      <c r="F826" s="1557">
        <v>0</v>
      </c>
      <c r="G826" s="1557" t="str">
        <f t="shared" si="25"/>
        <v>75032</v>
      </c>
      <c r="H826" s="1557">
        <f t="shared" si="24"/>
        <v>1513.47</v>
      </c>
    </row>
    <row r="827" spans="1:8" ht="15" x14ac:dyDescent="0.25">
      <c r="A827" s="1562">
        <v>750323034</v>
      </c>
      <c r="B827" s="1557" t="s">
        <v>8843</v>
      </c>
      <c r="C827" s="1557">
        <v>32.5</v>
      </c>
      <c r="D827" s="1557">
        <v>0</v>
      </c>
      <c r="E827" s="1557">
        <v>0</v>
      </c>
      <c r="F827" s="1557">
        <v>32.5</v>
      </c>
      <c r="G827" s="1557" t="str">
        <f t="shared" si="25"/>
        <v>75032</v>
      </c>
      <c r="H827" s="1557">
        <f t="shared" si="24"/>
        <v>1513.47</v>
      </c>
    </row>
    <row r="828" spans="1:8" ht="15" x14ac:dyDescent="0.25">
      <c r="A828" s="1562">
        <v>750323035</v>
      </c>
      <c r="B828" s="1557" t="s">
        <v>8844</v>
      </c>
      <c r="C828" s="1557">
        <v>0</v>
      </c>
      <c r="D828" s="1557">
        <v>0</v>
      </c>
      <c r="E828" s="1557">
        <v>0</v>
      </c>
      <c r="F828" s="1557">
        <v>0</v>
      </c>
      <c r="G828" s="1557" t="str">
        <f t="shared" si="25"/>
        <v>75032</v>
      </c>
      <c r="H828" s="1557">
        <f t="shared" si="24"/>
        <v>1513.47</v>
      </c>
    </row>
    <row r="829" spans="1:8" ht="15" x14ac:dyDescent="0.25">
      <c r="A829" s="1562">
        <v>750323036</v>
      </c>
      <c r="B829" s="1557" t="s">
        <v>8845</v>
      </c>
      <c r="C829" s="1557">
        <v>153</v>
      </c>
      <c r="D829" s="1557">
        <v>0</v>
      </c>
      <c r="E829" s="1557">
        <v>0</v>
      </c>
      <c r="F829" s="1557">
        <v>153</v>
      </c>
      <c r="G829" s="1557" t="str">
        <f t="shared" si="25"/>
        <v>75032</v>
      </c>
      <c r="H829" s="1557">
        <f t="shared" si="24"/>
        <v>1513.47</v>
      </c>
    </row>
    <row r="830" spans="1:8" ht="15" x14ac:dyDescent="0.25">
      <c r="A830" s="1562">
        <v>750323037</v>
      </c>
      <c r="B830" s="1557" t="s">
        <v>8846</v>
      </c>
      <c r="C830" s="1557">
        <v>0</v>
      </c>
      <c r="D830" s="1557">
        <v>0</v>
      </c>
      <c r="E830" s="1557">
        <v>0</v>
      </c>
      <c r="F830" s="1557">
        <v>0</v>
      </c>
      <c r="G830" s="1557" t="str">
        <f t="shared" si="25"/>
        <v>75032</v>
      </c>
      <c r="H830" s="1557">
        <f t="shared" si="24"/>
        <v>1513.47</v>
      </c>
    </row>
    <row r="831" spans="1:8" ht="15" x14ac:dyDescent="0.25">
      <c r="A831" s="1562">
        <v>750323038</v>
      </c>
      <c r="B831" s="1557" t="s">
        <v>8847</v>
      </c>
      <c r="C831" s="1557">
        <v>700.51</v>
      </c>
      <c r="D831" s="1557">
        <v>0</v>
      </c>
      <c r="E831" s="1557">
        <v>0</v>
      </c>
      <c r="F831" s="1557">
        <v>700.51</v>
      </c>
      <c r="G831" s="1557" t="str">
        <f t="shared" si="25"/>
        <v>75032</v>
      </c>
      <c r="H831" s="1557">
        <f t="shared" si="24"/>
        <v>1513.47</v>
      </c>
    </row>
    <row r="832" spans="1:8" ht="15" x14ac:dyDescent="0.25">
      <c r="A832" s="1562">
        <v>750323051</v>
      </c>
      <c r="B832" s="1557" t="s">
        <v>8848</v>
      </c>
      <c r="C832" s="1557">
        <v>627.46</v>
      </c>
      <c r="D832" s="1557">
        <v>0</v>
      </c>
      <c r="E832" s="1557">
        <v>0</v>
      </c>
      <c r="F832" s="1557">
        <v>627.46</v>
      </c>
      <c r="G832" s="1557" t="str">
        <f t="shared" si="25"/>
        <v>75032</v>
      </c>
      <c r="H832" s="1557">
        <f t="shared" si="24"/>
        <v>1513.47</v>
      </c>
    </row>
    <row r="833" spans="1:8" ht="15" x14ac:dyDescent="0.25">
      <c r="A833" s="1562">
        <v>750323052</v>
      </c>
      <c r="B833" s="1557" t="s">
        <v>8849</v>
      </c>
      <c r="C833" s="1557">
        <v>0</v>
      </c>
      <c r="D833" s="1557">
        <v>0</v>
      </c>
      <c r="E833" s="1557">
        <v>0</v>
      </c>
      <c r="F833" s="1557">
        <v>0</v>
      </c>
      <c r="G833" s="1557" t="str">
        <f t="shared" si="25"/>
        <v>75032</v>
      </c>
      <c r="H833" s="1557">
        <f t="shared" si="24"/>
        <v>1513.47</v>
      </c>
    </row>
    <row r="834" spans="1:8" ht="15" x14ac:dyDescent="0.25">
      <c r="A834" s="1562">
        <v>750324611</v>
      </c>
      <c r="B834" s="1557" t="s">
        <v>8850</v>
      </c>
      <c r="C834" s="1557">
        <v>0</v>
      </c>
      <c r="D834" s="1557">
        <v>0</v>
      </c>
      <c r="E834" s="1557">
        <v>0</v>
      </c>
      <c r="F834" s="1557">
        <v>0</v>
      </c>
      <c r="G834" s="1557" t="str">
        <f t="shared" si="25"/>
        <v>75032</v>
      </c>
      <c r="H834" s="1557">
        <f t="shared" si="24"/>
        <v>1513.47</v>
      </c>
    </row>
    <row r="835" spans="1:8" ht="15" x14ac:dyDescent="0.25">
      <c r="A835" s="1562">
        <v>750329800</v>
      </c>
      <c r="B835" s="1557" t="s">
        <v>8851</v>
      </c>
      <c r="C835" s="1557">
        <v>0</v>
      </c>
      <c r="D835" s="1557">
        <v>0</v>
      </c>
      <c r="E835" s="1557">
        <v>0</v>
      </c>
      <c r="F835" s="1557">
        <v>0</v>
      </c>
      <c r="G835" s="1557" t="str">
        <f t="shared" si="25"/>
        <v>75032</v>
      </c>
      <c r="H835" s="1557">
        <f t="shared" si="24"/>
        <v>1513.47</v>
      </c>
    </row>
    <row r="836" spans="1:8" ht="15" x14ac:dyDescent="0.25">
      <c r="A836" s="1562">
        <v>750332510</v>
      </c>
      <c r="B836" s="1557" t="s">
        <v>8852</v>
      </c>
      <c r="C836" s="1557">
        <v>0</v>
      </c>
      <c r="D836" s="1557">
        <v>0</v>
      </c>
      <c r="E836" s="1557">
        <v>0</v>
      </c>
      <c r="F836" s="1557">
        <v>0</v>
      </c>
      <c r="G836" s="1557" t="str">
        <f t="shared" si="25"/>
        <v>75033</v>
      </c>
      <c r="H836" s="1557">
        <f t="shared" si="24"/>
        <v>2633.45</v>
      </c>
    </row>
    <row r="837" spans="1:8" ht="15" x14ac:dyDescent="0.25">
      <c r="A837" s="1562">
        <v>750333034</v>
      </c>
      <c r="B837" s="1557" t="s">
        <v>8853</v>
      </c>
      <c r="C837" s="1557">
        <v>37.5</v>
      </c>
      <c r="D837" s="1557">
        <v>0</v>
      </c>
      <c r="E837" s="1557">
        <v>0</v>
      </c>
      <c r="F837" s="1557">
        <v>37.5</v>
      </c>
      <c r="G837" s="1557" t="str">
        <f t="shared" si="25"/>
        <v>75033</v>
      </c>
      <c r="H837" s="1557">
        <f t="shared" si="24"/>
        <v>2633.45</v>
      </c>
    </row>
    <row r="838" spans="1:8" ht="15" x14ac:dyDescent="0.25">
      <c r="A838" s="1562">
        <v>750333035</v>
      </c>
      <c r="B838" s="1557" t="s">
        <v>8854</v>
      </c>
      <c r="C838" s="1557">
        <v>0</v>
      </c>
      <c r="D838" s="1557">
        <v>0</v>
      </c>
      <c r="E838" s="1557">
        <v>0</v>
      </c>
      <c r="F838" s="1557">
        <v>0</v>
      </c>
      <c r="G838" s="1557" t="str">
        <f t="shared" si="25"/>
        <v>75033</v>
      </c>
      <c r="H838" s="1557">
        <f t="shared" si="24"/>
        <v>2633.45</v>
      </c>
    </row>
    <row r="839" spans="1:8" ht="15" x14ac:dyDescent="0.25">
      <c r="A839" s="1562">
        <v>750333036</v>
      </c>
      <c r="B839" s="1557" t="s">
        <v>8855</v>
      </c>
      <c r="C839" s="1557">
        <v>153</v>
      </c>
      <c r="D839" s="1557">
        <v>0</v>
      </c>
      <c r="E839" s="1557">
        <v>0</v>
      </c>
      <c r="F839" s="1557">
        <v>153</v>
      </c>
      <c r="G839" s="1557" t="str">
        <f t="shared" si="25"/>
        <v>75033</v>
      </c>
      <c r="H839" s="1557">
        <f t="shared" si="24"/>
        <v>2633.45</v>
      </c>
    </row>
    <row r="840" spans="1:8" ht="15" x14ac:dyDescent="0.25">
      <c r="A840" s="1562">
        <v>750333037</v>
      </c>
      <c r="B840" s="1557" t="s">
        <v>8856</v>
      </c>
      <c r="C840" s="1557">
        <v>0</v>
      </c>
      <c r="D840" s="1557">
        <v>0</v>
      </c>
      <c r="E840" s="1557">
        <v>0</v>
      </c>
      <c r="F840" s="1557">
        <v>0</v>
      </c>
      <c r="G840" s="1557" t="str">
        <f t="shared" si="25"/>
        <v>75033</v>
      </c>
      <c r="H840" s="1557">
        <f t="shared" ref="H840:H903" si="26">SUMIF(G:G,G840,C:C)</f>
        <v>2633.45</v>
      </c>
    </row>
    <row r="841" spans="1:8" ht="15" x14ac:dyDescent="0.25">
      <c r="A841" s="1562">
        <v>750333038</v>
      </c>
      <c r="B841" s="1557" t="s">
        <v>8857</v>
      </c>
      <c r="C841" s="1557">
        <v>2281.1</v>
      </c>
      <c r="D841" s="1557">
        <v>0</v>
      </c>
      <c r="E841" s="1557">
        <v>0</v>
      </c>
      <c r="F841" s="1557">
        <v>2281.1</v>
      </c>
      <c r="G841" s="1557" t="str">
        <f t="shared" ref="G841:G904" si="27">LEFT(A841,5)</f>
        <v>75033</v>
      </c>
      <c r="H841" s="1557">
        <f t="shared" si="26"/>
        <v>2633.45</v>
      </c>
    </row>
    <row r="842" spans="1:8" ht="15" x14ac:dyDescent="0.25">
      <c r="A842" s="1562">
        <v>750333051</v>
      </c>
      <c r="B842" s="1557" t="s">
        <v>8858</v>
      </c>
      <c r="C842" s="1557">
        <v>161.85</v>
      </c>
      <c r="D842" s="1557">
        <v>0</v>
      </c>
      <c r="E842" s="1557">
        <v>0</v>
      </c>
      <c r="F842" s="1557">
        <v>161.85</v>
      </c>
      <c r="G842" s="1557" t="str">
        <f t="shared" si="27"/>
        <v>75033</v>
      </c>
      <c r="H842" s="1557">
        <f t="shared" si="26"/>
        <v>2633.45</v>
      </c>
    </row>
    <row r="843" spans="1:8" ht="15" x14ac:dyDescent="0.25">
      <c r="A843" s="1562">
        <v>750333052</v>
      </c>
      <c r="B843" s="1557" t="s">
        <v>8859</v>
      </c>
      <c r="C843" s="1557">
        <v>0</v>
      </c>
      <c r="D843" s="1557">
        <v>0</v>
      </c>
      <c r="E843" s="1557">
        <v>0</v>
      </c>
      <c r="F843" s="1557">
        <v>0</v>
      </c>
      <c r="G843" s="1557" t="str">
        <f t="shared" si="27"/>
        <v>75033</v>
      </c>
      <c r="H843" s="1557">
        <f t="shared" si="26"/>
        <v>2633.45</v>
      </c>
    </row>
    <row r="844" spans="1:8" ht="15" x14ac:dyDescent="0.25">
      <c r="A844" s="1562">
        <v>750339800</v>
      </c>
      <c r="B844" s="1557" t="s">
        <v>8860</v>
      </c>
      <c r="C844" s="1557">
        <v>0</v>
      </c>
      <c r="D844" s="1557">
        <v>0</v>
      </c>
      <c r="E844" s="1557">
        <v>0</v>
      </c>
      <c r="F844" s="1557">
        <v>0</v>
      </c>
      <c r="G844" s="1557" t="str">
        <f t="shared" si="27"/>
        <v>75033</v>
      </c>
      <c r="H844" s="1557">
        <f t="shared" si="26"/>
        <v>2633.45</v>
      </c>
    </row>
    <row r="845" spans="1:8" ht="15" x14ac:dyDescent="0.25">
      <c r="A845" s="1562">
        <v>750342510</v>
      </c>
      <c r="B845" s="1557" t="s">
        <v>8861</v>
      </c>
      <c r="C845" s="1557">
        <v>0</v>
      </c>
      <c r="D845" s="1557">
        <v>0</v>
      </c>
      <c r="E845" s="1557">
        <v>0</v>
      </c>
      <c r="F845" s="1557">
        <v>0</v>
      </c>
      <c r="G845" s="1557" t="str">
        <f t="shared" si="27"/>
        <v>75034</v>
      </c>
      <c r="H845" s="1557">
        <f t="shared" si="26"/>
        <v>3574.64</v>
      </c>
    </row>
    <row r="846" spans="1:8" ht="15" x14ac:dyDescent="0.25">
      <c r="A846" s="1562">
        <v>750343034</v>
      </c>
      <c r="B846" s="1557" t="s">
        <v>8862</v>
      </c>
      <c r="C846" s="1557">
        <v>543.94000000000005</v>
      </c>
      <c r="D846" s="1557">
        <v>0</v>
      </c>
      <c r="E846" s="1557">
        <v>0</v>
      </c>
      <c r="F846" s="1557">
        <v>543.94000000000005</v>
      </c>
      <c r="G846" s="1557" t="str">
        <f t="shared" si="27"/>
        <v>75034</v>
      </c>
      <c r="H846" s="1557">
        <f t="shared" si="26"/>
        <v>3574.64</v>
      </c>
    </row>
    <row r="847" spans="1:8" ht="15" x14ac:dyDescent="0.25">
      <c r="A847" s="1562">
        <v>750343035</v>
      </c>
      <c r="B847" s="1557" t="s">
        <v>8863</v>
      </c>
      <c r="C847" s="1557">
        <v>0</v>
      </c>
      <c r="D847" s="1557">
        <v>0</v>
      </c>
      <c r="E847" s="1557">
        <v>0</v>
      </c>
      <c r="F847" s="1557">
        <v>0</v>
      </c>
      <c r="G847" s="1557" t="str">
        <f t="shared" si="27"/>
        <v>75034</v>
      </c>
      <c r="H847" s="1557">
        <f t="shared" si="26"/>
        <v>3574.64</v>
      </c>
    </row>
    <row r="848" spans="1:8" ht="15" x14ac:dyDescent="0.25">
      <c r="A848" s="1562">
        <v>750343036</v>
      </c>
      <c r="B848" s="1557" t="s">
        <v>8864</v>
      </c>
      <c r="C848" s="1557">
        <v>306</v>
      </c>
      <c r="D848" s="1557">
        <v>0</v>
      </c>
      <c r="E848" s="1557">
        <v>0</v>
      </c>
      <c r="F848" s="1557">
        <v>306</v>
      </c>
      <c r="G848" s="1557" t="str">
        <f t="shared" si="27"/>
        <v>75034</v>
      </c>
      <c r="H848" s="1557">
        <f t="shared" si="26"/>
        <v>3574.64</v>
      </c>
    </row>
    <row r="849" spans="1:8" ht="15" x14ac:dyDescent="0.25">
      <c r="A849" s="1562">
        <v>750343037</v>
      </c>
      <c r="B849" s="1557" t="s">
        <v>8865</v>
      </c>
      <c r="C849" s="1557">
        <v>0</v>
      </c>
      <c r="D849" s="1557">
        <v>0</v>
      </c>
      <c r="E849" s="1557">
        <v>0</v>
      </c>
      <c r="F849" s="1557">
        <v>0</v>
      </c>
      <c r="G849" s="1557" t="str">
        <f t="shared" si="27"/>
        <v>75034</v>
      </c>
      <c r="H849" s="1557">
        <f t="shared" si="26"/>
        <v>3574.64</v>
      </c>
    </row>
    <row r="850" spans="1:8" ht="15" x14ac:dyDescent="0.25">
      <c r="A850" s="1562">
        <v>750343038</v>
      </c>
      <c r="B850" s="1557" t="s">
        <v>8866</v>
      </c>
      <c r="C850" s="1557">
        <v>2499.6999999999998</v>
      </c>
      <c r="D850" s="1557">
        <v>0</v>
      </c>
      <c r="E850" s="1557">
        <v>0</v>
      </c>
      <c r="F850" s="1557">
        <v>2499.6999999999998</v>
      </c>
      <c r="G850" s="1557" t="str">
        <f t="shared" si="27"/>
        <v>75034</v>
      </c>
      <c r="H850" s="1557">
        <f t="shared" si="26"/>
        <v>3574.64</v>
      </c>
    </row>
    <row r="851" spans="1:8" ht="15" x14ac:dyDescent="0.25">
      <c r="A851" s="1562">
        <v>750343051</v>
      </c>
      <c r="B851" s="1557" t="s">
        <v>8867</v>
      </c>
      <c r="C851" s="1557">
        <v>225</v>
      </c>
      <c r="D851" s="1557">
        <v>0</v>
      </c>
      <c r="E851" s="1557">
        <v>0</v>
      </c>
      <c r="F851" s="1557">
        <v>225</v>
      </c>
      <c r="G851" s="1557" t="str">
        <f t="shared" si="27"/>
        <v>75034</v>
      </c>
      <c r="H851" s="1557">
        <f t="shared" si="26"/>
        <v>3574.64</v>
      </c>
    </row>
    <row r="852" spans="1:8" ht="15" x14ac:dyDescent="0.25">
      <c r="A852" s="1562">
        <v>750343052</v>
      </c>
      <c r="B852" s="1557" t="s">
        <v>8868</v>
      </c>
      <c r="C852" s="1557">
        <v>0</v>
      </c>
      <c r="D852" s="1557">
        <v>0</v>
      </c>
      <c r="E852" s="1557">
        <v>0</v>
      </c>
      <c r="F852" s="1557">
        <v>0</v>
      </c>
      <c r="G852" s="1557" t="str">
        <f t="shared" si="27"/>
        <v>75034</v>
      </c>
      <c r="H852" s="1557">
        <f t="shared" si="26"/>
        <v>3574.64</v>
      </c>
    </row>
    <row r="853" spans="1:8" ht="15" x14ac:dyDescent="0.25">
      <c r="A853" s="1562">
        <v>750349800</v>
      </c>
      <c r="B853" s="1557" t="s">
        <v>8869</v>
      </c>
      <c r="C853" s="1557">
        <v>0</v>
      </c>
      <c r="D853" s="1557">
        <v>0</v>
      </c>
      <c r="E853" s="1557">
        <v>0</v>
      </c>
      <c r="F853" s="1557">
        <v>0</v>
      </c>
      <c r="G853" s="1557" t="str">
        <f t="shared" si="27"/>
        <v>75034</v>
      </c>
      <c r="H853" s="1557">
        <f t="shared" si="26"/>
        <v>3574.64</v>
      </c>
    </row>
    <row r="854" spans="1:8" ht="15" x14ac:dyDescent="0.25">
      <c r="A854" s="1562">
        <v>750352510</v>
      </c>
      <c r="B854" s="1557" t="s">
        <v>8870</v>
      </c>
      <c r="C854" s="1557">
        <v>0</v>
      </c>
      <c r="D854" s="1557">
        <v>0</v>
      </c>
      <c r="E854" s="1557">
        <v>0</v>
      </c>
      <c r="F854" s="1557">
        <v>0</v>
      </c>
      <c r="G854" s="1557" t="str">
        <f t="shared" si="27"/>
        <v>75035</v>
      </c>
      <c r="H854" s="1557">
        <f t="shared" si="26"/>
        <v>2809.7400000000002</v>
      </c>
    </row>
    <row r="855" spans="1:8" ht="15" x14ac:dyDescent="0.25">
      <c r="A855" s="1562">
        <v>750353034</v>
      </c>
      <c r="B855" s="1557" t="s">
        <v>8871</v>
      </c>
      <c r="C855" s="1557">
        <v>441.44</v>
      </c>
      <c r="D855" s="1557">
        <v>0</v>
      </c>
      <c r="E855" s="1557">
        <v>0</v>
      </c>
      <c r="F855" s="1557">
        <v>441.44</v>
      </c>
      <c r="G855" s="1557" t="str">
        <f t="shared" si="27"/>
        <v>75035</v>
      </c>
      <c r="H855" s="1557">
        <f t="shared" si="26"/>
        <v>2809.7400000000002</v>
      </c>
    </row>
    <row r="856" spans="1:8" ht="15" x14ac:dyDescent="0.25">
      <c r="A856" s="1562">
        <v>750353035</v>
      </c>
      <c r="B856" s="1557" t="s">
        <v>8872</v>
      </c>
      <c r="C856" s="1557">
        <v>0</v>
      </c>
      <c r="D856" s="1557">
        <v>0</v>
      </c>
      <c r="E856" s="1557">
        <v>0</v>
      </c>
      <c r="F856" s="1557">
        <v>0</v>
      </c>
      <c r="G856" s="1557" t="str">
        <f t="shared" si="27"/>
        <v>75035</v>
      </c>
      <c r="H856" s="1557">
        <f t="shared" si="26"/>
        <v>2809.7400000000002</v>
      </c>
    </row>
    <row r="857" spans="1:8" ht="15" x14ac:dyDescent="0.25">
      <c r="A857" s="1562">
        <v>750353036</v>
      </c>
      <c r="B857" s="1557" t="s">
        <v>8873</v>
      </c>
      <c r="C857" s="1557">
        <v>0</v>
      </c>
      <c r="D857" s="1557">
        <v>0</v>
      </c>
      <c r="E857" s="1557">
        <v>0</v>
      </c>
      <c r="F857" s="1557">
        <v>0</v>
      </c>
      <c r="G857" s="1557" t="str">
        <f t="shared" si="27"/>
        <v>75035</v>
      </c>
      <c r="H857" s="1557">
        <f t="shared" si="26"/>
        <v>2809.7400000000002</v>
      </c>
    </row>
    <row r="858" spans="1:8" ht="15" x14ac:dyDescent="0.25">
      <c r="A858" s="1562">
        <v>750353037</v>
      </c>
      <c r="B858" s="1557" t="s">
        <v>8874</v>
      </c>
      <c r="C858" s="1557">
        <v>0</v>
      </c>
      <c r="D858" s="1557">
        <v>0</v>
      </c>
      <c r="E858" s="1557">
        <v>0</v>
      </c>
      <c r="F858" s="1557">
        <v>0</v>
      </c>
      <c r="G858" s="1557" t="str">
        <f t="shared" si="27"/>
        <v>75035</v>
      </c>
      <c r="H858" s="1557">
        <f t="shared" si="26"/>
        <v>2809.7400000000002</v>
      </c>
    </row>
    <row r="859" spans="1:8" ht="15" x14ac:dyDescent="0.25">
      <c r="A859" s="1562">
        <v>750353038</v>
      </c>
      <c r="B859" s="1557" t="s">
        <v>8875</v>
      </c>
      <c r="C859" s="1557">
        <v>2143.3000000000002</v>
      </c>
      <c r="D859" s="1557">
        <v>0</v>
      </c>
      <c r="E859" s="1557">
        <v>0</v>
      </c>
      <c r="F859" s="1557">
        <v>2143.3000000000002</v>
      </c>
      <c r="G859" s="1557" t="str">
        <f t="shared" si="27"/>
        <v>75035</v>
      </c>
      <c r="H859" s="1557">
        <f t="shared" si="26"/>
        <v>2809.7400000000002</v>
      </c>
    </row>
    <row r="860" spans="1:8" ht="15" x14ac:dyDescent="0.25">
      <c r="A860" s="1562">
        <v>750353051</v>
      </c>
      <c r="B860" s="1557" t="s">
        <v>8876</v>
      </c>
      <c r="C860" s="1557">
        <v>225</v>
      </c>
      <c r="D860" s="1557">
        <v>0</v>
      </c>
      <c r="E860" s="1557">
        <v>0</v>
      </c>
      <c r="F860" s="1557">
        <v>225</v>
      </c>
      <c r="G860" s="1557" t="str">
        <f t="shared" si="27"/>
        <v>75035</v>
      </c>
      <c r="H860" s="1557">
        <f t="shared" si="26"/>
        <v>2809.7400000000002</v>
      </c>
    </row>
    <row r="861" spans="1:8" ht="15" x14ac:dyDescent="0.25">
      <c r="A861" s="1562">
        <v>750353052</v>
      </c>
      <c r="B861" s="1557" t="s">
        <v>8877</v>
      </c>
      <c r="C861" s="1557">
        <v>0</v>
      </c>
      <c r="D861" s="1557">
        <v>0</v>
      </c>
      <c r="E861" s="1557">
        <v>0</v>
      </c>
      <c r="F861" s="1557">
        <v>0</v>
      </c>
      <c r="G861" s="1557" t="str">
        <f t="shared" si="27"/>
        <v>75035</v>
      </c>
      <c r="H861" s="1557">
        <f t="shared" si="26"/>
        <v>2809.7400000000002</v>
      </c>
    </row>
    <row r="862" spans="1:8" ht="15" x14ac:dyDescent="0.25">
      <c r="A862" s="1562">
        <v>750359800</v>
      </c>
      <c r="B862" s="1557" t="s">
        <v>8878</v>
      </c>
      <c r="C862" s="1557">
        <v>0</v>
      </c>
      <c r="D862" s="1557">
        <v>0</v>
      </c>
      <c r="E862" s="1557">
        <v>0</v>
      </c>
      <c r="F862" s="1557">
        <v>0</v>
      </c>
      <c r="G862" s="1557" t="str">
        <f t="shared" si="27"/>
        <v>75035</v>
      </c>
      <c r="H862" s="1557">
        <f t="shared" si="26"/>
        <v>2809.7400000000002</v>
      </c>
    </row>
    <row r="863" spans="1:8" ht="15" x14ac:dyDescent="0.25">
      <c r="A863" s="1562">
        <v>750362510</v>
      </c>
      <c r="B863" s="1557" t="s">
        <v>8879</v>
      </c>
      <c r="C863" s="1557">
        <v>0</v>
      </c>
      <c r="D863" s="1557">
        <v>0</v>
      </c>
      <c r="E863" s="1557">
        <v>0</v>
      </c>
      <c r="F863" s="1557">
        <v>0</v>
      </c>
      <c r="G863" s="1557" t="str">
        <f t="shared" si="27"/>
        <v>75036</v>
      </c>
      <c r="H863" s="1557">
        <f t="shared" si="26"/>
        <v>4456.6500000000005</v>
      </c>
    </row>
    <row r="864" spans="1:8" ht="15" x14ac:dyDescent="0.25">
      <c r="A864" s="1562">
        <v>750363034</v>
      </c>
      <c r="B864" s="1557" t="s">
        <v>8880</v>
      </c>
      <c r="C864" s="1557">
        <v>932.88</v>
      </c>
      <c r="D864" s="1557">
        <v>0</v>
      </c>
      <c r="E864" s="1557">
        <v>0</v>
      </c>
      <c r="F864" s="1557">
        <v>932.88</v>
      </c>
      <c r="G864" s="1557" t="str">
        <f t="shared" si="27"/>
        <v>75036</v>
      </c>
      <c r="H864" s="1557">
        <f t="shared" si="26"/>
        <v>4456.6500000000005</v>
      </c>
    </row>
    <row r="865" spans="1:8" ht="15" x14ac:dyDescent="0.25">
      <c r="A865" s="1562">
        <v>750363035</v>
      </c>
      <c r="B865" s="1557" t="s">
        <v>8881</v>
      </c>
      <c r="C865" s="1557">
        <v>0</v>
      </c>
      <c r="D865" s="1557">
        <v>0</v>
      </c>
      <c r="E865" s="1557">
        <v>0</v>
      </c>
      <c r="F865" s="1557">
        <v>0</v>
      </c>
      <c r="G865" s="1557" t="str">
        <f t="shared" si="27"/>
        <v>75036</v>
      </c>
      <c r="H865" s="1557">
        <f t="shared" si="26"/>
        <v>4456.6500000000005</v>
      </c>
    </row>
    <row r="866" spans="1:8" ht="15" x14ac:dyDescent="0.25">
      <c r="A866" s="1562">
        <v>750363036</v>
      </c>
      <c r="B866" s="1557" t="s">
        <v>8882</v>
      </c>
      <c r="C866" s="1557">
        <v>153</v>
      </c>
      <c r="D866" s="1557">
        <v>0</v>
      </c>
      <c r="E866" s="1557">
        <v>0</v>
      </c>
      <c r="F866" s="1557">
        <v>153</v>
      </c>
      <c r="G866" s="1557" t="str">
        <f t="shared" si="27"/>
        <v>75036</v>
      </c>
      <c r="H866" s="1557">
        <f t="shared" si="26"/>
        <v>4456.6500000000005</v>
      </c>
    </row>
    <row r="867" spans="1:8" ht="15" x14ac:dyDescent="0.25">
      <c r="A867" s="1562">
        <v>750363037</v>
      </c>
      <c r="B867" s="1557" t="s">
        <v>8883</v>
      </c>
      <c r="C867" s="1557">
        <v>0</v>
      </c>
      <c r="D867" s="1557">
        <v>0</v>
      </c>
      <c r="E867" s="1557">
        <v>0</v>
      </c>
      <c r="F867" s="1557">
        <v>0</v>
      </c>
      <c r="G867" s="1557" t="str">
        <f t="shared" si="27"/>
        <v>75036</v>
      </c>
      <c r="H867" s="1557">
        <f t="shared" si="26"/>
        <v>4456.6500000000005</v>
      </c>
    </row>
    <row r="868" spans="1:8" ht="15" x14ac:dyDescent="0.25">
      <c r="A868" s="1562">
        <v>750363038</v>
      </c>
      <c r="B868" s="1557" t="s">
        <v>8884</v>
      </c>
      <c r="C868" s="1557">
        <v>2327.88</v>
      </c>
      <c r="D868" s="1557">
        <v>0</v>
      </c>
      <c r="E868" s="1557">
        <v>0</v>
      </c>
      <c r="F868" s="1557">
        <v>2327.88</v>
      </c>
      <c r="G868" s="1557" t="str">
        <f t="shared" si="27"/>
        <v>75036</v>
      </c>
      <c r="H868" s="1557">
        <f t="shared" si="26"/>
        <v>4456.6500000000005</v>
      </c>
    </row>
    <row r="869" spans="1:8" ht="15" x14ac:dyDescent="0.25">
      <c r="A869" s="1562">
        <v>750363039</v>
      </c>
      <c r="B869" s="1557" t="s">
        <v>8885</v>
      </c>
      <c r="C869" s="1557">
        <v>0</v>
      </c>
      <c r="D869" s="1557">
        <v>0</v>
      </c>
      <c r="E869" s="1557">
        <v>0</v>
      </c>
      <c r="F869" s="1557">
        <v>0</v>
      </c>
      <c r="G869" s="1557" t="str">
        <f t="shared" si="27"/>
        <v>75036</v>
      </c>
      <c r="H869" s="1557">
        <f t="shared" si="26"/>
        <v>4456.6500000000005</v>
      </c>
    </row>
    <row r="870" spans="1:8" ht="15" x14ac:dyDescent="0.25">
      <c r="A870" s="1562">
        <v>750363051</v>
      </c>
      <c r="B870" s="1557" t="s">
        <v>8886</v>
      </c>
      <c r="C870" s="1557">
        <v>1042.8900000000001</v>
      </c>
      <c r="D870" s="1557">
        <v>0</v>
      </c>
      <c r="E870" s="1557">
        <v>0</v>
      </c>
      <c r="F870" s="1557">
        <v>1042.8900000000001</v>
      </c>
      <c r="G870" s="1557" t="str">
        <f t="shared" si="27"/>
        <v>75036</v>
      </c>
      <c r="H870" s="1557">
        <f t="shared" si="26"/>
        <v>4456.6500000000005</v>
      </c>
    </row>
    <row r="871" spans="1:8" ht="15" x14ac:dyDescent="0.25">
      <c r="A871" s="1562">
        <v>750363052</v>
      </c>
      <c r="B871" s="1557" t="s">
        <v>8887</v>
      </c>
      <c r="C871" s="1557">
        <v>0</v>
      </c>
      <c r="D871" s="1557">
        <v>0</v>
      </c>
      <c r="E871" s="1557">
        <v>0</v>
      </c>
      <c r="F871" s="1557">
        <v>0</v>
      </c>
      <c r="G871" s="1557" t="str">
        <f t="shared" si="27"/>
        <v>75036</v>
      </c>
      <c r="H871" s="1557">
        <f t="shared" si="26"/>
        <v>4456.6500000000005</v>
      </c>
    </row>
    <row r="872" spans="1:8" ht="15" x14ac:dyDescent="0.25">
      <c r="A872" s="1562">
        <v>750369800</v>
      </c>
      <c r="B872" s="1557" t="s">
        <v>8888</v>
      </c>
      <c r="C872" s="1557">
        <v>0</v>
      </c>
      <c r="D872" s="1557">
        <v>0</v>
      </c>
      <c r="E872" s="1557">
        <v>0</v>
      </c>
      <c r="F872" s="1557">
        <v>0</v>
      </c>
      <c r="G872" s="1557" t="str">
        <f t="shared" si="27"/>
        <v>75036</v>
      </c>
      <c r="H872" s="1557">
        <f t="shared" si="26"/>
        <v>4456.6500000000005</v>
      </c>
    </row>
    <row r="873" spans="1:8" ht="15" x14ac:dyDescent="0.25">
      <c r="A873" s="1562">
        <v>750372510</v>
      </c>
      <c r="B873" s="1557" t="s">
        <v>8889</v>
      </c>
      <c r="C873" s="1557">
        <v>0</v>
      </c>
      <c r="D873" s="1557">
        <v>0</v>
      </c>
      <c r="E873" s="1557">
        <v>0</v>
      </c>
      <c r="F873" s="1557">
        <v>0</v>
      </c>
      <c r="G873" s="1557" t="str">
        <f t="shared" si="27"/>
        <v>75037</v>
      </c>
      <c r="H873" s="1557">
        <f t="shared" si="26"/>
        <v>2532.62</v>
      </c>
    </row>
    <row r="874" spans="1:8" ht="15" x14ac:dyDescent="0.25">
      <c r="A874" s="1562">
        <v>750373034</v>
      </c>
      <c r="B874" s="1557" t="s">
        <v>8890</v>
      </c>
      <c r="C874" s="1557">
        <v>807.88</v>
      </c>
      <c r="D874" s="1557">
        <v>0</v>
      </c>
      <c r="E874" s="1557">
        <v>0</v>
      </c>
      <c r="F874" s="1557">
        <v>807.88</v>
      </c>
      <c r="G874" s="1557" t="str">
        <f t="shared" si="27"/>
        <v>75037</v>
      </c>
      <c r="H874" s="1557">
        <f t="shared" si="26"/>
        <v>2532.62</v>
      </c>
    </row>
    <row r="875" spans="1:8" ht="15" x14ac:dyDescent="0.25">
      <c r="A875" s="1562">
        <v>750373035</v>
      </c>
      <c r="B875" s="1557" t="s">
        <v>8891</v>
      </c>
      <c r="C875" s="1557">
        <v>0</v>
      </c>
      <c r="D875" s="1557">
        <v>0</v>
      </c>
      <c r="E875" s="1557">
        <v>0</v>
      </c>
      <c r="F875" s="1557">
        <v>0</v>
      </c>
      <c r="G875" s="1557" t="str">
        <f t="shared" si="27"/>
        <v>75037</v>
      </c>
      <c r="H875" s="1557">
        <f t="shared" si="26"/>
        <v>2532.62</v>
      </c>
    </row>
    <row r="876" spans="1:8" ht="15" x14ac:dyDescent="0.25">
      <c r="A876" s="1562">
        <v>750373036</v>
      </c>
      <c r="B876" s="1557" t="s">
        <v>8892</v>
      </c>
      <c r="C876" s="1557">
        <v>306</v>
      </c>
      <c r="D876" s="1557">
        <v>0</v>
      </c>
      <c r="E876" s="1557">
        <v>0</v>
      </c>
      <c r="F876" s="1557">
        <v>306</v>
      </c>
      <c r="G876" s="1557" t="str">
        <f t="shared" si="27"/>
        <v>75037</v>
      </c>
      <c r="H876" s="1557">
        <f t="shared" si="26"/>
        <v>2532.62</v>
      </c>
    </row>
    <row r="877" spans="1:8" ht="15" x14ac:dyDescent="0.25">
      <c r="A877" s="1562">
        <v>750373037</v>
      </c>
      <c r="B877" s="1557" t="s">
        <v>8893</v>
      </c>
      <c r="C877" s="1557">
        <v>0</v>
      </c>
      <c r="D877" s="1557">
        <v>0</v>
      </c>
      <c r="E877" s="1557">
        <v>0</v>
      </c>
      <c r="F877" s="1557">
        <v>0</v>
      </c>
      <c r="G877" s="1557" t="str">
        <f t="shared" si="27"/>
        <v>75037</v>
      </c>
      <c r="H877" s="1557">
        <f t="shared" si="26"/>
        <v>2532.62</v>
      </c>
    </row>
    <row r="878" spans="1:8" ht="15" x14ac:dyDescent="0.25">
      <c r="A878" s="1562">
        <v>750373038</v>
      </c>
      <c r="B878" s="1557" t="s">
        <v>8894</v>
      </c>
      <c r="C878" s="1557">
        <v>1180.74</v>
      </c>
      <c r="D878" s="1557">
        <v>0</v>
      </c>
      <c r="E878" s="1557">
        <v>0</v>
      </c>
      <c r="F878" s="1557">
        <v>1180.74</v>
      </c>
      <c r="G878" s="1557" t="str">
        <f t="shared" si="27"/>
        <v>75037</v>
      </c>
      <c r="H878" s="1557">
        <f t="shared" si="26"/>
        <v>2532.62</v>
      </c>
    </row>
    <row r="879" spans="1:8" ht="15" x14ac:dyDescent="0.25">
      <c r="A879" s="1562">
        <v>750373039</v>
      </c>
      <c r="B879" s="1557" t="s">
        <v>8895</v>
      </c>
      <c r="C879" s="1557">
        <v>13</v>
      </c>
      <c r="D879" s="1557">
        <v>0</v>
      </c>
      <c r="E879" s="1557">
        <v>0</v>
      </c>
      <c r="F879" s="1557">
        <v>13</v>
      </c>
      <c r="G879" s="1557" t="str">
        <f t="shared" si="27"/>
        <v>75037</v>
      </c>
      <c r="H879" s="1557">
        <f t="shared" si="26"/>
        <v>2532.62</v>
      </c>
    </row>
    <row r="880" spans="1:8" ht="15" x14ac:dyDescent="0.25">
      <c r="A880" s="1562">
        <v>750373051</v>
      </c>
      <c r="B880" s="1557" t="s">
        <v>8896</v>
      </c>
      <c r="C880" s="1557">
        <v>225</v>
      </c>
      <c r="D880" s="1557">
        <v>0</v>
      </c>
      <c r="E880" s="1557">
        <v>0</v>
      </c>
      <c r="F880" s="1557">
        <v>225</v>
      </c>
      <c r="G880" s="1557" t="str">
        <f t="shared" si="27"/>
        <v>75037</v>
      </c>
      <c r="H880" s="1557">
        <f t="shared" si="26"/>
        <v>2532.62</v>
      </c>
    </row>
    <row r="881" spans="1:8" ht="15" x14ac:dyDescent="0.25">
      <c r="A881" s="1562">
        <v>750373052</v>
      </c>
      <c r="B881" s="1557" t="s">
        <v>8897</v>
      </c>
      <c r="C881" s="1557">
        <v>0</v>
      </c>
      <c r="D881" s="1557">
        <v>0</v>
      </c>
      <c r="E881" s="1557">
        <v>0</v>
      </c>
      <c r="F881" s="1557">
        <v>0</v>
      </c>
      <c r="G881" s="1557" t="str">
        <f t="shared" si="27"/>
        <v>75037</v>
      </c>
      <c r="H881" s="1557">
        <f t="shared" si="26"/>
        <v>2532.62</v>
      </c>
    </row>
    <row r="882" spans="1:8" ht="15" x14ac:dyDescent="0.25">
      <c r="A882" s="1562">
        <v>750379800</v>
      </c>
      <c r="B882" s="1557" t="s">
        <v>8898</v>
      </c>
      <c r="C882" s="1557">
        <v>0</v>
      </c>
      <c r="D882" s="1557">
        <v>0</v>
      </c>
      <c r="E882" s="1557">
        <v>0</v>
      </c>
      <c r="F882" s="1557">
        <v>0</v>
      </c>
      <c r="G882" s="1557" t="str">
        <f t="shared" si="27"/>
        <v>75037</v>
      </c>
      <c r="H882" s="1557">
        <f t="shared" si="26"/>
        <v>2532.62</v>
      </c>
    </row>
    <row r="883" spans="1:8" ht="15" x14ac:dyDescent="0.25">
      <c r="A883" s="1562">
        <v>759972020</v>
      </c>
      <c r="B883" s="1557" t="s">
        <v>8899</v>
      </c>
      <c r="C883" s="1557">
        <v>2318.09</v>
      </c>
      <c r="D883" s="1557">
        <v>0</v>
      </c>
      <c r="E883" s="1557">
        <v>0</v>
      </c>
      <c r="F883" s="1557">
        <v>2318.09</v>
      </c>
      <c r="G883" s="1557" t="str">
        <f t="shared" si="27"/>
        <v>75997</v>
      </c>
      <c r="H883" s="1557">
        <f t="shared" si="26"/>
        <v>13063.33</v>
      </c>
    </row>
    <row r="884" spans="1:8" ht="15" x14ac:dyDescent="0.25">
      <c r="A884" s="1562">
        <v>759973037</v>
      </c>
      <c r="B884" s="1557" t="s">
        <v>8900</v>
      </c>
      <c r="C884" s="1557">
        <v>0</v>
      </c>
      <c r="D884" s="1557">
        <v>0</v>
      </c>
      <c r="E884" s="1557">
        <v>0</v>
      </c>
      <c r="F884" s="1557">
        <v>0</v>
      </c>
      <c r="G884" s="1557" t="str">
        <f t="shared" si="27"/>
        <v>75997</v>
      </c>
      <c r="H884" s="1557">
        <f t="shared" si="26"/>
        <v>13063.33</v>
      </c>
    </row>
    <row r="885" spans="1:8" ht="15" x14ac:dyDescent="0.25">
      <c r="A885" s="1562">
        <v>759973038</v>
      </c>
      <c r="B885" s="1557" t="s">
        <v>8901</v>
      </c>
      <c r="C885" s="1557">
        <v>457.94</v>
      </c>
      <c r="D885" s="1557">
        <v>0</v>
      </c>
      <c r="E885" s="1557">
        <v>0</v>
      </c>
      <c r="F885" s="1557">
        <v>457.94</v>
      </c>
      <c r="G885" s="1557" t="str">
        <f t="shared" si="27"/>
        <v>75997</v>
      </c>
      <c r="H885" s="1557">
        <f t="shared" si="26"/>
        <v>13063.33</v>
      </c>
    </row>
    <row r="886" spans="1:8" ht="15" x14ac:dyDescent="0.25">
      <c r="A886" s="1562">
        <v>759973051</v>
      </c>
      <c r="B886" s="1557" t="s">
        <v>8902</v>
      </c>
      <c r="C886" s="1557">
        <v>10287.299999999999</v>
      </c>
      <c r="D886" s="1557">
        <v>0</v>
      </c>
      <c r="E886" s="1557">
        <v>0</v>
      </c>
      <c r="F886" s="1557">
        <v>10287.299999999999</v>
      </c>
      <c r="G886" s="1557" t="str">
        <f t="shared" si="27"/>
        <v>75997</v>
      </c>
      <c r="H886" s="1557">
        <f t="shared" si="26"/>
        <v>13063.33</v>
      </c>
    </row>
    <row r="887" spans="1:8" ht="15" x14ac:dyDescent="0.25">
      <c r="A887" s="1562">
        <v>759973052</v>
      </c>
      <c r="B887" s="1557" t="s">
        <v>8903</v>
      </c>
      <c r="C887" s="1557">
        <v>0</v>
      </c>
      <c r="D887" s="1557">
        <v>0</v>
      </c>
      <c r="E887" s="1557">
        <v>0</v>
      </c>
      <c r="F887" s="1557">
        <v>0</v>
      </c>
      <c r="G887" s="1557" t="str">
        <f t="shared" si="27"/>
        <v>75997</v>
      </c>
      <c r="H887" s="1557">
        <f t="shared" si="26"/>
        <v>13063.33</v>
      </c>
    </row>
    <row r="888" spans="1:8" ht="15" x14ac:dyDescent="0.25">
      <c r="A888" s="1562">
        <v>759974610</v>
      </c>
      <c r="B888" s="1557" t="s">
        <v>8904</v>
      </c>
      <c r="C888" s="1557">
        <v>0</v>
      </c>
      <c r="D888" s="1557">
        <v>0</v>
      </c>
      <c r="E888" s="1557">
        <v>0</v>
      </c>
      <c r="F888" s="1557">
        <v>0</v>
      </c>
      <c r="G888" s="1557" t="str">
        <f t="shared" si="27"/>
        <v>75997</v>
      </c>
      <c r="H888" s="1557">
        <f t="shared" si="26"/>
        <v>13063.33</v>
      </c>
    </row>
    <row r="889" spans="1:8" ht="15" x14ac:dyDescent="0.25">
      <c r="A889" s="1562">
        <v>759979800</v>
      </c>
      <c r="B889" s="1557" t="s">
        <v>8905</v>
      </c>
      <c r="C889" s="1557">
        <v>0</v>
      </c>
      <c r="D889" s="1557">
        <v>0</v>
      </c>
      <c r="E889" s="1557">
        <v>0</v>
      </c>
      <c r="F889" s="1557">
        <v>0</v>
      </c>
      <c r="G889" s="1557" t="str">
        <f t="shared" si="27"/>
        <v>75997</v>
      </c>
      <c r="H889" s="1557">
        <f t="shared" si="26"/>
        <v>13063.33</v>
      </c>
    </row>
    <row r="890" spans="1:8" ht="15" x14ac:dyDescent="0.25">
      <c r="A890" s="1562">
        <v>759982020</v>
      </c>
      <c r="B890" s="1557" t="s">
        <v>8906</v>
      </c>
      <c r="C890" s="1557">
        <v>0</v>
      </c>
      <c r="D890" s="1557">
        <v>0</v>
      </c>
      <c r="E890" s="1557">
        <v>0</v>
      </c>
      <c r="F890" s="1557">
        <v>0</v>
      </c>
      <c r="G890" s="1557" t="str">
        <f t="shared" si="27"/>
        <v>75998</v>
      </c>
      <c r="H890" s="1557">
        <f t="shared" si="26"/>
        <v>0</v>
      </c>
    </row>
    <row r="891" spans="1:8" ht="15" x14ac:dyDescent="0.25">
      <c r="A891" s="1562">
        <v>759983038</v>
      </c>
      <c r="B891" s="1557" t="s">
        <v>8907</v>
      </c>
      <c r="C891" s="1557">
        <v>0</v>
      </c>
      <c r="D891" s="1557">
        <v>0</v>
      </c>
      <c r="E891" s="1557">
        <v>0</v>
      </c>
      <c r="F891" s="1557">
        <v>0</v>
      </c>
      <c r="G891" s="1557" t="str">
        <f t="shared" si="27"/>
        <v>75998</v>
      </c>
      <c r="H891" s="1557">
        <f t="shared" si="26"/>
        <v>0</v>
      </c>
    </row>
    <row r="892" spans="1:8" ht="15" x14ac:dyDescent="0.25">
      <c r="A892" s="1562">
        <v>759983051</v>
      </c>
      <c r="B892" s="1557" t="s">
        <v>8908</v>
      </c>
      <c r="C892" s="1557">
        <v>0</v>
      </c>
      <c r="D892" s="1557">
        <v>0</v>
      </c>
      <c r="E892" s="1557">
        <v>0</v>
      </c>
      <c r="F892" s="1557">
        <v>0</v>
      </c>
      <c r="G892" s="1557" t="str">
        <f t="shared" si="27"/>
        <v>75998</v>
      </c>
      <c r="H892" s="1557">
        <f t="shared" si="26"/>
        <v>0</v>
      </c>
    </row>
    <row r="893" spans="1:8" ht="15" x14ac:dyDescent="0.25">
      <c r="A893" s="1562">
        <v>759983052</v>
      </c>
      <c r="B893" s="1557" t="s">
        <v>8909</v>
      </c>
      <c r="C893" s="1557">
        <v>0</v>
      </c>
      <c r="D893" s="1557">
        <v>0</v>
      </c>
      <c r="E893" s="1557">
        <v>0</v>
      </c>
      <c r="F893" s="1557">
        <v>0</v>
      </c>
      <c r="G893" s="1557" t="str">
        <f t="shared" si="27"/>
        <v>75998</v>
      </c>
      <c r="H893" s="1557">
        <f t="shared" si="26"/>
        <v>0</v>
      </c>
    </row>
    <row r="894" spans="1:8" ht="15" x14ac:dyDescent="0.25">
      <c r="A894" s="1562">
        <v>759984610</v>
      </c>
      <c r="B894" s="1557" t="s">
        <v>8910</v>
      </c>
      <c r="C894" s="1557">
        <v>0</v>
      </c>
      <c r="D894" s="1557">
        <v>0</v>
      </c>
      <c r="E894" s="1557">
        <v>0</v>
      </c>
      <c r="F894" s="1557">
        <v>0</v>
      </c>
      <c r="G894" s="1557" t="str">
        <f t="shared" si="27"/>
        <v>75998</v>
      </c>
      <c r="H894" s="1557">
        <f t="shared" si="26"/>
        <v>0</v>
      </c>
    </row>
    <row r="895" spans="1:8" ht="15" x14ac:dyDescent="0.25">
      <c r="A895" s="1562">
        <v>759989800</v>
      </c>
      <c r="B895" s="1557" t="s">
        <v>8911</v>
      </c>
      <c r="C895" s="1557">
        <v>0</v>
      </c>
      <c r="D895" s="1557">
        <v>0</v>
      </c>
      <c r="E895" s="1557">
        <v>0</v>
      </c>
      <c r="F895" s="1557">
        <v>0</v>
      </c>
      <c r="G895" s="1557" t="str">
        <f t="shared" si="27"/>
        <v>75998</v>
      </c>
      <c r="H895" s="1557">
        <f t="shared" si="26"/>
        <v>0</v>
      </c>
    </row>
    <row r="896" spans="1:8" ht="15" x14ac:dyDescent="0.25">
      <c r="A896" s="1562">
        <v>760011600</v>
      </c>
      <c r="B896" s="1557" t="s">
        <v>8912</v>
      </c>
      <c r="C896" s="1557">
        <v>0</v>
      </c>
      <c r="D896" s="1557">
        <v>0</v>
      </c>
      <c r="E896" s="1557">
        <v>0</v>
      </c>
      <c r="F896" s="1557">
        <v>0</v>
      </c>
      <c r="G896" s="1557" t="str">
        <f t="shared" si="27"/>
        <v>76001</v>
      </c>
      <c r="H896" s="1557">
        <f t="shared" si="26"/>
        <v>0</v>
      </c>
    </row>
    <row r="897" spans="1:8" ht="15" x14ac:dyDescent="0.25">
      <c r="A897" s="1562">
        <v>760012020</v>
      </c>
      <c r="B897" s="1557" t="s">
        <v>8913</v>
      </c>
      <c r="C897" s="1557">
        <v>0</v>
      </c>
      <c r="D897" s="1557">
        <v>0</v>
      </c>
      <c r="E897" s="1557">
        <v>0</v>
      </c>
      <c r="F897" s="1557">
        <v>0</v>
      </c>
      <c r="G897" s="1557" t="str">
        <f t="shared" si="27"/>
        <v>76001</v>
      </c>
      <c r="H897" s="1557">
        <f t="shared" si="26"/>
        <v>0</v>
      </c>
    </row>
    <row r="898" spans="1:8" ht="15" x14ac:dyDescent="0.25">
      <c r="A898" s="1562">
        <v>760012510</v>
      </c>
      <c r="B898" s="1557" t="s">
        <v>8914</v>
      </c>
      <c r="C898" s="1557">
        <v>0</v>
      </c>
      <c r="D898" s="1557">
        <v>0</v>
      </c>
      <c r="E898" s="1557">
        <v>0</v>
      </c>
      <c r="F898" s="1557">
        <v>0</v>
      </c>
      <c r="G898" s="1557" t="str">
        <f t="shared" si="27"/>
        <v>76001</v>
      </c>
      <c r="H898" s="1557">
        <f t="shared" si="26"/>
        <v>0</v>
      </c>
    </row>
    <row r="899" spans="1:8" ht="15" x14ac:dyDescent="0.25">
      <c r="A899" s="1562">
        <v>760013000</v>
      </c>
      <c r="B899" s="1557" t="s">
        <v>8915</v>
      </c>
      <c r="C899" s="1557">
        <v>0</v>
      </c>
      <c r="D899" s="1557">
        <v>0</v>
      </c>
      <c r="E899" s="1557">
        <v>0</v>
      </c>
      <c r="F899" s="1557">
        <v>0</v>
      </c>
      <c r="G899" s="1557" t="str">
        <f t="shared" si="27"/>
        <v>76001</v>
      </c>
      <c r="H899" s="1557">
        <f t="shared" si="26"/>
        <v>0</v>
      </c>
    </row>
    <row r="900" spans="1:8" ht="15" x14ac:dyDescent="0.25">
      <c r="A900" s="1562">
        <v>760013033</v>
      </c>
      <c r="B900" s="1557" t="s">
        <v>8916</v>
      </c>
      <c r="C900" s="1557">
        <v>0</v>
      </c>
      <c r="D900" s="1557">
        <v>0</v>
      </c>
      <c r="E900" s="1557">
        <v>0</v>
      </c>
      <c r="F900" s="1557">
        <v>0</v>
      </c>
      <c r="G900" s="1557" t="str">
        <f t="shared" si="27"/>
        <v>76001</v>
      </c>
      <c r="H900" s="1557">
        <f t="shared" si="26"/>
        <v>0</v>
      </c>
    </row>
    <row r="901" spans="1:8" ht="15" x14ac:dyDescent="0.25">
      <c r="A901" s="1562">
        <v>760013035</v>
      </c>
      <c r="B901" s="1557" t="s">
        <v>8917</v>
      </c>
      <c r="C901" s="1557">
        <v>0</v>
      </c>
      <c r="D901" s="1557">
        <v>0</v>
      </c>
      <c r="E901" s="1557">
        <v>0</v>
      </c>
      <c r="F901" s="1557">
        <v>0</v>
      </c>
      <c r="G901" s="1557" t="str">
        <f t="shared" si="27"/>
        <v>76001</v>
      </c>
      <c r="H901" s="1557">
        <f t="shared" si="26"/>
        <v>0</v>
      </c>
    </row>
    <row r="902" spans="1:8" ht="15" x14ac:dyDescent="0.25">
      <c r="A902" s="1562">
        <v>760013036</v>
      </c>
      <c r="B902" s="1557" t="s">
        <v>8918</v>
      </c>
      <c r="C902" s="1557">
        <v>0</v>
      </c>
      <c r="D902" s="1557">
        <v>0</v>
      </c>
      <c r="E902" s="1557">
        <v>0</v>
      </c>
      <c r="F902" s="1557">
        <v>0</v>
      </c>
      <c r="G902" s="1557" t="str">
        <f t="shared" si="27"/>
        <v>76001</v>
      </c>
      <c r="H902" s="1557">
        <f t="shared" si="26"/>
        <v>0</v>
      </c>
    </row>
    <row r="903" spans="1:8" ht="15" x14ac:dyDescent="0.25">
      <c r="A903" s="1562">
        <v>760013037</v>
      </c>
      <c r="B903" s="1557" t="s">
        <v>8919</v>
      </c>
      <c r="C903" s="1557">
        <v>0</v>
      </c>
      <c r="D903" s="1557">
        <v>0</v>
      </c>
      <c r="E903" s="1557">
        <v>0</v>
      </c>
      <c r="F903" s="1557">
        <v>0</v>
      </c>
      <c r="G903" s="1557" t="str">
        <f t="shared" si="27"/>
        <v>76001</v>
      </c>
      <c r="H903" s="1557">
        <f t="shared" si="26"/>
        <v>0</v>
      </c>
    </row>
    <row r="904" spans="1:8" ht="15" x14ac:dyDescent="0.25">
      <c r="A904" s="1562">
        <v>760013038</v>
      </c>
      <c r="B904" s="1557" t="s">
        <v>8920</v>
      </c>
      <c r="C904" s="1557">
        <v>0</v>
      </c>
      <c r="D904" s="1557">
        <v>0</v>
      </c>
      <c r="E904" s="1557">
        <v>0</v>
      </c>
      <c r="F904" s="1557">
        <v>0</v>
      </c>
      <c r="G904" s="1557" t="str">
        <f t="shared" si="27"/>
        <v>76001</v>
      </c>
      <c r="H904" s="1557">
        <f t="shared" ref="H904:H967" si="28">SUMIF(G:G,G904,C:C)</f>
        <v>0</v>
      </c>
    </row>
    <row r="905" spans="1:8" ht="15" x14ac:dyDescent="0.25">
      <c r="A905" s="1562">
        <v>760013041</v>
      </c>
      <c r="B905" s="1557" t="s">
        <v>8921</v>
      </c>
      <c r="C905" s="1557">
        <v>0</v>
      </c>
      <c r="D905" s="1557">
        <v>0</v>
      </c>
      <c r="E905" s="1557">
        <v>0</v>
      </c>
      <c r="F905" s="1557">
        <v>0</v>
      </c>
      <c r="G905" s="1557" t="str">
        <f t="shared" ref="G905:G968" si="29">LEFT(A905,5)</f>
        <v>76001</v>
      </c>
      <c r="H905" s="1557">
        <f t="shared" si="28"/>
        <v>0</v>
      </c>
    </row>
    <row r="906" spans="1:8" ht="15" x14ac:dyDescent="0.25">
      <c r="A906" s="1562">
        <v>760013051</v>
      </c>
      <c r="B906" s="1557" t="s">
        <v>8922</v>
      </c>
      <c r="C906" s="1557">
        <v>0</v>
      </c>
      <c r="D906" s="1557">
        <v>0</v>
      </c>
      <c r="E906" s="1557">
        <v>0</v>
      </c>
      <c r="F906" s="1557">
        <v>0</v>
      </c>
      <c r="G906" s="1557" t="str">
        <f t="shared" si="29"/>
        <v>76001</v>
      </c>
      <c r="H906" s="1557">
        <f t="shared" si="28"/>
        <v>0</v>
      </c>
    </row>
    <row r="907" spans="1:8" ht="15" x14ac:dyDescent="0.25">
      <c r="A907" s="1562">
        <v>760013052</v>
      </c>
      <c r="B907" s="1557" t="s">
        <v>8923</v>
      </c>
      <c r="C907" s="1557">
        <v>0</v>
      </c>
      <c r="D907" s="1557">
        <v>0</v>
      </c>
      <c r="E907" s="1557">
        <v>0</v>
      </c>
      <c r="F907" s="1557">
        <v>0</v>
      </c>
      <c r="G907" s="1557" t="str">
        <f t="shared" si="29"/>
        <v>76001</v>
      </c>
      <c r="H907" s="1557">
        <f t="shared" si="28"/>
        <v>0</v>
      </c>
    </row>
    <row r="908" spans="1:8" ht="15" x14ac:dyDescent="0.25">
      <c r="A908" s="1562">
        <v>760013081</v>
      </c>
      <c r="B908" s="1557" t="s">
        <v>8924</v>
      </c>
      <c r="C908" s="1557">
        <v>0</v>
      </c>
      <c r="D908" s="1557">
        <v>0</v>
      </c>
      <c r="E908" s="1557">
        <v>0</v>
      </c>
      <c r="F908" s="1557">
        <v>0</v>
      </c>
      <c r="G908" s="1557" t="str">
        <f t="shared" si="29"/>
        <v>76001</v>
      </c>
      <c r="H908" s="1557">
        <f t="shared" si="28"/>
        <v>0</v>
      </c>
    </row>
    <row r="909" spans="1:8" ht="15" x14ac:dyDescent="0.25">
      <c r="A909" s="1562">
        <v>760013083</v>
      </c>
      <c r="B909" s="1557" t="s">
        <v>8925</v>
      </c>
      <c r="C909" s="1557">
        <v>0</v>
      </c>
      <c r="D909" s="1557">
        <v>0</v>
      </c>
      <c r="E909" s="1557">
        <v>0</v>
      </c>
      <c r="F909" s="1557">
        <v>0</v>
      </c>
      <c r="G909" s="1557" t="str">
        <f t="shared" si="29"/>
        <v>76001</v>
      </c>
      <c r="H909" s="1557">
        <f t="shared" si="28"/>
        <v>0</v>
      </c>
    </row>
    <row r="910" spans="1:8" ht="15" x14ac:dyDescent="0.25">
      <c r="A910" s="1562">
        <v>760013300</v>
      </c>
      <c r="B910" s="1557" t="s">
        <v>8926</v>
      </c>
      <c r="C910" s="1557">
        <v>0</v>
      </c>
      <c r="D910" s="1557">
        <v>0</v>
      </c>
      <c r="E910" s="1557">
        <v>0</v>
      </c>
      <c r="F910" s="1557">
        <v>0</v>
      </c>
      <c r="G910" s="1557" t="str">
        <f t="shared" si="29"/>
        <v>76001</v>
      </c>
      <c r="H910" s="1557">
        <f t="shared" si="28"/>
        <v>0</v>
      </c>
    </row>
    <row r="911" spans="1:8" ht="15" x14ac:dyDescent="0.25">
      <c r="A911" s="1562">
        <v>760014610</v>
      </c>
      <c r="B911" s="1557" t="s">
        <v>8927</v>
      </c>
      <c r="C911" s="1557">
        <v>0</v>
      </c>
      <c r="D911" s="1557">
        <v>0</v>
      </c>
      <c r="E911" s="1557">
        <v>0</v>
      </c>
      <c r="F911" s="1557">
        <v>0</v>
      </c>
      <c r="G911" s="1557" t="str">
        <f t="shared" si="29"/>
        <v>76001</v>
      </c>
      <c r="H911" s="1557">
        <f t="shared" si="28"/>
        <v>0</v>
      </c>
    </row>
    <row r="912" spans="1:8" ht="15" x14ac:dyDescent="0.25">
      <c r="A912" s="1562">
        <v>760014611</v>
      </c>
      <c r="B912" s="1557" t="s">
        <v>8928</v>
      </c>
      <c r="C912" s="1557">
        <v>0</v>
      </c>
      <c r="D912" s="1557">
        <v>0</v>
      </c>
      <c r="E912" s="1557">
        <v>0</v>
      </c>
      <c r="F912" s="1557">
        <v>0</v>
      </c>
      <c r="G912" s="1557" t="str">
        <f t="shared" si="29"/>
        <v>76001</v>
      </c>
      <c r="H912" s="1557">
        <f t="shared" si="28"/>
        <v>0</v>
      </c>
    </row>
    <row r="913" spans="1:8" ht="15" x14ac:dyDescent="0.25">
      <c r="A913" s="1562">
        <v>760019800</v>
      </c>
      <c r="B913" s="1557" t="s">
        <v>8929</v>
      </c>
      <c r="C913" s="1557">
        <v>0</v>
      </c>
      <c r="D913" s="1557">
        <v>0</v>
      </c>
      <c r="E913" s="1557">
        <v>0</v>
      </c>
      <c r="F913" s="1557">
        <v>0</v>
      </c>
      <c r="G913" s="1557" t="str">
        <f t="shared" si="29"/>
        <v>76001</v>
      </c>
      <c r="H913" s="1557">
        <f t="shared" si="28"/>
        <v>0</v>
      </c>
    </row>
    <row r="914" spans="1:8" ht="15" x14ac:dyDescent="0.25">
      <c r="A914" s="1562">
        <v>760020120</v>
      </c>
      <c r="B914" s="1557" t="s">
        <v>8930</v>
      </c>
      <c r="C914" s="1557">
        <v>0</v>
      </c>
      <c r="D914" s="1557">
        <v>0</v>
      </c>
      <c r="E914" s="1557">
        <v>0</v>
      </c>
      <c r="F914" s="1557">
        <v>0</v>
      </c>
      <c r="G914" s="1557" t="str">
        <f t="shared" si="29"/>
        <v>76002</v>
      </c>
      <c r="H914" s="1557">
        <f t="shared" si="28"/>
        <v>0</v>
      </c>
    </row>
    <row r="915" spans="1:8" ht="15" x14ac:dyDescent="0.25">
      <c r="A915" s="1562">
        <v>760021600</v>
      </c>
      <c r="B915" s="1557" t="s">
        <v>8931</v>
      </c>
      <c r="C915" s="1557">
        <v>0</v>
      </c>
      <c r="D915" s="1557">
        <v>0</v>
      </c>
      <c r="E915" s="1557">
        <v>0</v>
      </c>
      <c r="F915" s="1557">
        <v>0</v>
      </c>
      <c r="G915" s="1557" t="str">
        <f t="shared" si="29"/>
        <v>76002</v>
      </c>
      <c r="H915" s="1557">
        <f t="shared" si="28"/>
        <v>0</v>
      </c>
    </row>
    <row r="916" spans="1:8" ht="15" x14ac:dyDescent="0.25">
      <c r="A916" s="1562">
        <v>760022510</v>
      </c>
      <c r="B916" s="1557" t="s">
        <v>8932</v>
      </c>
      <c r="C916" s="1557">
        <v>0</v>
      </c>
      <c r="D916" s="1557">
        <v>0</v>
      </c>
      <c r="E916" s="1557">
        <v>0</v>
      </c>
      <c r="F916" s="1557">
        <v>0</v>
      </c>
      <c r="G916" s="1557" t="str">
        <f t="shared" si="29"/>
        <v>76002</v>
      </c>
      <c r="H916" s="1557">
        <f t="shared" si="28"/>
        <v>0</v>
      </c>
    </row>
    <row r="917" spans="1:8" ht="15" x14ac:dyDescent="0.25">
      <c r="A917" s="1562">
        <v>760023000</v>
      </c>
      <c r="B917" s="1557" t="s">
        <v>8933</v>
      </c>
      <c r="C917" s="1557">
        <v>0</v>
      </c>
      <c r="D917" s="1557">
        <v>0</v>
      </c>
      <c r="E917" s="1557">
        <v>0</v>
      </c>
      <c r="F917" s="1557">
        <v>0</v>
      </c>
      <c r="G917" s="1557" t="str">
        <f t="shared" si="29"/>
        <v>76002</v>
      </c>
      <c r="H917" s="1557">
        <f t="shared" si="28"/>
        <v>0</v>
      </c>
    </row>
    <row r="918" spans="1:8" ht="15" x14ac:dyDescent="0.25">
      <c r="A918" s="1562">
        <v>760023035</v>
      </c>
      <c r="B918" s="1557" t="s">
        <v>8934</v>
      </c>
      <c r="C918" s="1557">
        <v>0</v>
      </c>
      <c r="D918" s="1557">
        <v>0</v>
      </c>
      <c r="E918" s="1557">
        <v>0</v>
      </c>
      <c r="F918" s="1557">
        <v>0</v>
      </c>
      <c r="G918" s="1557" t="str">
        <f t="shared" si="29"/>
        <v>76002</v>
      </c>
      <c r="H918" s="1557">
        <f t="shared" si="28"/>
        <v>0</v>
      </c>
    </row>
    <row r="919" spans="1:8" ht="15" x14ac:dyDescent="0.25">
      <c r="A919" s="1562">
        <v>760023036</v>
      </c>
      <c r="B919" s="1557" t="s">
        <v>8935</v>
      </c>
      <c r="C919" s="1557">
        <v>0</v>
      </c>
      <c r="D919" s="1557">
        <v>0</v>
      </c>
      <c r="E919" s="1557">
        <v>0</v>
      </c>
      <c r="F919" s="1557">
        <v>0</v>
      </c>
      <c r="G919" s="1557" t="str">
        <f t="shared" si="29"/>
        <v>76002</v>
      </c>
      <c r="H919" s="1557">
        <f t="shared" si="28"/>
        <v>0</v>
      </c>
    </row>
    <row r="920" spans="1:8" ht="15" x14ac:dyDescent="0.25">
      <c r="A920" s="1562">
        <v>760023038</v>
      </c>
      <c r="B920" s="1557" t="s">
        <v>8936</v>
      </c>
      <c r="C920" s="1557">
        <v>0</v>
      </c>
      <c r="D920" s="1557">
        <v>0</v>
      </c>
      <c r="E920" s="1557">
        <v>0</v>
      </c>
      <c r="F920" s="1557">
        <v>0</v>
      </c>
      <c r="G920" s="1557" t="str">
        <f t="shared" si="29"/>
        <v>76002</v>
      </c>
      <c r="H920" s="1557">
        <f t="shared" si="28"/>
        <v>0</v>
      </c>
    </row>
    <row r="921" spans="1:8" ht="15" x14ac:dyDescent="0.25">
      <c r="A921" s="1562">
        <v>760023041</v>
      </c>
      <c r="B921" s="1557" t="s">
        <v>8937</v>
      </c>
      <c r="C921" s="1557">
        <v>0</v>
      </c>
      <c r="D921" s="1557">
        <v>0</v>
      </c>
      <c r="E921" s="1557">
        <v>0</v>
      </c>
      <c r="F921" s="1557">
        <v>0</v>
      </c>
      <c r="G921" s="1557" t="str">
        <f t="shared" si="29"/>
        <v>76002</v>
      </c>
      <c r="H921" s="1557">
        <f t="shared" si="28"/>
        <v>0</v>
      </c>
    </row>
    <row r="922" spans="1:8" ht="15" x14ac:dyDescent="0.25">
      <c r="A922" s="1562">
        <v>760023051</v>
      </c>
      <c r="B922" s="1557" t="s">
        <v>8938</v>
      </c>
      <c r="C922" s="1557">
        <v>0</v>
      </c>
      <c r="D922" s="1557">
        <v>0</v>
      </c>
      <c r="E922" s="1557">
        <v>0</v>
      </c>
      <c r="F922" s="1557">
        <v>0</v>
      </c>
      <c r="G922" s="1557" t="str">
        <f t="shared" si="29"/>
        <v>76002</v>
      </c>
      <c r="H922" s="1557">
        <f t="shared" si="28"/>
        <v>0</v>
      </c>
    </row>
    <row r="923" spans="1:8" ht="15" x14ac:dyDescent="0.25">
      <c r="A923" s="1562">
        <v>760023052</v>
      </c>
      <c r="B923" s="1557" t="s">
        <v>8939</v>
      </c>
      <c r="C923" s="1557">
        <v>0</v>
      </c>
      <c r="D923" s="1557">
        <v>0</v>
      </c>
      <c r="E923" s="1557">
        <v>0</v>
      </c>
      <c r="F923" s="1557">
        <v>0</v>
      </c>
      <c r="G923" s="1557" t="str">
        <f t="shared" si="29"/>
        <v>76002</v>
      </c>
      <c r="H923" s="1557">
        <f t="shared" si="28"/>
        <v>0</v>
      </c>
    </row>
    <row r="924" spans="1:8" ht="15" x14ac:dyDescent="0.25">
      <c r="A924" s="1562">
        <v>760023300</v>
      </c>
      <c r="B924" s="1557" t="s">
        <v>8940</v>
      </c>
      <c r="C924" s="1557">
        <v>0</v>
      </c>
      <c r="D924" s="1557">
        <v>0</v>
      </c>
      <c r="E924" s="1557">
        <v>0</v>
      </c>
      <c r="F924" s="1557">
        <v>0</v>
      </c>
      <c r="G924" s="1557" t="str">
        <f t="shared" si="29"/>
        <v>76002</v>
      </c>
      <c r="H924" s="1557">
        <f t="shared" si="28"/>
        <v>0</v>
      </c>
    </row>
    <row r="925" spans="1:8" ht="15" x14ac:dyDescent="0.25">
      <c r="A925" s="1562">
        <v>760024610</v>
      </c>
      <c r="B925" s="1557" t="s">
        <v>8941</v>
      </c>
      <c r="C925" s="1557">
        <v>0</v>
      </c>
      <c r="D925" s="1557">
        <v>0</v>
      </c>
      <c r="E925" s="1557">
        <v>0</v>
      </c>
      <c r="F925" s="1557">
        <v>0</v>
      </c>
      <c r="G925" s="1557" t="str">
        <f t="shared" si="29"/>
        <v>76002</v>
      </c>
      <c r="H925" s="1557">
        <f t="shared" si="28"/>
        <v>0</v>
      </c>
    </row>
    <row r="926" spans="1:8" ht="15" x14ac:dyDescent="0.25">
      <c r="A926" s="1562">
        <v>760024611</v>
      </c>
      <c r="B926" s="1557" t="s">
        <v>8942</v>
      </c>
      <c r="C926" s="1557">
        <v>0</v>
      </c>
      <c r="D926" s="1557">
        <v>0</v>
      </c>
      <c r="E926" s="1557">
        <v>0</v>
      </c>
      <c r="F926" s="1557">
        <v>0</v>
      </c>
      <c r="G926" s="1557" t="str">
        <f t="shared" si="29"/>
        <v>76002</v>
      </c>
      <c r="H926" s="1557">
        <f t="shared" si="28"/>
        <v>0</v>
      </c>
    </row>
    <row r="927" spans="1:8" ht="15" x14ac:dyDescent="0.25">
      <c r="A927" s="1562">
        <v>760029800</v>
      </c>
      <c r="B927" s="1557" t="s">
        <v>8943</v>
      </c>
      <c r="C927" s="1557">
        <v>0</v>
      </c>
      <c r="D927" s="1557">
        <v>0</v>
      </c>
      <c r="E927" s="1557">
        <v>0</v>
      </c>
      <c r="F927" s="1557">
        <v>0</v>
      </c>
      <c r="G927" s="1557" t="str">
        <f t="shared" si="29"/>
        <v>76002</v>
      </c>
      <c r="H927" s="1557">
        <f t="shared" si="28"/>
        <v>0</v>
      </c>
    </row>
    <row r="928" spans="1:8" ht="15" x14ac:dyDescent="0.25">
      <c r="A928" s="1562">
        <v>760030120</v>
      </c>
      <c r="B928" s="1557" t="s">
        <v>8944</v>
      </c>
      <c r="C928" s="1557">
        <v>0</v>
      </c>
      <c r="D928" s="1557">
        <v>0</v>
      </c>
      <c r="E928" s="1557">
        <v>0</v>
      </c>
      <c r="F928" s="1557">
        <v>0</v>
      </c>
      <c r="G928" s="1557" t="str">
        <f t="shared" si="29"/>
        <v>76003</v>
      </c>
      <c r="H928" s="1557">
        <f t="shared" si="28"/>
        <v>0</v>
      </c>
    </row>
    <row r="929" spans="1:8" ht="15" x14ac:dyDescent="0.25">
      <c r="A929" s="1562">
        <v>760031600</v>
      </c>
      <c r="B929" s="1557" t="s">
        <v>8945</v>
      </c>
      <c r="C929" s="1557">
        <v>0</v>
      </c>
      <c r="D929" s="1557">
        <v>0</v>
      </c>
      <c r="E929" s="1557">
        <v>0</v>
      </c>
      <c r="F929" s="1557">
        <v>0</v>
      </c>
      <c r="G929" s="1557" t="str">
        <f t="shared" si="29"/>
        <v>76003</v>
      </c>
      <c r="H929" s="1557">
        <f t="shared" si="28"/>
        <v>0</v>
      </c>
    </row>
    <row r="930" spans="1:8" ht="15" x14ac:dyDescent="0.25">
      <c r="A930" s="1562">
        <v>760032002</v>
      </c>
      <c r="B930" s="1557" t="s">
        <v>8946</v>
      </c>
      <c r="C930" s="1557">
        <v>0</v>
      </c>
      <c r="D930" s="1557">
        <v>0</v>
      </c>
      <c r="E930" s="1557">
        <v>0</v>
      </c>
      <c r="F930" s="1557">
        <v>0</v>
      </c>
      <c r="G930" s="1557" t="str">
        <f t="shared" si="29"/>
        <v>76003</v>
      </c>
      <c r="H930" s="1557">
        <f t="shared" si="28"/>
        <v>0</v>
      </c>
    </row>
    <row r="931" spans="1:8" ht="15" x14ac:dyDescent="0.25">
      <c r="A931" s="1562">
        <v>760032510</v>
      </c>
      <c r="B931" s="1557" t="s">
        <v>8947</v>
      </c>
      <c r="C931" s="1557">
        <v>0</v>
      </c>
      <c r="D931" s="1557">
        <v>0</v>
      </c>
      <c r="E931" s="1557">
        <v>0</v>
      </c>
      <c r="F931" s="1557">
        <v>0</v>
      </c>
      <c r="G931" s="1557" t="str">
        <f t="shared" si="29"/>
        <v>76003</v>
      </c>
      <c r="H931" s="1557">
        <f t="shared" si="28"/>
        <v>0</v>
      </c>
    </row>
    <row r="932" spans="1:8" ht="15" x14ac:dyDescent="0.25">
      <c r="A932" s="1562">
        <v>760033000</v>
      </c>
      <c r="B932" s="1557" t="s">
        <v>8948</v>
      </c>
      <c r="C932" s="1557">
        <v>0</v>
      </c>
      <c r="D932" s="1557">
        <v>0</v>
      </c>
      <c r="E932" s="1557">
        <v>0</v>
      </c>
      <c r="F932" s="1557">
        <v>0</v>
      </c>
      <c r="G932" s="1557" t="str">
        <f t="shared" si="29"/>
        <v>76003</v>
      </c>
      <c r="H932" s="1557">
        <f t="shared" si="28"/>
        <v>0</v>
      </c>
    </row>
    <row r="933" spans="1:8" ht="15" x14ac:dyDescent="0.25">
      <c r="A933" s="1562">
        <v>760033033</v>
      </c>
      <c r="B933" s="1557" t="s">
        <v>8949</v>
      </c>
      <c r="C933" s="1557">
        <v>0</v>
      </c>
      <c r="D933" s="1557">
        <v>0</v>
      </c>
      <c r="E933" s="1557">
        <v>0</v>
      </c>
      <c r="F933" s="1557">
        <v>0</v>
      </c>
      <c r="G933" s="1557" t="str">
        <f t="shared" si="29"/>
        <v>76003</v>
      </c>
      <c r="H933" s="1557">
        <f t="shared" si="28"/>
        <v>0</v>
      </c>
    </row>
    <row r="934" spans="1:8" ht="15" x14ac:dyDescent="0.25">
      <c r="A934" s="1562">
        <v>760033035</v>
      </c>
      <c r="B934" s="1557" t="s">
        <v>8950</v>
      </c>
      <c r="C934" s="1557">
        <v>0</v>
      </c>
      <c r="D934" s="1557">
        <v>0</v>
      </c>
      <c r="E934" s="1557">
        <v>0</v>
      </c>
      <c r="F934" s="1557">
        <v>0</v>
      </c>
      <c r="G934" s="1557" t="str">
        <f t="shared" si="29"/>
        <v>76003</v>
      </c>
      <c r="H934" s="1557">
        <f t="shared" si="28"/>
        <v>0</v>
      </c>
    </row>
    <row r="935" spans="1:8" ht="15" x14ac:dyDescent="0.25">
      <c r="A935" s="1562">
        <v>760033036</v>
      </c>
      <c r="B935" s="1557" t="s">
        <v>8951</v>
      </c>
      <c r="C935" s="1557">
        <v>0</v>
      </c>
      <c r="D935" s="1557">
        <v>0</v>
      </c>
      <c r="E935" s="1557">
        <v>0</v>
      </c>
      <c r="F935" s="1557">
        <v>0</v>
      </c>
      <c r="G935" s="1557" t="str">
        <f t="shared" si="29"/>
        <v>76003</v>
      </c>
      <c r="H935" s="1557">
        <f t="shared" si="28"/>
        <v>0</v>
      </c>
    </row>
    <row r="936" spans="1:8" ht="15" x14ac:dyDescent="0.25">
      <c r="A936" s="1562">
        <v>760033038</v>
      </c>
      <c r="B936" s="1557" t="s">
        <v>8952</v>
      </c>
      <c r="C936" s="1557">
        <v>0</v>
      </c>
      <c r="D936" s="1557">
        <v>0</v>
      </c>
      <c r="E936" s="1557">
        <v>0</v>
      </c>
      <c r="F936" s="1557">
        <v>0</v>
      </c>
      <c r="G936" s="1557" t="str">
        <f t="shared" si="29"/>
        <v>76003</v>
      </c>
      <c r="H936" s="1557">
        <f t="shared" si="28"/>
        <v>0</v>
      </c>
    </row>
    <row r="937" spans="1:8" ht="15" x14ac:dyDescent="0.25">
      <c r="A937" s="1562">
        <v>760033051</v>
      </c>
      <c r="B937" s="1557" t="s">
        <v>8953</v>
      </c>
      <c r="C937" s="1557">
        <v>0</v>
      </c>
      <c r="D937" s="1557">
        <v>0</v>
      </c>
      <c r="E937" s="1557">
        <v>0</v>
      </c>
      <c r="F937" s="1557">
        <v>0</v>
      </c>
      <c r="G937" s="1557" t="str">
        <f t="shared" si="29"/>
        <v>76003</v>
      </c>
      <c r="H937" s="1557">
        <f t="shared" si="28"/>
        <v>0</v>
      </c>
    </row>
    <row r="938" spans="1:8" ht="15" x14ac:dyDescent="0.25">
      <c r="A938" s="1562">
        <v>760033052</v>
      </c>
      <c r="B938" s="1557" t="s">
        <v>8954</v>
      </c>
      <c r="C938" s="1557">
        <v>0</v>
      </c>
      <c r="D938" s="1557">
        <v>0</v>
      </c>
      <c r="E938" s="1557">
        <v>0</v>
      </c>
      <c r="F938" s="1557">
        <v>0</v>
      </c>
      <c r="G938" s="1557" t="str">
        <f t="shared" si="29"/>
        <v>76003</v>
      </c>
      <c r="H938" s="1557">
        <f t="shared" si="28"/>
        <v>0</v>
      </c>
    </row>
    <row r="939" spans="1:8" ht="15" x14ac:dyDescent="0.25">
      <c r="A939" s="1562">
        <v>760033081</v>
      </c>
      <c r="B939" s="1557" t="s">
        <v>8955</v>
      </c>
      <c r="C939" s="1557">
        <v>0</v>
      </c>
      <c r="D939" s="1557">
        <v>0</v>
      </c>
      <c r="E939" s="1557">
        <v>0</v>
      </c>
      <c r="F939" s="1557">
        <v>0</v>
      </c>
      <c r="G939" s="1557" t="str">
        <f t="shared" si="29"/>
        <v>76003</v>
      </c>
      <c r="H939" s="1557">
        <f t="shared" si="28"/>
        <v>0</v>
      </c>
    </row>
    <row r="940" spans="1:8" ht="15" x14ac:dyDescent="0.25">
      <c r="A940" s="1562">
        <v>760033300</v>
      </c>
      <c r="B940" s="1557" t="s">
        <v>8956</v>
      </c>
      <c r="C940" s="1557">
        <v>0</v>
      </c>
      <c r="D940" s="1557">
        <v>0</v>
      </c>
      <c r="E940" s="1557">
        <v>0</v>
      </c>
      <c r="F940" s="1557">
        <v>0</v>
      </c>
      <c r="G940" s="1557" t="str">
        <f t="shared" si="29"/>
        <v>76003</v>
      </c>
      <c r="H940" s="1557">
        <f t="shared" si="28"/>
        <v>0</v>
      </c>
    </row>
    <row r="941" spans="1:8" ht="15" x14ac:dyDescent="0.25">
      <c r="A941" s="1562">
        <v>760034611</v>
      </c>
      <c r="B941" s="1557" t="s">
        <v>8957</v>
      </c>
      <c r="C941" s="1557">
        <v>0</v>
      </c>
      <c r="D941" s="1557">
        <v>0</v>
      </c>
      <c r="E941" s="1557">
        <v>0</v>
      </c>
      <c r="F941" s="1557">
        <v>0</v>
      </c>
      <c r="G941" s="1557" t="str">
        <f t="shared" si="29"/>
        <v>76003</v>
      </c>
      <c r="H941" s="1557">
        <f t="shared" si="28"/>
        <v>0</v>
      </c>
    </row>
    <row r="942" spans="1:8" ht="15" x14ac:dyDescent="0.25">
      <c r="A942" s="1562">
        <v>760039800</v>
      </c>
      <c r="B942" s="1557" t="s">
        <v>8958</v>
      </c>
      <c r="C942" s="1557">
        <v>0</v>
      </c>
      <c r="D942" s="1557">
        <v>0</v>
      </c>
      <c r="E942" s="1557">
        <v>0</v>
      </c>
      <c r="F942" s="1557">
        <v>0</v>
      </c>
      <c r="G942" s="1557" t="str">
        <f t="shared" si="29"/>
        <v>76003</v>
      </c>
      <c r="H942" s="1557">
        <f t="shared" si="28"/>
        <v>0</v>
      </c>
    </row>
    <row r="943" spans="1:8" ht="15" x14ac:dyDescent="0.25">
      <c r="A943" s="1562">
        <v>760040120</v>
      </c>
      <c r="B943" s="1557" t="s">
        <v>8959</v>
      </c>
      <c r="C943" s="1557">
        <v>0</v>
      </c>
      <c r="D943" s="1557">
        <v>0</v>
      </c>
      <c r="E943" s="1557">
        <v>0</v>
      </c>
      <c r="F943" s="1557">
        <v>0</v>
      </c>
      <c r="G943" s="1557" t="str">
        <f t="shared" si="29"/>
        <v>76004</v>
      </c>
      <c r="H943" s="1557">
        <f t="shared" si="28"/>
        <v>0</v>
      </c>
    </row>
    <row r="944" spans="1:8" ht="15" x14ac:dyDescent="0.25">
      <c r="A944" s="1562">
        <v>760041600</v>
      </c>
      <c r="B944" s="1557" t="s">
        <v>8960</v>
      </c>
      <c r="C944" s="1557">
        <v>0</v>
      </c>
      <c r="D944" s="1557">
        <v>0</v>
      </c>
      <c r="E944" s="1557">
        <v>0</v>
      </c>
      <c r="F944" s="1557">
        <v>0</v>
      </c>
      <c r="G944" s="1557" t="str">
        <f t="shared" si="29"/>
        <v>76004</v>
      </c>
      <c r="H944" s="1557">
        <f t="shared" si="28"/>
        <v>0</v>
      </c>
    </row>
    <row r="945" spans="1:8" ht="15" x14ac:dyDescent="0.25">
      <c r="A945" s="1562">
        <v>760042510</v>
      </c>
      <c r="B945" s="1557" t="s">
        <v>8961</v>
      </c>
      <c r="C945" s="1557">
        <v>0</v>
      </c>
      <c r="D945" s="1557">
        <v>0</v>
      </c>
      <c r="E945" s="1557">
        <v>0</v>
      </c>
      <c r="F945" s="1557">
        <v>0</v>
      </c>
      <c r="G945" s="1557" t="str">
        <f t="shared" si="29"/>
        <v>76004</v>
      </c>
      <c r="H945" s="1557">
        <f t="shared" si="28"/>
        <v>0</v>
      </c>
    </row>
    <row r="946" spans="1:8" ht="15" x14ac:dyDescent="0.25">
      <c r="A946" s="1562">
        <v>760043035</v>
      </c>
      <c r="B946" s="1557" t="s">
        <v>8962</v>
      </c>
      <c r="C946" s="1557">
        <v>0</v>
      </c>
      <c r="D946" s="1557">
        <v>0</v>
      </c>
      <c r="E946" s="1557">
        <v>0</v>
      </c>
      <c r="F946" s="1557">
        <v>0</v>
      </c>
      <c r="G946" s="1557" t="str">
        <f t="shared" si="29"/>
        <v>76004</v>
      </c>
      <c r="H946" s="1557">
        <f t="shared" si="28"/>
        <v>0</v>
      </c>
    </row>
    <row r="947" spans="1:8" ht="15" x14ac:dyDescent="0.25">
      <c r="A947" s="1562">
        <v>760043038</v>
      </c>
      <c r="B947" s="1557" t="s">
        <v>8963</v>
      </c>
      <c r="C947" s="1557">
        <v>0</v>
      </c>
      <c r="D947" s="1557">
        <v>0</v>
      </c>
      <c r="E947" s="1557">
        <v>0</v>
      </c>
      <c r="F947" s="1557">
        <v>0</v>
      </c>
      <c r="G947" s="1557" t="str">
        <f t="shared" si="29"/>
        <v>76004</v>
      </c>
      <c r="H947" s="1557">
        <f t="shared" si="28"/>
        <v>0</v>
      </c>
    </row>
    <row r="948" spans="1:8" ht="15" x14ac:dyDescent="0.25">
      <c r="A948" s="1562">
        <v>760043041</v>
      </c>
      <c r="B948" s="1557" t="s">
        <v>8964</v>
      </c>
      <c r="C948" s="1557">
        <v>0</v>
      </c>
      <c r="D948" s="1557">
        <v>0</v>
      </c>
      <c r="E948" s="1557">
        <v>0</v>
      </c>
      <c r="F948" s="1557">
        <v>0</v>
      </c>
      <c r="G948" s="1557" t="str">
        <f t="shared" si="29"/>
        <v>76004</v>
      </c>
      <c r="H948" s="1557">
        <f t="shared" si="28"/>
        <v>0</v>
      </c>
    </row>
    <row r="949" spans="1:8" ht="15" x14ac:dyDescent="0.25">
      <c r="A949" s="1562">
        <v>760043051</v>
      </c>
      <c r="B949" s="1557" t="s">
        <v>8965</v>
      </c>
      <c r="C949" s="1557">
        <v>0</v>
      </c>
      <c r="D949" s="1557">
        <v>0</v>
      </c>
      <c r="E949" s="1557">
        <v>0</v>
      </c>
      <c r="F949" s="1557">
        <v>0</v>
      </c>
      <c r="G949" s="1557" t="str">
        <f t="shared" si="29"/>
        <v>76004</v>
      </c>
      <c r="H949" s="1557">
        <f t="shared" si="28"/>
        <v>0</v>
      </c>
    </row>
    <row r="950" spans="1:8" ht="15" x14ac:dyDescent="0.25">
      <c r="A950" s="1562">
        <v>760043081</v>
      </c>
      <c r="B950" s="1557" t="s">
        <v>8966</v>
      </c>
      <c r="C950" s="1557">
        <v>0</v>
      </c>
      <c r="D950" s="1557">
        <v>0</v>
      </c>
      <c r="E950" s="1557">
        <v>0</v>
      </c>
      <c r="F950" s="1557">
        <v>0</v>
      </c>
      <c r="G950" s="1557" t="str">
        <f t="shared" si="29"/>
        <v>76004</v>
      </c>
      <c r="H950" s="1557">
        <f t="shared" si="28"/>
        <v>0</v>
      </c>
    </row>
    <row r="951" spans="1:8" ht="15" x14ac:dyDescent="0.25">
      <c r="A951" s="1562">
        <v>760043300</v>
      </c>
      <c r="B951" s="1557" t="s">
        <v>8967</v>
      </c>
      <c r="C951" s="1557">
        <v>0</v>
      </c>
      <c r="D951" s="1557">
        <v>0</v>
      </c>
      <c r="E951" s="1557">
        <v>0</v>
      </c>
      <c r="F951" s="1557">
        <v>0</v>
      </c>
      <c r="G951" s="1557" t="str">
        <f t="shared" si="29"/>
        <v>76004</v>
      </c>
      <c r="H951" s="1557">
        <f t="shared" si="28"/>
        <v>0</v>
      </c>
    </row>
    <row r="952" spans="1:8" ht="15" x14ac:dyDescent="0.25">
      <c r="A952" s="1562">
        <v>760044611</v>
      </c>
      <c r="B952" s="1557" t="s">
        <v>8968</v>
      </c>
      <c r="C952" s="1557">
        <v>0</v>
      </c>
      <c r="D952" s="1557">
        <v>0</v>
      </c>
      <c r="E952" s="1557">
        <v>0</v>
      </c>
      <c r="F952" s="1557">
        <v>0</v>
      </c>
      <c r="G952" s="1557" t="str">
        <f t="shared" si="29"/>
        <v>76004</v>
      </c>
      <c r="H952" s="1557">
        <f t="shared" si="28"/>
        <v>0</v>
      </c>
    </row>
    <row r="953" spans="1:8" ht="15" x14ac:dyDescent="0.25">
      <c r="A953" s="1562">
        <v>760049800</v>
      </c>
      <c r="B953" s="1557" t="s">
        <v>8969</v>
      </c>
      <c r="C953" s="1557">
        <v>0</v>
      </c>
      <c r="D953" s="1557">
        <v>0</v>
      </c>
      <c r="E953" s="1557">
        <v>0</v>
      </c>
      <c r="F953" s="1557">
        <v>0</v>
      </c>
      <c r="G953" s="1557" t="str">
        <f t="shared" si="29"/>
        <v>76004</v>
      </c>
      <c r="H953" s="1557">
        <f t="shared" si="28"/>
        <v>0</v>
      </c>
    </row>
    <row r="954" spans="1:8" ht="15" x14ac:dyDescent="0.25">
      <c r="A954" s="1562">
        <v>760050120</v>
      </c>
      <c r="B954" s="1557" t="s">
        <v>8970</v>
      </c>
      <c r="C954" s="1557">
        <v>0</v>
      </c>
      <c r="D954" s="1557">
        <v>0</v>
      </c>
      <c r="E954" s="1557">
        <v>0</v>
      </c>
      <c r="F954" s="1557">
        <v>0</v>
      </c>
      <c r="G954" s="1557" t="str">
        <f t="shared" si="29"/>
        <v>76005</v>
      </c>
      <c r="H954" s="1557">
        <f t="shared" si="28"/>
        <v>0</v>
      </c>
    </row>
    <row r="955" spans="1:8" ht="15" x14ac:dyDescent="0.25">
      <c r="A955" s="1562">
        <v>760051600</v>
      </c>
      <c r="B955" s="1557" t="s">
        <v>8971</v>
      </c>
      <c r="C955" s="1557">
        <v>0</v>
      </c>
      <c r="D955" s="1557">
        <v>0</v>
      </c>
      <c r="E955" s="1557">
        <v>0</v>
      </c>
      <c r="F955" s="1557">
        <v>0</v>
      </c>
      <c r="G955" s="1557" t="str">
        <f t="shared" si="29"/>
        <v>76005</v>
      </c>
      <c r="H955" s="1557">
        <f t="shared" si="28"/>
        <v>0</v>
      </c>
    </row>
    <row r="956" spans="1:8" ht="15" x14ac:dyDescent="0.25">
      <c r="A956" s="1562">
        <v>760052510</v>
      </c>
      <c r="B956" s="1557" t="s">
        <v>8972</v>
      </c>
      <c r="C956" s="1557">
        <v>0</v>
      </c>
      <c r="D956" s="1557">
        <v>0</v>
      </c>
      <c r="E956" s="1557">
        <v>0</v>
      </c>
      <c r="F956" s="1557">
        <v>0</v>
      </c>
      <c r="G956" s="1557" t="str">
        <f t="shared" si="29"/>
        <v>76005</v>
      </c>
      <c r="H956" s="1557">
        <f t="shared" si="28"/>
        <v>0</v>
      </c>
    </row>
    <row r="957" spans="1:8" ht="15" x14ac:dyDescent="0.25">
      <c r="A957" s="1562">
        <v>760052706</v>
      </c>
      <c r="B957" s="1557" t="s">
        <v>8973</v>
      </c>
      <c r="C957" s="1557">
        <v>0</v>
      </c>
      <c r="D957" s="1557">
        <v>0</v>
      </c>
      <c r="E957" s="1557">
        <v>0</v>
      </c>
      <c r="F957" s="1557">
        <v>0</v>
      </c>
      <c r="G957" s="1557" t="str">
        <f t="shared" si="29"/>
        <v>76005</v>
      </c>
      <c r="H957" s="1557">
        <f t="shared" si="28"/>
        <v>0</v>
      </c>
    </row>
    <row r="958" spans="1:8" ht="15" x14ac:dyDescent="0.25">
      <c r="A958" s="1562">
        <v>760053035</v>
      </c>
      <c r="B958" s="1557" t="s">
        <v>8974</v>
      </c>
      <c r="C958" s="1557">
        <v>0</v>
      </c>
      <c r="D958" s="1557">
        <v>0</v>
      </c>
      <c r="E958" s="1557">
        <v>0</v>
      </c>
      <c r="F958" s="1557">
        <v>0</v>
      </c>
      <c r="G958" s="1557" t="str">
        <f t="shared" si="29"/>
        <v>76005</v>
      </c>
      <c r="H958" s="1557">
        <f t="shared" si="28"/>
        <v>0</v>
      </c>
    </row>
    <row r="959" spans="1:8" ht="15" x14ac:dyDescent="0.25">
      <c r="A959" s="1562">
        <v>760053038</v>
      </c>
      <c r="B959" s="1557" t="s">
        <v>8975</v>
      </c>
      <c r="C959" s="1557">
        <v>0</v>
      </c>
      <c r="D959" s="1557">
        <v>0</v>
      </c>
      <c r="E959" s="1557">
        <v>0</v>
      </c>
      <c r="F959" s="1557">
        <v>0</v>
      </c>
      <c r="G959" s="1557" t="str">
        <f t="shared" si="29"/>
        <v>76005</v>
      </c>
      <c r="H959" s="1557">
        <f t="shared" si="28"/>
        <v>0</v>
      </c>
    </row>
    <row r="960" spans="1:8" ht="15" x14ac:dyDescent="0.25">
      <c r="A960" s="1562">
        <v>760053041</v>
      </c>
      <c r="B960" s="1557" t="s">
        <v>8976</v>
      </c>
      <c r="C960" s="1557">
        <v>0</v>
      </c>
      <c r="D960" s="1557">
        <v>0</v>
      </c>
      <c r="E960" s="1557">
        <v>0</v>
      </c>
      <c r="F960" s="1557">
        <v>0</v>
      </c>
      <c r="G960" s="1557" t="str">
        <f t="shared" si="29"/>
        <v>76005</v>
      </c>
      <c r="H960" s="1557">
        <f t="shared" si="28"/>
        <v>0</v>
      </c>
    </row>
    <row r="961" spans="1:8" ht="15" x14ac:dyDescent="0.25">
      <c r="A961" s="1562">
        <v>760053051</v>
      </c>
      <c r="B961" s="1557" t="s">
        <v>8977</v>
      </c>
      <c r="C961" s="1557">
        <v>0</v>
      </c>
      <c r="D961" s="1557">
        <v>0</v>
      </c>
      <c r="E961" s="1557">
        <v>0</v>
      </c>
      <c r="F961" s="1557">
        <v>0</v>
      </c>
      <c r="G961" s="1557" t="str">
        <f t="shared" si="29"/>
        <v>76005</v>
      </c>
      <c r="H961" s="1557">
        <f t="shared" si="28"/>
        <v>0</v>
      </c>
    </row>
    <row r="962" spans="1:8" ht="15" x14ac:dyDescent="0.25">
      <c r="A962" s="1562">
        <v>760053052</v>
      </c>
      <c r="B962" s="1557" t="s">
        <v>8978</v>
      </c>
      <c r="C962" s="1557">
        <v>0</v>
      </c>
      <c r="D962" s="1557">
        <v>0</v>
      </c>
      <c r="E962" s="1557">
        <v>0</v>
      </c>
      <c r="F962" s="1557">
        <v>0</v>
      </c>
      <c r="G962" s="1557" t="str">
        <f t="shared" si="29"/>
        <v>76005</v>
      </c>
      <c r="H962" s="1557">
        <f t="shared" si="28"/>
        <v>0</v>
      </c>
    </row>
    <row r="963" spans="1:8" ht="15" x14ac:dyDescent="0.25">
      <c r="A963" s="1562">
        <v>760053081</v>
      </c>
      <c r="B963" s="1557" t="s">
        <v>8979</v>
      </c>
      <c r="C963" s="1557">
        <v>0</v>
      </c>
      <c r="D963" s="1557">
        <v>0</v>
      </c>
      <c r="E963" s="1557">
        <v>0</v>
      </c>
      <c r="F963" s="1557">
        <v>0</v>
      </c>
      <c r="G963" s="1557" t="str">
        <f t="shared" si="29"/>
        <v>76005</v>
      </c>
      <c r="H963" s="1557">
        <f t="shared" si="28"/>
        <v>0</v>
      </c>
    </row>
    <row r="964" spans="1:8" ht="15" x14ac:dyDescent="0.25">
      <c r="A964" s="1562">
        <v>760053300</v>
      </c>
      <c r="B964" s="1557" t="s">
        <v>8980</v>
      </c>
      <c r="C964" s="1557">
        <v>0</v>
      </c>
      <c r="D964" s="1557">
        <v>0</v>
      </c>
      <c r="E964" s="1557">
        <v>0</v>
      </c>
      <c r="F964" s="1557">
        <v>0</v>
      </c>
      <c r="G964" s="1557" t="str">
        <f t="shared" si="29"/>
        <v>76005</v>
      </c>
      <c r="H964" s="1557">
        <f t="shared" si="28"/>
        <v>0</v>
      </c>
    </row>
    <row r="965" spans="1:8" ht="15" x14ac:dyDescent="0.25">
      <c r="A965" s="1562">
        <v>760054611</v>
      </c>
      <c r="B965" s="1557" t="s">
        <v>8981</v>
      </c>
      <c r="C965" s="1557">
        <v>0</v>
      </c>
      <c r="D965" s="1557">
        <v>0</v>
      </c>
      <c r="E965" s="1557">
        <v>0</v>
      </c>
      <c r="F965" s="1557">
        <v>0</v>
      </c>
      <c r="G965" s="1557" t="str">
        <f t="shared" si="29"/>
        <v>76005</v>
      </c>
      <c r="H965" s="1557">
        <f t="shared" si="28"/>
        <v>0</v>
      </c>
    </row>
    <row r="966" spans="1:8" ht="15" x14ac:dyDescent="0.25">
      <c r="A966" s="1562">
        <v>760059800</v>
      </c>
      <c r="B966" s="1557" t="s">
        <v>8982</v>
      </c>
      <c r="C966" s="1557">
        <v>0</v>
      </c>
      <c r="D966" s="1557">
        <v>0</v>
      </c>
      <c r="E966" s="1557">
        <v>0</v>
      </c>
      <c r="F966" s="1557">
        <v>0</v>
      </c>
      <c r="G966" s="1557" t="str">
        <f t="shared" si="29"/>
        <v>76005</v>
      </c>
      <c r="H966" s="1557">
        <f t="shared" si="28"/>
        <v>0</v>
      </c>
    </row>
    <row r="967" spans="1:8" ht="15" x14ac:dyDescent="0.25">
      <c r="A967" s="1562">
        <v>760061600</v>
      </c>
      <c r="B967" s="1557" t="s">
        <v>8983</v>
      </c>
      <c r="C967" s="1557">
        <v>0</v>
      </c>
      <c r="D967" s="1557">
        <v>0</v>
      </c>
      <c r="E967" s="1557">
        <v>0</v>
      </c>
      <c r="F967" s="1557">
        <v>0</v>
      </c>
      <c r="G967" s="1557" t="str">
        <f t="shared" si="29"/>
        <v>76006</v>
      </c>
      <c r="H967" s="1557">
        <f t="shared" si="28"/>
        <v>0</v>
      </c>
    </row>
    <row r="968" spans="1:8" ht="15" x14ac:dyDescent="0.25">
      <c r="A968" s="1562">
        <v>760062510</v>
      </c>
      <c r="B968" s="1557" t="s">
        <v>8984</v>
      </c>
      <c r="C968" s="1557">
        <v>0</v>
      </c>
      <c r="D968" s="1557">
        <v>0</v>
      </c>
      <c r="E968" s="1557">
        <v>0</v>
      </c>
      <c r="F968" s="1557">
        <v>0</v>
      </c>
      <c r="G968" s="1557" t="str">
        <f t="shared" si="29"/>
        <v>76006</v>
      </c>
      <c r="H968" s="1557">
        <f t="shared" ref="H968:H1031" si="30">SUMIF(G:G,G968,C:C)</f>
        <v>0</v>
      </c>
    </row>
    <row r="969" spans="1:8" ht="15" x14ac:dyDescent="0.25">
      <c r="A969" s="1562">
        <v>760063033</v>
      </c>
      <c r="B969" s="1557" t="s">
        <v>8985</v>
      </c>
      <c r="C969" s="1557">
        <v>0</v>
      </c>
      <c r="D969" s="1557">
        <v>0</v>
      </c>
      <c r="E969" s="1557">
        <v>0</v>
      </c>
      <c r="F969" s="1557">
        <v>0</v>
      </c>
      <c r="G969" s="1557" t="str">
        <f t="shared" ref="G969:G1032" si="31">LEFT(A969,5)</f>
        <v>76006</v>
      </c>
      <c r="H969" s="1557">
        <f t="shared" si="30"/>
        <v>0</v>
      </c>
    </row>
    <row r="970" spans="1:8" ht="15" x14ac:dyDescent="0.25">
      <c r="A970" s="1562">
        <v>760063035</v>
      </c>
      <c r="B970" s="1557" t="s">
        <v>8986</v>
      </c>
      <c r="C970" s="1557">
        <v>0</v>
      </c>
      <c r="D970" s="1557">
        <v>0</v>
      </c>
      <c r="E970" s="1557">
        <v>0</v>
      </c>
      <c r="F970" s="1557">
        <v>0</v>
      </c>
      <c r="G970" s="1557" t="str">
        <f t="shared" si="31"/>
        <v>76006</v>
      </c>
      <c r="H970" s="1557">
        <f t="shared" si="30"/>
        <v>0</v>
      </c>
    </row>
    <row r="971" spans="1:8" ht="15" x14ac:dyDescent="0.25">
      <c r="A971" s="1562">
        <v>760063037</v>
      </c>
      <c r="B971" s="1557" t="s">
        <v>8987</v>
      </c>
      <c r="C971" s="1557">
        <v>0</v>
      </c>
      <c r="D971" s="1557">
        <v>0</v>
      </c>
      <c r="E971" s="1557">
        <v>0</v>
      </c>
      <c r="F971" s="1557">
        <v>0</v>
      </c>
      <c r="G971" s="1557" t="str">
        <f t="shared" si="31"/>
        <v>76006</v>
      </c>
      <c r="H971" s="1557">
        <f t="shared" si="30"/>
        <v>0</v>
      </c>
    </row>
    <row r="972" spans="1:8" ht="15" x14ac:dyDescent="0.25">
      <c r="A972" s="1562">
        <v>760063038</v>
      </c>
      <c r="B972" s="1557" t="s">
        <v>8988</v>
      </c>
      <c r="C972" s="1557">
        <v>0</v>
      </c>
      <c r="D972" s="1557">
        <v>0</v>
      </c>
      <c r="E972" s="1557">
        <v>0</v>
      </c>
      <c r="F972" s="1557">
        <v>0</v>
      </c>
      <c r="G972" s="1557" t="str">
        <f t="shared" si="31"/>
        <v>76006</v>
      </c>
      <c r="H972" s="1557">
        <f t="shared" si="30"/>
        <v>0</v>
      </c>
    </row>
    <row r="973" spans="1:8" ht="15" x14ac:dyDescent="0.25">
      <c r="A973" s="1562">
        <v>760063051</v>
      </c>
      <c r="B973" s="1557" t="s">
        <v>8989</v>
      </c>
      <c r="C973" s="1557">
        <v>0</v>
      </c>
      <c r="D973" s="1557">
        <v>0</v>
      </c>
      <c r="E973" s="1557">
        <v>0</v>
      </c>
      <c r="F973" s="1557">
        <v>0</v>
      </c>
      <c r="G973" s="1557" t="str">
        <f t="shared" si="31"/>
        <v>76006</v>
      </c>
      <c r="H973" s="1557">
        <f t="shared" si="30"/>
        <v>0</v>
      </c>
    </row>
    <row r="974" spans="1:8" ht="15" x14ac:dyDescent="0.25">
      <c r="A974" s="1562">
        <v>760063052</v>
      </c>
      <c r="B974" s="1557" t="s">
        <v>8990</v>
      </c>
      <c r="C974" s="1557">
        <v>0</v>
      </c>
      <c r="D974" s="1557">
        <v>0</v>
      </c>
      <c r="E974" s="1557">
        <v>0</v>
      </c>
      <c r="F974" s="1557">
        <v>0</v>
      </c>
      <c r="G974" s="1557" t="str">
        <f t="shared" si="31"/>
        <v>76006</v>
      </c>
      <c r="H974" s="1557">
        <f t="shared" si="30"/>
        <v>0</v>
      </c>
    </row>
    <row r="975" spans="1:8" ht="15" x14ac:dyDescent="0.25">
      <c r="A975" s="1562">
        <v>760063070</v>
      </c>
      <c r="B975" s="1557" t="s">
        <v>8991</v>
      </c>
      <c r="C975" s="1557">
        <v>0</v>
      </c>
      <c r="D975" s="1557">
        <v>0</v>
      </c>
      <c r="E975" s="1557">
        <v>0</v>
      </c>
      <c r="F975" s="1557">
        <v>0</v>
      </c>
      <c r="G975" s="1557" t="str">
        <f t="shared" si="31"/>
        <v>76006</v>
      </c>
      <c r="H975" s="1557">
        <f t="shared" si="30"/>
        <v>0</v>
      </c>
    </row>
    <row r="976" spans="1:8" ht="15" x14ac:dyDescent="0.25">
      <c r="A976" s="1562">
        <v>760063081</v>
      </c>
      <c r="B976" s="1557" t="s">
        <v>8992</v>
      </c>
      <c r="C976" s="1557">
        <v>0</v>
      </c>
      <c r="D976" s="1557">
        <v>0</v>
      </c>
      <c r="E976" s="1557">
        <v>0</v>
      </c>
      <c r="F976" s="1557">
        <v>0</v>
      </c>
      <c r="G976" s="1557" t="str">
        <f t="shared" si="31"/>
        <v>76006</v>
      </c>
      <c r="H976" s="1557">
        <f t="shared" si="30"/>
        <v>0</v>
      </c>
    </row>
    <row r="977" spans="1:8" ht="15" x14ac:dyDescent="0.25">
      <c r="A977" s="1562">
        <v>760063300</v>
      </c>
      <c r="B977" s="1557" t="s">
        <v>8993</v>
      </c>
      <c r="C977" s="1557">
        <v>0</v>
      </c>
      <c r="D977" s="1557">
        <v>0</v>
      </c>
      <c r="E977" s="1557">
        <v>0</v>
      </c>
      <c r="F977" s="1557">
        <v>0</v>
      </c>
      <c r="G977" s="1557" t="str">
        <f t="shared" si="31"/>
        <v>76006</v>
      </c>
      <c r="H977" s="1557">
        <f t="shared" si="30"/>
        <v>0</v>
      </c>
    </row>
    <row r="978" spans="1:8" ht="15" x14ac:dyDescent="0.25">
      <c r="A978" s="1562">
        <v>760064610</v>
      </c>
      <c r="B978" s="1557" t="s">
        <v>8994</v>
      </c>
      <c r="C978" s="1557">
        <v>0</v>
      </c>
      <c r="D978" s="1557">
        <v>0</v>
      </c>
      <c r="E978" s="1557">
        <v>0</v>
      </c>
      <c r="F978" s="1557">
        <v>0</v>
      </c>
      <c r="G978" s="1557" t="str">
        <f t="shared" si="31"/>
        <v>76006</v>
      </c>
      <c r="H978" s="1557">
        <f t="shared" si="30"/>
        <v>0</v>
      </c>
    </row>
    <row r="979" spans="1:8" ht="15" x14ac:dyDescent="0.25">
      <c r="A979" s="1562">
        <v>760064611</v>
      </c>
      <c r="B979" s="1557" t="s">
        <v>8995</v>
      </c>
      <c r="C979" s="1557">
        <v>0</v>
      </c>
      <c r="D979" s="1557">
        <v>0</v>
      </c>
      <c r="E979" s="1557">
        <v>0</v>
      </c>
      <c r="F979" s="1557">
        <v>0</v>
      </c>
      <c r="G979" s="1557" t="str">
        <f t="shared" si="31"/>
        <v>76006</v>
      </c>
      <c r="H979" s="1557">
        <f t="shared" si="30"/>
        <v>0</v>
      </c>
    </row>
    <row r="980" spans="1:8" ht="15" x14ac:dyDescent="0.25">
      <c r="A980" s="1562">
        <v>760069204</v>
      </c>
      <c r="B980" s="1557" t="s">
        <v>8996</v>
      </c>
      <c r="C980" s="1557">
        <v>0</v>
      </c>
      <c r="D980" s="1557">
        <v>0</v>
      </c>
      <c r="E980" s="1557">
        <v>0</v>
      </c>
      <c r="F980" s="1557">
        <v>0</v>
      </c>
      <c r="G980" s="1557" t="str">
        <f t="shared" si="31"/>
        <v>76006</v>
      </c>
      <c r="H980" s="1557">
        <f t="shared" si="30"/>
        <v>0</v>
      </c>
    </row>
    <row r="981" spans="1:8" ht="15" x14ac:dyDescent="0.25">
      <c r="A981" s="1562">
        <v>760069800</v>
      </c>
      <c r="B981" s="1557" t="s">
        <v>8997</v>
      </c>
      <c r="C981" s="1557">
        <v>0</v>
      </c>
      <c r="D981" s="1557">
        <v>0</v>
      </c>
      <c r="E981" s="1557">
        <v>0</v>
      </c>
      <c r="F981" s="1557">
        <v>0</v>
      </c>
      <c r="G981" s="1557" t="str">
        <f t="shared" si="31"/>
        <v>76006</v>
      </c>
      <c r="H981" s="1557">
        <f t="shared" si="30"/>
        <v>0</v>
      </c>
    </row>
    <row r="982" spans="1:8" ht="15" x14ac:dyDescent="0.25">
      <c r="A982" s="1562">
        <v>760071600</v>
      </c>
      <c r="B982" s="1557" t="s">
        <v>8998</v>
      </c>
      <c r="C982" s="1557">
        <v>0</v>
      </c>
      <c r="D982" s="1557">
        <v>0</v>
      </c>
      <c r="E982" s="1557">
        <v>0</v>
      </c>
      <c r="F982" s="1557">
        <v>0</v>
      </c>
      <c r="G982" s="1557" t="str">
        <f t="shared" si="31"/>
        <v>76007</v>
      </c>
      <c r="H982" s="1557">
        <f t="shared" si="30"/>
        <v>0</v>
      </c>
    </row>
    <row r="983" spans="1:8" ht="15" x14ac:dyDescent="0.25">
      <c r="A983" s="1562">
        <v>760072510</v>
      </c>
      <c r="B983" s="1557" t="s">
        <v>8999</v>
      </c>
      <c r="C983" s="1557">
        <v>0</v>
      </c>
      <c r="D983" s="1557">
        <v>0</v>
      </c>
      <c r="E983" s="1557">
        <v>0</v>
      </c>
      <c r="F983" s="1557">
        <v>0</v>
      </c>
      <c r="G983" s="1557" t="str">
        <f t="shared" si="31"/>
        <v>76007</v>
      </c>
      <c r="H983" s="1557">
        <f t="shared" si="30"/>
        <v>0</v>
      </c>
    </row>
    <row r="984" spans="1:8" ht="15" x14ac:dyDescent="0.25">
      <c r="A984" s="1562">
        <v>760073033</v>
      </c>
      <c r="B984" s="1557" t="s">
        <v>9000</v>
      </c>
      <c r="C984" s="1557">
        <v>0</v>
      </c>
      <c r="D984" s="1557">
        <v>0</v>
      </c>
      <c r="E984" s="1557">
        <v>0</v>
      </c>
      <c r="F984" s="1557">
        <v>0</v>
      </c>
      <c r="G984" s="1557" t="str">
        <f t="shared" si="31"/>
        <v>76007</v>
      </c>
      <c r="H984" s="1557">
        <f t="shared" si="30"/>
        <v>0</v>
      </c>
    </row>
    <row r="985" spans="1:8" ht="15" x14ac:dyDescent="0.25">
      <c r="A985" s="1562">
        <v>760073035</v>
      </c>
      <c r="B985" s="1557" t="s">
        <v>9001</v>
      </c>
      <c r="C985" s="1557">
        <v>0</v>
      </c>
      <c r="D985" s="1557">
        <v>0</v>
      </c>
      <c r="E985" s="1557">
        <v>0</v>
      </c>
      <c r="F985" s="1557">
        <v>0</v>
      </c>
      <c r="G985" s="1557" t="str">
        <f t="shared" si="31"/>
        <v>76007</v>
      </c>
      <c r="H985" s="1557">
        <f t="shared" si="30"/>
        <v>0</v>
      </c>
    </row>
    <row r="986" spans="1:8" ht="15" x14ac:dyDescent="0.25">
      <c r="A986" s="1562">
        <v>760073037</v>
      </c>
      <c r="B986" s="1557" t="s">
        <v>9002</v>
      </c>
      <c r="C986" s="1557">
        <v>0</v>
      </c>
      <c r="D986" s="1557">
        <v>0</v>
      </c>
      <c r="E986" s="1557">
        <v>0</v>
      </c>
      <c r="F986" s="1557">
        <v>0</v>
      </c>
      <c r="G986" s="1557" t="str">
        <f t="shared" si="31"/>
        <v>76007</v>
      </c>
      <c r="H986" s="1557">
        <f t="shared" si="30"/>
        <v>0</v>
      </c>
    </row>
    <row r="987" spans="1:8" ht="15" x14ac:dyDescent="0.25">
      <c r="A987" s="1562">
        <v>760073038</v>
      </c>
      <c r="B987" s="1557" t="s">
        <v>9003</v>
      </c>
      <c r="C987" s="1557">
        <v>0</v>
      </c>
      <c r="D987" s="1557">
        <v>0</v>
      </c>
      <c r="E987" s="1557">
        <v>0</v>
      </c>
      <c r="F987" s="1557">
        <v>0</v>
      </c>
      <c r="G987" s="1557" t="str">
        <f t="shared" si="31"/>
        <v>76007</v>
      </c>
      <c r="H987" s="1557">
        <f t="shared" si="30"/>
        <v>0</v>
      </c>
    </row>
    <row r="988" spans="1:8" ht="15" x14ac:dyDescent="0.25">
      <c r="A988" s="1562">
        <v>760073051</v>
      </c>
      <c r="B988" s="1557" t="s">
        <v>9004</v>
      </c>
      <c r="C988" s="1557">
        <v>0</v>
      </c>
      <c r="D988" s="1557">
        <v>0</v>
      </c>
      <c r="E988" s="1557">
        <v>0</v>
      </c>
      <c r="F988" s="1557">
        <v>0</v>
      </c>
      <c r="G988" s="1557" t="str">
        <f t="shared" si="31"/>
        <v>76007</v>
      </c>
      <c r="H988" s="1557">
        <f t="shared" si="30"/>
        <v>0</v>
      </c>
    </row>
    <row r="989" spans="1:8" ht="15" x14ac:dyDescent="0.25">
      <c r="A989" s="1562">
        <v>760073052</v>
      </c>
      <c r="B989" s="1557" t="s">
        <v>9005</v>
      </c>
      <c r="C989" s="1557">
        <v>0</v>
      </c>
      <c r="D989" s="1557">
        <v>0</v>
      </c>
      <c r="E989" s="1557">
        <v>0</v>
      </c>
      <c r="F989" s="1557">
        <v>0</v>
      </c>
      <c r="G989" s="1557" t="str">
        <f t="shared" si="31"/>
        <v>76007</v>
      </c>
      <c r="H989" s="1557">
        <f t="shared" si="30"/>
        <v>0</v>
      </c>
    </row>
    <row r="990" spans="1:8" ht="15" x14ac:dyDescent="0.25">
      <c r="A990" s="1562">
        <v>760073070</v>
      </c>
      <c r="B990" s="1557" t="s">
        <v>9006</v>
      </c>
      <c r="C990" s="1557">
        <v>0</v>
      </c>
      <c r="D990" s="1557">
        <v>0</v>
      </c>
      <c r="E990" s="1557">
        <v>0</v>
      </c>
      <c r="F990" s="1557">
        <v>0</v>
      </c>
      <c r="G990" s="1557" t="str">
        <f t="shared" si="31"/>
        <v>76007</v>
      </c>
      <c r="H990" s="1557">
        <f t="shared" si="30"/>
        <v>0</v>
      </c>
    </row>
    <row r="991" spans="1:8" ht="15" x14ac:dyDescent="0.25">
      <c r="A991" s="1562">
        <v>760073081</v>
      </c>
      <c r="B991" s="1557" t="s">
        <v>9007</v>
      </c>
      <c r="C991" s="1557">
        <v>0</v>
      </c>
      <c r="D991" s="1557">
        <v>0</v>
      </c>
      <c r="E991" s="1557">
        <v>0</v>
      </c>
      <c r="F991" s="1557">
        <v>0</v>
      </c>
      <c r="G991" s="1557" t="str">
        <f t="shared" si="31"/>
        <v>76007</v>
      </c>
      <c r="H991" s="1557">
        <f t="shared" si="30"/>
        <v>0</v>
      </c>
    </row>
    <row r="992" spans="1:8" ht="15" x14ac:dyDescent="0.25">
      <c r="A992" s="1562">
        <v>760073300</v>
      </c>
      <c r="B992" s="1557" t="s">
        <v>9008</v>
      </c>
      <c r="C992" s="1557">
        <v>0</v>
      </c>
      <c r="D992" s="1557">
        <v>0</v>
      </c>
      <c r="E992" s="1557">
        <v>0</v>
      </c>
      <c r="F992" s="1557">
        <v>0</v>
      </c>
      <c r="G992" s="1557" t="str">
        <f t="shared" si="31"/>
        <v>76007</v>
      </c>
      <c r="H992" s="1557">
        <f t="shared" si="30"/>
        <v>0</v>
      </c>
    </row>
    <row r="993" spans="1:8" ht="15" x14ac:dyDescent="0.25">
      <c r="A993" s="1562">
        <v>760074610</v>
      </c>
      <c r="B993" s="1557" t="s">
        <v>9009</v>
      </c>
      <c r="C993" s="1557">
        <v>0</v>
      </c>
      <c r="D993" s="1557">
        <v>0</v>
      </c>
      <c r="E993" s="1557">
        <v>0</v>
      </c>
      <c r="F993" s="1557">
        <v>0</v>
      </c>
      <c r="G993" s="1557" t="str">
        <f t="shared" si="31"/>
        <v>76007</v>
      </c>
      <c r="H993" s="1557">
        <f t="shared" si="30"/>
        <v>0</v>
      </c>
    </row>
    <row r="994" spans="1:8" ht="15" x14ac:dyDescent="0.25">
      <c r="A994" s="1562">
        <v>760074611</v>
      </c>
      <c r="B994" s="1557" t="s">
        <v>9010</v>
      </c>
      <c r="C994" s="1557">
        <v>0</v>
      </c>
      <c r="D994" s="1557">
        <v>0</v>
      </c>
      <c r="E994" s="1557">
        <v>0</v>
      </c>
      <c r="F994" s="1557">
        <v>0</v>
      </c>
      <c r="G994" s="1557" t="str">
        <f t="shared" si="31"/>
        <v>76007</v>
      </c>
      <c r="H994" s="1557">
        <f t="shared" si="30"/>
        <v>0</v>
      </c>
    </row>
    <row r="995" spans="1:8" ht="15" x14ac:dyDescent="0.25">
      <c r="A995" s="1562">
        <v>760079204</v>
      </c>
      <c r="B995" s="1557" t="s">
        <v>9011</v>
      </c>
      <c r="C995" s="1557">
        <v>0</v>
      </c>
      <c r="D995" s="1557">
        <v>0</v>
      </c>
      <c r="E995" s="1557">
        <v>0</v>
      </c>
      <c r="F995" s="1557">
        <v>0</v>
      </c>
      <c r="G995" s="1557" t="str">
        <f t="shared" si="31"/>
        <v>76007</v>
      </c>
      <c r="H995" s="1557">
        <f t="shared" si="30"/>
        <v>0</v>
      </c>
    </row>
    <row r="996" spans="1:8" ht="15" x14ac:dyDescent="0.25">
      <c r="A996" s="1562">
        <v>760079800</v>
      </c>
      <c r="B996" s="1557" t="s">
        <v>9012</v>
      </c>
      <c r="C996" s="1557">
        <v>0</v>
      </c>
      <c r="D996" s="1557">
        <v>0</v>
      </c>
      <c r="E996" s="1557">
        <v>0</v>
      </c>
      <c r="F996" s="1557">
        <v>0</v>
      </c>
      <c r="G996" s="1557" t="str">
        <f t="shared" si="31"/>
        <v>76007</v>
      </c>
      <c r="H996" s="1557">
        <f t="shared" si="30"/>
        <v>0</v>
      </c>
    </row>
    <row r="997" spans="1:8" ht="15" x14ac:dyDescent="0.25">
      <c r="A997" s="1562">
        <v>760081600</v>
      </c>
      <c r="B997" s="1557" t="s">
        <v>9013</v>
      </c>
      <c r="C997" s="1557">
        <v>0</v>
      </c>
      <c r="D997" s="1557">
        <v>0</v>
      </c>
      <c r="E997" s="1557">
        <v>0</v>
      </c>
      <c r="F997" s="1557">
        <v>0</v>
      </c>
      <c r="G997" s="1557" t="str">
        <f t="shared" si="31"/>
        <v>76008</v>
      </c>
      <c r="H997" s="1557">
        <f t="shared" si="30"/>
        <v>0</v>
      </c>
    </row>
    <row r="998" spans="1:8" ht="15" x14ac:dyDescent="0.25">
      <c r="A998" s="1562">
        <v>760082020</v>
      </c>
      <c r="B998" s="1557" t="s">
        <v>9014</v>
      </c>
      <c r="C998" s="1557">
        <v>0</v>
      </c>
      <c r="D998" s="1557">
        <v>0</v>
      </c>
      <c r="E998" s="1557">
        <v>0</v>
      </c>
      <c r="F998" s="1557">
        <v>0</v>
      </c>
      <c r="G998" s="1557" t="str">
        <f t="shared" si="31"/>
        <v>76008</v>
      </c>
      <c r="H998" s="1557">
        <f t="shared" si="30"/>
        <v>0</v>
      </c>
    </row>
    <row r="999" spans="1:8" ht="15" x14ac:dyDescent="0.25">
      <c r="A999" s="1562">
        <v>760082510</v>
      </c>
      <c r="B999" s="1557" t="s">
        <v>9015</v>
      </c>
      <c r="C999" s="1557">
        <v>0</v>
      </c>
      <c r="D999" s="1557">
        <v>0</v>
      </c>
      <c r="E999" s="1557">
        <v>0</v>
      </c>
      <c r="F999" s="1557">
        <v>0</v>
      </c>
      <c r="G999" s="1557" t="str">
        <f t="shared" si="31"/>
        <v>76008</v>
      </c>
      <c r="H999" s="1557">
        <f t="shared" si="30"/>
        <v>0</v>
      </c>
    </row>
    <row r="1000" spans="1:8" ht="15" x14ac:dyDescent="0.25">
      <c r="A1000" s="1562">
        <v>760083033</v>
      </c>
      <c r="B1000" s="1557" t="s">
        <v>9016</v>
      </c>
      <c r="C1000" s="1557">
        <v>0</v>
      </c>
      <c r="D1000" s="1557">
        <v>0</v>
      </c>
      <c r="E1000" s="1557">
        <v>0</v>
      </c>
      <c r="F1000" s="1557">
        <v>0</v>
      </c>
      <c r="G1000" s="1557" t="str">
        <f t="shared" si="31"/>
        <v>76008</v>
      </c>
      <c r="H1000" s="1557">
        <f t="shared" si="30"/>
        <v>0</v>
      </c>
    </row>
    <row r="1001" spans="1:8" ht="15" x14ac:dyDescent="0.25">
      <c r="A1001" s="1562">
        <v>760083035</v>
      </c>
      <c r="B1001" s="1557" t="s">
        <v>9017</v>
      </c>
      <c r="C1001" s="1557">
        <v>0</v>
      </c>
      <c r="D1001" s="1557">
        <v>0</v>
      </c>
      <c r="E1001" s="1557">
        <v>0</v>
      </c>
      <c r="F1001" s="1557">
        <v>0</v>
      </c>
      <c r="G1001" s="1557" t="str">
        <f t="shared" si="31"/>
        <v>76008</v>
      </c>
      <c r="H1001" s="1557">
        <f t="shared" si="30"/>
        <v>0</v>
      </c>
    </row>
    <row r="1002" spans="1:8" ht="15" x14ac:dyDescent="0.25">
      <c r="A1002" s="1562">
        <v>760083036</v>
      </c>
      <c r="B1002" s="1557" t="s">
        <v>9018</v>
      </c>
      <c r="C1002" s="1557">
        <v>0</v>
      </c>
      <c r="D1002" s="1557">
        <v>0</v>
      </c>
      <c r="E1002" s="1557">
        <v>0</v>
      </c>
      <c r="F1002" s="1557">
        <v>0</v>
      </c>
      <c r="G1002" s="1557" t="str">
        <f t="shared" si="31"/>
        <v>76008</v>
      </c>
      <c r="H1002" s="1557">
        <f t="shared" si="30"/>
        <v>0</v>
      </c>
    </row>
    <row r="1003" spans="1:8" ht="15" x14ac:dyDescent="0.25">
      <c r="A1003" s="1562">
        <v>760083037</v>
      </c>
      <c r="B1003" s="1557" t="s">
        <v>9019</v>
      </c>
      <c r="C1003" s="1557">
        <v>0</v>
      </c>
      <c r="D1003" s="1557">
        <v>0</v>
      </c>
      <c r="E1003" s="1557">
        <v>0</v>
      </c>
      <c r="F1003" s="1557">
        <v>0</v>
      </c>
      <c r="G1003" s="1557" t="str">
        <f t="shared" si="31"/>
        <v>76008</v>
      </c>
      <c r="H1003" s="1557">
        <f t="shared" si="30"/>
        <v>0</v>
      </c>
    </row>
    <row r="1004" spans="1:8" ht="15" x14ac:dyDescent="0.25">
      <c r="A1004" s="1562">
        <v>760083038</v>
      </c>
      <c r="B1004" s="1557" t="s">
        <v>9020</v>
      </c>
      <c r="C1004" s="1557">
        <v>0</v>
      </c>
      <c r="D1004" s="1557">
        <v>0</v>
      </c>
      <c r="E1004" s="1557">
        <v>0</v>
      </c>
      <c r="F1004" s="1557">
        <v>0</v>
      </c>
      <c r="G1004" s="1557" t="str">
        <f t="shared" si="31"/>
        <v>76008</v>
      </c>
      <c r="H1004" s="1557">
        <f t="shared" si="30"/>
        <v>0</v>
      </c>
    </row>
    <row r="1005" spans="1:8" ht="15" x14ac:dyDescent="0.25">
      <c r="A1005" s="1562">
        <v>760083051</v>
      </c>
      <c r="B1005" s="1557" t="s">
        <v>9021</v>
      </c>
      <c r="C1005" s="1557">
        <v>0</v>
      </c>
      <c r="D1005" s="1557">
        <v>0</v>
      </c>
      <c r="E1005" s="1557">
        <v>0</v>
      </c>
      <c r="F1005" s="1557">
        <v>0</v>
      </c>
      <c r="G1005" s="1557" t="str">
        <f t="shared" si="31"/>
        <v>76008</v>
      </c>
      <c r="H1005" s="1557">
        <f t="shared" si="30"/>
        <v>0</v>
      </c>
    </row>
    <row r="1006" spans="1:8" ht="15" x14ac:dyDescent="0.25">
      <c r="A1006" s="1562">
        <v>760083052</v>
      </c>
      <c r="B1006" s="1557" t="s">
        <v>9022</v>
      </c>
      <c r="C1006" s="1557">
        <v>0</v>
      </c>
      <c r="D1006" s="1557">
        <v>0</v>
      </c>
      <c r="E1006" s="1557">
        <v>0</v>
      </c>
      <c r="F1006" s="1557">
        <v>0</v>
      </c>
      <c r="G1006" s="1557" t="str">
        <f t="shared" si="31"/>
        <v>76008</v>
      </c>
      <c r="H1006" s="1557">
        <f t="shared" si="30"/>
        <v>0</v>
      </c>
    </row>
    <row r="1007" spans="1:8" ht="15" x14ac:dyDescent="0.25">
      <c r="A1007" s="1562">
        <v>760083070</v>
      </c>
      <c r="B1007" s="1557" t="s">
        <v>9023</v>
      </c>
      <c r="C1007" s="1557">
        <v>0</v>
      </c>
      <c r="D1007" s="1557">
        <v>0</v>
      </c>
      <c r="E1007" s="1557">
        <v>0</v>
      </c>
      <c r="F1007" s="1557">
        <v>0</v>
      </c>
      <c r="G1007" s="1557" t="str">
        <f t="shared" si="31"/>
        <v>76008</v>
      </c>
      <c r="H1007" s="1557">
        <f t="shared" si="30"/>
        <v>0</v>
      </c>
    </row>
    <row r="1008" spans="1:8" ht="15" x14ac:dyDescent="0.25">
      <c r="A1008" s="1562">
        <v>760083081</v>
      </c>
      <c r="B1008" s="1557" t="s">
        <v>9024</v>
      </c>
      <c r="C1008" s="1557">
        <v>0</v>
      </c>
      <c r="D1008" s="1557">
        <v>0</v>
      </c>
      <c r="E1008" s="1557">
        <v>0</v>
      </c>
      <c r="F1008" s="1557">
        <v>0</v>
      </c>
      <c r="G1008" s="1557" t="str">
        <f t="shared" si="31"/>
        <v>76008</v>
      </c>
      <c r="H1008" s="1557">
        <f t="shared" si="30"/>
        <v>0</v>
      </c>
    </row>
    <row r="1009" spans="1:8" ht="15" x14ac:dyDescent="0.25">
      <c r="A1009" s="1562">
        <v>760083083</v>
      </c>
      <c r="B1009" s="1557" t="s">
        <v>9025</v>
      </c>
      <c r="C1009" s="1557">
        <v>0</v>
      </c>
      <c r="D1009" s="1557">
        <v>0</v>
      </c>
      <c r="E1009" s="1557">
        <v>0</v>
      </c>
      <c r="F1009" s="1557">
        <v>0</v>
      </c>
      <c r="G1009" s="1557" t="str">
        <f t="shared" si="31"/>
        <v>76008</v>
      </c>
      <c r="H1009" s="1557">
        <f t="shared" si="30"/>
        <v>0</v>
      </c>
    </row>
    <row r="1010" spans="1:8" ht="15" x14ac:dyDescent="0.25">
      <c r="A1010" s="1562">
        <v>760083084</v>
      </c>
      <c r="B1010" s="1557" t="s">
        <v>9026</v>
      </c>
      <c r="C1010" s="1557">
        <v>0</v>
      </c>
      <c r="D1010" s="1557">
        <v>0</v>
      </c>
      <c r="E1010" s="1557">
        <v>0</v>
      </c>
      <c r="F1010" s="1557">
        <v>0</v>
      </c>
      <c r="G1010" s="1557" t="str">
        <f t="shared" si="31"/>
        <v>76008</v>
      </c>
      <c r="H1010" s="1557">
        <f t="shared" si="30"/>
        <v>0</v>
      </c>
    </row>
    <row r="1011" spans="1:8" ht="15" x14ac:dyDescent="0.25">
      <c r="A1011" s="1562">
        <v>760083300</v>
      </c>
      <c r="B1011" s="1557" t="s">
        <v>9027</v>
      </c>
      <c r="C1011" s="1557">
        <v>0</v>
      </c>
      <c r="D1011" s="1557">
        <v>0</v>
      </c>
      <c r="E1011" s="1557">
        <v>0</v>
      </c>
      <c r="F1011" s="1557">
        <v>0</v>
      </c>
      <c r="G1011" s="1557" t="str">
        <f t="shared" si="31"/>
        <v>76008</v>
      </c>
      <c r="H1011" s="1557">
        <f t="shared" si="30"/>
        <v>0</v>
      </c>
    </row>
    <row r="1012" spans="1:8" ht="15" x14ac:dyDescent="0.25">
      <c r="A1012" s="1562">
        <v>760084610</v>
      </c>
      <c r="B1012" s="1557" t="s">
        <v>9028</v>
      </c>
      <c r="C1012" s="1557">
        <v>0</v>
      </c>
      <c r="D1012" s="1557">
        <v>0</v>
      </c>
      <c r="E1012" s="1557">
        <v>0</v>
      </c>
      <c r="F1012" s="1557">
        <v>0</v>
      </c>
      <c r="G1012" s="1557" t="str">
        <f t="shared" si="31"/>
        <v>76008</v>
      </c>
      <c r="H1012" s="1557">
        <f t="shared" si="30"/>
        <v>0</v>
      </c>
    </row>
    <row r="1013" spans="1:8" ht="15" x14ac:dyDescent="0.25">
      <c r="A1013" s="1562">
        <v>760084611</v>
      </c>
      <c r="B1013" s="1557" t="s">
        <v>9029</v>
      </c>
      <c r="C1013" s="1557">
        <v>0</v>
      </c>
      <c r="D1013" s="1557">
        <v>0</v>
      </c>
      <c r="E1013" s="1557">
        <v>0</v>
      </c>
      <c r="F1013" s="1557">
        <v>0</v>
      </c>
      <c r="G1013" s="1557" t="str">
        <f t="shared" si="31"/>
        <v>76008</v>
      </c>
      <c r="H1013" s="1557">
        <f t="shared" si="30"/>
        <v>0</v>
      </c>
    </row>
    <row r="1014" spans="1:8" ht="15" x14ac:dyDescent="0.25">
      <c r="A1014" s="1562">
        <v>760084623</v>
      </c>
      <c r="B1014" s="1557" t="s">
        <v>9030</v>
      </c>
      <c r="C1014" s="1557">
        <v>0</v>
      </c>
      <c r="D1014" s="1557">
        <v>0</v>
      </c>
      <c r="E1014" s="1557">
        <v>0</v>
      </c>
      <c r="F1014" s="1557">
        <v>0</v>
      </c>
      <c r="G1014" s="1557" t="str">
        <f t="shared" si="31"/>
        <v>76008</v>
      </c>
      <c r="H1014" s="1557">
        <f t="shared" si="30"/>
        <v>0</v>
      </c>
    </row>
    <row r="1015" spans="1:8" ht="15" x14ac:dyDescent="0.25">
      <c r="A1015" s="1562">
        <v>760089800</v>
      </c>
      <c r="B1015" s="1557" t="s">
        <v>9031</v>
      </c>
      <c r="C1015" s="1557">
        <v>0</v>
      </c>
      <c r="D1015" s="1557">
        <v>0</v>
      </c>
      <c r="E1015" s="1557">
        <v>0</v>
      </c>
      <c r="F1015" s="1557">
        <v>0</v>
      </c>
      <c r="G1015" s="1557" t="str">
        <f t="shared" si="31"/>
        <v>76008</v>
      </c>
      <c r="H1015" s="1557">
        <f t="shared" si="30"/>
        <v>0</v>
      </c>
    </row>
    <row r="1016" spans="1:8" ht="15" x14ac:dyDescent="0.25">
      <c r="A1016" s="1562">
        <v>760091600</v>
      </c>
      <c r="B1016" s="1557" t="s">
        <v>9032</v>
      </c>
      <c r="C1016" s="1557">
        <v>0</v>
      </c>
      <c r="D1016" s="1557">
        <v>0</v>
      </c>
      <c r="E1016" s="1557">
        <v>0</v>
      </c>
      <c r="F1016" s="1557">
        <v>0</v>
      </c>
      <c r="G1016" s="1557" t="str">
        <f t="shared" si="31"/>
        <v>76009</v>
      </c>
      <c r="H1016" s="1557">
        <f t="shared" si="30"/>
        <v>0</v>
      </c>
    </row>
    <row r="1017" spans="1:8" ht="15" x14ac:dyDescent="0.25">
      <c r="A1017" s="1562">
        <v>760092020</v>
      </c>
      <c r="B1017" s="1557" t="s">
        <v>9033</v>
      </c>
      <c r="C1017" s="1557">
        <v>0</v>
      </c>
      <c r="D1017" s="1557">
        <v>0</v>
      </c>
      <c r="E1017" s="1557">
        <v>0</v>
      </c>
      <c r="F1017" s="1557">
        <v>0</v>
      </c>
      <c r="G1017" s="1557" t="str">
        <f t="shared" si="31"/>
        <v>76009</v>
      </c>
      <c r="H1017" s="1557">
        <f t="shared" si="30"/>
        <v>0</v>
      </c>
    </row>
    <row r="1018" spans="1:8" ht="15" x14ac:dyDescent="0.25">
      <c r="A1018" s="1562">
        <v>760092510</v>
      </c>
      <c r="B1018" s="1557" t="s">
        <v>9034</v>
      </c>
      <c r="C1018" s="1557">
        <v>0</v>
      </c>
      <c r="D1018" s="1557">
        <v>0</v>
      </c>
      <c r="E1018" s="1557">
        <v>0</v>
      </c>
      <c r="F1018" s="1557">
        <v>0</v>
      </c>
      <c r="G1018" s="1557" t="str">
        <f t="shared" si="31"/>
        <v>76009</v>
      </c>
      <c r="H1018" s="1557">
        <f t="shared" si="30"/>
        <v>0</v>
      </c>
    </row>
    <row r="1019" spans="1:8" ht="15" x14ac:dyDescent="0.25">
      <c r="A1019" s="1562">
        <v>760093035</v>
      </c>
      <c r="B1019" s="1557" t="s">
        <v>9035</v>
      </c>
      <c r="C1019" s="1557">
        <v>0</v>
      </c>
      <c r="D1019" s="1557">
        <v>0</v>
      </c>
      <c r="E1019" s="1557">
        <v>0</v>
      </c>
      <c r="F1019" s="1557">
        <v>0</v>
      </c>
      <c r="G1019" s="1557" t="str">
        <f t="shared" si="31"/>
        <v>76009</v>
      </c>
      <c r="H1019" s="1557">
        <f t="shared" si="30"/>
        <v>0</v>
      </c>
    </row>
    <row r="1020" spans="1:8" ht="15" x14ac:dyDescent="0.25">
      <c r="A1020" s="1562">
        <v>760093036</v>
      </c>
      <c r="B1020" s="1557" t="s">
        <v>9036</v>
      </c>
      <c r="C1020" s="1557">
        <v>0</v>
      </c>
      <c r="D1020" s="1557">
        <v>0</v>
      </c>
      <c r="E1020" s="1557">
        <v>0</v>
      </c>
      <c r="F1020" s="1557">
        <v>0</v>
      </c>
      <c r="G1020" s="1557" t="str">
        <f t="shared" si="31"/>
        <v>76009</v>
      </c>
      <c r="H1020" s="1557">
        <f t="shared" si="30"/>
        <v>0</v>
      </c>
    </row>
    <row r="1021" spans="1:8" ht="15" x14ac:dyDescent="0.25">
      <c r="A1021" s="1562">
        <v>760093037</v>
      </c>
      <c r="B1021" s="1557" t="s">
        <v>9037</v>
      </c>
      <c r="C1021" s="1557">
        <v>0</v>
      </c>
      <c r="D1021" s="1557">
        <v>0</v>
      </c>
      <c r="E1021" s="1557">
        <v>0</v>
      </c>
      <c r="F1021" s="1557">
        <v>0</v>
      </c>
      <c r="G1021" s="1557" t="str">
        <f t="shared" si="31"/>
        <v>76009</v>
      </c>
      <c r="H1021" s="1557">
        <f t="shared" si="30"/>
        <v>0</v>
      </c>
    </row>
    <row r="1022" spans="1:8" ht="15" x14ac:dyDescent="0.25">
      <c r="A1022" s="1562">
        <v>760093038</v>
      </c>
      <c r="B1022" s="1557" t="s">
        <v>9038</v>
      </c>
      <c r="C1022" s="1557">
        <v>0</v>
      </c>
      <c r="D1022" s="1557">
        <v>0</v>
      </c>
      <c r="E1022" s="1557">
        <v>0</v>
      </c>
      <c r="F1022" s="1557">
        <v>0</v>
      </c>
      <c r="G1022" s="1557" t="str">
        <f t="shared" si="31"/>
        <v>76009</v>
      </c>
      <c r="H1022" s="1557">
        <f t="shared" si="30"/>
        <v>0</v>
      </c>
    </row>
    <row r="1023" spans="1:8" ht="15" x14ac:dyDescent="0.25">
      <c r="A1023" s="1562">
        <v>760093041</v>
      </c>
      <c r="B1023" s="1557" t="s">
        <v>9039</v>
      </c>
      <c r="C1023" s="1557">
        <v>0</v>
      </c>
      <c r="D1023" s="1557">
        <v>0</v>
      </c>
      <c r="E1023" s="1557">
        <v>0</v>
      </c>
      <c r="F1023" s="1557">
        <v>0</v>
      </c>
      <c r="G1023" s="1557" t="str">
        <f t="shared" si="31"/>
        <v>76009</v>
      </c>
      <c r="H1023" s="1557">
        <f t="shared" si="30"/>
        <v>0</v>
      </c>
    </row>
    <row r="1024" spans="1:8" ht="15" x14ac:dyDescent="0.25">
      <c r="A1024" s="1562">
        <v>760093051</v>
      </c>
      <c r="B1024" s="1557" t="s">
        <v>9040</v>
      </c>
      <c r="C1024" s="1557">
        <v>0</v>
      </c>
      <c r="D1024" s="1557">
        <v>0</v>
      </c>
      <c r="E1024" s="1557">
        <v>0</v>
      </c>
      <c r="F1024" s="1557">
        <v>0</v>
      </c>
      <c r="G1024" s="1557" t="str">
        <f t="shared" si="31"/>
        <v>76009</v>
      </c>
      <c r="H1024" s="1557">
        <f t="shared" si="30"/>
        <v>0</v>
      </c>
    </row>
    <row r="1025" spans="1:8" ht="15" x14ac:dyDescent="0.25">
      <c r="A1025" s="1562">
        <v>760093052</v>
      </c>
      <c r="B1025" s="1557" t="s">
        <v>9041</v>
      </c>
      <c r="C1025" s="1557">
        <v>0</v>
      </c>
      <c r="D1025" s="1557">
        <v>0</v>
      </c>
      <c r="E1025" s="1557">
        <v>0</v>
      </c>
      <c r="F1025" s="1557">
        <v>0</v>
      </c>
      <c r="G1025" s="1557" t="str">
        <f t="shared" si="31"/>
        <v>76009</v>
      </c>
      <c r="H1025" s="1557">
        <f t="shared" si="30"/>
        <v>0</v>
      </c>
    </row>
    <row r="1026" spans="1:8" ht="15" x14ac:dyDescent="0.25">
      <c r="A1026" s="1562">
        <v>760093070</v>
      </c>
      <c r="B1026" s="1557" t="s">
        <v>9042</v>
      </c>
      <c r="C1026" s="1557">
        <v>0</v>
      </c>
      <c r="D1026" s="1557">
        <v>0</v>
      </c>
      <c r="E1026" s="1557">
        <v>0</v>
      </c>
      <c r="F1026" s="1557">
        <v>0</v>
      </c>
      <c r="G1026" s="1557" t="str">
        <f t="shared" si="31"/>
        <v>76009</v>
      </c>
      <c r="H1026" s="1557">
        <f t="shared" si="30"/>
        <v>0</v>
      </c>
    </row>
    <row r="1027" spans="1:8" ht="15" x14ac:dyDescent="0.25">
      <c r="A1027" s="1562">
        <v>760093081</v>
      </c>
      <c r="B1027" s="1557" t="s">
        <v>9043</v>
      </c>
      <c r="C1027" s="1557">
        <v>0</v>
      </c>
      <c r="D1027" s="1557">
        <v>0</v>
      </c>
      <c r="E1027" s="1557">
        <v>0</v>
      </c>
      <c r="F1027" s="1557">
        <v>0</v>
      </c>
      <c r="G1027" s="1557" t="str">
        <f t="shared" si="31"/>
        <v>76009</v>
      </c>
      <c r="H1027" s="1557">
        <f t="shared" si="30"/>
        <v>0</v>
      </c>
    </row>
    <row r="1028" spans="1:8" ht="15" x14ac:dyDescent="0.25">
      <c r="A1028" s="1562">
        <v>760093083</v>
      </c>
      <c r="B1028" s="1557" t="s">
        <v>9044</v>
      </c>
      <c r="C1028" s="1557">
        <v>0</v>
      </c>
      <c r="D1028" s="1557">
        <v>0</v>
      </c>
      <c r="E1028" s="1557">
        <v>0</v>
      </c>
      <c r="F1028" s="1557">
        <v>0</v>
      </c>
      <c r="G1028" s="1557" t="str">
        <f t="shared" si="31"/>
        <v>76009</v>
      </c>
      <c r="H1028" s="1557">
        <f t="shared" si="30"/>
        <v>0</v>
      </c>
    </row>
    <row r="1029" spans="1:8" ht="15" x14ac:dyDescent="0.25">
      <c r="A1029" s="1562">
        <v>760093084</v>
      </c>
      <c r="B1029" s="1557" t="s">
        <v>9045</v>
      </c>
      <c r="C1029" s="1557">
        <v>0</v>
      </c>
      <c r="D1029" s="1557">
        <v>0</v>
      </c>
      <c r="E1029" s="1557">
        <v>0</v>
      </c>
      <c r="F1029" s="1557">
        <v>0</v>
      </c>
      <c r="G1029" s="1557" t="str">
        <f t="shared" si="31"/>
        <v>76009</v>
      </c>
      <c r="H1029" s="1557">
        <f t="shared" si="30"/>
        <v>0</v>
      </c>
    </row>
    <row r="1030" spans="1:8" ht="15" x14ac:dyDescent="0.25">
      <c r="A1030" s="1562">
        <v>760093300</v>
      </c>
      <c r="B1030" s="1557" t="s">
        <v>9046</v>
      </c>
      <c r="C1030" s="1557">
        <v>0</v>
      </c>
      <c r="D1030" s="1557">
        <v>0</v>
      </c>
      <c r="E1030" s="1557">
        <v>0</v>
      </c>
      <c r="F1030" s="1557">
        <v>0</v>
      </c>
      <c r="G1030" s="1557" t="str">
        <f t="shared" si="31"/>
        <v>76009</v>
      </c>
      <c r="H1030" s="1557">
        <f t="shared" si="30"/>
        <v>0</v>
      </c>
    </row>
    <row r="1031" spans="1:8" ht="15" x14ac:dyDescent="0.25">
      <c r="A1031" s="1562">
        <v>760094610</v>
      </c>
      <c r="B1031" s="1557" t="s">
        <v>9047</v>
      </c>
      <c r="C1031" s="1557">
        <v>0</v>
      </c>
      <c r="D1031" s="1557">
        <v>0</v>
      </c>
      <c r="E1031" s="1557">
        <v>0</v>
      </c>
      <c r="F1031" s="1557">
        <v>0</v>
      </c>
      <c r="G1031" s="1557" t="str">
        <f t="shared" si="31"/>
        <v>76009</v>
      </c>
      <c r="H1031" s="1557">
        <f t="shared" si="30"/>
        <v>0</v>
      </c>
    </row>
    <row r="1032" spans="1:8" ht="15" x14ac:dyDescent="0.25">
      <c r="A1032" s="1562">
        <v>760094611</v>
      </c>
      <c r="B1032" s="1557" t="s">
        <v>9048</v>
      </c>
      <c r="C1032" s="1557">
        <v>0</v>
      </c>
      <c r="D1032" s="1557">
        <v>0</v>
      </c>
      <c r="E1032" s="1557">
        <v>0</v>
      </c>
      <c r="F1032" s="1557">
        <v>0</v>
      </c>
      <c r="G1032" s="1557" t="str">
        <f t="shared" si="31"/>
        <v>76009</v>
      </c>
      <c r="H1032" s="1557">
        <f t="shared" ref="H1032:H1095" si="32">SUMIF(G:G,G1032,C:C)</f>
        <v>0</v>
      </c>
    </row>
    <row r="1033" spans="1:8" ht="15" x14ac:dyDescent="0.25">
      <c r="A1033" s="1562">
        <v>760094623</v>
      </c>
      <c r="B1033" s="1557" t="s">
        <v>9049</v>
      </c>
      <c r="C1033" s="1557">
        <v>0</v>
      </c>
      <c r="D1033" s="1557">
        <v>0</v>
      </c>
      <c r="E1033" s="1557">
        <v>0</v>
      </c>
      <c r="F1033" s="1557">
        <v>0</v>
      </c>
      <c r="G1033" s="1557" t="str">
        <f t="shared" ref="G1033:G1096" si="33">LEFT(A1033,5)</f>
        <v>76009</v>
      </c>
      <c r="H1033" s="1557">
        <f t="shared" si="32"/>
        <v>0</v>
      </c>
    </row>
    <row r="1034" spans="1:8" ht="15" x14ac:dyDescent="0.25">
      <c r="A1034" s="1562">
        <v>760095008</v>
      </c>
      <c r="B1034" s="1557" t="s">
        <v>9050</v>
      </c>
      <c r="C1034" s="1557">
        <v>0</v>
      </c>
      <c r="D1034" s="1557">
        <v>0</v>
      </c>
      <c r="E1034" s="1557">
        <v>0</v>
      </c>
      <c r="F1034" s="1557">
        <v>0</v>
      </c>
      <c r="G1034" s="1557" t="str">
        <f t="shared" si="33"/>
        <v>76009</v>
      </c>
      <c r="H1034" s="1557">
        <f t="shared" si="32"/>
        <v>0</v>
      </c>
    </row>
    <row r="1035" spans="1:8" ht="15" x14ac:dyDescent="0.25">
      <c r="A1035" s="1562">
        <v>760096010</v>
      </c>
      <c r="B1035" s="1557" t="s">
        <v>9051</v>
      </c>
      <c r="C1035" s="1557">
        <v>0</v>
      </c>
      <c r="D1035" s="1557">
        <v>0</v>
      </c>
      <c r="E1035" s="1557">
        <v>0</v>
      </c>
      <c r="F1035" s="1557">
        <v>0</v>
      </c>
      <c r="G1035" s="1557" t="str">
        <f t="shared" si="33"/>
        <v>76009</v>
      </c>
      <c r="H1035" s="1557">
        <f t="shared" si="32"/>
        <v>0</v>
      </c>
    </row>
    <row r="1036" spans="1:8" ht="15" x14ac:dyDescent="0.25">
      <c r="A1036" s="1562">
        <v>760099800</v>
      </c>
      <c r="B1036" s="1557" t="s">
        <v>9052</v>
      </c>
      <c r="C1036" s="1557">
        <v>0</v>
      </c>
      <c r="D1036" s="1557">
        <v>0</v>
      </c>
      <c r="E1036" s="1557">
        <v>0</v>
      </c>
      <c r="F1036" s="1557">
        <v>0</v>
      </c>
      <c r="G1036" s="1557" t="str">
        <f t="shared" si="33"/>
        <v>76009</v>
      </c>
      <c r="H1036" s="1557">
        <f t="shared" si="32"/>
        <v>0</v>
      </c>
    </row>
    <row r="1037" spans="1:8" ht="15" x14ac:dyDescent="0.25">
      <c r="A1037" s="1562">
        <v>760101600</v>
      </c>
      <c r="B1037" s="1557" t="s">
        <v>9053</v>
      </c>
      <c r="C1037" s="1557">
        <v>0</v>
      </c>
      <c r="D1037" s="1557">
        <v>0</v>
      </c>
      <c r="E1037" s="1557">
        <v>0</v>
      </c>
      <c r="F1037" s="1557">
        <v>0</v>
      </c>
      <c r="G1037" s="1557" t="str">
        <f t="shared" si="33"/>
        <v>76010</v>
      </c>
      <c r="H1037" s="1557">
        <f t="shared" si="32"/>
        <v>0</v>
      </c>
    </row>
    <row r="1038" spans="1:8" ht="15" x14ac:dyDescent="0.25">
      <c r="A1038" s="1562">
        <v>760102020</v>
      </c>
      <c r="B1038" s="1557" t="s">
        <v>9054</v>
      </c>
      <c r="C1038" s="1557">
        <v>0</v>
      </c>
      <c r="D1038" s="1557">
        <v>0</v>
      </c>
      <c r="E1038" s="1557">
        <v>0</v>
      </c>
      <c r="F1038" s="1557">
        <v>0</v>
      </c>
      <c r="G1038" s="1557" t="str">
        <f t="shared" si="33"/>
        <v>76010</v>
      </c>
      <c r="H1038" s="1557">
        <f t="shared" si="32"/>
        <v>0</v>
      </c>
    </row>
    <row r="1039" spans="1:8" ht="15" x14ac:dyDescent="0.25">
      <c r="A1039" s="1562">
        <v>760102510</v>
      </c>
      <c r="B1039" s="1557" t="s">
        <v>9055</v>
      </c>
      <c r="C1039" s="1557">
        <v>0</v>
      </c>
      <c r="D1039" s="1557">
        <v>0</v>
      </c>
      <c r="E1039" s="1557">
        <v>0</v>
      </c>
      <c r="F1039" s="1557">
        <v>0</v>
      </c>
      <c r="G1039" s="1557" t="str">
        <f t="shared" si="33"/>
        <v>76010</v>
      </c>
      <c r="H1039" s="1557">
        <f t="shared" si="32"/>
        <v>0</v>
      </c>
    </row>
    <row r="1040" spans="1:8" ht="15" x14ac:dyDescent="0.25">
      <c r="A1040" s="1562">
        <v>760103035</v>
      </c>
      <c r="B1040" s="1557" t="s">
        <v>9056</v>
      </c>
      <c r="C1040" s="1557">
        <v>0</v>
      </c>
      <c r="D1040" s="1557">
        <v>0</v>
      </c>
      <c r="E1040" s="1557">
        <v>0</v>
      </c>
      <c r="F1040" s="1557">
        <v>0</v>
      </c>
      <c r="G1040" s="1557" t="str">
        <f t="shared" si="33"/>
        <v>76010</v>
      </c>
      <c r="H1040" s="1557">
        <f t="shared" si="32"/>
        <v>0</v>
      </c>
    </row>
    <row r="1041" spans="1:8" ht="15" x14ac:dyDescent="0.25">
      <c r="A1041" s="1562">
        <v>760103036</v>
      </c>
      <c r="B1041" s="1557" t="s">
        <v>9057</v>
      </c>
      <c r="C1041" s="1557">
        <v>0</v>
      </c>
      <c r="D1041" s="1557">
        <v>0</v>
      </c>
      <c r="E1041" s="1557">
        <v>0</v>
      </c>
      <c r="F1041" s="1557">
        <v>0</v>
      </c>
      <c r="G1041" s="1557" t="str">
        <f t="shared" si="33"/>
        <v>76010</v>
      </c>
      <c r="H1041" s="1557">
        <f t="shared" si="32"/>
        <v>0</v>
      </c>
    </row>
    <row r="1042" spans="1:8" ht="15" x14ac:dyDescent="0.25">
      <c r="A1042" s="1562">
        <v>760103037</v>
      </c>
      <c r="B1042" s="1557" t="s">
        <v>9058</v>
      </c>
      <c r="C1042" s="1557">
        <v>0</v>
      </c>
      <c r="D1042" s="1557">
        <v>0</v>
      </c>
      <c r="E1042" s="1557">
        <v>0</v>
      </c>
      <c r="F1042" s="1557">
        <v>0</v>
      </c>
      <c r="G1042" s="1557" t="str">
        <f t="shared" si="33"/>
        <v>76010</v>
      </c>
      <c r="H1042" s="1557">
        <f t="shared" si="32"/>
        <v>0</v>
      </c>
    </row>
    <row r="1043" spans="1:8" ht="15" x14ac:dyDescent="0.25">
      <c r="A1043" s="1562">
        <v>760103038</v>
      </c>
      <c r="B1043" s="1557" t="s">
        <v>9059</v>
      </c>
      <c r="C1043" s="1557">
        <v>0</v>
      </c>
      <c r="D1043" s="1557">
        <v>0</v>
      </c>
      <c r="E1043" s="1557">
        <v>0</v>
      </c>
      <c r="F1043" s="1557">
        <v>0</v>
      </c>
      <c r="G1043" s="1557" t="str">
        <f t="shared" si="33"/>
        <v>76010</v>
      </c>
      <c r="H1043" s="1557">
        <f t="shared" si="32"/>
        <v>0</v>
      </c>
    </row>
    <row r="1044" spans="1:8" ht="15" x14ac:dyDescent="0.25">
      <c r="A1044" s="1562">
        <v>760103041</v>
      </c>
      <c r="B1044" s="1557" t="s">
        <v>9060</v>
      </c>
      <c r="C1044" s="1557">
        <v>0</v>
      </c>
      <c r="D1044" s="1557">
        <v>0</v>
      </c>
      <c r="E1044" s="1557">
        <v>0</v>
      </c>
      <c r="F1044" s="1557">
        <v>0</v>
      </c>
      <c r="G1044" s="1557" t="str">
        <f t="shared" si="33"/>
        <v>76010</v>
      </c>
      <c r="H1044" s="1557">
        <f t="shared" si="32"/>
        <v>0</v>
      </c>
    </row>
    <row r="1045" spans="1:8" ht="15" x14ac:dyDescent="0.25">
      <c r="A1045" s="1562">
        <v>760103051</v>
      </c>
      <c r="B1045" s="1557" t="s">
        <v>9061</v>
      </c>
      <c r="C1045" s="1557">
        <v>0</v>
      </c>
      <c r="D1045" s="1557">
        <v>0</v>
      </c>
      <c r="E1045" s="1557">
        <v>0</v>
      </c>
      <c r="F1045" s="1557">
        <v>0</v>
      </c>
      <c r="G1045" s="1557" t="str">
        <f t="shared" si="33"/>
        <v>76010</v>
      </c>
      <c r="H1045" s="1557">
        <f t="shared" si="32"/>
        <v>0</v>
      </c>
    </row>
    <row r="1046" spans="1:8" ht="15" x14ac:dyDescent="0.25">
      <c r="A1046" s="1562">
        <v>760103052</v>
      </c>
      <c r="B1046" s="1557" t="s">
        <v>9062</v>
      </c>
      <c r="C1046" s="1557">
        <v>0</v>
      </c>
      <c r="D1046" s="1557">
        <v>0</v>
      </c>
      <c r="E1046" s="1557">
        <v>0</v>
      </c>
      <c r="F1046" s="1557">
        <v>0</v>
      </c>
      <c r="G1046" s="1557" t="str">
        <f t="shared" si="33"/>
        <v>76010</v>
      </c>
      <c r="H1046" s="1557">
        <f t="shared" si="32"/>
        <v>0</v>
      </c>
    </row>
    <row r="1047" spans="1:8" ht="15" x14ac:dyDescent="0.25">
      <c r="A1047" s="1562">
        <v>760103081</v>
      </c>
      <c r="B1047" s="1557" t="s">
        <v>9063</v>
      </c>
      <c r="C1047" s="1557">
        <v>0</v>
      </c>
      <c r="D1047" s="1557">
        <v>0</v>
      </c>
      <c r="E1047" s="1557">
        <v>0</v>
      </c>
      <c r="F1047" s="1557">
        <v>0</v>
      </c>
      <c r="G1047" s="1557" t="str">
        <f t="shared" si="33"/>
        <v>76010</v>
      </c>
      <c r="H1047" s="1557">
        <f t="shared" si="32"/>
        <v>0</v>
      </c>
    </row>
    <row r="1048" spans="1:8" ht="15" x14ac:dyDescent="0.25">
      <c r="A1048" s="1562">
        <v>760103083</v>
      </c>
      <c r="B1048" s="1557" t="s">
        <v>9064</v>
      </c>
      <c r="C1048" s="1557">
        <v>0</v>
      </c>
      <c r="D1048" s="1557">
        <v>0</v>
      </c>
      <c r="E1048" s="1557">
        <v>0</v>
      </c>
      <c r="F1048" s="1557">
        <v>0</v>
      </c>
      <c r="G1048" s="1557" t="str">
        <f t="shared" si="33"/>
        <v>76010</v>
      </c>
      <c r="H1048" s="1557">
        <f t="shared" si="32"/>
        <v>0</v>
      </c>
    </row>
    <row r="1049" spans="1:8" ht="15" x14ac:dyDescent="0.25">
      <c r="A1049" s="1562">
        <v>760103084</v>
      </c>
      <c r="B1049" s="1557" t="s">
        <v>9065</v>
      </c>
      <c r="C1049" s="1557">
        <v>0</v>
      </c>
      <c r="D1049" s="1557">
        <v>0</v>
      </c>
      <c r="E1049" s="1557">
        <v>0</v>
      </c>
      <c r="F1049" s="1557">
        <v>0</v>
      </c>
      <c r="G1049" s="1557" t="str">
        <f t="shared" si="33"/>
        <v>76010</v>
      </c>
      <c r="H1049" s="1557">
        <f t="shared" si="32"/>
        <v>0</v>
      </c>
    </row>
    <row r="1050" spans="1:8" ht="15" x14ac:dyDescent="0.25">
      <c r="A1050" s="1562">
        <v>760103300</v>
      </c>
      <c r="B1050" s="1557" t="s">
        <v>9066</v>
      </c>
      <c r="C1050" s="1557">
        <v>0</v>
      </c>
      <c r="D1050" s="1557">
        <v>0</v>
      </c>
      <c r="E1050" s="1557">
        <v>0</v>
      </c>
      <c r="F1050" s="1557">
        <v>0</v>
      </c>
      <c r="G1050" s="1557" t="str">
        <f t="shared" si="33"/>
        <v>76010</v>
      </c>
      <c r="H1050" s="1557">
        <f t="shared" si="32"/>
        <v>0</v>
      </c>
    </row>
    <row r="1051" spans="1:8" ht="15" x14ac:dyDescent="0.25">
      <c r="A1051" s="1562">
        <v>760104610</v>
      </c>
      <c r="B1051" s="1557" t="s">
        <v>9067</v>
      </c>
      <c r="C1051" s="1557">
        <v>0</v>
      </c>
      <c r="D1051" s="1557">
        <v>0</v>
      </c>
      <c r="E1051" s="1557">
        <v>0</v>
      </c>
      <c r="F1051" s="1557">
        <v>0</v>
      </c>
      <c r="G1051" s="1557" t="str">
        <f t="shared" si="33"/>
        <v>76010</v>
      </c>
      <c r="H1051" s="1557">
        <f t="shared" si="32"/>
        <v>0</v>
      </c>
    </row>
    <row r="1052" spans="1:8" ht="15" x14ac:dyDescent="0.25">
      <c r="A1052" s="1562">
        <v>760104611</v>
      </c>
      <c r="B1052" s="1557" t="s">
        <v>9068</v>
      </c>
      <c r="C1052" s="1557">
        <v>0</v>
      </c>
      <c r="D1052" s="1557">
        <v>0</v>
      </c>
      <c r="E1052" s="1557">
        <v>0</v>
      </c>
      <c r="F1052" s="1557">
        <v>0</v>
      </c>
      <c r="G1052" s="1557" t="str">
        <f t="shared" si="33"/>
        <v>76010</v>
      </c>
      <c r="H1052" s="1557">
        <f t="shared" si="32"/>
        <v>0</v>
      </c>
    </row>
    <row r="1053" spans="1:8" ht="15" x14ac:dyDescent="0.25">
      <c r="A1053" s="1562">
        <v>760104623</v>
      </c>
      <c r="B1053" s="1557" t="s">
        <v>9069</v>
      </c>
      <c r="C1053" s="1557">
        <v>0</v>
      </c>
      <c r="D1053" s="1557">
        <v>0</v>
      </c>
      <c r="E1053" s="1557">
        <v>0</v>
      </c>
      <c r="F1053" s="1557">
        <v>0</v>
      </c>
      <c r="G1053" s="1557" t="str">
        <f t="shared" si="33"/>
        <v>76010</v>
      </c>
      <c r="H1053" s="1557">
        <f t="shared" si="32"/>
        <v>0</v>
      </c>
    </row>
    <row r="1054" spans="1:8" ht="15" x14ac:dyDescent="0.25">
      <c r="A1054" s="1562">
        <v>760109800</v>
      </c>
      <c r="B1054" s="1557" t="s">
        <v>9070</v>
      </c>
      <c r="C1054" s="1557">
        <v>0</v>
      </c>
      <c r="D1054" s="1557">
        <v>0</v>
      </c>
      <c r="E1054" s="1557">
        <v>0</v>
      </c>
      <c r="F1054" s="1557">
        <v>0</v>
      </c>
      <c r="G1054" s="1557" t="str">
        <f t="shared" si="33"/>
        <v>76010</v>
      </c>
      <c r="H1054" s="1557">
        <f t="shared" si="32"/>
        <v>0</v>
      </c>
    </row>
    <row r="1055" spans="1:8" ht="15" x14ac:dyDescent="0.25">
      <c r="A1055" s="1562">
        <v>760111600</v>
      </c>
      <c r="B1055" s="1557" t="s">
        <v>9071</v>
      </c>
      <c r="C1055" s="1557">
        <v>0</v>
      </c>
      <c r="D1055" s="1557">
        <v>0</v>
      </c>
      <c r="E1055" s="1557">
        <v>0</v>
      </c>
      <c r="F1055" s="1557">
        <v>0</v>
      </c>
      <c r="G1055" s="1557" t="str">
        <f t="shared" si="33"/>
        <v>76011</v>
      </c>
      <c r="H1055" s="1557">
        <f t="shared" si="32"/>
        <v>0</v>
      </c>
    </row>
    <row r="1056" spans="1:8" ht="15" x14ac:dyDescent="0.25">
      <c r="A1056" s="1562">
        <v>760112020</v>
      </c>
      <c r="B1056" s="1557" t="s">
        <v>9072</v>
      </c>
      <c r="C1056" s="1557">
        <v>0</v>
      </c>
      <c r="D1056" s="1557">
        <v>0</v>
      </c>
      <c r="E1056" s="1557">
        <v>0</v>
      </c>
      <c r="F1056" s="1557">
        <v>0</v>
      </c>
      <c r="G1056" s="1557" t="str">
        <f t="shared" si="33"/>
        <v>76011</v>
      </c>
      <c r="H1056" s="1557">
        <f t="shared" si="32"/>
        <v>0</v>
      </c>
    </row>
    <row r="1057" spans="1:8" ht="15" x14ac:dyDescent="0.25">
      <c r="A1057" s="1562">
        <v>760112510</v>
      </c>
      <c r="B1057" s="1557" t="s">
        <v>9073</v>
      </c>
      <c r="C1057" s="1557">
        <v>0</v>
      </c>
      <c r="D1057" s="1557">
        <v>0</v>
      </c>
      <c r="E1057" s="1557">
        <v>0</v>
      </c>
      <c r="F1057" s="1557">
        <v>0</v>
      </c>
      <c r="G1057" s="1557" t="str">
        <f t="shared" si="33"/>
        <v>76011</v>
      </c>
      <c r="H1057" s="1557">
        <f t="shared" si="32"/>
        <v>0</v>
      </c>
    </row>
    <row r="1058" spans="1:8" ht="15" x14ac:dyDescent="0.25">
      <c r="A1058" s="1562">
        <v>760113035</v>
      </c>
      <c r="B1058" s="1557" t="s">
        <v>9074</v>
      </c>
      <c r="C1058" s="1557">
        <v>0</v>
      </c>
      <c r="D1058" s="1557">
        <v>0</v>
      </c>
      <c r="E1058" s="1557">
        <v>0</v>
      </c>
      <c r="F1058" s="1557">
        <v>0</v>
      </c>
      <c r="G1058" s="1557" t="str">
        <f t="shared" si="33"/>
        <v>76011</v>
      </c>
      <c r="H1058" s="1557">
        <f t="shared" si="32"/>
        <v>0</v>
      </c>
    </row>
    <row r="1059" spans="1:8" ht="15" x14ac:dyDescent="0.25">
      <c r="A1059" s="1562">
        <v>760113038</v>
      </c>
      <c r="B1059" s="1557" t="s">
        <v>9075</v>
      </c>
      <c r="C1059" s="1557">
        <v>0</v>
      </c>
      <c r="D1059" s="1557">
        <v>0</v>
      </c>
      <c r="E1059" s="1557">
        <v>0</v>
      </c>
      <c r="F1059" s="1557">
        <v>0</v>
      </c>
      <c r="G1059" s="1557" t="str">
        <f t="shared" si="33"/>
        <v>76011</v>
      </c>
      <c r="H1059" s="1557">
        <f t="shared" si="32"/>
        <v>0</v>
      </c>
    </row>
    <row r="1060" spans="1:8" ht="15" x14ac:dyDescent="0.25">
      <c r="A1060" s="1562">
        <v>760113051</v>
      </c>
      <c r="B1060" s="1557" t="s">
        <v>9076</v>
      </c>
      <c r="C1060" s="1557">
        <v>0</v>
      </c>
      <c r="D1060" s="1557">
        <v>0</v>
      </c>
      <c r="E1060" s="1557">
        <v>0</v>
      </c>
      <c r="F1060" s="1557">
        <v>0</v>
      </c>
      <c r="G1060" s="1557" t="str">
        <f t="shared" si="33"/>
        <v>76011</v>
      </c>
      <c r="H1060" s="1557">
        <f t="shared" si="32"/>
        <v>0</v>
      </c>
    </row>
    <row r="1061" spans="1:8" ht="15" x14ac:dyDescent="0.25">
      <c r="A1061" s="1562">
        <v>760113052</v>
      </c>
      <c r="B1061" s="1557" t="s">
        <v>9077</v>
      </c>
      <c r="C1061" s="1557">
        <v>0</v>
      </c>
      <c r="D1061" s="1557">
        <v>0</v>
      </c>
      <c r="E1061" s="1557">
        <v>0</v>
      </c>
      <c r="F1061" s="1557">
        <v>0</v>
      </c>
      <c r="G1061" s="1557" t="str">
        <f t="shared" si="33"/>
        <v>76011</v>
      </c>
      <c r="H1061" s="1557">
        <f t="shared" si="32"/>
        <v>0</v>
      </c>
    </row>
    <row r="1062" spans="1:8" ht="15" x14ac:dyDescent="0.25">
      <c r="A1062" s="1562">
        <v>760113081</v>
      </c>
      <c r="B1062" s="1557" t="s">
        <v>9078</v>
      </c>
      <c r="C1062" s="1557">
        <v>0</v>
      </c>
      <c r="D1062" s="1557">
        <v>0</v>
      </c>
      <c r="E1062" s="1557">
        <v>0</v>
      </c>
      <c r="F1062" s="1557">
        <v>0</v>
      </c>
      <c r="G1062" s="1557" t="str">
        <f t="shared" si="33"/>
        <v>76011</v>
      </c>
      <c r="H1062" s="1557">
        <f t="shared" si="32"/>
        <v>0</v>
      </c>
    </row>
    <row r="1063" spans="1:8" ht="15" x14ac:dyDescent="0.25">
      <c r="A1063" s="1562">
        <v>760113083</v>
      </c>
      <c r="B1063" s="1557" t="s">
        <v>9079</v>
      </c>
      <c r="C1063" s="1557">
        <v>0</v>
      </c>
      <c r="D1063" s="1557">
        <v>0</v>
      </c>
      <c r="E1063" s="1557">
        <v>0</v>
      </c>
      <c r="F1063" s="1557">
        <v>0</v>
      </c>
      <c r="G1063" s="1557" t="str">
        <f t="shared" si="33"/>
        <v>76011</v>
      </c>
      <c r="H1063" s="1557">
        <f t="shared" si="32"/>
        <v>0</v>
      </c>
    </row>
    <row r="1064" spans="1:8" ht="15" x14ac:dyDescent="0.25">
      <c r="A1064" s="1562">
        <v>760113300</v>
      </c>
      <c r="B1064" s="1557" t="s">
        <v>9080</v>
      </c>
      <c r="C1064" s="1557">
        <v>0</v>
      </c>
      <c r="D1064" s="1557">
        <v>0</v>
      </c>
      <c r="E1064" s="1557">
        <v>0</v>
      </c>
      <c r="F1064" s="1557">
        <v>0</v>
      </c>
      <c r="G1064" s="1557" t="str">
        <f t="shared" si="33"/>
        <v>76011</v>
      </c>
      <c r="H1064" s="1557">
        <f t="shared" si="32"/>
        <v>0</v>
      </c>
    </row>
    <row r="1065" spans="1:8" ht="15" x14ac:dyDescent="0.25">
      <c r="A1065" s="1562">
        <v>760114610</v>
      </c>
      <c r="B1065" s="1557" t="s">
        <v>9081</v>
      </c>
      <c r="C1065" s="1557">
        <v>0</v>
      </c>
      <c r="D1065" s="1557">
        <v>0</v>
      </c>
      <c r="E1065" s="1557">
        <v>0</v>
      </c>
      <c r="F1065" s="1557">
        <v>0</v>
      </c>
      <c r="G1065" s="1557" t="str">
        <f t="shared" si="33"/>
        <v>76011</v>
      </c>
      <c r="H1065" s="1557">
        <f t="shared" si="32"/>
        <v>0</v>
      </c>
    </row>
    <row r="1066" spans="1:8" ht="15" x14ac:dyDescent="0.25">
      <c r="A1066" s="1562">
        <v>760114611</v>
      </c>
      <c r="B1066" s="1557" t="s">
        <v>9082</v>
      </c>
      <c r="C1066" s="1557">
        <v>0</v>
      </c>
      <c r="D1066" s="1557">
        <v>0</v>
      </c>
      <c r="E1066" s="1557">
        <v>0</v>
      </c>
      <c r="F1066" s="1557">
        <v>0</v>
      </c>
      <c r="G1066" s="1557" t="str">
        <f t="shared" si="33"/>
        <v>76011</v>
      </c>
      <c r="H1066" s="1557">
        <f t="shared" si="32"/>
        <v>0</v>
      </c>
    </row>
    <row r="1067" spans="1:8" ht="15" x14ac:dyDescent="0.25">
      <c r="A1067" s="1562">
        <v>760119800</v>
      </c>
      <c r="B1067" s="1557" t="s">
        <v>9083</v>
      </c>
      <c r="C1067" s="1557">
        <v>0</v>
      </c>
      <c r="D1067" s="1557">
        <v>0</v>
      </c>
      <c r="E1067" s="1557">
        <v>0</v>
      </c>
      <c r="F1067" s="1557">
        <v>0</v>
      </c>
      <c r="G1067" s="1557" t="str">
        <f t="shared" si="33"/>
        <v>76011</v>
      </c>
      <c r="H1067" s="1557">
        <f t="shared" si="32"/>
        <v>0</v>
      </c>
    </row>
    <row r="1068" spans="1:8" ht="15" x14ac:dyDescent="0.25">
      <c r="A1068" s="1562">
        <v>760121600</v>
      </c>
      <c r="B1068" s="1557" t="s">
        <v>9084</v>
      </c>
      <c r="C1068" s="1557">
        <v>0</v>
      </c>
      <c r="D1068" s="1557">
        <v>0</v>
      </c>
      <c r="E1068" s="1557">
        <v>0</v>
      </c>
      <c r="F1068" s="1557">
        <v>0</v>
      </c>
      <c r="G1068" s="1557" t="str">
        <f t="shared" si="33"/>
        <v>76012</v>
      </c>
      <c r="H1068" s="1557">
        <f t="shared" si="32"/>
        <v>0</v>
      </c>
    </row>
    <row r="1069" spans="1:8" ht="15" x14ac:dyDescent="0.25">
      <c r="A1069" s="1562">
        <v>760122510</v>
      </c>
      <c r="B1069" s="1557" t="s">
        <v>9085</v>
      </c>
      <c r="C1069" s="1557">
        <v>0</v>
      </c>
      <c r="D1069" s="1557">
        <v>0</v>
      </c>
      <c r="E1069" s="1557">
        <v>0</v>
      </c>
      <c r="F1069" s="1557">
        <v>0</v>
      </c>
      <c r="G1069" s="1557" t="str">
        <f t="shared" si="33"/>
        <v>76012</v>
      </c>
      <c r="H1069" s="1557">
        <f t="shared" si="32"/>
        <v>0</v>
      </c>
    </row>
    <row r="1070" spans="1:8" ht="15" x14ac:dyDescent="0.25">
      <c r="A1070" s="1562">
        <v>760123035</v>
      </c>
      <c r="B1070" s="1557" t="s">
        <v>9086</v>
      </c>
      <c r="C1070" s="1557">
        <v>0</v>
      </c>
      <c r="D1070" s="1557">
        <v>0</v>
      </c>
      <c r="E1070" s="1557">
        <v>0</v>
      </c>
      <c r="F1070" s="1557">
        <v>0</v>
      </c>
      <c r="G1070" s="1557" t="str">
        <f t="shared" si="33"/>
        <v>76012</v>
      </c>
      <c r="H1070" s="1557">
        <f t="shared" si="32"/>
        <v>0</v>
      </c>
    </row>
    <row r="1071" spans="1:8" ht="15" x14ac:dyDescent="0.25">
      <c r="A1071" s="1562">
        <v>760123036</v>
      </c>
      <c r="B1071" s="1557" t="s">
        <v>9087</v>
      </c>
      <c r="C1071" s="1557">
        <v>0</v>
      </c>
      <c r="D1071" s="1557">
        <v>0</v>
      </c>
      <c r="E1071" s="1557">
        <v>0</v>
      </c>
      <c r="F1071" s="1557">
        <v>0</v>
      </c>
      <c r="G1071" s="1557" t="str">
        <f t="shared" si="33"/>
        <v>76012</v>
      </c>
      <c r="H1071" s="1557">
        <f t="shared" si="32"/>
        <v>0</v>
      </c>
    </row>
    <row r="1072" spans="1:8" ht="15" x14ac:dyDescent="0.25">
      <c r="A1072" s="1562">
        <v>760123037</v>
      </c>
      <c r="B1072" s="1557" t="s">
        <v>9088</v>
      </c>
      <c r="C1072" s="1557">
        <v>0</v>
      </c>
      <c r="D1072" s="1557">
        <v>0</v>
      </c>
      <c r="E1072" s="1557">
        <v>0</v>
      </c>
      <c r="F1072" s="1557">
        <v>0</v>
      </c>
      <c r="G1072" s="1557" t="str">
        <f t="shared" si="33"/>
        <v>76012</v>
      </c>
      <c r="H1072" s="1557">
        <f t="shared" si="32"/>
        <v>0</v>
      </c>
    </row>
    <row r="1073" spans="1:8" ht="15" x14ac:dyDescent="0.25">
      <c r="A1073" s="1562">
        <v>760123038</v>
      </c>
      <c r="B1073" s="1557" t="s">
        <v>9089</v>
      </c>
      <c r="C1073" s="1557">
        <v>0</v>
      </c>
      <c r="D1073" s="1557">
        <v>0</v>
      </c>
      <c r="E1073" s="1557">
        <v>0</v>
      </c>
      <c r="F1073" s="1557">
        <v>0</v>
      </c>
      <c r="G1073" s="1557" t="str">
        <f t="shared" si="33"/>
        <v>76012</v>
      </c>
      <c r="H1073" s="1557">
        <f t="shared" si="32"/>
        <v>0</v>
      </c>
    </row>
    <row r="1074" spans="1:8" ht="15" x14ac:dyDescent="0.25">
      <c r="A1074" s="1562">
        <v>760123041</v>
      </c>
      <c r="B1074" s="1557" t="s">
        <v>9090</v>
      </c>
      <c r="C1074" s="1557">
        <v>0</v>
      </c>
      <c r="D1074" s="1557">
        <v>0</v>
      </c>
      <c r="E1074" s="1557">
        <v>0</v>
      </c>
      <c r="F1074" s="1557">
        <v>0</v>
      </c>
      <c r="G1074" s="1557" t="str">
        <f t="shared" si="33"/>
        <v>76012</v>
      </c>
      <c r="H1074" s="1557">
        <f t="shared" si="32"/>
        <v>0</v>
      </c>
    </row>
    <row r="1075" spans="1:8" ht="15" x14ac:dyDescent="0.25">
      <c r="A1075" s="1562">
        <v>760123051</v>
      </c>
      <c r="B1075" s="1557" t="s">
        <v>9091</v>
      </c>
      <c r="C1075" s="1557">
        <v>0</v>
      </c>
      <c r="D1075" s="1557">
        <v>0</v>
      </c>
      <c r="E1075" s="1557">
        <v>0</v>
      </c>
      <c r="F1075" s="1557">
        <v>0</v>
      </c>
      <c r="G1075" s="1557" t="str">
        <f t="shared" si="33"/>
        <v>76012</v>
      </c>
      <c r="H1075" s="1557">
        <f t="shared" si="32"/>
        <v>0</v>
      </c>
    </row>
    <row r="1076" spans="1:8" ht="15" x14ac:dyDescent="0.25">
      <c r="A1076" s="1562">
        <v>760123052</v>
      </c>
      <c r="B1076" s="1557" t="s">
        <v>9092</v>
      </c>
      <c r="C1076" s="1557">
        <v>0</v>
      </c>
      <c r="D1076" s="1557">
        <v>0</v>
      </c>
      <c r="E1076" s="1557">
        <v>0</v>
      </c>
      <c r="F1076" s="1557">
        <v>0</v>
      </c>
      <c r="G1076" s="1557" t="str">
        <f t="shared" si="33"/>
        <v>76012</v>
      </c>
      <c r="H1076" s="1557">
        <f t="shared" si="32"/>
        <v>0</v>
      </c>
    </row>
    <row r="1077" spans="1:8" ht="15" x14ac:dyDescent="0.25">
      <c r="A1077" s="1562">
        <v>760123081</v>
      </c>
      <c r="B1077" s="1557" t="s">
        <v>9093</v>
      </c>
      <c r="C1077" s="1557">
        <v>0</v>
      </c>
      <c r="D1077" s="1557">
        <v>0</v>
      </c>
      <c r="E1077" s="1557">
        <v>0</v>
      </c>
      <c r="F1077" s="1557">
        <v>0</v>
      </c>
      <c r="G1077" s="1557" t="str">
        <f t="shared" si="33"/>
        <v>76012</v>
      </c>
      <c r="H1077" s="1557">
        <f t="shared" si="32"/>
        <v>0</v>
      </c>
    </row>
    <row r="1078" spans="1:8" ht="15" x14ac:dyDescent="0.25">
      <c r="A1078" s="1562">
        <v>760123083</v>
      </c>
      <c r="B1078" s="1557" t="s">
        <v>9094</v>
      </c>
      <c r="C1078" s="1557">
        <v>0</v>
      </c>
      <c r="D1078" s="1557">
        <v>0</v>
      </c>
      <c r="E1078" s="1557">
        <v>0</v>
      </c>
      <c r="F1078" s="1557">
        <v>0</v>
      </c>
      <c r="G1078" s="1557" t="str">
        <f t="shared" si="33"/>
        <v>76012</v>
      </c>
      <c r="H1078" s="1557">
        <f t="shared" si="32"/>
        <v>0</v>
      </c>
    </row>
    <row r="1079" spans="1:8" ht="15" x14ac:dyDescent="0.25">
      <c r="A1079" s="1562">
        <v>760123300</v>
      </c>
      <c r="B1079" s="1557" t="s">
        <v>9095</v>
      </c>
      <c r="C1079" s="1557">
        <v>0</v>
      </c>
      <c r="D1079" s="1557">
        <v>0</v>
      </c>
      <c r="E1079" s="1557">
        <v>0</v>
      </c>
      <c r="F1079" s="1557">
        <v>0</v>
      </c>
      <c r="G1079" s="1557" t="str">
        <f t="shared" si="33"/>
        <v>76012</v>
      </c>
      <c r="H1079" s="1557">
        <f t="shared" si="32"/>
        <v>0</v>
      </c>
    </row>
    <row r="1080" spans="1:8" ht="15" x14ac:dyDescent="0.25">
      <c r="A1080" s="1562">
        <v>760124610</v>
      </c>
      <c r="B1080" s="1557" t="s">
        <v>9096</v>
      </c>
      <c r="C1080" s="1557">
        <v>0</v>
      </c>
      <c r="D1080" s="1557">
        <v>0</v>
      </c>
      <c r="E1080" s="1557">
        <v>0</v>
      </c>
      <c r="F1080" s="1557">
        <v>0</v>
      </c>
      <c r="G1080" s="1557" t="str">
        <f t="shared" si="33"/>
        <v>76012</v>
      </c>
      <c r="H1080" s="1557">
        <f t="shared" si="32"/>
        <v>0</v>
      </c>
    </row>
    <row r="1081" spans="1:8" ht="15" x14ac:dyDescent="0.25">
      <c r="A1081" s="1562">
        <v>760124611</v>
      </c>
      <c r="B1081" s="1557" t="s">
        <v>9097</v>
      </c>
      <c r="C1081" s="1557">
        <v>0</v>
      </c>
      <c r="D1081" s="1557">
        <v>0</v>
      </c>
      <c r="E1081" s="1557">
        <v>0</v>
      </c>
      <c r="F1081" s="1557">
        <v>0</v>
      </c>
      <c r="G1081" s="1557" t="str">
        <f t="shared" si="33"/>
        <v>76012</v>
      </c>
      <c r="H1081" s="1557">
        <f t="shared" si="32"/>
        <v>0</v>
      </c>
    </row>
    <row r="1082" spans="1:8" ht="15" x14ac:dyDescent="0.25">
      <c r="A1082" s="1562">
        <v>760129800</v>
      </c>
      <c r="B1082" s="1557" t="s">
        <v>9098</v>
      </c>
      <c r="C1082" s="1557">
        <v>0</v>
      </c>
      <c r="D1082" s="1557">
        <v>0</v>
      </c>
      <c r="E1082" s="1557">
        <v>0</v>
      </c>
      <c r="F1082" s="1557">
        <v>0</v>
      </c>
      <c r="G1082" s="1557" t="str">
        <f t="shared" si="33"/>
        <v>76012</v>
      </c>
      <c r="H1082" s="1557">
        <f t="shared" si="32"/>
        <v>0</v>
      </c>
    </row>
    <row r="1083" spans="1:8" ht="15" x14ac:dyDescent="0.25">
      <c r="A1083" s="1562">
        <v>760131600</v>
      </c>
      <c r="B1083" s="1557" t="s">
        <v>9099</v>
      </c>
      <c r="C1083" s="1557">
        <v>0</v>
      </c>
      <c r="D1083" s="1557">
        <v>0</v>
      </c>
      <c r="E1083" s="1557">
        <v>0</v>
      </c>
      <c r="F1083" s="1557">
        <v>0</v>
      </c>
      <c r="G1083" s="1557" t="str">
        <f t="shared" si="33"/>
        <v>76013</v>
      </c>
      <c r="H1083" s="1557">
        <f t="shared" si="32"/>
        <v>0</v>
      </c>
    </row>
    <row r="1084" spans="1:8" ht="15" x14ac:dyDescent="0.25">
      <c r="A1084" s="1562">
        <v>760132510</v>
      </c>
      <c r="B1084" s="1557" t="s">
        <v>9100</v>
      </c>
      <c r="C1084" s="1557">
        <v>0</v>
      </c>
      <c r="D1084" s="1557">
        <v>0</v>
      </c>
      <c r="E1084" s="1557">
        <v>0</v>
      </c>
      <c r="F1084" s="1557">
        <v>0</v>
      </c>
      <c r="G1084" s="1557" t="str">
        <f t="shared" si="33"/>
        <v>76013</v>
      </c>
      <c r="H1084" s="1557">
        <f t="shared" si="32"/>
        <v>0</v>
      </c>
    </row>
    <row r="1085" spans="1:8" ht="15" x14ac:dyDescent="0.25">
      <c r="A1085" s="1562">
        <v>760133035</v>
      </c>
      <c r="B1085" s="1557" t="s">
        <v>9101</v>
      </c>
      <c r="C1085" s="1557">
        <v>0</v>
      </c>
      <c r="D1085" s="1557">
        <v>0</v>
      </c>
      <c r="E1085" s="1557">
        <v>0</v>
      </c>
      <c r="F1085" s="1557">
        <v>0</v>
      </c>
      <c r="G1085" s="1557" t="str">
        <f t="shared" si="33"/>
        <v>76013</v>
      </c>
      <c r="H1085" s="1557">
        <f t="shared" si="32"/>
        <v>0</v>
      </c>
    </row>
    <row r="1086" spans="1:8" ht="15" x14ac:dyDescent="0.25">
      <c r="A1086" s="1562">
        <v>760133038</v>
      </c>
      <c r="B1086" s="1557" t="s">
        <v>9102</v>
      </c>
      <c r="C1086" s="1557">
        <v>0</v>
      </c>
      <c r="D1086" s="1557">
        <v>0</v>
      </c>
      <c r="E1086" s="1557">
        <v>0</v>
      </c>
      <c r="F1086" s="1557">
        <v>0</v>
      </c>
      <c r="G1086" s="1557" t="str">
        <f t="shared" si="33"/>
        <v>76013</v>
      </c>
      <c r="H1086" s="1557">
        <f t="shared" si="32"/>
        <v>0</v>
      </c>
    </row>
    <row r="1087" spans="1:8" ht="15" x14ac:dyDescent="0.25">
      <c r="A1087" s="1562">
        <v>760133039</v>
      </c>
      <c r="B1087" s="1557" t="s">
        <v>9103</v>
      </c>
      <c r="C1087" s="1557">
        <v>0</v>
      </c>
      <c r="D1087" s="1557">
        <v>0</v>
      </c>
      <c r="E1087" s="1557">
        <v>0</v>
      </c>
      <c r="F1087" s="1557">
        <v>0</v>
      </c>
      <c r="G1087" s="1557" t="str">
        <f t="shared" si="33"/>
        <v>76013</v>
      </c>
      <c r="H1087" s="1557">
        <f t="shared" si="32"/>
        <v>0</v>
      </c>
    </row>
    <row r="1088" spans="1:8" ht="15" x14ac:dyDescent="0.25">
      <c r="A1088" s="1562">
        <v>760133051</v>
      </c>
      <c r="B1088" s="1557" t="s">
        <v>9104</v>
      </c>
      <c r="C1088" s="1557">
        <v>0</v>
      </c>
      <c r="D1088" s="1557">
        <v>0</v>
      </c>
      <c r="E1088" s="1557">
        <v>0</v>
      </c>
      <c r="F1088" s="1557">
        <v>0</v>
      </c>
      <c r="G1088" s="1557" t="str">
        <f t="shared" si="33"/>
        <v>76013</v>
      </c>
      <c r="H1088" s="1557">
        <f t="shared" si="32"/>
        <v>0</v>
      </c>
    </row>
    <row r="1089" spans="1:8" ht="15" x14ac:dyDescent="0.25">
      <c r="A1089" s="1562">
        <v>760133052</v>
      </c>
      <c r="B1089" s="1557" t="s">
        <v>9105</v>
      </c>
      <c r="C1089" s="1557">
        <v>0</v>
      </c>
      <c r="D1089" s="1557">
        <v>0</v>
      </c>
      <c r="E1089" s="1557">
        <v>0</v>
      </c>
      <c r="F1089" s="1557">
        <v>0</v>
      </c>
      <c r="G1089" s="1557" t="str">
        <f t="shared" si="33"/>
        <v>76013</v>
      </c>
      <c r="H1089" s="1557">
        <f t="shared" si="32"/>
        <v>0</v>
      </c>
    </row>
    <row r="1090" spans="1:8" ht="15" x14ac:dyDescent="0.25">
      <c r="A1090" s="1562">
        <v>760133081</v>
      </c>
      <c r="B1090" s="1557" t="s">
        <v>9106</v>
      </c>
      <c r="C1090" s="1557">
        <v>0</v>
      </c>
      <c r="D1090" s="1557">
        <v>0</v>
      </c>
      <c r="E1090" s="1557">
        <v>0</v>
      </c>
      <c r="F1090" s="1557">
        <v>0</v>
      </c>
      <c r="G1090" s="1557" t="str">
        <f t="shared" si="33"/>
        <v>76013</v>
      </c>
      <c r="H1090" s="1557">
        <f t="shared" si="32"/>
        <v>0</v>
      </c>
    </row>
    <row r="1091" spans="1:8" ht="15" x14ac:dyDescent="0.25">
      <c r="A1091" s="1562">
        <v>760133300</v>
      </c>
      <c r="B1091" s="1557" t="s">
        <v>9107</v>
      </c>
      <c r="C1091" s="1557">
        <v>0</v>
      </c>
      <c r="D1091" s="1557">
        <v>0</v>
      </c>
      <c r="E1091" s="1557">
        <v>0</v>
      </c>
      <c r="F1091" s="1557">
        <v>0</v>
      </c>
      <c r="G1091" s="1557" t="str">
        <f t="shared" si="33"/>
        <v>76013</v>
      </c>
      <c r="H1091" s="1557">
        <f t="shared" si="32"/>
        <v>0</v>
      </c>
    </row>
    <row r="1092" spans="1:8" ht="15" x14ac:dyDescent="0.25">
      <c r="A1092" s="1562">
        <v>760134611</v>
      </c>
      <c r="B1092" s="1557" t="s">
        <v>9108</v>
      </c>
      <c r="C1092" s="1557">
        <v>0</v>
      </c>
      <c r="D1092" s="1557">
        <v>0</v>
      </c>
      <c r="E1092" s="1557">
        <v>0</v>
      </c>
      <c r="F1092" s="1557">
        <v>0</v>
      </c>
      <c r="G1092" s="1557" t="str">
        <f t="shared" si="33"/>
        <v>76013</v>
      </c>
      <c r="H1092" s="1557">
        <f t="shared" si="32"/>
        <v>0</v>
      </c>
    </row>
    <row r="1093" spans="1:8" ht="15" x14ac:dyDescent="0.25">
      <c r="A1093" s="1562">
        <v>760139800</v>
      </c>
      <c r="B1093" s="1557" t="s">
        <v>9109</v>
      </c>
      <c r="C1093" s="1557">
        <v>0</v>
      </c>
      <c r="D1093" s="1557">
        <v>0</v>
      </c>
      <c r="E1093" s="1557">
        <v>0</v>
      </c>
      <c r="F1093" s="1557">
        <v>0</v>
      </c>
      <c r="G1093" s="1557" t="str">
        <f t="shared" si="33"/>
        <v>76013</v>
      </c>
      <c r="H1093" s="1557">
        <f t="shared" si="32"/>
        <v>0</v>
      </c>
    </row>
    <row r="1094" spans="1:8" ht="15" x14ac:dyDescent="0.25">
      <c r="A1094" s="1562">
        <v>760141600</v>
      </c>
      <c r="B1094" s="1557" t="s">
        <v>9110</v>
      </c>
      <c r="C1094" s="1557">
        <v>0</v>
      </c>
      <c r="D1094" s="1557">
        <v>0</v>
      </c>
      <c r="E1094" s="1557">
        <v>0</v>
      </c>
      <c r="F1094" s="1557">
        <v>0</v>
      </c>
      <c r="G1094" s="1557" t="str">
        <f t="shared" si="33"/>
        <v>76014</v>
      </c>
      <c r="H1094" s="1557">
        <f t="shared" si="32"/>
        <v>0</v>
      </c>
    </row>
    <row r="1095" spans="1:8" ht="15" x14ac:dyDescent="0.25">
      <c r="A1095" s="1562">
        <v>760142510</v>
      </c>
      <c r="B1095" s="1557" t="s">
        <v>9111</v>
      </c>
      <c r="C1095" s="1557">
        <v>0</v>
      </c>
      <c r="D1095" s="1557">
        <v>0</v>
      </c>
      <c r="E1095" s="1557">
        <v>0</v>
      </c>
      <c r="F1095" s="1557">
        <v>0</v>
      </c>
      <c r="G1095" s="1557" t="str">
        <f t="shared" si="33"/>
        <v>76014</v>
      </c>
      <c r="H1095" s="1557">
        <f t="shared" si="32"/>
        <v>0</v>
      </c>
    </row>
    <row r="1096" spans="1:8" ht="15" x14ac:dyDescent="0.25">
      <c r="A1096" s="1562">
        <v>760143035</v>
      </c>
      <c r="B1096" s="1557" t="s">
        <v>9112</v>
      </c>
      <c r="C1096" s="1557">
        <v>0</v>
      </c>
      <c r="D1096" s="1557">
        <v>0</v>
      </c>
      <c r="E1096" s="1557">
        <v>0</v>
      </c>
      <c r="F1096" s="1557">
        <v>0</v>
      </c>
      <c r="G1096" s="1557" t="str">
        <f t="shared" si="33"/>
        <v>76014</v>
      </c>
      <c r="H1096" s="1557">
        <f t="shared" ref="H1096:H1159" si="34">SUMIF(G:G,G1096,C:C)</f>
        <v>0</v>
      </c>
    </row>
    <row r="1097" spans="1:8" ht="15" x14ac:dyDescent="0.25">
      <c r="A1097" s="1562">
        <v>760143037</v>
      </c>
      <c r="B1097" s="1557" t="s">
        <v>9113</v>
      </c>
      <c r="C1097" s="1557">
        <v>0</v>
      </c>
      <c r="D1097" s="1557">
        <v>0</v>
      </c>
      <c r="E1097" s="1557">
        <v>0</v>
      </c>
      <c r="F1097" s="1557">
        <v>0</v>
      </c>
      <c r="G1097" s="1557" t="str">
        <f t="shared" ref="G1097:G1160" si="35">LEFT(A1097,5)</f>
        <v>76014</v>
      </c>
      <c r="H1097" s="1557">
        <f t="shared" si="34"/>
        <v>0</v>
      </c>
    </row>
    <row r="1098" spans="1:8" ht="15" x14ac:dyDescent="0.25">
      <c r="A1098" s="1562">
        <v>760143038</v>
      </c>
      <c r="B1098" s="1557" t="s">
        <v>9114</v>
      </c>
      <c r="C1098" s="1557">
        <v>0</v>
      </c>
      <c r="D1098" s="1557">
        <v>0</v>
      </c>
      <c r="E1098" s="1557">
        <v>0</v>
      </c>
      <c r="F1098" s="1557">
        <v>0</v>
      </c>
      <c r="G1098" s="1557" t="str">
        <f t="shared" si="35"/>
        <v>76014</v>
      </c>
      <c r="H1098" s="1557">
        <f t="shared" si="34"/>
        <v>0</v>
      </c>
    </row>
    <row r="1099" spans="1:8" ht="15" x14ac:dyDescent="0.25">
      <c r="A1099" s="1562">
        <v>760143051</v>
      </c>
      <c r="B1099" s="1557" t="s">
        <v>9115</v>
      </c>
      <c r="C1099" s="1557">
        <v>0</v>
      </c>
      <c r="D1099" s="1557">
        <v>0</v>
      </c>
      <c r="E1099" s="1557">
        <v>0</v>
      </c>
      <c r="F1099" s="1557">
        <v>0</v>
      </c>
      <c r="G1099" s="1557" t="str">
        <f t="shared" si="35"/>
        <v>76014</v>
      </c>
      <c r="H1099" s="1557">
        <f t="shared" si="34"/>
        <v>0</v>
      </c>
    </row>
    <row r="1100" spans="1:8" ht="15" x14ac:dyDescent="0.25">
      <c r="A1100" s="1562">
        <v>760143052</v>
      </c>
      <c r="B1100" s="1557" t="s">
        <v>9116</v>
      </c>
      <c r="C1100" s="1557">
        <v>0</v>
      </c>
      <c r="D1100" s="1557">
        <v>0</v>
      </c>
      <c r="E1100" s="1557">
        <v>0</v>
      </c>
      <c r="F1100" s="1557">
        <v>0</v>
      </c>
      <c r="G1100" s="1557" t="str">
        <f t="shared" si="35"/>
        <v>76014</v>
      </c>
      <c r="H1100" s="1557">
        <f t="shared" si="34"/>
        <v>0</v>
      </c>
    </row>
    <row r="1101" spans="1:8" ht="15" x14ac:dyDescent="0.25">
      <c r="A1101" s="1562">
        <v>760143081</v>
      </c>
      <c r="B1101" s="1557" t="s">
        <v>9117</v>
      </c>
      <c r="C1101" s="1557">
        <v>0</v>
      </c>
      <c r="D1101" s="1557">
        <v>0</v>
      </c>
      <c r="E1101" s="1557">
        <v>0</v>
      </c>
      <c r="F1101" s="1557">
        <v>0</v>
      </c>
      <c r="G1101" s="1557" t="str">
        <f t="shared" si="35"/>
        <v>76014</v>
      </c>
      <c r="H1101" s="1557">
        <f t="shared" si="34"/>
        <v>0</v>
      </c>
    </row>
    <row r="1102" spans="1:8" ht="15" x14ac:dyDescent="0.25">
      <c r="A1102" s="1562">
        <v>760143083</v>
      </c>
      <c r="B1102" s="1557" t="s">
        <v>9118</v>
      </c>
      <c r="C1102" s="1557">
        <v>0</v>
      </c>
      <c r="D1102" s="1557">
        <v>0</v>
      </c>
      <c r="E1102" s="1557">
        <v>0</v>
      </c>
      <c r="F1102" s="1557">
        <v>0</v>
      </c>
      <c r="G1102" s="1557" t="str">
        <f t="shared" si="35"/>
        <v>76014</v>
      </c>
      <c r="H1102" s="1557">
        <f t="shared" si="34"/>
        <v>0</v>
      </c>
    </row>
    <row r="1103" spans="1:8" ht="15" x14ac:dyDescent="0.25">
      <c r="A1103" s="1562">
        <v>760144610</v>
      </c>
      <c r="B1103" s="1557" t="s">
        <v>9119</v>
      </c>
      <c r="C1103" s="1557">
        <v>0</v>
      </c>
      <c r="D1103" s="1557">
        <v>0</v>
      </c>
      <c r="E1103" s="1557">
        <v>0</v>
      </c>
      <c r="F1103" s="1557">
        <v>0</v>
      </c>
      <c r="G1103" s="1557" t="str">
        <f t="shared" si="35"/>
        <v>76014</v>
      </c>
      <c r="H1103" s="1557">
        <f t="shared" si="34"/>
        <v>0</v>
      </c>
    </row>
    <row r="1104" spans="1:8" ht="15" x14ac:dyDescent="0.25">
      <c r="A1104" s="1562">
        <v>760144611</v>
      </c>
      <c r="B1104" s="1557" t="s">
        <v>9120</v>
      </c>
      <c r="C1104" s="1557">
        <v>0</v>
      </c>
      <c r="D1104" s="1557">
        <v>0</v>
      </c>
      <c r="E1104" s="1557">
        <v>0</v>
      </c>
      <c r="F1104" s="1557">
        <v>0</v>
      </c>
      <c r="G1104" s="1557" t="str">
        <f t="shared" si="35"/>
        <v>76014</v>
      </c>
      <c r="H1104" s="1557">
        <f t="shared" si="34"/>
        <v>0</v>
      </c>
    </row>
    <row r="1105" spans="1:8" ht="15" x14ac:dyDescent="0.25">
      <c r="A1105" s="1562">
        <v>760149800</v>
      </c>
      <c r="B1105" s="1557" t="s">
        <v>9121</v>
      </c>
      <c r="C1105" s="1557">
        <v>0</v>
      </c>
      <c r="D1105" s="1557">
        <v>0</v>
      </c>
      <c r="E1105" s="1557">
        <v>0</v>
      </c>
      <c r="F1105" s="1557">
        <v>0</v>
      </c>
      <c r="G1105" s="1557" t="str">
        <f t="shared" si="35"/>
        <v>76014</v>
      </c>
      <c r="H1105" s="1557">
        <f t="shared" si="34"/>
        <v>0</v>
      </c>
    </row>
    <row r="1106" spans="1:8" ht="15" x14ac:dyDescent="0.25">
      <c r="A1106" s="1562">
        <v>760151600</v>
      </c>
      <c r="B1106" s="1557" t="s">
        <v>9122</v>
      </c>
      <c r="C1106" s="1557">
        <v>0</v>
      </c>
      <c r="D1106" s="1557">
        <v>0</v>
      </c>
      <c r="E1106" s="1557">
        <v>0</v>
      </c>
      <c r="F1106" s="1557">
        <v>0</v>
      </c>
      <c r="G1106" s="1557" t="str">
        <f t="shared" si="35"/>
        <v>76015</v>
      </c>
      <c r="H1106" s="1557">
        <f t="shared" si="34"/>
        <v>0</v>
      </c>
    </row>
    <row r="1107" spans="1:8" ht="15" x14ac:dyDescent="0.25">
      <c r="A1107" s="1562">
        <v>760152510</v>
      </c>
      <c r="B1107" s="1557" t="s">
        <v>9123</v>
      </c>
      <c r="C1107" s="1557">
        <v>0</v>
      </c>
      <c r="D1107" s="1557">
        <v>0</v>
      </c>
      <c r="E1107" s="1557">
        <v>0</v>
      </c>
      <c r="F1107" s="1557">
        <v>0</v>
      </c>
      <c r="G1107" s="1557" t="str">
        <f t="shared" si="35"/>
        <v>76015</v>
      </c>
      <c r="H1107" s="1557">
        <f t="shared" si="34"/>
        <v>0</v>
      </c>
    </row>
    <row r="1108" spans="1:8" ht="15" x14ac:dyDescent="0.25">
      <c r="A1108" s="1562">
        <v>760153035</v>
      </c>
      <c r="B1108" s="1557" t="s">
        <v>9124</v>
      </c>
      <c r="C1108" s="1557">
        <v>0</v>
      </c>
      <c r="D1108" s="1557">
        <v>0</v>
      </c>
      <c r="E1108" s="1557">
        <v>0</v>
      </c>
      <c r="F1108" s="1557">
        <v>0</v>
      </c>
      <c r="G1108" s="1557" t="str">
        <f t="shared" si="35"/>
        <v>76015</v>
      </c>
      <c r="H1108" s="1557">
        <f t="shared" si="34"/>
        <v>0</v>
      </c>
    </row>
    <row r="1109" spans="1:8" ht="15" x14ac:dyDescent="0.25">
      <c r="A1109" s="1562">
        <v>760153036</v>
      </c>
      <c r="B1109" s="1557" t="s">
        <v>9125</v>
      </c>
      <c r="C1109" s="1557">
        <v>0</v>
      </c>
      <c r="D1109" s="1557">
        <v>0</v>
      </c>
      <c r="E1109" s="1557">
        <v>0</v>
      </c>
      <c r="F1109" s="1557">
        <v>0</v>
      </c>
      <c r="G1109" s="1557" t="str">
        <f t="shared" si="35"/>
        <v>76015</v>
      </c>
      <c r="H1109" s="1557">
        <f t="shared" si="34"/>
        <v>0</v>
      </c>
    </row>
    <row r="1110" spans="1:8" ht="15" x14ac:dyDescent="0.25">
      <c r="A1110" s="1562">
        <v>760153037</v>
      </c>
      <c r="B1110" s="1557" t="s">
        <v>9126</v>
      </c>
      <c r="C1110" s="1557">
        <v>0</v>
      </c>
      <c r="D1110" s="1557">
        <v>0</v>
      </c>
      <c r="E1110" s="1557">
        <v>0</v>
      </c>
      <c r="F1110" s="1557">
        <v>0</v>
      </c>
      <c r="G1110" s="1557" t="str">
        <f t="shared" si="35"/>
        <v>76015</v>
      </c>
      <c r="H1110" s="1557">
        <f t="shared" si="34"/>
        <v>0</v>
      </c>
    </row>
    <row r="1111" spans="1:8" ht="15" x14ac:dyDescent="0.25">
      <c r="A1111" s="1562">
        <v>760153038</v>
      </c>
      <c r="B1111" s="1557" t="s">
        <v>9127</v>
      </c>
      <c r="C1111" s="1557">
        <v>0</v>
      </c>
      <c r="D1111" s="1557">
        <v>0</v>
      </c>
      <c r="E1111" s="1557">
        <v>0</v>
      </c>
      <c r="F1111" s="1557">
        <v>0</v>
      </c>
      <c r="G1111" s="1557" t="str">
        <f t="shared" si="35"/>
        <v>76015</v>
      </c>
      <c r="H1111" s="1557">
        <f t="shared" si="34"/>
        <v>0</v>
      </c>
    </row>
    <row r="1112" spans="1:8" ht="15" x14ac:dyDescent="0.25">
      <c r="A1112" s="1562">
        <v>760153041</v>
      </c>
      <c r="B1112" s="1557" t="s">
        <v>9128</v>
      </c>
      <c r="C1112" s="1557">
        <v>0</v>
      </c>
      <c r="D1112" s="1557">
        <v>0</v>
      </c>
      <c r="E1112" s="1557">
        <v>0</v>
      </c>
      <c r="F1112" s="1557">
        <v>0</v>
      </c>
      <c r="G1112" s="1557" t="str">
        <f t="shared" si="35"/>
        <v>76015</v>
      </c>
      <c r="H1112" s="1557">
        <f t="shared" si="34"/>
        <v>0</v>
      </c>
    </row>
    <row r="1113" spans="1:8" ht="15" x14ac:dyDescent="0.25">
      <c r="A1113" s="1562">
        <v>760153051</v>
      </c>
      <c r="B1113" s="1557" t="s">
        <v>9129</v>
      </c>
      <c r="C1113" s="1557">
        <v>0</v>
      </c>
      <c r="D1113" s="1557">
        <v>0</v>
      </c>
      <c r="E1113" s="1557">
        <v>0</v>
      </c>
      <c r="F1113" s="1557">
        <v>0</v>
      </c>
      <c r="G1113" s="1557" t="str">
        <f t="shared" si="35"/>
        <v>76015</v>
      </c>
      <c r="H1113" s="1557">
        <f t="shared" si="34"/>
        <v>0</v>
      </c>
    </row>
    <row r="1114" spans="1:8" ht="15" x14ac:dyDescent="0.25">
      <c r="A1114" s="1562">
        <v>760153052</v>
      </c>
      <c r="B1114" s="1557" t="s">
        <v>9130</v>
      </c>
      <c r="C1114" s="1557">
        <v>0</v>
      </c>
      <c r="D1114" s="1557">
        <v>0</v>
      </c>
      <c r="E1114" s="1557">
        <v>0</v>
      </c>
      <c r="F1114" s="1557">
        <v>0</v>
      </c>
      <c r="G1114" s="1557" t="str">
        <f t="shared" si="35"/>
        <v>76015</v>
      </c>
      <c r="H1114" s="1557">
        <f t="shared" si="34"/>
        <v>0</v>
      </c>
    </row>
    <row r="1115" spans="1:8" ht="15" x14ac:dyDescent="0.25">
      <c r="A1115" s="1562">
        <v>760153081</v>
      </c>
      <c r="B1115" s="1557" t="s">
        <v>9131</v>
      </c>
      <c r="C1115" s="1557">
        <v>0</v>
      </c>
      <c r="D1115" s="1557">
        <v>0</v>
      </c>
      <c r="E1115" s="1557">
        <v>0</v>
      </c>
      <c r="F1115" s="1557">
        <v>0</v>
      </c>
      <c r="G1115" s="1557" t="str">
        <f t="shared" si="35"/>
        <v>76015</v>
      </c>
      <c r="H1115" s="1557">
        <f t="shared" si="34"/>
        <v>0</v>
      </c>
    </row>
    <row r="1116" spans="1:8" ht="15" x14ac:dyDescent="0.25">
      <c r="A1116" s="1562">
        <v>760153083</v>
      </c>
      <c r="B1116" s="1557" t="s">
        <v>9132</v>
      </c>
      <c r="C1116" s="1557">
        <v>0</v>
      </c>
      <c r="D1116" s="1557">
        <v>0</v>
      </c>
      <c r="E1116" s="1557">
        <v>0</v>
      </c>
      <c r="F1116" s="1557">
        <v>0</v>
      </c>
      <c r="G1116" s="1557" t="str">
        <f t="shared" si="35"/>
        <v>76015</v>
      </c>
      <c r="H1116" s="1557">
        <f t="shared" si="34"/>
        <v>0</v>
      </c>
    </row>
    <row r="1117" spans="1:8" ht="15" x14ac:dyDescent="0.25">
      <c r="A1117" s="1562">
        <v>760154610</v>
      </c>
      <c r="B1117" s="1557" t="s">
        <v>9133</v>
      </c>
      <c r="C1117" s="1557">
        <v>0</v>
      </c>
      <c r="D1117" s="1557">
        <v>0</v>
      </c>
      <c r="E1117" s="1557">
        <v>0</v>
      </c>
      <c r="F1117" s="1557">
        <v>0</v>
      </c>
      <c r="G1117" s="1557" t="str">
        <f t="shared" si="35"/>
        <v>76015</v>
      </c>
      <c r="H1117" s="1557">
        <f t="shared" si="34"/>
        <v>0</v>
      </c>
    </row>
    <row r="1118" spans="1:8" ht="15" x14ac:dyDescent="0.25">
      <c r="A1118" s="1562">
        <v>760154611</v>
      </c>
      <c r="B1118" s="1557" t="s">
        <v>9134</v>
      </c>
      <c r="C1118" s="1557">
        <v>0</v>
      </c>
      <c r="D1118" s="1557">
        <v>0</v>
      </c>
      <c r="E1118" s="1557">
        <v>0</v>
      </c>
      <c r="F1118" s="1557">
        <v>0</v>
      </c>
      <c r="G1118" s="1557" t="str">
        <f t="shared" si="35"/>
        <v>76015</v>
      </c>
      <c r="H1118" s="1557">
        <f t="shared" si="34"/>
        <v>0</v>
      </c>
    </row>
    <row r="1119" spans="1:8" ht="15" x14ac:dyDescent="0.25">
      <c r="A1119" s="1562">
        <v>760154623</v>
      </c>
      <c r="B1119" s="1557" t="s">
        <v>9135</v>
      </c>
      <c r="C1119" s="1557">
        <v>0</v>
      </c>
      <c r="D1119" s="1557">
        <v>0</v>
      </c>
      <c r="E1119" s="1557">
        <v>0</v>
      </c>
      <c r="F1119" s="1557">
        <v>0</v>
      </c>
      <c r="G1119" s="1557" t="str">
        <f t="shared" si="35"/>
        <v>76015</v>
      </c>
      <c r="H1119" s="1557">
        <f t="shared" si="34"/>
        <v>0</v>
      </c>
    </row>
    <row r="1120" spans="1:8" ht="15" x14ac:dyDescent="0.25">
      <c r="A1120" s="1562">
        <v>760159800</v>
      </c>
      <c r="B1120" s="1557" t="s">
        <v>9136</v>
      </c>
      <c r="C1120" s="1557">
        <v>0</v>
      </c>
      <c r="D1120" s="1557">
        <v>0</v>
      </c>
      <c r="E1120" s="1557">
        <v>0</v>
      </c>
      <c r="F1120" s="1557">
        <v>0</v>
      </c>
      <c r="G1120" s="1557" t="str">
        <f t="shared" si="35"/>
        <v>76015</v>
      </c>
      <c r="H1120" s="1557">
        <f t="shared" si="34"/>
        <v>0</v>
      </c>
    </row>
    <row r="1121" spans="1:8" ht="15" x14ac:dyDescent="0.25">
      <c r="A1121" s="1562">
        <v>760161600</v>
      </c>
      <c r="B1121" s="1557" t="s">
        <v>9137</v>
      </c>
      <c r="C1121" s="1557">
        <v>0</v>
      </c>
      <c r="D1121" s="1557">
        <v>0</v>
      </c>
      <c r="E1121" s="1557">
        <v>0</v>
      </c>
      <c r="F1121" s="1557">
        <v>0</v>
      </c>
      <c r="G1121" s="1557" t="str">
        <f t="shared" si="35"/>
        <v>76016</v>
      </c>
      <c r="H1121" s="1557">
        <f t="shared" si="34"/>
        <v>0</v>
      </c>
    </row>
    <row r="1122" spans="1:8" ht="15" x14ac:dyDescent="0.25">
      <c r="A1122" s="1562">
        <v>760162020</v>
      </c>
      <c r="B1122" s="1557" t="s">
        <v>9138</v>
      </c>
      <c r="C1122" s="1557">
        <v>0</v>
      </c>
      <c r="D1122" s="1557">
        <v>0</v>
      </c>
      <c r="E1122" s="1557">
        <v>0</v>
      </c>
      <c r="F1122" s="1557">
        <v>0</v>
      </c>
      <c r="G1122" s="1557" t="str">
        <f t="shared" si="35"/>
        <v>76016</v>
      </c>
      <c r="H1122" s="1557">
        <f t="shared" si="34"/>
        <v>0</v>
      </c>
    </row>
    <row r="1123" spans="1:8" ht="15" x14ac:dyDescent="0.25">
      <c r="A1123" s="1562">
        <v>760162510</v>
      </c>
      <c r="B1123" s="1557" t="s">
        <v>9139</v>
      </c>
      <c r="C1123" s="1557">
        <v>0</v>
      </c>
      <c r="D1123" s="1557">
        <v>0</v>
      </c>
      <c r="E1123" s="1557">
        <v>0</v>
      </c>
      <c r="F1123" s="1557">
        <v>0</v>
      </c>
      <c r="G1123" s="1557" t="str">
        <f t="shared" si="35"/>
        <v>76016</v>
      </c>
      <c r="H1123" s="1557">
        <f t="shared" si="34"/>
        <v>0</v>
      </c>
    </row>
    <row r="1124" spans="1:8" ht="15" x14ac:dyDescent="0.25">
      <c r="A1124" s="1562">
        <v>760163035</v>
      </c>
      <c r="B1124" s="1557" t="s">
        <v>9140</v>
      </c>
      <c r="C1124" s="1557">
        <v>0</v>
      </c>
      <c r="D1124" s="1557">
        <v>0</v>
      </c>
      <c r="E1124" s="1557">
        <v>0</v>
      </c>
      <c r="F1124" s="1557">
        <v>0</v>
      </c>
      <c r="G1124" s="1557" t="str">
        <f t="shared" si="35"/>
        <v>76016</v>
      </c>
      <c r="H1124" s="1557">
        <f t="shared" si="34"/>
        <v>0</v>
      </c>
    </row>
    <row r="1125" spans="1:8" ht="15" x14ac:dyDescent="0.25">
      <c r="A1125" s="1562">
        <v>760163036</v>
      </c>
      <c r="B1125" s="1557" t="s">
        <v>9141</v>
      </c>
      <c r="C1125" s="1557">
        <v>0</v>
      </c>
      <c r="D1125" s="1557">
        <v>0</v>
      </c>
      <c r="E1125" s="1557">
        <v>0</v>
      </c>
      <c r="F1125" s="1557">
        <v>0</v>
      </c>
      <c r="G1125" s="1557" t="str">
        <f t="shared" si="35"/>
        <v>76016</v>
      </c>
      <c r="H1125" s="1557">
        <f t="shared" si="34"/>
        <v>0</v>
      </c>
    </row>
    <row r="1126" spans="1:8" ht="15" x14ac:dyDescent="0.25">
      <c r="A1126" s="1562">
        <v>760163037</v>
      </c>
      <c r="B1126" s="1557" t="s">
        <v>9142</v>
      </c>
      <c r="C1126" s="1557">
        <v>0</v>
      </c>
      <c r="D1126" s="1557">
        <v>0</v>
      </c>
      <c r="E1126" s="1557">
        <v>0</v>
      </c>
      <c r="F1126" s="1557">
        <v>0</v>
      </c>
      <c r="G1126" s="1557" t="str">
        <f t="shared" si="35"/>
        <v>76016</v>
      </c>
      <c r="H1126" s="1557">
        <f t="shared" si="34"/>
        <v>0</v>
      </c>
    </row>
    <row r="1127" spans="1:8" ht="15" x14ac:dyDescent="0.25">
      <c r="A1127" s="1562">
        <v>760163038</v>
      </c>
      <c r="B1127" s="1557" t="s">
        <v>9143</v>
      </c>
      <c r="C1127" s="1557">
        <v>0</v>
      </c>
      <c r="D1127" s="1557">
        <v>0</v>
      </c>
      <c r="E1127" s="1557">
        <v>0</v>
      </c>
      <c r="F1127" s="1557">
        <v>0</v>
      </c>
      <c r="G1127" s="1557" t="str">
        <f t="shared" si="35"/>
        <v>76016</v>
      </c>
      <c r="H1127" s="1557">
        <f t="shared" si="34"/>
        <v>0</v>
      </c>
    </row>
    <row r="1128" spans="1:8" ht="15" x14ac:dyDescent="0.25">
      <c r="A1128" s="1562">
        <v>760163041</v>
      </c>
      <c r="B1128" s="1557" t="s">
        <v>9144</v>
      </c>
      <c r="C1128" s="1557">
        <v>0</v>
      </c>
      <c r="D1128" s="1557">
        <v>0</v>
      </c>
      <c r="E1128" s="1557">
        <v>0</v>
      </c>
      <c r="F1128" s="1557">
        <v>0</v>
      </c>
      <c r="G1128" s="1557" t="str">
        <f t="shared" si="35"/>
        <v>76016</v>
      </c>
      <c r="H1128" s="1557">
        <f t="shared" si="34"/>
        <v>0</v>
      </c>
    </row>
    <row r="1129" spans="1:8" ht="15" x14ac:dyDescent="0.25">
      <c r="A1129" s="1562">
        <v>760163051</v>
      </c>
      <c r="B1129" s="1557" t="s">
        <v>9145</v>
      </c>
      <c r="C1129" s="1557">
        <v>0</v>
      </c>
      <c r="D1129" s="1557">
        <v>0</v>
      </c>
      <c r="E1129" s="1557">
        <v>0</v>
      </c>
      <c r="F1129" s="1557">
        <v>0</v>
      </c>
      <c r="G1129" s="1557" t="str">
        <f t="shared" si="35"/>
        <v>76016</v>
      </c>
      <c r="H1129" s="1557">
        <f t="shared" si="34"/>
        <v>0</v>
      </c>
    </row>
    <row r="1130" spans="1:8" ht="15" x14ac:dyDescent="0.25">
      <c r="A1130" s="1562">
        <v>760163052</v>
      </c>
      <c r="B1130" s="1557" t="s">
        <v>9146</v>
      </c>
      <c r="C1130" s="1557">
        <v>0</v>
      </c>
      <c r="D1130" s="1557">
        <v>0</v>
      </c>
      <c r="E1130" s="1557">
        <v>0</v>
      </c>
      <c r="F1130" s="1557">
        <v>0</v>
      </c>
      <c r="G1130" s="1557" t="str">
        <f t="shared" si="35"/>
        <v>76016</v>
      </c>
      <c r="H1130" s="1557">
        <f t="shared" si="34"/>
        <v>0</v>
      </c>
    </row>
    <row r="1131" spans="1:8" ht="15" x14ac:dyDescent="0.25">
      <c r="A1131" s="1562">
        <v>760163081</v>
      </c>
      <c r="B1131" s="1557" t="s">
        <v>9147</v>
      </c>
      <c r="C1131" s="1557">
        <v>0</v>
      </c>
      <c r="D1131" s="1557">
        <v>0</v>
      </c>
      <c r="E1131" s="1557">
        <v>0</v>
      </c>
      <c r="F1131" s="1557">
        <v>0</v>
      </c>
      <c r="G1131" s="1557" t="str">
        <f t="shared" si="35"/>
        <v>76016</v>
      </c>
      <c r="H1131" s="1557">
        <f t="shared" si="34"/>
        <v>0</v>
      </c>
    </row>
    <row r="1132" spans="1:8" ht="15" x14ac:dyDescent="0.25">
      <c r="A1132" s="1562">
        <v>760163083</v>
      </c>
      <c r="B1132" s="1557" t="s">
        <v>9148</v>
      </c>
      <c r="C1132" s="1557">
        <v>0</v>
      </c>
      <c r="D1132" s="1557">
        <v>0</v>
      </c>
      <c r="E1132" s="1557">
        <v>0</v>
      </c>
      <c r="F1132" s="1557">
        <v>0</v>
      </c>
      <c r="G1132" s="1557" t="str">
        <f t="shared" si="35"/>
        <v>76016</v>
      </c>
      <c r="H1132" s="1557">
        <f t="shared" si="34"/>
        <v>0</v>
      </c>
    </row>
    <row r="1133" spans="1:8" ht="15" x14ac:dyDescent="0.25">
      <c r="A1133" s="1562">
        <v>760164610</v>
      </c>
      <c r="B1133" s="1557" t="s">
        <v>9149</v>
      </c>
      <c r="C1133" s="1557">
        <v>0</v>
      </c>
      <c r="D1133" s="1557">
        <v>0</v>
      </c>
      <c r="E1133" s="1557">
        <v>0</v>
      </c>
      <c r="F1133" s="1557">
        <v>0</v>
      </c>
      <c r="G1133" s="1557" t="str">
        <f t="shared" si="35"/>
        <v>76016</v>
      </c>
      <c r="H1133" s="1557">
        <f t="shared" si="34"/>
        <v>0</v>
      </c>
    </row>
    <row r="1134" spans="1:8" ht="15" x14ac:dyDescent="0.25">
      <c r="A1134" s="1562">
        <v>760164611</v>
      </c>
      <c r="B1134" s="1557" t="s">
        <v>9150</v>
      </c>
      <c r="C1134" s="1557">
        <v>0</v>
      </c>
      <c r="D1134" s="1557">
        <v>0</v>
      </c>
      <c r="E1134" s="1557">
        <v>0</v>
      </c>
      <c r="F1134" s="1557">
        <v>0</v>
      </c>
      <c r="G1134" s="1557" t="str">
        <f t="shared" si="35"/>
        <v>76016</v>
      </c>
      <c r="H1134" s="1557">
        <f t="shared" si="34"/>
        <v>0</v>
      </c>
    </row>
    <row r="1135" spans="1:8" ht="15" x14ac:dyDescent="0.25">
      <c r="A1135" s="1562">
        <v>760164623</v>
      </c>
      <c r="B1135" s="1557" t="s">
        <v>9151</v>
      </c>
      <c r="C1135" s="1557">
        <v>0</v>
      </c>
      <c r="D1135" s="1557">
        <v>0</v>
      </c>
      <c r="E1135" s="1557">
        <v>0</v>
      </c>
      <c r="F1135" s="1557">
        <v>0</v>
      </c>
      <c r="G1135" s="1557" t="str">
        <f t="shared" si="35"/>
        <v>76016</v>
      </c>
      <c r="H1135" s="1557">
        <f t="shared" si="34"/>
        <v>0</v>
      </c>
    </row>
    <row r="1136" spans="1:8" ht="15" x14ac:dyDescent="0.25">
      <c r="A1136" s="1562">
        <v>760169800</v>
      </c>
      <c r="B1136" s="1557" t="s">
        <v>9152</v>
      </c>
      <c r="C1136" s="1557">
        <v>0</v>
      </c>
      <c r="D1136" s="1557">
        <v>0</v>
      </c>
      <c r="E1136" s="1557">
        <v>0</v>
      </c>
      <c r="F1136" s="1557">
        <v>0</v>
      </c>
      <c r="G1136" s="1557" t="str">
        <f t="shared" si="35"/>
        <v>76016</v>
      </c>
      <c r="H1136" s="1557">
        <f t="shared" si="34"/>
        <v>0</v>
      </c>
    </row>
    <row r="1137" spans="1:8" ht="15" x14ac:dyDescent="0.25">
      <c r="A1137" s="1562">
        <v>760171600</v>
      </c>
      <c r="B1137" s="1557" t="s">
        <v>9153</v>
      </c>
      <c r="C1137" s="1557">
        <v>0</v>
      </c>
      <c r="D1137" s="1557">
        <v>0</v>
      </c>
      <c r="E1137" s="1557">
        <v>0</v>
      </c>
      <c r="F1137" s="1557">
        <v>0</v>
      </c>
      <c r="G1137" s="1557" t="str">
        <f t="shared" si="35"/>
        <v>76017</v>
      </c>
      <c r="H1137" s="1557">
        <f t="shared" si="34"/>
        <v>0</v>
      </c>
    </row>
    <row r="1138" spans="1:8" ht="15" x14ac:dyDescent="0.25">
      <c r="A1138" s="1562">
        <v>760172510</v>
      </c>
      <c r="B1138" s="1557" t="s">
        <v>9154</v>
      </c>
      <c r="C1138" s="1557">
        <v>0</v>
      </c>
      <c r="D1138" s="1557">
        <v>0</v>
      </c>
      <c r="E1138" s="1557">
        <v>0</v>
      </c>
      <c r="F1138" s="1557">
        <v>0</v>
      </c>
      <c r="G1138" s="1557" t="str">
        <f t="shared" si="35"/>
        <v>76017</v>
      </c>
      <c r="H1138" s="1557">
        <f t="shared" si="34"/>
        <v>0</v>
      </c>
    </row>
    <row r="1139" spans="1:8" ht="15" x14ac:dyDescent="0.25">
      <c r="A1139" s="1562">
        <v>760173035</v>
      </c>
      <c r="B1139" s="1557" t="s">
        <v>9155</v>
      </c>
      <c r="C1139" s="1557">
        <v>0</v>
      </c>
      <c r="D1139" s="1557">
        <v>0</v>
      </c>
      <c r="E1139" s="1557">
        <v>0</v>
      </c>
      <c r="F1139" s="1557">
        <v>0</v>
      </c>
      <c r="G1139" s="1557" t="str">
        <f t="shared" si="35"/>
        <v>76017</v>
      </c>
      <c r="H1139" s="1557">
        <f t="shared" si="34"/>
        <v>0</v>
      </c>
    </row>
    <row r="1140" spans="1:8" ht="15" x14ac:dyDescent="0.25">
      <c r="A1140" s="1562">
        <v>760173036</v>
      </c>
      <c r="B1140" s="1557" t="s">
        <v>9156</v>
      </c>
      <c r="C1140" s="1557">
        <v>0</v>
      </c>
      <c r="D1140" s="1557">
        <v>0</v>
      </c>
      <c r="E1140" s="1557">
        <v>0</v>
      </c>
      <c r="F1140" s="1557">
        <v>0</v>
      </c>
      <c r="G1140" s="1557" t="str">
        <f t="shared" si="35"/>
        <v>76017</v>
      </c>
      <c r="H1140" s="1557">
        <f t="shared" si="34"/>
        <v>0</v>
      </c>
    </row>
    <row r="1141" spans="1:8" ht="15" x14ac:dyDescent="0.25">
      <c r="A1141" s="1562">
        <v>760173037</v>
      </c>
      <c r="B1141" s="1557" t="s">
        <v>9157</v>
      </c>
      <c r="C1141" s="1557">
        <v>0</v>
      </c>
      <c r="D1141" s="1557">
        <v>0</v>
      </c>
      <c r="E1141" s="1557">
        <v>0</v>
      </c>
      <c r="F1141" s="1557">
        <v>0</v>
      </c>
      <c r="G1141" s="1557" t="str">
        <f t="shared" si="35"/>
        <v>76017</v>
      </c>
      <c r="H1141" s="1557">
        <f t="shared" si="34"/>
        <v>0</v>
      </c>
    </row>
    <row r="1142" spans="1:8" ht="15" x14ac:dyDescent="0.25">
      <c r="A1142" s="1562">
        <v>760173038</v>
      </c>
      <c r="B1142" s="1557" t="s">
        <v>9158</v>
      </c>
      <c r="C1142" s="1557">
        <v>0</v>
      </c>
      <c r="D1142" s="1557">
        <v>0</v>
      </c>
      <c r="E1142" s="1557">
        <v>0</v>
      </c>
      <c r="F1142" s="1557">
        <v>0</v>
      </c>
      <c r="G1142" s="1557" t="str">
        <f t="shared" si="35"/>
        <v>76017</v>
      </c>
      <c r="H1142" s="1557">
        <f t="shared" si="34"/>
        <v>0</v>
      </c>
    </row>
    <row r="1143" spans="1:8" ht="15" x14ac:dyDescent="0.25">
      <c r="A1143" s="1562">
        <v>760173041</v>
      </c>
      <c r="B1143" s="1557" t="s">
        <v>9159</v>
      </c>
      <c r="C1143" s="1557">
        <v>0</v>
      </c>
      <c r="D1143" s="1557">
        <v>0</v>
      </c>
      <c r="E1143" s="1557">
        <v>0</v>
      </c>
      <c r="F1143" s="1557">
        <v>0</v>
      </c>
      <c r="G1143" s="1557" t="str">
        <f t="shared" si="35"/>
        <v>76017</v>
      </c>
      <c r="H1143" s="1557">
        <f t="shared" si="34"/>
        <v>0</v>
      </c>
    </row>
    <row r="1144" spans="1:8" ht="15" x14ac:dyDescent="0.25">
      <c r="A1144" s="1562">
        <v>760173051</v>
      </c>
      <c r="B1144" s="1557" t="s">
        <v>9160</v>
      </c>
      <c r="C1144" s="1557">
        <v>0</v>
      </c>
      <c r="D1144" s="1557">
        <v>0</v>
      </c>
      <c r="E1144" s="1557">
        <v>0</v>
      </c>
      <c r="F1144" s="1557">
        <v>0</v>
      </c>
      <c r="G1144" s="1557" t="str">
        <f t="shared" si="35"/>
        <v>76017</v>
      </c>
      <c r="H1144" s="1557">
        <f t="shared" si="34"/>
        <v>0</v>
      </c>
    </row>
    <row r="1145" spans="1:8" ht="15" x14ac:dyDescent="0.25">
      <c r="A1145" s="1562">
        <v>760173052</v>
      </c>
      <c r="B1145" s="1557" t="s">
        <v>9161</v>
      </c>
      <c r="C1145" s="1557">
        <v>0</v>
      </c>
      <c r="D1145" s="1557">
        <v>0</v>
      </c>
      <c r="E1145" s="1557">
        <v>0</v>
      </c>
      <c r="F1145" s="1557">
        <v>0</v>
      </c>
      <c r="G1145" s="1557" t="str">
        <f t="shared" si="35"/>
        <v>76017</v>
      </c>
      <c r="H1145" s="1557">
        <f t="shared" si="34"/>
        <v>0</v>
      </c>
    </row>
    <row r="1146" spans="1:8" ht="15" x14ac:dyDescent="0.25">
      <c r="A1146" s="1562">
        <v>760173081</v>
      </c>
      <c r="B1146" s="1557" t="s">
        <v>9162</v>
      </c>
      <c r="C1146" s="1557">
        <v>0</v>
      </c>
      <c r="D1146" s="1557">
        <v>0</v>
      </c>
      <c r="E1146" s="1557">
        <v>0</v>
      </c>
      <c r="F1146" s="1557">
        <v>0</v>
      </c>
      <c r="G1146" s="1557" t="str">
        <f t="shared" si="35"/>
        <v>76017</v>
      </c>
      <c r="H1146" s="1557">
        <f t="shared" si="34"/>
        <v>0</v>
      </c>
    </row>
    <row r="1147" spans="1:8" ht="15" x14ac:dyDescent="0.25">
      <c r="A1147" s="1562">
        <v>760173083</v>
      </c>
      <c r="B1147" s="1557" t="s">
        <v>9163</v>
      </c>
      <c r="C1147" s="1557">
        <v>0</v>
      </c>
      <c r="D1147" s="1557">
        <v>0</v>
      </c>
      <c r="E1147" s="1557">
        <v>0</v>
      </c>
      <c r="F1147" s="1557">
        <v>0</v>
      </c>
      <c r="G1147" s="1557" t="str">
        <f t="shared" si="35"/>
        <v>76017</v>
      </c>
      <c r="H1147" s="1557">
        <f t="shared" si="34"/>
        <v>0</v>
      </c>
    </row>
    <row r="1148" spans="1:8" ht="15" x14ac:dyDescent="0.25">
      <c r="A1148" s="1562">
        <v>760174610</v>
      </c>
      <c r="B1148" s="1557" t="s">
        <v>9164</v>
      </c>
      <c r="C1148" s="1557">
        <v>0</v>
      </c>
      <c r="D1148" s="1557">
        <v>0</v>
      </c>
      <c r="E1148" s="1557">
        <v>0</v>
      </c>
      <c r="F1148" s="1557">
        <v>0</v>
      </c>
      <c r="G1148" s="1557" t="str">
        <f t="shared" si="35"/>
        <v>76017</v>
      </c>
      <c r="H1148" s="1557">
        <f t="shared" si="34"/>
        <v>0</v>
      </c>
    </row>
    <row r="1149" spans="1:8" ht="15" x14ac:dyDescent="0.25">
      <c r="A1149" s="1562">
        <v>760174611</v>
      </c>
      <c r="B1149" s="1557" t="s">
        <v>9165</v>
      </c>
      <c r="C1149" s="1557">
        <v>0</v>
      </c>
      <c r="D1149" s="1557">
        <v>0</v>
      </c>
      <c r="E1149" s="1557">
        <v>0</v>
      </c>
      <c r="F1149" s="1557">
        <v>0</v>
      </c>
      <c r="G1149" s="1557" t="str">
        <f t="shared" si="35"/>
        <v>76017</v>
      </c>
      <c r="H1149" s="1557">
        <f t="shared" si="34"/>
        <v>0</v>
      </c>
    </row>
    <row r="1150" spans="1:8" ht="15" x14ac:dyDescent="0.25">
      <c r="A1150" s="1562">
        <v>760174623</v>
      </c>
      <c r="B1150" s="1557" t="s">
        <v>9166</v>
      </c>
      <c r="C1150" s="1557">
        <v>0</v>
      </c>
      <c r="D1150" s="1557">
        <v>0</v>
      </c>
      <c r="E1150" s="1557">
        <v>0</v>
      </c>
      <c r="F1150" s="1557">
        <v>0</v>
      </c>
      <c r="G1150" s="1557" t="str">
        <f t="shared" si="35"/>
        <v>76017</v>
      </c>
      <c r="H1150" s="1557">
        <f t="shared" si="34"/>
        <v>0</v>
      </c>
    </row>
    <row r="1151" spans="1:8" ht="15" x14ac:dyDescent="0.25">
      <c r="A1151" s="1562">
        <v>760179800</v>
      </c>
      <c r="B1151" s="1557" t="s">
        <v>9167</v>
      </c>
      <c r="C1151" s="1557">
        <v>0</v>
      </c>
      <c r="D1151" s="1557">
        <v>0</v>
      </c>
      <c r="E1151" s="1557">
        <v>0</v>
      </c>
      <c r="F1151" s="1557">
        <v>0</v>
      </c>
      <c r="G1151" s="1557" t="str">
        <f t="shared" si="35"/>
        <v>76017</v>
      </c>
      <c r="H1151" s="1557">
        <f t="shared" si="34"/>
        <v>0</v>
      </c>
    </row>
    <row r="1152" spans="1:8" ht="15" x14ac:dyDescent="0.25">
      <c r="A1152" s="1562">
        <v>760181600</v>
      </c>
      <c r="B1152" s="1557" t="s">
        <v>9168</v>
      </c>
      <c r="C1152" s="1557">
        <v>0</v>
      </c>
      <c r="D1152" s="1557">
        <v>0</v>
      </c>
      <c r="E1152" s="1557">
        <v>0</v>
      </c>
      <c r="F1152" s="1557">
        <v>0</v>
      </c>
      <c r="G1152" s="1557" t="str">
        <f t="shared" si="35"/>
        <v>76018</v>
      </c>
      <c r="H1152" s="1557">
        <f t="shared" si="34"/>
        <v>0</v>
      </c>
    </row>
    <row r="1153" spans="1:8" ht="15" x14ac:dyDescent="0.25">
      <c r="A1153" s="1562">
        <v>760182510</v>
      </c>
      <c r="B1153" s="1557" t="s">
        <v>9169</v>
      </c>
      <c r="C1153" s="1557">
        <v>0</v>
      </c>
      <c r="D1153" s="1557">
        <v>0</v>
      </c>
      <c r="E1153" s="1557">
        <v>0</v>
      </c>
      <c r="F1153" s="1557">
        <v>0</v>
      </c>
      <c r="G1153" s="1557" t="str">
        <f t="shared" si="35"/>
        <v>76018</v>
      </c>
      <c r="H1153" s="1557">
        <f t="shared" si="34"/>
        <v>0</v>
      </c>
    </row>
    <row r="1154" spans="1:8" ht="15" x14ac:dyDescent="0.25">
      <c r="A1154" s="1562">
        <v>760183035</v>
      </c>
      <c r="B1154" s="1557" t="s">
        <v>9170</v>
      </c>
      <c r="C1154" s="1557">
        <v>0</v>
      </c>
      <c r="D1154" s="1557">
        <v>0</v>
      </c>
      <c r="E1154" s="1557">
        <v>0</v>
      </c>
      <c r="F1154" s="1557">
        <v>0</v>
      </c>
      <c r="G1154" s="1557" t="str">
        <f t="shared" si="35"/>
        <v>76018</v>
      </c>
      <c r="H1154" s="1557">
        <f t="shared" si="34"/>
        <v>0</v>
      </c>
    </row>
    <row r="1155" spans="1:8" ht="15" x14ac:dyDescent="0.25">
      <c r="A1155" s="1562">
        <v>760183036</v>
      </c>
      <c r="B1155" s="1557" t="s">
        <v>9171</v>
      </c>
      <c r="C1155" s="1557">
        <v>0</v>
      </c>
      <c r="D1155" s="1557">
        <v>0</v>
      </c>
      <c r="E1155" s="1557">
        <v>0</v>
      </c>
      <c r="F1155" s="1557">
        <v>0</v>
      </c>
      <c r="G1155" s="1557" t="str">
        <f t="shared" si="35"/>
        <v>76018</v>
      </c>
      <c r="H1155" s="1557">
        <f t="shared" si="34"/>
        <v>0</v>
      </c>
    </row>
    <row r="1156" spans="1:8" ht="15" x14ac:dyDescent="0.25">
      <c r="A1156" s="1562">
        <v>760183037</v>
      </c>
      <c r="B1156" s="1557" t="s">
        <v>9172</v>
      </c>
      <c r="C1156" s="1557">
        <v>0</v>
      </c>
      <c r="D1156" s="1557">
        <v>0</v>
      </c>
      <c r="E1156" s="1557">
        <v>0</v>
      </c>
      <c r="F1156" s="1557">
        <v>0</v>
      </c>
      <c r="G1156" s="1557" t="str">
        <f t="shared" si="35"/>
        <v>76018</v>
      </c>
      <c r="H1156" s="1557">
        <f t="shared" si="34"/>
        <v>0</v>
      </c>
    </row>
    <row r="1157" spans="1:8" ht="15" x14ac:dyDescent="0.25">
      <c r="A1157" s="1562">
        <v>760183038</v>
      </c>
      <c r="B1157" s="1557" t="s">
        <v>9173</v>
      </c>
      <c r="C1157" s="1557">
        <v>0</v>
      </c>
      <c r="D1157" s="1557">
        <v>0</v>
      </c>
      <c r="E1157" s="1557">
        <v>0</v>
      </c>
      <c r="F1157" s="1557">
        <v>0</v>
      </c>
      <c r="G1157" s="1557" t="str">
        <f t="shared" si="35"/>
        <v>76018</v>
      </c>
      <c r="H1157" s="1557">
        <f t="shared" si="34"/>
        <v>0</v>
      </c>
    </row>
    <row r="1158" spans="1:8" ht="15" x14ac:dyDescent="0.25">
      <c r="A1158" s="1562">
        <v>760183051</v>
      </c>
      <c r="B1158" s="1557" t="s">
        <v>9174</v>
      </c>
      <c r="C1158" s="1557">
        <v>0</v>
      </c>
      <c r="D1158" s="1557">
        <v>0</v>
      </c>
      <c r="E1158" s="1557">
        <v>0</v>
      </c>
      <c r="F1158" s="1557">
        <v>0</v>
      </c>
      <c r="G1158" s="1557" t="str">
        <f t="shared" si="35"/>
        <v>76018</v>
      </c>
      <c r="H1158" s="1557">
        <f t="shared" si="34"/>
        <v>0</v>
      </c>
    </row>
    <row r="1159" spans="1:8" ht="15" x14ac:dyDescent="0.25">
      <c r="A1159" s="1562">
        <v>760183052</v>
      </c>
      <c r="B1159" s="1557" t="s">
        <v>9175</v>
      </c>
      <c r="C1159" s="1557">
        <v>0</v>
      </c>
      <c r="D1159" s="1557">
        <v>0</v>
      </c>
      <c r="E1159" s="1557">
        <v>0</v>
      </c>
      <c r="F1159" s="1557">
        <v>0</v>
      </c>
      <c r="G1159" s="1557" t="str">
        <f t="shared" si="35"/>
        <v>76018</v>
      </c>
      <c r="H1159" s="1557">
        <f t="shared" si="34"/>
        <v>0</v>
      </c>
    </row>
    <row r="1160" spans="1:8" ht="15" x14ac:dyDescent="0.25">
      <c r="A1160" s="1562">
        <v>760183081</v>
      </c>
      <c r="B1160" s="1557" t="s">
        <v>9176</v>
      </c>
      <c r="C1160" s="1557">
        <v>0</v>
      </c>
      <c r="D1160" s="1557">
        <v>0</v>
      </c>
      <c r="E1160" s="1557">
        <v>0</v>
      </c>
      <c r="F1160" s="1557">
        <v>0</v>
      </c>
      <c r="G1160" s="1557" t="str">
        <f t="shared" si="35"/>
        <v>76018</v>
      </c>
      <c r="H1160" s="1557">
        <f t="shared" ref="H1160:H1223" si="36">SUMIF(G:G,G1160,C:C)</f>
        <v>0</v>
      </c>
    </row>
    <row r="1161" spans="1:8" ht="15" x14ac:dyDescent="0.25">
      <c r="A1161" s="1562">
        <v>760183083</v>
      </c>
      <c r="B1161" s="1557" t="s">
        <v>9177</v>
      </c>
      <c r="C1161" s="1557">
        <v>0</v>
      </c>
      <c r="D1161" s="1557">
        <v>0</v>
      </c>
      <c r="E1161" s="1557">
        <v>0</v>
      </c>
      <c r="F1161" s="1557">
        <v>0</v>
      </c>
      <c r="G1161" s="1557" t="str">
        <f t="shared" ref="G1161:G1224" si="37">LEFT(A1161,5)</f>
        <v>76018</v>
      </c>
      <c r="H1161" s="1557">
        <f t="shared" si="36"/>
        <v>0</v>
      </c>
    </row>
    <row r="1162" spans="1:8" ht="15" x14ac:dyDescent="0.25">
      <c r="A1162" s="1562">
        <v>760184610</v>
      </c>
      <c r="B1162" s="1557" t="s">
        <v>9178</v>
      </c>
      <c r="C1162" s="1557">
        <v>0</v>
      </c>
      <c r="D1162" s="1557">
        <v>0</v>
      </c>
      <c r="E1162" s="1557">
        <v>0</v>
      </c>
      <c r="F1162" s="1557">
        <v>0</v>
      </c>
      <c r="G1162" s="1557" t="str">
        <f t="shared" si="37"/>
        <v>76018</v>
      </c>
      <c r="H1162" s="1557">
        <f t="shared" si="36"/>
        <v>0</v>
      </c>
    </row>
    <row r="1163" spans="1:8" ht="15" x14ac:dyDescent="0.25">
      <c r="A1163" s="1562">
        <v>760184611</v>
      </c>
      <c r="B1163" s="1557" t="s">
        <v>9179</v>
      </c>
      <c r="C1163" s="1557">
        <v>0</v>
      </c>
      <c r="D1163" s="1557">
        <v>0</v>
      </c>
      <c r="E1163" s="1557">
        <v>0</v>
      </c>
      <c r="F1163" s="1557">
        <v>0</v>
      </c>
      <c r="G1163" s="1557" t="str">
        <f t="shared" si="37"/>
        <v>76018</v>
      </c>
      <c r="H1163" s="1557">
        <f t="shared" si="36"/>
        <v>0</v>
      </c>
    </row>
    <row r="1164" spans="1:8" ht="15" x14ac:dyDescent="0.25">
      <c r="A1164" s="1562">
        <v>760184623</v>
      </c>
      <c r="B1164" s="1557" t="s">
        <v>9180</v>
      </c>
      <c r="C1164" s="1557">
        <v>0</v>
      </c>
      <c r="D1164" s="1557">
        <v>0</v>
      </c>
      <c r="E1164" s="1557">
        <v>0</v>
      </c>
      <c r="F1164" s="1557">
        <v>0</v>
      </c>
      <c r="G1164" s="1557" t="str">
        <f t="shared" si="37"/>
        <v>76018</v>
      </c>
      <c r="H1164" s="1557">
        <f t="shared" si="36"/>
        <v>0</v>
      </c>
    </row>
    <row r="1165" spans="1:8" ht="15" x14ac:dyDescent="0.25">
      <c r="A1165" s="1562">
        <v>760189800</v>
      </c>
      <c r="B1165" s="1557" t="s">
        <v>9181</v>
      </c>
      <c r="C1165" s="1557">
        <v>0</v>
      </c>
      <c r="D1165" s="1557">
        <v>0</v>
      </c>
      <c r="E1165" s="1557">
        <v>0</v>
      </c>
      <c r="F1165" s="1557">
        <v>0</v>
      </c>
      <c r="G1165" s="1557" t="str">
        <f t="shared" si="37"/>
        <v>76018</v>
      </c>
      <c r="H1165" s="1557">
        <f t="shared" si="36"/>
        <v>0</v>
      </c>
    </row>
    <row r="1166" spans="1:8" ht="15" x14ac:dyDescent="0.25">
      <c r="A1166" s="1562">
        <v>760191600</v>
      </c>
      <c r="B1166" s="1557" t="s">
        <v>9182</v>
      </c>
      <c r="C1166" s="1557">
        <v>0</v>
      </c>
      <c r="D1166" s="1557">
        <v>0</v>
      </c>
      <c r="E1166" s="1557">
        <v>0</v>
      </c>
      <c r="F1166" s="1557">
        <v>0</v>
      </c>
      <c r="G1166" s="1557" t="str">
        <f t="shared" si="37"/>
        <v>76019</v>
      </c>
      <c r="H1166" s="1557">
        <f t="shared" si="36"/>
        <v>0</v>
      </c>
    </row>
    <row r="1167" spans="1:8" ht="15" x14ac:dyDescent="0.25">
      <c r="A1167" s="1562">
        <v>760192510</v>
      </c>
      <c r="B1167" s="1557" t="s">
        <v>9183</v>
      </c>
      <c r="C1167" s="1557">
        <v>0</v>
      </c>
      <c r="D1167" s="1557">
        <v>0</v>
      </c>
      <c r="E1167" s="1557">
        <v>0</v>
      </c>
      <c r="F1167" s="1557">
        <v>0</v>
      </c>
      <c r="G1167" s="1557" t="str">
        <f t="shared" si="37"/>
        <v>76019</v>
      </c>
      <c r="H1167" s="1557">
        <f t="shared" si="36"/>
        <v>0</v>
      </c>
    </row>
    <row r="1168" spans="1:8" ht="15" x14ac:dyDescent="0.25">
      <c r="A1168" s="1562">
        <v>760193035</v>
      </c>
      <c r="B1168" s="1557" t="s">
        <v>9184</v>
      </c>
      <c r="C1168" s="1557">
        <v>0</v>
      </c>
      <c r="D1168" s="1557">
        <v>0</v>
      </c>
      <c r="E1168" s="1557">
        <v>0</v>
      </c>
      <c r="F1168" s="1557">
        <v>0</v>
      </c>
      <c r="G1168" s="1557" t="str">
        <f t="shared" si="37"/>
        <v>76019</v>
      </c>
      <c r="H1168" s="1557">
        <f t="shared" si="36"/>
        <v>0</v>
      </c>
    </row>
    <row r="1169" spans="1:8" ht="15" x14ac:dyDescent="0.25">
      <c r="A1169" s="1562">
        <v>760193036</v>
      </c>
      <c r="B1169" s="1557" t="s">
        <v>9185</v>
      </c>
      <c r="C1169" s="1557">
        <v>0</v>
      </c>
      <c r="D1169" s="1557">
        <v>0</v>
      </c>
      <c r="E1169" s="1557">
        <v>0</v>
      </c>
      <c r="F1169" s="1557">
        <v>0</v>
      </c>
      <c r="G1169" s="1557" t="str">
        <f t="shared" si="37"/>
        <v>76019</v>
      </c>
      <c r="H1169" s="1557">
        <f t="shared" si="36"/>
        <v>0</v>
      </c>
    </row>
    <row r="1170" spans="1:8" ht="15" x14ac:dyDescent="0.25">
      <c r="A1170" s="1562">
        <v>760193037</v>
      </c>
      <c r="B1170" s="1557" t="s">
        <v>9186</v>
      </c>
      <c r="C1170" s="1557">
        <v>0</v>
      </c>
      <c r="D1170" s="1557">
        <v>0</v>
      </c>
      <c r="E1170" s="1557">
        <v>0</v>
      </c>
      <c r="F1170" s="1557">
        <v>0</v>
      </c>
      <c r="G1170" s="1557" t="str">
        <f t="shared" si="37"/>
        <v>76019</v>
      </c>
      <c r="H1170" s="1557">
        <f t="shared" si="36"/>
        <v>0</v>
      </c>
    </row>
    <row r="1171" spans="1:8" ht="15" x14ac:dyDescent="0.25">
      <c r="A1171" s="1562">
        <v>760193038</v>
      </c>
      <c r="B1171" s="1557" t="s">
        <v>9187</v>
      </c>
      <c r="C1171" s="1557">
        <v>0</v>
      </c>
      <c r="D1171" s="1557">
        <v>0</v>
      </c>
      <c r="E1171" s="1557">
        <v>0</v>
      </c>
      <c r="F1171" s="1557">
        <v>0</v>
      </c>
      <c r="G1171" s="1557" t="str">
        <f t="shared" si="37"/>
        <v>76019</v>
      </c>
      <c r="H1171" s="1557">
        <f t="shared" si="36"/>
        <v>0</v>
      </c>
    </row>
    <row r="1172" spans="1:8" ht="15" x14ac:dyDescent="0.25">
      <c r="A1172" s="1562">
        <v>760193041</v>
      </c>
      <c r="B1172" s="1557" t="s">
        <v>9188</v>
      </c>
      <c r="C1172" s="1557">
        <v>0</v>
      </c>
      <c r="D1172" s="1557">
        <v>0</v>
      </c>
      <c r="E1172" s="1557">
        <v>0</v>
      </c>
      <c r="F1172" s="1557">
        <v>0</v>
      </c>
      <c r="G1172" s="1557" t="str">
        <f t="shared" si="37"/>
        <v>76019</v>
      </c>
      <c r="H1172" s="1557">
        <f t="shared" si="36"/>
        <v>0</v>
      </c>
    </row>
    <row r="1173" spans="1:8" ht="15" x14ac:dyDescent="0.25">
      <c r="A1173" s="1562">
        <v>760193051</v>
      </c>
      <c r="B1173" s="1557" t="s">
        <v>9189</v>
      </c>
      <c r="C1173" s="1557">
        <v>0</v>
      </c>
      <c r="D1173" s="1557">
        <v>0</v>
      </c>
      <c r="E1173" s="1557">
        <v>0</v>
      </c>
      <c r="F1173" s="1557">
        <v>0</v>
      </c>
      <c r="G1173" s="1557" t="str">
        <f t="shared" si="37"/>
        <v>76019</v>
      </c>
      <c r="H1173" s="1557">
        <f t="shared" si="36"/>
        <v>0</v>
      </c>
    </row>
    <row r="1174" spans="1:8" ht="15" x14ac:dyDescent="0.25">
      <c r="A1174" s="1562">
        <v>760193052</v>
      </c>
      <c r="B1174" s="1557" t="s">
        <v>9190</v>
      </c>
      <c r="C1174" s="1557">
        <v>0</v>
      </c>
      <c r="D1174" s="1557">
        <v>0</v>
      </c>
      <c r="E1174" s="1557">
        <v>0</v>
      </c>
      <c r="F1174" s="1557">
        <v>0</v>
      </c>
      <c r="G1174" s="1557" t="str">
        <f t="shared" si="37"/>
        <v>76019</v>
      </c>
      <c r="H1174" s="1557">
        <f t="shared" si="36"/>
        <v>0</v>
      </c>
    </row>
    <row r="1175" spans="1:8" ht="15" x14ac:dyDescent="0.25">
      <c r="A1175" s="1562">
        <v>760193081</v>
      </c>
      <c r="B1175" s="1557" t="s">
        <v>9191</v>
      </c>
      <c r="C1175" s="1557">
        <v>0</v>
      </c>
      <c r="D1175" s="1557">
        <v>0</v>
      </c>
      <c r="E1175" s="1557">
        <v>0</v>
      </c>
      <c r="F1175" s="1557">
        <v>0</v>
      </c>
      <c r="G1175" s="1557" t="str">
        <f t="shared" si="37"/>
        <v>76019</v>
      </c>
      <c r="H1175" s="1557">
        <f t="shared" si="36"/>
        <v>0</v>
      </c>
    </row>
    <row r="1176" spans="1:8" ht="15" x14ac:dyDescent="0.25">
      <c r="A1176" s="1562">
        <v>760193083</v>
      </c>
      <c r="B1176" s="1557" t="s">
        <v>9192</v>
      </c>
      <c r="C1176" s="1557">
        <v>0</v>
      </c>
      <c r="D1176" s="1557">
        <v>0</v>
      </c>
      <c r="E1176" s="1557">
        <v>0</v>
      </c>
      <c r="F1176" s="1557">
        <v>0</v>
      </c>
      <c r="G1176" s="1557" t="str">
        <f t="shared" si="37"/>
        <v>76019</v>
      </c>
      <c r="H1176" s="1557">
        <f t="shared" si="36"/>
        <v>0</v>
      </c>
    </row>
    <row r="1177" spans="1:8" ht="15" x14ac:dyDescent="0.25">
      <c r="A1177" s="1562">
        <v>760194610</v>
      </c>
      <c r="B1177" s="1557" t="s">
        <v>9193</v>
      </c>
      <c r="C1177" s="1557">
        <v>0</v>
      </c>
      <c r="D1177" s="1557">
        <v>0</v>
      </c>
      <c r="E1177" s="1557">
        <v>0</v>
      </c>
      <c r="F1177" s="1557">
        <v>0</v>
      </c>
      <c r="G1177" s="1557" t="str">
        <f t="shared" si="37"/>
        <v>76019</v>
      </c>
      <c r="H1177" s="1557">
        <f t="shared" si="36"/>
        <v>0</v>
      </c>
    </row>
    <row r="1178" spans="1:8" ht="15" x14ac:dyDescent="0.25">
      <c r="A1178" s="1562">
        <v>760194611</v>
      </c>
      <c r="B1178" s="1557" t="s">
        <v>9194</v>
      </c>
      <c r="C1178" s="1557">
        <v>0</v>
      </c>
      <c r="D1178" s="1557">
        <v>0</v>
      </c>
      <c r="E1178" s="1557">
        <v>0</v>
      </c>
      <c r="F1178" s="1557">
        <v>0</v>
      </c>
      <c r="G1178" s="1557" t="str">
        <f t="shared" si="37"/>
        <v>76019</v>
      </c>
      <c r="H1178" s="1557">
        <f t="shared" si="36"/>
        <v>0</v>
      </c>
    </row>
    <row r="1179" spans="1:8" ht="15" x14ac:dyDescent="0.25">
      <c r="A1179" s="1562">
        <v>760194623</v>
      </c>
      <c r="B1179" s="1557" t="s">
        <v>9195</v>
      </c>
      <c r="C1179" s="1557">
        <v>0</v>
      </c>
      <c r="D1179" s="1557">
        <v>0</v>
      </c>
      <c r="E1179" s="1557">
        <v>0</v>
      </c>
      <c r="F1179" s="1557">
        <v>0</v>
      </c>
      <c r="G1179" s="1557" t="str">
        <f t="shared" si="37"/>
        <v>76019</v>
      </c>
      <c r="H1179" s="1557">
        <f t="shared" si="36"/>
        <v>0</v>
      </c>
    </row>
    <row r="1180" spans="1:8" ht="15" x14ac:dyDescent="0.25">
      <c r="A1180" s="1562">
        <v>760199800</v>
      </c>
      <c r="B1180" s="1557" t="s">
        <v>9196</v>
      </c>
      <c r="C1180" s="1557">
        <v>0</v>
      </c>
      <c r="D1180" s="1557">
        <v>0</v>
      </c>
      <c r="E1180" s="1557">
        <v>0</v>
      </c>
      <c r="F1180" s="1557">
        <v>0</v>
      </c>
      <c r="G1180" s="1557" t="str">
        <f t="shared" si="37"/>
        <v>76019</v>
      </c>
      <c r="H1180" s="1557">
        <f t="shared" si="36"/>
        <v>0</v>
      </c>
    </row>
    <row r="1181" spans="1:8" ht="15" x14ac:dyDescent="0.25">
      <c r="A1181" s="1562">
        <v>760201600</v>
      </c>
      <c r="B1181" s="1557" t="s">
        <v>9197</v>
      </c>
      <c r="C1181" s="1557">
        <v>0</v>
      </c>
      <c r="D1181" s="1557">
        <v>0</v>
      </c>
      <c r="E1181" s="1557">
        <v>0</v>
      </c>
      <c r="F1181" s="1557">
        <v>0</v>
      </c>
      <c r="G1181" s="1557" t="str">
        <f t="shared" si="37"/>
        <v>76020</v>
      </c>
      <c r="H1181" s="1557">
        <f t="shared" si="36"/>
        <v>0</v>
      </c>
    </row>
    <row r="1182" spans="1:8" ht="15" x14ac:dyDescent="0.25">
      <c r="A1182" s="1562">
        <v>760202510</v>
      </c>
      <c r="B1182" s="1557" t="s">
        <v>9198</v>
      </c>
      <c r="C1182" s="1557">
        <v>0</v>
      </c>
      <c r="D1182" s="1557">
        <v>0</v>
      </c>
      <c r="E1182" s="1557">
        <v>0</v>
      </c>
      <c r="F1182" s="1557">
        <v>0</v>
      </c>
      <c r="G1182" s="1557" t="str">
        <f t="shared" si="37"/>
        <v>76020</v>
      </c>
      <c r="H1182" s="1557">
        <f t="shared" si="36"/>
        <v>0</v>
      </c>
    </row>
    <row r="1183" spans="1:8" ht="15" x14ac:dyDescent="0.25">
      <c r="A1183" s="1562">
        <v>760203034</v>
      </c>
      <c r="B1183" s="1557" t="s">
        <v>9199</v>
      </c>
      <c r="C1183" s="1557">
        <v>0</v>
      </c>
      <c r="D1183" s="1557">
        <v>0</v>
      </c>
      <c r="E1183" s="1557">
        <v>0</v>
      </c>
      <c r="F1183" s="1557">
        <v>0</v>
      </c>
      <c r="G1183" s="1557" t="str">
        <f t="shared" si="37"/>
        <v>76020</v>
      </c>
      <c r="H1183" s="1557">
        <f t="shared" si="36"/>
        <v>0</v>
      </c>
    </row>
    <row r="1184" spans="1:8" ht="15" x14ac:dyDescent="0.25">
      <c r="A1184" s="1562">
        <v>760203035</v>
      </c>
      <c r="B1184" s="1557" t="s">
        <v>9200</v>
      </c>
      <c r="C1184" s="1557">
        <v>0</v>
      </c>
      <c r="D1184" s="1557">
        <v>0</v>
      </c>
      <c r="E1184" s="1557">
        <v>0</v>
      </c>
      <c r="F1184" s="1557">
        <v>0</v>
      </c>
      <c r="G1184" s="1557" t="str">
        <f t="shared" si="37"/>
        <v>76020</v>
      </c>
      <c r="H1184" s="1557">
        <f t="shared" si="36"/>
        <v>0</v>
      </c>
    </row>
    <row r="1185" spans="1:8" ht="15" x14ac:dyDescent="0.25">
      <c r="A1185" s="1562">
        <v>760203036</v>
      </c>
      <c r="B1185" s="1557" t="s">
        <v>9201</v>
      </c>
      <c r="C1185" s="1557">
        <v>0</v>
      </c>
      <c r="D1185" s="1557">
        <v>0</v>
      </c>
      <c r="E1185" s="1557">
        <v>0</v>
      </c>
      <c r="F1185" s="1557">
        <v>0</v>
      </c>
      <c r="G1185" s="1557" t="str">
        <f t="shared" si="37"/>
        <v>76020</v>
      </c>
      <c r="H1185" s="1557">
        <f t="shared" si="36"/>
        <v>0</v>
      </c>
    </row>
    <row r="1186" spans="1:8" ht="15" x14ac:dyDescent="0.25">
      <c r="A1186" s="1562">
        <v>760203037</v>
      </c>
      <c r="B1186" s="1557" t="s">
        <v>9202</v>
      </c>
      <c r="C1186" s="1557">
        <v>0</v>
      </c>
      <c r="D1186" s="1557">
        <v>0</v>
      </c>
      <c r="E1186" s="1557">
        <v>0</v>
      </c>
      <c r="F1186" s="1557">
        <v>0</v>
      </c>
      <c r="G1186" s="1557" t="str">
        <f t="shared" si="37"/>
        <v>76020</v>
      </c>
      <c r="H1186" s="1557">
        <f t="shared" si="36"/>
        <v>0</v>
      </c>
    </row>
    <row r="1187" spans="1:8" ht="15" x14ac:dyDescent="0.25">
      <c r="A1187" s="1562">
        <v>760203038</v>
      </c>
      <c r="B1187" s="1557" t="s">
        <v>9203</v>
      </c>
      <c r="C1187" s="1557">
        <v>0</v>
      </c>
      <c r="D1187" s="1557">
        <v>0</v>
      </c>
      <c r="E1187" s="1557">
        <v>0</v>
      </c>
      <c r="F1187" s="1557">
        <v>0</v>
      </c>
      <c r="G1187" s="1557" t="str">
        <f t="shared" si="37"/>
        <v>76020</v>
      </c>
      <c r="H1187" s="1557">
        <f t="shared" si="36"/>
        <v>0</v>
      </c>
    </row>
    <row r="1188" spans="1:8" ht="15" x14ac:dyDescent="0.25">
      <c r="A1188" s="1562">
        <v>760203051</v>
      </c>
      <c r="B1188" s="1557" t="s">
        <v>9204</v>
      </c>
      <c r="C1188" s="1557">
        <v>0</v>
      </c>
      <c r="D1188" s="1557">
        <v>0</v>
      </c>
      <c r="E1188" s="1557">
        <v>0</v>
      </c>
      <c r="F1188" s="1557">
        <v>0</v>
      </c>
      <c r="G1188" s="1557" t="str">
        <f t="shared" si="37"/>
        <v>76020</v>
      </c>
      <c r="H1188" s="1557">
        <f t="shared" si="36"/>
        <v>0</v>
      </c>
    </row>
    <row r="1189" spans="1:8" ht="15" x14ac:dyDescent="0.25">
      <c r="A1189" s="1562">
        <v>760203052</v>
      </c>
      <c r="B1189" s="1557" t="s">
        <v>9205</v>
      </c>
      <c r="C1189" s="1557">
        <v>0</v>
      </c>
      <c r="D1189" s="1557">
        <v>0</v>
      </c>
      <c r="E1189" s="1557">
        <v>0</v>
      </c>
      <c r="F1189" s="1557">
        <v>0</v>
      </c>
      <c r="G1189" s="1557" t="str">
        <f t="shared" si="37"/>
        <v>76020</v>
      </c>
      <c r="H1189" s="1557">
        <f t="shared" si="36"/>
        <v>0</v>
      </c>
    </row>
    <row r="1190" spans="1:8" ht="15" x14ac:dyDescent="0.25">
      <c r="A1190" s="1562">
        <v>760203081</v>
      </c>
      <c r="B1190" s="1557" t="s">
        <v>9206</v>
      </c>
      <c r="C1190" s="1557">
        <v>0</v>
      </c>
      <c r="D1190" s="1557">
        <v>0</v>
      </c>
      <c r="E1190" s="1557">
        <v>0</v>
      </c>
      <c r="F1190" s="1557">
        <v>0</v>
      </c>
      <c r="G1190" s="1557" t="str">
        <f t="shared" si="37"/>
        <v>76020</v>
      </c>
      <c r="H1190" s="1557">
        <f t="shared" si="36"/>
        <v>0</v>
      </c>
    </row>
    <row r="1191" spans="1:8" ht="15" x14ac:dyDescent="0.25">
      <c r="A1191" s="1562">
        <v>760203083</v>
      </c>
      <c r="B1191" s="1557" t="s">
        <v>9207</v>
      </c>
      <c r="C1191" s="1557">
        <v>0</v>
      </c>
      <c r="D1191" s="1557">
        <v>0</v>
      </c>
      <c r="E1191" s="1557">
        <v>0</v>
      </c>
      <c r="F1191" s="1557">
        <v>0</v>
      </c>
      <c r="G1191" s="1557" t="str">
        <f t="shared" si="37"/>
        <v>76020</v>
      </c>
      <c r="H1191" s="1557">
        <f t="shared" si="36"/>
        <v>0</v>
      </c>
    </row>
    <row r="1192" spans="1:8" ht="15" x14ac:dyDescent="0.25">
      <c r="A1192" s="1562">
        <v>760203084</v>
      </c>
      <c r="B1192" s="1557" t="s">
        <v>9208</v>
      </c>
      <c r="C1192" s="1557">
        <v>0</v>
      </c>
      <c r="D1192" s="1557">
        <v>0</v>
      </c>
      <c r="E1192" s="1557">
        <v>0</v>
      </c>
      <c r="F1192" s="1557">
        <v>0</v>
      </c>
      <c r="G1192" s="1557" t="str">
        <f t="shared" si="37"/>
        <v>76020</v>
      </c>
      <c r="H1192" s="1557">
        <f t="shared" si="36"/>
        <v>0</v>
      </c>
    </row>
    <row r="1193" spans="1:8" ht="15" x14ac:dyDescent="0.25">
      <c r="A1193" s="1562">
        <v>760204610</v>
      </c>
      <c r="B1193" s="1557" t="s">
        <v>9209</v>
      </c>
      <c r="C1193" s="1557">
        <v>0</v>
      </c>
      <c r="D1193" s="1557">
        <v>0</v>
      </c>
      <c r="E1193" s="1557">
        <v>0</v>
      </c>
      <c r="F1193" s="1557">
        <v>0</v>
      </c>
      <c r="G1193" s="1557" t="str">
        <f t="shared" si="37"/>
        <v>76020</v>
      </c>
      <c r="H1193" s="1557">
        <f t="shared" si="36"/>
        <v>0</v>
      </c>
    </row>
    <row r="1194" spans="1:8" ht="15" x14ac:dyDescent="0.25">
      <c r="A1194" s="1562">
        <v>760204611</v>
      </c>
      <c r="B1194" s="1557" t="s">
        <v>9210</v>
      </c>
      <c r="C1194" s="1557">
        <v>0</v>
      </c>
      <c r="D1194" s="1557">
        <v>0</v>
      </c>
      <c r="E1194" s="1557">
        <v>0</v>
      </c>
      <c r="F1194" s="1557">
        <v>0</v>
      </c>
      <c r="G1194" s="1557" t="str">
        <f t="shared" si="37"/>
        <v>76020</v>
      </c>
      <c r="H1194" s="1557">
        <f t="shared" si="36"/>
        <v>0</v>
      </c>
    </row>
    <row r="1195" spans="1:8" ht="15" x14ac:dyDescent="0.25">
      <c r="A1195" s="1562">
        <v>760204623</v>
      </c>
      <c r="B1195" s="1557" t="s">
        <v>9211</v>
      </c>
      <c r="C1195" s="1557">
        <v>0</v>
      </c>
      <c r="D1195" s="1557">
        <v>0</v>
      </c>
      <c r="E1195" s="1557">
        <v>0</v>
      </c>
      <c r="F1195" s="1557">
        <v>0</v>
      </c>
      <c r="G1195" s="1557" t="str">
        <f t="shared" si="37"/>
        <v>76020</v>
      </c>
      <c r="H1195" s="1557">
        <f t="shared" si="36"/>
        <v>0</v>
      </c>
    </row>
    <row r="1196" spans="1:8" ht="15" x14ac:dyDescent="0.25">
      <c r="A1196" s="1562">
        <v>760209800</v>
      </c>
      <c r="B1196" s="1557" t="s">
        <v>9212</v>
      </c>
      <c r="C1196" s="1557">
        <v>0</v>
      </c>
      <c r="D1196" s="1557">
        <v>0</v>
      </c>
      <c r="E1196" s="1557">
        <v>0</v>
      </c>
      <c r="F1196" s="1557">
        <v>0</v>
      </c>
      <c r="G1196" s="1557" t="str">
        <f t="shared" si="37"/>
        <v>76020</v>
      </c>
      <c r="H1196" s="1557">
        <f t="shared" si="36"/>
        <v>0</v>
      </c>
    </row>
    <row r="1197" spans="1:8" ht="15" x14ac:dyDescent="0.25">
      <c r="A1197" s="1562">
        <v>760212020</v>
      </c>
      <c r="B1197" s="1557" t="s">
        <v>9213</v>
      </c>
      <c r="C1197" s="1557">
        <v>0</v>
      </c>
      <c r="D1197" s="1557">
        <v>0</v>
      </c>
      <c r="E1197" s="1557">
        <v>0</v>
      </c>
      <c r="F1197" s="1557">
        <v>0</v>
      </c>
      <c r="G1197" s="1557" t="str">
        <f t="shared" si="37"/>
        <v>76021</v>
      </c>
      <c r="H1197" s="1557">
        <f t="shared" si="36"/>
        <v>0</v>
      </c>
    </row>
    <row r="1198" spans="1:8" ht="15" x14ac:dyDescent="0.25">
      <c r="A1198" s="1562">
        <v>760212510</v>
      </c>
      <c r="B1198" s="1557" t="s">
        <v>9214</v>
      </c>
      <c r="C1198" s="1557">
        <v>0</v>
      </c>
      <c r="D1198" s="1557">
        <v>0</v>
      </c>
      <c r="E1198" s="1557">
        <v>0</v>
      </c>
      <c r="F1198" s="1557">
        <v>0</v>
      </c>
      <c r="G1198" s="1557" t="str">
        <f t="shared" si="37"/>
        <v>76021</v>
      </c>
      <c r="H1198" s="1557">
        <f t="shared" si="36"/>
        <v>0</v>
      </c>
    </row>
    <row r="1199" spans="1:8" ht="15" x14ac:dyDescent="0.25">
      <c r="A1199" s="1562">
        <v>760213034</v>
      </c>
      <c r="B1199" s="1557" t="s">
        <v>9215</v>
      </c>
      <c r="C1199" s="1557">
        <v>0</v>
      </c>
      <c r="D1199" s="1557">
        <v>0</v>
      </c>
      <c r="E1199" s="1557">
        <v>0</v>
      </c>
      <c r="F1199" s="1557">
        <v>0</v>
      </c>
      <c r="G1199" s="1557" t="str">
        <f t="shared" si="37"/>
        <v>76021</v>
      </c>
      <c r="H1199" s="1557">
        <f t="shared" si="36"/>
        <v>0</v>
      </c>
    </row>
    <row r="1200" spans="1:8" ht="15" x14ac:dyDescent="0.25">
      <c r="A1200" s="1562">
        <v>760213035</v>
      </c>
      <c r="B1200" s="1557" t="s">
        <v>9216</v>
      </c>
      <c r="C1200" s="1557">
        <v>0</v>
      </c>
      <c r="D1200" s="1557">
        <v>0</v>
      </c>
      <c r="E1200" s="1557">
        <v>0</v>
      </c>
      <c r="F1200" s="1557">
        <v>0</v>
      </c>
      <c r="G1200" s="1557" t="str">
        <f t="shared" si="37"/>
        <v>76021</v>
      </c>
      <c r="H1200" s="1557">
        <f t="shared" si="36"/>
        <v>0</v>
      </c>
    </row>
    <row r="1201" spans="1:8" ht="15" x14ac:dyDescent="0.25">
      <c r="A1201" s="1562">
        <v>760213036</v>
      </c>
      <c r="B1201" s="1557" t="s">
        <v>9217</v>
      </c>
      <c r="C1201" s="1557">
        <v>0</v>
      </c>
      <c r="D1201" s="1557">
        <v>0</v>
      </c>
      <c r="E1201" s="1557">
        <v>0</v>
      </c>
      <c r="F1201" s="1557">
        <v>0</v>
      </c>
      <c r="G1201" s="1557" t="str">
        <f t="shared" si="37"/>
        <v>76021</v>
      </c>
      <c r="H1201" s="1557">
        <f t="shared" si="36"/>
        <v>0</v>
      </c>
    </row>
    <row r="1202" spans="1:8" ht="15" x14ac:dyDescent="0.25">
      <c r="A1202" s="1562">
        <v>760213037</v>
      </c>
      <c r="B1202" s="1557" t="s">
        <v>9218</v>
      </c>
      <c r="C1202" s="1557">
        <v>0</v>
      </c>
      <c r="D1202" s="1557">
        <v>0</v>
      </c>
      <c r="E1202" s="1557">
        <v>0</v>
      </c>
      <c r="F1202" s="1557">
        <v>0</v>
      </c>
      <c r="G1202" s="1557" t="str">
        <f t="shared" si="37"/>
        <v>76021</v>
      </c>
      <c r="H1202" s="1557">
        <f t="shared" si="36"/>
        <v>0</v>
      </c>
    </row>
    <row r="1203" spans="1:8" ht="15" x14ac:dyDescent="0.25">
      <c r="A1203" s="1562">
        <v>760213038</v>
      </c>
      <c r="B1203" s="1557" t="s">
        <v>9219</v>
      </c>
      <c r="C1203" s="1557">
        <v>0</v>
      </c>
      <c r="D1203" s="1557">
        <v>0</v>
      </c>
      <c r="E1203" s="1557">
        <v>0</v>
      </c>
      <c r="F1203" s="1557">
        <v>0</v>
      </c>
      <c r="G1203" s="1557" t="str">
        <f t="shared" si="37"/>
        <v>76021</v>
      </c>
      <c r="H1203" s="1557">
        <f t="shared" si="36"/>
        <v>0</v>
      </c>
    </row>
    <row r="1204" spans="1:8" ht="15" x14ac:dyDescent="0.25">
      <c r="A1204" s="1562">
        <v>760213041</v>
      </c>
      <c r="B1204" s="1557" t="s">
        <v>9220</v>
      </c>
      <c r="C1204" s="1557">
        <v>0</v>
      </c>
      <c r="D1204" s="1557">
        <v>0</v>
      </c>
      <c r="E1204" s="1557">
        <v>0</v>
      </c>
      <c r="F1204" s="1557">
        <v>0</v>
      </c>
      <c r="G1204" s="1557" t="str">
        <f t="shared" si="37"/>
        <v>76021</v>
      </c>
      <c r="H1204" s="1557">
        <f t="shared" si="36"/>
        <v>0</v>
      </c>
    </row>
    <row r="1205" spans="1:8" ht="15" x14ac:dyDescent="0.25">
      <c r="A1205" s="1562">
        <v>760213051</v>
      </c>
      <c r="B1205" s="1557" t="s">
        <v>9221</v>
      </c>
      <c r="C1205" s="1557">
        <v>0</v>
      </c>
      <c r="D1205" s="1557">
        <v>0</v>
      </c>
      <c r="E1205" s="1557">
        <v>0</v>
      </c>
      <c r="F1205" s="1557">
        <v>0</v>
      </c>
      <c r="G1205" s="1557" t="str">
        <f t="shared" si="37"/>
        <v>76021</v>
      </c>
      <c r="H1205" s="1557">
        <f t="shared" si="36"/>
        <v>0</v>
      </c>
    </row>
    <row r="1206" spans="1:8" ht="15" x14ac:dyDescent="0.25">
      <c r="A1206" s="1562">
        <v>760213052</v>
      </c>
      <c r="B1206" s="1557" t="s">
        <v>9222</v>
      </c>
      <c r="C1206" s="1557">
        <v>0</v>
      </c>
      <c r="D1206" s="1557">
        <v>0</v>
      </c>
      <c r="E1206" s="1557">
        <v>0</v>
      </c>
      <c r="F1206" s="1557">
        <v>0</v>
      </c>
      <c r="G1206" s="1557" t="str">
        <f t="shared" si="37"/>
        <v>76021</v>
      </c>
      <c r="H1206" s="1557">
        <f t="shared" si="36"/>
        <v>0</v>
      </c>
    </row>
    <row r="1207" spans="1:8" ht="15" x14ac:dyDescent="0.25">
      <c r="A1207" s="1562">
        <v>760213081</v>
      </c>
      <c r="B1207" s="1557" t="s">
        <v>9223</v>
      </c>
      <c r="C1207" s="1557">
        <v>0</v>
      </c>
      <c r="D1207" s="1557">
        <v>0</v>
      </c>
      <c r="E1207" s="1557">
        <v>0</v>
      </c>
      <c r="F1207" s="1557">
        <v>0</v>
      </c>
      <c r="G1207" s="1557" t="str">
        <f t="shared" si="37"/>
        <v>76021</v>
      </c>
      <c r="H1207" s="1557">
        <f t="shared" si="36"/>
        <v>0</v>
      </c>
    </row>
    <row r="1208" spans="1:8" ht="15" x14ac:dyDescent="0.25">
      <c r="A1208" s="1562">
        <v>760214610</v>
      </c>
      <c r="B1208" s="1557" t="s">
        <v>9224</v>
      </c>
      <c r="C1208" s="1557">
        <v>0</v>
      </c>
      <c r="D1208" s="1557">
        <v>0</v>
      </c>
      <c r="E1208" s="1557">
        <v>0</v>
      </c>
      <c r="F1208" s="1557">
        <v>0</v>
      </c>
      <c r="G1208" s="1557" t="str">
        <f t="shared" si="37"/>
        <v>76021</v>
      </c>
      <c r="H1208" s="1557">
        <f t="shared" si="36"/>
        <v>0</v>
      </c>
    </row>
    <row r="1209" spans="1:8" ht="15" x14ac:dyDescent="0.25">
      <c r="A1209" s="1562">
        <v>760214611</v>
      </c>
      <c r="B1209" s="1557" t="s">
        <v>9225</v>
      </c>
      <c r="C1209" s="1557">
        <v>0</v>
      </c>
      <c r="D1209" s="1557">
        <v>0</v>
      </c>
      <c r="E1209" s="1557">
        <v>0</v>
      </c>
      <c r="F1209" s="1557">
        <v>0</v>
      </c>
      <c r="G1209" s="1557" t="str">
        <f t="shared" si="37"/>
        <v>76021</v>
      </c>
      <c r="H1209" s="1557">
        <f t="shared" si="36"/>
        <v>0</v>
      </c>
    </row>
    <row r="1210" spans="1:8" ht="15" x14ac:dyDescent="0.25">
      <c r="A1210" s="1562">
        <v>760214623</v>
      </c>
      <c r="B1210" s="1557" t="s">
        <v>9226</v>
      </c>
      <c r="C1210" s="1557">
        <v>0</v>
      </c>
      <c r="D1210" s="1557">
        <v>0</v>
      </c>
      <c r="E1210" s="1557">
        <v>0</v>
      </c>
      <c r="F1210" s="1557">
        <v>0</v>
      </c>
      <c r="G1210" s="1557" t="str">
        <f t="shared" si="37"/>
        <v>76021</v>
      </c>
      <c r="H1210" s="1557">
        <f t="shared" si="36"/>
        <v>0</v>
      </c>
    </row>
    <row r="1211" spans="1:8" ht="15" x14ac:dyDescent="0.25">
      <c r="A1211" s="1562">
        <v>760216010</v>
      </c>
      <c r="B1211" s="1557" t="s">
        <v>9227</v>
      </c>
      <c r="C1211" s="1557">
        <v>0</v>
      </c>
      <c r="D1211" s="1557">
        <v>0</v>
      </c>
      <c r="E1211" s="1557">
        <v>0</v>
      </c>
      <c r="F1211" s="1557">
        <v>0</v>
      </c>
      <c r="G1211" s="1557" t="str">
        <f t="shared" si="37"/>
        <v>76021</v>
      </c>
      <c r="H1211" s="1557">
        <f t="shared" si="36"/>
        <v>0</v>
      </c>
    </row>
    <row r="1212" spans="1:8" ht="15" x14ac:dyDescent="0.25">
      <c r="A1212" s="1562">
        <v>760219800</v>
      </c>
      <c r="B1212" s="1557" t="s">
        <v>9228</v>
      </c>
      <c r="C1212" s="1557">
        <v>0</v>
      </c>
      <c r="D1212" s="1557">
        <v>0</v>
      </c>
      <c r="E1212" s="1557">
        <v>0</v>
      </c>
      <c r="F1212" s="1557">
        <v>0</v>
      </c>
      <c r="G1212" s="1557" t="str">
        <f t="shared" si="37"/>
        <v>76021</v>
      </c>
      <c r="H1212" s="1557">
        <f t="shared" si="36"/>
        <v>0</v>
      </c>
    </row>
    <row r="1213" spans="1:8" ht="15" x14ac:dyDescent="0.25">
      <c r="A1213" s="1562">
        <v>760222020</v>
      </c>
      <c r="B1213" s="1557" t="s">
        <v>9229</v>
      </c>
      <c r="C1213" s="1557">
        <v>0</v>
      </c>
      <c r="D1213" s="1557">
        <v>0</v>
      </c>
      <c r="E1213" s="1557">
        <v>0</v>
      </c>
      <c r="F1213" s="1557">
        <v>0</v>
      </c>
      <c r="G1213" s="1557" t="str">
        <f t="shared" si="37"/>
        <v>76022</v>
      </c>
      <c r="H1213" s="1557">
        <f t="shared" si="36"/>
        <v>0</v>
      </c>
    </row>
    <row r="1214" spans="1:8" ht="15" x14ac:dyDescent="0.25">
      <c r="A1214" s="1562">
        <v>760222510</v>
      </c>
      <c r="B1214" s="1557" t="s">
        <v>9230</v>
      </c>
      <c r="C1214" s="1557">
        <v>0</v>
      </c>
      <c r="D1214" s="1557">
        <v>0</v>
      </c>
      <c r="E1214" s="1557">
        <v>0</v>
      </c>
      <c r="F1214" s="1557">
        <v>0</v>
      </c>
      <c r="G1214" s="1557" t="str">
        <f t="shared" si="37"/>
        <v>76022</v>
      </c>
      <c r="H1214" s="1557">
        <f t="shared" si="36"/>
        <v>0</v>
      </c>
    </row>
    <row r="1215" spans="1:8" ht="15" x14ac:dyDescent="0.25">
      <c r="A1215" s="1562">
        <v>760223034</v>
      </c>
      <c r="B1215" s="1557" t="s">
        <v>9231</v>
      </c>
      <c r="C1215" s="1557">
        <v>0</v>
      </c>
      <c r="D1215" s="1557">
        <v>0</v>
      </c>
      <c r="E1215" s="1557">
        <v>0</v>
      </c>
      <c r="F1215" s="1557">
        <v>0</v>
      </c>
      <c r="G1215" s="1557" t="str">
        <f t="shared" si="37"/>
        <v>76022</v>
      </c>
      <c r="H1215" s="1557">
        <f t="shared" si="36"/>
        <v>0</v>
      </c>
    </row>
    <row r="1216" spans="1:8" ht="15" x14ac:dyDescent="0.25">
      <c r="A1216" s="1562">
        <v>760223035</v>
      </c>
      <c r="B1216" s="1557" t="s">
        <v>9232</v>
      </c>
      <c r="C1216" s="1557">
        <v>0</v>
      </c>
      <c r="D1216" s="1557">
        <v>0</v>
      </c>
      <c r="E1216" s="1557">
        <v>0</v>
      </c>
      <c r="F1216" s="1557">
        <v>0</v>
      </c>
      <c r="G1216" s="1557" t="str">
        <f t="shared" si="37"/>
        <v>76022</v>
      </c>
      <c r="H1216" s="1557">
        <f t="shared" si="36"/>
        <v>0</v>
      </c>
    </row>
    <row r="1217" spans="1:8" ht="15" x14ac:dyDescent="0.25">
      <c r="A1217" s="1562">
        <v>760223036</v>
      </c>
      <c r="B1217" s="1557" t="s">
        <v>9233</v>
      </c>
      <c r="C1217" s="1557">
        <v>0</v>
      </c>
      <c r="D1217" s="1557">
        <v>0</v>
      </c>
      <c r="E1217" s="1557">
        <v>0</v>
      </c>
      <c r="F1217" s="1557">
        <v>0</v>
      </c>
      <c r="G1217" s="1557" t="str">
        <f t="shared" si="37"/>
        <v>76022</v>
      </c>
      <c r="H1217" s="1557">
        <f t="shared" si="36"/>
        <v>0</v>
      </c>
    </row>
    <row r="1218" spans="1:8" ht="15" x14ac:dyDescent="0.25">
      <c r="A1218" s="1562">
        <v>760223037</v>
      </c>
      <c r="B1218" s="1557" t="s">
        <v>9234</v>
      </c>
      <c r="C1218" s="1557">
        <v>0</v>
      </c>
      <c r="D1218" s="1557">
        <v>0</v>
      </c>
      <c r="E1218" s="1557">
        <v>0</v>
      </c>
      <c r="F1218" s="1557">
        <v>0</v>
      </c>
      <c r="G1218" s="1557" t="str">
        <f t="shared" si="37"/>
        <v>76022</v>
      </c>
      <c r="H1218" s="1557">
        <f t="shared" si="36"/>
        <v>0</v>
      </c>
    </row>
    <row r="1219" spans="1:8" ht="15" x14ac:dyDescent="0.25">
      <c r="A1219" s="1562">
        <v>760223038</v>
      </c>
      <c r="B1219" s="1557" t="s">
        <v>9235</v>
      </c>
      <c r="C1219" s="1557">
        <v>0</v>
      </c>
      <c r="D1219" s="1557">
        <v>0</v>
      </c>
      <c r="E1219" s="1557">
        <v>0</v>
      </c>
      <c r="F1219" s="1557">
        <v>0</v>
      </c>
      <c r="G1219" s="1557" t="str">
        <f t="shared" si="37"/>
        <v>76022</v>
      </c>
      <c r="H1219" s="1557">
        <f t="shared" si="36"/>
        <v>0</v>
      </c>
    </row>
    <row r="1220" spans="1:8" ht="15" x14ac:dyDescent="0.25">
      <c r="A1220" s="1562">
        <v>760223041</v>
      </c>
      <c r="B1220" s="1557" t="s">
        <v>9236</v>
      </c>
      <c r="C1220" s="1557">
        <v>0</v>
      </c>
      <c r="D1220" s="1557">
        <v>0</v>
      </c>
      <c r="E1220" s="1557">
        <v>0</v>
      </c>
      <c r="F1220" s="1557">
        <v>0</v>
      </c>
      <c r="G1220" s="1557" t="str">
        <f t="shared" si="37"/>
        <v>76022</v>
      </c>
      <c r="H1220" s="1557">
        <f t="shared" si="36"/>
        <v>0</v>
      </c>
    </row>
    <row r="1221" spans="1:8" ht="15" x14ac:dyDescent="0.25">
      <c r="A1221" s="1562">
        <v>760223051</v>
      </c>
      <c r="B1221" s="1557" t="s">
        <v>9237</v>
      </c>
      <c r="C1221" s="1557">
        <v>0</v>
      </c>
      <c r="D1221" s="1557">
        <v>0</v>
      </c>
      <c r="E1221" s="1557">
        <v>0</v>
      </c>
      <c r="F1221" s="1557">
        <v>0</v>
      </c>
      <c r="G1221" s="1557" t="str">
        <f t="shared" si="37"/>
        <v>76022</v>
      </c>
      <c r="H1221" s="1557">
        <f t="shared" si="36"/>
        <v>0</v>
      </c>
    </row>
    <row r="1222" spans="1:8" ht="15" x14ac:dyDescent="0.25">
      <c r="A1222" s="1562">
        <v>760223052</v>
      </c>
      <c r="B1222" s="1557" t="s">
        <v>9238</v>
      </c>
      <c r="C1222" s="1557">
        <v>0</v>
      </c>
      <c r="D1222" s="1557">
        <v>0</v>
      </c>
      <c r="E1222" s="1557">
        <v>0</v>
      </c>
      <c r="F1222" s="1557">
        <v>0</v>
      </c>
      <c r="G1222" s="1557" t="str">
        <f t="shared" si="37"/>
        <v>76022</v>
      </c>
      <c r="H1222" s="1557">
        <f t="shared" si="36"/>
        <v>0</v>
      </c>
    </row>
    <row r="1223" spans="1:8" ht="15" x14ac:dyDescent="0.25">
      <c r="A1223" s="1562">
        <v>760223081</v>
      </c>
      <c r="B1223" s="1557" t="s">
        <v>9239</v>
      </c>
      <c r="C1223" s="1557">
        <v>0</v>
      </c>
      <c r="D1223" s="1557">
        <v>0</v>
      </c>
      <c r="E1223" s="1557">
        <v>0</v>
      </c>
      <c r="F1223" s="1557">
        <v>0</v>
      </c>
      <c r="G1223" s="1557" t="str">
        <f t="shared" si="37"/>
        <v>76022</v>
      </c>
      <c r="H1223" s="1557">
        <f t="shared" si="36"/>
        <v>0</v>
      </c>
    </row>
    <row r="1224" spans="1:8" ht="15" x14ac:dyDescent="0.25">
      <c r="A1224" s="1562">
        <v>760224610</v>
      </c>
      <c r="B1224" s="1557" t="s">
        <v>9240</v>
      </c>
      <c r="C1224" s="1557">
        <v>0</v>
      </c>
      <c r="D1224" s="1557">
        <v>0</v>
      </c>
      <c r="E1224" s="1557">
        <v>0</v>
      </c>
      <c r="F1224" s="1557">
        <v>0</v>
      </c>
      <c r="G1224" s="1557" t="str">
        <f t="shared" si="37"/>
        <v>76022</v>
      </c>
      <c r="H1224" s="1557">
        <f t="shared" ref="H1224:H1287" si="38">SUMIF(G:G,G1224,C:C)</f>
        <v>0</v>
      </c>
    </row>
    <row r="1225" spans="1:8" ht="15" x14ac:dyDescent="0.25">
      <c r="A1225" s="1562">
        <v>760224611</v>
      </c>
      <c r="B1225" s="1557" t="s">
        <v>9241</v>
      </c>
      <c r="C1225" s="1557">
        <v>0</v>
      </c>
      <c r="D1225" s="1557">
        <v>0</v>
      </c>
      <c r="E1225" s="1557">
        <v>0</v>
      </c>
      <c r="F1225" s="1557">
        <v>0</v>
      </c>
      <c r="G1225" s="1557" t="str">
        <f t="shared" ref="G1225:G1288" si="39">LEFT(A1225,5)</f>
        <v>76022</v>
      </c>
      <c r="H1225" s="1557">
        <f t="shared" si="38"/>
        <v>0</v>
      </c>
    </row>
    <row r="1226" spans="1:8" ht="15" x14ac:dyDescent="0.25">
      <c r="A1226" s="1562">
        <v>760226010</v>
      </c>
      <c r="B1226" s="1557" t="s">
        <v>9242</v>
      </c>
      <c r="C1226" s="1557">
        <v>0</v>
      </c>
      <c r="D1226" s="1557">
        <v>0</v>
      </c>
      <c r="E1226" s="1557">
        <v>0</v>
      </c>
      <c r="F1226" s="1557">
        <v>0</v>
      </c>
      <c r="G1226" s="1557" t="str">
        <f t="shared" si="39"/>
        <v>76022</v>
      </c>
      <c r="H1226" s="1557">
        <f t="shared" si="38"/>
        <v>0</v>
      </c>
    </row>
    <row r="1227" spans="1:8" ht="15" x14ac:dyDescent="0.25">
      <c r="A1227" s="1562">
        <v>760229800</v>
      </c>
      <c r="B1227" s="1557" t="s">
        <v>9243</v>
      </c>
      <c r="C1227" s="1557">
        <v>0</v>
      </c>
      <c r="D1227" s="1557">
        <v>0</v>
      </c>
      <c r="E1227" s="1557">
        <v>0</v>
      </c>
      <c r="F1227" s="1557">
        <v>0</v>
      </c>
      <c r="G1227" s="1557" t="str">
        <f t="shared" si="39"/>
        <v>76022</v>
      </c>
      <c r="H1227" s="1557">
        <f t="shared" si="38"/>
        <v>0</v>
      </c>
    </row>
    <row r="1228" spans="1:8" ht="15" x14ac:dyDescent="0.25">
      <c r="A1228" s="1562">
        <v>760232020</v>
      </c>
      <c r="B1228" s="1557" t="s">
        <v>9244</v>
      </c>
      <c r="C1228" s="1557">
        <v>0</v>
      </c>
      <c r="D1228" s="1557">
        <v>0</v>
      </c>
      <c r="E1228" s="1557">
        <v>0</v>
      </c>
      <c r="F1228" s="1557">
        <v>0</v>
      </c>
      <c r="G1228" s="1557" t="str">
        <f t="shared" si="39"/>
        <v>76023</v>
      </c>
      <c r="H1228" s="1557">
        <f t="shared" si="38"/>
        <v>0</v>
      </c>
    </row>
    <row r="1229" spans="1:8" ht="15" x14ac:dyDescent="0.25">
      <c r="A1229" s="1562">
        <v>760232510</v>
      </c>
      <c r="B1229" s="1557" t="s">
        <v>9245</v>
      </c>
      <c r="C1229" s="1557">
        <v>0</v>
      </c>
      <c r="D1229" s="1557">
        <v>0</v>
      </c>
      <c r="E1229" s="1557">
        <v>0</v>
      </c>
      <c r="F1229" s="1557">
        <v>0</v>
      </c>
      <c r="G1229" s="1557" t="str">
        <f t="shared" si="39"/>
        <v>76023</v>
      </c>
      <c r="H1229" s="1557">
        <f t="shared" si="38"/>
        <v>0</v>
      </c>
    </row>
    <row r="1230" spans="1:8" ht="15" x14ac:dyDescent="0.25">
      <c r="A1230" s="1562">
        <v>760233034</v>
      </c>
      <c r="B1230" s="1557" t="s">
        <v>9246</v>
      </c>
      <c r="C1230" s="1557">
        <v>0</v>
      </c>
      <c r="D1230" s="1557">
        <v>0</v>
      </c>
      <c r="E1230" s="1557">
        <v>0</v>
      </c>
      <c r="F1230" s="1557">
        <v>0</v>
      </c>
      <c r="G1230" s="1557" t="str">
        <f t="shared" si="39"/>
        <v>76023</v>
      </c>
      <c r="H1230" s="1557">
        <f t="shared" si="38"/>
        <v>0</v>
      </c>
    </row>
    <row r="1231" spans="1:8" ht="15" x14ac:dyDescent="0.25">
      <c r="A1231" s="1562">
        <v>760233035</v>
      </c>
      <c r="B1231" s="1557" t="s">
        <v>9247</v>
      </c>
      <c r="C1231" s="1557">
        <v>0</v>
      </c>
      <c r="D1231" s="1557">
        <v>0</v>
      </c>
      <c r="E1231" s="1557">
        <v>0</v>
      </c>
      <c r="F1231" s="1557">
        <v>0</v>
      </c>
      <c r="G1231" s="1557" t="str">
        <f t="shared" si="39"/>
        <v>76023</v>
      </c>
      <c r="H1231" s="1557">
        <f t="shared" si="38"/>
        <v>0</v>
      </c>
    </row>
    <row r="1232" spans="1:8" ht="15" x14ac:dyDescent="0.25">
      <c r="A1232" s="1562">
        <v>760233036</v>
      </c>
      <c r="B1232" s="1557" t="s">
        <v>9248</v>
      </c>
      <c r="C1232" s="1557">
        <v>0</v>
      </c>
      <c r="D1232" s="1557">
        <v>0</v>
      </c>
      <c r="E1232" s="1557">
        <v>0</v>
      </c>
      <c r="F1232" s="1557">
        <v>0</v>
      </c>
      <c r="G1232" s="1557" t="str">
        <f t="shared" si="39"/>
        <v>76023</v>
      </c>
      <c r="H1232" s="1557">
        <f t="shared" si="38"/>
        <v>0</v>
      </c>
    </row>
    <row r="1233" spans="1:8" ht="15" x14ac:dyDescent="0.25">
      <c r="A1233" s="1562">
        <v>760233037</v>
      </c>
      <c r="B1233" s="1557" t="s">
        <v>9249</v>
      </c>
      <c r="C1233" s="1557">
        <v>0</v>
      </c>
      <c r="D1233" s="1557">
        <v>0</v>
      </c>
      <c r="E1233" s="1557">
        <v>0</v>
      </c>
      <c r="F1233" s="1557">
        <v>0</v>
      </c>
      <c r="G1233" s="1557" t="str">
        <f t="shared" si="39"/>
        <v>76023</v>
      </c>
      <c r="H1233" s="1557">
        <f t="shared" si="38"/>
        <v>0</v>
      </c>
    </row>
    <row r="1234" spans="1:8" ht="15" x14ac:dyDescent="0.25">
      <c r="A1234" s="1562">
        <v>760233038</v>
      </c>
      <c r="B1234" s="1557" t="s">
        <v>9250</v>
      </c>
      <c r="C1234" s="1557">
        <v>0</v>
      </c>
      <c r="D1234" s="1557">
        <v>0</v>
      </c>
      <c r="E1234" s="1557">
        <v>0</v>
      </c>
      <c r="F1234" s="1557">
        <v>0</v>
      </c>
      <c r="G1234" s="1557" t="str">
        <f t="shared" si="39"/>
        <v>76023</v>
      </c>
      <c r="H1234" s="1557">
        <f t="shared" si="38"/>
        <v>0</v>
      </c>
    </row>
    <row r="1235" spans="1:8" ht="15" x14ac:dyDescent="0.25">
      <c r="A1235" s="1562">
        <v>760233041</v>
      </c>
      <c r="B1235" s="1557" t="s">
        <v>9251</v>
      </c>
      <c r="C1235" s="1557">
        <v>0</v>
      </c>
      <c r="D1235" s="1557">
        <v>0</v>
      </c>
      <c r="E1235" s="1557">
        <v>0</v>
      </c>
      <c r="F1235" s="1557">
        <v>0</v>
      </c>
      <c r="G1235" s="1557" t="str">
        <f t="shared" si="39"/>
        <v>76023</v>
      </c>
      <c r="H1235" s="1557">
        <f t="shared" si="38"/>
        <v>0</v>
      </c>
    </row>
    <row r="1236" spans="1:8" ht="15" x14ac:dyDescent="0.25">
      <c r="A1236" s="1562">
        <v>760233051</v>
      </c>
      <c r="B1236" s="1557" t="s">
        <v>9252</v>
      </c>
      <c r="C1236" s="1557">
        <v>0</v>
      </c>
      <c r="D1236" s="1557">
        <v>0</v>
      </c>
      <c r="E1236" s="1557">
        <v>0</v>
      </c>
      <c r="F1236" s="1557">
        <v>0</v>
      </c>
      <c r="G1236" s="1557" t="str">
        <f t="shared" si="39"/>
        <v>76023</v>
      </c>
      <c r="H1236" s="1557">
        <f t="shared" si="38"/>
        <v>0</v>
      </c>
    </row>
    <row r="1237" spans="1:8" ht="15" x14ac:dyDescent="0.25">
      <c r="A1237" s="1562">
        <v>760233052</v>
      </c>
      <c r="B1237" s="1557" t="s">
        <v>9253</v>
      </c>
      <c r="C1237" s="1557">
        <v>0</v>
      </c>
      <c r="D1237" s="1557">
        <v>0</v>
      </c>
      <c r="E1237" s="1557">
        <v>0</v>
      </c>
      <c r="F1237" s="1557">
        <v>0</v>
      </c>
      <c r="G1237" s="1557" t="str">
        <f t="shared" si="39"/>
        <v>76023</v>
      </c>
      <c r="H1237" s="1557">
        <f t="shared" si="38"/>
        <v>0</v>
      </c>
    </row>
    <row r="1238" spans="1:8" ht="15" x14ac:dyDescent="0.25">
      <c r="A1238" s="1562">
        <v>760233081</v>
      </c>
      <c r="B1238" s="1557" t="s">
        <v>9254</v>
      </c>
      <c r="C1238" s="1557">
        <v>0</v>
      </c>
      <c r="D1238" s="1557">
        <v>0</v>
      </c>
      <c r="E1238" s="1557">
        <v>0</v>
      </c>
      <c r="F1238" s="1557">
        <v>0</v>
      </c>
      <c r="G1238" s="1557" t="str">
        <f t="shared" si="39"/>
        <v>76023</v>
      </c>
      <c r="H1238" s="1557">
        <f t="shared" si="38"/>
        <v>0</v>
      </c>
    </row>
    <row r="1239" spans="1:8" ht="15" x14ac:dyDescent="0.25">
      <c r="A1239" s="1562">
        <v>760233083</v>
      </c>
      <c r="B1239" s="1557" t="s">
        <v>9255</v>
      </c>
      <c r="C1239" s="1557">
        <v>0</v>
      </c>
      <c r="D1239" s="1557">
        <v>0</v>
      </c>
      <c r="E1239" s="1557">
        <v>0</v>
      </c>
      <c r="F1239" s="1557">
        <v>0</v>
      </c>
      <c r="G1239" s="1557" t="str">
        <f t="shared" si="39"/>
        <v>76023</v>
      </c>
      <c r="H1239" s="1557">
        <f t="shared" si="38"/>
        <v>0</v>
      </c>
    </row>
    <row r="1240" spans="1:8" ht="15" x14ac:dyDescent="0.25">
      <c r="A1240" s="1562">
        <v>760234610</v>
      </c>
      <c r="B1240" s="1557" t="s">
        <v>9256</v>
      </c>
      <c r="C1240" s="1557">
        <v>0</v>
      </c>
      <c r="D1240" s="1557">
        <v>0</v>
      </c>
      <c r="E1240" s="1557">
        <v>0</v>
      </c>
      <c r="F1240" s="1557">
        <v>0</v>
      </c>
      <c r="G1240" s="1557" t="str">
        <f t="shared" si="39"/>
        <v>76023</v>
      </c>
      <c r="H1240" s="1557">
        <f t="shared" si="38"/>
        <v>0</v>
      </c>
    </row>
    <row r="1241" spans="1:8" ht="15" x14ac:dyDescent="0.25">
      <c r="A1241" s="1562">
        <v>760234611</v>
      </c>
      <c r="B1241" s="1557" t="s">
        <v>9257</v>
      </c>
      <c r="C1241" s="1557">
        <v>0</v>
      </c>
      <c r="D1241" s="1557">
        <v>0</v>
      </c>
      <c r="E1241" s="1557">
        <v>0</v>
      </c>
      <c r="F1241" s="1557">
        <v>0</v>
      </c>
      <c r="G1241" s="1557" t="str">
        <f t="shared" si="39"/>
        <v>76023</v>
      </c>
      <c r="H1241" s="1557">
        <f t="shared" si="38"/>
        <v>0</v>
      </c>
    </row>
    <row r="1242" spans="1:8" ht="15" x14ac:dyDescent="0.25">
      <c r="A1242" s="1562">
        <v>760239800</v>
      </c>
      <c r="B1242" s="1557" t="s">
        <v>9258</v>
      </c>
      <c r="C1242" s="1557">
        <v>0</v>
      </c>
      <c r="D1242" s="1557">
        <v>0</v>
      </c>
      <c r="E1242" s="1557">
        <v>0</v>
      </c>
      <c r="F1242" s="1557">
        <v>0</v>
      </c>
      <c r="G1242" s="1557" t="str">
        <f t="shared" si="39"/>
        <v>76023</v>
      </c>
      <c r="H1242" s="1557">
        <f t="shared" si="38"/>
        <v>0</v>
      </c>
    </row>
    <row r="1243" spans="1:8" ht="15" x14ac:dyDescent="0.25">
      <c r="A1243" s="1562">
        <v>760242510</v>
      </c>
      <c r="B1243" s="1557" t="s">
        <v>9259</v>
      </c>
      <c r="C1243" s="1557">
        <v>0</v>
      </c>
      <c r="D1243" s="1557">
        <v>0</v>
      </c>
      <c r="E1243" s="1557">
        <v>0</v>
      </c>
      <c r="F1243" s="1557">
        <v>0</v>
      </c>
      <c r="G1243" s="1557" t="str">
        <f t="shared" si="39"/>
        <v>76024</v>
      </c>
      <c r="H1243" s="1557">
        <f t="shared" si="38"/>
        <v>205.14</v>
      </c>
    </row>
    <row r="1244" spans="1:8" ht="15" x14ac:dyDescent="0.25">
      <c r="A1244" s="1562">
        <v>760243034</v>
      </c>
      <c r="B1244" s="1557" t="s">
        <v>9260</v>
      </c>
      <c r="C1244" s="1557">
        <v>0</v>
      </c>
      <c r="D1244" s="1557">
        <v>0</v>
      </c>
      <c r="E1244" s="1557">
        <v>0</v>
      </c>
      <c r="F1244" s="1557">
        <v>0</v>
      </c>
      <c r="G1244" s="1557" t="str">
        <f t="shared" si="39"/>
        <v>76024</v>
      </c>
      <c r="H1244" s="1557">
        <f t="shared" si="38"/>
        <v>205.14</v>
      </c>
    </row>
    <row r="1245" spans="1:8" ht="15" x14ac:dyDescent="0.25">
      <c r="A1245" s="1562">
        <v>760243035</v>
      </c>
      <c r="B1245" s="1557" t="s">
        <v>9261</v>
      </c>
      <c r="C1245" s="1557">
        <v>0</v>
      </c>
      <c r="D1245" s="1557">
        <v>0</v>
      </c>
      <c r="E1245" s="1557">
        <v>0</v>
      </c>
      <c r="F1245" s="1557">
        <v>0</v>
      </c>
      <c r="G1245" s="1557" t="str">
        <f t="shared" si="39"/>
        <v>76024</v>
      </c>
      <c r="H1245" s="1557">
        <f t="shared" si="38"/>
        <v>205.14</v>
      </c>
    </row>
    <row r="1246" spans="1:8" ht="15" x14ac:dyDescent="0.25">
      <c r="A1246" s="1562">
        <v>760243036</v>
      </c>
      <c r="B1246" s="1557" t="s">
        <v>9262</v>
      </c>
      <c r="C1246" s="1557">
        <v>0</v>
      </c>
      <c r="D1246" s="1557">
        <v>0</v>
      </c>
      <c r="E1246" s="1557">
        <v>0</v>
      </c>
      <c r="F1246" s="1557">
        <v>0</v>
      </c>
      <c r="G1246" s="1557" t="str">
        <f t="shared" si="39"/>
        <v>76024</v>
      </c>
      <c r="H1246" s="1557">
        <f t="shared" si="38"/>
        <v>205.14</v>
      </c>
    </row>
    <row r="1247" spans="1:8" ht="15" x14ac:dyDescent="0.25">
      <c r="A1247" s="1562">
        <v>760243037</v>
      </c>
      <c r="B1247" s="1557" t="s">
        <v>9263</v>
      </c>
      <c r="C1247" s="1557">
        <v>0</v>
      </c>
      <c r="D1247" s="1557">
        <v>0</v>
      </c>
      <c r="E1247" s="1557">
        <v>0</v>
      </c>
      <c r="F1247" s="1557">
        <v>0</v>
      </c>
      <c r="G1247" s="1557" t="str">
        <f t="shared" si="39"/>
        <v>76024</v>
      </c>
      <c r="H1247" s="1557">
        <f t="shared" si="38"/>
        <v>205.14</v>
      </c>
    </row>
    <row r="1248" spans="1:8" ht="15" x14ac:dyDescent="0.25">
      <c r="A1248" s="1562">
        <v>760243038</v>
      </c>
      <c r="B1248" s="1557" t="s">
        <v>9264</v>
      </c>
      <c r="C1248" s="1557">
        <v>205.14</v>
      </c>
      <c r="D1248" s="1557">
        <v>0</v>
      </c>
      <c r="E1248" s="1557">
        <v>0</v>
      </c>
      <c r="F1248" s="1557">
        <v>205.14</v>
      </c>
      <c r="G1248" s="1557" t="str">
        <f t="shared" si="39"/>
        <v>76024</v>
      </c>
      <c r="H1248" s="1557">
        <f t="shared" si="38"/>
        <v>205.14</v>
      </c>
    </row>
    <row r="1249" spans="1:8" ht="15" x14ac:dyDescent="0.25">
      <c r="A1249" s="1562">
        <v>760243051</v>
      </c>
      <c r="B1249" s="1557" t="s">
        <v>9265</v>
      </c>
      <c r="C1249" s="1557">
        <v>0</v>
      </c>
      <c r="D1249" s="1557">
        <v>0</v>
      </c>
      <c r="E1249" s="1557">
        <v>0</v>
      </c>
      <c r="F1249" s="1557">
        <v>0</v>
      </c>
      <c r="G1249" s="1557" t="str">
        <f t="shared" si="39"/>
        <v>76024</v>
      </c>
      <c r="H1249" s="1557">
        <f t="shared" si="38"/>
        <v>205.14</v>
      </c>
    </row>
    <row r="1250" spans="1:8" ht="15" x14ac:dyDescent="0.25">
      <c r="A1250" s="1562">
        <v>760243052</v>
      </c>
      <c r="B1250" s="1557" t="s">
        <v>9266</v>
      </c>
      <c r="C1250" s="1557">
        <v>0</v>
      </c>
      <c r="D1250" s="1557">
        <v>0</v>
      </c>
      <c r="E1250" s="1557">
        <v>0</v>
      </c>
      <c r="F1250" s="1557">
        <v>0</v>
      </c>
      <c r="G1250" s="1557" t="str">
        <f t="shared" si="39"/>
        <v>76024</v>
      </c>
      <c r="H1250" s="1557">
        <f t="shared" si="38"/>
        <v>205.14</v>
      </c>
    </row>
    <row r="1251" spans="1:8" ht="15" x14ac:dyDescent="0.25">
      <c r="A1251" s="1562">
        <v>760243081</v>
      </c>
      <c r="B1251" s="1557" t="s">
        <v>9267</v>
      </c>
      <c r="C1251" s="1557">
        <v>0</v>
      </c>
      <c r="D1251" s="1557">
        <v>0</v>
      </c>
      <c r="E1251" s="1557">
        <v>0</v>
      </c>
      <c r="F1251" s="1557">
        <v>0</v>
      </c>
      <c r="G1251" s="1557" t="str">
        <f t="shared" si="39"/>
        <v>76024</v>
      </c>
      <c r="H1251" s="1557">
        <f t="shared" si="38"/>
        <v>205.14</v>
      </c>
    </row>
    <row r="1252" spans="1:8" ht="15" x14ac:dyDescent="0.25">
      <c r="A1252" s="1562">
        <v>760244610</v>
      </c>
      <c r="B1252" s="1557" t="s">
        <v>9268</v>
      </c>
      <c r="C1252" s="1557">
        <v>0</v>
      </c>
      <c r="D1252" s="1557">
        <v>0</v>
      </c>
      <c r="E1252" s="1557">
        <v>0</v>
      </c>
      <c r="F1252" s="1557">
        <v>0</v>
      </c>
      <c r="G1252" s="1557" t="str">
        <f t="shared" si="39"/>
        <v>76024</v>
      </c>
      <c r="H1252" s="1557">
        <f t="shared" si="38"/>
        <v>205.14</v>
      </c>
    </row>
    <row r="1253" spans="1:8" ht="15" x14ac:dyDescent="0.25">
      <c r="A1253" s="1562">
        <v>760249054</v>
      </c>
      <c r="B1253" s="1557" t="s">
        <v>9269</v>
      </c>
      <c r="C1253" s="1557">
        <v>0</v>
      </c>
      <c r="D1253" s="1557">
        <v>0</v>
      </c>
      <c r="E1253" s="1557">
        <v>0</v>
      </c>
      <c r="F1253" s="1557">
        <v>0</v>
      </c>
      <c r="G1253" s="1557" t="str">
        <f t="shared" si="39"/>
        <v>76024</v>
      </c>
      <c r="H1253" s="1557">
        <f t="shared" si="38"/>
        <v>205.14</v>
      </c>
    </row>
    <row r="1254" spans="1:8" ht="15" x14ac:dyDescent="0.25">
      <c r="A1254" s="1562">
        <v>760249800</v>
      </c>
      <c r="B1254" s="1557" t="s">
        <v>9270</v>
      </c>
      <c r="C1254" s="1557">
        <v>0</v>
      </c>
      <c r="D1254" s="1557">
        <v>0</v>
      </c>
      <c r="E1254" s="1557">
        <v>0</v>
      </c>
      <c r="F1254" s="1557">
        <v>0</v>
      </c>
      <c r="G1254" s="1557" t="str">
        <f t="shared" si="39"/>
        <v>76024</v>
      </c>
      <c r="H1254" s="1557">
        <f t="shared" si="38"/>
        <v>205.14</v>
      </c>
    </row>
    <row r="1255" spans="1:8" ht="15" x14ac:dyDescent="0.25">
      <c r="A1255" s="1562">
        <v>760252510</v>
      </c>
      <c r="B1255" s="1557" t="s">
        <v>9271</v>
      </c>
      <c r="C1255" s="1557">
        <v>0</v>
      </c>
      <c r="D1255" s="1557">
        <v>0</v>
      </c>
      <c r="E1255" s="1557">
        <v>0</v>
      </c>
      <c r="F1255" s="1557">
        <v>0</v>
      </c>
      <c r="G1255" s="1557" t="str">
        <f t="shared" si="39"/>
        <v>76025</v>
      </c>
      <c r="H1255" s="1557">
        <f t="shared" si="38"/>
        <v>102.08</v>
      </c>
    </row>
    <row r="1256" spans="1:8" ht="15" x14ac:dyDescent="0.25">
      <c r="A1256" s="1562">
        <v>760253031</v>
      </c>
      <c r="B1256" s="1557" t="s">
        <v>9272</v>
      </c>
      <c r="C1256" s="1557">
        <v>0</v>
      </c>
      <c r="D1256" s="1557">
        <v>0</v>
      </c>
      <c r="E1256" s="1557">
        <v>0</v>
      </c>
      <c r="F1256" s="1557">
        <v>0</v>
      </c>
      <c r="G1256" s="1557" t="str">
        <f t="shared" si="39"/>
        <v>76025</v>
      </c>
      <c r="H1256" s="1557">
        <f t="shared" si="38"/>
        <v>102.08</v>
      </c>
    </row>
    <row r="1257" spans="1:8" ht="15" x14ac:dyDescent="0.25">
      <c r="A1257" s="1562">
        <v>760253034</v>
      </c>
      <c r="B1257" s="1557" t="s">
        <v>9273</v>
      </c>
      <c r="C1257" s="1557">
        <v>40</v>
      </c>
      <c r="D1257" s="1557">
        <v>0</v>
      </c>
      <c r="E1257" s="1557">
        <v>0</v>
      </c>
      <c r="F1257" s="1557">
        <v>40</v>
      </c>
      <c r="G1257" s="1557" t="str">
        <f t="shared" si="39"/>
        <v>76025</v>
      </c>
      <c r="H1257" s="1557">
        <f t="shared" si="38"/>
        <v>102.08</v>
      </c>
    </row>
    <row r="1258" spans="1:8" ht="15" x14ac:dyDescent="0.25">
      <c r="A1258" s="1562">
        <v>760253035</v>
      </c>
      <c r="B1258" s="1557" t="s">
        <v>9274</v>
      </c>
      <c r="C1258" s="1557">
        <v>0</v>
      </c>
      <c r="D1258" s="1557">
        <v>0</v>
      </c>
      <c r="E1258" s="1557">
        <v>0</v>
      </c>
      <c r="F1258" s="1557">
        <v>0</v>
      </c>
      <c r="G1258" s="1557" t="str">
        <f t="shared" si="39"/>
        <v>76025</v>
      </c>
      <c r="H1258" s="1557">
        <f t="shared" si="38"/>
        <v>102.08</v>
      </c>
    </row>
    <row r="1259" spans="1:8" ht="15" x14ac:dyDescent="0.25">
      <c r="A1259" s="1562">
        <v>760253036</v>
      </c>
      <c r="B1259" s="1557" t="s">
        <v>9275</v>
      </c>
      <c r="C1259" s="1557">
        <v>0</v>
      </c>
      <c r="D1259" s="1557">
        <v>0</v>
      </c>
      <c r="E1259" s="1557">
        <v>0</v>
      </c>
      <c r="F1259" s="1557">
        <v>0</v>
      </c>
      <c r="G1259" s="1557" t="str">
        <f t="shared" si="39"/>
        <v>76025</v>
      </c>
      <c r="H1259" s="1557">
        <f t="shared" si="38"/>
        <v>102.08</v>
      </c>
    </row>
    <row r="1260" spans="1:8" ht="15" x14ac:dyDescent="0.25">
      <c r="A1260" s="1562">
        <v>760253037</v>
      </c>
      <c r="B1260" s="1557" t="s">
        <v>9276</v>
      </c>
      <c r="C1260" s="1557">
        <v>0</v>
      </c>
      <c r="D1260" s="1557">
        <v>0</v>
      </c>
      <c r="E1260" s="1557">
        <v>0</v>
      </c>
      <c r="F1260" s="1557">
        <v>0</v>
      </c>
      <c r="G1260" s="1557" t="str">
        <f t="shared" si="39"/>
        <v>76025</v>
      </c>
      <c r="H1260" s="1557">
        <f t="shared" si="38"/>
        <v>102.08</v>
      </c>
    </row>
    <row r="1261" spans="1:8" ht="15" x14ac:dyDescent="0.25">
      <c r="A1261" s="1562">
        <v>760253038</v>
      </c>
      <c r="B1261" s="1557" t="s">
        <v>9277</v>
      </c>
      <c r="C1261" s="1557">
        <v>62.08</v>
      </c>
      <c r="D1261" s="1557">
        <v>0</v>
      </c>
      <c r="E1261" s="1557">
        <v>0</v>
      </c>
      <c r="F1261" s="1557">
        <v>62.08</v>
      </c>
      <c r="G1261" s="1557" t="str">
        <f t="shared" si="39"/>
        <v>76025</v>
      </c>
      <c r="H1261" s="1557">
        <f t="shared" si="38"/>
        <v>102.08</v>
      </c>
    </row>
    <row r="1262" spans="1:8" ht="15" x14ac:dyDescent="0.25">
      <c r="A1262" s="1562">
        <v>760253051</v>
      </c>
      <c r="B1262" s="1557" t="s">
        <v>9278</v>
      </c>
      <c r="C1262" s="1557">
        <v>0</v>
      </c>
      <c r="D1262" s="1557">
        <v>0</v>
      </c>
      <c r="E1262" s="1557">
        <v>0</v>
      </c>
      <c r="F1262" s="1557">
        <v>0</v>
      </c>
      <c r="G1262" s="1557" t="str">
        <f t="shared" si="39"/>
        <v>76025</v>
      </c>
      <c r="H1262" s="1557">
        <f t="shared" si="38"/>
        <v>102.08</v>
      </c>
    </row>
    <row r="1263" spans="1:8" ht="15" x14ac:dyDescent="0.25">
      <c r="A1263" s="1562">
        <v>760253052</v>
      </c>
      <c r="B1263" s="1557" t="s">
        <v>9279</v>
      </c>
      <c r="C1263" s="1557">
        <v>0</v>
      </c>
      <c r="D1263" s="1557">
        <v>0</v>
      </c>
      <c r="E1263" s="1557">
        <v>0</v>
      </c>
      <c r="F1263" s="1557">
        <v>0</v>
      </c>
      <c r="G1263" s="1557" t="str">
        <f t="shared" si="39"/>
        <v>76025</v>
      </c>
      <c r="H1263" s="1557">
        <f t="shared" si="38"/>
        <v>102.08</v>
      </c>
    </row>
    <row r="1264" spans="1:8" ht="15" x14ac:dyDescent="0.25">
      <c r="A1264" s="1562">
        <v>760253081</v>
      </c>
      <c r="B1264" s="1557" t="s">
        <v>9280</v>
      </c>
      <c r="C1264" s="1557">
        <v>0</v>
      </c>
      <c r="D1264" s="1557">
        <v>0</v>
      </c>
      <c r="E1264" s="1557">
        <v>0</v>
      </c>
      <c r="F1264" s="1557">
        <v>0</v>
      </c>
      <c r="G1264" s="1557" t="str">
        <f t="shared" si="39"/>
        <v>76025</v>
      </c>
      <c r="H1264" s="1557">
        <f t="shared" si="38"/>
        <v>102.08</v>
      </c>
    </row>
    <row r="1265" spans="1:8" ht="15" x14ac:dyDescent="0.25">
      <c r="A1265" s="1562">
        <v>760254610</v>
      </c>
      <c r="B1265" s="1557" t="s">
        <v>9281</v>
      </c>
      <c r="C1265" s="1557">
        <v>0</v>
      </c>
      <c r="D1265" s="1557">
        <v>0</v>
      </c>
      <c r="E1265" s="1557">
        <v>0</v>
      </c>
      <c r="F1265" s="1557">
        <v>0</v>
      </c>
      <c r="G1265" s="1557" t="str">
        <f t="shared" si="39"/>
        <v>76025</v>
      </c>
      <c r="H1265" s="1557">
        <f t="shared" si="38"/>
        <v>102.08</v>
      </c>
    </row>
    <row r="1266" spans="1:8" ht="15" x14ac:dyDescent="0.25">
      <c r="A1266" s="1562">
        <v>760259800</v>
      </c>
      <c r="B1266" s="1557" t="s">
        <v>9282</v>
      </c>
      <c r="C1266" s="1557">
        <v>0</v>
      </c>
      <c r="D1266" s="1557">
        <v>0</v>
      </c>
      <c r="E1266" s="1557">
        <v>0</v>
      </c>
      <c r="F1266" s="1557">
        <v>0</v>
      </c>
      <c r="G1266" s="1557" t="str">
        <f t="shared" si="39"/>
        <v>76025</v>
      </c>
      <c r="H1266" s="1557">
        <f t="shared" si="38"/>
        <v>102.08</v>
      </c>
    </row>
    <row r="1267" spans="1:8" ht="15" x14ac:dyDescent="0.25">
      <c r="A1267" s="1562">
        <v>760262510</v>
      </c>
      <c r="B1267" s="1557" t="s">
        <v>9283</v>
      </c>
      <c r="C1267" s="1557">
        <v>0</v>
      </c>
      <c r="D1267" s="1557">
        <v>0</v>
      </c>
      <c r="E1267" s="1557">
        <v>0</v>
      </c>
      <c r="F1267" s="1557">
        <v>0</v>
      </c>
      <c r="G1267" s="1557" t="str">
        <f t="shared" si="39"/>
        <v>76026</v>
      </c>
      <c r="H1267" s="1557">
        <f t="shared" si="38"/>
        <v>0</v>
      </c>
    </row>
    <row r="1268" spans="1:8" ht="15" x14ac:dyDescent="0.25">
      <c r="A1268" s="1562">
        <v>760263034</v>
      </c>
      <c r="B1268" s="1557" t="s">
        <v>9284</v>
      </c>
      <c r="C1268" s="1557">
        <v>0</v>
      </c>
      <c r="D1268" s="1557">
        <v>0</v>
      </c>
      <c r="E1268" s="1557">
        <v>0</v>
      </c>
      <c r="F1268" s="1557">
        <v>0</v>
      </c>
      <c r="G1268" s="1557" t="str">
        <f t="shared" si="39"/>
        <v>76026</v>
      </c>
      <c r="H1268" s="1557">
        <f t="shared" si="38"/>
        <v>0</v>
      </c>
    </row>
    <row r="1269" spans="1:8" ht="15" x14ac:dyDescent="0.25">
      <c r="A1269" s="1562">
        <v>760263035</v>
      </c>
      <c r="B1269" s="1557" t="s">
        <v>9285</v>
      </c>
      <c r="C1269" s="1557">
        <v>0</v>
      </c>
      <c r="D1269" s="1557">
        <v>0</v>
      </c>
      <c r="E1269" s="1557">
        <v>0</v>
      </c>
      <c r="F1269" s="1557">
        <v>0</v>
      </c>
      <c r="G1269" s="1557" t="str">
        <f t="shared" si="39"/>
        <v>76026</v>
      </c>
      <c r="H1269" s="1557">
        <f t="shared" si="38"/>
        <v>0</v>
      </c>
    </row>
    <row r="1270" spans="1:8" ht="15" x14ac:dyDescent="0.25">
      <c r="A1270" s="1562">
        <v>760263036</v>
      </c>
      <c r="B1270" s="1557" t="s">
        <v>9286</v>
      </c>
      <c r="C1270" s="1557">
        <v>0</v>
      </c>
      <c r="D1270" s="1557">
        <v>0</v>
      </c>
      <c r="E1270" s="1557">
        <v>0</v>
      </c>
      <c r="F1270" s="1557">
        <v>0</v>
      </c>
      <c r="G1270" s="1557" t="str">
        <f t="shared" si="39"/>
        <v>76026</v>
      </c>
      <c r="H1270" s="1557">
        <f t="shared" si="38"/>
        <v>0</v>
      </c>
    </row>
    <row r="1271" spans="1:8" ht="15" x14ac:dyDescent="0.25">
      <c r="A1271" s="1562">
        <v>760263037</v>
      </c>
      <c r="B1271" s="1557" t="s">
        <v>9287</v>
      </c>
      <c r="C1271" s="1557">
        <v>0</v>
      </c>
      <c r="D1271" s="1557">
        <v>0</v>
      </c>
      <c r="E1271" s="1557">
        <v>0</v>
      </c>
      <c r="F1271" s="1557">
        <v>0</v>
      </c>
      <c r="G1271" s="1557" t="str">
        <f t="shared" si="39"/>
        <v>76026</v>
      </c>
      <c r="H1271" s="1557">
        <f t="shared" si="38"/>
        <v>0</v>
      </c>
    </row>
    <row r="1272" spans="1:8" ht="15" x14ac:dyDescent="0.25">
      <c r="A1272" s="1562">
        <v>760263038</v>
      </c>
      <c r="B1272" s="1557" t="s">
        <v>9288</v>
      </c>
      <c r="C1272" s="1557">
        <v>0</v>
      </c>
      <c r="D1272" s="1557">
        <v>0</v>
      </c>
      <c r="E1272" s="1557">
        <v>0</v>
      </c>
      <c r="F1272" s="1557">
        <v>0</v>
      </c>
      <c r="G1272" s="1557" t="str">
        <f t="shared" si="39"/>
        <v>76026</v>
      </c>
      <c r="H1272" s="1557">
        <f t="shared" si="38"/>
        <v>0</v>
      </c>
    </row>
    <row r="1273" spans="1:8" ht="15" x14ac:dyDescent="0.25">
      <c r="A1273" s="1562">
        <v>760263051</v>
      </c>
      <c r="B1273" s="1557" t="s">
        <v>9289</v>
      </c>
      <c r="C1273" s="1557">
        <v>0</v>
      </c>
      <c r="D1273" s="1557">
        <v>0</v>
      </c>
      <c r="E1273" s="1557">
        <v>0</v>
      </c>
      <c r="F1273" s="1557">
        <v>0</v>
      </c>
      <c r="G1273" s="1557" t="str">
        <f t="shared" si="39"/>
        <v>76026</v>
      </c>
      <c r="H1273" s="1557">
        <f t="shared" si="38"/>
        <v>0</v>
      </c>
    </row>
    <row r="1274" spans="1:8" ht="15" x14ac:dyDescent="0.25">
      <c r="A1274" s="1562">
        <v>760263052</v>
      </c>
      <c r="B1274" s="1557" t="s">
        <v>9290</v>
      </c>
      <c r="C1274" s="1557">
        <v>0</v>
      </c>
      <c r="D1274" s="1557">
        <v>0</v>
      </c>
      <c r="E1274" s="1557">
        <v>0</v>
      </c>
      <c r="F1274" s="1557">
        <v>0</v>
      </c>
      <c r="G1274" s="1557" t="str">
        <f t="shared" si="39"/>
        <v>76026</v>
      </c>
      <c r="H1274" s="1557">
        <f t="shared" si="38"/>
        <v>0</v>
      </c>
    </row>
    <row r="1275" spans="1:8" ht="15" x14ac:dyDescent="0.25">
      <c r="A1275" s="1562">
        <v>760263081</v>
      </c>
      <c r="B1275" s="1557" t="s">
        <v>9291</v>
      </c>
      <c r="C1275" s="1557">
        <v>0</v>
      </c>
      <c r="D1275" s="1557">
        <v>0</v>
      </c>
      <c r="E1275" s="1557">
        <v>0</v>
      </c>
      <c r="F1275" s="1557">
        <v>0</v>
      </c>
      <c r="G1275" s="1557" t="str">
        <f t="shared" si="39"/>
        <v>76026</v>
      </c>
      <c r="H1275" s="1557">
        <f t="shared" si="38"/>
        <v>0</v>
      </c>
    </row>
    <row r="1276" spans="1:8" ht="15" x14ac:dyDescent="0.25">
      <c r="A1276" s="1562">
        <v>760263100</v>
      </c>
      <c r="B1276" s="1557" t="s">
        <v>9292</v>
      </c>
      <c r="C1276" s="1557">
        <v>0</v>
      </c>
      <c r="D1276" s="1557">
        <v>0</v>
      </c>
      <c r="E1276" s="1557">
        <v>0</v>
      </c>
      <c r="F1276" s="1557">
        <v>0</v>
      </c>
      <c r="G1276" s="1557" t="str">
        <f t="shared" si="39"/>
        <v>76026</v>
      </c>
      <c r="H1276" s="1557">
        <f t="shared" si="38"/>
        <v>0</v>
      </c>
    </row>
    <row r="1277" spans="1:8" ht="15" x14ac:dyDescent="0.25">
      <c r="A1277" s="1562">
        <v>760264610</v>
      </c>
      <c r="B1277" s="1557" t="s">
        <v>9293</v>
      </c>
      <c r="C1277" s="1557">
        <v>0</v>
      </c>
      <c r="D1277" s="1557">
        <v>0</v>
      </c>
      <c r="E1277" s="1557">
        <v>0</v>
      </c>
      <c r="F1277" s="1557">
        <v>0</v>
      </c>
      <c r="G1277" s="1557" t="str">
        <f t="shared" si="39"/>
        <v>76026</v>
      </c>
      <c r="H1277" s="1557">
        <f t="shared" si="38"/>
        <v>0</v>
      </c>
    </row>
    <row r="1278" spans="1:8" ht="15" x14ac:dyDescent="0.25">
      <c r="A1278" s="1562">
        <v>760269800</v>
      </c>
      <c r="B1278" s="1557" t="s">
        <v>9294</v>
      </c>
      <c r="C1278" s="1557">
        <v>0</v>
      </c>
      <c r="D1278" s="1557">
        <v>0</v>
      </c>
      <c r="E1278" s="1557">
        <v>0</v>
      </c>
      <c r="F1278" s="1557">
        <v>0</v>
      </c>
      <c r="G1278" s="1557" t="str">
        <f t="shared" si="39"/>
        <v>76026</v>
      </c>
      <c r="H1278" s="1557">
        <f t="shared" si="38"/>
        <v>0</v>
      </c>
    </row>
    <row r="1279" spans="1:8" ht="15" x14ac:dyDescent="0.25">
      <c r="A1279" s="1562">
        <v>760272510</v>
      </c>
      <c r="B1279" s="1557" t="s">
        <v>9295</v>
      </c>
      <c r="C1279" s="1557">
        <v>0</v>
      </c>
      <c r="D1279" s="1557">
        <v>0</v>
      </c>
      <c r="E1279" s="1557">
        <v>0</v>
      </c>
      <c r="F1279" s="1557">
        <v>0</v>
      </c>
      <c r="G1279" s="1557" t="str">
        <f t="shared" si="39"/>
        <v>76027</v>
      </c>
      <c r="H1279" s="1557">
        <f t="shared" si="38"/>
        <v>845.68000000000006</v>
      </c>
    </row>
    <row r="1280" spans="1:8" ht="15" x14ac:dyDescent="0.25">
      <c r="A1280" s="1562">
        <v>760273034</v>
      </c>
      <c r="B1280" s="1557" t="s">
        <v>9296</v>
      </c>
      <c r="C1280" s="1557">
        <v>0</v>
      </c>
      <c r="D1280" s="1557">
        <v>0</v>
      </c>
      <c r="E1280" s="1557">
        <v>0</v>
      </c>
      <c r="F1280" s="1557">
        <v>0</v>
      </c>
      <c r="G1280" s="1557" t="str">
        <f t="shared" si="39"/>
        <v>76027</v>
      </c>
      <c r="H1280" s="1557">
        <f t="shared" si="38"/>
        <v>845.68000000000006</v>
      </c>
    </row>
    <row r="1281" spans="1:8" ht="15" x14ac:dyDescent="0.25">
      <c r="A1281" s="1562">
        <v>760273035</v>
      </c>
      <c r="B1281" s="1557" t="s">
        <v>9297</v>
      </c>
      <c r="C1281" s="1557">
        <v>267.5</v>
      </c>
      <c r="D1281" s="1557">
        <v>0</v>
      </c>
      <c r="E1281" s="1557">
        <v>0</v>
      </c>
      <c r="F1281" s="1557">
        <v>267.5</v>
      </c>
      <c r="G1281" s="1557" t="str">
        <f t="shared" si="39"/>
        <v>76027</v>
      </c>
      <c r="H1281" s="1557">
        <f t="shared" si="38"/>
        <v>845.68000000000006</v>
      </c>
    </row>
    <row r="1282" spans="1:8" ht="15" x14ac:dyDescent="0.25">
      <c r="A1282" s="1562">
        <v>760273036</v>
      </c>
      <c r="B1282" s="1557" t="s">
        <v>9298</v>
      </c>
      <c r="C1282" s="1557">
        <v>0</v>
      </c>
      <c r="D1282" s="1557">
        <v>0</v>
      </c>
      <c r="E1282" s="1557">
        <v>0</v>
      </c>
      <c r="F1282" s="1557">
        <v>0</v>
      </c>
      <c r="G1282" s="1557" t="str">
        <f t="shared" si="39"/>
        <v>76027</v>
      </c>
      <c r="H1282" s="1557">
        <f t="shared" si="38"/>
        <v>845.68000000000006</v>
      </c>
    </row>
    <row r="1283" spans="1:8" ht="15" x14ac:dyDescent="0.25">
      <c r="A1283" s="1562">
        <v>760273037</v>
      </c>
      <c r="B1283" s="1557" t="s">
        <v>9299</v>
      </c>
      <c r="C1283" s="1557">
        <v>0</v>
      </c>
      <c r="D1283" s="1557">
        <v>0</v>
      </c>
      <c r="E1283" s="1557">
        <v>0</v>
      </c>
      <c r="F1283" s="1557">
        <v>0</v>
      </c>
      <c r="G1283" s="1557" t="str">
        <f t="shared" si="39"/>
        <v>76027</v>
      </c>
      <c r="H1283" s="1557">
        <f t="shared" si="38"/>
        <v>845.68000000000006</v>
      </c>
    </row>
    <row r="1284" spans="1:8" ht="15" x14ac:dyDescent="0.25">
      <c r="A1284" s="1562">
        <v>760273038</v>
      </c>
      <c r="B1284" s="1557" t="s">
        <v>9300</v>
      </c>
      <c r="C1284" s="1557">
        <v>186.08</v>
      </c>
      <c r="D1284" s="1557">
        <v>0</v>
      </c>
      <c r="E1284" s="1557">
        <v>0</v>
      </c>
      <c r="F1284" s="1557">
        <v>186.08</v>
      </c>
      <c r="G1284" s="1557" t="str">
        <f t="shared" si="39"/>
        <v>76027</v>
      </c>
      <c r="H1284" s="1557">
        <f t="shared" si="38"/>
        <v>845.68000000000006</v>
      </c>
    </row>
    <row r="1285" spans="1:8" ht="15" x14ac:dyDescent="0.25">
      <c r="A1285" s="1562">
        <v>760273051</v>
      </c>
      <c r="B1285" s="1557" t="s">
        <v>9301</v>
      </c>
      <c r="C1285" s="1557">
        <v>392.1</v>
      </c>
      <c r="D1285" s="1557">
        <v>0</v>
      </c>
      <c r="E1285" s="1557">
        <v>0</v>
      </c>
      <c r="F1285" s="1557">
        <v>392.1</v>
      </c>
      <c r="G1285" s="1557" t="str">
        <f t="shared" si="39"/>
        <v>76027</v>
      </c>
      <c r="H1285" s="1557">
        <f t="shared" si="38"/>
        <v>845.68000000000006</v>
      </c>
    </row>
    <row r="1286" spans="1:8" ht="15" x14ac:dyDescent="0.25">
      <c r="A1286" s="1562">
        <v>760273052</v>
      </c>
      <c r="B1286" s="1557" t="s">
        <v>9302</v>
      </c>
      <c r="C1286" s="1557">
        <v>0</v>
      </c>
      <c r="D1286" s="1557">
        <v>0</v>
      </c>
      <c r="E1286" s="1557">
        <v>0</v>
      </c>
      <c r="F1286" s="1557">
        <v>0</v>
      </c>
      <c r="G1286" s="1557" t="str">
        <f t="shared" si="39"/>
        <v>76027</v>
      </c>
      <c r="H1286" s="1557">
        <f t="shared" si="38"/>
        <v>845.68000000000006</v>
      </c>
    </row>
    <row r="1287" spans="1:8" ht="15" x14ac:dyDescent="0.25">
      <c r="A1287" s="1562">
        <v>760274611</v>
      </c>
      <c r="B1287" s="1557" t="s">
        <v>9303</v>
      </c>
      <c r="C1287" s="1557">
        <v>0</v>
      </c>
      <c r="D1287" s="1557">
        <v>0</v>
      </c>
      <c r="E1287" s="1557">
        <v>0</v>
      </c>
      <c r="F1287" s="1557">
        <v>0</v>
      </c>
      <c r="G1287" s="1557" t="str">
        <f t="shared" si="39"/>
        <v>76027</v>
      </c>
      <c r="H1287" s="1557">
        <f t="shared" si="38"/>
        <v>845.68000000000006</v>
      </c>
    </row>
    <row r="1288" spans="1:8" ht="15" x14ac:dyDescent="0.25">
      <c r="A1288" s="1562">
        <v>760279800</v>
      </c>
      <c r="B1288" s="1557" t="s">
        <v>9304</v>
      </c>
      <c r="C1288" s="1557">
        <v>0</v>
      </c>
      <c r="D1288" s="1557">
        <v>0</v>
      </c>
      <c r="E1288" s="1557">
        <v>0</v>
      </c>
      <c r="F1288" s="1557">
        <v>0</v>
      </c>
      <c r="G1288" s="1557" t="str">
        <f t="shared" si="39"/>
        <v>76027</v>
      </c>
      <c r="H1288" s="1557">
        <f t="shared" ref="H1288:H1351" si="40">SUMIF(G:G,G1288,C:C)</f>
        <v>845.68000000000006</v>
      </c>
    </row>
    <row r="1289" spans="1:8" ht="15" x14ac:dyDescent="0.25">
      <c r="A1289" s="1562">
        <v>760282510</v>
      </c>
      <c r="B1289" s="1557" t="s">
        <v>9305</v>
      </c>
      <c r="C1289" s="1557">
        <v>0</v>
      </c>
      <c r="D1289" s="1557">
        <v>0</v>
      </c>
      <c r="E1289" s="1557">
        <v>0</v>
      </c>
      <c r="F1289" s="1557">
        <v>0</v>
      </c>
      <c r="G1289" s="1557" t="str">
        <f t="shared" ref="G1289:G1352" si="41">LEFT(A1289,5)</f>
        <v>76028</v>
      </c>
      <c r="H1289" s="1557">
        <f t="shared" si="40"/>
        <v>531.84</v>
      </c>
    </row>
    <row r="1290" spans="1:8" ht="15" x14ac:dyDescent="0.25">
      <c r="A1290" s="1562">
        <v>760283034</v>
      </c>
      <c r="B1290" s="1557" t="s">
        <v>9306</v>
      </c>
      <c r="C1290" s="1557">
        <v>0</v>
      </c>
      <c r="D1290" s="1557">
        <v>0</v>
      </c>
      <c r="E1290" s="1557">
        <v>0</v>
      </c>
      <c r="F1290" s="1557">
        <v>0</v>
      </c>
      <c r="G1290" s="1557" t="str">
        <f t="shared" si="41"/>
        <v>76028</v>
      </c>
      <c r="H1290" s="1557">
        <f t="shared" si="40"/>
        <v>531.84</v>
      </c>
    </row>
    <row r="1291" spans="1:8" ht="15" x14ac:dyDescent="0.25">
      <c r="A1291" s="1562">
        <v>760283035</v>
      </c>
      <c r="B1291" s="1557" t="s">
        <v>9307</v>
      </c>
      <c r="C1291" s="1557">
        <v>267.5</v>
      </c>
      <c r="D1291" s="1557">
        <v>0</v>
      </c>
      <c r="E1291" s="1557">
        <v>0</v>
      </c>
      <c r="F1291" s="1557">
        <v>267.5</v>
      </c>
      <c r="G1291" s="1557" t="str">
        <f t="shared" si="41"/>
        <v>76028</v>
      </c>
      <c r="H1291" s="1557">
        <f t="shared" si="40"/>
        <v>531.84</v>
      </c>
    </row>
    <row r="1292" spans="1:8" ht="15" x14ac:dyDescent="0.25">
      <c r="A1292" s="1562">
        <v>760283036</v>
      </c>
      <c r="B1292" s="1557" t="s">
        <v>9308</v>
      </c>
      <c r="C1292" s="1557">
        <v>0</v>
      </c>
      <c r="D1292" s="1557">
        <v>0</v>
      </c>
      <c r="E1292" s="1557">
        <v>0</v>
      </c>
      <c r="F1292" s="1557">
        <v>0</v>
      </c>
      <c r="G1292" s="1557" t="str">
        <f t="shared" si="41"/>
        <v>76028</v>
      </c>
      <c r="H1292" s="1557">
        <f t="shared" si="40"/>
        <v>531.84</v>
      </c>
    </row>
    <row r="1293" spans="1:8" ht="15" x14ac:dyDescent="0.25">
      <c r="A1293" s="1562">
        <v>760283037</v>
      </c>
      <c r="B1293" s="1557" t="s">
        <v>9309</v>
      </c>
      <c r="C1293" s="1557">
        <v>0</v>
      </c>
      <c r="D1293" s="1557">
        <v>0</v>
      </c>
      <c r="E1293" s="1557">
        <v>0</v>
      </c>
      <c r="F1293" s="1557">
        <v>0</v>
      </c>
      <c r="G1293" s="1557" t="str">
        <f t="shared" si="41"/>
        <v>76028</v>
      </c>
      <c r="H1293" s="1557">
        <f t="shared" si="40"/>
        <v>531.84</v>
      </c>
    </row>
    <row r="1294" spans="1:8" ht="15" x14ac:dyDescent="0.25">
      <c r="A1294" s="1562">
        <v>760283038</v>
      </c>
      <c r="B1294" s="1557" t="s">
        <v>9310</v>
      </c>
      <c r="C1294" s="1557">
        <v>136.30000000000001</v>
      </c>
      <c r="D1294" s="1557">
        <v>0</v>
      </c>
      <c r="E1294" s="1557">
        <v>0</v>
      </c>
      <c r="F1294" s="1557">
        <v>136.30000000000001</v>
      </c>
      <c r="G1294" s="1557" t="str">
        <f t="shared" si="41"/>
        <v>76028</v>
      </c>
      <c r="H1294" s="1557">
        <f t="shared" si="40"/>
        <v>531.84</v>
      </c>
    </row>
    <row r="1295" spans="1:8" ht="15" x14ac:dyDescent="0.25">
      <c r="A1295" s="1562">
        <v>760283051</v>
      </c>
      <c r="B1295" s="1557" t="s">
        <v>9311</v>
      </c>
      <c r="C1295" s="1557">
        <v>128.04</v>
      </c>
      <c r="D1295" s="1557">
        <v>0</v>
      </c>
      <c r="E1295" s="1557">
        <v>0</v>
      </c>
      <c r="F1295" s="1557">
        <v>128.04</v>
      </c>
      <c r="G1295" s="1557" t="str">
        <f t="shared" si="41"/>
        <v>76028</v>
      </c>
      <c r="H1295" s="1557">
        <f t="shared" si="40"/>
        <v>531.84</v>
      </c>
    </row>
    <row r="1296" spans="1:8" ht="15" x14ac:dyDescent="0.25">
      <c r="A1296" s="1562">
        <v>760283052</v>
      </c>
      <c r="B1296" s="1557" t="s">
        <v>9312</v>
      </c>
      <c r="C1296" s="1557">
        <v>0</v>
      </c>
      <c r="D1296" s="1557">
        <v>0</v>
      </c>
      <c r="E1296" s="1557">
        <v>0</v>
      </c>
      <c r="F1296" s="1557">
        <v>0</v>
      </c>
      <c r="G1296" s="1557" t="str">
        <f t="shared" si="41"/>
        <v>76028</v>
      </c>
      <c r="H1296" s="1557">
        <f t="shared" si="40"/>
        <v>531.84</v>
      </c>
    </row>
    <row r="1297" spans="1:8" ht="15" x14ac:dyDescent="0.25">
      <c r="A1297" s="1562">
        <v>760284611</v>
      </c>
      <c r="B1297" s="1557" t="s">
        <v>9313</v>
      </c>
      <c r="C1297" s="1557">
        <v>0</v>
      </c>
      <c r="D1297" s="1557">
        <v>0</v>
      </c>
      <c r="E1297" s="1557">
        <v>0</v>
      </c>
      <c r="F1297" s="1557">
        <v>0</v>
      </c>
      <c r="G1297" s="1557" t="str">
        <f t="shared" si="41"/>
        <v>76028</v>
      </c>
      <c r="H1297" s="1557">
        <f t="shared" si="40"/>
        <v>531.84</v>
      </c>
    </row>
    <row r="1298" spans="1:8" ht="15" x14ac:dyDescent="0.25">
      <c r="A1298" s="1562">
        <v>760289800</v>
      </c>
      <c r="B1298" s="1557" t="s">
        <v>9314</v>
      </c>
      <c r="C1298" s="1557">
        <v>0</v>
      </c>
      <c r="D1298" s="1557">
        <v>0</v>
      </c>
      <c r="E1298" s="1557">
        <v>0</v>
      </c>
      <c r="F1298" s="1557">
        <v>0</v>
      </c>
      <c r="G1298" s="1557" t="str">
        <f t="shared" si="41"/>
        <v>76028</v>
      </c>
      <c r="H1298" s="1557">
        <f t="shared" si="40"/>
        <v>531.84</v>
      </c>
    </row>
    <row r="1299" spans="1:8" ht="15" x14ac:dyDescent="0.25">
      <c r="A1299" s="1562">
        <v>760292510</v>
      </c>
      <c r="B1299" s="1557" t="s">
        <v>9315</v>
      </c>
      <c r="C1299" s="1557">
        <v>0</v>
      </c>
      <c r="D1299" s="1557">
        <v>0</v>
      </c>
      <c r="E1299" s="1557">
        <v>0</v>
      </c>
      <c r="F1299" s="1557">
        <v>0</v>
      </c>
      <c r="G1299" s="1557" t="str">
        <f t="shared" si="41"/>
        <v>76029</v>
      </c>
      <c r="H1299" s="1557">
        <f t="shared" si="40"/>
        <v>733</v>
      </c>
    </row>
    <row r="1300" spans="1:8" ht="15" x14ac:dyDescent="0.25">
      <c r="A1300" s="1562">
        <v>760293034</v>
      </c>
      <c r="B1300" s="1557" t="s">
        <v>9316</v>
      </c>
      <c r="C1300" s="1557">
        <v>0</v>
      </c>
      <c r="D1300" s="1557">
        <v>0</v>
      </c>
      <c r="E1300" s="1557">
        <v>0</v>
      </c>
      <c r="F1300" s="1557">
        <v>0</v>
      </c>
      <c r="G1300" s="1557" t="str">
        <f t="shared" si="41"/>
        <v>76029</v>
      </c>
      <c r="H1300" s="1557">
        <f t="shared" si="40"/>
        <v>733</v>
      </c>
    </row>
    <row r="1301" spans="1:8" ht="15" x14ac:dyDescent="0.25">
      <c r="A1301" s="1562">
        <v>760293035</v>
      </c>
      <c r="B1301" s="1557" t="s">
        <v>9317</v>
      </c>
      <c r="C1301" s="1557">
        <v>267.5</v>
      </c>
      <c r="D1301" s="1557">
        <v>0</v>
      </c>
      <c r="E1301" s="1557">
        <v>0</v>
      </c>
      <c r="F1301" s="1557">
        <v>267.5</v>
      </c>
      <c r="G1301" s="1557" t="str">
        <f t="shared" si="41"/>
        <v>76029</v>
      </c>
      <c r="H1301" s="1557">
        <f t="shared" si="40"/>
        <v>733</v>
      </c>
    </row>
    <row r="1302" spans="1:8" ht="15" x14ac:dyDescent="0.25">
      <c r="A1302" s="1562">
        <v>760293036</v>
      </c>
      <c r="B1302" s="1557" t="s">
        <v>9318</v>
      </c>
      <c r="C1302" s="1557">
        <v>0</v>
      </c>
      <c r="D1302" s="1557">
        <v>0</v>
      </c>
      <c r="E1302" s="1557">
        <v>0</v>
      </c>
      <c r="F1302" s="1557">
        <v>0</v>
      </c>
      <c r="G1302" s="1557" t="str">
        <f t="shared" si="41"/>
        <v>76029</v>
      </c>
      <c r="H1302" s="1557">
        <f t="shared" si="40"/>
        <v>733</v>
      </c>
    </row>
    <row r="1303" spans="1:8" ht="15" x14ac:dyDescent="0.25">
      <c r="A1303" s="1562">
        <v>760293037</v>
      </c>
      <c r="B1303" s="1557" t="s">
        <v>9319</v>
      </c>
      <c r="C1303" s="1557">
        <v>0</v>
      </c>
      <c r="D1303" s="1557">
        <v>0</v>
      </c>
      <c r="E1303" s="1557">
        <v>0</v>
      </c>
      <c r="F1303" s="1557">
        <v>0</v>
      </c>
      <c r="G1303" s="1557" t="str">
        <f t="shared" si="41"/>
        <v>76029</v>
      </c>
      <c r="H1303" s="1557">
        <f t="shared" si="40"/>
        <v>733</v>
      </c>
    </row>
    <row r="1304" spans="1:8" ht="15" x14ac:dyDescent="0.25">
      <c r="A1304" s="1562">
        <v>760293038</v>
      </c>
      <c r="B1304" s="1557" t="s">
        <v>9320</v>
      </c>
      <c r="C1304" s="1557">
        <v>297.98</v>
      </c>
      <c r="D1304" s="1557">
        <v>0</v>
      </c>
      <c r="E1304" s="1557">
        <v>0</v>
      </c>
      <c r="F1304" s="1557">
        <v>297.98</v>
      </c>
      <c r="G1304" s="1557" t="str">
        <f t="shared" si="41"/>
        <v>76029</v>
      </c>
      <c r="H1304" s="1557">
        <f t="shared" si="40"/>
        <v>733</v>
      </c>
    </row>
    <row r="1305" spans="1:8" ht="15" x14ac:dyDescent="0.25">
      <c r="A1305" s="1562">
        <v>760293051</v>
      </c>
      <c r="B1305" s="1557" t="s">
        <v>9321</v>
      </c>
      <c r="C1305" s="1557">
        <v>167.52</v>
      </c>
      <c r="D1305" s="1557">
        <v>0</v>
      </c>
      <c r="E1305" s="1557">
        <v>0</v>
      </c>
      <c r="F1305" s="1557">
        <v>167.52</v>
      </c>
      <c r="G1305" s="1557" t="str">
        <f t="shared" si="41"/>
        <v>76029</v>
      </c>
      <c r="H1305" s="1557">
        <f t="shared" si="40"/>
        <v>733</v>
      </c>
    </row>
    <row r="1306" spans="1:8" ht="15" x14ac:dyDescent="0.25">
      <c r="A1306" s="1562">
        <v>760293052</v>
      </c>
      <c r="B1306" s="1557" t="s">
        <v>9322</v>
      </c>
      <c r="C1306" s="1557">
        <v>0</v>
      </c>
      <c r="D1306" s="1557">
        <v>0</v>
      </c>
      <c r="E1306" s="1557">
        <v>0</v>
      </c>
      <c r="F1306" s="1557">
        <v>0</v>
      </c>
      <c r="G1306" s="1557" t="str">
        <f t="shared" si="41"/>
        <v>76029</v>
      </c>
      <c r="H1306" s="1557">
        <f t="shared" si="40"/>
        <v>733</v>
      </c>
    </row>
    <row r="1307" spans="1:8" ht="15" x14ac:dyDescent="0.25">
      <c r="A1307" s="1562">
        <v>760294611</v>
      </c>
      <c r="B1307" s="1557" t="s">
        <v>9323</v>
      </c>
      <c r="C1307" s="1557">
        <v>0</v>
      </c>
      <c r="D1307" s="1557">
        <v>0</v>
      </c>
      <c r="E1307" s="1557">
        <v>0</v>
      </c>
      <c r="F1307" s="1557">
        <v>0</v>
      </c>
      <c r="G1307" s="1557" t="str">
        <f t="shared" si="41"/>
        <v>76029</v>
      </c>
      <c r="H1307" s="1557">
        <f t="shared" si="40"/>
        <v>733</v>
      </c>
    </row>
    <row r="1308" spans="1:8" ht="15" x14ac:dyDescent="0.25">
      <c r="A1308" s="1562">
        <v>760299800</v>
      </c>
      <c r="B1308" s="1557" t="s">
        <v>9324</v>
      </c>
      <c r="C1308" s="1557">
        <v>0</v>
      </c>
      <c r="D1308" s="1557">
        <v>0</v>
      </c>
      <c r="E1308" s="1557">
        <v>0</v>
      </c>
      <c r="F1308" s="1557">
        <v>0</v>
      </c>
      <c r="G1308" s="1557" t="str">
        <f t="shared" si="41"/>
        <v>76029</v>
      </c>
      <c r="H1308" s="1557">
        <f t="shared" si="40"/>
        <v>733</v>
      </c>
    </row>
    <row r="1309" spans="1:8" ht="15" x14ac:dyDescent="0.25">
      <c r="A1309" s="1562">
        <v>760302510</v>
      </c>
      <c r="B1309" s="1557" t="s">
        <v>9325</v>
      </c>
      <c r="C1309" s="1557">
        <v>0</v>
      </c>
      <c r="D1309" s="1557">
        <v>0</v>
      </c>
      <c r="E1309" s="1557">
        <v>0</v>
      </c>
      <c r="F1309" s="1557">
        <v>0</v>
      </c>
      <c r="G1309" s="1557" t="str">
        <f t="shared" si="41"/>
        <v>76030</v>
      </c>
      <c r="H1309" s="1557">
        <f t="shared" si="40"/>
        <v>1098.0900000000001</v>
      </c>
    </row>
    <row r="1310" spans="1:8" ht="15" x14ac:dyDescent="0.25">
      <c r="A1310" s="1562">
        <v>760303034</v>
      </c>
      <c r="B1310" s="1557" t="s">
        <v>9326</v>
      </c>
      <c r="C1310" s="1557">
        <v>77.260000000000005</v>
      </c>
      <c r="D1310" s="1557">
        <v>0</v>
      </c>
      <c r="E1310" s="1557">
        <v>0</v>
      </c>
      <c r="F1310" s="1557">
        <v>77.260000000000005</v>
      </c>
      <c r="G1310" s="1557" t="str">
        <f t="shared" si="41"/>
        <v>76030</v>
      </c>
      <c r="H1310" s="1557">
        <f t="shared" si="40"/>
        <v>1098.0900000000001</v>
      </c>
    </row>
    <row r="1311" spans="1:8" ht="15" x14ac:dyDescent="0.25">
      <c r="A1311" s="1562">
        <v>760303035</v>
      </c>
      <c r="B1311" s="1557" t="s">
        <v>9327</v>
      </c>
      <c r="C1311" s="1557">
        <v>267.5</v>
      </c>
      <c r="D1311" s="1557">
        <v>0</v>
      </c>
      <c r="E1311" s="1557">
        <v>0</v>
      </c>
      <c r="F1311" s="1557">
        <v>267.5</v>
      </c>
      <c r="G1311" s="1557" t="str">
        <f t="shared" si="41"/>
        <v>76030</v>
      </c>
      <c r="H1311" s="1557">
        <f t="shared" si="40"/>
        <v>1098.0900000000001</v>
      </c>
    </row>
    <row r="1312" spans="1:8" ht="15" x14ac:dyDescent="0.25">
      <c r="A1312" s="1562">
        <v>760303036</v>
      </c>
      <c r="B1312" s="1557" t="s">
        <v>9328</v>
      </c>
      <c r="C1312" s="1557">
        <v>35</v>
      </c>
      <c r="D1312" s="1557">
        <v>0</v>
      </c>
      <c r="E1312" s="1557">
        <v>0</v>
      </c>
      <c r="F1312" s="1557">
        <v>35</v>
      </c>
      <c r="G1312" s="1557" t="str">
        <f t="shared" si="41"/>
        <v>76030</v>
      </c>
      <c r="H1312" s="1557">
        <f t="shared" si="40"/>
        <v>1098.0900000000001</v>
      </c>
    </row>
    <row r="1313" spans="1:8" ht="15" x14ac:dyDescent="0.25">
      <c r="A1313" s="1562">
        <v>760303037</v>
      </c>
      <c r="B1313" s="1557" t="s">
        <v>9329</v>
      </c>
      <c r="C1313" s="1557">
        <v>0</v>
      </c>
      <c r="D1313" s="1557">
        <v>0</v>
      </c>
      <c r="E1313" s="1557">
        <v>0</v>
      </c>
      <c r="F1313" s="1557">
        <v>0</v>
      </c>
      <c r="G1313" s="1557" t="str">
        <f t="shared" si="41"/>
        <v>76030</v>
      </c>
      <c r="H1313" s="1557">
        <f t="shared" si="40"/>
        <v>1098.0900000000001</v>
      </c>
    </row>
    <row r="1314" spans="1:8" ht="15" x14ac:dyDescent="0.25">
      <c r="A1314" s="1562">
        <v>760303038</v>
      </c>
      <c r="B1314" s="1557" t="s">
        <v>9330</v>
      </c>
      <c r="C1314" s="1557">
        <v>109</v>
      </c>
      <c r="D1314" s="1557">
        <v>0</v>
      </c>
      <c r="E1314" s="1557">
        <v>0</v>
      </c>
      <c r="F1314" s="1557">
        <v>109</v>
      </c>
      <c r="G1314" s="1557" t="str">
        <f t="shared" si="41"/>
        <v>76030</v>
      </c>
      <c r="H1314" s="1557">
        <f t="shared" si="40"/>
        <v>1098.0900000000001</v>
      </c>
    </row>
    <row r="1315" spans="1:8" ht="15" x14ac:dyDescent="0.25">
      <c r="A1315" s="1562">
        <v>760303051</v>
      </c>
      <c r="B1315" s="1557" t="s">
        <v>9331</v>
      </c>
      <c r="C1315" s="1557">
        <v>609.33000000000004</v>
      </c>
      <c r="D1315" s="1557">
        <v>0</v>
      </c>
      <c r="E1315" s="1557">
        <v>0</v>
      </c>
      <c r="F1315" s="1557">
        <v>609.33000000000004</v>
      </c>
      <c r="G1315" s="1557" t="str">
        <f t="shared" si="41"/>
        <v>76030</v>
      </c>
      <c r="H1315" s="1557">
        <f t="shared" si="40"/>
        <v>1098.0900000000001</v>
      </c>
    </row>
    <row r="1316" spans="1:8" ht="15" x14ac:dyDescent="0.25">
      <c r="A1316" s="1562">
        <v>760303052</v>
      </c>
      <c r="B1316" s="1557" t="s">
        <v>9332</v>
      </c>
      <c r="C1316" s="1557">
        <v>0</v>
      </c>
      <c r="D1316" s="1557">
        <v>0</v>
      </c>
      <c r="E1316" s="1557">
        <v>0</v>
      </c>
      <c r="F1316" s="1557">
        <v>0</v>
      </c>
      <c r="G1316" s="1557" t="str">
        <f t="shared" si="41"/>
        <v>76030</v>
      </c>
      <c r="H1316" s="1557">
        <f t="shared" si="40"/>
        <v>1098.0900000000001</v>
      </c>
    </row>
    <row r="1317" spans="1:8" ht="15" x14ac:dyDescent="0.25">
      <c r="A1317" s="1562">
        <v>760304611</v>
      </c>
      <c r="B1317" s="1557" t="s">
        <v>9333</v>
      </c>
      <c r="C1317" s="1557">
        <v>0</v>
      </c>
      <c r="D1317" s="1557">
        <v>0</v>
      </c>
      <c r="E1317" s="1557">
        <v>0</v>
      </c>
      <c r="F1317" s="1557">
        <v>0</v>
      </c>
      <c r="G1317" s="1557" t="str">
        <f t="shared" si="41"/>
        <v>76030</v>
      </c>
      <c r="H1317" s="1557">
        <f t="shared" si="40"/>
        <v>1098.0900000000001</v>
      </c>
    </row>
    <row r="1318" spans="1:8" ht="15" x14ac:dyDescent="0.25">
      <c r="A1318" s="1562">
        <v>760309800</v>
      </c>
      <c r="B1318" s="1557" t="s">
        <v>9334</v>
      </c>
      <c r="C1318" s="1557">
        <v>0</v>
      </c>
      <c r="D1318" s="1557">
        <v>0</v>
      </c>
      <c r="E1318" s="1557">
        <v>0</v>
      </c>
      <c r="F1318" s="1557">
        <v>0</v>
      </c>
      <c r="G1318" s="1557" t="str">
        <f t="shared" si="41"/>
        <v>76030</v>
      </c>
      <c r="H1318" s="1557">
        <f t="shared" si="40"/>
        <v>1098.0900000000001</v>
      </c>
    </row>
    <row r="1319" spans="1:8" ht="15" x14ac:dyDescent="0.25">
      <c r="A1319" s="1562">
        <v>760312510</v>
      </c>
      <c r="B1319" s="1557" t="s">
        <v>9335</v>
      </c>
      <c r="C1319" s="1557">
        <v>0</v>
      </c>
      <c r="D1319" s="1557">
        <v>0</v>
      </c>
      <c r="E1319" s="1557">
        <v>0</v>
      </c>
      <c r="F1319" s="1557">
        <v>0</v>
      </c>
      <c r="G1319" s="1557" t="str">
        <f t="shared" si="41"/>
        <v>76031</v>
      </c>
      <c r="H1319" s="1557">
        <f t="shared" si="40"/>
        <v>410.59000000000003</v>
      </c>
    </row>
    <row r="1320" spans="1:8" ht="15" x14ac:dyDescent="0.25">
      <c r="A1320" s="1562">
        <v>760313033</v>
      </c>
      <c r="B1320" s="1557" t="s">
        <v>9336</v>
      </c>
      <c r="C1320" s="1557">
        <v>0</v>
      </c>
      <c r="D1320" s="1557">
        <v>0</v>
      </c>
      <c r="E1320" s="1557">
        <v>0</v>
      </c>
      <c r="F1320" s="1557">
        <v>0</v>
      </c>
      <c r="G1320" s="1557" t="str">
        <f t="shared" si="41"/>
        <v>76031</v>
      </c>
      <c r="H1320" s="1557">
        <f t="shared" si="40"/>
        <v>410.59000000000003</v>
      </c>
    </row>
    <row r="1321" spans="1:8" ht="15" x14ac:dyDescent="0.25">
      <c r="A1321" s="1562">
        <v>760313034</v>
      </c>
      <c r="B1321" s="1557" t="s">
        <v>9337</v>
      </c>
      <c r="C1321" s="1557">
        <v>363.56</v>
      </c>
      <c r="D1321" s="1557">
        <v>0</v>
      </c>
      <c r="E1321" s="1557">
        <v>0</v>
      </c>
      <c r="F1321" s="1557">
        <v>363.56</v>
      </c>
      <c r="G1321" s="1557" t="str">
        <f t="shared" si="41"/>
        <v>76031</v>
      </c>
      <c r="H1321" s="1557">
        <f t="shared" si="40"/>
        <v>410.59000000000003</v>
      </c>
    </row>
    <row r="1322" spans="1:8" ht="15" x14ac:dyDescent="0.25">
      <c r="A1322" s="1562">
        <v>760313035</v>
      </c>
      <c r="B1322" s="1557" t="s">
        <v>9338</v>
      </c>
      <c r="C1322" s="1557">
        <v>0</v>
      </c>
      <c r="D1322" s="1557">
        <v>0</v>
      </c>
      <c r="E1322" s="1557">
        <v>0</v>
      </c>
      <c r="F1322" s="1557">
        <v>0</v>
      </c>
      <c r="G1322" s="1557" t="str">
        <f t="shared" si="41"/>
        <v>76031</v>
      </c>
      <c r="H1322" s="1557">
        <f t="shared" si="40"/>
        <v>410.59000000000003</v>
      </c>
    </row>
    <row r="1323" spans="1:8" ht="15" x14ac:dyDescent="0.25">
      <c r="A1323" s="1562">
        <v>760313036</v>
      </c>
      <c r="B1323" s="1557" t="s">
        <v>9339</v>
      </c>
      <c r="C1323" s="1557">
        <v>0</v>
      </c>
      <c r="D1323" s="1557">
        <v>0</v>
      </c>
      <c r="E1323" s="1557">
        <v>0</v>
      </c>
      <c r="F1323" s="1557">
        <v>0</v>
      </c>
      <c r="G1323" s="1557" t="str">
        <f t="shared" si="41"/>
        <v>76031</v>
      </c>
      <c r="H1323" s="1557">
        <f t="shared" si="40"/>
        <v>410.59000000000003</v>
      </c>
    </row>
    <row r="1324" spans="1:8" ht="15" x14ac:dyDescent="0.25">
      <c r="A1324" s="1562">
        <v>760313037</v>
      </c>
      <c r="B1324" s="1557" t="s">
        <v>9340</v>
      </c>
      <c r="C1324" s="1557">
        <v>0</v>
      </c>
      <c r="D1324" s="1557">
        <v>0</v>
      </c>
      <c r="E1324" s="1557">
        <v>0</v>
      </c>
      <c r="F1324" s="1557">
        <v>0</v>
      </c>
      <c r="G1324" s="1557" t="str">
        <f t="shared" si="41"/>
        <v>76031</v>
      </c>
      <c r="H1324" s="1557">
        <f t="shared" si="40"/>
        <v>410.59000000000003</v>
      </c>
    </row>
    <row r="1325" spans="1:8" ht="15" x14ac:dyDescent="0.25">
      <c r="A1325" s="1562">
        <v>760313038</v>
      </c>
      <c r="B1325" s="1557" t="s">
        <v>9341</v>
      </c>
      <c r="C1325" s="1557">
        <v>47.03</v>
      </c>
      <c r="D1325" s="1557">
        <v>0</v>
      </c>
      <c r="E1325" s="1557">
        <v>0</v>
      </c>
      <c r="F1325" s="1557">
        <v>47.03</v>
      </c>
      <c r="G1325" s="1557" t="str">
        <f t="shared" si="41"/>
        <v>76031</v>
      </c>
      <c r="H1325" s="1557">
        <f t="shared" si="40"/>
        <v>410.59000000000003</v>
      </c>
    </row>
    <row r="1326" spans="1:8" ht="15" x14ac:dyDescent="0.25">
      <c r="A1326" s="1562">
        <v>760313039</v>
      </c>
      <c r="B1326" s="1557" t="s">
        <v>9342</v>
      </c>
      <c r="C1326" s="1557">
        <v>0</v>
      </c>
      <c r="D1326" s="1557">
        <v>0</v>
      </c>
      <c r="E1326" s="1557">
        <v>0</v>
      </c>
      <c r="F1326" s="1557">
        <v>0</v>
      </c>
      <c r="G1326" s="1557" t="str">
        <f t="shared" si="41"/>
        <v>76031</v>
      </c>
      <c r="H1326" s="1557">
        <f t="shared" si="40"/>
        <v>410.59000000000003</v>
      </c>
    </row>
    <row r="1327" spans="1:8" ht="15" x14ac:dyDescent="0.25">
      <c r="A1327" s="1562">
        <v>760313051</v>
      </c>
      <c r="B1327" s="1557" t="s">
        <v>9343</v>
      </c>
      <c r="C1327" s="1557">
        <v>0</v>
      </c>
      <c r="D1327" s="1557">
        <v>0</v>
      </c>
      <c r="E1327" s="1557">
        <v>0</v>
      </c>
      <c r="F1327" s="1557">
        <v>0</v>
      </c>
      <c r="G1327" s="1557" t="str">
        <f t="shared" si="41"/>
        <v>76031</v>
      </c>
      <c r="H1327" s="1557">
        <f t="shared" si="40"/>
        <v>410.59000000000003</v>
      </c>
    </row>
    <row r="1328" spans="1:8" ht="15" x14ac:dyDescent="0.25">
      <c r="A1328" s="1562">
        <v>760313052</v>
      </c>
      <c r="B1328" s="1557" t="s">
        <v>9344</v>
      </c>
      <c r="C1328" s="1557">
        <v>0</v>
      </c>
      <c r="D1328" s="1557">
        <v>0</v>
      </c>
      <c r="E1328" s="1557">
        <v>0</v>
      </c>
      <c r="F1328" s="1557">
        <v>0</v>
      </c>
      <c r="G1328" s="1557" t="str">
        <f t="shared" si="41"/>
        <v>76031</v>
      </c>
      <c r="H1328" s="1557">
        <f t="shared" si="40"/>
        <v>410.59000000000003</v>
      </c>
    </row>
    <row r="1329" spans="1:8" ht="15" x14ac:dyDescent="0.25">
      <c r="A1329" s="1562">
        <v>760319054</v>
      </c>
      <c r="B1329" s="1557" t="s">
        <v>9345</v>
      </c>
      <c r="C1329" s="1557">
        <v>0</v>
      </c>
      <c r="D1329" s="1557">
        <v>0</v>
      </c>
      <c r="E1329" s="1557">
        <v>0</v>
      </c>
      <c r="F1329" s="1557">
        <v>0</v>
      </c>
      <c r="G1329" s="1557" t="str">
        <f t="shared" si="41"/>
        <v>76031</v>
      </c>
      <c r="H1329" s="1557">
        <f t="shared" si="40"/>
        <v>410.59000000000003</v>
      </c>
    </row>
    <row r="1330" spans="1:8" ht="15" x14ac:dyDescent="0.25">
      <c r="A1330" s="1562">
        <v>760319800</v>
      </c>
      <c r="B1330" s="1557" t="s">
        <v>9346</v>
      </c>
      <c r="C1330" s="1557">
        <v>0</v>
      </c>
      <c r="D1330" s="1557">
        <v>0</v>
      </c>
      <c r="E1330" s="1557">
        <v>0</v>
      </c>
      <c r="F1330" s="1557">
        <v>0</v>
      </c>
      <c r="G1330" s="1557" t="str">
        <f t="shared" si="41"/>
        <v>76031</v>
      </c>
      <c r="H1330" s="1557">
        <f t="shared" si="40"/>
        <v>410.59000000000003</v>
      </c>
    </row>
    <row r="1331" spans="1:8" ht="15" x14ac:dyDescent="0.25">
      <c r="A1331" s="1562">
        <v>760322510</v>
      </c>
      <c r="B1331" s="1557" t="s">
        <v>9347</v>
      </c>
      <c r="C1331" s="1557">
        <v>0</v>
      </c>
      <c r="D1331" s="1557">
        <v>0</v>
      </c>
      <c r="E1331" s="1557">
        <v>0</v>
      </c>
      <c r="F1331" s="1557">
        <v>0</v>
      </c>
      <c r="G1331" s="1557" t="str">
        <f t="shared" si="41"/>
        <v>76032</v>
      </c>
      <c r="H1331" s="1557">
        <f t="shared" si="40"/>
        <v>2343.41</v>
      </c>
    </row>
    <row r="1332" spans="1:8" ht="15" x14ac:dyDescent="0.25">
      <c r="A1332" s="1562">
        <v>760323034</v>
      </c>
      <c r="B1332" s="1557" t="s">
        <v>9348</v>
      </c>
      <c r="C1332" s="1557">
        <v>318.7</v>
      </c>
      <c r="D1332" s="1557">
        <v>0</v>
      </c>
      <c r="E1332" s="1557">
        <v>0</v>
      </c>
      <c r="F1332" s="1557">
        <v>318.7</v>
      </c>
      <c r="G1332" s="1557" t="str">
        <f t="shared" si="41"/>
        <v>76032</v>
      </c>
      <c r="H1332" s="1557">
        <f t="shared" si="40"/>
        <v>2343.41</v>
      </c>
    </row>
    <row r="1333" spans="1:8" ht="15" x14ac:dyDescent="0.25">
      <c r="A1333" s="1562">
        <v>760323035</v>
      </c>
      <c r="B1333" s="1557" t="s">
        <v>9349</v>
      </c>
      <c r="C1333" s="1557">
        <v>167.5</v>
      </c>
      <c r="D1333" s="1557">
        <v>0</v>
      </c>
      <c r="E1333" s="1557">
        <v>0</v>
      </c>
      <c r="F1333" s="1557">
        <v>167.5</v>
      </c>
      <c r="G1333" s="1557" t="str">
        <f t="shared" si="41"/>
        <v>76032</v>
      </c>
      <c r="H1333" s="1557">
        <f t="shared" si="40"/>
        <v>2343.41</v>
      </c>
    </row>
    <row r="1334" spans="1:8" ht="15" x14ac:dyDescent="0.25">
      <c r="A1334" s="1562">
        <v>760323036</v>
      </c>
      <c r="B1334" s="1557" t="s">
        <v>9350</v>
      </c>
      <c r="C1334" s="1557">
        <v>0</v>
      </c>
      <c r="D1334" s="1557">
        <v>0</v>
      </c>
      <c r="E1334" s="1557">
        <v>0</v>
      </c>
      <c r="F1334" s="1557">
        <v>0</v>
      </c>
      <c r="G1334" s="1557" t="str">
        <f t="shared" si="41"/>
        <v>76032</v>
      </c>
      <c r="H1334" s="1557">
        <f t="shared" si="40"/>
        <v>2343.41</v>
      </c>
    </row>
    <row r="1335" spans="1:8" ht="15" x14ac:dyDescent="0.25">
      <c r="A1335" s="1562">
        <v>760323037</v>
      </c>
      <c r="B1335" s="1557" t="s">
        <v>9351</v>
      </c>
      <c r="C1335" s="1557">
        <v>0</v>
      </c>
      <c r="D1335" s="1557">
        <v>0</v>
      </c>
      <c r="E1335" s="1557">
        <v>0</v>
      </c>
      <c r="F1335" s="1557">
        <v>0</v>
      </c>
      <c r="G1335" s="1557" t="str">
        <f t="shared" si="41"/>
        <v>76032</v>
      </c>
      <c r="H1335" s="1557">
        <f t="shared" si="40"/>
        <v>2343.41</v>
      </c>
    </row>
    <row r="1336" spans="1:8" ht="15" x14ac:dyDescent="0.25">
      <c r="A1336" s="1562">
        <v>760323038</v>
      </c>
      <c r="B1336" s="1557" t="s">
        <v>9352</v>
      </c>
      <c r="C1336" s="1557">
        <v>966.49</v>
      </c>
      <c r="D1336" s="1557">
        <v>0</v>
      </c>
      <c r="E1336" s="1557">
        <v>0</v>
      </c>
      <c r="F1336" s="1557">
        <v>966.49</v>
      </c>
      <c r="G1336" s="1557" t="str">
        <f t="shared" si="41"/>
        <v>76032</v>
      </c>
      <c r="H1336" s="1557">
        <f t="shared" si="40"/>
        <v>2343.41</v>
      </c>
    </row>
    <row r="1337" spans="1:8" ht="15" x14ac:dyDescent="0.25">
      <c r="A1337" s="1562">
        <v>760323051</v>
      </c>
      <c r="B1337" s="1557" t="s">
        <v>9353</v>
      </c>
      <c r="C1337" s="1557">
        <v>890.72</v>
      </c>
      <c r="D1337" s="1557">
        <v>0</v>
      </c>
      <c r="E1337" s="1557">
        <v>0</v>
      </c>
      <c r="F1337" s="1557">
        <v>890.72</v>
      </c>
      <c r="G1337" s="1557" t="str">
        <f t="shared" si="41"/>
        <v>76032</v>
      </c>
      <c r="H1337" s="1557">
        <f t="shared" si="40"/>
        <v>2343.41</v>
      </c>
    </row>
    <row r="1338" spans="1:8" ht="15" x14ac:dyDescent="0.25">
      <c r="A1338" s="1562">
        <v>760323052</v>
      </c>
      <c r="B1338" s="1557" t="s">
        <v>9354</v>
      </c>
      <c r="C1338" s="1557">
        <v>0</v>
      </c>
      <c r="D1338" s="1557">
        <v>0</v>
      </c>
      <c r="E1338" s="1557">
        <v>0</v>
      </c>
      <c r="F1338" s="1557">
        <v>0</v>
      </c>
      <c r="G1338" s="1557" t="str">
        <f t="shared" si="41"/>
        <v>76032</v>
      </c>
      <c r="H1338" s="1557">
        <f t="shared" si="40"/>
        <v>2343.41</v>
      </c>
    </row>
    <row r="1339" spans="1:8" ht="15" x14ac:dyDescent="0.25">
      <c r="A1339" s="1562">
        <v>760324610</v>
      </c>
      <c r="B1339" s="1557" t="s">
        <v>9355</v>
      </c>
      <c r="C1339" s="1557">
        <v>0</v>
      </c>
      <c r="D1339" s="1557">
        <v>0</v>
      </c>
      <c r="E1339" s="1557">
        <v>0</v>
      </c>
      <c r="F1339" s="1557">
        <v>0</v>
      </c>
      <c r="G1339" s="1557" t="str">
        <f t="shared" si="41"/>
        <v>76032</v>
      </c>
      <c r="H1339" s="1557">
        <f t="shared" si="40"/>
        <v>2343.41</v>
      </c>
    </row>
    <row r="1340" spans="1:8" ht="15" x14ac:dyDescent="0.25">
      <c r="A1340" s="1562">
        <v>760324611</v>
      </c>
      <c r="B1340" s="1557" t="s">
        <v>9356</v>
      </c>
      <c r="C1340" s="1557">
        <v>0</v>
      </c>
      <c r="D1340" s="1557">
        <v>0</v>
      </c>
      <c r="E1340" s="1557">
        <v>0</v>
      </c>
      <c r="F1340" s="1557">
        <v>0</v>
      </c>
      <c r="G1340" s="1557" t="str">
        <f t="shared" si="41"/>
        <v>76032</v>
      </c>
      <c r="H1340" s="1557">
        <f t="shared" si="40"/>
        <v>2343.41</v>
      </c>
    </row>
    <row r="1341" spans="1:8" ht="15" x14ac:dyDescent="0.25">
      <c r="A1341" s="1562">
        <v>760329800</v>
      </c>
      <c r="B1341" s="1557" t="s">
        <v>9357</v>
      </c>
      <c r="C1341" s="1557">
        <v>0</v>
      </c>
      <c r="D1341" s="1557">
        <v>0</v>
      </c>
      <c r="E1341" s="1557">
        <v>0</v>
      </c>
      <c r="F1341" s="1557">
        <v>0</v>
      </c>
      <c r="G1341" s="1557" t="str">
        <f t="shared" si="41"/>
        <v>76032</v>
      </c>
      <c r="H1341" s="1557">
        <f t="shared" si="40"/>
        <v>2343.41</v>
      </c>
    </row>
    <row r="1342" spans="1:8" ht="15" x14ac:dyDescent="0.25">
      <c r="A1342" s="1562">
        <v>760332510</v>
      </c>
      <c r="B1342" s="1557" t="s">
        <v>9358</v>
      </c>
      <c r="C1342" s="1557">
        <v>0</v>
      </c>
      <c r="D1342" s="1557">
        <v>0</v>
      </c>
      <c r="E1342" s="1557">
        <v>0</v>
      </c>
      <c r="F1342" s="1557">
        <v>0</v>
      </c>
      <c r="G1342" s="1557" t="str">
        <f t="shared" si="41"/>
        <v>76033</v>
      </c>
      <c r="H1342" s="1557">
        <f t="shared" si="40"/>
        <v>745</v>
      </c>
    </row>
    <row r="1343" spans="1:8" ht="15" x14ac:dyDescent="0.25">
      <c r="A1343" s="1562">
        <v>760333034</v>
      </c>
      <c r="B1343" s="1557" t="s">
        <v>9359</v>
      </c>
      <c r="C1343" s="1557">
        <v>0</v>
      </c>
      <c r="D1343" s="1557">
        <v>0</v>
      </c>
      <c r="E1343" s="1557">
        <v>0</v>
      </c>
      <c r="F1343" s="1557">
        <v>0</v>
      </c>
      <c r="G1343" s="1557" t="str">
        <f t="shared" si="41"/>
        <v>76033</v>
      </c>
      <c r="H1343" s="1557">
        <f t="shared" si="40"/>
        <v>745</v>
      </c>
    </row>
    <row r="1344" spans="1:8" ht="15" x14ac:dyDescent="0.25">
      <c r="A1344" s="1562">
        <v>760333035</v>
      </c>
      <c r="B1344" s="1557" t="s">
        <v>9360</v>
      </c>
      <c r="C1344" s="1557">
        <v>97.5</v>
      </c>
      <c r="D1344" s="1557">
        <v>0</v>
      </c>
      <c r="E1344" s="1557">
        <v>0</v>
      </c>
      <c r="F1344" s="1557">
        <v>97.5</v>
      </c>
      <c r="G1344" s="1557" t="str">
        <f t="shared" si="41"/>
        <v>76033</v>
      </c>
      <c r="H1344" s="1557">
        <f t="shared" si="40"/>
        <v>745</v>
      </c>
    </row>
    <row r="1345" spans="1:8" ht="15" x14ac:dyDescent="0.25">
      <c r="A1345" s="1562">
        <v>760333036</v>
      </c>
      <c r="B1345" s="1557" t="s">
        <v>9361</v>
      </c>
      <c r="C1345" s="1557">
        <v>131</v>
      </c>
      <c r="D1345" s="1557">
        <v>0</v>
      </c>
      <c r="E1345" s="1557">
        <v>0</v>
      </c>
      <c r="F1345" s="1557">
        <v>131</v>
      </c>
      <c r="G1345" s="1557" t="str">
        <f t="shared" si="41"/>
        <v>76033</v>
      </c>
      <c r="H1345" s="1557">
        <f t="shared" si="40"/>
        <v>745</v>
      </c>
    </row>
    <row r="1346" spans="1:8" ht="15" x14ac:dyDescent="0.25">
      <c r="A1346" s="1562">
        <v>760333037</v>
      </c>
      <c r="B1346" s="1557" t="s">
        <v>9362</v>
      </c>
      <c r="C1346" s="1557">
        <v>0</v>
      </c>
      <c r="D1346" s="1557">
        <v>0</v>
      </c>
      <c r="E1346" s="1557">
        <v>0</v>
      </c>
      <c r="F1346" s="1557">
        <v>0</v>
      </c>
      <c r="G1346" s="1557" t="str">
        <f t="shared" si="41"/>
        <v>76033</v>
      </c>
      <c r="H1346" s="1557">
        <f t="shared" si="40"/>
        <v>745</v>
      </c>
    </row>
    <row r="1347" spans="1:8" ht="15" x14ac:dyDescent="0.25">
      <c r="A1347" s="1562">
        <v>760333038</v>
      </c>
      <c r="B1347" s="1557" t="s">
        <v>9363</v>
      </c>
      <c r="C1347" s="1557">
        <v>161.66</v>
      </c>
      <c r="D1347" s="1557">
        <v>0</v>
      </c>
      <c r="E1347" s="1557">
        <v>0</v>
      </c>
      <c r="F1347" s="1557">
        <v>161.66</v>
      </c>
      <c r="G1347" s="1557" t="str">
        <f t="shared" si="41"/>
        <v>76033</v>
      </c>
      <c r="H1347" s="1557">
        <f t="shared" si="40"/>
        <v>745</v>
      </c>
    </row>
    <row r="1348" spans="1:8" ht="15" x14ac:dyDescent="0.25">
      <c r="A1348" s="1562">
        <v>760333051</v>
      </c>
      <c r="B1348" s="1557" t="s">
        <v>9364</v>
      </c>
      <c r="C1348" s="1557">
        <v>354.84</v>
      </c>
      <c r="D1348" s="1557">
        <v>0</v>
      </c>
      <c r="E1348" s="1557">
        <v>0</v>
      </c>
      <c r="F1348" s="1557">
        <v>354.84</v>
      </c>
      <c r="G1348" s="1557" t="str">
        <f t="shared" si="41"/>
        <v>76033</v>
      </c>
      <c r="H1348" s="1557">
        <f t="shared" si="40"/>
        <v>745</v>
      </c>
    </row>
    <row r="1349" spans="1:8" ht="15" x14ac:dyDescent="0.25">
      <c r="A1349" s="1562">
        <v>760333052</v>
      </c>
      <c r="B1349" s="1557" t="s">
        <v>9365</v>
      </c>
      <c r="C1349" s="1557">
        <v>0</v>
      </c>
      <c r="D1349" s="1557">
        <v>0</v>
      </c>
      <c r="E1349" s="1557">
        <v>0</v>
      </c>
      <c r="F1349" s="1557">
        <v>0</v>
      </c>
      <c r="G1349" s="1557" t="str">
        <f t="shared" si="41"/>
        <v>76033</v>
      </c>
      <c r="H1349" s="1557">
        <f t="shared" si="40"/>
        <v>745</v>
      </c>
    </row>
    <row r="1350" spans="1:8" ht="15" x14ac:dyDescent="0.25">
      <c r="A1350" s="1562">
        <v>760339800</v>
      </c>
      <c r="B1350" s="1557" t="s">
        <v>9366</v>
      </c>
      <c r="C1350" s="1557">
        <v>0</v>
      </c>
      <c r="D1350" s="1557">
        <v>0</v>
      </c>
      <c r="E1350" s="1557">
        <v>0</v>
      </c>
      <c r="F1350" s="1557">
        <v>0</v>
      </c>
      <c r="G1350" s="1557" t="str">
        <f t="shared" si="41"/>
        <v>76033</v>
      </c>
      <c r="H1350" s="1557">
        <f t="shared" si="40"/>
        <v>745</v>
      </c>
    </row>
    <row r="1351" spans="1:8" ht="15" x14ac:dyDescent="0.25">
      <c r="A1351" s="1562">
        <v>769993038</v>
      </c>
      <c r="B1351" s="1557" t="s">
        <v>9367</v>
      </c>
      <c r="C1351" s="1557">
        <v>0</v>
      </c>
      <c r="D1351" s="1557">
        <v>0</v>
      </c>
      <c r="E1351" s="1557">
        <v>0</v>
      </c>
      <c r="F1351" s="1557">
        <v>0</v>
      </c>
      <c r="G1351" s="1557" t="str">
        <f t="shared" si="41"/>
        <v>76999</v>
      </c>
      <c r="H1351" s="1557">
        <f t="shared" si="40"/>
        <v>0</v>
      </c>
    </row>
    <row r="1352" spans="1:8" ht="15" x14ac:dyDescent="0.25">
      <c r="A1352" s="1562">
        <v>769993052</v>
      </c>
      <c r="B1352" s="1557" t="s">
        <v>9368</v>
      </c>
      <c r="C1352" s="1557">
        <v>0</v>
      </c>
      <c r="D1352" s="1557">
        <v>0</v>
      </c>
      <c r="E1352" s="1557">
        <v>0</v>
      </c>
      <c r="F1352" s="1557">
        <v>0</v>
      </c>
      <c r="G1352" s="1557" t="str">
        <f t="shared" si="41"/>
        <v>76999</v>
      </c>
      <c r="H1352" s="1557">
        <f t="shared" ref="H1352:H1415" si="42">SUMIF(G:G,G1352,C:C)</f>
        <v>0</v>
      </c>
    </row>
    <row r="1353" spans="1:8" ht="15" x14ac:dyDescent="0.25">
      <c r="A1353" s="1562">
        <v>769994610</v>
      </c>
      <c r="B1353" s="1557" t="s">
        <v>9369</v>
      </c>
      <c r="C1353" s="1557">
        <v>0</v>
      </c>
      <c r="D1353" s="1557">
        <v>0</v>
      </c>
      <c r="E1353" s="1557">
        <v>0</v>
      </c>
      <c r="F1353" s="1557">
        <v>0</v>
      </c>
      <c r="G1353" s="1557" t="str">
        <f t="shared" ref="G1353:G1416" si="43">LEFT(A1353,5)</f>
        <v>76999</v>
      </c>
      <c r="H1353" s="1557">
        <f t="shared" si="42"/>
        <v>0</v>
      </c>
    </row>
    <row r="1354" spans="1:8" ht="15" x14ac:dyDescent="0.25">
      <c r="A1354" s="1562">
        <v>769999800</v>
      </c>
      <c r="B1354" s="1557" t="s">
        <v>9370</v>
      </c>
      <c r="C1354" s="1557">
        <v>0</v>
      </c>
      <c r="D1354" s="1557">
        <v>0</v>
      </c>
      <c r="E1354" s="1557">
        <v>0</v>
      </c>
      <c r="F1354" s="1557">
        <v>0</v>
      </c>
      <c r="G1354" s="1557" t="str">
        <f t="shared" si="43"/>
        <v>76999</v>
      </c>
      <c r="H1354" s="1557">
        <f t="shared" si="42"/>
        <v>0</v>
      </c>
    </row>
    <row r="1355" spans="1:8" ht="15" x14ac:dyDescent="0.25">
      <c r="A1355" s="1562">
        <v>770010120</v>
      </c>
      <c r="B1355" s="1557" t="s">
        <v>9371</v>
      </c>
      <c r="C1355" s="1557">
        <v>0</v>
      </c>
      <c r="D1355" s="1557">
        <v>0</v>
      </c>
      <c r="E1355" s="1557">
        <v>0</v>
      </c>
      <c r="F1355" s="1557">
        <v>0</v>
      </c>
      <c r="G1355" s="1557" t="str">
        <f t="shared" si="43"/>
        <v>77001</v>
      </c>
      <c r="H1355" s="1557">
        <f t="shared" si="42"/>
        <v>0</v>
      </c>
    </row>
    <row r="1356" spans="1:8" ht="15" x14ac:dyDescent="0.25">
      <c r="A1356" s="1562">
        <v>770011600</v>
      </c>
      <c r="B1356" s="1557" t="s">
        <v>9372</v>
      </c>
      <c r="C1356" s="1557">
        <v>0</v>
      </c>
      <c r="D1356" s="1557">
        <v>0</v>
      </c>
      <c r="E1356" s="1557">
        <v>0</v>
      </c>
      <c r="F1356" s="1557">
        <v>0</v>
      </c>
      <c r="G1356" s="1557" t="str">
        <f t="shared" si="43"/>
        <v>77001</v>
      </c>
      <c r="H1356" s="1557">
        <f t="shared" si="42"/>
        <v>0</v>
      </c>
    </row>
    <row r="1357" spans="1:8" ht="15" x14ac:dyDescent="0.25">
      <c r="A1357" s="1562">
        <v>770012510</v>
      </c>
      <c r="B1357" s="1557" t="s">
        <v>9373</v>
      </c>
      <c r="C1357" s="1557">
        <v>0</v>
      </c>
      <c r="D1357" s="1557">
        <v>0</v>
      </c>
      <c r="E1357" s="1557">
        <v>0</v>
      </c>
      <c r="F1357" s="1557">
        <v>0</v>
      </c>
      <c r="G1357" s="1557" t="str">
        <f t="shared" si="43"/>
        <v>77001</v>
      </c>
      <c r="H1357" s="1557">
        <f t="shared" si="42"/>
        <v>0</v>
      </c>
    </row>
    <row r="1358" spans="1:8" ht="15" x14ac:dyDescent="0.25">
      <c r="A1358" s="1562">
        <v>770013000</v>
      </c>
      <c r="B1358" s="1557" t="s">
        <v>9374</v>
      </c>
      <c r="C1358" s="1557">
        <v>0</v>
      </c>
      <c r="D1358" s="1557">
        <v>0</v>
      </c>
      <c r="E1358" s="1557">
        <v>0</v>
      </c>
      <c r="F1358" s="1557">
        <v>0</v>
      </c>
      <c r="G1358" s="1557" t="str">
        <f t="shared" si="43"/>
        <v>77001</v>
      </c>
      <c r="H1358" s="1557">
        <f t="shared" si="42"/>
        <v>0</v>
      </c>
    </row>
    <row r="1359" spans="1:8" ht="15" x14ac:dyDescent="0.25">
      <c r="A1359" s="1562">
        <v>770013035</v>
      </c>
      <c r="B1359" s="1557" t="s">
        <v>9375</v>
      </c>
      <c r="C1359" s="1557">
        <v>0</v>
      </c>
      <c r="D1359" s="1557">
        <v>0</v>
      </c>
      <c r="E1359" s="1557">
        <v>0</v>
      </c>
      <c r="F1359" s="1557">
        <v>0</v>
      </c>
      <c r="G1359" s="1557" t="str">
        <f t="shared" si="43"/>
        <v>77001</v>
      </c>
      <c r="H1359" s="1557">
        <f t="shared" si="42"/>
        <v>0</v>
      </c>
    </row>
    <row r="1360" spans="1:8" ht="15" x14ac:dyDescent="0.25">
      <c r="A1360" s="1562">
        <v>770013038</v>
      </c>
      <c r="B1360" s="1557" t="s">
        <v>9376</v>
      </c>
      <c r="C1360" s="1557">
        <v>0</v>
      </c>
      <c r="D1360" s="1557">
        <v>0</v>
      </c>
      <c r="E1360" s="1557">
        <v>0</v>
      </c>
      <c r="F1360" s="1557">
        <v>0</v>
      </c>
      <c r="G1360" s="1557" t="str">
        <f t="shared" si="43"/>
        <v>77001</v>
      </c>
      <c r="H1360" s="1557">
        <f t="shared" si="42"/>
        <v>0</v>
      </c>
    </row>
    <row r="1361" spans="1:8" ht="15" x14ac:dyDescent="0.25">
      <c r="A1361" s="1562">
        <v>770013051</v>
      </c>
      <c r="B1361" s="1557" t="s">
        <v>9377</v>
      </c>
      <c r="C1361" s="1557">
        <v>0</v>
      </c>
      <c r="D1361" s="1557">
        <v>0</v>
      </c>
      <c r="E1361" s="1557">
        <v>0</v>
      </c>
      <c r="F1361" s="1557">
        <v>0</v>
      </c>
      <c r="G1361" s="1557" t="str">
        <f t="shared" si="43"/>
        <v>77001</v>
      </c>
      <c r="H1361" s="1557">
        <f t="shared" si="42"/>
        <v>0</v>
      </c>
    </row>
    <row r="1362" spans="1:8" ht="15" x14ac:dyDescent="0.25">
      <c r="A1362" s="1562">
        <v>770013052</v>
      </c>
      <c r="B1362" s="1557" t="s">
        <v>9378</v>
      </c>
      <c r="C1362" s="1557">
        <v>0</v>
      </c>
      <c r="D1362" s="1557">
        <v>0</v>
      </c>
      <c r="E1362" s="1557">
        <v>0</v>
      </c>
      <c r="F1362" s="1557">
        <v>0</v>
      </c>
      <c r="G1362" s="1557" t="str">
        <f t="shared" si="43"/>
        <v>77001</v>
      </c>
      <c r="H1362" s="1557">
        <f t="shared" si="42"/>
        <v>0</v>
      </c>
    </row>
    <row r="1363" spans="1:8" ht="15" x14ac:dyDescent="0.25">
      <c r="A1363" s="1562">
        <v>770013081</v>
      </c>
      <c r="B1363" s="1557" t="s">
        <v>9379</v>
      </c>
      <c r="C1363" s="1557">
        <v>0</v>
      </c>
      <c r="D1363" s="1557">
        <v>0</v>
      </c>
      <c r="E1363" s="1557">
        <v>0</v>
      </c>
      <c r="F1363" s="1557">
        <v>0</v>
      </c>
      <c r="G1363" s="1557" t="str">
        <f t="shared" si="43"/>
        <v>77001</v>
      </c>
      <c r="H1363" s="1557">
        <f t="shared" si="42"/>
        <v>0</v>
      </c>
    </row>
    <row r="1364" spans="1:8" ht="15" x14ac:dyDescent="0.25">
      <c r="A1364" s="1562">
        <v>770013300</v>
      </c>
      <c r="B1364" s="1557" t="s">
        <v>9380</v>
      </c>
      <c r="C1364" s="1557">
        <v>0</v>
      </c>
      <c r="D1364" s="1557">
        <v>0</v>
      </c>
      <c r="E1364" s="1557">
        <v>0</v>
      </c>
      <c r="F1364" s="1557">
        <v>0</v>
      </c>
      <c r="G1364" s="1557" t="str">
        <f t="shared" si="43"/>
        <v>77001</v>
      </c>
      <c r="H1364" s="1557">
        <f t="shared" si="42"/>
        <v>0</v>
      </c>
    </row>
    <row r="1365" spans="1:8" ht="15" x14ac:dyDescent="0.25">
      <c r="A1365" s="1562">
        <v>770014611</v>
      </c>
      <c r="B1365" s="1557" t="s">
        <v>9381</v>
      </c>
      <c r="C1365" s="1557">
        <v>0</v>
      </c>
      <c r="D1365" s="1557">
        <v>0</v>
      </c>
      <c r="E1365" s="1557">
        <v>0</v>
      </c>
      <c r="F1365" s="1557">
        <v>0</v>
      </c>
      <c r="G1365" s="1557" t="str">
        <f t="shared" si="43"/>
        <v>77001</v>
      </c>
      <c r="H1365" s="1557">
        <f t="shared" si="42"/>
        <v>0</v>
      </c>
    </row>
    <row r="1366" spans="1:8" ht="15" x14ac:dyDescent="0.25">
      <c r="A1366" s="1562">
        <v>770019800</v>
      </c>
      <c r="B1366" s="1557" t="s">
        <v>9382</v>
      </c>
      <c r="C1366" s="1557">
        <v>0</v>
      </c>
      <c r="D1366" s="1557">
        <v>0</v>
      </c>
      <c r="E1366" s="1557">
        <v>0</v>
      </c>
      <c r="F1366" s="1557">
        <v>0</v>
      </c>
      <c r="G1366" s="1557" t="str">
        <f t="shared" si="43"/>
        <v>77001</v>
      </c>
      <c r="H1366" s="1557">
        <f t="shared" si="42"/>
        <v>0</v>
      </c>
    </row>
    <row r="1367" spans="1:8" ht="15" x14ac:dyDescent="0.25">
      <c r="A1367" s="1562">
        <v>770020120</v>
      </c>
      <c r="B1367" s="1557" t="s">
        <v>9383</v>
      </c>
      <c r="C1367" s="1557">
        <v>0</v>
      </c>
      <c r="D1367" s="1557">
        <v>0</v>
      </c>
      <c r="E1367" s="1557">
        <v>0</v>
      </c>
      <c r="F1367" s="1557">
        <v>0</v>
      </c>
      <c r="G1367" s="1557" t="str">
        <f t="shared" si="43"/>
        <v>77002</v>
      </c>
      <c r="H1367" s="1557">
        <f t="shared" si="42"/>
        <v>0</v>
      </c>
    </row>
    <row r="1368" spans="1:8" ht="15" x14ac:dyDescent="0.25">
      <c r="A1368" s="1562">
        <v>770021600</v>
      </c>
      <c r="B1368" s="1557" t="s">
        <v>9384</v>
      </c>
      <c r="C1368" s="1557">
        <v>0</v>
      </c>
      <c r="D1368" s="1557">
        <v>0</v>
      </c>
      <c r="E1368" s="1557">
        <v>0</v>
      </c>
      <c r="F1368" s="1557">
        <v>0</v>
      </c>
      <c r="G1368" s="1557" t="str">
        <f t="shared" si="43"/>
        <v>77002</v>
      </c>
      <c r="H1368" s="1557">
        <f t="shared" si="42"/>
        <v>0</v>
      </c>
    </row>
    <row r="1369" spans="1:8" ht="15" x14ac:dyDescent="0.25">
      <c r="A1369" s="1562">
        <v>770022510</v>
      </c>
      <c r="B1369" s="1557" t="s">
        <v>9385</v>
      </c>
      <c r="C1369" s="1557">
        <v>0</v>
      </c>
      <c r="D1369" s="1557">
        <v>0</v>
      </c>
      <c r="E1369" s="1557">
        <v>0</v>
      </c>
      <c r="F1369" s="1557">
        <v>0</v>
      </c>
      <c r="G1369" s="1557" t="str">
        <f t="shared" si="43"/>
        <v>77002</v>
      </c>
      <c r="H1369" s="1557">
        <f t="shared" si="42"/>
        <v>0</v>
      </c>
    </row>
    <row r="1370" spans="1:8" ht="15" x14ac:dyDescent="0.25">
      <c r="A1370" s="1562">
        <v>770023000</v>
      </c>
      <c r="B1370" s="1557" t="s">
        <v>9386</v>
      </c>
      <c r="C1370" s="1557">
        <v>0</v>
      </c>
      <c r="D1370" s="1557">
        <v>0</v>
      </c>
      <c r="E1370" s="1557">
        <v>0</v>
      </c>
      <c r="F1370" s="1557">
        <v>0</v>
      </c>
      <c r="G1370" s="1557" t="str">
        <f t="shared" si="43"/>
        <v>77002</v>
      </c>
      <c r="H1370" s="1557">
        <f t="shared" si="42"/>
        <v>0</v>
      </c>
    </row>
    <row r="1371" spans="1:8" ht="15" x14ac:dyDescent="0.25">
      <c r="A1371" s="1562">
        <v>770023035</v>
      </c>
      <c r="B1371" s="1557" t="s">
        <v>9387</v>
      </c>
      <c r="C1371" s="1557">
        <v>0</v>
      </c>
      <c r="D1371" s="1557">
        <v>0</v>
      </c>
      <c r="E1371" s="1557">
        <v>0</v>
      </c>
      <c r="F1371" s="1557">
        <v>0</v>
      </c>
      <c r="G1371" s="1557" t="str">
        <f t="shared" si="43"/>
        <v>77002</v>
      </c>
      <c r="H1371" s="1557">
        <f t="shared" si="42"/>
        <v>0</v>
      </c>
    </row>
    <row r="1372" spans="1:8" ht="15" x14ac:dyDescent="0.25">
      <c r="A1372" s="1562">
        <v>770023038</v>
      </c>
      <c r="B1372" s="1557" t="s">
        <v>9388</v>
      </c>
      <c r="C1372" s="1557">
        <v>0</v>
      </c>
      <c r="D1372" s="1557">
        <v>0</v>
      </c>
      <c r="E1372" s="1557">
        <v>0</v>
      </c>
      <c r="F1372" s="1557">
        <v>0</v>
      </c>
      <c r="G1372" s="1557" t="str">
        <f t="shared" si="43"/>
        <v>77002</v>
      </c>
      <c r="H1372" s="1557">
        <f t="shared" si="42"/>
        <v>0</v>
      </c>
    </row>
    <row r="1373" spans="1:8" ht="15" x14ac:dyDescent="0.25">
      <c r="A1373" s="1562">
        <v>770023051</v>
      </c>
      <c r="B1373" s="1557" t="s">
        <v>9389</v>
      </c>
      <c r="C1373" s="1557">
        <v>0</v>
      </c>
      <c r="D1373" s="1557">
        <v>0</v>
      </c>
      <c r="E1373" s="1557">
        <v>0</v>
      </c>
      <c r="F1373" s="1557">
        <v>0</v>
      </c>
      <c r="G1373" s="1557" t="str">
        <f t="shared" si="43"/>
        <v>77002</v>
      </c>
      <c r="H1373" s="1557">
        <f t="shared" si="42"/>
        <v>0</v>
      </c>
    </row>
    <row r="1374" spans="1:8" ht="15" x14ac:dyDescent="0.25">
      <c r="A1374" s="1562">
        <v>770023052</v>
      </c>
      <c r="B1374" s="1557" t="s">
        <v>9390</v>
      </c>
      <c r="C1374" s="1557">
        <v>0</v>
      </c>
      <c r="D1374" s="1557">
        <v>0</v>
      </c>
      <c r="E1374" s="1557">
        <v>0</v>
      </c>
      <c r="F1374" s="1557">
        <v>0</v>
      </c>
      <c r="G1374" s="1557" t="str">
        <f t="shared" si="43"/>
        <v>77002</v>
      </c>
      <c r="H1374" s="1557">
        <f t="shared" si="42"/>
        <v>0</v>
      </c>
    </row>
    <row r="1375" spans="1:8" ht="15" x14ac:dyDescent="0.25">
      <c r="A1375" s="1562">
        <v>770023081</v>
      </c>
      <c r="B1375" s="1557" t="s">
        <v>9391</v>
      </c>
      <c r="C1375" s="1557">
        <v>0</v>
      </c>
      <c r="D1375" s="1557">
        <v>0</v>
      </c>
      <c r="E1375" s="1557">
        <v>0</v>
      </c>
      <c r="F1375" s="1557">
        <v>0</v>
      </c>
      <c r="G1375" s="1557" t="str">
        <f t="shared" si="43"/>
        <v>77002</v>
      </c>
      <c r="H1375" s="1557">
        <f t="shared" si="42"/>
        <v>0</v>
      </c>
    </row>
    <row r="1376" spans="1:8" ht="15" x14ac:dyDescent="0.25">
      <c r="A1376" s="1562">
        <v>770023300</v>
      </c>
      <c r="B1376" s="1557" t="s">
        <v>9392</v>
      </c>
      <c r="C1376" s="1557">
        <v>0</v>
      </c>
      <c r="D1376" s="1557">
        <v>0</v>
      </c>
      <c r="E1376" s="1557">
        <v>0</v>
      </c>
      <c r="F1376" s="1557">
        <v>0</v>
      </c>
      <c r="G1376" s="1557" t="str">
        <f t="shared" si="43"/>
        <v>77002</v>
      </c>
      <c r="H1376" s="1557">
        <f t="shared" si="42"/>
        <v>0</v>
      </c>
    </row>
    <row r="1377" spans="1:8" ht="15" x14ac:dyDescent="0.25">
      <c r="A1377" s="1562">
        <v>770024611</v>
      </c>
      <c r="B1377" s="1557" t="s">
        <v>9393</v>
      </c>
      <c r="C1377" s="1557">
        <v>0</v>
      </c>
      <c r="D1377" s="1557">
        <v>0</v>
      </c>
      <c r="E1377" s="1557">
        <v>0</v>
      </c>
      <c r="F1377" s="1557">
        <v>0</v>
      </c>
      <c r="G1377" s="1557" t="str">
        <f t="shared" si="43"/>
        <v>77002</v>
      </c>
      <c r="H1377" s="1557">
        <f t="shared" si="42"/>
        <v>0</v>
      </c>
    </row>
    <row r="1378" spans="1:8" ht="15" x14ac:dyDescent="0.25">
      <c r="A1378" s="1562">
        <v>770029800</v>
      </c>
      <c r="B1378" s="1557" t="s">
        <v>9394</v>
      </c>
      <c r="C1378" s="1557">
        <v>0</v>
      </c>
      <c r="D1378" s="1557">
        <v>0</v>
      </c>
      <c r="E1378" s="1557">
        <v>0</v>
      </c>
      <c r="F1378" s="1557">
        <v>0</v>
      </c>
      <c r="G1378" s="1557" t="str">
        <f t="shared" si="43"/>
        <v>77002</v>
      </c>
      <c r="H1378" s="1557">
        <f t="shared" si="42"/>
        <v>0</v>
      </c>
    </row>
    <row r="1379" spans="1:8" ht="15" x14ac:dyDescent="0.25">
      <c r="A1379" s="1562">
        <v>770030120</v>
      </c>
      <c r="B1379" s="1557" t="s">
        <v>9395</v>
      </c>
      <c r="C1379" s="1557">
        <v>0</v>
      </c>
      <c r="D1379" s="1557">
        <v>0</v>
      </c>
      <c r="E1379" s="1557">
        <v>0</v>
      </c>
      <c r="F1379" s="1557">
        <v>0</v>
      </c>
      <c r="G1379" s="1557" t="str">
        <f t="shared" si="43"/>
        <v>77003</v>
      </c>
      <c r="H1379" s="1557">
        <f t="shared" si="42"/>
        <v>0</v>
      </c>
    </row>
    <row r="1380" spans="1:8" ht="15" x14ac:dyDescent="0.25">
      <c r="A1380" s="1562">
        <v>770031600</v>
      </c>
      <c r="B1380" s="1557" t="s">
        <v>9396</v>
      </c>
      <c r="C1380" s="1557">
        <v>0</v>
      </c>
      <c r="D1380" s="1557">
        <v>0</v>
      </c>
      <c r="E1380" s="1557">
        <v>0</v>
      </c>
      <c r="F1380" s="1557">
        <v>0</v>
      </c>
      <c r="G1380" s="1557" t="str">
        <f t="shared" si="43"/>
        <v>77003</v>
      </c>
      <c r="H1380" s="1557">
        <f t="shared" si="42"/>
        <v>0</v>
      </c>
    </row>
    <row r="1381" spans="1:8" ht="15" x14ac:dyDescent="0.25">
      <c r="A1381" s="1562">
        <v>770032510</v>
      </c>
      <c r="B1381" s="1557" t="s">
        <v>9397</v>
      </c>
      <c r="C1381" s="1557">
        <v>0</v>
      </c>
      <c r="D1381" s="1557">
        <v>0</v>
      </c>
      <c r="E1381" s="1557">
        <v>0</v>
      </c>
      <c r="F1381" s="1557">
        <v>0</v>
      </c>
      <c r="G1381" s="1557" t="str">
        <f t="shared" si="43"/>
        <v>77003</v>
      </c>
      <c r="H1381" s="1557">
        <f t="shared" si="42"/>
        <v>0</v>
      </c>
    </row>
    <row r="1382" spans="1:8" ht="15" x14ac:dyDescent="0.25">
      <c r="A1382" s="1562">
        <v>770033000</v>
      </c>
      <c r="B1382" s="1557" t="s">
        <v>9398</v>
      </c>
      <c r="C1382" s="1557">
        <v>0</v>
      </c>
      <c r="D1382" s="1557">
        <v>0</v>
      </c>
      <c r="E1382" s="1557">
        <v>0</v>
      </c>
      <c r="F1382" s="1557">
        <v>0</v>
      </c>
      <c r="G1382" s="1557" t="str">
        <f t="shared" si="43"/>
        <v>77003</v>
      </c>
      <c r="H1382" s="1557">
        <f t="shared" si="42"/>
        <v>0</v>
      </c>
    </row>
    <row r="1383" spans="1:8" ht="15" x14ac:dyDescent="0.25">
      <c r="A1383" s="1562">
        <v>770033033</v>
      </c>
      <c r="B1383" s="1557" t="s">
        <v>9399</v>
      </c>
      <c r="C1383" s="1557">
        <v>0</v>
      </c>
      <c r="D1383" s="1557">
        <v>0</v>
      </c>
      <c r="E1383" s="1557">
        <v>0</v>
      </c>
      <c r="F1383" s="1557">
        <v>0</v>
      </c>
      <c r="G1383" s="1557" t="str">
        <f t="shared" si="43"/>
        <v>77003</v>
      </c>
      <c r="H1383" s="1557">
        <f t="shared" si="42"/>
        <v>0</v>
      </c>
    </row>
    <row r="1384" spans="1:8" ht="15" x14ac:dyDescent="0.25">
      <c r="A1384" s="1562">
        <v>770033035</v>
      </c>
      <c r="B1384" s="1557" t="s">
        <v>9400</v>
      </c>
      <c r="C1384" s="1557">
        <v>0</v>
      </c>
      <c r="D1384" s="1557">
        <v>0</v>
      </c>
      <c r="E1384" s="1557">
        <v>0</v>
      </c>
      <c r="F1384" s="1557">
        <v>0</v>
      </c>
      <c r="G1384" s="1557" t="str">
        <f t="shared" si="43"/>
        <v>77003</v>
      </c>
      <c r="H1384" s="1557">
        <f t="shared" si="42"/>
        <v>0</v>
      </c>
    </row>
    <row r="1385" spans="1:8" ht="15" x14ac:dyDescent="0.25">
      <c r="A1385" s="1562">
        <v>770033038</v>
      </c>
      <c r="B1385" s="1557" t="s">
        <v>9401</v>
      </c>
      <c r="C1385" s="1557">
        <v>0</v>
      </c>
      <c r="D1385" s="1557">
        <v>0</v>
      </c>
      <c r="E1385" s="1557">
        <v>0</v>
      </c>
      <c r="F1385" s="1557">
        <v>0</v>
      </c>
      <c r="G1385" s="1557" t="str">
        <f t="shared" si="43"/>
        <v>77003</v>
      </c>
      <c r="H1385" s="1557">
        <f t="shared" si="42"/>
        <v>0</v>
      </c>
    </row>
    <row r="1386" spans="1:8" ht="15" x14ac:dyDescent="0.25">
      <c r="A1386" s="1562">
        <v>770033041</v>
      </c>
      <c r="B1386" s="1557" t="s">
        <v>9402</v>
      </c>
      <c r="C1386" s="1557">
        <v>0</v>
      </c>
      <c r="D1386" s="1557">
        <v>0</v>
      </c>
      <c r="E1386" s="1557">
        <v>0</v>
      </c>
      <c r="F1386" s="1557">
        <v>0</v>
      </c>
      <c r="G1386" s="1557" t="str">
        <f t="shared" si="43"/>
        <v>77003</v>
      </c>
      <c r="H1386" s="1557">
        <f t="shared" si="42"/>
        <v>0</v>
      </c>
    </row>
    <row r="1387" spans="1:8" ht="15" x14ac:dyDescent="0.25">
      <c r="A1387" s="1562">
        <v>770033051</v>
      </c>
      <c r="B1387" s="1557" t="s">
        <v>9403</v>
      </c>
      <c r="C1387" s="1557">
        <v>0</v>
      </c>
      <c r="D1387" s="1557">
        <v>0</v>
      </c>
      <c r="E1387" s="1557">
        <v>0</v>
      </c>
      <c r="F1387" s="1557">
        <v>0</v>
      </c>
      <c r="G1387" s="1557" t="str">
        <f t="shared" si="43"/>
        <v>77003</v>
      </c>
      <c r="H1387" s="1557">
        <f t="shared" si="42"/>
        <v>0</v>
      </c>
    </row>
    <row r="1388" spans="1:8" ht="15" x14ac:dyDescent="0.25">
      <c r="A1388" s="1562">
        <v>770033052</v>
      </c>
      <c r="B1388" s="1557" t="s">
        <v>9404</v>
      </c>
      <c r="C1388" s="1557">
        <v>0</v>
      </c>
      <c r="D1388" s="1557">
        <v>0</v>
      </c>
      <c r="E1388" s="1557">
        <v>0</v>
      </c>
      <c r="F1388" s="1557">
        <v>0</v>
      </c>
      <c r="G1388" s="1557" t="str">
        <f t="shared" si="43"/>
        <v>77003</v>
      </c>
      <c r="H1388" s="1557">
        <f t="shared" si="42"/>
        <v>0</v>
      </c>
    </row>
    <row r="1389" spans="1:8" ht="15" x14ac:dyDescent="0.25">
      <c r="A1389" s="1562">
        <v>770033081</v>
      </c>
      <c r="B1389" s="1557" t="s">
        <v>9405</v>
      </c>
      <c r="C1389" s="1557">
        <v>0</v>
      </c>
      <c r="D1389" s="1557">
        <v>0</v>
      </c>
      <c r="E1389" s="1557">
        <v>0</v>
      </c>
      <c r="F1389" s="1557">
        <v>0</v>
      </c>
      <c r="G1389" s="1557" t="str">
        <f t="shared" si="43"/>
        <v>77003</v>
      </c>
      <c r="H1389" s="1557">
        <f t="shared" si="42"/>
        <v>0</v>
      </c>
    </row>
    <row r="1390" spans="1:8" ht="15" x14ac:dyDescent="0.25">
      <c r="A1390" s="1562">
        <v>770033300</v>
      </c>
      <c r="B1390" s="1557" t="s">
        <v>9406</v>
      </c>
      <c r="C1390" s="1557">
        <v>0</v>
      </c>
      <c r="D1390" s="1557">
        <v>0</v>
      </c>
      <c r="E1390" s="1557">
        <v>0</v>
      </c>
      <c r="F1390" s="1557">
        <v>0</v>
      </c>
      <c r="G1390" s="1557" t="str">
        <f t="shared" si="43"/>
        <v>77003</v>
      </c>
      <c r="H1390" s="1557">
        <f t="shared" si="42"/>
        <v>0</v>
      </c>
    </row>
    <row r="1391" spans="1:8" ht="15" x14ac:dyDescent="0.25">
      <c r="A1391" s="1562">
        <v>770034610</v>
      </c>
      <c r="B1391" s="1557" t="s">
        <v>9407</v>
      </c>
      <c r="C1391" s="1557">
        <v>0</v>
      </c>
      <c r="D1391" s="1557">
        <v>0</v>
      </c>
      <c r="E1391" s="1557">
        <v>0</v>
      </c>
      <c r="F1391" s="1557">
        <v>0</v>
      </c>
      <c r="G1391" s="1557" t="str">
        <f t="shared" si="43"/>
        <v>77003</v>
      </c>
      <c r="H1391" s="1557">
        <f t="shared" si="42"/>
        <v>0</v>
      </c>
    </row>
    <row r="1392" spans="1:8" ht="15" x14ac:dyDescent="0.25">
      <c r="A1392" s="1562">
        <v>770034611</v>
      </c>
      <c r="B1392" s="1557" t="s">
        <v>9408</v>
      </c>
      <c r="C1392" s="1557">
        <v>0</v>
      </c>
      <c r="D1392" s="1557">
        <v>0</v>
      </c>
      <c r="E1392" s="1557">
        <v>0</v>
      </c>
      <c r="F1392" s="1557">
        <v>0</v>
      </c>
      <c r="G1392" s="1557" t="str">
        <f t="shared" si="43"/>
        <v>77003</v>
      </c>
      <c r="H1392" s="1557">
        <f t="shared" si="42"/>
        <v>0</v>
      </c>
    </row>
    <row r="1393" spans="1:8" ht="15" x14ac:dyDescent="0.25">
      <c r="A1393" s="1562">
        <v>770039800</v>
      </c>
      <c r="B1393" s="1557" t="s">
        <v>9409</v>
      </c>
      <c r="C1393" s="1557">
        <v>0</v>
      </c>
      <c r="D1393" s="1557">
        <v>0</v>
      </c>
      <c r="E1393" s="1557">
        <v>0</v>
      </c>
      <c r="F1393" s="1557">
        <v>0</v>
      </c>
      <c r="G1393" s="1557" t="str">
        <f t="shared" si="43"/>
        <v>77003</v>
      </c>
      <c r="H1393" s="1557">
        <f t="shared" si="42"/>
        <v>0</v>
      </c>
    </row>
    <row r="1394" spans="1:8" ht="15" x14ac:dyDescent="0.25">
      <c r="A1394" s="1562">
        <v>770040120</v>
      </c>
      <c r="B1394" s="1557" t="s">
        <v>9410</v>
      </c>
      <c r="C1394" s="1557">
        <v>0</v>
      </c>
      <c r="D1394" s="1557">
        <v>0</v>
      </c>
      <c r="E1394" s="1557">
        <v>0</v>
      </c>
      <c r="F1394" s="1557">
        <v>0</v>
      </c>
      <c r="G1394" s="1557" t="str">
        <f t="shared" si="43"/>
        <v>77004</v>
      </c>
      <c r="H1394" s="1557">
        <f t="shared" si="42"/>
        <v>0</v>
      </c>
    </row>
    <row r="1395" spans="1:8" ht="15" x14ac:dyDescent="0.25">
      <c r="A1395" s="1562">
        <v>770041600</v>
      </c>
      <c r="B1395" s="1557" t="s">
        <v>9411</v>
      </c>
      <c r="C1395" s="1557">
        <v>0</v>
      </c>
      <c r="D1395" s="1557">
        <v>0</v>
      </c>
      <c r="E1395" s="1557">
        <v>0</v>
      </c>
      <c r="F1395" s="1557">
        <v>0</v>
      </c>
      <c r="G1395" s="1557" t="str">
        <f t="shared" si="43"/>
        <v>77004</v>
      </c>
      <c r="H1395" s="1557">
        <f t="shared" si="42"/>
        <v>0</v>
      </c>
    </row>
    <row r="1396" spans="1:8" ht="15" x14ac:dyDescent="0.25">
      <c r="A1396" s="1562">
        <v>770042510</v>
      </c>
      <c r="B1396" s="1557" t="s">
        <v>9412</v>
      </c>
      <c r="C1396" s="1557">
        <v>0</v>
      </c>
      <c r="D1396" s="1557">
        <v>0</v>
      </c>
      <c r="E1396" s="1557">
        <v>0</v>
      </c>
      <c r="F1396" s="1557">
        <v>0</v>
      </c>
      <c r="G1396" s="1557" t="str">
        <f t="shared" si="43"/>
        <v>77004</v>
      </c>
      <c r="H1396" s="1557">
        <f t="shared" si="42"/>
        <v>0</v>
      </c>
    </row>
    <row r="1397" spans="1:8" ht="15" x14ac:dyDescent="0.25">
      <c r="A1397" s="1562">
        <v>770043000</v>
      </c>
      <c r="B1397" s="1557" t="s">
        <v>9413</v>
      </c>
      <c r="C1397" s="1557">
        <v>0</v>
      </c>
      <c r="D1397" s="1557">
        <v>0</v>
      </c>
      <c r="E1397" s="1557">
        <v>0</v>
      </c>
      <c r="F1397" s="1557">
        <v>0</v>
      </c>
      <c r="G1397" s="1557" t="str">
        <f t="shared" si="43"/>
        <v>77004</v>
      </c>
      <c r="H1397" s="1557">
        <f t="shared" si="42"/>
        <v>0</v>
      </c>
    </row>
    <row r="1398" spans="1:8" ht="15" x14ac:dyDescent="0.25">
      <c r="A1398" s="1562">
        <v>770043035</v>
      </c>
      <c r="B1398" s="1557" t="s">
        <v>9414</v>
      </c>
      <c r="C1398" s="1557">
        <v>0</v>
      </c>
      <c r="D1398" s="1557">
        <v>0</v>
      </c>
      <c r="E1398" s="1557">
        <v>0</v>
      </c>
      <c r="F1398" s="1557">
        <v>0</v>
      </c>
      <c r="G1398" s="1557" t="str">
        <f t="shared" si="43"/>
        <v>77004</v>
      </c>
      <c r="H1398" s="1557">
        <f t="shared" si="42"/>
        <v>0</v>
      </c>
    </row>
    <row r="1399" spans="1:8" ht="15" x14ac:dyDescent="0.25">
      <c r="A1399" s="1562">
        <v>770043038</v>
      </c>
      <c r="B1399" s="1557" t="s">
        <v>9415</v>
      </c>
      <c r="C1399" s="1557">
        <v>0</v>
      </c>
      <c r="D1399" s="1557">
        <v>0</v>
      </c>
      <c r="E1399" s="1557">
        <v>0</v>
      </c>
      <c r="F1399" s="1557">
        <v>0</v>
      </c>
      <c r="G1399" s="1557" t="str">
        <f t="shared" si="43"/>
        <v>77004</v>
      </c>
      <c r="H1399" s="1557">
        <f t="shared" si="42"/>
        <v>0</v>
      </c>
    </row>
    <row r="1400" spans="1:8" ht="15" x14ac:dyDescent="0.25">
      <c r="A1400" s="1562">
        <v>770043041</v>
      </c>
      <c r="B1400" s="1557" t="s">
        <v>9416</v>
      </c>
      <c r="C1400" s="1557">
        <v>0</v>
      </c>
      <c r="D1400" s="1557">
        <v>0</v>
      </c>
      <c r="E1400" s="1557">
        <v>0</v>
      </c>
      <c r="F1400" s="1557">
        <v>0</v>
      </c>
      <c r="G1400" s="1557" t="str">
        <f t="shared" si="43"/>
        <v>77004</v>
      </c>
      <c r="H1400" s="1557">
        <f t="shared" si="42"/>
        <v>0</v>
      </c>
    </row>
    <row r="1401" spans="1:8" ht="15" x14ac:dyDescent="0.25">
      <c r="A1401" s="1562">
        <v>770043051</v>
      </c>
      <c r="B1401" s="1557" t="s">
        <v>9417</v>
      </c>
      <c r="C1401" s="1557">
        <v>0</v>
      </c>
      <c r="D1401" s="1557">
        <v>0</v>
      </c>
      <c r="E1401" s="1557">
        <v>0</v>
      </c>
      <c r="F1401" s="1557">
        <v>0</v>
      </c>
      <c r="G1401" s="1557" t="str">
        <f t="shared" si="43"/>
        <v>77004</v>
      </c>
      <c r="H1401" s="1557">
        <f t="shared" si="42"/>
        <v>0</v>
      </c>
    </row>
    <row r="1402" spans="1:8" ht="15" x14ac:dyDescent="0.25">
      <c r="A1402" s="1562">
        <v>770043052</v>
      </c>
      <c r="B1402" s="1557" t="s">
        <v>9418</v>
      </c>
      <c r="C1402" s="1557">
        <v>0</v>
      </c>
      <c r="D1402" s="1557">
        <v>0</v>
      </c>
      <c r="E1402" s="1557">
        <v>0</v>
      </c>
      <c r="F1402" s="1557">
        <v>0</v>
      </c>
      <c r="G1402" s="1557" t="str">
        <f t="shared" si="43"/>
        <v>77004</v>
      </c>
      <c r="H1402" s="1557">
        <f t="shared" si="42"/>
        <v>0</v>
      </c>
    </row>
    <row r="1403" spans="1:8" ht="15" x14ac:dyDescent="0.25">
      <c r="A1403" s="1562">
        <v>770043300</v>
      </c>
      <c r="B1403" s="1557" t="s">
        <v>9419</v>
      </c>
      <c r="C1403" s="1557">
        <v>0</v>
      </c>
      <c r="D1403" s="1557">
        <v>0</v>
      </c>
      <c r="E1403" s="1557">
        <v>0</v>
      </c>
      <c r="F1403" s="1557">
        <v>0</v>
      </c>
      <c r="G1403" s="1557" t="str">
        <f t="shared" si="43"/>
        <v>77004</v>
      </c>
      <c r="H1403" s="1557">
        <f t="shared" si="42"/>
        <v>0</v>
      </c>
    </row>
    <row r="1404" spans="1:8" ht="15" x14ac:dyDescent="0.25">
      <c r="A1404" s="1562">
        <v>770044610</v>
      </c>
      <c r="B1404" s="1557" t="s">
        <v>9420</v>
      </c>
      <c r="C1404" s="1557">
        <v>0</v>
      </c>
      <c r="D1404" s="1557">
        <v>0</v>
      </c>
      <c r="E1404" s="1557">
        <v>0</v>
      </c>
      <c r="F1404" s="1557">
        <v>0</v>
      </c>
      <c r="G1404" s="1557" t="str">
        <f t="shared" si="43"/>
        <v>77004</v>
      </c>
      <c r="H1404" s="1557">
        <f t="shared" si="42"/>
        <v>0</v>
      </c>
    </row>
    <row r="1405" spans="1:8" ht="15" x14ac:dyDescent="0.25">
      <c r="A1405" s="1562">
        <v>770044611</v>
      </c>
      <c r="B1405" s="1557" t="s">
        <v>9421</v>
      </c>
      <c r="C1405" s="1557">
        <v>0</v>
      </c>
      <c r="D1405" s="1557">
        <v>0</v>
      </c>
      <c r="E1405" s="1557">
        <v>0</v>
      </c>
      <c r="F1405" s="1557">
        <v>0</v>
      </c>
      <c r="G1405" s="1557" t="str">
        <f t="shared" si="43"/>
        <v>77004</v>
      </c>
      <c r="H1405" s="1557">
        <f t="shared" si="42"/>
        <v>0</v>
      </c>
    </row>
    <row r="1406" spans="1:8" ht="15" x14ac:dyDescent="0.25">
      <c r="A1406" s="1562">
        <v>770049800</v>
      </c>
      <c r="B1406" s="1557" t="s">
        <v>9422</v>
      </c>
      <c r="C1406" s="1557">
        <v>0</v>
      </c>
      <c r="D1406" s="1557">
        <v>0</v>
      </c>
      <c r="E1406" s="1557">
        <v>0</v>
      </c>
      <c r="F1406" s="1557">
        <v>0</v>
      </c>
      <c r="G1406" s="1557" t="str">
        <f t="shared" si="43"/>
        <v>77004</v>
      </c>
      <c r="H1406" s="1557">
        <f t="shared" si="42"/>
        <v>0</v>
      </c>
    </row>
    <row r="1407" spans="1:8" ht="15" x14ac:dyDescent="0.25">
      <c r="A1407" s="1562">
        <v>770050120</v>
      </c>
      <c r="B1407" s="1557" t="s">
        <v>9423</v>
      </c>
      <c r="C1407" s="1557">
        <v>0</v>
      </c>
      <c r="D1407" s="1557">
        <v>0</v>
      </c>
      <c r="E1407" s="1557">
        <v>0</v>
      </c>
      <c r="F1407" s="1557">
        <v>0</v>
      </c>
      <c r="G1407" s="1557" t="str">
        <f t="shared" si="43"/>
        <v>77005</v>
      </c>
      <c r="H1407" s="1557">
        <f t="shared" si="42"/>
        <v>0</v>
      </c>
    </row>
    <row r="1408" spans="1:8" ht="15" x14ac:dyDescent="0.25">
      <c r="A1408" s="1562">
        <v>770051600</v>
      </c>
      <c r="B1408" s="1557" t="s">
        <v>9424</v>
      </c>
      <c r="C1408" s="1557">
        <v>0</v>
      </c>
      <c r="D1408" s="1557">
        <v>0</v>
      </c>
      <c r="E1408" s="1557">
        <v>0</v>
      </c>
      <c r="F1408" s="1557">
        <v>0</v>
      </c>
      <c r="G1408" s="1557" t="str">
        <f t="shared" si="43"/>
        <v>77005</v>
      </c>
      <c r="H1408" s="1557">
        <f t="shared" si="42"/>
        <v>0</v>
      </c>
    </row>
    <row r="1409" spans="1:8" ht="15" x14ac:dyDescent="0.25">
      <c r="A1409" s="1562">
        <v>770052510</v>
      </c>
      <c r="B1409" s="1557" t="s">
        <v>9425</v>
      </c>
      <c r="C1409" s="1557">
        <v>0</v>
      </c>
      <c r="D1409" s="1557">
        <v>0</v>
      </c>
      <c r="E1409" s="1557">
        <v>0</v>
      </c>
      <c r="F1409" s="1557">
        <v>0</v>
      </c>
      <c r="G1409" s="1557" t="str">
        <f t="shared" si="43"/>
        <v>77005</v>
      </c>
      <c r="H1409" s="1557">
        <f t="shared" si="42"/>
        <v>0</v>
      </c>
    </row>
    <row r="1410" spans="1:8" ht="15" x14ac:dyDescent="0.25">
      <c r="A1410" s="1562">
        <v>770053035</v>
      </c>
      <c r="B1410" s="1557" t="s">
        <v>9426</v>
      </c>
      <c r="C1410" s="1557">
        <v>0</v>
      </c>
      <c r="D1410" s="1557">
        <v>0</v>
      </c>
      <c r="E1410" s="1557">
        <v>0</v>
      </c>
      <c r="F1410" s="1557">
        <v>0</v>
      </c>
      <c r="G1410" s="1557" t="str">
        <f t="shared" si="43"/>
        <v>77005</v>
      </c>
      <c r="H1410" s="1557">
        <f t="shared" si="42"/>
        <v>0</v>
      </c>
    </row>
    <row r="1411" spans="1:8" ht="15" x14ac:dyDescent="0.25">
      <c r="A1411" s="1562">
        <v>770053036</v>
      </c>
      <c r="B1411" s="1557" t="s">
        <v>9427</v>
      </c>
      <c r="C1411" s="1557">
        <v>0</v>
      </c>
      <c r="D1411" s="1557">
        <v>0</v>
      </c>
      <c r="E1411" s="1557">
        <v>0</v>
      </c>
      <c r="F1411" s="1557">
        <v>0</v>
      </c>
      <c r="G1411" s="1557" t="str">
        <f t="shared" si="43"/>
        <v>77005</v>
      </c>
      <c r="H1411" s="1557">
        <f t="shared" si="42"/>
        <v>0</v>
      </c>
    </row>
    <row r="1412" spans="1:8" ht="15" x14ac:dyDescent="0.25">
      <c r="A1412" s="1562">
        <v>770053038</v>
      </c>
      <c r="B1412" s="1557" t="s">
        <v>9428</v>
      </c>
      <c r="C1412" s="1557">
        <v>0</v>
      </c>
      <c r="D1412" s="1557">
        <v>0</v>
      </c>
      <c r="E1412" s="1557">
        <v>0</v>
      </c>
      <c r="F1412" s="1557">
        <v>0</v>
      </c>
      <c r="G1412" s="1557" t="str">
        <f t="shared" si="43"/>
        <v>77005</v>
      </c>
      <c r="H1412" s="1557">
        <f t="shared" si="42"/>
        <v>0</v>
      </c>
    </row>
    <row r="1413" spans="1:8" ht="15" x14ac:dyDescent="0.25">
      <c r="A1413" s="1562">
        <v>770053051</v>
      </c>
      <c r="B1413" s="1557" t="s">
        <v>9429</v>
      </c>
      <c r="C1413" s="1557">
        <v>0</v>
      </c>
      <c r="D1413" s="1557">
        <v>0</v>
      </c>
      <c r="E1413" s="1557">
        <v>0</v>
      </c>
      <c r="F1413" s="1557">
        <v>0</v>
      </c>
      <c r="G1413" s="1557" t="str">
        <f t="shared" si="43"/>
        <v>77005</v>
      </c>
      <c r="H1413" s="1557">
        <f t="shared" si="42"/>
        <v>0</v>
      </c>
    </row>
    <row r="1414" spans="1:8" ht="15" x14ac:dyDescent="0.25">
      <c r="A1414" s="1562">
        <v>770053052</v>
      </c>
      <c r="B1414" s="1557" t="s">
        <v>9430</v>
      </c>
      <c r="C1414" s="1557">
        <v>0</v>
      </c>
      <c r="D1414" s="1557">
        <v>0</v>
      </c>
      <c r="E1414" s="1557">
        <v>0</v>
      </c>
      <c r="F1414" s="1557">
        <v>0</v>
      </c>
      <c r="G1414" s="1557" t="str">
        <f t="shared" si="43"/>
        <v>77005</v>
      </c>
      <c r="H1414" s="1557">
        <f t="shared" si="42"/>
        <v>0</v>
      </c>
    </row>
    <row r="1415" spans="1:8" ht="15" x14ac:dyDescent="0.25">
      <c r="A1415" s="1562">
        <v>770053300</v>
      </c>
      <c r="B1415" s="1557" t="s">
        <v>9431</v>
      </c>
      <c r="C1415" s="1557">
        <v>0</v>
      </c>
      <c r="D1415" s="1557">
        <v>0</v>
      </c>
      <c r="E1415" s="1557">
        <v>0</v>
      </c>
      <c r="F1415" s="1557">
        <v>0</v>
      </c>
      <c r="G1415" s="1557" t="str">
        <f t="shared" si="43"/>
        <v>77005</v>
      </c>
      <c r="H1415" s="1557">
        <f t="shared" si="42"/>
        <v>0</v>
      </c>
    </row>
    <row r="1416" spans="1:8" ht="15" x14ac:dyDescent="0.25">
      <c r="A1416" s="1562">
        <v>770054611</v>
      </c>
      <c r="B1416" s="1557" t="s">
        <v>9432</v>
      </c>
      <c r="C1416" s="1557">
        <v>0</v>
      </c>
      <c r="D1416" s="1557">
        <v>0</v>
      </c>
      <c r="E1416" s="1557">
        <v>0</v>
      </c>
      <c r="F1416" s="1557">
        <v>0</v>
      </c>
      <c r="G1416" s="1557" t="str">
        <f t="shared" si="43"/>
        <v>77005</v>
      </c>
      <c r="H1416" s="1557">
        <f t="shared" ref="H1416:H1479" si="44">SUMIF(G:G,G1416,C:C)</f>
        <v>0</v>
      </c>
    </row>
    <row r="1417" spans="1:8" ht="15" x14ac:dyDescent="0.25">
      <c r="A1417" s="1562">
        <v>770059800</v>
      </c>
      <c r="B1417" s="1557" t="s">
        <v>9433</v>
      </c>
      <c r="C1417" s="1557">
        <v>0</v>
      </c>
      <c r="D1417" s="1557">
        <v>0</v>
      </c>
      <c r="E1417" s="1557">
        <v>0</v>
      </c>
      <c r="F1417" s="1557">
        <v>0</v>
      </c>
      <c r="G1417" s="1557" t="str">
        <f t="shared" ref="G1417:G1480" si="45">LEFT(A1417,5)</f>
        <v>77005</v>
      </c>
      <c r="H1417" s="1557">
        <f t="shared" si="44"/>
        <v>0</v>
      </c>
    </row>
    <row r="1418" spans="1:8" ht="15" x14ac:dyDescent="0.25">
      <c r="A1418" s="1562">
        <v>770060120</v>
      </c>
      <c r="B1418" s="1557" t="s">
        <v>9434</v>
      </c>
      <c r="C1418" s="1557">
        <v>0</v>
      </c>
      <c r="D1418" s="1557">
        <v>0</v>
      </c>
      <c r="E1418" s="1557">
        <v>0</v>
      </c>
      <c r="F1418" s="1557">
        <v>0</v>
      </c>
      <c r="G1418" s="1557" t="str">
        <f t="shared" si="45"/>
        <v>77006</v>
      </c>
      <c r="H1418" s="1557">
        <f t="shared" si="44"/>
        <v>0</v>
      </c>
    </row>
    <row r="1419" spans="1:8" ht="15" x14ac:dyDescent="0.25">
      <c r="A1419" s="1562">
        <v>770061600</v>
      </c>
      <c r="B1419" s="1557" t="s">
        <v>9435</v>
      </c>
      <c r="C1419" s="1557">
        <v>0</v>
      </c>
      <c r="D1419" s="1557">
        <v>0</v>
      </c>
      <c r="E1419" s="1557">
        <v>0</v>
      </c>
      <c r="F1419" s="1557">
        <v>0</v>
      </c>
      <c r="G1419" s="1557" t="str">
        <f t="shared" si="45"/>
        <v>77006</v>
      </c>
      <c r="H1419" s="1557">
        <f t="shared" si="44"/>
        <v>0</v>
      </c>
    </row>
    <row r="1420" spans="1:8" ht="15" x14ac:dyDescent="0.25">
      <c r="A1420" s="1562">
        <v>770062510</v>
      </c>
      <c r="B1420" s="1557" t="s">
        <v>9436</v>
      </c>
      <c r="C1420" s="1557">
        <v>0</v>
      </c>
      <c r="D1420" s="1557">
        <v>0</v>
      </c>
      <c r="E1420" s="1557">
        <v>0</v>
      </c>
      <c r="F1420" s="1557">
        <v>0</v>
      </c>
      <c r="G1420" s="1557" t="str">
        <f t="shared" si="45"/>
        <v>77006</v>
      </c>
      <c r="H1420" s="1557">
        <f t="shared" si="44"/>
        <v>0</v>
      </c>
    </row>
    <row r="1421" spans="1:8" ht="15" x14ac:dyDescent="0.25">
      <c r="A1421" s="1562">
        <v>770063035</v>
      </c>
      <c r="B1421" s="1557" t="s">
        <v>9437</v>
      </c>
      <c r="C1421" s="1557">
        <v>0</v>
      </c>
      <c r="D1421" s="1557">
        <v>0</v>
      </c>
      <c r="E1421" s="1557">
        <v>0</v>
      </c>
      <c r="F1421" s="1557">
        <v>0</v>
      </c>
      <c r="G1421" s="1557" t="str">
        <f t="shared" si="45"/>
        <v>77006</v>
      </c>
      <c r="H1421" s="1557">
        <f t="shared" si="44"/>
        <v>0</v>
      </c>
    </row>
    <row r="1422" spans="1:8" ht="15" x14ac:dyDescent="0.25">
      <c r="A1422" s="1562">
        <v>770063038</v>
      </c>
      <c r="B1422" s="1557" t="s">
        <v>9438</v>
      </c>
      <c r="C1422" s="1557">
        <v>0</v>
      </c>
      <c r="D1422" s="1557">
        <v>0</v>
      </c>
      <c r="E1422" s="1557">
        <v>0</v>
      </c>
      <c r="F1422" s="1557">
        <v>0</v>
      </c>
      <c r="G1422" s="1557" t="str">
        <f t="shared" si="45"/>
        <v>77006</v>
      </c>
      <c r="H1422" s="1557">
        <f t="shared" si="44"/>
        <v>0</v>
      </c>
    </row>
    <row r="1423" spans="1:8" ht="15" x14ac:dyDescent="0.25">
      <c r="A1423" s="1562">
        <v>770063039</v>
      </c>
      <c r="B1423" s="1557" t="s">
        <v>9439</v>
      </c>
      <c r="C1423" s="1557">
        <v>0</v>
      </c>
      <c r="D1423" s="1557">
        <v>0</v>
      </c>
      <c r="E1423" s="1557">
        <v>0</v>
      </c>
      <c r="F1423" s="1557">
        <v>0</v>
      </c>
      <c r="G1423" s="1557" t="str">
        <f t="shared" si="45"/>
        <v>77006</v>
      </c>
      <c r="H1423" s="1557">
        <f t="shared" si="44"/>
        <v>0</v>
      </c>
    </row>
    <row r="1424" spans="1:8" ht="15" x14ac:dyDescent="0.25">
      <c r="A1424" s="1562">
        <v>770063051</v>
      </c>
      <c r="B1424" s="1557" t="s">
        <v>9440</v>
      </c>
      <c r="C1424" s="1557">
        <v>0</v>
      </c>
      <c r="D1424" s="1557">
        <v>0</v>
      </c>
      <c r="E1424" s="1557">
        <v>0</v>
      </c>
      <c r="F1424" s="1557">
        <v>0</v>
      </c>
      <c r="G1424" s="1557" t="str">
        <f t="shared" si="45"/>
        <v>77006</v>
      </c>
      <c r="H1424" s="1557">
        <f t="shared" si="44"/>
        <v>0</v>
      </c>
    </row>
    <row r="1425" spans="1:8" ht="15" x14ac:dyDescent="0.25">
      <c r="A1425" s="1562">
        <v>770063052</v>
      </c>
      <c r="B1425" s="1557" t="s">
        <v>9441</v>
      </c>
      <c r="C1425" s="1557">
        <v>0</v>
      </c>
      <c r="D1425" s="1557">
        <v>0</v>
      </c>
      <c r="E1425" s="1557">
        <v>0</v>
      </c>
      <c r="F1425" s="1557">
        <v>0</v>
      </c>
      <c r="G1425" s="1557" t="str">
        <f t="shared" si="45"/>
        <v>77006</v>
      </c>
      <c r="H1425" s="1557">
        <f t="shared" si="44"/>
        <v>0</v>
      </c>
    </row>
    <row r="1426" spans="1:8" ht="15" x14ac:dyDescent="0.25">
      <c r="A1426" s="1562">
        <v>770063081</v>
      </c>
      <c r="B1426" s="1557" t="s">
        <v>9442</v>
      </c>
      <c r="C1426" s="1557">
        <v>0</v>
      </c>
      <c r="D1426" s="1557">
        <v>0</v>
      </c>
      <c r="E1426" s="1557">
        <v>0</v>
      </c>
      <c r="F1426" s="1557">
        <v>0</v>
      </c>
      <c r="G1426" s="1557" t="str">
        <f t="shared" si="45"/>
        <v>77006</v>
      </c>
      <c r="H1426" s="1557">
        <f t="shared" si="44"/>
        <v>0</v>
      </c>
    </row>
    <row r="1427" spans="1:8" ht="15" x14ac:dyDescent="0.25">
      <c r="A1427" s="1562">
        <v>770063300</v>
      </c>
      <c r="B1427" s="1557" t="s">
        <v>9443</v>
      </c>
      <c r="C1427" s="1557">
        <v>0</v>
      </c>
      <c r="D1427" s="1557">
        <v>0</v>
      </c>
      <c r="E1427" s="1557">
        <v>0</v>
      </c>
      <c r="F1427" s="1557">
        <v>0</v>
      </c>
      <c r="G1427" s="1557" t="str">
        <f t="shared" si="45"/>
        <v>77006</v>
      </c>
      <c r="H1427" s="1557">
        <f t="shared" si="44"/>
        <v>0</v>
      </c>
    </row>
    <row r="1428" spans="1:8" ht="15" x14ac:dyDescent="0.25">
      <c r="A1428" s="1562">
        <v>770064611</v>
      </c>
      <c r="B1428" s="1557" t="s">
        <v>9444</v>
      </c>
      <c r="C1428" s="1557">
        <v>0</v>
      </c>
      <c r="D1428" s="1557">
        <v>0</v>
      </c>
      <c r="E1428" s="1557">
        <v>0</v>
      </c>
      <c r="F1428" s="1557">
        <v>0</v>
      </c>
      <c r="G1428" s="1557" t="str">
        <f t="shared" si="45"/>
        <v>77006</v>
      </c>
      <c r="H1428" s="1557">
        <f t="shared" si="44"/>
        <v>0</v>
      </c>
    </row>
    <row r="1429" spans="1:8" ht="15" x14ac:dyDescent="0.25">
      <c r="A1429" s="1562">
        <v>770069800</v>
      </c>
      <c r="B1429" s="1557" t="s">
        <v>9445</v>
      </c>
      <c r="C1429" s="1557">
        <v>0</v>
      </c>
      <c r="D1429" s="1557">
        <v>0</v>
      </c>
      <c r="E1429" s="1557">
        <v>0</v>
      </c>
      <c r="F1429" s="1557">
        <v>0</v>
      </c>
      <c r="G1429" s="1557" t="str">
        <f t="shared" si="45"/>
        <v>77006</v>
      </c>
      <c r="H1429" s="1557">
        <f t="shared" si="44"/>
        <v>0</v>
      </c>
    </row>
    <row r="1430" spans="1:8" ht="15" x14ac:dyDescent="0.25">
      <c r="A1430" s="1562">
        <v>770071600</v>
      </c>
      <c r="B1430" s="1557" t="s">
        <v>9446</v>
      </c>
      <c r="C1430" s="1557">
        <v>0</v>
      </c>
      <c r="D1430" s="1557">
        <v>0</v>
      </c>
      <c r="E1430" s="1557">
        <v>0</v>
      </c>
      <c r="F1430" s="1557">
        <v>0</v>
      </c>
      <c r="G1430" s="1557" t="str">
        <f t="shared" si="45"/>
        <v>77007</v>
      </c>
      <c r="H1430" s="1557">
        <f t="shared" si="44"/>
        <v>0</v>
      </c>
    </row>
    <row r="1431" spans="1:8" ht="15" x14ac:dyDescent="0.25">
      <c r="A1431" s="1562">
        <v>770072510</v>
      </c>
      <c r="B1431" s="1557" t="s">
        <v>9447</v>
      </c>
      <c r="C1431" s="1557">
        <v>0</v>
      </c>
      <c r="D1431" s="1557">
        <v>0</v>
      </c>
      <c r="E1431" s="1557">
        <v>0</v>
      </c>
      <c r="F1431" s="1557">
        <v>0</v>
      </c>
      <c r="G1431" s="1557" t="str">
        <f t="shared" si="45"/>
        <v>77007</v>
      </c>
      <c r="H1431" s="1557">
        <f t="shared" si="44"/>
        <v>0</v>
      </c>
    </row>
    <row r="1432" spans="1:8" ht="15" x14ac:dyDescent="0.25">
      <c r="A1432" s="1562">
        <v>770073000</v>
      </c>
      <c r="B1432" s="1557" t="s">
        <v>9448</v>
      </c>
      <c r="C1432" s="1557">
        <v>0</v>
      </c>
      <c r="D1432" s="1557">
        <v>0</v>
      </c>
      <c r="E1432" s="1557">
        <v>0</v>
      </c>
      <c r="F1432" s="1557">
        <v>0</v>
      </c>
      <c r="G1432" s="1557" t="str">
        <f t="shared" si="45"/>
        <v>77007</v>
      </c>
      <c r="H1432" s="1557">
        <f t="shared" si="44"/>
        <v>0</v>
      </c>
    </row>
    <row r="1433" spans="1:8" ht="15" x14ac:dyDescent="0.25">
      <c r="A1433" s="1562">
        <v>770073035</v>
      </c>
      <c r="B1433" s="1557" t="s">
        <v>9449</v>
      </c>
      <c r="C1433" s="1557">
        <v>0</v>
      </c>
      <c r="D1433" s="1557">
        <v>0</v>
      </c>
      <c r="E1433" s="1557">
        <v>0</v>
      </c>
      <c r="F1433" s="1557">
        <v>0</v>
      </c>
      <c r="G1433" s="1557" t="str">
        <f t="shared" si="45"/>
        <v>77007</v>
      </c>
      <c r="H1433" s="1557">
        <f t="shared" si="44"/>
        <v>0</v>
      </c>
    </row>
    <row r="1434" spans="1:8" ht="15" x14ac:dyDescent="0.25">
      <c r="A1434" s="1562">
        <v>770073038</v>
      </c>
      <c r="B1434" s="1557" t="s">
        <v>9450</v>
      </c>
      <c r="C1434" s="1557">
        <v>0</v>
      </c>
      <c r="D1434" s="1557">
        <v>0</v>
      </c>
      <c r="E1434" s="1557">
        <v>0</v>
      </c>
      <c r="F1434" s="1557">
        <v>0</v>
      </c>
      <c r="G1434" s="1557" t="str">
        <f t="shared" si="45"/>
        <v>77007</v>
      </c>
      <c r="H1434" s="1557">
        <f t="shared" si="44"/>
        <v>0</v>
      </c>
    </row>
    <row r="1435" spans="1:8" ht="15" x14ac:dyDescent="0.25">
      <c r="A1435" s="1562">
        <v>770073041</v>
      </c>
      <c r="B1435" s="1557" t="s">
        <v>9451</v>
      </c>
      <c r="C1435" s="1557">
        <v>0</v>
      </c>
      <c r="D1435" s="1557">
        <v>0</v>
      </c>
      <c r="E1435" s="1557">
        <v>0</v>
      </c>
      <c r="F1435" s="1557">
        <v>0</v>
      </c>
      <c r="G1435" s="1557" t="str">
        <f t="shared" si="45"/>
        <v>77007</v>
      </c>
      <c r="H1435" s="1557">
        <f t="shared" si="44"/>
        <v>0</v>
      </c>
    </row>
    <row r="1436" spans="1:8" ht="15" x14ac:dyDescent="0.25">
      <c r="A1436" s="1562">
        <v>770073051</v>
      </c>
      <c r="B1436" s="1557" t="s">
        <v>9452</v>
      </c>
      <c r="C1436" s="1557">
        <v>0</v>
      </c>
      <c r="D1436" s="1557">
        <v>0</v>
      </c>
      <c r="E1436" s="1557">
        <v>0</v>
      </c>
      <c r="F1436" s="1557">
        <v>0</v>
      </c>
      <c r="G1436" s="1557" t="str">
        <f t="shared" si="45"/>
        <v>77007</v>
      </c>
      <c r="H1436" s="1557">
        <f t="shared" si="44"/>
        <v>0</v>
      </c>
    </row>
    <row r="1437" spans="1:8" ht="15" x14ac:dyDescent="0.25">
      <c r="A1437" s="1562">
        <v>770073052</v>
      </c>
      <c r="B1437" s="1557" t="s">
        <v>9453</v>
      </c>
      <c r="C1437" s="1557">
        <v>0</v>
      </c>
      <c r="D1437" s="1557">
        <v>0</v>
      </c>
      <c r="E1437" s="1557">
        <v>0</v>
      </c>
      <c r="F1437" s="1557">
        <v>0</v>
      </c>
      <c r="G1437" s="1557" t="str">
        <f t="shared" si="45"/>
        <v>77007</v>
      </c>
      <c r="H1437" s="1557">
        <f t="shared" si="44"/>
        <v>0</v>
      </c>
    </row>
    <row r="1438" spans="1:8" ht="15" x14ac:dyDescent="0.25">
      <c r="A1438" s="1562">
        <v>770073300</v>
      </c>
      <c r="B1438" s="1557" t="s">
        <v>9454</v>
      </c>
      <c r="C1438" s="1557">
        <v>0</v>
      </c>
      <c r="D1438" s="1557">
        <v>0</v>
      </c>
      <c r="E1438" s="1557">
        <v>0</v>
      </c>
      <c r="F1438" s="1557">
        <v>0</v>
      </c>
      <c r="G1438" s="1557" t="str">
        <f t="shared" si="45"/>
        <v>77007</v>
      </c>
      <c r="H1438" s="1557">
        <f t="shared" si="44"/>
        <v>0</v>
      </c>
    </row>
    <row r="1439" spans="1:8" ht="15" x14ac:dyDescent="0.25">
      <c r="A1439" s="1562">
        <v>770074610</v>
      </c>
      <c r="B1439" s="1557" t="s">
        <v>9455</v>
      </c>
      <c r="C1439" s="1557">
        <v>0</v>
      </c>
      <c r="D1439" s="1557">
        <v>0</v>
      </c>
      <c r="E1439" s="1557">
        <v>0</v>
      </c>
      <c r="F1439" s="1557">
        <v>0</v>
      </c>
      <c r="G1439" s="1557" t="str">
        <f t="shared" si="45"/>
        <v>77007</v>
      </c>
      <c r="H1439" s="1557">
        <f t="shared" si="44"/>
        <v>0</v>
      </c>
    </row>
    <row r="1440" spans="1:8" ht="15" x14ac:dyDescent="0.25">
      <c r="A1440" s="1562">
        <v>770074611</v>
      </c>
      <c r="B1440" s="1557" t="s">
        <v>9456</v>
      </c>
      <c r="C1440" s="1557">
        <v>0</v>
      </c>
      <c r="D1440" s="1557">
        <v>0</v>
      </c>
      <c r="E1440" s="1557">
        <v>0</v>
      </c>
      <c r="F1440" s="1557">
        <v>0</v>
      </c>
      <c r="G1440" s="1557" t="str">
        <f t="shared" si="45"/>
        <v>77007</v>
      </c>
      <c r="H1440" s="1557">
        <f t="shared" si="44"/>
        <v>0</v>
      </c>
    </row>
    <row r="1441" spans="1:8" ht="15" x14ac:dyDescent="0.25">
      <c r="A1441" s="1562">
        <v>770079800</v>
      </c>
      <c r="B1441" s="1557" t="s">
        <v>9457</v>
      </c>
      <c r="C1441" s="1557">
        <v>0</v>
      </c>
      <c r="D1441" s="1557">
        <v>0</v>
      </c>
      <c r="E1441" s="1557">
        <v>0</v>
      </c>
      <c r="F1441" s="1557">
        <v>0</v>
      </c>
      <c r="G1441" s="1557" t="str">
        <f t="shared" si="45"/>
        <v>77007</v>
      </c>
      <c r="H1441" s="1557">
        <f t="shared" si="44"/>
        <v>0</v>
      </c>
    </row>
    <row r="1442" spans="1:8" ht="15" x14ac:dyDescent="0.25">
      <c r="A1442" s="1562">
        <v>770081600</v>
      </c>
      <c r="B1442" s="1557" t="s">
        <v>9458</v>
      </c>
      <c r="C1442" s="1557">
        <v>0</v>
      </c>
      <c r="D1442" s="1557">
        <v>0</v>
      </c>
      <c r="E1442" s="1557">
        <v>0</v>
      </c>
      <c r="F1442" s="1557">
        <v>0</v>
      </c>
      <c r="G1442" s="1557" t="str">
        <f t="shared" si="45"/>
        <v>77008</v>
      </c>
      <c r="H1442" s="1557">
        <f t="shared" si="44"/>
        <v>0</v>
      </c>
    </row>
    <row r="1443" spans="1:8" ht="15" x14ac:dyDescent="0.25">
      <c r="A1443" s="1562">
        <v>770082510</v>
      </c>
      <c r="B1443" s="1557" t="s">
        <v>9459</v>
      </c>
      <c r="C1443" s="1557">
        <v>0</v>
      </c>
      <c r="D1443" s="1557">
        <v>0</v>
      </c>
      <c r="E1443" s="1557">
        <v>0</v>
      </c>
      <c r="F1443" s="1557">
        <v>0</v>
      </c>
      <c r="G1443" s="1557" t="str">
        <f t="shared" si="45"/>
        <v>77008</v>
      </c>
      <c r="H1443" s="1557">
        <f t="shared" si="44"/>
        <v>0</v>
      </c>
    </row>
    <row r="1444" spans="1:8" ht="15" x14ac:dyDescent="0.25">
      <c r="A1444" s="1562">
        <v>770083035</v>
      </c>
      <c r="B1444" s="1557" t="s">
        <v>9460</v>
      </c>
      <c r="C1444" s="1557">
        <v>0</v>
      </c>
      <c r="D1444" s="1557">
        <v>0</v>
      </c>
      <c r="E1444" s="1557">
        <v>0</v>
      </c>
      <c r="F1444" s="1557">
        <v>0</v>
      </c>
      <c r="G1444" s="1557" t="str">
        <f t="shared" si="45"/>
        <v>77008</v>
      </c>
      <c r="H1444" s="1557">
        <f t="shared" si="44"/>
        <v>0</v>
      </c>
    </row>
    <row r="1445" spans="1:8" ht="15" x14ac:dyDescent="0.25">
      <c r="A1445" s="1562">
        <v>770083038</v>
      </c>
      <c r="B1445" s="1557" t="s">
        <v>9461</v>
      </c>
      <c r="C1445" s="1557">
        <v>0</v>
      </c>
      <c r="D1445" s="1557">
        <v>0</v>
      </c>
      <c r="E1445" s="1557">
        <v>0</v>
      </c>
      <c r="F1445" s="1557">
        <v>0</v>
      </c>
      <c r="G1445" s="1557" t="str">
        <f t="shared" si="45"/>
        <v>77008</v>
      </c>
      <c r="H1445" s="1557">
        <f t="shared" si="44"/>
        <v>0</v>
      </c>
    </row>
    <row r="1446" spans="1:8" ht="15" x14ac:dyDescent="0.25">
      <c r="A1446" s="1562">
        <v>770083051</v>
      </c>
      <c r="B1446" s="1557" t="s">
        <v>9462</v>
      </c>
      <c r="C1446" s="1557">
        <v>0</v>
      </c>
      <c r="D1446" s="1557">
        <v>0</v>
      </c>
      <c r="E1446" s="1557">
        <v>0</v>
      </c>
      <c r="F1446" s="1557">
        <v>0</v>
      </c>
      <c r="G1446" s="1557" t="str">
        <f t="shared" si="45"/>
        <v>77008</v>
      </c>
      <c r="H1446" s="1557">
        <f t="shared" si="44"/>
        <v>0</v>
      </c>
    </row>
    <row r="1447" spans="1:8" ht="15" x14ac:dyDescent="0.25">
      <c r="A1447" s="1562">
        <v>770083052</v>
      </c>
      <c r="B1447" s="1557" t="s">
        <v>9463</v>
      </c>
      <c r="C1447" s="1557">
        <v>0</v>
      </c>
      <c r="D1447" s="1557">
        <v>0</v>
      </c>
      <c r="E1447" s="1557">
        <v>0</v>
      </c>
      <c r="F1447" s="1557">
        <v>0</v>
      </c>
      <c r="G1447" s="1557" t="str">
        <f t="shared" si="45"/>
        <v>77008</v>
      </c>
      <c r="H1447" s="1557">
        <f t="shared" si="44"/>
        <v>0</v>
      </c>
    </row>
    <row r="1448" spans="1:8" ht="15" x14ac:dyDescent="0.25">
      <c r="A1448" s="1562">
        <v>770083081</v>
      </c>
      <c r="B1448" s="1557" t="s">
        <v>9464</v>
      </c>
      <c r="C1448" s="1557">
        <v>0</v>
      </c>
      <c r="D1448" s="1557">
        <v>0</v>
      </c>
      <c r="E1448" s="1557">
        <v>0</v>
      </c>
      <c r="F1448" s="1557">
        <v>0</v>
      </c>
      <c r="G1448" s="1557" t="str">
        <f t="shared" si="45"/>
        <v>77008</v>
      </c>
      <c r="H1448" s="1557">
        <f t="shared" si="44"/>
        <v>0</v>
      </c>
    </row>
    <row r="1449" spans="1:8" ht="15" x14ac:dyDescent="0.25">
      <c r="A1449" s="1562">
        <v>770083300</v>
      </c>
      <c r="B1449" s="1557" t="s">
        <v>9465</v>
      </c>
      <c r="C1449" s="1557">
        <v>0</v>
      </c>
      <c r="D1449" s="1557">
        <v>0</v>
      </c>
      <c r="E1449" s="1557">
        <v>0</v>
      </c>
      <c r="F1449" s="1557">
        <v>0</v>
      </c>
      <c r="G1449" s="1557" t="str">
        <f t="shared" si="45"/>
        <v>77008</v>
      </c>
      <c r="H1449" s="1557">
        <f t="shared" si="44"/>
        <v>0</v>
      </c>
    </row>
    <row r="1450" spans="1:8" ht="15" x14ac:dyDescent="0.25">
      <c r="A1450" s="1562">
        <v>770084611</v>
      </c>
      <c r="B1450" s="1557" t="s">
        <v>9466</v>
      </c>
      <c r="C1450" s="1557">
        <v>0</v>
      </c>
      <c r="D1450" s="1557">
        <v>0</v>
      </c>
      <c r="E1450" s="1557">
        <v>0</v>
      </c>
      <c r="F1450" s="1557">
        <v>0</v>
      </c>
      <c r="G1450" s="1557" t="str">
        <f t="shared" si="45"/>
        <v>77008</v>
      </c>
      <c r="H1450" s="1557">
        <f t="shared" si="44"/>
        <v>0</v>
      </c>
    </row>
    <row r="1451" spans="1:8" ht="15" x14ac:dyDescent="0.25">
      <c r="A1451" s="1562">
        <v>770089800</v>
      </c>
      <c r="B1451" s="1557" t="s">
        <v>9467</v>
      </c>
      <c r="C1451" s="1557">
        <v>0</v>
      </c>
      <c r="D1451" s="1557">
        <v>0</v>
      </c>
      <c r="E1451" s="1557">
        <v>0</v>
      </c>
      <c r="F1451" s="1557">
        <v>0</v>
      </c>
      <c r="G1451" s="1557" t="str">
        <f t="shared" si="45"/>
        <v>77008</v>
      </c>
      <c r="H1451" s="1557">
        <f t="shared" si="44"/>
        <v>0</v>
      </c>
    </row>
    <row r="1452" spans="1:8" ht="15" x14ac:dyDescent="0.25">
      <c r="A1452" s="1562">
        <v>770090120</v>
      </c>
      <c r="B1452" s="1557" t="s">
        <v>9468</v>
      </c>
      <c r="C1452" s="1557">
        <v>0</v>
      </c>
      <c r="D1452" s="1557">
        <v>0</v>
      </c>
      <c r="E1452" s="1557">
        <v>0</v>
      </c>
      <c r="F1452" s="1557">
        <v>0</v>
      </c>
      <c r="G1452" s="1557" t="str">
        <f t="shared" si="45"/>
        <v>77009</v>
      </c>
      <c r="H1452" s="1557">
        <f t="shared" si="44"/>
        <v>14.08</v>
      </c>
    </row>
    <row r="1453" spans="1:8" ht="15" x14ac:dyDescent="0.25">
      <c r="A1453" s="1562">
        <v>770091600</v>
      </c>
      <c r="B1453" s="1557" t="s">
        <v>9469</v>
      </c>
      <c r="C1453" s="1557">
        <v>0</v>
      </c>
      <c r="D1453" s="1557">
        <v>0</v>
      </c>
      <c r="E1453" s="1557">
        <v>0</v>
      </c>
      <c r="F1453" s="1557">
        <v>0</v>
      </c>
      <c r="G1453" s="1557" t="str">
        <f t="shared" si="45"/>
        <v>77009</v>
      </c>
      <c r="H1453" s="1557">
        <f t="shared" si="44"/>
        <v>14.08</v>
      </c>
    </row>
    <row r="1454" spans="1:8" ht="15" x14ac:dyDescent="0.25">
      <c r="A1454" s="1562">
        <v>770092510</v>
      </c>
      <c r="B1454" s="1557" t="s">
        <v>9470</v>
      </c>
      <c r="C1454" s="1557">
        <v>0</v>
      </c>
      <c r="D1454" s="1557">
        <v>0</v>
      </c>
      <c r="E1454" s="1557">
        <v>0</v>
      </c>
      <c r="F1454" s="1557">
        <v>0</v>
      </c>
      <c r="G1454" s="1557" t="str">
        <f t="shared" si="45"/>
        <v>77009</v>
      </c>
      <c r="H1454" s="1557">
        <f t="shared" si="44"/>
        <v>14.08</v>
      </c>
    </row>
    <row r="1455" spans="1:8" ht="15" x14ac:dyDescent="0.25">
      <c r="A1455" s="1562">
        <v>770093034</v>
      </c>
      <c r="B1455" s="1557" t="s">
        <v>9471</v>
      </c>
      <c r="C1455" s="1557">
        <v>0</v>
      </c>
      <c r="D1455" s="1557">
        <v>0</v>
      </c>
      <c r="E1455" s="1557">
        <v>0</v>
      </c>
      <c r="F1455" s="1557">
        <v>0</v>
      </c>
      <c r="G1455" s="1557" t="str">
        <f t="shared" si="45"/>
        <v>77009</v>
      </c>
      <c r="H1455" s="1557">
        <f t="shared" si="44"/>
        <v>14.08</v>
      </c>
    </row>
    <row r="1456" spans="1:8" ht="15" x14ac:dyDescent="0.25">
      <c r="A1456" s="1562">
        <v>770093035</v>
      </c>
      <c r="B1456" s="1557" t="s">
        <v>9472</v>
      </c>
      <c r="C1456" s="1557">
        <v>0</v>
      </c>
      <c r="D1456" s="1557">
        <v>0</v>
      </c>
      <c r="E1456" s="1557">
        <v>0</v>
      </c>
      <c r="F1456" s="1557">
        <v>0</v>
      </c>
      <c r="G1456" s="1557" t="str">
        <f t="shared" si="45"/>
        <v>77009</v>
      </c>
      <c r="H1456" s="1557">
        <f t="shared" si="44"/>
        <v>14.08</v>
      </c>
    </row>
    <row r="1457" spans="1:8" ht="15" x14ac:dyDescent="0.25">
      <c r="A1457" s="1562">
        <v>770093037</v>
      </c>
      <c r="B1457" s="1557" t="s">
        <v>9473</v>
      </c>
      <c r="C1457" s="1557">
        <v>0</v>
      </c>
      <c r="D1457" s="1557">
        <v>0</v>
      </c>
      <c r="E1457" s="1557">
        <v>0</v>
      </c>
      <c r="F1457" s="1557">
        <v>0</v>
      </c>
      <c r="G1457" s="1557" t="str">
        <f t="shared" si="45"/>
        <v>77009</v>
      </c>
      <c r="H1457" s="1557">
        <f t="shared" si="44"/>
        <v>14.08</v>
      </c>
    </row>
    <row r="1458" spans="1:8" ht="15" x14ac:dyDescent="0.25">
      <c r="A1458" s="1562">
        <v>770093038</v>
      </c>
      <c r="B1458" s="1557" t="s">
        <v>9474</v>
      </c>
      <c r="C1458" s="1557">
        <v>14.08</v>
      </c>
      <c r="D1458" s="1557">
        <v>0</v>
      </c>
      <c r="E1458" s="1557">
        <v>0</v>
      </c>
      <c r="F1458" s="1557">
        <v>14.08</v>
      </c>
      <c r="G1458" s="1557" t="str">
        <f t="shared" si="45"/>
        <v>77009</v>
      </c>
      <c r="H1458" s="1557">
        <f t="shared" si="44"/>
        <v>14.08</v>
      </c>
    </row>
    <row r="1459" spans="1:8" ht="15" x14ac:dyDescent="0.25">
      <c r="A1459" s="1562">
        <v>770093041</v>
      </c>
      <c r="B1459" s="1557" t="s">
        <v>9475</v>
      </c>
      <c r="C1459" s="1557">
        <v>0</v>
      </c>
      <c r="D1459" s="1557">
        <v>0</v>
      </c>
      <c r="E1459" s="1557">
        <v>0</v>
      </c>
      <c r="F1459" s="1557">
        <v>0</v>
      </c>
      <c r="G1459" s="1557" t="str">
        <f t="shared" si="45"/>
        <v>77009</v>
      </c>
      <c r="H1459" s="1557">
        <f t="shared" si="44"/>
        <v>14.08</v>
      </c>
    </row>
    <row r="1460" spans="1:8" ht="15" x14ac:dyDescent="0.25">
      <c r="A1460" s="1562">
        <v>770093051</v>
      </c>
      <c r="B1460" s="1557" t="s">
        <v>9476</v>
      </c>
      <c r="C1460" s="1557">
        <v>0</v>
      </c>
      <c r="D1460" s="1557">
        <v>0</v>
      </c>
      <c r="E1460" s="1557">
        <v>0</v>
      </c>
      <c r="F1460" s="1557">
        <v>0</v>
      </c>
      <c r="G1460" s="1557" t="str">
        <f t="shared" si="45"/>
        <v>77009</v>
      </c>
      <c r="H1460" s="1557">
        <f t="shared" si="44"/>
        <v>14.08</v>
      </c>
    </row>
    <row r="1461" spans="1:8" ht="15" x14ac:dyDescent="0.25">
      <c r="A1461" s="1562">
        <v>770093052</v>
      </c>
      <c r="B1461" s="1557" t="s">
        <v>9477</v>
      </c>
      <c r="C1461" s="1557">
        <v>0</v>
      </c>
      <c r="D1461" s="1557">
        <v>0</v>
      </c>
      <c r="E1461" s="1557">
        <v>0</v>
      </c>
      <c r="F1461" s="1557">
        <v>0</v>
      </c>
      <c r="G1461" s="1557" t="str">
        <f t="shared" si="45"/>
        <v>77009</v>
      </c>
      <c r="H1461" s="1557">
        <f t="shared" si="44"/>
        <v>14.08</v>
      </c>
    </row>
    <row r="1462" spans="1:8" ht="15" x14ac:dyDescent="0.25">
      <c r="A1462" s="1562">
        <v>770093081</v>
      </c>
      <c r="B1462" s="1557" t="s">
        <v>9478</v>
      </c>
      <c r="C1462" s="1557">
        <v>0</v>
      </c>
      <c r="D1462" s="1557">
        <v>0</v>
      </c>
      <c r="E1462" s="1557">
        <v>0</v>
      </c>
      <c r="F1462" s="1557">
        <v>0</v>
      </c>
      <c r="G1462" s="1557" t="str">
        <f t="shared" si="45"/>
        <v>77009</v>
      </c>
      <c r="H1462" s="1557">
        <f t="shared" si="44"/>
        <v>14.08</v>
      </c>
    </row>
    <row r="1463" spans="1:8" ht="15" x14ac:dyDescent="0.25">
      <c r="A1463" s="1562">
        <v>770093300</v>
      </c>
      <c r="B1463" s="1557" t="s">
        <v>9479</v>
      </c>
      <c r="C1463" s="1557">
        <v>0</v>
      </c>
      <c r="D1463" s="1557">
        <v>0</v>
      </c>
      <c r="E1463" s="1557">
        <v>0</v>
      </c>
      <c r="F1463" s="1557">
        <v>0</v>
      </c>
      <c r="G1463" s="1557" t="str">
        <f t="shared" si="45"/>
        <v>77009</v>
      </c>
      <c r="H1463" s="1557">
        <f t="shared" si="44"/>
        <v>14.08</v>
      </c>
    </row>
    <row r="1464" spans="1:8" ht="15" x14ac:dyDescent="0.25">
      <c r="A1464" s="1562">
        <v>770094610</v>
      </c>
      <c r="B1464" s="1557" t="s">
        <v>9480</v>
      </c>
      <c r="C1464" s="1557">
        <v>0</v>
      </c>
      <c r="D1464" s="1557">
        <v>0</v>
      </c>
      <c r="E1464" s="1557">
        <v>0</v>
      </c>
      <c r="F1464" s="1557">
        <v>0</v>
      </c>
      <c r="G1464" s="1557" t="str">
        <f t="shared" si="45"/>
        <v>77009</v>
      </c>
      <c r="H1464" s="1557">
        <f t="shared" si="44"/>
        <v>14.08</v>
      </c>
    </row>
    <row r="1465" spans="1:8" ht="15" x14ac:dyDescent="0.25">
      <c r="A1465" s="1562">
        <v>770094611</v>
      </c>
      <c r="B1465" s="1557" t="s">
        <v>9481</v>
      </c>
      <c r="C1465" s="1557">
        <v>0</v>
      </c>
      <c r="D1465" s="1557">
        <v>0</v>
      </c>
      <c r="E1465" s="1557">
        <v>0</v>
      </c>
      <c r="F1465" s="1557">
        <v>0</v>
      </c>
      <c r="G1465" s="1557" t="str">
        <f t="shared" si="45"/>
        <v>77009</v>
      </c>
      <c r="H1465" s="1557">
        <f t="shared" si="44"/>
        <v>14.08</v>
      </c>
    </row>
    <row r="1466" spans="1:8" ht="15" x14ac:dyDescent="0.25">
      <c r="A1466" s="1562">
        <v>770099800</v>
      </c>
      <c r="B1466" s="1557" t="s">
        <v>9482</v>
      </c>
      <c r="C1466" s="1557">
        <v>0</v>
      </c>
      <c r="D1466" s="1557">
        <v>0</v>
      </c>
      <c r="E1466" s="1557">
        <v>0</v>
      </c>
      <c r="F1466" s="1557">
        <v>0</v>
      </c>
      <c r="G1466" s="1557" t="str">
        <f t="shared" si="45"/>
        <v>77009</v>
      </c>
      <c r="H1466" s="1557">
        <f t="shared" si="44"/>
        <v>14.08</v>
      </c>
    </row>
    <row r="1467" spans="1:8" ht="15" x14ac:dyDescent="0.25">
      <c r="A1467" s="1562">
        <v>770101600</v>
      </c>
      <c r="B1467" s="1557" t="s">
        <v>9483</v>
      </c>
      <c r="C1467" s="1557">
        <v>0</v>
      </c>
      <c r="D1467" s="1557">
        <v>0</v>
      </c>
      <c r="E1467" s="1557">
        <v>0</v>
      </c>
      <c r="F1467" s="1557">
        <v>0</v>
      </c>
      <c r="G1467" s="1557" t="str">
        <f t="shared" si="45"/>
        <v>77010</v>
      </c>
      <c r="H1467" s="1557">
        <f t="shared" si="44"/>
        <v>0</v>
      </c>
    </row>
    <row r="1468" spans="1:8" ht="15" x14ac:dyDescent="0.25">
      <c r="A1468" s="1562">
        <v>770102002</v>
      </c>
      <c r="B1468" s="1557" t="s">
        <v>9484</v>
      </c>
      <c r="C1468" s="1557">
        <v>0</v>
      </c>
      <c r="D1468" s="1557">
        <v>0</v>
      </c>
      <c r="E1468" s="1557">
        <v>0</v>
      </c>
      <c r="F1468" s="1557">
        <v>0</v>
      </c>
      <c r="G1468" s="1557" t="str">
        <f t="shared" si="45"/>
        <v>77010</v>
      </c>
      <c r="H1468" s="1557">
        <f t="shared" si="44"/>
        <v>0</v>
      </c>
    </row>
    <row r="1469" spans="1:8" ht="15" x14ac:dyDescent="0.25">
      <c r="A1469" s="1562">
        <v>770102510</v>
      </c>
      <c r="B1469" s="1557" t="s">
        <v>9485</v>
      </c>
      <c r="C1469" s="1557">
        <v>0</v>
      </c>
      <c r="D1469" s="1557">
        <v>0</v>
      </c>
      <c r="E1469" s="1557">
        <v>0</v>
      </c>
      <c r="F1469" s="1557">
        <v>0</v>
      </c>
      <c r="G1469" s="1557" t="str">
        <f t="shared" si="45"/>
        <v>77010</v>
      </c>
      <c r="H1469" s="1557">
        <f t="shared" si="44"/>
        <v>0</v>
      </c>
    </row>
    <row r="1470" spans="1:8" ht="15" x14ac:dyDescent="0.25">
      <c r="A1470" s="1562">
        <v>770103034</v>
      </c>
      <c r="B1470" s="1557" t="s">
        <v>9486</v>
      </c>
      <c r="C1470" s="1557">
        <v>0</v>
      </c>
      <c r="D1470" s="1557">
        <v>0</v>
      </c>
      <c r="E1470" s="1557">
        <v>0</v>
      </c>
      <c r="F1470" s="1557">
        <v>0</v>
      </c>
      <c r="G1470" s="1557" t="str">
        <f t="shared" si="45"/>
        <v>77010</v>
      </c>
      <c r="H1470" s="1557">
        <f t="shared" si="44"/>
        <v>0</v>
      </c>
    </row>
    <row r="1471" spans="1:8" ht="15" x14ac:dyDescent="0.25">
      <c r="A1471" s="1562">
        <v>770103035</v>
      </c>
      <c r="B1471" s="1557" t="s">
        <v>9487</v>
      </c>
      <c r="C1471" s="1557">
        <v>0</v>
      </c>
      <c r="D1471" s="1557">
        <v>0</v>
      </c>
      <c r="E1471" s="1557">
        <v>0</v>
      </c>
      <c r="F1471" s="1557">
        <v>0</v>
      </c>
      <c r="G1471" s="1557" t="str">
        <f t="shared" si="45"/>
        <v>77010</v>
      </c>
      <c r="H1471" s="1557">
        <f t="shared" si="44"/>
        <v>0</v>
      </c>
    </row>
    <row r="1472" spans="1:8" ht="15" x14ac:dyDescent="0.25">
      <c r="A1472" s="1562">
        <v>770103038</v>
      </c>
      <c r="B1472" s="1557" t="s">
        <v>9488</v>
      </c>
      <c r="C1472" s="1557">
        <v>0</v>
      </c>
      <c r="D1472" s="1557">
        <v>0</v>
      </c>
      <c r="E1472" s="1557">
        <v>0</v>
      </c>
      <c r="F1472" s="1557">
        <v>0</v>
      </c>
      <c r="G1472" s="1557" t="str">
        <f t="shared" si="45"/>
        <v>77010</v>
      </c>
      <c r="H1472" s="1557">
        <f t="shared" si="44"/>
        <v>0</v>
      </c>
    </row>
    <row r="1473" spans="1:8" ht="15" x14ac:dyDescent="0.25">
      <c r="A1473" s="1562">
        <v>770103051</v>
      </c>
      <c r="B1473" s="1557" t="s">
        <v>9489</v>
      </c>
      <c r="C1473" s="1557">
        <v>0</v>
      </c>
      <c r="D1473" s="1557">
        <v>0</v>
      </c>
      <c r="E1473" s="1557">
        <v>0</v>
      </c>
      <c r="F1473" s="1557">
        <v>0</v>
      </c>
      <c r="G1473" s="1557" t="str">
        <f t="shared" si="45"/>
        <v>77010</v>
      </c>
      <c r="H1473" s="1557">
        <f t="shared" si="44"/>
        <v>0</v>
      </c>
    </row>
    <row r="1474" spans="1:8" ht="15" x14ac:dyDescent="0.25">
      <c r="A1474" s="1562">
        <v>770103052</v>
      </c>
      <c r="B1474" s="1557" t="s">
        <v>9490</v>
      </c>
      <c r="C1474" s="1557">
        <v>0</v>
      </c>
      <c r="D1474" s="1557">
        <v>0</v>
      </c>
      <c r="E1474" s="1557">
        <v>0</v>
      </c>
      <c r="F1474" s="1557">
        <v>0</v>
      </c>
      <c r="G1474" s="1557" t="str">
        <f t="shared" si="45"/>
        <v>77010</v>
      </c>
      <c r="H1474" s="1557">
        <f t="shared" si="44"/>
        <v>0</v>
      </c>
    </row>
    <row r="1475" spans="1:8" ht="15" x14ac:dyDescent="0.25">
      <c r="A1475" s="1562">
        <v>770103300</v>
      </c>
      <c r="B1475" s="1557" t="s">
        <v>9491</v>
      </c>
      <c r="C1475" s="1557">
        <v>0</v>
      </c>
      <c r="D1475" s="1557">
        <v>0</v>
      </c>
      <c r="E1475" s="1557">
        <v>0</v>
      </c>
      <c r="F1475" s="1557">
        <v>0</v>
      </c>
      <c r="G1475" s="1557" t="str">
        <f t="shared" si="45"/>
        <v>77010</v>
      </c>
      <c r="H1475" s="1557">
        <f t="shared" si="44"/>
        <v>0</v>
      </c>
    </row>
    <row r="1476" spans="1:8" ht="15" x14ac:dyDescent="0.25">
      <c r="A1476" s="1562">
        <v>770104610</v>
      </c>
      <c r="B1476" s="1557" t="s">
        <v>9492</v>
      </c>
      <c r="C1476" s="1557">
        <v>0</v>
      </c>
      <c r="D1476" s="1557">
        <v>0</v>
      </c>
      <c r="E1476" s="1557">
        <v>0</v>
      </c>
      <c r="F1476" s="1557">
        <v>0</v>
      </c>
      <c r="G1476" s="1557" t="str">
        <f t="shared" si="45"/>
        <v>77010</v>
      </c>
      <c r="H1476" s="1557">
        <f t="shared" si="44"/>
        <v>0</v>
      </c>
    </row>
    <row r="1477" spans="1:8" ht="15" x14ac:dyDescent="0.25">
      <c r="A1477" s="1562">
        <v>770104611</v>
      </c>
      <c r="B1477" s="1557" t="s">
        <v>9493</v>
      </c>
      <c r="C1477" s="1557">
        <v>0</v>
      </c>
      <c r="D1477" s="1557">
        <v>0</v>
      </c>
      <c r="E1477" s="1557">
        <v>0</v>
      </c>
      <c r="F1477" s="1557">
        <v>0</v>
      </c>
      <c r="G1477" s="1557" t="str">
        <f t="shared" si="45"/>
        <v>77010</v>
      </c>
      <c r="H1477" s="1557">
        <f t="shared" si="44"/>
        <v>0</v>
      </c>
    </row>
    <row r="1478" spans="1:8" ht="15" x14ac:dyDescent="0.25">
      <c r="A1478" s="1562">
        <v>770109800</v>
      </c>
      <c r="B1478" s="1557" t="s">
        <v>9494</v>
      </c>
      <c r="C1478" s="1557">
        <v>0</v>
      </c>
      <c r="D1478" s="1557">
        <v>0</v>
      </c>
      <c r="E1478" s="1557">
        <v>0</v>
      </c>
      <c r="F1478" s="1557">
        <v>0</v>
      </c>
      <c r="G1478" s="1557" t="str">
        <f t="shared" si="45"/>
        <v>77010</v>
      </c>
      <c r="H1478" s="1557">
        <f t="shared" si="44"/>
        <v>0</v>
      </c>
    </row>
    <row r="1479" spans="1:8" ht="15" x14ac:dyDescent="0.25">
      <c r="A1479" s="1562">
        <v>770111600</v>
      </c>
      <c r="B1479" s="1557" t="s">
        <v>9495</v>
      </c>
      <c r="C1479" s="1557">
        <v>0</v>
      </c>
      <c r="D1479" s="1557">
        <v>0</v>
      </c>
      <c r="E1479" s="1557">
        <v>0</v>
      </c>
      <c r="F1479" s="1557">
        <v>0</v>
      </c>
      <c r="G1479" s="1557" t="str">
        <f t="shared" si="45"/>
        <v>77011</v>
      </c>
      <c r="H1479" s="1557">
        <f t="shared" si="44"/>
        <v>0</v>
      </c>
    </row>
    <row r="1480" spans="1:8" ht="15" x14ac:dyDescent="0.25">
      <c r="A1480" s="1562">
        <v>770112510</v>
      </c>
      <c r="B1480" s="1557" t="s">
        <v>9496</v>
      </c>
      <c r="C1480" s="1557">
        <v>0</v>
      </c>
      <c r="D1480" s="1557">
        <v>0</v>
      </c>
      <c r="E1480" s="1557">
        <v>0</v>
      </c>
      <c r="F1480" s="1557">
        <v>0</v>
      </c>
      <c r="G1480" s="1557" t="str">
        <f t="shared" si="45"/>
        <v>77011</v>
      </c>
      <c r="H1480" s="1557">
        <f t="shared" ref="H1480:H1543" si="46">SUMIF(G:G,G1480,C:C)</f>
        <v>0</v>
      </c>
    </row>
    <row r="1481" spans="1:8" ht="15" x14ac:dyDescent="0.25">
      <c r="A1481" s="1562">
        <v>770113038</v>
      </c>
      <c r="B1481" s="1557" t="s">
        <v>9497</v>
      </c>
      <c r="C1481" s="1557">
        <v>0</v>
      </c>
      <c r="D1481" s="1557">
        <v>0</v>
      </c>
      <c r="E1481" s="1557">
        <v>0</v>
      </c>
      <c r="F1481" s="1557">
        <v>0</v>
      </c>
      <c r="G1481" s="1557" t="str">
        <f t="shared" ref="G1481:G1544" si="47">LEFT(A1481,5)</f>
        <v>77011</v>
      </c>
      <c r="H1481" s="1557">
        <f t="shared" si="46"/>
        <v>0</v>
      </c>
    </row>
    <row r="1482" spans="1:8" ht="15" x14ac:dyDescent="0.25">
      <c r="A1482" s="1562">
        <v>770113039</v>
      </c>
      <c r="B1482" s="1557" t="s">
        <v>9498</v>
      </c>
      <c r="C1482" s="1557">
        <v>0</v>
      </c>
      <c r="D1482" s="1557">
        <v>0</v>
      </c>
      <c r="E1482" s="1557">
        <v>0</v>
      </c>
      <c r="F1482" s="1557">
        <v>0</v>
      </c>
      <c r="G1482" s="1557" t="str">
        <f t="shared" si="47"/>
        <v>77011</v>
      </c>
      <c r="H1482" s="1557">
        <f t="shared" si="46"/>
        <v>0</v>
      </c>
    </row>
    <row r="1483" spans="1:8" ht="15" x14ac:dyDescent="0.25">
      <c r="A1483" s="1562">
        <v>770113051</v>
      </c>
      <c r="B1483" s="1557" t="s">
        <v>9499</v>
      </c>
      <c r="C1483" s="1557">
        <v>0</v>
      </c>
      <c r="D1483" s="1557">
        <v>0</v>
      </c>
      <c r="E1483" s="1557">
        <v>0</v>
      </c>
      <c r="F1483" s="1557">
        <v>0</v>
      </c>
      <c r="G1483" s="1557" t="str">
        <f t="shared" si="47"/>
        <v>77011</v>
      </c>
      <c r="H1483" s="1557">
        <f t="shared" si="46"/>
        <v>0</v>
      </c>
    </row>
    <row r="1484" spans="1:8" ht="15" x14ac:dyDescent="0.25">
      <c r="A1484" s="1562">
        <v>770113052</v>
      </c>
      <c r="B1484" s="1557" t="s">
        <v>9500</v>
      </c>
      <c r="C1484" s="1557">
        <v>0</v>
      </c>
      <c r="D1484" s="1557">
        <v>0</v>
      </c>
      <c r="E1484" s="1557">
        <v>0</v>
      </c>
      <c r="F1484" s="1557">
        <v>0</v>
      </c>
      <c r="G1484" s="1557" t="str">
        <f t="shared" si="47"/>
        <v>77011</v>
      </c>
      <c r="H1484" s="1557">
        <f t="shared" si="46"/>
        <v>0</v>
      </c>
    </row>
    <row r="1485" spans="1:8" ht="15" x14ac:dyDescent="0.25">
      <c r="A1485" s="1562">
        <v>770113081</v>
      </c>
      <c r="B1485" s="1557" t="s">
        <v>9501</v>
      </c>
      <c r="C1485" s="1557">
        <v>0</v>
      </c>
      <c r="D1485" s="1557">
        <v>0</v>
      </c>
      <c r="E1485" s="1557">
        <v>0</v>
      </c>
      <c r="F1485" s="1557">
        <v>0</v>
      </c>
      <c r="G1485" s="1557" t="str">
        <f t="shared" si="47"/>
        <v>77011</v>
      </c>
      <c r="H1485" s="1557">
        <f t="shared" si="46"/>
        <v>0</v>
      </c>
    </row>
    <row r="1486" spans="1:8" ht="15" x14ac:dyDescent="0.25">
      <c r="A1486" s="1562">
        <v>770113300</v>
      </c>
      <c r="B1486" s="1557" t="s">
        <v>9502</v>
      </c>
      <c r="C1486" s="1557">
        <v>0</v>
      </c>
      <c r="D1486" s="1557">
        <v>0</v>
      </c>
      <c r="E1486" s="1557">
        <v>0</v>
      </c>
      <c r="F1486" s="1557">
        <v>0</v>
      </c>
      <c r="G1486" s="1557" t="str">
        <f t="shared" si="47"/>
        <v>77011</v>
      </c>
      <c r="H1486" s="1557">
        <f t="shared" si="46"/>
        <v>0</v>
      </c>
    </row>
    <row r="1487" spans="1:8" ht="15" x14ac:dyDescent="0.25">
      <c r="A1487" s="1562">
        <v>770114611</v>
      </c>
      <c r="B1487" s="1557" t="s">
        <v>9503</v>
      </c>
      <c r="C1487" s="1557">
        <v>0</v>
      </c>
      <c r="D1487" s="1557">
        <v>0</v>
      </c>
      <c r="E1487" s="1557">
        <v>0</v>
      </c>
      <c r="F1487" s="1557">
        <v>0</v>
      </c>
      <c r="G1487" s="1557" t="str">
        <f t="shared" si="47"/>
        <v>77011</v>
      </c>
      <c r="H1487" s="1557">
        <f t="shared" si="46"/>
        <v>0</v>
      </c>
    </row>
    <row r="1488" spans="1:8" ht="15" x14ac:dyDescent="0.25">
      <c r="A1488" s="1562">
        <v>770119800</v>
      </c>
      <c r="B1488" s="1557" t="s">
        <v>9504</v>
      </c>
      <c r="C1488" s="1557">
        <v>0</v>
      </c>
      <c r="D1488" s="1557">
        <v>0</v>
      </c>
      <c r="E1488" s="1557">
        <v>0</v>
      </c>
      <c r="F1488" s="1557">
        <v>0</v>
      </c>
      <c r="G1488" s="1557" t="str">
        <f t="shared" si="47"/>
        <v>77011</v>
      </c>
      <c r="H1488" s="1557">
        <f t="shared" si="46"/>
        <v>0</v>
      </c>
    </row>
    <row r="1489" spans="1:8" ht="15" x14ac:dyDescent="0.25">
      <c r="A1489" s="1562">
        <v>770121600</v>
      </c>
      <c r="B1489" s="1557" t="s">
        <v>9505</v>
      </c>
      <c r="C1489" s="1557">
        <v>0</v>
      </c>
      <c r="D1489" s="1557">
        <v>0</v>
      </c>
      <c r="E1489" s="1557">
        <v>0</v>
      </c>
      <c r="F1489" s="1557">
        <v>0</v>
      </c>
      <c r="G1489" s="1557" t="str">
        <f t="shared" si="47"/>
        <v>77012</v>
      </c>
      <c r="H1489" s="1557">
        <f t="shared" si="46"/>
        <v>0</v>
      </c>
    </row>
    <row r="1490" spans="1:8" ht="15" x14ac:dyDescent="0.25">
      <c r="A1490" s="1562">
        <v>770122510</v>
      </c>
      <c r="B1490" s="1557" t="s">
        <v>9506</v>
      </c>
      <c r="C1490" s="1557">
        <v>0</v>
      </c>
      <c r="D1490" s="1557">
        <v>0</v>
      </c>
      <c r="E1490" s="1557">
        <v>0</v>
      </c>
      <c r="F1490" s="1557">
        <v>0</v>
      </c>
      <c r="G1490" s="1557" t="str">
        <f t="shared" si="47"/>
        <v>77012</v>
      </c>
      <c r="H1490" s="1557">
        <f t="shared" si="46"/>
        <v>0</v>
      </c>
    </row>
    <row r="1491" spans="1:8" ht="15" x14ac:dyDescent="0.25">
      <c r="A1491" s="1562">
        <v>770123038</v>
      </c>
      <c r="B1491" s="1557" t="s">
        <v>9507</v>
      </c>
      <c r="C1491" s="1557">
        <v>0</v>
      </c>
      <c r="D1491" s="1557">
        <v>0</v>
      </c>
      <c r="E1491" s="1557">
        <v>0</v>
      </c>
      <c r="F1491" s="1557">
        <v>0</v>
      </c>
      <c r="G1491" s="1557" t="str">
        <f t="shared" si="47"/>
        <v>77012</v>
      </c>
      <c r="H1491" s="1557">
        <f t="shared" si="46"/>
        <v>0</v>
      </c>
    </row>
    <row r="1492" spans="1:8" ht="15" x14ac:dyDescent="0.25">
      <c r="A1492" s="1562">
        <v>770123051</v>
      </c>
      <c r="B1492" s="1557" t="s">
        <v>9508</v>
      </c>
      <c r="C1492" s="1557">
        <v>0</v>
      </c>
      <c r="D1492" s="1557">
        <v>0</v>
      </c>
      <c r="E1492" s="1557">
        <v>0</v>
      </c>
      <c r="F1492" s="1557">
        <v>0</v>
      </c>
      <c r="G1492" s="1557" t="str">
        <f t="shared" si="47"/>
        <v>77012</v>
      </c>
      <c r="H1492" s="1557">
        <f t="shared" si="46"/>
        <v>0</v>
      </c>
    </row>
    <row r="1493" spans="1:8" ht="15" x14ac:dyDescent="0.25">
      <c r="A1493" s="1562">
        <v>770123052</v>
      </c>
      <c r="B1493" s="1557" t="s">
        <v>9509</v>
      </c>
      <c r="C1493" s="1557">
        <v>0</v>
      </c>
      <c r="D1493" s="1557">
        <v>0</v>
      </c>
      <c r="E1493" s="1557">
        <v>0</v>
      </c>
      <c r="F1493" s="1557">
        <v>0</v>
      </c>
      <c r="G1493" s="1557" t="str">
        <f t="shared" si="47"/>
        <v>77012</v>
      </c>
      <c r="H1493" s="1557">
        <f t="shared" si="46"/>
        <v>0</v>
      </c>
    </row>
    <row r="1494" spans="1:8" ht="15" x14ac:dyDescent="0.25">
      <c r="A1494" s="1562">
        <v>770123300</v>
      </c>
      <c r="B1494" s="1557" t="s">
        <v>9510</v>
      </c>
      <c r="C1494" s="1557">
        <v>0</v>
      </c>
      <c r="D1494" s="1557">
        <v>0</v>
      </c>
      <c r="E1494" s="1557">
        <v>0</v>
      </c>
      <c r="F1494" s="1557">
        <v>0</v>
      </c>
      <c r="G1494" s="1557" t="str">
        <f t="shared" si="47"/>
        <v>77012</v>
      </c>
      <c r="H1494" s="1557">
        <f t="shared" si="46"/>
        <v>0</v>
      </c>
    </row>
    <row r="1495" spans="1:8" ht="15" x14ac:dyDescent="0.25">
      <c r="A1495" s="1562">
        <v>770124610</v>
      </c>
      <c r="B1495" s="1557" t="s">
        <v>9511</v>
      </c>
      <c r="C1495" s="1557">
        <v>0</v>
      </c>
      <c r="D1495" s="1557">
        <v>0</v>
      </c>
      <c r="E1495" s="1557">
        <v>0</v>
      </c>
      <c r="F1495" s="1557">
        <v>0</v>
      </c>
      <c r="G1495" s="1557" t="str">
        <f t="shared" si="47"/>
        <v>77012</v>
      </c>
      <c r="H1495" s="1557">
        <f t="shared" si="46"/>
        <v>0</v>
      </c>
    </row>
    <row r="1496" spans="1:8" ht="15" x14ac:dyDescent="0.25">
      <c r="A1496" s="1562">
        <v>770124611</v>
      </c>
      <c r="B1496" s="1557" t="s">
        <v>9512</v>
      </c>
      <c r="C1496" s="1557">
        <v>0</v>
      </c>
      <c r="D1496" s="1557">
        <v>0</v>
      </c>
      <c r="E1496" s="1557">
        <v>0</v>
      </c>
      <c r="F1496" s="1557">
        <v>0</v>
      </c>
      <c r="G1496" s="1557" t="str">
        <f t="shared" si="47"/>
        <v>77012</v>
      </c>
      <c r="H1496" s="1557">
        <f t="shared" si="46"/>
        <v>0</v>
      </c>
    </row>
    <row r="1497" spans="1:8" ht="15" x14ac:dyDescent="0.25">
      <c r="A1497" s="1562">
        <v>770129800</v>
      </c>
      <c r="B1497" s="1557" t="s">
        <v>9513</v>
      </c>
      <c r="C1497" s="1557">
        <v>0</v>
      </c>
      <c r="D1497" s="1557">
        <v>0</v>
      </c>
      <c r="E1497" s="1557">
        <v>0</v>
      </c>
      <c r="F1497" s="1557">
        <v>0</v>
      </c>
      <c r="G1497" s="1557" t="str">
        <f t="shared" si="47"/>
        <v>77012</v>
      </c>
      <c r="H1497" s="1557">
        <f t="shared" si="46"/>
        <v>0</v>
      </c>
    </row>
    <row r="1498" spans="1:8" ht="15" x14ac:dyDescent="0.25">
      <c r="A1498" s="1562">
        <v>770131600</v>
      </c>
      <c r="B1498" s="1557" t="s">
        <v>9514</v>
      </c>
      <c r="C1498" s="1557">
        <v>0</v>
      </c>
      <c r="D1498" s="1557">
        <v>0</v>
      </c>
      <c r="E1498" s="1557">
        <v>0</v>
      </c>
      <c r="F1498" s="1557">
        <v>0</v>
      </c>
      <c r="G1498" s="1557" t="str">
        <f t="shared" si="47"/>
        <v>77013</v>
      </c>
      <c r="H1498" s="1557">
        <f t="shared" si="46"/>
        <v>0</v>
      </c>
    </row>
    <row r="1499" spans="1:8" ht="15" x14ac:dyDescent="0.25">
      <c r="A1499" s="1562">
        <v>770132510</v>
      </c>
      <c r="B1499" s="1557" t="s">
        <v>9515</v>
      </c>
      <c r="C1499" s="1557">
        <v>0</v>
      </c>
      <c r="D1499" s="1557">
        <v>0</v>
      </c>
      <c r="E1499" s="1557">
        <v>0</v>
      </c>
      <c r="F1499" s="1557">
        <v>0</v>
      </c>
      <c r="G1499" s="1557" t="str">
        <f t="shared" si="47"/>
        <v>77013</v>
      </c>
      <c r="H1499" s="1557">
        <f t="shared" si="46"/>
        <v>0</v>
      </c>
    </row>
    <row r="1500" spans="1:8" ht="15" x14ac:dyDescent="0.25">
      <c r="A1500" s="1562">
        <v>770133038</v>
      </c>
      <c r="B1500" s="1557" t="s">
        <v>9516</v>
      </c>
      <c r="C1500" s="1557">
        <v>0</v>
      </c>
      <c r="D1500" s="1557">
        <v>0</v>
      </c>
      <c r="E1500" s="1557">
        <v>0</v>
      </c>
      <c r="F1500" s="1557">
        <v>0</v>
      </c>
      <c r="G1500" s="1557" t="str">
        <f t="shared" si="47"/>
        <v>77013</v>
      </c>
      <c r="H1500" s="1557">
        <f t="shared" si="46"/>
        <v>0</v>
      </c>
    </row>
    <row r="1501" spans="1:8" ht="15" x14ac:dyDescent="0.25">
      <c r="A1501" s="1562">
        <v>770133051</v>
      </c>
      <c r="B1501" s="1557" t="s">
        <v>9517</v>
      </c>
      <c r="C1501" s="1557">
        <v>0</v>
      </c>
      <c r="D1501" s="1557">
        <v>0</v>
      </c>
      <c r="E1501" s="1557">
        <v>0</v>
      </c>
      <c r="F1501" s="1557">
        <v>0</v>
      </c>
      <c r="G1501" s="1557" t="str">
        <f t="shared" si="47"/>
        <v>77013</v>
      </c>
      <c r="H1501" s="1557">
        <f t="shared" si="46"/>
        <v>0</v>
      </c>
    </row>
    <row r="1502" spans="1:8" ht="15" x14ac:dyDescent="0.25">
      <c r="A1502" s="1562">
        <v>770133052</v>
      </c>
      <c r="B1502" s="1557" t="s">
        <v>9518</v>
      </c>
      <c r="C1502" s="1557">
        <v>0</v>
      </c>
      <c r="D1502" s="1557">
        <v>0</v>
      </c>
      <c r="E1502" s="1557">
        <v>0</v>
      </c>
      <c r="F1502" s="1557">
        <v>0</v>
      </c>
      <c r="G1502" s="1557" t="str">
        <f t="shared" si="47"/>
        <v>77013</v>
      </c>
      <c r="H1502" s="1557">
        <f t="shared" si="46"/>
        <v>0</v>
      </c>
    </row>
    <row r="1503" spans="1:8" ht="15" x14ac:dyDescent="0.25">
      <c r="A1503" s="1562">
        <v>770133081</v>
      </c>
      <c r="B1503" s="1557" t="s">
        <v>9519</v>
      </c>
      <c r="C1503" s="1557">
        <v>0</v>
      </c>
      <c r="D1503" s="1557">
        <v>0</v>
      </c>
      <c r="E1503" s="1557">
        <v>0</v>
      </c>
      <c r="F1503" s="1557">
        <v>0</v>
      </c>
      <c r="G1503" s="1557" t="str">
        <f t="shared" si="47"/>
        <v>77013</v>
      </c>
      <c r="H1503" s="1557">
        <f t="shared" si="46"/>
        <v>0</v>
      </c>
    </row>
    <row r="1504" spans="1:8" ht="15" x14ac:dyDescent="0.25">
      <c r="A1504" s="1562">
        <v>770133300</v>
      </c>
      <c r="B1504" s="1557" t="s">
        <v>9520</v>
      </c>
      <c r="C1504" s="1557">
        <v>0</v>
      </c>
      <c r="D1504" s="1557">
        <v>0</v>
      </c>
      <c r="E1504" s="1557">
        <v>0</v>
      </c>
      <c r="F1504" s="1557">
        <v>0</v>
      </c>
      <c r="G1504" s="1557" t="str">
        <f t="shared" si="47"/>
        <v>77013</v>
      </c>
      <c r="H1504" s="1557">
        <f t="shared" si="46"/>
        <v>0</v>
      </c>
    </row>
    <row r="1505" spans="1:8" ht="15" x14ac:dyDescent="0.25">
      <c r="A1505" s="1562">
        <v>770134611</v>
      </c>
      <c r="B1505" s="1557" t="s">
        <v>9521</v>
      </c>
      <c r="C1505" s="1557">
        <v>0</v>
      </c>
      <c r="D1505" s="1557">
        <v>0</v>
      </c>
      <c r="E1505" s="1557">
        <v>0</v>
      </c>
      <c r="F1505" s="1557">
        <v>0</v>
      </c>
      <c r="G1505" s="1557" t="str">
        <f t="shared" si="47"/>
        <v>77013</v>
      </c>
      <c r="H1505" s="1557">
        <f t="shared" si="46"/>
        <v>0</v>
      </c>
    </row>
    <row r="1506" spans="1:8" ht="15" x14ac:dyDescent="0.25">
      <c r="A1506" s="1562">
        <v>770139800</v>
      </c>
      <c r="B1506" s="1557" t="s">
        <v>9522</v>
      </c>
      <c r="C1506" s="1557">
        <v>0</v>
      </c>
      <c r="D1506" s="1557">
        <v>0</v>
      </c>
      <c r="E1506" s="1557">
        <v>0</v>
      </c>
      <c r="F1506" s="1557">
        <v>0</v>
      </c>
      <c r="G1506" s="1557" t="str">
        <f t="shared" si="47"/>
        <v>77013</v>
      </c>
      <c r="H1506" s="1557">
        <f t="shared" si="46"/>
        <v>0</v>
      </c>
    </row>
    <row r="1507" spans="1:8" ht="15" x14ac:dyDescent="0.25">
      <c r="A1507" s="1562">
        <v>770141600</v>
      </c>
      <c r="B1507" s="1557" t="s">
        <v>9523</v>
      </c>
      <c r="C1507" s="1557">
        <v>0</v>
      </c>
      <c r="D1507" s="1557">
        <v>0</v>
      </c>
      <c r="E1507" s="1557">
        <v>0</v>
      </c>
      <c r="F1507" s="1557">
        <v>0</v>
      </c>
      <c r="G1507" s="1557" t="str">
        <f t="shared" si="47"/>
        <v>77014</v>
      </c>
      <c r="H1507" s="1557">
        <f t="shared" si="46"/>
        <v>0</v>
      </c>
    </row>
    <row r="1508" spans="1:8" ht="15" x14ac:dyDescent="0.25">
      <c r="A1508" s="1562">
        <v>770142510</v>
      </c>
      <c r="B1508" s="1557" t="s">
        <v>9524</v>
      </c>
      <c r="C1508" s="1557">
        <v>0</v>
      </c>
      <c r="D1508" s="1557">
        <v>0</v>
      </c>
      <c r="E1508" s="1557">
        <v>0</v>
      </c>
      <c r="F1508" s="1557">
        <v>0</v>
      </c>
      <c r="G1508" s="1557" t="str">
        <f t="shared" si="47"/>
        <v>77014</v>
      </c>
      <c r="H1508" s="1557">
        <f t="shared" si="46"/>
        <v>0</v>
      </c>
    </row>
    <row r="1509" spans="1:8" ht="15" x14ac:dyDescent="0.25">
      <c r="A1509" s="1562">
        <v>770143038</v>
      </c>
      <c r="B1509" s="1557" t="s">
        <v>9525</v>
      </c>
      <c r="C1509" s="1557">
        <v>0</v>
      </c>
      <c r="D1509" s="1557">
        <v>0</v>
      </c>
      <c r="E1509" s="1557">
        <v>0</v>
      </c>
      <c r="F1509" s="1557">
        <v>0</v>
      </c>
      <c r="G1509" s="1557" t="str">
        <f t="shared" si="47"/>
        <v>77014</v>
      </c>
      <c r="H1509" s="1557">
        <f t="shared" si="46"/>
        <v>0</v>
      </c>
    </row>
    <row r="1510" spans="1:8" ht="15" x14ac:dyDescent="0.25">
      <c r="A1510" s="1562">
        <v>770143051</v>
      </c>
      <c r="B1510" s="1557" t="s">
        <v>9526</v>
      </c>
      <c r="C1510" s="1557">
        <v>0</v>
      </c>
      <c r="D1510" s="1557">
        <v>0</v>
      </c>
      <c r="E1510" s="1557">
        <v>0</v>
      </c>
      <c r="F1510" s="1557">
        <v>0</v>
      </c>
      <c r="G1510" s="1557" t="str">
        <f t="shared" si="47"/>
        <v>77014</v>
      </c>
      <c r="H1510" s="1557">
        <f t="shared" si="46"/>
        <v>0</v>
      </c>
    </row>
    <row r="1511" spans="1:8" ht="15" x14ac:dyDescent="0.25">
      <c r="A1511" s="1562">
        <v>770143052</v>
      </c>
      <c r="B1511" s="1557" t="s">
        <v>9527</v>
      </c>
      <c r="C1511" s="1557">
        <v>0</v>
      </c>
      <c r="D1511" s="1557">
        <v>0</v>
      </c>
      <c r="E1511" s="1557">
        <v>0</v>
      </c>
      <c r="F1511" s="1557">
        <v>0</v>
      </c>
      <c r="G1511" s="1557" t="str">
        <f t="shared" si="47"/>
        <v>77014</v>
      </c>
      <c r="H1511" s="1557">
        <f t="shared" si="46"/>
        <v>0</v>
      </c>
    </row>
    <row r="1512" spans="1:8" ht="15" x14ac:dyDescent="0.25">
      <c r="A1512" s="1562">
        <v>770143300</v>
      </c>
      <c r="B1512" s="1557" t="s">
        <v>9528</v>
      </c>
      <c r="C1512" s="1557">
        <v>0</v>
      </c>
      <c r="D1512" s="1557">
        <v>0</v>
      </c>
      <c r="E1512" s="1557">
        <v>0</v>
      </c>
      <c r="F1512" s="1557">
        <v>0</v>
      </c>
      <c r="G1512" s="1557" t="str">
        <f t="shared" si="47"/>
        <v>77014</v>
      </c>
      <c r="H1512" s="1557">
        <f t="shared" si="46"/>
        <v>0</v>
      </c>
    </row>
    <row r="1513" spans="1:8" ht="15" x14ac:dyDescent="0.25">
      <c r="A1513" s="1562">
        <v>770144611</v>
      </c>
      <c r="B1513" s="1557" t="s">
        <v>9529</v>
      </c>
      <c r="C1513" s="1557">
        <v>0</v>
      </c>
      <c r="D1513" s="1557">
        <v>0</v>
      </c>
      <c r="E1513" s="1557">
        <v>0</v>
      </c>
      <c r="F1513" s="1557">
        <v>0</v>
      </c>
      <c r="G1513" s="1557" t="str">
        <f t="shared" si="47"/>
        <v>77014</v>
      </c>
      <c r="H1513" s="1557">
        <f t="shared" si="46"/>
        <v>0</v>
      </c>
    </row>
    <row r="1514" spans="1:8" ht="15" x14ac:dyDescent="0.25">
      <c r="A1514" s="1562">
        <v>770149800</v>
      </c>
      <c r="B1514" s="1557" t="s">
        <v>9530</v>
      </c>
      <c r="C1514" s="1557">
        <v>0</v>
      </c>
      <c r="D1514" s="1557">
        <v>0</v>
      </c>
      <c r="E1514" s="1557">
        <v>0</v>
      </c>
      <c r="F1514" s="1557">
        <v>0</v>
      </c>
      <c r="G1514" s="1557" t="str">
        <f t="shared" si="47"/>
        <v>77014</v>
      </c>
      <c r="H1514" s="1557">
        <f t="shared" si="46"/>
        <v>0</v>
      </c>
    </row>
    <row r="1515" spans="1:8" ht="15" x14ac:dyDescent="0.25">
      <c r="A1515" s="1562">
        <v>770151600</v>
      </c>
      <c r="B1515" s="1557" t="s">
        <v>9531</v>
      </c>
      <c r="C1515" s="1557">
        <v>0</v>
      </c>
      <c r="D1515" s="1557">
        <v>0</v>
      </c>
      <c r="E1515" s="1557">
        <v>0</v>
      </c>
      <c r="F1515" s="1557">
        <v>0</v>
      </c>
      <c r="G1515" s="1557" t="str">
        <f t="shared" si="47"/>
        <v>77015</v>
      </c>
      <c r="H1515" s="1557">
        <f t="shared" si="46"/>
        <v>0</v>
      </c>
    </row>
    <row r="1516" spans="1:8" ht="15" x14ac:dyDescent="0.25">
      <c r="A1516" s="1562">
        <v>770152510</v>
      </c>
      <c r="B1516" s="1557" t="s">
        <v>9532</v>
      </c>
      <c r="C1516" s="1557">
        <v>0</v>
      </c>
      <c r="D1516" s="1557">
        <v>0</v>
      </c>
      <c r="E1516" s="1557">
        <v>0</v>
      </c>
      <c r="F1516" s="1557">
        <v>0</v>
      </c>
      <c r="G1516" s="1557" t="str">
        <f t="shared" si="47"/>
        <v>77015</v>
      </c>
      <c r="H1516" s="1557">
        <f t="shared" si="46"/>
        <v>0</v>
      </c>
    </row>
    <row r="1517" spans="1:8" ht="15" x14ac:dyDescent="0.25">
      <c r="A1517" s="1562">
        <v>770153035</v>
      </c>
      <c r="B1517" s="1557" t="s">
        <v>9533</v>
      </c>
      <c r="C1517" s="1557">
        <v>0</v>
      </c>
      <c r="D1517" s="1557">
        <v>0</v>
      </c>
      <c r="E1517" s="1557">
        <v>0</v>
      </c>
      <c r="F1517" s="1557">
        <v>0</v>
      </c>
      <c r="G1517" s="1557" t="str">
        <f t="shared" si="47"/>
        <v>77015</v>
      </c>
      <c r="H1517" s="1557">
        <f t="shared" si="46"/>
        <v>0</v>
      </c>
    </row>
    <row r="1518" spans="1:8" ht="15" x14ac:dyDescent="0.25">
      <c r="A1518" s="1562">
        <v>770153038</v>
      </c>
      <c r="B1518" s="1557" t="s">
        <v>9534</v>
      </c>
      <c r="C1518" s="1557">
        <v>0</v>
      </c>
      <c r="D1518" s="1557">
        <v>0</v>
      </c>
      <c r="E1518" s="1557">
        <v>0</v>
      </c>
      <c r="F1518" s="1557">
        <v>0</v>
      </c>
      <c r="G1518" s="1557" t="str">
        <f t="shared" si="47"/>
        <v>77015</v>
      </c>
      <c r="H1518" s="1557">
        <f t="shared" si="46"/>
        <v>0</v>
      </c>
    </row>
    <row r="1519" spans="1:8" ht="15" x14ac:dyDescent="0.25">
      <c r="A1519" s="1562">
        <v>770153051</v>
      </c>
      <c r="B1519" s="1557" t="s">
        <v>9535</v>
      </c>
      <c r="C1519" s="1557">
        <v>0</v>
      </c>
      <c r="D1519" s="1557">
        <v>0</v>
      </c>
      <c r="E1519" s="1557">
        <v>0</v>
      </c>
      <c r="F1519" s="1557">
        <v>0</v>
      </c>
      <c r="G1519" s="1557" t="str">
        <f t="shared" si="47"/>
        <v>77015</v>
      </c>
      <c r="H1519" s="1557">
        <f t="shared" si="46"/>
        <v>0</v>
      </c>
    </row>
    <row r="1520" spans="1:8" ht="15" x14ac:dyDescent="0.25">
      <c r="A1520" s="1562">
        <v>770153052</v>
      </c>
      <c r="B1520" s="1557" t="s">
        <v>9536</v>
      </c>
      <c r="C1520" s="1557">
        <v>0</v>
      </c>
      <c r="D1520" s="1557">
        <v>0</v>
      </c>
      <c r="E1520" s="1557">
        <v>0</v>
      </c>
      <c r="F1520" s="1557">
        <v>0</v>
      </c>
      <c r="G1520" s="1557" t="str">
        <f t="shared" si="47"/>
        <v>77015</v>
      </c>
      <c r="H1520" s="1557">
        <f t="shared" si="46"/>
        <v>0</v>
      </c>
    </row>
    <row r="1521" spans="1:8" ht="15" x14ac:dyDescent="0.25">
      <c r="A1521" s="1562">
        <v>770153081</v>
      </c>
      <c r="B1521" s="1557" t="s">
        <v>9537</v>
      </c>
      <c r="C1521" s="1557">
        <v>0</v>
      </c>
      <c r="D1521" s="1557">
        <v>0</v>
      </c>
      <c r="E1521" s="1557">
        <v>0</v>
      </c>
      <c r="F1521" s="1557">
        <v>0</v>
      </c>
      <c r="G1521" s="1557" t="str">
        <f t="shared" si="47"/>
        <v>77015</v>
      </c>
      <c r="H1521" s="1557">
        <f t="shared" si="46"/>
        <v>0</v>
      </c>
    </row>
    <row r="1522" spans="1:8" ht="15" x14ac:dyDescent="0.25">
      <c r="A1522" s="1562">
        <v>770153300</v>
      </c>
      <c r="B1522" s="1557" t="s">
        <v>9538</v>
      </c>
      <c r="C1522" s="1557">
        <v>0</v>
      </c>
      <c r="D1522" s="1557">
        <v>0</v>
      </c>
      <c r="E1522" s="1557">
        <v>0</v>
      </c>
      <c r="F1522" s="1557">
        <v>0</v>
      </c>
      <c r="G1522" s="1557" t="str">
        <f t="shared" si="47"/>
        <v>77015</v>
      </c>
      <c r="H1522" s="1557">
        <f t="shared" si="46"/>
        <v>0</v>
      </c>
    </row>
    <row r="1523" spans="1:8" ht="15" x14ac:dyDescent="0.25">
      <c r="A1523" s="1562">
        <v>770154611</v>
      </c>
      <c r="B1523" s="1557" t="s">
        <v>9539</v>
      </c>
      <c r="C1523" s="1557">
        <v>0</v>
      </c>
      <c r="D1523" s="1557">
        <v>0</v>
      </c>
      <c r="E1523" s="1557">
        <v>0</v>
      </c>
      <c r="F1523" s="1557">
        <v>0</v>
      </c>
      <c r="G1523" s="1557" t="str">
        <f t="shared" si="47"/>
        <v>77015</v>
      </c>
      <c r="H1523" s="1557">
        <f t="shared" si="46"/>
        <v>0</v>
      </c>
    </row>
    <row r="1524" spans="1:8" ht="15" x14ac:dyDescent="0.25">
      <c r="A1524" s="1562">
        <v>770159800</v>
      </c>
      <c r="B1524" s="1557" t="s">
        <v>9540</v>
      </c>
      <c r="C1524" s="1557">
        <v>0</v>
      </c>
      <c r="D1524" s="1557">
        <v>0</v>
      </c>
      <c r="E1524" s="1557">
        <v>0</v>
      </c>
      <c r="F1524" s="1557">
        <v>0</v>
      </c>
      <c r="G1524" s="1557" t="str">
        <f t="shared" si="47"/>
        <v>77015</v>
      </c>
      <c r="H1524" s="1557">
        <f t="shared" si="46"/>
        <v>0</v>
      </c>
    </row>
    <row r="1525" spans="1:8" ht="15" x14ac:dyDescent="0.25">
      <c r="A1525" s="1562">
        <v>770160120</v>
      </c>
      <c r="B1525" s="1557" t="s">
        <v>9541</v>
      </c>
      <c r="C1525" s="1557">
        <v>0</v>
      </c>
      <c r="D1525" s="1557">
        <v>0</v>
      </c>
      <c r="E1525" s="1557">
        <v>0</v>
      </c>
      <c r="F1525" s="1557">
        <v>0</v>
      </c>
      <c r="G1525" s="1557" t="str">
        <f t="shared" si="47"/>
        <v>77016</v>
      </c>
      <c r="H1525" s="1557">
        <f t="shared" si="46"/>
        <v>0</v>
      </c>
    </row>
    <row r="1526" spans="1:8" ht="15" x14ac:dyDescent="0.25">
      <c r="A1526" s="1562">
        <v>770161600</v>
      </c>
      <c r="B1526" s="1557" t="s">
        <v>9542</v>
      </c>
      <c r="C1526" s="1557">
        <v>0</v>
      </c>
      <c r="D1526" s="1557">
        <v>0</v>
      </c>
      <c r="E1526" s="1557">
        <v>0</v>
      </c>
      <c r="F1526" s="1557">
        <v>0</v>
      </c>
      <c r="G1526" s="1557" t="str">
        <f t="shared" si="47"/>
        <v>77016</v>
      </c>
      <c r="H1526" s="1557">
        <f t="shared" si="46"/>
        <v>0</v>
      </c>
    </row>
    <row r="1527" spans="1:8" ht="15" x14ac:dyDescent="0.25">
      <c r="A1527" s="1562">
        <v>770162510</v>
      </c>
      <c r="B1527" s="1557" t="s">
        <v>9543</v>
      </c>
      <c r="C1527" s="1557">
        <v>0</v>
      </c>
      <c r="D1527" s="1557">
        <v>0</v>
      </c>
      <c r="E1527" s="1557">
        <v>0</v>
      </c>
      <c r="F1527" s="1557">
        <v>0</v>
      </c>
      <c r="G1527" s="1557" t="str">
        <f t="shared" si="47"/>
        <v>77016</v>
      </c>
      <c r="H1527" s="1557">
        <f t="shared" si="46"/>
        <v>0</v>
      </c>
    </row>
    <row r="1528" spans="1:8" ht="15" x14ac:dyDescent="0.25">
      <c r="A1528" s="1562">
        <v>770163035</v>
      </c>
      <c r="B1528" s="1557" t="s">
        <v>9544</v>
      </c>
      <c r="C1528" s="1557">
        <v>0</v>
      </c>
      <c r="D1528" s="1557">
        <v>0</v>
      </c>
      <c r="E1528" s="1557">
        <v>0</v>
      </c>
      <c r="F1528" s="1557">
        <v>0</v>
      </c>
      <c r="G1528" s="1557" t="str">
        <f t="shared" si="47"/>
        <v>77016</v>
      </c>
      <c r="H1528" s="1557">
        <f t="shared" si="46"/>
        <v>0</v>
      </c>
    </row>
    <row r="1529" spans="1:8" ht="15" x14ac:dyDescent="0.25">
      <c r="A1529" s="1562">
        <v>770163038</v>
      </c>
      <c r="B1529" s="1557" t="s">
        <v>9545</v>
      </c>
      <c r="C1529" s="1557">
        <v>0</v>
      </c>
      <c r="D1529" s="1557">
        <v>0</v>
      </c>
      <c r="E1529" s="1557">
        <v>0</v>
      </c>
      <c r="F1529" s="1557">
        <v>0</v>
      </c>
      <c r="G1529" s="1557" t="str">
        <f t="shared" si="47"/>
        <v>77016</v>
      </c>
      <c r="H1529" s="1557">
        <f t="shared" si="46"/>
        <v>0</v>
      </c>
    </row>
    <row r="1530" spans="1:8" ht="15" x14ac:dyDescent="0.25">
      <c r="A1530" s="1562">
        <v>770163039</v>
      </c>
      <c r="B1530" s="1557" t="s">
        <v>9546</v>
      </c>
      <c r="C1530" s="1557">
        <v>0</v>
      </c>
      <c r="D1530" s="1557">
        <v>0</v>
      </c>
      <c r="E1530" s="1557">
        <v>0</v>
      </c>
      <c r="F1530" s="1557">
        <v>0</v>
      </c>
      <c r="G1530" s="1557" t="str">
        <f t="shared" si="47"/>
        <v>77016</v>
      </c>
      <c r="H1530" s="1557">
        <f t="shared" si="46"/>
        <v>0</v>
      </c>
    </row>
    <row r="1531" spans="1:8" ht="15" x14ac:dyDescent="0.25">
      <c r="A1531" s="1562">
        <v>770163051</v>
      </c>
      <c r="B1531" s="1557" t="s">
        <v>9547</v>
      </c>
      <c r="C1531" s="1557">
        <v>0</v>
      </c>
      <c r="D1531" s="1557">
        <v>0</v>
      </c>
      <c r="E1531" s="1557">
        <v>0</v>
      </c>
      <c r="F1531" s="1557">
        <v>0</v>
      </c>
      <c r="G1531" s="1557" t="str">
        <f t="shared" si="47"/>
        <v>77016</v>
      </c>
      <c r="H1531" s="1557">
        <f t="shared" si="46"/>
        <v>0</v>
      </c>
    </row>
    <row r="1532" spans="1:8" ht="15" x14ac:dyDescent="0.25">
      <c r="A1532" s="1562">
        <v>770163052</v>
      </c>
      <c r="B1532" s="1557" t="s">
        <v>9548</v>
      </c>
      <c r="C1532" s="1557">
        <v>0</v>
      </c>
      <c r="D1532" s="1557">
        <v>0</v>
      </c>
      <c r="E1532" s="1557">
        <v>0</v>
      </c>
      <c r="F1532" s="1557">
        <v>0</v>
      </c>
      <c r="G1532" s="1557" t="str">
        <f t="shared" si="47"/>
        <v>77016</v>
      </c>
      <c r="H1532" s="1557">
        <f t="shared" si="46"/>
        <v>0</v>
      </c>
    </row>
    <row r="1533" spans="1:8" ht="15" x14ac:dyDescent="0.25">
      <c r="A1533" s="1562">
        <v>770163081</v>
      </c>
      <c r="B1533" s="1557" t="s">
        <v>9549</v>
      </c>
      <c r="C1533" s="1557">
        <v>0</v>
      </c>
      <c r="D1533" s="1557">
        <v>0</v>
      </c>
      <c r="E1533" s="1557">
        <v>0</v>
      </c>
      <c r="F1533" s="1557">
        <v>0</v>
      </c>
      <c r="G1533" s="1557" t="str">
        <f t="shared" si="47"/>
        <v>77016</v>
      </c>
      <c r="H1533" s="1557">
        <f t="shared" si="46"/>
        <v>0</v>
      </c>
    </row>
    <row r="1534" spans="1:8" ht="15" x14ac:dyDescent="0.25">
      <c r="A1534" s="1562">
        <v>770163300</v>
      </c>
      <c r="B1534" s="1557" t="s">
        <v>9550</v>
      </c>
      <c r="C1534" s="1557">
        <v>0</v>
      </c>
      <c r="D1534" s="1557">
        <v>0</v>
      </c>
      <c r="E1534" s="1557">
        <v>0</v>
      </c>
      <c r="F1534" s="1557">
        <v>0</v>
      </c>
      <c r="G1534" s="1557" t="str">
        <f t="shared" si="47"/>
        <v>77016</v>
      </c>
      <c r="H1534" s="1557">
        <f t="shared" si="46"/>
        <v>0</v>
      </c>
    </row>
    <row r="1535" spans="1:8" ht="15" x14ac:dyDescent="0.25">
      <c r="A1535" s="1562">
        <v>770164611</v>
      </c>
      <c r="B1535" s="1557" t="s">
        <v>9551</v>
      </c>
      <c r="C1535" s="1557">
        <v>0</v>
      </c>
      <c r="D1535" s="1557">
        <v>0</v>
      </c>
      <c r="E1535" s="1557">
        <v>0</v>
      </c>
      <c r="F1535" s="1557">
        <v>0</v>
      </c>
      <c r="G1535" s="1557" t="str">
        <f t="shared" si="47"/>
        <v>77016</v>
      </c>
      <c r="H1535" s="1557">
        <f t="shared" si="46"/>
        <v>0</v>
      </c>
    </row>
    <row r="1536" spans="1:8" ht="15" x14ac:dyDescent="0.25">
      <c r="A1536" s="1562">
        <v>770169800</v>
      </c>
      <c r="B1536" s="1557" t="s">
        <v>9552</v>
      </c>
      <c r="C1536" s="1557">
        <v>0</v>
      </c>
      <c r="D1536" s="1557">
        <v>0</v>
      </c>
      <c r="E1536" s="1557">
        <v>0</v>
      </c>
      <c r="F1536" s="1557">
        <v>0</v>
      </c>
      <c r="G1536" s="1557" t="str">
        <f t="shared" si="47"/>
        <v>77016</v>
      </c>
      <c r="H1536" s="1557">
        <f t="shared" si="46"/>
        <v>0</v>
      </c>
    </row>
    <row r="1537" spans="1:8" ht="15" x14ac:dyDescent="0.25">
      <c r="A1537" s="1562">
        <v>770172510</v>
      </c>
      <c r="B1537" s="1557" t="s">
        <v>9553</v>
      </c>
      <c r="C1537" s="1557">
        <v>0</v>
      </c>
      <c r="D1537" s="1557">
        <v>0</v>
      </c>
      <c r="E1537" s="1557">
        <v>0</v>
      </c>
      <c r="F1537" s="1557">
        <v>0</v>
      </c>
      <c r="G1537" s="1557" t="str">
        <f t="shared" si="47"/>
        <v>77017</v>
      </c>
      <c r="H1537" s="1557">
        <f t="shared" si="46"/>
        <v>0</v>
      </c>
    </row>
    <row r="1538" spans="1:8" ht="15" x14ac:dyDescent="0.25">
      <c r="A1538" s="1562">
        <v>770173035</v>
      </c>
      <c r="B1538" s="1557" t="s">
        <v>9554</v>
      </c>
      <c r="C1538" s="1557">
        <v>0</v>
      </c>
      <c r="D1538" s="1557">
        <v>0</v>
      </c>
      <c r="E1538" s="1557">
        <v>0</v>
      </c>
      <c r="F1538" s="1557">
        <v>0</v>
      </c>
      <c r="G1538" s="1557" t="str">
        <f t="shared" si="47"/>
        <v>77017</v>
      </c>
      <c r="H1538" s="1557">
        <f t="shared" si="46"/>
        <v>0</v>
      </c>
    </row>
    <row r="1539" spans="1:8" ht="15" x14ac:dyDescent="0.25">
      <c r="A1539" s="1562">
        <v>770173052</v>
      </c>
      <c r="B1539" s="1557" t="s">
        <v>9555</v>
      </c>
      <c r="C1539" s="1557">
        <v>0</v>
      </c>
      <c r="D1539" s="1557">
        <v>0</v>
      </c>
      <c r="E1539" s="1557">
        <v>0</v>
      </c>
      <c r="F1539" s="1557">
        <v>0</v>
      </c>
      <c r="G1539" s="1557" t="str">
        <f t="shared" si="47"/>
        <v>77017</v>
      </c>
      <c r="H1539" s="1557">
        <f t="shared" si="46"/>
        <v>0</v>
      </c>
    </row>
    <row r="1540" spans="1:8" ht="15" x14ac:dyDescent="0.25">
      <c r="A1540" s="1562">
        <v>770173300</v>
      </c>
      <c r="B1540" s="1557" t="s">
        <v>9556</v>
      </c>
      <c r="C1540" s="1557">
        <v>0</v>
      </c>
      <c r="D1540" s="1557">
        <v>0</v>
      </c>
      <c r="E1540" s="1557">
        <v>0</v>
      </c>
      <c r="F1540" s="1557">
        <v>0</v>
      </c>
      <c r="G1540" s="1557" t="str">
        <f t="shared" si="47"/>
        <v>77017</v>
      </c>
      <c r="H1540" s="1557">
        <f t="shared" si="46"/>
        <v>0</v>
      </c>
    </row>
    <row r="1541" spans="1:8" ht="15" x14ac:dyDescent="0.25">
      <c r="A1541" s="1562">
        <v>770174611</v>
      </c>
      <c r="B1541" s="1557" t="s">
        <v>9557</v>
      </c>
      <c r="C1541" s="1557">
        <v>0</v>
      </c>
      <c r="D1541" s="1557">
        <v>0</v>
      </c>
      <c r="E1541" s="1557">
        <v>0</v>
      </c>
      <c r="F1541" s="1557">
        <v>0</v>
      </c>
      <c r="G1541" s="1557" t="str">
        <f t="shared" si="47"/>
        <v>77017</v>
      </c>
      <c r="H1541" s="1557">
        <f t="shared" si="46"/>
        <v>0</v>
      </c>
    </row>
    <row r="1542" spans="1:8" ht="15" x14ac:dyDescent="0.25">
      <c r="A1542" s="1562">
        <v>770179800</v>
      </c>
      <c r="B1542" s="1557" t="s">
        <v>9558</v>
      </c>
      <c r="C1542" s="1557">
        <v>0</v>
      </c>
      <c r="D1542" s="1557">
        <v>0</v>
      </c>
      <c r="E1542" s="1557">
        <v>0</v>
      </c>
      <c r="F1542" s="1557">
        <v>0</v>
      </c>
      <c r="G1542" s="1557" t="str">
        <f t="shared" si="47"/>
        <v>77017</v>
      </c>
      <c r="H1542" s="1557">
        <f t="shared" si="46"/>
        <v>0</v>
      </c>
    </row>
    <row r="1543" spans="1:8" ht="15" x14ac:dyDescent="0.25">
      <c r="A1543" s="1562">
        <v>770181600</v>
      </c>
      <c r="B1543" s="1557" t="s">
        <v>9559</v>
      </c>
      <c r="C1543" s="1557">
        <v>0</v>
      </c>
      <c r="D1543" s="1557">
        <v>0</v>
      </c>
      <c r="E1543" s="1557">
        <v>0</v>
      </c>
      <c r="F1543" s="1557">
        <v>0</v>
      </c>
      <c r="G1543" s="1557" t="str">
        <f t="shared" si="47"/>
        <v>77018</v>
      </c>
      <c r="H1543" s="1557">
        <f t="shared" si="46"/>
        <v>0</v>
      </c>
    </row>
    <row r="1544" spans="1:8" ht="15" x14ac:dyDescent="0.25">
      <c r="A1544" s="1562">
        <v>770182510</v>
      </c>
      <c r="B1544" s="1557" t="s">
        <v>9560</v>
      </c>
      <c r="C1544" s="1557">
        <v>0</v>
      </c>
      <c r="D1544" s="1557">
        <v>0</v>
      </c>
      <c r="E1544" s="1557">
        <v>0</v>
      </c>
      <c r="F1544" s="1557">
        <v>0</v>
      </c>
      <c r="G1544" s="1557" t="str">
        <f t="shared" si="47"/>
        <v>77018</v>
      </c>
      <c r="H1544" s="1557">
        <f t="shared" ref="H1544:H1607" si="48">SUMIF(G:G,G1544,C:C)</f>
        <v>0</v>
      </c>
    </row>
    <row r="1545" spans="1:8" ht="15" x14ac:dyDescent="0.25">
      <c r="A1545" s="1562">
        <v>770183035</v>
      </c>
      <c r="B1545" s="1557" t="s">
        <v>9561</v>
      </c>
      <c r="C1545" s="1557">
        <v>0</v>
      </c>
      <c r="D1545" s="1557">
        <v>0</v>
      </c>
      <c r="E1545" s="1557">
        <v>0</v>
      </c>
      <c r="F1545" s="1557">
        <v>0</v>
      </c>
      <c r="G1545" s="1557" t="str">
        <f t="shared" ref="G1545:G1608" si="49">LEFT(A1545,5)</f>
        <v>77018</v>
      </c>
      <c r="H1545" s="1557">
        <f t="shared" si="48"/>
        <v>0</v>
      </c>
    </row>
    <row r="1546" spans="1:8" ht="15" x14ac:dyDescent="0.25">
      <c r="A1546" s="1562">
        <v>770183037</v>
      </c>
      <c r="B1546" s="1557" t="s">
        <v>9562</v>
      </c>
      <c r="C1546" s="1557">
        <v>0</v>
      </c>
      <c r="D1546" s="1557">
        <v>0</v>
      </c>
      <c r="E1546" s="1557">
        <v>0</v>
      </c>
      <c r="F1546" s="1557">
        <v>0</v>
      </c>
      <c r="G1546" s="1557" t="str">
        <f t="shared" si="49"/>
        <v>77018</v>
      </c>
      <c r="H1546" s="1557">
        <f t="shared" si="48"/>
        <v>0</v>
      </c>
    </row>
    <row r="1547" spans="1:8" ht="15" x14ac:dyDescent="0.25">
      <c r="A1547" s="1562">
        <v>770183038</v>
      </c>
      <c r="B1547" s="1557" t="s">
        <v>9563</v>
      </c>
      <c r="C1547" s="1557">
        <v>0</v>
      </c>
      <c r="D1547" s="1557">
        <v>0</v>
      </c>
      <c r="E1547" s="1557">
        <v>0</v>
      </c>
      <c r="F1547" s="1557">
        <v>0</v>
      </c>
      <c r="G1547" s="1557" t="str">
        <f t="shared" si="49"/>
        <v>77018</v>
      </c>
      <c r="H1547" s="1557">
        <f t="shared" si="48"/>
        <v>0</v>
      </c>
    </row>
    <row r="1548" spans="1:8" ht="15" x14ac:dyDescent="0.25">
      <c r="A1548" s="1562">
        <v>770183041</v>
      </c>
      <c r="B1548" s="1557" t="s">
        <v>9564</v>
      </c>
      <c r="C1548" s="1557">
        <v>0</v>
      </c>
      <c r="D1548" s="1557">
        <v>0</v>
      </c>
      <c r="E1548" s="1557">
        <v>0</v>
      </c>
      <c r="F1548" s="1557">
        <v>0</v>
      </c>
      <c r="G1548" s="1557" t="str">
        <f t="shared" si="49"/>
        <v>77018</v>
      </c>
      <c r="H1548" s="1557">
        <f t="shared" si="48"/>
        <v>0</v>
      </c>
    </row>
    <row r="1549" spans="1:8" ht="15" x14ac:dyDescent="0.25">
      <c r="A1549" s="1562">
        <v>770183051</v>
      </c>
      <c r="B1549" s="1557" t="s">
        <v>9565</v>
      </c>
      <c r="C1549" s="1557">
        <v>0</v>
      </c>
      <c r="D1549" s="1557">
        <v>0</v>
      </c>
      <c r="E1549" s="1557">
        <v>0</v>
      </c>
      <c r="F1549" s="1557">
        <v>0</v>
      </c>
      <c r="G1549" s="1557" t="str">
        <f t="shared" si="49"/>
        <v>77018</v>
      </c>
      <c r="H1549" s="1557">
        <f t="shared" si="48"/>
        <v>0</v>
      </c>
    </row>
    <row r="1550" spans="1:8" ht="15" x14ac:dyDescent="0.25">
      <c r="A1550" s="1562">
        <v>770183052</v>
      </c>
      <c r="B1550" s="1557" t="s">
        <v>9566</v>
      </c>
      <c r="C1550" s="1557">
        <v>0</v>
      </c>
      <c r="D1550" s="1557">
        <v>0</v>
      </c>
      <c r="E1550" s="1557">
        <v>0</v>
      </c>
      <c r="F1550" s="1557">
        <v>0</v>
      </c>
      <c r="G1550" s="1557" t="str">
        <f t="shared" si="49"/>
        <v>77018</v>
      </c>
      <c r="H1550" s="1557">
        <f t="shared" si="48"/>
        <v>0</v>
      </c>
    </row>
    <row r="1551" spans="1:8" ht="15" x14ac:dyDescent="0.25">
      <c r="A1551" s="1562">
        <v>770183081</v>
      </c>
      <c r="B1551" s="1557" t="s">
        <v>9567</v>
      </c>
      <c r="C1551" s="1557">
        <v>0</v>
      </c>
      <c r="D1551" s="1557">
        <v>0</v>
      </c>
      <c r="E1551" s="1557">
        <v>0</v>
      </c>
      <c r="F1551" s="1557">
        <v>0</v>
      </c>
      <c r="G1551" s="1557" t="str">
        <f t="shared" si="49"/>
        <v>77018</v>
      </c>
      <c r="H1551" s="1557">
        <f t="shared" si="48"/>
        <v>0</v>
      </c>
    </row>
    <row r="1552" spans="1:8" ht="15" x14ac:dyDescent="0.25">
      <c r="A1552" s="1562">
        <v>770183083</v>
      </c>
      <c r="B1552" s="1557" t="s">
        <v>9568</v>
      </c>
      <c r="C1552" s="1557">
        <v>0</v>
      </c>
      <c r="D1552" s="1557">
        <v>0</v>
      </c>
      <c r="E1552" s="1557">
        <v>0</v>
      </c>
      <c r="F1552" s="1557">
        <v>0</v>
      </c>
      <c r="G1552" s="1557" t="str">
        <f t="shared" si="49"/>
        <v>77018</v>
      </c>
      <c r="H1552" s="1557">
        <f t="shared" si="48"/>
        <v>0</v>
      </c>
    </row>
    <row r="1553" spans="1:8" ht="15" x14ac:dyDescent="0.25">
      <c r="A1553" s="1562">
        <v>770183300</v>
      </c>
      <c r="B1553" s="1557" t="s">
        <v>9569</v>
      </c>
      <c r="C1553" s="1557">
        <v>0</v>
      </c>
      <c r="D1553" s="1557">
        <v>0</v>
      </c>
      <c r="E1553" s="1557">
        <v>0</v>
      </c>
      <c r="F1553" s="1557">
        <v>0</v>
      </c>
      <c r="G1553" s="1557" t="str">
        <f t="shared" si="49"/>
        <v>77018</v>
      </c>
      <c r="H1553" s="1557">
        <f t="shared" si="48"/>
        <v>0</v>
      </c>
    </row>
    <row r="1554" spans="1:8" ht="15" x14ac:dyDescent="0.25">
      <c r="A1554" s="1562">
        <v>770184610</v>
      </c>
      <c r="B1554" s="1557" t="s">
        <v>9570</v>
      </c>
      <c r="C1554" s="1557">
        <v>0</v>
      </c>
      <c r="D1554" s="1557">
        <v>0</v>
      </c>
      <c r="E1554" s="1557">
        <v>0</v>
      </c>
      <c r="F1554" s="1557">
        <v>0</v>
      </c>
      <c r="G1554" s="1557" t="str">
        <f t="shared" si="49"/>
        <v>77018</v>
      </c>
      <c r="H1554" s="1557">
        <f t="shared" si="48"/>
        <v>0</v>
      </c>
    </row>
    <row r="1555" spans="1:8" ht="15" x14ac:dyDescent="0.25">
      <c r="A1555" s="1562">
        <v>770184611</v>
      </c>
      <c r="B1555" s="1557" t="s">
        <v>9571</v>
      </c>
      <c r="C1555" s="1557">
        <v>0</v>
      </c>
      <c r="D1555" s="1557">
        <v>0</v>
      </c>
      <c r="E1555" s="1557">
        <v>0</v>
      </c>
      <c r="F1555" s="1557">
        <v>0</v>
      </c>
      <c r="G1555" s="1557" t="str">
        <f t="shared" si="49"/>
        <v>77018</v>
      </c>
      <c r="H1555" s="1557">
        <f t="shared" si="48"/>
        <v>0</v>
      </c>
    </row>
    <row r="1556" spans="1:8" ht="15" x14ac:dyDescent="0.25">
      <c r="A1556" s="1562">
        <v>770189800</v>
      </c>
      <c r="B1556" s="1557" t="s">
        <v>9572</v>
      </c>
      <c r="C1556" s="1557">
        <v>0</v>
      </c>
      <c r="D1556" s="1557">
        <v>0</v>
      </c>
      <c r="E1556" s="1557">
        <v>0</v>
      </c>
      <c r="F1556" s="1557">
        <v>0</v>
      </c>
      <c r="G1556" s="1557" t="str">
        <f t="shared" si="49"/>
        <v>77018</v>
      </c>
      <c r="H1556" s="1557">
        <f t="shared" si="48"/>
        <v>0</v>
      </c>
    </row>
    <row r="1557" spans="1:8" ht="15" x14ac:dyDescent="0.25">
      <c r="A1557" s="1562">
        <v>770191600</v>
      </c>
      <c r="B1557" s="1557" t="s">
        <v>9573</v>
      </c>
      <c r="C1557" s="1557">
        <v>0</v>
      </c>
      <c r="D1557" s="1557">
        <v>0</v>
      </c>
      <c r="E1557" s="1557">
        <v>0</v>
      </c>
      <c r="F1557" s="1557">
        <v>0</v>
      </c>
      <c r="G1557" s="1557" t="str">
        <f t="shared" si="49"/>
        <v>77019</v>
      </c>
      <c r="H1557" s="1557">
        <f t="shared" si="48"/>
        <v>0</v>
      </c>
    </row>
    <row r="1558" spans="1:8" ht="15" x14ac:dyDescent="0.25">
      <c r="A1558" s="1562">
        <v>770192510</v>
      </c>
      <c r="B1558" s="1557" t="s">
        <v>9574</v>
      </c>
      <c r="C1558" s="1557">
        <v>0</v>
      </c>
      <c r="D1558" s="1557">
        <v>0</v>
      </c>
      <c r="E1558" s="1557">
        <v>0</v>
      </c>
      <c r="F1558" s="1557">
        <v>0</v>
      </c>
      <c r="G1558" s="1557" t="str">
        <f t="shared" si="49"/>
        <v>77019</v>
      </c>
      <c r="H1558" s="1557">
        <f t="shared" si="48"/>
        <v>0</v>
      </c>
    </row>
    <row r="1559" spans="1:8" ht="15" x14ac:dyDescent="0.25">
      <c r="A1559" s="1562">
        <v>770193033</v>
      </c>
      <c r="B1559" s="1557" t="s">
        <v>9575</v>
      </c>
      <c r="C1559" s="1557">
        <v>0</v>
      </c>
      <c r="D1559" s="1557">
        <v>0</v>
      </c>
      <c r="E1559" s="1557">
        <v>0</v>
      </c>
      <c r="F1559" s="1557">
        <v>0</v>
      </c>
      <c r="G1559" s="1557" t="str">
        <f t="shared" si="49"/>
        <v>77019</v>
      </c>
      <c r="H1559" s="1557">
        <f t="shared" si="48"/>
        <v>0</v>
      </c>
    </row>
    <row r="1560" spans="1:8" ht="15" x14ac:dyDescent="0.25">
      <c r="A1560" s="1562">
        <v>770193035</v>
      </c>
      <c r="B1560" s="1557" t="s">
        <v>9576</v>
      </c>
      <c r="C1560" s="1557">
        <v>0</v>
      </c>
      <c r="D1560" s="1557">
        <v>0</v>
      </c>
      <c r="E1560" s="1557">
        <v>0</v>
      </c>
      <c r="F1560" s="1557">
        <v>0</v>
      </c>
      <c r="G1560" s="1557" t="str">
        <f t="shared" si="49"/>
        <v>77019</v>
      </c>
      <c r="H1560" s="1557">
        <f t="shared" si="48"/>
        <v>0</v>
      </c>
    </row>
    <row r="1561" spans="1:8" ht="15" x14ac:dyDescent="0.25">
      <c r="A1561" s="1562">
        <v>770193036</v>
      </c>
      <c r="B1561" s="1557" t="s">
        <v>9577</v>
      </c>
      <c r="C1561" s="1557">
        <v>0</v>
      </c>
      <c r="D1561" s="1557">
        <v>0</v>
      </c>
      <c r="E1561" s="1557">
        <v>0</v>
      </c>
      <c r="F1561" s="1557">
        <v>0</v>
      </c>
      <c r="G1561" s="1557" t="str">
        <f t="shared" si="49"/>
        <v>77019</v>
      </c>
      <c r="H1561" s="1557">
        <f t="shared" si="48"/>
        <v>0</v>
      </c>
    </row>
    <row r="1562" spans="1:8" ht="15" x14ac:dyDescent="0.25">
      <c r="A1562" s="1562">
        <v>770193037</v>
      </c>
      <c r="B1562" s="1557" t="s">
        <v>9578</v>
      </c>
      <c r="C1562" s="1557">
        <v>0</v>
      </c>
      <c r="D1562" s="1557">
        <v>0</v>
      </c>
      <c r="E1562" s="1557">
        <v>0</v>
      </c>
      <c r="F1562" s="1557">
        <v>0</v>
      </c>
      <c r="G1562" s="1557" t="str">
        <f t="shared" si="49"/>
        <v>77019</v>
      </c>
      <c r="H1562" s="1557">
        <f t="shared" si="48"/>
        <v>0</v>
      </c>
    </row>
    <row r="1563" spans="1:8" ht="15" x14ac:dyDescent="0.25">
      <c r="A1563" s="1562">
        <v>770193038</v>
      </c>
      <c r="B1563" s="1557" t="s">
        <v>9579</v>
      </c>
      <c r="C1563" s="1557">
        <v>0</v>
      </c>
      <c r="D1563" s="1557">
        <v>0</v>
      </c>
      <c r="E1563" s="1557">
        <v>0</v>
      </c>
      <c r="F1563" s="1557">
        <v>0</v>
      </c>
      <c r="G1563" s="1557" t="str">
        <f t="shared" si="49"/>
        <v>77019</v>
      </c>
      <c r="H1563" s="1557">
        <f t="shared" si="48"/>
        <v>0</v>
      </c>
    </row>
    <row r="1564" spans="1:8" ht="15" x14ac:dyDescent="0.25">
      <c r="A1564" s="1562">
        <v>770193051</v>
      </c>
      <c r="B1564" s="1557" t="s">
        <v>9580</v>
      </c>
      <c r="C1564" s="1557">
        <v>0</v>
      </c>
      <c r="D1564" s="1557">
        <v>0</v>
      </c>
      <c r="E1564" s="1557">
        <v>0</v>
      </c>
      <c r="F1564" s="1557">
        <v>0</v>
      </c>
      <c r="G1564" s="1557" t="str">
        <f t="shared" si="49"/>
        <v>77019</v>
      </c>
      <c r="H1564" s="1557">
        <f t="shared" si="48"/>
        <v>0</v>
      </c>
    </row>
    <row r="1565" spans="1:8" ht="15" x14ac:dyDescent="0.25">
      <c r="A1565" s="1562">
        <v>770193052</v>
      </c>
      <c r="B1565" s="1557" t="s">
        <v>9581</v>
      </c>
      <c r="C1565" s="1557">
        <v>0</v>
      </c>
      <c r="D1565" s="1557">
        <v>0</v>
      </c>
      <c r="E1565" s="1557">
        <v>0</v>
      </c>
      <c r="F1565" s="1557">
        <v>0</v>
      </c>
      <c r="G1565" s="1557" t="str">
        <f t="shared" si="49"/>
        <v>77019</v>
      </c>
      <c r="H1565" s="1557">
        <f t="shared" si="48"/>
        <v>0</v>
      </c>
    </row>
    <row r="1566" spans="1:8" ht="15" x14ac:dyDescent="0.25">
      <c r="A1566" s="1562">
        <v>770193081</v>
      </c>
      <c r="B1566" s="1557" t="s">
        <v>9582</v>
      </c>
      <c r="C1566" s="1557">
        <v>0</v>
      </c>
      <c r="D1566" s="1557">
        <v>0</v>
      </c>
      <c r="E1566" s="1557">
        <v>0</v>
      </c>
      <c r="F1566" s="1557">
        <v>0</v>
      </c>
      <c r="G1566" s="1557" t="str">
        <f t="shared" si="49"/>
        <v>77019</v>
      </c>
      <c r="H1566" s="1557">
        <f t="shared" si="48"/>
        <v>0</v>
      </c>
    </row>
    <row r="1567" spans="1:8" ht="15" x14ac:dyDescent="0.25">
      <c r="A1567" s="1562">
        <v>770193083</v>
      </c>
      <c r="B1567" s="1557" t="s">
        <v>9583</v>
      </c>
      <c r="C1567" s="1557">
        <v>0</v>
      </c>
      <c r="D1567" s="1557">
        <v>0</v>
      </c>
      <c r="E1567" s="1557">
        <v>0</v>
      </c>
      <c r="F1567" s="1557">
        <v>0</v>
      </c>
      <c r="G1567" s="1557" t="str">
        <f t="shared" si="49"/>
        <v>77019</v>
      </c>
      <c r="H1567" s="1557">
        <f t="shared" si="48"/>
        <v>0</v>
      </c>
    </row>
    <row r="1568" spans="1:8" ht="15" x14ac:dyDescent="0.25">
      <c r="A1568" s="1562">
        <v>770193300</v>
      </c>
      <c r="B1568" s="1557" t="s">
        <v>9584</v>
      </c>
      <c r="C1568" s="1557">
        <v>0</v>
      </c>
      <c r="D1568" s="1557">
        <v>0</v>
      </c>
      <c r="E1568" s="1557">
        <v>0</v>
      </c>
      <c r="F1568" s="1557">
        <v>0</v>
      </c>
      <c r="G1568" s="1557" t="str">
        <f t="shared" si="49"/>
        <v>77019</v>
      </c>
      <c r="H1568" s="1557">
        <f t="shared" si="48"/>
        <v>0</v>
      </c>
    </row>
    <row r="1569" spans="1:8" ht="15" x14ac:dyDescent="0.25">
      <c r="A1569" s="1562">
        <v>770194610</v>
      </c>
      <c r="B1569" s="1557" t="s">
        <v>9585</v>
      </c>
      <c r="C1569" s="1557">
        <v>0</v>
      </c>
      <c r="D1569" s="1557">
        <v>0</v>
      </c>
      <c r="E1569" s="1557">
        <v>0</v>
      </c>
      <c r="F1569" s="1557">
        <v>0</v>
      </c>
      <c r="G1569" s="1557" t="str">
        <f t="shared" si="49"/>
        <v>77019</v>
      </c>
      <c r="H1569" s="1557">
        <f t="shared" si="48"/>
        <v>0</v>
      </c>
    </row>
    <row r="1570" spans="1:8" ht="15" x14ac:dyDescent="0.25">
      <c r="A1570" s="1562">
        <v>770194611</v>
      </c>
      <c r="B1570" s="1557" t="s">
        <v>9586</v>
      </c>
      <c r="C1570" s="1557">
        <v>0</v>
      </c>
      <c r="D1570" s="1557">
        <v>0</v>
      </c>
      <c r="E1570" s="1557">
        <v>0</v>
      </c>
      <c r="F1570" s="1557">
        <v>0</v>
      </c>
      <c r="G1570" s="1557" t="str">
        <f t="shared" si="49"/>
        <v>77019</v>
      </c>
      <c r="H1570" s="1557">
        <f t="shared" si="48"/>
        <v>0</v>
      </c>
    </row>
    <row r="1571" spans="1:8" ht="15" x14ac:dyDescent="0.25">
      <c r="A1571" s="1562">
        <v>770199800</v>
      </c>
      <c r="B1571" s="1557" t="s">
        <v>9587</v>
      </c>
      <c r="C1571" s="1557">
        <v>0</v>
      </c>
      <c r="D1571" s="1557">
        <v>0</v>
      </c>
      <c r="E1571" s="1557">
        <v>0</v>
      </c>
      <c r="F1571" s="1557">
        <v>0</v>
      </c>
      <c r="G1571" s="1557" t="str">
        <f t="shared" si="49"/>
        <v>77019</v>
      </c>
      <c r="H1571" s="1557">
        <f t="shared" si="48"/>
        <v>0</v>
      </c>
    </row>
    <row r="1572" spans="1:8" ht="15" x14ac:dyDescent="0.25">
      <c r="A1572" s="1562">
        <v>770201600</v>
      </c>
      <c r="B1572" s="1557" t="s">
        <v>9588</v>
      </c>
      <c r="C1572" s="1557">
        <v>0</v>
      </c>
      <c r="D1572" s="1557">
        <v>0</v>
      </c>
      <c r="E1572" s="1557">
        <v>0</v>
      </c>
      <c r="F1572" s="1557">
        <v>0</v>
      </c>
      <c r="G1572" s="1557" t="str">
        <f t="shared" si="49"/>
        <v>77020</v>
      </c>
      <c r="H1572" s="1557">
        <f t="shared" si="48"/>
        <v>0</v>
      </c>
    </row>
    <row r="1573" spans="1:8" ht="15" x14ac:dyDescent="0.25">
      <c r="A1573" s="1562">
        <v>770202510</v>
      </c>
      <c r="B1573" s="1557" t="s">
        <v>9589</v>
      </c>
      <c r="C1573" s="1557">
        <v>0</v>
      </c>
      <c r="D1573" s="1557">
        <v>0</v>
      </c>
      <c r="E1573" s="1557">
        <v>0</v>
      </c>
      <c r="F1573" s="1557">
        <v>0</v>
      </c>
      <c r="G1573" s="1557" t="str">
        <f t="shared" si="49"/>
        <v>77020</v>
      </c>
      <c r="H1573" s="1557">
        <f t="shared" si="48"/>
        <v>0</v>
      </c>
    </row>
    <row r="1574" spans="1:8" ht="15" x14ac:dyDescent="0.25">
      <c r="A1574" s="1562">
        <v>770203037</v>
      </c>
      <c r="B1574" s="1557" t="s">
        <v>9590</v>
      </c>
      <c r="C1574" s="1557">
        <v>0</v>
      </c>
      <c r="D1574" s="1557">
        <v>0</v>
      </c>
      <c r="E1574" s="1557">
        <v>0</v>
      </c>
      <c r="F1574" s="1557">
        <v>0</v>
      </c>
      <c r="G1574" s="1557" t="str">
        <f t="shared" si="49"/>
        <v>77020</v>
      </c>
      <c r="H1574" s="1557">
        <f t="shared" si="48"/>
        <v>0</v>
      </c>
    </row>
    <row r="1575" spans="1:8" ht="15" x14ac:dyDescent="0.25">
      <c r="A1575" s="1562">
        <v>770203038</v>
      </c>
      <c r="B1575" s="1557" t="s">
        <v>9591</v>
      </c>
      <c r="C1575" s="1557">
        <v>0</v>
      </c>
      <c r="D1575" s="1557">
        <v>0</v>
      </c>
      <c r="E1575" s="1557">
        <v>0</v>
      </c>
      <c r="F1575" s="1557">
        <v>0</v>
      </c>
      <c r="G1575" s="1557" t="str">
        <f t="shared" si="49"/>
        <v>77020</v>
      </c>
      <c r="H1575" s="1557">
        <f t="shared" si="48"/>
        <v>0</v>
      </c>
    </row>
    <row r="1576" spans="1:8" ht="15" x14ac:dyDescent="0.25">
      <c r="A1576" s="1562">
        <v>770203041</v>
      </c>
      <c r="B1576" s="1557" t="s">
        <v>9592</v>
      </c>
      <c r="C1576" s="1557">
        <v>0</v>
      </c>
      <c r="D1576" s="1557">
        <v>0</v>
      </c>
      <c r="E1576" s="1557">
        <v>0</v>
      </c>
      <c r="F1576" s="1557">
        <v>0</v>
      </c>
      <c r="G1576" s="1557" t="str">
        <f t="shared" si="49"/>
        <v>77020</v>
      </c>
      <c r="H1576" s="1557">
        <f t="shared" si="48"/>
        <v>0</v>
      </c>
    </row>
    <row r="1577" spans="1:8" ht="15" x14ac:dyDescent="0.25">
      <c r="A1577" s="1562">
        <v>770203051</v>
      </c>
      <c r="B1577" s="1557" t="s">
        <v>9593</v>
      </c>
      <c r="C1577" s="1557">
        <v>0</v>
      </c>
      <c r="D1577" s="1557">
        <v>0</v>
      </c>
      <c r="E1577" s="1557">
        <v>0</v>
      </c>
      <c r="F1577" s="1557">
        <v>0</v>
      </c>
      <c r="G1577" s="1557" t="str">
        <f t="shared" si="49"/>
        <v>77020</v>
      </c>
      <c r="H1577" s="1557">
        <f t="shared" si="48"/>
        <v>0</v>
      </c>
    </row>
    <row r="1578" spans="1:8" ht="15" x14ac:dyDescent="0.25">
      <c r="A1578" s="1562">
        <v>770203052</v>
      </c>
      <c r="B1578" s="1557" t="s">
        <v>9594</v>
      </c>
      <c r="C1578" s="1557">
        <v>0</v>
      </c>
      <c r="D1578" s="1557">
        <v>0</v>
      </c>
      <c r="E1578" s="1557">
        <v>0</v>
      </c>
      <c r="F1578" s="1557">
        <v>0</v>
      </c>
      <c r="G1578" s="1557" t="str">
        <f t="shared" si="49"/>
        <v>77020</v>
      </c>
      <c r="H1578" s="1557">
        <f t="shared" si="48"/>
        <v>0</v>
      </c>
    </row>
    <row r="1579" spans="1:8" ht="15" x14ac:dyDescent="0.25">
      <c r="A1579" s="1562">
        <v>770203081</v>
      </c>
      <c r="B1579" s="1557" t="s">
        <v>9595</v>
      </c>
      <c r="C1579" s="1557">
        <v>0</v>
      </c>
      <c r="D1579" s="1557">
        <v>0</v>
      </c>
      <c r="E1579" s="1557">
        <v>0</v>
      </c>
      <c r="F1579" s="1557">
        <v>0</v>
      </c>
      <c r="G1579" s="1557" t="str">
        <f t="shared" si="49"/>
        <v>77020</v>
      </c>
      <c r="H1579" s="1557">
        <f t="shared" si="48"/>
        <v>0</v>
      </c>
    </row>
    <row r="1580" spans="1:8" ht="15" x14ac:dyDescent="0.25">
      <c r="A1580" s="1562">
        <v>770203083</v>
      </c>
      <c r="B1580" s="1557" t="s">
        <v>9596</v>
      </c>
      <c r="C1580" s="1557">
        <v>0</v>
      </c>
      <c r="D1580" s="1557">
        <v>0</v>
      </c>
      <c r="E1580" s="1557">
        <v>0</v>
      </c>
      <c r="F1580" s="1557">
        <v>0</v>
      </c>
      <c r="G1580" s="1557" t="str">
        <f t="shared" si="49"/>
        <v>77020</v>
      </c>
      <c r="H1580" s="1557">
        <f t="shared" si="48"/>
        <v>0</v>
      </c>
    </row>
    <row r="1581" spans="1:8" ht="15" x14ac:dyDescent="0.25">
      <c r="A1581" s="1562">
        <v>770203084</v>
      </c>
      <c r="B1581" s="1557" t="s">
        <v>9597</v>
      </c>
      <c r="C1581" s="1557">
        <v>0</v>
      </c>
      <c r="D1581" s="1557">
        <v>0</v>
      </c>
      <c r="E1581" s="1557">
        <v>0</v>
      </c>
      <c r="F1581" s="1557">
        <v>0</v>
      </c>
      <c r="G1581" s="1557" t="str">
        <f t="shared" si="49"/>
        <v>77020</v>
      </c>
      <c r="H1581" s="1557">
        <f t="shared" si="48"/>
        <v>0</v>
      </c>
    </row>
    <row r="1582" spans="1:8" ht="15" x14ac:dyDescent="0.25">
      <c r="A1582" s="1562">
        <v>770204610</v>
      </c>
      <c r="B1582" s="1557" t="s">
        <v>9598</v>
      </c>
      <c r="C1582" s="1557">
        <v>0</v>
      </c>
      <c r="D1582" s="1557">
        <v>0</v>
      </c>
      <c r="E1582" s="1557">
        <v>0</v>
      </c>
      <c r="F1582" s="1557">
        <v>0</v>
      </c>
      <c r="G1582" s="1557" t="str">
        <f t="shared" si="49"/>
        <v>77020</v>
      </c>
      <c r="H1582" s="1557">
        <f t="shared" si="48"/>
        <v>0</v>
      </c>
    </row>
    <row r="1583" spans="1:8" ht="15" x14ac:dyDescent="0.25">
      <c r="A1583" s="1562">
        <v>770204611</v>
      </c>
      <c r="B1583" s="1557" t="s">
        <v>9599</v>
      </c>
      <c r="C1583" s="1557">
        <v>0</v>
      </c>
      <c r="D1583" s="1557">
        <v>0</v>
      </c>
      <c r="E1583" s="1557">
        <v>0</v>
      </c>
      <c r="F1583" s="1557">
        <v>0</v>
      </c>
      <c r="G1583" s="1557" t="str">
        <f t="shared" si="49"/>
        <v>77020</v>
      </c>
      <c r="H1583" s="1557">
        <f t="shared" si="48"/>
        <v>0</v>
      </c>
    </row>
    <row r="1584" spans="1:8" ht="15" x14ac:dyDescent="0.25">
      <c r="A1584" s="1562">
        <v>770204623</v>
      </c>
      <c r="B1584" s="1557" t="s">
        <v>9600</v>
      </c>
      <c r="C1584" s="1557">
        <v>0</v>
      </c>
      <c r="D1584" s="1557">
        <v>0</v>
      </c>
      <c r="E1584" s="1557">
        <v>0</v>
      </c>
      <c r="F1584" s="1557">
        <v>0</v>
      </c>
      <c r="G1584" s="1557" t="str">
        <f t="shared" si="49"/>
        <v>77020</v>
      </c>
      <c r="H1584" s="1557">
        <f t="shared" si="48"/>
        <v>0</v>
      </c>
    </row>
    <row r="1585" spans="1:8" ht="15" x14ac:dyDescent="0.25">
      <c r="A1585" s="1562">
        <v>770209800</v>
      </c>
      <c r="B1585" s="1557" t="s">
        <v>9601</v>
      </c>
      <c r="C1585" s="1557">
        <v>0</v>
      </c>
      <c r="D1585" s="1557">
        <v>0</v>
      </c>
      <c r="E1585" s="1557">
        <v>0</v>
      </c>
      <c r="F1585" s="1557">
        <v>0</v>
      </c>
      <c r="G1585" s="1557" t="str">
        <f t="shared" si="49"/>
        <v>77020</v>
      </c>
      <c r="H1585" s="1557">
        <f t="shared" si="48"/>
        <v>0</v>
      </c>
    </row>
    <row r="1586" spans="1:8" ht="15" x14ac:dyDescent="0.25">
      <c r="A1586" s="1562">
        <v>770211600</v>
      </c>
      <c r="B1586" s="1557" t="s">
        <v>9602</v>
      </c>
      <c r="C1586" s="1557">
        <v>0</v>
      </c>
      <c r="D1586" s="1557">
        <v>0</v>
      </c>
      <c r="E1586" s="1557">
        <v>0</v>
      </c>
      <c r="F1586" s="1557">
        <v>0</v>
      </c>
      <c r="G1586" s="1557" t="str">
        <f t="shared" si="49"/>
        <v>77021</v>
      </c>
      <c r="H1586" s="1557">
        <f t="shared" si="48"/>
        <v>0</v>
      </c>
    </row>
    <row r="1587" spans="1:8" ht="15" x14ac:dyDescent="0.25">
      <c r="A1587" s="1562">
        <v>770212510</v>
      </c>
      <c r="B1587" s="1557" t="s">
        <v>9603</v>
      </c>
      <c r="C1587" s="1557">
        <v>0</v>
      </c>
      <c r="D1587" s="1557">
        <v>0</v>
      </c>
      <c r="E1587" s="1557">
        <v>0</v>
      </c>
      <c r="F1587" s="1557">
        <v>0</v>
      </c>
      <c r="G1587" s="1557" t="str">
        <f t="shared" si="49"/>
        <v>77021</v>
      </c>
      <c r="H1587" s="1557">
        <f t="shared" si="48"/>
        <v>0</v>
      </c>
    </row>
    <row r="1588" spans="1:8" ht="15" x14ac:dyDescent="0.25">
      <c r="A1588" s="1562">
        <v>770213038</v>
      </c>
      <c r="B1588" s="1557" t="s">
        <v>9604</v>
      </c>
      <c r="C1588" s="1557">
        <v>0</v>
      </c>
      <c r="D1588" s="1557">
        <v>0</v>
      </c>
      <c r="E1588" s="1557">
        <v>0</v>
      </c>
      <c r="F1588" s="1557">
        <v>0</v>
      </c>
      <c r="G1588" s="1557" t="str">
        <f t="shared" si="49"/>
        <v>77021</v>
      </c>
      <c r="H1588" s="1557">
        <f t="shared" si="48"/>
        <v>0</v>
      </c>
    </row>
    <row r="1589" spans="1:8" ht="15" x14ac:dyDescent="0.25">
      <c r="A1589" s="1562">
        <v>770213041</v>
      </c>
      <c r="B1589" s="1557" t="s">
        <v>9605</v>
      </c>
      <c r="C1589" s="1557">
        <v>0</v>
      </c>
      <c r="D1589" s="1557">
        <v>0</v>
      </c>
      <c r="E1589" s="1557">
        <v>0</v>
      </c>
      <c r="F1589" s="1557">
        <v>0</v>
      </c>
      <c r="G1589" s="1557" t="str">
        <f t="shared" si="49"/>
        <v>77021</v>
      </c>
      <c r="H1589" s="1557">
        <f t="shared" si="48"/>
        <v>0</v>
      </c>
    </row>
    <row r="1590" spans="1:8" ht="15" x14ac:dyDescent="0.25">
      <c r="A1590" s="1562">
        <v>770213051</v>
      </c>
      <c r="B1590" s="1557" t="s">
        <v>9606</v>
      </c>
      <c r="C1590" s="1557">
        <v>0</v>
      </c>
      <c r="D1590" s="1557">
        <v>0</v>
      </c>
      <c r="E1590" s="1557">
        <v>0</v>
      </c>
      <c r="F1590" s="1557">
        <v>0</v>
      </c>
      <c r="G1590" s="1557" t="str">
        <f t="shared" si="49"/>
        <v>77021</v>
      </c>
      <c r="H1590" s="1557">
        <f t="shared" si="48"/>
        <v>0</v>
      </c>
    </row>
    <row r="1591" spans="1:8" ht="15" x14ac:dyDescent="0.25">
      <c r="A1591" s="1562">
        <v>770213052</v>
      </c>
      <c r="B1591" s="1557" t="s">
        <v>9607</v>
      </c>
      <c r="C1591" s="1557">
        <v>0</v>
      </c>
      <c r="D1591" s="1557">
        <v>0</v>
      </c>
      <c r="E1591" s="1557">
        <v>0</v>
      </c>
      <c r="F1591" s="1557">
        <v>0</v>
      </c>
      <c r="G1591" s="1557" t="str">
        <f t="shared" si="49"/>
        <v>77021</v>
      </c>
      <c r="H1591" s="1557">
        <f t="shared" si="48"/>
        <v>0</v>
      </c>
    </row>
    <row r="1592" spans="1:8" ht="15" x14ac:dyDescent="0.25">
      <c r="A1592" s="1562">
        <v>770213081</v>
      </c>
      <c r="B1592" s="1557" t="s">
        <v>9608</v>
      </c>
      <c r="C1592" s="1557">
        <v>0</v>
      </c>
      <c r="D1592" s="1557">
        <v>0</v>
      </c>
      <c r="E1592" s="1557">
        <v>0</v>
      </c>
      <c r="F1592" s="1557">
        <v>0</v>
      </c>
      <c r="G1592" s="1557" t="str">
        <f t="shared" si="49"/>
        <v>77021</v>
      </c>
      <c r="H1592" s="1557">
        <f t="shared" si="48"/>
        <v>0</v>
      </c>
    </row>
    <row r="1593" spans="1:8" ht="15" x14ac:dyDescent="0.25">
      <c r="A1593" s="1562">
        <v>770213083</v>
      </c>
      <c r="B1593" s="1557" t="s">
        <v>9609</v>
      </c>
      <c r="C1593" s="1557">
        <v>0</v>
      </c>
      <c r="D1593" s="1557">
        <v>0</v>
      </c>
      <c r="E1593" s="1557">
        <v>0</v>
      </c>
      <c r="F1593" s="1557">
        <v>0</v>
      </c>
      <c r="G1593" s="1557" t="str">
        <f t="shared" si="49"/>
        <v>77021</v>
      </c>
      <c r="H1593" s="1557">
        <f t="shared" si="48"/>
        <v>0</v>
      </c>
    </row>
    <row r="1594" spans="1:8" ht="15" x14ac:dyDescent="0.25">
      <c r="A1594" s="1562">
        <v>770214610</v>
      </c>
      <c r="B1594" s="1557" t="s">
        <v>9610</v>
      </c>
      <c r="C1594" s="1557">
        <v>0</v>
      </c>
      <c r="D1594" s="1557">
        <v>0</v>
      </c>
      <c r="E1594" s="1557">
        <v>0</v>
      </c>
      <c r="F1594" s="1557">
        <v>0</v>
      </c>
      <c r="G1594" s="1557" t="str">
        <f t="shared" si="49"/>
        <v>77021</v>
      </c>
      <c r="H1594" s="1557">
        <f t="shared" si="48"/>
        <v>0</v>
      </c>
    </row>
    <row r="1595" spans="1:8" ht="15" x14ac:dyDescent="0.25">
      <c r="A1595" s="1562">
        <v>770214611</v>
      </c>
      <c r="B1595" s="1557" t="s">
        <v>9611</v>
      </c>
      <c r="C1595" s="1557">
        <v>0</v>
      </c>
      <c r="D1595" s="1557">
        <v>0</v>
      </c>
      <c r="E1595" s="1557">
        <v>0</v>
      </c>
      <c r="F1595" s="1557">
        <v>0</v>
      </c>
      <c r="G1595" s="1557" t="str">
        <f t="shared" si="49"/>
        <v>77021</v>
      </c>
      <c r="H1595" s="1557">
        <f t="shared" si="48"/>
        <v>0</v>
      </c>
    </row>
    <row r="1596" spans="1:8" ht="15" x14ac:dyDescent="0.25">
      <c r="A1596" s="1562">
        <v>770219800</v>
      </c>
      <c r="B1596" s="1557" t="s">
        <v>9612</v>
      </c>
      <c r="C1596" s="1557">
        <v>0</v>
      </c>
      <c r="D1596" s="1557">
        <v>0</v>
      </c>
      <c r="E1596" s="1557">
        <v>0</v>
      </c>
      <c r="F1596" s="1557">
        <v>0</v>
      </c>
      <c r="G1596" s="1557" t="str">
        <f t="shared" si="49"/>
        <v>77021</v>
      </c>
      <c r="H1596" s="1557">
        <f t="shared" si="48"/>
        <v>0</v>
      </c>
    </row>
    <row r="1597" spans="1:8" ht="15" x14ac:dyDescent="0.25">
      <c r="A1597" s="1562">
        <v>770221600</v>
      </c>
      <c r="B1597" s="1557" t="s">
        <v>9099</v>
      </c>
      <c r="C1597" s="1557">
        <v>0</v>
      </c>
      <c r="D1597" s="1557">
        <v>0</v>
      </c>
      <c r="E1597" s="1557">
        <v>0</v>
      </c>
      <c r="F1597" s="1557">
        <v>0</v>
      </c>
      <c r="G1597" s="1557" t="str">
        <f t="shared" si="49"/>
        <v>77022</v>
      </c>
      <c r="H1597" s="1557">
        <f t="shared" si="48"/>
        <v>0</v>
      </c>
    </row>
    <row r="1598" spans="1:8" ht="15" x14ac:dyDescent="0.25">
      <c r="A1598" s="1562">
        <v>770222510</v>
      </c>
      <c r="B1598" s="1557" t="s">
        <v>9100</v>
      </c>
      <c r="C1598" s="1557">
        <v>0</v>
      </c>
      <c r="D1598" s="1557">
        <v>0</v>
      </c>
      <c r="E1598" s="1557">
        <v>0</v>
      </c>
      <c r="F1598" s="1557">
        <v>0</v>
      </c>
      <c r="G1598" s="1557" t="str">
        <f t="shared" si="49"/>
        <v>77022</v>
      </c>
      <c r="H1598" s="1557">
        <f t="shared" si="48"/>
        <v>0</v>
      </c>
    </row>
    <row r="1599" spans="1:8" ht="15" x14ac:dyDescent="0.25">
      <c r="A1599" s="1562">
        <v>770223035</v>
      </c>
      <c r="B1599" s="1557" t="s">
        <v>9101</v>
      </c>
      <c r="C1599" s="1557">
        <v>0</v>
      </c>
      <c r="D1599" s="1557">
        <v>0</v>
      </c>
      <c r="E1599" s="1557">
        <v>0</v>
      </c>
      <c r="F1599" s="1557">
        <v>0</v>
      </c>
      <c r="G1599" s="1557" t="str">
        <f t="shared" si="49"/>
        <v>77022</v>
      </c>
      <c r="H1599" s="1557">
        <f t="shared" si="48"/>
        <v>0</v>
      </c>
    </row>
    <row r="1600" spans="1:8" ht="15" x14ac:dyDescent="0.25">
      <c r="A1600" s="1562">
        <v>770223037</v>
      </c>
      <c r="B1600" s="1557" t="s">
        <v>9613</v>
      </c>
      <c r="C1600" s="1557">
        <v>0</v>
      </c>
      <c r="D1600" s="1557">
        <v>0</v>
      </c>
      <c r="E1600" s="1557">
        <v>0</v>
      </c>
      <c r="F1600" s="1557">
        <v>0</v>
      </c>
      <c r="G1600" s="1557" t="str">
        <f t="shared" si="49"/>
        <v>77022</v>
      </c>
      <c r="H1600" s="1557">
        <f t="shared" si="48"/>
        <v>0</v>
      </c>
    </row>
    <row r="1601" spans="1:8" ht="15" x14ac:dyDescent="0.25">
      <c r="A1601" s="1562">
        <v>770223038</v>
      </c>
      <c r="B1601" s="1557" t="s">
        <v>9102</v>
      </c>
      <c r="C1601" s="1557">
        <v>0</v>
      </c>
      <c r="D1601" s="1557">
        <v>0</v>
      </c>
      <c r="E1601" s="1557">
        <v>0</v>
      </c>
      <c r="F1601" s="1557">
        <v>0</v>
      </c>
      <c r="G1601" s="1557" t="str">
        <f t="shared" si="49"/>
        <v>77022</v>
      </c>
      <c r="H1601" s="1557">
        <f t="shared" si="48"/>
        <v>0</v>
      </c>
    </row>
    <row r="1602" spans="1:8" ht="15" x14ac:dyDescent="0.25">
      <c r="A1602" s="1562">
        <v>770223041</v>
      </c>
      <c r="B1602" s="1557" t="s">
        <v>9614</v>
      </c>
      <c r="C1602" s="1557">
        <v>0</v>
      </c>
      <c r="D1602" s="1557">
        <v>0</v>
      </c>
      <c r="E1602" s="1557">
        <v>0</v>
      </c>
      <c r="F1602" s="1557">
        <v>0</v>
      </c>
      <c r="G1602" s="1557" t="str">
        <f t="shared" si="49"/>
        <v>77022</v>
      </c>
      <c r="H1602" s="1557">
        <f t="shared" si="48"/>
        <v>0</v>
      </c>
    </row>
    <row r="1603" spans="1:8" ht="15" x14ac:dyDescent="0.25">
      <c r="A1603" s="1562">
        <v>770223051</v>
      </c>
      <c r="B1603" s="1557" t="s">
        <v>9104</v>
      </c>
      <c r="C1603" s="1557">
        <v>0</v>
      </c>
      <c r="D1603" s="1557">
        <v>0</v>
      </c>
      <c r="E1603" s="1557">
        <v>0</v>
      </c>
      <c r="F1603" s="1557">
        <v>0</v>
      </c>
      <c r="G1603" s="1557" t="str">
        <f t="shared" si="49"/>
        <v>77022</v>
      </c>
      <c r="H1603" s="1557">
        <f t="shared" si="48"/>
        <v>0</v>
      </c>
    </row>
    <row r="1604" spans="1:8" ht="15" x14ac:dyDescent="0.25">
      <c r="A1604" s="1562">
        <v>770223052</v>
      </c>
      <c r="B1604" s="1557" t="s">
        <v>9105</v>
      </c>
      <c r="C1604" s="1557">
        <v>0</v>
      </c>
      <c r="D1604" s="1557">
        <v>0</v>
      </c>
      <c r="E1604" s="1557">
        <v>0</v>
      </c>
      <c r="F1604" s="1557">
        <v>0</v>
      </c>
      <c r="G1604" s="1557" t="str">
        <f t="shared" si="49"/>
        <v>77022</v>
      </c>
      <c r="H1604" s="1557">
        <f t="shared" si="48"/>
        <v>0</v>
      </c>
    </row>
    <row r="1605" spans="1:8" ht="15" x14ac:dyDescent="0.25">
      <c r="A1605" s="1562">
        <v>770223081</v>
      </c>
      <c r="B1605" s="1557" t="s">
        <v>9106</v>
      </c>
      <c r="C1605" s="1557">
        <v>0</v>
      </c>
      <c r="D1605" s="1557">
        <v>0</v>
      </c>
      <c r="E1605" s="1557">
        <v>0</v>
      </c>
      <c r="F1605" s="1557">
        <v>0</v>
      </c>
      <c r="G1605" s="1557" t="str">
        <f t="shared" si="49"/>
        <v>77022</v>
      </c>
      <c r="H1605" s="1557">
        <f t="shared" si="48"/>
        <v>0</v>
      </c>
    </row>
    <row r="1606" spans="1:8" ht="15" x14ac:dyDescent="0.25">
      <c r="A1606" s="1562">
        <v>770223083</v>
      </c>
      <c r="B1606" s="1557" t="s">
        <v>9615</v>
      </c>
      <c r="C1606" s="1557">
        <v>0</v>
      </c>
      <c r="D1606" s="1557">
        <v>0</v>
      </c>
      <c r="E1606" s="1557">
        <v>0</v>
      </c>
      <c r="F1606" s="1557">
        <v>0</v>
      </c>
      <c r="G1606" s="1557" t="str">
        <f t="shared" si="49"/>
        <v>77022</v>
      </c>
      <c r="H1606" s="1557">
        <f t="shared" si="48"/>
        <v>0</v>
      </c>
    </row>
    <row r="1607" spans="1:8" ht="15" x14ac:dyDescent="0.25">
      <c r="A1607" s="1562">
        <v>770224610</v>
      </c>
      <c r="B1607" s="1557" t="s">
        <v>9616</v>
      </c>
      <c r="C1607" s="1557">
        <v>0</v>
      </c>
      <c r="D1607" s="1557">
        <v>0</v>
      </c>
      <c r="E1607" s="1557">
        <v>0</v>
      </c>
      <c r="F1607" s="1557">
        <v>0</v>
      </c>
      <c r="G1607" s="1557" t="str">
        <f t="shared" si="49"/>
        <v>77022</v>
      </c>
      <c r="H1607" s="1557">
        <f t="shared" si="48"/>
        <v>0</v>
      </c>
    </row>
    <row r="1608" spans="1:8" ht="15" x14ac:dyDescent="0.25">
      <c r="A1608" s="1562">
        <v>770224611</v>
      </c>
      <c r="B1608" s="1557" t="s">
        <v>9108</v>
      </c>
      <c r="C1608" s="1557">
        <v>0</v>
      </c>
      <c r="D1608" s="1557">
        <v>0</v>
      </c>
      <c r="E1608" s="1557">
        <v>0</v>
      </c>
      <c r="F1608" s="1557">
        <v>0</v>
      </c>
      <c r="G1608" s="1557" t="str">
        <f t="shared" si="49"/>
        <v>77022</v>
      </c>
      <c r="H1608" s="1557">
        <f t="shared" ref="H1608:H1671" si="50">SUMIF(G:G,G1608,C:C)</f>
        <v>0</v>
      </c>
    </row>
    <row r="1609" spans="1:8" ht="15" x14ac:dyDescent="0.25">
      <c r="A1609" s="1562">
        <v>770229800</v>
      </c>
      <c r="B1609" s="1557" t="s">
        <v>9109</v>
      </c>
      <c r="C1609" s="1557">
        <v>0</v>
      </c>
      <c r="D1609" s="1557">
        <v>0</v>
      </c>
      <c r="E1609" s="1557">
        <v>0</v>
      </c>
      <c r="F1609" s="1557">
        <v>0</v>
      </c>
      <c r="G1609" s="1557" t="str">
        <f t="shared" ref="G1609:G1672" si="51">LEFT(A1609,5)</f>
        <v>77022</v>
      </c>
      <c r="H1609" s="1557">
        <f t="shared" si="50"/>
        <v>0</v>
      </c>
    </row>
    <row r="1610" spans="1:8" ht="15" x14ac:dyDescent="0.25">
      <c r="A1610" s="1562">
        <v>770231600</v>
      </c>
      <c r="B1610" s="1557" t="s">
        <v>9617</v>
      </c>
      <c r="C1610" s="1557">
        <v>0</v>
      </c>
      <c r="D1610" s="1557">
        <v>0</v>
      </c>
      <c r="E1610" s="1557">
        <v>0</v>
      </c>
      <c r="F1610" s="1557">
        <v>0</v>
      </c>
      <c r="G1610" s="1557" t="str">
        <f t="shared" si="51"/>
        <v>77023</v>
      </c>
      <c r="H1610" s="1557">
        <f t="shared" si="50"/>
        <v>0</v>
      </c>
    </row>
    <row r="1611" spans="1:8" ht="15" x14ac:dyDescent="0.25">
      <c r="A1611" s="1562">
        <v>770232510</v>
      </c>
      <c r="B1611" s="1557" t="s">
        <v>9618</v>
      </c>
      <c r="C1611" s="1557">
        <v>0</v>
      </c>
      <c r="D1611" s="1557">
        <v>0</v>
      </c>
      <c r="E1611" s="1557">
        <v>0</v>
      </c>
      <c r="F1611" s="1557">
        <v>0</v>
      </c>
      <c r="G1611" s="1557" t="str">
        <f t="shared" si="51"/>
        <v>77023</v>
      </c>
      <c r="H1611" s="1557">
        <f t="shared" si="50"/>
        <v>0</v>
      </c>
    </row>
    <row r="1612" spans="1:8" ht="15" x14ac:dyDescent="0.25">
      <c r="A1612" s="1562">
        <v>770233037</v>
      </c>
      <c r="B1612" s="1557" t="s">
        <v>9619</v>
      </c>
      <c r="C1612" s="1557">
        <v>0</v>
      </c>
      <c r="D1612" s="1557">
        <v>0</v>
      </c>
      <c r="E1612" s="1557">
        <v>0</v>
      </c>
      <c r="F1612" s="1557">
        <v>0</v>
      </c>
      <c r="G1612" s="1557" t="str">
        <f t="shared" si="51"/>
        <v>77023</v>
      </c>
      <c r="H1612" s="1557">
        <f t="shared" si="50"/>
        <v>0</v>
      </c>
    </row>
    <row r="1613" spans="1:8" ht="15" x14ac:dyDescent="0.25">
      <c r="A1613" s="1562">
        <v>770233038</v>
      </c>
      <c r="B1613" s="1557" t="s">
        <v>9620</v>
      </c>
      <c r="C1613" s="1557">
        <v>0</v>
      </c>
      <c r="D1613" s="1557">
        <v>0</v>
      </c>
      <c r="E1613" s="1557">
        <v>0</v>
      </c>
      <c r="F1613" s="1557">
        <v>0</v>
      </c>
      <c r="G1613" s="1557" t="str">
        <f t="shared" si="51"/>
        <v>77023</v>
      </c>
      <c r="H1613" s="1557">
        <f t="shared" si="50"/>
        <v>0</v>
      </c>
    </row>
    <row r="1614" spans="1:8" ht="15" x14ac:dyDescent="0.25">
      <c r="A1614" s="1562">
        <v>770233041</v>
      </c>
      <c r="B1614" s="1557" t="s">
        <v>9621</v>
      </c>
      <c r="C1614" s="1557">
        <v>0</v>
      </c>
      <c r="D1614" s="1557">
        <v>0</v>
      </c>
      <c r="E1614" s="1557">
        <v>0</v>
      </c>
      <c r="F1614" s="1557">
        <v>0</v>
      </c>
      <c r="G1614" s="1557" t="str">
        <f t="shared" si="51"/>
        <v>77023</v>
      </c>
      <c r="H1614" s="1557">
        <f t="shared" si="50"/>
        <v>0</v>
      </c>
    </row>
    <row r="1615" spans="1:8" ht="15" x14ac:dyDescent="0.25">
      <c r="A1615" s="1562">
        <v>770233051</v>
      </c>
      <c r="B1615" s="1557" t="s">
        <v>9622</v>
      </c>
      <c r="C1615" s="1557">
        <v>0</v>
      </c>
      <c r="D1615" s="1557">
        <v>0</v>
      </c>
      <c r="E1615" s="1557">
        <v>0</v>
      </c>
      <c r="F1615" s="1557">
        <v>0</v>
      </c>
      <c r="G1615" s="1557" t="str">
        <f t="shared" si="51"/>
        <v>77023</v>
      </c>
      <c r="H1615" s="1557">
        <f t="shared" si="50"/>
        <v>0</v>
      </c>
    </row>
    <row r="1616" spans="1:8" ht="15" x14ac:dyDescent="0.25">
      <c r="A1616" s="1562">
        <v>770233052</v>
      </c>
      <c r="B1616" s="1557" t="s">
        <v>9623</v>
      </c>
      <c r="C1616" s="1557">
        <v>0</v>
      </c>
      <c r="D1616" s="1557">
        <v>0</v>
      </c>
      <c r="E1616" s="1557">
        <v>0</v>
      </c>
      <c r="F1616" s="1557">
        <v>0</v>
      </c>
      <c r="G1616" s="1557" t="str">
        <f t="shared" si="51"/>
        <v>77023</v>
      </c>
      <c r="H1616" s="1557">
        <f t="shared" si="50"/>
        <v>0</v>
      </c>
    </row>
    <row r="1617" spans="1:8" ht="15" x14ac:dyDescent="0.25">
      <c r="A1617" s="1562">
        <v>770233081</v>
      </c>
      <c r="B1617" s="1557" t="s">
        <v>9624</v>
      </c>
      <c r="C1617" s="1557">
        <v>0</v>
      </c>
      <c r="D1617" s="1557">
        <v>0</v>
      </c>
      <c r="E1617" s="1557">
        <v>0</v>
      </c>
      <c r="F1617" s="1557">
        <v>0</v>
      </c>
      <c r="G1617" s="1557" t="str">
        <f t="shared" si="51"/>
        <v>77023</v>
      </c>
      <c r="H1617" s="1557">
        <f t="shared" si="50"/>
        <v>0</v>
      </c>
    </row>
    <row r="1618" spans="1:8" ht="15" x14ac:dyDescent="0.25">
      <c r="A1618" s="1562">
        <v>770233083</v>
      </c>
      <c r="B1618" s="1557" t="s">
        <v>9625</v>
      </c>
      <c r="C1618" s="1557">
        <v>0</v>
      </c>
      <c r="D1618" s="1557">
        <v>0</v>
      </c>
      <c r="E1618" s="1557">
        <v>0</v>
      </c>
      <c r="F1618" s="1557">
        <v>0</v>
      </c>
      <c r="G1618" s="1557" t="str">
        <f t="shared" si="51"/>
        <v>77023</v>
      </c>
      <c r="H1618" s="1557">
        <f t="shared" si="50"/>
        <v>0</v>
      </c>
    </row>
    <row r="1619" spans="1:8" ht="15" x14ac:dyDescent="0.25">
      <c r="A1619" s="1562">
        <v>770234610</v>
      </c>
      <c r="B1619" s="1557" t="s">
        <v>9626</v>
      </c>
      <c r="C1619" s="1557">
        <v>0</v>
      </c>
      <c r="D1619" s="1557">
        <v>0</v>
      </c>
      <c r="E1619" s="1557">
        <v>0</v>
      </c>
      <c r="F1619" s="1557">
        <v>0</v>
      </c>
      <c r="G1619" s="1557" t="str">
        <f t="shared" si="51"/>
        <v>77023</v>
      </c>
      <c r="H1619" s="1557">
        <f t="shared" si="50"/>
        <v>0</v>
      </c>
    </row>
    <row r="1620" spans="1:8" ht="15" x14ac:dyDescent="0.25">
      <c r="A1620" s="1562">
        <v>770234611</v>
      </c>
      <c r="B1620" s="1557" t="s">
        <v>9627</v>
      </c>
      <c r="C1620" s="1557">
        <v>0</v>
      </c>
      <c r="D1620" s="1557">
        <v>0</v>
      </c>
      <c r="E1620" s="1557">
        <v>0</v>
      </c>
      <c r="F1620" s="1557">
        <v>0</v>
      </c>
      <c r="G1620" s="1557" t="str">
        <f t="shared" si="51"/>
        <v>77023</v>
      </c>
      <c r="H1620" s="1557">
        <f t="shared" si="50"/>
        <v>0</v>
      </c>
    </row>
    <row r="1621" spans="1:8" ht="15" x14ac:dyDescent="0.25">
      <c r="A1621" s="1562">
        <v>770239800</v>
      </c>
      <c r="B1621" s="1557" t="s">
        <v>9628</v>
      </c>
      <c r="C1621" s="1557">
        <v>0</v>
      </c>
      <c r="D1621" s="1557">
        <v>0</v>
      </c>
      <c r="E1621" s="1557">
        <v>0</v>
      </c>
      <c r="F1621" s="1557">
        <v>0</v>
      </c>
      <c r="G1621" s="1557" t="str">
        <f t="shared" si="51"/>
        <v>77023</v>
      </c>
      <c r="H1621" s="1557">
        <f t="shared" si="50"/>
        <v>0</v>
      </c>
    </row>
    <row r="1622" spans="1:8" ht="15" x14ac:dyDescent="0.25">
      <c r="A1622" s="1562">
        <v>770241600</v>
      </c>
      <c r="B1622" s="1557" t="s">
        <v>9629</v>
      </c>
      <c r="C1622" s="1557">
        <v>0</v>
      </c>
      <c r="D1622" s="1557">
        <v>0</v>
      </c>
      <c r="E1622" s="1557">
        <v>0</v>
      </c>
      <c r="F1622" s="1557">
        <v>0</v>
      </c>
      <c r="G1622" s="1557" t="str">
        <f t="shared" si="51"/>
        <v>77024</v>
      </c>
      <c r="H1622" s="1557">
        <f t="shared" si="50"/>
        <v>0</v>
      </c>
    </row>
    <row r="1623" spans="1:8" ht="15" x14ac:dyDescent="0.25">
      <c r="A1623" s="1562">
        <v>770242510</v>
      </c>
      <c r="B1623" s="1557" t="s">
        <v>9630</v>
      </c>
      <c r="C1623" s="1557">
        <v>0</v>
      </c>
      <c r="D1623" s="1557">
        <v>0</v>
      </c>
      <c r="E1623" s="1557">
        <v>0</v>
      </c>
      <c r="F1623" s="1557">
        <v>0</v>
      </c>
      <c r="G1623" s="1557" t="str">
        <f t="shared" si="51"/>
        <v>77024</v>
      </c>
      <c r="H1623" s="1557">
        <f t="shared" si="50"/>
        <v>0</v>
      </c>
    </row>
    <row r="1624" spans="1:8" ht="15" x14ac:dyDescent="0.25">
      <c r="A1624" s="1562">
        <v>770243037</v>
      </c>
      <c r="B1624" s="1557" t="s">
        <v>9631</v>
      </c>
      <c r="C1624" s="1557">
        <v>0</v>
      </c>
      <c r="D1624" s="1557">
        <v>0</v>
      </c>
      <c r="E1624" s="1557">
        <v>0</v>
      </c>
      <c r="F1624" s="1557">
        <v>0</v>
      </c>
      <c r="G1624" s="1557" t="str">
        <f t="shared" si="51"/>
        <v>77024</v>
      </c>
      <c r="H1624" s="1557">
        <f t="shared" si="50"/>
        <v>0</v>
      </c>
    </row>
    <row r="1625" spans="1:8" ht="15" x14ac:dyDescent="0.25">
      <c r="A1625" s="1562">
        <v>770243038</v>
      </c>
      <c r="B1625" s="1557" t="s">
        <v>9632</v>
      </c>
      <c r="C1625" s="1557">
        <v>0</v>
      </c>
      <c r="D1625" s="1557">
        <v>0</v>
      </c>
      <c r="E1625" s="1557">
        <v>0</v>
      </c>
      <c r="F1625" s="1557">
        <v>0</v>
      </c>
      <c r="G1625" s="1557" t="str">
        <f t="shared" si="51"/>
        <v>77024</v>
      </c>
      <c r="H1625" s="1557">
        <f t="shared" si="50"/>
        <v>0</v>
      </c>
    </row>
    <row r="1626" spans="1:8" ht="15" x14ac:dyDescent="0.25">
      <c r="A1626" s="1562">
        <v>770243051</v>
      </c>
      <c r="B1626" s="1557" t="s">
        <v>9633</v>
      </c>
      <c r="C1626" s="1557">
        <v>0</v>
      </c>
      <c r="D1626" s="1557">
        <v>0</v>
      </c>
      <c r="E1626" s="1557">
        <v>0</v>
      </c>
      <c r="F1626" s="1557">
        <v>0</v>
      </c>
      <c r="G1626" s="1557" t="str">
        <f t="shared" si="51"/>
        <v>77024</v>
      </c>
      <c r="H1626" s="1557">
        <f t="shared" si="50"/>
        <v>0</v>
      </c>
    </row>
    <row r="1627" spans="1:8" ht="15" x14ac:dyDescent="0.25">
      <c r="A1627" s="1562">
        <v>770243052</v>
      </c>
      <c r="B1627" s="1557" t="s">
        <v>9634</v>
      </c>
      <c r="C1627" s="1557">
        <v>0</v>
      </c>
      <c r="D1627" s="1557">
        <v>0</v>
      </c>
      <c r="E1627" s="1557">
        <v>0</v>
      </c>
      <c r="F1627" s="1557">
        <v>0</v>
      </c>
      <c r="G1627" s="1557" t="str">
        <f t="shared" si="51"/>
        <v>77024</v>
      </c>
      <c r="H1627" s="1557">
        <f t="shared" si="50"/>
        <v>0</v>
      </c>
    </row>
    <row r="1628" spans="1:8" ht="15" x14ac:dyDescent="0.25">
      <c r="A1628" s="1562">
        <v>770243081</v>
      </c>
      <c r="B1628" s="1557" t="s">
        <v>9635</v>
      </c>
      <c r="C1628" s="1557">
        <v>0</v>
      </c>
      <c r="D1628" s="1557">
        <v>0</v>
      </c>
      <c r="E1628" s="1557">
        <v>0</v>
      </c>
      <c r="F1628" s="1557">
        <v>0</v>
      </c>
      <c r="G1628" s="1557" t="str">
        <f t="shared" si="51"/>
        <v>77024</v>
      </c>
      <c r="H1628" s="1557">
        <f t="shared" si="50"/>
        <v>0</v>
      </c>
    </row>
    <row r="1629" spans="1:8" ht="15" x14ac:dyDescent="0.25">
      <c r="A1629" s="1562">
        <v>770243083</v>
      </c>
      <c r="B1629" s="1557" t="s">
        <v>9636</v>
      </c>
      <c r="C1629" s="1557">
        <v>0</v>
      </c>
      <c r="D1629" s="1557">
        <v>0</v>
      </c>
      <c r="E1629" s="1557">
        <v>0</v>
      </c>
      <c r="F1629" s="1557">
        <v>0</v>
      </c>
      <c r="G1629" s="1557" t="str">
        <f t="shared" si="51"/>
        <v>77024</v>
      </c>
      <c r="H1629" s="1557">
        <f t="shared" si="50"/>
        <v>0</v>
      </c>
    </row>
    <row r="1630" spans="1:8" ht="15" x14ac:dyDescent="0.25">
      <c r="A1630" s="1562">
        <v>770244610</v>
      </c>
      <c r="B1630" s="1557" t="s">
        <v>9637</v>
      </c>
      <c r="C1630" s="1557">
        <v>0</v>
      </c>
      <c r="D1630" s="1557">
        <v>0</v>
      </c>
      <c r="E1630" s="1557">
        <v>0</v>
      </c>
      <c r="F1630" s="1557">
        <v>0</v>
      </c>
      <c r="G1630" s="1557" t="str">
        <f t="shared" si="51"/>
        <v>77024</v>
      </c>
      <c r="H1630" s="1557">
        <f t="shared" si="50"/>
        <v>0</v>
      </c>
    </row>
    <row r="1631" spans="1:8" ht="15" x14ac:dyDescent="0.25">
      <c r="A1631" s="1562">
        <v>770244611</v>
      </c>
      <c r="B1631" s="1557" t="s">
        <v>9638</v>
      </c>
      <c r="C1631" s="1557">
        <v>0</v>
      </c>
      <c r="D1631" s="1557">
        <v>0</v>
      </c>
      <c r="E1631" s="1557">
        <v>0</v>
      </c>
      <c r="F1631" s="1557">
        <v>0</v>
      </c>
      <c r="G1631" s="1557" t="str">
        <f t="shared" si="51"/>
        <v>77024</v>
      </c>
      <c r="H1631" s="1557">
        <f t="shared" si="50"/>
        <v>0</v>
      </c>
    </row>
    <row r="1632" spans="1:8" ht="15" x14ac:dyDescent="0.25">
      <c r="A1632" s="1562">
        <v>770249800</v>
      </c>
      <c r="B1632" s="1557" t="s">
        <v>9639</v>
      </c>
      <c r="C1632" s="1557">
        <v>0</v>
      </c>
      <c r="D1632" s="1557">
        <v>0</v>
      </c>
      <c r="E1632" s="1557">
        <v>0</v>
      </c>
      <c r="F1632" s="1557">
        <v>0</v>
      </c>
      <c r="G1632" s="1557" t="str">
        <f t="shared" si="51"/>
        <v>77024</v>
      </c>
      <c r="H1632" s="1557">
        <f t="shared" si="50"/>
        <v>0</v>
      </c>
    </row>
    <row r="1633" spans="1:8" ht="15" x14ac:dyDescent="0.25">
      <c r="A1633" s="1562">
        <v>770251600</v>
      </c>
      <c r="B1633" s="1557" t="s">
        <v>9640</v>
      </c>
      <c r="C1633" s="1557">
        <v>0</v>
      </c>
      <c r="D1633" s="1557">
        <v>0</v>
      </c>
      <c r="E1633" s="1557">
        <v>0</v>
      </c>
      <c r="F1633" s="1557">
        <v>0</v>
      </c>
      <c r="G1633" s="1557" t="str">
        <f t="shared" si="51"/>
        <v>77025</v>
      </c>
      <c r="H1633" s="1557">
        <f t="shared" si="50"/>
        <v>0</v>
      </c>
    </row>
    <row r="1634" spans="1:8" ht="15" x14ac:dyDescent="0.25">
      <c r="A1634" s="1562">
        <v>770251700</v>
      </c>
      <c r="B1634" s="1557" t="s">
        <v>9641</v>
      </c>
      <c r="C1634" s="1557">
        <v>0</v>
      </c>
      <c r="D1634" s="1557">
        <v>0</v>
      </c>
      <c r="E1634" s="1557">
        <v>0</v>
      </c>
      <c r="F1634" s="1557">
        <v>0</v>
      </c>
      <c r="G1634" s="1557" t="str">
        <f t="shared" si="51"/>
        <v>77025</v>
      </c>
      <c r="H1634" s="1557">
        <f t="shared" si="50"/>
        <v>0</v>
      </c>
    </row>
    <row r="1635" spans="1:8" ht="15" x14ac:dyDescent="0.25">
      <c r="A1635" s="1562">
        <v>770252510</v>
      </c>
      <c r="B1635" s="1557" t="s">
        <v>9642</v>
      </c>
      <c r="C1635" s="1557">
        <v>0</v>
      </c>
      <c r="D1635" s="1557">
        <v>0</v>
      </c>
      <c r="E1635" s="1557">
        <v>0</v>
      </c>
      <c r="F1635" s="1557">
        <v>0</v>
      </c>
      <c r="G1635" s="1557" t="str">
        <f t="shared" si="51"/>
        <v>77025</v>
      </c>
      <c r="H1635" s="1557">
        <f t="shared" si="50"/>
        <v>0</v>
      </c>
    </row>
    <row r="1636" spans="1:8" ht="15" x14ac:dyDescent="0.25">
      <c r="A1636" s="1562">
        <v>770253034</v>
      </c>
      <c r="B1636" s="1557" t="s">
        <v>9643</v>
      </c>
      <c r="C1636" s="1557">
        <v>0</v>
      </c>
      <c r="D1636" s="1557">
        <v>0</v>
      </c>
      <c r="E1636" s="1557">
        <v>0</v>
      </c>
      <c r="F1636" s="1557">
        <v>0</v>
      </c>
      <c r="G1636" s="1557" t="str">
        <f t="shared" si="51"/>
        <v>77025</v>
      </c>
      <c r="H1636" s="1557">
        <f t="shared" si="50"/>
        <v>0</v>
      </c>
    </row>
    <row r="1637" spans="1:8" ht="15" x14ac:dyDescent="0.25">
      <c r="A1637" s="1562">
        <v>770253037</v>
      </c>
      <c r="B1637" s="1557" t="s">
        <v>9644</v>
      </c>
      <c r="C1637" s="1557">
        <v>0</v>
      </c>
      <c r="D1637" s="1557">
        <v>0</v>
      </c>
      <c r="E1637" s="1557">
        <v>0</v>
      </c>
      <c r="F1637" s="1557">
        <v>0</v>
      </c>
      <c r="G1637" s="1557" t="str">
        <f t="shared" si="51"/>
        <v>77025</v>
      </c>
      <c r="H1637" s="1557">
        <f t="shared" si="50"/>
        <v>0</v>
      </c>
    </row>
    <row r="1638" spans="1:8" ht="15" x14ac:dyDescent="0.25">
      <c r="A1638" s="1562">
        <v>770253038</v>
      </c>
      <c r="B1638" s="1557" t="s">
        <v>9645</v>
      </c>
      <c r="C1638" s="1557">
        <v>0</v>
      </c>
      <c r="D1638" s="1557">
        <v>0</v>
      </c>
      <c r="E1638" s="1557">
        <v>0</v>
      </c>
      <c r="F1638" s="1557">
        <v>0</v>
      </c>
      <c r="G1638" s="1557" t="str">
        <f t="shared" si="51"/>
        <v>77025</v>
      </c>
      <c r="H1638" s="1557">
        <f t="shared" si="50"/>
        <v>0</v>
      </c>
    </row>
    <row r="1639" spans="1:8" ht="15" x14ac:dyDescent="0.25">
      <c r="A1639" s="1562">
        <v>770253041</v>
      </c>
      <c r="B1639" s="1557" t="s">
        <v>9646</v>
      </c>
      <c r="C1639" s="1557">
        <v>0</v>
      </c>
      <c r="D1639" s="1557">
        <v>0</v>
      </c>
      <c r="E1639" s="1557">
        <v>0</v>
      </c>
      <c r="F1639" s="1557">
        <v>0</v>
      </c>
      <c r="G1639" s="1557" t="str">
        <f t="shared" si="51"/>
        <v>77025</v>
      </c>
      <c r="H1639" s="1557">
        <f t="shared" si="50"/>
        <v>0</v>
      </c>
    </row>
    <row r="1640" spans="1:8" ht="15" x14ac:dyDescent="0.25">
      <c r="A1640" s="1562">
        <v>770253051</v>
      </c>
      <c r="B1640" s="1557" t="s">
        <v>9647</v>
      </c>
      <c r="C1640" s="1557">
        <v>0</v>
      </c>
      <c r="D1640" s="1557">
        <v>0</v>
      </c>
      <c r="E1640" s="1557">
        <v>0</v>
      </c>
      <c r="F1640" s="1557">
        <v>0</v>
      </c>
      <c r="G1640" s="1557" t="str">
        <f t="shared" si="51"/>
        <v>77025</v>
      </c>
      <c r="H1640" s="1557">
        <f t="shared" si="50"/>
        <v>0</v>
      </c>
    </row>
    <row r="1641" spans="1:8" ht="15" x14ac:dyDescent="0.25">
      <c r="A1641" s="1562">
        <v>770253052</v>
      </c>
      <c r="B1641" s="1557" t="s">
        <v>9648</v>
      </c>
      <c r="C1641" s="1557">
        <v>0</v>
      </c>
      <c r="D1641" s="1557">
        <v>0</v>
      </c>
      <c r="E1641" s="1557">
        <v>0</v>
      </c>
      <c r="F1641" s="1557">
        <v>0</v>
      </c>
      <c r="G1641" s="1557" t="str">
        <f t="shared" si="51"/>
        <v>77025</v>
      </c>
      <c r="H1641" s="1557">
        <f t="shared" si="50"/>
        <v>0</v>
      </c>
    </row>
    <row r="1642" spans="1:8" ht="15" x14ac:dyDescent="0.25">
      <c r="A1642" s="1562">
        <v>770253081</v>
      </c>
      <c r="B1642" s="1557" t="s">
        <v>9649</v>
      </c>
      <c r="C1642" s="1557">
        <v>0</v>
      </c>
      <c r="D1642" s="1557">
        <v>0</v>
      </c>
      <c r="E1642" s="1557">
        <v>0</v>
      </c>
      <c r="F1642" s="1557">
        <v>0</v>
      </c>
      <c r="G1642" s="1557" t="str">
        <f t="shared" si="51"/>
        <v>77025</v>
      </c>
      <c r="H1642" s="1557">
        <f t="shared" si="50"/>
        <v>0</v>
      </c>
    </row>
    <row r="1643" spans="1:8" ht="15" x14ac:dyDescent="0.25">
      <c r="A1643" s="1562">
        <v>770254610</v>
      </c>
      <c r="B1643" s="1557" t="s">
        <v>9650</v>
      </c>
      <c r="C1643" s="1557">
        <v>0</v>
      </c>
      <c r="D1643" s="1557">
        <v>0</v>
      </c>
      <c r="E1643" s="1557">
        <v>0</v>
      </c>
      <c r="F1643" s="1557">
        <v>0</v>
      </c>
      <c r="G1643" s="1557" t="str">
        <f t="shared" si="51"/>
        <v>77025</v>
      </c>
      <c r="H1643" s="1557">
        <f t="shared" si="50"/>
        <v>0</v>
      </c>
    </row>
    <row r="1644" spans="1:8" ht="15" x14ac:dyDescent="0.25">
      <c r="A1644" s="1562">
        <v>770254611</v>
      </c>
      <c r="B1644" s="1557" t="s">
        <v>9651</v>
      </c>
      <c r="C1644" s="1557">
        <v>0</v>
      </c>
      <c r="D1644" s="1557">
        <v>0</v>
      </c>
      <c r="E1644" s="1557">
        <v>0</v>
      </c>
      <c r="F1644" s="1557">
        <v>0</v>
      </c>
      <c r="G1644" s="1557" t="str">
        <f t="shared" si="51"/>
        <v>77025</v>
      </c>
      <c r="H1644" s="1557">
        <f t="shared" si="50"/>
        <v>0</v>
      </c>
    </row>
    <row r="1645" spans="1:8" ht="15" x14ac:dyDescent="0.25">
      <c r="A1645" s="1562">
        <v>770254623</v>
      </c>
      <c r="B1645" s="1557" t="s">
        <v>9641</v>
      </c>
      <c r="C1645" s="1557">
        <v>0</v>
      </c>
      <c r="D1645" s="1557">
        <v>0</v>
      </c>
      <c r="E1645" s="1557">
        <v>0</v>
      </c>
      <c r="F1645" s="1557">
        <v>0</v>
      </c>
      <c r="G1645" s="1557" t="str">
        <f t="shared" si="51"/>
        <v>77025</v>
      </c>
      <c r="H1645" s="1557">
        <f t="shared" si="50"/>
        <v>0</v>
      </c>
    </row>
    <row r="1646" spans="1:8" ht="15" x14ac:dyDescent="0.25">
      <c r="A1646" s="1562">
        <v>770259800</v>
      </c>
      <c r="B1646" s="1557" t="s">
        <v>9652</v>
      </c>
      <c r="C1646" s="1557">
        <v>0</v>
      </c>
      <c r="D1646" s="1557">
        <v>0</v>
      </c>
      <c r="E1646" s="1557">
        <v>0</v>
      </c>
      <c r="F1646" s="1557">
        <v>0</v>
      </c>
      <c r="G1646" s="1557" t="str">
        <f t="shared" si="51"/>
        <v>77025</v>
      </c>
      <c r="H1646" s="1557">
        <f t="shared" si="50"/>
        <v>0</v>
      </c>
    </row>
    <row r="1647" spans="1:8" ht="15" x14ac:dyDescent="0.25">
      <c r="A1647" s="1562">
        <v>770261600</v>
      </c>
      <c r="B1647" s="1557" t="s">
        <v>9653</v>
      </c>
      <c r="C1647" s="1557">
        <v>0</v>
      </c>
      <c r="D1647" s="1557">
        <v>0</v>
      </c>
      <c r="E1647" s="1557">
        <v>0</v>
      </c>
      <c r="F1647" s="1557">
        <v>0</v>
      </c>
      <c r="G1647" s="1557" t="str">
        <f t="shared" si="51"/>
        <v>77026</v>
      </c>
      <c r="H1647" s="1557">
        <f t="shared" si="50"/>
        <v>0</v>
      </c>
    </row>
    <row r="1648" spans="1:8" ht="15" x14ac:dyDescent="0.25">
      <c r="A1648" s="1562">
        <v>770262510</v>
      </c>
      <c r="B1648" s="1557" t="s">
        <v>9654</v>
      </c>
      <c r="C1648" s="1557">
        <v>0</v>
      </c>
      <c r="D1648" s="1557">
        <v>0</v>
      </c>
      <c r="E1648" s="1557">
        <v>0</v>
      </c>
      <c r="F1648" s="1557">
        <v>0</v>
      </c>
      <c r="G1648" s="1557" t="str">
        <f t="shared" si="51"/>
        <v>77026</v>
      </c>
      <c r="H1648" s="1557">
        <f t="shared" si="50"/>
        <v>0</v>
      </c>
    </row>
    <row r="1649" spans="1:8" ht="15" x14ac:dyDescent="0.25">
      <c r="A1649" s="1562">
        <v>770263034</v>
      </c>
      <c r="B1649" s="1557" t="s">
        <v>9655</v>
      </c>
      <c r="C1649" s="1557">
        <v>0</v>
      </c>
      <c r="D1649" s="1557">
        <v>0</v>
      </c>
      <c r="E1649" s="1557">
        <v>0</v>
      </c>
      <c r="F1649" s="1557">
        <v>0</v>
      </c>
      <c r="G1649" s="1557" t="str">
        <f t="shared" si="51"/>
        <v>77026</v>
      </c>
      <c r="H1649" s="1557">
        <f t="shared" si="50"/>
        <v>0</v>
      </c>
    </row>
    <row r="1650" spans="1:8" ht="15" x14ac:dyDescent="0.25">
      <c r="A1650" s="1562">
        <v>770263035</v>
      </c>
      <c r="B1650" s="1557" t="s">
        <v>9656</v>
      </c>
      <c r="C1650" s="1557">
        <v>0</v>
      </c>
      <c r="D1650" s="1557">
        <v>0</v>
      </c>
      <c r="E1650" s="1557">
        <v>0</v>
      </c>
      <c r="F1650" s="1557">
        <v>0</v>
      </c>
      <c r="G1650" s="1557" t="str">
        <f t="shared" si="51"/>
        <v>77026</v>
      </c>
      <c r="H1650" s="1557">
        <f t="shared" si="50"/>
        <v>0</v>
      </c>
    </row>
    <row r="1651" spans="1:8" ht="15" x14ac:dyDescent="0.25">
      <c r="A1651" s="1562">
        <v>770263036</v>
      </c>
      <c r="B1651" s="1557" t="s">
        <v>9657</v>
      </c>
      <c r="C1651" s="1557">
        <v>0</v>
      </c>
      <c r="D1651" s="1557">
        <v>0</v>
      </c>
      <c r="E1651" s="1557">
        <v>0</v>
      </c>
      <c r="F1651" s="1557">
        <v>0</v>
      </c>
      <c r="G1651" s="1557" t="str">
        <f t="shared" si="51"/>
        <v>77026</v>
      </c>
      <c r="H1651" s="1557">
        <f t="shared" si="50"/>
        <v>0</v>
      </c>
    </row>
    <row r="1652" spans="1:8" ht="15" x14ac:dyDescent="0.25">
      <c r="A1652" s="1562">
        <v>770263037</v>
      </c>
      <c r="B1652" s="1557" t="s">
        <v>9658</v>
      </c>
      <c r="C1652" s="1557">
        <v>0</v>
      </c>
      <c r="D1652" s="1557">
        <v>0</v>
      </c>
      <c r="E1652" s="1557">
        <v>0</v>
      </c>
      <c r="F1652" s="1557">
        <v>0</v>
      </c>
      <c r="G1652" s="1557" t="str">
        <f t="shared" si="51"/>
        <v>77026</v>
      </c>
      <c r="H1652" s="1557">
        <f t="shared" si="50"/>
        <v>0</v>
      </c>
    </row>
    <row r="1653" spans="1:8" ht="15" x14ac:dyDescent="0.25">
      <c r="A1653" s="1562">
        <v>770263038</v>
      </c>
      <c r="B1653" s="1557" t="s">
        <v>9659</v>
      </c>
      <c r="C1653" s="1557">
        <v>0</v>
      </c>
      <c r="D1653" s="1557">
        <v>0</v>
      </c>
      <c r="E1653" s="1557">
        <v>0</v>
      </c>
      <c r="F1653" s="1557">
        <v>0</v>
      </c>
      <c r="G1653" s="1557" t="str">
        <f t="shared" si="51"/>
        <v>77026</v>
      </c>
      <c r="H1653" s="1557">
        <f t="shared" si="50"/>
        <v>0</v>
      </c>
    </row>
    <row r="1654" spans="1:8" ht="15" x14ac:dyDescent="0.25">
      <c r="A1654" s="1562">
        <v>770263041</v>
      </c>
      <c r="B1654" s="1557" t="s">
        <v>9660</v>
      </c>
      <c r="C1654" s="1557">
        <v>0</v>
      </c>
      <c r="D1654" s="1557">
        <v>0</v>
      </c>
      <c r="E1654" s="1557">
        <v>0</v>
      </c>
      <c r="F1654" s="1557">
        <v>0</v>
      </c>
      <c r="G1654" s="1557" t="str">
        <f t="shared" si="51"/>
        <v>77026</v>
      </c>
      <c r="H1654" s="1557">
        <f t="shared" si="50"/>
        <v>0</v>
      </c>
    </row>
    <row r="1655" spans="1:8" ht="15" x14ac:dyDescent="0.25">
      <c r="A1655" s="1562">
        <v>770263051</v>
      </c>
      <c r="B1655" s="1557" t="s">
        <v>9661</v>
      </c>
      <c r="C1655" s="1557">
        <v>0</v>
      </c>
      <c r="D1655" s="1557">
        <v>0</v>
      </c>
      <c r="E1655" s="1557">
        <v>0</v>
      </c>
      <c r="F1655" s="1557">
        <v>0</v>
      </c>
      <c r="G1655" s="1557" t="str">
        <f t="shared" si="51"/>
        <v>77026</v>
      </c>
      <c r="H1655" s="1557">
        <f t="shared" si="50"/>
        <v>0</v>
      </c>
    </row>
    <row r="1656" spans="1:8" ht="15" x14ac:dyDescent="0.25">
      <c r="A1656" s="1562">
        <v>770263052</v>
      </c>
      <c r="B1656" s="1557" t="s">
        <v>9662</v>
      </c>
      <c r="C1656" s="1557">
        <v>0</v>
      </c>
      <c r="D1656" s="1557">
        <v>0</v>
      </c>
      <c r="E1656" s="1557">
        <v>0</v>
      </c>
      <c r="F1656" s="1557">
        <v>0</v>
      </c>
      <c r="G1656" s="1557" t="str">
        <f t="shared" si="51"/>
        <v>77026</v>
      </c>
      <c r="H1656" s="1557">
        <f t="shared" si="50"/>
        <v>0</v>
      </c>
    </row>
    <row r="1657" spans="1:8" ht="15" x14ac:dyDescent="0.25">
      <c r="A1657" s="1562">
        <v>770263070</v>
      </c>
      <c r="B1657" s="1557" t="s">
        <v>9663</v>
      </c>
      <c r="C1657" s="1557">
        <v>0</v>
      </c>
      <c r="D1657" s="1557">
        <v>0</v>
      </c>
      <c r="E1657" s="1557">
        <v>0</v>
      </c>
      <c r="F1657" s="1557">
        <v>0</v>
      </c>
      <c r="G1657" s="1557" t="str">
        <f t="shared" si="51"/>
        <v>77026</v>
      </c>
      <c r="H1657" s="1557">
        <f t="shared" si="50"/>
        <v>0</v>
      </c>
    </row>
    <row r="1658" spans="1:8" ht="15" x14ac:dyDescent="0.25">
      <c r="A1658" s="1562">
        <v>770263081</v>
      </c>
      <c r="B1658" s="1557" t="s">
        <v>9664</v>
      </c>
      <c r="C1658" s="1557">
        <v>0</v>
      </c>
      <c r="D1658" s="1557">
        <v>0</v>
      </c>
      <c r="E1658" s="1557">
        <v>0</v>
      </c>
      <c r="F1658" s="1557">
        <v>0</v>
      </c>
      <c r="G1658" s="1557" t="str">
        <f t="shared" si="51"/>
        <v>77026</v>
      </c>
      <c r="H1658" s="1557">
        <f t="shared" si="50"/>
        <v>0</v>
      </c>
    </row>
    <row r="1659" spans="1:8" ht="15" x14ac:dyDescent="0.25">
      <c r="A1659" s="1562">
        <v>770263083</v>
      </c>
      <c r="B1659" s="1557" t="s">
        <v>9665</v>
      </c>
      <c r="C1659" s="1557">
        <v>0</v>
      </c>
      <c r="D1659" s="1557">
        <v>0</v>
      </c>
      <c r="E1659" s="1557">
        <v>0</v>
      </c>
      <c r="F1659" s="1557">
        <v>0</v>
      </c>
      <c r="G1659" s="1557" t="str">
        <f t="shared" si="51"/>
        <v>77026</v>
      </c>
      <c r="H1659" s="1557">
        <f t="shared" si="50"/>
        <v>0</v>
      </c>
    </row>
    <row r="1660" spans="1:8" ht="15" x14ac:dyDescent="0.25">
      <c r="A1660" s="1562">
        <v>770263084</v>
      </c>
      <c r="B1660" s="1557" t="s">
        <v>9666</v>
      </c>
      <c r="C1660" s="1557">
        <v>0</v>
      </c>
      <c r="D1660" s="1557">
        <v>0</v>
      </c>
      <c r="E1660" s="1557">
        <v>0</v>
      </c>
      <c r="F1660" s="1557">
        <v>0</v>
      </c>
      <c r="G1660" s="1557" t="str">
        <f t="shared" si="51"/>
        <v>77026</v>
      </c>
      <c r="H1660" s="1557">
        <f t="shared" si="50"/>
        <v>0</v>
      </c>
    </row>
    <row r="1661" spans="1:8" ht="15" x14ac:dyDescent="0.25">
      <c r="A1661" s="1562">
        <v>770264610</v>
      </c>
      <c r="B1661" s="1557" t="s">
        <v>9667</v>
      </c>
      <c r="C1661" s="1557">
        <v>0</v>
      </c>
      <c r="D1661" s="1557">
        <v>0</v>
      </c>
      <c r="E1661" s="1557">
        <v>0</v>
      </c>
      <c r="F1661" s="1557">
        <v>0</v>
      </c>
      <c r="G1661" s="1557" t="str">
        <f t="shared" si="51"/>
        <v>77026</v>
      </c>
      <c r="H1661" s="1557">
        <f t="shared" si="50"/>
        <v>0</v>
      </c>
    </row>
    <row r="1662" spans="1:8" ht="15" x14ac:dyDescent="0.25">
      <c r="A1662" s="1562">
        <v>770264611</v>
      </c>
      <c r="B1662" s="1557" t="s">
        <v>9668</v>
      </c>
      <c r="C1662" s="1557">
        <v>0</v>
      </c>
      <c r="D1662" s="1557">
        <v>0</v>
      </c>
      <c r="E1662" s="1557">
        <v>0</v>
      </c>
      <c r="F1662" s="1557">
        <v>0</v>
      </c>
      <c r="G1662" s="1557" t="str">
        <f t="shared" si="51"/>
        <v>77026</v>
      </c>
      <c r="H1662" s="1557">
        <f t="shared" si="50"/>
        <v>0</v>
      </c>
    </row>
    <row r="1663" spans="1:8" ht="15" x14ac:dyDescent="0.25">
      <c r="A1663" s="1562">
        <v>770264623</v>
      </c>
      <c r="B1663" s="1557" t="s">
        <v>9669</v>
      </c>
      <c r="C1663" s="1557">
        <v>0</v>
      </c>
      <c r="D1663" s="1557">
        <v>0</v>
      </c>
      <c r="E1663" s="1557">
        <v>0</v>
      </c>
      <c r="F1663" s="1557">
        <v>0</v>
      </c>
      <c r="G1663" s="1557" t="str">
        <f t="shared" si="51"/>
        <v>77026</v>
      </c>
      <c r="H1663" s="1557">
        <f t="shared" si="50"/>
        <v>0</v>
      </c>
    </row>
    <row r="1664" spans="1:8" ht="15" x14ac:dyDescent="0.25">
      <c r="A1664" s="1562">
        <v>770265008</v>
      </c>
      <c r="B1664" s="1557" t="s">
        <v>9670</v>
      </c>
      <c r="C1664" s="1557">
        <v>0</v>
      </c>
      <c r="D1664" s="1557">
        <v>0</v>
      </c>
      <c r="E1664" s="1557">
        <v>0</v>
      </c>
      <c r="F1664" s="1557">
        <v>0</v>
      </c>
      <c r="G1664" s="1557" t="str">
        <f t="shared" si="51"/>
        <v>77026</v>
      </c>
      <c r="H1664" s="1557">
        <f t="shared" si="50"/>
        <v>0</v>
      </c>
    </row>
    <row r="1665" spans="1:8" ht="15" x14ac:dyDescent="0.25">
      <c r="A1665" s="1562">
        <v>770266010</v>
      </c>
      <c r="B1665" s="1557" t="s">
        <v>9671</v>
      </c>
      <c r="C1665" s="1557">
        <v>0</v>
      </c>
      <c r="D1665" s="1557">
        <v>0</v>
      </c>
      <c r="E1665" s="1557">
        <v>0</v>
      </c>
      <c r="F1665" s="1557">
        <v>0</v>
      </c>
      <c r="G1665" s="1557" t="str">
        <f t="shared" si="51"/>
        <v>77026</v>
      </c>
      <c r="H1665" s="1557">
        <f t="shared" si="50"/>
        <v>0</v>
      </c>
    </row>
    <row r="1666" spans="1:8" ht="15" x14ac:dyDescent="0.25">
      <c r="A1666" s="1562">
        <v>770269800</v>
      </c>
      <c r="B1666" s="1557" t="s">
        <v>9672</v>
      </c>
      <c r="C1666" s="1557">
        <v>0</v>
      </c>
      <c r="D1666" s="1557">
        <v>0</v>
      </c>
      <c r="E1666" s="1557">
        <v>0</v>
      </c>
      <c r="F1666" s="1557">
        <v>0</v>
      </c>
      <c r="G1666" s="1557" t="str">
        <f t="shared" si="51"/>
        <v>77026</v>
      </c>
      <c r="H1666" s="1557">
        <f t="shared" si="50"/>
        <v>0</v>
      </c>
    </row>
    <row r="1667" spans="1:8" ht="15" x14ac:dyDescent="0.25">
      <c r="A1667" s="1562">
        <v>770271600</v>
      </c>
      <c r="B1667" s="1557" t="s">
        <v>9673</v>
      </c>
      <c r="C1667" s="1557">
        <v>0</v>
      </c>
      <c r="D1667" s="1557">
        <v>0</v>
      </c>
      <c r="E1667" s="1557">
        <v>0</v>
      </c>
      <c r="F1667" s="1557">
        <v>0</v>
      </c>
      <c r="G1667" s="1557" t="str">
        <f t="shared" si="51"/>
        <v>77027</v>
      </c>
      <c r="H1667" s="1557">
        <f t="shared" si="50"/>
        <v>0</v>
      </c>
    </row>
    <row r="1668" spans="1:8" ht="15" x14ac:dyDescent="0.25">
      <c r="A1668" s="1562">
        <v>770272510</v>
      </c>
      <c r="B1668" s="1557" t="s">
        <v>9674</v>
      </c>
      <c r="C1668" s="1557">
        <v>0</v>
      </c>
      <c r="D1668" s="1557">
        <v>0</v>
      </c>
      <c r="E1668" s="1557">
        <v>0</v>
      </c>
      <c r="F1668" s="1557">
        <v>0</v>
      </c>
      <c r="G1668" s="1557" t="str">
        <f t="shared" si="51"/>
        <v>77027</v>
      </c>
      <c r="H1668" s="1557">
        <f t="shared" si="50"/>
        <v>0</v>
      </c>
    </row>
    <row r="1669" spans="1:8" ht="15" x14ac:dyDescent="0.25">
      <c r="A1669" s="1562">
        <v>770273036</v>
      </c>
      <c r="B1669" s="1557" t="s">
        <v>9675</v>
      </c>
      <c r="C1669" s="1557">
        <v>0</v>
      </c>
      <c r="D1669" s="1557">
        <v>0</v>
      </c>
      <c r="E1669" s="1557">
        <v>0</v>
      </c>
      <c r="F1669" s="1557">
        <v>0</v>
      </c>
      <c r="G1669" s="1557" t="str">
        <f t="shared" si="51"/>
        <v>77027</v>
      </c>
      <c r="H1669" s="1557">
        <f t="shared" si="50"/>
        <v>0</v>
      </c>
    </row>
    <row r="1670" spans="1:8" ht="15" x14ac:dyDescent="0.25">
      <c r="A1670" s="1562">
        <v>770273038</v>
      </c>
      <c r="B1670" s="1557" t="s">
        <v>9676</v>
      </c>
      <c r="C1670" s="1557">
        <v>0</v>
      </c>
      <c r="D1670" s="1557">
        <v>0</v>
      </c>
      <c r="E1670" s="1557">
        <v>0</v>
      </c>
      <c r="F1670" s="1557">
        <v>0</v>
      </c>
      <c r="G1670" s="1557" t="str">
        <f t="shared" si="51"/>
        <v>77027</v>
      </c>
      <c r="H1670" s="1557">
        <f t="shared" si="50"/>
        <v>0</v>
      </c>
    </row>
    <row r="1671" spans="1:8" ht="15" x14ac:dyDescent="0.25">
      <c r="A1671" s="1562">
        <v>770273051</v>
      </c>
      <c r="B1671" s="1557" t="s">
        <v>9677</v>
      </c>
      <c r="C1671" s="1557">
        <v>0</v>
      </c>
      <c r="D1671" s="1557">
        <v>0</v>
      </c>
      <c r="E1671" s="1557">
        <v>0</v>
      </c>
      <c r="F1671" s="1557">
        <v>0</v>
      </c>
      <c r="G1671" s="1557" t="str">
        <f t="shared" si="51"/>
        <v>77027</v>
      </c>
      <c r="H1671" s="1557">
        <f t="shared" si="50"/>
        <v>0</v>
      </c>
    </row>
    <row r="1672" spans="1:8" ht="15" x14ac:dyDescent="0.25">
      <c r="A1672" s="1562">
        <v>770273052</v>
      </c>
      <c r="B1672" s="1557" t="s">
        <v>9678</v>
      </c>
      <c r="C1672" s="1557">
        <v>0</v>
      </c>
      <c r="D1672" s="1557">
        <v>0</v>
      </c>
      <c r="E1672" s="1557">
        <v>0</v>
      </c>
      <c r="F1672" s="1557">
        <v>0</v>
      </c>
      <c r="G1672" s="1557" t="str">
        <f t="shared" si="51"/>
        <v>77027</v>
      </c>
      <c r="H1672" s="1557">
        <f t="shared" ref="H1672:H1735" si="52">SUMIF(G:G,G1672,C:C)</f>
        <v>0</v>
      </c>
    </row>
    <row r="1673" spans="1:8" ht="15" x14ac:dyDescent="0.25">
      <c r="A1673" s="1562">
        <v>770273081</v>
      </c>
      <c r="B1673" s="1557" t="s">
        <v>9679</v>
      </c>
      <c r="C1673" s="1557">
        <v>0</v>
      </c>
      <c r="D1673" s="1557">
        <v>0</v>
      </c>
      <c r="E1673" s="1557">
        <v>0</v>
      </c>
      <c r="F1673" s="1557">
        <v>0</v>
      </c>
      <c r="G1673" s="1557" t="str">
        <f t="shared" ref="G1673:G1736" si="53">LEFT(A1673,5)</f>
        <v>77027</v>
      </c>
      <c r="H1673" s="1557">
        <f t="shared" si="52"/>
        <v>0</v>
      </c>
    </row>
    <row r="1674" spans="1:8" ht="15" x14ac:dyDescent="0.25">
      <c r="A1674" s="1562">
        <v>770274610</v>
      </c>
      <c r="B1674" s="1557" t="s">
        <v>9680</v>
      </c>
      <c r="C1674" s="1557">
        <v>0</v>
      </c>
      <c r="D1674" s="1557">
        <v>0</v>
      </c>
      <c r="E1674" s="1557">
        <v>0</v>
      </c>
      <c r="F1674" s="1557">
        <v>0</v>
      </c>
      <c r="G1674" s="1557" t="str">
        <f t="shared" si="53"/>
        <v>77027</v>
      </c>
      <c r="H1674" s="1557">
        <f t="shared" si="52"/>
        <v>0</v>
      </c>
    </row>
    <row r="1675" spans="1:8" ht="15" x14ac:dyDescent="0.25">
      <c r="A1675" s="1562">
        <v>770274611</v>
      </c>
      <c r="B1675" s="1557" t="s">
        <v>9681</v>
      </c>
      <c r="C1675" s="1557">
        <v>0</v>
      </c>
      <c r="D1675" s="1557">
        <v>0</v>
      </c>
      <c r="E1675" s="1557">
        <v>0</v>
      </c>
      <c r="F1675" s="1557">
        <v>0</v>
      </c>
      <c r="G1675" s="1557" t="str">
        <f t="shared" si="53"/>
        <v>77027</v>
      </c>
      <c r="H1675" s="1557">
        <f t="shared" si="52"/>
        <v>0</v>
      </c>
    </row>
    <row r="1676" spans="1:8" ht="15" x14ac:dyDescent="0.25">
      <c r="A1676" s="1562">
        <v>770279800</v>
      </c>
      <c r="B1676" s="1557" t="s">
        <v>9682</v>
      </c>
      <c r="C1676" s="1557">
        <v>0</v>
      </c>
      <c r="D1676" s="1557">
        <v>0</v>
      </c>
      <c r="E1676" s="1557">
        <v>0</v>
      </c>
      <c r="F1676" s="1557">
        <v>0</v>
      </c>
      <c r="G1676" s="1557" t="str">
        <f t="shared" si="53"/>
        <v>77027</v>
      </c>
      <c r="H1676" s="1557">
        <f t="shared" si="52"/>
        <v>0</v>
      </c>
    </row>
    <row r="1677" spans="1:8" ht="15" x14ac:dyDescent="0.25">
      <c r="A1677" s="1562">
        <v>770281600</v>
      </c>
      <c r="B1677" s="1557" t="s">
        <v>9683</v>
      </c>
      <c r="C1677" s="1557">
        <v>0</v>
      </c>
      <c r="D1677" s="1557">
        <v>0</v>
      </c>
      <c r="E1677" s="1557">
        <v>0</v>
      </c>
      <c r="F1677" s="1557">
        <v>0</v>
      </c>
      <c r="G1677" s="1557" t="str">
        <f t="shared" si="53"/>
        <v>77028</v>
      </c>
      <c r="H1677" s="1557">
        <f t="shared" si="52"/>
        <v>0</v>
      </c>
    </row>
    <row r="1678" spans="1:8" ht="15" x14ac:dyDescent="0.25">
      <c r="A1678" s="1562">
        <v>770282510</v>
      </c>
      <c r="B1678" s="1557" t="s">
        <v>9684</v>
      </c>
      <c r="C1678" s="1557">
        <v>0</v>
      </c>
      <c r="D1678" s="1557">
        <v>0</v>
      </c>
      <c r="E1678" s="1557">
        <v>0</v>
      </c>
      <c r="F1678" s="1557">
        <v>0</v>
      </c>
      <c r="G1678" s="1557" t="str">
        <f t="shared" si="53"/>
        <v>77028</v>
      </c>
      <c r="H1678" s="1557">
        <f t="shared" si="52"/>
        <v>0</v>
      </c>
    </row>
    <row r="1679" spans="1:8" ht="15" x14ac:dyDescent="0.25">
      <c r="A1679" s="1562">
        <v>770283035</v>
      </c>
      <c r="B1679" s="1557" t="s">
        <v>9685</v>
      </c>
      <c r="C1679" s="1557">
        <v>0</v>
      </c>
      <c r="D1679" s="1557">
        <v>0</v>
      </c>
      <c r="E1679" s="1557">
        <v>0</v>
      </c>
      <c r="F1679" s="1557">
        <v>0</v>
      </c>
      <c r="G1679" s="1557" t="str">
        <f t="shared" si="53"/>
        <v>77028</v>
      </c>
      <c r="H1679" s="1557">
        <f t="shared" si="52"/>
        <v>0</v>
      </c>
    </row>
    <row r="1680" spans="1:8" ht="15" x14ac:dyDescent="0.25">
      <c r="A1680" s="1562">
        <v>770283036</v>
      </c>
      <c r="B1680" s="1557" t="s">
        <v>9686</v>
      </c>
      <c r="C1680" s="1557">
        <v>0</v>
      </c>
      <c r="D1680" s="1557">
        <v>0</v>
      </c>
      <c r="E1680" s="1557">
        <v>0</v>
      </c>
      <c r="F1680" s="1557">
        <v>0</v>
      </c>
      <c r="G1680" s="1557" t="str">
        <f t="shared" si="53"/>
        <v>77028</v>
      </c>
      <c r="H1680" s="1557">
        <f t="shared" si="52"/>
        <v>0</v>
      </c>
    </row>
    <row r="1681" spans="1:8" ht="15" x14ac:dyDescent="0.25">
      <c r="A1681" s="1562">
        <v>770283037</v>
      </c>
      <c r="B1681" s="1557" t="s">
        <v>9687</v>
      </c>
      <c r="C1681" s="1557">
        <v>0</v>
      </c>
      <c r="D1681" s="1557">
        <v>0</v>
      </c>
      <c r="E1681" s="1557">
        <v>0</v>
      </c>
      <c r="F1681" s="1557">
        <v>0</v>
      </c>
      <c r="G1681" s="1557" t="str">
        <f t="shared" si="53"/>
        <v>77028</v>
      </c>
      <c r="H1681" s="1557">
        <f t="shared" si="52"/>
        <v>0</v>
      </c>
    </row>
    <row r="1682" spans="1:8" ht="15" x14ac:dyDescent="0.25">
      <c r="A1682" s="1562">
        <v>770283038</v>
      </c>
      <c r="B1682" s="1557" t="s">
        <v>9688</v>
      </c>
      <c r="C1682" s="1557">
        <v>0</v>
      </c>
      <c r="D1682" s="1557">
        <v>0</v>
      </c>
      <c r="E1682" s="1557">
        <v>0</v>
      </c>
      <c r="F1682" s="1557">
        <v>0</v>
      </c>
      <c r="G1682" s="1557" t="str">
        <f t="shared" si="53"/>
        <v>77028</v>
      </c>
      <c r="H1682" s="1557">
        <f t="shared" si="52"/>
        <v>0</v>
      </c>
    </row>
    <row r="1683" spans="1:8" ht="15" x14ac:dyDescent="0.25">
      <c r="A1683" s="1562">
        <v>770283051</v>
      </c>
      <c r="B1683" s="1557" t="s">
        <v>9689</v>
      </c>
      <c r="C1683" s="1557">
        <v>0</v>
      </c>
      <c r="D1683" s="1557">
        <v>0</v>
      </c>
      <c r="E1683" s="1557">
        <v>0</v>
      </c>
      <c r="F1683" s="1557">
        <v>0</v>
      </c>
      <c r="G1683" s="1557" t="str">
        <f t="shared" si="53"/>
        <v>77028</v>
      </c>
      <c r="H1683" s="1557">
        <f t="shared" si="52"/>
        <v>0</v>
      </c>
    </row>
    <row r="1684" spans="1:8" ht="15" x14ac:dyDescent="0.25">
      <c r="A1684" s="1562">
        <v>770283052</v>
      </c>
      <c r="B1684" s="1557" t="s">
        <v>9690</v>
      </c>
      <c r="C1684" s="1557">
        <v>0</v>
      </c>
      <c r="D1684" s="1557">
        <v>0</v>
      </c>
      <c r="E1684" s="1557">
        <v>0</v>
      </c>
      <c r="F1684" s="1557">
        <v>0</v>
      </c>
      <c r="G1684" s="1557" t="str">
        <f t="shared" si="53"/>
        <v>77028</v>
      </c>
      <c r="H1684" s="1557">
        <f t="shared" si="52"/>
        <v>0</v>
      </c>
    </row>
    <row r="1685" spans="1:8" ht="15" x14ac:dyDescent="0.25">
      <c r="A1685" s="1562">
        <v>770283081</v>
      </c>
      <c r="B1685" s="1557" t="s">
        <v>9691</v>
      </c>
      <c r="C1685" s="1557">
        <v>0</v>
      </c>
      <c r="D1685" s="1557">
        <v>0</v>
      </c>
      <c r="E1685" s="1557">
        <v>0</v>
      </c>
      <c r="F1685" s="1557">
        <v>0</v>
      </c>
      <c r="G1685" s="1557" t="str">
        <f t="shared" si="53"/>
        <v>77028</v>
      </c>
      <c r="H1685" s="1557">
        <f t="shared" si="52"/>
        <v>0</v>
      </c>
    </row>
    <row r="1686" spans="1:8" ht="15" x14ac:dyDescent="0.25">
      <c r="A1686" s="1562">
        <v>770284610</v>
      </c>
      <c r="B1686" s="1557" t="s">
        <v>9692</v>
      </c>
      <c r="C1686" s="1557">
        <v>0</v>
      </c>
      <c r="D1686" s="1557">
        <v>0</v>
      </c>
      <c r="E1686" s="1557">
        <v>0</v>
      </c>
      <c r="F1686" s="1557">
        <v>0</v>
      </c>
      <c r="G1686" s="1557" t="str">
        <f t="shared" si="53"/>
        <v>77028</v>
      </c>
      <c r="H1686" s="1557">
        <f t="shared" si="52"/>
        <v>0</v>
      </c>
    </row>
    <row r="1687" spans="1:8" ht="15" x14ac:dyDescent="0.25">
      <c r="A1687" s="1562">
        <v>770284611</v>
      </c>
      <c r="B1687" s="1557" t="s">
        <v>9693</v>
      </c>
      <c r="C1687" s="1557">
        <v>0</v>
      </c>
      <c r="D1687" s="1557">
        <v>0</v>
      </c>
      <c r="E1687" s="1557">
        <v>0</v>
      </c>
      <c r="F1687" s="1557">
        <v>0</v>
      </c>
      <c r="G1687" s="1557" t="str">
        <f t="shared" si="53"/>
        <v>77028</v>
      </c>
      <c r="H1687" s="1557">
        <f t="shared" si="52"/>
        <v>0</v>
      </c>
    </row>
    <row r="1688" spans="1:8" ht="15" x14ac:dyDescent="0.25">
      <c r="A1688" s="1562">
        <v>770284623</v>
      </c>
      <c r="B1688" s="1557" t="s">
        <v>9694</v>
      </c>
      <c r="C1688" s="1557">
        <v>0</v>
      </c>
      <c r="D1688" s="1557">
        <v>0</v>
      </c>
      <c r="E1688" s="1557">
        <v>0</v>
      </c>
      <c r="F1688" s="1557">
        <v>0</v>
      </c>
      <c r="G1688" s="1557" t="str">
        <f t="shared" si="53"/>
        <v>77028</v>
      </c>
      <c r="H1688" s="1557">
        <f t="shared" si="52"/>
        <v>0</v>
      </c>
    </row>
    <row r="1689" spans="1:8" ht="15" x14ac:dyDescent="0.25">
      <c r="A1689" s="1562">
        <v>770289800</v>
      </c>
      <c r="B1689" s="1557" t="s">
        <v>9695</v>
      </c>
      <c r="C1689" s="1557">
        <v>0</v>
      </c>
      <c r="D1689" s="1557">
        <v>0</v>
      </c>
      <c r="E1689" s="1557">
        <v>0</v>
      </c>
      <c r="F1689" s="1557">
        <v>0</v>
      </c>
      <c r="G1689" s="1557" t="str">
        <f t="shared" si="53"/>
        <v>77028</v>
      </c>
      <c r="H1689" s="1557">
        <f t="shared" si="52"/>
        <v>0</v>
      </c>
    </row>
    <row r="1690" spans="1:8" ht="15" x14ac:dyDescent="0.25">
      <c r="A1690" s="1562">
        <v>770291600</v>
      </c>
      <c r="B1690" s="1557" t="s">
        <v>9696</v>
      </c>
      <c r="C1690" s="1557">
        <v>0</v>
      </c>
      <c r="D1690" s="1557">
        <v>0</v>
      </c>
      <c r="E1690" s="1557">
        <v>0</v>
      </c>
      <c r="F1690" s="1557">
        <v>0</v>
      </c>
      <c r="G1690" s="1557" t="str">
        <f t="shared" si="53"/>
        <v>77029</v>
      </c>
      <c r="H1690" s="1557">
        <f t="shared" si="52"/>
        <v>0</v>
      </c>
    </row>
    <row r="1691" spans="1:8" ht="15" x14ac:dyDescent="0.25">
      <c r="A1691" s="1562">
        <v>770292510</v>
      </c>
      <c r="B1691" s="1557" t="s">
        <v>9697</v>
      </c>
      <c r="C1691" s="1557">
        <v>0</v>
      </c>
      <c r="D1691" s="1557">
        <v>0</v>
      </c>
      <c r="E1691" s="1557">
        <v>0</v>
      </c>
      <c r="F1691" s="1557">
        <v>0</v>
      </c>
      <c r="G1691" s="1557" t="str">
        <f t="shared" si="53"/>
        <v>77029</v>
      </c>
      <c r="H1691" s="1557">
        <f t="shared" si="52"/>
        <v>0</v>
      </c>
    </row>
    <row r="1692" spans="1:8" ht="15" x14ac:dyDescent="0.25">
      <c r="A1692" s="1562">
        <v>770293035</v>
      </c>
      <c r="B1692" s="1557" t="s">
        <v>9698</v>
      </c>
      <c r="C1692" s="1557">
        <v>0</v>
      </c>
      <c r="D1692" s="1557">
        <v>0</v>
      </c>
      <c r="E1692" s="1557">
        <v>0</v>
      </c>
      <c r="F1692" s="1557">
        <v>0</v>
      </c>
      <c r="G1692" s="1557" t="str">
        <f t="shared" si="53"/>
        <v>77029</v>
      </c>
      <c r="H1692" s="1557">
        <f t="shared" si="52"/>
        <v>0</v>
      </c>
    </row>
    <row r="1693" spans="1:8" ht="15" x14ac:dyDescent="0.25">
      <c r="A1693" s="1562">
        <v>770293036</v>
      </c>
      <c r="B1693" s="1557" t="s">
        <v>9699</v>
      </c>
      <c r="C1693" s="1557">
        <v>0</v>
      </c>
      <c r="D1693" s="1557">
        <v>0</v>
      </c>
      <c r="E1693" s="1557">
        <v>0</v>
      </c>
      <c r="F1693" s="1557">
        <v>0</v>
      </c>
      <c r="G1693" s="1557" t="str">
        <f t="shared" si="53"/>
        <v>77029</v>
      </c>
      <c r="H1693" s="1557">
        <f t="shared" si="52"/>
        <v>0</v>
      </c>
    </row>
    <row r="1694" spans="1:8" ht="15" x14ac:dyDescent="0.25">
      <c r="A1694" s="1562">
        <v>770293037</v>
      </c>
      <c r="B1694" s="1557" t="s">
        <v>9700</v>
      </c>
      <c r="C1694" s="1557">
        <v>0</v>
      </c>
      <c r="D1694" s="1557">
        <v>0</v>
      </c>
      <c r="E1694" s="1557">
        <v>0</v>
      </c>
      <c r="F1694" s="1557">
        <v>0</v>
      </c>
      <c r="G1694" s="1557" t="str">
        <f t="shared" si="53"/>
        <v>77029</v>
      </c>
      <c r="H1694" s="1557">
        <f t="shared" si="52"/>
        <v>0</v>
      </c>
    </row>
    <row r="1695" spans="1:8" ht="15" x14ac:dyDescent="0.25">
      <c r="A1695" s="1562">
        <v>770293038</v>
      </c>
      <c r="B1695" s="1557" t="s">
        <v>9701</v>
      </c>
      <c r="C1695" s="1557">
        <v>0</v>
      </c>
      <c r="D1695" s="1557">
        <v>0</v>
      </c>
      <c r="E1695" s="1557">
        <v>0</v>
      </c>
      <c r="F1695" s="1557">
        <v>0</v>
      </c>
      <c r="G1695" s="1557" t="str">
        <f t="shared" si="53"/>
        <v>77029</v>
      </c>
      <c r="H1695" s="1557">
        <f t="shared" si="52"/>
        <v>0</v>
      </c>
    </row>
    <row r="1696" spans="1:8" ht="15" x14ac:dyDescent="0.25">
      <c r="A1696" s="1562">
        <v>770293051</v>
      </c>
      <c r="B1696" s="1557" t="s">
        <v>9702</v>
      </c>
      <c r="C1696" s="1557">
        <v>0</v>
      </c>
      <c r="D1696" s="1557">
        <v>0</v>
      </c>
      <c r="E1696" s="1557">
        <v>0</v>
      </c>
      <c r="F1696" s="1557">
        <v>0</v>
      </c>
      <c r="G1696" s="1557" t="str">
        <f t="shared" si="53"/>
        <v>77029</v>
      </c>
      <c r="H1696" s="1557">
        <f t="shared" si="52"/>
        <v>0</v>
      </c>
    </row>
    <row r="1697" spans="1:8" ht="15" x14ac:dyDescent="0.25">
      <c r="A1697" s="1562">
        <v>770293052</v>
      </c>
      <c r="B1697" s="1557" t="s">
        <v>9703</v>
      </c>
      <c r="C1697" s="1557">
        <v>0</v>
      </c>
      <c r="D1697" s="1557">
        <v>0</v>
      </c>
      <c r="E1697" s="1557">
        <v>0</v>
      </c>
      <c r="F1697" s="1557">
        <v>0</v>
      </c>
      <c r="G1697" s="1557" t="str">
        <f t="shared" si="53"/>
        <v>77029</v>
      </c>
      <c r="H1697" s="1557">
        <f t="shared" si="52"/>
        <v>0</v>
      </c>
    </row>
    <row r="1698" spans="1:8" ht="15" x14ac:dyDescent="0.25">
      <c r="A1698" s="1562">
        <v>770293081</v>
      </c>
      <c r="B1698" s="1557" t="s">
        <v>9704</v>
      </c>
      <c r="C1698" s="1557">
        <v>0</v>
      </c>
      <c r="D1698" s="1557">
        <v>0</v>
      </c>
      <c r="E1698" s="1557">
        <v>0</v>
      </c>
      <c r="F1698" s="1557">
        <v>0</v>
      </c>
      <c r="G1698" s="1557" t="str">
        <f t="shared" si="53"/>
        <v>77029</v>
      </c>
      <c r="H1698" s="1557">
        <f t="shared" si="52"/>
        <v>0</v>
      </c>
    </row>
    <row r="1699" spans="1:8" ht="15" x14ac:dyDescent="0.25">
      <c r="A1699" s="1562">
        <v>770294610</v>
      </c>
      <c r="B1699" s="1557" t="s">
        <v>9705</v>
      </c>
      <c r="C1699" s="1557">
        <v>0</v>
      </c>
      <c r="D1699" s="1557">
        <v>0</v>
      </c>
      <c r="E1699" s="1557">
        <v>0</v>
      </c>
      <c r="F1699" s="1557">
        <v>0</v>
      </c>
      <c r="G1699" s="1557" t="str">
        <f t="shared" si="53"/>
        <v>77029</v>
      </c>
      <c r="H1699" s="1557">
        <f t="shared" si="52"/>
        <v>0</v>
      </c>
    </row>
    <row r="1700" spans="1:8" ht="15" x14ac:dyDescent="0.25">
      <c r="A1700" s="1562">
        <v>770294611</v>
      </c>
      <c r="B1700" s="1557" t="s">
        <v>9706</v>
      </c>
      <c r="C1700" s="1557">
        <v>0</v>
      </c>
      <c r="D1700" s="1557">
        <v>0</v>
      </c>
      <c r="E1700" s="1557">
        <v>0</v>
      </c>
      <c r="F1700" s="1557">
        <v>0</v>
      </c>
      <c r="G1700" s="1557" t="str">
        <f t="shared" si="53"/>
        <v>77029</v>
      </c>
      <c r="H1700" s="1557">
        <f t="shared" si="52"/>
        <v>0</v>
      </c>
    </row>
    <row r="1701" spans="1:8" ht="15" x14ac:dyDescent="0.25">
      <c r="A1701" s="1562">
        <v>770294623</v>
      </c>
      <c r="B1701" s="1557" t="s">
        <v>9707</v>
      </c>
      <c r="C1701" s="1557">
        <v>0</v>
      </c>
      <c r="D1701" s="1557">
        <v>0</v>
      </c>
      <c r="E1701" s="1557">
        <v>0</v>
      </c>
      <c r="F1701" s="1557">
        <v>0</v>
      </c>
      <c r="G1701" s="1557" t="str">
        <f t="shared" si="53"/>
        <v>77029</v>
      </c>
      <c r="H1701" s="1557">
        <f t="shared" si="52"/>
        <v>0</v>
      </c>
    </row>
    <row r="1702" spans="1:8" ht="15" x14ac:dyDescent="0.25">
      <c r="A1702" s="1562">
        <v>770299800</v>
      </c>
      <c r="B1702" s="1557" t="s">
        <v>9708</v>
      </c>
      <c r="C1702" s="1557">
        <v>0</v>
      </c>
      <c r="D1702" s="1557">
        <v>0</v>
      </c>
      <c r="E1702" s="1557">
        <v>0</v>
      </c>
      <c r="F1702" s="1557">
        <v>0</v>
      </c>
      <c r="G1702" s="1557" t="str">
        <f t="shared" si="53"/>
        <v>77029</v>
      </c>
      <c r="H1702" s="1557">
        <f t="shared" si="52"/>
        <v>0</v>
      </c>
    </row>
    <row r="1703" spans="1:8" ht="15" x14ac:dyDescent="0.25">
      <c r="A1703" s="1562">
        <v>770301600</v>
      </c>
      <c r="B1703" s="1557" t="s">
        <v>9709</v>
      </c>
      <c r="C1703" s="1557">
        <v>0</v>
      </c>
      <c r="D1703" s="1557">
        <v>0</v>
      </c>
      <c r="E1703" s="1557">
        <v>0</v>
      </c>
      <c r="F1703" s="1557">
        <v>0</v>
      </c>
      <c r="G1703" s="1557" t="str">
        <f t="shared" si="53"/>
        <v>77030</v>
      </c>
      <c r="H1703" s="1557">
        <f t="shared" si="52"/>
        <v>0</v>
      </c>
    </row>
    <row r="1704" spans="1:8" ht="15" x14ac:dyDescent="0.25">
      <c r="A1704" s="1562">
        <v>770302510</v>
      </c>
      <c r="B1704" s="1557" t="s">
        <v>9710</v>
      </c>
      <c r="C1704" s="1557">
        <v>0</v>
      </c>
      <c r="D1704" s="1557">
        <v>0</v>
      </c>
      <c r="E1704" s="1557">
        <v>0</v>
      </c>
      <c r="F1704" s="1557">
        <v>0</v>
      </c>
      <c r="G1704" s="1557" t="str">
        <f t="shared" si="53"/>
        <v>77030</v>
      </c>
      <c r="H1704" s="1557">
        <f t="shared" si="52"/>
        <v>0</v>
      </c>
    </row>
    <row r="1705" spans="1:8" ht="15" x14ac:dyDescent="0.25">
      <c r="A1705" s="1562">
        <v>770303033</v>
      </c>
      <c r="B1705" s="1557" t="s">
        <v>9711</v>
      </c>
      <c r="C1705" s="1557">
        <v>0</v>
      </c>
      <c r="D1705" s="1557">
        <v>0</v>
      </c>
      <c r="E1705" s="1557">
        <v>0</v>
      </c>
      <c r="F1705" s="1557">
        <v>0</v>
      </c>
      <c r="G1705" s="1557" t="str">
        <f t="shared" si="53"/>
        <v>77030</v>
      </c>
      <c r="H1705" s="1557">
        <f t="shared" si="52"/>
        <v>0</v>
      </c>
    </row>
    <row r="1706" spans="1:8" ht="15" x14ac:dyDescent="0.25">
      <c r="A1706" s="1562">
        <v>770303035</v>
      </c>
      <c r="B1706" s="1557" t="s">
        <v>9712</v>
      </c>
      <c r="C1706" s="1557">
        <v>0</v>
      </c>
      <c r="D1706" s="1557">
        <v>0</v>
      </c>
      <c r="E1706" s="1557">
        <v>0</v>
      </c>
      <c r="F1706" s="1557">
        <v>0</v>
      </c>
      <c r="G1706" s="1557" t="str">
        <f t="shared" si="53"/>
        <v>77030</v>
      </c>
      <c r="H1706" s="1557">
        <f t="shared" si="52"/>
        <v>0</v>
      </c>
    </row>
    <row r="1707" spans="1:8" ht="15" x14ac:dyDescent="0.25">
      <c r="A1707" s="1562">
        <v>770303036</v>
      </c>
      <c r="B1707" s="1557" t="s">
        <v>9713</v>
      </c>
      <c r="C1707" s="1557">
        <v>0</v>
      </c>
      <c r="D1707" s="1557">
        <v>0</v>
      </c>
      <c r="E1707" s="1557">
        <v>0</v>
      </c>
      <c r="F1707" s="1557">
        <v>0</v>
      </c>
      <c r="G1707" s="1557" t="str">
        <f t="shared" si="53"/>
        <v>77030</v>
      </c>
      <c r="H1707" s="1557">
        <f t="shared" si="52"/>
        <v>0</v>
      </c>
    </row>
    <row r="1708" spans="1:8" ht="15" x14ac:dyDescent="0.25">
      <c r="A1708" s="1562">
        <v>770303037</v>
      </c>
      <c r="B1708" s="1557" t="s">
        <v>9714</v>
      </c>
      <c r="C1708" s="1557">
        <v>0</v>
      </c>
      <c r="D1708" s="1557">
        <v>0</v>
      </c>
      <c r="E1708" s="1557">
        <v>0</v>
      </c>
      <c r="F1708" s="1557">
        <v>0</v>
      </c>
      <c r="G1708" s="1557" t="str">
        <f t="shared" si="53"/>
        <v>77030</v>
      </c>
      <c r="H1708" s="1557">
        <f t="shared" si="52"/>
        <v>0</v>
      </c>
    </row>
    <row r="1709" spans="1:8" ht="15" x14ac:dyDescent="0.25">
      <c r="A1709" s="1562">
        <v>770303038</v>
      </c>
      <c r="B1709" s="1557" t="s">
        <v>9715</v>
      </c>
      <c r="C1709" s="1557">
        <v>0</v>
      </c>
      <c r="D1709" s="1557">
        <v>0</v>
      </c>
      <c r="E1709" s="1557">
        <v>0</v>
      </c>
      <c r="F1709" s="1557">
        <v>0</v>
      </c>
      <c r="G1709" s="1557" t="str">
        <f t="shared" si="53"/>
        <v>77030</v>
      </c>
      <c r="H1709" s="1557">
        <f t="shared" si="52"/>
        <v>0</v>
      </c>
    </row>
    <row r="1710" spans="1:8" ht="15" x14ac:dyDescent="0.25">
      <c r="A1710" s="1562">
        <v>770303041</v>
      </c>
      <c r="B1710" s="1557" t="s">
        <v>9716</v>
      </c>
      <c r="C1710" s="1557">
        <v>0</v>
      </c>
      <c r="D1710" s="1557">
        <v>0</v>
      </c>
      <c r="E1710" s="1557">
        <v>0</v>
      </c>
      <c r="F1710" s="1557">
        <v>0</v>
      </c>
      <c r="G1710" s="1557" t="str">
        <f t="shared" si="53"/>
        <v>77030</v>
      </c>
      <c r="H1710" s="1557">
        <f t="shared" si="52"/>
        <v>0</v>
      </c>
    </row>
    <row r="1711" spans="1:8" ht="15" x14ac:dyDescent="0.25">
      <c r="A1711" s="1562">
        <v>770303051</v>
      </c>
      <c r="B1711" s="1557" t="s">
        <v>9717</v>
      </c>
      <c r="C1711" s="1557">
        <v>0</v>
      </c>
      <c r="D1711" s="1557">
        <v>0</v>
      </c>
      <c r="E1711" s="1557">
        <v>0</v>
      </c>
      <c r="F1711" s="1557">
        <v>0</v>
      </c>
      <c r="G1711" s="1557" t="str">
        <f t="shared" si="53"/>
        <v>77030</v>
      </c>
      <c r="H1711" s="1557">
        <f t="shared" si="52"/>
        <v>0</v>
      </c>
    </row>
    <row r="1712" spans="1:8" ht="15" x14ac:dyDescent="0.25">
      <c r="A1712" s="1562">
        <v>770303052</v>
      </c>
      <c r="B1712" s="1557" t="s">
        <v>9718</v>
      </c>
      <c r="C1712" s="1557">
        <v>0</v>
      </c>
      <c r="D1712" s="1557">
        <v>0</v>
      </c>
      <c r="E1712" s="1557">
        <v>0</v>
      </c>
      <c r="F1712" s="1557">
        <v>0</v>
      </c>
      <c r="G1712" s="1557" t="str">
        <f t="shared" si="53"/>
        <v>77030</v>
      </c>
      <c r="H1712" s="1557">
        <f t="shared" si="52"/>
        <v>0</v>
      </c>
    </row>
    <row r="1713" spans="1:8" ht="15" x14ac:dyDescent="0.25">
      <c r="A1713" s="1562">
        <v>770303081</v>
      </c>
      <c r="B1713" s="1557" t="s">
        <v>9719</v>
      </c>
      <c r="C1713" s="1557">
        <v>0</v>
      </c>
      <c r="D1713" s="1557">
        <v>0</v>
      </c>
      <c r="E1713" s="1557">
        <v>0</v>
      </c>
      <c r="F1713" s="1557">
        <v>0</v>
      </c>
      <c r="G1713" s="1557" t="str">
        <f t="shared" si="53"/>
        <v>77030</v>
      </c>
      <c r="H1713" s="1557">
        <f t="shared" si="52"/>
        <v>0</v>
      </c>
    </row>
    <row r="1714" spans="1:8" ht="15" x14ac:dyDescent="0.25">
      <c r="A1714" s="1562">
        <v>770303083</v>
      </c>
      <c r="B1714" s="1557" t="s">
        <v>9720</v>
      </c>
      <c r="C1714" s="1557">
        <v>0</v>
      </c>
      <c r="D1714" s="1557">
        <v>0</v>
      </c>
      <c r="E1714" s="1557">
        <v>0</v>
      </c>
      <c r="F1714" s="1557">
        <v>0</v>
      </c>
      <c r="G1714" s="1557" t="str">
        <f t="shared" si="53"/>
        <v>77030</v>
      </c>
      <c r="H1714" s="1557">
        <f t="shared" si="52"/>
        <v>0</v>
      </c>
    </row>
    <row r="1715" spans="1:8" ht="15" x14ac:dyDescent="0.25">
      <c r="A1715" s="1562">
        <v>770304610</v>
      </c>
      <c r="B1715" s="1557" t="s">
        <v>9721</v>
      </c>
      <c r="C1715" s="1557">
        <v>0</v>
      </c>
      <c r="D1715" s="1557">
        <v>0</v>
      </c>
      <c r="E1715" s="1557">
        <v>0</v>
      </c>
      <c r="F1715" s="1557">
        <v>0</v>
      </c>
      <c r="G1715" s="1557" t="str">
        <f t="shared" si="53"/>
        <v>77030</v>
      </c>
      <c r="H1715" s="1557">
        <f t="shared" si="52"/>
        <v>0</v>
      </c>
    </row>
    <row r="1716" spans="1:8" ht="15" x14ac:dyDescent="0.25">
      <c r="A1716" s="1562">
        <v>770304611</v>
      </c>
      <c r="B1716" s="1557" t="s">
        <v>9722</v>
      </c>
      <c r="C1716" s="1557">
        <v>0</v>
      </c>
      <c r="D1716" s="1557">
        <v>0</v>
      </c>
      <c r="E1716" s="1557">
        <v>0</v>
      </c>
      <c r="F1716" s="1557">
        <v>0</v>
      </c>
      <c r="G1716" s="1557" t="str">
        <f t="shared" si="53"/>
        <v>77030</v>
      </c>
      <c r="H1716" s="1557">
        <f t="shared" si="52"/>
        <v>0</v>
      </c>
    </row>
    <row r="1717" spans="1:8" ht="15" x14ac:dyDescent="0.25">
      <c r="A1717" s="1562">
        <v>770309800</v>
      </c>
      <c r="B1717" s="1557" t="s">
        <v>9723</v>
      </c>
      <c r="C1717" s="1557">
        <v>0</v>
      </c>
      <c r="D1717" s="1557">
        <v>0</v>
      </c>
      <c r="E1717" s="1557">
        <v>0</v>
      </c>
      <c r="F1717" s="1557">
        <v>0</v>
      </c>
      <c r="G1717" s="1557" t="str">
        <f t="shared" si="53"/>
        <v>77030</v>
      </c>
      <c r="H1717" s="1557">
        <f t="shared" si="52"/>
        <v>0</v>
      </c>
    </row>
    <row r="1718" spans="1:8" ht="15" x14ac:dyDescent="0.25">
      <c r="A1718" s="1562">
        <v>770311600</v>
      </c>
      <c r="B1718" s="1557" t="s">
        <v>9724</v>
      </c>
      <c r="C1718" s="1557">
        <v>0</v>
      </c>
      <c r="D1718" s="1557">
        <v>0</v>
      </c>
      <c r="E1718" s="1557">
        <v>0</v>
      </c>
      <c r="F1718" s="1557">
        <v>0</v>
      </c>
      <c r="G1718" s="1557" t="str">
        <f t="shared" si="53"/>
        <v>77031</v>
      </c>
      <c r="H1718" s="1557">
        <f t="shared" si="52"/>
        <v>719.01</v>
      </c>
    </row>
    <row r="1719" spans="1:8" ht="15" x14ac:dyDescent="0.25">
      <c r="A1719" s="1562">
        <v>770312510</v>
      </c>
      <c r="B1719" s="1557" t="s">
        <v>9725</v>
      </c>
      <c r="C1719" s="1557">
        <v>0</v>
      </c>
      <c r="D1719" s="1557">
        <v>0</v>
      </c>
      <c r="E1719" s="1557">
        <v>0</v>
      </c>
      <c r="F1719" s="1557">
        <v>0</v>
      </c>
      <c r="G1719" s="1557" t="str">
        <f t="shared" si="53"/>
        <v>77031</v>
      </c>
      <c r="H1719" s="1557">
        <f t="shared" si="52"/>
        <v>719.01</v>
      </c>
    </row>
    <row r="1720" spans="1:8" ht="15" x14ac:dyDescent="0.25">
      <c r="A1720" s="1562">
        <v>770313034</v>
      </c>
      <c r="B1720" s="1557" t="s">
        <v>9726</v>
      </c>
      <c r="C1720" s="1557">
        <v>0</v>
      </c>
      <c r="D1720" s="1557">
        <v>0</v>
      </c>
      <c r="E1720" s="1557">
        <v>0</v>
      </c>
      <c r="F1720" s="1557">
        <v>0</v>
      </c>
      <c r="G1720" s="1557" t="str">
        <f t="shared" si="53"/>
        <v>77031</v>
      </c>
      <c r="H1720" s="1557">
        <f t="shared" si="52"/>
        <v>719.01</v>
      </c>
    </row>
    <row r="1721" spans="1:8" ht="15" x14ac:dyDescent="0.25">
      <c r="A1721" s="1562">
        <v>770313035</v>
      </c>
      <c r="B1721" s="1557" t="s">
        <v>9727</v>
      </c>
      <c r="C1721" s="1557">
        <v>267.5</v>
      </c>
      <c r="D1721" s="1557">
        <v>0</v>
      </c>
      <c r="E1721" s="1557">
        <v>0</v>
      </c>
      <c r="F1721" s="1557">
        <v>267.5</v>
      </c>
      <c r="G1721" s="1557" t="str">
        <f t="shared" si="53"/>
        <v>77031</v>
      </c>
      <c r="H1721" s="1557">
        <f t="shared" si="52"/>
        <v>719.01</v>
      </c>
    </row>
    <row r="1722" spans="1:8" ht="15" x14ac:dyDescent="0.25">
      <c r="A1722" s="1562">
        <v>770313036</v>
      </c>
      <c r="B1722" s="1557" t="s">
        <v>9728</v>
      </c>
      <c r="C1722" s="1557">
        <v>0</v>
      </c>
      <c r="D1722" s="1557">
        <v>0</v>
      </c>
      <c r="E1722" s="1557">
        <v>0</v>
      </c>
      <c r="F1722" s="1557">
        <v>0</v>
      </c>
      <c r="G1722" s="1557" t="str">
        <f t="shared" si="53"/>
        <v>77031</v>
      </c>
      <c r="H1722" s="1557">
        <f t="shared" si="52"/>
        <v>719.01</v>
      </c>
    </row>
    <row r="1723" spans="1:8" ht="15" x14ac:dyDescent="0.25">
      <c r="A1723" s="1562">
        <v>770313037</v>
      </c>
      <c r="B1723" s="1557" t="s">
        <v>9729</v>
      </c>
      <c r="C1723" s="1557">
        <v>0</v>
      </c>
      <c r="D1723" s="1557">
        <v>0</v>
      </c>
      <c r="E1723" s="1557">
        <v>0</v>
      </c>
      <c r="F1723" s="1557">
        <v>0</v>
      </c>
      <c r="G1723" s="1557" t="str">
        <f t="shared" si="53"/>
        <v>77031</v>
      </c>
      <c r="H1723" s="1557">
        <f t="shared" si="52"/>
        <v>719.01</v>
      </c>
    </row>
    <row r="1724" spans="1:8" ht="15" x14ac:dyDescent="0.25">
      <c r="A1724" s="1562">
        <v>770313038</v>
      </c>
      <c r="B1724" s="1557" t="s">
        <v>9730</v>
      </c>
      <c r="C1724" s="1557">
        <v>330.6</v>
      </c>
      <c r="D1724" s="1557">
        <v>0</v>
      </c>
      <c r="E1724" s="1557">
        <v>0</v>
      </c>
      <c r="F1724" s="1557">
        <v>330.6</v>
      </c>
      <c r="G1724" s="1557" t="str">
        <f t="shared" si="53"/>
        <v>77031</v>
      </c>
      <c r="H1724" s="1557">
        <f t="shared" si="52"/>
        <v>719.01</v>
      </c>
    </row>
    <row r="1725" spans="1:8" ht="15" x14ac:dyDescent="0.25">
      <c r="A1725" s="1562">
        <v>770313041</v>
      </c>
      <c r="B1725" s="1557" t="s">
        <v>9731</v>
      </c>
      <c r="C1725" s="1557">
        <v>0</v>
      </c>
      <c r="D1725" s="1557">
        <v>0</v>
      </c>
      <c r="E1725" s="1557">
        <v>0</v>
      </c>
      <c r="F1725" s="1557">
        <v>0</v>
      </c>
      <c r="G1725" s="1557" t="str">
        <f t="shared" si="53"/>
        <v>77031</v>
      </c>
      <c r="H1725" s="1557">
        <f t="shared" si="52"/>
        <v>719.01</v>
      </c>
    </row>
    <row r="1726" spans="1:8" ht="15" x14ac:dyDescent="0.25">
      <c r="A1726" s="1562">
        <v>770313051</v>
      </c>
      <c r="B1726" s="1557" t="s">
        <v>9732</v>
      </c>
      <c r="C1726" s="1557">
        <v>120.91</v>
      </c>
      <c r="D1726" s="1557">
        <v>0</v>
      </c>
      <c r="E1726" s="1557">
        <v>0</v>
      </c>
      <c r="F1726" s="1557">
        <v>120.91</v>
      </c>
      <c r="G1726" s="1557" t="str">
        <f t="shared" si="53"/>
        <v>77031</v>
      </c>
      <c r="H1726" s="1557">
        <f t="shared" si="52"/>
        <v>719.01</v>
      </c>
    </row>
    <row r="1727" spans="1:8" ht="15" x14ac:dyDescent="0.25">
      <c r="A1727" s="1562">
        <v>770313052</v>
      </c>
      <c r="B1727" s="1557" t="s">
        <v>9733</v>
      </c>
      <c r="C1727" s="1557">
        <v>0</v>
      </c>
      <c r="D1727" s="1557">
        <v>0</v>
      </c>
      <c r="E1727" s="1557">
        <v>0</v>
      </c>
      <c r="F1727" s="1557">
        <v>0</v>
      </c>
      <c r="G1727" s="1557" t="str">
        <f t="shared" si="53"/>
        <v>77031</v>
      </c>
      <c r="H1727" s="1557">
        <f t="shared" si="52"/>
        <v>719.01</v>
      </c>
    </row>
    <row r="1728" spans="1:8" ht="15" x14ac:dyDescent="0.25">
      <c r="A1728" s="1562">
        <v>770313081</v>
      </c>
      <c r="B1728" s="1557" t="s">
        <v>9734</v>
      </c>
      <c r="C1728" s="1557">
        <v>0</v>
      </c>
      <c r="D1728" s="1557">
        <v>0</v>
      </c>
      <c r="E1728" s="1557">
        <v>0</v>
      </c>
      <c r="F1728" s="1557">
        <v>0</v>
      </c>
      <c r="G1728" s="1557" t="str">
        <f t="shared" si="53"/>
        <v>77031</v>
      </c>
      <c r="H1728" s="1557">
        <f t="shared" si="52"/>
        <v>719.01</v>
      </c>
    </row>
    <row r="1729" spans="1:8" ht="15" x14ac:dyDescent="0.25">
      <c r="A1729" s="1562">
        <v>770314610</v>
      </c>
      <c r="B1729" s="1557" t="s">
        <v>9735</v>
      </c>
      <c r="C1729" s="1557">
        <v>0</v>
      </c>
      <c r="D1729" s="1557">
        <v>0</v>
      </c>
      <c r="E1729" s="1557">
        <v>0</v>
      </c>
      <c r="F1729" s="1557">
        <v>0</v>
      </c>
      <c r="G1729" s="1557" t="str">
        <f t="shared" si="53"/>
        <v>77031</v>
      </c>
      <c r="H1729" s="1557">
        <f t="shared" si="52"/>
        <v>719.01</v>
      </c>
    </row>
    <row r="1730" spans="1:8" ht="15" x14ac:dyDescent="0.25">
      <c r="A1730" s="1562">
        <v>770314611</v>
      </c>
      <c r="B1730" s="1557" t="s">
        <v>9736</v>
      </c>
      <c r="C1730" s="1557">
        <v>0</v>
      </c>
      <c r="D1730" s="1557">
        <v>0</v>
      </c>
      <c r="E1730" s="1557">
        <v>0</v>
      </c>
      <c r="F1730" s="1557">
        <v>0</v>
      </c>
      <c r="G1730" s="1557" t="str">
        <f t="shared" si="53"/>
        <v>77031</v>
      </c>
      <c r="H1730" s="1557">
        <f t="shared" si="52"/>
        <v>719.01</v>
      </c>
    </row>
    <row r="1731" spans="1:8" ht="15" x14ac:dyDescent="0.25">
      <c r="A1731" s="1562">
        <v>770314623</v>
      </c>
      <c r="B1731" s="1557" t="s">
        <v>9737</v>
      </c>
      <c r="C1731" s="1557">
        <v>0</v>
      </c>
      <c r="D1731" s="1557">
        <v>0</v>
      </c>
      <c r="E1731" s="1557">
        <v>0</v>
      </c>
      <c r="F1731" s="1557">
        <v>0</v>
      </c>
      <c r="G1731" s="1557" t="str">
        <f t="shared" si="53"/>
        <v>77031</v>
      </c>
      <c r="H1731" s="1557">
        <f t="shared" si="52"/>
        <v>719.01</v>
      </c>
    </row>
    <row r="1732" spans="1:8" ht="15" x14ac:dyDescent="0.25">
      <c r="A1732" s="1562">
        <v>770319800</v>
      </c>
      <c r="B1732" s="1557" t="s">
        <v>9738</v>
      </c>
      <c r="C1732" s="1557">
        <v>0</v>
      </c>
      <c r="D1732" s="1557">
        <v>0</v>
      </c>
      <c r="E1732" s="1557">
        <v>0</v>
      </c>
      <c r="F1732" s="1557">
        <v>0</v>
      </c>
      <c r="G1732" s="1557" t="str">
        <f t="shared" si="53"/>
        <v>77031</v>
      </c>
      <c r="H1732" s="1557">
        <f t="shared" si="52"/>
        <v>719.01</v>
      </c>
    </row>
    <row r="1733" spans="1:8" ht="15" x14ac:dyDescent="0.25">
      <c r="A1733" s="1562">
        <v>770321600</v>
      </c>
      <c r="B1733" s="1557" t="s">
        <v>9739</v>
      </c>
      <c r="C1733" s="1557">
        <v>0</v>
      </c>
      <c r="D1733" s="1557">
        <v>0</v>
      </c>
      <c r="E1733" s="1557">
        <v>0</v>
      </c>
      <c r="F1733" s="1557">
        <v>0</v>
      </c>
      <c r="G1733" s="1557" t="str">
        <f t="shared" si="53"/>
        <v>77032</v>
      </c>
      <c r="H1733" s="1557">
        <f t="shared" si="52"/>
        <v>0</v>
      </c>
    </row>
    <row r="1734" spans="1:8" ht="15" x14ac:dyDescent="0.25">
      <c r="A1734" s="1562">
        <v>770322510</v>
      </c>
      <c r="B1734" s="1557" t="s">
        <v>9740</v>
      </c>
      <c r="C1734" s="1557">
        <v>0</v>
      </c>
      <c r="D1734" s="1557">
        <v>0</v>
      </c>
      <c r="E1734" s="1557">
        <v>0</v>
      </c>
      <c r="F1734" s="1557">
        <v>0</v>
      </c>
      <c r="G1734" s="1557" t="str">
        <f t="shared" si="53"/>
        <v>77032</v>
      </c>
      <c r="H1734" s="1557">
        <f t="shared" si="52"/>
        <v>0</v>
      </c>
    </row>
    <row r="1735" spans="1:8" ht="15" x14ac:dyDescent="0.25">
      <c r="A1735" s="1562">
        <v>770323035</v>
      </c>
      <c r="B1735" s="1557" t="s">
        <v>9741</v>
      </c>
      <c r="C1735" s="1557">
        <v>0</v>
      </c>
      <c r="D1735" s="1557">
        <v>0</v>
      </c>
      <c r="E1735" s="1557">
        <v>0</v>
      </c>
      <c r="F1735" s="1557">
        <v>0</v>
      </c>
      <c r="G1735" s="1557" t="str">
        <f t="shared" si="53"/>
        <v>77032</v>
      </c>
      <c r="H1735" s="1557">
        <f t="shared" si="52"/>
        <v>0</v>
      </c>
    </row>
    <row r="1736" spans="1:8" ht="15" x14ac:dyDescent="0.25">
      <c r="A1736" s="1562">
        <v>770323038</v>
      </c>
      <c r="B1736" s="1557" t="s">
        <v>9742</v>
      </c>
      <c r="C1736" s="1557">
        <v>0</v>
      </c>
      <c r="D1736" s="1557">
        <v>0</v>
      </c>
      <c r="E1736" s="1557">
        <v>0</v>
      </c>
      <c r="F1736" s="1557">
        <v>0</v>
      </c>
      <c r="G1736" s="1557" t="str">
        <f t="shared" si="53"/>
        <v>77032</v>
      </c>
      <c r="H1736" s="1557">
        <f t="shared" ref="H1736:H1799" si="54">SUMIF(G:G,G1736,C:C)</f>
        <v>0</v>
      </c>
    </row>
    <row r="1737" spans="1:8" ht="15" x14ac:dyDescent="0.25">
      <c r="A1737" s="1562">
        <v>770323051</v>
      </c>
      <c r="B1737" s="1557" t="s">
        <v>9743</v>
      </c>
      <c r="C1737" s="1557">
        <v>0</v>
      </c>
      <c r="D1737" s="1557">
        <v>0</v>
      </c>
      <c r="E1737" s="1557">
        <v>0</v>
      </c>
      <c r="F1737" s="1557">
        <v>0</v>
      </c>
      <c r="G1737" s="1557" t="str">
        <f t="shared" ref="G1737:G1800" si="55">LEFT(A1737,5)</f>
        <v>77032</v>
      </c>
      <c r="H1737" s="1557">
        <f t="shared" si="54"/>
        <v>0</v>
      </c>
    </row>
    <row r="1738" spans="1:8" ht="15" x14ac:dyDescent="0.25">
      <c r="A1738" s="1562">
        <v>770323052</v>
      </c>
      <c r="B1738" s="1557" t="s">
        <v>9744</v>
      </c>
      <c r="C1738" s="1557">
        <v>0</v>
      </c>
      <c r="D1738" s="1557">
        <v>0</v>
      </c>
      <c r="E1738" s="1557">
        <v>0</v>
      </c>
      <c r="F1738" s="1557">
        <v>0</v>
      </c>
      <c r="G1738" s="1557" t="str">
        <f t="shared" si="55"/>
        <v>77032</v>
      </c>
      <c r="H1738" s="1557">
        <f t="shared" si="54"/>
        <v>0</v>
      </c>
    </row>
    <row r="1739" spans="1:8" ht="15" x14ac:dyDescent="0.25">
      <c r="A1739" s="1562">
        <v>770323081</v>
      </c>
      <c r="B1739" s="1557" t="s">
        <v>9745</v>
      </c>
      <c r="C1739" s="1557">
        <v>0</v>
      </c>
      <c r="D1739" s="1557">
        <v>0</v>
      </c>
      <c r="E1739" s="1557">
        <v>0</v>
      </c>
      <c r="F1739" s="1557">
        <v>0</v>
      </c>
      <c r="G1739" s="1557" t="str">
        <f t="shared" si="55"/>
        <v>77032</v>
      </c>
      <c r="H1739" s="1557">
        <f t="shared" si="54"/>
        <v>0</v>
      </c>
    </row>
    <row r="1740" spans="1:8" ht="15" x14ac:dyDescent="0.25">
      <c r="A1740" s="1562">
        <v>770324610</v>
      </c>
      <c r="B1740" s="1557" t="s">
        <v>9746</v>
      </c>
      <c r="C1740" s="1557">
        <v>0</v>
      </c>
      <c r="D1740" s="1557">
        <v>0</v>
      </c>
      <c r="E1740" s="1557">
        <v>0</v>
      </c>
      <c r="F1740" s="1557">
        <v>0</v>
      </c>
      <c r="G1740" s="1557" t="str">
        <f t="shared" si="55"/>
        <v>77032</v>
      </c>
      <c r="H1740" s="1557">
        <f t="shared" si="54"/>
        <v>0</v>
      </c>
    </row>
    <row r="1741" spans="1:8" ht="15" x14ac:dyDescent="0.25">
      <c r="A1741" s="1562">
        <v>770324611</v>
      </c>
      <c r="B1741" s="1557" t="s">
        <v>9747</v>
      </c>
      <c r="C1741" s="1557">
        <v>0</v>
      </c>
      <c r="D1741" s="1557">
        <v>0</v>
      </c>
      <c r="E1741" s="1557">
        <v>0</v>
      </c>
      <c r="F1741" s="1557">
        <v>0</v>
      </c>
      <c r="G1741" s="1557" t="str">
        <f t="shared" si="55"/>
        <v>77032</v>
      </c>
      <c r="H1741" s="1557">
        <f t="shared" si="54"/>
        <v>0</v>
      </c>
    </row>
    <row r="1742" spans="1:8" ht="15" x14ac:dyDescent="0.25">
      <c r="A1742" s="1562">
        <v>770324623</v>
      </c>
      <c r="B1742" s="1557" t="s">
        <v>9748</v>
      </c>
      <c r="C1742" s="1557">
        <v>0</v>
      </c>
      <c r="D1742" s="1557">
        <v>0</v>
      </c>
      <c r="E1742" s="1557">
        <v>0</v>
      </c>
      <c r="F1742" s="1557">
        <v>0</v>
      </c>
      <c r="G1742" s="1557" t="str">
        <f t="shared" si="55"/>
        <v>77032</v>
      </c>
      <c r="H1742" s="1557">
        <f t="shared" si="54"/>
        <v>0</v>
      </c>
    </row>
    <row r="1743" spans="1:8" ht="15" x14ac:dyDescent="0.25">
      <c r="A1743" s="1562">
        <v>770329800</v>
      </c>
      <c r="B1743" s="1557" t="s">
        <v>9749</v>
      </c>
      <c r="C1743" s="1557">
        <v>0</v>
      </c>
      <c r="D1743" s="1557">
        <v>0</v>
      </c>
      <c r="E1743" s="1557">
        <v>0</v>
      </c>
      <c r="F1743" s="1557">
        <v>0</v>
      </c>
      <c r="G1743" s="1557" t="str">
        <f t="shared" si="55"/>
        <v>77032</v>
      </c>
      <c r="H1743" s="1557">
        <f t="shared" si="54"/>
        <v>0</v>
      </c>
    </row>
    <row r="1744" spans="1:8" ht="15" x14ac:dyDescent="0.25">
      <c r="A1744" s="1562">
        <v>770331600</v>
      </c>
      <c r="B1744" s="1557" t="s">
        <v>9750</v>
      </c>
      <c r="C1744" s="1557">
        <v>0</v>
      </c>
      <c r="D1744" s="1557">
        <v>0</v>
      </c>
      <c r="E1744" s="1557">
        <v>0</v>
      </c>
      <c r="F1744" s="1557">
        <v>0</v>
      </c>
      <c r="G1744" s="1557" t="str">
        <f t="shared" si="55"/>
        <v>77033</v>
      </c>
      <c r="H1744" s="1557">
        <f t="shared" si="54"/>
        <v>0</v>
      </c>
    </row>
    <row r="1745" spans="1:8" ht="15" x14ac:dyDescent="0.25">
      <c r="A1745" s="1562">
        <v>770332510</v>
      </c>
      <c r="B1745" s="1557" t="s">
        <v>9751</v>
      </c>
      <c r="C1745" s="1557">
        <v>0</v>
      </c>
      <c r="D1745" s="1557">
        <v>0</v>
      </c>
      <c r="E1745" s="1557">
        <v>0</v>
      </c>
      <c r="F1745" s="1557">
        <v>0</v>
      </c>
      <c r="G1745" s="1557" t="str">
        <f t="shared" si="55"/>
        <v>77033</v>
      </c>
      <c r="H1745" s="1557">
        <f t="shared" si="54"/>
        <v>0</v>
      </c>
    </row>
    <row r="1746" spans="1:8" ht="15" x14ac:dyDescent="0.25">
      <c r="A1746" s="1562">
        <v>770333035</v>
      </c>
      <c r="B1746" s="1557" t="s">
        <v>9752</v>
      </c>
      <c r="C1746" s="1557">
        <v>0</v>
      </c>
      <c r="D1746" s="1557">
        <v>0</v>
      </c>
      <c r="E1746" s="1557">
        <v>0</v>
      </c>
      <c r="F1746" s="1557">
        <v>0</v>
      </c>
      <c r="G1746" s="1557" t="str">
        <f t="shared" si="55"/>
        <v>77033</v>
      </c>
      <c r="H1746" s="1557">
        <f t="shared" si="54"/>
        <v>0</v>
      </c>
    </row>
    <row r="1747" spans="1:8" ht="15" x14ac:dyDescent="0.25">
      <c r="A1747" s="1562">
        <v>770333036</v>
      </c>
      <c r="B1747" s="1557" t="s">
        <v>9753</v>
      </c>
      <c r="C1747" s="1557">
        <v>0</v>
      </c>
      <c r="D1747" s="1557">
        <v>0</v>
      </c>
      <c r="E1747" s="1557">
        <v>0</v>
      </c>
      <c r="F1747" s="1557">
        <v>0</v>
      </c>
      <c r="G1747" s="1557" t="str">
        <f t="shared" si="55"/>
        <v>77033</v>
      </c>
      <c r="H1747" s="1557">
        <f t="shared" si="54"/>
        <v>0</v>
      </c>
    </row>
    <row r="1748" spans="1:8" ht="15" x14ac:dyDescent="0.25">
      <c r="A1748" s="1562">
        <v>770333037</v>
      </c>
      <c r="B1748" s="1557" t="s">
        <v>9754</v>
      </c>
      <c r="C1748" s="1557">
        <v>0</v>
      </c>
      <c r="D1748" s="1557">
        <v>0</v>
      </c>
      <c r="E1748" s="1557">
        <v>0</v>
      </c>
      <c r="F1748" s="1557">
        <v>0</v>
      </c>
      <c r="G1748" s="1557" t="str">
        <f t="shared" si="55"/>
        <v>77033</v>
      </c>
      <c r="H1748" s="1557">
        <f t="shared" si="54"/>
        <v>0</v>
      </c>
    </row>
    <row r="1749" spans="1:8" ht="15" x14ac:dyDescent="0.25">
      <c r="A1749" s="1562">
        <v>770333038</v>
      </c>
      <c r="B1749" s="1557" t="s">
        <v>9755</v>
      </c>
      <c r="C1749" s="1557">
        <v>0</v>
      </c>
      <c r="D1749" s="1557">
        <v>0</v>
      </c>
      <c r="E1749" s="1557">
        <v>0</v>
      </c>
      <c r="F1749" s="1557">
        <v>0</v>
      </c>
      <c r="G1749" s="1557" t="str">
        <f t="shared" si="55"/>
        <v>77033</v>
      </c>
      <c r="H1749" s="1557">
        <f t="shared" si="54"/>
        <v>0</v>
      </c>
    </row>
    <row r="1750" spans="1:8" ht="15" x14ac:dyDescent="0.25">
      <c r="A1750" s="1562">
        <v>770333041</v>
      </c>
      <c r="B1750" s="1557" t="s">
        <v>9756</v>
      </c>
      <c r="C1750" s="1557">
        <v>0</v>
      </c>
      <c r="D1750" s="1557">
        <v>0</v>
      </c>
      <c r="E1750" s="1557">
        <v>0</v>
      </c>
      <c r="F1750" s="1557">
        <v>0</v>
      </c>
      <c r="G1750" s="1557" t="str">
        <f t="shared" si="55"/>
        <v>77033</v>
      </c>
      <c r="H1750" s="1557">
        <f t="shared" si="54"/>
        <v>0</v>
      </c>
    </row>
    <row r="1751" spans="1:8" ht="15" x14ac:dyDescent="0.25">
      <c r="A1751" s="1562">
        <v>770333051</v>
      </c>
      <c r="B1751" s="1557" t="s">
        <v>9757</v>
      </c>
      <c r="C1751" s="1557">
        <v>0</v>
      </c>
      <c r="D1751" s="1557">
        <v>0</v>
      </c>
      <c r="E1751" s="1557">
        <v>0</v>
      </c>
      <c r="F1751" s="1557">
        <v>0</v>
      </c>
      <c r="G1751" s="1557" t="str">
        <f t="shared" si="55"/>
        <v>77033</v>
      </c>
      <c r="H1751" s="1557">
        <f t="shared" si="54"/>
        <v>0</v>
      </c>
    </row>
    <row r="1752" spans="1:8" ht="15" x14ac:dyDescent="0.25">
      <c r="A1752" s="1562">
        <v>770333052</v>
      </c>
      <c r="B1752" s="1557" t="s">
        <v>9758</v>
      </c>
      <c r="C1752" s="1557">
        <v>0</v>
      </c>
      <c r="D1752" s="1557">
        <v>0</v>
      </c>
      <c r="E1752" s="1557">
        <v>0</v>
      </c>
      <c r="F1752" s="1557">
        <v>0</v>
      </c>
      <c r="G1752" s="1557" t="str">
        <f t="shared" si="55"/>
        <v>77033</v>
      </c>
      <c r="H1752" s="1557">
        <f t="shared" si="54"/>
        <v>0</v>
      </c>
    </row>
    <row r="1753" spans="1:8" ht="15" x14ac:dyDescent="0.25">
      <c r="A1753" s="1562">
        <v>770333081</v>
      </c>
      <c r="B1753" s="1557" t="s">
        <v>9759</v>
      </c>
      <c r="C1753" s="1557">
        <v>0</v>
      </c>
      <c r="D1753" s="1557">
        <v>0</v>
      </c>
      <c r="E1753" s="1557">
        <v>0</v>
      </c>
      <c r="F1753" s="1557">
        <v>0</v>
      </c>
      <c r="G1753" s="1557" t="str">
        <f t="shared" si="55"/>
        <v>77033</v>
      </c>
      <c r="H1753" s="1557">
        <f t="shared" si="54"/>
        <v>0</v>
      </c>
    </row>
    <row r="1754" spans="1:8" ht="15" x14ac:dyDescent="0.25">
      <c r="A1754" s="1562">
        <v>770334610</v>
      </c>
      <c r="B1754" s="1557" t="s">
        <v>9760</v>
      </c>
      <c r="C1754" s="1557">
        <v>0</v>
      </c>
      <c r="D1754" s="1557">
        <v>0</v>
      </c>
      <c r="E1754" s="1557">
        <v>0</v>
      </c>
      <c r="F1754" s="1557">
        <v>0</v>
      </c>
      <c r="G1754" s="1557" t="str">
        <f t="shared" si="55"/>
        <v>77033</v>
      </c>
      <c r="H1754" s="1557">
        <f t="shared" si="54"/>
        <v>0</v>
      </c>
    </row>
    <row r="1755" spans="1:8" ht="15" x14ac:dyDescent="0.25">
      <c r="A1755" s="1562">
        <v>770334611</v>
      </c>
      <c r="B1755" s="1557" t="s">
        <v>9761</v>
      </c>
      <c r="C1755" s="1557">
        <v>0</v>
      </c>
      <c r="D1755" s="1557">
        <v>0</v>
      </c>
      <c r="E1755" s="1557">
        <v>0</v>
      </c>
      <c r="F1755" s="1557">
        <v>0</v>
      </c>
      <c r="G1755" s="1557" t="str">
        <f t="shared" si="55"/>
        <v>77033</v>
      </c>
      <c r="H1755" s="1557">
        <f t="shared" si="54"/>
        <v>0</v>
      </c>
    </row>
    <row r="1756" spans="1:8" ht="15" x14ac:dyDescent="0.25">
      <c r="A1756" s="1562">
        <v>770339800</v>
      </c>
      <c r="B1756" s="1557" t="s">
        <v>9762</v>
      </c>
      <c r="C1756" s="1557">
        <v>0</v>
      </c>
      <c r="D1756" s="1557">
        <v>0</v>
      </c>
      <c r="E1756" s="1557">
        <v>0</v>
      </c>
      <c r="F1756" s="1557">
        <v>0</v>
      </c>
      <c r="G1756" s="1557" t="str">
        <f t="shared" si="55"/>
        <v>77033</v>
      </c>
      <c r="H1756" s="1557">
        <f t="shared" si="54"/>
        <v>0</v>
      </c>
    </row>
    <row r="1757" spans="1:8" ht="15" x14ac:dyDescent="0.25">
      <c r="A1757" s="1562">
        <v>770342510</v>
      </c>
      <c r="B1757" s="1557" t="s">
        <v>9763</v>
      </c>
      <c r="C1757" s="1557">
        <v>0</v>
      </c>
      <c r="D1757" s="1557">
        <v>0</v>
      </c>
      <c r="E1757" s="1557">
        <v>0</v>
      </c>
      <c r="F1757" s="1557">
        <v>0</v>
      </c>
      <c r="G1757" s="1557" t="str">
        <f t="shared" si="55"/>
        <v>77034</v>
      </c>
      <c r="H1757" s="1557">
        <f t="shared" si="54"/>
        <v>154.52000000000001</v>
      </c>
    </row>
    <row r="1758" spans="1:8" ht="15" x14ac:dyDescent="0.25">
      <c r="A1758" s="1562">
        <v>770343034</v>
      </c>
      <c r="B1758" s="1557" t="s">
        <v>9764</v>
      </c>
      <c r="C1758" s="1557">
        <v>154.52000000000001</v>
      </c>
      <c r="D1758" s="1557">
        <v>0</v>
      </c>
      <c r="E1758" s="1557">
        <v>0</v>
      </c>
      <c r="F1758" s="1557">
        <v>154.52000000000001</v>
      </c>
      <c r="G1758" s="1557" t="str">
        <f t="shared" si="55"/>
        <v>77034</v>
      </c>
      <c r="H1758" s="1557">
        <f t="shared" si="54"/>
        <v>154.52000000000001</v>
      </c>
    </row>
    <row r="1759" spans="1:8" ht="15" x14ac:dyDescent="0.25">
      <c r="A1759" s="1562">
        <v>770343038</v>
      </c>
      <c r="B1759" s="1557" t="s">
        <v>9765</v>
      </c>
      <c r="C1759" s="1557">
        <v>0</v>
      </c>
      <c r="D1759" s="1557">
        <v>0</v>
      </c>
      <c r="E1759" s="1557">
        <v>0</v>
      </c>
      <c r="F1759" s="1557">
        <v>0</v>
      </c>
      <c r="G1759" s="1557" t="str">
        <f t="shared" si="55"/>
        <v>77034</v>
      </c>
      <c r="H1759" s="1557">
        <f t="shared" si="54"/>
        <v>154.52000000000001</v>
      </c>
    </row>
    <row r="1760" spans="1:8" ht="15" x14ac:dyDescent="0.25">
      <c r="A1760" s="1562">
        <v>770343051</v>
      </c>
      <c r="B1760" s="1557" t="s">
        <v>9766</v>
      </c>
      <c r="C1760" s="1557">
        <v>0</v>
      </c>
      <c r="D1760" s="1557">
        <v>0</v>
      </c>
      <c r="E1760" s="1557">
        <v>0</v>
      </c>
      <c r="F1760" s="1557">
        <v>0</v>
      </c>
      <c r="G1760" s="1557" t="str">
        <f t="shared" si="55"/>
        <v>77034</v>
      </c>
      <c r="H1760" s="1557">
        <f t="shared" si="54"/>
        <v>154.52000000000001</v>
      </c>
    </row>
    <row r="1761" spans="1:8" ht="15" x14ac:dyDescent="0.25">
      <c r="A1761" s="1562">
        <v>770343052</v>
      </c>
      <c r="B1761" s="1557" t="s">
        <v>9767</v>
      </c>
      <c r="C1761" s="1557">
        <v>0</v>
      </c>
      <c r="D1761" s="1557">
        <v>0</v>
      </c>
      <c r="E1761" s="1557">
        <v>0</v>
      </c>
      <c r="F1761" s="1557">
        <v>0</v>
      </c>
      <c r="G1761" s="1557" t="str">
        <f t="shared" si="55"/>
        <v>77034</v>
      </c>
      <c r="H1761" s="1557">
        <f t="shared" si="54"/>
        <v>154.52000000000001</v>
      </c>
    </row>
    <row r="1762" spans="1:8" ht="15" x14ac:dyDescent="0.25">
      <c r="A1762" s="1562">
        <v>770344611</v>
      </c>
      <c r="B1762" s="1557" t="s">
        <v>9768</v>
      </c>
      <c r="C1762" s="1557">
        <v>0</v>
      </c>
      <c r="D1762" s="1557">
        <v>0</v>
      </c>
      <c r="E1762" s="1557">
        <v>0</v>
      </c>
      <c r="F1762" s="1557">
        <v>0</v>
      </c>
      <c r="G1762" s="1557" t="str">
        <f t="shared" si="55"/>
        <v>77034</v>
      </c>
      <c r="H1762" s="1557">
        <f t="shared" si="54"/>
        <v>154.52000000000001</v>
      </c>
    </row>
    <row r="1763" spans="1:8" ht="15" x14ac:dyDescent="0.25">
      <c r="A1763" s="1562">
        <v>770349800</v>
      </c>
      <c r="B1763" s="1557" t="s">
        <v>9769</v>
      </c>
      <c r="C1763" s="1557">
        <v>0</v>
      </c>
      <c r="D1763" s="1557">
        <v>0</v>
      </c>
      <c r="E1763" s="1557">
        <v>0</v>
      </c>
      <c r="F1763" s="1557">
        <v>0</v>
      </c>
      <c r="G1763" s="1557" t="str">
        <f t="shared" si="55"/>
        <v>77034</v>
      </c>
      <c r="H1763" s="1557">
        <f t="shared" si="54"/>
        <v>154.52000000000001</v>
      </c>
    </row>
    <row r="1764" spans="1:8" ht="15" x14ac:dyDescent="0.25">
      <c r="A1764" s="1562">
        <v>770352510</v>
      </c>
      <c r="B1764" s="1557" t="s">
        <v>9770</v>
      </c>
      <c r="C1764" s="1557">
        <v>0</v>
      </c>
      <c r="D1764" s="1557">
        <v>0</v>
      </c>
      <c r="E1764" s="1557">
        <v>0</v>
      </c>
      <c r="F1764" s="1557">
        <v>0</v>
      </c>
      <c r="G1764" s="1557" t="str">
        <f t="shared" si="55"/>
        <v>77035</v>
      </c>
      <c r="H1764" s="1557">
        <f t="shared" si="54"/>
        <v>1180.05</v>
      </c>
    </row>
    <row r="1765" spans="1:8" ht="15" x14ac:dyDescent="0.25">
      <c r="A1765" s="1562">
        <v>770353034</v>
      </c>
      <c r="B1765" s="1557" t="s">
        <v>9771</v>
      </c>
      <c r="C1765" s="1557">
        <v>0</v>
      </c>
      <c r="D1765" s="1557">
        <v>0</v>
      </c>
      <c r="E1765" s="1557">
        <v>0</v>
      </c>
      <c r="F1765" s="1557">
        <v>0</v>
      </c>
      <c r="G1765" s="1557" t="str">
        <f t="shared" si="55"/>
        <v>77035</v>
      </c>
      <c r="H1765" s="1557">
        <f t="shared" si="54"/>
        <v>1180.05</v>
      </c>
    </row>
    <row r="1766" spans="1:8" ht="15" x14ac:dyDescent="0.25">
      <c r="A1766" s="1562">
        <v>770353035</v>
      </c>
      <c r="B1766" s="1557" t="s">
        <v>9772</v>
      </c>
      <c r="C1766" s="1557">
        <v>0</v>
      </c>
      <c r="D1766" s="1557">
        <v>0</v>
      </c>
      <c r="E1766" s="1557">
        <v>0</v>
      </c>
      <c r="F1766" s="1557">
        <v>0</v>
      </c>
      <c r="G1766" s="1557" t="str">
        <f t="shared" si="55"/>
        <v>77035</v>
      </c>
      <c r="H1766" s="1557">
        <f t="shared" si="54"/>
        <v>1180.05</v>
      </c>
    </row>
    <row r="1767" spans="1:8" ht="15" x14ac:dyDescent="0.25">
      <c r="A1767" s="1562">
        <v>770353036</v>
      </c>
      <c r="B1767" s="1557" t="s">
        <v>9773</v>
      </c>
      <c r="C1767" s="1557">
        <v>0</v>
      </c>
      <c r="D1767" s="1557">
        <v>0</v>
      </c>
      <c r="E1767" s="1557">
        <v>0</v>
      </c>
      <c r="F1767" s="1557">
        <v>0</v>
      </c>
      <c r="G1767" s="1557" t="str">
        <f t="shared" si="55"/>
        <v>77035</v>
      </c>
      <c r="H1767" s="1557">
        <f t="shared" si="54"/>
        <v>1180.05</v>
      </c>
    </row>
    <row r="1768" spans="1:8" ht="15" x14ac:dyDescent="0.25">
      <c r="A1768" s="1562">
        <v>770353038</v>
      </c>
      <c r="B1768" s="1557" t="s">
        <v>9774</v>
      </c>
      <c r="C1768" s="1557">
        <v>812.59</v>
      </c>
      <c r="D1768" s="1557">
        <v>0</v>
      </c>
      <c r="E1768" s="1557">
        <v>0</v>
      </c>
      <c r="F1768" s="1557">
        <v>812.59</v>
      </c>
      <c r="G1768" s="1557" t="str">
        <f t="shared" si="55"/>
        <v>77035</v>
      </c>
      <c r="H1768" s="1557">
        <f t="shared" si="54"/>
        <v>1180.05</v>
      </c>
    </row>
    <row r="1769" spans="1:8" ht="15" x14ac:dyDescent="0.25">
      <c r="A1769" s="1562">
        <v>770353051</v>
      </c>
      <c r="B1769" s="1557" t="s">
        <v>9775</v>
      </c>
      <c r="C1769" s="1557">
        <v>367.46</v>
      </c>
      <c r="D1769" s="1557">
        <v>0</v>
      </c>
      <c r="E1769" s="1557">
        <v>0</v>
      </c>
      <c r="F1769" s="1557">
        <v>367.46</v>
      </c>
      <c r="G1769" s="1557" t="str">
        <f t="shared" si="55"/>
        <v>77035</v>
      </c>
      <c r="H1769" s="1557">
        <f t="shared" si="54"/>
        <v>1180.05</v>
      </c>
    </row>
    <row r="1770" spans="1:8" ht="15" x14ac:dyDescent="0.25">
      <c r="A1770" s="1562">
        <v>770353052</v>
      </c>
      <c r="B1770" s="1557" t="s">
        <v>9776</v>
      </c>
      <c r="C1770" s="1557">
        <v>0</v>
      </c>
      <c r="D1770" s="1557">
        <v>0</v>
      </c>
      <c r="E1770" s="1557">
        <v>0</v>
      </c>
      <c r="F1770" s="1557">
        <v>0</v>
      </c>
      <c r="G1770" s="1557" t="str">
        <f t="shared" si="55"/>
        <v>77035</v>
      </c>
      <c r="H1770" s="1557">
        <f t="shared" si="54"/>
        <v>1180.05</v>
      </c>
    </row>
    <row r="1771" spans="1:8" ht="15" x14ac:dyDescent="0.25">
      <c r="A1771" s="1562">
        <v>770353081</v>
      </c>
      <c r="B1771" s="1557" t="s">
        <v>9777</v>
      </c>
      <c r="C1771" s="1557">
        <v>0</v>
      </c>
      <c r="D1771" s="1557">
        <v>0</v>
      </c>
      <c r="E1771" s="1557">
        <v>0</v>
      </c>
      <c r="F1771" s="1557">
        <v>0</v>
      </c>
      <c r="G1771" s="1557" t="str">
        <f t="shared" si="55"/>
        <v>77035</v>
      </c>
      <c r="H1771" s="1557">
        <f t="shared" si="54"/>
        <v>1180.05</v>
      </c>
    </row>
    <row r="1772" spans="1:8" ht="15" x14ac:dyDescent="0.25">
      <c r="A1772" s="1562">
        <v>770359800</v>
      </c>
      <c r="B1772" s="1557" t="s">
        <v>9778</v>
      </c>
      <c r="C1772" s="1557">
        <v>0</v>
      </c>
      <c r="D1772" s="1557">
        <v>0</v>
      </c>
      <c r="E1772" s="1557">
        <v>0</v>
      </c>
      <c r="F1772" s="1557">
        <v>0</v>
      </c>
      <c r="G1772" s="1557" t="str">
        <f t="shared" si="55"/>
        <v>77035</v>
      </c>
      <c r="H1772" s="1557">
        <f t="shared" si="54"/>
        <v>1180.05</v>
      </c>
    </row>
    <row r="1773" spans="1:8" ht="15" x14ac:dyDescent="0.25">
      <c r="A1773" s="1562">
        <v>770362510</v>
      </c>
      <c r="B1773" s="1557" t="s">
        <v>9779</v>
      </c>
      <c r="C1773" s="1557">
        <v>0</v>
      </c>
      <c r="D1773" s="1557">
        <v>0</v>
      </c>
      <c r="E1773" s="1557">
        <v>0</v>
      </c>
      <c r="F1773" s="1557">
        <v>0</v>
      </c>
      <c r="G1773" s="1557" t="str">
        <f t="shared" si="55"/>
        <v>77036</v>
      </c>
      <c r="H1773" s="1557">
        <f t="shared" si="54"/>
        <v>707.94</v>
      </c>
    </row>
    <row r="1774" spans="1:8" ht="15" x14ac:dyDescent="0.25">
      <c r="A1774" s="1562">
        <v>770363034</v>
      </c>
      <c r="B1774" s="1557" t="s">
        <v>9780</v>
      </c>
      <c r="C1774" s="1557">
        <v>70</v>
      </c>
      <c r="D1774" s="1557">
        <v>0</v>
      </c>
      <c r="E1774" s="1557">
        <v>0</v>
      </c>
      <c r="F1774" s="1557">
        <v>70</v>
      </c>
      <c r="G1774" s="1557" t="str">
        <f t="shared" si="55"/>
        <v>77036</v>
      </c>
      <c r="H1774" s="1557">
        <f t="shared" si="54"/>
        <v>707.94</v>
      </c>
    </row>
    <row r="1775" spans="1:8" ht="15" x14ac:dyDescent="0.25">
      <c r="A1775" s="1562">
        <v>770363035</v>
      </c>
      <c r="B1775" s="1557" t="s">
        <v>9781</v>
      </c>
      <c r="C1775" s="1557">
        <v>0</v>
      </c>
      <c r="D1775" s="1557">
        <v>0</v>
      </c>
      <c r="E1775" s="1557">
        <v>0</v>
      </c>
      <c r="F1775" s="1557">
        <v>0</v>
      </c>
      <c r="G1775" s="1557" t="str">
        <f t="shared" si="55"/>
        <v>77036</v>
      </c>
      <c r="H1775" s="1557">
        <f t="shared" si="54"/>
        <v>707.94</v>
      </c>
    </row>
    <row r="1776" spans="1:8" ht="15" x14ac:dyDescent="0.25">
      <c r="A1776" s="1562">
        <v>770363036</v>
      </c>
      <c r="B1776" s="1557" t="s">
        <v>9782</v>
      </c>
      <c r="C1776" s="1557">
        <v>0</v>
      </c>
      <c r="D1776" s="1557">
        <v>0</v>
      </c>
      <c r="E1776" s="1557">
        <v>0</v>
      </c>
      <c r="F1776" s="1557">
        <v>0</v>
      </c>
      <c r="G1776" s="1557" t="str">
        <f t="shared" si="55"/>
        <v>77036</v>
      </c>
      <c r="H1776" s="1557">
        <f t="shared" si="54"/>
        <v>707.94</v>
      </c>
    </row>
    <row r="1777" spans="1:8" ht="15" x14ac:dyDescent="0.25">
      <c r="A1777" s="1562">
        <v>770363037</v>
      </c>
      <c r="B1777" s="1557" t="s">
        <v>9783</v>
      </c>
      <c r="C1777" s="1557">
        <v>0</v>
      </c>
      <c r="D1777" s="1557">
        <v>0</v>
      </c>
      <c r="E1777" s="1557">
        <v>0</v>
      </c>
      <c r="F1777" s="1557">
        <v>0</v>
      </c>
      <c r="G1777" s="1557" t="str">
        <f t="shared" si="55"/>
        <v>77036</v>
      </c>
      <c r="H1777" s="1557">
        <f t="shared" si="54"/>
        <v>707.94</v>
      </c>
    </row>
    <row r="1778" spans="1:8" ht="15" x14ac:dyDescent="0.25">
      <c r="A1778" s="1562">
        <v>770363038</v>
      </c>
      <c r="B1778" s="1557" t="s">
        <v>9784</v>
      </c>
      <c r="C1778" s="1557">
        <v>17.68</v>
      </c>
      <c r="D1778" s="1557">
        <v>0</v>
      </c>
      <c r="E1778" s="1557">
        <v>0</v>
      </c>
      <c r="F1778" s="1557">
        <v>17.68</v>
      </c>
      <c r="G1778" s="1557" t="str">
        <f t="shared" si="55"/>
        <v>77036</v>
      </c>
      <c r="H1778" s="1557">
        <f t="shared" si="54"/>
        <v>707.94</v>
      </c>
    </row>
    <row r="1779" spans="1:8" ht="15" x14ac:dyDescent="0.25">
      <c r="A1779" s="1562">
        <v>770363051</v>
      </c>
      <c r="B1779" s="1557" t="s">
        <v>9785</v>
      </c>
      <c r="C1779" s="1557">
        <v>620.26</v>
      </c>
      <c r="D1779" s="1557">
        <v>0</v>
      </c>
      <c r="E1779" s="1557">
        <v>0</v>
      </c>
      <c r="F1779" s="1557">
        <v>620.26</v>
      </c>
      <c r="G1779" s="1557" t="str">
        <f t="shared" si="55"/>
        <v>77036</v>
      </c>
      <c r="H1779" s="1557">
        <f t="shared" si="54"/>
        <v>707.94</v>
      </c>
    </row>
    <row r="1780" spans="1:8" ht="15" x14ac:dyDescent="0.25">
      <c r="A1780" s="1562">
        <v>770363052</v>
      </c>
      <c r="B1780" s="1557" t="s">
        <v>9786</v>
      </c>
      <c r="C1780" s="1557">
        <v>0</v>
      </c>
      <c r="D1780" s="1557">
        <v>0</v>
      </c>
      <c r="E1780" s="1557">
        <v>0</v>
      </c>
      <c r="F1780" s="1557">
        <v>0</v>
      </c>
      <c r="G1780" s="1557" t="str">
        <f t="shared" si="55"/>
        <v>77036</v>
      </c>
      <c r="H1780" s="1557">
        <f t="shared" si="54"/>
        <v>707.94</v>
      </c>
    </row>
    <row r="1781" spans="1:8" ht="15" x14ac:dyDescent="0.25">
      <c r="A1781" s="1562">
        <v>770363081</v>
      </c>
      <c r="B1781" s="1557" t="s">
        <v>9787</v>
      </c>
      <c r="C1781" s="1557">
        <v>0</v>
      </c>
      <c r="D1781" s="1557">
        <v>0</v>
      </c>
      <c r="E1781" s="1557">
        <v>0</v>
      </c>
      <c r="F1781" s="1557">
        <v>0</v>
      </c>
      <c r="G1781" s="1557" t="str">
        <f t="shared" si="55"/>
        <v>77036</v>
      </c>
      <c r="H1781" s="1557">
        <f t="shared" si="54"/>
        <v>707.94</v>
      </c>
    </row>
    <row r="1782" spans="1:8" ht="15" x14ac:dyDescent="0.25">
      <c r="A1782" s="1562">
        <v>770364611</v>
      </c>
      <c r="B1782" s="1557" t="s">
        <v>9788</v>
      </c>
      <c r="C1782" s="1557">
        <v>0</v>
      </c>
      <c r="D1782" s="1557">
        <v>0</v>
      </c>
      <c r="E1782" s="1557">
        <v>0</v>
      </c>
      <c r="F1782" s="1557">
        <v>0</v>
      </c>
      <c r="G1782" s="1557" t="str">
        <f t="shared" si="55"/>
        <v>77036</v>
      </c>
      <c r="H1782" s="1557">
        <f t="shared" si="54"/>
        <v>707.94</v>
      </c>
    </row>
    <row r="1783" spans="1:8" ht="15" x14ac:dyDescent="0.25">
      <c r="A1783" s="1562">
        <v>770366010</v>
      </c>
      <c r="B1783" s="1557" t="s">
        <v>9789</v>
      </c>
      <c r="C1783" s="1557">
        <v>0</v>
      </c>
      <c r="D1783" s="1557">
        <v>0</v>
      </c>
      <c r="E1783" s="1557">
        <v>0</v>
      </c>
      <c r="F1783" s="1557">
        <v>0</v>
      </c>
      <c r="G1783" s="1557" t="str">
        <f t="shared" si="55"/>
        <v>77036</v>
      </c>
      <c r="H1783" s="1557">
        <f t="shared" si="54"/>
        <v>707.94</v>
      </c>
    </row>
    <row r="1784" spans="1:8" ht="15" x14ac:dyDescent="0.25">
      <c r="A1784" s="1562">
        <v>770369800</v>
      </c>
      <c r="B1784" s="1557" t="s">
        <v>9790</v>
      </c>
      <c r="C1784" s="1557">
        <v>0</v>
      </c>
      <c r="D1784" s="1557">
        <v>0</v>
      </c>
      <c r="E1784" s="1557">
        <v>0</v>
      </c>
      <c r="F1784" s="1557">
        <v>0</v>
      </c>
      <c r="G1784" s="1557" t="str">
        <f t="shared" si="55"/>
        <v>77036</v>
      </c>
      <c r="H1784" s="1557">
        <f t="shared" si="54"/>
        <v>707.94</v>
      </c>
    </row>
    <row r="1785" spans="1:8" ht="15" x14ac:dyDescent="0.25">
      <c r="A1785" s="1562">
        <v>770372510</v>
      </c>
      <c r="B1785" s="1557" t="s">
        <v>9791</v>
      </c>
      <c r="C1785" s="1557">
        <v>0</v>
      </c>
      <c r="D1785" s="1557">
        <v>0</v>
      </c>
      <c r="E1785" s="1557">
        <v>0</v>
      </c>
      <c r="F1785" s="1557">
        <v>0</v>
      </c>
      <c r="G1785" s="1557" t="str">
        <f t="shared" si="55"/>
        <v>77037</v>
      </c>
      <c r="H1785" s="1557">
        <f t="shared" si="54"/>
        <v>0</v>
      </c>
    </row>
    <row r="1786" spans="1:8" ht="15" x14ac:dyDescent="0.25">
      <c r="A1786" s="1562">
        <v>770373034</v>
      </c>
      <c r="B1786" s="1557" t="s">
        <v>9792</v>
      </c>
      <c r="C1786" s="1557">
        <v>0</v>
      </c>
      <c r="D1786" s="1557">
        <v>0</v>
      </c>
      <c r="E1786" s="1557">
        <v>0</v>
      </c>
      <c r="F1786" s="1557">
        <v>0</v>
      </c>
      <c r="G1786" s="1557" t="str">
        <f t="shared" si="55"/>
        <v>77037</v>
      </c>
      <c r="H1786" s="1557">
        <f t="shared" si="54"/>
        <v>0</v>
      </c>
    </row>
    <row r="1787" spans="1:8" ht="15" x14ac:dyDescent="0.25">
      <c r="A1787" s="1562">
        <v>770373036</v>
      </c>
      <c r="B1787" s="1557" t="s">
        <v>9793</v>
      </c>
      <c r="C1787" s="1557">
        <v>0</v>
      </c>
      <c r="D1787" s="1557">
        <v>0</v>
      </c>
      <c r="E1787" s="1557">
        <v>0</v>
      </c>
      <c r="F1787" s="1557">
        <v>0</v>
      </c>
      <c r="G1787" s="1557" t="str">
        <f t="shared" si="55"/>
        <v>77037</v>
      </c>
      <c r="H1787" s="1557">
        <f t="shared" si="54"/>
        <v>0</v>
      </c>
    </row>
    <row r="1788" spans="1:8" ht="15" x14ac:dyDescent="0.25">
      <c r="A1788" s="1562">
        <v>770373051</v>
      </c>
      <c r="B1788" s="1557" t="s">
        <v>9794</v>
      </c>
      <c r="C1788" s="1557">
        <v>0</v>
      </c>
      <c r="D1788" s="1557">
        <v>0</v>
      </c>
      <c r="E1788" s="1557">
        <v>0</v>
      </c>
      <c r="F1788" s="1557">
        <v>0</v>
      </c>
      <c r="G1788" s="1557" t="str">
        <f t="shared" si="55"/>
        <v>77037</v>
      </c>
      <c r="H1788" s="1557">
        <f t="shared" si="54"/>
        <v>0</v>
      </c>
    </row>
    <row r="1789" spans="1:8" ht="15" x14ac:dyDescent="0.25">
      <c r="A1789" s="1562">
        <v>770373052</v>
      </c>
      <c r="B1789" s="1557" t="s">
        <v>9795</v>
      </c>
      <c r="C1789" s="1557">
        <v>0</v>
      </c>
      <c r="D1789" s="1557">
        <v>0</v>
      </c>
      <c r="E1789" s="1557">
        <v>0</v>
      </c>
      <c r="F1789" s="1557">
        <v>0</v>
      </c>
      <c r="G1789" s="1557" t="str">
        <f t="shared" si="55"/>
        <v>77037</v>
      </c>
      <c r="H1789" s="1557">
        <f t="shared" si="54"/>
        <v>0</v>
      </c>
    </row>
    <row r="1790" spans="1:8" ht="15" x14ac:dyDescent="0.25">
      <c r="A1790" s="1562">
        <v>770376010</v>
      </c>
      <c r="B1790" s="1557" t="s">
        <v>9796</v>
      </c>
      <c r="C1790" s="1557">
        <v>0</v>
      </c>
      <c r="D1790" s="1557">
        <v>0</v>
      </c>
      <c r="E1790" s="1557">
        <v>0</v>
      </c>
      <c r="F1790" s="1557">
        <v>0</v>
      </c>
      <c r="G1790" s="1557" t="str">
        <f t="shared" si="55"/>
        <v>77037</v>
      </c>
      <c r="H1790" s="1557">
        <f t="shared" si="54"/>
        <v>0</v>
      </c>
    </row>
    <row r="1791" spans="1:8" ht="15" x14ac:dyDescent="0.25">
      <c r="A1791" s="1562">
        <v>770379800</v>
      </c>
      <c r="B1791" s="1557" t="s">
        <v>9797</v>
      </c>
      <c r="C1791" s="1557">
        <v>0</v>
      </c>
      <c r="D1791" s="1557">
        <v>0</v>
      </c>
      <c r="E1791" s="1557">
        <v>0</v>
      </c>
      <c r="F1791" s="1557">
        <v>0</v>
      </c>
      <c r="G1791" s="1557" t="str">
        <f t="shared" si="55"/>
        <v>77037</v>
      </c>
      <c r="H1791" s="1557">
        <f t="shared" si="54"/>
        <v>0</v>
      </c>
    </row>
    <row r="1792" spans="1:8" ht="15" x14ac:dyDescent="0.25">
      <c r="A1792" s="1562">
        <v>770382510</v>
      </c>
      <c r="B1792" s="1557" t="s">
        <v>9798</v>
      </c>
      <c r="C1792" s="1557">
        <v>0</v>
      </c>
      <c r="D1792" s="1557">
        <v>0</v>
      </c>
      <c r="E1792" s="1557">
        <v>0</v>
      </c>
      <c r="F1792" s="1557">
        <v>0</v>
      </c>
      <c r="G1792" s="1557" t="str">
        <f t="shared" si="55"/>
        <v>77038</v>
      </c>
      <c r="H1792" s="1557">
        <f t="shared" si="54"/>
        <v>717.96</v>
      </c>
    </row>
    <row r="1793" spans="1:8" ht="15" x14ac:dyDescent="0.25">
      <c r="A1793" s="1562">
        <v>770383034</v>
      </c>
      <c r="B1793" s="1557" t="s">
        <v>9799</v>
      </c>
      <c r="C1793" s="1557">
        <v>0</v>
      </c>
      <c r="D1793" s="1557">
        <v>0</v>
      </c>
      <c r="E1793" s="1557">
        <v>0</v>
      </c>
      <c r="F1793" s="1557">
        <v>0</v>
      </c>
      <c r="G1793" s="1557" t="str">
        <f t="shared" si="55"/>
        <v>77038</v>
      </c>
      <c r="H1793" s="1557">
        <f t="shared" si="54"/>
        <v>717.96</v>
      </c>
    </row>
    <row r="1794" spans="1:8" ht="15" x14ac:dyDescent="0.25">
      <c r="A1794" s="1562">
        <v>770383035</v>
      </c>
      <c r="B1794" s="1557" t="s">
        <v>9800</v>
      </c>
      <c r="C1794" s="1557">
        <v>0</v>
      </c>
      <c r="D1794" s="1557">
        <v>0</v>
      </c>
      <c r="E1794" s="1557">
        <v>0</v>
      </c>
      <c r="F1794" s="1557">
        <v>0</v>
      </c>
      <c r="G1794" s="1557" t="str">
        <f t="shared" si="55"/>
        <v>77038</v>
      </c>
      <c r="H1794" s="1557">
        <f t="shared" si="54"/>
        <v>717.96</v>
      </c>
    </row>
    <row r="1795" spans="1:8" ht="15" x14ac:dyDescent="0.25">
      <c r="A1795" s="1562">
        <v>770383036</v>
      </c>
      <c r="B1795" s="1557" t="s">
        <v>9801</v>
      </c>
      <c r="C1795" s="1557">
        <v>0</v>
      </c>
      <c r="D1795" s="1557">
        <v>0</v>
      </c>
      <c r="E1795" s="1557">
        <v>0</v>
      </c>
      <c r="F1795" s="1557">
        <v>0</v>
      </c>
      <c r="G1795" s="1557" t="str">
        <f t="shared" si="55"/>
        <v>77038</v>
      </c>
      <c r="H1795" s="1557">
        <f t="shared" si="54"/>
        <v>717.96</v>
      </c>
    </row>
    <row r="1796" spans="1:8" ht="15" x14ac:dyDescent="0.25">
      <c r="A1796" s="1562">
        <v>770383037</v>
      </c>
      <c r="B1796" s="1557" t="s">
        <v>9802</v>
      </c>
      <c r="C1796" s="1557">
        <v>0</v>
      </c>
      <c r="D1796" s="1557">
        <v>0</v>
      </c>
      <c r="E1796" s="1557">
        <v>0</v>
      </c>
      <c r="F1796" s="1557">
        <v>0</v>
      </c>
      <c r="G1796" s="1557" t="str">
        <f t="shared" si="55"/>
        <v>77038</v>
      </c>
      <c r="H1796" s="1557">
        <f t="shared" si="54"/>
        <v>717.96</v>
      </c>
    </row>
    <row r="1797" spans="1:8" ht="15" x14ac:dyDescent="0.25">
      <c r="A1797" s="1562">
        <v>770383038</v>
      </c>
      <c r="B1797" s="1557" t="s">
        <v>9803</v>
      </c>
      <c r="C1797" s="1557">
        <v>82.59</v>
      </c>
      <c r="D1797" s="1557">
        <v>0</v>
      </c>
      <c r="E1797" s="1557">
        <v>0</v>
      </c>
      <c r="F1797" s="1557">
        <v>82.59</v>
      </c>
      <c r="G1797" s="1557" t="str">
        <f t="shared" si="55"/>
        <v>77038</v>
      </c>
      <c r="H1797" s="1557">
        <f t="shared" si="54"/>
        <v>717.96</v>
      </c>
    </row>
    <row r="1798" spans="1:8" ht="15" x14ac:dyDescent="0.25">
      <c r="A1798" s="1562">
        <v>770383051</v>
      </c>
      <c r="B1798" s="1557" t="s">
        <v>9804</v>
      </c>
      <c r="C1798" s="1557">
        <v>635.37</v>
      </c>
      <c r="D1798" s="1557">
        <v>0</v>
      </c>
      <c r="E1798" s="1557">
        <v>0</v>
      </c>
      <c r="F1798" s="1557">
        <v>635.37</v>
      </c>
      <c r="G1798" s="1557" t="str">
        <f t="shared" si="55"/>
        <v>77038</v>
      </c>
      <c r="H1798" s="1557">
        <f t="shared" si="54"/>
        <v>717.96</v>
      </c>
    </row>
    <row r="1799" spans="1:8" ht="15" x14ac:dyDescent="0.25">
      <c r="A1799" s="1562">
        <v>770383052</v>
      </c>
      <c r="B1799" s="1557" t="s">
        <v>9805</v>
      </c>
      <c r="C1799" s="1557">
        <v>0</v>
      </c>
      <c r="D1799" s="1557">
        <v>0</v>
      </c>
      <c r="E1799" s="1557">
        <v>0</v>
      </c>
      <c r="F1799" s="1557">
        <v>0</v>
      </c>
      <c r="G1799" s="1557" t="str">
        <f t="shared" si="55"/>
        <v>77038</v>
      </c>
      <c r="H1799" s="1557">
        <f t="shared" si="54"/>
        <v>717.96</v>
      </c>
    </row>
    <row r="1800" spans="1:8" ht="15" x14ac:dyDescent="0.25">
      <c r="A1800" s="1562">
        <v>770384611</v>
      </c>
      <c r="B1800" s="1557" t="s">
        <v>9806</v>
      </c>
      <c r="C1800" s="1557">
        <v>0</v>
      </c>
      <c r="D1800" s="1557">
        <v>0</v>
      </c>
      <c r="E1800" s="1557">
        <v>0</v>
      </c>
      <c r="F1800" s="1557">
        <v>0</v>
      </c>
      <c r="G1800" s="1557" t="str">
        <f t="shared" si="55"/>
        <v>77038</v>
      </c>
      <c r="H1800" s="1557">
        <f t="shared" ref="H1800:H1863" si="56">SUMIF(G:G,G1800,C:C)</f>
        <v>717.96</v>
      </c>
    </row>
    <row r="1801" spans="1:8" ht="15" x14ac:dyDescent="0.25">
      <c r="A1801" s="1562">
        <v>770386010</v>
      </c>
      <c r="B1801" s="1557" t="s">
        <v>9807</v>
      </c>
      <c r="C1801" s="1557">
        <v>0</v>
      </c>
      <c r="D1801" s="1557">
        <v>0</v>
      </c>
      <c r="E1801" s="1557">
        <v>0</v>
      </c>
      <c r="F1801" s="1557">
        <v>0</v>
      </c>
      <c r="G1801" s="1557" t="str">
        <f t="shared" ref="G1801:G1864" si="57">LEFT(A1801,5)</f>
        <v>77038</v>
      </c>
      <c r="H1801" s="1557">
        <f t="shared" si="56"/>
        <v>717.96</v>
      </c>
    </row>
    <row r="1802" spans="1:8" ht="15" x14ac:dyDescent="0.25">
      <c r="A1802" s="1562">
        <v>770389054</v>
      </c>
      <c r="B1802" s="1557" t="s">
        <v>9808</v>
      </c>
      <c r="C1802" s="1557">
        <v>0</v>
      </c>
      <c r="D1802" s="1557">
        <v>0</v>
      </c>
      <c r="E1802" s="1557">
        <v>0</v>
      </c>
      <c r="F1802" s="1557">
        <v>0</v>
      </c>
      <c r="G1802" s="1557" t="str">
        <f t="shared" si="57"/>
        <v>77038</v>
      </c>
      <c r="H1802" s="1557">
        <f t="shared" si="56"/>
        <v>717.96</v>
      </c>
    </row>
    <row r="1803" spans="1:8" ht="15" x14ac:dyDescent="0.25">
      <c r="A1803" s="1562">
        <v>770389800</v>
      </c>
      <c r="B1803" s="1557" t="s">
        <v>9809</v>
      </c>
      <c r="C1803" s="1557">
        <v>0</v>
      </c>
      <c r="D1803" s="1557">
        <v>0</v>
      </c>
      <c r="E1803" s="1557">
        <v>0</v>
      </c>
      <c r="F1803" s="1557">
        <v>0</v>
      </c>
      <c r="G1803" s="1557" t="str">
        <f t="shared" si="57"/>
        <v>77038</v>
      </c>
      <c r="H1803" s="1557">
        <f t="shared" si="56"/>
        <v>717.96</v>
      </c>
    </row>
    <row r="1804" spans="1:8" ht="15" x14ac:dyDescent="0.25">
      <c r="A1804" s="1562">
        <v>770392510</v>
      </c>
      <c r="B1804" s="1557" t="s">
        <v>9810</v>
      </c>
      <c r="C1804" s="1557">
        <v>0</v>
      </c>
      <c r="D1804" s="1557">
        <v>0</v>
      </c>
      <c r="E1804" s="1557">
        <v>0</v>
      </c>
      <c r="F1804" s="1557">
        <v>0</v>
      </c>
      <c r="G1804" s="1557" t="str">
        <f t="shared" si="57"/>
        <v>77039</v>
      </c>
      <c r="H1804" s="1557">
        <f t="shared" si="56"/>
        <v>1349.11</v>
      </c>
    </row>
    <row r="1805" spans="1:8" ht="15" x14ac:dyDescent="0.25">
      <c r="A1805" s="1562">
        <v>770393034</v>
      </c>
      <c r="B1805" s="1557" t="s">
        <v>9811</v>
      </c>
      <c r="C1805" s="1557">
        <v>60</v>
      </c>
      <c r="D1805" s="1557">
        <v>0</v>
      </c>
      <c r="E1805" s="1557">
        <v>0</v>
      </c>
      <c r="F1805" s="1557">
        <v>60</v>
      </c>
      <c r="G1805" s="1557" t="str">
        <f t="shared" si="57"/>
        <v>77039</v>
      </c>
      <c r="H1805" s="1557">
        <f t="shared" si="56"/>
        <v>1349.11</v>
      </c>
    </row>
    <row r="1806" spans="1:8" ht="15" x14ac:dyDescent="0.25">
      <c r="A1806" s="1562">
        <v>770393035</v>
      </c>
      <c r="B1806" s="1557" t="s">
        <v>9812</v>
      </c>
      <c r="C1806" s="1557">
        <v>267.5</v>
      </c>
      <c r="D1806" s="1557">
        <v>0</v>
      </c>
      <c r="E1806" s="1557">
        <v>0</v>
      </c>
      <c r="F1806" s="1557">
        <v>267.5</v>
      </c>
      <c r="G1806" s="1557" t="str">
        <f t="shared" si="57"/>
        <v>77039</v>
      </c>
      <c r="H1806" s="1557">
        <f t="shared" si="56"/>
        <v>1349.11</v>
      </c>
    </row>
    <row r="1807" spans="1:8" ht="15" x14ac:dyDescent="0.25">
      <c r="A1807" s="1562">
        <v>770393036</v>
      </c>
      <c r="B1807" s="1557" t="s">
        <v>9813</v>
      </c>
      <c r="C1807" s="1557">
        <v>0</v>
      </c>
      <c r="D1807" s="1557">
        <v>0</v>
      </c>
      <c r="E1807" s="1557">
        <v>0</v>
      </c>
      <c r="F1807" s="1557">
        <v>0</v>
      </c>
      <c r="G1807" s="1557" t="str">
        <f t="shared" si="57"/>
        <v>77039</v>
      </c>
      <c r="H1807" s="1557">
        <f t="shared" si="56"/>
        <v>1349.11</v>
      </c>
    </row>
    <row r="1808" spans="1:8" ht="15" x14ac:dyDescent="0.25">
      <c r="A1808" s="1562">
        <v>770393037</v>
      </c>
      <c r="B1808" s="1557" t="s">
        <v>9814</v>
      </c>
      <c r="C1808" s="1557">
        <v>0</v>
      </c>
      <c r="D1808" s="1557">
        <v>0</v>
      </c>
      <c r="E1808" s="1557">
        <v>0</v>
      </c>
      <c r="F1808" s="1557">
        <v>0</v>
      </c>
      <c r="G1808" s="1557" t="str">
        <f t="shared" si="57"/>
        <v>77039</v>
      </c>
      <c r="H1808" s="1557">
        <f t="shared" si="56"/>
        <v>1349.11</v>
      </c>
    </row>
    <row r="1809" spans="1:8" ht="15" x14ac:dyDescent="0.25">
      <c r="A1809" s="1562">
        <v>770393038</v>
      </c>
      <c r="B1809" s="1557" t="s">
        <v>9815</v>
      </c>
      <c r="C1809" s="1557">
        <v>822.68</v>
      </c>
      <c r="D1809" s="1557">
        <v>0</v>
      </c>
      <c r="E1809" s="1557">
        <v>0</v>
      </c>
      <c r="F1809" s="1557">
        <v>822.68</v>
      </c>
      <c r="G1809" s="1557" t="str">
        <f t="shared" si="57"/>
        <v>77039</v>
      </c>
      <c r="H1809" s="1557">
        <f t="shared" si="56"/>
        <v>1349.11</v>
      </c>
    </row>
    <row r="1810" spans="1:8" ht="15" x14ac:dyDescent="0.25">
      <c r="A1810" s="1562">
        <v>770393039</v>
      </c>
      <c r="B1810" s="1557" t="s">
        <v>9816</v>
      </c>
      <c r="C1810" s="1557">
        <v>0</v>
      </c>
      <c r="D1810" s="1557">
        <v>0</v>
      </c>
      <c r="E1810" s="1557">
        <v>0</v>
      </c>
      <c r="F1810" s="1557">
        <v>0</v>
      </c>
      <c r="G1810" s="1557" t="str">
        <f t="shared" si="57"/>
        <v>77039</v>
      </c>
      <c r="H1810" s="1557">
        <f t="shared" si="56"/>
        <v>1349.11</v>
      </c>
    </row>
    <row r="1811" spans="1:8" ht="15" x14ac:dyDescent="0.25">
      <c r="A1811" s="1562">
        <v>770393041</v>
      </c>
      <c r="B1811" s="1557" t="s">
        <v>9817</v>
      </c>
      <c r="C1811" s="1557">
        <v>0</v>
      </c>
      <c r="D1811" s="1557">
        <v>0</v>
      </c>
      <c r="E1811" s="1557">
        <v>0</v>
      </c>
      <c r="F1811" s="1557">
        <v>0</v>
      </c>
      <c r="G1811" s="1557" t="str">
        <f t="shared" si="57"/>
        <v>77039</v>
      </c>
      <c r="H1811" s="1557">
        <f t="shared" si="56"/>
        <v>1349.11</v>
      </c>
    </row>
    <row r="1812" spans="1:8" ht="15" x14ac:dyDescent="0.25">
      <c r="A1812" s="1562">
        <v>770393051</v>
      </c>
      <c r="B1812" s="1557" t="s">
        <v>9818</v>
      </c>
      <c r="C1812" s="1557">
        <v>198.93</v>
      </c>
      <c r="D1812" s="1557">
        <v>0</v>
      </c>
      <c r="E1812" s="1557">
        <v>0</v>
      </c>
      <c r="F1812" s="1557">
        <v>198.93</v>
      </c>
      <c r="G1812" s="1557" t="str">
        <f t="shared" si="57"/>
        <v>77039</v>
      </c>
      <c r="H1812" s="1557">
        <f t="shared" si="56"/>
        <v>1349.11</v>
      </c>
    </row>
    <row r="1813" spans="1:8" ht="15" x14ac:dyDescent="0.25">
      <c r="A1813" s="1562">
        <v>770393052</v>
      </c>
      <c r="B1813" s="1557" t="s">
        <v>9819</v>
      </c>
      <c r="C1813" s="1557">
        <v>0</v>
      </c>
      <c r="D1813" s="1557">
        <v>0</v>
      </c>
      <c r="E1813" s="1557">
        <v>0</v>
      </c>
      <c r="F1813" s="1557">
        <v>0</v>
      </c>
      <c r="G1813" s="1557" t="str">
        <f t="shared" si="57"/>
        <v>77039</v>
      </c>
      <c r="H1813" s="1557">
        <f t="shared" si="56"/>
        <v>1349.11</v>
      </c>
    </row>
    <row r="1814" spans="1:8" ht="15" x14ac:dyDescent="0.25">
      <c r="A1814" s="1562">
        <v>770399800</v>
      </c>
      <c r="B1814" s="1557" t="s">
        <v>9820</v>
      </c>
      <c r="C1814" s="1557">
        <v>0</v>
      </c>
      <c r="D1814" s="1557">
        <v>0</v>
      </c>
      <c r="E1814" s="1557">
        <v>0</v>
      </c>
      <c r="F1814" s="1557">
        <v>0</v>
      </c>
      <c r="G1814" s="1557" t="str">
        <f t="shared" si="57"/>
        <v>77039</v>
      </c>
      <c r="H1814" s="1557">
        <f t="shared" si="56"/>
        <v>1349.11</v>
      </c>
    </row>
    <row r="1815" spans="1:8" ht="15" x14ac:dyDescent="0.25">
      <c r="A1815" s="1562">
        <v>770402510</v>
      </c>
      <c r="B1815" s="1557" t="s">
        <v>9821</v>
      </c>
      <c r="C1815" s="1557">
        <v>0</v>
      </c>
      <c r="D1815" s="1557">
        <v>0</v>
      </c>
      <c r="E1815" s="1557">
        <v>0</v>
      </c>
      <c r="F1815" s="1557">
        <v>0</v>
      </c>
      <c r="G1815" s="1557" t="str">
        <f t="shared" si="57"/>
        <v>77040</v>
      </c>
      <c r="H1815" s="1557">
        <f t="shared" si="56"/>
        <v>0</v>
      </c>
    </row>
    <row r="1816" spans="1:8" ht="15" x14ac:dyDescent="0.25">
      <c r="A1816" s="1562">
        <v>770403034</v>
      </c>
      <c r="B1816" s="1557" t="s">
        <v>9822</v>
      </c>
      <c r="C1816" s="1557">
        <v>0</v>
      </c>
      <c r="D1816" s="1557">
        <v>0</v>
      </c>
      <c r="E1816" s="1557">
        <v>0</v>
      </c>
      <c r="F1816" s="1557">
        <v>0</v>
      </c>
      <c r="G1816" s="1557" t="str">
        <f t="shared" si="57"/>
        <v>77040</v>
      </c>
      <c r="H1816" s="1557">
        <f t="shared" si="56"/>
        <v>0</v>
      </c>
    </row>
    <row r="1817" spans="1:8" ht="15" x14ac:dyDescent="0.25">
      <c r="A1817" s="1562">
        <v>770403035</v>
      </c>
      <c r="B1817" s="1557" t="s">
        <v>9823</v>
      </c>
      <c r="C1817" s="1557">
        <v>0</v>
      </c>
      <c r="D1817" s="1557">
        <v>0</v>
      </c>
      <c r="E1817" s="1557">
        <v>0</v>
      </c>
      <c r="F1817" s="1557">
        <v>0</v>
      </c>
      <c r="G1817" s="1557" t="str">
        <f t="shared" si="57"/>
        <v>77040</v>
      </c>
      <c r="H1817" s="1557">
        <f t="shared" si="56"/>
        <v>0</v>
      </c>
    </row>
    <row r="1818" spans="1:8" ht="15" x14ac:dyDescent="0.25">
      <c r="A1818" s="1562">
        <v>770403036</v>
      </c>
      <c r="B1818" s="1557" t="s">
        <v>9824</v>
      </c>
      <c r="C1818" s="1557">
        <v>0</v>
      </c>
      <c r="D1818" s="1557">
        <v>0</v>
      </c>
      <c r="E1818" s="1557">
        <v>0</v>
      </c>
      <c r="F1818" s="1557">
        <v>0</v>
      </c>
      <c r="G1818" s="1557" t="str">
        <f t="shared" si="57"/>
        <v>77040</v>
      </c>
      <c r="H1818" s="1557">
        <f t="shared" si="56"/>
        <v>0</v>
      </c>
    </row>
    <row r="1819" spans="1:8" ht="15" x14ac:dyDescent="0.25">
      <c r="A1819" s="1562">
        <v>770403037</v>
      </c>
      <c r="B1819" s="1557" t="s">
        <v>9825</v>
      </c>
      <c r="C1819" s="1557">
        <v>0</v>
      </c>
      <c r="D1819" s="1557">
        <v>0</v>
      </c>
      <c r="E1819" s="1557">
        <v>0</v>
      </c>
      <c r="F1819" s="1557">
        <v>0</v>
      </c>
      <c r="G1819" s="1557" t="str">
        <f t="shared" si="57"/>
        <v>77040</v>
      </c>
      <c r="H1819" s="1557">
        <f t="shared" si="56"/>
        <v>0</v>
      </c>
    </row>
    <row r="1820" spans="1:8" ht="15" x14ac:dyDescent="0.25">
      <c r="A1820" s="1562">
        <v>770403038</v>
      </c>
      <c r="B1820" s="1557" t="s">
        <v>9826</v>
      </c>
      <c r="C1820" s="1557">
        <v>0</v>
      </c>
      <c r="D1820" s="1557">
        <v>0</v>
      </c>
      <c r="E1820" s="1557">
        <v>0</v>
      </c>
      <c r="F1820" s="1557">
        <v>0</v>
      </c>
      <c r="G1820" s="1557" t="str">
        <f t="shared" si="57"/>
        <v>77040</v>
      </c>
      <c r="H1820" s="1557">
        <f t="shared" si="56"/>
        <v>0</v>
      </c>
    </row>
    <row r="1821" spans="1:8" ht="15" x14ac:dyDescent="0.25">
      <c r="A1821" s="1562">
        <v>770403051</v>
      </c>
      <c r="B1821" s="1557" t="s">
        <v>9827</v>
      </c>
      <c r="C1821" s="1557">
        <v>0</v>
      </c>
      <c r="D1821" s="1557">
        <v>0</v>
      </c>
      <c r="E1821" s="1557">
        <v>0</v>
      </c>
      <c r="F1821" s="1557">
        <v>0</v>
      </c>
      <c r="G1821" s="1557" t="str">
        <f t="shared" si="57"/>
        <v>77040</v>
      </c>
      <c r="H1821" s="1557">
        <f t="shared" si="56"/>
        <v>0</v>
      </c>
    </row>
    <row r="1822" spans="1:8" ht="15" x14ac:dyDescent="0.25">
      <c r="A1822" s="1562">
        <v>770403052</v>
      </c>
      <c r="B1822" s="1557" t="s">
        <v>9828</v>
      </c>
      <c r="C1822" s="1557">
        <v>0</v>
      </c>
      <c r="D1822" s="1557">
        <v>0</v>
      </c>
      <c r="E1822" s="1557">
        <v>0</v>
      </c>
      <c r="F1822" s="1557">
        <v>0</v>
      </c>
      <c r="G1822" s="1557" t="str">
        <f t="shared" si="57"/>
        <v>77040</v>
      </c>
      <c r="H1822" s="1557">
        <f t="shared" si="56"/>
        <v>0</v>
      </c>
    </row>
    <row r="1823" spans="1:8" ht="15" x14ac:dyDescent="0.25">
      <c r="A1823" s="1562">
        <v>770404610</v>
      </c>
      <c r="B1823" s="1557" t="s">
        <v>9829</v>
      </c>
      <c r="C1823" s="1557">
        <v>0</v>
      </c>
      <c r="D1823" s="1557">
        <v>0</v>
      </c>
      <c r="E1823" s="1557">
        <v>0</v>
      </c>
      <c r="F1823" s="1557">
        <v>0</v>
      </c>
      <c r="G1823" s="1557" t="str">
        <f t="shared" si="57"/>
        <v>77040</v>
      </c>
      <c r="H1823" s="1557">
        <f t="shared" si="56"/>
        <v>0</v>
      </c>
    </row>
    <row r="1824" spans="1:8" ht="15" x14ac:dyDescent="0.25">
      <c r="A1824" s="1562">
        <v>770409800</v>
      </c>
      <c r="B1824" s="1557" t="s">
        <v>9830</v>
      </c>
      <c r="C1824" s="1557">
        <v>0</v>
      </c>
      <c r="D1824" s="1557">
        <v>0</v>
      </c>
      <c r="E1824" s="1557">
        <v>0</v>
      </c>
      <c r="F1824" s="1557">
        <v>0</v>
      </c>
      <c r="G1824" s="1557" t="str">
        <f t="shared" si="57"/>
        <v>77040</v>
      </c>
      <c r="H1824" s="1557">
        <f t="shared" si="56"/>
        <v>0</v>
      </c>
    </row>
    <row r="1825" spans="1:8" ht="15" x14ac:dyDescent="0.25">
      <c r="A1825" s="1562">
        <v>770412020</v>
      </c>
      <c r="B1825" s="1557" t="s">
        <v>9831</v>
      </c>
      <c r="C1825" s="1557">
        <v>0</v>
      </c>
      <c r="D1825" s="1557">
        <v>0</v>
      </c>
      <c r="E1825" s="1557">
        <v>0</v>
      </c>
      <c r="F1825" s="1557">
        <v>0</v>
      </c>
      <c r="G1825" s="1557" t="str">
        <f t="shared" si="57"/>
        <v>77041</v>
      </c>
      <c r="H1825" s="1557">
        <f t="shared" si="56"/>
        <v>1336.63</v>
      </c>
    </row>
    <row r="1826" spans="1:8" ht="15" x14ac:dyDescent="0.25">
      <c r="A1826" s="1562">
        <v>770413034</v>
      </c>
      <c r="B1826" s="1557" t="s">
        <v>9832</v>
      </c>
      <c r="C1826" s="1557">
        <v>65</v>
      </c>
      <c r="D1826" s="1557">
        <v>0</v>
      </c>
      <c r="E1826" s="1557">
        <v>0</v>
      </c>
      <c r="F1826" s="1557">
        <v>65</v>
      </c>
      <c r="G1826" s="1557" t="str">
        <f t="shared" si="57"/>
        <v>77041</v>
      </c>
      <c r="H1826" s="1557">
        <f t="shared" si="56"/>
        <v>1336.63</v>
      </c>
    </row>
    <row r="1827" spans="1:8" ht="15" x14ac:dyDescent="0.25">
      <c r="A1827" s="1562">
        <v>770413035</v>
      </c>
      <c r="B1827" s="1557" t="s">
        <v>9833</v>
      </c>
      <c r="C1827" s="1557">
        <v>0</v>
      </c>
      <c r="D1827" s="1557">
        <v>0</v>
      </c>
      <c r="E1827" s="1557">
        <v>0</v>
      </c>
      <c r="F1827" s="1557">
        <v>0</v>
      </c>
      <c r="G1827" s="1557" t="str">
        <f t="shared" si="57"/>
        <v>77041</v>
      </c>
      <c r="H1827" s="1557">
        <f t="shared" si="56"/>
        <v>1336.63</v>
      </c>
    </row>
    <row r="1828" spans="1:8" ht="15" x14ac:dyDescent="0.25">
      <c r="A1828" s="1562">
        <v>770413036</v>
      </c>
      <c r="B1828" s="1557" t="s">
        <v>9834</v>
      </c>
      <c r="C1828" s="1557">
        <v>0</v>
      </c>
      <c r="D1828" s="1557">
        <v>0</v>
      </c>
      <c r="E1828" s="1557">
        <v>0</v>
      </c>
      <c r="F1828" s="1557">
        <v>0</v>
      </c>
      <c r="G1828" s="1557" t="str">
        <f t="shared" si="57"/>
        <v>77041</v>
      </c>
      <c r="H1828" s="1557">
        <f t="shared" si="56"/>
        <v>1336.63</v>
      </c>
    </row>
    <row r="1829" spans="1:8" ht="15" x14ac:dyDescent="0.25">
      <c r="A1829" s="1562">
        <v>770413038</v>
      </c>
      <c r="B1829" s="1557" t="s">
        <v>9835</v>
      </c>
      <c r="C1829" s="1557">
        <v>1271.6300000000001</v>
      </c>
      <c r="D1829" s="1557">
        <v>0</v>
      </c>
      <c r="E1829" s="1557">
        <v>0</v>
      </c>
      <c r="F1829" s="1557">
        <v>1271.6300000000001</v>
      </c>
      <c r="G1829" s="1557" t="str">
        <f t="shared" si="57"/>
        <v>77041</v>
      </c>
      <c r="H1829" s="1557">
        <f t="shared" si="56"/>
        <v>1336.63</v>
      </c>
    </row>
    <row r="1830" spans="1:8" ht="15" x14ac:dyDescent="0.25">
      <c r="A1830" s="1562">
        <v>770413051</v>
      </c>
      <c r="B1830" s="1557" t="s">
        <v>9836</v>
      </c>
      <c r="C1830" s="1557">
        <v>0</v>
      </c>
      <c r="D1830" s="1557">
        <v>0</v>
      </c>
      <c r="E1830" s="1557">
        <v>0</v>
      </c>
      <c r="F1830" s="1557">
        <v>0</v>
      </c>
      <c r="G1830" s="1557" t="str">
        <f t="shared" si="57"/>
        <v>77041</v>
      </c>
      <c r="H1830" s="1557">
        <f t="shared" si="56"/>
        <v>1336.63</v>
      </c>
    </row>
    <row r="1831" spans="1:8" ht="15" x14ac:dyDescent="0.25">
      <c r="A1831" s="1562">
        <v>770413052</v>
      </c>
      <c r="B1831" s="1557" t="s">
        <v>9837</v>
      </c>
      <c r="C1831" s="1557">
        <v>0</v>
      </c>
      <c r="D1831" s="1557">
        <v>0</v>
      </c>
      <c r="E1831" s="1557">
        <v>0</v>
      </c>
      <c r="F1831" s="1557">
        <v>0</v>
      </c>
      <c r="G1831" s="1557" t="str">
        <f t="shared" si="57"/>
        <v>77041</v>
      </c>
      <c r="H1831" s="1557">
        <f t="shared" si="56"/>
        <v>1336.63</v>
      </c>
    </row>
    <row r="1832" spans="1:8" ht="15" x14ac:dyDescent="0.25">
      <c r="A1832" s="1562">
        <v>775011600</v>
      </c>
      <c r="B1832" s="1557" t="s">
        <v>9838</v>
      </c>
      <c r="C1832" s="1557">
        <v>0</v>
      </c>
      <c r="D1832" s="1557">
        <v>0</v>
      </c>
      <c r="E1832" s="1557">
        <v>0</v>
      </c>
      <c r="F1832" s="1557">
        <v>0</v>
      </c>
      <c r="G1832" s="1557" t="str">
        <f t="shared" si="57"/>
        <v>77501</v>
      </c>
      <c r="H1832" s="1557">
        <f t="shared" si="56"/>
        <v>0</v>
      </c>
    </row>
    <row r="1833" spans="1:8" ht="15" x14ac:dyDescent="0.25">
      <c r="A1833" s="1562">
        <v>775012510</v>
      </c>
      <c r="B1833" s="1557" t="s">
        <v>9839</v>
      </c>
      <c r="C1833" s="1557">
        <v>0</v>
      </c>
      <c r="D1833" s="1557">
        <v>0</v>
      </c>
      <c r="E1833" s="1557">
        <v>0</v>
      </c>
      <c r="F1833" s="1557">
        <v>0</v>
      </c>
      <c r="G1833" s="1557" t="str">
        <f t="shared" si="57"/>
        <v>77501</v>
      </c>
      <c r="H1833" s="1557">
        <f t="shared" si="56"/>
        <v>0</v>
      </c>
    </row>
    <row r="1834" spans="1:8" ht="15" x14ac:dyDescent="0.25">
      <c r="A1834" s="1562">
        <v>775013037</v>
      </c>
      <c r="B1834" s="1557" t="s">
        <v>9840</v>
      </c>
      <c r="C1834" s="1557">
        <v>0</v>
      </c>
      <c r="D1834" s="1557">
        <v>0</v>
      </c>
      <c r="E1834" s="1557">
        <v>0</v>
      </c>
      <c r="F1834" s="1557">
        <v>0</v>
      </c>
      <c r="G1834" s="1557" t="str">
        <f t="shared" si="57"/>
        <v>77501</v>
      </c>
      <c r="H1834" s="1557">
        <f t="shared" si="56"/>
        <v>0</v>
      </c>
    </row>
    <row r="1835" spans="1:8" ht="15" x14ac:dyDescent="0.25">
      <c r="A1835" s="1562">
        <v>775013041</v>
      </c>
      <c r="B1835" s="1557" t="s">
        <v>9841</v>
      </c>
      <c r="C1835" s="1557">
        <v>0</v>
      </c>
      <c r="D1835" s="1557">
        <v>0</v>
      </c>
      <c r="E1835" s="1557">
        <v>0</v>
      </c>
      <c r="F1835" s="1557">
        <v>0</v>
      </c>
      <c r="G1835" s="1557" t="str">
        <f t="shared" si="57"/>
        <v>77501</v>
      </c>
      <c r="H1835" s="1557">
        <f t="shared" si="56"/>
        <v>0</v>
      </c>
    </row>
    <row r="1836" spans="1:8" ht="15" x14ac:dyDescent="0.25">
      <c r="A1836" s="1562">
        <v>775013051</v>
      </c>
      <c r="B1836" s="1557" t="s">
        <v>9842</v>
      </c>
      <c r="C1836" s="1557">
        <v>0</v>
      </c>
      <c r="D1836" s="1557">
        <v>0</v>
      </c>
      <c r="E1836" s="1557">
        <v>0</v>
      </c>
      <c r="F1836" s="1557">
        <v>0</v>
      </c>
      <c r="G1836" s="1557" t="str">
        <f t="shared" si="57"/>
        <v>77501</v>
      </c>
      <c r="H1836" s="1557">
        <f t="shared" si="56"/>
        <v>0</v>
      </c>
    </row>
    <row r="1837" spans="1:8" ht="15" x14ac:dyDescent="0.25">
      <c r="A1837" s="1562">
        <v>775013052</v>
      </c>
      <c r="B1837" s="1557" t="s">
        <v>9843</v>
      </c>
      <c r="C1837" s="1557">
        <v>0</v>
      </c>
      <c r="D1837" s="1557">
        <v>0</v>
      </c>
      <c r="E1837" s="1557">
        <v>0</v>
      </c>
      <c r="F1837" s="1557">
        <v>0</v>
      </c>
      <c r="G1837" s="1557" t="str">
        <f t="shared" si="57"/>
        <v>77501</v>
      </c>
      <c r="H1837" s="1557">
        <f t="shared" si="56"/>
        <v>0</v>
      </c>
    </row>
    <row r="1838" spans="1:8" ht="15" x14ac:dyDescent="0.25">
      <c r="A1838" s="1562">
        <v>775013081</v>
      </c>
      <c r="B1838" s="1557" t="s">
        <v>9844</v>
      </c>
      <c r="C1838" s="1557">
        <v>0</v>
      </c>
      <c r="D1838" s="1557">
        <v>0</v>
      </c>
      <c r="E1838" s="1557">
        <v>0</v>
      </c>
      <c r="F1838" s="1557">
        <v>0</v>
      </c>
      <c r="G1838" s="1557" t="str">
        <f t="shared" si="57"/>
        <v>77501</v>
      </c>
      <c r="H1838" s="1557">
        <f t="shared" si="56"/>
        <v>0</v>
      </c>
    </row>
    <row r="1839" spans="1:8" ht="15" x14ac:dyDescent="0.25">
      <c r="A1839" s="1562">
        <v>775014610</v>
      </c>
      <c r="B1839" s="1557" t="s">
        <v>9845</v>
      </c>
      <c r="C1839" s="1557">
        <v>0</v>
      </c>
      <c r="D1839" s="1557">
        <v>0</v>
      </c>
      <c r="E1839" s="1557">
        <v>0</v>
      </c>
      <c r="F1839" s="1557">
        <v>0</v>
      </c>
      <c r="G1839" s="1557" t="str">
        <f t="shared" si="57"/>
        <v>77501</v>
      </c>
      <c r="H1839" s="1557">
        <f t="shared" si="56"/>
        <v>0</v>
      </c>
    </row>
    <row r="1840" spans="1:8" ht="15" x14ac:dyDescent="0.25">
      <c r="A1840" s="1562">
        <v>775014611</v>
      </c>
      <c r="B1840" s="1557" t="s">
        <v>9846</v>
      </c>
      <c r="C1840" s="1557">
        <v>0</v>
      </c>
      <c r="D1840" s="1557">
        <v>0</v>
      </c>
      <c r="E1840" s="1557">
        <v>0</v>
      </c>
      <c r="F1840" s="1557">
        <v>0</v>
      </c>
      <c r="G1840" s="1557" t="str">
        <f t="shared" si="57"/>
        <v>77501</v>
      </c>
      <c r="H1840" s="1557">
        <f t="shared" si="56"/>
        <v>0</v>
      </c>
    </row>
    <row r="1841" spans="1:8" ht="15" x14ac:dyDescent="0.25">
      <c r="A1841" s="1562">
        <v>775019800</v>
      </c>
      <c r="B1841" s="1557" t="s">
        <v>9847</v>
      </c>
      <c r="C1841" s="1557">
        <v>0</v>
      </c>
      <c r="D1841" s="1557">
        <v>0</v>
      </c>
      <c r="E1841" s="1557">
        <v>0</v>
      </c>
      <c r="F1841" s="1557">
        <v>0</v>
      </c>
      <c r="G1841" s="1557" t="str">
        <f t="shared" si="57"/>
        <v>77501</v>
      </c>
      <c r="H1841" s="1557">
        <f t="shared" si="56"/>
        <v>0</v>
      </c>
    </row>
    <row r="1842" spans="1:8" ht="15" x14ac:dyDescent="0.25">
      <c r="A1842" s="1562">
        <v>775021600</v>
      </c>
      <c r="B1842" s="1557" t="s">
        <v>9848</v>
      </c>
      <c r="C1842" s="1557">
        <v>0</v>
      </c>
      <c r="D1842" s="1557">
        <v>0</v>
      </c>
      <c r="E1842" s="1557">
        <v>0</v>
      </c>
      <c r="F1842" s="1557">
        <v>0</v>
      </c>
      <c r="G1842" s="1557" t="str">
        <f t="shared" si="57"/>
        <v>77502</v>
      </c>
      <c r="H1842" s="1557">
        <f t="shared" si="56"/>
        <v>0</v>
      </c>
    </row>
    <row r="1843" spans="1:8" ht="15" x14ac:dyDescent="0.25">
      <c r="A1843" s="1562">
        <v>775022510</v>
      </c>
      <c r="B1843" s="1557" t="s">
        <v>9849</v>
      </c>
      <c r="C1843" s="1557">
        <v>0</v>
      </c>
      <c r="D1843" s="1557">
        <v>0</v>
      </c>
      <c r="E1843" s="1557">
        <v>0</v>
      </c>
      <c r="F1843" s="1557">
        <v>0</v>
      </c>
      <c r="G1843" s="1557" t="str">
        <f t="shared" si="57"/>
        <v>77502</v>
      </c>
      <c r="H1843" s="1557">
        <f t="shared" si="56"/>
        <v>0</v>
      </c>
    </row>
    <row r="1844" spans="1:8" ht="15" x14ac:dyDescent="0.25">
      <c r="A1844" s="1562">
        <v>775023035</v>
      </c>
      <c r="B1844" s="1557" t="s">
        <v>9850</v>
      </c>
      <c r="C1844" s="1557">
        <v>0</v>
      </c>
      <c r="D1844" s="1557">
        <v>0</v>
      </c>
      <c r="E1844" s="1557">
        <v>0</v>
      </c>
      <c r="F1844" s="1557">
        <v>0</v>
      </c>
      <c r="G1844" s="1557" t="str">
        <f t="shared" si="57"/>
        <v>77502</v>
      </c>
      <c r="H1844" s="1557">
        <f t="shared" si="56"/>
        <v>0</v>
      </c>
    </row>
    <row r="1845" spans="1:8" ht="15" x14ac:dyDescent="0.25">
      <c r="A1845" s="1562">
        <v>775023036</v>
      </c>
      <c r="B1845" s="1557" t="s">
        <v>9851</v>
      </c>
      <c r="C1845" s="1557">
        <v>0</v>
      </c>
      <c r="D1845" s="1557">
        <v>0</v>
      </c>
      <c r="E1845" s="1557">
        <v>0</v>
      </c>
      <c r="F1845" s="1557">
        <v>0</v>
      </c>
      <c r="G1845" s="1557" t="str">
        <f t="shared" si="57"/>
        <v>77502</v>
      </c>
      <c r="H1845" s="1557">
        <f t="shared" si="56"/>
        <v>0</v>
      </c>
    </row>
    <row r="1846" spans="1:8" ht="15" x14ac:dyDescent="0.25">
      <c r="A1846" s="1562">
        <v>775023038</v>
      </c>
      <c r="B1846" s="1557" t="s">
        <v>9852</v>
      </c>
      <c r="C1846" s="1557">
        <v>0</v>
      </c>
      <c r="D1846" s="1557">
        <v>0</v>
      </c>
      <c r="E1846" s="1557">
        <v>0</v>
      </c>
      <c r="F1846" s="1557">
        <v>0</v>
      </c>
      <c r="G1846" s="1557" t="str">
        <f t="shared" si="57"/>
        <v>77502</v>
      </c>
      <c r="H1846" s="1557">
        <f t="shared" si="56"/>
        <v>0</v>
      </c>
    </row>
    <row r="1847" spans="1:8" ht="15" x14ac:dyDescent="0.25">
      <c r="A1847" s="1562">
        <v>775023041</v>
      </c>
      <c r="B1847" s="1557" t="s">
        <v>9853</v>
      </c>
      <c r="C1847" s="1557">
        <v>0</v>
      </c>
      <c r="D1847" s="1557">
        <v>0</v>
      </c>
      <c r="E1847" s="1557">
        <v>0</v>
      </c>
      <c r="F1847" s="1557">
        <v>0</v>
      </c>
      <c r="G1847" s="1557" t="str">
        <f t="shared" si="57"/>
        <v>77502</v>
      </c>
      <c r="H1847" s="1557">
        <f t="shared" si="56"/>
        <v>0</v>
      </c>
    </row>
    <row r="1848" spans="1:8" ht="15" x14ac:dyDescent="0.25">
      <c r="A1848" s="1562">
        <v>775023051</v>
      </c>
      <c r="B1848" s="1557" t="s">
        <v>9854</v>
      </c>
      <c r="C1848" s="1557">
        <v>0</v>
      </c>
      <c r="D1848" s="1557">
        <v>0</v>
      </c>
      <c r="E1848" s="1557">
        <v>0</v>
      </c>
      <c r="F1848" s="1557">
        <v>0</v>
      </c>
      <c r="G1848" s="1557" t="str">
        <f t="shared" si="57"/>
        <v>77502</v>
      </c>
      <c r="H1848" s="1557">
        <f t="shared" si="56"/>
        <v>0</v>
      </c>
    </row>
    <row r="1849" spans="1:8" ht="15" x14ac:dyDescent="0.25">
      <c r="A1849" s="1562">
        <v>775023052</v>
      </c>
      <c r="B1849" s="1557" t="s">
        <v>9855</v>
      </c>
      <c r="C1849" s="1557">
        <v>0</v>
      </c>
      <c r="D1849" s="1557">
        <v>0</v>
      </c>
      <c r="E1849" s="1557">
        <v>0</v>
      </c>
      <c r="F1849" s="1557">
        <v>0</v>
      </c>
      <c r="G1849" s="1557" t="str">
        <f t="shared" si="57"/>
        <v>77502</v>
      </c>
      <c r="H1849" s="1557">
        <f t="shared" si="56"/>
        <v>0</v>
      </c>
    </row>
    <row r="1850" spans="1:8" ht="15" x14ac:dyDescent="0.25">
      <c r="A1850" s="1562">
        <v>775023081</v>
      </c>
      <c r="B1850" s="1557" t="s">
        <v>9856</v>
      </c>
      <c r="C1850" s="1557">
        <v>0</v>
      </c>
      <c r="D1850" s="1557">
        <v>0</v>
      </c>
      <c r="E1850" s="1557">
        <v>0</v>
      </c>
      <c r="F1850" s="1557">
        <v>0</v>
      </c>
      <c r="G1850" s="1557" t="str">
        <f t="shared" si="57"/>
        <v>77502</v>
      </c>
      <c r="H1850" s="1557">
        <f t="shared" si="56"/>
        <v>0</v>
      </c>
    </row>
    <row r="1851" spans="1:8" ht="15" x14ac:dyDescent="0.25">
      <c r="A1851" s="1562">
        <v>775024610</v>
      </c>
      <c r="B1851" s="1557" t="s">
        <v>9857</v>
      </c>
      <c r="C1851" s="1557">
        <v>0</v>
      </c>
      <c r="D1851" s="1557">
        <v>0</v>
      </c>
      <c r="E1851" s="1557">
        <v>0</v>
      </c>
      <c r="F1851" s="1557">
        <v>0</v>
      </c>
      <c r="G1851" s="1557" t="str">
        <f t="shared" si="57"/>
        <v>77502</v>
      </c>
      <c r="H1851" s="1557">
        <f t="shared" si="56"/>
        <v>0</v>
      </c>
    </row>
    <row r="1852" spans="1:8" ht="15" x14ac:dyDescent="0.25">
      <c r="A1852" s="1562">
        <v>775024611</v>
      </c>
      <c r="B1852" s="1557" t="s">
        <v>9858</v>
      </c>
      <c r="C1852" s="1557">
        <v>0</v>
      </c>
      <c r="D1852" s="1557">
        <v>0</v>
      </c>
      <c r="E1852" s="1557">
        <v>0</v>
      </c>
      <c r="F1852" s="1557">
        <v>0</v>
      </c>
      <c r="G1852" s="1557" t="str">
        <f t="shared" si="57"/>
        <v>77502</v>
      </c>
      <c r="H1852" s="1557">
        <f t="shared" si="56"/>
        <v>0</v>
      </c>
    </row>
    <row r="1853" spans="1:8" ht="15" x14ac:dyDescent="0.25">
      <c r="A1853" s="1562">
        <v>775029800</v>
      </c>
      <c r="B1853" s="1557" t="s">
        <v>9859</v>
      </c>
      <c r="C1853" s="1557">
        <v>0</v>
      </c>
      <c r="D1853" s="1557">
        <v>0</v>
      </c>
      <c r="E1853" s="1557">
        <v>0</v>
      </c>
      <c r="F1853" s="1557">
        <v>0</v>
      </c>
      <c r="G1853" s="1557" t="str">
        <f t="shared" si="57"/>
        <v>77502</v>
      </c>
      <c r="H1853" s="1557">
        <f t="shared" si="56"/>
        <v>0</v>
      </c>
    </row>
    <row r="1854" spans="1:8" ht="15" x14ac:dyDescent="0.25">
      <c r="A1854" s="1562">
        <v>795010120</v>
      </c>
      <c r="B1854" s="1557" t="s">
        <v>9860</v>
      </c>
      <c r="C1854" s="1557">
        <v>0</v>
      </c>
      <c r="D1854" s="1557">
        <v>0</v>
      </c>
      <c r="E1854" s="1557">
        <v>0</v>
      </c>
      <c r="F1854" s="1557">
        <v>0</v>
      </c>
      <c r="G1854" s="1557" t="str">
        <f t="shared" si="57"/>
        <v>79501</v>
      </c>
      <c r="H1854" s="1557">
        <f t="shared" si="56"/>
        <v>0</v>
      </c>
    </row>
    <row r="1855" spans="1:8" ht="15" x14ac:dyDescent="0.25">
      <c r="A1855" s="1562">
        <v>795011600</v>
      </c>
      <c r="B1855" s="1557" t="s">
        <v>9861</v>
      </c>
      <c r="C1855" s="1557">
        <v>0</v>
      </c>
      <c r="D1855" s="1557">
        <v>0</v>
      </c>
      <c r="E1855" s="1557">
        <v>0</v>
      </c>
      <c r="F1855" s="1557">
        <v>0</v>
      </c>
      <c r="G1855" s="1557" t="str">
        <f t="shared" si="57"/>
        <v>79501</v>
      </c>
      <c r="H1855" s="1557">
        <f t="shared" si="56"/>
        <v>0</v>
      </c>
    </row>
    <row r="1856" spans="1:8" ht="15" x14ac:dyDescent="0.25">
      <c r="A1856" s="1562">
        <v>795012510</v>
      </c>
      <c r="B1856" s="1557" t="s">
        <v>9862</v>
      </c>
      <c r="C1856" s="1557">
        <v>0</v>
      </c>
      <c r="D1856" s="1557">
        <v>0</v>
      </c>
      <c r="E1856" s="1557">
        <v>0</v>
      </c>
      <c r="F1856" s="1557">
        <v>0</v>
      </c>
      <c r="G1856" s="1557" t="str">
        <f t="shared" si="57"/>
        <v>79501</v>
      </c>
      <c r="H1856" s="1557">
        <f t="shared" si="56"/>
        <v>0</v>
      </c>
    </row>
    <row r="1857" spans="1:8" ht="15" x14ac:dyDescent="0.25">
      <c r="A1857" s="1562">
        <v>795013035</v>
      </c>
      <c r="B1857" s="1557" t="s">
        <v>9863</v>
      </c>
      <c r="C1857" s="1557">
        <v>0</v>
      </c>
      <c r="D1857" s="1557">
        <v>0</v>
      </c>
      <c r="E1857" s="1557">
        <v>0</v>
      </c>
      <c r="F1857" s="1557">
        <v>0</v>
      </c>
      <c r="G1857" s="1557" t="str">
        <f t="shared" si="57"/>
        <v>79501</v>
      </c>
      <c r="H1857" s="1557">
        <f t="shared" si="56"/>
        <v>0</v>
      </c>
    </row>
    <row r="1858" spans="1:8" ht="15" x14ac:dyDescent="0.25">
      <c r="A1858" s="1562">
        <v>795013036</v>
      </c>
      <c r="B1858" s="1557" t="s">
        <v>9864</v>
      </c>
      <c r="C1858" s="1557">
        <v>0</v>
      </c>
      <c r="D1858" s="1557">
        <v>0</v>
      </c>
      <c r="E1858" s="1557">
        <v>0</v>
      </c>
      <c r="F1858" s="1557">
        <v>0</v>
      </c>
      <c r="G1858" s="1557" t="str">
        <f t="shared" si="57"/>
        <v>79501</v>
      </c>
      <c r="H1858" s="1557">
        <f t="shared" si="56"/>
        <v>0</v>
      </c>
    </row>
    <row r="1859" spans="1:8" ht="15" x14ac:dyDescent="0.25">
      <c r="A1859" s="1562">
        <v>795013038</v>
      </c>
      <c r="B1859" s="1557" t="s">
        <v>9865</v>
      </c>
      <c r="C1859" s="1557">
        <v>0</v>
      </c>
      <c r="D1859" s="1557">
        <v>0</v>
      </c>
      <c r="E1859" s="1557">
        <v>0</v>
      </c>
      <c r="F1859" s="1557">
        <v>0</v>
      </c>
      <c r="G1859" s="1557" t="str">
        <f t="shared" si="57"/>
        <v>79501</v>
      </c>
      <c r="H1859" s="1557">
        <f t="shared" si="56"/>
        <v>0</v>
      </c>
    </row>
    <row r="1860" spans="1:8" ht="15" x14ac:dyDescent="0.25">
      <c r="A1860" s="1562">
        <v>795013051</v>
      </c>
      <c r="B1860" s="1557" t="s">
        <v>9866</v>
      </c>
      <c r="C1860" s="1557">
        <v>0</v>
      </c>
      <c r="D1860" s="1557">
        <v>0</v>
      </c>
      <c r="E1860" s="1557">
        <v>0</v>
      </c>
      <c r="F1860" s="1557">
        <v>0</v>
      </c>
      <c r="G1860" s="1557" t="str">
        <f t="shared" si="57"/>
        <v>79501</v>
      </c>
      <c r="H1860" s="1557">
        <f t="shared" si="56"/>
        <v>0</v>
      </c>
    </row>
    <row r="1861" spans="1:8" ht="15" x14ac:dyDescent="0.25">
      <c r="A1861" s="1562">
        <v>795013052</v>
      </c>
      <c r="B1861" s="1557" t="s">
        <v>9867</v>
      </c>
      <c r="C1861" s="1557">
        <v>0</v>
      </c>
      <c r="D1861" s="1557">
        <v>0</v>
      </c>
      <c r="E1861" s="1557">
        <v>0</v>
      </c>
      <c r="F1861" s="1557">
        <v>0</v>
      </c>
      <c r="G1861" s="1557" t="str">
        <f t="shared" si="57"/>
        <v>79501</v>
      </c>
      <c r="H1861" s="1557">
        <f t="shared" si="56"/>
        <v>0</v>
      </c>
    </row>
    <row r="1862" spans="1:8" ht="15" x14ac:dyDescent="0.25">
      <c r="A1862" s="1562">
        <v>795013081</v>
      </c>
      <c r="B1862" s="1557" t="s">
        <v>9868</v>
      </c>
      <c r="C1862" s="1557">
        <v>0</v>
      </c>
      <c r="D1862" s="1557">
        <v>0</v>
      </c>
      <c r="E1862" s="1557">
        <v>0</v>
      </c>
      <c r="F1862" s="1557">
        <v>0</v>
      </c>
      <c r="G1862" s="1557" t="str">
        <f t="shared" si="57"/>
        <v>79501</v>
      </c>
      <c r="H1862" s="1557">
        <f t="shared" si="56"/>
        <v>0</v>
      </c>
    </row>
    <row r="1863" spans="1:8" ht="15" x14ac:dyDescent="0.25">
      <c r="A1863" s="1562">
        <v>795013300</v>
      </c>
      <c r="B1863" s="1557" t="s">
        <v>9869</v>
      </c>
      <c r="C1863" s="1557">
        <v>0</v>
      </c>
      <c r="D1863" s="1557">
        <v>0</v>
      </c>
      <c r="E1863" s="1557">
        <v>0</v>
      </c>
      <c r="F1863" s="1557">
        <v>0</v>
      </c>
      <c r="G1863" s="1557" t="str">
        <f t="shared" si="57"/>
        <v>79501</v>
      </c>
      <c r="H1863" s="1557">
        <f t="shared" si="56"/>
        <v>0</v>
      </c>
    </row>
    <row r="1864" spans="1:8" ht="15" x14ac:dyDescent="0.25">
      <c r="A1864" s="1562">
        <v>795014611</v>
      </c>
      <c r="B1864" s="1557" t="s">
        <v>9870</v>
      </c>
      <c r="C1864" s="1557">
        <v>0</v>
      </c>
      <c r="D1864" s="1557">
        <v>0</v>
      </c>
      <c r="E1864" s="1557">
        <v>0</v>
      </c>
      <c r="F1864" s="1557">
        <v>0</v>
      </c>
      <c r="G1864" s="1557" t="str">
        <f t="shared" si="57"/>
        <v>79501</v>
      </c>
      <c r="H1864" s="1557">
        <f t="shared" ref="H1864:H1927" si="58">SUMIF(G:G,G1864,C:C)</f>
        <v>0</v>
      </c>
    </row>
    <row r="1865" spans="1:8" ht="15" x14ac:dyDescent="0.25">
      <c r="A1865" s="1562">
        <v>795019800</v>
      </c>
      <c r="B1865" s="1557" t="s">
        <v>9871</v>
      </c>
      <c r="C1865" s="1557">
        <v>0</v>
      </c>
      <c r="D1865" s="1557">
        <v>0</v>
      </c>
      <c r="E1865" s="1557">
        <v>0</v>
      </c>
      <c r="F1865" s="1557">
        <v>0</v>
      </c>
      <c r="G1865" s="1557" t="str">
        <f t="shared" ref="G1865:G1928" si="59">LEFT(A1865,5)</f>
        <v>79501</v>
      </c>
      <c r="H1865" s="1557">
        <f t="shared" si="58"/>
        <v>0</v>
      </c>
    </row>
    <row r="1866" spans="1:8" ht="15" x14ac:dyDescent="0.25">
      <c r="A1866" s="1562">
        <v>795020120</v>
      </c>
      <c r="B1866" s="1557" t="s">
        <v>9872</v>
      </c>
      <c r="C1866" s="1557">
        <v>0</v>
      </c>
      <c r="D1866" s="1557">
        <v>0</v>
      </c>
      <c r="E1866" s="1557">
        <v>0</v>
      </c>
      <c r="F1866" s="1557">
        <v>0</v>
      </c>
      <c r="G1866" s="1557" t="str">
        <f t="shared" si="59"/>
        <v>79502</v>
      </c>
      <c r="H1866" s="1557">
        <f t="shared" si="58"/>
        <v>0</v>
      </c>
    </row>
    <row r="1867" spans="1:8" ht="15" x14ac:dyDescent="0.25">
      <c r="A1867" s="1562">
        <v>795021600</v>
      </c>
      <c r="B1867" s="1557" t="s">
        <v>9873</v>
      </c>
      <c r="C1867" s="1557">
        <v>0</v>
      </c>
      <c r="D1867" s="1557">
        <v>0</v>
      </c>
      <c r="E1867" s="1557">
        <v>0</v>
      </c>
      <c r="F1867" s="1557">
        <v>0</v>
      </c>
      <c r="G1867" s="1557" t="str">
        <f t="shared" si="59"/>
        <v>79502</v>
      </c>
      <c r="H1867" s="1557">
        <f t="shared" si="58"/>
        <v>0</v>
      </c>
    </row>
    <row r="1868" spans="1:8" ht="15" x14ac:dyDescent="0.25">
      <c r="A1868" s="1562">
        <v>795022510</v>
      </c>
      <c r="B1868" s="1557" t="s">
        <v>9874</v>
      </c>
      <c r="C1868" s="1557">
        <v>0</v>
      </c>
      <c r="D1868" s="1557">
        <v>0</v>
      </c>
      <c r="E1868" s="1557">
        <v>0</v>
      </c>
      <c r="F1868" s="1557">
        <v>0</v>
      </c>
      <c r="G1868" s="1557" t="str">
        <f t="shared" si="59"/>
        <v>79502</v>
      </c>
      <c r="H1868" s="1557">
        <f t="shared" si="58"/>
        <v>0</v>
      </c>
    </row>
    <row r="1869" spans="1:8" ht="15" x14ac:dyDescent="0.25">
      <c r="A1869" s="1562">
        <v>795023035</v>
      </c>
      <c r="B1869" s="1557" t="s">
        <v>9875</v>
      </c>
      <c r="C1869" s="1557">
        <v>0</v>
      </c>
      <c r="D1869" s="1557">
        <v>0</v>
      </c>
      <c r="E1869" s="1557">
        <v>0</v>
      </c>
      <c r="F1869" s="1557">
        <v>0</v>
      </c>
      <c r="G1869" s="1557" t="str">
        <f t="shared" si="59"/>
        <v>79502</v>
      </c>
      <c r="H1869" s="1557">
        <f t="shared" si="58"/>
        <v>0</v>
      </c>
    </row>
    <row r="1870" spans="1:8" ht="15" x14ac:dyDescent="0.25">
      <c r="A1870" s="1562">
        <v>795023036</v>
      </c>
      <c r="B1870" s="1557" t="s">
        <v>9876</v>
      </c>
      <c r="C1870" s="1557">
        <v>0</v>
      </c>
      <c r="D1870" s="1557">
        <v>0</v>
      </c>
      <c r="E1870" s="1557">
        <v>0</v>
      </c>
      <c r="F1870" s="1557">
        <v>0</v>
      </c>
      <c r="G1870" s="1557" t="str">
        <f t="shared" si="59"/>
        <v>79502</v>
      </c>
      <c r="H1870" s="1557">
        <f t="shared" si="58"/>
        <v>0</v>
      </c>
    </row>
    <row r="1871" spans="1:8" ht="15" x14ac:dyDescent="0.25">
      <c r="A1871" s="1562">
        <v>795023038</v>
      </c>
      <c r="B1871" s="1557" t="s">
        <v>9877</v>
      </c>
      <c r="C1871" s="1557">
        <v>0</v>
      </c>
      <c r="D1871" s="1557">
        <v>0</v>
      </c>
      <c r="E1871" s="1557">
        <v>0</v>
      </c>
      <c r="F1871" s="1557">
        <v>0</v>
      </c>
      <c r="G1871" s="1557" t="str">
        <f t="shared" si="59"/>
        <v>79502</v>
      </c>
      <c r="H1871" s="1557">
        <f t="shared" si="58"/>
        <v>0</v>
      </c>
    </row>
    <row r="1872" spans="1:8" ht="15" x14ac:dyDescent="0.25">
      <c r="A1872" s="1562">
        <v>795023051</v>
      </c>
      <c r="B1872" s="1557" t="s">
        <v>9878</v>
      </c>
      <c r="C1872" s="1557">
        <v>0</v>
      </c>
      <c r="D1872" s="1557">
        <v>0</v>
      </c>
      <c r="E1872" s="1557">
        <v>0</v>
      </c>
      <c r="F1872" s="1557">
        <v>0</v>
      </c>
      <c r="G1872" s="1557" t="str">
        <f t="shared" si="59"/>
        <v>79502</v>
      </c>
      <c r="H1872" s="1557">
        <f t="shared" si="58"/>
        <v>0</v>
      </c>
    </row>
    <row r="1873" spans="1:8" ht="15" x14ac:dyDescent="0.25">
      <c r="A1873" s="1562">
        <v>795023052</v>
      </c>
      <c r="B1873" s="1557" t="s">
        <v>9879</v>
      </c>
      <c r="C1873" s="1557">
        <v>0</v>
      </c>
      <c r="D1873" s="1557">
        <v>0</v>
      </c>
      <c r="E1873" s="1557">
        <v>0</v>
      </c>
      <c r="F1873" s="1557">
        <v>0</v>
      </c>
      <c r="G1873" s="1557" t="str">
        <f t="shared" si="59"/>
        <v>79502</v>
      </c>
      <c r="H1873" s="1557">
        <f t="shared" si="58"/>
        <v>0</v>
      </c>
    </row>
    <row r="1874" spans="1:8" ht="15" x14ac:dyDescent="0.25">
      <c r="A1874" s="1562">
        <v>795023081</v>
      </c>
      <c r="B1874" s="1557" t="s">
        <v>9880</v>
      </c>
      <c r="C1874" s="1557">
        <v>0</v>
      </c>
      <c r="D1874" s="1557">
        <v>0</v>
      </c>
      <c r="E1874" s="1557">
        <v>0</v>
      </c>
      <c r="F1874" s="1557">
        <v>0</v>
      </c>
      <c r="G1874" s="1557" t="str">
        <f t="shared" si="59"/>
        <v>79502</v>
      </c>
      <c r="H1874" s="1557">
        <f t="shared" si="58"/>
        <v>0</v>
      </c>
    </row>
    <row r="1875" spans="1:8" ht="15" x14ac:dyDescent="0.25">
      <c r="A1875" s="1562">
        <v>795023300</v>
      </c>
      <c r="B1875" s="1557" t="s">
        <v>9881</v>
      </c>
      <c r="C1875" s="1557">
        <v>0</v>
      </c>
      <c r="D1875" s="1557">
        <v>0</v>
      </c>
      <c r="E1875" s="1557">
        <v>0</v>
      </c>
      <c r="F1875" s="1557">
        <v>0</v>
      </c>
      <c r="G1875" s="1557" t="str">
        <f t="shared" si="59"/>
        <v>79502</v>
      </c>
      <c r="H1875" s="1557">
        <f t="shared" si="58"/>
        <v>0</v>
      </c>
    </row>
    <row r="1876" spans="1:8" ht="15" x14ac:dyDescent="0.25">
      <c r="A1876" s="1562">
        <v>795024610</v>
      </c>
      <c r="B1876" s="1557" t="s">
        <v>9882</v>
      </c>
      <c r="C1876" s="1557">
        <v>0</v>
      </c>
      <c r="D1876" s="1557">
        <v>0</v>
      </c>
      <c r="E1876" s="1557">
        <v>0</v>
      </c>
      <c r="F1876" s="1557">
        <v>0</v>
      </c>
      <c r="G1876" s="1557" t="str">
        <f t="shared" si="59"/>
        <v>79502</v>
      </c>
      <c r="H1876" s="1557">
        <f t="shared" si="58"/>
        <v>0</v>
      </c>
    </row>
    <row r="1877" spans="1:8" ht="15" x14ac:dyDescent="0.25">
      <c r="A1877" s="1562">
        <v>795024611</v>
      </c>
      <c r="B1877" s="1557" t="s">
        <v>9883</v>
      </c>
      <c r="C1877" s="1557">
        <v>0</v>
      </c>
      <c r="D1877" s="1557">
        <v>0</v>
      </c>
      <c r="E1877" s="1557">
        <v>0</v>
      </c>
      <c r="F1877" s="1557">
        <v>0</v>
      </c>
      <c r="G1877" s="1557" t="str">
        <f t="shared" si="59"/>
        <v>79502</v>
      </c>
      <c r="H1877" s="1557">
        <f t="shared" si="58"/>
        <v>0</v>
      </c>
    </row>
    <row r="1878" spans="1:8" ht="15" x14ac:dyDescent="0.25">
      <c r="A1878" s="1562">
        <v>795029800</v>
      </c>
      <c r="B1878" s="1557" t="s">
        <v>9884</v>
      </c>
      <c r="C1878" s="1557">
        <v>0</v>
      </c>
      <c r="D1878" s="1557">
        <v>0</v>
      </c>
      <c r="E1878" s="1557">
        <v>0</v>
      </c>
      <c r="F1878" s="1557">
        <v>0</v>
      </c>
      <c r="G1878" s="1557" t="str">
        <f t="shared" si="59"/>
        <v>79502</v>
      </c>
      <c r="H1878" s="1557">
        <f t="shared" si="58"/>
        <v>0</v>
      </c>
    </row>
    <row r="1879" spans="1:8" ht="15" x14ac:dyDescent="0.25">
      <c r="A1879" s="1562">
        <v>795030120</v>
      </c>
      <c r="B1879" s="1557" t="s">
        <v>9885</v>
      </c>
      <c r="C1879" s="1557">
        <v>0</v>
      </c>
      <c r="D1879" s="1557">
        <v>0</v>
      </c>
      <c r="E1879" s="1557">
        <v>0</v>
      </c>
      <c r="F1879" s="1557">
        <v>0</v>
      </c>
      <c r="G1879" s="1557" t="str">
        <f t="shared" si="59"/>
        <v>79503</v>
      </c>
      <c r="H1879" s="1557">
        <f t="shared" si="58"/>
        <v>0</v>
      </c>
    </row>
    <row r="1880" spans="1:8" ht="15" x14ac:dyDescent="0.25">
      <c r="A1880" s="1562">
        <v>795031135</v>
      </c>
      <c r="B1880" s="1557" t="s">
        <v>9886</v>
      </c>
      <c r="C1880" s="1557">
        <v>0</v>
      </c>
      <c r="D1880" s="1557">
        <v>0</v>
      </c>
      <c r="E1880" s="1557">
        <v>0</v>
      </c>
      <c r="F1880" s="1557">
        <v>0</v>
      </c>
      <c r="G1880" s="1557" t="str">
        <f t="shared" si="59"/>
        <v>79503</v>
      </c>
      <c r="H1880" s="1557">
        <f t="shared" si="58"/>
        <v>0</v>
      </c>
    </row>
    <row r="1881" spans="1:8" ht="15" x14ac:dyDescent="0.25">
      <c r="A1881" s="1562">
        <v>795031600</v>
      </c>
      <c r="B1881" s="1557" t="s">
        <v>9887</v>
      </c>
      <c r="C1881" s="1557">
        <v>0</v>
      </c>
      <c r="D1881" s="1557">
        <v>0</v>
      </c>
      <c r="E1881" s="1557">
        <v>0</v>
      </c>
      <c r="F1881" s="1557">
        <v>0</v>
      </c>
      <c r="G1881" s="1557" t="str">
        <f t="shared" si="59"/>
        <v>79503</v>
      </c>
      <c r="H1881" s="1557">
        <f t="shared" si="58"/>
        <v>0</v>
      </c>
    </row>
    <row r="1882" spans="1:8" ht="15" x14ac:dyDescent="0.25">
      <c r="A1882" s="1562">
        <v>795032002</v>
      </c>
      <c r="B1882" s="1557" t="s">
        <v>9886</v>
      </c>
      <c r="C1882" s="1557">
        <v>0</v>
      </c>
      <c r="D1882" s="1557">
        <v>0</v>
      </c>
      <c r="E1882" s="1557">
        <v>0</v>
      </c>
      <c r="F1882" s="1557">
        <v>0</v>
      </c>
      <c r="G1882" s="1557" t="str">
        <f t="shared" si="59"/>
        <v>79503</v>
      </c>
      <c r="H1882" s="1557">
        <f t="shared" si="58"/>
        <v>0</v>
      </c>
    </row>
    <row r="1883" spans="1:8" ht="15" x14ac:dyDescent="0.25">
      <c r="A1883" s="1562">
        <v>795032433</v>
      </c>
      <c r="B1883" s="1557" t="s">
        <v>9888</v>
      </c>
      <c r="C1883" s="1557">
        <v>0</v>
      </c>
      <c r="D1883" s="1557">
        <v>0</v>
      </c>
      <c r="E1883" s="1557">
        <v>0</v>
      </c>
      <c r="F1883" s="1557">
        <v>0</v>
      </c>
      <c r="G1883" s="1557" t="str">
        <f t="shared" si="59"/>
        <v>79503</v>
      </c>
      <c r="H1883" s="1557">
        <f t="shared" si="58"/>
        <v>0</v>
      </c>
    </row>
    <row r="1884" spans="1:8" ht="15" x14ac:dyDescent="0.25">
      <c r="A1884" s="1562">
        <v>795032510</v>
      </c>
      <c r="B1884" s="1557" t="s">
        <v>9889</v>
      </c>
      <c r="C1884" s="1557">
        <v>0</v>
      </c>
      <c r="D1884" s="1557">
        <v>0</v>
      </c>
      <c r="E1884" s="1557">
        <v>0</v>
      </c>
      <c r="F1884" s="1557">
        <v>0</v>
      </c>
      <c r="G1884" s="1557" t="str">
        <f t="shared" si="59"/>
        <v>79503</v>
      </c>
      <c r="H1884" s="1557">
        <f t="shared" si="58"/>
        <v>0</v>
      </c>
    </row>
    <row r="1885" spans="1:8" ht="15" x14ac:dyDescent="0.25">
      <c r="A1885" s="1562">
        <v>795033034</v>
      </c>
      <c r="B1885" s="1557" t="s">
        <v>9890</v>
      </c>
      <c r="C1885" s="1557">
        <v>0</v>
      </c>
      <c r="D1885" s="1557">
        <v>0</v>
      </c>
      <c r="E1885" s="1557">
        <v>0</v>
      </c>
      <c r="F1885" s="1557">
        <v>0</v>
      </c>
      <c r="G1885" s="1557" t="str">
        <f t="shared" si="59"/>
        <v>79503</v>
      </c>
      <c r="H1885" s="1557">
        <f t="shared" si="58"/>
        <v>0</v>
      </c>
    </row>
    <row r="1886" spans="1:8" ht="15" x14ac:dyDescent="0.25">
      <c r="A1886" s="1562">
        <v>795033035</v>
      </c>
      <c r="B1886" s="1557" t="s">
        <v>9891</v>
      </c>
      <c r="C1886" s="1557">
        <v>0</v>
      </c>
      <c r="D1886" s="1557">
        <v>0</v>
      </c>
      <c r="E1886" s="1557">
        <v>0</v>
      </c>
      <c r="F1886" s="1557">
        <v>0</v>
      </c>
      <c r="G1886" s="1557" t="str">
        <f t="shared" si="59"/>
        <v>79503</v>
      </c>
      <c r="H1886" s="1557">
        <f t="shared" si="58"/>
        <v>0</v>
      </c>
    </row>
    <row r="1887" spans="1:8" ht="15" x14ac:dyDescent="0.25">
      <c r="A1887" s="1562">
        <v>795033038</v>
      </c>
      <c r="B1887" s="1557" t="s">
        <v>9892</v>
      </c>
      <c r="C1887" s="1557">
        <v>0</v>
      </c>
      <c r="D1887" s="1557">
        <v>0</v>
      </c>
      <c r="E1887" s="1557">
        <v>0</v>
      </c>
      <c r="F1887" s="1557">
        <v>0</v>
      </c>
      <c r="G1887" s="1557" t="str">
        <f t="shared" si="59"/>
        <v>79503</v>
      </c>
      <c r="H1887" s="1557">
        <f t="shared" si="58"/>
        <v>0</v>
      </c>
    </row>
    <row r="1888" spans="1:8" ht="15" x14ac:dyDescent="0.25">
      <c r="A1888" s="1562">
        <v>795033041</v>
      </c>
      <c r="B1888" s="1557" t="s">
        <v>9893</v>
      </c>
      <c r="C1888" s="1557">
        <v>0</v>
      </c>
      <c r="D1888" s="1557">
        <v>0</v>
      </c>
      <c r="E1888" s="1557">
        <v>0</v>
      </c>
      <c r="F1888" s="1557">
        <v>0</v>
      </c>
      <c r="G1888" s="1557" t="str">
        <f t="shared" si="59"/>
        <v>79503</v>
      </c>
      <c r="H1888" s="1557">
        <f t="shared" si="58"/>
        <v>0</v>
      </c>
    </row>
    <row r="1889" spans="1:8" ht="15" x14ac:dyDescent="0.25">
      <c r="A1889" s="1562">
        <v>795033051</v>
      </c>
      <c r="B1889" s="1557" t="s">
        <v>9894</v>
      </c>
      <c r="C1889" s="1557">
        <v>0</v>
      </c>
      <c r="D1889" s="1557">
        <v>0</v>
      </c>
      <c r="E1889" s="1557">
        <v>0</v>
      </c>
      <c r="F1889" s="1557">
        <v>0</v>
      </c>
      <c r="G1889" s="1557" t="str">
        <f t="shared" si="59"/>
        <v>79503</v>
      </c>
      <c r="H1889" s="1557">
        <f t="shared" si="58"/>
        <v>0</v>
      </c>
    </row>
    <row r="1890" spans="1:8" ht="15" x14ac:dyDescent="0.25">
      <c r="A1890" s="1562">
        <v>795033052</v>
      </c>
      <c r="B1890" s="1557" t="s">
        <v>9895</v>
      </c>
      <c r="C1890" s="1557">
        <v>0</v>
      </c>
      <c r="D1890" s="1557">
        <v>0</v>
      </c>
      <c r="E1890" s="1557">
        <v>0</v>
      </c>
      <c r="F1890" s="1557">
        <v>0</v>
      </c>
      <c r="G1890" s="1557" t="str">
        <f t="shared" si="59"/>
        <v>79503</v>
      </c>
      <c r="H1890" s="1557">
        <f t="shared" si="58"/>
        <v>0</v>
      </c>
    </row>
    <row r="1891" spans="1:8" ht="15" x14ac:dyDescent="0.25">
      <c r="A1891" s="1562">
        <v>795033300</v>
      </c>
      <c r="B1891" s="1557" t="s">
        <v>9896</v>
      </c>
      <c r="C1891" s="1557">
        <v>0</v>
      </c>
      <c r="D1891" s="1557">
        <v>0</v>
      </c>
      <c r="E1891" s="1557">
        <v>0</v>
      </c>
      <c r="F1891" s="1557">
        <v>0</v>
      </c>
      <c r="G1891" s="1557" t="str">
        <f t="shared" si="59"/>
        <v>79503</v>
      </c>
      <c r="H1891" s="1557">
        <f t="shared" si="58"/>
        <v>0</v>
      </c>
    </row>
    <row r="1892" spans="1:8" ht="15" x14ac:dyDescent="0.25">
      <c r="A1892" s="1562">
        <v>795034611</v>
      </c>
      <c r="B1892" s="1557" t="s">
        <v>9897</v>
      </c>
      <c r="C1892" s="1557">
        <v>0</v>
      </c>
      <c r="D1892" s="1557">
        <v>0</v>
      </c>
      <c r="E1892" s="1557">
        <v>0</v>
      </c>
      <c r="F1892" s="1557">
        <v>0</v>
      </c>
      <c r="G1892" s="1557" t="str">
        <f t="shared" si="59"/>
        <v>79503</v>
      </c>
      <c r="H1892" s="1557">
        <f t="shared" si="58"/>
        <v>0</v>
      </c>
    </row>
    <row r="1893" spans="1:8" ht="15" x14ac:dyDescent="0.25">
      <c r="A1893" s="1562">
        <v>795039800</v>
      </c>
      <c r="B1893" s="1557" t="s">
        <v>9898</v>
      </c>
      <c r="C1893" s="1557">
        <v>0</v>
      </c>
      <c r="D1893" s="1557">
        <v>0</v>
      </c>
      <c r="E1893" s="1557">
        <v>0</v>
      </c>
      <c r="F1893" s="1557">
        <v>0</v>
      </c>
      <c r="G1893" s="1557" t="str">
        <f t="shared" si="59"/>
        <v>79503</v>
      </c>
      <c r="H1893" s="1557">
        <f t="shared" si="58"/>
        <v>0</v>
      </c>
    </row>
    <row r="1894" spans="1:8" ht="15" x14ac:dyDescent="0.25">
      <c r="A1894" s="1562">
        <v>795041600</v>
      </c>
      <c r="B1894" s="1557" t="s">
        <v>9899</v>
      </c>
      <c r="C1894" s="1557">
        <v>0</v>
      </c>
      <c r="D1894" s="1557">
        <v>0</v>
      </c>
      <c r="E1894" s="1557">
        <v>0</v>
      </c>
      <c r="F1894" s="1557">
        <v>0</v>
      </c>
      <c r="G1894" s="1557" t="str">
        <f t="shared" si="59"/>
        <v>79504</v>
      </c>
      <c r="H1894" s="1557">
        <f t="shared" si="58"/>
        <v>114.23</v>
      </c>
    </row>
    <row r="1895" spans="1:8" ht="15" x14ac:dyDescent="0.25">
      <c r="A1895" s="1562">
        <v>795042510</v>
      </c>
      <c r="B1895" s="1557" t="s">
        <v>9900</v>
      </c>
      <c r="C1895" s="1557">
        <v>0</v>
      </c>
      <c r="D1895" s="1557">
        <v>0</v>
      </c>
      <c r="E1895" s="1557">
        <v>0</v>
      </c>
      <c r="F1895" s="1557">
        <v>0</v>
      </c>
      <c r="G1895" s="1557" t="str">
        <f t="shared" si="59"/>
        <v>79504</v>
      </c>
      <c r="H1895" s="1557">
        <f t="shared" si="58"/>
        <v>114.23</v>
      </c>
    </row>
    <row r="1896" spans="1:8" ht="15" x14ac:dyDescent="0.25">
      <c r="A1896" s="1562">
        <v>795043034</v>
      </c>
      <c r="B1896" s="1557" t="s">
        <v>9901</v>
      </c>
      <c r="C1896" s="1557">
        <v>0</v>
      </c>
      <c r="D1896" s="1557">
        <v>0</v>
      </c>
      <c r="E1896" s="1557">
        <v>0</v>
      </c>
      <c r="F1896" s="1557">
        <v>0</v>
      </c>
      <c r="G1896" s="1557" t="str">
        <f t="shared" si="59"/>
        <v>79504</v>
      </c>
      <c r="H1896" s="1557">
        <f t="shared" si="58"/>
        <v>114.23</v>
      </c>
    </row>
    <row r="1897" spans="1:8" ht="15" x14ac:dyDescent="0.25">
      <c r="A1897" s="1562">
        <v>795043035</v>
      </c>
      <c r="B1897" s="1557" t="s">
        <v>9902</v>
      </c>
      <c r="C1897" s="1557">
        <v>0</v>
      </c>
      <c r="D1897" s="1557">
        <v>0</v>
      </c>
      <c r="E1897" s="1557">
        <v>0</v>
      </c>
      <c r="F1897" s="1557">
        <v>0</v>
      </c>
      <c r="G1897" s="1557" t="str">
        <f t="shared" si="59"/>
        <v>79504</v>
      </c>
      <c r="H1897" s="1557">
        <f t="shared" si="58"/>
        <v>114.23</v>
      </c>
    </row>
    <row r="1898" spans="1:8" ht="15" x14ac:dyDescent="0.25">
      <c r="A1898" s="1562">
        <v>795043036</v>
      </c>
      <c r="B1898" s="1557" t="s">
        <v>9903</v>
      </c>
      <c r="C1898" s="1557">
        <v>0</v>
      </c>
      <c r="D1898" s="1557">
        <v>0</v>
      </c>
      <c r="E1898" s="1557">
        <v>0</v>
      </c>
      <c r="F1898" s="1557">
        <v>0</v>
      </c>
      <c r="G1898" s="1557" t="str">
        <f t="shared" si="59"/>
        <v>79504</v>
      </c>
      <c r="H1898" s="1557">
        <f t="shared" si="58"/>
        <v>114.23</v>
      </c>
    </row>
    <row r="1899" spans="1:8" ht="15" x14ac:dyDescent="0.25">
      <c r="A1899" s="1562">
        <v>795043037</v>
      </c>
      <c r="B1899" s="1557" t="s">
        <v>9904</v>
      </c>
      <c r="C1899" s="1557">
        <v>0</v>
      </c>
      <c r="D1899" s="1557">
        <v>0</v>
      </c>
      <c r="E1899" s="1557">
        <v>0</v>
      </c>
      <c r="F1899" s="1557">
        <v>0</v>
      </c>
      <c r="G1899" s="1557" t="str">
        <f t="shared" si="59"/>
        <v>79504</v>
      </c>
      <c r="H1899" s="1557">
        <f t="shared" si="58"/>
        <v>114.23</v>
      </c>
    </row>
    <row r="1900" spans="1:8" ht="15" x14ac:dyDescent="0.25">
      <c r="A1900" s="1562">
        <v>795043038</v>
      </c>
      <c r="B1900" s="1557" t="s">
        <v>9905</v>
      </c>
      <c r="C1900" s="1557">
        <v>114.23</v>
      </c>
      <c r="D1900" s="1557">
        <v>0</v>
      </c>
      <c r="E1900" s="1557">
        <v>0</v>
      </c>
      <c r="F1900" s="1557">
        <v>114.23</v>
      </c>
      <c r="G1900" s="1557" t="str">
        <f t="shared" si="59"/>
        <v>79504</v>
      </c>
      <c r="H1900" s="1557">
        <f t="shared" si="58"/>
        <v>114.23</v>
      </c>
    </row>
    <row r="1901" spans="1:8" ht="15" x14ac:dyDescent="0.25">
      <c r="A1901" s="1562">
        <v>795043051</v>
      </c>
      <c r="B1901" s="1557" t="s">
        <v>9906</v>
      </c>
      <c r="C1901" s="1557">
        <v>0</v>
      </c>
      <c r="D1901" s="1557">
        <v>0</v>
      </c>
      <c r="E1901" s="1557">
        <v>0</v>
      </c>
      <c r="F1901" s="1557">
        <v>0</v>
      </c>
      <c r="G1901" s="1557" t="str">
        <f t="shared" si="59"/>
        <v>79504</v>
      </c>
      <c r="H1901" s="1557">
        <f t="shared" si="58"/>
        <v>114.23</v>
      </c>
    </row>
    <row r="1902" spans="1:8" ht="15" x14ac:dyDescent="0.25">
      <c r="A1902" s="1562">
        <v>795043052</v>
      </c>
      <c r="B1902" s="1557" t="s">
        <v>9907</v>
      </c>
      <c r="C1902" s="1557">
        <v>0</v>
      </c>
      <c r="D1902" s="1557">
        <v>0</v>
      </c>
      <c r="E1902" s="1557">
        <v>0</v>
      </c>
      <c r="F1902" s="1557">
        <v>0</v>
      </c>
      <c r="G1902" s="1557" t="str">
        <f t="shared" si="59"/>
        <v>79504</v>
      </c>
      <c r="H1902" s="1557">
        <f t="shared" si="58"/>
        <v>114.23</v>
      </c>
    </row>
    <row r="1903" spans="1:8" ht="15" x14ac:dyDescent="0.25">
      <c r="A1903" s="1562">
        <v>795043081</v>
      </c>
      <c r="B1903" s="1557" t="s">
        <v>9908</v>
      </c>
      <c r="C1903" s="1557">
        <v>0</v>
      </c>
      <c r="D1903" s="1557">
        <v>0</v>
      </c>
      <c r="E1903" s="1557">
        <v>0</v>
      </c>
      <c r="F1903" s="1557">
        <v>0</v>
      </c>
      <c r="G1903" s="1557" t="str">
        <f t="shared" si="59"/>
        <v>79504</v>
      </c>
      <c r="H1903" s="1557">
        <f t="shared" si="58"/>
        <v>114.23</v>
      </c>
    </row>
    <row r="1904" spans="1:8" ht="15" x14ac:dyDescent="0.25">
      <c r="A1904" s="1562">
        <v>795043300</v>
      </c>
      <c r="B1904" s="1557" t="s">
        <v>9909</v>
      </c>
      <c r="C1904" s="1557">
        <v>0</v>
      </c>
      <c r="D1904" s="1557">
        <v>0</v>
      </c>
      <c r="E1904" s="1557">
        <v>0</v>
      </c>
      <c r="F1904" s="1557">
        <v>0</v>
      </c>
      <c r="G1904" s="1557" t="str">
        <f t="shared" si="59"/>
        <v>79504</v>
      </c>
      <c r="H1904" s="1557">
        <f t="shared" si="58"/>
        <v>114.23</v>
      </c>
    </row>
    <row r="1905" spans="1:8" ht="15" x14ac:dyDescent="0.25">
      <c r="A1905" s="1562">
        <v>795044610</v>
      </c>
      <c r="B1905" s="1557" t="s">
        <v>9910</v>
      </c>
      <c r="C1905" s="1557">
        <v>0</v>
      </c>
      <c r="D1905" s="1557">
        <v>0</v>
      </c>
      <c r="E1905" s="1557">
        <v>0</v>
      </c>
      <c r="F1905" s="1557">
        <v>0</v>
      </c>
      <c r="G1905" s="1557" t="str">
        <f t="shared" si="59"/>
        <v>79504</v>
      </c>
      <c r="H1905" s="1557">
        <f t="shared" si="58"/>
        <v>114.23</v>
      </c>
    </row>
    <row r="1906" spans="1:8" ht="15" x14ac:dyDescent="0.25">
      <c r="A1906" s="1562">
        <v>795044611</v>
      </c>
      <c r="B1906" s="1557" t="s">
        <v>9911</v>
      </c>
      <c r="C1906" s="1557">
        <v>0</v>
      </c>
      <c r="D1906" s="1557">
        <v>0</v>
      </c>
      <c r="E1906" s="1557">
        <v>0</v>
      </c>
      <c r="F1906" s="1557">
        <v>0</v>
      </c>
      <c r="G1906" s="1557" t="str">
        <f t="shared" si="59"/>
        <v>79504</v>
      </c>
      <c r="H1906" s="1557">
        <f t="shared" si="58"/>
        <v>114.23</v>
      </c>
    </row>
    <row r="1907" spans="1:8" ht="15" x14ac:dyDescent="0.25">
      <c r="A1907" s="1562">
        <v>795044623</v>
      </c>
      <c r="B1907" s="1557" t="s">
        <v>9912</v>
      </c>
      <c r="C1907" s="1557">
        <v>0</v>
      </c>
      <c r="D1907" s="1557">
        <v>0</v>
      </c>
      <c r="E1907" s="1557">
        <v>0</v>
      </c>
      <c r="F1907" s="1557">
        <v>0</v>
      </c>
      <c r="G1907" s="1557" t="str">
        <f t="shared" si="59"/>
        <v>79504</v>
      </c>
      <c r="H1907" s="1557">
        <f t="shared" si="58"/>
        <v>114.23</v>
      </c>
    </row>
    <row r="1908" spans="1:8" ht="15" x14ac:dyDescent="0.25">
      <c r="A1908" s="1562">
        <v>795049800</v>
      </c>
      <c r="B1908" s="1557" t="s">
        <v>9913</v>
      </c>
      <c r="C1908" s="1557">
        <v>0</v>
      </c>
      <c r="D1908" s="1557">
        <v>0</v>
      </c>
      <c r="E1908" s="1557">
        <v>0</v>
      </c>
      <c r="F1908" s="1557">
        <v>0</v>
      </c>
      <c r="G1908" s="1557" t="str">
        <f t="shared" si="59"/>
        <v>79504</v>
      </c>
      <c r="H1908" s="1557">
        <f t="shared" si="58"/>
        <v>114.23</v>
      </c>
    </row>
    <row r="1909" spans="1:8" ht="15" x14ac:dyDescent="0.25">
      <c r="A1909" s="1562">
        <v>795051600</v>
      </c>
      <c r="B1909" s="1557" t="s">
        <v>9914</v>
      </c>
      <c r="C1909" s="1557">
        <v>0</v>
      </c>
      <c r="D1909" s="1557">
        <v>0</v>
      </c>
      <c r="E1909" s="1557">
        <v>0</v>
      </c>
      <c r="F1909" s="1557">
        <v>0</v>
      </c>
      <c r="G1909" s="1557" t="str">
        <f t="shared" si="59"/>
        <v>79505</v>
      </c>
      <c r="H1909" s="1557">
        <f t="shared" si="58"/>
        <v>605.78</v>
      </c>
    </row>
    <row r="1910" spans="1:8" ht="15" x14ac:dyDescent="0.25">
      <c r="A1910" s="1562">
        <v>795052510</v>
      </c>
      <c r="B1910" s="1557" t="s">
        <v>9915</v>
      </c>
      <c r="C1910" s="1557">
        <v>0</v>
      </c>
      <c r="D1910" s="1557">
        <v>0</v>
      </c>
      <c r="E1910" s="1557">
        <v>0</v>
      </c>
      <c r="F1910" s="1557">
        <v>0</v>
      </c>
      <c r="G1910" s="1557" t="str">
        <f t="shared" si="59"/>
        <v>79505</v>
      </c>
      <c r="H1910" s="1557">
        <f t="shared" si="58"/>
        <v>605.78</v>
      </c>
    </row>
    <row r="1911" spans="1:8" ht="15" x14ac:dyDescent="0.25">
      <c r="A1911" s="1562">
        <v>795053034</v>
      </c>
      <c r="B1911" s="1557" t="s">
        <v>9916</v>
      </c>
      <c r="C1911" s="1557">
        <v>143.80000000000001</v>
      </c>
      <c r="D1911" s="1557">
        <v>0</v>
      </c>
      <c r="E1911" s="1557">
        <v>0</v>
      </c>
      <c r="F1911" s="1557">
        <v>143.80000000000001</v>
      </c>
      <c r="G1911" s="1557" t="str">
        <f t="shared" si="59"/>
        <v>79505</v>
      </c>
      <c r="H1911" s="1557">
        <f t="shared" si="58"/>
        <v>605.78</v>
      </c>
    </row>
    <row r="1912" spans="1:8" ht="15" x14ac:dyDescent="0.25">
      <c r="A1912" s="1562">
        <v>795053035</v>
      </c>
      <c r="B1912" s="1557" t="s">
        <v>9917</v>
      </c>
      <c r="C1912" s="1557">
        <v>262.5</v>
      </c>
      <c r="D1912" s="1557">
        <v>0</v>
      </c>
      <c r="E1912" s="1557">
        <v>0</v>
      </c>
      <c r="F1912" s="1557">
        <v>262.5</v>
      </c>
      <c r="G1912" s="1557" t="str">
        <f t="shared" si="59"/>
        <v>79505</v>
      </c>
      <c r="H1912" s="1557">
        <f t="shared" si="58"/>
        <v>605.78</v>
      </c>
    </row>
    <row r="1913" spans="1:8" ht="15" x14ac:dyDescent="0.25">
      <c r="A1913" s="1562">
        <v>795053036</v>
      </c>
      <c r="B1913" s="1557" t="s">
        <v>9918</v>
      </c>
      <c r="C1913" s="1557">
        <v>0</v>
      </c>
      <c r="D1913" s="1557">
        <v>0</v>
      </c>
      <c r="E1913" s="1557">
        <v>0</v>
      </c>
      <c r="F1913" s="1557">
        <v>0</v>
      </c>
      <c r="G1913" s="1557" t="str">
        <f t="shared" si="59"/>
        <v>79505</v>
      </c>
      <c r="H1913" s="1557">
        <f t="shared" si="58"/>
        <v>605.78</v>
      </c>
    </row>
    <row r="1914" spans="1:8" ht="15" x14ac:dyDescent="0.25">
      <c r="A1914" s="1562">
        <v>795053037</v>
      </c>
      <c r="B1914" s="1557" t="s">
        <v>9919</v>
      </c>
      <c r="C1914" s="1557">
        <v>0</v>
      </c>
      <c r="D1914" s="1557">
        <v>0</v>
      </c>
      <c r="E1914" s="1557">
        <v>0</v>
      </c>
      <c r="F1914" s="1557">
        <v>0</v>
      </c>
      <c r="G1914" s="1557" t="str">
        <f t="shared" si="59"/>
        <v>79505</v>
      </c>
      <c r="H1914" s="1557">
        <f t="shared" si="58"/>
        <v>605.78</v>
      </c>
    </row>
    <row r="1915" spans="1:8" ht="15" x14ac:dyDescent="0.25">
      <c r="A1915" s="1562">
        <v>795053038</v>
      </c>
      <c r="B1915" s="1557" t="s">
        <v>9920</v>
      </c>
      <c r="C1915" s="1557">
        <v>199.48</v>
      </c>
      <c r="D1915" s="1557">
        <v>0</v>
      </c>
      <c r="E1915" s="1557">
        <v>0</v>
      </c>
      <c r="F1915" s="1557">
        <v>199.48</v>
      </c>
      <c r="G1915" s="1557" t="str">
        <f t="shared" si="59"/>
        <v>79505</v>
      </c>
      <c r="H1915" s="1557">
        <f t="shared" si="58"/>
        <v>605.78</v>
      </c>
    </row>
    <row r="1916" spans="1:8" ht="15" x14ac:dyDescent="0.25">
      <c r="A1916" s="1562">
        <v>795053051</v>
      </c>
      <c r="B1916" s="1557" t="s">
        <v>9921</v>
      </c>
      <c r="C1916" s="1557">
        <v>0</v>
      </c>
      <c r="D1916" s="1557">
        <v>0</v>
      </c>
      <c r="E1916" s="1557">
        <v>0</v>
      </c>
      <c r="F1916" s="1557">
        <v>0</v>
      </c>
      <c r="G1916" s="1557" t="str">
        <f t="shared" si="59"/>
        <v>79505</v>
      </c>
      <c r="H1916" s="1557">
        <f t="shared" si="58"/>
        <v>605.78</v>
      </c>
    </row>
    <row r="1917" spans="1:8" ht="15" x14ac:dyDescent="0.25">
      <c r="A1917" s="1562">
        <v>795053052</v>
      </c>
      <c r="B1917" s="1557" t="s">
        <v>9922</v>
      </c>
      <c r="C1917" s="1557">
        <v>0</v>
      </c>
      <c r="D1917" s="1557">
        <v>0</v>
      </c>
      <c r="E1917" s="1557">
        <v>0</v>
      </c>
      <c r="F1917" s="1557">
        <v>0</v>
      </c>
      <c r="G1917" s="1557" t="str">
        <f t="shared" si="59"/>
        <v>79505</v>
      </c>
      <c r="H1917" s="1557">
        <f t="shared" si="58"/>
        <v>605.78</v>
      </c>
    </row>
    <row r="1918" spans="1:8" ht="15" x14ac:dyDescent="0.25">
      <c r="A1918" s="1562">
        <v>795053081</v>
      </c>
      <c r="B1918" s="1557" t="s">
        <v>9923</v>
      </c>
      <c r="C1918" s="1557">
        <v>0</v>
      </c>
      <c r="D1918" s="1557">
        <v>0</v>
      </c>
      <c r="E1918" s="1557">
        <v>0</v>
      </c>
      <c r="F1918" s="1557">
        <v>0</v>
      </c>
      <c r="G1918" s="1557" t="str">
        <f t="shared" si="59"/>
        <v>79505</v>
      </c>
      <c r="H1918" s="1557">
        <f t="shared" si="58"/>
        <v>605.78</v>
      </c>
    </row>
    <row r="1919" spans="1:8" ht="15" x14ac:dyDescent="0.25">
      <c r="A1919" s="1562">
        <v>795054610</v>
      </c>
      <c r="B1919" s="1557" t="s">
        <v>9924</v>
      </c>
      <c r="C1919" s="1557">
        <v>0</v>
      </c>
      <c r="D1919" s="1557">
        <v>0</v>
      </c>
      <c r="E1919" s="1557">
        <v>0</v>
      </c>
      <c r="F1919" s="1557">
        <v>0</v>
      </c>
      <c r="G1919" s="1557" t="str">
        <f t="shared" si="59"/>
        <v>79505</v>
      </c>
      <c r="H1919" s="1557">
        <f t="shared" si="58"/>
        <v>605.78</v>
      </c>
    </row>
    <row r="1920" spans="1:8" ht="15" x14ac:dyDescent="0.25">
      <c r="A1920" s="1562">
        <v>795054611</v>
      </c>
      <c r="B1920" s="1557" t="s">
        <v>9925</v>
      </c>
      <c r="C1920" s="1557">
        <v>0</v>
      </c>
      <c r="D1920" s="1557">
        <v>0</v>
      </c>
      <c r="E1920" s="1557">
        <v>0</v>
      </c>
      <c r="F1920" s="1557">
        <v>0</v>
      </c>
      <c r="G1920" s="1557" t="str">
        <f t="shared" si="59"/>
        <v>79505</v>
      </c>
      <c r="H1920" s="1557">
        <f t="shared" si="58"/>
        <v>605.78</v>
      </c>
    </row>
    <row r="1921" spans="1:8" ht="15" x14ac:dyDescent="0.25">
      <c r="A1921" s="1562">
        <v>795054623</v>
      </c>
      <c r="B1921" s="1557" t="s">
        <v>9926</v>
      </c>
      <c r="C1921" s="1557">
        <v>0</v>
      </c>
      <c r="D1921" s="1557">
        <v>0</v>
      </c>
      <c r="E1921" s="1557">
        <v>0</v>
      </c>
      <c r="F1921" s="1557">
        <v>0</v>
      </c>
      <c r="G1921" s="1557" t="str">
        <f t="shared" si="59"/>
        <v>79505</v>
      </c>
      <c r="H1921" s="1557">
        <f t="shared" si="58"/>
        <v>605.78</v>
      </c>
    </row>
    <row r="1922" spans="1:8" ht="15" x14ac:dyDescent="0.25">
      <c r="A1922" s="1562">
        <v>795059800</v>
      </c>
      <c r="B1922" s="1557" t="s">
        <v>9927</v>
      </c>
      <c r="C1922" s="1557">
        <v>0</v>
      </c>
      <c r="D1922" s="1557">
        <v>0</v>
      </c>
      <c r="E1922" s="1557">
        <v>0</v>
      </c>
      <c r="F1922" s="1557">
        <v>0</v>
      </c>
      <c r="G1922" s="1557" t="str">
        <f t="shared" si="59"/>
        <v>79505</v>
      </c>
      <c r="H1922" s="1557">
        <f t="shared" si="58"/>
        <v>605.78</v>
      </c>
    </row>
    <row r="1923" spans="1:8" ht="15" x14ac:dyDescent="0.25">
      <c r="A1923" s="1562">
        <v>795062510</v>
      </c>
      <c r="B1923" s="1557" t="s">
        <v>9928</v>
      </c>
      <c r="C1923" s="1557">
        <v>0</v>
      </c>
      <c r="D1923" s="1557">
        <v>0</v>
      </c>
      <c r="E1923" s="1557">
        <v>0</v>
      </c>
      <c r="F1923" s="1557">
        <v>0</v>
      </c>
      <c r="G1923" s="1557" t="str">
        <f t="shared" si="59"/>
        <v>79506</v>
      </c>
      <c r="H1923" s="1557">
        <f t="shared" si="58"/>
        <v>0</v>
      </c>
    </row>
    <row r="1924" spans="1:8" ht="15" x14ac:dyDescent="0.25">
      <c r="A1924" s="1562">
        <v>795063034</v>
      </c>
      <c r="B1924" s="1557" t="s">
        <v>9929</v>
      </c>
      <c r="C1924" s="1557">
        <v>0</v>
      </c>
      <c r="D1924" s="1557">
        <v>0</v>
      </c>
      <c r="E1924" s="1557">
        <v>0</v>
      </c>
      <c r="F1924" s="1557">
        <v>0</v>
      </c>
      <c r="G1924" s="1557" t="str">
        <f t="shared" si="59"/>
        <v>79506</v>
      </c>
      <c r="H1924" s="1557">
        <f t="shared" si="58"/>
        <v>0</v>
      </c>
    </row>
    <row r="1925" spans="1:8" ht="15" x14ac:dyDescent="0.25">
      <c r="A1925" s="1562">
        <v>795063035</v>
      </c>
      <c r="B1925" s="1557" t="s">
        <v>9930</v>
      </c>
      <c r="C1925" s="1557">
        <v>0</v>
      </c>
      <c r="D1925" s="1557">
        <v>0</v>
      </c>
      <c r="E1925" s="1557">
        <v>0</v>
      </c>
      <c r="F1925" s="1557">
        <v>0</v>
      </c>
      <c r="G1925" s="1557" t="str">
        <f t="shared" si="59"/>
        <v>79506</v>
      </c>
      <c r="H1925" s="1557">
        <f t="shared" si="58"/>
        <v>0</v>
      </c>
    </row>
    <row r="1926" spans="1:8" ht="15" x14ac:dyDescent="0.25">
      <c r="A1926" s="1562">
        <v>795063037</v>
      </c>
      <c r="B1926" s="1557" t="s">
        <v>9931</v>
      </c>
      <c r="C1926" s="1557">
        <v>0</v>
      </c>
      <c r="D1926" s="1557">
        <v>0</v>
      </c>
      <c r="E1926" s="1557">
        <v>0</v>
      </c>
      <c r="F1926" s="1557">
        <v>0</v>
      </c>
      <c r="G1926" s="1557" t="str">
        <f t="shared" si="59"/>
        <v>79506</v>
      </c>
      <c r="H1926" s="1557">
        <f t="shared" si="58"/>
        <v>0</v>
      </c>
    </row>
    <row r="1927" spans="1:8" ht="15" x14ac:dyDescent="0.25">
      <c r="A1927" s="1562">
        <v>795063038</v>
      </c>
      <c r="B1927" s="1557" t="s">
        <v>9932</v>
      </c>
      <c r="C1927" s="1557">
        <v>0</v>
      </c>
      <c r="D1927" s="1557">
        <v>0</v>
      </c>
      <c r="E1927" s="1557">
        <v>0</v>
      </c>
      <c r="F1927" s="1557">
        <v>0</v>
      </c>
      <c r="G1927" s="1557" t="str">
        <f t="shared" si="59"/>
        <v>79506</v>
      </c>
      <c r="H1927" s="1557">
        <f t="shared" si="58"/>
        <v>0</v>
      </c>
    </row>
    <row r="1928" spans="1:8" ht="15" x14ac:dyDescent="0.25">
      <c r="A1928" s="1562">
        <v>795063041</v>
      </c>
      <c r="B1928" s="1557" t="s">
        <v>9933</v>
      </c>
      <c r="C1928" s="1557">
        <v>0</v>
      </c>
      <c r="D1928" s="1557">
        <v>0</v>
      </c>
      <c r="E1928" s="1557">
        <v>0</v>
      </c>
      <c r="F1928" s="1557">
        <v>0</v>
      </c>
      <c r="G1928" s="1557" t="str">
        <f t="shared" si="59"/>
        <v>79506</v>
      </c>
      <c r="H1928" s="1557">
        <f t="shared" ref="H1928:H1968" si="60">SUMIF(G:G,G1928,C:C)</f>
        <v>0</v>
      </c>
    </row>
    <row r="1929" spans="1:8" ht="15" x14ac:dyDescent="0.25">
      <c r="A1929" s="1562">
        <v>795063051</v>
      </c>
      <c r="B1929" s="1557" t="s">
        <v>9934</v>
      </c>
      <c r="C1929" s="1557">
        <v>0</v>
      </c>
      <c r="D1929" s="1557">
        <v>0</v>
      </c>
      <c r="E1929" s="1557">
        <v>0</v>
      </c>
      <c r="F1929" s="1557">
        <v>0</v>
      </c>
      <c r="G1929" s="1557" t="str">
        <f t="shared" ref="G1929:G1968" si="61">LEFT(A1929,5)</f>
        <v>79506</v>
      </c>
      <c r="H1929" s="1557">
        <f t="shared" si="60"/>
        <v>0</v>
      </c>
    </row>
    <row r="1930" spans="1:8" ht="15" x14ac:dyDescent="0.25">
      <c r="A1930" s="1562">
        <v>795063052</v>
      </c>
      <c r="B1930" s="1557" t="s">
        <v>9935</v>
      </c>
      <c r="C1930" s="1557">
        <v>0</v>
      </c>
      <c r="D1930" s="1557">
        <v>0</v>
      </c>
      <c r="E1930" s="1557">
        <v>0</v>
      </c>
      <c r="F1930" s="1557">
        <v>0</v>
      </c>
      <c r="G1930" s="1557" t="str">
        <f t="shared" si="61"/>
        <v>79506</v>
      </c>
      <c r="H1930" s="1557">
        <f t="shared" si="60"/>
        <v>0</v>
      </c>
    </row>
    <row r="1931" spans="1:8" ht="15" x14ac:dyDescent="0.25">
      <c r="A1931" s="1562">
        <v>795063081</v>
      </c>
      <c r="B1931" s="1557" t="s">
        <v>9936</v>
      </c>
      <c r="C1931" s="1557">
        <v>0</v>
      </c>
      <c r="D1931" s="1557">
        <v>0</v>
      </c>
      <c r="E1931" s="1557">
        <v>0</v>
      </c>
      <c r="F1931" s="1557">
        <v>0</v>
      </c>
      <c r="G1931" s="1557" t="str">
        <f t="shared" si="61"/>
        <v>79506</v>
      </c>
      <c r="H1931" s="1557">
        <f t="shared" si="60"/>
        <v>0</v>
      </c>
    </row>
    <row r="1932" spans="1:8" ht="15" x14ac:dyDescent="0.25">
      <c r="A1932" s="1562">
        <v>795063084</v>
      </c>
      <c r="B1932" s="1557" t="s">
        <v>9937</v>
      </c>
      <c r="C1932" s="1557">
        <v>0</v>
      </c>
      <c r="D1932" s="1557">
        <v>0</v>
      </c>
      <c r="E1932" s="1557">
        <v>0</v>
      </c>
      <c r="F1932" s="1557">
        <v>0</v>
      </c>
      <c r="G1932" s="1557" t="str">
        <f t="shared" si="61"/>
        <v>79506</v>
      </c>
      <c r="H1932" s="1557">
        <f t="shared" si="60"/>
        <v>0</v>
      </c>
    </row>
    <row r="1933" spans="1:8" ht="15" x14ac:dyDescent="0.25">
      <c r="A1933" s="1562">
        <v>795064610</v>
      </c>
      <c r="B1933" s="1557" t="s">
        <v>9938</v>
      </c>
      <c r="C1933" s="1557">
        <v>0</v>
      </c>
      <c r="D1933" s="1557">
        <v>0</v>
      </c>
      <c r="E1933" s="1557">
        <v>0</v>
      </c>
      <c r="F1933" s="1557">
        <v>0</v>
      </c>
      <c r="G1933" s="1557" t="str">
        <f t="shared" si="61"/>
        <v>79506</v>
      </c>
      <c r="H1933" s="1557">
        <f t="shared" si="60"/>
        <v>0</v>
      </c>
    </row>
    <row r="1934" spans="1:8" ht="15" x14ac:dyDescent="0.25">
      <c r="A1934" s="1562">
        <v>795064611</v>
      </c>
      <c r="B1934" s="1557" t="s">
        <v>9939</v>
      </c>
      <c r="C1934" s="1557">
        <v>0</v>
      </c>
      <c r="D1934" s="1557">
        <v>0</v>
      </c>
      <c r="E1934" s="1557">
        <v>0</v>
      </c>
      <c r="F1934" s="1557">
        <v>0</v>
      </c>
      <c r="G1934" s="1557" t="str">
        <f t="shared" si="61"/>
        <v>79506</v>
      </c>
      <c r="H1934" s="1557">
        <f t="shared" si="60"/>
        <v>0</v>
      </c>
    </row>
    <row r="1935" spans="1:8" ht="15" x14ac:dyDescent="0.25">
      <c r="A1935" s="1562">
        <v>795069800</v>
      </c>
      <c r="B1935" s="1557" t="s">
        <v>9940</v>
      </c>
      <c r="C1935" s="1557">
        <v>0</v>
      </c>
      <c r="D1935" s="1557">
        <v>0</v>
      </c>
      <c r="E1935" s="1557">
        <v>0</v>
      </c>
      <c r="F1935" s="1557">
        <v>0</v>
      </c>
      <c r="G1935" s="1557" t="str">
        <f t="shared" si="61"/>
        <v>79506</v>
      </c>
      <c r="H1935" s="1557">
        <f t="shared" si="60"/>
        <v>0</v>
      </c>
    </row>
    <row r="1936" spans="1:8" ht="15" x14ac:dyDescent="0.25">
      <c r="A1936" s="1562">
        <v>795072510</v>
      </c>
      <c r="B1936" s="1557" t="s">
        <v>9941</v>
      </c>
      <c r="C1936" s="1557">
        <v>0</v>
      </c>
      <c r="D1936" s="1557">
        <v>0</v>
      </c>
      <c r="E1936" s="1557">
        <v>0</v>
      </c>
      <c r="F1936" s="1557">
        <v>0</v>
      </c>
      <c r="G1936" s="1557" t="str">
        <f t="shared" si="61"/>
        <v>79507</v>
      </c>
      <c r="H1936" s="1557">
        <f t="shared" si="60"/>
        <v>0</v>
      </c>
    </row>
    <row r="1937" spans="1:8" ht="15" x14ac:dyDescent="0.25">
      <c r="A1937" s="1562">
        <v>795073035</v>
      </c>
      <c r="B1937" s="1557" t="s">
        <v>9942</v>
      </c>
      <c r="C1937" s="1557">
        <v>0</v>
      </c>
      <c r="D1937" s="1557">
        <v>0</v>
      </c>
      <c r="E1937" s="1557">
        <v>0</v>
      </c>
      <c r="F1937" s="1557">
        <v>0</v>
      </c>
      <c r="G1937" s="1557" t="str">
        <f t="shared" si="61"/>
        <v>79507</v>
      </c>
      <c r="H1937" s="1557">
        <f t="shared" si="60"/>
        <v>0</v>
      </c>
    </row>
    <row r="1938" spans="1:8" ht="15" x14ac:dyDescent="0.25">
      <c r="A1938" s="1562">
        <v>795073036</v>
      </c>
      <c r="B1938" s="1557" t="s">
        <v>9943</v>
      </c>
      <c r="C1938" s="1557">
        <v>0</v>
      </c>
      <c r="D1938" s="1557">
        <v>0</v>
      </c>
      <c r="E1938" s="1557">
        <v>0</v>
      </c>
      <c r="F1938" s="1557">
        <v>0</v>
      </c>
      <c r="G1938" s="1557" t="str">
        <f t="shared" si="61"/>
        <v>79507</v>
      </c>
      <c r="H1938" s="1557">
        <f t="shared" si="60"/>
        <v>0</v>
      </c>
    </row>
    <row r="1939" spans="1:8" ht="15" x14ac:dyDescent="0.25">
      <c r="A1939" s="1562">
        <v>795073037</v>
      </c>
      <c r="B1939" s="1557" t="s">
        <v>9944</v>
      </c>
      <c r="C1939" s="1557">
        <v>0</v>
      </c>
      <c r="D1939" s="1557">
        <v>0</v>
      </c>
      <c r="E1939" s="1557">
        <v>0</v>
      </c>
      <c r="F1939" s="1557">
        <v>0</v>
      </c>
      <c r="G1939" s="1557" t="str">
        <f t="shared" si="61"/>
        <v>79507</v>
      </c>
      <c r="H1939" s="1557">
        <f t="shared" si="60"/>
        <v>0</v>
      </c>
    </row>
    <row r="1940" spans="1:8" ht="15" x14ac:dyDescent="0.25">
      <c r="A1940" s="1562">
        <v>795073038</v>
      </c>
      <c r="B1940" s="1557" t="s">
        <v>9945</v>
      </c>
      <c r="C1940" s="1557">
        <v>0</v>
      </c>
      <c r="D1940" s="1557">
        <v>0</v>
      </c>
      <c r="E1940" s="1557">
        <v>0</v>
      </c>
      <c r="F1940" s="1557">
        <v>0</v>
      </c>
      <c r="G1940" s="1557" t="str">
        <f t="shared" si="61"/>
        <v>79507</v>
      </c>
      <c r="H1940" s="1557">
        <f t="shared" si="60"/>
        <v>0</v>
      </c>
    </row>
    <row r="1941" spans="1:8" ht="15" x14ac:dyDescent="0.25">
      <c r="A1941" s="1562">
        <v>795073051</v>
      </c>
      <c r="B1941" s="1557" t="s">
        <v>9946</v>
      </c>
      <c r="C1941" s="1557">
        <v>0</v>
      </c>
      <c r="D1941" s="1557">
        <v>0</v>
      </c>
      <c r="E1941" s="1557">
        <v>0</v>
      </c>
      <c r="F1941" s="1557">
        <v>0</v>
      </c>
      <c r="G1941" s="1557" t="str">
        <f t="shared" si="61"/>
        <v>79507</v>
      </c>
      <c r="H1941" s="1557">
        <f t="shared" si="60"/>
        <v>0</v>
      </c>
    </row>
    <row r="1942" spans="1:8" ht="15" x14ac:dyDescent="0.25">
      <c r="A1942" s="1562">
        <v>795073052</v>
      </c>
      <c r="B1942" s="1557" t="s">
        <v>9947</v>
      </c>
      <c r="C1942" s="1557">
        <v>0</v>
      </c>
      <c r="D1942" s="1557">
        <v>0</v>
      </c>
      <c r="E1942" s="1557">
        <v>0</v>
      </c>
      <c r="F1942" s="1557">
        <v>0</v>
      </c>
      <c r="G1942" s="1557" t="str">
        <f t="shared" si="61"/>
        <v>79507</v>
      </c>
      <c r="H1942" s="1557">
        <f t="shared" si="60"/>
        <v>0</v>
      </c>
    </row>
    <row r="1943" spans="1:8" ht="15" x14ac:dyDescent="0.25">
      <c r="A1943" s="1562">
        <v>795073081</v>
      </c>
      <c r="B1943" s="1557" t="s">
        <v>9948</v>
      </c>
      <c r="C1943" s="1557">
        <v>0</v>
      </c>
      <c r="D1943" s="1557">
        <v>0</v>
      </c>
      <c r="E1943" s="1557">
        <v>0</v>
      </c>
      <c r="F1943" s="1557">
        <v>0</v>
      </c>
      <c r="G1943" s="1557" t="str">
        <f t="shared" si="61"/>
        <v>79507</v>
      </c>
      <c r="H1943" s="1557">
        <f t="shared" si="60"/>
        <v>0</v>
      </c>
    </row>
    <row r="1944" spans="1:8" ht="15" x14ac:dyDescent="0.25">
      <c r="A1944" s="1562">
        <v>795073083</v>
      </c>
      <c r="B1944" s="1557" t="s">
        <v>9949</v>
      </c>
      <c r="C1944" s="1557">
        <v>0</v>
      </c>
      <c r="D1944" s="1557">
        <v>0</v>
      </c>
      <c r="E1944" s="1557">
        <v>0</v>
      </c>
      <c r="F1944" s="1557">
        <v>0</v>
      </c>
      <c r="G1944" s="1557" t="str">
        <f t="shared" si="61"/>
        <v>79507</v>
      </c>
      <c r="H1944" s="1557">
        <f t="shared" si="60"/>
        <v>0</v>
      </c>
    </row>
    <row r="1945" spans="1:8" ht="15" x14ac:dyDescent="0.25">
      <c r="A1945" s="1562">
        <v>795074610</v>
      </c>
      <c r="B1945" s="1557" t="s">
        <v>9950</v>
      </c>
      <c r="C1945" s="1557">
        <v>0</v>
      </c>
      <c r="D1945" s="1557">
        <v>0</v>
      </c>
      <c r="E1945" s="1557">
        <v>0</v>
      </c>
      <c r="F1945" s="1557">
        <v>0</v>
      </c>
      <c r="G1945" s="1557" t="str">
        <f t="shared" si="61"/>
        <v>79507</v>
      </c>
      <c r="H1945" s="1557">
        <f t="shared" si="60"/>
        <v>0</v>
      </c>
    </row>
    <row r="1946" spans="1:8" ht="15" x14ac:dyDescent="0.25">
      <c r="A1946" s="1562">
        <v>795074611</v>
      </c>
      <c r="B1946" s="1557" t="s">
        <v>9951</v>
      </c>
      <c r="C1946" s="1557">
        <v>0</v>
      </c>
      <c r="D1946" s="1557">
        <v>0</v>
      </c>
      <c r="E1946" s="1557">
        <v>0</v>
      </c>
      <c r="F1946" s="1557">
        <v>0</v>
      </c>
      <c r="G1946" s="1557" t="str">
        <f t="shared" si="61"/>
        <v>79507</v>
      </c>
      <c r="H1946" s="1557">
        <f t="shared" si="60"/>
        <v>0</v>
      </c>
    </row>
    <row r="1947" spans="1:8" ht="15" x14ac:dyDescent="0.25">
      <c r="A1947" s="1562">
        <v>795079800</v>
      </c>
      <c r="B1947" s="1557" t="s">
        <v>9952</v>
      </c>
      <c r="C1947" s="1557">
        <v>0</v>
      </c>
      <c r="D1947" s="1557">
        <v>0</v>
      </c>
      <c r="E1947" s="1557">
        <v>0</v>
      </c>
      <c r="F1947" s="1557">
        <v>0</v>
      </c>
      <c r="G1947" s="1557" t="str">
        <f t="shared" si="61"/>
        <v>79507</v>
      </c>
      <c r="H1947" s="1557">
        <f t="shared" si="60"/>
        <v>0</v>
      </c>
    </row>
    <row r="1948" spans="1:8" ht="15" x14ac:dyDescent="0.25">
      <c r="A1948" s="1562">
        <v>795082510</v>
      </c>
      <c r="B1948" s="1557" t="s">
        <v>9953</v>
      </c>
      <c r="C1948" s="1557">
        <v>0</v>
      </c>
      <c r="D1948" s="1557">
        <v>0</v>
      </c>
      <c r="E1948" s="1557">
        <v>0</v>
      </c>
      <c r="F1948" s="1557">
        <v>0</v>
      </c>
      <c r="G1948" s="1557" t="str">
        <f t="shared" si="61"/>
        <v>79508</v>
      </c>
      <c r="H1948" s="1557">
        <f t="shared" si="60"/>
        <v>367.26</v>
      </c>
    </row>
    <row r="1949" spans="1:8" ht="15" x14ac:dyDescent="0.25">
      <c r="A1949" s="1562">
        <v>795083034</v>
      </c>
      <c r="B1949" s="1557" t="s">
        <v>9954</v>
      </c>
      <c r="C1949" s="1557">
        <v>0</v>
      </c>
      <c r="D1949" s="1557">
        <v>0</v>
      </c>
      <c r="E1949" s="1557">
        <v>0</v>
      </c>
      <c r="F1949" s="1557">
        <v>0</v>
      </c>
      <c r="G1949" s="1557" t="str">
        <f t="shared" si="61"/>
        <v>79508</v>
      </c>
      <c r="H1949" s="1557">
        <f t="shared" si="60"/>
        <v>367.26</v>
      </c>
    </row>
    <row r="1950" spans="1:8" ht="15" x14ac:dyDescent="0.25">
      <c r="A1950" s="1562">
        <v>795083035</v>
      </c>
      <c r="B1950" s="1557" t="s">
        <v>9955</v>
      </c>
      <c r="C1950" s="1557">
        <v>267.5</v>
      </c>
      <c r="D1950" s="1557">
        <v>0</v>
      </c>
      <c r="E1950" s="1557">
        <v>0</v>
      </c>
      <c r="F1950" s="1557">
        <v>267.5</v>
      </c>
      <c r="G1950" s="1557" t="str">
        <f t="shared" si="61"/>
        <v>79508</v>
      </c>
      <c r="H1950" s="1557">
        <f t="shared" si="60"/>
        <v>367.26</v>
      </c>
    </row>
    <row r="1951" spans="1:8" ht="15" x14ac:dyDescent="0.25">
      <c r="A1951" s="1562">
        <v>795083036</v>
      </c>
      <c r="B1951" s="1557" t="s">
        <v>9956</v>
      </c>
      <c r="C1951" s="1557">
        <v>35</v>
      </c>
      <c r="D1951" s="1557">
        <v>0</v>
      </c>
      <c r="E1951" s="1557">
        <v>0</v>
      </c>
      <c r="F1951" s="1557">
        <v>35</v>
      </c>
      <c r="G1951" s="1557" t="str">
        <f t="shared" si="61"/>
        <v>79508</v>
      </c>
      <c r="H1951" s="1557">
        <f t="shared" si="60"/>
        <v>367.26</v>
      </c>
    </row>
    <row r="1952" spans="1:8" ht="15" x14ac:dyDescent="0.25">
      <c r="A1952" s="1562">
        <v>795083037</v>
      </c>
      <c r="B1952" s="1557" t="s">
        <v>9957</v>
      </c>
      <c r="C1952" s="1557">
        <v>0</v>
      </c>
      <c r="D1952" s="1557">
        <v>0</v>
      </c>
      <c r="E1952" s="1557">
        <v>0</v>
      </c>
      <c r="F1952" s="1557">
        <v>0</v>
      </c>
      <c r="G1952" s="1557" t="str">
        <f t="shared" si="61"/>
        <v>79508</v>
      </c>
      <c r="H1952" s="1557">
        <f t="shared" si="60"/>
        <v>367.26</v>
      </c>
    </row>
    <row r="1953" spans="1:8" ht="15" x14ac:dyDescent="0.25">
      <c r="A1953" s="1562">
        <v>795083038</v>
      </c>
      <c r="B1953" s="1557" t="s">
        <v>9958</v>
      </c>
      <c r="C1953" s="1557">
        <v>50.81</v>
      </c>
      <c r="D1953" s="1557">
        <v>0</v>
      </c>
      <c r="E1953" s="1557">
        <v>0</v>
      </c>
      <c r="F1953" s="1557">
        <v>50.81</v>
      </c>
      <c r="G1953" s="1557" t="str">
        <f t="shared" si="61"/>
        <v>79508</v>
      </c>
      <c r="H1953" s="1557">
        <f t="shared" si="60"/>
        <v>367.26</v>
      </c>
    </row>
    <row r="1954" spans="1:8" ht="15" x14ac:dyDescent="0.25">
      <c r="A1954" s="1562">
        <v>795083051</v>
      </c>
      <c r="B1954" s="1557" t="s">
        <v>9959</v>
      </c>
      <c r="C1954" s="1557">
        <v>13.95</v>
      </c>
      <c r="D1954" s="1557">
        <v>0</v>
      </c>
      <c r="E1954" s="1557">
        <v>0</v>
      </c>
      <c r="F1954" s="1557">
        <v>13.95</v>
      </c>
      <c r="G1954" s="1557" t="str">
        <f t="shared" si="61"/>
        <v>79508</v>
      </c>
      <c r="H1954" s="1557">
        <f t="shared" si="60"/>
        <v>367.26</v>
      </c>
    </row>
    <row r="1955" spans="1:8" ht="15" x14ac:dyDescent="0.25">
      <c r="A1955" s="1562">
        <v>795083052</v>
      </c>
      <c r="B1955" s="1557" t="s">
        <v>9960</v>
      </c>
      <c r="C1955" s="1557">
        <v>0</v>
      </c>
      <c r="D1955" s="1557">
        <v>0</v>
      </c>
      <c r="E1955" s="1557">
        <v>0</v>
      </c>
      <c r="F1955" s="1557">
        <v>0</v>
      </c>
      <c r="G1955" s="1557" t="str">
        <f t="shared" si="61"/>
        <v>79508</v>
      </c>
      <c r="H1955" s="1557">
        <f t="shared" si="60"/>
        <v>367.26</v>
      </c>
    </row>
    <row r="1956" spans="1:8" ht="15" x14ac:dyDescent="0.25">
      <c r="A1956" s="1562">
        <v>795084611</v>
      </c>
      <c r="B1956" s="1557" t="s">
        <v>9961</v>
      </c>
      <c r="C1956" s="1557">
        <v>0</v>
      </c>
      <c r="D1956" s="1557">
        <v>0</v>
      </c>
      <c r="E1956" s="1557">
        <v>0</v>
      </c>
      <c r="F1956" s="1557">
        <v>0</v>
      </c>
      <c r="G1956" s="1557" t="str">
        <f t="shared" si="61"/>
        <v>79508</v>
      </c>
      <c r="H1956" s="1557">
        <f t="shared" si="60"/>
        <v>367.26</v>
      </c>
    </row>
    <row r="1957" spans="1:8" ht="15" x14ac:dyDescent="0.25">
      <c r="A1957" s="1562">
        <v>795089800</v>
      </c>
      <c r="B1957" s="1557" t="s">
        <v>9962</v>
      </c>
      <c r="C1957" s="1557">
        <v>0</v>
      </c>
      <c r="D1957" s="1557">
        <v>0</v>
      </c>
      <c r="E1957" s="1557">
        <v>0</v>
      </c>
      <c r="F1957" s="1557">
        <v>0</v>
      </c>
      <c r="G1957" s="1557" t="str">
        <f t="shared" si="61"/>
        <v>79508</v>
      </c>
      <c r="H1957" s="1557">
        <f t="shared" si="60"/>
        <v>367.26</v>
      </c>
    </row>
    <row r="1958" spans="1:8" ht="15" x14ac:dyDescent="0.25">
      <c r="A1958" s="1562">
        <v>795092510</v>
      </c>
      <c r="B1958" s="1557" t="s">
        <v>9963</v>
      </c>
      <c r="C1958" s="1557">
        <v>0</v>
      </c>
      <c r="D1958" s="1557">
        <v>0</v>
      </c>
      <c r="E1958" s="1557">
        <v>0</v>
      </c>
      <c r="F1958" s="1557">
        <v>0</v>
      </c>
      <c r="G1958" s="1557" t="str">
        <f t="shared" si="61"/>
        <v>79509</v>
      </c>
      <c r="H1958" s="1557">
        <f t="shared" si="60"/>
        <v>80</v>
      </c>
    </row>
    <row r="1959" spans="1:8" ht="15" x14ac:dyDescent="0.25">
      <c r="A1959" s="1562">
        <v>795093035</v>
      </c>
      <c r="B1959" s="1557" t="s">
        <v>9964</v>
      </c>
      <c r="C1959" s="1557">
        <v>0</v>
      </c>
      <c r="D1959" s="1557">
        <v>0</v>
      </c>
      <c r="E1959" s="1557">
        <v>0</v>
      </c>
      <c r="F1959" s="1557">
        <v>0</v>
      </c>
      <c r="G1959" s="1557" t="str">
        <f t="shared" si="61"/>
        <v>79509</v>
      </c>
      <c r="H1959" s="1557">
        <f t="shared" si="60"/>
        <v>80</v>
      </c>
    </row>
    <row r="1960" spans="1:8" ht="15" x14ac:dyDescent="0.25">
      <c r="A1960" s="1562">
        <v>795093036</v>
      </c>
      <c r="B1960" s="1557" t="s">
        <v>9965</v>
      </c>
      <c r="C1960" s="1557">
        <v>0</v>
      </c>
      <c r="D1960" s="1557">
        <v>0</v>
      </c>
      <c r="E1960" s="1557">
        <v>0</v>
      </c>
      <c r="F1960" s="1557">
        <v>0</v>
      </c>
      <c r="G1960" s="1557" t="str">
        <f t="shared" si="61"/>
        <v>79509</v>
      </c>
      <c r="H1960" s="1557">
        <f t="shared" si="60"/>
        <v>80</v>
      </c>
    </row>
    <row r="1961" spans="1:8" ht="15" x14ac:dyDescent="0.25">
      <c r="A1961" s="1562">
        <v>795093037</v>
      </c>
      <c r="B1961" s="1557" t="s">
        <v>9966</v>
      </c>
      <c r="C1961" s="1557">
        <v>0</v>
      </c>
      <c r="D1961" s="1557">
        <v>0</v>
      </c>
      <c r="E1961" s="1557">
        <v>0</v>
      </c>
      <c r="F1961" s="1557">
        <v>0</v>
      </c>
      <c r="G1961" s="1557" t="str">
        <f t="shared" si="61"/>
        <v>79509</v>
      </c>
      <c r="H1961" s="1557">
        <f t="shared" si="60"/>
        <v>80</v>
      </c>
    </row>
    <row r="1962" spans="1:8" ht="15" x14ac:dyDescent="0.25">
      <c r="A1962" s="1562">
        <v>795093038</v>
      </c>
      <c r="B1962" s="1557" t="s">
        <v>9967</v>
      </c>
      <c r="C1962" s="1557">
        <v>0</v>
      </c>
      <c r="D1962" s="1557">
        <v>0</v>
      </c>
      <c r="E1962" s="1557">
        <v>0</v>
      </c>
      <c r="F1962" s="1557">
        <v>0</v>
      </c>
      <c r="G1962" s="1557" t="str">
        <f t="shared" si="61"/>
        <v>79509</v>
      </c>
      <c r="H1962" s="1557">
        <f t="shared" si="60"/>
        <v>80</v>
      </c>
    </row>
    <row r="1963" spans="1:8" ht="15" x14ac:dyDescent="0.25">
      <c r="A1963" s="1562">
        <v>795093051</v>
      </c>
      <c r="B1963" s="1557" t="s">
        <v>9968</v>
      </c>
      <c r="C1963" s="1557">
        <v>80</v>
      </c>
      <c r="D1963" s="1557">
        <v>0</v>
      </c>
      <c r="E1963" s="1557">
        <v>0</v>
      </c>
      <c r="F1963" s="1557">
        <v>80</v>
      </c>
      <c r="G1963" s="1557" t="str">
        <f t="shared" si="61"/>
        <v>79509</v>
      </c>
      <c r="H1963" s="1557">
        <f t="shared" si="60"/>
        <v>80</v>
      </c>
    </row>
    <row r="1964" spans="1:8" ht="15" x14ac:dyDescent="0.25">
      <c r="A1964" s="1562">
        <v>795093052</v>
      </c>
      <c r="B1964" s="1557" t="s">
        <v>9969</v>
      </c>
      <c r="C1964" s="1557">
        <v>0</v>
      </c>
      <c r="D1964" s="1557">
        <v>0</v>
      </c>
      <c r="E1964" s="1557">
        <v>0</v>
      </c>
      <c r="F1964" s="1557">
        <v>0</v>
      </c>
      <c r="G1964" s="1557" t="str">
        <f t="shared" si="61"/>
        <v>79509</v>
      </c>
      <c r="H1964" s="1557">
        <f t="shared" si="60"/>
        <v>80</v>
      </c>
    </row>
    <row r="1965" spans="1:8" ht="15" x14ac:dyDescent="0.25">
      <c r="A1965" s="1562">
        <v>795094611</v>
      </c>
      <c r="B1965" s="1557" t="s">
        <v>9970</v>
      </c>
      <c r="C1965" s="1557">
        <v>0</v>
      </c>
      <c r="D1965" s="1557">
        <v>0</v>
      </c>
      <c r="E1965" s="1557">
        <v>0</v>
      </c>
      <c r="F1965" s="1557">
        <v>0</v>
      </c>
      <c r="G1965" s="1557" t="str">
        <f t="shared" si="61"/>
        <v>79509</v>
      </c>
      <c r="H1965" s="1557">
        <f t="shared" si="60"/>
        <v>80</v>
      </c>
    </row>
    <row r="1966" spans="1:8" ht="15" x14ac:dyDescent="0.25">
      <c r="A1966" s="1562">
        <v>795099054</v>
      </c>
      <c r="B1966" s="1557" t="s">
        <v>9971</v>
      </c>
      <c r="C1966" s="1557">
        <v>0</v>
      </c>
      <c r="D1966" s="1557">
        <v>0</v>
      </c>
      <c r="E1966" s="1557">
        <v>0</v>
      </c>
      <c r="F1966" s="1557">
        <v>0</v>
      </c>
      <c r="G1966" s="1557" t="str">
        <f t="shared" si="61"/>
        <v>79509</v>
      </c>
      <c r="H1966" s="1557">
        <f t="shared" si="60"/>
        <v>80</v>
      </c>
    </row>
    <row r="1967" spans="1:8" ht="15" x14ac:dyDescent="0.25">
      <c r="A1967" s="1562">
        <v>795099800</v>
      </c>
      <c r="B1967" s="1557" t="s">
        <v>9972</v>
      </c>
      <c r="C1967" s="1557">
        <v>0</v>
      </c>
      <c r="D1967" s="1557">
        <v>0</v>
      </c>
      <c r="E1967" s="1557">
        <v>0</v>
      </c>
      <c r="F1967" s="1557">
        <v>0</v>
      </c>
      <c r="G1967" s="1557" t="str">
        <f t="shared" si="61"/>
        <v>79509</v>
      </c>
      <c r="H1967" s="1557">
        <f t="shared" si="60"/>
        <v>80</v>
      </c>
    </row>
    <row r="1968" spans="1:8" ht="15" x14ac:dyDescent="0.25">
      <c r="A1968" s="1562">
        <v>799999800</v>
      </c>
      <c r="B1968" s="1557" t="s">
        <v>9973</v>
      </c>
      <c r="C1968" s="1557">
        <v>0</v>
      </c>
      <c r="D1968" s="1557">
        <v>0</v>
      </c>
      <c r="E1968" s="1557">
        <v>0</v>
      </c>
      <c r="F1968" s="1557">
        <v>0</v>
      </c>
      <c r="G1968" s="1557" t="str">
        <f t="shared" si="61"/>
        <v>79999</v>
      </c>
      <c r="H1968" s="1557">
        <f t="shared" si="60"/>
        <v>0</v>
      </c>
    </row>
    <row r="1969" spans="1:8" ht="15" x14ac:dyDescent="0.25">
      <c r="A1969" s="1562"/>
      <c r="B1969" s="1557"/>
      <c r="C1969" s="1557"/>
      <c r="D1969" s="1557"/>
      <c r="E1969" s="1557"/>
      <c r="F1969" s="1557"/>
      <c r="G1969" s="1557"/>
      <c r="H1969" s="1557"/>
    </row>
    <row r="1970" spans="1:8" ht="15" x14ac:dyDescent="0.25">
      <c r="A1970" s="1557">
        <f>COUNT(A8:A1968)</f>
        <v>1961</v>
      </c>
      <c r="B1970" s="1557"/>
      <c r="C1970" s="1563">
        <f>SUM(C8:C1969)</f>
        <v>72738.379999999961</v>
      </c>
      <c r="D1970" s="1557">
        <f>SUM(D8:D1969)</f>
        <v>0</v>
      </c>
      <c r="E1970" s="1557">
        <f>SUM(E8:E1969)</f>
        <v>0</v>
      </c>
      <c r="F1970" s="1564">
        <f>SUM(F8:F1969)</f>
        <v>72738.379999999961</v>
      </c>
      <c r="G1970" s="1557"/>
      <c r="H1970" s="1557">
        <f>SUM(H8:H1969)</f>
        <v>689827.94999999809</v>
      </c>
    </row>
  </sheetData>
  <autoFilter ref="A7:H1970"/>
  <printOptions gridLines="1"/>
  <pageMargins left="0.62992125984251968" right="0.62992125984251968" top="0.59055118110236227" bottom="0.59055118110236227" header="0.31496062992125984" footer="0.31496062992125984"/>
  <pageSetup paperSize="9" scale="57" fitToHeight="0" orientation="portrait" r:id="rId1"/>
  <headerFooter>
    <oddFooter>&amp;L&amp;Z&amp;F\&amp;A&amp;RPage &amp;P of &amp;N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N574"/>
  <sheetViews>
    <sheetView zoomScale="80" zoomScaleNormal="80" workbookViewId="0">
      <pane ySplit="7" topLeftCell="A558" activePane="bottomLeft" state="frozen"/>
      <selection activeCell="T16" sqref="T16"/>
      <selection pane="bottomLeft" activeCell="T16" sqref="T16"/>
    </sheetView>
  </sheetViews>
  <sheetFormatPr defaultColWidth="9.140625" defaultRowHeight="12.75" x14ac:dyDescent="0.2"/>
  <cols>
    <col min="1" max="1" width="11.5703125" style="1582" customWidth="1"/>
    <col min="2" max="2" width="40.7109375" style="1570" customWidth="1"/>
    <col min="3" max="3" width="12.7109375" style="1594" customWidth="1"/>
    <col min="4" max="6" width="12.7109375" style="1570" customWidth="1"/>
    <col min="7" max="7" width="10.140625" style="1570" customWidth="1"/>
    <col min="8" max="9" width="13.7109375" style="1570" customWidth="1"/>
    <col min="10" max="10" width="12.7109375" style="1570" customWidth="1"/>
    <col min="11" max="16384" width="9.140625" style="1570"/>
  </cols>
  <sheetData>
    <row r="1" spans="1:14" ht="15" x14ac:dyDescent="0.3">
      <c r="A1" s="1565"/>
      <c r="B1" s="1566"/>
      <c r="C1" s="1567"/>
      <c r="D1" s="1567"/>
      <c r="E1" s="1565"/>
      <c r="F1" s="1566"/>
      <c r="G1" s="1566"/>
      <c r="H1" s="1568"/>
      <c r="I1" s="1568"/>
      <c r="J1" s="1568"/>
      <c r="K1" s="1569"/>
      <c r="L1" s="1569"/>
      <c r="M1" s="1569"/>
      <c r="N1" s="1569"/>
    </row>
    <row r="2" spans="1:14" ht="15" x14ac:dyDescent="0.3">
      <c r="A2" s="1571" t="s">
        <v>10</v>
      </c>
      <c r="B2" s="1572" t="s">
        <v>7590</v>
      </c>
      <c r="C2" s="1573"/>
      <c r="D2" s="1573"/>
      <c r="E2" s="1574"/>
      <c r="F2" s="1575"/>
      <c r="G2" s="1575"/>
      <c r="H2" s="1576"/>
      <c r="I2" s="1576"/>
      <c r="J2" s="1576"/>
      <c r="K2" s="1577"/>
      <c r="L2" s="1577"/>
      <c r="M2" s="1577"/>
      <c r="N2" s="1569"/>
    </row>
    <row r="3" spans="1:14" ht="15" x14ac:dyDescent="0.3">
      <c r="A3" s="1571" t="s">
        <v>7591</v>
      </c>
      <c r="B3" s="1578" t="s">
        <v>7592</v>
      </c>
      <c r="C3" s="1567"/>
      <c r="D3" s="1567"/>
      <c r="E3" s="1565"/>
      <c r="F3" s="1566"/>
      <c r="G3" s="1566"/>
      <c r="H3" s="1568"/>
      <c r="I3" s="1568"/>
      <c r="J3" s="1568"/>
      <c r="K3" s="1569"/>
      <c r="L3" s="1569"/>
      <c r="M3" s="1569"/>
      <c r="N3" s="1569"/>
    </row>
    <row r="4" spans="1:14" ht="15" x14ac:dyDescent="0.3">
      <c r="A4" s="1571" t="s">
        <v>13</v>
      </c>
      <c r="B4" s="1579">
        <v>44123</v>
      </c>
      <c r="C4" s="1567"/>
      <c r="D4" s="1567"/>
      <c r="E4" s="1565"/>
      <c r="F4" s="1566"/>
      <c r="G4" s="1566"/>
      <c r="H4" s="1568"/>
      <c r="I4" s="1568"/>
      <c r="J4" s="1568"/>
      <c r="K4" s="1569"/>
      <c r="L4" s="1569"/>
      <c r="M4" s="1569"/>
      <c r="N4" s="1569"/>
    </row>
    <row r="5" spans="1:14" ht="15" x14ac:dyDescent="0.3">
      <c r="A5" s="1571" t="s">
        <v>14</v>
      </c>
      <c r="B5" s="1580">
        <v>0.54305555555555551</v>
      </c>
      <c r="C5" s="1581"/>
      <c r="D5" s="1567"/>
      <c r="E5" s="1565"/>
      <c r="F5" s="1566"/>
      <c r="G5" s="1566"/>
      <c r="H5" s="1582"/>
      <c r="I5" s="1582"/>
      <c r="J5" s="1582"/>
      <c r="K5" s="1569"/>
      <c r="L5" s="1569"/>
      <c r="M5" s="1569"/>
      <c r="N5" s="1569"/>
    </row>
    <row r="6" spans="1:14" ht="15" x14ac:dyDescent="0.3">
      <c r="A6" s="1565"/>
      <c r="B6" s="1566"/>
      <c r="C6" s="1581"/>
      <c r="D6" s="1567"/>
      <c r="E6" s="1565"/>
      <c r="F6" s="1566"/>
      <c r="G6" s="1566"/>
      <c r="H6" s="1583"/>
      <c r="I6" s="1568"/>
      <c r="J6" s="1584"/>
      <c r="K6" s="1569"/>
      <c r="L6" s="1569"/>
      <c r="M6" s="1569"/>
      <c r="N6" s="1569"/>
    </row>
    <row r="7" spans="1:14" ht="45" x14ac:dyDescent="0.3">
      <c r="A7" s="1585" t="s">
        <v>7593</v>
      </c>
      <c r="B7" s="1570" t="s">
        <v>7594</v>
      </c>
      <c r="C7" s="1586" t="s">
        <v>7595</v>
      </c>
      <c r="D7" s="1587" t="s">
        <v>7596</v>
      </c>
      <c r="E7" s="1588" t="s">
        <v>7597</v>
      </c>
      <c r="F7" s="1589" t="s">
        <v>20</v>
      </c>
      <c r="G7" s="1590" t="s">
        <v>7598</v>
      </c>
      <c r="H7" s="1591" t="s">
        <v>7599</v>
      </c>
      <c r="I7" s="1591" t="s">
        <v>7600</v>
      </c>
      <c r="J7" s="1591" t="s">
        <v>7601</v>
      </c>
      <c r="M7" s="1569"/>
      <c r="N7" s="1569"/>
    </row>
    <row r="8" spans="1:14" ht="15" x14ac:dyDescent="0.25">
      <c r="A8" s="916">
        <v>200031040</v>
      </c>
      <c r="B8" s="917" t="s">
        <v>9974</v>
      </c>
      <c r="C8" s="1304">
        <v>0.32</v>
      </c>
      <c r="D8" s="1304">
        <v>0</v>
      </c>
      <c r="E8" s="1305">
        <v>0</v>
      </c>
      <c r="F8" s="1306">
        <v>0</v>
      </c>
      <c r="G8" s="1592" t="str">
        <f t="shared" ref="G8:G71" si="0">LEFT(A8,5)</f>
        <v>20003</v>
      </c>
      <c r="H8" s="1308">
        <f t="shared" ref="H8:H71" si="1">SUMIF(G:G,G8,D:D)</f>
        <v>0</v>
      </c>
      <c r="I8" s="1308">
        <f t="shared" ref="I8:I71" si="2">SUMIF(G:G,G8,E:E)</f>
        <v>0</v>
      </c>
      <c r="J8" s="1308">
        <f t="shared" ref="J8:J71" si="3">SUMIF(G:G,G8,C:C)</f>
        <v>-379.68000000000006</v>
      </c>
    </row>
    <row r="9" spans="1:14" ht="15" x14ac:dyDescent="0.25">
      <c r="A9" s="916">
        <v>200031502</v>
      </c>
      <c r="B9" s="917" t="s">
        <v>9975</v>
      </c>
      <c r="C9" s="1304">
        <v>0</v>
      </c>
      <c r="D9" s="1304">
        <v>0</v>
      </c>
      <c r="E9" s="1305">
        <v>0</v>
      </c>
      <c r="F9" s="1306">
        <v>0</v>
      </c>
      <c r="G9" s="1592" t="str">
        <f t="shared" si="0"/>
        <v>20003</v>
      </c>
      <c r="H9" s="1308">
        <f t="shared" si="1"/>
        <v>0</v>
      </c>
      <c r="I9" s="1308">
        <f t="shared" si="2"/>
        <v>0</v>
      </c>
      <c r="J9" s="1308">
        <f t="shared" si="3"/>
        <v>-379.68000000000006</v>
      </c>
    </row>
    <row r="10" spans="1:14" ht="15" x14ac:dyDescent="0.25">
      <c r="A10" s="916">
        <v>200032000</v>
      </c>
      <c r="B10" s="917" t="s">
        <v>9976</v>
      </c>
      <c r="C10" s="1304">
        <v>1895</v>
      </c>
      <c r="D10" s="1304">
        <v>0</v>
      </c>
      <c r="E10" s="1305">
        <v>0</v>
      </c>
      <c r="F10" s="1306">
        <v>1895</v>
      </c>
      <c r="G10" s="1592" t="str">
        <f t="shared" si="0"/>
        <v>20003</v>
      </c>
      <c r="H10" s="1308">
        <f t="shared" si="1"/>
        <v>0</v>
      </c>
      <c r="I10" s="1308">
        <f t="shared" si="2"/>
        <v>0</v>
      </c>
      <c r="J10" s="1308">
        <f t="shared" si="3"/>
        <v>-379.68000000000006</v>
      </c>
    </row>
    <row r="11" spans="1:14" ht="15" x14ac:dyDescent="0.25">
      <c r="A11" s="916">
        <v>200032014</v>
      </c>
      <c r="B11" s="917" t="s">
        <v>9977</v>
      </c>
      <c r="C11" s="1304">
        <v>0</v>
      </c>
      <c r="D11" s="1304">
        <v>0</v>
      </c>
      <c r="E11" s="1305">
        <v>0</v>
      </c>
      <c r="F11" s="1306">
        <v>0</v>
      </c>
      <c r="G11" s="1592" t="str">
        <f t="shared" si="0"/>
        <v>20003</v>
      </c>
      <c r="H11" s="1308">
        <f t="shared" si="1"/>
        <v>0</v>
      </c>
      <c r="I11" s="1308">
        <f t="shared" si="2"/>
        <v>0</v>
      </c>
      <c r="J11" s="1308">
        <f t="shared" si="3"/>
        <v>-379.68000000000006</v>
      </c>
    </row>
    <row r="12" spans="1:14" ht="15" x14ac:dyDescent="0.25">
      <c r="A12" s="916">
        <v>200032034</v>
      </c>
      <c r="B12" s="917" t="s">
        <v>9978</v>
      </c>
      <c r="C12" s="1304">
        <v>0</v>
      </c>
      <c r="D12" s="1304">
        <v>0</v>
      </c>
      <c r="E12" s="1305">
        <v>0</v>
      </c>
      <c r="F12" s="1306">
        <v>0</v>
      </c>
      <c r="G12" s="1592" t="str">
        <f t="shared" si="0"/>
        <v>20003</v>
      </c>
      <c r="H12" s="1308">
        <f t="shared" si="1"/>
        <v>0</v>
      </c>
      <c r="I12" s="1308">
        <f t="shared" si="2"/>
        <v>0</v>
      </c>
      <c r="J12" s="1308">
        <f t="shared" si="3"/>
        <v>-379.68000000000006</v>
      </c>
    </row>
    <row r="13" spans="1:14" ht="15" x14ac:dyDescent="0.25">
      <c r="A13" s="916">
        <v>200032414</v>
      </c>
      <c r="B13" s="917" t="s">
        <v>9979</v>
      </c>
      <c r="C13" s="1304">
        <v>0</v>
      </c>
      <c r="D13" s="1304">
        <v>0</v>
      </c>
      <c r="E13" s="1305">
        <v>0</v>
      </c>
      <c r="F13" s="1306">
        <v>0</v>
      </c>
      <c r="G13" s="1592" t="str">
        <f t="shared" si="0"/>
        <v>20003</v>
      </c>
      <c r="H13" s="1308">
        <f t="shared" si="1"/>
        <v>0</v>
      </c>
      <c r="I13" s="1308">
        <f t="shared" si="2"/>
        <v>0</v>
      </c>
      <c r="J13" s="1308">
        <f t="shared" si="3"/>
        <v>-379.68000000000006</v>
      </c>
    </row>
    <row r="14" spans="1:14" ht="15" x14ac:dyDescent="0.25">
      <c r="A14" s="916">
        <v>200032429</v>
      </c>
      <c r="B14" s="917" t="s">
        <v>9980</v>
      </c>
      <c r="C14" s="1304">
        <v>0</v>
      </c>
      <c r="D14" s="1304">
        <v>0</v>
      </c>
      <c r="E14" s="1305">
        <v>0</v>
      </c>
      <c r="F14" s="1306">
        <v>0</v>
      </c>
      <c r="G14" s="1592" t="str">
        <f t="shared" si="0"/>
        <v>20003</v>
      </c>
      <c r="H14" s="1308">
        <f t="shared" si="1"/>
        <v>0</v>
      </c>
      <c r="I14" s="1308">
        <f t="shared" si="2"/>
        <v>0</v>
      </c>
      <c r="J14" s="1308">
        <f t="shared" si="3"/>
        <v>-379.68000000000006</v>
      </c>
    </row>
    <row r="15" spans="1:14" ht="15" x14ac:dyDescent="0.25">
      <c r="A15" s="916">
        <v>200032442</v>
      </c>
      <c r="B15" s="917" t="s">
        <v>9981</v>
      </c>
      <c r="C15" s="1304">
        <v>0</v>
      </c>
      <c r="D15" s="1304">
        <v>0</v>
      </c>
      <c r="E15" s="1305">
        <v>0</v>
      </c>
      <c r="F15" s="1306">
        <v>0</v>
      </c>
      <c r="G15" s="1592" t="str">
        <f t="shared" si="0"/>
        <v>20003</v>
      </c>
      <c r="H15" s="1308">
        <f t="shared" si="1"/>
        <v>0</v>
      </c>
      <c r="I15" s="1308">
        <f t="shared" si="2"/>
        <v>0</v>
      </c>
      <c r="J15" s="1308">
        <f t="shared" si="3"/>
        <v>-379.68000000000006</v>
      </c>
    </row>
    <row r="16" spans="1:14" ht="15" x14ac:dyDescent="0.25">
      <c r="A16" s="916">
        <v>200032500</v>
      </c>
      <c r="B16" s="917" t="s">
        <v>9982</v>
      </c>
      <c r="C16" s="1304">
        <v>0</v>
      </c>
      <c r="D16" s="1304">
        <v>0</v>
      </c>
      <c r="E16" s="1305">
        <v>0</v>
      </c>
      <c r="F16" s="1306">
        <v>0</v>
      </c>
      <c r="G16" s="1592" t="str">
        <f t="shared" si="0"/>
        <v>20003</v>
      </c>
      <c r="H16" s="1308">
        <f t="shared" si="1"/>
        <v>0</v>
      </c>
      <c r="I16" s="1308">
        <f t="shared" si="2"/>
        <v>0</v>
      </c>
      <c r="J16" s="1308">
        <f t="shared" si="3"/>
        <v>-379.68000000000006</v>
      </c>
    </row>
    <row r="17" spans="1:10" ht="15" x14ac:dyDescent="0.25">
      <c r="A17" s="916">
        <v>200033052</v>
      </c>
      <c r="B17" s="917" t="s">
        <v>9983</v>
      </c>
      <c r="C17" s="1304">
        <v>0</v>
      </c>
      <c r="D17" s="1304">
        <v>0</v>
      </c>
      <c r="E17" s="1305">
        <v>0</v>
      </c>
      <c r="F17" s="1306">
        <v>0</v>
      </c>
      <c r="G17" s="1592" t="str">
        <f t="shared" si="0"/>
        <v>20003</v>
      </c>
      <c r="H17" s="1308">
        <f t="shared" si="1"/>
        <v>0</v>
      </c>
      <c r="I17" s="1308">
        <f t="shared" si="2"/>
        <v>0</v>
      </c>
      <c r="J17" s="1308">
        <f t="shared" si="3"/>
        <v>-379.68000000000006</v>
      </c>
    </row>
    <row r="18" spans="1:10" ht="15" x14ac:dyDescent="0.25">
      <c r="A18" s="916">
        <v>200034610</v>
      </c>
      <c r="B18" s="917" t="s">
        <v>9984</v>
      </c>
      <c r="C18" s="1304">
        <v>0</v>
      </c>
      <c r="D18" s="1304">
        <v>0</v>
      </c>
      <c r="E18" s="1305">
        <v>0</v>
      </c>
      <c r="F18" s="1306">
        <v>0</v>
      </c>
      <c r="G18" s="1592" t="str">
        <f t="shared" si="0"/>
        <v>20003</v>
      </c>
      <c r="H18" s="1308">
        <f t="shared" si="1"/>
        <v>0</v>
      </c>
      <c r="I18" s="1308">
        <f t="shared" si="2"/>
        <v>0</v>
      </c>
      <c r="J18" s="1308">
        <f t="shared" si="3"/>
        <v>-379.68000000000006</v>
      </c>
    </row>
    <row r="19" spans="1:10" ht="15" x14ac:dyDescent="0.25">
      <c r="A19" s="916">
        <v>200034611</v>
      </c>
      <c r="B19" s="917" t="s">
        <v>9985</v>
      </c>
      <c r="C19" s="1304">
        <v>0</v>
      </c>
      <c r="D19" s="1304">
        <v>0</v>
      </c>
      <c r="E19" s="1305">
        <v>0</v>
      </c>
      <c r="F19" s="1306">
        <v>0</v>
      </c>
      <c r="G19" s="1592" t="str">
        <f t="shared" si="0"/>
        <v>20003</v>
      </c>
      <c r="H19" s="1308">
        <f t="shared" si="1"/>
        <v>0</v>
      </c>
      <c r="I19" s="1308">
        <f t="shared" si="2"/>
        <v>0</v>
      </c>
      <c r="J19" s="1308">
        <f t="shared" si="3"/>
        <v>-379.68000000000006</v>
      </c>
    </row>
    <row r="20" spans="1:10" ht="15" x14ac:dyDescent="0.25">
      <c r="A20" s="916">
        <v>200034622</v>
      </c>
      <c r="B20" s="917" t="s">
        <v>9986</v>
      </c>
      <c r="C20" s="1304">
        <v>0</v>
      </c>
      <c r="D20" s="1304">
        <v>0</v>
      </c>
      <c r="E20" s="1305">
        <v>0</v>
      </c>
      <c r="F20" s="1306">
        <v>0</v>
      </c>
      <c r="G20" s="1592" t="str">
        <f t="shared" si="0"/>
        <v>20003</v>
      </c>
      <c r="H20" s="1308">
        <f t="shared" si="1"/>
        <v>0</v>
      </c>
      <c r="I20" s="1308">
        <f t="shared" si="2"/>
        <v>0</v>
      </c>
      <c r="J20" s="1308">
        <f t="shared" si="3"/>
        <v>-379.68000000000006</v>
      </c>
    </row>
    <row r="21" spans="1:10" ht="15" x14ac:dyDescent="0.25">
      <c r="A21" s="916">
        <v>200034623</v>
      </c>
      <c r="B21" s="917" t="s">
        <v>9987</v>
      </c>
      <c r="C21" s="1304">
        <v>0</v>
      </c>
      <c r="D21" s="1304">
        <v>0</v>
      </c>
      <c r="E21" s="1305">
        <v>0</v>
      </c>
      <c r="F21" s="1306">
        <v>0</v>
      </c>
      <c r="G21" s="1592" t="str">
        <f t="shared" si="0"/>
        <v>20003</v>
      </c>
      <c r="H21" s="1308">
        <f t="shared" si="1"/>
        <v>0</v>
      </c>
      <c r="I21" s="1308">
        <f t="shared" si="2"/>
        <v>0</v>
      </c>
      <c r="J21" s="1308">
        <f t="shared" si="3"/>
        <v>-379.68000000000006</v>
      </c>
    </row>
    <row r="22" spans="1:10" ht="15" x14ac:dyDescent="0.25">
      <c r="A22" s="916">
        <v>200036009</v>
      </c>
      <c r="B22" s="917" t="s">
        <v>9988</v>
      </c>
      <c r="C22" s="1304">
        <v>-2275</v>
      </c>
      <c r="D22" s="1304">
        <v>0</v>
      </c>
      <c r="E22" s="1305">
        <v>0</v>
      </c>
      <c r="F22" s="1306">
        <v>-2275</v>
      </c>
      <c r="G22" s="1592" t="str">
        <f t="shared" si="0"/>
        <v>20003</v>
      </c>
      <c r="H22" s="1308">
        <f t="shared" si="1"/>
        <v>0</v>
      </c>
      <c r="I22" s="1308">
        <f t="shared" si="2"/>
        <v>0</v>
      </c>
      <c r="J22" s="1308">
        <f t="shared" si="3"/>
        <v>-379.68000000000006</v>
      </c>
    </row>
    <row r="23" spans="1:10" ht="15" x14ac:dyDescent="0.25">
      <c r="A23" s="916">
        <v>200039050</v>
      </c>
      <c r="B23" s="917" t="s">
        <v>9989</v>
      </c>
      <c r="C23" s="1304">
        <v>0</v>
      </c>
      <c r="D23" s="1304">
        <v>0</v>
      </c>
      <c r="E23" s="1305">
        <v>0</v>
      </c>
      <c r="F23" s="1306">
        <v>0</v>
      </c>
      <c r="G23" s="1592" t="str">
        <f t="shared" si="0"/>
        <v>20003</v>
      </c>
      <c r="H23" s="1308">
        <f t="shared" si="1"/>
        <v>0</v>
      </c>
      <c r="I23" s="1308">
        <f t="shared" si="2"/>
        <v>0</v>
      </c>
      <c r="J23" s="1308">
        <f t="shared" si="3"/>
        <v>-379.68000000000006</v>
      </c>
    </row>
    <row r="24" spans="1:10" ht="15" x14ac:dyDescent="0.25">
      <c r="A24" s="916">
        <v>200039053</v>
      </c>
      <c r="B24" s="917" t="s">
        <v>9990</v>
      </c>
      <c r="C24" s="1304">
        <v>0</v>
      </c>
      <c r="D24" s="1304">
        <v>0</v>
      </c>
      <c r="E24" s="1305">
        <v>0</v>
      </c>
      <c r="F24" s="1306">
        <v>0</v>
      </c>
      <c r="G24" s="1592" t="str">
        <f t="shared" si="0"/>
        <v>20003</v>
      </c>
      <c r="H24" s="1308">
        <f t="shared" si="1"/>
        <v>0</v>
      </c>
      <c r="I24" s="1308">
        <f t="shared" si="2"/>
        <v>0</v>
      </c>
      <c r="J24" s="1308">
        <f t="shared" si="3"/>
        <v>-379.68000000000006</v>
      </c>
    </row>
    <row r="25" spans="1:10" ht="15" x14ac:dyDescent="0.25">
      <c r="A25" s="916">
        <v>200039552</v>
      </c>
      <c r="B25" s="917" t="s">
        <v>9991</v>
      </c>
      <c r="C25" s="1304">
        <v>0</v>
      </c>
      <c r="D25" s="1304">
        <v>0</v>
      </c>
      <c r="E25" s="1305">
        <v>0</v>
      </c>
      <c r="F25" s="1306">
        <v>0</v>
      </c>
      <c r="G25" s="1592" t="str">
        <f t="shared" si="0"/>
        <v>20003</v>
      </c>
      <c r="H25" s="1308">
        <f t="shared" si="1"/>
        <v>0</v>
      </c>
      <c r="I25" s="1308">
        <f t="shared" si="2"/>
        <v>0</v>
      </c>
      <c r="J25" s="1308">
        <f t="shared" si="3"/>
        <v>-379.68000000000006</v>
      </c>
    </row>
    <row r="26" spans="1:10" ht="15" x14ac:dyDescent="0.25">
      <c r="A26" s="916">
        <v>200039846</v>
      </c>
      <c r="B26" s="917" t="s">
        <v>9992</v>
      </c>
      <c r="C26" s="1304">
        <v>0</v>
      </c>
      <c r="D26" s="1304">
        <v>0</v>
      </c>
      <c r="E26" s="1305">
        <v>0</v>
      </c>
      <c r="F26" s="1306">
        <v>0</v>
      </c>
      <c r="G26" s="1592" t="str">
        <f t="shared" si="0"/>
        <v>20003</v>
      </c>
      <c r="H26" s="1308">
        <f t="shared" si="1"/>
        <v>0</v>
      </c>
      <c r="I26" s="1308">
        <f t="shared" si="2"/>
        <v>0</v>
      </c>
      <c r="J26" s="1308">
        <f t="shared" si="3"/>
        <v>-379.68000000000006</v>
      </c>
    </row>
    <row r="27" spans="1:10" ht="15" x14ac:dyDescent="0.25">
      <c r="A27" s="916">
        <v>201012414</v>
      </c>
      <c r="B27" s="917" t="s">
        <v>9993</v>
      </c>
      <c r="C27" s="1304">
        <v>0</v>
      </c>
      <c r="D27" s="1304">
        <v>0</v>
      </c>
      <c r="E27" s="1305">
        <v>0</v>
      </c>
      <c r="F27" s="1306">
        <v>0</v>
      </c>
      <c r="G27" s="1592" t="str">
        <f t="shared" si="0"/>
        <v>20101</v>
      </c>
      <c r="H27" s="1308">
        <f t="shared" si="1"/>
        <v>0</v>
      </c>
      <c r="I27" s="1308">
        <f t="shared" si="2"/>
        <v>0</v>
      </c>
      <c r="J27" s="1308">
        <f t="shared" si="3"/>
        <v>-54</v>
      </c>
    </row>
    <row r="28" spans="1:10" ht="15" x14ac:dyDescent="0.25">
      <c r="A28" s="916">
        <v>201012442</v>
      </c>
      <c r="B28" s="917" t="s">
        <v>9994</v>
      </c>
      <c r="C28" s="1304">
        <v>0</v>
      </c>
      <c r="D28" s="1304">
        <v>0</v>
      </c>
      <c r="E28" s="1305">
        <v>0</v>
      </c>
      <c r="F28" s="1306">
        <v>0</v>
      </c>
      <c r="G28" s="1592" t="str">
        <f t="shared" si="0"/>
        <v>20101</v>
      </c>
      <c r="H28" s="1308">
        <f t="shared" si="1"/>
        <v>0</v>
      </c>
      <c r="I28" s="1308">
        <f t="shared" si="2"/>
        <v>0</v>
      </c>
      <c r="J28" s="1308">
        <f t="shared" si="3"/>
        <v>-54</v>
      </c>
    </row>
    <row r="29" spans="1:10" ht="15" x14ac:dyDescent="0.25">
      <c r="A29" s="916">
        <v>201012900</v>
      </c>
      <c r="B29" s="917" t="s">
        <v>9995</v>
      </c>
      <c r="C29" s="1304">
        <v>0</v>
      </c>
      <c r="D29" s="1304">
        <v>0</v>
      </c>
      <c r="E29" s="1305">
        <v>0</v>
      </c>
      <c r="F29" s="1306">
        <v>0</v>
      </c>
      <c r="G29" s="1592" t="str">
        <f t="shared" si="0"/>
        <v>20101</v>
      </c>
      <c r="H29" s="1308">
        <f t="shared" si="1"/>
        <v>0</v>
      </c>
      <c r="I29" s="1308">
        <f t="shared" si="2"/>
        <v>0</v>
      </c>
      <c r="J29" s="1308">
        <f t="shared" si="3"/>
        <v>-54</v>
      </c>
    </row>
    <row r="30" spans="1:10" ht="15" x14ac:dyDescent="0.25">
      <c r="A30" s="916">
        <v>201014610</v>
      </c>
      <c r="B30" s="917" t="s">
        <v>9996</v>
      </c>
      <c r="C30" s="1304">
        <v>0</v>
      </c>
      <c r="D30" s="1304">
        <v>0</v>
      </c>
      <c r="E30" s="1305">
        <v>0</v>
      </c>
      <c r="F30" s="1306">
        <v>0</v>
      </c>
      <c r="G30" s="1592" t="str">
        <f t="shared" si="0"/>
        <v>20101</v>
      </c>
      <c r="H30" s="1308">
        <f t="shared" si="1"/>
        <v>0</v>
      </c>
      <c r="I30" s="1308">
        <f t="shared" si="2"/>
        <v>0</v>
      </c>
      <c r="J30" s="1308">
        <f t="shared" si="3"/>
        <v>-54</v>
      </c>
    </row>
    <row r="31" spans="1:10" ht="15" x14ac:dyDescent="0.25">
      <c r="A31" s="916">
        <v>201014611</v>
      </c>
      <c r="B31" s="917" t="s">
        <v>9997</v>
      </c>
      <c r="C31" s="1304">
        <v>0</v>
      </c>
      <c r="D31" s="1304">
        <v>0</v>
      </c>
      <c r="E31" s="1305">
        <v>0</v>
      </c>
      <c r="F31" s="1306">
        <v>0</v>
      </c>
      <c r="G31" s="1592" t="str">
        <f t="shared" si="0"/>
        <v>20101</v>
      </c>
      <c r="H31" s="1308">
        <f t="shared" si="1"/>
        <v>0</v>
      </c>
      <c r="I31" s="1308">
        <f t="shared" si="2"/>
        <v>0</v>
      </c>
      <c r="J31" s="1308">
        <f t="shared" si="3"/>
        <v>-54</v>
      </c>
    </row>
    <row r="32" spans="1:10" ht="15" x14ac:dyDescent="0.25">
      <c r="A32" s="916">
        <v>201015019</v>
      </c>
      <c r="B32" s="917" t="s">
        <v>9998</v>
      </c>
      <c r="C32" s="1304">
        <v>0</v>
      </c>
      <c r="D32" s="1304">
        <v>0</v>
      </c>
      <c r="E32" s="1305">
        <v>0</v>
      </c>
      <c r="F32" s="1306">
        <v>0</v>
      </c>
      <c r="G32" s="1592" t="str">
        <f t="shared" si="0"/>
        <v>20101</v>
      </c>
      <c r="H32" s="1308">
        <f t="shared" si="1"/>
        <v>0</v>
      </c>
      <c r="I32" s="1308">
        <f t="shared" si="2"/>
        <v>0</v>
      </c>
      <c r="J32" s="1308">
        <f t="shared" si="3"/>
        <v>-54</v>
      </c>
    </row>
    <row r="33" spans="1:10" ht="15" x14ac:dyDescent="0.25">
      <c r="A33" s="916">
        <v>201015161</v>
      </c>
      <c r="B33" s="917" t="s">
        <v>9999</v>
      </c>
      <c r="C33" s="1304">
        <v>0</v>
      </c>
      <c r="D33" s="1304">
        <v>0</v>
      </c>
      <c r="E33" s="1305">
        <v>0</v>
      </c>
      <c r="F33" s="1306">
        <v>0</v>
      </c>
      <c r="G33" s="1592" t="str">
        <f t="shared" si="0"/>
        <v>20101</v>
      </c>
      <c r="H33" s="1308">
        <f t="shared" si="1"/>
        <v>0</v>
      </c>
      <c r="I33" s="1308">
        <f t="shared" si="2"/>
        <v>0</v>
      </c>
      <c r="J33" s="1308">
        <f t="shared" si="3"/>
        <v>-54</v>
      </c>
    </row>
    <row r="34" spans="1:10" ht="15" x14ac:dyDescent="0.25">
      <c r="A34" s="916">
        <v>201016009</v>
      </c>
      <c r="B34" s="917" t="s">
        <v>10000</v>
      </c>
      <c r="C34" s="1304">
        <v>-562.78</v>
      </c>
      <c r="D34" s="1304">
        <v>0</v>
      </c>
      <c r="E34" s="1305">
        <v>0</v>
      </c>
      <c r="F34" s="1306">
        <v>-563</v>
      </c>
      <c r="G34" s="1592" t="str">
        <f t="shared" si="0"/>
        <v>20101</v>
      </c>
      <c r="H34" s="1308">
        <f t="shared" si="1"/>
        <v>0</v>
      </c>
      <c r="I34" s="1308">
        <f t="shared" si="2"/>
        <v>0</v>
      </c>
      <c r="J34" s="1308">
        <f t="shared" si="3"/>
        <v>-54</v>
      </c>
    </row>
    <row r="35" spans="1:10" ht="15" x14ac:dyDescent="0.25">
      <c r="A35" s="916">
        <v>201016010</v>
      </c>
      <c r="B35" s="917" t="s">
        <v>10001</v>
      </c>
      <c r="C35" s="1304">
        <v>508.78</v>
      </c>
      <c r="D35" s="1304">
        <v>0</v>
      </c>
      <c r="E35" s="1305">
        <v>0</v>
      </c>
      <c r="F35" s="1306">
        <v>509</v>
      </c>
      <c r="G35" s="1592" t="str">
        <f t="shared" si="0"/>
        <v>20101</v>
      </c>
      <c r="H35" s="1308">
        <f t="shared" si="1"/>
        <v>0</v>
      </c>
      <c r="I35" s="1308">
        <f t="shared" si="2"/>
        <v>0</v>
      </c>
      <c r="J35" s="1308">
        <f t="shared" si="3"/>
        <v>-54</v>
      </c>
    </row>
    <row r="36" spans="1:10" ht="15" x14ac:dyDescent="0.25">
      <c r="A36" s="916">
        <v>201019050</v>
      </c>
      <c r="B36" s="917" t="s">
        <v>10002</v>
      </c>
      <c r="C36" s="1304">
        <v>0</v>
      </c>
      <c r="D36" s="1304">
        <v>0</v>
      </c>
      <c r="E36" s="1305">
        <v>0</v>
      </c>
      <c r="F36" s="1306">
        <v>0</v>
      </c>
      <c r="G36" s="1592" t="str">
        <f t="shared" si="0"/>
        <v>20101</v>
      </c>
      <c r="H36" s="1308">
        <f t="shared" si="1"/>
        <v>0</v>
      </c>
      <c r="I36" s="1308">
        <f t="shared" si="2"/>
        <v>0</v>
      </c>
      <c r="J36" s="1308">
        <f t="shared" si="3"/>
        <v>-54</v>
      </c>
    </row>
    <row r="37" spans="1:10" ht="15" x14ac:dyDescent="0.25">
      <c r="A37" s="916">
        <v>201019051</v>
      </c>
      <c r="B37" s="917" t="s">
        <v>10003</v>
      </c>
      <c r="C37" s="1304">
        <v>0</v>
      </c>
      <c r="D37" s="1304">
        <v>0</v>
      </c>
      <c r="E37" s="1305">
        <v>0</v>
      </c>
      <c r="F37" s="1306">
        <v>0</v>
      </c>
      <c r="G37" s="1592" t="str">
        <f t="shared" si="0"/>
        <v>20101</v>
      </c>
      <c r="H37" s="1308">
        <f t="shared" si="1"/>
        <v>0</v>
      </c>
      <c r="I37" s="1308">
        <f t="shared" si="2"/>
        <v>0</v>
      </c>
      <c r="J37" s="1308">
        <f t="shared" si="3"/>
        <v>-54</v>
      </c>
    </row>
    <row r="38" spans="1:10" ht="15" x14ac:dyDescent="0.25">
      <c r="A38" s="916">
        <v>202010100</v>
      </c>
      <c r="B38" s="917" t="s">
        <v>6717</v>
      </c>
      <c r="C38" s="1304">
        <v>30569.759999999998</v>
      </c>
      <c r="D38" s="1304">
        <v>28998</v>
      </c>
      <c r="E38" s="1305">
        <v>0</v>
      </c>
      <c r="F38" s="1306">
        <v>30570</v>
      </c>
      <c r="G38" s="1592" t="str">
        <f t="shared" si="0"/>
        <v>20201</v>
      </c>
      <c r="H38" s="1308">
        <f t="shared" si="1"/>
        <v>57198</v>
      </c>
      <c r="I38" s="1308">
        <f t="shared" si="2"/>
        <v>0</v>
      </c>
      <c r="J38" s="1308">
        <f t="shared" si="3"/>
        <v>225075.84</v>
      </c>
    </row>
    <row r="39" spans="1:10" ht="15" x14ac:dyDescent="0.25">
      <c r="A39" s="916">
        <v>202010101</v>
      </c>
      <c r="B39" s="917" t="s">
        <v>10004</v>
      </c>
      <c r="C39" s="1304">
        <v>110.53</v>
      </c>
      <c r="D39" s="1304">
        <v>0</v>
      </c>
      <c r="E39" s="1305">
        <v>0</v>
      </c>
      <c r="F39" s="1306">
        <v>111</v>
      </c>
      <c r="G39" s="1592" t="str">
        <f t="shared" si="0"/>
        <v>20201</v>
      </c>
      <c r="H39" s="1308">
        <f t="shared" si="1"/>
        <v>57198</v>
      </c>
      <c r="I39" s="1308">
        <f t="shared" si="2"/>
        <v>0</v>
      </c>
      <c r="J39" s="1308">
        <f t="shared" si="3"/>
        <v>225075.84</v>
      </c>
    </row>
    <row r="40" spans="1:10" ht="15" x14ac:dyDescent="0.25">
      <c r="A40" s="916">
        <v>202010102</v>
      </c>
      <c r="B40" s="917" t="s">
        <v>10005</v>
      </c>
      <c r="C40" s="1304">
        <v>0</v>
      </c>
      <c r="D40" s="1304">
        <v>0</v>
      </c>
      <c r="E40" s="1305">
        <v>0</v>
      </c>
      <c r="F40" s="1306">
        <v>0</v>
      </c>
      <c r="G40" s="1592" t="str">
        <f t="shared" si="0"/>
        <v>20201</v>
      </c>
      <c r="H40" s="1308">
        <f t="shared" si="1"/>
        <v>57198</v>
      </c>
      <c r="I40" s="1308">
        <f t="shared" si="2"/>
        <v>0</v>
      </c>
      <c r="J40" s="1308">
        <f t="shared" si="3"/>
        <v>225075.84</v>
      </c>
    </row>
    <row r="41" spans="1:10" ht="15" x14ac:dyDescent="0.25">
      <c r="A41" s="916">
        <v>202010103</v>
      </c>
      <c r="B41" s="917" t="s">
        <v>10006</v>
      </c>
      <c r="C41" s="1304">
        <v>0</v>
      </c>
      <c r="D41" s="1304">
        <v>0</v>
      </c>
      <c r="E41" s="1305">
        <v>0</v>
      </c>
      <c r="F41" s="1306">
        <v>0</v>
      </c>
      <c r="G41" s="1592" t="str">
        <f t="shared" si="0"/>
        <v>20201</v>
      </c>
      <c r="H41" s="1308">
        <f t="shared" si="1"/>
        <v>57198</v>
      </c>
      <c r="I41" s="1308">
        <f t="shared" si="2"/>
        <v>0</v>
      </c>
      <c r="J41" s="1308">
        <f t="shared" si="3"/>
        <v>225075.84</v>
      </c>
    </row>
    <row r="42" spans="1:10" ht="15" x14ac:dyDescent="0.25">
      <c r="A42" s="916">
        <v>202010120</v>
      </c>
      <c r="B42" s="917" t="s">
        <v>10007</v>
      </c>
      <c r="C42" s="1304">
        <v>2632.72</v>
      </c>
      <c r="D42" s="1304">
        <v>0</v>
      </c>
      <c r="E42" s="1305">
        <v>0</v>
      </c>
      <c r="F42" s="1306">
        <v>2633</v>
      </c>
      <c r="G42" s="1592" t="str">
        <f t="shared" si="0"/>
        <v>20201</v>
      </c>
      <c r="H42" s="1308">
        <f t="shared" si="1"/>
        <v>57198</v>
      </c>
      <c r="I42" s="1308">
        <f t="shared" si="2"/>
        <v>0</v>
      </c>
      <c r="J42" s="1308">
        <f t="shared" si="3"/>
        <v>225075.84</v>
      </c>
    </row>
    <row r="43" spans="1:10" ht="15" x14ac:dyDescent="0.25">
      <c r="A43" s="916">
        <v>202010123</v>
      </c>
      <c r="B43" s="917" t="s">
        <v>10008</v>
      </c>
      <c r="C43" s="1304">
        <v>0</v>
      </c>
      <c r="D43" s="1304">
        <v>0</v>
      </c>
      <c r="E43" s="1305">
        <v>0</v>
      </c>
      <c r="F43" s="1306">
        <v>0</v>
      </c>
      <c r="G43" s="1592" t="str">
        <f t="shared" si="0"/>
        <v>20201</v>
      </c>
      <c r="H43" s="1308">
        <f t="shared" si="1"/>
        <v>57198</v>
      </c>
      <c r="I43" s="1308">
        <f t="shared" si="2"/>
        <v>0</v>
      </c>
      <c r="J43" s="1308">
        <f t="shared" si="3"/>
        <v>225075.84</v>
      </c>
    </row>
    <row r="44" spans="1:10" ht="15" x14ac:dyDescent="0.25">
      <c r="A44" s="916">
        <v>202010150</v>
      </c>
      <c r="B44" s="917" t="s">
        <v>10009</v>
      </c>
      <c r="C44" s="1304">
        <v>0</v>
      </c>
      <c r="D44" s="1304">
        <v>0</v>
      </c>
      <c r="E44" s="1305">
        <v>0</v>
      </c>
      <c r="F44" s="1306">
        <v>0</v>
      </c>
      <c r="G44" s="1592" t="str">
        <f t="shared" si="0"/>
        <v>20201</v>
      </c>
      <c r="H44" s="1308">
        <f t="shared" si="1"/>
        <v>57198</v>
      </c>
      <c r="I44" s="1308">
        <f t="shared" si="2"/>
        <v>0</v>
      </c>
      <c r="J44" s="1308">
        <f t="shared" si="3"/>
        <v>225075.84</v>
      </c>
    </row>
    <row r="45" spans="1:10" ht="15" x14ac:dyDescent="0.25">
      <c r="A45" s="916">
        <v>202010200</v>
      </c>
      <c r="B45" s="917" t="s">
        <v>10010</v>
      </c>
      <c r="C45" s="1304">
        <v>0</v>
      </c>
      <c r="D45" s="1304">
        <v>0</v>
      </c>
      <c r="E45" s="1305">
        <v>0</v>
      </c>
      <c r="F45" s="1306">
        <v>0</v>
      </c>
      <c r="G45" s="1592" t="str">
        <f t="shared" si="0"/>
        <v>20201</v>
      </c>
      <c r="H45" s="1308">
        <f t="shared" si="1"/>
        <v>57198</v>
      </c>
      <c r="I45" s="1308">
        <f t="shared" si="2"/>
        <v>0</v>
      </c>
      <c r="J45" s="1308">
        <f t="shared" si="3"/>
        <v>225075.84</v>
      </c>
    </row>
    <row r="46" spans="1:10" ht="15" x14ac:dyDescent="0.25">
      <c r="A46" s="916">
        <v>202010400</v>
      </c>
      <c r="B46" s="917" t="s">
        <v>10011</v>
      </c>
      <c r="C46" s="1304">
        <v>0</v>
      </c>
      <c r="D46" s="1304">
        <v>0</v>
      </c>
      <c r="E46" s="1305">
        <v>0</v>
      </c>
      <c r="F46" s="1306">
        <v>0</v>
      </c>
      <c r="G46" s="1592" t="str">
        <f t="shared" si="0"/>
        <v>20201</v>
      </c>
      <c r="H46" s="1308">
        <f t="shared" si="1"/>
        <v>57198</v>
      </c>
      <c r="I46" s="1308">
        <f t="shared" si="2"/>
        <v>0</v>
      </c>
      <c r="J46" s="1308">
        <f t="shared" si="3"/>
        <v>225075.84</v>
      </c>
    </row>
    <row r="47" spans="1:10" ht="15" x14ac:dyDescent="0.25">
      <c r="A47" s="916">
        <v>202010730</v>
      </c>
      <c r="B47" s="917" t="s">
        <v>10012</v>
      </c>
      <c r="C47" s="1304">
        <v>0</v>
      </c>
      <c r="D47" s="1304">
        <v>0</v>
      </c>
      <c r="E47" s="1305">
        <v>0</v>
      </c>
      <c r="F47" s="1306">
        <v>0</v>
      </c>
      <c r="G47" s="1592" t="str">
        <f t="shared" si="0"/>
        <v>20201</v>
      </c>
      <c r="H47" s="1308">
        <f t="shared" si="1"/>
        <v>57198</v>
      </c>
      <c r="I47" s="1308">
        <f t="shared" si="2"/>
        <v>0</v>
      </c>
      <c r="J47" s="1308">
        <f t="shared" si="3"/>
        <v>225075.84</v>
      </c>
    </row>
    <row r="48" spans="1:10" ht="15" x14ac:dyDescent="0.25">
      <c r="A48" s="916">
        <v>202010800</v>
      </c>
      <c r="B48" s="917" t="s">
        <v>10013</v>
      </c>
      <c r="C48" s="1304">
        <v>670</v>
      </c>
      <c r="D48" s="1304">
        <v>0</v>
      </c>
      <c r="E48" s="1305">
        <v>0</v>
      </c>
      <c r="F48" s="1306">
        <v>670</v>
      </c>
      <c r="G48" s="1592" t="str">
        <f t="shared" si="0"/>
        <v>20201</v>
      </c>
      <c r="H48" s="1308">
        <f t="shared" si="1"/>
        <v>57198</v>
      </c>
      <c r="I48" s="1308">
        <f t="shared" si="2"/>
        <v>0</v>
      </c>
      <c r="J48" s="1308">
        <f t="shared" si="3"/>
        <v>225075.84</v>
      </c>
    </row>
    <row r="49" spans="1:10" ht="15" x14ac:dyDescent="0.25">
      <c r="A49" s="916">
        <v>202010930</v>
      </c>
      <c r="B49" s="917" t="s">
        <v>6719</v>
      </c>
      <c r="C49" s="1304">
        <v>0</v>
      </c>
      <c r="D49" s="1304">
        <v>100</v>
      </c>
      <c r="E49" s="1305">
        <v>0</v>
      </c>
      <c r="F49" s="1306">
        <v>0</v>
      </c>
      <c r="G49" s="1592" t="str">
        <f t="shared" si="0"/>
        <v>20201</v>
      </c>
      <c r="H49" s="1308">
        <f t="shared" si="1"/>
        <v>57198</v>
      </c>
      <c r="I49" s="1308">
        <f t="shared" si="2"/>
        <v>0</v>
      </c>
      <c r="J49" s="1308">
        <f t="shared" si="3"/>
        <v>225075.84</v>
      </c>
    </row>
    <row r="50" spans="1:10" ht="15" x14ac:dyDescent="0.25">
      <c r="A50" s="916">
        <v>202010975</v>
      </c>
      <c r="B50" s="917" t="s">
        <v>10014</v>
      </c>
      <c r="C50" s="1304">
        <v>0</v>
      </c>
      <c r="D50" s="1304">
        <v>0</v>
      </c>
      <c r="E50" s="1305">
        <v>0</v>
      </c>
      <c r="F50" s="1306">
        <v>0</v>
      </c>
      <c r="G50" s="1592" t="str">
        <f t="shared" si="0"/>
        <v>20201</v>
      </c>
      <c r="H50" s="1308">
        <f t="shared" si="1"/>
        <v>57198</v>
      </c>
      <c r="I50" s="1308">
        <f t="shared" si="2"/>
        <v>0</v>
      </c>
      <c r="J50" s="1308">
        <f t="shared" si="3"/>
        <v>225075.84</v>
      </c>
    </row>
    <row r="51" spans="1:10" ht="15" x14ac:dyDescent="0.25">
      <c r="A51" s="916">
        <v>202011040</v>
      </c>
      <c r="B51" s="917" t="s">
        <v>10015</v>
      </c>
      <c r="C51" s="1304">
        <v>132</v>
      </c>
      <c r="D51" s="1304">
        <v>0</v>
      </c>
      <c r="E51" s="1305">
        <v>0</v>
      </c>
      <c r="F51" s="1306">
        <v>132</v>
      </c>
      <c r="G51" s="1592" t="str">
        <f t="shared" si="0"/>
        <v>20201</v>
      </c>
      <c r="H51" s="1308">
        <f t="shared" si="1"/>
        <v>57198</v>
      </c>
      <c r="I51" s="1308">
        <f t="shared" si="2"/>
        <v>0</v>
      </c>
      <c r="J51" s="1308">
        <f t="shared" si="3"/>
        <v>225075.84</v>
      </c>
    </row>
    <row r="52" spans="1:10" ht="15" x14ac:dyDescent="0.25">
      <c r="A52" s="916">
        <v>202011135</v>
      </c>
      <c r="B52" s="917" t="s">
        <v>6731</v>
      </c>
      <c r="C52" s="1304">
        <v>0</v>
      </c>
      <c r="D52" s="1304">
        <v>0</v>
      </c>
      <c r="E52" s="1305">
        <v>0</v>
      </c>
      <c r="F52" s="1306">
        <v>0</v>
      </c>
      <c r="G52" s="1592" t="str">
        <f t="shared" si="0"/>
        <v>20201</v>
      </c>
      <c r="H52" s="1308">
        <f t="shared" si="1"/>
        <v>57198</v>
      </c>
      <c r="I52" s="1308">
        <f t="shared" si="2"/>
        <v>0</v>
      </c>
      <c r="J52" s="1308">
        <f t="shared" si="3"/>
        <v>225075.84</v>
      </c>
    </row>
    <row r="53" spans="1:10" ht="15" x14ac:dyDescent="0.25">
      <c r="A53" s="916">
        <v>202011200</v>
      </c>
      <c r="B53" s="917" t="s">
        <v>10016</v>
      </c>
      <c r="C53" s="1304">
        <v>0</v>
      </c>
      <c r="D53" s="1304">
        <v>3100</v>
      </c>
      <c r="E53" s="1305">
        <v>0</v>
      </c>
      <c r="F53" s="1306">
        <v>0</v>
      </c>
      <c r="G53" s="1592" t="str">
        <f t="shared" si="0"/>
        <v>20201</v>
      </c>
      <c r="H53" s="1308">
        <f t="shared" si="1"/>
        <v>57198</v>
      </c>
      <c r="I53" s="1308">
        <f t="shared" si="2"/>
        <v>0</v>
      </c>
      <c r="J53" s="1308">
        <f t="shared" si="3"/>
        <v>225075.84</v>
      </c>
    </row>
    <row r="54" spans="1:10" ht="15" x14ac:dyDescent="0.25">
      <c r="A54" s="916">
        <v>202011201</v>
      </c>
      <c r="B54" s="917" t="s">
        <v>6723</v>
      </c>
      <c r="C54" s="1304">
        <v>6685.17</v>
      </c>
      <c r="D54" s="1304">
        <v>12500</v>
      </c>
      <c r="E54" s="1305">
        <v>0</v>
      </c>
      <c r="F54" s="1306">
        <v>6685</v>
      </c>
      <c r="G54" s="1592" t="str">
        <f t="shared" si="0"/>
        <v>20201</v>
      </c>
      <c r="H54" s="1308">
        <f t="shared" si="1"/>
        <v>57198</v>
      </c>
      <c r="I54" s="1308">
        <f t="shared" si="2"/>
        <v>0</v>
      </c>
      <c r="J54" s="1308">
        <f t="shared" si="3"/>
        <v>225075.84</v>
      </c>
    </row>
    <row r="55" spans="1:10" ht="15" x14ac:dyDescent="0.25">
      <c r="A55" s="916">
        <v>202011202</v>
      </c>
      <c r="B55" s="917" t="s">
        <v>6725</v>
      </c>
      <c r="C55" s="1304">
        <v>0</v>
      </c>
      <c r="D55" s="1304">
        <v>700</v>
      </c>
      <c r="E55" s="1305">
        <v>0</v>
      </c>
      <c r="F55" s="1306">
        <v>0</v>
      </c>
      <c r="G55" s="1592" t="str">
        <f t="shared" si="0"/>
        <v>20201</v>
      </c>
      <c r="H55" s="1308">
        <f t="shared" si="1"/>
        <v>57198</v>
      </c>
      <c r="I55" s="1308">
        <f t="shared" si="2"/>
        <v>0</v>
      </c>
      <c r="J55" s="1308">
        <f t="shared" si="3"/>
        <v>225075.84</v>
      </c>
    </row>
    <row r="56" spans="1:10" ht="15" x14ac:dyDescent="0.25">
      <c r="A56" s="916">
        <v>202011400</v>
      </c>
      <c r="B56" s="917" t="s">
        <v>6727</v>
      </c>
      <c r="C56" s="1304">
        <v>573.13</v>
      </c>
      <c r="D56" s="1304">
        <v>2500</v>
      </c>
      <c r="E56" s="1305">
        <v>0</v>
      </c>
      <c r="F56" s="1306">
        <v>573</v>
      </c>
      <c r="G56" s="1592" t="str">
        <f t="shared" si="0"/>
        <v>20201</v>
      </c>
      <c r="H56" s="1308">
        <f t="shared" si="1"/>
        <v>57198</v>
      </c>
      <c r="I56" s="1308">
        <f t="shared" si="2"/>
        <v>0</v>
      </c>
      <c r="J56" s="1308">
        <f t="shared" si="3"/>
        <v>225075.84</v>
      </c>
    </row>
    <row r="57" spans="1:10" ht="15" x14ac:dyDescent="0.25">
      <c r="A57" s="916">
        <v>202011401</v>
      </c>
      <c r="B57" s="917" t="s">
        <v>10017</v>
      </c>
      <c r="C57" s="1304">
        <v>0</v>
      </c>
      <c r="D57" s="1304">
        <v>0</v>
      </c>
      <c r="E57" s="1305">
        <v>0</v>
      </c>
      <c r="F57" s="1306">
        <v>0</v>
      </c>
      <c r="G57" s="1592" t="str">
        <f t="shared" si="0"/>
        <v>20201</v>
      </c>
      <c r="H57" s="1308">
        <f t="shared" si="1"/>
        <v>57198</v>
      </c>
      <c r="I57" s="1308">
        <f t="shared" si="2"/>
        <v>0</v>
      </c>
      <c r="J57" s="1308">
        <f t="shared" si="3"/>
        <v>225075.84</v>
      </c>
    </row>
    <row r="58" spans="1:10" ht="15" x14ac:dyDescent="0.25">
      <c r="A58" s="916">
        <v>202011402</v>
      </c>
      <c r="B58" s="917" t="s">
        <v>10018</v>
      </c>
      <c r="C58" s="1304">
        <v>0</v>
      </c>
      <c r="D58" s="1304">
        <v>0</v>
      </c>
      <c r="E58" s="1305">
        <v>0</v>
      </c>
      <c r="F58" s="1306">
        <v>0</v>
      </c>
      <c r="G58" s="1592" t="str">
        <f t="shared" si="0"/>
        <v>20201</v>
      </c>
      <c r="H58" s="1308">
        <f t="shared" si="1"/>
        <v>57198</v>
      </c>
      <c r="I58" s="1308">
        <f t="shared" si="2"/>
        <v>0</v>
      </c>
      <c r="J58" s="1308">
        <f t="shared" si="3"/>
        <v>225075.84</v>
      </c>
    </row>
    <row r="59" spans="1:10" ht="15" x14ac:dyDescent="0.25">
      <c r="A59" s="916">
        <v>202011500</v>
      </c>
      <c r="B59" s="917" t="s">
        <v>10019</v>
      </c>
      <c r="C59" s="1304">
        <v>0</v>
      </c>
      <c r="D59" s="1304">
        <v>0</v>
      </c>
      <c r="E59" s="1305">
        <v>0</v>
      </c>
      <c r="F59" s="1306">
        <v>0</v>
      </c>
      <c r="G59" s="1592" t="str">
        <f t="shared" si="0"/>
        <v>20201</v>
      </c>
      <c r="H59" s="1308">
        <f t="shared" si="1"/>
        <v>57198</v>
      </c>
      <c r="I59" s="1308">
        <f t="shared" si="2"/>
        <v>0</v>
      </c>
      <c r="J59" s="1308">
        <f t="shared" si="3"/>
        <v>225075.84</v>
      </c>
    </row>
    <row r="60" spans="1:10" ht="15" x14ac:dyDescent="0.25">
      <c r="A60" s="916">
        <v>202011501</v>
      </c>
      <c r="B60" s="917" t="s">
        <v>10020</v>
      </c>
      <c r="C60" s="1304">
        <v>0</v>
      </c>
      <c r="D60" s="1304">
        <v>0</v>
      </c>
      <c r="E60" s="1305">
        <v>0</v>
      </c>
      <c r="F60" s="1306">
        <v>0</v>
      </c>
      <c r="G60" s="1592" t="str">
        <f t="shared" si="0"/>
        <v>20201</v>
      </c>
      <c r="H60" s="1308">
        <f t="shared" si="1"/>
        <v>57198</v>
      </c>
      <c r="I60" s="1308">
        <f t="shared" si="2"/>
        <v>0</v>
      </c>
      <c r="J60" s="1308">
        <f t="shared" si="3"/>
        <v>225075.84</v>
      </c>
    </row>
    <row r="61" spans="1:10" ht="15" x14ac:dyDescent="0.25">
      <c r="A61" s="916">
        <v>202011502</v>
      </c>
      <c r="B61" s="917" t="s">
        <v>10021</v>
      </c>
      <c r="C61" s="1304">
        <v>0</v>
      </c>
      <c r="D61" s="1304">
        <v>0</v>
      </c>
      <c r="E61" s="1305">
        <v>0</v>
      </c>
      <c r="F61" s="1306">
        <v>0</v>
      </c>
      <c r="G61" s="1592" t="str">
        <f t="shared" si="0"/>
        <v>20201</v>
      </c>
      <c r="H61" s="1308">
        <f t="shared" si="1"/>
        <v>57198</v>
      </c>
      <c r="I61" s="1308">
        <f t="shared" si="2"/>
        <v>0</v>
      </c>
      <c r="J61" s="1308">
        <f t="shared" si="3"/>
        <v>225075.84</v>
      </c>
    </row>
    <row r="62" spans="1:10" ht="15" x14ac:dyDescent="0.25">
      <c r="A62" s="916">
        <v>202011600</v>
      </c>
      <c r="B62" s="917" t="s">
        <v>10022</v>
      </c>
      <c r="C62" s="1304">
        <v>0</v>
      </c>
      <c r="D62" s="1304">
        <v>0</v>
      </c>
      <c r="E62" s="1305">
        <v>0</v>
      </c>
      <c r="F62" s="1306">
        <v>0</v>
      </c>
      <c r="G62" s="1592" t="str">
        <f t="shared" si="0"/>
        <v>20201</v>
      </c>
      <c r="H62" s="1308">
        <f t="shared" si="1"/>
        <v>57198</v>
      </c>
      <c r="I62" s="1308">
        <f t="shared" si="2"/>
        <v>0</v>
      </c>
      <c r="J62" s="1308">
        <f t="shared" si="3"/>
        <v>225075.84</v>
      </c>
    </row>
    <row r="63" spans="1:10" ht="15" x14ac:dyDescent="0.25">
      <c r="A63" s="916">
        <v>202011620</v>
      </c>
      <c r="B63" s="917" t="s">
        <v>10023</v>
      </c>
      <c r="C63" s="1304">
        <v>0</v>
      </c>
      <c r="D63" s="1304">
        <v>0</v>
      </c>
      <c r="E63" s="1305">
        <v>0</v>
      </c>
      <c r="F63" s="1306">
        <v>0</v>
      </c>
      <c r="G63" s="1592" t="str">
        <f t="shared" si="0"/>
        <v>20201</v>
      </c>
      <c r="H63" s="1308">
        <f t="shared" si="1"/>
        <v>57198</v>
      </c>
      <c r="I63" s="1308">
        <f t="shared" si="2"/>
        <v>0</v>
      </c>
      <c r="J63" s="1308">
        <f t="shared" si="3"/>
        <v>225075.84</v>
      </c>
    </row>
    <row r="64" spans="1:10" ht="15" x14ac:dyDescent="0.25">
      <c r="A64" s="916">
        <v>202012000</v>
      </c>
      <c r="B64" s="917" t="s">
        <v>6729</v>
      </c>
      <c r="C64" s="1304">
        <v>257.70999999999998</v>
      </c>
      <c r="D64" s="1304">
        <v>1200</v>
      </c>
      <c r="E64" s="1305">
        <v>0</v>
      </c>
      <c r="F64" s="1306">
        <v>258</v>
      </c>
      <c r="G64" s="1592" t="str">
        <f t="shared" si="0"/>
        <v>20201</v>
      </c>
      <c r="H64" s="1308">
        <f t="shared" si="1"/>
        <v>57198</v>
      </c>
      <c r="I64" s="1308">
        <f t="shared" si="2"/>
        <v>0</v>
      </c>
      <c r="J64" s="1308">
        <f t="shared" si="3"/>
        <v>225075.84</v>
      </c>
    </row>
    <row r="65" spans="1:10" ht="15" x14ac:dyDescent="0.25">
      <c r="A65" s="916">
        <v>202012002</v>
      </c>
      <c r="B65" s="917" t="s">
        <v>6731</v>
      </c>
      <c r="C65" s="1304">
        <v>0</v>
      </c>
      <c r="D65" s="1304">
        <v>200</v>
      </c>
      <c r="E65" s="1305">
        <v>0</v>
      </c>
      <c r="F65" s="1306">
        <v>0</v>
      </c>
      <c r="G65" s="1592" t="str">
        <f t="shared" si="0"/>
        <v>20201</v>
      </c>
      <c r="H65" s="1308">
        <f t="shared" si="1"/>
        <v>57198</v>
      </c>
      <c r="I65" s="1308">
        <f t="shared" si="2"/>
        <v>0</v>
      </c>
      <c r="J65" s="1308">
        <f t="shared" si="3"/>
        <v>225075.84</v>
      </c>
    </row>
    <row r="66" spans="1:10" ht="15" x14ac:dyDescent="0.25">
      <c r="A66" s="916">
        <v>202012003</v>
      </c>
      <c r="B66" s="917" t="s">
        <v>10024</v>
      </c>
      <c r="C66" s="1304">
        <v>0</v>
      </c>
      <c r="D66" s="1304">
        <v>0</v>
      </c>
      <c r="E66" s="1305">
        <v>0</v>
      </c>
      <c r="F66" s="1306">
        <v>0</v>
      </c>
      <c r="G66" s="1592" t="str">
        <f t="shared" si="0"/>
        <v>20201</v>
      </c>
      <c r="H66" s="1308">
        <f t="shared" si="1"/>
        <v>57198</v>
      </c>
      <c r="I66" s="1308">
        <f t="shared" si="2"/>
        <v>0</v>
      </c>
      <c r="J66" s="1308">
        <f t="shared" si="3"/>
        <v>225075.84</v>
      </c>
    </row>
    <row r="67" spans="1:10" ht="15" x14ac:dyDescent="0.25">
      <c r="A67" s="916">
        <v>202012004</v>
      </c>
      <c r="B67" s="917" t="s">
        <v>6733</v>
      </c>
      <c r="C67" s="1304">
        <v>0</v>
      </c>
      <c r="D67" s="1304">
        <v>400</v>
      </c>
      <c r="E67" s="1305">
        <v>0</v>
      </c>
      <c r="F67" s="1306">
        <v>0</v>
      </c>
      <c r="G67" s="1592" t="str">
        <f t="shared" si="0"/>
        <v>20201</v>
      </c>
      <c r="H67" s="1308">
        <f t="shared" si="1"/>
        <v>57198</v>
      </c>
      <c r="I67" s="1308">
        <f t="shared" si="2"/>
        <v>0</v>
      </c>
      <c r="J67" s="1308">
        <f t="shared" si="3"/>
        <v>225075.84</v>
      </c>
    </row>
    <row r="68" spans="1:10" ht="15" x14ac:dyDescent="0.25">
      <c r="A68" s="916">
        <v>202012009</v>
      </c>
      <c r="B68" s="917" t="s">
        <v>6735</v>
      </c>
      <c r="C68" s="1304">
        <v>0</v>
      </c>
      <c r="D68" s="1304">
        <v>100</v>
      </c>
      <c r="E68" s="1305">
        <v>0</v>
      </c>
      <c r="F68" s="1306">
        <v>0</v>
      </c>
      <c r="G68" s="1592" t="str">
        <f t="shared" si="0"/>
        <v>20201</v>
      </c>
      <c r="H68" s="1308">
        <f t="shared" si="1"/>
        <v>57198</v>
      </c>
      <c r="I68" s="1308">
        <f t="shared" si="2"/>
        <v>0</v>
      </c>
      <c r="J68" s="1308">
        <f t="shared" si="3"/>
        <v>225075.84</v>
      </c>
    </row>
    <row r="69" spans="1:10" ht="15" x14ac:dyDescent="0.25">
      <c r="A69" s="916">
        <v>202012012</v>
      </c>
      <c r="B69" s="917" t="s">
        <v>10025</v>
      </c>
      <c r="C69" s="1304">
        <v>128</v>
      </c>
      <c r="D69" s="1304">
        <v>0</v>
      </c>
      <c r="E69" s="1305">
        <v>0</v>
      </c>
      <c r="F69" s="1306">
        <v>128</v>
      </c>
      <c r="G69" s="1592" t="str">
        <f t="shared" si="0"/>
        <v>20201</v>
      </c>
      <c r="H69" s="1308">
        <f t="shared" si="1"/>
        <v>57198</v>
      </c>
      <c r="I69" s="1308">
        <f t="shared" si="2"/>
        <v>0</v>
      </c>
      <c r="J69" s="1308">
        <f t="shared" si="3"/>
        <v>225075.84</v>
      </c>
    </row>
    <row r="70" spans="1:10" ht="15" x14ac:dyDescent="0.25">
      <c r="A70" s="916">
        <v>202012015</v>
      </c>
      <c r="B70" s="917" t="s">
        <v>10026</v>
      </c>
      <c r="C70" s="1304">
        <v>0</v>
      </c>
      <c r="D70" s="1304">
        <v>0</v>
      </c>
      <c r="E70" s="1305">
        <v>0</v>
      </c>
      <c r="F70" s="1306">
        <v>0</v>
      </c>
      <c r="G70" s="1592" t="str">
        <f t="shared" si="0"/>
        <v>20201</v>
      </c>
      <c r="H70" s="1308">
        <f t="shared" si="1"/>
        <v>57198</v>
      </c>
      <c r="I70" s="1308">
        <f t="shared" si="2"/>
        <v>0</v>
      </c>
      <c r="J70" s="1308">
        <f t="shared" si="3"/>
        <v>225075.84</v>
      </c>
    </row>
    <row r="71" spans="1:10" ht="15" x14ac:dyDescent="0.25">
      <c r="A71" s="916">
        <v>202012017</v>
      </c>
      <c r="B71" s="917" t="s">
        <v>10027</v>
      </c>
      <c r="C71" s="1304">
        <v>0</v>
      </c>
      <c r="D71" s="1304">
        <v>0</v>
      </c>
      <c r="E71" s="1305">
        <v>0</v>
      </c>
      <c r="F71" s="1306">
        <v>0</v>
      </c>
      <c r="G71" s="1592" t="str">
        <f t="shared" si="0"/>
        <v>20201</v>
      </c>
      <c r="H71" s="1308">
        <f t="shared" si="1"/>
        <v>57198</v>
      </c>
      <c r="I71" s="1308">
        <f t="shared" si="2"/>
        <v>0</v>
      </c>
      <c r="J71" s="1308">
        <f t="shared" si="3"/>
        <v>225075.84</v>
      </c>
    </row>
    <row r="72" spans="1:10" ht="15" x14ac:dyDescent="0.25">
      <c r="A72" s="916">
        <v>202012020</v>
      </c>
      <c r="B72" s="917" t="s">
        <v>10028</v>
      </c>
      <c r="C72" s="1304">
        <v>0</v>
      </c>
      <c r="D72" s="1304">
        <v>0</v>
      </c>
      <c r="E72" s="1305">
        <v>0</v>
      </c>
      <c r="F72" s="1306">
        <v>0</v>
      </c>
      <c r="G72" s="1592" t="str">
        <f t="shared" ref="G72:G135" si="4">LEFT(A72,5)</f>
        <v>20201</v>
      </c>
      <c r="H72" s="1308">
        <f t="shared" ref="H72:H135" si="5">SUMIF(G:G,G72,D:D)</f>
        <v>57198</v>
      </c>
      <c r="I72" s="1308">
        <f t="shared" ref="I72:I135" si="6">SUMIF(G:G,G72,E:E)</f>
        <v>0</v>
      </c>
      <c r="J72" s="1308">
        <f t="shared" ref="J72:J135" si="7">SUMIF(G:G,G72,C:C)</f>
        <v>225075.84</v>
      </c>
    </row>
    <row r="73" spans="1:10" ht="15" x14ac:dyDescent="0.25">
      <c r="A73" s="916">
        <v>202012022</v>
      </c>
      <c r="B73" s="917" t="s">
        <v>10029</v>
      </c>
      <c r="C73" s="1304">
        <v>0</v>
      </c>
      <c r="D73" s="1304">
        <v>0</v>
      </c>
      <c r="E73" s="1305">
        <v>0</v>
      </c>
      <c r="F73" s="1306">
        <v>0</v>
      </c>
      <c r="G73" s="1592" t="str">
        <f t="shared" si="4"/>
        <v>20201</v>
      </c>
      <c r="H73" s="1308">
        <f t="shared" si="5"/>
        <v>57198</v>
      </c>
      <c r="I73" s="1308">
        <f t="shared" si="6"/>
        <v>0</v>
      </c>
      <c r="J73" s="1308">
        <f t="shared" si="7"/>
        <v>225075.84</v>
      </c>
    </row>
    <row r="74" spans="1:10" ht="15" x14ac:dyDescent="0.25">
      <c r="A74" s="916">
        <v>202012034</v>
      </c>
      <c r="B74" s="917" t="s">
        <v>10030</v>
      </c>
      <c r="C74" s="1304">
        <v>0</v>
      </c>
      <c r="D74" s="1304">
        <v>0</v>
      </c>
      <c r="E74" s="1305">
        <v>0</v>
      </c>
      <c r="F74" s="1306">
        <v>0</v>
      </c>
      <c r="G74" s="1592" t="str">
        <f t="shared" si="4"/>
        <v>20201</v>
      </c>
      <c r="H74" s="1308">
        <f t="shared" si="5"/>
        <v>57198</v>
      </c>
      <c r="I74" s="1308">
        <f t="shared" si="6"/>
        <v>0</v>
      </c>
      <c r="J74" s="1308">
        <f t="shared" si="7"/>
        <v>225075.84</v>
      </c>
    </row>
    <row r="75" spans="1:10" ht="15" x14ac:dyDescent="0.25">
      <c r="A75" s="916">
        <v>202012037</v>
      </c>
      <c r="B75" s="917" t="s">
        <v>10031</v>
      </c>
      <c r="C75" s="1304">
        <v>0</v>
      </c>
      <c r="D75" s="1304">
        <v>200</v>
      </c>
      <c r="E75" s="1305">
        <v>0</v>
      </c>
      <c r="F75" s="1306">
        <v>0</v>
      </c>
      <c r="G75" s="1592" t="str">
        <f t="shared" si="4"/>
        <v>20201</v>
      </c>
      <c r="H75" s="1308">
        <f t="shared" si="5"/>
        <v>57198</v>
      </c>
      <c r="I75" s="1308">
        <f t="shared" si="6"/>
        <v>0</v>
      </c>
      <c r="J75" s="1308">
        <f t="shared" si="7"/>
        <v>225075.84</v>
      </c>
    </row>
    <row r="76" spans="1:10" ht="15" x14ac:dyDescent="0.25">
      <c r="A76" s="916">
        <v>202012107</v>
      </c>
      <c r="B76" s="917" t="s">
        <v>10032</v>
      </c>
      <c r="C76" s="1304">
        <v>0</v>
      </c>
      <c r="D76" s="1304">
        <v>0</v>
      </c>
      <c r="E76" s="1305">
        <v>0</v>
      </c>
      <c r="F76" s="1306">
        <v>0</v>
      </c>
      <c r="G76" s="1592" t="str">
        <f t="shared" si="4"/>
        <v>20201</v>
      </c>
      <c r="H76" s="1308">
        <f t="shared" si="5"/>
        <v>57198</v>
      </c>
      <c r="I76" s="1308">
        <f t="shared" si="6"/>
        <v>0</v>
      </c>
      <c r="J76" s="1308">
        <f t="shared" si="7"/>
        <v>225075.84</v>
      </c>
    </row>
    <row r="77" spans="1:10" ht="15" x14ac:dyDescent="0.25">
      <c r="A77" s="916">
        <v>202012250</v>
      </c>
      <c r="B77" s="917" t="s">
        <v>10033</v>
      </c>
      <c r="C77" s="1304">
        <v>0</v>
      </c>
      <c r="D77" s="1304">
        <v>0</v>
      </c>
      <c r="E77" s="1305">
        <v>0</v>
      </c>
      <c r="F77" s="1306">
        <v>0</v>
      </c>
      <c r="G77" s="1592" t="str">
        <f t="shared" si="4"/>
        <v>20201</v>
      </c>
      <c r="H77" s="1308">
        <f t="shared" si="5"/>
        <v>57198</v>
      </c>
      <c r="I77" s="1308">
        <f t="shared" si="6"/>
        <v>0</v>
      </c>
      <c r="J77" s="1308">
        <f t="shared" si="7"/>
        <v>225075.84</v>
      </c>
    </row>
    <row r="78" spans="1:10" ht="15" x14ac:dyDescent="0.25">
      <c r="A78" s="916">
        <v>202012300</v>
      </c>
      <c r="B78" s="917" t="s">
        <v>6737</v>
      </c>
      <c r="C78" s="1304">
        <v>327.94</v>
      </c>
      <c r="D78" s="1304">
        <v>500</v>
      </c>
      <c r="E78" s="1305">
        <v>0</v>
      </c>
      <c r="F78" s="1306">
        <v>328</v>
      </c>
      <c r="G78" s="1592" t="str">
        <f t="shared" si="4"/>
        <v>20201</v>
      </c>
      <c r="H78" s="1308">
        <f t="shared" si="5"/>
        <v>57198</v>
      </c>
      <c r="I78" s="1308">
        <f t="shared" si="6"/>
        <v>0</v>
      </c>
      <c r="J78" s="1308">
        <f t="shared" si="7"/>
        <v>225075.84</v>
      </c>
    </row>
    <row r="79" spans="1:10" ht="15" x14ac:dyDescent="0.25">
      <c r="A79" s="916">
        <v>202012404</v>
      </c>
      <c r="B79" s="917" t="s">
        <v>10034</v>
      </c>
      <c r="C79" s="1304">
        <v>0</v>
      </c>
      <c r="D79" s="1304">
        <v>400</v>
      </c>
      <c r="E79" s="1305">
        <v>0</v>
      </c>
      <c r="F79" s="1306">
        <v>0</v>
      </c>
      <c r="G79" s="1592" t="str">
        <f t="shared" si="4"/>
        <v>20201</v>
      </c>
      <c r="H79" s="1308">
        <f t="shared" si="5"/>
        <v>57198</v>
      </c>
      <c r="I79" s="1308">
        <f t="shared" si="6"/>
        <v>0</v>
      </c>
      <c r="J79" s="1308">
        <f t="shared" si="7"/>
        <v>225075.84</v>
      </c>
    </row>
    <row r="80" spans="1:10" ht="15" x14ac:dyDescent="0.25">
      <c r="A80" s="916">
        <v>202012414</v>
      </c>
      <c r="B80" s="917" t="s">
        <v>10035</v>
      </c>
      <c r="C80" s="1304">
        <v>0</v>
      </c>
      <c r="D80" s="1304">
        <v>0</v>
      </c>
      <c r="E80" s="1305">
        <v>0</v>
      </c>
      <c r="F80" s="1306">
        <v>0</v>
      </c>
      <c r="G80" s="1592" t="str">
        <f t="shared" si="4"/>
        <v>20201</v>
      </c>
      <c r="H80" s="1308">
        <f t="shared" si="5"/>
        <v>57198</v>
      </c>
      <c r="I80" s="1308">
        <f t="shared" si="6"/>
        <v>0</v>
      </c>
      <c r="J80" s="1308">
        <f t="shared" si="7"/>
        <v>225075.84</v>
      </c>
    </row>
    <row r="81" spans="1:10" ht="15" x14ac:dyDescent="0.25">
      <c r="A81" s="916">
        <v>202012419</v>
      </c>
      <c r="B81" s="917" t="s">
        <v>6739</v>
      </c>
      <c r="C81" s="1304">
        <v>439.4</v>
      </c>
      <c r="D81" s="1304">
        <v>500</v>
      </c>
      <c r="E81" s="1305">
        <v>0</v>
      </c>
      <c r="F81" s="1306">
        <v>439</v>
      </c>
      <c r="G81" s="1592" t="str">
        <f t="shared" si="4"/>
        <v>20201</v>
      </c>
      <c r="H81" s="1308">
        <f t="shared" si="5"/>
        <v>57198</v>
      </c>
      <c r="I81" s="1308">
        <f t="shared" si="6"/>
        <v>0</v>
      </c>
      <c r="J81" s="1308">
        <f t="shared" si="7"/>
        <v>225075.84</v>
      </c>
    </row>
    <row r="82" spans="1:10" ht="15" x14ac:dyDescent="0.25">
      <c r="A82" s="916">
        <v>202012421</v>
      </c>
      <c r="B82" s="917" t="s">
        <v>10036</v>
      </c>
      <c r="C82" s="1304">
        <v>0</v>
      </c>
      <c r="D82" s="1304">
        <v>0</v>
      </c>
      <c r="E82" s="1305">
        <v>0</v>
      </c>
      <c r="F82" s="1306">
        <v>0</v>
      </c>
      <c r="G82" s="1592" t="str">
        <f t="shared" si="4"/>
        <v>20201</v>
      </c>
      <c r="H82" s="1308">
        <f t="shared" si="5"/>
        <v>57198</v>
      </c>
      <c r="I82" s="1308">
        <f t="shared" si="6"/>
        <v>0</v>
      </c>
      <c r="J82" s="1308">
        <f t="shared" si="7"/>
        <v>225075.84</v>
      </c>
    </row>
    <row r="83" spans="1:10" ht="15" x14ac:dyDescent="0.25">
      <c r="A83" s="916">
        <v>202012422</v>
      </c>
      <c r="B83" s="917" t="s">
        <v>10037</v>
      </c>
      <c r="C83" s="1304">
        <v>0</v>
      </c>
      <c r="D83" s="1304">
        <v>0</v>
      </c>
      <c r="E83" s="1305">
        <v>0</v>
      </c>
      <c r="F83" s="1306">
        <v>0</v>
      </c>
      <c r="G83" s="1592" t="str">
        <f t="shared" si="4"/>
        <v>20201</v>
      </c>
      <c r="H83" s="1308">
        <f t="shared" si="5"/>
        <v>57198</v>
      </c>
      <c r="I83" s="1308">
        <f t="shared" si="6"/>
        <v>0</v>
      </c>
      <c r="J83" s="1308">
        <f t="shared" si="7"/>
        <v>225075.84</v>
      </c>
    </row>
    <row r="84" spans="1:10" ht="15" x14ac:dyDescent="0.25">
      <c r="A84" s="916">
        <v>202012423</v>
      </c>
      <c r="B84" s="917" t="s">
        <v>10038</v>
      </c>
      <c r="C84" s="1304">
        <v>0</v>
      </c>
      <c r="D84" s="1304">
        <v>0</v>
      </c>
      <c r="E84" s="1305">
        <v>0</v>
      </c>
      <c r="F84" s="1306">
        <v>0</v>
      </c>
      <c r="G84" s="1592" t="str">
        <f t="shared" si="4"/>
        <v>20201</v>
      </c>
      <c r="H84" s="1308">
        <f t="shared" si="5"/>
        <v>57198</v>
      </c>
      <c r="I84" s="1308">
        <f t="shared" si="6"/>
        <v>0</v>
      </c>
      <c r="J84" s="1308">
        <f t="shared" si="7"/>
        <v>225075.84</v>
      </c>
    </row>
    <row r="85" spans="1:10" ht="15" x14ac:dyDescent="0.25">
      <c r="A85" s="916">
        <v>202012425</v>
      </c>
      <c r="B85" s="917" t="s">
        <v>10039</v>
      </c>
      <c r="C85" s="1304">
        <v>0</v>
      </c>
      <c r="D85" s="1304">
        <v>0</v>
      </c>
      <c r="E85" s="1305">
        <v>0</v>
      </c>
      <c r="F85" s="1306">
        <v>0</v>
      </c>
      <c r="G85" s="1592" t="str">
        <f t="shared" si="4"/>
        <v>20201</v>
      </c>
      <c r="H85" s="1308">
        <f t="shared" si="5"/>
        <v>57198</v>
      </c>
      <c r="I85" s="1308">
        <f t="shared" si="6"/>
        <v>0</v>
      </c>
      <c r="J85" s="1308">
        <f t="shared" si="7"/>
        <v>225075.84</v>
      </c>
    </row>
    <row r="86" spans="1:10" ht="15" x14ac:dyDescent="0.25">
      <c r="A86" s="916">
        <v>202012426</v>
      </c>
      <c r="B86" s="917" t="s">
        <v>10040</v>
      </c>
      <c r="C86" s="1304">
        <v>0</v>
      </c>
      <c r="D86" s="1304">
        <v>0</v>
      </c>
      <c r="E86" s="1305">
        <v>0</v>
      </c>
      <c r="F86" s="1306">
        <v>0</v>
      </c>
      <c r="G86" s="1592" t="str">
        <f t="shared" si="4"/>
        <v>20201</v>
      </c>
      <c r="H86" s="1308">
        <f t="shared" si="5"/>
        <v>57198</v>
      </c>
      <c r="I86" s="1308">
        <f t="shared" si="6"/>
        <v>0</v>
      </c>
      <c r="J86" s="1308">
        <f t="shared" si="7"/>
        <v>225075.84</v>
      </c>
    </row>
    <row r="87" spans="1:10" ht="15" x14ac:dyDescent="0.25">
      <c r="A87" s="916">
        <v>202012428</v>
      </c>
      <c r="B87" s="917" t="s">
        <v>10041</v>
      </c>
      <c r="C87" s="1304">
        <v>0</v>
      </c>
      <c r="D87" s="1304">
        <v>0</v>
      </c>
      <c r="E87" s="1305">
        <v>0</v>
      </c>
      <c r="F87" s="1306">
        <v>0</v>
      </c>
      <c r="G87" s="1592" t="str">
        <f t="shared" si="4"/>
        <v>20201</v>
      </c>
      <c r="H87" s="1308">
        <f t="shared" si="5"/>
        <v>57198</v>
      </c>
      <c r="I87" s="1308">
        <f t="shared" si="6"/>
        <v>0</v>
      </c>
      <c r="J87" s="1308">
        <f t="shared" si="7"/>
        <v>225075.84</v>
      </c>
    </row>
    <row r="88" spans="1:10" ht="15" x14ac:dyDescent="0.25">
      <c r="A88" s="916">
        <v>202012429</v>
      </c>
      <c r="B88" s="917" t="s">
        <v>10042</v>
      </c>
      <c r="C88" s="1304">
        <v>0</v>
      </c>
      <c r="D88" s="1304">
        <v>0</v>
      </c>
      <c r="E88" s="1305">
        <v>0</v>
      </c>
      <c r="F88" s="1306">
        <v>0</v>
      </c>
      <c r="G88" s="1592" t="str">
        <f t="shared" si="4"/>
        <v>20201</v>
      </c>
      <c r="H88" s="1308">
        <f t="shared" si="5"/>
        <v>57198</v>
      </c>
      <c r="I88" s="1308">
        <f t="shared" si="6"/>
        <v>0</v>
      </c>
      <c r="J88" s="1308">
        <f t="shared" si="7"/>
        <v>225075.84</v>
      </c>
    </row>
    <row r="89" spans="1:10" ht="15" x14ac:dyDescent="0.25">
      <c r="A89" s="916">
        <v>202012430</v>
      </c>
      <c r="B89" s="917" t="s">
        <v>10043</v>
      </c>
      <c r="C89" s="1304">
        <v>0</v>
      </c>
      <c r="D89" s="1304">
        <v>0</v>
      </c>
      <c r="E89" s="1305">
        <v>0</v>
      </c>
      <c r="F89" s="1306">
        <v>0</v>
      </c>
      <c r="G89" s="1592" t="str">
        <f t="shared" si="4"/>
        <v>20201</v>
      </c>
      <c r="H89" s="1308">
        <f t="shared" si="5"/>
        <v>57198</v>
      </c>
      <c r="I89" s="1308">
        <f t="shared" si="6"/>
        <v>0</v>
      </c>
      <c r="J89" s="1308">
        <f t="shared" si="7"/>
        <v>225075.84</v>
      </c>
    </row>
    <row r="90" spans="1:10" ht="15" x14ac:dyDescent="0.25">
      <c r="A90" s="916">
        <v>202012433</v>
      </c>
      <c r="B90" s="917" t="s">
        <v>10044</v>
      </c>
      <c r="C90" s="1304">
        <v>0</v>
      </c>
      <c r="D90" s="1304">
        <v>100</v>
      </c>
      <c r="E90" s="1305">
        <v>0</v>
      </c>
      <c r="F90" s="1306">
        <v>0</v>
      </c>
      <c r="G90" s="1592" t="str">
        <f t="shared" si="4"/>
        <v>20201</v>
      </c>
      <c r="H90" s="1308">
        <f t="shared" si="5"/>
        <v>57198</v>
      </c>
      <c r="I90" s="1308">
        <f t="shared" si="6"/>
        <v>0</v>
      </c>
      <c r="J90" s="1308">
        <f t="shared" si="7"/>
        <v>225075.84</v>
      </c>
    </row>
    <row r="91" spans="1:10" ht="15" x14ac:dyDescent="0.25">
      <c r="A91" s="916">
        <v>202012434</v>
      </c>
      <c r="B91" s="917" t="s">
        <v>10045</v>
      </c>
      <c r="C91" s="1304">
        <v>0</v>
      </c>
      <c r="D91" s="1304">
        <v>0</v>
      </c>
      <c r="E91" s="1305">
        <v>0</v>
      </c>
      <c r="F91" s="1306">
        <v>0</v>
      </c>
      <c r="G91" s="1592" t="str">
        <f t="shared" si="4"/>
        <v>20201</v>
      </c>
      <c r="H91" s="1308">
        <f t="shared" si="5"/>
        <v>57198</v>
      </c>
      <c r="I91" s="1308">
        <f t="shared" si="6"/>
        <v>0</v>
      </c>
      <c r="J91" s="1308">
        <f t="shared" si="7"/>
        <v>225075.84</v>
      </c>
    </row>
    <row r="92" spans="1:10" ht="15" x14ac:dyDescent="0.25">
      <c r="A92" s="916">
        <v>202012442</v>
      </c>
      <c r="B92" s="917" t="s">
        <v>10046</v>
      </c>
      <c r="C92" s="1304">
        <v>0</v>
      </c>
      <c r="D92" s="1304">
        <v>0</v>
      </c>
      <c r="E92" s="1305">
        <v>0</v>
      </c>
      <c r="F92" s="1306">
        <v>0</v>
      </c>
      <c r="G92" s="1592" t="str">
        <f t="shared" si="4"/>
        <v>20201</v>
      </c>
      <c r="H92" s="1308">
        <f t="shared" si="5"/>
        <v>57198</v>
      </c>
      <c r="I92" s="1308">
        <f t="shared" si="6"/>
        <v>0</v>
      </c>
      <c r="J92" s="1308">
        <f t="shared" si="7"/>
        <v>225075.84</v>
      </c>
    </row>
    <row r="93" spans="1:10" ht="15" x14ac:dyDescent="0.25">
      <c r="A93" s="916">
        <v>202012445</v>
      </c>
      <c r="B93" s="917" t="s">
        <v>10047</v>
      </c>
      <c r="C93" s="1304">
        <v>0</v>
      </c>
      <c r="D93" s="1304">
        <v>0</v>
      </c>
      <c r="E93" s="1305">
        <v>0</v>
      </c>
      <c r="F93" s="1306">
        <v>0</v>
      </c>
      <c r="G93" s="1592" t="str">
        <f t="shared" si="4"/>
        <v>20201</v>
      </c>
      <c r="H93" s="1308">
        <f t="shared" si="5"/>
        <v>57198</v>
      </c>
      <c r="I93" s="1308">
        <f t="shared" si="6"/>
        <v>0</v>
      </c>
      <c r="J93" s="1308">
        <f t="shared" si="7"/>
        <v>225075.84</v>
      </c>
    </row>
    <row r="94" spans="1:10" ht="15" x14ac:dyDescent="0.25">
      <c r="A94" s="916">
        <v>202012447</v>
      </c>
      <c r="B94" s="917" t="s">
        <v>6741</v>
      </c>
      <c r="C94" s="1304">
        <v>3443.9</v>
      </c>
      <c r="D94" s="1304">
        <v>6000</v>
      </c>
      <c r="E94" s="1305">
        <v>0</v>
      </c>
      <c r="F94" s="1306">
        <v>3444</v>
      </c>
      <c r="G94" s="1592" t="str">
        <f t="shared" si="4"/>
        <v>20201</v>
      </c>
      <c r="H94" s="1308">
        <f t="shared" si="5"/>
        <v>57198</v>
      </c>
      <c r="I94" s="1308">
        <f t="shared" si="6"/>
        <v>0</v>
      </c>
      <c r="J94" s="1308">
        <f t="shared" si="7"/>
        <v>225075.84</v>
      </c>
    </row>
    <row r="95" spans="1:10" ht="15" x14ac:dyDescent="0.25">
      <c r="A95" s="916">
        <v>202012448</v>
      </c>
      <c r="B95" s="917" t="s">
        <v>10048</v>
      </c>
      <c r="C95" s="1304">
        <v>0</v>
      </c>
      <c r="D95" s="1304">
        <v>0</v>
      </c>
      <c r="E95" s="1305">
        <v>0</v>
      </c>
      <c r="F95" s="1306">
        <v>0</v>
      </c>
      <c r="G95" s="1592" t="str">
        <f t="shared" si="4"/>
        <v>20201</v>
      </c>
      <c r="H95" s="1308">
        <f t="shared" si="5"/>
        <v>57198</v>
      </c>
      <c r="I95" s="1308">
        <f t="shared" si="6"/>
        <v>0</v>
      </c>
      <c r="J95" s="1308">
        <f t="shared" si="7"/>
        <v>225075.84</v>
      </c>
    </row>
    <row r="96" spans="1:10" ht="15" x14ac:dyDescent="0.25">
      <c r="A96" s="916">
        <v>202012471</v>
      </c>
      <c r="B96" s="917" t="s">
        <v>10049</v>
      </c>
      <c r="C96" s="1304">
        <v>0</v>
      </c>
      <c r="D96" s="1304">
        <v>0</v>
      </c>
      <c r="E96" s="1305">
        <v>0</v>
      </c>
      <c r="F96" s="1306">
        <v>0</v>
      </c>
      <c r="G96" s="1592" t="str">
        <f t="shared" si="4"/>
        <v>20201</v>
      </c>
      <c r="H96" s="1308">
        <f t="shared" si="5"/>
        <v>57198</v>
      </c>
      <c r="I96" s="1308">
        <f t="shared" si="6"/>
        <v>0</v>
      </c>
      <c r="J96" s="1308">
        <f t="shared" si="7"/>
        <v>225075.84</v>
      </c>
    </row>
    <row r="97" spans="1:10" ht="15" x14ac:dyDescent="0.25">
      <c r="A97" s="916">
        <v>202012500</v>
      </c>
      <c r="B97" s="917" t="s">
        <v>6743</v>
      </c>
      <c r="C97" s="1304">
        <v>242.86</v>
      </c>
      <c r="D97" s="1304">
        <v>200</v>
      </c>
      <c r="E97" s="1305">
        <v>0</v>
      </c>
      <c r="F97" s="1306">
        <v>243</v>
      </c>
      <c r="G97" s="1592" t="str">
        <f t="shared" si="4"/>
        <v>20201</v>
      </c>
      <c r="H97" s="1308">
        <f t="shared" si="5"/>
        <v>57198</v>
      </c>
      <c r="I97" s="1308">
        <f t="shared" si="6"/>
        <v>0</v>
      </c>
      <c r="J97" s="1308">
        <f t="shared" si="7"/>
        <v>225075.84</v>
      </c>
    </row>
    <row r="98" spans="1:10" ht="15" x14ac:dyDescent="0.25">
      <c r="A98" s="916">
        <v>202012510</v>
      </c>
      <c r="B98" s="917" t="s">
        <v>10050</v>
      </c>
      <c r="C98" s="1304">
        <v>0</v>
      </c>
      <c r="D98" s="1304">
        <v>0</v>
      </c>
      <c r="E98" s="1305">
        <v>0</v>
      </c>
      <c r="F98" s="1306">
        <v>0</v>
      </c>
      <c r="G98" s="1592" t="str">
        <f t="shared" si="4"/>
        <v>20201</v>
      </c>
      <c r="H98" s="1308">
        <f t="shared" si="5"/>
        <v>57198</v>
      </c>
      <c r="I98" s="1308">
        <f t="shared" si="6"/>
        <v>0</v>
      </c>
      <c r="J98" s="1308">
        <f t="shared" si="7"/>
        <v>225075.84</v>
      </c>
    </row>
    <row r="99" spans="1:10" ht="15" x14ac:dyDescent="0.25">
      <c r="A99" s="916">
        <v>202012520</v>
      </c>
      <c r="B99" s="917" t="s">
        <v>10051</v>
      </c>
      <c r="C99" s="1304">
        <v>0</v>
      </c>
      <c r="D99" s="1304">
        <v>0</v>
      </c>
      <c r="E99" s="1305">
        <v>0</v>
      </c>
      <c r="F99" s="1306">
        <v>0</v>
      </c>
      <c r="G99" s="1592" t="str">
        <f t="shared" si="4"/>
        <v>20201</v>
      </c>
      <c r="H99" s="1308">
        <f t="shared" si="5"/>
        <v>57198</v>
      </c>
      <c r="I99" s="1308">
        <f t="shared" si="6"/>
        <v>0</v>
      </c>
      <c r="J99" s="1308">
        <f t="shared" si="7"/>
        <v>225075.84</v>
      </c>
    </row>
    <row r="100" spans="1:10" ht="15" x14ac:dyDescent="0.25">
      <c r="A100" s="916">
        <v>202012524</v>
      </c>
      <c r="B100" s="917" t="s">
        <v>6745</v>
      </c>
      <c r="C100" s="1304">
        <v>81.27</v>
      </c>
      <c r="D100" s="1304">
        <v>200</v>
      </c>
      <c r="E100" s="1305">
        <v>0</v>
      </c>
      <c r="F100" s="1306">
        <v>81</v>
      </c>
      <c r="G100" s="1592" t="str">
        <f t="shared" si="4"/>
        <v>20201</v>
      </c>
      <c r="H100" s="1308">
        <f t="shared" si="5"/>
        <v>57198</v>
      </c>
      <c r="I100" s="1308">
        <f t="shared" si="6"/>
        <v>0</v>
      </c>
      <c r="J100" s="1308">
        <f t="shared" si="7"/>
        <v>225075.84</v>
      </c>
    </row>
    <row r="101" spans="1:10" ht="15" x14ac:dyDescent="0.25">
      <c r="A101" s="916">
        <v>202012701</v>
      </c>
      <c r="B101" s="917" t="s">
        <v>10052</v>
      </c>
      <c r="C101" s="1304">
        <v>0</v>
      </c>
      <c r="D101" s="1304">
        <v>0</v>
      </c>
      <c r="E101" s="1305">
        <v>0</v>
      </c>
      <c r="F101" s="1306">
        <v>0</v>
      </c>
      <c r="G101" s="1592" t="str">
        <f t="shared" si="4"/>
        <v>20201</v>
      </c>
      <c r="H101" s="1308">
        <f t="shared" si="5"/>
        <v>57198</v>
      </c>
      <c r="I101" s="1308">
        <f t="shared" si="6"/>
        <v>0</v>
      </c>
      <c r="J101" s="1308">
        <f t="shared" si="7"/>
        <v>225075.84</v>
      </c>
    </row>
    <row r="102" spans="1:10" ht="15" x14ac:dyDescent="0.25">
      <c r="A102" s="916">
        <v>202012703</v>
      </c>
      <c r="B102" s="917" t="s">
        <v>10053</v>
      </c>
      <c r="C102" s="1304">
        <v>0</v>
      </c>
      <c r="D102" s="1304">
        <v>0</v>
      </c>
      <c r="E102" s="1305">
        <v>0</v>
      </c>
      <c r="F102" s="1306">
        <v>0</v>
      </c>
      <c r="G102" s="1592" t="str">
        <f t="shared" si="4"/>
        <v>20201</v>
      </c>
      <c r="H102" s="1308">
        <f t="shared" si="5"/>
        <v>57198</v>
      </c>
      <c r="I102" s="1308">
        <f t="shared" si="6"/>
        <v>0</v>
      </c>
      <c r="J102" s="1308">
        <f t="shared" si="7"/>
        <v>225075.84</v>
      </c>
    </row>
    <row r="103" spans="1:10" ht="15" x14ac:dyDescent="0.25">
      <c r="A103" s="916">
        <v>202012706</v>
      </c>
      <c r="B103" s="917" t="s">
        <v>10054</v>
      </c>
      <c r="C103" s="1304">
        <v>0</v>
      </c>
      <c r="D103" s="1304">
        <v>0</v>
      </c>
      <c r="E103" s="1305">
        <v>0</v>
      </c>
      <c r="F103" s="1306">
        <v>0</v>
      </c>
      <c r="G103" s="1592" t="str">
        <f t="shared" si="4"/>
        <v>20201</v>
      </c>
      <c r="H103" s="1308">
        <f t="shared" si="5"/>
        <v>57198</v>
      </c>
      <c r="I103" s="1308">
        <f t="shared" si="6"/>
        <v>0</v>
      </c>
      <c r="J103" s="1308">
        <f t="shared" si="7"/>
        <v>225075.84</v>
      </c>
    </row>
    <row r="104" spans="1:10" ht="15" x14ac:dyDescent="0.25">
      <c r="A104" s="916">
        <v>202012711</v>
      </c>
      <c r="B104" s="917" t="s">
        <v>6747</v>
      </c>
      <c r="C104" s="1304">
        <v>0</v>
      </c>
      <c r="D104" s="1304">
        <v>1200</v>
      </c>
      <c r="E104" s="1305">
        <v>0</v>
      </c>
      <c r="F104" s="1306">
        <v>0</v>
      </c>
      <c r="G104" s="1592" t="str">
        <f t="shared" si="4"/>
        <v>20201</v>
      </c>
      <c r="H104" s="1308">
        <f t="shared" si="5"/>
        <v>57198</v>
      </c>
      <c r="I104" s="1308">
        <f t="shared" si="6"/>
        <v>0</v>
      </c>
      <c r="J104" s="1308">
        <f t="shared" si="7"/>
        <v>225075.84</v>
      </c>
    </row>
    <row r="105" spans="1:10" ht="15" x14ac:dyDescent="0.25">
      <c r="A105" s="916">
        <v>202012713</v>
      </c>
      <c r="B105" s="917" t="s">
        <v>10055</v>
      </c>
      <c r="C105" s="1304">
        <v>0</v>
      </c>
      <c r="D105" s="1304">
        <v>0</v>
      </c>
      <c r="E105" s="1305">
        <v>0</v>
      </c>
      <c r="F105" s="1306">
        <v>0</v>
      </c>
      <c r="G105" s="1592" t="str">
        <f t="shared" si="4"/>
        <v>20201</v>
      </c>
      <c r="H105" s="1308">
        <f t="shared" si="5"/>
        <v>57198</v>
      </c>
      <c r="I105" s="1308">
        <f t="shared" si="6"/>
        <v>0</v>
      </c>
      <c r="J105" s="1308">
        <f t="shared" si="7"/>
        <v>225075.84</v>
      </c>
    </row>
    <row r="106" spans="1:10" ht="15" x14ac:dyDescent="0.25">
      <c r="A106" s="916">
        <v>202012801</v>
      </c>
      <c r="B106" s="917" t="s">
        <v>10056</v>
      </c>
      <c r="C106" s="1304">
        <v>0</v>
      </c>
      <c r="D106" s="1304">
        <v>100</v>
      </c>
      <c r="E106" s="1305">
        <v>0</v>
      </c>
      <c r="F106" s="1306">
        <v>0</v>
      </c>
      <c r="G106" s="1592" t="str">
        <f t="shared" si="4"/>
        <v>20201</v>
      </c>
      <c r="H106" s="1308">
        <f t="shared" si="5"/>
        <v>57198</v>
      </c>
      <c r="I106" s="1308">
        <f t="shared" si="6"/>
        <v>0</v>
      </c>
      <c r="J106" s="1308">
        <f t="shared" si="7"/>
        <v>225075.84</v>
      </c>
    </row>
    <row r="107" spans="1:10" ht="15" x14ac:dyDescent="0.25">
      <c r="A107" s="916">
        <v>202013011</v>
      </c>
      <c r="B107" s="917" t="s">
        <v>10057</v>
      </c>
      <c r="C107" s="1304">
        <v>0</v>
      </c>
      <c r="D107" s="1304">
        <v>0</v>
      </c>
      <c r="E107" s="1305">
        <v>0</v>
      </c>
      <c r="F107" s="1306">
        <v>0</v>
      </c>
      <c r="G107" s="1592" t="str">
        <f t="shared" si="4"/>
        <v>20201</v>
      </c>
      <c r="H107" s="1308">
        <f t="shared" si="5"/>
        <v>57198</v>
      </c>
      <c r="I107" s="1308">
        <f t="shared" si="6"/>
        <v>0</v>
      </c>
      <c r="J107" s="1308">
        <f t="shared" si="7"/>
        <v>225075.84</v>
      </c>
    </row>
    <row r="108" spans="1:10" ht="15" x14ac:dyDescent="0.25">
      <c r="A108" s="916">
        <v>202013038</v>
      </c>
      <c r="B108" s="917" t="s">
        <v>10058</v>
      </c>
      <c r="C108" s="1304">
        <v>0</v>
      </c>
      <c r="D108" s="1304">
        <v>0</v>
      </c>
      <c r="E108" s="1305">
        <v>0</v>
      </c>
      <c r="F108" s="1306">
        <v>0</v>
      </c>
      <c r="G108" s="1592" t="str">
        <f t="shared" si="4"/>
        <v>20201</v>
      </c>
      <c r="H108" s="1308">
        <f t="shared" si="5"/>
        <v>57198</v>
      </c>
      <c r="I108" s="1308">
        <f t="shared" si="6"/>
        <v>0</v>
      </c>
      <c r="J108" s="1308">
        <f t="shared" si="7"/>
        <v>225075.84</v>
      </c>
    </row>
    <row r="109" spans="1:10" ht="15" x14ac:dyDescent="0.25">
      <c r="A109" s="916">
        <v>202013051</v>
      </c>
      <c r="B109" s="917" t="s">
        <v>10059</v>
      </c>
      <c r="C109" s="1304">
        <v>0</v>
      </c>
      <c r="D109" s="1304">
        <v>0</v>
      </c>
      <c r="E109" s="1305">
        <v>0</v>
      </c>
      <c r="F109" s="1306">
        <v>0</v>
      </c>
      <c r="G109" s="1592" t="str">
        <f t="shared" si="4"/>
        <v>20201</v>
      </c>
      <c r="H109" s="1308">
        <f t="shared" si="5"/>
        <v>57198</v>
      </c>
      <c r="I109" s="1308">
        <f t="shared" si="6"/>
        <v>0</v>
      </c>
      <c r="J109" s="1308">
        <f t="shared" si="7"/>
        <v>225075.84</v>
      </c>
    </row>
    <row r="110" spans="1:10" ht="15" x14ac:dyDescent="0.25">
      <c r="A110" s="916">
        <v>202013052</v>
      </c>
      <c r="B110" s="917" t="s">
        <v>10060</v>
      </c>
      <c r="C110" s="1304">
        <v>0</v>
      </c>
      <c r="D110" s="1304">
        <v>0</v>
      </c>
      <c r="E110" s="1305">
        <v>0</v>
      </c>
      <c r="F110" s="1306">
        <v>0</v>
      </c>
      <c r="G110" s="1592" t="str">
        <f t="shared" si="4"/>
        <v>20201</v>
      </c>
      <c r="H110" s="1308">
        <f t="shared" si="5"/>
        <v>57198</v>
      </c>
      <c r="I110" s="1308">
        <f t="shared" si="6"/>
        <v>0</v>
      </c>
      <c r="J110" s="1308">
        <f t="shared" si="7"/>
        <v>225075.84</v>
      </c>
    </row>
    <row r="111" spans="1:10" ht="15" x14ac:dyDescent="0.25">
      <c r="A111" s="916">
        <v>202013081</v>
      </c>
      <c r="B111" s="917" t="s">
        <v>10061</v>
      </c>
      <c r="C111" s="1304">
        <v>0</v>
      </c>
      <c r="D111" s="1304">
        <v>0</v>
      </c>
      <c r="E111" s="1305">
        <v>0</v>
      </c>
      <c r="F111" s="1306">
        <v>0</v>
      </c>
      <c r="G111" s="1592" t="str">
        <f t="shared" si="4"/>
        <v>20201</v>
      </c>
      <c r="H111" s="1308">
        <f t="shared" si="5"/>
        <v>57198</v>
      </c>
      <c r="I111" s="1308">
        <f t="shared" si="6"/>
        <v>0</v>
      </c>
      <c r="J111" s="1308">
        <f t="shared" si="7"/>
        <v>225075.84</v>
      </c>
    </row>
    <row r="112" spans="1:10" ht="15" x14ac:dyDescent="0.25">
      <c r="A112" s="916">
        <v>202013300</v>
      </c>
      <c r="B112" s="917" t="s">
        <v>10062</v>
      </c>
      <c r="C112" s="1304">
        <v>0</v>
      </c>
      <c r="D112" s="1304">
        <v>0</v>
      </c>
      <c r="E112" s="1305">
        <v>0</v>
      </c>
      <c r="F112" s="1306">
        <v>0</v>
      </c>
      <c r="G112" s="1592" t="str">
        <f t="shared" si="4"/>
        <v>20201</v>
      </c>
      <c r="H112" s="1308">
        <f t="shared" si="5"/>
        <v>57198</v>
      </c>
      <c r="I112" s="1308">
        <f t="shared" si="6"/>
        <v>0</v>
      </c>
      <c r="J112" s="1308">
        <f t="shared" si="7"/>
        <v>225075.84</v>
      </c>
    </row>
    <row r="113" spans="1:10" ht="15" x14ac:dyDescent="0.25">
      <c r="A113" s="916">
        <v>202014610</v>
      </c>
      <c r="B113" s="917" t="s">
        <v>10063</v>
      </c>
      <c r="C113" s="1304">
        <v>0</v>
      </c>
      <c r="D113" s="1304">
        <v>0</v>
      </c>
      <c r="E113" s="1305">
        <v>0</v>
      </c>
      <c r="F113" s="1306">
        <v>0</v>
      </c>
      <c r="G113" s="1592" t="str">
        <f t="shared" si="4"/>
        <v>20201</v>
      </c>
      <c r="H113" s="1308">
        <f t="shared" si="5"/>
        <v>57198</v>
      </c>
      <c r="I113" s="1308">
        <f t="shared" si="6"/>
        <v>0</v>
      </c>
      <c r="J113" s="1308">
        <f t="shared" si="7"/>
        <v>225075.84</v>
      </c>
    </row>
    <row r="114" spans="1:10" ht="15" x14ac:dyDescent="0.25">
      <c r="A114" s="916">
        <v>202014611</v>
      </c>
      <c r="B114" s="917" t="s">
        <v>10064</v>
      </c>
      <c r="C114" s="1304">
        <v>0</v>
      </c>
      <c r="D114" s="1304">
        <v>0</v>
      </c>
      <c r="E114" s="1305">
        <v>0</v>
      </c>
      <c r="F114" s="1306">
        <v>0</v>
      </c>
      <c r="G114" s="1592" t="str">
        <f t="shared" si="4"/>
        <v>20201</v>
      </c>
      <c r="H114" s="1308">
        <f t="shared" si="5"/>
        <v>57198</v>
      </c>
      <c r="I114" s="1308">
        <f t="shared" si="6"/>
        <v>0</v>
      </c>
      <c r="J114" s="1308">
        <f t="shared" si="7"/>
        <v>225075.84</v>
      </c>
    </row>
    <row r="115" spans="1:10" ht="15" x14ac:dyDescent="0.25">
      <c r="A115" s="916">
        <v>202014618</v>
      </c>
      <c r="B115" s="917" t="s">
        <v>10065</v>
      </c>
      <c r="C115" s="1304">
        <v>0</v>
      </c>
      <c r="D115" s="1304">
        <v>0</v>
      </c>
      <c r="E115" s="1305">
        <v>0</v>
      </c>
      <c r="F115" s="1306">
        <v>0</v>
      </c>
      <c r="G115" s="1592" t="str">
        <f t="shared" si="4"/>
        <v>20201</v>
      </c>
      <c r="H115" s="1308">
        <f t="shared" si="5"/>
        <v>57198</v>
      </c>
      <c r="I115" s="1308">
        <f t="shared" si="6"/>
        <v>0</v>
      </c>
      <c r="J115" s="1308">
        <f t="shared" si="7"/>
        <v>225075.84</v>
      </c>
    </row>
    <row r="116" spans="1:10" ht="15" x14ac:dyDescent="0.25">
      <c r="A116" s="916">
        <v>202014619</v>
      </c>
      <c r="B116" s="917" t="s">
        <v>10066</v>
      </c>
      <c r="C116" s="1304">
        <v>0</v>
      </c>
      <c r="D116" s="1304">
        <v>0</v>
      </c>
      <c r="E116" s="1305">
        <v>0</v>
      </c>
      <c r="F116" s="1306">
        <v>0</v>
      </c>
      <c r="G116" s="1592" t="str">
        <f t="shared" si="4"/>
        <v>20201</v>
      </c>
      <c r="H116" s="1308">
        <f t="shared" si="5"/>
        <v>57198</v>
      </c>
      <c r="I116" s="1308">
        <f t="shared" si="6"/>
        <v>0</v>
      </c>
      <c r="J116" s="1308">
        <f t="shared" si="7"/>
        <v>225075.84</v>
      </c>
    </row>
    <row r="117" spans="1:10" ht="15" x14ac:dyDescent="0.25">
      <c r="A117" s="916">
        <v>202014621</v>
      </c>
      <c r="B117" s="917" t="s">
        <v>10067</v>
      </c>
      <c r="C117" s="1304">
        <v>0</v>
      </c>
      <c r="D117" s="1304">
        <v>0</v>
      </c>
      <c r="E117" s="1305">
        <v>0</v>
      </c>
      <c r="F117" s="1306">
        <v>0</v>
      </c>
      <c r="G117" s="1592" t="str">
        <f t="shared" si="4"/>
        <v>20201</v>
      </c>
      <c r="H117" s="1308">
        <f t="shared" si="5"/>
        <v>57198</v>
      </c>
      <c r="I117" s="1308">
        <f t="shared" si="6"/>
        <v>0</v>
      </c>
      <c r="J117" s="1308">
        <f t="shared" si="7"/>
        <v>225075.84</v>
      </c>
    </row>
    <row r="118" spans="1:10" ht="15" x14ac:dyDescent="0.25">
      <c r="A118" s="916">
        <v>202014622</v>
      </c>
      <c r="B118" s="917" t="s">
        <v>10068</v>
      </c>
      <c r="C118" s="1304">
        <v>0</v>
      </c>
      <c r="D118" s="1304">
        <v>0</v>
      </c>
      <c r="E118" s="1305">
        <v>0</v>
      </c>
      <c r="F118" s="1306">
        <v>0</v>
      </c>
      <c r="G118" s="1592" t="str">
        <f t="shared" si="4"/>
        <v>20201</v>
      </c>
      <c r="H118" s="1308">
        <f t="shared" si="5"/>
        <v>57198</v>
      </c>
      <c r="I118" s="1308">
        <f t="shared" si="6"/>
        <v>0</v>
      </c>
      <c r="J118" s="1308">
        <f t="shared" si="7"/>
        <v>225075.84</v>
      </c>
    </row>
    <row r="119" spans="1:10" ht="15" x14ac:dyDescent="0.25">
      <c r="A119" s="916">
        <v>202015004</v>
      </c>
      <c r="B119" s="917" t="s">
        <v>10069</v>
      </c>
      <c r="C119" s="1304">
        <v>0</v>
      </c>
      <c r="D119" s="1304">
        <v>0</v>
      </c>
      <c r="E119" s="1305">
        <v>0</v>
      </c>
      <c r="F119" s="1306">
        <v>0</v>
      </c>
      <c r="G119" s="1592" t="str">
        <f t="shared" si="4"/>
        <v>20201</v>
      </c>
      <c r="H119" s="1308">
        <f t="shared" si="5"/>
        <v>57198</v>
      </c>
      <c r="I119" s="1308">
        <f t="shared" si="6"/>
        <v>0</v>
      </c>
      <c r="J119" s="1308">
        <f t="shared" si="7"/>
        <v>225075.84</v>
      </c>
    </row>
    <row r="120" spans="1:10" ht="15" x14ac:dyDescent="0.25">
      <c r="A120" s="916">
        <v>202015016</v>
      </c>
      <c r="B120" s="917" t="s">
        <v>10070</v>
      </c>
      <c r="C120" s="1304">
        <v>0</v>
      </c>
      <c r="D120" s="1304">
        <v>0</v>
      </c>
      <c r="E120" s="1305">
        <v>0</v>
      </c>
      <c r="F120" s="1306">
        <v>0</v>
      </c>
      <c r="G120" s="1592" t="str">
        <f t="shared" si="4"/>
        <v>20201</v>
      </c>
      <c r="H120" s="1308">
        <f t="shared" si="5"/>
        <v>57198</v>
      </c>
      <c r="I120" s="1308">
        <f t="shared" si="6"/>
        <v>0</v>
      </c>
      <c r="J120" s="1308">
        <f t="shared" si="7"/>
        <v>225075.84</v>
      </c>
    </row>
    <row r="121" spans="1:10" ht="15" x14ac:dyDescent="0.25">
      <c r="A121" s="916">
        <v>202015124</v>
      </c>
      <c r="B121" s="917" t="s">
        <v>10071</v>
      </c>
      <c r="C121" s="1304">
        <v>0</v>
      </c>
      <c r="D121" s="1304">
        <v>0</v>
      </c>
      <c r="E121" s="1305">
        <v>0</v>
      </c>
      <c r="F121" s="1306">
        <v>0</v>
      </c>
      <c r="G121" s="1592" t="str">
        <f t="shared" si="4"/>
        <v>20201</v>
      </c>
      <c r="H121" s="1308">
        <f t="shared" si="5"/>
        <v>57198</v>
      </c>
      <c r="I121" s="1308">
        <f t="shared" si="6"/>
        <v>0</v>
      </c>
      <c r="J121" s="1308">
        <f t="shared" si="7"/>
        <v>225075.84</v>
      </c>
    </row>
    <row r="122" spans="1:10" ht="15" x14ac:dyDescent="0.25">
      <c r="A122" s="916">
        <v>202015145</v>
      </c>
      <c r="B122" s="917" t="s">
        <v>10072</v>
      </c>
      <c r="C122" s="1304">
        <v>0</v>
      </c>
      <c r="D122" s="1304">
        <v>300</v>
      </c>
      <c r="E122" s="1305">
        <v>0</v>
      </c>
      <c r="F122" s="1306">
        <v>0</v>
      </c>
      <c r="G122" s="1592" t="str">
        <f t="shared" si="4"/>
        <v>20201</v>
      </c>
      <c r="H122" s="1308">
        <f t="shared" si="5"/>
        <v>57198</v>
      </c>
      <c r="I122" s="1308">
        <f t="shared" si="6"/>
        <v>0</v>
      </c>
      <c r="J122" s="1308">
        <f t="shared" si="7"/>
        <v>225075.84</v>
      </c>
    </row>
    <row r="123" spans="1:10" ht="15" x14ac:dyDescent="0.25">
      <c r="A123" s="916">
        <v>202015189</v>
      </c>
      <c r="B123" s="917" t="s">
        <v>10073</v>
      </c>
      <c r="C123" s="1304">
        <v>0</v>
      </c>
      <c r="D123" s="1304">
        <v>0</v>
      </c>
      <c r="E123" s="1305">
        <v>0</v>
      </c>
      <c r="F123" s="1306">
        <v>0</v>
      </c>
      <c r="G123" s="1592" t="str">
        <f t="shared" si="4"/>
        <v>20201</v>
      </c>
      <c r="H123" s="1308">
        <f t="shared" si="5"/>
        <v>57198</v>
      </c>
      <c r="I123" s="1308">
        <f t="shared" si="6"/>
        <v>0</v>
      </c>
      <c r="J123" s="1308">
        <f t="shared" si="7"/>
        <v>225075.84</v>
      </c>
    </row>
    <row r="124" spans="1:10" ht="15" x14ac:dyDescent="0.25">
      <c r="A124" s="916">
        <v>202015190</v>
      </c>
      <c r="B124" s="917" t="s">
        <v>10074</v>
      </c>
      <c r="C124" s="1304">
        <v>0</v>
      </c>
      <c r="D124" s="1304">
        <v>0</v>
      </c>
      <c r="E124" s="1305">
        <v>0</v>
      </c>
      <c r="F124" s="1306">
        <v>0</v>
      </c>
      <c r="G124" s="1592" t="str">
        <f t="shared" si="4"/>
        <v>20201</v>
      </c>
      <c r="H124" s="1308">
        <f t="shared" si="5"/>
        <v>57198</v>
      </c>
      <c r="I124" s="1308">
        <f t="shared" si="6"/>
        <v>0</v>
      </c>
      <c r="J124" s="1308">
        <f t="shared" si="7"/>
        <v>225075.84</v>
      </c>
    </row>
    <row r="125" spans="1:10" ht="15" x14ac:dyDescent="0.25">
      <c r="A125" s="916">
        <v>202015578</v>
      </c>
      <c r="B125" s="917" t="s">
        <v>10075</v>
      </c>
      <c r="C125" s="1304">
        <v>0</v>
      </c>
      <c r="D125" s="1304">
        <v>0</v>
      </c>
      <c r="E125" s="1305">
        <v>0</v>
      </c>
      <c r="F125" s="1306">
        <v>0</v>
      </c>
      <c r="G125" s="1592" t="str">
        <f t="shared" si="4"/>
        <v>20201</v>
      </c>
      <c r="H125" s="1308">
        <f t="shared" si="5"/>
        <v>57198</v>
      </c>
      <c r="I125" s="1308">
        <f t="shared" si="6"/>
        <v>0</v>
      </c>
      <c r="J125" s="1308">
        <f t="shared" si="7"/>
        <v>225075.84</v>
      </c>
    </row>
    <row r="126" spans="1:10" ht="15" x14ac:dyDescent="0.25">
      <c r="A126" s="916">
        <v>202015902</v>
      </c>
      <c r="B126" s="917" t="s">
        <v>10076</v>
      </c>
      <c r="C126" s="1304">
        <v>0</v>
      </c>
      <c r="D126" s="1304">
        <v>0</v>
      </c>
      <c r="E126" s="1305">
        <v>0</v>
      </c>
      <c r="F126" s="1306">
        <v>0</v>
      </c>
      <c r="G126" s="1592" t="str">
        <f t="shared" si="4"/>
        <v>20201</v>
      </c>
      <c r="H126" s="1308">
        <f t="shared" si="5"/>
        <v>57198</v>
      </c>
      <c r="I126" s="1308">
        <f t="shared" si="6"/>
        <v>0</v>
      </c>
      <c r="J126" s="1308">
        <f t="shared" si="7"/>
        <v>225075.84</v>
      </c>
    </row>
    <row r="127" spans="1:10" ht="15" x14ac:dyDescent="0.25">
      <c r="A127" s="916">
        <v>202016009</v>
      </c>
      <c r="B127" s="917" t="s">
        <v>10077</v>
      </c>
      <c r="C127" s="1304">
        <v>0</v>
      </c>
      <c r="D127" s="1304">
        <v>0</v>
      </c>
      <c r="E127" s="1305">
        <v>0</v>
      </c>
      <c r="F127" s="1306">
        <v>0</v>
      </c>
      <c r="G127" s="1592" t="str">
        <f t="shared" si="4"/>
        <v>20201</v>
      </c>
      <c r="H127" s="1308">
        <f t="shared" si="5"/>
        <v>57198</v>
      </c>
      <c r="I127" s="1308">
        <f t="shared" si="6"/>
        <v>0</v>
      </c>
      <c r="J127" s="1308">
        <f t="shared" si="7"/>
        <v>225075.84</v>
      </c>
    </row>
    <row r="128" spans="1:10" ht="15" x14ac:dyDescent="0.25">
      <c r="A128" s="916">
        <v>202016010</v>
      </c>
      <c r="B128" s="917" t="s">
        <v>10078</v>
      </c>
      <c r="C128" s="1304">
        <v>181779.6</v>
      </c>
      <c r="D128" s="1304">
        <v>0</v>
      </c>
      <c r="E128" s="1305">
        <v>0</v>
      </c>
      <c r="F128" s="1306">
        <v>181780</v>
      </c>
      <c r="G128" s="1592" t="str">
        <f t="shared" si="4"/>
        <v>20201</v>
      </c>
      <c r="H128" s="1308">
        <f t="shared" si="5"/>
        <v>57198</v>
      </c>
      <c r="I128" s="1308">
        <f t="shared" si="6"/>
        <v>0</v>
      </c>
      <c r="J128" s="1308">
        <f t="shared" si="7"/>
        <v>225075.84</v>
      </c>
    </row>
    <row r="129" spans="1:10" ht="15" x14ac:dyDescent="0.25">
      <c r="A129" s="916">
        <v>202016011</v>
      </c>
      <c r="B129" s="917" t="s">
        <v>10079</v>
      </c>
      <c r="C129" s="1304">
        <v>0</v>
      </c>
      <c r="D129" s="1304">
        <v>0</v>
      </c>
      <c r="E129" s="1305">
        <v>0</v>
      </c>
      <c r="F129" s="1306">
        <v>0</v>
      </c>
      <c r="G129" s="1592" t="str">
        <f t="shared" si="4"/>
        <v>20201</v>
      </c>
      <c r="H129" s="1308">
        <f t="shared" si="5"/>
        <v>57198</v>
      </c>
      <c r="I129" s="1308">
        <f t="shared" si="6"/>
        <v>0</v>
      </c>
      <c r="J129" s="1308">
        <f t="shared" si="7"/>
        <v>225075.84</v>
      </c>
    </row>
    <row r="130" spans="1:10" ht="15" x14ac:dyDescent="0.25">
      <c r="A130" s="916">
        <v>202019050</v>
      </c>
      <c r="B130" s="917" t="s">
        <v>10080</v>
      </c>
      <c r="C130" s="1304">
        <v>0</v>
      </c>
      <c r="D130" s="1304">
        <v>0</v>
      </c>
      <c r="E130" s="1305">
        <v>0</v>
      </c>
      <c r="F130" s="1306">
        <v>0</v>
      </c>
      <c r="G130" s="1592" t="str">
        <f t="shared" si="4"/>
        <v>20201</v>
      </c>
      <c r="H130" s="1308">
        <f t="shared" si="5"/>
        <v>57198</v>
      </c>
      <c r="I130" s="1308">
        <f t="shared" si="6"/>
        <v>0</v>
      </c>
      <c r="J130" s="1308">
        <f t="shared" si="7"/>
        <v>225075.84</v>
      </c>
    </row>
    <row r="131" spans="1:10" ht="15" x14ac:dyDescent="0.25">
      <c r="A131" s="916">
        <v>202019051</v>
      </c>
      <c r="B131" s="917" t="s">
        <v>10081</v>
      </c>
      <c r="C131" s="1304">
        <v>0</v>
      </c>
      <c r="D131" s="1304">
        <v>0</v>
      </c>
      <c r="E131" s="1305">
        <v>0</v>
      </c>
      <c r="F131" s="1306">
        <v>0</v>
      </c>
      <c r="G131" s="1592" t="str">
        <f t="shared" si="4"/>
        <v>20201</v>
      </c>
      <c r="H131" s="1308">
        <f t="shared" si="5"/>
        <v>57198</v>
      </c>
      <c r="I131" s="1308">
        <f t="shared" si="6"/>
        <v>0</v>
      </c>
      <c r="J131" s="1308">
        <f t="shared" si="7"/>
        <v>225075.84</v>
      </c>
    </row>
    <row r="132" spans="1:10" ht="15" x14ac:dyDescent="0.25">
      <c r="A132" s="916">
        <v>202019053</v>
      </c>
      <c r="B132" s="917" t="s">
        <v>10082</v>
      </c>
      <c r="C132" s="1304">
        <v>0</v>
      </c>
      <c r="D132" s="1304">
        <v>0</v>
      </c>
      <c r="E132" s="1305">
        <v>0</v>
      </c>
      <c r="F132" s="1306">
        <v>0</v>
      </c>
      <c r="G132" s="1592" t="str">
        <f t="shared" si="4"/>
        <v>20201</v>
      </c>
      <c r="H132" s="1308">
        <f t="shared" si="5"/>
        <v>57198</v>
      </c>
      <c r="I132" s="1308">
        <f t="shared" si="6"/>
        <v>0</v>
      </c>
      <c r="J132" s="1308">
        <f t="shared" si="7"/>
        <v>225075.84</v>
      </c>
    </row>
    <row r="133" spans="1:10" ht="15" x14ac:dyDescent="0.25">
      <c r="A133" s="916">
        <v>202019054</v>
      </c>
      <c r="B133" s="917" t="s">
        <v>10083</v>
      </c>
      <c r="C133" s="1304">
        <v>0</v>
      </c>
      <c r="D133" s="1304">
        <v>0</v>
      </c>
      <c r="E133" s="1305">
        <v>0</v>
      </c>
      <c r="F133" s="1306">
        <v>0</v>
      </c>
      <c r="G133" s="1592" t="str">
        <f t="shared" si="4"/>
        <v>20201</v>
      </c>
      <c r="H133" s="1308">
        <f t="shared" si="5"/>
        <v>57198</v>
      </c>
      <c r="I133" s="1308">
        <f t="shared" si="6"/>
        <v>0</v>
      </c>
      <c r="J133" s="1308">
        <f t="shared" si="7"/>
        <v>225075.84</v>
      </c>
    </row>
    <row r="134" spans="1:10" ht="15" x14ac:dyDescent="0.25">
      <c r="A134" s="916">
        <v>202019055</v>
      </c>
      <c r="B134" s="917" t="s">
        <v>10084</v>
      </c>
      <c r="C134" s="1304">
        <v>0</v>
      </c>
      <c r="D134" s="1304">
        <v>0</v>
      </c>
      <c r="E134" s="1305">
        <v>0</v>
      </c>
      <c r="F134" s="1306">
        <v>0</v>
      </c>
      <c r="G134" s="1592" t="str">
        <f t="shared" si="4"/>
        <v>20201</v>
      </c>
      <c r="H134" s="1308">
        <f t="shared" si="5"/>
        <v>57198</v>
      </c>
      <c r="I134" s="1308">
        <f t="shared" si="6"/>
        <v>0</v>
      </c>
      <c r="J134" s="1308">
        <f t="shared" si="7"/>
        <v>225075.84</v>
      </c>
    </row>
    <row r="135" spans="1:10" ht="15" x14ac:dyDescent="0.25">
      <c r="A135" s="916">
        <v>202019067</v>
      </c>
      <c r="B135" s="917" t="s">
        <v>10085</v>
      </c>
      <c r="C135" s="1304">
        <v>0</v>
      </c>
      <c r="D135" s="1304">
        <v>0</v>
      </c>
      <c r="E135" s="1305">
        <v>0</v>
      </c>
      <c r="F135" s="1306">
        <v>0</v>
      </c>
      <c r="G135" s="1592" t="str">
        <f t="shared" si="4"/>
        <v>20201</v>
      </c>
      <c r="H135" s="1308">
        <f t="shared" si="5"/>
        <v>57198</v>
      </c>
      <c r="I135" s="1308">
        <f t="shared" si="6"/>
        <v>0</v>
      </c>
      <c r="J135" s="1308">
        <f t="shared" si="7"/>
        <v>225075.84</v>
      </c>
    </row>
    <row r="136" spans="1:10" ht="15" x14ac:dyDescent="0.25">
      <c r="A136" s="916">
        <v>202019072</v>
      </c>
      <c r="B136" s="917" t="s">
        <v>6749</v>
      </c>
      <c r="C136" s="1304">
        <v>-2998.15</v>
      </c>
      <c r="D136" s="1304">
        <v>-2000</v>
      </c>
      <c r="E136" s="1305">
        <v>0</v>
      </c>
      <c r="F136" s="1306">
        <v>-2998</v>
      </c>
      <c r="G136" s="1592" t="str">
        <f t="shared" ref="G136:G199" si="8">LEFT(A136,5)</f>
        <v>20201</v>
      </c>
      <c r="H136" s="1308">
        <f t="shared" ref="H136:H199" si="9">SUMIF(G:G,G136,D:D)</f>
        <v>57198</v>
      </c>
      <c r="I136" s="1308">
        <f t="shared" ref="I136:I199" si="10">SUMIF(G:G,G136,E:E)</f>
        <v>0</v>
      </c>
      <c r="J136" s="1308">
        <f t="shared" ref="J136:J199" si="11">SUMIF(G:G,G136,C:C)</f>
        <v>225075.84</v>
      </c>
    </row>
    <row r="137" spans="1:10" ht="15" x14ac:dyDescent="0.25">
      <c r="A137" s="916">
        <v>202019073</v>
      </c>
      <c r="B137" s="917" t="s">
        <v>10086</v>
      </c>
      <c r="C137" s="1304">
        <v>0</v>
      </c>
      <c r="D137" s="1304">
        <v>0</v>
      </c>
      <c r="E137" s="1305">
        <v>0</v>
      </c>
      <c r="F137" s="1306">
        <v>0</v>
      </c>
      <c r="G137" s="1592" t="str">
        <f t="shared" si="8"/>
        <v>20201</v>
      </c>
      <c r="H137" s="1308">
        <f t="shared" si="9"/>
        <v>57198</v>
      </c>
      <c r="I137" s="1308">
        <f t="shared" si="10"/>
        <v>0</v>
      </c>
      <c r="J137" s="1308">
        <f t="shared" si="11"/>
        <v>225075.84</v>
      </c>
    </row>
    <row r="138" spans="1:10" ht="15" x14ac:dyDescent="0.25">
      <c r="A138" s="916">
        <v>202019087</v>
      </c>
      <c r="B138" s="917" t="s">
        <v>6751</v>
      </c>
      <c r="C138" s="1304">
        <v>0</v>
      </c>
      <c r="D138" s="1304">
        <v>-300</v>
      </c>
      <c r="E138" s="1305">
        <v>0</v>
      </c>
      <c r="F138" s="1306">
        <v>0</v>
      </c>
      <c r="G138" s="1592" t="str">
        <f t="shared" si="8"/>
        <v>20201</v>
      </c>
      <c r="H138" s="1308">
        <f t="shared" si="9"/>
        <v>57198</v>
      </c>
      <c r="I138" s="1308">
        <f t="shared" si="10"/>
        <v>0</v>
      </c>
      <c r="J138" s="1308">
        <f t="shared" si="11"/>
        <v>225075.84</v>
      </c>
    </row>
    <row r="139" spans="1:10" ht="15" x14ac:dyDescent="0.25">
      <c r="A139" s="916">
        <v>202019088</v>
      </c>
      <c r="B139" s="917" t="s">
        <v>10087</v>
      </c>
      <c r="C139" s="1304">
        <v>0</v>
      </c>
      <c r="D139" s="1304">
        <v>0</v>
      </c>
      <c r="E139" s="1305">
        <v>0</v>
      </c>
      <c r="F139" s="1306">
        <v>0</v>
      </c>
      <c r="G139" s="1592" t="str">
        <f t="shared" si="8"/>
        <v>20201</v>
      </c>
      <c r="H139" s="1308">
        <f t="shared" si="9"/>
        <v>57198</v>
      </c>
      <c r="I139" s="1308">
        <f t="shared" si="10"/>
        <v>0</v>
      </c>
      <c r="J139" s="1308">
        <f t="shared" si="11"/>
        <v>225075.84</v>
      </c>
    </row>
    <row r="140" spans="1:10" ht="15" x14ac:dyDescent="0.25">
      <c r="A140" s="916">
        <v>202019089</v>
      </c>
      <c r="B140" s="917" t="s">
        <v>10088</v>
      </c>
      <c r="C140" s="1304">
        <v>0</v>
      </c>
      <c r="D140" s="1304">
        <v>0</v>
      </c>
      <c r="E140" s="1305">
        <v>0</v>
      </c>
      <c r="F140" s="1306">
        <v>0</v>
      </c>
      <c r="G140" s="1592" t="str">
        <f t="shared" si="8"/>
        <v>20201</v>
      </c>
      <c r="H140" s="1308">
        <f t="shared" si="9"/>
        <v>57198</v>
      </c>
      <c r="I140" s="1308">
        <f t="shared" si="10"/>
        <v>0</v>
      </c>
      <c r="J140" s="1308">
        <f t="shared" si="11"/>
        <v>225075.84</v>
      </c>
    </row>
    <row r="141" spans="1:10" ht="15" x14ac:dyDescent="0.25">
      <c r="A141" s="916">
        <v>202019201</v>
      </c>
      <c r="B141" s="917" t="s">
        <v>10089</v>
      </c>
      <c r="C141" s="1304">
        <v>0</v>
      </c>
      <c r="D141" s="1304">
        <v>0</v>
      </c>
      <c r="E141" s="1305">
        <v>0</v>
      </c>
      <c r="F141" s="1306">
        <v>0</v>
      </c>
      <c r="G141" s="1592" t="str">
        <f t="shared" si="8"/>
        <v>20201</v>
      </c>
      <c r="H141" s="1308">
        <f t="shared" si="9"/>
        <v>57198</v>
      </c>
      <c r="I141" s="1308">
        <f t="shared" si="10"/>
        <v>0</v>
      </c>
      <c r="J141" s="1308">
        <f t="shared" si="11"/>
        <v>225075.84</v>
      </c>
    </row>
    <row r="142" spans="1:10" ht="15" x14ac:dyDescent="0.25">
      <c r="A142" s="916">
        <v>202019204</v>
      </c>
      <c r="B142" s="917" t="s">
        <v>10090</v>
      </c>
      <c r="C142" s="1304">
        <v>0</v>
      </c>
      <c r="D142" s="1304">
        <v>0</v>
      </c>
      <c r="E142" s="1305">
        <v>0</v>
      </c>
      <c r="F142" s="1306">
        <v>0</v>
      </c>
      <c r="G142" s="1592" t="str">
        <f t="shared" si="8"/>
        <v>20201</v>
      </c>
      <c r="H142" s="1308">
        <f t="shared" si="9"/>
        <v>57198</v>
      </c>
      <c r="I142" s="1308">
        <f t="shared" si="10"/>
        <v>0</v>
      </c>
      <c r="J142" s="1308">
        <f t="shared" si="11"/>
        <v>225075.84</v>
      </c>
    </row>
    <row r="143" spans="1:10" ht="15" x14ac:dyDescent="0.25">
      <c r="A143" s="916">
        <v>202019207</v>
      </c>
      <c r="B143" s="917" t="s">
        <v>10091</v>
      </c>
      <c r="C143" s="1304">
        <v>0</v>
      </c>
      <c r="D143" s="1304">
        <v>0</v>
      </c>
      <c r="E143" s="1305">
        <v>0</v>
      </c>
      <c r="F143" s="1306">
        <v>0</v>
      </c>
      <c r="G143" s="1592" t="str">
        <f t="shared" si="8"/>
        <v>20201</v>
      </c>
      <c r="H143" s="1308">
        <f t="shared" si="9"/>
        <v>57198</v>
      </c>
      <c r="I143" s="1308">
        <f t="shared" si="10"/>
        <v>0</v>
      </c>
      <c r="J143" s="1308">
        <f t="shared" si="11"/>
        <v>225075.84</v>
      </c>
    </row>
    <row r="144" spans="1:10" ht="15" x14ac:dyDescent="0.25">
      <c r="A144" s="916">
        <v>202019212</v>
      </c>
      <c r="B144" s="917" t="s">
        <v>10092</v>
      </c>
      <c r="C144" s="1304">
        <v>0</v>
      </c>
      <c r="D144" s="1304">
        <v>0</v>
      </c>
      <c r="E144" s="1305">
        <v>0</v>
      </c>
      <c r="F144" s="1306">
        <v>0</v>
      </c>
      <c r="G144" s="1592" t="str">
        <f t="shared" si="8"/>
        <v>20201</v>
      </c>
      <c r="H144" s="1308">
        <f t="shared" si="9"/>
        <v>57198</v>
      </c>
      <c r="I144" s="1308">
        <f t="shared" si="10"/>
        <v>0</v>
      </c>
      <c r="J144" s="1308">
        <f t="shared" si="11"/>
        <v>225075.84</v>
      </c>
    </row>
    <row r="145" spans="1:10" ht="15" x14ac:dyDescent="0.25">
      <c r="A145" s="916">
        <v>202019356</v>
      </c>
      <c r="B145" s="917" t="s">
        <v>10093</v>
      </c>
      <c r="C145" s="1304">
        <v>0</v>
      </c>
      <c r="D145" s="1304">
        <v>0</v>
      </c>
      <c r="E145" s="1305">
        <v>0</v>
      </c>
      <c r="F145" s="1306">
        <v>0</v>
      </c>
      <c r="G145" s="1592" t="str">
        <f t="shared" si="8"/>
        <v>20201</v>
      </c>
      <c r="H145" s="1308">
        <f t="shared" si="9"/>
        <v>57198</v>
      </c>
      <c r="I145" s="1308">
        <f t="shared" si="10"/>
        <v>0</v>
      </c>
      <c r="J145" s="1308">
        <f t="shared" si="11"/>
        <v>225075.84</v>
      </c>
    </row>
    <row r="146" spans="1:10" ht="15" x14ac:dyDescent="0.25">
      <c r="A146" s="916">
        <v>202019359</v>
      </c>
      <c r="B146" s="917" t="s">
        <v>10094</v>
      </c>
      <c r="C146" s="1304">
        <v>0</v>
      </c>
      <c r="D146" s="1304">
        <v>0</v>
      </c>
      <c r="E146" s="1305">
        <v>0</v>
      </c>
      <c r="F146" s="1306">
        <v>0</v>
      </c>
      <c r="G146" s="1592" t="str">
        <f t="shared" si="8"/>
        <v>20201</v>
      </c>
      <c r="H146" s="1308">
        <f t="shared" si="9"/>
        <v>57198</v>
      </c>
      <c r="I146" s="1308">
        <f t="shared" si="10"/>
        <v>0</v>
      </c>
      <c r="J146" s="1308">
        <f t="shared" si="11"/>
        <v>225075.84</v>
      </c>
    </row>
    <row r="147" spans="1:10" ht="15" x14ac:dyDescent="0.25">
      <c r="A147" s="916">
        <v>202019552</v>
      </c>
      <c r="B147" s="917" t="s">
        <v>10095</v>
      </c>
      <c r="C147" s="1304">
        <v>0</v>
      </c>
      <c r="D147" s="1304">
        <v>0</v>
      </c>
      <c r="E147" s="1305">
        <v>0</v>
      </c>
      <c r="F147" s="1306">
        <v>0</v>
      </c>
      <c r="G147" s="1592" t="str">
        <f t="shared" si="8"/>
        <v>20201</v>
      </c>
      <c r="H147" s="1308">
        <f t="shared" si="9"/>
        <v>57198</v>
      </c>
      <c r="I147" s="1308">
        <f t="shared" si="10"/>
        <v>0</v>
      </c>
      <c r="J147" s="1308">
        <f t="shared" si="11"/>
        <v>225075.84</v>
      </c>
    </row>
    <row r="148" spans="1:10" ht="15" x14ac:dyDescent="0.25">
      <c r="A148" s="916">
        <v>202019553</v>
      </c>
      <c r="B148" s="917" t="s">
        <v>10096</v>
      </c>
      <c r="C148" s="1304">
        <v>0</v>
      </c>
      <c r="D148" s="1304">
        <v>0</v>
      </c>
      <c r="E148" s="1305">
        <v>0</v>
      </c>
      <c r="F148" s="1306">
        <v>0</v>
      </c>
      <c r="G148" s="1592" t="str">
        <f t="shared" si="8"/>
        <v>20201</v>
      </c>
      <c r="H148" s="1308">
        <f t="shared" si="9"/>
        <v>57198</v>
      </c>
      <c r="I148" s="1308">
        <f t="shared" si="10"/>
        <v>0</v>
      </c>
      <c r="J148" s="1308">
        <f t="shared" si="11"/>
        <v>225075.84</v>
      </c>
    </row>
    <row r="149" spans="1:10" ht="15" x14ac:dyDescent="0.25">
      <c r="A149" s="916">
        <v>202019554</v>
      </c>
      <c r="B149" s="917" t="s">
        <v>10097</v>
      </c>
      <c r="C149" s="1304">
        <v>0</v>
      </c>
      <c r="D149" s="1304">
        <v>0</v>
      </c>
      <c r="E149" s="1305">
        <v>0</v>
      </c>
      <c r="F149" s="1306">
        <v>0</v>
      </c>
      <c r="G149" s="1592" t="str">
        <f t="shared" si="8"/>
        <v>20201</v>
      </c>
      <c r="H149" s="1308">
        <f t="shared" si="9"/>
        <v>57198</v>
      </c>
      <c r="I149" s="1308">
        <f t="shared" si="10"/>
        <v>0</v>
      </c>
      <c r="J149" s="1308">
        <f t="shared" si="11"/>
        <v>225075.84</v>
      </c>
    </row>
    <row r="150" spans="1:10" ht="15" x14ac:dyDescent="0.25">
      <c r="A150" s="916">
        <v>202019555</v>
      </c>
      <c r="B150" s="917" t="s">
        <v>10098</v>
      </c>
      <c r="C150" s="1304">
        <v>0</v>
      </c>
      <c r="D150" s="1304">
        <v>0</v>
      </c>
      <c r="E150" s="1305">
        <v>0</v>
      </c>
      <c r="F150" s="1306">
        <v>0</v>
      </c>
      <c r="G150" s="1592" t="str">
        <f t="shared" si="8"/>
        <v>20201</v>
      </c>
      <c r="H150" s="1308">
        <f t="shared" si="9"/>
        <v>57198</v>
      </c>
      <c r="I150" s="1308">
        <f t="shared" si="10"/>
        <v>0</v>
      </c>
      <c r="J150" s="1308">
        <f t="shared" si="11"/>
        <v>225075.84</v>
      </c>
    </row>
    <row r="151" spans="1:10" ht="15" x14ac:dyDescent="0.25">
      <c r="A151" s="916">
        <v>202019556</v>
      </c>
      <c r="B151" s="917" t="s">
        <v>10099</v>
      </c>
      <c r="C151" s="1304">
        <v>0</v>
      </c>
      <c r="D151" s="1304">
        <v>0</v>
      </c>
      <c r="E151" s="1305">
        <v>0</v>
      </c>
      <c r="F151" s="1306">
        <v>0</v>
      </c>
      <c r="G151" s="1592" t="str">
        <f t="shared" si="8"/>
        <v>20201</v>
      </c>
      <c r="H151" s="1308">
        <f t="shared" si="9"/>
        <v>57198</v>
      </c>
      <c r="I151" s="1308">
        <f t="shared" si="10"/>
        <v>0</v>
      </c>
      <c r="J151" s="1308">
        <f t="shared" si="11"/>
        <v>225075.84</v>
      </c>
    </row>
    <row r="152" spans="1:10" ht="15" x14ac:dyDescent="0.25">
      <c r="A152" s="916">
        <v>202019559</v>
      </c>
      <c r="B152" s="917" t="s">
        <v>10100</v>
      </c>
      <c r="C152" s="1304">
        <v>0</v>
      </c>
      <c r="D152" s="1304">
        <v>0</v>
      </c>
      <c r="E152" s="1305">
        <v>0</v>
      </c>
      <c r="F152" s="1306">
        <v>0</v>
      </c>
      <c r="G152" s="1592" t="str">
        <f t="shared" si="8"/>
        <v>20201</v>
      </c>
      <c r="H152" s="1308">
        <f t="shared" si="9"/>
        <v>57198</v>
      </c>
      <c r="I152" s="1308">
        <f t="shared" si="10"/>
        <v>0</v>
      </c>
      <c r="J152" s="1308">
        <f t="shared" si="11"/>
        <v>225075.84</v>
      </c>
    </row>
    <row r="153" spans="1:10" ht="15" x14ac:dyDescent="0.25">
      <c r="A153" s="916">
        <v>202019560</v>
      </c>
      <c r="B153" s="917" t="s">
        <v>10101</v>
      </c>
      <c r="C153" s="1304">
        <v>0</v>
      </c>
      <c r="D153" s="1304">
        <v>0</v>
      </c>
      <c r="E153" s="1305">
        <v>0</v>
      </c>
      <c r="F153" s="1306">
        <v>0</v>
      </c>
      <c r="G153" s="1592" t="str">
        <f t="shared" si="8"/>
        <v>20201</v>
      </c>
      <c r="H153" s="1308">
        <f t="shared" si="9"/>
        <v>57198</v>
      </c>
      <c r="I153" s="1308">
        <f t="shared" si="10"/>
        <v>0</v>
      </c>
      <c r="J153" s="1308">
        <f t="shared" si="11"/>
        <v>225075.84</v>
      </c>
    </row>
    <row r="154" spans="1:10" ht="15" x14ac:dyDescent="0.25">
      <c r="A154" s="916">
        <v>202019561</v>
      </c>
      <c r="B154" s="917" t="s">
        <v>10102</v>
      </c>
      <c r="C154" s="1304">
        <v>0</v>
      </c>
      <c r="D154" s="1304">
        <v>0</v>
      </c>
      <c r="E154" s="1305">
        <v>0</v>
      </c>
      <c r="F154" s="1306">
        <v>0</v>
      </c>
      <c r="G154" s="1592" t="str">
        <f t="shared" si="8"/>
        <v>20201</v>
      </c>
      <c r="H154" s="1308">
        <f t="shared" si="9"/>
        <v>57198</v>
      </c>
      <c r="I154" s="1308">
        <f t="shared" si="10"/>
        <v>0</v>
      </c>
      <c r="J154" s="1308">
        <f t="shared" si="11"/>
        <v>225075.84</v>
      </c>
    </row>
    <row r="155" spans="1:10" ht="15" x14ac:dyDescent="0.25">
      <c r="A155" s="916">
        <v>202019602</v>
      </c>
      <c r="B155" s="917" t="s">
        <v>10103</v>
      </c>
      <c r="C155" s="1304">
        <v>0</v>
      </c>
      <c r="D155" s="1304">
        <v>0</v>
      </c>
      <c r="E155" s="1305">
        <v>0</v>
      </c>
      <c r="F155" s="1306">
        <v>0</v>
      </c>
      <c r="G155" s="1592" t="str">
        <f t="shared" si="8"/>
        <v>20201</v>
      </c>
      <c r="H155" s="1308">
        <f t="shared" si="9"/>
        <v>57198</v>
      </c>
      <c r="I155" s="1308">
        <f t="shared" si="10"/>
        <v>0</v>
      </c>
      <c r="J155" s="1308">
        <f t="shared" si="11"/>
        <v>225075.84</v>
      </c>
    </row>
    <row r="156" spans="1:10" ht="15" x14ac:dyDescent="0.25">
      <c r="A156" s="916">
        <v>202019846</v>
      </c>
      <c r="B156" s="917" t="s">
        <v>10104</v>
      </c>
      <c r="C156" s="1304">
        <v>0</v>
      </c>
      <c r="D156" s="1304">
        <v>0</v>
      </c>
      <c r="E156" s="1305">
        <v>0</v>
      </c>
      <c r="F156" s="1306">
        <v>0</v>
      </c>
      <c r="G156" s="1592" t="str">
        <f t="shared" si="8"/>
        <v>20201</v>
      </c>
      <c r="H156" s="1308">
        <f t="shared" si="9"/>
        <v>57198</v>
      </c>
      <c r="I156" s="1308">
        <f t="shared" si="10"/>
        <v>0</v>
      </c>
      <c r="J156" s="1308">
        <f t="shared" si="11"/>
        <v>225075.84</v>
      </c>
    </row>
    <row r="157" spans="1:10" ht="15" x14ac:dyDescent="0.25">
      <c r="A157" s="916">
        <v>203010200</v>
      </c>
      <c r="B157" s="917" t="s">
        <v>10105</v>
      </c>
      <c r="C157" s="1304">
        <v>0</v>
      </c>
      <c r="D157" s="1304">
        <v>0</v>
      </c>
      <c r="E157" s="1305">
        <v>0</v>
      </c>
      <c r="F157" s="1306">
        <v>0</v>
      </c>
      <c r="G157" s="1592" t="str">
        <f t="shared" si="8"/>
        <v>20301</v>
      </c>
      <c r="H157" s="1308">
        <f t="shared" si="9"/>
        <v>300</v>
      </c>
      <c r="I157" s="1308">
        <f t="shared" si="10"/>
        <v>0</v>
      </c>
      <c r="J157" s="1308">
        <f t="shared" si="11"/>
        <v>857.5</v>
      </c>
    </row>
    <row r="158" spans="1:10" ht="15" x14ac:dyDescent="0.25">
      <c r="A158" s="916">
        <v>203012038</v>
      </c>
      <c r="B158" s="917" t="s">
        <v>10106</v>
      </c>
      <c r="C158" s="1304">
        <v>857.5</v>
      </c>
      <c r="D158" s="1304">
        <v>300</v>
      </c>
      <c r="E158" s="1305">
        <v>0</v>
      </c>
      <c r="F158" s="1306">
        <v>858</v>
      </c>
      <c r="G158" s="1592" t="str">
        <f t="shared" si="8"/>
        <v>20301</v>
      </c>
      <c r="H158" s="1308">
        <f t="shared" si="9"/>
        <v>300</v>
      </c>
      <c r="I158" s="1308">
        <f t="shared" si="10"/>
        <v>0</v>
      </c>
      <c r="J158" s="1308">
        <f t="shared" si="11"/>
        <v>857.5</v>
      </c>
    </row>
    <row r="159" spans="1:10" ht="15" x14ac:dyDescent="0.25">
      <c r="A159" s="916">
        <v>203012430</v>
      </c>
      <c r="B159" s="917" t="s">
        <v>10107</v>
      </c>
      <c r="C159" s="1304">
        <v>0</v>
      </c>
      <c r="D159" s="1304">
        <v>0</v>
      </c>
      <c r="E159" s="1305">
        <v>0</v>
      </c>
      <c r="F159" s="1306">
        <v>0</v>
      </c>
      <c r="G159" s="1592" t="str">
        <f t="shared" si="8"/>
        <v>20301</v>
      </c>
      <c r="H159" s="1308">
        <f t="shared" si="9"/>
        <v>300</v>
      </c>
      <c r="I159" s="1308">
        <f t="shared" si="10"/>
        <v>0</v>
      </c>
      <c r="J159" s="1308">
        <f t="shared" si="11"/>
        <v>857.5</v>
      </c>
    </row>
    <row r="160" spans="1:10" ht="15" x14ac:dyDescent="0.25">
      <c r="A160" s="916">
        <v>203014610</v>
      </c>
      <c r="B160" s="917" t="s">
        <v>10108</v>
      </c>
      <c r="C160" s="1304">
        <v>0</v>
      </c>
      <c r="D160" s="1304">
        <v>0</v>
      </c>
      <c r="E160" s="1305">
        <v>0</v>
      </c>
      <c r="F160" s="1306">
        <v>0</v>
      </c>
      <c r="G160" s="1592" t="str">
        <f t="shared" si="8"/>
        <v>20301</v>
      </c>
      <c r="H160" s="1308">
        <f t="shared" si="9"/>
        <v>300</v>
      </c>
      <c r="I160" s="1308">
        <f t="shared" si="10"/>
        <v>0</v>
      </c>
      <c r="J160" s="1308">
        <f t="shared" si="11"/>
        <v>857.5</v>
      </c>
    </row>
    <row r="161" spans="1:10" ht="15" x14ac:dyDescent="0.25">
      <c r="A161" s="916">
        <v>203014611</v>
      </c>
      <c r="B161" s="917" t="s">
        <v>10109</v>
      </c>
      <c r="C161" s="1304">
        <v>0</v>
      </c>
      <c r="D161" s="1304">
        <v>0</v>
      </c>
      <c r="E161" s="1305">
        <v>0</v>
      </c>
      <c r="F161" s="1306">
        <v>0</v>
      </c>
      <c r="G161" s="1592" t="str">
        <f t="shared" si="8"/>
        <v>20301</v>
      </c>
      <c r="H161" s="1308">
        <f t="shared" si="9"/>
        <v>300</v>
      </c>
      <c r="I161" s="1308">
        <f t="shared" si="10"/>
        <v>0</v>
      </c>
      <c r="J161" s="1308">
        <f t="shared" si="11"/>
        <v>857.5</v>
      </c>
    </row>
    <row r="162" spans="1:10" ht="15" x14ac:dyDescent="0.25">
      <c r="A162" s="916">
        <v>203014622</v>
      </c>
      <c r="B162" s="917" t="s">
        <v>10110</v>
      </c>
      <c r="C162" s="1304">
        <v>0</v>
      </c>
      <c r="D162" s="1304">
        <v>0</v>
      </c>
      <c r="E162" s="1305">
        <v>0</v>
      </c>
      <c r="F162" s="1306">
        <v>0</v>
      </c>
      <c r="G162" s="1592" t="str">
        <f t="shared" si="8"/>
        <v>20301</v>
      </c>
      <c r="H162" s="1308">
        <f t="shared" si="9"/>
        <v>300</v>
      </c>
      <c r="I162" s="1308">
        <f t="shared" si="10"/>
        <v>0</v>
      </c>
      <c r="J162" s="1308">
        <f t="shared" si="11"/>
        <v>857.5</v>
      </c>
    </row>
    <row r="163" spans="1:10" ht="15" x14ac:dyDescent="0.25">
      <c r="A163" s="916">
        <v>207010100</v>
      </c>
      <c r="B163" s="917" t="s">
        <v>10111</v>
      </c>
      <c r="C163" s="1304">
        <v>277657.83</v>
      </c>
      <c r="D163" s="1304">
        <v>254467</v>
      </c>
      <c r="E163" s="1305">
        <v>0</v>
      </c>
      <c r="F163" s="1306">
        <v>277658</v>
      </c>
      <c r="G163" s="1592" t="str">
        <f t="shared" si="8"/>
        <v>20701</v>
      </c>
      <c r="H163" s="1308">
        <f t="shared" si="9"/>
        <v>257367</v>
      </c>
      <c r="I163" s="1308">
        <f t="shared" si="10"/>
        <v>0</v>
      </c>
      <c r="J163" s="1308">
        <f t="shared" si="11"/>
        <v>378870.36</v>
      </c>
    </row>
    <row r="164" spans="1:10" ht="15" x14ac:dyDescent="0.25">
      <c r="A164" s="916">
        <v>207010101</v>
      </c>
      <c r="B164" s="917" t="s">
        <v>10112</v>
      </c>
      <c r="C164" s="1304">
        <v>1200.4000000000001</v>
      </c>
      <c r="D164" s="1304">
        <v>0</v>
      </c>
      <c r="E164" s="1305">
        <v>0</v>
      </c>
      <c r="F164" s="1306">
        <v>1200</v>
      </c>
      <c r="G164" s="1592" t="str">
        <f t="shared" si="8"/>
        <v>20701</v>
      </c>
      <c r="H164" s="1308">
        <f t="shared" si="9"/>
        <v>257367</v>
      </c>
      <c r="I164" s="1308">
        <f t="shared" si="10"/>
        <v>0</v>
      </c>
      <c r="J164" s="1308">
        <f t="shared" si="11"/>
        <v>378870.36</v>
      </c>
    </row>
    <row r="165" spans="1:10" ht="15" x14ac:dyDescent="0.25">
      <c r="A165" s="916">
        <v>207010102</v>
      </c>
      <c r="B165" s="917" t="s">
        <v>10113</v>
      </c>
      <c r="C165" s="1304">
        <v>0</v>
      </c>
      <c r="D165" s="1304">
        <v>0</v>
      </c>
      <c r="E165" s="1305">
        <v>0</v>
      </c>
      <c r="F165" s="1306">
        <v>0</v>
      </c>
      <c r="G165" s="1592" t="str">
        <f t="shared" si="8"/>
        <v>20701</v>
      </c>
      <c r="H165" s="1308">
        <f t="shared" si="9"/>
        <v>257367</v>
      </c>
      <c r="I165" s="1308">
        <f t="shared" si="10"/>
        <v>0</v>
      </c>
      <c r="J165" s="1308">
        <f t="shared" si="11"/>
        <v>378870.36</v>
      </c>
    </row>
    <row r="166" spans="1:10" ht="15" x14ac:dyDescent="0.25">
      <c r="A166" s="916">
        <v>207010103</v>
      </c>
      <c r="B166" s="917" t="s">
        <v>10114</v>
      </c>
      <c r="C166" s="1304">
        <v>0</v>
      </c>
      <c r="D166" s="1304">
        <v>0</v>
      </c>
      <c r="E166" s="1305">
        <v>0</v>
      </c>
      <c r="F166" s="1306">
        <v>0</v>
      </c>
      <c r="G166" s="1592" t="str">
        <f t="shared" si="8"/>
        <v>20701</v>
      </c>
      <c r="H166" s="1308">
        <f t="shared" si="9"/>
        <v>257367</v>
      </c>
      <c r="I166" s="1308">
        <f t="shared" si="10"/>
        <v>0</v>
      </c>
      <c r="J166" s="1308">
        <f t="shared" si="11"/>
        <v>378870.36</v>
      </c>
    </row>
    <row r="167" spans="1:10" ht="15" x14ac:dyDescent="0.25">
      <c r="A167" s="916">
        <v>207010120</v>
      </c>
      <c r="B167" s="917" t="s">
        <v>10115</v>
      </c>
      <c r="C167" s="1304">
        <v>23912.34</v>
      </c>
      <c r="D167" s="1304">
        <v>0</v>
      </c>
      <c r="E167" s="1305">
        <v>0</v>
      </c>
      <c r="F167" s="1306">
        <v>23912</v>
      </c>
      <c r="G167" s="1592" t="str">
        <f t="shared" si="8"/>
        <v>20701</v>
      </c>
      <c r="H167" s="1308">
        <f t="shared" si="9"/>
        <v>257367</v>
      </c>
      <c r="I167" s="1308">
        <f t="shared" si="10"/>
        <v>0</v>
      </c>
      <c r="J167" s="1308">
        <f t="shared" si="11"/>
        <v>378870.36</v>
      </c>
    </row>
    <row r="168" spans="1:10" ht="15" x14ac:dyDescent="0.25">
      <c r="A168" s="916">
        <v>207010150</v>
      </c>
      <c r="B168" s="917" t="s">
        <v>10116</v>
      </c>
      <c r="C168" s="1304">
        <v>12925.91</v>
      </c>
      <c r="D168" s="1304">
        <v>12500</v>
      </c>
      <c r="E168" s="1305">
        <v>0</v>
      </c>
      <c r="F168" s="1306">
        <v>12926</v>
      </c>
      <c r="G168" s="1592" t="str">
        <f t="shared" si="8"/>
        <v>20701</v>
      </c>
      <c r="H168" s="1308">
        <f t="shared" si="9"/>
        <v>257367</v>
      </c>
      <c r="I168" s="1308">
        <f t="shared" si="10"/>
        <v>0</v>
      </c>
      <c r="J168" s="1308">
        <f t="shared" si="11"/>
        <v>378870.36</v>
      </c>
    </row>
    <row r="169" spans="1:10" ht="15" x14ac:dyDescent="0.25">
      <c r="A169" s="916">
        <v>207010200</v>
      </c>
      <c r="B169" s="917" t="s">
        <v>10117</v>
      </c>
      <c r="C169" s="1304">
        <v>0</v>
      </c>
      <c r="D169" s="1304">
        <v>0</v>
      </c>
      <c r="E169" s="1305">
        <v>0</v>
      </c>
      <c r="F169" s="1306">
        <v>0</v>
      </c>
      <c r="G169" s="1592" t="str">
        <f t="shared" si="8"/>
        <v>20701</v>
      </c>
      <c r="H169" s="1308">
        <f t="shared" si="9"/>
        <v>257367</v>
      </c>
      <c r="I169" s="1308">
        <f t="shared" si="10"/>
        <v>0</v>
      </c>
      <c r="J169" s="1308">
        <f t="shared" si="11"/>
        <v>378870.36</v>
      </c>
    </row>
    <row r="170" spans="1:10" ht="15" x14ac:dyDescent="0.25">
      <c r="A170" s="916">
        <v>207010700</v>
      </c>
      <c r="B170" s="917" t="s">
        <v>10118</v>
      </c>
      <c r="C170" s="1304">
        <v>0</v>
      </c>
      <c r="D170" s="1304">
        <v>0</v>
      </c>
      <c r="E170" s="1305">
        <v>0</v>
      </c>
      <c r="F170" s="1306">
        <v>0</v>
      </c>
      <c r="G170" s="1592" t="str">
        <f t="shared" si="8"/>
        <v>20701</v>
      </c>
      <c r="H170" s="1308">
        <f t="shared" si="9"/>
        <v>257367</v>
      </c>
      <c r="I170" s="1308">
        <f t="shared" si="10"/>
        <v>0</v>
      </c>
      <c r="J170" s="1308">
        <f t="shared" si="11"/>
        <v>378870.36</v>
      </c>
    </row>
    <row r="171" spans="1:10" ht="15" x14ac:dyDescent="0.25">
      <c r="A171" s="916">
        <v>207010800</v>
      </c>
      <c r="B171" s="917" t="s">
        <v>10119</v>
      </c>
      <c r="C171" s="1304">
        <v>0</v>
      </c>
      <c r="D171" s="1304">
        <v>0</v>
      </c>
      <c r="E171" s="1305">
        <v>0</v>
      </c>
      <c r="F171" s="1306">
        <v>0</v>
      </c>
      <c r="G171" s="1592" t="str">
        <f t="shared" si="8"/>
        <v>20701</v>
      </c>
      <c r="H171" s="1308">
        <f t="shared" si="9"/>
        <v>257367</v>
      </c>
      <c r="I171" s="1308">
        <f t="shared" si="10"/>
        <v>0</v>
      </c>
      <c r="J171" s="1308">
        <f t="shared" si="11"/>
        <v>378870.36</v>
      </c>
    </row>
    <row r="172" spans="1:10" ht="15" x14ac:dyDescent="0.25">
      <c r="A172" s="916">
        <v>207010930</v>
      </c>
      <c r="B172" s="917" t="s">
        <v>10120</v>
      </c>
      <c r="C172" s="1304">
        <v>9</v>
      </c>
      <c r="D172" s="1304">
        <v>0</v>
      </c>
      <c r="E172" s="1305">
        <v>0</v>
      </c>
      <c r="F172" s="1306">
        <v>9</v>
      </c>
      <c r="G172" s="1592" t="str">
        <f t="shared" si="8"/>
        <v>20701</v>
      </c>
      <c r="H172" s="1308">
        <f t="shared" si="9"/>
        <v>257367</v>
      </c>
      <c r="I172" s="1308">
        <f t="shared" si="10"/>
        <v>0</v>
      </c>
      <c r="J172" s="1308">
        <f t="shared" si="11"/>
        <v>378870.36</v>
      </c>
    </row>
    <row r="173" spans="1:10" ht="15" x14ac:dyDescent="0.25">
      <c r="A173" s="916">
        <v>207010985</v>
      </c>
      <c r="B173" s="917" t="s">
        <v>10121</v>
      </c>
      <c r="C173" s="1304">
        <v>0</v>
      </c>
      <c r="D173" s="1304">
        <v>0</v>
      </c>
      <c r="E173" s="1305">
        <v>0</v>
      </c>
      <c r="F173" s="1306">
        <v>0</v>
      </c>
      <c r="G173" s="1592" t="str">
        <f t="shared" si="8"/>
        <v>20701</v>
      </c>
      <c r="H173" s="1308">
        <f t="shared" si="9"/>
        <v>257367</v>
      </c>
      <c r="I173" s="1308">
        <f t="shared" si="10"/>
        <v>0</v>
      </c>
      <c r="J173" s="1308">
        <f t="shared" si="11"/>
        <v>378870.36</v>
      </c>
    </row>
    <row r="174" spans="1:10" ht="15" x14ac:dyDescent="0.25">
      <c r="A174" s="916">
        <v>207011045</v>
      </c>
      <c r="B174" s="917" t="s">
        <v>10122</v>
      </c>
      <c r="C174" s="1304">
        <v>0</v>
      </c>
      <c r="D174" s="1304">
        <v>0</v>
      </c>
      <c r="E174" s="1305">
        <v>0</v>
      </c>
      <c r="F174" s="1306">
        <v>0</v>
      </c>
      <c r="G174" s="1592" t="str">
        <f t="shared" si="8"/>
        <v>20701</v>
      </c>
      <c r="H174" s="1308">
        <f t="shared" si="9"/>
        <v>257367</v>
      </c>
      <c r="I174" s="1308">
        <f t="shared" si="10"/>
        <v>0</v>
      </c>
      <c r="J174" s="1308">
        <f t="shared" si="11"/>
        <v>378870.36</v>
      </c>
    </row>
    <row r="175" spans="1:10" ht="15" x14ac:dyDescent="0.25">
      <c r="A175" s="916">
        <v>207012000</v>
      </c>
      <c r="B175" s="917" t="s">
        <v>10123</v>
      </c>
      <c r="C175" s="1304">
        <v>3139.73</v>
      </c>
      <c r="D175" s="1304">
        <v>2900</v>
      </c>
      <c r="E175" s="1305">
        <v>0</v>
      </c>
      <c r="F175" s="1306">
        <v>3140</v>
      </c>
      <c r="G175" s="1592" t="str">
        <f t="shared" si="8"/>
        <v>20701</v>
      </c>
      <c r="H175" s="1308">
        <f t="shared" si="9"/>
        <v>257367</v>
      </c>
      <c r="I175" s="1308">
        <f t="shared" si="10"/>
        <v>0</v>
      </c>
      <c r="J175" s="1308">
        <f t="shared" si="11"/>
        <v>378870.36</v>
      </c>
    </row>
    <row r="176" spans="1:10" ht="15" x14ac:dyDescent="0.25">
      <c r="A176" s="916">
        <v>207012007</v>
      </c>
      <c r="B176" s="917" t="s">
        <v>10124</v>
      </c>
      <c r="C176" s="1304">
        <v>1064.7</v>
      </c>
      <c r="D176" s="1304">
        <v>0</v>
      </c>
      <c r="E176" s="1305">
        <v>0</v>
      </c>
      <c r="F176" s="1306">
        <v>1065</v>
      </c>
      <c r="G176" s="1592" t="str">
        <f t="shared" si="8"/>
        <v>20701</v>
      </c>
      <c r="H176" s="1308">
        <f t="shared" si="9"/>
        <v>257367</v>
      </c>
      <c r="I176" s="1308">
        <f t="shared" si="10"/>
        <v>0</v>
      </c>
      <c r="J176" s="1308">
        <f t="shared" si="11"/>
        <v>378870.36</v>
      </c>
    </row>
    <row r="177" spans="1:10" ht="15" x14ac:dyDescent="0.25">
      <c r="A177" s="916">
        <v>207012011</v>
      </c>
      <c r="B177" s="917" t="s">
        <v>10125</v>
      </c>
      <c r="C177" s="1304">
        <v>0</v>
      </c>
      <c r="D177" s="1304">
        <v>0</v>
      </c>
      <c r="E177" s="1305">
        <v>0</v>
      </c>
      <c r="F177" s="1306">
        <v>0</v>
      </c>
      <c r="G177" s="1592" t="str">
        <f t="shared" si="8"/>
        <v>20701</v>
      </c>
      <c r="H177" s="1308">
        <f t="shared" si="9"/>
        <v>257367</v>
      </c>
      <c r="I177" s="1308">
        <f t="shared" si="10"/>
        <v>0</v>
      </c>
      <c r="J177" s="1308">
        <f t="shared" si="11"/>
        <v>378870.36</v>
      </c>
    </row>
    <row r="178" spans="1:10" ht="15" x14ac:dyDescent="0.25">
      <c r="A178" s="916">
        <v>207012038</v>
      </c>
      <c r="B178" s="917" t="s">
        <v>10126</v>
      </c>
      <c r="C178" s="1304">
        <v>3015</v>
      </c>
      <c r="D178" s="1304">
        <v>3600</v>
      </c>
      <c r="E178" s="1305">
        <v>0</v>
      </c>
      <c r="F178" s="1306">
        <v>3015</v>
      </c>
      <c r="G178" s="1592" t="str">
        <f t="shared" si="8"/>
        <v>20701</v>
      </c>
      <c r="H178" s="1308">
        <f t="shared" si="9"/>
        <v>257367</v>
      </c>
      <c r="I178" s="1308">
        <f t="shared" si="10"/>
        <v>0</v>
      </c>
      <c r="J178" s="1308">
        <f t="shared" si="11"/>
        <v>378870.36</v>
      </c>
    </row>
    <row r="179" spans="1:10" ht="15" x14ac:dyDescent="0.25">
      <c r="A179" s="916">
        <v>207012039</v>
      </c>
      <c r="B179" s="917" t="s">
        <v>10127</v>
      </c>
      <c r="C179" s="1304">
        <v>1924.12</v>
      </c>
      <c r="D179" s="1304">
        <v>2200</v>
      </c>
      <c r="E179" s="1305">
        <v>0</v>
      </c>
      <c r="F179" s="1306">
        <v>1924</v>
      </c>
      <c r="G179" s="1592" t="str">
        <f t="shared" si="8"/>
        <v>20701</v>
      </c>
      <c r="H179" s="1308">
        <f t="shared" si="9"/>
        <v>257367</v>
      </c>
      <c r="I179" s="1308">
        <f t="shared" si="10"/>
        <v>0</v>
      </c>
      <c r="J179" s="1308">
        <f t="shared" si="11"/>
        <v>378870.36</v>
      </c>
    </row>
    <row r="180" spans="1:10" ht="15" x14ac:dyDescent="0.25">
      <c r="A180" s="916">
        <v>207012300</v>
      </c>
      <c r="B180" s="917" t="s">
        <v>10128</v>
      </c>
      <c r="C180" s="1304">
        <v>1846.76</v>
      </c>
      <c r="D180" s="1304">
        <v>2600</v>
      </c>
      <c r="E180" s="1305">
        <v>0</v>
      </c>
      <c r="F180" s="1306">
        <v>1846</v>
      </c>
      <c r="G180" s="1592" t="str">
        <f t="shared" si="8"/>
        <v>20701</v>
      </c>
      <c r="H180" s="1308">
        <f t="shared" si="9"/>
        <v>257367</v>
      </c>
      <c r="I180" s="1308">
        <f t="shared" si="10"/>
        <v>0</v>
      </c>
      <c r="J180" s="1308">
        <f t="shared" si="11"/>
        <v>378870.36</v>
      </c>
    </row>
    <row r="181" spans="1:10" ht="15" x14ac:dyDescent="0.25">
      <c r="A181" s="916">
        <v>207012403</v>
      </c>
      <c r="B181" s="917" t="s">
        <v>10129</v>
      </c>
      <c r="C181" s="1304">
        <v>0</v>
      </c>
      <c r="D181" s="1304">
        <v>0</v>
      </c>
      <c r="E181" s="1305">
        <v>0</v>
      </c>
      <c r="F181" s="1306">
        <v>0</v>
      </c>
      <c r="G181" s="1592" t="str">
        <f t="shared" si="8"/>
        <v>20701</v>
      </c>
      <c r="H181" s="1308">
        <f t="shared" si="9"/>
        <v>257367</v>
      </c>
      <c r="I181" s="1308">
        <f t="shared" si="10"/>
        <v>0</v>
      </c>
      <c r="J181" s="1308">
        <f t="shared" si="11"/>
        <v>378870.36</v>
      </c>
    </row>
    <row r="182" spans="1:10" ht="15" x14ac:dyDescent="0.25">
      <c r="A182" s="916">
        <v>207012415</v>
      </c>
      <c r="B182" s="917" t="s">
        <v>10130</v>
      </c>
      <c r="C182" s="1304">
        <v>2140.56</v>
      </c>
      <c r="D182" s="1304">
        <v>2500</v>
      </c>
      <c r="E182" s="1305">
        <v>0</v>
      </c>
      <c r="F182" s="1306">
        <v>2141</v>
      </c>
      <c r="G182" s="1592" t="str">
        <f t="shared" si="8"/>
        <v>20701</v>
      </c>
      <c r="H182" s="1308">
        <f t="shared" si="9"/>
        <v>257367</v>
      </c>
      <c r="I182" s="1308">
        <f t="shared" si="10"/>
        <v>0</v>
      </c>
      <c r="J182" s="1308">
        <f t="shared" si="11"/>
        <v>378870.36</v>
      </c>
    </row>
    <row r="183" spans="1:10" ht="15" x14ac:dyDescent="0.25">
      <c r="A183" s="916">
        <v>207012416</v>
      </c>
      <c r="B183" s="917" t="s">
        <v>10131</v>
      </c>
      <c r="C183" s="1304">
        <v>0</v>
      </c>
      <c r="D183" s="1304">
        <v>0</v>
      </c>
      <c r="E183" s="1305">
        <v>0</v>
      </c>
      <c r="F183" s="1306">
        <v>0</v>
      </c>
      <c r="G183" s="1592" t="str">
        <f t="shared" si="8"/>
        <v>20701</v>
      </c>
      <c r="H183" s="1308">
        <f t="shared" si="9"/>
        <v>257367</v>
      </c>
      <c r="I183" s="1308">
        <f t="shared" si="10"/>
        <v>0</v>
      </c>
      <c r="J183" s="1308">
        <f t="shared" si="11"/>
        <v>378870.36</v>
      </c>
    </row>
    <row r="184" spans="1:10" ht="15" x14ac:dyDescent="0.25">
      <c r="A184" s="916">
        <v>207012433</v>
      </c>
      <c r="B184" s="917" t="s">
        <v>10132</v>
      </c>
      <c r="C184" s="1304">
        <v>0</v>
      </c>
      <c r="D184" s="1304">
        <v>0</v>
      </c>
      <c r="E184" s="1305">
        <v>0</v>
      </c>
      <c r="F184" s="1306">
        <v>0</v>
      </c>
      <c r="G184" s="1592" t="str">
        <f t="shared" si="8"/>
        <v>20701</v>
      </c>
      <c r="H184" s="1308">
        <f t="shared" si="9"/>
        <v>257367</v>
      </c>
      <c r="I184" s="1308">
        <f t="shared" si="10"/>
        <v>0</v>
      </c>
      <c r="J184" s="1308">
        <f t="shared" si="11"/>
        <v>378870.36</v>
      </c>
    </row>
    <row r="185" spans="1:10" ht="15" x14ac:dyDescent="0.25">
      <c r="A185" s="916">
        <v>207012442</v>
      </c>
      <c r="B185" s="917" t="s">
        <v>10133</v>
      </c>
      <c r="C185" s="1304">
        <v>0</v>
      </c>
      <c r="D185" s="1304">
        <v>0</v>
      </c>
      <c r="E185" s="1305">
        <v>0</v>
      </c>
      <c r="F185" s="1306">
        <v>0</v>
      </c>
      <c r="G185" s="1592" t="str">
        <f t="shared" si="8"/>
        <v>20701</v>
      </c>
      <c r="H185" s="1308">
        <f t="shared" si="9"/>
        <v>257367</v>
      </c>
      <c r="I185" s="1308">
        <f t="shared" si="10"/>
        <v>0</v>
      </c>
      <c r="J185" s="1308">
        <f t="shared" si="11"/>
        <v>378870.36</v>
      </c>
    </row>
    <row r="186" spans="1:10" ht="15" x14ac:dyDescent="0.25">
      <c r="A186" s="916">
        <v>207012477</v>
      </c>
      <c r="B186" s="917" t="s">
        <v>10134</v>
      </c>
      <c r="C186" s="1304">
        <v>0</v>
      </c>
      <c r="D186" s="1304">
        <v>0</v>
      </c>
      <c r="E186" s="1305">
        <v>0</v>
      </c>
      <c r="F186" s="1306">
        <v>0</v>
      </c>
      <c r="G186" s="1592" t="str">
        <f t="shared" si="8"/>
        <v>20701</v>
      </c>
      <c r="H186" s="1308">
        <f t="shared" si="9"/>
        <v>257367</v>
      </c>
      <c r="I186" s="1308">
        <f t="shared" si="10"/>
        <v>0</v>
      </c>
      <c r="J186" s="1308">
        <f t="shared" si="11"/>
        <v>378870.36</v>
      </c>
    </row>
    <row r="187" spans="1:10" ht="15" x14ac:dyDescent="0.25">
      <c r="A187" s="916">
        <v>207012478</v>
      </c>
      <c r="B187" s="917" t="s">
        <v>10135</v>
      </c>
      <c r="C187" s="1304">
        <v>0</v>
      </c>
      <c r="D187" s="1304">
        <v>0</v>
      </c>
      <c r="E187" s="1305">
        <v>0</v>
      </c>
      <c r="F187" s="1306">
        <v>0</v>
      </c>
      <c r="G187" s="1592" t="str">
        <f t="shared" si="8"/>
        <v>20701</v>
      </c>
      <c r="H187" s="1308">
        <f t="shared" si="9"/>
        <v>257367</v>
      </c>
      <c r="I187" s="1308">
        <f t="shared" si="10"/>
        <v>0</v>
      </c>
      <c r="J187" s="1308">
        <f t="shared" si="11"/>
        <v>378870.36</v>
      </c>
    </row>
    <row r="188" spans="1:10" ht="15" x14ac:dyDescent="0.25">
      <c r="A188" s="916">
        <v>207012510</v>
      </c>
      <c r="B188" s="917" t="s">
        <v>10136</v>
      </c>
      <c r="C188" s="1304">
        <v>0</v>
      </c>
      <c r="D188" s="1304">
        <v>0</v>
      </c>
      <c r="E188" s="1305">
        <v>0</v>
      </c>
      <c r="F188" s="1306">
        <v>0</v>
      </c>
      <c r="G188" s="1592" t="str">
        <f t="shared" si="8"/>
        <v>20701</v>
      </c>
      <c r="H188" s="1308">
        <f t="shared" si="9"/>
        <v>257367</v>
      </c>
      <c r="I188" s="1308">
        <f t="shared" si="10"/>
        <v>0</v>
      </c>
      <c r="J188" s="1308">
        <f t="shared" si="11"/>
        <v>378870.36</v>
      </c>
    </row>
    <row r="189" spans="1:10" ht="15" x14ac:dyDescent="0.25">
      <c r="A189" s="916">
        <v>207012520</v>
      </c>
      <c r="B189" s="917" t="s">
        <v>10137</v>
      </c>
      <c r="C189" s="1304">
        <v>0</v>
      </c>
      <c r="D189" s="1304">
        <v>0</v>
      </c>
      <c r="E189" s="1305">
        <v>0</v>
      </c>
      <c r="F189" s="1306">
        <v>0</v>
      </c>
      <c r="G189" s="1592" t="str">
        <f t="shared" si="8"/>
        <v>20701</v>
      </c>
      <c r="H189" s="1308">
        <f t="shared" si="9"/>
        <v>257367</v>
      </c>
      <c r="I189" s="1308">
        <f t="shared" si="10"/>
        <v>0</v>
      </c>
      <c r="J189" s="1308">
        <f t="shared" si="11"/>
        <v>378870.36</v>
      </c>
    </row>
    <row r="190" spans="1:10" ht="15" x14ac:dyDescent="0.25">
      <c r="A190" s="916">
        <v>207012703</v>
      </c>
      <c r="B190" s="917" t="s">
        <v>6829</v>
      </c>
      <c r="C190" s="1304">
        <v>0</v>
      </c>
      <c r="D190" s="1304">
        <v>100</v>
      </c>
      <c r="E190" s="1305">
        <v>0</v>
      </c>
      <c r="F190" s="1306">
        <v>0</v>
      </c>
      <c r="G190" s="1592" t="str">
        <f t="shared" si="8"/>
        <v>20701</v>
      </c>
      <c r="H190" s="1308">
        <f t="shared" si="9"/>
        <v>257367</v>
      </c>
      <c r="I190" s="1308">
        <f t="shared" si="10"/>
        <v>0</v>
      </c>
      <c r="J190" s="1308">
        <f t="shared" si="11"/>
        <v>378870.36</v>
      </c>
    </row>
    <row r="191" spans="1:10" ht="15" x14ac:dyDescent="0.25">
      <c r="A191" s="916">
        <v>207012706</v>
      </c>
      <c r="B191" s="917" t="s">
        <v>10138</v>
      </c>
      <c r="C191" s="1304">
        <v>0</v>
      </c>
      <c r="D191" s="1304">
        <v>0</v>
      </c>
      <c r="E191" s="1305">
        <v>0</v>
      </c>
      <c r="F191" s="1306">
        <v>0</v>
      </c>
      <c r="G191" s="1592" t="str">
        <f t="shared" si="8"/>
        <v>20701</v>
      </c>
      <c r="H191" s="1308">
        <f t="shared" si="9"/>
        <v>257367</v>
      </c>
      <c r="I191" s="1308">
        <f t="shared" si="10"/>
        <v>0</v>
      </c>
      <c r="J191" s="1308">
        <f t="shared" si="11"/>
        <v>378870.36</v>
      </c>
    </row>
    <row r="192" spans="1:10" ht="15" x14ac:dyDescent="0.25">
      <c r="A192" s="916">
        <v>207012801</v>
      </c>
      <c r="B192" s="917" t="s">
        <v>10139</v>
      </c>
      <c r="C192" s="1304">
        <v>0</v>
      </c>
      <c r="D192" s="1304">
        <v>0</v>
      </c>
      <c r="E192" s="1305">
        <v>0</v>
      </c>
      <c r="F192" s="1306">
        <v>0</v>
      </c>
      <c r="G192" s="1592" t="str">
        <f t="shared" si="8"/>
        <v>20701</v>
      </c>
      <c r="H192" s="1308">
        <f t="shared" si="9"/>
        <v>257367</v>
      </c>
      <c r="I192" s="1308">
        <f t="shared" si="10"/>
        <v>0</v>
      </c>
      <c r="J192" s="1308">
        <f t="shared" si="11"/>
        <v>378870.36</v>
      </c>
    </row>
    <row r="193" spans="1:10" ht="15" x14ac:dyDescent="0.25">
      <c r="A193" s="916">
        <v>207013011</v>
      </c>
      <c r="B193" s="917" t="s">
        <v>10140</v>
      </c>
      <c r="C193" s="1304">
        <v>0</v>
      </c>
      <c r="D193" s="1304">
        <v>0</v>
      </c>
      <c r="E193" s="1305">
        <v>0</v>
      </c>
      <c r="F193" s="1306">
        <v>0</v>
      </c>
      <c r="G193" s="1592" t="str">
        <f t="shared" si="8"/>
        <v>20701</v>
      </c>
      <c r="H193" s="1308">
        <f t="shared" si="9"/>
        <v>257367</v>
      </c>
      <c r="I193" s="1308">
        <f t="shared" si="10"/>
        <v>0</v>
      </c>
      <c r="J193" s="1308">
        <f t="shared" si="11"/>
        <v>378870.36</v>
      </c>
    </row>
    <row r="194" spans="1:10" ht="15" x14ac:dyDescent="0.25">
      <c r="A194" s="916">
        <v>207013038</v>
      </c>
      <c r="B194" s="917" t="s">
        <v>10141</v>
      </c>
      <c r="C194" s="1304">
        <v>0</v>
      </c>
      <c r="D194" s="1304">
        <v>0</v>
      </c>
      <c r="E194" s="1305">
        <v>0</v>
      </c>
      <c r="F194" s="1306">
        <v>0</v>
      </c>
      <c r="G194" s="1592" t="str">
        <f t="shared" si="8"/>
        <v>20701</v>
      </c>
      <c r="H194" s="1308">
        <f t="shared" si="9"/>
        <v>257367</v>
      </c>
      <c r="I194" s="1308">
        <f t="shared" si="10"/>
        <v>0</v>
      </c>
      <c r="J194" s="1308">
        <f t="shared" si="11"/>
        <v>378870.36</v>
      </c>
    </row>
    <row r="195" spans="1:10" ht="15" x14ac:dyDescent="0.25">
      <c r="A195" s="916">
        <v>207013052</v>
      </c>
      <c r="B195" s="917" t="s">
        <v>10142</v>
      </c>
      <c r="C195" s="1304">
        <v>0</v>
      </c>
      <c r="D195" s="1304">
        <v>0</v>
      </c>
      <c r="E195" s="1305">
        <v>0</v>
      </c>
      <c r="F195" s="1306">
        <v>0</v>
      </c>
      <c r="G195" s="1592" t="str">
        <f t="shared" si="8"/>
        <v>20701</v>
      </c>
      <c r="H195" s="1308">
        <f t="shared" si="9"/>
        <v>257367</v>
      </c>
      <c r="I195" s="1308">
        <f t="shared" si="10"/>
        <v>0</v>
      </c>
      <c r="J195" s="1308">
        <f t="shared" si="11"/>
        <v>378870.36</v>
      </c>
    </row>
    <row r="196" spans="1:10" ht="15" x14ac:dyDescent="0.25">
      <c r="A196" s="916">
        <v>207013300</v>
      </c>
      <c r="B196" s="917" t="s">
        <v>10143</v>
      </c>
      <c r="C196" s="1304">
        <v>4290.92</v>
      </c>
      <c r="D196" s="1304">
        <v>0</v>
      </c>
      <c r="E196" s="1305">
        <v>0</v>
      </c>
      <c r="F196" s="1306">
        <v>4291</v>
      </c>
      <c r="G196" s="1592" t="str">
        <f t="shared" si="8"/>
        <v>20701</v>
      </c>
      <c r="H196" s="1308">
        <f t="shared" si="9"/>
        <v>257367</v>
      </c>
      <c r="I196" s="1308">
        <f t="shared" si="10"/>
        <v>0</v>
      </c>
      <c r="J196" s="1308">
        <f t="shared" si="11"/>
        <v>378870.36</v>
      </c>
    </row>
    <row r="197" spans="1:10" ht="15" x14ac:dyDescent="0.25">
      <c r="A197" s="916">
        <v>207014610</v>
      </c>
      <c r="B197" s="917" t="s">
        <v>10144</v>
      </c>
      <c r="C197" s="1304">
        <v>0</v>
      </c>
      <c r="D197" s="1304">
        <v>0</v>
      </c>
      <c r="E197" s="1305">
        <v>0</v>
      </c>
      <c r="F197" s="1306">
        <v>0</v>
      </c>
      <c r="G197" s="1592" t="str">
        <f t="shared" si="8"/>
        <v>20701</v>
      </c>
      <c r="H197" s="1308">
        <f t="shared" si="9"/>
        <v>257367</v>
      </c>
      <c r="I197" s="1308">
        <f t="shared" si="10"/>
        <v>0</v>
      </c>
      <c r="J197" s="1308">
        <f t="shared" si="11"/>
        <v>378870.36</v>
      </c>
    </row>
    <row r="198" spans="1:10" ht="15" x14ac:dyDescent="0.25">
      <c r="A198" s="916">
        <v>207014611</v>
      </c>
      <c r="B198" s="917" t="s">
        <v>10145</v>
      </c>
      <c r="C198" s="1304">
        <v>0</v>
      </c>
      <c r="D198" s="1304">
        <v>0</v>
      </c>
      <c r="E198" s="1305">
        <v>0</v>
      </c>
      <c r="F198" s="1306">
        <v>0</v>
      </c>
      <c r="G198" s="1592" t="str">
        <f t="shared" si="8"/>
        <v>20701</v>
      </c>
      <c r="H198" s="1308">
        <f t="shared" si="9"/>
        <v>257367</v>
      </c>
      <c r="I198" s="1308">
        <f t="shared" si="10"/>
        <v>0</v>
      </c>
      <c r="J198" s="1308">
        <f t="shared" si="11"/>
        <v>378870.36</v>
      </c>
    </row>
    <row r="199" spans="1:10" ht="15" x14ac:dyDescent="0.25">
      <c r="A199" s="916">
        <v>207014619</v>
      </c>
      <c r="B199" s="917" t="s">
        <v>10146</v>
      </c>
      <c r="C199" s="1304">
        <v>0</v>
      </c>
      <c r="D199" s="1304">
        <v>0</v>
      </c>
      <c r="E199" s="1305">
        <v>0</v>
      </c>
      <c r="F199" s="1306">
        <v>0</v>
      </c>
      <c r="G199" s="1592" t="str">
        <f t="shared" si="8"/>
        <v>20701</v>
      </c>
      <c r="H199" s="1308">
        <f t="shared" si="9"/>
        <v>257367</v>
      </c>
      <c r="I199" s="1308">
        <f t="shared" si="10"/>
        <v>0</v>
      </c>
      <c r="J199" s="1308">
        <f t="shared" si="11"/>
        <v>378870.36</v>
      </c>
    </row>
    <row r="200" spans="1:10" ht="15" x14ac:dyDescent="0.25">
      <c r="A200" s="916">
        <v>207014622</v>
      </c>
      <c r="B200" s="917" t="s">
        <v>10147</v>
      </c>
      <c r="C200" s="1304">
        <v>0</v>
      </c>
      <c r="D200" s="1304">
        <v>0</v>
      </c>
      <c r="E200" s="1305">
        <v>0</v>
      </c>
      <c r="F200" s="1306">
        <v>0</v>
      </c>
      <c r="G200" s="1592" t="str">
        <f t="shared" ref="G200:G263" si="12">LEFT(A200,5)</f>
        <v>20701</v>
      </c>
      <c r="H200" s="1308">
        <f t="shared" ref="H200:H263" si="13">SUMIF(G:G,G200,D:D)</f>
        <v>257367</v>
      </c>
      <c r="I200" s="1308">
        <f t="shared" ref="I200:I263" si="14">SUMIF(G:G,G200,E:E)</f>
        <v>0</v>
      </c>
      <c r="J200" s="1308">
        <f t="shared" ref="J200:J263" si="15">SUMIF(G:G,G200,C:C)</f>
        <v>378870.36</v>
      </c>
    </row>
    <row r="201" spans="1:10" ht="15" x14ac:dyDescent="0.25">
      <c r="A201" s="916">
        <v>207014623</v>
      </c>
      <c r="B201" s="917" t="s">
        <v>10148</v>
      </c>
      <c r="C201" s="1304">
        <v>0</v>
      </c>
      <c r="D201" s="1304">
        <v>0</v>
      </c>
      <c r="E201" s="1305">
        <v>0</v>
      </c>
      <c r="F201" s="1306">
        <v>0</v>
      </c>
      <c r="G201" s="1592" t="str">
        <f t="shared" si="12"/>
        <v>20701</v>
      </c>
      <c r="H201" s="1308">
        <f t="shared" si="13"/>
        <v>257367</v>
      </c>
      <c r="I201" s="1308">
        <f t="shared" si="14"/>
        <v>0</v>
      </c>
      <c r="J201" s="1308">
        <f t="shared" si="15"/>
        <v>378870.36</v>
      </c>
    </row>
    <row r="202" spans="1:10" ht="15" x14ac:dyDescent="0.25">
      <c r="A202" s="916">
        <v>207015902</v>
      </c>
      <c r="B202" s="917" t="s">
        <v>10149</v>
      </c>
      <c r="C202" s="1304">
        <v>0</v>
      </c>
      <c r="D202" s="1304">
        <v>0</v>
      </c>
      <c r="E202" s="1305">
        <v>0</v>
      </c>
      <c r="F202" s="1306">
        <v>0</v>
      </c>
      <c r="G202" s="1592" t="str">
        <f t="shared" si="12"/>
        <v>20701</v>
      </c>
      <c r="H202" s="1308">
        <f t="shared" si="13"/>
        <v>257367</v>
      </c>
      <c r="I202" s="1308">
        <f t="shared" si="14"/>
        <v>0</v>
      </c>
      <c r="J202" s="1308">
        <f t="shared" si="15"/>
        <v>378870.36</v>
      </c>
    </row>
    <row r="203" spans="1:10" ht="15" x14ac:dyDescent="0.25">
      <c r="A203" s="916">
        <v>207016010</v>
      </c>
      <c r="B203" s="917" t="s">
        <v>10150</v>
      </c>
      <c r="C203" s="1304">
        <v>47814.05</v>
      </c>
      <c r="D203" s="1304">
        <v>0</v>
      </c>
      <c r="E203" s="1305">
        <v>0</v>
      </c>
      <c r="F203" s="1306">
        <v>47814</v>
      </c>
      <c r="G203" s="1592" t="str">
        <f t="shared" si="12"/>
        <v>20701</v>
      </c>
      <c r="H203" s="1308">
        <f t="shared" si="13"/>
        <v>257367</v>
      </c>
      <c r="I203" s="1308">
        <f t="shared" si="14"/>
        <v>0</v>
      </c>
      <c r="J203" s="1308">
        <f t="shared" si="15"/>
        <v>378870.36</v>
      </c>
    </row>
    <row r="204" spans="1:10" ht="15" x14ac:dyDescent="0.25">
      <c r="A204" s="916">
        <v>207019053</v>
      </c>
      <c r="B204" s="917" t="s">
        <v>10151</v>
      </c>
      <c r="C204" s="1304">
        <v>0</v>
      </c>
      <c r="D204" s="1304">
        <v>0</v>
      </c>
      <c r="E204" s="1305">
        <v>0</v>
      </c>
      <c r="F204" s="1306">
        <v>0</v>
      </c>
      <c r="G204" s="1592" t="str">
        <f t="shared" si="12"/>
        <v>20701</v>
      </c>
      <c r="H204" s="1308">
        <f t="shared" si="13"/>
        <v>257367</v>
      </c>
      <c r="I204" s="1308">
        <f t="shared" si="14"/>
        <v>0</v>
      </c>
      <c r="J204" s="1308">
        <f t="shared" si="15"/>
        <v>378870.36</v>
      </c>
    </row>
    <row r="205" spans="1:10" ht="15" x14ac:dyDescent="0.25">
      <c r="A205" s="916">
        <v>207019054</v>
      </c>
      <c r="B205" s="917" t="s">
        <v>10152</v>
      </c>
      <c r="C205" s="1304">
        <v>0</v>
      </c>
      <c r="D205" s="1304">
        <v>0</v>
      </c>
      <c r="E205" s="1305">
        <v>0</v>
      </c>
      <c r="F205" s="1306">
        <v>0</v>
      </c>
      <c r="G205" s="1592" t="str">
        <f t="shared" si="12"/>
        <v>20701</v>
      </c>
      <c r="H205" s="1308">
        <f t="shared" si="13"/>
        <v>257367</v>
      </c>
      <c r="I205" s="1308">
        <f t="shared" si="14"/>
        <v>0</v>
      </c>
      <c r="J205" s="1308">
        <f t="shared" si="15"/>
        <v>378870.36</v>
      </c>
    </row>
    <row r="206" spans="1:10" ht="15" x14ac:dyDescent="0.25">
      <c r="A206" s="916">
        <v>207019059</v>
      </c>
      <c r="B206" s="917" t="s">
        <v>10153</v>
      </c>
      <c r="C206" s="1304">
        <v>0</v>
      </c>
      <c r="D206" s="1304">
        <v>0</v>
      </c>
      <c r="E206" s="1305">
        <v>0</v>
      </c>
      <c r="F206" s="1306">
        <v>0</v>
      </c>
      <c r="G206" s="1592" t="str">
        <f t="shared" si="12"/>
        <v>20701</v>
      </c>
      <c r="H206" s="1308">
        <f t="shared" si="13"/>
        <v>257367</v>
      </c>
      <c r="I206" s="1308">
        <f t="shared" si="14"/>
        <v>0</v>
      </c>
      <c r="J206" s="1308">
        <f t="shared" si="15"/>
        <v>378870.36</v>
      </c>
    </row>
    <row r="207" spans="1:10" ht="15" x14ac:dyDescent="0.25">
      <c r="A207" s="916">
        <v>207019089</v>
      </c>
      <c r="B207" s="917" t="s">
        <v>10154</v>
      </c>
      <c r="C207" s="1304">
        <v>0</v>
      </c>
      <c r="D207" s="1304">
        <v>0</v>
      </c>
      <c r="E207" s="1305">
        <v>0</v>
      </c>
      <c r="F207" s="1306">
        <v>0</v>
      </c>
      <c r="G207" s="1592" t="str">
        <f t="shared" si="12"/>
        <v>20701</v>
      </c>
      <c r="H207" s="1308">
        <f t="shared" si="13"/>
        <v>257367</v>
      </c>
      <c r="I207" s="1308">
        <f t="shared" si="14"/>
        <v>0</v>
      </c>
      <c r="J207" s="1308">
        <f t="shared" si="15"/>
        <v>378870.36</v>
      </c>
    </row>
    <row r="208" spans="1:10" ht="15" x14ac:dyDescent="0.25">
      <c r="A208" s="916">
        <v>207019103</v>
      </c>
      <c r="B208" s="917" t="s">
        <v>10155</v>
      </c>
      <c r="C208" s="1304">
        <v>0</v>
      </c>
      <c r="D208" s="1304">
        <v>0</v>
      </c>
      <c r="E208" s="1305">
        <v>0</v>
      </c>
      <c r="F208" s="1306">
        <v>0</v>
      </c>
      <c r="G208" s="1592" t="str">
        <f t="shared" si="12"/>
        <v>20701</v>
      </c>
      <c r="H208" s="1308">
        <f t="shared" si="13"/>
        <v>257367</v>
      </c>
      <c r="I208" s="1308">
        <f t="shared" si="14"/>
        <v>0</v>
      </c>
      <c r="J208" s="1308">
        <f t="shared" si="15"/>
        <v>378870.36</v>
      </c>
    </row>
    <row r="209" spans="1:10" ht="15" x14ac:dyDescent="0.25">
      <c r="A209" s="916">
        <v>207019200</v>
      </c>
      <c r="B209" s="917" t="s">
        <v>10156</v>
      </c>
      <c r="C209" s="1304">
        <v>-2070.96</v>
      </c>
      <c r="D209" s="1304">
        <v>-2500</v>
      </c>
      <c r="E209" s="1305">
        <v>0</v>
      </c>
      <c r="F209" s="1306">
        <v>-2071</v>
      </c>
      <c r="G209" s="1592" t="str">
        <f t="shared" si="12"/>
        <v>20701</v>
      </c>
      <c r="H209" s="1308">
        <f t="shared" si="13"/>
        <v>257367</v>
      </c>
      <c r="I209" s="1308">
        <f t="shared" si="14"/>
        <v>0</v>
      </c>
      <c r="J209" s="1308">
        <f t="shared" si="15"/>
        <v>378870.36</v>
      </c>
    </row>
    <row r="210" spans="1:10" ht="15" x14ac:dyDescent="0.25">
      <c r="A210" s="916">
        <v>207019201</v>
      </c>
      <c r="B210" s="917" t="s">
        <v>10157</v>
      </c>
      <c r="C210" s="1304">
        <v>0</v>
      </c>
      <c r="D210" s="1304">
        <v>0</v>
      </c>
      <c r="E210" s="1305">
        <v>0</v>
      </c>
      <c r="F210" s="1306">
        <v>0</v>
      </c>
      <c r="G210" s="1592" t="str">
        <f t="shared" si="12"/>
        <v>20701</v>
      </c>
      <c r="H210" s="1308">
        <f t="shared" si="13"/>
        <v>257367</v>
      </c>
      <c r="I210" s="1308">
        <f t="shared" si="14"/>
        <v>0</v>
      </c>
      <c r="J210" s="1308">
        <f t="shared" si="15"/>
        <v>378870.36</v>
      </c>
    </row>
    <row r="211" spans="1:10" ht="15" x14ac:dyDescent="0.25">
      <c r="A211" s="916">
        <v>207019300</v>
      </c>
      <c r="B211" s="917" t="s">
        <v>10158</v>
      </c>
      <c r="C211" s="1304">
        <v>0</v>
      </c>
      <c r="D211" s="1304">
        <v>0</v>
      </c>
      <c r="E211" s="1305">
        <v>0</v>
      </c>
      <c r="F211" s="1306">
        <v>0</v>
      </c>
      <c r="G211" s="1592" t="str">
        <f t="shared" si="12"/>
        <v>20701</v>
      </c>
      <c r="H211" s="1308">
        <f t="shared" si="13"/>
        <v>257367</v>
      </c>
      <c r="I211" s="1308">
        <f t="shared" si="14"/>
        <v>0</v>
      </c>
      <c r="J211" s="1308">
        <f t="shared" si="15"/>
        <v>378870.36</v>
      </c>
    </row>
    <row r="212" spans="1:10" ht="15" x14ac:dyDescent="0.25">
      <c r="A212" s="916">
        <v>207019359</v>
      </c>
      <c r="B212" s="917" t="s">
        <v>10159</v>
      </c>
      <c r="C212" s="1304">
        <v>0</v>
      </c>
      <c r="D212" s="1304">
        <v>0</v>
      </c>
      <c r="E212" s="1305">
        <v>0</v>
      </c>
      <c r="F212" s="1306">
        <v>0</v>
      </c>
      <c r="G212" s="1592" t="str">
        <f t="shared" si="12"/>
        <v>20701</v>
      </c>
      <c r="H212" s="1308">
        <f t="shared" si="13"/>
        <v>257367</v>
      </c>
      <c r="I212" s="1308">
        <f t="shared" si="14"/>
        <v>0</v>
      </c>
      <c r="J212" s="1308">
        <f t="shared" si="15"/>
        <v>378870.36</v>
      </c>
    </row>
    <row r="213" spans="1:10" ht="15" x14ac:dyDescent="0.25">
      <c r="A213" s="916">
        <v>207019390</v>
      </c>
      <c r="B213" s="917" t="s">
        <v>10160</v>
      </c>
      <c r="C213" s="1304">
        <v>0</v>
      </c>
      <c r="D213" s="1304">
        <v>0</v>
      </c>
      <c r="E213" s="1305">
        <v>0</v>
      </c>
      <c r="F213" s="1306">
        <v>0</v>
      </c>
      <c r="G213" s="1592" t="str">
        <f t="shared" si="12"/>
        <v>20701</v>
      </c>
      <c r="H213" s="1308">
        <f t="shared" si="13"/>
        <v>257367</v>
      </c>
      <c r="I213" s="1308">
        <f t="shared" si="14"/>
        <v>0</v>
      </c>
      <c r="J213" s="1308">
        <f t="shared" si="15"/>
        <v>378870.36</v>
      </c>
    </row>
    <row r="214" spans="1:10" ht="15" x14ac:dyDescent="0.25">
      <c r="A214" s="916">
        <v>207019539</v>
      </c>
      <c r="B214" s="917" t="s">
        <v>10161</v>
      </c>
      <c r="C214" s="1304">
        <v>0</v>
      </c>
      <c r="D214" s="1304">
        <v>0</v>
      </c>
      <c r="E214" s="1305">
        <v>0</v>
      </c>
      <c r="F214" s="1306">
        <v>0</v>
      </c>
      <c r="G214" s="1592" t="str">
        <f t="shared" si="12"/>
        <v>20701</v>
      </c>
      <c r="H214" s="1308">
        <f t="shared" si="13"/>
        <v>257367</v>
      </c>
      <c r="I214" s="1308">
        <f t="shared" si="14"/>
        <v>0</v>
      </c>
      <c r="J214" s="1308">
        <f t="shared" si="15"/>
        <v>378870.36</v>
      </c>
    </row>
    <row r="215" spans="1:10" ht="15" x14ac:dyDescent="0.25">
      <c r="A215" s="916">
        <v>207019800</v>
      </c>
      <c r="B215" s="917" t="s">
        <v>10162</v>
      </c>
      <c r="C215" s="1304">
        <v>0</v>
      </c>
      <c r="D215" s="1304">
        <v>-21000</v>
      </c>
      <c r="E215" s="1305">
        <v>0</v>
      </c>
      <c r="F215" s="1306">
        <v>0</v>
      </c>
      <c r="G215" s="1592" t="str">
        <f t="shared" si="12"/>
        <v>20701</v>
      </c>
      <c r="H215" s="1308">
        <f t="shared" si="13"/>
        <v>257367</v>
      </c>
      <c r="I215" s="1308">
        <f t="shared" si="14"/>
        <v>0</v>
      </c>
      <c r="J215" s="1308">
        <f t="shared" si="15"/>
        <v>378870.36</v>
      </c>
    </row>
    <row r="216" spans="1:10" ht="15" x14ac:dyDescent="0.25">
      <c r="A216" s="916">
        <v>208010100</v>
      </c>
      <c r="B216" s="917" t="s">
        <v>6835</v>
      </c>
      <c r="C216" s="1304">
        <v>290398.21999999997</v>
      </c>
      <c r="D216" s="1304">
        <v>253051</v>
      </c>
      <c r="E216" s="1305">
        <v>0</v>
      </c>
      <c r="F216" s="1306">
        <v>290398</v>
      </c>
      <c r="G216" s="1592" t="str">
        <f t="shared" si="12"/>
        <v>20801</v>
      </c>
      <c r="H216" s="1308">
        <f t="shared" si="13"/>
        <v>296251</v>
      </c>
      <c r="I216" s="1308">
        <f t="shared" si="14"/>
        <v>0</v>
      </c>
      <c r="J216" s="1308">
        <f t="shared" si="15"/>
        <v>726606.53999999992</v>
      </c>
    </row>
    <row r="217" spans="1:10" ht="15" x14ac:dyDescent="0.25">
      <c r="A217" s="916">
        <v>208010101</v>
      </c>
      <c r="B217" s="917" t="s">
        <v>10163</v>
      </c>
      <c r="C217" s="1304">
        <v>608.27</v>
      </c>
      <c r="D217" s="1304">
        <v>0</v>
      </c>
      <c r="E217" s="1305">
        <v>0</v>
      </c>
      <c r="F217" s="1306">
        <v>608</v>
      </c>
      <c r="G217" s="1592" t="str">
        <f t="shared" si="12"/>
        <v>20801</v>
      </c>
      <c r="H217" s="1308">
        <f t="shared" si="13"/>
        <v>296251</v>
      </c>
      <c r="I217" s="1308">
        <f t="shared" si="14"/>
        <v>0</v>
      </c>
      <c r="J217" s="1308">
        <f t="shared" si="15"/>
        <v>726606.53999999992</v>
      </c>
    </row>
    <row r="218" spans="1:10" ht="15" x14ac:dyDescent="0.25">
      <c r="A218" s="916">
        <v>208010102</v>
      </c>
      <c r="B218" s="917" t="s">
        <v>10164</v>
      </c>
      <c r="C218" s="1304">
        <v>0</v>
      </c>
      <c r="D218" s="1304">
        <v>0</v>
      </c>
      <c r="E218" s="1305">
        <v>0</v>
      </c>
      <c r="F218" s="1306">
        <v>0</v>
      </c>
      <c r="G218" s="1592" t="str">
        <f t="shared" si="12"/>
        <v>20801</v>
      </c>
      <c r="H218" s="1308">
        <f t="shared" si="13"/>
        <v>296251</v>
      </c>
      <c r="I218" s="1308">
        <f t="shared" si="14"/>
        <v>0</v>
      </c>
      <c r="J218" s="1308">
        <f t="shared" si="15"/>
        <v>726606.53999999992</v>
      </c>
    </row>
    <row r="219" spans="1:10" ht="15" x14ac:dyDescent="0.25">
      <c r="A219" s="916">
        <v>208010103</v>
      </c>
      <c r="B219" s="917" t="s">
        <v>10165</v>
      </c>
      <c r="C219" s="1304">
        <v>0</v>
      </c>
      <c r="D219" s="1304">
        <v>0</v>
      </c>
      <c r="E219" s="1305">
        <v>0</v>
      </c>
      <c r="F219" s="1306">
        <v>0</v>
      </c>
      <c r="G219" s="1592" t="str">
        <f t="shared" si="12"/>
        <v>20801</v>
      </c>
      <c r="H219" s="1308">
        <f t="shared" si="13"/>
        <v>296251</v>
      </c>
      <c r="I219" s="1308">
        <f t="shared" si="14"/>
        <v>0</v>
      </c>
      <c r="J219" s="1308">
        <f t="shared" si="15"/>
        <v>726606.53999999992</v>
      </c>
    </row>
    <row r="220" spans="1:10" ht="15" x14ac:dyDescent="0.25">
      <c r="A220" s="916">
        <v>208010110</v>
      </c>
      <c r="B220" s="917" t="s">
        <v>10166</v>
      </c>
      <c r="C220" s="1304">
        <v>0</v>
      </c>
      <c r="D220" s="1304">
        <v>0</v>
      </c>
      <c r="E220" s="1305">
        <v>0</v>
      </c>
      <c r="F220" s="1306">
        <v>0</v>
      </c>
      <c r="G220" s="1592" t="str">
        <f t="shared" si="12"/>
        <v>20801</v>
      </c>
      <c r="H220" s="1308">
        <f t="shared" si="13"/>
        <v>296251</v>
      </c>
      <c r="I220" s="1308">
        <f t="shared" si="14"/>
        <v>0</v>
      </c>
      <c r="J220" s="1308">
        <f t="shared" si="15"/>
        <v>726606.53999999992</v>
      </c>
    </row>
    <row r="221" spans="1:10" ht="15" x14ac:dyDescent="0.25">
      <c r="A221" s="916">
        <v>208010120</v>
      </c>
      <c r="B221" s="917" t="s">
        <v>10167</v>
      </c>
      <c r="C221" s="1304">
        <v>25009.56</v>
      </c>
      <c r="D221" s="1304">
        <v>0</v>
      </c>
      <c r="E221" s="1305">
        <v>0</v>
      </c>
      <c r="F221" s="1306">
        <v>25010</v>
      </c>
      <c r="G221" s="1592" t="str">
        <f t="shared" si="12"/>
        <v>20801</v>
      </c>
      <c r="H221" s="1308">
        <f t="shared" si="13"/>
        <v>296251</v>
      </c>
      <c r="I221" s="1308">
        <f t="shared" si="14"/>
        <v>0</v>
      </c>
      <c r="J221" s="1308">
        <f t="shared" si="15"/>
        <v>726606.53999999992</v>
      </c>
    </row>
    <row r="222" spans="1:10" ht="15" x14ac:dyDescent="0.25">
      <c r="A222" s="916">
        <v>208010150</v>
      </c>
      <c r="B222" s="917" t="s">
        <v>6837</v>
      </c>
      <c r="C222" s="1304">
        <v>3661.84</v>
      </c>
      <c r="D222" s="1304">
        <v>10000</v>
      </c>
      <c r="E222" s="1305">
        <v>0</v>
      </c>
      <c r="F222" s="1306">
        <v>3662</v>
      </c>
      <c r="G222" s="1592" t="str">
        <f t="shared" si="12"/>
        <v>20801</v>
      </c>
      <c r="H222" s="1308">
        <f t="shared" si="13"/>
        <v>296251</v>
      </c>
      <c r="I222" s="1308">
        <f t="shared" si="14"/>
        <v>0</v>
      </c>
      <c r="J222" s="1308">
        <f t="shared" si="15"/>
        <v>726606.53999999992</v>
      </c>
    </row>
    <row r="223" spans="1:10" ht="15" x14ac:dyDescent="0.25">
      <c r="A223" s="916">
        <v>208010200</v>
      </c>
      <c r="B223" s="917" t="s">
        <v>6839</v>
      </c>
      <c r="C223" s="1304">
        <v>162314.23999999999</v>
      </c>
      <c r="D223" s="1304">
        <v>35400</v>
      </c>
      <c r="E223" s="1305">
        <v>0</v>
      </c>
      <c r="F223" s="1306">
        <v>162314</v>
      </c>
      <c r="G223" s="1592" t="str">
        <f t="shared" si="12"/>
        <v>20801</v>
      </c>
      <c r="H223" s="1308">
        <f t="shared" si="13"/>
        <v>296251</v>
      </c>
      <c r="I223" s="1308">
        <f t="shared" si="14"/>
        <v>0</v>
      </c>
      <c r="J223" s="1308">
        <f t="shared" si="15"/>
        <v>726606.53999999992</v>
      </c>
    </row>
    <row r="224" spans="1:10" ht="15" x14ac:dyDescent="0.25">
      <c r="A224" s="916">
        <v>208010700</v>
      </c>
      <c r="B224" s="917" t="s">
        <v>10168</v>
      </c>
      <c r="C224" s="1304">
        <v>0</v>
      </c>
      <c r="D224" s="1304">
        <v>0</v>
      </c>
      <c r="E224" s="1305">
        <v>0</v>
      </c>
      <c r="F224" s="1306">
        <v>0</v>
      </c>
      <c r="G224" s="1592" t="str">
        <f t="shared" si="12"/>
        <v>20801</v>
      </c>
      <c r="H224" s="1308">
        <f t="shared" si="13"/>
        <v>296251</v>
      </c>
      <c r="I224" s="1308">
        <f t="shared" si="14"/>
        <v>0</v>
      </c>
      <c r="J224" s="1308">
        <f t="shared" si="15"/>
        <v>726606.53999999992</v>
      </c>
    </row>
    <row r="225" spans="1:10" ht="15" x14ac:dyDescent="0.25">
      <c r="A225" s="916">
        <v>208010800</v>
      </c>
      <c r="B225" s="917" t="s">
        <v>6841</v>
      </c>
      <c r="C225" s="1304">
        <v>916.6</v>
      </c>
      <c r="D225" s="1304">
        <v>0</v>
      </c>
      <c r="E225" s="1305">
        <v>0</v>
      </c>
      <c r="F225" s="1306">
        <v>917</v>
      </c>
      <c r="G225" s="1592" t="str">
        <f t="shared" si="12"/>
        <v>20801</v>
      </c>
      <c r="H225" s="1308">
        <f t="shared" si="13"/>
        <v>296251</v>
      </c>
      <c r="I225" s="1308">
        <f t="shared" si="14"/>
        <v>0</v>
      </c>
      <c r="J225" s="1308">
        <f t="shared" si="15"/>
        <v>726606.53999999992</v>
      </c>
    </row>
    <row r="226" spans="1:10" ht="15" x14ac:dyDescent="0.25">
      <c r="A226" s="916">
        <v>208010930</v>
      </c>
      <c r="B226" s="917" t="s">
        <v>6843</v>
      </c>
      <c r="C226" s="1304">
        <v>0</v>
      </c>
      <c r="D226" s="1304">
        <v>900</v>
      </c>
      <c r="E226" s="1305">
        <v>0</v>
      </c>
      <c r="F226" s="1306">
        <v>0</v>
      </c>
      <c r="G226" s="1592" t="str">
        <f t="shared" si="12"/>
        <v>20801</v>
      </c>
      <c r="H226" s="1308">
        <f t="shared" si="13"/>
        <v>296251</v>
      </c>
      <c r="I226" s="1308">
        <f t="shared" si="14"/>
        <v>0</v>
      </c>
      <c r="J226" s="1308">
        <f t="shared" si="15"/>
        <v>726606.53999999992</v>
      </c>
    </row>
    <row r="227" spans="1:10" ht="15" x14ac:dyDescent="0.25">
      <c r="A227" s="916">
        <v>208010975</v>
      </c>
      <c r="B227" s="917" t="s">
        <v>10169</v>
      </c>
      <c r="C227" s="1304">
        <v>0</v>
      </c>
      <c r="D227" s="1304">
        <v>0</v>
      </c>
      <c r="E227" s="1305">
        <v>0</v>
      </c>
      <c r="F227" s="1306">
        <v>0</v>
      </c>
      <c r="G227" s="1592" t="str">
        <f t="shared" si="12"/>
        <v>20801</v>
      </c>
      <c r="H227" s="1308">
        <f t="shared" si="13"/>
        <v>296251</v>
      </c>
      <c r="I227" s="1308">
        <f t="shared" si="14"/>
        <v>0</v>
      </c>
      <c r="J227" s="1308">
        <f t="shared" si="15"/>
        <v>726606.53999999992</v>
      </c>
    </row>
    <row r="228" spans="1:10" ht="15" x14ac:dyDescent="0.25">
      <c r="A228" s="916">
        <v>208010981</v>
      </c>
      <c r="B228" s="917" t="s">
        <v>10170</v>
      </c>
      <c r="C228" s="1304">
        <v>0</v>
      </c>
      <c r="D228" s="1304">
        <v>0</v>
      </c>
      <c r="E228" s="1305">
        <v>0</v>
      </c>
      <c r="F228" s="1306">
        <v>0</v>
      </c>
      <c r="G228" s="1592" t="str">
        <f t="shared" si="12"/>
        <v>20801</v>
      </c>
      <c r="H228" s="1308">
        <f t="shared" si="13"/>
        <v>296251</v>
      </c>
      <c r="I228" s="1308">
        <f t="shared" si="14"/>
        <v>0</v>
      </c>
      <c r="J228" s="1308">
        <f t="shared" si="15"/>
        <v>726606.53999999992</v>
      </c>
    </row>
    <row r="229" spans="1:10" ht="15" x14ac:dyDescent="0.25">
      <c r="A229" s="916">
        <v>208010985</v>
      </c>
      <c r="B229" s="917" t="s">
        <v>10171</v>
      </c>
      <c r="C229" s="1304">
        <v>0</v>
      </c>
      <c r="D229" s="1304">
        <v>0</v>
      </c>
      <c r="E229" s="1305">
        <v>0</v>
      </c>
      <c r="F229" s="1306">
        <v>0</v>
      </c>
      <c r="G229" s="1592" t="str">
        <f t="shared" si="12"/>
        <v>20801</v>
      </c>
      <c r="H229" s="1308">
        <f t="shared" si="13"/>
        <v>296251</v>
      </c>
      <c r="I229" s="1308">
        <f t="shared" si="14"/>
        <v>0</v>
      </c>
      <c r="J229" s="1308">
        <f t="shared" si="15"/>
        <v>726606.53999999992</v>
      </c>
    </row>
    <row r="230" spans="1:10" ht="15" x14ac:dyDescent="0.25">
      <c r="A230" s="916">
        <v>208012000</v>
      </c>
      <c r="B230" s="917" t="s">
        <v>6845</v>
      </c>
      <c r="C230" s="1304">
        <v>70</v>
      </c>
      <c r="D230" s="1304">
        <v>100</v>
      </c>
      <c r="E230" s="1305">
        <v>0</v>
      </c>
      <c r="F230" s="1306">
        <v>70</v>
      </c>
      <c r="G230" s="1592" t="str">
        <f t="shared" si="12"/>
        <v>20801</v>
      </c>
      <c r="H230" s="1308">
        <f t="shared" si="13"/>
        <v>296251</v>
      </c>
      <c r="I230" s="1308">
        <f t="shared" si="14"/>
        <v>0</v>
      </c>
      <c r="J230" s="1308">
        <f t="shared" si="15"/>
        <v>726606.53999999992</v>
      </c>
    </row>
    <row r="231" spans="1:10" ht="15" x14ac:dyDescent="0.25">
      <c r="A231" s="916">
        <v>208012004</v>
      </c>
      <c r="B231" s="917" t="s">
        <v>6847</v>
      </c>
      <c r="C231" s="1304">
        <v>20254.419999999998</v>
      </c>
      <c r="D231" s="1304">
        <v>0</v>
      </c>
      <c r="E231" s="1305">
        <v>0</v>
      </c>
      <c r="F231" s="1306">
        <v>20254</v>
      </c>
      <c r="G231" s="1592" t="str">
        <f t="shared" si="12"/>
        <v>20801</v>
      </c>
      <c r="H231" s="1308">
        <f t="shared" si="13"/>
        <v>296251</v>
      </c>
      <c r="I231" s="1308">
        <f t="shared" si="14"/>
        <v>0</v>
      </c>
      <c r="J231" s="1308">
        <f t="shared" si="15"/>
        <v>726606.53999999992</v>
      </c>
    </row>
    <row r="232" spans="1:10" ht="15" x14ac:dyDescent="0.25">
      <c r="A232" s="916">
        <v>208012020</v>
      </c>
      <c r="B232" s="917" t="s">
        <v>6849</v>
      </c>
      <c r="C232" s="1304">
        <v>20</v>
      </c>
      <c r="D232" s="1304">
        <v>0</v>
      </c>
      <c r="E232" s="1305">
        <v>0</v>
      </c>
      <c r="F232" s="1306">
        <v>20</v>
      </c>
      <c r="G232" s="1592" t="str">
        <f t="shared" si="12"/>
        <v>20801</v>
      </c>
      <c r="H232" s="1308">
        <f t="shared" si="13"/>
        <v>296251</v>
      </c>
      <c r="I232" s="1308">
        <f t="shared" si="14"/>
        <v>0</v>
      </c>
      <c r="J232" s="1308">
        <f t="shared" si="15"/>
        <v>726606.53999999992</v>
      </c>
    </row>
    <row r="233" spans="1:10" ht="15" x14ac:dyDescent="0.25">
      <c r="A233" s="916">
        <v>208012038</v>
      </c>
      <c r="B233" s="917" t="s">
        <v>6851</v>
      </c>
      <c r="C233" s="1304">
        <v>0</v>
      </c>
      <c r="D233" s="1304">
        <v>0</v>
      </c>
      <c r="E233" s="1305">
        <v>0</v>
      </c>
      <c r="F233" s="1306">
        <v>0</v>
      </c>
      <c r="G233" s="1592" t="str">
        <f t="shared" si="12"/>
        <v>20801</v>
      </c>
      <c r="H233" s="1308">
        <f t="shared" si="13"/>
        <v>296251</v>
      </c>
      <c r="I233" s="1308">
        <f t="shared" si="14"/>
        <v>0</v>
      </c>
      <c r="J233" s="1308">
        <f t="shared" si="15"/>
        <v>726606.53999999992</v>
      </c>
    </row>
    <row r="234" spans="1:10" ht="15" x14ac:dyDescent="0.25">
      <c r="A234" s="916">
        <v>208012300</v>
      </c>
      <c r="B234" s="917" t="s">
        <v>6853</v>
      </c>
      <c r="C234" s="1304">
        <v>6071.98</v>
      </c>
      <c r="D234" s="1304">
        <v>3500</v>
      </c>
      <c r="E234" s="1305">
        <v>0</v>
      </c>
      <c r="F234" s="1306">
        <v>6072</v>
      </c>
      <c r="G234" s="1592" t="str">
        <f t="shared" si="12"/>
        <v>20801</v>
      </c>
      <c r="H234" s="1308">
        <f t="shared" si="13"/>
        <v>296251</v>
      </c>
      <c r="I234" s="1308">
        <f t="shared" si="14"/>
        <v>0</v>
      </c>
      <c r="J234" s="1308">
        <f t="shared" si="15"/>
        <v>726606.53999999992</v>
      </c>
    </row>
    <row r="235" spans="1:10" ht="15" x14ac:dyDescent="0.25">
      <c r="A235" s="916">
        <v>208012408</v>
      </c>
      <c r="B235" s="917" t="s">
        <v>10172</v>
      </c>
      <c r="C235" s="1304">
        <v>0</v>
      </c>
      <c r="D235" s="1304">
        <v>0</v>
      </c>
      <c r="E235" s="1305">
        <v>0</v>
      </c>
      <c r="F235" s="1306">
        <v>0</v>
      </c>
      <c r="G235" s="1592" t="str">
        <f t="shared" si="12"/>
        <v>20801</v>
      </c>
      <c r="H235" s="1308">
        <f t="shared" si="13"/>
        <v>296251</v>
      </c>
      <c r="I235" s="1308">
        <f t="shared" si="14"/>
        <v>0</v>
      </c>
      <c r="J235" s="1308">
        <f t="shared" si="15"/>
        <v>726606.53999999992</v>
      </c>
    </row>
    <row r="236" spans="1:10" ht="15" x14ac:dyDescent="0.25">
      <c r="A236" s="916">
        <v>208012415</v>
      </c>
      <c r="B236" s="917" t="s">
        <v>6855</v>
      </c>
      <c r="C236" s="1304">
        <v>0</v>
      </c>
      <c r="D236" s="1304">
        <v>9500</v>
      </c>
      <c r="E236" s="1305">
        <v>0</v>
      </c>
      <c r="F236" s="1306">
        <v>0</v>
      </c>
      <c r="G236" s="1592" t="str">
        <f t="shared" si="12"/>
        <v>20801</v>
      </c>
      <c r="H236" s="1308">
        <f t="shared" si="13"/>
        <v>296251</v>
      </c>
      <c r="I236" s="1308">
        <f t="shared" si="14"/>
        <v>0</v>
      </c>
      <c r="J236" s="1308">
        <f t="shared" si="15"/>
        <v>726606.53999999992</v>
      </c>
    </row>
    <row r="237" spans="1:10" ht="15" x14ac:dyDescent="0.25">
      <c r="A237" s="916">
        <v>208012430</v>
      </c>
      <c r="B237" s="917" t="s">
        <v>10173</v>
      </c>
      <c r="C237" s="1304">
        <v>0</v>
      </c>
      <c r="D237" s="1304">
        <v>0</v>
      </c>
      <c r="E237" s="1305">
        <v>0</v>
      </c>
      <c r="F237" s="1306">
        <v>0</v>
      </c>
      <c r="G237" s="1592" t="str">
        <f t="shared" si="12"/>
        <v>20801</v>
      </c>
      <c r="H237" s="1308">
        <f t="shared" si="13"/>
        <v>296251</v>
      </c>
      <c r="I237" s="1308">
        <f t="shared" si="14"/>
        <v>0</v>
      </c>
      <c r="J237" s="1308">
        <f t="shared" si="15"/>
        <v>726606.53999999992</v>
      </c>
    </row>
    <row r="238" spans="1:10" ht="15" x14ac:dyDescent="0.25">
      <c r="A238" s="916">
        <v>208012459</v>
      </c>
      <c r="B238" s="917" t="s">
        <v>10174</v>
      </c>
      <c r="C238" s="1304">
        <v>0</v>
      </c>
      <c r="D238" s="1304">
        <v>0</v>
      </c>
      <c r="E238" s="1305">
        <v>0</v>
      </c>
      <c r="F238" s="1306">
        <v>0</v>
      </c>
      <c r="G238" s="1592" t="str">
        <f t="shared" si="12"/>
        <v>20801</v>
      </c>
      <c r="H238" s="1308">
        <f t="shared" si="13"/>
        <v>296251</v>
      </c>
      <c r="I238" s="1308">
        <f t="shared" si="14"/>
        <v>0</v>
      </c>
      <c r="J238" s="1308">
        <f t="shared" si="15"/>
        <v>726606.53999999992</v>
      </c>
    </row>
    <row r="239" spans="1:10" ht="15" x14ac:dyDescent="0.25">
      <c r="A239" s="916">
        <v>208012500</v>
      </c>
      <c r="B239" s="917" t="s">
        <v>6857</v>
      </c>
      <c r="C239" s="1304">
        <v>0</v>
      </c>
      <c r="D239" s="1304">
        <v>0</v>
      </c>
      <c r="E239" s="1305">
        <v>0</v>
      </c>
      <c r="F239" s="1306">
        <v>0</v>
      </c>
      <c r="G239" s="1592" t="str">
        <f t="shared" si="12"/>
        <v>20801</v>
      </c>
      <c r="H239" s="1308">
        <f t="shared" si="13"/>
        <v>296251</v>
      </c>
      <c r="I239" s="1308">
        <f t="shared" si="14"/>
        <v>0</v>
      </c>
      <c r="J239" s="1308">
        <f t="shared" si="15"/>
        <v>726606.53999999992</v>
      </c>
    </row>
    <row r="240" spans="1:10" ht="15" x14ac:dyDescent="0.25">
      <c r="A240" s="916">
        <v>208012510</v>
      </c>
      <c r="B240" s="917" t="s">
        <v>10175</v>
      </c>
      <c r="C240" s="1304">
        <v>0</v>
      </c>
      <c r="D240" s="1304">
        <v>0</v>
      </c>
      <c r="E240" s="1305">
        <v>0</v>
      </c>
      <c r="F240" s="1306">
        <v>0</v>
      </c>
      <c r="G240" s="1592" t="str">
        <f t="shared" si="12"/>
        <v>20801</v>
      </c>
      <c r="H240" s="1308">
        <f t="shared" si="13"/>
        <v>296251</v>
      </c>
      <c r="I240" s="1308">
        <f t="shared" si="14"/>
        <v>0</v>
      </c>
      <c r="J240" s="1308">
        <f t="shared" si="15"/>
        <v>726606.53999999992</v>
      </c>
    </row>
    <row r="241" spans="1:10" ht="15" x14ac:dyDescent="0.25">
      <c r="A241" s="916">
        <v>208012520</v>
      </c>
      <c r="B241" s="917" t="s">
        <v>10176</v>
      </c>
      <c r="C241" s="1304">
        <v>0</v>
      </c>
      <c r="D241" s="1304">
        <v>0</v>
      </c>
      <c r="E241" s="1305">
        <v>0</v>
      </c>
      <c r="F241" s="1306">
        <v>0</v>
      </c>
      <c r="G241" s="1592" t="str">
        <f t="shared" si="12"/>
        <v>20801</v>
      </c>
      <c r="H241" s="1308">
        <f t="shared" si="13"/>
        <v>296251</v>
      </c>
      <c r="I241" s="1308">
        <f t="shared" si="14"/>
        <v>0</v>
      </c>
      <c r="J241" s="1308">
        <f t="shared" si="15"/>
        <v>726606.53999999992</v>
      </c>
    </row>
    <row r="242" spans="1:10" ht="15" x14ac:dyDescent="0.25">
      <c r="A242" s="916">
        <v>208012706</v>
      </c>
      <c r="B242" s="917" t="s">
        <v>10177</v>
      </c>
      <c r="C242" s="1304">
        <v>0</v>
      </c>
      <c r="D242" s="1304">
        <v>0</v>
      </c>
      <c r="E242" s="1305">
        <v>0</v>
      </c>
      <c r="F242" s="1306">
        <v>0</v>
      </c>
      <c r="G242" s="1592" t="str">
        <f t="shared" si="12"/>
        <v>20801</v>
      </c>
      <c r="H242" s="1308">
        <f t="shared" si="13"/>
        <v>296251</v>
      </c>
      <c r="I242" s="1308">
        <f t="shared" si="14"/>
        <v>0</v>
      </c>
      <c r="J242" s="1308">
        <f t="shared" si="15"/>
        <v>726606.53999999992</v>
      </c>
    </row>
    <row r="243" spans="1:10" ht="15" x14ac:dyDescent="0.25">
      <c r="A243" s="916">
        <v>208012801</v>
      </c>
      <c r="B243" s="917" t="s">
        <v>10178</v>
      </c>
      <c r="C243" s="1304">
        <v>0</v>
      </c>
      <c r="D243" s="1304">
        <v>0</v>
      </c>
      <c r="E243" s="1305">
        <v>0</v>
      </c>
      <c r="F243" s="1306">
        <v>0</v>
      </c>
      <c r="G243" s="1592" t="str">
        <f t="shared" si="12"/>
        <v>20801</v>
      </c>
      <c r="H243" s="1308">
        <f t="shared" si="13"/>
        <v>296251</v>
      </c>
      <c r="I243" s="1308">
        <f t="shared" si="14"/>
        <v>0</v>
      </c>
      <c r="J243" s="1308">
        <f t="shared" si="15"/>
        <v>726606.53999999992</v>
      </c>
    </row>
    <row r="244" spans="1:10" ht="15" x14ac:dyDescent="0.25">
      <c r="A244" s="916">
        <v>208012900</v>
      </c>
      <c r="B244" s="917" t="s">
        <v>10179</v>
      </c>
      <c r="C244" s="1304">
        <v>0</v>
      </c>
      <c r="D244" s="1304">
        <v>0</v>
      </c>
      <c r="E244" s="1305">
        <v>0</v>
      </c>
      <c r="F244" s="1306">
        <v>0</v>
      </c>
      <c r="G244" s="1592" t="str">
        <f t="shared" si="12"/>
        <v>20801</v>
      </c>
      <c r="H244" s="1308">
        <f t="shared" si="13"/>
        <v>296251</v>
      </c>
      <c r="I244" s="1308">
        <f t="shared" si="14"/>
        <v>0</v>
      </c>
      <c r="J244" s="1308">
        <f t="shared" si="15"/>
        <v>726606.53999999992</v>
      </c>
    </row>
    <row r="245" spans="1:10" ht="15" x14ac:dyDescent="0.25">
      <c r="A245" s="916">
        <v>208013011</v>
      </c>
      <c r="B245" s="917" t="s">
        <v>6859</v>
      </c>
      <c r="C245" s="1304">
        <v>0</v>
      </c>
      <c r="D245" s="1304">
        <v>1000</v>
      </c>
      <c r="E245" s="1305">
        <v>0</v>
      </c>
      <c r="F245" s="1306">
        <v>0</v>
      </c>
      <c r="G245" s="1592" t="str">
        <f t="shared" si="12"/>
        <v>20801</v>
      </c>
      <c r="H245" s="1308">
        <f t="shared" si="13"/>
        <v>296251</v>
      </c>
      <c r="I245" s="1308">
        <f t="shared" si="14"/>
        <v>0</v>
      </c>
      <c r="J245" s="1308">
        <f t="shared" si="15"/>
        <v>726606.53999999992</v>
      </c>
    </row>
    <row r="246" spans="1:10" ht="15" x14ac:dyDescent="0.25">
      <c r="A246" s="916">
        <v>208013038</v>
      </c>
      <c r="B246" s="917" t="s">
        <v>10180</v>
      </c>
      <c r="C246" s="1304">
        <v>0</v>
      </c>
      <c r="D246" s="1304">
        <v>0</v>
      </c>
      <c r="E246" s="1305">
        <v>0</v>
      </c>
      <c r="F246" s="1306">
        <v>0</v>
      </c>
      <c r="G246" s="1592" t="str">
        <f t="shared" si="12"/>
        <v>20801</v>
      </c>
      <c r="H246" s="1308">
        <f t="shared" si="13"/>
        <v>296251</v>
      </c>
      <c r="I246" s="1308">
        <f t="shared" si="14"/>
        <v>0</v>
      </c>
      <c r="J246" s="1308">
        <f t="shared" si="15"/>
        <v>726606.53999999992</v>
      </c>
    </row>
    <row r="247" spans="1:10" ht="15" x14ac:dyDescent="0.25">
      <c r="A247" s="916">
        <v>208013051</v>
      </c>
      <c r="B247" s="917" t="s">
        <v>10181</v>
      </c>
      <c r="C247" s="1304">
        <v>0</v>
      </c>
      <c r="D247" s="1304">
        <v>0</v>
      </c>
      <c r="E247" s="1305">
        <v>0</v>
      </c>
      <c r="F247" s="1306">
        <v>0</v>
      </c>
      <c r="G247" s="1592" t="str">
        <f t="shared" si="12"/>
        <v>20801</v>
      </c>
      <c r="H247" s="1308">
        <f t="shared" si="13"/>
        <v>296251</v>
      </c>
      <c r="I247" s="1308">
        <f t="shared" si="14"/>
        <v>0</v>
      </c>
      <c r="J247" s="1308">
        <f t="shared" si="15"/>
        <v>726606.53999999992</v>
      </c>
    </row>
    <row r="248" spans="1:10" ht="15" x14ac:dyDescent="0.25">
      <c r="A248" s="916">
        <v>208013052</v>
      </c>
      <c r="B248" s="917" t="s">
        <v>10182</v>
      </c>
      <c r="C248" s="1304">
        <v>0</v>
      </c>
      <c r="D248" s="1304">
        <v>0</v>
      </c>
      <c r="E248" s="1305">
        <v>0</v>
      </c>
      <c r="F248" s="1306">
        <v>0</v>
      </c>
      <c r="G248" s="1592" t="str">
        <f t="shared" si="12"/>
        <v>20801</v>
      </c>
      <c r="H248" s="1308">
        <f t="shared" si="13"/>
        <v>296251</v>
      </c>
      <c r="I248" s="1308">
        <f t="shared" si="14"/>
        <v>0</v>
      </c>
      <c r="J248" s="1308">
        <f t="shared" si="15"/>
        <v>726606.53999999992</v>
      </c>
    </row>
    <row r="249" spans="1:10" ht="15" x14ac:dyDescent="0.25">
      <c r="A249" s="916">
        <v>208013300</v>
      </c>
      <c r="B249" s="917" t="s">
        <v>10183</v>
      </c>
      <c r="C249" s="1304">
        <v>2797.91</v>
      </c>
      <c r="D249" s="1304">
        <v>0</v>
      </c>
      <c r="E249" s="1305">
        <v>0</v>
      </c>
      <c r="F249" s="1306">
        <v>2798</v>
      </c>
      <c r="G249" s="1592" t="str">
        <f t="shared" si="12"/>
        <v>20801</v>
      </c>
      <c r="H249" s="1308">
        <f t="shared" si="13"/>
        <v>296251</v>
      </c>
      <c r="I249" s="1308">
        <f t="shared" si="14"/>
        <v>0</v>
      </c>
      <c r="J249" s="1308">
        <f t="shared" si="15"/>
        <v>726606.53999999992</v>
      </c>
    </row>
    <row r="250" spans="1:10" ht="15" x14ac:dyDescent="0.25">
      <c r="A250" s="916">
        <v>208014610</v>
      </c>
      <c r="B250" s="917" t="s">
        <v>10184</v>
      </c>
      <c r="C250" s="1304">
        <v>0</v>
      </c>
      <c r="D250" s="1304">
        <v>0</v>
      </c>
      <c r="E250" s="1305">
        <v>0</v>
      </c>
      <c r="F250" s="1306">
        <v>0</v>
      </c>
      <c r="G250" s="1592" t="str">
        <f t="shared" si="12"/>
        <v>20801</v>
      </c>
      <c r="H250" s="1308">
        <f t="shared" si="13"/>
        <v>296251</v>
      </c>
      <c r="I250" s="1308">
        <f t="shared" si="14"/>
        <v>0</v>
      </c>
      <c r="J250" s="1308">
        <f t="shared" si="15"/>
        <v>726606.53999999992</v>
      </c>
    </row>
    <row r="251" spans="1:10" ht="15" x14ac:dyDescent="0.25">
      <c r="A251" s="916">
        <v>208014611</v>
      </c>
      <c r="B251" s="917" t="s">
        <v>10185</v>
      </c>
      <c r="C251" s="1304">
        <v>0</v>
      </c>
      <c r="D251" s="1304">
        <v>0</v>
      </c>
      <c r="E251" s="1305">
        <v>0</v>
      </c>
      <c r="F251" s="1306">
        <v>0</v>
      </c>
      <c r="G251" s="1592" t="str">
        <f t="shared" si="12"/>
        <v>20801</v>
      </c>
      <c r="H251" s="1308">
        <f t="shared" si="13"/>
        <v>296251</v>
      </c>
      <c r="I251" s="1308">
        <f t="shared" si="14"/>
        <v>0</v>
      </c>
      <c r="J251" s="1308">
        <f t="shared" si="15"/>
        <v>726606.53999999992</v>
      </c>
    </row>
    <row r="252" spans="1:10" ht="15" x14ac:dyDescent="0.25">
      <c r="A252" s="916">
        <v>208014619</v>
      </c>
      <c r="B252" s="917" t="s">
        <v>10186</v>
      </c>
      <c r="C252" s="1304">
        <v>0</v>
      </c>
      <c r="D252" s="1304">
        <v>0</v>
      </c>
      <c r="E252" s="1305">
        <v>0</v>
      </c>
      <c r="F252" s="1306">
        <v>0</v>
      </c>
      <c r="G252" s="1592" t="str">
        <f t="shared" si="12"/>
        <v>20801</v>
      </c>
      <c r="H252" s="1308">
        <f t="shared" si="13"/>
        <v>296251</v>
      </c>
      <c r="I252" s="1308">
        <f t="shared" si="14"/>
        <v>0</v>
      </c>
      <c r="J252" s="1308">
        <f t="shared" si="15"/>
        <v>726606.53999999992</v>
      </c>
    </row>
    <row r="253" spans="1:10" ht="15" x14ac:dyDescent="0.25">
      <c r="A253" s="916">
        <v>208014622</v>
      </c>
      <c r="B253" s="917" t="s">
        <v>10187</v>
      </c>
      <c r="C253" s="1304">
        <v>0</v>
      </c>
      <c r="D253" s="1304">
        <v>0</v>
      </c>
      <c r="E253" s="1305">
        <v>0</v>
      </c>
      <c r="F253" s="1306">
        <v>0</v>
      </c>
      <c r="G253" s="1592" t="str">
        <f t="shared" si="12"/>
        <v>20801</v>
      </c>
      <c r="H253" s="1308">
        <f t="shared" si="13"/>
        <v>296251</v>
      </c>
      <c r="I253" s="1308">
        <f t="shared" si="14"/>
        <v>0</v>
      </c>
      <c r="J253" s="1308">
        <f t="shared" si="15"/>
        <v>726606.53999999992</v>
      </c>
    </row>
    <row r="254" spans="1:10" ht="15" x14ac:dyDescent="0.25">
      <c r="A254" s="916">
        <v>208014623</v>
      </c>
      <c r="B254" s="917" t="s">
        <v>10188</v>
      </c>
      <c r="C254" s="1304">
        <v>0</v>
      </c>
      <c r="D254" s="1304">
        <v>0</v>
      </c>
      <c r="E254" s="1305">
        <v>0</v>
      </c>
      <c r="F254" s="1306">
        <v>0</v>
      </c>
      <c r="G254" s="1592" t="str">
        <f t="shared" si="12"/>
        <v>20801</v>
      </c>
      <c r="H254" s="1308">
        <f t="shared" si="13"/>
        <v>296251</v>
      </c>
      <c r="I254" s="1308">
        <f t="shared" si="14"/>
        <v>0</v>
      </c>
      <c r="J254" s="1308">
        <f t="shared" si="15"/>
        <v>726606.53999999992</v>
      </c>
    </row>
    <row r="255" spans="1:10" ht="15" x14ac:dyDescent="0.25">
      <c r="A255" s="916">
        <v>208015007</v>
      </c>
      <c r="B255" s="917" t="s">
        <v>10189</v>
      </c>
      <c r="C255" s="1304">
        <v>0</v>
      </c>
      <c r="D255" s="1304">
        <v>0</v>
      </c>
      <c r="E255" s="1305">
        <v>0</v>
      </c>
      <c r="F255" s="1306">
        <v>0</v>
      </c>
      <c r="G255" s="1592" t="str">
        <f t="shared" si="12"/>
        <v>20801</v>
      </c>
      <c r="H255" s="1308">
        <f t="shared" si="13"/>
        <v>296251</v>
      </c>
      <c r="I255" s="1308">
        <f t="shared" si="14"/>
        <v>0</v>
      </c>
      <c r="J255" s="1308">
        <f t="shared" si="15"/>
        <v>726606.53999999992</v>
      </c>
    </row>
    <row r="256" spans="1:10" ht="15" x14ac:dyDescent="0.25">
      <c r="A256" s="916">
        <v>208015124</v>
      </c>
      <c r="B256" s="917" t="s">
        <v>10190</v>
      </c>
      <c r="C256" s="1304">
        <v>0</v>
      </c>
      <c r="D256" s="1304">
        <v>0</v>
      </c>
      <c r="E256" s="1305">
        <v>0</v>
      </c>
      <c r="F256" s="1306">
        <v>0</v>
      </c>
      <c r="G256" s="1592" t="str">
        <f t="shared" si="12"/>
        <v>20801</v>
      </c>
      <c r="H256" s="1308">
        <f t="shared" si="13"/>
        <v>296251</v>
      </c>
      <c r="I256" s="1308">
        <f t="shared" si="14"/>
        <v>0</v>
      </c>
      <c r="J256" s="1308">
        <f t="shared" si="15"/>
        <v>726606.53999999992</v>
      </c>
    </row>
    <row r="257" spans="1:10" ht="15" x14ac:dyDescent="0.25">
      <c r="A257" s="916">
        <v>208015902</v>
      </c>
      <c r="B257" s="917" t="s">
        <v>10191</v>
      </c>
      <c r="C257" s="1304">
        <v>0</v>
      </c>
      <c r="D257" s="1304">
        <v>0</v>
      </c>
      <c r="E257" s="1305">
        <v>0</v>
      </c>
      <c r="F257" s="1306">
        <v>0</v>
      </c>
      <c r="G257" s="1592" t="str">
        <f t="shared" si="12"/>
        <v>20801</v>
      </c>
      <c r="H257" s="1308">
        <f t="shared" si="13"/>
        <v>296251</v>
      </c>
      <c r="I257" s="1308">
        <f t="shared" si="14"/>
        <v>0</v>
      </c>
      <c r="J257" s="1308">
        <f t="shared" si="15"/>
        <v>726606.53999999992</v>
      </c>
    </row>
    <row r="258" spans="1:10" ht="15" x14ac:dyDescent="0.25">
      <c r="A258" s="916">
        <v>208016009</v>
      </c>
      <c r="B258" s="917" t="s">
        <v>10192</v>
      </c>
      <c r="C258" s="1304">
        <v>0</v>
      </c>
      <c r="D258" s="1304">
        <v>0</v>
      </c>
      <c r="E258" s="1305">
        <v>0</v>
      </c>
      <c r="F258" s="1306">
        <v>0</v>
      </c>
      <c r="G258" s="1592" t="str">
        <f t="shared" si="12"/>
        <v>20801</v>
      </c>
      <c r="H258" s="1308">
        <f t="shared" si="13"/>
        <v>296251</v>
      </c>
      <c r="I258" s="1308">
        <f t="shared" si="14"/>
        <v>0</v>
      </c>
      <c r="J258" s="1308">
        <f t="shared" si="15"/>
        <v>726606.53999999992</v>
      </c>
    </row>
    <row r="259" spans="1:10" ht="15" x14ac:dyDescent="0.25">
      <c r="A259" s="916">
        <v>208016010</v>
      </c>
      <c r="B259" s="917" t="s">
        <v>10193</v>
      </c>
      <c r="C259" s="1304">
        <v>235501.4</v>
      </c>
      <c r="D259" s="1304">
        <v>0</v>
      </c>
      <c r="E259" s="1305">
        <v>0</v>
      </c>
      <c r="F259" s="1306">
        <v>235501</v>
      </c>
      <c r="G259" s="1592" t="str">
        <f t="shared" si="12"/>
        <v>20801</v>
      </c>
      <c r="H259" s="1308">
        <f t="shared" si="13"/>
        <v>296251</v>
      </c>
      <c r="I259" s="1308">
        <f t="shared" si="14"/>
        <v>0</v>
      </c>
      <c r="J259" s="1308">
        <f t="shared" si="15"/>
        <v>726606.53999999992</v>
      </c>
    </row>
    <row r="260" spans="1:10" ht="15" x14ac:dyDescent="0.25">
      <c r="A260" s="916">
        <v>208019051</v>
      </c>
      <c r="B260" s="917" t="s">
        <v>10194</v>
      </c>
      <c r="C260" s="1304">
        <v>0</v>
      </c>
      <c r="D260" s="1304">
        <v>0</v>
      </c>
      <c r="E260" s="1305">
        <v>0</v>
      </c>
      <c r="F260" s="1306">
        <v>0</v>
      </c>
      <c r="G260" s="1592" t="str">
        <f t="shared" si="12"/>
        <v>20801</v>
      </c>
      <c r="H260" s="1308">
        <f t="shared" si="13"/>
        <v>296251</v>
      </c>
      <c r="I260" s="1308">
        <f t="shared" si="14"/>
        <v>0</v>
      </c>
      <c r="J260" s="1308">
        <f t="shared" si="15"/>
        <v>726606.53999999992</v>
      </c>
    </row>
    <row r="261" spans="1:10" ht="15" x14ac:dyDescent="0.25">
      <c r="A261" s="916">
        <v>208019201</v>
      </c>
      <c r="B261" s="917" t="s">
        <v>10195</v>
      </c>
      <c r="C261" s="1304">
        <v>0</v>
      </c>
      <c r="D261" s="1304">
        <v>0</v>
      </c>
      <c r="E261" s="1305">
        <v>0</v>
      </c>
      <c r="F261" s="1306">
        <v>0</v>
      </c>
      <c r="G261" s="1592" t="str">
        <f t="shared" si="12"/>
        <v>20801</v>
      </c>
      <c r="H261" s="1308">
        <f t="shared" si="13"/>
        <v>296251</v>
      </c>
      <c r="I261" s="1308">
        <f t="shared" si="14"/>
        <v>0</v>
      </c>
      <c r="J261" s="1308">
        <f t="shared" si="15"/>
        <v>726606.53999999992</v>
      </c>
    </row>
    <row r="262" spans="1:10" ht="15" x14ac:dyDescent="0.25">
      <c r="A262" s="916">
        <v>208019204</v>
      </c>
      <c r="B262" s="917" t="s">
        <v>10196</v>
      </c>
      <c r="C262" s="1304">
        <v>0</v>
      </c>
      <c r="D262" s="1304">
        <v>0</v>
      </c>
      <c r="E262" s="1305">
        <v>0</v>
      </c>
      <c r="F262" s="1306">
        <v>0</v>
      </c>
      <c r="G262" s="1592" t="str">
        <f t="shared" si="12"/>
        <v>20801</v>
      </c>
      <c r="H262" s="1308">
        <f t="shared" si="13"/>
        <v>296251</v>
      </c>
      <c r="I262" s="1308">
        <f t="shared" si="14"/>
        <v>0</v>
      </c>
      <c r="J262" s="1308">
        <f t="shared" si="15"/>
        <v>726606.53999999992</v>
      </c>
    </row>
    <row r="263" spans="1:10" ht="15" x14ac:dyDescent="0.25">
      <c r="A263" s="916">
        <v>208019310</v>
      </c>
      <c r="B263" s="917" t="s">
        <v>6861</v>
      </c>
      <c r="C263" s="1304">
        <v>-21017.9</v>
      </c>
      <c r="D263" s="1304">
        <v>-14300</v>
      </c>
      <c r="E263" s="1305">
        <v>0</v>
      </c>
      <c r="F263" s="1306">
        <v>-21018</v>
      </c>
      <c r="G263" s="1592" t="str">
        <f t="shared" si="12"/>
        <v>20801</v>
      </c>
      <c r="H263" s="1308">
        <f t="shared" si="13"/>
        <v>296251</v>
      </c>
      <c r="I263" s="1308">
        <f t="shared" si="14"/>
        <v>0</v>
      </c>
      <c r="J263" s="1308">
        <f t="shared" si="15"/>
        <v>726606.53999999992</v>
      </c>
    </row>
    <row r="264" spans="1:10" ht="15" x14ac:dyDescent="0.25">
      <c r="A264" s="916">
        <v>208019312</v>
      </c>
      <c r="B264" s="917" t="s">
        <v>10197</v>
      </c>
      <c r="C264" s="1304">
        <v>0</v>
      </c>
      <c r="D264" s="1304">
        <v>0</v>
      </c>
      <c r="E264" s="1305">
        <v>0</v>
      </c>
      <c r="F264" s="1306">
        <v>0</v>
      </c>
      <c r="G264" s="1592" t="str">
        <f t="shared" ref="G264:G327" si="16">LEFT(A264,5)</f>
        <v>20801</v>
      </c>
      <c r="H264" s="1308">
        <f t="shared" ref="H264:H327" si="17">SUMIF(G:G,G264,D:D)</f>
        <v>296251</v>
      </c>
      <c r="I264" s="1308">
        <f t="shared" ref="I264:I327" si="18">SUMIF(G:G,G264,E:E)</f>
        <v>0</v>
      </c>
      <c r="J264" s="1308">
        <f t="shared" ref="J264:J327" si="19">SUMIF(G:G,G264,C:C)</f>
        <v>726606.53999999992</v>
      </c>
    </row>
    <row r="265" spans="1:10" ht="15" x14ac:dyDescent="0.25">
      <c r="A265" s="916">
        <v>208019356</v>
      </c>
      <c r="B265" s="917" t="s">
        <v>10198</v>
      </c>
      <c r="C265" s="1304">
        <v>0</v>
      </c>
      <c r="D265" s="1304">
        <v>0</v>
      </c>
      <c r="E265" s="1305">
        <v>0</v>
      </c>
      <c r="F265" s="1306">
        <v>0</v>
      </c>
      <c r="G265" s="1592" t="str">
        <f t="shared" si="16"/>
        <v>20801</v>
      </c>
      <c r="H265" s="1308">
        <f t="shared" si="17"/>
        <v>296251</v>
      </c>
      <c r="I265" s="1308">
        <f t="shared" si="18"/>
        <v>0</v>
      </c>
      <c r="J265" s="1308">
        <f t="shared" si="19"/>
        <v>726606.53999999992</v>
      </c>
    </row>
    <row r="266" spans="1:10" ht="15" x14ac:dyDescent="0.25">
      <c r="A266" s="916">
        <v>208019359</v>
      </c>
      <c r="B266" s="917" t="s">
        <v>6863</v>
      </c>
      <c r="C266" s="1304">
        <v>0</v>
      </c>
      <c r="D266" s="1304">
        <v>-2900</v>
      </c>
      <c r="E266" s="1305">
        <v>0</v>
      </c>
      <c r="F266" s="1306">
        <v>0</v>
      </c>
      <c r="G266" s="1592" t="str">
        <f t="shared" si="16"/>
        <v>20801</v>
      </c>
      <c r="H266" s="1308">
        <f t="shared" si="17"/>
        <v>296251</v>
      </c>
      <c r="I266" s="1308">
        <f t="shared" si="18"/>
        <v>0</v>
      </c>
      <c r="J266" s="1308">
        <f t="shared" si="19"/>
        <v>726606.53999999992</v>
      </c>
    </row>
    <row r="267" spans="1:10" ht="15" x14ac:dyDescent="0.25">
      <c r="A267" s="916">
        <v>208019800</v>
      </c>
      <c r="B267" s="917" t="s">
        <v>10199</v>
      </c>
      <c r="C267" s="1304">
        <v>0</v>
      </c>
      <c r="D267" s="1304">
        <v>0</v>
      </c>
      <c r="E267" s="1305">
        <v>0</v>
      </c>
      <c r="F267" s="1306">
        <v>0</v>
      </c>
      <c r="G267" s="1592" t="str">
        <f t="shared" si="16"/>
        <v>20801</v>
      </c>
      <c r="H267" s="1308">
        <f t="shared" si="17"/>
        <v>296251</v>
      </c>
      <c r="I267" s="1308">
        <f t="shared" si="18"/>
        <v>0</v>
      </c>
      <c r="J267" s="1308">
        <f t="shared" si="19"/>
        <v>726606.53999999992</v>
      </c>
    </row>
    <row r="268" spans="1:10" ht="15" x14ac:dyDescent="0.25">
      <c r="A268" s="916">
        <v>208020100</v>
      </c>
      <c r="B268" s="917" t="s">
        <v>6865</v>
      </c>
      <c r="C268" s="1304">
        <v>273253.58</v>
      </c>
      <c r="D268" s="1304">
        <v>332300</v>
      </c>
      <c r="E268" s="1305">
        <v>0</v>
      </c>
      <c r="F268" s="1306">
        <v>273254</v>
      </c>
      <c r="G268" s="1592" t="str">
        <f t="shared" si="16"/>
        <v>20802</v>
      </c>
      <c r="H268" s="1308">
        <f t="shared" si="17"/>
        <v>444600</v>
      </c>
      <c r="I268" s="1308">
        <f t="shared" si="18"/>
        <v>0</v>
      </c>
      <c r="J268" s="1308">
        <f t="shared" si="19"/>
        <v>415250.53999999992</v>
      </c>
    </row>
    <row r="269" spans="1:10" ht="15" x14ac:dyDescent="0.25">
      <c r="A269" s="916">
        <v>208020101</v>
      </c>
      <c r="B269" s="917" t="s">
        <v>10200</v>
      </c>
      <c r="C269" s="1304">
        <v>1380.49</v>
      </c>
      <c r="D269" s="1304">
        <v>0</v>
      </c>
      <c r="E269" s="1305">
        <v>0</v>
      </c>
      <c r="F269" s="1306">
        <v>1380</v>
      </c>
      <c r="G269" s="1592" t="str">
        <f t="shared" si="16"/>
        <v>20802</v>
      </c>
      <c r="H269" s="1308">
        <f t="shared" si="17"/>
        <v>444600</v>
      </c>
      <c r="I269" s="1308">
        <f t="shared" si="18"/>
        <v>0</v>
      </c>
      <c r="J269" s="1308">
        <f t="shared" si="19"/>
        <v>415250.53999999992</v>
      </c>
    </row>
    <row r="270" spans="1:10" ht="15" x14ac:dyDescent="0.25">
      <c r="A270" s="916">
        <v>208020102</v>
      </c>
      <c r="B270" s="917" t="s">
        <v>10201</v>
      </c>
      <c r="C270" s="1304">
        <v>0</v>
      </c>
      <c r="D270" s="1304">
        <v>0</v>
      </c>
      <c r="E270" s="1305">
        <v>0</v>
      </c>
      <c r="F270" s="1306">
        <v>0</v>
      </c>
      <c r="G270" s="1592" t="str">
        <f t="shared" si="16"/>
        <v>20802</v>
      </c>
      <c r="H270" s="1308">
        <f t="shared" si="17"/>
        <v>444600</v>
      </c>
      <c r="I270" s="1308">
        <f t="shared" si="18"/>
        <v>0</v>
      </c>
      <c r="J270" s="1308">
        <f t="shared" si="19"/>
        <v>415250.53999999992</v>
      </c>
    </row>
    <row r="271" spans="1:10" ht="15" x14ac:dyDescent="0.25">
      <c r="A271" s="916">
        <v>208020103</v>
      </c>
      <c r="B271" s="917" t="s">
        <v>10202</v>
      </c>
      <c r="C271" s="1304">
        <v>0</v>
      </c>
      <c r="D271" s="1304">
        <v>0</v>
      </c>
      <c r="E271" s="1305">
        <v>0</v>
      </c>
      <c r="F271" s="1306">
        <v>0</v>
      </c>
      <c r="G271" s="1592" t="str">
        <f t="shared" si="16"/>
        <v>20802</v>
      </c>
      <c r="H271" s="1308">
        <f t="shared" si="17"/>
        <v>444600</v>
      </c>
      <c r="I271" s="1308">
        <f t="shared" si="18"/>
        <v>0</v>
      </c>
      <c r="J271" s="1308">
        <f t="shared" si="19"/>
        <v>415250.53999999992</v>
      </c>
    </row>
    <row r="272" spans="1:10" ht="15" x14ac:dyDescent="0.25">
      <c r="A272" s="916">
        <v>208020120</v>
      </c>
      <c r="B272" s="917" t="s">
        <v>10203</v>
      </c>
      <c r="C272" s="1304">
        <v>23533.040000000001</v>
      </c>
      <c r="D272" s="1304">
        <v>0</v>
      </c>
      <c r="E272" s="1305">
        <v>0</v>
      </c>
      <c r="F272" s="1306">
        <v>23533</v>
      </c>
      <c r="G272" s="1592" t="str">
        <f t="shared" si="16"/>
        <v>20802</v>
      </c>
      <c r="H272" s="1308">
        <f t="shared" si="17"/>
        <v>444600</v>
      </c>
      <c r="I272" s="1308">
        <f t="shared" si="18"/>
        <v>0</v>
      </c>
      <c r="J272" s="1308">
        <f t="shared" si="19"/>
        <v>415250.53999999992</v>
      </c>
    </row>
    <row r="273" spans="1:10" ht="15" x14ac:dyDescent="0.25">
      <c r="A273" s="916">
        <v>208020150</v>
      </c>
      <c r="B273" s="917" t="s">
        <v>10204</v>
      </c>
      <c r="C273" s="1304">
        <v>3308.04</v>
      </c>
      <c r="D273" s="1304">
        <v>11600</v>
      </c>
      <c r="E273" s="1305">
        <v>0</v>
      </c>
      <c r="F273" s="1306">
        <v>3308</v>
      </c>
      <c r="G273" s="1592" t="str">
        <f t="shared" si="16"/>
        <v>20802</v>
      </c>
      <c r="H273" s="1308">
        <f t="shared" si="17"/>
        <v>444600</v>
      </c>
      <c r="I273" s="1308">
        <f t="shared" si="18"/>
        <v>0</v>
      </c>
      <c r="J273" s="1308">
        <f t="shared" si="19"/>
        <v>415250.53999999992</v>
      </c>
    </row>
    <row r="274" spans="1:10" ht="15" x14ac:dyDescent="0.25">
      <c r="A274" s="916">
        <v>208020200</v>
      </c>
      <c r="B274" s="917" t="s">
        <v>10205</v>
      </c>
      <c r="C274" s="1304">
        <v>18427.259999999998</v>
      </c>
      <c r="D274" s="1304">
        <v>40000</v>
      </c>
      <c r="E274" s="1305">
        <v>0</v>
      </c>
      <c r="F274" s="1306">
        <v>18427</v>
      </c>
      <c r="G274" s="1592" t="str">
        <f t="shared" si="16"/>
        <v>20802</v>
      </c>
      <c r="H274" s="1308">
        <f t="shared" si="17"/>
        <v>444600</v>
      </c>
      <c r="I274" s="1308">
        <f t="shared" si="18"/>
        <v>0</v>
      </c>
      <c r="J274" s="1308">
        <f t="shared" si="19"/>
        <v>415250.53999999992</v>
      </c>
    </row>
    <row r="275" spans="1:10" ht="15" x14ac:dyDescent="0.25">
      <c r="A275" s="916">
        <v>208020700</v>
      </c>
      <c r="B275" s="917" t="s">
        <v>10206</v>
      </c>
      <c r="C275" s="1304">
        <v>0</v>
      </c>
      <c r="D275" s="1304">
        <v>0</v>
      </c>
      <c r="E275" s="1305">
        <v>0</v>
      </c>
      <c r="F275" s="1306">
        <v>0</v>
      </c>
      <c r="G275" s="1592" t="str">
        <f t="shared" si="16"/>
        <v>20802</v>
      </c>
      <c r="H275" s="1308">
        <f t="shared" si="17"/>
        <v>444600</v>
      </c>
      <c r="I275" s="1308">
        <f t="shared" si="18"/>
        <v>0</v>
      </c>
      <c r="J275" s="1308">
        <f t="shared" si="19"/>
        <v>415250.53999999992</v>
      </c>
    </row>
    <row r="276" spans="1:10" ht="15" x14ac:dyDescent="0.25">
      <c r="A276" s="916">
        <v>208020800</v>
      </c>
      <c r="B276" s="917" t="s">
        <v>10207</v>
      </c>
      <c r="C276" s="1304">
        <v>0</v>
      </c>
      <c r="D276" s="1304">
        <v>0</v>
      </c>
      <c r="E276" s="1305">
        <v>0</v>
      </c>
      <c r="F276" s="1306">
        <v>0</v>
      </c>
      <c r="G276" s="1592" t="str">
        <f t="shared" si="16"/>
        <v>20802</v>
      </c>
      <c r="H276" s="1308">
        <f t="shared" si="17"/>
        <v>444600</v>
      </c>
      <c r="I276" s="1308">
        <f t="shared" si="18"/>
        <v>0</v>
      </c>
      <c r="J276" s="1308">
        <f t="shared" si="19"/>
        <v>415250.53999999992</v>
      </c>
    </row>
    <row r="277" spans="1:10" ht="15" x14ac:dyDescent="0.25">
      <c r="A277" s="916">
        <v>208020930</v>
      </c>
      <c r="B277" s="917" t="s">
        <v>6871</v>
      </c>
      <c r="C277" s="1304">
        <v>0</v>
      </c>
      <c r="D277" s="1304">
        <v>800</v>
      </c>
      <c r="E277" s="1305">
        <v>0</v>
      </c>
      <c r="F277" s="1306">
        <v>0</v>
      </c>
      <c r="G277" s="1592" t="str">
        <f t="shared" si="16"/>
        <v>20802</v>
      </c>
      <c r="H277" s="1308">
        <f t="shared" si="17"/>
        <v>444600</v>
      </c>
      <c r="I277" s="1308">
        <f t="shared" si="18"/>
        <v>0</v>
      </c>
      <c r="J277" s="1308">
        <f t="shared" si="19"/>
        <v>415250.53999999992</v>
      </c>
    </row>
    <row r="278" spans="1:10" ht="15" x14ac:dyDescent="0.25">
      <c r="A278" s="916">
        <v>208020975</v>
      </c>
      <c r="B278" s="917" t="s">
        <v>10208</v>
      </c>
      <c r="C278" s="1304">
        <v>0</v>
      </c>
      <c r="D278" s="1304">
        <v>0</v>
      </c>
      <c r="E278" s="1305">
        <v>0</v>
      </c>
      <c r="F278" s="1306">
        <v>0</v>
      </c>
      <c r="G278" s="1592" t="str">
        <f t="shared" si="16"/>
        <v>20802</v>
      </c>
      <c r="H278" s="1308">
        <f t="shared" si="17"/>
        <v>444600</v>
      </c>
      <c r="I278" s="1308">
        <f t="shared" si="18"/>
        <v>0</v>
      </c>
      <c r="J278" s="1308">
        <f t="shared" si="19"/>
        <v>415250.53999999992</v>
      </c>
    </row>
    <row r="279" spans="1:10" ht="15" x14ac:dyDescent="0.25">
      <c r="A279" s="916">
        <v>208020985</v>
      </c>
      <c r="B279" s="917" t="s">
        <v>10209</v>
      </c>
      <c r="C279" s="1304">
        <v>0</v>
      </c>
      <c r="D279" s="1304">
        <v>0</v>
      </c>
      <c r="E279" s="1305">
        <v>0</v>
      </c>
      <c r="F279" s="1306">
        <v>0</v>
      </c>
      <c r="G279" s="1592" t="str">
        <f t="shared" si="16"/>
        <v>20802</v>
      </c>
      <c r="H279" s="1308">
        <f t="shared" si="17"/>
        <v>444600</v>
      </c>
      <c r="I279" s="1308">
        <f t="shared" si="18"/>
        <v>0</v>
      </c>
      <c r="J279" s="1308">
        <f t="shared" si="19"/>
        <v>415250.53999999992</v>
      </c>
    </row>
    <row r="280" spans="1:10" ht="15" x14ac:dyDescent="0.25">
      <c r="A280" s="916">
        <v>208021040</v>
      </c>
      <c r="B280" s="917" t="s">
        <v>10210</v>
      </c>
      <c r="C280" s="1304">
        <v>0</v>
      </c>
      <c r="D280" s="1304">
        <v>0</v>
      </c>
      <c r="E280" s="1305">
        <v>0</v>
      </c>
      <c r="F280" s="1306">
        <v>0</v>
      </c>
      <c r="G280" s="1592" t="str">
        <f t="shared" si="16"/>
        <v>20802</v>
      </c>
      <c r="H280" s="1308">
        <f t="shared" si="17"/>
        <v>444600</v>
      </c>
      <c r="I280" s="1308">
        <f t="shared" si="18"/>
        <v>0</v>
      </c>
      <c r="J280" s="1308">
        <f t="shared" si="19"/>
        <v>415250.53999999992</v>
      </c>
    </row>
    <row r="281" spans="1:10" ht="15" x14ac:dyDescent="0.25">
      <c r="A281" s="916">
        <v>208022000</v>
      </c>
      <c r="B281" s="917" t="s">
        <v>10211</v>
      </c>
      <c r="C281" s="1304">
        <v>30.91</v>
      </c>
      <c r="D281" s="1304">
        <v>400</v>
      </c>
      <c r="E281" s="1305">
        <v>0</v>
      </c>
      <c r="F281" s="1306">
        <v>31</v>
      </c>
      <c r="G281" s="1592" t="str">
        <f t="shared" si="16"/>
        <v>20802</v>
      </c>
      <c r="H281" s="1308">
        <f t="shared" si="17"/>
        <v>444600</v>
      </c>
      <c r="I281" s="1308">
        <f t="shared" si="18"/>
        <v>0</v>
      </c>
      <c r="J281" s="1308">
        <f t="shared" si="19"/>
        <v>415250.53999999992</v>
      </c>
    </row>
    <row r="282" spans="1:10" ht="15" x14ac:dyDescent="0.25">
      <c r="A282" s="916">
        <v>208022002</v>
      </c>
      <c r="B282" s="917" t="s">
        <v>10212</v>
      </c>
      <c r="C282" s="1304">
        <v>0</v>
      </c>
      <c r="D282" s="1304">
        <v>100</v>
      </c>
      <c r="E282" s="1305">
        <v>0</v>
      </c>
      <c r="F282" s="1306">
        <v>0</v>
      </c>
      <c r="G282" s="1592" t="str">
        <f t="shared" si="16"/>
        <v>20802</v>
      </c>
      <c r="H282" s="1308">
        <f t="shared" si="17"/>
        <v>444600</v>
      </c>
      <c r="I282" s="1308">
        <f t="shared" si="18"/>
        <v>0</v>
      </c>
      <c r="J282" s="1308">
        <f t="shared" si="19"/>
        <v>415250.53999999992</v>
      </c>
    </row>
    <row r="283" spans="1:10" ht="15" x14ac:dyDescent="0.25">
      <c r="A283" s="916">
        <v>208022020</v>
      </c>
      <c r="B283" s="917" t="s">
        <v>8906</v>
      </c>
      <c r="C283" s="1304">
        <v>0</v>
      </c>
      <c r="D283" s="1304">
        <v>0</v>
      </c>
      <c r="E283" s="1305">
        <v>0</v>
      </c>
      <c r="F283" s="1306">
        <v>0</v>
      </c>
      <c r="G283" s="1592" t="str">
        <f t="shared" si="16"/>
        <v>20802</v>
      </c>
      <c r="H283" s="1308">
        <f t="shared" si="17"/>
        <v>444600</v>
      </c>
      <c r="I283" s="1308">
        <f t="shared" si="18"/>
        <v>0</v>
      </c>
      <c r="J283" s="1308">
        <f t="shared" si="19"/>
        <v>415250.53999999992</v>
      </c>
    </row>
    <row r="284" spans="1:10" ht="15" x14ac:dyDescent="0.25">
      <c r="A284" s="916">
        <v>208022022</v>
      </c>
      <c r="B284" s="917" t="s">
        <v>10213</v>
      </c>
      <c r="C284" s="1304">
        <v>0</v>
      </c>
      <c r="D284" s="1304">
        <v>0</v>
      </c>
      <c r="E284" s="1305">
        <v>0</v>
      </c>
      <c r="F284" s="1306">
        <v>0</v>
      </c>
      <c r="G284" s="1592" t="str">
        <f t="shared" si="16"/>
        <v>20802</v>
      </c>
      <c r="H284" s="1308">
        <f t="shared" si="17"/>
        <v>444600</v>
      </c>
      <c r="I284" s="1308">
        <f t="shared" si="18"/>
        <v>0</v>
      </c>
      <c r="J284" s="1308">
        <f t="shared" si="19"/>
        <v>415250.53999999992</v>
      </c>
    </row>
    <row r="285" spans="1:10" ht="15" x14ac:dyDescent="0.25">
      <c r="A285" s="916">
        <v>208022038</v>
      </c>
      <c r="B285" s="917" t="s">
        <v>10214</v>
      </c>
      <c r="C285" s="1304">
        <v>975.65</v>
      </c>
      <c r="D285" s="1304">
        <v>20000</v>
      </c>
      <c r="E285" s="1305">
        <v>0</v>
      </c>
      <c r="F285" s="1306">
        <v>976</v>
      </c>
      <c r="G285" s="1592" t="str">
        <f t="shared" si="16"/>
        <v>20802</v>
      </c>
      <c r="H285" s="1308">
        <f t="shared" si="17"/>
        <v>444600</v>
      </c>
      <c r="I285" s="1308">
        <f t="shared" si="18"/>
        <v>0</v>
      </c>
      <c r="J285" s="1308">
        <f t="shared" si="19"/>
        <v>415250.53999999992</v>
      </c>
    </row>
    <row r="286" spans="1:10" ht="15" x14ac:dyDescent="0.25">
      <c r="A286" s="916">
        <v>208022300</v>
      </c>
      <c r="B286" s="917" t="s">
        <v>10215</v>
      </c>
      <c r="C286" s="1304">
        <v>5198.82</v>
      </c>
      <c r="D286" s="1304">
        <v>4800</v>
      </c>
      <c r="E286" s="1305">
        <v>0</v>
      </c>
      <c r="F286" s="1306">
        <v>5198</v>
      </c>
      <c r="G286" s="1592" t="str">
        <f t="shared" si="16"/>
        <v>20802</v>
      </c>
      <c r="H286" s="1308">
        <f t="shared" si="17"/>
        <v>444600</v>
      </c>
      <c r="I286" s="1308">
        <f t="shared" si="18"/>
        <v>0</v>
      </c>
      <c r="J286" s="1308">
        <f t="shared" si="19"/>
        <v>415250.53999999992</v>
      </c>
    </row>
    <row r="287" spans="1:10" ht="15" x14ac:dyDescent="0.25">
      <c r="A287" s="916">
        <v>208022403</v>
      </c>
      <c r="B287" s="917" t="s">
        <v>10216</v>
      </c>
      <c r="C287" s="1304">
        <v>0</v>
      </c>
      <c r="D287" s="1304">
        <v>21000</v>
      </c>
      <c r="E287" s="1305">
        <v>0</v>
      </c>
      <c r="F287" s="1306">
        <v>0</v>
      </c>
      <c r="G287" s="1592" t="str">
        <f t="shared" si="16"/>
        <v>20802</v>
      </c>
      <c r="H287" s="1308">
        <f t="shared" si="17"/>
        <v>444600</v>
      </c>
      <c r="I287" s="1308">
        <f t="shared" si="18"/>
        <v>0</v>
      </c>
      <c r="J287" s="1308">
        <f t="shared" si="19"/>
        <v>415250.53999999992</v>
      </c>
    </row>
    <row r="288" spans="1:10" ht="15" x14ac:dyDescent="0.25">
      <c r="A288" s="916">
        <v>208022429</v>
      </c>
      <c r="B288" s="917" t="s">
        <v>10217</v>
      </c>
      <c r="C288" s="1304">
        <v>0</v>
      </c>
      <c r="D288" s="1304">
        <v>0</v>
      </c>
      <c r="E288" s="1305">
        <v>0</v>
      </c>
      <c r="F288" s="1306">
        <v>0</v>
      </c>
      <c r="G288" s="1592" t="str">
        <f t="shared" si="16"/>
        <v>20802</v>
      </c>
      <c r="H288" s="1308">
        <f t="shared" si="17"/>
        <v>444600</v>
      </c>
      <c r="I288" s="1308">
        <f t="shared" si="18"/>
        <v>0</v>
      </c>
      <c r="J288" s="1308">
        <f t="shared" si="19"/>
        <v>415250.53999999992</v>
      </c>
    </row>
    <row r="289" spans="1:10" ht="15" x14ac:dyDescent="0.25">
      <c r="A289" s="916">
        <v>208022479</v>
      </c>
      <c r="B289" s="917" t="s">
        <v>10218</v>
      </c>
      <c r="C289" s="1304">
        <v>0</v>
      </c>
      <c r="D289" s="1304">
        <v>0</v>
      </c>
      <c r="E289" s="1305">
        <v>0</v>
      </c>
      <c r="F289" s="1306">
        <v>0</v>
      </c>
      <c r="G289" s="1592" t="str">
        <f t="shared" si="16"/>
        <v>20802</v>
      </c>
      <c r="H289" s="1308">
        <f t="shared" si="17"/>
        <v>444600</v>
      </c>
      <c r="I289" s="1308">
        <f t="shared" si="18"/>
        <v>0</v>
      </c>
      <c r="J289" s="1308">
        <f t="shared" si="19"/>
        <v>415250.53999999992</v>
      </c>
    </row>
    <row r="290" spans="1:10" ht="15" x14ac:dyDescent="0.25">
      <c r="A290" s="916">
        <v>208022500</v>
      </c>
      <c r="B290" s="917" t="s">
        <v>6883</v>
      </c>
      <c r="C290" s="1304">
        <v>-1590</v>
      </c>
      <c r="D290" s="1304">
        <v>13200</v>
      </c>
      <c r="E290" s="1305">
        <v>0</v>
      </c>
      <c r="F290" s="1306">
        <v>-1590</v>
      </c>
      <c r="G290" s="1592" t="str">
        <f t="shared" si="16"/>
        <v>20802</v>
      </c>
      <c r="H290" s="1308">
        <f t="shared" si="17"/>
        <v>444600</v>
      </c>
      <c r="I290" s="1308">
        <f t="shared" si="18"/>
        <v>0</v>
      </c>
      <c r="J290" s="1308">
        <f t="shared" si="19"/>
        <v>415250.53999999992</v>
      </c>
    </row>
    <row r="291" spans="1:10" ht="15" x14ac:dyDescent="0.25">
      <c r="A291" s="916">
        <v>208022504</v>
      </c>
      <c r="B291" s="917" t="s">
        <v>10219</v>
      </c>
      <c r="C291" s="1304">
        <v>0</v>
      </c>
      <c r="D291" s="1304">
        <v>0</v>
      </c>
      <c r="E291" s="1305">
        <v>0</v>
      </c>
      <c r="F291" s="1306">
        <v>0</v>
      </c>
      <c r="G291" s="1592" t="str">
        <f t="shared" si="16"/>
        <v>20802</v>
      </c>
      <c r="H291" s="1308">
        <f t="shared" si="17"/>
        <v>444600</v>
      </c>
      <c r="I291" s="1308">
        <f t="shared" si="18"/>
        <v>0</v>
      </c>
      <c r="J291" s="1308">
        <f t="shared" si="19"/>
        <v>415250.53999999992</v>
      </c>
    </row>
    <row r="292" spans="1:10" ht="15" x14ac:dyDescent="0.25">
      <c r="A292" s="916">
        <v>208022510</v>
      </c>
      <c r="B292" s="917" t="s">
        <v>10220</v>
      </c>
      <c r="C292" s="1304">
        <v>0</v>
      </c>
      <c r="D292" s="1304">
        <v>0</v>
      </c>
      <c r="E292" s="1305">
        <v>0</v>
      </c>
      <c r="F292" s="1306">
        <v>0</v>
      </c>
      <c r="G292" s="1592" t="str">
        <f t="shared" si="16"/>
        <v>20802</v>
      </c>
      <c r="H292" s="1308">
        <f t="shared" si="17"/>
        <v>444600</v>
      </c>
      <c r="I292" s="1308">
        <f t="shared" si="18"/>
        <v>0</v>
      </c>
      <c r="J292" s="1308">
        <f t="shared" si="19"/>
        <v>415250.53999999992</v>
      </c>
    </row>
    <row r="293" spans="1:10" ht="15" x14ac:dyDescent="0.25">
      <c r="A293" s="916">
        <v>208022520</v>
      </c>
      <c r="B293" s="917" t="s">
        <v>10221</v>
      </c>
      <c r="C293" s="1304">
        <v>0</v>
      </c>
      <c r="D293" s="1304">
        <v>0</v>
      </c>
      <c r="E293" s="1305">
        <v>0</v>
      </c>
      <c r="F293" s="1306">
        <v>0</v>
      </c>
      <c r="G293" s="1592" t="str">
        <f t="shared" si="16"/>
        <v>20802</v>
      </c>
      <c r="H293" s="1308">
        <f t="shared" si="17"/>
        <v>444600</v>
      </c>
      <c r="I293" s="1308">
        <f t="shared" si="18"/>
        <v>0</v>
      </c>
      <c r="J293" s="1308">
        <f t="shared" si="19"/>
        <v>415250.53999999992</v>
      </c>
    </row>
    <row r="294" spans="1:10" ht="15" x14ac:dyDescent="0.25">
      <c r="A294" s="916">
        <v>208022706</v>
      </c>
      <c r="B294" s="917" t="s">
        <v>10222</v>
      </c>
      <c r="C294" s="1304">
        <v>0</v>
      </c>
      <c r="D294" s="1304">
        <v>0</v>
      </c>
      <c r="E294" s="1305">
        <v>0</v>
      </c>
      <c r="F294" s="1306">
        <v>0</v>
      </c>
      <c r="G294" s="1592" t="str">
        <f t="shared" si="16"/>
        <v>20802</v>
      </c>
      <c r="H294" s="1308">
        <f t="shared" si="17"/>
        <v>444600</v>
      </c>
      <c r="I294" s="1308">
        <f t="shared" si="18"/>
        <v>0</v>
      </c>
      <c r="J294" s="1308">
        <f t="shared" si="19"/>
        <v>415250.53999999992</v>
      </c>
    </row>
    <row r="295" spans="1:10" ht="15" x14ac:dyDescent="0.25">
      <c r="A295" s="916">
        <v>208022801</v>
      </c>
      <c r="B295" s="917" t="s">
        <v>10223</v>
      </c>
      <c r="C295" s="1304">
        <v>0</v>
      </c>
      <c r="D295" s="1304">
        <v>0</v>
      </c>
      <c r="E295" s="1305">
        <v>0</v>
      </c>
      <c r="F295" s="1306">
        <v>0</v>
      </c>
      <c r="G295" s="1592" t="str">
        <f t="shared" si="16"/>
        <v>20802</v>
      </c>
      <c r="H295" s="1308">
        <f t="shared" si="17"/>
        <v>444600</v>
      </c>
      <c r="I295" s="1308">
        <f t="shared" si="18"/>
        <v>0</v>
      </c>
      <c r="J295" s="1308">
        <f t="shared" si="19"/>
        <v>415250.53999999992</v>
      </c>
    </row>
    <row r="296" spans="1:10" ht="15" x14ac:dyDescent="0.25">
      <c r="A296" s="916">
        <v>208023011</v>
      </c>
      <c r="B296" s="917" t="s">
        <v>10224</v>
      </c>
      <c r="C296" s="1304">
        <v>0</v>
      </c>
      <c r="D296" s="1304">
        <v>400</v>
      </c>
      <c r="E296" s="1305">
        <v>0</v>
      </c>
      <c r="F296" s="1306">
        <v>0</v>
      </c>
      <c r="G296" s="1592" t="str">
        <f t="shared" si="16"/>
        <v>20802</v>
      </c>
      <c r="H296" s="1308">
        <f t="shared" si="17"/>
        <v>444600</v>
      </c>
      <c r="I296" s="1308">
        <f t="shared" si="18"/>
        <v>0</v>
      </c>
      <c r="J296" s="1308">
        <f t="shared" si="19"/>
        <v>415250.53999999992</v>
      </c>
    </row>
    <row r="297" spans="1:10" ht="15" x14ac:dyDescent="0.25">
      <c r="A297" s="916">
        <v>208023038</v>
      </c>
      <c r="B297" s="917" t="s">
        <v>8907</v>
      </c>
      <c r="C297" s="1304">
        <v>0</v>
      </c>
      <c r="D297" s="1304">
        <v>0</v>
      </c>
      <c r="E297" s="1305">
        <v>0</v>
      </c>
      <c r="F297" s="1306">
        <v>0</v>
      </c>
      <c r="G297" s="1592" t="str">
        <f t="shared" si="16"/>
        <v>20802</v>
      </c>
      <c r="H297" s="1308">
        <f t="shared" si="17"/>
        <v>444600</v>
      </c>
      <c r="I297" s="1308">
        <f t="shared" si="18"/>
        <v>0</v>
      </c>
      <c r="J297" s="1308">
        <f t="shared" si="19"/>
        <v>415250.53999999992</v>
      </c>
    </row>
    <row r="298" spans="1:10" ht="15" x14ac:dyDescent="0.25">
      <c r="A298" s="916">
        <v>208023041</v>
      </c>
      <c r="B298" s="917" t="s">
        <v>10225</v>
      </c>
      <c r="C298" s="1304">
        <v>0</v>
      </c>
      <c r="D298" s="1304">
        <v>0</v>
      </c>
      <c r="E298" s="1305">
        <v>0</v>
      </c>
      <c r="F298" s="1306">
        <v>0</v>
      </c>
      <c r="G298" s="1592" t="str">
        <f t="shared" si="16"/>
        <v>20802</v>
      </c>
      <c r="H298" s="1308">
        <f t="shared" si="17"/>
        <v>444600</v>
      </c>
      <c r="I298" s="1308">
        <f t="shared" si="18"/>
        <v>0</v>
      </c>
      <c r="J298" s="1308">
        <f t="shared" si="19"/>
        <v>415250.53999999992</v>
      </c>
    </row>
    <row r="299" spans="1:10" ht="15" x14ac:dyDescent="0.25">
      <c r="A299" s="916">
        <v>208023052</v>
      </c>
      <c r="B299" s="917" t="s">
        <v>8909</v>
      </c>
      <c r="C299" s="1304">
        <v>0</v>
      </c>
      <c r="D299" s="1304">
        <v>0</v>
      </c>
      <c r="E299" s="1305">
        <v>0</v>
      </c>
      <c r="F299" s="1306">
        <v>0</v>
      </c>
      <c r="G299" s="1592" t="str">
        <f t="shared" si="16"/>
        <v>20802</v>
      </c>
      <c r="H299" s="1308">
        <f t="shared" si="17"/>
        <v>444600</v>
      </c>
      <c r="I299" s="1308">
        <f t="shared" si="18"/>
        <v>0</v>
      </c>
      <c r="J299" s="1308">
        <f t="shared" si="19"/>
        <v>415250.53999999992</v>
      </c>
    </row>
    <row r="300" spans="1:10" ht="15" x14ac:dyDescent="0.25">
      <c r="A300" s="916">
        <v>208023300</v>
      </c>
      <c r="B300" s="917" t="s">
        <v>10226</v>
      </c>
      <c r="C300" s="1304">
        <v>2797.91</v>
      </c>
      <c r="D300" s="1304">
        <v>0</v>
      </c>
      <c r="E300" s="1305">
        <v>0</v>
      </c>
      <c r="F300" s="1306">
        <v>2798</v>
      </c>
      <c r="G300" s="1592" t="str">
        <f t="shared" si="16"/>
        <v>20802</v>
      </c>
      <c r="H300" s="1308">
        <f t="shared" si="17"/>
        <v>444600</v>
      </c>
      <c r="I300" s="1308">
        <f t="shared" si="18"/>
        <v>0</v>
      </c>
      <c r="J300" s="1308">
        <f t="shared" si="19"/>
        <v>415250.53999999992</v>
      </c>
    </row>
    <row r="301" spans="1:10" ht="15" x14ac:dyDescent="0.25">
      <c r="A301" s="916">
        <v>208024610</v>
      </c>
      <c r="B301" s="917" t="s">
        <v>10227</v>
      </c>
      <c r="C301" s="1304">
        <v>0</v>
      </c>
      <c r="D301" s="1304">
        <v>0</v>
      </c>
      <c r="E301" s="1305">
        <v>0</v>
      </c>
      <c r="F301" s="1306">
        <v>0</v>
      </c>
      <c r="G301" s="1592" t="str">
        <f t="shared" si="16"/>
        <v>20802</v>
      </c>
      <c r="H301" s="1308">
        <f t="shared" si="17"/>
        <v>444600</v>
      </c>
      <c r="I301" s="1308">
        <f t="shared" si="18"/>
        <v>0</v>
      </c>
      <c r="J301" s="1308">
        <f t="shared" si="19"/>
        <v>415250.53999999992</v>
      </c>
    </row>
    <row r="302" spans="1:10" ht="15" x14ac:dyDescent="0.25">
      <c r="A302" s="916">
        <v>208024611</v>
      </c>
      <c r="B302" s="917" t="s">
        <v>10228</v>
      </c>
      <c r="C302" s="1304">
        <v>0</v>
      </c>
      <c r="D302" s="1304">
        <v>0</v>
      </c>
      <c r="E302" s="1305">
        <v>0</v>
      </c>
      <c r="F302" s="1306">
        <v>0</v>
      </c>
      <c r="G302" s="1592" t="str">
        <f t="shared" si="16"/>
        <v>20802</v>
      </c>
      <c r="H302" s="1308">
        <f t="shared" si="17"/>
        <v>444600</v>
      </c>
      <c r="I302" s="1308">
        <f t="shared" si="18"/>
        <v>0</v>
      </c>
      <c r="J302" s="1308">
        <f t="shared" si="19"/>
        <v>415250.53999999992</v>
      </c>
    </row>
    <row r="303" spans="1:10" ht="15" x14ac:dyDescent="0.25">
      <c r="A303" s="916">
        <v>208024619</v>
      </c>
      <c r="B303" s="917" t="s">
        <v>10229</v>
      </c>
      <c r="C303" s="1304">
        <v>0</v>
      </c>
      <c r="D303" s="1304">
        <v>0</v>
      </c>
      <c r="E303" s="1305">
        <v>0</v>
      </c>
      <c r="F303" s="1306">
        <v>0</v>
      </c>
      <c r="G303" s="1592" t="str">
        <f t="shared" si="16"/>
        <v>20802</v>
      </c>
      <c r="H303" s="1308">
        <f t="shared" si="17"/>
        <v>444600</v>
      </c>
      <c r="I303" s="1308">
        <f t="shared" si="18"/>
        <v>0</v>
      </c>
      <c r="J303" s="1308">
        <f t="shared" si="19"/>
        <v>415250.53999999992</v>
      </c>
    </row>
    <row r="304" spans="1:10" ht="15" x14ac:dyDescent="0.25">
      <c r="A304" s="916">
        <v>208024623</v>
      </c>
      <c r="B304" s="917" t="s">
        <v>10230</v>
      </c>
      <c r="C304" s="1304">
        <v>0</v>
      </c>
      <c r="D304" s="1304">
        <v>0</v>
      </c>
      <c r="E304" s="1305">
        <v>0</v>
      </c>
      <c r="F304" s="1306">
        <v>0</v>
      </c>
      <c r="G304" s="1592" t="str">
        <f t="shared" si="16"/>
        <v>20802</v>
      </c>
      <c r="H304" s="1308">
        <f t="shared" si="17"/>
        <v>444600</v>
      </c>
      <c r="I304" s="1308">
        <f t="shared" si="18"/>
        <v>0</v>
      </c>
      <c r="J304" s="1308">
        <f t="shared" si="19"/>
        <v>415250.53999999992</v>
      </c>
    </row>
    <row r="305" spans="1:10" ht="15" x14ac:dyDescent="0.25">
      <c r="A305" s="916">
        <v>208025007</v>
      </c>
      <c r="B305" s="917" t="s">
        <v>10231</v>
      </c>
      <c r="C305" s="1304">
        <v>0</v>
      </c>
      <c r="D305" s="1304">
        <v>0</v>
      </c>
      <c r="E305" s="1305">
        <v>0</v>
      </c>
      <c r="F305" s="1306">
        <v>0</v>
      </c>
      <c r="G305" s="1592" t="str">
        <f t="shared" si="16"/>
        <v>20802</v>
      </c>
      <c r="H305" s="1308">
        <f t="shared" si="17"/>
        <v>444600</v>
      </c>
      <c r="I305" s="1308">
        <f t="shared" si="18"/>
        <v>0</v>
      </c>
      <c r="J305" s="1308">
        <f t="shared" si="19"/>
        <v>415250.53999999992</v>
      </c>
    </row>
    <row r="306" spans="1:10" ht="15" x14ac:dyDescent="0.25">
      <c r="A306" s="916">
        <v>208025016</v>
      </c>
      <c r="B306" s="917" t="s">
        <v>10232</v>
      </c>
      <c r="C306" s="1304">
        <v>0</v>
      </c>
      <c r="D306" s="1304">
        <v>0</v>
      </c>
      <c r="E306" s="1305">
        <v>0</v>
      </c>
      <c r="F306" s="1306">
        <v>0</v>
      </c>
      <c r="G306" s="1592" t="str">
        <f t="shared" si="16"/>
        <v>20802</v>
      </c>
      <c r="H306" s="1308">
        <f t="shared" si="17"/>
        <v>444600</v>
      </c>
      <c r="I306" s="1308">
        <f t="shared" si="18"/>
        <v>0</v>
      </c>
      <c r="J306" s="1308">
        <f t="shared" si="19"/>
        <v>415250.53999999992</v>
      </c>
    </row>
    <row r="307" spans="1:10" ht="15" x14ac:dyDescent="0.25">
      <c r="A307" s="916">
        <v>208025184</v>
      </c>
      <c r="B307" s="917" t="s">
        <v>10233</v>
      </c>
      <c r="C307" s="1304">
        <v>0</v>
      </c>
      <c r="D307" s="1304">
        <v>0</v>
      </c>
      <c r="E307" s="1305">
        <v>0</v>
      </c>
      <c r="F307" s="1306">
        <v>0</v>
      </c>
      <c r="G307" s="1592" t="str">
        <f t="shared" si="16"/>
        <v>20802</v>
      </c>
      <c r="H307" s="1308">
        <f t="shared" si="17"/>
        <v>444600</v>
      </c>
      <c r="I307" s="1308">
        <f t="shared" si="18"/>
        <v>0</v>
      </c>
      <c r="J307" s="1308">
        <f t="shared" si="19"/>
        <v>415250.53999999992</v>
      </c>
    </row>
    <row r="308" spans="1:10" ht="15" x14ac:dyDescent="0.25">
      <c r="A308" s="916">
        <v>208025194</v>
      </c>
      <c r="B308" s="917" t="s">
        <v>10234</v>
      </c>
      <c r="C308" s="1304">
        <v>0</v>
      </c>
      <c r="D308" s="1304">
        <v>0</v>
      </c>
      <c r="E308" s="1305">
        <v>0</v>
      </c>
      <c r="F308" s="1306">
        <v>0</v>
      </c>
      <c r="G308" s="1592" t="str">
        <f t="shared" si="16"/>
        <v>20802</v>
      </c>
      <c r="H308" s="1308">
        <f t="shared" si="17"/>
        <v>444600</v>
      </c>
      <c r="I308" s="1308">
        <f t="shared" si="18"/>
        <v>0</v>
      </c>
      <c r="J308" s="1308">
        <f t="shared" si="19"/>
        <v>415250.53999999992</v>
      </c>
    </row>
    <row r="309" spans="1:10" ht="15" x14ac:dyDescent="0.25">
      <c r="A309" s="916">
        <v>208025195</v>
      </c>
      <c r="B309" s="917" t="s">
        <v>10235</v>
      </c>
      <c r="C309" s="1304">
        <v>0</v>
      </c>
      <c r="D309" s="1304">
        <v>0</v>
      </c>
      <c r="E309" s="1305">
        <v>0</v>
      </c>
      <c r="F309" s="1306">
        <v>0</v>
      </c>
      <c r="G309" s="1592" t="str">
        <f t="shared" si="16"/>
        <v>20802</v>
      </c>
      <c r="H309" s="1308">
        <f t="shared" si="17"/>
        <v>444600</v>
      </c>
      <c r="I309" s="1308">
        <f t="shared" si="18"/>
        <v>0</v>
      </c>
      <c r="J309" s="1308">
        <f t="shared" si="19"/>
        <v>415250.53999999992</v>
      </c>
    </row>
    <row r="310" spans="1:10" ht="15" x14ac:dyDescent="0.25">
      <c r="A310" s="916">
        <v>208025902</v>
      </c>
      <c r="B310" s="917" t="s">
        <v>10236</v>
      </c>
      <c r="C310" s="1304">
        <v>0</v>
      </c>
      <c r="D310" s="1304">
        <v>0</v>
      </c>
      <c r="E310" s="1305">
        <v>0</v>
      </c>
      <c r="F310" s="1306">
        <v>0</v>
      </c>
      <c r="G310" s="1592" t="str">
        <f t="shared" si="16"/>
        <v>20802</v>
      </c>
      <c r="H310" s="1308">
        <f t="shared" si="17"/>
        <v>444600</v>
      </c>
      <c r="I310" s="1308">
        <f t="shared" si="18"/>
        <v>0</v>
      </c>
      <c r="J310" s="1308">
        <f t="shared" si="19"/>
        <v>415250.53999999992</v>
      </c>
    </row>
    <row r="311" spans="1:10" ht="15" x14ac:dyDescent="0.25">
      <c r="A311" s="916">
        <v>208026009</v>
      </c>
      <c r="B311" s="917" t="s">
        <v>10237</v>
      </c>
      <c r="C311" s="1304">
        <v>0</v>
      </c>
      <c r="D311" s="1304">
        <v>0</v>
      </c>
      <c r="E311" s="1305">
        <v>0</v>
      </c>
      <c r="F311" s="1306">
        <v>0</v>
      </c>
      <c r="G311" s="1592" t="str">
        <f t="shared" si="16"/>
        <v>20802</v>
      </c>
      <c r="H311" s="1308">
        <f t="shared" si="17"/>
        <v>444600</v>
      </c>
      <c r="I311" s="1308">
        <f t="shared" si="18"/>
        <v>0</v>
      </c>
      <c r="J311" s="1308">
        <f t="shared" si="19"/>
        <v>415250.53999999992</v>
      </c>
    </row>
    <row r="312" spans="1:10" ht="15" x14ac:dyDescent="0.25">
      <c r="A312" s="916">
        <v>208026010</v>
      </c>
      <c r="B312" s="917" t="s">
        <v>10238</v>
      </c>
      <c r="C312" s="1304">
        <v>88325.84</v>
      </c>
      <c r="D312" s="1304">
        <v>0</v>
      </c>
      <c r="E312" s="1305">
        <v>0</v>
      </c>
      <c r="F312" s="1306">
        <v>88326</v>
      </c>
      <c r="G312" s="1592" t="str">
        <f t="shared" si="16"/>
        <v>20802</v>
      </c>
      <c r="H312" s="1308">
        <f t="shared" si="17"/>
        <v>444600</v>
      </c>
      <c r="I312" s="1308">
        <f t="shared" si="18"/>
        <v>0</v>
      </c>
      <c r="J312" s="1308">
        <f t="shared" si="19"/>
        <v>415250.53999999992</v>
      </c>
    </row>
    <row r="313" spans="1:10" ht="15" x14ac:dyDescent="0.25">
      <c r="A313" s="916">
        <v>208026014</v>
      </c>
      <c r="B313" s="917" t="s">
        <v>10239</v>
      </c>
      <c r="C313" s="1304">
        <v>0</v>
      </c>
      <c r="D313" s="1304">
        <v>0</v>
      </c>
      <c r="E313" s="1305">
        <v>0</v>
      </c>
      <c r="F313" s="1306">
        <v>0</v>
      </c>
      <c r="G313" s="1592" t="str">
        <f t="shared" si="16"/>
        <v>20802</v>
      </c>
      <c r="H313" s="1308">
        <f t="shared" si="17"/>
        <v>444600</v>
      </c>
      <c r="I313" s="1308">
        <f t="shared" si="18"/>
        <v>0</v>
      </c>
      <c r="J313" s="1308">
        <f t="shared" si="19"/>
        <v>415250.53999999992</v>
      </c>
    </row>
    <row r="314" spans="1:10" ht="15" x14ac:dyDescent="0.25">
      <c r="A314" s="916">
        <v>208029051</v>
      </c>
      <c r="B314" s="917" t="s">
        <v>10240</v>
      </c>
      <c r="C314" s="1304">
        <v>0</v>
      </c>
      <c r="D314" s="1304">
        <v>0</v>
      </c>
      <c r="E314" s="1305">
        <v>0</v>
      </c>
      <c r="F314" s="1306">
        <v>0</v>
      </c>
      <c r="G314" s="1592" t="str">
        <f t="shared" si="16"/>
        <v>20802</v>
      </c>
      <c r="H314" s="1308">
        <f t="shared" si="17"/>
        <v>444600</v>
      </c>
      <c r="I314" s="1308">
        <f t="shared" si="18"/>
        <v>0</v>
      </c>
      <c r="J314" s="1308">
        <f t="shared" si="19"/>
        <v>415250.53999999992</v>
      </c>
    </row>
    <row r="315" spans="1:10" ht="15" x14ac:dyDescent="0.25">
      <c r="A315" s="916">
        <v>208029054</v>
      </c>
      <c r="B315" s="917" t="s">
        <v>10241</v>
      </c>
      <c r="C315" s="1304">
        <v>0</v>
      </c>
      <c r="D315" s="1304">
        <v>0</v>
      </c>
      <c r="E315" s="1305">
        <v>0</v>
      </c>
      <c r="F315" s="1306">
        <v>0</v>
      </c>
      <c r="G315" s="1592" t="str">
        <f t="shared" si="16"/>
        <v>20802</v>
      </c>
      <c r="H315" s="1308">
        <f t="shared" si="17"/>
        <v>444600</v>
      </c>
      <c r="I315" s="1308">
        <f t="shared" si="18"/>
        <v>0</v>
      </c>
      <c r="J315" s="1308">
        <f t="shared" si="19"/>
        <v>415250.53999999992</v>
      </c>
    </row>
    <row r="316" spans="1:10" ht="15" x14ac:dyDescent="0.25">
      <c r="A316" s="916">
        <v>208029057</v>
      </c>
      <c r="B316" s="917" t="s">
        <v>10242</v>
      </c>
      <c r="C316" s="1304">
        <v>0</v>
      </c>
      <c r="D316" s="1304">
        <v>0</v>
      </c>
      <c r="E316" s="1305">
        <v>0</v>
      </c>
      <c r="F316" s="1306">
        <v>0</v>
      </c>
      <c r="G316" s="1592" t="str">
        <f t="shared" si="16"/>
        <v>20802</v>
      </c>
      <c r="H316" s="1308">
        <f t="shared" si="17"/>
        <v>444600</v>
      </c>
      <c r="I316" s="1308">
        <f t="shared" si="18"/>
        <v>0</v>
      </c>
      <c r="J316" s="1308">
        <f t="shared" si="19"/>
        <v>415250.53999999992</v>
      </c>
    </row>
    <row r="317" spans="1:10" ht="15" x14ac:dyDescent="0.25">
      <c r="A317" s="916">
        <v>208029070</v>
      </c>
      <c r="B317" s="917" t="s">
        <v>10243</v>
      </c>
      <c r="C317" s="1304">
        <v>0</v>
      </c>
      <c r="D317" s="1304">
        <v>0</v>
      </c>
      <c r="E317" s="1305">
        <v>0</v>
      </c>
      <c r="F317" s="1306">
        <v>0</v>
      </c>
      <c r="G317" s="1592" t="str">
        <f t="shared" si="16"/>
        <v>20802</v>
      </c>
      <c r="H317" s="1308">
        <f t="shared" si="17"/>
        <v>444600</v>
      </c>
      <c r="I317" s="1308">
        <f t="shared" si="18"/>
        <v>0</v>
      </c>
      <c r="J317" s="1308">
        <f t="shared" si="19"/>
        <v>415250.53999999992</v>
      </c>
    </row>
    <row r="318" spans="1:10" ht="15" x14ac:dyDescent="0.25">
      <c r="A318" s="916">
        <v>208029200</v>
      </c>
      <c r="B318" s="917" t="s">
        <v>10244</v>
      </c>
      <c r="C318" s="1304">
        <v>0</v>
      </c>
      <c r="D318" s="1304">
        <v>0</v>
      </c>
      <c r="E318" s="1305">
        <v>0</v>
      </c>
      <c r="F318" s="1306">
        <v>0</v>
      </c>
      <c r="G318" s="1592" t="str">
        <f t="shared" si="16"/>
        <v>20802</v>
      </c>
      <c r="H318" s="1308">
        <f t="shared" si="17"/>
        <v>444600</v>
      </c>
      <c r="I318" s="1308">
        <f t="shared" si="18"/>
        <v>0</v>
      </c>
      <c r="J318" s="1308">
        <f t="shared" si="19"/>
        <v>415250.53999999992</v>
      </c>
    </row>
    <row r="319" spans="1:10" ht="15" x14ac:dyDescent="0.25">
      <c r="A319" s="916">
        <v>208029204</v>
      </c>
      <c r="B319" s="917" t="s">
        <v>10245</v>
      </c>
      <c r="C319" s="1304">
        <v>0</v>
      </c>
      <c r="D319" s="1304">
        <v>0</v>
      </c>
      <c r="E319" s="1305">
        <v>0</v>
      </c>
      <c r="F319" s="1306">
        <v>0</v>
      </c>
      <c r="G319" s="1592" t="str">
        <f t="shared" si="16"/>
        <v>20802</v>
      </c>
      <c r="H319" s="1308">
        <f t="shared" si="17"/>
        <v>444600</v>
      </c>
      <c r="I319" s="1308">
        <f t="shared" si="18"/>
        <v>0</v>
      </c>
      <c r="J319" s="1308">
        <f t="shared" si="19"/>
        <v>415250.53999999992</v>
      </c>
    </row>
    <row r="320" spans="1:10" ht="15" x14ac:dyDescent="0.25">
      <c r="A320" s="916">
        <v>208029217</v>
      </c>
      <c r="B320" s="917" t="s">
        <v>6887</v>
      </c>
      <c r="C320" s="1304">
        <v>-391</v>
      </c>
      <c r="D320" s="1304">
        <v>0</v>
      </c>
      <c r="E320" s="1305">
        <v>0</v>
      </c>
      <c r="F320" s="1306">
        <v>-391</v>
      </c>
      <c r="G320" s="1592" t="str">
        <f t="shared" si="16"/>
        <v>20802</v>
      </c>
      <c r="H320" s="1308">
        <f t="shared" si="17"/>
        <v>444600</v>
      </c>
      <c r="I320" s="1308">
        <f t="shared" si="18"/>
        <v>0</v>
      </c>
      <c r="J320" s="1308">
        <f t="shared" si="19"/>
        <v>415250.53999999992</v>
      </c>
    </row>
    <row r="321" spans="1:10" ht="15" x14ac:dyDescent="0.25">
      <c r="A321" s="916">
        <v>208029309</v>
      </c>
      <c r="B321" s="917" t="s">
        <v>10246</v>
      </c>
      <c r="C321" s="1304">
        <v>0</v>
      </c>
      <c r="D321" s="1304">
        <v>0</v>
      </c>
      <c r="E321" s="1305">
        <v>0</v>
      </c>
      <c r="F321" s="1306">
        <v>0</v>
      </c>
      <c r="G321" s="1592" t="str">
        <f t="shared" si="16"/>
        <v>20802</v>
      </c>
      <c r="H321" s="1308">
        <f t="shared" si="17"/>
        <v>444600</v>
      </c>
      <c r="I321" s="1308">
        <f t="shared" si="18"/>
        <v>0</v>
      </c>
      <c r="J321" s="1308">
        <f t="shared" si="19"/>
        <v>415250.53999999992</v>
      </c>
    </row>
    <row r="322" spans="1:10" ht="15" x14ac:dyDescent="0.25">
      <c r="A322" s="916">
        <v>208029315</v>
      </c>
      <c r="B322" s="917" t="s">
        <v>10247</v>
      </c>
      <c r="C322" s="1304">
        <v>0</v>
      </c>
      <c r="D322" s="1304">
        <v>0</v>
      </c>
      <c r="E322" s="1305">
        <v>0</v>
      </c>
      <c r="F322" s="1306">
        <v>0</v>
      </c>
      <c r="G322" s="1592" t="str">
        <f t="shared" si="16"/>
        <v>20802</v>
      </c>
      <c r="H322" s="1308">
        <f t="shared" si="17"/>
        <v>444600</v>
      </c>
      <c r="I322" s="1308">
        <f t="shared" si="18"/>
        <v>0</v>
      </c>
      <c r="J322" s="1308">
        <f t="shared" si="19"/>
        <v>415250.53999999992</v>
      </c>
    </row>
    <row r="323" spans="1:10" ht="15" x14ac:dyDescent="0.25">
      <c r="A323" s="916">
        <v>208029316</v>
      </c>
      <c r="B323" s="917" t="s">
        <v>10248</v>
      </c>
      <c r="C323" s="1304">
        <v>0</v>
      </c>
      <c r="D323" s="1304">
        <v>0</v>
      </c>
      <c r="E323" s="1305">
        <v>0</v>
      </c>
      <c r="F323" s="1306">
        <v>0</v>
      </c>
      <c r="G323" s="1592" t="str">
        <f t="shared" si="16"/>
        <v>20802</v>
      </c>
      <c r="H323" s="1308">
        <f t="shared" si="17"/>
        <v>444600</v>
      </c>
      <c r="I323" s="1308">
        <f t="shared" si="18"/>
        <v>0</v>
      </c>
      <c r="J323" s="1308">
        <f t="shared" si="19"/>
        <v>415250.53999999992</v>
      </c>
    </row>
    <row r="324" spans="1:10" ht="15" x14ac:dyDescent="0.25">
      <c r="A324" s="916">
        <v>208029318</v>
      </c>
      <c r="B324" s="917" t="s">
        <v>10249</v>
      </c>
      <c r="C324" s="1304">
        <v>0</v>
      </c>
      <c r="D324" s="1304">
        <v>0</v>
      </c>
      <c r="E324" s="1305">
        <v>0</v>
      </c>
      <c r="F324" s="1306">
        <v>0</v>
      </c>
      <c r="G324" s="1592" t="str">
        <f t="shared" si="16"/>
        <v>20802</v>
      </c>
      <c r="H324" s="1308">
        <f t="shared" si="17"/>
        <v>444600</v>
      </c>
      <c r="I324" s="1308">
        <f t="shared" si="18"/>
        <v>0</v>
      </c>
      <c r="J324" s="1308">
        <f t="shared" si="19"/>
        <v>415250.53999999992</v>
      </c>
    </row>
    <row r="325" spans="1:10" ht="15" x14ac:dyDescent="0.25">
      <c r="A325" s="916">
        <v>208029710</v>
      </c>
      <c r="B325" s="917" t="s">
        <v>10250</v>
      </c>
      <c r="C325" s="1304">
        <v>0</v>
      </c>
      <c r="D325" s="1304">
        <v>0</v>
      </c>
      <c r="E325" s="1305">
        <v>0</v>
      </c>
      <c r="F325" s="1306">
        <v>0</v>
      </c>
      <c r="G325" s="1592" t="str">
        <f t="shared" si="16"/>
        <v>20802</v>
      </c>
      <c r="H325" s="1308">
        <f t="shared" si="17"/>
        <v>444600</v>
      </c>
      <c r="I325" s="1308">
        <f t="shared" si="18"/>
        <v>0</v>
      </c>
      <c r="J325" s="1308">
        <f t="shared" si="19"/>
        <v>415250.53999999992</v>
      </c>
    </row>
    <row r="326" spans="1:10" ht="15" x14ac:dyDescent="0.25">
      <c r="A326" s="916">
        <v>208029846</v>
      </c>
      <c r="B326" s="917" t="s">
        <v>10251</v>
      </c>
      <c r="C326" s="1304">
        <v>0</v>
      </c>
      <c r="D326" s="1304">
        <v>0</v>
      </c>
      <c r="E326" s="1305">
        <v>0</v>
      </c>
      <c r="F326" s="1306">
        <v>0</v>
      </c>
      <c r="G326" s="1592" t="str">
        <f t="shared" si="16"/>
        <v>20802</v>
      </c>
      <c r="H326" s="1308">
        <f t="shared" si="17"/>
        <v>444600</v>
      </c>
      <c r="I326" s="1308">
        <f t="shared" si="18"/>
        <v>0</v>
      </c>
      <c r="J326" s="1308">
        <f t="shared" si="19"/>
        <v>415250.53999999992</v>
      </c>
    </row>
    <row r="327" spans="1:10" ht="15" x14ac:dyDescent="0.25">
      <c r="A327" s="916">
        <v>208030100</v>
      </c>
      <c r="B327" s="917" t="s">
        <v>10252</v>
      </c>
      <c r="C327" s="1304">
        <v>0</v>
      </c>
      <c r="D327" s="1304">
        <v>0</v>
      </c>
      <c r="E327" s="1305">
        <v>0</v>
      </c>
      <c r="F327" s="1306">
        <v>0</v>
      </c>
      <c r="G327" s="1592" t="str">
        <f t="shared" si="16"/>
        <v>20803</v>
      </c>
      <c r="H327" s="1308">
        <f t="shared" si="17"/>
        <v>0</v>
      </c>
      <c r="I327" s="1308">
        <f t="shared" si="18"/>
        <v>0</v>
      </c>
      <c r="J327" s="1308">
        <f t="shared" si="19"/>
        <v>9552.4499999999989</v>
      </c>
    </row>
    <row r="328" spans="1:10" ht="15" x14ac:dyDescent="0.25">
      <c r="A328" s="916">
        <v>208030101</v>
      </c>
      <c r="B328" s="917" t="s">
        <v>10253</v>
      </c>
      <c r="C328" s="1304">
        <v>0</v>
      </c>
      <c r="D328" s="1304">
        <v>0</v>
      </c>
      <c r="E328" s="1305">
        <v>0</v>
      </c>
      <c r="F328" s="1306">
        <v>0</v>
      </c>
      <c r="G328" s="1592" t="str">
        <f t="shared" ref="G328:G391" si="20">LEFT(A328,5)</f>
        <v>20803</v>
      </c>
      <c r="H328" s="1308">
        <f t="shared" ref="H328:H391" si="21">SUMIF(G:G,G328,D:D)</f>
        <v>0</v>
      </c>
      <c r="I328" s="1308">
        <f t="shared" ref="I328:I391" si="22">SUMIF(G:G,G328,E:E)</f>
        <v>0</v>
      </c>
      <c r="J328" s="1308">
        <f t="shared" ref="J328:J391" si="23">SUMIF(G:G,G328,C:C)</f>
        <v>9552.4499999999989</v>
      </c>
    </row>
    <row r="329" spans="1:10" ht="15" x14ac:dyDescent="0.25">
      <c r="A329" s="916">
        <v>208030102</v>
      </c>
      <c r="B329" s="917" t="s">
        <v>10254</v>
      </c>
      <c r="C329" s="1304">
        <v>0</v>
      </c>
      <c r="D329" s="1304">
        <v>0</v>
      </c>
      <c r="E329" s="1305">
        <v>0</v>
      </c>
      <c r="F329" s="1306">
        <v>0</v>
      </c>
      <c r="G329" s="1592" t="str">
        <f t="shared" si="20"/>
        <v>20803</v>
      </c>
      <c r="H329" s="1308">
        <f t="shared" si="21"/>
        <v>0</v>
      </c>
      <c r="I329" s="1308">
        <f t="shared" si="22"/>
        <v>0</v>
      </c>
      <c r="J329" s="1308">
        <f t="shared" si="23"/>
        <v>9552.4499999999989</v>
      </c>
    </row>
    <row r="330" spans="1:10" ht="15" x14ac:dyDescent="0.25">
      <c r="A330" s="916">
        <v>208030103</v>
      </c>
      <c r="B330" s="917" t="s">
        <v>10255</v>
      </c>
      <c r="C330" s="1304">
        <v>0</v>
      </c>
      <c r="D330" s="1304">
        <v>0</v>
      </c>
      <c r="E330" s="1305">
        <v>0</v>
      </c>
      <c r="F330" s="1306">
        <v>0</v>
      </c>
      <c r="G330" s="1592" t="str">
        <f t="shared" si="20"/>
        <v>20803</v>
      </c>
      <c r="H330" s="1308">
        <f t="shared" si="21"/>
        <v>0</v>
      </c>
      <c r="I330" s="1308">
        <f t="shared" si="22"/>
        <v>0</v>
      </c>
      <c r="J330" s="1308">
        <f t="shared" si="23"/>
        <v>9552.4499999999989</v>
      </c>
    </row>
    <row r="331" spans="1:10" ht="15" x14ac:dyDescent="0.25">
      <c r="A331" s="916">
        <v>208030120</v>
      </c>
      <c r="B331" s="917" t="s">
        <v>10256</v>
      </c>
      <c r="C331" s="1304">
        <v>0</v>
      </c>
      <c r="D331" s="1304">
        <v>0</v>
      </c>
      <c r="E331" s="1305">
        <v>0</v>
      </c>
      <c r="F331" s="1306">
        <v>0</v>
      </c>
      <c r="G331" s="1592" t="str">
        <f t="shared" si="20"/>
        <v>20803</v>
      </c>
      <c r="H331" s="1308">
        <f t="shared" si="21"/>
        <v>0</v>
      </c>
      <c r="I331" s="1308">
        <f t="shared" si="22"/>
        <v>0</v>
      </c>
      <c r="J331" s="1308">
        <f t="shared" si="23"/>
        <v>9552.4499999999989</v>
      </c>
    </row>
    <row r="332" spans="1:10" ht="15" x14ac:dyDescent="0.25">
      <c r="A332" s="916">
        <v>208030150</v>
      </c>
      <c r="B332" s="917" t="s">
        <v>10257</v>
      </c>
      <c r="C332" s="1304">
        <v>0</v>
      </c>
      <c r="D332" s="1304">
        <v>0</v>
      </c>
      <c r="E332" s="1305">
        <v>0</v>
      </c>
      <c r="F332" s="1306">
        <v>0</v>
      </c>
      <c r="G332" s="1592" t="str">
        <f t="shared" si="20"/>
        <v>20803</v>
      </c>
      <c r="H332" s="1308">
        <f t="shared" si="21"/>
        <v>0</v>
      </c>
      <c r="I332" s="1308">
        <f t="shared" si="22"/>
        <v>0</v>
      </c>
      <c r="J332" s="1308">
        <f t="shared" si="23"/>
        <v>9552.4499999999989</v>
      </c>
    </row>
    <row r="333" spans="1:10" ht="15" x14ac:dyDescent="0.25">
      <c r="A333" s="916">
        <v>208030200</v>
      </c>
      <c r="B333" s="917" t="s">
        <v>10258</v>
      </c>
      <c r="C333" s="1304">
        <v>0</v>
      </c>
      <c r="D333" s="1304">
        <v>0</v>
      </c>
      <c r="E333" s="1305">
        <v>0</v>
      </c>
      <c r="F333" s="1306">
        <v>0</v>
      </c>
      <c r="G333" s="1592" t="str">
        <f t="shared" si="20"/>
        <v>20803</v>
      </c>
      <c r="H333" s="1308">
        <f t="shared" si="21"/>
        <v>0</v>
      </c>
      <c r="I333" s="1308">
        <f t="shared" si="22"/>
        <v>0</v>
      </c>
      <c r="J333" s="1308">
        <f t="shared" si="23"/>
        <v>9552.4499999999989</v>
      </c>
    </row>
    <row r="334" spans="1:10" ht="15" x14ac:dyDescent="0.25">
      <c r="A334" s="916">
        <v>208030800</v>
      </c>
      <c r="B334" s="917" t="s">
        <v>10259</v>
      </c>
      <c r="C334" s="1304">
        <v>0</v>
      </c>
      <c r="D334" s="1304">
        <v>0</v>
      </c>
      <c r="E334" s="1305">
        <v>0</v>
      </c>
      <c r="F334" s="1306">
        <v>0</v>
      </c>
      <c r="G334" s="1592" t="str">
        <f t="shared" si="20"/>
        <v>20803</v>
      </c>
      <c r="H334" s="1308">
        <f t="shared" si="21"/>
        <v>0</v>
      </c>
      <c r="I334" s="1308">
        <f t="shared" si="22"/>
        <v>0</v>
      </c>
      <c r="J334" s="1308">
        <f t="shared" si="23"/>
        <v>9552.4499999999989</v>
      </c>
    </row>
    <row r="335" spans="1:10" ht="15" x14ac:dyDescent="0.25">
      <c r="A335" s="916">
        <v>208030930</v>
      </c>
      <c r="B335" s="917" t="s">
        <v>10260</v>
      </c>
      <c r="C335" s="1304">
        <v>0</v>
      </c>
      <c r="D335" s="1304">
        <v>0</v>
      </c>
      <c r="E335" s="1305">
        <v>0</v>
      </c>
      <c r="F335" s="1306">
        <v>0</v>
      </c>
      <c r="G335" s="1592" t="str">
        <f t="shared" si="20"/>
        <v>20803</v>
      </c>
      <c r="H335" s="1308">
        <f t="shared" si="21"/>
        <v>0</v>
      </c>
      <c r="I335" s="1308">
        <f t="shared" si="22"/>
        <v>0</v>
      </c>
      <c r="J335" s="1308">
        <f t="shared" si="23"/>
        <v>9552.4499999999989</v>
      </c>
    </row>
    <row r="336" spans="1:10" ht="15" x14ac:dyDescent="0.25">
      <c r="A336" s="916">
        <v>208031040</v>
      </c>
      <c r="B336" s="917" t="s">
        <v>10261</v>
      </c>
      <c r="C336" s="1304">
        <v>0</v>
      </c>
      <c r="D336" s="1304">
        <v>0</v>
      </c>
      <c r="E336" s="1305">
        <v>0</v>
      </c>
      <c r="F336" s="1306">
        <v>0</v>
      </c>
      <c r="G336" s="1592" t="str">
        <f t="shared" si="20"/>
        <v>20803</v>
      </c>
      <c r="H336" s="1308">
        <f t="shared" si="21"/>
        <v>0</v>
      </c>
      <c r="I336" s="1308">
        <f t="shared" si="22"/>
        <v>0</v>
      </c>
      <c r="J336" s="1308">
        <f t="shared" si="23"/>
        <v>9552.4499999999989</v>
      </c>
    </row>
    <row r="337" spans="1:10" ht="15" x14ac:dyDescent="0.25">
      <c r="A337" s="916">
        <v>208031050</v>
      </c>
      <c r="B337" s="917" t="s">
        <v>10262</v>
      </c>
      <c r="C337" s="1304">
        <v>0</v>
      </c>
      <c r="D337" s="1304">
        <v>0</v>
      </c>
      <c r="E337" s="1305">
        <v>0</v>
      </c>
      <c r="F337" s="1306">
        <v>0</v>
      </c>
      <c r="G337" s="1592" t="str">
        <f t="shared" si="20"/>
        <v>20803</v>
      </c>
      <c r="H337" s="1308">
        <f t="shared" si="21"/>
        <v>0</v>
      </c>
      <c r="I337" s="1308">
        <f t="shared" si="22"/>
        <v>0</v>
      </c>
      <c r="J337" s="1308">
        <f t="shared" si="23"/>
        <v>9552.4499999999989</v>
      </c>
    </row>
    <row r="338" spans="1:10" ht="15" x14ac:dyDescent="0.25">
      <c r="A338" s="916">
        <v>208032000</v>
      </c>
      <c r="B338" s="917" t="s">
        <v>10263</v>
      </c>
      <c r="C338" s="1304">
        <v>0</v>
      </c>
      <c r="D338" s="1304">
        <v>0</v>
      </c>
      <c r="E338" s="1305">
        <v>0</v>
      </c>
      <c r="F338" s="1306">
        <v>0</v>
      </c>
      <c r="G338" s="1592" t="str">
        <f t="shared" si="20"/>
        <v>20803</v>
      </c>
      <c r="H338" s="1308">
        <f t="shared" si="21"/>
        <v>0</v>
      </c>
      <c r="I338" s="1308">
        <f t="shared" si="22"/>
        <v>0</v>
      </c>
      <c r="J338" s="1308">
        <f t="shared" si="23"/>
        <v>9552.4499999999989</v>
      </c>
    </row>
    <row r="339" spans="1:10" ht="15" x14ac:dyDescent="0.25">
      <c r="A339" s="916">
        <v>208032002</v>
      </c>
      <c r="B339" s="917" t="s">
        <v>10264</v>
      </c>
      <c r="C339" s="1304">
        <v>0</v>
      </c>
      <c r="D339" s="1304">
        <v>0</v>
      </c>
      <c r="E339" s="1305">
        <v>0</v>
      </c>
      <c r="F339" s="1306">
        <v>0</v>
      </c>
      <c r="G339" s="1592" t="str">
        <f t="shared" si="20"/>
        <v>20803</v>
      </c>
      <c r="H339" s="1308">
        <f t="shared" si="21"/>
        <v>0</v>
      </c>
      <c r="I339" s="1308">
        <f t="shared" si="22"/>
        <v>0</v>
      </c>
      <c r="J339" s="1308">
        <f t="shared" si="23"/>
        <v>9552.4499999999989</v>
      </c>
    </row>
    <row r="340" spans="1:10" ht="15" x14ac:dyDescent="0.25">
      <c r="A340" s="916">
        <v>208032012</v>
      </c>
      <c r="B340" s="917" t="s">
        <v>10265</v>
      </c>
      <c r="C340" s="1304">
        <v>0</v>
      </c>
      <c r="D340" s="1304">
        <v>0</v>
      </c>
      <c r="E340" s="1305">
        <v>0</v>
      </c>
      <c r="F340" s="1306">
        <v>0</v>
      </c>
      <c r="G340" s="1592" t="str">
        <f t="shared" si="20"/>
        <v>20803</v>
      </c>
      <c r="H340" s="1308">
        <f t="shared" si="21"/>
        <v>0</v>
      </c>
      <c r="I340" s="1308">
        <f t="shared" si="22"/>
        <v>0</v>
      </c>
      <c r="J340" s="1308">
        <f t="shared" si="23"/>
        <v>9552.4499999999989</v>
      </c>
    </row>
    <row r="341" spans="1:10" ht="15" x14ac:dyDescent="0.25">
      <c r="A341" s="916">
        <v>208032020</v>
      </c>
      <c r="B341" s="917" t="s">
        <v>10266</v>
      </c>
      <c r="C341" s="1304">
        <v>-183.29</v>
      </c>
      <c r="D341" s="1304">
        <v>0</v>
      </c>
      <c r="E341" s="1305">
        <v>0</v>
      </c>
      <c r="F341" s="1306">
        <v>-183</v>
      </c>
      <c r="G341" s="1592" t="str">
        <f t="shared" si="20"/>
        <v>20803</v>
      </c>
      <c r="H341" s="1308">
        <f t="shared" si="21"/>
        <v>0</v>
      </c>
      <c r="I341" s="1308">
        <f t="shared" si="22"/>
        <v>0</v>
      </c>
      <c r="J341" s="1308">
        <f t="shared" si="23"/>
        <v>9552.4499999999989</v>
      </c>
    </row>
    <row r="342" spans="1:10" ht="15" x14ac:dyDescent="0.25">
      <c r="A342" s="916">
        <v>208032035</v>
      </c>
      <c r="B342" s="917" t="s">
        <v>10267</v>
      </c>
      <c r="C342" s="1304">
        <v>0</v>
      </c>
      <c r="D342" s="1304">
        <v>0</v>
      </c>
      <c r="E342" s="1305">
        <v>0</v>
      </c>
      <c r="F342" s="1306">
        <v>0</v>
      </c>
      <c r="G342" s="1592" t="str">
        <f t="shared" si="20"/>
        <v>20803</v>
      </c>
      <c r="H342" s="1308">
        <f t="shared" si="21"/>
        <v>0</v>
      </c>
      <c r="I342" s="1308">
        <f t="shared" si="22"/>
        <v>0</v>
      </c>
      <c r="J342" s="1308">
        <f t="shared" si="23"/>
        <v>9552.4499999999989</v>
      </c>
    </row>
    <row r="343" spans="1:10" ht="15" x14ac:dyDescent="0.25">
      <c r="A343" s="916">
        <v>208032039</v>
      </c>
      <c r="B343" s="917" t="s">
        <v>10268</v>
      </c>
      <c r="C343" s="1304">
        <v>0</v>
      </c>
      <c r="D343" s="1304">
        <v>0</v>
      </c>
      <c r="E343" s="1305">
        <v>0</v>
      </c>
      <c r="F343" s="1306">
        <v>0</v>
      </c>
      <c r="G343" s="1592" t="str">
        <f t="shared" si="20"/>
        <v>20803</v>
      </c>
      <c r="H343" s="1308">
        <f t="shared" si="21"/>
        <v>0</v>
      </c>
      <c r="I343" s="1308">
        <f t="shared" si="22"/>
        <v>0</v>
      </c>
      <c r="J343" s="1308">
        <f t="shared" si="23"/>
        <v>9552.4499999999989</v>
      </c>
    </row>
    <row r="344" spans="1:10" ht="15" x14ac:dyDescent="0.25">
      <c r="A344" s="916">
        <v>208032300</v>
      </c>
      <c r="B344" s="917" t="s">
        <v>10269</v>
      </c>
      <c r="C344" s="1304">
        <v>0</v>
      </c>
      <c r="D344" s="1304">
        <v>0</v>
      </c>
      <c r="E344" s="1305">
        <v>0</v>
      </c>
      <c r="F344" s="1306">
        <v>0</v>
      </c>
      <c r="G344" s="1592" t="str">
        <f t="shared" si="20"/>
        <v>20803</v>
      </c>
      <c r="H344" s="1308">
        <f t="shared" si="21"/>
        <v>0</v>
      </c>
      <c r="I344" s="1308">
        <f t="shared" si="22"/>
        <v>0</v>
      </c>
      <c r="J344" s="1308">
        <f t="shared" si="23"/>
        <v>9552.4499999999989</v>
      </c>
    </row>
    <row r="345" spans="1:10" ht="15" x14ac:dyDescent="0.25">
      <c r="A345" s="916">
        <v>208032415</v>
      </c>
      <c r="B345" s="917" t="s">
        <v>10270</v>
      </c>
      <c r="C345" s="1304">
        <v>0</v>
      </c>
      <c r="D345" s="1304">
        <v>0</v>
      </c>
      <c r="E345" s="1305">
        <v>0</v>
      </c>
      <c r="F345" s="1306">
        <v>0</v>
      </c>
      <c r="G345" s="1592" t="str">
        <f t="shared" si="20"/>
        <v>20803</v>
      </c>
      <c r="H345" s="1308">
        <f t="shared" si="21"/>
        <v>0</v>
      </c>
      <c r="I345" s="1308">
        <f t="shared" si="22"/>
        <v>0</v>
      </c>
      <c r="J345" s="1308">
        <f t="shared" si="23"/>
        <v>9552.4499999999989</v>
      </c>
    </row>
    <row r="346" spans="1:10" ht="15" x14ac:dyDescent="0.25">
      <c r="A346" s="916">
        <v>208032422</v>
      </c>
      <c r="B346" s="917" t="s">
        <v>10271</v>
      </c>
      <c r="C346" s="1304">
        <v>0</v>
      </c>
      <c r="D346" s="1304">
        <v>0</v>
      </c>
      <c r="E346" s="1305">
        <v>0</v>
      </c>
      <c r="F346" s="1306">
        <v>0</v>
      </c>
      <c r="G346" s="1592" t="str">
        <f t="shared" si="20"/>
        <v>20803</v>
      </c>
      <c r="H346" s="1308">
        <f t="shared" si="21"/>
        <v>0</v>
      </c>
      <c r="I346" s="1308">
        <f t="shared" si="22"/>
        <v>0</v>
      </c>
      <c r="J346" s="1308">
        <f t="shared" si="23"/>
        <v>9552.4499999999989</v>
      </c>
    </row>
    <row r="347" spans="1:10" ht="15" x14ac:dyDescent="0.25">
      <c r="A347" s="916">
        <v>208032423</v>
      </c>
      <c r="B347" s="917" t="s">
        <v>6889</v>
      </c>
      <c r="C347" s="1304">
        <v>0</v>
      </c>
      <c r="D347" s="1304">
        <v>0</v>
      </c>
      <c r="E347" s="1305">
        <v>0</v>
      </c>
      <c r="F347" s="1306">
        <v>0</v>
      </c>
      <c r="G347" s="1592" t="str">
        <f t="shared" si="20"/>
        <v>20803</v>
      </c>
      <c r="H347" s="1308">
        <f t="shared" si="21"/>
        <v>0</v>
      </c>
      <c r="I347" s="1308">
        <f t="shared" si="22"/>
        <v>0</v>
      </c>
      <c r="J347" s="1308">
        <f t="shared" si="23"/>
        <v>9552.4499999999989</v>
      </c>
    </row>
    <row r="348" spans="1:10" ht="15" x14ac:dyDescent="0.25">
      <c r="A348" s="916">
        <v>208032429</v>
      </c>
      <c r="B348" s="917" t="s">
        <v>10272</v>
      </c>
      <c r="C348" s="1304">
        <v>0</v>
      </c>
      <c r="D348" s="1304">
        <v>0</v>
      </c>
      <c r="E348" s="1305">
        <v>0</v>
      </c>
      <c r="F348" s="1306">
        <v>0</v>
      </c>
      <c r="G348" s="1592" t="str">
        <f t="shared" si="20"/>
        <v>20803</v>
      </c>
      <c r="H348" s="1308">
        <f t="shared" si="21"/>
        <v>0</v>
      </c>
      <c r="I348" s="1308">
        <f t="shared" si="22"/>
        <v>0</v>
      </c>
      <c r="J348" s="1308">
        <f t="shared" si="23"/>
        <v>9552.4499999999989</v>
      </c>
    </row>
    <row r="349" spans="1:10" ht="15" x14ac:dyDescent="0.25">
      <c r="A349" s="916">
        <v>208032500</v>
      </c>
      <c r="B349" s="917" t="s">
        <v>10273</v>
      </c>
      <c r="C349" s="1304">
        <v>0</v>
      </c>
      <c r="D349" s="1304">
        <v>0</v>
      </c>
      <c r="E349" s="1305">
        <v>0</v>
      </c>
      <c r="F349" s="1306">
        <v>0</v>
      </c>
      <c r="G349" s="1592" t="str">
        <f t="shared" si="20"/>
        <v>20803</v>
      </c>
      <c r="H349" s="1308">
        <f t="shared" si="21"/>
        <v>0</v>
      </c>
      <c r="I349" s="1308">
        <f t="shared" si="22"/>
        <v>0</v>
      </c>
      <c r="J349" s="1308">
        <f t="shared" si="23"/>
        <v>9552.4499999999989</v>
      </c>
    </row>
    <row r="350" spans="1:10" ht="15" x14ac:dyDescent="0.25">
      <c r="A350" s="916">
        <v>208032510</v>
      </c>
      <c r="B350" s="917" t="s">
        <v>10274</v>
      </c>
      <c r="C350" s="1304">
        <v>0</v>
      </c>
      <c r="D350" s="1304">
        <v>0</v>
      </c>
      <c r="E350" s="1305">
        <v>0</v>
      </c>
      <c r="F350" s="1306">
        <v>0</v>
      </c>
      <c r="G350" s="1592" t="str">
        <f t="shared" si="20"/>
        <v>20803</v>
      </c>
      <c r="H350" s="1308">
        <f t="shared" si="21"/>
        <v>0</v>
      </c>
      <c r="I350" s="1308">
        <f t="shared" si="22"/>
        <v>0</v>
      </c>
      <c r="J350" s="1308">
        <f t="shared" si="23"/>
        <v>9552.4499999999989</v>
      </c>
    </row>
    <row r="351" spans="1:10" ht="15" x14ac:dyDescent="0.25">
      <c r="A351" s="916">
        <v>208032711</v>
      </c>
      <c r="B351" s="917" t="s">
        <v>10275</v>
      </c>
      <c r="C351" s="1304">
        <v>0</v>
      </c>
      <c r="D351" s="1304">
        <v>0</v>
      </c>
      <c r="E351" s="1305">
        <v>0</v>
      </c>
      <c r="F351" s="1306">
        <v>0</v>
      </c>
      <c r="G351" s="1592" t="str">
        <f t="shared" si="20"/>
        <v>20803</v>
      </c>
      <c r="H351" s="1308">
        <f t="shared" si="21"/>
        <v>0</v>
      </c>
      <c r="I351" s="1308">
        <f t="shared" si="22"/>
        <v>0</v>
      </c>
      <c r="J351" s="1308">
        <f t="shared" si="23"/>
        <v>9552.4499999999989</v>
      </c>
    </row>
    <row r="352" spans="1:10" ht="15" x14ac:dyDescent="0.25">
      <c r="A352" s="916">
        <v>208033011</v>
      </c>
      <c r="B352" s="917" t="s">
        <v>10276</v>
      </c>
      <c r="C352" s="1304">
        <v>0</v>
      </c>
      <c r="D352" s="1304">
        <v>0</v>
      </c>
      <c r="E352" s="1305">
        <v>0</v>
      </c>
      <c r="F352" s="1306">
        <v>0</v>
      </c>
      <c r="G352" s="1592" t="str">
        <f t="shared" si="20"/>
        <v>20803</v>
      </c>
      <c r="H352" s="1308">
        <f t="shared" si="21"/>
        <v>0</v>
      </c>
      <c r="I352" s="1308">
        <f t="shared" si="22"/>
        <v>0</v>
      </c>
      <c r="J352" s="1308">
        <f t="shared" si="23"/>
        <v>9552.4499999999989</v>
      </c>
    </row>
    <row r="353" spans="1:10" ht="15" x14ac:dyDescent="0.25">
      <c r="A353" s="916">
        <v>208033052</v>
      </c>
      <c r="B353" s="917" t="s">
        <v>10277</v>
      </c>
      <c r="C353" s="1304">
        <v>0</v>
      </c>
      <c r="D353" s="1304">
        <v>0</v>
      </c>
      <c r="E353" s="1305">
        <v>0</v>
      </c>
      <c r="F353" s="1306">
        <v>0</v>
      </c>
      <c r="G353" s="1592" t="str">
        <f t="shared" si="20"/>
        <v>20803</v>
      </c>
      <c r="H353" s="1308">
        <f t="shared" si="21"/>
        <v>0</v>
      </c>
      <c r="I353" s="1308">
        <f t="shared" si="22"/>
        <v>0</v>
      </c>
      <c r="J353" s="1308">
        <f t="shared" si="23"/>
        <v>9552.4499999999989</v>
      </c>
    </row>
    <row r="354" spans="1:10" ht="15" x14ac:dyDescent="0.25">
      <c r="A354" s="916">
        <v>208033300</v>
      </c>
      <c r="B354" s="917" t="s">
        <v>10278</v>
      </c>
      <c r="C354" s="1304">
        <v>0</v>
      </c>
      <c r="D354" s="1304">
        <v>0</v>
      </c>
      <c r="E354" s="1305">
        <v>0</v>
      </c>
      <c r="F354" s="1306">
        <v>0</v>
      </c>
      <c r="G354" s="1592" t="str">
        <f t="shared" si="20"/>
        <v>20803</v>
      </c>
      <c r="H354" s="1308">
        <f t="shared" si="21"/>
        <v>0</v>
      </c>
      <c r="I354" s="1308">
        <f t="shared" si="22"/>
        <v>0</v>
      </c>
      <c r="J354" s="1308">
        <f t="shared" si="23"/>
        <v>9552.4499999999989</v>
      </c>
    </row>
    <row r="355" spans="1:10" ht="15" x14ac:dyDescent="0.25">
      <c r="A355" s="916">
        <v>208034610</v>
      </c>
      <c r="B355" s="917" t="s">
        <v>10279</v>
      </c>
      <c r="C355" s="1304">
        <v>0</v>
      </c>
      <c r="D355" s="1304">
        <v>0</v>
      </c>
      <c r="E355" s="1305">
        <v>0</v>
      </c>
      <c r="F355" s="1306">
        <v>0</v>
      </c>
      <c r="G355" s="1592" t="str">
        <f t="shared" si="20"/>
        <v>20803</v>
      </c>
      <c r="H355" s="1308">
        <f t="shared" si="21"/>
        <v>0</v>
      </c>
      <c r="I355" s="1308">
        <f t="shared" si="22"/>
        <v>0</v>
      </c>
      <c r="J355" s="1308">
        <f t="shared" si="23"/>
        <v>9552.4499999999989</v>
      </c>
    </row>
    <row r="356" spans="1:10" ht="15" x14ac:dyDescent="0.25">
      <c r="A356" s="916">
        <v>208034611</v>
      </c>
      <c r="B356" s="917" t="s">
        <v>10280</v>
      </c>
      <c r="C356" s="1304">
        <v>0</v>
      </c>
      <c r="D356" s="1304">
        <v>0</v>
      </c>
      <c r="E356" s="1305">
        <v>0</v>
      </c>
      <c r="F356" s="1306">
        <v>0</v>
      </c>
      <c r="G356" s="1592" t="str">
        <f t="shared" si="20"/>
        <v>20803</v>
      </c>
      <c r="H356" s="1308">
        <f t="shared" si="21"/>
        <v>0</v>
      </c>
      <c r="I356" s="1308">
        <f t="shared" si="22"/>
        <v>0</v>
      </c>
      <c r="J356" s="1308">
        <f t="shared" si="23"/>
        <v>9552.4499999999989</v>
      </c>
    </row>
    <row r="357" spans="1:10" ht="15" x14ac:dyDescent="0.25">
      <c r="A357" s="916">
        <v>208034619</v>
      </c>
      <c r="B357" s="917" t="s">
        <v>10281</v>
      </c>
      <c r="C357" s="1304">
        <v>0</v>
      </c>
      <c r="D357" s="1304">
        <v>0</v>
      </c>
      <c r="E357" s="1305">
        <v>0</v>
      </c>
      <c r="F357" s="1306">
        <v>0</v>
      </c>
      <c r="G357" s="1592" t="str">
        <f t="shared" si="20"/>
        <v>20803</v>
      </c>
      <c r="H357" s="1308">
        <f t="shared" si="21"/>
        <v>0</v>
      </c>
      <c r="I357" s="1308">
        <f t="shared" si="22"/>
        <v>0</v>
      </c>
      <c r="J357" s="1308">
        <f t="shared" si="23"/>
        <v>9552.4499999999989</v>
      </c>
    </row>
    <row r="358" spans="1:10" ht="15" x14ac:dyDescent="0.25">
      <c r="A358" s="916">
        <v>208034623</v>
      </c>
      <c r="B358" s="917" t="s">
        <v>10282</v>
      </c>
      <c r="C358" s="1304">
        <v>0</v>
      </c>
      <c r="D358" s="1304">
        <v>0</v>
      </c>
      <c r="E358" s="1305">
        <v>0</v>
      </c>
      <c r="F358" s="1306">
        <v>0</v>
      </c>
      <c r="G358" s="1592" t="str">
        <f t="shared" si="20"/>
        <v>20803</v>
      </c>
      <c r="H358" s="1308">
        <f t="shared" si="21"/>
        <v>0</v>
      </c>
      <c r="I358" s="1308">
        <f t="shared" si="22"/>
        <v>0</v>
      </c>
      <c r="J358" s="1308">
        <f t="shared" si="23"/>
        <v>9552.4499999999989</v>
      </c>
    </row>
    <row r="359" spans="1:10" ht="15" x14ac:dyDescent="0.25">
      <c r="A359" s="916">
        <v>208035008</v>
      </c>
      <c r="B359" s="917" t="s">
        <v>10283</v>
      </c>
      <c r="C359" s="1304">
        <v>0</v>
      </c>
      <c r="D359" s="1304">
        <v>0</v>
      </c>
      <c r="E359" s="1305">
        <v>0</v>
      </c>
      <c r="F359" s="1306">
        <v>0</v>
      </c>
      <c r="G359" s="1592" t="str">
        <f t="shared" si="20"/>
        <v>20803</v>
      </c>
      <c r="H359" s="1308">
        <f t="shared" si="21"/>
        <v>0</v>
      </c>
      <c r="I359" s="1308">
        <f t="shared" si="22"/>
        <v>0</v>
      </c>
      <c r="J359" s="1308">
        <f t="shared" si="23"/>
        <v>9552.4499999999989</v>
      </c>
    </row>
    <row r="360" spans="1:10" ht="15" x14ac:dyDescent="0.25">
      <c r="A360" s="916">
        <v>208036009</v>
      </c>
      <c r="B360" s="917" t="s">
        <v>10284</v>
      </c>
      <c r="C360" s="1304">
        <v>0</v>
      </c>
      <c r="D360" s="1304">
        <v>0</v>
      </c>
      <c r="E360" s="1305">
        <v>0</v>
      </c>
      <c r="F360" s="1306">
        <v>0</v>
      </c>
      <c r="G360" s="1592" t="str">
        <f t="shared" si="20"/>
        <v>20803</v>
      </c>
      <c r="H360" s="1308">
        <f t="shared" si="21"/>
        <v>0</v>
      </c>
      <c r="I360" s="1308">
        <f t="shared" si="22"/>
        <v>0</v>
      </c>
      <c r="J360" s="1308">
        <f t="shared" si="23"/>
        <v>9552.4499999999989</v>
      </c>
    </row>
    <row r="361" spans="1:10" ht="15" x14ac:dyDescent="0.25">
      <c r="A361" s="916">
        <v>208036010</v>
      </c>
      <c r="B361" s="917" t="s">
        <v>10285</v>
      </c>
      <c r="C361" s="1304">
        <v>11221.54</v>
      </c>
      <c r="D361" s="1304">
        <v>0</v>
      </c>
      <c r="E361" s="1305">
        <v>0</v>
      </c>
      <c r="F361" s="1306">
        <v>11222</v>
      </c>
      <c r="G361" s="1592" t="str">
        <f t="shared" si="20"/>
        <v>20803</v>
      </c>
      <c r="H361" s="1308">
        <f t="shared" si="21"/>
        <v>0</v>
      </c>
      <c r="I361" s="1308">
        <f t="shared" si="22"/>
        <v>0</v>
      </c>
      <c r="J361" s="1308">
        <f t="shared" si="23"/>
        <v>9552.4499999999989</v>
      </c>
    </row>
    <row r="362" spans="1:10" ht="15" x14ac:dyDescent="0.25">
      <c r="A362" s="916">
        <v>208039051</v>
      </c>
      <c r="B362" s="917" t="s">
        <v>10286</v>
      </c>
      <c r="C362" s="1304">
        <v>0</v>
      </c>
      <c r="D362" s="1304">
        <v>0</v>
      </c>
      <c r="E362" s="1305">
        <v>0</v>
      </c>
      <c r="F362" s="1306">
        <v>0</v>
      </c>
      <c r="G362" s="1592" t="str">
        <f t="shared" si="20"/>
        <v>20803</v>
      </c>
      <c r="H362" s="1308">
        <f t="shared" si="21"/>
        <v>0</v>
      </c>
      <c r="I362" s="1308">
        <f t="shared" si="22"/>
        <v>0</v>
      </c>
      <c r="J362" s="1308">
        <f t="shared" si="23"/>
        <v>9552.4499999999989</v>
      </c>
    </row>
    <row r="363" spans="1:10" ht="15" x14ac:dyDescent="0.25">
      <c r="A363" s="916">
        <v>208039053</v>
      </c>
      <c r="B363" s="917" t="s">
        <v>10287</v>
      </c>
      <c r="C363" s="1304">
        <v>0</v>
      </c>
      <c r="D363" s="1304">
        <v>0</v>
      </c>
      <c r="E363" s="1305">
        <v>0</v>
      </c>
      <c r="F363" s="1306">
        <v>0</v>
      </c>
      <c r="G363" s="1592" t="str">
        <f t="shared" si="20"/>
        <v>20803</v>
      </c>
      <c r="H363" s="1308">
        <f t="shared" si="21"/>
        <v>0</v>
      </c>
      <c r="I363" s="1308">
        <f t="shared" si="22"/>
        <v>0</v>
      </c>
      <c r="J363" s="1308">
        <f t="shared" si="23"/>
        <v>9552.4499999999989</v>
      </c>
    </row>
    <row r="364" spans="1:10" ht="15" x14ac:dyDescent="0.25">
      <c r="A364" s="916">
        <v>208039070</v>
      </c>
      <c r="B364" s="917" t="s">
        <v>6891</v>
      </c>
      <c r="C364" s="1304">
        <v>-732.62</v>
      </c>
      <c r="D364" s="1304">
        <v>0</v>
      </c>
      <c r="E364" s="1305">
        <v>0</v>
      </c>
      <c r="F364" s="1306">
        <v>-733</v>
      </c>
      <c r="G364" s="1592" t="str">
        <f t="shared" si="20"/>
        <v>20803</v>
      </c>
      <c r="H364" s="1308">
        <f t="shared" si="21"/>
        <v>0</v>
      </c>
      <c r="I364" s="1308">
        <f t="shared" si="22"/>
        <v>0</v>
      </c>
      <c r="J364" s="1308">
        <f t="shared" si="23"/>
        <v>9552.4499999999989</v>
      </c>
    </row>
    <row r="365" spans="1:10" ht="15" x14ac:dyDescent="0.25">
      <c r="A365" s="916">
        <v>208039204</v>
      </c>
      <c r="B365" s="917" t="s">
        <v>10288</v>
      </c>
      <c r="C365" s="1304">
        <v>0</v>
      </c>
      <c r="D365" s="1304">
        <v>0</v>
      </c>
      <c r="E365" s="1305">
        <v>0</v>
      </c>
      <c r="F365" s="1306">
        <v>0</v>
      </c>
      <c r="G365" s="1592" t="str">
        <f t="shared" si="20"/>
        <v>20803</v>
      </c>
      <c r="H365" s="1308">
        <f t="shared" si="21"/>
        <v>0</v>
      </c>
      <c r="I365" s="1308">
        <f t="shared" si="22"/>
        <v>0</v>
      </c>
      <c r="J365" s="1308">
        <f t="shared" si="23"/>
        <v>9552.4499999999989</v>
      </c>
    </row>
    <row r="366" spans="1:10" ht="15" x14ac:dyDescent="0.25">
      <c r="A366" s="916">
        <v>208039216</v>
      </c>
      <c r="B366" s="917" t="s">
        <v>10289</v>
      </c>
      <c r="C366" s="1304">
        <v>0</v>
      </c>
      <c r="D366" s="1304">
        <v>0</v>
      </c>
      <c r="E366" s="1305">
        <v>0</v>
      </c>
      <c r="F366" s="1306">
        <v>0</v>
      </c>
      <c r="G366" s="1592" t="str">
        <f t="shared" si="20"/>
        <v>20803</v>
      </c>
      <c r="H366" s="1308">
        <f t="shared" si="21"/>
        <v>0</v>
      </c>
      <c r="I366" s="1308">
        <f t="shared" si="22"/>
        <v>0</v>
      </c>
      <c r="J366" s="1308">
        <f t="shared" si="23"/>
        <v>9552.4499999999989</v>
      </c>
    </row>
    <row r="367" spans="1:10" ht="15" x14ac:dyDescent="0.25">
      <c r="A367" s="916">
        <v>208039309</v>
      </c>
      <c r="B367" s="917" t="s">
        <v>10290</v>
      </c>
      <c r="C367" s="1304">
        <v>0</v>
      </c>
      <c r="D367" s="1304">
        <v>0</v>
      </c>
      <c r="E367" s="1305">
        <v>0</v>
      </c>
      <c r="F367" s="1306">
        <v>0</v>
      </c>
      <c r="G367" s="1592" t="str">
        <f t="shared" si="20"/>
        <v>20803</v>
      </c>
      <c r="H367" s="1308">
        <f t="shared" si="21"/>
        <v>0</v>
      </c>
      <c r="I367" s="1308">
        <f t="shared" si="22"/>
        <v>0</v>
      </c>
      <c r="J367" s="1308">
        <f t="shared" si="23"/>
        <v>9552.4499999999989</v>
      </c>
    </row>
    <row r="368" spans="1:10" ht="15" x14ac:dyDescent="0.25">
      <c r="A368" s="916">
        <v>208039311</v>
      </c>
      <c r="B368" s="917" t="s">
        <v>10291</v>
      </c>
      <c r="C368" s="1304">
        <v>0</v>
      </c>
      <c r="D368" s="1304">
        <v>0</v>
      </c>
      <c r="E368" s="1305">
        <v>0</v>
      </c>
      <c r="F368" s="1306">
        <v>0</v>
      </c>
      <c r="G368" s="1592" t="str">
        <f t="shared" si="20"/>
        <v>20803</v>
      </c>
      <c r="H368" s="1308">
        <f t="shared" si="21"/>
        <v>0</v>
      </c>
      <c r="I368" s="1308">
        <f t="shared" si="22"/>
        <v>0</v>
      </c>
      <c r="J368" s="1308">
        <f t="shared" si="23"/>
        <v>9552.4499999999989</v>
      </c>
    </row>
    <row r="369" spans="1:10" ht="15" x14ac:dyDescent="0.25">
      <c r="A369" s="916">
        <v>208039313</v>
      </c>
      <c r="B369" s="917" t="s">
        <v>10292</v>
      </c>
      <c r="C369" s="1304">
        <v>0</v>
      </c>
      <c r="D369" s="1304">
        <v>0</v>
      </c>
      <c r="E369" s="1305">
        <v>0</v>
      </c>
      <c r="F369" s="1306">
        <v>0</v>
      </c>
      <c r="G369" s="1592" t="str">
        <f t="shared" si="20"/>
        <v>20803</v>
      </c>
      <c r="H369" s="1308">
        <f t="shared" si="21"/>
        <v>0</v>
      </c>
      <c r="I369" s="1308">
        <f t="shared" si="22"/>
        <v>0</v>
      </c>
      <c r="J369" s="1308">
        <f t="shared" si="23"/>
        <v>9552.4499999999989</v>
      </c>
    </row>
    <row r="370" spans="1:10" ht="15" x14ac:dyDescent="0.25">
      <c r="A370" s="916">
        <v>208039314</v>
      </c>
      <c r="B370" s="917" t="s">
        <v>10293</v>
      </c>
      <c r="C370" s="1304">
        <v>0</v>
      </c>
      <c r="D370" s="1304">
        <v>0</v>
      </c>
      <c r="E370" s="1305">
        <v>0</v>
      </c>
      <c r="F370" s="1306">
        <v>0</v>
      </c>
      <c r="G370" s="1592" t="str">
        <f t="shared" si="20"/>
        <v>20803</v>
      </c>
      <c r="H370" s="1308">
        <f t="shared" si="21"/>
        <v>0</v>
      </c>
      <c r="I370" s="1308">
        <f t="shared" si="22"/>
        <v>0</v>
      </c>
      <c r="J370" s="1308">
        <f t="shared" si="23"/>
        <v>9552.4499999999989</v>
      </c>
    </row>
    <row r="371" spans="1:10" ht="15" x14ac:dyDescent="0.25">
      <c r="A371" s="916">
        <v>208039315</v>
      </c>
      <c r="B371" s="917" t="s">
        <v>10294</v>
      </c>
      <c r="C371" s="1304">
        <v>0</v>
      </c>
      <c r="D371" s="1304">
        <v>0</v>
      </c>
      <c r="E371" s="1305">
        <v>0</v>
      </c>
      <c r="F371" s="1306">
        <v>0</v>
      </c>
      <c r="G371" s="1592" t="str">
        <f t="shared" si="20"/>
        <v>20803</v>
      </c>
      <c r="H371" s="1308">
        <f t="shared" si="21"/>
        <v>0</v>
      </c>
      <c r="I371" s="1308">
        <f t="shared" si="22"/>
        <v>0</v>
      </c>
      <c r="J371" s="1308">
        <f t="shared" si="23"/>
        <v>9552.4499999999989</v>
      </c>
    </row>
    <row r="372" spans="1:10" ht="15" x14ac:dyDescent="0.25">
      <c r="A372" s="916">
        <v>208039316</v>
      </c>
      <c r="B372" s="917" t="s">
        <v>6893</v>
      </c>
      <c r="C372" s="1304">
        <v>-753.18</v>
      </c>
      <c r="D372" s="1304">
        <v>0</v>
      </c>
      <c r="E372" s="1305">
        <v>0</v>
      </c>
      <c r="F372" s="1306">
        <v>-753</v>
      </c>
      <c r="G372" s="1592" t="str">
        <f t="shared" si="20"/>
        <v>20803</v>
      </c>
      <c r="H372" s="1308">
        <f t="shared" si="21"/>
        <v>0</v>
      </c>
      <c r="I372" s="1308">
        <f t="shared" si="22"/>
        <v>0</v>
      </c>
      <c r="J372" s="1308">
        <f t="shared" si="23"/>
        <v>9552.4499999999989</v>
      </c>
    </row>
    <row r="373" spans="1:10" ht="15" x14ac:dyDescent="0.25">
      <c r="A373" s="916">
        <v>208039317</v>
      </c>
      <c r="B373" s="917" t="s">
        <v>10295</v>
      </c>
      <c r="C373" s="1304">
        <v>0</v>
      </c>
      <c r="D373" s="1304">
        <v>0</v>
      </c>
      <c r="E373" s="1305">
        <v>0</v>
      </c>
      <c r="F373" s="1306">
        <v>0</v>
      </c>
      <c r="G373" s="1592" t="str">
        <f t="shared" si="20"/>
        <v>20803</v>
      </c>
      <c r="H373" s="1308">
        <f t="shared" si="21"/>
        <v>0</v>
      </c>
      <c r="I373" s="1308">
        <f t="shared" si="22"/>
        <v>0</v>
      </c>
      <c r="J373" s="1308">
        <f t="shared" si="23"/>
        <v>9552.4499999999989</v>
      </c>
    </row>
    <row r="374" spans="1:10" ht="15" x14ac:dyDescent="0.25">
      <c r="A374" s="916">
        <v>208039319</v>
      </c>
      <c r="B374" s="917" t="s">
        <v>10296</v>
      </c>
      <c r="C374" s="1304">
        <v>0</v>
      </c>
      <c r="D374" s="1304">
        <v>0</v>
      </c>
      <c r="E374" s="1305">
        <v>0</v>
      </c>
      <c r="F374" s="1306">
        <v>0</v>
      </c>
      <c r="G374" s="1592" t="str">
        <f t="shared" si="20"/>
        <v>20803</v>
      </c>
      <c r="H374" s="1308">
        <f t="shared" si="21"/>
        <v>0</v>
      </c>
      <c r="I374" s="1308">
        <f t="shared" si="22"/>
        <v>0</v>
      </c>
      <c r="J374" s="1308">
        <f t="shared" si="23"/>
        <v>9552.4499999999989</v>
      </c>
    </row>
    <row r="375" spans="1:10" ht="15" x14ac:dyDescent="0.25">
      <c r="A375" s="916">
        <v>208039320</v>
      </c>
      <c r="B375" s="917" t="s">
        <v>10297</v>
      </c>
      <c r="C375" s="1304">
        <v>0</v>
      </c>
      <c r="D375" s="1304">
        <v>0</v>
      </c>
      <c r="E375" s="1305">
        <v>0</v>
      </c>
      <c r="F375" s="1306">
        <v>0</v>
      </c>
      <c r="G375" s="1592" t="str">
        <f t="shared" si="20"/>
        <v>20803</v>
      </c>
      <c r="H375" s="1308">
        <f t="shared" si="21"/>
        <v>0</v>
      </c>
      <c r="I375" s="1308">
        <f t="shared" si="22"/>
        <v>0</v>
      </c>
      <c r="J375" s="1308">
        <f t="shared" si="23"/>
        <v>9552.4499999999989</v>
      </c>
    </row>
    <row r="376" spans="1:10" ht="15" x14ac:dyDescent="0.25">
      <c r="A376" s="916">
        <v>208039450</v>
      </c>
      <c r="B376" s="917" t="s">
        <v>10298</v>
      </c>
      <c r="C376" s="1304">
        <v>0</v>
      </c>
      <c r="D376" s="1304">
        <v>0</v>
      </c>
      <c r="E376" s="1305">
        <v>0</v>
      </c>
      <c r="F376" s="1306">
        <v>0</v>
      </c>
      <c r="G376" s="1592" t="str">
        <f t="shared" si="20"/>
        <v>20803</v>
      </c>
      <c r="H376" s="1308">
        <f t="shared" si="21"/>
        <v>0</v>
      </c>
      <c r="I376" s="1308">
        <f t="shared" si="22"/>
        <v>0</v>
      </c>
      <c r="J376" s="1308">
        <f t="shared" si="23"/>
        <v>9552.4499999999989</v>
      </c>
    </row>
    <row r="377" spans="1:10" ht="15" x14ac:dyDescent="0.25">
      <c r="A377" s="916">
        <v>208040100</v>
      </c>
      <c r="B377" s="917" t="s">
        <v>6895</v>
      </c>
      <c r="C377" s="1304">
        <v>43256.160000000003</v>
      </c>
      <c r="D377" s="1304">
        <v>33438</v>
      </c>
      <c r="E377" s="1305">
        <v>0</v>
      </c>
      <c r="F377" s="1306">
        <v>43256</v>
      </c>
      <c r="G377" s="1592" t="str">
        <f t="shared" si="20"/>
        <v>20804</v>
      </c>
      <c r="H377" s="1308">
        <f t="shared" si="21"/>
        <v>40438</v>
      </c>
      <c r="I377" s="1308">
        <f t="shared" si="22"/>
        <v>0</v>
      </c>
      <c r="J377" s="1308">
        <f t="shared" si="23"/>
        <v>51279.01</v>
      </c>
    </row>
    <row r="378" spans="1:10" ht="15" x14ac:dyDescent="0.25">
      <c r="A378" s="916">
        <v>208040101</v>
      </c>
      <c r="B378" s="917" t="s">
        <v>10299</v>
      </c>
      <c r="C378" s="1304">
        <v>222.56</v>
      </c>
      <c r="D378" s="1304">
        <v>0</v>
      </c>
      <c r="E378" s="1305">
        <v>0</v>
      </c>
      <c r="F378" s="1306">
        <v>223</v>
      </c>
      <c r="G378" s="1592" t="str">
        <f t="shared" si="20"/>
        <v>20804</v>
      </c>
      <c r="H378" s="1308">
        <f t="shared" si="21"/>
        <v>40438</v>
      </c>
      <c r="I378" s="1308">
        <f t="shared" si="22"/>
        <v>0</v>
      </c>
      <c r="J378" s="1308">
        <f t="shared" si="23"/>
        <v>51279.01</v>
      </c>
    </row>
    <row r="379" spans="1:10" ht="15" x14ac:dyDescent="0.25">
      <c r="A379" s="916">
        <v>208040102</v>
      </c>
      <c r="B379" s="917" t="s">
        <v>10300</v>
      </c>
      <c r="C379" s="1304">
        <v>0</v>
      </c>
      <c r="D379" s="1304">
        <v>0</v>
      </c>
      <c r="E379" s="1305">
        <v>0</v>
      </c>
      <c r="F379" s="1306">
        <v>0</v>
      </c>
      <c r="G379" s="1592" t="str">
        <f t="shared" si="20"/>
        <v>20804</v>
      </c>
      <c r="H379" s="1308">
        <f t="shared" si="21"/>
        <v>40438</v>
      </c>
      <c r="I379" s="1308">
        <f t="shared" si="22"/>
        <v>0</v>
      </c>
      <c r="J379" s="1308">
        <f t="shared" si="23"/>
        <v>51279.01</v>
      </c>
    </row>
    <row r="380" spans="1:10" ht="15" x14ac:dyDescent="0.25">
      <c r="A380" s="916">
        <v>208040103</v>
      </c>
      <c r="B380" s="917" t="s">
        <v>10301</v>
      </c>
      <c r="C380" s="1304">
        <v>0</v>
      </c>
      <c r="D380" s="1304">
        <v>0</v>
      </c>
      <c r="E380" s="1305">
        <v>0</v>
      </c>
      <c r="F380" s="1306">
        <v>0</v>
      </c>
      <c r="G380" s="1592" t="str">
        <f t="shared" si="20"/>
        <v>20804</v>
      </c>
      <c r="H380" s="1308">
        <f t="shared" si="21"/>
        <v>40438</v>
      </c>
      <c r="I380" s="1308">
        <f t="shared" si="22"/>
        <v>0</v>
      </c>
      <c r="J380" s="1308">
        <f t="shared" si="23"/>
        <v>51279.01</v>
      </c>
    </row>
    <row r="381" spans="1:10" ht="15" x14ac:dyDescent="0.25">
      <c r="A381" s="916">
        <v>208040120</v>
      </c>
      <c r="B381" s="917" t="s">
        <v>10302</v>
      </c>
      <c r="C381" s="1304">
        <v>3725.29</v>
      </c>
      <c r="D381" s="1304">
        <v>0</v>
      </c>
      <c r="E381" s="1305">
        <v>0</v>
      </c>
      <c r="F381" s="1306">
        <v>3725</v>
      </c>
      <c r="G381" s="1592" t="str">
        <f t="shared" si="20"/>
        <v>20804</v>
      </c>
      <c r="H381" s="1308">
        <f t="shared" si="21"/>
        <v>40438</v>
      </c>
      <c r="I381" s="1308">
        <f t="shared" si="22"/>
        <v>0</v>
      </c>
      <c r="J381" s="1308">
        <f t="shared" si="23"/>
        <v>51279.01</v>
      </c>
    </row>
    <row r="382" spans="1:10" ht="15" x14ac:dyDescent="0.25">
      <c r="A382" s="916">
        <v>208040150</v>
      </c>
      <c r="B382" s="917" t="s">
        <v>6897</v>
      </c>
      <c r="C382" s="1304">
        <v>0</v>
      </c>
      <c r="D382" s="1304">
        <v>0</v>
      </c>
      <c r="E382" s="1305">
        <v>0</v>
      </c>
      <c r="F382" s="1306">
        <v>0</v>
      </c>
      <c r="G382" s="1592" t="str">
        <f t="shared" si="20"/>
        <v>20804</v>
      </c>
      <c r="H382" s="1308">
        <f t="shared" si="21"/>
        <v>40438</v>
      </c>
      <c r="I382" s="1308">
        <f t="shared" si="22"/>
        <v>0</v>
      </c>
      <c r="J382" s="1308">
        <f t="shared" si="23"/>
        <v>51279.01</v>
      </c>
    </row>
    <row r="383" spans="1:10" ht="15" x14ac:dyDescent="0.25">
      <c r="A383" s="916">
        <v>208040930</v>
      </c>
      <c r="B383" s="917" t="s">
        <v>6899</v>
      </c>
      <c r="C383" s="1304">
        <v>0</v>
      </c>
      <c r="D383" s="1304">
        <v>500</v>
      </c>
      <c r="E383" s="1305">
        <v>0</v>
      </c>
      <c r="F383" s="1306">
        <v>0</v>
      </c>
      <c r="G383" s="1592" t="str">
        <f t="shared" si="20"/>
        <v>20804</v>
      </c>
      <c r="H383" s="1308">
        <f t="shared" si="21"/>
        <v>40438</v>
      </c>
      <c r="I383" s="1308">
        <f t="shared" si="22"/>
        <v>0</v>
      </c>
      <c r="J383" s="1308">
        <f t="shared" si="23"/>
        <v>51279.01</v>
      </c>
    </row>
    <row r="384" spans="1:10" ht="15" x14ac:dyDescent="0.25">
      <c r="A384" s="916">
        <v>208042022</v>
      </c>
      <c r="B384" s="917" t="s">
        <v>10303</v>
      </c>
      <c r="C384" s="1304">
        <v>0</v>
      </c>
      <c r="D384" s="1304">
        <v>0</v>
      </c>
      <c r="E384" s="1305">
        <v>0</v>
      </c>
      <c r="F384" s="1306">
        <v>0</v>
      </c>
      <c r="G384" s="1592" t="str">
        <f t="shared" si="20"/>
        <v>20804</v>
      </c>
      <c r="H384" s="1308">
        <f t="shared" si="21"/>
        <v>40438</v>
      </c>
      <c r="I384" s="1308">
        <f t="shared" si="22"/>
        <v>0</v>
      </c>
      <c r="J384" s="1308">
        <f t="shared" si="23"/>
        <v>51279.01</v>
      </c>
    </row>
    <row r="385" spans="1:10" ht="15" x14ac:dyDescent="0.25">
      <c r="A385" s="916">
        <v>208042510</v>
      </c>
      <c r="B385" s="917" t="s">
        <v>10304</v>
      </c>
      <c r="C385" s="1304">
        <v>0</v>
      </c>
      <c r="D385" s="1304">
        <v>0</v>
      </c>
      <c r="E385" s="1305">
        <v>0</v>
      </c>
      <c r="F385" s="1306">
        <v>0</v>
      </c>
      <c r="G385" s="1592" t="str">
        <f t="shared" si="20"/>
        <v>20804</v>
      </c>
      <c r="H385" s="1308">
        <f t="shared" si="21"/>
        <v>40438</v>
      </c>
      <c r="I385" s="1308">
        <f t="shared" si="22"/>
        <v>0</v>
      </c>
      <c r="J385" s="1308">
        <f t="shared" si="23"/>
        <v>51279.01</v>
      </c>
    </row>
    <row r="386" spans="1:10" ht="15" x14ac:dyDescent="0.25">
      <c r="A386" s="916">
        <v>208042801</v>
      </c>
      <c r="B386" s="917" t="s">
        <v>10305</v>
      </c>
      <c r="C386" s="1304">
        <v>0</v>
      </c>
      <c r="D386" s="1304">
        <v>0</v>
      </c>
      <c r="E386" s="1305">
        <v>0</v>
      </c>
      <c r="F386" s="1306">
        <v>0</v>
      </c>
      <c r="G386" s="1592" t="str">
        <f t="shared" si="20"/>
        <v>20804</v>
      </c>
      <c r="H386" s="1308">
        <f t="shared" si="21"/>
        <v>40438</v>
      </c>
      <c r="I386" s="1308">
        <f t="shared" si="22"/>
        <v>0</v>
      </c>
      <c r="J386" s="1308">
        <f t="shared" si="23"/>
        <v>51279.01</v>
      </c>
    </row>
    <row r="387" spans="1:10" ht="15" x14ac:dyDescent="0.25">
      <c r="A387" s="916">
        <v>208044610</v>
      </c>
      <c r="B387" s="917" t="s">
        <v>10306</v>
      </c>
      <c r="C387" s="1304">
        <v>0</v>
      </c>
      <c r="D387" s="1304">
        <v>0</v>
      </c>
      <c r="E387" s="1305">
        <v>0</v>
      </c>
      <c r="F387" s="1306">
        <v>0</v>
      </c>
      <c r="G387" s="1592" t="str">
        <f t="shared" si="20"/>
        <v>20804</v>
      </c>
      <c r="H387" s="1308">
        <f t="shared" si="21"/>
        <v>40438</v>
      </c>
      <c r="I387" s="1308">
        <f t="shared" si="22"/>
        <v>0</v>
      </c>
      <c r="J387" s="1308">
        <f t="shared" si="23"/>
        <v>51279.01</v>
      </c>
    </row>
    <row r="388" spans="1:10" ht="15" x14ac:dyDescent="0.25">
      <c r="A388" s="916">
        <v>208044611</v>
      </c>
      <c r="B388" s="917" t="s">
        <v>10307</v>
      </c>
      <c r="C388" s="1304">
        <v>0</v>
      </c>
      <c r="D388" s="1304">
        <v>0</v>
      </c>
      <c r="E388" s="1305">
        <v>0</v>
      </c>
      <c r="F388" s="1306">
        <v>0</v>
      </c>
      <c r="G388" s="1592" t="str">
        <f t="shared" si="20"/>
        <v>20804</v>
      </c>
      <c r="H388" s="1308">
        <f t="shared" si="21"/>
        <v>40438</v>
      </c>
      <c r="I388" s="1308">
        <f t="shared" si="22"/>
        <v>0</v>
      </c>
      <c r="J388" s="1308">
        <f t="shared" si="23"/>
        <v>51279.01</v>
      </c>
    </row>
    <row r="389" spans="1:10" ht="15" x14ac:dyDescent="0.25">
      <c r="A389" s="916">
        <v>208044619</v>
      </c>
      <c r="B389" s="917" t="s">
        <v>10308</v>
      </c>
      <c r="C389" s="1304">
        <v>0</v>
      </c>
      <c r="D389" s="1304">
        <v>0</v>
      </c>
      <c r="E389" s="1305">
        <v>0</v>
      </c>
      <c r="F389" s="1306">
        <v>0</v>
      </c>
      <c r="G389" s="1592" t="str">
        <f t="shared" si="20"/>
        <v>20804</v>
      </c>
      <c r="H389" s="1308">
        <f t="shared" si="21"/>
        <v>40438</v>
      </c>
      <c r="I389" s="1308">
        <f t="shared" si="22"/>
        <v>0</v>
      </c>
      <c r="J389" s="1308">
        <f t="shared" si="23"/>
        <v>51279.01</v>
      </c>
    </row>
    <row r="390" spans="1:10" ht="15" x14ac:dyDescent="0.25">
      <c r="A390" s="916">
        <v>208045016</v>
      </c>
      <c r="B390" s="917" t="s">
        <v>6901</v>
      </c>
      <c r="C390" s="1304">
        <v>4075</v>
      </c>
      <c r="D390" s="1304">
        <v>6500</v>
      </c>
      <c r="E390" s="1305">
        <v>0</v>
      </c>
      <c r="F390" s="1306">
        <v>4075</v>
      </c>
      <c r="G390" s="1592" t="str">
        <f t="shared" si="20"/>
        <v>20804</v>
      </c>
      <c r="H390" s="1308">
        <f t="shared" si="21"/>
        <v>40438</v>
      </c>
      <c r="I390" s="1308">
        <f t="shared" si="22"/>
        <v>0</v>
      </c>
      <c r="J390" s="1308">
        <f t="shared" si="23"/>
        <v>51279.01</v>
      </c>
    </row>
    <row r="391" spans="1:10" ht="15" x14ac:dyDescent="0.25">
      <c r="A391" s="916">
        <v>208045154</v>
      </c>
      <c r="B391" s="917" t="s">
        <v>10309</v>
      </c>
      <c r="C391" s="1304">
        <v>0</v>
      </c>
      <c r="D391" s="1304">
        <v>0</v>
      </c>
      <c r="E391" s="1305">
        <v>0</v>
      </c>
      <c r="F391" s="1306">
        <v>0</v>
      </c>
      <c r="G391" s="1592" t="str">
        <f t="shared" si="20"/>
        <v>20804</v>
      </c>
      <c r="H391" s="1308">
        <f t="shared" si="21"/>
        <v>40438</v>
      </c>
      <c r="I391" s="1308">
        <f t="shared" si="22"/>
        <v>0</v>
      </c>
      <c r="J391" s="1308">
        <f t="shared" si="23"/>
        <v>51279.01</v>
      </c>
    </row>
    <row r="392" spans="1:10" ht="15" x14ac:dyDescent="0.25">
      <c r="A392" s="916">
        <v>208045195</v>
      </c>
      <c r="B392" s="917" t="s">
        <v>10310</v>
      </c>
      <c r="C392" s="1304">
        <v>0</v>
      </c>
      <c r="D392" s="1304">
        <v>0</v>
      </c>
      <c r="E392" s="1305">
        <v>0</v>
      </c>
      <c r="F392" s="1306">
        <v>0</v>
      </c>
      <c r="G392" s="1592" t="str">
        <f t="shared" ref="G392:G455" si="24">LEFT(A392,5)</f>
        <v>20804</v>
      </c>
      <c r="H392" s="1308">
        <f t="shared" ref="H392:H455" si="25">SUMIF(G:G,G392,D:D)</f>
        <v>40438</v>
      </c>
      <c r="I392" s="1308">
        <f t="shared" ref="I392:I455" si="26">SUMIF(G:G,G392,E:E)</f>
        <v>0</v>
      </c>
      <c r="J392" s="1308">
        <f t="shared" ref="J392:J455" si="27">SUMIF(G:G,G392,C:C)</f>
        <v>51279.01</v>
      </c>
    </row>
    <row r="393" spans="1:10" ht="15" x14ac:dyDescent="0.25">
      <c r="A393" s="916">
        <v>208049051</v>
      </c>
      <c r="B393" s="917" t="s">
        <v>10311</v>
      </c>
      <c r="C393" s="1304">
        <v>0</v>
      </c>
      <c r="D393" s="1304">
        <v>0</v>
      </c>
      <c r="E393" s="1305">
        <v>0</v>
      </c>
      <c r="F393" s="1306">
        <v>0</v>
      </c>
      <c r="G393" s="1592" t="str">
        <f t="shared" si="24"/>
        <v>20804</v>
      </c>
      <c r="H393" s="1308">
        <f t="shared" si="25"/>
        <v>40438</v>
      </c>
      <c r="I393" s="1308">
        <f t="shared" si="26"/>
        <v>0</v>
      </c>
      <c r="J393" s="1308">
        <f t="shared" si="27"/>
        <v>51279.01</v>
      </c>
    </row>
    <row r="394" spans="1:10" ht="15" x14ac:dyDescent="0.25">
      <c r="A394" s="916">
        <v>208049054</v>
      </c>
      <c r="B394" s="917" t="s">
        <v>10312</v>
      </c>
      <c r="C394" s="1304">
        <v>0</v>
      </c>
      <c r="D394" s="1304">
        <v>0</v>
      </c>
      <c r="E394" s="1305">
        <v>0</v>
      </c>
      <c r="F394" s="1306">
        <v>0</v>
      </c>
      <c r="G394" s="1592" t="str">
        <f t="shared" si="24"/>
        <v>20804</v>
      </c>
      <c r="H394" s="1308">
        <f t="shared" si="25"/>
        <v>40438</v>
      </c>
      <c r="I394" s="1308">
        <f t="shared" si="26"/>
        <v>0</v>
      </c>
      <c r="J394" s="1308">
        <f t="shared" si="27"/>
        <v>51279.01</v>
      </c>
    </row>
    <row r="395" spans="1:10" ht="15" x14ac:dyDescent="0.25">
      <c r="A395" s="916">
        <v>208049057</v>
      </c>
      <c r="B395" s="917" t="s">
        <v>10313</v>
      </c>
      <c r="C395" s="1304">
        <v>0</v>
      </c>
      <c r="D395" s="1304">
        <v>0</v>
      </c>
      <c r="E395" s="1305">
        <v>0</v>
      </c>
      <c r="F395" s="1306">
        <v>0</v>
      </c>
      <c r="G395" s="1592" t="str">
        <f t="shared" si="24"/>
        <v>20804</v>
      </c>
      <c r="H395" s="1308">
        <f t="shared" si="25"/>
        <v>40438</v>
      </c>
      <c r="I395" s="1308">
        <f t="shared" si="26"/>
        <v>0</v>
      </c>
      <c r="J395" s="1308">
        <f t="shared" si="27"/>
        <v>51279.01</v>
      </c>
    </row>
    <row r="396" spans="1:10" ht="15" x14ac:dyDescent="0.25">
      <c r="A396" s="916">
        <v>208050100</v>
      </c>
      <c r="B396" s="917" t="s">
        <v>10314</v>
      </c>
      <c r="C396" s="1304">
        <v>0</v>
      </c>
      <c r="D396" s="1304">
        <v>0</v>
      </c>
      <c r="E396" s="1305">
        <v>0</v>
      </c>
      <c r="F396" s="1306">
        <v>0</v>
      </c>
      <c r="G396" s="1592" t="str">
        <f t="shared" si="24"/>
        <v>20805</v>
      </c>
      <c r="H396" s="1308">
        <f t="shared" si="25"/>
        <v>-352200</v>
      </c>
      <c r="I396" s="1308">
        <f t="shared" si="26"/>
        <v>0</v>
      </c>
      <c r="J396" s="1308">
        <f t="shared" si="27"/>
        <v>-356822.14</v>
      </c>
    </row>
    <row r="397" spans="1:10" ht="15" x14ac:dyDescent="0.25">
      <c r="A397" s="916">
        <v>208050200</v>
      </c>
      <c r="B397" s="917" t="s">
        <v>10315</v>
      </c>
      <c r="C397" s="1304">
        <v>0</v>
      </c>
      <c r="D397" s="1304">
        <v>0</v>
      </c>
      <c r="E397" s="1305">
        <v>0</v>
      </c>
      <c r="F397" s="1306">
        <v>0</v>
      </c>
      <c r="G397" s="1592" t="str">
        <f t="shared" si="24"/>
        <v>20805</v>
      </c>
      <c r="H397" s="1308">
        <f t="shared" si="25"/>
        <v>-352200</v>
      </c>
      <c r="I397" s="1308">
        <f t="shared" si="26"/>
        <v>0</v>
      </c>
      <c r="J397" s="1308">
        <f t="shared" si="27"/>
        <v>-356822.14</v>
      </c>
    </row>
    <row r="398" spans="1:10" ht="15" x14ac:dyDescent="0.25">
      <c r="A398" s="916">
        <v>208052500</v>
      </c>
      <c r="B398" s="917" t="s">
        <v>6903</v>
      </c>
      <c r="C398" s="1304">
        <v>36518.86</v>
      </c>
      <c r="D398" s="1304">
        <v>24800</v>
      </c>
      <c r="E398" s="1305">
        <v>0</v>
      </c>
      <c r="F398" s="1306">
        <v>36519</v>
      </c>
      <c r="G398" s="1592" t="str">
        <f t="shared" si="24"/>
        <v>20805</v>
      </c>
      <c r="H398" s="1308">
        <f t="shared" si="25"/>
        <v>-352200</v>
      </c>
      <c r="I398" s="1308">
        <f t="shared" si="26"/>
        <v>0</v>
      </c>
      <c r="J398" s="1308">
        <f t="shared" si="27"/>
        <v>-356822.14</v>
      </c>
    </row>
    <row r="399" spans="1:10" ht="15" x14ac:dyDescent="0.25">
      <c r="A399" s="916">
        <v>208053300</v>
      </c>
      <c r="B399" s="917" t="s">
        <v>10316</v>
      </c>
      <c r="C399" s="1304">
        <v>0</v>
      </c>
      <c r="D399" s="1304">
        <v>0</v>
      </c>
      <c r="E399" s="1305">
        <v>0</v>
      </c>
      <c r="F399" s="1306">
        <v>0</v>
      </c>
      <c r="G399" s="1592" t="str">
        <f t="shared" si="24"/>
        <v>20805</v>
      </c>
      <c r="H399" s="1308">
        <f t="shared" si="25"/>
        <v>-352200</v>
      </c>
      <c r="I399" s="1308">
        <f t="shared" si="26"/>
        <v>0</v>
      </c>
      <c r="J399" s="1308">
        <f t="shared" si="27"/>
        <v>-356822.14</v>
      </c>
    </row>
    <row r="400" spans="1:10" ht="15" x14ac:dyDescent="0.25">
      <c r="A400" s="916">
        <v>208054610</v>
      </c>
      <c r="B400" s="917" t="s">
        <v>10317</v>
      </c>
      <c r="C400" s="1304">
        <v>0</v>
      </c>
      <c r="D400" s="1304">
        <v>0</v>
      </c>
      <c r="E400" s="1305">
        <v>0</v>
      </c>
      <c r="F400" s="1306">
        <v>0</v>
      </c>
      <c r="G400" s="1592" t="str">
        <f t="shared" si="24"/>
        <v>20805</v>
      </c>
      <c r="H400" s="1308">
        <f t="shared" si="25"/>
        <v>-352200</v>
      </c>
      <c r="I400" s="1308">
        <f t="shared" si="26"/>
        <v>0</v>
      </c>
      <c r="J400" s="1308">
        <f t="shared" si="27"/>
        <v>-356822.14</v>
      </c>
    </row>
    <row r="401" spans="1:10" ht="15" x14ac:dyDescent="0.25">
      <c r="A401" s="916">
        <v>208054611</v>
      </c>
      <c r="B401" s="917" t="s">
        <v>10318</v>
      </c>
      <c r="C401" s="1304">
        <v>0</v>
      </c>
      <c r="D401" s="1304">
        <v>0</v>
      </c>
      <c r="E401" s="1305">
        <v>0</v>
      </c>
      <c r="F401" s="1306">
        <v>0</v>
      </c>
      <c r="G401" s="1592" t="str">
        <f t="shared" si="24"/>
        <v>20805</v>
      </c>
      <c r="H401" s="1308">
        <f t="shared" si="25"/>
        <v>-352200</v>
      </c>
      <c r="I401" s="1308">
        <f t="shared" si="26"/>
        <v>0</v>
      </c>
      <c r="J401" s="1308">
        <f t="shared" si="27"/>
        <v>-356822.14</v>
      </c>
    </row>
    <row r="402" spans="1:10" ht="15" x14ac:dyDescent="0.25">
      <c r="A402" s="916">
        <v>208059217</v>
      </c>
      <c r="B402" s="917" t="s">
        <v>6905</v>
      </c>
      <c r="C402" s="1304">
        <v>-1140</v>
      </c>
      <c r="D402" s="1304">
        <v>-2000</v>
      </c>
      <c r="E402" s="1305">
        <v>0</v>
      </c>
      <c r="F402" s="1306">
        <v>-1140</v>
      </c>
      <c r="G402" s="1592" t="str">
        <f t="shared" si="24"/>
        <v>20805</v>
      </c>
      <c r="H402" s="1308">
        <f t="shared" si="25"/>
        <v>-352200</v>
      </c>
      <c r="I402" s="1308">
        <f t="shared" si="26"/>
        <v>0</v>
      </c>
      <c r="J402" s="1308">
        <f t="shared" si="27"/>
        <v>-356822.14</v>
      </c>
    </row>
    <row r="403" spans="1:10" ht="15" x14ac:dyDescent="0.25">
      <c r="A403" s="916">
        <v>208059318</v>
      </c>
      <c r="B403" s="917" t="s">
        <v>6907</v>
      </c>
      <c r="C403" s="1304">
        <v>-392201</v>
      </c>
      <c r="D403" s="1304">
        <v>-375000</v>
      </c>
      <c r="E403" s="1305">
        <v>0</v>
      </c>
      <c r="F403" s="1306">
        <v>-392201</v>
      </c>
      <c r="G403" s="1592" t="str">
        <f t="shared" si="24"/>
        <v>20805</v>
      </c>
      <c r="H403" s="1308">
        <f t="shared" si="25"/>
        <v>-352200</v>
      </c>
      <c r="I403" s="1308">
        <f t="shared" si="26"/>
        <v>0</v>
      </c>
      <c r="J403" s="1308">
        <f t="shared" si="27"/>
        <v>-356822.14</v>
      </c>
    </row>
    <row r="404" spans="1:10" ht="15" x14ac:dyDescent="0.25">
      <c r="A404" s="916">
        <v>299010100</v>
      </c>
      <c r="B404" s="917" t="s">
        <v>6921</v>
      </c>
      <c r="C404" s="1304">
        <v>79735.759999999995</v>
      </c>
      <c r="D404" s="1304">
        <v>91057</v>
      </c>
      <c r="E404" s="1305">
        <v>0</v>
      </c>
      <c r="F404" s="1306">
        <v>79736</v>
      </c>
      <c r="G404" s="1592" t="str">
        <f t="shared" si="24"/>
        <v>29901</v>
      </c>
      <c r="H404" s="1308">
        <f t="shared" si="25"/>
        <v>121557</v>
      </c>
      <c r="I404" s="1308">
        <f t="shared" si="26"/>
        <v>0</v>
      </c>
      <c r="J404" s="1308">
        <f t="shared" si="27"/>
        <v>120026.31999999999</v>
      </c>
    </row>
    <row r="405" spans="1:10" ht="15" x14ac:dyDescent="0.25">
      <c r="A405" s="916">
        <v>299010101</v>
      </c>
      <c r="B405" s="917" t="s">
        <v>10319</v>
      </c>
      <c r="C405" s="1304">
        <v>732.63</v>
      </c>
      <c r="D405" s="1304">
        <v>0</v>
      </c>
      <c r="E405" s="1305">
        <v>0</v>
      </c>
      <c r="F405" s="1306">
        <v>733</v>
      </c>
      <c r="G405" s="1592" t="str">
        <f t="shared" si="24"/>
        <v>29901</v>
      </c>
      <c r="H405" s="1308">
        <f t="shared" si="25"/>
        <v>121557</v>
      </c>
      <c r="I405" s="1308">
        <f t="shared" si="26"/>
        <v>0</v>
      </c>
      <c r="J405" s="1308">
        <f t="shared" si="27"/>
        <v>120026.31999999999</v>
      </c>
    </row>
    <row r="406" spans="1:10" ht="15" x14ac:dyDescent="0.25">
      <c r="A406" s="916">
        <v>299010102</v>
      </c>
      <c r="B406" s="917" t="s">
        <v>10320</v>
      </c>
      <c r="C406" s="1304">
        <v>0</v>
      </c>
      <c r="D406" s="1304">
        <v>0</v>
      </c>
      <c r="E406" s="1305">
        <v>0</v>
      </c>
      <c r="F406" s="1306">
        <v>0</v>
      </c>
      <c r="G406" s="1592" t="str">
        <f t="shared" si="24"/>
        <v>29901</v>
      </c>
      <c r="H406" s="1308">
        <f t="shared" si="25"/>
        <v>121557</v>
      </c>
      <c r="I406" s="1308">
        <f t="shared" si="26"/>
        <v>0</v>
      </c>
      <c r="J406" s="1308">
        <f t="shared" si="27"/>
        <v>120026.31999999999</v>
      </c>
    </row>
    <row r="407" spans="1:10" ht="15" x14ac:dyDescent="0.25">
      <c r="A407" s="916">
        <v>299010103</v>
      </c>
      <c r="B407" s="917" t="s">
        <v>10321</v>
      </c>
      <c r="C407" s="1304">
        <v>0</v>
      </c>
      <c r="D407" s="1304">
        <v>0</v>
      </c>
      <c r="E407" s="1305">
        <v>0</v>
      </c>
      <c r="F407" s="1306">
        <v>0</v>
      </c>
      <c r="G407" s="1592" t="str">
        <f t="shared" si="24"/>
        <v>29901</v>
      </c>
      <c r="H407" s="1308">
        <f t="shared" si="25"/>
        <v>121557</v>
      </c>
      <c r="I407" s="1308">
        <f t="shared" si="26"/>
        <v>0</v>
      </c>
      <c r="J407" s="1308">
        <f t="shared" si="27"/>
        <v>120026.31999999999</v>
      </c>
    </row>
    <row r="408" spans="1:10" ht="15" x14ac:dyDescent="0.25">
      <c r="A408" s="916">
        <v>299010110</v>
      </c>
      <c r="B408" s="917" t="s">
        <v>10322</v>
      </c>
      <c r="C408" s="1304">
        <v>0</v>
      </c>
      <c r="D408" s="1304">
        <v>0</v>
      </c>
      <c r="E408" s="1305">
        <v>0</v>
      </c>
      <c r="F408" s="1306">
        <v>0</v>
      </c>
      <c r="G408" s="1592" t="str">
        <f t="shared" si="24"/>
        <v>29901</v>
      </c>
      <c r="H408" s="1308">
        <f t="shared" si="25"/>
        <v>121557</v>
      </c>
      <c r="I408" s="1308">
        <f t="shared" si="26"/>
        <v>0</v>
      </c>
      <c r="J408" s="1308">
        <f t="shared" si="27"/>
        <v>120026.31999999999</v>
      </c>
    </row>
    <row r="409" spans="1:10" ht="15" x14ac:dyDescent="0.25">
      <c r="A409" s="916">
        <v>299010120</v>
      </c>
      <c r="B409" s="917" t="s">
        <v>10323</v>
      </c>
      <c r="C409" s="1304">
        <v>6866.97</v>
      </c>
      <c r="D409" s="1304">
        <v>0</v>
      </c>
      <c r="E409" s="1305">
        <v>0</v>
      </c>
      <c r="F409" s="1306">
        <v>6867</v>
      </c>
      <c r="G409" s="1592" t="str">
        <f t="shared" si="24"/>
        <v>29901</v>
      </c>
      <c r="H409" s="1308">
        <f t="shared" si="25"/>
        <v>121557</v>
      </c>
      <c r="I409" s="1308">
        <f t="shared" si="26"/>
        <v>0</v>
      </c>
      <c r="J409" s="1308">
        <f t="shared" si="27"/>
        <v>120026.31999999999</v>
      </c>
    </row>
    <row r="410" spans="1:10" ht="15" x14ac:dyDescent="0.25">
      <c r="A410" s="916">
        <v>299010150</v>
      </c>
      <c r="B410" s="917" t="s">
        <v>6923</v>
      </c>
      <c r="C410" s="1304">
        <v>55.35</v>
      </c>
      <c r="D410" s="1304">
        <v>0</v>
      </c>
      <c r="E410" s="1305">
        <v>0</v>
      </c>
      <c r="F410" s="1306">
        <v>55</v>
      </c>
      <c r="G410" s="1592" t="str">
        <f t="shared" si="24"/>
        <v>29901</v>
      </c>
      <c r="H410" s="1308">
        <f t="shared" si="25"/>
        <v>121557</v>
      </c>
      <c r="I410" s="1308">
        <f t="shared" si="26"/>
        <v>0</v>
      </c>
      <c r="J410" s="1308">
        <f t="shared" si="27"/>
        <v>120026.31999999999</v>
      </c>
    </row>
    <row r="411" spans="1:10" ht="15" x14ac:dyDescent="0.25">
      <c r="A411" s="916">
        <v>299010200</v>
      </c>
      <c r="B411" s="917" t="s">
        <v>6925</v>
      </c>
      <c r="C411" s="1304">
        <v>2703.75</v>
      </c>
      <c r="D411" s="1304">
        <v>5900</v>
      </c>
      <c r="E411" s="1305">
        <v>0</v>
      </c>
      <c r="F411" s="1306">
        <v>2704</v>
      </c>
      <c r="G411" s="1592" t="str">
        <f t="shared" si="24"/>
        <v>29901</v>
      </c>
      <c r="H411" s="1308">
        <f t="shared" si="25"/>
        <v>121557</v>
      </c>
      <c r="I411" s="1308">
        <f t="shared" si="26"/>
        <v>0</v>
      </c>
      <c r="J411" s="1308">
        <f t="shared" si="27"/>
        <v>120026.31999999999</v>
      </c>
    </row>
    <row r="412" spans="1:10" ht="15" x14ac:dyDescent="0.25">
      <c r="A412" s="916">
        <v>299010800</v>
      </c>
      <c r="B412" s="917" t="s">
        <v>10324</v>
      </c>
      <c r="C412" s="1304">
        <v>0</v>
      </c>
      <c r="D412" s="1304">
        <v>0</v>
      </c>
      <c r="E412" s="1305">
        <v>0</v>
      </c>
      <c r="F412" s="1306">
        <v>0</v>
      </c>
      <c r="G412" s="1592" t="str">
        <f t="shared" si="24"/>
        <v>29901</v>
      </c>
      <c r="H412" s="1308">
        <f t="shared" si="25"/>
        <v>121557</v>
      </c>
      <c r="I412" s="1308">
        <f t="shared" si="26"/>
        <v>0</v>
      </c>
      <c r="J412" s="1308">
        <f t="shared" si="27"/>
        <v>120026.31999999999</v>
      </c>
    </row>
    <row r="413" spans="1:10" ht="15" x14ac:dyDescent="0.25">
      <c r="A413" s="916">
        <v>299010930</v>
      </c>
      <c r="B413" s="917" t="s">
        <v>10325</v>
      </c>
      <c r="C413" s="1304">
        <v>0</v>
      </c>
      <c r="D413" s="1304">
        <v>0</v>
      </c>
      <c r="E413" s="1305">
        <v>0</v>
      </c>
      <c r="F413" s="1306">
        <v>0</v>
      </c>
      <c r="G413" s="1592" t="str">
        <f t="shared" si="24"/>
        <v>29901</v>
      </c>
      <c r="H413" s="1308">
        <f t="shared" si="25"/>
        <v>121557</v>
      </c>
      <c r="I413" s="1308">
        <f t="shared" si="26"/>
        <v>0</v>
      </c>
      <c r="J413" s="1308">
        <f t="shared" si="27"/>
        <v>120026.31999999999</v>
      </c>
    </row>
    <row r="414" spans="1:10" ht="15" x14ac:dyDescent="0.25">
      <c r="A414" s="916">
        <v>299010975</v>
      </c>
      <c r="B414" s="917" t="s">
        <v>10326</v>
      </c>
      <c r="C414" s="1304">
        <v>0</v>
      </c>
      <c r="D414" s="1304">
        <v>0</v>
      </c>
      <c r="E414" s="1305">
        <v>0</v>
      </c>
      <c r="F414" s="1306">
        <v>0</v>
      </c>
      <c r="G414" s="1592" t="str">
        <f t="shared" si="24"/>
        <v>29901</v>
      </c>
      <c r="H414" s="1308">
        <f t="shared" si="25"/>
        <v>121557</v>
      </c>
      <c r="I414" s="1308">
        <f t="shared" si="26"/>
        <v>0</v>
      </c>
      <c r="J414" s="1308">
        <f t="shared" si="27"/>
        <v>120026.31999999999</v>
      </c>
    </row>
    <row r="415" spans="1:10" ht="15" x14ac:dyDescent="0.25">
      <c r="A415" s="916">
        <v>299010985</v>
      </c>
      <c r="B415" s="917" t="s">
        <v>10327</v>
      </c>
      <c r="C415" s="1304">
        <v>0</v>
      </c>
      <c r="D415" s="1304">
        <v>0</v>
      </c>
      <c r="E415" s="1305">
        <v>0</v>
      </c>
      <c r="F415" s="1306">
        <v>0</v>
      </c>
      <c r="G415" s="1592" t="str">
        <f t="shared" si="24"/>
        <v>29901</v>
      </c>
      <c r="H415" s="1308">
        <f t="shared" si="25"/>
        <v>121557</v>
      </c>
      <c r="I415" s="1308">
        <f t="shared" si="26"/>
        <v>0</v>
      </c>
      <c r="J415" s="1308">
        <f t="shared" si="27"/>
        <v>120026.31999999999</v>
      </c>
    </row>
    <row r="416" spans="1:10" ht="15" x14ac:dyDescent="0.25">
      <c r="A416" s="916">
        <v>299011135</v>
      </c>
      <c r="B416" s="917" t="s">
        <v>6927</v>
      </c>
      <c r="C416" s="1304">
        <v>2013.02</v>
      </c>
      <c r="D416" s="1304">
        <v>3500</v>
      </c>
      <c r="E416" s="1305">
        <v>0</v>
      </c>
      <c r="F416" s="1306">
        <v>2013</v>
      </c>
      <c r="G416" s="1592" t="str">
        <f t="shared" si="24"/>
        <v>29901</v>
      </c>
      <c r="H416" s="1308">
        <f t="shared" si="25"/>
        <v>121557</v>
      </c>
      <c r="I416" s="1308">
        <f t="shared" si="26"/>
        <v>0</v>
      </c>
      <c r="J416" s="1308">
        <f t="shared" si="27"/>
        <v>120026.31999999999</v>
      </c>
    </row>
    <row r="417" spans="1:10" ht="15" x14ac:dyDescent="0.25">
      <c r="A417" s="916">
        <v>299011400</v>
      </c>
      <c r="B417" s="917" t="s">
        <v>6929</v>
      </c>
      <c r="C417" s="1304">
        <v>0</v>
      </c>
      <c r="D417" s="1304">
        <v>2600</v>
      </c>
      <c r="E417" s="1305">
        <v>0</v>
      </c>
      <c r="F417" s="1306">
        <v>0</v>
      </c>
      <c r="G417" s="1592" t="str">
        <f t="shared" si="24"/>
        <v>29901</v>
      </c>
      <c r="H417" s="1308">
        <f t="shared" si="25"/>
        <v>121557</v>
      </c>
      <c r="I417" s="1308">
        <f t="shared" si="26"/>
        <v>0</v>
      </c>
      <c r="J417" s="1308">
        <f t="shared" si="27"/>
        <v>120026.31999999999</v>
      </c>
    </row>
    <row r="418" spans="1:10" ht="15" x14ac:dyDescent="0.25">
      <c r="A418" s="916">
        <v>299011402</v>
      </c>
      <c r="B418" s="917" t="s">
        <v>6931</v>
      </c>
      <c r="C418" s="1304">
        <v>2554.91</v>
      </c>
      <c r="D418" s="1304">
        <v>3800</v>
      </c>
      <c r="E418" s="1305">
        <v>0</v>
      </c>
      <c r="F418" s="1306">
        <v>2555</v>
      </c>
      <c r="G418" s="1592" t="str">
        <f t="shared" si="24"/>
        <v>29901</v>
      </c>
      <c r="H418" s="1308">
        <f t="shared" si="25"/>
        <v>121557</v>
      </c>
      <c r="I418" s="1308">
        <f t="shared" si="26"/>
        <v>0</v>
      </c>
      <c r="J418" s="1308">
        <f t="shared" si="27"/>
        <v>120026.31999999999</v>
      </c>
    </row>
    <row r="419" spans="1:10" ht="15" x14ac:dyDescent="0.25">
      <c r="A419" s="916">
        <v>299011610</v>
      </c>
      <c r="B419" s="917" t="s">
        <v>6933</v>
      </c>
      <c r="C419" s="1304">
        <v>7270</v>
      </c>
      <c r="D419" s="1304">
        <v>7300</v>
      </c>
      <c r="E419" s="1305">
        <v>0</v>
      </c>
      <c r="F419" s="1306">
        <v>7270</v>
      </c>
      <c r="G419" s="1592" t="str">
        <f t="shared" si="24"/>
        <v>29901</v>
      </c>
      <c r="H419" s="1308">
        <f t="shared" si="25"/>
        <v>121557</v>
      </c>
      <c r="I419" s="1308">
        <f t="shared" si="26"/>
        <v>0</v>
      </c>
      <c r="J419" s="1308">
        <f t="shared" si="27"/>
        <v>120026.31999999999</v>
      </c>
    </row>
    <row r="420" spans="1:10" ht="15" x14ac:dyDescent="0.25">
      <c r="A420" s="916">
        <v>299011620</v>
      </c>
      <c r="B420" s="917" t="s">
        <v>6935</v>
      </c>
      <c r="C420" s="1304">
        <v>642.79</v>
      </c>
      <c r="D420" s="1304">
        <v>2100</v>
      </c>
      <c r="E420" s="1305">
        <v>0</v>
      </c>
      <c r="F420" s="1306">
        <v>643</v>
      </c>
      <c r="G420" s="1592" t="str">
        <f t="shared" si="24"/>
        <v>29901</v>
      </c>
      <c r="H420" s="1308">
        <f t="shared" si="25"/>
        <v>121557</v>
      </c>
      <c r="I420" s="1308">
        <f t="shared" si="26"/>
        <v>0</v>
      </c>
      <c r="J420" s="1308">
        <f t="shared" si="27"/>
        <v>120026.31999999999</v>
      </c>
    </row>
    <row r="421" spans="1:10" ht="15" x14ac:dyDescent="0.25">
      <c r="A421" s="916">
        <v>299012000</v>
      </c>
      <c r="B421" s="917" t="s">
        <v>6937</v>
      </c>
      <c r="C421" s="1304">
        <v>1944.62</v>
      </c>
      <c r="D421" s="1304">
        <v>1500</v>
      </c>
      <c r="E421" s="1305">
        <v>0</v>
      </c>
      <c r="F421" s="1306">
        <v>1945</v>
      </c>
      <c r="G421" s="1592" t="str">
        <f t="shared" si="24"/>
        <v>29901</v>
      </c>
      <c r="H421" s="1308">
        <f t="shared" si="25"/>
        <v>121557</v>
      </c>
      <c r="I421" s="1308">
        <f t="shared" si="26"/>
        <v>0</v>
      </c>
      <c r="J421" s="1308">
        <f t="shared" si="27"/>
        <v>120026.31999999999</v>
      </c>
    </row>
    <row r="422" spans="1:10" ht="15" x14ac:dyDescent="0.25">
      <c r="A422" s="916">
        <v>299012012</v>
      </c>
      <c r="B422" s="917" t="s">
        <v>10328</v>
      </c>
      <c r="C422" s="1304">
        <v>0</v>
      </c>
      <c r="D422" s="1304">
        <v>0</v>
      </c>
      <c r="E422" s="1305">
        <v>0</v>
      </c>
      <c r="F422" s="1306">
        <v>0</v>
      </c>
      <c r="G422" s="1592" t="str">
        <f t="shared" si="24"/>
        <v>29901</v>
      </c>
      <c r="H422" s="1308">
        <f t="shared" si="25"/>
        <v>121557</v>
      </c>
      <c r="I422" s="1308">
        <f t="shared" si="26"/>
        <v>0</v>
      </c>
      <c r="J422" s="1308">
        <f t="shared" si="27"/>
        <v>120026.31999999999</v>
      </c>
    </row>
    <row r="423" spans="1:10" ht="15" x14ac:dyDescent="0.25">
      <c r="A423" s="916">
        <v>299012020</v>
      </c>
      <c r="B423" s="917" t="s">
        <v>6939</v>
      </c>
      <c r="C423" s="1304">
        <v>919.2</v>
      </c>
      <c r="D423" s="1304">
        <v>1300</v>
      </c>
      <c r="E423" s="1305">
        <v>0</v>
      </c>
      <c r="F423" s="1306">
        <v>919</v>
      </c>
      <c r="G423" s="1592" t="str">
        <f t="shared" si="24"/>
        <v>29901</v>
      </c>
      <c r="H423" s="1308">
        <f t="shared" si="25"/>
        <v>121557</v>
      </c>
      <c r="I423" s="1308">
        <f t="shared" si="26"/>
        <v>0</v>
      </c>
      <c r="J423" s="1308">
        <f t="shared" si="27"/>
        <v>120026.31999999999</v>
      </c>
    </row>
    <row r="424" spans="1:10" ht="15" x14ac:dyDescent="0.25">
      <c r="A424" s="916">
        <v>299012300</v>
      </c>
      <c r="B424" s="917" t="s">
        <v>6941</v>
      </c>
      <c r="C424" s="1304">
        <v>352.59</v>
      </c>
      <c r="D424" s="1304">
        <v>1000</v>
      </c>
      <c r="E424" s="1305">
        <v>0</v>
      </c>
      <c r="F424" s="1306">
        <v>353</v>
      </c>
      <c r="G424" s="1592" t="str">
        <f t="shared" si="24"/>
        <v>29901</v>
      </c>
      <c r="H424" s="1308">
        <f t="shared" si="25"/>
        <v>121557</v>
      </c>
      <c r="I424" s="1308">
        <f t="shared" si="26"/>
        <v>0</v>
      </c>
      <c r="J424" s="1308">
        <f t="shared" si="27"/>
        <v>120026.31999999999</v>
      </c>
    </row>
    <row r="425" spans="1:10" ht="15" x14ac:dyDescent="0.25">
      <c r="A425" s="916">
        <v>299012415</v>
      </c>
      <c r="B425" s="917" t="s">
        <v>10329</v>
      </c>
      <c r="C425" s="1304">
        <v>0</v>
      </c>
      <c r="D425" s="1304">
        <v>0</v>
      </c>
      <c r="E425" s="1305">
        <v>0</v>
      </c>
      <c r="F425" s="1306">
        <v>0</v>
      </c>
      <c r="G425" s="1592" t="str">
        <f t="shared" si="24"/>
        <v>29901</v>
      </c>
      <c r="H425" s="1308">
        <f t="shared" si="25"/>
        <v>121557</v>
      </c>
      <c r="I425" s="1308">
        <f t="shared" si="26"/>
        <v>0</v>
      </c>
      <c r="J425" s="1308">
        <f t="shared" si="27"/>
        <v>120026.31999999999</v>
      </c>
    </row>
    <row r="426" spans="1:10" ht="15" x14ac:dyDescent="0.25">
      <c r="A426" s="916">
        <v>299012423</v>
      </c>
      <c r="B426" s="917" t="s">
        <v>10330</v>
      </c>
      <c r="C426" s="1304">
        <v>0</v>
      </c>
      <c r="D426" s="1304">
        <v>0</v>
      </c>
      <c r="E426" s="1305">
        <v>0</v>
      </c>
      <c r="F426" s="1306">
        <v>0</v>
      </c>
      <c r="G426" s="1592" t="str">
        <f t="shared" si="24"/>
        <v>29901</v>
      </c>
      <c r="H426" s="1308">
        <f t="shared" si="25"/>
        <v>121557</v>
      </c>
      <c r="I426" s="1308">
        <f t="shared" si="26"/>
        <v>0</v>
      </c>
      <c r="J426" s="1308">
        <f t="shared" si="27"/>
        <v>120026.31999999999</v>
      </c>
    </row>
    <row r="427" spans="1:10" ht="15" x14ac:dyDescent="0.25">
      <c r="A427" s="916">
        <v>299012426</v>
      </c>
      <c r="B427" s="917" t="s">
        <v>10331</v>
      </c>
      <c r="C427" s="1304">
        <v>0</v>
      </c>
      <c r="D427" s="1304">
        <v>0</v>
      </c>
      <c r="E427" s="1305">
        <v>0</v>
      </c>
      <c r="F427" s="1306">
        <v>0</v>
      </c>
      <c r="G427" s="1592" t="str">
        <f t="shared" si="24"/>
        <v>29901</v>
      </c>
      <c r="H427" s="1308">
        <f t="shared" si="25"/>
        <v>121557</v>
      </c>
      <c r="I427" s="1308">
        <f t="shared" si="26"/>
        <v>0</v>
      </c>
      <c r="J427" s="1308">
        <f t="shared" si="27"/>
        <v>120026.31999999999</v>
      </c>
    </row>
    <row r="428" spans="1:10" ht="15" x14ac:dyDescent="0.25">
      <c r="A428" s="916">
        <v>299012429</v>
      </c>
      <c r="B428" s="917" t="s">
        <v>10332</v>
      </c>
      <c r="C428" s="1304">
        <v>0</v>
      </c>
      <c r="D428" s="1304">
        <v>0</v>
      </c>
      <c r="E428" s="1305">
        <v>0</v>
      </c>
      <c r="F428" s="1306">
        <v>0</v>
      </c>
      <c r="G428" s="1592" t="str">
        <f t="shared" si="24"/>
        <v>29901</v>
      </c>
      <c r="H428" s="1308">
        <f t="shared" si="25"/>
        <v>121557</v>
      </c>
      <c r="I428" s="1308">
        <f t="shared" si="26"/>
        <v>0</v>
      </c>
      <c r="J428" s="1308">
        <f t="shared" si="27"/>
        <v>120026.31999999999</v>
      </c>
    </row>
    <row r="429" spans="1:10" ht="15" x14ac:dyDescent="0.25">
      <c r="A429" s="916">
        <v>299012510</v>
      </c>
      <c r="B429" s="917" t="s">
        <v>10333</v>
      </c>
      <c r="C429" s="1304">
        <v>0</v>
      </c>
      <c r="D429" s="1304">
        <v>0</v>
      </c>
      <c r="E429" s="1305">
        <v>0</v>
      </c>
      <c r="F429" s="1306">
        <v>0</v>
      </c>
      <c r="G429" s="1592" t="str">
        <f t="shared" si="24"/>
        <v>29901</v>
      </c>
      <c r="H429" s="1308">
        <f t="shared" si="25"/>
        <v>121557</v>
      </c>
      <c r="I429" s="1308">
        <f t="shared" si="26"/>
        <v>0</v>
      </c>
      <c r="J429" s="1308">
        <f t="shared" si="27"/>
        <v>120026.31999999999</v>
      </c>
    </row>
    <row r="430" spans="1:10" ht="15" x14ac:dyDescent="0.25">
      <c r="A430" s="916">
        <v>299012706</v>
      </c>
      <c r="B430" s="917" t="s">
        <v>10334</v>
      </c>
      <c r="C430" s="1304">
        <v>0</v>
      </c>
      <c r="D430" s="1304">
        <v>0</v>
      </c>
      <c r="E430" s="1305">
        <v>0</v>
      </c>
      <c r="F430" s="1306">
        <v>0</v>
      </c>
      <c r="G430" s="1592" t="str">
        <f t="shared" si="24"/>
        <v>29901</v>
      </c>
      <c r="H430" s="1308">
        <f t="shared" si="25"/>
        <v>121557</v>
      </c>
      <c r="I430" s="1308">
        <f t="shared" si="26"/>
        <v>0</v>
      </c>
      <c r="J430" s="1308">
        <f t="shared" si="27"/>
        <v>120026.31999999999</v>
      </c>
    </row>
    <row r="431" spans="1:10" ht="15" x14ac:dyDescent="0.25">
      <c r="A431" s="916">
        <v>299012711</v>
      </c>
      <c r="B431" s="917" t="s">
        <v>10335</v>
      </c>
      <c r="C431" s="1304">
        <v>0</v>
      </c>
      <c r="D431" s="1304">
        <v>0</v>
      </c>
      <c r="E431" s="1305">
        <v>0</v>
      </c>
      <c r="F431" s="1306">
        <v>0</v>
      </c>
      <c r="G431" s="1592" t="str">
        <f t="shared" si="24"/>
        <v>29901</v>
      </c>
      <c r="H431" s="1308">
        <f t="shared" si="25"/>
        <v>121557</v>
      </c>
      <c r="I431" s="1308">
        <f t="shared" si="26"/>
        <v>0</v>
      </c>
      <c r="J431" s="1308">
        <f t="shared" si="27"/>
        <v>120026.31999999999</v>
      </c>
    </row>
    <row r="432" spans="1:10" ht="15" x14ac:dyDescent="0.25">
      <c r="A432" s="916">
        <v>299013011</v>
      </c>
      <c r="B432" s="917" t="s">
        <v>10336</v>
      </c>
      <c r="C432" s="1304">
        <v>0</v>
      </c>
      <c r="D432" s="1304">
        <v>0</v>
      </c>
      <c r="E432" s="1305">
        <v>0</v>
      </c>
      <c r="F432" s="1306">
        <v>0</v>
      </c>
      <c r="G432" s="1592" t="str">
        <f t="shared" si="24"/>
        <v>29901</v>
      </c>
      <c r="H432" s="1308">
        <f t="shared" si="25"/>
        <v>121557</v>
      </c>
      <c r="I432" s="1308">
        <f t="shared" si="26"/>
        <v>0</v>
      </c>
      <c r="J432" s="1308">
        <f t="shared" si="27"/>
        <v>120026.31999999999</v>
      </c>
    </row>
    <row r="433" spans="1:10" ht="15" x14ac:dyDescent="0.25">
      <c r="A433" s="916">
        <v>299013037</v>
      </c>
      <c r="B433" s="917" t="s">
        <v>10337</v>
      </c>
      <c r="C433" s="1304">
        <v>0</v>
      </c>
      <c r="D433" s="1304">
        <v>0</v>
      </c>
      <c r="E433" s="1305">
        <v>0</v>
      </c>
      <c r="F433" s="1306">
        <v>0</v>
      </c>
      <c r="G433" s="1592" t="str">
        <f t="shared" si="24"/>
        <v>29901</v>
      </c>
      <c r="H433" s="1308">
        <f t="shared" si="25"/>
        <v>121557</v>
      </c>
      <c r="I433" s="1308">
        <f t="shared" si="26"/>
        <v>0</v>
      </c>
      <c r="J433" s="1308">
        <f t="shared" si="27"/>
        <v>120026.31999999999</v>
      </c>
    </row>
    <row r="434" spans="1:10" ht="15" x14ac:dyDescent="0.25">
      <c r="A434" s="916">
        <v>299013038</v>
      </c>
      <c r="B434" s="917" t="s">
        <v>6943</v>
      </c>
      <c r="C434" s="1304">
        <v>275.72000000000003</v>
      </c>
      <c r="D434" s="1304">
        <v>0</v>
      </c>
      <c r="E434" s="1305">
        <v>0</v>
      </c>
      <c r="F434" s="1306">
        <v>276</v>
      </c>
      <c r="G434" s="1592" t="str">
        <f t="shared" si="24"/>
        <v>29901</v>
      </c>
      <c r="H434" s="1308">
        <f t="shared" si="25"/>
        <v>121557</v>
      </c>
      <c r="I434" s="1308">
        <f t="shared" si="26"/>
        <v>0</v>
      </c>
      <c r="J434" s="1308">
        <f t="shared" si="27"/>
        <v>120026.31999999999</v>
      </c>
    </row>
    <row r="435" spans="1:10" ht="15" x14ac:dyDescent="0.25">
      <c r="A435" s="916">
        <v>299013041</v>
      </c>
      <c r="B435" s="917" t="s">
        <v>6945</v>
      </c>
      <c r="C435" s="1304">
        <v>1248.49</v>
      </c>
      <c r="D435" s="1304">
        <v>1500</v>
      </c>
      <c r="E435" s="1305">
        <v>0</v>
      </c>
      <c r="F435" s="1306">
        <v>1248</v>
      </c>
      <c r="G435" s="1592" t="str">
        <f t="shared" si="24"/>
        <v>29901</v>
      </c>
      <c r="H435" s="1308">
        <f t="shared" si="25"/>
        <v>121557</v>
      </c>
      <c r="I435" s="1308">
        <f t="shared" si="26"/>
        <v>0</v>
      </c>
      <c r="J435" s="1308">
        <f t="shared" si="27"/>
        <v>120026.31999999999</v>
      </c>
    </row>
    <row r="436" spans="1:10" ht="15" x14ac:dyDescent="0.25">
      <c r="A436" s="916">
        <v>299013300</v>
      </c>
      <c r="B436" s="917" t="s">
        <v>10338</v>
      </c>
      <c r="C436" s="1304">
        <v>0</v>
      </c>
      <c r="D436" s="1304">
        <v>0</v>
      </c>
      <c r="E436" s="1305">
        <v>0</v>
      </c>
      <c r="F436" s="1306">
        <v>0</v>
      </c>
      <c r="G436" s="1592" t="str">
        <f t="shared" si="24"/>
        <v>29901</v>
      </c>
      <c r="H436" s="1308">
        <f t="shared" si="25"/>
        <v>121557</v>
      </c>
      <c r="I436" s="1308">
        <f t="shared" si="26"/>
        <v>0</v>
      </c>
      <c r="J436" s="1308">
        <f t="shared" si="27"/>
        <v>120026.31999999999</v>
      </c>
    </row>
    <row r="437" spans="1:10" ht="15" x14ac:dyDescent="0.25">
      <c r="A437" s="916">
        <v>299014610</v>
      </c>
      <c r="B437" s="917" t="s">
        <v>10339</v>
      </c>
      <c r="C437" s="1304">
        <v>0</v>
      </c>
      <c r="D437" s="1304">
        <v>0</v>
      </c>
      <c r="E437" s="1305">
        <v>0</v>
      </c>
      <c r="F437" s="1306">
        <v>0</v>
      </c>
      <c r="G437" s="1592" t="str">
        <f t="shared" si="24"/>
        <v>29901</v>
      </c>
      <c r="H437" s="1308">
        <f t="shared" si="25"/>
        <v>121557</v>
      </c>
      <c r="I437" s="1308">
        <f t="shared" si="26"/>
        <v>0</v>
      </c>
      <c r="J437" s="1308">
        <f t="shared" si="27"/>
        <v>120026.31999999999</v>
      </c>
    </row>
    <row r="438" spans="1:10" ht="15" x14ac:dyDescent="0.25">
      <c r="A438" s="916">
        <v>299014611</v>
      </c>
      <c r="B438" s="917" t="s">
        <v>10340</v>
      </c>
      <c r="C438" s="1304">
        <v>0</v>
      </c>
      <c r="D438" s="1304">
        <v>0</v>
      </c>
      <c r="E438" s="1305">
        <v>0</v>
      </c>
      <c r="F438" s="1306">
        <v>0</v>
      </c>
      <c r="G438" s="1592" t="str">
        <f t="shared" si="24"/>
        <v>29901</v>
      </c>
      <c r="H438" s="1308">
        <f t="shared" si="25"/>
        <v>121557</v>
      </c>
      <c r="I438" s="1308">
        <f t="shared" si="26"/>
        <v>0</v>
      </c>
      <c r="J438" s="1308">
        <f t="shared" si="27"/>
        <v>120026.31999999999</v>
      </c>
    </row>
    <row r="439" spans="1:10" ht="15" x14ac:dyDescent="0.25">
      <c r="A439" s="916">
        <v>299014619</v>
      </c>
      <c r="B439" s="917" t="s">
        <v>10341</v>
      </c>
      <c r="C439" s="1304">
        <v>0</v>
      </c>
      <c r="D439" s="1304">
        <v>0</v>
      </c>
      <c r="E439" s="1305">
        <v>0</v>
      </c>
      <c r="F439" s="1306">
        <v>0</v>
      </c>
      <c r="G439" s="1592" t="str">
        <f t="shared" si="24"/>
        <v>29901</v>
      </c>
      <c r="H439" s="1308">
        <f t="shared" si="25"/>
        <v>121557</v>
      </c>
      <c r="I439" s="1308">
        <f t="shared" si="26"/>
        <v>0</v>
      </c>
      <c r="J439" s="1308">
        <f t="shared" si="27"/>
        <v>120026.31999999999</v>
      </c>
    </row>
    <row r="440" spans="1:10" ht="15" x14ac:dyDescent="0.25">
      <c r="A440" s="916">
        <v>299014622</v>
      </c>
      <c r="B440" s="917" t="s">
        <v>10342</v>
      </c>
      <c r="C440" s="1304">
        <v>0</v>
      </c>
      <c r="D440" s="1304">
        <v>0</v>
      </c>
      <c r="E440" s="1305">
        <v>0</v>
      </c>
      <c r="F440" s="1306">
        <v>0</v>
      </c>
      <c r="G440" s="1592" t="str">
        <f t="shared" si="24"/>
        <v>29901</v>
      </c>
      <c r="H440" s="1308">
        <f t="shared" si="25"/>
        <v>121557</v>
      </c>
      <c r="I440" s="1308">
        <f t="shared" si="26"/>
        <v>0</v>
      </c>
      <c r="J440" s="1308">
        <f t="shared" si="27"/>
        <v>120026.31999999999</v>
      </c>
    </row>
    <row r="441" spans="1:10" ht="15" x14ac:dyDescent="0.25">
      <c r="A441" s="916">
        <v>299016009</v>
      </c>
      <c r="B441" s="917" t="s">
        <v>10343</v>
      </c>
      <c r="C441" s="1304">
        <v>0</v>
      </c>
      <c r="D441" s="1304">
        <v>0</v>
      </c>
      <c r="E441" s="1305">
        <v>0</v>
      </c>
      <c r="F441" s="1306">
        <v>0</v>
      </c>
      <c r="G441" s="1592" t="str">
        <f t="shared" si="24"/>
        <v>29901</v>
      </c>
      <c r="H441" s="1308">
        <f t="shared" si="25"/>
        <v>121557</v>
      </c>
      <c r="I441" s="1308">
        <f t="shared" si="26"/>
        <v>0</v>
      </c>
      <c r="J441" s="1308">
        <f t="shared" si="27"/>
        <v>120026.31999999999</v>
      </c>
    </row>
    <row r="442" spans="1:10" ht="15" x14ac:dyDescent="0.25">
      <c r="A442" s="916">
        <v>299016010</v>
      </c>
      <c r="B442" s="917" t="s">
        <v>10344</v>
      </c>
      <c r="C442" s="1304">
        <v>12838.32</v>
      </c>
      <c r="D442" s="1304">
        <v>0</v>
      </c>
      <c r="E442" s="1305">
        <v>0</v>
      </c>
      <c r="F442" s="1306">
        <v>12838</v>
      </c>
      <c r="G442" s="1592" t="str">
        <f t="shared" si="24"/>
        <v>29901</v>
      </c>
      <c r="H442" s="1308">
        <f t="shared" si="25"/>
        <v>121557</v>
      </c>
      <c r="I442" s="1308">
        <f t="shared" si="26"/>
        <v>0</v>
      </c>
      <c r="J442" s="1308">
        <f t="shared" si="27"/>
        <v>120026.31999999999</v>
      </c>
    </row>
    <row r="443" spans="1:10" ht="15" x14ac:dyDescent="0.25">
      <c r="A443" s="916">
        <v>299019317</v>
      </c>
      <c r="B443" s="917" t="s">
        <v>10345</v>
      </c>
      <c r="C443" s="1304">
        <v>-127.8</v>
      </c>
      <c r="D443" s="1304">
        <v>0</v>
      </c>
      <c r="E443" s="1305">
        <v>0</v>
      </c>
      <c r="F443" s="1306">
        <v>-128</v>
      </c>
      <c r="G443" s="1592" t="str">
        <f t="shared" si="24"/>
        <v>29901</v>
      </c>
      <c r="H443" s="1308">
        <f t="shared" si="25"/>
        <v>121557</v>
      </c>
      <c r="I443" s="1308">
        <f t="shared" si="26"/>
        <v>0</v>
      </c>
      <c r="J443" s="1308">
        <f t="shared" si="27"/>
        <v>120026.31999999999</v>
      </c>
    </row>
    <row r="444" spans="1:10" ht="15" x14ac:dyDescent="0.25">
      <c r="A444" s="916">
        <v>299019359</v>
      </c>
      <c r="B444" s="917" t="s">
        <v>10346</v>
      </c>
      <c r="C444" s="1304">
        <v>0</v>
      </c>
      <c r="D444" s="1304">
        <v>0</v>
      </c>
      <c r="E444" s="1305">
        <v>0</v>
      </c>
      <c r="F444" s="1306">
        <v>0</v>
      </c>
      <c r="G444" s="1592" t="str">
        <f t="shared" si="24"/>
        <v>29901</v>
      </c>
      <c r="H444" s="1308">
        <f t="shared" si="25"/>
        <v>121557</v>
      </c>
      <c r="I444" s="1308">
        <f t="shared" si="26"/>
        <v>0</v>
      </c>
      <c r="J444" s="1308">
        <f t="shared" si="27"/>
        <v>120026.31999999999</v>
      </c>
    </row>
    <row r="445" spans="1:10" ht="15" x14ac:dyDescent="0.25">
      <c r="A445" s="916">
        <v>299019800</v>
      </c>
      <c r="B445" s="917" t="s">
        <v>10347</v>
      </c>
      <c r="C445" s="1304">
        <v>0</v>
      </c>
      <c r="D445" s="1304">
        <v>0</v>
      </c>
      <c r="E445" s="1305">
        <v>0</v>
      </c>
      <c r="F445" s="1306">
        <v>0</v>
      </c>
      <c r="G445" s="1592" t="str">
        <f t="shared" si="24"/>
        <v>29901</v>
      </c>
      <c r="H445" s="1308">
        <f t="shared" si="25"/>
        <v>121557</v>
      </c>
      <c r="I445" s="1308">
        <f t="shared" si="26"/>
        <v>0</v>
      </c>
      <c r="J445" s="1308">
        <f t="shared" si="27"/>
        <v>120026.31999999999</v>
      </c>
    </row>
    <row r="446" spans="1:10" ht="15" x14ac:dyDescent="0.25">
      <c r="A446" s="916">
        <v>299019801</v>
      </c>
      <c r="B446" s="917" t="s">
        <v>10348</v>
      </c>
      <c r="C446" s="1304">
        <v>0</v>
      </c>
      <c r="D446" s="1304">
        <v>0</v>
      </c>
      <c r="E446" s="1305">
        <v>0</v>
      </c>
      <c r="F446" s="1306">
        <v>0</v>
      </c>
      <c r="G446" s="1592" t="str">
        <f t="shared" si="24"/>
        <v>29901</v>
      </c>
      <c r="H446" s="1308">
        <f t="shared" si="25"/>
        <v>121557</v>
      </c>
      <c r="I446" s="1308">
        <f t="shared" si="26"/>
        <v>0</v>
      </c>
      <c r="J446" s="1308">
        <f t="shared" si="27"/>
        <v>120026.31999999999</v>
      </c>
    </row>
    <row r="447" spans="1:10" ht="15" x14ac:dyDescent="0.25">
      <c r="A447" s="916">
        <v>299020100</v>
      </c>
      <c r="B447" s="917" t="s">
        <v>6947</v>
      </c>
      <c r="C447" s="1304">
        <v>81742.73</v>
      </c>
      <c r="D447" s="1304">
        <v>75849</v>
      </c>
      <c r="E447" s="1305">
        <v>0</v>
      </c>
      <c r="F447" s="1306">
        <v>81743</v>
      </c>
      <c r="G447" s="1592" t="str">
        <f t="shared" si="24"/>
        <v>29902</v>
      </c>
      <c r="H447" s="1308">
        <f t="shared" si="25"/>
        <v>140249</v>
      </c>
      <c r="I447" s="1308">
        <f t="shared" si="26"/>
        <v>0</v>
      </c>
      <c r="J447" s="1308">
        <f t="shared" si="27"/>
        <v>201344.18</v>
      </c>
    </row>
    <row r="448" spans="1:10" ht="15" x14ac:dyDescent="0.25">
      <c r="A448" s="916">
        <v>299020101</v>
      </c>
      <c r="B448" s="917" t="s">
        <v>10349</v>
      </c>
      <c r="C448" s="1304">
        <v>1342.49</v>
      </c>
      <c r="D448" s="1304">
        <v>0</v>
      </c>
      <c r="E448" s="1305">
        <v>0</v>
      </c>
      <c r="F448" s="1306">
        <v>1342</v>
      </c>
      <c r="G448" s="1592" t="str">
        <f t="shared" si="24"/>
        <v>29902</v>
      </c>
      <c r="H448" s="1308">
        <f t="shared" si="25"/>
        <v>140249</v>
      </c>
      <c r="I448" s="1308">
        <f t="shared" si="26"/>
        <v>0</v>
      </c>
      <c r="J448" s="1308">
        <f t="shared" si="27"/>
        <v>201344.18</v>
      </c>
    </row>
    <row r="449" spans="1:10" ht="15" x14ac:dyDescent="0.25">
      <c r="A449" s="916">
        <v>299020103</v>
      </c>
      <c r="B449" s="917" t="s">
        <v>10350</v>
      </c>
      <c r="C449" s="1304">
        <v>0</v>
      </c>
      <c r="D449" s="1304">
        <v>0</v>
      </c>
      <c r="E449" s="1305">
        <v>0</v>
      </c>
      <c r="F449" s="1306">
        <v>0</v>
      </c>
      <c r="G449" s="1592" t="str">
        <f t="shared" si="24"/>
        <v>29902</v>
      </c>
      <c r="H449" s="1308">
        <f t="shared" si="25"/>
        <v>140249</v>
      </c>
      <c r="I449" s="1308">
        <f t="shared" si="26"/>
        <v>0</v>
      </c>
      <c r="J449" s="1308">
        <f t="shared" si="27"/>
        <v>201344.18</v>
      </c>
    </row>
    <row r="450" spans="1:10" ht="15" x14ac:dyDescent="0.25">
      <c r="A450" s="916">
        <v>299020120</v>
      </c>
      <c r="B450" s="917" t="s">
        <v>10351</v>
      </c>
      <c r="C450" s="1304">
        <v>7039.82</v>
      </c>
      <c r="D450" s="1304">
        <v>0</v>
      </c>
      <c r="E450" s="1305">
        <v>0</v>
      </c>
      <c r="F450" s="1306">
        <v>7040</v>
      </c>
      <c r="G450" s="1592" t="str">
        <f t="shared" si="24"/>
        <v>29902</v>
      </c>
      <c r="H450" s="1308">
        <f t="shared" si="25"/>
        <v>140249</v>
      </c>
      <c r="I450" s="1308">
        <f t="shared" si="26"/>
        <v>0</v>
      </c>
      <c r="J450" s="1308">
        <f t="shared" si="27"/>
        <v>201344.18</v>
      </c>
    </row>
    <row r="451" spans="1:10" ht="15" x14ac:dyDescent="0.25">
      <c r="A451" s="916">
        <v>299020150</v>
      </c>
      <c r="B451" s="917" t="s">
        <v>6949</v>
      </c>
      <c r="C451" s="1304">
        <v>1221.75</v>
      </c>
      <c r="D451" s="1304">
        <v>0</v>
      </c>
      <c r="E451" s="1305">
        <v>0</v>
      </c>
      <c r="F451" s="1306">
        <v>1222</v>
      </c>
      <c r="G451" s="1592" t="str">
        <f t="shared" si="24"/>
        <v>29902</v>
      </c>
      <c r="H451" s="1308">
        <f t="shared" si="25"/>
        <v>140249</v>
      </c>
      <c r="I451" s="1308">
        <f t="shared" si="26"/>
        <v>0</v>
      </c>
      <c r="J451" s="1308">
        <f t="shared" si="27"/>
        <v>201344.18</v>
      </c>
    </row>
    <row r="452" spans="1:10" ht="15" x14ac:dyDescent="0.25">
      <c r="A452" s="916">
        <v>299020200</v>
      </c>
      <c r="B452" s="917" t="s">
        <v>6951</v>
      </c>
      <c r="C452" s="1304">
        <v>0</v>
      </c>
      <c r="D452" s="1304">
        <v>500</v>
      </c>
      <c r="E452" s="1305">
        <v>0</v>
      </c>
      <c r="F452" s="1306">
        <v>0</v>
      </c>
      <c r="G452" s="1592" t="str">
        <f t="shared" si="24"/>
        <v>29902</v>
      </c>
      <c r="H452" s="1308">
        <f t="shared" si="25"/>
        <v>140249</v>
      </c>
      <c r="I452" s="1308">
        <f t="shared" si="26"/>
        <v>0</v>
      </c>
      <c r="J452" s="1308">
        <f t="shared" si="27"/>
        <v>201344.18</v>
      </c>
    </row>
    <row r="453" spans="1:10" ht="15" x14ac:dyDescent="0.25">
      <c r="A453" s="916">
        <v>299020800</v>
      </c>
      <c r="B453" s="917" t="s">
        <v>10352</v>
      </c>
      <c r="C453" s="1304">
        <v>0</v>
      </c>
      <c r="D453" s="1304">
        <v>0</v>
      </c>
      <c r="E453" s="1305">
        <v>0</v>
      </c>
      <c r="F453" s="1306">
        <v>0</v>
      </c>
      <c r="G453" s="1592" t="str">
        <f t="shared" si="24"/>
        <v>29902</v>
      </c>
      <c r="H453" s="1308">
        <f t="shared" si="25"/>
        <v>140249</v>
      </c>
      <c r="I453" s="1308">
        <f t="shared" si="26"/>
        <v>0</v>
      </c>
      <c r="J453" s="1308">
        <f t="shared" si="27"/>
        <v>201344.18</v>
      </c>
    </row>
    <row r="454" spans="1:10" ht="15" x14ac:dyDescent="0.25">
      <c r="A454" s="916">
        <v>299021040</v>
      </c>
      <c r="B454" s="917" t="s">
        <v>10353</v>
      </c>
      <c r="C454" s="1304">
        <v>0</v>
      </c>
      <c r="D454" s="1304">
        <v>0</v>
      </c>
      <c r="E454" s="1305">
        <v>0</v>
      </c>
      <c r="F454" s="1306">
        <v>0</v>
      </c>
      <c r="G454" s="1592" t="str">
        <f t="shared" si="24"/>
        <v>29902</v>
      </c>
      <c r="H454" s="1308">
        <f t="shared" si="25"/>
        <v>140249</v>
      </c>
      <c r="I454" s="1308">
        <f t="shared" si="26"/>
        <v>0</v>
      </c>
      <c r="J454" s="1308">
        <f t="shared" si="27"/>
        <v>201344.18</v>
      </c>
    </row>
    <row r="455" spans="1:10" ht="15" x14ac:dyDescent="0.25">
      <c r="A455" s="916">
        <v>299021045</v>
      </c>
      <c r="B455" s="917" t="s">
        <v>10354</v>
      </c>
      <c r="C455" s="1304">
        <v>0</v>
      </c>
      <c r="D455" s="1304">
        <v>0</v>
      </c>
      <c r="E455" s="1305">
        <v>0</v>
      </c>
      <c r="F455" s="1306">
        <v>0</v>
      </c>
      <c r="G455" s="1592" t="str">
        <f t="shared" si="24"/>
        <v>29902</v>
      </c>
      <c r="H455" s="1308">
        <f t="shared" si="25"/>
        <v>140249</v>
      </c>
      <c r="I455" s="1308">
        <f t="shared" si="26"/>
        <v>0</v>
      </c>
      <c r="J455" s="1308">
        <f t="shared" si="27"/>
        <v>201344.18</v>
      </c>
    </row>
    <row r="456" spans="1:10" ht="15" x14ac:dyDescent="0.25">
      <c r="A456" s="916">
        <v>299021050</v>
      </c>
      <c r="B456" s="917" t="s">
        <v>10355</v>
      </c>
      <c r="C456" s="1304">
        <v>0</v>
      </c>
      <c r="D456" s="1304">
        <v>0</v>
      </c>
      <c r="E456" s="1305">
        <v>0</v>
      </c>
      <c r="F456" s="1306">
        <v>0</v>
      </c>
      <c r="G456" s="1592" t="str">
        <f t="shared" ref="G456:G519" si="28">LEFT(A456,5)</f>
        <v>29902</v>
      </c>
      <c r="H456" s="1308">
        <f t="shared" ref="H456:H519" si="29">SUMIF(G:G,G456,D:D)</f>
        <v>140249</v>
      </c>
      <c r="I456" s="1308">
        <f t="shared" ref="I456:I519" si="30">SUMIF(G:G,G456,E:E)</f>
        <v>0</v>
      </c>
      <c r="J456" s="1308">
        <f t="shared" ref="J456:J519" si="31">SUMIF(G:G,G456,C:C)</f>
        <v>201344.18</v>
      </c>
    </row>
    <row r="457" spans="1:10" ht="15" x14ac:dyDescent="0.25">
      <c r="A457" s="916">
        <v>299021135</v>
      </c>
      <c r="B457" s="917" t="s">
        <v>6953</v>
      </c>
      <c r="C457" s="1304">
        <v>1549.95</v>
      </c>
      <c r="D457" s="1304">
        <v>1700</v>
      </c>
      <c r="E457" s="1305">
        <v>0</v>
      </c>
      <c r="F457" s="1306">
        <v>1550</v>
      </c>
      <c r="G457" s="1592" t="str">
        <f t="shared" si="28"/>
        <v>29902</v>
      </c>
      <c r="H457" s="1308">
        <f t="shared" si="29"/>
        <v>140249</v>
      </c>
      <c r="I457" s="1308">
        <f t="shared" si="30"/>
        <v>0</v>
      </c>
      <c r="J457" s="1308">
        <f t="shared" si="31"/>
        <v>201344.18</v>
      </c>
    </row>
    <row r="458" spans="1:10" ht="15" x14ac:dyDescent="0.25">
      <c r="A458" s="916">
        <v>299021400</v>
      </c>
      <c r="B458" s="917" t="s">
        <v>6955</v>
      </c>
      <c r="C458" s="1304">
        <v>13362.91</v>
      </c>
      <c r="D458" s="1304">
        <v>10800</v>
      </c>
      <c r="E458" s="1305">
        <v>0</v>
      </c>
      <c r="F458" s="1306">
        <v>13363</v>
      </c>
      <c r="G458" s="1592" t="str">
        <f t="shared" si="28"/>
        <v>29902</v>
      </c>
      <c r="H458" s="1308">
        <f t="shared" si="29"/>
        <v>140249</v>
      </c>
      <c r="I458" s="1308">
        <f t="shared" si="30"/>
        <v>0</v>
      </c>
      <c r="J458" s="1308">
        <f t="shared" si="31"/>
        <v>201344.18</v>
      </c>
    </row>
    <row r="459" spans="1:10" ht="15" x14ac:dyDescent="0.25">
      <c r="A459" s="916">
        <v>299021500</v>
      </c>
      <c r="B459" s="917" t="s">
        <v>10356</v>
      </c>
      <c r="C459" s="1304">
        <v>0</v>
      </c>
      <c r="D459" s="1304">
        <v>14900</v>
      </c>
      <c r="E459" s="1305">
        <v>0</v>
      </c>
      <c r="F459" s="1306">
        <v>0</v>
      </c>
      <c r="G459" s="1592" t="str">
        <f t="shared" si="28"/>
        <v>29902</v>
      </c>
      <c r="H459" s="1308">
        <f t="shared" si="29"/>
        <v>140249</v>
      </c>
      <c r="I459" s="1308">
        <f t="shared" si="30"/>
        <v>0</v>
      </c>
      <c r="J459" s="1308">
        <f t="shared" si="31"/>
        <v>201344.18</v>
      </c>
    </row>
    <row r="460" spans="1:10" ht="15" x14ac:dyDescent="0.25">
      <c r="A460" s="916">
        <v>299021501</v>
      </c>
      <c r="B460" s="917" t="s">
        <v>10357</v>
      </c>
      <c r="C460" s="1304">
        <v>0</v>
      </c>
      <c r="D460" s="1304">
        <v>0</v>
      </c>
      <c r="E460" s="1305">
        <v>0</v>
      </c>
      <c r="F460" s="1306">
        <v>0</v>
      </c>
      <c r="G460" s="1592" t="str">
        <f t="shared" si="28"/>
        <v>29902</v>
      </c>
      <c r="H460" s="1308">
        <f t="shared" si="29"/>
        <v>140249</v>
      </c>
      <c r="I460" s="1308">
        <f t="shared" si="30"/>
        <v>0</v>
      </c>
      <c r="J460" s="1308">
        <f t="shared" si="31"/>
        <v>201344.18</v>
      </c>
    </row>
    <row r="461" spans="1:10" ht="15" x14ac:dyDescent="0.25">
      <c r="A461" s="916">
        <v>299021502</v>
      </c>
      <c r="B461" s="917" t="s">
        <v>6959</v>
      </c>
      <c r="C461" s="1304">
        <v>465.76</v>
      </c>
      <c r="D461" s="1304">
        <v>500</v>
      </c>
      <c r="E461" s="1305">
        <v>0</v>
      </c>
      <c r="F461" s="1306">
        <v>466</v>
      </c>
      <c r="G461" s="1592" t="str">
        <f t="shared" si="28"/>
        <v>29902</v>
      </c>
      <c r="H461" s="1308">
        <f t="shared" si="29"/>
        <v>140249</v>
      </c>
      <c r="I461" s="1308">
        <f t="shared" si="30"/>
        <v>0</v>
      </c>
      <c r="J461" s="1308">
        <f t="shared" si="31"/>
        <v>201344.18</v>
      </c>
    </row>
    <row r="462" spans="1:10" ht="15" x14ac:dyDescent="0.25">
      <c r="A462" s="916">
        <v>299021610</v>
      </c>
      <c r="B462" s="917" t="s">
        <v>6961</v>
      </c>
      <c r="C462" s="1304">
        <v>21710</v>
      </c>
      <c r="D462" s="1304">
        <v>21800</v>
      </c>
      <c r="E462" s="1305">
        <v>0</v>
      </c>
      <c r="F462" s="1306">
        <v>21710</v>
      </c>
      <c r="G462" s="1592" t="str">
        <f t="shared" si="28"/>
        <v>29902</v>
      </c>
      <c r="H462" s="1308">
        <f t="shared" si="29"/>
        <v>140249</v>
      </c>
      <c r="I462" s="1308">
        <f t="shared" si="30"/>
        <v>0</v>
      </c>
      <c r="J462" s="1308">
        <f t="shared" si="31"/>
        <v>201344.18</v>
      </c>
    </row>
    <row r="463" spans="1:10" ht="15" x14ac:dyDescent="0.25">
      <c r="A463" s="916">
        <v>299021620</v>
      </c>
      <c r="B463" s="917" t="s">
        <v>6963</v>
      </c>
      <c r="C463" s="1304">
        <v>293.94</v>
      </c>
      <c r="D463" s="1304">
        <v>400</v>
      </c>
      <c r="E463" s="1305">
        <v>0</v>
      </c>
      <c r="F463" s="1306">
        <v>294</v>
      </c>
      <c r="G463" s="1592" t="str">
        <f t="shared" si="28"/>
        <v>29902</v>
      </c>
      <c r="H463" s="1308">
        <f t="shared" si="29"/>
        <v>140249</v>
      </c>
      <c r="I463" s="1308">
        <f t="shared" si="30"/>
        <v>0</v>
      </c>
      <c r="J463" s="1308">
        <f t="shared" si="31"/>
        <v>201344.18</v>
      </c>
    </row>
    <row r="464" spans="1:10" ht="15" x14ac:dyDescent="0.25">
      <c r="A464" s="916">
        <v>299022000</v>
      </c>
      <c r="B464" s="917" t="s">
        <v>6965</v>
      </c>
      <c r="C464" s="1304">
        <v>0</v>
      </c>
      <c r="D464" s="1304">
        <v>0</v>
      </c>
      <c r="E464" s="1305">
        <v>0</v>
      </c>
      <c r="F464" s="1306">
        <v>0</v>
      </c>
      <c r="G464" s="1592" t="str">
        <f t="shared" si="28"/>
        <v>29902</v>
      </c>
      <c r="H464" s="1308">
        <f t="shared" si="29"/>
        <v>140249</v>
      </c>
      <c r="I464" s="1308">
        <f t="shared" si="30"/>
        <v>0</v>
      </c>
      <c r="J464" s="1308">
        <f t="shared" si="31"/>
        <v>201344.18</v>
      </c>
    </row>
    <row r="465" spans="1:10" ht="15" x14ac:dyDescent="0.25">
      <c r="A465" s="916">
        <v>299022003</v>
      </c>
      <c r="B465" s="917" t="s">
        <v>10358</v>
      </c>
      <c r="C465" s="1304">
        <v>0</v>
      </c>
      <c r="D465" s="1304">
        <v>0</v>
      </c>
      <c r="E465" s="1305">
        <v>0</v>
      </c>
      <c r="F465" s="1306">
        <v>0</v>
      </c>
      <c r="G465" s="1592" t="str">
        <f t="shared" si="28"/>
        <v>29902</v>
      </c>
      <c r="H465" s="1308">
        <f t="shared" si="29"/>
        <v>140249</v>
      </c>
      <c r="I465" s="1308">
        <f t="shared" si="30"/>
        <v>0</v>
      </c>
      <c r="J465" s="1308">
        <f t="shared" si="31"/>
        <v>201344.18</v>
      </c>
    </row>
    <row r="466" spans="1:10" ht="15" x14ac:dyDescent="0.25">
      <c r="A466" s="916">
        <v>299022004</v>
      </c>
      <c r="B466" s="917" t="s">
        <v>10359</v>
      </c>
      <c r="C466" s="1304">
        <v>0</v>
      </c>
      <c r="D466" s="1304">
        <v>0</v>
      </c>
      <c r="E466" s="1305">
        <v>0</v>
      </c>
      <c r="F466" s="1306">
        <v>0</v>
      </c>
      <c r="G466" s="1592" t="str">
        <f t="shared" si="28"/>
        <v>29902</v>
      </c>
      <c r="H466" s="1308">
        <f t="shared" si="29"/>
        <v>140249</v>
      </c>
      <c r="I466" s="1308">
        <f t="shared" si="30"/>
        <v>0</v>
      </c>
      <c r="J466" s="1308">
        <f t="shared" si="31"/>
        <v>201344.18</v>
      </c>
    </row>
    <row r="467" spans="1:10" ht="15" x14ac:dyDescent="0.25">
      <c r="A467" s="916">
        <v>299022006</v>
      </c>
      <c r="B467" s="917" t="s">
        <v>10360</v>
      </c>
      <c r="C467" s="1304">
        <v>996.12</v>
      </c>
      <c r="D467" s="1304">
        <v>700</v>
      </c>
      <c r="E467" s="1305">
        <v>0</v>
      </c>
      <c r="F467" s="1306">
        <v>996</v>
      </c>
      <c r="G467" s="1592" t="str">
        <f t="shared" si="28"/>
        <v>29902</v>
      </c>
      <c r="H467" s="1308">
        <f t="shared" si="29"/>
        <v>140249</v>
      </c>
      <c r="I467" s="1308">
        <f t="shared" si="30"/>
        <v>0</v>
      </c>
      <c r="J467" s="1308">
        <f t="shared" si="31"/>
        <v>201344.18</v>
      </c>
    </row>
    <row r="468" spans="1:10" ht="15" x14ac:dyDescent="0.25">
      <c r="A468" s="916">
        <v>299022012</v>
      </c>
      <c r="B468" s="917" t="s">
        <v>10361</v>
      </c>
      <c r="C468" s="1304">
        <v>757.15</v>
      </c>
      <c r="D468" s="1304">
        <v>500</v>
      </c>
      <c r="E468" s="1305">
        <v>0</v>
      </c>
      <c r="F468" s="1306">
        <v>757</v>
      </c>
      <c r="G468" s="1592" t="str">
        <f t="shared" si="28"/>
        <v>29902</v>
      </c>
      <c r="H468" s="1308">
        <f t="shared" si="29"/>
        <v>140249</v>
      </c>
      <c r="I468" s="1308">
        <f t="shared" si="30"/>
        <v>0</v>
      </c>
      <c r="J468" s="1308">
        <f t="shared" si="31"/>
        <v>201344.18</v>
      </c>
    </row>
    <row r="469" spans="1:10" ht="15" x14ac:dyDescent="0.25">
      <c r="A469" s="916">
        <v>299022016</v>
      </c>
      <c r="B469" s="917" t="s">
        <v>10362</v>
      </c>
      <c r="C469" s="1304">
        <v>0</v>
      </c>
      <c r="D469" s="1304">
        <v>0</v>
      </c>
      <c r="E469" s="1305">
        <v>0</v>
      </c>
      <c r="F469" s="1306">
        <v>0</v>
      </c>
      <c r="G469" s="1592" t="str">
        <f t="shared" si="28"/>
        <v>29902</v>
      </c>
      <c r="H469" s="1308">
        <f t="shared" si="29"/>
        <v>140249</v>
      </c>
      <c r="I469" s="1308">
        <f t="shared" si="30"/>
        <v>0</v>
      </c>
      <c r="J469" s="1308">
        <f t="shared" si="31"/>
        <v>201344.18</v>
      </c>
    </row>
    <row r="470" spans="1:10" ht="15" x14ac:dyDescent="0.25">
      <c r="A470" s="916">
        <v>299022106</v>
      </c>
      <c r="B470" s="917" t="s">
        <v>10363</v>
      </c>
      <c r="C470" s="1304">
        <v>38.4</v>
      </c>
      <c r="D470" s="1304">
        <v>400</v>
      </c>
      <c r="E470" s="1305">
        <v>0</v>
      </c>
      <c r="F470" s="1306">
        <v>38</v>
      </c>
      <c r="G470" s="1592" t="str">
        <f t="shared" si="28"/>
        <v>29902</v>
      </c>
      <c r="H470" s="1308">
        <f t="shared" si="29"/>
        <v>140249</v>
      </c>
      <c r="I470" s="1308">
        <f t="shared" si="30"/>
        <v>0</v>
      </c>
      <c r="J470" s="1308">
        <f t="shared" si="31"/>
        <v>201344.18</v>
      </c>
    </row>
    <row r="471" spans="1:10" ht="15" x14ac:dyDescent="0.25">
      <c r="A471" s="916">
        <v>299022241</v>
      </c>
      <c r="B471" s="917" t="s">
        <v>10364</v>
      </c>
      <c r="C471" s="1304">
        <v>-88.72</v>
      </c>
      <c r="D471" s="1304">
        <v>400</v>
      </c>
      <c r="E471" s="1305">
        <v>0</v>
      </c>
      <c r="F471" s="1306">
        <v>-89</v>
      </c>
      <c r="G471" s="1592" t="str">
        <f t="shared" si="28"/>
        <v>29902</v>
      </c>
      <c r="H471" s="1308">
        <f t="shared" si="29"/>
        <v>140249</v>
      </c>
      <c r="I471" s="1308">
        <f t="shared" si="30"/>
        <v>0</v>
      </c>
      <c r="J471" s="1308">
        <f t="shared" si="31"/>
        <v>201344.18</v>
      </c>
    </row>
    <row r="472" spans="1:10" ht="15" x14ac:dyDescent="0.25">
      <c r="A472" s="916">
        <v>299022300</v>
      </c>
      <c r="B472" s="917" t="s">
        <v>10365</v>
      </c>
      <c r="C472" s="1304">
        <v>0</v>
      </c>
      <c r="D472" s="1304">
        <v>0</v>
      </c>
      <c r="E472" s="1305">
        <v>0</v>
      </c>
      <c r="F472" s="1306">
        <v>0</v>
      </c>
      <c r="G472" s="1592" t="str">
        <f t="shared" si="28"/>
        <v>29902</v>
      </c>
      <c r="H472" s="1308">
        <f t="shared" si="29"/>
        <v>140249</v>
      </c>
      <c r="I472" s="1308">
        <f t="shared" si="30"/>
        <v>0</v>
      </c>
      <c r="J472" s="1308">
        <f t="shared" si="31"/>
        <v>201344.18</v>
      </c>
    </row>
    <row r="473" spans="1:10" ht="15" x14ac:dyDescent="0.25">
      <c r="A473" s="916">
        <v>299022414</v>
      </c>
      <c r="B473" s="917" t="s">
        <v>10366</v>
      </c>
      <c r="C473" s="1304">
        <v>0</v>
      </c>
      <c r="D473" s="1304">
        <v>0</v>
      </c>
      <c r="E473" s="1305">
        <v>0</v>
      </c>
      <c r="F473" s="1306">
        <v>0</v>
      </c>
      <c r="G473" s="1592" t="str">
        <f t="shared" si="28"/>
        <v>29902</v>
      </c>
      <c r="H473" s="1308">
        <f t="shared" si="29"/>
        <v>140249</v>
      </c>
      <c r="I473" s="1308">
        <f t="shared" si="30"/>
        <v>0</v>
      </c>
      <c r="J473" s="1308">
        <f t="shared" si="31"/>
        <v>201344.18</v>
      </c>
    </row>
    <row r="474" spans="1:10" ht="15" x14ac:dyDescent="0.25">
      <c r="A474" s="916">
        <v>299022415</v>
      </c>
      <c r="B474" s="917" t="s">
        <v>10367</v>
      </c>
      <c r="C474" s="1304">
        <v>3532.59</v>
      </c>
      <c r="D474" s="1304">
        <v>0</v>
      </c>
      <c r="E474" s="1305">
        <v>0</v>
      </c>
      <c r="F474" s="1306">
        <v>3533</v>
      </c>
      <c r="G474" s="1592" t="str">
        <f t="shared" si="28"/>
        <v>29902</v>
      </c>
      <c r="H474" s="1308">
        <f t="shared" si="29"/>
        <v>140249</v>
      </c>
      <c r="I474" s="1308">
        <f t="shared" si="30"/>
        <v>0</v>
      </c>
      <c r="J474" s="1308">
        <f t="shared" si="31"/>
        <v>201344.18</v>
      </c>
    </row>
    <row r="475" spans="1:10" ht="15" x14ac:dyDescent="0.25">
      <c r="A475" s="916">
        <v>299022423</v>
      </c>
      <c r="B475" s="917" t="s">
        <v>10368</v>
      </c>
      <c r="C475" s="1304">
        <v>4800</v>
      </c>
      <c r="D475" s="1304">
        <v>4800</v>
      </c>
      <c r="E475" s="1305">
        <v>0</v>
      </c>
      <c r="F475" s="1306">
        <v>4800</v>
      </c>
      <c r="G475" s="1592" t="str">
        <f t="shared" si="28"/>
        <v>29902</v>
      </c>
      <c r="H475" s="1308">
        <f t="shared" si="29"/>
        <v>140249</v>
      </c>
      <c r="I475" s="1308">
        <f t="shared" si="30"/>
        <v>0</v>
      </c>
      <c r="J475" s="1308">
        <f t="shared" si="31"/>
        <v>201344.18</v>
      </c>
    </row>
    <row r="476" spans="1:10" ht="15" x14ac:dyDescent="0.25">
      <c r="A476" s="916">
        <v>299022430</v>
      </c>
      <c r="B476" s="917" t="s">
        <v>10369</v>
      </c>
      <c r="C476" s="1304">
        <v>0</v>
      </c>
      <c r="D476" s="1304">
        <v>0</v>
      </c>
      <c r="E476" s="1305">
        <v>0</v>
      </c>
      <c r="F476" s="1306">
        <v>0</v>
      </c>
      <c r="G476" s="1592" t="str">
        <f t="shared" si="28"/>
        <v>29902</v>
      </c>
      <c r="H476" s="1308">
        <f t="shared" si="29"/>
        <v>140249</v>
      </c>
      <c r="I476" s="1308">
        <f t="shared" si="30"/>
        <v>0</v>
      </c>
      <c r="J476" s="1308">
        <f t="shared" si="31"/>
        <v>201344.18</v>
      </c>
    </row>
    <row r="477" spans="1:10" ht="15" x14ac:dyDescent="0.25">
      <c r="A477" s="916">
        <v>299022433</v>
      </c>
      <c r="B477" s="917" t="s">
        <v>10370</v>
      </c>
      <c r="C477" s="1304">
        <v>0</v>
      </c>
      <c r="D477" s="1304">
        <v>0</v>
      </c>
      <c r="E477" s="1305">
        <v>0</v>
      </c>
      <c r="F477" s="1306">
        <v>0</v>
      </c>
      <c r="G477" s="1592" t="str">
        <f t="shared" si="28"/>
        <v>29902</v>
      </c>
      <c r="H477" s="1308">
        <f t="shared" si="29"/>
        <v>140249</v>
      </c>
      <c r="I477" s="1308">
        <f t="shared" si="30"/>
        <v>0</v>
      </c>
      <c r="J477" s="1308">
        <f t="shared" si="31"/>
        <v>201344.18</v>
      </c>
    </row>
    <row r="478" spans="1:10" ht="15" x14ac:dyDescent="0.25">
      <c r="A478" s="916">
        <v>299022435</v>
      </c>
      <c r="B478" s="917" t="s">
        <v>10371</v>
      </c>
      <c r="C478" s="1304">
        <v>6760.55</v>
      </c>
      <c r="D478" s="1304">
        <v>1800</v>
      </c>
      <c r="E478" s="1305">
        <v>0</v>
      </c>
      <c r="F478" s="1306">
        <v>6761</v>
      </c>
      <c r="G478" s="1592" t="str">
        <f t="shared" si="28"/>
        <v>29902</v>
      </c>
      <c r="H478" s="1308">
        <f t="shared" si="29"/>
        <v>140249</v>
      </c>
      <c r="I478" s="1308">
        <f t="shared" si="30"/>
        <v>0</v>
      </c>
      <c r="J478" s="1308">
        <f t="shared" si="31"/>
        <v>201344.18</v>
      </c>
    </row>
    <row r="479" spans="1:10" ht="15" x14ac:dyDescent="0.25">
      <c r="A479" s="916">
        <v>299022471</v>
      </c>
      <c r="B479" s="917" t="s">
        <v>10372</v>
      </c>
      <c r="C479" s="1304">
        <v>0</v>
      </c>
      <c r="D479" s="1304">
        <v>0</v>
      </c>
      <c r="E479" s="1305">
        <v>0</v>
      </c>
      <c r="F479" s="1306">
        <v>0</v>
      </c>
      <c r="G479" s="1592" t="str">
        <f t="shared" si="28"/>
        <v>29902</v>
      </c>
      <c r="H479" s="1308">
        <f t="shared" si="29"/>
        <v>140249</v>
      </c>
      <c r="I479" s="1308">
        <f t="shared" si="30"/>
        <v>0</v>
      </c>
      <c r="J479" s="1308">
        <f t="shared" si="31"/>
        <v>201344.18</v>
      </c>
    </row>
    <row r="480" spans="1:10" ht="15" x14ac:dyDescent="0.25">
      <c r="A480" s="916">
        <v>299022477</v>
      </c>
      <c r="B480" s="917" t="s">
        <v>10373</v>
      </c>
      <c r="C480" s="1304">
        <v>104.4</v>
      </c>
      <c r="D480" s="1304">
        <v>1000</v>
      </c>
      <c r="E480" s="1305">
        <v>0</v>
      </c>
      <c r="F480" s="1306">
        <v>104</v>
      </c>
      <c r="G480" s="1592" t="str">
        <f t="shared" si="28"/>
        <v>29902</v>
      </c>
      <c r="H480" s="1308">
        <f t="shared" si="29"/>
        <v>140249</v>
      </c>
      <c r="I480" s="1308">
        <f t="shared" si="30"/>
        <v>0</v>
      </c>
      <c r="J480" s="1308">
        <f t="shared" si="31"/>
        <v>201344.18</v>
      </c>
    </row>
    <row r="481" spans="1:10" ht="15" x14ac:dyDescent="0.25">
      <c r="A481" s="916">
        <v>299022500</v>
      </c>
      <c r="B481" s="917" t="s">
        <v>6983</v>
      </c>
      <c r="C481" s="1304">
        <v>0</v>
      </c>
      <c r="D481" s="1304">
        <v>600</v>
      </c>
      <c r="E481" s="1305">
        <v>0</v>
      </c>
      <c r="F481" s="1306">
        <v>0</v>
      </c>
      <c r="G481" s="1592" t="str">
        <f t="shared" si="28"/>
        <v>29902</v>
      </c>
      <c r="H481" s="1308">
        <f t="shared" si="29"/>
        <v>140249</v>
      </c>
      <c r="I481" s="1308">
        <f t="shared" si="30"/>
        <v>0</v>
      </c>
      <c r="J481" s="1308">
        <f t="shared" si="31"/>
        <v>201344.18</v>
      </c>
    </row>
    <row r="482" spans="1:10" ht="15" x14ac:dyDescent="0.25">
      <c r="A482" s="916">
        <v>299022502</v>
      </c>
      <c r="B482" s="917" t="s">
        <v>10374</v>
      </c>
      <c r="C482" s="1304">
        <v>0</v>
      </c>
      <c r="D482" s="1304">
        <v>0</v>
      </c>
      <c r="E482" s="1305">
        <v>0</v>
      </c>
      <c r="F482" s="1306">
        <v>0</v>
      </c>
      <c r="G482" s="1592" t="str">
        <f t="shared" si="28"/>
        <v>29902</v>
      </c>
      <c r="H482" s="1308">
        <f t="shared" si="29"/>
        <v>140249</v>
      </c>
      <c r="I482" s="1308">
        <f t="shared" si="30"/>
        <v>0</v>
      </c>
      <c r="J482" s="1308">
        <f t="shared" si="31"/>
        <v>201344.18</v>
      </c>
    </row>
    <row r="483" spans="1:10" ht="15" x14ac:dyDescent="0.25">
      <c r="A483" s="916">
        <v>299022510</v>
      </c>
      <c r="B483" s="917" t="s">
        <v>10375</v>
      </c>
      <c r="C483" s="1304">
        <v>0</v>
      </c>
      <c r="D483" s="1304">
        <v>0</v>
      </c>
      <c r="E483" s="1305">
        <v>0</v>
      </c>
      <c r="F483" s="1306">
        <v>0</v>
      </c>
      <c r="G483" s="1592" t="str">
        <f t="shared" si="28"/>
        <v>29902</v>
      </c>
      <c r="H483" s="1308">
        <f t="shared" si="29"/>
        <v>140249</v>
      </c>
      <c r="I483" s="1308">
        <f t="shared" si="30"/>
        <v>0</v>
      </c>
      <c r="J483" s="1308">
        <f t="shared" si="31"/>
        <v>201344.18</v>
      </c>
    </row>
    <row r="484" spans="1:10" ht="15" x14ac:dyDescent="0.25">
      <c r="A484" s="916">
        <v>299022703</v>
      </c>
      <c r="B484" s="917" t="s">
        <v>10376</v>
      </c>
      <c r="C484" s="1304">
        <v>0</v>
      </c>
      <c r="D484" s="1304">
        <v>0</v>
      </c>
      <c r="E484" s="1305">
        <v>0</v>
      </c>
      <c r="F484" s="1306">
        <v>0</v>
      </c>
      <c r="G484" s="1592" t="str">
        <f t="shared" si="28"/>
        <v>29902</v>
      </c>
      <c r="H484" s="1308">
        <f t="shared" si="29"/>
        <v>140249</v>
      </c>
      <c r="I484" s="1308">
        <f t="shared" si="30"/>
        <v>0</v>
      </c>
      <c r="J484" s="1308">
        <f t="shared" si="31"/>
        <v>201344.18</v>
      </c>
    </row>
    <row r="485" spans="1:10" ht="15" x14ac:dyDescent="0.25">
      <c r="A485" s="916">
        <v>299022706</v>
      </c>
      <c r="B485" s="917" t="s">
        <v>10377</v>
      </c>
      <c r="C485" s="1304">
        <v>0</v>
      </c>
      <c r="D485" s="1304">
        <v>0</v>
      </c>
      <c r="E485" s="1305">
        <v>0</v>
      </c>
      <c r="F485" s="1306">
        <v>0</v>
      </c>
      <c r="G485" s="1592" t="str">
        <f t="shared" si="28"/>
        <v>29902</v>
      </c>
      <c r="H485" s="1308">
        <f t="shared" si="29"/>
        <v>140249</v>
      </c>
      <c r="I485" s="1308">
        <f t="shared" si="30"/>
        <v>0</v>
      </c>
      <c r="J485" s="1308">
        <f t="shared" si="31"/>
        <v>201344.18</v>
      </c>
    </row>
    <row r="486" spans="1:10" ht="15" x14ac:dyDescent="0.25">
      <c r="A486" s="916">
        <v>299022711</v>
      </c>
      <c r="B486" s="917" t="s">
        <v>6985</v>
      </c>
      <c r="C486" s="1304">
        <v>1770.82</v>
      </c>
      <c r="D486" s="1304">
        <v>1900</v>
      </c>
      <c r="E486" s="1305">
        <v>0</v>
      </c>
      <c r="F486" s="1306">
        <v>1771</v>
      </c>
      <c r="G486" s="1592" t="str">
        <f t="shared" si="28"/>
        <v>29902</v>
      </c>
      <c r="H486" s="1308">
        <f t="shared" si="29"/>
        <v>140249</v>
      </c>
      <c r="I486" s="1308">
        <f t="shared" si="30"/>
        <v>0</v>
      </c>
      <c r="J486" s="1308">
        <f t="shared" si="31"/>
        <v>201344.18</v>
      </c>
    </row>
    <row r="487" spans="1:10" ht="15" x14ac:dyDescent="0.25">
      <c r="A487" s="916">
        <v>299022713</v>
      </c>
      <c r="B487" s="917" t="s">
        <v>10378</v>
      </c>
      <c r="C487" s="1304">
        <v>3007.19</v>
      </c>
      <c r="D487" s="1304">
        <v>2000</v>
      </c>
      <c r="E487" s="1305">
        <v>0</v>
      </c>
      <c r="F487" s="1306">
        <v>3007</v>
      </c>
      <c r="G487" s="1592" t="str">
        <f t="shared" si="28"/>
        <v>29902</v>
      </c>
      <c r="H487" s="1308">
        <f t="shared" si="29"/>
        <v>140249</v>
      </c>
      <c r="I487" s="1308">
        <f t="shared" si="30"/>
        <v>0</v>
      </c>
      <c r="J487" s="1308">
        <f t="shared" si="31"/>
        <v>201344.18</v>
      </c>
    </row>
    <row r="488" spans="1:10" ht="15" x14ac:dyDescent="0.25">
      <c r="A488" s="916">
        <v>299023052</v>
      </c>
      <c r="B488" s="917" t="s">
        <v>10379</v>
      </c>
      <c r="C488" s="1304">
        <v>0</v>
      </c>
      <c r="D488" s="1304">
        <v>0</v>
      </c>
      <c r="E488" s="1305">
        <v>0</v>
      </c>
      <c r="F488" s="1306">
        <v>0</v>
      </c>
      <c r="G488" s="1592" t="str">
        <f t="shared" si="28"/>
        <v>29902</v>
      </c>
      <c r="H488" s="1308">
        <f t="shared" si="29"/>
        <v>140249</v>
      </c>
      <c r="I488" s="1308">
        <f t="shared" si="30"/>
        <v>0</v>
      </c>
      <c r="J488" s="1308">
        <f t="shared" si="31"/>
        <v>201344.18</v>
      </c>
    </row>
    <row r="489" spans="1:10" ht="15" x14ac:dyDescent="0.25">
      <c r="A489" s="916">
        <v>299023300</v>
      </c>
      <c r="B489" s="917" t="s">
        <v>10380</v>
      </c>
      <c r="C489" s="1304">
        <v>0</v>
      </c>
      <c r="D489" s="1304">
        <v>0</v>
      </c>
      <c r="E489" s="1305">
        <v>0</v>
      </c>
      <c r="F489" s="1306">
        <v>0</v>
      </c>
      <c r="G489" s="1592" t="str">
        <f t="shared" si="28"/>
        <v>29902</v>
      </c>
      <c r="H489" s="1308">
        <f t="shared" si="29"/>
        <v>140249</v>
      </c>
      <c r="I489" s="1308">
        <f t="shared" si="30"/>
        <v>0</v>
      </c>
      <c r="J489" s="1308">
        <f t="shared" si="31"/>
        <v>201344.18</v>
      </c>
    </row>
    <row r="490" spans="1:10" ht="15" x14ac:dyDescent="0.25">
      <c r="A490" s="916">
        <v>299024610</v>
      </c>
      <c r="B490" s="917" t="s">
        <v>10381</v>
      </c>
      <c r="C490" s="1304">
        <v>0</v>
      </c>
      <c r="D490" s="1304">
        <v>0</v>
      </c>
      <c r="E490" s="1305">
        <v>0</v>
      </c>
      <c r="F490" s="1306">
        <v>0</v>
      </c>
      <c r="G490" s="1592" t="str">
        <f t="shared" si="28"/>
        <v>29902</v>
      </c>
      <c r="H490" s="1308">
        <f t="shared" si="29"/>
        <v>140249</v>
      </c>
      <c r="I490" s="1308">
        <f t="shared" si="30"/>
        <v>0</v>
      </c>
      <c r="J490" s="1308">
        <f t="shared" si="31"/>
        <v>201344.18</v>
      </c>
    </row>
    <row r="491" spans="1:10" ht="15" x14ac:dyDescent="0.25">
      <c r="A491" s="916">
        <v>299024611</v>
      </c>
      <c r="B491" s="917" t="s">
        <v>10382</v>
      </c>
      <c r="C491" s="1304">
        <v>0</v>
      </c>
      <c r="D491" s="1304">
        <v>0</v>
      </c>
      <c r="E491" s="1305">
        <v>0</v>
      </c>
      <c r="F491" s="1306">
        <v>0</v>
      </c>
      <c r="G491" s="1592" t="str">
        <f t="shared" si="28"/>
        <v>29902</v>
      </c>
      <c r="H491" s="1308">
        <f t="shared" si="29"/>
        <v>140249</v>
      </c>
      <c r="I491" s="1308">
        <f t="shared" si="30"/>
        <v>0</v>
      </c>
      <c r="J491" s="1308">
        <f t="shared" si="31"/>
        <v>201344.18</v>
      </c>
    </row>
    <row r="492" spans="1:10" ht="15" x14ac:dyDescent="0.25">
      <c r="A492" s="916">
        <v>299024618</v>
      </c>
      <c r="B492" s="917" t="s">
        <v>10383</v>
      </c>
      <c r="C492" s="1304">
        <v>0</v>
      </c>
      <c r="D492" s="1304">
        <v>0</v>
      </c>
      <c r="E492" s="1305">
        <v>0</v>
      </c>
      <c r="F492" s="1306">
        <v>0</v>
      </c>
      <c r="G492" s="1592" t="str">
        <f t="shared" si="28"/>
        <v>29902</v>
      </c>
      <c r="H492" s="1308">
        <f t="shared" si="29"/>
        <v>140249</v>
      </c>
      <c r="I492" s="1308">
        <f t="shared" si="30"/>
        <v>0</v>
      </c>
      <c r="J492" s="1308">
        <f t="shared" si="31"/>
        <v>201344.18</v>
      </c>
    </row>
    <row r="493" spans="1:10" ht="15" x14ac:dyDescent="0.25">
      <c r="A493" s="916">
        <v>299024619</v>
      </c>
      <c r="B493" s="917" t="s">
        <v>10384</v>
      </c>
      <c r="C493" s="1304">
        <v>0</v>
      </c>
      <c r="D493" s="1304">
        <v>0</v>
      </c>
      <c r="E493" s="1305">
        <v>0</v>
      </c>
      <c r="F493" s="1306">
        <v>0</v>
      </c>
      <c r="G493" s="1592" t="str">
        <f t="shared" si="28"/>
        <v>29902</v>
      </c>
      <c r="H493" s="1308">
        <f t="shared" si="29"/>
        <v>140249</v>
      </c>
      <c r="I493" s="1308">
        <f t="shared" si="30"/>
        <v>0</v>
      </c>
      <c r="J493" s="1308">
        <f t="shared" si="31"/>
        <v>201344.18</v>
      </c>
    </row>
    <row r="494" spans="1:10" ht="15" x14ac:dyDescent="0.25">
      <c r="A494" s="916">
        <v>299024622</v>
      </c>
      <c r="B494" s="917" t="s">
        <v>10385</v>
      </c>
      <c r="C494" s="1304">
        <v>0</v>
      </c>
      <c r="D494" s="1304">
        <v>0</v>
      </c>
      <c r="E494" s="1305">
        <v>0</v>
      </c>
      <c r="F494" s="1306">
        <v>0</v>
      </c>
      <c r="G494" s="1592" t="str">
        <f t="shared" si="28"/>
        <v>29902</v>
      </c>
      <c r="H494" s="1308">
        <f t="shared" si="29"/>
        <v>140249</v>
      </c>
      <c r="I494" s="1308">
        <f t="shared" si="30"/>
        <v>0</v>
      </c>
      <c r="J494" s="1308">
        <f t="shared" si="31"/>
        <v>201344.18</v>
      </c>
    </row>
    <row r="495" spans="1:10" ht="15" x14ac:dyDescent="0.25">
      <c r="A495" s="916">
        <v>299025520</v>
      </c>
      <c r="B495" s="917" t="s">
        <v>10386</v>
      </c>
      <c r="C495" s="1304">
        <v>0</v>
      </c>
      <c r="D495" s="1304">
        <v>0</v>
      </c>
      <c r="E495" s="1305">
        <v>0</v>
      </c>
      <c r="F495" s="1306">
        <v>0</v>
      </c>
      <c r="G495" s="1592" t="str">
        <f t="shared" si="28"/>
        <v>29902</v>
      </c>
      <c r="H495" s="1308">
        <f t="shared" si="29"/>
        <v>140249</v>
      </c>
      <c r="I495" s="1308">
        <f t="shared" si="30"/>
        <v>0</v>
      </c>
      <c r="J495" s="1308">
        <f t="shared" si="31"/>
        <v>201344.18</v>
      </c>
    </row>
    <row r="496" spans="1:10" ht="15" x14ac:dyDescent="0.25">
      <c r="A496" s="916">
        <v>299025902</v>
      </c>
      <c r="B496" s="917" t="s">
        <v>6991</v>
      </c>
      <c r="C496" s="1304">
        <v>0</v>
      </c>
      <c r="D496" s="1304">
        <v>200</v>
      </c>
      <c r="E496" s="1305">
        <v>0</v>
      </c>
      <c r="F496" s="1306">
        <v>0</v>
      </c>
      <c r="G496" s="1592" t="str">
        <f t="shared" si="28"/>
        <v>29902</v>
      </c>
      <c r="H496" s="1308">
        <f t="shared" si="29"/>
        <v>140249</v>
      </c>
      <c r="I496" s="1308">
        <f t="shared" si="30"/>
        <v>0</v>
      </c>
      <c r="J496" s="1308">
        <f t="shared" si="31"/>
        <v>201344.18</v>
      </c>
    </row>
    <row r="497" spans="1:10" ht="15" x14ac:dyDescent="0.25">
      <c r="A497" s="916">
        <v>299026009</v>
      </c>
      <c r="B497" s="917" t="s">
        <v>10387</v>
      </c>
      <c r="C497" s="1304">
        <v>0</v>
      </c>
      <c r="D497" s="1304">
        <v>0</v>
      </c>
      <c r="E497" s="1305">
        <v>0</v>
      </c>
      <c r="F497" s="1306">
        <v>0</v>
      </c>
      <c r="G497" s="1592" t="str">
        <f t="shared" si="28"/>
        <v>29902</v>
      </c>
      <c r="H497" s="1308">
        <f t="shared" si="29"/>
        <v>140249</v>
      </c>
      <c r="I497" s="1308">
        <f t="shared" si="30"/>
        <v>0</v>
      </c>
      <c r="J497" s="1308">
        <f t="shared" si="31"/>
        <v>201344.18</v>
      </c>
    </row>
    <row r="498" spans="1:10" ht="15" x14ac:dyDescent="0.25">
      <c r="A498" s="916">
        <v>299026010</v>
      </c>
      <c r="B498" s="917" t="s">
        <v>10388</v>
      </c>
      <c r="C498" s="1304">
        <v>52616.33</v>
      </c>
      <c r="D498" s="1304">
        <v>0</v>
      </c>
      <c r="E498" s="1305">
        <v>0</v>
      </c>
      <c r="F498" s="1306">
        <v>52616</v>
      </c>
      <c r="G498" s="1592" t="str">
        <f t="shared" si="28"/>
        <v>29902</v>
      </c>
      <c r="H498" s="1308">
        <f t="shared" si="29"/>
        <v>140249</v>
      </c>
      <c r="I498" s="1308">
        <f t="shared" si="30"/>
        <v>0</v>
      </c>
      <c r="J498" s="1308">
        <f t="shared" si="31"/>
        <v>201344.18</v>
      </c>
    </row>
    <row r="499" spans="1:10" ht="15" x14ac:dyDescent="0.25">
      <c r="A499" s="916">
        <v>299029054</v>
      </c>
      <c r="B499" s="917" t="s">
        <v>10389</v>
      </c>
      <c r="C499" s="1304">
        <v>0</v>
      </c>
      <c r="D499" s="1304">
        <v>0</v>
      </c>
      <c r="E499" s="1305">
        <v>0</v>
      </c>
      <c r="F499" s="1306">
        <v>0</v>
      </c>
      <c r="G499" s="1592" t="str">
        <f t="shared" si="28"/>
        <v>29902</v>
      </c>
      <c r="H499" s="1308">
        <f t="shared" si="29"/>
        <v>140249</v>
      </c>
      <c r="I499" s="1308">
        <f t="shared" si="30"/>
        <v>0</v>
      </c>
      <c r="J499" s="1308">
        <f t="shared" si="31"/>
        <v>201344.18</v>
      </c>
    </row>
    <row r="500" spans="1:10" ht="15" x14ac:dyDescent="0.25">
      <c r="A500" s="916">
        <v>299029204</v>
      </c>
      <c r="B500" s="917" t="s">
        <v>10390</v>
      </c>
      <c r="C500" s="1304">
        <v>-1680</v>
      </c>
      <c r="D500" s="1304">
        <v>-500</v>
      </c>
      <c r="E500" s="1305">
        <v>0</v>
      </c>
      <c r="F500" s="1306">
        <v>-1680</v>
      </c>
      <c r="G500" s="1592" t="str">
        <f t="shared" si="28"/>
        <v>29902</v>
      </c>
      <c r="H500" s="1308">
        <f t="shared" si="29"/>
        <v>140249</v>
      </c>
      <c r="I500" s="1308">
        <f t="shared" si="30"/>
        <v>0</v>
      </c>
      <c r="J500" s="1308">
        <f t="shared" si="31"/>
        <v>201344.18</v>
      </c>
    </row>
    <row r="501" spans="1:10" ht="15" x14ac:dyDescent="0.25">
      <c r="A501" s="916">
        <v>299029317</v>
      </c>
      <c r="B501" s="917" t="s">
        <v>10391</v>
      </c>
      <c r="C501" s="1304">
        <v>0</v>
      </c>
      <c r="D501" s="1304">
        <v>0</v>
      </c>
      <c r="E501" s="1305">
        <v>0</v>
      </c>
      <c r="F501" s="1306">
        <v>0</v>
      </c>
      <c r="G501" s="1592" t="str">
        <f t="shared" si="28"/>
        <v>29902</v>
      </c>
      <c r="H501" s="1308">
        <f t="shared" si="29"/>
        <v>140249</v>
      </c>
      <c r="I501" s="1308">
        <f t="shared" si="30"/>
        <v>0</v>
      </c>
      <c r="J501" s="1308">
        <f t="shared" si="31"/>
        <v>201344.18</v>
      </c>
    </row>
    <row r="502" spans="1:10" ht="15" x14ac:dyDescent="0.25">
      <c r="A502" s="916">
        <v>299029604</v>
      </c>
      <c r="B502" s="917" t="s">
        <v>10392</v>
      </c>
      <c r="C502" s="1304">
        <v>0</v>
      </c>
      <c r="D502" s="1304">
        <v>0</v>
      </c>
      <c r="E502" s="1305">
        <v>0</v>
      </c>
      <c r="F502" s="1306">
        <v>0</v>
      </c>
      <c r="G502" s="1592" t="str">
        <f t="shared" si="28"/>
        <v>29902</v>
      </c>
      <c r="H502" s="1308">
        <f t="shared" si="29"/>
        <v>140249</v>
      </c>
      <c r="I502" s="1308">
        <f t="shared" si="30"/>
        <v>0</v>
      </c>
      <c r="J502" s="1308">
        <f t="shared" si="31"/>
        <v>201344.18</v>
      </c>
    </row>
    <row r="503" spans="1:10" ht="15" x14ac:dyDescent="0.25">
      <c r="A503" s="916">
        <v>299029800</v>
      </c>
      <c r="B503" s="917" t="s">
        <v>10393</v>
      </c>
      <c r="C503" s="1304">
        <v>0</v>
      </c>
      <c r="D503" s="1304">
        <v>0</v>
      </c>
      <c r="E503" s="1305">
        <v>0</v>
      </c>
      <c r="F503" s="1306">
        <v>0</v>
      </c>
      <c r="G503" s="1592" t="str">
        <f t="shared" si="28"/>
        <v>29902</v>
      </c>
      <c r="H503" s="1308">
        <f t="shared" si="29"/>
        <v>140249</v>
      </c>
      <c r="I503" s="1308">
        <f t="shared" si="30"/>
        <v>0</v>
      </c>
      <c r="J503" s="1308">
        <f t="shared" si="31"/>
        <v>201344.18</v>
      </c>
    </row>
    <row r="504" spans="1:10" ht="15" x14ac:dyDescent="0.25">
      <c r="A504" s="916">
        <v>299029846</v>
      </c>
      <c r="B504" s="917" t="s">
        <v>10394</v>
      </c>
      <c r="C504" s="1304">
        <v>0</v>
      </c>
      <c r="D504" s="1304">
        <v>0</v>
      </c>
      <c r="E504" s="1305">
        <v>0</v>
      </c>
      <c r="F504" s="1306">
        <v>0</v>
      </c>
      <c r="G504" s="1592" t="str">
        <f t="shared" si="28"/>
        <v>29902</v>
      </c>
      <c r="H504" s="1308">
        <f t="shared" si="29"/>
        <v>140249</v>
      </c>
      <c r="I504" s="1308">
        <f t="shared" si="30"/>
        <v>0</v>
      </c>
      <c r="J504" s="1308">
        <f t="shared" si="31"/>
        <v>201344.18</v>
      </c>
    </row>
    <row r="505" spans="1:10" ht="15" x14ac:dyDescent="0.25">
      <c r="A505" s="916">
        <v>299029850</v>
      </c>
      <c r="B505" s="917" t="s">
        <v>10395</v>
      </c>
      <c r="C505" s="1304">
        <v>0</v>
      </c>
      <c r="D505" s="1304">
        <v>0</v>
      </c>
      <c r="E505" s="1305">
        <v>0</v>
      </c>
      <c r="F505" s="1306">
        <v>0</v>
      </c>
      <c r="G505" s="1592" t="str">
        <f t="shared" si="28"/>
        <v>29902</v>
      </c>
      <c r="H505" s="1308">
        <f t="shared" si="29"/>
        <v>140249</v>
      </c>
      <c r="I505" s="1308">
        <f t="shared" si="30"/>
        <v>0</v>
      </c>
      <c r="J505" s="1308">
        <f t="shared" si="31"/>
        <v>201344.18</v>
      </c>
    </row>
    <row r="506" spans="1:10" ht="15" x14ac:dyDescent="0.25">
      <c r="A506" s="916">
        <v>299030100</v>
      </c>
      <c r="B506" s="917" t="s">
        <v>6995</v>
      </c>
      <c r="C506" s="1304">
        <v>194303.03</v>
      </c>
      <c r="D506" s="1304">
        <v>163556</v>
      </c>
      <c r="E506" s="1305">
        <v>0</v>
      </c>
      <c r="F506" s="1306">
        <v>194303</v>
      </c>
      <c r="G506" s="1592" t="str">
        <f t="shared" si="28"/>
        <v>29903</v>
      </c>
      <c r="H506" s="1308">
        <f t="shared" si="29"/>
        <v>190856</v>
      </c>
      <c r="I506" s="1308">
        <f t="shared" si="30"/>
        <v>0</v>
      </c>
      <c r="J506" s="1308">
        <f t="shared" si="31"/>
        <v>253728.11000000002</v>
      </c>
    </row>
    <row r="507" spans="1:10" ht="15" x14ac:dyDescent="0.25">
      <c r="A507" s="916">
        <v>299030101</v>
      </c>
      <c r="B507" s="917" t="s">
        <v>10396</v>
      </c>
      <c r="C507" s="1304">
        <v>951.03</v>
      </c>
      <c r="D507" s="1304">
        <v>0</v>
      </c>
      <c r="E507" s="1305">
        <v>0</v>
      </c>
      <c r="F507" s="1306">
        <v>951</v>
      </c>
      <c r="G507" s="1592" t="str">
        <f t="shared" si="28"/>
        <v>29903</v>
      </c>
      <c r="H507" s="1308">
        <f t="shared" si="29"/>
        <v>190856</v>
      </c>
      <c r="I507" s="1308">
        <f t="shared" si="30"/>
        <v>0</v>
      </c>
      <c r="J507" s="1308">
        <f t="shared" si="31"/>
        <v>253728.11000000002</v>
      </c>
    </row>
    <row r="508" spans="1:10" ht="15" x14ac:dyDescent="0.25">
      <c r="A508" s="916">
        <v>299030102</v>
      </c>
      <c r="B508" s="917" t="s">
        <v>10397</v>
      </c>
      <c r="C508" s="1304">
        <v>0</v>
      </c>
      <c r="D508" s="1304">
        <v>0</v>
      </c>
      <c r="E508" s="1305">
        <v>0</v>
      </c>
      <c r="F508" s="1306">
        <v>0</v>
      </c>
      <c r="G508" s="1592" t="str">
        <f t="shared" si="28"/>
        <v>29903</v>
      </c>
      <c r="H508" s="1308">
        <f t="shared" si="29"/>
        <v>190856</v>
      </c>
      <c r="I508" s="1308">
        <f t="shared" si="30"/>
        <v>0</v>
      </c>
      <c r="J508" s="1308">
        <f t="shared" si="31"/>
        <v>253728.11000000002</v>
      </c>
    </row>
    <row r="509" spans="1:10" ht="15" x14ac:dyDescent="0.25">
      <c r="A509" s="916">
        <v>299030103</v>
      </c>
      <c r="B509" s="917" t="s">
        <v>10398</v>
      </c>
      <c r="C509" s="1304">
        <v>0</v>
      </c>
      <c r="D509" s="1304">
        <v>0</v>
      </c>
      <c r="E509" s="1305">
        <v>0</v>
      </c>
      <c r="F509" s="1306">
        <v>0</v>
      </c>
      <c r="G509" s="1592" t="str">
        <f t="shared" si="28"/>
        <v>29903</v>
      </c>
      <c r="H509" s="1308">
        <f t="shared" si="29"/>
        <v>190856</v>
      </c>
      <c r="I509" s="1308">
        <f t="shared" si="30"/>
        <v>0</v>
      </c>
      <c r="J509" s="1308">
        <f t="shared" si="31"/>
        <v>253728.11000000002</v>
      </c>
    </row>
    <row r="510" spans="1:10" ht="15" x14ac:dyDescent="0.25">
      <c r="A510" s="916">
        <v>299030110</v>
      </c>
      <c r="B510" s="917" t="s">
        <v>10399</v>
      </c>
      <c r="C510" s="1304">
        <v>0</v>
      </c>
      <c r="D510" s="1304">
        <v>0</v>
      </c>
      <c r="E510" s="1305">
        <v>0</v>
      </c>
      <c r="F510" s="1306">
        <v>0</v>
      </c>
      <c r="G510" s="1592" t="str">
        <f t="shared" si="28"/>
        <v>29903</v>
      </c>
      <c r="H510" s="1308">
        <f t="shared" si="29"/>
        <v>190856</v>
      </c>
      <c r="I510" s="1308">
        <f t="shared" si="30"/>
        <v>0</v>
      </c>
      <c r="J510" s="1308">
        <f t="shared" si="31"/>
        <v>253728.11000000002</v>
      </c>
    </row>
    <row r="511" spans="1:10" ht="15" x14ac:dyDescent="0.25">
      <c r="A511" s="916">
        <v>299030120</v>
      </c>
      <c r="B511" s="917" t="s">
        <v>10400</v>
      </c>
      <c r="C511" s="1304">
        <v>16733.689999999999</v>
      </c>
      <c r="D511" s="1304">
        <v>0</v>
      </c>
      <c r="E511" s="1305">
        <v>0</v>
      </c>
      <c r="F511" s="1306">
        <v>16734</v>
      </c>
      <c r="G511" s="1592" t="str">
        <f t="shared" si="28"/>
        <v>29903</v>
      </c>
      <c r="H511" s="1308">
        <f t="shared" si="29"/>
        <v>190856</v>
      </c>
      <c r="I511" s="1308">
        <f t="shared" si="30"/>
        <v>0</v>
      </c>
      <c r="J511" s="1308">
        <f t="shared" si="31"/>
        <v>253728.11000000002</v>
      </c>
    </row>
    <row r="512" spans="1:10" ht="15" x14ac:dyDescent="0.25">
      <c r="A512" s="916">
        <v>299030123</v>
      </c>
      <c r="B512" s="917" t="s">
        <v>10401</v>
      </c>
      <c r="C512" s="1304">
        <v>0</v>
      </c>
      <c r="D512" s="1304">
        <v>0</v>
      </c>
      <c r="E512" s="1305">
        <v>0</v>
      </c>
      <c r="F512" s="1306">
        <v>0</v>
      </c>
      <c r="G512" s="1592" t="str">
        <f t="shared" si="28"/>
        <v>29903</v>
      </c>
      <c r="H512" s="1308">
        <f t="shared" si="29"/>
        <v>190856</v>
      </c>
      <c r="I512" s="1308">
        <f t="shared" si="30"/>
        <v>0</v>
      </c>
      <c r="J512" s="1308">
        <f t="shared" si="31"/>
        <v>253728.11000000002</v>
      </c>
    </row>
    <row r="513" spans="1:10" ht="15" x14ac:dyDescent="0.25">
      <c r="A513" s="916">
        <v>299030150</v>
      </c>
      <c r="B513" s="917" t="s">
        <v>6997</v>
      </c>
      <c r="C513" s="1304">
        <v>351.04</v>
      </c>
      <c r="D513" s="1304">
        <v>1000</v>
      </c>
      <c r="E513" s="1305">
        <v>0</v>
      </c>
      <c r="F513" s="1306">
        <v>351</v>
      </c>
      <c r="G513" s="1592" t="str">
        <f t="shared" si="28"/>
        <v>29903</v>
      </c>
      <c r="H513" s="1308">
        <f t="shared" si="29"/>
        <v>190856</v>
      </c>
      <c r="I513" s="1308">
        <f t="shared" si="30"/>
        <v>0</v>
      </c>
      <c r="J513" s="1308">
        <f t="shared" si="31"/>
        <v>253728.11000000002</v>
      </c>
    </row>
    <row r="514" spans="1:10" ht="15" x14ac:dyDescent="0.25">
      <c r="A514" s="916">
        <v>299030200</v>
      </c>
      <c r="B514" s="917" t="s">
        <v>6999</v>
      </c>
      <c r="C514" s="1304">
        <v>0</v>
      </c>
      <c r="D514" s="1304">
        <v>10000</v>
      </c>
      <c r="E514" s="1305">
        <v>0</v>
      </c>
      <c r="F514" s="1306">
        <v>0</v>
      </c>
      <c r="G514" s="1592" t="str">
        <f t="shared" si="28"/>
        <v>29903</v>
      </c>
      <c r="H514" s="1308">
        <f t="shared" si="29"/>
        <v>190856</v>
      </c>
      <c r="I514" s="1308">
        <f t="shared" si="30"/>
        <v>0</v>
      </c>
      <c r="J514" s="1308">
        <f t="shared" si="31"/>
        <v>253728.11000000002</v>
      </c>
    </row>
    <row r="515" spans="1:10" ht="15" x14ac:dyDescent="0.25">
      <c r="A515" s="916">
        <v>299030700</v>
      </c>
      <c r="B515" s="917" t="s">
        <v>10402</v>
      </c>
      <c r="C515" s="1304">
        <v>0</v>
      </c>
      <c r="D515" s="1304">
        <v>0</v>
      </c>
      <c r="E515" s="1305">
        <v>0</v>
      </c>
      <c r="F515" s="1306">
        <v>0</v>
      </c>
      <c r="G515" s="1592" t="str">
        <f t="shared" si="28"/>
        <v>29903</v>
      </c>
      <c r="H515" s="1308">
        <f t="shared" si="29"/>
        <v>190856</v>
      </c>
      <c r="I515" s="1308">
        <f t="shared" si="30"/>
        <v>0</v>
      </c>
      <c r="J515" s="1308">
        <f t="shared" si="31"/>
        <v>253728.11000000002</v>
      </c>
    </row>
    <row r="516" spans="1:10" ht="15" x14ac:dyDescent="0.25">
      <c r="A516" s="916">
        <v>299030800</v>
      </c>
      <c r="B516" s="917" t="s">
        <v>10403</v>
      </c>
      <c r="C516" s="1304">
        <v>0</v>
      </c>
      <c r="D516" s="1304">
        <v>0</v>
      </c>
      <c r="E516" s="1305">
        <v>0</v>
      </c>
      <c r="F516" s="1306">
        <v>0</v>
      </c>
      <c r="G516" s="1592" t="str">
        <f t="shared" si="28"/>
        <v>29903</v>
      </c>
      <c r="H516" s="1308">
        <f t="shared" si="29"/>
        <v>190856</v>
      </c>
      <c r="I516" s="1308">
        <f t="shared" si="30"/>
        <v>0</v>
      </c>
      <c r="J516" s="1308">
        <f t="shared" si="31"/>
        <v>253728.11000000002</v>
      </c>
    </row>
    <row r="517" spans="1:10" ht="15" x14ac:dyDescent="0.25">
      <c r="A517" s="916">
        <v>299030930</v>
      </c>
      <c r="B517" s="917" t="s">
        <v>7001</v>
      </c>
      <c r="C517" s="1304">
        <v>0</v>
      </c>
      <c r="D517" s="1304">
        <v>900</v>
      </c>
      <c r="E517" s="1305">
        <v>0</v>
      </c>
      <c r="F517" s="1306">
        <v>0</v>
      </c>
      <c r="G517" s="1592" t="str">
        <f t="shared" si="28"/>
        <v>29903</v>
      </c>
      <c r="H517" s="1308">
        <f t="shared" si="29"/>
        <v>190856</v>
      </c>
      <c r="I517" s="1308">
        <f t="shared" si="30"/>
        <v>0</v>
      </c>
      <c r="J517" s="1308">
        <f t="shared" si="31"/>
        <v>253728.11000000002</v>
      </c>
    </row>
    <row r="518" spans="1:10" ht="15" x14ac:dyDescent="0.25">
      <c r="A518" s="916">
        <v>299030975</v>
      </c>
      <c r="B518" s="917" t="s">
        <v>10404</v>
      </c>
      <c r="C518" s="1304">
        <v>0</v>
      </c>
      <c r="D518" s="1304">
        <v>0</v>
      </c>
      <c r="E518" s="1305">
        <v>0</v>
      </c>
      <c r="F518" s="1306">
        <v>0</v>
      </c>
      <c r="G518" s="1592" t="str">
        <f t="shared" si="28"/>
        <v>29903</v>
      </c>
      <c r="H518" s="1308">
        <f t="shared" si="29"/>
        <v>190856</v>
      </c>
      <c r="I518" s="1308">
        <f t="shared" si="30"/>
        <v>0</v>
      </c>
      <c r="J518" s="1308">
        <f t="shared" si="31"/>
        <v>253728.11000000002</v>
      </c>
    </row>
    <row r="519" spans="1:10" ht="15" x14ac:dyDescent="0.25">
      <c r="A519" s="916">
        <v>299032000</v>
      </c>
      <c r="B519" s="917" t="s">
        <v>7003</v>
      </c>
      <c r="C519" s="1304">
        <v>2341.9299999999998</v>
      </c>
      <c r="D519" s="1304">
        <v>4000</v>
      </c>
      <c r="E519" s="1305">
        <v>0</v>
      </c>
      <c r="F519" s="1306">
        <v>2342</v>
      </c>
      <c r="G519" s="1592" t="str">
        <f t="shared" si="28"/>
        <v>29903</v>
      </c>
      <c r="H519" s="1308">
        <f t="shared" si="29"/>
        <v>190856</v>
      </c>
      <c r="I519" s="1308">
        <f t="shared" si="30"/>
        <v>0</v>
      </c>
      <c r="J519" s="1308">
        <f t="shared" si="31"/>
        <v>253728.11000000002</v>
      </c>
    </row>
    <row r="520" spans="1:10" ht="15" x14ac:dyDescent="0.25">
      <c r="A520" s="916">
        <v>299032002</v>
      </c>
      <c r="B520" s="917" t="s">
        <v>7005</v>
      </c>
      <c r="C520" s="1304">
        <v>638.16999999999996</v>
      </c>
      <c r="D520" s="1304">
        <v>2500</v>
      </c>
      <c r="E520" s="1305">
        <v>0</v>
      </c>
      <c r="F520" s="1306">
        <v>638</v>
      </c>
      <c r="G520" s="1592" t="str">
        <f t="shared" ref="G520:G572" si="32">LEFT(A520,5)</f>
        <v>29903</v>
      </c>
      <c r="H520" s="1308">
        <f t="shared" ref="H520:H572" si="33">SUMIF(G:G,G520,D:D)</f>
        <v>190856</v>
      </c>
      <c r="I520" s="1308">
        <f t="shared" ref="I520:I572" si="34">SUMIF(G:G,G520,E:E)</f>
        <v>0</v>
      </c>
      <c r="J520" s="1308">
        <f t="shared" ref="J520:J572" si="35">SUMIF(G:G,G520,C:C)</f>
        <v>253728.11000000002</v>
      </c>
    </row>
    <row r="521" spans="1:10" ht="15" x14ac:dyDescent="0.25">
      <c r="A521" s="916">
        <v>299032020</v>
      </c>
      <c r="B521" s="917" t="s">
        <v>7007</v>
      </c>
      <c r="C521" s="1304">
        <v>8718.92</v>
      </c>
      <c r="D521" s="1304">
        <v>11000</v>
      </c>
      <c r="E521" s="1305">
        <v>0</v>
      </c>
      <c r="F521" s="1306">
        <v>8719</v>
      </c>
      <c r="G521" s="1592" t="str">
        <f t="shared" si="32"/>
        <v>29903</v>
      </c>
      <c r="H521" s="1308">
        <f t="shared" si="33"/>
        <v>190856</v>
      </c>
      <c r="I521" s="1308">
        <f t="shared" si="34"/>
        <v>0</v>
      </c>
      <c r="J521" s="1308">
        <f t="shared" si="35"/>
        <v>253728.11000000002</v>
      </c>
    </row>
    <row r="522" spans="1:10" ht="15" x14ac:dyDescent="0.25">
      <c r="A522" s="916">
        <v>299032022</v>
      </c>
      <c r="B522" s="917" t="s">
        <v>10405</v>
      </c>
      <c r="C522" s="1304">
        <v>0</v>
      </c>
      <c r="D522" s="1304">
        <v>0</v>
      </c>
      <c r="E522" s="1305">
        <v>0</v>
      </c>
      <c r="F522" s="1306">
        <v>0</v>
      </c>
      <c r="G522" s="1592" t="str">
        <f t="shared" si="32"/>
        <v>29903</v>
      </c>
      <c r="H522" s="1308">
        <f t="shared" si="33"/>
        <v>190856</v>
      </c>
      <c r="I522" s="1308">
        <f t="shared" si="34"/>
        <v>0</v>
      </c>
      <c r="J522" s="1308">
        <f t="shared" si="35"/>
        <v>253728.11000000002</v>
      </c>
    </row>
    <row r="523" spans="1:10" ht="15" x14ac:dyDescent="0.25">
      <c r="A523" s="916">
        <v>299032034</v>
      </c>
      <c r="B523" s="917" t="s">
        <v>7009</v>
      </c>
      <c r="C523" s="1304">
        <v>7000</v>
      </c>
      <c r="D523" s="1304">
        <v>7000</v>
      </c>
      <c r="E523" s="1305">
        <v>0</v>
      </c>
      <c r="F523" s="1306">
        <v>7000</v>
      </c>
      <c r="G523" s="1592" t="str">
        <f t="shared" si="32"/>
        <v>29903</v>
      </c>
      <c r="H523" s="1308">
        <f t="shared" si="33"/>
        <v>190856</v>
      </c>
      <c r="I523" s="1308">
        <f t="shared" si="34"/>
        <v>0</v>
      </c>
      <c r="J523" s="1308">
        <f t="shared" si="35"/>
        <v>253728.11000000002</v>
      </c>
    </row>
    <row r="524" spans="1:10" ht="15" x14ac:dyDescent="0.25">
      <c r="A524" s="916">
        <v>299032300</v>
      </c>
      <c r="B524" s="917" t="s">
        <v>7011</v>
      </c>
      <c r="C524" s="1304">
        <v>2253</v>
      </c>
      <c r="D524" s="1304">
        <v>1300</v>
      </c>
      <c r="E524" s="1305">
        <v>0</v>
      </c>
      <c r="F524" s="1306">
        <v>2253</v>
      </c>
      <c r="G524" s="1592" t="str">
        <f t="shared" si="32"/>
        <v>29903</v>
      </c>
      <c r="H524" s="1308">
        <f t="shared" si="33"/>
        <v>190856</v>
      </c>
      <c r="I524" s="1308">
        <f t="shared" si="34"/>
        <v>0</v>
      </c>
      <c r="J524" s="1308">
        <f t="shared" si="35"/>
        <v>253728.11000000002</v>
      </c>
    </row>
    <row r="525" spans="1:10" ht="15" x14ac:dyDescent="0.25">
      <c r="A525" s="916">
        <v>299032510</v>
      </c>
      <c r="B525" s="917" t="s">
        <v>10406</v>
      </c>
      <c r="C525" s="1304">
        <v>0</v>
      </c>
      <c r="D525" s="1304">
        <v>0</v>
      </c>
      <c r="E525" s="1305">
        <v>0</v>
      </c>
      <c r="F525" s="1306">
        <v>0</v>
      </c>
      <c r="G525" s="1592" t="str">
        <f t="shared" si="32"/>
        <v>29903</v>
      </c>
      <c r="H525" s="1308">
        <f t="shared" si="33"/>
        <v>190856</v>
      </c>
      <c r="I525" s="1308">
        <f t="shared" si="34"/>
        <v>0</v>
      </c>
      <c r="J525" s="1308">
        <f t="shared" si="35"/>
        <v>253728.11000000002</v>
      </c>
    </row>
    <row r="526" spans="1:10" ht="15" x14ac:dyDescent="0.25">
      <c r="A526" s="916">
        <v>299032703</v>
      </c>
      <c r="B526" s="917" t="s">
        <v>7013</v>
      </c>
      <c r="C526" s="1304">
        <v>0</v>
      </c>
      <c r="D526" s="1304">
        <v>100</v>
      </c>
      <c r="E526" s="1305">
        <v>0</v>
      </c>
      <c r="F526" s="1306">
        <v>0</v>
      </c>
      <c r="G526" s="1592" t="str">
        <f t="shared" si="32"/>
        <v>29903</v>
      </c>
      <c r="H526" s="1308">
        <f t="shared" si="33"/>
        <v>190856</v>
      </c>
      <c r="I526" s="1308">
        <f t="shared" si="34"/>
        <v>0</v>
      </c>
      <c r="J526" s="1308">
        <f t="shared" si="35"/>
        <v>253728.11000000002</v>
      </c>
    </row>
    <row r="527" spans="1:10" ht="15" x14ac:dyDescent="0.25">
      <c r="A527" s="916">
        <v>299032706</v>
      </c>
      <c r="B527" s="917" t="s">
        <v>10407</v>
      </c>
      <c r="C527" s="1304">
        <v>0</v>
      </c>
      <c r="D527" s="1304">
        <v>0</v>
      </c>
      <c r="E527" s="1305">
        <v>0</v>
      </c>
      <c r="F527" s="1306">
        <v>0</v>
      </c>
      <c r="G527" s="1592" t="str">
        <f t="shared" si="32"/>
        <v>29903</v>
      </c>
      <c r="H527" s="1308">
        <f t="shared" si="33"/>
        <v>190856</v>
      </c>
      <c r="I527" s="1308">
        <f t="shared" si="34"/>
        <v>0</v>
      </c>
      <c r="J527" s="1308">
        <f t="shared" si="35"/>
        <v>253728.11000000002</v>
      </c>
    </row>
    <row r="528" spans="1:10" ht="15" x14ac:dyDescent="0.25">
      <c r="A528" s="916">
        <v>299033052</v>
      </c>
      <c r="B528" s="917" t="s">
        <v>10408</v>
      </c>
      <c r="C528" s="1304">
        <v>0</v>
      </c>
      <c r="D528" s="1304">
        <v>0</v>
      </c>
      <c r="E528" s="1305">
        <v>0</v>
      </c>
      <c r="F528" s="1306">
        <v>0</v>
      </c>
      <c r="G528" s="1592" t="str">
        <f t="shared" si="32"/>
        <v>29903</v>
      </c>
      <c r="H528" s="1308">
        <f t="shared" si="33"/>
        <v>190856</v>
      </c>
      <c r="I528" s="1308">
        <f t="shared" si="34"/>
        <v>0</v>
      </c>
      <c r="J528" s="1308">
        <f t="shared" si="35"/>
        <v>253728.11000000002</v>
      </c>
    </row>
    <row r="529" spans="1:10" ht="15" x14ac:dyDescent="0.25">
      <c r="A529" s="916">
        <v>299033300</v>
      </c>
      <c r="B529" s="917" t="s">
        <v>10409</v>
      </c>
      <c r="C529" s="1304">
        <v>0</v>
      </c>
      <c r="D529" s="1304">
        <v>0</v>
      </c>
      <c r="E529" s="1305">
        <v>0</v>
      </c>
      <c r="F529" s="1306">
        <v>0</v>
      </c>
      <c r="G529" s="1592" t="str">
        <f t="shared" si="32"/>
        <v>29903</v>
      </c>
      <c r="H529" s="1308">
        <f t="shared" si="33"/>
        <v>190856</v>
      </c>
      <c r="I529" s="1308">
        <f t="shared" si="34"/>
        <v>0</v>
      </c>
      <c r="J529" s="1308">
        <f t="shared" si="35"/>
        <v>253728.11000000002</v>
      </c>
    </row>
    <row r="530" spans="1:10" ht="15" x14ac:dyDescent="0.25">
      <c r="A530" s="916">
        <v>299034610</v>
      </c>
      <c r="B530" s="917" t="s">
        <v>10410</v>
      </c>
      <c r="C530" s="1304">
        <v>0</v>
      </c>
      <c r="D530" s="1304">
        <v>0</v>
      </c>
      <c r="E530" s="1305">
        <v>0</v>
      </c>
      <c r="F530" s="1306">
        <v>0</v>
      </c>
      <c r="G530" s="1592" t="str">
        <f t="shared" si="32"/>
        <v>29903</v>
      </c>
      <c r="H530" s="1308">
        <f t="shared" si="33"/>
        <v>190856</v>
      </c>
      <c r="I530" s="1308">
        <f t="shared" si="34"/>
        <v>0</v>
      </c>
      <c r="J530" s="1308">
        <f t="shared" si="35"/>
        <v>253728.11000000002</v>
      </c>
    </row>
    <row r="531" spans="1:10" ht="15" x14ac:dyDescent="0.25">
      <c r="A531" s="916">
        <v>299034611</v>
      </c>
      <c r="B531" s="917" t="s">
        <v>10411</v>
      </c>
      <c r="C531" s="1304">
        <v>0</v>
      </c>
      <c r="D531" s="1304">
        <v>0</v>
      </c>
      <c r="E531" s="1305">
        <v>0</v>
      </c>
      <c r="F531" s="1306">
        <v>0</v>
      </c>
      <c r="G531" s="1592" t="str">
        <f t="shared" si="32"/>
        <v>29903</v>
      </c>
      <c r="H531" s="1308">
        <f t="shared" si="33"/>
        <v>190856</v>
      </c>
      <c r="I531" s="1308">
        <f t="shared" si="34"/>
        <v>0</v>
      </c>
      <c r="J531" s="1308">
        <f t="shared" si="35"/>
        <v>253728.11000000002</v>
      </c>
    </row>
    <row r="532" spans="1:10" ht="15" x14ac:dyDescent="0.25">
      <c r="A532" s="916">
        <v>299034619</v>
      </c>
      <c r="B532" s="917" t="s">
        <v>10412</v>
      </c>
      <c r="C532" s="1304">
        <v>0</v>
      </c>
      <c r="D532" s="1304">
        <v>0</v>
      </c>
      <c r="E532" s="1305">
        <v>0</v>
      </c>
      <c r="F532" s="1306">
        <v>0</v>
      </c>
      <c r="G532" s="1592" t="str">
        <f t="shared" si="32"/>
        <v>29903</v>
      </c>
      <c r="H532" s="1308">
        <f t="shared" si="33"/>
        <v>190856</v>
      </c>
      <c r="I532" s="1308">
        <f t="shared" si="34"/>
        <v>0</v>
      </c>
      <c r="J532" s="1308">
        <f t="shared" si="35"/>
        <v>253728.11000000002</v>
      </c>
    </row>
    <row r="533" spans="1:10" ht="15" x14ac:dyDescent="0.25">
      <c r="A533" s="916">
        <v>299034623</v>
      </c>
      <c r="B533" s="917" t="s">
        <v>10413</v>
      </c>
      <c r="C533" s="1304">
        <v>0</v>
      </c>
      <c r="D533" s="1304">
        <v>0</v>
      </c>
      <c r="E533" s="1305">
        <v>0</v>
      </c>
      <c r="F533" s="1306">
        <v>0</v>
      </c>
      <c r="G533" s="1592" t="str">
        <f t="shared" si="32"/>
        <v>29903</v>
      </c>
      <c r="H533" s="1308">
        <f t="shared" si="33"/>
        <v>190856</v>
      </c>
      <c r="I533" s="1308">
        <f t="shared" si="34"/>
        <v>0</v>
      </c>
      <c r="J533" s="1308">
        <f t="shared" si="35"/>
        <v>253728.11000000002</v>
      </c>
    </row>
    <row r="534" spans="1:10" ht="15" x14ac:dyDescent="0.25">
      <c r="A534" s="916">
        <v>299035007</v>
      </c>
      <c r="B534" s="917" t="s">
        <v>10414</v>
      </c>
      <c r="C534" s="1304">
        <v>0</v>
      </c>
      <c r="D534" s="1304">
        <v>0</v>
      </c>
      <c r="E534" s="1305">
        <v>0</v>
      </c>
      <c r="F534" s="1306">
        <v>0</v>
      </c>
      <c r="G534" s="1592" t="str">
        <f t="shared" si="32"/>
        <v>29903</v>
      </c>
      <c r="H534" s="1308">
        <f t="shared" si="33"/>
        <v>190856</v>
      </c>
      <c r="I534" s="1308">
        <f t="shared" si="34"/>
        <v>0</v>
      </c>
      <c r="J534" s="1308">
        <f t="shared" si="35"/>
        <v>253728.11000000002</v>
      </c>
    </row>
    <row r="535" spans="1:10" ht="15" x14ac:dyDescent="0.25">
      <c r="A535" s="916">
        <v>299035153</v>
      </c>
      <c r="B535" s="917" t="s">
        <v>7015</v>
      </c>
      <c r="C535" s="1304">
        <v>0</v>
      </c>
      <c r="D535" s="1304">
        <v>0</v>
      </c>
      <c r="E535" s="1305">
        <v>0</v>
      </c>
      <c r="F535" s="1306">
        <v>0</v>
      </c>
      <c r="G535" s="1592" t="str">
        <f t="shared" si="32"/>
        <v>29903</v>
      </c>
      <c r="H535" s="1308">
        <f t="shared" si="33"/>
        <v>190856</v>
      </c>
      <c r="I535" s="1308">
        <f t="shared" si="34"/>
        <v>0</v>
      </c>
      <c r="J535" s="1308">
        <f t="shared" si="35"/>
        <v>253728.11000000002</v>
      </c>
    </row>
    <row r="536" spans="1:10" ht="15" x14ac:dyDescent="0.25">
      <c r="A536" s="916">
        <v>299035159</v>
      </c>
      <c r="B536" s="917" t="s">
        <v>7017</v>
      </c>
      <c r="C536" s="1304">
        <v>20437.3</v>
      </c>
      <c r="D536" s="1304">
        <v>0</v>
      </c>
      <c r="E536" s="1305">
        <v>0</v>
      </c>
      <c r="F536" s="1306">
        <v>20437</v>
      </c>
      <c r="G536" s="1592" t="str">
        <f t="shared" si="32"/>
        <v>29903</v>
      </c>
      <c r="H536" s="1308">
        <f t="shared" si="33"/>
        <v>190856</v>
      </c>
      <c r="I536" s="1308">
        <f t="shared" si="34"/>
        <v>0</v>
      </c>
      <c r="J536" s="1308">
        <f t="shared" si="35"/>
        <v>253728.11000000002</v>
      </c>
    </row>
    <row r="537" spans="1:10" ht="15" x14ac:dyDescent="0.25">
      <c r="A537" s="916">
        <v>299035902</v>
      </c>
      <c r="B537" s="917" t="s">
        <v>10415</v>
      </c>
      <c r="C537" s="1304">
        <v>0</v>
      </c>
      <c r="D537" s="1304">
        <v>0</v>
      </c>
      <c r="E537" s="1305">
        <v>0</v>
      </c>
      <c r="F537" s="1306">
        <v>0</v>
      </c>
      <c r="G537" s="1592" t="str">
        <f t="shared" si="32"/>
        <v>29903</v>
      </c>
      <c r="H537" s="1308">
        <f t="shared" si="33"/>
        <v>190856</v>
      </c>
      <c r="I537" s="1308">
        <f t="shared" si="34"/>
        <v>0</v>
      </c>
      <c r="J537" s="1308">
        <f t="shared" si="35"/>
        <v>253728.11000000002</v>
      </c>
    </row>
    <row r="538" spans="1:10" ht="15" x14ac:dyDescent="0.25">
      <c r="A538" s="916">
        <v>299039089</v>
      </c>
      <c r="B538" s="917" t="s">
        <v>10416</v>
      </c>
      <c r="C538" s="1304">
        <v>0</v>
      </c>
      <c r="D538" s="1304">
        <v>0</v>
      </c>
      <c r="E538" s="1305">
        <v>0</v>
      </c>
      <c r="F538" s="1306">
        <v>0</v>
      </c>
      <c r="G538" s="1592" t="str">
        <f t="shared" si="32"/>
        <v>29903</v>
      </c>
      <c r="H538" s="1308">
        <f t="shared" si="33"/>
        <v>190856</v>
      </c>
      <c r="I538" s="1308">
        <f t="shared" si="34"/>
        <v>0</v>
      </c>
      <c r="J538" s="1308">
        <f t="shared" si="35"/>
        <v>253728.11000000002</v>
      </c>
    </row>
    <row r="539" spans="1:10" ht="15" x14ac:dyDescent="0.25">
      <c r="A539" s="916">
        <v>299039200</v>
      </c>
      <c r="B539" s="917" t="s">
        <v>7019</v>
      </c>
      <c r="C539" s="1304">
        <v>0</v>
      </c>
      <c r="D539" s="1304">
        <v>-500</v>
      </c>
      <c r="E539" s="1305">
        <v>0</v>
      </c>
      <c r="F539" s="1306">
        <v>0</v>
      </c>
      <c r="G539" s="1592" t="str">
        <f t="shared" si="32"/>
        <v>29903</v>
      </c>
      <c r="H539" s="1308">
        <f t="shared" si="33"/>
        <v>190856</v>
      </c>
      <c r="I539" s="1308">
        <f t="shared" si="34"/>
        <v>0</v>
      </c>
      <c r="J539" s="1308">
        <f t="shared" si="35"/>
        <v>253728.11000000002</v>
      </c>
    </row>
    <row r="540" spans="1:10" ht="15" x14ac:dyDescent="0.25">
      <c r="A540" s="916">
        <v>299039204</v>
      </c>
      <c r="B540" s="917" t="s">
        <v>10417</v>
      </c>
      <c r="C540" s="1304">
        <v>0</v>
      </c>
      <c r="D540" s="1304">
        <v>0</v>
      </c>
      <c r="E540" s="1305">
        <v>0</v>
      </c>
      <c r="F540" s="1306">
        <v>0</v>
      </c>
      <c r="G540" s="1592" t="str">
        <f t="shared" si="32"/>
        <v>29903</v>
      </c>
      <c r="H540" s="1308">
        <f t="shared" si="33"/>
        <v>190856</v>
      </c>
      <c r="I540" s="1308">
        <f t="shared" si="34"/>
        <v>0</v>
      </c>
      <c r="J540" s="1308">
        <f t="shared" si="35"/>
        <v>253728.11000000002</v>
      </c>
    </row>
    <row r="541" spans="1:10" ht="15" x14ac:dyDescent="0.25">
      <c r="A541" s="916">
        <v>299039359</v>
      </c>
      <c r="B541" s="917" t="s">
        <v>7021</v>
      </c>
      <c r="C541" s="1304">
        <v>0</v>
      </c>
      <c r="D541" s="1304">
        <v>-10000</v>
      </c>
      <c r="E541" s="1305">
        <v>0</v>
      </c>
      <c r="F541" s="1306">
        <v>0</v>
      </c>
      <c r="G541" s="1592" t="str">
        <f t="shared" si="32"/>
        <v>29903</v>
      </c>
      <c r="H541" s="1308">
        <f t="shared" si="33"/>
        <v>190856</v>
      </c>
      <c r="I541" s="1308">
        <f t="shared" si="34"/>
        <v>0</v>
      </c>
      <c r="J541" s="1308">
        <f t="shared" si="35"/>
        <v>253728.11000000002</v>
      </c>
    </row>
    <row r="542" spans="1:10" ht="15" x14ac:dyDescent="0.25">
      <c r="A542" s="916">
        <v>299039800</v>
      </c>
      <c r="B542" s="917" t="s">
        <v>10418</v>
      </c>
      <c r="C542" s="1304">
        <v>0</v>
      </c>
      <c r="D542" s="1304">
        <v>0</v>
      </c>
      <c r="E542" s="1305">
        <v>0</v>
      </c>
      <c r="F542" s="1306">
        <v>0</v>
      </c>
      <c r="G542" s="1592" t="str">
        <f t="shared" si="32"/>
        <v>29903</v>
      </c>
      <c r="H542" s="1308">
        <f t="shared" si="33"/>
        <v>190856</v>
      </c>
      <c r="I542" s="1308">
        <f t="shared" si="34"/>
        <v>0</v>
      </c>
      <c r="J542" s="1308">
        <f t="shared" si="35"/>
        <v>253728.11000000002</v>
      </c>
    </row>
    <row r="543" spans="1:10" ht="15" x14ac:dyDescent="0.25">
      <c r="A543" s="916">
        <v>700000800</v>
      </c>
      <c r="B543" s="917" t="s">
        <v>10419</v>
      </c>
      <c r="C543" s="1304">
        <v>0</v>
      </c>
      <c r="D543" s="1304">
        <v>0</v>
      </c>
      <c r="E543" s="1305">
        <v>0</v>
      </c>
      <c r="F543" s="1306">
        <v>0</v>
      </c>
      <c r="G543" s="1592" t="str">
        <f t="shared" si="32"/>
        <v>70000</v>
      </c>
      <c r="H543" s="1308">
        <f t="shared" si="33"/>
        <v>257400</v>
      </c>
      <c r="I543" s="1308">
        <f t="shared" si="34"/>
        <v>0</v>
      </c>
      <c r="J543" s="1308">
        <f t="shared" si="35"/>
        <v>238313.37</v>
      </c>
    </row>
    <row r="544" spans="1:10" ht="15" x14ac:dyDescent="0.25">
      <c r="A544" s="916">
        <v>700000975</v>
      </c>
      <c r="B544" s="917" t="s">
        <v>10420</v>
      </c>
      <c r="C544" s="1304">
        <v>133.80000000000001</v>
      </c>
      <c r="D544" s="1304">
        <v>1000</v>
      </c>
      <c r="E544" s="1305">
        <v>0</v>
      </c>
      <c r="F544" s="1306">
        <v>134</v>
      </c>
      <c r="G544" s="1592" t="str">
        <f t="shared" si="32"/>
        <v>70000</v>
      </c>
      <c r="H544" s="1308">
        <f t="shared" si="33"/>
        <v>257400</v>
      </c>
      <c r="I544" s="1308">
        <f t="shared" si="34"/>
        <v>0</v>
      </c>
      <c r="J544" s="1308">
        <f t="shared" si="35"/>
        <v>238313.37</v>
      </c>
    </row>
    <row r="545" spans="1:10" ht="15" x14ac:dyDescent="0.25">
      <c r="A545" s="916">
        <v>700001502</v>
      </c>
      <c r="B545" s="917" t="s">
        <v>10421</v>
      </c>
      <c r="C545" s="1304">
        <v>0</v>
      </c>
      <c r="D545" s="1304">
        <v>800</v>
      </c>
      <c r="E545" s="1305">
        <v>0</v>
      </c>
      <c r="F545" s="1306">
        <v>0</v>
      </c>
      <c r="G545" s="1592" t="str">
        <f t="shared" si="32"/>
        <v>70000</v>
      </c>
      <c r="H545" s="1308">
        <f t="shared" si="33"/>
        <v>257400</v>
      </c>
      <c r="I545" s="1308">
        <f t="shared" si="34"/>
        <v>0</v>
      </c>
      <c r="J545" s="1308">
        <f t="shared" si="35"/>
        <v>238313.37</v>
      </c>
    </row>
    <row r="546" spans="1:10" ht="15" x14ac:dyDescent="0.25">
      <c r="A546" s="916">
        <v>700002000</v>
      </c>
      <c r="B546" s="917" t="s">
        <v>10422</v>
      </c>
      <c r="C546" s="1304">
        <v>112.77</v>
      </c>
      <c r="D546" s="1304">
        <v>0</v>
      </c>
      <c r="E546" s="1305">
        <v>0</v>
      </c>
      <c r="F546" s="1306">
        <v>113</v>
      </c>
      <c r="G546" s="1592" t="str">
        <f t="shared" si="32"/>
        <v>70000</v>
      </c>
      <c r="H546" s="1308">
        <f t="shared" si="33"/>
        <v>257400</v>
      </c>
      <c r="I546" s="1308">
        <f t="shared" si="34"/>
        <v>0</v>
      </c>
      <c r="J546" s="1308">
        <f t="shared" si="35"/>
        <v>238313.37</v>
      </c>
    </row>
    <row r="547" spans="1:10" ht="15" x14ac:dyDescent="0.25">
      <c r="A547" s="916">
        <v>700002005</v>
      </c>
      <c r="B547" s="917" t="s">
        <v>10423</v>
      </c>
      <c r="C547" s="1304">
        <v>0</v>
      </c>
      <c r="D547" s="1304">
        <v>400</v>
      </c>
      <c r="E547" s="1305">
        <v>0</v>
      </c>
      <c r="F547" s="1306">
        <v>0</v>
      </c>
      <c r="G547" s="1592" t="str">
        <f t="shared" si="32"/>
        <v>70000</v>
      </c>
      <c r="H547" s="1308">
        <f t="shared" si="33"/>
        <v>257400</v>
      </c>
      <c r="I547" s="1308">
        <f t="shared" si="34"/>
        <v>0</v>
      </c>
      <c r="J547" s="1308">
        <f t="shared" si="35"/>
        <v>238313.37</v>
      </c>
    </row>
    <row r="548" spans="1:10" ht="15" x14ac:dyDescent="0.25">
      <c r="A548" s="916">
        <v>700002009</v>
      </c>
      <c r="B548" s="917" t="s">
        <v>10424</v>
      </c>
      <c r="C548" s="1304">
        <v>0</v>
      </c>
      <c r="D548" s="1304">
        <v>600</v>
      </c>
      <c r="E548" s="1305">
        <v>0</v>
      </c>
      <c r="F548" s="1306">
        <v>0</v>
      </c>
      <c r="G548" s="1592" t="str">
        <f t="shared" si="32"/>
        <v>70000</v>
      </c>
      <c r="H548" s="1308">
        <f t="shared" si="33"/>
        <v>257400</v>
      </c>
      <c r="I548" s="1308">
        <f t="shared" si="34"/>
        <v>0</v>
      </c>
      <c r="J548" s="1308">
        <f t="shared" si="35"/>
        <v>238313.37</v>
      </c>
    </row>
    <row r="549" spans="1:10" ht="15" x14ac:dyDescent="0.25">
      <c r="A549" s="916">
        <v>700002020</v>
      </c>
      <c r="B549" s="917" t="s">
        <v>10425</v>
      </c>
      <c r="C549" s="1304">
        <v>6127.69</v>
      </c>
      <c r="D549" s="1304">
        <v>8300</v>
      </c>
      <c r="E549" s="1305">
        <v>0</v>
      </c>
      <c r="F549" s="1306">
        <v>6128</v>
      </c>
      <c r="G549" s="1592" t="str">
        <f t="shared" si="32"/>
        <v>70000</v>
      </c>
      <c r="H549" s="1308">
        <f t="shared" si="33"/>
        <v>257400</v>
      </c>
      <c r="I549" s="1308">
        <f t="shared" si="34"/>
        <v>0</v>
      </c>
      <c r="J549" s="1308">
        <f t="shared" si="35"/>
        <v>238313.37</v>
      </c>
    </row>
    <row r="550" spans="1:10" ht="15" x14ac:dyDescent="0.25">
      <c r="A550" s="916">
        <v>700002022</v>
      </c>
      <c r="B550" s="917" t="s">
        <v>10426</v>
      </c>
      <c r="C550" s="1304">
        <v>1060</v>
      </c>
      <c r="D550" s="1304">
        <v>0</v>
      </c>
      <c r="E550" s="1305">
        <v>0</v>
      </c>
      <c r="F550" s="1306">
        <v>1060</v>
      </c>
      <c r="G550" s="1592" t="str">
        <f t="shared" si="32"/>
        <v>70000</v>
      </c>
      <c r="H550" s="1308">
        <f t="shared" si="33"/>
        <v>257400</v>
      </c>
      <c r="I550" s="1308">
        <f t="shared" si="34"/>
        <v>0</v>
      </c>
      <c r="J550" s="1308">
        <f t="shared" si="35"/>
        <v>238313.37</v>
      </c>
    </row>
    <row r="551" spans="1:10" ht="15" x14ac:dyDescent="0.25">
      <c r="A551" s="916">
        <v>700002423</v>
      </c>
      <c r="B551" s="917" t="s">
        <v>10427</v>
      </c>
      <c r="C551" s="1304">
        <v>620</v>
      </c>
      <c r="D551" s="1304">
        <v>0</v>
      </c>
      <c r="E551" s="1305">
        <v>0</v>
      </c>
      <c r="F551" s="1306">
        <v>620</v>
      </c>
      <c r="G551" s="1592" t="str">
        <f t="shared" si="32"/>
        <v>70000</v>
      </c>
      <c r="H551" s="1308">
        <f t="shared" si="33"/>
        <v>257400</v>
      </c>
      <c r="I551" s="1308">
        <f t="shared" si="34"/>
        <v>0</v>
      </c>
      <c r="J551" s="1308">
        <f t="shared" si="35"/>
        <v>238313.37</v>
      </c>
    </row>
    <row r="552" spans="1:10" ht="15" x14ac:dyDescent="0.25">
      <c r="A552" s="916">
        <v>700002433</v>
      </c>
      <c r="B552" s="917" t="s">
        <v>10428</v>
      </c>
      <c r="C552" s="1304">
        <v>0</v>
      </c>
      <c r="D552" s="1304">
        <v>0</v>
      </c>
      <c r="E552" s="1305">
        <v>0</v>
      </c>
      <c r="F552" s="1306">
        <v>0</v>
      </c>
      <c r="G552" s="1592" t="str">
        <f t="shared" si="32"/>
        <v>70000</v>
      </c>
      <c r="H552" s="1308">
        <f t="shared" si="33"/>
        <v>257400</v>
      </c>
      <c r="I552" s="1308">
        <f t="shared" si="34"/>
        <v>0</v>
      </c>
      <c r="J552" s="1308">
        <f t="shared" si="35"/>
        <v>238313.37</v>
      </c>
    </row>
    <row r="553" spans="1:10" ht="15" x14ac:dyDescent="0.25">
      <c r="A553" s="916">
        <v>700002458</v>
      </c>
      <c r="B553" s="917" t="s">
        <v>10429</v>
      </c>
      <c r="C553" s="1304">
        <v>690</v>
      </c>
      <c r="D553" s="1304">
        <v>300</v>
      </c>
      <c r="E553" s="1305">
        <v>0</v>
      </c>
      <c r="F553" s="1306">
        <v>690</v>
      </c>
      <c r="G553" s="1592" t="str">
        <f t="shared" si="32"/>
        <v>70000</v>
      </c>
      <c r="H553" s="1308">
        <f t="shared" si="33"/>
        <v>257400</v>
      </c>
      <c r="I553" s="1308">
        <f t="shared" si="34"/>
        <v>0</v>
      </c>
      <c r="J553" s="1308">
        <f t="shared" si="35"/>
        <v>238313.37</v>
      </c>
    </row>
    <row r="554" spans="1:10" ht="15" x14ac:dyDescent="0.25">
      <c r="A554" s="916">
        <v>700002500</v>
      </c>
      <c r="B554" s="917" t="s">
        <v>10430</v>
      </c>
      <c r="C554" s="1304">
        <v>0</v>
      </c>
      <c r="D554" s="1304">
        <v>300</v>
      </c>
      <c r="E554" s="1305">
        <v>0</v>
      </c>
      <c r="F554" s="1306">
        <v>0</v>
      </c>
      <c r="G554" s="1592" t="str">
        <f t="shared" si="32"/>
        <v>70000</v>
      </c>
      <c r="H554" s="1308">
        <f t="shared" si="33"/>
        <v>257400</v>
      </c>
      <c r="I554" s="1308">
        <f t="shared" si="34"/>
        <v>0</v>
      </c>
      <c r="J554" s="1308">
        <f t="shared" si="35"/>
        <v>238313.37</v>
      </c>
    </row>
    <row r="555" spans="1:10" ht="15" x14ac:dyDescent="0.25">
      <c r="A555" s="916">
        <v>700002510</v>
      </c>
      <c r="B555" s="917" t="s">
        <v>10431</v>
      </c>
      <c r="C555" s="1304">
        <v>0</v>
      </c>
      <c r="D555" s="1304">
        <v>0</v>
      </c>
      <c r="E555" s="1305">
        <v>0</v>
      </c>
      <c r="F555" s="1306">
        <v>0</v>
      </c>
      <c r="G555" s="1592" t="str">
        <f t="shared" si="32"/>
        <v>70000</v>
      </c>
      <c r="H555" s="1308">
        <f t="shared" si="33"/>
        <v>257400</v>
      </c>
      <c r="I555" s="1308">
        <f t="shared" si="34"/>
        <v>0</v>
      </c>
      <c r="J555" s="1308">
        <f t="shared" si="35"/>
        <v>238313.37</v>
      </c>
    </row>
    <row r="556" spans="1:10" ht="15" x14ac:dyDescent="0.25">
      <c r="A556" s="916">
        <v>700003033</v>
      </c>
      <c r="B556" s="917" t="s">
        <v>10432</v>
      </c>
      <c r="C556" s="1304">
        <v>0</v>
      </c>
      <c r="D556" s="1304">
        <v>0</v>
      </c>
      <c r="E556" s="1305">
        <v>0</v>
      </c>
      <c r="F556" s="1306">
        <v>0</v>
      </c>
      <c r="G556" s="1592" t="str">
        <f t="shared" si="32"/>
        <v>70000</v>
      </c>
      <c r="H556" s="1308">
        <f t="shared" si="33"/>
        <v>257400</v>
      </c>
      <c r="I556" s="1308">
        <f t="shared" si="34"/>
        <v>0</v>
      </c>
      <c r="J556" s="1308">
        <f t="shared" si="35"/>
        <v>238313.37</v>
      </c>
    </row>
    <row r="557" spans="1:10" ht="15" x14ac:dyDescent="0.25">
      <c r="A557" s="916">
        <v>700003034</v>
      </c>
      <c r="B557" s="917" t="s">
        <v>10433</v>
      </c>
      <c r="C557" s="1304">
        <v>0</v>
      </c>
      <c r="D557" s="1304">
        <v>14400</v>
      </c>
      <c r="E557" s="1305">
        <v>0</v>
      </c>
      <c r="F557" s="1306">
        <v>0</v>
      </c>
      <c r="G557" s="1592" t="str">
        <f t="shared" si="32"/>
        <v>70000</v>
      </c>
      <c r="H557" s="1308">
        <f t="shared" si="33"/>
        <v>257400</v>
      </c>
      <c r="I557" s="1308">
        <f t="shared" si="34"/>
        <v>0</v>
      </c>
      <c r="J557" s="1308">
        <f t="shared" si="35"/>
        <v>238313.37</v>
      </c>
    </row>
    <row r="558" spans="1:10" ht="15" x14ac:dyDescent="0.25">
      <c r="A558" s="916">
        <v>700003035</v>
      </c>
      <c r="B558" s="917" t="s">
        <v>10434</v>
      </c>
      <c r="C558" s="1304">
        <v>0</v>
      </c>
      <c r="D558" s="1304">
        <v>10000</v>
      </c>
      <c r="E558" s="1305">
        <v>0</v>
      </c>
      <c r="F558" s="1306">
        <v>0</v>
      </c>
      <c r="G558" s="1592" t="str">
        <f t="shared" si="32"/>
        <v>70000</v>
      </c>
      <c r="H558" s="1308">
        <f t="shared" si="33"/>
        <v>257400</v>
      </c>
      <c r="I558" s="1308">
        <f t="shared" si="34"/>
        <v>0</v>
      </c>
      <c r="J558" s="1308">
        <f t="shared" si="35"/>
        <v>238313.37</v>
      </c>
    </row>
    <row r="559" spans="1:10" ht="15" x14ac:dyDescent="0.25">
      <c r="A559" s="916">
        <v>700003036</v>
      </c>
      <c r="B559" s="917" t="s">
        <v>10435</v>
      </c>
      <c r="C559" s="1304">
        <v>0</v>
      </c>
      <c r="D559" s="1304">
        <v>2500</v>
      </c>
      <c r="E559" s="1305">
        <v>0</v>
      </c>
      <c r="F559" s="1306">
        <v>0</v>
      </c>
      <c r="G559" s="1592" t="str">
        <f t="shared" si="32"/>
        <v>70000</v>
      </c>
      <c r="H559" s="1308">
        <f t="shared" si="33"/>
        <v>257400</v>
      </c>
      <c r="I559" s="1308">
        <f t="shared" si="34"/>
        <v>0</v>
      </c>
      <c r="J559" s="1308">
        <f t="shared" si="35"/>
        <v>238313.37</v>
      </c>
    </row>
    <row r="560" spans="1:10" ht="15" x14ac:dyDescent="0.25">
      <c r="A560" s="916">
        <v>700003037</v>
      </c>
      <c r="B560" s="917" t="s">
        <v>10436</v>
      </c>
      <c r="C560" s="1304">
        <v>2880</v>
      </c>
      <c r="D560" s="1304">
        <v>5700</v>
      </c>
      <c r="E560" s="1305">
        <v>0</v>
      </c>
      <c r="F560" s="1306">
        <v>2880</v>
      </c>
      <c r="G560" s="1592" t="str">
        <f t="shared" si="32"/>
        <v>70000</v>
      </c>
      <c r="H560" s="1308">
        <f t="shared" si="33"/>
        <v>257400</v>
      </c>
      <c r="I560" s="1308">
        <f t="shared" si="34"/>
        <v>0</v>
      </c>
      <c r="J560" s="1308">
        <f t="shared" si="35"/>
        <v>238313.37</v>
      </c>
    </row>
    <row r="561" spans="1:10" ht="15" x14ac:dyDescent="0.25">
      <c r="A561" s="916">
        <v>700003038</v>
      </c>
      <c r="B561" s="917" t="s">
        <v>10437</v>
      </c>
      <c r="C561" s="1304">
        <v>0</v>
      </c>
      <c r="D561" s="1304">
        <v>150700</v>
      </c>
      <c r="E561" s="1305">
        <v>0</v>
      </c>
      <c r="F561" s="1306">
        <v>0</v>
      </c>
      <c r="G561" s="1592" t="str">
        <f t="shared" si="32"/>
        <v>70000</v>
      </c>
      <c r="H561" s="1308">
        <f t="shared" si="33"/>
        <v>257400</v>
      </c>
      <c r="I561" s="1308">
        <f t="shared" si="34"/>
        <v>0</v>
      </c>
      <c r="J561" s="1308">
        <f t="shared" si="35"/>
        <v>238313.37</v>
      </c>
    </row>
    <row r="562" spans="1:10" ht="15" x14ac:dyDescent="0.25">
      <c r="A562" s="916">
        <v>700003039</v>
      </c>
      <c r="B562" s="917" t="s">
        <v>10438</v>
      </c>
      <c r="C562" s="1304">
        <v>0</v>
      </c>
      <c r="D562" s="1304">
        <v>0</v>
      </c>
      <c r="E562" s="1305">
        <v>0</v>
      </c>
      <c r="F562" s="1306">
        <v>0</v>
      </c>
      <c r="G562" s="1592" t="str">
        <f t="shared" si="32"/>
        <v>70000</v>
      </c>
      <c r="H562" s="1308">
        <f t="shared" si="33"/>
        <v>257400</v>
      </c>
      <c r="I562" s="1308">
        <f t="shared" si="34"/>
        <v>0</v>
      </c>
      <c r="J562" s="1308">
        <f t="shared" si="35"/>
        <v>238313.37</v>
      </c>
    </row>
    <row r="563" spans="1:10" ht="15" x14ac:dyDescent="0.25">
      <c r="A563" s="916">
        <v>700003041</v>
      </c>
      <c r="B563" s="917" t="s">
        <v>10439</v>
      </c>
      <c r="C563" s="1304">
        <v>0</v>
      </c>
      <c r="D563" s="1304">
        <v>0</v>
      </c>
      <c r="E563" s="1305">
        <v>0</v>
      </c>
      <c r="F563" s="1306">
        <v>0</v>
      </c>
      <c r="G563" s="1592" t="str">
        <f t="shared" si="32"/>
        <v>70000</v>
      </c>
      <c r="H563" s="1308">
        <f t="shared" si="33"/>
        <v>257400</v>
      </c>
      <c r="I563" s="1308">
        <f t="shared" si="34"/>
        <v>0</v>
      </c>
      <c r="J563" s="1308">
        <f t="shared" si="35"/>
        <v>238313.37</v>
      </c>
    </row>
    <row r="564" spans="1:10" ht="15" x14ac:dyDescent="0.25">
      <c r="A564" s="916">
        <v>700003051</v>
      </c>
      <c r="B564" s="917" t="s">
        <v>10440</v>
      </c>
      <c r="C564" s="1304">
        <v>0</v>
      </c>
      <c r="D564" s="1304">
        <v>43500</v>
      </c>
      <c r="E564" s="1305">
        <v>0</v>
      </c>
      <c r="F564" s="1306">
        <v>0</v>
      </c>
      <c r="G564" s="1592" t="str">
        <f t="shared" si="32"/>
        <v>70000</v>
      </c>
      <c r="H564" s="1308">
        <f t="shared" si="33"/>
        <v>257400</v>
      </c>
      <c r="I564" s="1308">
        <f t="shared" si="34"/>
        <v>0</v>
      </c>
      <c r="J564" s="1308">
        <f t="shared" si="35"/>
        <v>238313.37</v>
      </c>
    </row>
    <row r="565" spans="1:10" ht="15" x14ac:dyDescent="0.25">
      <c r="A565" s="916">
        <v>700003070</v>
      </c>
      <c r="B565" s="917" t="s">
        <v>10441</v>
      </c>
      <c r="C565" s="1304">
        <v>0</v>
      </c>
      <c r="D565" s="1304">
        <v>0</v>
      </c>
      <c r="E565" s="1305">
        <v>0</v>
      </c>
      <c r="F565" s="1306">
        <v>0</v>
      </c>
      <c r="G565" s="1592" t="str">
        <f t="shared" si="32"/>
        <v>70000</v>
      </c>
      <c r="H565" s="1308">
        <f t="shared" si="33"/>
        <v>257400</v>
      </c>
      <c r="I565" s="1308">
        <f t="shared" si="34"/>
        <v>0</v>
      </c>
      <c r="J565" s="1308">
        <f t="shared" si="35"/>
        <v>238313.37</v>
      </c>
    </row>
    <row r="566" spans="1:10" ht="15" x14ac:dyDescent="0.25">
      <c r="A566" s="916">
        <v>700003081</v>
      </c>
      <c r="B566" s="917" t="s">
        <v>10442</v>
      </c>
      <c r="C566" s="1304">
        <v>0</v>
      </c>
      <c r="D566" s="1304">
        <v>14800</v>
      </c>
      <c r="E566" s="1305">
        <v>0</v>
      </c>
      <c r="F566" s="1306">
        <v>0</v>
      </c>
      <c r="G566" s="1592" t="str">
        <f t="shared" si="32"/>
        <v>70000</v>
      </c>
      <c r="H566" s="1308">
        <f t="shared" si="33"/>
        <v>257400</v>
      </c>
      <c r="I566" s="1308">
        <f t="shared" si="34"/>
        <v>0</v>
      </c>
      <c r="J566" s="1308">
        <f t="shared" si="35"/>
        <v>238313.37</v>
      </c>
    </row>
    <row r="567" spans="1:10" ht="15" x14ac:dyDescent="0.25">
      <c r="A567" s="916">
        <v>700003083</v>
      </c>
      <c r="B567" s="917" t="s">
        <v>10443</v>
      </c>
      <c r="C567" s="1304">
        <v>0</v>
      </c>
      <c r="D567" s="1304">
        <v>3200</v>
      </c>
      <c r="E567" s="1305">
        <v>0</v>
      </c>
      <c r="F567" s="1306">
        <v>0</v>
      </c>
      <c r="G567" s="1592" t="str">
        <f t="shared" si="32"/>
        <v>70000</v>
      </c>
      <c r="H567" s="1308">
        <f t="shared" si="33"/>
        <v>257400</v>
      </c>
      <c r="I567" s="1308">
        <f t="shared" si="34"/>
        <v>0</v>
      </c>
      <c r="J567" s="1308">
        <f t="shared" si="35"/>
        <v>238313.37</v>
      </c>
    </row>
    <row r="568" spans="1:10" ht="15" x14ac:dyDescent="0.25">
      <c r="A568" s="916">
        <v>700003084</v>
      </c>
      <c r="B568" s="917" t="s">
        <v>10444</v>
      </c>
      <c r="C568" s="1304">
        <v>0</v>
      </c>
      <c r="D568" s="1304">
        <v>900</v>
      </c>
      <c r="E568" s="1305">
        <v>0</v>
      </c>
      <c r="F568" s="1306">
        <v>0</v>
      </c>
      <c r="G568" s="1592" t="str">
        <f t="shared" si="32"/>
        <v>70000</v>
      </c>
      <c r="H568" s="1308">
        <f t="shared" si="33"/>
        <v>257400</v>
      </c>
      <c r="I568" s="1308">
        <f t="shared" si="34"/>
        <v>0</v>
      </c>
      <c r="J568" s="1308">
        <f t="shared" si="35"/>
        <v>238313.37</v>
      </c>
    </row>
    <row r="569" spans="1:10" ht="15" x14ac:dyDescent="0.25">
      <c r="A569" s="916">
        <v>700003300</v>
      </c>
      <c r="B569" s="917" t="s">
        <v>10445</v>
      </c>
      <c r="C569" s="1304">
        <v>226689.11</v>
      </c>
      <c r="D569" s="1304">
        <v>0</v>
      </c>
      <c r="E569" s="1305">
        <v>0</v>
      </c>
      <c r="F569" s="1306">
        <v>226689</v>
      </c>
      <c r="G569" s="1592" t="str">
        <f t="shared" si="32"/>
        <v>70000</v>
      </c>
      <c r="H569" s="1308">
        <f t="shared" si="33"/>
        <v>257400</v>
      </c>
      <c r="I569" s="1308">
        <f t="shared" si="34"/>
        <v>0</v>
      </c>
      <c r="J569" s="1308">
        <f t="shared" si="35"/>
        <v>238313.37</v>
      </c>
    </row>
    <row r="570" spans="1:10" ht="15" x14ac:dyDescent="0.25">
      <c r="A570" s="916">
        <v>700004610</v>
      </c>
      <c r="B570" s="917" t="s">
        <v>10446</v>
      </c>
      <c r="C570" s="1304">
        <v>0</v>
      </c>
      <c r="D570" s="1304">
        <v>0</v>
      </c>
      <c r="E570" s="1305">
        <v>0</v>
      </c>
      <c r="F570" s="1306">
        <v>0</v>
      </c>
      <c r="G570" s="1592" t="str">
        <f t="shared" si="32"/>
        <v>70000</v>
      </c>
      <c r="H570" s="1308">
        <f t="shared" si="33"/>
        <v>257400</v>
      </c>
      <c r="I570" s="1308">
        <f t="shared" si="34"/>
        <v>0</v>
      </c>
      <c r="J570" s="1308">
        <f t="shared" si="35"/>
        <v>238313.37</v>
      </c>
    </row>
    <row r="571" spans="1:10" ht="15" x14ac:dyDescent="0.25">
      <c r="A571" s="916">
        <v>700004611</v>
      </c>
      <c r="B571" s="917" t="s">
        <v>10447</v>
      </c>
      <c r="C571" s="1304">
        <v>0</v>
      </c>
      <c r="D571" s="1304">
        <v>0</v>
      </c>
      <c r="E571" s="1305">
        <v>0</v>
      </c>
      <c r="F571" s="1306">
        <v>0</v>
      </c>
      <c r="G571" s="1592" t="str">
        <f t="shared" si="32"/>
        <v>70000</v>
      </c>
      <c r="H571" s="1308">
        <f t="shared" si="33"/>
        <v>257400</v>
      </c>
      <c r="I571" s="1308">
        <f t="shared" si="34"/>
        <v>0</v>
      </c>
      <c r="J571" s="1308">
        <f t="shared" si="35"/>
        <v>238313.37</v>
      </c>
    </row>
    <row r="572" spans="1:10" ht="15" x14ac:dyDescent="0.25">
      <c r="A572" s="916">
        <v>700009800</v>
      </c>
      <c r="B572" s="917" t="s">
        <v>10448</v>
      </c>
      <c r="C572" s="1304">
        <v>0</v>
      </c>
      <c r="D572" s="1304">
        <v>0</v>
      </c>
      <c r="E572" s="1305">
        <v>0</v>
      </c>
      <c r="F572" s="1306">
        <v>0</v>
      </c>
      <c r="G572" s="1592" t="str">
        <f t="shared" si="32"/>
        <v>70000</v>
      </c>
      <c r="H572" s="1308">
        <f t="shared" si="33"/>
        <v>257400</v>
      </c>
      <c r="I572" s="1308">
        <f t="shared" si="34"/>
        <v>0</v>
      </c>
      <c r="J572" s="1308">
        <f t="shared" si="35"/>
        <v>238313.37</v>
      </c>
    </row>
    <row r="574" spans="1:10" ht="15" x14ac:dyDescent="0.25">
      <c r="A574" s="1593">
        <f>COUNT(A7:A573)</f>
        <v>565</v>
      </c>
      <c r="C574" s="1594">
        <f>SUM(C8:C573)</f>
        <v>2263648.4</v>
      </c>
      <c r="D574" s="1595">
        <f>SUM(D8:D573)</f>
        <v>1454016</v>
      </c>
      <c r="E574" s="1595">
        <f>SUM(E8:E573)</f>
        <v>0</v>
      </c>
    </row>
  </sheetData>
  <autoFilter ref="A7:J7"/>
  <conditionalFormatting sqref="C8:F345">
    <cfRule type="cellIs" dxfId="6" priority="5" operator="between">
      <formula>0</formula>
      <formula>0</formula>
    </cfRule>
  </conditionalFormatting>
  <conditionalFormatting sqref="C346:F383">
    <cfRule type="cellIs" dxfId="5" priority="4" operator="between">
      <formula>0</formula>
      <formula>0</formula>
    </cfRule>
  </conditionalFormatting>
  <conditionalFormatting sqref="C384:F386">
    <cfRule type="cellIs" dxfId="4" priority="3" operator="between">
      <formula>0</formula>
      <formula>0</formula>
    </cfRule>
  </conditionalFormatting>
  <conditionalFormatting sqref="C387:F550">
    <cfRule type="cellIs" dxfId="3" priority="2" operator="between">
      <formula>0</formula>
      <formula>0</formula>
    </cfRule>
  </conditionalFormatting>
  <conditionalFormatting sqref="C551:F572">
    <cfRule type="cellIs" dxfId="2" priority="1" operator="between">
      <formula>0</formula>
      <formula>0</formula>
    </cfRule>
  </conditionalFormatting>
  <printOptions horizontalCentered="1" gridLines="1"/>
  <pageMargins left="0.19685039370078741" right="0.19685039370078741" top="0.39370078740157483" bottom="0.39370078740157483" header="0.51181102362204722" footer="0.51181102362204722"/>
  <pageSetup paperSize="9" scale="53" fitToHeight="4" orientation="portrait" blackAndWhite="1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574"/>
  <sheetViews>
    <sheetView zoomScale="80" zoomScaleNormal="80" workbookViewId="0">
      <pane ySplit="7" topLeftCell="A548" activePane="bottomLeft" state="frozen"/>
      <selection activeCell="T16" sqref="T16"/>
      <selection pane="bottomLeft" activeCell="K558" sqref="K558"/>
    </sheetView>
  </sheetViews>
  <sheetFormatPr defaultColWidth="9.140625" defaultRowHeight="12.75" x14ac:dyDescent="0.2"/>
  <cols>
    <col min="1" max="1" width="11.5703125" style="1619" customWidth="1"/>
    <col min="2" max="2" width="40.7109375" style="1569" customWidth="1"/>
    <col min="3" max="3" width="12.7109375" style="1617" customWidth="1"/>
    <col min="4" max="6" width="12.7109375" style="1569" customWidth="1"/>
    <col min="7" max="7" width="10.140625" style="1569" customWidth="1"/>
    <col min="8" max="9" width="12.7109375" style="1569" customWidth="1"/>
    <col min="10" max="10" width="11.140625" style="1569" customWidth="1"/>
    <col min="11" max="16384" width="9.140625" style="1569"/>
  </cols>
  <sheetData>
    <row r="1" spans="1:11" x14ac:dyDescent="0.2">
      <c r="A1" s="1570"/>
      <c r="B1" s="1570"/>
      <c r="C1" s="1596"/>
      <c r="D1" s="1570"/>
      <c r="E1" s="1570"/>
      <c r="F1" s="1570"/>
      <c r="G1" s="1570"/>
      <c r="H1" s="1570"/>
      <c r="I1" s="1570"/>
      <c r="J1" s="1570"/>
      <c r="K1" s="1570"/>
    </row>
    <row r="2" spans="1:11" x14ac:dyDescent="0.2">
      <c r="A2" s="1597" t="s">
        <v>10</v>
      </c>
      <c r="B2" s="1596" t="s">
        <v>7892</v>
      </c>
      <c r="C2" s="1318"/>
      <c r="D2" s="1318"/>
      <c r="E2" s="1318"/>
      <c r="F2" s="1319"/>
      <c r="G2" s="1319"/>
      <c r="H2" s="1319"/>
      <c r="I2" s="1319"/>
      <c r="J2" s="1319"/>
      <c r="K2" s="1319"/>
    </row>
    <row r="3" spans="1:11" x14ac:dyDescent="0.2">
      <c r="A3" s="1597" t="s">
        <v>7591</v>
      </c>
      <c r="B3" s="1598" t="s">
        <v>7592</v>
      </c>
      <c r="C3" s="1318"/>
      <c r="D3" s="1318"/>
      <c r="E3" s="1318"/>
      <c r="F3" s="1319"/>
      <c r="G3" s="1319"/>
      <c r="H3" s="1319"/>
      <c r="I3" s="1319"/>
      <c r="J3" s="1319"/>
      <c r="K3" s="1319"/>
    </row>
    <row r="4" spans="1:11" ht="15" x14ac:dyDescent="0.25">
      <c r="A4" s="1597" t="s">
        <v>13</v>
      </c>
      <c r="B4" s="1599">
        <v>44123</v>
      </c>
      <c r="C4" s="1318"/>
      <c r="D4" s="1318"/>
      <c r="E4" s="1318"/>
      <c r="F4" s="1319"/>
      <c r="G4" s="1319"/>
      <c r="H4" s="1319"/>
      <c r="I4" s="1319"/>
      <c r="J4" s="1319"/>
      <c r="K4" s="1319"/>
    </row>
    <row r="5" spans="1:11" ht="15.75" x14ac:dyDescent="0.3">
      <c r="A5" s="1597" t="s">
        <v>14</v>
      </c>
      <c r="B5" s="1600">
        <v>0.5444444444444444</v>
      </c>
      <c r="C5" s="1318"/>
      <c r="D5" s="1318"/>
      <c r="E5" s="1318"/>
      <c r="F5" s="1565"/>
      <c r="H5" s="2020" t="s">
        <v>7895</v>
      </c>
      <c r="I5" s="2020"/>
      <c r="J5" s="1319"/>
      <c r="K5" s="1319"/>
    </row>
    <row r="6" spans="1:11" ht="15" x14ac:dyDescent="0.3">
      <c r="A6" s="1565"/>
      <c r="C6" s="1318"/>
      <c r="D6" s="1318"/>
      <c r="E6" s="1318"/>
      <c r="F6" s="1570"/>
      <c r="G6" s="1319"/>
      <c r="H6" s="1324" t="s">
        <v>7897</v>
      </c>
      <c r="I6" s="1324" t="s">
        <v>7898</v>
      </c>
      <c r="J6" s="1570"/>
      <c r="K6" s="1570"/>
    </row>
    <row r="7" spans="1:11" ht="45.75" x14ac:dyDescent="0.3">
      <c r="A7" s="1561" t="s">
        <v>7593</v>
      </c>
      <c r="B7" s="1557" t="s">
        <v>7594</v>
      </c>
      <c r="C7" s="1591" t="s">
        <v>7899</v>
      </c>
      <c r="D7" s="1601" t="s">
        <v>7900</v>
      </c>
      <c r="E7" s="1602" t="s">
        <v>7901</v>
      </c>
      <c r="F7" s="1591" t="s">
        <v>2745</v>
      </c>
      <c r="G7" s="1590" t="s">
        <v>7902</v>
      </c>
      <c r="H7" s="1328" t="s">
        <v>8020</v>
      </c>
      <c r="I7" s="1328" t="s">
        <v>8021</v>
      </c>
      <c r="J7" s="1603" t="s">
        <v>7903</v>
      </c>
      <c r="K7" s="1570"/>
    </row>
    <row r="8" spans="1:11" ht="15" x14ac:dyDescent="0.25">
      <c r="A8" s="1604">
        <v>200031040</v>
      </c>
      <c r="B8" s="1605" t="s">
        <v>9974</v>
      </c>
      <c r="C8" s="1605">
        <v>0</v>
      </c>
      <c r="D8" s="1606">
        <v>0</v>
      </c>
      <c r="E8" s="1607">
        <v>0</v>
      </c>
      <c r="F8" s="1605">
        <v>0</v>
      </c>
      <c r="G8" s="1608" t="str">
        <f t="shared" ref="G8:G71" si="0">LEFT(A8,5)</f>
        <v>20003</v>
      </c>
      <c r="H8" s="1336">
        <f t="shared" ref="H8:H71" si="1">SUMIF(G:G,G8,D:D)</f>
        <v>0</v>
      </c>
      <c r="I8" s="1336">
        <f t="shared" ref="I8:I71" si="2">SUMIF(G:G,G8,E:E)</f>
        <v>0</v>
      </c>
      <c r="J8" s="1609">
        <f>(E8-D8)*0</f>
        <v>0</v>
      </c>
    </row>
    <row r="9" spans="1:11" ht="15" x14ac:dyDescent="0.25">
      <c r="A9" s="1604">
        <v>200031502</v>
      </c>
      <c r="B9" s="1605" t="s">
        <v>9975</v>
      </c>
      <c r="C9" s="1605">
        <v>0</v>
      </c>
      <c r="D9" s="1606">
        <v>0</v>
      </c>
      <c r="E9" s="1607">
        <v>0</v>
      </c>
      <c r="F9" s="1605">
        <v>0</v>
      </c>
      <c r="G9" s="1608" t="str">
        <f t="shared" si="0"/>
        <v>20003</v>
      </c>
      <c r="H9" s="1336">
        <f t="shared" si="1"/>
        <v>0</v>
      </c>
      <c r="I9" s="1336">
        <f t="shared" si="2"/>
        <v>0</v>
      </c>
      <c r="J9" s="1609">
        <f t="shared" ref="J9:J72" si="3">(E9-D9)*0</f>
        <v>0</v>
      </c>
    </row>
    <row r="10" spans="1:11" ht="15" x14ac:dyDescent="0.25">
      <c r="A10" s="1604">
        <v>200032000</v>
      </c>
      <c r="B10" s="1605" t="s">
        <v>9976</v>
      </c>
      <c r="C10" s="1605">
        <v>0</v>
      </c>
      <c r="D10" s="1606">
        <v>0</v>
      </c>
      <c r="E10" s="1607">
        <v>0</v>
      </c>
      <c r="F10" s="1605">
        <v>0</v>
      </c>
      <c r="G10" s="1608" t="str">
        <f t="shared" si="0"/>
        <v>20003</v>
      </c>
      <c r="H10" s="1336">
        <f t="shared" si="1"/>
        <v>0</v>
      </c>
      <c r="I10" s="1336">
        <f t="shared" si="2"/>
        <v>0</v>
      </c>
      <c r="J10" s="1609">
        <f t="shared" si="3"/>
        <v>0</v>
      </c>
    </row>
    <row r="11" spans="1:11" ht="15" x14ac:dyDescent="0.25">
      <c r="A11" s="1604">
        <v>200032014</v>
      </c>
      <c r="B11" s="1605" t="s">
        <v>9977</v>
      </c>
      <c r="C11" s="1605">
        <v>0</v>
      </c>
      <c r="D11" s="1606">
        <v>0</v>
      </c>
      <c r="E11" s="1607">
        <v>0</v>
      </c>
      <c r="F11" s="1605">
        <v>0</v>
      </c>
      <c r="G11" s="1608" t="str">
        <f t="shared" si="0"/>
        <v>20003</v>
      </c>
      <c r="H11" s="1336">
        <f t="shared" si="1"/>
        <v>0</v>
      </c>
      <c r="I11" s="1336">
        <f t="shared" si="2"/>
        <v>0</v>
      </c>
      <c r="J11" s="1609">
        <f t="shared" si="3"/>
        <v>0</v>
      </c>
    </row>
    <row r="12" spans="1:11" ht="15" x14ac:dyDescent="0.25">
      <c r="A12" s="1604">
        <v>200032034</v>
      </c>
      <c r="B12" s="1605" t="s">
        <v>9978</v>
      </c>
      <c r="C12" s="1605">
        <v>0</v>
      </c>
      <c r="D12" s="1606">
        <v>0</v>
      </c>
      <c r="E12" s="1607">
        <v>0</v>
      </c>
      <c r="F12" s="1605">
        <v>0</v>
      </c>
      <c r="G12" s="1608" t="str">
        <f t="shared" si="0"/>
        <v>20003</v>
      </c>
      <c r="H12" s="1336">
        <f t="shared" si="1"/>
        <v>0</v>
      </c>
      <c r="I12" s="1336">
        <f t="shared" si="2"/>
        <v>0</v>
      </c>
      <c r="J12" s="1609">
        <f t="shared" si="3"/>
        <v>0</v>
      </c>
    </row>
    <row r="13" spans="1:11" ht="15" x14ac:dyDescent="0.25">
      <c r="A13" s="1604">
        <v>200032414</v>
      </c>
      <c r="B13" s="1605" t="s">
        <v>9979</v>
      </c>
      <c r="C13" s="1610">
        <v>0</v>
      </c>
      <c r="D13" s="1606">
        <v>0</v>
      </c>
      <c r="E13" s="1607">
        <v>0</v>
      </c>
      <c r="F13" s="1605">
        <v>0</v>
      </c>
      <c r="G13" s="1608" t="str">
        <f t="shared" si="0"/>
        <v>20003</v>
      </c>
      <c r="H13" s="1336">
        <f t="shared" si="1"/>
        <v>0</v>
      </c>
      <c r="I13" s="1336">
        <f t="shared" si="2"/>
        <v>0</v>
      </c>
      <c r="J13" s="1609">
        <f t="shared" si="3"/>
        <v>0</v>
      </c>
    </row>
    <row r="14" spans="1:11" ht="15" x14ac:dyDescent="0.25">
      <c r="A14" s="1604">
        <v>200032429</v>
      </c>
      <c r="B14" s="1605" t="s">
        <v>9980</v>
      </c>
      <c r="C14" s="1605">
        <v>0</v>
      </c>
      <c r="D14" s="1606">
        <v>0</v>
      </c>
      <c r="E14" s="1607">
        <v>0</v>
      </c>
      <c r="F14" s="1605">
        <v>0</v>
      </c>
      <c r="G14" s="1608" t="str">
        <f t="shared" si="0"/>
        <v>20003</v>
      </c>
      <c r="H14" s="1336">
        <f t="shared" si="1"/>
        <v>0</v>
      </c>
      <c r="I14" s="1336">
        <f t="shared" si="2"/>
        <v>0</v>
      </c>
      <c r="J14" s="1609">
        <f t="shared" si="3"/>
        <v>0</v>
      </c>
    </row>
    <row r="15" spans="1:11" ht="15" x14ac:dyDescent="0.25">
      <c r="A15" s="1604">
        <v>200032442</v>
      </c>
      <c r="B15" s="1605" t="s">
        <v>9981</v>
      </c>
      <c r="C15" s="1605">
        <v>0</v>
      </c>
      <c r="D15" s="1606">
        <v>0</v>
      </c>
      <c r="E15" s="1607">
        <v>0</v>
      </c>
      <c r="F15" s="1605">
        <v>0</v>
      </c>
      <c r="G15" s="1608" t="str">
        <f t="shared" si="0"/>
        <v>20003</v>
      </c>
      <c r="H15" s="1336">
        <f t="shared" si="1"/>
        <v>0</v>
      </c>
      <c r="I15" s="1336">
        <f t="shared" si="2"/>
        <v>0</v>
      </c>
      <c r="J15" s="1609">
        <f t="shared" si="3"/>
        <v>0</v>
      </c>
    </row>
    <row r="16" spans="1:11" ht="15" x14ac:dyDescent="0.25">
      <c r="A16" s="1604">
        <v>200032500</v>
      </c>
      <c r="B16" s="1605" t="s">
        <v>9982</v>
      </c>
      <c r="C16" s="1605">
        <v>0</v>
      </c>
      <c r="D16" s="1606">
        <v>0</v>
      </c>
      <c r="E16" s="1607">
        <v>0</v>
      </c>
      <c r="F16" s="1605">
        <v>0</v>
      </c>
      <c r="G16" s="1608" t="str">
        <f t="shared" si="0"/>
        <v>20003</v>
      </c>
      <c r="H16" s="1336">
        <f t="shared" si="1"/>
        <v>0</v>
      </c>
      <c r="I16" s="1336">
        <f t="shared" si="2"/>
        <v>0</v>
      </c>
      <c r="J16" s="1609">
        <f t="shared" si="3"/>
        <v>0</v>
      </c>
    </row>
    <row r="17" spans="1:10" ht="15" x14ac:dyDescent="0.25">
      <c r="A17" s="1604">
        <v>200033052</v>
      </c>
      <c r="B17" s="1605" t="s">
        <v>9983</v>
      </c>
      <c r="C17" s="1605">
        <v>0</v>
      </c>
      <c r="D17" s="1606">
        <v>0</v>
      </c>
      <c r="E17" s="1607">
        <v>0</v>
      </c>
      <c r="F17" s="1605">
        <v>0</v>
      </c>
      <c r="G17" s="1608" t="str">
        <f t="shared" si="0"/>
        <v>20003</v>
      </c>
      <c r="H17" s="1336">
        <f t="shared" si="1"/>
        <v>0</v>
      </c>
      <c r="I17" s="1336">
        <f t="shared" si="2"/>
        <v>0</v>
      </c>
      <c r="J17" s="1609">
        <f t="shared" si="3"/>
        <v>0</v>
      </c>
    </row>
    <row r="18" spans="1:10" ht="15" x14ac:dyDescent="0.25">
      <c r="A18" s="1604">
        <v>200034610</v>
      </c>
      <c r="B18" s="1605" t="s">
        <v>9984</v>
      </c>
      <c r="C18" s="1605">
        <v>0</v>
      </c>
      <c r="D18" s="1606">
        <v>0</v>
      </c>
      <c r="E18" s="1607">
        <v>0</v>
      </c>
      <c r="F18" s="1605">
        <v>0</v>
      </c>
      <c r="G18" s="1608" t="str">
        <f t="shared" si="0"/>
        <v>20003</v>
      </c>
      <c r="H18" s="1336">
        <f t="shared" si="1"/>
        <v>0</v>
      </c>
      <c r="I18" s="1336">
        <f t="shared" si="2"/>
        <v>0</v>
      </c>
      <c r="J18" s="1609">
        <f t="shared" si="3"/>
        <v>0</v>
      </c>
    </row>
    <row r="19" spans="1:10" ht="15" x14ac:dyDescent="0.25">
      <c r="A19" s="1604">
        <v>200034611</v>
      </c>
      <c r="B19" s="1605" t="s">
        <v>9985</v>
      </c>
      <c r="C19" s="1605">
        <v>0</v>
      </c>
      <c r="D19" s="1606">
        <v>0</v>
      </c>
      <c r="E19" s="1607">
        <v>0</v>
      </c>
      <c r="F19" s="1605">
        <v>0</v>
      </c>
      <c r="G19" s="1608" t="str">
        <f t="shared" si="0"/>
        <v>20003</v>
      </c>
      <c r="H19" s="1336">
        <f t="shared" si="1"/>
        <v>0</v>
      </c>
      <c r="I19" s="1336">
        <f t="shared" si="2"/>
        <v>0</v>
      </c>
      <c r="J19" s="1609">
        <f t="shared" si="3"/>
        <v>0</v>
      </c>
    </row>
    <row r="20" spans="1:10" ht="15" x14ac:dyDescent="0.25">
      <c r="A20" s="1604">
        <v>200034622</v>
      </c>
      <c r="B20" s="1605" t="s">
        <v>9986</v>
      </c>
      <c r="C20" s="1610">
        <v>0</v>
      </c>
      <c r="D20" s="1606">
        <v>0</v>
      </c>
      <c r="E20" s="1607">
        <v>0</v>
      </c>
      <c r="F20" s="1605">
        <v>0</v>
      </c>
      <c r="G20" s="1608" t="str">
        <f t="shared" si="0"/>
        <v>20003</v>
      </c>
      <c r="H20" s="1336">
        <f t="shared" si="1"/>
        <v>0</v>
      </c>
      <c r="I20" s="1336">
        <f t="shared" si="2"/>
        <v>0</v>
      </c>
      <c r="J20" s="1609">
        <f t="shared" si="3"/>
        <v>0</v>
      </c>
    </row>
    <row r="21" spans="1:10" ht="15" x14ac:dyDescent="0.25">
      <c r="A21" s="1604">
        <v>200034623</v>
      </c>
      <c r="B21" s="1605" t="s">
        <v>9987</v>
      </c>
      <c r="C21" s="1605">
        <v>0</v>
      </c>
      <c r="D21" s="1606">
        <v>0</v>
      </c>
      <c r="E21" s="1607">
        <v>0</v>
      </c>
      <c r="F21" s="1605">
        <v>0</v>
      </c>
      <c r="G21" s="1608" t="str">
        <f t="shared" si="0"/>
        <v>20003</v>
      </c>
      <c r="H21" s="1336">
        <f t="shared" si="1"/>
        <v>0</v>
      </c>
      <c r="I21" s="1336">
        <f t="shared" si="2"/>
        <v>0</v>
      </c>
      <c r="J21" s="1609">
        <f t="shared" si="3"/>
        <v>0</v>
      </c>
    </row>
    <row r="22" spans="1:10" ht="15" x14ac:dyDescent="0.25">
      <c r="A22" s="1604">
        <v>200036009</v>
      </c>
      <c r="B22" s="1605" t="s">
        <v>9988</v>
      </c>
      <c r="C22" s="1605">
        <v>0</v>
      </c>
      <c r="D22" s="1606">
        <v>0</v>
      </c>
      <c r="E22" s="1607">
        <v>0</v>
      </c>
      <c r="F22" s="1605">
        <v>0</v>
      </c>
      <c r="G22" s="1608" t="str">
        <f t="shared" si="0"/>
        <v>20003</v>
      </c>
      <c r="H22" s="1336">
        <f t="shared" si="1"/>
        <v>0</v>
      </c>
      <c r="I22" s="1336">
        <f t="shared" si="2"/>
        <v>0</v>
      </c>
      <c r="J22" s="1609">
        <f t="shared" si="3"/>
        <v>0</v>
      </c>
    </row>
    <row r="23" spans="1:10" ht="15" x14ac:dyDescent="0.25">
      <c r="A23" s="1604">
        <v>200039050</v>
      </c>
      <c r="B23" s="1605" t="s">
        <v>9989</v>
      </c>
      <c r="C23" s="1605">
        <v>0</v>
      </c>
      <c r="D23" s="1606">
        <v>0</v>
      </c>
      <c r="E23" s="1607">
        <v>0</v>
      </c>
      <c r="F23" s="1605">
        <v>0</v>
      </c>
      <c r="G23" s="1608" t="str">
        <f t="shared" si="0"/>
        <v>20003</v>
      </c>
      <c r="H23" s="1336">
        <f t="shared" si="1"/>
        <v>0</v>
      </c>
      <c r="I23" s="1336">
        <f t="shared" si="2"/>
        <v>0</v>
      </c>
      <c r="J23" s="1609">
        <f t="shared" si="3"/>
        <v>0</v>
      </c>
    </row>
    <row r="24" spans="1:10" ht="15" x14ac:dyDescent="0.25">
      <c r="A24" s="1604">
        <v>200039053</v>
      </c>
      <c r="B24" s="1605" t="s">
        <v>9990</v>
      </c>
      <c r="C24" s="1605">
        <v>0</v>
      </c>
      <c r="D24" s="1606">
        <v>0</v>
      </c>
      <c r="E24" s="1607">
        <v>0</v>
      </c>
      <c r="F24" s="1605">
        <v>0</v>
      </c>
      <c r="G24" s="1608" t="str">
        <f t="shared" si="0"/>
        <v>20003</v>
      </c>
      <c r="H24" s="1336">
        <f t="shared" si="1"/>
        <v>0</v>
      </c>
      <c r="I24" s="1336">
        <f t="shared" si="2"/>
        <v>0</v>
      </c>
      <c r="J24" s="1609">
        <f t="shared" si="3"/>
        <v>0</v>
      </c>
    </row>
    <row r="25" spans="1:10" ht="15" x14ac:dyDescent="0.25">
      <c r="A25" s="1604">
        <v>200039552</v>
      </c>
      <c r="B25" s="1605" t="s">
        <v>9991</v>
      </c>
      <c r="C25" s="1605">
        <v>0</v>
      </c>
      <c r="D25" s="1606">
        <v>0</v>
      </c>
      <c r="E25" s="1607">
        <v>0</v>
      </c>
      <c r="F25" s="1605">
        <v>0</v>
      </c>
      <c r="G25" s="1608" t="str">
        <f t="shared" si="0"/>
        <v>20003</v>
      </c>
      <c r="H25" s="1336">
        <f t="shared" si="1"/>
        <v>0</v>
      </c>
      <c r="I25" s="1336">
        <f t="shared" si="2"/>
        <v>0</v>
      </c>
      <c r="J25" s="1609">
        <f t="shared" si="3"/>
        <v>0</v>
      </c>
    </row>
    <row r="26" spans="1:10" ht="15" x14ac:dyDescent="0.25">
      <c r="A26" s="1604">
        <v>200039846</v>
      </c>
      <c r="B26" s="1605" t="s">
        <v>9992</v>
      </c>
      <c r="C26" s="1605">
        <v>0</v>
      </c>
      <c r="D26" s="1606">
        <v>0</v>
      </c>
      <c r="E26" s="1607">
        <v>0</v>
      </c>
      <c r="F26" s="1605">
        <v>0</v>
      </c>
      <c r="G26" s="1608" t="str">
        <f t="shared" si="0"/>
        <v>20003</v>
      </c>
      <c r="H26" s="1336">
        <f t="shared" si="1"/>
        <v>0</v>
      </c>
      <c r="I26" s="1336">
        <f t="shared" si="2"/>
        <v>0</v>
      </c>
      <c r="J26" s="1609">
        <f t="shared" si="3"/>
        <v>0</v>
      </c>
    </row>
    <row r="27" spans="1:10" ht="15" x14ac:dyDescent="0.25">
      <c r="A27" s="1604">
        <v>201012414</v>
      </c>
      <c r="B27" s="1605" t="s">
        <v>9993</v>
      </c>
      <c r="C27" s="1610">
        <v>0</v>
      </c>
      <c r="D27" s="1606">
        <v>0</v>
      </c>
      <c r="E27" s="1607">
        <v>0</v>
      </c>
      <c r="F27" s="1605">
        <v>0</v>
      </c>
      <c r="G27" s="1608" t="str">
        <f t="shared" si="0"/>
        <v>20101</v>
      </c>
      <c r="H27" s="1336">
        <f t="shared" si="1"/>
        <v>0</v>
      </c>
      <c r="I27" s="1336">
        <f t="shared" si="2"/>
        <v>0</v>
      </c>
      <c r="J27" s="1609">
        <f t="shared" si="3"/>
        <v>0</v>
      </c>
    </row>
    <row r="28" spans="1:10" ht="15" x14ac:dyDescent="0.25">
      <c r="A28" s="1604">
        <v>201012442</v>
      </c>
      <c r="B28" s="1605" t="s">
        <v>9994</v>
      </c>
      <c r="C28" s="1605">
        <v>0</v>
      </c>
      <c r="D28" s="1606">
        <v>0</v>
      </c>
      <c r="E28" s="1607">
        <v>0</v>
      </c>
      <c r="F28" s="1605">
        <v>0</v>
      </c>
      <c r="G28" s="1608" t="str">
        <f t="shared" si="0"/>
        <v>20101</v>
      </c>
      <c r="H28" s="1336">
        <f t="shared" si="1"/>
        <v>0</v>
      </c>
      <c r="I28" s="1336">
        <f t="shared" si="2"/>
        <v>0</v>
      </c>
      <c r="J28" s="1609">
        <f t="shared" si="3"/>
        <v>0</v>
      </c>
    </row>
    <row r="29" spans="1:10" ht="15" x14ac:dyDescent="0.25">
      <c r="A29" s="1604">
        <v>201012900</v>
      </c>
      <c r="B29" s="1605" t="s">
        <v>9995</v>
      </c>
      <c r="C29" s="1605">
        <v>0</v>
      </c>
      <c r="D29" s="1606">
        <v>0</v>
      </c>
      <c r="E29" s="1607">
        <v>0</v>
      </c>
      <c r="F29" s="1605">
        <v>0</v>
      </c>
      <c r="G29" s="1608" t="str">
        <f t="shared" si="0"/>
        <v>20101</v>
      </c>
      <c r="H29" s="1336">
        <f t="shared" si="1"/>
        <v>0</v>
      </c>
      <c r="I29" s="1336">
        <f t="shared" si="2"/>
        <v>0</v>
      </c>
      <c r="J29" s="1609">
        <f t="shared" si="3"/>
        <v>0</v>
      </c>
    </row>
    <row r="30" spans="1:10" ht="15" x14ac:dyDescent="0.25">
      <c r="A30" s="1604">
        <v>201014610</v>
      </c>
      <c r="B30" s="1605" t="s">
        <v>9996</v>
      </c>
      <c r="C30" s="1605">
        <v>0</v>
      </c>
      <c r="D30" s="1606">
        <v>0</v>
      </c>
      <c r="E30" s="1607">
        <v>0</v>
      </c>
      <c r="F30" s="1605">
        <v>0</v>
      </c>
      <c r="G30" s="1608" t="str">
        <f t="shared" si="0"/>
        <v>20101</v>
      </c>
      <c r="H30" s="1336">
        <f t="shared" si="1"/>
        <v>0</v>
      </c>
      <c r="I30" s="1336">
        <f t="shared" si="2"/>
        <v>0</v>
      </c>
      <c r="J30" s="1609">
        <f t="shared" si="3"/>
        <v>0</v>
      </c>
    </row>
    <row r="31" spans="1:10" ht="15" x14ac:dyDescent="0.25">
      <c r="A31" s="1604">
        <v>201014611</v>
      </c>
      <c r="B31" s="1605" t="s">
        <v>9997</v>
      </c>
      <c r="C31" s="1605">
        <v>0</v>
      </c>
      <c r="D31" s="1606">
        <v>0</v>
      </c>
      <c r="E31" s="1607">
        <v>0</v>
      </c>
      <c r="F31" s="1605">
        <v>0</v>
      </c>
      <c r="G31" s="1608" t="str">
        <f t="shared" si="0"/>
        <v>20101</v>
      </c>
      <c r="H31" s="1336">
        <f t="shared" si="1"/>
        <v>0</v>
      </c>
      <c r="I31" s="1336">
        <f t="shared" si="2"/>
        <v>0</v>
      </c>
      <c r="J31" s="1609">
        <f t="shared" si="3"/>
        <v>0</v>
      </c>
    </row>
    <row r="32" spans="1:10" ht="15" x14ac:dyDescent="0.25">
      <c r="A32" s="1604">
        <v>201015019</v>
      </c>
      <c r="B32" s="1605" t="s">
        <v>9998</v>
      </c>
      <c r="C32" s="1605">
        <v>0</v>
      </c>
      <c r="D32" s="1606">
        <v>0</v>
      </c>
      <c r="E32" s="1607">
        <v>0</v>
      </c>
      <c r="F32" s="1605">
        <v>0</v>
      </c>
      <c r="G32" s="1608" t="str">
        <f t="shared" si="0"/>
        <v>20101</v>
      </c>
      <c r="H32" s="1336">
        <f t="shared" si="1"/>
        <v>0</v>
      </c>
      <c r="I32" s="1336">
        <f t="shared" si="2"/>
        <v>0</v>
      </c>
      <c r="J32" s="1609">
        <f t="shared" si="3"/>
        <v>0</v>
      </c>
    </row>
    <row r="33" spans="1:10" ht="15" x14ac:dyDescent="0.25">
      <c r="A33" s="1604">
        <v>201015161</v>
      </c>
      <c r="B33" s="1605" t="s">
        <v>9999</v>
      </c>
      <c r="C33" s="1605">
        <v>0</v>
      </c>
      <c r="D33" s="1606">
        <v>0</v>
      </c>
      <c r="E33" s="1607">
        <v>0</v>
      </c>
      <c r="F33" s="1605">
        <v>0</v>
      </c>
      <c r="G33" s="1608" t="str">
        <f t="shared" si="0"/>
        <v>20101</v>
      </c>
      <c r="H33" s="1336">
        <f t="shared" si="1"/>
        <v>0</v>
      </c>
      <c r="I33" s="1336">
        <f t="shared" si="2"/>
        <v>0</v>
      </c>
      <c r="J33" s="1609">
        <f t="shared" si="3"/>
        <v>0</v>
      </c>
    </row>
    <row r="34" spans="1:10" ht="15" x14ac:dyDescent="0.25">
      <c r="A34" s="1604">
        <v>201016009</v>
      </c>
      <c r="B34" s="1605" t="s">
        <v>10000</v>
      </c>
      <c r="C34" s="1605">
        <v>0</v>
      </c>
      <c r="D34" s="1606">
        <v>0</v>
      </c>
      <c r="E34" s="1607">
        <v>0</v>
      </c>
      <c r="F34" s="1605">
        <v>0</v>
      </c>
      <c r="G34" s="1608" t="str">
        <f t="shared" si="0"/>
        <v>20101</v>
      </c>
      <c r="H34" s="1336">
        <f t="shared" si="1"/>
        <v>0</v>
      </c>
      <c r="I34" s="1336">
        <f t="shared" si="2"/>
        <v>0</v>
      </c>
      <c r="J34" s="1609">
        <f t="shared" si="3"/>
        <v>0</v>
      </c>
    </row>
    <row r="35" spans="1:10" ht="15" x14ac:dyDescent="0.25">
      <c r="A35" s="1604">
        <v>201016010</v>
      </c>
      <c r="B35" s="1605" t="s">
        <v>10001</v>
      </c>
      <c r="C35" s="1605">
        <v>0</v>
      </c>
      <c r="D35" s="1606">
        <v>0</v>
      </c>
      <c r="E35" s="1607">
        <v>0</v>
      </c>
      <c r="F35" s="1605">
        <v>0</v>
      </c>
      <c r="G35" s="1608" t="str">
        <f t="shared" si="0"/>
        <v>20101</v>
      </c>
      <c r="H35" s="1336">
        <f t="shared" si="1"/>
        <v>0</v>
      </c>
      <c r="I35" s="1336">
        <f t="shared" si="2"/>
        <v>0</v>
      </c>
      <c r="J35" s="1609">
        <f t="shared" si="3"/>
        <v>0</v>
      </c>
    </row>
    <row r="36" spans="1:10" ht="15" x14ac:dyDescent="0.25">
      <c r="A36" s="1604">
        <v>201019050</v>
      </c>
      <c r="B36" s="1605" t="s">
        <v>10002</v>
      </c>
      <c r="C36" s="1605">
        <v>0</v>
      </c>
      <c r="D36" s="1606">
        <v>0</v>
      </c>
      <c r="E36" s="1607">
        <v>0</v>
      </c>
      <c r="F36" s="1605">
        <v>0</v>
      </c>
      <c r="G36" s="1608" t="str">
        <f t="shared" si="0"/>
        <v>20101</v>
      </c>
      <c r="H36" s="1336">
        <f t="shared" si="1"/>
        <v>0</v>
      </c>
      <c r="I36" s="1336">
        <f t="shared" si="2"/>
        <v>0</v>
      </c>
      <c r="J36" s="1609">
        <f t="shared" si="3"/>
        <v>0</v>
      </c>
    </row>
    <row r="37" spans="1:10" ht="15" x14ac:dyDescent="0.25">
      <c r="A37" s="1604">
        <v>201019051</v>
      </c>
      <c r="B37" s="1605" t="s">
        <v>10003</v>
      </c>
      <c r="C37" s="1605">
        <v>0</v>
      </c>
      <c r="D37" s="1606">
        <v>0</v>
      </c>
      <c r="E37" s="1607">
        <v>0</v>
      </c>
      <c r="F37" s="1605">
        <v>0</v>
      </c>
      <c r="G37" s="1608" t="str">
        <f t="shared" si="0"/>
        <v>20101</v>
      </c>
      <c r="H37" s="1336">
        <f t="shared" si="1"/>
        <v>0</v>
      </c>
      <c r="I37" s="1336">
        <f t="shared" si="2"/>
        <v>0</v>
      </c>
      <c r="J37" s="1609">
        <f t="shared" si="3"/>
        <v>0</v>
      </c>
    </row>
    <row r="38" spans="1:10" ht="15" x14ac:dyDescent="0.25">
      <c r="A38" s="1604">
        <v>202010100</v>
      </c>
      <c r="B38" s="1605" t="s">
        <v>6717</v>
      </c>
      <c r="C38" s="1610">
        <v>15289.96</v>
      </c>
      <c r="D38" s="1606">
        <v>31000</v>
      </c>
      <c r="E38" s="1607">
        <v>31000</v>
      </c>
      <c r="F38" s="1605">
        <v>-15710.04</v>
      </c>
      <c r="G38" s="1608" t="str">
        <f t="shared" si="0"/>
        <v>20201</v>
      </c>
      <c r="H38" s="1336">
        <f t="shared" si="1"/>
        <v>54700</v>
      </c>
      <c r="I38" s="1336">
        <f t="shared" si="2"/>
        <v>51600</v>
      </c>
      <c r="J38" s="1609">
        <f t="shared" si="3"/>
        <v>0</v>
      </c>
    </row>
    <row r="39" spans="1:10" ht="15" x14ac:dyDescent="0.25">
      <c r="A39" s="1604">
        <v>202010101</v>
      </c>
      <c r="B39" s="1605" t="s">
        <v>10004</v>
      </c>
      <c r="C39" s="1605">
        <v>0</v>
      </c>
      <c r="D39" s="1606">
        <v>0</v>
      </c>
      <c r="E39" s="1607">
        <v>0</v>
      </c>
      <c r="F39" s="1605">
        <v>0</v>
      </c>
      <c r="G39" s="1608" t="str">
        <f t="shared" si="0"/>
        <v>20201</v>
      </c>
      <c r="H39" s="1336">
        <f t="shared" si="1"/>
        <v>54700</v>
      </c>
      <c r="I39" s="1336">
        <f t="shared" si="2"/>
        <v>51600</v>
      </c>
      <c r="J39" s="1609">
        <f t="shared" si="3"/>
        <v>0</v>
      </c>
    </row>
    <row r="40" spans="1:10" ht="15" x14ac:dyDescent="0.25">
      <c r="A40" s="1604">
        <v>202010102</v>
      </c>
      <c r="B40" s="1605" t="s">
        <v>10005</v>
      </c>
      <c r="C40" s="1610">
        <v>0</v>
      </c>
      <c r="D40" s="1606">
        <v>0</v>
      </c>
      <c r="E40" s="1607">
        <v>0</v>
      </c>
      <c r="F40" s="1605">
        <v>0</v>
      </c>
      <c r="G40" s="1608" t="str">
        <f t="shared" si="0"/>
        <v>20201</v>
      </c>
      <c r="H40" s="1336">
        <f t="shared" si="1"/>
        <v>54700</v>
      </c>
      <c r="I40" s="1336">
        <f t="shared" si="2"/>
        <v>51600</v>
      </c>
      <c r="J40" s="1609">
        <f t="shared" si="3"/>
        <v>0</v>
      </c>
    </row>
    <row r="41" spans="1:10" ht="15" x14ac:dyDescent="0.25">
      <c r="A41" s="1604">
        <v>202010103</v>
      </c>
      <c r="B41" s="1605" t="s">
        <v>10006</v>
      </c>
      <c r="C41" s="1605">
        <v>0</v>
      </c>
      <c r="D41" s="1606">
        <v>0</v>
      </c>
      <c r="E41" s="1607">
        <v>0</v>
      </c>
      <c r="F41" s="1605">
        <v>0</v>
      </c>
      <c r="G41" s="1608" t="str">
        <f t="shared" si="0"/>
        <v>20201</v>
      </c>
      <c r="H41" s="1336">
        <f t="shared" si="1"/>
        <v>54700</v>
      </c>
      <c r="I41" s="1336">
        <f t="shared" si="2"/>
        <v>51600</v>
      </c>
      <c r="J41" s="1609">
        <f t="shared" si="3"/>
        <v>0</v>
      </c>
    </row>
    <row r="42" spans="1:10" ht="15" x14ac:dyDescent="0.25">
      <c r="A42" s="1604">
        <v>202010120</v>
      </c>
      <c r="B42" s="1605" t="s">
        <v>10007</v>
      </c>
      <c r="C42" s="1605">
        <v>0</v>
      </c>
      <c r="D42" s="1606">
        <v>0</v>
      </c>
      <c r="E42" s="1607">
        <v>0</v>
      </c>
      <c r="F42" s="1605">
        <v>0</v>
      </c>
      <c r="G42" s="1608" t="str">
        <f t="shared" si="0"/>
        <v>20201</v>
      </c>
      <c r="H42" s="1336">
        <f t="shared" si="1"/>
        <v>54700</v>
      </c>
      <c r="I42" s="1336">
        <f t="shared" si="2"/>
        <v>51600</v>
      </c>
      <c r="J42" s="1609">
        <f t="shared" si="3"/>
        <v>0</v>
      </c>
    </row>
    <row r="43" spans="1:10" ht="15" x14ac:dyDescent="0.25">
      <c r="A43" s="1604">
        <v>202010123</v>
      </c>
      <c r="B43" s="1605" t="s">
        <v>10008</v>
      </c>
      <c r="C43" s="1605">
        <v>0</v>
      </c>
      <c r="D43" s="1606">
        <v>0</v>
      </c>
      <c r="E43" s="1607">
        <v>0</v>
      </c>
      <c r="F43" s="1605">
        <v>0</v>
      </c>
      <c r="G43" s="1608" t="str">
        <f t="shared" si="0"/>
        <v>20201</v>
      </c>
      <c r="H43" s="1336">
        <f t="shared" si="1"/>
        <v>54700</v>
      </c>
      <c r="I43" s="1336">
        <f t="shared" si="2"/>
        <v>51600</v>
      </c>
      <c r="J43" s="1609">
        <f t="shared" si="3"/>
        <v>0</v>
      </c>
    </row>
    <row r="44" spans="1:10" ht="15" x14ac:dyDescent="0.25">
      <c r="A44" s="1604">
        <v>202010150</v>
      </c>
      <c r="B44" s="1605" t="s">
        <v>10009</v>
      </c>
      <c r="C44" s="1605">
        <v>0</v>
      </c>
      <c r="D44" s="1606">
        <v>0</v>
      </c>
      <c r="E44" s="1607">
        <v>0</v>
      </c>
      <c r="F44" s="1605">
        <v>0</v>
      </c>
      <c r="G44" s="1608" t="str">
        <f t="shared" si="0"/>
        <v>20201</v>
      </c>
      <c r="H44" s="1336">
        <f t="shared" si="1"/>
        <v>54700</v>
      </c>
      <c r="I44" s="1336">
        <f t="shared" si="2"/>
        <v>51600</v>
      </c>
      <c r="J44" s="1609">
        <f t="shared" si="3"/>
        <v>0</v>
      </c>
    </row>
    <row r="45" spans="1:10" ht="15" x14ac:dyDescent="0.25">
      <c r="A45" s="1604">
        <v>202010200</v>
      </c>
      <c r="B45" s="1605" t="s">
        <v>10010</v>
      </c>
      <c r="C45" s="1605">
        <v>0</v>
      </c>
      <c r="D45" s="1606">
        <v>0</v>
      </c>
      <c r="E45" s="1607">
        <v>0</v>
      </c>
      <c r="F45" s="1605">
        <v>0</v>
      </c>
      <c r="G45" s="1608" t="str">
        <f t="shared" si="0"/>
        <v>20201</v>
      </c>
      <c r="H45" s="1336">
        <f t="shared" si="1"/>
        <v>54700</v>
      </c>
      <c r="I45" s="1336">
        <f t="shared" si="2"/>
        <v>51600</v>
      </c>
      <c r="J45" s="1609">
        <f t="shared" si="3"/>
        <v>0</v>
      </c>
    </row>
    <row r="46" spans="1:10" ht="15" x14ac:dyDescent="0.25">
      <c r="A46" s="1604">
        <v>202010400</v>
      </c>
      <c r="B46" s="1605" t="s">
        <v>10011</v>
      </c>
      <c r="C46" s="1605">
        <v>0</v>
      </c>
      <c r="D46" s="1606">
        <v>0</v>
      </c>
      <c r="E46" s="1607">
        <v>0</v>
      </c>
      <c r="F46" s="1605">
        <v>0</v>
      </c>
      <c r="G46" s="1608" t="str">
        <f t="shared" si="0"/>
        <v>20201</v>
      </c>
      <c r="H46" s="1336">
        <f t="shared" si="1"/>
        <v>54700</v>
      </c>
      <c r="I46" s="1336">
        <f t="shared" si="2"/>
        <v>51600</v>
      </c>
      <c r="J46" s="1609">
        <f t="shared" si="3"/>
        <v>0</v>
      </c>
    </row>
    <row r="47" spans="1:10" ht="15" x14ac:dyDescent="0.25">
      <c r="A47" s="1604">
        <v>202010730</v>
      </c>
      <c r="B47" s="1605" t="s">
        <v>10012</v>
      </c>
      <c r="C47" s="1605">
        <v>0</v>
      </c>
      <c r="D47" s="1606">
        <v>0</v>
      </c>
      <c r="E47" s="1607">
        <v>0</v>
      </c>
      <c r="F47" s="1605">
        <v>0</v>
      </c>
      <c r="G47" s="1608" t="str">
        <f t="shared" si="0"/>
        <v>20201</v>
      </c>
      <c r="H47" s="1336">
        <f t="shared" si="1"/>
        <v>54700</v>
      </c>
      <c r="I47" s="1336">
        <f t="shared" si="2"/>
        <v>51600</v>
      </c>
      <c r="J47" s="1609">
        <f t="shared" si="3"/>
        <v>0</v>
      </c>
    </row>
    <row r="48" spans="1:10" ht="15" x14ac:dyDescent="0.25">
      <c r="A48" s="1604">
        <v>202010800</v>
      </c>
      <c r="B48" s="1605" t="s">
        <v>10013</v>
      </c>
      <c r="C48" s="1605">
        <v>0</v>
      </c>
      <c r="D48" s="1606">
        <v>0</v>
      </c>
      <c r="E48" s="1607">
        <v>0</v>
      </c>
      <c r="F48" s="1605">
        <v>0</v>
      </c>
      <c r="G48" s="1608" t="str">
        <f t="shared" si="0"/>
        <v>20201</v>
      </c>
      <c r="H48" s="1336">
        <f t="shared" si="1"/>
        <v>54700</v>
      </c>
      <c r="I48" s="1336">
        <f t="shared" si="2"/>
        <v>51600</v>
      </c>
      <c r="J48" s="1609">
        <f t="shared" si="3"/>
        <v>0</v>
      </c>
    </row>
    <row r="49" spans="1:10" ht="15" x14ac:dyDescent="0.25">
      <c r="A49" s="1604">
        <v>202010930</v>
      </c>
      <c r="B49" s="1605" t="s">
        <v>6719</v>
      </c>
      <c r="C49" s="1605">
        <v>0</v>
      </c>
      <c r="D49" s="1606">
        <v>100</v>
      </c>
      <c r="E49" s="1607">
        <v>100</v>
      </c>
      <c r="F49" s="1605">
        <v>-100</v>
      </c>
      <c r="G49" s="1608" t="str">
        <f t="shared" si="0"/>
        <v>20201</v>
      </c>
      <c r="H49" s="1336">
        <f t="shared" si="1"/>
        <v>54700</v>
      </c>
      <c r="I49" s="1336">
        <f t="shared" si="2"/>
        <v>51600</v>
      </c>
      <c r="J49" s="1609">
        <f t="shared" si="3"/>
        <v>0</v>
      </c>
    </row>
    <row r="50" spans="1:10" ht="15" x14ac:dyDescent="0.25">
      <c r="A50" s="1604">
        <v>202010975</v>
      </c>
      <c r="B50" s="1605" t="s">
        <v>10014</v>
      </c>
      <c r="C50" s="1605">
        <v>0</v>
      </c>
      <c r="D50" s="1606">
        <v>0</v>
      </c>
      <c r="E50" s="1607">
        <v>0</v>
      </c>
      <c r="F50" s="1605">
        <v>0</v>
      </c>
      <c r="G50" s="1608" t="str">
        <f t="shared" si="0"/>
        <v>20201</v>
      </c>
      <c r="H50" s="1336">
        <f t="shared" si="1"/>
        <v>54700</v>
      </c>
      <c r="I50" s="1336">
        <f t="shared" si="2"/>
        <v>51600</v>
      </c>
      <c r="J50" s="1609">
        <f t="shared" si="3"/>
        <v>0</v>
      </c>
    </row>
    <row r="51" spans="1:10" ht="15" x14ac:dyDescent="0.25">
      <c r="A51" s="1604">
        <v>202011040</v>
      </c>
      <c r="B51" s="1605" t="s">
        <v>10015</v>
      </c>
      <c r="C51" s="1605">
        <v>0</v>
      </c>
      <c r="D51" s="1606">
        <v>0</v>
      </c>
      <c r="E51" s="1607">
        <v>0</v>
      </c>
      <c r="F51" s="1605">
        <v>0</v>
      </c>
      <c r="G51" s="1608" t="str">
        <f t="shared" si="0"/>
        <v>20201</v>
      </c>
      <c r="H51" s="1336">
        <f t="shared" si="1"/>
        <v>54700</v>
      </c>
      <c r="I51" s="1336">
        <f t="shared" si="2"/>
        <v>51600</v>
      </c>
      <c r="J51" s="1609">
        <f t="shared" si="3"/>
        <v>0</v>
      </c>
    </row>
    <row r="52" spans="1:10" ht="15" x14ac:dyDescent="0.25">
      <c r="A52" s="1604">
        <v>202011135</v>
      </c>
      <c r="B52" s="1605" t="s">
        <v>6731</v>
      </c>
      <c r="C52" s="1605">
        <v>0</v>
      </c>
      <c r="D52" s="1606">
        <v>0</v>
      </c>
      <c r="E52" s="1607">
        <v>0</v>
      </c>
      <c r="F52" s="1605">
        <v>0</v>
      </c>
      <c r="G52" s="1608" t="str">
        <f t="shared" si="0"/>
        <v>20201</v>
      </c>
      <c r="H52" s="1336">
        <f t="shared" si="1"/>
        <v>54700</v>
      </c>
      <c r="I52" s="1336">
        <f t="shared" si="2"/>
        <v>51600</v>
      </c>
      <c r="J52" s="1609">
        <f t="shared" si="3"/>
        <v>0</v>
      </c>
    </row>
    <row r="53" spans="1:10" ht="15" x14ac:dyDescent="0.25">
      <c r="A53" s="1604">
        <v>202011200</v>
      </c>
      <c r="B53" s="1605" t="s">
        <v>10016</v>
      </c>
      <c r="C53" s="1605">
        <v>0</v>
      </c>
      <c r="D53" s="1606">
        <v>3100</v>
      </c>
      <c r="E53" s="1607">
        <v>0</v>
      </c>
      <c r="F53" s="1605">
        <v>0</v>
      </c>
      <c r="G53" s="1608" t="str">
        <f t="shared" si="0"/>
        <v>20201</v>
      </c>
      <c r="H53" s="1336">
        <f t="shared" si="1"/>
        <v>54700</v>
      </c>
      <c r="I53" s="1336">
        <f t="shared" si="2"/>
        <v>51600</v>
      </c>
      <c r="J53" s="1609">
        <f t="shared" si="3"/>
        <v>0</v>
      </c>
    </row>
    <row r="54" spans="1:10" ht="15" x14ac:dyDescent="0.25">
      <c r="A54" s="1604">
        <v>202011201</v>
      </c>
      <c r="B54" s="1605" t="s">
        <v>6723</v>
      </c>
      <c r="C54" s="1610">
        <v>3411.13</v>
      </c>
      <c r="D54" s="1606">
        <v>12500</v>
      </c>
      <c r="E54" s="1607">
        <v>12500</v>
      </c>
      <c r="F54" s="1605">
        <v>-9088.8700000000008</v>
      </c>
      <c r="G54" s="1608" t="str">
        <f t="shared" si="0"/>
        <v>20201</v>
      </c>
      <c r="H54" s="1336">
        <f t="shared" si="1"/>
        <v>54700</v>
      </c>
      <c r="I54" s="1336">
        <f t="shared" si="2"/>
        <v>51600</v>
      </c>
      <c r="J54" s="1609">
        <f t="shared" si="3"/>
        <v>0</v>
      </c>
    </row>
    <row r="55" spans="1:10" ht="15" x14ac:dyDescent="0.25">
      <c r="A55" s="1604">
        <v>202011202</v>
      </c>
      <c r="B55" s="1605" t="s">
        <v>6725</v>
      </c>
      <c r="C55" s="1605">
        <v>0</v>
      </c>
      <c r="D55" s="1606">
        <v>700</v>
      </c>
      <c r="E55" s="1607">
        <v>700</v>
      </c>
      <c r="F55" s="1605">
        <v>-700</v>
      </c>
      <c r="G55" s="1608" t="str">
        <f t="shared" si="0"/>
        <v>20201</v>
      </c>
      <c r="H55" s="1336">
        <f t="shared" si="1"/>
        <v>54700</v>
      </c>
      <c r="I55" s="1336">
        <f t="shared" si="2"/>
        <v>51600</v>
      </c>
      <c r="J55" s="1609">
        <f t="shared" si="3"/>
        <v>0</v>
      </c>
    </row>
    <row r="56" spans="1:10" ht="15" x14ac:dyDescent="0.25">
      <c r="A56" s="1604">
        <v>202011400</v>
      </c>
      <c r="B56" s="1605" t="s">
        <v>6727</v>
      </c>
      <c r="C56" s="1610">
        <v>236.08</v>
      </c>
      <c r="D56" s="1606">
        <v>2500</v>
      </c>
      <c r="E56" s="1607">
        <v>2500</v>
      </c>
      <c r="F56" s="1605">
        <v>-2263.92</v>
      </c>
      <c r="G56" s="1608" t="str">
        <f t="shared" si="0"/>
        <v>20201</v>
      </c>
      <c r="H56" s="1336">
        <f t="shared" si="1"/>
        <v>54700</v>
      </c>
      <c r="I56" s="1336">
        <f t="shared" si="2"/>
        <v>51600</v>
      </c>
      <c r="J56" s="1609">
        <f t="shared" si="3"/>
        <v>0</v>
      </c>
    </row>
    <row r="57" spans="1:10" ht="15" x14ac:dyDescent="0.25">
      <c r="A57" s="1604">
        <v>202011401</v>
      </c>
      <c r="B57" s="1605" t="s">
        <v>10017</v>
      </c>
      <c r="C57" s="1605">
        <v>0</v>
      </c>
      <c r="D57" s="1606">
        <v>0</v>
      </c>
      <c r="E57" s="1607">
        <v>0</v>
      </c>
      <c r="F57" s="1605">
        <v>0</v>
      </c>
      <c r="G57" s="1608" t="str">
        <f t="shared" si="0"/>
        <v>20201</v>
      </c>
      <c r="H57" s="1336">
        <f t="shared" si="1"/>
        <v>54700</v>
      </c>
      <c r="I57" s="1336">
        <f t="shared" si="2"/>
        <v>51600</v>
      </c>
      <c r="J57" s="1609">
        <f t="shared" si="3"/>
        <v>0</v>
      </c>
    </row>
    <row r="58" spans="1:10" ht="15" x14ac:dyDescent="0.25">
      <c r="A58" s="1604">
        <v>202011402</v>
      </c>
      <c r="B58" s="1605" t="s">
        <v>10018</v>
      </c>
      <c r="C58" s="1605">
        <v>0</v>
      </c>
      <c r="D58" s="1606">
        <v>0</v>
      </c>
      <c r="E58" s="1607">
        <v>0</v>
      </c>
      <c r="F58" s="1605">
        <v>0</v>
      </c>
      <c r="G58" s="1608" t="str">
        <f t="shared" si="0"/>
        <v>20201</v>
      </c>
      <c r="H58" s="1336">
        <f t="shared" si="1"/>
        <v>54700</v>
      </c>
      <c r="I58" s="1336">
        <f t="shared" si="2"/>
        <v>51600</v>
      </c>
      <c r="J58" s="1609">
        <f t="shared" si="3"/>
        <v>0</v>
      </c>
    </row>
    <row r="59" spans="1:10" ht="15" x14ac:dyDescent="0.25">
      <c r="A59" s="1604">
        <v>202011500</v>
      </c>
      <c r="B59" s="1605" t="s">
        <v>10019</v>
      </c>
      <c r="C59" s="1605">
        <v>0</v>
      </c>
      <c r="D59" s="1606">
        <v>0</v>
      </c>
      <c r="E59" s="1607">
        <v>0</v>
      </c>
      <c r="F59" s="1605">
        <v>0</v>
      </c>
      <c r="G59" s="1608" t="str">
        <f t="shared" si="0"/>
        <v>20201</v>
      </c>
      <c r="H59" s="1336">
        <f t="shared" si="1"/>
        <v>54700</v>
      </c>
      <c r="I59" s="1336">
        <f t="shared" si="2"/>
        <v>51600</v>
      </c>
      <c r="J59" s="1609">
        <f t="shared" si="3"/>
        <v>0</v>
      </c>
    </row>
    <row r="60" spans="1:10" ht="15" x14ac:dyDescent="0.25">
      <c r="A60" s="1604">
        <v>202011501</v>
      </c>
      <c r="B60" s="1605" t="s">
        <v>10020</v>
      </c>
      <c r="C60" s="1605">
        <v>0</v>
      </c>
      <c r="D60" s="1606">
        <v>0</v>
      </c>
      <c r="E60" s="1607">
        <v>0</v>
      </c>
      <c r="F60" s="1605">
        <v>0</v>
      </c>
      <c r="G60" s="1608" t="str">
        <f t="shared" si="0"/>
        <v>20201</v>
      </c>
      <c r="H60" s="1336">
        <f t="shared" si="1"/>
        <v>54700</v>
      </c>
      <c r="I60" s="1336">
        <f t="shared" si="2"/>
        <v>51600</v>
      </c>
      <c r="J60" s="1609">
        <f t="shared" si="3"/>
        <v>0</v>
      </c>
    </row>
    <row r="61" spans="1:10" ht="15" x14ac:dyDescent="0.25">
      <c r="A61" s="1604">
        <v>202011502</v>
      </c>
      <c r="B61" s="1605" t="s">
        <v>10021</v>
      </c>
      <c r="C61" s="1605">
        <v>0</v>
      </c>
      <c r="D61" s="1606">
        <v>0</v>
      </c>
      <c r="E61" s="1607">
        <v>0</v>
      </c>
      <c r="F61" s="1605">
        <v>0</v>
      </c>
      <c r="G61" s="1608" t="str">
        <f t="shared" si="0"/>
        <v>20201</v>
      </c>
      <c r="H61" s="1336">
        <f t="shared" si="1"/>
        <v>54700</v>
      </c>
      <c r="I61" s="1336">
        <f t="shared" si="2"/>
        <v>51600</v>
      </c>
      <c r="J61" s="1609">
        <f t="shared" si="3"/>
        <v>0</v>
      </c>
    </row>
    <row r="62" spans="1:10" ht="15" x14ac:dyDescent="0.25">
      <c r="A62" s="1604">
        <v>202011600</v>
      </c>
      <c r="B62" s="1605" t="s">
        <v>10022</v>
      </c>
      <c r="C62" s="1605">
        <v>0</v>
      </c>
      <c r="D62" s="1606">
        <v>0</v>
      </c>
      <c r="E62" s="1607">
        <v>0</v>
      </c>
      <c r="F62" s="1605">
        <v>0</v>
      </c>
      <c r="G62" s="1608" t="str">
        <f t="shared" si="0"/>
        <v>20201</v>
      </c>
      <c r="H62" s="1336">
        <f t="shared" si="1"/>
        <v>54700</v>
      </c>
      <c r="I62" s="1336">
        <f t="shared" si="2"/>
        <v>51600</v>
      </c>
      <c r="J62" s="1609">
        <f t="shared" si="3"/>
        <v>0</v>
      </c>
    </row>
    <row r="63" spans="1:10" ht="15" x14ac:dyDescent="0.25">
      <c r="A63" s="1604">
        <v>202011620</v>
      </c>
      <c r="B63" s="1605" t="s">
        <v>10023</v>
      </c>
      <c r="C63" s="1605">
        <v>0</v>
      </c>
      <c r="D63" s="1606">
        <v>0</v>
      </c>
      <c r="E63" s="1607">
        <v>0</v>
      </c>
      <c r="F63" s="1605">
        <v>0</v>
      </c>
      <c r="G63" s="1608" t="str">
        <f t="shared" si="0"/>
        <v>20201</v>
      </c>
      <c r="H63" s="1336">
        <f t="shared" si="1"/>
        <v>54700</v>
      </c>
      <c r="I63" s="1336">
        <f t="shared" si="2"/>
        <v>51600</v>
      </c>
      <c r="J63" s="1609">
        <f t="shared" si="3"/>
        <v>0</v>
      </c>
    </row>
    <row r="64" spans="1:10" ht="15" x14ac:dyDescent="0.25">
      <c r="A64" s="1604">
        <v>202012000</v>
      </c>
      <c r="B64" s="1605" t="s">
        <v>6729</v>
      </c>
      <c r="C64" s="1610">
        <v>0</v>
      </c>
      <c r="D64" s="1606">
        <v>800</v>
      </c>
      <c r="E64" s="1607">
        <v>800</v>
      </c>
      <c r="F64" s="1605">
        <v>-800</v>
      </c>
      <c r="G64" s="1608" t="str">
        <f t="shared" si="0"/>
        <v>20201</v>
      </c>
      <c r="H64" s="1336">
        <f t="shared" si="1"/>
        <v>54700</v>
      </c>
      <c r="I64" s="1336">
        <f t="shared" si="2"/>
        <v>51600</v>
      </c>
      <c r="J64" s="1609">
        <f t="shared" si="3"/>
        <v>0</v>
      </c>
    </row>
    <row r="65" spans="1:10" ht="15" x14ac:dyDescent="0.25">
      <c r="A65" s="1604">
        <v>202012002</v>
      </c>
      <c r="B65" s="1605" t="s">
        <v>6731</v>
      </c>
      <c r="C65" s="1605">
        <v>52.7</v>
      </c>
      <c r="D65" s="1606">
        <v>200</v>
      </c>
      <c r="E65" s="1607">
        <v>200</v>
      </c>
      <c r="F65" s="1605">
        <v>-147.30000000000001</v>
      </c>
      <c r="G65" s="1608" t="str">
        <f t="shared" si="0"/>
        <v>20201</v>
      </c>
      <c r="H65" s="1336">
        <f t="shared" si="1"/>
        <v>54700</v>
      </c>
      <c r="I65" s="1336">
        <f t="shared" si="2"/>
        <v>51600</v>
      </c>
      <c r="J65" s="1609">
        <f t="shared" si="3"/>
        <v>0</v>
      </c>
    </row>
    <row r="66" spans="1:10" ht="15" x14ac:dyDescent="0.25">
      <c r="A66" s="1604">
        <v>202012003</v>
      </c>
      <c r="B66" s="1605" t="s">
        <v>10024</v>
      </c>
      <c r="C66" s="1605">
        <v>0</v>
      </c>
      <c r="D66" s="1606">
        <v>0</v>
      </c>
      <c r="E66" s="1607">
        <v>0</v>
      </c>
      <c r="F66" s="1605">
        <v>0</v>
      </c>
      <c r="G66" s="1608" t="str">
        <f t="shared" si="0"/>
        <v>20201</v>
      </c>
      <c r="H66" s="1336">
        <f t="shared" si="1"/>
        <v>54700</v>
      </c>
      <c r="I66" s="1336">
        <f t="shared" si="2"/>
        <v>51600</v>
      </c>
      <c r="J66" s="1609">
        <f t="shared" si="3"/>
        <v>0</v>
      </c>
    </row>
    <row r="67" spans="1:10" ht="15" x14ac:dyDescent="0.25">
      <c r="A67" s="1604">
        <v>202012004</v>
      </c>
      <c r="B67" s="1605" t="s">
        <v>6733</v>
      </c>
      <c r="C67" s="1605">
        <v>0</v>
      </c>
      <c r="D67" s="1606">
        <v>400</v>
      </c>
      <c r="E67" s="1607">
        <v>400</v>
      </c>
      <c r="F67" s="1605">
        <v>-400</v>
      </c>
      <c r="G67" s="1608" t="str">
        <f t="shared" si="0"/>
        <v>20201</v>
      </c>
      <c r="H67" s="1336">
        <f t="shared" si="1"/>
        <v>54700</v>
      </c>
      <c r="I67" s="1336">
        <f t="shared" si="2"/>
        <v>51600</v>
      </c>
      <c r="J67" s="1609">
        <f t="shared" si="3"/>
        <v>0</v>
      </c>
    </row>
    <row r="68" spans="1:10" ht="15" x14ac:dyDescent="0.25">
      <c r="A68" s="1604">
        <v>202012009</v>
      </c>
      <c r="B68" s="1605" t="s">
        <v>6735</v>
      </c>
      <c r="C68" s="1605">
        <v>0</v>
      </c>
      <c r="D68" s="1606">
        <v>100</v>
      </c>
      <c r="E68" s="1607">
        <v>100</v>
      </c>
      <c r="F68" s="1605">
        <v>-100</v>
      </c>
      <c r="G68" s="1608" t="str">
        <f t="shared" si="0"/>
        <v>20201</v>
      </c>
      <c r="H68" s="1336">
        <f t="shared" si="1"/>
        <v>54700</v>
      </c>
      <c r="I68" s="1336">
        <f t="shared" si="2"/>
        <v>51600</v>
      </c>
      <c r="J68" s="1609">
        <f t="shared" si="3"/>
        <v>0</v>
      </c>
    </row>
    <row r="69" spans="1:10" ht="15" x14ac:dyDescent="0.25">
      <c r="A69" s="1604">
        <v>202012012</v>
      </c>
      <c r="B69" s="1605" t="s">
        <v>10025</v>
      </c>
      <c r="C69" s="1605">
        <v>0</v>
      </c>
      <c r="D69" s="1606">
        <v>0</v>
      </c>
      <c r="E69" s="1607">
        <v>0</v>
      </c>
      <c r="F69" s="1605">
        <v>0</v>
      </c>
      <c r="G69" s="1608" t="str">
        <f t="shared" si="0"/>
        <v>20201</v>
      </c>
      <c r="H69" s="1336">
        <f t="shared" si="1"/>
        <v>54700</v>
      </c>
      <c r="I69" s="1336">
        <f t="shared" si="2"/>
        <v>51600</v>
      </c>
      <c r="J69" s="1609">
        <f t="shared" si="3"/>
        <v>0</v>
      </c>
    </row>
    <row r="70" spans="1:10" ht="15" x14ac:dyDescent="0.25">
      <c r="A70" s="1604">
        <v>202012015</v>
      </c>
      <c r="B70" s="1605" t="s">
        <v>10026</v>
      </c>
      <c r="C70" s="1605">
        <v>0</v>
      </c>
      <c r="D70" s="1606">
        <v>0</v>
      </c>
      <c r="E70" s="1607">
        <v>0</v>
      </c>
      <c r="F70" s="1605">
        <v>0</v>
      </c>
      <c r="G70" s="1608" t="str">
        <f t="shared" si="0"/>
        <v>20201</v>
      </c>
      <c r="H70" s="1336">
        <f t="shared" si="1"/>
        <v>54700</v>
      </c>
      <c r="I70" s="1336">
        <f t="shared" si="2"/>
        <v>51600</v>
      </c>
      <c r="J70" s="1609">
        <f t="shared" si="3"/>
        <v>0</v>
      </c>
    </row>
    <row r="71" spans="1:10" ht="15" x14ac:dyDescent="0.25">
      <c r="A71" s="1604">
        <v>202012017</v>
      </c>
      <c r="B71" s="1605" t="s">
        <v>10027</v>
      </c>
      <c r="C71" s="1605">
        <v>0</v>
      </c>
      <c r="D71" s="1606">
        <v>0</v>
      </c>
      <c r="E71" s="1607">
        <v>0</v>
      </c>
      <c r="F71" s="1605">
        <v>0</v>
      </c>
      <c r="G71" s="1608" t="str">
        <f t="shared" si="0"/>
        <v>20201</v>
      </c>
      <c r="H71" s="1336">
        <f t="shared" si="1"/>
        <v>54700</v>
      </c>
      <c r="I71" s="1336">
        <f t="shared" si="2"/>
        <v>51600</v>
      </c>
      <c r="J71" s="1609">
        <f t="shared" si="3"/>
        <v>0</v>
      </c>
    </row>
    <row r="72" spans="1:10" ht="15" x14ac:dyDescent="0.25">
      <c r="A72" s="1604">
        <v>202012020</v>
      </c>
      <c r="B72" s="1605" t="s">
        <v>10028</v>
      </c>
      <c r="C72" s="1605">
        <v>261.39999999999998</v>
      </c>
      <c r="D72" s="1606">
        <v>0</v>
      </c>
      <c r="E72" s="1607">
        <v>0</v>
      </c>
      <c r="F72" s="1605">
        <v>261.39999999999998</v>
      </c>
      <c r="G72" s="1608" t="str">
        <f t="shared" ref="G72:G135" si="4">LEFT(A72,5)</f>
        <v>20201</v>
      </c>
      <c r="H72" s="1336">
        <f t="shared" ref="H72:H135" si="5">SUMIF(G:G,G72,D:D)</f>
        <v>54700</v>
      </c>
      <c r="I72" s="1336">
        <f t="shared" ref="I72:I135" si="6">SUMIF(G:G,G72,E:E)</f>
        <v>51600</v>
      </c>
      <c r="J72" s="1609">
        <f t="shared" si="3"/>
        <v>0</v>
      </c>
    </row>
    <row r="73" spans="1:10" ht="15" x14ac:dyDescent="0.25">
      <c r="A73" s="1604">
        <v>202012022</v>
      </c>
      <c r="B73" s="1605" t="s">
        <v>10029</v>
      </c>
      <c r="C73" s="1605">
        <v>0</v>
      </c>
      <c r="D73" s="1606">
        <v>0</v>
      </c>
      <c r="E73" s="1607">
        <v>0</v>
      </c>
      <c r="F73" s="1605">
        <v>0</v>
      </c>
      <c r="G73" s="1608" t="str">
        <f t="shared" si="4"/>
        <v>20201</v>
      </c>
      <c r="H73" s="1336">
        <f t="shared" si="5"/>
        <v>54700</v>
      </c>
      <c r="I73" s="1336">
        <f t="shared" si="6"/>
        <v>51600</v>
      </c>
      <c r="J73" s="1609">
        <f t="shared" ref="J73:J136" si="7">(E73-D73)*0</f>
        <v>0</v>
      </c>
    </row>
    <row r="74" spans="1:10" ht="15" x14ac:dyDescent="0.25">
      <c r="A74" s="1604">
        <v>202012034</v>
      </c>
      <c r="B74" s="1605" t="s">
        <v>10030</v>
      </c>
      <c r="C74" s="1605">
        <v>0</v>
      </c>
      <c r="D74" s="1606">
        <v>0</v>
      </c>
      <c r="E74" s="1607">
        <v>0</v>
      </c>
      <c r="F74" s="1605">
        <v>0</v>
      </c>
      <c r="G74" s="1608" t="str">
        <f t="shared" si="4"/>
        <v>20201</v>
      </c>
      <c r="H74" s="1336">
        <f t="shared" si="5"/>
        <v>54700</v>
      </c>
      <c r="I74" s="1336">
        <f t="shared" si="6"/>
        <v>51600</v>
      </c>
      <c r="J74" s="1609">
        <f t="shared" si="7"/>
        <v>0</v>
      </c>
    </row>
    <row r="75" spans="1:10" ht="15" x14ac:dyDescent="0.25">
      <c r="A75" s="1604">
        <v>202012037</v>
      </c>
      <c r="B75" s="1605" t="s">
        <v>10031</v>
      </c>
      <c r="C75" s="1605">
        <v>0</v>
      </c>
      <c r="D75" s="1606">
        <v>0</v>
      </c>
      <c r="E75" s="1607">
        <v>0</v>
      </c>
      <c r="F75" s="1605">
        <v>0</v>
      </c>
      <c r="G75" s="1608" t="str">
        <f t="shared" si="4"/>
        <v>20201</v>
      </c>
      <c r="H75" s="1336">
        <f t="shared" si="5"/>
        <v>54700</v>
      </c>
      <c r="I75" s="1336">
        <f t="shared" si="6"/>
        <v>51600</v>
      </c>
      <c r="J75" s="1609">
        <f t="shared" si="7"/>
        <v>0</v>
      </c>
    </row>
    <row r="76" spans="1:10" ht="15" x14ac:dyDescent="0.25">
      <c r="A76" s="1604">
        <v>202012107</v>
      </c>
      <c r="B76" s="1605" t="s">
        <v>10032</v>
      </c>
      <c r="C76" s="1605">
        <v>0</v>
      </c>
      <c r="D76" s="1606">
        <v>0</v>
      </c>
      <c r="E76" s="1607">
        <v>0</v>
      </c>
      <c r="F76" s="1605">
        <v>0</v>
      </c>
      <c r="G76" s="1608" t="str">
        <f t="shared" si="4"/>
        <v>20201</v>
      </c>
      <c r="H76" s="1336">
        <f t="shared" si="5"/>
        <v>54700</v>
      </c>
      <c r="I76" s="1336">
        <f t="shared" si="6"/>
        <v>51600</v>
      </c>
      <c r="J76" s="1609">
        <f t="shared" si="7"/>
        <v>0</v>
      </c>
    </row>
    <row r="77" spans="1:10" ht="15" x14ac:dyDescent="0.25">
      <c r="A77" s="1604">
        <v>202012250</v>
      </c>
      <c r="B77" s="1605" t="s">
        <v>10033</v>
      </c>
      <c r="C77" s="1605">
        <v>0</v>
      </c>
      <c r="D77" s="1606">
        <v>0</v>
      </c>
      <c r="E77" s="1607">
        <v>0</v>
      </c>
      <c r="F77" s="1605">
        <v>0</v>
      </c>
      <c r="G77" s="1608" t="str">
        <f t="shared" si="4"/>
        <v>20201</v>
      </c>
      <c r="H77" s="1336">
        <f t="shared" si="5"/>
        <v>54700</v>
      </c>
      <c r="I77" s="1336">
        <f t="shared" si="6"/>
        <v>51600</v>
      </c>
      <c r="J77" s="1609">
        <f t="shared" si="7"/>
        <v>0</v>
      </c>
    </row>
    <row r="78" spans="1:10" ht="15" x14ac:dyDescent="0.25">
      <c r="A78" s="1604">
        <v>202012300</v>
      </c>
      <c r="B78" s="1605" t="s">
        <v>6737</v>
      </c>
      <c r="C78" s="1605">
        <v>0</v>
      </c>
      <c r="D78" s="1606">
        <v>500</v>
      </c>
      <c r="E78" s="1607">
        <v>500</v>
      </c>
      <c r="F78" s="1605">
        <v>-500</v>
      </c>
      <c r="G78" s="1608" t="str">
        <f t="shared" si="4"/>
        <v>20201</v>
      </c>
      <c r="H78" s="1336">
        <f t="shared" si="5"/>
        <v>54700</v>
      </c>
      <c r="I78" s="1336">
        <f t="shared" si="6"/>
        <v>51600</v>
      </c>
      <c r="J78" s="1609">
        <f t="shared" si="7"/>
        <v>0</v>
      </c>
    </row>
    <row r="79" spans="1:10" ht="15" x14ac:dyDescent="0.25">
      <c r="A79" s="1604">
        <v>202012404</v>
      </c>
      <c r="B79" s="1605" t="s">
        <v>10034</v>
      </c>
      <c r="C79" s="1610">
        <v>0</v>
      </c>
      <c r="D79" s="1606">
        <v>0</v>
      </c>
      <c r="E79" s="1607">
        <v>0</v>
      </c>
      <c r="F79" s="1605">
        <v>0</v>
      </c>
      <c r="G79" s="1608" t="str">
        <f t="shared" si="4"/>
        <v>20201</v>
      </c>
      <c r="H79" s="1336">
        <f t="shared" si="5"/>
        <v>54700</v>
      </c>
      <c r="I79" s="1336">
        <f t="shared" si="6"/>
        <v>51600</v>
      </c>
      <c r="J79" s="1609">
        <f t="shared" si="7"/>
        <v>0</v>
      </c>
    </row>
    <row r="80" spans="1:10" ht="15" x14ac:dyDescent="0.25">
      <c r="A80" s="1604">
        <v>202012414</v>
      </c>
      <c r="B80" s="1605" t="s">
        <v>10035</v>
      </c>
      <c r="C80" s="1605">
        <v>0</v>
      </c>
      <c r="D80" s="1606">
        <v>0</v>
      </c>
      <c r="E80" s="1607">
        <v>0</v>
      </c>
      <c r="F80" s="1605">
        <v>0</v>
      </c>
      <c r="G80" s="1608" t="str">
        <f t="shared" si="4"/>
        <v>20201</v>
      </c>
      <c r="H80" s="1336">
        <f t="shared" si="5"/>
        <v>54700</v>
      </c>
      <c r="I80" s="1336">
        <f t="shared" si="6"/>
        <v>51600</v>
      </c>
      <c r="J80" s="1609">
        <f t="shared" si="7"/>
        <v>0</v>
      </c>
    </row>
    <row r="81" spans="1:10" ht="15" x14ac:dyDescent="0.25">
      <c r="A81" s="1604">
        <v>202012419</v>
      </c>
      <c r="B81" s="1605" t="s">
        <v>6739</v>
      </c>
      <c r="C81" s="1605">
        <v>425</v>
      </c>
      <c r="D81" s="1606">
        <v>500</v>
      </c>
      <c r="E81" s="1607">
        <v>500</v>
      </c>
      <c r="F81" s="1605">
        <v>-75</v>
      </c>
      <c r="G81" s="1608" t="str">
        <f t="shared" si="4"/>
        <v>20201</v>
      </c>
      <c r="H81" s="1336">
        <f t="shared" si="5"/>
        <v>54700</v>
      </c>
      <c r="I81" s="1336">
        <f t="shared" si="6"/>
        <v>51600</v>
      </c>
      <c r="J81" s="1609">
        <f t="shared" si="7"/>
        <v>0</v>
      </c>
    </row>
    <row r="82" spans="1:10" ht="15" x14ac:dyDescent="0.25">
      <c r="A82" s="1604">
        <v>202012421</v>
      </c>
      <c r="B82" s="1605" t="s">
        <v>10036</v>
      </c>
      <c r="C82" s="1605">
        <v>0</v>
      </c>
      <c r="D82" s="1606">
        <v>0</v>
      </c>
      <c r="E82" s="1607">
        <v>0</v>
      </c>
      <c r="F82" s="1605">
        <v>0</v>
      </c>
      <c r="G82" s="1608" t="str">
        <f t="shared" si="4"/>
        <v>20201</v>
      </c>
      <c r="H82" s="1336">
        <f t="shared" si="5"/>
        <v>54700</v>
      </c>
      <c r="I82" s="1336">
        <f t="shared" si="6"/>
        <v>51600</v>
      </c>
      <c r="J82" s="1609">
        <f t="shared" si="7"/>
        <v>0</v>
      </c>
    </row>
    <row r="83" spans="1:10" ht="15" x14ac:dyDescent="0.25">
      <c r="A83" s="1604">
        <v>202012422</v>
      </c>
      <c r="B83" s="1605" t="s">
        <v>10037</v>
      </c>
      <c r="C83" s="1605">
        <v>0</v>
      </c>
      <c r="D83" s="1606">
        <v>0</v>
      </c>
      <c r="E83" s="1607">
        <v>0</v>
      </c>
      <c r="F83" s="1605">
        <v>0</v>
      </c>
      <c r="G83" s="1608" t="str">
        <f t="shared" si="4"/>
        <v>20201</v>
      </c>
      <c r="H83" s="1336">
        <f t="shared" si="5"/>
        <v>54700</v>
      </c>
      <c r="I83" s="1336">
        <f t="shared" si="6"/>
        <v>51600</v>
      </c>
      <c r="J83" s="1609">
        <f t="shared" si="7"/>
        <v>0</v>
      </c>
    </row>
    <row r="84" spans="1:10" ht="15" x14ac:dyDescent="0.25">
      <c r="A84" s="1604">
        <v>202012423</v>
      </c>
      <c r="B84" s="1605" t="s">
        <v>10038</v>
      </c>
      <c r="C84" s="1605">
        <v>0</v>
      </c>
      <c r="D84" s="1606">
        <v>0</v>
      </c>
      <c r="E84" s="1607">
        <v>0</v>
      </c>
      <c r="F84" s="1605">
        <v>0</v>
      </c>
      <c r="G84" s="1608" t="str">
        <f t="shared" si="4"/>
        <v>20201</v>
      </c>
      <c r="H84" s="1336">
        <f t="shared" si="5"/>
        <v>54700</v>
      </c>
      <c r="I84" s="1336">
        <f t="shared" si="6"/>
        <v>51600</v>
      </c>
      <c r="J84" s="1609">
        <f t="shared" si="7"/>
        <v>0</v>
      </c>
    </row>
    <row r="85" spans="1:10" ht="15" x14ac:dyDescent="0.25">
      <c r="A85" s="1604">
        <v>202012425</v>
      </c>
      <c r="B85" s="1605" t="s">
        <v>10039</v>
      </c>
      <c r="C85" s="1605">
        <v>0</v>
      </c>
      <c r="D85" s="1606">
        <v>0</v>
      </c>
      <c r="E85" s="1607">
        <v>0</v>
      </c>
      <c r="F85" s="1605">
        <v>0</v>
      </c>
      <c r="G85" s="1608" t="str">
        <f t="shared" si="4"/>
        <v>20201</v>
      </c>
      <c r="H85" s="1336">
        <f t="shared" si="5"/>
        <v>54700</v>
      </c>
      <c r="I85" s="1336">
        <f t="shared" si="6"/>
        <v>51600</v>
      </c>
      <c r="J85" s="1609">
        <f t="shared" si="7"/>
        <v>0</v>
      </c>
    </row>
    <row r="86" spans="1:10" ht="15" x14ac:dyDescent="0.25">
      <c r="A86" s="1604">
        <v>202012426</v>
      </c>
      <c r="B86" s="1605" t="s">
        <v>10040</v>
      </c>
      <c r="C86" s="1605">
        <v>0</v>
      </c>
      <c r="D86" s="1606">
        <v>0</v>
      </c>
      <c r="E86" s="1607">
        <v>0</v>
      </c>
      <c r="F86" s="1605">
        <v>0</v>
      </c>
      <c r="G86" s="1608" t="str">
        <f t="shared" si="4"/>
        <v>20201</v>
      </c>
      <c r="H86" s="1336">
        <f t="shared" si="5"/>
        <v>54700</v>
      </c>
      <c r="I86" s="1336">
        <f t="shared" si="6"/>
        <v>51600</v>
      </c>
      <c r="J86" s="1609">
        <f t="shared" si="7"/>
        <v>0</v>
      </c>
    </row>
    <row r="87" spans="1:10" ht="15" x14ac:dyDescent="0.25">
      <c r="A87" s="1604">
        <v>202012428</v>
      </c>
      <c r="B87" s="1605" t="s">
        <v>10041</v>
      </c>
      <c r="C87" s="1605">
        <v>0</v>
      </c>
      <c r="D87" s="1606">
        <v>0</v>
      </c>
      <c r="E87" s="1607">
        <v>0</v>
      </c>
      <c r="F87" s="1605">
        <v>0</v>
      </c>
      <c r="G87" s="1608" t="str">
        <f t="shared" si="4"/>
        <v>20201</v>
      </c>
      <c r="H87" s="1336">
        <f t="shared" si="5"/>
        <v>54700</v>
      </c>
      <c r="I87" s="1336">
        <f t="shared" si="6"/>
        <v>51600</v>
      </c>
      <c r="J87" s="1609">
        <f t="shared" si="7"/>
        <v>0</v>
      </c>
    </row>
    <row r="88" spans="1:10" ht="15" x14ac:dyDescent="0.25">
      <c r="A88" s="1604">
        <v>202012429</v>
      </c>
      <c r="B88" s="1605" t="s">
        <v>10042</v>
      </c>
      <c r="C88" s="1605">
        <v>0</v>
      </c>
      <c r="D88" s="1606">
        <v>0</v>
      </c>
      <c r="E88" s="1607">
        <v>0</v>
      </c>
      <c r="F88" s="1605">
        <v>0</v>
      </c>
      <c r="G88" s="1608" t="str">
        <f t="shared" si="4"/>
        <v>20201</v>
      </c>
      <c r="H88" s="1336">
        <f t="shared" si="5"/>
        <v>54700</v>
      </c>
      <c r="I88" s="1336">
        <f t="shared" si="6"/>
        <v>51600</v>
      </c>
      <c r="J88" s="1609">
        <f t="shared" si="7"/>
        <v>0</v>
      </c>
    </row>
    <row r="89" spans="1:10" ht="15" x14ac:dyDescent="0.25">
      <c r="A89" s="1604">
        <v>202012430</v>
      </c>
      <c r="B89" s="1605" t="s">
        <v>10043</v>
      </c>
      <c r="C89" s="1605">
        <v>0</v>
      </c>
      <c r="D89" s="1606">
        <v>0</v>
      </c>
      <c r="E89" s="1607">
        <v>0</v>
      </c>
      <c r="F89" s="1605">
        <v>0</v>
      </c>
      <c r="G89" s="1608" t="str">
        <f t="shared" si="4"/>
        <v>20201</v>
      </c>
      <c r="H89" s="1336">
        <f t="shared" si="5"/>
        <v>54700</v>
      </c>
      <c r="I89" s="1336">
        <f t="shared" si="6"/>
        <v>51600</v>
      </c>
      <c r="J89" s="1609">
        <f t="shared" si="7"/>
        <v>0</v>
      </c>
    </row>
    <row r="90" spans="1:10" ht="15" x14ac:dyDescent="0.25">
      <c r="A90" s="1604">
        <v>202012433</v>
      </c>
      <c r="B90" s="1605" t="s">
        <v>10044</v>
      </c>
      <c r="C90" s="1605">
        <v>0</v>
      </c>
      <c r="D90" s="1606">
        <v>0</v>
      </c>
      <c r="E90" s="1607">
        <v>0</v>
      </c>
      <c r="F90" s="1605">
        <v>0</v>
      </c>
      <c r="G90" s="1608" t="str">
        <f t="shared" si="4"/>
        <v>20201</v>
      </c>
      <c r="H90" s="1336">
        <f t="shared" si="5"/>
        <v>54700</v>
      </c>
      <c r="I90" s="1336">
        <f t="shared" si="6"/>
        <v>51600</v>
      </c>
      <c r="J90" s="1609">
        <f t="shared" si="7"/>
        <v>0</v>
      </c>
    </row>
    <row r="91" spans="1:10" ht="15" x14ac:dyDescent="0.25">
      <c r="A91" s="1604">
        <v>202012434</v>
      </c>
      <c r="B91" s="1605" t="s">
        <v>10045</v>
      </c>
      <c r="C91" s="1605">
        <v>0</v>
      </c>
      <c r="D91" s="1606">
        <v>0</v>
      </c>
      <c r="E91" s="1607">
        <v>0</v>
      </c>
      <c r="F91" s="1605">
        <v>0</v>
      </c>
      <c r="G91" s="1608" t="str">
        <f t="shared" si="4"/>
        <v>20201</v>
      </c>
      <c r="H91" s="1336">
        <f t="shared" si="5"/>
        <v>54700</v>
      </c>
      <c r="I91" s="1336">
        <f t="shared" si="6"/>
        <v>51600</v>
      </c>
      <c r="J91" s="1609">
        <f t="shared" si="7"/>
        <v>0</v>
      </c>
    </row>
    <row r="92" spans="1:10" ht="15" x14ac:dyDescent="0.25">
      <c r="A92" s="1604">
        <v>202012442</v>
      </c>
      <c r="B92" s="1605" t="s">
        <v>10046</v>
      </c>
      <c r="C92" s="1605">
        <v>0</v>
      </c>
      <c r="D92" s="1606">
        <v>0</v>
      </c>
      <c r="E92" s="1607">
        <v>0</v>
      </c>
      <c r="F92" s="1605">
        <v>0</v>
      </c>
      <c r="G92" s="1608" t="str">
        <f t="shared" si="4"/>
        <v>20201</v>
      </c>
      <c r="H92" s="1336">
        <f t="shared" si="5"/>
        <v>54700</v>
      </c>
      <c r="I92" s="1336">
        <f t="shared" si="6"/>
        <v>51600</v>
      </c>
      <c r="J92" s="1609">
        <f t="shared" si="7"/>
        <v>0</v>
      </c>
    </row>
    <row r="93" spans="1:10" ht="15" x14ac:dyDescent="0.25">
      <c r="A93" s="1604">
        <v>202012445</v>
      </c>
      <c r="B93" s="1605" t="s">
        <v>10047</v>
      </c>
      <c r="C93" s="1610">
        <v>0</v>
      </c>
      <c r="D93" s="1606">
        <v>0</v>
      </c>
      <c r="E93" s="1607">
        <v>0</v>
      </c>
      <c r="F93" s="1605">
        <v>0</v>
      </c>
      <c r="G93" s="1608" t="str">
        <f t="shared" si="4"/>
        <v>20201</v>
      </c>
      <c r="H93" s="1336">
        <f t="shared" si="5"/>
        <v>54700</v>
      </c>
      <c r="I93" s="1336">
        <f t="shared" si="6"/>
        <v>51600</v>
      </c>
      <c r="J93" s="1609">
        <f t="shared" si="7"/>
        <v>0</v>
      </c>
    </row>
    <row r="94" spans="1:10" ht="15" x14ac:dyDescent="0.25">
      <c r="A94" s="1604">
        <v>202012447</v>
      </c>
      <c r="B94" s="1605" t="s">
        <v>6741</v>
      </c>
      <c r="C94" s="1605">
        <v>3443.9</v>
      </c>
      <c r="D94" s="1606">
        <v>3000</v>
      </c>
      <c r="E94" s="1607">
        <v>3000</v>
      </c>
      <c r="F94" s="1605">
        <v>443.9</v>
      </c>
      <c r="G94" s="1608" t="str">
        <f t="shared" si="4"/>
        <v>20201</v>
      </c>
      <c r="H94" s="1336">
        <f t="shared" si="5"/>
        <v>54700</v>
      </c>
      <c r="I94" s="1336">
        <f t="shared" si="6"/>
        <v>51600</v>
      </c>
      <c r="J94" s="1609">
        <f t="shared" si="7"/>
        <v>0</v>
      </c>
    </row>
    <row r="95" spans="1:10" ht="15" x14ac:dyDescent="0.25">
      <c r="A95" s="1604">
        <v>202012448</v>
      </c>
      <c r="B95" s="1605" t="s">
        <v>10048</v>
      </c>
      <c r="C95" s="1605">
        <v>0</v>
      </c>
      <c r="D95" s="1606">
        <v>0</v>
      </c>
      <c r="E95" s="1607">
        <v>0</v>
      </c>
      <c r="F95" s="1605">
        <v>0</v>
      </c>
      <c r="G95" s="1608" t="str">
        <f t="shared" si="4"/>
        <v>20201</v>
      </c>
      <c r="H95" s="1336">
        <f t="shared" si="5"/>
        <v>54700</v>
      </c>
      <c r="I95" s="1336">
        <f t="shared" si="6"/>
        <v>51600</v>
      </c>
      <c r="J95" s="1609">
        <f t="shared" si="7"/>
        <v>0</v>
      </c>
    </row>
    <row r="96" spans="1:10" ht="15" x14ac:dyDescent="0.25">
      <c r="A96" s="1604">
        <v>202012471</v>
      </c>
      <c r="B96" s="1605" t="s">
        <v>10049</v>
      </c>
      <c r="C96" s="1605">
        <v>0</v>
      </c>
      <c r="D96" s="1606">
        <v>0</v>
      </c>
      <c r="E96" s="1607">
        <v>0</v>
      </c>
      <c r="F96" s="1605">
        <v>0</v>
      </c>
      <c r="G96" s="1608" t="str">
        <f t="shared" si="4"/>
        <v>20201</v>
      </c>
      <c r="H96" s="1336">
        <f t="shared" si="5"/>
        <v>54700</v>
      </c>
      <c r="I96" s="1336">
        <f t="shared" si="6"/>
        <v>51600</v>
      </c>
      <c r="J96" s="1609">
        <f t="shared" si="7"/>
        <v>0</v>
      </c>
    </row>
    <row r="97" spans="1:10" ht="15" x14ac:dyDescent="0.25">
      <c r="A97" s="1604">
        <v>202012500</v>
      </c>
      <c r="B97" s="1605" t="s">
        <v>6743</v>
      </c>
      <c r="C97" s="1610">
        <v>0</v>
      </c>
      <c r="D97" s="1606">
        <v>200</v>
      </c>
      <c r="E97" s="1607">
        <v>200</v>
      </c>
      <c r="F97" s="1605">
        <v>-200</v>
      </c>
      <c r="G97" s="1608" t="str">
        <f t="shared" si="4"/>
        <v>20201</v>
      </c>
      <c r="H97" s="1336">
        <f t="shared" si="5"/>
        <v>54700</v>
      </c>
      <c r="I97" s="1336">
        <f t="shared" si="6"/>
        <v>51600</v>
      </c>
      <c r="J97" s="1609">
        <f t="shared" si="7"/>
        <v>0</v>
      </c>
    </row>
    <row r="98" spans="1:10" ht="15" x14ac:dyDescent="0.25">
      <c r="A98" s="1604">
        <v>202012510</v>
      </c>
      <c r="B98" s="1605" t="s">
        <v>10050</v>
      </c>
      <c r="C98" s="1605">
        <v>0</v>
      </c>
      <c r="D98" s="1606">
        <v>0</v>
      </c>
      <c r="E98" s="1607">
        <v>0</v>
      </c>
      <c r="F98" s="1605">
        <v>0</v>
      </c>
      <c r="G98" s="1608" t="str">
        <f t="shared" si="4"/>
        <v>20201</v>
      </c>
      <c r="H98" s="1336">
        <f t="shared" si="5"/>
        <v>54700</v>
      </c>
      <c r="I98" s="1336">
        <f t="shared" si="6"/>
        <v>51600</v>
      </c>
      <c r="J98" s="1609">
        <f t="shared" si="7"/>
        <v>0</v>
      </c>
    </row>
    <row r="99" spans="1:10" ht="15" x14ac:dyDescent="0.25">
      <c r="A99" s="1604">
        <v>202012520</v>
      </c>
      <c r="B99" s="1605" t="s">
        <v>10051</v>
      </c>
      <c r="C99" s="1605">
        <v>0</v>
      </c>
      <c r="D99" s="1606">
        <v>0</v>
      </c>
      <c r="E99" s="1607">
        <v>0</v>
      </c>
      <c r="F99" s="1605">
        <v>0</v>
      </c>
      <c r="G99" s="1608" t="str">
        <f t="shared" si="4"/>
        <v>20201</v>
      </c>
      <c r="H99" s="1336">
        <f t="shared" si="5"/>
        <v>54700</v>
      </c>
      <c r="I99" s="1336">
        <f t="shared" si="6"/>
        <v>51600</v>
      </c>
      <c r="J99" s="1609">
        <f t="shared" si="7"/>
        <v>0</v>
      </c>
    </row>
    <row r="100" spans="1:10" ht="15" x14ac:dyDescent="0.25">
      <c r="A100" s="1604">
        <v>202012524</v>
      </c>
      <c r="B100" s="1605" t="s">
        <v>6745</v>
      </c>
      <c r="C100" s="1605">
        <v>0</v>
      </c>
      <c r="D100" s="1606">
        <v>200</v>
      </c>
      <c r="E100" s="1607">
        <v>200</v>
      </c>
      <c r="F100" s="1605">
        <v>-200</v>
      </c>
      <c r="G100" s="1608" t="str">
        <f t="shared" si="4"/>
        <v>20201</v>
      </c>
      <c r="H100" s="1336">
        <f t="shared" si="5"/>
        <v>54700</v>
      </c>
      <c r="I100" s="1336">
        <f t="shared" si="6"/>
        <v>51600</v>
      </c>
      <c r="J100" s="1609">
        <f t="shared" si="7"/>
        <v>0</v>
      </c>
    </row>
    <row r="101" spans="1:10" ht="15" x14ac:dyDescent="0.25">
      <c r="A101" s="1604">
        <v>202012701</v>
      </c>
      <c r="B101" s="1605" t="s">
        <v>10052</v>
      </c>
      <c r="C101" s="1605">
        <v>0</v>
      </c>
      <c r="D101" s="1606">
        <v>0</v>
      </c>
      <c r="E101" s="1607">
        <v>0</v>
      </c>
      <c r="F101" s="1605">
        <v>0</v>
      </c>
      <c r="G101" s="1608" t="str">
        <f t="shared" si="4"/>
        <v>20201</v>
      </c>
      <c r="H101" s="1336">
        <f t="shared" si="5"/>
        <v>54700</v>
      </c>
      <c r="I101" s="1336">
        <f t="shared" si="6"/>
        <v>51600</v>
      </c>
      <c r="J101" s="1609">
        <f t="shared" si="7"/>
        <v>0</v>
      </c>
    </row>
    <row r="102" spans="1:10" ht="15" x14ac:dyDescent="0.25">
      <c r="A102" s="1604">
        <v>202012703</v>
      </c>
      <c r="B102" s="1605" t="s">
        <v>10053</v>
      </c>
      <c r="C102" s="1605">
        <v>0</v>
      </c>
      <c r="D102" s="1606">
        <v>0</v>
      </c>
      <c r="E102" s="1607">
        <v>0</v>
      </c>
      <c r="F102" s="1605">
        <v>0</v>
      </c>
      <c r="G102" s="1608" t="str">
        <f t="shared" si="4"/>
        <v>20201</v>
      </c>
      <c r="H102" s="1336">
        <f t="shared" si="5"/>
        <v>54700</v>
      </c>
      <c r="I102" s="1336">
        <f t="shared" si="6"/>
        <v>51600</v>
      </c>
      <c r="J102" s="1609">
        <f t="shared" si="7"/>
        <v>0</v>
      </c>
    </row>
    <row r="103" spans="1:10" ht="15" x14ac:dyDescent="0.25">
      <c r="A103" s="1604">
        <v>202012706</v>
      </c>
      <c r="B103" s="1605" t="s">
        <v>10054</v>
      </c>
      <c r="C103" s="1605">
        <v>0</v>
      </c>
      <c r="D103" s="1606">
        <v>0</v>
      </c>
      <c r="E103" s="1607">
        <v>0</v>
      </c>
      <c r="F103" s="1605">
        <v>0</v>
      </c>
      <c r="G103" s="1608" t="str">
        <f t="shared" si="4"/>
        <v>20201</v>
      </c>
      <c r="H103" s="1336">
        <f t="shared" si="5"/>
        <v>54700</v>
      </c>
      <c r="I103" s="1336">
        <f t="shared" si="6"/>
        <v>51600</v>
      </c>
      <c r="J103" s="1609">
        <f t="shared" si="7"/>
        <v>0</v>
      </c>
    </row>
    <row r="104" spans="1:10" ht="15" x14ac:dyDescent="0.25">
      <c r="A104" s="1604">
        <v>202012711</v>
      </c>
      <c r="B104" s="1605" t="s">
        <v>6747</v>
      </c>
      <c r="C104" s="1605">
        <v>0</v>
      </c>
      <c r="D104" s="1606">
        <v>1200</v>
      </c>
      <c r="E104" s="1607">
        <v>1200</v>
      </c>
      <c r="F104" s="1605">
        <v>-1200</v>
      </c>
      <c r="G104" s="1608" t="str">
        <f t="shared" si="4"/>
        <v>20201</v>
      </c>
      <c r="H104" s="1336">
        <f t="shared" si="5"/>
        <v>54700</v>
      </c>
      <c r="I104" s="1336">
        <f t="shared" si="6"/>
        <v>51600</v>
      </c>
      <c r="J104" s="1609">
        <f t="shared" si="7"/>
        <v>0</v>
      </c>
    </row>
    <row r="105" spans="1:10" ht="15" x14ac:dyDescent="0.25">
      <c r="A105" s="1604">
        <v>202012713</v>
      </c>
      <c r="B105" s="1605" t="s">
        <v>10055</v>
      </c>
      <c r="C105" s="1605">
        <v>0</v>
      </c>
      <c r="D105" s="1606">
        <v>0</v>
      </c>
      <c r="E105" s="1607">
        <v>0</v>
      </c>
      <c r="F105" s="1605">
        <v>0</v>
      </c>
      <c r="G105" s="1608" t="str">
        <f t="shared" si="4"/>
        <v>20201</v>
      </c>
      <c r="H105" s="1336">
        <f t="shared" si="5"/>
        <v>54700</v>
      </c>
      <c r="I105" s="1336">
        <f t="shared" si="6"/>
        <v>51600</v>
      </c>
      <c r="J105" s="1609">
        <f t="shared" si="7"/>
        <v>0</v>
      </c>
    </row>
    <row r="106" spans="1:10" ht="15" x14ac:dyDescent="0.25">
      <c r="A106" s="1604">
        <v>202012801</v>
      </c>
      <c r="B106" s="1605" t="s">
        <v>10056</v>
      </c>
      <c r="C106" s="1605">
        <v>0</v>
      </c>
      <c r="D106" s="1606">
        <v>0</v>
      </c>
      <c r="E106" s="1607">
        <v>0</v>
      </c>
      <c r="F106" s="1605">
        <v>0</v>
      </c>
      <c r="G106" s="1608" t="str">
        <f t="shared" si="4"/>
        <v>20201</v>
      </c>
      <c r="H106" s="1336">
        <f t="shared" si="5"/>
        <v>54700</v>
      </c>
      <c r="I106" s="1336">
        <f t="shared" si="6"/>
        <v>51600</v>
      </c>
      <c r="J106" s="1609">
        <f t="shared" si="7"/>
        <v>0</v>
      </c>
    </row>
    <row r="107" spans="1:10" ht="15" x14ac:dyDescent="0.25">
      <c r="A107" s="1604">
        <v>202013011</v>
      </c>
      <c r="B107" s="1605" t="s">
        <v>10057</v>
      </c>
      <c r="C107" s="1605">
        <v>0</v>
      </c>
      <c r="D107" s="1606">
        <v>0</v>
      </c>
      <c r="E107" s="1607">
        <v>0</v>
      </c>
      <c r="F107" s="1605">
        <v>0</v>
      </c>
      <c r="G107" s="1608" t="str">
        <f t="shared" si="4"/>
        <v>20201</v>
      </c>
      <c r="H107" s="1336">
        <f t="shared" si="5"/>
        <v>54700</v>
      </c>
      <c r="I107" s="1336">
        <f t="shared" si="6"/>
        <v>51600</v>
      </c>
      <c r="J107" s="1609">
        <f t="shared" si="7"/>
        <v>0</v>
      </c>
    </row>
    <row r="108" spans="1:10" ht="15" x14ac:dyDescent="0.25">
      <c r="A108" s="1604">
        <v>202013038</v>
      </c>
      <c r="B108" s="1605" t="s">
        <v>10058</v>
      </c>
      <c r="C108" s="1605">
        <v>0</v>
      </c>
      <c r="D108" s="1606">
        <v>0</v>
      </c>
      <c r="E108" s="1607">
        <v>0</v>
      </c>
      <c r="F108" s="1605">
        <v>0</v>
      </c>
      <c r="G108" s="1608" t="str">
        <f t="shared" si="4"/>
        <v>20201</v>
      </c>
      <c r="H108" s="1336">
        <f t="shared" si="5"/>
        <v>54700</v>
      </c>
      <c r="I108" s="1336">
        <f t="shared" si="6"/>
        <v>51600</v>
      </c>
      <c r="J108" s="1609">
        <f t="shared" si="7"/>
        <v>0</v>
      </c>
    </row>
    <row r="109" spans="1:10" ht="15" x14ac:dyDescent="0.25">
      <c r="A109" s="1604">
        <v>202013051</v>
      </c>
      <c r="B109" s="1605" t="s">
        <v>10059</v>
      </c>
      <c r="C109" s="1605">
        <v>0</v>
      </c>
      <c r="D109" s="1606">
        <v>0</v>
      </c>
      <c r="E109" s="1607">
        <v>0</v>
      </c>
      <c r="F109" s="1605">
        <v>0</v>
      </c>
      <c r="G109" s="1608" t="str">
        <f t="shared" si="4"/>
        <v>20201</v>
      </c>
      <c r="H109" s="1336">
        <f t="shared" si="5"/>
        <v>54700</v>
      </c>
      <c r="I109" s="1336">
        <f t="shared" si="6"/>
        <v>51600</v>
      </c>
      <c r="J109" s="1609">
        <f t="shared" si="7"/>
        <v>0</v>
      </c>
    </row>
    <row r="110" spans="1:10" ht="15" x14ac:dyDescent="0.25">
      <c r="A110" s="1604">
        <v>202013052</v>
      </c>
      <c r="B110" s="1605" t="s">
        <v>10060</v>
      </c>
      <c r="C110" s="1605">
        <v>0</v>
      </c>
      <c r="D110" s="1606">
        <v>0</v>
      </c>
      <c r="E110" s="1607">
        <v>0</v>
      </c>
      <c r="F110" s="1605">
        <v>0</v>
      </c>
      <c r="G110" s="1608" t="str">
        <f t="shared" si="4"/>
        <v>20201</v>
      </c>
      <c r="H110" s="1336">
        <f t="shared" si="5"/>
        <v>54700</v>
      </c>
      <c r="I110" s="1336">
        <f t="shared" si="6"/>
        <v>51600</v>
      </c>
      <c r="J110" s="1609">
        <f t="shared" si="7"/>
        <v>0</v>
      </c>
    </row>
    <row r="111" spans="1:10" ht="15" x14ac:dyDescent="0.25">
      <c r="A111" s="1604">
        <v>202013081</v>
      </c>
      <c r="B111" s="1605" t="s">
        <v>10061</v>
      </c>
      <c r="C111" s="1610">
        <v>0</v>
      </c>
      <c r="D111" s="1606">
        <v>0</v>
      </c>
      <c r="E111" s="1607">
        <v>0</v>
      </c>
      <c r="F111" s="1605">
        <v>0</v>
      </c>
      <c r="G111" s="1608" t="str">
        <f t="shared" si="4"/>
        <v>20201</v>
      </c>
      <c r="H111" s="1336">
        <f t="shared" si="5"/>
        <v>54700</v>
      </c>
      <c r="I111" s="1336">
        <f t="shared" si="6"/>
        <v>51600</v>
      </c>
      <c r="J111" s="1609">
        <f t="shared" si="7"/>
        <v>0</v>
      </c>
    </row>
    <row r="112" spans="1:10" ht="15" x14ac:dyDescent="0.25">
      <c r="A112" s="1604">
        <v>202013300</v>
      </c>
      <c r="B112" s="1605" t="s">
        <v>10062</v>
      </c>
      <c r="C112" s="1605">
        <v>0</v>
      </c>
      <c r="D112" s="1606">
        <v>0</v>
      </c>
      <c r="E112" s="1607">
        <v>0</v>
      </c>
      <c r="F112" s="1605">
        <v>0</v>
      </c>
      <c r="G112" s="1608" t="str">
        <f t="shared" si="4"/>
        <v>20201</v>
      </c>
      <c r="H112" s="1336">
        <f t="shared" si="5"/>
        <v>54700</v>
      </c>
      <c r="I112" s="1336">
        <f t="shared" si="6"/>
        <v>51600</v>
      </c>
      <c r="J112" s="1609">
        <f t="shared" si="7"/>
        <v>0</v>
      </c>
    </row>
    <row r="113" spans="1:10" ht="15" x14ac:dyDescent="0.25">
      <c r="A113" s="1604">
        <v>202014610</v>
      </c>
      <c r="B113" s="1605" t="s">
        <v>10063</v>
      </c>
      <c r="C113" s="1605">
        <v>0</v>
      </c>
      <c r="D113" s="1606">
        <v>0</v>
      </c>
      <c r="E113" s="1607">
        <v>0</v>
      </c>
      <c r="F113" s="1605">
        <v>0</v>
      </c>
      <c r="G113" s="1608" t="str">
        <f t="shared" si="4"/>
        <v>20201</v>
      </c>
      <c r="H113" s="1336">
        <f t="shared" si="5"/>
        <v>54700</v>
      </c>
      <c r="I113" s="1336">
        <f t="shared" si="6"/>
        <v>51600</v>
      </c>
      <c r="J113" s="1609">
        <f t="shared" si="7"/>
        <v>0</v>
      </c>
    </row>
    <row r="114" spans="1:10" ht="15" x14ac:dyDescent="0.25">
      <c r="A114" s="1604">
        <v>202014611</v>
      </c>
      <c r="B114" s="1605" t="s">
        <v>10064</v>
      </c>
      <c r="C114" s="1605">
        <v>0</v>
      </c>
      <c r="D114" s="1606">
        <v>0</v>
      </c>
      <c r="E114" s="1607">
        <v>0</v>
      </c>
      <c r="F114" s="1605">
        <v>0</v>
      </c>
      <c r="G114" s="1608" t="str">
        <f t="shared" si="4"/>
        <v>20201</v>
      </c>
      <c r="H114" s="1336">
        <f t="shared" si="5"/>
        <v>54700</v>
      </c>
      <c r="I114" s="1336">
        <f t="shared" si="6"/>
        <v>51600</v>
      </c>
      <c r="J114" s="1609">
        <f t="shared" si="7"/>
        <v>0</v>
      </c>
    </row>
    <row r="115" spans="1:10" ht="15" x14ac:dyDescent="0.25">
      <c r="A115" s="1604">
        <v>202014618</v>
      </c>
      <c r="B115" s="1605" t="s">
        <v>10065</v>
      </c>
      <c r="C115" s="1605">
        <v>0</v>
      </c>
      <c r="D115" s="1606">
        <v>0</v>
      </c>
      <c r="E115" s="1607">
        <v>0</v>
      </c>
      <c r="F115" s="1605">
        <v>0</v>
      </c>
      <c r="G115" s="1608" t="str">
        <f t="shared" si="4"/>
        <v>20201</v>
      </c>
      <c r="H115" s="1336">
        <f t="shared" si="5"/>
        <v>54700</v>
      </c>
      <c r="I115" s="1336">
        <f t="shared" si="6"/>
        <v>51600</v>
      </c>
      <c r="J115" s="1609">
        <f t="shared" si="7"/>
        <v>0</v>
      </c>
    </row>
    <row r="116" spans="1:10" ht="15" x14ac:dyDescent="0.25">
      <c r="A116" s="1604">
        <v>202014619</v>
      </c>
      <c r="B116" s="1605" t="s">
        <v>10066</v>
      </c>
      <c r="C116" s="1605">
        <v>0</v>
      </c>
      <c r="D116" s="1606">
        <v>0</v>
      </c>
      <c r="E116" s="1607">
        <v>0</v>
      </c>
      <c r="F116" s="1605">
        <v>0</v>
      </c>
      <c r="G116" s="1608" t="str">
        <f t="shared" si="4"/>
        <v>20201</v>
      </c>
      <c r="H116" s="1336">
        <f t="shared" si="5"/>
        <v>54700</v>
      </c>
      <c r="I116" s="1336">
        <f t="shared" si="6"/>
        <v>51600</v>
      </c>
      <c r="J116" s="1609">
        <f t="shared" si="7"/>
        <v>0</v>
      </c>
    </row>
    <row r="117" spans="1:10" ht="15" x14ac:dyDescent="0.25">
      <c r="A117" s="1604">
        <v>202014621</v>
      </c>
      <c r="B117" s="1605" t="s">
        <v>10067</v>
      </c>
      <c r="C117" s="1605">
        <v>0</v>
      </c>
      <c r="D117" s="1606">
        <v>0</v>
      </c>
      <c r="E117" s="1607">
        <v>0</v>
      </c>
      <c r="F117" s="1605">
        <v>0</v>
      </c>
      <c r="G117" s="1608" t="str">
        <f t="shared" si="4"/>
        <v>20201</v>
      </c>
      <c r="H117" s="1336">
        <f t="shared" si="5"/>
        <v>54700</v>
      </c>
      <c r="I117" s="1336">
        <f t="shared" si="6"/>
        <v>51600</v>
      </c>
      <c r="J117" s="1609">
        <f t="shared" si="7"/>
        <v>0</v>
      </c>
    </row>
    <row r="118" spans="1:10" ht="15" x14ac:dyDescent="0.25">
      <c r="A118" s="1604">
        <v>202014622</v>
      </c>
      <c r="B118" s="1605" t="s">
        <v>10068</v>
      </c>
      <c r="C118" s="1605">
        <v>0</v>
      </c>
      <c r="D118" s="1606">
        <v>0</v>
      </c>
      <c r="E118" s="1607">
        <v>0</v>
      </c>
      <c r="F118" s="1605">
        <v>0</v>
      </c>
      <c r="G118" s="1608" t="str">
        <f t="shared" si="4"/>
        <v>20201</v>
      </c>
      <c r="H118" s="1336">
        <f t="shared" si="5"/>
        <v>54700</v>
      </c>
      <c r="I118" s="1336">
        <f t="shared" si="6"/>
        <v>51600</v>
      </c>
      <c r="J118" s="1609">
        <f t="shared" si="7"/>
        <v>0</v>
      </c>
    </row>
    <row r="119" spans="1:10" ht="15" x14ac:dyDescent="0.25">
      <c r="A119" s="1604">
        <v>202015004</v>
      </c>
      <c r="B119" s="1605" t="s">
        <v>10069</v>
      </c>
      <c r="C119" s="1605">
        <v>0</v>
      </c>
      <c r="D119" s="1606">
        <v>0</v>
      </c>
      <c r="E119" s="1607">
        <v>0</v>
      </c>
      <c r="F119" s="1605">
        <v>0</v>
      </c>
      <c r="G119" s="1608" t="str">
        <f t="shared" si="4"/>
        <v>20201</v>
      </c>
      <c r="H119" s="1336">
        <f t="shared" si="5"/>
        <v>54700</v>
      </c>
      <c r="I119" s="1336">
        <f t="shared" si="6"/>
        <v>51600</v>
      </c>
      <c r="J119" s="1609">
        <f t="shared" si="7"/>
        <v>0</v>
      </c>
    </row>
    <row r="120" spans="1:10" ht="15" x14ac:dyDescent="0.25">
      <c r="A120" s="1604">
        <v>202015016</v>
      </c>
      <c r="B120" s="1605" t="s">
        <v>10070</v>
      </c>
      <c r="C120" s="1605">
        <v>0</v>
      </c>
      <c r="D120" s="1606">
        <v>0</v>
      </c>
      <c r="E120" s="1607">
        <v>0</v>
      </c>
      <c r="F120" s="1605">
        <v>0</v>
      </c>
      <c r="G120" s="1608" t="str">
        <f t="shared" si="4"/>
        <v>20201</v>
      </c>
      <c r="H120" s="1336">
        <f t="shared" si="5"/>
        <v>54700</v>
      </c>
      <c r="I120" s="1336">
        <f t="shared" si="6"/>
        <v>51600</v>
      </c>
      <c r="J120" s="1609">
        <f t="shared" si="7"/>
        <v>0</v>
      </c>
    </row>
    <row r="121" spans="1:10" ht="15" x14ac:dyDescent="0.25">
      <c r="A121" s="1604">
        <v>202015124</v>
      </c>
      <c r="B121" s="1605" t="s">
        <v>10071</v>
      </c>
      <c r="C121" s="1605">
        <v>0</v>
      </c>
      <c r="D121" s="1606">
        <v>0</v>
      </c>
      <c r="E121" s="1607">
        <v>0</v>
      </c>
      <c r="F121" s="1605">
        <v>0</v>
      </c>
      <c r="G121" s="1608" t="str">
        <f t="shared" si="4"/>
        <v>20201</v>
      </c>
      <c r="H121" s="1336">
        <f t="shared" si="5"/>
        <v>54700</v>
      </c>
      <c r="I121" s="1336">
        <f t="shared" si="6"/>
        <v>51600</v>
      </c>
      <c r="J121" s="1609">
        <f t="shared" si="7"/>
        <v>0</v>
      </c>
    </row>
    <row r="122" spans="1:10" ht="15" x14ac:dyDescent="0.25">
      <c r="A122" s="1604">
        <v>202015145</v>
      </c>
      <c r="B122" s="1605" t="s">
        <v>10072</v>
      </c>
      <c r="C122" s="1605">
        <v>0</v>
      </c>
      <c r="D122" s="1606">
        <v>0</v>
      </c>
      <c r="E122" s="1607">
        <v>0</v>
      </c>
      <c r="F122" s="1605">
        <v>0</v>
      </c>
      <c r="G122" s="1608" t="str">
        <f t="shared" si="4"/>
        <v>20201</v>
      </c>
      <c r="H122" s="1336">
        <f t="shared" si="5"/>
        <v>54700</v>
      </c>
      <c r="I122" s="1336">
        <f t="shared" si="6"/>
        <v>51600</v>
      </c>
      <c r="J122" s="1609">
        <f t="shared" si="7"/>
        <v>0</v>
      </c>
    </row>
    <row r="123" spans="1:10" ht="15" x14ac:dyDescent="0.25">
      <c r="A123" s="1604">
        <v>202015189</v>
      </c>
      <c r="B123" s="1605" t="s">
        <v>10073</v>
      </c>
      <c r="C123" s="1605">
        <v>0</v>
      </c>
      <c r="D123" s="1606">
        <v>0</v>
      </c>
      <c r="E123" s="1607">
        <v>0</v>
      </c>
      <c r="F123" s="1605">
        <v>0</v>
      </c>
      <c r="G123" s="1608" t="str">
        <f t="shared" si="4"/>
        <v>20201</v>
      </c>
      <c r="H123" s="1336">
        <f t="shared" si="5"/>
        <v>54700</v>
      </c>
      <c r="I123" s="1336">
        <f t="shared" si="6"/>
        <v>51600</v>
      </c>
      <c r="J123" s="1609">
        <f t="shared" si="7"/>
        <v>0</v>
      </c>
    </row>
    <row r="124" spans="1:10" ht="15" x14ac:dyDescent="0.25">
      <c r="A124" s="1604">
        <v>202015190</v>
      </c>
      <c r="B124" s="1605" t="s">
        <v>10074</v>
      </c>
      <c r="C124" s="1605">
        <v>0</v>
      </c>
      <c r="D124" s="1606">
        <v>0</v>
      </c>
      <c r="E124" s="1607">
        <v>0</v>
      </c>
      <c r="F124" s="1605">
        <v>0</v>
      </c>
      <c r="G124" s="1608" t="str">
        <f t="shared" si="4"/>
        <v>20201</v>
      </c>
      <c r="H124" s="1336">
        <f t="shared" si="5"/>
        <v>54700</v>
      </c>
      <c r="I124" s="1336">
        <f t="shared" si="6"/>
        <v>51600</v>
      </c>
      <c r="J124" s="1609">
        <f t="shared" si="7"/>
        <v>0</v>
      </c>
    </row>
    <row r="125" spans="1:10" ht="15" x14ac:dyDescent="0.25">
      <c r="A125" s="1604">
        <v>202015578</v>
      </c>
      <c r="B125" s="1605" t="s">
        <v>10075</v>
      </c>
      <c r="C125" s="1605">
        <v>0</v>
      </c>
      <c r="D125" s="1606">
        <v>0</v>
      </c>
      <c r="E125" s="1607">
        <v>0</v>
      </c>
      <c r="F125" s="1605">
        <v>0</v>
      </c>
      <c r="G125" s="1608" t="str">
        <f t="shared" si="4"/>
        <v>20201</v>
      </c>
      <c r="H125" s="1336">
        <f t="shared" si="5"/>
        <v>54700</v>
      </c>
      <c r="I125" s="1336">
        <f t="shared" si="6"/>
        <v>51600</v>
      </c>
      <c r="J125" s="1609">
        <f t="shared" si="7"/>
        <v>0</v>
      </c>
    </row>
    <row r="126" spans="1:10" ht="15" x14ac:dyDescent="0.25">
      <c r="A126" s="1604">
        <v>202015902</v>
      </c>
      <c r="B126" s="1605" t="s">
        <v>10076</v>
      </c>
      <c r="C126" s="1605">
        <v>0</v>
      </c>
      <c r="D126" s="1606">
        <v>0</v>
      </c>
      <c r="E126" s="1607">
        <v>0</v>
      </c>
      <c r="F126" s="1605">
        <v>0</v>
      </c>
      <c r="G126" s="1608" t="str">
        <f t="shared" si="4"/>
        <v>20201</v>
      </c>
      <c r="H126" s="1336">
        <f t="shared" si="5"/>
        <v>54700</v>
      </c>
      <c r="I126" s="1336">
        <f t="shared" si="6"/>
        <v>51600</v>
      </c>
      <c r="J126" s="1609">
        <f t="shared" si="7"/>
        <v>0</v>
      </c>
    </row>
    <row r="127" spans="1:10" ht="15" x14ac:dyDescent="0.25">
      <c r="A127" s="1604">
        <v>202016009</v>
      </c>
      <c r="B127" s="1605" t="s">
        <v>10077</v>
      </c>
      <c r="C127" s="1605">
        <v>0</v>
      </c>
      <c r="D127" s="1606">
        <v>0</v>
      </c>
      <c r="E127" s="1607">
        <v>0</v>
      </c>
      <c r="F127" s="1605">
        <v>0</v>
      </c>
      <c r="G127" s="1608" t="str">
        <f t="shared" si="4"/>
        <v>20201</v>
      </c>
      <c r="H127" s="1336">
        <f t="shared" si="5"/>
        <v>54700</v>
      </c>
      <c r="I127" s="1336">
        <f t="shared" si="6"/>
        <v>51600</v>
      </c>
      <c r="J127" s="1609">
        <f t="shared" si="7"/>
        <v>0</v>
      </c>
    </row>
    <row r="128" spans="1:10" ht="15" x14ac:dyDescent="0.25">
      <c r="A128" s="1604">
        <v>202016010</v>
      </c>
      <c r="B128" s="1605" t="s">
        <v>10078</v>
      </c>
      <c r="C128" s="1605">
        <v>0</v>
      </c>
      <c r="D128" s="1606">
        <v>0</v>
      </c>
      <c r="E128" s="1607">
        <v>0</v>
      </c>
      <c r="F128" s="1605">
        <v>0</v>
      </c>
      <c r="G128" s="1608" t="str">
        <f t="shared" si="4"/>
        <v>20201</v>
      </c>
      <c r="H128" s="1336">
        <f t="shared" si="5"/>
        <v>54700</v>
      </c>
      <c r="I128" s="1336">
        <f t="shared" si="6"/>
        <v>51600</v>
      </c>
      <c r="J128" s="1609">
        <f t="shared" si="7"/>
        <v>0</v>
      </c>
    </row>
    <row r="129" spans="1:10" ht="15" x14ac:dyDescent="0.25">
      <c r="A129" s="1604">
        <v>202016011</v>
      </c>
      <c r="B129" s="1605" t="s">
        <v>10079</v>
      </c>
      <c r="C129" s="1605">
        <v>0</v>
      </c>
      <c r="D129" s="1606">
        <v>0</v>
      </c>
      <c r="E129" s="1607">
        <v>0</v>
      </c>
      <c r="F129" s="1605">
        <v>0</v>
      </c>
      <c r="G129" s="1608" t="str">
        <f t="shared" si="4"/>
        <v>20201</v>
      </c>
      <c r="H129" s="1336">
        <f t="shared" si="5"/>
        <v>54700</v>
      </c>
      <c r="I129" s="1336">
        <f t="shared" si="6"/>
        <v>51600</v>
      </c>
      <c r="J129" s="1609">
        <f t="shared" si="7"/>
        <v>0</v>
      </c>
    </row>
    <row r="130" spans="1:10" ht="15" x14ac:dyDescent="0.25">
      <c r="A130" s="1604">
        <v>202019050</v>
      </c>
      <c r="B130" s="1605" t="s">
        <v>10080</v>
      </c>
      <c r="C130" s="1605">
        <v>0</v>
      </c>
      <c r="D130" s="1606">
        <v>0</v>
      </c>
      <c r="E130" s="1607">
        <v>0</v>
      </c>
      <c r="F130" s="1605">
        <v>0</v>
      </c>
      <c r="G130" s="1608" t="str">
        <f t="shared" si="4"/>
        <v>20201</v>
      </c>
      <c r="H130" s="1336">
        <f t="shared" si="5"/>
        <v>54700</v>
      </c>
      <c r="I130" s="1336">
        <f t="shared" si="6"/>
        <v>51600</v>
      </c>
      <c r="J130" s="1609">
        <f t="shared" si="7"/>
        <v>0</v>
      </c>
    </row>
    <row r="131" spans="1:10" ht="15" x14ac:dyDescent="0.25">
      <c r="A131" s="1604">
        <v>202019051</v>
      </c>
      <c r="B131" s="1605" t="s">
        <v>10081</v>
      </c>
      <c r="C131" s="1605">
        <v>0</v>
      </c>
      <c r="D131" s="1606">
        <v>0</v>
      </c>
      <c r="E131" s="1607">
        <v>0</v>
      </c>
      <c r="F131" s="1605">
        <v>0</v>
      </c>
      <c r="G131" s="1608" t="str">
        <f t="shared" si="4"/>
        <v>20201</v>
      </c>
      <c r="H131" s="1336">
        <f t="shared" si="5"/>
        <v>54700</v>
      </c>
      <c r="I131" s="1336">
        <f t="shared" si="6"/>
        <v>51600</v>
      </c>
      <c r="J131" s="1609">
        <f t="shared" si="7"/>
        <v>0</v>
      </c>
    </row>
    <row r="132" spans="1:10" ht="15" x14ac:dyDescent="0.25">
      <c r="A132" s="1604">
        <v>202019053</v>
      </c>
      <c r="B132" s="1605" t="s">
        <v>10082</v>
      </c>
      <c r="C132" s="1610">
        <v>0</v>
      </c>
      <c r="D132" s="1606">
        <v>0</v>
      </c>
      <c r="E132" s="1607">
        <v>0</v>
      </c>
      <c r="F132" s="1605">
        <v>0</v>
      </c>
      <c r="G132" s="1608" t="str">
        <f t="shared" si="4"/>
        <v>20201</v>
      </c>
      <c r="H132" s="1336">
        <f t="shared" si="5"/>
        <v>54700</v>
      </c>
      <c r="I132" s="1336">
        <f t="shared" si="6"/>
        <v>51600</v>
      </c>
      <c r="J132" s="1609">
        <f t="shared" si="7"/>
        <v>0</v>
      </c>
    </row>
    <row r="133" spans="1:10" ht="15" x14ac:dyDescent="0.25">
      <c r="A133" s="1604">
        <v>202019054</v>
      </c>
      <c r="B133" s="1605" t="s">
        <v>10083</v>
      </c>
      <c r="C133" s="1605">
        <v>0</v>
      </c>
      <c r="D133" s="1606">
        <v>0</v>
      </c>
      <c r="E133" s="1607">
        <v>0</v>
      </c>
      <c r="F133" s="1605">
        <v>0</v>
      </c>
      <c r="G133" s="1608" t="str">
        <f t="shared" si="4"/>
        <v>20201</v>
      </c>
      <c r="H133" s="1336">
        <f t="shared" si="5"/>
        <v>54700</v>
      </c>
      <c r="I133" s="1336">
        <f t="shared" si="6"/>
        <v>51600</v>
      </c>
      <c r="J133" s="1609">
        <f t="shared" si="7"/>
        <v>0</v>
      </c>
    </row>
    <row r="134" spans="1:10" ht="15" x14ac:dyDescent="0.25">
      <c r="A134" s="1604">
        <v>202019055</v>
      </c>
      <c r="B134" s="1605" t="s">
        <v>10084</v>
      </c>
      <c r="C134" s="1605">
        <v>0</v>
      </c>
      <c r="D134" s="1606">
        <v>0</v>
      </c>
      <c r="E134" s="1607">
        <v>0</v>
      </c>
      <c r="F134" s="1605">
        <v>0</v>
      </c>
      <c r="G134" s="1608" t="str">
        <f t="shared" si="4"/>
        <v>20201</v>
      </c>
      <c r="H134" s="1336">
        <f t="shared" si="5"/>
        <v>54700</v>
      </c>
      <c r="I134" s="1336">
        <f t="shared" si="6"/>
        <v>51600</v>
      </c>
      <c r="J134" s="1609">
        <f t="shared" si="7"/>
        <v>0</v>
      </c>
    </row>
    <row r="135" spans="1:10" ht="15" x14ac:dyDescent="0.25">
      <c r="A135" s="1604">
        <v>202019067</v>
      </c>
      <c r="B135" s="1605" t="s">
        <v>10085</v>
      </c>
      <c r="C135" s="1610">
        <v>0</v>
      </c>
      <c r="D135" s="1606">
        <v>0</v>
      </c>
      <c r="E135" s="1607">
        <v>0</v>
      </c>
      <c r="F135" s="1605">
        <v>0</v>
      </c>
      <c r="G135" s="1608" t="str">
        <f t="shared" si="4"/>
        <v>20201</v>
      </c>
      <c r="H135" s="1336">
        <f t="shared" si="5"/>
        <v>54700</v>
      </c>
      <c r="I135" s="1336">
        <f t="shared" si="6"/>
        <v>51600</v>
      </c>
      <c r="J135" s="1609">
        <f t="shared" si="7"/>
        <v>0</v>
      </c>
    </row>
    <row r="136" spans="1:10" ht="15" x14ac:dyDescent="0.25">
      <c r="A136" s="1604">
        <v>202019072</v>
      </c>
      <c r="B136" s="1605" t="s">
        <v>6749</v>
      </c>
      <c r="C136" s="1605">
        <v>-16.7</v>
      </c>
      <c r="D136" s="1606">
        <v>-2000</v>
      </c>
      <c r="E136" s="1607">
        <v>-2000</v>
      </c>
      <c r="F136" s="1605">
        <v>1983.3</v>
      </c>
      <c r="G136" s="1608" t="str">
        <f t="shared" ref="G136:G199" si="8">LEFT(A136,5)</f>
        <v>20201</v>
      </c>
      <c r="H136" s="1336">
        <f t="shared" ref="H136:H199" si="9">SUMIF(G:G,G136,D:D)</f>
        <v>54700</v>
      </c>
      <c r="I136" s="1336">
        <f t="shared" ref="I136:I199" si="10">SUMIF(G:G,G136,E:E)</f>
        <v>51600</v>
      </c>
      <c r="J136" s="1609">
        <f t="shared" si="7"/>
        <v>0</v>
      </c>
    </row>
    <row r="137" spans="1:10" ht="15" x14ac:dyDescent="0.25">
      <c r="A137" s="1604">
        <v>202019073</v>
      </c>
      <c r="B137" s="1605" t="s">
        <v>10086</v>
      </c>
      <c r="C137" s="1605">
        <v>0</v>
      </c>
      <c r="D137" s="1606">
        <v>0</v>
      </c>
      <c r="E137" s="1607">
        <v>0</v>
      </c>
      <c r="F137" s="1605">
        <v>0</v>
      </c>
      <c r="G137" s="1608" t="str">
        <f t="shared" si="8"/>
        <v>20201</v>
      </c>
      <c r="H137" s="1336">
        <f t="shared" si="9"/>
        <v>54700</v>
      </c>
      <c r="I137" s="1336">
        <f t="shared" si="10"/>
        <v>51600</v>
      </c>
      <c r="J137" s="1609">
        <f t="shared" ref="J137:J200" si="11">(E137-D137)*0</f>
        <v>0</v>
      </c>
    </row>
    <row r="138" spans="1:10" ht="15" x14ac:dyDescent="0.25">
      <c r="A138" s="1604">
        <v>202019087</v>
      </c>
      <c r="B138" s="1605" t="s">
        <v>6751</v>
      </c>
      <c r="C138" s="1605">
        <v>0</v>
      </c>
      <c r="D138" s="1606">
        <v>-300</v>
      </c>
      <c r="E138" s="1607">
        <v>-300</v>
      </c>
      <c r="F138" s="1605">
        <v>300</v>
      </c>
      <c r="G138" s="1608" t="str">
        <f t="shared" si="8"/>
        <v>20201</v>
      </c>
      <c r="H138" s="1336">
        <f t="shared" si="9"/>
        <v>54700</v>
      </c>
      <c r="I138" s="1336">
        <f t="shared" si="10"/>
        <v>51600</v>
      </c>
      <c r="J138" s="1609">
        <f t="shared" si="11"/>
        <v>0</v>
      </c>
    </row>
    <row r="139" spans="1:10" ht="15" x14ac:dyDescent="0.25">
      <c r="A139" s="1604">
        <v>202019088</v>
      </c>
      <c r="B139" s="1605" t="s">
        <v>10087</v>
      </c>
      <c r="C139" s="1605">
        <v>0</v>
      </c>
      <c r="D139" s="1606">
        <v>0</v>
      </c>
      <c r="E139" s="1607">
        <v>0</v>
      </c>
      <c r="F139" s="1605">
        <v>0</v>
      </c>
      <c r="G139" s="1608" t="str">
        <f t="shared" si="8"/>
        <v>20201</v>
      </c>
      <c r="H139" s="1336">
        <f t="shared" si="9"/>
        <v>54700</v>
      </c>
      <c r="I139" s="1336">
        <f t="shared" si="10"/>
        <v>51600</v>
      </c>
      <c r="J139" s="1609">
        <f t="shared" si="11"/>
        <v>0</v>
      </c>
    </row>
    <row r="140" spans="1:10" ht="15" x14ac:dyDescent="0.25">
      <c r="A140" s="1604">
        <v>202019089</v>
      </c>
      <c r="B140" s="1605" t="s">
        <v>10088</v>
      </c>
      <c r="C140" s="1605">
        <v>0</v>
      </c>
      <c r="D140" s="1606">
        <v>0</v>
      </c>
      <c r="E140" s="1607">
        <v>0</v>
      </c>
      <c r="F140" s="1605">
        <v>0</v>
      </c>
      <c r="G140" s="1608" t="str">
        <f t="shared" si="8"/>
        <v>20201</v>
      </c>
      <c r="H140" s="1336">
        <f t="shared" si="9"/>
        <v>54700</v>
      </c>
      <c r="I140" s="1336">
        <f t="shared" si="10"/>
        <v>51600</v>
      </c>
      <c r="J140" s="1609">
        <f t="shared" si="11"/>
        <v>0</v>
      </c>
    </row>
    <row r="141" spans="1:10" ht="15" x14ac:dyDescent="0.25">
      <c r="A141" s="1604">
        <v>202019201</v>
      </c>
      <c r="B141" s="1605" t="s">
        <v>10089</v>
      </c>
      <c r="C141" s="1605">
        <v>0</v>
      </c>
      <c r="D141" s="1606">
        <v>0</v>
      </c>
      <c r="E141" s="1607">
        <v>0</v>
      </c>
      <c r="F141" s="1605">
        <v>0</v>
      </c>
      <c r="G141" s="1608" t="str">
        <f t="shared" si="8"/>
        <v>20201</v>
      </c>
      <c r="H141" s="1336">
        <f t="shared" si="9"/>
        <v>54700</v>
      </c>
      <c r="I141" s="1336">
        <f t="shared" si="10"/>
        <v>51600</v>
      </c>
      <c r="J141" s="1609">
        <f t="shared" si="11"/>
        <v>0</v>
      </c>
    </row>
    <row r="142" spans="1:10" ht="15" x14ac:dyDescent="0.25">
      <c r="A142" s="1604">
        <v>202019204</v>
      </c>
      <c r="B142" s="1605" t="s">
        <v>10090</v>
      </c>
      <c r="C142" s="1605">
        <v>0</v>
      </c>
      <c r="D142" s="1606">
        <v>0</v>
      </c>
      <c r="E142" s="1607">
        <v>0</v>
      </c>
      <c r="F142" s="1605">
        <v>0</v>
      </c>
      <c r="G142" s="1608" t="str">
        <f t="shared" si="8"/>
        <v>20201</v>
      </c>
      <c r="H142" s="1336">
        <f t="shared" si="9"/>
        <v>54700</v>
      </c>
      <c r="I142" s="1336">
        <f t="shared" si="10"/>
        <v>51600</v>
      </c>
      <c r="J142" s="1609">
        <f t="shared" si="11"/>
        <v>0</v>
      </c>
    </row>
    <row r="143" spans="1:10" ht="15" x14ac:dyDescent="0.25">
      <c r="A143" s="1604">
        <v>202019207</v>
      </c>
      <c r="B143" s="1605" t="s">
        <v>10091</v>
      </c>
      <c r="C143" s="1605">
        <v>0</v>
      </c>
      <c r="D143" s="1606">
        <v>0</v>
      </c>
      <c r="E143" s="1607">
        <v>0</v>
      </c>
      <c r="F143" s="1605">
        <v>0</v>
      </c>
      <c r="G143" s="1608" t="str">
        <f t="shared" si="8"/>
        <v>20201</v>
      </c>
      <c r="H143" s="1336">
        <f t="shared" si="9"/>
        <v>54700</v>
      </c>
      <c r="I143" s="1336">
        <f t="shared" si="10"/>
        <v>51600</v>
      </c>
      <c r="J143" s="1609">
        <f t="shared" si="11"/>
        <v>0</v>
      </c>
    </row>
    <row r="144" spans="1:10" ht="15" x14ac:dyDescent="0.25">
      <c r="A144" s="1604">
        <v>202019212</v>
      </c>
      <c r="B144" s="1605" t="s">
        <v>10092</v>
      </c>
      <c r="C144" s="1605">
        <v>0</v>
      </c>
      <c r="D144" s="1606">
        <v>0</v>
      </c>
      <c r="E144" s="1607">
        <v>0</v>
      </c>
      <c r="F144" s="1605">
        <v>0</v>
      </c>
      <c r="G144" s="1608" t="str">
        <f t="shared" si="8"/>
        <v>20201</v>
      </c>
      <c r="H144" s="1336">
        <f t="shared" si="9"/>
        <v>54700</v>
      </c>
      <c r="I144" s="1336">
        <f t="shared" si="10"/>
        <v>51600</v>
      </c>
      <c r="J144" s="1609">
        <f t="shared" si="11"/>
        <v>0</v>
      </c>
    </row>
    <row r="145" spans="1:10" ht="15" x14ac:dyDescent="0.25">
      <c r="A145" s="1604">
        <v>202019356</v>
      </c>
      <c r="B145" s="1605" t="s">
        <v>10093</v>
      </c>
      <c r="C145" s="1605">
        <v>0</v>
      </c>
      <c r="D145" s="1606">
        <v>0</v>
      </c>
      <c r="E145" s="1607">
        <v>0</v>
      </c>
      <c r="F145" s="1605">
        <v>0</v>
      </c>
      <c r="G145" s="1608" t="str">
        <f t="shared" si="8"/>
        <v>20201</v>
      </c>
      <c r="H145" s="1336">
        <f t="shared" si="9"/>
        <v>54700</v>
      </c>
      <c r="I145" s="1336">
        <f t="shared" si="10"/>
        <v>51600</v>
      </c>
      <c r="J145" s="1609">
        <f t="shared" si="11"/>
        <v>0</v>
      </c>
    </row>
    <row r="146" spans="1:10" ht="15" x14ac:dyDescent="0.25">
      <c r="A146" s="1604">
        <v>202019359</v>
      </c>
      <c r="B146" s="1605" t="s">
        <v>10094</v>
      </c>
      <c r="C146" s="1610">
        <v>0</v>
      </c>
      <c r="D146" s="1606">
        <v>0</v>
      </c>
      <c r="E146" s="1607">
        <v>0</v>
      </c>
      <c r="F146" s="1605">
        <v>0</v>
      </c>
      <c r="G146" s="1608" t="str">
        <f t="shared" si="8"/>
        <v>20201</v>
      </c>
      <c r="H146" s="1336">
        <f t="shared" si="9"/>
        <v>54700</v>
      </c>
      <c r="I146" s="1336">
        <f t="shared" si="10"/>
        <v>51600</v>
      </c>
      <c r="J146" s="1609">
        <f t="shared" si="11"/>
        <v>0</v>
      </c>
    </row>
    <row r="147" spans="1:10" ht="15" x14ac:dyDescent="0.25">
      <c r="A147" s="1604">
        <v>202019552</v>
      </c>
      <c r="B147" s="1605" t="s">
        <v>10095</v>
      </c>
      <c r="C147" s="1605">
        <v>0</v>
      </c>
      <c r="D147" s="1606">
        <v>0</v>
      </c>
      <c r="E147" s="1607">
        <v>0</v>
      </c>
      <c r="F147" s="1605">
        <v>0</v>
      </c>
      <c r="G147" s="1608" t="str">
        <f t="shared" si="8"/>
        <v>20201</v>
      </c>
      <c r="H147" s="1336">
        <f t="shared" si="9"/>
        <v>54700</v>
      </c>
      <c r="I147" s="1336">
        <f t="shared" si="10"/>
        <v>51600</v>
      </c>
      <c r="J147" s="1609">
        <f t="shared" si="11"/>
        <v>0</v>
      </c>
    </row>
    <row r="148" spans="1:10" ht="15" x14ac:dyDescent="0.25">
      <c r="A148" s="1604">
        <v>202019553</v>
      </c>
      <c r="B148" s="1605" t="s">
        <v>10096</v>
      </c>
      <c r="C148" s="1605">
        <v>0</v>
      </c>
      <c r="D148" s="1606">
        <v>0</v>
      </c>
      <c r="E148" s="1607">
        <v>0</v>
      </c>
      <c r="F148" s="1605">
        <v>0</v>
      </c>
      <c r="G148" s="1608" t="str">
        <f t="shared" si="8"/>
        <v>20201</v>
      </c>
      <c r="H148" s="1336">
        <f t="shared" si="9"/>
        <v>54700</v>
      </c>
      <c r="I148" s="1336">
        <f t="shared" si="10"/>
        <v>51600</v>
      </c>
      <c r="J148" s="1609">
        <f t="shared" si="11"/>
        <v>0</v>
      </c>
    </row>
    <row r="149" spans="1:10" ht="15" x14ac:dyDescent="0.25">
      <c r="A149" s="1604">
        <v>202019554</v>
      </c>
      <c r="B149" s="1605" t="s">
        <v>10097</v>
      </c>
      <c r="C149" s="1605">
        <v>0</v>
      </c>
      <c r="D149" s="1606">
        <v>0</v>
      </c>
      <c r="E149" s="1607">
        <v>0</v>
      </c>
      <c r="F149" s="1605">
        <v>0</v>
      </c>
      <c r="G149" s="1608" t="str">
        <f t="shared" si="8"/>
        <v>20201</v>
      </c>
      <c r="H149" s="1336">
        <f t="shared" si="9"/>
        <v>54700</v>
      </c>
      <c r="I149" s="1336">
        <f t="shared" si="10"/>
        <v>51600</v>
      </c>
      <c r="J149" s="1609">
        <f t="shared" si="11"/>
        <v>0</v>
      </c>
    </row>
    <row r="150" spans="1:10" ht="15" x14ac:dyDescent="0.25">
      <c r="A150" s="1604">
        <v>202019555</v>
      </c>
      <c r="B150" s="1605" t="s">
        <v>10098</v>
      </c>
      <c r="C150" s="1605">
        <v>0</v>
      </c>
      <c r="D150" s="1606">
        <v>0</v>
      </c>
      <c r="E150" s="1607">
        <v>0</v>
      </c>
      <c r="F150" s="1605">
        <v>0</v>
      </c>
      <c r="G150" s="1608" t="str">
        <f t="shared" si="8"/>
        <v>20201</v>
      </c>
      <c r="H150" s="1336">
        <f t="shared" si="9"/>
        <v>54700</v>
      </c>
      <c r="I150" s="1336">
        <f t="shared" si="10"/>
        <v>51600</v>
      </c>
      <c r="J150" s="1609">
        <f t="shared" si="11"/>
        <v>0</v>
      </c>
    </row>
    <row r="151" spans="1:10" ht="15" x14ac:dyDescent="0.25">
      <c r="A151" s="1604">
        <v>202019556</v>
      </c>
      <c r="B151" s="1605" t="s">
        <v>10099</v>
      </c>
      <c r="C151" s="1605">
        <v>0</v>
      </c>
      <c r="D151" s="1606">
        <v>0</v>
      </c>
      <c r="E151" s="1607">
        <v>0</v>
      </c>
      <c r="F151" s="1605">
        <v>0</v>
      </c>
      <c r="G151" s="1608" t="str">
        <f t="shared" si="8"/>
        <v>20201</v>
      </c>
      <c r="H151" s="1336">
        <f t="shared" si="9"/>
        <v>54700</v>
      </c>
      <c r="I151" s="1336">
        <f t="shared" si="10"/>
        <v>51600</v>
      </c>
      <c r="J151" s="1609">
        <f t="shared" si="11"/>
        <v>0</v>
      </c>
    </row>
    <row r="152" spans="1:10" ht="15" x14ac:dyDescent="0.25">
      <c r="A152" s="1604">
        <v>202019559</v>
      </c>
      <c r="B152" s="1605" t="s">
        <v>10100</v>
      </c>
      <c r="C152" s="1605">
        <v>0</v>
      </c>
      <c r="D152" s="1606">
        <v>0</v>
      </c>
      <c r="E152" s="1607">
        <v>0</v>
      </c>
      <c r="F152" s="1605">
        <v>0</v>
      </c>
      <c r="G152" s="1608" t="str">
        <f t="shared" si="8"/>
        <v>20201</v>
      </c>
      <c r="H152" s="1336">
        <f t="shared" si="9"/>
        <v>54700</v>
      </c>
      <c r="I152" s="1336">
        <f t="shared" si="10"/>
        <v>51600</v>
      </c>
      <c r="J152" s="1609">
        <f t="shared" si="11"/>
        <v>0</v>
      </c>
    </row>
    <row r="153" spans="1:10" ht="15" x14ac:dyDescent="0.25">
      <c r="A153" s="1604">
        <v>202019560</v>
      </c>
      <c r="B153" s="1605" t="s">
        <v>10101</v>
      </c>
      <c r="C153" s="1605">
        <v>0</v>
      </c>
      <c r="D153" s="1606">
        <v>0</v>
      </c>
      <c r="E153" s="1607">
        <v>0</v>
      </c>
      <c r="F153" s="1605">
        <v>0</v>
      </c>
      <c r="G153" s="1608" t="str">
        <f t="shared" si="8"/>
        <v>20201</v>
      </c>
      <c r="H153" s="1336">
        <f t="shared" si="9"/>
        <v>54700</v>
      </c>
      <c r="I153" s="1336">
        <f t="shared" si="10"/>
        <v>51600</v>
      </c>
      <c r="J153" s="1609">
        <f t="shared" si="11"/>
        <v>0</v>
      </c>
    </row>
    <row r="154" spans="1:10" ht="15" x14ac:dyDescent="0.25">
      <c r="A154" s="1604">
        <v>202019561</v>
      </c>
      <c r="B154" s="1605" t="s">
        <v>10102</v>
      </c>
      <c r="C154" s="1605">
        <v>0</v>
      </c>
      <c r="D154" s="1606">
        <v>0</v>
      </c>
      <c r="E154" s="1607">
        <v>0</v>
      </c>
      <c r="F154" s="1605">
        <v>0</v>
      </c>
      <c r="G154" s="1608" t="str">
        <f t="shared" si="8"/>
        <v>20201</v>
      </c>
      <c r="H154" s="1336">
        <f t="shared" si="9"/>
        <v>54700</v>
      </c>
      <c r="I154" s="1336">
        <f t="shared" si="10"/>
        <v>51600</v>
      </c>
      <c r="J154" s="1609">
        <f t="shared" si="11"/>
        <v>0</v>
      </c>
    </row>
    <row r="155" spans="1:10" ht="15" x14ac:dyDescent="0.25">
      <c r="A155" s="1604">
        <v>202019602</v>
      </c>
      <c r="B155" s="1605" t="s">
        <v>10103</v>
      </c>
      <c r="C155" s="1605">
        <v>0</v>
      </c>
      <c r="D155" s="1606">
        <v>0</v>
      </c>
      <c r="E155" s="1607">
        <v>0</v>
      </c>
      <c r="F155" s="1605">
        <v>0</v>
      </c>
      <c r="G155" s="1608" t="str">
        <f t="shared" si="8"/>
        <v>20201</v>
      </c>
      <c r="H155" s="1336">
        <f t="shared" si="9"/>
        <v>54700</v>
      </c>
      <c r="I155" s="1336">
        <f t="shared" si="10"/>
        <v>51600</v>
      </c>
      <c r="J155" s="1609">
        <f t="shared" si="11"/>
        <v>0</v>
      </c>
    </row>
    <row r="156" spans="1:10" ht="15" x14ac:dyDescent="0.25">
      <c r="A156" s="1604">
        <v>202019846</v>
      </c>
      <c r="B156" s="1605" t="s">
        <v>10104</v>
      </c>
      <c r="C156" s="1605">
        <v>0</v>
      </c>
      <c r="D156" s="1606">
        <v>0</v>
      </c>
      <c r="E156" s="1607">
        <v>0</v>
      </c>
      <c r="F156" s="1605">
        <v>0</v>
      </c>
      <c r="G156" s="1608" t="str">
        <f t="shared" si="8"/>
        <v>20201</v>
      </c>
      <c r="H156" s="1336">
        <f t="shared" si="9"/>
        <v>54700</v>
      </c>
      <c r="I156" s="1336">
        <f t="shared" si="10"/>
        <v>51600</v>
      </c>
      <c r="J156" s="1609">
        <f t="shared" si="11"/>
        <v>0</v>
      </c>
    </row>
    <row r="157" spans="1:10" ht="15" x14ac:dyDescent="0.25">
      <c r="A157" s="1604">
        <v>203010200</v>
      </c>
      <c r="B157" s="1605" t="s">
        <v>10105</v>
      </c>
      <c r="C157" s="1605">
        <v>0</v>
      </c>
      <c r="D157" s="1606">
        <v>0</v>
      </c>
      <c r="E157" s="1607">
        <v>0</v>
      </c>
      <c r="F157" s="1605">
        <v>0</v>
      </c>
      <c r="G157" s="1608" t="str">
        <f t="shared" si="8"/>
        <v>20301</v>
      </c>
      <c r="H157" s="1336">
        <f t="shared" si="9"/>
        <v>300</v>
      </c>
      <c r="I157" s="1336">
        <f t="shared" si="10"/>
        <v>300</v>
      </c>
      <c r="J157" s="1609">
        <f t="shared" si="11"/>
        <v>0</v>
      </c>
    </row>
    <row r="158" spans="1:10" ht="15" x14ac:dyDescent="0.25">
      <c r="A158" s="1604">
        <v>203012038</v>
      </c>
      <c r="B158" s="1605" t="s">
        <v>10106</v>
      </c>
      <c r="C158" s="1605">
        <v>0</v>
      </c>
      <c r="D158" s="1606">
        <v>300</v>
      </c>
      <c r="E158" s="1607">
        <v>300</v>
      </c>
      <c r="F158" s="1605">
        <v>-300</v>
      </c>
      <c r="G158" s="1608" t="str">
        <f t="shared" si="8"/>
        <v>20301</v>
      </c>
      <c r="H158" s="1336">
        <f t="shared" si="9"/>
        <v>300</v>
      </c>
      <c r="I158" s="1336">
        <f t="shared" si="10"/>
        <v>300</v>
      </c>
      <c r="J158" s="1609">
        <f t="shared" si="11"/>
        <v>0</v>
      </c>
    </row>
    <row r="159" spans="1:10" ht="15" x14ac:dyDescent="0.25">
      <c r="A159" s="1604">
        <v>203012430</v>
      </c>
      <c r="B159" s="1605" t="s">
        <v>10107</v>
      </c>
      <c r="C159" s="1605">
        <v>0</v>
      </c>
      <c r="D159" s="1606">
        <v>0</v>
      </c>
      <c r="E159" s="1607">
        <v>0</v>
      </c>
      <c r="F159" s="1605">
        <v>0</v>
      </c>
      <c r="G159" s="1608" t="str">
        <f t="shared" si="8"/>
        <v>20301</v>
      </c>
      <c r="H159" s="1336">
        <f t="shared" si="9"/>
        <v>300</v>
      </c>
      <c r="I159" s="1336">
        <f t="shared" si="10"/>
        <v>300</v>
      </c>
      <c r="J159" s="1609">
        <f t="shared" si="11"/>
        <v>0</v>
      </c>
    </row>
    <row r="160" spans="1:10" ht="15" x14ac:dyDescent="0.25">
      <c r="A160" s="1604">
        <v>203014610</v>
      </c>
      <c r="B160" s="1605" t="s">
        <v>10108</v>
      </c>
      <c r="C160" s="1605">
        <v>0</v>
      </c>
      <c r="D160" s="1606">
        <v>0</v>
      </c>
      <c r="E160" s="1607">
        <v>0</v>
      </c>
      <c r="F160" s="1605">
        <v>0</v>
      </c>
      <c r="G160" s="1608" t="str">
        <f t="shared" si="8"/>
        <v>20301</v>
      </c>
      <c r="H160" s="1336">
        <f t="shared" si="9"/>
        <v>300</v>
      </c>
      <c r="I160" s="1336">
        <f t="shared" si="10"/>
        <v>300</v>
      </c>
      <c r="J160" s="1609">
        <f t="shared" si="11"/>
        <v>0</v>
      </c>
    </row>
    <row r="161" spans="1:10" ht="15" x14ac:dyDescent="0.25">
      <c r="A161" s="1604">
        <v>203014611</v>
      </c>
      <c r="B161" s="1605" t="s">
        <v>10109</v>
      </c>
      <c r="C161" s="1605">
        <v>0</v>
      </c>
      <c r="D161" s="1606">
        <v>0</v>
      </c>
      <c r="E161" s="1607">
        <v>0</v>
      </c>
      <c r="F161" s="1605">
        <v>0</v>
      </c>
      <c r="G161" s="1608" t="str">
        <f t="shared" si="8"/>
        <v>20301</v>
      </c>
      <c r="H161" s="1336">
        <f t="shared" si="9"/>
        <v>300</v>
      </c>
      <c r="I161" s="1336">
        <f t="shared" si="10"/>
        <v>300</v>
      </c>
      <c r="J161" s="1609">
        <f t="shared" si="11"/>
        <v>0</v>
      </c>
    </row>
    <row r="162" spans="1:10" ht="15" x14ac:dyDescent="0.25">
      <c r="A162" s="1604">
        <v>203014622</v>
      </c>
      <c r="B162" s="1605" t="s">
        <v>10110</v>
      </c>
      <c r="C162" s="1605">
        <v>0</v>
      </c>
      <c r="D162" s="1611">
        <v>0</v>
      </c>
      <c r="E162" s="1611">
        <v>0</v>
      </c>
      <c r="F162" s="1605">
        <v>0</v>
      </c>
      <c r="G162" s="1608" t="str">
        <f t="shared" si="8"/>
        <v>20301</v>
      </c>
      <c r="H162" s="1336">
        <f t="shared" si="9"/>
        <v>300</v>
      </c>
      <c r="I162" s="1336">
        <f t="shared" si="10"/>
        <v>300</v>
      </c>
      <c r="J162" s="1609">
        <f t="shared" si="11"/>
        <v>0</v>
      </c>
    </row>
    <row r="163" spans="1:10" ht="15" x14ac:dyDescent="0.25">
      <c r="A163" s="1604">
        <v>207010100</v>
      </c>
      <c r="B163" s="1605" t="s">
        <v>10111</v>
      </c>
      <c r="C163" s="1605">
        <v>141575.74</v>
      </c>
      <c r="D163" s="1611">
        <v>326700</v>
      </c>
      <c r="E163" s="1611">
        <v>326700</v>
      </c>
      <c r="F163" s="1605">
        <v>-185124.26</v>
      </c>
      <c r="G163" s="1608" t="str">
        <f t="shared" si="8"/>
        <v>20701</v>
      </c>
      <c r="H163" s="1336">
        <f t="shared" si="9"/>
        <v>329600</v>
      </c>
      <c r="I163" s="1336">
        <f t="shared" si="10"/>
        <v>350600</v>
      </c>
      <c r="J163" s="1609">
        <f t="shared" si="11"/>
        <v>0</v>
      </c>
    </row>
    <row r="164" spans="1:10" ht="15" x14ac:dyDescent="0.25">
      <c r="A164" s="1604">
        <v>207010101</v>
      </c>
      <c r="B164" s="1605" t="s">
        <v>10112</v>
      </c>
      <c r="C164" s="1610">
        <v>0</v>
      </c>
      <c r="D164" s="1611">
        <v>0</v>
      </c>
      <c r="E164" s="1611">
        <v>0</v>
      </c>
      <c r="F164" s="1605">
        <v>0</v>
      </c>
      <c r="G164" s="1608" t="str">
        <f t="shared" si="8"/>
        <v>20701</v>
      </c>
      <c r="H164" s="1336">
        <f t="shared" si="9"/>
        <v>329600</v>
      </c>
      <c r="I164" s="1336">
        <f t="shared" si="10"/>
        <v>350600</v>
      </c>
      <c r="J164" s="1609">
        <f t="shared" si="11"/>
        <v>0</v>
      </c>
    </row>
    <row r="165" spans="1:10" ht="15" x14ac:dyDescent="0.25">
      <c r="A165" s="1604">
        <v>207010102</v>
      </c>
      <c r="B165" s="1605" t="s">
        <v>10113</v>
      </c>
      <c r="C165" s="1610">
        <v>0</v>
      </c>
      <c r="D165" s="1611">
        <v>0</v>
      </c>
      <c r="E165" s="1611">
        <v>0</v>
      </c>
      <c r="F165" s="1605">
        <v>0</v>
      </c>
      <c r="G165" s="1608" t="str">
        <f t="shared" si="8"/>
        <v>20701</v>
      </c>
      <c r="H165" s="1336">
        <f t="shared" si="9"/>
        <v>329600</v>
      </c>
      <c r="I165" s="1336">
        <f t="shared" si="10"/>
        <v>350600</v>
      </c>
      <c r="J165" s="1609">
        <f t="shared" si="11"/>
        <v>0</v>
      </c>
    </row>
    <row r="166" spans="1:10" ht="15" x14ac:dyDescent="0.25">
      <c r="A166" s="1604">
        <v>207010103</v>
      </c>
      <c r="B166" s="1605" t="s">
        <v>10114</v>
      </c>
      <c r="C166" s="1610">
        <v>0</v>
      </c>
      <c r="D166" s="1611">
        <v>0</v>
      </c>
      <c r="E166" s="1611">
        <v>0</v>
      </c>
      <c r="F166" s="1605">
        <v>0</v>
      </c>
      <c r="G166" s="1608" t="str">
        <f t="shared" si="8"/>
        <v>20701</v>
      </c>
      <c r="H166" s="1336">
        <f t="shared" si="9"/>
        <v>329600</v>
      </c>
      <c r="I166" s="1336">
        <f t="shared" si="10"/>
        <v>350600</v>
      </c>
      <c r="J166" s="1609">
        <f t="shared" si="11"/>
        <v>0</v>
      </c>
    </row>
    <row r="167" spans="1:10" ht="15" x14ac:dyDescent="0.25">
      <c r="A167" s="1604">
        <v>207010120</v>
      </c>
      <c r="B167" s="1605" t="s">
        <v>10115</v>
      </c>
      <c r="C167" s="1610">
        <v>0</v>
      </c>
      <c r="D167" s="1611">
        <v>0</v>
      </c>
      <c r="E167" s="1611">
        <v>0</v>
      </c>
      <c r="F167" s="1605">
        <v>0</v>
      </c>
      <c r="G167" s="1608" t="str">
        <f t="shared" si="8"/>
        <v>20701</v>
      </c>
      <c r="H167" s="1336">
        <f t="shared" si="9"/>
        <v>329600</v>
      </c>
      <c r="I167" s="1336">
        <f t="shared" si="10"/>
        <v>350600</v>
      </c>
      <c r="J167" s="1609">
        <f t="shared" si="11"/>
        <v>0</v>
      </c>
    </row>
    <row r="168" spans="1:10" ht="15" x14ac:dyDescent="0.25">
      <c r="A168" s="1604">
        <v>207010150</v>
      </c>
      <c r="B168" s="1605" t="s">
        <v>10116</v>
      </c>
      <c r="C168" s="1605">
        <v>5740.5</v>
      </c>
      <c r="D168" s="1611">
        <v>12500</v>
      </c>
      <c r="E168" s="1611">
        <v>12500</v>
      </c>
      <c r="F168" s="1605">
        <v>-6759.5</v>
      </c>
      <c r="G168" s="1608" t="str">
        <f t="shared" si="8"/>
        <v>20701</v>
      </c>
      <c r="H168" s="1336">
        <f t="shared" si="9"/>
        <v>329600</v>
      </c>
      <c r="I168" s="1336">
        <f t="shared" si="10"/>
        <v>350600</v>
      </c>
      <c r="J168" s="1609">
        <f t="shared" si="11"/>
        <v>0</v>
      </c>
    </row>
    <row r="169" spans="1:10" ht="15" x14ac:dyDescent="0.25">
      <c r="A169" s="1604">
        <v>207010200</v>
      </c>
      <c r="B169" s="1605" t="s">
        <v>10117</v>
      </c>
      <c r="C169" s="1605">
        <v>0</v>
      </c>
      <c r="D169" s="1611">
        <v>0</v>
      </c>
      <c r="E169" s="1611">
        <v>0</v>
      </c>
      <c r="F169" s="1605">
        <v>0</v>
      </c>
      <c r="G169" s="1608" t="str">
        <f t="shared" si="8"/>
        <v>20701</v>
      </c>
      <c r="H169" s="1336">
        <f t="shared" si="9"/>
        <v>329600</v>
      </c>
      <c r="I169" s="1336">
        <f t="shared" si="10"/>
        <v>350600</v>
      </c>
      <c r="J169" s="1609">
        <f t="shared" si="11"/>
        <v>0</v>
      </c>
    </row>
    <row r="170" spans="1:10" ht="15" x14ac:dyDescent="0.25">
      <c r="A170" s="1604">
        <v>207010700</v>
      </c>
      <c r="B170" s="1612" t="s">
        <v>10118</v>
      </c>
      <c r="C170" s="1605">
        <v>0</v>
      </c>
      <c r="D170" s="1606">
        <v>0</v>
      </c>
      <c r="E170" s="1607">
        <v>0</v>
      </c>
      <c r="F170" s="1605">
        <v>0</v>
      </c>
      <c r="G170" s="1608" t="str">
        <f t="shared" si="8"/>
        <v>20701</v>
      </c>
      <c r="H170" s="1336">
        <f t="shared" si="9"/>
        <v>329600</v>
      </c>
      <c r="I170" s="1336">
        <f t="shared" si="10"/>
        <v>350600</v>
      </c>
      <c r="J170" s="1609">
        <f t="shared" si="11"/>
        <v>0</v>
      </c>
    </row>
    <row r="171" spans="1:10" ht="15" x14ac:dyDescent="0.25">
      <c r="A171" s="1604">
        <v>207010800</v>
      </c>
      <c r="B171" s="1605" t="s">
        <v>10119</v>
      </c>
      <c r="C171" s="1605">
        <v>0</v>
      </c>
      <c r="D171" s="1611">
        <v>0</v>
      </c>
      <c r="E171" s="1611">
        <v>0</v>
      </c>
      <c r="F171" s="1605">
        <v>0</v>
      </c>
      <c r="G171" s="1608" t="str">
        <f t="shared" si="8"/>
        <v>20701</v>
      </c>
      <c r="H171" s="1336">
        <f t="shared" si="9"/>
        <v>329600</v>
      </c>
      <c r="I171" s="1336">
        <f t="shared" si="10"/>
        <v>350600</v>
      </c>
      <c r="J171" s="1609">
        <f t="shared" si="11"/>
        <v>0</v>
      </c>
    </row>
    <row r="172" spans="1:10" ht="15" x14ac:dyDescent="0.25">
      <c r="A172" s="1604">
        <v>207010930</v>
      </c>
      <c r="B172" s="1612" t="s">
        <v>10120</v>
      </c>
      <c r="C172" s="1605">
        <v>0</v>
      </c>
      <c r="D172" s="1606">
        <v>0</v>
      </c>
      <c r="E172" s="1607">
        <v>0</v>
      </c>
      <c r="F172" s="1605">
        <v>0</v>
      </c>
      <c r="G172" s="1608" t="str">
        <f t="shared" si="8"/>
        <v>20701</v>
      </c>
      <c r="H172" s="1336">
        <f t="shared" si="9"/>
        <v>329600</v>
      </c>
      <c r="I172" s="1336">
        <f t="shared" si="10"/>
        <v>350600</v>
      </c>
      <c r="J172" s="1609">
        <f t="shared" si="11"/>
        <v>0</v>
      </c>
    </row>
    <row r="173" spans="1:10" ht="15" x14ac:dyDescent="0.25">
      <c r="A173" s="1604">
        <v>207010985</v>
      </c>
      <c r="B173" s="1605" t="s">
        <v>10121</v>
      </c>
      <c r="C173" s="1610">
        <v>0</v>
      </c>
      <c r="D173" s="1611">
        <v>0</v>
      </c>
      <c r="E173" s="1611">
        <v>0</v>
      </c>
      <c r="F173" s="1605">
        <v>0</v>
      </c>
      <c r="G173" s="1608" t="str">
        <f t="shared" si="8"/>
        <v>20701</v>
      </c>
      <c r="H173" s="1336">
        <f t="shared" si="9"/>
        <v>329600</v>
      </c>
      <c r="I173" s="1336">
        <f t="shared" si="10"/>
        <v>350600</v>
      </c>
      <c r="J173" s="1609">
        <f t="shared" si="11"/>
        <v>0</v>
      </c>
    </row>
    <row r="174" spans="1:10" ht="15" x14ac:dyDescent="0.25">
      <c r="A174" s="1604">
        <v>207011045</v>
      </c>
      <c r="B174" s="1605" t="s">
        <v>10122</v>
      </c>
      <c r="C174" s="1605">
        <v>0</v>
      </c>
      <c r="D174" s="1611">
        <v>0</v>
      </c>
      <c r="E174" s="1611">
        <v>0</v>
      </c>
      <c r="F174" s="1605">
        <v>0</v>
      </c>
      <c r="G174" s="1608" t="str">
        <f t="shared" si="8"/>
        <v>20701</v>
      </c>
      <c r="H174" s="1336">
        <f t="shared" si="9"/>
        <v>329600</v>
      </c>
      <c r="I174" s="1336">
        <f t="shared" si="10"/>
        <v>350600</v>
      </c>
      <c r="J174" s="1609">
        <f t="shared" si="11"/>
        <v>0</v>
      </c>
    </row>
    <row r="175" spans="1:10" ht="15" x14ac:dyDescent="0.25">
      <c r="A175" s="1604">
        <v>207012000</v>
      </c>
      <c r="B175" s="1605" t="s">
        <v>10123</v>
      </c>
      <c r="C175" s="1605">
        <v>361.78</v>
      </c>
      <c r="D175" s="1611">
        <v>2900</v>
      </c>
      <c r="E175" s="1611">
        <v>2900</v>
      </c>
      <c r="F175" s="1605">
        <v>-2538.2199999999998</v>
      </c>
      <c r="G175" s="1608" t="str">
        <f t="shared" si="8"/>
        <v>20701</v>
      </c>
      <c r="H175" s="1336">
        <f t="shared" si="9"/>
        <v>329600</v>
      </c>
      <c r="I175" s="1336">
        <f t="shared" si="10"/>
        <v>350600</v>
      </c>
      <c r="J175" s="1609">
        <f t="shared" si="11"/>
        <v>0</v>
      </c>
    </row>
    <row r="176" spans="1:10" ht="15" x14ac:dyDescent="0.25">
      <c r="A176" s="1604">
        <v>207012007</v>
      </c>
      <c r="B176" s="1605" t="s">
        <v>10124</v>
      </c>
      <c r="C176" s="1610">
        <v>0</v>
      </c>
      <c r="D176" s="1611">
        <v>0</v>
      </c>
      <c r="E176" s="1611">
        <v>0</v>
      </c>
      <c r="F176" s="1605">
        <v>0</v>
      </c>
      <c r="G176" s="1608" t="str">
        <f t="shared" si="8"/>
        <v>20701</v>
      </c>
      <c r="H176" s="1336">
        <f t="shared" si="9"/>
        <v>329600</v>
      </c>
      <c r="I176" s="1336">
        <f t="shared" si="10"/>
        <v>350600</v>
      </c>
      <c r="J176" s="1609">
        <f t="shared" si="11"/>
        <v>0</v>
      </c>
    </row>
    <row r="177" spans="1:10" ht="15" x14ac:dyDescent="0.25">
      <c r="A177" s="1604">
        <v>207012011</v>
      </c>
      <c r="B177" s="1605" t="s">
        <v>10125</v>
      </c>
      <c r="C177" s="1605">
        <v>0</v>
      </c>
      <c r="D177" s="1611">
        <v>0</v>
      </c>
      <c r="E177" s="1611">
        <v>0</v>
      </c>
      <c r="F177" s="1605">
        <v>0</v>
      </c>
      <c r="G177" s="1608" t="str">
        <f t="shared" si="8"/>
        <v>20701</v>
      </c>
      <c r="H177" s="1336">
        <f t="shared" si="9"/>
        <v>329600</v>
      </c>
      <c r="I177" s="1336">
        <f t="shared" si="10"/>
        <v>350600</v>
      </c>
      <c r="J177" s="1609">
        <f t="shared" si="11"/>
        <v>0</v>
      </c>
    </row>
    <row r="178" spans="1:10" ht="15" x14ac:dyDescent="0.25">
      <c r="A178" s="1604">
        <v>207012038</v>
      </c>
      <c r="B178" s="1605" t="s">
        <v>10126</v>
      </c>
      <c r="C178" s="1605">
        <v>1649.5</v>
      </c>
      <c r="D178" s="1611">
        <v>3600</v>
      </c>
      <c r="E178" s="1611">
        <v>3600</v>
      </c>
      <c r="F178" s="1605">
        <v>-1950.5</v>
      </c>
      <c r="G178" s="1608" t="str">
        <f t="shared" si="8"/>
        <v>20701</v>
      </c>
      <c r="H178" s="1336">
        <f t="shared" si="9"/>
        <v>329600</v>
      </c>
      <c r="I178" s="1336">
        <f t="shared" si="10"/>
        <v>350600</v>
      </c>
      <c r="J178" s="1609">
        <f t="shared" si="11"/>
        <v>0</v>
      </c>
    </row>
    <row r="179" spans="1:10" ht="15" x14ac:dyDescent="0.25">
      <c r="A179" s="1604">
        <v>207012039</v>
      </c>
      <c r="B179" s="1605" t="s">
        <v>10127</v>
      </c>
      <c r="C179" s="1605">
        <v>0</v>
      </c>
      <c r="D179" s="1611">
        <v>2200</v>
      </c>
      <c r="E179" s="1611">
        <v>2200</v>
      </c>
      <c r="F179" s="1605">
        <v>-2200</v>
      </c>
      <c r="G179" s="1608" t="str">
        <f t="shared" si="8"/>
        <v>20701</v>
      </c>
      <c r="H179" s="1336">
        <f t="shared" si="9"/>
        <v>329600</v>
      </c>
      <c r="I179" s="1336">
        <f t="shared" si="10"/>
        <v>350600</v>
      </c>
      <c r="J179" s="1609">
        <f t="shared" si="11"/>
        <v>0</v>
      </c>
    </row>
    <row r="180" spans="1:10" ht="15" x14ac:dyDescent="0.25">
      <c r="A180" s="1604">
        <v>207012300</v>
      </c>
      <c r="B180" s="1605" t="s">
        <v>10128</v>
      </c>
      <c r="C180" s="1610">
        <v>899.78</v>
      </c>
      <c r="D180" s="1611">
        <v>2600</v>
      </c>
      <c r="E180" s="1611">
        <v>2600</v>
      </c>
      <c r="F180" s="1605">
        <v>-1700.22</v>
      </c>
      <c r="G180" s="1608" t="str">
        <f t="shared" si="8"/>
        <v>20701</v>
      </c>
      <c r="H180" s="1336">
        <f t="shared" si="9"/>
        <v>329600</v>
      </c>
      <c r="I180" s="1336">
        <f t="shared" si="10"/>
        <v>350600</v>
      </c>
      <c r="J180" s="1609">
        <f t="shared" si="11"/>
        <v>0</v>
      </c>
    </row>
    <row r="181" spans="1:10" ht="15" x14ac:dyDescent="0.25">
      <c r="A181" s="1604">
        <v>207012403</v>
      </c>
      <c r="B181" s="1605" t="s">
        <v>10129</v>
      </c>
      <c r="C181" s="1610">
        <v>0</v>
      </c>
      <c r="D181" s="1611">
        <v>0</v>
      </c>
      <c r="E181" s="1611">
        <v>0</v>
      </c>
      <c r="F181" s="1605">
        <v>0</v>
      </c>
      <c r="G181" s="1608" t="str">
        <f t="shared" si="8"/>
        <v>20701</v>
      </c>
      <c r="H181" s="1336">
        <f t="shared" si="9"/>
        <v>329600</v>
      </c>
      <c r="I181" s="1336">
        <f t="shared" si="10"/>
        <v>350600</v>
      </c>
      <c r="J181" s="1609">
        <f t="shared" si="11"/>
        <v>0</v>
      </c>
    </row>
    <row r="182" spans="1:10" ht="15" x14ac:dyDescent="0.25">
      <c r="A182" s="1604">
        <v>207012415</v>
      </c>
      <c r="B182" s="1612" t="s">
        <v>10130</v>
      </c>
      <c r="C182" s="1605">
        <v>535.14</v>
      </c>
      <c r="D182" s="1606">
        <v>2500</v>
      </c>
      <c r="E182" s="1607">
        <v>2500</v>
      </c>
      <c r="F182" s="1605">
        <v>-1964.86</v>
      </c>
      <c r="G182" s="1608" t="str">
        <f t="shared" si="8"/>
        <v>20701</v>
      </c>
      <c r="H182" s="1336">
        <f t="shared" si="9"/>
        <v>329600</v>
      </c>
      <c r="I182" s="1336">
        <f t="shared" si="10"/>
        <v>350600</v>
      </c>
      <c r="J182" s="1609">
        <f t="shared" si="11"/>
        <v>0</v>
      </c>
    </row>
    <row r="183" spans="1:10" ht="15" x14ac:dyDescent="0.25">
      <c r="A183" s="1604">
        <v>207012416</v>
      </c>
      <c r="B183" s="1612" t="s">
        <v>10131</v>
      </c>
      <c r="C183" s="1610">
        <v>0</v>
      </c>
      <c r="D183" s="1606">
        <v>0</v>
      </c>
      <c r="E183" s="1607">
        <v>0</v>
      </c>
      <c r="F183" s="1605">
        <v>0</v>
      </c>
      <c r="G183" s="1608" t="str">
        <f t="shared" si="8"/>
        <v>20701</v>
      </c>
      <c r="H183" s="1336">
        <f t="shared" si="9"/>
        <v>329600</v>
      </c>
      <c r="I183" s="1336">
        <f t="shared" si="10"/>
        <v>350600</v>
      </c>
      <c r="J183" s="1609">
        <f t="shared" si="11"/>
        <v>0</v>
      </c>
    </row>
    <row r="184" spans="1:10" ht="15" x14ac:dyDescent="0.25">
      <c r="A184" s="1604">
        <v>207012433</v>
      </c>
      <c r="B184" s="1605" t="s">
        <v>10132</v>
      </c>
      <c r="C184" s="1605">
        <v>0</v>
      </c>
      <c r="D184" s="1611">
        <v>0</v>
      </c>
      <c r="E184" s="1611">
        <v>0</v>
      </c>
      <c r="F184" s="1605">
        <v>0</v>
      </c>
      <c r="G184" s="1608" t="str">
        <f t="shared" si="8"/>
        <v>20701</v>
      </c>
      <c r="H184" s="1336">
        <f t="shared" si="9"/>
        <v>329600</v>
      </c>
      <c r="I184" s="1336">
        <f t="shared" si="10"/>
        <v>350600</v>
      </c>
      <c r="J184" s="1609">
        <f t="shared" si="11"/>
        <v>0</v>
      </c>
    </row>
    <row r="185" spans="1:10" ht="15" x14ac:dyDescent="0.25">
      <c r="A185" s="1604">
        <v>207012442</v>
      </c>
      <c r="B185" s="1605" t="s">
        <v>10133</v>
      </c>
      <c r="C185" s="1610">
        <v>0</v>
      </c>
      <c r="D185" s="1611">
        <v>0</v>
      </c>
      <c r="E185" s="1611">
        <v>0</v>
      </c>
      <c r="F185" s="1605">
        <v>0</v>
      </c>
      <c r="G185" s="1608" t="str">
        <f t="shared" si="8"/>
        <v>20701</v>
      </c>
      <c r="H185" s="1336">
        <f t="shared" si="9"/>
        <v>329600</v>
      </c>
      <c r="I185" s="1336">
        <f t="shared" si="10"/>
        <v>350600</v>
      </c>
      <c r="J185" s="1609">
        <f t="shared" si="11"/>
        <v>0</v>
      </c>
    </row>
    <row r="186" spans="1:10" ht="15" x14ac:dyDescent="0.25">
      <c r="A186" s="1604">
        <v>207012477</v>
      </c>
      <c r="B186" s="1605" t="s">
        <v>10134</v>
      </c>
      <c r="C186" s="1605">
        <v>0</v>
      </c>
      <c r="D186" s="1611">
        <v>0</v>
      </c>
      <c r="E186" s="1611">
        <v>0</v>
      </c>
      <c r="F186" s="1605">
        <v>0</v>
      </c>
      <c r="G186" s="1608" t="str">
        <f t="shared" si="8"/>
        <v>20701</v>
      </c>
      <c r="H186" s="1336">
        <f t="shared" si="9"/>
        <v>329600</v>
      </c>
      <c r="I186" s="1336">
        <f t="shared" si="10"/>
        <v>350600</v>
      </c>
      <c r="J186" s="1609">
        <f t="shared" si="11"/>
        <v>0</v>
      </c>
    </row>
    <row r="187" spans="1:10" ht="15" x14ac:dyDescent="0.25">
      <c r="A187" s="1604">
        <v>207012478</v>
      </c>
      <c r="B187" s="1605" t="s">
        <v>10135</v>
      </c>
      <c r="C187" s="1605">
        <v>0</v>
      </c>
      <c r="D187" s="1611">
        <v>0</v>
      </c>
      <c r="E187" s="1611">
        <v>0</v>
      </c>
      <c r="F187" s="1605">
        <v>0</v>
      </c>
      <c r="G187" s="1608" t="str">
        <f t="shared" si="8"/>
        <v>20701</v>
      </c>
      <c r="H187" s="1336">
        <f t="shared" si="9"/>
        <v>329600</v>
      </c>
      <c r="I187" s="1336">
        <f t="shared" si="10"/>
        <v>350600</v>
      </c>
      <c r="J187" s="1609">
        <f t="shared" si="11"/>
        <v>0</v>
      </c>
    </row>
    <row r="188" spans="1:10" ht="15" x14ac:dyDescent="0.25">
      <c r="A188" s="1604">
        <v>207012510</v>
      </c>
      <c r="B188" s="1605" t="s">
        <v>10136</v>
      </c>
      <c r="C188" s="1605">
        <v>0</v>
      </c>
      <c r="D188" s="1611">
        <v>0</v>
      </c>
      <c r="E188" s="1611">
        <v>0</v>
      </c>
      <c r="F188" s="1605">
        <v>0</v>
      </c>
      <c r="G188" s="1608" t="str">
        <f t="shared" si="8"/>
        <v>20701</v>
      </c>
      <c r="H188" s="1336">
        <f t="shared" si="9"/>
        <v>329600</v>
      </c>
      <c r="I188" s="1336">
        <f t="shared" si="10"/>
        <v>350600</v>
      </c>
      <c r="J188" s="1609">
        <f t="shared" si="11"/>
        <v>0</v>
      </c>
    </row>
    <row r="189" spans="1:10" ht="15" x14ac:dyDescent="0.25">
      <c r="A189" s="1604">
        <v>207012520</v>
      </c>
      <c r="B189" s="1605" t="s">
        <v>10137</v>
      </c>
      <c r="C189" s="1605">
        <v>0</v>
      </c>
      <c r="D189" s="1611">
        <v>0</v>
      </c>
      <c r="E189" s="1611">
        <v>0</v>
      </c>
      <c r="F189" s="1605">
        <v>0</v>
      </c>
      <c r="G189" s="1608" t="str">
        <f t="shared" si="8"/>
        <v>20701</v>
      </c>
      <c r="H189" s="1336">
        <f t="shared" si="9"/>
        <v>329600</v>
      </c>
      <c r="I189" s="1336">
        <f t="shared" si="10"/>
        <v>350600</v>
      </c>
      <c r="J189" s="1609">
        <f t="shared" si="11"/>
        <v>0</v>
      </c>
    </row>
    <row r="190" spans="1:10" ht="15" x14ac:dyDescent="0.25">
      <c r="A190" s="1604">
        <v>207012703</v>
      </c>
      <c r="B190" s="1605" t="s">
        <v>6829</v>
      </c>
      <c r="C190" s="1605">
        <v>0</v>
      </c>
      <c r="D190" s="1611">
        <v>100</v>
      </c>
      <c r="E190" s="1611">
        <v>100</v>
      </c>
      <c r="F190" s="1605">
        <v>-100</v>
      </c>
      <c r="G190" s="1608" t="str">
        <f t="shared" si="8"/>
        <v>20701</v>
      </c>
      <c r="H190" s="1336">
        <f t="shared" si="9"/>
        <v>329600</v>
      </c>
      <c r="I190" s="1336">
        <f t="shared" si="10"/>
        <v>350600</v>
      </c>
      <c r="J190" s="1609">
        <f t="shared" si="11"/>
        <v>0</v>
      </c>
    </row>
    <row r="191" spans="1:10" ht="15" x14ac:dyDescent="0.25">
      <c r="A191" s="1604">
        <v>207012706</v>
      </c>
      <c r="B191" s="1605" t="s">
        <v>10138</v>
      </c>
      <c r="C191" s="1605">
        <v>0</v>
      </c>
      <c r="D191" s="1611">
        <v>0</v>
      </c>
      <c r="E191" s="1611">
        <v>0</v>
      </c>
      <c r="F191" s="1605">
        <v>0</v>
      </c>
      <c r="G191" s="1608" t="str">
        <f t="shared" si="8"/>
        <v>20701</v>
      </c>
      <c r="H191" s="1336">
        <f t="shared" si="9"/>
        <v>329600</v>
      </c>
      <c r="I191" s="1336">
        <f t="shared" si="10"/>
        <v>350600</v>
      </c>
      <c r="J191" s="1609">
        <f t="shared" si="11"/>
        <v>0</v>
      </c>
    </row>
    <row r="192" spans="1:10" ht="15" x14ac:dyDescent="0.25">
      <c r="A192" s="1604">
        <v>207012801</v>
      </c>
      <c r="B192" s="1605" t="s">
        <v>10139</v>
      </c>
      <c r="C192" s="1605">
        <v>0</v>
      </c>
      <c r="D192" s="1611">
        <v>0</v>
      </c>
      <c r="E192" s="1611">
        <v>0</v>
      </c>
      <c r="F192" s="1605">
        <v>0</v>
      </c>
      <c r="G192" s="1608" t="str">
        <f t="shared" si="8"/>
        <v>20701</v>
      </c>
      <c r="H192" s="1336">
        <f t="shared" si="9"/>
        <v>329600</v>
      </c>
      <c r="I192" s="1336">
        <f t="shared" si="10"/>
        <v>350600</v>
      </c>
      <c r="J192" s="1609">
        <f t="shared" si="11"/>
        <v>0</v>
      </c>
    </row>
    <row r="193" spans="1:10" ht="15" x14ac:dyDescent="0.25">
      <c r="A193" s="1604">
        <v>207013011</v>
      </c>
      <c r="B193" s="1605" t="s">
        <v>10140</v>
      </c>
      <c r="C193" s="1605">
        <v>0</v>
      </c>
      <c r="D193" s="1611">
        <v>0</v>
      </c>
      <c r="E193" s="1611">
        <v>0</v>
      </c>
      <c r="F193" s="1605">
        <v>0</v>
      </c>
      <c r="G193" s="1608" t="str">
        <f t="shared" si="8"/>
        <v>20701</v>
      </c>
      <c r="H193" s="1336">
        <f t="shared" si="9"/>
        <v>329600</v>
      </c>
      <c r="I193" s="1336">
        <f t="shared" si="10"/>
        <v>350600</v>
      </c>
      <c r="J193" s="1609">
        <f t="shared" si="11"/>
        <v>0</v>
      </c>
    </row>
    <row r="194" spans="1:10" ht="15" x14ac:dyDescent="0.25">
      <c r="A194" s="1604">
        <v>207013038</v>
      </c>
      <c r="B194" s="1605" t="s">
        <v>10141</v>
      </c>
      <c r="C194" s="1605">
        <v>0</v>
      </c>
      <c r="D194" s="1611">
        <v>0</v>
      </c>
      <c r="E194" s="1611">
        <v>0</v>
      </c>
      <c r="F194" s="1605">
        <v>0</v>
      </c>
      <c r="G194" s="1608" t="str">
        <f t="shared" si="8"/>
        <v>20701</v>
      </c>
      <c r="H194" s="1336">
        <f t="shared" si="9"/>
        <v>329600</v>
      </c>
      <c r="I194" s="1336">
        <f t="shared" si="10"/>
        <v>350600</v>
      </c>
      <c r="J194" s="1609">
        <f t="shared" si="11"/>
        <v>0</v>
      </c>
    </row>
    <row r="195" spans="1:10" ht="15" x14ac:dyDescent="0.25">
      <c r="A195" s="1604">
        <v>207013052</v>
      </c>
      <c r="B195" s="1605" t="s">
        <v>10142</v>
      </c>
      <c r="C195" s="1605">
        <v>0</v>
      </c>
      <c r="D195" s="1611">
        <v>0</v>
      </c>
      <c r="E195" s="1611">
        <v>0</v>
      </c>
      <c r="F195" s="1605">
        <v>0</v>
      </c>
      <c r="G195" s="1608" t="str">
        <f t="shared" si="8"/>
        <v>20701</v>
      </c>
      <c r="H195" s="1336">
        <f t="shared" si="9"/>
        <v>329600</v>
      </c>
      <c r="I195" s="1336">
        <f t="shared" si="10"/>
        <v>350600</v>
      </c>
      <c r="J195" s="1609">
        <f t="shared" si="11"/>
        <v>0</v>
      </c>
    </row>
    <row r="196" spans="1:10" ht="15" x14ac:dyDescent="0.25">
      <c r="A196" s="1604">
        <v>207013300</v>
      </c>
      <c r="B196" s="1605" t="s">
        <v>10143</v>
      </c>
      <c r="C196" s="1605">
        <v>0</v>
      </c>
      <c r="D196" s="1611">
        <v>0</v>
      </c>
      <c r="E196" s="1611">
        <v>0</v>
      </c>
      <c r="F196" s="1605">
        <v>0</v>
      </c>
      <c r="G196" s="1608" t="str">
        <f t="shared" si="8"/>
        <v>20701</v>
      </c>
      <c r="H196" s="1336">
        <f t="shared" si="9"/>
        <v>329600</v>
      </c>
      <c r="I196" s="1336">
        <f t="shared" si="10"/>
        <v>350600</v>
      </c>
      <c r="J196" s="1609">
        <f t="shared" si="11"/>
        <v>0</v>
      </c>
    </row>
    <row r="197" spans="1:10" ht="15" x14ac:dyDescent="0.25">
      <c r="A197" s="1604">
        <v>207014610</v>
      </c>
      <c r="B197" s="1605" t="s">
        <v>10144</v>
      </c>
      <c r="C197" s="1605">
        <v>0</v>
      </c>
      <c r="D197" s="1611">
        <v>0</v>
      </c>
      <c r="E197" s="1611">
        <v>0</v>
      </c>
      <c r="F197" s="1605">
        <v>0</v>
      </c>
      <c r="G197" s="1608" t="str">
        <f t="shared" si="8"/>
        <v>20701</v>
      </c>
      <c r="H197" s="1336">
        <f t="shared" si="9"/>
        <v>329600</v>
      </c>
      <c r="I197" s="1336">
        <f t="shared" si="10"/>
        <v>350600</v>
      </c>
      <c r="J197" s="1609">
        <f t="shared" si="11"/>
        <v>0</v>
      </c>
    </row>
    <row r="198" spans="1:10" ht="15" x14ac:dyDescent="0.25">
      <c r="A198" s="1604">
        <v>207014611</v>
      </c>
      <c r="B198" s="1605" t="s">
        <v>10145</v>
      </c>
      <c r="C198" s="1605">
        <v>0</v>
      </c>
      <c r="D198" s="1606">
        <v>0</v>
      </c>
      <c r="E198" s="1607">
        <v>0</v>
      </c>
      <c r="F198" s="1605">
        <v>0</v>
      </c>
      <c r="G198" s="1608" t="str">
        <f t="shared" si="8"/>
        <v>20701</v>
      </c>
      <c r="H198" s="1336">
        <f t="shared" si="9"/>
        <v>329600</v>
      </c>
      <c r="I198" s="1336">
        <f t="shared" si="10"/>
        <v>350600</v>
      </c>
      <c r="J198" s="1609">
        <f t="shared" si="11"/>
        <v>0</v>
      </c>
    </row>
    <row r="199" spans="1:10" ht="15" x14ac:dyDescent="0.25">
      <c r="A199" s="1604">
        <v>207014619</v>
      </c>
      <c r="B199" s="1605" t="s">
        <v>10146</v>
      </c>
      <c r="C199" s="1610">
        <v>0</v>
      </c>
      <c r="D199" s="1606">
        <v>0</v>
      </c>
      <c r="E199" s="1607">
        <v>0</v>
      </c>
      <c r="F199" s="1605">
        <v>0</v>
      </c>
      <c r="G199" s="1608" t="str">
        <f t="shared" si="8"/>
        <v>20701</v>
      </c>
      <c r="H199" s="1336">
        <f t="shared" si="9"/>
        <v>329600</v>
      </c>
      <c r="I199" s="1336">
        <f t="shared" si="10"/>
        <v>350600</v>
      </c>
      <c r="J199" s="1609">
        <f t="shared" si="11"/>
        <v>0</v>
      </c>
    </row>
    <row r="200" spans="1:10" ht="15" x14ac:dyDescent="0.25">
      <c r="A200" s="1604">
        <v>207014622</v>
      </c>
      <c r="B200" s="1605" t="s">
        <v>10147</v>
      </c>
      <c r="C200" s="1605">
        <v>0</v>
      </c>
      <c r="D200" s="1606">
        <v>0</v>
      </c>
      <c r="E200" s="1607">
        <v>0</v>
      </c>
      <c r="F200" s="1605">
        <v>0</v>
      </c>
      <c r="G200" s="1608" t="str">
        <f t="shared" ref="G200:G263" si="12">LEFT(A200,5)</f>
        <v>20701</v>
      </c>
      <c r="H200" s="1336">
        <f t="shared" ref="H200:H263" si="13">SUMIF(G:G,G200,D:D)</f>
        <v>329600</v>
      </c>
      <c r="I200" s="1336">
        <f t="shared" ref="I200:I263" si="14">SUMIF(G:G,G200,E:E)</f>
        <v>350600</v>
      </c>
      <c r="J200" s="1609">
        <f t="shared" si="11"/>
        <v>0</v>
      </c>
    </row>
    <row r="201" spans="1:10" ht="15" x14ac:dyDescent="0.25">
      <c r="A201" s="1604">
        <v>207014623</v>
      </c>
      <c r="B201" s="1605" t="s">
        <v>10148</v>
      </c>
      <c r="C201" s="1605">
        <v>0</v>
      </c>
      <c r="D201" s="1606">
        <v>0</v>
      </c>
      <c r="E201" s="1607">
        <v>0</v>
      </c>
      <c r="F201" s="1605">
        <v>0</v>
      </c>
      <c r="G201" s="1608" t="str">
        <f t="shared" si="12"/>
        <v>20701</v>
      </c>
      <c r="H201" s="1336">
        <f t="shared" si="13"/>
        <v>329600</v>
      </c>
      <c r="I201" s="1336">
        <f t="shared" si="14"/>
        <v>350600</v>
      </c>
      <c r="J201" s="1609">
        <f t="shared" ref="J201:J264" si="15">(E201-D201)*0</f>
        <v>0</v>
      </c>
    </row>
    <row r="202" spans="1:10" ht="15" x14ac:dyDescent="0.25">
      <c r="A202" s="1604">
        <v>207015902</v>
      </c>
      <c r="B202" s="1605" t="s">
        <v>10149</v>
      </c>
      <c r="C202" s="1610">
        <v>0</v>
      </c>
      <c r="D202" s="1606">
        <v>0</v>
      </c>
      <c r="E202" s="1607">
        <v>0</v>
      </c>
      <c r="F202" s="1605">
        <v>0</v>
      </c>
      <c r="G202" s="1608" t="str">
        <f t="shared" si="12"/>
        <v>20701</v>
      </c>
      <c r="H202" s="1336">
        <f t="shared" si="13"/>
        <v>329600</v>
      </c>
      <c r="I202" s="1336">
        <f t="shared" si="14"/>
        <v>350600</v>
      </c>
      <c r="J202" s="1609">
        <f t="shared" si="15"/>
        <v>0</v>
      </c>
    </row>
    <row r="203" spans="1:10" ht="15" x14ac:dyDescent="0.25">
      <c r="A203" s="1604">
        <v>207016010</v>
      </c>
      <c r="B203" s="1605" t="s">
        <v>10150</v>
      </c>
      <c r="C203" s="1605">
        <v>0</v>
      </c>
      <c r="D203" s="1606">
        <v>0</v>
      </c>
      <c r="E203" s="1607">
        <v>0</v>
      </c>
      <c r="F203" s="1605">
        <v>0</v>
      </c>
      <c r="G203" s="1608" t="str">
        <f t="shared" si="12"/>
        <v>20701</v>
      </c>
      <c r="H203" s="1336">
        <f t="shared" si="13"/>
        <v>329600</v>
      </c>
      <c r="I203" s="1336">
        <f t="shared" si="14"/>
        <v>350600</v>
      </c>
      <c r="J203" s="1609">
        <f t="shared" si="15"/>
        <v>0</v>
      </c>
    </row>
    <row r="204" spans="1:10" ht="15" x14ac:dyDescent="0.25">
      <c r="A204" s="1604">
        <v>207019053</v>
      </c>
      <c r="B204" s="1605" t="s">
        <v>10151</v>
      </c>
      <c r="C204" s="1605">
        <v>0</v>
      </c>
      <c r="D204" s="1606">
        <v>0</v>
      </c>
      <c r="E204" s="1607">
        <v>0</v>
      </c>
      <c r="F204" s="1605">
        <v>0</v>
      </c>
      <c r="G204" s="1608" t="str">
        <f t="shared" si="12"/>
        <v>20701</v>
      </c>
      <c r="H204" s="1336">
        <f t="shared" si="13"/>
        <v>329600</v>
      </c>
      <c r="I204" s="1336">
        <f t="shared" si="14"/>
        <v>350600</v>
      </c>
      <c r="J204" s="1609">
        <f t="shared" si="15"/>
        <v>0</v>
      </c>
    </row>
    <row r="205" spans="1:10" ht="15" x14ac:dyDescent="0.25">
      <c r="A205" s="1604">
        <v>207019054</v>
      </c>
      <c r="B205" s="1605" t="s">
        <v>10152</v>
      </c>
      <c r="C205" s="1605">
        <v>0</v>
      </c>
      <c r="D205" s="1606">
        <v>0</v>
      </c>
      <c r="E205" s="1607">
        <v>0</v>
      </c>
      <c r="F205" s="1605">
        <v>0</v>
      </c>
      <c r="G205" s="1608" t="str">
        <f t="shared" si="12"/>
        <v>20701</v>
      </c>
      <c r="H205" s="1336">
        <f t="shared" si="13"/>
        <v>329600</v>
      </c>
      <c r="I205" s="1336">
        <f t="shared" si="14"/>
        <v>350600</v>
      </c>
      <c r="J205" s="1609">
        <f t="shared" si="15"/>
        <v>0</v>
      </c>
    </row>
    <row r="206" spans="1:10" ht="15" x14ac:dyDescent="0.25">
      <c r="A206" s="1604">
        <v>207019059</v>
      </c>
      <c r="B206" s="1605" t="s">
        <v>10153</v>
      </c>
      <c r="C206" s="1605">
        <v>0</v>
      </c>
      <c r="D206" s="1606">
        <v>0</v>
      </c>
      <c r="E206" s="1607">
        <v>0</v>
      </c>
      <c r="F206" s="1605">
        <v>0</v>
      </c>
      <c r="G206" s="1608" t="str">
        <f t="shared" si="12"/>
        <v>20701</v>
      </c>
      <c r="H206" s="1336">
        <f t="shared" si="13"/>
        <v>329600</v>
      </c>
      <c r="I206" s="1336">
        <f t="shared" si="14"/>
        <v>350600</v>
      </c>
      <c r="J206" s="1609">
        <f t="shared" si="15"/>
        <v>0</v>
      </c>
    </row>
    <row r="207" spans="1:10" ht="15" x14ac:dyDescent="0.25">
      <c r="A207" s="1604">
        <v>207019089</v>
      </c>
      <c r="B207" s="1605" t="s">
        <v>10154</v>
      </c>
      <c r="C207" s="1605">
        <v>0</v>
      </c>
      <c r="D207" s="1606">
        <v>0</v>
      </c>
      <c r="E207" s="1607">
        <v>0</v>
      </c>
      <c r="F207" s="1605">
        <v>0</v>
      </c>
      <c r="G207" s="1608" t="str">
        <f t="shared" si="12"/>
        <v>20701</v>
      </c>
      <c r="H207" s="1336">
        <f t="shared" si="13"/>
        <v>329600</v>
      </c>
      <c r="I207" s="1336">
        <f t="shared" si="14"/>
        <v>350600</v>
      </c>
      <c r="J207" s="1609">
        <f t="shared" si="15"/>
        <v>0</v>
      </c>
    </row>
    <row r="208" spans="1:10" ht="15" x14ac:dyDescent="0.25">
      <c r="A208" s="1604">
        <v>207019103</v>
      </c>
      <c r="B208" s="1605" t="s">
        <v>10155</v>
      </c>
      <c r="C208" s="1605">
        <v>0</v>
      </c>
      <c r="D208" s="1606">
        <v>0</v>
      </c>
      <c r="E208" s="1607">
        <v>0</v>
      </c>
      <c r="F208" s="1605">
        <v>0</v>
      </c>
      <c r="G208" s="1608" t="str">
        <f t="shared" si="12"/>
        <v>20701</v>
      </c>
      <c r="H208" s="1336">
        <f t="shared" si="13"/>
        <v>329600</v>
      </c>
      <c r="I208" s="1336">
        <f t="shared" si="14"/>
        <v>350600</v>
      </c>
      <c r="J208" s="1609">
        <f t="shared" si="15"/>
        <v>0</v>
      </c>
    </row>
    <row r="209" spans="1:10" ht="15" x14ac:dyDescent="0.25">
      <c r="A209" s="1604">
        <v>207019200</v>
      </c>
      <c r="B209" s="1605" t="s">
        <v>10156</v>
      </c>
      <c r="C209" s="1610">
        <v>-517.74</v>
      </c>
      <c r="D209" s="1606">
        <v>-2500</v>
      </c>
      <c r="E209" s="1607">
        <v>-2500</v>
      </c>
      <c r="F209" s="1605">
        <v>1982.26</v>
      </c>
      <c r="G209" s="1608" t="str">
        <f t="shared" si="12"/>
        <v>20701</v>
      </c>
      <c r="H209" s="1336">
        <f t="shared" si="13"/>
        <v>329600</v>
      </c>
      <c r="I209" s="1336">
        <f t="shared" si="14"/>
        <v>350600</v>
      </c>
      <c r="J209" s="1609">
        <f t="shared" si="15"/>
        <v>0</v>
      </c>
    </row>
    <row r="210" spans="1:10" ht="15" x14ac:dyDescent="0.25">
      <c r="A210" s="1604">
        <v>207019201</v>
      </c>
      <c r="B210" s="1605" t="s">
        <v>10157</v>
      </c>
      <c r="C210" s="1610">
        <v>0</v>
      </c>
      <c r="D210" s="1606">
        <v>0</v>
      </c>
      <c r="E210" s="1607">
        <v>0</v>
      </c>
      <c r="F210" s="1605">
        <v>0</v>
      </c>
      <c r="G210" s="1608" t="str">
        <f t="shared" si="12"/>
        <v>20701</v>
      </c>
      <c r="H210" s="1336">
        <f t="shared" si="13"/>
        <v>329600</v>
      </c>
      <c r="I210" s="1336">
        <f t="shared" si="14"/>
        <v>350600</v>
      </c>
      <c r="J210" s="1609">
        <f t="shared" si="15"/>
        <v>0</v>
      </c>
    </row>
    <row r="211" spans="1:10" ht="15" x14ac:dyDescent="0.25">
      <c r="A211" s="1604">
        <v>207019300</v>
      </c>
      <c r="B211" s="1605" t="s">
        <v>10158</v>
      </c>
      <c r="C211" s="1605">
        <v>0</v>
      </c>
      <c r="D211" s="1606">
        <v>0</v>
      </c>
      <c r="E211" s="1607">
        <v>0</v>
      </c>
      <c r="F211" s="1605">
        <v>0</v>
      </c>
      <c r="G211" s="1608" t="str">
        <f t="shared" si="12"/>
        <v>20701</v>
      </c>
      <c r="H211" s="1336">
        <f t="shared" si="13"/>
        <v>329600</v>
      </c>
      <c r="I211" s="1336">
        <f t="shared" si="14"/>
        <v>350600</v>
      </c>
      <c r="J211" s="1609">
        <f t="shared" si="15"/>
        <v>0</v>
      </c>
    </row>
    <row r="212" spans="1:10" ht="15" x14ac:dyDescent="0.25">
      <c r="A212" s="1604">
        <v>207019359</v>
      </c>
      <c r="B212" s="1605" t="s">
        <v>10159</v>
      </c>
      <c r="C212" s="1610">
        <v>0</v>
      </c>
      <c r="D212" s="1606">
        <v>0</v>
      </c>
      <c r="E212" s="1607">
        <v>0</v>
      </c>
      <c r="F212" s="1605">
        <v>0</v>
      </c>
      <c r="G212" s="1608" t="str">
        <f t="shared" si="12"/>
        <v>20701</v>
      </c>
      <c r="H212" s="1336">
        <f t="shared" si="13"/>
        <v>329600</v>
      </c>
      <c r="I212" s="1336">
        <f t="shared" si="14"/>
        <v>350600</v>
      </c>
      <c r="J212" s="1609">
        <f t="shared" si="15"/>
        <v>0</v>
      </c>
    </row>
    <row r="213" spans="1:10" ht="15" x14ac:dyDescent="0.25">
      <c r="A213" s="1604">
        <v>207019390</v>
      </c>
      <c r="B213" s="1605" t="s">
        <v>10160</v>
      </c>
      <c r="C213" s="1610">
        <v>0</v>
      </c>
      <c r="D213" s="1606">
        <v>0</v>
      </c>
      <c r="E213" s="1607">
        <v>0</v>
      </c>
      <c r="F213" s="1605">
        <v>0</v>
      </c>
      <c r="G213" s="1608" t="str">
        <f t="shared" si="12"/>
        <v>20701</v>
      </c>
      <c r="H213" s="1336">
        <f t="shared" si="13"/>
        <v>329600</v>
      </c>
      <c r="I213" s="1336">
        <f t="shared" si="14"/>
        <v>350600</v>
      </c>
      <c r="J213" s="1609">
        <f t="shared" si="15"/>
        <v>0</v>
      </c>
    </row>
    <row r="214" spans="1:10" ht="15" x14ac:dyDescent="0.25">
      <c r="A214" s="1604">
        <v>207019539</v>
      </c>
      <c r="B214" s="1605" t="s">
        <v>10161</v>
      </c>
      <c r="C214" s="1610">
        <v>0</v>
      </c>
      <c r="D214" s="1606">
        <v>0</v>
      </c>
      <c r="E214" s="1607">
        <v>0</v>
      </c>
      <c r="F214" s="1605">
        <v>0</v>
      </c>
      <c r="G214" s="1608" t="str">
        <f t="shared" si="12"/>
        <v>20701</v>
      </c>
      <c r="H214" s="1336">
        <f t="shared" si="13"/>
        <v>329600</v>
      </c>
      <c r="I214" s="1336">
        <f t="shared" si="14"/>
        <v>350600</v>
      </c>
      <c r="J214" s="1609">
        <f t="shared" si="15"/>
        <v>0</v>
      </c>
    </row>
    <row r="215" spans="1:10" ht="15" x14ac:dyDescent="0.25">
      <c r="A215" s="1604">
        <v>207019800</v>
      </c>
      <c r="B215" s="1605" t="s">
        <v>10162</v>
      </c>
      <c r="C215" s="1605">
        <v>0</v>
      </c>
      <c r="D215" s="1606">
        <v>-21000</v>
      </c>
      <c r="E215" s="1607">
        <v>0</v>
      </c>
      <c r="F215" s="1605">
        <v>0</v>
      </c>
      <c r="G215" s="1608" t="str">
        <f t="shared" si="12"/>
        <v>20701</v>
      </c>
      <c r="H215" s="1336">
        <f t="shared" si="13"/>
        <v>329600</v>
      </c>
      <c r="I215" s="1336">
        <f t="shared" si="14"/>
        <v>350600</v>
      </c>
      <c r="J215" s="1609">
        <f t="shared" si="15"/>
        <v>0</v>
      </c>
    </row>
    <row r="216" spans="1:10" ht="15" x14ac:dyDescent="0.25">
      <c r="A216" s="1604">
        <v>208010100</v>
      </c>
      <c r="B216" s="1605" t="s">
        <v>6835</v>
      </c>
      <c r="C216" s="1610">
        <v>177092.16</v>
      </c>
      <c r="D216" s="1606">
        <v>312100</v>
      </c>
      <c r="E216" s="1607">
        <v>312100</v>
      </c>
      <c r="F216" s="1605">
        <v>-135007.84</v>
      </c>
      <c r="G216" s="1608" t="str">
        <f t="shared" si="12"/>
        <v>20801</v>
      </c>
      <c r="H216" s="1336">
        <f t="shared" si="13"/>
        <v>375600</v>
      </c>
      <c r="I216" s="1336">
        <f t="shared" si="14"/>
        <v>375600</v>
      </c>
      <c r="J216" s="1609">
        <f t="shared" si="15"/>
        <v>0</v>
      </c>
    </row>
    <row r="217" spans="1:10" ht="15" x14ac:dyDescent="0.25">
      <c r="A217" s="1604">
        <v>208010101</v>
      </c>
      <c r="B217" s="1605" t="s">
        <v>10163</v>
      </c>
      <c r="C217" s="1605">
        <v>0</v>
      </c>
      <c r="D217" s="1606">
        <v>0</v>
      </c>
      <c r="E217" s="1607">
        <v>0</v>
      </c>
      <c r="F217" s="1605">
        <v>0</v>
      </c>
      <c r="G217" s="1608" t="str">
        <f t="shared" si="12"/>
        <v>20801</v>
      </c>
      <c r="H217" s="1336">
        <f t="shared" si="13"/>
        <v>375600</v>
      </c>
      <c r="I217" s="1336">
        <f t="shared" si="14"/>
        <v>375600</v>
      </c>
      <c r="J217" s="1609">
        <f t="shared" si="15"/>
        <v>0</v>
      </c>
    </row>
    <row r="218" spans="1:10" ht="15" x14ac:dyDescent="0.25">
      <c r="A218" s="1604">
        <v>208010102</v>
      </c>
      <c r="B218" s="1605" t="s">
        <v>10164</v>
      </c>
      <c r="C218" s="1605">
        <v>0</v>
      </c>
      <c r="D218" s="1606">
        <v>0</v>
      </c>
      <c r="E218" s="1607">
        <v>0</v>
      </c>
      <c r="F218" s="1605">
        <v>0</v>
      </c>
      <c r="G218" s="1608" t="str">
        <f t="shared" si="12"/>
        <v>20801</v>
      </c>
      <c r="H218" s="1336">
        <f t="shared" si="13"/>
        <v>375600</v>
      </c>
      <c r="I218" s="1336">
        <f t="shared" si="14"/>
        <v>375600</v>
      </c>
      <c r="J218" s="1609">
        <f t="shared" si="15"/>
        <v>0</v>
      </c>
    </row>
    <row r="219" spans="1:10" ht="15" x14ac:dyDescent="0.25">
      <c r="A219" s="1604">
        <v>208010103</v>
      </c>
      <c r="B219" s="1605" t="s">
        <v>10165</v>
      </c>
      <c r="C219" s="1605">
        <v>0</v>
      </c>
      <c r="D219" s="1606">
        <v>0</v>
      </c>
      <c r="E219" s="1607">
        <v>0</v>
      </c>
      <c r="F219" s="1605">
        <v>0</v>
      </c>
      <c r="G219" s="1608" t="str">
        <f t="shared" si="12"/>
        <v>20801</v>
      </c>
      <c r="H219" s="1336">
        <f t="shared" si="13"/>
        <v>375600</v>
      </c>
      <c r="I219" s="1336">
        <f t="shared" si="14"/>
        <v>375600</v>
      </c>
      <c r="J219" s="1609">
        <f t="shared" si="15"/>
        <v>0</v>
      </c>
    </row>
    <row r="220" spans="1:10" ht="15" x14ac:dyDescent="0.25">
      <c r="A220" s="1604">
        <v>208010110</v>
      </c>
      <c r="B220" s="1605" t="s">
        <v>10166</v>
      </c>
      <c r="C220" s="1605">
        <v>0</v>
      </c>
      <c r="D220" s="1606">
        <v>0</v>
      </c>
      <c r="E220" s="1607">
        <v>0</v>
      </c>
      <c r="F220" s="1605">
        <v>0</v>
      </c>
      <c r="G220" s="1608" t="str">
        <f t="shared" si="12"/>
        <v>20801</v>
      </c>
      <c r="H220" s="1336">
        <f t="shared" si="13"/>
        <v>375600</v>
      </c>
      <c r="I220" s="1336">
        <f t="shared" si="14"/>
        <v>375600</v>
      </c>
      <c r="J220" s="1609">
        <f t="shared" si="15"/>
        <v>0</v>
      </c>
    </row>
    <row r="221" spans="1:10" ht="15" x14ac:dyDescent="0.25">
      <c r="A221" s="1604">
        <v>208010120</v>
      </c>
      <c r="B221" s="1605" t="s">
        <v>10167</v>
      </c>
      <c r="C221" s="1605">
        <v>0</v>
      </c>
      <c r="D221" s="1606">
        <v>0</v>
      </c>
      <c r="E221" s="1607">
        <v>0</v>
      </c>
      <c r="F221" s="1605">
        <v>0</v>
      </c>
      <c r="G221" s="1608" t="str">
        <f t="shared" si="12"/>
        <v>20801</v>
      </c>
      <c r="H221" s="1336">
        <f t="shared" si="13"/>
        <v>375600</v>
      </c>
      <c r="I221" s="1336">
        <f t="shared" si="14"/>
        <v>375600</v>
      </c>
      <c r="J221" s="1609">
        <f t="shared" si="15"/>
        <v>0</v>
      </c>
    </row>
    <row r="222" spans="1:10" ht="15" x14ac:dyDescent="0.25">
      <c r="A222" s="1604">
        <v>208010150</v>
      </c>
      <c r="B222" s="1605" t="s">
        <v>6837</v>
      </c>
      <c r="C222" s="1610">
        <v>8412.6</v>
      </c>
      <c r="D222" s="1606">
        <v>10000</v>
      </c>
      <c r="E222" s="1607">
        <v>10000</v>
      </c>
      <c r="F222" s="1605">
        <v>-1587.4</v>
      </c>
      <c r="G222" s="1608" t="str">
        <f t="shared" si="12"/>
        <v>20801</v>
      </c>
      <c r="H222" s="1336">
        <f t="shared" si="13"/>
        <v>375600</v>
      </c>
      <c r="I222" s="1336">
        <f t="shared" si="14"/>
        <v>375600</v>
      </c>
      <c r="J222" s="1609">
        <f t="shared" si="15"/>
        <v>0</v>
      </c>
    </row>
    <row r="223" spans="1:10" ht="15" x14ac:dyDescent="0.25">
      <c r="A223" s="1604">
        <v>208010200</v>
      </c>
      <c r="B223" s="1605" t="s">
        <v>6839</v>
      </c>
      <c r="C223" s="1605">
        <v>132122.44</v>
      </c>
      <c r="D223" s="1606">
        <v>35400</v>
      </c>
      <c r="E223" s="1607">
        <v>35400</v>
      </c>
      <c r="F223" s="1605">
        <v>96722.44</v>
      </c>
      <c r="G223" s="1608" t="str">
        <f t="shared" si="12"/>
        <v>20801</v>
      </c>
      <c r="H223" s="1336">
        <f t="shared" si="13"/>
        <v>375600</v>
      </c>
      <c r="I223" s="1336">
        <f t="shared" si="14"/>
        <v>375600</v>
      </c>
      <c r="J223" s="1609">
        <f t="shared" si="15"/>
        <v>0</v>
      </c>
    </row>
    <row r="224" spans="1:10" ht="15" x14ac:dyDescent="0.25">
      <c r="A224" s="1604">
        <v>208010700</v>
      </c>
      <c r="B224" s="1605" t="s">
        <v>10168</v>
      </c>
      <c r="C224" s="1605">
        <v>0</v>
      </c>
      <c r="D224" s="1606">
        <v>0</v>
      </c>
      <c r="E224" s="1607">
        <v>0</v>
      </c>
      <c r="F224" s="1605">
        <v>0</v>
      </c>
      <c r="G224" s="1608" t="str">
        <f t="shared" si="12"/>
        <v>20801</v>
      </c>
      <c r="H224" s="1336">
        <f t="shared" si="13"/>
        <v>375600</v>
      </c>
      <c r="I224" s="1336">
        <f t="shared" si="14"/>
        <v>375600</v>
      </c>
      <c r="J224" s="1609">
        <f t="shared" si="15"/>
        <v>0</v>
      </c>
    </row>
    <row r="225" spans="1:10" ht="15" x14ac:dyDescent="0.25">
      <c r="A225" s="1604">
        <v>208010800</v>
      </c>
      <c r="B225" s="1605" t="s">
        <v>6841</v>
      </c>
      <c r="C225" s="1605">
        <v>247.6</v>
      </c>
      <c r="D225" s="1606">
        <v>0</v>
      </c>
      <c r="E225" s="1607">
        <v>0</v>
      </c>
      <c r="F225" s="1605">
        <v>247.6</v>
      </c>
      <c r="G225" s="1608" t="str">
        <f t="shared" si="12"/>
        <v>20801</v>
      </c>
      <c r="H225" s="1336">
        <f t="shared" si="13"/>
        <v>375600</v>
      </c>
      <c r="I225" s="1336">
        <f t="shared" si="14"/>
        <v>375600</v>
      </c>
      <c r="J225" s="1609">
        <f t="shared" si="15"/>
        <v>0</v>
      </c>
    </row>
    <row r="226" spans="1:10" ht="15" x14ac:dyDescent="0.25">
      <c r="A226" s="1604">
        <v>208010930</v>
      </c>
      <c r="B226" s="1605" t="s">
        <v>6843</v>
      </c>
      <c r="C226" s="1605">
        <v>0</v>
      </c>
      <c r="D226" s="1606">
        <v>900</v>
      </c>
      <c r="E226" s="1607">
        <v>900</v>
      </c>
      <c r="F226" s="1605">
        <v>-900</v>
      </c>
      <c r="G226" s="1608" t="str">
        <f t="shared" si="12"/>
        <v>20801</v>
      </c>
      <c r="H226" s="1336">
        <f t="shared" si="13"/>
        <v>375600</v>
      </c>
      <c r="I226" s="1336">
        <f t="shared" si="14"/>
        <v>375600</v>
      </c>
      <c r="J226" s="1609">
        <f t="shared" si="15"/>
        <v>0</v>
      </c>
    </row>
    <row r="227" spans="1:10" ht="15" x14ac:dyDescent="0.25">
      <c r="A227" s="1604">
        <v>208010975</v>
      </c>
      <c r="B227" s="1605" t="s">
        <v>10169</v>
      </c>
      <c r="C227" s="1605">
        <v>0</v>
      </c>
      <c r="D227" s="1606">
        <v>0</v>
      </c>
      <c r="E227" s="1607">
        <v>0</v>
      </c>
      <c r="F227" s="1605">
        <v>0</v>
      </c>
      <c r="G227" s="1608" t="str">
        <f t="shared" si="12"/>
        <v>20801</v>
      </c>
      <c r="H227" s="1336">
        <f t="shared" si="13"/>
        <v>375600</v>
      </c>
      <c r="I227" s="1336">
        <f t="shared" si="14"/>
        <v>375600</v>
      </c>
      <c r="J227" s="1609">
        <f t="shared" si="15"/>
        <v>0</v>
      </c>
    </row>
    <row r="228" spans="1:10" ht="15" x14ac:dyDescent="0.25">
      <c r="A228" s="1604">
        <v>208010981</v>
      </c>
      <c r="B228" s="1605" t="s">
        <v>10170</v>
      </c>
      <c r="C228" s="1605">
        <v>0</v>
      </c>
      <c r="D228" s="1606">
        <v>0</v>
      </c>
      <c r="E228" s="1607">
        <v>0</v>
      </c>
      <c r="F228" s="1605">
        <v>0</v>
      </c>
      <c r="G228" s="1608" t="str">
        <f t="shared" si="12"/>
        <v>20801</v>
      </c>
      <c r="H228" s="1336">
        <f t="shared" si="13"/>
        <v>375600</v>
      </c>
      <c r="I228" s="1336">
        <f t="shared" si="14"/>
        <v>375600</v>
      </c>
      <c r="J228" s="1609">
        <f t="shared" si="15"/>
        <v>0</v>
      </c>
    </row>
    <row r="229" spans="1:10" ht="15" x14ac:dyDescent="0.25">
      <c r="A229" s="1604">
        <v>208010985</v>
      </c>
      <c r="B229" s="1605" t="s">
        <v>10171</v>
      </c>
      <c r="C229" s="1610">
        <v>0</v>
      </c>
      <c r="D229" s="1606">
        <v>0</v>
      </c>
      <c r="E229" s="1607">
        <v>0</v>
      </c>
      <c r="F229" s="1605">
        <v>0</v>
      </c>
      <c r="G229" s="1608" t="str">
        <f t="shared" si="12"/>
        <v>20801</v>
      </c>
      <c r="H229" s="1336">
        <f t="shared" si="13"/>
        <v>375600</v>
      </c>
      <c r="I229" s="1336">
        <f t="shared" si="14"/>
        <v>375600</v>
      </c>
      <c r="J229" s="1609">
        <f t="shared" si="15"/>
        <v>0</v>
      </c>
    </row>
    <row r="230" spans="1:10" ht="15" x14ac:dyDescent="0.25">
      <c r="A230" s="1604">
        <v>208012000</v>
      </c>
      <c r="B230" s="1605" t="s">
        <v>6845</v>
      </c>
      <c r="C230" s="1605">
        <v>0</v>
      </c>
      <c r="D230" s="1606">
        <v>100</v>
      </c>
      <c r="E230" s="1607">
        <v>100</v>
      </c>
      <c r="F230" s="1605">
        <v>-100</v>
      </c>
      <c r="G230" s="1608" t="str">
        <f t="shared" si="12"/>
        <v>20801</v>
      </c>
      <c r="H230" s="1336">
        <f t="shared" si="13"/>
        <v>375600</v>
      </c>
      <c r="I230" s="1336">
        <f t="shared" si="14"/>
        <v>375600</v>
      </c>
      <c r="J230" s="1609">
        <f t="shared" si="15"/>
        <v>0</v>
      </c>
    </row>
    <row r="231" spans="1:10" ht="15" x14ac:dyDescent="0.25">
      <c r="A231" s="1604">
        <v>208012004</v>
      </c>
      <c r="B231" s="1605" t="s">
        <v>6847</v>
      </c>
      <c r="C231" s="1605">
        <v>14513.25</v>
      </c>
      <c r="D231" s="1606">
        <v>20300</v>
      </c>
      <c r="E231" s="1607">
        <v>20300</v>
      </c>
      <c r="F231" s="1605">
        <v>-5786.75</v>
      </c>
      <c r="G231" s="1608" t="str">
        <f t="shared" si="12"/>
        <v>20801</v>
      </c>
      <c r="H231" s="1336">
        <f t="shared" si="13"/>
        <v>375600</v>
      </c>
      <c r="I231" s="1336">
        <f t="shared" si="14"/>
        <v>375600</v>
      </c>
      <c r="J231" s="1609">
        <f t="shared" si="15"/>
        <v>0</v>
      </c>
    </row>
    <row r="232" spans="1:10" ht="15" x14ac:dyDescent="0.25">
      <c r="A232" s="1604">
        <v>208012020</v>
      </c>
      <c r="B232" s="1605" t="s">
        <v>6849</v>
      </c>
      <c r="C232" s="1605">
        <v>15.96</v>
      </c>
      <c r="D232" s="1606">
        <v>0</v>
      </c>
      <c r="E232" s="1607">
        <v>0</v>
      </c>
      <c r="F232" s="1605">
        <v>15.96</v>
      </c>
      <c r="G232" s="1608" t="str">
        <f t="shared" si="12"/>
        <v>20801</v>
      </c>
      <c r="H232" s="1336">
        <f t="shared" si="13"/>
        <v>375600</v>
      </c>
      <c r="I232" s="1336">
        <f t="shared" si="14"/>
        <v>375600</v>
      </c>
      <c r="J232" s="1609">
        <f t="shared" si="15"/>
        <v>0</v>
      </c>
    </row>
    <row r="233" spans="1:10" ht="15" x14ac:dyDescent="0.25">
      <c r="A233" s="1604">
        <v>208012038</v>
      </c>
      <c r="B233" s="1605" t="s">
        <v>6851</v>
      </c>
      <c r="C233" s="1605">
        <v>250</v>
      </c>
      <c r="D233" s="1606">
        <v>0</v>
      </c>
      <c r="E233" s="1607">
        <v>0</v>
      </c>
      <c r="F233" s="1605">
        <v>250</v>
      </c>
      <c r="G233" s="1608" t="str">
        <f t="shared" si="12"/>
        <v>20801</v>
      </c>
      <c r="H233" s="1336">
        <f t="shared" si="13"/>
        <v>375600</v>
      </c>
      <c r="I233" s="1336">
        <f t="shared" si="14"/>
        <v>375600</v>
      </c>
      <c r="J233" s="1609">
        <f t="shared" si="15"/>
        <v>0</v>
      </c>
    </row>
    <row r="234" spans="1:10" ht="15" x14ac:dyDescent="0.25">
      <c r="A234" s="1604">
        <v>208012300</v>
      </c>
      <c r="B234" s="1605" t="s">
        <v>6853</v>
      </c>
      <c r="C234" s="1610">
        <v>1631.47</v>
      </c>
      <c r="D234" s="1606">
        <v>3500</v>
      </c>
      <c r="E234" s="1607">
        <v>3500</v>
      </c>
      <c r="F234" s="1605">
        <v>-1868.53</v>
      </c>
      <c r="G234" s="1608" t="str">
        <f t="shared" si="12"/>
        <v>20801</v>
      </c>
      <c r="H234" s="1336">
        <f t="shared" si="13"/>
        <v>375600</v>
      </c>
      <c r="I234" s="1336">
        <f t="shared" si="14"/>
        <v>375600</v>
      </c>
      <c r="J234" s="1609">
        <f t="shared" si="15"/>
        <v>0</v>
      </c>
    </row>
    <row r="235" spans="1:10" ht="15" x14ac:dyDescent="0.25">
      <c r="A235" s="1604">
        <v>208012408</v>
      </c>
      <c r="B235" s="1605" t="s">
        <v>10172</v>
      </c>
      <c r="C235" s="1605">
        <v>0</v>
      </c>
      <c r="D235" s="1606">
        <v>0</v>
      </c>
      <c r="E235" s="1607">
        <v>0</v>
      </c>
      <c r="F235" s="1605">
        <v>0</v>
      </c>
      <c r="G235" s="1608" t="str">
        <f t="shared" si="12"/>
        <v>20801</v>
      </c>
      <c r="H235" s="1336">
        <f t="shared" si="13"/>
        <v>375600</v>
      </c>
      <c r="I235" s="1336">
        <f t="shared" si="14"/>
        <v>375600</v>
      </c>
      <c r="J235" s="1609">
        <f t="shared" si="15"/>
        <v>0</v>
      </c>
    </row>
    <row r="236" spans="1:10" ht="15" x14ac:dyDescent="0.25">
      <c r="A236" s="1604">
        <v>208012415</v>
      </c>
      <c r="B236" s="1605" t="s">
        <v>6855</v>
      </c>
      <c r="C236" s="1605">
        <v>0</v>
      </c>
      <c r="D236" s="1606">
        <v>9500</v>
      </c>
      <c r="E236" s="1607">
        <v>9500</v>
      </c>
      <c r="F236" s="1605">
        <v>-9500</v>
      </c>
      <c r="G236" s="1608" t="str">
        <f t="shared" si="12"/>
        <v>20801</v>
      </c>
      <c r="H236" s="1336">
        <f t="shared" si="13"/>
        <v>375600</v>
      </c>
      <c r="I236" s="1336">
        <f t="shared" si="14"/>
        <v>375600</v>
      </c>
      <c r="J236" s="1609">
        <f t="shared" si="15"/>
        <v>0</v>
      </c>
    </row>
    <row r="237" spans="1:10" ht="15" x14ac:dyDescent="0.25">
      <c r="A237" s="1604">
        <v>208012430</v>
      </c>
      <c r="B237" s="1605" t="s">
        <v>10173</v>
      </c>
      <c r="C237" s="1605">
        <v>0</v>
      </c>
      <c r="D237" s="1606">
        <v>0</v>
      </c>
      <c r="E237" s="1607">
        <v>0</v>
      </c>
      <c r="F237" s="1605">
        <v>0</v>
      </c>
      <c r="G237" s="1608" t="str">
        <f t="shared" si="12"/>
        <v>20801</v>
      </c>
      <c r="H237" s="1336">
        <f t="shared" si="13"/>
        <v>375600</v>
      </c>
      <c r="I237" s="1336">
        <f t="shared" si="14"/>
        <v>375600</v>
      </c>
      <c r="J237" s="1609">
        <f t="shared" si="15"/>
        <v>0</v>
      </c>
    </row>
    <row r="238" spans="1:10" ht="15" x14ac:dyDescent="0.25">
      <c r="A238" s="1604">
        <v>208012459</v>
      </c>
      <c r="B238" s="1605" t="s">
        <v>10174</v>
      </c>
      <c r="C238" s="1605">
        <v>0</v>
      </c>
      <c r="D238" s="1606">
        <v>0</v>
      </c>
      <c r="E238" s="1607">
        <v>0</v>
      </c>
      <c r="F238" s="1605">
        <v>0</v>
      </c>
      <c r="G238" s="1608" t="str">
        <f t="shared" si="12"/>
        <v>20801</v>
      </c>
      <c r="H238" s="1336">
        <f t="shared" si="13"/>
        <v>375600</v>
      </c>
      <c r="I238" s="1336">
        <f t="shared" si="14"/>
        <v>375600</v>
      </c>
      <c r="J238" s="1609">
        <f t="shared" si="15"/>
        <v>0</v>
      </c>
    </row>
    <row r="239" spans="1:10" ht="15" x14ac:dyDescent="0.25">
      <c r="A239" s="1604">
        <v>208012500</v>
      </c>
      <c r="B239" s="1605" t="s">
        <v>6857</v>
      </c>
      <c r="C239" s="1605">
        <v>1435</v>
      </c>
      <c r="D239" s="1606">
        <v>0</v>
      </c>
      <c r="E239" s="1607">
        <v>0</v>
      </c>
      <c r="F239" s="1605">
        <v>1435</v>
      </c>
      <c r="G239" s="1608" t="str">
        <f t="shared" si="12"/>
        <v>20801</v>
      </c>
      <c r="H239" s="1336">
        <f t="shared" si="13"/>
        <v>375600</v>
      </c>
      <c r="I239" s="1336">
        <f t="shared" si="14"/>
        <v>375600</v>
      </c>
      <c r="J239" s="1609">
        <f t="shared" si="15"/>
        <v>0</v>
      </c>
    </row>
    <row r="240" spans="1:10" ht="15" x14ac:dyDescent="0.25">
      <c r="A240" s="1604">
        <v>208012510</v>
      </c>
      <c r="B240" s="1605" t="s">
        <v>10175</v>
      </c>
      <c r="C240" s="1605">
        <v>0</v>
      </c>
      <c r="D240" s="1606">
        <v>0</v>
      </c>
      <c r="E240" s="1607">
        <v>0</v>
      </c>
      <c r="F240" s="1605">
        <v>0</v>
      </c>
      <c r="G240" s="1608" t="str">
        <f t="shared" si="12"/>
        <v>20801</v>
      </c>
      <c r="H240" s="1336">
        <f t="shared" si="13"/>
        <v>375600</v>
      </c>
      <c r="I240" s="1336">
        <f t="shared" si="14"/>
        <v>375600</v>
      </c>
      <c r="J240" s="1609">
        <f t="shared" si="15"/>
        <v>0</v>
      </c>
    </row>
    <row r="241" spans="1:10" ht="15" x14ac:dyDescent="0.25">
      <c r="A241" s="1604">
        <v>208012520</v>
      </c>
      <c r="B241" s="1605" t="s">
        <v>10176</v>
      </c>
      <c r="C241" s="1605">
        <v>0</v>
      </c>
      <c r="D241" s="1606">
        <v>0</v>
      </c>
      <c r="E241" s="1607">
        <v>0</v>
      </c>
      <c r="F241" s="1605">
        <v>0</v>
      </c>
      <c r="G241" s="1608" t="str">
        <f t="shared" si="12"/>
        <v>20801</v>
      </c>
      <c r="H241" s="1336">
        <f t="shared" si="13"/>
        <v>375600</v>
      </c>
      <c r="I241" s="1336">
        <f t="shared" si="14"/>
        <v>375600</v>
      </c>
      <c r="J241" s="1609">
        <f t="shared" si="15"/>
        <v>0</v>
      </c>
    </row>
    <row r="242" spans="1:10" ht="15" x14ac:dyDescent="0.25">
      <c r="A242" s="1604">
        <v>208012706</v>
      </c>
      <c r="B242" s="1605" t="s">
        <v>10177</v>
      </c>
      <c r="C242" s="1610">
        <v>0</v>
      </c>
      <c r="D242" s="1606">
        <v>0</v>
      </c>
      <c r="E242" s="1607">
        <v>0</v>
      </c>
      <c r="F242" s="1605">
        <v>0</v>
      </c>
      <c r="G242" s="1608" t="str">
        <f t="shared" si="12"/>
        <v>20801</v>
      </c>
      <c r="H242" s="1336">
        <f t="shared" si="13"/>
        <v>375600</v>
      </c>
      <c r="I242" s="1336">
        <f t="shared" si="14"/>
        <v>375600</v>
      </c>
      <c r="J242" s="1609">
        <f t="shared" si="15"/>
        <v>0</v>
      </c>
    </row>
    <row r="243" spans="1:10" ht="15" x14ac:dyDescent="0.25">
      <c r="A243" s="1604">
        <v>208012801</v>
      </c>
      <c r="B243" s="1605" t="s">
        <v>10178</v>
      </c>
      <c r="C243" s="1605">
        <v>0</v>
      </c>
      <c r="D243" s="1606">
        <v>0</v>
      </c>
      <c r="E243" s="1607">
        <v>0</v>
      </c>
      <c r="F243" s="1605">
        <v>0</v>
      </c>
      <c r="G243" s="1608" t="str">
        <f t="shared" si="12"/>
        <v>20801</v>
      </c>
      <c r="H243" s="1336">
        <f t="shared" si="13"/>
        <v>375600</v>
      </c>
      <c r="I243" s="1336">
        <f t="shared" si="14"/>
        <v>375600</v>
      </c>
      <c r="J243" s="1609">
        <f t="shared" si="15"/>
        <v>0</v>
      </c>
    </row>
    <row r="244" spans="1:10" ht="15" x14ac:dyDescent="0.25">
      <c r="A244" s="1604">
        <v>208012900</v>
      </c>
      <c r="B244" s="1605" t="s">
        <v>10179</v>
      </c>
      <c r="C244" s="1605">
        <v>0</v>
      </c>
      <c r="D244" s="1606">
        <v>0</v>
      </c>
      <c r="E244" s="1607">
        <v>0</v>
      </c>
      <c r="F244" s="1605">
        <v>0</v>
      </c>
      <c r="G244" s="1608" t="str">
        <f t="shared" si="12"/>
        <v>20801</v>
      </c>
      <c r="H244" s="1336">
        <f t="shared" si="13"/>
        <v>375600</v>
      </c>
      <c r="I244" s="1336">
        <f t="shared" si="14"/>
        <v>375600</v>
      </c>
      <c r="J244" s="1609">
        <f t="shared" si="15"/>
        <v>0</v>
      </c>
    </row>
    <row r="245" spans="1:10" ht="15" x14ac:dyDescent="0.25">
      <c r="A245" s="1604">
        <v>208013011</v>
      </c>
      <c r="B245" s="1605" t="s">
        <v>6859</v>
      </c>
      <c r="C245" s="1605">
        <v>0</v>
      </c>
      <c r="D245" s="1606">
        <v>1000</v>
      </c>
      <c r="E245" s="1607">
        <v>1000</v>
      </c>
      <c r="F245" s="1605">
        <v>-1000</v>
      </c>
      <c r="G245" s="1608" t="str">
        <f t="shared" si="12"/>
        <v>20801</v>
      </c>
      <c r="H245" s="1336">
        <f t="shared" si="13"/>
        <v>375600</v>
      </c>
      <c r="I245" s="1336">
        <f t="shared" si="14"/>
        <v>375600</v>
      </c>
      <c r="J245" s="1609">
        <f t="shared" si="15"/>
        <v>0</v>
      </c>
    </row>
    <row r="246" spans="1:10" ht="15" x14ac:dyDescent="0.25">
      <c r="A246" s="1604">
        <v>208013038</v>
      </c>
      <c r="B246" s="1605" t="s">
        <v>10180</v>
      </c>
      <c r="C246" s="1605">
        <v>0</v>
      </c>
      <c r="D246" s="1606">
        <v>0</v>
      </c>
      <c r="E246" s="1607">
        <v>0</v>
      </c>
      <c r="F246" s="1605">
        <v>0</v>
      </c>
      <c r="G246" s="1608" t="str">
        <f t="shared" si="12"/>
        <v>20801</v>
      </c>
      <c r="H246" s="1336">
        <f t="shared" si="13"/>
        <v>375600</v>
      </c>
      <c r="I246" s="1336">
        <f t="shared" si="14"/>
        <v>375600</v>
      </c>
      <c r="J246" s="1609">
        <f t="shared" si="15"/>
        <v>0</v>
      </c>
    </row>
    <row r="247" spans="1:10" ht="15" x14ac:dyDescent="0.25">
      <c r="A247" s="1604">
        <v>208013051</v>
      </c>
      <c r="B247" s="1605" t="s">
        <v>10181</v>
      </c>
      <c r="C247" s="1605">
        <v>0</v>
      </c>
      <c r="D247" s="1606">
        <v>0</v>
      </c>
      <c r="E247" s="1607">
        <v>0</v>
      </c>
      <c r="F247" s="1605">
        <v>0</v>
      </c>
      <c r="G247" s="1608" t="str">
        <f t="shared" si="12"/>
        <v>20801</v>
      </c>
      <c r="H247" s="1336">
        <f t="shared" si="13"/>
        <v>375600</v>
      </c>
      <c r="I247" s="1336">
        <f t="shared" si="14"/>
        <v>375600</v>
      </c>
      <c r="J247" s="1609">
        <f t="shared" si="15"/>
        <v>0</v>
      </c>
    </row>
    <row r="248" spans="1:10" ht="15" x14ac:dyDescent="0.25">
      <c r="A248" s="1604">
        <v>208013052</v>
      </c>
      <c r="B248" s="1605" t="s">
        <v>10182</v>
      </c>
      <c r="C248" s="1605">
        <v>0</v>
      </c>
      <c r="D248" s="1606">
        <v>0</v>
      </c>
      <c r="E248" s="1607">
        <v>0</v>
      </c>
      <c r="F248" s="1605">
        <v>0</v>
      </c>
      <c r="G248" s="1608" t="str">
        <f t="shared" si="12"/>
        <v>20801</v>
      </c>
      <c r="H248" s="1336">
        <f t="shared" si="13"/>
        <v>375600</v>
      </c>
      <c r="I248" s="1336">
        <f t="shared" si="14"/>
        <v>375600</v>
      </c>
      <c r="J248" s="1609">
        <f t="shared" si="15"/>
        <v>0</v>
      </c>
    </row>
    <row r="249" spans="1:10" ht="15" x14ac:dyDescent="0.25">
      <c r="A249" s="1604">
        <v>208013300</v>
      </c>
      <c r="B249" s="1605" t="s">
        <v>10183</v>
      </c>
      <c r="C249" s="1610">
        <v>0</v>
      </c>
      <c r="D249" s="1606">
        <v>0</v>
      </c>
      <c r="E249" s="1607">
        <v>0</v>
      </c>
      <c r="F249" s="1605">
        <v>0</v>
      </c>
      <c r="G249" s="1608" t="str">
        <f t="shared" si="12"/>
        <v>20801</v>
      </c>
      <c r="H249" s="1336">
        <f t="shared" si="13"/>
        <v>375600</v>
      </c>
      <c r="I249" s="1336">
        <f t="shared" si="14"/>
        <v>375600</v>
      </c>
      <c r="J249" s="1609">
        <f t="shared" si="15"/>
        <v>0</v>
      </c>
    </row>
    <row r="250" spans="1:10" ht="15" x14ac:dyDescent="0.25">
      <c r="A250" s="1604">
        <v>208014610</v>
      </c>
      <c r="B250" s="1605" t="s">
        <v>10184</v>
      </c>
      <c r="C250" s="1605">
        <v>0</v>
      </c>
      <c r="D250" s="1606">
        <v>0</v>
      </c>
      <c r="E250" s="1607">
        <v>0</v>
      </c>
      <c r="F250" s="1605">
        <v>0</v>
      </c>
      <c r="G250" s="1608" t="str">
        <f t="shared" si="12"/>
        <v>20801</v>
      </c>
      <c r="H250" s="1336">
        <f t="shared" si="13"/>
        <v>375600</v>
      </c>
      <c r="I250" s="1336">
        <f t="shared" si="14"/>
        <v>375600</v>
      </c>
      <c r="J250" s="1609">
        <f t="shared" si="15"/>
        <v>0</v>
      </c>
    </row>
    <row r="251" spans="1:10" ht="15" x14ac:dyDescent="0.25">
      <c r="A251" s="1604">
        <v>208014611</v>
      </c>
      <c r="B251" s="1605" t="s">
        <v>10185</v>
      </c>
      <c r="C251" s="1610">
        <v>0</v>
      </c>
      <c r="D251" s="1606">
        <v>0</v>
      </c>
      <c r="E251" s="1607">
        <v>0</v>
      </c>
      <c r="F251" s="1605">
        <v>0</v>
      </c>
      <c r="G251" s="1608" t="str">
        <f t="shared" si="12"/>
        <v>20801</v>
      </c>
      <c r="H251" s="1336">
        <f t="shared" si="13"/>
        <v>375600</v>
      </c>
      <c r="I251" s="1336">
        <f t="shared" si="14"/>
        <v>375600</v>
      </c>
      <c r="J251" s="1609">
        <f t="shared" si="15"/>
        <v>0</v>
      </c>
    </row>
    <row r="252" spans="1:10" ht="15" x14ac:dyDescent="0.25">
      <c r="A252" s="1604">
        <v>208014619</v>
      </c>
      <c r="B252" s="1605" t="s">
        <v>10186</v>
      </c>
      <c r="C252" s="1605">
        <v>0</v>
      </c>
      <c r="D252" s="1606">
        <v>0</v>
      </c>
      <c r="E252" s="1607">
        <v>0</v>
      </c>
      <c r="F252" s="1605">
        <v>0</v>
      </c>
      <c r="G252" s="1608" t="str">
        <f t="shared" si="12"/>
        <v>20801</v>
      </c>
      <c r="H252" s="1336">
        <f t="shared" si="13"/>
        <v>375600</v>
      </c>
      <c r="I252" s="1336">
        <f t="shared" si="14"/>
        <v>375600</v>
      </c>
      <c r="J252" s="1609">
        <f t="shared" si="15"/>
        <v>0</v>
      </c>
    </row>
    <row r="253" spans="1:10" ht="15" x14ac:dyDescent="0.25">
      <c r="A253" s="1604">
        <v>208014622</v>
      </c>
      <c r="B253" s="1605" t="s">
        <v>10187</v>
      </c>
      <c r="C253" s="1605">
        <v>0</v>
      </c>
      <c r="D253" s="1606">
        <v>0</v>
      </c>
      <c r="E253" s="1607">
        <v>0</v>
      </c>
      <c r="F253" s="1605">
        <v>0</v>
      </c>
      <c r="G253" s="1608" t="str">
        <f t="shared" si="12"/>
        <v>20801</v>
      </c>
      <c r="H253" s="1336">
        <f t="shared" si="13"/>
        <v>375600</v>
      </c>
      <c r="I253" s="1336">
        <f t="shared" si="14"/>
        <v>375600</v>
      </c>
      <c r="J253" s="1609">
        <f t="shared" si="15"/>
        <v>0</v>
      </c>
    </row>
    <row r="254" spans="1:10" ht="15" x14ac:dyDescent="0.25">
      <c r="A254" s="1604">
        <v>208014623</v>
      </c>
      <c r="B254" s="1605" t="s">
        <v>10188</v>
      </c>
      <c r="C254" s="1605">
        <v>0</v>
      </c>
      <c r="D254" s="1606">
        <v>0</v>
      </c>
      <c r="E254" s="1607">
        <v>0</v>
      </c>
      <c r="F254" s="1605">
        <v>0</v>
      </c>
      <c r="G254" s="1608" t="str">
        <f t="shared" si="12"/>
        <v>20801</v>
      </c>
      <c r="H254" s="1336">
        <f t="shared" si="13"/>
        <v>375600</v>
      </c>
      <c r="I254" s="1336">
        <f t="shared" si="14"/>
        <v>375600</v>
      </c>
      <c r="J254" s="1609">
        <f t="shared" si="15"/>
        <v>0</v>
      </c>
    </row>
    <row r="255" spans="1:10" ht="15" x14ac:dyDescent="0.25">
      <c r="A255" s="1604">
        <v>208015007</v>
      </c>
      <c r="B255" s="1605" t="s">
        <v>10189</v>
      </c>
      <c r="C255" s="1610">
        <v>0</v>
      </c>
      <c r="D255" s="1606">
        <v>0</v>
      </c>
      <c r="E255" s="1607">
        <v>0</v>
      </c>
      <c r="F255" s="1605">
        <v>0</v>
      </c>
      <c r="G255" s="1608" t="str">
        <f t="shared" si="12"/>
        <v>20801</v>
      </c>
      <c r="H255" s="1336">
        <f t="shared" si="13"/>
        <v>375600</v>
      </c>
      <c r="I255" s="1336">
        <f t="shared" si="14"/>
        <v>375600</v>
      </c>
      <c r="J255" s="1609">
        <f t="shared" si="15"/>
        <v>0</v>
      </c>
    </row>
    <row r="256" spans="1:10" ht="15" x14ac:dyDescent="0.25">
      <c r="A256" s="1604">
        <v>208015124</v>
      </c>
      <c r="B256" s="1605" t="s">
        <v>10190</v>
      </c>
      <c r="C256" s="1610">
        <v>0</v>
      </c>
      <c r="D256" s="1606">
        <v>0</v>
      </c>
      <c r="E256" s="1607">
        <v>0</v>
      </c>
      <c r="F256" s="1605">
        <v>0</v>
      </c>
      <c r="G256" s="1608" t="str">
        <f t="shared" si="12"/>
        <v>20801</v>
      </c>
      <c r="H256" s="1336">
        <f t="shared" si="13"/>
        <v>375600</v>
      </c>
      <c r="I256" s="1336">
        <f t="shared" si="14"/>
        <v>375600</v>
      </c>
      <c r="J256" s="1609">
        <f t="shared" si="15"/>
        <v>0</v>
      </c>
    </row>
    <row r="257" spans="1:10" ht="15" x14ac:dyDescent="0.25">
      <c r="A257" s="1604">
        <v>208015902</v>
      </c>
      <c r="B257" s="1605" t="s">
        <v>10191</v>
      </c>
      <c r="C257" s="1605">
        <v>0</v>
      </c>
      <c r="D257" s="1606">
        <v>0</v>
      </c>
      <c r="E257" s="1607">
        <v>0</v>
      </c>
      <c r="F257" s="1605">
        <v>0</v>
      </c>
      <c r="G257" s="1608" t="str">
        <f t="shared" si="12"/>
        <v>20801</v>
      </c>
      <c r="H257" s="1336">
        <f t="shared" si="13"/>
        <v>375600</v>
      </c>
      <c r="I257" s="1336">
        <f t="shared" si="14"/>
        <v>375600</v>
      </c>
      <c r="J257" s="1609">
        <f t="shared" si="15"/>
        <v>0</v>
      </c>
    </row>
    <row r="258" spans="1:10" ht="15" x14ac:dyDescent="0.25">
      <c r="A258" s="1604">
        <v>208016009</v>
      </c>
      <c r="B258" s="1605" t="s">
        <v>10192</v>
      </c>
      <c r="C258" s="1605">
        <v>0</v>
      </c>
      <c r="D258" s="1606">
        <v>0</v>
      </c>
      <c r="E258" s="1607">
        <v>0</v>
      </c>
      <c r="F258" s="1605">
        <v>0</v>
      </c>
      <c r="G258" s="1608" t="str">
        <f t="shared" si="12"/>
        <v>20801</v>
      </c>
      <c r="H258" s="1336">
        <f t="shared" si="13"/>
        <v>375600</v>
      </c>
      <c r="I258" s="1336">
        <f t="shared" si="14"/>
        <v>375600</v>
      </c>
      <c r="J258" s="1609">
        <f t="shared" si="15"/>
        <v>0</v>
      </c>
    </row>
    <row r="259" spans="1:10" ht="15" x14ac:dyDescent="0.25">
      <c r="A259" s="1604">
        <v>208016010</v>
      </c>
      <c r="B259" s="1605" t="s">
        <v>10193</v>
      </c>
      <c r="C259" s="1605">
        <v>0</v>
      </c>
      <c r="D259" s="1606">
        <v>0</v>
      </c>
      <c r="E259" s="1607">
        <v>0</v>
      </c>
      <c r="F259" s="1605">
        <v>0</v>
      </c>
      <c r="G259" s="1608" t="str">
        <f t="shared" si="12"/>
        <v>20801</v>
      </c>
      <c r="H259" s="1336">
        <f t="shared" si="13"/>
        <v>375600</v>
      </c>
      <c r="I259" s="1336">
        <f t="shared" si="14"/>
        <v>375600</v>
      </c>
      <c r="J259" s="1609">
        <f t="shared" si="15"/>
        <v>0</v>
      </c>
    </row>
    <row r="260" spans="1:10" ht="15" x14ac:dyDescent="0.25">
      <c r="A260" s="1604">
        <v>208019051</v>
      </c>
      <c r="B260" s="1605" t="s">
        <v>10194</v>
      </c>
      <c r="C260" s="1605">
        <v>0</v>
      </c>
      <c r="D260" s="1606">
        <v>0</v>
      </c>
      <c r="E260" s="1607">
        <v>0</v>
      </c>
      <c r="F260" s="1605">
        <v>0</v>
      </c>
      <c r="G260" s="1608" t="str">
        <f t="shared" si="12"/>
        <v>20801</v>
      </c>
      <c r="H260" s="1336">
        <f t="shared" si="13"/>
        <v>375600</v>
      </c>
      <c r="I260" s="1336">
        <f t="shared" si="14"/>
        <v>375600</v>
      </c>
      <c r="J260" s="1609">
        <f t="shared" si="15"/>
        <v>0</v>
      </c>
    </row>
    <row r="261" spans="1:10" ht="15" x14ac:dyDescent="0.25">
      <c r="A261" s="1604">
        <v>208019201</v>
      </c>
      <c r="B261" s="1605" t="s">
        <v>10195</v>
      </c>
      <c r="C261" s="1605">
        <v>0</v>
      </c>
      <c r="D261" s="1606">
        <v>0</v>
      </c>
      <c r="E261" s="1607">
        <v>0</v>
      </c>
      <c r="F261" s="1605">
        <v>0</v>
      </c>
      <c r="G261" s="1608" t="str">
        <f t="shared" si="12"/>
        <v>20801</v>
      </c>
      <c r="H261" s="1336">
        <f t="shared" si="13"/>
        <v>375600</v>
      </c>
      <c r="I261" s="1336">
        <f t="shared" si="14"/>
        <v>375600</v>
      </c>
      <c r="J261" s="1609">
        <f t="shared" si="15"/>
        <v>0</v>
      </c>
    </row>
    <row r="262" spans="1:10" ht="15" x14ac:dyDescent="0.25">
      <c r="A262" s="1604">
        <v>208019204</v>
      </c>
      <c r="B262" s="1605" t="s">
        <v>10196</v>
      </c>
      <c r="C262" s="1605">
        <v>0</v>
      </c>
      <c r="D262" s="1606">
        <v>0</v>
      </c>
      <c r="E262" s="1607">
        <v>0</v>
      </c>
      <c r="F262" s="1605">
        <v>0</v>
      </c>
      <c r="G262" s="1608" t="str">
        <f t="shared" si="12"/>
        <v>20801</v>
      </c>
      <c r="H262" s="1336">
        <f t="shared" si="13"/>
        <v>375600</v>
      </c>
      <c r="I262" s="1336">
        <f t="shared" si="14"/>
        <v>375600</v>
      </c>
      <c r="J262" s="1609">
        <f t="shared" si="15"/>
        <v>0</v>
      </c>
    </row>
    <row r="263" spans="1:10" ht="15" x14ac:dyDescent="0.25">
      <c r="A263" s="1604">
        <v>208019310</v>
      </c>
      <c r="B263" s="1605" t="s">
        <v>6861</v>
      </c>
      <c r="C263" s="1605">
        <v>-16894.900000000001</v>
      </c>
      <c r="D263" s="1606">
        <v>-14300</v>
      </c>
      <c r="E263" s="1607">
        <v>-14300</v>
      </c>
      <c r="F263" s="1605">
        <v>-2594.9</v>
      </c>
      <c r="G263" s="1608" t="str">
        <f t="shared" si="12"/>
        <v>20801</v>
      </c>
      <c r="H263" s="1336">
        <f t="shared" si="13"/>
        <v>375600</v>
      </c>
      <c r="I263" s="1336">
        <f t="shared" si="14"/>
        <v>375600</v>
      </c>
      <c r="J263" s="1609">
        <f t="shared" si="15"/>
        <v>0</v>
      </c>
    </row>
    <row r="264" spans="1:10" ht="15" x14ac:dyDescent="0.25">
      <c r="A264" s="1604">
        <v>208019312</v>
      </c>
      <c r="B264" s="1605" t="s">
        <v>10197</v>
      </c>
      <c r="C264" s="1605">
        <v>0</v>
      </c>
      <c r="D264" s="1606">
        <v>0</v>
      </c>
      <c r="E264" s="1607">
        <v>0</v>
      </c>
      <c r="F264" s="1605">
        <v>0</v>
      </c>
      <c r="G264" s="1608" t="str">
        <f t="shared" ref="G264:G327" si="16">LEFT(A264,5)</f>
        <v>20801</v>
      </c>
      <c r="H264" s="1336">
        <f t="shared" ref="H264:H327" si="17">SUMIF(G:G,G264,D:D)</f>
        <v>375600</v>
      </c>
      <c r="I264" s="1336">
        <f t="shared" ref="I264:I327" si="18">SUMIF(G:G,G264,E:E)</f>
        <v>375600</v>
      </c>
      <c r="J264" s="1609">
        <f t="shared" si="15"/>
        <v>0</v>
      </c>
    </row>
    <row r="265" spans="1:10" ht="15" x14ac:dyDescent="0.25">
      <c r="A265" s="1604">
        <v>208019356</v>
      </c>
      <c r="B265" s="1605" t="s">
        <v>10198</v>
      </c>
      <c r="C265" s="1605">
        <v>0</v>
      </c>
      <c r="D265" s="1606">
        <v>0</v>
      </c>
      <c r="E265" s="1607">
        <v>0</v>
      </c>
      <c r="F265" s="1605">
        <v>0</v>
      </c>
      <c r="G265" s="1608" t="str">
        <f t="shared" si="16"/>
        <v>20801</v>
      </c>
      <c r="H265" s="1336">
        <f t="shared" si="17"/>
        <v>375600</v>
      </c>
      <c r="I265" s="1336">
        <f t="shared" si="18"/>
        <v>375600</v>
      </c>
      <c r="J265" s="1609">
        <f t="shared" ref="J265:J328" si="19">(E265-D265)*0</f>
        <v>0</v>
      </c>
    </row>
    <row r="266" spans="1:10" ht="15" x14ac:dyDescent="0.25">
      <c r="A266" s="1604">
        <v>208019359</v>
      </c>
      <c r="B266" s="1605" t="s">
        <v>6863</v>
      </c>
      <c r="C266" s="1610">
        <v>0</v>
      </c>
      <c r="D266" s="1606">
        <v>-2900</v>
      </c>
      <c r="E266" s="1607">
        <v>-2900</v>
      </c>
      <c r="F266" s="1605">
        <v>2900</v>
      </c>
      <c r="G266" s="1608" t="str">
        <f t="shared" si="16"/>
        <v>20801</v>
      </c>
      <c r="H266" s="1336">
        <f t="shared" si="17"/>
        <v>375600</v>
      </c>
      <c r="I266" s="1336">
        <f t="shared" si="18"/>
        <v>375600</v>
      </c>
      <c r="J266" s="1609">
        <f t="shared" si="19"/>
        <v>0</v>
      </c>
    </row>
    <row r="267" spans="1:10" ht="15" x14ac:dyDescent="0.25">
      <c r="A267" s="1604">
        <v>208019800</v>
      </c>
      <c r="B267" s="1605" t="s">
        <v>10199</v>
      </c>
      <c r="C267" s="1605">
        <v>0</v>
      </c>
      <c r="D267" s="1606">
        <v>0</v>
      </c>
      <c r="E267" s="1607">
        <v>0</v>
      </c>
      <c r="F267" s="1605">
        <v>0</v>
      </c>
      <c r="G267" s="1608" t="str">
        <f t="shared" si="16"/>
        <v>20801</v>
      </c>
      <c r="H267" s="1336">
        <f t="shared" si="17"/>
        <v>375600</v>
      </c>
      <c r="I267" s="1336">
        <f t="shared" si="18"/>
        <v>375600</v>
      </c>
      <c r="J267" s="1609">
        <f t="shared" si="19"/>
        <v>0</v>
      </c>
    </row>
    <row r="268" spans="1:10" ht="15" x14ac:dyDescent="0.25">
      <c r="A268" s="1604">
        <v>208020100</v>
      </c>
      <c r="B268" s="1605" t="s">
        <v>6865</v>
      </c>
      <c r="C268" s="1605">
        <v>136754.68</v>
      </c>
      <c r="D268" s="1606">
        <v>362200</v>
      </c>
      <c r="E268" s="1607">
        <v>362200</v>
      </c>
      <c r="F268" s="1605">
        <v>-225445.32</v>
      </c>
      <c r="G268" s="1608" t="str">
        <f t="shared" si="16"/>
        <v>20802</v>
      </c>
      <c r="H268" s="1336">
        <f t="shared" si="17"/>
        <v>474500</v>
      </c>
      <c r="I268" s="1336">
        <f t="shared" si="18"/>
        <v>453500</v>
      </c>
      <c r="J268" s="1609">
        <f t="shared" si="19"/>
        <v>0</v>
      </c>
    </row>
    <row r="269" spans="1:10" ht="15" x14ac:dyDescent="0.25">
      <c r="A269" s="1604">
        <v>208020101</v>
      </c>
      <c r="B269" s="1605" t="s">
        <v>10200</v>
      </c>
      <c r="C269" s="1605">
        <v>0</v>
      </c>
      <c r="D269" s="1606">
        <v>0</v>
      </c>
      <c r="E269" s="1607">
        <v>0</v>
      </c>
      <c r="F269" s="1605">
        <v>0</v>
      </c>
      <c r="G269" s="1608" t="str">
        <f t="shared" si="16"/>
        <v>20802</v>
      </c>
      <c r="H269" s="1336">
        <f t="shared" si="17"/>
        <v>474500</v>
      </c>
      <c r="I269" s="1336">
        <f t="shared" si="18"/>
        <v>453500</v>
      </c>
      <c r="J269" s="1609">
        <f t="shared" si="19"/>
        <v>0</v>
      </c>
    </row>
    <row r="270" spans="1:10" ht="15" x14ac:dyDescent="0.25">
      <c r="A270" s="1604">
        <v>208020102</v>
      </c>
      <c r="B270" s="1605" t="s">
        <v>10201</v>
      </c>
      <c r="C270" s="1605">
        <v>0</v>
      </c>
      <c r="D270" s="1606">
        <v>0</v>
      </c>
      <c r="E270" s="1607">
        <v>0</v>
      </c>
      <c r="F270" s="1605">
        <v>0</v>
      </c>
      <c r="G270" s="1608" t="str">
        <f t="shared" si="16"/>
        <v>20802</v>
      </c>
      <c r="H270" s="1336">
        <f t="shared" si="17"/>
        <v>474500</v>
      </c>
      <c r="I270" s="1336">
        <f t="shared" si="18"/>
        <v>453500</v>
      </c>
      <c r="J270" s="1609">
        <f t="shared" si="19"/>
        <v>0</v>
      </c>
    </row>
    <row r="271" spans="1:10" ht="15" x14ac:dyDescent="0.25">
      <c r="A271" s="1604">
        <v>208020103</v>
      </c>
      <c r="B271" s="1605" t="s">
        <v>10202</v>
      </c>
      <c r="C271" s="1605">
        <v>0</v>
      </c>
      <c r="D271" s="1606">
        <v>0</v>
      </c>
      <c r="E271" s="1607">
        <v>0</v>
      </c>
      <c r="F271" s="1605">
        <v>0</v>
      </c>
      <c r="G271" s="1608" t="str">
        <f t="shared" si="16"/>
        <v>20802</v>
      </c>
      <c r="H271" s="1336">
        <f t="shared" si="17"/>
        <v>474500</v>
      </c>
      <c r="I271" s="1336">
        <f t="shared" si="18"/>
        <v>453500</v>
      </c>
      <c r="J271" s="1609">
        <f t="shared" si="19"/>
        <v>0</v>
      </c>
    </row>
    <row r="272" spans="1:10" ht="15" x14ac:dyDescent="0.25">
      <c r="A272" s="1604">
        <v>208020120</v>
      </c>
      <c r="B272" s="1605" t="s">
        <v>10203</v>
      </c>
      <c r="C272" s="1610">
        <v>0</v>
      </c>
      <c r="D272" s="1606">
        <v>0</v>
      </c>
      <c r="E272" s="1607">
        <v>0</v>
      </c>
      <c r="F272" s="1605">
        <v>0</v>
      </c>
      <c r="G272" s="1608" t="str">
        <f t="shared" si="16"/>
        <v>20802</v>
      </c>
      <c r="H272" s="1336">
        <f t="shared" si="17"/>
        <v>474500</v>
      </c>
      <c r="I272" s="1336">
        <f t="shared" si="18"/>
        <v>453500</v>
      </c>
      <c r="J272" s="1609">
        <f t="shared" si="19"/>
        <v>0</v>
      </c>
    </row>
    <row r="273" spans="1:10" ht="15" x14ac:dyDescent="0.25">
      <c r="A273" s="1604">
        <v>208020150</v>
      </c>
      <c r="B273" s="1605" t="s">
        <v>10204</v>
      </c>
      <c r="C273" s="1605">
        <v>5836.65</v>
      </c>
      <c r="D273" s="1606">
        <v>11600</v>
      </c>
      <c r="E273" s="1607">
        <v>11600</v>
      </c>
      <c r="F273" s="1605">
        <v>-5763.35</v>
      </c>
      <c r="G273" s="1608" t="str">
        <f t="shared" si="16"/>
        <v>20802</v>
      </c>
      <c r="H273" s="1336">
        <f t="shared" si="17"/>
        <v>474500</v>
      </c>
      <c r="I273" s="1336">
        <f t="shared" si="18"/>
        <v>453500</v>
      </c>
      <c r="J273" s="1609">
        <f t="shared" si="19"/>
        <v>0</v>
      </c>
    </row>
    <row r="274" spans="1:10" ht="15" x14ac:dyDescent="0.25">
      <c r="A274" s="1604">
        <v>208020200</v>
      </c>
      <c r="B274" s="1605" t="s">
        <v>10205</v>
      </c>
      <c r="C274" s="1605">
        <v>0</v>
      </c>
      <c r="D274" s="1606">
        <v>40000</v>
      </c>
      <c r="E274" s="1607">
        <v>40000</v>
      </c>
      <c r="F274" s="1605">
        <v>-40000</v>
      </c>
      <c r="G274" s="1608" t="str">
        <f t="shared" si="16"/>
        <v>20802</v>
      </c>
      <c r="H274" s="1336">
        <f t="shared" si="17"/>
        <v>474500</v>
      </c>
      <c r="I274" s="1336">
        <f t="shared" si="18"/>
        <v>453500</v>
      </c>
      <c r="J274" s="1609">
        <f t="shared" si="19"/>
        <v>0</v>
      </c>
    </row>
    <row r="275" spans="1:10" ht="15" x14ac:dyDescent="0.25">
      <c r="A275" s="1604">
        <v>208020700</v>
      </c>
      <c r="B275" s="1605" t="s">
        <v>10206</v>
      </c>
      <c r="C275" s="1605">
        <v>0</v>
      </c>
      <c r="D275" s="1606">
        <v>0</v>
      </c>
      <c r="E275" s="1607">
        <v>0</v>
      </c>
      <c r="F275" s="1605">
        <v>0</v>
      </c>
      <c r="G275" s="1608" t="str">
        <f t="shared" si="16"/>
        <v>20802</v>
      </c>
      <c r="H275" s="1336">
        <f t="shared" si="17"/>
        <v>474500</v>
      </c>
      <c r="I275" s="1336">
        <f t="shared" si="18"/>
        <v>453500</v>
      </c>
      <c r="J275" s="1609">
        <f t="shared" si="19"/>
        <v>0</v>
      </c>
    </row>
    <row r="276" spans="1:10" ht="15" x14ac:dyDescent="0.25">
      <c r="A276" s="1604">
        <v>208020800</v>
      </c>
      <c r="B276" s="1605" t="s">
        <v>10207</v>
      </c>
      <c r="C276" s="1605">
        <v>0</v>
      </c>
      <c r="D276" s="1606">
        <v>0</v>
      </c>
      <c r="E276" s="1607">
        <v>0</v>
      </c>
      <c r="F276" s="1605">
        <v>0</v>
      </c>
      <c r="G276" s="1608" t="str">
        <f t="shared" si="16"/>
        <v>20802</v>
      </c>
      <c r="H276" s="1336">
        <f t="shared" si="17"/>
        <v>474500</v>
      </c>
      <c r="I276" s="1336">
        <f t="shared" si="18"/>
        <v>453500</v>
      </c>
      <c r="J276" s="1609">
        <f t="shared" si="19"/>
        <v>0</v>
      </c>
    </row>
    <row r="277" spans="1:10" ht="15" x14ac:dyDescent="0.25">
      <c r="A277" s="1604">
        <v>208020930</v>
      </c>
      <c r="B277" s="1605" t="s">
        <v>6871</v>
      </c>
      <c r="C277" s="1605">
        <v>0</v>
      </c>
      <c r="D277" s="1606">
        <v>800</v>
      </c>
      <c r="E277" s="1607">
        <v>800</v>
      </c>
      <c r="F277" s="1605">
        <v>-800</v>
      </c>
      <c r="G277" s="1608" t="str">
        <f t="shared" si="16"/>
        <v>20802</v>
      </c>
      <c r="H277" s="1336">
        <f t="shared" si="17"/>
        <v>474500</v>
      </c>
      <c r="I277" s="1336">
        <f t="shared" si="18"/>
        <v>453500</v>
      </c>
      <c r="J277" s="1609">
        <f t="shared" si="19"/>
        <v>0</v>
      </c>
    </row>
    <row r="278" spans="1:10" ht="15" x14ac:dyDescent="0.25">
      <c r="A278" s="1604">
        <v>208020975</v>
      </c>
      <c r="B278" s="1605" t="s">
        <v>10208</v>
      </c>
      <c r="C278" s="1605">
        <v>0</v>
      </c>
      <c r="D278" s="1606">
        <v>0</v>
      </c>
      <c r="E278" s="1607">
        <v>0</v>
      </c>
      <c r="F278" s="1605">
        <v>0</v>
      </c>
      <c r="G278" s="1608" t="str">
        <f t="shared" si="16"/>
        <v>20802</v>
      </c>
      <c r="H278" s="1336">
        <f t="shared" si="17"/>
        <v>474500</v>
      </c>
      <c r="I278" s="1336">
        <f t="shared" si="18"/>
        <v>453500</v>
      </c>
      <c r="J278" s="1609">
        <f t="shared" si="19"/>
        <v>0</v>
      </c>
    </row>
    <row r="279" spans="1:10" ht="15" x14ac:dyDescent="0.25">
      <c r="A279" s="1604">
        <v>208020985</v>
      </c>
      <c r="B279" s="1605" t="s">
        <v>10209</v>
      </c>
      <c r="C279" s="1605">
        <v>0</v>
      </c>
      <c r="D279" s="1606">
        <v>0</v>
      </c>
      <c r="E279" s="1607">
        <v>0</v>
      </c>
      <c r="F279" s="1605">
        <v>0</v>
      </c>
      <c r="G279" s="1608" t="str">
        <f t="shared" si="16"/>
        <v>20802</v>
      </c>
      <c r="H279" s="1336">
        <f t="shared" si="17"/>
        <v>474500</v>
      </c>
      <c r="I279" s="1336">
        <f t="shared" si="18"/>
        <v>453500</v>
      </c>
      <c r="J279" s="1609">
        <f t="shared" si="19"/>
        <v>0</v>
      </c>
    </row>
    <row r="280" spans="1:10" ht="15" x14ac:dyDescent="0.25">
      <c r="A280" s="1604">
        <v>208021040</v>
      </c>
      <c r="B280" s="1605" t="s">
        <v>10210</v>
      </c>
      <c r="C280" s="1605">
        <v>0</v>
      </c>
      <c r="D280" s="1606">
        <v>0</v>
      </c>
      <c r="E280" s="1607">
        <v>0</v>
      </c>
      <c r="F280" s="1605">
        <v>0</v>
      </c>
      <c r="G280" s="1608" t="str">
        <f t="shared" si="16"/>
        <v>20802</v>
      </c>
      <c r="H280" s="1336">
        <f t="shared" si="17"/>
        <v>474500</v>
      </c>
      <c r="I280" s="1336">
        <f t="shared" si="18"/>
        <v>453500</v>
      </c>
      <c r="J280" s="1609">
        <f t="shared" si="19"/>
        <v>0</v>
      </c>
    </row>
    <row r="281" spans="1:10" ht="15" x14ac:dyDescent="0.25">
      <c r="A281" s="1604">
        <v>208022000</v>
      </c>
      <c r="B281" s="1605" t="s">
        <v>10211</v>
      </c>
      <c r="C281" s="1610">
        <v>0</v>
      </c>
      <c r="D281" s="1606">
        <v>400</v>
      </c>
      <c r="E281" s="1607">
        <v>400</v>
      </c>
      <c r="F281" s="1605">
        <v>-400</v>
      </c>
      <c r="G281" s="1608" t="str">
        <f t="shared" si="16"/>
        <v>20802</v>
      </c>
      <c r="H281" s="1336">
        <f t="shared" si="17"/>
        <v>474500</v>
      </c>
      <c r="I281" s="1336">
        <f t="shared" si="18"/>
        <v>453500</v>
      </c>
      <c r="J281" s="1609">
        <f t="shared" si="19"/>
        <v>0</v>
      </c>
    </row>
    <row r="282" spans="1:10" ht="15" x14ac:dyDescent="0.25">
      <c r="A282" s="1604">
        <v>208022002</v>
      </c>
      <c r="B282" s="1605" t="s">
        <v>10212</v>
      </c>
      <c r="C282" s="1605">
        <v>0</v>
      </c>
      <c r="D282" s="1606">
        <v>100</v>
      </c>
      <c r="E282" s="1607">
        <v>100</v>
      </c>
      <c r="F282" s="1605">
        <v>-100</v>
      </c>
      <c r="G282" s="1608" t="str">
        <f t="shared" si="16"/>
        <v>20802</v>
      </c>
      <c r="H282" s="1336">
        <f t="shared" si="17"/>
        <v>474500</v>
      </c>
      <c r="I282" s="1336">
        <f t="shared" si="18"/>
        <v>453500</v>
      </c>
      <c r="J282" s="1609">
        <f t="shared" si="19"/>
        <v>0</v>
      </c>
    </row>
    <row r="283" spans="1:10" ht="15" x14ac:dyDescent="0.25">
      <c r="A283" s="1604">
        <v>208022020</v>
      </c>
      <c r="B283" s="1605" t="s">
        <v>8906</v>
      </c>
      <c r="C283" s="1605">
        <v>0</v>
      </c>
      <c r="D283" s="1606">
        <v>0</v>
      </c>
      <c r="E283" s="1607">
        <v>0</v>
      </c>
      <c r="F283" s="1605">
        <v>0</v>
      </c>
      <c r="G283" s="1608" t="str">
        <f t="shared" si="16"/>
        <v>20802</v>
      </c>
      <c r="H283" s="1336">
        <f t="shared" si="17"/>
        <v>474500</v>
      </c>
      <c r="I283" s="1336">
        <f t="shared" si="18"/>
        <v>453500</v>
      </c>
      <c r="J283" s="1609">
        <f t="shared" si="19"/>
        <v>0</v>
      </c>
    </row>
    <row r="284" spans="1:10" ht="15" x14ac:dyDescent="0.25">
      <c r="A284" s="1604">
        <v>208022022</v>
      </c>
      <c r="B284" s="1605" t="s">
        <v>10213</v>
      </c>
      <c r="C284" s="1605">
        <v>0</v>
      </c>
      <c r="D284" s="1606">
        <v>0</v>
      </c>
      <c r="E284" s="1607">
        <v>0</v>
      </c>
      <c r="F284" s="1605">
        <v>0</v>
      </c>
      <c r="G284" s="1608" t="str">
        <f t="shared" si="16"/>
        <v>20802</v>
      </c>
      <c r="H284" s="1336">
        <f t="shared" si="17"/>
        <v>474500</v>
      </c>
      <c r="I284" s="1336">
        <f t="shared" si="18"/>
        <v>453500</v>
      </c>
      <c r="J284" s="1609">
        <f t="shared" si="19"/>
        <v>0</v>
      </c>
    </row>
    <row r="285" spans="1:10" ht="15" x14ac:dyDescent="0.25">
      <c r="A285" s="1604">
        <v>208022038</v>
      </c>
      <c r="B285" s="1605" t="s">
        <v>10214</v>
      </c>
      <c r="C285" s="1605">
        <v>0</v>
      </c>
      <c r="D285" s="1606">
        <v>20000</v>
      </c>
      <c r="E285" s="1607">
        <v>20000</v>
      </c>
      <c r="F285" s="1605">
        <v>-20000</v>
      </c>
      <c r="G285" s="1608" t="str">
        <f t="shared" si="16"/>
        <v>20802</v>
      </c>
      <c r="H285" s="1336">
        <f t="shared" si="17"/>
        <v>474500</v>
      </c>
      <c r="I285" s="1336">
        <f t="shared" si="18"/>
        <v>453500</v>
      </c>
      <c r="J285" s="1609">
        <f t="shared" si="19"/>
        <v>0</v>
      </c>
    </row>
    <row r="286" spans="1:10" ht="15" x14ac:dyDescent="0.25">
      <c r="A286" s="1604">
        <v>208022300</v>
      </c>
      <c r="B286" s="1605" t="s">
        <v>10215</v>
      </c>
      <c r="C286" s="1610">
        <v>0</v>
      </c>
      <c r="D286" s="1606">
        <v>4800</v>
      </c>
      <c r="E286" s="1607">
        <v>4800</v>
      </c>
      <c r="F286" s="1605">
        <v>-4800</v>
      </c>
      <c r="G286" s="1608" t="str">
        <f t="shared" si="16"/>
        <v>20802</v>
      </c>
      <c r="H286" s="1336">
        <f t="shared" si="17"/>
        <v>474500</v>
      </c>
      <c r="I286" s="1336">
        <f t="shared" si="18"/>
        <v>453500</v>
      </c>
      <c r="J286" s="1609">
        <f t="shared" si="19"/>
        <v>0</v>
      </c>
    </row>
    <row r="287" spans="1:10" ht="15" x14ac:dyDescent="0.25">
      <c r="A287" s="1604">
        <v>208022403</v>
      </c>
      <c r="B287" s="1605" t="s">
        <v>10216</v>
      </c>
      <c r="C287" s="1605">
        <v>0</v>
      </c>
      <c r="D287" s="1606">
        <v>21000</v>
      </c>
      <c r="E287" s="1607">
        <v>0</v>
      </c>
      <c r="F287" s="1605">
        <v>0</v>
      </c>
      <c r="G287" s="1608" t="str">
        <f t="shared" si="16"/>
        <v>20802</v>
      </c>
      <c r="H287" s="1336">
        <f t="shared" si="17"/>
        <v>474500</v>
      </c>
      <c r="I287" s="1336">
        <f t="shared" si="18"/>
        <v>453500</v>
      </c>
      <c r="J287" s="1609">
        <f t="shared" si="19"/>
        <v>0</v>
      </c>
    </row>
    <row r="288" spans="1:10" ht="15" x14ac:dyDescent="0.25">
      <c r="A288" s="1604">
        <v>208022429</v>
      </c>
      <c r="B288" s="1605" t="s">
        <v>10217</v>
      </c>
      <c r="C288" s="1605">
        <v>0</v>
      </c>
      <c r="D288" s="1606">
        <v>0</v>
      </c>
      <c r="E288" s="1607">
        <v>0</v>
      </c>
      <c r="F288" s="1605">
        <v>0</v>
      </c>
      <c r="G288" s="1608" t="str">
        <f t="shared" si="16"/>
        <v>20802</v>
      </c>
      <c r="H288" s="1336">
        <f t="shared" si="17"/>
        <v>474500</v>
      </c>
      <c r="I288" s="1336">
        <f t="shared" si="18"/>
        <v>453500</v>
      </c>
      <c r="J288" s="1609">
        <f t="shared" si="19"/>
        <v>0</v>
      </c>
    </row>
    <row r="289" spans="1:10" ht="15" x14ac:dyDescent="0.25">
      <c r="A289" s="1604">
        <v>208022479</v>
      </c>
      <c r="B289" s="1605" t="s">
        <v>10218</v>
      </c>
      <c r="C289" s="1605">
        <v>0</v>
      </c>
      <c r="D289" s="1606">
        <v>0</v>
      </c>
      <c r="E289" s="1607">
        <v>0</v>
      </c>
      <c r="F289" s="1605">
        <v>0</v>
      </c>
      <c r="G289" s="1608" t="str">
        <f t="shared" si="16"/>
        <v>20802</v>
      </c>
      <c r="H289" s="1336">
        <f t="shared" si="17"/>
        <v>474500</v>
      </c>
      <c r="I289" s="1336">
        <f t="shared" si="18"/>
        <v>453500</v>
      </c>
      <c r="J289" s="1609">
        <f t="shared" si="19"/>
        <v>0</v>
      </c>
    </row>
    <row r="290" spans="1:10" ht="15" x14ac:dyDescent="0.25">
      <c r="A290" s="1604">
        <v>208022500</v>
      </c>
      <c r="B290" s="1605" t="s">
        <v>6883</v>
      </c>
      <c r="C290" s="1605">
        <v>1590</v>
      </c>
      <c r="D290" s="1606">
        <v>13200</v>
      </c>
      <c r="E290" s="1607">
        <v>13200</v>
      </c>
      <c r="F290" s="1605">
        <v>-11610</v>
      </c>
      <c r="G290" s="1608" t="str">
        <f t="shared" si="16"/>
        <v>20802</v>
      </c>
      <c r="H290" s="1336">
        <f t="shared" si="17"/>
        <v>474500</v>
      </c>
      <c r="I290" s="1336">
        <f t="shared" si="18"/>
        <v>453500</v>
      </c>
      <c r="J290" s="1609">
        <f t="shared" si="19"/>
        <v>0</v>
      </c>
    </row>
    <row r="291" spans="1:10" ht="15" x14ac:dyDescent="0.25">
      <c r="A291" s="1604">
        <v>208022504</v>
      </c>
      <c r="B291" s="1605" t="s">
        <v>10219</v>
      </c>
      <c r="C291" s="1605">
        <v>0</v>
      </c>
      <c r="D291" s="1606">
        <v>0</v>
      </c>
      <c r="E291" s="1607">
        <v>0</v>
      </c>
      <c r="F291" s="1605">
        <v>0</v>
      </c>
      <c r="G291" s="1608" t="str">
        <f t="shared" si="16"/>
        <v>20802</v>
      </c>
      <c r="H291" s="1336">
        <f t="shared" si="17"/>
        <v>474500</v>
      </c>
      <c r="I291" s="1336">
        <f t="shared" si="18"/>
        <v>453500</v>
      </c>
      <c r="J291" s="1609">
        <f t="shared" si="19"/>
        <v>0</v>
      </c>
    </row>
    <row r="292" spans="1:10" ht="15" x14ac:dyDescent="0.25">
      <c r="A292" s="1604">
        <v>208022510</v>
      </c>
      <c r="B292" s="1605" t="s">
        <v>10220</v>
      </c>
      <c r="C292" s="1605">
        <v>0</v>
      </c>
      <c r="D292" s="1606">
        <v>0</v>
      </c>
      <c r="E292" s="1607">
        <v>0</v>
      </c>
      <c r="F292" s="1605">
        <v>0</v>
      </c>
      <c r="G292" s="1608" t="str">
        <f t="shared" si="16"/>
        <v>20802</v>
      </c>
      <c r="H292" s="1336">
        <f t="shared" si="17"/>
        <v>474500</v>
      </c>
      <c r="I292" s="1336">
        <f t="shared" si="18"/>
        <v>453500</v>
      </c>
      <c r="J292" s="1609">
        <f t="shared" si="19"/>
        <v>0</v>
      </c>
    </row>
    <row r="293" spans="1:10" ht="15" x14ac:dyDescent="0.25">
      <c r="A293" s="1604">
        <v>208022520</v>
      </c>
      <c r="B293" s="1605" t="s">
        <v>10221</v>
      </c>
      <c r="C293" s="1605">
        <v>0</v>
      </c>
      <c r="D293" s="1606">
        <v>0</v>
      </c>
      <c r="E293" s="1607">
        <v>0</v>
      </c>
      <c r="F293" s="1605">
        <v>0</v>
      </c>
      <c r="G293" s="1608" t="str">
        <f t="shared" si="16"/>
        <v>20802</v>
      </c>
      <c r="H293" s="1336">
        <f t="shared" si="17"/>
        <v>474500</v>
      </c>
      <c r="I293" s="1336">
        <f t="shared" si="18"/>
        <v>453500</v>
      </c>
      <c r="J293" s="1609">
        <f t="shared" si="19"/>
        <v>0</v>
      </c>
    </row>
    <row r="294" spans="1:10" ht="15" x14ac:dyDescent="0.25">
      <c r="A294" s="1604">
        <v>208022706</v>
      </c>
      <c r="B294" s="1605" t="s">
        <v>10222</v>
      </c>
      <c r="C294" s="1610">
        <v>0</v>
      </c>
      <c r="D294" s="1606">
        <v>0</v>
      </c>
      <c r="E294" s="1607">
        <v>0</v>
      </c>
      <c r="F294" s="1605">
        <v>0</v>
      </c>
      <c r="G294" s="1608" t="str">
        <f t="shared" si="16"/>
        <v>20802</v>
      </c>
      <c r="H294" s="1336">
        <f t="shared" si="17"/>
        <v>474500</v>
      </c>
      <c r="I294" s="1336">
        <f t="shared" si="18"/>
        <v>453500</v>
      </c>
      <c r="J294" s="1609">
        <f t="shared" si="19"/>
        <v>0</v>
      </c>
    </row>
    <row r="295" spans="1:10" ht="15" x14ac:dyDescent="0.25">
      <c r="A295" s="1604">
        <v>208022801</v>
      </c>
      <c r="B295" s="1605" t="s">
        <v>10223</v>
      </c>
      <c r="C295" s="1605">
        <v>0</v>
      </c>
      <c r="D295" s="1606">
        <v>0</v>
      </c>
      <c r="E295" s="1607">
        <v>0</v>
      </c>
      <c r="F295" s="1605">
        <v>0</v>
      </c>
      <c r="G295" s="1608" t="str">
        <f t="shared" si="16"/>
        <v>20802</v>
      </c>
      <c r="H295" s="1336">
        <f t="shared" si="17"/>
        <v>474500</v>
      </c>
      <c r="I295" s="1336">
        <f t="shared" si="18"/>
        <v>453500</v>
      </c>
      <c r="J295" s="1609">
        <f t="shared" si="19"/>
        <v>0</v>
      </c>
    </row>
    <row r="296" spans="1:10" ht="15" x14ac:dyDescent="0.25">
      <c r="A296" s="1604">
        <v>208023011</v>
      </c>
      <c r="B296" s="1605" t="s">
        <v>10224</v>
      </c>
      <c r="C296" s="1605">
        <v>0</v>
      </c>
      <c r="D296" s="1606">
        <v>400</v>
      </c>
      <c r="E296" s="1607">
        <v>400</v>
      </c>
      <c r="F296" s="1605">
        <v>-400</v>
      </c>
      <c r="G296" s="1608" t="str">
        <f t="shared" si="16"/>
        <v>20802</v>
      </c>
      <c r="H296" s="1336">
        <f t="shared" si="17"/>
        <v>474500</v>
      </c>
      <c r="I296" s="1336">
        <f t="shared" si="18"/>
        <v>453500</v>
      </c>
      <c r="J296" s="1609">
        <f t="shared" si="19"/>
        <v>0</v>
      </c>
    </row>
    <row r="297" spans="1:10" ht="15" x14ac:dyDescent="0.25">
      <c r="A297" s="1604">
        <v>208023038</v>
      </c>
      <c r="B297" s="1605" t="s">
        <v>8907</v>
      </c>
      <c r="C297" s="1610">
        <v>0</v>
      </c>
      <c r="D297" s="1606">
        <v>0</v>
      </c>
      <c r="E297" s="1607">
        <v>0</v>
      </c>
      <c r="F297" s="1605">
        <v>0</v>
      </c>
      <c r="G297" s="1608" t="str">
        <f t="shared" si="16"/>
        <v>20802</v>
      </c>
      <c r="H297" s="1336">
        <f t="shared" si="17"/>
        <v>474500</v>
      </c>
      <c r="I297" s="1336">
        <f t="shared" si="18"/>
        <v>453500</v>
      </c>
      <c r="J297" s="1609">
        <f t="shared" si="19"/>
        <v>0</v>
      </c>
    </row>
    <row r="298" spans="1:10" ht="15" x14ac:dyDescent="0.25">
      <c r="A298" s="1604">
        <v>208023041</v>
      </c>
      <c r="B298" s="1605" t="s">
        <v>10225</v>
      </c>
      <c r="C298" s="1605">
        <v>0</v>
      </c>
      <c r="D298" s="1606">
        <v>0</v>
      </c>
      <c r="E298" s="1607">
        <v>0</v>
      </c>
      <c r="F298" s="1605">
        <v>0</v>
      </c>
      <c r="G298" s="1608" t="str">
        <f t="shared" si="16"/>
        <v>20802</v>
      </c>
      <c r="H298" s="1336">
        <f t="shared" si="17"/>
        <v>474500</v>
      </c>
      <c r="I298" s="1336">
        <f t="shared" si="18"/>
        <v>453500</v>
      </c>
      <c r="J298" s="1609">
        <f t="shared" si="19"/>
        <v>0</v>
      </c>
    </row>
    <row r="299" spans="1:10" ht="15" x14ac:dyDescent="0.25">
      <c r="A299" s="1604">
        <v>208023052</v>
      </c>
      <c r="B299" s="1605" t="s">
        <v>8909</v>
      </c>
      <c r="C299" s="1610">
        <v>0</v>
      </c>
      <c r="D299" s="1606">
        <v>0</v>
      </c>
      <c r="E299" s="1607">
        <v>0</v>
      </c>
      <c r="F299" s="1605">
        <v>0</v>
      </c>
      <c r="G299" s="1608" t="str">
        <f t="shared" si="16"/>
        <v>20802</v>
      </c>
      <c r="H299" s="1336">
        <f t="shared" si="17"/>
        <v>474500</v>
      </c>
      <c r="I299" s="1336">
        <f t="shared" si="18"/>
        <v>453500</v>
      </c>
      <c r="J299" s="1609">
        <f t="shared" si="19"/>
        <v>0</v>
      </c>
    </row>
    <row r="300" spans="1:10" ht="15" x14ac:dyDescent="0.25">
      <c r="A300" s="1604">
        <v>208023300</v>
      </c>
      <c r="B300" s="1605" t="s">
        <v>10226</v>
      </c>
      <c r="C300" s="1605">
        <v>0</v>
      </c>
      <c r="D300" s="1606">
        <v>0</v>
      </c>
      <c r="E300" s="1607">
        <v>0</v>
      </c>
      <c r="F300" s="1605">
        <v>0</v>
      </c>
      <c r="G300" s="1608" t="str">
        <f t="shared" si="16"/>
        <v>20802</v>
      </c>
      <c r="H300" s="1336">
        <f t="shared" si="17"/>
        <v>474500</v>
      </c>
      <c r="I300" s="1336">
        <f t="shared" si="18"/>
        <v>453500</v>
      </c>
      <c r="J300" s="1609">
        <f t="shared" si="19"/>
        <v>0</v>
      </c>
    </row>
    <row r="301" spans="1:10" ht="15" x14ac:dyDescent="0.25">
      <c r="A301" s="1604">
        <v>208024610</v>
      </c>
      <c r="B301" s="1605" t="s">
        <v>10227</v>
      </c>
      <c r="C301" s="1610">
        <v>0</v>
      </c>
      <c r="D301" s="1606">
        <v>0</v>
      </c>
      <c r="E301" s="1607">
        <v>0</v>
      </c>
      <c r="F301" s="1605">
        <v>0</v>
      </c>
      <c r="G301" s="1608" t="str">
        <f t="shared" si="16"/>
        <v>20802</v>
      </c>
      <c r="H301" s="1336">
        <f t="shared" si="17"/>
        <v>474500</v>
      </c>
      <c r="I301" s="1336">
        <f t="shared" si="18"/>
        <v>453500</v>
      </c>
      <c r="J301" s="1609">
        <f t="shared" si="19"/>
        <v>0</v>
      </c>
    </row>
    <row r="302" spans="1:10" ht="15" x14ac:dyDescent="0.25">
      <c r="A302" s="1604">
        <v>208024611</v>
      </c>
      <c r="B302" s="1605" t="s">
        <v>10228</v>
      </c>
      <c r="C302" s="1605">
        <v>0</v>
      </c>
      <c r="D302" s="1606">
        <v>0</v>
      </c>
      <c r="E302" s="1607">
        <v>0</v>
      </c>
      <c r="F302" s="1605">
        <v>0</v>
      </c>
      <c r="G302" s="1608" t="str">
        <f t="shared" si="16"/>
        <v>20802</v>
      </c>
      <c r="H302" s="1336">
        <f t="shared" si="17"/>
        <v>474500</v>
      </c>
      <c r="I302" s="1336">
        <f t="shared" si="18"/>
        <v>453500</v>
      </c>
      <c r="J302" s="1609">
        <f t="shared" si="19"/>
        <v>0</v>
      </c>
    </row>
    <row r="303" spans="1:10" ht="15" x14ac:dyDescent="0.25">
      <c r="A303" s="1604">
        <v>208024619</v>
      </c>
      <c r="B303" s="1605" t="s">
        <v>10229</v>
      </c>
      <c r="C303" s="1605">
        <v>0</v>
      </c>
      <c r="D303" s="1606">
        <v>0</v>
      </c>
      <c r="E303" s="1607">
        <v>0</v>
      </c>
      <c r="F303" s="1605">
        <v>0</v>
      </c>
      <c r="G303" s="1608" t="str">
        <f t="shared" si="16"/>
        <v>20802</v>
      </c>
      <c r="H303" s="1336">
        <f t="shared" si="17"/>
        <v>474500</v>
      </c>
      <c r="I303" s="1336">
        <f t="shared" si="18"/>
        <v>453500</v>
      </c>
      <c r="J303" s="1609">
        <f t="shared" si="19"/>
        <v>0</v>
      </c>
    </row>
    <row r="304" spans="1:10" ht="15" x14ac:dyDescent="0.25">
      <c r="A304" s="1604">
        <v>208024623</v>
      </c>
      <c r="B304" s="1605" t="s">
        <v>10230</v>
      </c>
      <c r="C304" s="1610">
        <v>0</v>
      </c>
      <c r="D304" s="1606">
        <v>0</v>
      </c>
      <c r="E304" s="1607">
        <v>0</v>
      </c>
      <c r="F304" s="1605">
        <v>0</v>
      </c>
      <c r="G304" s="1608" t="str">
        <f t="shared" si="16"/>
        <v>20802</v>
      </c>
      <c r="H304" s="1336">
        <f t="shared" si="17"/>
        <v>474500</v>
      </c>
      <c r="I304" s="1336">
        <f t="shared" si="18"/>
        <v>453500</v>
      </c>
      <c r="J304" s="1609">
        <f t="shared" si="19"/>
        <v>0</v>
      </c>
    </row>
    <row r="305" spans="1:10" ht="15" x14ac:dyDescent="0.25">
      <c r="A305" s="1604">
        <v>208025007</v>
      </c>
      <c r="B305" s="1605" t="s">
        <v>10231</v>
      </c>
      <c r="C305" s="1610">
        <v>0</v>
      </c>
      <c r="D305" s="1606">
        <v>0</v>
      </c>
      <c r="E305" s="1607">
        <v>0</v>
      </c>
      <c r="F305" s="1605">
        <v>0</v>
      </c>
      <c r="G305" s="1608" t="str">
        <f t="shared" si="16"/>
        <v>20802</v>
      </c>
      <c r="H305" s="1336">
        <f t="shared" si="17"/>
        <v>474500</v>
      </c>
      <c r="I305" s="1336">
        <f t="shared" si="18"/>
        <v>453500</v>
      </c>
      <c r="J305" s="1609">
        <f t="shared" si="19"/>
        <v>0</v>
      </c>
    </row>
    <row r="306" spans="1:10" ht="15" x14ac:dyDescent="0.25">
      <c r="A306" s="1604">
        <v>208025016</v>
      </c>
      <c r="B306" s="1605" t="s">
        <v>10232</v>
      </c>
      <c r="C306" s="1605">
        <v>0</v>
      </c>
      <c r="D306" s="1606">
        <v>0</v>
      </c>
      <c r="E306" s="1607">
        <v>0</v>
      </c>
      <c r="F306" s="1605">
        <v>0</v>
      </c>
      <c r="G306" s="1608" t="str">
        <f t="shared" si="16"/>
        <v>20802</v>
      </c>
      <c r="H306" s="1336">
        <f t="shared" si="17"/>
        <v>474500</v>
      </c>
      <c r="I306" s="1336">
        <f t="shared" si="18"/>
        <v>453500</v>
      </c>
      <c r="J306" s="1609">
        <f t="shared" si="19"/>
        <v>0</v>
      </c>
    </row>
    <row r="307" spans="1:10" ht="15" x14ac:dyDescent="0.25">
      <c r="A307" s="1604">
        <v>208025184</v>
      </c>
      <c r="B307" s="1605" t="s">
        <v>10233</v>
      </c>
      <c r="C307" s="1610">
        <v>0</v>
      </c>
      <c r="D307" s="1606">
        <v>0</v>
      </c>
      <c r="E307" s="1607">
        <v>0</v>
      </c>
      <c r="F307" s="1605">
        <v>0</v>
      </c>
      <c r="G307" s="1608" t="str">
        <f t="shared" si="16"/>
        <v>20802</v>
      </c>
      <c r="H307" s="1336">
        <f t="shared" si="17"/>
        <v>474500</v>
      </c>
      <c r="I307" s="1336">
        <f t="shared" si="18"/>
        <v>453500</v>
      </c>
      <c r="J307" s="1609">
        <f t="shared" si="19"/>
        <v>0</v>
      </c>
    </row>
    <row r="308" spans="1:10" ht="15" x14ac:dyDescent="0.25">
      <c r="A308" s="1604">
        <v>208025194</v>
      </c>
      <c r="B308" s="1605" t="s">
        <v>10234</v>
      </c>
      <c r="C308" s="1605">
        <v>0</v>
      </c>
      <c r="D308" s="1606">
        <v>0</v>
      </c>
      <c r="E308" s="1607">
        <v>0</v>
      </c>
      <c r="F308" s="1605">
        <v>0</v>
      </c>
      <c r="G308" s="1608" t="str">
        <f t="shared" si="16"/>
        <v>20802</v>
      </c>
      <c r="H308" s="1336">
        <f t="shared" si="17"/>
        <v>474500</v>
      </c>
      <c r="I308" s="1336">
        <f t="shared" si="18"/>
        <v>453500</v>
      </c>
      <c r="J308" s="1609">
        <f t="shared" si="19"/>
        <v>0</v>
      </c>
    </row>
    <row r="309" spans="1:10" ht="15" x14ac:dyDescent="0.25">
      <c r="A309" s="1604">
        <v>208025195</v>
      </c>
      <c r="B309" s="1605" t="s">
        <v>10235</v>
      </c>
      <c r="C309" s="1605">
        <v>0</v>
      </c>
      <c r="D309" s="1606">
        <v>0</v>
      </c>
      <c r="E309" s="1607">
        <v>0</v>
      </c>
      <c r="F309" s="1605">
        <v>0</v>
      </c>
      <c r="G309" s="1608" t="str">
        <f t="shared" si="16"/>
        <v>20802</v>
      </c>
      <c r="H309" s="1336">
        <f t="shared" si="17"/>
        <v>474500</v>
      </c>
      <c r="I309" s="1336">
        <f t="shared" si="18"/>
        <v>453500</v>
      </c>
      <c r="J309" s="1609">
        <f t="shared" si="19"/>
        <v>0</v>
      </c>
    </row>
    <row r="310" spans="1:10" ht="15" x14ac:dyDescent="0.25">
      <c r="A310" s="1604">
        <v>208025902</v>
      </c>
      <c r="B310" s="1605" t="s">
        <v>10236</v>
      </c>
      <c r="C310" s="1605">
        <v>0</v>
      </c>
      <c r="D310" s="1606">
        <v>0</v>
      </c>
      <c r="E310" s="1607">
        <v>0</v>
      </c>
      <c r="F310" s="1605">
        <v>0</v>
      </c>
      <c r="G310" s="1608" t="str">
        <f t="shared" si="16"/>
        <v>20802</v>
      </c>
      <c r="H310" s="1336">
        <f t="shared" si="17"/>
        <v>474500</v>
      </c>
      <c r="I310" s="1336">
        <f t="shared" si="18"/>
        <v>453500</v>
      </c>
      <c r="J310" s="1609">
        <f t="shared" si="19"/>
        <v>0</v>
      </c>
    </row>
    <row r="311" spans="1:10" ht="15" x14ac:dyDescent="0.25">
      <c r="A311" s="1604">
        <v>208026009</v>
      </c>
      <c r="B311" s="1605" t="s">
        <v>10237</v>
      </c>
      <c r="C311" s="1605">
        <v>0</v>
      </c>
      <c r="D311" s="1606">
        <v>0</v>
      </c>
      <c r="E311" s="1607">
        <v>0</v>
      </c>
      <c r="F311" s="1605">
        <v>0</v>
      </c>
      <c r="G311" s="1608" t="str">
        <f t="shared" si="16"/>
        <v>20802</v>
      </c>
      <c r="H311" s="1336">
        <f t="shared" si="17"/>
        <v>474500</v>
      </c>
      <c r="I311" s="1336">
        <f t="shared" si="18"/>
        <v>453500</v>
      </c>
      <c r="J311" s="1609">
        <f t="shared" si="19"/>
        <v>0</v>
      </c>
    </row>
    <row r="312" spans="1:10" ht="15" x14ac:dyDescent="0.25">
      <c r="A312" s="1604">
        <v>208026010</v>
      </c>
      <c r="B312" s="1605" t="s">
        <v>10238</v>
      </c>
      <c r="C312" s="1605">
        <v>0</v>
      </c>
      <c r="D312" s="1606">
        <v>0</v>
      </c>
      <c r="E312" s="1607">
        <v>0</v>
      </c>
      <c r="F312" s="1605">
        <v>0</v>
      </c>
      <c r="G312" s="1608" t="str">
        <f t="shared" si="16"/>
        <v>20802</v>
      </c>
      <c r="H312" s="1336">
        <f t="shared" si="17"/>
        <v>474500</v>
      </c>
      <c r="I312" s="1336">
        <f t="shared" si="18"/>
        <v>453500</v>
      </c>
      <c r="J312" s="1609">
        <f t="shared" si="19"/>
        <v>0</v>
      </c>
    </row>
    <row r="313" spans="1:10" ht="15" x14ac:dyDescent="0.25">
      <c r="A313" s="1604">
        <v>208026014</v>
      </c>
      <c r="B313" s="1605" t="s">
        <v>10239</v>
      </c>
      <c r="C313" s="1605">
        <v>0</v>
      </c>
      <c r="D313" s="1606">
        <v>0</v>
      </c>
      <c r="E313" s="1607">
        <v>0</v>
      </c>
      <c r="F313" s="1605">
        <v>0</v>
      </c>
      <c r="G313" s="1608" t="str">
        <f t="shared" si="16"/>
        <v>20802</v>
      </c>
      <c r="H313" s="1336">
        <f t="shared" si="17"/>
        <v>474500</v>
      </c>
      <c r="I313" s="1336">
        <f t="shared" si="18"/>
        <v>453500</v>
      </c>
      <c r="J313" s="1609">
        <f t="shared" si="19"/>
        <v>0</v>
      </c>
    </row>
    <row r="314" spans="1:10" ht="15" x14ac:dyDescent="0.25">
      <c r="A314" s="1604">
        <v>208029051</v>
      </c>
      <c r="B314" s="1605" t="s">
        <v>10240</v>
      </c>
      <c r="C314" s="1610">
        <v>0</v>
      </c>
      <c r="D314" s="1606">
        <v>0</v>
      </c>
      <c r="E314" s="1607">
        <v>0</v>
      </c>
      <c r="F314" s="1605">
        <v>0</v>
      </c>
      <c r="G314" s="1608" t="str">
        <f t="shared" si="16"/>
        <v>20802</v>
      </c>
      <c r="H314" s="1336">
        <f t="shared" si="17"/>
        <v>474500</v>
      </c>
      <c r="I314" s="1336">
        <f t="shared" si="18"/>
        <v>453500</v>
      </c>
      <c r="J314" s="1609">
        <f t="shared" si="19"/>
        <v>0</v>
      </c>
    </row>
    <row r="315" spans="1:10" ht="15" x14ac:dyDescent="0.25">
      <c r="A315" s="1604">
        <v>208029054</v>
      </c>
      <c r="B315" s="1605" t="s">
        <v>10241</v>
      </c>
      <c r="C315" s="1605">
        <v>0</v>
      </c>
      <c r="D315" s="1606">
        <v>0</v>
      </c>
      <c r="E315" s="1607">
        <v>0</v>
      </c>
      <c r="F315" s="1605">
        <v>0</v>
      </c>
      <c r="G315" s="1608" t="str">
        <f t="shared" si="16"/>
        <v>20802</v>
      </c>
      <c r="H315" s="1336">
        <f t="shared" si="17"/>
        <v>474500</v>
      </c>
      <c r="I315" s="1336">
        <f t="shared" si="18"/>
        <v>453500</v>
      </c>
      <c r="J315" s="1609">
        <f t="shared" si="19"/>
        <v>0</v>
      </c>
    </row>
    <row r="316" spans="1:10" ht="15" x14ac:dyDescent="0.25">
      <c r="A316" s="1604">
        <v>208029057</v>
      </c>
      <c r="B316" s="1605" t="s">
        <v>10242</v>
      </c>
      <c r="C316" s="1610">
        <v>0</v>
      </c>
      <c r="D316" s="1606">
        <v>0</v>
      </c>
      <c r="E316" s="1607">
        <v>0</v>
      </c>
      <c r="F316" s="1605">
        <v>0</v>
      </c>
      <c r="G316" s="1608" t="str">
        <f t="shared" si="16"/>
        <v>20802</v>
      </c>
      <c r="H316" s="1336">
        <f t="shared" si="17"/>
        <v>474500</v>
      </c>
      <c r="I316" s="1336">
        <f t="shared" si="18"/>
        <v>453500</v>
      </c>
      <c r="J316" s="1609">
        <f t="shared" si="19"/>
        <v>0</v>
      </c>
    </row>
    <row r="317" spans="1:10" ht="15" x14ac:dyDescent="0.25">
      <c r="A317" s="1604">
        <v>208029070</v>
      </c>
      <c r="B317" s="1605" t="s">
        <v>10243</v>
      </c>
      <c r="C317" s="1610">
        <v>0</v>
      </c>
      <c r="D317" s="1606">
        <v>0</v>
      </c>
      <c r="E317" s="1607">
        <v>0</v>
      </c>
      <c r="F317" s="1605">
        <v>0</v>
      </c>
      <c r="G317" s="1608" t="str">
        <f t="shared" si="16"/>
        <v>20802</v>
      </c>
      <c r="H317" s="1336">
        <f t="shared" si="17"/>
        <v>474500</v>
      </c>
      <c r="I317" s="1336">
        <f t="shared" si="18"/>
        <v>453500</v>
      </c>
      <c r="J317" s="1609">
        <f t="shared" si="19"/>
        <v>0</v>
      </c>
    </row>
    <row r="318" spans="1:10" ht="15" x14ac:dyDescent="0.25">
      <c r="A318" s="1604">
        <v>208029200</v>
      </c>
      <c r="B318" s="1605" t="s">
        <v>10244</v>
      </c>
      <c r="C318" s="1605">
        <v>0</v>
      </c>
      <c r="D318" s="1606">
        <v>0</v>
      </c>
      <c r="E318" s="1607">
        <v>0</v>
      </c>
      <c r="F318" s="1605">
        <v>0</v>
      </c>
      <c r="G318" s="1608" t="str">
        <f t="shared" si="16"/>
        <v>20802</v>
      </c>
      <c r="H318" s="1336">
        <f t="shared" si="17"/>
        <v>474500</v>
      </c>
      <c r="I318" s="1336">
        <f t="shared" si="18"/>
        <v>453500</v>
      </c>
      <c r="J318" s="1609">
        <f t="shared" si="19"/>
        <v>0</v>
      </c>
    </row>
    <row r="319" spans="1:10" ht="15" x14ac:dyDescent="0.25">
      <c r="A319" s="1604">
        <v>208029204</v>
      </c>
      <c r="B319" s="1605" t="s">
        <v>10245</v>
      </c>
      <c r="C319" s="1605">
        <v>0</v>
      </c>
      <c r="D319" s="1606">
        <v>0</v>
      </c>
      <c r="E319" s="1607">
        <v>0</v>
      </c>
      <c r="F319" s="1605">
        <v>0</v>
      </c>
      <c r="G319" s="1608" t="str">
        <f t="shared" si="16"/>
        <v>20802</v>
      </c>
      <c r="H319" s="1336">
        <f t="shared" si="17"/>
        <v>474500</v>
      </c>
      <c r="I319" s="1336">
        <f t="shared" si="18"/>
        <v>453500</v>
      </c>
      <c r="J319" s="1609">
        <f t="shared" si="19"/>
        <v>0</v>
      </c>
    </row>
    <row r="320" spans="1:10" ht="15" x14ac:dyDescent="0.25">
      <c r="A320" s="1604">
        <v>208029217</v>
      </c>
      <c r="B320" s="1605" t="s">
        <v>6887</v>
      </c>
      <c r="C320" s="1605">
        <v>-119</v>
      </c>
      <c r="D320" s="1606">
        <v>0</v>
      </c>
      <c r="E320" s="1607">
        <v>0</v>
      </c>
      <c r="F320" s="1605">
        <v>-119</v>
      </c>
      <c r="G320" s="1608" t="str">
        <f t="shared" si="16"/>
        <v>20802</v>
      </c>
      <c r="H320" s="1336">
        <f t="shared" si="17"/>
        <v>474500</v>
      </c>
      <c r="I320" s="1336">
        <f t="shared" si="18"/>
        <v>453500</v>
      </c>
      <c r="J320" s="1609">
        <f t="shared" si="19"/>
        <v>0</v>
      </c>
    </row>
    <row r="321" spans="1:10" ht="15" x14ac:dyDescent="0.25">
      <c r="A321" s="1604">
        <v>208029309</v>
      </c>
      <c r="B321" s="1605" t="s">
        <v>10246</v>
      </c>
      <c r="C321" s="1610">
        <v>0</v>
      </c>
      <c r="D321" s="1606">
        <v>0</v>
      </c>
      <c r="E321" s="1607">
        <v>0</v>
      </c>
      <c r="F321" s="1605">
        <v>0</v>
      </c>
      <c r="G321" s="1608" t="str">
        <f t="shared" si="16"/>
        <v>20802</v>
      </c>
      <c r="H321" s="1336">
        <f t="shared" si="17"/>
        <v>474500</v>
      </c>
      <c r="I321" s="1336">
        <f t="shared" si="18"/>
        <v>453500</v>
      </c>
      <c r="J321" s="1609">
        <f t="shared" si="19"/>
        <v>0</v>
      </c>
    </row>
    <row r="322" spans="1:10" ht="15" x14ac:dyDescent="0.25">
      <c r="A322" s="1604">
        <v>208029315</v>
      </c>
      <c r="B322" s="1605" t="s">
        <v>10247</v>
      </c>
      <c r="C322" s="1605">
        <v>0</v>
      </c>
      <c r="D322" s="1606">
        <v>0</v>
      </c>
      <c r="E322" s="1607">
        <v>0</v>
      </c>
      <c r="F322" s="1605">
        <v>0</v>
      </c>
      <c r="G322" s="1608" t="str">
        <f t="shared" si="16"/>
        <v>20802</v>
      </c>
      <c r="H322" s="1336">
        <f t="shared" si="17"/>
        <v>474500</v>
      </c>
      <c r="I322" s="1336">
        <f t="shared" si="18"/>
        <v>453500</v>
      </c>
      <c r="J322" s="1609">
        <f t="shared" si="19"/>
        <v>0</v>
      </c>
    </row>
    <row r="323" spans="1:10" ht="15" x14ac:dyDescent="0.25">
      <c r="A323" s="1604">
        <v>208029316</v>
      </c>
      <c r="B323" s="1605" t="s">
        <v>10248</v>
      </c>
      <c r="C323" s="1610">
        <v>0</v>
      </c>
      <c r="D323" s="1606">
        <v>0</v>
      </c>
      <c r="E323" s="1607">
        <v>0</v>
      </c>
      <c r="F323" s="1605">
        <v>0</v>
      </c>
      <c r="G323" s="1608" t="str">
        <f t="shared" si="16"/>
        <v>20802</v>
      </c>
      <c r="H323" s="1336">
        <f t="shared" si="17"/>
        <v>474500</v>
      </c>
      <c r="I323" s="1336">
        <f t="shared" si="18"/>
        <v>453500</v>
      </c>
      <c r="J323" s="1609">
        <f t="shared" si="19"/>
        <v>0</v>
      </c>
    </row>
    <row r="324" spans="1:10" ht="15" x14ac:dyDescent="0.25">
      <c r="A324" s="1604">
        <v>208029318</v>
      </c>
      <c r="B324" s="1605" t="s">
        <v>10249</v>
      </c>
      <c r="C324" s="1605">
        <v>0</v>
      </c>
      <c r="D324" s="1606">
        <v>0</v>
      </c>
      <c r="E324" s="1607">
        <v>0</v>
      </c>
      <c r="F324" s="1605">
        <v>0</v>
      </c>
      <c r="G324" s="1608" t="str">
        <f t="shared" si="16"/>
        <v>20802</v>
      </c>
      <c r="H324" s="1336">
        <f t="shared" si="17"/>
        <v>474500</v>
      </c>
      <c r="I324" s="1336">
        <f t="shared" si="18"/>
        <v>453500</v>
      </c>
      <c r="J324" s="1609">
        <f t="shared" si="19"/>
        <v>0</v>
      </c>
    </row>
    <row r="325" spans="1:10" ht="15" x14ac:dyDescent="0.25">
      <c r="A325" s="1604">
        <v>208029710</v>
      </c>
      <c r="B325" s="1605" t="s">
        <v>10250</v>
      </c>
      <c r="C325" s="1605">
        <v>0</v>
      </c>
      <c r="D325" s="1606">
        <v>0</v>
      </c>
      <c r="E325" s="1607">
        <v>0</v>
      </c>
      <c r="F325" s="1605">
        <v>0</v>
      </c>
      <c r="G325" s="1608" t="str">
        <f t="shared" si="16"/>
        <v>20802</v>
      </c>
      <c r="H325" s="1336">
        <f t="shared" si="17"/>
        <v>474500</v>
      </c>
      <c r="I325" s="1336">
        <f t="shared" si="18"/>
        <v>453500</v>
      </c>
      <c r="J325" s="1609">
        <f t="shared" si="19"/>
        <v>0</v>
      </c>
    </row>
    <row r="326" spans="1:10" ht="15" x14ac:dyDescent="0.25">
      <c r="A326" s="1604">
        <v>208029846</v>
      </c>
      <c r="B326" s="1605" t="s">
        <v>10251</v>
      </c>
      <c r="C326" s="1605">
        <v>0</v>
      </c>
      <c r="D326" s="1606">
        <v>0</v>
      </c>
      <c r="E326" s="1607">
        <v>0</v>
      </c>
      <c r="F326" s="1605">
        <v>0</v>
      </c>
      <c r="G326" s="1608" t="str">
        <f t="shared" si="16"/>
        <v>20802</v>
      </c>
      <c r="H326" s="1336">
        <f t="shared" si="17"/>
        <v>474500</v>
      </c>
      <c r="I326" s="1336">
        <f t="shared" si="18"/>
        <v>453500</v>
      </c>
      <c r="J326" s="1609">
        <f t="shared" si="19"/>
        <v>0</v>
      </c>
    </row>
    <row r="327" spans="1:10" ht="15" x14ac:dyDescent="0.25">
      <c r="A327" s="1604">
        <v>208030100</v>
      </c>
      <c r="B327" s="1605" t="s">
        <v>10252</v>
      </c>
      <c r="C327" s="1605">
        <v>0</v>
      </c>
      <c r="D327" s="1606">
        <v>0</v>
      </c>
      <c r="E327" s="1607">
        <v>0</v>
      </c>
      <c r="F327" s="1605">
        <v>0</v>
      </c>
      <c r="G327" s="1608" t="str">
        <f t="shared" si="16"/>
        <v>20803</v>
      </c>
      <c r="H327" s="1336">
        <f t="shared" si="17"/>
        <v>0</v>
      </c>
      <c r="I327" s="1336">
        <f t="shared" si="18"/>
        <v>0</v>
      </c>
      <c r="J327" s="1609">
        <f t="shared" si="19"/>
        <v>0</v>
      </c>
    </row>
    <row r="328" spans="1:10" ht="15" x14ac:dyDescent="0.25">
      <c r="A328" s="1604">
        <v>208030101</v>
      </c>
      <c r="B328" s="1605" t="s">
        <v>10253</v>
      </c>
      <c r="C328" s="1605">
        <v>0</v>
      </c>
      <c r="D328" s="1606">
        <v>0</v>
      </c>
      <c r="E328" s="1607">
        <v>0</v>
      </c>
      <c r="F328" s="1605">
        <v>0</v>
      </c>
      <c r="G328" s="1608" t="str">
        <f t="shared" ref="G328:G391" si="20">LEFT(A328,5)</f>
        <v>20803</v>
      </c>
      <c r="H328" s="1336">
        <f t="shared" ref="H328:H391" si="21">SUMIF(G:G,G328,D:D)</f>
        <v>0</v>
      </c>
      <c r="I328" s="1336">
        <f t="shared" ref="I328:I391" si="22">SUMIF(G:G,G328,E:E)</f>
        <v>0</v>
      </c>
      <c r="J328" s="1609">
        <f t="shared" si="19"/>
        <v>0</v>
      </c>
    </row>
    <row r="329" spans="1:10" ht="15" x14ac:dyDescent="0.25">
      <c r="A329" s="1604">
        <v>208030102</v>
      </c>
      <c r="B329" s="1605" t="s">
        <v>10254</v>
      </c>
      <c r="C329" s="1605">
        <v>0</v>
      </c>
      <c r="D329" s="1606">
        <v>0</v>
      </c>
      <c r="E329" s="1607">
        <v>0</v>
      </c>
      <c r="F329" s="1605">
        <v>0</v>
      </c>
      <c r="G329" s="1608" t="str">
        <f t="shared" si="20"/>
        <v>20803</v>
      </c>
      <c r="H329" s="1336">
        <f t="shared" si="21"/>
        <v>0</v>
      </c>
      <c r="I329" s="1336">
        <f t="shared" si="22"/>
        <v>0</v>
      </c>
      <c r="J329" s="1609">
        <f t="shared" ref="J329:J392" si="23">(E329-D329)*0</f>
        <v>0</v>
      </c>
    </row>
    <row r="330" spans="1:10" ht="15" x14ac:dyDescent="0.25">
      <c r="A330" s="1604">
        <v>208030103</v>
      </c>
      <c r="B330" s="1605" t="s">
        <v>10255</v>
      </c>
      <c r="C330" s="1610">
        <v>0</v>
      </c>
      <c r="D330" s="1606">
        <v>0</v>
      </c>
      <c r="E330" s="1607">
        <v>0</v>
      </c>
      <c r="F330" s="1605">
        <v>0</v>
      </c>
      <c r="G330" s="1608" t="str">
        <f t="shared" si="20"/>
        <v>20803</v>
      </c>
      <c r="H330" s="1336">
        <f t="shared" si="21"/>
        <v>0</v>
      </c>
      <c r="I330" s="1336">
        <f t="shared" si="22"/>
        <v>0</v>
      </c>
      <c r="J330" s="1609">
        <f t="shared" si="23"/>
        <v>0</v>
      </c>
    </row>
    <row r="331" spans="1:10" ht="15" x14ac:dyDescent="0.25">
      <c r="A331" s="1604">
        <v>208030120</v>
      </c>
      <c r="B331" s="1605" t="s">
        <v>10256</v>
      </c>
      <c r="C331" s="1605">
        <v>0</v>
      </c>
      <c r="D331" s="1606">
        <v>0</v>
      </c>
      <c r="E331" s="1607">
        <v>0</v>
      </c>
      <c r="F331" s="1605">
        <v>0</v>
      </c>
      <c r="G331" s="1608" t="str">
        <f t="shared" si="20"/>
        <v>20803</v>
      </c>
      <c r="H331" s="1336">
        <f t="shared" si="21"/>
        <v>0</v>
      </c>
      <c r="I331" s="1336">
        <f t="shared" si="22"/>
        <v>0</v>
      </c>
      <c r="J331" s="1609">
        <f t="shared" si="23"/>
        <v>0</v>
      </c>
    </row>
    <row r="332" spans="1:10" ht="15" x14ac:dyDescent="0.25">
      <c r="A332" s="1604">
        <v>208030150</v>
      </c>
      <c r="B332" s="1605" t="s">
        <v>10257</v>
      </c>
      <c r="C332" s="1605">
        <v>0</v>
      </c>
      <c r="D332" s="1606">
        <v>0</v>
      </c>
      <c r="E332" s="1607">
        <v>0</v>
      </c>
      <c r="F332" s="1605">
        <v>0</v>
      </c>
      <c r="G332" s="1608" t="str">
        <f t="shared" si="20"/>
        <v>20803</v>
      </c>
      <c r="H332" s="1336">
        <f t="shared" si="21"/>
        <v>0</v>
      </c>
      <c r="I332" s="1336">
        <f t="shared" si="22"/>
        <v>0</v>
      </c>
      <c r="J332" s="1609">
        <f t="shared" si="23"/>
        <v>0</v>
      </c>
    </row>
    <row r="333" spans="1:10" ht="15" x14ac:dyDescent="0.25">
      <c r="A333" s="1604">
        <v>208030200</v>
      </c>
      <c r="B333" s="1605" t="s">
        <v>10258</v>
      </c>
      <c r="C333" s="1605">
        <v>0</v>
      </c>
      <c r="D333" s="1606">
        <v>0</v>
      </c>
      <c r="E333" s="1607">
        <v>0</v>
      </c>
      <c r="F333" s="1605">
        <v>0</v>
      </c>
      <c r="G333" s="1608" t="str">
        <f t="shared" si="20"/>
        <v>20803</v>
      </c>
      <c r="H333" s="1336">
        <f t="shared" si="21"/>
        <v>0</v>
      </c>
      <c r="I333" s="1336">
        <f t="shared" si="22"/>
        <v>0</v>
      </c>
      <c r="J333" s="1609">
        <f t="shared" si="23"/>
        <v>0</v>
      </c>
    </row>
    <row r="334" spans="1:10" ht="15" x14ac:dyDescent="0.25">
      <c r="A334" s="1604">
        <v>208030800</v>
      </c>
      <c r="B334" s="1605" t="s">
        <v>10259</v>
      </c>
      <c r="C334" s="1610">
        <v>0</v>
      </c>
      <c r="D334" s="1606">
        <v>0</v>
      </c>
      <c r="E334" s="1607">
        <v>0</v>
      </c>
      <c r="F334" s="1605">
        <v>0</v>
      </c>
      <c r="G334" s="1608" t="str">
        <f t="shared" si="20"/>
        <v>20803</v>
      </c>
      <c r="H334" s="1336">
        <f t="shared" si="21"/>
        <v>0</v>
      </c>
      <c r="I334" s="1336">
        <f t="shared" si="22"/>
        <v>0</v>
      </c>
      <c r="J334" s="1609">
        <f t="shared" si="23"/>
        <v>0</v>
      </c>
    </row>
    <row r="335" spans="1:10" ht="15" x14ac:dyDescent="0.25">
      <c r="A335" s="1604">
        <v>208030930</v>
      </c>
      <c r="B335" s="1605" t="s">
        <v>10260</v>
      </c>
      <c r="C335" s="1605">
        <v>0</v>
      </c>
      <c r="D335" s="1606">
        <v>0</v>
      </c>
      <c r="E335" s="1607">
        <v>0</v>
      </c>
      <c r="F335" s="1605">
        <v>0</v>
      </c>
      <c r="G335" s="1608" t="str">
        <f t="shared" si="20"/>
        <v>20803</v>
      </c>
      <c r="H335" s="1336">
        <f t="shared" si="21"/>
        <v>0</v>
      </c>
      <c r="I335" s="1336">
        <f t="shared" si="22"/>
        <v>0</v>
      </c>
      <c r="J335" s="1609">
        <f t="shared" si="23"/>
        <v>0</v>
      </c>
    </row>
    <row r="336" spans="1:10" ht="15" x14ac:dyDescent="0.25">
      <c r="A336" s="1604">
        <v>208031040</v>
      </c>
      <c r="B336" s="1605" t="s">
        <v>10261</v>
      </c>
      <c r="C336" s="1605">
        <v>0</v>
      </c>
      <c r="D336" s="1606">
        <v>0</v>
      </c>
      <c r="E336" s="1607">
        <v>0</v>
      </c>
      <c r="F336" s="1605">
        <v>0</v>
      </c>
      <c r="G336" s="1608" t="str">
        <f t="shared" si="20"/>
        <v>20803</v>
      </c>
      <c r="H336" s="1336">
        <f t="shared" si="21"/>
        <v>0</v>
      </c>
      <c r="I336" s="1336">
        <f t="shared" si="22"/>
        <v>0</v>
      </c>
      <c r="J336" s="1609">
        <f t="shared" si="23"/>
        <v>0</v>
      </c>
    </row>
    <row r="337" spans="1:10" ht="15" x14ac:dyDescent="0.25">
      <c r="A337" s="1604">
        <v>208031050</v>
      </c>
      <c r="B337" s="1605" t="s">
        <v>10262</v>
      </c>
      <c r="C337" s="1605">
        <v>0</v>
      </c>
      <c r="D337" s="1606">
        <v>0</v>
      </c>
      <c r="E337" s="1607">
        <v>0</v>
      </c>
      <c r="F337" s="1605">
        <v>0</v>
      </c>
      <c r="G337" s="1608" t="str">
        <f t="shared" si="20"/>
        <v>20803</v>
      </c>
      <c r="H337" s="1336">
        <f t="shared" si="21"/>
        <v>0</v>
      </c>
      <c r="I337" s="1336">
        <f t="shared" si="22"/>
        <v>0</v>
      </c>
      <c r="J337" s="1609">
        <f t="shared" si="23"/>
        <v>0</v>
      </c>
    </row>
    <row r="338" spans="1:10" ht="15" x14ac:dyDescent="0.25">
      <c r="A338" s="1604">
        <v>208032000</v>
      </c>
      <c r="B338" s="1605" t="s">
        <v>10263</v>
      </c>
      <c r="C338" s="1605">
        <v>0</v>
      </c>
      <c r="D338" s="1606">
        <v>0</v>
      </c>
      <c r="E338" s="1607">
        <v>0</v>
      </c>
      <c r="F338" s="1605">
        <v>0</v>
      </c>
      <c r="G338" s="1608" t="str">
        <f t="shared" si="20"/>
        <v>20803</v>
      </c>
      <c r="H338" s="1336">
        <f t="shared" si="21"/>
        <v>0</v>
      </c>
      <c r="I338" s="1336">
        <f t="shared" si="22"/>
        <v>0</v>
      </c>
      <c r="J338" s="1609">
        <f t="shared" si="23"/>
        <v>0</v>
      </c>
    </row>
    <row r="339" spans="1:10" ht="15" x14ac:dyDescent="0.25">
      <c r="A339" s="1604">
        <v>208032002</v>
      </c>
      <c r="B339" s="1605" t="s">
        <v>10264</v>
      </c>
      <c r="C339" s="1605">
        <v>0</v>
      </c>
      <c r="D339" s="1606">
        <v>0</v>
      </c>
      <c r="E339" s="1607">
        <v>0</v>
      </c>
      <c r="F339" s="1605">
        <v>0</v>
      </c>
      <c r="G339" s="1608" t="str">
        <f t="shared" si="20"/>
        <v>20803</v>
      </c>
      <c r="H339" s="1336">
        <f t="shared" si="21"/>
        <v>0</v>
      </c>
      <c r="I339" s="1336">
        <f t="shared" si="22"/>
        <v>0</v>
      </c>
      <c r="J339" s="1609">
        <f t="shared" si="23"/>
        <v>0</v>
      </c>
    </row>
    <row r="340" spans="1:10" ht="15" x14ac:dyDescent="0.25">
      <c r="A340" s="1604">
        <v>208032012</v>
      </c>
      <c r="B340" s="1605" t="s">
        <v>10265</v>
      </c>
      <c r="C340" s="1605">
        <v>0</v>
      </c>
      <c r="D340" s="1606">
        <v>0</v>
      </c>
      <c r="E340" s="1607">
        <v>0</v>
      </c>
      <c r="F340" s="1605">
        <v>0</v>
      </c>
      <c r="G340" s="1608" t="str">
        <f t="shared" si="20"/>
        <v>20803</v>
      </c>
      <c r="H340" s="1336">
        <f t="shared" si="21"/>
        <v>0</v>
      </c>
      <c r="I340" s="1336">
        <f t="shared" si="22"/>
        <v>0</v>
      </c>
      <c r="J340" s="1609">
        <f t="shared" si="23"/>
        <v>0</v>
      </c>
    </row>
    <row r="341" spans="1:10" ht="15" x14ac:dyDescent="0.25">
      <c r="A341" s="1604">
        <v>208032020</v>
      </c>
      <c r="B341" s="1605" t="s">
        <v>10266</v>
      </c>
      <c r="C341" s="1605">
        <v>0</v>
      </c>
      <c r="D341" s="1606">
        <v>0</v>
      </c>
      <c r="E341" s="1607">
        <v>0</v>
      </c>
      <c r="F341" s="1605">
        <v>0</v>
      </c>
      <c r="G341" s="1608" t="str">
        <f t="shared" si="20"/>
        <v>20803</v>
      </c>
      <c r="H341" s="1336">
        <f t="shared" si="21"/>
        <v>0</v>
      </c>
      <c r="I341" s="1336">
        <f t="shared" si="22"/>
        <v>0</v>
      </c>
      <c r="J341" s="1609">
        <f t="shared" si="23"/>
        <v>0</v>
      </c>
    </row>
    <row r="342" spans="1:10" ht="15" x14ac:dyDescent="0.25">
      <c r="A342" s="1604">
        <v>208032035</v>
      </c>
      <c r="B342" s="1605" t="s">
        <v>10267</v>
      </c>
      <c r="C342" s="1605">
        <v>0</v>
      </c>
      <c r="D342" s="1606">
        <v>0</v>
      </c>
      <c r="E342" s="1607">
        <v>0</v>
      </c>
      <c r="F342" s="1605">
        <v>0</v>
      </c>
      <c r="G342" s="1608" t="str">
        <f t="shared" si="20"/>
        <v>20803</v>
      </c>
      <c r="H342" s="1336">
        <f t="shared" si="21"/>
        <v>0</v>
      </c>
      <c r="I342" s="1336">
        <f t="shared" si="22"/>
        <v>0</v>
      </c>
      <c r="J342" s="1609">
        <f t="shared" si="23"/>
        <v>0</v>
      </c>
    </row>
    <row r="343" spans="1:10" ht="15" x14ac:dyDescent="0.25">
      <c r="A343" s="1604">
        <v>208032039</v>
      </c>
      <c r="B343" s="1605" t="s">
        <v>10268</v>
      </c>
      <c r="C343" s="1605">
        <v>0</v>
      </c>
      <c r="D343" s="1606">
        <v>0</v>
      </c>
      <c r="E343" s="1607">
        <v>0</v>
      </c>
      <c r="F343" s="1605">
        <v>0</v>
      </c>
      <c r="G343" s="1608" t="str">
        <f t="shared" si="20"/>
        <v>20803</v>
      </c>
      <c r="H343" s="1336">
        <f t="shared" si="21"/>
        <v>0</v>
      </c>
      <c r="I343" s="1336">
        <f t="shared" si="22"/>
        <v>0</v>
      </c>
      <c r="J343" s="1609">
        <f t="shared" si="23"/>
        <v>0</v>
      </c>
    </row>
    <row r="344" spans="1:10" ht="15" x14ac:dyDescent="0.25">
      <c r="A344" s="1604">
        <v>208032300</v>
      </c>
      <c r="B344" s="1605" t="s">
        <v>10269</v>
      </c>
      <c r="C344" s="1605">
        <v>0</v>
      </c>
      <c r="D344" s="1606">
        <v>0</v>
      </c>
      <c r="E344" s="1607">
        <v>0</v>
      </c>
      <c r="F344" s="1605">
        <v>0</v>
      </c>
      <c r="G344" s="1608" t="str">
        <f t="shared" si="20"/>
        <v>20803</v>
      </c>
      <c r="H344" s="1336">
        <f t="shared" si="21"/>
        <v>0</v>
      </c>
      <c r="I344" s="1336">
        <f t="shared" si="22"/>
        <v>0</v>
      </c>
      <c r="J344" s="1609">
        <f t="shared" si="23"/>
        <v>0</v>
      </c>
    </row>
    <row r="345" spans="1:10" ht="15" x14ac:dyDescent="0.25">
      <c r="A345" s="1604">
        <v>208032415</v>
      </c>
      <c r="B345" s="1605" t="s">
        <v>10270</v>
      </c>
      <c r="C345" s="1605">
        <v>0</v>
      </c>
      <c r="D345" s="1606">
        <v>0</v>
      </c>
      <c r="E345" s="1607">
        <v>0</v>
      </c>
      <c r="F345" s="1605">
        <v>0</v>
      </c>
      <c r="G345" s="1608" t="str">
        <f t="shared" si="20"/>
        <v>20803</v>
      </c>
      <c r="H345" s="1336">
        <f t="shared" si="21"/>
        <v>0</v>
      </c>
      <c r="I345" s="1336">
        <f t="shared" si="22"/>
        <v>0</v>
      </c>
      <c r="J345" s="1609">
        <f t="shared" si="23"/>
        <v>0</v>
      </c>
    </row>
    <row r="346" spans="1:10" ht="15" x14ac:dyDescent="0.25">
      <c r="A346" s="1604">
        <v>208032422</v>
      </c>
      <c r="B346" s="1605" t="s">
        <v>10271</v>
      </c>
      <c r="C346" s="1605">
        <v>0</v>
      </c>
      <c r="D346" s="1606">
        <v>0</v>
      </c>
      <c r="E346" s="1607">
        <v>0</v>
      </c>
      <c r="F346" s="1605">
        <v>0</v>
      </c>
      <c r="G346" s="1608" t="str">
        <f t="shared" si="20"/>
        <v>20803</v>
      </c>
      <c r="H346" s="1336">
        <f t="shared" si="21"/>
        <v>0</v>
      </c>
      <c r="I346" s="1336">
        <f t="shared" si="22"/>
        <v>0</v>
      </c>
      <c r="J346" s="1609">
        <f t="shared" si="23"/>
        <v>0</v>
      </c>
    </row>
    <row r="347" spans="1:10" ht="15" x14ac:dyDescent="0.25">
      <c r="A347" s="1604">
        <v>208032423</v>
      </c>
      <c r="B347" s="1605" t="s">
        <v>6889</v>
      </c>
      <c r="C347" s="1605">
        <v>3000</v>
      </c>
      <c r="D347" s="1606">
        <v>0</v>
      </c>
      <c r="E347" s="1607">
        <v>0</v>
      </c>
      <c r="F347" s="1605">
        <v>3000</v>
      </c>
      <c r="G347" s="1608" t="str">
        <f t="shared" si="20"/>
        <v>20803</v>
      </c>
      <c r="H347" s="1336">
        <f t="shared" si="21"/>
        <v>0</v>
      </c>
      <c r="I347" s="1336">
        <f t="shared" si="22"/>
        <v>0</v>
      </c>
      <c r="J347" s="1609">
        <f t="shared" si="23"/>
        <v>0</v>
      </c>
    </row>
    <row r="348" spans="1:10" ht="15" x14ac:dyDescent="0.25">
      <c r="A348" s="1604">
        <v>208032429</v>
      </c>
      <c r="B348" s="1605" t="s">
        <v>10272</v>
      </c>
      <c r="C348" s="1605">
        <v>0</v>
      </c>
      <c r="D348" s="1606">
        <v>0</v>
      </c>
      <c r="E348" s="1607">
        <v>0</v>
      </c>
      <c r="F348" s="1605">
        <v>0</v>
      </c>
      <c r="G348" s="1608" t="str">
        <f t="shared" si="20"/>
        <v>20803</v>
      </c>
      <c r="H348" s="1336">
        <f t="shared" si="21"/>
        <v>0</v>
      </c>
      <c r="I348" s="1336">
        <f t="shared" si="22"/>
        <v>0</v>
      </c>
      <c r="J348" s="1609">
        <f t="shared" si="23"/>
        <v>0</v>
      </c>
    </row>
    <row r="349" spans="1:10" ht="15" x14ac:dyDescent="0.25">
      <c r="A349" s="1604">
        <v>208032500</v>
      </c>
      <c r="B349" s="1605" t="s">
        <v>10273</v>
      </c>
      <c r="C349" s="1605">
        <v>0</v>
      </c>
      <c r="D349" s="1606">
        <v>0</v>
      </c>
      <c r="E349" s="1607">
        <v>0</v>
      </c>
      <c r="F349" s="1605">
        <v>0</v>
      </c>
      <c r="G349" s="1608" t="str">
        <f t="shared" si="20"/>
        <v>20803</v>
      </c>
      <c r="H349" s="1336">
        <f t="shared" si="21"/>
        <v>0</v>
      </c>
      <c r="I349" s="1336">
        <f t="shared" si="22"/>
        <v>0</v>
      </c>
      <c r="J349" s="1609">
        <f t="shared" si="23"/>
        <v>0</v>
      </c>
    </row>
    <row r="350" spans="1:10" ht="15" x14ac:dyDescent="0.25">
      <c r="A350" s="1604">
        <v>208032510</v>
      </c>
      <c r="B350" s="1605" t="s">
        <v>10274</v>
      </c>
      <c r="C350" s="1605">
        <v>0</v>
      </c>
      <c r="D350" s="1606">
        <v>0</v>
      </c>
      <c r="E350" s="1607">
        <v>0</v>
      </c>
      <c r="F350" s="1605">
        <v>0</v>
      </c>
      <c r="G350" s="1608" t="str">
        <f t="shared" si="20"/>
        <v>20803</v>
      </c>
      <c r="H350" s="1336">
        <f t="shared" si="21"/>
        <v>0</v>
      </c>
      <c r="I350" s="1336">
        <f t="shared" si="22"/>
        <v>0</v>
      </c>
      <c r="J350" s="1609">
        <f t="shared" si="23"/>
        <v>0</v>
      </c>
    </row>
    <row r="351" spans="1:10" ht="15" x14ac:dyDescent="0.25">
      <c r="A351" s="1604">
        <v>208032711</v>
      </c>
      <c r="B351" s="1605" t="s">
        <v>10275</v>
      </c>
      <c r="C351" s="1605">
        <v>0</v>
      </c>
      <c r="D351" s="1606">
        <v>0</v>
      </c>
      <c r="E351" s="1607">
        <v>0</v>
      </c>
      <c r="F351" s="1605">
        <v>0</v>
      </c>
      <c r="G351" s="1608" t="str">
        <f t="shared" si="20"/>
        <v>20803</v>
      </c>
      <c r="H351" s="1336">
        <f t="shared" si="21"/>
        <v>0</v>
      </c>
      <c r="I351" s="1336">
        <f t="shared" si="22"/>
        <v>0</v>
      </c>
      <c r="J351" s="1609">
        <f t="shared" si="23"/>
        <v>0</v>
      </c>
    </row>
    <row r="352" spans="1:10" ht="15" x14ac:dyDescent="0.25">
      <c r="A352" s="1604">
        <v>208033011</v>
      </c>
      <c r="B352" s="1605" t="s">
        <v>10276</v>
      </c>
      <c r="C352" s="1605">
        <v>0</v>
      </c>
      <c r="D352" s="1606">
        <v>0</v>
      </c>
      <c r="E352" s="1607">
        <v>0</v>
      </c>
      <c r="F352" s="1605">
        <v>0</v>
      </c>
      <c r="G352" s="1608" t="str">
        <f t="shared" si="20"/>
        <v>20803</v>
      </c>
      <c r="H352" s="1336">
        <f t="shared" si="21"/>
        <v>0</v>
      </c>
      <c r="I352" s="1336">
        <f t="shared" si="22"/>
        <v>0</v>
      </c>
      <c r="J352" s="1609">
        <f t="shared" si="23"/>
        <v>0</v>
      </c>
    </row>
    <row r="353" spans="1:10" ht="15" x14ac:dyDescent="0.25">
      <c r="A353" s="1604">
        <v>208033052</v>
      </c>
      <c r="B353" s="1605" t="s">
        <v>10277</v>
      </c>
      <c r="C353" s="1605">
        <v>0</v>
      </c>
      <c r="D353" s="1606">
        <v>0</v>
      </c>
      <c r="E353" s="1607">
        <v>0</v>
      </c>
      <c r="F353" s="1605">
        <v>0</v>
      </c>
      <c r="G353" s="1608" t="str">
        <f t="shared" si="20"/>
        <v>20803</v>
      </c>
      <c r="H353" s="1336">
        <f t="shared" si="21"/>
        <v>0</v>
      </c>
      <c r="I353" s="1336">
        <f t="shared" si="22"/>
        <v>0</v>
      </c>
      <c r="J353" s="1609">
        <f t="shared" si="23"/>
        <v>0</v>
      </c>
    </row>
    <row r="354" spans="1:10" ht="15" x14ac:dyDescent="0.25">
      <c r="A354" s="1604">
        <v>208033300</v>
      </c>
      <c r="B354" s="1605" t="s">
        <v>10278</v>
      </c>
      <c r="C354" s="1605">
        <v>0</v>
      </c>
      <c r="D354" s="1606">
        <v>0</v>
      </c>
      <c r="E354" s="1607">
        <v>0</v>
      </c>
      <c r="F354" s="1605">
        <v>0</v>
      </c>
      <c r="G354" s="1608" t="str">
        <f t="shared" si="20"/>
        <v>20803</v>
      </c>
      <c r="H354" s="1336">
        <f t="shared" si="21"/>
        <v>0</v>
      </c>
      <c r="I354" s="1336">
        <f t="shared" si="22"/>
        <v>0</v>
      </c>
      <c r="J354" s="1609">
        <f t="shared" si="23"/>
        <v>0</v>
      </c>
    </row>
    <row r="355" spans="1:10" ht="15" x14ac:dyDescent="0.25">
      <c r="A355" s="1604">
        <v>208034610</v>
      </c>
      <c r="B355" s="1605" t="s">
        <v>10279</v>
      </c>
      <c r="C355" s="1605">
        <v>0</v>
      </c>
      <c r="D355" s="1606">
        <v>0</v>
      </c>
      <c r="E355" s="1607">
        <v>0</v>
      </c>
      <c r="F355" s="1605">
        <v>0</v>
      </c>
      <c r="G355" s="1608" t="str">
        <f t="shared" si="20"/>
        <v>20803</v>
      </c>
      <c r="H355" s="1336">
        <f t="shared" si="21"/>
        <v>0</v>
      </c>
      <c r="I355" s="1336">
        <f t="shared" si="22"/>
        <v>0</v>
      </c>
      <c r="J355" s="1609">
        <f t="shared" si="23"/>
        <v>0</v>
      </c>
    </row>
    <row r="356" spans="1:10" ht="15" x14ac:dyDescent="0.25">
      <c r="A356" s="1604">
        <v>208034611</v>
      </c>
      <c r="B356" s="1605" t="s">
        <v>10280</v>
      </c>
      <c r="C356" s="1605">
        <v>0</v>
      </c>
      <c r="D356" s="1606">
        <v>0</v>
      </c>
      <c r="E356" s="1607">
        <v>0</v>
      </c>
      <c r="F356" s="1605">
        <v>0</v>
      </c>
      <c r="G356" s="1608" t="str">
        <f t="shared" si="20"/>
        <v>20803</v>
      </c>
      <c r="H356" s="1336">
        <f t="shared" si="21"/>
        <v>0</v>
      </c>
      <c r="I356" s="1336">
        <f t="shared" si="22"/>
        <v>0</v>
      </c>
      <c r="J356" s="1609">
        <f t="shared" si="23"/>
        <v>0</v>
      </c>
    </row>
    <row r="357" spans="1:10" ht="15" x14ac:dyDescent="0.25">
      <c r="A357" s="1604">
        <v>208034619</v>
      </c>
      <c r="B357" s="1605" t="s">
        <v>10281</v>
      </c>
      <c r="C357" s="1605">
        <v>0</v>
      </c>
      <c r="D357" s="1606">
        <v>0</v>
      </c>
      <c r="E357" s="1607">
        <v>0</v>
      </c>
      <c r="F357" s="1605">
        <v>0</v>
      </c>
      <c r="G357" s="1608" t="str">
        <f t="shared" si="20"/>
        <v>20803</v>
      </c>
      <c r="H357" s="1336">
        <f t="shared" si="21"/>
        <v>0</v>
      </c>
      <c r="I357" s="1336">
        <f t="shared" si="22"/>
        <v>0</v>
      </c>
      <c r="J357" s="1609">
        <f t="shared" si="23"/>
        <v>0</v>
      </c>
    </row>
    <row r="358" spans="1:10" ht="15" x14ac:dyDescent="0.25">
      <c r="A358" s="1604">
        <v>208034623</v>
      </c>
      <c r="B358" s="1605" t="s">
        <v>10282</v>
      </c>
      <c r="C358" s="1605">
        <v>0</v>
      </c>
      <c r="D358" s="1606">
        <v>0</v>
      </c>
      <c r="E358" s="1607">
        <v>0</v>
      </c>
      <c r="F358" s="1605">
        <v>0</v>
      </c>
      <c r="G358" s="1608" t="str">
        <f t="shared" si="20"/>
        <v>20803</v>
      </c>
      <c r="H358" s="1336">
        <f t="shared" si="21"/>
        <v>0</v>
      </c>
      <c r="I358" s="1336">
        <f t="shared" si="22"/>
        <v>0</v>
      </c>
      <c r="J358" s="1609">
        <f t="shared" si="23"/>
        <v>0</v>
      </c>
    </row>
    <row r="359" spans="1:10" ht="15" x14ac:dyDescent="0.25">
      <c r="A359" s="1604">
        <v>208035008</v>
      </c>
      <c r="B359" s="1605" t="s">
        <v>10283</v>
      </c>
      <c r="C359" s="1605">
        <v>0</v>
      </c>
      <c r="D359" s="1606">
        <v>0</v>
      </c>
      <c r="E359" s="1607">
        <v>0</v>
      </c>
      <c r="F359" s="1605">
        <v>0</v>
      </c>
      <c r="G359" s="1608" t="str">
        <f t="shared" si="20"/>
        <v>20803</v>
      </c>
      <c r="H359" s="1336">
        <f t="shared" si="21"/>
        <v>0</v>
      </c>
      <c r="I359" s="1336">
        <f t="shared" si="22"/>
        <v>0</v>
      </c>
      <c r="J359" s="1609">
        <f t="shared" si="23"/>
        <v>0</v>
      </c>
    </row>
    <row r="360" spans="1:10" ht="15" x14ac:dyDescent="0.25">
      <c r="A360" s="1604">
        <v>208036009</v>
      </c>
      <c r="B360" s="1605" t="s">
        <v>10284</v>
      </c>
      <c r="C360" s="1605">
        <v>0</v>
      </c>
      <c r="D360" s="1606">
        <v>0</v>
      </c>
      <c r="E360" s="1607">
        <v>0</v>
      </c>
      <c r="F360" s="1605">
        <v>0</v>
      </c>
      <c r="G360" s="1608" t="str">
        <f t="shared" si="20"/>
        <v>20803</v>
      </c>
      <c r="H360" s="1336">
        <f t="shared" si="21"/>
        <v>0</v>
      </c>
      <c r="I360" s="1336">
        <f t="shared" si="22"/>
        <v>0</v>
      </c>
      <c r="J360" s="1609">
        <f t="shared" si="23"/>
        <v>0</v>
      </c>
    </row>
    <row r="361" spans="1:10" ht="15" x14ac:dyDescent="0.25">
      <c r="A361" s="1604">
        <v>208036010</v>
      </c>
      <c r="B361" s="1605" t="s">
        <v>10285</v>
      </c>
      <c r="C361" s="1605">
        <v>0</v>
      </c>
      <c r="D361" s="1606">
        <v>0</v>
      </c>
      <c r="E361" s="1607">
        <v>0</v>
      </c>
      <c r="F361" s="1605">
        <v>0</v>
      </c>
      <c r="G361" s="1608" t="str">
        <f t="shared" si="20"/>
        <v>20803</v>
      </c>
      <c r="H361" s="1336">
        <f t="shared" si="21"/>
        <v>0</v>
      </c>
      <c r="I361" s="1336">
        <f t="shared" si="22"/>
        <v>0</v>
      </c>
      <c r="J361" s="1609">
        <f t="shared" si="23"/>
        <v>0</v>
      </c>
    </row>
    <row r="362" spans="1:10" ht="15" x14ac:dyDescent="0.25">
      <c r="A362" s="1604">
        <v>208039051</v>
      </c>
      <c r="B362" s="1605" t="s">
        <v>10286</v>
      </c>
      <c r="C362" s="1605">
        <v>0</v>
      </c>
      <c r="D362" s="1606">
        <v>0</v>
      </c>
      <c r="E362" s="1607">
        <v>0</v>
      </c>
      <c r="F362" s="1605">
        <v>0</v>
      </c>
      <c r="G362" s="1608" t="str">
        <f t="shared" si="20"/>
        <v>20803</v>
      </c>
      <c r="H362" s="1336">
        <f t="shared" si="21"/>
        <v>0</v>
      </c>
      <c r="I362" s="1336">
        <f t="shared" si="22"/>
        <v>0</v>
      </c>
      <c r="J362" s="1609">
        <f t="shared" si="23"/>
        <v>0</v>
      </c>
    </row>
    <row r="363" spans="1:10" ht="15" x14ac:dyDescent="0.25">
      <c r="A363" s="1604">
        <v>208039053</v>
      </c>
      <c r="B363" s="1605" t="s">
        <v>10287</v>
      </c>
      <c r="C363" s="1605">
        <v>0</v>
      </c>
      <c r="D363" s="1606">
        <v>0</v>
      </c>
      <c r="E363" s="1607">
        <v>0</v>
      </c>
      <c r="F363" s="1605">
        <v>0</v>
      </c>
      <c r="G363" s="1608" t="str">
        <f t="shared" si="20"/>
        <v>20803</v>
      </c>
      <c r="H363" s="1336">
        <f t="shared" si="21"/>
        <v>0</v>
      </c>
      <c r="I363" s="1336">
        <f t="shared" si="22"/>
        <v>0</v>
      </c>
      <c r="J363" s="1609">
        <f t="shared" si="23"/>
        <v>0</v>
      </c>
    </row>
    <row r="364" spans="1:10" ht="15" x14ac:dyDescent="0.25">
      <c r="A364" s="1604">
        <v>208039070</v>
      </c>
      <c r="B364" s="1605" t="s">
        <v>6891</v>
      </c>
      <c r="C364" s="1605">
        <v>-300.2</v>
      </c>
      <c r="D364" s="1606">
        <v>0</v>
      </c>
      <c r="E364" s="1607">
        <v>0</v>
      </c>
      <c r="F364" s="1605">
        <v>-300.2</v>
      </c>
      <c r="G364" s="1608" t="str">
        <f t="shared" si="20"/>
        <v>20803</v>
      </c>
      <c r="H364" s="1336">
        <f t="shared" si="21"/>
        <v>0</v>
      </c>
      <c r="I364" s="1336">
        <f t="shared" si="22"/>
        <v>0</v>
      </c>
      <c r="J364" s="1609">
        <f t="shared" si="23"/>
        <v>0</v>
      </c>
    </row>
    <row r="365" spans="1:10" ht="15" x14ac:dyDescent="0.25">
      <c r="A365" s="1604">
        <v>208039204</v>
      </c>
      <c r="B365" s="1605" t="s">
        <v>10288</v>
      </c>
      <c r="C365" s="1605">
        <v>0</v>
      </c>
      <c r="D365" s="1606">
        <v>0</v>
      </c>
      <c r="E365" s="1607">
        <v>0</v>
      </c>
      <c r="F365" s="1605">
        <v>0</v>
      </c>
      <c r="G365" s="1608" t="str">
        <f t="shared" si="20"/>
        <v>20803</v>
      </c>
      <c r="H365" s="1336">
        <f t="shared" si="21"/>
        <v>0</v>
      </c>
      <c r="I365" s="1336">
        <f t="shared" si="22"/>
        <v>0</v>
      </c>
      <c r="J365" s="1609">
        <f t="shared" si="23"/>
        <v>0</v>
      </c>
    </row>
    <row r="366" spans="1:10" ht="15" x14ac:dyDescent="0.25">
      <c r="A366" s="1604">
        <v>208039216</v>
      </c>
      <c r="B366" s="1605" t="s">
        <v>10289</v>
      </c>
      <c r="C366" s="1605">
        <v>0</v>
      </c>
      <c r="D366" s="1606">
        <v>0</v>
      </c>
      <c r="E366" s="1607">
        <v>0</v>
      </c>
      <c r="F366" s="1605">
        <v>0</v>
      </c>
      <c r="G366" s="1608" t="str">
        <f t="shared" si="20"/>
        <v>20803</v>
      </c>
      <c r="H366" s="1336">
        <f t="shared" si="21"/>
        <v>0</v>
      </c>
      <c r="I366" s="1336">
        <f t="shared" si="22"/>
        <v>0</v>
      </c>
      <c r="J366" s="1609">
        <f t="shared" si="23"/>
        <v>0</v>
      </c>
    </row>
    <row r="367" spans="1:10" ht="15" x14ac:dyDescent="0.25">
      <c r="A367" s="1604">
        <v>208039309</v>
      </c>
      <c r="B367" s="1605" t="s">
        <v>10290</v>
      </c>
      <c r="C367" s="1605">
        <v>0</v>
      </c>
      <c r="D367" s="1606">
        <v>0</v>
      </c>
      <c r="E367" s="1607">
        <v>0</v>
      </c>
      <c r="F367" s="1605">
        <v>0</v>
      </c>
      <c r="G367" s="1608" t="str">
        <f t="shared" si="20"/>
        <v>20803</v>
      </c>
      <c r="H367" s="1336">
        <f t="shared" si="21"/>
        <v>0</v>
      </c>
      <c r="I367" s="1336">
        <f t="shared" si="22"/>
        <v>0</v>
      </c>
      <c r="J367" s="1609">
        <f t="shared" si="23"/>
        <v>0</v>
      </c>
    </row>
    <row r="368" spans="1:10" ht="15" x14ac:dyDescent="0.25">
      <c r="A368" s="1604">
        <v>208039311</v>
      </c>
      <c r="B368" s="1605" t="s">
        <v>10291</v>
      </c>
      <c r="C368" s="1605">
        <v>0</v>
      </c>
      <c r="D368" s="1606">
        <v>0</v>
      </c>
      <c r="E368" s="1607">
        <v>0</v>
      </c>
      <c r="F368" s="1605">
        <v>0</v>
      </c>
      <c r="G368" s="1608" t="str">
        <f t="shared" si="20"/>
        <v>20803</v>
      </c>
      <c r="H368" s="1336">
        <f t="shared" si="21"/>
        <v>0</v>
      </c>
      <c r="I368" s="1336">
        <f t="shared" si="22"/>
        <v>0</v>
      </c>
      <c r="J368" s="1609">
        <f t="shared" si="23"/>
        <v>0</v>
      </c>
    </row>
    <row r="369" spans="1:10" ht="15" x14ac:dyDescent="0.25">
      <c r="A369" s="1604">
        <v>208039313</v>
      </c>
      <c r="B369" s="1605" t="s">
        <v>10292</v>
      </c>
      <c r="C369" s="1605">
        <v>0</v>
      </c>
      <c r="D369" s="1606">
        <v>0</v>
      </c>
      <c r="E369" s="1607">
        <v>0</v>
      </c>
      <c r="F369" s="1605">
        <v>0</v>
      </c>
      <c r="G369" s="1608" t="str">
        <f t="shared" si="20"/>
        <v>20803</v>
      </c>
      <c r="H369" s="1336">
        <f t="shared" si="21"/>
        <v>0</v>
      </c>
      <c r="I369" s="1336">
        <f t="shared" si="22"/>
        <v>0</v>
      </c>
      <c r="J369" s="1609">
        <f t="shared" si="23"/>
        <v>0</v>
      </c>
    </row>
    <row r="370" spans="1:10" ht="15" x14ac:dyDescent="0.25">
      <c r="A370" s="1604">
        <v>208039314</v>
      </c>
      <c r="B370" s="1605" t="s">
        <v>10293</v>
      </c>
      <c r="C370" s="1605">
        <v>0</v>
      </c>
      <c r="D370" s="1606">
        <v>0</v>
      </c>
      <c r="E370" s="1607">
        <v>0</v>
      </c>
      <c r="F370" s="1605">
        <v>0</v>
      </c>
      <c r="G370" s="1608" t="str">
        <f t="shared" si="20"/>
        <v>20803</v>
      </c>
      <c r="H370" s="1336">
        <f t="shared" si="21"/>
        <v>0</v>
      </c>
      <c r="I370" s="1336">
        <f t="shared" si="22"/>
        <v>0</v>
      </c>
      <c r="J370" s="1609">
        <f t="shared" si="23"/>
        <v>0</v>
      </c>
    </row>
    <row r="371" spans="1:10" ht="15" x14ac:dyDescent="0.25">
      <c r="A371" s="1604">
        <v>208039315</v>
      </c>
      <c r="B371" s="1605" t="s">
        <v>10294</v>
      </c>
      <c r="C371" s="1605">
        <v>0</v>
      </c>
      <c r="D371" s="1606">
        <v>0</v>
      </c>
      <c r="E371" s="1607">
        <v>0</v>
      </c>
      <c r="F371" s="1605">
        <v>0</v>
      </c>
      <c r="G371" s="1608" t="str">
        <f t="shared" si="20"/>
        <v>20803</v>
      </c>
      <c r="H371" s="1336">
        <f t="shared" si="21"/>
        <v>0</v>
      </c>
      <c r="I371" s="1336">
        <f t="shared" si="22"/>
        <v>0</v>
      </c>
      <c r="J371" s="1609">
        <f t="shared" si="23"/>
        <v>0</v>
      </c>
    </row>
    <row r="372" spans="1:10" ht="15" x14ac:dyDescent="0.25">
      <c r="A372" s="1604">
        <v>208039316</v>
      </c>
      <c r="B372" s="1605" t="s">
        <v>6893</v>
      </c>
      <c r="C372" s="1605">
        <v>-79.5</v>
      </c>
      <c r="D372" s="1606">
        <v>0</v>
      </c>
      <c r="E372" s="1607">
        <v>0</v>
      </c>
      <c r="F372" s="1605">
        <v>-79.5</v>
      </c>
      <c r="G372" s="1608" t="str">
        <f t="shared" si="20"/>
        <v>20803</v>
      </c>
      <c r="H372" s="1336">
        <f t="shared" si="21"/>
        <v>0</v>
      </c>
      <c r="I372" s="1336">
        <f t="shared" si="22"/>
        <v>0</v>
      </c>
      <c r="J372" s="1609">
        <f t="shared" si="23"/>
        <v>0</v>
      </c>
    </row>
    <row r="373" spans="1:10" ht="15" x14ac:dyDescent="0.25">
      <c r="A373" s="1604">
        <v>208039317</v>
      </c>
      <c r="B373" s="1605" t="s">
        <v>10295</v>
      </c>
      <c r="C373" s="1605">
        <v>0</v>
      </c>
      <c r="D373" s="1606">
        <v>0</v>
      </c>
      <c r="E373" s="1607">
        <v>0</v>
      </c>
      <c r="F373" s="1605">
        <v>0</v>
      </c>
      <c r="G373" s="1608" t="str">
        <f t="shared" si="20"/>
        <v>20803</v>
      </c>
      <c r="H373" s="1336">
        <f t="shared" si="21"/>
        <v>0</v>
      </c>
      <c r="I373" s="1336">
        <f t="shared" si="22"/>
        <v>0</v>
      </c>
      <c r="J373" s="1609">
        <f t="shared" si="23"/>
        <v>0</v>
      </c>
    </row>
    <row r="374" spans="1:10" ht="15" x14ac:dyDescent="0.25">
      <c r="A374" s="1604">
        <v>208039319</v>
      </c>
      <c r="B374" s="1605" t="s">
        <v>10296</v>
      </c>
      <c r="C374" s="1605">
        <v>0</v>
      </c>
      <c r="D374" s="1606">
        <v>0</v>
      </c>
      <c r="E374" s="1607">
        <v>0</v>
      </c>
      <c r="F374" s="1605">
        <v>0</v>
      </c>
      <c r="G374" s="1608" t="str">
        <f t="shared" si="20"/>
        <v>20803</v>
      </c>
      <c r="H374" s="1336">
        <f t="shared" si="21"/>
        <v>0</v>
      </c>
      <c r="I374" s="1336">
        <f t="shared" si="22"/>
        <v>0</v>
      </c>
      <c r="J374" s="1609">
        <f t="shared" si="23"/>
        <v>0</v>
      </c>
    </row>
    <row r="375" spans="1:10" ht="15" x14ac:dyDescent="0.25">
      <c r="A375" s="1604">
        <v>208039320</v>
      </c>
      <c r="B375" s="1605" t="s">
        <v>10297</v>
      </c>
      <c r="C375" s="1610">
        <v>0</v>
      </c>
      <c r="D375" s="1606">
        <v>0</v>
      </c>
      <c r="E375" s="1607">
        <v>0</v>
      </c>
      <c r="F375" s="1605">
        <v>0</v>
      </c>
      <c r="G375" s="1608" t="str">
        <f t="shared" si="20"/>
        <v>20803</v>
      </c>
      <c r="H375" s="1336">
        <f t="shared" si="21"/>
        <v>0</v>
      </c>
      <c r="I375" s="1336">
        <f t="shared" si="22"/>
        <v>0</v>
      </c>
      <c r="J375" s="1609">
        <f t="shared" si="23"/>
        <v>0</v>
      </c>
    </row>
    <row r="376" spans="1:10" ht="15" x14ac:dyDescent="0.25">
      <c r="A376" s="1604">
        <v>208039450</v>
      </c>
      <c r="B376" s="1605" t="s">
        <v>10298</v>
      </c>
      <c r="C376" s="1605">
        <v>0</v>
      </c>
      <c r="D376" s="1606">
        <v>0</v>
      </c>
      <c r="E376" s="1607">
        <v>0</v>
      </c>
      <c r="F376" s="1605">
        <v>0</v>
      </c>
      <c r="G376" s="1608" t="str">
        <f t="shared" si="20"/>
        <v>20803</v>
      </c>
      <c r="H376" s="1336">
        <f t="shared" si="21"/>
        <v>0</v>
      </c>
      <c r="I376" s="1336">
        <f t="shared" si="22"/>
        <v>0</v>
      </c>
      <c r="J376" s="1609">
        <f t="shared" si="23"/>
        <v>0</v>
      </c>
    </row>
    <row r="377" spans="1:10" ht="15" x14ac:dyDescent="0.25">
      <c r="A377" s="1604">
        <v>208040100</v>
      </c>
      <c r="B377" s="1605" t="s">
        <v>6895</v>
      </c>
      <c r="C377" s="1605">
        <v>28055.02</v>
      </c>
      <c r="D377" s="1606">
        <v>42000</v>
      </c>
      <c r="E377" s="1607">
        <v>42000</v>
      </c>
      <c r="F377" s="1605">
        <v>-13944.98</v>
      </c>
      <c r="G377" s="1608" t="str">
        <f t="shared" si="20"/>
        <v>20804</v>
      </c>
      <c r="H377" s="1336">
        <f t="shared" si="21"/>
        <v>49000</v>
      </c>
      <c r="I377" s="1336">
        <f t="shared" si="22"/>
        <v>49000</v>
      </c>
      <c r="J377" s="1609">
        <f t="shared" si="23"/>
        <v>0</v>
      </c>
    </row>
    <row r="378" spans="1:10" ht="15" x14ac:dyDescent="0.25">
      <c r="A378" s="1604">
        <v>208040101</v>
      </c>
      <c r="B378" s="1605" t="s">
        <v>10299</v>
      </c>
      <c r="C378" s="1605">
        <v>0</v>
      </c>
      <c r="D378" s="1606">
        <v>0</v>
      </c>
      <c r="E378" s="1607">
        <v>0</v>
      </c>
      <c r="F378" s="1605">
        <v>0</v>
      </c>
      <c r="G378" s="1608" t="str">
        <f t="shared" si="20"/>
        <v>20804</v>
      </c>
      <c r="H378" s="1336">
        <f t="shared" si="21"/>
        <v>49000</v>
      </c>
      <c r="I378" s="1336">
        <f t="shared" si="22"/>
        <v>49000</v>
      </c>
      <c r="J378" s="1609">
        <f t="shared" si="23"/>
        <v>0</v>
      </c>
    </row>
    <row r="379" spans="1:10" ht="15" x14ac:dyDescent="0.25">
      <c r="A379" s="1604">
        <v>208040102</v>
      </c>
      <c r="B379" s="1605" t="s">
        <v>10300</v>
      </c>
      <c r="C379" s="1605">
        <v>0</v>
      </c>
      <c r="D379" s="1606">
        <v>0</v>
      </c>
      <c r="E379" s="1607">
        <v>0</v>
      </c>
      <c r="F379" s="1605">
        <v>0</v>
      </c>
      <c r="G379" s="1608" t="str">
        <f t="shared" si="20"/>
        <v>20804</v>
      </c>
      <c r="H379" s="1336">
        <f t="shared" si="21"/>
        <v>49000</v>
      </c>
      <c r="I379" s="1336">
        <f t="shared" si="22"/>
        <v>49000</v>
      </c>
      <c r="J379" s="1609">
        <f t="shared" si="23"/>
        <v>0</v>
      </c>
    </row>
    <row r="380" spans="1:10" ht="15" x14ac:dyDescent="0.25">
      <c r="A380" s="1604">
        <v>208040103</v>
      </c>
      <c r="B380" s="1605" t="s">
        <v>10301</v>
      </c>
      <c r="C380" s="1605">
        <v>0</v>
      </c>
      <c r="D380" s="1606">
        <v>0</v>
      </c>
      <c r="E380" s="1607">
        <v>0</v>
      </c>
      <c r="F380" s="1605">
        <v>0</v>
      </c>
      <c r="G380" s="1608" t="str">
        <f t="shared" si="20"/>
        <v>20804</v>
      </c>
      <c r="H380" s="1336">
        <f t="shared" si="21"/>
        <v>49000</v>
      </c>
      <c r="I380" s="1336">
        <f t="shared" si="22"/>
        <v>49000</v>
      </c>
      <c r="J380" s="1609">
        <f t="shared" si="23"/>
        <v>0</v>
      </c>
    </row>
    <row r="381" spans="1:10" ht="15" x14ac:dyDescent="0.25">
      <c r="A381" s="1604">
        <v>208040120</v>
      </c>
      <c r="B381" s="1605" t="s">
        <v>10302</v>
      </c>
      <c r="C381" s="1605">
        <v>0</v>
      </c>
      <c r="D381" s="1606">
        <v>0</v>
      </c>
      <c r="E381" s="1607">
        <v>0</v>
      </c>
      <c r="F381" s="1605">
        <v>0</v>
      </c>
      <c r="G381" s="1608" t="str">
        <f t="shared" si="20"/>
        <v>20804</v>
      </c>
      <c r="H381" s="1336">
        <f t="shared" si="21"/>
        <v>49000</v>
      </c>
      <c r="I381" s="1336">
        <f t="shared" si="22"/>
        <v>49000</v>
      </c>
      <c r="J381" s="1609">
        <f t="shared" si="23"/>
        <v>0</v>
      </c>
    </row>
    <row r="382" spans="1:10" ht="15" x14ac:dyDescent="0.25">
      <c r="A382" s="1604">
        <v>208040150</v>
      </c>
      <c r="B382" s="1605" t="s">
        <v>6897</v>
      </c>
      <c r="C382" s="1610">
        <v>95.7</v>
      </c>
      <c r="D382" s="1606">
        <v>0</v>
      </c>
      <c r="E382" s="1607">
        <v>0</v>
      </c>
      <c r="F382" s="1605">
        <v>95.7</v>
      </c>
      <c r="G382" s="1608" t="str">
        <f t="shared" si="20"/>
        <v>20804</v>
      </c>
      <c r="H382" s="1336">
        <f t="shared" si="21"/>
        <v>49000</v>
      </c>
      <c r="I382" s="1336">
        <f t="shared" si="22"/>
        <v>49000</v>
      </c>
      <c r="J382" s="1609">
        <f t="shared" si="23"/>
        <v>0</v>
      </c>
    </row>
    <row r="383" spans="1:10" ht="15" x14ac:dyDescent="0.25">
      <c r="A383" s="1604">
        <v>208040930</v>
      </c>
      <c r="B383" s="1605" t="s">
        <v>6899</v>
      </c>
      <c r="C383" s="1610">
        <v>0</v>
      </c>
      <c r="D383" s="1606">
        <v>500</v>
      </c>
      <c r="E383" s="1607">
        <v>500</v>
      </c>
      <c r="F383" s="1605">
        <v>-500</v>
      </c>
      <c r="G383" s="1608" t="str">
        <f t="shared" si="20"/>
        <v>20804</v>
      </c>
      <c r="H383" s="1336">
        <f t="shared" si="21"/>
        <v>49000</v>
      </c>
      <c r="I383" s="1336">
        <f t="shared" si="22"/>
        <v>49000</v>
      </c>
      <c r="J383" s="1609">
        <f t="shared" si="23"/>
        <v>0</v>
      </c>
    </row>
    <row r="384" spans="1:10" ht="15" x14ac:dyDescent="0.25">
      <c r="A384" s="1604">
        <v>208042022</v>
      </c>
      <c r="B384" s="1605" t="s">
        <v>10303</v>
      </c>
      <c r="C384" s="1605">
        <v>0</v>
      </c>
      <c r="D384" s="1606">
        <v>0</v>
      </c>
      <c r="E384" s="1607">
        <v>0</v>
      </c>
      <c r="F384" s="1605">
        <v>0</v>
      </c>
      <c r="G384" s="1608" t="str">
        <f t="shared" si="20"/>
        <v>20804</v>
      </c>
      <c r="H384" s="1336">
        <f t="shared" si="21"/>
        <v>49000</v>
      </c>
      <c r="I384" s="1336">
        <f t="shared" si="22"/>
        <v>49000</v>
      </c>
      <c r="J384" s="1609">
        <f t="shared" si="23"/>
        <v>0</v>
      </c>
    </row>
    <row r="385" spans="1:10" ht="15" x14ac:dyDescent="0.25">
      <c r="A385" s="1604">
        <v>208042510</v>
      </c>
      <c r="B385" s="1605" t="s">
        <v>10304</v>
      </c>
      <c r="C385" s="1605">
        <v>0</v>
      </c>
      <c r="D385" s="1606">
        <v>0</v>
      </c>
      <c r="E385" s="1607">
        <v>0</v>
      </c>
      <c r="F385" s="1605">
        <v>0</v>
      </c>
      <c r="G385" s="1608" t="str">
        <f t="shared" si="20"/>
        <v>20804</v>
      </c>
      <c r="H385" s="1336">
        <f t="shared" si="21"/>
        <v>49000</v>
      </c>
      <c r="I385" s="1336">
        <f t="shared" si="22"/>
        <v>49000</v>
      </c>
      <c r="J385" s="1609">
        <f t="shared" si="23"/>
        <v>0</v>
      </c>
    </row>
    <row r="386" spans="1:10" ht="15" x14ac:dyDescent="0.25">
      <c r="A386" s="1604">
        <v>208042801</v>
      </c>
      <c r="B386" s="1605" t="s">
        <v>10305</v>
      </c>
      <c r="C386" s="1605">
        <v>0</v>
      </c>
      <c r="D386" s="1606">
        <v>0</v>
      </c>
      <c r="E386" s="1607">
        <v>0</v>
      </c>
      <c r="F386" s="1605">
        <v>0</v>
      </c>
      <c r="G386" s="1608" t="str">
        <f t="shared" si="20"/>
        <v>20804</v>
      </c>
      <c r="H386" s="1336">
        <f t="shared" si="21"/>
        <v>49000</v>
      </c>
      <c r="I386" s="1336">
        <f t="shared" si="22"/>
        <v>49000</v>
      </c>
      <c r="J386" s="1609">
        <f t="shared" si="23"/>
        <v>0</v>
      </c>
    </row>
    <row r="387" spans="1:10" ht="15" x14ac:dyDescent="0.25">
      <c r="A387" s="1604">
        <v>208044610</v>
      </c>
      <c r="B387" s="1605" t="s">
        <v>10306</v>
      </c>
      <c r="C387" s="1605">
        <v>0</v>
      </c>
      <c r="D387" s="1606">
        <v>0</v>
      </c>
      <c r="E387" s="1607">
        <v>0</v>
      </c>
      <c r="F387" s="1605">
        <v>0</v>
      </c>
      <c r="G387" s="1608" t="str">
        <f t="shared" si="20"/>
        <v>20804</v>
      </c>
      <c r="H387" s="1336">
        <f t="shared" si="21"/>
        <v>49000</v>
      </c>
      <c r="I387" s="1336">
        <f t="shared" si="22"/>
        <v>49000</v>
      </c>
      <c r="J387" s="1609">
        <f t="shared" si="23"/>
        <v>0</v>
      </c>
    </row>
    <row r="388" spans="1:10" ht="15" x14ac:dyDescent="0.25">
      <c r="A388" s="1604">
        <v>208044611</v>
      </c>
      <c r="B388" s="1605" t="s">
        <v>10307</v>
      </c>
      <c r="C388" s="1605">
        <v>0</v>
      </c>
      <c r="D388" s="1606">
        <v>0</v>
      </c>
      <c r="E388" s="1607">
        <v>0</v>
      </c>
      <c r="F388" s="1605">
        <v>0</v>
      </c>
      <c r="G388" s="1608" t="str">
        <f t="shared" si="20"/>
        <v>20804</v>
      </c>
      <c r="H388" s="1336">
        <f t="shared" si="21"/>
        <v>49000</v>
      </c>
      <c r="I388" s="1336">
        <f t="shared" si="22"/>
        <v>49000</v>
      </c>
      <c r="J388" s="1609">
        <f t="shared" si="23"/>
        <v>0</v>
      </c>
    </row>
    <row r="389" spans="1:10" ht="15" x14ac:dyDescent="0.25">
      <c r="A389" s="1604">
        <v>208044619</v>
      </c>
      <c r="B389" s="1605" t="s">
        <v>10308</v>
      </c>
      <c r="C389" s="1605">
        <v>0</v>
      </c>
      <c r="D389" s="1606">
        <v>0</v>
      </c>
      <c r="E389" s="1607">
        <v>0</v>
      </c>
      <c r="F389" s="1605">
        <v>0</v>
      </c>
      <c r="G389" s="1608" t="str">
        <f t="shared" si="20"/>
        <v>20804</v>
      </c>
      <c r="H389" s="1336">
        <f t="shared" si="21"/>
        <v>49000</v>
      </c>
      <c r="I389" s="1336">
        <f t="shared" si="22"/>
        <v>49000</v>
      </c>
      <c r="J389" s="1609">
        <f t="shared" si="23"/>
        <v>0</v>
      </c>
    </row>
    <row r="390" spans="1:10" ht="15" x14ac:dyDescent="0.25">
      <c r="A390" s="1604">
        <v>208045016</v>
      </c>
      <c r="B390" s="1605" t="s">
        <v>6901</v>
      </c>
      <c r="C390" s="1605">
        <v>0</v>
      </c>
      <c r="D390" s="1606">
        <v>6500</v>
      </c>
      <c r="E390" s="1607">
        <v>6500</v>
      </c>
      <c r="F390" s="1605">
        <v>-6500</v>
      </c>
      <c r="G390" s="1608" t="str">
        <f t="shared" si="20"/>
        <v>20804</v>
      </c>
      <c r="H390" s="1336">
        <f t="shared" si="21"/>
        <v>49000</v>
      </c>
      <c r="I390" s="1336">
        <f t="shared" si="22"/>
        <v>49000</v>
      </c>
      <c r="J390" s="1609">
        <f t="shared" si="23"/>
        <v>0</v>
      </c>
    </row>
    <row r="391" spans="1:10" ht="15" x14ac:dyDescent="0.25">
      <c r="A391" s="1604">
        <v>208045154</v>
      </c>
      <c r="B391" s="1605" t="s">
        <v>10309</v>
      </c>
      <c r="C391" s="1605">
        <v>0</v>
      </c>
      <c r="D391" s="1606">
        <v>0</v>
      </c>
      <c r="E391" s="1607">
        <v>0</v>
      </c>
      <c r="F391" s="1605">
        <v>0</v>
      </c>
      <c r="G391" s="1608" t="str">
        <f t="shared" si="20"/>
        <v>20804</v>
      </c>
      <c r="H391" s="1336">
        <f t="shared" si="21"/>
        <v>49000</v>
      </c>
      <c r="I391" s="1336">
        <f t="shared" si="22"/>
        <v>49000</v>
      </c>
      <c r="J391" s="1609">
        <f t="shared" si="23"/>
        <v>0</v>
      </c>
    </row>
    <row r="392" spans="1:10" ht="15" x14ac:dyDescent="0.25">
      <c r="A392" s="1604">
        <v>208045195</v>
      </c>
      <c r="B392" s="1605" t="s">
        <v>10310</v>
      </c>
      <c r="C392" s="1605">
        <v>0</v>
      </c>
      <c r="D392" s="1606">
        <v>0</v>
      </c>
      <c r="E392" s="1607">
        <v>0</v>
      </c>
      <c r="F392" s="1605">
        <v>0</v>
      </c>
      <c r="G392" s="1608" t="str">
        <f t="shared" ref="G392:G455" si="24">LEFT(A392,5)</f>
        <v>20804</v>
      </c>
      <c r="H392" s="1336">
        <f t="shared" ref="H392:H455" si="25">SUMIF(G:G,G392,D:D)</f>
        <v>49000</v>
      </c>
      <c r="I392" s="1336">
        <f t="shared" ref="I392:I455" si="26">SUMIF(G:G,G392,E:E)</f>
        <v>49000</v>
      </c>
      <c r="J392" s="1609">
        <f t="shared" si="23"/>
        <v>0</v>
      </c>
    </row>
    <row r="393" spans="1:10" ht="15" x14ac:dyDescent="0.25">
      <c r="A393" s="1604">
        <v>208049051</v>
      </c>
      <c r="B393" s="1605" t="s">
        <v>10311</v>
      </c>
      <c r="C393" s="1610">
        <v>0</v>
      </c>
      <c r="D393" s="1606">
        <v>0</v>
      </c>
      <c r="E393" s="1607">
        <v>0</v>
      </c>
      <c r="F393" s="1605">
        <v>0</v>
      </c>
      <c r="G393" s="1608" t="str">
        <f t="shared" si="24"/>
        <v>20804</v>
      </c>
      <c r="H393" s="1336">
        <f t="shared" si="25"/>
        <v>49000</v>
      </c>
      <c r="I393" s="1336">
        <f t="shared" si="26"/>
        <v>49000</v>
      </c>
      <c r="J393" s="1609">
        <f t="shared" ref="J393:J456" si="27">(E393-D393)*0</f>
        <v>0</v>
      </c>
    </row>
    <row r="394" spans="1:10" ht="15" x14ac:dyDescent="0.25">
      <c r="A394" s="1604">
        <v>208049054</v>
      </c>
      <c r="B394" s="1605" t="s">
        <v>10312</v>
      </c>
      <c r="C394" s="1605">
        <v>0</v>
      </c>
      <c r="D394" s="1606">
        <v>0</v>
      </c>
      <c r="E394" s="1607">
        <v>0</v>
      </c>
      <c r="F394" s="1605">
        <v>0</v>
      </c>
      <c r="G394" s="1608" t="str">
        <f t="shared" si="24"/>
        <v>20804</v>
      </c>
      <c r="H394" s="1336">
        <f t="shared" si="25"/>
        <v>49000</v>
      </c>
      <c r="I394" s="1336">
        <f t="shared" si="26"/>
        <v>49000</v>
      </c>
      <c r="J394" s="1609">
        <f t="shared" si="27"/>
        <v>0</v>
      </c>
    </row>
    <row r="395" spans="1:10" ht="15" x14ac:dyDescent="0.25">
      <c r="A395" s="1604">
        <v>208049057</v>
      </c>
      <c r="B395" s="1605" t="s">
        <v>10313</v>
      </c>
      <c r="C395" s="1605">
        <v>0</v>
      </c>
      <c r="D395" s="1606">
        <v>0</v>
      </c>
      <c r="E395" s="1607">
        <v>0</v>
      </c>
      <c r="F395" s="1605">
        <v>0</v>
      </c>
      <c r="G395" s="1608" t="str">
        <f t="shared" si="24"/>
        <v>20804</v>
      </c>
      <c r="H395" s="1336">
        <f t="shared" si="25"/>
        <v>49000</v>
      </c>
      <c r="I395" s="1336">
        <f t="shared" si="26"/>
        <v>49000</v>
      </c>
      <c r="J395" s="1609">
        <f t="shared" si="27"/>
        <v>0</v>
      </c>
    </row>
    <row r="396" spans="1:10" ht="15" x14ac:dyDescent="0.25">
      <c r="A396" s="1604">
        <v>208050100</v>
      </c>
      <c r="B396" s="1605" t="s">
        <v>10314</v>
      </c>
      <c r="C396" s="1605">
        <v>0</v>
      </c>
      <c r="D396" s="1606">
        <v>0</v>
      </c>
      <c r="E396" s="1607">
        <v>0</v>
      </c>
      <c r="F396" s="1605">
        <v>0</v>
      </c>
      <c r="G396" s="1608" t="str">
        <f t="shared" si="24"/>
        <v>20805</v>
      </c>
      <c r="H396" s="1336">
        <f t="shared" si="25"/>
        <v>-393200</v>
      </c>
      <c r="I396" s="1336">
        <f t="shared" si="26"/>
        <v>-393200</v>
      </c>
      <c r="J396" s="1609">
        <f t="shared" si="27"/>
        <v>0</v>
      </c>
    </row>
    <row r="397" spans="1:10" ht="15" x14ac:dyDescent="0.25">
      <c r="A397" s="1604">
        <v>208050200</v>
      </c>
      <c r="B397" s="1605" t="s">
        <v>10315</v>
      </c>
      <c r="C397" s="1605">
        <v>0</v>
      </c>
      <c r="D397" s="1606">
        <v>0</v>
      </c>
      <c r="E397" s="1607">
        <v>0</v>
      </c>
      <c r="F397" s="1605">
        <v>0</v>
      </c>
      <c r="G397" s="1608" t="str">
        <f t="shared" si="24"/>
        <v>20805</v>
      </c>
      <c r="H397" s="1336">
        <f t="shared" si="25"/>
        <v>-393200</v>
      </c>
      <c r="I397" s="1336">
        <f t="shared" si="26"/>
        <v>-393200</v>
      </c>
      <c r="J397" s="1609">
        <f t="shared" si="27"/>
        <v>0</v>
      </c>
    </row>
    <row r="398" spans="1:10" ht="15" x14ac:dyDescent="0.25">
      <c r="A398" s="1604">
        <v>208052500</v>
      </c>
      <c r="B398" s="1605" t="s">
        <v>6903</v>
      </c>
      <c r="C398" s="1610">
        <v>14125.95</v>
      </c>
      <c r="D398" s="1606">
        <v>24800</v>
      </c>
      <c r="E398" s="1607">
        <v>24800</v>
      </c>
      <c r="F398" s="1605">
        <v>-10674.05</v>
      </c>
      <c r="G398" s="1608" t="str">
        <f t="shared" si="24"/>
        <v>20805</v>
      </c>
      <c r="H398" s="1336">
        <f t="shared" si="25"/>
        <v>-393200</v>
      </c>
      <c r="I398" s="1336">
        <f t="shared" si="26"/>
        <v>-393200</v>
      </c>
      <c r="J398" s="1609">
        <f t="shared" si="27"/>
        <v>0</v>
      </c>
    </row>
    <row r="399" spans="1:10" ht="15" x14ac:dyDescent="0.25">
      <c r="A399" s="1604">
        <v>208053300</v>
      </c>
      <c r="B399" s="1605" t="s">
        <v>10316</v>
      </c>
      <c r="C399" s="1605">
        <v>0</v>
      </c>
      <c r="D399" s="1606">
        <v>0</v>
      </c>
      <c r="E399" s="1607">
        <v>0</v>
      </c>
      <c r="F399" s="1605">
        <v>0</v>
      </c>
      <c r="G399" s="1608" t="str">
        <f t="shared" si="24"/>
        <v>20805</v>
      </c>
      <c r="H399" s="1336">
        <f t="shared" si="25"/>
        <v>-393200</v>
      </c>
      <c r="I399" s="1336">
        <f t="shared" si="26"/>
        <v>-393200</v>
      </c>
      <c r="J399" s="1609">
        <f t="shared" si="27"/>
        <v>0</v>
      </c>
    </row>
    <row r="400" spans="1:10" ht="15" x14ac:dyDescent="0.25">
      <c r="A400" s="1604">
        <v>208054610</v>
      </c>
      <c r="B400" s="1605" t="s">
        <v>10317</v>
      </c>
      <c r="C400" s="1605">
        <v>0</v>
      </c>
      <c r="D400" s="1606">
        <v>0</v>
      </c>
      <c r="E400" s="1607">
        <v>0</v>
      </c>
      <c r="F400" s="1605">
        <v>0</v>
      </c>
      <c r="G400" s="1608" t="str">
        <f t="shared" si="24"/>
        <v>20805</v>
      </c>
      <c r="H400" s="1336">
        <f t="shared" si="25"/>
        <v>-393200</v>
      </c>
      <c r="I400" s="1336">
        <f t="shared" si="26"/>
        <v>-393200</v>
      </c>
      <c r="J400" s="1609">
        <f t="shared" si="27"/>
        <v>0</v>
      </c>
    </row>
    <row r="401" spans="1:10" ht="15" x14ac:dyDescent="0.25">
      <c r="A401" s="1604">
        <v>208054611</v>
      </c>
      <c r="B401" s="1605" t="s">
        <v>10318</v>
      </c>
      <c r="C401" s="1610">
        <v>0</v>
      </c>
      <c r="D401" s="1606">
        <v>0</v>
      </c>
      <c r="E401" s="1607">
        <v>0</v>
      </c>
      <c r="F401" s="1605">
        <v>0</v>
      </c>
      <c r="G401" s="1608" t="str">
        <f t="shared" si="24"/>
        <v>20805</v>
      </c>
      <c r="H401" s="1336">
        <f t="shared" si="25"/>
        <v>-393200</v>
      </c>
      <c r="I401" s="1336">
        <f t="shared" si="26"/>
        <v>-393200</v>
      </c>
      <c r="J401" s="1609">
        <f t="shared" si="27"/>
        <v>0</v>
      </c>
    </row>
    <row r="402" spans="1:10" ht="15" x14ac:dyDescent="0.25">
      <c r="A402" s="1604">
        <v>208059217</v>
      </c>
      <c r="B402" s="1605" t="s">
        <v>6905</v>
      </c>
      <c r="C402" s="1605">
        <v>-1640</v>
      </c>
      <c r="D402" s="1606">
        <v>-2000</v>
      </c>
      <c r="E402" s="1607">
        <v>-2000</v>
      </c>
      <c r="F402" s="1605">
        <v>360</v>
      </c>
      <c r="G402" s="1608" t="str">
        <f t="shared" si="24"/>
        <v>20805</v>
      </c>
      <c r="H402" s="1336">
        <f t="shared" si="25"/>
        <v>-393200</v>
      </c>
      <c r="I402" s="1336">
        <f t="shared" si="26"/>
        <v>-393200</v>
      </c>
      <c r="J402" s="1609">
        <f t="shared" si="27"/>
        <v>0</v>
      </c>
    </row>
    <row r="403" spans="1:10" ht="15" x14ac:dyDescent="0.25">
      <c r="A403" s="1604">
        <v>208059318</v>
      </c>
      <c r="B403" s="1605" t="s">
        <v>6907</v>
      </c>
      <c r="C403" s="1605">
        <v>-508093</v>
      </c>
      <c r="D403" s="1606">
        <v>-416000</v>
      </c>
      <c r="E403" s="1607">
        <v>-416000</v>
      </c>
      <c r="F403" s="1605">
        <v>-92093</v>
      </c>
      <c r="G403" s="1608" t="str">
        <f t="shared" si="24"/>
        <v>20805</v>
      </c>
      <c r="H403" s="1336">
        <f t="shared" si="25"/>
        <v>-393200</v>
      </c>
      <c r="I403" s="1336">
        <f t="shared" si="26"/>
        <v>-393200</v>
      </c>
      <c r="J403" s="1609">
        <f t="shared" si="27"/>
        <v>0</v>
      </c>
    </row>
    <row r="404" spans="1:10" ht="15" x14ac:dyDescent="0.25">
      <c r="A404" s="1604">
        <v>299010100</v>
      </c>
      <c r="B404" s="1605" t="s">
        <v>6921</v>
      </c>
      <c r="C404" s="1605">
        <v>40269.870000000003</v>
      </c>
      <c r="D404" s="1606">
        <v>75300</v>
      </c>
      <c r="E404" s="1607">
        <v>75300</v>
      </c>
      <c r="F404" s="1605">
        <v>-35030.129999999997</v>
      </c>
      <c r="G404" s="1608" t="str">
        <f t="shared" si="24"/>
        <v>29901</v>
      </c>
      <c r="H404" s="1336">
        <f t="shared" si="25"/>
        <v>105800</v>
      </c>
      <c r="I404" s="1336">
        <f t="shared" si="26"/>
        <v>105800</v>
      </c>
      <c r="J404" s="1609">
        <f t="shared" si="27"/>
        <v>0</v>
      </c>
    </row>
    <row r="405" spans="1:10" ht="15" x14ac:dyDescent="0.25">
      <c r="A405" s="1604">
        <v>299010101</v>
      </c>
      <c r="B405" s="1605" t="s">
        <v>10319</v>
      </c>
      <c r="C405" s="1605">
        <v>0</v>
      </c>
      <c r="D405" s="1606">
        <v>0</v>
      </c>
      <c r="E405" s="1607">
        <v>0</v>
      </c>
      <c r="F405" s="1605">
        <v>0</v>
      </c>
      <c r="G405" s="1608" t="str">
        <f t="shared" si="24"/>
        <v>29901</v>
      </c>
      <c r="H405" s="1336">
        <f t="shared" si="25"/>
        <v>105800</v>
      </c>
      <c r="I405" s="1336">
        <f t="shared" si="26"/>
        <v>105800</v>
      </c>
      <c r="J405" s="1609">
        <f t="shared" si="27"/>
        <v>0</v>
      </c>
    </row>
    <row r="406" spans="1:10" ht="15" x14ac:dyDescent="0.25">
      <c r="A406" s="1604">
        <v>299010102</v>
      </c>
      <c r="B406" s="1605" t="s">
        <v>10320</v>
      </c>
      <c r="C406" s="1610">
        <v>0</v>
      </c>
      <c r="D406" s="1606">
        <v>0</v>
      </c>
      <c r="E406" s="1607">
        <v>0</v>
      </c>
      <c r="F406" s="1605">
        <v>0</v>
      </c>
      <c r="G406" s="1608" t="str">
        <f t="shared" si="24"/>
        <v>29901</v>
      </c>
      <c r="H406" s="1336">
        <f t="shared" si="25"/>
        <v>105800</v>
      </c>
      <c r="I406" s="1336">
        <f t="shared" si="26"/>
        <v>105800</v>
      </c>
      <c r="J406" s="1609">
        <f t="shared" si="27"/>
        <v>0</v>
      </c>
    </row>
    <row r="407" spans="1:10" ht="15" x14ac:dyDescent="0.25">
      <c r="A407" s="1604">
        <v>299010103</v>
      </c>
      <c r="B407" s="1605" t="s">
        <v>10321</v>
      </c>
      <c r="C407" s="1605">
        <v>0</v>
      </c>
      <c r="D407" s="1606">
        <v>0</v>
      </c>
      <c r="E407" s="1607">
        <v>0</v>
      </c>
      <c r="F407" s="1605">
        <v>0</v>
      </c>
      <c r="G407" s="1608" t="str">
        <f t="shared" si="24"/>
        <v>29901</v>
      </c>
      <c r="H407" s="1336">
        <f t="shared" si="25"/>
        <v>105800</v>
      </c>
      <c r="I407" s="1336">
        <f t="shared" si="26"/>
        <v>105800</v>
      </c>
      <c r="J407" s="1609">
        <f t="shared" si="27"/>
        <v>0</v>
      </c>
    </row>
    <row r="408" spans="1:10" ht="15" x14ac:dyDescent="0.25">
      <c r="A408" s="1604">
        <v>299010110</v>
      </c>
      <c r="B408" s="1605" t="s">
        <v>10322</v>
      </c>
      <c r="C408" s="1610">
        <v>0</v>
      </c>
      <c r="D408" s="1606">
        <v>0</v>
      </c>
      <c r="E408" s="1607">
        <v>0</v>
      </c>
      <c r="F408" s="1605">
        <v>0</v>
      </c>
      <c r="G408" s="1608" t="str">
        <f t="shared" si="24"/>
        <v>29901</v>
      </c>
      <c r="H408" s="1336">
        <f t="shared" si="25"/>
        <v>105800</v>
      </c>
      <c r="I408" s="1336">
        <f t="shared" si="26"/>
        <v>105800</v>
      </c>
      <c r="J408" s="1609">
        <f t="shared" si="27"/>
        <v>0</v>
      </c>
    </row>
    <row r="409" spans="1:10" ht="15" x14ac:dyDescent="0.25">
      <c r="A409" s="1604">
        <v>299010120</v>
      </c>
      <c r="B409" s="1605" t="s">
        <v>10323</v>
      </c>
      <c r="C409" s="1605">
        <v>0</v>
      </c>
      <c r="D409" s="1606">
        <v>0</v>
      </c>
      <c r="E409" s="1607">
        <v>0</v>
      </c>
      <c r="F409" s="1605">
        <v>0</v>
      </c>
      <c r="G409" s="1608" t="str">
        <f t="shared" si="24"/>
        <v>29901</v>
      </c>
      <c r="H409" s="1336">
        <f t="shared" si="25"/>
        <v>105800</v>
      </c>
      <c r="I409" s="1336">
        <f t="shared" si="26"/>
        <v>105800</v>
      </c>
      <c r="J409" s="1609">
        <f t="shared" si="27"/>
        <v>0</v>
      </c>
    </row>
    <row r="410" spans="1:10" ht="15" x14ac:dyDescent="0.25">
      <c r="A410" s="1604">
        <v>299010150</v>
      </c>
      <c r="B410" s="1605" t="s">
        <v>6923</v>
      </c>
      <c r="C410" s="1605">
        <v>23.4</v>
      </c>
      <c r="D410" s="1606">
        <v>0</v>
      </c>
      <c r="E410" s="1607">
        <v>0</v>
      </c>
      <c r="F410" s="1605">
        <v>23.4</v>
      </c>
      <c r="G410" s="1608" t="str">
        <f t="shared" si="24"/>
        <v>29901</v>
      </c>
      <c r="H410" s="1336">
        <f t="shared" si="25"/>
        <v>105800</v>
      </c>
      <c r="I410" s="1336">
        <f t="shared" si="26"/>
        <v>105800</v>
      </c>
      <c r="J410" s="1609">
        <f t="shared" si="27"/>
        <v>0</v>
      </c>
    </row>
    <row r="411" spans="1:10" ht="15" x14ac:dyDescent="0.25">
      <c r="A411" s="1604">
        <v>299010200</v>
      </c>
      <c r="B411" s="1605" t="s">
        <v>6925</v>
      </c>
      <c r="C411" s="1605">
        <v>3611.25</v>
      </c>
      <c r="D411" s="1606">
        <v>5900</v>
      </c>
      <c r="E411" s="1607">
        <v>5900</v>
      </c>
      <c r="F411" s="1605">
        <v>-2288.75</v>
      </c>
      <c r="G411" s="1608" t="str">
        <f t="shared" si="24"/>
        <v>29901</v>
      </c>
      <c r="H411" s="1336">
        <f t="shared" si="25"/>
        <v>105800</v>
      </c>
      <c r="I411" s="1336">
        <f t="shared" si="26"/>
        <v>105800</v>
      </c>
      <c r="J411" s="1609">
        <f t="shared" si="27"/>
        <v>0</v>
      </c>
    </row>
    <row r="412" spans="1:10" ht="15" x14ac:dyDescent="0.25">
      <c r="A412" s="1604">
        <v>299010800</v>
      </c>
      <c r="B412" s="1605" t="s">
        <v>10324</v>
      </c>
      <c r="C412" s="1605">
        <v>0</v>
      </c>
      <c r="D412" s="1606">
        <v>0</v>
      </c>
      <c r="E412" s="1607">
        <v>0</v>
      </c>
      <c r="F412" s="1605">
        <v>0</v>
      </c>
      <c r="G412" s="1608" t="str">
        <f t="shared" si="24"/>
        <v>29901</v>
      </c>
      <c r="H412" s="1336">
        <f t="shared" si="25"/>
        <v>105800</v>
      </c>
      <c r="I412" s="1336">
        <f t="shared" si="26"/>
        <v>105800</v>
      </c>
      <c r="J412" s="1609">
        <f t="shared" si="27"/>
        <v>0</v>
      </c>
    </row>
    <row r="413" spans="1:10" ht="15" x14ac:dyDescent="0.25">
      <c r="A413" s="1604">
        <v>299010930</v>
      </c>
      <c r="B413" s="1605" t="s">
        <v>10325</v>
      </c>
      <c r="C413" s="1605">
        <v>0</v>
      </c>
      <c r="D413" s="1606">
        <v>0</v>
      </c>
      <c r="E413" s="1607">
        <v>0</v>
      </c>
      <c r="F413" s="1605">
        <v>0</v>
      </c>
      <c r="G413" s="1608" t="str">
        <f t="shared" si="24"/>
        <v>29901</v>
      </c>
      <c r="H413" s="1336">
        <f t="shared" si="25"/>
        <v>105800</v>
      </c>
      <c r="I413" s="1336">
        <f t="shared" si="26"/>
        <v>105800</v>
      </c>
      <c r="J413" s="1609">
        <f t="shared" si="27"/>
        <v>0</v>
      </c>
    </row>
    <row r="414" spans="1:10" ht="15" x14ac:dyDescent="0.25">
      <c r="A414" s="1604">
        <v>299010975</v>
      </c>
      <c r="B414" s="1605" t="s">
        <v>10326</v>
      </c>
      <c r="C414" s="1605">
        <v>0</v>
      </c>
      <c r="D414" s="1606">
        <v>0</v>
      </c>
      <c r="E414" s="1607">
        <v>0</v>
      </c>
      <c r="F414" s="1605">
        <v>0</v>
      </c>
      <c r="G414" s="1608" t="str">
        <f t="shared" si="24"/>
        <v>29901</v>
      </c>
      <c r="H414" s="1336">
        <f t="shared" si="25"/>
        <v>105800</v>
      </c>
      <c r="I414" s="1336">
        <f t="shared" si="26"/>
        <v>105800</v>
      </c>
      <c r="J414" s="1609">
        <f t="shared" si="27"/>
        <v>0</v>
      </c>
    </row>
    <row r="415" spans="1:10" ht="15" x14ac:dyDescent="0.25">
      <c r="A415" s="1604">
        <v>299010985</v>
      </c>
      <c r="B415" s="1605" t="s">
        <v>10327</v>
      </c>
      <c r="C415" s="1605">
        <v>0</v>
      </c>
      <c r="D415" s="1606">
        <v>0</v>
      </c>
      <c r="E415" s="1607">
        <v>0</v>
      </c>
      <c r="F415" s="1605">
        <v>0</v>
      </c>
      <c r="G415" s="1608" t="str">
        <f t="shared" si="24"/>
        <v>29901</v>
      </c>
      <c r="H415" s="1336">
        <f t="shared" si="25"/>
        <v>105800</v>
      </c>
      <c r="I415" s="1336">
        <f t="shared" si="26"/>
        <v>105800</v>
      </c>
      <c r="J415" s="1609">
        <f t="shared" si="27"/>
        <v>0</v>
      </c>
    </row>
    <row r="416" spans="1:10" ht="15" x14ac:dyDescent="0.25">
      <c r="A416" s="1604">
        <v>299011135</v>
      </c>
      <c r="B416" s="1605" t="s">
        <v>6927</v>
      </c>
      <c r="C416" s="1605">
        <v>842.27</v>
      </c>
      <c r="D416" s="1606">
        <v>3500</v>
      </c>
      <c r="E416" s="1607">
        <v>3500</v>
      </c>
      <c r="F416" s="1605">
        <v>-2657.73</v>
      </c>
      <c r="G416" s="1608" t="str">
        <f t="shared" si="24"/>
        <v>29901</v>
      </c>
      <c r="H416" s="1336">
        <f t="shared" si="25"/>
        <v>105800</v>
      </c>
      <c r="I416" s="1336">
        <f t="shared" si="26"/>
        <v>105800</v>
      </c>
      <c r="J416" s="1609">
        <f t="shared" si="27"/>
        <v>0</v>
      </c>
    </row>
    <row r="417" spans="1:10" ht="15" x14ac:dyDescent="0.25">
      <c r="A417" s="1604">
        <v>299011400</v>
      </c>
      <c r="B417" s="1605" t="s">
        <v>6929</v>
      </c>
      <c r="C417" s="1605">
        <v>0</v>
      </c>
      <c r="D417" s="1606">
        <v>2600</v>
      </c>
      <c r="E417" s="1607">
        <v>2600</v>
      </c>
      <c r="F417" s="1605">
        <v>-2600</v>
      </c>
      <c r="G417" s="1608" t="str">
        <f t="shared" si="24"/>
        <v>29901</v>
      </c>
      <c r="H417" s="1336">
        <f t="shared" si="25"/>
        <v>105800</v>
      </c>
      <c r="I417" s="1336">
        <f t="shared" si="26"/>
        <v>105800</v>
      </c>
      <c r="J417" s="1609">
        <f t="shared" si="27"/>
        <v>0</v>
      </c>
    </row>
    <row r="418" spans="1:10" ht="15" x14ac:dyDescent="0.25">
      <c r="A418" s="1604">
        <v>299011402</v>
      </c>
      <c r="B418" s="1605" t="s">
        <v>6931</v>
      </c>
      <c r="C418" s="1605">
        <v>621.41999999999996</v>
      </c>
      <c r="D418" s="1606">
        <v>3800</v>
      </c>
      <c r="E418" s="1607">
        <v>3800</v>
      </c>
      <c r="F418" s="1605">
        <v>-3178.58</v>
      </c>
      <c r="G418" s="1608" t="str">
        <f t="shared" si="24"/>
        <v>29901</v>
      </c>
      <c r="H418" s="1336">
        <f t="shared" si="25"/>
        <v>105800</v>
      </c>
      <c r="I418" s="1336">
        <f t="shared" si="26"/>
        <v>105800</v>
      </c>
      <c r="J418" s="1609">
        <f t="shared" si="27"/>
        <v>0</v>
      </c>
    </row>
    <row r="419" spans="1:10" ht="15" x14ac:dyDescent="0.25">
      <c r="A419" s="1604">
        <v>299011610</v>
      </c>
      <c r="B419" s="1605" t="s">
        <v>6933</v>
      </c>
      <c r="C419" s="1610">
        <v>0</v>
      </c>
      <c r="D419" s="1606">
        <v>7300</v>
      </c>
      <c r="E419" s="1607">
        <v>7300</v>
      </c>
      <c r="F419" s="1605">
        <v>-7300</v>
      </c>
      <c r="G419" s="1608" t="str">
        <f t="shared" si="24"/>
        <v>29901</v>
      </c>
      <c r="H419" s="1336">
        <f t="shared" si="25"/>
        <v>105800</v>
      </c>
      <c r="I419" s="1336">
        <f t="shared" si="26"/>
        <v>105800</v>
      </c>
      <c r="J419" s="1609">
        <f t="shared" si="27"/>
        <v>0</v>
      </c>
    </row>
    <row r="420" spans="1:10" ht="15" x14ac:dyDescent="0.25">
      <c r="A420" s="1604">
        <v>299011620</v>
      </c>
      <c r="B420" s="1605" t="s">
        <v>6935</v>
      </c>
      <c r="C420" s="1605">
        <v>0</v>
      </c>
      <c r="D420" s="1606">
        <v>2100</v>
      </c>
      <c r="E420" s="1607">
        <v>2100</v>
      </c>
      <c r="F420" s="1605">
        <v>-2100</v>
      </c>
      <c r="G420" s="1608" t="str">
        <f t="shared" si="24"/>
        <v>29901</v>
      </c>
      <c r="H420" s="1336">
        <f t="shared" si="25"/>
        <v>105800</v>
      </c>
      <c r="I420" s="1336">
        <f t="shared" si="26"/>
        <v>105800</v>
      </c>
      <c r="J420" s="1609">
        <f t="shared" si="27"/>
        <v>0</v>
      </c>
    </row>
    <row r="421" spans="1:10" ht="15" x14ac:dyDescent="0.25">
      <c r="A421" s="1604">
        <v>299012000</v>
      </c>
      <c r="B421" s="1605" t="s">
        <v>6937</v>
      </c>
      <c r="C421" s="1605">
        <v>963.89</v>
      </c>
      <c r="D421" s="1606">
        <v>1500</v>
      </c>
      <c r="E421" s="1607">
        <v>1500</v>
      </c>
      <c r="F421" s="1605">
        <v>-536.11</v>
      </c>
      <c r="G421" s="1608" t="str">
        <f t="shared" si="24"/>
        <v>29901</v>
      </c>
      <c r="H421" s="1336">
        <f t="shared" si="25"/>
        <v>105800</v>
      </c>
      <c r="I421" s="1336">
        <f t="shared" si="26"/>
        <v>105800</v>
      </c>
      <c r="J421" s="1609">
        <f t="shared" si="27"/>
        <v>0</v>
      </c>
    </row>
    <row r="422" spans="1:10" ht="15" x14ac:dyDescent="0.25">
      <c r="A422" s="1604">
        <v>299012012</v>
      </c>
      <c r="B422" s="1605" t="s">
        <v>10328</v>
      </c>
      <c r="C422" s="1605">
        <v>0</v>
      </c>
      <c r="D422" s="1606">
        <v>0</v>
      </c>
      <c r="E422" s="1607">
        <v>0</v>
      </c>
      <c r="F422" s="1605">
        <v>0</v>
      </c>
      <c r="G422" s="1608" t="str">
        <f t="shared" si="24"/>
        <v>29901</v>
      </c>
      <c r="H422" s="1336">
        <f t="shared" si="25"/>
        <v>105800</v>
      </c>
      <c r="I422" s="1336">
        <f t="shared" si="26"/>
        <v>105800</v>
      </c>
      <c r="J422" s="1609">
        <f t="shared" si="27"/>
        <v>0</v>
      </c>
    </row>
    <row r="423" spans="1:10" ht="15" x14ac:dyDescent="0.25">
      <c r="A423" s="1604">
        <v>299012020</v>
      </c>
      <c r="B423" s="1605" t="s">
        <v>6939</v>
      </c>
      <c r="C423" s="1605">
        <v>282.85000000000002</v>
      </c>
      <c r="D423" s="1606">
        <v>1300</v>
      </c>
      <c r="E423" s="1607">
        <v>1300</v>
      </c>
      <c r="F423" s="1605">
        <v>-1017.15</v>
      </c>
      <c r="G423" s="1608" t="str">
        <f t="shared" si="24"/>
        <v>29901</v>
      </c>
      <c r="H423" s="1336">
        <f t="shared" si="25"/>
        <v>105800</v>
      </c>
      <c r="I423" s="1336">
        <f t="shared" si="26"/>
        <v>105800</v>
      </c>
      <c r="J423" s="1609">
        <f t="shared" si="27"/>
        <v>0</v>
      </c>
    </row>
    <row r="424" spans="1:10" ht="15" x14ac:dyDescent="0.25">
      <c r="A424" s="1604">
        <v>299012300</v>
      </c>
      <c r="B424" s="1605" t="s">
        <v>6941</v>
      </c>
      <c r="C424" s="1605">
        <v>0</v>
      </c>
      <c r="D424" s="1606">
        <v>1000</v>
      </c>
      <c r="E424" s="1607">
        <v>1000</v>
      </c>
      <c r="F424" s="1605">
        <v>-1000</v>
      </c>
      <c r="G424" s="1608" t="str">
        <f t="shared" si="24"/>
        <v>29901</v>
      </c>
      <c r="H424" s="1336">
        <f t="shared" si="25"/>
        <v>105800</v>
      </c>
      <c r="I424" s="1336">
        <f t="shared" si="26"/>
        <v>105800</v>
      </c>
      <c r="J424" s="1609">
        <f t="shared" si="27"/>
        <v>0</v>
      </c>
    </row>
    <row r="425" spans="1:10" ht="15" x14ac:dyDescent="0.25">
      <c r="A425" s="1604">
        <v>299012415</v>
      </c>
      <c r="B425" s="1605" t="s">
        <v>10329</v>
      </c>
      <c r="C425" s="1605">
        <v>0</v>
      </c>
      <c r="D425" s="1606">
        <v>0</v>
      </c>
      <c r="E425" s="1607">
        <v>0</v>
      </c>
      <c r="F425" s="1605">
        <v>0</v>
      </c>
      <c r="G425" s="1608" t="str">
        <f t="shared" si="24"/>
        <v>29901</v>
      </c>
      <c r="H425" s="1336">
        <f t="shared" si="25"/>
        <v>105800</v>
      </c>
      <c r="I425" s="1336">
        <f t="shared" si="26"/>
        <v>105800</v>
      </c>
      <c r="J425" s="1609">
        <f t="shared" si="27"/>
        <v>0</v>
      </c>
    </row>
    <row r="426" spans="1:10" ht="15" x14ac:dyDescent="0.25">
      <c r="A426" s="1604">
        <v>299012423</v>
      </c>
      <c r="B426" s="1605" t="s">
        <v>10330</v>
      </c>
      <c r="C426" s="1610">
        <v>0</v>
      </c>
      <c r="D426" s="1606">
        <v>0</v>
      </c>
      <c r="E426" s="1607">
        <v>0</v>
      </c>
      <c r="F426" s="1605">
        <v>0</v>
      </c>
      <c r="G426" s="1608" t="str">
        <f t="shared" si="24"/>
        <v>29901</v>
      </c>
      <c r="H426" s="1336">
        <f t="shared" si="25"/>
        <v>105800</v>
      </c>
      <c r="I426" s="1336">
        <f t="shared" si="26"/>
        <v>105800</v>
      </c>
      <c r="J426" s="1609">
        <f t="shared" si="27"/>
        <v>0</v>
      </c>
    </row>
    <row r="427" spans="1:10" ht="15" x14ac:dyDescent="0.25">
      <c r="A427" s="1604">
        <v>299012426</v>
      </c>
      <c r="B427" s="1605" t="s">
        <v>10331</v>
      </c>
      <c r="C427" s="1610">
        <v>0</v>
      </c>
      <c r="D427" s="1606">
        <v>0</v>
      </c>
      <c r="E427" s="1607">
        <v>0</v>
      </c>
      <c r="F427" s="1605">
        <v>0</v>
      </c>
      <c r="G427" s="1608" t="str">
        <f t="shared" si="24"/>
        <v>29901</v>
      </c>
      <c r="H427" s="1336">
        <f t="shared" si="25"/>
        <v>105800</v>
      </c>
      <c r="I427" s="1336">
        <f t="shared" si="26"/>
        <v>105800</v>
      </c>
      <c r="J427" s="1609">
        <f t="shared" si="27"/>
        <v>0</v>
      </c>
    </row>
    <row r="428" spans="1:10" ht="15" x14ac:dyDescent="0.25">
      <c r="A428" s="1604">
        <v>299012429</v>
      </c>
      <c r="B428" s="1605" t="s">
        <v>10332</v>
      </c>
      <c r="C428" s="1605">
        <v>0</v>
      </c>
      <c r="D428" s="1606">
        <v>0</v>
      </c>
      <c r="E428" s="1607">
        <v>0</v>
      </c>
      <c r="F428" s="1605">
        <v>0</v>
      </c>
      <c r="G428" s="1608" t="str">
        <f t="shared" si="24"/>
        <v>29901</v>
      </c>
      <c r="H428" s="1336">
        <f t="shared" si="25"/>
        <v>105800</v>
      </c>
      <c r="I428" s="1336">
        <f t="shared" si="26"/>
        <v>105800</v>
      </c>
      <c r="J428" s="1609">
        <f t="shared" si="27"/>
        <v>0</v>
      </c>
    </row>
    <row r="429" spans="1:10" ht="15" x14ac:dyDescent="0.25">
      <c r="A429" s="1604">
        <v>299012510</v>
      </c>
      <c r="B429" s="1605" t="s">
        <v>10333</v>
      </c>
      <c r="C429" s="1605">
        <v>0</v>
      </c>
      <c r="D429" s="1606">
        <v>0</v>
      </c>
      <c r="E429" s="1607">
        <v>0</v>
      </c>
      <c r="F429" s="1605">
        <v>0</v>
      </c>
      <c r="G429" s="1608" t="str">
        <f t="shared" si="24"/>
        <v>29901</v>
      </c>
      <c r="H429" s="1336">
        <f t="shared" si="25"/>
        <v>105800</v>
      </c>
      <c r="I429" s="1336">
        <f t="shared" si="26"/>
        <v>105800</v>
      </c>
      <c r="J429" s="1609">
        <f t="shared" si="27"/>
        <v>0</v>
      </c>
    </row>
    <row r="430" spans="1:10" ht="15" x14ac:dyDescent="0.25">
      <c r="A430" s="1604">
        <v>299012706</v>
      </c>
      <c r="B430" s="1605" t="s">
        <v>10334</v>
      </c>
      <c r="C430" s="1605">
        <v>0</v>
      </c>
      <c r="D430" s="1606">
        <v>0</v>
      </c>
      <c r="E430" s="1607">
        <v>0</v>
      </c>
      <c r="F430" s="1605">
        <v>0</v>
      </c>
      <c r="G430" s="1608" t="str">
        <f t="shared" si="24"/>
        <v>29901</v>
      </c>
      <c r="H430" s="1336">
        <f t="shared" si="25"/>
        <v>105800</v>
      </c>
      <c r="I430" s="1336">
        <f t="shared" si="26"/>
        <v>105800</v>
      </c>
      <c r="J430" s="1609">
        <f t="shared" si="27"/>
        <v>0</v>
      </c>
    </row>
    <row r="431" spans="1:10" ht="15" x14ac:dyDescent="0.25">
      <c r="A431" s="1604">
        <v>299012711</v>
      </c>
      <c r="B431" s="1605" t="s">
        <v>10335</v>
      </c>
      <c r="C431" s="1610">
        <v>0</v>
      </c>
      <c r="D431" s="1606">
        <v>0</v>
      </c>
      <c r="E431" s="1607">
        <v>0</v>
      </c>
      <c r="F431" s="1605">
        <v>0</v>
      </c>
      <c r="G431" s="1608" t="str">
        <f t="shared" si="24"/>
        <v>29901</v>
      </c>
      <c r="H431" s="1336">
        <f t="shared" si="25"/>
        <v>105800</v>
      </c>
      <c r="I431" s="1336">
        <f t="shared" si="26"/>
        <v>105800</v>
      </c>
      <c r="J431" s="1609">
        <f t="shared" si="27"/>
        <v>0</v>
      </c>
    </row>
    <row r="432" spans="1:10" ht="15" x14ac:dyDescent="0.25">
      <c r="A432" s="1604">
        <v>299013011</v>
      </c>
      <c r="B432" s="1605" t="s">
        <v>10336</v>
      </c>
      <c r="C432" s="1610">
        <v>0</v>
      </c>
      <c r="D432" s="1606">
        <v>0</v>
      </c>
      <c r="E432" s="1607">
        <v>0</v>
      </c>
      <c r="F432" s="1605">
        <v>0</v>
      </c>
      <c r="G432" s="1608" t="str">
        <f t="shared" si="24"/>
        <v>29901</v>
      </c>
      <c r="H432" s="1336">
        <f t="shared" si="25"/>
        <v>105800</v>
      </c>
      <c r="I432" s="1336">
        <f t="shared" si="26"/>
        <v>105800</v>
      </c>
      <c r="J432" s="1609">
        <f t="shared" si="27"/>
        <v>0</v>
      </c>
    </row>
    <row r="433" spans="1:10" ht="15" x14ac:dyDescent="0.25">
      <c r="A433" s="1604">
        <v>299013037</v>
      </c>
      <c r="B433" s="1605" t="s">
        <v>10337</v>
      </c>
      <c r="C433" s="1610">
        <v>0</v>
      </c>
      <c r="D433" s="1606">
        <v>0</v>
      </c>
      <c r="E433" s="1607">
        <v>0</v>
      </c>
      <c r="F433" s="1605">
        <v>0</v>
      </c>
      <c r="G433" s="1608" t="str">
        <f t="shared" si="24"/>
        <v>29901</v>
      </c>
      <c r="H433" s="1336">
        <f t="shared" si="25"/>
        <v>105800</v>
      </c>
      <c r="I433" s="1336">
        <f t="shared" si="26"/>
        <v>105800</v>
      </c>
      <c r="J433" s="1609">
        <f t="shared" si="27"/>
        <v>0</v>
      </c>
    </row>
    <row r="434" spans="1:10" ht="15" x14ac:dyDescent="0.25">
      <c r="A434" s="1604">
        <v>299013038</v>
      </c>
      <c r="B434" s="1605" t="s">
        <v>6943</v>
      </c>
      <c r="C434" s="1605">
        <v>707.21</v>
      </c>
      <c r="D434" s="1606">
        <v>0</v>
      </c>
      <c r="E434" s="1607">
        <v>0</v>
      </c>
      <c r="F434" s="1605">
        <v>707.21</v>
      </c>
      <c r="G434" s="1608" t="str">
        <f t="shared" si="24"/>
        <v>29901</v>
      </c>
      <c r="H434" s="1336">
        <f t="shared" si="25"/>
        <v>105800</v>
      </c>
      <c r="I434" s="1336">
        <f t="shared" si="26"/>
        <v>105800</v>
      </c>
      <c r="J434" s="1609">
        <f t="shared" si="27"/>
        <v>0</v>
      </c>
    </row>
    <row r="435" spans="1:10" ht="15" x14ac:dyDescent="0.25">
      <c r="A435" s="1604">
        <v>299013041</v>
      </c>
      <c r="B435" s="1605" t="s">
        <v>6945</v>
      </c>
      <c r="C435" s="1610">
        <v>1547.74</v>
      </c>
      <c r="D435" s="1606">
        <v>1500</v>
      </c>
      <c r="E435" s="1607">
        <v>1500</v>
      </c>
      <c r="F435" s="1605">
        <v>47.74</v>
      </c>
      <c r="G435" s="1608" t="str">
        <f t="shared" si="24"/>
        <v>29901</v>
      </c>
      <c r="H435" s="1336">
        <f t="shared" si="25"/>
        <v>105800</v>
      </c>
      <c r="I435" s="1336">
        <f t="shared" si="26"/>
        <v>105800</v>
      </c>
      <c r="J435" s="1609">
        <f t="shared" si="27"/>
        <v>0</v>
      </c>
    </row>
    <row r="436" spans="1:10" ht="15" x14ac:dyDescent="0.25">
      <c r="A436" s="1604">
        <v>299013300</v>
      </c>
      <c r="B436" s="1605" t="s">
        <v>10338</v>
      </c>
      <c r="C436" s="1605">
        <v>0</v>
      </c>
      <c r="D436" s="1606">
        <v>0</v>
      </c>
      <c r="E436" s="1607">
        <v>0</v>
      </c>
      <c r="F436" s="1605">
        <v>0</v>
      </c>
      <c r="G436" s="1608" t="str">
        <f t="shared" si="24"/>
        <v>29901</v>
      </c>
      <c r="H436" s="1336">
        <f t="shared" si="25"/>
        <v>105800</v>
      </c>
      <c r="I436" s="1336">
        <f t="shared" si="26"/>
        <v>105800</v>
      </c>
      <c r="J436" s="1609">
        <f t="shared" si="27"/>
        <v>0</v>
      </c>
    </row>
    <row r="437" spans="1:10" ht="15" x14ac:dyDescent="0.25">
      <c r="A437" s="1604">
        <v>299014610</v>
      </c>
      <c r="B437" s="1605" t="s">
        <v>10339</v>
      </c>
      <c r="C437" s="1605">
        <v>0</v>
      </c>
      <c r="D437" s="1606">
        <v>0</v>
      </c>
      <c r="E437" s="1607">
        <v>0</v>
      </c>
      <c r="F437" s="1605">
        <v>0</v>
      </c>
      <c r="G437" s="1608" t="str">
        <f t="shared" si="24"/>
        <v>29901</v>
      </c>
      <c r="H437" s="1336">
        <f t="shared" si="25"/>
        <v>105800</v>
      </c>
      <c r="I437" s="1336">
        <f t="shared" si="26"/>
        <v>105800</v>
      </c>
      <c r="J437" s="1609">
        <f t="shared" si="27"/>
        <v>0</v>
      </c>
    </row>
    <row r="438" spans="1:10" ht="15" x14ac:dyDescent="0.25">
      <c r="A438" s="1604">
        <v>299014611</v>
      </c>
      <c r="B438" s="1605" t="s">
        <v>10340</v>
      </c>
      <c r="C438" s="1605">
        <v>0</v>
      </c>
      <c r="D438" s="1606">
        <v>0</v>
      </c>
      <c r="E438" s="1607">
        <v>0</v>
      </c>
      <c r="F438" s="1605">
        <v>0</v>
      </c>
      <c r="G438" s="1608" t="str">
        <f t="shared" si="24"/>
        <v>29901</v>
      </c>
      <c r="H438" s="1336">
        <f t="shared" si="25"/>
        <v>105800</v>
      </c>
      <c r="I438" s="1336">
        <f t="shared" si="26"/>
        <v>105800</v>
      </c>
      <c r="J438" s="1609">
        <f t="shared" si="27"/>
        <v>0</v>
      </c>
    </row>
    <row r="439" spans="1:10" ht="15" x14ac:dyDescent="0.25">
      <c r="A439" s="1604">
        <v>299014619</v>
      </c>
      <c r="B439" s="1605" t="s">
        <v>10341</v>
      </c>
      <c r="C439" s="1605">
        <v>0</v>
      </c>
      <c r="D439" s="1606">
        <v>0</v>
      </c>
      <c r="E439" s="1607">
        <v>0</v>
      </c>
      <c r="F439" s="1605">
        <v>0</v>
      </c>
      <c r="G439" s="1608" t="str">
        <f t="shared" si="24"/>
        <v>29901</v>
      </c>
      <c r="H439" s="1336">
        <f t="shared" si="25"/>
        <v>105800</v>
      </c>
      <c r="I439" s="1336">
        <f t="shared" si="26"/>
        <v>105800</v>
      </c>
      <c r="J439" s="1609">
        <f t="shared" si="27"/>
        <v>0</v>
      </c>
    </row>
    <row r="440" spans="1:10" ht="15" x14ac:dyDescent="0.25">
      <c r="A440" s="1604">
        <v>299014622</v>
      </c>
      <c r="B440" s="1605" t="s">
        <v>10342</v>
      </c>
      <c r="C440" s="1610">
        <v>0</v>
      </c>
      <c r="D440" s="1606">
        <v>0</v>
      </c>
      <c r="E440" s="1607">
        <v>0</v>
      </c>
      <c r="F440" s="1605">
        <v>0</v>
      </c>
      <c r="G440" s="1608" t="str">
        <f t="shared" si="24"/>
        <v>29901</v>
      </c>
      <c r="H440" s="1336">
        <f t="shared" si="25"/>
        <v>105800</v>
      </c>
      <c r="I440" s="1336">
        <f t="shared" si="26"/>
        <v>105800</v>
      </c>
      <c r="J440" s="1609">
        <f t="shared" si="27"/>
        <v>0</v>
      </c>
    </row>
    <row r="441" spans="1:10" ht="15" x14ac:dyDescent="0.25">
      <c r="A441" s="1604">
        <v>299016009</v>
      </c>
      <c r="B441" s="1605" t="s">
        <v>10343</v>
      </c>
      <c r="C441" s="1605">
        <v>0</v>
      </c>
      <c r="D441" s="1606">
        <v>0</v>
      </c>
      <c r="E441" s="1607">
        <v>0</v>
      </c>
      <c r="F441" s="1605">
        <v>0</v>
      </c>
      <c r="G441" s="1608" t="str">
        <f t="shared" si="24"/>
        <v>29901</v>
      </c>
      <c r="H441" s="1336">
        <f t="shared" si="25"/>
        <v>105800</v>
      </c>
      <c r="I441" s="1336">
        <f t="shared" si="26"/>
        <v>105800</v>
      </c>
      <c r="J441" s="1609">
        <f t="shared" si="27"/>
        <v>0</v>
      </c>
    </row>
    <row r="442" spans="1:10" ht="15" x14ac:dyDescent="0.25">
      <c r="A442" s="1604">
        <v>299016010</v>
      </c>
      <c r="B442" s="1605" t="s">
        <v>10344</v>
      </c>
      <c r="C442" s="1605">
        <v>0</v>
      </c>
      <c r="D442" s="1606">
        <v>0</v>
      </c>
      <c r="E442" s="1607">
        <v>0</v>
      </c>
      <c r="F442" s="1605">
        <v>0</v>
      </c>
      <c r="G442" s="1608" t="str">
        <f t="shared" si="24"/>
        <v>29901</v>
      </c>
      <c r="H442" s="1336">
        <f t="shared" si="25"/>
        <v>105800</v>
      </c>
      <c r="I442" s="1336">
        <f t="shared" si="26"/>
        <v>105800</v>
      </c>
      <c r="J442" s="1609">
        <f t="shared" si="27"/>
        <v>0</v>
      </c>
    </row>
    <row r="443" spans="1:10" ht="15" x14ac:dyDescent="0.25">
      <c r="A443" s="1604">
        <v>299019317</v>
      </c>
      <c r="B443" s="1605" t="s">
        <v>10345</v>
      </c>
      <c r="C443" s="1605">
        <v>0</v>
      </c>
      <c r="D443" s="1606">
        <v>0</v>
      </c>
      <c r="E443" s="1607">
        <v>0</v>
      </c>
      <c r="F443" s="1605">
        <v>0</v>
      </c>
      <c r="G443" s="1608" t="str">
        <f t="shared" si="24"/>
        <v>29901</v>
      </c>
      <c r="H443" s="1336">
        <f t="shared" si="25"/>
        <v>105800</v>
      </c>
      <c r="I443" s="1336">
        <f t="shared" si="26"/>
        <v>105800</v>
      </c>
      <c r="J443" s="1609">
        <f t="shared" si="27"/>
        <v>0</v>
      </c>
    </row>
    <row r="444" spans="1:10" ht="15" x14ac:dyDescent="0.25">
      <c r="A444" s="1604">
        <v>299019359</v>
      </c>
      <c r="B444" s="1605" t="s">
        <v>10346</v>
      </c>
      <c r="C444" s="1605">
        <v>0</v>
      </c>
      <c r="D444" s="1606">
        <v>0</v>
      </c>
      <c r="E444" s="1607">
        <v>0</v>
      </c>
      <c r="F444" s="1605">
        <v>0</v>
      </c>
      <c r="G444" s="1608" t="str">
        <f t="shared" si="24"/>
        <v>29901</v>
      </c>
      <c r="H444" s="1336">
        <f t="shared" si="25"/>
        <v>105800</v>
      </c>
      <c r="I444" s="1336">
        <f t="shared" si="26"/>
        <v>105800</v>
      </c>
      <c r="J444" s="1609">
        <f t="shared" si="27"/>
        <v>0</v>
      </c>
    </row>
    <row r="445" spans="1:10" ht="15" x14ac:dyDescent="0.25">
      <c r="A445" s="1604">
        <v>299019800</v>
      </c>
      <c r="B445" s="1605" t="s">
        <v>10347</v>
      </c>
      <c r="C445" s="1610">
        <v>0</v>
      </c>
      <c r="D445" s="1606">
        <v>0</v>
      </c>
      <c r="E445" s="1607">
        <v>0</v>
      </c>
      <c r="F445" s="1605">
        <v>0</v>
      </c>
      <c r="G445" s="1608" t="str">
        <f t="shared" si="24"/>
        <v>29901</v>
      </c>
      <c r="H445" s="1336">
        <f t="shared" si="25"/>
        <v>105800</v>
      </c>
      <c r="I445" s="1336">
        <f t="shared" si="26"/>
        <v>105800</v>
      </c>
      <c r="J445" s="1609">
        <f t="shared" si="27"/>
        <v>0</v>
      </c>
    </row>
    <row r="446" spans="1:10" ht="15" x14ac:dyDescent="0.25">
      <c r="A446" s="1604">
        <v>299019801</v>
      </c>
      <c r="B446" s="1605" t="s">
        <v>10348</v>
      </c>
      <c r="C446" s="1605">
        <v>0</v>
      </c>
      <c r="D446" s="1606">
        <v>0</v>
      </c>
      <c r="E446" s="1607">
        <v>0</v>
      </c>
      <c r="F446" s="1605">
        <v>0</v>
      </c>
      <c r="G446" s="1608" t="str">
        <f t="shared" si="24"/>
        <v>29901</v>
      </c>
      <c r="H446" s="1336">
        <f t="shared" si="25"/>
        <v>105800</v>
      </c>
      <c r="I446" s="1336">
        <f t="shared" si="26"/>
        <v>105800</v>
      </c>
      <c r="J446" s="1609">
        <f t="shared" si="27"/>
        <v>0</v>
      </c>
    </row>
    <row r="447" spans="1:10" ht="15" x14ac:dyDescent="0.25">
      <c r="A447" s="1604">
        <v>299020100</v>
      </c>
      <c r="B447" s="1605" t="s">
        <v>6947</v>
      </c>
      <c r="C447" s="1610">
        <v>42069.87</v>
      </c>
      <c r="D447" s="1606">
        <v>82000</v>
      </c>
      <c r="E447" s="1607">
        <v>82000</v>
      </c>
      <c r="F447" s="1605">
        <v>-39930.129999999997</v>
      </c>
      <c r="G447" s="1608" t="str">
        <f t="shared" si="24"/>
        <v>29902</v>
      </c>
      <c r="H447" s="1336">
        <f t="shared" si="25"/>
        <v>146400</v>
      </c>
      <c r="I447" s="1336">
        <f t="shared" si="26"/>
        <v>146400</v>
      </c>
      <c r="J447" s="1609">
        <f t="shared" si="27"/>
        <v>0</v>
      </c>
    </row>
    <row r="448" spans="1:10" ht="15" x14ac:dyDescent="0.25">
      <c r="A448" s="1604">
        <v>299020101</v>
      </c>
      <c r="B448" s="1605" t="s">
        <v>10349</v>
      </c>
      <c r="C448" s="1610">
        <v>0</v>
      </c>
      <c r="D448" s="1606">
        <v>0</v>
      </c>
      <c r="E448" s="1607">
        <v>0</v>
      </c>
      <c r="F448" s="1605">
        <v>0</v>
      </c>
      <c r="G448" s="1608" t="str">
        <f t="shared" si="24"/>
        <v>29902</v>
      </c>
      <c r="H448" s="1336">
        <f t="shared" si="25"/>
        <v>146400</v>
      </c>
      <c r="I448" s="1336">
        <f t="shared" si="26"/>
        <v>146400</v>
      </c>
      <c r="J448" s="1609">
        <f t="shared" si="27"/>
        <v>0</v>
      </c>
    </row>
    <row r="449" spans="1:10" ht="15" x14ac:dyDescent="0.25">
      <c r="A449" s="1604">
        <v>299020103</v>
      </c>
      <c r="B449" s="1605" t="s">
        <v>10350</v>
      </c>
      <c r="C449" s="1610">
        <v>0</v>
      </c>
      <c r="D449" s="1606">
        <v>0</v>
      </c>
      <c r="E449" s="1607">
        <v>0</v>
      </c>
      <c r="F449" s="1605">
        <v>0</v>
      </c>
      <c r="G449" s="1608" t="str">
        <f t="shared" si="24"/>
        <v>29902</v>
      </c>
      <c r="H449" s="1336">
        <f t="shared" si="25"/>
        <v>146400</v>
      </c>
      <c r="I449" s="1336">
        <f t="shared" si="26"/>
        <v>146400</v>
      </c>
      <c r="J449" s="1609">
        <f t="shared" si="27"/>
        <v>0</v>
      </c>
    </row>
    <row r="450" spans="1:10" ht="15" x14ac:dyDescent="0.25">
      <c r="A450" s="1604">
        <v>299020120</v>
      </c>
      <c r="B450" s="1605" t="s">
        <v>10351</v>
      </c>
      <c r="C450" s="1605">
        <v>0</v>
      </c>
      <c r="D450" s="1606">
        <v>0</v>
      </c>
      <c r="E450" s="1607">
        <v>0</v>
      </c>
      <c r="F450" s="1605">
        <v>0</v>
      </c>
      <c r="G450" s="1608" t="str">
        <f t="shared" si="24"/>
        <v>29902</v>
      </c>
      <c r="H450" s="1336">
        <f t="shared" si="25"/>
        <v>146400</v>
      </c>
      <c r="I450" s="1336">
        <f t="shared" si="26"/>
        <v>146400</v>
      </c>
      <c r="J450" s="1609">
        <f t="shared" si="27"/>
        <v>0</v>
      </c>
    </row>
    <row r="451" spans="1:10" ht="15" x14ac:dyDescent="0.25">
      <c r="A451" s="1604">
        <v>299020150</v>
      </c>
      <c r="B451" s="1605" t="s">
        <v>6949</v>
      </c>
      <c r="C451" s="1605">
        <v>2092.5</v>
      </c>
      <c r="D451" s="1606">
        <v>0</v>
      </c>
      <c r="E451" s="1607">
        <v>0</v>
      </c>
      <c r="F451" s="1605">
        <v>2092.5</v>
      </c>
      <c r="G451" s="1608" t="str">
        <f t="shared" si="24"/>
        <v>29902</v>
      </c>
      <c r="H451" s="1336">
        <f t="shared" si="25"/>
        <v>146400</v>
      </c>
      <c r="I451" s="1336">
        <f t="shared" si="26"/>
        <v>146400</v>
      </c>
      <c r="J451" s="1609">
        <f t="shared" si="27"/>
        <v>0</v>
      </c>
    </row>
    <row r="452" spans="1:10" ht="15" x14ac:dyDescent="0.25">
      <c r="A452" s="1604">
        <v>299020200</v>
      </c>
      <c r="B452" s="1605" t="s">
        <v>6951</v>
      </c>
      <c r="C452" s="1610">
        <v>0</v>
      </c>
      <c r="D452" s="1606">
        <v>500</v>
      </c>
      <c r="E452" s="1607">
        <v>500</v>
      </c>
      <c r="F452" s="1605">
        <v>-500</v>
      </c>
      <c r="G452" s="1608" t="str">
        <f t="shared" si="24"/>
        <v>29902</v>
      </c>
      <c r="H452" s="1336">
        <f t="shared" si="25"/>
        <v>146400</v>
      </c>
      <c r="I452" s="1336">
        <f t="shared" si="26"/>
        <v>146400</v>
      </c>
      <c r="J452" s="1609">
        <f t="shared" si="27"/>
        <v>0</v>
      </c>
    </row>
    <row r="453" spans="1:10" ht="15" x14ac:dyDescent="0.25">
      <c r="A453" s="1604">
        <v>299020800</v>
      </c>
      <c r="B453" s="1605" t="s">
        <v>10352</v>
      </c>
      <c r="C453" s="1605">
        <v>0</v>
      </c>
      <c r="D453" s="1606">
        <v>0</v>
      </c>
      <c r="E453" s="1607">
        <v>0</v>
      </c>
      <c r="F453" s="1605">
        <v>0</v>
      </c>
      <c r="G453" s="1608" t="str">
        <f t="shared" si="24"/>
        <v>29902</v>
      </c>
      <c r="H453" s="1336">
        <f t="shared" si="25"/>
        <v>146400</v>
      </c>
      <c r="I453" s="1336">
        <f t="shared" si="26"/>
        <v>146400</v>
      </c>
      <c r="J453" s="1609">
        <f t="shared" si="27"/>
        <v>0</v>
      </c>
    </row>
    <row r="454" spans="1:10" ht="15" x14ac:dyDescent="0.25">
      <c r="A454" s="1604">
        <v>299021040</v>
      </c>
      <c r="B454" s="1605" t="s">
        <v>10353</v>
      </c>
      <c r="C454" s="1605">
        <v>0</v>
      </c>
      <c r="D454" s="1606">
        <v>0</v>
      </c>
      <c r="E454" s="1607">
        <v>0</v>
      </c>
      <c r="F454" s="1605">
        <v>0</v>
      </c>
      <c r="G454" s="1608" t="str">
        <f t="shared" si="24"/>
        <v>29902</v>
      </c>
      <c r="H454" s="1336">
        <f t="shared" si="25"/>
        <v>146400</v>
      </c>
      <c r="I454" s="1336">
        <f t="shared" si="26"/>
        <v>146400</v>
      </c>
      <c r="J454" s="1609">
        <f t="shared" si="27"/>
        <v>0</v>
      </c>
    </row>
    <row r="455" spans="1:10" ht="15" x14ac:dyDescent="0.25">
      <c r="A455" s="1604">
        <v>299021045</v>
      </c>
      <c r="B455" s="1605" t="s">
        <v>10354</v>
      </c>
      <c r="C455" s="1605">
        <v>0</v>
      </c>
      <c r="D455" s="1606">
        <v>0</v>
      </c>
      <c r="E455" s="1607">
        <v>0</v>
      </c>
      <c r="F455" s="1605">
        <v>0</v>
      </c>
      <c r="G455" s="1608" t="str">
        <f t="shared" si="24"/>
        <v>29902</v>
      </c>
      <c r="H455" s="1336">
        <f t="shared" si="25"/>
        <v>146400</v>
      </c>
      <c r="I455" s="1336">
        <f t="shared" si="26"/>
        <v>146400</v>
      </c>
      <c r="J455" s="1609">
        <f t="shared" si="27"/>
        <v>0</v>
      </c>
    </row>
    <row r="456" spans="1:10" ht="15" x14ac:dyDescent="0.25">
      <c r="A456" s="1604">
        <v>299021050</v>
      </c>
      <c r="B456" s="1605" t="s">
        <v>10355</v>
      </c>
      <c r="C456" s="1605">
        <v>0</v>
      </c>
      <c r="D456" s="1606">
        <v>0</v>
      </c>
      <c r="E456" s="1607">
        <v>0</v>
      </c>
      <c r="F456" s="1605">
        <v>0</v>
      </c>
      <c r="G456" s="1608" t="str">
        <f t="shared" ref="G456:G519" si="28">LEFT(A456,5)</f>
        <v>29902</v>
      </c>
      <c r="H456" s="1336">
        <f t="shared" ref="H456:H519" si="29">SUMIF(G:G,G456,D:D)</f>
        <v>146400</v>
      </c>
      <c r="I456" s="1336">
        <f t="shared" ref="I456:I519" si="30">SUMIF(G:G,G456,E:E)</f>
        <v>146400</v>
      </c>
      <c r="J456" s="1609">
        <f t="shared" si="27"/>
        <v>0</v>
      </c>
    </row>
    <row r="457" spans="1:10" ht="15" x14ac:dyDescent="0.25">
      <c r="A457" s="1604">
        <v>299021135</v>
      </c>
      <c r="B457" s="1605" t="s">
        <v>6953</v>
      </c>
      <c r="C457" s="1605">
        <v>37.43</v>
      </c>
      <c r="D457" s="1606">
        <v>1700</v>
      </c>
      <c r="E457" s="1607">
        <v>1700</v>
      </c>
      <c r="F457" s="1605">
        <v>-1662.57</v>
      </c>
      <c r="G457" s="1608" t="str">
        <f t="shared" si="28"/>
        <v>29902</v>
      </c>
      <c r="H457" s="1336">
        <f t="shared" si="29"/>
        <v>146400</v>
      </c>
      <c r="I457" s="1336">
        <f t="shared" si="30"/>
        <v>146400</v>
      </c>
      <c r="J457" s="1609">
        <f t="shared" ref="J457:J520" si="31">(E457-D457)*0</f>
        <v>0</v>
      </c>
    </row>
    <row r="458" spans="1:10" ht="15" x14ac:dyDescent="0.25">
      <c r="A458" s="1604">
        <v>299021400</v>
      </c>
      <c r="B458" s="1605" t="s">
        <v>6955</v>
      </c>
      <c r="C458" s="1610">
        <v>4179.07</v>
      </c>
      <c r="D458" s="1606">
        <v>10800</v>
      </c>
      <c r="E458" s="1607">
        <v>10800</v>
      </c>
      <c r="F458" s="1605">
        <v>-6620.93</v>
      </c>
      <c r="G458" s="1608" t="str">
        <f t="shared" si="28"/>
        <v>29902</v>
      </c>
      <c r="H458" s="1336">
        <f t="shared" si="29"/>
        <v>146400</v>
      </c>
      <c r="I458" s="1336">
        <f t="shared" si="30"/>
        <v>146400</v>
      </c>
      <c r="J458" s="1609">
        <f t="shared" si="31"/>
        <v>0</v>
      </c>
    </row>
    <row r="459" spans="1:10" ht="15" x14ac:dyDescent="0.25">
      <c r="A459" s="1604">
        <v>299021500</v>
      </c>
      <c r="B459" s="1605" t="s">
        <v>10356</v>
      </c>
      <c r="C459" s="1605">
        <v>0</v>
      </c>
      <c r="D459" s="1606">
        <v>14900</v>
      </c>
      <c r="E459" s="1607">
        <v>14900</v>
      </c>
      <c r="F459" s="1605">
        <v>-14900</v>
      </c>
      <c r="G459" s="1608" t="str">
        <f t="shared" si="28"/>
        <v>29902</v>
      </c>
      <c r="H459" s="1336">
        <f t="shared" si="29"/>
        <v>146400</v>
      </c>
      <c r="I459" s="1336">
        <f t="shared" si="30"/>
        <v>146400</v>
      </c>
      <c r="J459" s="1609">
        <f t="shared" si="31"/>
        <v>0</v>
      </c>
    </row>
    <row r="460" spans="1:10" ht="15" x14ac:dyDescent="0.25">
      <c r="A460" s="1604">
        <v>299021501</v>
      </c>
      <c r="B460" s="1605" t="s">
        <v>10357</v>
      </c>
      <c r="C460" s="1605">
        <v>0</v>
      </c>
      <c r="D460" s="1606">
        <v>0</v>
      </c>
      <c r="E460" s="1607">
        <v>0</v>
      </c>
      <c r="F460" s="1605">
        <v>0</v>
      </c>
      <c r="G460" s="1608" t="str">
        <f t="shared" si="28"/>
        <v>29902</v>
      </c>
      <c r="H460" s="1336">
        <f t="shared" si="29"/>
        <v>146400</v>
      </c>
      <c r="I460" s="1336">
        <f t="shared" si="30"/>
        <v>146400</v>
      </c>
      <c r="J460" s="1609">
        <f t="shared" si="31"/>
        <v>0</v>
      </c>
    </row>
    <row r="461" spans="1:10" ht="15" x14ac:dyDescent="0.25">
      <c r="A461" s="1604">
        <v>299021502</v>
      </c>
      <c r="B461" s="1605" t="s">
        <v>6959</v>
      </c>
      <c r="C461" s="1605">
        <v>-48.2</v>
      </c>
      <c r="D461" s="1606">
        <v>500</v>
      </c>
      <c r="E461" s="1607">
        <v>500</v>
      </c>
      <c r="F461" s="1605">
        <v>-548.20000000000005</v>
      </c>
      <c r="G461" s="1608" t="str">
        <f t="shared" si="28"/>
        <v>29902</v>
      </c>
      <c r="H461" s="1336">
        <f t="shared" si="29"/>
        <v>146400</v>
      </c>
      <c r="I461" s="1336">
        <f t="shared" si="30"/>
        <v>146400</v>
      </c>
      <c r="J461" s="1609">
        <f t="shared" si="31"/>
        <v>0</v>
      </c>
    </row>
    <row r="462" spans="1:10" ht="15" x14ac:dyDescent="0.25">
      <c r="A462" s="1604">
        <v>299021610</v>
      </c>
      <c r="B462" s="1605" t="s">
        <v>6961</v>
      </c>
      <c r="C462" s="1605">
        <v>0</v>
      </c>
      <c r="D462" s="1606">
        <v>21800</v>
      </c>
      <c r="E462" s="1607">
        <v>21800</v>
      </c>
      <c r="F462" s="1605">
        <v>-21800</v>
      </c>
      <c r="G462" s="1608" t="str">
        <f t="shared" si="28"/>
        <v>29902</v>
      </c>
      <c r="H462" s="1336">
        <f t="shared" si="29"/>
        <v>146400</v>
      </c>
      <c r="I462" s="1336">
        <f t="shared" si="30"/>
        <v>146400</v>
      </c>
      <c r="J462" s="1609">
        <f t="shared" si="31"/>
        <v>0</v>
      </c>
    </row>
    <row r="463" spans="1:10" ht="15" x14ac:dyDescent="0.25">
      <c r="A463" s="1604">
        <v>299021620</v>
      </c>
      <c r="B463" s="1605" t="s">
        <v>6963</v>
      </c>
      <c r="C463" s="1610">
        <v>84.71</v>
      </c>
      <c r="D463" s="1606">
        <v>400</v>
      </c>
      <c r="E463" s="1607">
        <v>400</v>
      </c>
      <c r="F463" s="1605">
        <v>-315.29000000000002</v>
      </c>
      <c r="G463" s="1608" t="str">
        <f t="shared" si="28"/>
        <v>29902</v>
      </c>
      <c r="H463" s="1336">
        <f t="shared" si="29"/>
        <v>146400</v>
      </c>
      <c r="I463" s="1336">
        <f t="shared" si="30"/>
        <v>146400</v>
      </c>
      <c r="J463" s="1609">
        <f t="shared" si="31"/>
        <v>0</v>
      </c>
    </row>
    <row r="464" spans="1:10" ht="15" x14ac:dyDescent="0.25">
      <c r="A464" s="1604">
        <v>299022000</v>
      </c>
      <c r="B464" s="1605" t="s">
        <v>6965</v>
      </c>
      <c r="C464" s="1605">
        <v>58.33</v>
      </c>
      <c r="D464" s="1606">
        <v>0</v>
      </c>
      <c r="E464" s="1607">
        <v>0</v>
      </c>
      <c r="F464" s="1605">
        <v>58.33</v>
      </c>
      <c r="G464" s="1608" t="str">
        <f t="shared" si="28"/>
        <v>29902</v>
      </c>
      <c r="H464" s="1336">
        <f t="shared" si="29"/>
        <v>146400</v>
      </c>
      <c r="I464" s="1336">
        <f t="shared" si="30"/>
        <v>146400</v>
      </c>
      <c r="J464" s="1609">
        <f t="shared" si="31"/>
        <v>0</v>
      </c>
    </row>
    <row r="465" spans="1:10" ht="15" x14ac:dyDescent="0.25">
      <c r="A465" s="1604">
        <v>299022003</v>
      </c>
      <c r="B465" s="1605" t="s">
        <v>10358</v>
      </c>
      <c r="C465" s="1610">
        <v>0</v>
      </c>
      <c r="D465" s="1606">
        <v>0</v>
      </c>
      <c r="E465" s="1607">
        <v>0</v>
      </c>
      <c r="F465" s="1605">
        <v>0</v>
      </c>
      <c r="G465" s="1608" t="str">
        <f t="shared" si="28"/>
        <v>29902</v>
      </c>
      <c r="H465" s="1336">
        <f t="shared" si="29"/>
        <v>146400</v>
      </c>
      <c r="I465" s="1336">
        <f t="shared" si="30"/>
        <v>146400</v>
      </c>
      <c r="J465" s="1609">
        <f t="shared" si="31"/>
        <v>0</v>
      </c>
    </row>
    <row r="466" spans="1:10" ht="15" x14ac:dyDescent="0.25">
      <c r="A466" s="1604">
        <v>299022004</v>
      </c>
      <c r="B466" s="1605" t="s">
        <v>10359</v>
      </c>
      <c r="C466" s="1605">
        <v>0</v>
      </c>
      <c r="D466" s="1606">
        <v>0</v>
      </c>
      <c r="E466" s="1607">
        <v>0</v>
      </c>
      <c r="F466" s="1605">
        <v>0</v>
      </c>
      <c r="G466" s="1608" t="str">
        <f t="shared" si="28"/>
        <v>29902</v>
      </c>
      <c r="H466" s="1336">
        <f t="shared" si="29"/>
        <v>146400</v>
      </c>
      <c r="I466" s="1336">
        <f t="shared" si="30"/>
        <v>146400</v>
      </c>
      <c r="J466" s="1609">
        <f t="shared" si="31"/>
        <v>0</v>
      </c>
    </row>
    <row r="467" spans="1:10" ht="15" x14ac:dyDescent="0.25">
      <c r="A467" s="1604">
        <v>299022006</v>
      </c>
      <c r="B467" s="1605" t="s">
        <v>10360</v>
      </c>
      <c r="C467" s="1605">
        <v>413.26</v>
      </c>
      <c r="D467" s="1606">
        <v>700</v>
      </c>
      <c r="E467" s="1607">
        <v>700</v>
      </c>
      <c r="F467" s="1605">
        <v>-286.74</v>
      </c>
      <c r="G467" s="1608" t="str">
        <f t="shared" si="28"/>
        <v>29902</v>
      </c>
      <c r="H467" s="1336">
        <f t="shared" si="29"/>
        <v>146400</v>
      </c>
      <c r="I467" s="1336">
        <f t="shared" si="30"/>
        <v>146400</v>
      </c>
      <c r="J467" s="1609">
        <f t="shared" si="31"/>
        <v>0</v>
      </c>
    </row>
    <row r="468" spans="1:10" ht="15" x14ac:dyDescent="0.25">
      <c r="A468" s="1604">
        <v>299022012</v>
      </c>
      <c r="B468" s="1605" t="s">
        <v>10361</v>
      </c>
      <c r="C468" s="1605">
        <v>789.4</v>
      </c>
      <c r="D468" s="1606">
        <v>500</v>
      </c>
      <c r="E468" s="1607">
        <v>500</v>
      </c>
      <c r="F468" s="1605">
        <v>289.39999999999998</v>
      </c>
      <c r="G468" s="1608" t="str">
        <f t="shared" si="28"/>
        <v>29902</v>
      </c>
      <c r="H468" s="1336">
        <f t="shared" si="29"/>
        <v>146400</v>
      </c>
      <c r="I468" s="1336">
        <f t="shared" si="30"/>
        <v>146400</v>
      </c>
      <c r="J468" s="1609">
        <f t="shared" si="31"/>
        <v>0</v>
      </c>
    </row>
    <row r="469" spans="1:10" ht="15" x14ac:dyDescent="0.25">
      <c r="A469" s="1604">
        <v>299022016</v>
      </c>
      <c r="B469" s="1605" t="s">
        <v>10362</v>
      </c>
      <c r="C469" s="1605">
        <v>0</v>
      </c>
      <c r="D469" s="1606">
        <v>0</v>
      </c>
      <c r="E469" s="1607">
        <v>0</v>
      </c>
      <c r="F469" s="1605">
        <v>0</v>
      </c>
      <c r="G469" s="1608" t="str">
        <f t="shared" si="28"/>
        <v>29902</v>
      </c>
      <c r="H469" s="1336">
        <f t="shared" si="29"/>
        <v>146400</v>
      </c>
      <c r="I469" s="1336">
        <f t="shared" si="30"/>
        <v>146400</v>
      </c>
      <c r="J469" s="1609">
        <f t="shared" si="31"/>
        <v>0</v>
      </c>
    </row>
    <row r="470" spans="1:10" ht="15" x14ac:dyDescent="0.25">
      <c r="A470" s="1604">
        <v>299022106</v>
      </c>
      <c r="B470" s="1605" t="s">
        <v>10363</v>
      </c>
      <c r="C470" s="1605">
        <v>545.16</v>
      </c>
      <c r="D470" s="1606">
        <v>400</v>
      </c>
      <c r="E470" s="1607">
        <v>400</v>
      </c>
      <c r="F470" s="1605">
        <v>145.16</v>
      </c>
      <c r="G470" s="1608" t="str">
        <f t="shared" si="28"/>
        <v>29902</v>
      </c>
      <c r="H470" s="1336">
        <f t="shared" si="29"/>
        <v>146400</v>
      </c>
      <c r="I470" s="1336">
        <f t="shared" si="30"/>
        <v>146400</v>
      </c>
      <c r="J470" s="1609">
        <f t="shared" si="31"/>
        <v>0</v>
      </c>
    </row>
    <row r="471" spans="1:10" ht="15" x14ac:dyDescent="0.25">
      <c r="A471" s="1604">
        <v>299022241</v>
      </c>
      <c r="B471" s="1605" t="s">
        <v>10364</v>
      </c>
      <c r="C471" s="1605">
        <v>471.21</v>
      </c>
      <c r="D471" s="1606">
        <v>400</v>
      </c>
      <c r="E471" s="1607">
        <v>400</v>
      </c>
      <c r="F471" s="1605">
        <v>71.209999999999994</v>
      </c>
      <c r="G471" s="1608" t="str">
        <f t="shared" si="28"/>
        <v>29902</v>
      </c>
      <c r="H471" s="1336">
        <f t="shared" si="29"/>
        <v>146400</v>
      </c>
      <c r="I471" s="1336">
        <f t="shared" si="30"/>
        <v>146400</v>
      </c>
      <c r="J471" s="1609">
        <f t="shared" si="31"/>
        <v>0</v>
      </c>
    </row>
    <row r="472" spans="1:10" ht="15" x14ac:dyDescent="0.25">
      <c r="A472" s="1604">
        <v>299022300</v>
      </c>
      <c r="B472" s="1605" t="s">
        <v>10365</v>
      </c>
      <c r="C472" s="1605">
        <v>0</v>
      </c>
      <c r="D472" s="1606">
        <v>0</v>
      </c>
      <c r="E472" s="1607">
        <v>0</v>
      </c>
      <c r="F472" s="1605">
        <v>0</v>
      </c>
      <c r="G472" s="1608" t="str">
        <f t="shared" si="28"/>
        <v>29902</v>
      </c>
      <c r="H472" s="1336">
        <f t="shared" si="29"/>
        <v>146400</v>
      </c>
      <c r="I472" s="1336">
        <f t="shared" si="30"/>
        <v>146400</v>
      </c>
      <c r="J472" s="1609">
        <f t="shared" si="31"/>
        <v>0</v>
      </c>
    </row>
    <row r="473" spans="1:10" ht="15" x14ac:dyDescent="0.25">
      <c r="A473" s="1604">
        <v>299022414</v>
      </c>
      <c r="B473" s="1605" t="s">
        <v>10366</v>
      </c>
      <c r="C473" s="1605">
        <v>0</v>
      </c>
      <c r="D473" s="1606">
        <v>0</v>
      </c>
      <c r="E473" s="1607">
        <v>0</v>
      </c>
      <c r="F473" s="1605">
        <v>0</v>
      </c>
      <c r="G473" s="1608" t="str">
        <f t="shared" si="28"/>
        <v>29902</v>
      </c>
      <c r="H473" s="1336">
        <f t="shared" si="29"/>
        <v>146400</v>
      </c>
      <c r="I473" s="1336">
        <f t="shared" si="30"/>
        <v>146400</v>
      </c>
      <c r="J473" s="1609">
        <f t="shared" si="31"/>
        <v>0</v>
      </c>
    </row>
    <row r="474" spans="1:10" ht="15" x14ac:dyDescent="0.25">
      <c r="A474" s="1604">
        <v>299022415</v>
      </c>
      <c r="B474" s="1605" t="s">
        <v>10367</v>
      </c>
      <c r="C474" s="1610">
        <v>0</v>
      </c>
      <c r="D474" s="1606">
        <v>0</v>
      </c>
      <c r="E474" s="1607">
        <v>0</v>
      </c>
      <c r="F474" s="1605">
        <v>0</v>
      </c>
      <c r="G474" s="1608" t="str">
        <f t="shared" si="28"/>
        <v>29902</v>
      </c>
      <c r="H474" s="1336">
        <f t="shared" si="29"/>
        <v>146400</v>
      </c>
      <c r="I474" s="1336">
        <f t="shared" si="30"/>
        <v>146400</v>
      </c>
      <c r="J474" s="1609">
        <f t="shared" si="31"/>
        <v>0</v>
      </c>
    </row>
    <row r="475" spans="1:10" ht="15" x14ac:dyDescent="0.25">
      <c r="A475" s="1604">
        <v>299022423</v>
      </c>
      <c r="B475" s="1605" t="s">
        <v>10368</v>
      </c>
      <c r="C475" s="1610">
        <v>2400</v>
      </c>
      <c r="D475" s="1606">
        <v>4800</v>
      </c>
      <c r="E475" s="1607">
        <v>4800</v>
      </c>
      <c r="F475" s="1605">
        <v>-2400</v>
      </c>
      <c r="G475" s="1608" t="str">
        <f t="shared" si="28"/>
        <v>29902</v>
      </c>
      <c r="H475" s="1336">
        <f t="shared" si="29"/>
        <v>146400</v>
      </c>
      <c r="I475" s="1336">
        <f t="shared" si="30"/>
        <v>146400</v>
      </c>
      <c r="J475" s="1609">
        <f t="shared" si="31"/>
        <v>0</v>
      </c>
    </row>
    <row r="476" spans="1:10" ht="15" x14ac:dyDescent="0.25">
      <c r="A476" s="1604">
        <v>299022430</v>
      </c>
      <c r="B476" s="1605" t="s">
        <v>10369</v>
      </c>
      <c r="C476" s="1610">
        <v>0</v>
      </c>
      <c r="D476" s="1606">
        <v>0</v>
      </c>
      <c r="E476" s="1607">
        <v>0</v>
      </c>
      <c r="F476" s="1605">
        <v>0</v>
      </c>
      <c r="G476" s="1608" t="str">
        <f t="shared" si="28"/>
        <v>29902</v>
      </c>
      <c r="H476" s="1336">
        <f t="shared" si="29"/>
        <v>146400</v>
      </c>
      <c r="I476" s="1336">
        <f t="shared" si="30"/>
        <v>146400</v>
      </c>
      <c r="J476" s="1609">
        <f t="shared" si="31"/>
        <v>0</v>
      </c>
    </row>
    <row r="477" spans="1:10" ht="15" x14ac:dyDescent="0.25">
      <c r="A477" s="1604">
        <v>299022433</v>
      </c>
      <c r="B477" s="1605" t="s">
        <v>10370</v>
      </c>
      <c r="C477" s="1605">
        <v>0</v>
      </c>
      <c r="D477" s="1606">
        <v>0</v>
      </c>
      <c r="E477" s="1607">
        <v>0</v>
      </c>
      <c r="F477" s="1605">
        <v>0</v>
      </c>
      <c r="G477" s="1608" t="str">
        <f t="shared" si="28"/>
        <v>29902</v>
      </c>
      <c r="H477" s="1336">
        <f t="shared" si="29"/>
        <v>146400</v>
      </c>
      <c r="I477" s="1336">
        <f t="shared" si="30"/>
        <v>146400</v>
      </c>
      <c r="J477" s="1609">
        <f t="shared" si="31"/>
        <v>0</v>
      </c>
    </row>
    <row r="478" spans="1:10" ht="15" x14ac:dyDescent="0.25">
      <c r="A478" s="1604">
        <v>299022435</v>
      </c>
      <c r="B478" s="1605" t="s">
        <v>10371</v>
      </c>
      <c r="C478" s="1605">
        <v>4169</v>
      </c>
      <c r="D478" s="1606">
        <v>1800</v>
      </c>
      <c r="E478" s="1607">
        <v>1800</v>
      </c>
      <c r="F478" s="1605">
        <v>2369</v>
      </c>
      <c r="G478" s="1608" t="str">
        <f t="shared" si="28"/>
        <v>29902</v>
      </c>
      <c r="H478" s="1336">
        <f t="shared" si="29"/>
        <v>146400</v>
      </c>
      <c r="I478" s="1336">
        <f t="shared" si="30"/>
        <v>146400</v>
      </c>
      <c r="J478" s="1609">
        <f t="shared" si="31"/>
        <v>0</v>
      </c>
    </row>
    <row r="479" spans="1:10" ht="15" x14ac:dyDescent="0.25">
      <c r="A479" s="1604">
        <v>299022471</v>
      </c>
      <c r="B479" s="1605" t="s">
        <v>10372</v>
      </c>
      <c r="C479" s="1605">
        <v>381.84</v>
      </c>
      <c r="D479" s="1606">
        <v>0</v>
      </c>
      <c r="E479" s="1607">
        <v>0</v>
      </c>
      <c r="F479" s="1605">
        <v>381.84</v>
      </c>
      <c r="G479" s="1608" t="str">
        <f t="shared" si="28"/>
        <v>29902</v>
      </c>
      <c r="H479" s="1336">
        <f t="shared" si="29"/>
        <v>146400</v>
      </c>
      <c r="I479" s="1336">
        <f t="shared" si="30"/>
        <v>146400</v>
      </c>
      <c r="J479" s="1609">
        <f t="shared" si="31"/>
        <v>0</v>
      </c>
    </row>
    <row r="480" spans="1:10" ht="15" x14ac:dyDescent="0.25">
      <c r="A480" s="1604">
        <v>299022477</v>
      </c>
      <c r="B480" s="1605" t="s">
        <v>10373</v>
      </c>
      <c r="C480" s="1605">
        <v>0</v>
      </c>
      <c r="D480" s="1606">
        <v>1000</v>
      </c>
      <c r="E480" s="1607">
        <v>1000</v>
      </c>
      <c r="F480" s="1605">
        <v>-1000</v>
      </c>
      <c r="G480" s="1608" t="str">
        <f t="shared" si="28"/>
        <v>29902</v>
      </c>
      <c r="H480" s="1336">
        <f t="shared" si="29"/>
        <v>146400</v>
      </c>
      <c r="I480" s="1336">
        <f t="shared" si="30"/>
        <v>146400</v>
      </c>
      <c r="J480" s="1609">
        <f t="shared" si="31"/>
        <v>0</v>
      </c>
    </row>
    <row r="481" spans="1:10" ht="15" x14ac:dyDescent="0.25">
      <c r="A481" s="1604">
        <v>299022500</v>
      </c>
      <c r="B481" s="1605" t="s">
        <v>6983</v>
      </c>
      <c r="C481" s="1605">
        <v>0</v>
      </c>
      <c r="D481" s="1606">
        <v>600</v>
      </c>
      <c r="E481" s="1607">
        <v>600</v>
      </c>
      <c r="F481" s="1605">
        <v>-600</v>
      </c>
      <c r="G481" s="1608" t="str">
        <f t="shared" si="28"/>
        <v>29902</v>
      </c>
      <c r="H481" s="1336">
        <f t="shared" si="29"/>
        <v>146400</v>
      </c>
      <c r="I481" s="1336">
        <f t="shared" si="30"/>
        <v>146400</v>
      </c>
      <c r="J481" s="1609">
        <f t="shared" si="31"/>
        <v>0</v>
      </c>
    </row>
    <row r="482" spans="1:10" ht="15" x14ac:dyDescent="0.25">
      <c r="A482" s="1604">
        <v>299022502</v>
      </c>
      <c r="B482" s="1605" t="s">
        <v>10374</v>
      </c>
      <c r="C482" s="1605">
        <v>0</v>
      </c>
      <c r="D482" s="1606">
        <v>0</v>
      </c>
      <c r="E482" s="1607">
        <v>0</v>
      </c>
      <c r="F482" s="1605">
        <v>0</v>
      </c>
      <c r="G482" s="1608" t="str">
        <f t="shared" si="28"/>
        <v>29902</v>
      </c>
      <c r="H482" s="1336">
        <f t="shared" si="29"/>
        <v>146400</v>
      </c>
      <c r="I482" s="1336">
        <f t="shared" si="30"/>
        <v>146400</v>
      </c>
      <c r="J482" s="1609">
        <f t="shared" si="31"/>
        <v>0</v>
      </c>
    </row>
    <row r="483" spans="1:10" ht="15" x14ac:dyDescent="0.25">
      <c r="A483" s="1604">
        <v>299022510</v>
      </c>
      <c r="B483" s="1605" t="s">
        <v>10375</v>
      </c>
      <c r="C483" s="1605">
        <v>0</v>
      </c>
      <c r="D483" s="1606">
        <v>0</v>
      </c>
      <c r="E483" s="1607">
        <v>0</v>
      </c>
      <c r="F483" s="1605">
        <v>0</v>
      </c>
      <c r="G483" s="1608" t="str">
        <f t="shared" si="28"/>
        <v>29902</v>
      </c>
      <c r="H483" s="1336">
        <f t="shared" si="29"/>
        <v>146400</v>
      </c>
      <c r="I483" s="1336">
        <f t="shared" si="30"/>
        <v>146400</v>
      </c>
      <c r="J483" s="1609">
        <f t="shared" si="31"/>
        <v>0</v>
      </c>
    </row>
    <row r="484" spans="1:10" ht="15" x14ac:dyDescent="0.25">
      <c r="A484" s="1604">
        <v>299022703</v>
      </c>
      <c r="B484" s="1605" t="s">
        <v>10376</v>
      </c>
      <c r="C484" s="1605">
        <v>0</v>
      </c>
      <c r="D484" s="1606">
        <v>0</v>
      </c>
      <c r="E484" s="1607">
        <v>0</v>
      </c>
      <c r="F484" s="1605">
        <v>0</v>
      </c>
      <c r="G484" s="1608" t="str">
        <f t="shared" si="28"/>
        <v>29902</v>
      </c>
      <c r="H484" s="1336">
        <f t="shared" si="29"/>
        <v>146400</v>
      </c>
      <c r="I484" s="1336">
        <f t="shared" si="30"/>
        <v>146400</v>
      </c>
      <c r="J484" s="1609">
        <f t="shared" si="31"/>
        <v>0</v>
      </c>
    </row>
    <row r="485" spans="1:10" ht="15" x14ac:dyDescent="0.25">
      <c r="A485" s="1604">
        <v>299022706</v>
      </c>
      <c r="B485" s="1605" t="s">
        <v>10377</v>
      </c>
      <c r="C485" s="1610">
        <v>0</v>
      </c>
      <c r="D485" s="1606">
        <v>0</v>
      </c>
      <c r="E485" s="1607">
        <v>0</v>
      </c>
      <c r="F485" s="1605">
        <v>0</v>
      </c>
      <c r="G485" s="1608" t="str">
        <f t="shared" si="28"/>
        <v>29902</v>
      </c>
      <c r="H485" s="1336">
        <f t="shared" si="29"/>
        <v>146400</v>
      </c>
      <c r="I485" s="1336">
        <f t="shared" si="30"/>
        <v>146400</v>
      </c>
      <c r="J485" s="1609">
        <f t="shared" si="31"/>
        <v>0</v>
      </c>
    </row>
    <row r="486" spans="1:10" ht="15" x14ac:dyDescent="0.25">
      <c r="A486" s="1604">
        <v>299022711</v>
      </c>
      <c r="B486" s="1605" t="s">
        <v>6985</v>
      </c>
      <c r="C486" s="1610">
        <v>1762.23</v>
      </c>
      <c r="D486" s="1606">
        <v>1900</v>
      </c>
      <c r="E486" s="1607">
        <v>1900</v>
      </c>
      <c r="F486" s="1605">
        <v>-137.77000000000001</v>
      </c>
      <c r="G486" s="1608" t="str">
        <f t="shared" si="28"/>
        <v>29902</v>
      </c>
      <c r="H486" s="1336">
        <f t="shared" si="29"/>
        <v>146400</v>
      </c>
      <c r="I486" s="1336">
        <f t="shared" si="30"/>
        <v>146400</v>
      </c>
      <c r="J486" s="1609">
        <f t="shared" si="31"/>
        <v>0</v>
      </c>
    </row>
    <row r="487" spans="1:10" ht="15" x14ac:dyDescent="0.25">
      <c r="A487" s="1604">
        <v>299022713</v>
      </c>
      <c r="B487" s="1605" t="s">
        <v>10378</v>
      </c>
      <c r="C487" s="1610">
        <v>0</v>
      </c>
      <c r="D487" s="1606">
        <v>2000</v>
      </c>
      <c r="E487" s="1607">
        <v>2000</v>
      </c>
      <c r="F487" s="1605">
        <v>-2000</v>
      </c>
      <c r="G487" s="1608" t="str">
        <f t="shared" si="28"/>
        <v>29902</v>
      </c>
      <c r="H487" s="1336">
        <f t="shared" si="29"/>
        <v>146400</v>
      </c>
      <c r="I487" s="1336">
        <f t="shared" si="30"/>
        <v>146400</v>
      </c>
      <c r="J487" s="1609">
        <f t="shared" si="31"/>
        <v>0</v>
      </c>
    </row>
    <row r="488" spans="1:10" ht="15" x14ac:dyDescent="0.25">
      <c r="A488" s="1604">
        <v>299023052</v>
      </c>
      <c r="B488" s="1605" t="s">
        <v>10379</v>
      </c>
      <c r="C488" s="1610">
        <v>0</v>
      </c>
      <c r="D488" s="1606">
        <v>0</v>
      </c>
      <c r="E488" s="1607">
        <v>0</v>
      </c>
      <c r="F488" s="1605">
        <v>0</v>
      </c>
      <c r="G488" s="1608" t="str">
        <f t="shared" si="28"/>
        <v>29902</v>
      </c>
      <c r="H488" s="1336">
        <f t="shared" si="29"/>
        <v>146400</v>
      </c>
      <c r="I488" s="1336">
        <f t="shared" si="30"/>
        <v>146400</v>
      </c>
      <c r="J488" s="1609">
        <f t="shared" si="31"/>
        <v>0</v>
      </c>
    </row>
    <row r="489" spans="1:10" ht="15" x14ac:dyDescent="0.25">
      <c r="A489" s="1604">
        <v>299023300</v>
      </c>
      <c r="B489" s="1605" t="s">
        <v>10380</v>
      </c>
      <c r="C489" s="1605">
        <v>0</v>
      </c>
      <c r="D489" s="1606">
        <v>0</v>
      </c>
      <c r="E489" s="1607">
        <v>0</v>
      </c>
      <c r="F489" s="1605">
        <v>0</v>
      </c>
      <c r="G489" s="1608" t="str">
        <f t="shared" si="28"/>
        <v>29902</v>
      </c>
      <c r="H489" s="1336">
        <f t="shared" si="29"/>
        <v>146400</v>
      </c>
      <c r="I489" s="1336">
        <f t="shared" si="30"/>
        <v>146400</v>
      </c>
      <c r="J489" s="1609">
        <f t="shared" si="31"/>
        <v>0</v>
      </c>
    </row>
    <row r="490" spans="1:10" ht="15" x14ac:dyDescent="0.25">
      <c r="A490" s="1604">
        <v>299024610</v>
      </c>
      <c r="B490" s="1605" t="s">
        <v>10381</v>
      </c>
      <c r="C490" s="1605">
        <v>0</v>
      </c>
      <c r="D490" s="1606">
        <v>0</v>
      </c>
      <c r="E490" s="1607">
        <v>0</v>
      </c>
      <c r="F490" s="1605">
        <v>0</v>
      </c>
      <c r="G490" s="1608" t="str">
        <f t="shared" si="28"/>
        <v>29902</v>
      </c>
      <c r="H490" s="1336">
        <f t="shared" si="29"/>
        <v>146400</v>
      </c>
      <c r="I490" s="1336">
        <f t="shared" si="30"/>
        <v>146400</v>
      </c>
      <c r="J490" s="1609">
        <f t="shared" si="31"/>
        <v>0</v>
      </c>
    </row>
    <row r="491" spans="1:10" ht="15" x14ac:dyDescent="0.25">
      <c r="A491" s="1604">
        <v>299024611</v>
      </c>
      <c r="B491" s="1605" t="s">
        <v>10382</v>
      </c>
      <c r="C491" s="1610">
        <v>0</v>
      </c>
      <c r="D491" s="1606">
        <v>0</v>
      </c>
      <c r="E491" s="1607">
        <v>0</v>
      </c>
      <c r="F491" s="1605">
        <v>0</v>
      </c>
      <c r="G491" s="1608" t="str">
        <f t="shared" si="28"/>
        <v>29902</v>
      </c>
      <c r="H491" s="1336">
        <f t="shared" si="29"/>
        <v>146400</v>
      </c>
      <c r="I491" s="1336">
        <f t="shared" si="30"/>
        <v>146400</v>
      </c>
      <c r="J491" s="1609">
        <f t="shared" si="31"/>
        <v>0</v>
      </c>
    </row>
    <row r="492" spans="1:10" ht="15" x14ac:dyDescent="0.25">
      <c r="A492" s="1604">
        <v>299024618</v>
      </c>
      <c r="B492" s="1605" t="s">
        <v>10383</v>
      </c>
      <c r="C492" s="1605">
        <v>0</v>
      </c>
      <c r="D492" s="1606">
        <v>0</v>
      </c>
      <c r="E492" s="1607">
        <v>0</v>
      </c>
      <c r="F492" s="1605">
        <v>0</v>
      </c>
      <c r="G492" s="1608" t="str">
        <f t="shared" si="28"/>
        <v>29902</v>
      </c>
      <c r="H492" s="1336">
        <f t="shared" si="29"/>
        <v>146400</v>
      </c>
      <c r="I492" s="1336">
        <f t="shared" si="30"/>
        <v>146400</v>
      </c>
      <c r="J492" s="1609">
        <f t="shared" si="31"/>
        <v>0</v>
      </c>
    </row>
    <row r="493" spans="1:10" ht="15" x14ac:dyDescent="0.25">
      <c r="A493" s="1604">
        <v>299024619</v>
      </c>
      <c r="B493" s="1605" t="s">
        <v>10384</v>
      </c>
      <c r="C493" s="1605">
        <v>0</v>
      </c>
      <c r="D493" s="1606">
        <v>0</v>
      </c>
      <c r="E493" s="1607">
        <v>0</v>
      </c>
      <c r="F493" s="1605">
        <v>0</v>
      </c>
      <c r="G493" s="1608" t="str">
        <f t="shared" si="28"/>
        <v>29902</v>
      </c>
      <c r="H493" s="1336">
        <f t="shared" si="29"/>
        <v>146400</v>
      </c>
      <c r="I493" s="1336">
        <f t="shared" si="30"/>
        <v>146400</v>
      </c>
      <c r="J493" s="1609">
        <f t="shared" si="31"/>
        <v>0</v>
      </c>
    </row>
    <row r="494" spans="1:10" ht="15" x14ac:dyDescent="0.25">
      <c r="A494" s="1604">
        <v>299024622</v>
      </c>
      <c r="B494" s="1605" t="s">
        <v>10385</v>
      </c>
      <c r="C494" s="1605">
        <v>0</v>
      </c>
      <c r="D494" s="1606">
        <v>0</v>
      </c>
      <c r="E494" s="1607">
        <v>0</v>
      </c>
      <c r="F494" s="1605">
        <v>0</v>
      </c>
      <c r="G494" s="1608" t="str">
        <f t="shared" si="28"/>
        <v>29902</v>
      </c>
      <c r="H494" s="1336">
        <f t="shared" si="29"/>
        <v>146400</v>
      </c>
      <c r="I494" s="1336">
        <f t="shared" si="30"/>
        <v>146400</v>
      </c>
      <c r="J494" s="1609">
        <f t="shared" si="31"/>
        <v>0</v>
      </c>
    </row>
    <row r="495" spans="1:10" ht="15" x14ac:dyDescent="0.25">
      <c r="A495" s="1604">
        <v>299025520</v>
      </c>
      <c r="B495" s="1605" t="s">
        <v>10386</v>
      </c>
      <c r="C495" s="1605">
        <v>1793</v>
      </c>
      <c r="D495" s="1606">
        <v>0</v>
      </c>
      <c r="E495" s="1607">
        <v>0</v>
      </c>
      <c r="F495" s="1605">
        <v>1793</v>
      </c>
      <c r="G495" s="1608" t="str">
        <f t="shared" si="28"/>
        <v>29902</v>
      </c>
      <c r="H495" s="1336">
        <f t="shared" si="29"/>
        <v>146400</v>
      </c>
      <c r="I495" s="1336">
        <f t="shared" si="30"/>
        <v>146400</v>
      </c>
      <c r="J495" s="1609">
        <f t="shared" si="31"/>
        <v>0</v>
      </c>
    </row>
    <row r="496" spans="1:10" ht="15" x14ac:dyDescent="0.25">
      <c r="A496" s="1604">
        <v>299025902</v>
      </c>
      <c r="B496" s="1605" t="s">
        <v>6991</v>
      </c>
      <c r="C496" s="1610">
        <v>0</v>
      </c>
      <c r="D496" s="1606">
        <v>200</v>
      </c>
      <c r="E496" s="1607">
        <v>200</v>
      </c>
      <c r="F496" s="1605">
        <v>-200</v>
      </c>
      <c r="G496" s="1608" t="str">
        <f t="shared" si="28"/>
        <v>29902</v>
      </c>
      <c r="H496" s="1336">
        <f t="shared" si="29"/>
        <v>146400</v>
      </c>
      <c r="I496" s="1336">
        <f t="shared" si="30"/>
        <v>146400</v>
      </c>
      <c r="J496" s="1609">
        <f t="shared" si="31"/>
        <v>0</v>
      </c>
    </row>
    <row r="497" spans="1:10" ht="15" x14ac:dyDescent="0.25">
      <c r="A497" s="1604">
        <v>299026009</v>
      </c>
      <c r="B497" s="1605" t="s">
        <v>10387</v>
      </c>
      <c r="C497" s="1605">
        <v>0</v>
      </c>
      <c r="D497" s="1606">
        <v>0</v>
      </c>
      <c r="E497" s="1607">
        <v>0</v>
      </c>
      <c r="F497" s="1605">
        <v>0</v>
      </c>
      <c r="G497" s="1608" t="str">
        <f t="shared" si="28"/>
        <v>29902</v>
      </c>
      <c r="H497" s="1336">
        <f t="shared" si="29"/>
        <v>146400</v>
      </c>
      <c r="I497" s="1336">
        <f t="shared" si="30"/>
        <v>146400</v>
      </c>
      <c r="J497" s="1609">
        <f t="shared" si="31"/>
        <v>0</v>
      </c>
    </row>
    <row r="498" spans="1:10" ht="15" x14ac:dyDescent="0.25">
      <c r="A498" s="1604">
        <v>299026010</v>
      </c>
      <c r="B498" s="1605" t="s">
        <v>10388</v>
      </c>
      <c r="C498" s="1605">
        <v>0</v>
      </c>
      <c r="D498" s="1606">
        <v>0</v>
      </c>
      <c r="E498" s="1607">
        <v>0</v>
      </c>
      <c r="F498" s="1605">
        <v>0</v>
      </c>
      <c r="G498" s="1608" t="str">
        <f t="shared" si="28"/>
        <v>29902</v>
      </c>
      <c r="H498" s="1336">
        <f t="shared" si="29"/>
        <v>146400</v>
      </c>
      <c r="I498" s="1336">
        <f t="shared" si="30"/>
        <v>146400</v>
      </c>
      <c r="J498" s="1609">
        <f t="shared" si="31"/>
        <v>0</v>
      </c>
    </row>
    <row r="499" spans="1:10" ht="15" x14ac:dyDescent="0.25">
      <c r="A499" s="1604">
        <v>299029054</v>
      </c>
      <c r="B499" s="1605" t="s">
        <v>10389</v>
      </c>
      <c r="C499" s="1605">
        <v>0</v>
      </c>
      <c r="D499" s="1606">
        <v>0</v>
      </c>
      <c r="E499" s="1607">
        <v>0</v>
      </c>
      <c r="F499" s="1605">
        <v>0</v>
      </c>
      <c r="G499" s="1608" t="str">
        <f t="shared" si="28"/>
        <v>29902</v>
      </c>
      <c r="H499" s="1336">
        <f t="shared" si="29"/>
        <v>146400</v>
      </c>
      <c r="I499" s="1336">
        <f t="shared" si="30"/>
        <v>146400</v>
      </c>
      <c r="J499" s="1609">
        <f t="shared" si="31"/>
        <v>0</v>
      </c>
    </row>
    <row r="500" spans="1:10" ht="15" x14ac:dyDescent="0.25">
      <c r="A500" s="1604">
        <v>299029204</v>
      </c>
      <c r="B500" s="1605" t="s">
        <v>10390</v>
      </c>
      <c r="C500" s="1605">
        <v>-222.72</v>
      </c>
      <c r="D500" s="1606">
        <v>-500</v>
      </c>
      <c r="E500" s="1607">
        <v>-500</v>
      </c>
      <c r="F500" s="1605">
        <v>277.27999999999997</v>
      </c>
      <c r="G500" s="1608" t="str">
        <f t="shared" si="28"/>
        <v>29902</v>
      </c>
      <c r="H500" s="1336">
        <f t="shared" si="29"/>
        <v>146400</v>
      </c>
      <c r="I500" s="1336">
        <f t="shared" si="30"/>
        <v>146400</v>
      </c>
      <c r="J500" s="1609">
        <f t="shared" si="31"/>
        <v>0</v>
      </c>
    </row>
    <row r="501" spans="1:10" ht="15" x14ac:dyDescent="0.25">
      <c r="A501" s="1604">
        <v>299029317</v>
      </c>
      <c r="B501" s="1605" t="s">
        <v>10391</v>
      </c>
      <c r="C501" s="1605">
        <v>0</v>
      </c>
      <c r="D501" s="1606">
        <v>0</v>
      </c>
      <c r="E501" s="1607">
        <v>0</v>
      </c>
      <c r="F501" s="1605">
        <v>0</v>
      </c>
      <c r="G501" s="1608" t="str">
        <f t="shared" si="28"/>
        <v>29902</v>
      </c>
      <c r="H501" s="1336">
        <f t="shared" si="29"/>
        <v>146400</v>
      </c>
      <c r="I501" s="1336">
        <f t="shared" si="30"/>
        <v>146400</v>
      </c>
      <c r="J501" s="1609">
        <f t="shared" si="31"/>
        <v>0</v>
      </c>
    </row>
    <row r="502" spans="1:10" ht="15" x14ac:dyDescent="0.25">
      <c r="A502" s="1604">
        <v>299029604</v>
      </c>
      <c r="B502" s="1605" t="s">
        <v>10392</v>
      </c>
      <c r="C502" s="1605">
        <v>0</v>
      </c>
      <c r="D502" s="1606">
        <v>0</v>
      </c>
      <c r="E502" s="1607">
        <v>0</v>
      </c>
      <c r="F502" s="1605">
        <v>0</v>
      </c>
      <c r="G502" s="1608" t="str">
        <f t="shared" si="28"/>
        <v>29902</v>
      </c>
      <c r="H502" s="1336">
        <f t="shared" si="29"/>
        <v>146400</v>
      </c>
      <c r="I502" s="1336">
        <f t="shared" si="30"/>
        <v>146400</v>
      </c>
      <c r="J502" s="1609">
        <f t="shared" si="31"/>
        <v>0</v>
      </c>
    </row>
    <row r="503" spans="1:10" ht="15" x14ac:dyDescent="0.25">
      <c r="A503" s="1604">
        <v>299029800</v>
      </c>
      <c r="B503" s="1605" t="s">
        <v>10393</v>
      </c>
      <c r="C503" s="1605">
        <v>0</v>
      </c>
      <c r="D503" s="1606">
        <v>0</v>
      </c>
      <c r="E503" s="1607">
        <v>0</v>
      </c>
      <c r="F503" s="1605">
        <v>0</v>
      </c>
      <c r="G503" s="1608" t="str">
        <f t="shared" si="28"/>
        <v>29902</v>
      </c>
      <c r="H503" s="1336">
        <f t="shared" si="29"/>
        <v>146400</v>
      </c>
      <c r="I503" s="1336">
        <f t="shared" si="30"/>
        <v>146400</v>
      </c>
      <c r="J503" s="1609">
        <f t="shared" si="31"/>
        <v>0</v>
      </c>
    </row>
    <row r="504" spans="1:10" ht="15" x14ac:dyDescent="0.25">
      <c r="A504" s="1604">
        <v>299029846</v>
      </c>
      <c r="B504" s="1605" t="s">
        <v>10394</v>
      </c>
      <c r="C504" s="1605">
        <v>0</v>
      </c>
      <c r="D504" s="1606">
        <v>0</v>
      </c>
      <c r="E504" s="1607">
        <v>0</v>
      </c>
      <c r="F504" s="1605">
        <v>0</v>
      </c>
      <c r="G504" s="1608" t="str">
        <f t="shared" si="28"/>
        <v>29902</v>
      </c>
      <c r="H504" s="1336">
        <f t="shared" si="29"/>
        <v>146400</v>
      </c>
      <c r="I504" s="1336">
        <f t="shared" si="30"/>
        <v>146400</v>
      </c>
      <c r="J504" s="1609">
        <f t="shared" si="31"/>
        <v>0</v>
      </c>
    </row>
    <row r="505" spans="1:10" ht="15" x14ac:dyDescent="0.25">
      <c r="A505" s="1604">
        <v>299029850</v>
      </c>
      <c r="B505" s="1605" t="s">
        <v>10395</v>
      </c>
      <c r="C505" s="1610">
        <v>0</v>
      </c>
      <c r="D505" s="1606">
        <v>0</v>
      </c>
      <c r="E505" s="1607">
        <v>0</v>
      </c>
      <c r="F505" s="1605">
        <v>0</v>
      </c>
      <c r="G505" s="1608" t="str">
        <f t="shared" si="28"/>
        <v>29902</v>
      </c>
      <c r="H505" s="1336">
        <f t="shared" si="29"/>
        <v>146400</v>
      </c>
      <c r="I505" s="1336">
        <f t="shared" si="30"/>
        <v>146400</v>
      </c>
      <c r="J505" s="1609">
        <f t="shared" si="31"/>
        <v>0</v>
      </c>
    </row>
    <row r="506" spans="1:10" ht="15" x14ac:dyDescent="0.25">
      <c r="A506" s="1604">
        <v>299030100</v>
      </c>
      <c r="B506" s="1605" t="s">
        <v>6995</v>
      </c>
      <c r="C506" s="1605">
        <v>95603.77</v>
      </c>
      <c r="D506" s="1606">
        <v>209000</v>
      </c>
      <c r="E506" s="1607">
        <v>209000</v>
      </c>
      <c r="F506" s="1605">
        <v>-113396.23</v>
      </c>
      <c r="G506" s="1608" t="str">
        <f t="shared" si="28"/>
        <v>29903</v>
      </c>
      <c r="H506" s="1336">
        <f t="shared" si="29"/>
        <v>250100</v>
      </c>
      <c r="I506" s="1336">
        <f t="shared" si="30"/>
        <v>247600</v>
      </c>
      <c r="J506" s="1609">
        <f t="shared" si="31"/>
        <v>0</v>
      </c>
    </row>
    <row r="507" spans="1:10" ht="15" x14ac:dyDescent="0.25">
      <c r="A507" s="1604">
        <v>299030101</v>
      </c>
      <c r="B507" s="1605" t="s">
        <v>10396</v>
      </c>
      <c r="C507" s="1610">
        <v>0</v>
      </c>
      <c r="D507" s="1606">
        <v>0</v>
      </c>
      <c r="E507" s="1607">
        <v>0</v>
      </c>
      <c r="F507" s="1605">
        <v>0</v>
      </c>
      <c r="G507" s="1608" t="str">
        <f t="shared" si="28"/>
        <v>29903</v>
      </c>
      <c r="H507" s="1336">
        <f t="shared" si="29"/>
        <v>250100</v>
      </c>
      <c r="I507" s="1336">
        <f t="shared" si="30"/>
        <v>247600</v>
      </c>
      <c r="J507" s="1609">
        <f t="shared" si="31"/>
        <v>0</v>
      </c>
    </row>
    <row r="508" spans="1:10" ht="15" x14ac:dyDescent="0.25">
      <c r="A508" s="1604">
        <v>299030102</v>
      </c>
      <c r="B508" s="1605" t="s">
        <v>10397</v>
      </c>
      <c r="C508" s="1605">
        <v>0</v>
      </c>
      <c r="D508" s="1606">
        <v>0</v>
      </c>
      <c r="E508" s="1607">
        <v>0</v>
      </c>
      <c r="F508" s="1605">
        <v>0</v>
      </c>
      <c r="G508" s="1608" t="str">
        <f t="shared" si="28"/>
        <v>29903</v>
      </c>
      <c r="H508" s="1336">
        <f t="shared" si="29"/>
        <v>250100</v>
      </c>
      <c r="I508" s="1336">
        <f t="shared" si="30"/>
        <v>247600</v>
      </c>
      <c r="J508" s="1609">
        <f t="shared" si="31"/>
        <v>0</v>
      </c>
    </row>
    <row r="509" spans="1:10" ht="15" x14ac:dyDescent="0.25">
      <c r="A509" s="1604">
        <v>299030103</v>
      </c>
      <c r="B509" s="1605" t="s">
        <v>10398</v>
      </c>
      <c r="C509" s="1605">
        <v>0</v>
      </c>
      <c r="D509" s="1606">
        <v>0</v>
      </c>
      <c r="E509" s="1607">
        <v>0</v>
      </c>
      <c r="F509" s="1605">
        <v>0</v>
      </c>
      <c r="G509" s="1608" t="str">
        <f t="shared" si="28"/>
        <v>29903</v>
      </c>
      <c r="H509" s="1336">
        <f t="shared" si="29"/>
        <v>250100</v>
      </c>
      <c r="I509" s="1336">
        <f t="shared" si="30"/>
        <v>247600</v>
      </c>
      <c r="J509" s="1609">
        <f t="shared" si="31"/>
        <v>0</v>
      </c>
    </row>
    <row r="510" spans="1:10" ht="15" x14ac:dyDescent="0.25">
      <c r="A510" s="1604">
        <v>299030110</v>
      </c>
      <c r="B510" s="1605" t="s">
        <v>10399</v>
      </c>
      <c r="C510" s="1605">
        <v>0</v>
      </c>
      <c r="D510" s="1606">
        <v>0</v>
      </c>
      <c r="E510" s="1607">
        <v>0</v>
      </c>
      <c r="F510" s="1605">
        <v>0</v>
      </c>
      <c r="G510" s="1608" t="str">
        <f t="shared" si="28"/>
        <v>29903</v>
      </c>
      <c r="H510" s="1336">
        <f t="shared" si="29"/>
        <v>250100</v>
      </c>
      <c r="I510" s="1336">
        <f t="shared" si="30"/>
        <v>247600</v>
      </c>
      <c r="J510" s="1609">
        <f t="shared" si="31"/>
        <v>0</v>
      </c>
    </row>
    <row r="511" spans="1:10" ht="15" x14ac:dyDescent="0.25">
      <c r="A511" s="1604">
        <v>299030120</v>
      </c>
      <c r="B511" s="1605" t="s">
        <v>10400</v>
      </c>
      <c r="C511" s="1610">
        <v>0</v>
      </c>
      <c r="D511" s="1606">
        <v>0</v>
      </c>
      <c r="E511" s="1607">
        <v>0</v>
      </c>
      <c r="F511" s="1605">
        <v>0</v>
      </c>
      <c r="G511" s="1608" t="str">
        <f t="shared" si="28"/>
        <v>29903</v>
      </c>
      <c r="H511" s="1336">
        <f t="shared" si="29"/>
        <v>250100</v>
      </c>
      <c r="I511" s="1336">
        <f t="shared" si="30"/>
        <v>247600</v>
      </c>
      <c r="J511" s="1609">
        <f t="shared" si="31"/>
        <v>0</v>
      </c>
    </row>
    <row r="512" spans="1:10" ht="15" x14ac:dyDescent="0.25">
      <c r="A512" s="1604">
        <v>299030123</v>
      </c>
      <c r="B512" s="1605" t="s">
        <v>10401</v>
      </c>
      <c r="C512" s="1605">
        <v>0</v>
      </c>
      <c r="D512" s="1606">
        <v>0</v>
      </c>
      <c r="E512" s="1607">
        <v>0</v>
      </c>
      <c r="F512" s="1605">
        <v>0</v>
      </c>
      <c r="G512" s="1608" t="str">
        <f t="shared" si="28"/>
        <v>29903</v>
      </c>
      <c r="H512" s="1336">
        <f t="shared" si="29"/>
        <v>250100</v>
      </c>
      <c r="I512" s="1336">
        <f t="shared" si="30"/>
        <v>247600</v>
      </c>
      <c r="J512" s="1609">
        <f t="shared" si="31"/>
        <v>0</v>
      </c>
    </row>
    <row r="513" spans="1:10" ht="15" x14ac:dyDescent="0.25">
      <c r="A513" s="1604">
        <v>299030150</v>
      </c>
      <c r="B513" s="1605" t="s">
        <v>6997</v>
      </c>
      <c r="C513" s="1605">
        <v>0</v>
      </c>
      <c r="D513" s="1606">
        <v>1000</v>
      </c>
      <c r="E513" s="1607">
        <v>1000</v>
      </c>
      <c r="F513" s="1605">
        <v>-1000</v>
      </c>
      <c r="G513" s="1608" t="str">
        <f t="shared" si="28"/>
        <v>29903</v>
      </c>
      <c r="H513" s="1336">
        <f t="shared" si="29"/>
        <v>250100</v>
      </c>
      <c r="I513" s="1336">
        <f t="shared" si="30"/>
        <v>247600</v>
      </c>
      <c r="J513" s="1609">
        <f t="shared" si="31"/>
        <v>0</v>
      </c>
    </row>
    <row r="514" spans="1:10" ht="15" x14ac:dyDescent="0.25">
      <c r="A514" s="1604">
        <v>299030200</v>
      </c>
      <c r="B514" s="1605" t="s">
        <v>6999</v>
      </c>
      <c r="C514" s="1610">
        <v>0</v>
      </c>
      <c r="D514" s="1606">
        <v>10000</v>
      </c>
      <c r="E514" s="1607">
        <v>10000</v>
      </c>
      <c r="F514" s="1605">
        <v>-10000</v>
      </c>
      <c r="G514" s="1608" t="str">
        <f t="shared" si="28"/>
        <v>29903</v>
      </c>
      <c r="H514" s="1336">
        <f t="shared" si="29"/>
        <v>250100</v>
      </c>
      <c r="I514" s="1336">
        <f t="shared" si="30"/>
        <v>247600</v>
      </c>
      <c r="J514" s="1609">
        <f t="shared" si="31"/>
        <v>0</v>
      </c>
    </row>
    <row r="515" spans="1:10" ht="15" x14ac:dyDescent="0.25">
      <c r="A515" s="1604">
        <v>299030700</v>
      </c>
      <c r="B515" s="1605" t="s">
        <v>10402</v>
      </c>
      <c r="C515" s="1605">
        <v>0</v>
      </c>
      <c r="D515" s="1606">
        <v>0</v>
      </c>
      <c r="E515" s="1607">
        <v>0</v>
      </c>
      <c r="F515" s="1605">
        <v>0</v>
      </c>
      <c r="G515" s="1608" t="str">
        <f t="shared" si="28"/>
        <v>29903</v>
      </c>
      <c r="H515" s="1336">
        <f t="shared" si="29"/>
        <v>250100</v>
      </c>
      <c r="I515" s="1336">
        <f t="shared" si="30"/>
        <v>247600</v>
      </c>
      <c r="J515" s="1609">
        <f t="shared" si="31"/>
        <v>0</v>
      </c>
    </row>
    <row r="516" spans="1:10" ht="15" x14ac:dyDescent="0.25">
      <c r="A516" s="1604">
        <v>299030800</v>
      </c>
      <c r="B516" s="1605" t="s">
        <v>10403</v>
      </c>
      <c r="C516" s="1605">
        <v>0</v>
      </c>
      <c r="D516" s="1606">
        <v>0</v>
      </c>
      <c r="E516" s="1607">
        <v>0</v>
      </c>
      <c r="F516" s="1605">
        <v>0</v>
      </c>
      <c r="G516" s="1608" t="str">
        <f t="shared" si="28"/>
        <v>29903</v>
      </c>
      <c r="H516" s="1336">
        <f t="shared" si="29"/>
        <v>250100</v>
      </c>
      <c r="I516" s="1336">
        <f t="shared" si="30"/>
        <v>247600</v>
      </c>
      <c r="J516" s="1609">
        <f t="shared" si="31"/>
        <v>0</v>
      </c>
    </row>
    <row r="517" spans="1:10" ht="15" x14ac:dyDescent="0.25">
      <c r="A517" s="1604">
        <v>299030930</v>
      </c>
      <c r="B517" s="1605" t="s">
        <v>7001</v>
      </c>
      <c r="C517" s="1605">
        <v>0</v>
      </c>
      <c r="D517" s="1606">
        <v>900</v>
      </c>
      <c r="E517" s="1607">
        <v>900</v>
      </c>
      <c r="F517" s="1605">
        <v>-900</v>
      </c>
      <c r="G517" s="1608" t="str">
        <f t="shared" si="28"/>
        <v>29903</v>
      </c>
      <c r="H517" s="1336">
        <f t="shared" si="29"/>
        <v>250100</v>
      </c>
      <c r="I517" s="1336">
        <f t="shared" si="30"/>
        <v>247600</v>
      </c>
      <c r="J517" s="1609">
        <f t="shared" si="31"/>
        <v>0</v>
      </c>
    </row>
    <row r="518" spans="1:10" ht="15" x14ac:dyDescent="0.25">
      <c r="A518" s="1604">
        <v>299030975</v>
      </c>
      <c r="B518" s="1605" t="s">
        <v>10404</v>
      </c>
      <c r="C518" s="1605">
        <v>0</v>
      </c>
      <c r="D518" s="1606">
        <v>0</v>
      </c>
      <c r="E518" s="1607">
        <v>0</v>
      </c>
      <c r="F518" s="1605">
        <v>0</v>
      </c>
      <c r="G518" s="1608" t="str">
        <f t="shared" si="28"/>
        <v>29903</v>
      </c>
      <c r="H518" s="1336">
        <f t="shared" si="29"/>
        <v>250100</v>
      </c>
      <c r="I518" s="1336">
        <f t="shared" si="30"/>
        <v>247600</v>
      </c>
      <c r="J518" s="1609">
        <f t="shared" si="31"/>
        <v>0</v>
      </c>
    </row>
    <row r="519" spans="1:10" ht="15" x14ac:dyDescent="0.25">
      <c r="A519" s="1604">
        <v>299032000</v>
      </c>
      <c r="B519" s="1605" t="s">
        <v>7003</v>
      </c>
      <c r="C519" s="1605">
        <v>1265.96</v>
      </c>
      <c r="D519" s="1606">
        <v>4000</v>
      </c>
      <c r="E519" s="1607">
        <v>4000</v>
      </c>
      <c r="F519" s="1605">
        <v>-2734.04</v>
      </c>
      <c r="G519" s="1608" t="str">
        <f t="shared" si="28"/>
        <v>29903</v>
      </c>
      <c r="H519" s="1336">
        <f t="shared" si="29"/>
        <v>250100</v>
      </c>
      <c r="I519" s="1336">
        <f t="shared" si="30"/>
        <v>247600</v>
      </c>
      <c r="J519" s="1609">
        <f t="shared" si="31"/>
        <v>0</v>
      </c>
    </row>
    <row r="520" spans="1:10" ht="15" x14ac:dyDescent="0.25">
      <c r="A520" s="1604">
        <v>299032002</v>
      </c>
      <c r="B520" s="1605" t="s">
        <v>7005</v>
      </c>
      <c r="C520" s="1605">
        <v>0</v>
      </c>
      <c r="D520" s="1606">
        <v>2500</v>
      </c>
      <c r="E520" s="1607">
        <v>0</v>
      </c>
      <c r="F520" s="1605">
        <v>0</v>
      </c>
      <c r="G520" s="1608" t="str">
        <f t="shared" ref="G520:G572" si="32">LEFT(A520,5)</f>
        <v>29903</v>
      </c>
      <c r="H520" s="1336">
        <f t="shared" ref="H520:H572" si="33">SUMIF(G:G,G520,D:D)</f>
        <v>250100</v>
      </c>
      <c r="I520" s="1336">
        <f t="shared" ref="I520:I572" si="34">SUMIF(G:G,G520,E:E)</f>
        <v>247600</v>
      </c>
      <c r="J520" s="1609">
        <f t="shared" si="31"/>
        <v>0</v>
      </c>
    </row>
    <row r="521" spans="1:10" ht="15" x14ac:dyDescent="0.25">
      <c r="A521" s="1604">
        <v>299032020</v>
      </c>
      <c r="B521" s="1605" t="s">
        <v>7007</v>
      </c>
      <c r="C521" s="1605">
        <v>23419.54</v>
      </c>
      <c r="D521" s="1606">
        <v>11000</v>
      </c>
      <c r="E521" s="1607">
        <v>11000</v>
      </c>
      <c r="F521" s="1605">
        <v>12419.54</v>
      </c>
      <c r="G521" s="1608" t="str">
        <f t="shared" si="32"/>
        <v>29903</v>
      </c>
      <c r="H521" s="1336">
        <f t="shared" si="33"/>
        <v>250100</v>
      </c>
      <c r="I521" s="1336">
        <f t="shared" si="34"/>
        <v>247600</v>
      </c>
      <c r="J521" s="1609">
        <f t="shared" ref="J521:J572" si="35">(E521-D521)*0</f>
        <v>0</v>
      </c>
    </row>
    <row r="522" spans="1:10" ht="15" x14ac:dyDescent="0.25">
      <c r="A522" s="1604">
        <v>299032022</v>
      </c>
      <c r="B522" s="1605" t="s">
        <v>10405</v>
      </c>
      <c r="C522" s="1610">
        <v>0</v>
      </c>
      <c r="D522" s="1606">
        <v>0</v>
      </c>
      <c r="E522" s="1607">
        <v>0</v>
      </c>
      <c r="F522" s="1605">
        <v>0</v>
      </c>
      <c r="G522" s="1608" t="str">
        <f t="shared" si="32"/>
        <v>29903</v>
      </c>
      <c r="H522" s="1336">
        <f t="shared" si="33"/>
        <v>250100</v>
      </c>
      <c r="I522" s="1336">
        <f t="shared" si="34"/>
        <v>247600</v>
      </c>
      <c r="J522" s="1609">
        <f t="shared" si="35"/>
        <v>0</v>
      </c>
    </row>
    <row r="523" spans="1:10" ht="15" x14ac:dyDescent="0.25">
      <c r="A523" s="1604">
        <v>299032034</v>
      </c>
      <c r="B523" s="1605" t="s">
        <v>7009</v>
      </c>
      <c r="C523" s="1605">
        <v>7275</v>
      </c>
      <c r="D523" s="1606">
        <v>0</v>
      </c>
      <c r="E523" s="1607">
        <v>0</v>
      </c>
      <c r="F523" s="1605">
        <v>7275</v>
      </c>
      <c r="G523" s="1608" t="str">
        <f t="shared" si="32"/>
        <v>29903</v>
      </c>
      <c r="H523" s="1336">
        <f t="shared" si="33"/>
        <v>250100</v>
      </c>
      <c r="I523" s="1336">
        <f t="shared" si="34"/>
        <v>247600</v>
      </c>
      <c r="J523" s="1609">
        <f t="shared" si="35"/>
        <v>0</v>
      </c>
    </row>
    <row r="524" spans="1:10" ht="15" x14ac:dyDescent="0.25">
      <c r="A524" s="1604">
        <v>299032300</v>
      </c>
      <c r="B524" s="1605" t="s">
        <v>7011</v>
      </c>
      <c r="C524" s="1605">
        <v>400.82</v>
      </c>
      <c r="D524" s="1606">
        <v>1300</v>
      </c>
      <c r="E524" s="1607">
        <v>1300</v>
      </c>
      <c r="F524" s="1605">
        <v>-899.18</v>
      </c>
      <c r="G524" s="1608" t="str">
        <f t="shared" si="32"/>
        <v>29903</v>
      </c>
      <c r="H524" s="1336">
        <f t="shared" si="33"/>
        <v>250100</v>
      </c>
      <c r="I524" s="1336">
        <f t="shared" si="34"/>
        <v>247600</v>
      </c>
      <c r="J524" s="1609">
        <f t="shared" si="35"/>
        <v>0</v>
      </c>
    </row>
    <row r="525" spans="1:10" ht="15" x14ac:dyDescent="0.25">
      <c r="A525" s="1604">
        <v>299032510</v>
      </c>
      <c r="B525" s="1605" t="s">
        <v>10406</v>
      </c>
      <c r="C525" s="1605">
        <v>0</v>
      </c>
      <c r="D525" s="1606">
        <v>0</v>
      </c>
      <c r="E525" s="1607">
        <v>0</v>
      </c>
      <c r="F525" s="1605">
        <v>0</v>
      </c>
      <c r="G525" s="1608" t="str">
        <f t="shared" si="32"/>
        <v>29903</v>
      </c>
      <c r="H525" s="1336">
        <f t="shared" si="33"/>
        <v>250100</v>
      </c>
      <c r="I525" s="1336">
        <f t="shared" si="34"/>
        <v>247600</v>
      </c>
      <c r="J525" s="1609">
        <f t="shared" si="35"/>
        <v>0</v>
      </c>
    </row>
    <row r="526" spans="1:10" ht="15" x14ac:dyDescent="0.25">
      <c r="A526" s="1604">
        <v>299032703</v>
      </c>
      <c r="B526" s="1605" t="s">
        <v>7013</v>
      </c>
      <c r="C526" s="1605">
        <v>0</v>
      </c>
      <c r="D526" s="1606">
        <v>100</v>
      </c>
      <c r="E526" s="1607">
        <v>100</v>
      </c>
      <c r="F526" s="1605">
        <v>-100</v>
      </c>
      <c r="G526" s="1608" t="str">
        <f t="shared" si="32"/>
        <v>29903</v>
      </c>
      <c r="H526" s="1336">
        <f t="shared" si="33"/>
        <v>250100</v>
      </c>
      <c r="I526" s="1336">
        <f t="shared" si="34"/>
        <v>247600</v>
      </c>
      <c r="J526" s="1609">
        <f t="shared" si="35"/>
        <v>0</v>
      </c>
    </row>
    <row r="527" spans="1:10" ht="15" x14ac:dyDescent="0.25">
      <c r="A527" s="1604">
        <v>299032706</v>
      </c>
      <c r="B527" s="1605" t="s">
        <v>10407</v>
      </c>
      <c r="C527" s="1610">
        <v>0</v>
      </c>
      <c r="D527" s="1606">
        <v>0</v>
      </c>
      <c r="E527" s="1607">
        <v>0</v>
      </c>
      <c r="F527" s="1605">
        <v>0</v>
      </c>
      <c r="G527" s="1608" t="str">
        <f t="shared" si="32"/>
        <v>29903</v>
      </c>
      <c r="H527" s="1336">
        <f t="shared" si="33"/>
        <v>250100</v>
      </c>
      <c r="I527" s="1336">
        <f t="shared" si="34"/>
        <v>247600</v>
      </c>
      <c r="J527" s="1609">
        <f t="shared" si="35"/>
        <v>0</v>
      </c>
    </row>
    <row r="528" spans="1:10" ht="15" x14ac:dyDescent="0.25">
      <c r="A528" s="1604">
        <v>299033052</v>
      </c>
      <c r="B528" s="1605" t="s">
        <v>10408</v>
      </c>
      <c r="C528" s="1605">
        <v>0</v>
      </c>
      <c r="D528" s="1606">
        <v>0</v>
      </c>
      <c r="E528" s="1607">
        <v>0</v>
      </c>
      <c r="F528" s="1605">
        <v>0</v>
      </c>
      <c r="G528" s="1608" t="str">
        <f t="shared" si="32"/>
        <v>29903</v>
      </c>
      <c r="H528" s="1336">
        <f t="shared" si="33"/>
        <v>250100</v>
      </c>
      <c r="I528" s="1336">
        <f t="shared" si="34"/>
        <v>247600</v>
      </c>
      <c r="J528" s="1609">
        <f t="shared" si="35"/>
        <v>0</v>
      </c>
    </row>
    <row r="529" spans="1:10" ht="15" x14ac:dyDescent="0.25">
      <c r="A529" s="1604">
        <v>299033300</v>
      </c>
      <c r="B529" s="1605" t="s">
        <v>10409</v>
      </c>
      <c r="C529" s="1605">
        <v>0</v>
      </c>
      <c r="D529" s="1606">
        <v>0</v>
      </c>
      <c r="E529" s="1607">
        <v>0</v>
      </c>
      <c r="F529" s="1605">
        <v>0</v>
      </c>
      <c r="G529" s="1608" t="str">
        <f t="shared" si="32"/>
        <v>29903</v>
      </c>
      <c r="H529" s="1336">
        <f t="shared" si="33"/>
        <v>250100</v>
      </c>
      <c r="I529" s="1336">
        <f t="shared" si="34"/>
        <v>247600</v>
      </c>
      <c r="J529" s="1609">
        <f t="shared" si="35"/>
        <v>0</v>
      </c>
    </row>
    <row r="530" spans="1:10" ht="15" x14ac:dyDescent="0.25">
      <c r="A530" s="1604">
        <v>299034610</v>
      </c>
      <c r="B530" s="1605" t="s">
        <v>10410</v>
      </c>
      <c r="C530" s="1610">
        <v>0</v>
      </c>
      <c r="D530" s="1606">
        <v>0</v>
      </c>
      <c r="E530" s="1607">
        <v>0</v>
      </c>
      <c r="F530" s="1605">
        <v>0</v>
      </c>
      <c r="G530" s="1608" t="str">
        <f t="shared" si="32"/>
        <v>29903</v>
      </c>
      <c r="H530" s="1336">
        <f t="shared" si="33"/>
        <v>250100</v>
      </c>
      <c r="I530" s="1336">
        <f t="shared" si="34"/>
        <v>247600</v>
      </c>
      <c r="J530" s="1609">
        <f t="shared" si="35"/>
        <v>0</v>
      </c>
    </row>
    <row r="531" spans="1:10" ht="15" x14ac:dyDescent="0.25">
      <c r="A531" s="1604">
        <v>299034611</v>
      </c>
      <c r="B531" s="1605" t="s">
        <v>10411</v>
      </c>
      <c r="C531" s="1605">
        <v>0</v>
      </c>
      <c r="D531" s="1606">
        <v>0</v>
      </c>
      <c r="E531" s="1607">
        <v>0</v>
      </c>
      <c r="F531" s="1605">
        <v>0</v>
      </c>
      <c r="G531" s="1608" t="str">
        <f t="shared" si="32"/>
        <v>29903</v>
      </c>
      <c r="H531" s="1336">
        <f t="shared" si="33"/>
        <v>250100</v>
      </c>
      <c r="I531" s="1336">
        <f t="shared" si="34"/>
        <v>247600</v>
      </c>
      <c r="J531" s="1609">
        <f t="shared" si="35"/>
        <v>0</v>
      </c>
    </row>
    <row r="532" spans="1:10" ht="15" x14ac:dyDescent="0.25">
      <c r="A532" s="1604">
        <v>299034619</v>
      </c>
      <c r="B532" s="1605" t="s">
        <v>10412</v>
      </c>
      <c r="C532" s="1610">
        <v>0</v>
      </c>
      <c r="D532" s="1606">
        <v>0</v>
      </c>
      <c r="E532" s="1607">
        <v>0</v>
      </c>
      <c r="F532" s="1605">
        <v>0</v>
      </c>
      <c r="G532" s="1608" t="str">
        <f t="shared" si="32"/>
        <v>29903</v>
      </c>
      <c r="H532" s="1336">
        <f t="shared" si="33"/>
        <v>250100</v>
      </c>
      <c r="I532" s="1336">
        <f t="shared" si="34"/>
        <v>247600</v>
      </c>
      <c r="J532" s="1609">
        <f t="shared" si="35"/>
        <v>0</v>
      </c>
    </row>
    <row r="533" spans="1:10" ht="15" x14ac:dyDescent="0.25">
      <c r="A533" s="1604">
        <v>299034623</v>
      </c>
      <c r="B533" s="1605" t="s">
        <v>10413</v>
      </c>
      <c r="C533" s="1605">
        <v>0</v>
      </c>
      <c r="D533" s="1606">
        <v>0</v>
      </c>
      <c r="E533" s="1607">
        <v>0</v>
      </c>
      <c r="F533" s="1605">
        <v>0</v>
      </c>
      <c r="G533" s="1608" t="str">
        <f t="shared" si="32"/>
        <v>29903</v>
      </c>
      <c r="H533" s="1336">
        <f t="shared" si="33"/>
        <v>250100</v>
      </c>
      <c r="I533" s="1336">
        <f t="shared" si="34"/>
        <v>247600</v>
      </c>
      <c r="J533" s="1609">
        <f t="shared" si="35"/>
        <v>0</v>
      </c>
    </row>
    <row r="534" spans="1:10" ht="15" x14ac:dyDescent="0.25">
      <c r="A534" s="1604">
        <v>299035007</v>
      </c>
      <c r="B534" s="1605" t="s">
        <v>10414</v>
      </c>
      <c r="C534" s="1610">
        <v>0</v>
      </c>
      <c r="D534" s="1606">
        <v>0</v>
      </c>
      <c r="E534" s="1607">
        <v>0</v>
      </c>
      <c r="F534" s="1605">
        <v>0</v>
      </c>
      <c r="G534" s="1608" t="str">
        <f t="shared" si="32"/>
        <v>29903</v>
      </c>
      <c r="H534" s="1336">
        <f t="shared" si="33"/>
        <v>250100</v>
      </c>
      <c r="I534" s="1336">
        <f t="shared" si="34"/>
        <v>247600</v>
      </c>
      <c r="J534" s="1609">
        <f t="shared" si="35"/>
        <v>0</v>
      </c>
    </row>
    <row r="535" spans="1:10" ht="15" x14ac:dyDescent="0.25">
      <c r="A535" s="1604">
        <v>299035153</v>
      </c>
      <c r="B535" s="1605" t="s">
        <v>7015</v>
      </c>
      <c r="C535" s="1605">
        <v>0</v>
      </c>
      <c r="D535" s="1606">
        <v>3800</v>
      </c>
      <c r="E535" s="1607">
        <v>3800</v>
      </c>
      <c r="F535" s="1605">
        <v>-3800</v>
      </c>
      <c r="G535" s="1608" t="str">
        <f t="shared" si="32"/>
        <v>29903</v>
      </c>
      <c r="H535" s="1336">
        <f t="shared" si="33"/>
        <v>250100</v>
      </c>
      <c r="I535" s="1336">
        <f t="shared" si="34"/>
        <v>247600</v>
      </c>
      <c r="J535" s="1609">
        <f t="shared" si="35"/>
        <v>0</v>
      </c>
    </row>
    <row r="536" spans="1:10" ht="15" x14ac:dyDescent="0.25">
      <c r="A536" s="1604">
        <v>299035159</v>
      </c>
      <c r="B536" s="1605" t="s">
        <v>7017</v>
      </c>
      <c r="C536" s="1605">
        <v>0</v>
      </c>
      <c r="D536" s="1606">
        <v>17000</v>
      </c>
      <c r="E536" s="1607">
        <v>17000</v>
      </c>
      <c r="F536" s="1605">
        <v>-17000</v>
      </c>
      <c r="G536" s="1608" t="str">
        <f t="shared" si="32"/>
        <v>29903</v>
      </c>
      <c r="H536" s="1336">
        <f t="shared" si="33"/>
        <v>250100</v>
      </c>
      <c r="I536" s="1336">
        <f t="shared" si="34"/>
        <v>247600</v>
      </c>
      <c r="J536" s="1609">
        <f t="shared" si="35"/>
        <v>0</v>
      </c>
    </row>
    <row r="537" spans="1:10" ht="15" x14ac:dyDescent="0.25">
      <c r="A537" s="1604">
        <v>299035902</v>
      </c>
      <c r="B537" s="1605" t="s">
        <v>10415</v>
      </c>
      <c r="C537" s="1605">
        <v>0</v>
      </c>
      <c r="D537" s="1606">
        <v>0</v>
      </c>
      <c r="E537" s="1607">
        <v>0</v>
      </c>
      <c r="F537" s="1605">
        <v>0</v>
      </c>
      <c r="G537" s="1608" t="str">
        <f t="shared" si="32"/>
        <v>29903</v>
      </c>
      <c r="H537" s="1336">
        <f t="shared" si="33"/>
        <v>250100</v>
      </c>
      <c r="I537" s="1336">
        <f t="shared" si="34"/>
        <v>247600</v>
      </c>
      <c r="J537" s="1609">
        <f t="shared" si="35"/>
        <v>0</v>
      </c>
    </row>
    <row r="538" spans="1:10" ht="15" x14ac:dyDescent="0.25">
      <c r="A538" s="1604">
        <v>299039089</v>
      </c>
      <c r="B538" s="1605" t="s">
        <v>10416</v>
      </c>
      <c r="C538" s="1605">
        <v>0</v>
      </c>
      <c r="D538" s="1606">
        <v>0</v>
      </c>
      <c r="E538" s="1607">
        <v>0</v>
      </c>
      <c r="F538" s="1605">
        <v>0</v>
      </c>
      <c r="G538" s="1608" t="str">
        <f t="shared" si="32"/>
        <v>29903</v>
      </c>
      <c r="H538" s="1336">
        <f t="shared" si="33"/>
        <v>250100</v>
      </c>
      <c r="I538" s="1336">
        <f t="shared" si="34"/>
        <v>247600</v>
      </c>
      <c r="J538" s="1609">
        <f t="shared" si="35"/>
        <v>0</v>
      </c>
    </row>
    <row r="539" spans="1:10" ht="15" x14ac:dyDescent="0.25">
      <c r="A539" s="1604">
        <v>299039200</v>
      </c>
      <c r="B539" s="1605" t="s">
        <v>7019</v>
      </c>
      <c r="C539" s="1605">
        <v>0</v>
      </c>
      <c r="D539" s="1606">
        <v>-500</v>
      </c>
      <c r="E539" s="1607">
        <v>-500</v>
      </c>
      <c r="F539" s="1605">
        <v>500</v>
      </c>
      <c r="G539" s="1608" t="str">
        <f t="shared" si="32"/>
        <v>29903</v>
      </c>
      <c r="H539" s="1336">
        <f t="shared" si="33"/>
        <v>250100</v>
      </c>
      <c r="I539" s="1336">
        <f t="shared" si="34"/>
        <v>247600</v>
      </c>
      <c r="J539" s="1609">
        <f t="shared" si="35"/>
        <v>0</v>
      </c>
    </row>
    <row r="540" spans="1:10" ht="15" x14ac:dyDescent="0.25">
      <c r="A540" s="1604">
        <v>299039204</v>
      </c>
      <c r="B540" s="1605" t="s">
        <v>10417</v>
      </c>
      <c r="C540" s="1605">
        <v>0</v>
      </c>
      <c r="D540" s="1606">
        <v>0</v>
      </c>
      <c r="E540" s="1607">
        <v>0</v>
      </c>
      <c r="F540" s="1605">
        <v>0</v>
      </c>
      <c r="G540" s="1608" t="str">
        <f t="shared" si="32"/>
        <v>29903</v>
      </c>
      <c r="H540" s="1336">
        <f t="shared" si="33"/>
        <v>250100</v>
      </c>
      <c r="I540" s="1336">
        <f t="shared" si="34"/>
        <v>247600</v>
      </c>
      <c r="J540" s="1609">
        <f t="shared" si="35"/>
        <v>0</v>
      </c>
    </row>
    <row r="541" spans="1:10" ht="15" x14ac:dyDescent="0.25">
      <c r="A541" s="1604">
        <v>299039359</v>
      </c>
      <c r="B541" s="1605" t="s">
        <v>7021</v>
      </c>
      <c r="C541" s="1605">
        <v>0</v>
      </c>
      <c r="D541" s="1606">
        <v>-10000</v>
      </c>
      <c r="E541" s="1607">
        <v>-10000</v>
      </c>
      <c r="F541" s="1605">
        <v>10000</v>
      </c>
      <c r="G541" s="1608" t="str">
        <f t="shared" si="32"/>
        <v>29903</v>
      </c>
      <c r="H541" s="1336">
        <f t="shared" si="33"/>
        <v>250100</v>
      </c>
      <c r="I541" s="1336">
        <f t="shared" si="34"/>
        <v>247600</v>
      </c>
      <c r="J541" s="1609">
        <f t="shared" si="35"/>
        <v>0</v>
      </c>
    </row>
    <row r="542" spans="1:10" ht="15" x14ac:dyDescent="0.25">
      <c r="A542" s="1604">
        <v>299039800</v>
      </c>
      <c r="B542" s="1605" t="s">
        <v>10418</v>
      </c>
      <c r="C542" s="1605">
        <v>0</v>
      </c>
      <c r="D542" s="1606">
        <v>0</v>
      </c>
      <c r="E542" s="1607">
        <v>0</v>
      </c>
      <c r="F542" s="1605">
        <v>0</v>
      </c>
      <c r="G542" s="1608" t="str">
        <f t="shared" si="32"/>
        <v>29903</v>
      </c>
      <c r="H542" s="1336">
        <f t="shared" si="33"/>
        <v>250100</v>
      </c>
      <c r="I542" s="1336">
        <f t="shared" si="34"/>
        <v>247600</v>
      </c>
      <c r="J542" s="1609">
        <f t="shared" si="35"/>
        <v>0</v>
      </c>
    </row>
    <row r="543" spans="1:10" ht="15" x14ac:dyDescent="0.25">
      <c r="A543" s="1604">
        <v>700000800</v>
      </c>
      <c r="B543" s="1605" t="s">
        <v>10419</v>
      </c>
      <c r="C543" s="1605">
        <v>0</v>
      </c>
      <c r="D543" s="1606">
        <v>0</v>
      </c>
      <c r="E543" s="1607">
        <v>0</v>
      </c>
      <c r="F543" s="1605">
        <v>0</v>
      </c>
      <c r="G543" s="1608" t="str">
        <f t="shared" si="32"/>
        <v>70000</v>
      </c>
      <c r="H543" s="1336">
        <f t="shared" si="33"/>
        <v>248900</v>
      </c>
      <c r="I543" s="1336">
        <f t="shared" si="34"/>
        <v>248900</v>
      </c>
      <c r="J543" s="1609">
        <f t="shared" si="35"/>
        <v>0</v>
      </c>
    </row>
    <row r="544" spans="1:10" ht="15" x14ac:dyDescent="0.25">
      <c r="A544" s="1604">
        <v>700000975</v>
      </c>
      <c r="B544" s="1605" t="s">
        <v>10420</v>
      </c>
      <c r="C544" s="1605">
        <v>1115</v>
      </c>
      <c r="D544" s="1606">
        <v>1000</v>
      </c>
      <c r="E544" s="1607">
        <v>1000</v>
      </c>
      <c r="F544" s="1605">
        <v>115</v>
      </c>
      <c r="G544" s="1608" t="str">
        <f t="shared" si="32"/>
        <v>70000</v>
      </c>
      <c r="H544" s="1336">
        <f t="shared" si="33"/>
        <v>248900</v>
      </c>
      <c r="I544" s="1336">
        <f t="shared" si="34"/>
        <v>248900</v>
      </c>
      <c r="J544" s="1609">
        <f t="shared" si="35"/>
        <v>0</v>
      </c>
    </row>
    <row r="545" spans="1:10" ht="15" x14ac:dyDescent="0.25">
      <c r="A545" s="1604">
        <v>700001502</v>
      </c>
      <c r="B545" s="1605" t="s">
        <v>10421</v>
      </c>
      <c r="C545" s="1610">
        <v>0</v>
      </c>
      <c r="D545" s="1613">
        <v>800</v>
      </c>
      <c r="E545" s="1614">
        <v>800</v>
      </c>
      <c r="F545" s="1605">
        <v>-800</v>
      </c>
      <c r="G545" s="1608" t="str">
        <f t="shared" si="32"/>
        <v>70000</v>
      </c>
      <c r="H545" s="1336">
        <f t="shared" si="33"/>
        <v>248900</v>
      </c>
      <c r="I545" s="1336">
        <f t="shared" si="34"/>
        <v>248900</v>
      </c>
      <c r="J545" s="1609">
        <f t="shared" si="35"/>
        <v>0</v>
      </c>
    </row>
    <row r="546" spans="1:10" ht="15" x14ac:dyDescent="0.25">
      <c r="A546" s="1604">
        <v>700002000</v>
      </c>
      <c r="B546" s="1605" t="s">
        <v>10422</v>
      </c>
      <c r="C546" s="1610">
        <v>0</v>
      </c>
      <c r="D546" s="1613">
        <v>0</v>
      </c>
      <c r="E546" s="1614">
        <v>0</v>
      </c>
      <c r="F546" s="1605">
        <v>0</v>
      </c>
      <c r="G546" s="1608" t="str">
        <f t="shared" si="32"/>
        <v>70000</v>
      </c>
      <c r="H546" s="1336">
        <f t="shared" si="33"/>
        <v>248900</v>
      </c>
      <c r="I546" s="1336">
        <f t="shared" si="34"/>
        <v>248900</v>
      </c>
      <c r="J546" s="1609">
        <f t="shared" si="35"/>
        <v>0</v>
      </c>
    </row>
    <row r="547" spans="1:10" ht="15" x14ac:dyDescent="0.25">
      <c r="A547" s="1604">
        <v>700002005</v>
      </c>
      <c r="B547" s="1605" t="s">
        <v>10423</v>
      </c>
      <c r="C547" s="1610">
        <v>0</v>
      </c>
      <c r="D547" s="1613">
        <v>400</v>
      </c>
      <c r="E547" s="1614">
        <v>400</v>
      </c>
      <c r="F547" s="1605">
        <v>-400</v>
      </c>
      <c r="G547" s="1608" t="str">
        <f t="shared" si="32"/>
        <v>70000</v>
      </c>
      <c r="H547" s="1336">
        <f t="shared" si="33"/>
        <v>248900</v>
      </c>
      <c r="I547" s="1336">
        <f t="shared" si="34"/>
        <v>248900</v>
      </c>
      <c r="J547" s="1609">
        <f t="shared" si="35"/>
        <v>0</v>
      </c>
    </row>
    <row r="548" spans="1:10" ht="15" x14ac:dyDescent="0.25">
      <c r="A548" s="1604">
        <v>700002009</v>
      </c>
      <c r="B548" s="1605" t="s">
        <v>10424</v>
      </c>
      <c r="C548" s="1605">
        <v>0</v>
      </c>
      <c r="D548" s="1606">
        <v>600</v>
      </c>
      <c r="E548" s="1607">
        <v>600</v>
      </c>
      <c r="F548" s="1605">
        <v>-600</v>
      </c>
      <c r="G548" s="1608" t="str">
        <f t="shared" si="32"/>
        <v>70000</v>
      </c>
      <c r="H548" s="1336">
        <f t="shared" si="33"/>
        <v>248900</v>
      </c>
      <c r="I548" s="1336">
        <f t="shared" si="34"/>
        <v>248900</v>
      </c>
      <c r="J548" s="1609">
        <f t="shared" si="35"/>
        <v>0</v>
      </c>
    </row>
    <row r="549" spans="1:10" ht="15" x14ac:dyDescent="0.25">
      <c r="A549" s="1604">
        <v>700002020</v>
      </c>
      <c r="B549" s="1605" t="s">
        <v>10425</v>
      </c>
      <c r="C549" s="1610">
        <v>2547.36</v>
      </c>
      <c r="D549" s="1606">
        <v>6500</v>
      </c>
      <c r="E549" s="1607">
        <v>6500</v>
      </c>
      <c r="F549" s="1605">
        <v>-3952.64</v>
      </c>
      <c r="G549" s="1608" t="str">
        <f t="shared" si="32"/>
        <v>70000</v>
      </c>
      <c r="H549" s="1336">
        <f t="shared" si="33"/>
        <v>248900</v>
      </c>
      <c r="I549" s="1336">
        <f t="shared" si="34"/>
        <v>248900</v>
      </c>
      <c r="J549" s="1609">
        <f t="shared" si="35"/>
        <v>0</v>
      </c>
    </row>
    <row r="550" spans="1:10" ht="15" x14ac:dyDescent="0.25">
      <c r="A550" s="1604">
        <v>700002022</v>
      </c>
      <c r="B550" s="1605" t="s">
        <v>10426</v>
      </c>
      <c r="C550" s="1610">
        <v>0</v>
      </c>
      <c r="D550" s="1606">
        <v>0</v>
      </c>
      <c r="E550" s="1607">
        <v>0</v>
      </c>
      <c r="F550" s="1605">
        <v>0</v>
      </c>
      <c r="G550" s="1608" t="str">
        <f t="shared" si="32"/>
        <v>70000</v>
      </c>
      <c r="H550" s="1336">
        <f t="shared" si="33"/>
        <v>248900</v>
      </c>
      <c r="I550" s="1336">
        <f t="shared" si="34"/>
        <v>248900</v>
      </c>
      <c r="J550" s="1609">
        <f t="shared" si="35"/>
        <v>0</v>
      </c>
    </row>
    <row r="551" spans="1:10" ht="15" x14ac:dyDescent="0.25">
      <c r="A551" s="1604">
        <v>700002423</v>
      </c>
      <c r="B551" s="1605" t="s">
        <v>10427</v>
      </c>
      <c r="C551" s="1610">
        <v>175</v>
      </c>
      <c r="D551" s="1606">
        <v>0</v>
      </c>
      <c r="E551" s="1607">
        <v>0</v>
      </c>
      <c r="F551" s="1605">
        <v>175</v>
      </c>
      <c r="G551" s="1608" t="str">
        <f t="shared" si="32"/>
        <v>70000</v>
      </c>
      <c r="H551" s="1336">
        <f t="shared" si="33"/>
        <v>248900</v>
      </c>
      <c r="I551" s="1336">
        <f t="shared" si="34"/>
        <v>248900</v>
      </c>
      <c r="J551" s="1609">
        <f t="shared" si="35"/>
        <v>0</v>
      </c>
    </row>
    <row r="552" spans="1:10" ht="15" x14ac:dyDescent="0.25">
      <c r="A552" s="1604">
        <v>700002433</v>
      </c>
      <c r="B552" s="1605" t="s">
        <v>10428</v>
      </c>
      <c r="C552" s="1605">
        <v>0</v>
      </c>
      <c r="D552" s="1606">
        <v>0</v>
      </c>
      <c r="E552" s="1607">
        <v>0</v>
      </c>
      <c r="F552" s="1605">
        <v>0</v>
      </c>
      <c r="G552" s="1608" t="str">
        <f t="shared" si="32"/>
        <v>70000</v>
      </c>
      <c r="H552" s="1336">
        <f t="shared" si="33"/>
        <v>248900</v>
      </c>
      <c r="I552" s="1336">
        <f t="shared" si="34"/>
        <v>248900</v>
      </c>
      <c r="J552" s="1609">
        <f t="shared" si="35"/>
        <v>0</v>
      </c>
    </row>
    <row r="553" spans="1:10" ht="15" x14ac:dyDescent="0.25">
      <c r="A553" s="1604">
        <v>700002458</v>
      </c>
      <c r="B553" s="1605" t="s">
        <v>10429</v>
      </c>
      <c r="C553" s="1605">
        <v>0</v>
      </c>
      <c r="D553" s="1606">
        <v>300</v>
      </c>
      <c r="E553" s="1607">
        <v>300</v>
      </c>
      <c r="F553" s="1605">
        <v>-300</v>
      </c>
      <c r="G553" s="1608" t="str">
        <f t="shared" si="32"/>
        <v>70000</v>
      </c>
      <c r="H553" s="1336">
        <f t="shared" si="33"/>
        <v>248900</v>
      </c>
      <c r="I553" s="1336">
        <f t="shared" si="34"/>
        <v>248900</v>
      </c>
      <c r="J553" s="1609">
        <f t="shared" si="35"/>
        <v>0</v>
      </c>
    </row>
    <row r="554" spans="1:10" ht="15" x14ac:dyDescent="0.25">
      <c r="A554" s="1604">
        <v>700002500</v>
      </c>
      <c r="B554" s="1605" t="s">
        <v>10430</v>
      </c>
      <c r="C554" s="1605">
        <v>0</v>
      </c>
      <c r="D554" s="1606">
        <v>300</v>
      </c>
      <c r="E554" s="1607">
        <v>300</v>
      </c>
      <c r="F554" s="1605">
        <v>-300</v>
      </c>
      <c r="G554" s="1608" t="str">
        <f t="shared" si="32"/>
        <v>70000</v>
      </c>
      <c r="H554" s="1336">
        <f t="shared" si="33"/>
        <v>248900</v>
      </c>
      <c r="I554" s="1336">
        <f t="shared" si="34"/>
        <v>248900</v>
      </c>
      <c r="J554" s="1609">
        <f t="shared" si="35"/>
        <v>0</v>
      </c>
    </row>
    <row r="555" spans="1:10" ht="15" x14ac:dyDescent="0.25">
      <c r="A555" s="1604">
        <v>700002510</v>
      </c>
      <c r="B555" s="1605" t="s">
        <v>10431</v>
      </c>
      <c r="C555" s="1610">
        <v>0</v>
      </c>
      <c r="D555" s="1606">
        <v>0</v>
      </c>
      <c r="E555" s="1607">
        <v>0</v>
      </c>
      <c r="F555" s="1605">
        <v>0</v>
      </c>
      <c r="G555" s="1608" t="str">
        <f t="shared" si="32"/>
        <v>70000</v>
      </c>
      <c r="H555" s="1336">
        <f t="shared" si="33"/>
        <v>248900</v>
      </c>
      <c r="I555" s="1336">
        <f t="shared" si="34"/>
        <v>248900</v>
      </c>
      <c r="J555" s="1609">
        <f t="shared" si="35"/>
        <v>0</v>
      </c>
    </row>
    <row r="556" spans="1:10" ht="15" x14ac:dyDescent="0.25">
      <c r="A556" s="1604">
        <v>700003033</v>
      </c>
      <c r="B556" s="1615" t="s">
        <v>10432</v>
      </c>
      <c r="C556" s="1605">
        <v>0</v>
      </c>
      <c r="D556" s="1606">
        <v>0</v>
      </c>
      <c r="E556" s="1607">
        <v>0</v>
      </c>
      <c r="F556" s="1605">
        <v>0</v>
      </c>
      <c r="G556" s="1608" t="str">
        <f t="shared" si="32"/>
        <v>70000</v>
      </c>
      <c r="H556" s="1336">
        <f t="shared" si="33"/>
        <v>248900</v>
      </c>
      <c r="I556" s="1336">
        <f t="shared" si="34"/>
        <v>248900</v>
      </c>
      <c r="J556" s="1609">
        <f t="shared" si="35"/>
        <v>0</v>
      </c>
    </row>
    <row r="557" spans="1:10" ht="15" x14ac:dyDescent="0.25">
      <c r="A557" s="1604">
        <v>700003034</v>
      </c>
      <c r="B557" s="1615" t="s">
        <v>10433</v>
      </c>
      <c r="C557" s="1605">
        <v>15.5</v>
      </c>
      <c r="D557" s="1606">
        <v>14600</v>
      </c>
      <c r="E557" s="1607">
        <v>14600</v>
      </c>
      <c r="F557" s="1605">
        <v>-14584.5</v>
      </c>
      <c r="G557" s="1608" t="str">
        <f t="shared" si="32"/>
        <v>70000</v>
      </c>
      <c r="H557" s="1336">
        <f t="shared" si="33"/>
        <v>248900</v>
      </c>
      <c r="I557" s="1336">
        <f t="shared" si="34"/>
        <v>248900</v>
      </c>
      <c r="J557" s="1609">
        <f t="shared" si="35"/>
        <v>0</v>
      </c>
    </row>
    <row r="558" spans="1:10" ht="15" x14ac:dyDescent="0.25">
      <c r="A558" s="1604">
        <v>700003035</v>
      </c>
      <c r="B558" s="1615" t="s">
        <v>10434</v>
      </c>
      <c r="C558" s="1605">
        <v>0</v>
      </c>
      <c r="D558" s="1606">
        <v>15000</v>
      </c>
      <c r="E558" s="1607">
        <v>15000</v>
      </c>
      <c r="F558" s="1605">
        <v>-15000</v>
      </c>
      <c r="G558" s="1608" t="str">
        <f t="shared" si="32"/>
        <v>70000</v>
      </c>
      <c r="H558" s="1336">
        <f t="shared" si="33"/>
        <v>248900</v>
      </c>
      <c r="I558" s="1336">
        <f t="shared" si="34"/>
        <v>248900</v>
      </c>
      <c r="J558" s="1609">
        <f t="shared" si="35"/>
        <v>0</v>
      </c>
    </row>
    <row r="559" spans="1:10" ht="15" x14ac:dyDescent="0.25">
      <c r="A559" s="1604">
        <v>700003036</v>
      </c>
      <c r="B559" s="1615" t="s">
        <v>10435</v>
      </c>
      <c r="C559" s="1610">
        <v>0</v>
      </c>
      <c r="D559" s="1606">
        <v>2500</v>
      </c>
      <c r="E559" s="1607">
        <v>2500</v>
      </c>
      <c r="F559" s="1605">
        <v>-2500</v>
      </c>
      <c r="G559" s="1608" t="str">
        <f t="shared" si="32"/>
        <v>70000</v>
      </c>
      <c r="H559" s="1336">
        <f t="shared" si="33"/>
        <v>248900</v>
      </c>
      <c r="I559" s="1336">
        <f t="shared" si="34"/>
        <v>248900</v>
      </c>
      <c r="J559" s="1609">
        <f t="shared" si="35"/>
        <v>0</v>
      </c>
    </row>
    <row r="560" spans="1:10" ht="15" x14ac:dyDescent="0.25">
      <c r="A560" s="1604">
        <v>700003037</v>
      </c>
      <c r="B560" s="1615" t="s">
        <v>10436</v>
      </c>
      <c r="C560" s="1605">
        <v>0</v>
      </c>
      <c r="D560" s="1606">
        <v>0</v>
      </c>
      <c r="E560" s="1607">
        <v>0</v>
      </c>
      <c r="F560" s="1605">
        <v>0</v>
      </c>
      <c r="G560" s="1608" t="str">
        <f t="shared" si="32"/>
        <v>70000</v>
      </c>
      <c r="H560" s="1336">
        <f t="shared" si="33"/>
        <v>248900</v>
      </c>
      <c r="I560" s="1336">
        <f t="shared" si="34"/>
        <v>248900</v>
      </c>
      <c r="J560" s="1609">
        <f t="shared" si="35"/>
        <v>0</v>
      </c>
    </row>
    <row r="561" spans="1:10" ht="15" x14ac:dyDescent="0.25">
      <c r="A561" s="1604">
        <v>700003038</v>
      </c>
      <c r="B561" s="1615" t="s">
        <v>10437</v>
      </c>
      <c r="C561" s="1605">
        <v>0</v>
      </c>
      <c r="D561" s="1606">
        <v>128900</v>
      </c>
      <c r="E561" s="1607">
        <v>128900</v>
      </c>
      <c r="F561" s="1605">
        <v>-128900</v>
      </c>
      <c r="G561" s="1608" t="str">
        <f t="shared" si="32"/>
        <v>70000</v>
      </c>
      <c r="H561" s="1336">
        <f t="shared" si="33"/>
        <v>248900</v>
      </c>
      <c r="I561" s="1336">
        <f t="shared" si="34"/>
        <v>248900</v>
      </c>
      <c r="J561" s="1609">
        <f t="shared" si="35"/>
        <v>0</v>
      </c>
    </row>
    <row r="562" spans="1:10" ht="15" x14ac:dyDescent="0.25">
      <c r="A562" s="1604">
        <v>700003039</v>
      </c>
      <c r="B562" s="1615" t="s">
        <v>10438</v>
      </c>
      <c r="C562" s="1605">
        <v>0</v>
      </c>
      <c r="D562" s="1606">
        <v>0</v>
      </c>
      <c r="E562" s="1607">
        <v>0</v>
      </c>
      <c r="F562" s="1605">
        <v>0</v>
      </c>
      <c r="G562" s="1608" t="str">
        <f t="shared" si="32"/>
        <v>70000</v>
      </c>
      <c r="H562" s="1336">
        <f t="shared" si="33"/>
        <v>248900</v>
      </c>
      <c r="I562" s="1336">
        <f t="shared" si="34"/>
        <v>248900</v>
      </c>
      <c r="J562" s="1609">
        <f t="shared" si="35"/>
        <v>0</v>
      </c>
    </row>
    <row r="563" spans="1:10" ht="15" x14ac:dyDescent="0.25">
      <c r="A563" s="1604">
        <v>700003041</v>
      </c>
      <c r="B563" s="1615" t="s">
        <v>10439</v>
      </c>
      <c r="C563" s="1605">
        <v>0</v>
      </c>
      <c r="D563" s="1606">
        <v>100</v>
      </c>
      <c r="E563" s="1607">
        <v>100</v>
      </c>
      <c r="F563" s="1605">
        <v>-100</v>
      </c>
      <c r="G563" s="1608" t="str">
        <f t="shared" si="32"/>
        <v>70000</v>
      </c>
      <c r="H563" s="1336">
        <f t="shared" si="33"/>
        <v>248900</v>
      </c>
      <c r="I563" s="1336">
        <f t="shared" si="34"/>
        <v>248900</v>
      </c>
      <c r="J563" s="1609">
        <f t="shared" si="35"/>
        <v>0</v>
      </c>
    </row>
    <row r="564" spans="1:10" ht="15" x14ac:dyDescent="0.25">
      <c r="A564" s="1604">
        <v>700003051</v>
      </c>
      <c r="B564" s="1615" t="s">
        <v>10440</v>
      </c>
      <c r="C564" s="1605">
        <v>446.82</v>
      </c>
      <c r="D564" s="1606">
        <v>77900</v>
      </c>
      <c r="E564" s="1607">
        <v>77900</v>
      </c>
      <c r="F564" s="1605">
        <v>-77453.179999999993</v>
      </c>
      <c r="G564" s="1608" t="str">
        <f t="shared" si="32"/>
        <v>70000</v>
      </c>
      <c r="H564" s="1336">
        <f t="shared" si="33"/>
        <v>248900</v>
      </c>
      <c r="I564" s="1336">
        <f t="shared" si="34"/>
        <v>248900</v>
      </c>
      <c r="J564" s="1609">
        <f t="shared" si="35"/>
        <v>0</v>
      </c>
    </row>
    <row r="565" spans="1:10" ht="15" x14ac:dyDescent="0.25">
      <c r="A565" s="1604">
        <v>700003070</v>
      </c>
      <c r="B565" s="1615" t="s">
        <v>10441</v>
      </c>
      <c r="C565" s="1605">
        <v>0</v>
      </c>
      <c r="D565" s="1606">
        <v>0</v>
      </c>
      <c r="E565" s="1607">
        <v>0</v>
      </c>
      <c r="F565" s="1605">
        <v>0</v>
      </c>
      <c r="G565" s="1608" t="str">
        <f t="shared" si="32"/>
        <v>70000</v>
      </c>
      <c r="H565" s="1336">
        <f t="shared" si="33"/>
        <v>248900</v>
      </c>
      <c r="I565" s="1336">
        <f t="shared" si="34"/>
        <v>248900</v>
      </c>
      <c r="J565" s="1609">
        <f t="shared" si="35"/>
        <v>0</v>
      </c>
    </row>
    <row r="566" spans="1:10" ht="15" x14ac:dyDescent="0.25">
      <c r="A566" s="1604">
        <v>700003081</v>
      </c>
      <c r="B566" s="1615" t="s">
        <v>10442</v>
      </c>
      <c r="C566" s="1610">
        <v>0</v>
      </c>
      <c r="D566" s="1606">
        <v>0</v>
      </c>
      <c r="E566" s="1607">
        <v>0</v>
      </c>
      <c r="F566" s="1605">
        <v>0</v>
      </c>
      <c r="G566" s="1608" t="str">
        <f t="shared" si="32"/>
        <v>70000</v>
      </c>
      <c r="H566" s="1336">
        <f t="shared" si="33"/>
        <v>248900</v>
      </c>
      <c r="I566" s="1336">
        <f t="shared" si="34"/>
        <v>248900</v>
      </c>
      <c r="J566" s="1609">
        <f t="shared" si="35"/>
        <v>0</v>
      </c>
    </row>
    <row r="567" spans="1:10" ht="15" x14ac:dyDescent="0.25">
      <c r="A567" s="1604">
        <v>700003083</v>
      </c>
      <c r="B567" s="1615" t="s">
        <v>10443</v>
      </c>
      <c r="C567" s="1605">
        <v>0</v>
      </c>
      <c r="D567" s="1606">
        <v>0</v>
      </c>
      <c r="E567" s="1607">
        <v>0</v>
      </c>
      <c r="F567" s="1605">
        <v>0</v>
      </c>
      <c r="G567" s="1608" t="str">
        <f t="shared" si="32"/>
        <v>70000</v>
      </c>
      <c r="H567" s="1336">
        <f t="shared" si="33"/>
        <v>248900</v>
      </c>
      <c r="I567" s="1336">
        <f t="shared" si="34"/>
        <v>248900</v>
      </c>
      <c r="J567" s="1609">
        <f t="shared" si="35"/>
        <v>0</v>
      </c>
    </row>
    <row r="568" spans="1:10" ht="15" x14ac:dyDescent="0.25">
      <c r="A568" s="1604">
        <v>700003084</v>
      </c>
      <c r="B568" s="1615" t="s">
        <v>10444</v>
      </c>
      <c r="C568" s="1610">
        <v>0</v>
      </c>
      <c r="D568" s="1606">
        <v>0</v>
      </c>
      <c r="E568" s="1607">
        <v>0</v>
      </c>
      <c r="F568" s="1616">
        <v>0</v>
      </c>
      <c r="G568" s="1608" t="str">
        <f t="shared" si="32"/>
        <v>70000</v>
      </c>
      <c r="H568" s="1336">
        <f t="shared" si="33"/>
        <v>248900</v>
      </c>
      <c r="I568" s="1336">
        <f t="shared" si="34"/>
        <v>248900</v>
      </c>
      <c r="J568" s="1609">
        <f t="shared" si="35"/>
        <v>0</v>
      </c>
    </row>
    <row r="569" spans="1:10" ht="15" x14ac:dyDescent="0.25">
      <c r="A569" s="1604">
        <v>700003300</v>
      </c>
      <c r="B569" s="1615" t="s">
        <v>10445</v>
      </c>
      <c r="C569" s="1605">
        <v>0</v>
      </c>
      <c r="D569" s="1606">
        <v>0</v>
      </c>
      <c r="E569" s="1607">
        <v>0</v>
      </c>
      <c r="F569" s="1605">
        <v>0</v>
      </c>
      <c r="G569" s="1608" t="str">
        <f t="shared" si="32"/>
        <v>70000</v>
      </c>
      <c r="H569" s="1336">
        <f t="shared" si="33"/>
        <v>248900</v>
      </c>
      <c r="I569" s="1336">
        <f t="shared" si="34"/>
        <v>248900</v>
      </c>
      <c r="J569" s="1609">
        <f t="shared" si="35"/>
        <v>0</v>
      </c>
    </row>
    <row r="570" spans="1:10" ht="15" x14ac:dyDescent="0.25">
      <c r="A570" s="1604">
        <v>700004610</v>
      </c>
      <c r="B570" s="1605" t="s">
        <v>10446</v>
      </c>
      <c r="C570" s="1605">
        <v>0</v>
      </c>
      <c r="D570" s="1606">
        <v>0</v>
      </c>
      <c r="E570" s="1607">
        <v>0</v>
      </c>
      <c r="F570" s="1605">
        <v>0</v>
      </c>
      <c r="G570" s="1608" t="str">
        <f t="shared" si="32"/>
        <v>70000</v>
      </c>
      <c r="H570" s="1336">
        <f t="shared" si="33"/>
        <v>248900</v>
      </c>
      <c r="I570" s="1336">
        <f t="shared" si="34"/>
        <v>248900</v>
      </c>
      <c r="J570" s="1609">
        <f t="shared" si="35"/>
        <v>0</v>
      </c>
    </row>
    <row r="571" spans="1:10" ht="15" x14ac:dyDescent="0.25">
      <c r="A571" s="1604">
        <v>700004611</v>
      </c>
      <c r="B571" s="1605" t="s">
        <v>10447</v>
      </c>
      <c r="C571" s="1605">
        <v>0</v>
      </c>
      <c r="D571" s="1606">
        <v>0</v>
      </c>
      <c r="E571" s="1607">
        <v>0</v>
      </c>
      <c r="F571" s="1605">
        <v>0</v>
      </c>
      <c r="G571" s="1608" t="str">
        <f t="shared" si="32"/>
        <v>70000</v>
      </c>
      <c r="H571" s="1336">
        <f t="shared" si="33"/>
        <v>248900</v>
      </c>
      <c r="I571" s="1336">
        <f t="shared" si="34"/>
        <v>248900</v>
      </c>
      <c r="J571" s="1609">
        <f t="shared" si="35"/>
        <v>0</v>
      </c>
    </row>
    <row r="572" spans="1:10" ht="15" x14ac:dyDescent="0.25">
      <c r="A572" s="1604">
        <v>700009800</v>
      </c>
      <c r="B572" s="1605" t="s">
        <v>10448</v>
      </c>
      <c r="C572" s="1605">
        <v>0</v>
      </c>
      <c r="D572" s="1606">
        <v>0</v>
      </c>
      <c r="E572" s="1607">
        <v>0</v>
      </c>
      <c r="F572" s="1605">
        <v>0</v>
      </c>
      <c r="G572" s="1608" t="str">
        <f t="shared" si="32"/>
        <v>70000</v>
      </c>
      <c r="H572" s="1336">
        <f t="shared" si="33"/>
        <v>248900</v>
      </c>
      <c r="I572" s="1336">
        <f t="shared" si="34"/>
        <v>248900</v>
      </c>
      <c r="J572" s="1609">
        <f t="shared" si="35"/>
        <v>0</v>
      </c>
    </row>
    <row r="574" spans="1:10" ht="15" x14ac:dyDescent="0.25">
      <c r="A574" s="1593">
        <f>COUNT(A7:A573)</f>
        <v>565</v>
      </c>
      <c r="D574" s="1618">
        <f>SUM(D8:D573)</f>
        <v>1641700</v>
      </c>
      <c r="E574" s="1618">
        <f>SUM(E8:E573)</f>
        <v>1636100</v>
      </c>
      <c r="J574" s="1618">
        <f>SUM(J8:J573)</f>
        <v>0</v>
      </c>
    </row>
  </sheetData>
  <autoFilter ref="A7:J572"/>
  <mergeCells count="1">
    <mergeCell ref="H5:I5"/>
  </mergeCells>
  <printOptions horizontalCentered="1" gridLines="1"/>
  <pageMargins left="0.19685039370078741" right="0.19685039370078741" top="0.39370078740157483" bottom="0.39370078740157483" header="0.51181102362204722" footer="0.51181102362204722"/>
  <pageSetup paperSize="9" scale="10" orientation="landscape" blackAndWhite="1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74"/>
  <sheetViews>
    <sheetView zoomScale="80" zoomScaleNormal="80" workbookViewId="0">
      <pane ySplit="7" topLeftCell="A554" activePane="bottomLeft" state="frozen"/>
      <selection activeCell="T16" sqref="T16"/>
      <selection pane="bottomLeft" activeCell="T16" sqref="T16"/>
    </sheetView>
  </sheetViews>
  <sheetFormatPr defaultColWidth="9.140625" defaultRowHeight="12.75" x14ac:dyDescent="0.2"/>
  <cols>
    <col min="1" max="1" width="11.5703125" style="1568" customWidth="1"/>
    <col min="2" max="2" width="40.7109375" style="1569" customWidth="1"/>
    <col min="3" max="4" width="12.7109375" style="1594" customWidth="1"/>
    <col min="5" max="6" width="12.7109375" style="1569" customWidth="1"/>
    <col min="7" max="7" width="10.140625" style="1569" customWidth="1"/>
    <col min="8" max="9" width="12.7109375" style="1565" customWidth="1"/>
    <col min="10" max="16384" width="9.140625" style="1569"/>
  </cols>
  <sheetData>
    <row r="1" spans="1:11" ht="15" x14ac:dyDescent="0.3">
      <c r="A1" s="1565"/>
      <c r="B1" s="1566"/>
      <c r="C1" s="1567"/>
      <c r="D1" s="1567"/>
      <c r="E1" s="1565"/>
      <c r="F1" s="1566"/>
      <c r="G1" s="1566"/>
      <c r="H1" s="1568"/>
      <c r="I1" s="1568"/>
    </row>
    <row r="2" spans="1:11" ht="15" x14ac:dyDescent="0.3">
      <c r="A2" s="1571" t="s">
        <v>10</v>
      </c>
      <c r="B2" s="1620" t="s">
        <v>7904</v>
      </c>
      <c r="C2" s="1567"/>
      <c r="D2" s="1567"/>
      <c r="E2" s="1565"/>
      <c r="F2" s="1566"/>
      <c r="G2" s="1566"/>
      <c r="H2" s="1568"/>
      <c r="I2" s="1568"/>
    </row>
    <row r="3" spans="1:11" ht="15" x14ac:dyDescent="0.3">
      <c r="A3" s="1571" t="s">
        <v>7591</v>
      </c>
      <c r="B3" s="1578" t="s">
        <v>7592</v>
      </c>
      <c r="C3" s="1567"/>
      <c r="D3" s="1567"/>
      <c r="E3" s="1565"/>
      <c r="F3" s="1566"/>
      <c r="G3" s="1566"/>
      <c r="H3" s="1568"/>
      <c r="I3" s="1568"/>
    </row>
    <row r="4" spans="1:11" ht="15.75" x14ac:dyDescent="0.3">
      <c r="A4" s="1571" t="s">
        <v>13</v>
      </c>
      <c r="B4" s="1599">
        <v>44123</v>
      </c>
      <c r="C4" s="1567"/>
      <c r="D4" s="1567"/>
      <c r="E4" s="1565"/>
      <c r="F4" s="1566"/>
      <c r="G4" s="1566"/>
      <c r="H4" s="1568"/>
      <c r="I4" s="1568"/>
    </row>
    <row r="5" spans="1:11" ht="15.75" x14ac:dyDescent="0.3">
      <c r="A5" s="1571" t="s">
        <v>14</v>
      </c>
      <c r="B5" s="1600">
        <v>0.54583333333333328</v>
      </c>
      <c r="C5" s="1567"/>
      <c r="D5" s="1567"/>
      <c r="E5" s="1565"/>
      <c r="F5" s="1566"/>
      <c r="G5" s="1566"/>
      <c r="H5" s="2035" t="s">
        <v>7895</v>
      </c>
      <c r="I5" s="2035"/>
    </row>
    <row r="6" spans="1:11" ht="15.75" x14ac:dyDescent="0.3">
      <c r="B6" s="1567"/>
      <c r="C6" s="1567"/>
      <c r="D6" s="1567"/>
      <c r="E6" s="1617"/>
      <c r="F6" s="1621"/>
      <c r="G6" s="1566"/>
      <c r="H6" s="1593" t="s">
        <v>7898</v>
      </c>
      <c r="I6" s="1593" t="s">
        <v>7905</v>
      </c>
    </row>
    <row r="7" spans="1:11" ht="60" customHeight="1" x14ac:dyDescent="0.3">
      <c r="A7" s="1585" t="s">
        <v>7593</v>
      </c>
      <c r="B7" s="1570" t="s">
        <v>7594</v>
      </c>
      <c r="C7" s="1622" t="s">
        <v>7906</v>
      </c>
      <c r="D7" s="1589" t="s">
        <v>7907</v>
      </c>
      <c r="E7" s="1623" t="s">
        <v>7908</v>
      </c>
      <c r="F7" s="1589" t="s">
        <v>7909</v>
      </c>
      <c r="G7" s="1590" t="s">
        <v>7910</v>
      </c>
      <c r="H7" s="1624" t="s">
        <v>7911</v>
      </c>
      <c r="I7" s="1625" t="s">
        <v>7912</v>
      </c>
      <c r="J7" s="1570"/>
      <c r="K7" s="1570"/>
    </row>
    <row r="8" spans="1:11" ht="15" x14ac:dyDescent="0.25">
      <c r="A8" s="1626">
        <v>200031040</v>
      </c>
      <c r="B8" s="1615" t="s">
        <v>9974</v>
      </c>
      <c r="C8" s="1627">
        <v>0</v>
      </c>
      <c r="D8" s="1628">
        <v>0</v>
      </c>
      <c r="E8" s="1628">
        <v>0</v>
      </c>
      <c r="F8" s="1605">
        <v>0</v>
      </c>
      <c r="G8" s="1629" t="str">
        <f t="shared" ref="G8:G71" si="0">LEFT(A8,5)</f>
        <v>20003</v>
      </c>
      <c r="H8" s="1336">
        <f t="shared" ref="H8:H71" si="1">SUMIF(G:G,G8,E:E)</f>
        <v>0</v>
      </c>
      <c r="I8" s="1336">
        <f t="shared" ref="I8:I71" si="2">SUMIF(G:G,G8,C:C)</f>
        <v>0</v>
      </c>
    </row>
    <row r="9" spans="1:11" ht="15" x14ac:dyDescent="0.25">
      <c r="A9" s="1626">
        <v>200031502</v>
      </c>
      <c r="B9" s="1615" t="s">
        <v>9975</v>
      </c>
      <c r="C9" s="1627">
        <v>0</v>
      </c>
      <c r="D9" s="1628">
        <v>0</v>
      </c>
      <c r="E9" s="1628">
        <v>0</v>
      </c>
      <c r="F9" s="1605">
        <v>0</v>
      </c>
      <c r="G9" s="1629" t="str">
        <f t="shared" si="0"/>
        <v>20003</v>
      </c>
      <c r="H9" s="1336">
        <f t="shared" si="1"/>
        <v>0</v>
      </c>
      <c r="I9" s="1336">
        <f t="shared" si="2"/>
        <v>0</v>
      </c>
    </row>
    <row r="10" spans="1:11" ht="15" x14ac:dyDescent="0.25">
      <c r="A10" s="1626">
        <v>200032000</v>
      </c>
      <c r="B10" s="1615" t="s">
        <v>9976</v>
      </c>
      <c r="C10" s="1627">
        <v>0</v>
      </c>
      <c r="D10" s="1628">
        <v>0</v>
      </c>
      <c r="E10" s="1628">
        <v>0</v>
      </c>
      <c r="F10" s="1605">
        <v>0</v>
      </c>
      <c r="G10" s="1629" t="str">
        <f t="shared" si="0"/>
        <v>20003</v>
      </c>
      <c r="H10" s="1336">
        <f t="shared" si="1"/>
        <v>0</v>
      </c>
      <c r="I10" s="1336">
        <f t="shared" si="2"/>
        <v>0</v>
      </c>
    </row>
    <row r="11" spans="1:11" ht="15" x14ac:dyDescent="0.25">
      <c r="A11" s="1626">
        <v>200032014</v>
      </c>
      <c r="B11" s="1615" t="s">
        <v>9977</v>
      </c>
      <c r="C11" s="1627">
        <v>0</v>
      </c>
      <c r="D11" s="1628">
        <v>0</v>
      </c>
      <c r="E11" s="1628">
        <v>0</v>
      </c>
      <c r="F11" s="1605">
        <v>0</v>
      </c>
      <c r="G11" s="1629" t="str">
        <f t="shared" si="0"/>
        <v>20003</v>
      </c>
      <c r="H11" s="1336">
        <f t="shared" si="1"/>
        <v>0</v>
      </c>
      <c r="I11" s="1336">
        <f t="shared" si="2"/>
        <v>0</v>
      </c>
    </row>
    <row r="12" spans="1:11" ht="15" x14ac:dyDescent="0.25">
      <c r="A12" s="1626">
        <v>200032034</v>
      </c>
      <c r="B12" s="1615" t="s">
        <v>9978</v>
      </c>
      <c r="C12" s="1627">
        <v>0</v>
      </c>
      <c r="D12" s="1628">
        <v>0</v>
      </c>
      <c r="E12" s="1628">
        <v>0</v>
      </c>
      <c r="F12" s="1605">
        <v>0</v>
      </c>
      <c r="G12" s="1629" t="str">
        <f t="shared" si="0"/>
        <v>20003</v>
      </c>
      <c r="H12" s="1336">
        <f t="shared" si="1"/>
        <v>0</v>
      </c>
      <c r="I12" s="1336">
        <f t="shared" si="2"/>
        <v>0</v>
      </c>
    </row>
    <row r="13" spans="1:11" ht="15" x14ac:dyDescent="0.25">
      <c r="A13" s="1626">
        <v>200032414</v>
      </c>
      <c r="B13" s="1615" t="s">
        <v>9979</v>
      </c>
      <c r="C13" s="1627">
        <v>0</v>
      </c>
      <c r="D13" s="1628">
        <v>0</v>
      </c>
      <c r="E13" s="1628">
        <v>0</v>
      </c>
      <c r="F13" s="1605">
        <v>0</v>
      </c>
      <c r="G13" s="1629" t="str">
        <f t="shared" si="0"/>
        <v>20003</v>
      </c>
      <c r="H13" s="1336">
        <f t="shared" si="1"/>
        <v>0</v>
      </c>
      <c r="I13" s="1336">
        <f t="shared" si="2"/>
        <v>0</v>
      </c>
    </row>
    <row r="14" spans="1:11" ht="15" x14ac:dyDescent="0.25">
      <c r="A14" s="1626">
        <v>200032429</v>
      </c>
      <c r="B14" s="1615" t="s">
        <v>9980</v>
      </c>
      <c r="C14" s="1627">
        <v>0</v>
      </c>
      <c r="D14" s="1628">
        <v>0</v>
      </c>
      <c r="E14" s="1628">
        <v>0</v>
      </c>
      <c r="F14" s="1605">
        <v>0</v>
      </c>
      <c r="G14" s="1629" t="str">
        <f t="shared" si="0"/>
        <v>20003</v>
      </c>
      <c r="H14" s="1336">
        <f t="shared" si="1"/>
        <v>0</v>
      </c>
      <c r="I14" s="1336">
        <f t="shared" si="2"/>
        <v>0</v>
      </c>
    </row>
    <row r="15" spans="1:11" ht="15" x14ac:dyDescent="0.25">
      <c r="A15" s="1626">
        <v>200032442</v>
      </c>
      <c r="B15" s="1615" t="s">
        <v>9981</v>
      </c>
      <c r="C15" s="1627">
        <v>0</v>
      </c>
      <c r="D15" s="1628">
        <v>0</v>
      </c>
      <c r="E15" s="1628">
        <v>0</v>
      </c>
      <c r="F15" s="1605">
        <v>0</v>
      </c>
      <c r="G15" s="1629" t="str">
        <f t="shared" si="0"/>
        <v>20003</v>
      </c>
      <c r="H15" s="1336">
        <f t="shared" si="1"/>
        <v>0</v>
      </c>
      <c r="I15" s="1336">
        <f t="shared" si="2"/>
        <v>0</v>
      </c>
    </row>
    <row r="16" spans="1:11" ht="15" x14ac:dyDescent="0.25">
      <c r="A16" s="1626">
        <v>200032500</v>
      </c>
      <c r="B16" s="1615" t="s">
        <v>9982</v>
      </c>
      <c r="C16" s="1627">
        <v>0</v>
      </c>
      <c r="D16" s="1628">
        <v>0</v>
      </c>
      <c r="E16" s="1628">
        <v>0</v>
      </c>
      <c r="F16" s="1605">
        <v>0</v>
      </c>
      <c r="G16" s="1629" t="str">
        <f t="shared" si="0"/>
        <v>20003</v>
      </c>
      <c r="H16" s="1336">
        <f t="shared" si="1"/>
        <v>0</v>
      </c>
      <c r="I16" s="1336">
        <f t="shared" si="2"/>
        <v>0</v>
      </c>
    </row>
    <row r="17" spans="1:9" ht="15" x14ac:dyDescent="0.25">
      <c r="A17" s="1626">
        <v>200033052</v>
      </c>
      <c r="B17" s="1615" t="s">
        <v>9983</v>
      </c>
      <c r="C17" s="1627">
        <v>0</v>
      </c>
      <c r="D17" s="1628">
        <v>0</v>
      </c>
      <c r="E17" s="1628">
        <v>0</v>
      </c>
      <c r="F17" s="1605">
        <v>0</v>
      </c>
      <c r="G17" s="1629" t="str">
        <f t="shared" si="0"/>
        <v>20003</v>
      </c>
      <c r="H17" s="1336">
        <f t="shared" si="1"/>
        <v>0</v>
      </c>
      <c r="I17" s="1336">
        <f t="shared" si="2"/>
        <v>0</v>
      </c>
    </row>
    <row r="18" spans="1:9" ht="15" x14ac:dyDescent="0.25">
      <c r="A18" s="1626">
        <v>200034610</v>
      </c>
      <c r="B18" s="1615" t="s">
        <v>9984</v>
      </c>
      <c r="C18" s="1627">
        <v>0</v>
      </c>
      <c r="D18" s="1628">
        <v>0</v>
      </c>
      <c r="E18" s="1628">
        <v>0</v>
      </c>
      <c r="F18" s="1605">
        <v>0</v>
      </c>
      <c r="G18" s="1629" t="str">
        <f t="shared" si="0"/>
        <v>20003</v>
      </c>
      <c r="H18" s="1336">
        <f t="shared" si="1"/>
        <v>0</v>
      </c>
      <c r="I18" s="1336">
        <f t="shared" si="2"/>
        <v>0</v>
      </c>
    </row>
    <row r="19" spans="1:9" ht="15" x14ac:dyDescent="0.25">
      <c r="A19" s="1626">
        <v>200034611</v>
      </c>
      <c r="B19" s="1615" t="s">
        <v>9985</v>
      </c>
      <c r="C19" s="1627">
        <v>0</v>
      </c>
      <c r="D19" s="1628">
        <v>0</v>
      </c>
      <c r="E19" s="1628">
        <v>0</v>
      </c>
      <c r="F19" s="1605">
        <v>0</v>
      </c>
      <c r="G19" s="1629" t="str">
        <f t="shared" si="0"/>
        <v>20003</v>
      </c>
      <c r="H19" s="1336">
        <f t="shared" si="1"/>
        <v>0</v>
      </c>
      <c r="I19" s="1336">
        <f t="shared" si="2"/>
        <v>0</v>
      </c>
    </row>
    <row r="20" spans="1:9" ht="15" x14ac:dyDescent="0.25">
      <c r="A20" s="1626">
        <v>200034622</v>
      </c>
      <c r="B20" s="1615" t="s">
        <v>9986</v>
      </c>
      <c r="C20" s="1627">
        <v>0</v>
      </c>
      <c r="D20" s="1628">
        <v>0</v>
      </c>
      <c r="E20" s="1628">
        <v>0</v>
      </c>
      <c r="F20" s="1605">
        <v>0</v>
      </c>
      <c r="G20" s="1629" t="str">
        <f t="shared" si="0"/>
        <v>20003</v>
      </c>
      <c r="H20" s="1336">
        <f t="shared" si="1"/>
        <v>0</v>
      </c>
      <c r="I20" s="1336">
        <f t="shared" si="2"/>
        <v>0</v>
      </c>
    </row>
    <row r="21" spans="1:9" ht="15" x14ac:dyDescent="0.25">
      <c r="A21" s="1626">
        <v>200034623</v>
      </c>
      <c r="B21" s="1615" t="s">
        <v>9987</v>
      </c>
      <c r="C21" s="1627">
        <v>0</v>
      </c>
      <c r="D21" s="1628">
        <v>0</v>
      </c>
      <c r="E21" s="1628">
        <v>0</v>
      </c>
      <c r="F21" s="1605">
        <v>0</v>
      </c>
      <c r="G21" s="1629" t="str">
        <f t="shared" si="0"/>
        <v>20003</v>
      </c>
      <c r="H21" s="1336">
        <f t="shared" si="1"/>
        <v>0</v>
      </c>
      <c r="I21" s="1336">
        <f t="shared" si="2"/>
        <v>0</v>
      </c>
    </row>
    <row r="22" spans="1:9" ht="15" x14ac:dyDescent="0.25">
      <c r="A22" s="1626">
        <v>200036009</v>
      </c>
      <c r="B22" s="1615" t="s">
        <v>9988</v>
      </c>
      <c r="C22" s="1627">
        <v>0</v>
      </c>
      <c r="D22" s="1628">
        <v>0</v>
      </c>
      <c r="E22" s="1628">
        <v>0</v>
      </c>
      <c r="F22" s="1605">
        <v>0</v>
      </c>
      <c r="G22" s="1629" t="str">
        <f t="shared" si="0"/>
        <v>20003</v>
      </c>
      <c r="H22" s="1336">
        <f t="shared" si="1"/>
        <v>0</v>
      </c>
      <c r="I22" s="1336">
        <f t="shared" si="2"/>
        <v>0</v>
      </c>
    </row>
    <row r="23" spans="1:9" ht="15" x14ac:dyDescent="0.25">
      <c r="A23" s="1626">
        <v>200039050</v>
      </c>
      <c r="B23" s="1615" t="s">
        <v>9989</v>
      </c>
      <c r="C23" s="1627">
        <v>0</v>
      </c>
      <c r="D23" s="1628">
        <v>0</v>
      </c>
      <c r="E23" s="1628">
        <v>0</v>
      </c>
      <c r="F23" s="1605">
        <v>0</v>
      </c>
      <c r="G23" s="1629" t="str">
        <f t="shared" si="0"/>
        <v>20003</v>
      </c>
      <c r="H23" s="1336">
        <f t="shared" si="1"/>
        <v>0</v>
      </c>
      <c r="I23" s="1336">
        <f t="shared" si="2"/>
        <v>0</v>
      </c>
    </row>
    <row r="24" spans="1:9" ht="15" x14ac:dyDescent="0.25">
      <c r="A24" s="1626">
        <v>200039053</v>
      </c>
      <c r="B24" s="1615" t="s">
        <v>9990</v>
      </c>
      <c r="C24" s="1627">
        <v>0</v>
      </c>
      <c r="D24" s="1628">
        <v>0</v>
      </c>
      <c r="E24" s="1628">
        <v>0</v>
      </c>
      <c r="F24" s="1605">
        <v>0</v>
      </c>
      <c r="G24" s="1629" t="str">
        <f t="shared" si="0"/>
        <v>20003</v>
      </c>
      <c r="H24" s="1336">
        <f t="shared" si="1"/>
        <v>0</v>
      </c>
      <c r="I24" s="1336">
        <f t="shared" si="2"/>
        <v>0</v>
      </c>
    </row>
    <row r="25" spans="1:9" ht="15" x14ac:dyDescent="0.25">
      <c r="A25" s="1626">
        <v>200039552</v>
      </c>
      <c r="B25" s="1615" t="s">
        <v>9991</v>
      </c>
      <c r="C25" s="1627">
        <v>0</v>
      </c>
      <c r="D25" s="1628">
        <v>0</v>
      </c>
      <c r="E25" s="1628">
        <v>0</v>
      </c>
      <c r="F25" s="1605">
        <v>0</v>
      </c>
      <c r="G25" s="1629" t="str">
        <f t="shared" si="0"/>
        <v>20003</v>
      </c>
      <c r="H25" s="1336">
        <f t="shared" si="1"/>
        <v>0</v>
      </c>
      <c r="I25" s="1336">
        <f t="shared" si="2"/>
        <v>0</v>
      </c>
    </row>
    <row r="26" spans="1:9" ht="15" x14ac:dyDescent="0.25">
      <c r="A26" s="1626">
        <v>200039846</v>
      </c>
      <c r="B26" s="1615" t="s">
        <v>9992</v>
      </c>
      <c r="C26" s="1627">
        <v>0</v>
      </c>
      <c r="D26" s="1628">
        <v>0</v>
      </c>
      <c r="E26" s="1628">
        <v>0</v>
      </c>
      <c r="F26" s="1605">
        <v>0</v>
      </c>
      <c r="G26" s="1629" t="str">
        <f t="shared" si="0"/>
        <v>20003</v>
      </c>
      <c r="H26" s="1336">
        <f t="shared" si="1"/>
        <v>0</v>
      </c>
      <c r="I26" s="1336">
        <f t="shared" si="2"/>
        <v>0</v>
      </c>
    </row>
    <row r="27" spans="1:9" ht="15" x14ac:dyDescent="0.25">
      <c r="A27" s="1626">
        <v>201012414</v>
      </c>
      <c r="B27" s="1615" t="s">
        <v>9993</v>
      </c>
      <c r="C27" s="1627">
        <v>0</v>
      </c>
      <c r="D27" s="1628">
        <v>0</v>
      </c>
      <c r="E27" s="1628">
        <v>0</v>
      </c>
      <c r="F27" s="1605">
        <v>0</v>
      </c>
      <c r="G27" s="1629" t="str">
        <f t="shared" si="0"/>
        <v>20101</v>
      </c>
      <c r="H27" s="1336">
        <f t="shared" si="1"/>
        <v>0</v>
      </c>
      <c r="I27" s="1336">
        <f t="shared" si="2"/>
        <v>0</v>
      </c>
    </row>
    <row r="28" spans="1:9" ht="15" x14ac:dyDescent="0.25">
      <c r="A28" s="1626">
        <v>201012442</v>
      </c>
      <c r="B28" s="1615" t="s">
        <v>9994</v>
      </c>
      <c r="C28" s="1627">
        <v>0</v>
      </c>
      <c r="D28" s="1628">
        <v>0</v>
      </c>
      <c r="E28" s="1628">
        <v>0</v>
      </c>
      <c r="F28" s="1605">
        <v>0</v>
      </c>
      <c r="G28" s="1629" t="str">
        <f t="shared" si="0"/>
        <v>20101</v>
      </c>
      <c r="H28" s="1336">
        <f t="shared" si="1"/>
        <v>0</v>
      </c>
      <c r="I28" s="1336">
        <f t="shared" si="2"/>
        <v>0</v>
      </c>
    </row>
    <row r="29" spans="1:9" ht="15" x14ac:dyDescent="0.25">
      <c r="A29" s="1626">
        <v>201012900</v>
      </c>
      <c r="B29" s="1615" t="s">
        <v>9995</v>
      </c>
      <c r="C29" s="1627">
        <v>0</v>
      </c>
      <c r="D29" s="1628">
        <v>0</v>
      </c>
      <c r="E29" s="1628">
        <v>0</v>
      </c>
      <c r="F29" s="1605">
        <v>0</v>
      </c>
      <c r="G29" s="1629" t="str">
        <f t="shared" si="0"/>
        <v>20101</v>
      </c>
      <c r="H29" s="1336">
        <f t="shared" si="1"/>
        <v>0</v>
      </c>
      <c r="I29" s="1336">
        <f t="shared" si="2"/>
        <v>0</v>
      </c>
    </row>
    <row r="30" spans="1:9" ht="15" x14ac:dyDescent="0.25">
      <c r="A30" s="1626">
        <v>201014610</v>
      </c>
      <c r="B30" s="1615" t="s">
        <v>9996</v>
      </c>
      <c r="C30" s="1627">
        <v>0</v>
      </c>
      <c r="D30" s="1628">
        <v>0</v>
      </c>
      <c r="E30" s="1628">
        <v>0</v>
      </c>
      <c r="F30" s="1605">
        <v>0</v>
      </c>
      <c r="G30" s="1629" t="str">
        <f t="shared" si="0"/>
        <v>20101</v>
      </c>
      <c r="H30" s="1336">
        <f t="shared" si="1"/>
        <v>0</v>
      </c>
      <c r="I30" s="1336">
        <f t="shared" si="2"/>
        <v>0</v>
      </c>
    </row>
    <row r="31" spans="1:9" ht="15" x14ac:dyDescent="0.25">
      <c r="A31" s="1626">
        <v>201014611</v>
      </c>
      <c r="B31" s="1615" t="s">
        <v>9997</v>
      </c>
      <c r="C31" s="1627">
        <v>0</v>
      </c>
      <c r="D31" s="1628">
        <v>0</v>
      </c>
      <c r="E31" s="1628">
        <v>0</v>
      </c>
      <c r="F31" s="1605">
        <v>0</v>
      </c>
      <c r="G31" s="1629" t="str">
        <f t="shared" si="0"/>
        <v>20101</v>
      </c>
      <c r="H31" s="1336">
        <f t="shared" si="1"/>
        <v>0</v>
      </c>
      <c r="I31" s="1336">
        <f t="shared" si="2"/>
        <v>0</v>
      </c>
    </row>
    <row r="32" spans="1:9" ht="15" x14ac:dyDescent="0.25">
      <c r="A32" s="1626">
        <v>201015019</v>
      </c>
      <c r="B32" s="1615" t="s">
        <v>9998</v>
      </c>
      <c r="C32" s="1627">
        <v>0</v>
      </c>
      <c r="D32" s="1628">
        <v>0</v>
      </c>
      <c r="E32" s="1628">
        <v>0</v>
      </c>
      <c r="F32" s="1605">
        <v>0</v>
      </c>
      <c r="G32" s="1629" t="str">
        <f t="shared" si="0"/>
        <v>20101</v>
      </c>
      <c r="H32" s="1336">
        <f t="shared" si="1"/>
        <v>0</v>
      </c>
      <c r="I32" s="1336">
        <f t="shared" si="2"/>
        <v>0</v>
      </c>
    </row>
    <row r="33" spans="1:9" ht="15" x14ac:dyDescent="0.25">
      <c r="A33" s="1626">
        <v>201015161</v>
      </c>
      <c r="B33" s="1615" t="s">
        <v>9999</v>
      </c>
      <c r="C33" s="1627">
        <v>0</v>
      </c>
      <c r="D33" s="1628">
        <v>0</v>
      </c>
      <c r="E33" s="1628">
        <v>0</v>
      </c>
      <c r="F33" s="1605">
        <v>0</v>
      </c>
      <c r="G33" s="1629" t="str">
        <f t="shared" si="0"/>
        <v>20101</v>
      </c>
      <c r="H33" s="1336">
        <f t="shared" si="1"/>
        <v>0</v>
      </c>
      <c r="I33" s="1336">
        <f t="shared" si="2"/>
        <v>0</v>
      </c>
    </row>
    <row r="34" spans="1:9" ht="15" x14ac:dyDescent="0.25">
      <c r="A34" s="1626">
        <v>201016009</v>
      </c>
      <c r="B34" s="1615" t="s">
        <v>10000</v>
      </c>
      <c r="C34" s="1627">
        <v>0</v>
      </c>
      <c r="D34" s="1628">
        <v>0</v>
      </c>
      <c r="E34" s="1628">
        <v>0</v>
      </c>
      <c r="F34" s="1605">
        <v>0</v>
      </c>
      <c r="G34" s="1629" t="str">
        <f t="shared" si="0"/>
        <v>20101</v>
      </c>
      <c r="H34" s="1336">
        <f t="shared" si="1"/>
        <v>0</v>
      </c>
      <c r="I34" s="1336">
        <f t="shared" si="2"/>
        <v>0</v>
      </c>
    </row>
    <row r="35" spans="1:9" ht="15" x14ac:dyDescent="0.25">
      <c r="A35" s="1626">
        <v>201016010</v>
      </c>
      <c r="B35" s="1615" t="s">
        <v>10001</v>
      </c>
      <c r="C35" s="1627">
        <v>0</v>
      </c>
      <c r="D35" s="1628">
        <v>0</v>
      </c>
      <c r="E35" s="1628">
        <v>0</v>
      </c>
      <c r="F35" s="1605">
        <v>0</v>
      </c>
      <c r="G35" s="1629" t="str">
        <f t="shared" si="0"/>
        <v>20101</v>
      </c>
      <c r="H35" s="1336">
        <f t="shared" si="1"/>
        <v>0</v>
      </c>
      <c r="I35" s="1336">
        <f t="shared" si="2"/>
        <v>0</v>
      </c>
    </row>
    <row r="36" spans="1:9" ht="15" x14ac:dyDescent="0.25">
      <c r="A36" s="1626">
        <v>201019050</v>
      </c>
      <c r="B36" s="1615" t="s">
        <v>10002</v>
      </c>
      <c r="C36" s="1627">
        <v>0</v>
      </c>
      <c r="D36" s="1628">
        <v>0</v>
      </c>
      <c r="E36" s="1628">
        <v>0</v>
      </c>
      <c r="F36" s="1605">
        <v>0</v>
      </c>
      <c r="G36" s="1629" t="str">
        <f t="shared" si="0"/>
        <v>20101</v>
      </c>
      <c r="H36" s="1336">
        <f t="shared" si="1"/>
        <v>0</v>
      </c>
      <c r="I36" s="1336">
        <f t="shared" si="2"/>
        <v>0</v>
      </c>
    </row>
    <row r="37" spans="1:9" ht="15" x14ac:dyDescent="0.25">
      <c r="A37" s="1626">
        <v>201019051</v>
      </c>
      <c r="B37" s="1615" t="s">
        <v>10003</v>
      </c>
      <c r="C37" s="1627">
        <v>0</v>
      </c>
      <c r="D37" s="1628">
        <v>0</v>
      </c>
      <c r="E37" s="1628">
        <v>0</v>
      </c>
      <c r="F37" s="1605">
        <v>0</v>
      </c>
      <c r="G37" s="1629" t="str">
        <f t="shared" si="0"/>
        <v>20101</v>
      </c>
      <c r="H37" s="1336">
        <f t="shared" si="1"/>
        <v>0</v>
      </c>
      <c r="I37" s="1336">
        <f t="shared" si="2"/>
        <v>0</v>
      </c>
    </row>
    <row r="38" spans="1:9" ht="15" x14ac:dyDescent="0.25">
      <c r="A38" s="1626">
        <v>202010100</v>
      </c>
      <c r="B38" s="1615" t="s">
        <v>6717</v>
      </c>
      <c r="C38" s="1627">
        <v>15289.96</v>
      </c>
      <c r="D38" s="1628">
        <v>15500</v>
      </c>
      <c r="E38" s="1628">
        <v>15500</v>
      </c>
      <c r="F38" s="1605">
        <v>-210.04</v>
      </c>
      <c r="G38" s="1629" t="str">
        <f t="shared" si="0"/>
        <v>20201</v>
      </c>
      <c r="H38" s="1336">
        <f t="shared" si="1"/>
        <v>25800</v>
      </c>
      <c r="I38" s="1336">
        <f t="shared" si="2"/>
        <v>22842.070000000003</v>
      </c>
    </row>
    <row r="39" spans="1:9" ht="15" x14ac:dyDescent="0.25">
      <c r="A39" s="1626">
        <v>202010101</v>
      </c>
      <c r="B39" s="1615" t="s">
        <v>10004</v>
      </c>
      <c r="C39" s="1627">
        <v>0</v>
      </c>
      <c r="D39" s="1628">
        <v>0</v>
      </c>
      <c r="E39" s="1628">
        <v>0</v>
      </c>
      <c r="F39" s="1605">
        <v>0</v>
      </c>
      <c r="G39" s="1629" t="str">
        <f t="shared" si="0"/>
        <v>20201</v>
      </c>
      <c r="H39" s="1336">
        <f t="shared" si="1"/>
        <v>25800</v>
      </c>
      <c r="I39" s="1336">
        <f t="shared" si="2"/>
        <v>22842.070000000003</v>
      </c>
    </row>
    <row r="40" spans="1:9" ht="15" x14ac:dyDescent="0.25">
      <c r="A40" s="1626">
        <v>202010102</v>
      </c>
      <c r="B40" s="1615" t="s">
        <v>10005</v>
      </c>
      <c r="C40" s="1627">
        <v>0</v>
      </c>
      <c r="D40" s="1628">
        <v>0</v>
      </c>
      <c r="E40" s="1628">
        <v>0</v>
      </c>
      <c r="F40" s="1605">
        <v>0</v>
      </c>
      <c r="G40" s="1629" t="str">
        <f t="shared" si="0"/>
        <v>20201</v>
      </c>
      <c r="H40" s="1336">
        <f t="shared" si="1"/>
        <v>25800</v>
      </c>
      <c r="I40" s="1336">
        <f t="shared" si="2"/>
        <v>22842.070000000003</v>
      </c>
    </row>
    <row r="41" spans="1:9" ht="15" x14ac:dyDescent="0.25">
      <c r="A41" s="1626">
        <v>202010103</v>
      </c>
      <c r="B41" s="1615" t="s">
        <v>10006</v>
      </c>
      <c r="C41" s="1627">
        <v>0</v>
      </c>
      <c r="D41" s="1628">
        <v>0</v>
      </c>
      <c r="E41" s="1628">
        <v>0</v>
      </c>
      <c r="F41" s="1605">
        <v>0</v>
      </c>
      <c r="G41" s="1629" t="str">
        <f t="shared" si="0"/>
        <v>20201</v>
      </c>
      <c r="H41" s="1336">
        <f t="shared" si="1"/>
        <v>25800</v>
      </c>
      <c r="I41" s="1336">
        <f t="shared" si="2"/>
        <v>22842.070000000003</v>
      </c>
    </row>
    <row r="42" spans="1:9" ht="15" x14ac:dyDescent="0.25">
      <c r="A42" s="1626">
        <v>202010120</v>
      </c>
      <c r="B42" s="1615" t="s">
        <v>10007</v>
      </c>
      <c r="C42" s="1627">
        <v>0</v>
      </c>
      <c r="D42" s="1628">
        <v>0</v>
      </c>
      <c r="E42" s="1628">
        <v>0</v>
      </c>
      <c r="F42" s="1605">
        <v>0</v>
      </c>
      <c r="G42" s="1629" t="str">
        <f t="shared" si="0"/>
        <v>20201</v>
      </c>
      <c r="H42" s="1336">
        <f t="shared" si="1"/>
        <v>25800</v>
      </c>
      <c r="I42" s="1336">
        <f t="shared" si="2"/>
        <v>22842.070000000003</v>
      </c>
    </row>
    <row r="43" spans="1:9" ht="15" x14ac:dyDescent="0.25">
      <c r="A43" s="1626">
        <v>202010123</v>
      </c>
      <c r="B43" s="1615" t="s">
        <v>10008</v>
      </c>
      <c r="C43" s="1627">
        <v>0</v>
      </c>
      <c r="D43" s="1628">
        <v>0</v>
      </c>
      <c r="E43" s="1628">
        <v>0</v>
      </c>
      <c r="F43" s="1605">
        <v>0</v>
      </c>
      <c r="G43" s="1629" t="str">
        <f t="shared" si="0"/>
        <v>20201</v>
      </c>
      <c r="H43" s="1336">
        <f t="shared" si="1"/>
        <v>25800</v>
      </c>
      <c r="I43" s="1336">
        <f t="shared" si="2"/>
        <v>22842.070000000003</v>
      </c>
    </row>
    <row r="44" spans="1:9" ht="15" x14ac:dyDescent="0.25">
      <c r="A44" s="1626">
        <v>202010150</v>
      </c>
      <c r="B44" s="1615" t="s">
        <v>10009</v>
      </c>
      <c r="C44" s="1627">
        <v>0</v>
      </c>
      <c r="D44" s="1628">
        <v>0</v>
      </c>
      <c r="E44" s="1628">
        <v>0</v>
      </c>
      <c r="F44" s="1605">
        <v>0</v>
      </c>
      <c r="G44" s="1629" t="str">
        <f t="shared" si="0"/>
        <v>20201</v>
      </c>
      <c r="H44" s="1336">
        <f t="shared" si="1"/>
        <v>25800</v>
      </c>
      <c r="I44" s="1336">
        <f t="shared" si="2"/>
        <v>22842.070000000003</v>
      </c>
    </row>
    <row r="45" spans="1:9" ht="15" x14ac:dyDescent="0.25">
      <c r="A45" s="1626">
        <v>202010200</v>
      </c>
      <c r="B45" s="1615" t="s">
        <v>10010</v>
      </c>
      <c r="C45" s="1627">
        <v>0</v>
      </c>
      <c r="D45" s="1628">
        <v>0</v>
      </c>
      <c r="E45" s="1628">
        <v>0</v>
      </c>
      <c r="F45" s="1605">
        <v>0</v>
      </c>
      <c r="G45" s="1629" t="str">
        <f t="shared" si="0"/>
        <v>20201</v>
      </c>
      <c r="H45" s="1336">
        <f t="shared" si="1"/>
        <v>25800</v>
      </c>
      <c r="I45" s="1336">
        <f t="shared" si="2"/>
        <v>22842.070000000003</v>
      </c>
    </row>
    <row r="46" spans="1:9" ht="15" x14ac:dyDescent="0.25">
      <c r="A46" s="1626">
        <v>202010400</v>
      </c>
      <c r="B46" s="1615" t="s">
        <v>10011</v>
      </c>
      <c r="C46" s="1627">
        <v>0</v>
      </c>
      <c r="D46" s="1628">
        <v>0</v>
      </c>
      <c r="E46" s="1628">
        <v>0</v>
      </c>
      <c r="F46" s="1605">
        <v>0</v>
      </c>
      <c r="G46" s="1629" t="str">
        <f t="shared" si="0"/>
        <v>20201</v>
      </c>
      <c r="H46" s="1336">
        <f t="shared" si="1"/>
        <v>25800</v>
      </c>
      <c r="I46" s="1336">
        <f t="shared" si="2"/>
        <v>22842.070000000003</v>
      </c>
    </row>
    <row r="47" spans="1:9" ht="15" x14ac:dyDescent="0.25">
      <c r="A47" s="1626">
        <v>202010730</v>
      </c>
      <c r="B47" s="1615" t="s">
        <v>10012</v>
      </c>
      <c r="C47" s="1627">
        <v>0</v>
      </c>
      <c r="D47" s="1628">
        <v>0</v>
      </c>
      <c r="E47" s="1628">
        <v>0</v>
      </c>
      <c r="F47" s="1605">
        <v>0</v>
      </c>
      <c r="G47" s="1629" t="str">
        <f t="shared" si="0"/>
        <v>20201</v>
      </c>
      <c r="H47" s="1336">
        <f t="shared" si="1"/>
        <v>25800</v>
      </c>
      <c r="I47" s="1336">
        <f t="shared" si="2"/>
        <v>22842.070000000003</v>
      </c>
    </row>
    <row r="48" spans="1:9" ht="15" x14ac:dyDescent="0.25">
      <c r="A48" s="1626">
        <v>202010800</v>
      </c>
      <c r="B48" s="1615" t="s">
        <v>10013</v>
      </c>
      <c r="C48" s="1627">
        <v>0</v>
      </c>
      <c r="D48" s="1628">
        <v>0</v>
      </c>
      <c r="E48" s="1628">
        <v>0</v>
      </c>
      <c r="F48" s="1605">
        <v>0</v>
      </c>
      <c r="G48" s="1629" t="str">
        <f t="shared" si="0"/>
        <v>20201</v>
      </c>
      <c r="H48" s="1336">
        <f t="shared" si="1"/>
        <v>25800</v>
      </c>
      <c r="I48" s="1336">
        <f t="shared" si="2"/>
        <v>22842.070000000003</v>
      </c>
    </row>
    <row r="49" spans="1:9" ht="15" x14ac:dyDescent="0.25">
      <c r="A49" s="1626">
        <v>202010930</v>
      </c>
      <c r="B49" s="1615" t="s">
        <v>6719</v>
      </c>
      <c r="C49" s="1627">
        <v>0</v>
      </c>
      <c r="D49" s="1628">
        <v>50</v>
      </c>
      <c r="E49" s="1628">
        <v>50</v>
      </c>
      <c r="F49" s="1605">
        <v>-50</v>
      </c>
      <c r="G49" s="1629" t="str">
        <f t="shared" si="0"/>
        <v>20201</v>
      </c>
      <c r="H49" s="1336">
        <f t="shared" si="1"/>
        <v>25800</v>
      </c>
      <c r="I49" s="1336">
        <f t="shared" si="2"/>
        <v>22842.070000000003</v>
      </c>
    </row>
    <row r="50" spans="1:9" ht="15" x14ac:dyDescent="0.25">
      <c r="A50" s="1626">
        <v>202010975</v>
      </c>
      <c r="B50" s="1615" t="s">
        <v>10014</v>
      </c>
      <c r="C50" s="1627">
        <v>0</v>
      </c>
      <c r="D50" s="1628">
        <v>0</v>
      </c>
      <c r="E50" s="1628">
        <v>0</v>
      </c>
      <c r="F50" s="1605">
        <v>0</v>
      </c>
      <c r="G50" s="1629" t="str">
        <f t="shared" si="0"/>
        <v>20201</v>
      </c>
      <c r="H50" s="1336">
        <f t="shared" si="1"/>
        <v>25800</v>
      </c>
      <c r="I50" s="1336">
        <f t="shared" si="2"/>
        <v>22842.070000000003</v>
      </c>
    </row>
    <row r="51" spans="1:9" ht="15" x14ac:dyDescent="0.25">
      <c r="A51" s="1626">
        <v>202011040</v>
      </c>
      <c r="B51" s="1615" t="s">
        <v>10015</v>
      </c>
      <c r="C51" s="1627">
        <v>0</v>
      </c>
      <c r="D51" s="1628">
        <v>0</v>
      </c>
      <c r="E51" s="1628">
        <v>0</v>
      </c>
      <c r="F51" s="1605">
        <v>0</v>
      </c>
      <c r="G51" s="1629" t="str">
        <f t="shared" si="0"/>
        <v>20201</v>
      </c>
      <c r="H51" s="1336">
        <f t="shared" si="1"/>
        <v>25800</v>
      </c>
      <c r="I51" s="1336">
        <f t="shared" si="2"/>
        <v>22842.070000000003</v>
      </c>
    </row>
    <row r="52" spans="1:9" ht="15" x14ac:dyDescent="0.25">
      <c r="A52" s="1626">
        <v>202011135</v>
      </c>
      <c r="B52" s="1615" t="s">
        <v>6731</v>
      </c>
      <c r="C52" s="1627">
        <v>0</v>
      </c>
      <c r="D52" s="1628">
        <v>0</v>
      </c>
      <c r="E52" s="1628">
        <v>0</v>
      </c>
      <c r="F52" s="1605">
        <v>0</v>
      </c>
      <c r="G52" s="1629" t="str">
        <f t="shared" si="0"/>
        <v>20201</v>
      </c>
      <c r="H52" s="1336">
        <f t="shared" si="1"/>
        <v>25800</v>
      </c>
      <c r="I52" s="1336">
        <f t="shared" si="2"/>
        <v>22842.070000000003</v>
      </c>
    </row>
    <row r="53" spans="1:9" ht="15" x14ac:dyDescent="0.25">
      <c r="A53" s="1626">
        <v>202011200</v>
      </c>
      <c r="B53" s="1615" t="s">
        <v>10016</v>
      </c>
      <c r="C53" s="1627">
        <v>0</v>
      </c>
      <c r="D53" s="1628">
        <v>1550</v>
      </c>
      <c r="E53" s="1628">
        <v>0</v>
      </c>
      <c r="F53" s="1605">
        <v>0</v>
      </c>
      <c r="G53" s="1629" t="str">
        <f t="shared" si="0"/>
        <v>20201</v>
      </c>
      <c r="H53" s="1336">
        <f t="shared" si="1"/>
        <v>25800</v>
      </c>
      <c r="I53" s="1336">
        <f t="shared" si="2"/>
        <v>22842.070000000003</v>
      </c>
    </row>
    <row r="54" spans="1:9" ht="15" x14ac:dyDescent="0.25">
      <c r="A54" s="1626">
        <v>202011201</v>
      </c>
      <c r="B54" s="1615" t="s">
        <v>6723</v>
      </c>
      <c r="C54" s="1627">
        <v>3411.13</v>
      </c>
      <c r="D54" s="1628">
        <v>6250</v>
      </c>
      <c r="E54" s="1628">
        <v>6250</v>
      </c>
      <c r="F54" s="1605">
        <v>-2838.87</v>
      </c>
      <c r="G54" s="1629" t="str">
        <f t="shared" si="0"/>
        <v>20201</v>
      </c>
      <c r="H54" s="1336">
        <f t="shared" si="1"/>
        <v>25800</v>
      </c>
      <c r="I54" s="1336">
        <f t="shared" si="2"/>
        <v>22842.070000000003</v>
      </c>
    </row>
    <row r="55" spans="1:9" ht="15" x14ac:dyDescent="0.25">
      <c r="A55" s="1626">
        <v>202011202</v>
      </c>
      <c r="B55" s="1615" t="s">
        <v>6725</v>
      </c>
      <c r="C55" s="1627">
        <v>0</v>
      </c>
      <c r="D55" s="1628">
        <v>350</v>
      </c>
      <c r="E55" s="1628">
        <v>350</v>
      </c>
      <c r="F55" s="1605">
        <v>-350</v>
      </c>
      <c r="G55" s="1629" t="str">
        <f t="shared" si="0"/>
        <v>20201</v>
      </c>
      <c r="H55" s="1336">
        <f t="shared" si="1"/>
        <v>25800</v>
      </c>
      <c r="I55" s="1336">
        <f t="shared" si="2"/>
        <v>22842.070000000003</v>
      </c>
    </row>
    <row r="56" spans="1:9" ht="15" x14ac:dyDescent="0.25">
      <c r="A56" s="1626">
        <v>202011400</v>
      </c>
      <c r="B56" s="1615" t="s">
        <v>6727</v>
      </c>
      <c r="C56" s="1627">
        <v>236.08</v>
      </c>
      <c r="D56" s="1628">
        <v>1250</v>
      </c>
      <c r="E56" s="1628">
        <v>1250</v>
      </c>
      <c r="F56" s="1605">
        <v>-1013.92</v>
      </c>
      <c r="G56" s="1629" t="str">
        <f t="shared" si="0"/>
        <v>20201</v>
      </c>
      <c r="H56" s="1336">
        <f t="shared" si="1"/>
        <v>25800</v>
      </c>
      <c r="I56" s="1336">
        <f t="shared" si="2"/>
        <v>22842.070000000003</v>
      </c>
    </row>
    <row r="57" spans="1:9" ht="15" x14ac:dyDescent="0.25">
      <c r="A57" s="1626">
        <v>202011401</v>
      </c>
      <c r="B57" s="1615" t="s">
        <v>10017</v>
      </c>
      <c r="C57" s="1627">
        <v>0</v>
      </c>
      <c r="D57" s="1628">
        <v>0</v>
      </c>
      <c r="E57" s="1628">
        <v>0</v>
      </c>
      <c r="F57" s="1605">
        <v>0</v>
      </c>
      <c r="G57" s="1629" t="str">
        <f t="shared" si="0"/>
        <v>20201</v>
      </c>
      <c r="H57" s="1336">
        <f t="shared" si="1"/>
        <v>25800</v>
      </c>
      <c r="I57" s="1336">
        <f t="shared" si="2"/>
        <v>22842.070000000003</v>
      </c>
    </row>
    <row r="58" spans="1:9" ht="15" x14ac:dyDescent="0.25">
      <c r="A58" s="1626">
        <v>202011402</v>
      </c>
      <c r="B58" s="1615" t="s">
        <v>10018</v>
      </c>
      <c r="C58" s="1627">
        <v>0</v>
      </c>
      <c r="D58" s="1628">
        <v>0</v>
      </c>
      <c r="E58" s="1628">
        <v>0</v>
      </c>
      <c r="F58" s="1605">
        <v>0</v>
      </c>
      <c r="G58" s="1629" t="str">
        <f t="shared" si="0"/>
        <v>20201</v>
      </c>
      <c r="H58" s="1336">
        <f t="shared" si="1"/>
        <v>25800</v>
      </c>
      <c r="I58" s="1336">
        <f t="shared" si="2"/>
        <v>22842.070000000003</v>
      </c>
    </row>
    <row r="59" spans="1:9" ht="15" x14ac:dyDescent="0.25">
      <c r="A59" s="1626">
        <v>202011500</v>
      </c>
      <c r="B59" s="1615" t="s">
        <v>10019</v>
      </c>
      <c r="C59" s="1627">
        <v>0</v>
      </c>
      <c r="D59" s="1628">
        <v>0</v>
      </c>
      <c r="E59" s="1628">
        <v>0</v>
      </c>
      <c r="F59" s="1605">
        <v>0</v>
      </c>
      <c r="G59" s="1629" t="str">
        <f t="shared" si="0"/>
        <v>20201</v>
      </c>
      <c r="H59" s="1336">
        <f t="shared" si="1"/>
        <v>25800</v>
      </c>
      <c r="I59" s="1336">
        <f t="shared" si="2"/>
        <v>22842.070000000003</v>
      </c>
    </row>
    <row r="60" spans="1:9" ht="15" x14ac:dyDescent="0.25">
      <c r="A60" s="1626">
        <v>202011501</v>
      </c>
      <c r="B60" s="1615" t="s">
        <v>10020</v>
      </c>
      <c r="C60" s="1627">
        <v>0</v>
      </c>
      <c r="D60" s="1628">
        <v>0</v>
      </c>
      <c r="E60" s="1628">
        <v>0</v>
      </c>
      <c r="F60" s="1605">
        <v>0</v>
      </c>
      <c r="G60" s="1629" t="str">
        <f t="shared" si="0"/>
        <v>20201</v>
      </c>
      <c r="H60" s="1336">
        <f t="shared" si="1"/>
        <v>25800</v>
      </c>
      <c r="I60" s="1336">
        <f t="shared" si="2"/>
        <v>22842.070000000003</v>
      </c>
    </row>
    <row r="61" spans="1:9" ht="15" x14ac:dyDescent="0.25">
      <c r="A61" s="1626">
        <v>202011502</v>
      </c>
      <c r="B61" s="1615" t="s">
        <v>10021</v>
      </c>
      <c r="C61" s="1627">
        <v>0</v>
      </c>
      <c r="D61" s="1628">
        <v>0</v>
      </c>
      <c r="E61" s="1628">
        <v>0</v>
      </c>
      <c r="F61" s="1605">
        <v>0</v>
      </c>
      <c r="G61" s="1629" t="str">
        <f t="shared" si="0"/>
        <v>20201</v>
      </c>
      <c r="H61" s="1336">
        <f t="shared" si="1"/>
        <v>25800</v>
      </c>
      <c r="I61" s="1336">
        <f t="shared" si="2"/>
        <v>22842.070000000003</v>
      </c>
    </row>
    <row r="62" spans="1:9" ht="15" x14ac:dyDescent="0.25">
      <c r="A62" s="1626">
        <v>202011600</v>
      </c>
      <c r="B62" s="1615" t="s">
        <v>10022</v>
      </c>
      <c r="C62" s="1627">
        <v>0</v>
      </c>
      <c r="D62" s="1628">
        <v>0</v>
      </c>
      <c r="E62" s="1628">
        <v>0</v>
      </c>
      <c r="F62" s="1605">
        <v>0</v>
      </c>
      <c r="G62" s="1629" t="str">
        <f t="shared" si="0"/>
        <v>20201</v>
      </c>
      <c r="H62" s="1336">
        <f t="shared" si="1"/>
        <v>25800</v>
      </c>
      <c r="I62" s="1336">
        <f t="shared" si="2"/>
        <v>22842.070000000003</v>
      </c>
    </row>
    <row r="63" spans="1:9" ht="15" x14ac:dyDescent="0.25">
      <c r="A63" s="1626">
        <v>202011620</v>
      </c>
      <c r="B63" s="1615" t="s">
        <v>10023</v>
      </c>
      <c r="C63" s="1627">
        <v>0</v>
      </c>
      <c r="D63" s="1628">
        <v>0</v>
      </c>
      <c r="E63" s="1628">
        <v>0</v>
      </c>
      <c r="F63" s="1605">
        <v>0</v>
      </c>
      <c r="G63" s="1629" t="str">
        <f t="shared" si="0"/>
        <v>20201</v>
      </c>
      <c r="H63" s="1336">
        <f t="shared" si="1"/>
        <v>25800</v>
      </c>
      <c r="I63" s="1336">
        <f t="shared" si="2"/>
        <v>22842.070000000003</v>
      </c>
    </row>
    <row r="64" spans="1:9" ht="15" x14ac:dyDescent="0.25">
      <c r="A64" s="1626">
        <v>202012000</v>
      </c>
      <c r="B64" s="1615" t="s">
        <v>6729</v>
      </c>
      <c r="C64" s="1627">
        <v>0</v>
      </c>
      <c r="D64" s="1628">
        <v>400</v>
      </c>
      <c r="E64" s="1628">
        <v>400</v>
      </c>
      <c r="F64" s="1605">
        <v>-400</v>
      </c>
      <c r="G64" s="1629" t="str">
        <f t="shared" si="0"/>
        <v>20201</v>
      </c>
      <c r="H64" s="1336">
        <f t="shared" si="1"/>
        <v>25800</v>
      </c>
      <c r="I64" s="1336">
        <f t="shared" si="2"/>
        <v>22842.070000000003</v>
      </c>
    </row>
    <row r="65" spans="1:9" ht="15" x14ac:dyDescent="0.25">
      <c r="A65" s="1626">
        <v>202012002</v>
      </c>
      <c r="B65" s="1615" t="s">
        <v>6731</v>
      </c>
      <c r="C65" s="1627">
        <v>52.7</v>
      </c>
      <c r="D65" s="1628">
        <v>100</v>
      </c>
      <c r="E65" s="1628">
        <v>100</v>
      </c>
      <c r="F65" s="1605">
        <v>-47.3</v>
      </c>
      <c r="G65" s="1629" t="str">
        <f t="shared" si="0"/>
        <v>20201</v>
      </c>
      <c r="H65" s="1336">
        <f t="shared" si="1"/>
        <v>25800</v>
      </c>
      <c r="I65" s="1336">
        <f t="shared" si="2"/>
        <v>22842.070000000003</v>
      </c>
    </row>
    <row r="66" spans="1:9" ht="15" x14ac:dyDescent="0.25">
      <c r="A66" s="1626">
        <v>202012003</v>
      </c>
      <c r="B66" s="1615" t="s">
        <v>10024</v>
      </c>
      <c r="C66" s="1627">
        <v>0</v>
      </c>
      <c r="D66" s="1628">
        <v>0</v>
      </c>
      <c r="E66" s="1628">
        <v>0</v>
      </c>
      <c r="F66" s="1605">
        <v>0</v>
      </c>
      <c r="G66" s="1629" t="str">
        <f t="shared" si="0"/>
        <v>20201</v>
      </c>
      <c r="H66" s="1336">
        <f t="shared" si="1"/>
        <v>25800</v>
      </c>
      <c r="I66" s="1336">
        <f t="shared" si="2"/>
        <v>22842.070000000003</v>
      </c>
    </row>
    <row r="67" spans="1:9" ht="15" x14ac:dyDescent="0.25">
      <c r="A67" s="1626">
        <v>202012004</v>
      </c>
      <c r="B67" s="1615" t="s">
        <v>6733</v>
      </c>
      <c r="C67" s="1627">
        <v>0</v>
      </c>
      <c r="D67" s="1628">
        <v>200</v>
      </c>
      <c r="E67" s="1628">
        <v>200</v>
      </c>
      <c r="F67" s="1605">
        <v>-200</v>
      </c>
      <c r="G67" s="1629" t="str">
        <f t="shared" si="0"/>
        <v>20201</v>
      </c>
      <c r="H67" s="1336">
        <f t="shared" si="1"/>
        <v>25800</v>
      </c>
      <c r="I67" s="1336">
        <f t="shared" si="2"/>
        <v>22842.070000000003</v>
      </c>
    </row>
    <row r="68" spans="1:9" ht="15" x14ac:dyDescent="0.25">
      <c r="A68" s="1626">
        <v>202012009</v>
      </c>
      <c r="B68" s="1615" t="s">
        <v>6735</v>
      </c>
      <c r="C68" s="1627">
        <v>0</v>
      </c>
      <c r="D68" s="1628">
        <v>50</v>
      </c>
      <c r="E68" s="1628">
        <v>50</v>
      </c>
      <c r="F68" s="1605">
        <v>-50</v>
      </c>
      <c r="G68" s="1629" t="str">
        <f t="shared" si="0"/>
        <v>20201</v>
      </c>
      <c r="H68" s="1336">
        <f t="shared" si="1"/>
        <v>25800</v>
      </c>
      <c r="I68" s="1336">
        <f t="shared" si="2"/>
        <v>22842.070000000003</v>
      </c>
    </row>
    <row r="69" spans="1:9" ht="15" x14ac:dyDescent="0.25">
      <c r="A69" s="1626">
        <v>202012012</v>
      </c>
      <c r="B69" s="1615" t="s">
        <v>10025</v>
      </c>
      <c r="C69" s="1627">
        <v>0</v>
      </c>
      <c r="D69" s="1628">
        <v>0</v>
      </c>
      <c r="E69" s="1628">
        <v>0</v>
      </c>
      <c r="F69" s="1605">
        <v>0</v>
      </c>
      <c r="G69" s="1629" t="str">
        <f t="shared" si="0"/>
        <v>20201</v>
      </c>
      <c r="H69" s="1336">
        <f t="shared" si="1"/>
        <v>25800</v>
      </c>
      <c r="I69" s="1336">
        <f t="shared" si="2"/>
        <v>22842.070000000003</v>
      </c>
    </row>
    <row r="70" spans="1:9" ht="15" x14ac:dyDescent="0.25">
      <c r="A70" s="1626">
        <v>202012015</v>
      </c>
      <c r="B70" s="1615" t="s">
        <v>10026</v>
      </c>
      <c r="C70" s="1627">
        <v>0</v>
      </c>
      <c r="D70" s="1628">
        <v>0</v>
      </c>
      <c r="E70" s="1628">
        <v>0</v>
      </c>
      <c r="F70" s="1605">
        <v>0</v>
      </c>
      <c r="G70" s="1629" t="str">
        <f t="shared" si="0"/>
        <v>20201</v>
      </c>
      <c r="H70" s="1336">
        <f t="shared" si="1"/>
        <v>25800</v>
      </c>
      <c r="I70" s="1336">
        <f t="shared" si="2"/>
        <v>22842.070000000003</v>
      </c>
    </row>
    <row r="71" spans="1:9" ht="15" x14ac:dyDescent="0.25">
      <c r="A71" s="1626">
        <v>202012017</v>
      </c>
      <c r="B71" s="1615" t="s">
        <v>10027</v>
      </c>
      <c r="C71" s="1627">
        <v>0</v>
      </c>
      <c r="D71" s="1628">
        <v>0</v>
      </c>
      <c r="E71" s="1628">
        <v>0</v>
      </c>
      <c r="F71" s="1605">
        <v>0</v>
      </c>
      <c r="G71" s="1629" t="str">
        <f t="shared" si="0"/>
        <v>20201</v>
      </c>
      <c r="H71" s="1336">
        <f t="shared" si="1"/>
        <v>25800</v>
      </c>
      <c r="I71" s="1336">
        <f t="shared" si="2"/>
        <v>22842.070000000003</v>
      </c>
    </row>
    <row r="72" spans="1:9" ht="15" x14ac:dyDescent="0.25">
      <c r="A72" s="1626">
        <v>202012020</v>
      </c>
      <c r="B72" s="1615" t="s">
        <v>10028</v>
      </c>
      <c r="C72" s="1627">
        <v>0</v>
      </c>
      <c r="D72" s="1628">
        <v>0</v>
      </c>
      <c r="E72" s="1628">
        <v>0</v>
      </c>
      <c r="F72" s="1605">
        <v>0</v>
      </c>
      <c r="G72" s="1629" t="str">
        <f t="shared" ref="G72:G135" si="3">LEFT(A72,5)</f>
        <v>20201</v>
      </c>
      <c r="H72" s="1336">
        <f t="shared" ref="H72:H135" si="4">SUMIF(G:G,G72,E:E)</f>
        <v>25800</v>
      </c>
      <c r="I72" s="1336">
        <f t="shared" ref="I72:I135" si="5">SUMIF(G:G,G72,C:C)</f>
        <v>22842.070000000003</v>
      </c>
    </row>
    <row r="73" spans="1:9" ht="15" x14ac:dyDescent="0.25">
      <c r="A73" s="1626">
        <v>202012022</v>
      </c>
      <c r="B73" s="1615" t="s">
        <v>10029</v>
      </c>
      <c r="C73" s="1627">
        <v>0</v>
      </c>
      <c r="D73" s="1628">
        <v>0</v>
      </c>
      <c r="E73" s="1628">
        <v>0</v>
      </c>
      <c r="F73" s="1605">
        <v>0</v>
      </c>
      <c r="G73" s="1629" t="str">
        <f t="shared" si="3"/>
        <v>20201</v>
      </c>
      <c r="H73" s="1336">
        <f t="shared" si="4"/>
        <v>25800</v>
      </c>
      <c r="I73" s="1336">
        <f t="shared" si="5"/>
        <v>22842.070000000003</v>
      </c>
    </row>
    <row r="74" spans="1:9" ht="15" x14ac:dyDescent="0.25">
      <c r="A74" s="1626">
        <v>202012034</v>
      </c>
      <c r="B74" s="1615" t="s">
        <v>10030</v>
      </c>
      <c r="C74" s="1627">
        <v>0</v>
      </c>
      <c r="D74" s="1628">
        <v>0</v>
      </c>
      <c r="E74" s="1628">
        <v>0</v>
      </c>
      <c r="F74" s="1605">
        <v>0</v>
      </c>
      <c r="G74" s="1629" t="str">
        <f t="shared" si="3"/>
        <v>20201</v>
      </c>
      <c r="H74" s="1336">
        <f t="shared" si="4"/>
        <v>25800</v>
      </c>
      <c r="I74" s="1336">
        <f t="shared" si="5"/>
        <v>22842.070000000003</v>
      </c>
    </row>
    <row r="75" spans="1:9" ht="15" x14ac:dyDescent="0.25">
      <c r="A75" s="1626">
        <v>202012037</v>
      </c>
      <c r="B75" s="1615" t="s">
        <v>10031</v>
      </c>
      <c r="C75" s="1627">
        <v>0</v>
      </c>
      <c r="D75" s="1628">
        <v>0</v>
      </c>
      <c r="E75" s="1628">
        <v>0</v>
      </c>
      <c r="F75" s="1605">
        <v>0</v>
      </c>
      <c r="G75" s="1629" t="str">
        <f t="shared" si="3"/>
        <v>20201</v>
      </c>
      <c r="H75" s="1336">
        <f t="shared" si="4"/>
        <v>25800</v>
      </c>
      <c r="I75" s="1336">
        <f t="shared" si="5"/>
        <v>22842.070000000003</v>
      </c>
    </row>
    <row r="76" spans="1:9" ht="15" x14ac:dyDescent="0.25">
      <c r="A76" s="1626">
        <v>202012107</v>
      </c>
      <c r="B76" s="1615" t="s">
        <v>10032</v>
      </c>
      <c r="C76" s="1627">
        <v>0</v>
      </c>
      <c r="D76" s="1628">
        <v>0</v>
      </c>
      <c r="E76" s="1628">
        <v>0</v>
      </c>
      <c r="F76" s="1605">
        <v>0</v>
      </c>
      <c r="G76" s="1629" t="str">
        <f t="shared" si="3"/>
        <v>20201</v>
      </c>
      <c r="H76" s="1336">
        <f t="shared" si="4"/>
        <v>25800</v>
      </c>
      <c r="I76" s="1336">
        <f t="shared" si="5"/>
        <v>22842.070000000003</v>
      </c>
    </row>
    <row r="77" spans="1:9" ht="15" x14ac:dyDescent="0.25">
      <c r="A77" s="1626">
        <v>202012250</v>
      </c>
      <c r="B77" s="1615" t="s">
        <v>10033</v>
      </c>
      <c r="C77" s="1627">
        <v>0</v>
      </c>
      <c r="D77" s="1628">
        <v>0</v>
      </c>
      <c r="E77" s="1628">
        <v>0</v>
      </c>
      <c r="F77" s="1605">
        <v>0</v>
      </c>
      <c r="G77" s="1629" t="str">
        <f t="shared" si="3"/>
        <v>20201</v>
      </c>
      <c r="H77" s="1336">
        <f t="shared" si="4"/>
        <v>25800</v>
      </c>
      <c r="I77" s="1336">
        <f t="shared" si="5"/>
        <v>22842.070000000003</v>
      </c>
    </row>
    <row r="78" spans="1:9" ht="15" x14ac:dyDescent="0.25">
      <c r="A78" s="1626">
        <v>202012300</v>
      </c>
      <c r="B78" s="1615" t="s">
        <v>6737</v>
      </c>
      <c r="C78" s="1627">
        <v>0</v>
      </c>
      <c r="D78" s="1628">
        <v>250</v>
      </c>
      <c r="E78" s="1628">
        <v>250</v>
      </c>
      <c r="F78" s="1605">
        <v>-250</v>
      </c>
      <c r="G78" s="1629" t="str">
        <f t="shared" si="3"/>
        <v>20201</v>
      </c>
      <c r="H78" s="1336">
        <f t="shared" si="4"/>
        <v>25800</v>
      </c>
      <c r="I78" s="1336">
        <f t="shared" si="5"/>
        <v>22842.070000000003</v>
      </c>
    </row>
    <row r="79" spans="1:9" ht="15" x14ac:dyDescent="0.25">
      <c r="A79" s="1626">
        <v>202012404</v>
      </c>
      <c r="B79" s="1615" t="s">
        <v>10034</v>
      </c>
      <c r="C79" s="1627">
        <v>0</v>
      </c>
      <c r="D79" s="1628">
        <v>0</v>
      </c>
      <c r="E79" s="1628">
        <v>0</v>
      </c>
      <c r="F79" s="1605">
        <v>0</v>
      </c>
      <c r="G79" s="1629" t="str">
        <f t="shared" si="3"/>
        <v>20201</v>
      </c>
      <c r="H79" s="1336">
        <f t="shared" si="4"/>
        <v>25800</v>
      </c>
      <c r="I79" s="1336">
        <f t="shared" si="5"/>
        <v>22842.070000000003</v>
      </c>
    </row>
    <row r="80" spans="1:9" ht="15" x14ac:dyDescent="0.25">
      <c r="A80" s="1626">
        <v>202012414</v>
      </c>
      <c r="B80" s="1615" t="s">
        <v>10035</v>
      </c>
      <c r="C80" s="1627">
        <v>0</v>
      </c>
      <c r="D80" s="1628">
        <v>0</v>
      </c>
      <c r="E80" s="1628">
        <v>0</v>
      </c>
      <c r="F80" s="1605">
        <v>0</v>
      </c>
      <c r="G80" s="1629" t="str">
        <f t="shared" si="3"/>
        <v>20201</v>
      </c>
      <c r="H80" s="1336">
        <f t="shared" si="4"/>
        <v>25800</v>
      </c>
      <c r="I80" s="1336">
        <f t="shared" si="5"/>
        <v>22842.070000000003</v>
      </c>
    </row>
    <row r="81" spans="1:9" ht="15" x14ac:dyDescent="0.25">
      <c r="A81" s="1626">
        <v>202012419</v>
      </c>
      <c r="B81" s="1615" t="s">
        <v>6739</v>
      </c>
      <c r="C81" s="1627">
        <v>425</v>
      </c>
      <c r="D81" s="1628">
        <v>250</v>
      </c>
      <c r="E81" s="1628">
        <v>250</v>
      </c>
      <c r="F81" s="1605">
        <v>175</v>
      </c>
      <c r="G81" s="1629" t="str">
        <f t="shared" si="3"/>
        <v>20201</v>
      </c>
      <c r="H81" s="1336">
        <f t="shared" si="4"/>
        <v>25800</v>
      </c>
      <c r="I81" s="1336">
        <f t="shared" si="5"/>
        <v>22842.070000000003</v>
      </c>
    </row>
    <row r="82" spans="1:9" ht="15" x14ac:dyDescent="0.25">
      <c r="A82" s="1626">
        <v>202012421</v>
      </c>
      <c r="B82" s="1615" t="s">
        <v>10036</v>
      </c>
      <c r="C82" s="1627">
        <v>0</v>
      </c>
      <c r="D82" s="1628">
        <v>0</v>
      </c>
      <c r="E82" s="1628">
        <v>0</v>
      </c>
      <c r="F82" s="1605">
        <v>0</v>
      </c>
      <c r="G82" s="1629" t="str">
        <f t="shared" si="3"/>
        <v>20201</v>
      </c>
      <c r="H82" s="1336">
        <f t="shared" si="4"/>
        <v>25800</v>
      </c>
      <c r="I82" s="1336">
        <f t="shared" si="5"/>
        <v>22842.070000000003</v>
      </c>
    </row>
    <row r="83" spans="1:9" ht="15" x14ac:dyDescent="0.25">
      <c r="A83" s="1626">
        <v>202012422</v>
      </c>
      <c r="B83" s="1615" t="s">
        <v>10037</v>
      </c>
      <c r="C83" s="1627">
        <v>0</v>
      </c>
      <c r="D83" s="1628">
        <v>0</v>
      </c>
      <c r="E83" s="1628">
        <v>0</v>
      </c>
      <c r="F83" s="1605">
        <v>0</v>
      </c>
      <c r="G83" s="1629" t="str">
        <f t="shared" si="3"/>
        <v>20201</v>
      </c>
      <c r="H83" s="1336">
        <f t="shared" si="4"/>
        <v>25800</v>
      </c>
      <c r="I83" s="1336">
        <f t="shared" si="5"/>
        <v>22842.070000000003</v>
      </c>
    </row>
    <row r="84" spans="1:9" ht="15" x14ac:dyDescent="0.25">
      <c r="A84" s="1626">
        <v>202012423</v>
      </c>
      <c r="B84" s="1615" t="s">
        <v>10038</v>
      </c>
      <c r="C84" s="1627">
        <v>0</v>
      </c>
      <c r="D84" s="1628">
        <v>0</v>
      </c>
      <c r="E84" s="1628">
        <v>0</v>
      </c>
      <c r="F84" s="1605">
        <v>0</v>
      </c>
      <c r="G84" s="1629" t="str">
        <f t="shared" si="3"/>
        <v>20201</v>
      </c>
      <c r="H84" s="1336">
        <f t="shared" si="4"/>
        <v>25800</v>
      </c>
      <c r="I84" s="1336">
        <f t="shared" si="5"/>
        <v>22842.070000000003</v>
      </c>
    </row>
    <row r="85" spans="1:9" ht="15" x14ac:dyDescent="0.25">
      <c r="A85" s="1626">
        <v>202012425</v>
      </c>
      <c r="B85" s="1615" t="s">
        <v>10039</v>
      </c>
      <c r="C85" s="1627">
        <v>0</v>
      </c>
      <c r="D85" s="1628">
        <v>0</v>
      </c>
      <c r="E85" s="1628">
        <v>0</v>
      </c>
      <c r="F85" s="1605">
        <v>0</v>
      </c>
      <c r="G85" s="1629" t="str">
        <f t="shared" si="3"/>
        <v>20201</v>
      </c>
      <c r="H85" s="1336">
        <f t="shared" si="4"/>
        <v>25800</v>
      </c>
      <c r="I85" s="1336">
        <f t="shared" si="5"/>
        <v>22842.070000000003</v>
      </c>
    </row>
    <row r="86" spans="1:9" ht="15" x14ac:dyDescent="0.25">
      <c r="A86" s="1626">
        <v>202012426</v>
      </c>
      <c r="B86" s="1615" t="s">
        <v>10040</v>
      </c>
      <c r="C86" s="1627">
        <v>0</v>
      </c>
      <c r="D86" s="1628">
        <v>0</v>
      </c>
      <c r="E86" s="1628">
        <v>0</v>
      </c>
      <c r="F86" s="1605">
        <v>0</v>
      </c>
      <c r="G86" s="1629" t="str">
        <f t="shared" si="3"/>
        <v>20201</v>
      </c>
      <c r="H86" s="1336">
        <f t="shared" si="4"/>
        <v>25800</v>
      </c>
      <c r="I86" s="1336">
        <f t="shared" si="5"/>
        <v>22842.070000000003</v>
      </c>
    </row>
    <row r="87" spans="1:9" ht="15" x14ac:dyDescent="0.25">
      <c r="A87" s="1626">
        <v>202012428</v>
      </c>
      <c r="B87" s="1615" t="s">
        <v>10041</v>
      </c>
      <c r="C87" s="1627">
        <v>0</v>
      </c>
      <c r="D87" s="1628">
        <v>0</v>
      </c>
      <c r="E87" s="1628">
        <v>0</v>
      </c>
      <c r="F87" s="1605">
        <v>0</v>
      </c>
      <c r="G87" s="1629" t="str">
        <f t="shared" si="3"/>
        <v>20201</v>
      </c>
      <c r="H87" s="1336">
        <f t="shared" si="4"/>
        <v>25800</v>
      </c>
      <c r="I87" s="1336">
        <f t="shared" si="5"/>
        <v>22842.070000000003</v>
      </c>
    </row>
    <row r="88" spans="1:9" ht="15" x14ac:dyDescent="0.25">
      <c r="A88" s="1626">
        <v>202012429</v>
      </c>
      <c r="B88" s="1615" t="s">
        <v>10042</v>
      </c>
      <c r="C88" s="1627">
        <v>0</v>
      </c>
      <c r="D88" s="1628">
        <v>0</v>
      </c>
      <c r="E88" s="1628">
        <v>0</v>
      </c>
      <c r="F88" s="1605">
        <v>0</v>
      </c>
      <c r="G88" s="1629" t="str">
        <f t="shared" si="3"/>
        <v>20201</v>
      </c>
      <c r="H88" s="1336">
        <f t="shared" si="4"/>
        <v>25800</v>
      </c>
      <c r="I88" s="1336">
        <f t="shared" si="5"/>
        <v>22842.070000000003</v>
      </c>
    </row>
    <row r="89" spans="1:9" ht="15" x14ac:dyDescent="0.25">
      <c r="A89" s="1626">
        <v>202012430</v>
      </c>
      <c r="B89" s="1615" t="s">
        <v>10043</v>
      </c>
      <c r="C89" s="1627">
        <v>0</v>
      </c>
      <c r="D89" s="1628">
        <v>0</v>
      </c>
      <c r="E89" s="1628">
        <v>0</v>
      </c>
      <c r="F89" s="1605">
        <v>0</v>
      </c>
      <c r="G89" s="1629" t="str">
        <f t="shared" si="3"/>
        <v>20201</v>
      </c>
      <c r="H89" s="1336">
        <f t="shared" si="4"/>
        <v>25800</v>
      </c>
      <c r="I89" s="1336">
        <f t="shared" si="5"/>
        <v>22842.070000000003</v>
      </c>
    </row>
    <row r="90" spans="1:9" ht="15" x14ac:dyDescent="0.25">
      <c r="A90" s="1626">
        <v>202012433</v>
      </c>
      <c r="B90" s="1615" t="s">
        <v>10044</v>
      </c>
      <c r="C90" s="1627">
        <v>0</v>
      </c>
      <c r="D90" s="1628">
        <v>0</v>
      </c>
      <c r="E90" s="1628">
        <v>0</v>
      </c>
      <c r="F90" s="1605">
        <v>0</v>
      </c>
      <c r="G90" s="1629" t="str">
        <f t="shared" si="3"/>
        <v>20201</v>
      </c>
      <c r="H90" s="1336">
        <f t="shared" si="4"/>
        <v>25800</v>
      </c>
      <c r="I90" s="1336">
        <f t="shared" si="5"/>
        <v>22842.070000000003</v>
      </c>
    </row>
    <row r="91" spans="1:9" ht="15" x14ac:dyDescent="0.25">
      <c r="A91" s="1626">
        <v>202012434</v>
      </c>
      <c r="B91" s="1615" t="s">
        <v>10045</v>
      </c>
      <c r="C91" s="1627">
        <v>0</v>
      </c>
      <c r="D91" s="1628">
        <v>0</v>
      </c>
      <c r="E91" s="1628">
        <v>0</v>
      </c>
      <c r="F91" s="1605">
        <v>0</v>
      </c>
      <c r="G91" s="1629" t="str">
        <f t="shared" si="3"/>
        <v>20201</v>
      </c>
      <c r="H91" s="1336">
        <f t="shared" si="4"/>
        <v>25800</v>
      </c>
      <c r="I91" s="1336">
        <f t="shared" si="5"/>
        <v>22842.070000000003</v>
      </c>
    </row>
    <row r="92" spans="1:9" ht="15" x14ac:dyDescent="0.25">
      <c r="A92" s="1626">
        <v>202012442</v>
      </c>
      <c r="B92" s="1615" t="s">
        <v>10046</v>
      </c>
      <c r="C92" s="1627">
        <v>0</v>
      </c>
      <c r="D92" s="1628">
        <v>0</v>
      </c>
      <c r="E92" s="1628">
        <v>0</v>
      </c>
      <c r="F92" s="1605">
        <v>0</v>
      </c>
      <c r="G92" s="1629" t="str">
        <f t="shared" si="3"/>
        <v>20201</v>
      </c>
      <c r="H92" s="1336">
        <f t="shared" si="4"/>
        <v>25800</v>
      </c>
      <c r="I92" s="1336">
        <f t="shared" si="5"/>
        <v>22842.070000000003</v>
      </c>
    </row>
    <row r="93" spans="1:9" ht="15" x14ac:dyDescent="0.25">
      <c r="A93" s="1626">
        <v>202012445</v>
      </c>
      <c r="B93" s="1615" t="s">
        <v>10047</v>
      </c>
      <c r="C93" s="1627">
        <v>0</v>
      </c>
      <c r="D93" s="1628">
        <v>0</v>
      </c>
      <c r="E93" s="1628">
        <v>0</v>
      </c>
      <c r="F93" s="1605">
        <v>0</v>
      </c>
      <c r="G93" s="1629" t="str">
        <f t="shared" si="3"/>
        <v>20201</v>
      </c>
      <c r="H93" s="1336">
        <f t="shared" si="4"/>
        <v>25800</v>
      </c>
      <c r="I93" s="1336">
        <f t="shared" si="5"/>
        <v>22842.070000000003</v>
      </c>
    </row>
    <row r="94" spans="1:9" ht="15" x14ac:dyDescent="0.25">
      <c r="A94" s="1626">
        <v>202012447</v>
      </c>
      <c r="B94" s="1615" t="s">
        <v>6741</v>
      </c>
      <c r="C94" s="1627">
        <v>3443.9</v>
      </c>
      <c r="D94" s="1628">
        <v>1500</v>
      </c>
      <c r="E94" s="1628">
        <v>1500</v>
      </c>
      <c r="F94" s="1605">
        <v>1943.9</v>
      </c>
      <c r="G94" s="1629" t="str">
        <f t="shared" si="3"/>
        <v>20201</v>
      </c>
      <c r="H94" s="1336">
        <f t="shared" si="4"/>
        <v>25800</v>
      </c>
      <c r="I94" s="1336">
        <f t="shared" si="5"/>
        <v>22842.070000000003</v>
      </c>
    </row>
    <row r="95" spans="1:9" ht="15" x14ac:dyDescent="0.25">
      <c r="A95" s="1626">
        <v>202012448</v>
      </c>
      <c r="B95" s="1615" t="s">
        <v>10048</v>
      </c>
      <c r="C95" s="1627">
        <v>0</v>
      </c>
      <c r="D95" s="1628">
        <v>0</v>
      </c>
      <c r="E95" s="1628">
        <v>0</v>
      </c>
      <c r="F95" s="1605">
        <v>0</v>
      </c>
      <c r="G95" s="1629" t="str">
        <f t="shared" si="3"/>
        <v>20201</v>
      </c>
      <c r="H95" s="1336">
        <f t="shared" si="4"/>
        <v>25800</v>
      </c>
      <c r="I95" s="1336">
        <f t="shared" si="5"/>
        <v>22842.070000000003</v>
      </c>
    </row>
    <row r="96" spans="1:9" ht="15" x14ac:dyDescent="0.25">
      <c r="A96" s="1626">
        <v>202012471</v>
      </c>
      <c r="B96" s="1615" t="s">
        <v>10049</v>
      </c>
      <c r="C96" s="1627">
        <v>0</v>
      </c>
      <c r="D96" s="1628">
        <v>0</v>
      </c>
      <c r="E96" s="1628">
        <v>0</v>
      </c>
      <c r="F96" s="1605">
        <v>0</v>
      </c>
      <c r="G96" s="1629" t="str">
        <f t="shared" si="3"/>
        <v>20201</v>
      </c>
      <c r="H96" s="1336">
        <f t="shared" si="4"/>
        <v>25800</v>
      </c>
      <c r="I96" s="1336">
        <f t="shared" si="5"/>
        <v>22842.070000000003</v>
      </c>
    </row>
    <row r="97" spans="1:9" ht="15" x14ac:dyDescent="0.25">
      <c r="A97" s="1626">
        <v>202012500</v>
      </c>
      <c r="B97" s="1615" t="s">
        <v>6743</v>
      </c>
      <c r="C97" s="1627">
        <v>0</v>
      </c>
      <c r="D97" s="1628">
        <v>100</v>
      </c>
      <c r="E97" s="1628">
        <v>100</v>
      </c>
      <c r="F97" s="1605">
        <v>-100</v>
      </c>
      <c r="G97" s="1629" t="str">
        <f t="shared" si="3"/>
        <v>20201</v>
      </c>
      <c r="H97" s="1336">
        <f t="shared" si="4"/>
        <v>25800</v>
      </c>
      <c r="I97" s="1336">
        <f t="shared" si="5"/>
        <v>22842.070000000003</v>
      </c>
    </row>
    <row r="98" spans="1:9" ht="15" x14ac:dyDescent="0.25">
      <c r="A98" s="1626">
        <v>202012510</v>
      </c>
      <c r="B98" s="1615" t="s">
        <v>10050</v>
      </c>
      <c r="C98" s="1627">
        <v>0</v>
      </c>
      <c r="D98" s="1628">
        <v>0</v>
      </c>
      <c r="E98" s="1628">
        <v>0</v>
      </c>
      <c r="F98" s="1605">
        <v>0</v>
      </c>
      <c r="G98" s="1629" t="str">
        <f t="shared" si="3"/>
        <v>20201</v>
      </c>
      <c r="H98" s="1336">
        <f t="shared" si="4"/>
        <v>25800</v>
      </c>
      <c r="I98" s="1336">
        <f t="shared" si="5"/>
        <v>22842.070000000003</v>
      </c>
    </row>
    <row r="99" spans="1:9" ht="15" x14ac:dyDescent="0.25">
      <c r="A99" s="1626">
        <v>202012520</v>
      </c>
      <c r="B99" s="1615" t="s">
        <v>10051</v>
      </c>
      <c r="C99" s="1627">
        <v>0</v>
      </c>
      <c r="D99" s="1628">
        <v>0</v>
      </c>
      <c r="E99" s="1628">
        <v>0</v>
      </c>
      <c r="F99" s="1605">
        <v>0</v>
      </c>
      <c r="G99" s="1629" t="str">
        <f t="shared" si="3"/>
        <v>20201</v>
      </c>
      <c r="H99" s="1336">
        <f t="shared" si="4"/>
        <v>25800</v>
      </c>
      <c r="I99" s="1336">
        <f t="shared" si="5"/>
        <v>22842.070000000003</v>
      </c>
    </row>
    <row r="100" spans="1:9" ht="15" x14ac:dyDescent="0.25">
      <c r="A100" s="1626">
        <v>202012524</v>
      </c>
      <c r="B100" s="1615" t="s">
        <v>6745</v>
      </c>
      <c r="C100" s="1627">
        <v>0</v>
      </c>
      <c r="D100" s="1628">
        <v>100</v>
      </c>
      <c r="E100" s="1628">
        <v>100</v>
      </c>
      <c r="F100" s="1605">
        <v>-100</v>
      </c>
      <c r="G100" s="1629" t="str">
        <f t="shared" si="3"/>
        <v>20201</v>
      </c>
      <c r="H100" s="1336">
        <f t="shared" si="4"/>
        <v>25800</v>
      </c>
      <c r="I100" s="1336">
        <f t="shared" si="5"/>
        <v>22842.070000000003</v>
      </c>
    </row>
    <row r="101" spans="1:9" ht="15" x14ac:dyDescent="0.25">
      <c r="A101" s="1626">
        <v>202012701</v>
      </c>
      <c r="B101" s="1615" t="s">
        <v>10052</v>
      </c>
      <c r="C101" s="1627">
        <v>0</v>
      </c>
      <c r="D101" s="1628">
        <v>0</v>
      </c>
      <c r="E101" s="1628">
        <v>0</v>
      </c>
      <c r="F101" s="1605">
        <v>0</v>
      </c>
      <c r="G101" s="1629" t="str">
        <f t="shared" si="3"/>
        <v>20201</v>
      </c>
      <c r="H101" s="1336">
        <f t="shared" si="4"/>
        <v>25800</v>
      </c>
      <c r="I101" s="1336">
        <f t="shared" si="5"/>
        <v>22842.070000000003</v>
      </c>
    </row>
    <row r="102" spans="1:9" ht="15" x14ac:dyDescent="0.25">
      <c r="A102" s="1626">
        <v>202012703</v>
      </c>
      <c r="B102" s="1615" t="s">
        <v>10053</v>
      </c>
      <c r="C102" s="1627">
        <v>0</v>
      </c>
      <c r="D102" s="1628">
        <v>0</v>
      </c>
      <c r="E102" s="1628">
        <v>0</v>
      </c>
      <c r="F102" s="1605">
        <v>0</v>
      </c>
      <c r="G102" s="1629" t="str">
        <f t="shared" si="3"/>
        <v>20201</v>
      </c>
      <c r="H102" s="1336">
        <f t="shared" si="4"/>
        <v>25800</v>
      </c>
      <c r="I102" s="1336">
        <f t="shared" si="5"/>
        <v>22842.070000000003</v>
      </c>
    </row>
    <row r="103" spans="1:9" ht="15" x14ac:dyDescent="0.25">
      <c r="A103" s="1626">
        <v>202012706</v>
      </c>
      <c r="B103" s="1615" t="s">
        <v>10054</v>
      </c>
      <c r="C103" s="1627">
        <v>0</v>
      </c>
      <c r="D103" s="1628">
        <v>0</v>
      </c>
      <c r="E103" s="1628">
        <v>0</v>
      </c>
      <c r="F103" s="1605">
        <v>0</v>
      </c>
      <c r="G103" s="1629" t="str">
        <f t="shared" si="3"/>
        <v>20201</v>
      </c>
      <c r="H103" s="1336">
        <f t="shared" si="4"/>
        <v>25800</v>
      </c>
      <c r="I103" s="1336">
        <f t="shared" si="5"/>
        <v>22842.070000000003</v>
      </c>
    </row>
    <row r="104" spans="1:9" ht="15" x14ac:dyDescent="0.25">
      <c r="A104" s="1626">
        <v>202012711</v>
      </c>
      <c r="B104" s="1615" t="s">
        <v>6747</v>
      </c>
      <c r="C104" s="1627">
        <v>0</v>
      </c>
      <c r="D104" s="1628">
        <v>600</v>
      </c>
      <c r="E104" s="1628">
        <v>600</v>
      </c>
      <c r="F104" s="1605">
        <v>-600</v>
      </c>
      <c r="G104" s="1629" t="str">
        <f t="shared" si="3"/>
        <v>20201</v>
      </c>
      <c r="H104" s="1336">
        <f t="shared" si="4"/>
        <v>25800</v>
      </c>
      <c r="I104" s="1336">
        <f t="shared" si="5"/>
        <v>22842.070000000003</v>
      </c>
    </row>
    <row r="105" spans="1:9" ht="15" x14ac:dyDescent="0.25">
      <c r="A105" s="1626">
        <v>202012713</v>
      </c>
      <c r="B105" s="1615" t="s">
        <v>10055</v>
      </c>
      <c r="C105" s="1627">
        <v>0</v>
      </c>
      <c r="D105" s="1628">
        <v>0</v>
      </c>
      <c r="E105" s="1628">
        <v>0</v>
      </c>
      <c r="F105" s="1605">
        <v>0</v>
      </c>
      <c r="G105" s="1629" t="str">
        <f t="shared" si="3"/>
        <v>20201</v>
      </c>
      <c r="H105" s="1336">
        <f t="shared" si="4"/>
        <v>25800</v>
      </c>
      <c r="I105" s="1336">
        <f t="shared" si="5"/>
        <v>22842.070000000003</v>
      </c>
    </row>
    <row r="106" spans="1:9" ht="15" x14ac:dyDescent="0.25">
      <c r="A106" s="1626">
        <v>202012801</v>
      </c>
      <c r="B106" s="1615" t="s">
        <v>10056</v>
      </c>
      <c r="C106" s="1627">
        <v>0</v>
      </c>
      <c r="D106" s="1628">
        <v>0</v>
      </c>
      <c r="E106" s="1628">
        <v>0</v>
      </c>
      <c r="F106" s="1605">
        <v>0</v>
      </c>
      <c r="G106" s="1629" t="str">
        <f t="shared" si="3"/>
        <v>20201</v>
      </c>
      <c r="H106" s="1336">
        <f t="shared" si="4"/>
        <v>25800</v>
      </c>
      <c r="I106" s="1336">
        <f t="shared" si="5"/>
        <v>22842.070000000003</v>
      </c>
    </row>
    <row r="107" spans="1:9" ht="15" x14ac:dyDescent="0.25">
      <c r="A107" s="1626">
        <v>202013011</v>
      </c>
      <c r="B107" s="1615" t="s">
        <v>10057</v>
      </c>
      <c r="C107" s="1627">
        <v>0</v>
      </c>
      <c r="D107" s="1628">
        <v>0</v>
      </c>
      <c r="E107" s="1628">
        <v>0</v>
      </c>
      <c r="F107" s="1605">
        <v>0</v>
      </c>
      <c r="G107" s="1629" t="str">
        <f t="shared" si="3"/>
        <v>20201</v>
      </c>
      <c r="H107" s="1336">
        <f t="shared" si="4"/>
        <v>25800</v>
      </c>
      <c r="I107" s="1336">
        <f t="shared" si="5"/>
        <v>22842.070000000003</v>
      </c>
    </row>
    <row r="108" spans="1:9" ht="15" x14ac:dyDescent="0.25">
      <c r="A108" s="1626">
        <v>202013038</v>
      </c>
      <c r="B108" s="1615" t="s">
        <v>10058</v>
      </c>
      <c r="C108" s="1627">
        <v>0</v>
      </c>
      <c r="D108" s="1628">
        <v>0</v>
      </c>
      <c r="E108" s="1628">
        <v>0</v>
      </c>
      <c r="F108" s="1605">
        <v>0</v>
      </c>
      <c r="G108" s="1629" t="str">
        <f t="shared" si="3"/>
        <v>20201</v>
      </c>
      <c r="H108" s="1336">
        <f t="shared" si="4"/>
        <v>25800</v>
      </c>
      <c r="I108" s="1336">
        <f t="shared" si="5"/>
        <v>22842.070000000003</v>
      </c>
    </row>
    <row r="109" spans="1:9" ht="15" x14ac:dyDescent="0.25">
      <c r="A109" s="1626">
        <v>202013051</v>
      </c>
      <c r="B109" s="1615" t="s">
        <v>10059</v>
      </c>
      <c r="C109" s="1627">
        <v>0</v>
      </c>
      <c r="D109" s="1628">
        <v>0</v>
      </c>
      <c r="E109" s="1628">
        <v>0</v>
      </c>
      <c r="F109" s="1605">
        <v>0</v>
      </c>
      <c r="G109" s="1629" t="str">
        <f t="shared" si="3"/>
        <v>20201</v>
      </c>
      <c r="H109" s="1336">
        <f t="shared" si="4"/>
        <v>25800</v>
      </c>
      <c r="I109" s="1336">
        <f t="shared" si="5"/>
        <v>22842.070000000003</v>
      </c>
    </row>
    <row r="110" spans="1:9" ht="15" x14ac:dyDescent="0.25">
      <c r="A110" s="1626">
        <v>202013052</v>
      </c>
      <c r="B110" s="1615" t="s">
        <v>10060</v>
      </c>
      <c r="C110" s="1627">
        <v>0</v>
      </c>
      <c r="D110" s="1628">
        <v>0</v>
      </c>
      <c r="E110" s="1628">
        <v>0</v>
      </c>
      <c r="F110" s="1605">
        <v>0</v>
      </c>
      <c r="G110" s="1629" t="str">
        <f t="shared" si="3"/>
        <v>20201</v>
      </c>
      <c r="H110" s="1336">
        <f t="shared" si="4"/>
        <v>25800</v>
      </c>
      <c r="I110" s="1336">
        <f t="shared" si="5"/>
        <v>22842.070000000003</v>
      </c>
    </row>
    <row r="111" spans="1:9" ht="15" x14ac:dyDescent="0.25">
      <c r="A111" s="1626">
        <v>202013081</v>
      </c>
      <c r="B111" s="1615" t="s">
        <v>10061</v>
      </c>
      <c r="C111" s="1627">
        <v>0</v>
      </c>
      <c r="D111" s="1628">
        <v>0</v>
      </c>
      <c r="E111" s="1628">
        <v>0</v>
      </c>
      <c r="F111" s="1605">
        <v>0</v>
      </c>
      <c r="G111" s="1629" t="str">
        <f t="shared" si="3"/>
        <v>20201</v>
      </c>
      <c r="H111" s="1336">
        <f t="shared" si="4"/>
        <v>25800</v>
      </c>
      <c r="I111" s="1336">
        <f t="shared" si="5"/>
        <v>22842.070000000003</v>
      </c>
    </row>
    <row r="112" spans="1:9" ht="15" x14ac:dyDescent="0.25">
      <c r="A112" s="1626">
        <v>202013300</v>
      </c>
      <c r="B112" s="1615" t="s">
        <v>10062</v>
      </c>
      <c r="C112" s="1627">
        <v>0</v>
      </c>
      <c r="D112" s="1628">
        <v>0</v>
      </c>
      <c r="E112" s="1628">
        <v>0</v>
      </c>
      <c r="F112" s="1605">
        <v>0</v>
      </c>
      <c r="G112" s="1629" t="str">
        <f t="shared" si="3"/>
        <v>20201</v>
      </c>
      <c r="H112" s="1336">
        <f t="shared" si="4"/>
        <v>25800</v>
      </c>
      <c r="I112" s="1336">
        <f t="shared" si="5"/>
        <v>22842.070000000003</v>
      </c>
    </row>
    <row r="113" spans="1:9" ht="15" x14ac:dyDescent="0.25">
      <c r="A113" s="1626">
        <v>202014610</v>
      </c>
      <c r="B113" s="1615" t="s">
        <v>10063</v>
      </c>
      <c r="C113" s="1627">
        <v>0</v>
      </c>
      <c r="D113" s="1628">
        <v>0</v>
      </c>
      <c r="E113" s="1628">
        <v>0</v>
      </c>
      <c r="F113" s="1605">
        <v>0</v>
      </c>
      <c r="G113" s="1629" t="str">
        <f t="shared" si="3"/>
        <v>20201</v>
      </c>
      <c r="H113" s="1336">
        <f t="shared" si="4"/>
        <v>25800</v>
      </c>
      <c r="I113" s="1336">
        <f t="shared" si="5"/>
        <v>22842.070000000003</v>
      </c>
    </row>
    <row r="114" spans="1:9" ht="15" x14ac:dyDescent="0.25">
      <c r="A114" s="1626">
        <v>202014611</v>
      </c>
      <c r="B114" s="1615" t="s">
        <v>10064</v>
      </c>
      <c r="C114" s="1627">
        <v>0</v>
      </c>
      <c r="D114" s="1628">
        <v>0</v>
      </c>
      <c r="E114" s="1628">
        <v>0</v>
      </c>
      <c r="F114" s="1605">
        <v>0</v>
      </c>
      <c r="G114" s="1629" t="str">
        <f t="shared" si="3"/>
        <v>20201</v>
      </c>
      <c r="H114" s="1336">
        <f t="shared" si="4"/>
        <v>25800</v>
      </c>
      <c r="I114" s="1336">
        <f t="shared" si="5"/>
        <v>22842.070000000003</v>
      </c>
    </row>
    <row r="115" spans="1:9" ht="15" x14ac:dyDescent="0.25">
      <c r="A115" s="1626">
        <v>202014618</v>
      </c>
      <c r="B115" s="1615" t="s">
        <v>10065</v>
      </c>
      <c r="C115" s="1627">
        <v>0</v>
      </c>
      <c r="D115" s="1628">
        <v>0</v>
      </c>
      <c r="E115" s="1628">
        <v>0</v>
      </c>
      <c r="F115" s="1605">
        <v>0</v>
      </c>
      <c r="G115" s="1629" t="str">
        <f t="shared" si="3"/>
        <v>20201</v>
      </c>
      <c r="H115" s="1336">
        <f t="shared" si="4"/>
        <v>25800</v>
      </c>
      <c r="I115" s="1336">
        <f t="shared" si="5"/>
        <v>22842.070000000003</v>
      </c>
    </row>
    <row r="116" spans="1:9" ht="15" x14ac:dyDescent="0.25">
      <c r="A116" s="1626">
        <v>202014619</v>
      </c>
      <c r="B116" s="1615" t="s">
        <v>10066</v>
      </c>
      <c r="C116" s="1627">
        <v>0</v>
      </c>
      <c r="D116" s="1628">
        <v>0</v>
      </c>
      <c r="E116" s="1628">
        <v>0</v>
      </c>
      <c r="F116" s="1605">
        <v>0</v>
      </c>
      <c r="G116" s="1629" t="str">
        <f t="shared" si="3"/>
        <v>20201</v>
      </c>
      <c r="H116" s="1336">
        <f t="shared" si="4"/>
        <v>25800</v>
      </c>
      <c r="I116" s="1336">
        <f t="shared" si="5"/>
        <v>22842.070000000003</v>
      </c>
    </row>
    <row r="117" spans="1:9" ht="15" x14ac:dyDescent="0.25">
      <c r="A117" s="1626">
        <v>202014621</v>
      </c>
      <c r="B117" s="1615" t="s">
        <v>10067</v>
      </c>
      <c r="C117" s="1627">
        <v>0</v>
      </c>
      <c r="D117" s="1628">
        <v>0</v>
      </c>
      <c r="E117" s="1628">
        <v>0</v>
      </c>
      <c r="F117" s="1605">
        <v>0</v>
      </c>
      <c r="G117" s="1629" t="str">
        <f t="shared" si="3"/>
        <v>20201</v>
      </c>
      <c r="H117" s="1336">
        <f t="shared" si="4"/>
        <v>25800</v>
      </c>
      <c r="I117" s="1336">
        <f t="shared" si="5"/>
        <v>22842.070000000003</v>
      </c>
    </row>
    <row r="118" spans="1:9" ht="15" x14ac:dyDescent="0.25">
      <c r="A118" s="1626">
        <v>202014622</v>
      </c>
      <c r="B118" s="1615" t="s">
        <v>10068</v>
      </c>
      <c r="C118" s="1627">
        <v>0</v>
      </c>
      <c r="D118" s="1628">
        <v>0</v>
      </c>
      <c r="E118" s="1628">
        <v>0</v>
      </c>
      <c r="F118" s="1605">
        <v>0</v>
      </c>
      <c r="G118" s="1629" t="str">
        <f t="shared" si="3"/>
        <v>20201</v>
      </c>
      <c r="H118" s="1336">
        <f t="shared" si="4"/>
        <v>25800</v>
      </c>
      <c r="I118" s="1336">
        <f t="shared" si="5"/>
        <v>22842.070000000003</v>
      </c>
    </row>
    <row r="119" spans="1:9" ht="15" x14ac:dyDescent="0.25">
      <c r="A119" s="1626">
        <v>202015004</v>
      </c>
      <c r="B119" s="1615" t="s">
        <v>10069</v>
      </c>
      <c r="C119" s="1627">
        <v>0</v>
      </c>
      <c r="D119" s="1628">
        <v>0</v>
      </c>
      <c r="E119" s="1628">
        <v>0</v>
      </c>
      <c r="F119" s="1605">
        <v>0</v>
      </c>
      <c r="G119" s="1629" t="str">
        <f t="shared" si="3"/>
        <v>20201</v>
      </c>
      <c r="H119" s="1336">
        <f t="shared" si="4"/>
        <v>25800</v>
      </c>
      <c r="I119" s="1336">
        <f t="shared" si="5"/>
        <v>22842.070000000003</v>
      </c>
    </row>
    <row r="120" spans="1:9" ht="15" x14ac:dyDescent="0.25">
      <c r="A120" s="1626">
        <v>202015016</v>
      </c>
      <c r="B120" s="1615" t="s">
        <v>10070</v>
      </c>
      <c r="C120" s="1627">
        <v>0</v>
      </c>
      <c r="D120" s="1628">
        <v>0</v>
      </c>
      <c r="E120" s="1628">
        <v>0</v>
      </c>
      <c r="F120" s="1605">
        <v>0</v>
      </c>
      <c r="G120" s="1629" t="str">
        <f t="shared" si="3"/>
        <v>20201</v>
      </c>
      <c r="H120" s="1336">
        <f t="shared" si="4"/>
        <v>25800</v>
      </c>
      <c r="I120" s="1336">
        <f t="shared" si="5"/>
        <v>22842.070000000003</v>
      </c>
    </row>
    <row r="121" spans="1:9" ht="15" x14ac:dyDescent="0.25">
      <c r="A121" s="1626">
        <v>202015124</v>
      </c>
      <c r="B121" s="1615" t="s">
        <v>10071</v>
      </c>
      <c r="C121" s="1627">
        <v>0</v>
      </c>
      <c r="D121" s="1628">
        <v>0</v>
      </c>
      <c r="E121" s="1628">
        <v>0</v>
      </c>
      <c r="F121" s="1605">
        <v>0</v>
      </c>
      <c r="G121" s="1629" t="str">
        <f t="shared" si="3"/>
        <v>20201</v>
      </c>
      <c r="H121" s="1336">
        <f t="shared" si="4"/>
        <v>25800</v>
      </c>
      <c r="I121" s="1336">
        <f t="shared" si="5"/>
        <v>22842.070000000003</v>
      </c>
    </row>
    <row r="122" spans="1:9" ht="15" x14ac:dyDescent="0.25">
      <c r="A122" s="1626">
        <v>202015145</v>
      </c>
      <c r="B122" s="1615" t="s">
        <v>10072</v>
      </c>
      <c r="C122" s="1627">
        <v>0</v>
      </c>
      <c r="D122" s="1628">
        <v>0</v>
      </c>
      <c r="E122" s="1628">
        <v>0</v>
      </c>
      <c r="F122" s="1605">
        <v>0</v>
      </c>
      <c r="G122" s="1629" t="str">
        <f t="shared" si="3"/>
        <v>20201</v>
      </c>
      <c r="H122" s="1336">
        <f t="shared" si="4"/>
        <v>25800</v>
      </c>
      <c r="I122" s="1336">
        <f t="shared" si="5"/>
        <v>22842.070000000003</v>
      </c>
    </row>
    <row r="123" spans="1:9" ht="15" x14ac:dyDescent="0.25">
      <c r="A123" s="1626">
        <v>202015189</v>
      </c>
      <c r="B123" s="1615" t="s">
        <v>10073</v>
      </c>
      <c r="C123" s="1627">
        <v>0</v>
      </c>
      <c r="D123" s="1628">
        <v>0</v>
      </c>
      <c r="E123" s="1628">
        <v>0</v>
      </c>
      <c r="F123" s="1605">
        <v>0</v>
      </c>
      <c r="G123" s="1629" t="str">
        <f t="shared" si="3"/>
        <v>20201</v>
      </c>
      <c r="H123" s="1336">
        <f t="shared" si="4"/>
        <v>25800</v>
      </c>
      <c r="I123" s="1336">
        <f t="shared" si="5"/>
        <v>22842.070000000003</v>
      </c>
    </row>
    <row r="124" spans="1:9" ht="15" x14ac:dyDescent="0.25">
      <c r="A124" s="1626">
        <v>202015190</v>
      </c>
      <c r="B124" s="1615" t="s">
        <v>10074</v>
      </c>
      <c r="C124" s="1627">
        <v>0</v>
      </c>
      <c r="D124" s="1628">
        <v>0</v>
      </c>
      <c r="E124" s="1628">
        <v>0</v>
      </c>
      <c r="F124" s="1605">
        <v>0</v>
      </c>
      <c r="G124" s="1629" t="str">
        <f t="shared" si="3"/>
        <v>20201</v>
      </c>
      <c r="H124" s="1336">
        <f t="shared" si="4"/>
        <v>25800</v>
      </c>
      <c r="I124" s="1336">
        <f t="shared" si="5"/>
        <v>22842.070000000003</v>
      </c>
    </row>
    <row r="125" spans="1:9" ht="15" x14ac:dyDescent="0.25">
      <c r="A125" s="1626">
        <v>202015578</v>
      </c>
      <c r="B125" s="1615" t="s">
        <v>10075</v>
      </c>
      <c r="C125" s="1627">
        <v>0</v>
      </c>
      <c r="D125" s="1628">
        <v>0</v>
      </c>
      <c r="E125" s="1628">
        <v>0</v>
      </c>
      <c r="F125" s="1605">
        <v>0</v>
      </c>
      <c r="G125" s="1629" t="str">
        <f t="shared" si="3"/>
        <v>20201</v>
      </c>
      <c r="H125" s="1336">
        <f t="shared" si="4"/>
        <v>25800</v>
      </c>
      <c r="I125" s="1336">
        <f t="shared" si="5"/>
        <v>22842.070000000003</v>
      </c>
    </row>
    <row r="126" spans="1:9" ht="15" x14ac:dyDescent="0.25">
      <c r="A126" s="1626">
        <v>202015902</v>
      </c>
      <c r="B126" s="1615" t="s">
        <v>10076</v>
      </c>
      <c r="C126" s="1627">
        <v>0</v>
      </c>
      <c r="D126" s="1628">
        <v>0</v>
      </c>
      <c r="E126" s="1628">
        <v>0</v>
      </c>
      <c r="F126" s="1605">
        <v>0</v>
      </c>
      <c r="G126" s="1629" t="str">
        <f t="shared" si="3"/>
        <v>20201</v>
      </c>
      <c r="H126" s="1336">
        <f t="shared" si="4"/>
        <v>25800</v>
      </c>
      <c r="I126" s="1336">
        <f t="shared" si="5"/>
        <v>22842.070000000003</v>
      </c>
    </row>
    <row r="127" spans="1:9" ht="15" x14ac:dyDescent="0.25">
      <c r="A127" s="1626">
        <v>202016009</v>
      </c>
      <c r="B127" s="1615" t="s">
        <v>10077</v>
      </c>
      <c r="C127" s="1627">
        <v>0</v>
      </c>
      <c r="D127" s="1628">
        <v>0</v>
      </c>
      <c r="E127" s="1628">
        <v>0</v>
      </c>
      <c r="F127" s="1605">
        <v>0</v>
      </c>
      <c r="G127" s="1629" t="str">
        <f t="shared" si="3"/>
        <v>20201</v>
      </c>
      <c r="H127" s="1336">
        <f t="shared" si="4"/>
        <v>25800</v>
      </c>
      <c r="I127" s="1336">
        <f t="shared" si="5"/>
        <v>22842.070000000003</v>
      </c>
    </row>
    <row r="128" spans="1:9" ht="15" x14ac:dyDescent="0.25">
      <c r="A128" s="1626">
        <v>202016010</v>
      </c>
      <c r="B128" s="1615" t="s">
        <v>10078</v>
      </c>
      <c r="C128" s="1627">
        <v>0</v>
      </c>
      <c r="D128" s="1628">
        <v>0</v>
      </c>
      <c r="E128" s="1628">
        <v>0</v>
      </c>
      <c r="F128" s="1605">
        <v>0</v>
      </c>
      <c r="G128" s="1629" t="str">
        <f t="shared" si="3"/>
        <v>20201</v>
      </c>
      <c r="H128" s="1336">
        <f t="shared" si="4"/>
        <v>25800</v>
      </c>
      <c r="I128" s="1336">
        <f t="shared" si="5"/>
        <v>22842.070000000003</v>
      </c>
    </row>
    <row r="129" spans="1:9" ht="15" x14ac:dyDescent="0.25">
      <c r="A129" s="1626">
        <v>202016011</v>
      </c>
      <c r="B129" s="1615" t="s">
        <v>10079</v>
      </c>
      <c r="C129" s="1627">
        <v>0</v>
      </c>
      <c r="D129" s="1628">
        <v>0</v>
      </c>
      <c r="E129" s="1628">
        <v>0</v>
      </c>
      <c r="F129" s="1605">
        <v>0</v>
      </c>
      <c r="G129" s="1629" t="str">
        <f t="shared" si="3"/>
        <v>20201</v>
      </c>
      <c r="H129" s="1336">
        <f t="shared" si="4"/>
        <v>25800</v>
      </c>
      <c r="I129" s="1336">
        <f t="shared" si="5"/>
        <v>22842.070000000003</v>
      </c>
    </row>
    <row r="130" spans="1:9" ht="15" x14ac:dyDescent="0.25">
      <c r="A130" s="1626">
        <v>202019050</v>
      </c>
      <c r="B130" s="1615" t="s">
        <v>10080</v>
      </c>
      <c r="C130" s="1627">
        <v>0</v>
      </c>
      <c r="D130" s="1628">
        <v>0</v>
      </c>
      <c r="E130" s="1628">
        <v>0</v>
      </c>
      <c r="F130" s="1605">
        <v>0</v>
      </c>
      <c r="G130" s="1629" t="str">
        <f t="shared" si="3"/>
        <v>20201</v>
      </c>
      <c r="H130" s="1336">
        <f t="shared" si="4"/>
        <v>25800</v>
      </c>
      <c r="I130" s="1336">
        <f t="shared" si="5"/>
        <v>22842.070000000003</v>
      </c>
    </row>
    <row r="131" spans="1:9" ht="15" x14ac:dyDescent="0.25">
      <c r="A131" s="1626">
        <v>202019051</v>
      </c>
      <c r="B131" s="1615" t="s">
        <v>10081</v>
      </c>
      <c r="C131" s="1627">
        <v>0</v>
      </c>
      <c r="D131" s="1628">
        <v>0</v>
      </c>
      <c r="E131" s="1628">
        <v>0</v>
      </c>
      <c r="F131" s="1605">
        <v>0</v>
      </c>
      <c r="G131" s="1629" t="str">
        <f t="shared" si="3"/>
        <v>20201</v>
      </c>
      <c r="H131" s="1336">
        <f t="shared" si="4"/>
        <v>25800</v>
      </c>
      <c r="I131" s="1336">
        <f t="shared" si="5"/>
        <v>22842.070000000003</v>
      </c>
    </row>
    <row r="132" spans="1:9" ht="15" x14ac:dyDescent="0.25">
      <c r="A132" s="1626">
        <v>202019053</v>
      </c>
      <c r="B132" s="1615" t="s">
        <v>10082</v>
      </c>
      <c r="C132" s="1627">
        <v>0</v>
      </c>
      <c r="D132" s="1628">
        <v>0</v>
      </c>
      <c r="E132" s="1628">
        <v>0</v>
      </c>
      <c r="F132" s="1605">
        <v>0</v>
      </c>
      <c r="G132" s="1629" t="str">
        <f t="shared" si="3"/>
        <v>20201</v>
      </c>
      <c r="H132" s="1336">
        <f t="shared" si="4"/>
        <v>25800</v>
      </c>
      <c r="I132" s="1336">
        <f t="shared" si="5"/>
        <v>22842.070000000003</v>
      </c>
    </row>
    <row r="133" spans="1:9" ht="15" x14ac:dyDescent="0.25">
      <c r="A133" s="1626">
        <v>202019054</v>
      </c>
      <c r="B133" s="1615" t="s">
        <v>10083</v>
      </c>
      <c r="C133" s="1627">
        <v>0</v>
      </c>
      <c r="D133" s="1628">
        <v>0</v>
      </c>
      <c r="E133" s="1628">
        <v>0</v>
      </c>
      <c r="F133" s="1605">
        <v>0</v>
      </c>
      <c r="G133" s="1629" t="str">
        <f t="shared" si="3"/>
        <v>20201</v>
      </c>
      <c r="H133" s="1336">
        <f t="shared" si="4"/>
        <v>25800</v>
      </c>
      <c r="I133" s="1336">
        <f t="shared" si="5"/>
        <v>22842.070000000003</v>
      </c>
    </row>
    <row r="134" spans="1:9" ht="15" x14ac:dyDescent="0.25">
      <c r="A134" s="1626">
        <v>202019055</v>
      </c>
      <c r="B134" s="1615" t="s">
        <v>10084</v>
      </c>
      <c r="C134" s="1627">
        <v>0</v>
      </c>
      <c r="D134" s="1628">
        <v>0</v>
      </c>
      <c r="E134" s="1628">
        <v>0</v>
      </c>
      <c r="F134" s="1605">
        <v>0</v>
      </c>
      <c r="G134" s="1629" t="str">
        <f t="shared" si="3"/>
        <v>20201</v>
      </c>
      <c r="H134" s="1336">
        <f t="shared" si="4"/>
        <v>25800</v>
      </c>
      <c r="I134" s="1336">
        <f t="shared" si="5"/>
        <v>22842.070000000003</v>
      </c>
    </row>
    <row r="135" spans="1:9" ht="15" x14ac:dyDescent="0.25">
      <c r="A135" s="1626">
        <v>202019067</v>
      </c>
      <c r="B135" s="1615" t="s">
        <v>10085</v>
      </c>
      <c r="C135" s="1627">
        <v>0</v>
      </c>
      <c r="D135" s="1628">
        <v>0</v>
      </c>
      <c r="E135" s="1628">
        <v>0</v>
      </c>
      <c r="F135" s="1605">
        <v>0</v>
      </c>
      <c r="G135" s="1629" t="str">
        <f t="shared" si="3"/>
        <v>20201</v>
      </c>
      <c r="H135" s="1336">
        <f t="shared" si="4"/>
        <v>25800</v>
      </c>
      <c r="I135" s="1336">
        <f t="shared" si="5"/>
        <v>22842.070000000003</v>
      </c>
    </row>
    <row r="136" spans="1:9" ht="15" x14ac:dyDescent="0.25">
      <c r="A136" s="1626">
        <v>202019072</v>
      </c>
      <c r="B136" s="1615" t="s">
        <v>6749</v>
      </c>
      <c r="C136" s="1627">
        <v>-16.7</v>
      </c>
      <c r="D136" s="1628">
        <v>-1000</v>
      </c>
      <c r="E136" s="1628">
        <v>-1000</v>
      </c>
      <c r="F136" s="1605">
        <v>983.3</v>
      </c>
      <c r="G136" s="1629" t="str">
        <f t="shared" ref="G136:G199" si="6">LEFT(A136,5)</f>
        <v>20201</v>
      </c>
      <c r="H136" s="1336">
        <f t="shared" ref="H136:H199" si="7">SUMIF(G:G,G136,E:E)</f>
        <v>25800</v>
      </c>
      <c r="I136" s="1336">
        <f t="shared" ref="I136:I199" si="8">SUMIF(G:G,G136,C:C)</f>
        <v>22842.070000000003</v>
      </c>
    </row>
    <row r="137" spans="1:9" ht="15" x14ac:dyDescent="0.25">
      <c r="A137" s="1626">
        <v>202019073</v>
      </c>
      <c r="B137" s="1615" t="s">
        <v>10086</v>
      </c>
      <c r="C137" s="1627">
        <v>0</v>
      </c>
      <c r="D137" s="1628">
        <v>0</v>
      </c>
      <c r="E137" s="1628">
        <v>0</v>
      </c>
      <c r="F137" s="1605">
        <v>0</v>
      </c>
      <c r="G137" s="1629" t="str">
        <f t="shared" si="6"/>
        <v>20201</v>
      </c>
      <c r="H137" s="1336">
        <f t="shared" si="7"/>
        <v>25800</v>
      </c>
      <c r="I137" s="1336">
        <f t="shared" si="8"/>
        <v>22842.070000000003</v>
      </c>
    </row>
    <row r="138" spans="1:9" ht="15" x14ac:dyDescent="0.25">
      <c r="A138" s="1626">
        <v>202019087</v>
      </c>
      <c r="B138" s="1615" t="s">
        <v>6751</v>
      </c>
      <c r="C138" s="1627">
        <v>0</v>
      </c>
      <c r="D138" s="1628">
        <v>-150</v>
      </c>
      <c r="E138" s="1628">
        <v>-150</v>
      </c>
      <c r="F138" s="1605">
        <v>150</v>
      </c>
      <c r="G138" s="1629" t="str">
        <f t="shared" si="6"/>
        <v>20201</v>
      </c>
      <c r="H138" s="1336">
        <f t="shared" si="7"/>
        <v>25800</v>
      </c>
      <c r="I138" s="1336">
        <f t="shared" si="8"/>
        <v>22842.070000000003</v>
      </c>
    </row>
    <row r="139" spans="1:9" ht="15" x14ac:dyDescent="0.25">
      <c r="A139" s="1626">
        <v>202019088</v>
      </c>
      <c r="B139" s="1615" t="s">
        <v>10087</v>
      </c>
      <c r="C139" s="1627">
        <v>0</v>
      </c>
      <c r="D139" s="1628">
        <v>0</v>
      </c>
      <c r="E139" s="1628">
        <v>0</v>
      </c>
      <c r="F139" s="1605">
        <v>0</v>
      </c>
      <c r="G139" s="1629" t="str">
        <f t="shared" si="6"/>
        <v>20201</v>
      </c>
      <c r="H139" s="1336">
        <f t="shared" si="7"/>
        <v>25800</v>
      </c>
      <c r="I139" s="1336">
        <f t="shared" si="8"/>
        <v>22842.070000000003</v>
      </c>
    </row>
    <row r="140" spans="1:9" ht="15" x14ac:dyDescent="0.25">
      <c r="A140" s="1626">
        <v>202019089</v>
      </c>
      <c r="B140" s="1615" t="s">
        <v>10088</v>
      </c>
      <c r="C140" s="1627">
        <v>0</v>
      </c>
      <c r="D140" s="1628">
        <v>0</v>
      </c>
      <c r="E140" s="1628">
        <v>0</v>
      </c>
      <c r="F140" s="1605">
        <v>0</v>
      </c>
      <c r="G140" s="1629" t="str">
        <f t="shared" si="6"/>
        <v>20201</v>
      </c>
      <c r="H140" s="1336">
        <f t="shared" si="7"/>
        <v>25800</v>
      </c>
      <c r="I140" s="1336">
        <f t="shared" si="8"/>
        <v>22842.070000000003</v>
      </c>
    </row>
    <row r="141" spans="1:9" ht="15" x14ac:dyDescent="0.25">
      <c r="A141" s="1626">
        <v>202019201</v>
      </c>
      <c r="B141" s="1615" t="s">
        <v>10089</v>
      </c>
      <c r="C141" s="1627">
        <v>0</v>
      </c>
      <c r="D141" s="1628">
        <v>0</v>
      </c>
      <c r="E141" s="1628">
        <v>0</v>
      </c>
      <c r="F141" s="1605">
        <v>0</v>
      </c>
      <c r="G141" s="1629" t="str">
        <f t="shared" si="6"/>
        <v>20201</v>
      </c>
      <c r="H141" s="1336">
        <f t="shared" si="7"/>
        <v>25800</v>
      </c>
      <c r="I141" s="1336">
        <f t="shared" si="8"/>
        <v>22842.070000000003</v>
      </c>
    </row>
    <row r="142" spans="1:9" ht="15" x14ac:dyDescent="0.25">
      <c r="A142" s="1626">
        <v>202019204</v>
      </c>
      <c r="B142" s="1615" t="s">
        <v>10090</v>
      </c>
      <c r="C142" s="1627">
        <v>0</v>
      </c>
      <c r="D142" s="1628">
        <v>0</v>
      </c>
      <c r="E142" s="1628">
        <v>0</v>
      </c>
      <c r="F142" s="1605">
        <v>0</v>
      </c>
      <c r="G142" s="1629" t="str">
        <f t="shared" si="6"/>
        <v>20201</v>
      </c>
      <c r="H142" s="1336">
        <f t="shared" si="7"/>
        <v>25800</v>
      </c>
      <c r="I142" s="1336">
        <f t="shared" si="8"/>
        <v>22842.070000000003</v>
      </c>
    </row>
    <row r="143" spans="1:9" ht="15" x14ac:dyDescent="0.25">
      <c r="A143" s="1626">
        <v>202019207</v>
      </c>
      <c r="B143" s="1615" t="s">
        <v>10091</v>
      </c>
      <c r="C143" s="1627">
        <v>0</v>
      </c>
      <c r="D143" s="1628">
        <v>0</v>
      </c>
      <c r="E143" s="1628">
        <v>0</v>
      </c>
      <c r="F143" s="1605">
        <v>0</v>
      </c>
      <c r="G143" s="1629" t="str">
        <f t="shared" si="6"/>
        <v>20201</v>
      </c>
      <c r="H143" s="1336">
        <f t="shared" si="7"/>
        <v>25800</v>
      </c>
      <c r="I143" s="1336">
        <f t="shared" si="8"/>
        <v>22842.070000000003</v>
      </c>
    </row>
    <row r="144" spans="1:9" ht="15" x14ac:dyDescent="0.25">
      <c r="A144" s="1626">
        <v>202019212</v>
      </c>
      <c r="B144" s="1615" t="s">
        <v>10092</v>
      </c>
      <c r="C144" s="1627">
        <v>0</v>
      </c>
      <c r="D144" s="1628">
        <v>0</v>
      </c>
      <c r="E144" s="1628">
        <v>0</v>
      </c>
      <c r="F144" s="1605">
        <v>0</v>
      </c>
      <c r="G144" s="1629" t="str">
        <f t="shared" si="6"/>
        <v>20201</v>
      </c>
      <c r="H144" s="1336">
        <f t="shared" si="7"/>
        <v>25800</v>
      </c>
      <c r="I144" s="1336">
        <f t="shared" si="8"/>
        <v>22842.070000000003</v>
      </c>
    </row>
    <row r="145" spans="1:9" ht="15" x14ac:dyDescent="0.25">
      <c r="A145" s="1626">
        <v>202019356</v>
      </c>
      <c r="B145" s="1615" t="s">
        <v>10093</v>
      </c>
      <c r="C145" s="1627">
        <v>0</v>
      </c>
      <c r="D145" s="1628">
        <v>0</v>
      </c>
      <c r="E145" s="1628">
        <v>0</v>
      </c>
      <c r="F145" s="1605">
        <v>0</v>
      </c>
      <c r="G145" s="1629" t="str">
        <f t="shared" si="6"/>
        <v>20201</v>
      </c>
      <c r="H145" s="1336">
        <f t="shared" si="7"/>
        <v>25800</v>
      </c>
      <c r="I145" s="1336">
        <f t="shared" si="8"/>
        <v>22842.070000000003</v>
      </c>
    </row>
    <row r="146" spans="1:9" ht="15" x14ac:dyDescent="0.25">
      <c r="A146" s="1626">
        <v>202019359</v>
      </c>
      <c r="B146" s="1615" t="s">
        <v>10094</v>
      </c>
      <c r="C146" s="1627">
        <v>0</v>
      </c>
      <c r="D146" s="1628">
        <v>0</v>
      </c>
      <c r="E146" s="1628">
        <v>0</v>
      </c>
      <c r="F146" s="1605">
        <v>0</v>
      </c>
      <c r="G146" s="1629" t="str">
        <f t="shared" si="6"/>
        <v>20201</v>
      </c>
      <c r="H146" s="1336">
        <f t="shared" si="7"/>
        <v>25800</v>
      </c>
      <c r="I146" s="1336">
        <f t="shared" si="8"/>
        <v>22842.070000000003</v>
      </c>
    </row>
    <row r="147" spans="1:9" ht="15" x14ac:dyDescent="0.25">
      <c r="A147" s="1626">
        <v>202019552</v>
      </c>
      <c r="B147" s="1615" t="s">
        <v>10095</v>
      </c>
      <c r="C147" s="1627">
        <v>0</v>
      </c>
      <c r="D147" s="1628">
        <v>0</v>
      </c>
      <c r="E147" s="1628">
        <v>0</v>
      </c>
      <c r="F147" s="1605">
        <v>0</v>
      </c>
      <c r="G147" s="1629" t="str">
        <f t="shared" si="6"/>
        <v>20201</v>
      </c>
      <c r="H147" s="1336">
        <f t="shared" si="7"/>
        <v>25800</v>
      </c>
      <c r="I147" s="1336">
        <f t="shared" si="8"/>
        <v>22842.070000000003</v>
      </c>
    </row>
    <row r="148" spans="1:9" ht="15" x14ac:dyDescent="0.25">
      <c r="A148" s="1626">
        <v>202019553</v>
      </c>
      <c r="B148" s="1615" t="s">
        <v>10096</v>
      </c>
      <c r="C148" s="1627">
        <v>0</v>
      </c>
      <c r="D148" s="1628">
        <v>0</v>
      </c>
      <c r="E148" s="1628">
        <v>0</v>
      </c>
      <c r="F148" s="1605">
        <v>0</v>
      </c>
      <c r="G148" s="1629" t="str">
        <f t="shared" si="6"/>
        <v>20201</v>
      </c>
      <c r="H148" s="1336">
        <f t="shared" si="7"/>
        <v>25800</v>
      </c>
      <c r="I148" s="1336">
        <f t="shared" si="8"/>
        <v>22842.070000000003</v>
      </c>
    </row>
    <row r="149" spans="1:9" ht="15" x14ac:dyDescent="0.25">
      <c r="A149" s="1626">
        <v>202019554</v>
      </c>
      <c r="B149" s="1615" t="s">
        <v>10097</v>
      </c>
      <c r="C149" s="1627">
        <v>0</v>
      </c>
      <c r="D149" s="1628">
        <v>0</v>
      </c>
      <c r="E149" s="1628">
        <v>0</v>
      </c>
      <c r="F149" s="1605">
        <v>0</v>
      </c>
      <c r="G149" s="1629" t="str">
        <f t="shared" si="6"/>
        <v>20201</v>
      </c>
      <c r="H149" s="1336">
        <f t="shared" si="7"/>
        <v>25800</v>
      </c>
      <c r="I149" s="1336">
        <f t="shared" si="8"/>
        <v>22842.070000000003</v>
      </c>
    </row>
    <row r="150" spans="1:9" ht="15" x14ac:dyDescent="0.25">
      <c r="A150" s="1626">
        <v>202019555</v>
      </c>
      <c r="B150" s="1615" t="s">
        <v>10098</v>
      </c>
      <c r="C150" s="1627">
        <v>0</v>
      </c>
      <c r="D150" s="1628">
        <v>0</v>
      </c>
      <c r="E150" s="1628">
        <v>0</v>
      </c>
      <c r="F150" s="1605">
        <v>0</v>
      </c>
      <c r="G150" s="1629" t="str">
        <f t="shared" si="6"/>
        <v>20201</v>
      </c>
      <c r="H150" s="1336">
        <f t="shared" si="7"/>
        <v>25800</v>
      </c>
      <c r="I150" s="1336">
        <f t="shared" si="8"/>
        <v>22842.070000000003</v>
      </c>
    </row>
    <row r="151" spans="1:9" ht="15" x14ac:dyDescent="0.25">
      <c r="A151" s="1626">
        <v>202019556</v>
      </c>
      <c r="B151" s="1615" t="s">
        <v>10099</v>
      </c>
      <c r="C151" s="1627">
        <v>0</v>
      </c>
      <c r="D151" s="1628">
        <v>0</v>
      </c>
      <c r="E151" s="1628">
        <v>0</v>
      </c>
      <c r="F151" s="1605">
        <v>0</v>
      </c>
      <c r="G151" s="1629" t="str">
        <f t="shared" si="6"/>
        <v>20201</v>
      </c>
      <c r="H151" s="1336">
        <f t="shared" si="7"/>
        <v>25800</v>
      </c>
      <c r="I151" s="1336">
        <f t="shared" si="8"/>
        <v>22842.070000000003</v>
      </c>
    </row>
    <row r="152" spans="1:9" ht="15" x14ac:dyDescent="0.25">
      <c r="A152" s="1626">
        <v>202019559</v>
      </c>
      <c r="B152" s="1615" t="s">
        <v>10100</v>
      </c>
      <c r="C152" s="1627">
        <v>0</v>
      </c>
      <c r="D152" s="1628">
        <v>0</v>
      </c>
      <c r="E152" s="1628">
        <v>0</v>
      </c>
      <c r="F152" s="1605">
        <v>0</v>
      </c>
      <c r="G152" s="1629" t="str">
        <f t="shared" si="6"/>
        <v>20201</v>
      </c>
      <c r="H152" s="1336">
        <f t="shared" si="7"/>
        <v>25800</v>
      </c>
      <c r="I152" s="1336">
        <f t="shared" si="8"/>
        <v>22842.070000000003</v>
      </c>
    </row>
    <row r="153" spans="1:9" ht="15" x14ac:dyDescent="0.25">
      <c r="A153" s="1626">
        <v>202019560</v>
      </c>
      <c r="B153" s="1615" t="s">
        <v>10101</v>
      </c>
      <c r="C153" s="1627">
        <v>0</v>
      </c>
      <c r="D153" s="1628">
        <v>0</v>
      </c>
      <c r="E153" s="1628">
        <v>0</v>
      </c>
      <c r="F153" s="1605">
        <v>0</v>
      </c>
      <c r="G153" s="1629" t="str">
        <f t="shared" si="6"/>
        <v>20201</v>
      </c>
      <c r="H153" s="1336">
        <f t="shared" si="7"/>
        <v>25800</v>
      </c>
      <c r="I153" s="1336">
        <f t="shared" si="8"/>
        <v>22842.070000000003</v>
      </c>
    </row>
    <row r="154" spans="1:9" ht="15" x14ac:dyDescent="0.25">
      <c r="A154" s="1626">
        <v>202019561</v>
      </c>
      <c r="B154" s="1615" t="s">
        <v>10102</v>
      </c>
      <c r="C154" s="1627">
        <v>0</v>
      </c>
      <c r="D154" s="1628">
        <v>0</v>
      </c>
      <c r="E154" s="1628">
        <v>0</v>
      </c>
      <c r="F154" s="1605">
        <v>0</v>
      </c>
      <c r="G154" s="1629" t="str">
        <f t="shared" si="6"/>
        <v>20201</v>
      </c>
      <c r="H154" s="1336">
        <f t="shared" si="7"/>
        <v>25800</v>
      </c>
      <c r="I154" s="1336">
        <f t="shared" si="8"/>
        <v>22842.070000000003</v>
      </c>
    </row>
    <row r="155" spans="1:9" ht="15" x14ac:dyDescent="0.25">
      <c r="A155" s="1626">
        <v>202019602</v>
      </c>
      <c r="B155" s="1615" t="s">
        <v>10103</v>
      </c>
      <c r="C155" s="1627">
        <v>0</v>
      </c>
      <c r="D155" s="1628">
        <v>0</v>
      </c>
      <c r="E155" s="1628">
        <v>0</v>
      </c>
      <c r="F155" s="1605">
        <v>0</v>
      </c>
      <c r="G155" s="1629" t="str">
        <f t="shared" si="6"/>
        <v>20201</v>
      </c>
      <c r="H155" s="1336">
        <f t="shared" si="7"/>
        <v>25800</v>
      </c>
      <c r="I155" s="1336">
        <f t="shared" si="8"/>
        <v>22842.070000000003</v>
      </c>
    </row>
    <row r="156" spans="1:9" ht="15" x14ac:dyDescent="0.25">
      <c r="A156" s="1626">
        <v>202019846</v>
      </c>
      <c r="B156" s="1615" t="s">
        <v>10104</v>
      </c>
      <c r="C156" s="1627">
        <v>0</v>
      </c>
      <c r="D156" s="1628">
        <v>0</v>
      </c>
      <c r="E156" s="1628">
        <v>0</v>
      </c>
      <c r="F156" s="1605">
        <v>0</v>
      </c>
      <c r="G156" s="1629" t="str">
        <f t="shared" si="6"/>
        <v>20201</v>
      </c>
      <c r="H156" s="1336">
        <f t="shared" si="7"/>
        <v>25800</v>
      </c>
      <c r="I156" s="1336">
        <f t="shared" si="8"/>
        <v>22842.070000000003</v>
      </c>
    </row>
    <row r="157" spans="1:9" ht="15" x14ac:dyDescent="0.25">
      <c r="A157" s="1626">
        <v>203010200</v>
      </c>
      <c r="B157" s="1615" t="s">
        <v>10105</v>
      </c>
      <c r="C157" s="1627">
        <v>0</v>
      </c>
      <c r="D157" s="1628">
        <v>0</v>
      </c>
      <c r="E157" s="1628">
        <v>0</v>
      </c>
      <c r="F157" s="1605">
        <v>0</v>
      </c>
      <c r="G157" s="1629" t="str">
        <f t="shared" si="6"/>
        <v>20301</v>
      </c>
      <c r="H157" s="1336">
        <f t="shared" si="7"/>
        <v>150</v>
      </c>
      <c r="I157" s="1336">
        <f t="shared" si="8"/>
        <v>0</v>
      </c>
    </row>
    <row r="158" spans="1:9" ht="15" x14ac:dyDescent="0.25">
      <c r="A158" s="1626">
        <v>203012038</v>
      </c>
      <c r="B158" s="1615" t="s">
        <v>10106</v>
      </c>
      <c r="C158" s="1627">
        <v>0</v>
      </c>
      <c r="D158" s="1628">
        <v>150</v>
      </c>
      <c r="E158" s="1628">
        <v>150</v>
      </c>
      <c r="F158" s="1605">
        <v>-150</v>
      </c>
      <c r="G158" s="1629" t="str">
        <f t="shared" si="6"/>
        <v>20301</v>
      </c>
      <c r="H158" s="1336">
        <f t="shared" si="7"/>
        <v>150</v>
      </c>
      <c r="I158" s="1336">
        <f t="shared" si="8"/>
        <v>0</v>
      </c>
    </row>
    <row r="159" spans="1:9" ht="15" x14ac:dyDescent="0.25">
      <c r="A159" s="1626">
        <v>203012430</v>
      </c>
      <c r="B159" s="1615" t="s">
        <v>10107</v>
      </c>
      <c r="C159" s="1627">
        <v>0</v>
      </c>
      <c r="D159" s="1628">
        <v>0</v>
      </c>
      <c r="E159" s="1628">
        <v>0</v>
      </c>
      <c r="F159" s="1605">
        <v>0</v>
      </c>
      <c r="G159" s="1629" t="str">
        <f t="shared" si="6"/>
        <v>20301</v>
      </c>
      <c r="H159" s="1336">
        <f t="shared" si="7"/>
        <v>150</v>
      </c>
      <c r="I159" s="1336">
        <f t="shared" si="8"/>
        <v>0</v>
      </c>
    </row>
    <row r="160" spans="1:9" ht="15" x14ac:dyDescent="0.25">
      <c r="A160" s="1626">
        <v>203014610</v>
      </c>
      <c r="B160" s="1615" t="s">
        <v>10108</v>
      </c>
      <c r="C160" s="1627">
        <v>0</v>
      </c>
      <c r="D160" s="1628">
        <v>0</v>
      </c>
      <c r="E160" s="1628">
        <v>0</v>
      </c>
      <c r="F160" s="1605">
        <v>0</v>
      </c>
      <c r="G160" s="1629" t="str">
        <f t="shared" si="6"/>
        <v>20301</v>
      </c>
      <c r="H160" s="1336">
        <f t="shared" si="7"/>
        <v>150</v>
      </c>
      <c r="I160" s="1336">
        <f t="shared" si="8"/>
        <v>0</v>
      </c>
    </row>
    <row r="161" spans="1:9" ht="15" x14ac:dyDescent="0.25">
      <c r="A161" s="1626">
        <v>203014611</v>
      </c>
      <c r="B161" s="1615" t="s">
        <v>10109</v>
      </c>
      <c r="C161" s="1627">
        <v>0</v>
      </c>
      <c r="D161" s="1628">
        <v>0</v>
      </c>
      <c r="E161" s="1628">
        <v>0</v>
      </c>
      <c r="F161" s="1605">
        <v>0</v>
      </c>
      <c r="G161" s="1629" t="str">
        <f t="shared" si="6"/>
        <v>20301</v>
      </c>
      <c r="H161" s="1336">
        <f t="shared" si="7"/>
        <v>150</v>
      </c>
      <c r="I161" s="1336">
        <f t="shared" si="8"/>
        <v>0</v>
      </c>
    </row>
    <row r="162" spans="1:9" ht="15" x14ac:dyDescent="0.25">
      <c r="A162" s="1626">
        <v>203014622</v>
      </c>
      <c r="B162" s="1615" t="s">
        <v>10110</v>
      </c>
      <c r="C162" s="1627">
        <v>0</v>
      </c>
      <c r="D162" s="1628">
        <v>0</v>
      </c>
      <c r="E162" s="1628">
        <v>0</v>
      </c>
      <c r="F162" s="1605">
        <v>0</v>
      </c>
      <c r="G162" s="1629" t="str">
        <f t="shared" si="6"/>
        <v>20301</v>
      </c>
      <c r="H162" s="1336">
        <f t="shared" si="7"/>
        <v>150</v>
      </c>
      <c r="I162" s="1336">
        <f t="shared" si="8"/>
        <v>0</v>
      </c>
    </row>
    <row r="163" spans="1:9" ht="15" x14ac:dyDescent="0.25">
      <c r="A163" s="1626">
        <v>207010100</v>
      </c>
      <c r="B163" s="1615" t="s">
        <v>10111</v>
      </c>
      <c r="C163" s="1627">
        <v>141575.74</v>
      </c>
      <c r="D163" s="1628">
        <v>163350</v>
      </c>
      <c r="E163" s="1628">
        <v>163350</v>
      </c>
      <c r="F163" s="1605">
        <v>-21774.26</v>
      </c>
      <c r="G163" s="1629" t="str">
        <f t="shared" si="6"/>
        <v>20701</v>
      </c>
      <c r="H163" s="1336">
        <f t="shared" si="7"/>
        <v>175300</v>
      </c>
      <c r="I163" s="1336">
        <f t="shared" si="8"/>
        <v>149919.70000000001</v>
      </c>
    </row>
    <row r="164" spans="1:9" ht="15" x14ac:dyDescent="0.25">
      <c r="A164" s="1626">
        <v>207010101</v>
      </c>
      <c r="B164" s="1615" t="s">
        <v>10112</v>
      </c>
      <c r="C164" s="1627">
        <v>0</v>
      </c>
      <c r="D164" s="1628">
        <v>0</v>
      </c>
      <c r="E164" s="1628">
        <v>0</v>
      </c>
      <c r="F164" s="1605">
        <v>0</v>
      </c>
      <c r="G164" s="1629" t="str">
        <f t="shared" si="6"/>
        <v>20701</v>
      </c>
      <c r="H164" s="1336">
        <f t="shared" si="7"/>
        <v>175300</v>
      </c>
      <c r="I164" s="1336">
        <f t="shared" si="8"/>
        <v>149919.70000000001</v>
      </c>
    </row>
    <row r="165" spans="1:9" ht="15" x14ac:dyDescent="0.25">
      <c r="A165" s="1626">
        <v>207010102</v>
      </c>
      <c r="B165" s="1615" t="s">
        <v>10113</v>
      </c>
      <c r="C165" s="1627">
        <v>0</v>
      </c>
      <c r="D165" s="1628">
        <v>0</v>
      </c>
      <c r="E165" s="1628">
        <v>0</v>
      </c>
      <c r="F165" s="1605">
        <v>0</v>
      </c>
      <c r="G165" s="1629" t="str">
        <f t="shared" si="6"/>
        <v>20701</v>
      </c>
      <c r="H165" s="1336">
        <f t="shared" si="7"/>
        <v>175300</v>
      </c>
      <c r="I165" s="1336">
        <f t="shared" si="8"/>
        <v>149919.70000000001</v>
      </c>
    </row>
    <row r="166" spans="1:9" ht="15" x14ac:dyDescent="0.25">
      <c r="A166" s="1626">
        <v>207010103</v>
      </c>
      <c r="B166" s="1615" t="s">
        <v>10114</v>
      </c>
      <c r="C166" s="1627">
        <v>0</v>
      </c>
      <c r="D166" s="1628">
        <v>0</v>
      </c>
      <c r="E166" s="1628">
        <v>0</v>
      </c>
      <c r="F166" s="1605">
        <v>0</v>
      </c>
      <c r="G166" s="1629" t="str">
        <f t="shared" si="6"/>
        <v>20701</v>
      </c>
      <c r="H166" s="1336">
        <f t="shared" si="7"/>
        <v>175300</v>
      </c>
      <c r="I166" s="1336">
        <f t="shared" si="8"/>
        <v>149919.70000000001</v>
      </c>
    </row>
    <row r="167" spans="1:9" ht="15" x14ac:dyDescent="0.25">
      <c r="A167" s="1626">
        <v>207010120</v>
      </c>
      <c r="B167" s="1615" t="s">
        <v>10115</v>
      </c>
      <c r="C167" s="1627">
        <v>0</v>
      </c>
      <c r="D167" s="1628">
        <v>0</v>
      </c>
      <c r="E167" s="1628">
        <v>0</v>
      </c>
      <c r="F167" s="1605">
        <v>0</v>
      </c>
      <c r="G167" s="1629" t="str">
        <f t="shared" si="6"/>
        <v>20701</v>
      </c>
      <c r="H167" s="1336">
        <f t="shared" si="7"/>
        <v>175300</v>
      </c>
      <c r="I167" s="1336">
        <f t="shared" si="8"/>
        <v>149919.70000000001</v>
      </c>
    </row>
    <row r="168" spans="1:9" ht="15" x14ac:dyDescent="0.25">
      <c r="A168" s="1626">
        <v>207010150</v>
      </c>
      <c r="B168" s="1615" t="s">
        <v>10116</v>
      </c>
      <c r="C168" s="1627">
        <v>5740.5</v>
      </c>
      <c r="D168" s="1628">
        <v>6250</v>
      </c>
      <c r="E168" s="1628">
        <v>6250</v>
      </c>
      <c r="F168" s="1605">
        <v>-509.5</v>
      </c>
      <c r="G168" s="1629" t="str">
        <f t="shared" si="6"/>
        <v>20701</v>
      </c>
      <c r="H168" s="1336">
        <f t="shared" si="7"/>
        <v>175300</v>
      </c>
      <c r="I168" s="1336">
        <f t="shared" si="8"/>
        <v>149919.70000000001</v>
      </c>
    </row>
    <row r="169" spans="1:9" ht="15" x14ac:dyDescent="0.25">
      <c r="A169" s="1626">
        <v>207010200</v>
      </c>
      <c r="B169" s="1615" t="s">
        <v>10117</v>
      </c>
      <c r="C169" s="1627">
        <v>0</v>
      </c>
      <c r="D169" s="1628">
        <v>0</v>
      </c>
      <c r="E169" s="1628">
        <v>0</v>
      </c>
      <c r="F169" s="1605">
        <v>0</v>
      </c>
      <c r="G169" s="1629" t="str">
        <f t="shared" si="6"/>
        <v>20701</v>
      </c>
      <c r="H169" s="1336">
        <f t="shared" si="7"/>
        <v>175300</v>
      </c>
      <c r="I169" s="1336">
        <f t="shared" si="8"/>
        <v>149919.70000000001</v>
      </c>
    </row>
    <row r="170" spans="1:9" ht="15" x14ac:dyDescent="0.25">
      <c r="A170" s="1626">
        <v>207010700</v>
      </c>
      <c r="B170" s="1615" t="s">
        <v>10118</v>
      </c>
      <c r="C170" s="1627">
        <v>0</v>
      </c>
      <c r="D170" s="1628">
        <v>0</v>
      </c>
      <c r="E170" s="1628">
        <v>0</v>
      </c>
      <c r="F170" s="1605">
        <v>0</v>
      </c>
      <c r="G170" s="1629" t="str">
        <f t="shared" si="6"/>
        <v>20701</v>
      </c>
      <c r="H170" s="1336">
        <f t="shared" si="7"/>
        <v>175300</v>
      </c>
      <c r="I170" s="1336">
        <f t="shared" si="8"/>
        <v>149919.70000000001</v>
      </c>
    </row>
    <row r="171" spans="1:9" ht="15" x14ac:dyDescent="0.25">
      <c r="A171" s="1626">
        <v>207010800</v>
      </c>
      <c r="B171" s="1615" t="s">
        <v>10119</v>
      </c>
      <c r="C171" s="1627">
        <v>0</v>
      </c>
      <c r="D171" s="1628">
        <v>0</v>
      </c>
      <c r="E171" s="1628">
        <v>0</v>
      </c>
      <c r="F171" s="1605">
        <v>0</v>
      </c>
      <c r="G171" s="1629" t="str">
        <f t="shared" si="6"/>
        <v>20701</v>
      </c>
      <c r="H171" s="1336">
        <f t="shared" si="7"/>
        <v>175300</v>
      </c>
      <c r="I171" s="1336">
        <f t="shared" si="8"/>
        <v>149919.70000000001</v>
      </c>
    </row>
    <row r="172" spans="1:9" ht="15" x14ac:dyDescent="0.25">
      <c r="A172" s="1626">
        <v>207010930</v>
      </c>
      <c r="B172" s="1615" t="s">
        <v>10120</v>
      </c>
      <c r="C172" s="1627">
        <v>0</v>
      </c>
      <c r="D172" s="1628">
        <v>0</v>
      </c>
      <c r="E172" s="1628">
        <v>0</v>
      </c>
      <c r="F172" s="1605">
        <v>0</v>
      </c>
      <c r="G172" s="1629" t="str">
        <f t="shared" si="6"/>
        <v>20701</v>
      </c>
      <c r="H172" s="1336">
        <f t="shared" si="7"/>
        <v>175300</v>
      </c>
      <c r="I172" s="1336">
        <f t="shared" si="8"/>
        <v>149919.70000000001</v>
      </c>
    </row>
    <row r="173" spans="1:9" ht="15" x14ac:dyDescent="0.25">
      <c r="A173" s="1626">
        <v>207010985</v>
      </c>
      <c r="B173" s="1615" t="s">
        <v>10121</v>
      </c>
      <c r="C173" s="1627">
        <v>0</v>
      </c>
      <c r="D173" s="1628">
        <v>0</v>
      </c>
      <c r="E173" s="1628">
        <v>0</v>
      </c>
      <c r="F173" s="1605">
        <v>0</v>
      </c>
      <c r="G173" s="1629" t="str">
        <f t="shared" si="6"/>
        <v>20701</v>
      </c>
      <c r="H173" s="1336">
        <f t="shared" si="7"/>
        <v>175300</v>
      </c>
      <c r="I173" s="1336">
        <f t="shared" si="8"/>
        <v>149919.70000000001</v>
      </c>
    </row>
    <row r="174" spans="1:9" ht="15" x14ac:dyDescent="0.25">
      <c r="A174" s="1626">
        <v>207011045</v>
      </c>
      <c r="B174" s="1615" t="s">
        <v>10122</v>
      </c>
      <c r="C174" s="1627">
        <v>0</v>
      </c>
      <c r="D174" s="1628">
        <v>0</v>
      </c>
      <c r="E174" s="1628">
        <v>0</v>
      </c>
      <c r="F174" s="1605">
        <v>0</v>
      </c>
      <c r="G174" s="1629" t="str">
        <f t="shared" si="6"/>
        <v>20701</v>
      </c>
      <c r="H174" s="1336">
        <f t="shared" si="7"/>
        <v>175300</v>
      </c>
      <c r="I174" s="1336">
        <f t="shared" si="8"/>
        <v>149919.70000000001</v>
      </c>
    </row>
    <row r="175" spans="1:9" ht="15" x14ac:dyDescent="0.25">
      <c r="A175" s="1626">
        <v>207012000</v>
      </c>
      <c r="B175" s="1615" t="s">
        <v>10123</v>
      </c>
      <c r="C175" s="1627">
        <v>361.78</v>
      </c>
      <c r="D175" s="1628">
        <v>1450</v>
      </c>
      <c r="E175" s="1628">
        <v>1450</v>
      </c>
      <c r="F175" s="1605">
        <v>-1088.22</v>
      </c>
      <c r="G175" s="1629" t="str">
        <f t="shared" si="6"/>
        <v>20701</v>
      </c>
      <c r="H175" s="1336">
        <f t="shared" si="7"/>
        <v>175300</v>
      </c>
      <c r="I175" s="1336">
        <f t="shared" si="8"/>
        <v>149919.70000000001</v>
      </c>
    </row>
    <row r="176" spans="1:9" ht="15" x14ac:dyDescent="0.25">
      <c r="A176" s="1626">
        <v>207012007</v>
      </c>
      <c r="B176" s="1615" t="s">
        <v>10124</v>
      </c>
      <c r="C176" s="1627">
        <v>0</v>
      </c>
      <c r="D176" s="1628">
        <v>0</v>
      </c>
      <c r="E176" s="1628">
        <v>0</v>
      </c>
      <c r="F176" s="1605">
        <v>0</v>
      </c>
      <c r="G176" s="1629" t="str">
        <f t="shared" si="6"/>
        <v>20701</v>
      </c>
      <c r="H176" s="1336">
        <f t="shared" si="7"/>
        <v>175300</v>
      </c>
      <c r="I176" s="1336">
        <f t="shared" si="8"/>
        <v>149919.70000000001</v>
      </c>
    </row>
    <row r="177" spans="1:9" ht="15" x14ac:dyDescent="0.25">
      <c r="A177" s="1626">
        <v>207012011</v>
      </c>
      <c r="B177" s="1615" t="s">
        <v>10125</v>
      </c>
      <c r="C177" s="1627">
        <v>0</v>
      </c>
      <c r="D177" s="1628">
        <v>0</v>
      </c>
      <c r="E177" s="1628">
        <v>0</v>
      </c>
      <c r="F177" s="1605">
        <v>0</v>
      </c>
      <c r="G177" s="1629" t="str">
        <f t="shared" si="6"/>
        <v>20701</v>
      </c>
      <c r="H177" s="1336">
        <f t="shared" si="7"/>
        <v>175300</v>
      </c>
      <c r="I177" s="1336">
        <f t="shared" si="8"/>
        <v>149919.70000000001</v>
      </c>
    </row>
    <row r="178" spans="1:9" ht="15" x14ac:dyDescent="0.25">
      <c r="A178" s="1626">
        <v>207012038</v>
      </c>
      <c r="B178" s="1615" t="s">
        <v>10126</v>
      </c>
      <c r="C178" s="1627">
        <v>1649.5</v>
      </c>
      <c r="D178" s="1628">
        <v>1800</v>
      </c>
      <c r="E178" s="1628">
        <v>1800</v>
      </c>
      <c r="F178" s="1605">
        <v>-150.5</v>
      </c>
      <c r="G178" s="1629" t="str">
        <f t="shared" si="6"/>
        <v>20701</v>
      </c>
      <c r="H178" s="1336">
        <f t="shared" si="7"/>
        <v>175300</v>
      </c>
      <c r="I178" s="1336">
        <f t="shared" si="8"/>
        <v>149919.70000000001</v>
      </c>
    </row>
    <row r="179" spans="1:9" ht="15" x14ac:dyDescent="0.25">
      <c r="A179" s="1626">
        <v>207012039</v>
      </c>
      <c r="B179" s="1615" t="s">
        <v>10127</v>
      </c>
      <c r="C179" s="1627">
        <v>0</v>
      </c>
      <c r="D179" s="1628">
        <v>1100</v>
      </c>
      <c r="E179" s="1628">
        <v>1100</v>
      </c>
      <c r="F179" s="1605">
        <v>-1100</v>
      </c>
      <c r="G179" s="1629" t="str">
        <f t="shared" si="6"/>
        <v>20701</v>
      </c>
      <c r="H179" s="1336">
        <f t="shared" si="7"/>
        <v>175300</v>
      </c>
      <c r="I179" s="1336">
        <f t="shared" si="8"/>
        <v>149919.70000000001</v>
      </c>
    </row>
    <row r="180" spans="1:9" ht="15" x14ac:dyDescent="0.25">
      <c r="A180" s="1626">
        <v>207012300</v>
      </c>
      <c r="B180" s="1615" t="s">
        <v>10128</v>
      </c>
      <c r="C180" s="1627">
        <v>574.78</v>
      </c>
      <c r="D180" s="1628">
        <v>1300</v>
      </c>
      <c r="E180" s="1628">
        <v>1300</v>
      </c>
      <c r="F180" s="1605">
        <v>-725.22</v>
      </c>
      <c r="G180" s="1629" t="str">
        <f t="shared" si="6"/>
        <v>20701</v>
      </c>
      <c r="H180" s="1336">
        <f t="shared" si="7"/>
        <v>175300</v>
      </c>
      <c r="I180" s="1336">
        <f t="shared" si="8"/>
        <v>149919.70000000001</v>
      </c>
    </row>
    <row r="181" spans="1:9" ht="15" x14ac:dyDescent="0.25">
      <c r="A181" s="1626">
        <v>207012403</v>
      </c>
      <c r="B181" s="1615" t="s">
        <v>10129</v>
      </c>
      <c r="C181" s="1627">
        <v>0</v>
      </c>
      <c r="D181" s="1628">
        <v>0</v>
      </c>
      <c r="E181" s="1628">
        <v>0</v>
      </c>
      <c r="F181" s="1605">
        <v>0</v>
      </c>
      <c r="G181" s="1629" t="str">
        <f t="shared" si="6"/>
        <v>20701</v>
      </c>
      <c r="H181" s="1336">
        <f t="shared" si="7"/>
        <v>175300</v>
      </c>
      <c r="I181" s="1336">
        <f t="shared" si="8"/>
        <v>149919.70000000001</v>
      </c>
    </row>
    <row r="182" spans="1:9" ht="15" x14ac:dyDescent="0.25">
      <c r="A182" s="1626">
        <v>207012415</v>
      </c>
      <c r="B182" s="1615" t="s">
        <v>10130</v>
      </c>
      <c r="C182" s="1627">
        <v>535.14</v>
      </c>
      <c r="D182" s="1628">
        <v>1250</v>
      </c>
      <c r="E182" s="1628">
        <v>1250</v>
      </c>
      <c r="F182" s="1605">
        <v>-714.86</v>
      </c>
      <c r="G182" s="1629" t="str">
        <f t="shared" si="6"/>
        <v>20701</v>
      </c>
      <c r="H182" s="1336">
        <f t="shared" si="7"/>
        <v>175300</v>
      </c>
      <c r="I182" s="1336">
        <f t="shared" si="8"/>
        <v>149919.70000000001</v>
      </c>
    </row>
    <row r="183" spans="1:9" ht="15" x14ac:dyDescent="0.25">
      <c r="A183" s="1626">
        <v>207012416</v>
      </c>
      <c r="B183" s="1615" t="s">
        <v>10131</v>
      </c>
      <c r="C183" s="1627">
        <v>0</v>
      </c>
      <c r="D183" s="1628">
        <v>0</v>
      </c>
      <c r="E183" s="1628">
        <v>0</v>
      </c>
      <c r="F183" s="1605">
        <v>0</v>
      </c>
      <c r="G183" s="1629" t="str">
        <f t="shared" si="6"/>
        <v>20701</v>
      </c>
      <c r="H183" s="1336">
        <f t="shared" si="7"/>
        <v>175300</v>
      </c>
      <c r="I183" s="1336">
        <f t="shared" si="8"/>
        <v>149919.70000000001</v>
      </c>
    </row>
    <row r="184" spans="1:9" ht="15" x14ac:dyDescent="0.25">
      <c r="A184" s="1626">
        <v>207012433</v>
      </c>
      <c r="B184" s="1615" t="s">
        <v>10132</v>
      </c>
      <c r="C184" s="1627">
        <v>0</v>
      </c>
      <c r="D184" s="1628">
        <v>0</v>
      </c>
      <c r="E184" s="1628">
        <v>0</v>
      </c>
      <c r="F184" s="1605">
        <v>0</v>
      </c>
      <c r="G184" s="1629" t="str">
        <f t="shared" si="6"/>
        <v>20701</v>
      </c>
      <c r="H184" s="1336">
        <f t="shared" si="7"/>
        <v>175300</v>
      </c>
      <c r="I184" s="1336">
        <f t="shared" si="8"/>
        <v>149919.70000000001</v>
      </c>
    </row>
    <row r="185" spans="1:9" ht="15" x14ac:dyDescent="0.25">
      <c r="A185" s="1626">
        <v>207012442</v>
      </c>
      <c r="B185" s="1615" t="s">
        <v>10133</v>
      </c>
      <c r="C185" s="1627">
        <v>0</v>
      </c>
      <c r="D185" s="1628">
        <v>0</v>
      </c>
      <c r="E185" s="1628">
        <v>0</v>
      </c>
      <c r="F185" s="1605">
        <v>0</v>
      </c>
      <c r="G185" s="1629" t="str">
        <f t="shared" si="6"/>
        <v>20701</v>
      </c>
      <c r="H185" s="1336">
        <f t="shared" si="7"/>
        <v>175300</v>
      </c>
      <c r="I185" s="1336">
        <f t="shared" si="8"/>
        <v>149919.70000000001</v>
      </c>
    </row>
    <row r="186" spans="1:9" ht="15" x14ac:dyDescent="0.25">
      <c r="A186" s="1626">
        <v>207012477</v>
      </c>
      <c r="B186" s="1615" t="s">
        <v>10134</v>
      </c>
      <c r="C186" s="1627">
        <v>0</v>
      </c>
      <c r="D186" s="1628">
        <v>0</v>
      </c>
      <c r="E186" s="1628">
        <v>0</v>
      </c>
      <c r="F186" s="1605">
        <v>0</v>
      </c>
      <c r="G186" s="1629" t="str">
        <f t="shared" si="6"/>
        <v>20701</v>
      </c>
      <c r="H186" s="1336">
        <f t="shared" si="7"/>
        <v>175300</v>
      </c>
      <c r="I186" s="1336">
        <f t="shared" si="8"/>
        <v>149919.70000000001</v>
      </c>
    </row>
    <row r="187" spans="1:9" ht="15" x14ac:dyDescent="0.25">
      <c r="A187" s="1626">
        <v>207012478</v>
      </c>
      <c r="B187" s="1615" t="s">
        <v>10135</v>
      </c>
      <c r="C187" s="1627">
        <v>0</v>
      </c>
      <c r="D187" s="1628">
        <v>0</v>
      </c>
      <c r="E187" s="1628">
        <v>0</v>
      </c>
      <c r="F187" s="1605">
        <v>0</v>
      </c>
      <c r="G187" s="1629" t="str">
        <f t="shared" si="6"/>
        <v>20701</v>
      </c>
      <c r="H187" s="1336">
        <f t="shared" si="7"/>
        <v>175300</v>
      </c>
      <c r="I187" s="1336">
        <f t="shared" si="8"/>
        <v>149919.70000000001</v>
      </c>
    </row>
    <row r="188" spans="1:9" ht="15" x14ac:dyDescent="0.25">
      <c r="A188" s="1626">
        <v>207012510</v>
      </c>
      <c r="B188" s="1615" t="s">
        <v>10136</v>
      </c>
      <c r="C188" s="1627">
        <v>0</v>
      </c>
      <c r="D188" s="1628">
        <v>0</v>
      </c>
      <c r="E188" s="1628">
        <v>0</v>
      </c>
      <c r="F188" s="1605">
        <v>0</v>
      </c>
      <c r="G188" s="1629" t="str">
        <f t="shared" si="6"/>
        <v>20701</v>
      </c>
      <c r="H188" s="1336">
        <f t="shared" si="7"/>
        <v>175300</v>
      </c>
      <c r="I188" s="1336">
        <f t="shared" si="8"/>
        <v>149919.70000000001</v>
      </c>
    </row>
    <row r="189" spans="1:9" ht="15" x14ac:dyDescent="0.25">
      <c r="A189" s="1626">
        <v>207012520</v>
      </c>
      <c r="B189" s="1615" t="s">
        <v>10137</v>
      </c>
      <c r="C189" s="1627">
        <v>0</v>
      </c>
      <c r="D189" s="1628">
        <v>0</v>
      </c>
      <c r="E189" s="1628">
        <v>0</v>
      </c>
      <c r="F189" s="1605">
        <v>0</v>
      </c>
      <c r="G189" s="1629" t="str">
        <f t="shared" si="6"/>
        <v>20701</v>
      </c>
      <c r="H189" s="1336">
        <f t="shared" si="7"/>
        <v>175300</v>
      </c>
      <c r="I189" s="1336">
        <f t="shared" si="8"/>
        <v>149919.70000000001</v>
      </c>
    </row>
    <row r="190" spans="1:9" ht="15" x14ac:dyDescent="0.25">
      <c r="A190" s="1626">
        <v>207012703</v>
      </c>
      <c r="B190" s="1615" t="s">
        <v>6829</v>
      </c>
      <c r="C190" s="1627">
        <v>0</v>
      </c>
      <c r="D190" s="1628">
        <v>50</v>
      </c>
      <c r="E190" s="1628">
        <v>50</v>
      </c>
      <c r="F190" s="1605">
        <v>-50</v>
      </c>
      <c r="G190" s="1629" t="str">
        <f t="shared" si="6"/>
        <v>20701</v>
      </c>
      <c r="H190" s="1336">
        <f t="shared" si="7"/>
        <v>175300</v>
      </c>
      <c r="I190" s="1336">
        <f t="shared" si="8"/>
        <v>149919.70000000001</v>
      </c>
    </row>
    <row r="191" spans="1:9" ht="15" x14ac:dyDescent="0.25">
      <c r="A191" s="1626">
        <v>207012706</v>
      </c>
      <c r="B191" s="1615" t="s">
        <v>10138</v>
      </c>
      <c r="C191" s="1627">
        <v>0</v>
      </c>
      <c r="D191" s="1628">
        <v>0</v>
      </c>
      <c r="E191" s="1628">
        <v>0</v>
      </c>
      <c r="F191" s="1605">
        <v>0</v>
      </c>
      <c r="G191" s="1629" t="str">
        <f t="shared" si="6"/>
        <v>20701</v>
      </c>
      <c r="H191" s="1336">
        <f t="shared" si="7"/>
        <v>175300</v>
      </c>
      <c r="I191" s="1336">
        <f t="shared" si="8"/>
        <v>149919.70000000001</v>
      </c>
    </row>
    <row r="192" spans="1:9" ht="15" x14ac:dyDescent="0.25">
      <c r="A192" s="1626">
        <v>207012801</v>
      </c>
      <c r="B192" s="1615" t="s">
        <v>10139</v>
      </c>
      <c r="C192" s="1627">
        <v>0</v>
      </c>
      <c r="D192" s="1628">
        <v>0</v>
      </c>
      <c r="E192" s="1628">
        <v>0</v>
      </c>
      <c r="F192" s="1605">
        <v>0</v>
      </c>
      <c r="G192" s="1629" t="str">
        <f t="shared" si="6"/>
        <v>20701</v>
      </c>
      <c r="H192" s="1336">
        <f t="shared" si="7"/>
        <v>175300</v>
      </c>
      <c r="I192" s="1336">
        <f t="shared" si="8"/>
        <v>149919.70000000001</v>
      </c>
    </row>
    <row r="193" spans="1:9" ht="15" x14ac:dyDescent="0.25">
      <c r="A193" s="1626">
        <v>207013011</v>
      </c>
      <c r="B193" s="1615" t="s">
        <v>10140</v>
      </c>
      <c r="C193" s="1627">
        <v>0</v>
      </c>
      <c r="D193" s="1628">
        <v>0</v>
      </c>
      <c r="E193" s="1628">
        <v>0</v>
      </c>
      <c r="F193" s="1605">
        <v>0</v>
      </c>
      <c r="G193" s="1629" t="str">
        <f t="shared" si="6"/>
        <v>20701</v>
      </c>
      <c r="H193" s="1336">
        <f t="shared" si="7"/>
        <v>175300</v>
      </c>
      <c r="I193" s="1336">
        <f t="shared" si="8"/>
        <v>149919.70000000001</v>
      </c>
    </row>
    <row r="194" spans="1:9" ht="15" x14ac:dyDescent="0.25">
      <c r="A194" s="1626">
        <v>207013038</v>
      </c>
      <c r="B194" s="1615" t="s">
        <v>10141</v>
      </c>
      <c r="C194" s="1627">
        <v>0</v>
      </c>
      <c r="D194" s="1628">
        <v>0</v>
      </c>
      <c r="E194" s="1628">
        <v>0</v>
      </c>
      <c r="F194" s="1605">
        <v>0</v>
      </c>
      <c r="G194" s="1629" t="str">
        <f t="shared" si="6"/>
        <v>20701</v>
      </c>
      <c r="H194" s="1336">
        <f t="shared" si="7"/>
        <v>175300</v>
      </c>
      <c r="I194" s="1336">
        <f t="shared" si="8"/>
        <v>149919.70000000001</v>
      </c>
    </row>
    <row r="195" spans="1:9" ht="15" x14ac:dyDescent="0.25">
      <c r="A195" s="1626">
        <v>207013052</v>
      </c>
      <c r="B195" s="1615" t="s">
        <v>10142</v>
      </c>
      <c r="C195" s="1627">
        <v>0</v>
      </c>
      <c r="D195" s="1628">
        <v>0</v>
      </c>
      <c r="E195" s="1628">
        <v>0</v>
      </c>
      <c r="F195" s="1605">
        <v>0</v>
      </c>
      <c r="G195" s="1629" t="str">
        <f t="shared" si="6"/>
        <v>20701</v>
      </c>
      <c r="H195" s="1336">
        <f t="shared" si="7"/>
        <v>175300</v>
      </c>
      <c r="I195" s="1336">
        <f t="shared" si="8"/>
        <v>149919.70000000001</v>
      </c>
    </row>
    <row r="196" spans="1:9" ht="15" x14ac:dyDescent="0.25">
      <c r="A196" s="1626">
        <v>207013300</v>
      </c>
      <c r="B196" s="1615" t="s">
        <v>10143</v>
      </c>
      <c r="C196" s="1627">
        <v>0</v>
      </c>
      <c r="D196" s="1628">
        <v>0</v>
      </c>
      <c r="E196" s="1628">
        <v>0</v>
      </c>
      <c r="F196" s="1605">
        <v>0</v>
      </c>
      <c r="G196" s="1629" t="str">
        <f t="shared" si="6"/>
        <v>20701</v>
      </c>
      <c r="H196" s="1336">
        <f t="shared" si="7"/>
        <v>175300</v>
      </c>
      <c r="I196" s="1336">
        <f t="shared" si="8"/>
        <v>149919.70000000001</v>
      </c>
    </row>
    <row r="197" spans="1:9" ht="15" x14ac:dyDescent="0.25">
      <c r="A197" s="1626">
        <v>207014610</v>
      </c>
      <c r="B197" s="1615" t="s">
        <v>10144</v>
      </c>
      <c r="C197" s="1627">
        <v>0</v>
      </c>
      <c r="D197" s="1628">
        <v>0</v>
      </c>
      <c r="E197" s="1628">
        <v>0</v>
      </c>
      <c r="F197" s="1605">
        <v>0</v>
      </c>
      <c r="G197" s="1629" t="str">
        <f t="shared" si="6"/>
        <v>20701</v>
      </c>
      <c r="H197" s="1336">
        <f t="shared" si="7"/>
        <v>175300</v>
      </c>
      <c r="I197" s="1336">
        <f t="shared" si="8"/>
        <v>149919.70000000001</v>
      </c>
    </row>
    <row r="198" spans="1:9" ht="15" x14ac:dyDescent="0.25">
      <c r="A198" s="1626">
        <v>207014611</v>
      </c>
      <c r="B198" s="1615" t="s">
        <v>10145</v>
      </c>
      <c r="C198" s="1627">
        <v>0</v>
      </c>
      <c r="D198" s="1628">
        <v>0</v>
      </c>
      <c r="E198" s="1628">
        <v>0</v>
      </c>
      <c r="F198" s="1605">
        <v>0</v>
      </c>
      <c r="G198" s="1629" t="str">
        <f t="shared" si="6"/>
        <v>20701</v>
      </c>
      <c r="H198" s="1336">
        <f t="shared" si="7"/>
        <v>175300</v>
      </c>
      <c r="I198" s="1336">
        <f t="shared" si="8"/>
        <v>149919.70000000001</v>
      </c>
    </row>
    <row r="199" spans="1:9" ht="15" x14ac:dyDescent="0.25">
      <c r="A199" s="1626">
        <v>207014619</v>
      </c>
      <c r="B199" s="1615" t="s">
        <v>10146</v>
      </c>
      <c r="C199" s="1627">
        <v>0</v>
      </c>
      <c r="D199" s="1628">
        <v>0</v>
      </c>
      <c r="E199" s="1628">
        <v>0</v>
      </c>
      <c r="F199" s="1605">
        <v>0</v>
      </c>
      <c r="G199" s="1629" t="str">
        <f t="shared" si="6"/>
        <v>20701</v>
      </c>
      <c r="H199" s="1336">
        <f t="shared" si="7"/>
        <v>175300</v>
      </c>
      <c r="I199" s="1336">
        <f t="shared" si="8"/>
        <v>149919.70000000001</v>
      </c>
    </row>
    <row r="200" spans="1:9" ht="15" x14ac:dyDescent="0.25">
      <c r="A200" s="1626">
        <v>207014622</v>
      </c>
      <c r="B200" s="1615" t="s">
        <v>10147</v>
      </c>
      <c r="C200" s="1627">
        <v>0</v>
      </c>
      <c r="D200" s="1628">
        <v>0</v>
      </c>
      <c r="E200" s="1628">
        <v>0</v>
      </c>
      <c r="F200" s="1605">
        <v>0</v>
      </c>
      <c r="G200" s="1629" t="str">
        <f t="shared" ref="G200:G263" si="9">LEFT(A200,5)</f>
        <v>20701</v>
      </c>
      <c r="H200" s="1336">
        <f t="shared" ref="H200:H263" si="10">SUMIF(G:G,G200,E:E)</f>
        <v>175300</v>
      </c>
      <c r="I200" s="1336">
        <f t="shared" ref="I200:I263" si="11">SUMIF(G:G,G200,C:C)</f>
        <v>149919.70000000001</v>
      </c>
    </row>
    <row r="201" spans="1:9" ht="15" x14ac:dyDescent="0.25">
      <c r="A201" s="1626">
        <v>207014623</v>
      </c>
      <c r="B201" s="1615" t="s">
        <v>10148</v>
      </c>
      <c r="C201" s="1627">
        <v>0</v>
      </c>
      <c r="D201" s="1628">
        <v>0</v>
      </c>
      <c r="E201" s="1628">
        <v>0</v>
      </c>
      <c r="F201" s="1605">
        <v>0</v>
      </c>
      <c r="G201" s="1629" t="str">
        <f t="shared" si="9"/>
        <v>20701</v>
      </c>
      <c r="H201" s="1336">
        <f t="shared" si="10"/>
        <v>175300</v>
      </c>
      <c r="I201" s="1336">
        <f t="shared" si="11"/>
        <v>149919.70000000001</v>
      </c>
    </row>
    <row r="202" spans="1:9" ht="15" x14ac:dyDescent="0.25">
      <c r="A202" s="1626">
        <v>207015902</v>
      </c>
      <c r="B202" s="1615" t="s">
        <v>10149</v>
      </c>
      <c r="C202" s="1627">
        <v>0</v>
      </c>
      <c r="D202" s="1628">
        <v>0</v>
      </c>
      <c r="E202" s="1628">
        <v>0</v>
      </c>
      <c r="F202" s="1605">
        <v>0</v>
      </c>
      <c r="G202" s="1629" t="str">
        <f t="shared" si="9"/>
        <v>20701</v>
      </c>
      <c r="H202" s="1336">
        <f t="shared" si="10"/>
        <v>175300</v>
      </c>
      <c r="I202" s="1336">
        <f t="shared" si="11"/>
        <v>149919.70000000001</v>
      </c>
    </row>
    <row r="203" spans="1:9" ht="15" x14ac:dyDescent="0.25">
      <c r="A203" s="1626">
        <v>207016010</v>
      </c>
      <c r="B203" s="1615" t="s">
        <v>10150</v>
      </c>
      <c r="C203" s="1627">
        <v>0</v>
      </c>
      <c r="D203" s="1628">
        <v>0</v>
      </c>
      <c r="E203" s="1628">
        <v>0</v>
      </c>
      <c r="F203" s="1605">
        <v>0</v>
      </c>
      <c r="G203" s="1629" t="str">
        <f t="shared" si="9"/>
        <v>20701</v>
      </c>
      <c r="H203" s="1336">
        <f t="shared" si="10"/>
        <v>175300</v>
      </c>
      <c r="I203" s="1336">
        <f t="shared" si="11"/>
        <v>149919.70000000001</v>
      </c>
    </row>
    <row r="204" spans="1:9" ht="15" x14ac:dyDescent="0.25">
      <c r="A204" s="1626">
        <v>207019053</v>
      </c>
      <c r="B204" s="1615" t="s">
        <v>10151</v>
      </c>
      <c r="C204" s="1627">
        <v>0</v>
      </c>
      <c r="D204" s="1628">
        <v>0</v>
      </c>
      <c r="E204" s="1628">
        <v>0</v>
      </c>
      <c r="F204" s="1605">
        <v>0</v>
      </c>
      <c r="G204" s="1629" t="str">
        <f t="shared" si="9"/>
        <v>20701</v>
      </c>
      <c r="H204" s="1336">
        <f t="shared" si="10"/>
        <v>175300</v>
      </c>
      <c r="I204" s="1336">
        <f t="shared" si="11"/>
        <v>149919.70000000001</v>
      </c>
    </row>
    <row r="205" spans="1:9" ht="15" x14ac:dyDescent="0.25">
      <c r="A205" s="1626">
        <v>207019054</v>
      </c>
      <c r="B205" s="1615" t="s">
        <v>10152</v>
      </c>
      <c r="C205" s="1627">
        <v>0</v>
      </c>
      <c r="D205" s="1628">
        <v>0</v>
      </c>
      <c r="E205" s="1628">
        <v>0</v>
      </c>
      <c r="F205" s="1605">
        <v>0</v>
      </c>
      <c r="G205" s="1629" t="str">
        <f t="shared" si="9"/>
        <v>20701</v>
      </c>
      <c r="H205" s="1336">
        <f t="shared" si="10"/>
        <v>175300</v>
      </c>
      <c r="I205" s="1336">
        <f t="shared" si="11"/>
        <v>149919.70000000001</v>
      </c>
    </row>
    <row r="206" spans="1:9" ht="15" x14ac:dyDescent="0.25">
      <c r="A206" s="1626">
        <v>207019059</v>
      </c>
      <c r="B206" s="1615" t="s">
        <v>10153</v>
      </c>
      <c r="C206" s="1627">
        <v>0</v>
      </c>
      <c r="D206" s="1628">
        <v>0</v>
      </c>
      <c r="E206" s="1628">
        <v>0</v>
      </c>
      <c r="F206" s="1605">
        <v>0</v>
      </c>
      <c r="G206" s="1629" t="str">
        <f t="shared" si="9"/>
        <v>20701</v>
      </c>
      <c r="H206" s="1336">
        <f t="shared" si="10"/>
        <v>175300</v>
      </c>
      <c r="I206" s="1336">
        <f t="shared" si="11"/>
        <v>149919.70000000001</v>
      </c>
    </row>
    <row r="207" spans="1:9" ht="15" x14ac:dyDescent="0.25">
      <c r="A207" s="1626">
        <v>207019089</v>
      </c>
      <c r="B207" s="1615" t="s">
        <v>10154</v>
      </c>
      <c r="C207" s="1627">
        <v>0</v>
      </c>
      <c r="D207" s="1628">
        <v>0</v>
      </c>
      <c r="E207" s="1628">
        <v>0</v>
      </c>
      <c r="F207" s="1605">
        <v>0</v>
      </c>
      <c r="G207" s="1629" t="str">
        <f t="shared" si="9"/>
        <v>20701</v>
      </c>
      <c r="H207" s="1336">
        <f t="shared" si="10"/>
        <v>175300</v>
      </c>
      <c r="I207" s="1336">
        <f t="shared" si="11"/>
        <v>149919.70000000001</v>
      </c>
    </row>
    <row r="208" spans="1:9" ht="15" x14ac:dyDescent="0.25">
      <c r="A208" s="1626">
        <v>207019103</v>
      </c>
      <c r="B208" s="1615" t="s">
        <v>10155</v>
      </c>
      <c r="C208" s="1627">
        <v>0</v>
      </c>
      <c r="D208" s="1628">
        <v>0</v>
      </c>
      <c r="E208" s="1628">
        <v>0</v>
      </c>
      <c r="F208" s="1605">
        <v>0</v>
      </c>
      <c r="G208" s="1629" t="str">
        <f t="shared" si="9"/>
        <v>20701</v>
      </c>
      <c r="H208" s="1336">
        <f t="shared" si="10"/>
        <v>175300</v>
      </c>
      <c r="I208" s="1336">
        <f t="shared" si="11"/>
        <v>149919.70000000001</v>
      </c>
    </row>
    <row r="209" spans="1:9" ht="15" x14ac:dyDescent="0.25">
      <c r="A209" s="1626">
        <v>207019200</v>
      </c>
      <c r="B209" s="1615" t="s">
        <v>10156</v>
      </c>
      <c r="C209" s="1627">
        <v>-517.74</v>
      </c>
      <c r="D209" s="1628">
        <v>-1250</v>
      </c>
      <c r="E209" s="1628">
        <v>-1250</v>
      </c>
      <c r="F209" s="1605">
        <v>732.26</v>
      </c>
      <c r="G209" s="1629" t="str">
        <f t="shared" si="9"/>
        <v>20701</v>
      </c>
      <c r="H209" s="1336">
        <f t="shared" si="10"/>
        <v>175300</v>
      </c>
      <c r="I209" s="1336">
        <f t="shared" si="11"/>
        <v>149919.70000000001</v>
      </c>
    </row>
    <row r="210" spans="1:9" ht="15" x14ac:dyDescent="0.25">
      <c r="A210" s="1626">
        <v>207019201</v>
      </c>
      <c r="B210" s="1615" t="s">
        <v>10157</v>
      </c>
      <c r="C210" s="1627">
        <v>0</v>
      </c>
      <c r="D210" s="1628">
        <v>0</v>
      </c>
      <c r="E210" s="1628">
        <v>0</v>
      </c>
      <c r="F210" s="1605">
        <v>0</v>
      </c>
      <c r="G210" s="1629" t="str">
        <f t="shared" si="9"/>
        <v>20701</v>
      </c>
      <c r="H210" s="1336">
        <f t="shared" si="10"/>
        <v>175300</v>
      </c>
      <c r="I210" s="1336">
        <f t="shared" si="11"/>
        <v>149919.70000000001</v>
      </c>
    </row>
    <row r="211" spans="1:9" ht="15" x14ac:dyDescent="0.25">
      <c r="A211" s="1626">
        <v>207019300</v>
      </c>
      <c r="B211" s="1615" t="s">
        <v>10158</v>
      </c>
      <c r="C211" s="1627">
        <v>0</v>
      </c>
      <c r="D211" s="1628">
        <v>0</v>
      </c>
      <c r="E211" s="1628">
        <v>0</v>
      </c>
      <c r="F211" s="1605">
        <v>0</v>
      </c>
      <c r="G211" s="1629" t="str">
        <f t="shared" si="9"/>
        <v>20701</v>
      </c>
      <c r="H211" s="1336">
        <f t="shared" si="10"/>
        <v>175300</v>
      </c>
      <c r="I211" s="1336">
        <f t="shared" si="11"/>
        <v>149919.70000000001</v>
      </c>
    </row>
    <row r="212" spans="1:9" ht="15" x14ac:dyDescent="0.25">
      <c r="A212" s="1626">
        <v>207019359</v>
      </c>
      <c r="B212" s="1615" t="s">
        <v>10159</v>
      </c>
      <c r="C212" s="1627">
        <v>0</v>
      </c>
      <c r="D212" s="1628">
        <v>0</v>
      </c>
      <c r="E212" s="1628">
        <v>0</v>
      </c>
      <c r="F212" s="1605">
        <v>0</v>
      </c>
      <c r="G212" s="1629" t="str">
        <f t="shared" si="9"/>
        <v>20701</v>
      </c>
      <c r="H212" s="1336">
        <f t="shared" si="10"/>
        <v>175300</v>
      </c>
      <c r="I212" s="1336">
        <f t="shared" si="11"/>
        <v>149919.70000000001</v>
      </c>
    </row>
    <row r="213" spans="1:9" ht="15" x14ac:dyDescent="0.25">
      <c r="A213" s="1626">
        <v>207019390</v>
      </c>
      <c r="B213" s="1615" t="s">
        <v>10160</v>
      </c>
      <c r="C213" s="1627">
        <v>0</v>
      </c>
      <c r="D213" s="1628">
        <v>0</v>
      </c>
      <c r="E213" s="1628">
        <v>0</v>
      </c>
      <c r="F213" s="1605">
        <v>0</v>
      </c>
      <c r="G213" s="1629" t="str">
        <f t="shared" si="9"/>
        <v>20701</v>
      </c>
      <c r="H213" s="1336">
        <f t="shared" si="10"/>
        <v>175300</v>
      </c>
      <c r="I213" s="1336">
        <f t="shared" si="11"/>
        <v>149919.70000000001</v>
      </c>
    </row>
    <row r="214" spans="1:9" ht="15" x14ac:dyDescent="0.25">
      <c r="A214" s="1626">
        <v>207019539</v>
      </c>
      <c r="B214" s="1615" t="s">
        <v>10161</v>
      </c>
      <c r="C214" s="1627">
        <v>0</v>
      </c>
      <c r="D214" s="1628">
        <v>0</v>
      </c>
      <c r="E214" s="1628">
        <v>0</v>
      </c>
      <c r="F214" s="1605">
        <v>0</v>
      </c>
      <c r="G214" s="1629" t="str">
        <f t="shared" si="9"/>
        <v>20701</v>
      </c>
      <c r="H214" s="1336">
        <f t="shared" si="10"/>
        <v>175300</v>
      </c>
      <c r="I214" s="1336">
        <f t="shared" si="11"/>
        <v>149919.70000000001</v>
      </c>
    </row>
    <row r="215" spans="1:9" ht="15" x14ac:dyDescent="0.25">
      <c r="A215" s="1626">
        <v>207019800</v>
      </c>
      <c r="B215" s="1615" t="s">
        <v>10162</v>
      </c>
      <c r="C215" s="1627">
        <v>0</v>
      </c>
      <c r="D215" s="1628">
        <v>-10500</v>
      </c>
      <c r="E215" s="1628">
        <v>0</v>
      </c>
      <c r="F215" s="1605">
        <v>0</v>
      </c>
      <c r="G215" s="1629" t="str">
        <f t="shared" si="9"/>
        <v>20701</v>
      </c>
      <c r="H215" s="1336">
        <f t="shared" si="10"/>
        <v>175300</v>
      </c>
      <c r="I215" s="1336">
        <f t="shared" si="11"/>
        <v>149919.70000000001</v>
      </c>
    </row>
    <row r="216" spans="1:9" ht="15" x14ac:dyDescent="0.25">
      <c r="A216" s="1626">
        <v>208010100</v>
      </c>
      <c r="B216" s="1615" t="s">
        <v>6835</v>
      </c>
      <c r="C216" s="1627">
        <v>177092.16</v>
      </c>
      <c r="D216" s="1628">
        <v>156050</v>
      </c>
      <c r="E216" s="1628">
        <v>156050</v>
      </c>
      <c r="F216" s="1605">
        <v>21042.16</v>
      </c>
      <c r="G216" s="1629" t="str">
        <f t="shared" si="9"/>
        <v>20801</v>
      </c>
      <c r="H216" s="1336">
        <f t="shared" si="10"/>
        <v>187800</v>
      </c>
      <c r="I216" s="1336">
        <f t="shared" si="11"/>
        <v>305546.57</v>
      </c>
    </row>
    <row r="217" spans="1:9" ht="15" x14ac:dyDescent="0.25">
      <c r="A217" s="1626">
        <v>208010101</v>
      </c>
      <c r="B217" s="1615" t="s">
        <v>10163</v>
      </c>
      <c r="C217" s="1627">
        <v>0</v>
      </c>
      <c r="D217" s="1628">
        <v>0</v>
      </c>
      <c r="E217" s="1628">
        <v>0</v>
      </c>
      <c r="F217" s="1605">
        <v>0</v>
      </c>
      <c r="G217" s="1629" t="str">
        <f t="shared" si="9"/>
        <v>20801</v>
      </c>
      <c r="H217" s="1336">
        <f t="shared" si="10"/>
        <v>187800</v>
      </c>
      <c r="I217" s="1336">
        <f t="shared" si="11"/>
        <v>305546.57</v>
      </c>
    </row>
    <row r="218" spans="1:9" ht="15" x14ac:dyDescent="0.25">
      <c r="A218" s="1626">
        <v>208010102</v>
      </c>
      <c r="B218" s="1615" t="s">
        <v>10164</v>
      </c>
      <c r="C218" s="1627">
        <v>0</v>
      </c>
      <c r="D218" s="1628">
        <v>0</v>
      </c>
      <c r="E218" s="1628">
        <v>0</v>
      </c>
      <c r="F218" s="1605">
        <v>0</v>
      </c>
      <c r="G218" s="1629" t="str">
        <f t="shared" si="9"/>
        <v>20801</v>
      </c>
      <c r="H218" s="1336">
        <f t="shared" si="10"/>
        <v>187800</v>
      </c>
      <c r="I218" s="1336">
        <f t="shared" si="11"/>
        <v>305546.57</v>
      </c>
    </row>
    <row r="219" spans="1:9" ht="15" x14ac:dyDescent="0.25">
      <c r="A219" s="1626">
        <v>208010103</v>
      </c>
      <c r="B219" s="1615" t="s">
        <v>10165</v>
      </c>
      <c r="C219" s="1627">
        <v>0</v>
      </c>
      <c r="D219" s="1628">
        <v>0</v>
      </c>
      <c r="E219" s="1628">
        <v>0</v>
      </c>
      <c r="F219" s="1605">
        <v>0</v>
      </c>
      <c r="G219" s="1629" t="str">
        <f t="shared" si="9"/>
        <v>20801</v>
      </c>
      <c r="H219" s="1336">
        <f t="shared" si="10"/>
        <v>187800</v>
      </c>
      <c r="I219" s="1336">
        <f t="shared" si="11"/>
        <v>305546.57</v>
      </c>
    </row>
    <row r="220" spans="1:9" ht="15" x14ac:dyDescent="0.25">
      <c r="A220" s="1626">
        <v>208010110</v>
      </c>
      <c r="B220" s="1615" t="s">
        <v>10166</v>
      </c>
      <c r="C220" s="1627">
        <v>0</v>
      </c>
      <c r="D220" s="1628">
        <v>0</v>
      </c>
      <c r="E220" s="1628">
        <v>0</v>
      </c>
      <c r="F220" s="1605">
        <v>0</v>
      </c>
      <c r="G220" s="1629" t="str">
        <f t="shared" si="9"/>
        <v>20801</v>
      </c>
      <c r="H220" s="1336">
        <f t="shared" si="10"/>
        <v>187800</v>
      </c>
      <c r="I220" s="1336">
        <f t="shared" si="11"/>
        <v>305546.57</v>
      </c>
    </row>
    <row r="221" spans="1:9" ht="15" x14ac:dyDescent="0.25">
      <c r="A221" s="1626">
        <v>208010120</v>
      </c>
      <c r="B221" s="1615" t="s">
        <v>10167</v>
      </c>
      <c r="C221" s="1627">
        <v>0</v>
      </c>
      <c r="D221" s="1628">
        <v>0</v>
      </c>
      <c r="E221" s="1628">
        <v>0</v>
      </c>
      <c r="F221" s="1605">
        <v>0</v>
      </c>
      <c r="G221" s="1629" t="str">
        <f t="shared" si="9"/>
        <v>20801</v>
      </c>
      <c r="H221" s="1336">
        <f t="shared" si="10"/>
        <v>187800</v>
      </c>
      <c r="I221" s="1336">
        <f t="shared" si="11"/>
        <v>305546.57</v>
      </c>
    </row>
    <row r="222" spans="1:9" ht="15" x14ac:dyDescent="0.25">
      <c r="A222" s="1626">
        <v>208010150</v>
      </c>
      <c r="B222" s="1615" t="s">
        <v>6837</v>
      </c>
      <c r="C222" s="1627">
        <v>8412.6</v>
      </c>
      <c r="D222" s="1628">
        <v>5000</v>
      </c>
      <c r="E222" s="1628">
        <v>5000</v>
      </c>
      <c r="F222" s="1605">
        <v>3412.6</v>
      </c>
      <c r="G222" s="1629" t="str">
        <f t="shared" si="9"/>
        <v>20801</v>
      </c>
      <c r="H222" s="1336">
        <f t="shared" si="10"/>
        <v>187800</v>
      </c>
      <c r="I222" s="1336">
        <f t="shared" si="11"/>
        <v>305546.57</v>
      </c>
    </row>
    <row r="223" spans="1:9" ht="15" x14ac:dyDescent="0.25">
      <c r="A223" s="1626">
        <v>208010200</v>
      </c>
      <c r="B223" s="1615" t="s">
        <v>6839</v>
      </c>
      <c r="C223" s="1627">
        <v>117793.94</v>
      </c>
      <c r="D223" s="1628">
        <v>17700</v>
      </c>
      <c r="E223" s="1628">
        <v>17700</v>
      </c>
      <c r="F223" s="1605">
        <v>100093.94</v>
      </c>
      <c r="G223" s="1629" t="str">
        <f t="shared" si="9"/>
        <v>20801</v>
      </c>
      <c r="H223" s="1336">
        <f t="shared" si="10"/>
        <v>187800</v>
      </c>
      <c r="I223" s="1336">
        <f t="shared" si="11"/>
        <v>305546.57</v>
      </c>
    </row>
    <row r="224" spans="1:9" ht="15" x14ac:dyDescent="0.25">
      <c r="A224" s="1626">
        <v>208010700</v>
      </c>
      <c r="B224" s="1615" t="s">
        <v>10168</v>
      </c>
      <c r="C224" s="1627">
        <v>0</v>
      </c>
      <c r="D224" s="1628">
        <v>0</v>
      </c>
      <c r="E224" s="1628">
        <v>0</v>
      </c>
      <c r="F224" s="1605">
        <v>0</v>
      </c>
      <c r="G224" s="1629" t="str">
        <f t="shared" si="9"/>
        <v>20801</v>
      </c>
      <c r="H224" s="1336">
        <f t="shared" si="10"/>
        <v>187800</v>
      </c>
      <c r="I224" s="1336">
        <f t="shared" si="11"/>
        <v>305546.57</v>
      </c>
    </row>
    <row r="225" spans="1:9" ht="15" x14ac:dyDescent="0.25">
      <c r="A225" s="1626">
        <v>208010800</v>
      </c>
      <c r="B225" s="1615" t="s">
        <v>6841</v>
      </c>
      <c r="C225" s="1627">
        <v>247.6</v>
      </c>
      <c r="D225" s="1628">
        <v>0</v>
      </c>
      <c r="E225" s="1628">
        <v>0</v>
      </c>
      <c r="F225" s="1605">
        <v>247.6</v>
      </c>
      <c r="G225" s="1629" t="str">
        <f t="shared" si="9"/>
        <v>20801</v>
      </c>
      <c r="H225" s="1336">
        <f t="shared" si="10"/>
        <v>187800</v>
      </c>
      <c r="I225" s="1336">
        <f t="shared" si="11"/>
        <v>305546.57</v>
      </c>
    </row>
    <row r="226" spans="1:9" ht="15" x14ac:dyDescent="0.25">
      <c r="A226" s="1626">
        <v>208010930</v>
      </c>
      <c r="B226" s="1615" t="s">
        <v>6843</v>
      </c>
      <c r="C226" s="1627">
        <v>0</v>
      </c>
      <c r="D226" s="1628">
        <v>450</v>
      </c>
      <c r="E226" s="1628">
        <v>450</v>
      </c>
      <c r="F226" s="1605">
        <v>-450</v>
      </c>
      <c r="G226" s="1629" t="str">
        <f t="shared" si="9"/>
        <v>20801</v>
      </c>
      <c r="H226" s="1336">
        <f t="shared" si="10"/>
        <v>187800</v>
      </c>
      <c r="I226" s="1336">
        <f t="shared" si="11"/>
        <v>305546.57</v>
      </c>
    </row>
    <row r="227" spans="1:9" ht="15" x14ac:dyDescent="0.25">
      <c r="A227" s="1626">
        <v>208010975</v>
      </c>
      <c r="B227" s="1615" t="s">
        <v>10169</v>
      </c>
      <c r="C227" s="1627">
        <v>0</v>
      </c>
      <c r="D227" s="1628">
        <v>0</v>
      </c>
      <c r="E227" s="1628">
        <v>0</v>
      </c>
      <c r="F227" s="1605">
        <v>0</v>
      </c>
      <c r="G227" s="1629" t="str">
        <f t="shared" si="9"/>
        <v>20801</v>
      </c>
      <c r="H227" s="1336">
        <f t="shared" si="10"/>
        <v>187800</v>
      </c>
      <c r="I227" s="1336">
        <f t="shared" si="11"/>
        <v>305546.57</v>
      </c>
    </row>
    <row r="228" spans="1:9" ht="15" x14ac:dyDescent="0.25">
      <c r="A228" s="1626">
        <v>208010981</v>
      </c>
      <c r="B228" s="1615" t="s">
        <v>10170</v>
      </c>
      <c r="C228" s="1627">
        <v>0</v>
      </c>
      <c r="D228" s="1628">
        <v>0</v>
      </c>
      <c r="E228" s="1628">
        <v>0</v>
      </c>
      <c r="F228" s="1605">
        <v>0</v>
      </c>
      <c r="G228" s="1629" t="str">
        <f t="shared" si="9"/>
        <v>20801</v>
      </c>
      <c r="H228" s="1336">
        <f t="shared" si="10"/>
        <v>187800</v>
      </c>
      <c r="I228" s="1336">
        <f t="shared" si="11"/>
        <v>305546.57</v>
      </c>
    </row>
    <row r="229" spans="1:9" ht="15" x14ac:dyDescent="0.25">
      <c r="A229" s="1626">
        <v>208010985</v>
      </c>
      <c r="B229" s="1615" t="s">
        <v>10171</v>
      </c>
      <c r="C229" s="1627">
        <v>0</v>
      </c>
      <c r="D229" s="1628">
        <v>0</v>
      </c>
      <c r="E229" s="1628">
        <v>0</v>
      </c>
      <c r="F229" s="1605">
        <v>0</v>
      </c>
      <c r="G229" s="1629" t="str">
        <f t="shared" si="9"/>
        <v>20801</v>
      </c>
      <c r="H229" s="1336">
        <f t="shared" si="10"/>
        <v>187800</v>
      </c>
      <c r="I229" s="1336">
        <f t="shared" si="11"/>
        <v>305546.57</v>
      </c>
    </row>
    <row r="230" spans="1:9" ht="15" x14ac:dyDescent="0.25">
      <c r="A230" s="1626">
        <v>208012000</v>
      </c>
      <c r="B230" s="1615" t="s">
        <v>6845</v>
      </c>
      <c r="C230" s="1627">
        <v>0</v>
      </c>
      <c r="D230" s="1628">
        <v>50</v>
      </c>
      <c r="E230" s="1628">
        <v>50</v>
      </c>
      <c r="F230" s="1605">
        <v>-50</v>
      </c>
      <c r="G230" s="1629" t="str">
        <f t="shared" si="9"/>
        <v>20801</v>
      </c>
      <c r="H230" s="1336">
        <f t="shared" si="10"/>
        <v>187800</v>
      </c>
      <c r="I230" s="1336">
        <f t="shared" si="11"/>
        <v>305546.57</v>
      </c>
    </row>
    <row r="231" spans="1:9" ht="15" x14ac:dyDescent="0.25">
      <c r="A231" s="1626">
        <v>208012004</v>
      </c>
      <c r="B231" s="1615" t="s">
        <v>6847</v>
      </c>
      <c r="C231" s="1627">
        <v>14513.25</v>
      </c>
      <c r="D231" s="1628">
        <v>10150</v>
      </c>
      <c r="E231" s="1628">
        <v>10150</v>
      </c>
      <c r="F231" s="1605">
        <v>4363.25</v>
      </c>
      <c r="G231" s="1629" t="str">
        <f t="shared" si="9"/>
        <v>20801</v>
      </c>
      <c r="H231" s="1336">
        <f t="shared" si="10"/>
        <v>187800</v>
      </c>
      <c r="I231" s="1336">
        <f t="shared" si="11"/>
        <v>305546.57</v>
      </c>
    </row>
    <row r="232" spans="1:9" ht="15" x14ac:dyDescent="0.25">
      <c r="A232" s="1626">
        <v>208012020</v>
      </c>
      <c r="B232" s="1615" t="s">
        <v>6849</v>
      </c>
      <c r="C232" s="1627">
        <v>15.96</v>
      </c>
      <c r="D232" s="1628">
        <v>0</v>
      </c>
      <c r="E232" s="1628">
        <v>0</v>
      </c>
      <c r="F232" s="1605">
        <v>15.96</v>
      </c>
      <c r="G232" s="1629" t="str">
        <f t="shared" si="9"/>
        <v>20801</v>
      </c>
      <c r="H232" s="1336">
        <f t="shared" si="10"/>
        <v>187800</v>
      </c>
      <c r="I232" s="1336">
        <f t="shared" si="11"/>
        <v>305546.57</v>
      </c>
    </row>
    <row r="233" spans="1:9" ht="15" x14ac:dyDescent="0.25">
      <c r="A233" s="1626">
        <v>208012038</v>
      </c>
      <c r="B233" s="1615" t="s">
        <v>6851</v>
      </c>
      <c r="C233" s="1627">
        <v>250</v>
      </c>
      <c r="D233" s="1628">
        <v>0</v>
      </c>
      <c r="E233" s="1628">
        <v>0</v>
      </c>
      <c r="F233" s="1605">
        <v>250</v>
      </c>
      <c r="G233" s="1629" t="str">
        <f t="shared" si="9"/>
        <v>20801</v>
      </c>
      <c r="H233" s="1336">
        <f t="shared" si="10"/>
        <v>187800</v>
      </c>
      <c r="I233" s="1336">
        <f t="shared" si="11"/>
        <v>305546.57</v>
      </c>
    </row>
    <row r="234" spans="1:9" ht="15" x14ac:dyDescent="0.25">
      <c r="A234" s="1626">
        <v>208012300</v>
      </c>
      <c r="B234" s="1615" t="s">
        <v>6853</v>
      </c>
      <c r="C234" s="1627">
        <v>925.16</v>
      </c>
      <c r="D234" s="1628">
        <v>1750</v>
      </c>
      <c r="E234" s="1628">
        <v>1750</v>
      </c>
      <c r="F234" s="1605">
        <v>-824.84</v>
      </c>
      <c r="G234" s="1629" t="str">
        <f t="shared" si="9"/>
        <v>20801</v>
      </c>
      <c r="H234" s="1336">
        <f t="shared" si="10"/>
        <v>187800</v>
      </c>
      <c r="I234" s="1336">
        <f t="shared" si="11"/>
        <v>305546.57</v>
      </c>
    </row>
    <row r="235" spans="1:9" ht="15" x14ac:dyDescent="0.25">
      <c r="A235" s="1626">
        <v>208012408</v>
      </c>
      <c r="B235" s="1615" t="s">
        <v>10172</v>
      </c>
      <c r="C235" s="1627">
        <v>0</v>
      </c>
      <c r="D235" s="1628">
        <v>0</v>
      </c>
      <c r="E235" s="1628">
        <v>0</v>
      </c>
      <c r="F235" s="1605">
        <v>0</v>
      </c>
      <c r="G235" s="1629" t="str">
        <f t="shared" si="9"/>
        <v>20801</v>
      </c>
      <c r="H235" s="1336">
        <f t="shared" si="10"/>
        <v>187800</v>
      </c>
      <c r="I235" s="1336">
        <f t="shared" si="11"/>
        <v>305546.57</v>
      </c>
    </row>
    <row r="236" spans="1:9" ht="15" x14ac:dyDescent="0.25">
      <c r="A236" s="1626">
        <v>208012415</v>
      </c>
      <c r="B236" s="1615" t="s">
        <v>6855</v>
      </c>
      <c r="C236" s="1627">
        <v>0</v>
      </c>
      <c r="D236" s="1628">
        <v>4750</v>
      </c>
      <c r="E236" s="1628">
        <v>4750</v>
      </c>
      <c r="F236" s="1605">
        <v>-4750</v>
      </c>
      <c r="G236" s="1629" t="str">
        <f t="shared" si="9"/>
        <v>20801</v>
      </c>
      <c r="H236" s="1336">
        <f t="shared" si="10"/>
        <v>187800</v>
      </c>
      <c r="I236" s="1336">
        <f t="shared" si="11"/>
        <v>305546.57</v>
      </c>
    </row>
    <row r="237" spans="1:9" ht="15" x14ac:dyDescent="0.25">
      <c r="A237" s="1626">
        <v>208012430</v>
      </c>
      <c r="B237" s="1615" t="s">
        <v>10173</v>
      </c>
      <c r="C237" s="1627">
        <v>0</v>
      </c>
      <c r="D237" s="1628">
        <v>0</v>
      </c>
      <c r="E237" s="1628">
        <v>0</v>
      </c>
      <c r="F237" s="1605">
        <v>0</v>
      </c>
      <c r="G237" s="1629" t="str">
        <f t="shared" si="9"/>
        <v>20801</v>
      </c>
      <c r="H237" s="1336">
        <f t="shared" si="10"/>
        <v>187800</v>
      </c>
      <c r="I237" s="1336">
        <f t="shared" si="11"/>
        <v>305546.57</v>
      </c>
    </row>
    <row r="238" spans="1:9" ht="15" x14ac:dyDescent="0.25">
      <c r="A238" s="1626">
        <v>208012459</v>
      </c>
      <c r="B238" s="1615" t="s">
        <v>10174</v>
      </c>
      <c r="C238" s="1627">
        <v>0</v>
      </c>
      <c r="D238" s="1628">
        <v>0</v>
      </c>
      <c r="E238" s="1628">
        <v>0</v>
      </c>
      <c r="F238" s="1605">
        <v>0</v>
      </c>
      <c r="G238" s="1629" t="str">
        <f t="shared" si="9"/>
        <v>20801</v>
      </c>
      <c r="H238" s="1336">
        <f t="shared" si="10"/>
        <v>187800</v>
      </c>
      <c r="I238" s="1336">
        <f t="shared" si="11"/>
        <v>305546.57</v>
      </c>
    </row>
    <row r="239" spans="1:9" ht="15" x14ac:dyDescent="0.25">
      <c r="A239" s="1626">
        <v>208012500</v>
      </c>
      <c r="B239" s="1615" t="s">
        <v>6857</v>
      </c>
      <c r="C239" s="1627">
        <v>1435</v>
      </c>
      <c r="D239" s="1628">
        <v>0</v>
      </c>
      <c r="E239" s="1628">
        <v>0</v>
      </c>
      <c r="F239" s="1605">
        <v>1435</v>
      </c>
      <c r="G239" s="1629" t="str">
        <f t="shared" si="9"/>
        <v>20801</v>
      </c>
      <c r="H239" s="1336">
        <f t="shared" si="10"/>
        <v>187800</v>
      </c>
      <c r="I239" s="1336">
        <f t="shared" si="11"/>
        <v>305546.57</v>
      </c>
    </row>
    <row r="240" spans="1:9" ht="15" x14ac:dyDescent="0.25">
      <c r="A240" s="1626">
        <v>208012510</v>
      </c>
      <c r="B240" s="1615" t="s">
        <v>10175</v>
      </c>
      <c r="C240" s="1627">
        <v>0</v>
      </c>
      <c r="D240" s="1628">
        <v>0</v>
      </c>
      <c r="E240" s="1628">
        <v>0</v>
      </c>
      <c r="F240" s="1605">
        <v>0</v>
      </c>
      <c r="G240" s="1629" t="str">
        <f t="shared" si="9"/>
        <v>20801</v>
      </c>
      <c r="H240" s="1336">
        <f t="shared" si="10"/>
        <v>187800</v>
      </c>
      <c r="I240" s="1336">
        <f t="shared" si="11"/>
        <v>305546.57</v>
      </c>
    </row>
    <row r="241" spans="1:9" ht="15" x14ac:dyDescent="0.25">
      <c r="A241" s="1626">
        <v>208012520</v>
      </c>
      <c r="B241" s="1615" t="s">
        <v>10176</v>
      </c>
      <c r="C241" s="1627">
        <v>0</v>
      </c>
      <c r="D241" s="1628">
        <v>0</v>
      </c>
      <c r="E241" s="1628">
        <v>0</v>
      </c>
      <c r="F241" s="1605">
        <v>0</v>
      </c>
      <c r="G241" s="1629" t="str">
        <f t="shared" si="9"/>
        <v>20801</v>
      </c>
      <c r="H241" s="1336">
        <f t="shared" si="10"/>
        <v>187800</v>
      </c>
      <c r="I241" s="1336">
        <f t="shared" si="11"/>
        <v>305546.57</v>
      </c>
    </row>
    <row r="242" spans="1:9" ht="15" x14ac:dyDescent="0.25">
      <c r="A242" s="1626">
        <v>208012706</v>
      </c>
      <c r="B242" s="1615" t="s">
        <v>10177</v>
      </c>
      <c r="C242" s="1627">
        <v>0</v>
      </c>
      <c r="D242" s="1628">
        <v>0</v>
      </c>
      <c r="E242" s="1628">
        <v>0</v>
      </c>
      <c r="F242" s="1605">
        <v>0</v>
      </c>
      <c r="G242" s="1629" t="str">
        <f t="shared" si="9"/>
        <v>20801</v>
      </c>
      <c r="H242" s="1336">
        <f t="shared" si="10"/>
        <v>187800</v>
      </c>
      <c r="I242" s="1336">
        <f t="shared" si="11"/>
        <v>305546.57</v>
      </c>
    </row>
    <row r="243" spans="1:9" ht="15" x14ac:dyDescent="0.25">
      <c r="A243" s="1626">
        <v>208012801</v>
      </c>
      <c r="B243" s="1615" t="s">
        <v>10178</v>
      </c>
      <c r="C243" s="1627">
        <v>0</v>
      </c>
      <c r="D243" s="1628">
        <v>0</v>
      </c>
      <c r="E243" s="1628">
        <v>0</v>
      </c>
      <c r="F243" s="1605">
        <v>0</v>
      </c>
      <c r="G243" s="1629" t="str">
        <f t="shared" si="9"/>
        <v>20801</v>
      </c>
      <c r="H243" s="1336">
        <f t="shared" si="10"/>
        <v>187800</v>
      </c>
      <c r="I243" s="1336">
        <f t="shared" si="11"/>
        <v>305546.57</v>
      </c>
    </row>
    <row r="244" spans="1:9" ht="15" x14ac:dyDescent="0.25">
      <c r="A244" s="1626">
        <v>208012900</v>
      </c>
      <c r="B244" s="1615" t="s">
        <v>10179</v>
      </c>
      <c r="C244" s="1627">
        <v>0</v>
      </c>
      <c r="D244" s="1628">
        <v>0</v>
      </c>
      <c r="E244" s="1628">
        <v>0</v>
      </c>
      <c r="F244" s="1605">
        <v>0</v>
      </c>
      <c r="G244" s="1629" t="str">
        <f t="shared" si="9"/>
        <v>20801</v>
      </c>
      <c r="H244" s="1336">
        <f t="shared" si="10"/>
        <v>187800</v>
      </c>
      <c r="I244" s="1336">
        <f t="shared" si="11"/>
        <v>305546.57</v>
      </c>
    </row>
    <row r="245" spans="1:9" ht="15" x14ac:dyDescent="0.25">
      <c r="A245" s="1626">
        <v>208013011</v>
      </c>
      <c r="B245" s="1615" t="s">
        <v>6859</v>
      </c>
      <c r="C245" s="1627">
        <v>0</v>
      </c>
      <c r="D245" s="1628">
        <v>500</v>
      </c>
      <c r="E245" s="1628">
        <v>500</v>
      </c>
      <c r="F245" s="1605">
        <v>-500</v>
      </c>
      <c r="G245" s="1629" t="str">
        <f t="shared" si="9"/>
        <v>20801</v>
      </c>
      <c r="H245" s="1336">
        <f t="shared" si="10"/>
        <v>187800</v>
      </c>
      <c r="I245" s="1336">
        <f t="shared" si="11"/>
        <v>305546.57</v>
      </c>
    </row>
    <row r="246" spans="1:9" ht="15" x14ac:dyDescent="0.25">
      <c r="A246" s="1626">
        <v>208013038</v>
      </c>
      <c r="B246" s="1615" t="s">
        <v>10180</v>
      </c>
      <c r="C246" s="1627">
        <v>0</v>
      </c>
      <c r="D246" s="1628">
        <v>0</v>
      </c>
      <c r="E246" s="1628">
        <v>0</v>
      </c>
      <c r="F246" s="1605">
        <v>0</v>
      </c>
      <c r="G246" s="1629" t="str">
        <f t="shared" si="9"/>
        <v>20801</v>
      </c>
      <c r="H246" s="1336">
        <f t="shared" si="10"/>
        <v>187800</v>
      </c>
      <c r="I246" s="1336">
        <f t="shared" si="11"/>
        <v>305546.57</v>
      </c>
    </row>
    <row r="247" spans="1:9" ht="15" x14ac:dyDescent="0.25">
      <c r="A247" s="1626">
        <v>208013051</v>
      </c>
      <c r="B247" s="1615" t="s">
        <v>10181</v>
      </c>
      <c r="C247" s="1627">
        <v>0</v>
      </c>
      <c r="D247" s="1628">
        <v>0</v>
      </c>
      <c r="E247" s="1628">
        <v>0</v>
      </c>
      <c r="F247" s="1605">
        <v>0</v>
      </c>
      <c r="G247" s="1629" t="str">
        <f t="shared" si="9"/>
        <v>20801</v>
      </c>
      <c r="H247" s="1336">
        <f t="shared" si="10"/>
        <v>187800</v>
      </c>
      <c r="I247" s="1336">
        <f t="shared" si="11"/>
        <v>305546.57</v>
      </c>
    </row>
    <row r="248" spans="1:9" ht="15" x14ac:dyDescent="0.25">
      <c r="A248" s="1626">
        <v>208013052</v>
      </c>
      <c r="B248" s="1615" t="s">
        <v>10182</v>
      </c>
      <c r="C248" s="1627">
        <v>0</v>
      </c>
      <c r="D248" s="1628">
        <v>0</v>
      </c>
      <c r="E248" s="1628">
        <v>0</v>
      </c>
      <c r="F248" s="1605">
        <v>0</v>
      </c>
      <c r="G248" s="1629" t="str">
        <f t="shared" si="9"/>
        <v>20801</v>
      </c>
      <c r="H248" s="1336">
        <f t="shared" si="10"/>
        <v>187800</v>
      </c>
      <c r="I248" s="1336">
        <f t="shared" si="11"/>
        <v>305546.57</v>
      </c>
    </row>
    <row r="249" spans="1:9" ht="15" x14ac:dyDescent="0.25">
      <c r="A249" s="1626">
        <v>208013300</v>
      </c>
      <c r="B249" s="1615" t="s">
        <v>10183</v>
      </c>
      <c r="C249" s="1627">
        <v>0</v>
      </c>
      <c r="D249" s="1628">
        <v>0</v>
      </c>
      <c r="E249" s="1628">
        <v>0</v>
      </c>
      <c r="F249" s="1605">
        <v>0</v>
      </c>
      <c r="G249" s="1629" t="str">
        <f t="shared" si="9"/>
        <v>20801</v>
      </c>
      <c r="H249" s="1336">
        <f t="shared" si="10"/>
        <v>187800</v>
      </c>
      <c r="I249" s="1336">
        <f t="shared" si="11"/>
        <v>305546.57</v>
      </c>
    </row>
    <row r="250" spans="1:9" ht="15" x14ac:dyDescent="0.25">
      <c r="A250" s="1626">
        <v>208014610</v>
      </c>
      <c r="B250" s="1615" t="s">
        <v>10184</v>
      </c>
      <c r="C250" s="1627">
        <v>0</v>
      </c>
      <c r="D250" s="1628">
        <v>0</v>
      </c>
      <c r="E250" s="1628">
        <v>0</v>
      </c>
      <c r="F250" s="1605">
        <v>0</v>
      </c>
      <c r="G250" s="1629" t="str">
        <f t="shared" si="9"/>
        <v>20801</v>
      </c>
      <c r="H250" s="1336">
        <f t="shared" si="10"/>
        <v>187800</v>
      </c>
      <c r="I250" s="1336">
        <f t="shared" si="11"/>
        <v>305546.57</v>
      </c>
    </row>
    <row r="251" spans="1:9" ht="15" x14ac:dyDescent="0.25">
      <c r="A251" s="1626">
        <v>208014611</v>
      </c>
      <c r="B251" s="1615" t="s">
        <v>10185</v>
      </c>
      <c r="C251" s="1627">
        <v>0</v>
      </c>
      <c r="D251" s="1628">
        <v>0</v>
      </c>
      <c r="E251" s="1628">
        <v>0</v>
      </c>
      <c r="F251" s="1605">
        <v>0</v>
      </c>
      <c r="G251" s="1629" t="str">
        <f t="shared" si="9"/>
        <v>20801</v>
      </c>
      <c r="H251" s="1336">
        <f t="shared" si="10"/>
        <v>187800</v>
      </c>
      <c r="I251" s="1336">
        <f t="shared" si="11"/>
        <v>305546.57</v>
      </c>
    </row>
    <row r="252" spans="1:9" ht="15" x14ac:dyDescent="0.25">
      <c r="A252" s="1626">
        <v>208014619</v>
      </c>
      <c r="B252" s="1615" t="s">
        <v>10186</v>
      </c>
      <c r="C252" s="1627">
        <v>0</v>
      </c>
      <c r="D252" s="1628">
        <v>0</v>
      </c>
      <c r="E252" s="1628">
        <v>0</v>
      </c>
      <c r="F252" s="1605">
        <v>0</v>
      </c>
      <c r="G252" s="1629" t="str">
        <f t="shared" si="9"/>
        <v>20801</v>
      </c>
      <c r="H252" s="1336">
        <f t="shared" si="10"/>
        <v>187800</v>
      </c>
      <c r="I252" s="1336">
        <f t="shared" si="11"/>
        <v>305546.57</v>
      </c>
    </row>
    <row r="253" spans="1:9" ht="15" x14ac:dyDescent="0.25">
      <c r="A253" s="1626">
        <v>208014622</v>
      </c>
      <c r="B253" s="1615" t="s">
        <v>10187</v>
      </c>
      <c r="C253" s="1627">
        <v>0</v>
      </c>
      <c r="D253" s="1628">
        <v>0</v>
      </c>
      <c r="E253" s="1628">
        <v>0</v>
      </c>
      <c r="F253" s="1605">
        <v>0</v>
      </c>
      <c r="G253" s="1629" t="str">
        <f t="shared" si="9"/>
        <v>20801</v>
      </c>
      <c r="H253" s="1336">
        <f t="shared" si="10"/>
        <v>187800</v>
      </c>
      <c r="I253" s="1336">
        <f t="shared" si="11"/>
        <v>305546.57</v>
      </c>
    </row>
    <row r="254" spans="1:9" ht="15" x14ac:dyDescent="0.25">
      <c r="A254" s="1626">
        <v>208014623</v>
      </c>
      <c r="B254" s="1615" t="s">
        <v>10188</v>
      </c>
      <c r="C254" s="1627">
        <v>0</v>
      </c>
      <c r="D254" s="1628">
        <v>0</v>
      </c>
      <c r="E254" s="1628">
        <v>0</v>
      </c>
      <c r="F254" s="1605">
        <v>0</v>
      </c>
      <c r="G254" s="1629" t="str">
        <f t="shared" si="9"/>
        <v>20801</v>
      </c>
      <c r="H254" s="1336">
        <f t="shared" si="10"/>
        <v>187800</v>
      </c>
      <c r="I254" s="1336">
        <f t="shared" si="11"/>
        <v>305546.57</v>
      </c>
    </row>
    <row r="255" spans="1:9" ht="15" x14ac:dyDescent="0.25">
      <c r="A255" s="1626">
        <v>208015007</v>
      </c>
      <c r="B255" s="1615" t="s">
        <v>10189</v>
      </c>
      <c r="C255" s="1627">
        <v>0</v>
      </c>
      <c r="D255" s="1628">
        <v>0</v>
      </c>
      <c r="E255" s="1628">
        <v>0</v>
      </c>
      <c r="F255" s="1605">
        <v>0</v>
      </c>
      <c r="G255" s="1629" t="str">
        <f t="shared" si="9"/>
        <v>20801</v>
      </c>
      <c r="H255" s="1336">
        <f t="shared" si="10"/>
        <v>187800</v>
      </c>
      <c r="I255" s="1336">
        <f t="shared" si="11"/>
        <v>305546.57</v>
      </c>
    </row>
    <row r="256" spans="1:9" ht="15" x14ac:dyDescent="0.25">
      <c r="A256" s="1626">
        <v>208015124</v>
      </c>
      <c r="B256" s="1615" t="s">
        <v>10190</v>
      </c>
      <c r="C256" s="1627">
        <v>0</v>
      </c>
      <c r="D256" s="1628">
        <v>0</v>
      </c>
      <c r="E256" s="1628">
        <v>0</v>
      </c>
      <c r="F256" s="1605">
        <v>0</v>
      </c>
      <c r="G256" s="1629" t="str">
        <f t="shared" si="9"/>
        <v>20801</v>
      </c>
      <c r="H256" s="1336">
        <f t="shared" si="10"/>
        <v>187800</v>
      </c>
      <c r="I256" s="1336">
        <f t="shared" si="11"/>
        <v>305546.57</v>
      </c>
    </row>
    <row r="257" spans="1:9" ht="15" x14ac:dyDescent="0.25">
      <c r="A257" s="1626">
        <v>208015902</v>
      </c>
      <c r="B257" s="1615" t="s">
        <v>10191</v>
      </c>
      <c r="C257" s="1627">
        <v>0</v>
      </c>
      <c r="D257" s="1628">
        <v>0</v>
      </c>
      <c r="E257" s="1628">
        <v>0</v>
      </c>
      <c r="F257" s="1605">
        <v>0</v>
      </c>
      <c r="G257" s="1629" t="str">
        <f t="shared" si="9"/>
        <v>20801</v>
      </c>
      <c r="H257" s="1336">
        <f t="shared" si="10"/>
        <v>187800</v>
      </c>
      <c r="I257" s="1336">
        <f t="shared" si="11"/>
        <v>305546.57</v>
      </c>
    </row>
    <row r="258" spans="1:9" ht="15" x14ac:dyDescent="0.25">
      <c r="A258" s="1626">
        <v>208016009</v>
      </c>
      <c r="B258" s="1615" t="s">
        <v>10192</v>
      </c>
      <c r="C258" s="1627">
        <v>0</v>
      </c>
      <c r="D258" s="1628">
        <v>0</v>
      </c>
      <c r="E258" s="1628">
        <v>0</v>
      </c>
      <c r="F258" s="1605">
        <v>0</v>
      </c>
      <c r="G258" s="1629" t="str">
        <f t="shared" si="9"/>
        <v>20801</v>
      </c>
      <c r="H258" s="1336">
        <f t="shared" si="10"/>
        <v>187800</v>
      </c>
      <c r="I258" s="1336">
        <f t="shared" si="11"/>
        <v>305546.57</v>
      </c>
    </row>
    <row r="259" spans="1:9" ht="15" x14ac:dyDescent="0.25">
      <c r="A259" s="1626">
        <v>208016010</v>
      </c>
      <c r="B259" s="1615" t="s">
        <v>10193</v>
      </c>
      <c r="C259" s="1627">
        <v>0</v>
      </c>
      <c r="D259" s="1628">
        <v>0</v>
      </c>
      <c r="E259" s="1628">
        <v>0</v>
      </c>
      <c r="F259" s="1605">
        <v>0</v>
      </c>
      <c r="G259" s="1629" t="str">
        <f t="shared" si="9"/>
        <v>20801</v>
      </c>
      <c r="H259" s="1336">
        <f t="shared" si="10"/>
        <v>187800</v>
      </c>
      <c r="I259" s="1336">
        <f t="shared" si="11"/>
        <v>305546.57</v>
      </c>
    </row>
    <row r="260" spans="1:9" ht="15" x14ac:dyDescent="0.25">
      <c r="A260" s="1626">
        <v>208019051</v>
      </c>
      <c r="B260" s="1615" t="s">
        <v>10194</v>
      </c>
      <c r="C260" s="1627">
        <v>0</v>
      </c>
      <c r="D260" s="1628">
        <v>0</v>
      </c>
      <c r="E260" s="1628">
        <v>0</v>
      </c>
      <c r="F260" s="1605">
        <v>0</v>
      </c>
      <c r="G260" s="1629" t="str">
        <f t="shared" si="9"/>
        <v>20801</v>
      </c>
      <c r="H260" s="1336">
        <f t="shared" si="10"/>
        <v>187800</v>
      </c>
      <c r="I260" s="1336">
        <f t="shared" si="11"/>
        <v>305546.57</v>
      </c>
    </row>
    <row r="261" spans="1:9" ht="15" x14ac:dyDescent="0.25">
      <c r="A261" s="1626">
        <v>208019201</v>
      </c>
      <c r="B261" s="1615" t="s">
        <v>10195</v>
      </c>
      <c r="C261" s="1627">
        <v>0</v>
      </c>
      <c r="D261" s="1628">
        <v>0</v>
      </c>
      <c r="E261" s="1628">
        <v>0</v>
      </c>
      <c r="F261" s="1605">
        <v>0</v>
      </c>
      <c r="G261" s="1629" t="str">
        <f t="shared" si="9"/>
        <v>20801</v>
      </c>
      <c r="H261" s="1336">
        <f t="shared" si="10"/>
        <v>187800</v>
      </c>
      <c r="I261" s="1336">
        <f t="shared" si="11"/>
        <v>305546.57</v>
      </c>
    </row>
    <row r="262" spans="1:9" ht="15" x14ac:dyDescent="0.25">
      <c r="A262" s="1626">
        <v>208019204</v>
      </c>
      <c r="B262" s="1615" t="s">
        <v>10196</v>
      </c>
      <c r="C262" s="1627">
        <v>0</v>
      </c>
      <c r="D262" s="1628">
        <v>0</v>
      </c>
      <c r="E262" s="1628">
        <v>0</v>
      </c>
      <c r="F262" s="1605">
        <v>0</v>
      </c>
      <c r="G262" s="1629" t="str">
        <f t="shared" si="9"/>
        <v>20801</v>
      </c>
      <c r="H262" s="1336">
        <f t="shared" si="10"/>
        <v>187800</v>
      </c>
      <c r="I262" s="1336">
        <f t="shared" si="11"/>
        <v>305546.57</v>
      </c>
    </row>
    <row r="263" spans="1:9" ht="15" x14ac:dyDescent="0.25">
      <c r="A263" s="1626">
        <v>208019310</v>
      </c>
      <c r="B263" s="1615" t="s">
        <v>6861</v>
      </c>
      <c r="C263" s="1627">
        <v>-15139.1</v>
      </c>
      <c r="D263" s="1628">
        <v>-7150</v>
      </c>
      <c r="E263" s="1628">
        <v>-7150</v>
      </c>
      <c r="F263" s="1605">
        <v>-7989.1</v>
      </c>
      <c r="G263" s="1629" t="str">
        <f t="shared" si="9"/>
        <v>20801</v>
      </c>
      <c r="H263" s="1336">
        <f t="shared" si="10"/>
        <v>187800</v>
      </c>
      <c r="I263" s="1336">
        <f t="shared" si="11"/>
        <v>305546.57</v>
      </c>
    </row>
    <row r="264" spans="1:9" ht="15" x14ac:dyDescent="0.25">
      <c r="A264" s="1626">
        <v>208019312</v>
      </c>
      <c r="B264" s="1615" t="s">
        <v>10197</v>
      </c>
      <c r="C264" s="1627">
        <v>0</v>
      </c>
      <c r="D264" s="1628">
        <v>0</v>
      </c>
      <c r="E264" s="1628">
        <v>0</v>
      </c>
      <c r="F264" s="1605">
        <v>0</v>
      </c>
      <c r="G264" s="1629" t="str">
        <f t="shared" ref="G264:G327" si="12">LEFT(A264,5)</f>
        <v>20801</v>
      </c>
      <c r="H264" s="1336">
        <f t="shared" ref="H264:H327" si="13">SUMIF(G:G,G264,E:E)</f>
        <v>187800</v>
      </c>
      <c r="I264" s="1336">
        <f t="shared" ref="I264:I327" si="14">SUMIF(G:G,G264,C:C)</f>
        <v>305546.57</v>
      </c>
    </row>
    <row r="265" spans="1:9" ht="15" x14ac:dyDescent="0.25">
      <c r="A265" s="1626">
        <v>208019356</v>
      </c>
      <c r="B265" s="1615" t="s">
        <v>10198</v>
      </c>
      <c r="C265" s="1627">
        <v>0</v>
      </c>
      <c r="D265" s="1628">
        <v>0</v>
      </c>
      <c r="E265" s="1628">
        <v>0</v>
      </c>
      <c r="F265" s="1605">
        <v>0</v>
      </c>
      <c r="G265" s="1629" t="str">
        <f t="shared" si="12"/>
        <v>20801</v>
      </c>
      <c r="H265" s="1336">
        <f t="shared" si="13"/>
        <v>187800</v>
      </c>
      <c r="I265" s="1336">
        <f t="shared" si="14"/>
        <v>305546.57</v>
      </c>
    </row>
    <row r="266" spans="1:9" ht="15" x14ac:dyDescent="0.25">
      <c r="A266" s="1626">
        <v>208019359</v>
      </c>
      <c r="B266" s="1615" t="s">
        <v>6863</v>
      </c>
      <c r="C266" s="1627">
        <v>0</v>
      </c>
      <c r="D266" s="1628">
        <v>-1450</v>
      </c>
      <c r="E266" s="1628">
        <v>-1450</v>
      </c>
      <c r="F266" s="1605">
        <v>1450</v>
      </c>
      <c r="G266" s="1629" t="str">
        <f t="shared" si="12"/>
        <v>20801</v>
      </c>
      <c r="H266" s="1336">
        <f t="shared" si="13"/>
        <v>187800</v>
      </c>
      <c r="I266" s="1336">
        <f t="shared" si="14"/>
        <v>305546.57</v>
      </c>
    </row>
    <row r="267" spans="1:9" ht="15" x14ac:dyDescent="0.25">
      <c r="A267" s="1626">
        <v>208019800</v>
      </c>
      <c r="B267" s="1615" t="s">
        <v>10199</v>
      </c>
      <c r="C267" s="1627">
        <v>0</v>
      </c>
      <c r="D267" s="1628">
        <v>0</v>
      </c>
      <c r="E267" s="1628">
        <v>0</v>
      </c>
      <c r="F267" s="1605">
        <v>0</v>
      </c>
      <c r="G267" s="1629" t="str">
        <f t="shared" si="12"/>
        <v>20801</v>
      </c>
      <c r="H267" s="1336">
        <f t="shared" si="13"/>
        <v>187800</v>
      </c>
      <c r="I267" s="1336">
        <f t="shared" si="14"/>
        <v>305546.57</v>
      </c>
    </row>
    <row r="268" spans="1:9" ht="15" x14ac:dyDescent="0.25">
      <c r="A268" s="1626">
        <v>208020100</v>
      </c>
      <c r="B268" s="1615" t="s">
        <v>6865</v>
      </c>
      <c r="C268" s="1627">
        <v>136754.68</v>
      </c>
      <c r="D268" s="1628">
        <v>181100</v>
      </c>
      <c r="E268" s="1628">
        <v>181100</v>
      </c>
      <c r="F268" s="1605">
        <v>-44345.32</v>
      </c>
      <c r="G268" s="1629" t="str">
        <f t="shared" si="12"/>
        <v>20802</v>
      </c>
      <c r="H268" s="1336">
        <f t="shared" si="13"/>
        <v>226750</v>
      </c>
      <c r="I268" s="1336">
        <f t="shared" si="14"/>
        <v>144062.32999999999</v>
      </c>
    </row>
    <row r="269" spans="1:9" ht="15" x14ac:dyDescent="0.25">
      <c r="A269" s="1626">
        <v>208020101</v>
      </c>
      <c r="B269" s="1615" t="s">
        <v>10200</v>
      </c>
      <c r="C269" s="1627">
        <v>0</v>
      </c>
      <c r="D269" s="1628">
        <v>0</v>
      </c>
      <c r="E269" s="1628">
        <v>0</v>
      </c>
      <c r="F269" s="1605">
        <v>0</v>
      </c>
      <c r="G269" s="1629" t="str">
        <f t="shared" si="12"/>
        <v>20802</v>
      </c>
      <c r="H269" s="1336">
        <f t="shared" si="13"/>
        <v>226750</v>
      </c>
      <c r="I269" s="1336">
        <f t="shared" si="14"/>
        <v>144062.32999999999</v>
      </c>
    </row>
    <row r="270" spans="1:9" ht="15" x14ac:dyDescent="0.25">
      <c r="A270" s="1626">
        <v>208020102</v>
      </c>
      <c r="B270" s="1615" t="s">
        <v>10201</v>
      </c>
      <c r="C270" s="1627">
        <v>0</v>
      </c>
      <c r="D270" s="1628">
        <v>0</v>
      </c>
      <c r="E270" s="1628">
        <v>0</v>
      </c>
      <c r="F270" s="1605">
        <v>0</v>
      </c>
      <c r="G270" s="1629" t="str">
        <f t="shared" si="12"/>
        <v>20802</v>
      </c>
      <c r="H270" s="1336">
        <f t="shared" si="13"/>
        <v>226750</v>
      </c>
      <c r="I270" s="1336">
        <f t="shared" si="14"/>
        <v>144062.32999999999</v>
      </c>
    </row>
    <row r="271" spans="1:9" ht="15" x14ac:dyDescent="0.25">
      <c r="A271" s="1626">
        <v>208020103</v>
      </c>
      <c r="B271" s="1615" t="s">
        <v>10202</v>
      </c>
      <c r="C271" s="1627">
        <v>0</v>
      </c>
      <c r="D271" s="1628">
        <v>0</v>
      </c>
      <c r="E271" s="1628">
        <v>0</v>
      </c>
      <c r="F271" s="1605">
        <v>0</v>
      </c>
      <c r="G271" s="1629" t="str">
        <f t="shared" si="12"/>
        <v>20802</v>
      </c>
      <c r="H271" s="1336">
        <f t="shared" si="13"/>
        <v>226750</v>
      </c>
      <c r="I271" s="1336">
        <f t="shared" si="14"/>
        <v>144062.32999999999</v>
      </c>
    </row>
    <row r="272" spans="1:9" ht="15" x14ac:dyDescent="0.25">
      <c r="A272" s="1626">
        <v>208020120</v>
      </c>
      <c r="B272" s="1615" t="s">
        <v>10203</v>
      </c>
      <c r="C272" s="1627">
        <v>0</v>
      </c>
      <c r="D272" s="1628">
        <v>0</v>
      </c>
      <c r="E272" s="1628">
        <v>0</v>
      </c>
      <c r="F272" s="1605">
        <v>0</v>
      </c>
      <c r="G272" s="1629" t="str">
        <f t="shared" si="12"/>
        <v>20802</v>
      </c>
      <c r="H272" s="1336">
        <f t="shared" si="13"/>
        <v>226750</v>
      </c>
      <c r="I272" s="1336">
        <f t="shared" si="14"/>
        <v>144062.32999999999</v>
      </c>
    </row>
    <row r="273" spans="1:9" ht="15" x14ac:dyDescent="0.25">
      <c r="A273" s="1626">
        <v>208020150</v>
      </c>
      <c r="B273" s="1615" t="s">
        <v>10204</v>
      </c>
      <c r="C273" s="1627">
        <v>5836.65</v>
      </c>
      <c r="D273" s="1628">
        <v>5800</v>
      </c>
      <c r="E273" s="1628">
        <v>5800</v>
      </c>
      <c r="F273" s="1605">
        <v>36.65</v>
      </c>
      <c r="G273" s="1629" t="str">
        <f t="shared" si="12"/>
        <v>20802</v>
      </c>
      <c r="H273" s="1336">
        <f t="shared" si="13"/>
        <v>226750</v>
      </c>
      <c r="I273" s="1336">
        <f t="shared" si="14"/>
        <v>144062.32999999999</v>
      </c>
    </row>
    <row r="274" spans="1:9" ht="15" x14ac:dyDescent="0.25">
      <c r="A274" s="1626">
        <v>208020200</v>
      </c>
      <c r="B274" s="1615" t="s">
        <v>10205</v>
      </c>
      <c r="C274" s="1627">
        <v>0</v>
      </c>
      <c r="D274" s="1628">
        <v>20000</v>
      </c>
      <c r="E274" s="1628">
        <v>20000</v>
      </c>
      <c r="F274" s="1605">
        <v>-20000</v>
      </c>
      <c r="G274" s="1629" t="str">
        <f t="shared" si="12"/>
        <v>20802</v>
      </c>
      <c r="H274" s="1336">
        <f t="shared" si="13"/>
        <v>226750</v>
      </c>
      <c r="I274" s="1336">
        <f t="shared" si="14"/>
        <v>144062.32999999999</v>
      </c>
    </row>
    <row r="275" spans="1:9" ht="15" x14ac:dyDescent="0.25">
      <c r="A275" s="1626">
        <v>208020700</v>
      </c>
      <c r="B275" s="1615" t="s">
        <v>10206</v>
      </c>
      <c r="C275" s="1627">
        <v>0</v>
      </c>
      <c r="D275" s="1628">
        <v>0</v>
      </c>
      <c r="E275" s="1628">
        <v>0</v>
      </c>
      <c r="F275" s="1605">
        <v>0</v>
      </c>
      <c r="G275" s="1629" t="str">
        <f t="shared" si="12"/>
        <v>20802</v>
      </c>
      <c r="H275" s="1336">
        <f t="shared" si="13"/>
        <v>226750</v>
      </c>
      <c r="I275" s="1336">
        <f t="shared" si="14"/>
        <v>144062.32999999999</v>
      </c>
    </row>
    <row r="276" spans="1:9" ht="15" x14ac:dyDescent="0.25">
      <c r="A276" s="1626">
        <v>208020800</v>
      </c>
      <c r="B276" s="1615" t="s">
        <v>10207</v>
      </c>
      <c r="C276" s="1627">
        <v>0</v>
      </c>
      <c r="D276" s="1628">
        <v>0</v>
      </c>
      <c r="E276" s="1628">
        <v>0</v>
      </c>
      <c r="F276" s="1605">
        <v>0</v>
      </c>
      <c r="G276" s="1629" t="str">
        <f t="shared" si="12"/>
        <v>20802</v>
      </c>
      <c r="H276" s="1336">
        <f t="shared" si="13"/>
        <v>226750</v>
      </c>
      <c r="I276" s="1336">
        <f t="shared" si="14"/>
        <v>144062.32999999999</v>
      </c>
    </row>
    <row r="277" spans="1:9" ht="15" x14ac:dyDescent="0.25">
      <c r="A277" s="1626">
        <v>208020930</v>
      </c>
      <c r="B277" s="1615" t="s">
        <v>6871</v>
      </c>
      <c r="C277" s="1627">
        <v>0</v>
      </c>
      <c r="D277" s="1628">
        <v>400</v>
      </c>
      <c r="E277" s="1628">
        <v>400</v>
      </c>
      <c r="F277" s="1605">
        <v>-400</v>
      </c>
      <c r="G277" s="1629" t="str">
        <f t="shared" si="12"/>
        <v>20802</v>
      </c>
      <c r="H277" s="1336">
        <f t="shared" si="13"/>
        <v>226750</v>
      </c>
      <c r="I277" s="1336">
        <f t="shared" si="14"/>
        <v>144062.32999999999</v>
      </c>
    </row>
    <row r="278" spans="1:9" ht="15" x14ac:dyDescent="0.25">
      <c r="A278" s="1626">
        <v>208020975</v>
      </c>
      <c r="B278" s="1615" t="s">
        <v>10208</v>
      </c>
      <c r="C278" s="1627">
        <v>0</v>
      </c>
      <c r="D278" s="1628">
        <v>0</v>
      </c>
      <c r="E278" s="1628">
        <v>0</v>
      </c>
      <c r="F278" s="1605">
        <v>0</v>
      </c>
      <c r="G278" s="1629" t="str">
        <f t="shared" si="12"/>
        <v>20802</v>
      </c>
      <c r="H278" s="1336">
        <f t="shared" si="13"/>
        <v>226750</v>
      </c>
      <c r="I278" s="1336">
        <f t="shared" si="14"/>
        <v>144062.32999999999</v>
      </c>
    </row>
    <row r="279" spans="1:9" ht="15" x14ac:dyDescent="0.25">
      <c r="A279" s="1626">
        <v>208020985</v>
      </c>
      <c r="B279" s="1615" t="s">
        <v>10209</v>
      </c>
      <c r="C279" s="1627">
        <v>0</v>
      </c>
      <c r="D279" s="1628">
        <v>0</v>
      </c>
      <c r="E279" s="1628">
        <v>0</v>
      </c>
      <c r="F279" s="1605">
        <v>0</v>
      </c>
      <c r="G279" s="1629" t="str">
        <f t="shared" si="12"/>
        <v>20802</v>
      </c>
      <c r="H279" s="1336">
        <f t="shared" si="13"/>
        <v>226750</v>
      </c>
      <c r="I279" s="1336">
        <f t="shared" si="14"/>
        <v>144062.32999999999</v>
      </c>
    </row>
    <row r="280" spans="1:9" ht="15" x14ac:dyDescent="0.25">
      <c r="A280" s="1626">
        <v>208021040</v>
      </c>
      <c r="B280" s="1615" t="s">
        <v>10210</v>
      </c>
      <c r="C280" s="1627">
        <v>0</v>
      </c>
      <c r="D280" s="1628">
        <v>0</v>
      </c>
      <c r="E280" s="1628">
        <v>0</v>
      </c>
      <c r="F280" s="1605">
        <v>0</v>
      </c>
      <c r="G280" s="1629" t="str">
        <f t="shared" si="12"/>
        <v>20802</v>
      </c>
      <c r="H280" s="1336">
        <f t="shared" si="13"/>
        <v>226750</v>
      </c>
      <c r="I280" s="1336">
        <f t="shared" si="14"/>
        <v>144062.32999999999</v>
      </c>
    </row>
    <row r="281" spans="1:9" ht="15" x14ac:dyDescent="0.25">
      <c r="A281" s="1626">
        <v>208022000</v>
      </c>
      <c r="B281" s="1615" t="s">
        <v>10211</v>
      </c>
      <c r="C281" s="1627">
        <v>0</v>
      </c>
      <c r="D281" s="1628">
        <v>200</v>
      </c>
      <c r="E281" s="1628">
        <v>200</v>
      </c>
      <c r="F281" s="1605">
        <v>-200</v>
      </c>
      <c r="G281" s="1629" t="str">
        <f t="shared" si="12"/>
        <v>20802</v>
      </c>
      <c r="H281" s="1336">
        <f t="shared" si="13"/>
        <v>226750</v>
      </c>
      <c r="I281" s="1336">
        <f t="shared" si="14"/>
        <v>144062.32999999999</v>
      </c>
    </row>
    <row r="282" spans="1:9" ht="15" x14ac:dyDescent="0.25">
      <c r="A282" s="1626">
        <v>208022002</v>
      </c>
      <c r="B282" s="1615" t="s">
        <v>10212</v>
      </c>
      <c r="C282" s="1627">
        <v>0</v>
      </c>
      <c r="D282" s="1628">
        <v>50</v>
      </c>
      <c r="E282" s="1628">
        <v>50</v>
      </c>
      <c r="F282" s="1605">
        <v>-50</v>
      </c>
      <c r="G282" s="1629" t="str">
        <f t="shared" si="12"/>
        <v>20802</v>
      </c>
      <c r="H282" s="1336">
        <f t="shared" si="13"/>
        <v>226750</v>
      </c>
      <c r="I282" s="1336">
        <f t="shared" si="14"/>
        <v>144062.32999999999</v>
      </c>
    </row>
    <row r="283" spans="1:9" ht="15" x14ac:dyDescent="0.25">
      <c r="A283" s="1626">
        <v>208022020</v>
      </c>
      <c r="B283" s="1615" t="s">
        <v>8906</v>
      </c>
      <c r="C283" s="1627">
        <v>0</v>
      </c>
      <c r="D283" s="1628">
        <v>0</v>
      </c>
      <c r="E283" s="1628">
        <v>0</v>
      </c>
      <c r="F283" s="1605">
        <v>0</v>
      </c>
      <c r="G283" s="1629" t="str">
        <f t="shared" si="12"/>
        <v>20802</v>
      </c>
      <c r="H283" s="1336">
        <f t="shared" si="13"/>
        <v>226750</v>
      </c>
      <c r="I283" s="1336">
        <f t="shared" si="14"/>
        <v>144062.32999999999</v>
      </c>
    </row>
    <row r="284" spans="1:9" ht="15" x14ac:dyDescent="0.25">
      <c r="A284" s="1626">
        <v>208022022</v>
      </c>
      <c r="B284" s="1615" t="s">
        <v>10213</v>
      </c>
      <c r="C284" s="1627">
        <v>0</v>
      </c>
      <c r="D284" s="1628">
        <v>0</v>
      </c>
      <c r="E284" s="1628">
        <v>0</v>
      </c>
      <c r="F284" s="1605">
        <v>0</v>
      </c>
      <c r="G284" s="1629" t="str">
        <f t="shared" si="12"/>
        <v>20802</v>
      </c>
      <c r="H284" s="1336">
        <f t="shared" si="13"/>
        <v>226750</v>
      </c>
      <c r="I284" s="1336">
        <f t="shared" si="14"/>
        <v>144062.32999999999</v>
      </c>
    </row>
    <row r="285" spans="1:9" ht="15" x14ac:dyDescent="0.25">
      <c r="A285" s="1626">
        <v>208022038</v>
      </c>
      <c r="B285" s="1615" t="s">
        <v>10214</v>
      </c>
      <c r="C285" s="1627">
        <v>0</v>
      </c>
      <c r="D285" s="1628">
        <v>10000</v>
      </c>
      <c r="E285" s="1628">
        <v>10000</v>
      </c>
      <c r="F285" s="1605">
        <v>-10000</v>
      </c>
      <c r="G285" s="1629" t="str">
        <f t="shared" si="12"/>
        <v>20802</v>
      </c>
      <c r="H285" s="1336">
        <f t="shared" si="13"/>
        <v>226750</v>
      </c>
      <c r="I285" s="1336">
        <f t="shared" si="14"/>
        <v>144062.32999999999</v>
      </c>
    </row>
    <row r="286" spans="1:9" ht="15" x14ac:dyDescent="0.25">
      <c r="A286" s="1626">
        <v>208022300</v>
      </c>
      <c r="B286" s="1615" t="s">
        <v>10215</v>
      </c>
      <c r="C286" s="1627">
        <v>0</v>
      </c>
      <c r="D286" s="1628">
        <v>2400</v>
      </c>
      <c r="E286" s="1628">
        <v>2400</v>
      </c>
      <c r="F286" s="1605">
        <v>-2400</v>
      </c>
      <c r="G286" s="1629" t="str">
        <f t="shared" si="12"/>
        <v>20802</v>
      </c>
      <c r="H286" s="1336">
        <f t="shared" si="13"/>
        <v>226750</v>
      </c>
      <c r="I286" s="1336">
        <f t="shared" si="14"/>
        <v>144062.32999999999</v>
      </c>
    </row>
    <row r="287" spans="1:9" ht="15" x14ac:dyDescent="0.25">
      <c r="A287" s="1626">
        <v>208022403</v>
      </c>
      <c r="B287" s="1615" t="s">
        <v>10216</v>
      </c>
      <c r="C287" s="1627">
        <v>0</v>
      </c>
      <c r="D287" s="1628">
        <v>10500</v>
      </c>
      <c r="E287" s="1628">
        <v>0</v>
      </c>
      <c r="F287" s="1605">
        <v>0</v>
      </c>
      <c r="G287" s="1629" t="str">
        <f t="shared" si="12"/>
        <v>20802</v>
      </c>
      <c r="H287" s="1336">
        <f t="shared" si="13"/>
        <v>226750</v>
      </c>
      <c r="I287" s="1336">
        <f t="shared" si="14"/>
        <v>144062.32999999999</v>
      </c>
    </row>
    <row r="288" spans="1:9" ht="15" x14ac:dyDescent="0.25">
      <c r="A288" s="1626">
        <v>208022429</v>
      </c>
      <c r="B288" s="1615" t="s">
        <v>10217</v>
      </c>
      <c r="C288" s="1627">
        <v>0</v>
      </c>
      <c r="D288" s="1628">
        <v>0</v>
      </c>
      <c r="E288" s="1628">
        <v>0</v>
      </c>
      <c r="F288" s="1605">
        <v>0</v>
      </c>
      <c r="G288" s="1629" t="str">
        <f t="shared" si="12"/>
        <v>20802</v>
      </c>
      <c r="H288" s="1336">
        <f t="shared" si="13"/>
        <v>226750</v>
      </c>
      <c r="I288" s="1336">
        <f t="shared" si="14"/>
        <v>144062.32999999999</v>
      </c>
    </row>
    <row r="289" spans="1:9" ht="15" x14ac:dyDescent="0.25">
      <c r="A289" s="1626">
        <v>208022479</v>
      </c>
      <c r="B289" s="1615" t="s">
        <v>10218</v>
      </c>
      <c r="C289" s="1627">
        <v>0</v>
      </c>
      <c r="D289" s="1628">
        <v>0</v>
      </c>
      <c r="E289" s="1628">
        <v>0</v>
      </c>
      <c r="F289" s="1605">
        <v>0</v>
      </c>
      <c r="G289" s="1629" t="str">
        <f t="shared" si="12"/>
        <v>20802</v>
      </c>
      <c r="H289" s="1336">
        <f t="shared" si="13"/>
        <v>226750</v>
      </c>
      <c r="I289" s="1336">
        <f t="shared" si="14"/>
        <v>144062.32999999999</v>
      </c>
    </row>
    <row r="290" spans="1:9" ht="15" x14ac:dyDescent="0.25">
      <c r="A290" s="1626">
        <v>208022500</v>
      </c>
      <c r="B290" s="1615" t="s">
        <v>6883</v>
      </c>
      <c r="C290" s="1627">
        <v>1590</v>
      </c>
      <c r="D290" s="1628">
        <v>6600</v>
      </c>
      <c r="E290" s="1628">
        <v>6600</v>
      </c>
      <c r="F290" s="1605">
        <v>-5010</v>
      </c>
      <c r="G290" s="1629" t="str">
        <f t="shared" si="12"/>
        <v>20802</v>
      </c>
      <c r="H290" s="1336">
        <f t="shared" si="13"/>
        <v>226750</v>
      </c>
      <c r="I290" s="1336">
        <f t="shared" si="14"/>
        <v>144062.32999999999</v>
      </c>
    </row>
    <row r="291" spans="1:9" ht="15" x14ac:dyDescent="0.25">
      <c r="A291" s="1626">
        <v>208022504</v>
      </c>
      <c r="B291" s="1615" t="s">
        <v>10219</v>
      </c>
      <c r="C291" s="1627">
        <v>0</v>
      </c>
      <c r="D291" s="1628">
        <v>0</v>
      </c>
      <c r="E291" s="1628">
        <v>0</v>
      </c>
      <c r="F291" s="1605">
        <v>0</v>
      </c>
      <c r="G291" s="1629" t="str">
        <f t="shared" si="12"/>
        <v>20802</v>
      </c>
      <c r="H291" s="1336">
        <f t="shared" si="13"/>
        <v>226750</v>
      </c>
      <c r="I291" s="1336">
        <f t="shared" si="14"/>
        <v>144062.32999999999</v>
      </c>
    </row>
    <row r="292" spans="1:9" ht="15" x14ac:dyDescent="0.25">
      <c r="A292" s="1626">
        <v>208022510</v>
      </c>
      <c r="B292" s="1615" t="s">
        <v>10220</v>
      </c>
      <c r="C292" s="1627">
        <v>0</v>
      </c>
      <c r="D292" s="1628">
        <v>0</v>
      </c>
      <c r="E292" s="1628">
        <v>0</v>
      </c>
      <c r="F292" s="1605">
        <v>0</v>
      </c>
      <c r="G292" s="1629" t="str">
        <f t="shared" si="12"/>
        <v>20802</v>
      </c>
      <c r="H292" s="1336">
        <f t="shared" si="13"/>
        <v>226750</v>
      </c>
      <c r="I292" s="1336">
        <f t="shared" si="14"/>
        <v>144062.32999999999</v>
      </c>
    </row>
    <row r="293" spans="1:9" ht="15" x14ac:dyDescent="0.25">
      <c r="A293" s="1626">
        <v>208022520</v>
      </c>
      <c r="B293" s="1615" t="s">
        <v>10221</v>
      </c>
      <c r="C293" s="1627">
        <v>0</v>
      </c>
      <c r="D293" s="1628">
        <v>0</v>
      </c>
      <c r="E293" s="1628">
        <v>0</v>
      </c>
      <c r="F293" s="1605">
        <v>0</v>
      </c>
      <c r="G293" s="1629" t="str">
        <f t="shared" si="12"/>
        <v>20802</v>
      </c>
      <c r="H293" s="1336">
        <f t="shared" si="13"/>
        <v>226750</v>
      </c>
      <c r="I293" s="1336">
        <f t="shared" si="14"/>
        <v>144062.32999999999</v>
      </c>
    </row>
    <row r="294" spans="1:9" ht="15" x14ac:dyDescent="0.25">
      <c r="A294" s="1626">
        <v>208022706</v>
      </c>
      <c r="B294" s="1615" t="s">
        <v>10222</v>
      </c>
      <c r="C294" s="1627">
        <v>0</v>
      </c>
      <c r="D294" s="1628">
        <v>0</v>
      </c>
      <c r="E294" s="1628">
        <v>0</v>
      </c>
      <c r="F294" s="1605">
        <v>0</v>
      </c>
      <c r="G294" s="1629" t="str">
        <f t="shared" si="12"/>
        <v>20802</v>
      </c>
      <c r="H294" s="1336">
        <f t="shared" si="13"/>
        <v>226750</v>
      </c>
      <c r="I294" s="1336">
        <f t="shared" si="14"/>
        <v>144062.32999999999</v>
      </c>
    </row>
    <row r="295" spans="1:9" ht="15" x14ac:dyDescent="0.25">
      <c r="A295" s="1626">
        <v>208022801</v>
      </c>
      <c r="B295" s="1615" t="s">
        <v>10223</v>
      </c>
      <c r="C295" s="1627">
        <v>0</v>
      </c>
      <c r="D295" s="1628">
        <v>0</v>
      </c>
      <c r="E295" s="1628">
        <v>0</v>
      </c>
      <c r="F295" s="1605">
        <v>0</v>
      </c>
      <c r="G295" s="1629" t="str">
        <f t="shared" si="12"/>
        <v>20802</v>
      </c>
      <c r="H295" s="1336">
        <f t="shared" si="13"/>
        <v>226750</v>
      </c>
      <c r="I295" s="1336">
        <f t="shared" si="14"/>
        <v>144062.32999999999</v>
      </c>
    </row>
    <row r="296" spans="1:9" ht="15" x14ac:dyDescent="0.25">
      <c r="A296" s="1626">
        <v>208023011</v>
      </c>
      <c r="B296" s="1615" t="s">
        <v>10224</v>
      </c>
      <c r="C296" s="1627">
        <v>0</v>
      </c>
      <c r="D296" s="1628">
        <v>200</v>
      </c>
      <c r="E296" s="1628">
        <v>200</v>
      </c>
      <c r="F296" s="1605">
        <v>-200</v>
      </c>
      <c r="G296" s="1629" t="str">
        <f t="shared" si="12"/>
        <v>20802</v>
      </c>
      <c r="H296" s="1336">
        <f t="shared" si="13"/>
        <v>226750</v>
      </c>
      <c r="I296" s="1336">
        <f t="shared" si="14"/>
        <v>144062.32999999999</v>
      </c>
    </row>
    <row r="297" spans="1:9" ht="15" x14ac:dyDescent="0.25">
      <c r="A297" s="1626">
        <v>208023038</v>
      </c>
      <c r="B297" s="1615" t="s">
        <v>8907</v>
      </c>
      <c r="C297" s="1627">
        <v>0</v>
      </c>
      <c r="D297" s="1628">
        <v>0</v>
      </c>
      <c r="E297" s="1628">
        <v>0</v>
      </c>
      <c r="F297" s="1605">
        <v>0</v>
      </c>
      <c r="G297" s="1629" t="str">
        <f t="shared" si="12"/>
        <v>20802</v>
      </c>
      <c r="H297" s="1336">
        <f t="shared" si="13"/>
        <v>226750</v>
      </c>
      <c r="I297" s="1336">
        <f t="shared" si="14"/>
        <v>144062.32999999999</v>
      </c>
    </row>
    <row r="298" spans="1:9" ht="15" x14ac:dyDescent="0.25">
      <c r="A298" s="1626">
        <v>208023041</v>
      </c>
      <c r="B298" s="1615" t="s">
        <v>10225</v>
      </c>
      <c r="C298" s="1627">
        <v>0</v>
      </c>
      <c r="D298" s="1628">
        <v>0</v>
      </c>
      <c r="E298" s="1628">
        <v>0</v>
      </c>
      <c r="F298" s="1605">
        <v>0</v>
      </c>
      <c r="G298" s="1629" t="str">
        <f t="shared" si="12"/>
        <v>20802</v>
      </c>
      <c r="H298" s="1336">
        <f t="shared" si="13"/>
        <v>226750</v>
      </c>
      <c r="I298" s="1336">
        <f t="shared" si="14"/>
        <v>144062.32999999999</v>
      </c>
    </row>
    <row r="299" spans="1:9" ht="15" x14ac:dyDescent="0.25">
      <c r="A299" s="1626">
        <v>208023052</v>
      </c>
      <c r="B299" s="1615" t="s">
        <v>8909</v>
      </c>
      <c r="C299" s="1627">
        <v>0</v>
      </c>
      <c r="D299" s="1628">
        <v>0</v>
      </c>
      <c r="E299" s="1628">
        <v>0</v>
      </c>
      <c r="F299" s="1605">
        <v>0</v>
      </c>
      <c r="G299" s="1629" t="str">
        <f t="shared" si="12"/>
        <v>20802</v>
      </c>
      <c r="H299" s="1336">
        <f t="shared" si="13"/>
        <v>226750</v>
      </c>
      <c r="I299" s="1336">
        <f t="shared" si="14"/>
        <v>144062.32999999999</v>
      </c>
    </row>
    <row r="300" spans="1:9" ht="15" x14ac:dyDescent="0.25">
      <c r="A300" s="1626">
        <v>208023300</v>
      </c>
      <c r="B300" s="1615" t="s">
        <v>10226</v>
      </c>
      <c r="C300" s="1627">
        <v>0</v>
      </c>
      <c r="D300" s="1628">
        <v>0</v>
      </c>
      <c r="E300" s="1628">
        <v>0</v>
      </c>
      <c r="F300" s="1605">
        <v>0</v>
      </c>
      <c r="G300" s="1629" t="str">
        <f t="shared" si="12"/>
        <v>20802</v>
      </c>
      <c r="H300" s="1336">
        <f t="shared" si="13"/>
        <v>226750</v>
      </c>
      <c r="I300" s="1336">
        <f t="shared" si="14"/>
        <v>144062.32999999999</v>
      </c>
    </row>
    <row r="301" spans="1:9" ht="15" x14ac:dyDescent="0.25">
      <c r="A301" s="1626">
        <v>208024610</v>
      </c>
      <c r="B301" s="1615" t="s">
        <v>10227</v>
      </c>
      <c r="C301" s="1627">
        <v>0</v>
      </c>
      <c r="D301" s="1628">
        <v>0</v>
      </c>
      <c r="E301" s="1628">
        <v>0</v>
      </c>
      <c r="F301" s="1605">
        <v>0</v>
      </c>
      <c r="G301" s="1629" t="str">
        <f t="shared" si="12"/>
        <v>20802</v>
      </c>
      <c r="H301" s="1336">
        <f t="shared" si="13"/>
        <v>226750</v>
      </c>
      <c r="I301" s="1336">
        <f t="shared" si="14"/>
        <v>144062.32999999999</v>
      </c>
    </row>
    <row r="302" spans="1:9" ht="15" x14ac:dyDescent="0.25">
      <c r="A302" s="1626">
        <v>208024611</v>
      </c>
      <c r="B302" s="1615" t="s">
        <v>10228</v>
      </c>
      <c r="C302" s="1627">
        <v>0</v>
      </c>
      <c r="D302" s="1628">
        <v>0</v>
      </c>
      <c r="E302" s="1628">
        <v>0</v>
      </c>
      <c r="F302" s="1605">
        <v>0</v>
      </c>
      <c r="G302" s="1629" t="str">
        <f t="shared" si="12"/>
        <v>20802</v>
      </c>
      <c r="H302" s="1336">
        <f t="shared" si="13"/>
        <v>226750</v>
      </c>
      <c r="I302" s="1336">
        <f t="shared" si="14"/>
        <v>144062.32999999999</v>
      </c>
    </row>
    <row r="303" spans="1:9" ht="15" x14ac:dyDescent="0.25">
      <c r="A303" s="1626">
        <v>208024619</v>
      </c>
      <c r="B303" s="1615" t="s">
        <v>10229</v>
      </c>
      <c r="C303" s="1627">
        <v>0</v>
      </c>
      <c r="D303" s="1628">
        <v>0</v>
      </c>
      <c r="E303" s="1628">
        <v>0</v>
      </c>
      <c r="F303" s="1605">
        <v>0</v>
      </c>
      <c r="G303" s="1629" t="str">
        <f t="shared" si="12"/>
        <v>20802</v>
      </c>
      <c r="H303" s="1336">
        <f t="shared" si="13"/>
        <v>226750</v>
      </c>
      <c r="I303" s="1336">
        <f t="shared" si="14"/>
        <v>144062.32999999999</v>
      </c>
    </row>
    <row r="304" spans="1:9" ht="15" x14ac:dyDescent="0.25">
      <c r="A304" s="1626">
        <v>208024623</v>
      </c>
      <c r="B304" s="1615" t="s">
        <v>10230</v>
      </c>
      <c r="C304" s="1627">
        <v>0</v>
      </c>
      <c r="D304" s="1628">
        <v>0</v>
      </c>
      <c r="E304" s="1628">
        <v>0</v>
      </c>
      <c r="F304" s="1605">
        <v>0</v>
      </c>
      <c r="G304" s="1629" t="str">
        <f t="shared" si="12"/>
        <v>20802</v>
      </c>
      <c r="H304" s="1336">
        <f t="shared" si="13"/>
        <v>226750</v>
      </c>
      <c r="I304" s="1336">
        <f t="shared" si="14"/>
        <v>144062.32999999999</v>
      </c>
    </row>
    <row r="305" spans="1:9" ht="15" x14ac:dyDescent="0.25">
      <c r="A305" s="1626">
        <v>208025007</v>
      </c>
      <c r="B305" s="1615" t="s">
        <v>10231</v>
      </c>
      <c r="C305" s="1627">
        <v>0</v>
      </c>
      <c r="D305" s="1628">
        <v>0</v>
      </c>
      <c r="E305" s="1628">
        <v>0</v>
      </c>
      <c r="F305" s="1605">
        <v>0</v>
      </c>
      <c r="G305" s="1629" t="str">
        <f t="shared" si="12"/>
        <v>20802</v>
      </c>
      <c r="H305" s="1336">
        <f t="shared" si="13"/>
        <v>226750</v>
      </c>
      <c r="I305" s="1336">
        <f t="shared" si="14"/>
        <v>144062.32999999999</v>
      </c>
    </row>
    <row r="306" spans="1:9" ht="15" x14ac:dyDescent="0.25">
      <c r="A306" s="1626">
        <v>208025016</v>
      </c>
      <c r="B306" s="1615" t="s">
        <v>10232</v>
      </c>
      <c r="C306" s="1627">
        <v>0</v>
      </c>
      <c r="D306" s="1628">
        <v>0</v>
      </c>
      <c r="E306" s="1628">
        <v>0</v>
      </c>
      <c r="F306" s="1605">
        <v>0</v>
      </c>
      <c r="G306" s="1629" t="str">
        <f t="shared" si="12"/>
        <v>20802</v>
      </c>
      <c r="H306" s="1336">
        <f t="shared" si="13"/>
        <v>226750</v>
      </c>
      <c r="I306" s="1336">
        <f t="shared" si="14"/>
        <v>144062.32999999999</v>
      </c>
    </row>
    <row r="307" spans="1:9" ht="15" x14ac:dyDescent="0.25">
      <c r="A307" s="1626">
        <v>208025184</v>
      </c>
      <c r="B307" s="1615" t="s">
        <v>10233</v>
      </c>
      <c r="C307" s="1627">
        <v>0</v>
      </c>
      <c r="D307" s="1628">
        <v>0</v>
      </c>
      <c r="E307" s="1628">
        <v>0</v>
      </c>
      <c r="F307" s="1605">
        <v>0</v>
      </c>
      <c r="G307" s="1629" t="str">
        <f t="shared" si="12"/>
        <v>20802</v>
      </c>
      <c r="H307" s="1336">
        <f t="shared" si="13"/>
        <v>226750</v>
      </c>
      <c r="I307" s="1336">
        <f t="shared" si="14"/>
        <v>144062.32999999999</v>
      </c>
    </row>
    <row r="308" spans="1:9" ht="15" x14ac:dyDescent="0.25">
      <c r="A308" s="1626">
        <v>208025194</v>
      </c>
      <c r="B308" s="1615" t="s">
        <v>10234</v>
      </c>
      <c r="C308" s="1627">
        <v>0</v>
      </c>
      <c r="D308" s="1628">
        <v>0</v>
      </c>
      <c r="E308" s="1628">
        <v>0</v>
      </c>
      <c r="F308" s="1605">
        <v>0</v>
      </c>
      <c r="G308" s="1629" t="str">
        <f t="shared" si="12"/>
        <v>20802</v>
      </c>
      <c r="H308" s="1336">
        <f t="shared" si="13"/>
        <v>226750</v>
      </c>
      <c r="I308" s="1336">
        <f t="shared" si="14"/>
        <v>144062.32999999999</v>
      </c>
    </row>
    <row r="309" spans="1:9" ht="15" x14ac:dyDescent="0.25">
      <c r="A309" s="1626">
        <v>208025195</v>
      </c>
      <c r="B309" s="1615" t="s">
        <v>10235</v>
      </c>
      <c r="C309" s="1627">
        <v>0</v>
      </c>
      <c r="D309" s="1628">
        <v>0</v>
      </c>
      <c r="E309" s="1628">
        <v>0</v>
      </c>
      <c r="F309" s="1605">
        <v>0</v>
      </c>
      <c r="G309" s="1629" t="str">
        <f t="shared" si="12"/>
        <v>20802</v>
      </c>
      <c r="H309" s="1336">
        <f t="shared" si="13"/>
        <v>226750</v>
      </c>
      <c r="I309" s="1336">
        <f t="shared" si="14"/>
        <v>144062.32999999999</v>
      </c>
    </row>
    <row r="310" spans="1:9" ht="15" x14ac:dyDescent="0.25">
      <c r="A310" s="1626">
        <v>208025902</v>
      </c>
      <c r="B310" s="1615" t="s">
        <v>10236</v>
      </c>
      <c r="C310" s="1627">
        <v>0</v>
      </c>
      <c r="D310" s="1628">
        <v>0</v>
      </c>
      <c r="E310" s="1628">
        <v>0</v>
      </c>
      <c r="F310" s="1605">
        <v>0</v>
      </c>
      <c r="G310" s="1629" t="str">
        <f t="shared" si="12"/>
        <v>20802</v>
      </c>
      <c r="H310" s="1336">
        <f t="shared" si="13"/>
        <v>226750</v>
      </c>
      <c r="I310" s="1336">
        <f t="shared" si="14"/>
        <v>144062.32999999999</v>
      </c>
    </row>
    <row r="311" spans="1:9" ht="15" x14ac:dyDescent="0.25">
      <c r="A311" s="1626">
        <v>208026009</v>
      </c>
      <c r="B311" s="1615" t="s">
        <v>10237</v>
      </c>
      <c r="C311" s="1627">
        <v>0</v>
      </c>
      <c r="D311" s="1628">
        <v>0</v>
      </c>
      <c r="E311" s="1628">
        <v>0</v>
      </c>
      <c r="F311" s="1605">
        <v>0</v>
      </c>
      <c r="G311" s="1629" t="str">
        <f t="shared" si="12"/>
        <v>20802</v>
      </c>
      <c r="H311" s="1336">
        <f t="shared" si="13"/>
        <v>226750</v>
      </c>
      <c r="I311" s="1336">
        <f t="shared" si="14"/>
        <v>144062.32999999999</v>
      </c>
    </row>
    <row r="312" spans="1:9" ht="15" x14ac:dyDescent="0.25">
      <c r="A312" s="1626">
        <v>208026010</v>
      </c>
      <c r="B312" s="1615" t="s">
        <v>10238</v>
      </c>
      <c r="C312" s="1627">
        <v>0</v>
      </c>
      <c r="D312" s="1628">
        <v>0</v>
      </c>
      <c r="E312" s="1628">
        <v>0</v>
      </c>
      <c r="F312" s="1605">
        <v>0</v>
      </c>
      <c r="G312" s="1629" t="str">
        <f t="shared" si="12"/>
        <v>20802</v>
      </c>
      <c r="H312" s="1336">
        <f t="shared" si="13"/>
        <v>226750</v>
      </c>
      <c r="I312" s="1336">
        <f t="shared" si="14"/>
        <v>144062.32999999999</v>
      </c>
    </row>
    <row r="313" spans="1:9" ht="15" x14ac:dyDescent="0.25">
      <c r="A313" s="1626">
        <v>208026014</v>
      </c>
      <c r="B313" s="1615" t="s">
        <v>10239</v>
      </c>
      <c r="C313" s="1627">
        <v>0</v>
      </c>
      <c r="D313" s="1628">
        <v>0</v>
      </c>
      <c r="E313" s="1628">
        <v>0</v>
      </c>
      <c r="F313" s="1605">
        <v>0</v>
      </c>
      <c r="G313" s="1629" t="str">
        <f t="shared" si="12"/>
        <v>20802</v>
      </c>
      <c r="H313" s="1336">
        <f t="shared" si="13"/>
        <v>226750</v>
      </c>
      <c r="I313" s="1336">
        <f t="shared" si="14"/>
        <v>144062.32999999999</v>
      </c>
    </row>
    <row r="314" spans="1:9" ht="15" x14ac:dyDescent="0.25">
      <c r="A314" s="1626">
        <v>208029051</v>
      </c>
      <c r="B314" s="1615" t="s">
        <v>10240</v>
      </c>
      <c r="C314" s="1627">
        <v>0</v>
      </c>
      <c r="D314" s="1628">
        <v>0</v>
      </c>
      <c r="E314" s="1628">
        <v>0</v>
      </c>
      <c r="F314" s="1605">
        <v>0</v>
      </c>
      <c r="G314" s="1629" t="str">
        <f t="shared" si="12"/>
        <v>20802</v>
      </c>
      <c r="H314" s="1336">
        <f t="shared" si="13"/>
        <v>226750</v>
      </c>
      <c r="I314" s="1336">
        <f t="shared" si="14"/>
        <v>144062.32999999999</v>
      </c>
    </row>
    <row r="315" spans="1:9" ht="15" x14ac:dyDescent="0.25">
      <c r="A315" s="1626">
        <v>208029054</v>
      </c>
      <c r="B315" s="1615" t="s">
        <v>10241</v>
      </c>
      <c r="C315" s="1627">
        <v>0</v>
      </c>
      <c r="D315" s="1628">
        <v>0</v>
      </c>
      <c r="E315" s="1628">
        <v>0</v>
      </c>
      <c r="F315" s="1605">
        <v>0</v>
      </c>
      <c r="G315" s="1629" t="str">
        <f t="shared" si="12"/>
        <v>20802</v>
      </c>
      <c r="H315" s="1336">
        <f t="shared" si="13"/>
        <v>226750</v>
      </c>
      <c r="I315" s="1336">
        <f t="shared" si="14"/>
        <v>144062.32999999999</v>
      </c>
    </row>
    <row r="316" spans="1:9" ht="15" x14ac:dyDescent="0.25">
      <c r="A316" s="1626">
        <v>208029057</v>
      </c>
      <c r="B316" s="1615" t="s">
        <v>10242</v>
      </c>
      <c r="C316" s="1627">
        <v>0</v>
      </c>
      <c r="D316" s="1628">
        <v>0</v>
      </c>
      <c r="E316" s="1628">
        <v>0</v>
      </c>
      <c r="F316" s="1605">
        <v>0</v>
      </c>
      <c r="G316" s="1629" t="str">
        <f t="shared" si="12"/>
        <v>20802</v>
      </c>
      <c r="H316" s="1336">
        <f t="shared" si="13"/>
        <v>226750</v>
      </c>
      <c r="I316" s="1336">
        <f t="shared" si="14"/>
        <v>144062.32999999999</v>
      </c>
    </row>
    <row r="317" spans="1:9" ht="15" x14ac:dyDescent="0.25">
      <c r="A317" s="1626">
        <v>208029070</v>
      </c>
      <c r="B317" s="1615" t="s">
        <v>10243</v>
      </c>
      <c r="C317" s="1627">
        <v>0</v>
      </c>
      <c r="D317" s="1628">
        <v>0</v>
      </c>
      <c r="E317" s="1628">
        <v>0</v>
      </c>
      <c r="F317" s="1605">
        <v>0</v>
      </c>
      <c r="G317" s="1629" t="str">
        <f t="shared" si="12"/>
        <v>20802</v>
      </c>
      <c r="H317" s="1336">
        <f t="shared" si="13"/>
        <v>226750</v>
      </c>
      <c r="I317" s="1336">
        <f t="shared" si="14"/>
        <v>144062.32999999999</v>
      </c>
    </row>
    <row r="318" spans="1:9" ht="15" x14ac:dyDescent="0.25">
      <c r="A318" s="1626">
        <v>208029200</v>
      </c>
      <c r="B318" s="1615" t="s">
        <v>10244</v>
      </c>
      <c r="C318" s="1627">
        <v>0</v>
      </c>
      <c r="D318" s="1628">
        <v>0</v>
      </c>
      <c r="E318" s="1628">
        <v>0</v>
      </c>
      <c r="F318" s="1605">
        <v>0</v>
      </c>
      <c r="G318" s="1629" t="str">
        <f t="shared" si="12"/>
        <v>20802</v>
      </c>
      <c r="H318" s="1336">
        <f t="shared" si="13"/>
        <v>226750</v>
      </c>
      <c r="I318" s="1336">
        <f t="shared" si="14"/>
        <v>144062.32999999999</v>
      </c>
    </row>
    <row r="319" spans="1:9" ht="15" x14ac:dyDescent="0.25">
      <c r="A319" s="1626">
        <v>208029204</v>
      </c>
      <c r="B319" s="1615" t="s">
        <v>10245</v>
      </c>
      <c r="C319" s="1627">
        <v>0</v>
      </c>
      <c r="D319" s="1628">
        <v>0</v>
      </c>
      <c r="E319" s="1628">
        <v>0</v>
      </c>
      <c r="F319" s="1605">
        <v>0</v>
      </c>
      <c r="G319" s="1629" t="str">
        <f t="shared" si="12"/>
        <v>20802</v>
      </c>
      <c r="H319" s="1336">
        <f t="shared" si="13"/>
        <v>226750</v>
      </c>
      <c r="I319" s="1336">
        <f t="shared" si="14"/>
        <v>144062.32999999999</v>
      </c>
    </row>
    <row r="320" spans="1:9" ht="15" x14ac:dyDescent="0.25">
      <c r="A320" s="1626">
        <v>208029217</v>
      </c>
      <c r="B320" s="1615" t="s">
        <v>6887</v>
      </c>
      <c r="C320" s="1627">
        <v>-119</v>
      </c>
      <c r="D320" s="1628">
        <v>0</v>
      </c>
      <c r="E320" s="1628">
        <v>0</v>
      </c>
      <c r="F320" s="1605">
        <v>-119</v>
      </c>
      <c r="G320" s="1629" t="str">
        <f t="shared" si="12"/>
        <v>20802</v>
      </c>
      <c r="H320" s="1336">
        <f t="shared" si="13"/>
        <v>226750</v>
      </c>
      <c r="I320" s="1336">
        <f t="shared" si="14"/>
        <v>144062.32999999999</v>
      </c>
    </row>
    <row r="321" spans="1:9" ht="15" x14ac:dyDescent="0.25">
      <c r="A321" s="1626">
        <v>208029309</v>
      </c>
      <c r="B321" s="1615" t="s">
        <v>10246</v>
      </c>
      <c r="C321" s="1627">
        <v>0</v>
      </c>
      <c r="D321" s="1628">
        <v>0</v>
      </c>
      <c r="E321" s="1628">
        <v>0</v>
      </c>
      <c r="F321" s="1605">
        <v>0</v>
      </c>
      <c r="G321" s="1629" t="str">
        <f t="shared" si="12"/>
        <v>20802</v>
      </c>
      <c r="H321" s="1336">
        <f t="shared" si="13"/>
        <v>226750</v>
      </c>
      <c r="I321" s="1336">
        <f t="shared" si="14"/>
        <v>144062.32999999999</v>
      </c>
    </row>
    <row r="322" spans="1:9" ht="15" x14ac:dyDescent="0.25">
      <c r="A322" s="1626">
        <v>208029315</v>
      </c>
      <c r="B322" s="1615" t="s">
        <v>10247</v>
      </c>
      <c r="C322" s="1627">
        <v>0</v>
      </c>
      <c r="D322" s="1628">
        <v>0</v>
      </c>
      <c r="E322" s="1628">
        <v>0</v>
      </c>
      <c r="F322" s="1605">
        <v>0</v>
      </c>
      <c r="G322" s="1629" t="str">
        <f t="shared" si="12"/>
        <v>20802</v>
      </c>
      <c r="H322" s="1336">
        <f t="shared" si="13"/>
        <v>226750</v>
      </c>
      <c r="I322" s="1336">
        <f t="shared" si="14"/>
        <v>144062.32999999999</v>
      </c>
    </row>
    <row r="323" spans="1:9" ht="15" x14ac:dyDescent="0.25">
      <c r="A323" s="1626">
        <v>208029316</v>
      </c>
      <c r="B323" s="1615" t="s">
        <v>10248</v>
      </c>
      <c r="C323" s="1627">
        <v>0</v>
      </c>
      <c r="D323" s="1628">
        <v>0</v>
      </c>
      <c r="E323" s="1628">
        <v>0</v>
      </c>
      <c r="F323" s="1605">
        <v>0</v>
      </c>
      <c r="G323" s="1629" t="str">
        <f t="shared" si="12"/>
        <v>20802</v>
      </c>
      <c r="H323" s="1336">
        <f t="shared" si="13"/>
        <v>226750</v>
      </c>
      <c r="I323" s="1336">
        <f t="shared" si="14"/>
        <v>144062.32999999999</v>
      </c>
    </row>
    <row r="324" spans="1:9" ht="15" x14ac:dyDescent="0.25">
      <c r="A324" s="1626">
        <v>208029318</v>
      </c>
      <c r="B324" s="1615" t="s">
        <v>10249</v>
      </c>
      <c r="C324" s="1627">
        <v>0</v>
      </c>
      <c r="D324" s="1628">
        <v>0</v>
      </c>
      <c r="E324" s="1628">
        <v>0</v>
      </c>
      <c r="F324" s="1605">
        <v>0</v>
      </c>
      <c r="G324" s="1629" t="str">
        <f t="shared" si="12"/>
        <v>20802</v>
      </c>
      <c r="H324" s="1336">
        <f t="shared" si="13"/>
        <v>226750</v>
      </c>
      <c r="I324" s="1336">
        <f t="shared" si="14"/>
        <v>144062.32999999999</v>
      </c>
    </row>
    <row r="325" spans="1:9" ht="15" x14ac:dyDescent="0.25">
      <c r="A325" s="1626">
        <v>208029710</v>
      </c>
      <c r="B325" s="1615" t="s">
        <v>10250</v>
      </c>
      <c r="C325" s="1627">
        <v>0</v>
      </c>
      <c r="D325" s="1628">
        <v>0</v>
      </c>
      <c r="E325" s="1628">
        <v>0</v>
      </c>
      <c r="F325" s="1605">
        <v>0</v>
      </c>
      <c r="G325" s="1629" t="str">
        <f t="shared" si="12"/>
        <v>20802</v>
      </c>
      <c r="H325" s="1336">
        <f t="shared" si="13"/>
        <v>226750</v>
      </c>
      <c r="I325" s="1336">
        <f t="shared" si="14"/>
        <v>144062.32999999999</v>
      </c>
    </row>
    <row r="326" spans="1:9" ht="15" x14ac:dyDescent="0.25">
      <c r="A326" s="1626">
        <v>208029846</v>
      </c>
      <c r="B326" s="1615" t="s">
        <v>10251</v>
      </c>
      <c r="C326" s="1627">
        <v>0</v>
      </c>
      <c r="D326" s="1628">
        <v>0</v>
      </c>
      <c r="E326" s="1628">
        <v>0</v>
      </c>
      <c r="F326" s="1605">
        <v>0</v>
      </c>
      <c r="G326" s="1629" t="str">
        <f t="shared" si="12"/>
        <v>20802</v>
      </c>
      <c r="H326" s="1336">
        <f t="shared" si="13"/>
        <v>226750</v>
      </c>
      <c r="I326" s="1336">
        <f t="shared" si="14"/>
        <v>144062.32999999999</v>
      </c>
    </row>
    <row r="327" spans="1:9" ht="15" x14ac:dyDescent="0.25">
      <c r="A327" s="1626">
        <v>208030100</v>
      </c>
      <c r="B327" s="1615" t="s">
        <v>10252</v>
      </c>
      <c r="C327" s="1627">
        <v>0</v>
      </c>
      <c r="D327" s="1628">
        <v>0</v>
      </c>
      <c r="E327" s="1628">
        <v>0</v>
      </c>
      <c r="F327" s="1605">
        <v>0</v>
      </c>
      <c r="G327" s="1629" t="str">
        <f t="shared" si="12"/>
        <v>20803</v>
      </c>
      <c r="H327" s="1336">
        <f t="shared" si="13"/>
        <v>0</v>
      </c>
      <c r="I327" s="1336">
        <f t="shared" si="14"/>
        <v>2620.3000000000002</v>
      </c>
    </row>
    <row r="328" spans="1:9" ht="15" x14ac:dyDescent="0.25">
      <c r="A328" s="1626">
        <v>208030101</v>
      </c>
      <c r="B328" s="1615" t="s">
        <v>10253</v>
      </c>
      <c r="C328" s="1627">
        <v>0</v>
      </c>
      <c r="D328" s="1628">
        <v>0</v>
      </c>
      <c r="E328" s="1628">
        <v>0</v>
      </c>
      <c r="F328" s="1605">
        <v>0</v>
      </c>
      <c r="G328" s="1629" t="str">
        <f t="shared" ref="G328:G391" si="15">LEFT(A328,5)</f>
        <v>20803</v>
      </c>
      <c r="H328" s="1336">
        <f t="shared" ref="H328:H391" si="16">SUMIF(G:G,G328,E:E)</f>
        <v>0</v>
      </c>
      <c r="I328" s="1336">
        <f t="shared" ref="I328:I391" si="17">SUMIF(G:G,G328,C:C)</f>
        <v>2620.3000000000002</v>
      </c>
    </row>
    <row r="329" spans="1:9" ht="15" x14ac:dyDescent="0.25">
      <c r="A329" s="1626">
        <v>208030102</v>
      </c>
      <c r="B329" s="1615" t="s">
        <v>10254</v>
      </c>
      <c r="C329" s="1627">
        <v>0</v>
      </c>
      <c r="D329" s="1628">
        <v>0</v>
      </c>
      <c r="E329" s="1628">
        <v>0</v>
      </c>
      <c r="F329" s="1605">
        <v>0</v>
      </c>
      <c r="G329" s="1629" t="str">
        <f t="shared" si="15"/>
        <v>20803</v>
      </c>
      <c r="H329" s="1336">
        <f t="shared" si="16"/>
        <v>0</v>
      </c>
      <c r="I329" s="1336">
        <f t="shared" si="17"/>
        <v>2620.3000000000002</v>
      </c>
    </row>
    <row r="330" spans="1:9" ht="15" x14ac:dyDescent="0.25">
      <c r="A330" s="1626">
        <v>208030103</v>
      </c>
      <c r="B330" s="1615" t="s">
        <v>10255</v>
      </c>
      <c r="C330" s="1627">
        <v>0</v>
      </c>
      <c r="D330" s="1628">
        <v>0</v>
      </c>
      <c r="E330" s="1628">
        <v>0</v>
      </c>
      <c r="F330" s="1605">
        <v>0</v>
      </c>
      <c r="G330" s="1629" t="str">
        <f t="shared" si="15"/>
        <v>20803</v>
      </c>
      <c r="H330" s="1336">
        <f t="shared" si="16"/>
        <v>0</v>
      </c>
      <c r="I330" s="1336">
        <f t="shared" si="17"/>
        <v>2620.3000000000002</v>
      </c>
    </row>
    <row r="331" spans="1:9" ht="15" x14ac:dyDescent="0.25">
      <c r="A331" s="1626">
        <v>208030120</v>
      </c>
      <c r="B331" s="1615" t="s">
        <v>10256</v>
      </c>
      <c r="C331" s="1627">
        <v>0</v>
      </c>
      <c r="D331" s="1628">
        <v>0</v>
      </c>
      <c r="E331" s="1628">
        <v>0</v>
      </c>
      <c r="F331" s="1605">
        <v>0</v>
      </c>
      <c r="G331" s="1629" t="str">
        <f t="shared" si="15"/>
        <v>20803</v>
      </c>
      <c r="H331" s="1336">
        <f t="shared" si="16"/>
        <v>0</v>
      </c>
      <c r="I331" s="1336">
        <f t="shared" si="17"/>
        <v>2620.3000000000002</v>
      </c>
    </row>
    <row r="332" spans="1:9" ht="15" x14ac:dyDescent="0.25">
      <c r="A332" s="1626">
        <v>208030150</v>
      </c>
      <c r="B332" s="1615" t="s">
        <v>10257</v>
      </c>
      <c r="C332" s="1627">
        <v>0</v>
      </c>
      <c r="D332" s="1628">
        <v>0</v>
      </c>
      <c r="E332" s="1628">
        <v>0</v>
      </c>
      <c r="F332" s="1605">
        <v>0</v>
      </c>
      <c r="G332" s="1629" t="str">
        <f t="shared" si="15"/>
        <v>20803</v>
      </c>
      <c r="H332" s="1336">
        <f t="shared" si="16"/>
        <v>0</v>
      </c>
      <c r="I332" s="1336">
        <f t="shared" si="17"/>
        <v>2620.3000000000002</v>
      </c>
    </row>
    <row r="333" spans="1:9" ht="15" x14ac:dyDescent="0.25">
      <c r="A333" s="1626">
        <v>208030200</v>
      </c>
      <c r="B333" s="1615" t="s">
        <v>10258</v>
      </c>
      <c r="C333" s="1627">
        <v>0</v>
      </c>
      <c r="D333" s="1628">
        <v>0</v>
      </c>
      <c r="E333" s="1628">
        <v>0</v>
      </c>
      <c r="F333" s="1605">
        <v>0</v>
      </c>
      <c r="G333" s="1629" t="str">
        <f t="shared" si="15"/>
        <v>20803</v>
      </c>
      <c r="H333" s="1336">
        <f t="shared" si="16"/>
        <v>0</v>
      </c>
      <c r="I333" s="1336">
        <f t="shared" si="17"/>
        <v>2620.3000000000002</v>
      </c>
    </row>
    <row r="334" spans="1:9" ht="15" x14ac:dyDescent="0.25">
      <c r="A334" s="1626">
        <v>208030800</v>
      </c>
      <c r="B334" s="1615" t="s">
        <v>10259</v>
      </c>
      <c r="C334" s="1627">
        <v>0</v>
      </c>
      <c r="D334" s="1628">
        <v>0</v>
      </c>
      <c r="E334" s="1628">
        <v>0</v>
      </c>
      <c r="F334" s="1605">
        <v>0</v>
      </c>
      <c r="G334" s="1629" t="str">
        <f t="shared" si="15"/>
        <v>20803</v>
      </c>
      <c r="H334" s="1336">
        <f t="shared" si="16"/>
        <v>0</v>
      </c>
      <c r="I334" s="1336">
        <f t="shared" si="17"/>
        <v>2620.3000000000002</v>
      </c>
    </row>
    <row r="335" spans="1:9" ht="15" x14ac:dyDescent="0.25">
      <c r="A335" s="1626">
        <v>208030930</v>
      </c>
      <c r="B335" s="1615" t="s">
        <v>10260</v>
      </c>
      <c r="C335" s="1627">
        <v>0</v>
      </c>
      <c r="D335" s="1628">
        <v>0</v>
      </c>
      <c r="E335" s="1628">
        <v>0</v>
      </c>
      <c r="F335" s="1605">
        <v>0</v>
      </c>
      <c r="G335" s="1629" t="str">
        <f t="shared" si="15"/>
        <v>20803</v>
      </c>
      <c r="H335" s="1336">
        <f t="shared" si="16"/>
        <v>0</v>
      </c>
      <c r="I335" s="1336">
        <f t="shared" si="17"/>
        <v>2620.3000000000002</v>
      </c>
    </row>
    <row r="336" spans="1:9" ht="15" x14ac:dyDescent="0.25">
      <c r="A336" s="1626">
        <v>208031040</v>
      </c>
      <c r="B336" s="1615" t="s">
        <v>10261</v>
      </c>
      <c r="C336" s="1627">
        <v>0</v>
      </c>
      <c r="D336" s="1628">
        <v>0</v>
      </c>
      <c r="E336" s="1628">
        <v>0</v>
      </c>
      <c r="F336" s="1605">
        <v>0</v>
      </c>
      <c r="G336" s="1629" t="str">
        <f t="shared" si="15"/>
        <v>20803</v>
      </c>
      <c r="H336" s="1336">
        <f t="shared" si="16"/>
        <v>0</v>
      </c>
      <c r="I336" s="1336">
        <f t="shared" si="17"/>
        <v>2620.3000000000002</v>
      </c>
    </row>
    <row r="337" spans="1:9" ht="15" x14ac:dyDescent="0.25">
      <c r="A337" s="1626">
        <v>208031050</v>
      </c>
      <c r="B337" s="1615" t="s">
        <v>10262</v>
      </c>
      <c r="C337" s="1627">
        <v>0</v>
      </c>
      <c r="D337" s="1628">
        <v>0</v>
      </c>
      <c r="E337" s="1628">
        <v>0</v>
      </c>
      <c r="F337" s="1605">
        <v>0</v>
      </c>
      <c r="G337" s="1629" t="str">
        <f t="shared" si="15"/>
        <v>20803</v>
      </c>
      <c r="H337" s="1336">
        <f t="shared" si="16"/>
        <v>0</v>
      </c>
      <c r="I337" s="1336">
        <f t="shared" si="17"/>
        <v>2620.3000000000002</v>
      </c>
    </row>
    <row r="338" spans="1:9" ht="15" x14ac:dyDescent="0.25">
      <c r="A338" s="1626">
        <v>208032000</v>
      </c>
      <c r="B338" s="1615" t="s">
        <v>10263</v>
      </c>
      <c r="C338" s="1627">
        <v>0</v>
      </c>
      <c r="D338" s="1628">
        <v>0</v>
      </c>
      <c r="E338" s="1628">
        <v>0</v>
      </c>
      <c r="F338" s="1605">
        <v>0</v>
      </c>
      <c r="G338" s="1629" t="str">
        <f t="shared" si="15"/>
        <v>20803</v>
      </c>
      <c r="H338" s="1336">
        <f t="shared" si="16"/>
        <v>0</v>
      </c>
      <c r="I338" s="1336">
        <f t="shared" si="17"/>
        <v>2620.3000000000002</v>
      </c>
    </row>
    <row r="339" spans="1:9" ht="15" x14ac:dyDescent="0.25">
      <c r="A339" s="1626">
        <v>208032002</v>
      </c>
      <c r="B339" s="1615" t="s">
        <v>10264</v>
      </c>
      <c r="C339" s="1627">
        <v>0</v>
      </c>
      <c r="D339" s="1628">
        <v>0</v>
      </c>
      <c r="E339" s="1628">
        <v>0</v>
      </c>
      <c r="F339" s="1605">
        <v>0</v>
      </c>
      <c r="G339" s="1629" t="str">
        <f t="shared" si="15"/>
        <v>20803</v>
      </c>
      <c r="H339" s="1336">
        <f t="shared" si="16"/>
        <v>0</v>
      </c>
      <c r="I339" s="1336">
        <f t="shared" si="17"/>
        <v>2620.3000000000002</v>
      </c>
    </row>
    <row r="340" spans="1:9" ht="15" x14ac:dyDescent="0.25">
      <c r="A340" s="1626">
        <v>208032012</v>
      </c>
      <c r="B340" s="1615" t="s">
        <v>10265</v>
      </c>
      <c r="C340" s="1627">
        <v>0</v>
      </c>
      <c r="D340" s="1628">
        <v>0</v>
      </c>
      <c r="E340" s="1628">
        <v>0</v>
      </c>
      <c r="F340" s="1605">
        <v>0</v>
      </c>
      <c r="G340" s="1629" t="str">
        <f t="shared" si="15"/>
        <v>20803</v>
      </c>
      <c r="H340" s="1336">
        <f t="shared" si="16"/>
        <v>0</v>
      </c>
      <c r="I340" s="1336">
        <f t="shared" si="17"/>
        <v>2620.3000000000002</v>
      </c>
    </row>
    <row r="341" spans="1:9" ht="15" x14ac:dyDescent="0.25">
      <c r="A341" s="1626">
        <v>208032020</v>
      </c>
      <c r="B341" s="1615" t="s">
        <v>10266</v>
      </c>
      <c r="C341" s="1627">
        <v>0</v>
      </c>
      <c r="D341" s="1628">
        <v>0</v>
      </c>
      <c r="E341" s="1628">
        <v>0</v>
      </c>
      <c r="F341" s="1605">
        <v>0</v>
      </c>
      <c r="G341" s="1629" t="str">
        <f t="shared" si="15"/>
        <v>20803</v>
      </c>
      <c r="H341" s="1336">
        <f t="shared" si="16"/>
        <v>0</v>
      </c>
      <c r="I341" s="1336">
        <f t="shared" si="17"/>
        <v>2620.3000000000002</v>
      </c>
    </row>
    <row r="342" spans="1:9" ht="15" x14ac:dyDescent="0.25">
      <c r="A342" s="1626">
        <v>208032035</v>
      </c>
      <c r="B342" s="1615" t="s">
        <v>10267</v>
      </c>
      <c r="C342" s="1627">
        <v>0</v>
      </c>
      <c r="D342" s="1628">
        <v>0</v>
      </c>
      <c r="E342" s="1628">
        <v>0</v>
      </c>
      <c r="F342" s="1605">
        <v>0</v>
      </c>
      <c r="G342" s="1629" t="str">
        <f t="shared" si="15"/>
        <v>20803</v>
      </c>
      <c r="H342" s="1336">
        <f t="shared" si="16"/>
        <v>0</v>
      </c>
      <c r="I342" s="1336">
        <f t="shared" si="17"/>
        <v>2620.3000000000002</v>
      </c>
    </row>
    <row r="343" spans="1:9" ht="15" x14ac:dyDescent="0.25">
      <c r="A343" s="1626">
        <v>208032039</v>
      </c>
      <c r="B343" s="1615" t="s">
        <v>10268</v>
      </c>
      <c r="C343" s="1627">
        <v>0</v>
      </c>
      <c r="D343" s="1628">
        <v>0</v>
      </c>
      <c r="E343" s="1628">
        <v>0</v>
      </c>
      <c r="F343" s="1605">
        <v>0</v>
      </c>
      <c r="G343" s="1629" t="str">
        <f t="shared" si="15"/>
        <v>20803</v>
      </c>
      <c r="H343" s="1336">
        <f t="shared" si="16"/>
        <v>0</v>
      </c>
      <c r="I343" s="1336">
        <f t="shared" si="17"/>
        <v>2620.3000000000002</v>
      </c>
    </row>
    <row r="344" spans="1:9" ht="15" x14ac:dyDescent="0.25">
      <c r="A344" s="1626">
        <v>208032300</v>
      </c>
      <c r="B344" s="1615" t="s">
        <v>10269</v>
      </c>
      <c r="C344" s="1627">
        <v>0</v>
      </c>
      <c r="D344" s="1628">
        <v>0</v>
      </c>
      <c r="E344" s="1628">
        <v>0</v>
      </c>
      <c r="F344" s="1605">
        <v>0</v>
      </c>
      <c r="G344" s="1629" t="str">
        <f t="shared" si="15"/>
        <v>20803</v>
      </c>
      <c r="H344" s="1336">
        <f t="shared" si="16"/>
        <v>0</v>
      </c>
      <c r="I344" s="1336">
        <f t="shared" si="17"/>
        <v>2620.3000000000002</v>
      </c>
    </row>
    <row r="345" spans="1:9" ht="15" x14ac:dyDescent="0.25">
      <c r="A345" s="1626">
        <v>208032415</v>
      </c>
      <c r="B345" s="1615" t="s">
        <v>10270</v>
      </c>
      <c r="C345" s="1627">
        <v>0</v>
      </c>
      <c r="D345" s="1628">
        <v>0</v>
      </c>
      <c r="E345" s="1628">
        <v>0</v>
      </c>
      <c r="F345" s="1605">
        <v>0</v>
      </c>
      <c r="G345" s="1629" t="str">
        <f t="shared" si="15"/>
        <v>20803</v>
      </c>
      <c r="H345" s="1336">
        <f t="shared" si="16"/>
        <v>0</v>
      </c>
      <c r="I345" s="1336">
        <f t="shared" si="17"/>
        <v>2620.3000000000002</v>
      </c>
    </row>
    <row r="346" spans="1:9" ht="15" x14ac:dyDescent="0.25">
      <c r="A346" s="1626">
        <v>208032422</v>
      </c>
      <c r="B346" s="1615" t="s">
        <v>10271</v>
      </c>
      <c r="C346" s="1627">
        <v>0</v>
      </c>
      <c r="D346" s="1628">
        <v>0</v>
      </c>
      <c r="E346" s="1628">
        <v>0</v>
      </c>
      <c r="F346" s="1605">
        <v>0</v>
      </c>
      <c r="G346" s="1629" t="str">
        <f t="shared" si="15"/>
        <v>20803</v>
      </c>
      <c r="H346" s="1336">
        <f t="shared" si="16"/>
        <v>0</v>
      </c>
      <c r="I346" s="1336">
        <f t="shared" si="17"/>
        <v>2620.3000000000002</v>
      </c>
    </row>
    <row r="347" spans="1:9" ht="15" x14ac:dyDescent="0.25">
      <c r="A347" s="1626">
        <v>208032423</v>
      </c>
      <c r="B347" s="1615" t="s">
        <v>6889</v>
      </c>
      <c r="C347" s="1627">
        <v>3000</v>
      </c>
      <c r="D347" s="1628">
        <v>0</v>
      </c>
      <c r="E347" s="1628">
        <v>0</v>
      </c>
      <c r="F347" s="1605">
        <v>3000</v>
      </c>
      <c r="G347" s="1629" t="str">
        <f t="shared" si="15"/>
        <v>20803</v>
      </c>
      <c r="H347" s="1336">
        <f t="shared" si="16"/>
        <v>0</v>
      </c>
      <c r="I347" s="1336">
        <f t="shared" si="17"/>
        <v>2620.3000000000002</v>
      </c>
    </row>
    <row r="348" spans="1:9" ht="15" x14ac:dyDescent="0.25">
      <c r="A348" s="1626">
        <v>208032429</v>
      </c>
      <c r="B348" s="1615" t="s">
        <v>10272</v>
      </c>
      <c r="C348" s="1627">
        <v>0</v>
      </c>
      <c r="D348" s="1628">
        <v>0</v>
      </c>
      <c r="E348" s="1628">
        <v>0</v>
      </c>
      <c r="F348" s="1605">
        <v>0</v>
      </c>
      <c r="G348" s="1629" t="str">
        <f t="shared" si="15"/>
        <v>20803</v>
      </c>
      <c r="H348" s="1336">
        <f t="shared" si="16"/>
        <v>0</v>
      </c>
      <c r="I348" s="1336">
        <f t="shared" si="17"/>
        <v>2620.3000000000002</v>
      </c>
    </row>
    <row r="349" spans="1:9" ht="15" x14ac:dyDescent="0.25">
      <c r="A349" s="1626">
        <v>208032500</v>
      </c>
      <c r="B349" s="1615" t="s">
        <v>10273</v>
      </c>
      <c r="C349" s="1627">
        <v>0</v>
      </c>
      <c r="D349" s="1628">
        <v>0</v>
      </c>
      <c r="E349" s="1628">
        <v>0</v>
      </c>
      <c r="F349" s="1605">
        <v>0</v>
      </c>
      <c r="G349" s="1629" t="str">
        <f t="shared" si="15"/>
        <v>20803</v>
      </c>
      <c r="H349" s="1336">
        <f t="shared" si="16"/>
        <v>0</v>
      </c>
      <c r="I349" s="1336">
        <f t="shared" si="17"/>
        <v>2620.3000000000002</v>
      </c>
    </row>
    <row r="350" spans="1:9" ht="15" x14ac:dyDescent="0.25">
      <c r="A350" s="1626">
        <v>208032510</v>
      </c>
      <c r="B350" s="1615" t="s">
        <v>10274</v>
      </c>
      <c r="C350" s="1627">
        <v>0</v>
      </c>
      <c r="D350" s="1628">
        <v>0</v>
      </c>
      <c r="E350" s="1628">
        <v>0</v>
      </c>
      <c r="F350" s="1605">
        <v>0</v>
      </c>
      <c r="G350" s="1629" t="str">
        <f t="shared" si="15"/>
        <v>20803</v>
      </c>
      <c r="H350" s="1336">
        <f t="shared" si="16"/>
        <v>0</v>
      </c>
      <c r="I350" s="1336">
        <f t="shared" si="17"/>
        <v>2620.3000000000002</v>
      </c>
    </row>
    <row r="351" spans="1:9" ht="15" x14ac:dyDescent="0.25">
      <c r="A351" s="1626">
        <v>208032711</v>
      </c>
      <c r="B351" s="1615" t="s">
        <v>10275</v>
      </c>
      <c r="C351" s="1627">
        <v>0</v>
      </c>
      <c r="D351" s="1628">
        <v>0</v>
      </c>
      <c r="E351" s="1628">
        <v>0</v>
      </c>
      <c r="F351" s="1605">
        <v>0</v>
      </c>
      <c r="G351" s="1629" t="str">
        <f t="shared" si="15"/>
        <v>20803</v>
      </c>
      <c r="H351" s="1336">
        <f t="shared" si="16"/>
        <v>0</v>
      </c>
      <c r="I351" s="1336">
        <f t="shared" si="17"/>
        <v>2620.3000000000002</v>
      </c>
    </row>
    <row r="352" spans="1:9" ht="15" x14ac:dyDescent="0.25">
      <c r="A352" s="1626">
        <v>208033011</v>
      </c>
      <c r="B352" s="1615" t="s">
        <v>10276</v>
      </c>
      <c r="C352" s="1627">
        <v>0</v>
      </c>
      <c r="D352" s="1628">
        <v>0</v>
      </c>
      <c r="E352" s="1628">
        <v>0</v>
      </c>
      <c r="F352" s="1605">
        <v>0</v>
      </c>
      <c r="G352" s="1629" t="str">
        <f t="shared" si="15"/>
        <v>20803</v>
      </c>
      <c r="H352" s="1336">
        <f t="shared" si="16"/>
        <v>0</v>
      </c>
      <c r="I352" s="1336">
        <f t="shared" si="17"/>
        <v>2620.3000000000002</v>
      </c>
    </row>
    <row r="353" spans="1:9" ht="15" x14ac:dyDescent="0.25">
      <c r="A353" s="1626">
        <v>208033052</v>
      </c>
      <c r="B353" s="1615" t="s">
        <v>10277</v>
      </c>
      <c r="C353" s="1627">
        <v>0</v>
      </c>
      <c r="D353" s="1628">
        <v>0</v>
      </c>
      <c r="E353" s="1628">
        <v>0</v>
      </c>
      <c r="F353" s="1605">
        <v>0</v>
      </c>
      <c r="G353" s="1629" t="str">
        <f t="shared" si="15"/>
        <v>20803</v>
      </c>
      <c r="H353" s="1336">
        <f t="shared" si="16"/>
        <v>0</v>
      </c>
      <c r="I353" s="1336">
        <f t="shared" si="17"/>
        <v>2620.3000000000002</v>
      </c>
    </row>
    <row r="354" spans="1:9" ht="15" x14ac:dyDescent="0.25">
      <c r="A354" s="1626">
        <v>208033300</v>
      </c>
      <c r="B354" s="1615" t="s">
        <v>10278</v>
      </c>
      <c r="C354" s="1627">
        <v>0</v>
      </c>
      <c r="D354" s="1628">
        <v>0</v>
      </c>
      <c r="E354" s="1628">
        <v>0</v>
      </c>
      <c r="F354" s="1605">
        <v>0</v>
      </c>
      <c r="G354" s="1629" t="str">
        <f t="shared" si="15"/>
        <v>20803</v>
      </c>
      <c r="H354" s="1336">
        <f t="shared" si="16"/>
        <v>0</v>
      </c>
      <c r="I354" s="1336">
        <f t="shared" si="17"/>
        <v>2620.3000000000002</v>
      </c>
    </row>
    <row r="355" spans="1:9" ht="15" x14ac:dyDescent="0.25">
      <c r="A355" s="1626">
        <v>208034610</v>
      </c>
      <c r="B355" s="1615" t="s">
        <v>10279</v>
      </c>
      <c r="C355" s="1627">
        <v>0</v>
      </c>
      <c r="D355" s="1628">
        <v>0</v>
      </c>
      <c r="E355" s="1628">
        <v>0</v>
      </c>
      <c r="F355" s="1605">
        <v>0</v>
      </c>
      <c r="G355" s="1629" t="str">
        <f t="shared" si="15"/>
        <v>20803</v>
      </c>
      <c r="H355" s="1336">
        <f t="shared" si="16"/>
        <v>0</v>
      </c>
      <c r="I355" s="1336">
        <f t="shared" si="17"/>
        <v>2620.3000000000002</v>
      </c>
    </row>
    <row r="356" spans="1:9" ht="15" x14ac:dyDescent="0.25">
      <c r="A356" s="1626">
        <v>208034611</v>
      </c>
      <c r="B356" s="1615" t="s">
        <v>10280</v>
      </c>
      <c r="C356" s="1627">
        <v>0</v>
      </c>
      <c r="D356" s="1628">
        <v>0</v>
      </c>
      <c r="E356" s="1628">
        <v>0</v>
      </c>
      <c r="F356" s="1605">
        <v>0</v>
      </c>
      <c r="G356" s="1629" t="str">
        <f t="shared" si="15"/>
        <v>20803</v>
      </c>
      <c r="H356" s="1336">
        <f t="shared" si="16"/>
        <v>0</v>
      </c>
      <c r="I356" s="1336">
        <f t="shared" si="17"/>
        <v>2620.3000000000002</v>
      </c>
    </row>
    <row r="357" spans="1:9" ht="15" x14ac:dyDescent="0.25">
      <c r="A357" s="1626">
        <v>208034619</v>
      </c>
      <c r="B357" s="1615" t="s">
        <v>10281</v>
      </c>
      <c r="C357" s="1627">
        <v>0</v>
      </c>
      <c r="D357" s="1628">
        <v>0</v>
      </c>
      <c r="E357" s="1628">
        <v>0</v>
      </c>
      <c r="F357" s="1605">
        <v>0</v>
      </c>
      <c r="G357" s="1629" t="str">
        <f t="shared" si="15"/>
        <v>20803</v>
      </c>
      <c r="H357" s="1336">
        <f t="shared" si="16"/>
        <v>0</v>
      </c>
      <c r="I357" s="1336">
        <f t="shared" si="17"/>
        <v>2620.3000000000002</v>
      </c>
    </row>
    <row r="358" spans="1:9" ht="15" x14ac:dyDescent="0.25">
      <c r="A358" s="1626">
        <v>208034623</v>
      </c>
      <c r="B358" s="1615" t="s">
        <v>10282</v>
      </c>
      <c r="C358" s="1627">
        <v>0</v>
      </c>
      <c r="D358" s="1628">
        <v>0</v>
      </c>
      <c r="E358" s="1628">
        <v>0</v>
      </c>
      <c r="F358" s="1605">
        <v>0</v>
      </c>
      <c r="G358" s="1629" t="str">
        <f t="shared" si="15"/>
        <v>20803</v>
      </c>
      <c r="H358" s="1336">
        <f t="shared" si="16"/>
        <v>0</v>
      </c>
      <c r="I358" s="1336">
        <f t="shared" si="17"/>
        <v>2620.3000000000002</v>
      </c>
    </row>
    <row r="359" spans="1:9" ht="15" x14ac:dyDescent="0.25">
      <c r="A359" s="1626">
        <v>208035008</v>
      </c>
      <c r="B359" s="1615" t="s">
        <v>10283</v>
      </c>
      <c r="C359" s="1627">
        <v>0</v>
      </c>
      <c r="D359" s="1628">
        <v>0</v>
      </c>
      <c r="E359" s="1628">
        <v>0</v>
      </c>
      <c r="F359" s="1605">
        <v>0</v>
      </c>
      <c r="G359" s="1629" t="str">
        <f t="shared" si="15"/>
        <v>20803</v>
      </c>
      <c r="H359" s="1336">
        <f t="shared" si="16"/>
        <v>0</v>
      </c>
      <c r="I359" s="1336">
        <f t="shared" si="17"/>
        <v>2620.3000000000002</v>
      </c>
    </row>
    <row r="360" spans="1:9" ht="15" x14ac:dyDescent="0.25">
      <c r="A360" s="1626">
        <v>208036009</v>
      </c>
      <c r="B360" s="1615" t="s">
        <v>10284</v>
      </c>
      <c r="C360" s="1627">
        <v>0</v>
      </c>
      <c r="D360" s="1628">
        <v>0</v>
      </c>
      <c r="E360" s="1628">
        <v>0</v>
      </c>
      <c r="F360" s="1605">
        <v>0</v>
      </c>
      <c r="G360" s="1629" t="str">
        <f t="shared" si="15"/>
        <v>20803</v>
      </c>
      <c r="H360" s="1336">
        <f t="shared" si="16"/>
        <v>0</v>
      </c>
      <c r="I360" s="1336">
        <f t="shared" si="17"/>
        <v>2620.3000000000002</v>
      </c>
    </row>
    <row r="361" spans="1:9" ht="15" x14ac:dyDescent="0.25">
      <c r="A361" s="1626">
        <v>208036010</v>
      </c>
      <c r="B361" s="1615" t="s">
        <v>10285</v>
      </c>
      <c r="C361" s="1627">
        <v>0</v>
      </c>
      <c r="D361" s="1628">
        <v>0</v>
      </c>
      <c r="E361" s="1628">
        <v>0</v>
      </c>
      <c r="F361" s="1605">
        <v>0</v>
      </c>
      <c r="G361" s="1629" t="str">
        <f t="shared" si="15"/>
        <v>20803</v>
      </c>
      <c r="H361" s="1336">
        <f t="shared" si="16"/>
        <v>0</v>
      </c>
      <c r="I361" s="1336">
        <f t="shared" si="17"/>
        <v>2620.3000000000002</v>
      </c>
    </row>
    <row r="362" spans="1:9" ht="15" x14ac:dyDescent="0.25">
      <c r="A362" s="1626">
        <v>208039051</v>
      </c>
      <c r="B362" s="1615" t="s">
        <v>10286</v>
      </c>
      <c r="C362" s="1627">
        <v>0</v>
      </c>
      <c r="D362" s="1628">
        <v>0</v>
      </c>
      <c r="E362" s="1628">
        <v>0</v>
      </c>
      <c r="F362" s="1605">
        <v>0</v>
      </c>
      <c r="G362" s="1629" t="str">
        <f t="shared" si="15"/>
        <v>20803</v>
      </c>
      <c r="H362" s="1336">
        <f t="shared" si="16"/>
        <v>0</v>
      </c>
      <c r="I362" s="1336">
        <f t="shared" si="17"/>
        <v>2620.3000000000002</v>
      </c>
    </row>
    <row r="363" spans="1:9" ht="15" x14ac:dyDescent="0.25">
      <c r="A363" s="1626">
        <v>208039053</v>
      </c>
      <c r="B363" s="1615" t="s">
        <v>10287</v>
      </c>
      <c r="C363" s="1627">
        <v>0</v>
      </c>
      <c r="D363" s="1628">
        <v>0</v>
      </c>
      <c r="E363" s="1628">
        <v>0</v>
      </c>
      <c r="F363" s="1605">
        <v>0</v>
      </c>
      <c r="G363" s="1629" t="str">
        <f t="shared" si="15"/>
        <v>20803</v>
      </c>
      <c r="H363" s="1336">
        <f t="shared" si="16"/>
        <v>0</v>
      </c>
      <c r="I363" s="1336">
        <f t="shared" si="17"/>
        <v>2620.3000000000002</v>
      </c>
    </row>
    <row r="364" spans="1:9" ht="15" x14ac:dyDescent="0.25">
      <c r="A364" s="1626">
        <v>208039070</v>
      </c>
      <c r="B364" s="1615" t="s">
        <v>6891</v>
      </c>
      <c r="C364" s="1627">
        <v>-300.2</v>
      </c>
      <c r="D364" s="1628">
        <v>0</v>
      </c>
      <c r="E364" s="1628">
        <v>0</v>
      </c>
      <c r="F364" s="1605">
        <v>-300.2</v>
      </c>
      <c r="G364" s="1629" t="str">
        <f t="shared" si="15"/>
        <v>20803</v>
      </c>
      <c r="H364" s="1336">
        <f t="shared" si="16"/>
        <v>0</v>
      </c>
      <c r="I364" s="1336">
        <f t="shared" si="17"/>
        <v>2620.3000000000002</v>
      </c>
    </row>
    <row r="365" spans="1:9" ht="15" x14ac:dyDescent="0.25">
      <c r="A365" s="1626">
        <v>208039204</v>
      </c>
      <c r="B365" s="1615" t="s">
        <v>10288</v>
      </c>
      <c r="C365" s="1627">
        <v>0</v>
      </c>
      <c r="D365" s="1628">
        <v>0</v>
      </c>
      <c r="E365" s="1628">
        <v>0</v>
      </c>
      <c r="F365" s="1605">
        <v>0</v>
      </c>
      <c r="G365" s="1629" t="str">
        <f t="shared" si="15"/>
        <v>20803</v>
      </c>
      <c r="H365" s="1336">
        <f t="shared" si="16"/>
        <v>0</v>
      </c>
      <c r="I365" s="1336">
        <f t="shared" si="17"/>
        <v>2620.3000000000002</v>
      </c>
    </row>
    <row r="366" spans="1:9" ht="15" x14ac:dyDescent="0.25">
      <c r="A366" s="1626">
        <v>208039216</v>
      </c>
      <c r="B366" s="1615" t="s">
        <v>10289</v>
      </c>
      <c r="C366" s="1627">
        <v>0</v>
      </c>
      <c r="D366" s="1628">
        <v>0</v>
      </c>
      <c r="E366" s="1628">
        <v>0</v>
      </c>
      <c r="F366" s="1605">
        <v>0</v>
      </c>
      <c r="G366" s="1629" t="str">
        <f t="shared" si="15"/>
        <v>20803</v>
      </c>
      <c r="H366" s="1336">
        <f t="shared" si="16"/>
        <v>0</v>
      </c>
      <c r="I366" s="1336">
        <f t="shared" si="17"/>
        <v>2620.3000000000002</v>
      </c>
    </row>
    <row r="367" spans="1:9" ht="15" x14ac:dyDescent="0.25">
      <c r="A367" s="1626">
        <v>208039309</v>
      </c>
      <c r="B367" s="1615" t="s">
        <v>10290</v>
      </c>
      <c r="C367" s="1627">
        <v>0</v>
      </c>
      <c r="D367" s="1628">
        <v>0</v>
      </c>
      <c r="E367" s="1628">
        <v>0</v>
      </c>
      <c r="F367" s="1605">
        <v>0</v>
      </c>
      <c r="G367" s="1629" t="str">
        <f t="shared" si="15"/>
        <v>20803</v>
      </c>
      <c r="H367" s="1336">
        <f t="shared" si="16"/>
        <v>0</v>
      </c>
      <c r="I367" s="1336">
        <f t="shared" si="17"/>
        <v>2620.3000000000002</v>
      </c>
    </row>
    <row r="368" spans="1:9" ht="15" x14ac:dyDescent="0.25">
      <c r="A368" s="1626">
        <v>208039311</v>
      </c>
      <c r="B368" s="1615" t="s">
        <v>10291</v>
      </c>
      <c r="C368" s="1627">
        <v>0</v>
      </c>
      <c r="D368" s="1628">
        <v>0</v>
      </c>
      <c r="E368" s="1628">
        <v>0</v>
      </c>
      <c r="F368" s="1605">
        <v>0</v>
      </c>
      <c r="G368" s="1629" t="str">
        <f t="shared" si="15"/>
        <v>20803</v>
      </c>
      <c r="H368" s="1336">
        <f t="shared" si="16"/>
        <v>0</v>
      </c>
      <c r="I368" s="1336">
        <f t="shared" si="17"/>
        <v>2620.3000000000002</v>
      </c>
    </row>
    <row r="369" spans="1:9" ht="15" x14ac:dyDescent="0.25">
      <c r="A369" s="1626">
        <v>208039313</v>
      </c>
      <c r="B369" s="1615" t="s">
        <v>10292</v>
      </c>
      <c r="C369" s="1627">
        <v>0</v>
      </c>
      <c r="D369" s="1628">
        <v>0</v>
      </c>
      <c r="E369" s="1628">
        <v>0</v>
      </c>
      <c r="F369" s="1605">
        <v>0</v>
      </c>
      <c r="G369" s="1629" t="str">
        <f t="shared" si="15"/>
        <v>20803</v>
      </c>
      <c r="H369" s="1336">
        <f t="shared" si="16"/>
        <v>0</v>
      </c>
      <c r="I369" s="1336">
        <f t="shared" si="17"/>
        <v>2620.3000000000002</v>
      </c>
    </row>
    <row r="370" spans="1:9" ht="15" x14ac:dyDescent="0.25">
      <c r="A370" s="1626">
        <v>208039314</v>
      </c>
      <c r="B370" s="1615" t="s">
        <v>10293</v>
      </c>
      <c r="C370" s="1627">
        <v>0</v>
      </c>
      <c r="D370" s="1628">
        <v>0</v>
      </c>
      <c r="E370" s="1628">
        <v>0</v>
      </c>
      <c r="F370" s="1605">
        <v>0</v>
      </c>
      <c r="G370" s="1629" t="str">
        <f t="shared" si="15"/>
        <v>20803</v>
      </c>
      <c r="H370" s="1336">
        <f t="shared" si="16"/>
        <v>0</v>
      </c>
      <c r="I370" s="1336">
        <f t="shared" si="17"/>
        <v>2620.3000000000002</v>
      </c>
    </row>
    <row r="371" spans="1:9" ht="15" x14ac:dyDescent="0.25">
      <c r="A371" s="1626">
        <v>208039315</v>
      </c>
      <c r="B371" s="1615" t="s">
        <v>10294</v>
      </c>
      <c r="C371" s="1627">
        <v>0</v>
      </c>
      <c r="D371" s="1628">
        <v>0</v>
      </c>
      <c r="E371" s="1628">
        <v>0</v>
      </c>
      <c r="F371" s="1605">
        <v>0</v>
      </c>
      <c r="G371" s="1629" t="str">
        <f t="shared" si="15"/>
        <v>20803</v>
      </c>
      <c r="H371" s="1336">
        <f t="shared" si="16"/>
        <v>0</v>
      </c>
      <c r="I371" s="1336">
        <f t="shared" si="17"/>
        <v>2620.3000000000002</v>
      </c>
    </row>
    <row r="372" spans="1:9" ht="15" x14ac:dyDescent="0.25">
      <c r="A372" s="1626">
        <v>208039316</v>
      </c>
      <c r="B372" s="1615" t="s">
        <v>6893</v>
      </c>
      <c r="C372" s="1627">
        <v>-79.5</v>
      </c>
      <c r="D372" s="1628">
        <v>0</v>
      </c>
      <c r="E372" s="1628">
        <v>0</v>
      </c>
      <c r="F372" s="1605">
        <v>-79.5</v>
      </c>
      <c r="G372" s="1629" t="str">
        <f t="shared" si="15"/>
        <v>20803</v>
      </c>
      <c r="H372" s="1336">
        <f t="shared" si="16"/>
        <v>0</v>
      </c>
      <c r="I372" s="1336">
        <f t="shared" si="17"/>
        <v>2620.3000000000002</v>
      </c>
    </row>
    <row r="373" spans="1:9" ht="15" x14ac:dyDescent="0.25">
      <c r="A373" s="1626">
        <v>208039317</v>
      </c>
      <c r="B373" s="1615" t="s">
        <v>10295</v>
      </c>
      <c r="C373" s="1627">
        <v>0</v>
      </c>
      <c r="D373" s="1628">
        <v>0</v>
      </c>
      <c r="E373" s="1628">
        <v>0</v>
      </c>
      <c r="F373" s="1605">
        <v>0</v>
      </c>
      <c r="G373" s="1629" t="str">
        <f t="shared" si="15"/>
        <v>20803</v>
      </c>
      <c r="H373" s="1336">
        <f t="shared" si="16"/>
        <v>0</v>
      </c>
      <c r="I373" s="1336">
        <f t="shared" si="17"/>
        <v>2620.3000000000002</v>
      </c>
    </row>
    <row r="374" spans="1:9" ht="15" x14ac:dyDescent="0.25">
      <c r="A374" s="1626">
        <v>208039319</v>
      </c>
      <c r="B374" s="1615" t="s">
        <v>10296</v>
      </c>
      <c r="C374" s="1627">
        <v>0</v>
      </c>
      <c r="D374" s="1628">
        <v>0</v>
      </c>
      <c r="E374" s="1628">
        <v>0</v>
      </c>
      <c r="F374" s="1605">
        <v>0</v>
      </c>
      <c r="G374" s="1629" t="str">
        <f t="shared" si="15"/>
        <v>20803</v>
      </c>
      <c r="H374" s="1336">
        <f t="shared" si="16"/>
        <v>0</v>
      </c>
      <c r="I374" s="1336">
        <f t="shared" si="17"/>
        <v>2620.3000000000002</v>
      </c>
    </row>
    <row r="375" spans="1:9" ht="15" x14ac:dyDescent="0.25">
      <c r="A375" s="1626">
        <v>208039320</v>
      </c>
      <c r="B375" s="1615" t="s">
        <v>10297</v>
      </c>
      <c r="C375" s="1627">
        <v>0</v>
      </c>
      <c r="D375" s="1628">
        <v>0</v>
      </c>
      <c r="E375" s="1628">
        <v>0</v>
      </c>
      <c r="F375" s="1605">
        <v>0</v>
      </c>
      <c r="G375" s="1629" t="str">
        <f t="shared" si="15"/>
        <v>20803</v>
      </c>
      <c r="H375" s="1336">
        <f t="shared" si="16"/>
        <v>0</v>
      </c>
      <c r="I375" s="1336">
        <f t="shared" si="17"/>
        <v>2620.3000000000002</v>
      </c>
    </row>
    <row r="376" spans="1:9" ht="15" x14ac:dyDescent="0.25">
      <c r="A376" s="1626">
        <v>208039450</v>
      </c>
      <c r="B376" s="1615" t="s">
        <v>10298</v>
      </c>
      <c r="C376" s="1627">
        <v>0</v>
      </c>
      <c r="D376" s="1628">
        <v>0</v>
      </c>
      <c r="E376" s="1628">
        <v>0</v>
      </c>
      <c r="F376" s="1605">
        <v>0</v>
      </c>
      <c r="G376" s="1629" t="str">
        <f t="shared" si="15"/>
        <v>20803</v>
      </c>
      <c r="H376" s="1336">
        <f t="shared" si="16"/>
        <v>0</v>
      </c>
      <c r="I376" s="1336">
        <f t="shared" si="17"/>
        <v>2620.3000000000002</v>
      </c>
    </row>
    <row r="377" spans="1:9" ht="15" x14ac:dyDescent="0.25">
      <c r="A377" s="1626">
        <v>208040100</v>
      </c>
      <c r="B377" s="1615" t="s">
        <v>6895</v>
      </c>
      <c r="C377" s="1627">
        <v>28055.02</v>
      </c>
      <c r="D377" s="1628">
        <v>21000</v>
      </c>
      <c r="E377" s="1628">
        <v>21000</v>
      </c>
      <c r="F377" s="1605">
        <v>7055.02</v>
      </c>
      <c r="G377" s="1629" t="str">
        <f t="shared" si="15"/>
        <v>20804</v>
      </c>
      <c r="H377" s="1336">
        <f t="shared" si="16"/>
        <v>24500</v>
      </c>
      <c r="I377" s="1336">
        <f t="shared" si="17"/>
        <v>28150.720000000001</v>
      </c>
    </row>
    <row r="378" spans="1:9" ht="15" x14ac:dyDescent="0.25">
      <c r="A378" s="1626">
        <v>208040101</v>
      </c>
      <c r="B378" s="1615" t="s">
        <v>10299</v>
      </c>
      <c r="C378" s="1627">
        <v>0</v>
      </c>
      <c r="D378" s="1628">
        <v>0</v>
      </c>
      <c r="E378" s="1628">
        <v>0</v>
      </c>
      <c r="F378" s="1605">
        <v>0</v>
      </c>
      <c r="G378" s="1629" t="str">
        <f t="shared" si="15"/>
        <v>20804</v>
      </c>
      <c r="H378" s="1336">
        <f t="shared" si="16"/>
        <v>24500</v>
      </c>
      <c r="I378" s="1336">
        <f t="shared" si="17"/>
        <v>28150.720000000001</v>
      </c>
    </row>
    <row r="379" spans="1:9" ht="15" x14ac:dyDescent="0.25">
      <c r="A379" s="1626">
        <v>208040102</v>
      </c>
      <c r="B379" s="1615" t="s">
        <v>10300</v>
      </c>
      <c r="C379" s="1627">
        <v>0</v>
      </c>
      <c r="D379" s="1628">
        <v>0</v>
      </c>
      <c r="E379" s="1628">
        <v>0</v>
      </c>
      <c r="F379" s="1605">
        <v>0</v>
      </c>
      <c r="G379" s="1629" t="str">
        <f t="shared" si="15"/>
        <v>20804</v>
      </c>
      <c r="H379" s="1336">
        <f t="shared" si="16"/>
        <v>24500</v>
      </c>
      <c r="I379" s="1336">
        <f t="shared" si="17"/>
        <v>28150.720000000001</v>
      </c>
    </row>
    <row r="380" spans="1:9" ht="15" x14ac:dyDescent="0.25">
      <c r="A380" s="1626">
        <v>208040103</v>
      </c>
      <c r="B380" s="1615" t="s">
        <v>10301</v>
      </c>
      <c r="C380" s="1627">
        <v>0</v>
      </c>
      <c r="D380" s="1628">
        <v>0</v>
      </c>
      <c r="E380" s="1628">
        <v>0</v>
      </c>
      <c r="F380" s="1605">
        <v>0</v>
      </c>
      <c r="G380" s="1629" t="str">
        <f t="shared" si="15"/>
        <v>20804</v>
      </c>
      <c r="H380" s="1336">
        <f t="shared" si="16"/>
        <v>24500</v>
      </c>
      <c r="I380" s="1336">
        <f t="shared" si="17"/>
        <v>28150.720000000001</v>
      </c>
    </row>
    <row r="381" spans="1:9" ht="15" x14ac:dyDescent="0.25">
      <c r="A381" s="1626">
        <v>208040120</v>
      </c>
      <c r="B381" s="1615" t="s">
        <v>10302</v>
      </c>
      <c r="C381" s="1627">
        <v>0</v>
      </c>
      <c r="D381" s="1628">
        <v>0</v>
      </c>
      <c r="E381" s="1628">
        <v>0</v>
      </c>
      <c r="F381" s="1605">
        <v>0</v>
      </c>
      <c r="G381" s="1629" t="str">
        <f t="shared" si="15"/>
        <v>20804</v>
      </c>
      <c r="H381" s="1336">
        <f t="shared" si="16"/>
        <v>24500</v>
      </c>
      <c r="I381" s="1336">
        <f t="shared" si="17"/>
        <v>28150.720000000001</v>
      </c>
    </row>
    <row r="382" spans="1:9" ht="15" x14ac:dyDescent="0.25">
      <c r="A382" s="1626">
        <v>208040150</v>
      </c>
      <c r="B382" s="1615" t="s">
        <v>6897</v>
      </c>
      <c r="C382" s="1627">
        <v>95.7</v>
      </c>
      <c r="D382" s="1628">
        <v>0</v>
      </c>
      <c r="E382" s="1628">
        <v>0</v>
      </c>
      <c r="F382" s="1605">
        <v>95.7</v>
      </c>
      <c r="G382" s="1629" t="str">
        <f t="shared" si="15"/>
        <v>20804</v>
      </c>
      <c r="H382" s="1336">
        <f t="shared" si="16"/>
        <v>24500</v>
      </c>
      <c r="I382" s="1336">
        <f t="shared" si="17"/>
        <v>28150.720000000001</v>
      </c>
    </row>
    <row r="383" spans="1:9" ht="15" x14ac:dyDescent="0.25">
      <c r="A383" s="1626">
        <v>208040930</v>
      </c>
      <c r="B383" s="1615" t="s">
        <v>6899</v>
      </c>
      <c r="C383" s="1627">
        <v>0</v>
      </c>
      <c r="D383" s="1628">
        <v>250</v>
      </c>
      <c r="E383" s="1628">
        <v>250</v>
      </c>
      <c r="F383" s="1605">
        <v>-250</v>
      </c>
      <c r="G383" s="1629" t="str">
        <f t="shared" si="15"/>
        <v>20804</v>
      </c>
      <c r="H383" s="1336">
        <f t="shared" si="16"/>
        <v>24500</v>
      </c>
      <c r="I383" s="1336">
        <f t="shared" si="17"/>
        <v>28150.720000000001</v>
      </c>
    </row>
    <row r="384" spans="1:9" ht="15" x14ac:dyDescent="0.25">
      <c r="A384" s="1626">
        <v>208042022</v>
      </c>
      <c r="B384" s="1615" t="s">
        <v>10303</v>
      </c>
      <c r="C384" s="1627">
        <v>0</v>
      </c>
      <c r="D384" s="1628">
        <v>0</v>
      </c>
      <c r="E384" s="1628">
        <v>0</v>
      </c>
      <c r="F384" s="1605">
        <v>0</v>
      </c>
      <c r="G384" s="1629" t="str">
        <f t="shared" si="15"/>
        <v>20804</v>
      </c>
      <c r="H384" s="1336">
        <f t="shared" si="16"/>
        <v>24500</v>
      </c>
      <c r="I384" s="1336">
        <f t="shared" si="17"/>
        <v>28150.720000000001</v>
      </c>
    </row>
    <row r="385" spans="1:9" ht="15" x14ac:dyDescent="0.25">
      <c r="A385" s="1626">
        <v>208042510</v>
      </c>
      <c r="B385" s="1615" t="s">
        <v>10304</v>
      </c>
      <c r="C385" s="1627">
        <v>0</v>
      </c>
      <c r="D385" s="1628">
        <v>0</v>
      </c>
      <c r="E385" s="1628">
        <v>0</v>
      </c>
      <c r="F385" s="1605">
        <v>0</v>
      </c>
      <c r="G385" s="1629" t="str">
        <f t="shared" si="15"/>
        <v>20804</v>
      </c>
      <c r="H385" s="1336">
        <f t="shared" si="16"/>
        <v>24500</v>
      </c>
      <c r="I385" s="1336">
        <f t="shared" si="17"/>
        <v>28150.720000000001</v>
      </c>
    </row>
    <row r="386" spans="1:9" ht="15" x14ac:dyDescent="0.25">
      <c r="A386" s="1626">
        <v>208042801</v>
      </c>
      <c r="B386" s="1615" t="s">
        <v>10305</v>
      </c>
      <c r="C386" s="1627">
        <v>0</v>
      </c>
      <c r="D386" s="1628">
        <v>0</v>
      </c>
      <c r="E386" s="1628">
        <v>0</v>
      </c>
      <c r="F386" s="1605">
        <v>0</v>
      </c>
      <c r="G386" s="1629" t="str">
        <f t="shared" si="15"/>
        <v>20804</v>
      </c>
      <c r="H386" s="1336">
        <f t="shared" si="16"/>
        <v>24500</v>
      </c>
      <c r="I386" s="1336">
        <f t="shared" si="17"/>
        <v>28150.720000000001</v>
      </c>
    </row>
    <row r="387" spans="1:9" ht="15" x14ac:dyDescent="0.25">
      <c r="A387" s="1626">
        <v>208044610</v>
      </c>
      <c r="B387" s="1615" t="s">
        <v>10306</v>
      </c>
      <c r="C387" s="1627">
        <v>0</v>
      </c>
      <c r="D387" s="1628">
        <v>0</v>
      </c>
      <c r="E387" s="1628">
        <v>0</v>
      </c>
      <c r="F387" s="1605">
        <v>0</v>
      </c>
      <c r="G387" s="1629" t="str">
        <f t="shared" si="15"/>
        <v>20804</v>
      </c>
      <c r="H387" s="1336">
        <f t="shared" si="16"/>
        <v>24500</v>
      </c>
      <c r="I387" s="1336">
        <f t="shared" si="17"/>
        <v>28150.720000000001</v>
      </c>
    </row>
    <row r="388" spans="1:9" ht="15" x14ac:dyDescent="0.25">
      <c r="A388" s="1626">
        <v>208044611</v>
      </c>
      <c r="B388" s="1615" t="s">
        <v>10307</v>
      </c>
      <c r="C388" s="1627">
        <v>0</v>
      </c>
      <c r="D388" s="1628">
        <v>0</v>
      </c>
      <c r="E388" s="1628">
        <v>0</v>
      </c>
      <c r="F388" s="1605">
        <v>0</v>
      </c>
      <c r="G388" s="1629" t="str">
        <f t="shared" si="15"/>
        <v>20804</v>
      </c>
      <c r="H388" s="1336">
        <f t="shared" si="16"/>
        <v>24500</v>
      </c>
      <c r="I388" s="1336">
        <f t="shared" si="17"/>
        <v>28150.720000000001</v>
      </c>
    </row>
    <row r="389" spans="1:9" ht="15" x14ac:dyDescent="0.25">
      <c r="A389" s="1626">
        <v>208044619</v>
      </c>
      <c r="B389" s="1615" t="s">
        <v>10308</v>
      </c>
      <c r="C389" s="1627">
        <v>0</v>
      </c>
      <c r="D389" s="1628">
        <v>0</v>
      </c>
      <c r="E389" s="1628">
        <v>0</v>
      </c>
      <c r="F389" s="1605">
        <v>0</v>
      </c>
      <c r="G389" s="1629" t="str">
        <f t="shared" si="15"/>
        <v>20804</v>
      </c>
      <c r="H389" s="1336">
        <f t="shared" si="16"/>
        <v>24500</v>
      </c>
      <c r="I389" s="1336">
        <f t="shared" si="17"/>
        <v>28150.720000000001</v>
      </c>
    </row>
    <row r="390" spans="1:9" ht="15" x14ac:dyDescent="0.25">
      <c r="A390" s="1626">
        <v>208045016</v>
      </c>
      <c r="B390" s="1615" t="s">
        <v>6901</v>
      </c>
      <c r="C390" s="1627">
        <v>0</v>
      </c>
      <c r="D390" s="1628">
        <v>3250</v>
      </c>
      <c r="E390" s="1628">
        <v>3250</v>
      </c>
      <c r="F390" s="1605">
        <v>-3250</v>
      </c>
      <c r="G390" s="1629" t="str">
        <f t="shared" si="15"/>
        <v>20804</v>
      </c>
      <c r="H390" s="1336">
        <f t="shared" si="16"/>
        <v>24500</v>
      </c>
      <c r="I390" s="1336">
        <f t="shared" si="17"/>
        <v>28150.720000000001</v>
      </c>
    </row>
    <row r="391" spans="1:9" ht="15" x14ac:dyDescent="0.25">
      <c r="A391" s="1626">
        <v>208045154</v>
      </c>
      <c r="B391" s="1615" t="s">
        <v>10309</v>
      </c>
      <c r="C391" s="1627">
        <v>0</v>
      </c>
      <c r="D391" s="1628">
        <v>0</v>
      </c>
      <c r="E391" s="1628">
        <v>0</v>
      </c>
      <c r="F391" s="1605">
        <v>0</v>
      </c>
      <c r="G391" s="1629" t="str">
        <f t="shared" si="15"/>
        <v>20804</v>
      </c>
      <c r="H391" s="1336">
        <f t="shared" si="16"/>
        <v>24500</v>
      </c>
      <c r="I391" s="1336">
        <f t="shared" si="17"/>
        <v>28150.720000000001</v>
      </c>
    </row>
    <row r="392" spans="1:9" ht="15" x14ac:dyDescent="0.25">
      <c r="A392" s="1626">
        <v>208045195</v>
      </c>
      <c r="B392" s="1615" t="s">
        <v>10310</v>
      </c>
      <c r="C392" s="1627">
        <v>0</v>
      </c>
      <c r="D392" s="1628">
        <v>0</v>
      </c>
      <c r="E392" s="1628">
        <v>0</v>
      </c>
      <c r="F392" s="1605">
        <v>0</v>
      </c>
      <c r="G392" s="1629" t="str">
        <f t="shared" ref="G392:G455" si="18">LEFT(A392,5)</f>
        <v>20804</v>
      </c>
      <c r="H392" s="1336">
        <f t="shared" ref="H392:H455" si="19">SUMIF(G:G,G392,E:E)</f>
        <v>24500</v>
      </c>
      <c r="I392" s="1336">
        <f t="shared" ref="I392:I455" si="20">SUMIF(G:G,G392,C:C)</f>
        <v>28150.720000000001</v>
      </c>
    </row>
    <row r="393" spans="1:9" ht="15" x14ac:dyDescent="0.25">
      <c r="A393" s="1626">
        <v>208049051</v>
      </c>
      <c r="B393" s="1615" t="s">
        <v>10311</v>
      </c>
      <c r="C393" s="1627">
        <v>0</v>
      </c>
      <c r="D393" s="1628">
        <v>0</v>
      </c>
      <c r="E393" s="1628">
        <v>0</v>
      </c>
      <c r="F393" s="1605">
        <v>0</v>
      </c>
      <c r="G393" s="1629" t="str">
        <f t="shared" si="18"/>
        <v>20804</v>
      </c>
      <c r="H393" s="1336">
        <f t="shared" si="19"/>
        <v>24500</v>
      </c>
      <c r="I393" s="1336">
        <f t="shared" si="20"/>
        <v>28150.720000000001</v>
      </c>
    </row>
    <row r="394" spans="1:9" ht="15" x14ac:dyDescent="0.25">
      <c r="A394" s="1626">
        <v>208049054</v>
      </c>
      <c r="B394" s="1615" t="s">
        <v>10312</v>
      </c>
      <c r="C394" s="1627">
        <v>0</v>
      </c>
      <c r="D394" s="1628">
        <v>0</v>
      </c>
      <c r="E394" s="1628">
        <v>0</v>
      </c>
      <c r="F394" s="1605">
        <v>0</v>
      </c>
      <c r="G394" s="1629" t="str">
        <f t="shared" si="18"/>
        <v>20804</v>
      </c>
      <c r="H394" s="1336">
        <f t="shared" si="19"/>
        <v>24500</v>
      </c>
      <c r="I394" s="1336">
        <f t="shared" si="20"/>
        <v>28150.720000000001</v>
      </c>
    </row>
    <row r="395" spans="1:9" ht="15" x14ac:dyDescent="0.25">
      <c r="A395" s="1626">
        <v>208049057</v>
      </c>
      <c r="B395" s="1615" t="s">
        <v>10313</v>
      </c>
      <c r="C395" s="1627">
        <v>0</v>
      </c>
      <c r="D395" s="1628">
        <v>0</v>
      </c>
      <c r="E395" s="1628">
        <v>0</v>
      </c>
      <c r="F395" s="1605">
        <v>0</v>
      </c>
      <c r="G395" s="1629" t="str">
        <f t="shared" si="18"/>
        <v>20804</v>
      </c>
      <c r="H395" s="1336">
        <f t="shared" si="19"/>
        <v>24500</v>
      </c>
      <c r="I395" s="1336">
        <f t="shared" si="20"/>
        <v>28150.720000000001</v>
      </c>
    </row>
    <row r="396" spans="1:9" ht="15" x14ac:dyDescent="0.25">
      <c r="A396" s="1626">
        <v>208050100</v>
      </c>
      <c r="B396" s="1615" t="s">
        <v>10314</v>
      </c>
      <c r="C396" s="1627">
        <v>0</v>
      </c>
      <c r="D396" s="1628">
        <v>0</v>
      </c>
      <c r="E396" s="1628">
        <v>0</v>
      </c>
      <c r="F396" s="1605">
        <v>0</v>
      </c>
      <c r="G396" s="1629" t="str">
        <f t="shared" si="18"/>
        <v>20805</v>
      </c>
      <c r="H396" s="1336">
        <f t="shared" si="19"/>
        <v>-404600</v>
      </c>
      <c r="I396" s="1336">
        <f t="shared" si="20"/>
        <v>-493462.95</v>
      </c>
    </row>
    <row r="397" spans="1:9" ht="15" x14ac:dyDescent="0.25">
      <c r="A397" s="1626">
        <v>208050200</v>
      </c>
      <c r="B397" s="1615" t="s">
        <v>10315</v>
      </c>
      <c r="C397" s="1627">
        <v>0</v>
      </c>
      <c r="D397" s="1628">
        <v>0</v>
      </c>
      <c r="E397" s="1628">
        <v>0</v>
      </c>
      <c r="F397" s="1605">
        <v>0</v>
      </c>
      <c r="G397" s="1629" t="str">
        <f t="shared" si="18"/>
        <v>20805</v>
      </c>
      <c r="H397" s="1336">
        <f t="shared" si="19"/>
        <v>-404600</v>
      </c>
      <c r="I397" s="1336">
        <f t="shared" si="20"/>
        <v>-493462.95</v>
      </c>
    </row>
    <row r="398" spans="1:9" ht="15" x14ac:dyDescent="0.25">
      <c r="A398" s="1626">
        <v>208052500</v>
      </c>
      <c r="B398" s="1615" t="s">
        <v>6903</v>
      </c>
      <c r="C398" s="1627">
        <v>13670.05</v>
      </c>
      <c r="D398" s="1628">
        <v>12400</v>
      </c>
      <c r="E398" s="1628">
        <v>12400</v>
      </c>
      <c r="F398" s="1605">
        <v>1270.05</v>
      </c>
      <c r="G398" s="1629" t="str">
        <f t="shared" si="18"/>
        <v>20805</v>
      </c>
      <c r="H398" s="1336">
        <f t="shared" si="19"/>
        <v>-404600</v>
      </c>
      <c r="I398" s="1336">
        <f t="shared" si="20"/>
        <v>-493462.95</v>
      </c>
    </row>
    <row r="399" spans="1:9" ht="15" x14ac:dyDescent="0.25">
      <c r="A399" s="1626">
        <v>208053300</v>
      </c>
      <c r="B399" s="1615" t="s">
        <v>10316</v>
      </c>
      <c r="C399" s="1627">
        <v>0</v>
      </c>
      <c r="D399" s="1628">
        <v>0</v>
      </c>
      <c r="E399" s="1628">
        <v>0</v>
      </c>
      <c r="F399" s="1605">
        <v>0</v>
      </c>
      <c r="G399" s="1629" t="str">
        <f t="shared" si="18"/>
        <v>20805</v>
      </c>
      <c r="H399" s="1336">
        <f t="shared" si="19"/>
        <v>-404600</v>
      </c>
      <c r="I399" s="1336">
        <f t="shared" si="20"/>
        <v>-493462.95</v>
      </c>
    </row>
    <row r="400" spans="1:9" ht="15" x14ac:dyDescent="0.25">
      <c r="A400" s="1626">
        <v>208054610</v>
      </c>
      <c r="B400" s="1615" t="s">
        <v>10317</v>
      </c>
      <c r="C400" s="1627">
        <v>0</v>
      </c>
      <c r="D400" s="1628">
        <v>0</v>
      </c>
      <c r="E400" s="1628">
        <v>0</v>
      </c>
      <c r="F400" s="1605">
        <v>0</v>
      </c>
      <c r="G400" s="1629" t="str">
        <f t="shared" si="18"/>
        <v>20805</v>
      </c>
      <c r="H400" s="1336">
        <f t="shared" si="19"/>
        <v>-404600</v>
      </c>
      <c r="I400" s="1336">
        <f t="shared" si="20"/>
        <v>-493462.95</v>
      </c>
    </row>
    <row r="401" spans="1:9" ht="15" x14ac:dyDescent="0.25">
      <c r="A401" s="1626">
        <v>208054611</v>
      </c>
      <c r="B401" s="1615" t="s">
        <v>10318</v>
      </c>
      <c r="C401" s="1627">
        <v>0</v>
      </c>
      <c r="D401" s="1628">
        <v>0</v>
      </c>
      <c r="E401" s="1628">
        <v>0</v>
      </c>
      <c r="F401" s="1605">
        <v>0</v>
      </c>
      <c r="G401" s="1629" t="str">
        <f t="shared" si="18"/>
        <v>20805</v>
      </c>
      <c r="H401" s="1336">
        <f t="shared" si="19"/>
        <v>-404600</v>
      </c>
      <c r="I401" s="1336">
        <f t="shared" si="20"/>
        <v>-493462.95</v>
      </c>
    </row>
    <row r="402" spans="1:9" ht="15" x14ac:dyDescent="0.25">
      <c r="A402" s="1626">
        <v>208059217</v>
      </c>
      <c r="B402" s="1615" t="s">
        <v>6905</v>
      </c>
      <c r="C402" s="1627">
        <v>-1600</v>
      </c>
      <c r="D402" s="1628">
        <v>-1000</v>
      </c>
      <c r="E402" s="1628">
        <v>-1000</v>
      </c>
      <c r="F402" s="1605">
        <v>-600</v>
      </c>
      <c r="G402" s="1629" t="str">
        <f t="shared" si="18"/>
        <v>20805</v>
      </c>
      <c r="H402" s="1336">
        <f t="shared" si="19"/>
        <v>-404600</v>
      </c>
      <c r="I402" s="1336">
        <f t="shared" si="20"/>
        <v>-493462.95</v>
      </c>
    </row>
    <row r="403" spans="1:9" ht="15" x14ac:dyDescent="0.25">
      <c r="A403" s="1626">
        <v>208059318</v>
      </c>
      <c r="B403" s="1615" t="s">
        <v>6907</v>
      </c>
      <c r="C403" s="1627">
        <v>-505533</v>
      </c>
      <c r="D403" s="1628">
        <v>-416000</v>
      </c>
      <c r="E403" s="1628">
        <v>-416000</v>
      </c>
      <c r="F403" s="1605">
        <v>-89533</v>
      </c>
      <c r="G403" s="1629" t="str">
        <f t="shared" si="18"/>
        <v>20805</v>
      </c>
      <c r="H403" s="1336">
        <f t="shared" si="19"/>
        <v>-404600</v>
      </c>
      <c r="I403" s="1336">
        <f t="shared" si="20"/>
        <v>-493462.95</v>
      </c>
    </row>
    <row r="404" spans="1:9" ht="15" x14ac:dyDescent="0.25">
      <c r="A404" s="1626">
        <v>299010100</v>
      </c>
      <c r="B404" s="1615" t="s">
        <v>6921</v>
      </c>
      <c r="C404" s="1627">
        <v>40269.870000000003</v>
      </c>
      <c r="D404" s="1628">
        <v>37650</v>
      </c>
      <c r="E404" s="1628">
        <v>37650</v>
      </c>
      <c r="F404" s="1605">
        <v>2619.87</v>
      </c>
      <c r="G404" s="1629" t="str">
        <f t="shared" si="18"/>
        <v>29901</v>
      </c>
      <c r="H404" s="1336">
        <f t="shared" si="19"/>
        <v>52900</v>
      </c>
      <c r="I404" s="1336">
        <f t="shared" si="20"/>
        <v>47263.85</v>
      </c>
    </row>
    <row r="405" spans="1:9" ht="15" x14ac:dyDescent="0.25">
      <c r="A405" s="1626">
        <v>299010101</v>
      </c>
      <c r="B405" s="1615" t="s">
        <v>10319</v>
      </c>
      <c r="C405" s="1627">
        <v>0</v>
      </c>
      <c r="D405" s="1628">
        <v>0</v>
      </c>
      <c r="E405" s="1628">
        <v>0</v>
      </c>
      <c r="F405" s="1605">
        <v>0</v>
      </c>
      <c r="G405" s="1629" t="str">
        <f t="shared" si="18"/>
        <v>29901</v>
      </c>
      <c r="H405" s="1336">
        <f t="shared" si="19"/>
        <v>52900</v>
      </c>
      <c r="I405" s="1336">
        <f t="shared" si="20"/>
        <v>47263.85</v>
      </c>
    </row>
    <row r="406" spans="1:9" ht="15" x14ac:dyDescent="0.25">
      <c r="A406" s="1626">
        <v>299010102</v>
      </c>
      <c r="B406" s="1615" t="s">
        <v>10320</v>
      </c>
      <c r="C406" s="1627">
        <v>0</v>
      </c>
      <c r="D406" s="1628">
        <v>0</v>
      </c>
      <c r="E406" s="1628">
        <v>0</v>
      </c>
      <c r="F406" s="1605">
        <v>0</v>
      </c>
      <c r="G406" s="1629" t="str">
        <f t="shared" si="18"/>
        <v>29901</v>
      </c>
      <c r="H406" s="1336">
        <f t="shared" si="19"/>
        <v>52900</v>
      </c>
      <c r="I406" s="1336">
        <f t="shared" si="20"/>
        <v>47263.85</v>
      </c>
    </row>
    <row r="407" spans="1:9" ht="15" x14ac:dyDescent="0.25">
      <c r="A407" s="1626">
        <v>299010103</v>
      </c>
      <c r="B407" s="1615" t="s">
        <v>10321</v>
      </c>
      <c r="C407" s="1627">
        <v>0</v>
      </c>
      <c r="D407" s="1628">
        <v>0</v>
      </c>
      <c r="E407" s="1628">
        <v>0</v>
      </c>
      <c r="F407" s="1605">
        <v>0</v>
      </c>
      <c r="G407" s="1629" t="str">
        <f t="shared" si="18"/>
        <v>29901</v>
      </c>
      <c r="H407" s="1336">
        <f t="shared" si="19"/>
        <v>52900</v>
      </c>
      <c r="I407" s="1336">
        <f t="shared" si="20"/>
        <v>47263.85</v>
      </c>
    </row>
    <row r="408" spans="1:9" ht="15" x14ac:dyDescent="0.25">
      <c r="A408" s="1626">
        <v>299010110</v>
      </c>
      <c r="B408" s="1615" t="s">
        <v>10322</v>
      </c>
      <c r="C408" s="1627">
        <v>0</v>
      </c>
      <c r="D408" s="1628">
        <v>0</v>
      </c>
      <c r="E408" s="1628">
        <v>0</v>
      </c>
      <c r="F408" s="1605">
        <v>0</v>
      </c>
      <c r="G408" s="1629" t="str">
        <f t="shared" si="18"/>
        <v>29901</v>
      </c>
      <c r="H408" s="1336">
        <f t="shared" si="19"/>
        <v>52900</v>
      </c>
      <c r="I408" s="1336">
        <f t="shared" si="20"/>
        <v>47263.85</v>
      </c>
    </row>
    <row r="409" spans="1:9" ht="15" x14ac:dyDescent="0.25">
      <c r="A409" s="1626">
        <v>299010120</v>
      </c>
      <c r="B409" s="1615" t="s">
        <v>10323</v>
      </c>
      <c r="C409" s="1627">
        <v>0</v>
      </c>
      <c r="D409" s="1628">
        <v>0</v>
      </c>
      <c r="E409" s="1628">
        <v>0</v>
      </c>
      <c r="F409" s="1605">
        <v>0</v>
      </c>
      <c r="G409" s="1629" t="str">
        <f t="shared" si="18"/>
        <v>29901</v>
      </c>
      <c r="H409" s="1336">
        <f t="shared" si="19"/>
        <v>52900</v>
      </c>
      <c r="I409" s="1336">
        <f t="shared" si="20"/>
        <v>47263.85</v>
      </c>
    </row>
    <row r="410" spans="1:9" ht="15" x14ac:dyDescent="0.25">
      <c r="A410" s="1626">
        <v>299010150</v>
      </c>
      <c r="B410" s="1615" t="s">
        <v>6923</v>
      </c>
      <c r="C410" s="1627">
        <v>23.4</v>
      </c>
      <c r="D410" s="1628">
        <v>0</v>
      </c>
      <c r="E410" s="1628">
        <v>0</v>
      </c>
      <c r="F410" s="1605">
        <v>23.4</v>
      </c>
      <c r="G410" s="1629" t="str">
        <f t="shared" si="18"/>
        <v>29901</v>
      </c>
      <c r="H410" s="1336">
        <f t="shared" si="19"/>
        <v>52900</v>
      </c>
      <c r="I410" s="1336">
        <f t="shared" si="20"/>
        <v>47263.85</v>
      </c>
    </row>
    <row r="411" spans="1:9" ht="15" x14ac:dyDescent="0.25">
      <c r="A411" s="1626">
        <v>299010200</v>
      </c>
      <c r="B411" s="1615" t="s">
        <v>6925</v>
      </c>
      <c r="C411" s="1627">
        <v>2763.75</v>
      </c>
      <c r="D411" s="1628">
        <v>2950</v>
      </c>
      <c r="E411" s="1628">
        <v>2950</v>
      </c>
      <c r="F411" s="1605">
        <v>-186.25</v>
      </c>
      <c r="G411" s="1629" t="str">
        <f t="shared" si="18"/>
        <v>29901</v>
      </c>
      <c r="H411" s="1336">
        <f t="shared" si="19"/>
        <v>52900</v>
      </c>
      <c r="I411" s="1336">
        <f t="shared" si="20"/>
        <v>47263.85</v>
      </c>
    </row>
    <row r="412" spans="1:9" ht="15" x14ac:dyDescent="0.25">
      <c r="A412" s="1626">
        <v>299010800</v>
      </c>
      <c r="B412" s="1615" t="s">
        <v>10324</v>
      </c>
      <c r="C412" s="1627">
        <v>0</v>
      </c>
      <c r="D412" s="1628">
        <v>0</v>
      </c>
      <c r="E412" s="1628">
        <v>0</v>
      </c>
      <c r="F412" s="1605">
        <v>0</v>
      </c>
      <c r="G412" s="1629" t="str">
        <f t="shared" si="18"/>
        <v>29901</v>
      </c>
      <c r="H412" s="1336">
        <f t="shared" si="19"/>
        <v>52900</v>
      </c>
      <c r="I412" s="1336">
        <f t="shared" si="20"/>
        <v>47263.85</v>
      </c>
    </row>
    <row r="413" spans="1:9" ht="15" x14ac:dyDescent="0.25">
      <c r="A413" s="1626">
        <v>299010930</v>
      </c>
      <c r="B413" s="1615" t="s">
        <v>10325</v>
      </c>
      <c r="C413" s="1627">
        <v>0</v>
      </c>
      <c r="D413" s="1628">
        <v>0</v>
      </c>
      <c r="E413" s="1628">
        <v>0</v>
      </c>
      <c r="F413" s="1605">
        <v>0</v>
      </c>
      <c r="G413" s="1629" t="str">
        <f t="shared" si="18"/>
        <v>29901</v>
      </c>
      <c r="H413" s="1336">
        <f t="shared" si="19"/>
        <v>52900</v>
      </c>
      <c r="I413" s="1336">
        <f t="shared" si="20"/>
        <v>47263.85</v>
      </c>
    </row>
    <row r="414" spans="1:9" ht="15" x14ac:dyDescent="0.25">
      <c r="A414" s="1626">
        <v>299010975</v>
      </c>
      <c r="B414" s="1615" t="s">
        <v>10326</v>
      </c>
      <c r="C414" s="1627">
        <v>0</v>
      </c>
      <c r="D414" s="1628">
        <v>0</v>
      </c>
      <c r="E414" s="1628">
        <v>0</v>
      </c>
      <c r="F414" s="1605">
        <v>0</v>
      </c>
      <c r="G414" s="1629" t="str">
        <f t="shared" si="18"/>
        <v>29901</v>
      </c>
      <c r="H414" s="1336">
        <f t="shared" si="19"/>
        <v>52900</v>
      </c>
      <c r="I414" s="1336">
        <f t="shared" si="20"/>
        <v>47263.85</v>
      </c>
    </row>
    <row r="415" spans="1:9" ht="15" x14ac:dyDescent="0.25">
      <c r="A415" s="1626">
        <v>299010985</v>
      </c>
      <c r="B415" s="1615" t="s">
        <v>10327</v>
      </c>
      <c r="C415" s="1627">
        <v>0</v>
      </c>
      <c r="D415" s="1628">
        <v>0</v>
      </c>
      <c r="E415" s="1628">
        <v>0</v>
      </c>
      <c r="F415" s="1605">
        <v>0</v>
      </c>
      <c r="G415" s="1629" t="str">
        <f t="shared" si="18"/>
        <v>29901</v>
      </c>
      <c r="H415" s="1336">
        <f t="shared" si="19"/>
        <v>52900</v>
      </c>
      <c r="I415" s="1336">
        <f t="shared" si="20"/>
        <v>47263.85</v>
      </c>
    </row>
    <row r="416" spans="1:9" ht="15" x14ac:dyDescent="0.25">
      <c r="A416" s="1626">
        <v>299011135</v>
      </c>
      <c r="B416" s="1615" t="s">
        <v>6927</v>
      </c>
      <c r="C416" s="1627">
        <v>567.27</v>
      </c>
      <c r="D416" s="1628">
        <v>1750</v>
      </c>
      <c r="E416" s="1628">
        <v>1750</v>
      </c>
      <c r="F416" s="1605">
        <v>-1182.73</v>
      </c>
      <c r="G416" s="1629" t="str">
        <f t="shared" si="18"/>
        <v>29901</v>
      </c>
      <c r="H416" s="1336">
        <f t="shared" si="19"/>
        <v>52900</v>
      </c>
      <c r="I416" s="1336">
        <f t="shared" si="20"/>
        <v>47263.85</v>
      </c>
    </row>
    <row r="417" spans="1:9" ht="15" x14ac:dyDescent="0.25">
      <c r="A417" s="1626">
        <v>299011400</v>
      </c>
      <c r="B417" s="1615" t="s">
        <v>6929</v>
      </c>
      <c r="C417" s="1627">
        <v>0</v>
      </c>
      <c r="D417" s="1628">
        <v>1300</v>
      </c>
      <c r="E417" s="1628">
        <v>1300</v>
      </c>
      <c r="F417" s="1605">
        <v>-1300</v>
      </c>
      <c r="G417" s="1629" t="str">
        <f t="shared" si="18"/>
        <v>29901</v>
      </c>
      <c r="H417" s="1336">
        <f t="shared" si="19"/>
        <v>52900</v>
      </c>
      <c r="I417" s="1336">
        <f t="shared" si="20"/>
        <v>47263.85</v>
      </c>
    </row>
    <row r="418" spans="1:9" ht="15" x14ac:dyDescent="0.25">
      <c r="A418" s="1626">
        <v>299011402</v>
      </c>
      <c r="B418" s="1615" t="s">
        <v>6931</v>
      </c>
      <c r="C418" s="1627">
        <v>262.47000000000003</v>
      </c>
      <c r="D418" s="1628">
        <v>1900</v>
      </c>
      <c r="E418" s="1628">
        <v>1900</v>
      </c>
      <c r="F418" s="1605">
        <v>-1637.53</v>
      </c>
      <c r="G418" s="1629" t="str">
        <f t="shared" si="18"/>
        <v>29901</v>
      </c>
      <c r="H418" s="1336">
        <f t="shared" si="19"/>
        <v>52900</v>
      </c>
      <c r="I418" s="1336">
        <f t="shared" si="20"/>
        <v>47263.85</v>
      </c>
    </row>
    <row r="419" spans="1:9" ht="15" x14ac:dyDescent="0.25">
      <c r="A419" s="1626">
        <v>299011610</v>
      </c>
      <c r="B419" s="1615" t="s">
        <v>6933</v>
      </c>
      <c r="C419" s="1627">
        <v>0</v>
      </c>
      <c r="D419" s="1628">
        <v>3650</v>
      </c>
      <c r="E419" s="1628">
        <v>3650</v>
      </c>
      <c r="F419" s="1605">
        <v>-3650</v>
      </c>
      <c r="G419" s="1629" t="str">
        <f t="shared" si="18"/>
        <v>29901</v>
      </c>
      <c r="H419" s="1336">
        <f t="shared" si="19"/>
        <v>52900</v>
      </c>
      <c r="I419" s="1336">
        <f t="shared" si="20"/>
        <v>47263.85</v>
      </c>
    </row>
    <row r="420" spans="1:9" ht="15" x14ac:dyDescent="0.25">
      <c r="A420" s="1626">
        <v>299011620</v>
      </c>
      <c r="B420" s="1615" t="s">
        <v>6935</v>
      </c>
      <c r="C420" s="1627">
        <v>0</v>
      </c>
      <c r="D420" s="1628">
        <v>1050</v>
      </c>
      <c r="E420" s="1628">
        <v>1050</v>
      </c>
      <c r="F420" s="1605">
        <v>-1050</v>
      </c>
      <c r="G420" s="1629" t="str">
        <f t="shared" si="18"/>
        <v>29901</v>
      </c>
      <c r="H420" s="1336">
        <f t="shared" si="19"/>
        <v>52900</v>
      </c>
      <c r="I420" s="1336">
        <f t="shared" si="20"/>
        <v>47263.85</v>
      </c>
    </row>
    <row r="421" spans="1:9" ht="15" x14ac:dyDescent="0.25">
      <c r="A421" s="1626">
        <v>299012000</v>
      </c>
      <c r="B421" s="1615" t="s">
        <v>6937</v>
      </c>
      <c r="C421" s="1627">
        <v>963.89</v>
      </c>
      <c r="D421" s="1628">
        <v>750</v>
      </c>
      <c r="E421" s="1628">
        <v>750</v>
      </c>
      <c r="F421" s="1605">
        <v>213.89</v>
      </c>
      <c r="G421" s="1629" t="str">
        <f t="shared" si="18"/>
        <v>29901</v>
      </c>
      <c r="H421" s="1336">
        <f t="shared" si="19"/>
        <v>52900</v>
      </c>
      <c r="I421" s="1336">
        <f t="shared" si="20"/>
        <v>47263.85</v>
      </c>
    </row>
    <row r="422" spans="1:9" ht="15" x14ac:dyDescent="0.25">
      <c r="A422" s="1626">
        <v>299012012</v>
      </c>
      <c r="B422" s="1615" t="s">
        <v>10328</v>
      </c>
      <c r="C422" s="1627">
        <v>0</v>
      </c>
      <c r="D422" s="1628">
        <v>0</v>
      </c>
      <c r="E422" s="1628">
        <v>0</v>
      </c>
      <c r="F422" s="1605">
        <v>0</v>
      </c>
      <c r="G422" s="1629" t="str">
        <f t="shared" si="18"/>
        <v>29901</v>
      </c>
      <c r="H422" s="1336">
        <f t="shared" si="19"/>
        <v>52900</v>
      </c>
      <c r="I422" s="1336">
        <f t="shared" si="20"/>
        <v>47263.85</v>
      </c>
    </row>
    <row r="423" spans="1:9" ht="15" x14ac:dyDescent="0.25">
      <c r="A423" s="1626">
        <v>299012020</v>
      </c>
      <c r="B423" s="1615" t="s">
        <v>6939</v>
      </c>
      <c r="C423" s="1627">
        <v>158.25</v>
      </c>
      <c r="D423" s="1628">
        <v>650</v>
      </c>
      <c r="E423" s="1628">
        <v>650</v>
      </c>
      <c r="F423" s="1605">
        <v>-491.75</v>
      </c>
      <c r="G423" s="1629" t="str">
        <f t="shared" si="18"/>
        <v>29901</v>
      </c>
      <c r="H423" s="1336">
        <f t="shared" si="19"/>
        <v>52900</v>
      </c>
      <c r="I423" s="1336">
        <f t="shared" si="20"/>
        <v>47263.85</v>
      </c>
    </row>
    <row r="424" spans="1:9" ht="15" x14ac:dyDescent="0.25">
      <c r="A424" s="1626">
        <v>299012300</v>
      </c>
      <c r="B424" s="1615" t="s">
        <v>6941</v>
      </c>
      <c r="C424" s="1627">
        <v>0</v>
      </c>
      <c r="D424" s="1628">
        <v>500</v>
      </c>
      <c r="E424" s="1628">
        <v>500</v>
      </c>
      <c r="F424" s="1605">
        <v>-500</v>
      </c>
      <c r="G424" s="1629" t="str">
        <f t="shared" si="18"/>
        <v>29901</v>
      </c>
      <c r="H424" s="1336">
        <f t="shared" si="19"/>
        <v>52900</v>
      </c>
      <c r="I424" s="1336">
        <f t="shared" si="20"/>
        <v>47263.85</v>
      </c>
    </row>
    <row r="425" spans="1:9" ht="15" x14ac:dyDescent="0.25">
      <c r="A425" s="1626">
        <v>299012415</v>
      </c>
      <c r="B425" s="1615" t="s">
        <v>10329</v>
      </c>
      <c r="C425" s="1627">
        <v>0</v>
      </c>
      <c r="D425" s="1628">
        <v>0</v>
      </c>
      <c r="E425" s="1628">
        <v>0</v>
      </c>
      <c r="F425" s="1605">
        <v>0</v>
      </c>
      <c r="G425" s="1629" t="str">
        <f t="shared" si="18"/>
        <v>29901</v>
      </c>
      <c r="H425" s="1336">
        <f t="shared" si="19"/>
        <v>52900</v>
      </c>
      <c r="I425" s="1336">
        <f t="shared" si="20"/>
        <v>47263.85</v>
      </c>
    </row>
    <row r="426" spans="1:9" ht="15" x14ac:dyDescent="0.25">
      <c r="A426" s="1626">
        <v>299012423</v>
      </c>
      <c r="B426" s="1615" t="s">
        <v>10330</v>
      </c>
      <c r="C426" s="1627">
        <v>0</v>
      </c>
      <c r="D426" s="1628">
        <v>0</v>
      </c>
      <c r="E426" s="1628">
        <v>0</v>
      </c>
      <c r="F426" s="1605">
        <v>0</v>
      </c>
      <c r="G426" s="1629" t="str">
        <f t="shared" si="18"/>
        <v>29901</v>
      </c>
      <c r="H426" s="1336">
        <f t="shared" si="19"/>
        <v>52900</v>
      </c>
      <c r="I426" s="1336">
        <f t="shared" si="20"/>
        <v>47263.85</v>
      </c>
    </row>
    <row r="427" spans="1:9" ht="15" x14ac:dyDescent="0.25">
      <c r="A427" s="1626">
        <v>299012426</v>
      </c>
      <c r="B427" s="1615" t="s">
        <v>10331</v>
      </c>
      <c r="C427" s="1627">
        <v>0</v>
      </c>
      <c r="D427" s="1628">
        <v>0</v>
      </c>
      <c r="E427" s="1628">
        <v>0</v>
      </c>
      <c r="F427" s="1605">
        <v>0</v>
      </c>
      <c r="G427" s="1629" t="str">
        <f t="shared" si="18"/>
        <v>29901</v>
      </c>
      <c r="H427" s="1336">
        <f t="shared" si="19"/>
        <v>52900</v>
      </c>
      <c r="I427" s="1336">
        <f t="shared" si="20"/>
        <v>47263.85</v>
      </c>
    </row>
    <row r="428" spans="1:9" ht="15" x14ac:dyDescent="0.25">
      <c r="A428" s="1626">
        <v>299012429</v>
      </c>
      <c r="B428" s="1615" t="s">
        <v>10332</v>
      </c>
      <c r="C428" s="1627">
        <v>0</v>
      </c>
      <c r="D428" s="1628">
        <v>0</v>
      </c>
      <c r="E428" s="1628">
        <v>0</v>
      </c>
      <c r="F428" s="1605">
        <v>0</v>
      </c>
      <c r="G428" s="1629" t="str">
        <f t="shared" si="18"/>
        <v>29901</v>
      </c>
      <c r="H428" s="1336">
        <f t="shared" si="19"/>
        <v>52900</v>
      </c>
      <c r="I428" s="1336">
        <f t="shared" si="20"/>
        <v>47263.85</v>
      </c>
    </row>
    <row r="429" spans="1:9" ht="15" x14ac:dyDescent="0.25">
      <c r="A429" s="1626">
        <v>299012510</v>
      </c>
      <c r="B429" s="1615" t="s">
        <v>10333</v>
      </c>
      <c r="C429" s="1627">
        <v>0</v>
      </c>
      <c r="D429" s="1628">
        <v>0</v>
      </c>
      <c r="E429" s="1628">
        <v>0</v>
      </c>
      <c r="F429" s="1605">
        <v>0</v>
      </c>
      <c r="G429" s="1629" t="str">
        <f t="shared" si="18"/>
        <v>29901</v>
      </c>
      <c r="H429" s="1336">
        <f t="shared" si="19"/>
        <v>52900</v>
      </c>
      <c r="I429" s="1336">
        <f t="shared" si="20"/>
        <v>47263.85</v>
      </c>
    </row>
    <row r="430" spans="1:9" ht="15" x14ac:dyDescent="0.25">
      <c r="A430" s="1626">
        <v>299012706</v>
      </c>
      <c r="B430" s="1615" t="s">
        <v>10334</v>
      </c>
      <c r="C430" s="1627">
        <v>0</v>
      </c>
      <c r="D430" s="1628">
        <v>0</v>
      </c>
      <c r="E430" s="1628">
        <v>0</v>
      </c>
      <c r="F430" s="1605">
        <v>0</v>
      </c>
      <c r="G430" s="1629" t="str">
        <f t="shared" si="18"/>
        <v>29901</v>
      </c>
      <c r="H430" s="1336">
        <f t="shared" si="19"/>
        <v>52900</v>
      </c>
      <c r="I430" s="1336">
        <f t="shared" si="20"/>
        <v>47263.85</v>
      </c>
    </row>
    <row r="431" spans="1:9" ht="15" x14ac:dyDescent="0.25">
      <c r="A431" s="1626">
        <v>299012711</v>
      </c>
      <c r="B431" s="1615" t="s">
        <v>10335</v>
      </c>
      <c r="C431" s="1627">
        <v>0</v>
      </c>
      <c r="D431" s="1628">
        <v>0</v>
      </c>
      <c r="E431" s="1628">
        <v>0</v>
      </c>
      <c r="F431" s="1605">
        <v>0</v>
      </c>
      <c r="G431" s="1629" t="str">
        <f t="shared" si="18"/>
        <v>29901</v>
      </c>
      <c r="H431" s="1336">
        <f t="shared" si="19"/>
        <v>52900</v>
      </c>
      <c r="I431" s="1336">
        <f t="shared" si="20"/>
        <v>47263.85</v>
      </c>
    </row>
    <row r="432" spans="1:9" ht="15" x14ac:dyDescent="0.25">
      <c r="A432" s="1626">
        <v>299013011</v>
      </c>
      <c r="B432" s="1615" t="s">
        <v>10336</v>
      </c>
      <c r="C432" s="1627">
        <v>0</v>
      </c>
      <c r="D432" s="1628">
        <v>0</v>
      </c>
      <c r="E432" s="1628">
        <v>0</v>
      </c>
      <c r="F432" s="1605">
        <v>0</v>
      </c>
      <c r="G432" s="1629" t="str">
        <f t="shared" si="18"/>
        <v>29901</v>
      </c>
      <c r="H432" s="1336">
        <f t="shared" si="19"/>
        <v>52900</v>
      </c>
      <c r="I432" s="1336">
        <f t="shared" si="20"/>
        <v>47263.85</v>
      </c>
    </row>
    <row r="433" spans="1:9" ht="15" x14ac:dyDescent="0.25">
      <c r="A433" s="1626">
        <v>299013037</v>
      </c>
      <c r="B433" s="1615" t="s">
        <v>10337</v>
      </c>
      <c r="C433" s="1627">
        <v>0</v>
      </c>
      <c r="D433" s="1628">
        <v>0</v>
      </c>
      <c r="E433" s="1628">
        <v>0</v>
      </c>
      <c r="F433" s="1605">
        <v>0</v>
      </c>
      <c r="G433" s="1629" t="str">
        <f t="shared" si="18"/>
        <v>29901</v>
      </c>
      <c r="H433" s="1336">
        <f t="shared" si="19"/>
        <v>52900</v>
      </c>
      <c r="I433" s="1336">
        <f t="shared" si="20"/>
        <v>47263.85</v>
      </c>
    </row>
    <row r="434" spans="1:9" ht="15" x14ac:dyDescent="0.25">
      <c r="A434" s="1626">
        <v>299013038</v>
      </c>
      <c r="B434" s="1615" t="s">
        <v>6943</v>
      </c>
      <c r="C434" s="1627">
        <v>707.21</v>
      </c>
      <c r="D434" s="1628">
        <v>0</v>
      </c>
      <c r="E434" s="1628">
        <v>0</v>
      </c>
      <c r="F434" s="1605">
        <v>707.21</v>
      </c>
      <c r="G434" s="1629" t="str">
        <f t="shared" si="18"/>
        <v>29901</v>
      </c>
      <c r="H434" s="1336">
        <f t="shared" si="19"/>
        <v>52900</v>
      </c>
      <c r="I434" s="1336">
        <f t="shared" si="20"/>
        <v>47263.85</v>
      </c>
    </row>
    <row r="435" spans="1:9" ht="15" x14ac:dyDescent="0.25">
      <c r="A435" s="1626">
        <v>299013041</v>
      </c>
      <c r="B435" s="1615" t="s">
        <v>6945</v>
      </c>
      <c r="C435" s="1627">
        <v>1547.74</v>
      </c>
      <c r="D435" s="1628">
        <v>750</v>
      </c>
      <c r="E435" s="1628">
        <v>750</v>
      </c>
      <c r="F435" s="1605">
        <v>797.74</v>
      </c>
      <c r="G435" s="1629" t="str">
        <f t="shared" si="18"/>
        <v>29901</v>
      </c>
      <c r="H435" s="1336">
        <f t="shared" si="19"/>
        <v>52900</v>
      </c>
      <c r="I435" s="1336">
        <f t="shared" si="20"/>
        <v>47263.85</v>
      </c>
    </row>
    <row r="436" spans="1:9" ht="15" x14ac:dyDescent="0.25">
      <c r="A436" s="1626">
        <v>299013300</v>
      </c>
      <c r="B436" s="1615" t="s">
        <v>10338</v>
      </c>
      <c r="C436" s="1627">
        <v>0</v>
      </c>
      <c r="D436" s="1628">
        <v>0</v>
      </c>
      <c r="E436" s="1628">
        <v>0</v>
      </c>
      <c r="F436" s="1605">
        <v>0</v>
      </c>
      <c r="G436" s="1629" t="str">
        <f t="shared" si="18"/>
        <v>29901</v>
      </c>
      <c r="H436" s="1336">
        <f t="shared" si="19"/>
        <v>52900</v>
      </c>
      <c r="I436" s="1336">
        <f t="shared" si="20"/>
        <v>47263.85</v>
      </c>
    </row>
    <row r="437" spans="1:9" ht="15" x14ac:dyDescent="0.25">
      <c r="A437" s="1626">
        <v>299014610</v>
      </c>
      <c r="B437" s="1615" t="s">
        <v>10339</v>
      </c>
      <c r="C437" s="1627">
        <v>0</v>
      </c>
      <c r="D437" s="1628">
        <v>0</v>
      </c>
      <c r="E437" s="1628">
        <v>0</v>
      </c>
      <c r="F437" s="1605">
        <v>0</v>
      </c>
      <c r="G437" s="1629" t="str">
        <f t="shared" si="18"/>
        <v>29901</v>
      </c>
      <c r="H437" s="1336">
        <f t="shared" si="19"/>
        <v>52900</v>
      </c>
      <c r="I437" s="1336">
        <f t="shared" si="20"/>
        <v>47263.85</v>
      </c>
    </row>
    <row r="438" spans="1:9" ht="15" x14ac:dyDescent="0.25">
      <c r="A438" s="1626">
        <v>299014611</v>
      </c>
      <c r="B438" s="1615" t="s">
        <v>10340</v>
      </c>
      <c r="C438" s="1627">
        <v>0</v>
      </c>
      <c r="D438" s="1628">
        <v>0</v>
      </c>
      <c r="E438" s="1628">
        <v>0</v>
      </c>
      <c r="F438" s="1605">
        <v>0</v>
      </c>
      <c r="G438" s="1629" t="str">
        <f t="shared" si="18"/>
        <v>29901</v>
      </c>
      <c r="H438" s="1336">
        <f t="shared" si="19"/>
        <v>52900</v>
      </c>
      <c r="I438" s="1336">
        <f t="shared" si="20"/>
        <v>47263.85</v>
      </c>
    </row>
    <row r="439" spans="1:9" ht="15" x14ac:dyDescent="0.25">
      <c r="A439" s="1626">
        <v>299014619</v>
      </c>
      <c r="B439" s="1615" t="s">
        <v>10341</v>
      </c>
      <c r="C439" s="1627">
        <v>0</v>
      </c>
      <c r="D439" s="1628">
        <v>0</v>
      </c>
      <c r="E439" s="1628">
        <v>0</v>
      </c>
      <c r="F439" s="1605">
        <v>0</v>
      </c>
      <c r="G439" s="1629" t="str">
        <f t="shared" si="18"/>
        <v>29901</v>
      </c>
      <c r="H439" s="1336">
        <f t="shared" si="19"/>
        <v>52900</v>
      </c>
      <c r="I439" s="1336">
        <f t="shared" si="20"/>
        <v>47263.85</v>
      </c>
    </row>
    <row r="440" spans="1:9" ht="15" x14ac:dyDescent="0.25">
      <c r="A440" s="1626">
        <v>299014622</v>
      </c>
      <c r="B440" s="1615" t="s">
        <v>10342</v>
      </c>
      <c r="C440" s="1627">
        <v>0</v>
      </c>
      <c r="D440" s="1628">
        <v>0</v>
      </c>
      <c r="E440" s="1628">
        <v>0</v>
      </c>
      <c r="F440" s="1605">
        <v>0</v>
      </c>
      <c r="G440" s="1629" t="str">
        <f t="shared" si="18"/>
        <v>29901</v>
      </c>
      <c r="H440" s="1336">
        <f t="shared" si="19"/>
        <v>52900</v>
      </c>
      <c r="I440" s="1336">
        <f t="shared" si="20"/>
        <v>47263.85</v>
      </c>
    </row>
    <row r="441" spans="1:9" ht="15" x14ac:dyDescent="0.25">
      <c r="A441" s="1626">
        <v>299016009</v>
      </c>
      <c r="B441" s="1615" t="s">
        <v>10343</v>
      </c>
      <c r="C441" s="1627">
        <v>0</v>
      </c>
      <c r="D441" s="1628">
        <v>0</v>
      </c>
      <c r="E441" s="1628">
        <v>0</v>
      </c>
      <c r="F441" s="1605">
        <v>0</v>
      </c>
      <c r="G441" s="1629" t="str">
        <f t="shared" si="18"/>
        <v>29901</v>
      </c>
      <c r="H441" s="1336">
        <f t="shared" si="19"/>
        <v>52900</v>
      </c>
      <c r="I441" s="1336">
        <f t="shared" si="20"/>
        <v>47263.85</v>
      </c>
    </row>
    <row r="442" spans="1:9" ht="15" x14ac:dyDescent="0.25">
      <c r="A442" s="1626">
        <v>299016010</v>
      </c>
      <c r="B442" s="1615" t="s">
        <v>10344</v>
      </c>
      <c r="C442" s="1627">
        <v>0</v>
      </c>
      <c r="D442" s="1628">
        <v>0</v>
      </c>
      <c r="E442" s="1628">
        <v>0</v>
      </c>
      <c r="F442" s="1605">
        <v>0</v>
      </c>
      <c r="G442" s="1629" t="str">
        <f t="shared" si="18"/>
        <v>29901</v>
      </c>
      <c r="H442" s="1336">
        <f t="shared" si="19"/>
        <v>52900</v>
      </c>
      <c r="I442" s="1336">
        <f t="shared" si="20"/>
        <v>47263.85</v>
      </c>
    </row>
    <row r="443" spans="1:9" ht="15" x14ac:dyDescent="0.25">
      <c r="A443" s="1626">
        <v>299019317</v>
      </c>
      <c r="B443" s="1615" t="s">
        <v>10345</v>
      </c>
      <c r="C443" s="1627">
        <v>0</v>
      </c>
      <c r="D443" s="1628">
        <v>0</v>
      </c>
      <c r="E443" s="1628">
        <v>0</v>
      </c>
      <c r="F443" s="1605">
        <v>0</v>
      </c>
      <c r="G443" s="1629" t="str">
        <f t="shared" si="18"/>
        <v>29901</v>
      </c>
      <c r="H443" s="1336">
        <f t="shared" si="19"/>
        <v>52900</v>
      </c>
      <c r="I443" s="1336">
        <f t="shared" si="20"/>
        <v>47263.85</v>
      </c>
    </row>
    <row r="444" spans="1:9" ht="15" x14ac:dyDescent="0.25">
      <c r="A444" s="1626">
        <v>299019359</v>
      </c>
      <c r="B444" s="1615" t="s">
        <v>10346</v>
      </c>
      <c r="C444" s="1627">
        <v>0</v>
      </c>
      <c r="D444" s="1628">
        <v>0</v>
      </c>
      <c r="E444" s="1628">
        <v>0</v>
      </c>
      <c r="F444" s="1605">
        <v>0</v>
      </c>
      <c r="G444" s="1629" t="str">
        <f t="shared" si="18"/>
        <v>29901</v>
      </c>
      <c r="H444" s="1336">
        <f t="shared" si="19"/>
        <v>52900</v>
      </c>
      <c r="I444" s="1336">
        <f t="shared" si="20"/>
        <v>47263.85</v>
      </c>
    </row>
    <row r="445" spans="1:9" ht="15" x14ac:dyDescent="0.25">
      <c r="A445" s="1626">
        <v>299019800</v>
      </c>
      <c r="B445" s="1615" t="s">
        <v>10347</v>
      </c>
      <c r="C445" s="1627">
        <v>0</v>
      </c>
      <c r="D445" s="1628">
        <v>0</v>
      </c>
      <c r="E445" s="1628">
        <v>0</v>
      </c>
      <c r="F445" s="1605">
        <v>0</v>
      </c>
      <c r="G445" s="1629" t="str">
        <f t="shared" si="18"/>
        <v>29901</v>
      </c>
      <c r="H445" s="1336">
        <f t="shared" si="19"/>
        <v>52900</v>
      </c>
      <c r="I445" s="1336">
        <f t="shared" si="20"/>
        <v>47263.85</v>
      </c>
    </row>
    <row r="446" spans="1:9" ht="15" x14ac:dyDescent="0.25">
      <c r="A446" s="1626">
        <v>299019801</v>
      </c>
      <c r="B446" s="1615" t="s">
        <v>10348</v>
      </c>
      <c r="C446" s="1627">
        <v>0</v>
      </c>
      <c r="D446" s="1628">
        <v>0</v>
      </c>
      <c r="E446" s="1628">
        <v>0</v>
      </c>
      <c r="F446" s="1605">
        <v>0</v>
      </c>
      <c r="G446" s="1629" t="str">
        <f t="shared" si="18"/>
        <v>29901</v>
      </c>
      <c r="H446" s="1336">
        <f t="shared" si="19"/>
        <v>52900</v>
      </c>
      <c r="I446" s="1336">
        <f t="shared" si="20"/>
        <v>47263.85</v>
      </c>
    </row>
    <row r="447" spans="1:9" ht="15" x14ac:dyDescent="0.25">
      <c r="A447" s="1626">
        <v>299020100</v>
      </c>
      <c r="B447" s="1615" t="s">
        <v>6947</v>
      </c>
      <c r="C447" s="1627">
        <v>42069.87</v>
      </c>
      <c r="D447" s="1628">
        <v>41000</v>
      </c>
      <c r="E447" s="1628">
        <v>41000</v>
      </c>
      <c r="F447" s="1605">
        <v>1069.8699999999999</v>
      </c>
      <c r="G447" s="1629" t="str">
        <f t="shared" si="18"/>
        <v>29902</v>
      </c>
      <c r="H447" s="1336">
        <f t="shared" si="19"/>
        <v>73200</v>
      </c>
      <c r="I447" s="1336">
        <f t="shared" si="20"/>
        <v>60976.090000000011</v>
      </c>
    </row>
    <row r="448" spans="1:9" ht="15" x14ac:dyDescent="0.25">
      <c r="A448" s="1626">
        <v>299020101</v>
      </c>
      <c r="B448" s="1615" t="s">
        <v>10349</v>
      </c>
      <c r="C448" s="1627">
        <v>0</v>
      </c>
      <c r="D448" s="1628">
        <v>0</v>
      </c>
      <c r="E448" s="1628">
        <v>0</v>
      </c>
      <c r="F448" s="1605">
        <v>0</v>
      </c>
      <c r="G448" s="1629" t="str">
        <f t="shared" si="18"/>
        <v>29902</v>
      </c>
      <c r="H448" s="1336">
        <f t="shared" si="19"/>
        <v>73200</v>
      </c>
      <c r="I448" s="1336">
        <f t="shared" si="20"/>
        <v>60976.090000000011</v>
      </c>
    </row>
    <row r="449" spans="1:9" ht="15" x14ac:dyDescent="0.25">
      <c r="A449" s="1626">
        <v>299020103</v>
      </c>
      <c r="B449" s="1615" t="s">
        <v>10350</v>
      </c>
      <c r="C449" s="1627">
        <v>0</v>
      </c>
      <c r="D449" s="1628">
        <v>0</v>
      </c>
      <c r="E449" s="1628">
        <v>0</v>
      </c>
      <c r="F449" s="1605">
        <v>0</v>
      </c>
      <c r="G449" s="1629" t="str">
        <f t="shared" si="18"/>
        <v>29902</v>
      </c>
      <c r="H449" s="1336">
        <f t="shared" si="19"/>
        <v>73200</v>
      </c>
      <c r="I449" s="1336">
        <f t="shared" si="20"/>
        <v>60976.090000000011</v>
      </c>
    </row>
    <row r="450" spans="1:9" ht="15" x14ac:dyDescent="0.25">
      <c r="A450" s="1626">
        <v>299020120</v>
      </c>
      <c r="B450" s="1615" t="s">
        <v>10351</v>
      </c>
      <c r="C450" s="1627">
        <v>0</v>
      </c>
      <c r="D450" s="1628">
        <v>0</v>
      </c>
      <c r="E450" s="1628">
        <v>0</v>
      </c>
      <c r="F450" s="1605">
        <v>0</v>
      </c>
      <c r="G450" s="1629" t="str">
        <f t="shared" si="18"/>
        <v>29902</v>
      </c>
      <c r="H450" s="1336">
        <f t="shared" si="19"/>
        <v>73200</v>
      </c>
      <c r="I450" s="1336">
        <f t="shared" si="20"/>
        <v>60976.090000000011</v>
      </c>
    </row>
    <row r="451" spans="1:9" ht="15" x14ac:dyDescent="0.25">
      <c r="A451" s="1626">
        <v>299020150</v>
      </c>
      <c r="B451" s="1615" t="s">
        <v>6949</v>
      </c>
      <c r="C451" s="1627">
        <v>2092.5</v>
      </c>
      <c r="D451" s="1628">
        <v>0</v>
      </c>
      <c r="E451" s="1628">
        <v>0</v>
      </c>
      <c r="F451" s="1605">
        <v>2092.5</v>
      </c>
      <c r="G451" s="1629" t="str">
        <f t="shared" si="18"/>
        <v>29902</v>
      </c>
      <c r="H451" s="1336">
        <f t="shared" si="19"/>
        <v>73200</v>
      </c>
      <c r="I451" s="1336">
        <f t="shared" si="20"/>
        <v>60976.090000000011</v>
      </c>
    </row>
    <row r="452" spans="1:9" ht="15" x14ac:dyDescent="0.25">
      <c r="A452" s="1626">
        <v>299020200</v>
      </c>
      <c r="B452" s="1615" t="s">
        <v>6951</v>
      </c>
      <c r="C452" s="1627">
        <v>0</v>
      </c>
      <c r="D452" s="1628">
        <v>250</v>
      </c>
      <c r="E452" s="1628">
        <v>250</v>
      </c>
      <c r="F452" s="1605">
        <v>-250</v>
      </c>
      <c r="G452" s="1629" t="str">
        <f t="shared" si="18"/>
        <v>29902</v>
      </c>
      <c r="H452" s="1336">
        <f t="shared" si="19"/>
        <v>73200</v>
      </c>
      <c r="I452" s="1336">
        <f t="shared" si="20"/>
        <v>60976.090000000011</v>
      </c>
    </row>
    <row r="453" spans="1:9" ht="15" x14ac:dyDescent="0.25">
      <c r="A453" s="1626">
        <v>299020800</v>
      </c>
      <c r="B453" s="1615" t="s">
        <v>10352</v>
      </c>
      <c r="C453" s="1627">
        <v>0</v>
      </c>
      <c r="D453" s="1628">
        <v>0</v>
      </c>
      <c r="E453" s="1628">
        <v>0</v>
      </c>
      <c r="F453" s="1605">
        <v>0</v>
      </c>
      <c r="G453" s="1629" t="str">
        <f t="shared" si="18"/>
        <v>29902</v>
      </c>
      <c r="H453" s="1336">
        <f t="shared" si="19"/>
        <v>73200</v>
      </c>
      <c r="I453" s="1336">
        <f t="shared" si="20"/>
        <v>60976.090000000011</v>
      </c>
    </row>
    <row r="454" spans="1:9" ht="15" x14ac:dyDescent="0.25">
      <c r="A454" s="1626">
        <v>299021040</v>
      </c>
      <c r="B454" s="1615" t="s">
        <v>10353</v>
      </c>
      <c r="C454" s="1627">
        <v>0</v>
      </c>
      <c r="D454" s="1628">
        <v>0</v>
      </c>
      <c r="E454" s="1628">
        <v>0</v>
      </c>
      <c r="F454" s="1605">
        <v>0</v>
      </c>
      <c r="G454" s="1629" t="str">
        <f t="shared" si="18"/>
        <v>29902</v>
      </c>
      <c r="H454" s="1336">
        <f t="shared" si="19"/>
        <v>73200</v>
      </c>
      <c r="I454" s="1336">
        <f t="shared" si="20"/>
        <v>60976.090000000011</v>
      </c>
    </row>
    <row r="455" spans="1:9" ht="15" x14ac:dyDescent="0.25">
      <c r="A455" s="1626">
        <v>299021045</v>
      </c>
      <c r="B455" s="1615" t="s">
        <v>10354</v>
      </c>
      <c r="C455" s="1627">
        <v>0</v>
      </c>
      <c r="D455" s="1628">
        <v>0</v>
      </c>
      <c r="E455" s="1628">
        <v>0</v>
      </c>
      <c r="F455" s="1605">
        <v>0</v>
      </c>
      <c r="G455" s="1629" t="str">
        <f t="shared" si="18"/>
        <v>29902</v>
      </c>
      <c r="H455" s="1336">
        <f t="shared" si="19"/>
        <v>73200</v>
      </c>
      <c r="I455" s="1336">
        <f t="shared" si="20"/>
        <v>60976.090000000011</v>
      </c>
    </row>
    <row r="456" spans="1:9" ht="15" x14ac:dyDescent="0.25">
      <c r="A456" s="1626">
        <v>299021050</v>
      </c>
      <c r="B456" s="1615" t="s">
        <v>10355</v>
      </c>
      <c r="C456" s="1627">
        <v>0</v>
      </c>
      <c r="D456" s="1628">
        <v>0</v>
      </c>
      <c r="E456" s="1628">
        <v>0</v>
      </c>
      <c r="F456" s="1605">
        <v>0</v>
      </c>
      <c r="G456" s="1629" t="str">
        <f t="shared" ref="G456:G519" si="21">LEFT(A456,5)</f>
        <v>29902</v>
      </c>
      <c r="H456" s="1336">
        <f t="shared" ref="H456:H519" si="22">SUMIF(G:G,G456,E:E)</f>
        <v>73200</v>
      </c>
      <c r="I456" s="1336">
        <f t="shared" ref="I456:I519" si="23">SUMIF(G:G,G456,C:C)</f>
        <v>60976.090000000011</v>
      </c>
    </row>
    <row r="457" spans="1:9" ht="15" x14ac:dyDescent="0.25">
      <c r="A457" s="1626">
        <v>299021135</v>
      </c>
      <c r="B457" s="1615" t="s">
        <v>6953</v>
      </c>
      <c r="C457" s="1627">
        <v>37.43</v>
      </c>
      <c r="D457" s="1628">
        <v>850</v>
      </c>
      <c r="E457" s="1628">
        <v>850</v>
      </c>
      <c r="F457" s="1605">
        <v>-812.57</v>
      </c>
      <c r="G457" s="1629" t="str">
        <f t="shared" si="21"/>
        <v>29902</v>
      </c>
      <c r="H457" s="1336">
        <f t="shared" si="22"/>
        <v>73200</v>
      </c>
      <c r="I457" s="1336">
        <f t="shared" si="23"/>
        <v>60976.090000000011</v>
      </c>
    </row>
    <row r="458" spans="1:9" ht="15" x14ac:dyDescent="0.25">
      <c r="A458" s="1626">
        <v>299021400</v>
      </c>
      <c r="B458" s="1615" t="s">
        <v>6955</v>
      </c>
      <c r="C458" s="1627">
        <v>4179.07</v>
      </c>
      <c r="D458" s="1628">
        <v>5400</v>
      </c>
      <c r="E458" s="1628">
        <v>5400</v>
      </c>
      <c r="F458" s="1605">
        <v>-1220.93</v>
      </c>
      <c r="G458" s="1629" t="str">
        <f t="shared" si="21"/>
        <v>29902</v>
      </c>
      <c r="H458" s="1336">
        <f t="shared" si="22"/>
        <v>73200</v>
      </c>
      <c r="I458" s="1336">
        <f t="shared" si="23"/>
        <v>60976.090000000011</v>
      </c>
    </row>
    <row r="459" spans="1:9" ht="15" x14ac:dyDescent="0.25">
      <c r="A459" s="1626">
        <v>299021500</v>
      </c>
      <c r="B459" s="1615" t="s">
        <v>10356</v>
      </c>
      <c r="C459" s="1627">
        <v>0</v>
      </c>
      <c r="D459" s="1628">
        <v>7450</v>
      </c>
      <c r="E459" s="1628">
        <v>7450</v>
      </c>
      <c r="F459" s="1605">
        <v>-7450</v>
      </c>
      <c r="G459" s="1629" t="str">
        <f t="shared" si="21"/>
        <v>29902</v>
      </c>
      <c r="H459" s="1336">
        <f t="shared" si="22"/>
        <v>73200</v>
      </c>
      <c r="I459" s="1336">
        <f t="shared" si="23"/>
        <v>60976.090000000011</v>
      </c>
    </row>
    <row r="460" spans="1:9" ht="15" x14ac:dyDescent="0.25">
      <c r="A460" s="1626">
        <v>299021501</v>
      </c>
      <c r="B460" s="1615" t="s">
        <v>10357</v>
      </c>
      <c r="C460" s="1627">
        <v>0</v>
      </c>
      <c r="D460" s="1628">
        <v>0</v>
      </c>
      <c r="E460" s="1628">
        <v>0</v>
      </c>
      <c r="F460" s="1605">
        <v>0</v>
      </c>
      <c r="G460" s="1629" t="str">
        <f t="shared" si="21"/>
        <v>29902</v>
      </c>
      <c r="H460" s="1336">
        <f t="shared" si="22"/>
        <v>73200</v>
      </c>
      <c r="I460" s="1336">
        <f t="shared" si="23"/>
        <v>60976.090000000011</v>
      </c>
    </row>
    <row r="461" spans="1:9" ht="15" x14ac:dyDescent="0.25">
      <c r="A461" s="1626">
        <v>299021502</v>
      </c>
      <c r="B461" s="1615" t="s">
        <v>6959</v>
      </c>
      <c r="C461" s="1627">
        <v>-48.2</v>
      </c>
      <c r="D461" s="1628">
        <v>250</v>
      </c>
      <c r="E461" s="1628">
        <v>250</v>
      </c>
      <c r="F461" s="1605">
        <v>-298.2</v>
      </c>
      <c r="G461" s="1629" t="str">
        <f t="shared" si="21"/>
        <v>29902</v>
      </c>
      <c r="H461" s="1336">
        <f t="shared" si="22"/>
        <v>73200</v>
      </c>
      <c r="I461" s="1336">
        <f t="shared" si="23"/>
        <v>60976.090000000011</v>
      </c>
    </row>
    <row r="462" spans="1:9" ht="15" x14ac:dyDescent="0.25">
      <c r="A462" s="1626">
        <v>299021610</v>
      </c>
      <c r="B462" s="1615" t="s">
        <v>6961</v>
      </c>
      <c r="C462" s="1627">
        <v>0</v>
      </c>
      <c r="D462" s="1628">
        <v>10900</v>
      </c>
      <c r="E462" s="1628">
        <v>10900</v>
      </c>
      <c r="F462" s="1605">
        <v>-10900</v>
      </c>
      <c r="G462" s="1629" t="str">
        <f t="shared" si="21"/>
        <v>29902</v>
      </c>
      <c r="H462" s="1336">
        <f t="shared" si="22"/>
        <v>73200</v>
      </c>
      <c r="I462" s="1336">
        <f t="shared" si="23"/>
        <v>60976.090000000011</v>
      </c>
    </row>
    <row r="463" spans="1:9" ht="15" x14ac:dyDescent="0.25">
      <c r="A463" s="1626">
        <v>299021620</v>
      </c>
      <c r="B463" s="1615" t="s">
        <v>6963</v>
      </c>
      <c r="C463" s="1627">
        <v>84.71</v>
      </c>
      <c r="D463" s="1628">
        <v>200</v>
      </c>
      <c r="E463" s="1628">
        <v>200</v>
      </c>
      <c r="F463" s="1605">
        <v>-115.29</v>
      </c>
      <c r="G463" s="1629" t="str">
        <f t="shared" si="21"/>
        <v>29902</v>
      </c>
      <c r="H463" s="1336">
        <f t="shared" si="22"/>
        <v>73200</v>
      </c>
      <c r="I463" s="1336">
        <f t="shared" si="23"/>
        <v>60976.090000000011</v>
      </c>
    </row>
    <row r="464" spans="1:9" ht="15" x14ac:dyDescent="0.25">
      <c r="A464" s="1626">
        <v>299022000</v>
      </c>
      <c r="B464" s="1615" t="s">
        <v>6965</v>
      </c>
      <c r="C464" s="1627">
        <v>58.33</v>
      </c>
      <c r="D464" s="1628">
        <v>0</v>
      </c>
      <c r="E464" s="1628">
        <v>0</v>
      </c>
      <c r="F464" s="1605">
        <v>58.33</v>
      </c>
      <c r="G464" s="1629" t="str">
        <f t="shared" si="21"/>
        <v>29902</v>
      </c>
      <c r="H464" s="1336">
        <f t="shared" si="22"/>
        <v>73200</v>
      </c>
      <c r="I464" s="1336">
        <f t="shared" si="23"/>
        <v>60976.090000000011</v>
      </c>
    </row>
    <row r="465" spans="1:9" ht="15" x14ac:dyDescent="0.25">
      <c r="A465" s="1626">
        <v>299022003</v>
      </c>
      <c r="B465" s="1615" t="s">
        <v>10358</v>
      </c>
      <c r="C465" s="1627">
        <v>0</v>
      </c>
      <c r="D465" s="1628">
        <v>0</v>
      </c>
      <c r="E465" s="1628">
        <v>0</v>
      </c>
      <c r="F465" s="1605">
        <v>0</v>
      </c>
      <c r="G465" s="1629" t="str">
        <f t="shared" si="21"/>
        <v>29902</v>
      </c>
      <c r="H465" s="1336">
        <f t="shared" si="22"/>
        <v>73200</v>
      </c>
      <c r="I465" s="1336">
        <f t="shared" si="23"/>
        <v>60976.090000000011</v>
      </c>
    </row>
    <row r="466" spans="1:9" ht="15" x14ac:dyDescent="0.25">
      <c r="A466" s="1626">
        <v>299022004</v>
      </c>
      <c r="B466" s="1615" t="s">
        <v>10359</v>
      </c>
      <c r="C466" s="1627">
        <v>0</v>
      </c>
      <c r="D466" s="1628">
        <v>0</v>
      </c>
      <c r="E466" s="1628">
        <v>0</v>
      </c>
      <c r="F466" s="1605">
        <v>0</v>
      </c>
      <c r="G466" s="1629" t="str">
        <f t="shared" si="21"/>
        <v>29902</v>
      </c>
      <c r="H466" s="1336">
        <f t="shared" si="22"/>
        <v>73200</v>
      </c>
      <c r="I466" s="1336">
        <f t="shared" si="23"/>
        <v>60976.090000000011</v>
      </c>
    </row>
    <row r="467" spans="1:9" ht="15" x14ac:dyDescent="0.25">
      <c r="A467" s="1626">
        <v>299022006</v>
      </c>
      <c r="B467" s="1615" t="s">
        <v>10360</v>
      </c>
      <c r="C467" s="1627">
        <v>413.26</v>
      </c>
      <c r="D467" s="1628">
        <v>350</v>
      </c>
      <c r="E467" s="1628">
        <v>350</v>
      </c>
      <c r="F467" s="1605">
        <v>63.26</v>
      </c>
      <c r="G467" s="1629" t="str">
        <f t="shared" si="21"/>
        <v>29902</v>
      </c>
      <c r="H467" s="1336">
        <f t="shared" si="22"/>
        <v>73200</v>
      </c>
      <c r="I467" s="1336">
        <f t="shared" si="23"/>
        <v>60976.090000000011</v>
      </c>
    </row>
    <row r="468" spans="1:9" ht="15" x14ac:dyDescent="0.25">
      <c r="A468" s="1626">
        <v>299022012</v>
      </c>
      <c r="B468" s="1615" t="s">
        <v>10361</v>
      </c>
      <c r="C468" s="1627">
        <v>789.4</v>
      </c>
      <c r="D468" s="1628">
        <v>250</v>
      </c>
      <c r="E468" s="1628">
        <v>250</v>
      </c>
      <c r="F468" s="1605">
        <v>539.4</v>
      </c>
      <c r="G468" s="1629" t="str">
        <f t="shared" si="21"/>
        <v>29902</v>
      </c>
      <c r="H468" s="1336">
        <f t="shared" si="22"/>
        <v>73200</v>
      </c>
      <c r="I468" s="1336">
        <f t="shared" si="23"/>
        <v>60976.090000000011</v>
      </c>
    </row>
    <row r="469" spans="1:9" ht="15" x14ac:dyDescent="0.25">
      <c r="A469" s="1626">
        <v>299022016</v>
      </c>
      <c r="B469" s="1615" t="s">
        <v>10362</v>
      </c>
      <c r="C469" s="1627">
        <v>0</v>
      </c>
      <c r="D469" s="1628">
        <v>0</v>
      </c>
      <c r="E469" s="1628">
        <v>0</v>
      </c>
      <c r="F469" s="1605">
        <v>0</v>
      </c>
      <c r="G469" s="1629" t="str">
        <f t="shared" si="21"/>
        <v>29902</v>
      </c>
      <c r="H469" s="1336">
        <f t="shared" si="22"/>
        <v>73200</v>
      </c>
      <c r="I469" s="1336">
        <f t="shared" si="23"/>
        <v>60976.090000000011</v>
      </c>
    </row>
    <row r="470" spans="1:9" ht="15" x14ac:dyDescent="0.25">
      <c r="A470" s="1626">
        <v>299022106</v>
      </c>
      <c r="B470" s="1615" t="s">
        <v>10363</v>
      </c>
      <c r="C470" s="1627">
        <v>545.16</v>
      </c>
      <c r="D470" s="1628">
        <v>200</v>
      </c>
      <c r="E470" s="1628">
        <v>200</v>
      </c>
      <c r="F470" s="1605">
        <v>345.16</v>
      </c>
      <c r="G470" s="1629" t="str">
        <f t="shared" si="21"/>
        <v>29902</v>
      </c>
      <c r="H470" s="1336">
        <f t="shared" si="22"/>
        <v>73200</v>
      </c>
      <c r="I470" s="1336">
        <f t="shared" si="23"/>
        <v>60976.090000000011</v>
      </c>
    </row>
    <row r="471" spans="1:9" ht="15" x14ac:dyDescent="0.25">
      <c r="A471" s="1626">
        <v>299022241</v>
      </c>
      <c r="B471" s="1615" t="s">
        <v>10364</v>
      </c>
      <c r="C471" s="1627">
        <v>471.21</v>
      </c>
      <c r="D471" s="1628">
        <v>200</v>
      </c>
      <c r="E471" s="1628">
        <v>200</v>
      </c>
      <c r="F471" s="1605">
        <v>271.20999999999998</v>
      </c>
      <c r="G471" s="1629" t="str">
        <f t="shared" si="21"/>
        <v>29902</v>
      </c>
      <c r="H471" s="1336">
        <f t="shared" si="22"/>
        <v>73200</v>
      </c>
      <c r="I471" s="1336">
        <f t="shared" si="23"/>
        <v>60976.090000000011</v>
      </c>
    </row>
    <row r="472" spans="1:9" ht="15" x14ac:dyDescent="0.25">
      <c r="A472" s="1626">
        <v>299022300</v>
      </c>
      <c r="B472" s="1615" t="s">
        <v>10365</v>
      </c>
      <c r="C472" s="1627">
        <v>0</v>
      </c>
      <c r="D472" s="1628">
        <v>0</v>
      </c>
      <c r="E472" s="1628">
        <v>0</v>
      </c>
      <c r="F472" s="1605">
        <v>0</v>
      </c>
      <c r="G472" s="1629" t="str">
        <f t="shared" si="21"/>
        <v>29902</v>
      </c>
      <c r="H472" s="1336">
        <f t="shared" si="22"/>
        <v>73200</v>
      </c>
      <c r="I472" s="1336">
        <f t="shared" si="23"/>
        <v>60976.090000000011</v>
      </c>
    </row>
    <row r="473" spans="1:9" ht="15" x14ac:dyDescent="0.25">
      <c r="A473" s="1626">
        <v>299022414</v>
      </c>
      <c r="B473" s="1615" t="s">
        <v>10366</v>
      </c>
      <c r="C473" s="1627">
        <v>0</v>
      </c>
      <c r="D473" s="1628">
        <v>0</v>
      </c>
      <c r="E473" s="1628">
        <v>0</v>
      </c>
      <c r="F473" s="1605">
        <v>0</v>
      </c>
      <c r="G473" s="1629" t="str">
        <f t="shared" si="21"/>
        <v>29902</v>
      </c>
      <c r="H473" s="1336">
        <f t="shared" si="22"/>
        <v>73200</v>
      </c>
      <c r="I473" s="1336">
        <f t="shared" si="23"/>
        <v>60976.090000000011</v>
      </c>
    </row>
    <row r="474" spans="1:9" ht="15" x14ac:dyDescent="0.25">
      <c r="A474" s="1626">
        <v>299022415</v>
      </c>
      <c r="B474" s="1615" t="s">
        <v>10367</v>
      </c>
      <c r="C474" s="1627">
        <v>0</v>
      </c>
      <c r="D474" s="1628">
        <v>0</v>
      </c>
      <c r="E474" s="1628">
        <v>0</v>
      </c>
      <c r="F474" s="1605">
        <v>0</v>
      </c>
      <c r="G474" s="1629" t="str">
        <f t="shared" si="21"/>
        <v>29902</v>
      </c>
      <c r="H474" s="1336">
        <f t="shared" si="22"/>
        <v>73200</v>
      </c>
      <c r="I474" s="1336">
        <f t="shared" si="23"/>
        <v>60976.090000000011</v>
      </c>
    </row>
    <row r="475" spans="1:9" ht="15" x14ac:dyDescent="0.25">
      <c r="A475" s="1626">
        <v>299022423</v>
      </c>
      <c r="B475" s="1615" t="s">
        <v>10368</v>
      </c>
      <c r="C475" s="1627">
        <v>2400</v>
      </c>
      <c r="D475" s="1628">
        <v>2400</v>
      </c>
      <c r="E475" s="1628">
        <v>2400</v>
      </c>
      <c r="F475" s="1605">
        <v>0</v>
      </c>
      <c r="G475" s="1629" t="str">
        <f t="shared" si="21"/>
        <v>29902</v>
      </c>
      <c r="H475" s="1336">
        <f t="shared" si="22"/>
        <v>73200</v>
      </c>
      <c r="I475" s="1336">
        <f t="shared" si="23"/>
        <v>60976.090000000011</v>
      </c>
    </row>
    <row r="476" spans="1:9" ht="15" x14ac:dyDescent="0.25">
      <c r="A476" s="1626">
        <v>299022430</v>
      </c>
      <c r="B476" s="1615" t="s">
        <v>10369</v>
      </c>
      <c r="C476" s="1627">
        <v>0</v>
      </c>
      <c r="D476" s="1628">
        <v>0</v>
      </c>
      <c r="E476" s="1628">
        <v>0</v>
      </c>
      <c r="F476" s="1605">
        <v>0</v>
      </c>
      <c r="G476" s="1629" t="str">
        <f t="shared" si="21"/>
        <v>29902</v>
      </c>
      <c r="H476" s="1336">
        <f t="shared" si="22"/>
        <v>73200</v>
      </c>
      <c r="I476" s="1336">
        <f t="shared" si="23"/>
        <v>60976.090000000011</v>
      </c>
    </row>
    <row r="477" spans="1:9" ht="15" x14ac:dyDescent="0.25">
      <c r="A477" s="1626">
        <v>299022433</v>
      </c>
      <c r="B477" s="1615" t="s">
        <v>10370</v>
      </c>
      <c r="C477" s="1627">
        <v>0</v>
      </c>
      <c r="D477" s="1628">
        <v>0</v>
      </c>
      <c r="E477" s="1628">
        <v>0</v>
      </c>
      <c r="F477" s="1605">
        <v>0</v>
      </c>
      <c r="G477" s="1629" t="str">
        <f t="shared" si="21"/>
        <v>29902</v>
      </c>
      <c r="H477" s="1336">
        <f t="shared" si="22"/>
        <v>73200</v>
      </c>
      <c r="I477" s="1336">
        <f t="shared" si="23"/>
        <v>60976.090000000011</v>
      </c>
    </row>
    <row r="478" spans="1:9" ht="15" x14ac:dyDescent="0.25">
      <c r="A478" s="1626">
        <v>299022435</v>
      </c>
      <c r="B478" s="1615" t="s">
        <v>10371</v>
      </c>
      <c r="C478" s="1627">
        <v>4169</v>
      </c>
      <c r="D478" s="1628">
        <v>900</v>
      </c>
      <c r="E478" s="1628">
        <v>900</v>
      </c>
      <c r="F478" s="1605">
        <v>3269</v>
      </c>
      <c r="G478" s="1629" t="str">
        <f t="shared" si="21"/>
        <v>29902</v>
      </c>
      <c r="H478" s="1336">
        <f t="shared" si="22"/>
        <v>73200</v>
      </c>
      <c r="I478" s="1336">
        <f t="shared" si="23"/>
        <v>60976.090000000011</v>
      </c>
    </row>
    <row r="479" spans="1:9" ht="15" x14ac:dyDescent="0.25">
      <c r="A479" s="1626">
        <v>299022471</v>
      </c>
      <c r="B479" s="1615" t="s">
        <v>10372</v>
      </c>
      <c r="C479" s="1627">
        <v>381.84</v>
      </c>
      <c r="D479" s="1628">
        <v>0</v>
      </c>
      <c r="E479" s="1628">
        <v>0</v>
      </c>
      <c r="F479" s="1605">
        <v>381.84</v>
      </c>
      <c r="G479" s="1629" t="str">
        <f t="shared" si="21"/>
        <v>29902</v>
      </c>
      <c r="H479" s="1336">
        <f t="shared" si="22"/>
        <v>73200</v>
      </c>
      <c r="I479" s="1336">
        <f t="shared" si="23"/>
        <v>60976.090000000011</v>
      </c>
    </row>
    <row r="480" spans="1:9" ht="15" x14ac:dyDescent="0.25">
      <c r="A480" s="1626">
        <v>299022477</v>
      </c>
      <c r="B480" s="1615" t="s">
        <v>10373</v>
      </c>
      <c r="C480" s="1627">
        <v>0</v>
      </c>
      <c r="D480" s="1628">
        <v>500</v>
      </c>
      <c r="E480" s="1628">
        <v>500</v>
      </c>
      <c r="F480" s="1605">
        <v>-500</v>
      </c>
      <c r="G480" s="1629" t="str">
        <f t="shared" si="21"/>
        <v>29902</v>
      </c>
      <c r="H480" s="1336">
        <f t="shared" si="22"/>
        <v>73200</v>
      </c>
      <c r="I480" s="1336">
        <f t="shared" si="23"/>
        <v>60976.090000000011</v>
      </c>
    </row>
    <row r="481" spans="1:9" ht="15" x14ac:dyDescent="0.25">
      <c r="A481" s="1626">
        <v>299022500</v>
      </c>
      <c r="B481" s="1615" t="s">
        <v>6983</v>
      </c>
      <c r="C481" s="1627">
        <v>0</v>
      </c>
      <c r="D481" s="1628">
        <v>300</v>
      </c>
      <c r="E481" s="1628">
        <v>300</v>
      </c>
      <c r="F481" s="1605">
        <v>-300</v>
      </c>
      <c r="G481" s="1629" t="str">
        <f t="shared" si="21"/>
        <v>29902</v>
      </c>
      <c r="H481" s="1336">
        <f t="shared" si="22"/>
        <v>73200</v>
      </c>
      <c r="I481" s="1336">
        <f t="shared" si="23"/>
        <v>60976.090000000011</v>
      </c>
    </row>
    <row r="482" spans="1:9" ht="15" x14ac:dyDescent="0.25">
      <c r="A482" s="1626">
        <v>299022502</v>
      </c>
      <c r="B482" s="1615" t="s">
        <v>10374</v>
      </c>
      <c r="C482" s="1627">
        <v>0</v>
      </c>
      <c r="D482" s="1628">
        <v>0</v>
      </c>
      <c r="E482" s="1628">
        <v>0</v>
      </c>
      <c r="F482" s="1605">
        <v>0</v>
      </c>
      <c r="G482" s="1629" t="str">
        <f t="shared" si="21"/>
        <v>29902</v>
      </c>
      <c r="H482" s="1336">
        <f t="shared" si="22"/>
        <v>73200</v>
      </c>
      <c r="I482" s="1336">
        <f t="shared" si="23"/>
        <v>60976.090000000011</v>
      </c>
    </row>
    <row r="483" spans="1:9" ht="15" x14ac:dyDescent="0.25">
      <c r="A483" s="1626">
        <v>299022510</v>
      </c>
      <c r="B483" s="1615" t="s">
        <v>10375</v>
      </c>
      <c r="C483" s="1627">
        <v>0</v>
      </c>
      <c r="D483" s="1628">
        <v>0</v>
      </c>
      <c r="E483" s="1628">
        <v>0</v>
      </c>
      <c r="F483" s="1605">
        <v>0</v>
      </c>
      <c r="G483" s="1629" t="str">
        <f t="shared" si="21"/>
        <v>29902</v>
      </c>
      <c r="H483" s="1336">
        <f t="shared" si="22"/>
        <v>73200</v>
      </c>
      <c r="I483" s="1336">
        <f t="shared" si="23"/>
        <v>60976.090000000011</v>
      </c>
    </row>
    <row r="484" spans="1:9" ht="15" x14ac:dyDescent="0.25">
      <c r="A484" s="1626">
        <v>299022703</v>
      </c>
      <c r="B484" s="1615" t="s">
        <v>10376</v>
      </c>
      <c r="C484" s="1627">
        <v>0</v>
      </c>
      <c r="D484" s="1628">
        <v>0</v>
      </c>
      <c r="E484" s="1628">
        <v>0</v>
      </c>
      <c r="F484" s="1605">
        <v>0</v>
      </c>
      <c r="G484" s="1629" t="str">
        <f t="shared" si="21"/>
        <v>29902</v>
      </c>
      <c r="H484" s="1336">
        <f t="shared" si="22"/>
        <v>73200</v>
      </c>
      <c r="I484" s="1336">
        <f t="shared" si="23"/>
        <v>60976.090000000011</v>
      </c>
    </row>
    <row r="485" spans="1:9" ht="15" x14ac:dyDescent="0.25">
      <c r="A485" s="1626">
        <v>299022706</v>
      </c>
      <c r="B485" s="1615" t="s">
        <v>10377</v>
      </c>
      <c r="C485" s="1627">
        <v>0</v>
      </c>
      <c r="D485" s="1628">
        <v>0</v>
      </c>
      <c r="E485" s="1628">
        <v>0</v>
      </c>
      <c r="F485" s="1605">
        <v>0</v>
      </c>
      <c r="G485" s="1629" t="str">
        <f t="shared" si="21"/>
        <v>29902</v>
      </c>
      <c r="H485" s="1336">
        <f t="shared" si="22"/>
        <v>73200</v>
      </c>
      <c r="I485" s="1336">
        <f t="shared" si="23"/>
        <v>60976.090000000011</v>
      </c>
    </row>
    <row r="486" spans="1:9" ht="15" x14ac:dyDescent="0.25">
      <c r="A486" s="1626">
        <v>299022711</v>
      </c>
      <c r="B486" s="1615" t="s">
        <v>6985</v>
      </c>
      <c r="C486" s="1627">
        <v>1762.23</v>
      </c>
      <c r="D486" s="1628">
        <v>950</v>
      </c>
      <c r="E486" s="1628">
        <v>950</v>
      </c>
      <c r="F486" s="1605">
        <v>812.23</v>
      </c>
      <c r="G486" s="1629" t="str">
        <f t="shared" si="21"/>
        <v>29902</v>
      </c>
      <c r="H486" s="1336">
        <f t="shared" si="22"/>
        <v>73200</v>
      </c>
      <c r="I486" s="1336">
        <f t="shared" si="23"/>
        <v>60976.090000000011</v>
      </c>
    </row>
    <row r="487" spans="1:9" ht="15" x14ac:dyDescent="0.25">
      <c r="A487" s="1626">
        <v>299022713</v>
      </c>
      <c r="B487" s="1615" t="s">
        <v>10378</v>
      </c>
      <c r="C487" s="1627">
        <v>0</v>
      </c>
      <c r="D487" s="1628">
        <v>1000</v>
      </c>
      <c r="E487" s="1628">
        <v>1000</v>
      </c>
      <c r="F487" s="1605">
        <v>-1000</v>
      </c>
      <c r="G487" s="1629" t="str">
        <f t="shared" si="21"/>
        <v>29902</v>
      </c>
      <c r="H487" s="1336">
        <f t="shared" si="22"/>
        <v>73200</v>
      </c>
      <c r="I487" s="1336">
        <f t="shared" si="23"/>
        <v>60976.090000000011</v>
      </c>
    </row>
    <row r="488" spans="1:9" ht="15" x14ac:dyDescent="0.25">
      <c r="A488" s="1626">
        <v>299023052</v>
      </c>
      <c r="B488" s="1615" t="s">
        <v>10379</v>
      </c>
      <c r="C488" s="1627">
        <v>0</v>
      </c>
      <c r="D488" s="1628">
        <v>0</v>
      </c>
      <c r="E488" s="1628">
        <v>0</v>
      </c>
      <c r="F488" s="1605">
        <v>0</v>
      </c>
      <c r="G488" s="1629" t="str">
        <f t="shared" si="21"/>
        <v>29902</v>
      </c>
      <c r="H488" s="1336">
        <f t="shared" si="22"/>
        <v>73200</v>
      </c>
      <c r="I488" s="1336">
        <f t="shared" si="23"/>
        <v>60976.090000000011</v>
      </c>
    </row>
    <row r="489" spans="1:9" ht="15" x14ac:dyDescent="0.25">
      <c r="A489" s="1626">
        <v>299023300</v>
      </c>
      <c r="B489" s="1615" t="s">
        <v>10380</v>
      </c>
      <c r="C489" s="1627">
        <v>0</v>
      </c>
      <c r="D489" s="1628">
        <v>0</v>
      </c>
      <c r="E489" s="1628">
        <v>0</v>
      </c>
      <c r="F489" s="1605">
        <v>0</v>
      </c>
      <c r="G489" s="1629" t="str">
        <f t="shared" si="21"/>
        <v>29902</v>
      </c>
      <c r="H489" s="1336">
        <f t="shared" si="22"/>
        <v>73200</v>
      </c>
      <c r="I489" s="1336">
        <f t="shared" si="23"/>
        <v>60976.090000000011</v>
      </c>
    </row>
    <row r="490" spans="1:9" ht="15" x14ac:dyDescent="0.25">
      <c r="A490" s="1626">
        <v>299024610</v>
      </c>
      <c r="B490" s="1615" t="s">
        <v>10381</v>
      </c>
      <c r="C490" s="1627">
        <v>0</v>
      </c>
      <c r="D490" s="1628">
        <v>0</v>
      </c>
      <c r="E490" s="1628">
        <v>0</v>
      </c>
      <c r="F490" s="1605">
        <v>0</v>
      </c>
      <c r="G490" s="1629" t="str">
        <f t="shared" si="21"/>
        <v>29902</v>
      </c>
      <c r="H490" s="1336">
        <f t="shared" si="22"/>
        <v>73200</v>
      </c>
      <c r="I490" s="1336">
        <f t="shared" si="23"/>
        <v>60976.090000000011</v>
      </c>
    </row>
    <row r="491" spans="1:9" ht="15" x14ac:dyDescent="0.25">
      <c r="A491" s="1626">
        <v>299024611</v>
      </c>
      <c r="B491" s="1615" t="s">
        <v>10382</v>
      </c>
      <c r="C491" s="1627">
        <v>0</v>
      </c>
      <c r="D491" s="1628">
        <v>0</v>
      </c>
      <c r="E491" s="1628">
        <v>0</v>
      </c>
      <c r="F491" s="1605">
        <v>0</v>
      </c>
      <c r="G491" s="1629" t="str">
        <f t="shared" si="21"/>
        <v>29902</v>
      </c>
      <c r="H491" s="1336">
        <f t="shared" si="22"/>
        <v>73200</v>
      </c>
      <c r="I491" s="1336">
        <f t="shared" si="23"/>
        <v>60976.090000000011</v>
      </c>
    </row>
    <row r="492" spans="1:9" ht="15" x14ac:dyDescent="0.25">
      <c r="A492" s="1626">
        <v>299024618</v>
      </c>
      <c r="B492" s="1615" t="s">
        <v>10383</v>
      </c>
      <c r="C492" s="1627">
        <v>0</v>
      </c>
      <c r="D492" s="1628">
        <v>0</v>
      </c>
      <c r="E492" s="1628">
        <v>0</v>
      </c>
      <c r="F492" s="1605">
        <v>0</v>
      </c>
      <c r="G492" s="1629" t="str">
        <f t="shared" si="21"/>
        <v>29902</v>
      </c>
      <c r="H492" s="1336">
        <f t="shared" si="22"/>
        <v>73200</v>
      </c>
      <c r="I492" s="1336">
        <f t="shared" si="23"/>
        <v>60976.090000000011</v>
      </c>
    </row>
    <row r="493" spans="1:9" ht="15" x14ac:dyDescent="0.25">
      <c r="A493" s="1626">
        <v>299024619</v>
      </c>
      <c r="B493" s="1615" t="s">
        <v>10384</v>
      </c>
      <c r="C493" s="1627">
        <v>0</v>
      </c>
      <c r="D493" s="1628">
        <v>0</v>
      </c>
      <c r="E493" s="1628">
        <v>0</v>
      </c>
      <c r="F493" s="1605">
        <v>0</v>
      </c>
      <c r="G493" s="1629" t="str">
        <f t="shared" si="21"/>
        <v>29902</v>
      </c>
      <c r="H493" s="1336">
        <f t="shared" si="22"/>
        <v>73200</v>
      </c>
      <c r="I493" s="1336">
        <f t="shared" si="23"/>
        <v>60976.090000000011</v>
      </c>
    </row>
    <row r="494" spans="1:9" ht="15" x14ac:dyDescent="0.25">
      <c r="A494" s="1626">
        <v>299024622</v>
      </c>
      <c r="B494" s="1615" t="s">
        <v>10385</v>
      </c>
      <c r="C494" s="1627">
        <v>0</v>
      </c>
      <c r="D494" s="1628">
        <v>0</v>
      </c>
      <c r="E494" s="1628">
        <v>0</v>
      </c>
      <c r="F494" s="1605">
        <v>0</v>
      </c>
      <c r="G494" s="1629" t="str">
        <f t="shared" si="21"/>
        <v>29902</v>
      </c>
      <c r="H494" s="1336">
        <f t="shared" si="22"/>
        <v>73200</v>
      </c>
      <c r="I494" s="1336">
        <f t="shared" si="23"/>
        <v>60976.090000000011</v>
      </c>
    </row>
    <row r="495" spans="1:9" ht="15" x14ac:dyDescent="0.25">
      <c r="A495" s="1626">
        <v>299025520</v>
      </c>
      <c r="B495" s="1615" t="s">
        <v>10386</v>
      </c>
      <c r="C495" s="1627">
        <v>1793</v>
      </c>
      <c r="D495" s="1628">
        <v>0</v>
      </c>
      <c r="E495" s="1628">
        <v>0</v>
      </c>
      <c r="F495" s="1605">
        <v>1793</v>
      </c>
      <c r="G495" s="1629" t="str">
        <f t="shared" si="21"/>
        <v>29902</v>
      </c>
      <c r="H495" s="1336">
        <f t="shared" si="22"/>
        <v>73200</v>
      </c>
      <c r="I495" s="1336">
        <f t="shared" si="23"/>
        <v>60976.090000000011</v>
      </c>
    </row>
    <row r="496" spans="1:9" ht="15" x14ac:dyDescent="0.25">
      <c r="A496" s="1626">
        <v>299025902</v>
      </c>
      <c r="B496" s="1615" t="s">
        <v>6991</v>
      </c>
      <c r="C496" s="1627">
        <v>0</v>
      </c>
      <c r="D496" s="1628">
        <v>100</v>
      </c>
      <c r="E496" s="1628">
        <v>100</v>
      </c>
      <c r="F496" s="1605">
        <v>-100</v>
      </c>
      <c r="G496" s="1629" t="str">
        <f t="shared" si="21"/>
        <v>29902</v>
      </c>
      <c r="H496" s="1336">
        <f t="shared" si="22"/>
        <v>73200</v>
      </c>
      <c r="I496" s="1336">
        <f t="shared" si="23"/>
        <v>60976.090000000011</v>
      </c>
    </row>
    <row r="497" spans="1:9" ht="15" x14ac:dyDescent="0.25">
      <c r="A497" s="1626">
        <v>299026009</v>
      </c>
      <c r="B497" s="1615" t="s">
        <v>10387</v>
      </c>
      <c r="C497" s="1627">
        <v>0</v>
      </c>
      <c r="D497" s="1628">
        <v>0</v>
      </c>
      <c r="E497" s="1628">
        <v>0</v>
      </c>
      <c r="F497" s="1605">
        <v>0</v>
      </c>
      <c r="G497" s="1629" t="str">
        <f t="shared" si="21"/>
        <v>29902</v>
      </c>
      <c r="H497" s="1336">
        <f t="shared" si="22"/>
        <v>73200</v>
      </c>
      <c r="I497" s="1336">
        <f t="shared" si="23"/>
        <v>60976.090000000011</v>
      </c>
    </row>
    <row r="498" spans="1:9" ht="15" x14ac:dyDescent="0.25">
      <c r="A498" s="1626">
        <v>299026010</v>
      </c>
      <c r="B498" s="1615" t="s">
        <v>10388</v>
      </c>
      <c r="C498" s="1627">
        <v>0</v>
      </c>
      <c r="D498" s="1628">
        <v>0</v>
      </c>
      <c r="E498" s="1628">
        <v>0</v>
      </c>
      <c r="F498" s="1605">
        <v>0</v>
      </c>
      <c r="G498" s="1629" t="str">
        <f t="shared" si="21"/>
        <v>29902</v>
      </c>
      <c r="H498" s="1336">
        <f t="shared" si="22"/>
        <v>73200</v>
      </c>
      <c r="I498" s="1336">
        <f t="shared" si="23"/>
        <v>60976.090000000011</v>
      </c>
    </row>
    <row r="499" spans="1:9" ht="15" x14ac:dyDescent="0.25">
      <c r="A499" s="1626">
        <v>299029054</v>
      </c>
      <c r="B499" s="1615" t="s">
        <v>10389</v>
      </c>
      <c r="C499" s="1627">
        <v>0</v>
      </c>
      <c r="D499" s="1628">
        <v>0</v>
      </c>
      <c r="E499" s="1628">
        <v>0</v>
      </c>
      <c r="F499" s="1605">
        <v>0</v>
      </c>
      <c r="G499" s="1629" t="str">
        <f t="shared" si="21"/>
        <v>29902</v>
      </c>
      <c r="H499" s="1336">
        <f t="shared" si="22"/>
        <v>73200</v>
      </c>
      <c r="I499" s="1336">
        <f t="shared" si="23"/>
        <v>60976.090000000011</v>
      </c>
    </row>
    <row r="500" spans="1:9" ht="15" x14ac:dyDescent="0.25">
      <c r="A500" s="1626">
        <v>299029204</v>
      </c>
      <c r="B500" s="1615" t="s">
        <v>10390</v>
      </c>
      <c r="C500" s="1627">
        <v>-222.72</v>
      </c>
      <c r="D500" s="1628">
        <v>-250</v>
      </c>
      <c r="E500" s="1628">
        <v>-250</v>
      </c>
      <c r="F500" s="1605">
        <v>27.28</v>
      </c>
      <c r="G500" s="1629" t="str">
        <f t="shared" si="21"/>
        <v>29902</v>
      </c>
      <c r="H500" s="1336">
        <f t="shared" si="22"/>
        <v>73200</v>
      </c>
      <c r="I500" s="1336">
        <f t="shared" si="23"/>
        <v>60976.090000000011</v>
      </c>
    </row>
    <row r="501" spans="1:9" ht="15" x14ac:dyDescent="0.25">
      <c r="A501" s="1626">
        <v>299029317</v>
      </c>
      <c r="B501" s="1615" t="s">
        <v>10391</v>
      </c>
      <c r="C501" s="1627">
        <v>0</v>
      </c>
      <c r="D501" s="1628">
        <v>0</v>
      </c>
      <c r="E501" s="1628">
        <v>0</v>
      </c>
      <c r="F501" s="1605">
        <v>0</v>
      </c>
      <c r="G501" s="1629" t="str">
        <f t="shared" si="21"/>
        <v>29902</v>
      </c>
      <c r="H501" s="1336">
        <f t="shared" si="22"/>
        <v>73200</v>
      </c>
      <c r="I501" s="1336">
        <f t="shared" si="23"/>
        <v>60976.090000000011</v>
      </c>
    </row>
    <row r="502" spans="1:9" ht="15" x14ac:dyDescent="0.25">
      <c r="A502" s="1626">
        <v>299029604</v>
      </c>
      <c r="B502" s="1615" t="s">
        <v>10392</v>
      </c>
      <c r="C502" s="1627">
        <v>0</v>
      </c>
      <c r="D502" s="1628">
        <v>0</v>
      </c>
      <c r="E502" s="1628">
        <v>0</v>
      </c>
      <c r="F502" s="1605">
        <v>0</v>
      </c>
      <c r="G502" s="1629" t="str">
        <f t="shared" si="21"/>
        <v>29902</v>
      </c>
      <c r="H502" s="1336">
        <f t="shared" si="22"/>
        <v>73200</v>
      </c>
      <c r="I502" s="1336">
        <f t="shared" si="23"/>
        <v>60976.090000000011</v>
      </c>
    </row>
    <row r="503" spans="1:9" ht="15" x14ac:dyDescent="0.25">
      <c r="A503" s="1626">
        <v>299029800</v>
      </c>
      <c r="B503" s="1615" t="s">
        <v>10393</v>
      </c>
      <c r="C503" s="1627">
        <v>0</v>
      </c>
      <c r="D503" s="1628">
        <v>0</v>
      </c>
      <c r="E503" s="1628">
        <v>0</v>
      </c>
      <c r="F503" s="1605">
        <v>0</v>
      </c>
      <c r="G503" s="1629" t="str">
        <f t="shared" si="21"/>
        <v>29902</v>
      </c>
      <c r="H503" s="1336">
        <f t="shared" si="22"/>
        <v>73200</v>
      </c>
      <c r="I503" s="1336">
        <f t="shared" si="23"/>
        <v>60976.090000000011</v>
      </c>
    </row>
    <row r="504" spans="1:9" ht="15" x14ac:dyDescent="0.25">
      <c r="A504" s="1626">
        <v>299029846</v>
      </c>
      <c r="B504" s="1615" t="s">
        <v>10394</v>
      </c>
      <c r="C504" s="1627">
        <v>0</v>
      </c>
      <c r="D504" s="1628">
        <v>0</v>
      </c>
      <c r="E504" s="1628">
        <v>0</v>
      </c>
      <c r="F504" s="1605">
        <v>0</v>
      </c>
      <c r="G504" s="1629" t="str">
        <f t="shared" si="21"/>
        <v>29902</v>
      </c>
      <c r="H504" s="1336">
        <f t="shared" si="22"/>
        <v>73200</v>
      </c>
      <c r="I504" s="1336">
        <f t="shared" si="23"/>
        <v>60976.090000000011</v>
      </c>
    </row>
    <row r="505" spans="1:9" ht="15" x14ac:dyDescent="0.25">
      <c r="A505" s="1626">
        <v>299029850</v>
      </c>
      <c r="B505" s="1615" t="s">
        <v>10395</v>
      </c>
      <c r="C505" s="1627">
        <v>0</v>
      </c>
      <c r="D505" s="1628">
        <v>0</v>
      </c>
      <c r="E505" s="1628">
        <v>0</v>
      </c>
      <c r="F505" s="1605">
        <v>0</v>
      </c>
      <c r="G505" s="1629" t="str">
        <f t="shared" si="21"/>
        <v>29902</v>
      </c>
      <c r="H505" s="1336">
        <f t="shared" si="22"/>
        <v>73200</v>
      </c>
      <c r="I505" s="1336">
        <f t="shared" si="23"/>
        <v>60976.090000000011</v>
      </c>
    </row>
    <row r="506" spans="1:9" ht="15" x14ac:dyDescent="0.25">
      <c r="A506" s="1626">
        <v>299030100</v>
      </c>
      <c r="B506" s="1615" t="s">
        <v>6995</v>
      </c>
      <c r="C506" s="1627">
        <v>95603.77</v>
      </c>
      <c r="D506" s="1628">
        <v>104500</v>
      </c>
      <c r="E506" s="1628">
        <v>104500</v>
      </c>
      <c r="F506" s="1605">
        <v>-8896.23</v>
      </c>
      <c r="G506" s="1629" t="str">
        <f t="shared" si="21"/>
        <v>29903</v>
      </c>
      <c r="H506" s="1336">
        <f t="shared" si="22"/>
        <v>123800</v>
      </c>
      <c r="I506" s="1336">
        <f t="shared" si="23"/>
        <v>127967.97</v>
      </c>
    </row>
    <row r="507" spans="1:9" ht="15" x14ac:dyDescent="0.25">
      <c r="A507" s="1626">
        <v>299030101</v>
      </c>
      <c r="B507" s="1615" t="s">
        <v>10396</v>
      </c>
      <c r="C507" s="1627">
        <v>0</v>
      </c>
      <c r="D507" s="1628">
        <v>0</v>
      </c>
      <c r="E507" s="1628">
        <v>0</v>
      </c>
      <c r="F507" s="1605">
        <v>0</v>
      </c>
      <c r="G507" s="1629" t="str">
        <f t="shared" si="21"/>
        <v>29903</v>
      </c>
      <c r="H507" s="1336">
        <f t="shared" si="22"/>
        <v>123800</v>
      </c>
      <c r="I507" s="1336">
        <f t="shared" si="23"/>
        <v>127967.97</v>
      </c>
    </row>
    <row r="508" spans="1:9" ht="15" x14ac:dyDescent="0.25">
      <c r="A508" s="1626">
        <v>299030102</v>
      </c>
      <c r="B508" s="1615" t="s">
        <v>10397</v>
      </c>
      <c r="C508" s="1627">
        <v>0</v>
      </c>
      <c r="D508" s="1628">
        <v>0</v>
      </c>
      <c r="E508" s="1628">
        <v>0</v>
      </c>
      <c r="F508" s="1605">
        <v>0</v>
      </c>
      <c r="G508" s="1629" t="str">
        <f t="shared" si="21"/>
        <v>29903</v>
      </c>
      <c r="H508" s="1336">
        <f t="shared" si="22"/>
        <v>123800</v>
      </c>
      <c r="I508" s="1336">
        <f t="shared" si="23"/>
        <v>127967.97</v>
      </c>
    </row>
    <row r="509" spans="1:9" ht="15" x14ac:dyDescent="0.25">
      <c r="A509" s="1626">
        <v>299030103</v>
      </c>
      <c r="B509" s="1615" t="s">
        <v>10398</v>
      </c>
      <c r="C509" s="1627">
        <v>0</v>
      </c>
      <c r="D509" s="1628">
        <v>0</v>
      </c>
      <c r="E509" s="1628">
        <v>0</v>
      </c>
      <c r="F509" s="1605">
        <v>0</v>
      </c>
      <c r="G509" s="1629" t="str">
        <f t="shared" si="21"/>
        <v>29903</v>
      </c>
      <c r="H509" s="1336">
        <f t="shared" si="22"/>
        <v>123800</v>
      </c>
      <c r="I509" s="1336">
        <f t="shared" si="23"/>
        <v>127967.97</v>
      </c>
    </row>
    <row r="510" spans="1:9" ht="15" x14ac:dyDescent="0.25">
      <c r="A510" s="1626">
        <v>299030110</v>
      </c>
      <c r="B510" s="1615" t="s">
        <v>10399</v>
      </c>
      <c r="C510" s="1627">
        <v>0</v>
      </c>
      <c r="D510" s="1628">
        <v>0</v>
      </c>
      <c r="E510" s="1628">
        <v>0</v>
      </c>
      <c r="F510" s="1605">
        <v>0</v>
      </c>
      <c r="G510" s="1629" t="str">
        <f t="shared" si="21"/>
        <v>29903</v>
      </c>
      <c r="H510" s="1336">
        <f t="shared" si="22"/>
        <v>123800</v>
      </c>
      <c r="I510" s="1336">
        <f t="shared" si="23"/>
        <v>127967.97</v>
      </c>
    </row>
    <row r="511" spans="1:9" ht="15" x14ac:dyDescent="0.25">
      <c r="A511" s="1626">
        <v>299030120</v>
      </c>
      <c r="B511" s="1615" t="s">
        <v>10400</v>
      </c>
      <c r="C511" s="1627">
        <v>0</v>
      </c>
      <c r="D511" s="1628">
        <v>0</v>
      </c>
      <c r="E511" s="1628">
        <v>0</v>
      </c>
      <c r="F511" s="1605">
        <v>0</v>
      </c>
      <c r="G511" s="1629" t="str">
        <f t="shared" si="21"/>
        <v>29903</v>
      </c>
      <c r="H511" s="1336">
        <f t="shared" si="22"/>
        <v>123800</v>
      </c>
      <c r="I511" s="1336">
        <f t="shared" si="23"/>
        <v>127967.97</v>
      </c>
    </row>
    <row r="512" spans="1:9" ht="15" x14ac:dyDescent="0.25">
      <c r="A512" s="1626">
        <v>299030123</v>
      </c>
      <c r="B512" s="1615" t="s">
        <v>10401</v>
      </c>
      <c r="C512" s="1627">
        <v>0</v>
      </c>
      <c r="D512" s="1628">
        <v>0</v>
      </c>
      <c r="E512" s="1628">
        <v>0</v>
      </c>
      <c r="F512" s="1605">
        <v>0</v>
      </c>
      <c r="G512" s="1629" t="str">
        <f t="shared" si="21"/>
        <v>29903</v>
      </c>
      <c r="H512" s="1336">
        <f t="shared" si="22"/>
        <v>123800</v>
      </c>
      <c r="I512" s="1336">
        <f t="shared" si="23"/>
        <v>127967.97</v>
      </c>
    </row>
    <row r="513" spans="1:9" ht="15" x14ac:dyDescent="0.25">
      <c r="A513" s="1626">
        <v>299030150</v>
      </c>
      <c r="B513" s="1615" t="s">
        <v>6997</v>
      </c>
      <c r="C513" s="1627">
        <v>0</v>
      </c>
      <c r="D513" s="1628">
        <v>500</v>
      </c>
      <c r="E513" s="1628">
        <v>500</v>
      </c>
      <c r="F513" s="1605">
        <v>-500</v>
      </c>
      <c r="G513" s="1629" t="str">
        <f t="shared" si="21"/>
        <v>29903</v>
      </c>
      <c r="H513" s="1336">
        <f t="shared" si="22"/>
        <v>123800</v>
      </c>
      <c r="I513" s="1336">
        <f t="shared" si="23"/>
        <v>127967.97</v>
      </c>
    </row>
    <row r="514" spans="1:9" ht="15" x14ac:dyDescent="0.25">
      <c r="A514" s="1626">
        <v>299030200</v>
      </c>
      <c r="B514" s="1615" t="s">
        <v>6999</v>
      </c>
      <c r="C514" s="1627">
        <v>0</v>
      </c>
      <c r="D514" s="1628">
        <v>5000</v>
      </c>
      <c r="E514" s="1628">
        <v>5000</v>
      </c>
      <c r="F514" s="1605">
        <v>-5000</v>
      </c>
      <c r="G514" s="1629" t="str">
        <f t="shared" si="21"/>
        <v>29903</v>
      </c>
      <c r="H514" s="1336">
        <f t="shared" si="22"/>
        <v>123800</v>
      </c>
      <c r="I514" s="1336">
        <f t="shared" si="23"/>
        <v>127967.97</v>
      </c>
    </row>
    <row r="515" spans="1:9" ht="15" x14ac:dyDescent="0.25">
      <c r="A515" s="1626">
        <v>299030700</v>
      </c>
      <c r="B515" s="1615" t="s">
        <v>10402</v>
      </c>
      <c r="C515" s="1627">
        <v>0</v>
      </c>
      <c r="D515" s="1628">
        <v>0</v>
      </c>
      <c r="E515" s="1628">
        <v>0</v>
      </c>
      <c r="F515" s="1605">
        <v>0</v>
      </c>
      <c r="G515" s="1629" t="str">
        <f t="shared" si="21"/>
        <v>29903</v>
      </c>
      <c r="H515" s="1336">
        <f t="shared" si="22"/>
        <v>123800</v>
      </c>
      <c r="I515" s="1336">
        <f t="shared" si="23"/>
        <v>127967.97</v>
      </c>
    </row>
    <row r="516" spans="1:9" ht="15" x14ac:dyDescent="0.25">
      <c r="A516" s="1626">
        <v>299030800</v>
      </c>
      <c r="B516" s="1615" t="s">
        <v>10403</v>
      </c>
      <c r="C516" s="1627">
        <v>0</v>
      </c>
      <c r="D516" s="1628">
        <v>0</v>
      </c>
      <c r="E516" s="1628">
        <v>0</v>
      </c>
      <c r="F516" s="1605">
        <v>0</v>
      </c>
      <c r="G516" s="1629" t="str">
        <f t="shared" si="21"/>
        <v>29903</v>
      </c>
      <c r="H516" s="1336">
        <f t="shared" si="22"/>
        <v>123800</v>
      </c>
      <c r="I516" s="1336">
        <f t="shared" si="23"/>
        <v>127967.97</v>
      </c>
    </row>
    <row r="517" spans="1:9" ht="15" x14ac:dyDescent="0.25">
      <c r="A517" s="1626">
        <v>299030930</v>
      </c>
      <c r="B517" s="1615" t="s">
        <v>7001</v>
      </c>
      <c r="C517" s="1627">
        <v>0</v>
      </c>
      <c r="D517" s="1628">
        <v>450</v>
      </c>
      <c r="E517" s="1628">
        <v>450</v>
      </c>
      <c r="F517" s="1605">
        <v>-450</v>
      </c>
      <c r="G517" s="1629" t="str">
        <f t="shared" si="21"/>
        <v>29903</v>
      </c>
      <c r="H517" s="1336">
        <f t="shared" si="22"/>
        <v>123800</v>
      </c>
      <c r="I517" s="1336">
        <f t="shared" si="23"/>
        <v>127967.97</v>
      </c>
    </row>
    <row r="518" spans="1:9" ht="15" x14ac:dyDescent="0.25">
      <c r="A518" s="1626">
        <v>299030975</v>
      </c>
      <c r="B518" s="1615" t="s">
        <v>10404</v>
      </c>
      <c r="C518" s="1627">
        <v>0</v>
      </c>
      <c r="D518" s="1628">
        <v>0</v>
      </c>
      <c r="E518" s="1628">
        <v>0</v>
      </c>
      <c r="F518" s="1605">
        <v>0</v>
      </c>
      <c r="G518" s="1629" t="str">
        <f t="shared" si="21"/>
        <v>29903</v>
      </c>
      <c r="H518" s="1336">
        <f t="shared" si="22"/>
        <v>123800</v>
      </c>
      <c r="I518" s="1336">
        <f t="shared" si="23"/>
        <v>127967.97</v>
      </c>
    </row>
    <row r="519" spans="1:9" ht="15" x14ac:dyDescent="0.25">
      <c r="A519" s="1626">
        <v>299032000</v>
      </c>
      <c r="B519" s="1615" t="s">
        <v>7003</v>
      </c>
      <c r="C519" s="1627">
        <v>1268.8399999999999</v>
      </c>
      <c r="D519" s="1628">
        <v>2000</v>
      </c>
      <c r="E519" s="1628">
        <v>2000</v>
      </c>
      <c r="F519" s="1605">
        <v>-731.16</v>
      </c>
      <c r="G519" s="1629" t="str">
        <f t="shared" si="21"/>
        <v>29903</v>
      </c>
      <c r="H519" s="1336">
        <f t="shared" si="22"/>
        <v>123800</v>
      </c>
      <c r="I519" s="1336">
        <f t="shared" si="23"/>
        <v>127967.97</v>
      </c>
    </row>
    <row r="520" spans="1:9" ht="15" x14ac:dyDescent="0.25">
      <c r="A520" s="1626">
        <v>299032002</v>
      </c>
      <c r="B520" s="1615" t="s">
        <v>7005</v>
      </c>
      <c r="C520" s="1627">
        <v>0</v>
      </c>
      <c r="D520" s="1628">
        <v>1250</v>
      </c>
      <c r="E520" s="1628">
        <v>0</v>
      </c>
      <c r="F520" s="1605">
        <v>0</v>
      </c>
      <c r="G520" s="1629" t="str">
        <f t="shared" ref="G520:G572" si="24">LEFT(A520,5)</f>
        <v>29903</v>
      </c>
      <c r="H520" s="1336">
        <f t="shared" ref="H520:H572" si="25">SUMIF(G:G,G520,E:E)</f>
        <v>123800</v>
      </c>
      <c r="I520" s="1336">
        <f t="shared" ref="I520:I572" si="26">SUMIF(G:G,G520,C:C)</f>
        <v>127967.97</v>
      </c>
    </row>
    <row r="521" spans="1:9" ht="15" x14ac:dyDescent="0.25">
      <c r="A521" s="1626">
        <v>299032020</v>
      </c>
      <c r="B521" s="1615" t="s">
        <v>7007</v>
      </c>
      <c r="C521" s="1627">
        <v>23419.54</v>
      </c>
      <c r="D521" s="1628">
        <v>5500</v>
      </c>
      <c r="E521" s="1628">
        <v>5500</v>
      </c>
      <c r="F521" s="1605">
        <v>17919.54</v>
      </c>
      <c r="G521" s="1629" t="str">
        <f t="shared" si="24"/>
        <v>29903</v>
      </c>
      <c r="H521" s="1336">
        <f t="shared" si="25"/>
        <v>123800</v>
      </c>
      <c r="I521" s="1336">
        <f t="shared" si="26"/>
        <v>127967.97</v>
      </c>
    </row>
    <row r="522" spans="1:9" ht="15" x14ac:dyDescent="0.25">
      <c r="A522" s="1626">
        <v>299032022</v>
      </c>
      <c r="B522" s="1615" t="s">
        <v>10405</v>
      </c>
      <c r="C522" s="1627">
        <v>0</v>
      </c>
      <c r="D522" s="1628">
        <v>0</v>
      </c>
      <c r="E522" s="1628">
        <v>0</v>
      </c>
      <c r="F522" s="1605">
        <v>0</v>
      </c>
      <c r="G522" s="1629" t="str">
        <f t="shared" si="24"/>
        <v>29903</v>
      </c>
      <c r="H522" s="1336">
        <f t="shared" si="25"/>
        <v>123800</v>
      </c>
      <c r="I522" s="1336">
        <f t="shared" si="26"/>
        <v>127967.97</v>
      </c>
    </row>
    <row r="523" spans="1:9" ht="15" x14ac:dyDescent="0.25">
      <c r="A523" s="1626">
        <v>299032034</v>
      </c>
      <c r="B523" s="1615" t="s">
        <v>7009</v>
      </c>
      <c r="C523" s="1627">
        <v>7275</v>
      </c>
      <c r="D523" s="1628">
        <v>0</v>
      </c>
      <c r="E523" s="1628">
        <v>0</v>
      </c>
      <c r="F523" s="1605">
        <v>7275</v>
      </c>
      <c r="G523" s="1629" t="str">
        <f t="shared" si="24"/>
        <v>29903</v>
      </c>
      <c r="H523" s="1336">
        <f t="shared" si="25"/>
        <v>123800</v>
      </c>
      <c r="I523" s="1336">
        <f t="shared" si="26"/>
        <v>127967.97</v>
      </c>
    </row>
    <row r="524" spans="1:9" ht="15" x14ac:dyDescent="0.25">
      <c r="A524" s="1626">
        <v>299032300</v>
      </c>
      <c r="B524" s="1615" t="s">
        <v>7011</v>
      </c>
      <c r="C524" s="1627">
        <v>400.82</v>
      </c>
      <c r="D524" s="1628">
        <v>650</v>
      </c>
      <c r="E524" s="1628">
        <v>650</v>
      </c>
      <c r="F524" s="1605">
        <v>-249.18</v>
      </c>
      <c r="G524" s="1629" t="str">
        <f t="shared" si="24"/>
        <v>29903</v>
      </c>
      <c r="H524" s="1336">
        <f t="shared" si="25"/>
        <v>123800</v>
      </c>
      <c r="I524" s="1336">
        <f t="shared" si="26"/>
        <v>127967.97</v>
      </c>
    </row>
    <row r="525" spans="1:9" ht="15" x14ac:dyDescent="0.25">
      <c r="A525" s="1626">
        <v>299032510</v>
      </c>
      <c r="B525" s="1615" t="s">
        <v>10406</v>
      </c>
      <c r="C525" s="1627">
        <v>0</v>
      </c>
      <c r="D525" s="1628">
        <v>0</v>
      </c>
      <c r="E525" s="1628">
        <v>0</v>
      </c>
      <c r="F525" s="1605">
        <v>0</v>
      </c>
      <c r="G525" s="1629" t="str">
        <f t="shared" si="24"/>
        <v>29903</v>
      </c>
      <c r="H525" s="1336">
        <f t="shared" si="25"/>
        <v>123800</v>
      </c>
      <c r="I525" s="1336">
        <f t="shared" si="26"/>
        <v>127967.97</v>
      </c>
    </row>
    <row r="526" spans="1:9" ht="15" x14ac:dyDescent="0.25">
      <c r="A526" s="1626">
        <v>299032703</v>
      </c>
      <c r="B526" s="1615" t="s">
        <v>7013</v>
      </c>
      <c r="C526" s="1627">
        <v>0</v>
      </c>
      <c r="D526" s="1628">
        <v>50</v>
      </c>
      <c r="E526" s="1628">
        <v>50</v>
      </c>
      <c r="F526" s="1605">
        <v>-50</v>
      </c>
      <c r="G526" s="1629" t="str">
        <f t="shared" si="24"/>
        <v>29903</v>
      </c>
      <c r="H526" s="1336">
        <f t="shared" si="25"/>
        <v>123800</v>
      </c>
      <c r="I526" s="1336">
        <f t="shared" si="26"/>
        <v>127967.97</v>
      </c>
    </row>
    <row r="527" spans="1:9" ht="15" x14ac:dyDescent="0.25">
      <c r="A527" s="1626">
        <v>299032706</v>
      </c>
      <c r="B527" s="1615" t="s">
        <v>10407</v>
      </c>
      <c r="C527" s="1627">
        <v>0</v>
      </c>
      <c r="D527" s="1628">
        <v>0</v>
      </c>
      <c r="E527" s="1628">
        <v>0</v>
      </c>
      <c r="F527" s="1605">
        <v>0</v>
      </c>
      <c r="G527" s="1629" t="str">
        <f t="shared" si="24"/>
        <v>29903</v>
      </c>
      <c r="H527" s="1336">
        <f t="shared" si="25"/>
        <v>123800</v>
      </c>
      <c r="I527" s="1336">
        <f t="shared" si="26"/>
        <v>127967.97</v>
      </c>
    </row>
    <row r="528" spans="1:9" ht="15" x14ac:dyDescent="0.25">
      <c r="A528" s="1626">
        <v>299033052</v>
      </c>
      <c r="B528" s="1615" t="s">
        <v>10408</v>
      </c>
      <c r="C528" s="1627">
        <v>0</v>
      </c>
      <c r="D528" s="1628">
        <v>0</v>
      </c>
      <c r="E528" s="1628">
        <v>0</v>
      </c>
      <c r="F528" s="1605">
        <v>0</v>
      </c>
      <c r="G528" s="1629" t="str">
        <f t="shared" si="24"/>
        <v>29903</v>
      </c>
      <c r="H528" s="1336">
        <f t="shared" si="25"/>
        <v>123800</v>
      </c>
      <c r="I528" s="1336">
        <f t="shared" si="26"/>
        <v>127967.97</v>
      </c>
    </row>
    <row r="529" spans="1:9" ht="15" x14ac:dyDescent="0.25">
      <c r="A529" s="1626">
        <v>299033300</v>
      </c>
      <c r="B529" s="1615" t="s">
        <v>10409</v>
      </c>
      <c r="C529" s="1627">
        <v>0</v>
      </c>
      <c r="D529" s="1628">
        <v>0</v>
      </c>
      <c r="E529" s="1628">
        <v>0</v>
      </c>
      <c r="F529" s="1605">
        <v>0</v>
      </c>
      <c r="G529" s="1629" t="str">
        <f t="shared" si="24"/>
        <v>29903</v>
      </c>
      <c r="H529" s="1336">
        <f t="shared" si="25"/>
        <v>123800</v>
      </c>
      <c r="I529" s="1336">
        <f t="shared" si="26"/>
        <v>127967.97</v>
      </c>
    </row>
    <row r="530" spans="1:9" ht="15" x14ac:dyDescent="0.25">
      <c r="A530" s="1626">
        <v>299034610</v>
      </c>
      <c r="B530" s="1615" t="s">
        <v>10410</v>
      </c>
      <c r="C530" s="1627">
        <v>0</v>
      </c>
      <c r="D530" s="1628">
        <v>0</v>
      </c>
      <c r="E530" s="1628">
        <v>0</v>
      </c>
      <c r="F530" s="1605">
        <v>0</v>
      </c>
      <c r="G530" s="1629" t="str">
        <f t="shared" si="24"/>
        <v>29903</v>
      </c>
      <c r="H530" s="1336">
        <f t="shared" si="25"/>
        <v>123800</v>
      </c>
      <c r="I530" s="1336">
        <f t="shared" si="26"/>
        <v>127967.97</v>
      </c>
    </row>
    <row r="531" spans="1:9" ht="15" x14ac:dyDescent="0.25">
      <c r="A531" s="1626">
        <v>299034611</v>
      </c>
      <c r="B531" s="1615" t="s">
        <v>10411</v>
      </c>
      <c r="C531" s="1627">
        <v>0</v>
      </c>
      <c r="D531" s="1628">
        <v>0</v>
      </c>
      <c r="E531" s="1628">
        <v>0</v>
      </c>
      <c r="F531" s="1605">
        <v>0</v>
      </c>
      <c r="G531" s="1629" t="str">
        <f t="shared" si="24"/>
        <v>29903</v>
      </c>
      <c r="H531" s="1336">
        <f t="shared" si="25"/>
        <v>123800</v>
      </c>
      <c r="I531" s="1336">
        <f t="shared" si="26"/>
        <v>127967.97</v>
      </c>
    </row>
    <row r="532" spans="1:9" ht="15" x14ac:dyDescent="0.25">
      <c r="A532" s="1626">
        <v>299034619</v>
      </c>
      <c r="B532" s="1615" t="s">
        <v>10412</v>
      </c>
      <c r="C532" s="1627">
        <v>0</v>
      </c>
      <c r="D532" s="1628">
        <v>0</v>
      </c>
      <c r="E532" s="1628">
        <v>0</v>
      </c>
      <c r="F532" s="1605">
        <v>0</v>
      </c>
      <c r="G532" s="1629" t="str">
        <f t="shared" si="24"/>
        <v>29903</v>
      </c>
      <c r="H532" s="1336">
        <f t="shared" si="25"/>
        <v>123800</v>
      </c>
      <c r="I532" s="1336">
        <f t="shared" si="26"/>
        <v>127967.97</v>
      </c>
    </row>
    <row r="533" spans="1:9" ht="15" x14ac:dyDescent="0.25">
      <c r="A533" s="1626">
        <v>299034623</v>
      </c>
      <c r="B533" s="1615" t="s">
        <v>10413</v>
      </c>
      <c r="C533" s="1627">
        <v>0</v>
      </c>
      <c r="D533" s="1628">
        <v>0</v>
      </c>
      <c r="E533" s="1628">
        <v>0</v>
      </c>
      <c r="F533" s="1605">
        <v>0</v>
      </c>
      <c r="G533" s="1629" t="str">
        <f t="shared" si="24"/>
        <v>29903</v>
      </c>
      <c r="H533" s="1336">
        <f t="shared" si="25"/>
        <v>123800</v>
      </c>
      <c r="I533" s="1336">
        <f t="shared" si="26"/>
        <v>127967.97</v>
      </c>
    </row>
    <row r="534" spans="1:9" ht="15" x14ac:dyDescent="0.25">
      <c r="A534" s="1626">
        <v>299035007</v>
      </c>
      <c r="B534" s="1615" t="s">
        <v>10414</v>
      </c>
      <c r="C534" s="1627">
        <v>0</v>
      </c>
      <c r="D534" s="1628">
        <v>0</v>
      </c>
      <c r="E534" s="1628">
        <v>0</v>
      </c>
      <c r="F534" s="1605">
        <v>0</v>
      </c>
      <c r="G534" s="1629" t="str">
        <f t="shared" si="24"/>
        <v>29903</v>
      </c>
      <c r="H534" s="1336">
        <f t="shared" si="25"/>
        <v>123800</v>
      </c>
      <c r="I534" s="1336">
        <f t="shared" si="26"/>
        <v>127967.97</v>
      </c>
    </row>
    <row r="535" spans="1:9" ht="15" x14ac:dyDescent="0.25">
      <c r="A535" s="1626">
        <v>299035153</v>
      </c>
      <c r="B535" s="1615" t="s">
        <v>7015</v>
      </c>
      <c r="C535" s="1627">
        <v>0</v>
      </c>
      <c r="D535" s="1628">
        <v>1900</v>
      </c>
      <c r="E535" s="1628">
        <v>1900</v>
      </c>
      <c r="F535" s="1605">
        <v>-1900</v>
      </c>
      <c r="G535" s="1629" t="str">
        <f t="shared" si="24"/>
        <v>29903</v>
      </c>
      <c r="H535" s="1336">
        <f t="shared" si="25"/>
        <v>123800</v>
      </c>
      <c r="I535" s="1336">
        <f t="shared" si="26"/>
        <v>127967.97</v>
      </c>
    </row>
    <row r="536" spans="1:9" ht="15" x14ac:dyDescent="0.25">
      <c r="A536" s="1626">
        <v>299035159</v>
      </c>
      <c r="B536" s="1615" t="s">
        <v>7017</v>
      </c>
      <c r="C536" s="1627">
        <v>0</v>
      </c>
      <c r="D536" s="1628">
        <v>8500</v>
      </c>
      <c r="E536" s="1628">
        <v>8500</v>
      </c>
      <c r="F536" s="1605">
        <v>-8500</v>
      </c>
      <c r="G536" s="1629" t="str">
        <f t="shared" si="24"/>
        <v>29903</v>
      </c>
      <c r="H536" s="1336">
        <f t="shared" si="25"/>
        <v>123800</v>
      </c>
      <c r="I536" s="1336">
        <f t="shared" si="26"/>
        <v>127967.97</v>
      </c>
    </row>
    <row r="537" spans="1:9" ht="15" x14ac:dyDescent="0.25">
      <c r="A537" s="1626">
        <v>299035902</v>
      </c>
      <c r="B537" s="1615" t="s">
        <v>10415</v>
      </c>
      <c r="C537" s="1627">
        <v>0</v>
      </c>
      <c r="D537" s="1628">
        <v>0</v>
      </c>
      <c r="E537" s="1628">
        <v>0</v>
      </c>
      <c r="F537" s="1605">
        <v>0</v>
      </c>
      <c r="G537" s="1629" t="str">
        <f t="shared" si="24"/>
        <v>29903</v>
      </c>
      <c r="H537" s="1336">
        <f t="shared" si="25"/>
        <v>123800</v>
      </c>
      <c r="I537" s="1336">
        <f t="shared" si="26"/>
        <v>127967.97</v>
      </c>
    </row>
    <row r="538" spans="1:9" ht="15" x14ac:dyDescent="0.25">
      <c r="A538" s="1626">
        <v>299039089</v>
      </c>
      <c r="B538" s="1615" t="s">
        <v>10416</v>
      </c>
      <c r="C538" s="1627">
        <v>0</v>
      </c>
      <c r="D538" s="1628">
        <v>0</v>
      </c>
      <c r="E538" s="1628">
        <v>0</v>
      </c>
      <c r="F538" s="1605">
        <v>0</v>
      </c>
      <c r="G538" s="1629" t="str">
        <f t="shared" si="24"/>
        <v>29903</v>
      </c>
      <c r="H538" s="1336">
        <f t="shared" si="25"/>
        <v>123800</v>
      </c>
      <c r="I538" s="1336">
        <f t="shared" si="26"/>
        <v>127967.97</v>
      </c>
    </row>
    <row r="539" spans="1:9" ht="15" x14ac:dyDescent="0.25">
      <c r="A539" s="1626">
        <v>299039200</v>
      </c>
      <c r="B539" s="1615" t="s">
        <v>7019</v>
      </c>
      <c r="C539" s="1627">
        <v>0</v>
      </c>
      <c r="D539" s="1628">
        <v>-250</v>
      </c>
      <c r="E539" s="1628">
        <v>-250</v>
      </c>
      <c r="F539" s="1605">
        <v>250</v>
      </c>
      <c r="G539" s="1629" t="str">
        <f t="shared" si="24"/>
        <v>29903</v>
      </c>
      <c r="H539" s="1336">
        <f t="shared" si="25"/>
        <v>123800</v>
      </c>
      <c r="I539" s="1336">
        <f t="shared" si="26"/>
        <v>127967.97</v>
      </c>
    </row>
    <row r="540" spans="1:9" ht="15" x14ac:dyDescent="0.25">
      <c r="A540" s="1626">
        <v>299039204</v>
      </c>
      <c r="B540" s="1615" t="s">
        <v>10417</v>
      </c>
      <c r="C540" s="1627">
        <v>0</v>
      </c>
      <c r="D540" s="1628">
        <v>0</v>
      </c>
      <c r="E540" s="1628">
        <v>0</v>
      </c>
      <c r="F540" s="1605">
        <v>0</v>
      </c>
      <c r="G540" s="1629" t="str">
        <f t="shared" si="24"/>
        <v>29903</v>
      </c>
      <c r="H540" s="1336">
        <f t="shared" si="25"/>
        <v>123800</v>
      </c>
      <c r="I540" s="1336">
        <f t="shared" si="26"/>
        <v>127967.97</v>
      </c>
    </row>
    <row r="541" spans="1:9" ht="15" x14ac:dyDescent="0.25">
      <c r="A541" s="1626">
        <v>299039359</v>
      </c>
      <c r="B541" s="1615" t="s">
        <v>7021</v>
      </c>
      <c r="C541" s="1627">
        <v>0</v>
      </c>
      <c r="D541" s="1628">
        <v>-5000</v>
      </c>
      <c r="E541" s="1628">
        <v>-5000</v>
      </c>
      <c r="F541" s="1605">
        <v>5000</v>
      </c>
      <c r="G541" s="1629" t="str">
        <f t="shared" si="24"/>
        <v>29903</v>
      </c>
      <c r="H541" s="1336">
        <f t="shared" si="25"/>
        <v>123800</v>
      </c>
      <c r="I541" s="1336">
        <f t="shared" si="26"/>
        <v>127967.97</v>
      </c>
    </row>
    <row r="542" spans="1:9" ht="15" x14ac:dyDescent="0.25">
      <c r="A542" s="1626">
        <v>299039800</v>
      </c>
      <c r="B542" s="1615" t="s">
        <v>10418</v>
      </c>
      <c r="C542" s="1627">
        <v>0</v>
      </c>
      <c r="D542" s="1628">
        <v>0</v>
      </c>
      <c r="E542" s="1628">
        <v>0</v>
      </c>
      <c r="F542" s="1605">
        <v>0</v>
      </c>
      <c r="G542" s="1629" t="str">
        <f t="shared" si="24"/>
        <v>29903</v>
      </c>
      <c r="H542" s="1336">
        <f t="shared" si="25"/>
        <v>123800</v>
      </c>
      <c r="I542" s="1336">
        <f t="shared" si="26"/>
        <v>127967.97</v>
      </c>
    </row>
    <row r="543" spans="1:9" ht="15" x14ac:dyDescent="0.25">
      <c r="A543" s="1626">
        <v>700000800</v>
      </c>
      <c r="B543" s="1615" t="s">
        <v>10419</v>
      </c>
      <c r="C543" s="1627">
        <v>0</v>
      </c>
      <c r="D543" s="1628">
        <v>0</v>
      </c>
      <c r="E543" s="1628">
        <v>0</v>
      </c>
      <c r="F543" s="1605">
        <v>0</v>
      </c>
      <c r="G543" s="1629" t="str">
        <f t="shared" si="24"/>
        <v>70000</v>
      </c>
      <c r="H543" s="1336">
        <f t="shared" si="25"/>
        <v>124450</v>
      </c>
      <c r="I543" s="1336">
        <f t="shared" si="26"/>
        <v>4111.32</v>
      </c>
    </row>
    <row r="544" spans="1:9" ht="15" x14ac:dyDescent="0.25">
      <c r="A544" s="1626">
        <v>700000975</v>
      </c>
      <c r="B544" s="1615" t="s">
        <v>10420</v>
      </c>
      <c r="C544" s="1627">
        <v>1115</v>
      </c>
      <c r="D544" s="1628">
        <v>500</v>
      </c>
      <c r="E544" s="1628">
        <v>500</v>
      </c>
      <c r="F544" s="1605">
        <v>615</v>
      </c>
      <c r="G544" s="1629" t="str">
        <f t="shared" si="24"/>
        <v>70000</v>
      </c>
      <c r="H544" s="1336">
        <f t="shared" si="25"/>
        <v>124450</v>
      </c>
      <c r="I544" s="1336">
        <f t="shared" si="26"/>
        <v>4111.32</v>
      </c>
    </row>
    <row r="545" spans="1:9" ht="15" x14ac:dyDescent="0.25">
      <c r="A545" s="1626">
        <v>700001502</v>
      </c>
      <c r="B545" s="1615" t="s">
        <v>10421</v>
      </c>
      <c r="C545" s="1627">
        <v>0</v>
      </c>
      <c r="D545" s="1628">
        <v>400</v>
      </c>
      <c r="E545" s="1628">
        <v>400</v>
      </c>
      <c r="F545" s="1605">
        <v>-400</v>
      </c>
      <c r="G545" s="1629" t="str">
        <f t="shared" si="24"/>
        <v>70000</v>
      </c>
      <c r="H545" s="1336">
        <f t="shared" si="25"/>
        <v>124450</v>
      </c>
      <c r="I545" s="1336">
        <f t="shared" si="26"/>
        <v>4111.32</v>
      </c>
    </row>
    <row r="546" spans="1:9" ht="15" x14ac:dyDescent="0.25">
      <c r="A546" s="1626">
        <v>700002000</v>
      </c>
      <c r="B546" s="1615" t="s">
        <v>10422</v>
      </c>
      <c r="C546" s="1627">
        <v>0</v>
      </c>
      <c r="D546" s="1628">
        <v>0</v>
      </c>
      <c r="E546" s="1628">
        <v>0</v>
      </c>
      <c r="F546" s="1605">
        <v>0</v>
      </c>
      <c r="G546" s="1629" t="str">
        <f t="shared" si="24"/>
        <v>70000</v>
      </c>
      <c r="H546" s="1336">
        <f t="shared" si="25"/>
        <v>124450</v>
      </c>
      <c r="I546" s="1336">
        <f t="shared" si="26"/>
        <v>4111.32</v>
      </c>
    </row>
    <row r="547" spans="1:9" ht="15" x14ac:dyDescent="0.25">
      <c r="A547" s="1626">
        <v>700002005</v>
      </c>
      <c r="B547" s="1615" t="s">
        <v>10423</v>
      </c>
      <c r="C547" s="1627">
        <v>0</v>
      </c>
      <c r="D547" s="1628">
        <v>200</v>
      </c>
      <c r="E547" s="1628">
        <v>200</v>
      </c>
      <c r="F547" s="1605">
        <v>-200</v>
      </c>
      <c r="G547" s="1629" t="str">
        <f t="shared" si="24"/>
        <v>70000</v>
      </c>
      <c r="H547" s="1336">
        <f t="shared" si="25"/>
        <v>124450</v>
      </c>
      <c r="I547" s="1336">
        <f t="shared" si="26"/>
        <v>4111.32</v>
      </c>
    </row>
    <row r="548" spans="1:9" ht="15" x14ac:dyDescent="0.25">
      <c r="A548" s="1626">
        <v>700002009</v>
      </c>
      <c r="B548" s="1615" t="s">
        <v>10424</v>
      </c>
      <c r="C548" s="1627">
        <v>0</v>
      </c>
      <c r="D548" s="1628">
        <v>300</v>
      </c>
      <c r="E548" s="1628">
        <v>300</v>
      </c>
      <c r="F548" s="1605">
        <v>-300</v>
      </c>
      <c r="G548" s="1629" t="str">
        <f t="shared" si="24"/>
        <v>70000</v>
      </c>
      <c r="H548" s="1336">
        <f t="shared" si="25"/>
        <v>124450</v>
      </c>
      <c r="I548" s="1336">
        <f t="shared" si="26"/>
        <v>4111.32</v>
      </c>
    </row>
    <row r="549" spans="1:9" ht="15" x14ac:dyDescent="0.25">
      <c r="A549" s="1626">
        <v>700002020</v>
      </c>
      <c r="B549" s="1615" t="s">
        <v>10425</v>
      </c>
      <c r="C549" s="1627">
        <v>2387.08</v>
      </c>
      <c r="D549" s="1628">
        <v>3250</v>
      </c>
      <c r="E549" s="1628">
        <v>3250</v>
      </c>
      <c r="F549" s="1605">
        <v>-862.92</v>
      </c>
      <c r="G549" s="1629" t="str">
        <f t="shared" si="24"/>
        <v>70000</v>
      </c>
      <c r="H549" s="1336">
        <f t="shared" si="25"/>
        <v>124450</v>
      </c>
      <c r="I549" s="1336">
        <f t="shared" si="26"/>
        <v>4111.32</v>
      </c>
    </row>
    <row r="550" spans="1:9" ht="15" x14ac:dyDescent="0.25">
      <c r="A550" s="1626">
        <v>700002022</v>
      </c>
      <c r="B550" s="1615" t="s">
        <v>10426</v>
      </c>
      <c r="C550" s="1627">
        <v>0</v>
      </c>
      <c r="D550" s="1628">
        <v>0</v>
      </c>
      <c r="E550" s="1628">
        <v>0</v>
      </c>
      <c r="F550" s="1605">
        <v>0</v>
      </c>
      <c r="G550" s="1629" t="str">
        <f t="shared" si="24"/>
        <v>70000</v>
      </c>
      <c r="H550" s="1336">
        <f t="shared" si="25"/>
        <v>124450</v>
      </c>
      <c r="I550" s="1336">
        <f t="shared" si="26"/>
        <v>4111.32</v>
      </c>
    </row>
    <row r="551" spans="1:9" ht="15" x14ac:dyDescent="0.25">
      <c r="A551" s="1626">
        <v>700002423</v>
      </c>
      <c r="B551" s="1615" t="s">
        <v>10427</v>
      </c>
      <c r="C551" s="1627">
        <v>175</v>
      </c>
      <c r="D551" s="1628">
        <v>0</v>
      </c>
      <c r="E551" s="1628">
        <v>0</v>
      </c>
      <c r="F551" s="1605">
        <v>175</v>
      </c>
      <c r="G551" s="1629" t="str">
        <f t="shared" si="24"/>
        <v>70000</v>
      </c>
      <c r="H551" s="1336">
        <f t="shared" si="25"/>
        <v>124450</v>
      </c>
      <c r="I551" s="1336">
        <f t="shared" si="26"/>
        <v>4111.32</v>
      </c>
    </row>
    <row r="552" spans="1:9" ht="15" x14ac:dyDescent="0.25">
      <c r="A552" s="1626">
        <v>700002433</v>
      </c>
      <c r="B552" s="1615" t="s">
        <v>10428</v>
      </c>
      <c r="C552" s="1627">
        <v>0</v>
      </c>
      <c r="D552" s="1628">
        <v>0</v>
      </c>
      <c r="E552" s="1628">
        <v>0</v>
      </c>
      <c r="F552" s="1605">
        <v>0</v>
      </c>
      <c r="G552" s="1629" t="str">
        <f t="shared" si="24"/>
        <v>70000</v>
      </c>
      <c r="H552" s="1336">
        <f t="shared" si="25"/>
        <v>124450</v>
      </c>
      <c r="I552" s="1336">
        <f t="shared" si="26"/>
        <v>4111.32</v>
      </c>
    </row>
    <row r="553" spans="1:9" ht="15" x14ac:dyDescent="0.25">
      <c r="A553" s="1626">
        <v>700002458</v>
      </c>
      <c r="B553" s="1615" t="s">
        <v>10429</v>
      </c>
      <c r="C553" s="1627">
        <v>0</v>
      </c>
      <c r="D553" s="1628">
        <v>150</v>
      </c>
      <c r="E553" s="1628">
        <v>150</v>
      </c>
      <c r="F553" s="1605">
        <v>-150</v>
      </c>
      <c r="G553" s="1629" t="str">
        <f t="shared" si="24"/>
        <v>70000</v>
      </c>
      <c r="H553" s="1336">
        <f t="shared" si="25"/>
        <v>124450</v>
      </c>
      <c r="I553" s="1336">
        <f t="shared" si="26"/>
        <v>4111.32</v>
      </c>
    </row>
    <row r="554" spans="1:9" ht="15" x14ac:dyDescent="0.25">
      <c r="A554" s="1626">
        <v>700002500</v>
      </c>
      <c r="B554" s="1615" t="s">
        <v>10430</v>
      </c>
      <c r="C554" s="1627">
        <v>0</v>
      </c>
      <c r="D554" s="1628">
        <v>150</v>
      </c>
      <c r="E554" s="1628">
        <v>150</v>
      </c>
      <c r="F554" s="1605">
        <v>-150</v>
      </c>
      <c r="G554" s="1629" t="str">
        <f t="shared" si="24"/>
        <v>70000</v>
      </c>
      <c r="H554" s="1336">
        <f t="shared" si="25"/>
        <v>124450</v>
      </c>
      <c r="I554" s="1336">
        <f t="shared" si="26"/>
        <v>4111.32</v>
      </c>
    </row>
    <row r="555" spans="1:9" ht="15" x14ac:dyDescent="0.25">
      <c r="A555" s="1626">
        <v>700002510</v>
      </c>
      <c r="B555" s="1615" t="s">
        <v>10431</v>
      </c>
      <c r="C555" s="1627">
        <v>0</v>
      </c>
      <c r="D555" s="1628">
        <v>0</v>
      </c>
      <c r="E555" s="1628">
        <v>0</v>
      </c>
      <c r="F555" s="1605">
        <v>0</v>
      </c>
      <c r="G555" s="1629" t="str">
        <f t="shared" si="24"/>
        <v>70000</v>
      </c>
      <c r="H555" s="1336">
        <f t="shared" si="25"/>
        <v>124450</v>
      </c>
      <c r="I555" s="1336">
        <f t="shared" si="26"/>
        <v>4111.32</v>
      </c>
    </row>
    <row r="556" spans="1:9" ht="15" x14ac:dyDescent="0.25">
      <c r="A556" s="1626">
        <v>700003033</v>
      </c>
      <c r="B556" s="1615" t="s">
        <v>10432</v>
      </c>
      <c r="C556" s="1627">
        <v>0</v>
      </c>
      <c r="D556" s="1628">
        <v>0</v>
      </c>
      <c r="E556" s="1628">
        <v>0</v>
      </c>
      <c r="F556" s="1605">
        <v>0</v>
      </c>
      <c r="G556" s="1629" t="str">
        <f t="shared" si="24"/>
        <v>70000</v>
      </c>
      <c r="H556" s="1336">
        <f t="shared" si="25"/>
        <v>124450</v>
      </c>
      <c r="I556" s="1336">
        <f t="shared" si="26"/>
        <v>4111.32</v>
      </c>
    </row>
    <row r="557" spans="1:9" ht="15" x14ac:dyDescent="0.25">
      <c r="A557" s="1626">
        <v>700003034</v>
      </c>
      <c r="B557" s="1615" t="s">
        <v>10433</v>
      </c>
      <c r="C557" s="1627">
        <v>15.5</v>
      </c>
      <c r="D557" s="1628">
        <v>7300</v>
      </c>
      <c r="E557" s="1628">
        <v>7300</v>
      </c>
      <c r="F557" s="1605">
        <v>-7284.5</v>
      </c>
      <c r="G557" s="1629" t="str">
        <f t="shared" si="24"/>
        <v>70000</v>
      </c>
      <c r="H557" s="1336">
        <f t="shared" si="25"/>
        <v>124450</v>
      </c>
      <c r="I557" s="1336">
        <f t="shared" si="26"/>
        <v>4111.32</v>
      </c>
    </row>
    <row r="558" spans="1:9" ht="15" x14ac:dyDescent="0.25">
      <c r="A558" s="1626">
        <v>700003035</v>
      </c>
      <c r="B558" s="1615" t="s">
        <v>10434</v>
      </c>
      <c r="C558" s="1627">
        <v>0</v>
      </c>
      <c r="D558" s="1628">
        <v>7500</v>
      </c>
      <c r="E558" s="1628">
        <v>7500</v>
      </c>
      <c r="F558" s="1605">
        <v>-7500</v>
      </c>
      <c r="G558" s="1629" t="str">
        <f t="shared" si="24"/>
        <v>70000</v>
      </c>
      <c r="H558" s="1336">
        <f t="shared" si="25"/>
        <v>124450</v>
      </c>
      <c r="I558" s="1336">
        <f t="shared" si="26"/>
        <v>4111.32</v>
      </c>
    </row>
    <row r="559" spans="1:9" ht="15" x14ac:dyDescent="0.25">
      <c r="A559" s="1626">
        <v>700003036</v>
      </c>
      <c r="B559" s="1615" t="s">
        <v>10435</v>
      </c>
      <c r="C559" s="1627">
        <v>0</v>
      </c>
      <c r="D559" s="1628">
        <v>1250</v>
      </c>
      <c r="E559" s="1628">
        <v>1250</v>
      </c>
      <c r="F559" s="1605">
        <v>-1250</v>
      </c>
      <c r="G559" s="1629" t="str">
        <f t="shared" si="24"/>
        <v>70000</v>
      </c>
      <c r="H559" s="1336">
        <f t="shared" si="25"/>
        <v>124450</v>
      </c>
      <c r="I559" s="1336">
        <f t="shared" si="26"/>
        <v>4111.32</v>
      </c>
    </row>
    <row r="560" spans="1:9" ht="15" x14ac:dyDescent="0.25">
      <c r="A560" s="1626">
        <v>700003037</v>
      </c>
      <c r="B560" s="1615" t="s">
        <v>10436</v>
      </c>
      <c r="C560" s="1627">
        <v>0</v>
      </c>
      <c r="D560" s="1628">
        <v>0</v>
      </c>
      <c r="E560" s="1628">
        <v>0</v>
      </c>
      <c r="F560" s="1605">
        <v>0</v>
      </c>
      <c r="G560" s="1629" t="str">
        <f t="shared" si="24"/>
        <v>70000</v>
      </c>
      <c r="H560" s="1336">
        <f t="shared" si="25"/>
        <v>124450</v>
      </c>
      <c r="I560" s="1336">
        <f t="shared" si="26"/>
        <v>4111.32</v>
      </c>
    </row>
    <row r="561" spans="1:9" ht="15" x14ac:dyDescent="0.25">
      <c r="A561" s="1626">
        <v>700003038</v>
      </c>
      <c r="B561" s="1615" t="s">
        <v>10437</v>
      </c>
      <c r="C561" s="1627">
        <v>0</v>
      </c>
      <c r="D561" s="1628">
        <v>64450</v>
      </c>
      <c r="E561" s="1628">
        <v>64450</v>
      </c>
      <c r="F561" s="1605">
        <v>-64450</v>
      </c>
      <c r="G561" s="1629" t="str">
        <f t="shared" si="24"/>
        <v>70000</v>
      </c>
      <c r="H561" s="1336">
        <f t="shared" si="25"/>
        <v>124450</v>
      </c>
      <c r="I561" s="1336">
        <f t="shared" si="26"/>
        <v>4111.32</v>
      </c>
    </row>
    <row r="562" spans="1:9" ht="15" x14ac:dyDescent="0.25">
      <c r="A562" s="1626">
        <v>700003039</v>
      </c>
      <c r="B562" s="1615" t="s">
        <v>10438</v>
      </c>
      <c r="C562" s="1627">
        <v>0</v>
      </c>
      <c r="D562" s="1628">
        <v>0</v>
      </c>
      <c r="E562" s="1628">
        <v>0</v>
      </c>
      <c r="F562" s="1605">
        <v>0</v>
      </c>
      <c r="G562" s="1629" t="str">
        <f t="shared" si="24"/>
        <v>70000</v>
      </c>
      <c r="H562" s="1336">
        <f t="shared" si="25"/>
        <v>124450</v>
      </c>
      <c r="I562" s="1336">
        <f t="shared" si="26"/>
        <v>4111.32</v>
      </c>
    </row>
    <row r="563" spans="1:9" ht="15" x14ac:dyDescent="0.25">
      <c r="A563" s="1626">
        <v>700003041</v>
      </c>
      <c r="B563" s="1615" t="s">
        <v>10439</v>
      </c>
      <c r="C563" s="1627">
        <v>0</v>
      </c>
      <c r="D563" s="1628">
        <v>50</v>
      </c>
      <c r="E563" s="1628">
        <v>50</v>
      </c>
      <c r="F563" s="1605">
        <v>-50</v>
      </c>
      <c r="G563" s="1629" t="str">
        <f t="shared" si="24"/>
        <v>70000</v>
      </c>
      <c r="H563" s="1336">
        <f t="shared" si="25"/>
        <v>124450</v>
      </c>
      <c r="I563" s="1336">
        <f t="shared" si="26"/>
        <v>4111.32</v>
      </c>
    </row>
    <row r="564" spans="1:9" ht="15" x14ac:dyDescent="0.25">
      <c r="A564" s="1626">
        <v>700003051</v>
      </c>
      <c r="B564" s="1615" t="s">
        <v>10440</v>
      </c>
      <c r="C564" s="1627">
        <v>418.74</v>
      </c>
      <c r="D564" s="1628">
        <v>38950</v>
      </c>
      <c r="E564" s="1628">
        <v>38950</v>
      </c>
      <c r="F564" s="1605">
        <v>-38531.26</v>
      </c>
      <c r="G564" s="1629" t="str">
        <f t="shared" si="24"/>
        <v>70000</v>
      </c>
      <c r="H564" s="1336">
        <f t="shared" si="25"/>
        <v>124450</v>
      </c>
      <c r="I564" s="1336">
        <f t="shared" si="26"/>
        <v>4111.32</v>
      </c>
    </row>
    <row r="565" spans="1:9" ht="15" x14ac:dyDescent="0.25">
      <c r="A565" s="1626">
        <v>700003070</v>
      </c>
      <c r="B565" s="1615" t="s">
        <v>10441</v>
      </c>
      <c r="C565" s="1627">
        <v>0</v>
      </c>
      <c r="D565" s="1628">
        <v>0</v>
      </c>
      <c r="E565" s="1628">
        <v>0</v>
      </c>
      <c r="F565" s="1605">
        <v>0</v>
      </c>
      <c r="G565" s="1629" t="str">
        <f t="shared" si="24"/>
        <v>70000</v>
      </c>
      <c r="H565" s="1336">
        <f t="shared" si="25"/>
        <v>124450</v>
      </c>
      <c r="I565" s="1336">
        <f t="shared" si="26"/>
        <v>4111.32</v>
      </c>
    </row>
    <row r="566" spans="1:9" ht="15" x14ac:dyDescent="0.25">
      <c r="A566" s="1626">
        <v>700003081</v>
      </c>
      <c r="B566" s="1615" t="s">
        <v>10442</v>
      </c>
      <c r="C566" s="1627">
        <v>0</v>
      </c>
      <c r="D566" s="1628">
        <v>0</v>
      </c>
      <c r="E566" s="1628">
        <v>0</v>
      </c>
      <c r="F566" s="1605">
        <v>0</v>
      </c>
      <c r="G566" s="1629" t="str">
        <f t="shared" si="24"/>
        <v>70000</v>
      </c>
      <c r="H566" s="1336">
        <f t="shared" si="25"/>
        <v>124450</v>
      </c>
      <c r="I566" s="1336">
        <f t="shared" si="26"/>
        <v>4111.32</v>
      </c>
    </row>
    <row r="567" spans="1:9" ht="15" x14ac:dyDescent="0.25">
      <c r="A567" s="1626">
        <v>700003083</v>
      </c>
      <c r="B567" s="1615" t="s">
        <v>10443</v>
      </c>
      <c r="C567" s="1627">
        <v>0</v>
      </c>
      <c r="D567" s="1628">
        <v>0</v>
      </c>
      <c r="E567" s="1628">
        <v>0</v>
      </c>
      <c r="F567" s="1605">
        <v>0</v>
      </c>
      <c r="G567" s="1629" t="str">
        <f t="shared" si="24"/>
        <v>70000</v>
      </c>
      <c r="H567" s="1336">
        <f t="shared" si="25"/>
        <v>124450</v>
      </c>
      <c r="I567" s="1336">
        <f t="shared" si="26"/>
        <v>4111.32</v>
      </c>
    </row>
    <row r="568" spans="1:9" ht="15" x14ac:dyDescent="0.25">
      <c r="A568" s="1626">
        <v>700003084</v>
      </c>
      <c r="B568" s="1615" t="s">
        <v>10444</v>
      </c>
      <c r="C568" s="1627">
        <v>0</v>
      </c>
      <c r="D568" s="1628">
        <v>0</v>
      </c>
      <c r="E568" s="1628">
        <v>0</v>
      </c>
      <c r="F568" s="1605">
        <v>0</v>
      </c>
      <c r="G568" s="1629" t="str">
        <f t="shared" si="24"/>
        <v>70000</v>
      </c>
      <c r="H568" s="1336">
        <f t="shared" si="25"/>
        <v>124450</v>
      </c>
      <c r="I568" s="1336">
        <f t="shared" si="26"/>
        <v>4111.32</v>
      </c>
    </row>
    <row r="569" spans="1:9" ht="15" x14ac:dyDescent="0.25">
      <c r="A569" s="1626">
        <v>700003300</v>
      </c>
      <c r="B569" s="1615" t="s">
        <v>10445</v>
      </c>
      <c r="C569" s="1627">
        <v>0</v>
      </c>
      <c r="D569" s="1628">
        <v>0</v>
      </c>
      <c r="E569" s="1628">
        <v>0</v>
      </c>
      <c r="F569" s="1605">
        <v>0</v>
      </c>
      <c r="G569" s="1629" t="str">
        <f t="shared" si="24"/>
        <v>70000</v>
      </c>
      <c r="H569" s="1336">
        <f t="shared" si="25"/>
        <v>124450</v>
      </c>
      <c r="I569" s="1336">
        <f t="shared" si="26"/>
        <v>4111.32</v>
      </c>
    </row>
    <row r="570" spans="1:9" ht="15" x14ac:dyDescent="0.25">
      <c r="A570" s="1626">
        <v>700004610</v>
      </c>
      <c r="B570" s="1615" t="s">
        <v>10446</v>
      </c>
      <c r="C570" s="1627">
        <v>0</v>
      </c>
      <c r="D570" s="1628">
        <v>0</v>
      </c>
      <c r="E570" s="1628">
        <v>0</v>
      </c>
      <c r="F570" s="1605">
        <v>0</v>
      </c>
      <c r="G570" s="1629" t="str">
        <f t="shared" si="24"/>
        <v>70000</v>
      </c>
      <c r="H570" s="1336">
        <f t="shared" si="25"/>
        <v>124450</v>
      </c>
      <c r="I570" s="1336">
        <f t="shared" si="26"/>
        <v>4111.32</v>
      </c>
    </row>
    <row r="571" spans="1:9" ht="15" x14ac:dyDescent="0.25">
      <c r="A571" s="1626">
        <v>700004611</v>
      </c>
      <c r="B571" s="1615" t="s">
        <v>10447</v>
      </c>
      <c r="C571" s="1627">
        <v>0</v>
      </c>
      <c r="D571" s="1628">
        <v>0</v>
      </c>
      <c r="E571" s="1628">
        <v>0</v>
      </c>
      <c r="F571" s="1605">
        <v>0</v>
      </c>
      <c r="G571" s="1629" t="str">
        <f t="shared" si="24"/>
        <v>70000</v>
      </c>
      <c r="H571" s="1336">
        <f t="shared" si="25"/>
        <v>124450</v>
      </c>
      <c r="I571" s="1336">
        <f t="shared" si="26"/>
        <v>4111.32</v>
      </c>
    </row>
    <row r="572" spans="1:9" ht="15" x14ac:dyDescent="0.25">
      <c r="A572" s="1626">
        <v>700009800</v>
      </c>
      <c r="B572" s="1615" t="s">
        <v>10448</v>
      </c>
      <c r="C572" s="1627">
        <v>0</v>
      </c>
      <c r="D572" s="1628">
        <v>0</v>
      </c>
      <c r="E572" s="1628">
        <v>0</v>
      </c>
      <c r="F572" s="1605">
        <v>0</v>
      </c>
      <c r="G572" s="1629" t="str">
        <f t="shared" si="24"/>
        <v>70000</v>
      </c>
      <c r="H572" s="1336">
        <f t="shared" si="25"/>
        <v>124450</v>
      </c>
      <c r="I572" s="1336">
        <f t="shared" si="26"/>
        <v>4111.32</v>
      </c>
    </row>
    <row r="574" spans="1:9" ht="15" x14ac:dyDescent="0.25">
      <c r="A574" s="1593">
        <f>COUNT(A7:A573)</f>
        <v>565</v>
      </c>
      <c r="C574" s="1594">
        <f>SUM(C8:C573)</f>
        <v>399997.97000000015</v>
      </c>
    </row>
  </sheetData>
  <autoFilter ref="A7:I572"/>
  <mergeCells count="1">
    <mergeCell ref="H5:I5"/>
  </mergeCells>
  <pageMargins left="0.75" right="0.75" top="0.33" bottom="1" header="0.28000000000000003" footer="0.5"/>
  <pageSetup paperSize="9" orientation="portrait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575"/>
  <sheetViews>
    <sheetView zoomScale="80" zoomScaleNormal="80" workbookViewId="0">
      <pane ySplit="8" topLeftCell="A567" activePane="bottomLeft" state="frozen"/>
      <selection activeCell="T16" sqref="T16"/>
      <selection pane="bottomLeft" activeCell="T16" sqref="T16"/>
    </sheetView>
  </sheetViews>
  <sheetFormatPr defaultColWidth="9.140625" defaultRowHeight="15" x14ac:dyDescent="0.25"/>
  <cols>
    <col min="1" max="1" width="11.140625" style="1630" customWidth="1"/>
    <col min="2" max="2" width="43.140625" style="1630" customWidth="1"/>
    <col min="3" max="5" width="13.140625" style="1630" customWidth="1"/>
    <col min="6" max="6" width="14.140625" style="1630" customWidth="1"/>
    <col min="7" max="7" width="9.5703125" style="1630" customWidth="1"/>
    <col min="8" max="8" width="12.140625" style="1630" customWidth="1"/>
    <col min="9" max="16384" width="9.140625" style="1630"/>
  </cols>
  <sheetData>
    <row r="1" spans="1:9" x14ac:dyDescent="0.25">
      <c r="A1" s="1630" t="s">
        <v>7913</v>
      </c>
    </row>
    <row r="3" spans="1:9" x14ac:dyDescent="0.25">
      <c r="A3" s="1630" t="s">
        <v>10</v>
      </c>
      <c r="B3" s="1630" t="s">
        <v>7914</v>
      </c>
    </row>
    <row r="4" spans="1:9" x14ac:dyDescent="0.25">
      <c r="A4" s="1630" t="s">
        <v>7591</v>
      </c>
      <c r="B4" s="1630" t="s">
        <v>7592</v>
      </c>
      <c r="I4" s="1631" t="s">
        <v>10449</v>
      </c>
    </row>
    <row r="5" spans="1:9" x14ac:dyDescent="0.25">
      <c r="A5" s="1630" t="s">
        <v>13</v>
      </c>
      <c r="B5" s="1632">
        <v>44123</v>
      </c>
    </row>
    <row r="6" spans="1:9" x14ac:dyDescent="0.25">
      <c r="A6" s="1630" t="s">
        <v>14</v>
      </c>
      <c r="B6" s="1633">
        <v>0.54583333333333328</v>
      </c>
    </row>
    <row r="7" spans="1:9" x14ac:dyDescent="0.25">
      <c r="B7" s="1633"/>
    </row>
    <row r="8" spans="1:9" ht="30" x14ac:dyDescent="0.25">
      <c r="A8" s="1634" t="s">
        <v>15</v>
      </c>
      <c r="B8" s="1634" t="s">
        <v>16</v>
      </c>
      <c r="C8" s="1635" t="s">
        <v>10450</v>
      </c>
      <c r="D8" s="1634" t="s">
        <v>7915</v>
      </c>
      <c r="E8" s="1634" t="s">
        <v>7916</v>
      </c>
      <c r="F8" s="1634" t="s">
        <v>7917</v>
      </c>
      <c r="G8" s="1634" t="s">
        <v>7919</v>
      </c>
      <c r="H8" s="1634" t="s">
        <v>7920</v>
      </c>
    </row>
    <row r="9" spans="1:9" x14ac:dyDescent="0.25">
      <c r="A9" s="1636">
        <v>200031040</v>
      </c>
      <c r="B9" s="1630" t="s">
        <v>9974</v>
      </c>
      <c r="C9" s="1637">
        <v>0.32</v>
      </c>
      <c r="D9" s="1637">
        <v>0</v>
      </c>
      <c r="E9" s="1637">
        <v>0</v>
      </c>
      <c r="F9" s="1637">
        <v>0</v>
      </c>
      <c r="G9" s="1630" t="str">
        <f t="shared" ref="G9:G72" si="0">LEFT(A9,5)</f>
        <v>20003</v>
      </c>
      <c r="H9" s="1638">
        <f t="shared" ref="H9:H72" si="1">SUM(C9:F9)/4</f>
        <v>0.08</v>
      </c>
    </row>
    <row r="10" spans="1:9" x14ac:dyDescent="0.25">
      <c r="A10" s="1636">
        <v>200031502</v>
      </c>
      <c r="B10" s="1630" t="s">
        <v>9975</v>
      </c>
      <c r="C10" s="1637">
        <v>0</v>
      </c>
      <c r="D10" s="1637">
        <v>0</v>
      </c>
      <c r="E10" s="1637">
        <v>0</v>
      </c>
      <c r="F10" s="1637">
        <v>0</v>
      </c>
      <c r="G10" s="1630" t="str">
        <f t="shared" si="0"/>
        <v>20003</v>
      </c>
      <c r="H10" s="1638">
        <f t="shared" si="1"/>
        <v>0</v>
      </c>
    </row>
    <row r="11" spans="1:9" x14ac:dyDescent="0.25">
      <c r="A11" s="1636">
        <v>200032000</v>
      </c>
      <c r="B11" s="1630" t="s">
        <v>9976</v>
      </c>
      <c r="C11" s="1637">
        <v>1895</v>
      </c>
      <c r="D11" s="1637">
        <v>1700.4</v>
      </c>
      <c r="E11" s="1637">
        <v>0</v>
      </c>
      <c r="F11" s="1637">
        <v>0</v>
      </c>
      <c r="G11" s="1630" t="str">
        <f t="shared" si="0"/>
        <v>20003</v>
      </c>
      <c r="H11" s="1638">
        <f t="shared" si="1"/>
        <v>898.85</v>
      </c>
    </row>
    <row r="12" spans="1:9" x14ac:dyDescent="0.25">
      <c r="A12" s="1636">
        <v>200032014</v>
      </c>
      <c r="B12" s="1630" t="s">
        <v>9977</v>
      </c>
      <c r="C12" s="1637">
        <v>0</v>
      </c>
      <c r="D12" s="1637">
        <v>0</v>
      </c>
      <c r="E12" s="1637">
        <v>0</v>
      </c>
      <c r="F12" s="1637">
        <v>0</v>
      </c>
      <c r="G12" s="1630" t="str">
        <f t="shared" si="0"/>
        <v>20003</v>
      </c>
      <c r="H12" s="1638">
        <f t="shared" si="1"/>
        <v>0</v>
      </c>
    </row>
    <row r="13" spans="1:9" x14ac:dyDescent="0.25">
      <c r="A13" s="1636">
        <v>200032034</v>
      </c>
      <c r="B13" s="1630" t="s">
        <v>9978</v>
      </c>
      <c r="C13" s="1637">
        <v>0</v>
      </c>
      <c r="D13" s="1637">
        <v>0</v>
      </c>
      <c r="E13" s="1637">
        <v>3733.4</v>
      </c>
      <c r="F13" s="1637">
        <v>0</v>
      </c>
      <c r="G13" s="1630" t="str">
        <f t="shared" si="0"/>
        <v>20003</v>
      </c>
      <c r="H13" s="1638">
        <f t="shared" si="1"/>
        <v>933.35</v>
      </c>
    </row>
    <row r="14" spans="1:9" x14ac:dyDescent="0.25">
      <c r="A14" s="1636">
        <v>200032414</v>
      </c>
      <c r="B14" s="1630" t="s">
        <v>9979</v>
      </c>
      <c r="C14" s="1637">
        <v>0</v>
      </c>
      <c r="D14" s="1637">
        <v>92773.14</v>
      </c>
      <c r="E14" s="1637">
        <v>103823.93</v>
      </c>
      <c r="F14" s="1637">
        <v>95676.12</v>
      </c>
      <c r="G14" s="1630" t="str">
        <f t="shared" si="0"/>
        <v>20003</v>
      </c>
      <c r="H14" s="1638">
        <f t="shared" si="1"/>
        <v>73068.297500000001</v>
      </c>
    </row>
    <row r="15" spans="1:9" x14ac:dyDescent="0.25">
      <c r="A15" s="1636">
        <v>200032429</v>
      </c>
      <c r="B15" s="1630" t="s">
        <v>9980</v>
      </c>
      <c r="C15" s="1637">
        <v>0</v>
      </c>
      <c r="D15" s="1637">
        <v>0</v>
      </c>
      <c r="E15" s="1637">
        <v>0</v>
      </c>
      <c r="F15" s="1637">
        <v>0</v>
      </c>
      <c r="G15" s="1630" t="str">
        <f t="shared" si="0"/>
        <v>20003</v>
      </c>
      <c r="H15" s="1638">
        <f t="shared" si="1"/>
        <v>0</v>
      </c>
    </row>
    <row r="16" spans="1:9" x14ac:dyDescent="0.25">
      <c r="A16" s="1636">
        <v>200032442</v>
      </c>
      <c r="B16" s="1630" t="s">
        <v>9981</v>
      </c>
      <c r="C16" s="1637">
        <v>0</v>
      </c>
      <c r="D16" s="1637">
        <v>0</v>
      </c>
      <c r="E16" s="1637">
        <v>0</v>
      </c>
      <c r="F16" s="1637">
        <v>0</v>
      </c>
      <c r="G16" s="1630" t="str">
        <f t="shared" si="0"/>
        <v>20003</v>
      </c>
      <c r="H16" s="1638">
        <f t="shared" si="1"/>
        <v>0</v>
      </c>
    </row>
    <row r="17" spans="1:8" x14ac:dyDescent="0.25">
      <c r="A17" s="1636">
        <v>200032500</v>
      </c>
      <c r="B17" s="1630" t="s">
        <v>9982</v>
      </c>
      <c r="C17" s="1637">
        <v>0</v>
      </c>
      <c r="D17" s="1637">
        <v>0</v>
      </c>
      <c r="E17" s="1637">
        <v>0</v>
      </c>
      <c r="F17" s="1637">
        <v>0</v>
      </c>
      <c r="G17" s="1630" t="str">
        <f t="shared" si="0"/>
        <v>20003</v>
      </c>
      <c r="H17" s="1638">
        <f t="shared" si="1"/>
        <v>0</v>
      </c>
    </row>
    <row r="18" spans="1:8" x14ac:dyDescent="0.25">
      <c r="A18" s="1636">
        <v>200033052</v>
      </c>
      <c r="B18" s="1630" t="s">
        <v>9983</v>
      </c>
      <c r="C18" s="1637">
        <v>0</v>
      </c>
      <c r="D18" s="1637">
        <v>414.77</v>
      </c>
      <c r="E18" s="1637">
        <v>189.33</v>
      </c>
      <c r="F18" s="1637">
        <v>2678.87</v>
      </c>
      <c r="G18" s="1630" t="str">
        <f t="shared" si="0"/>
        <v>20003</v>
      </c>
      <c r="H18" s="1638">
        <f t="shared" si="1"/>
        <v>820.74249999999995</v>
      </c>
    </row>
    <row r="19" spans="1:8" x14ac:dyDescent="0.25">
      <c r="A19" s="1636">
        <v>200034610</v>
      </c>
      <c r="B19" s="1630" t="s">
        <v>9984</v>
      </c>
      <c r="C19" s="1637">
        <v>0</v>
      </c>
      <c r="D19" s="1637">
        <v>0</v>
      </c>
      <c r="E19" s="1637">
        <v>2548.46</v>
      </c>
      <c r="F19" s="1637">
        <v>2477.12</v>
      </c>
      <c r="G19" s="1630" t="str">
        <f t="shared" si="0"/>
        <v>20003</v>
      </c>
      <c r="H19" s="1638">
        <f t="shared" si="1"/>
        <v>1256.395</v>
      </c>
    </row>
    <row r="20" spans="1:8" x14ac:dyDescent="0.25">
      <c r="A20" s="1636">
        <v>200034611</v>
      </c>
      <c r="B20" s="1630" t="s">
        <v>9985</v>
      </c>
      <c r="C20" s="1637">
        <v>0</v>
      </c>
      <c r="D20" s="1637">
        <v>0</v>
      </c>
      <c r="E20" s="1637">
        <v>9997.11</v>
      </c>
      <c r="F20" s="1637">
        <v>10005.58</v>
      </c>
      <c r="G20" s="1630" t="str">
        <f t="shared" si="0"/>
        <v>20003</v>
      </c>
      <c r="H20" s="1638">
        <f t="shared" si="1"/>
        <v>5000.6725000000006</v>
      </c>
    </row>
    <row r="21" spans="1:8" x14ac:dyDescent="0.25">
      <c r="A21" s="1636">
        <v>200034622</v>
      </c>
      <c r="B21" s="1630" t="s">
        <v>9986</v>
      </c>
      <c r="C21" s="1637">
        <v>0</v>
      </c>
      <c r="D21" s="1637">
        <v>2005.79</v>
      </c>
      <c r="E21" s="1637">
        <v>1949.63</v>
      </c>
      <c r="F21" s="1637">
        <v>1689.35</v>
      </c>
      <c r="G21" s="1630" t="str">
        <f t="shared" si="0"/>
        <v>20003</v>
      </c>
      <c r="H21" s="1638">
        <f t="shared" si="1"/>
        <v>1411.1925000000001</v>
      </c>
    </row>
    <row r="22" spans="1:8" x14ac:dyDescent="0.25">
      <c r="A22" s="1636">
        <v>200034623</v>
      </c>
      <c r="B22" s="1630" t="s">
        <v>9987</v>
      </c>
      <c r="C22" s="1637">
        <v>0</v>
      </c>
      <c r="D22" s="1637">
        <v>0</v>
      </c>
      <c r="E22" s="1637">
        <v>0</v>
      </c>
      <c r="F22" s="1637">
        <v>0</v>
      </c>
      <c r="G22" s="1630" t="str">
        <f t="shared" si="0"/>
        <v>20003</v>
      </c>
      <c r="H22" s="1638">
        <f t="shared" si="1"/>
        <v>0</v>
      </c>
    </row>
    <row r="23" spans="1:8" x14ac:dyDescent="0.25">
      <c r="A23" s="1636">
        <v>200036009</v>
      </c>
      <c r="B23" s="1630" t="s">
        <v>9988</v>
      </c>
      <c r="C23" s="1637">
        <v>-2275</v>
      </c>
      <c r="D23" s="1637">
        <v>-4550</v>
      </c>
      <c r="E23" s="1637">
        <v>0</v>
      </c>
      <c r="F23" s="1637">
        <v>0</v>
      </c>
      <c r="G23" s="1630" t="str">
        <f t="shared" si="0"/>
        <v>20003</v>
      </c>
      <c r="H23" s="1638">
        <f t="shared" si="1"/>
        <v>-1706.25</v>
      </c>
    </row>
    <row r="24" spans="1:8" x14ac:dyDescent="0.25">
      <c r="A24" s="1636">
        <v>200039050</v>
      </c>
      <c r="B24" s="1630" t="s">
        <v>9989</v>
      </c>
      <c r="C24" s="1637">
        <v>0</v>
      </c>
      <c r="D24" s="1637">
        <v>0</v>
      </c>
      <c r="E24" s="1637">
        <v>0</v>
      </c>
      <c r="F24" s="1637">
        <v>0</v>
      </c>
      <c r="G24" s="1630" t="str">
        <f t="shared" si="0"/>
        <v>20003</v>
      </c>
      <c r="H24" s="1638">
        <f t="shared" si="1"/>
        <v>0</v>
      </c>
    </row>
    <row r="25" spans="1:8" x14ac:dyDescent="0.25">
      <c r="A25" s="1636">
        <v>200039053</v>
      </c>
      <c r="B25" s="1630" t="s">
        <v>9990</v>
      </c>
      <c r="C25" s="1637">
        <v>0</v>
      </c>
      <c r="D25" s="1637">
        <v>0</v>
      </c>
      <c r="E25" s="1637">
        <v>-25987</v>
      </c>
      <c r="F25" s="1637">
        <v>-200989.18</v>
      </c>
      <c r="G25" s="1630" t="str">
        <f t="shared" si="0"/>
        <v>20003</v>
      </c>
      <c r="H25" s="1638">
        <f t="shared" si="1"/>
        <v>-56744.044999999998</v>
      </c>
    </row>
    <row r="26" spans="1:8" x14ac:dyDescent="0.25">
      <c r="A26" s="1636">
        <v>200039552</v>
      </c>
      <c r="B26" s="1630" t="s">
        <v>9991</v>
      </c>
      <c r="C26" s="1637">
        <v>0</v>
      </c>
      <c r="D26" s="1637">
        <v>0</v>
      </c>
      <c r="E26" s="1637">
        <v>-1500</v>
      </c>
      <c r="F26" s="1637">
        <v>0</v>
      </c>
      <c r="G26" s="1630" t="str">
        <f t="shared" si="0"/>
        <v>20003</v>
      </c>
      <c r="H26" s="1638">
        <f t="shared" si="1"/>
        <v>-375</v>
      </c>
    </row>
    <row r="27" spans="1:8" x14ac:dyDescent="0.25">
      <c r="A27" s="1636">
        <v>200039846</v>
      </c>
      <c r="B27" s="1630" t="s">
        <v>9992</v>
      </c>
      <c r="C27" s="1637">
        <v>0</v>
      </c>
      <c r="D27" s="1637">
        <v>0</v>
      </c>
      <c r="E27" s="1637">
        <v>0</v>
      </c>
      <c r="F27" s="1637">
        <v>0</v>
      </c>
      <c r="G27" s="1630" t="str">
        <f t="shared" si="0"/>
        <v>20003</v>
      </c>
      <c r="H27" s="1638">
        <f t="shared" si="1"/>
        <v>0</v>
      </c>
    </row>
    <row r="28" spans="1:8" x14ac:dyDescent="0.25">
      <c r="A28" s="1636">
        <v>201012414</v>
      </c>
      <c r="B28" s="1630" t="s">
        <v>9993</v>
      </c>
      <c r="C28" s="1637">
        <v>0</v>
      </c>
      <c r="D28" s="1637">
        <v>2315.89</v>
      </c>
      <c r="E28" s="1637">
        <v>2719.17</v>
      </c>
      <c r="F28" s="1637">
        <v>2490.6999999999998</v>
      </c>
      <c r="G28" s="1630" t="str">
        <f t="shared" si="0"/>
        <v>20101</v>
      </c>
      <c r="H28" s="1638">
        <f t="shared" si="1"/>
        <v>1881.4399999999998</v>
      </c>
    </row>
    <row r="29" spans="1:8" x14ac:dyDescent="0.25">
      <c r="A29" s="1636">
        <v>201012442</v>
      </c>
      <c r="B29" s="1630" t="s">
        <v>9994</v>
      </c>
      <c r="C29" s="1637">
        <v>0</v>
      </c>
      <c r="D29" s="1637">
        <v>0</v>
      </c>
      <c r="E29" s="1637">
        <v>0</v>
      </c>
      <c r="F29" s="1637">
        <v>0</v>
      </c>
      <c r="G29" s="1630" t="str">
        <f t="shared" si="0"/>
        <v>20101</v>
      </c>
      <c r="H29" s="1638">
        <f t="shared" si="1"/>
        <v>0</v>
      </c>
    </row>
    <row r="30" spans="1:8" x14ac:dyDescent="0.25">
      <c r="A30" s="1636">
        <v>201012900</v>
      </c>
      <c r="B30" s="1630" t="s">
        <v>9995</v>
      </c>
      <c r="C30" s="1637">
        <v>0</v>
      </c>
      <c r="D30" s="1637">
        <v>0</v>
      </c>
      <c r="E30" s="1637">
        <v>0</v>
      </c>
      <c r="F30" s="1637">
        <v>0</v>
      </c>
      <c r="G30" s="1630" t="str">
        <f t="shared" si="0"/>
        <v>20101</v>
      </c>
      <c r="H30" s="1638">
        <f t="shared" si="1"/>
        <v>0</v>
      </c>
    </row>
    <row r="31" spans="1:8" x14ac:dyDescent="0.25">
      <c r="A31" s="1636">
        <v>201014610</v>
      </c>
      <c r="B31" s="1630" t="s">
        <v>9996</v>
      </c>
      <c r="C31" s="1637">
        <v>0</v>
      </c>
      <c r="D31" s="1637">
        <v>0</v>
      </c>
      <c r="E31" s="1637">
        <v>0</v>
      </c>
      <c r="F31" s="1637">
        <v>0</v>
      </c>
      <c r="G31" s="1630" t="str">
        <f t="shared" si="0"/>
        <v>20101</v>
      </c>
      <c r="H31" s="1638">
        <f t="shared" si="1"/>
        <v>0</v>
      </c>
    </row>
    <row r="32" spans="1:8" x14ac:dyDescent="0.25">
      <c r="A32" s="1636">
        <v>201014611</v>
      </c>
      <c r="B32" s="1630" t="s">
        <v>9997</v>
      </c>
      <c r="C32" s="1637">
        <v>0</v>
      </c>
      <c r="D32" s="1637">
        <v>0</v>
      </c>
      <c r="E32" s="1637">
        <v>0</v>
      </c>
      <c r="F32" s="1637">
        <v>0</v>
      </c>
      <c r="G32" s="1630" t="str">
        <f t="shared" si="0"/>
        <v>20101</v>
      </c>
      <c r="H32" s="1638">
        <f t="shared" si="1"/>
        <v>0</v>
      </c>
    </row>
    <row r="33" spans="1:8" x14ac:dyDescent="0.25">
      <c r="A33" s="1636">
        <v>201015019</v>
      </c>
      <c r="B33" s="1630" t="s">
        <v>9998</v>
      </c>
      <c r="C33" s="1637">
        <v>0</v>
      </c>
      <c r="D33" s="1637">
        <v>0</v>
      </c>
      <c r="E33" s="1637">
        <v>0</v>
      </c>
      <c r="F33" s="1637">
        <v>0</v>
      </c>
      <c r="G33" s="1630" t="str">
        <f t="shared" si="0"/>
        <v>20101</v>
      </c>
      <c r="H33" s="1638">
        <f t="shared" si="1"/>
        <v>0</v>
      </c>
    </row>
    <row r="34" spans="1:8" x14ac:dyDescent="0.25">
      <c r="A34" s="1636">
        <v>201015161</v>
      </c>
      <c r="B34" s="1630" t="s">
        <v>9999</v>
      </c>
      <c r="C34" s="1637">
        <v>0</v>
      </c>
      <c r="D34" s="1637">
        <v>0</v>
      </c>
      <c r="E34" s="1637">
        <v>0</v>
      </c>
      <c r="F34" s="1637">
        <v>0</v>
      </c>
      <c r="G34" s="1630" t="str">
        <f t="shared" si="0"/>
        <v>20101</v>
      </c>
      <c r="H34" s="1638">
        <f t="shared" si="1"/>
        <v>0</v>
      </c>
    </row>
    <row r="35" spans="1:8" x14ac:dyDescent="0.25">
      <c r="A35" s="1636">
        <v>201016009</v>
      </c>
      <c r="B35" s="1630" t="s">
        <v>10000</v>
      </c>
      <c r="C35" s="1637">
        <v>-562.78</v>
      </c>
      <c r="D35" s="1637">
        <v>454.68</v>
      </c>
      <c r="E35" s="1637">
        <v>-1008.25</v>
      </c>
      <c r="F35" s="1637">
        <v>406.47</v>
      </c>
      <c r="G35" s="1630" t="str">
        <f t="shared" si="0"/>
        <v>20101</v>
      </c>
      <c r="H35" s="1638">
        <f t="shared" si="1"/>
        <v>-177.46999999999997</v>
      </c>
    </row>
    <row r="36" spans="1:8" x14ac:dyDescent="0.25">
      <c r="A36" s="1636">
        <v>201016010</v>
      </c>
      <c r="B36" s="1630" t="s">
        <v>10001</v>
      </c>
      <c r="C36" s="1637">
        <v>508.78</v>
      </c>
      <c r="D36" s="1637">
        <v>474.32</v>
      </c>
      <c r="E36" s="1637">
        <v>421.25</v>
      </c>
      <c r="F36" s="1637">
        <v>394.7</v>
      </c>
      <c r="G36" s="1630" t="str">
        <f t="shared" si="0"/>
        <v>20101</v>
      </c>
      <c r="H36" s="1638">
        <f t="shared" si="1"/>
        <v>449.76249999999999</v>
      </c>
    </row>
    <row r="37" spans="1:8" x14ac:dyDescent="0.25">
      <c r="A37" s="1636">
        <v>201019050</v>
      </c>
      <c r="B37" s="1630" t="s">
        <v>10002</v>
      </c>
      <c r="C37" s="1637">
        <v>0</v>
      </c>
      <c r="D37" s="1637">
        <v>0</v>
      </c>
      <c r="E37" s="1637">
        <v>0</v>
      </c>
      <c r="F37" s="1637">
        <v>0</v>
      </c>
      <c r="G37" s="1630" t="str">
        <f t="shared" si="0"/>
        <v>20101</v>
      </c>
      <c r="H37" s="1638">
        <f t="shared" si="1"/>
        <v>0</v>
      </c>
    </row>
    <row r="38" spans="1:8" x14ac:dyDescent="0.25">
      <c r="A38" s="1636">
        <v>201019051</v>
      </c>
      <c r="B38" s="1630" t="s">
        <v>10003</v>
      </c>
      <c r="C38" s="1637">
        <v>0</v>
      </c>
      <c r="D38" s="1637">
        <v>0</v>
      </c>
      <c r="E38" s="1637">
        <v>0</v>
      </c>
      <c r="F38" s="1637">
        <v>0</v>
      </c>
      <c r="G38" s="1630" t="str">
        <f t="shared" si="0"/>
        <v>20101</v>
      </c>
      <c r="H38" s="1638">
        <f t="shared" si="1"/>
        <v>0</v>
      </c>
    </row>
    <row r="39" spans="1:8" x14ac:dyDescent="0.25">
      <c r="A39" s="1636">
        <v>202010100</v>
      </c>
      <c r="B39" s="1630" t="s">
        <v>6717</v>
      </c>
      <c r="C39" s="1637">
        <v>30569.759999999998</v>
      </c>
      <c r="D39" s="1637">
        <v>45176.49</v>
      </c>
      <c r="E39" s="1637">
        <v>49616.56</v>
      </c>
      <c r="F39" s="1637">
        <v>61118.83</v>
      </c>
      <c r="G39" s="1630" t="str">
        <f t="shared" si="0"/>
        <v>20201</v>
      </c>
      <c r="H39" s="1638">
        <f t="shared" si="1"/>
        <v>46620.41</v>
      </c>
    </row>
    <row r="40" spans="1:8" x14ac:dyDescent="0.25">
      <c r="A40" s="1636">
        <v>202010101</v>
      </c>
      <c r="B40" s="1630" t="s">
        <v>10004</v>
      </c>
      <c r="C40" s="1637">
        <v>110.53</v>
      </c>
      <c r="D40" s="1637">
        <v>0</v>
      </c>
      <c r="E40" s="1637">
        <v>-70</v>
      </c>
      <c r="F40" s="1637">
        <v>-54</v>
      </c>
      <c r="G40" s="1630" t="str">
        <f t="shared" si="0"/>
        <v>20201</v>
      </c>
      <c r="H40" s="1638">
        <f t="shared" si="1"/>
        <v>-3.3674999999999997</v>
      </c>
    </row>
    <row r="41" spans="1:8" x14ac:dyDescent="0.25">
      <c r="A41" s="1636">
        <v>202010102</v>
      </c>
      <c r="B41" s="1630" t="s">
        <v>10005</v>
      </c>
      <c r="C41" s="1637">
        <v>0</v>
      </c>
      <c r="D41" s="1637">
        <v>1730.04</v>
      </c>
      <c r="E41" s="1637">
        <v>3399.96</v>
      </c>
      <c r="F41" s="1637">
        <v>9799.08</v>
      </c>
      <c r="G41" s="1630" t="str">
        <f t="shared" si="0"/>
        <v>20201</v>
      </c>
      <c r="H41" s="1638">
        <f t="shared" si="1"/>
        <v>3732.27</v>
      </c>
    </row>
    <row r="42" spans="1:8" x14ac:dyDescent="0.25">
      <c r="A42" s="1636">
        <v>202010103</v>
      </c>
      <c r="B42" s="1630" t="s">
        <v>10006</v>
      </c>
      <c r="C42" s="1637">
        <v>0</v>
      </c>
      <c r="D42" s="1637">
        <v>0</v>
      </c>
      <c r="E42" s="1637">
        <v>0</v>
      </c>
      <c r="F42" s="1637">
        <v>0</v>
      </c>
      <c r="G42" s="1630" t="str">
        <f t="shared" si="0"/>
        <v>20201</v>
      </c>
      <c r="H42" s="1638">
        <f t="shared" si="1"/>
        <v>0</v>
      </c>
    </row>
    <row r="43" spans="1:8" x14ac:dyDescent="0.25">
      <c r="A43" s="1636">
        <v>202010120</v>
      </c>
      <c r="B43" s="1630" t="s">
        <v>10007</v>
      </c>
      <c r="C43" s="1637">
        <v>2632.72</v>
      </c>
      <c r="D43" s="1637">
        <v>2974.51</v>
      </c>
      <c r="E43" s="1637">
        <v>4069.36</v>
      </c>
      <c r="F43" s="1637">
        <v>-865.82</v>
      </c>
      <c r="G43" s="1630" t="str">
        <f t="shared" si="0"/>
        <v>20201</v>
      </c>
      <c r="H43" s="1638">
        <f t="shared" si="1"/>
        <v>2202.6925000000001</v>
      </c>
    </row>
    <row r="44" spans="1:8" x14ac:dyDescent="0.25">
      <c r="A44" s="1636">
        <v>202010123</v>
      </c>
      <c r="B44" s="1630" t="s">
        <v>10008</v>
      </c>
      <c r="C44" s="1637">
        <v>0</v>
      </c>
      <c r="D44" s="1637">
        <v>0</v>
      </c>
      <c r="E44" s="1637">
        <v>0</v>
      </c>
      <c r="F44" s="1637">
        <v>0</v>
      </c>
      <c r="G44" s="1630" t="str">
        <f t="shared" si="0"/>
        <v>20201</v>
      </c>
      <c r="H44" s="1638">
        <f t="shared" si="1"/>
        <v>0</v>
      </c>
    </row>
    <row r="45" spans="1:8" x14ac:dyDescent="0.25">
      <c r="A45" s="1636">
        <v>202010150</v>
      </c>
      <c r="B45" s="1630" t="s">
        <v>10009</v>
      </c>
      <c r="C45" s="1637">
        <v>0</v>
      </c>
      <c r="D45" s="1637">
        <v>0</v>
      </c>
      <c r="E45" s="1637">
        <v>6965.3</v>
      </c>
      <c r="F45" s="1637">
        <v>9158.32</v>
      </c>
      <c r="G45" s="1630" t="str">
        <f t="shared" si="0"/>
        <v>20201</v>
      </c>
      <c r="H45" s="1638">
        <f t="shared" si="1"/>
        <v>4030.9049999999997</v>
      </c>
    </row>
    <row r="46" spans="1:8" x14ac:dyDescent="0.25">
      <c r="A46" s="1636">
        <v>202010200</v>
      </c>
      <c r="B46" s="1630" t="s">
        <v>10010</v>
      </c>
      <c r="C46" s="1637">
        <v>0</v>
      </c>
      <c r="D46" s="1637">
        <v>0</v>
      </c>
      <c r="E46" s="1637">
        <v>0</v>
      </c>
      <c r="F46" s="1637">
        <v>0</v>
      </c>
      <c r="G46" s="1630" t="str">
        <f t="shared" si="0"/>
        <v>20201</v>
      </c>
      <c r="H46" s="1638">
        <f t="shared" si="1"/>
        <v>0</v>
      </c>
    </row>
    <row r="47" spans="1:8" x14ac:dyDescent="0.25">
      <c r="A47" s="1636">
        <v>202010400</v>
      </c>
      <c r="B47" s="1630" t="s">
        <v>10011</v>
      </c>
      <c r="C47" s="1637">
        <v>0</v>
      </c>
      <c r="D47" s="1637">
        <v>0</v>
      </c>
      <c r="E47" s="1637">
        <v>0</v>
      </c>
      <c r="F47" s="1637">
        <v>0</v>
      </c>
      <c r="G47" s="1630" t="str">
        <f t="shared" si="0"/>
        <v>20201</v>
      </c>
      <c r="H47" s="1638">
        <f t="shared" si="1"/>
        <v>0</v>
      </c>
    </row>
    <row r="48" spans="1:8" x14ac:dyDescent="0.25">
      <c r="A48" s="1636">
        <v>202010730</v>
      </c>
      <c r="B48" s="1630" t="s">
        <v>10012</v>
      </c>
      <c r="C48" s="1637">
        <v>0</v>
      </c>
      <c r="D48" s="1637">
        <v>0</v>
      </c>
      <c r="E48" s="1637">
        <v>6.05</v>
      </c>
      <c r="F48" s="1637">
        <v>1.6</v>
      </c>
      <c r="G48" s="1630" t="str">
        <f t="shared" si="0"/>
        <v>20201</v>
      </c>
      <c r="H48" s="1638">
        <f t="shared" si="1"/>
        <v>1.9125000000000001</v>
      </c>
    </row>
    <row r="49" spans="1:8" x14ac:dyDescent="0.25">
      <c r="A49" s="1636">
        <v>202010800</v>
      </c>
      <c r="B49" s="1630" t="s">
        <v>10013</v>
      </c>
      <c r="C49" s="1637">
        <v>670</v>
      </c>
      <c r="D49" s="1637">
        <v>394</v>
      </c>
      <c r="E49" s="1637">
        <v>171</v>
      </c>
      <c r="F49" s="1637">
        <v>180</v>
      </c>
      <c r="G49" s="1630" t="str">
        <f t="shared" si="0"/>
        <v>20201</v>
      </c>
      <c r="H49" s="1638">
        <f t="shared" si="1"/>
        <v>353.75</v>
      </c>
    </row>
    <row r="50" spans="1:8" x14ac:dyDescent="0.25">
      <c r="A50" s="1636">
        <v>202010930</v>
      </c>
      <c r="B50" s="1630" t="s">
        <v>6719</v>
      </c>
      <c r="C50" s="1637">
        <v>0</v>
      </c>
      <c r="D50" s="1637">
        <v>163.5</v>
      </c>
      <c r="E50" s="1637">
        <v>0</v>
      </c>
      <c r="F50" s="1637">
        <v>24.7</v>
      </c>
      <c r="G50" s="1630" t="str">
        <f t="shared" si="0"/>
        <v>20201</v>
      </c>
      <c r="H50" s="1638">
        <f t="shared" si="1"/>
        <v>47.05</v>
      </c>
    </row>
    <row r="51" spans="1:8" x14ac:dyDescent="0.25">
      <c r="A51" s="1636">
        <v>202010975</v>
      </c>
      <c r="B51" s="1630" t="s">
        <v>10014</v>
      </c>
      <c r="C51" s="1637">
        <v>0</v>
      </c>
      <c r="D51" s="1637">
        <v>0</v>
      </c>
      <c r="E51" s="1637">
        <v>0</v>
      </c>
      <c r="F51" s="1637">
        <v>0</v>
      </c>
      <c r="G51" s="1630" t="str">
        <f t="shared" si="0"/>
        <v>20201</v>
      </c>
      <c r="H51" s="1638">
        <f t="shared" si="1"/>
        <v>0</v>
      </c>
    </row>
    <row r="52" spans="1:8" x14ac:dyDescent="0.25">
      <c r="A52" s="1636">
        <v>202011040</v>
      </c>
      <c r="B52" s="1630" t="s">
        <v>10015</v>
      </c>
      <c r="C52" s="1637">
        <v>132</v>
      </c>
      <c r="D52" s="1637">
        <v>0</v>
      </c>
      <c r="E52" s="1637">
        <v>0</v>
      </c>
      <c r="F52" s="1637">
        <v>0</v>
      </c>
      <c r="G52" s="1630" t="str">
        <f t="shared" si="0"/>
        <v>20201</v>
      </c>
      <c r="H52" s="1638">
        <f t="shared" si="1"/>
        <v>33</v>
      </c>
    </row>
    <row r="53" spans="1:8" x14ac:dyDescent="0.25">
      <c r="A53" s="1636">
        <v>202011135</v>
      </c>
      <c r="B53" s="1630" t="s">
        <v>6731</v>
      </c>
      <c r="C53" s="1637">
        <v>0</v>
      </c>
      <c r="D53" s="1637">
        <v>119</v>
      </c>
      <c r="E53" s="1637">
        <v>1472.84</v>
      </c>
      <c r="F53" s="1637">
        <v>1423.2</v>
      </c>
      <c r="G53" s="1630" t="str">
        <f t="shared" si="0"/>
        <v>20201</v>
      </c>
      <c r="H53" s="1638">
        <f t="shared" si="1"/>
        <v>753.76</v>
      </c>
    </row>
    <row r="54" spans="1:8" x14ac:dyDescent="0.25">
      <c r="A54" s="1636">
        <v>202011200</v>
      </c>
      <c r="B54" s="1630" t="s">
        <v>10016</v>
      </c>
      <c r="C54" s="1637">
        <v>0</v>
      </c>
      <c r="D54" s="1637">
        <v>0</v>
      </c>
      <c r="E54" s="1637">
        <v>119</v>
      </c>
      <c r="F54" s="1637">
        <v>1041.72</v>
      </c>
      <c r="G54" s="1630" t="str">
        <f t="shared" si="0"/>
        <v>20201</v>
      </c>
      <c r="H54" s="1638">
        <f t="shared" si="1"/>
        <v>290.18</v>
      </c>
    </row>
    <row r="55" spans="1:8" x14ac:dyDescent="0.25">
      <c r="A55" s="1636">
        <v>202011201</v>
      </c>
      <c r="B55" s="1630" t="s">
        <v>6723</v>
      </c>
      <c r="C55" s="1637">
        <v>6685.17</v>
      </c>
      <c r="D55" s="1637">
        <v>12254.57</v>
      </c>
      <c r="E55" s="1637">
        <v>5866.9</v>
      </c>
      <c r="F55" s="1637">
        <v>6151.64</v>
      </c>
      <c r="G55" s="1630" t="str">
        <f t="shared" si="0"/>
        <v>20201</v>
      </c>
      <c r="H55" s="1638">
        <f t="shared" si="1"/>
        <v>7739.57</v>
      </c>
    </row>
    <row r="56" spans="1:8" x14ac:dyDescent="0.25">
      <c r="A56" s="1636">
        <v>202011202</v>
      </c>
      <c r="B56" s="1630" t="s">
        <v>6725</v>
      </c>
      <c r="C56" s="1637">
        <v>0</v>
      </c>
      <c r="D56" s="1637">
        <v>0</v>
      </c>
      <c r="E56" s="1637">
        <v>756</v>
      </c>
      <c r="F56" s="1637">
        <v>350</v>
      </c>
      <c r="G56" s="1630" t="str">
        <f t="shared" si="0"/>
        <v>20201</v>
      </c>
      <c r="H56" s="1638">
        <f t="shared" si="1"/>
        <v>276.5</v>
      </c>
    </row>
    <row r="57" spans="1:8" x14ac:dyDescent="0.25">
      <c r="A57" s="1636">
        <v>202011400</v>
      </c>
      <c r="B57" s="1630" t="s">
        <v>6727</v>
      </c>
      <c r="C57" s="1637">
        <v>573.13</v>
      </c>
      <c r="D57" s="1637">
        <v>-1404.46</v>
      </c>
      <c r="E57" s="1637">
        <v>6874.38</v>
      </c>
      <c r="F57" s="1637">
        <v>5545.59</v>
      </c>
      <c r="G57" s="1630" t="str">
        <f t="shared" si="0"/>
        <v>20201</v>
      </c>
      <c r="H57" s="1638">
        <f t="shared" si="1"/>
        <v>2897.16</v>
      </c>
    </row>
    <row r="58" spans="1:8" x14ac:dyDescent="0.25">
      <c r="A58" s="1636">
        <v>202011401</v>
      </c>
      <c r="B58" s="1630" t="s">
        <v>10017</v>
      </c>
      <c r="C58" s="1637">
        <v>0</v>
      </c>
      <c r="D58" s="1637">
        <v>0</v>
      </c>
      <c r="E58" s="1637">
        <v>0</v>
      </c>
      <c r="F58" s="1637">
        <v>0</v>
      </c>
      <c r="G58" s="1630" t="str">
        <f t="shared" si="0"/>
        <v>20201</v>
      </c>
      <c r="H58" s="1638">
        <f t="shared" si="1"/>
        <v>0</v>
      </c>
    </row>
    <row r="59" spans="1:8" x14ac:dyDescent="0.25">
      <c r="A59" s="1636">
        <v>202011402</v>
      </c>
      <c r="B59" s="1630" t="s">
        <v>10018</v>
      </c>
      <c r="C59" s="1637">
        <v>0</v>
      </c>
      <c r="D59" s="1637">
        <v>-340</v>
      </c>
      <c r="E59" s="1637">
        <v>1630.14</v>
      </c>
      <c r="F59" s="1637">
        <v>1484.81</v>
      </c>
      <c r="G59" s="1630" t="str">
        <f t="shared" si="0"/>
        <v>20201</v>
      </c>
      <c r="H59" s="1638">
        <f t="shared" si="1"/>
        <v>693.73749999999995</v>
      </c>
    </row>
    <row r="60" spans="1:8" x14ac:dyDescent="0.25">
      <c r="A60" s="1636">
        <v>202011500</v>
      </c>
      <c r="B60" s="1630" t="s">
        <v>10019</v>
      </c>
      <c r="C60" s="1637">
        <v>0</v>
      </c>
      <c r="D60" s="1637">
        <v>-157.5</v>
      </c>
      <c r="E60" s="1637">
        <v>5012.16</v>
      </c>
      <c r="F60" s="1637">
        <v>5407</v>
      </c>
      <c r="G60" s="1630" t="str">
        <f t="shared" si="0"/>
        <v>20201</v>
      </c>
      <c r="H60" s="1638">
        <f t="shared" si="1"/>
        <v>2565.415</v>
      </c>
    </row>
    <row r="61" spans="1:8" x14ac:dyDescent="0.25">
      <c r="A61" s="1636">
        <v>202011501</v>
      </c>
      <c r="B61" s="1630" t="s">
        <v>10020</v>
      </c>
      <c r="C61" s="1637">
        <v>0</v>
      </c>
      <c r="D61" s="1637">
        <v>0</v>
      </c>
      <c r="E61" s="1637">
        <v>0</v>
      </c>
      <c r="F61" s="1637">
        <v>0</v>
      </c>
      <c r="G61" s="1630" t="str">
        <f t="shared" si="0"/>
        <v>20201</v>
      </c>
      <c r="H61" s="1638">
        <f t="shared" si="1"/>
        <v>0</v>
      </c>
    </row>
    <row r="62" spans="1:8" x14ac:dyDescent="0.25">
      <c r="A62" s="1636">
        <v>202011502</v>
      </c>
      <c r="B62" s="1630" t="s">
        <v>10021</v>
      </c>
      <c r="C62" s="1637">
        <v>0</v>
      </c>
      <c r="D62" s="1637">
        <v>0</v>
      </c>
      <c r="E62" s="1637">
        <v>135.06</v>
      </c>
      <c r="F62" s="1637">
        <v>192.48</v>
      </c>
      <c r="G62" s="1630" t="str">
        <f t="shared" si="0"/>
        <v>20201</v>
      </c>
      <c r="H62" s="1638">
        <f t="shared" si="1"/>
        <v>81.884999999999991</v>
      </c>
    </row>
    <row r="63" spans="1:8" x14ac:dyDescent="0.25">
      <c r="A63" s="1636">
        <v>202011600</v>
      </c>
      <c r="B63" s="1630" t="s">
        <v>10022</v>
      </c>
      <c r="C63" s="1637">
        <v>0</v>
      </c>
      <c r="D63" s="1637">
        <v>0</v>
      </c>
      <c r="E63" s="1637">
        <v>0</v>
      </c>
      <c r="F63" s="1637">
        <v>0</v>
      </c>
      <c r="G63" s="1630" t="str">
        <f t="shared" si="0"/>
        <v>20201</v>
      </c>
      <c r="H63" s="1638">
        <f t="shared" si="1"/>
        <v>0</v>
      </c>
    </row>
    <row r="64" spans="1:8" x14ac:dyDescent="0.25">
      <c r="A64" s="1636">
        <v>202011620</v>
      </c>
      <c r="B64" s="1630" t="s">
        <v>10023</v>
      </c>
      <c r="C64" s="1637">
        <v>0</v>
      </c>
      <c r="D64" s="1637">
        <v>-500</v>
      </c>
      <c r="E64" s="1637">
        <v>1288.96</v>
      </c>
      <c r="F64" s="1637">
        <v>110.09</v>
      </c>
      <c r="G64" s="1630" t="str">
        <f t="shared" si="0"/>
        <v>20201</v>
      </c>
      <c r="H64" s="1638">
        <f t="shared" si="1"/>
        <v>224.76250000000002</v>
      </c>
    </row>
    <row r="65" spans="1:8" x14ac:dyDescent="0.25">
      <c r="A65" s="1636">
        <v>202012000</v>
      </c>
      <c r="B65" s="1630" t="s">
        <v>6729</v>
      </c>
      <c r="C65" s="1637">
        <v>257.70999999999998</v>
      </c>
      <c r="D65" s="1637">
        <v>1552.88</v>
      </c>
      <c r="E65" s="1637">
        <v>726.12</v>
      </c>
      <c r="F65" s="1637">
        <v>755.35</v>
      </c>
      <c r="G65" s="1630" t="str">
        <f t="shared" si="0"/>
        <v>20201</v>
      </c>
      <c r="H65" s="1638">
        <f t="shared" si="1"/>
        <v>823.01499999999999</v>
      </c>
    </row>
    <row r="66" spans="1:8" x14ac:dyDescent="0.25">
      <c r="A66" s="1636">
        <v>202012002</v>
      </c>
      <c r="B66" s="1630" t="s">
        <v>6731</v>
      </c>
      <c r="C66" s="1637">
        <v>0</v>
      </c>
      <c r="D66" s="1637">
        <v>-450</v>
      </c>
      <c r="E66" s="1637">
        <v>7157.91</v>
      </c>
      <c r="F66" s="1637">
        <v>6846.57</v>
      </c>
      <c r="G66" s="1630" t="str">
        <f t="shared" si="0"/>
        <v>20201</v>
      </c>
      <c r="H66" s="1638">
        <f t="shared" si="1"/>
        <v>3388.62</v>
      </c>
    </row>
    <row r="67" spans="1:8" x14ac:dyDescent="0.25">
      <c r="A67" s="1636">
        <v>202012003</v>
      </c>
      <c r="B67" s="1630" t="s">
        <v>10024</v>
      </c>
      <c r="C67" s="1637">
        <v>0</v>
      </c>
      <c r="D67" s="1637">
        <v>0</v>
      </c>
      <c r="E67" s="1637">
        <v>0</v>
      </c>
      <c r="F67" s="1637">
        <v>0</v>
      </c>
      <c r="G67" s="1630" t="str">
        <f t="shared" si="0"/>
        <v>20201</v>
      </c>
      <c r="H67" s="1638">
        <f t="shared" si="1"/>
        <v>0</v>
      </c>
    </row>
    <row r="68" spans="1:8" x14ac:dyDescent="0.25">
      <c r="A68" s="1636">
        <v>202012004</v>
      </c>
      <c r="B68" s="1630" t="s">
        <v>6733</v>
      </c>
      <c r="C68" s="1637">
        <v>0</v>
      </c>
      <c r="D68" s="1637">
        <v>0</v>
      </c>
      <c r="E68" s="1637">
        <v>2058.79</v>
      </c>
      <c r="F68" s="1637">
        <v>0</v>
      </c>
      <c r="G68" s="1630" t="str">
        <f t="shared" si="0"/>
        <v>20201</v>
      </c>
      <c r="H68" s="1638">
        <f t="shared" si="1"/>
        <v>514.69749999999999</v>
      </c>
    </row>
    <row r="69" spans="1:8" x14ac:dyDescent="0.25">
      <c r="A69" s="1636">
        <v>202012009</v>
      </c>
      <c r="B69" s="1630" t="s">
        <v>6735</v>
      </c>
      <c r="C69" s="1637">
        <v>0</v>
      </c>
      <c r="D69" s="1637">
        <v>0</v>
      </c>
      <c r="E69" s="1637">
        <v>26.51</v>
      </c>
      <c r="F69" s="1637">
        <v>40.299999999999997</v>
      </c>
      <c r="G69" s="1630" t="str">
        <f t="shared" si="0"/>
        <v>20201</v>
      </c>
      <c r="H69" s="1638">
        <f t="shared" si="1"/>
        <v>16.702500000000001</v>
      </c>
    </row>
    <row r="70" spans="1:8" x14ac:dyDescent="0.25">
      <c r="A70" s="1636">
        <v>202012012</v>
      </c>
      <c r="B70" s="1630" t="s">
        <v>10025</v>
      </c>
      <c r="C70" s="1637">
        <v>128</v>
      </c>
      <c r="D70" s="1637">
        <v>0</v>
      </c>
      <c r="E70" s="1637">
        <v>0</v>
      </c>
      <c r="F70" s="1637">
        <v>0</v>
      </c>
      <c r="G70" s="1630" t="str">
        <f t="shared" si="0"/>
        <v>20201</v>
      </c>
      <c r="H70" s="1638">
        <f t="shared" si="1"/>
        <v>32</v>
      </c>
    </row>
    <row r="71" spans="1:8" x14ac:dyDescent="0.25">
      <c r="A71" s="1636">
        <v>202012015</v>
      </c>
      <c r="B71" s="1630" t="s">
        <v>10026</v>
      </c>
      <c r="C71" s="1637">
        <v>0</v>
      </c>
      <c r="D71" s="1637">
        <v>0</v>
      </c>
      <c r="E71" s="1637">
        <v>0</v>
      </c>
      <c r="F71" s="1637">
        <v>0</v>
      </c>
      <c r="G71" s="1630" t="str">
        <f t="shared" si="0"/>
        <v>20201</v>
      </c>
      <c r="H71" s="1638">
        <f t="shared" si="1"/>
        <v>0</v>
      </c>
    </row>
    <row r="72" spans="1:8" x14ac:dyDescent="0.25">
      <c r="A72" s="1636">
        <v>202012017</v>
      </c>
      <c r="B72" s="1630" t="s">
        <v>10027</v>
      </c>
      <c r="C72" s="1637">
        <v>0</v>
      </c>
      <c r="D72" s="1637">
        <v>0</v>
      </c>
      <c r="E72" s="1637">
        <v>28</v>
      </c>
      <c r="F72" s="1637">
        <v>1130.69</v>
      </c>
      <c r="G72" s="1630" t="str">
        <f t="shared" si="0"/>
        <v>20201</v>
      </c>
      <c r="H72" s="1638">
        <f t="shared" si="1"/>
        <v>289.67250000000001</v>
      </c>
    </row>
    <row r="73" spans="1:8" x14ac:dyDescent="0.25">
      <c r="A73" s="1636">
        <v>202012020</v>
      </c>
      <c r="B73" s="1630" t="s">
        <v>10028</v>
      </c>
      <c r="C73" s="1637">
        <v>0</v>
      </c>
      <c r="D73" s="1637">
        <v>58.93</v>
      </c>
      <c r="E73" s="1637">
        <v>0</v>
      </c>
      <c r="F73" s="1637">
        <v>17.579999999999998</v>
      </c>
      <c r="G73" s="1630" t="str">
        <f t="shared" ref="G73:G136" si="2">LEFT(A73,5)</f>
        <v>20201</v>
      </c>
      <c r="H73" s="1638">
        <f t="shared" ref="H73:H136" si="3">SUM(C73:F73)/4</f>
        <v>19.127499999999998</v>
      </c>
    </row>
    <row r="74" spans="1:8" x14ac:dyDescent="0.25">
      <c r="A74" s="1636">
        <v>202012022</v>
      </c>
      <c r="B74" s="1630" t="s">
        <v>10029</v>
      </c>
      <c r="C74" s="1637">
        <v>0</v>
      </c>
      <c r="D74" s="1637">
        <v>0</v>
      </c>
      <c r="E74" s="1637">
        <v>0</v>
      </c>
      <c r="F74" s="1637">
        <v>0</v>
      </c>
      <c r="G74" s="1630" t="str">
        <f t="shared" si="2"/>
        <v>20201</v>
      </c>
      <c r="H74" s="1638">
        <f t="shared" si="3"/>
        <v>0</v>
      </c>
    </row>
    <row r="75" spans="1:8" x14ac:dyDescent="0.25">
      <c r="A75" s="1636">
        <v>202012034</v>
      </c>
      <c r="B75" s="1630" t="s">
        <v>10030</v>
      </c>
      <c r="C75" s="1637">
        <v>0</v>
      </c>
      <c r="D75" s="1637">
        <v>0</v>
      </c>
      <c r="E75" s="1637">
        <v>0</v>
      </c>
      <c r="F75" s="1637">
        <v>0</v>
      </c>
      <c r="G75" s="1630" t="str">
        <f t="shared" si="2"/>
        <v>20201</v>
      </c>
      <c r="H75" s="1638">
        <f t="shared" si="3"/>
        <v>0</v>
      </c>
    </row>
    <row r="76" spans="1:8" x14ac:dyDescent="0.25">
      <c r="A76" s="1636">
        <v>202012037</v>
      </c>
      <c r="B76" s="1630" t="s">
        <v>10031</v>
      </c>
      <c r="C76" s="1637">
        <v>0</v>
      </c>
      <c r="D76" s="1637">
        <v>179.5</v>
      </c>
      <c r="E76" s="1637">
        <v>0</v>
      </c>
      <c r="F76" s="1637">
        <v>0</v>
      </c>
      <c r="G76" s="1630" t="str">
        <f t="shared" si="2"/>
        <v>20201</v>
      </c>
      <c r="H76" s="1638">
        <f t="shared" si="3"/>
        <v>44.875</v>
      </c>
    </row>
    <row r="77" spans="1:8" x14ac:dyDescent="0.25">
      <c r="A77" s="1636">
        <v>202012107</v>
      </c>
      <c r="B77" s="1630" t="s">
        <v>10032</v>
      </c>
      <c r="C77" s="1637">
        <v>0</v>
      </c>
      <c r="D77" s="1637">
        <v>0</v>
      </c>
      <c r="E77" s="1637">
        <v>0</v>
      </c>
      <c r="F77" s="1637">
        <v>0</v>
      </c>
      <c r="G77" s="1630" t="str">
        <f t="shared" si="2"/>
        <v>20201</v>
      </c>
      <c r="H77" s="1638">
        <f t="shared" si="3"/>
        <v>0</v>
      </c>
    </row>
    <row r="78" spans="1:8" x14ac:dyDescent="0.25">
      <c r="A78" s="1636">
        <v>202012250</v>
      </c>
      <c r="B78" s="1630" t="s">
        <v>10033</v>
      </c>
      <c r="C78" s="1637">
        <v>0</v>
      </c>
      <c r="D78" s="1637">
        <v>0</v>
      </c>
      <c r="E78" s="1637">
        <v>6516.48</v>
      </c>
      <c r="F78" s="1637">
        <v>5021.3</v>
      </c>
      <c r="G78" s="1630" t="str">
        <f t="shared" si="2"/>
        <v>20201</v>
      </c>
      <c r="H78" s="1638">
        <f t="shared" si="3"/>
        <v>2884.4449999999997</v>
      </c>
    </row>
    <row r="79" spans="1:8" x14ac:dyDescent="0.25">
      <c r="A79" s="1636">
        <v>202012300</v>
      </c>
      <c r="B79" s="1630" t="s">
        <v>6737</v>
      </c>
      <c r="C79" s="1637">
        <v>327.94</v>
      </c>
      <c r="D79" s="1637">
        <v>239.46</v>
      </c>
      <c r="E79" s="1637">
        <v>0</v>
      </c>
      <c r="F79" s="1637">
        <v>201.16</v>
      </c>
      <c r="G79" s="1630" t="str">
        <f t="shared" si="2"/>
        <v>20201</v>
      </c>
      <c r="H79" s="1638">
        <f t="shared" si="3"/>
        <v>192.14</v>
      </c>
    </row>
    <row r="80" spans="1:8" x14ac:dyDescent="0.25">
      <c r="A80" s="1636">
        <v>202012404</v>
      </c>
      <c r="B80" s="1630" t="s">
        <v>10034</v>
      </c>
      <c r="C80" s="1637">
        <v>0</v>
      </c>
      <c r="D80" s="1637">
        <v>0</v>
      </c>
      <c r="E80" s="1637">
        <v>0</v>
      </c>
      <c r="F80" s="1637">
        <v>0</v>
      </c>
      <c r="G80" s="1630" t="str">
        <f t="shared" si="2"/>
        <v>20201</v>
      </c>
      <c r="H80" s="1638">
        <f t="shared" si="3"/>
        <v>0</v>
      </c>
    </row>
    <row r="81" spans="1:8" x14ac:dyDescent="0.25">
      <c r="A81" s="1636">
        <v>202012414</v>
      </c>
      <c r="B81" s="1630" t="s">
        <v>10035</v>
      </c>
      <c r="C81" s="1637">
        <v>0</v>
      </c>
      <c r="D81" s="1637">
        <v>2587.1999999999998</v>
      </c>
      <c r="E81" s="1637">
        <v>3037.73</v>
      </c>
      <c r="F81" s="1637">
        <v>2782.49</v>
      </c>
      <c r="G81" s="1630" t="str">
        <f t="shared" si="2"/>
        <v>20201</v>
      </c>
      <c r="H81" s="1638">
        <f t="shared" si="3"/>
        <v>2101.855</v>
      </c>
    </row>
    <row r="82" spans="1:8" x14ac:dyDescent="0.25">
      <c r="A82" s="1636">
        <v>202012419</v>
      </c>
      <c r="B82" s="1630" t="s">
        <v>6739</v>
      </c>
      <c r="C82" s="1637">
        <v>439.4</v>
      </c>
      <c r="D82" s="1637">
        <v>0</v>
      </c>
      <c r="E82" s="1637">
        <v>438.4</v>
      </c>
      <c r="F82" s="1637">
        <v>521.04</v>
      </c>
      <c r="G82" s="1630" t="str">
        <f t="shared" si="2"/>
        <v>20201</v>
      </c>
      <c r="H82" s="1638">
        <f t="shared" si="3"/>
        <v>349.71</v>
      </c>
    </row>
    <row r="83" spans="1:8" x14ac:dyDescent="0.25">
      <c r="A83" s="1636">
        <v>202012421</v>
      </c>
      <c r="B83" s="1630" t="s">
        <v>10036</v>
      </c>
      <c r="C83" s="1637">
        <v>0</v>
      </c>
      <c r="D83" s="1637">
        <v>0</v>
      </c>
      <c r="E83" s="1637">
        <v>0</v>
      </c>
      <c r="F83" s="1637">
        <v>0</v>
      </c>
      <c r="G83" s="1630" t="str">
        <f t="shared" si="2"/>
        <v>20201</v>
      </c>
      <c r="H83" s="1638">
        <f t="shared" si="3"/>
        <v>0</v>
      </c>
    </row>
    <row r="84" spans="1:8" x14ac:dyDescent="0.25">
      <c r="A84" s="1636">
        <v>202012422</v>
      </c>
      <c r="B84" s="1630" t="s">
        <v>10037</v>
      </c>
      <c r="C84" s="1637">
        <v>0</v>
      </c>
      <c r="D84" s="1637">
        <v>148.5</v>
      </c>
      <c r="E84" s="1637">
        <v>801</v>
      </c>
      <c r="F84" s="1637">
        <v>0</v>
      </c>
      <c r="G84" s="1630" t="str">
        <f t="shared" si="2"/>
        <v>20201</v>
      </c>
      <c r="H84" s="1638">
        <f t="shared" si="3"/>
        <v>237.375</v>
      </c>
    </row>
    <row r="85" spans="1:8" x14ac:dyDescent="0.25">
      <c r="A85" s="1636">
        <v>202012423</v>
      </c>
      <c r="B85" s="1630" t="s">
        <v>10038</v>
      </c>
      <c r="C85" s="1637">
        <v>0</v>
      </c>
      <c r="D85" s="1637">
        <v>0</v>
      </c>
      <c r="E85" s="1637">
        <v>0</v>
      </c>
      <c r="F85" s="1637">
        <v>0</v>
      </c>
      <c r="G85" s="1630" t="str">
        <f t="shared" si="2"/>
        <v>20201</v>
      </c>
      <c r="H85" s="1638">
        <f t="shared" si="3"/>
        <v>0</v>
      </c>
    </row>
    <row r="86" spans="1:8" x14ac:dyDescent="0.25">
      <c r="A86" s="1636">
        <v>202012425</v>
      </c>
      <c r="B86" s="1630" t="s">
        <v>10039</v>
      </c>
      <c r="C86" s="1637">
        <v>0</v>
      </c>
      <c r="D86" s="1637">
        <v>0</v>
      </c>
      <c r="E86" s="1637">
        <v>0</v>
      </c>
      <c r="F86" s="1637">
        <v>0</v>
      </c>
      <c r="G86" s="1630" t="str">
        <f t="shared" si="2"/>
        <v>20201</v>
      </c>
      <c r="H86" s="1638">
        <f t="shared" si="3"/>
        <v>0</v>
      </c>
    </row>
    <row r="87" spans="1:8" x14ac:dyDescent="0.25">
      <c r="A87" s="1636">
        <v>202012426</v>
      </c>
      <c r="B87" s="1630" t="s">
        <v>10040</v>
      </c>
      <c r="C87" s="1637">
        <v>0</v>
      </c>
      <c r="D87" s="1637">
        <v>0</v>
      </c>
      <c r="E87" s="1637">
        <v>0</v>
      </c>
      <c r="F87" s="1637">
        <v>0</v>
      </c>
      <c r="G87" s="1630" t="str">
        <f t="shared" si="2"/>
        <v>20201</v>
      </c>
      <c r="H87" s="1638">
        <f t="shared" si="3"/>
        <v>0</v>
      </c>
    </row>
    <row r="88" spans="1:8" x14ac:dyDescent="0.25">
      <c r="A88" s="1636">
        <v>202012428</v>
      </c>
      <c r="B88" s="1630" t="s">
        <v>10041</v>
      </c>
      <c r="C88" s="1637">
        <v>0</v>
      </c>
      <c r="D88" s="1637">
        <v>0</v>
      </c>
      <c r="E88" s="1637">
        <v>0</v>
      </c>
      <c r="F88" s="1637">
        <v>0</v>
      </c>
      <c r="G88" s="1630" t="str">
        <f t="shared" si="2"/>
        <v>20201</v>
      </c>
      <c r="H88" s="1638">
        <f t="shared" si="3"/>
        <v>0</v>
      </c>
    </row>
    <row r="89" spans="1:8" x14ac:dyDescent="0.25">
      <c r="A89" s="1636">
        <v>202012429</v>
      </c>
      <c r="B89" s="1630" t="s">
        <v>10042</v>
      </c>
      <c r="C89" s="1637">
        <v>0</v>
      </c>
      <c r="D89" s="1637">
        <v>0</v>
      </c>
      <c r="E89" s="1637">
        <v>1500</v>
      </c>
      <c r="F89" s="1637">
        <v>0</v>
      </c>
      <c r="G89" s="1630" t="str">
        <f t="shared" si="2"/>
        <v>20201</v>
      </c>
      <c r="H89" s="1638">
        <f t="shared" si="3"/>
        <v>375</v>
      </c>
    </row>
    <row r="90" spans="1:8" x14ac:dyDescent="0.25">
      <c r="A90" s="1636">
        <v>202012430</v>
      </c>
      <c r="B90" s="1630" t="s">
        <v>10043</v>
      </c>
      <c r="C90" s="1637">
        <v>0</v>
      </c>
      <c r="D90" s="1637">
        <v>0</v>
      </c>
      <c r="E90" s="1637">
        <v>343</v>
      </c>
      <c r="F90" s="1637">
        <v>0</v>
      </c>
      <c r="G90" s="1630" t="str">
        <f t="shared" si="2"/>
        <v>20201</v>
      </c>
      <c r="H90" s="1638">
        <f t="shared" si="3"/>
        <v>85.75</v>
      </c>
    </row>
    <row r="91" spans="1:8" x14ac:dyDescent="0.25">
      <c r="A91" s="1636">
        <v>202012433</v>
      </c>
      <c r="B91" s="1630" t="s">
        <v>10044</v>
      </c>
      <c r="C91" s="1637">
        <v>0</v>
      </c>
      <c r="D91" s="1637">
        <v>0</v>
      </c>
      <c r="E91" s="1637">
        <v>87.76</v>
      </c>
      <c r="F91" s="1637">
        <v>0</v>
      </c>
      <c r="G91" s="1630" t="str">
        <f t="shared" si="2"/>
        <v>20201</v>
      </c>
      <c r="H91" s="1638">
        <f t="shared" si="3"/>
        <v>21.94</v>
      </c>
    </row>
    <row r="92" spans="1:8" x14ac:dyDescent="0.25">
      <c r="A92" s="1636">
        <v>202012434</v>
      </c>
      <c r="B92" s="1630" t="s">
        <v>10045</v>
      </c>
      <c r="C92" s="1637">
        <v>0</v>
      </c>
      <c r="D92" s="1637">
        <v>0</v>
      </c>
      <c r="E92" s="1637">
        <v>0</v>
      </c>
      <c r="F92" s="1637">
        <v>-289.77</v>
      </c>
      <c r="G92" s="1630" t="str">
        <f t="shared" si="2"/>
        <v>20201</v>
      </c>
      <c r="H92" s="1638">
        <f t="shared" si="3"/>
        <v>-72.442499999999995</v>
      </c>
    </row>
    <row r="93" spans="1:8" x14ac:dyDescent="0.25">
      <c r="A93" s="1636">
        <v>202012442</v>
      </c>
      <c r="B93" s="1630" t="s">
        <v>10046</v>
      </c>
      <c r="C93" s="1637">
        <v>0</v>
      </c>
      <c r="D93" s="1637">
        <v>0</v>
      </c>
      <c r="E93" s="1637">
        <v>0</v>
      </c>
      <c r="F93" s="1637">
        <v>0</v>
      </c>
      <c r="G93" s="1630" t="str">
        <f t="shared" si="2"/>
        <v>20201</v>
      </c>
      <c r="H93" s="1638">
        <f t="shared" si="3"/>
        <v>0</v>
      </c>
    </row>
    <row r="94" spans="1:8" x14ac:dyDescent="0.25">
      <c r="A94" s="1636">
        <v>202012445</v>
      </c>
      <c r="B94" s="1630" t="s">
        <v>10047</v>
      </c>
      <c r="C94" s="1637">
        <v>0</v>
      </c>
      <c r="D94" s="1637">
        <v>0</v>
      </c>
      <c r="E94" s="1637">
        <v>0</v>
      </c>
      <c r="F94" s="1637">
        <v>0</v>
      </c>
      <c r="G94" s="1630" t="str">
        <f t="shared" si="2"/>
        <v>20201</v>
      </c>
      <c r="H94" s="1638">
        <f t="shared" si="3"/>
        <v>0</v>
      </c>
    </row>
    <row r="95" spans="1:8" x14ac:dyDescent="0.25">
      <c r="A95" s="1636">
        <v>202012447</v>
      </c>
      <c r="B95" s="1630" t="s">
        <v>6741</v>
      </c>
      <c r="C95" s="1637">
        <v>6887.8</v>
      </c>
      <c r="D95" s="1637">
        <v>5455.83</v>
      </c>
      <c r="E95" s="1637">
        <v>0</v>
      </c>
      <c r="F95" s="1637">
        <v>0</v>
      </c>
      <c r="G95" s="1630" t="str">
        <f t="shared" si="2"/>
        <v>20201</v>
      </c>
      <c r="H95" s="1638">
        <f t="shared" si="3"/>
        <v>3085.9075000000003</v>
      </c>
    </row>
    <row r="96" spans="1:8" x14ac:dyDescent="0.25">
      <c r="A96" s="1636">
        <v>202012448</v>
      </c>
      <c r="B96" s="1630" t="s">
        <v>10048</v>
      </c>
      <c r="C96" s="1637">
        <v>0</v>
      </c>
      <c r="D96" s="1637">
        <v>0</v>
      </c>
      <c r="E96" s="1637">
        <v>2341.7199999999998</v>
      </c>
      <c r="F96" s="1637">
        <v>2250.4</v>
      </c>
      <c r="G96" s="1630" t="str">
        <f t="shared" si="2"/>
        <v>20201</v>
      </c>
      <c r="H96" s="1638">
        <f t="shared" si="3"/>
        <v>1148.03</v>
      </c>
    </row>
    <row r="97" spans="1:8" x14ac:dyDescent="0.25">
      <c r="A97" s="1636">
        <v>202012471</v>
      </c>
      <c r="B97" s="1630" t="s">
        <v>10049</v>
      </c>
      <c r="C97" s="1637">
        <v>0</v>
      </c>
      <c r="D97" s="1637">
        <v>-62.5</v>
      </c>
      <c r="E97" s="1637">
        <v>746.37</v>
      </c>
      <c r="F97" s="1637">
        <v>526.32000000000005</v>
      </c>
      <c r="G97" s="1630" t="str">
        <f t="shared" si="2"/>
        <v>20201</v>
      </c>
      <c r="H97" s="1638">
        <f t="shared" si="3"/>
        <v>302.54750000000001</v>
      </c>
    </row>
    <row r="98" spans="1:8" x14ac:dyDescent="0.25">
      <c r="A98" s="1636">
        <v>202012500</v>
      </c>
      <c r="B98" s="1630" t="s">
        <v>6743</v>
      </c>
      <c r="C98" s="1637">
        <v>242.86</v>
      </c>
      <c r="D98" s="1637">
        <v>266.37</v>
      </c>
      <c r="E98" s="1637">
        <v>625.28</v>
      </c>
      <c r="F98" s="1637">
        <v>21.61</v>
      </c>
      <c r="G98" s="1630" t="str">
        <f t="shared" si="2"/>
        <v>20201</v>
      </c>
      <c r="H98" s="1638">
        <f t="shared" si="3"/>
        <v>289.02999999999997</v>
      </c>
    </row>
    <row r="99" spans="1:8" x14ac:dyDescent="0.25">
      <c r="A99" s="1636">
        <v>202012510</v>
      </c>
      <c r="B99" s="1630" t="s">
        <v>10050</v>
      </c>
      <c r="C99" s="1637">
        <v>0</v>
      </c>
      <c r="D99" s="1637">
        <v>5311.73</v>
      </c>
      <c r="E99" s="1637">
        <v>7716.37</v>
      </c>
      <c r="F99" s="1637">
        <v>6977.15</v>
      </c>
      <c r="G99" s="1630" t="str">
        <f t="shared" si="2"/>
        <v>20201</v>
      </c>
      <c r="H99" s="1638">
        <f t="shared" si="3"/>
        <v>5001.3125</v>
      </c>
    </row>
    <row r="100" spans="1:8" x14ac:dyDescent="0.25">
      <c r="A100" s="1636">
        <v>202012520</v>
      </c>
      <c r="B100" s="1630" t="s">
        <v>10051</v>
      </c>
      <c r="C100" s="1637">
        <v>0</v>
      </c>
      <c r="D100" s="1637">
        <v>0</v>
      </c>
      <c r="E100" s="1637">
        <v>909</v>
      </c>
      <c r="F100" s="1637">
        <v>571.89</v>
      </c>
      <c r="G100" s="1630" t="str">
        <f t="shared" si="2"/>
        <v>20201</v>
      </c>
      <c r="H100" s="1638">
        <f t="shared" si="3"/>
        <v>370.22249999999997</v>
      </c>
    </row>
    <row r="101" spans="1:8" x14ac:dyDescent="0.25">
      <c r="A101" s="1636">
        <v>202012524</v>
      </c>
      <c r="B101" s="1630" t="s">
        <v>6745</v>
      </c>
      <c r="C101" s="1637">
        <v>81.27</v>
      </c>
      <c r="D101" s="1637">
        <v>104.82</v>
      </c>
      <c r="E101" s="1637">
        <v>-92.37</v>
      </c>
      <c r="F101" s="1637">
        <v>399.27</v>
      </c>
      <c r="G101" s="1630" t="str">
        <f t="shared" si="2"/>
        <v>20201</v>
      </c>
      <c r="H101" s="1638">
        <f t="shared" si="3"/>
        <v>123.24749999999999</v>
      </c>
    </row>
    <row r="102" spans="1:8" x14ac:dyDescent="0.25">
      <c r="A102" s="1636">
        <v>202012701</v>
      </c>
      <c r="B102" s="1630" t="s">
        <v>10052</v>
      </c>
      <c r="C102" s="1637">
        <v>0</v>
      </c>
      <c r="D102" s="1637">
        <v>0</v>
      </c>
      <c r="E102" s="1637">
        <v>0</v>
      </c>
      <c r="F102" s="1637">
        <v>0</v>
      </c>
      <c r="G102" s="1630" t="str">
        <f t="shared" si="2"/>
        <v>20201</v>
      </c>
      <c r="H102" s="1638">
        <f t="shared" si="3"/>
        <v>0</v>
      </c>
    </row>
    <row r="103" spans="1:8" x14ac:dyDescent="0.25">
      <c r="A103" s="1636">
        <v>202012703</v>
      </c>
      <c r="B103" s="1630" t="s">
        <v>10053</v>
      </c>
      <c r="C103" s="1637">
        <v>0</v>
      </c>
      <c r="D103" s="1637">
        <v>263.27999999999997</v>
      </c>
      <c r="E103" s="1637">
        <v>200.92</v>
      </c>
      <c r="F103" s="1637">
        <v>221.71</v>
      </c>
      <c r="G103" s="1630" t="str">
        <f t="shared" si="2"/>
        <v>20201</v>
      </c>
      <c r="H103" s="1638">
        <f t="shared" si="3"/>
        <v>171.47749999999999</v>
      </c>
    </row>
    <row r="104" spans="1:8" x14ac:dyDescent="0.25">
      <c r="A104" s="1636">
        <v>202012706</v>
      </c>
      <c r="B104" s="1630" t="s">
        <v>10054</v>
      </c>
      <c r="C104" s="1637">
        <v>0</v>
      </c>
      <c r="D104" s="1637">
        <v>302.18</v>
      </c>
      <c r="E104" s="1637">
        <v>90</v>
      </c>
      <c r="F104" s="1637">
        <v>21.67</v>
      </c>
      <c r="G104" s="1630" t="str">
        <f t="shared" si="2"/>
        <v>20201</v>
      </c>
      <c r="H104" s="1638">
        <f t="shared" si="3"/>
        <v>103.46250000000001</v>
      </c>
    </row>
    <row r="105" spans="1:8" x14ac:dyDescent="0.25">
      <c r="A105" s="1636">
        <v>202012711</v>
      </c>
      <c r="B105" s="1630" t="s">
        <v>6747</v>
      </c>
      <c r="C105" s="1637">
        <v>0</v>
      </c>
      <c r="D105" s="1637">
        <v>367.48</v>
      </c>
      <c r="E105" s="1637">
        <v>1077.46</v>
      </c>
      <c r="F105" s="1637">
        <v>1305.58</v>
      </c>
      <c r="G105" s="1630" t="str">
        <f t="shared" si="2"/>
        <v>20201</v>
      </c>
      <c r="H105" s="1638">
        <f t="shared" si="3"/>
        <v>687.63</v>
      </c>
    </row>
    <row r="106" spans="1:8" x14ac:dyDescent="0.25">
      <c r="A106" s="1636">
        <v>202012713</v>
      </c>
      <c r="B106" s="1630" t="s">
        <v>10055</v>
      </c>
      <c r="C106" s="1637">
        <v>0</v>
      </c>
      <c r="D106" s="1637">
        <v>0</v>
      </c>
      <c r="E106" s="1637">
        <v>0</v>
      </c>
      <c r="F106" s="1637">
        <v>431.91</v>
      </c>
      <c r="G106" s="1630" t="str">
        <f t="shared" si="2"/>
        <v>20201</v>
      </c>
      <c r="H106" s="1638">
        <f t="shared" si="3"/>
        <v>107.97750000000001</v>
      </c>
    </row>
    <row r="107" spans="1:8" x14ac:dyDescent="0.25">
      <c r="A107" s="1636">
        <v>202012801</v>
      </c>
      <c r="B107" s="1630" t="s">
        <v>10056</v>
      </c>
      <c r="C107" s="1637">
        <v>0</v>
      </c>
      <c r="D107" s="1637">
        <v>0</v>
      </c>
      <c r="E107" s="1637">
        <v>0</v>
      </c>
      <c r="F107" s="1637">
        <v>0</v>
      </c>
      <c r="G107" s="1630" t="str">
        <f t="shared" si="2"/>
        <v>20201</v>
      </c>
      <c r="H107" s="1638">
        <f t="shared" si="3"/>
        <v>0</v>
      </c>
    </row>
    <row r="108" spans="1:8" x14ac:dyDescent="0.25">
      <c r="A108" s="1636">
        <v>202013011</v>
      </c>
      <c r="B108" s="1630" t="s">
        <v>10057</v>
      </c>
      <c r="C108" s="1637">
        <v>0</v>
      </c>
      <c r="D108" s="1637">
        <v>0</v>
      </c>
      <c r="E108" s="1637">
        <v>0</v>
      </c>
      <c r="F108" s="1637">
        <v>0</v>
      </c>
      <c r="G108" s="1630" t="str">
        <f t="shared" si="2"/>
        <v>20201</v>
      </c>
      <c r="H108" s="1638">
        <f t="shared" si="3"/>
        <v>0</v>
      </c>
    </row>
    <row r="109" spans="1:8" x14ac:dyDescent="0.25">
      <c r="A109" s="1636">
        <v>202013038</v>
      </c>
      <c r="B109" s="1630" t="s">
        <v>10058</v>
      </c>
      <c r="C109" s="1637">
        <v>0</v>
      </c>
      <c r="D109" s="1637">
        <v>2.5</v>
      </c>
      <c r="E109" s="1637">
        <v>3</v>
      </c>
      <c r="F109" s="1637">
        <v>0</v>
      </c>
      <c r="G109" s="1630" t="str">
        <f t="shared" si="2"/>
        <v>20201</v>
      </c>
      <c r="H109" s="1638">
        <f t="shared" si="3"/>
        <v>1.375</v>
      </c>
    </row>
    <row r="110" spans="1:8" x14ac:dyDescent="0.25">
      <c r="A110" s="1636">
        <v>202013051</v>
      </c>
      <c r="B110" s="1630" t="s">
        <v>10059</v>
      </c>
      <c r="C110" s="1637">
        <v>0</v>
      </c>
      <c r="D110" s="1637">
        <v>0</v>
      </c>
      <c r="E110" s="1637">
        <v>0</v>
      </c>
      <c r="F110" s="1637">
        <v>85</v>
      </c>
      <c r="G110" s="1630" t="str">
        <f t="shared" si="2"/>
        <v>20201</v>
      </c>
      <c r="H110" s="1638">
        <f t="shared" si="3"/>
        <v>21.25</v>
      </c>
    </row>
    <row r="111" spans="1:8" x14ac:dyDescent="0.25">
      <c r="A111" s="1636">
        <v>202013052</v>
      </c>
      <c r="B111" s="1630" t="s">
        <v>10060</v>
      </c>
      <c r="C111" s="1637">
        <v>0</v>
      </c>
      <c r="D111" s="1637">
        <v>124.43</v>
      </c>
      <c r="E111" s="1637">
        <v>0</v>
      </c>
      <c r="F111" s="1637">
        <v>1598.32</v>
      </c>
      <c r="G111" s="1630" t="str">
        <f t="shared" si="2"/>
        <v>20201</v>
      </c>
      <c r="H111" s="1638">
        <f t="shared" si="3"/>
        <v>430.6875</v>
      </c>
    </row>
    <row r="112" spans="1:8" x14ac:dyDescent="0.25">
      <c r="A112" s="1636">
        <v>202013081</v>
      </c>
      <c r="B112" s="1630" t="s">
        <v>10061</v>
      </c>
      <c r="C112" s="1637">
        <v>0</v>
      </c>
      <c r="D112" s="1637">
        <v>0</v>
      </c>
      <c r="E112" s="1637">
        <v>0</v>
      </c>
      <c r="F112" s="1637">
        <v>0</v>
      </c>
      <c r="G112" s="1630" t="str">
        <f t="shared" si="2"/>
        <v>20201</v>
      </c>
      <c r="H112" s="1638">
        <f t="shared" si="3"/>
        <v>0</v>
      </c>
    </row>
    <row r="113" spans="1:8" x14ac:dyDescent="0.25">
      <c r="A113" s="1636">
        <v>202013300</v>
      </c>
      <c r="B113" s="1630" t="s">
        <v>10062</v>
      </c>
      <c r="C113" s="1637">
        <v>0</v>
      </c>
      <c r="D113" s="1637">
        <v>3528.88</v>
      </c>
      <c r="E113" s="1637">
        <v>3000.45</v>
      </c>
      <c r="F113" s="1637">
        <v>2801.06</v>
      </c>
      <c r="G113" s="1630" t="str">
        <f t="shared" si="2"/>
        <v>20201</v>
      </c>
      <c r="H113" s="1638">
        <f t="shared" si="3"/>
        <v>2332.5974999999999</v>
      </c>
    </row>
    <row r="114" spans="1:8" x14ac:dyDescent="0.25">
      <c r="A114" s="1636">
        <v>202014610</v>
      </c>
      <c r="B114" s="1630" t="s">
        <v>10063</v>
      </c>
      <c r="C114" s="1637">
        <v>0</v>
      </c>
      <c r="D114" s="1637">
        <v>0</v>
      </c>
      <c r="E114" s="1637">
        <v>39874.04</v>
      </c>
      <c r="F114" s="1637">
        <v>38373.910000000003</v>
      </c>
      <c r="G114" s="1630" t="str">
        <f t="shared" si="2"/>
        <v>20201</v>
      </c>
      <c r="H114" s="1638">
        <f t="shared" si="3"/>
        <v>19561.987500000003</v>
      </c>
    </row>
    <row r="115" spans="1:8" x14ac:dyDescent="0.25">
      <c r="A115" s="1636">
        <v>202014611</v>
      </c>
      <c r="B115" s="1630" t="s">
        <v>10064</v>
      </c>
      <c r="C115" s="1637">
        <v>0</v>
      </c>
      <c r="D115" s="1637">
        <v>0</v>
      </c>
      <c r="E115" s="1637">
        <v>0</v>
      </c>
      <c r="F115" s="1637">
        <v>0</v>
      </c>
      <c r="G115" s="1630" t="str">
        <f t="shared" si="2"/>
        <v>20201</v>
      </c>
      <c r="H115" s="1638">
        <f t="shared" si="3"/>
        <v>0</v>
      </c>
    </row>
    <row r="116" spans="1:8" x14ac:dyDescent="0.25">
      <c r="A116" s="1636">
        <v>202014618</v>
      </c>
      <c r="B116" s="1630" t="s">
        <v>10065</v>
      </c>
      <c r="C116" s="1637">
        <v>0</v>
      </c>
      <c r="D116" s="1637">
        <v>0</v>
      </c>
      <c r="E116" s="1637">
        <v>952.78</v>
      </c>
      <c r="F116" s="1637">
        <v>1057.73</v>
      </c>
      <c r="G116" s="1630" t="str">
        <f t="shared" si="2"/>
        <v>20201</v>
      </c>
      <c r="H116" s="1638">
        <f t="shared" si="3"/>
        <v>502.6275</v>
      </c>
    </row>
    <row r="117" spans="1:8" x14ac:dyDescent="0.25">
      <c r="A117" s="1636">
        <v>202014619</v>
      </c>
      <c r="B117" s="1630" t="s">
        <v>10066</v>
      </c>
      <c r="C117" s="1637">
        <v>0</v>
      </c>
      <c r="D117" s="1637">
        <v>359.31</v>
      </c>
      <c r="E117" s="1637">
        <v>728.53</v>
      </c>
      <c r="F117" s="1637">
        <v>1004.49</v>
      </c>
      <c r="G117" s="1630" t="str">
        <f t="shared" si="2"/>
        <v>20201</v>
      </c>
      <c r="H117" s="1638">
        <f t="shared" si="3"/>
        <v>523.08249999999998</v>
      </c>
    </row>
    <row r="118" spans="1:8" x14ac:dyDescent="0.25">
      <c r="A118" s="1636">
        <v>202014621</v>
      </c>
      <c r="B118" s="1630" t="s">
        <v>10067</v>
      </c>
      <c r="C118" s="1637">
        <v>0</v>
      </c>
      <c r="D118" s="1637">
        <v>34.4</v>
      </c>
      <c r="E118" s="1637">
        <v>192.7</v>
      </c>
      <c r="F118" s="1637">
        <v>320.49</v>
      </c>
      <c r="G118" s="1630" t="str">
        <f t="shared" si="2"/>
        <v>20201</v>
      </c>
      <c r="H118" s="1638">
        <f t="shared" si="3"/>
        <v>136.89750000000001</v>
      </c>
    </row>
    <row r="119" spans="1:8" x14ac:dyDescent="0.25">
      <c r="A119" s="1636">
        <v>202014622</v>
      </c>
      <c r="B119" s="1630" t="s">
        <v>10068</v>
      </c>
      <c r="C119" s="1637">
        <v>0</v>
      </c>
      <c r="D119" s="1637">
        <v>422.27</v>
      </c>
      <c r="E119" s="1637">
        <v>389.92</v>
      </c>
      <c r="F119" s="1637">
        <v>380.84</v>
      </c>
      <c r="G119" s="1630" t="str">
        <f t="shared" si="2"/>
        <v>20201</v>
      </c>
      <c r="H119" s="1638">
        <f t="shared" si="3"/>
        <v>298.25749999999999</v>
      </c>
    </row>
    <row r="120" spans="1:8" x14ac:dyDescent="0.25">
      <c r="A120" s="1636">
        <v>202015004</v>
      </c>
      <c r="B120" s="1630" t="s">
        <v>10069</v>
      </c>
      <c r="C120" s="1637">
        <v>0</v>
      </c>
      <c r="D120" s="1637">
        <v>0</v>
      </c>
      <c r="E120" s="1637">
        <v>-145.24</v>
      </c>
      <c r="F120" s="1637">
        <v>0</v>
      </c>
      <c r="G120" s="1630" t="str">
        <f t="shared" si="2"/>
        <v>20201</v>
      </c>
      <c r="H120" s="1638">
        <f t="shared" si="3"/>
        <v>-36.31</v>
      </c>
    </row>
    <row r="121" spans="1:8" x14ac:dyDescent="0.25">
      <c r="A121" s="1636">
        <v>202015016</v>
      </c>
      <c r="B121" s="1630" t="s">
        <v>10070</v>
      </c>
      <c r="C121" s="1637">
        <v>0</v>
      </c>
      <c r="D121" s="1637">
        <v>0</v>
      </c>
      <c r="E121" s="1637">
        <v>0</v>
      </c>
      <c r="F121" s="1637">
        <v>0</v>
      </c>
      <c r="G121" s="1630" t="str">
        <f t="shared" si="2"/>
        <v>20201</v>
      </c>
      <c r="H121" s="1638">
        <f t="shared" si="3"/>
        <v>0</v>
      </c>
    </row>
    <row r="122" spans="1:8" x14ac:dyDescent="0.25">
      <c r="A122" s="1636">
        <v>202015124</v>
      </c>
      <c r="B122" s="1630" t="s">
        <v>10071</v>
      </c>
      <c r="C122" s="1637">
        <v>0</v>
      </c>
      <c r="D122" s="1637">
        <v>0</v>
      </c>
      <c r="E122" s="1637">
        <v>0</v>
      </c>
      <c r="F122" s="1637">
        <v>0</v>
      </c>
      <c r="G122" s="1630" t="str">
        <f t="shared" si="2"/>
        <v>20201</v>
      </c>
      <c r="H122" s="1638">
        <f t="shared" si="3"/>
        <v>0</v>
      </c>
    </row>
    <row r="123" spans="1:8" x14ac:dyDescent="0.25">
      <c r="A123" s="1636">
        <v>202015145</v>
      </c>
      <c r="B123" s="1630" t="s">
        <v>10072</v>
      </c>
      <c r="C123" s="1637">
        <v>0</v>
      </c>
      <c r="D123" s="1637">
        <v>0</v>
      </c>
      <c r="E123" s="1637">
        <v>0</v>
      </c>
      <c r="F123" s="1637">
        <v>0</v>
      </c>
      <c r="G123" s="1630" t="str">
        <f t="shared" si="2"/>
        <v>20201</v>
      </c>
      <c r="H123" s="1638">
        <f t="shared" si="3"/>
        <v>0</v>
      </c>
    </row>
    <row r="124" spans="1:8" x14ac:dyDescent="0.25">
      <c r="A124" s="1636">
        <v>202015189</v>
      </c>
      <c r="B124" s="1630" t="s">
        <v>10073</v>
      </c>
      <c r="C124" s="1637">
        <v>0</v>
      </c>
      <c r="D124" s="1637">
        <v>0</v>
      </c>
      <c r="E124" s="1637">
        <v>0</v>
      </c>
      <c r="F124" s="1637">
        <v>0</v>
      </c>
      <c r="G124" s="1630" t="str">
        <f t="shared" si="2"/>
        <v>20201</v>
      </c>
      <c r="H124" s="1638">
        <f t="shared" si="3"/>
        <v>0</v>
      </c>
    </row>
    <row r="125" spans="1:8" x14ac:dyDescent="0.25">
      <c r="A125" s="1636">
        <v>202015190</v>
      </c>
      <c r="B125" s="1630" t="s">
        <v>10074</v>
      </c>
      <c r="C125" s="1637">
        <v>0</v>
      </c>
      <c r="D125" s="1637">
        <v>0</v>
      </c>
      <c r="E125" s="1637">
        <v>0</v>
      </c>
      <c r="F125" s="1637">
        <v>0</v>
      </c>
      <c r="G125" s="1630" t="str">
        <f t="shared" si="2"/>
        <v>20201</v>
      </c>
      <c r="H125" s="1638">
        <f t="shared" si="3"/>
        <v>0</v>
      </c>
    </row>
    <row r="126" spans="1:8" x14ac:dyDescent="0.25">
      <c r="A126" s="1636">
        <v>202015578</v>
      </c>
      <c r="B126" s="1630" t="s">
        <v>10075</v>
      </c>
      <c r="C126" s="1637">
        <v>0</v>
      </c>
      <c r="D126" s="1637">
        <v>0</v>
      </c>
      <c r="E126" s="1637">
        <v>0</v>
      </c>
      <c r="F126" s="1637">
        <v>0</v>
      </c>
      <c r="G126" s="1630" t="str">
        <f t="shared" si="2"/>
        <v>20201</v>
      </c>
      <c r="H126" s="1638">
        <f t="shared" si="3"/>
        <v>0</v>
      </c>
    </row>
    <row r="127" spans="1:8" x14ac:dyDescent="0.25">
      <c r="A127" s="1636">
        <v>202015902</v>
      </c>
      <c r="B127" s="1630" t="s">
        <v>10076</v>
      </c>
      <c r="C127" s="1637">
        <v>0</v>
      </c>
      <c r="D127" s="1637">
        <v>0</v>
      </c>
      <c r="E127" s="1637">
        <v>0</v>
      </c>
      <c r="F127" s="1637">
        <v>56.68</v>
      </c>
      <c r="G127" s="1630" t="str">
        <f t="shared" si="2"/>
        <v>20201</v>
      </c>
      <c r="H127" s="1638">
        <f t="shared" si="3"/>
        <v>14.17</v>
      </c>
    </row>
    <row r="128" spans="1:8" x14ac:dyDescent="0.25">
      <c r="A128" s="1636">
        <v>202016009</v>
      </c>
      <c r="B128" s="1630" t="s">
        <v>10077</v>
      </c>
      <c r="C128" s="1637">
        <v>0</v>
      </c>
      <c r="D128" s="1637">
        <v>0</v>
      </c>
      <c r="E128" s="1637">
        <v>-17000</v>
      </c>
      <c r="F128" s="1637">
        <v>0</v>
      </c>
      <c r="G128" s="1630" t="str">
        <f t="shared" si="2"/>
        <v>20201</v>
      </c>
      <c r="H128" s="1638">
        <f t="shared" si="3"/>
        <v>-4250</v>
      </c>
    </row>
    <row r="129" spans="1:8" x14ac:dyDescent="0.25">
      <c r="A129" s="1636">
        <v>202016010</v>
      </c>
      <c r="B129" s="1630" t="s">
        <v>10078</v>
      </c>
      <c r="C129" s="1637">
        <v>181779.6</v>
      </c>
      <c r="D129" s="1637">
        <v>173599.9</v>
      </c>
      <c r="E129" s="1637">
        <v>154263.66</v>
      </c>
      <c r="F129" s="1637">
        <v>139066.26</v>
      </c>
      <c r="G129" s="1630" t="str">
        <f t="shared" si="2"/>
        <v>20201</v>
      </c>
      <c r="H129" s="1638">
        <f t="shared" si="3"/>
        <v>162177.35500000001</v>
      </c>
    </row>
    <row r="130" spans="1:8" x14ac:dyDescent="0.25">
      <c r="A130" s="1636">
        <v>202016011</v>
      </c>
      <c r="B130" s="1630" t="s">
        <v>10079</v>
      </c>
      <c r="C130" s="1637">
        <v>0</v>
      </c>
      <c r="D130" s="1637">
        <v>0</v>
      </c>
      <c r="E130" s="1637">
        <v>0</v>
      </c>
      <c r="F130" s="1637">
        <v>0</v>
      </c>
      <c r="G130" s="1630" t="str">
        <f t="shared" si="2"/>
        <v>20201</v>
      </c>
      <c r="H130" s="1638">
        <f t="shared" si="3"/>
        <v>0</v>
      </c>
    </row>
    <row r="131" spans="1:8" x14ac:dyDescent="0.25">
      <c r="A131" s="1636">
        <v>202019050</v>
      </c>
      <c r="B131" s="1630" t="s">
        <v>10080</v>
      </c>
      <c r="C131" s="1637">
        <v>0</v>
      </c>
      <c r="D131" s="1637">
        <v>0</v>
      </c>
      <c r="E131" s="1637">
        <v>-181.47</v>
      </c>
      <c r="F131" s="1637">
        <v>-227.01</v>
      </c>
      <c r="G131" s="1630" t="str">
        <f t="shared" si="2"/>
        <v>20201</v>
      </c>
      <c r="H131" s="1638">
        <f t="shared" si="3"/>
        <v>-102.12</v>
      </c>
    </row>
    <row r="132" spans="1:8" x14ac:dyDescent="0.25">
      <c r="A132" s="1636">
        <v>202019051</v>
      </c>
      <c r="B132" s="1630" t="s">
        <v>10081</v>
      </c>
      <c r="C132" s="1637">
        <v>0</v>
      </c>
      <c r="D132" s="1637">
        <v>0</v>
      </c>
      <c r="E132" s="1637">
        <v>0</v>
      </c>
      <c r="F132" s="1637">
        <v>0</v>
      </c>
      <c r="G132" s="1630" t="str">
        <f t="shared" si="2"/>
        <v>20201</v>
      </c>
      <c r="H132" s="1638">
        <f t="shared" si="3"/>
        <v>0</v>
      </c>
    </row>
    <row r="133" spans="1:8" x14ac:dyDescent="0.25">
      <c r="A133" s="1636">
        <v>202019053</v>
      </c>
      <c r="B133" s="1630" t="s">
        <v>10082</v>
      </c>
      <c r="C133" s="1637">
        <v>0</v>
      </c>
      <c r="D133" s="1637">
        <v>0</v>
      </c>
      <c r="E133" s="1637">
        <v>0</v>
      </c>
      <c r="F133" s="1637">
        <v>0</v>
      </c>
      <c r="G133" s="1630" t="str">
        <f t="shared" si="2"/>
        <v>20201</v>
      </c>
      <c r="H133" s="1638">
        <f t="shared" si="3"/>
        <v>0</v>
      </c>
    </row>
    <row r="134" spans="1:8" x14ac:dyDescent="0.25">
      <c r="A134" s="1636">
        <v>202019054</v>
      </c>
      <c r="B134" s="1630" t="s">
        <v>10083</v>
      </c>
      <c r="C134" s="1637">
        <v>0</v>
      </c>
      <c r="D134" s="1637">
        <v>-16029.69</v>
      </c>
      <c r="E134" s="1637">
        <v>-6438.08</v>
      </c>
      <c r="F134" s="1637">
        <v>-252.23</v>
      </c>
      <c r="G134" s="1630" t="str">
        <f t="shared" si="2"/>
        <v>20201</v>
      </c>
      <c r="H134" s="1638">
        <f t="shared" si="3"/>
        <v>-5680</v>
      </c>
    </row>
    <row r="135" spans="1:8" x14ac:dyDescent="0.25">
      <c r="A135" s="1636">
        <v>202019055</v>
      </c>
      <c r="B135" s="1630" t="s">
        <v>10084</v>
      </c>
      <c r="C135" s="1637">
        <v>0</v>
      </c>
      <c r="D135" s="1637">
        <v>0</v>
      </c>
      <c r="E135" s="1637">
        <v>0</v>
      </c>
      <c r="F135" s="1637">
        <v>0</v>
      </c>
      <c r="G135" s="1630" t="str">
        <f t="shared" si="2"/>
        <v>20201</v>
      </c>
      <c r="H135" s="1638">
        <f t="shared" si="3"/>
        <v>0</v>
      </c>
    </row>
    <row r="136" spans="1:8" x14ac:dyDescent="0.25">
      <c r="A136" s="1636">
        <v>202019067</v>
      </c>
      <c r="B136" s="1630" t="s">
        <v>10085</v>
      </c>
      <c r="C136" s="1637">
        <v>0</v>
      </c>
      <c r="D136" s="1637">
        <v>0</v>
      </c>
      <c r="E136" s="1637">
        <v>-2306.7199999999998</v>
      </c>
      <c r="F136" s="1637">
        <v>-3080.56</v>
      </c>
      <c r="G136" s="1630" t="str">
        <f t="shared" si="2"/>
        <v>20201</v>
      </c>
      <c r="H136" s="1638">
        <f t="shared" si="3"/>
        <v>-1346.82</v>
      </c>
    </row>
    <row r="137" spans="1:8" x14ac:dyDescent="0.25">
      <c r="A137" s="1636">
        <v>202019072</v>
      </c>
      <c r="B137" s="1630" t="s">
        <v>6749</v>
      </c>
      <c r="C137" s="1637">
        <v>-2998.15</v>
      </c>
      <c r="D137" s="1637">
        <v>-2982.91</v>
      </c>
      <c r="E137" s="1637">
        <v>-2973.05</v>
      </c>
      <c r="F137" s="1637">
        <v>-3076.65</v>
      </c>
      <c r="G137" s="1630" t="str">
        <f t="shared" ref="G137:G200" si="4">LEFT(A137,5)</f>
        <v>20201</v>
      </c>
      <c r="H137" s="1638">
        <f t="shared" ref="H137:H200" si="5">SUM(C137:F137)/4</f>
        <v>-3007.69</v>
      </c>
    </row>
    <row r="138" spans="1:8" x14ac:dyDescent="0.25">
      <c r="A138" s="1636">
        <v>202019073</v>
      </c>
      <c r="B138" s="1630" t="s">
        <v>10086</v>
      </c>
      <c r="C138" s="1637">
        <v>0</v>
      </c>
      <c r="D138" s="1637">
        <v>0</v>
      </c>
      <c r="E138" s="1637">
        <v>0</v>
      </c>
      <c r="F138" s="1637">
        <v>0</v>
      </c>
      <c r="G138" s="1630" t="str">
        <f t="shared" si="4"/>
        <v>20201</v>
      </c>
      <c r="H138" s="1638">
        <f t="shared" si="5"/>
        <v>0</v>
      </c>
    </row>
    <row r="139" spans="1:8" x14ac:dyDescent="0.25">
      <c r="A139" s="1636">
        <v>202019087</v>
      </c>
      <c r="B139" s="1630" t="s">
        <v>6751</v>
      </c>
      <c r="C139" s="1637">
        <v>0</v>
      </c>
      <c r="D139" s="1637">
        <v>-33</v>
      </c>
      <c r="E139" s="1637">
        <v>-472.85</v>
      </c>
      <c r="F139" s="1637">
        <v>-145</v>
      </c>
      <c r="G139" s="1630" t="str">
        <f t="shared" si="4"/>
        <v>20201</v>
      </c>
      <c r="H139" s="1638">
        <f t="shared" si="5"/>
        <v>-162.71250000000001</v>
      </c>
    </row>
    <row r="140" spans="1:8" x14ac:dyDescent="0.25">
      <c r="A140" s="1636">
        <v>202019088</v>
      </c>
      <c r="B140" s="1630" t="s">
        <v>10087</v>
      </c>
      <c r="C140" s="1637">
        <v>0</v>
      </c>
      <c r="D140" s="1637">
        <v>0</v>
      </c>
      <c r="E140" s="1637">
        <v>-90.14</v>
      </c>
      <c r="F140" s="1637">
        <v>-511.53</v>
      </c>
      <c r="G140" s="1630" t="str">
        <f t="shared" si="4"/>
        <v>20201</v>
      </c>
      <c r="H140" s="1638">
        <f t="shared" si="5"/>
        <v>-150.41749999999999</v>
      </c>
    </row>
    <row r="141" spans="1:8" x14ac:dyDescent="0.25">
      <c r="A141" s="1636">
        <v>202019089</v>
      </c>
      <c r="B141" s="1630" t="s">
        <v>10088</v>
      </c>
      <c r="C141" s="1637">
        <v>0</v>
      </c>
      <c r="D141" s="1637">
        <v>0</v>
      </c>
      <c r="E141" s="1637">
        <v>-193</v>
      </c>
      <c r="F141" s="1637">
        <v>-221.5</v>
      </c>
      <c r="G141" s="1630" t="str">
        <f t="shared" si="4"/>
        <v>20201</v>
      </c>
      <c r="H141" s="1638">
        <f t="shared" si="5"/>
        <v>-103.625</v>
      </c>
    </row>
    <row r="142" spans="1:8" x14ac:dyDescent="0.25">
      <c r="A142" s="1636">
        <v>202019201</v>
      </c>
      <c r="B142" s="1630" t="s">
        <v>10089</v>
      </c>
      <c r="C142" s="1637">
        <v>0</v>
      </c>
      <c r="D142" s="1637">
        <v>0</v>
      </c>
      <c r="E142" s="1637">
        <v>-250</v>
      </c>
      <c r="F142" s="1637">
        <v>-231.83</v>
      </c>
      <c r="G142" s="1630" t="str">
        <f t="shared" si="4"/>
        <v>20201</v>
      </c>
      <c r="H142" s="1638">
        <f t="shared" si="5"/>
        <v>-120.45750000000001</v>
      </c>
    </row>
    <row r="143" spans="1:8" x14ac:dyDescent="0.25">
      <c r="A143" s="1636">
        <v>202019204</v>
      </c>
      <c r="B143" s="1630" t="s">
        <v>10090</v>
      </c>
      <c r="C143" s="1637">
        <v>0</v>
      </c>
      <c r="D143" s="1637">
        <v>0</v>
      </c>
      <c r="E143" s="1637">
        <v>0</v>
      </c>
      <c r="F143" s="1637">
        <v>0</v>
      </c>
      <c r="G143" s="1630" t="str">
        <f t="shared" si="4"/>
        <v>20201</v>
      </c>
      <c r="H143" s="1638">
        <f t="shared" si="5"/>
        <v>0</v>
      </c>
    </row>
    <row r="144" spans="1:8" x14ac:dyDescent="0.25">
      <c r="A144" s="1636">
        <v>202019207</v>
      </c>
      <c r="B144" s="1630" t="s">
        <v>10091</v>
      </c>
      <c r="C144" s="1637">
        <v>0</v>
      </c>
      <c r="D144" s="1637">
        <v>0</v>
      </c>
      <c r="E144" s="1637">
        <v>-6767.61</v>
      </c>
      <c r="F144" s="1637">
        <v>-8107.66</v>
      </c>
      <c r="G144" s="1630" t="str">
        <f t="shared" si="4"/>
        <v>20201</v>
      </c>
      <c r="H144" s="1638">
        <f t="shared" si="5"/>
        <v>-3718.8175000000001</v>
      </c>
    </row>
    <row r="145" spans="1:8" x14ac:dyDescent="0.25">
      <c r="A145" s="1636">
        <v>202019212</v>
      </c>
      <c r="B145" s="1630" t="s">
        <v>10092</v>
      </c>
      <c r="C145" s="1637">
        <v>0</v>
      </c>
      <c r="D145" s="1637">
        <v>0</v>
      </c>
      <c r="E145" s="1637">
        <v>-647.98</v>
      </c>
      <c r="F145" s="1637">
        <v>-640.78</v>
      </c>
      <c r="G145" s="1630" t="str">
        <f t="shared" si="4"/>
        <v>20201</v>
      </c>
      <c r="H145" s="1638">
        <f t="shared" si="5"/>
        <v>-322.19</v>
      </c>
    </row>
    <row r="146" spans="1:8" x14ac:dyDescent="0.25">
      <c r="A146" s="1636">
        <v>202019356</v>
      </c>
      <c r="B146" s="1630" t="s">
        <v>10093</v>
      </c>
      <c r="C146" s="1637">
        <v>0</v>
      </c>
      <c r="D146" s="1637">
        <v>0</v>
      </c>
      <c r="E146" s="1637">
        <v>0</v>
      </c>
      <c r="F146" s="1637">
        <v>0</v>
      </c>
      <c r="G146" s="1630" t="str">
        <f t="shared" si="4"/>
        <v>20201</v>
      </c>
      <c r="H146" s="1638">
        <f t="shared" si="5"/>
        <v>0</v>
      </c>
    </row>
    <row r="147" spans="1:8" x14ac:dyDescent="0.25">
      <c r="A147" s="1636">
        <v>202019359</v>
      </c>
      <c r="B147" s="1630" t="s">
        <v>10094</v>
      </c>
      <c r="C147" s="1637">
        <v>0</v>
      </c>
      <c r="D147" s="1637">
        <v>0</v>
      </c>
      <c r="E147" s="1637">
        <v>0</v>
      </c>
      <c r="F147" s="1637">
        <v>0</v>
      </c>
      <c r="G147" s="1630" t="str">
        <f t="shared" si="4"/>
        <v>20201</v>
      </c>
      <c r="H147" s="1638">
        <f t="shared" si="5"/>
        <v>0</v>
      </c>
    </row>
    <row r="148" spans="1:8" x14ac:dyDescent="0.25">
      <c r="A148" s="1636">
        <v>202019552</v>
      </c>
      <c r="B148" s="1630" t="s">
        <v>10095</v>
      </c>
      <c r="C148" s="1637">
        <v>0</v>
      </c>
      <c r="D148" s="1637">
        <v>5500</v>
      </c>
      <c r="E148" s="1637">
        <v>-2500</v>
      </c>
      <c r="F148" s="1637">
        <v>-5000</v>
      </c>
      <c r="G148" s="1630" t="str">
        <f t="shared" si="4"/>
        <v>20201</v>
      </c>
      <c r="H148" s="1638">
        <f t="shared" si="5"/>
        <v>-500</v>
      </c>
    </row>
    <row r="149" spans="1:8" x14ac:dyDescent="0.25">
      <c r="A149" s="1636">
        <v>202019553</v>
      </c>
      <c r="B149" s="1630" t="s">
        <v>10096</v>
      </c>
      <c r="C149" s="1637">
        <v>0</v>
      </c>
      <c r="D149" s="1637">
        <v>0</v>
      </c>
      <c r="E149" s="1637">
        <v>-155.83000000000001</v>
      </c>
      <c r="F149" s="1637">
        <v>-357.5</v>
      </c>
      <c r="G149" s="1630" t="str">
        <f t="shared" si="4"/>
        <v>20201</v>
      </c>
      <c r="H149" s="1638">
        <f t="shared" si="5"/>
        <v>-128.33250000000001</v>
      </c>
    </row>
    <row r="150" spans="1:8" x14ac:dyDescent="0.25">
      <c r="A150" s="1636">
        <v>202019554</v>
      </c>
      <c r="B150" s="1630" t="s">
        <v>10097</v>
      </c>
      <c r="C150" s="1637">
        <v>0</v>
      </c>
      <c r="D150" s="1637">
        <v>0</v>
      </c>
      <c r="E150" s="1637">
        <v>-9715.25</v>
      </c>
      <c r="F150" s="1637">
        <v>-14436.72</v>
      </c>
      <c r="G150" s="1630" t="str">
        <f t="shared" si="4"/>
        <v>20201</v>
      </c>
      <c r="H150" s="1638">
        <f t="shared" si="5"/>
        <v>-6037.9925000000003</v>
      </c>
    </row>
    <row r="151" spans="1:8" x14ac:dyDescent="0.25">
      <c r="A151" s="1636">
        <v>202019555</v>
      </c>
      <c r="B151" s="1630" t="s">
        <v>10098</v>
      </c>
      <c r="C151" s="1637">
        <v>0</v>
      </c>
      <c r="D151" s="1637">
        <v>0</v>
      </c>
      <c r="E151" s="1637">
        <v>-5638.87</v>
      </c>
      <c r="F151" s="1637">
        <v>-8372.1</v>
      </c>
      <c r="G151" s="1630" t="str">
        <f t="shared" si="4"/>
        <v>20201</v>
      </c>
      <c r="H151" s="1638">
        <f t="shared" si="5"/>
        <v>-3502.7425000000003</v>
      </c>
    </row>
    <row r="152" spans="1:8" x14ac:dyDescent="0.25">
      <c r="A152" s="1636">
        <v>202019556</v>
      </c>
      <c r="B152" s="1630" t="s">
        <v>10099</v>
      </c>
      <c r="C152" s="1637">
        <v>0</v>
      </c>
      <c r="D152" s="1637">
        <v>0</v>
      </c>
      <c r="E152" s="1637">
        <v>0</v>
      </c>
      <c r="F152" s="1637">
        <v>0</v>
      </c>
      <c r="G152" s="1630" t="str">
        <f t="shared" si="4"/>
        <v>20201</v>
      </c>
      <c r="H152" s="1638">
        <f t="shared" si="5"/>
        <v>0</v>
      </c>
    </row>
    <row r="153" spans="1:8" x14ac:dyDescent="0.25">
      <c r="A153" s="1636">
        <v>202019559</v>
      </c>
      <c r="B153" s="1630" t="s">
        <v>10100</v>
      </c>
      <c r="C153" s="1637">
        <v>0</v>
      </c>
      <c r="D153" s="1637">
        <v>0</v>
      </c>
      <c r="E153" s="1637">
        <v>-3003.5</v>
      </c>
      <c r="F153" s="1637">
        <v>-5662.5</v>
      </c>
      <c r="G153" s="1630" t="str">
        <f t="shared" si="4"/>
        <v>20201</v>
      </c>
      <c r="H153" s="1638">
        <f t="shared" si="5"/>
        <v>-2166.5</v>
      </c>
    </row>
    <row r="154" spans="1:8" x14ac:dyDescent="0.25">
      <c r="A154" s="1636">
        <v>202019560</v>
      </c>
      <c r="B154" s="1630" t="s">
        <v>10101</v>
      </c>
      <c r="C154" s="1637">
        <v>0</v>
      </c>
      <c r="D154" s="1637">
        <v>0</v>
      </c>
      <c r="E154" s="1637">
        <v>0</v>
      </c>
      <c r="F154" s="1637">
        <v>-157</v>
      </c>
      <c r="G154" s="1630" t="str">
        <f t="shared" si="4"/>
        <v>20201</v>
      </c>
      <c r="H154" s="1638">
        <f t="shared" si="5"/>
        <v>-39.25</v>
      </c>
    </row>
    <row r="155" spans="1:8" x14ac:dyDescent="0.25">
      <c r="A155" s="1636">
        <v>202019561</v>
      </c>
      <c r="B155" s="1630" t="s">
        <v>10102</v>
      </c>
      <c r="C155" s="1637">
        <v>0</v>
      </c>
      <c r="D155" s="1637">
        <v>0</v>
      </c>
      <c r="E155" s="1637">
        <v>0</v>
      </c>
      <c r="F155" s="1637">
        <v>0</v>
      </c>
      <c r="G155" s="1630" t="str">
        <f t="shared" si="4"/>
        <v>20201</v>
      </c>
      <c r="H155" s="1638">
        <f t="shared" si="5"/>
        <v>0</v>
      </c>
    </row>
    <row r="156" spans="1:8" x14ac:dyDescent="0.25">
      <c r="A156" s="1636">
        <v>202019602</v>
      </c>
      <c r="B156" s="1630" t="s">
        <v>10103</v>
      </c>
      <c r="C156" s="1637">
        <v>0</v>
      </c>
      <c r="D156" s="1637">
        <v>0</v>
      </c>
      <c r="E156" s="1637">
        <v>-500</v>
      </c>
      <c r="F156" s="1637">
        <v>-500</v>
      </c>
      <c r="G156" s="1630" t="str">
        <f t="shared" si="4"/>
        <v>20201</v>
      </c>
      <c r="H156" s="1638">
        <f t="shared" si="5"/>
        <v>-250</v>
      </c>
    </row>
    <row r="157" spans="1:8" x14ac:dyDescent="0.25">
      <c r="A157" s="1636">
        <v>202019846</v>
      </c>
      <c r="B157" s="1630" t="s">
        <v>10104</v>
      </c>
      <c r="C157" s="1637">
        <v>0</v>
      </c>
      <c r="D157" s="1637">
        <v>0</v>
      </c>
      <c r="E157" s="1637">
        <v>0</v>
      </c>
      <c r="F157" s="1637">
        <v>0</v>
      </c>
      <c r="G157" s="1630" t="str">
        <f t="shared" si="4"/>
        <v>20201</v>
      </c>
      <c r="H157" s="1638">
        <f t="shared" si="5"/>
        <v>0</v>
      </c>
    </row>
    <row r="158" spans="1:8" x14ac:dyDescent="0.25">
      <c r="A158" s="1636">
        <v>203010200</v>
      </c>
      <c r="B158" s="1630" t="s">
        <v>10105</v>
      </c>
      <c r="C158" s="1637">
        <v>0</v>
      </c>
      <c r="D158" s="1637">
        <v>0</v>
      </c>
      <c r="E158" s="1637">
        <v>0</v>
      </c>
      <c r="F158" s="1637">
        <v>0</v>
      </c>
      <c r="G158" s="1630" t="str">
        <f t="shared" si="4"/>
        <v>20301</v>
      </c>
      <c r="H158" s="1638">
        <f t="shared" si="5"/>
        <v>0</v>
      </c>
    </row>
    <row r="159" spans="1:8" x14ac:dyDescent="0.25">
      <c r="A159" s="1636">
        <v>203012038</v>
      </c>
      <c r="B159" s="1630" t="s">
        <v>10106</v>
      </c>
      <c r="C159" s="1637">
        <v>857.5</v>
      </c>
      <c r="D159" s="1637">
        <v>282.94</v>
      </c>
      <c r="E159" s="1637">
        <v>0</v>
      </c>
      <c r="F159" s="1637">
        <v>111</v>
      </c>
      <c r="G159" s="1630" t="str">
        <f t="shared" si="4"/>
        <v>20301</v>
      </c>
      <c r="H159" s="1638">
        <f t="shared" si="5"/>
        <v>312.86</v>
      </c>
    </row>
    <row r="160" spans="1:8" x14ac:dyDescent="0.25">
      <c r="A160" s="1636">
        <v>203012430</v>
      </c>
      <c r="B160" s="1630" t="s">
        <v>10107</v>
      </c>
      <c r="C160" s="1637">
        <v>0</v>
      </c>
      <c r="D160" s="1637">
        <v>0</v>
      </c>
      <c r="E160" s="1637">
        <v>0</v>
      </c>
      <c r="F160" s="1637">
        <v>0</v>
      </c>
      <c r="G160" s="1630" t="str">
        <f t="shared" si="4"/>
        <v>20301</v>
      </c>
      <c r="H160" s="1638">
        <f t="shared" si="5"/>
        <v>0</v>
      </c>
    </row>
    <row r="161" spans="1:8" x14ac:dyDescent="0.25">
      <c r="A161" s="1636">
        <v>203014610</v>
      </c>
      <c r="B161" s="1630" t="s">
        <v>10108</v>
      </c>
      <c r="C161" s="1637">
        <v>0</v>
      </c>
      <c r="D161" s="1637">
        <v>0</v>
      </c>
      <c r="E161" s="1637">
        <v>0</v>
      </c>
      <c r="F161" s="1637">
        <v>0</v>
      </c>
      <c r="G161" s="1630" t="str">
        <f t="shared" si="4"/>
        <v>20301</v>
      </c>
      <c r="H161" s="1638">
        <f t="shared" si="5"/>
        <v>0</v>
      </c>
    </row>
    <row r="162" spans="1:8" x14ac:dyDescent="0.25">
      <c r="A162" s="1636">
        <v>203014611</v>
      </c>
      <c r="B162" s="1630" t="s">
        <v>10109</v>
      </c>
      <c r="C162" s="1637">
        <v>0</v>
      </c>
      <c r="D162" s="1637">
        <v>0</v>
      </c>
      <c r="E162" s="1637">
        <v>0</v>
      </c>
      <c r="F162" s="1637">
        <v>0</v>
      </c>
      <c r="G162" s="1630" t="str">
        <f t="shared" si="4"/>
        <v>20301</v>
      </c>
      <c r="H162" s="1638">
        <f t="shared" si="5"/>
        <v>0</v>
      </c>
    </row>
    <row r="163" spans="1:8" x14ac:dyDescent="0.25">
      <c r="A163" s="1636">
        <v>203014622</v>
      </c>
      <c r="B163" s="1630" t="s">
        <v>10110</v>
      </c>
      <c r="C163" s="1637">
        <v>0</v>
      </c>
      <c r="D163" s="1637">
        <v>0</v>
      </c>
      <c r="E163" s="1637">
        <v>0</v>
      </c>
      <c r="F163" s="1637">
        <v>0</v>
      </c>
      <c r="G163" s="1630" t="str">
        <f t="shared" si="4"/>
        <v>20301</v>
      </c>
      <c r="H163" s="1638">
        <f t="shared" si="5"/>
        <v>0</v>
      </c>
    </row>
    <row r="164" spans="1:8" x14ac:dyDescent="0.25">
      <c r="A164" s="1636">
        <v>207010100</v>
      </c>
      <c r="B164" s="1630" t="s">
        <v>10111</v>
      </c>
      <c r="C164" s="1637">
        <v>277657.83</v>
      </c>
      <c r="D164" s="1637">
        <v>295502.15999999997</v>
      </c>
      <c r="E164" s="1637">
        <v>323495.82</v>
      </c>
      <c r="F164" s="1637">
        <v>292041.81</v>
      </c>
      <c r="G164" s="1630" t="str">
        <f t="shared" si="4"/>
        <v>20701</v>
      </c>
      <c r="H164" s="1638">
        <f t="shared" si="5"/>
        <v>297174.40500000003</v>
      </c>
    </row>
    <row r="165" spans="1:8" x14ac:dyDescent="0.25">
      <c r="A165" s="1636">
        <v>207010101</v>
      </c>
      <c r="B165" s="1630" t="s">
        <v>10112</v>
      </c>
      <c r="C165" s="1637">
        <v>1200.4000000000001</v>
      </c>
      <c r="D165" s="1637">
        <v>0</v>
      </c>
      <c r="E165" s="1637">
        <v>1254</v>
      </c>
      <c r="F165" s="1637">
        <v>1644</v>
      </c>
      <c r="G165" s="1630" t="str">
        <f t="shared" si="4"/>
        <v>20701</v>
      </c>
      <c r="H165" s="1638">
        <f t="shared" si="5"/>
        <v>1024.5999999999999</v>
      </c>
    </row>
    <row r="166" spans="1:8" x14ac:dyDescent="0.25">
      <c r="A166" s="1636">
        <v>207010102</v>
      </c>
      <c r="B166" s="1630" t="s">
        <v>10113</v>
      </c>
      <c r="C166" s="1637">
        <v>0</v>
      </c>
      <c r="D166" s="1637">
        <v>18215.759999999998</v>
      </c>
      <c r="E166" s="1637">
        <v>12300</v>
      </c>
      <c r="F166" s="1637">
        <v>16295.4</v>
      </c>
      <c r="G166" s="1630" t="str">
        <f t="shared" si="4"/>
        <v>20701</v>
      </c>
      <c r="H166" s="1638">
        <f t="shared" si="5"/>
        <v>11702.789999999999</v>
      </c>
    </row>
    <row r="167" spans="1:8" x14ac:dyDescent="0.25">
      <c r="A167" s="1636">
        <v>207010103</v>
      </c>
      <c r="B167" s="1630" t="s">
        <v>10114</v>
      </c>
      <c r="C167" s="1637">
        <v>0</v>
      </c>
      <c r="D167" s="1637">
        <v>0</v>
      </c>
      <c r="E167" s="1637">
        <v>0</v>
      </c>
      <c r="F167" s="1637">
        <v>0</v>
      </c>
      <c r="G167" s="1630" t="str">
        <f t="shared" si="4"/>
        <v>20701</v>
      </c>
      <c r="H167" s="1638">
        <f t="shared" si="5"/>
        <v>0</v>
      </c>
    </row>
    <row r="168" spans="1:8" x14ac:dyDescent="0.25">
      <c r="A168" s="1636">
        <v>207010120</v>
      </c>
      <c r="B168" s="1630" t="s">
        <v>10115</v>
      </c>
      <c r="C168" s="1637">
        <v>23912.34</v>
      </c>
      <c r="D168" s="1637">
        <v>19456.48</v>
      </c>
      <c r="E168" s="1637">
        <v>26531.86</v>
      </c>
      <c r="F168" s="1637">
        <v>-4137.1000000000004</v>
      </c>
      <c r="G168" s="1630" t="str">
        <f t="shared" si="4"/>
        <v>20701</v>
      </c>
      <c r="H168" s="1638">
        <f t="shared" si="5"/>
        <v>16440.894999999997</v>
      </c>
    </row>
    <row r="169" spans="1:8" x14ac:dyDescent="0.25">
      <c r="A169" s="1636">
        <v>207010150</v>
      </c>
      <c r="B169" s="1630" t="s">
        <v>10116</v>
      </c>
      <c r="C169" s="1637">
        <v>12925.91</v>
      </c>
      <c r="D169" s="1637">
        <v>13519.91</v>
      </c>
      <c r="E169" s="1637">
        <v>15518.67</v>
      </c>
      <c r="F169" s="1637">
        <v>14361.14</v>
      </c>
      <c r="G169" s="1630" t="str">
        <f t="shared" si="4"/>
        <v>20701</v>
      </c>
      <c r="H169" s="1638">
        <f t="shared" si="5"/>
        <v>14081.407499999999</v>
      </c>
    </row>
    <row r="170" spans="1:8" x14ac:dyDescent="0.25">
      <c r="A170" s="1636">
        <v>207010200</v>
      </c>
      <c r="B170" s="1630" t="s">
        <v>10117</v>
      </c>
      <c r="C170" s="1637">
        <v>0</v>
      </c>
      <c r="D170" s="1637">
        <v>0</v>
      </c>
      <c r="E170" s="1637">
        <v>0</v>
      </c>
      <c r="F170" s="1637">
        <v>0</v>
      </c>
      <c r="G170" s="1630" t="str">
        <f t="shared" si="4"/>
        <v>20701</v>
      </c>
      <c r="H170" s="1638">
        <f t="shared" si="5"/>
        <v>0</v>
      </c>
    </row>
    <row r="171" spans="1:8" x14ac:dyDescent="0.25">
      <c r="A171" s="1636">
        <v>207010700</v>
      </c>
      <c r="B171" s="1630" t="s">
        <v>10118</v>
      </c>
      <c r="C171" s="1637">
        <v>0</v>
      </c>
      <c r="D171" s="1637">
        <v>0</v>
      </c>
      <c r="E171" s="1637">
        <v>0</v>
      </c>
      <c r="F171" s="1637">
        <v>0</v>
      </c>
      <c r="G171" s="1630" t="str">
        <f t="shared" si="4"/>
        <v>20701</v>
      </c>
      <c r="H171" s="1638">
        <f t="shared" si="5"/>
        <v>0</v>
      </c>
    </row>
    <row r="172" spans="1:8" x14ac:dyDescent="0.25">
      <c r="A172" s="1636">
        <v>207010800</v>
      </c>
      <c r="B172" s="1630" t="s">
        <v>10119</v>
      </c>
      <c r="C172" s="1637">
        <v>0</v>
      </c>
      <c r="D172" s="1637">
        <v>0</v>
      </c>
      <c r="E172" s="1637">
        <v>1126.5</v>
      </c>
      <c r="F172" s="1637">
        <v>2250</v>
      </c>
      <c r="G172" s="1630" t="str">
        <f t="shared" si="4"/>
        <v>20701</v>
      </c>
      <c r="H172" s="1638">
        <f t="shared" si="5"/>
        <v>844.125</v>
      </c>
    </row>
    <row r="173" spans="1:8" x14ac:dyDescent="0.25">
      <c r="A173" s="1636">
        <v>207010930</v>
      </c>
      <c r="B173" s="1630" t="s">
        <v>10120</v>
      </c>
      <c r="C173" s="1637">
        <v>9</v>
      </c>
      <c r="D173" s="1637">
        <v>0</v>
      </c>
      <c r="E173" s="1637">
        <v>0</v>
      </c>
      <c r="F173" s="1637">
        <v>0</v>
      </c>
      <c r="G173" s="1630" t="str">
        <f t="shared" si="4"/>
        <v>20701</v>
      </c>
      <c r="H173" s="1638">
        <f t="shared" si="5"/>
        <v>2.25</v>
      </c>
    </row>
    <row r="174" spans="1:8" x14ac:dyDescent="0.25">
      <c r="A174" s="1636">
        <v>207010985</v>
      </c>
      <c r="B174" s="1630" t="s">
        <v>10121</v>
      </c>
      <c r="C174" s="1637">
        <v>0</v>
      </c>
      <c r="D174" s="1637">
        <v>0</v>
      </c>
      <c r="E174" s="1637">
        <v>0</v>
      </c>
      <c r="F174" s="1637">
        <v>0</v>
      </c>
      <c r="G174" s="1630" t="str">
        <f t="shared" si="4"/>
        <v>20701</v>
      </c>
      <c r="H174" s="1638">
        <f t="shared" si="5"/>
        <v>0</v>
      </c>
    </row>
    <row r="175" spans="1:8" x14ac:dyDescent="0.25">
      <c r="A175" s="1636">
        <v>207011045</v>
      </c>
      <c r="B175" s="1630" t="s">
        <v>10122</v>
      </c>
      <c r="C175" s="1637">
        <v>0</v>
      </c>
      <c r="D175" s="1637">
        <v>0</v>
      </c>
      <c r="E175" s="1637">
        <v>0</v>
      </c>
      <c r="F175" s="1637">
        <v>0</v>
      </c>
      <c r="G175" s="1630" t="str">
        <f t="shared" si="4"/>
        <v>20701</v>
      </c>
      <c r="H175" s="1638">
        <f t="shared" si="5"/>
        <v>0</v>
      </c>
    </row>
    <row r="176" spans="1:8" x14ac:dyDescent="0.25">
      <c r="A176" s="1636">
        <v>207012000</v>
      </c>
      <c r="B176" s="1630" t="s">
        <v>10123</v>
      </c>
      <c r="C176" s="1637">
        <v>3197.61</v>
      </c>
      <c r="D176" s="1637">
        <v>-275.36</v>
      </c>
      <c r="E176" s="1637">
        <v>2588.02</v>
      </c>
      <c r="F176" s="1637">
        <v>2770.96</v>
      </c>
      <c r="G176" s="1630" t="str">
        <f t="shared" si="4"/>
        <v>20701</v>
      </c>
      <c r="H176" s="1638">
        <f t="shared" si="5"/>
        <v>2070.3074999999999</v>
      </c>
    </row>
    <row r="177" spans="1:8" x14ac:dyDescent="0.25">
      <c r="A177" s="1636">
        <v>207012007</v>
      </c>
      <c r="B177" s="1630" t="s">
        <v>10124</v>
      </c>
      <c r="C177" s="1637">
        <v>1064.7</v>
      </c>
      <c r="D177" s="1637">
        <v>1098.2</v>
      </c>
      <c r="E177" s="1637">
        <v>1212</v>
      </c>
      <c r="F177" s="1637">
        <v>0</v>
      </c>
      <c r="G177" s="1630" t="str">
        <f t="shared" si="4"/>
        <v>20701</v>
      </c>
      <c r="H177" s="1638">
        <f t="shared" si="5"/>
        <v>843.72500000000002</v>
      </c>
    </row>
    <row r="178" spans="1:8" x14ac:dyDescent="0.25">
      <c r="A178" s="1636">
        <v>207012011</v>
      </c>
      <c r="B178" s="1630" t="s">
        <v>10125</v>
      </c>
      <c r="C178" s="1637">
        <v>0</v>
      </c>
      <c r="D178" s="1637">
        <v>0</v>
      </c>
      <c r="E178" s="1637">
        <v>0</v>
      </c>
      <c r="F178" s="1637">
        <v>0</v>
      </c>
      <c r="G178" s="1630" t="str">
        <f t="shared" si="4"/>
        <v>20701</v>
      </c>
      <c r="H178" s="1638">
        <f t="shared" si="5"/>
        <v>0</v>
      </c>
    </row>
    <row r="179" spans="1:8" x14ac:dyDescent="0.25">
      <c r="A179" s="1636">
        <v>207012038</v>
      </c>
      <c r="B179" s="1630" t="s">
        <v>10126</v>
      </c>
      <c r="C179" s="1637">
        <v>3015</v>
      </c>
      <c r="D179" s="1637">
        <v>3212.64</v>
      </c>
      <c r="E179" s="1637">
        <v>2888.78</v>
      </c>
      <c r="F179" s="1637">
        <v>4288.5600000000004</v>
      </c>
      <c r="G179" s="1630" t="str">
        <f t="shared" si="4"/>
        <v>20701</v>
      </c>
      <c r="H179" s="1638">
        <f t="shared" si="5"/>
        <v>3351.2449999999999</v>
      </c>
    </row>
    <row r="180" spans="1:8" x14ac:dyDescent="0.25">
      <c r="A180" s="1636">
        <v>207012039</v>
      </c>
      <c r="B180" s="1630" t="s">
        <v>10127</v>
      </c>
      <c r="C180" s="1637">
        <v>1924.12</v>
      </c>
      <c r="D180" s="1637">
        <v>2077.1</v>
      </c>
      <c r="E180" s="1637">
        <v>971.2</v>
      </c>
      <c r="F180" s="1637">
        <v>2127.9</v>
      </c>
      <c r="G180" s="1630" t="str">
        <f t="shared" si="4"/>
        <v>20701</v>
      </c>
      <c r="H180" s="1638">
        <f t="shared" si="5"/>
        <v>1775.08</v>
      </c>
    </row>
    <row r="181" spans="1:8" x14ac:dyDescent="0.25">
      <c r="A181" s="1636">
        <v>207012300</v>
      </c>
      <c r="B181" s="1630" t="s">
        <v>10128</v>
      </c>
      <c r="C181" s="1637">
        <v>1846.76</v>
      </c>
      <c r="D181" s="1637">
        <v>4088.29</v>
      </c>
      <c r="E181" s="1637">
        <v>1366</v>
      </c>
      <c r="F181" s="1637">
        <v>2382.63</v>
      </c>
      <c r="G181" s="1630" t="str">
        <f t="shared" si="4"/>
        <v>20701</v>
      </c>
      <c r="H181" s="1638">
        <f t="shared" si="5"/>
        <v>2420.92</v>
      </c>
    </row>
    <row r="182" spans="1:8" x14ac:dyDescent="0.25">
      <c r="A182" s="1636">
        <v>207012403</v>
      </c>
      <c r="B182" s="1630" t="s">
        <v>10129</v>
      </c>
      <c r="C182" s="1637">
        <v>0</v>
      </c>
      <c r="D182" s="1637">
        <v>0</v>
      </c>
      <c r="E182" s="1637">
        <v>0</v>
      </c>
      <c r="F182" s="1637">
        <v>0</v>
      </c>
      <c r="G182" s="1630" t="str">
        <f t="shared" si="4"/>
        <v>20701</v>
      </c>
      <c r="H182" s="1638">
        <f t="shared" si="5"/>
        <v>0</v>
      </c>
    </row>
    <row r="183" spans="1:8" x14ac:dyDescent="0.25">
      <c r="A183" s="1636">
        <v>207012415</v>
      </c>
      <c r="B183" s="1630" t="s">
        <v>10130</v>
      </c>
      <c r="C183" s="1637">
        <v>2140.56</v>
      </c>
      <c r="D183" s="1637">
        <v>2140.56</v>
      </c>
      <c r="E183" s="1637">
        <v>2604.23</v>
      </c>
      <c r="F183" s="1637">
        <v>3415.71</v>
      </c>
      <c r="G183" s="1630" t="str">
        <f t="shared" si="4"/>
        <v>20701</v>
      </c>
      <c r="H183" s="1638">
        <f t="shared" si="5"/>
        <v>2575.2650000000003</v>
      </c>
    </row>
    <row r="184" spans="1:8" x14ac:dyDescent="0.25">
      <c r="A184" s="1636">
        <v>207012416</v>
      </c>
      <c r="B184" s="1630" t="s">
        <v>10131</v>
      </c>
      <c r="C184" s="1637">
        <v>0</v>
      </c>
      <c r="D184" s="1637">
        <v>0</v>
      </c>
      <c r="E184" s="1637">
        <v>0</v>
      </c>
      <c r="F184" s="1637">
        <v>765</v>
      </c>
      <c r="G184" s="1630" t="str">
        <f t="shared" si="4"/>
        <v>20701</v>
      </c>
      <c r="H184" s="1638">
        <f t="shared" si="5"/>
        <v>191.25</v>
      </c>
    </row>
    <row r="185" spans="1:8" x14ac:dyDescent="0.25">
      <c r="A185" s="1636">
        <v>207012433</v>
      </c>
      <c r="B185" s="1630" t="s">
        <v>10132</v>
      </c>
      <c r="C185" s="1637">
        <v>0</v>
      </c>
      <c r="D185" s="1637">
        <v>0</v>
      </c>
      <c r="E185" s="1637">
        <v>0</v>
      </c>
      <c r="F185" s="1637">
        <v>0</v>
      </c>
      <c r="G185" s="1630" t="str">
        <f t="shared" si="4"/>
        <v>20701</v>
      </c>
      <c r="H185" s="1638">
        <f t="shared" si="5"/>
        <v>0</v>
      </c>
    </row>
    <row r="186" spans="1:8" x14ac:dyDescent="0.25">
      <c r="A186" s="1636">
        <v>207012442</v>
      </c>
      <c r="B186" s="1630" t="s">
        <v>10133</v>
      </c>
      <c r="C186" s="1637">
        <v>0</v>
      </c>
      <c r="D186" s="1637">
        <v>0</v>
      </c>
      <c r="E186" s="1637">
        <v>0</v>
      </c>
      <c r="F186" s="1637">
        <v>0</v>
      </c>
      <c r="G186" s="1630" t="str">
        <f t="shared" si="4"/>
        <v>20701</v>
      </c>
      <c r="H186" s="1638">
        <f t="shared" si="5"/>
        <v>0</v>
      </c>
    </row>
    <row r="187" spans="1:8" x14ac:dyDescent="0.25">
      <c r="A187" s="1636">
        <v>207012477</v>
      </c>
      <c r="B187" s="1630" t="s">
        <v>10134</v>
      </c>
      <c r="C187" s="1637">
        <v>0</v>
      </c>
      <c r="D187" s="1637">
        <v>0</v>
      </c>
      <c r="E187" s="1637">
        <v>0</v>
      </c>
      <c r="F187" s="1637">
        <v>0</v>
      </c>
      <c r="G187" s="1630" t="str">
        <f t="shared" si="4"/>
        <v>20701</v>
      </c>
      <c r="H187" s="1638">
        <f t="shared" si="5"/>
        <v>0</v>
      </c>
    </row>
    <row r="188" spans="1:8" x14ac:dyDescent="0.25">
      <c r="A188" s="1636">
        <v>207012478</v>
      </c>
      <c r="B188" s="1630" t="s">
        <v>10135</v>
      </c>
      <c r="C188" s="1637">
        <v>0</v>
      </c>
      <c r="D188" s="1637">
        <v>0</v>
      </c>
      <c r="E188" s="1637">
        <v>0</v>
      </c>
      <c r="F188" s="1637">
        <v>0</v>
      </c>
      <c r="G188" s="1630" t="str">
        <f t="shared" si="4"/>
        <v>20701</v>
      </c>
      <c r="H188" s="1638">
        <f t="shared" si="5"/>
        <v>0</v>
      </c>
    </row>
    <row r="189" spans="1:8" x14ac:dyDescent="0.25">
      <c r="A189" s="1636">
        <v>207012510</v>
      </c>
      <c r="B189" s="1630" t="s">
        <v>10136</v>
      </c>
      <c r="C189" s="1637">
        <v>0</v>
      </c>
      <c r="D189" s="1637">
        <v>4790.87</v>
      </c>
      <c r="E189" s="1637">
        <v>4699.37</v>
      </c>
      <c r="F189" s="1637">
        <v>4433.03</v>
      </c>
      <c r="G189" s="1630" t="str">
        <f t="shared" si="4"/>
        <v>20701</v>
      </c>
      <c r="H189" s="1638">
        <f t="shared" si="5"/>
        <v>3480.8175000000001</v>
      </c>
    </row>
    <row r="190" spans="1:8" x14ac:dyDescent="0.25">
      <c r="A190" s="1636">
        <v>207012520</v>
      </c>
      <c r="B190" s="1630" t="s">
        <v>10137</v>
      </c>
      <c r="C190" s="1637">
        <v>0</v>
      </c>
      <c r="D190" s="1637">
        <v>0</v>
      </c>
      <c r="E190" s="1637">
        <v>0</v>
      </c>
      <c r="F190" s="1637">
        <v>0</v>
      </c>
      <c r="G190" s="1630" t="str">
        <f t="shared" si="4"/>
        <v>20701</v>
      </c>
      <c r="H190" s="1638">
        <f t="shared" si="5"/>
        <v>0</v>
      </c>
    </row>
    <row r="191" spans="1:8" x14ac:dyDescent="0.25">
      <c r="A191" s="1636">
        <v>207012703</v>
      </c>
      <c r="B191" s="1630" t="s">
        <v>6829</v>
      </c>
      <c r="C191" s="1637">
        <v>0</v>
      </c>
      <c r="D191" s="1637">
        <v>0</v>
      </c>
      <c r="E191" s="1637">
        <v>131.63999999999999</v>
      </c>
      <c r="F191" s="1637">
        <v>131.63999999999999</v>
      </c>
      <c r="G191" s="1630" t="str">
        <f t="shared" si="4"/>
        <v>20701</v>
      </c>
      <c r="H191" s="1638">
        <f t="shared" si="5"/>
        <v>65.819999999999993</v>
      </c>
    </row>
    <row r="192" spans="1:8" x14ac:dyDescent="0.25">
      <c r="A192" s="1636">
        <v>207012706</v>
      </c>
      <c r="B192" s="1630" t="s">
        <v>10138</v>
      </c>
      <c r="C192" s="1637">
        <v>0</v>
      </c>
      <c r="D192" s="1637">
        <v>1950.11</v>
      </c>
      <c r="E192" s="1637">
        <v>363.85</v>
      </c>
      <c r="F192" s="1637">
        <v>188.24</v>
      </c>
      <c r="G192" s="1630" t="str">
        <f t="shared" si="4"/>
        <v>20701</v>
      </c>
      <c r="H192" s="1638">
        <f t="shared" si="5"/>
        <v>625.54999999999995</v>
      </c>
    </row>
    <row r="193" spans="1:8" x14ac:dyDescent="0.25">
      <c r="A193" s="1636">
        <v>207012801</v>
      </c>
      <c r="B193" s="1630" t="s">
        <v>10139</v>
      </c>
      <c r="C193" s="1637">
        <v>0</v>
      </c>
      <c r="D193" s="1637">
        <v>0</v>
      </c>
      <c r="E193" s="1637">
        <v>0</v>
      </c>
      <c r="F193" s="1637">
        <v>0</v>
      </c>
      <c r="G193" s="1630" t="str">
        <f t="shared" si="4"/>
        <v>20701</v>
      </c>
      <c r="H193" s="1638">
        <f t="shared" si="5"/>
        <v>0</v>
      </c>
    </row>
    <row r="194" spans="1:8" x14ac:dyDescent="0.25">
      <c r="A194" s="1636">
        <v>207013011</v>
      </c>
      <c r="B194" s="1630" t="s">
        <v>10140</v>
      </c>
      <c r="C194" s="1637">
        <v>0</v>
      </c>
      <c r="D194" s="1637">
        <v>0</v>
      </c>
      <c r="E194" s="1637">
        <v>0</v>
      </c>
      <c r="F194" s="1637">
        <v>0</v>
      </c>
      <c r="G194" s="1630" t="str">
        <f t="shared" si="4"/>
        <v>20701</v>
      </c>
      <c r="H194" s="1638">
        <f t="shared" si="5"/>
        <v>0</v>
      </c>
    </row>
    <row r="195" spans="1:8" x14ac:dyDescent="0.25">
      <c r="A195" s="1636">
        <v>207013038</v>
      </c>
      <c r="B195" s="1630" t="s">
        <v>10141</v>
      </c>
      <c r="C195" s="1637">
        <v>0</v>
      </c>
      <c r="D195" s="1637">
        <v>0</v>
      </c>
      <c r="E195" s="1637">
        <v>0</v>
      </c>
      <c r="F195" s="1637">
        <v>0</v>
      </c>
      <c r="G195" s="1630" t="str">
        <f t="shared" si="4"/>
        <v>20701</v>
      </c>
      <c r="H195" s="1638">
        <f t="shared" si="5"/>
        <v>0</v>
      </c>
    </row>
    <row r="196" spans="1:8" x14ac:dyDescent="0.25">
      <c r="A196" s="1636">
        <v>207013052</v>
      </c>
      <c r="B196" s="1630" t="s">
        <v>10142</v>
      </c>
      <c r="C196" s="1637">
        <v>0</v>
      </c>
      <c r="D196" s="1637">
        <v>1585.72</v>
      </c>
      <c r="E196" s="1637">
        <v>0</v>
      </c>
      <c r="F196" s="1637">
        <v>0</v>
      </c>
      <c r="G196" s="1630" t="str">
        <f t="shared" si="4"/>
        <v>20701</v>
      </c>
      <c r="H196" s="1638">
        <f t="shared" si="5"/>
        <v>396.43</v>
      </c>
    </row>
    <row r="197" spans="1:8" x14ac:dyDescent="0.25">
      <c r="A197" s="1636">
        <v>207013300</v>
      </c>
      <c r="B197" s="1630" t="s">
        <v>10143</v>
      </c>
      <c r="C197" s="1637">
        <v>4290.92</v>
      </c>
      <c r="D197" s="1637">
        <v>82750.11</v>
      </c>
      <c r="E197" s="1637">
        <v>120912.57</v>
      </c>
      <c r="F197" s="1637">
        <v>145158.99</v>
      </c>
      <c r="G197" s="1630" t="str">
        <f t="shared" si="4"/>
        <v>20701</v>
      </c>
      <c r="H197" s="1638">
        <f t="shared" si="5"/>
        <v>88278.147499999992</v>
      </c>
    </row>
    <row r="198" spans="1:8" x14ac:dyDescent="0.25">
      <c r="A198" s="1636">
        <v>207014610</v>
      </c>
      <c r="B198" s="1630" t="s">
        <v>10144</v>
      </c>
      <c r="C198" s="1637">
        <v>0</v>
      </c>
      <c r="D198" s="1637">
        <v>0</v>
      </c>
      <c r="E198" s="1637">
        <v>6782.5</v>
      </c>
      <c r="F198" s="1637">
        <v>18013.29</v>
      </c>
      <c r="G198" s="1630" t="str">
        <f t="shared" si="4"/>
        <v>20701</v>
      </c>
      <c r="H198" s="1638">
        <f t="shared" si="5"/>
        <v>6198.9475000000002</v>
      </c>
    </row>
    <row r="199" spans="1:8" x14ac:dyDescent="0.25">
      <c r="A199" s="1636">
        <v>207014611</v>
      </c>
      <c r="B199" s="1630" t="s">
        <v>10145</v>
      </c>
      <c r="C199" s="1637">
        <v>0</v>
      </c>
      <c r="D199" s="1637">
        <v>0</v>
      </c>
      <c r="E199" s="1637">
        <v>6910</v>
      </c>
      <c r="F199" s="1637">
        <v>16027.62</v>
      </c>
      <c r="G199" s="1630" t="str">
        <f t="shared" si="4"/>
        <v>20701</v>
      </c>
      <c r="H199" s="1638">
        <f t="shared" si="5"/>
        <v>5734.4050000000007</v>
      </c>
    </row>
    <row r="200" spans="1:8" x14ac:dyDescent="0.25">
      <c r="A200" s="1636">
        <v>207014619</v>
      </c>
      <c r="B200" s="1630" t="s">
        <v>10146</v>
      </c>
      <c r="C200" s="1637">
        <v>0</v>
      </c>
      <c r="D200" s="1637">
        <v>0</v>
      </c>
      <c r="E200" s="1637">
        <v>0</v>
      </c>
      <c r="F200" s="1637">
        <v>9.9499999999999993</v>
      </c>
      <c r="G200" s="1630" t="str">
        <f t="shared" si="4"/>
        <v>20701</v>
      </c>
      <c r="H200" s="1638">
        <f t="shared" si="5"/>
        <v>2.4874999999999998</v>
      </c>
    </row>
    <row r="201" spans="1:8" x14ac:dyDescent="0.25">
      <c r="A201" s="1636">
        <v>207014622</v>
      </c>
      <c r="B201" s="1630" t="s">
        <v>10147</v>
      </c>
      <c r="C201" s="1637">
        <v>0</v>
      </c>
      <c r="D201" s="1637">
        <v>105.56</v>
      </c>
      <c r="E201" s="1637">
        <v>129.97</v>
      </c>
      <c r="F201" s="1637">
        <v>126.95</v>
      </c>
      <c r="G201" s="1630" t="str">
        <f t="shared" ref="G201:G264" si="6">LEFT(A201,5)</f>
        <v>20701</v>
      </c>
      <c r="H201" s="1638">
        <f t="shared" ref="H201:H264" si="7">SUM(C201:F201)/4</f>
        <v>90.62</v>
      </c>
    </row>
    <row r="202" spans="1:8" x14ac:dyDescent="0.25">
      <c r="A202" s="1636">
        <v>207014623</v>
      </c>
      <c r="B202" s="1630" t="s">
        <v>10148</v>
      </c>
      <c r="C202" s="1637">
        <v>0</v>
      </c>
      <c r="D202" s="1637">
        <v>20665.93</v>
      </c>
      <c r="E202" s="1637">
        <v>26665</v>
      </c>
      <c r="F202" s="1637">
        <v>16319</v>
      </c>
      <c r="G202" s="1630" t="str">
        <f t="shared" si="6"/>
        <v>20701</v>
      </c>
      <c r="H202" s="1638">
        <f t="shared" si="7"/>
        <v>15912.4825</v>
      </c>
    </row>
    <row r="203" spans="1:8" x14ac:dyDescent="0.25">
      <c r="A203" s="1636">
        <v>207015902</v>
      </c>
      <c r="B203" s="1630" t="s">
        <v>10149</v>
      </c>
      <c r="C203" s="1637">
        <v>0</v>
      </c>
      <c r="D203" s="1637">
        <v>0</v>
      </c>
      <c r="E203" s="1637">
        <v>0</v>
      </c>
      <c r="F203" s="1637">
        <v>0</v>
      </c>
      <c r="G203" s="1630" t="str">
        <f t="shared" si="6"/>
        <v>20701</v>
      </c>
      <c r="H203" s="1638">
        <f t="shared" si="7"/>
        <v>0</v>
      </c>
    </row>
    <row r="204" spans="1:8" x14ac:dyDescent="0.25">
      <c r="A204" s="1636">
        <v>207016010</v>
      </c>
      <c r="B204" s="1630" t="s">
        <v>10150</v>
      </c>
      <c r="C204" s="1637">
        <v>47814.05</v>
      </c>
      <c r="D204" s="1637">
        <v>47814.05</v>
      </c>
      <c r="E204" s="1637">
        <v>9621.89</v>
      </c>
      <c r="F204" s="1637">
        <v>9621.89</v>
      </c>
      <c r="G204" s="1630" t="str">
        <f t="shared" si="6"/>
        <v>20701</v>
      </c>
      <c r="H204" s="1638">
        <f t="shared" si="7"/>
        <v>28717.97</v>
      </c>
    </row>
    <row r="205" spans="1:8" x14ac:dyDescent="0.25">
      <c r="A205" s="1636">
        <v>207019053</v>
      </c>
      <c r="B205" s="1630" t="s">
        <v>10151</v>
      </c>
      <c r="C205" s="1637">
        <v>0</v>
      </c>
      <c r="D205" s="1637">
        <v>0</v>
      </c>
      <c r="E205" s="1637">
        <v>0</v>
      </c>
      <c r="F205" s="1637">
        <v>0</v>
      </c>
      <c r="G205" s="1630" t="str">
        <f t="shared" si="6"/>
        <v>20701</v>
      </c>
      <c r="H205" s="1638">
        <f t="shared" si="7"/>
        <v>0</v>
      </c>
    </row>
    <row r="206" spans="1:8" x14ac:dyDescent="0.25">
      <c r="A206" s="1636">
        <v>207019054</v>
      </c>
      <c r="B206" s="1630" t="s">
        <v>10152</v>
      </c>
      <c r="C206" s="1637">
        <v>0</v>
      </c>
      <c r="D206" s="1637">
        <v>0</v>
      </c>
      <c r="E206" s="1637">
        <v>0</v>
      </c>
      <c r="F206" s="1637">
        <v>0</v>
      </c>
      <c r="G206" s="1630" t="str">
        <f t="shared" si="6"/>
        <v>20701</v>
      </c>
      <c r="H206" s="1638">
        <f t="shared" si="7"/>
        <v>0</v>
      </c>
    </row>
    <row r="207" spans="1:8" x14ac:dyDescent="0.25">
      <c r="A207" s="1636">
        <v>207019059</v>
      </c>
      <c r="B207" s="1630" t="s">
        <v>10153</v>
      </c>
      <c r="C207" s="1637">
        <v>0</v>
      </c>
      <c r="D207" s="1637">
        <v>0</v>
      </c>
      <c r="E207" s="1637">
        <v>0</v>
      </c>
      <c r="F207" s="1637">
        <v>0</v>
      </c>
      <c r="G207" s="1630" t="str">
        <f t="shared" si="6"/>
        <v>20701</v>
      </c>
      <c r="H207" s="1638">
        <f t="shared" si="7"/>
        <v>0</v>
      </c>
    </row>
    <row r="208" spans="1:8" x14ac:dyDescent="0.25">
      <c r="A208" s="1636">
        <v>207019089</v>
      </c>
      <c r="B208" s="1630" t="s">
        <v>10154</v>
      </c>
      <c r="C208" s="1637">
        <v>0</v>
      </c>
      <c r="D208" s="1637">
        <v>0</v>
      </c>
      <c r="E208" s="1637">
        <v>0</v>
      </c>
      <c r="F208" s="1637">
        <v>-230</v>
      </c>
      <c r="G208" s="1630" t="str">
        <f t="shared" si="6"/>
        <v>20701</v>
      </c>
      <c r="H208" s="1638">
        <f t="shared" si="7"/>
        <v>-57.5</v>
      </c>
    </row>
    <row r="209" spans="1:8" x14ac:dyDescent="0.25">
      <c r="A209" s="1636">
        <v>207019103</v>
      </c>
      <c r="B209" s="1630" t="s">
        <v>10155</v>
      </c>
      <c r="C209" s="1637">
        <v>0</v>
      </c>
      <c r="D209" s="1637">
        <v>0</v>
      </c>
      <c r="E209" s="1637">
        <v>0</v>
      </c>
      <c r="F209" s="1637">
        <v>0</v>
      </c>
      <c r="G209" s="1630" t="str">
        <f t="shared" si="6"/>
        <v>20701</v>
      </c>
      <c r="H209" s="1638">
        <f t="shared" si="7"/>
        <v>0</v>
      </c>
    </row>
    <row r="210" spans="1:8" x14ac:dyDescent="0.25">
      <c r="A210" s="1636">
        <v>207019200</v>
      </c>
      <c r="B210" s="1630" t="s">
        <v>10156</v>
      </c>
      <c r="C210" s="1637">
        <v>-2070.96</v>
      </c>
      <c r="D210" s="1637">
        <v>-1812.09</v>
      </c>
      <c r="E210" s="1637">
        <v>-2329.83</v>
      </c>
      <c r="F210" s="1637">
        <v>-3365.31</v>
      </c>
      <c r="G210" s="1630" t="str">
        <f t="shared" si="6"/>
        <v>20701</v>
      </c>
      <c r="H210" s="1638">
        <f t="shared" si="7"/>
        <v>-2394.5475000000001</v>
      </c>
    </row>
    <row r="211" spans="1:8" x14ac:dyDescent="0.25">
      <c r="A211" s="1636">
        <v>207019201</v>
      </c>
      <c r="B211" s="1630" t="s">
        <v>10157</v>
      </c>
      <c r="C211" s="1637">
        <v>0</v>
      </c>
      <c r="D211" s="1637">
        <v>0</v>
      </c>
      <c r="E211" s="1637">
        <v>0</v>
      </c>
      <c r="F211" s="1637">
        <v>0</v>
      </c>
      <c r="G211" s="1630" t="str">
        <f t="shared" si="6"/>
        <v>20701</v>
      </c>
      <c r="H211" s="1638">
        <f t="shared" si="7"/>
        <v>0</v>
      </c>
    </row>
    <row r="212" spans="1:8" x14ac:dyDescent="0.25">
      <c r="A212" s="1636">
        <v>207019300</v>
      </c>
      <c r="B212" s="1630" t="s">
        <v>10158</v>
      </c>
      <c r="C212" s="1637">
        <v>0</v>
      </c>
      <c r="D212" s="1637">
        <v>0</v>
      </c>
      <c r="E212" s="1637">
        <v>0</v>
      </c>
      <c r="F212" s="1637">
        <v>0</v>
      </c>
      <c r="G212" s="1630" t="str">
        <f t="shared" si="6"/>
        <v>20701</v>
      </c>
      <c r="H212" s="1638">
        <f t="shared" si="7"/>
        <v>0</v>
      </c>
    </row>
    <row r="213" spans="1:8" x14ac:dyDescent="0.25">
      <c r="A213" s="1636">
        <v>207019359</v>
      </c>
      <c r="B213" s="1630" t="s">
        <v>10159</v>
      </c>
      <c r="C213" s="1637">
        <v>0</v>
      </c>
      <c r="D213" s="1637">
        <v>0</v>
      </c>
      <c r="E213" s="1637">
        <v>0</v>
      </c>
      <c r="F213" s="1637">
        <v>0</v>
      </c>
      <c r="G213" s="1630" t="str">
        <f t="shared" si="6"/>
        <v>20701</v>
      </c>
      <c r="H213" s="1638">
        <f t="shared" si="7"/>
        <v>0</v>
      </c>
    </row>
    <row r="214" spans="1:8" x14ac:dyDescent="0.25">
      <c r="A214" s="1636">
        <v>207019390</v>
      </c>
      <c r="B214" s="1630" t="s">
        <v>10160</v>
      </c>
      <c r="C214" s="1637">
        <v>0</v>
      </c>
      <c r="D214" s="1637">
        <v>0</v>
      </c>
      <c r="E214" s="1637">
        <v>0</v>
      </c>
      <c r="F214" s="1637">
        <v>0</v>
      </c>
      <c r="G214" s="1630" t="str">
        <f t="shared" si="6"/>
        <v>20701</v>
      </c>
      <c r="H214" s="1638">
        <f t="shared" si="7"/>
        <v>0</v>
      </c>
    </row>
    <row r="215" spans="1:8" x14ac:dyDescent="0.25">
      <c r="A215" s="1636">
        <v>207019539</v>
      </c>
      <c r="B215" s="1630" t="s">
        <v>10161</v>
      </c>
      <c r="C215" s="1637">
        <v>0</v>
      </c>
      <c r="D215" s="1637">
        <v>0</v>
      </c>
      <c r="E215" s="1637">
        <v>0</v>
      </c>
      <c r="F215" s="1637">
        <v>0</v>
      </c>
      <c r="G215" s="1630" t="str">
        <f t="shared" si="6"/>
        <v>20701</v>
      </c>
      <c r="H215" s="1638">
        <f t="shared" si="7"/>
        <v>0</v>
      </c>
    </row>
    <row r="216" spans="1:8" x14ac:dyDescent="0.25">
      <c r="A216" s="1636">
        <v>207019800</v>
      </c>
      <c r="B216" s="1630" t="s">
        <v>10162</v>
      </c>
      <c r="C216" s="1637">
        <v>0</v>
      </c>
      <c r="D216" s="1637">
        <v>0</v>
      </c>
      <c r="E216" s="1637">
        <v>-21000</v>
      </c>
      <c r="F216" s="1637">
        <v>0</v>
      </c>
      <c r="G216" s="1630" t="str">
        <f t="shared" si="6"/>
        <v>20701</v>
      </c>
      <c r="H216" s="1638">
        <f t="shared" si="7"/>
        <v>-5250</v>
      </c>
    </row>
    <row r="217" spans="1:8" x14ac:dyDescent="0.25">
      <c r="A217" s="1636">
        <v>208010100</v>
      </c>
      <c r="B217" s="1630" t="s">
        <v>6835</v>
      </c>
      <c r="C217" s="1637">
        <v>290398.21999999997</v>
      </c>
      <c r="D217" s="1637">
        <v>254490.41</v>
      </c>
      <c r="E217" s="1637">
        <v>279631.3</v>
      </c>
      <c r="F217" s="1637">
        <v>320009.15999999997</v>
      </c>
      <c r="G217" s="1630" t="str">
        <f t="shared" si="6"/>
        <v>20801</v>
      </c>
      <c r="H217" s="1638">
        <f t="shared" si="7"/>
        <v>286132.27249999996</v>
      </c>
    </row>
    <row r="218" spans="1:8" x14ac:dyDescent="0.25">
      <c r="A218" s="1636">
        <v>208010101</v>
      </c>
      <c r="B218" s="1630" t="s">
        <v>10163</v>
      </c>
      <c r="C218" s="1637">
        <v>608.27</v>
      </c>
      <c r="D218" s="1637">
        <v>0</v>
      </c>
      <c r="E218" s="1637">
        <v>-583</v>
      </c>
      <c r="F218" s="1637">
        <v>1464</v>
      </c>
      <c r="G218" s="1630" t="str">
        <f t="shared" si="6"/>
        <v>20801</v>
      </c>
      <c r="H218" s="1638">
        <f t="shared" si="7"/>
        <v>372.3175</v>
      </c>
    </row>
    <row r="219" spans="1:8" x14ac:dyDescent="0.25">
      <c r="A219" s="1636">
        <v>208010102</v>
      </c>
      <c r="B219" s="1630" t="s">
        <v>10164</v>
      </c>
      <c r="C219" s="1637">
        <v>0</v>
      </c>
      <c r="D219" s="1637">
        <v>14654.04</v>
      </c>
      <c r="E219" s="1637">
        <v>11100</v>
      </c>
      <c r="F219" s="1637">
        <v>15621</v>
      </c>
      <c r="G219" s="1630" t="str">
        <f t="shared" si="6"/>
        <v>20801</v>
      </c>
      <c r="H219" s="1638">
        <f t="shared" si="7"/>
        <v>10343.76</v>
      </c>
    </row>
    <row r="220" spans="1:8" x14ac:dyDescent="0.25">
      <c r="A220" s="1636">
        <v>208010103</v>
      </c>
      <c r="B220" s="1630" t="s">
        <v>10165</v>
      </c>
      <c r="C220" s="1637">
        <v>0</v>
      </c>
      <c r="D220" s="1637">
        <v>0</v>
      </c>
      <c r="E220" s="1637">
        <v>0</v>
      </c>
      <c r="F220" s="1637">
        <v>0</v>
      </c>
      <c r="G220" s="1630" t="str">
        <f t="shared" si="6"/>
        <v>20801</v>
      </c>
      <c r="H220" s="1638">
        <f t="shared" si="7"/>
        <v>0</v>
      </c>
    </row>
    <row r="221" spans="1:8" x14ac:dyDescent="0.25">
      <c r="A221" s="1636">
        <v>208010110</v>
      </c>
      <c r="B221" s="1630" t="s">
        <v>10166</v>
      </c>
      <c r="C221" s="1637">
        <v>0</v>
      </c>
      <c r="D221" s="1637">
        <v>0</v>
      </c>
      <c r="E221" s="1637">
        <v>0</v>
      </c>
      <c r="F221" s="1637">
        <v>0</v>
      </c>
      <c r="G221" s="1630" t="str">
        <f t="shared" si="6"/>
        <v>20801</v>
      </c>
      <c r="H221" s="1638">
        <f t="shared" si="7"/>
        <v>0</v>
      </c>
    </row>
    <row r="222" spans="1:8" x14ac:dyDescent="0.25">
      <c r="A222" s="1636">
        <v>208010120</v>
      </c>
      <c r="B222" s="1630" t="s">
        <v>10167</v>
      </c>
      <c r="C222" s="1637">
        <v>25009.56</v>
      </c>
      <c r="D222" s="1637">
        <v>16756.18</v>
      </c>
      <c r="E222" s="1637">
        <v>22934.26</v>
      </c>
      <c r="F222" s="1637">
        <v>-4533.29</v>
      </c>
      <c r="G222" s="1630" t="str">
        <f t="shared" si="6"/>
        <v>20801</v>
      </c>
      <c r="H222" s="1638">
        <f t="shared" si="7"/>
        <v>15041.6775</v>
      </c>
    </row>
    <row r="223" spans="1:8" x14ac:dyDescent="0.25">
      <c r="A223" s="1636">
        <v>208010150</v>
      </c>
      <c r="B223" s="1630" t="s">
        <v>6837</v>
      </c>
      <c r="C223" s="1637">
        <v>3661.84</v>
      </c>
      <c r="D223" s="1637">
        <v>1795.39</v>
      </c>
      <c r="E223" s="1637">
        <v>796.65</v>
      </c>
      <c r="F223" s="1637">
        <v>0</v>
      </c>
      <c r="G223" s="1630" t="str">
        <f t="shared" si="6"/>
        <v>20801</v>
      </c>
      <c r="H223" s="1638">
        <f t="shared" si="7"/>
        <v>1563.47</v>
      </c>
    </row>
    <row r="224" spans="1:8" x14ac:dyDescent="0.25">
      <c r="A224" s="1636">
        <v>208010200</v>
      </c>
      <c r="B224" s="1630" t="s">
        <v>6839</v>
      </c>
      <c r="C224" s="1637">
        <v>162314.23999999999</v>
      </c>
      <c r="D224" s="1637">
        <v>91001.06</v>
      </c>
      <c r="E224" s="1637">
        <v>59591.99</v>
      </c>
      <c r="F224" s="1637">
        <v>44666.59</v>
      </c>
      <c r="G224" s="1630" t="str">
        <f t="shared" si="6"/>
        <v>20801</v>
      </c>
      <c r="H224" s="1638">
        <f t="shared" si="7"/>
        <v>89393.47</v>
      </c>
    </row>
    <row r="225" spans="1:8" x14ac:dyDescent="0.25">
      <c r="A225" s="1636">
        <v>208010700</v>
      </c>
      <c r="B225" s="1630" t="s">
        <v>10168</v>
      </c>
      <c r="C225" s="1637">
        <v>0</v>
      </c>
      <c r="D225" s="1637">
        <v>0</v>
      </c>
      <c r="E225" s="1637">
        <v>0</v>
      </c>
      <c r="F225" s="1637">
        <v>0</v>
      </c>
      <c r="G225" s="1630" t="str">
        <f t="shared" si="6"/>
        <v>20801</v>
      </c>
      <c r="H225" s="1638">
        <f t="shared" si="7"/>
        <v>0</v>
      </c>
    </row>
    <row r="226" spans="1:8" x14ac:dyDescent="0.25">
      <c r="A226" s="1636">
        <v>208010800</v>
      </c>
      <c r="B226" s="1630" t="s">
        <v>6841</v>
      </c>
      <c r="C226" s="1637">
        <v>916.6</v>
      </c>
      <c r="D226" s="1637">
        <v>-480.5</v>
      </c>
      <c r="E226" s="1637">
        <v>2103.34</v>
      </c>
      <c r="F226" s="1637">
        <v>202.75</v>
      </c>
      <c r="G226" s="1630" t="str">
        <f t="shared" si="6"/>
        <v>20801</v>
      </c>
      <c r="H226" s="1638">
        <f t="shared" si="7"/>
        <v>685.54750000000001</v>
      </c>
    </row>
    <row r="227" spans="1:8" x14ac:dyDescent="0.25">
      <c r="A227" s="1636">
        <v>208010930</v>
      </c>
      <c r="B227" s="1630" t="s">
        <v>6843</v>
      </c>
      <c r="C227" s="1637">
        <v>0</v>
      </c>
      <c r="D227" s="1637">
        <v>0</v>
      </c>
      <c r="E227" s="1637">
        <v>118.11</v>
      </c>
      <c r="F227" s="1637">
        <v>700.83</v>
      </c>
      <c r="G227" s="1630" t="str">
        <f t="shared" si="6"/>
        <v>20801</v>
      </c>
      <c r="H227" s="1638">
        <f t="shared" si="7"/>
        <v>204.73500000000001</v>
      </c>
    </row>
    <row r="228" spans="1:8" x14ac:dyDescent="0.25">
      <c r="A228" s="1636">
        <v>208010975</v>
      </c>
      <c r="B228" s="1630" t="s">
        <v>10169</v>
      </c>
      <c r="C228" s="1637">
        <v>0</v>
      </c>
      <c r="D228" s="1637">
        <v>0</v>
      </c>
      <c r="E228" s="1637">
        <v>0</v>
      </c>
      <c r="F228" s="1637">
        <v>0</v>
      </c>
      <c r="G228" s="1630" t="str">
        <f t="shared" si="6"/>
        <v>20801</v>
      </c>
      <c r="H228" s="1638">
        <f t="shared" si="7"/>
        <v>0</v>
      </c>
    </row>
    <row r="229" spans="1:8" x14ac:dyDescent="0.25">
      <c r="A229" s="1636">
        <v>208010981</v>
      </c>
      <c r="B229" s="1630" t="s">
        <v>10170</v>
      </c>
      <c r="C229" s="1637">
        <v>0</v>
      </c>
      <c r="D229" s="1637">
        <v>0</v>
      </c>
      <c r="E229" s="1637">
        <v>0</v>
      </c>
      <c r="F229" s="1637">
        <v>350</v>
      </c>
      <c r="G229" s="1630" t="str">
        <f t="shared" si="6"/>
        <v>20801</v>
      </c>
      <c r="H229" s="1638">
        <f t="shared" si="7"/>
        <v>87.5</v>
      </c>
    </row>
    <row r="230" spans="1:8" x14ac:dyDescent="0.25">
      <c r="A230" s="1636">
        <v>208010985</v>
      </c>
      <c r="B230" s="1630" t="s">
        <v>10171</v>
      </c>
      <c r="C230" s="1637">
        <v>0</v>
      </c>
      <c r="D230" s="1637">
        <v>0</v>
      </c>
      <c r="E230" s="1637">
        <v>0</v>
      </c>
      <c r="F230" s="1637">
        <v>125</v>
      </c>
      <c r="G230" s="1630" t="str">
        <f t="shared" si="6"/>
        <v>20801</v>
      </c>
      <c r="H230" s="1638">
        <f t="shared" si="7"/>
        <v>31.25</v>
      </c>
    </row>
    <row r="231" spans="1:8" x14ac:dyDescent="0.25">
      <c r="A231" s="1636">
        <v>208012000</v>
      </c>
      <c r="B231" s="1630" t="s">
        <v>6845</v>
      </c>
      <c r="C231" s="1637">
        <v>70</v>
      </c>
      <c r="D231" s="1637">
        <v>414.59</v>
      </c>
      <c r="E231" s="1637">
        <v>284.16000000000003</v>
      </c>
      <c r="F231" s="1637">
        <v>110.79</v>
      </c>
      <c r="G231" s="1630" t="str">
        <f t="shared" si="6"/>
        <v>20801</v>
      </c>
      <c r="H231" s="1638">
        <f t="shared" si="7"/>
        <v>219.88499999999999</v>
      </c>
    </row>
    <row r="232" spans="1:8" x14ac:dyDescent="0.25">
      <c r="A232" s="1636">
        <v>208012004</v>
      </c>
      <c r="B232" s="1630" t="s">
        <v>6847</v>
      </c>
      <c r="C232" s="1637">
        <v>20254.419999999998</v>
      </c>
      <c r="D232" s="1637">
        <v>3083.33</v>
      </c>
      <c r="E232" s="1637">
        <v>0</v>
      </c>
      <c r="F232" s="1637">
        <v>0</v>
      </c>
      <c r="G232" s="1630" t="str">
        <f t="shared" si="6"/>
        <v>20801</v>
      </c>
      <c r="H232" s="1638">
        <f t="shared" si="7"/>
        <v>5834.4375</v>
      </c>
    </row>
    <row r="233" spans="1:8" x14ac:dyDescent="0.25">
      <c r="A233" s="1636">
        <v>208012020</v>
      </c>
      <c r="B233" s="1630" t="s">
        <v>6849</v>
      </c>
      <c r="C233" s="1637">
        <v>20</v>
      </c>
      <c r="D233" s="1637">
        <v>-12.5</v>
      </c>
      <c r="E233" s="1637">
        <v>425</v>
      </c>
      <c r="F233" s="1637">
        <v>0</v>
      </c>
      <c r="G233" s="1630" t="str">
        <f t="shared" si="6"/>
        <v>20801</v>
      </c>
      <c r="H233" s="1638">
        <f t="shared" si="7"/>
        <v>108.125</v>
      </c>
    </row>
    <row r="234" spans="1:8" x14ac:dyDescent="0.25">
      <c r="A234" s="1636">
        <v>208012038</v>
      </c>
      <c r="B234" s="1630" t="s">
        <v>6851</v>
      </c>
      <c r="C234" s="1637">
        <v>0</v>
      </c>
      <c r="D234" s="1637">
        <v>0</v>
      </c>
      <c r="E234" s="1637">
        <v>1571</v>
      </c>
      <c r="F234" s="1637">
        <v>0</v>
      </c>
      <c r="G234" s="1630" t="str">
        <f t="shared" si="6"/>
        <v>20801</v>
      </c>
      <c r="H234" s="1638">
        <f t="shared" si="7"/>
        <v>392.75</v>
      </c>
    </row>
    <row r="235" spans="1:8" x14ac:dyDescent="0.25">
      <c r="A235" s="1636">
        <v>208012300</v>
      </c>
      <c r="B235" s="1630" t="s">
        <v>6853</v>
      </c>
      <c r="C235" s="1637">
        <v>6071.98</v>
      </c>
      <c r="D235" s="1637">
        <v>3313.13</v>
      </c>
      <c r="E235" s="1637">
        <v>2754.06</v>
      </c>
      <c r="F235" s="1637">
        <v>2039.84</v>
      </c>
      <c r="G235" s="1630" t="str">
        <f t="shared" si="6"/>
        <v>20801</v>
      </c>
      <c r="H235" s="1638">
        <f t="shared" si="7"/>
        <v>3544.7525000000001</v>
      </c>
    </row>
    <row r="236" spans="1:8" x14ac:dyDescent="0.25">
      <c r="A236" s="1636">
        <v>208012408</v>
      </c>
      <c r="B236" s="1630" t="s">
        <v>10172</v>
      </c>
      <c r="C236" s="1637">
        <v>0</v>
      </c>
      <c r="D236" s="1637">
        <v>0</v>
      </c>
      <c r="E236" s="1637">
        <v>17541.84</v>
      </c>
      <c r="F236" s="1637">
        <v>0</v>
      </c>
      <c r="G236" s="1630" t="str">
        <f t="shared" si="6"/>
        <v>20801</v>
      </c>
      <c r="H236" s="1638">
        <f t="shared" si="7"/>
        <v>4385.46</v>
      </c>
    </row>
    <row r="237" spans="1:8" x14ac:dyDescent="0.25">
      <c r="A237" s="1636">
        <v>208012415</v>
      </c>
      <c r="B237" s="1630" t="s">
        <v>6855</v>
      </c>
      <c r="C237" s="1637">
        <v>0</v>
      </c>
      <c r="D237" s="1637">
        <v>0</v>
      </c>
      <c r="E237" s="1637">
        <v>9441.35</v>
      </c>
      <c r="F237" s="1637">
        <v>8567.48</v>
      </c>
      <c r="G237" s="1630" t="str">
        <f t="shared" si="6"/>
        <v>20801</v>
      </c>
      <c r="H237" s="1638">
        <f t="shared" si="7"/>
        <v>4502.2075000000004</v>
      </c>
    </row>
    <row r="238" spans="1:8" x14ac:dyDescent="0.25">
      <c r="A238" s="1636">
        <v>208012430</v>
      </c>
      <c r="B238" s="1630" t="s">
        <v>10173</v>
      </c>
      <c r="C238" s="1637">
        <v>0</v>
      </c>
      <c r="D238" s="1637">
        <v>0</v>
      </c>
      <c r="E238" s="1637">
        <v>0</v>
      </c>
      <c r="F238" s="1637">
        <v>0</v>
      </c>
      <c r="G238" s="1630" t="str">
        <f t="shared" si="6"/>
        <v>20801</v>
      </c>
      <c r="H238" s="1638">
        <f t="shared" si="7"/>
        <v>0</v>
      </c>
    </row>
    <row r="239" spans="1:8" x14ac:dyDescent="0.25">
      <c r="A239" s="1636">
        <v>208012459</v>
      </c>
      <c r="B239" s="1630" t="s">
        <v>10174</v>
      </c>
      <c r="C239" s="1637">
        <v>0</v>
      </c>
      <c r="D239" s="1637">
        <v>0</v>
      </c>
      <c r="E239" s="1637">
        <v>0</v>
      </c>
      <c r="F239" s="1637">
        <v>0</v>
      </c>
      <c r="G239" s="1630" t="str">
        <f t="shared" si="6"/>
        <v>20801</v>
      </c>
      <c r="H239" s="1638">
        <f t="shared" si="7"/>
        <v>0</v>
      </c>
    </row>
    <row r="240" spans="1:8" x14ac:dyDescent="0.25">
      <c r="A240" s="1636">
        <v>208012500</v>
      </c>
      <c r="B240" s="1630" t="s">
        <v>6857</v>
      </c>
      <c r="C240" s="1637">
        <v>16029.36</v>
      </c>
      <c r="D240" s="1637">
        <v>0</v>
      </c>
      <c r="E240" s="1637">
        <v>0</v>
      </c>
      <c r="F240" s="1637">
        <v>0</v>
      </c>
      <c r="G240" s="1630" t="str">
        <f t="shared" si="6"/>
        <v>20801</v>
      </c>
      <c r="H240" s="1638">
        <f t="shared" si="7"/>
        <v>4007.34</v>
      </c>
    </row>
    <row r="241" spans="1:8" x14ac:dyDescent="0.25">
      <c r="A241" s="1636">
        <v>208012510</v>
      </c>
      <c r="B241" s="1630" t="s">
        <v>10175</v>
      </c>
      <c r="C241" s="1637">
        <v>0</v>
      </c>
      <c r="D241" s="1637">
        <v>4835.71</v>
      </c>
      <c r="E241" s="1637">
        <v>4801.63</v>
      </c>
      <c r="F241" s="1637">
        <v>4632.16</v>
      </c>
      <c r="G241" s="1630" t="str">
        <f t="shared" si="6"/>
        <v>20801</v>
      </c>
      <c r="H241" s="1638">
        <f t="shared" si="7"/>
        <v>3567.375</v>
      </c>
    </row>
    <row r="242" spans="1:8" x14ac:dyDescent="0.25">
      <c r="A242" s="1636">
        <v>208012520</v>
      </c>
      <c r="B242" s="1630" t="s">
        <v>10176</v>
      </c>
      <c r="C242" s="1637">
        <v>0</v>
      </c>
      <c r="D242" s="1637">
        <v>0</v>
      </c>
      <c r="E242" s="1637">
        <v>0</v>
      </c>
      <c r="F242" s="1637">
        <v>0</v>
      </c>
      <c r="G242" s="1630" t="str">
        <f t="shared" si="6"/>
        <v>20801</v>
      </c>
      <c r="H242" s="1638">
        <f t="shared" si="7"/>
        <v>0</v>
      </c>
    </row>
    <row r="243" spans="1:8" x14ac:dyDescent="0.25">
      <c r="A243" s="1636">
        <v>208012706</v>
      </c>
      <c r="B243" s="1630" t="s">
        <v>10177</v>
      </c>
      <c r="C243" s="1637">
        <v>0</v>
      </c>
      <c r="D243" s="1637">
        <v>42.15</v>
      </c>
      <c r="E243" s="1637">
        <v>161.78</v>
      </c>
      <c r="F243" s="1637">
        <v>230.66</v>
      </c>
      <c r="G243" s="1630" t="str">
        <f t="shared" si="6"/>
        <v>20801</v>
      </c>
      <c r="H243" s="1638">
        <f t="shared" si="7"/>
        <v>108.64750000000001</v>
      </c>
    </row>
    <row r="244" spans="1:8" x14ac:dyDescent="0.25">
      <c r="A244" s="1636">
        <v>208012801</v>
      </c>
      <c r="B244" s="1630" t="s">
        <v>10178</v>
      </c>
      <c r="C244" s="1637">
        <v>0</v>
      </c>
      <c r="D244" s="1637">
        <v>0</v>
      </c>
      <c r="E244" s="1637">
        <v>0</v>
      </c>
      <c r="F244" s="1637">
        <v>0</v>
      </c>
      <c r="G244" s="1630" t="str">
        <f t="shared" si="6"/>
        <v>20801</v>
      </c>
      <c r="H244" s="1638">
        <f t="shared" si="7"/>
        <v>0</v>
      </c>
    </row>
    <row r="245" spans="1:8" x14ac:dyDescent="0.25">
      <c r="A245" s="1636">
        <v>208012900</v>
      </c>
      <c r="B245" s="1630" t="s">
        <v>10179</v>
      </c>
      <c r="C245" s="1637">
        <v>0</v>
      </c>
      <c r="D245" s="1637">
        <v>0</v>
      </c>
      <c r="E245" s="1637">
        <v>0</v>
      </c>
      <c r="F245" s="1637">
        <v>0</v>
      </c>
      <c r="G245" s="1630" t="str">
        <f t="shared" si="6"/>
        <v>20801</v>
      </c>
      <c r="H245" s="1638">
        <f t="shared" si="7"/>
        <v>0</v>
      </c>
    </row>
    <row r="246" spans="1:8" x14ac:dyDescent="0.25">
      <c r="A246" s="1636">
        <v>208013011</v>
      </c>
      <c r="B246" s="1630" t="s">
        <v>6859</v>
      </c>
      <c r="C246" s="1637">
        <v>0</v>
      </c>
      <c r="D246" s="1637">
        <v>0</v>
      </c>
      <c r="E246" s="1637">
        <v>-214.96</v>
      </c>
      <c r="F246" s="1637">
        <v>0</v>
      </c>
      <c r="G246" s="1630" t="str">
        <f t="shared" si="6"/>
        <v>20801</v>
      </c>
      <c r="H246" s="1638">
        <f t="shared" si="7"/>
        <v>-53.74</v>
      </c>
    </row>
    <row r="247" spans="1:8" x14ac:dyDescent="0.25">
      <c r="A247" s="1636">
        <v>208013038</v>
      </c>
      <c r="B247" s="1630" t="s">
        <v>10180</v>
      </c>
      <c r="C247" s="1637">
        <v>0</v>
      </c>
      <c r="D247" s="1637">
        <v>0</v>
      </c>
      <c r="E247" s="1637">
        <v>0</v>
      </c>
      <c r="F247" s="1637">
        <v>0</v>
      </c>
      <c r="G247" s="1630" t="str">
        <f t="shared" si="6"/>
        <v>20801</v>
      </c>
      <c r="H247" s="1638">
        <f t="shared" si="7"/>
        <v>0</v>
      </c>
    </row>
    <row r="248" spans="1:8" x14ac:dyDescent="0.25">
      <c r="A248" s="1636">
        <v>208013051</v>
      </c>
      <c r="B248" s="1630" t="s">
        <v>10181</v>
      </c>
      <c r="C248" s="1637">
        <v>0</v>
      </c>
      <c r="D248" s="1637">
        <v>0</v>
      </c>
      <c r="E248" s="1637">
        <v>0</v>
      </c>
      <c r="F248" s="1637">
        <v>0</v>
      </c>
      <c r="G248" s="1630" t="str">
        <f t="shared" si="6"/>
        <v>20801</v>
      </c>
      <c r="H248" s="1638">
        <f t="shared" si="7"/>
        <v>0</v>
      </c>
    </row>
    <row r="249" spans="1:8" x14ac:dyDescent="0.25">
      <c r="A249" s="1636">
        <v>208013052</v>
      </c>
      <c r="B249" s="1630" t="s">
        <v>10182</v>
      </c>
      <c r="C249" s="1637">
        <v>0</v>
      </c>
      <c r="D249" s="1637">
        <v>1585.72</v>
      </c>
      <c r="E249" s="1637">
        <v>0</v>
      </c>
      <c r="F249" s="1637">
        <v>0</v>
      </c>
      <c r="G249" s="1630" t="str">
        <f t="shared" si="6"/>
        <v>20801</v>
      </c>
      <c r="H249" s="1638">
        <f t="shared" si="7"/>
        <v>396.43</v>
      </c>
    </row>
    <row r="250" spans="1:8" x14ac:dyDescent="0.25">
      <c r="A250" s="1636">
        <v>208013300</v>
      </c>
      <c r="B250" s="1630" t="s">
        <v>10183</v>
      </c>
      <c r="C250" s="1637">
        <v>2797.91</v>
      </c>
      <c r="D250" s="1637">
        <v>143677.49</v>
      </c>
      <c r="E250" s="1637">
        <v>146161.94</v>
      </c>
      <c r="F250" s="1637">
        <v>111844.41</v>
      </c>
      <c r="G250" s="1630" t="str">
        <f t="shared" si="6"/>
        <v>20801</v>
      </c>
      <c r="H250" s="1638">
        <f t="shared" si="7"/>
        <v>101120.4375</v>
      </c>
    </row>
    <row r="251" spans="1:8" x14ac:dyDescent="0.25">
      <c r="A251" s="1636">
        <v>208014610</v>
      </c>
      <c r="B251" s="1630" t="s">
        <v>10184</v>
      </c>
      <c r="C251" s="1637">
        <v>0</v>
      </c>
      <c r="D251" s="1637">
        <v>0</v>
      </c>
      <c r="E251" s="1637">
        <v>15566.64</v>
      </c>
      <c r="F251" s="1637">
        <v>32259.72</v>
      </c>
      <c r="G251" s="1630" t="str">
        <f t="shared" si="6"/>
        <v>20801</v>
      </c>
      <c r="H251" s="1638">
        <f t="shared" si="7"/>
        <v>11956.59</v>
      </c>
    </row>
    <row r="252" spans="1:8" x14ac:dyDescent="0.25">
      <c r="A252" s="1636">
        <v>208014611</v>
      </c>
      <c r="B252" s="1630" t="s">
        <v>10185</v>
      </c>
      <c r="C252" s="1637">
        <v>0</v>
      </c>
      <c r="D252" s="1637">
        <v>0</v>
      </c>
      <c r="E252" s="1637">
        <v>14060</v>
      </c>
      <c r="F252" s="1637">
        <v>32593.49</v>
      </c>
      <c r="G252" s="1630" t="str">
        <f t="shared" si="6"/>
        <v>20801</v>
      </c>
      <c r="H252" s="1638">
        <f t="shared" si="7"/>
        <v>11663.372500000001</v>
      </c>
    </row>
    <row r="253" spans="1:8" x14ac:dyDescent="0.25">
      <c r="A253" s="1636">
        <v>208014619</v>
      </c>
      <c r="B253" s="1630" t="s">
        <v>10186</v>
      </c>
      <c r="C253" s="1637">
        <v>0</v>
      </c>
      <c r="D253" s="1637">
        <v>71.849999999999994</v>
      </c>
      <c r="E253" s="1637">
        <v>364.26</v>
      </c>
      <c r="F253" s="1637">
        <v>387.87</v>
      </c>
      <c r="G253" s="1630" t="str">
        <f t="shared" si="6"/>
        <v>20801</v>
      </c>
      <c r="H253" s="1638">
        <f t="shared" si="7"/>
        <v>205.995</v>
      </c>
    </row>
    <row r="254" spans="1:8" x14ac:dyDescent="0.25">
      <c r="A254" s="1636">
        <v>208014622</v>
      </c>
      <c r="B254" s="1630" t="s">
        <v>10187</v>
      </c>
      <c r="C254" s="1637">
        <v>0</v>
      </c>
      <c r="D254" s="1637">
        <v>0</v>
      </c>
      <c r="E254" s="1637">
        <v>0</v>
      </c>
      <c r="F254" s="1637">
        <v>0</v>
      </c>
      <c r="G254" s="1630" t="str">
        <f t="shared" si="6"/>
        <v>20801</v>
      </c>
      <c r="H254" s="1638">
        <f t="shared" si="7"/>
        <v>0</v>
      </c>
    </row>
    <row r="255" spans="1:8" x14ac:dyDescent="0.25">
      <c r="A255" s="1636">
        <v>208014623</v>
      </c>
      <c r="B255" s="1630" t="s">
        <v>10188</v>
      </c>
      <c r="C255" s="1637">
        <v>0</v>
      </c>
      <c r="D255" s="1637">
        <v>8929.93</v>
      </c>
      <c r="E255" s="1637">
        <v>23998</v>
      </c>
      <c r="F255" s="1637">
        <v>12576</v>
      </c>
      <c r="G255" s="1630" t="str">
        <f t="shared" si="6"/>
        <v>20801</v>
      </c>
      <c r="H255" s="1638">
        <f t="shared" si="7"/>
        <v>11375.9825</v>
      </c>
    </row>
    <row r="256" spans="1:8" x14ac:dyDescent="0.25">
      <c r="A256" s="1636">
        <v>208015007</v>
      </c>
      <c r="B256" s="1630" t="s">
        <v>10189</v>
      </c>
      <c r="C256" s="1637">
        <v>0</v>
      </c>
      <c r="D256" s="1637">
        <v>0</v>
      </c>
      <c r="E256" s="1637">
        <v>198.74</v>
      </c>
      <c r="F256" s="1637">
        <v>0</v>
      </c>
      <c r="G256" s="1630" t="str">
        <f t="shared" si="6"/>
        <v>20801</v>
      </c>
      <c r="H256" s="1638">
        <f t="shared" si="7"/>
        <v>49.685000000000002</v>
      </c>
    </row>
    <row r="257" spans="1:8" x14ac:dyDescent="0.25">
      <c r="A257" s="1636">
        <v>208015124</v>
      </c>
      <c r="B257" s="1630" t="s">
        <v>10190</v>
      </c>
      <c r="C257" s="1637">
        <v>0</v>
      </c>
      <c r="D257" s="1637">
        <v>0</v>
      </c>
      <c r="E257" s="1637">
        <v>0</v>
      </c>
      <c r="F257" s="1637">
        <v>0</v>
      </c>
      <c r="G257" s="1630" t="str">
        <f t="shared" si="6"/>
        <v>20801</v>
      </c>
      <c r="H257" s="1638">
        <f t="shared" si="7"/>
        <v>0</v>
      </c>
    </row>
    <row r="258" spans="1:8" x14ac:dyDescent="0.25">
      <c r="A258" s="1636">
        <v>208015902</v>
      </c>
      <c r="B258" s="1630" t="s">
        <v>10191</v>
      </c>
      <c r="C258" s="1637">
        <v>0</v>
      </c>
      <c r="D258" s="1637">
        <v>0</v>
      </c>
      <c r="E258" s="1637">
        <v>0</v>
      </c>
      <c r="F258" s="1637">
        <v>0</v>
      </c>
      <c r="G258" s="1630" t="str">
        <f t="shared" si="6"/>
        <v>20801</v>
      </c>
      <c r="H258" s="1638">
        <f t="shared" si="7"/>
        <v>0</v>
      </c>
    </row>
    <row r="259" spans="1:8" x14ac:dyDescent="0.25">
      <c r="A259" s="1636">
        <v>208016009</v>
      </c>
      <c r="B259" s="1630" t="s">
        <v>10192</v>
      </c>
      <c r="C259" s="1637">
        <v>0</v>
      </c>
      <c r="D259" s="1637">
        <v>0</v>
      </c>
      <c r="E259" s="1637">
        <v>0</v>
      </c>
      <c r="F259" s="1637">
        <v>0</v>
      </c>
      <c r="G259" s="1630" t="str">
        <f t="shared" si="6"/>
        <v>20801</v>
      </c>
      <c r="H259" s="1638">
        <f t="shared" si="7"/>
        <v>0</v>
      </c>
    </row>
    <row r="260" spans="1:8" x14ac:dyDescent="0.25">
      <c r="A260" s="1636">
        <v>208016010</v>
      </c>
      <c r="B260" s="1630" t="s">
        <v>10193</v>
      </c>
      <c r="C260" s="1637">
        <v>235501.4</v>
      </c>
      <c r="D260" s="1637">
        <v>217390.18</v>
      </c>
      <c r="E260" s="1637">
        <v>120678.58</v>
      </c>
      <c r="F260" s="1637">
        <v>120678.58</v>
      </c>
      <c r="G260" s="1630" t="str">
        <f t="shared" si="6"/>
        <v>20801</v>
      </c>
      <c r="H260" s="1638">
        <f t="shared" si="7"/>
        <v>173562.18499999997</v>
      </c>
    </row>
    <row r="261" spans="1:8" x14ac:dyDescent="0.25">
      <c r="A261" s="1636">
        <v>208019051</v>
      </c>
      <c r="B261" s="1630" t="s">
        <v>10194</v>
      </c>
      <c r="C261" s="1637">
        <v>0</v>
      </c>
      <c r="D261" s="1637">
        <v>0</v>
      </c>
      <c r="E261" s="1637">
        <v>-2101.7399999999998</v>
      </c>
      <c r="F261" s="1637">
        <v>0</v>
      </c>
      <c r="G261" s="1630" t="str">
        <f t="shared" si="6"/>
        <v>20801</v>
      </c>
      <c r="H261" s="1638">
        <f t="shared" si="7"/>
        <v>-525.43499999999995</v>
      </c>
    </row>
    <row r="262" spans="1:8" x14ac:dyDescent="0.25">
      <c r="A262" s="1636">
        <v>208019201</v>
      </c>
      <c r="B262" s="1630" t="s">
        <v>10195</v>
      </c>
      <c r="C262" s="1637">
        <v>0</v>
      </c>
      <c r="D262" s="1637">
        <v>0</v>
      </c>
      <c r="E262" s="1637">
        <v>0</v>
      </c>
      <c r="F262" s="1637">
        <v>0</v>
      </c>
      <c r="G262" s="1630" t="str">
        <f t="shared" si="6"/>
        <v>20801</v>
      </c>
      <c r="H262" s="1638">
        <f t="shared" si="7"/>
        <v>0</v>
      </c>
    </row>
    <row r="263" spans="1:8" x14ac:dyDescent="0.25">
      <c r="A263" s="1636">
        <v>208019204</v>
      </c>
      <c r="B263" s="1630" t="s">
        <v>10196</v>
      </c>
      <c r="C263" s="1637">
        <v>0</v>
      </c>
      <c r="D263" s="1637">
        <v>0</v>
      </c>
      <c r="E263" s="1637">
        <v>0</v>
      </c>
      <c r="F263" s="1637">
        <v>-1500</v>
      </c>
      <c r="G263" s="1630" t="str">
        <f t="shared" si="6"/>
        <v>20801</v>
      </c>
      <c r="H263" s="1638">
        <f t="shared" si="7"/>
        <v>-375</v>
      </c>
    </row>
    <row r="264" spans="1:8" x14ac:dyDescent="0.25">
      <c r="A264" s="1636">
        <v>208019310</v>
      </c>
      <c r="B264" s="1630" t="s">
        <v>6861</v>
      </c>
      <c r="C264" s="1637">
        <v>-21017.9</v>
      </c>
      <c r="D264" s="1637">
        <v>-21486</v>
      </c>
      <c r="E264" s="1637">
        <v>-19435.05</v>
      </c>
      <c r="F264" s="1637">
        <v>-22205.77</v>
      </c>
      <c r="G264" s="1630" t="str">
        <f t="shared" si="6"/>
        <v>20801</v>
      </c>
      <c r="H264" s="1638">
        <f t="shared" si="7"/>
        <v>-21036.18</v>
      </c>
    </row>
    <row r="265" spans="1:8" x14ac:dyDescent="0.25">
      <c r="A265" s="1636">
        <v>208019312</v>
      </c>
      <c r="B265" s="1630" t="s">
        <v>10197</v>
      </c>
      <c r="C265" s="1637">
        <v>0</v>
      </c>
      <c r="D265" s="1637">
        <v>0</v>
      </c>
      <c r="E265" s="1637">
        <v>0</v>
      </c>
      <c r="F265" s="1637">
        <v>0</v>
      </c>
      <c r="G265" s="1630" t="str">
        <f t="shared" ref="G265:G328" si="8">LEFT(A265,5)</f>
        <v>20801</v>
      </c>
      <c r="H265" s="1638">
        <f t="shared" ref="H265:H328" si="9">SUM(C265:F265)/4</f>
        <v>0</v>
      </c>
    </row>
    <row r="266" spans="1:8" x14ac:dyDescent="0.25">
      <c r="A266" s="1636">
        <v>208019356</v>
      </c>
      <c r="B266" s="1630" t="s">
        <v>10198</v>
      </c>
      <c r="C266" s="1637">
        <v>0</v>
      </c>
      <c r="D266" s="1637">
        <v>0</v>
      </c>
      <c r="E266" s="1637">
        <v>0</v>
      </c>
      <c r="F266" s="1637">
        <v>0</v>
      </c>
      <c r="G266" s="1630" t="str">
        <f t="shared" si="8"/>
        <v>20801</v>
      </c>
      <c r="H266" s="1638">
        <f t="shared" si="9"/>
        <v>0</v>
      </c>
    </row>
    <row r="267" spans="1:8" x14ac:dyDescent="0.25">
      <c r="A267" s="1636">
        <v>208019359</v>
      </c>
      <c r="B267" s="1630" t="s">
        <v>6863</v>
      </c>
      <c r="C267" s="1637">
        <v>0</v>
      </c>
      <c r="D267" s="1637">
        <v>-2500</v>
      </c>
      <c r="E267" s="1637">
        <v>-2500</v>
      </c>
      <c r="F267" s="1637">
        <v>-2500</v>
      </c>
      <c r="G267" s="1630" t="str">
        <f t="shared" si="8"/>
        <v>20801</v>
      </c>
      <c r="H267" s="1638">
        <f t="shared" si="9"/>
        <v>-1875</v>
      </c>
    </row>
    <row r="268" spans="1:8" x14ac:dyDescent="0.25">
      <c r="A268" s="1636">
        <v>208019800</v>
      </c>
      <c r="B268" s="1630" t="s">
        <v>10199</v>
      </c>
      <c r="C268" s="1637">
        <v>0</v>
      </c>
      <c r="D268" s="1637">
        <v>0</v>
      </c>
      <c r="E268" s="1637">
        <v>0</v>
      </c>
      <c r="F268" s="1637">
        <v>0</v>
      </c>
      <c r="G268" s="1630" t="str">
        <f t="shared" si="8"/>
        <v>20801</v>
      </c>
      <c r="H268" s="1638">
        <f t="shared" si="9"/>
        <v>0</v>
      </c>
    </row>
    <row r="269" spans="1:8" x14ac:dyDescent="0.25">
      <c r="A269" s="1636">
        <v>208020100</v>
      </c>
      <c r="B269" s="1630" t="s">
        <v>6865</v>
      </c>
      <c r="C269" s="1637">
        <v>273253.58</v>
      </c>
      <c r="D269" s="1637">
        <v>282052.09000000003</v>
      </c>
      <c r="E269" s="1637">
        <v>308751.11</v>
      </c>
      <c r="F269" s="1637">
        <v>337745.63</v>
      </c>
      <c r="G269" s="1630" t="str">
        <f t="shared" si="8"/>
        <v>20802</v>
      </c>
      <c r="H269" s="1638">
        <f t="shared" si="9"/>
        <v>300450.60250000004</v>
      </c>
    </row>
    <row r="270" spans="1:8" x14ac:dyDescent="0.25">
      <c r="A270" s="1636">
        <v>208020101</v>
      </c>
      <c r="B270" s="1630" t="s">
        <v>10200</v>
      </c>
      <c r="C270" s="1637">
        <v>1380.49</v>
      </c>
      <c r="D270" s="1637">
        <v>0</v>
      </c>
      <c r="E270" s="1637">
        <v>-338</v>
      </c>
      <c r="F270" s="1637">
        <v>1977</v>
      </c>
      <c r="G270" s="1630" t="str">
        <f t="shared" si="8"/>
        <v>20802</v>
      </c>
      <c r="H270" s="1638">
        <f t="shared" si="9"/>
        <v>754.87249999999995</v>
      </c>
    </row>
    <row r="271" spans="1:8" x14ac:dyDescent="0.25">
      <c r="A271" s="1636">
        <v>208020102</v>
      </c>
      <c r="B271" s="1630" t="s">
        <v>10201</v>
      </c>
      <c r="C271" s="1637">
        <v>0</v>
      </c>
      <c r="D271" s="1637">
        <v>19335.12</v>
      </c>
      <c r="E271" s="1637">
        <v>14799.96</v>
      </c>
      <c r="F271" s="1637">
        <v>18854.28</v>
      </c>
      <c r="G271" s="1630" t="str">
        <f t="shared" si="8"/>
        <v>20802</v>
      </c>
      <c r="H271" s="1638">
        <f t="shared" si="9"/>
        <v>13247.34</v>
      </c>
    </row>
    <row r="272" spans="1:8" x14ac:dyDescent="0.25">
      <c r="A272" s="1636">
        <v>208020103</v>
      </c>
      <c r="B272" s="1630" t="s">
        <v>10202</v>
      </c>
      <c r="C272" s="1637">
        <v>0</v>
      </c>
      <c r="D272" s="1637">
        <v>0</v>
      </c>
      <c r="E272" s="1637">
        <v>0</v>
      </c>
      <c r="F272" s="1637">
        <v>0</v>
      </c>
      <c r="G272" s="1630" t="str">
        <f t="shared" si="8"/>
        <v>20802</v>
      </c>
      <c r="H272" s="1638">
        <f t="shared" si="9"/>
        <v>0</v>
      </c>
    </row>
    <row r="273" spans="1:8" x14ac:dyDescent="0.25">
      <c r="A273" s="1636">
        <v>208020120</v>
      </c>
      <c r="B273" s="1630" t="s">
        <v>10203</v>
      </c>
      <c r="C273" s="1637">
        <v>23533.040000000001</v>
      </c>
      <c r="D273" s="1637">
        <v>18570.900000000001</v>
      </c>
      <c r="E273" s="1637">
        <v>25322.55</v>
      </c>
      <c r="F273" s="1637">
        <v>-4784.54</v>
      </c>
      <c r="G273" s="1630" t="str">
        <f t="shared" si="8"/>
        <v>20802</v>
      </c>
      <c r="H273" s="1638">
        <f t="shared" si="9"/>
        <v>15660.487500000001</v>
      </c>
    </row>
    <row r="274" spans="1:8" x14ac:dyDescent="0.25">
      <c r="A274" s="1636">
        <v>208020150</v>
      </c>
      <c r="B274" s="1630" t="s">
        <v>10204</v>
      </c>
      <c r="C274" s="1637">
        <v>3308.04</v>
      </c>
      <c r="D274" s="1637">
        <v>2538.89</v>
      </c>
      <c r="E274" s="1637">
        <v>5987.51</v>
      </c>
      <c r="F274" s="1637">
        <v>6350.96</v>
      </c>
      <c r="G274" s="1630" t="str">
        <f t="shared" si="8"/>
        <v>20802</v>
      </c>
      <c r="H274" s="1638">
        <f t="shared" si="9"/>
        <v>4546.3500000000004</v>
      </c>
    </row>
    <row r="275" spans="1:8" x14ac:dyDescent="0.25">
      <c r="A275" s="1636">
        <v>208020200</v>
      </c>
      <c r="B275" s="1630" t="s">
        <v>10205</v>
      </c>
      <c r="C275" s="1637">
        <v>18427.259999999998</v>
      </c>
      <c r="D275" s="1637">
        <v>29353.94</v>
      </c>
      <c r="E275" s="1637">
        <v>33402.28</v>
      </c>
      <c r="F275" s="1637">
        <v>24896.83</v>
      </c>
      <c r="G275" s="1630" t="str">
        <f t="shared" si="8"/>
        <v>20802</v>
      </c>
      <c r="H275" s="1638">
        <f t="shared" si="9"/>
        <v>26520.077499999999</v>
      </c>
    </row>
    <row r="276" spans="1:8" x14ac:dyDescent="0.25">
      <c r="A276" s="1636">
        <v>208020700</v>
      </c>
      <c r="B276" s="1630" t="s">
        <v>10206</v>
      </c>
      <c r="C276" s="1637">
        <v>0</v>
      </c>
      <c r="D276" s="1637">
        <v>0</v>
      </c>
      <c r="E276" s="1637">
        <v>0</v>
      </c>
      <c r="F276" s="1637">
        <v>0</v>
      </c>
      <c r="G276" s="1630" t="str">
        <f t="shared" si="8"/>
        <v>20802</v>
      </c>
      <c r="H276" s="1638">
        <f t="shared" si="9"/>
        <v>0</v>
      </c>
    </row>
    <row r="277" spans="1:8" x14ac:dyDescent="0.25">
      <c r="A277" s="1636">
        <v>208020800</v>
      </c>
      <c r="B277" s="1630" t="s">
        <v>10207</v>
      </c>
      <c r="C277" s="1637">
        <v>0</v>
      </c>
      <c r="D277" s="1637">
        <v>3085.63</v>
      </c>
      <c r="E277" s="1637">
        <v>-849.16</v>
      </c>
      <c r="F277" s="1637">
        <v>622.6</v>
      </c>
      <c r="G277" s="1630" t="str">
        <f t="shared" si="8"/>
        <v>20802</v>
      </c>
      <c r="H277" s="1638">
        <f t="shared" si="9"/>
        <v>714.76750000000004</v>
      </c>
    </row>
    <row r="278" spans="1:8" x14ac:dyDescent="0.25">
      <c r="A278" s="1636">
        <v>208020930</v>
      </c>
      <c r="B278" s="1630" t="s">
        <v>6871</v>
      </c>
      <c r="C278" s="1637">
        <v>0</v>
      </c>
      <c r="D278" s="1637">
        <v>0</v>
      </c>
      <c r="E278" s="1637">
        <v>118.07</v>
      </c>
      <c r="F278" s="1637">
        <v>700.64</v>
      </c>
      <c r="G278" s="1630" t="str">
        <f t="shared" si="8"/>
        <v>20802</v>
      </c>
      <c r="H278" s="1638">
        <f t="shared" si="9"/>
        <v>204.67750000000001</v>
      </c>
    </row>
    <row r="279" spans="1:8" x14ac:dyDescent="0.25">
      <c r="A279" s="1636">
        <v>208020975</v>
      </c>
      <c r="B279" s="1630" t="s">
        <v>10208</v>
      </c>
      <c r="C279" s="1637">
        <v>0</v>
      </c>
      <c r="D279" s="1637">
        <v>0</v>
      </c>
      <c r="E279" s="1637">
        <v>0</v>
      </c>
      <c r="F279" s="1637">
        <v>0</v>
      </c>
      <c r="G279" s="1630" t="str">
        <f t="shared" si="8"/>
        <v>20802</v>
      </c>
      <c r="H279" s="1638">
        <f t="shared" si="9"/>
        <v>0</v>
      </c>
    </row>
    <row r="280" spans="1:8" x14ac:dyDescent="0.25">
      <c r="A280" s="1636">
        <v>208020985</v>
      </c>
      <c r="B280" s="1630" t="s">
        <v>10209</v>
      </c>
      <c r="C280" s="1637">
        <v>0</v>
      </c>
      <c r="D280" s="1637">
        <v>0</v>
      </c>
      <c r="E280" s="1637">
        <v>0</v>
      </c>
      <c r="F280" s="1637">
        <v>0</v>
      </c>
      <c r="G280" s="1630" t="str">
        <f t="shared" si="8"/>
        <v>20802</v>
      </c>
      <c r="H280" s="1638">
        <f t="shared" si="9"/>
        <v>0</v>
      </c>
    </row>
    <row r="281" spans="1:8" x14ac:dyDescent="0.25">
      <c r="A281" s="1636">
        <v>208021040</v>
      </c>
      <c r="B281" s="1630" t="s">
        <v>10210</v>
      </c>
      <c r="C281" s="1637">
        <v>0</v>
      </c>
      <c r="D281" s="1637">
        <v>0</v>
      </c>
      <c r="E281" s="1637">
        <v>0</v>
      </c>
      <c r="F281" s="1637">
        <v>0</v>
      </c>
      <c r="G281" s="1630" t="str">
        <f t="shared" si="8"/>
        <v>20802</v>
      </c>
      <c r="H281" s="1638">
        <f t="shared" si="9"/>
        <v>0</v>
      </c>
    </row>
    <row r="282" spans="1:8" x14ac:dyDescent="0.25">
      <c r="A282" s="1636">
        <v>208022000</v>
      </c>
      <c r="B282" s="1630" t="s">
        <v>10211</v>
      </c>
      <c r="C282" s="1637">
        <v>30.91</v>
      </c>
      <c r="D282" s="1637">
        <v>396.79</v>
      </c>
      <c r="E282" s="1637">
        <v>-2.87</v>
      </c>
      <c r="F282" s="1637">
        <v>368.38</v>
      </c>
      <c r="G282" s="1630" t="str">
        <f t="shared" si="8"/>
        <v>20802</v>
      </c>
      <c r="H282" s="1638">
        <f t="shared" si="9"/>
        <v>198.30250000000001</v>
      </c>
    </row>
    <row r="283" spans="1:8" x14ac:dyDescent="0.25">
      <c r="A283" s="1636">
        <v>208022002</v>
      </c>
      <c r="B283" s="1630" t="s">
        <v>10212</v>
      </c>
      <c r="C283" s="1637">
        <v>0</v>
      </c>
      <c r="D283" s="1637">
        <v>0</v>
      </c>
      <c r="E283" s="1637">
        <v>0</v>
      </c>
      <c r="F283" s="1637">
        <v>110.4</v>
      </c>
      <c r="G283" s="1630" t="str">
        <f t="shared" si="8"/>
        <v>20802</v>
      </c>
      <c r="H283" s="1638">
        <f t="shared" si="9"/>
        <v>27.6</v>
      </c>
    </row>
    <row r="284" spans="1:8" x14ac:dyDescent="0.25">
      <c r="A284" s="1636">
        <v>208022020</v>
      </c>
      <c r="B284" s="1630" t="s">
        <v>8906</v>
      </c>
      <c r="C284" s="1637">
        <v>0</v>
      </c>
      <c r="D284" s="1637">
        <v>622.84</v>
      </c>
      <c r="E284" s="1637">
        <v>18170</v>
      </c>
      <c r="F284" s="1637">
        <v>687</v>
      </c>
      <c r="G284" s="1630" t="str">
        <f t="shared" si="8"/>
        <v>20802</v>
      </c>
      <c r="H284" s="1638">
        <f t="shared" si="9"/>
        <v>4869.96</v>
      </c>
    </row>
    <row r="285" spans="1:8" x14ac:dyDescent="0.25">
      <c r="A285" s="1636">
        <v>208022022</v>
      </c>
      <c r="B285" s="1630" t="s">
        <v>10213</v>
      </c>
      <c r="C285" s="1637">
        <v>0</v>
      </c>
      <c r="D285" s="1637">
        <v>0</v>
      </c>
      <c r="E285" s="1637">
        <v>0</v>
      </c>
      <c r="F285" s="1637">
        <v>0</v>
      </c>
      <c r="G285" s="1630" t="str">
        <f t="shared" si="8"/>
        <v>20802</v>
      </c>
      <c r="H285" s="1638">
        <f t="shared" si="9"/>
        <v>0</v>
      </c>
    </row>
    <row r="286" spans="1:8" x14ac:dyDescent="0.25">
      <c r="A286" s="1636">
        <v>208022038</v>
      </c>
      <c r="B286" s="1630" t="s">
        <v>10214</v>
      </c>
      <c r="C286" s="1637">
        <v>975.65</v>
      </c>
      <c r="D286" s="1637">
        <v>21214.23</v>
      </c>
      <c r="E286" s="1637">
        <v>80979.09</v>
      </c>
      <c r="F286" s="1637">
        <v>51572.5</v>
      </c>
      <c r="G286" s="1630" t="str">
        <f t="shared" si="8"/>
        <v>20802</v>
      </c>
      <c r="H286" s="1638">
        <f t="shared" si="9"/>
        <v>38685.3675</v>
      </c>
    </row>
    <row r="287" spans="1:8" x14ac:dyDescent="0.25">
      <c r="A287" s="1636">
        <v>208022300</v>
      </c>
      <c r="B287" s="1630" t="s">
        <v>10215</v>
      </c>
      <c r="C287" s="1637">
        <v>5198.82</v>
      </c>
      <c r="D287" s="1637">
        <v>3645.78</v>
      </c>
      <c r="E287" s="1637">
        <v>2854.33</v>
      </c>
      <c r="F287" s="1637">
        <v>4565.45</v>
      </c>
      <c r="G287" s="1630" t="str">
        <f t="shared" si="8"/>
        <v>20802</v>
      </c>
      <c r="H287" s="1638">
        <f t="shared" si="9"/>
        <v>4066.0950000000003</v>
      </c>
    </row>
    <row r="288" spans="1:8" x14ac:dyDescent="0.25">
      <c r="A288" s="1636">
        <v>208022403</v>
      </c>
      <c r="B288" s="1630" t="s">
        <v>10216</v>
      </c>
      <c r="C288" s="1637">
        <v>0</v>
      </c>
      <c r="D288" s="1637">
        <v>0</v>
      </c>
      <c r="E288" s="1637">
        <v>21000</v>
      </c>
      <c r="F288" s="1637">
        <v>0</v>
      </c>
      <c r="G288" s="1630" t="str">
        <f t="shared" si="8"/>
        <v>20802</v>
      </c>
      <c r="H288" s="1638">
        <f t="shared" si="9"/>
        <v>5250</v>
      </c>
    </row>
    <row r="289" spans="1:8" x14ac:dyDescent="0.25">
      <c r="A289" s="1636">
        <v>208022429</v>
      </c>
      <c r="B289" s="1630" t="s">
        <v>10217</v>
      </c>
      <c r="C289" s="1637">
        <v>0</v>
      </c>
      <c r="D289" s="1637">
        <v>0</v>
      </c>
      <c r="E289" s="1637">
        <v>0</v>
      </c>
      <c r="F289" s="1637">
        <v>0</v>
      </c>
      <c r="G289" s="1630" t="str">
        <f t="shared" si="8"/>
        <v>20802</v>
      </c>
      <c r="H289" s="1638">
        <f t="shared" si="9"/>
        <v>0</v>
      </c>
    </row>
    <row r="290" spans="1:8" x14ac:dyDescent="0.25">
      <c r="A290" s="1636">
        <v>208022479</v>
      </c>
      <c r="B290" s="1630" t="s">
        <v>10218</v>
      </c>
      <c r="C290" s="1637">
        <v>0</v>
      </c>
      <c r="D290" s="1637">
        <v>0</v>
      </c>
      <c r="E290" s="1637">
        <v>0</v>
      </c>
      <c r="F290" s="1637">
        <v>0</v>
      </c>
      <c r="G290" s="1630" t="str">
        <f t="shared" si="8"/>
        <v>20802</v>
      </c>
      <c r="H290" s="1638">
        <f t="shared" si="9"/>
        <v>0</v>
      </c>
    </row>
    <row r="291" spans="1:8" x14ac:dyDescent="0.25">
      <c r="A291" s="1636">
        <v>208022500</v>
      </c>
      <c r="B291" s="1630" t="s">
        <v>6883</v>
      </c>
      <c r="C291" s="1637">
        <v>0</v>
      </c>
      <c r="D291" s="1637">
        <v>17409.22</v>
      </c>
      <c r="E291" s="1637">
        <v>0</v>
      </c>
      <c r="F291" s="1637">
        <v>0</v>
      </c>
      <c r="G291" s="1630" t="str">
        <f t="shared" si="8"/>
        <v>20802</v>
      </c>
      <c r="H291" s="1638">
        <f t="shared" si="9"/>
        <v>4352.3050000000003</v>
      </c>
    </row>
    <row r="292" spans="1:8" x14ac:dyDescent="0.25">
      <c r="A292" s="1636">
        <v>208022504</v>
      </c>
      <c r="B292" s="1630" t="s">
        <v>10219</v>
      </c>
      <c r="C292" s="1637">
        <v>0</v>
      </c>
      <c r="D292" s="1637">
        <v>0</v>
      </c>
      <c r="E292" s="1637">
        <v>0</v>
      </c>
      <c r="F292" s="1637">
        <v>0</v>
      </c>
      <c r="G292" s="1630" t="str">
        <f t="shared" si="8"/>
        <v>20802</v>
      </c>
      <c r="H292" s="1638">
        <f t="shared" si="9"/>
        <v>0</v>
      </c>
    </row>
    <row r="293" spans="1:8" x14ac:dyDescent="0.25">
      <c r="A293" s="1636">
        <v>208022510</v>
      </c>
      <c r="B293" s="1630" t="s">
        <v>10220</v>
      </c>
      <c r="C293" s="1637">
        <v>0</v>
      </c>
      <c r="D293" s="1637">
        <v>6020.41</v>
      </c>
      <c r="E293" s="1637">
        <v>6013.89</v>
      </c>
      <c r="F293" s="1637">
        <v>6224.87</v>
      </c>
      <c r="G293" s="1630" t="str">
        <f t="shared" si="8"/>
        <v>20802</v>
      </c>
      <c r="H293" s="1638">
        <f t="shared" si="9"/>
        <v>4564.7924999999996</v>
      </c>
    </row>
    <row r="294" spans="1:8" x14ac:dyDescent="0.25">
      <c r="A294" s="1636">
        <v>208022520</v>
      </c>
      <c r="B294" s="1630" t="s">
        <v>10221</v>
      </c>
      <c r="C294" s="1637">
        <v>0</v>
      </c>
      <c r="D294" s="1637">
        <v>0</v>
      </c>
      <c r="E294" s="1637">
        <v>0</v>
      </c>
      <c r="F294" s="1637">
        <v>0</v>
      </c>
      <c r="G294" s="1630" t="str">
        <f t="shared" si="8"/>
        <v>20802</v>
      </c>
      <c r="H294" s="1638">
        <f t="shared" si="9"/>
        <v>0</v>
      </c>
    </row>
    <row r="295" spans="1:8" x14ac:dyDescent="0.25">
      <c r="A295" s="1636">
        <v>208022706</v>
      </c>
      <c r="B295" s="1630" t="s">
        <v>10222</v>
      </c>
      <c r="C295" s="1637">
        <v>0</v>
      </c>
      <c r="D295" s="1637">
        <v>502.44</v>
      </c>
      <c r="E295" s="1637">
        <v>230.61</v>
      </c>
      <c r="F295" s="1637">
        <v>150</v>
      </c>
      <c r="G295" s="1630" t="str">
        <f t="shared" si="8"/>
        <v>20802</v>
      </c>
      <c r="H295" s="1638">
        <f t="shared" si="9"/>
        <v>220.76249999999999</v>
      </c>
    </row>
    <row r="296" spans="1:8" x14ac:dyDescent="0.25">
      <c r="A296" s="1636">
        <v>208022801</v>
      </c>
      <c r="B296" s="1630" t="s">
        <v>10223</v>
      </c>
      <c r="C296" s="1637">
        <v>0</v>
      </c>
      <c r="D296" s="1637">
        <v>0</v>
      </c>
      <c r="E296" s="1637">
        <v>0</v>
      </c>
      <c r="F296" s="1637">
        <v>0</v>
      </c>
      <c r="G296" s="1630" t="str">
        <f t="shared" si="8"/>
        <v>20802</v>
      </c>
      <c r="H296" s="1638">
        <f t="shared" si="9"/>
        <v>0</v>
      </c>
    </row>
    <row r="297" spans="1:8" x14ac:dyDescent="0.25">
      <c r="A297" s="1636">
        <v>208023011</v>
      </c>
      <c r="B297" s="1630" t="s">
        <v>10224</v>
      </c>
      <c r="C297" s="1637">
        <v>0</v>
      </c>
      <c r="D297" s="1637">
        <v>0</v>
      </c>
      <c r="E297" s="1637">
        <v>-23.71</v>
      </c>
      <c r="F297" s="1637">
        <v>0</v>
      </c>
      <c r="G297" s="1630" t="str">
        <f t="shared" si="8"/>
        <v>20802</v>
      </c>
      <c r="H297" s="1638">
        <f t="shared" si="9"/>
        <v>-5.9275000000000002</v>
      </c>
    </row>
    <row r="298" spans="1:8" x14ac:dyDescent="0.25">
      <c r="A298" s="1636">
        <v>208023038</v>
      </c>
      <c r="B298" s="1630" t="s">
        <v>8907</v>
      </c>
      <c r="C298" s="1637">
        <v>0</v>
      </c>
      <c r="D298" s="1637">
        <v>0</v>
      </c>
      <c r="E298" s="1637">
        <v>0</v>
      </c>
      <c r="F298" s="1637">
        <v>0</v>
      </c>
      <c r="G298" s="1630" t="str">
        <f t="shared" si="8"/>
        <v>20802</v>
      </c>
      <c r="H298" s="1638">
        <f t="shared" si="9"/>
        <v>0</v>
      </c>
    </row>
    <row r="299" spans="1:8" x14ac:dyDescent="0.25">
      <c r="A299" s="1636">
        <v>208023041</v>
      </c>
      <c r="B299" s="1630" t="s">
        <v>10225</v>
      </c>
      <c r="C299" s="1637">
        <v>0</v>
      </c>
      <c r="D299" s="1637">
        <v>0</v>
      </c>
      <c r="E299" s="1637">
        <v>0</v>
      </c>
      <c r="F299" s="1637">
        <v>0</v>
      </c>
      <c r="G299" s="1630" t="str">
        <f t="shared" si="8"/>
        <v>20802</v>
      </c>
      <c r="H299" s="1638">
        <f t="shared" si="9"/>
        <v>0</v>
      </c>
    </row>
    <row r="300" spans="1:8" x14ac:dyDescent="0.25">
      <c r="A300" s="1636">
        <v>208023052</v>
      </c>
      <c r="B300" s="1630" t="s">
        <v>8909</v>
      </c>
      <c r="C300" s="1637">
        <v>0</v>
      </c>
      <c r="D300" s="1637">
        <v>1585.71</v>
      </c>
      <c r="E300" s="1637">
        <v>0</v>
      </c>
      <c r="F300" s="1637">
        <v>0</v>
      </c>
      <c r="G300" s="1630" t="str">
        <f t="shared" si="8"/>
        <v>20802</v>
      </c>
      <c r="H300" s="1638">
        <f t="shared" si="9"/>
        <v>396.42750000000001</v>
      </c>
    </row>
    <row r="301" spans="1:8" x14ac:dyDescent="0.25">
      <c r="A301" s="1636">
        <v>208023300</v>
      </c>
      <c r="B301" s="1630" t="s">
        <v>10226</v>
      </c>
      <c r="C301" s="1637">
        <v>2797.91</v>
      </c>
      <c r="D301" s="1637">
        <v>93588.4</v>
      </c>
      <c r="E301" s="1637">
        <v>120660.21</v>
      </c>
      <c r="F301" s="1637">
        <v>134962.07</v>
      </c>
      <c r="G301" s="1630" t="str">
        <f t="shared" si="8"/>
        <v>20802</v>
      </c>
      <c r="H301" s="1638">
        <f t="shared" si="9"/>
        <v>88002.147500000006</v>
      </c>
    </row>
    <row r="302" spans="1:8" x14ac:dyDescent="0.25">
      <c r="A302" s="1636">
        <v>208024610</v>
      </c>
      <c r="B302" s="1630" t="s">
        <v>10227</v>
      </c>
      <c r="C302" s="1637">
        <v>0</v>
      </c>
      <c r="D302" s="1637">
        <v>0</v>
      </c>
      <c r="E302" s="1637">
        <v>10533.19</v>
      </c>
      <c r="F302" s="1637">
        <v>23705.87</v>
      </c>
      <c r="G302" s="1630" t="str">
        <f t="shared" si="8"/>
        <v>20802</v>
      </c>
      <c r="H302" s="1638">
        <f t="shared" si="9"/>
        <v>8559.7649999999994</v>
      </c>
    </row>
    <row r="303" spans="1:8" x14ac:dyDescent="0.25">
      <c r="A303" s="1636">
        <v>208024611</v>
      </c>
      <c r="B303" s="1630" t="s">
        <v>10228</v>
      </c>
      <c r="C303" s="1637">
        <v>0</v>
      </c>
      <c r="D303" s="1637">
        <v>0</v>
      </c>
      <c r="E303" s="1637">
        <v>10040</v>
      </c>
      <c r="F303" s="1637">
        <v>23275.17</v>
      </c>
      <c r="G303" s="1630" t="str">
        <f t="shared" si="8"/>
        <v>20802</v>
      </c>
      <c r="H303" s="1638">
        <f t="shared" si="9"/>
        <v>8328.7924999999996</v>
      </c>
    </row>
    <row r="304" spans="1:8" x14ac:dyDescent="0.25">
      <c r="A304" s="1636">
        <v>208024619</v>
      </c>
      <c r="B304" s="1630" t="s">
        <v>10229</v>
      </c>
      <c r="C304" s="1637">
        <v>0</v>
      </c>
      <c r="D304" s="1637">
        <v>0</v>
      </c>
      <c r="E304" s="1637">
        <v>0</v>
      </c>
      <c r="F304" s="1637">
        <v>0</v>
      </c>
      <c r="G304" s="1630" t="str">
        <f t="shared" si="8"/>
        <v>20802</v>
      </c>
      <c r="H304" s="1638">
        <f t="shared" si="9"/>
        <v>0</v>
      </c>
    </row>
    <row r="305" spans="1:8" x14ac:dyDescent="0.25">
      <c r="A305" s="1636">
        <v>208024623</v>
      </c>
      <c r="B305" s="1630" t="s">
        <v>10230</v>
      </c>
      <c r="C305" s="1637">
        <v>0</v>
      </c>
      <c r="D305" s="1637">
        <v>82500.179999999993</v>
      </c>
      <c r="E305" s="1637">
        <v>23998</v>
      </c>
      <c r="F305" s="1637">
        <v>13338</v>
      </c>
      <c r="G305" s="1630" t="str">
        <f t="shared" si="8"/>
        <v>20802</v>
      </c>
      <c r="H305" s="1638">
        <f t="shared" si="9"/>
        <v>29959.044999999998</v>
      </c>
    </row>
    <row r="306" spans="1:8" x14ac:dyDescent="0.25">
      <c r="A306" s="1636">
        <v>208025007</v>
      </c>
      <c r="B306" s="1630" t="s">
        <v>10231</v>
      </c>
      <c r="C306" s="1637">
        <v>0</v>
      </c>
      <c r="D306" s="1637">
        <v>0</v>
      </c>
      <c r="E306" s="1637">
        <v>0</v>
      </c>
      <c r="F306" s="1637">
        <v>0</v>
      </c>
      <c r="G306" s="1630" t="str">
        <f t="shared" si="8"/>
        <v>20802</v>
      </c>
      <c r="H306" s="1638">
        <f t="shared" si="9"/>
        <v>0</v>
      </c>
    </row>
    <row r="307" spans="1:8" x14ac:dyDescent="0.25">
      <c r="A307" s="1636">
        <v>208025016</v>
      </c>
      <c r="B307" s="1630" t="s">
        <v>10232</v>
      </c>
      <c r="C307" s="1637">
        <v>0</v>
      </c>
      <c r="D307" s="1637">
        <v>0</v>
      </c>
      <c r="E307" s="1637">
        <v>0</v>
      </c>
      <c r="F307" s="1637">
        <v>0</v>
      </c>
      <c r="G307" s="1630" t="str">
        <f t="shared" si="8"/>
        <v>20802</v>
      </c>
      <c r="H307" s="1638">
        <f t="shared" si="9"/>
        <v>0</v>
      </c>
    </row>
    <row r="308" spans="1:8" x14ac:dyDescent="0.25">
      <c r="A308" s="1636">
        <v>208025184</v>
      </c>
      <c r="B308" s="1630" t="s">
        <v>10233</v>
      </c>
      <c r="C308" s="1637">
        <v>0</v>
      </c>
      <c r="D308" s="1637">
        <v>0</v>
      </c>
      <c r="E308" s="1637">
        <v>0</v>
      </c>
      <c r="F308" s="1637">
        <v>0</v>
      </c>
      <c r="G308" s="1630" t="str">
        <f t="shared" si="8"/>
        <v>20802</v>
      </c>
      <c r="H308" s="1638">
        <f t="shared" si="9"/>
        <v>0</v>
      </c>
    </row>
    <row r="309" spans="1:8" x14ac:dyDescent="0.25">
      <c r="A309" s="1636">
        <v>208025194</v>
      </c>
      <c r="B309" s="1630" t="s">
        <v>10234</v>
      </c>
      <c r="C309" s="1637">
        <v>0</v>
      </c>
      <c r="D309" s="1637">
        <v>0</v>
      </c>
      <c r="E309" s="1637">
        <v>0</v>
      </c>
      <c r="F309" s="1637">
        <v>0</v>
      </c>
      <c r="G309" s="1630" t="str">
        <f t="shared" si="8"/>
        <v>20802</v>
      </c>
      <c r="H309" s="1638">
        <f t="shared" si="9"/>
        <v>0</v>
      </c>
    </row>
    <row r="310" spans="1:8" x14ac:dyDescent="0.25">
      <c r="A310" s="1636">
        <v>208025195</v>
      </c>
      <c r="B310" s="1630" t="s">
        <v>10235</v>
      </c>
      <c r="C310" s="1637">
        <v>0</v>
      </c>
      <c r="D310" s="1637">
        <v>0</v>
      </c>
      <c r="E310" s="1637">
        <v>0</v>
      </c>
      <c r="F310" s="1637">
        <v>0</v>
      </c>
      <c r="G310" s="1630" t="str">
        <f t="shared" si="8"/>
        <v>20802</v>
      </c>
      <c r="H310" s="1638">
        <f t="shared" si="9"/>
        <v>0</v>
      </c>
    </row>
    <row r="311" spans="1:8" x14ac:dyDescent="0.25">
      <c r="A311" s="1636">
        <v>208025902</v>
      </c>
      <c r="B311" s="1630" t="s">
        <v>10236</v>
      </c>
      <c r="C311" s="1637">
        <v>0</v>
      </c>
      <c r="D311" s="1637">
        <v>0</v>
      </c>
      <c r="E311" s="1637">
        <v>0</v>
      </c>
      <c r="F311" s="1637">
        <v>0</v>
      </c>
      <c r="G311" s="1630" t="str">
        <f t="shared" si="8"/>
        <v>20802</v>
      </c>
      <c r="H311" s="1638">
        <f t="shared" si="9"/>
        <v>0</v>
      </c>
    </row>
    <row r="312" spans="1:8" x14ac:dyDescent="0.25">
      <c r="A312" s="1636">
        <v>208026009</v>
      </c>
      <c r="B312" s="1630" t="s">
        <v>10237</v>
      </c>
      <c r="C312" s="1637">
        <v>0</v>
      </c>
      <c r="D312" s="1637">
        <v>0</v>
      </c>
      <c r="E312" s="1637">
        <v>0</v>
      </c>
      <c r="F312" s="1637">
        <v>0</v>
      </c>
      <c r="G312" s="1630" t="str">
        <f t="shared" si="8"/>
        <v>20802</v>
      </c>
      <c r="H312" s="1638">
        <f t="shared" si="9"/>
        <v>0</v>
      </c>
    </row>
    <row r="313" spans="1:8" x14ac:dyDescent="0.25">
      <c r="A313" s="1636">
        <v>208026010</v>
      </c>
      <c r="B313" s="1630" t="s">
        <v>10238</v>
      </c>
      <c r="C313" s="1637">
        <v>88325.84</v>
      </c>
      <c r="D313" s="1637">
        <v>95822.45</v>
      </c>
      <c r="E313" s="1637">
        <v>51511.08</v>
      </c>
      <c r="F313" s="1637">
        <v>48215.91</v>
      </c>
      <c r="G313" s="1630" t="str">
        <f t="shared" si="8"/>
        <v>20802</v>
      </c>
      <c r="H313" s="1638">
        <f t="shared" si="9"/>
        <v>70968.820000000007</v>
      </c>
    </row>
    <row r="314" spans="1:8" x14ac:dyDescent="0.25">
      <c r="A314" s="1636">
        <v>208026014</v>
      </c>
      <c r="B314" s="1630" t="s">
        <v>10239</v>
      </c>
      <c r="C314" s="1637">
        <v>0</v>
      </c>
      <c r="D314" s="1637">
        <v>0</v>
      </c>
      <c r="E314" s="1637">
        <v>0</v>
      </c>
      <c r="F314" s="1637">
        <v>0</v>
      </c>
      <c r="G314" s="1630" t="str">
        <f t="shared" si="8"/>
        <v>20802</v>
      </c>
      <c r="H314" s="1638">
        <f t="shared" si="9"/>
        <v>0</v>
      </c>
    </row>
    <row r="315" spans="1:8" x14ac:dyDescent="0.25">
      <c r="A315" s="1636">
        <v>208029051</v>
      </c>
      <c r="B315" s="1630" t="s">
        <v>10240</v>
      </c>
      <c r="C315" s="1637">
        <v>0</v>
      </c>
      <c r="D315" s="1637">
        <v>0</v>
      </c>
      <c r="E315" s="1637">
        <v>0</v>
      </c>
      <c r="F315" s="1637">
        <v>0</v>
      </c>
      <c r="G315" s="1630" t="str">
        <f t="shared" si="8"/>
        <v>20802</v>
      </c>
      <c r="H315" s="1638">
        <f t="shared" si="9"/>
        <v>0</v>
      </c>
    </row>
    <row r="316" spans="1:8" x14ac:dyDescent="0.25">
      <c r="A316" s="1636">
        <v>208029054</v>
      </c>
      <c r="B316" s="1630" t="s">
        <v>10241</v>
      </c>
      <c r="C316" s="1637">
        <v>0</v>
      </c>
      <c r="D316" s="1637">
        <v>0</v>
      </c>
      <c r="E316" s="1637">
        <v>0</v>
      </c>
      <c r="F316" s="1637">
        <v>0</v>
      </c>
      <c r="G316" s="1630" t="str">
        <f t="shared" si="8"/>
        <v>20802</v>
      </c>
      <c r="H316" s="1638">
        <f t="shared" si="9"/>
        <v>0</v>
      </c>
    </row>
    <row r="317" spans="1:8" x14ac:dyDescent="0.25">
      <c r="A317" s="1636">
        <v>208029057</v>
      </c>
      <c r="B317" s="1630" t="s">
        <v>10242</v>
      </c>
      <c r="C317" s="1637">
        <v>0</v>
      </c>
      <c r="D317" s="1637">
        <v>0</v>
      </c>
      <c r="E317" s="1637">
        <v>0</v>
      </c>
      <c r="F317" s="1637">
        <v>0</v>
      </c>
      <c r="G317" s="1630" t="str">
        <f t="shared" si="8"/>
        <v>20802</v>
      </c>
      <c r="H317" s="1638">
        <f t="shared" si="9"/>
        <v>0</v>
      </c>
    </row>
    <row r="318" spans="1:8" x14ac:dyDescent="0.25">
      <c r="A318" s="1636">
        <v>208029070</v>
      </c>
      <c r="B318" s="1630" t="s">
        <v>10243</v>
      </c>
      <c r="C318" s="1637">
        <v>0</v>
      </c>
      <c r="D318" s="1637">
        <v>0</v>
      </c>
      <c r="E318" s="1637">
        <v>0</v>
      </c>
      <c r="F318" s="1637">
        <v>0</v>
      </c>
      <c r="G318" s="1630" t="str">
        <f t="shared" si="8"/>
        <v>20802</v>
      </c>
      <c r="H318" s="1638">
        <f t="shared" si="9"/>
        <v>0</v>
      </c>
    </row>
    <row r="319" spans="1:8" x14ac:dyDescent="0.25">
      <c r="A319" s="1636">
        <v>208029200</v>
      </c>
      <c r="B319" s="1630" t="s">
        <v>10244</v>
      </c>
      <c r="C319" s="1637">
        <v>0</v>
      </c>
      <c r="D319" s="1637">
        <v>0</v>
      </c>
      <c r="E319" s="1637">
        <v>0</v>
      </c>
      <c r="F319" s="1637">
        <v>0</v>
      </c>
      <c r="G319" s="1630" t="str">
        <f t="shared" si="8"/>
        <v>20802</v>
      </c>
      <c r="H319" s="1638">
        <f t="shared" si="9"/>
        <v>0</v>
      </c>
    </row>
    <row r="320" spans="1:8" x14ac:dyDescent="0.25">
      <c r="A320" s="1636">
        <v>208029204</v>
      </c>
      <c r="B320" s="1630" t="s">
        <v>10245</v>
      </c>
      <c r="C320" s="1637">
        <v>0</v>
      </c>
      <c r="D320" s="1637">
        <v>-187.2</v>
      </c>
      <c r="E320" s="1637">
        <v>0</v>
      </c>
      <c r="F320" s="1637">
        <v>0</v>
      </c>
      <c r="G320" s="1630" t="str">
        <f t="shared" si="8"/>
        <v>20802</v>
      </c>
      <c r="H320" s="1638">
        <f t="shared" si="9"/>
        <v>-46.8</v>
      </c>
    </row>
    <row r="321" spans="1:8" x14ac:dyDescent="0.25">
      <c r="A321" s="1636">
        <v>208029217</v>
      </c>
      <c r="B321" s="1630" t="s">
        <v>6887</v>
      </c>
      <c r="C321" s="1637">
        <v>-391</v>
      </c>
      <c r="D321" s="1637">
        <v>-408</v>
      </c>
      <c r="E321" s="1637">
        <v>-3450</v>
      </c>
      <c r="F321" s="1637">
        <v>-5870</v>
      </c>
      <c r="G321" s="1630" t="str">
        <f t="shared" si="8"/>
        <v>20802</v>
      </c>
      <c r="H321" s="1638">
        <f t="shared" si="9"/>
        <v>-2529.75</v>
      </c>
    </row>
    <row r="322" spans="1:8" x14ac:dyDescent="0.25">
      <c r="A322" s="1636">
        <v>208029309</v>
      </c>
      <c r="B322" s="1630" t="s">
        <v>10246</v>
      </c>
      <c r="C322" s="1637">
        <v>0</v>
      </c>
      <c r="D322" s="1637">
        <v>0</v>
      </c>
      <c r="E322" s="1637">
        <v>0</v>
      </c>
      <c r="F322" s="1637">
        <v>0</v>
      </c>
      <c r="G322" s="1630" t="str">
        <f t="shared" si="8"/>
        <v>20802</v>
      </c>
      <c r="H322" s="1638">
        <f t="shared" si="9"/>
        <v>0</v>
      </c>
    </row>
    <row r="323" spans="1:8" x14ac:dyDescent="0.25">
      <c r="A323" s="1636">
        <v>208029315</v>
      </c>
      <c r="B323" s="1630" t="s">
        <v>10247</v>
      </c>
      <c r="C323" s="1637">
        <v>0</v>
      </c>
      <c r="D323" s="1637">
        <v>0</v>
      </c>
      <c r="E323" s="1637">
        <v>0</v>
      </c>
      <c r="F323" s="1637">
        <v>0</v>
      </c>
      <c r="G323" s="1630" t="str">
        <f t="shared" si="8"/>
        <v>20802</v>
      </c>
      <c r="H323" s="1638">
        <f t="shared" si="9"/>
        <v>0</v>
      </c>
    </row>
    <row r="324" spans="1:8" x14ac:dyDescent="0.25">
      <c r="A324" s="1636">
        <v>208029316</v>
      </c>
      <c r="B324" s="1630" t="s">
        <v>10248</v>
      </c>
      <c r="C324" s="1637">
        <v>0</v>
      </c>
      <c r="D324" s="1637">
        <v>0</v>
      </c>
      <c r="E324" s="1637">
        <v>0</v>
      </c>
      <c r="F324" s="1637">
        <v>0</v>
      </c>
      <c r="G324" s="1630" t="str">
        <f t="shared" si="8"/>
        <v>20802</v>
      </c>
      <c r="H324" s="1638">
        <f t="shared" si="9"/>
        <v>0</v>
      </c>
    </row>
    <row r="325" spans="1:8" x14ac:dyDescent="0.25">
      <c r="A325" s="1636">
        <v>208029318</v>
      </c>
      <c r="B325" s="1630" t="s">
        <v>10249</v>
      </c>
      <c r="C325" s="1637">
        <v>0</v>
      </c>
      <c r="D325" s="1637">
        <v>0</v>
      </c>
      <c r="E325" s="1637">
        <v>-35</v>
      </c>
      <c r="F325" s="1637">
        <v>0</v>
      </c>
      <c r="G325" s="1630" t="str">
        <f t="shared" si="8"/>
        <v>20802</v>
      </c>
      <c r="H325" s="1638">
        <f t="shared" si="9"/>
        <v>-8.75</v>
      </c>
    </row>
    <row r="326" spans="1:8" x14ac:dyDescent="0.25">
      <c r="A326" s="1636">
        <v>208029710</v>
      </c>
      <c r="B326" s="1630" t="s">
        <v>10250</v>
      </c>
      <c r="C326" s="1637">
        <v>0</v>
      </c>
      <c r="D326" s="1637">
        <v>0</v>
      </c>
      <c r="E326" s="1637">
        <v>0</v>
      </c>
      <c r="F326" s="1637">
        <v>0</v>
      </c>
      <c r="G326" s="1630" t="str">
        <f t="shared" si="8"/>
        <v>20802</v>
      </c>
      <c r="H326" s="1638">
        <f t="shared" si="9"/>
        <v>0</v>
      </c>
    </row>
    <row r="327" spans="1:8" x14ac:dyDescent="0.25">
      <c r="A327" s="1636">
        <v>208029846</v>
      </c>
      <c r="B327" s="1630" t="s">
        <v>10251</v>
      </c>
      <c r="C327" s="1637">
        <v>0</v>
      </c>
      <c r="D327" s="1637">
        <v>0</v>
      </c>
      <c r="E327" s="1637">
        <v>0</v>
      </c>
      <c r="F327" s="1637">
        <v>0</v>
      </c>
      <c r="G327" s="1630" t="str">
        <f t="shared" si="8"/>
        <v>20802</v>
      </c>
      <c r="H327" s="1638">
        <f t="shared" si="9"/>
        <v>0</v>
      </c>
    </row>
    <row r="328" spans="1:8" x14ac:dyDescent="0.25">
      <c r="A328" s="1636">
        <v>208030100</v>
      </c>
      <c r="B328" s="1630" t="s">
        <v>10252</v>
      </c>
      <c r="C328" s="1637">
        <v>0</v>
      </c>
      <c r="D328" s="1637">
        <v>988.35</v>
      </c>
      <c r="E328" s="1637">
        <v>81564.11</v>
      </c>
      <c r="F328" s="1637">
        <v>64266.35</v>
      </c>
      <c r="G328" s="1630" t="str">
        <f t="shared" si="8"/>
        <v>20803</v>
      </c>
      <c r="H328" s="1638">
        <f t="shared" si="9"/>
        <v>36704.702499999999</v>
      </c>
    </row>
    <row r="329" spans="1:8" x14ac:dyDescent="0.25">
      <c r="A329" s="1636">
        <v>208030101</v>
      </c>
      <c r="B329" s="1630" t="s">
        <v>10253</v>
      </c>
      <c r="C329" s="1637">
        <v>0</v>
      </c>
      <c r="D329" s="1637">
        <v>0</v>
      </c>
      <c r="E329" s="1637">
        <v>21</v>
      </c>
      <c r="F329" s="1637">
        <v>101</v>
      </c>
      <c r="G329" s="1630" t="str">
        <f t="shared" ref="G329:G392" si="10">LEFT(A329,5)</f>
        <v>20803</v>
      </c>
      <c r="H329" s="1638">
        <f t="shared" ref="H329:H392" si="11">SUM(C329:F329)/4</f>
        <v>30.5</v>
      </c>
    </row>
    <row r="330" spans="1:8" x14ac:dyDescent="0.25">
      <c r="A330" s="1636">
        <v>208030102</v>
      </c>
      <c r="B330" s="1630" t="s">
        <v>10254</v>
      </c>
      <c r="C330" s="1637">
        <v>0</v>
      </c>
      <c r="D330" s="1637">
        <v>0</v>
      </c>
      <c r="E330" s="1637">
        <v>2000.04</v>
      </c>
      <c r="F330" s="1637">
        <v>2628.24</v>
      </c>
      <c r="G330" s="1630" t="str">
        <f t="shared" si="10"/>
        <v>20803</v>
      </c>
      <c r="H330" s="1638">
        <f t="shared" si="11"/>
        <v>1157.07</v>
      </c>
    </row>
    <row r="331" spans="1:8" x14ac:dyDescent="0.25">
      <c r="A331" s="1636">
        <v>208030103</v>
      </c>
      <c r="B331" s="1630" t="s">
        <v>10255</v>
      </c>
      <c r="C331" s="1637">
        <v>0</v>
      </c>
      <c r="D331" s="1637">
        <v>0</v>
      </c>
      <c r="E331" s="1637">
        <v>0</v>
      </c>
      <c r="F331" s="1637">
        <v>0</v>
      </c>
      <c r="G331" s="1630" t="str">
        <f t="shared" si="10"/>
        <v>20803</v>
      </c>
      <c r="H331" s="1638">
        <f t="shared" si="11"/>
        <v>0</v>
      </c>
    </row>
    <row r="332" spans="1:8" x14ac:dyDescent="0.25">
      <c r="A332" s="1636">
        <v>208030120</v>
      </c>
      <c r="B332" s="1630" t="s">
        <v>10256</v>
      </c>
      <c r="C332" s="1637">
        <v>0</v>
      </c>
      <c r="D332" s="1637">
        <v>65.08</v>
      </c>
      <c r="E332" s="1637">
        <v>6689.57</v>
      </c>
      <c r="F332" s="1637">
        <v>-910.4</v>
      </c>
      <c r="G332" s="1630" t="str">
        <f t="shared" si="10"/>
        <v>20803</v>
      </c>
      <c r="H332" s="1638">
        <f t="shared" si="11"/>
        <v>1461.0625</v>
      </c>
    </row>
    <row r="333" spans="1:8" x14ac:dyDescent="0.25">
      <c r="A333" s="1636">
        <v>208030150</v>
      </c>
      <c r="B333" s="1630" t="s">
        <v>10257</v>
      </c>
      <c r="C333" s="1637">
        <v>0</v>
      </c>
      <c r="D333" s="1637">
        <v>0</v>
      </c>
      <c r="E333" s="1637">
        <v>0</v>
      </c>
      <c r="F333" s="1637">
        <v>0</v>
      </c>
      <c r="G333" s="1630" t="str">
        <f t="shared" si="10"/>
        <v>20803</v>
      </c>
      <c r="H333" s="1638">
        <f t="shared" si="11"/>
        <v>0</v>
      </c>
    </row>
    <row r="334" spans="1:8" x14ac:dyDescent="0.25">
      <c r="A334" s="1636">
        <v>208030200</v>
      </c>
      <c r="B334" s="1630" t="s">
        <v>10258</v>
      </c>
      <c r="C334" s="1637">
        <v>0</v>
      </c>
      <c r="D334" s="1637">
        <v>-1074.0899999999999</v>
      </c>
      <c r="E334" s="1637">
        <v>173434.19</v>
      </c>
      <c r="F334" s="1637">
        <v>196619.51999999999</v>
      </c>
      <c r="G334" s="1630" t="str">
        <f t="shared" si="10"/>
        <v>20803</v>
      </c>
      <c r="H334" s="1638">
        <f t="shared" si="11"/>
        <v>92244.904999999999</v>
      </c>
    </row>
    <row r="335" spans="1:8" x14ac:dyDescent="0.25">
      <c r="A335" s="1636">
        <v>208030800</v>
      </c>
      <c r="B335" s="1630" t="s">
        <v>10259</v>
      </c>
      <c r="C335" s="1637">
        <v>0</v>
      </c>
      <c r="D335" s="1637">
        <v>0</v>
      </c>
      <c r="E335" s="1637">
        <v>0</v>
      </c>
      <c r="F335" s="1637">
        <v>1113.33</v>
      </c>
      <c r="G335" s="1630" t="str">
        <f t="shared" si="10"/>
        <v>20803</v>
      </c>
      <c r="H335" s="1638">
        <f t="shared" si="11"/>
        <v>278.33249999999998</v>
      </c>
    </row>
    <row r="336" spans="1:8" x14ac:dyDescent="0.25">
      <c r="A336" s="1636">
        <v>208030930</v>
      </c>
      <c r="B336" s="1630" t="s">
        <v>10260</v>
      </c>
      <c r="C336" s="1637">
        <v>0</v>
      </c>
      <c r="D336" s="1637">
        <v>0</v>
      </c>
      <c r="E336" s="1637">
        <v>0</v>
      </c>
      <c r="F336" s="1637">
        <v>0</v>
      </c>
      <c r="G336" s="1630" t="str">
        <f t="shared" si="10"/>
        <v>20803</v>
      </c>
      <c r="H336" s="1638">
        <f t="shared" si="11"/>
        <v>0</v>
      </c>
    </row>
    <row r="337" spans="1:8" x14ac:dyDescent="0.25">
      <c r="A337" s="1636">
        <v>208031040</v>
      </c>
      <c r="B337" s="1630" t="s">
        <v>10261</v>
      </c>
      <c r="C337" s="1637">
        <v>0</v>
      </c>
      <c r="D337" s="1637">
        <v>0</v>
      </c>
      <c r="E337" s="1637">
        <v>0</v>
      </c>
      <c r="F337" s="1637">
        <v>0</v>
      </c>
      <c r="G337" s="1630" t="str">
        <f t="shared" si="10"/>
        <v>20803</v>
      </c>
      <c r="H337" s="1638">
        <f t="shared" si="11"/>
        <v>0</v>
      </c>
    </row>
    <row r="338" spans="1:8" x14ac:dyDescent="0.25">
      <c r="A338" s="1636">
        <v>208031050</v>
      </c>
      <c r="B338" s="1630" t="s">
        <v>10262</v>
      </c>
      <c r="C338" s="1637">
        <v>0</v>
      </c>
      <c r="D338" s="1637">
        <v>0</v>
      </c>
      <c r="E338" s="1637">
        <v>0</v>
      </c>
      <c r="F338" s="1637">
        <v>0</v>
      </c>
      <c r="G338" s="1630" t="str">
        <f t="shared" si="10"/>
        <v>20803</v>
      </c>
      <c r="H338" s="1638">
        <f t="shared" si="11"/>
        <v>0</v>
      </c>
    </row>
    <row r="339" spans="1:8" x14ac:dyDescent="0.25">
      <c r="A339" s="1636">
        <v>208032000</v>
      </c>
      <c r="B339" s="1630" t="s">
        <v>10263</v>
      </c>
      <c r="C339" s="1637">
        <v>0</v>
      </c>
      <c r="D339" s="1637">
        <v>0</v>
      </c>
      <c r="E339" s="1637">
        <v>3040.72</v>
      </c>
      <c r="F339" s="1637">
        <v>678</v>
      </c>
      <c r="G339" s="1630" t="str">
        <f t="shared" si="10"/>
        <v>20803</v>
      </c>
      <c r="H339" s="1638">
        <f t="shared" si="11"/>
        <v>929.68</v>
      </c>
    </row>
    <row r="340" spans="1:8" x14ac:dyDescent="0.25">
      <c r="A340" s="1636">
        <v>208032002</v>
      </c>
      <c r="B340" s="1630" t="s">
        <v>10264</v>
      </c>
      <c r="C340" s="1637">
        <v>0</v>
      </c>
      <c r="D340" s="1637">
        <v>455</v>
      </c>
      <c r="E340" s="1637">
        <v>7238</v>
      </c>
      <c r="F340" s="1637">
        <v>6642.32</v>
      </c>
      <c r="G340" s="1630" t="str">
        <f t="shared" si="10"/>
        <v>20803</v>
      </c>
      <c r="H340" s="1638">
        <f t="shared" si="11"/>
        <v>3583.83</v>
      </c>
    </row>
    <row r="341" spans="1:8" x14ac:dyDescent="0.25">
      <c r="A341" s="1636">
        <v>208032012</v>
      </c>
      <c r="B341" s="1630" t="s">
        <v>10265</v>
      </c>
      <c r="C341" s="1637">
        <v>0</v>
      </c>
      <c r="D341" s="1637">
        <v>930</v>
      </c>
      <c r="E341" s="1637">
        <v>930</v>
      </c>
      <c r="F341" s="1637">
        <v>930</v>
      </c>
      <c r="G341" s="1630" t="str">
        <f t="shared" si="10"/>
        <v>20803</v>
      </c>
      <c r="H341" s="1638">
        <f t="shared" si="11"/>
        <v>697.5</v>
      </c>
    </row>
    <row r="342" spans="1:8" x14ac:dyDescent="0.25">
      <c r="A342" s="1636">
        <v>208032020</v>
      </c>
      <c r="B342" s="1630" t="s">
        <v>10266</v>
      </c>
      <c r="C342" s="1637">
        <v>-183.29</v>
      </c>
      <c r="D342" s="1637">
        <v>0</v>
      </c>
      <c r="E342" s="1637">
        <v>5536.16</v>
      </c>
      <c r="F342" s="1637">
        <v>5784.88</v>
      </c>
      <c r="G342" s="1630" t="str">
        <f t="shared" si="10"/>
        <v>20803</v>
      </c>
      <c r="H342" s="1638">
        <f t="shared" si="11"/>
        <v>2784.4375</v>
      </c>
    </row>
    <row r="343" spans="1:8" x14ac:dyDescent="0.25">
      <c r="A343" s="1636">
        <v>208032035</v>
      </c>
      <c r="B343" s="1630" t="s">
        <v>10267</v>
      </c>
      <c r="C343" s="1637">
        <v>0</v>
      </c>
      <c r="D343" s="1637">
        <v>0</v>
      </c>
      <c r="E343" s="1637">
        <v>13100</v>
      </c>
      <c r="F343" s="1637">
        <v>19881</v>
      </c>
      <c r="G343" s="1630" t="str">
        <f t="shared" si="10"/>
        <v>20803</v>
      </c>
      <c r="H343" s="1638">
        <f t="shared" si="11"/>
        <v>8245.25</v>
      </c>
    </row>
    <row r="344" spans="1:8" x14ac:dyDescent="0.25">
      <c r="A344" s="1636">
        <v>208032039</v>
      </c>
      <c r="B344" s="1630" t="s">
        <v>10268</v>
      </c>
      <c r="C344" s="1637">
        <v>0</v>
      </c>
      <c r="D344" s="1637">
        <v>0</v>
      </c>
      <c r="E344" s="1637">
        <v>0</v>
      </c>
      <c r="F344" s="1637">
        <v>0</v>
      </c>
      <c r="G344" s="1630" t="str">
        <f t="shared" si="10"/>
        <v>20803</v>
      </c>
      <c r="H344" s="1638">
        <f t="shared" si="11"/>
        <v>0</v>
      </c>
    </row>
    <row r="345" spans="1:8" x14ac:dyDescent="0.25">
      <c r="A345" s="1636">
        <v>208032300</v>
      </c>
      <c r="B345" s="1630" t="s">
        <v>10269</v>
      </c>
      <c r="C345" s="1637">
        <v>0</v>
      </c>
      <c r="D345" s="1637">
        <v>0</v>
      </c>
      <c r="E345" s="1637">
        <v>446.26</v>
      </c>
      <c r="F345" s="1637">
        <v>733.6</v>
      </c>
      <c r="G345" s="1630" t="str">
        <f t="shared" si="10"/>
        <v>20803</v>
      </c>
      <c r="H345" s="1638">
        <f t="shared" si="11"/>
        <v>294.96500000000003</v>
      </c>
    </row>
    <row r="346" spans="1:8" x14ac:dyDescent="0.25">
      <c r="A346" s="1636">
        <v>208032415</v>
      </c>
      <c r="B346" s="1630" t="s">
        <v>10270</v>
      </c>
      <c r="C346" s="1637">
        <v>0</v>
      </c>
      <c r="D346" s="1637">
        <v>9386.6299999999992</v>
      </c>
      <c r="E346" s="1637">
        <v>9773.17</v>
      </c>
      <c r="F346" s="1637">
        <v>2171.12</v>
      </c>
      <c r="G346" s="1630" t="str">
        <f t="shared" si="10"/>
        <v>20803</v>
      </c>
      <c r="H346" s="1638">
        <f t="shared" si="11"/>
        <v>5332.73</v>
      </c>
    </row>
    <row r="347" spans="1:8" x14ac:dyDescent="0.25">
      <c r="A347" s="1636">
        <v>208032422</v>
      </c>
      <c r="B347" s="1630" t="s">
        <v>10271</v>
      </c>
      <c r="C347" s="1637">
        <v>0</v>
      </c>
      <c r="D347" s="1637">
        <v>0</v>
      </c>
      <c r="E347" s="1637">
        <v>0</v>
      </c>
      <c r="F347" s="1637">
        <v>0</v>
      </c>
      <c r="G347" s="1630" t="str">
        <f t="shared" si="10"/>
        <v>20803</v>
      </c>
      <c r="H347" s="1638">
        <f t="shared" si="11"/>
        <v>0</v>
      </c>
    </row>
    <row r="348" spans="1:8" x14ac:dyDescent="0.25">
      <c r="A348" s="1636">
        <v>208032423</v>
      </c>
      <c r="B348" s="1630" t="s">
        <v>6889</v>
      </c>
      <c r="C348" s="1637">
        <v>3000</v>
      </c>
      <c r="D348" s="1637">
        <v>0</v>
      </c>
      <c r="E348" s="1637">
        <v>0</v>
      </c>
      <c r="F348" s="1637">
        <v>0</v>
      </c>
      <c r="G348" s="1630" t="str">
        <f t="shared" si="10"/>
        <v>20803</v>
      </c>
      <c r="H348" s="1638">
        <f t="shared" si="11"/>
        <v>750</v>
      </c>
    </row>
    <row r="349" spans="1:8" x14ac:dyDescent="0.25">
      <c r="A349" s="1636">
        <v>208032429</v>
      </c>
      <c r="B349" s="1630" t="s">
        <v>10272</v>
      </c>
      <c r="C349" s="1637">
        <v>0</v>
      </c>
      <c r="D349" s="1637">
        <v>0</v>
      </c>
      <c r="E349" s="1637">
        <v>0</v>
      </c>
      <c r="F349" s="1637">
        <v>0</v>
      </c>
      <c r="G349" s="1630" t="str">
        <f t="shared" si="10"/>
        <v>20803</v>
      </c>
      <c r="H349" s="1638">
        <f t="shared" si="11"/>
        <v>0</v>
      </c>
    </row>
    <row r="350" spans="1:8" x14ac:dyDescent="0.25">
      <c r="A350" s="1636">
        <v>208032500</v>
      </c>
      <c r="B350" s="1630" t="s">
        <v>10273</v>
      </c>
      <c r="C350" s="1637">
        <v>0</v>
      </c>
      <c r="D350" s="1637">
        <v>0</v>
      </c>
      <c r="E350" s="1637">
        <v>0</v>
      </c>
      <c r="F350" s="1637">
        <v>247.74</v>
      </c>
      <c r="G350" s="1630" t="str">
        <f t="shared" si="10"/>
        <v>20803</v>
      </c>
      <c r="H350" s="1638">
        <f t="shared" si="11"/>
        <v>61.935000000000002</v>
      </c>
    </row>
    <row r="351" spans="1:8" x14ac:dyDescent="0.25">
      <c r="A351" s="1636">
        <v>208032510</v>
      </c>
      <c r="B351" s="1630" t="s">
        <v>10274</v>
      </c>
      <c r="C351" s="1637">
        <v>0</v>
      </c>
      <c r="D351" s="1637">
        <v>0</v>
      </c>
      <c r="E351" s="1637">
        <v>3721.26</v>
      </c>
      <c r="F351" s="1637">
        <v>3638.57</v>
      </c>
      <c r="G351" s="1630" t="str">
        <f t="shared" si="10"/>
        <v>20803</v>
      </c>
      <c r="H351" s="1638">
        <f t="shared" si="11"/>
        <v>1839.9575</v>
      </c>
    </row>
    <row r="352" spans="1:8" x14ac:dyDescent="0.25">
      <c r="A352" s="1636">
        <v>208032711</v>
      </c>
      <c r="B352" s="1630" t="s">
        <v>10275</v>
      </c>
      <c r="C352" s="1637">
        <v>0</v>
      </c>
      <c r="D352" s="1637">
        <v>0</v>
      </c>
      <c r="E352" s="1637">
        <v>0</v>
      </c>
      <c r="F352" s="1637">
        <v>0</v>
      </c>
      <c r="G352" s="1630" t="str">
        <f t="shared" si="10"/>
        <v>20803</v>
      </c>
      <c r="H352" s="1638">
        <f t="shared" si="11"/>
        <v>0</v>
      </c>
    </row>
    <row r="353" spans="1:8" x14ac:dyDescent="0.25">
      <c r="A353" s="1636">
        <v>208033011</v>
      </c>
      <c r="B353" s="1630" t="s">
        <v>10276</v>
      </c>
      <c r="C353" s="1637">
        <v>0</v>
      </c>
      <c r="D353" s="1637">
        <v>848</v>
      </c>
      <c r="E353" s="1637">
        <v>2148</v>
      </c>
      <c r="F353" s="1637">
        <v>0</v>
      </c>
      <c r="G353" s="1630" t="str">
        <f t="shared" si="10"/>
        <v>20803</v>
      </c>
      <c r="H353" s="1638">
        <f t="shared" si="11"/>
        <v>749</v>
      </c>
    </row>
    <row r="354" spans="1:8" x14ac:dyDescent="0.25">
      <c r="A354" s="1636">
        <v>208033052</v>
      </c>
      <c r="B354" s="1630" t="s">
        <v>10277</v>
      </c>
      <c r="C354" s="1637">
        <v>0</v>
      </c>
      <c r="D354" s="1637">
        <v>1907.93</v>
      </c>
      <c r="E354" s="1637">
        <v>1009.75</v>
      </c>
      <c r="F354" s="1637">
        <v>1064.07</v>
      </c>
      <c r="G354" s="1630" t="str">
        <f t="shared" si="10"/>
        <v>20803</v>
      </c>
      <c r="H354" s="1638">
        <f t="shared" si="11"/>
        <v>995.4375</v>
      </c>
    </row>
    <row r="355" spans="1:8" x14ac:dyDescent="0.25">
      <c r="A355" s="1636">
        <v>208033300</v>
      </c>
      <c r="B355" s="1630" t="s">
        <v>10278</v>
      </c>
      <c r="C355" s="1637">
        <v>0</v>
      </c>
      <c r="D355" s="1637">
        <v>3391.97</v>
      </c>
      <c r="E355" s="1637">
        <v>10304.620000000001</v>
      </c>
      <c r="F355" s="1637">
        <v>16038.63</v>
      </c>
      <c r="G355" s="1630" t="str">
        <f t="shared" si="10"/>
        <v>20803</v>
      </c>
      <c r="H355" s="1638">
        <f t="shared" si="11"/>
        <v>7433.8050000000003</v>
      </c>
    </row>
    <row r="356" spans="1:8" x14ac:dyDescent="0.25">
      <c r="A356" s="1636">
        <v>208034610</v>
      </c>
      <c r="B356" s="1630" t="s">
        <v>10279</v>
      </c>
      <c r="C356" s="1637">
        <v>0</v>
      </c>
      <c r="D356" s="1637">
        <v>0</v>
      </c>
      <c r="E356" s="1637">
        <v>9001.83</v>
      </c>
      <c r="F356" s="1637">
        <v>9224.74</v>
      </c>
      <c r="G356" s="1630" t="str">
        <f t="shared" si="10"/>
        <v>20803</v>
      </c>
      <c r="H356" s="1638">
        <f t="shared" si="11"/>
        <v>4556.6424999999999</v>
      </c>
    </row>
    <row r="357" spans="1:8" x14ac:dyDescent="0.25">
      <c r="A357" s="1636">
        <v>208034611</v>
      </c>
      <c r="B357" s="1630" t="s">
        <v>10280</v>
      </c>
      <c r="C357" s="1637">
        <v>0</v>
      </c>
      <c r="D357" s="1637">
        <v>0</v>
      </c>
      <c r="E357" s="1637">
        <v>0</v>
      </c>
      <c r="F357" s="1637">
        <v>0</v>
      </c>
      <c r="G357" s="1630" t="str">
        <f t="shared" si="10"/>
        <v>20803</v>
      </c>
      <c r="H357" s="1638">
        <f t="shared" si="11"/>
        <v>0</v>
      </c>
    </row>
    <row r="358" spans="1:8" x14ac:dyDescent="0.25">
      <c r="A358" s="1636">
        <v>208034619</v>
      </c>
      <c r="B358" s="1630" t="s">
        <v>10281</v>
      </c>
      <c r="C358" s="1637">
        <v>0</v>
      </c>
      <c r="D358" s="1637">
        <v>287.45</v>
      </c>
      <c r="E358" s="1637">
        <v>182.13</v>
      </c>
      <c r="F358" s="1637">
        <v>188.97</v>
      </c>
      <c r="G358" s="1630" t="str">
        <f t="shared" si="10"/>
        <v>20803</v>
      </c>
      <c r="H358" s="1638">
        <f t="shared" si="11"/>
        <v>164.63749999999999</v>
      </c>
    </row>
    <row r="359" spans="1:8" x14ac:dyDescent="0.25">
      <c r="A359" s="1636">
        <v>208034623</v>
      </c>
      <c r="B359" s="1630" t="s">
        <v>10282</v>
      </c>
      <c r="C359" s="1637">
        <v>0</v>
      </c>
      <c r="D359" s="1637">
        <v>0</v>
      </c>
      <c r="E359" s="1637">
        <v>40255.300000000003</v>
      </c>
      <c r="F359" s="1637">
        <v>43705.75</v>
      </c>
      <c r="G359" s="1630" t="str">
        <f t="shared" si="10"/>
        <v>20803</v>
      </c>
      <c r="H359" s="1638">
        <f t="shared" si="11"/>
        <v>20990.262500000001</v>
      </c>
    </row>
    <row r="360" spans="1:8" x14ac:dyDescent="0.25">
      <c r="A360" s="1636">
        <v>208035008</v>
      </c>
      <c r="B360" s="1630" t="s">
        <v>10283</v>
      </c>
      <c r="C360" s="1637">
        <v>0</v>
      </c>
      <c r="D360" s="1637">
        <v>0</v>
      </c>
      <c r="E360" s="1637">
        <v>0</v>
      </c>
      <c r="F360" s="1637">
        <v>0</v>
      </c>
      <c r="G360" s="1630" t="str">
        <f t="shared" si="10"/>
        <v>20803</v>
      </c>
      <c r="H360" s="1638">
        <f t="shared" si="11"/>
        <v>0</v>
      </c>
    </row>
    <row r="361" spans="1:8" x14ac:dyDescent="0.25">
      <c r="A361" s="1636">
        <v>208036009</v>
      </c>
      <c r="B361" s="1630" t="s">
        <v>10284</v>
      </c>
      <c r="C361" s="1637">
        <v>0</v>
      </c>
      <c r="D361" s="1637">
        <v>0</v>
      </c>
      <c r="E361" s="1637">
        <v>0</v>
      </c>
      <c r="F361" s="1637">
        <v>0</v>
      </c>
      <c r="G361" s="1630" t="str">
        <f t="shared" si="10"/>
        <v>20803</v>
      </c>
      <c r="H361" s="1638">
        <f t="shared" si="11"/>
        <v>0</v>
      </c>
    </row>
    <row r="362" spans="1:8" x14ac:dyDescent="0.25">
      <c r="A362" s="1636">
        <v>208036010</v>
      </c>
      <c r="B362" s="1630" t="s">
        <v>10285</v>
      </c>
      <c r="C362" s="1637">
        <v>11221.54</v>
      </c>
      <c r="D362" s="1637">
        <v>11221.54</v>
      </c>
      <c r="E362" s="1637">
        <v>17475.04</v>
      </c>
      <c r="F362" s="1637">
        <v>22229.82</v>
      </c>
      <c r="G362" s="1630" t="str">
        <f t="shared" si="10"/>
        <v>20803</v>
      </c>
      <c r="H362" s="1638">
        <f t="shared" si="11"/>
        <v>15536.985000000001</v>
      </c>
    </row>
    <row r="363" spans="1:8" x14ac:dyDescent="0.25">
      <c r="A363" s="1636">
        <v>208039051</v>
      </c>
      <c r="B363" s="1630" t="s">
        <v>10286</v>
      </c>
      <c r="C363" s="1637">
        <v>0</v>
      </c>
      <c r="D363" s="1637">
        <v>0</v>
      </c>
      <c r="E363" s="1637">
        <v>0</v>
      </c>
      <c r="F363" s="1637">
        <v>0</v>
      </c>
      <c r="G363" s="1630" t="str">
        <f t="shared" si="10"/>
        <v>20803</v>
      </c>
      <c r="H363" s="1638">
        <f t="shared" si="11"/>
        <v>0</v>
      </c>
    </row>
    <row r="364" spans="1:8" x14ac:dyDescent="0.25">
      <c r="A364" s="1636">
        <v>208039053</v>
      </c>
      <c r="B364" s="1630" t="s">
        <v>10287</v>
      </c>
      <c r="C364" s="1637">
        <v>0</v>
      </c>
      <c r="D364" s="1637">
        <v>0</v>
      </c>
      <c r="E364" s="1637">
        <v>0</v>
      </c>
      <c r="F364" s="1637">
        <v>0</v>
      </c>
      <c r="G364" s="1630" t="str">
        <f t="shared" si="10"/>
        <v>20803</v>
      </c>
      <c r="H364" s="1638">
        <f t="shared" si="11"/>
        <v>0</v>
      </c>
    </row>
    <row r="365" spans="1:8" x14ac:dyDescent="0.25">
      <c r="A365" s="1636">
        <v>208039070</v>
      </c>
      <c r="B365" s="1630" t="s">
        <v>6891</v>
      </c>
      <c r="C365" s="1637">
        <v>-732.62</v>
      </c>
      <c r="D365" s="1637">
        <v>-10275.11</v>
      </c>
      <c r="E365" s="1637">
        <v>-189549.38</v>
      </c>
      <c r="F365" s="1637">
        <v>-207671.52</v>
      </c>
      <c r="G365" s="1630" t="str">
        <f t="shared" si="10"/>
        <v>20803</v>
      </c>
      <c r="H365" s="1638">
        <f t="shared" si="11"/>
        <v>-102057.1575</v>
      </c>
    </row>
    <row r="366" spans="1:8" x14ac:dyDescent="0.25">
      <c r="A366" s="1636">
        <v>208039204</v>
      </c>
      <c r="B366" s="1630" t="s">
        <v>10288</v>
      </c>
      <c r="C366" s="1637">
        <v>0</v>
      </c>
      <c r="D366" s="1637">
        <v>0</v>
      </c>
      <c r="E366" s="1637">
        <v>-1750</v>
      </c>
      <c r="F366" s="1637">
        <v>0</v>
      </c>
      <c r="G366" s="1630" t="str">
        <f t="shared" si="10"/>
        <v>20803</v>
      </c>
      <c r="H366" s="1638">
        <f t="shared" si="11"/>
        <v>-437.5</v>
      </c>
    </row>
    <row r="367" spans="1:8" x14ac:dyDescent="0.25">
      <c r="A367" s="1636">
        <v>208039216</v>
      </c>
      <c r="B367" s="1630" t="s">
        <v>10289</v>
      </c>
      <c r="C367" s="1637">
        <v>0</v>
      </c>
      <c r="D367" s="1637">
        <v>0</v>
      </c>
      <c r="E367" s="1637">
        <v>0</v>
      </c>
      <c r="F367" s="1637">
        <v>0</v>
      </c>
      <c r="G367" s="1630" t="str">
        <f t="shared" si="10"/>
        <v>20803</v>
      </c>
      <c r="H367" s="1638">
        <f t="shared" si="11"/>
        <v>0</v>
      </c>
    </row>
    <row r="368" spans="1:8" x14ac:dyDescent="0.25">
      <c r="A368" s="1636">
        <v>208039309</v>
      </c>
      <c r="B368" s="1630" t="s">
        <v>10290</v>
      </c>
      <c r="C368" s="1637">
        <v>0</v>
      </c>
      <c r="D368" s="1637">
        <v>0</v>
      </c>
      <c r="E368" s="1637">
        <v>-15311.76</v>
      </c>
      <c r="F368" s="1637">
        <v>-16277.92</v>
      </c>
      <c r="G368" s="1630" t="str">
        <f t="shared" si="10"/>
        <v>20803</v>
      </c>
      <c r="H368" s="1638">
        <f t="shared" si="11"/>
        <v>-7897.42</v>
      </c>
    </row>
    <row r="369" spans="1:8" x14ac:dyDescent="0.25">
      <c r="A369" s="1636">
        <v>208039311</v>
      </c>
      <c r="B369" s="1630" t="s">
        <v>10291</v>
      </c>
      <c r="C369" s="1637">
        <v>0</v>
      </c>
      <c r="D369" s="1637">
        <v>0</v>
      </c>
      <c r="E369" s="1637">
        <v>-15432.3</v>
      </c>
      <c r="F369" s="1637">
        <v>-31740.799999999999</v>
      </c>
      <c r="G369" s="1630" t="str">
        <f t="shared" si="10"/>
        <v>20803</v>
      </c>
      <c r="H369" s="1638">
        <f t="shared" si="11"/>
        <v>-11793.275</v>
      </c>
    </row>
    <row r="370" spans="1:8" x14ac:dyDescent="0.25">
      <c r="A370" s="1636">
        <v>208039313</v>
      </c>
      <c r="B370" s="1630" t="s">
        <v>10292</v>
      </c>
      <c r="C370" s="1637">
        <v>0</v>
      </c>
      <c r="D370" s="1637">
        <v>-7301</v>
      </c>
      <c r="E370" s="1637">
        <v>-111760.92</v>
      </c>
      <c r="F370" s="1637">
        <v>-131418.51999999999</v>
      </c>
      <c r="G370" s="1630" t="str">
        <f t="shared" si="10"/>
        <v>20803</v>
      </c>
      <c r="H370" s="1638">
        <f t="shared" si="11"/>
        <v>-62620.11</v>
      </c>
    </row>
    <row r="371" spans="1:8" x14ac:dyDescent="0.25">
      <c r="A371" s="1636">
        <v>208039314</v>
      </c>
      <c r="B371" s="1630" t="s">
        <v>10293</v>
      </c>
      <c r="C371" s="1637">
        <v>0</v>
      </c>
      <c r="D371" s="1637">
        <v>0</v>
      </c>
      <c r="E371" s="1637">
        <v>-38065.699999999997</v>
      </c>
      <c r="F371" s="1637">
        <v>-47402.02</v>
      </c>
      <c r="G371" s="1630" t="str">
        <f t="shared" si="10"/>
        <v>20803</v>
      </c>
      <c r="H371" s="1638">
        <f t="shared" si="11"/>
        <v>-21366.93</v>
      </c>
    </row>
    <row r="372" spans="1:8" x14ac:dyDescent="0.25">
      <c r="A372" s="1636">
        <v>208039315</v>
      </c>
      <c r="B372" s="1630" t="s">
        <v>10294</v>
      </c>
      <c r="C372" s="1637">
        <v>0</v>
      </c>
      <c r="D372" s="1637">
        <v>0</v>
      </c>
      <c r="E372" s="1637">
        <v>-13372.28</v>
      </c>
      <c r="F372" s="1637">
        <v>-13769.42</v>
      </c>
      <c r="G372" s="1630" t="str">
        <f t="shared" si="10"/>
        <v>20803</v>
      </c>
      <c r="H372" s="1638">
        <f t="shared" si="11"/>
        <v>-6785.4250000000002</v>
      </c>
    </row>
    <row r="373" spans="1:8" x14ac:dyDescent="0.25">
      <c r="A373" s="1636">
        <v>208039316</v>
      </c>
      <c r="B373" s="1630" t="s">
        <v>6893</v>
      </c>
      <c r="C373" s="1637">
        <v>-753.18</v>
      </c>
      <c r="D373" s="1637">
        <v>-1673.75</v>
      </c>
      <c r="E373" s="1637">
        <v>-4068.75</v>
      </c>
      <c r="F373" s="1637">
        <v>-2143.75</v>
      </c>
      <c r="G373" s="1630" t="str">
        <f t="shared" si="10"/>
        <v>20803</v>
      </c>
      <c r="H373" s="1638">
        <f t="shared" si="11"/>
        <v>-2159.8575000000001</v>
      </c>
    </row>
    <row r="374" spans="1:8" x14ac:dyDescent="0.25">
      <c r="A374" s="1636">
        <v>208039317</v>
      </c>
      <c r="B374" s="1630" t="s">
        <v>10295</v>
      </c>
      <c r="C374" s="1637">
        <v>0</v>
      </c>
      <c r="D374" s="1637">
        <v>0</v>
      </c>
      <c r="E374" s="1637">
        <v>0</v>
      </c>
      <c r="F374" s="1637">
        <v>0</v>
      </c>
      <c r="G374" s="1630" t="str">
        <f t="shared" si="10"/>
        <v>20803</v>
      </c>
      <c r="H374" s="1638">
        <f t="shared" si="11"/>
        <v>0</v>
      </c>
    </row>
    <row r="375" spans="1:8" x14ac:dyDescent="0.25">
      <c r="A375" s="1636">
        <v>208039319</v>
      </c>
      <c r="B375" s="1630" t="s">
        <v>10296</v>
      </c>
      <c r="C375" s="1637">
        <v>0</v>
      </c>
      <c r="D375" s="1637">
        <v>0</v>
      </c>
      <c r="E375" s="1637">
        <v>-26593.5</v>
      </c>
      <c r="F375" s="1637">
        <v>-51952.78</v>
      </c>
      <c r="G375" s="1630" t="str">
        <f t="shared" si="10"/>
        <v>20803</v>
      </c>
      <c r="H375" s="1638">
        <f t="shared" si="11"/>
        <v>-19636.57</v>
      </c>
    </row>
    <row r="376" spans="1:8" x14ac:dyDescent="0.25">
      <c r="A376" s="1636">
        <v>208039320</v>
      </c>
      <c r="B376" s="1630" t="s">
        <v>10297</v>
      </c>
      <c r="C376" s="1637">
        <v>0</v>
      </c>
      <c r="D376" s="1637">
        <v>0</v>
      </c>
      <c r="E376" s="1637">
        <v>-3640.9</v>
      </c>
      <c r="F376" s="1637">
        <v>-6593</v>
      </c>
      <c r="G376" s="1630" t="str">
        <f t="shared" si="10"/>
        <v>20803</v>
      </c>
      <c r="H376" s="1638">
        <f t="shared" si="11"/>
        <v>-2558.4749999999999</v>
      </c>
    </row>
    <row r="377" spans="1:8" x14ac:dyDescent="0.25">
      <c r="A377" s="1636">
        <v>208039450</v>
      </c>
      <c r="B377" s="1630" t="s">
        <v>10298</v>
      </c>
      <c r="C377" s="1637">
        <v>0</v>
      </c>
      <c r="D377" s="1637">
        <v>0</v>
      </c>
      <c r="E377" s="1637">
        <v>0</v>
      </c>
      <c r="F377" s="1637">
        <v>0</v>
      </c>
      <c r="G377" s="1630" t="str">
        <f t="shared" si="10"/>
        <v>20803</v>
      </c>
      <c r="H377" s="1638">
        <f t="shared" si="11"/>
        <v>0</v>
      </c>
    </row>
    <row r="378" spans="1:8" x14ac:dyDescent="0.25">
      <c r="A378" s="1636">
        <v>208040100</v>
      </c>
      <c r="B378" s="1630" t="s">
        <v>6895</v>
      </c>
      <c r="C378" s="1637">
        <v>43256.160000000003</v>
      </c>
      <c r="D378" s="1637">
        <v>34595.760000000002</v>
      </c>
      <c r="E378" s="1637">
        <v>33977.03</v>
      </c>
      <c r="F378" s="1637">
        <v>32729.84</v>
      </c>
      <c r="G378" s="1630" t="str">
        <f t="shared" si="10"/>
        <v>20804</v>
      </c>
      <c r="H378" s="1638">
        <f t="shared" si="11"/>
        <v>36139.697500000002</v>
      </c>
    </row>
    <row r="379" spans="1:8" x14ac:dyDescent="0.25">
      <c r="A379" s="1636">
        <v>208040101</v>
      </c>
      <c r="B379" s="1630" t="s">
        <v>10299</v>
      </c>
      <c r="C379" s="1637">
        <v>222.56</v>
      </c>
      <c r="D379" s="1637">
        <v>0</v>
      </c>
      <c r="E379" s="1637">
        <v>13</v>
      </c>
      <c r="F379" s="1637">
        <v>73</v>
      </c>
      <c r="G379" s="1630" t="str">
        <f t="shared" si="10"/>
        <v>20804</v>
      </c>
      <c r="H379" s="1638">
        <f t="shared" si="11"/>
        <v>77.14</v>
      </c>
    </row>
    <row r="380" spans="1:8" x14ac:dyDescent="0.25">
      <c r="A380" s="1636">
        <v>208040102</v>
      </c>
      <c r="B380" s="1630" t="s">
        <v>10300</v>
      </c>
      <c r="C380" s="1637">
        <v>0</v>
      </c>
      <c r="D380" s="1637">
        <v>2035.32</v>
      </c>
      <c r="E380" s="1637">
        <v>1599.96</v>
      </c>
      <c r="F380" s="1637">
        <v>2053.08</v>
      </c>
      <c r="G380" s="1630" t="str">
        <f t="shared" si="10"/>
        <v>20804</v>
      </c>
      <c r="H380" s="1638">
        <f t="shared" si="11"/>
        <v>1422.09</v>
      </c>
    </row>
    <row r="381" spans="1:8" x14ac:dyDescent="0.25">
      <c r="A381" s="1636">
        <v>208040103</v>
      </c>
      <c r="B381" s="1630" t="s">
        <v>10301</v>
      </c>
      <c r="C381" s="1637">
        <v>0</v>
      </c>
      <c r="D381" s="1637">
        <v>0</v>
      </c>
      <c r="E381" s="1637">
        <v>0</v>
      </c>
      <c r="F381" s="1637">
        <v>0</v>
      </c>
      <c r="G381" s="1630" t="str">
        <f t="shared" si="10"/>
        <v>20804</v>
      </c>
      <c r="H381" s="1638">
        <f t="shared" si="11"/>
        <v>0</v>
      </c>
    </row>
    <row r="382" spans="1:8" x14ac:dyDescent="0.25">
      <c r="A382" s="1636">
        <v>208040120</v>
      </c>
      <c r="B382" s="1630" t="s">
        <v>10302</v>
      </c>
      <c r="C382" s="1637">
        <v>3725.29</v>
      </c>
      <c r="D382" s="1637">
        <v>2277.86</v>
      </c>
      <c r="E382" s="1637">
        <v>2786.66</v>
      </c>
      <c r="F382" s="1637">
        <v>-463.65</v>
      </c>
      <c r="G382" s="1630" t="str">
        <f t="shared" si="10"/>
        <v>20804</v>
      </c>
      <c r="H382" s="1638">
        <f t="shared" si="11"/>
        <v>2081.54</v>
      </c>
    </row>
    <row r="383" spans="1:8" x14ac:dyDescent="0.25">
      <c r="A383" s="1636">
        <v>208040150</v>
      </c>
      <c r="B383" s="1630" t="s">
        <v>6897</v>
      </c>
      <c r="C383" s="1637">
        <v>0</v>
      </c>
      <c r="D383" s="1637">
        <v>0</v>
      </c>
      <c r="E383" s="1637">
        <v>0</v>
      </c>
      <c r="F383" s="1637">
        <v>0</v>
      </c>
      <c r="G383" s="1630" t="str">
        <f t="shared" si="10"/>
        <v>20804</v>
      </c>
      <c r="H383" s="1638">
        <f t="shared" si="11"/>
        <v>0</v>
      </c>
    </row>
    <row r="384" spans="1:8" x14ac:dyDescent="0.25">
      <c r="A384" s="1636">
        <v>208040930</v>
      </c>
      <c r="B384" s="1630" t="s">
        <v>6899</v>
      </c>
      <c r="C384" s="1637">
        <v>0</v>
      </c>
      <c r="D384" s="1637">
        <v>0</v>
      </c>
      <c r="E384" s="1637">
        <v>617.15</v>
      </c>
      <c r="F384" s="1637">
        <v>590.92999999999995</v>
      </c>
      <c r="G384" s="1630" t="str">
        <f t="shared" si="10"/>
        <v>20804</v>
      </c>
      <c r="H384" s="1638">
        <f t="shared" si="11"/>
        <v>302.02</v>
      </c>
    </row>
    <row r="385" spans="1:8" x14ac:dyDescent="0.25">
      <c r="A385" s="1636">
        <v>208042022</v>
      </c>
      <c r="B385" s="1630" t="s">
        <v>10303</v>
      </c>
      <c r="C385" s="1637">
        <v>0</v>
      </c>
      <c r="D385" s="1637">
        <v>0</v>
      </c>
      <c r="E385" s="1637">
        <v>0</v>
      </c>
      <c r="F385" s="1637">
        <v>0</v>
      </c>
      <c r="G385" s="1630" t="str">
        <f t="shared" si="10"/>
        <v>20804</v>
      </c>
      <c r="H385" s="1638">
        <f t="shared" si="11"/>
        <v>0</v>
      </c>
    </row>
    <row r="386" spans="1:8" x14ac:dyDescent="0.25">
      <c r="A386" s="1636">
        <v>208042510</v>
      </c>
      <c r="B386" s="1630" t="s">
        <v>10304</v>
      </c>
      <c r="C386" s="1637">
        <v>0</v>
      </c>
      <c r="D386" s="1637">
        <v>501.94</v>
      </c>
      <c r="E386" s="1637">
        <v>503.87</v>
      </c>
      <c r="F386" s="1637">
        <v>477.23</v>
      </c>
      <c r="G386" s="1630" t="str">
        <f t="shared" si="10"/>
        <v>20804</v>
      </c>
      <c r="H386" s="1638">
        <f t="shared" si="11"/>
        <v>370.76</v>
      </c>
    </row>
    <row r="387" spans="1:8" x14ac:dyDescent="0.25">
      <c r="A387" s="1636">
        <v>208042801</v>
      </c>
      <c r="B387" s="1630" t="s">
        <v>10305</v>
      </c>
      <c r="C387" s="1637">
        <v>0</v>
      </c>
      <c r="D387" s="1637">
        <v>0</v>
      </c>
      <c r="E387" s="1637">
        <v>0</v>
      </c>
      <c r="F387" s="1637">
        <v>0</v>
      </c>
      <c r="G387" s="1630" t="str">
        <f t="shared" si="10"/>
        <v>20804</v>
      </c>
      <c r="H387" s="1638">
        <f t="shared" si="11"/>
        <v>0</v>
      </c>
    </row>
    <row r="388" spans="1:8" x14ac:dyDescent="0.25">
      <c r="A388" s="1636">
        <v>208044610</v>
      </c>
      <c r="B388" s="1630" t="s">
        <v>10306</v>
      </c>
      <c r="C388" s="1637">
        <v>0</v>
      </c>
      <c r="D388" s="1637">
        <v>0</v>
      </c>
      <c r="E388" s="1637">
        <v>2370.12</v>
      </c>
      <c r="F388" s="1637">
        <v>2409.87</v>
      </c>
      <c r="G388" s="1630" t="str">
        <f t="shared" si="10"/>
        <v>20804</v>
      </c>
      <c r="H388" s="1638">
        <f t="shared" si="11"/>
        <v>1194.9974999999999</v>
      </c>
    </row>
    <row r="389" spans="1:8" x14ac:dyDescent="0.25">
      <c r="A389" s="1636">
        <v>208044611</v>
      </c>
      <c r="B389" s="1630" t="s">
        <v>10307</v>
      </c>
      <c r="C389" s="1637">
        <v>0</v>
      </c>
      <c r="D389" s="1637">
        <v>0</v>
      </c>
      <c r="E389" s="1637">
        <v>0</v>
      </c>
      <c r="F389" s="1637">
        <v>0</v>
      </c>
      <c r="G389" s="1630" t="str">
        <f t="shared" si="10"/>
        <v>20804</v>
      </c>
      <c r="H389" s="1638">
        <f t="shared" si="11"/>
        <v>0</v>
      </c>
    </row>
    <row r="390" spans="1:8" x14ac:dyDescent="0.25">
      <c r="A390" s="1636">
        <v>208044619</v>
      </c>
      <c r="B390" s="1630" t="s">
        <v>10308</v>
      </c>
      <c r="C390" s="1637">
        <v>0</v>
      </c>
      <c r="D390" s="1637">
        <v>143.72</v>
      </c>
      <c r="E390" s="1637">
        <v>0</v>
      </c>
      <c r="F390" s="1637">
        <v>0</v>
      </c>
      <c r="G390" s="1630" t="str">
        <f t="shared" si="10"/>
        <v>20804</v>
      </c>
      <c r="H390" s="1638">
        <f t="shared" si="11"/>
        <v>35.93</v>
      </c>
    </row>
    <row r="391" spans="1:8" x14ac:dyDescent="0.25">
      <c r="A391" s="1636">
        <v>208045016</v>
      </c>
      <c r="B391" s="1630" t="s">
        <v>6901</v>
      </c>
      <c r="C391" s="1637">
        <v>4075</v>
      </c>
      <c r="D391" s="1637">
        <v>0</v>
      </c>
      <c r="E391" s="1637">
        <v>2877.99</v>
      </c>
      <c r="F391" s="1637">
        <v>3698.39</v>
      </c>
      <c r="G391" s="1630" t="str">
        <f t="shared" si="10"/>
        <v>20804</v>
      </c>
      <c r="H391" s="1638">
        <f t="shared" si="11"/>
        <v>2662.8449999999998</v>
      </c>
    </row>
    <row r="392" spans="1:8" x14ac:dyDescent="0.25">
      <c r="A392" s="1636">
        <v>208045154</v>
      </c>
      <c r="B392" s="1630" t="s">
        <v>10309</v>
      </c>
      <c r="C392" s="1637">
        <v>0</v>
      </c>
      <c r="D392" s="1637">
        <v>0</v>
      </c>
      <c r="E392" s="1637">
        <v>0</v>
      </c>
      <c r="F392" s="1637">
        <v>0</v>
      </c>
      <c r="G392" s="1630" t="str">
        <f t="shared" si="10"/>
        <v>20804</v>
      </c>
      <c r="H392" s="1638">
        <f t="shared" si="11"/>
        <v>0</v>
      </c>
    </row>
    <row r="393" spans="1:8" x14ac:dyDescent="0.25">
      <c r="A393" s="1636">
        <v>208045195</v>
      </c>
      <c r="B393" s="1630" t="s">
        <v>10310</v>
      </c>
      <c r="C393" s="1637">
        <v>0</v>
      </c>
      <c r="D393" s="1637">
        <v>0</v>
      </c>
      <c r="E393" s="1637">
        <v>0</v>
      </c>
      <c r="F393" s="1637">
        <v>0</v>
      </c>
      <c r="G393" s="1630" t="str">
        <f t="shared" ref="G393:G456" si="12">LEFT(A393,5)</f>
        <v>20804</v>
      </c>
      <c r="H393" s="1638">
        <f t="shared" ref="H393:H456" si="13">SUM(C393:F393)/4</f>
        <v>0</v>
      </c>
    </row>
    <row r="394" spans="1:8" x14ac:dyDescent="0.25">
      <c r="A394" s="1636">
        <v>208049051</v>
      </c>
      <c r="B394" s="1630" t="s">
        <v>10311</v>
      </c>
      <c r="C394" s="1637">
        <v>0</v>
      </c>
      <c r="D394" s="1637">
        <v>0</v>
      </c>
      <c r="E394" s="1637">
        <v>0</v>
      </c>
      <c r="F394" s="1637">
        <v>0</v>
      </c>
      <c r="G394" s="1630" t="str">
        <f t="shared" si="12"/>
        <v>20804</v>
      </c>
      <c r="H394" s="1638">
        <f t="shared" si="13"/>
        <v>0</v>
      </c>
    </row>
    <row r="395" spans="1:8" x14ac:dyDescent="0.25">
      <c r="A395" s="1636">
        <v>208049054</v>
      </c>
      <c r="B395" s="1630" t="s">
        <v>10312</v>
      </c>
      <c r="C395" s="1637">
        <v>0</v>
      </c>
      <c r="D395" s="1637">
        <v>0</v>
      </c>
      <c r="E395" s="1637">
        <v>-617.99</v>
      </c>
      <c r="F395" s="1637">
        <v>0</v>
      </c>
      <c r="G395" s="1630" t="str">
        <f t="shared" si="12"/>
        <v>20804</v>
      </c>
      <c r="H395" s="1638">
        <f t="shared" si="13"/>
        <v>-154.4975</v>
      </c>
    </row>
    <row r="396" spans="1:8" x14ac:dyDescent="0.25">
      <c r="A396" s="1636">
        <v>208049057</v>
      </c>
      <c r="B396" s="1630" t="s">
        <v>10313</v>
      </c>
      <c r="C396" s="1637">
        <v>0</v>
      </c>
      <c r="D396" s="1637">
        <v>0</v>
      </c>
      <c r="E396" s="1637">
        <v>0</v>
      </c>
      <c r="F396" s="1637">
        <v>0</v>
      </c>
      <c r="G396" s="1630" t="str">
        <f t="shared" si="12"/>
        <v>20804</v>
      </c>
      <c r="H396" s="1638">
        <f t="shared" si="13"/>
        <v>0</v>
      </c>
    </row>
    <row r="397" spans="1:8" x14ac:dyDescent="0.25">
      <c r="A397" s="1636">
        <v>208050100</v>
      </c>
      <c r="B397" s="1630" t="s">
        <v>10314</v>
      </c>
      <c r="C397" s="1637">
        <v>0</v>
      </c>
      <c r="D397" s="1637">
        <v>0</v>
      </c>
      <c r="E397" s="1637">
        <v>0</v>
      </c>
      <c r="F397" s="1637">
        <v>0</v>
      </c>
      <c r="G397" s="1630" t="str">
        <f t="shared" si="12"/>
        <v>20805</v>
      </c>
      <c r="H397" s="1638">
        <f t="shared" si="13"/>
        <v>0</v>
      </c>
    </row>
    <row r="398" spans="1:8" x14ac:dyDescent="0.25">
      <c r="A398" s="1636">
        <v>208050200</v>
      </c>
      <c r="B398" s="1630" t="s">
        <v>10315</v>
      </c>
      <c r="C398" s="1637">
        <v>0</v>
      </c>
      <c r="D398" s="1637">
        <v>1034.67</v>
      </c>
      <c r="E398" s="1637">
        <v>0</v>
      </c>
      <c r="F398" s="1637">
        <v>0</v>
      </c>
      <c r="G398" s="1630" t="str">
        <f t="shared" si="12"/>
        <v>20805</v>
      </c>
      <c r="H398" s="1638">
        <f t="shared" si="13"/>
        <v>258.66750000000002</v>
      </c>
    </row>
    <row r="399" spans="1:8" x14ac:dyDescent="0.25">
      <c r="A399" s="1636">
        <v>208052500</v>
      </c>
      <c r="B399" s="1630" t="s">
        <v>6903</v>
      </c>
      <c r="C399" s="1637">
        <v>36518.86</v>
      </c>
      <c r="D399" s="1637">
        <v>12136.35</v>
      </c>
      <c r="E399" s="1637">
        <v>5775.68</v>
      </c>
      <c r="F399" s="1637">
        <v>0</v>
      </c>
      <c r="G399" s="1630" t="str">
        <f t="shared" si="12"/>
        <v>20805</v>
      </c>
      <c r="H399" s="1638">
        <f t="shared" si="13"/>
        <v>13607.7225</v>
      </c>
    </row>
    <row r="400" spans="1:8" x14ac:dyDescent="0.25">
      <c r="A400" s="1636">
        <v>208053300</v>
      </c>
      <c r="B400" s="1630" t="s">
        <v>10316</v>
      </c>
      <c r="C400" s="1637">
        <v>0</v>
      </c>
      <c r="D400" s="1637">
        <v>0</v>
      </c>
      <c r="E400" s="1637">
        <v>0</v>
      </c>
      <c r="F400" s="1637">
        <v>0</v>
      </c>
      <c r="G400" s="1630" t="str">
        <f t="shared" si="12"/>
        <v>20805</v>
      </c>
      <c r="H400" s="1638">
        <f t="shared" si="13"/>
        <v>0</v>
      </c>
    </row>
    <row r="401" spans="1:8" x14ac:dyDescent="0.25">
      <c r="A401" s="1636">
        <v>208054610</v>
      </c>
      <c r="B401" s="1630" t="s">
        <v>10317</v>
      </c>
      <c r="C401" s="1637">
        <v>0</v>
      </c>
      <c r="D401" s="1637">
        <v>0</v>
      </c>
      <c r="E401" s="1637">
        <v>0</v>
      </c>
      <c r="F401" s="1637">
        <v>0</v>
      </c>
      <c r="G401" s="1630" t="str">
        <f t="shared" si="12"/>
        <v>20805</v>
      </c>
      <c r="H401" s="1638">
        <f t="shared" si="13"/>
        <v>0</v>
      </c>
    </row>
    <row r="402" spans="1:8" x14ac:dyDescent="0.25">
      <c r="A402" s="1636">
        <v>208054611</v>
      </c>
      <c r="B402" s="1630" t="s">
        <v>10318</v>
      </c>
      <c r="C402" s="1637">
        <v>0</v>
      </c>
      <c r="D402" s="1637">
        <v>0</v>
      </c>
      <c r="E402" s="1637">
        <v>0</v>
      </c>
      <c r="F402" s="1637">
        <v>0</v>
      </c>
      <c r="G402" s="1630" t="str">
        <f t="shared" si="12"/>
        <v>20805</v>
      </c>
      <c r="H402" s="1638">
        <f t="shared" si="13"/>
        <v>0</v>
      </c>
    </row>
    <row r="403" spans="1:8" x14ac:dyDescent="0.25">
      <c r="A403" s="1636">
        <v>208059217</v>
      </c>
      <c r="B403" s="1630" t="s">
        <v>6905</v>
      </c>
      <c r="C403" s="1637">
        <v>-1140</v>
      </c>
      <c r="D403" s="1637">
        <v>-2235</v>
      </c>
      <c r="E403" s="1637">
        <v>-240</v>
      </c>
      <c r="F403" s="1637">
        <v>0</v>
      </c>
      <c r="G403" s="1630" t="str">
        <f t="shared" si="12"/>
        <v>20805</v>
      </c>
      <c r="H403" s="1638">
        <f t="shared" si="13"/>
        <v>-903.75</v>
      </c>
    </row>
    <row r="404" spans="1:8" x14ac:dyDescent="0.25">
      <c r="A404" s="1636">
        <v>208059318</v>
      </c>
      <c r="B404" s="1630" t="s">
        <v>6907</v>
      </c>
      <c r="C404" s="1637">
        <v>-392201</v>
      </c>
      <c r="D404" s="1637">
        <v>-374755.9</v>
      </c>
      <c r="E404" s="1637">
        <v>0</v>
      </c>
      <c r="F404" s="1637">
        <v>0</v>
      </c>
      <c r="G404" s="1630" t="str">
        <f t="shared" si="12"/>
        <v>20805</v>
      </c>
      <c r="H404" s="1638">
        <f t="shared" si="13"/>
        <v>-191739.22500000001</v>
      </c>
    </row>
    <row r="405" spans="1:8" x14ac:dyDescent="0.25">
      <c r="A405" s="1636">
        <v>299010100</v>
      </c>
      <c r="B405" s="1630" t="s">
        <v>6921</v>
      </c>
      <c r="C405" s="1637">
        <v>79735.759999999995</v>
      </c>
      <c r="D405" s="1637">
        <v>96334.64</v>
      </c>
      <c r="E405" s="1637">
        <v>97581.7</v>
      </c>
      <c r="F405" s="1637">
        <v>67018.570000000007</v>
      </c>
      <c r="G405" s="1630" t="str">
        <f t="shared" si="12"/>
        <v>29901</v>
      </c>
      <c r="H405" s="1638">
        <f t="shared" si="13"/>
        <v>85167.667499999996</v>
      </c>
    </row>
    <row r="406" spans="1:8" x14ac:dyDescent="0.25">
      <c r="A406" s="1636">
        <v>299010101</v>
      </c>
      <c r="B406" s="1630" t="s">
        <v>10319</v>
      </c>
      <c r="C406" s="1637">
        <v>732.63</v>
      </c>
      <c r="D406" s="1637">
        <v>0</v>
      </c>
      <c r="E406" s="1637">
        <v>-24</v>
      </c>
      <c r="F406" s="1637">
        <v>1148</v>
      </c>
      <c r="G406" s="1630" t="str">
        <f t="shared" si="12"/>
        <v>29901</v>
      </c>
      <c r="H406" s="1638">
        <f t="shared" si="13"/>
        <v>464.15750000000003</v>
      </c>
    </row>
    <row r="407" spans="1:8" x14ac:dyDescent="0.25">
      <c r="A407" s="1636">
        <v>299010102</v>
      </c>
      <c r="B407" s="1630" t="s">
        <v>10320</v>
      </c>
      <c r="C407" s="1637">
        <v>0</v>
      </c>
      <c r="D407" s="1637">
        <v>4172.28</v>
      </c>
      <c r="E407" s="1637">
        <v>3200.04</v>
      </c>
      <c r="F407" s="1637">
        <v>4175.5200000000004</v>
      </c>
      <c r="G407" s="1630" t="str">
        <f t="shared" si="12"/>
        <v>29901</v>
      </c>
      <c r="H407" s="1638">
        <f t="shared" si="13"/>
        <v>2886.96</v>
      </c>
    </row>
    <row r="408" spans="1:8" x14ac:dyDescent="0.25">
      <c r="A408" s="1636">
        <v>299010103</v>
      </c>
      <c r="B408" s="1630" t="s">
        <v>10321</v>
      </c>
      <c r="C408" s="1637">
        <v>0</v>
      </c>
      <c r="D408" s="1637">
        <v>0</v>
      </c>
      <c r="E408" s="1637">
        <v>0</v>
      </c>
      <c r="F408" s="1637">
        <v>0</v>
      </c>
      <c r="G408" s="1630" t="str">
        <f t="shared" si="12"/>
        <v>29901</v>
      </c>
      <c r="H408" s="1638">
        <f t="shared" si="13"/>
        <v>0</v>
      </c>
    </row>
    <row r="409" spans="1:8" x14ac:dyDescent="0.25">
      <c r="A409" s="1636">
        <v>299010110</v>
      </c>
      <c r="B409" s="1630" t="s">
        <v>10322</v>
      </c>
      <c r="C409" s="1637">
        <v>0</v>
      </c>
      <c r="D409" s="1637">
        <v>0</v>
      </c>
      <c r="E409" s="1637">
        <v>0</v>
      </c>
      <c r="F409" s="1637">
        <v>0</v>
      </c>
      <c r="G409" s="1630" t="str">
        <f t="shared" si="12"/>
        <v>29901</v>
      </c>
      <c r="H409" s="1638">
        <f t="shared" si="13"/>
        <v>0</v>
      </c>
    </row>
    <row r="410" spans="1:8" x14ac:dyDescent="0.25">
      <c r="A410" s="1636">
        <v>299010120</v>
      </c>
      <c r="B410" s="1630" t="s">
        <v>10323</v>
      </c>
      <c r="C410" s="1637">
        <v>6866.97</v>
      </c>
      <c r="D410" s="1637">
        <v>6342.87</v>
      </c>
      <c r="E410" s="1637">
        <v>8003.27</v>
      </c>
      <c r="F410" s="1637">
        <v>-949.39</v>
      </c>
      <c r="G410" s="1630" t="str">
        <f t="shared" si="12"/>
        <v>29901</v>
      </c>
      <c r="H410" s="1638">
        <f t="shared" si="13"/>
        <v>5065.93</v>
      </c>
    </row>
    <row r="411" spans="1:8" x14ac:dyDescent="0.25">
      <c r="A411" s="1636">
        <v>299010150</v>
      </c>
      <c r="B411" s="1630" t="s">
        <v>6923</v>
      </c>
      <c r="C411" s="1637">
        <v>55.35</v>
      </c>
      <c r="D411" s="1637">
        <v>233.61</v>
      </c>
      <c r="E411" s="1637">
        <v>0</v>
      </c>
      <c r="F411" s="1637">
        <v>0</v>
      </c>
      <c r="G411" s="1630" t="str">
        <f t="shared" si="12"/>
        <v>29901</v>
      </c>
      <c r="H411" s="1638">
        <f t="shared" si="13"/>
        <v>72.240000000000009</v>
      </c>
    </row>
    <row r="412" spans="1:8" x14ac:dyDescent="0.25">
      <c r="A412" s="1636">
        <v>299010200</v>
      </c>
      <c r="B412" s="1630" t="s">
        <v>6925</v>
      </c>
      <c r="C412" s="1637">
        <v>2703.75</v>
      </c>
      <c r="D412" s="1637">
        <v>2210.91</v>
      </c>
      <c r="E412" s="1637">
        <v>3666.12</v>
      </c>
      <c r="F412" s="1637">
        <v>50178.89</v>
      </c>
      <c r="G412" s="1630" t="str">
        <f t="shared" si="12"/>
        <v>29901</v>
      </c>
      <c r="H412" s="1638">
        <f t="shared" si="13"/>
        <v>14689.9175</v>
      </c>
    </row>
    <row r="413" spans="1:8" x14ac:dyDescent="0.25">
      <c r="A413" s="1636">
        <v>299010800</v>
      </c>
      <c r="B413" s="1630" t="s">
        <v>10324</v>
      </c>
      <c r="C413" s="1637">
        <v>0</v>
      </c>
      <c r="D413" s="1637">
        <v>0</v>
      </c>
      <c r="E413" s="1637">
        <v>650.52</v>
      </c>
      <c r="F413" s="1637">
        <v>0</v>
      </c>
      <c r="G413" s="1630" t="str">
        <f t="shared" si="12"/>
        <v>29901</v>
      </c>
      <c r="H413" s="1638">
        <f t="shared" si="13"/>
        <v>162.63</v>
      </c>
    </row>
    <row r="414" spans="1:8" x14ac:dyDescent="0.25">
      <c r="A414" s="1636">
        <v>299010930</v>
      </c>
      <c r="B414" s="1630" t="s">
        <v>10325</v>
      </c>
      <c r="C414" s="1637">
        <v>0</v>
      </c>
      <c r="D414" s="1637">
        <v>0</v>
      </c>
      <c r="E414" s="1637">
        <v>0</v>
      </c>
      <c r="F414" s="1637">
        <v>0</v>
      </c>
      <c r="G414" s="1630" t="str">
        <f t="shared" si="12"/>
        <v>29901</v>
      </c>
      <c r="H414" s="1638">
        <f t="shared" si="13"/>
        <v>0</v>
      </c>
    </row>
    <row r="415" spans="1:8" x14ac:dyDescent="0.25">
      <c r="A415" s="1636">
        <v>299010975</v>
      </c>
      <c r="B415" s="1630" t="s">
        <v>10326</v>
      </c>
      <c r="C415" s="1637">
        <v>0</v>
      </c>
      <c r="D415" s="1637">
        <v>0</v>
      </c>
      <c r="E415" s="1637">
        <v>178</v>
      </c>
      <c r="F415" s="1637">
        <v>0</v>
      </c>
      <c r="G415" s="1630" t="str">
        <f t="shared" si="12"/>
        <v>29901</v>
      </c>
      <c r="H415" s="1638">
        <f t="shared" si="13"/>
        <v>44.5</v>
      </c>
    </row>
    <row r="416" spans="1:8" x14ac:dyDescent="0.25">
      <c r="A416" s="1636">
        <v>299010985</v>
      </c>
      <c r="B416" s="1630" t="s">
        <v>10327</v>
      </c>
      <c r="C416" s="1637">
        <v>0</v>
      </c>
      <c r="D416" s="1637">
        <v>0</v>
      </c>
      <c r="E416" s="1637">
        <v>0</v>
      </c>
      <c r="F416" s="1637">
        <v>0</v>
      </c>
      <c r="G416" s="1630" t="str">
        <f t="shared" si="12"/>
        <v>29901</v>
      </c>
      <c r="H416" s="1638">
        <f t="shared" si="13"/>
        <v>0</v>
      </c>
    </row>
    <row r="417" spans="1:8" x14ac:dyDescent="0.25">
      <c r="A417" s="1636">
        <v>299011135</v>
      </c>
      <c r="B417" s="1630" t="s">
        <v>6927</v>
      </c>
      <c r="C417" s="1637">
        <v>2013.02</v>
      </c>
      <c r="D417" s="1637">
        <v>3857.66</v>
      </c>
      <c r="E417" s="1637">
        <v>1347.61</v>
      </c>
      <c r="F417" s="1637">
        <v>583.5</v>
      </c>
      <c r="G417" s="1630" t="str">
        <f t="shared" si="12"/>
        <v>29901</v>
      </c>
      <c r="H417" s="1638">
        <f t="shared" si="13"/>
        <v>1950.4475</v>
      </c>
    </row>
    <row r="418" spans="1:8" x14ac:dyDescent="0.25">
      <c r="A418" s="1636">
        <v>299011400</v>
      </c>
      <c r="B418" s="1630" t="s">
        <v>6929</v>
      </c>
      <c r="C418" s="1637">
        <v>0</v>
      </c>
      <c r="D418" s="1637">
        <v>0</v>
      </c>
      <c r="E418" s="1637">
        <v>0</v>
      </c>
      <c r="F418" s="1637">
        <v>0</v>
      </c>
      <c r="G418" s="1630" t="str">
        <f t="shared" si="12"/>
        <v>29901</v>
      </c>
      <c r="H418" s="1638">
        <f t="shared" si="13"/>
        <v>0</v>
      </c>
    </row>
    <row r="419" spans="1:8" x14ac:dyDescent="0.25">
      <c r="A419" s="1636">
        <v>299011402</v>
      </c>
      <c r="B419" s="1630" t="s">
        <v>6931</v>
      </c>
      <c r="C419" s="1637">
        <v>3199.91</v>
      </c>
      <c r="D419" s="1637">
        <v>2501.7600000000002</v>
      </c>
      <c r="E419" s="1637">
        <v>1541.11</v>
      </c>
      <c r="F419" s="1637">
        <v>2000.91</v>
      </c>
      <c r="G419" s="1630" t="str">
        <f t="shared" si="12"/>
        <v>29901</v>
      </c>
      <c r="H419" s="1638">
        <f t="shared" si="13"/>
        <v>2310.9225000000001</v>
      </c>
    </row>
    <row r="420" spans="1:8" x14ac:dyDescent="0.25">
      <c r="A420" s="1636">
        <v>299011610</v>
      </c>
      <c r="B420" s="1630" t="s">
        <v>6933</v>
      </c>
      <c r="C420" s="1637">
        <v>7270</v>
      </c>
      <c r="D420" s="1637">
        <v>5490.33</v>
      </c>
      <c r="E420" s="1637">
        <v>6900</v>
      </c>
      <c r="F420" s="1637">
        <v>0</v>
      </c>
      <c r="G420" s="1630" t="str">
        <f t="shared" si="12"/>
        <v>29901</v>
      </c>
      <c r="H420" s="1638">
        <f t="shared" si="13"/>
        <v>4915.0825000000004</v>
      </c>
    </row>
    <row r="421" spans="1:8" x14ac:dyDescent="0.25">
      <c r="A421" s="1636">
        <v>299011620</v>
      </c>
      <c r="B421" s="1630" t="s">
        <v>6935</v>
      </c>
      <c r="C421" s="1637">
        <v>642.79</v>
      </c>
      <c r="D421" s="1637">
        <v>-4230.32</v>
      </c>
      <c r="E421" s="1637">
        <v>0</v>
      </c>
      <c r="F421" s="1637">
        <v>10417.129999999999</v>
      </c>
      <c r="G421" s="1630" t="str">
        <f t="shared" si="12"/>
        <v>29901</v>
      </c>
      <c r="H421" s="1638">
        <f t="shared" si="13"/>
        <v>1707.3999999999999</v>
      </c>
    </row>
    <row r="422" spans="1:8" x14ac:dyDescent="0.25">
      <c r="A422" s="1636">
        <v>299012000</v>
      </c>
      <c r="B422" s="1630" t="s">
        <v>6937</v>
      </c>
      <c r="C422" s="1637">
        <v>1944.62</v>
      </c>
      <c r="D422" s="1637">
        <v>1155.6300000000001</v>
      </c>
      <c r="E422" s="1637">
        <v>2015.9</v>
      </c>
      <c r="F422" s="1637">
        <v>1518.88</v>
      </c>
      <c r="G422" s="1630" t="str">
        <f t="shared" si="12"/>
        <v>29901</v>
      </c>
      <c r="H422" s="1638">
        <f t="shared" si="13"/>
        <v>1658.7574999999999</v>
      </c>
    </row>
    <row r="423" spans="1:8" x14ac:dyDescent="0.25">
      <c r="A423" s="1636">
        <v>299012012</v>
      </c>
      <c r="B423" s="1630" t="s">
        <v>10328</v>
      </c>
      <c r="C423" s="1637">
        <v>0</v>
      </c>
      <c r="D423" s="1637">
        <v>0</v>
      </c>
      <c r="E423" s="1637">
        <v>0</v>
      </c>
      <c r="F423" s="1637">
        <v>0</v>
      </c>
      <c r="G423" s="1630" t="str">
        <f t="shared" si="12"/>
        <v>29901</v>
      </c>
      <c r="H423" s="1638">
        <f t="shared" si="13"/>
        <v>0</v>
      </c>
    </row>
    <row r="424" spans="1:8" x14ac:dyDescent="0.25">
      <c r="A424" s="1636">
        <v>299012020</v>
      </c>
      <c r="B424" s="1630" t="s">
        <v>6939</v>
      </c>
      <c r="C424" s="1637">
        <v>919.2</v>
      </c>
      <c r="D424" s="1637">
        <v>1321.22</v>
      </c>
      <c r="E424" s="1637">
        <v>3385.06</v>
      </c>
      <c r="F424" s="1637">
        <v>8595.7199999999993</v>
      </c>
      <c r="G424" s="1630" t="str">
        <f t="shared" si="12"/>
        <v>29901</v>
      </c>
      <c r="H424" s="1638">
        <f t="shared" si="13"/>
        <v>3555.2999999999997</v>
      </c>
    </row>
    <row r="425" spans="1:8" x14ac:dyDescent="0.25">
      <c r="A425" s="1636">
        <v>299012300</v>
      </c>
      <c r="B425" s="1630" t="s">
        <v>6941</v>
      </c>
      <c r="C425" s="1637">
        <v>352.59</v>
      </c>
      <c r="D425" s="1637">
        <v>199.33</v>
      </c>
      <c r="E425" s="1637">
        <v>469.9</v>
      </c>
      <c r="F425" s="1637">
        <v>170.37</v>
      </c>
      <c r="G425" s="1630" t="str">
        <f t="shared" si="12"/>
        <v>29901</v>
      </c>
      <c r="H425" s="1638">
        <f t="shared" si="13"/>
        <v>298.04750000000001</v>
      </c>
    </row>
    <row r="426" spans="1:8" x14ac:dyDescent="0.25">
      <c r="A426" s="1636">
        <v>299012415</v>
      </c>
      <c r="B426" s="1630" t="s">
        <v>10329</v>
      </c>
      <c r="C426" s="1637">
        <v>0</v>
      </c>
      <c r="D426" s="1637">
        <v>0</v>
      </c>
      <c r="E426" s="1637">
        <v>0</v>
      </c>
      <c r="F426" s="1637">
        <v>0</v>
      </c>
      <c r="G426" s="1630" t="str">
        <f t="shared" si="12"/>
        <v>29901</v>
      </c>
      <c r="H426" s="1638">
        <f t="shared" si="13"/>
        <v>0</v>
      </c>
    </row>
    <row r="427" spans="1:8" x14ac:dyDescent="0.25">
      <c r="A427" s="1636">
        <v>299012423</v>
      </c>
      <c r="B427" s="1630" t="s">
        <v>10330</v>
      </c>
      <c r="C427" s="1637">
        <v>0</v>
      </c>
      <c r="D427" s="1637">
        <v>0</v>
      </c>
      <c r="E427" s="1637">
        <v>252.5</v>
      </c>
      <c r="F427" s="1637">
        <v>947.4</v>
      </c>
      <c r="G427" s="1630" t="str">
        <f t="shared" si="12"/>
        <v>29901</v>
      </c>
      <c r="H427" s="1638">
        <f t="shared" si="13"/>
        <v>299.97500000000002</v>
      </c>
    </row>
    <row r="428" spans="1:8" x14ac:dyDescent="0.25">
      <c r="A428" s="1636">
        <v>299012426</v>
      </c>
      <c r="B428" s="1630" t="s">
        <v>10331</v>
      </c>
      <c r="C428" s="1637">
        <v>0</v>
      </c>
      <c r="D428" s="1637">
        <v>0</v>
      </c>
      <c r="E428" s="1637">
        <v>0</v>
      </c>
      <c r="F428" s="1637">
        <v>0</v>
      </c>
      <c r="G428" s="1630" t="str">
        <f t="shared" si="12"/>
        <v>29901</v>
      </c>
      <c r="H428" s="1638">
        <f t="shared" si="13"/>
        <v>0</v>
      </c>
    </row>
    <row r="429" spans="1:8" x14ac:dyDescent="0.25">
      <c r="A429" s="1636">
        <v>299012429</v>
      </c>
      <c r="B429" s="1630" t="s">
        <v>10332</v>
      </c>
      <c r="C429" s="1637">
        <v>0</v>
      </c>
      <c r="D429" s="1637">
        <v>0</v>
      </c>
      <c r="E429" s="1637">
        <v>0</v>
      </c>
      <c r="F429" s="1637">
        <v>0</v>
      </c>
      <c r="G429" s="1630" t="str">
        <f t="shared" si="12"/>
        <v>29901</v>
      </c>
      <c r="H429" s="1638">
        <f t="shared" si="13"/>
        <v>0</v>
      </c>
    </row>
    <row r="430" spans="1:8" x14ac:dyDescent="0.25">
      <c r="A430" s="1636">
        <v>299012510</v>
      </c>
      <c r="B430" s="1630" t="s">
        <v>10333</v>
      </c>
      <c r="C430" s="1637">
        <v>0</v>
      </c>
      <c r="D430" s="1637">
        <v>1778.26</v>
      </c>
      <c r="E430" s="1637">
        <v>1878.38</v>
      </c>
      <c r="F430" s="1637">
        <v>1761.86</v>
      </c>
      <c r="G430" s="1630" t="str">
        <f t="shared" si="12"/>
        <v>29901</v>
      </c>
      <c r="H430" s="1638">
        <f t="shared" si="13"/>
        <v>1354.625</v>
      </c>
    </row>
    <row r="431" spans="1:8" x14ac:dyDescent="0.25">
      <c r="A431" s="1636">
        <v>299012706</v>
      </c>
      <c r="B431" s="1630" t="s">
        <v>10334</v>
      </c>
      <c r="C431" s="1637">
        <v>0</v>
      </c>
      <c r="D431" s="1637">
        <v>-689.1</v>
      </c>
      <c r="E431" s="1637">
        <v>122.85</v>
      </c>
      <c r="F431" s="1637">
        <v>0</v>
      </c>
      <c r="G431" s="1630" t="str">
        <f t="shared" si="12"/>
        <v>29901</v>
      </c>
      <c r="H431" s="1638">
        <f t="shared" si="13"/>
        <v>-141.5625</v>
      </c>
    </row>
    <row r="432" spans="1:8" x14ac:dyDescent="0.25">
      <c r="A432" s="1636">
        <v>299012711</v>
      </c>
      <c r="B432" s="1630" t="s">
        <v>10335</v>
      </c>
      <c r="C432" s="1637">
        <v>0</v>
      </c>
      <c r="D432" s="1637">
        <v>748.94</v>
      </c>
      <c r="E432" s="1637">
        <v>0</v>
      </c>
      <c r="F432" s="1637">
        <v>1164.3699999999999</v>
      </c>
      <c r="G432" s="1630" t="str">
        <f t="shared" si="12"/>
        <v>29901</v>
      </c>
      <c r="H432" s="1638">
        <f t="shared" si="13"/>
        <v>478.32749999999999</v>
      </c>
    </row>
    <row r="433" spans="1:8" x14ac:dyDescent="0.25">
      <c r="A433" s="1636">
        <v>299013011</v>
      </c>
      <c r="B433" s="1630" t="s">
        <v>10336</v>
      </c>
      <c r="C433" s="1637">
        <v>0</v>
      </c>
      <c r="D433" s="1637">
        <v>0</v>
      </c>
      <c r="E433" s="1637">
        <v>0</v>
      </c>
      <c r="F433" s="1637">
        <v>0</v>
      </c>
      <c r="G433" s="1630" t="str">
        <f t="shared" si="12"/>
        <v>29901</v>
      </c>
      <c r="H433" s="1638">
        <f t="shared" si="13"/>
        <v>0</v>
      </c>
    </row>
    <row r="434" spans="1:8" x14ac:dyDescent="0.25">
      <c r="A434" s="1636">
        <v>299013037</v>
      </c>
      <c r="B434" s="1630" t="s">
        <v>10337</v>
      </c>
      <c r="C434" s="1637">
        <v>0</v>
      </c>
      <c r="D434" s="1637">
        <v>0</v>
      </c>
      <c r="E434" s="1637">
        <v>0</v>
      </c>
      <c r="F434" s="1637">
        <v>0</v>
      </c>
      <c r="G434" s="1630" t="str">
        <f t="shared" si="12"/>
        <v>29901</v>
      </c>
      <c r="H434" s="1638">
        <f t="shared" si="13"/>
        <v>0</v>
      </c>
    </row>
    <row r="435" spans="1:8" x14ac:dyDescent="0.25">
      <c r="A435" s="1636">
        <v>299013038</v>
      </c>
      <c r="B435" s="1630" t="s">
        <v>6943</v>
      </c>
      <c r="C435" s="1637">
        <v>275.72000000000003</v>
      </c>
      <c r="D435" s="1637">
        <v>7073.54</v>
      </c>
      <c r="E435" s="1637">
        <v>1569.41</v>
      </c>
      <c r="F435" s="1637">
        <v>158.63999999999999</v>
      </c>
      <c r="G435" s="1630" t="str">
        <f t="shared" si="12"/>
        <v>29901</v>
      </c>
      <c r="H435" s="1638">
        <f t="shared" si="13"/>
        <v>2269.3274999999999</v>
      </c>
    </row>
    <row r="436" spans="1:8" x14ac:dyDescent="0.25">
      <c r="A436" s="1636">
        <v>299013041</v>
      </c>
      <c r="B436" s="1630" t="s">
        <v>6945</v>
      </c>
      <c r="C436" s="1637">
        <v>1248.49</v>
      </c>
      <c r="D436" s="1637">
        <v>73.5</v>
      </c>
      <c r="E436" s="1637">
        <v>1267</v>
      </c>
      <c r="F436" s="1637">
        <v>0</v>
      </c>
      <c r="G436" s="1630" t="str">
        <f t="shared" si="12"/>
        <v>29901</v>
      </c>
      <c r="H436" s="1638">
        <f t="shared" si="13"/>
        <v>647.24749999999995</v>
      </c>
    </row>
    <row r="437" spans="1:8" x14ac:dyDescent="0.25">
      <c r="A437" s="1636">
        <v>299013300</v>
      </c>
      <c r="B437" s="1630" t="s">
        <v>10338</v>
      </c>
      <c r="C437" s="1637">
        <v>0</v>
      </c>
      <c r="D437" s="1637">
        <v>4696.0200000000004</v>
      </c>
      <c r="E437" s="1637">
        <v>2922.22</v>
      </c>
      <c r="F437" s="1637">
        <v>3973.72</v>
      </c>
      <c r="G437" s="1630" t="str">
        <f t="shared" si="12"/>
        <v>29901</v>
      </c>
      <c r="H437" s="1638">
        <f t="shared" si="13"/>
        <v>2897.99</v>
      </c>
    </row>
    <row r="438" spans="1:8" x14ac:dyDescent="0.25">
      <c r="A438" s="1636">
        <v>299014610</v>
      </c>
      <c r="B438" s="1630" t="s">
        <v>10339</v>
      </c>
      <c r="C438" s="1637">
        <v>0</v>
      </c>
      <c r="D438" s="1637">
        <v>0</v>
      </c>
      <c r="E438" s="1637">
        <v>5616.14</v>
      </c>
      <c r="F438" s="1637">
        <v>6253.12</v>
      </c>
      <c r="G438" s="1630" t="str">
        <f t="shared" si="12"/>
        <v>29901</v>
      </c>
      <c r="H438" s="1638">
        <f t="shared" si="13"/>
        <v>2967.3150000000001</v>
      </c>
    </row>
    <row r="439" spans="1:8" x14ac:dyDescent="0.25">
      <c r="A439" s="1636">
        <v>299014611</v>
      </c>
      <c r="B439" s="1630" t="s">
        <v>10340</v>
      </c>
      <c r="C439" s="1637">
        <v>0</v>
      </c>
      <c r="D439" s="1637">
        <v>0</v>
      </c>
      <c r="E439" s="1637">
        <v>510</v>
      </c>
      <c r="F439" s="1637">
        <v>1174.8499999999999</v>
      </c>
      <c r="G439" s="1630" t="str">
        <f t="shared" si="12"/>
        <v>29901</v>
      </c>
      <c r="H439" s="1638">
        <f t="shared" si="13"/>
        <v>421.21249999999998</v>
      </c>
    </row>
    <row r="440" spans="1:8" x14ac:dyDescent="0.25">
      <c r="A440" s="1636">
        <v>299014619</v>
      </c>
      <c r="B440" s="1630" t="s">
        <v>10341</v>
      </c>
      <c r="C440" s="1637">
        <v>0</v>
      </c>
      <c r="D440" s="1637">
        <v>0</v>
      </c>
      <c r="E440" s="1637">
        <v>455.33</v>
      </c>
      <c r="F440" s="1637">
        <v>477.38</v>
      </c>
      <c r="G440" s="1630" t="str">
        <f t="shared" si="12"/>
        <v>29901</v>
      </c>
      <c r="H440" s="1638">
        <f t="shared" si="13"/>
        <v>233.17750000000001</v>
      </c>
    </row>
    <row r="441" spans="1:8" x14ac:dyDescent="0.25">
      <c r="A441" s="1636">
        <v>299014622</v>
      </c>
      <c r="B441" s="1630" t="s">
        <v>10342</v>
      </c>
      <c r="C441" s="1637">
        <v>0</v>
      </c>
      <c r="D441" s="1637">
        <v>0</v>
      </c>
      <c r="E441" s="1637">
        <v>0</v>
      </c>
      <c r="F441" s="1637">
        <v>0</v>
      </c>
      <c r="G441" s="1630" t="str">
        <f t="shared" si="12"/>
        <v>29901</v>
      </c>
      <c r="H441" s="1638">
        <f t="shared" si="13"/>
        <v>0</v>
      </c>
    </row>
    <row r="442" spans="1:8" x14ac:dyDescent="0.25">
      <c r="A442" s="1636">
        <v>299016009</v>
      </c>
      <c r="B442" s="1630" t="s">
        <v>10343</v>
      </c>
      <c r="C442" s="1637">
        <v>0</v>
      </c>
      <c r="D442" s="1637">
        <v>0</v>
      </c>
      <c r="E442" s="1637">
        <v>0</v>
      </c>
      <c r="F442" s="1637">
        <v>0</v>
      </c>
      <c r="G442" s="1630" t="str">
        <f t="shared" si="12"/>
        <v>29901</v>
      </c>
      <c r="H442" s="1638">
        <f t="shared" si="13"/>
        <v>0</v>
      </c>
    </row>
    <row r="443" spans="1:8" x14ac:dyDescent="0.25">
      <c r="A443" s="1636">
        <v>299016010</v>
      </c>
      <c r="B443" s="1630" t="s">
        <v>10344</v>
      </c>
      <c r="C443" s="1637">
        <v>12838.32</v>
      </c>
      <c r="D443" s="1637">
        <v>11188.65</v>
      </c>
      <c r="E443" s="1637">
        <v>32474.11</v>
      </c>
      <c r="F443" s="1637">
        <v>9530.76</v>
      </c>
      <c r="G443" s="1630" t="str">
        <f t="shared" si="12"/>
        <v>29901</v>
      </c>
      <c r="H443" s="1638">
        <f t="shared" si="13"/>
        <v>16507.96</v>
      </c>
    </row>
    <row r="444" spans="1:8" x14ac:dyDescent="0.25">
      <c r="A444" s="1636">
        <v>299019317</v>
      </c>
      <c r="B444" s="1630" t="s">
        <v>10345</v>
      </c>
      <c r="C444" s="1637">
        <v>-127.8</v>
      </c>
      <c r="D444" s="1637">
        <v>0</v>
      </c>
      <c r="E444" s="1637">
        <v>0</v>
      </c>
      <c r="F444" s="1637">
        <v>0</v>
      </c>
      <c r="G444" s="1630" t="str">
        <f t="shared" si="12"/>
        <v>29901</v>
      </c>
      <c r="H444" s="1638">
        <f t="shared" si="13"/>
        <v>-31.95</v>
      </c>
    </row>
    <row r="445" spans="1:8" x14ac:dyDescent="0.25">
      <c r="A445" s="1636">
        <v>299019359</v>
      </c>
      <c r="B445" s="1630" t="s">
        <v>10346</v>
      </c>
      <c r="C445" s="1637">
        <v>0</v>
      </c>
      <c r="D445" s="1637">
        <v>0</v>
      </c>
      <c r="E445" s="1637">
        <v>0</v>
      </c>
      <c r="F445" s="1637">
        <v>0</v>
      </c>
      <c r="G445" s="1630" t="str">
        <f t="shared" si="12"/>
        <v>29901</v>
      </c>
      <c r="H445" s="1638">
        <f t="shared" si="13"/>
        <v>0</v>
      </c>
    </row>
    <row r="446" spans="1:8" x14ac:dyDescent="0.25">
      <c r="A446" s="1636">
        <v>299019800</v>
      </c>
      <c r="B446" s="1630" t="s">
        <v>10347</v>
      </c>
      <c r="C446" s="1637">
        <v>0</v>
      </c>
      <c r="D446" s="1637">
        <v>-2571.56</v>
      </c>
      <c r="E446" s="1637">
        <v>-1749.74</v>
      </c>
      <c r="F446" s="1637">
        <v>-5651.07</v>
      </c>
      <c r="G446" s="1630" t="str">
        <f t="shared" si="12"/>
        <v>29901</v>
      </c>
      <c r="H446" s="1638">
        <f t="shared" si="13"/>
        <v>-2493.0924999999997</v>
      </c>
    </row>
    <row r="447" spans="1:8" x14ac:dyDescent="0.25">
      <c r="A447" s="1636">
        <v>299019801</v>
      </c>
      <c r="B447" s="1630" t="s">
        <v>10348</v>
      </c>
      <c r="C447" s="1637">
        <v>0</v>
      </c>
      <c r="D447" s="1637">
        <v>-141888.17000000001</v>
      </c>
      <c r="E447" s="1637">
        <v>-174233.43</v>
      </c>
      <c r="F447" s="1637">
        <v>-164649.13</v>
      </c>
      <c r="G447" s="1630" t="str">
        <f t="shared" si="12"/>
        <v>29901</v>
      </c>
      <c r="H447" s="1638">
        <f t="shared" si="13"/>
        <v>-120192.6825</v>
      </c>
    </row>
    <row r="448" spans="1:8" x14ac:dyDescent="0.25">
      <c r="A448" s="1636">
        <v>299020100</v>
      </c>
      <c r="B448" s="1630" t="s">
        <v>6947</v>
      </c>
      <c r="C448" s="1637">
        <v>81742.73</v>
      </c>
      <c r="D448" s="1637">
        <v>10445.049999999999</v>
      </c>
      <c r="E448" s="1637">
        <v>10005.08</v>
      </c>
      <c r="F448" s="1637">
        <v>3441.36</v>
      </c>
      <c r="G448" s="1630" t="str">
        <f t="shared" si="12"/>
        <v>29902</v>
      </c>
      <c r="H448" s="1638">
        <f t="shared" si="13"/>
        <v>26408.555</v>
      </c>
    </row>
    <row r="449" spans="1:8" x14ac:dyDescent="0.25">
      <c r="A449" s="1636">
        <v>299020101</v>
      </c>
      <c r="B449" s="1630" t="s">
        <v>10349</v>
      </c>
      <c r="C449" s="1637">
        <v>1342.49</v>
      </c>
      <c r="D449" s="1637">
        <v>0</v>
      </c>
      <c r="E449" s="1637">
        <v>115</v>
      </c>
      <c r="F449" s="1637">
        <v>-10</v>
      </c>
      <c r="G449" s="1630" t="str">
        <f t="shared" si="12"/>
        <v>29902</v>
      </c>
      <c r="H449" s="1638">
        <f t="shared" si="13"/>
        <v>361.8725</v>
      </c>
    </row>
    <row r="450" spans="1:8" x14ac:dyDescent="0.25">
      <c r="A450" s="1636">
        <v>299020103</v>
      </c>
      <c r="B450" s="1630" t="s">
        <v>10350</v>
      </c>
      <c r="C450" s="1637">
        <v>0</v>
      </c>
      <c r="D450" s="1637">
        <v>0</v>
      </c>
      <c r="E450" s="1637">
        <v>0</v>
      </c>
      <c r="F450" s="1637">
        <v>0</v>
      </c>
      <c r="G450" s="1630" t="str">
        <f t="shared" si="12"/>
        <v>29902</v>
      </c>
      <c r="H450" s="1638">
        <f t="shared" si="13"/>
        <v>0</v>
      </c>
    </row>
    <row r="451" spans="1:8" x14ac:dyDescent="0.25">
      <c r="A451" s="1636">
        <v>299020120</v>
      </c>
      <c r="B451" s="1630" t="s">
        <v>10351</v>
      </c>
      <c r="C451" s="1637">
        <v>7039.82</v>
      </c>
      <c r="D451" s="1637">
        <v>687.72</v>
      </c>
      <c r="E451" s="1637">
        <v>820.58</v>
      </c>
      <c r="F451" s="1637">
        <v>-48.75</v>
      </c>
      <c r="G451" s="1630" t="str">
        <f t="shared" si="12"/>
        <v>29902</v>
      </c>
      <c r="H451" s="1638">
        <f t="shared" si="13"/>
        <v>2124.8425000000002</v>
      </c>
    </row>
    <row r="452" spans="1:8" x14ac:dyDescent="0.25">
      <c r="A452" s="1636">
        <v>299020150</v>
      </c>
      <c r="B452" s="1630" t="s">
        <v>6949</v>
      </c>
      <c r="C452" s="1637">
        <v>1221.75</v>
      </c>
      <c r="D452" s="1637">
        <v>0</v>
      </c>
      <c r="E452" s="1637">
        <v>16.5</v>
      </c>
      <c r="F452" s="1637">
        <v>0</v>
      </c>
      <c r="G452" s="1630" t="str">
        <f t="shared" si="12"/>
        <v>29902</v>
      </c>
      <c r="H452" s="1638">
        <f t="shared" si="13"/>
        <v>309.5625</v>
      </c>
    </row>
    <row r="453" spans="1:8" x14ac:dyDescent="0.25">
      <c r="A453" s="1636">
        <v>299020200</v>
      </c>
      <c r="B453" s="1630" t="s">
        <v>6951</v>
      </c>
      <c r="C453" s="1637">
        <v>0</v>
      </c>
      <c r="D453" s="1637">
        <v>0</v>
      </c>
      <c r="E453" s="1637">
        <v>0</v>
      </c>
      <c r="F453" s="1637">
        <v>68.180000000000007</v>
      </c>
      <c r="G453" s="1630" t="str">
        <f t="shared" si="12"/>
        <v>29902</v>
      </c>
      <c r="H453" s="1638">
        <f t="shared" si="13"/>
        <v>17.045000000000002</v>
      </c>
    </row>
    <row r="454" spans="1:8" x14ac:dyDescent="0.25">
      <c r="A454" s="1636">
        <v>299020800</v>
      </c>
      <c r="B454" s="1630" t="s">
        <v>10352</v>
      </c>
      <c r="C454" s="1637">
        <v>0</v>
      </c>
      <c r="D454" s="1637">
        <v>300</v>
      </c>
      <c r="E454" s="1637">
        <v>0</v>
      </c>
      <c r="F454" s="1637">
        <v>0</v>
      </c>
      <c r="G454" s="1630" t="str">
        <f t="shared" si="12"/>
        <v>29902</v>
      </c>
      <c r="H454" s="1638">
        <f t="shared" si="13"/>
        <v>75</v>
      </c>
    </row>
    <row r="455" spans="1:8" x14ac:dyDescent="0.25">
      <c r="A455" s="1636">
        <v>299021040</v>
      </c>
      <c r="B455" s="1630" t="s">
        <v>10353</v>
      </c>
      <c r="C455" s="1637">
        <v>0</v>
      </c>
      <c r="D455" s="1637">
        <v>0</v>
      </c>
      <c r="E455" s="1637">
        <v>0</v>
      </c>
      <c r="F455" s="1637">
        <v>0</v>
      </c>
      <c r="G455" s="1630" t="str">
        <f t="shared" si="12"/>
        <v>29902</v>
      </c>
      <c r="H455" s="1638">
        <f t="shared" si="13"/>
        <v>0</v>
      </c>
    </row>
    <row r="456" spans="1:8" x14ac:dyDescent="0.25">
      <c r="A456" s="1636">
        <v>299021045</v>
      </c>
      <c r="B456" s="1630" t="s">
        <v>10354</v>
      </c>
      <c r="C456" s="1637">
        <v>0</v>
      </c>
      <c r="D456" s="1637">
        <v>0</v>
      </c>
      <c r="E456" s="1637">
        <v>0</v>
      </c>
      <c r="F456" s="1637">
        <v>0</v>
      </c>
      <c r="G456" s="1630" t="str">
        <f t="shared" si="12"/>
        <v>29902</v>
      </c>
      <c r="H456" s="1638">
        <f t="shared" si="13"/>
        <v>0</v>
      </c>
    </row>
    <row r="457" spans="1:8" x14ac:dyDescent="0.25">
      <c r="A457" s="1636">
        <v>299021050</v>
      </c>
      <c r="B457" s="1630" t="s">
        <v>10355</v>
      </c>
      <c r="C457" s="1637">
        <v>0</v>
      </c>
      <c r="D457" s="1637">
        <v>6005.3</v>
      </c>
      <c r="E457" s="1637">
        <v>0</v>
      </c>
      <c r="F457" s="1637">
        <v>0</v>
      </c>
      <c r="G457" s="1630" t="str">
        <f t="shared" ref="G457:G520" si="14">LEFT(A457,5)</f>
        <v>29902</v>
      </c>
      <c r="H457" s="1638">
        <f t="shared" ref="H457:H520" si="15">SUM(C457:F457)/4</f>
        <v>1501.325</v>
      </c>
    </row>
    <row r="458" spans="1:8" x14ac:dyDescent="0.25">
      <c r="A458" s="1636">
        <v>299021135</v>
      </c>
      <c r="B458" s="1630" t="s">
        <v>6953</v>
      </c>
      <c r="C458" s="1637">
        <v>1587.38</v>
      </c>
      <c r="D458" s="1637">
        <v>1778.28</v>
      </c>
      <c r="E458" s="1637">
        <v>2651.31</v>
      </c>
      <c r="F458" s="1637">
        <v>1382.7</v>
      </c>
      <c r="G458" s="1630" t="str">
        <f t="shared" si="14"/>
        <v>29902</v>
      </c>
      <c r="H458" s="1638">
        <f t="shared" si="15"/>
        <v>1849.9174999999998</v>
      </c>
    </row>
    <row r="459" spans="1:8" x14ac:dyDescent="0.25">
      <c r="A459" s="1636">
        <v>299021400</v>
      </c>
      <c r="B459" s="1630" t="s">
        <v>6955</v>
      </c>
      <c r="C459" s="1637">
        <v>13362.91</v>
      </c>
      <c r="D459" s="1637">
        <v>11145.77</v>
      </c>
      <c r="E459" s="1637">
        <v>12986.31</v>
      </c>
      <c r="F459" s="1637">
        <v>9362.5300000000007</v>
      </c>
      <c r="G459" s="1630" t="str">
        <f t="shared" si="14"/>
        <v>29902</v>
      </c>
      <c r="H459" s="1638">
        <f t="shared" si="15"/>
        <v>11714.38</v>
      </c>
    </row>
    <row r="460" spans="1:8" x14ac:dyDescent="0.25">
      <c r="A460" s="1636">
        <v>299021500</v>
      </c>
      <c r="B460" s="1630" t="s">
        <v>10356</v>
      </c>
      <c r="C460" s="1637">
        <v>0</v>
      </c>
      <c r="D460" s="1637">
        <v>14701.56</v>
      </c>
      <c r="E460" s="1637">
        <v>14472.32</v>
      </c>
      <c r="F460" s="1637">
        <v>11660</v>
      </c>
      <c r="G460" s="1630" t="str">
        <f t="shared" si="14"/>
        <v>29902</v>
      </c>
      <c r="H460" s="1638">
        <f t="shared" si="15"/>
        <v>10208.469999999999</v>
      </c>
    </row>
    <row r="461" spans="1:8" x14ac:dyDescent="0.25">
      <c r="A461" s="1636">
        <v>299021501</v>
      </c>
      <c r="B461" s="1630" t="s">
        <v>10357</v>
      </c>
      <c r="C461" s="1637">
        <v>0</v>
      </c>
      <c r="D461" s="1637">
        <v>0</v>
      </c>
      <c r="E461" s="1637">
        <v>0</v>
      </c>
      <c r="F461" s="1637">
        <v>0</v>
      </c>
      <c r="G461" s="1630" t="str">
        <f t="shared" si="14"/>
        <v>29902</v>
      </c>
      <c r="H461" s="1638">
        <f t="shared" si="15"/>
        <v>0</v>
      </c>
    </row>
    <row r="462" spans="1:8" x14ac:dyDescent="0.25">
      <c r="A462" s="1636">
        <v>299021502</v>
      </c>
      <c r="B462" s="1630" t="s">
        <v>6959</v>
      </c>
      <c r="C462" s="1637">
        <v>465.76</v>
      </c>
      <c r="D462" s="1637">
        <v>-33.75</v>
      </c>
      <c r="E462" s="1637">
        <v>347.65</v>
      </c>
      <c r="F462" s="1637">
        <v>808.01</v>
      </c>
      <c r="G462" s="1630" t="str">
        <f t="shared" si="14"/>
        <v>29902</v>
      </c>
      <c r="H462" s="1638">
        <f t="shared" si="15"/>
        <v>396.91750000000002</v>
      </c>
    </row>
    <row r="463" spans="1:8" x14ac:dyDescent="0.25">
      <c r="A463" s="1636">
        <v>299021610</v>
      </c>
      <c r="B463" s="1630" t="s">
        <v>6961</v>
      </c>
      <c r="C463" s="1637">
        <v>21710</v>
      </c>
      <c r="D463" s="1637">
        <v>16471</v>
      </c>
      <c r="E463" s="1637">
        <v>21045.67</v>
      </c>
      <c r="F463" s="1637">
        <v>27832</v>
      </c>
      <c r="G463" s="1630" t="str">
        <f t="shared" si="14"/>
        <v>29902</v>
      </c>
      <c r="H463" s="1638">
        <f t="shared" si="15"/>
        <v>21764.6675</v>
      </c>
    </row>
    <row r="464" spans="1:8" x14ac:dyDescent="0.25">
      <c r="A464" s="1636">
        <v>299021620</v>
      </c>
      <c r="B464" s="1630" t="s">
        <v>6963</v>
      </c>
      <c r="C464" s="1637">
        <v>293.94</v>
      </c>
      <c r="D464" s="1637">
        <v>544.63</v>
      </c>
      <c r="E464" s="1637">
        <v>-2759.94</v>
      </c>
      <c r="F464" s="1637">
        <v>391.69</v>
      </c>
      <c r="G464" s="1630" t="str">
        <f t="shared" si="14"/>
        <v>29902</v>
      </c>
      <c r="H464" s="1638">
        <f t="shared" si="15"/>
        <v>-382.42</v>
      </c>
    </row>
    <row r="465" spans="1:8" x14ac:dyDescent="0.25">
      <c r="A465" s="1636">
        <v>299022000</v>
      </c>
      <c r="B465" s="1630" t="s">
        <v>6965</v>
      </c>
      <c r="C465" s="1637">
        <v>0</v>
      </c>
      <c r="D465" s="1637">
        <v>0</v>
      </c>
      <c r="E465" s="1637">
        <v>0</v>
      </c>
      <c r="F465" s="1637">
        <v>0</v>
      </c>
      <c r="G465" s="1630" t="str">
        <f t="shared" si="14"/>
        <v>29902</v>
      </c>
      <c r="H465" s="1638">
        <f t="shared" si="15"/>
        <v>0</v>
      </c>
    </row>
    <row r="466" spans="1:8" x14ac:dyDescent="0.25">
      <c r="A466" s="1636">
        <v>299022003</v>
      </c>
      <c r="B466" s="1630" t="s">
        <v>10358</v>
      </c>
      <c r="C466" s="1637">
        <v>0</v>
      </c>
      <c r="D466" s="1637">
        <v>0</v>
      </c>
      <c r="E466" s="1637">
        <v>633.88</v>
      </c>
      <c r="F466" s="1637">
        <v>0</v>
      </c>
      <c r="G466" s="1630" t="str">
        <f t="shared" si="14"/>
        <v>29902</v>
      </c>
      <c r="H466" s="1638">
        <f t="shared" si="15"/>
        <v>158.47</v>
      </c>
    </row>
    <row r="467" spans="1:8" x14ac:dyDescent="0.25">
      <c r="A467" s="1636">
        <v>299022004</v>
      </c>
      <c r="B467" s="1630" t="s">
        <v>10359</v>
      </c>
      <c r="C467" s="1637">
        <v>0</v>
      </c>
      <c r="D467" s="1637">
        <v>0</v>
      </c>
      <c r="E467" s="1637">
        <v>0</v>
      </c>
      <c r="F467" s="1637">
        <v>0</v>
      </c>
      <c r="G467" s="1630" t="str">
        <f t="shared" si="14"/>
        <v>29902</v>
      </c>
      <c r="H467" s="1638">
        <f t="shared" si="15"/>
        <v>0</v>
      </c>
    </row>
    <row r="468" spans="1:8" x14ac:dyDescent="0.25">
      <c r="A468" s="1636">
        <v>299022006</v>
      </c>
      <c r="B468" s="1630" t="s">
        <v>10360</v>
      </c>
      <c r="C468" s="1637">
        <v>996.12</v>
      </c>
      <c r="D468" s="1637">
        <v>0</v>
      </c>
      <c r="E468" s="1637">
        <v>40</v>
      </c>
      <c r="F468" s="1637">
        <v>409.72</v>
      </c>
      <c r="G468" s="1630" t="str">
        <f t="shared" si="14"/>
        <v>29902</v>
      </c>
      <c r="H468" s="1638">
        <f t="shared" si="15"/>
        <v>361.46</v>
      </c>
    </row>
    <row r="469" spans="1:8" x14ac:dyDescent="0.25">
      <c r="A469" s="1636">
        <v>299022012</v>
      </c>
      <c r="B469" s="1630" t="s">
        <v>10361</v>
      </c>
      <c r="C469" s="1637">
        <v>757.15</v>
      </c>
      <c r="D469" s="1637">
        <v>1194.45</v>
      </c>
      <c r="E469" s="1637">
        <v>1189.44</v>
      </c>
      <c r="F469" s="1637">
        <v>1967.92</v>
      </c>
      <c r="G469" s="1630" t="str">
        <f t="shared" si="14"/>
        <v>29902</v>
      </c>
      <c r="H469" s="1638">
        <f t="shared" si="15"/>
        <v>1277.24</v>
      </c>
    </row>
    <row r="470" spans="1:8" x14ac:dyDescent="0.25">
      <c r="A470" s="1636">
        <v>299022016</v>
      </c>
      <c r="B470" s="1630" t="s">
        <v>10362</v>
      </c>
      <c r="C470" s="1637">
        <v>0</v>
      </c>
      <c r="D470" s="1637">
        <v>0</v>
      </c>
      <c r="E470" s="1637">
        <v>0</v>
      </c>
      <c r="F470" s="1637">
        <v>38.4</v>
      </c>
      <c r="G470" s="1630" t="str">
        <f t="shared" si="14"/>
        <v>29902</v>
      </c>
      <c r="H470" s="1638">
        <f t="shared" si="15"/>
        <v>9.6</v>
      </c>
    </row>
    <row r="471" spans="1:8" x14ac:dyDescent="0.25">
      <c r="A471" s="1636">
        <v>299022106</v>
      </c>
      <c r="B471" s="1630" t="s">
        <v>10363</v>
      </c>
      <c r="C471" s="1637">
        <v>38.4</v>
      </c>
      <c r="D471" s="1637">
        <v>1030.8399999999999</v>
      </c>
      <c r="E471" s="1637">
        <v>454.76</v>
      </c>
      <c r="F471" s="1637">
        <v>0</v>
      </c>
      <c r="G471" s="1630" t="str">
        <f t="shared" si="14"/>
        <v>29902</v>
      </c>
      <c r="H471" s="1638">
        <f t="shared" si="15"/>
        <v>381</v>
      </c>
    </row>
    <row r="472" spans="1:8" x14ac:dyDescent="0.25">
      <c r="A472" s="1636">
        <v>299022241</v>
      </c>
      <c r="B472" s="1630" t="s">
        <v>10364</v>
      </c>
      <c r="C472" s="1637">
        <v>-49.22</v>
      </c>
      <c r="D472" s="1637">
        <v>778.93</v>
      </c>
      <c r="E472" s="1637">
        <v>437.2</v>
      </c>
      <c r="F472" s="1637">
        <v>251.5</v>
      </c>
      <c r="G472" s="1630" t="str">
        <f t="shared" si="14"/>
        <v>29902</v>
      </c>
      <c r="H472" s="1638">
        <f t="shared" si="15"/>
        <v>354.60249999999996</v>
      </c>
    </row>
    <row r="473" spans="1:8" x14ac:dyDescent="0.25">
      <c r="A473" s="1636">
        <v>299022300</v>
      </c>
      <c r="B473" s="1630" t="s">
        <v>10365</v>
      </c>
      <c r="C473" s="1637">
        <v>0</v>
      </c>
      <c r="D473" s="1637">
        <v>0</v>
      </c>
      <c r="E473" s="1637">
        <v>0</v>
      </c>
      <c r="F473" s="1637">
        <v>0</v>
      </c>
      <c r="G473" s="1630" t="str">
        <f t="shared" si="14"/>
        <v>29902</v>
      </c>
      <c r="H473" s="1638">
        <f t="shared" si="15"/>
        <v>0</v>
      </c>
    </row>
    <row r="474" spans="1:8" x14ac:dyDescent="0.25">
      <c r="A474" s="1636">
        <v>299022414</v>
      </c>
      <c r="B474" s="1630" t="s">
        <v>10366</v>
      </c>
      <c r="C474" s="1637">
        <v>0</v>
      </c>
      <c r="D474" s="1637">
        <v>936.05</v>
      </c>
      <c r="E474" s="1637">
        <v>1433.49</v>
      </c>
      <c r="F474" s="1637">
        <v>946.43</v>
      </c>
      <c r="G474" s="1630" t="str">
        <f t="shared" si="14"/>
        <v>29902</v>
      </c>
      <c r="H474" s="1638">
        <f t="shared" si="15"/>
        <v>828.99249999999995</v>
      </c>
    </row>
    <row r="475" spans="1:8" x14ac:dyDescent="0.25">
      <c r="A475" s="1636">
        <v>299022415</v>
      </c>
      <c r="B475" s="1630" t="s">
        <v>10367</v>
      </c>
      <c r="C475" s="1637">
        <v>3532.59</v>
      </c>
      <c r="D475" s="1637">
        <v>0</v>
      </c>
      <c r="E475" s="1637">
        <v>0</v>
      </c>
      <c r="F475" s="1637">
        <v>1225</v>
      </c>
      <c r="G475" s="1630" t="str">
        <f t="shared" si="14"/>
        <v>29902</v>
      </c>
      <c r="H475" s="1638">
        <f t="shared" si="15"/>
        <v>1189.3975</v>
      </c>
    </row>
    <row r="476" spans="1:8" x14ac:dyDescent="0.25">
      <c r="A476" s="1636">
        <v>299022423</v>
      </c>
      <c r="B476" s="1630" t="s">
        <v>10368</v>
      </c>
      <c r="C476" s="1637">
        <v>4800</v>
      </c>
      <c r="D476" s="1637">
        <v>475</v>
      </c>
      <c r="E476" s="1637">
        <v>0</v>
      </c>
      <c r="F476" s="1637">
        <v>0</v>
      </c>
      <c r="G476" s="1630" t="str">
        <f t="shared" si="14"/>
        <v>29902</v>
      </c>
      <c r="H476" s="1638">
        <f t="shared" si="15"/>
        <v>1318.75</v>
      </c>
    </row>
    <row r="477" spans="1:8" x14ac:dyDescent="0.25">
      <c r="A477" s="1636">
        <v>299022430</v>
      </c>
      <c r="B477" s="1630" t="s">
        <v>10369</v>
      </c>
      <c r="C477" s="1637">
        <v>0</v>
      </c>
      <c r="D477" s="1637">
        <v>0</v>
      </c>
      <c r="E477" s="1637">
        <v>0</v>
      </c>
      <c r="F477" s="1637">
        <v>0</v>
      </c>
      <c r="G477" s="1630" t="str">
        <f t="shared" si="14"/>
        <v>29902</v>
      </c>
      <c r="H477" s="1638">
        <f t="shared" si="15"/>
        <v>0</v>
      </c>
    </row>
    <row r="478" spans="1:8" x14ac:dyDescent="0.25">
      <c r="A478" s="1636">
        <v>299022433</v>
      </c>
      <c r="B478" s="1630" t="s">
        <v>10370</v>
      </c>
      <c r="C478" s="1637">
        <v>0</v>
      </c>
      <c r="D478" s="1637">
        <v>11200</v>
      </c>
      <c r="E478" s="1637">
        <v>4400</v>
      </c>
      <c r="F478" s="1637">
        <v>0</v>
      </c>
      <c r="G478" s="1630" t="str">
        <f t="shared" si="14"/>
        <v>29902</v>
      </c>
      <c r="H478" s="1638">
        <f t="shared" si="15"/>
        <v>3900</v>
      </c>
    </row>
    <row r="479" spans="1:8" x14ac:dyDescent="0.25">
      <c r="A479" s="1636">
        <v>299022435</v>
      </c>
      <c r="B479" s="1630" t="s">
        <v>10371</v>
      </c>
      <c r="C479" s="1637">
        <v>6760.55</v>
      </c>
      <c r="D479" s="1637">
        <v>4169</v>
      </c>
      <c r="E479" s="1637">
        <v>0</v>
      </c>
      <c r="F479" s="1637">
        <v>0</v>
      </c>
      <c r="G479" s="1630" t="str">
        <f t="shared" si="14"/>
        <v>29902</v>
      </c>
      <c r="H479" s="1638">
        <f t="shared" si="15"/>
        <v>2732.3874999999998</v>
      </c>
    </row>
    <row r="480" spans="1:8" x14ac:dyDescent="0.25">
      <c r="A480" s="1636">
        <v>299022471</v>
      </c>
      <c r="B480" s="1630" t="s">
        <v>10372</v>
      </c>
      <c r="C480" s="1637">
        <v>0</v>
      </c>
      <c r="D480" s="1637">
        <v>1540.44</v>
      </c>
      <c r="E480" s="1637">
        <v>1540.44</v>
      </c>
      <c r="F480" s="1637">
        <v>1200.33</v>
      </c>
      <c r="G480" s="1630" t="str">
        <f t="shared" si="14"/>
        <v>29902</v>
      </c>
      <c r="H480" s="1638">
        <f t="shared" si="15"/>
        <v>1070.3025</v>
      </c>
    </row>
    <row r="481" spans="1:8" x14ac:dyDescent="0.25">
      <c r="A481" s="1636">
        <v>299022477</v>
      </c>
      <c r="B481" s="1630" t="s">
        <v>10373</v>
      </c>
      <c r="C481" s="1637">
        <v>104.4</v>
      </c>
      <c r="D481" s="1637">
        <v>-140</v>
      </c>
      <c r="E481" s="1637">
        <v>1319.4</v>
      </c>
      <c r="F481" s="1637">
        <v>91</v>
      </c>
      <c r="G481" s="1630" t="str">
        <f t="shared" si="14"/>
        <v>29902</v>
      </c>
      <c r="H481" s="1638">
        <f t="shared" si="15"/>
        <v>343.70000000000005</v>
      </c>
    </row>
    <row r="482" spans="1:8" x14ac:dyDescent="0.25">
      <c r="A482" s="1636">
        <v>299022500</v>
      </c>
      <c r="B482" s="1630" t="s">
        <v>6983</v>
      </c>
      <c r="C482" s="1637">
        <v>0</v>
      </c>
      <c r="D482" s="1637">
        <v>114.11</v>
      </c>
      <c r="E482" s="1637">
        <v>185</v>
      </c>
      <c r="F482" s="1637">
        <v>0</v>
      </c>
      <c r="G482" s="1630" t="str">
        <f t="shared" si="14"/>
        <v>29902</v>
      </c>
      <c r="H482" s="1638">
        <f t="shared" si="15"/>
        <v>74.777500000000003</v>
      </c>
    </row>
    <row r="483" spans="1:8" x14ac:dyDescent="0.25">
      <c r="A483" s="1636">
        <v>299022502</v>
      </c>
      <c r="B483" s="1630" t="s">
        <v>10374</v>
      </c>
      <c r="C483" s="1637">
        <v>0</v>
      </c>
      <c r="D483" s="1637">
        <v>0</v>
      </c>
      <c r="E483" s="1637">
        <v>0</v>
      </c>
      <c r="F483" s="1637">
        <v>0</v>
      </c>
      <c r="G483" s="1630" t="str">
        <f t="shared" si="14"/>
        <v>29902</v>
      </c>
      <c r="H483" s="1638">
        <f t="shared" si="15"/>
        <v>0</v>
      </c>
    </row>
    <row r="484" spans="1:8" x14ac:dyDescent="0.25">
      <c r="A484" s="1636">
        <v>299022510</v>
      </c>
      <c r="B484" s="1630" t="s">
        <v>10375</v>
      </c>
      <c r="C484" s="1637">
        <v>0</v>
      </c>
      <c r="D484" s="1637">
        <v>1973.48</v>
      </c>
      <c r="E484" s="1637">
        <v>2489.92</v>
      </c>
      <c r="F484" s="1637">
        <v>1999.74</v>
      </c>
      <c r="G484" s="1630" t="str">
        <f t="shared" si="14"/>
        <v>29902</v>
      </c>
      <c r="H484" s="1638">
        <f t="shared" si="15"/>
        <v>1615.7849999999999</v>
      </c>
    </row>
    <row r="485" spans="1:8" x14ac:dyDescent="0.25">
      <c r="A485" s="1636">
        <v>299022703</v>
      </c>
      <c r="B485" s="1630" t="s">
        <v>10376</v>
      </c>
      <c r="C485" s="1637">
        <v>0</v>
      </c>
      <c r="D485" s="1637">
        <v>131.63999999999999</v>
      </c>
      <c r="E485" s="1637">
        <v>0</v>
      </c>
      <c r="F485" s="1637">
        <v>0</v>
      </c>
      <c r="G485" s="1630" t="str">
        <f t="shared" si="14"/>
        <v>29902</v>
      </c>
      <c r="H485" s="1638">
        <f t="shared" si="15"/>
        <v>32.909999999999997</v>
      </c>
    </row>
    <row r="486" spans="1:8" x14ac:dyDescent="0.25">
      <c r="A486" s="1636">
        <v>299022706</v>
      </c>
      <c r="B486" s="1630" t="s">
        <v>10377</v>
      </c>
      <c r="C486" s="1637">
        <v>0</v>
      </c>
      <c r="D486" s="1637">
        <v>60.5</v>
      </c>
      <c r="E486" s="1637">
        <v>239.75</v>
      </c>
      <c r="F486" s="1637">
        <v>0</v>
      </c>
      <c r="G486" s="1630" t="str">
        <f t="shared" si="14"/>
        <v>29902</v>
      </c>
      <c r="H486" s="1638">
        <f t="shared" si="15"/>
        <v>75.0625</v>
      </c>
    </row>
    <row r="487" spans="1:8" x14ac:dyDescent="0.25">
      <c r="A487" s="1636">
        <v>299022711</v>
      </c>
      <c r="B487" s="1630" t="s">
        <v>6985</v>
      </c>
      <c r="C487" s="1637">
        <v>1770.82</v>
      </c>
      <c r="D487" s="1637">
        <v>1429.78</v>
      </c>
      <c r="E487" s="1637">
        <v>4280.93</v>
      </c>
      <c r="F487" s="1637">
        <v>2076.25</v>
      </c>
      <c r="G487" s="1630" t="str">
        <f t="shared" si="14"/>
        <v>29902</v>
      </c>
      <c r="H487" s="1638">
        <f t="shared" si="15"/>
        <v>2389.4450000000002</v>
      </c>
    </row>
    <row r="488" spans="1:8" x14ac:dyDescent="0.25">
      <c r="A488" s="1636">
        <v>299022713</v>
      </c>
      <c r="B488" s="1630" t="s">
        <v>10378</v>
      </c>
      <c r="C488" s="1637">
        <v>3007.19</v>
      </c>
      <c r="D488" s="1637">
        <v>0</v>
      </c>
      <c r="E488" s="1637">
        <v>3096.39</v>
      </c>
      <c r="F488" s="1637">
        <v>1032.1300000000001</v>
      </c>
      <c r="G488" s="1630" t="str">
        <f t="shared" si="14"/>
        <v>29902</v>
      </c>
      <c r="H488" s="1638">
        <f t="shared" si="15"/>
        <v>1783.9275</v>
      </c>
    </row>
    <row r="489" spans="1:8" x14ac:dyDescent="0.25">
      <c r="A489" s="1636">
        <v>299023052</v>
      </c>
      <c r="B489" s="1630" t="s">
        <v>10379</v>
      </c>
      <c r="C489" s="1637">
        <v>0</v>
      </c>
      <c r="D489" s="1637">
        <v>124.43</v>
      </c>
      <c r="E489" s="1637">
        <v>126.22</v>
      </c>
      <c r="F489" s="1637">
        <v>61.5</v>
      </c>
      <c r="G489" s="1630" t="str">
        <f t="shared" si="14"/>
        <v>29902</v>
      </c>
      <c r="H489" s="1638">
        <f t="shared" si="15"/>
        <v>78.037499999999994</v>
      </c>
    </row>
    <row r="490" spans="1:8" x14ac:dyDescent="0.25">
      <c r="A490" s="1636">
        <v>299023300</v>
      </c>
      <c r="B490" s="1630" t="s">
        <v>10380</v>
      </c>
      <c r="C490" s="1637">
        <v>0</v>
      </c>
      <c r="D490" s="1637">
        <v>0</v>
      </c>
      <c r="E490" s="1637">
        <v>0</v>
      </c>
      <c r="F490" s="1637">
        <v>0</v>
      </c>
      <c r="G490" s="1630" t="str">
        <f t="shared" si="14"/>
        <v>29902</v>
      </c>
      <c r="H490" s="1638">
        <f t="shared" si="15"/>
        <v>0</v>
      </c>
    </row>
    <row r="491" spans="1:8" x14ac:dyDescent="0.25">
      <c r="A491" s="1636">
        <v>299024610</v>
      </c>
      <c r="B491" s="1630" t="s">
        <v>10381</v>
      </c>
      <c r="C491" s="1637">
        <v>0</v>
      </c>
      <c r="D491" s="1637">
        <v>0</v>
      </c>
      <c r="E491" s="1637">
        <v>-481.16</v>
      </c>
      <c r="F491" s="1637">
        <v>1649.7</v>
      </c>
      <c r="G491" s="1630" t="str">
        <f t="shared" si="14"/>
        <v>29902</v>
      </c>
      <c r="H491" s="1638">
        <f t="shared" si="15"/>
        <v>292.13499999999999</v>
      </c>
    </row>
    <row r="492" spans="1:8" x14ac:dyDescent="0.25">
      <c r="A492" s="1636">
        <v>299024611</v>
      </c>
      <c r="B492" s="1630" t="s">
        <v>10382</v>
      </c>
      <c r="C492" s="1637">
        <v>0</v>
      </c>
      <c r="D492" s="1637">
        <v>0</v>
      </c>
      <c r="E492" s="1637">
        <v>3370</v>
      </c>
      <c r="F492" s="1637">
        <v>7823.09</v>
      </c>
      <c r="G492" s="1630" t="str">
        <f t="shared" si="14"/>
        <v>29902</v>
      </c>
      <c r="H492" s="1638">
        <f t="shared" si="15"/>
        <v>2798.2725</v>
      </c>
    </row>
    <row r="493" spans="1:8" x14ac:dyDescent="0.25">
      <c r="A493" s="1636">
        <v>299024618</v>
      </c>
      <c r="B493" s="1630" t="s">
        <v>10383</v>
      </c>
      <c r="C493" s="1637">
        <v>0</v>
      </c>
      <c r="D493" s="1637">
        <v>0</v>
      </c>
      <c r="E493" s="1637">
        <v>541.34</v>
      </c>
      <c r="F493" s="1637">
        <v>0</v>
      </c>
      <c r="G493" s="1630" t="str">
        <f t="shared" si="14"/>
        <v>29902</v>
      </c>
      <c r="H493" s="1638">
        <f t="shared" si="15"/>
        <v>135.33500000000001</v>
      </c>
    </row>
    <row r="494" spans="1:8" x14ac:dyDescent="0.25">
      <c r="A494" s="1636">
        <v>299024619</v>
      </c>
      <c r="B494" s="1630" t="s">
        <v>10384</v>
      </c>
      <c r="C494" s="1637">
        <v>0</v>
      </c>
      <c r="D494" s="1637">
        <v>646.75</v>
      </c>
      <c r="E494" s="1637">
        <v>364.26</v>
      </c>
      <c r="F494" s="1637">
        <v>726.01</v>
      </c>
      <c r="G494" s="1630" t="str">
        <f t="shared" si="14"/>
        <v>29902</v>
      </c>
      <c r="H494" s="1638">
        <f t="shared" si="15"/>
        <v>434.255</v>
      </c>
    </row>
    <row r="495" spans="1:8" x14ac:dyDescent="0.25">
      <c r="A495" s="1636">
        <v>299024622</v>
      </c>
      <c r="B495" s="1630" t="s">
        <v>10385</v>
      </c>
      <c r="C495" s="1637">
        <v>0</v>
      </c>
      <c r="D495" s="1637">
        <v>2322.5</v>
      </c>
      <c r="E495" s="1637">
        <v>2339.5500000000002</v>
      </c>
      <c r="F495" s="1637">
        <v>1943.25</v>
      </c>
      <c r="G495" s="1630" t="str">
        <f t="shared" si="14"/>
        <v>29902</v>
      </c>
      <c r="H495" s="1638">
        <f t="shared" si="15"/>
        <v>1651.325</v>
      </c>
    </row>
    <row r="496" spans="1:8" x14ac:dyDescent="0.25">
      <c r="A496" s="1636">
        <v>299025520</v>
      </c>
      <c r="B496" s="1630" t="s">
        <v>10386</v>
      </c>
      <c r="C496" s="1637">
        <v>1793</v>
      </c>
      <c r="D496" s="1637">
        <v>0</v>
      </c>
      <c r="E496" s="1637">
        <v>0</v>
      </c>
      <c r="F496" s="1637">
        <v>0</v>
      </c>
      <c r="G496" s="1630" t="str">
        <f t="shared" si="14"/>
        <v>29902</v>
      </c>
      <c r="H496" s="1638">
        <f t="shared" si="15"/>
        <v>448.25</v>
      </c>
    </row>
    <row r="497" spans="1:8" x14ac:dyDescent="0.25">
      <c r="A497" s="1636">
        <v>299025902</v>
      </c>
      <c r="B497" s="1630" t="s">
        <v>6991</v>
      </c>
      <c r="C497" s="1637">
        <v>0</v>
      </c>
      <c r="D497" s="1637">
        <v>1133.6099999999999</v>
      </c>
      <c r="E497" s="1637">
        <v>0</v>
      </c>
      <c r="F497" s="1637">
        <v>177.5</v>
      </c>
      <c r="G497" s="1630" t="str">
        <f t="shared" si="14"/>
        <v>29902</v>
      </c>
      <c r="H497" s="1638">
        <f t="shared" si="15"/>
        <v>327.77749999999997</v>
      </c>
    </row>
    <row r="498" spans="1:8" x14ac:dyDescent="0.25">
      <c r="A498" s="1636">
        <v>299026009</v>
      </c>
      <c r="B498" s="1630" t="s">
        <v>10387</v>
      </c>
      <c r="C498" s="1637">
        <v>0</v>
      </c>
      <c r="D498" s="1637">
        <v>0</v>
      </c>
      <c r="E498" s="1637">
        <v>0</v>
      </c>
      <c r="F498" s="1637">
        <v>0</v>
      </c>
      <c r="G498" s="1630" t="str">
        <f t="shared" si="14"/>
        <v>29902</v>
      </c>
      <c r="H498" s="1638">
        <f t="shared" si="15"/>
        <v>0</v>
      </c>
    </row>
    <row r="499" spans="1:8" x14ac:dyDescent="0.25">
      <c r="A499" s="1636">
        <v>299026010</v>
      </c>
      <c r="B499" s="1630" t="s">
        <v>10388</v>
      </c>
      <c r="C499" s="1637">
        <v>52616.33</v>
      </c>
      <c r="D499" s="1637">
        <v>43947.1</v>
      </c>
      <c r="E499" s="1637">
        <v>47355.88</v>
      </c>
      <c r="F499" s="1637">
        <v>42455.88</v>
      </c>
      <c r="G499" s="1630" t="str">
        <f t="shared" si="14"/>
        <v>29902</v>
      </c>
      <c r="H499" s="1638">
        <f t="shared" si="15"/>
        <v>46593.797500000001</v>
      </c>
    </row>
    <row r="500" spans="1:8" x14ac:dyDescent="0.25">
      <c r="A500" s="1636">
        <v>299029054</v>
      </c>
      <c r="B500" s="1630" t="s">
        <v>10389</v>
      </c>
      <c r="C500" s="1637">
        <v>0</v>
      </c>
      <c r="D500" s="1637">
        <v>0</v>
      </c>
      <c r="E500" s="1637">
        <v>0</v>
      </c>
      <c r="F500" s="1637">
        <v>0</v>
      </c>
      <c r="G500" s="1630" t="str">
        <f t="shared" si="14"/>
        <v>29902</v>
      </c>
      <c r="H500" s="1638">
        <f t="shared" si="15"/>
        <v>0</v>
      </c>
    </row>
    <row r="501" spans="1:8" x14ac:dyDescent="0.25">
      <c r="A501" s="1636">
        <v>299029204</v>
      </c>
      <c r="B501" s="1630" t="s">
        <v>10390</v>
      </c>
      <c r="C501" s="1637">
        <v>-1680</v>
      </c>
      <c r="D501" s="1637">
        <v>-1534.2</v>
      </c>
      <c r="E501" s="1637">
        <v>-1017.12</v>
      </c>
      <c r="F501" s="1637">
        <v>-387.32</v>
      </c>
      <c r="G501" s="1630" t="str">
        <f t="shared" si="14"/>
        <v>29902</v>
      </c>
      <c r="H501" s="1638">
        <f t="shared" si="15"/>
        <v>-1154.6599999999999</v>
      </c>
    </row>
    <row r="502" spans="1:8" x14ac:dyDescent="0.25">
      <c r="A502" s="1636">
        <v>299029317</v>
      </c>
      <c r="B502" s="1630" t="s">
        <v>10391</v>
      </c>
      <c r="C502" s="1637">
        <v>0</v>
      </c>
      <c r="D502" s="1637">
        <v>0</v>
      </c>
      <c r="E502" s="1637">
        <v>0</v>
      </c>
      <c r="F502" s="1637">
        <v>0</v>
      </c>
      <c r="G502" s="1630" t="str">
        <f t="shared" si="14"/>
        <v>29902</v>
      </c>
      <c r="H502" s="1638">
        <f t="shared" si="15"/>
        <v>0</v>
      </c>
    </row>
    <row r="503" spans="1:8" x14ac:dyDescent="0.25">
      <c r="A503" s="1636">
        <v>299029604</v>
      </c>
      <c r="B503" s="1630" t="s">
        <v>10392</v>
      </c>
      <c r="C503" s="1637">
        <v>0</v>
      </c>
      <c r="D503" s="1637">
        <v>0</v>
      </c>
      <c r="E503" s="1637">
        <v>0</v>
      </c>
      <c r="F503" s="1637">
        <v>0</v>
      </c>
      <c r="G503" s="1630" t="str">
        <f t="shared" si="14"/>
        <v>29902</v>
      </c>
      <c r="H503" s="1638">
        <f t="shared" si="15"/>
        <v>0</v>
      </c>
    </row>
    <row r="504" spans="1:8" x14ac:dyDescent="0.25">
      <c r="A504" s="1636">
        <v>299029800</v>
      </c>
      <c r="B504" s="1630" t="s">
        <v>10393</v>
      </c>
      <c r="C504" s="1637">
        <v>0</v>
      </c>
      <c r="D504" s="1637">
        <v>-133579.97</v>
      </c>
      <c r="E504" s="1637">
        <v>-134040.04999999999</v>
      </c>
      <c r="F504" s="1637">
        <v>-120575.75</v>
      </c>
      <c r="G504" s="1630" t="str">
        <f t="shared" si="14"/>
        <v>29902</v>
      </c>
      <c r="H504" s="1638">
        <f t="shared" si="15"/>
        <v>-97048.942500000005</v>
      </c>
    </row>
    <row r="505" spans="1:8" x14ac:dyDescent="0.25">
      <c r="A505" s="1636">
        <v>299029846</v>
      </c>
      <c r="B505" s="1630" t="s">
        <v>10394</v>
      </c>
      <c r="C505" s="1637">
        <v>0</v>
      </c>
      <c r="D505" s="1637">
        <v>0</v>
      </c>
      <c r="E505" s="1637">
        <v>0</v>
      </c>
      <c r="F505" s="1637">
        <v>0</v>
      </c>
      <c r="G505" s="1630" t="str">
        <f t="shared" si="14"/>
        <v>29902</v>
      </c>
      <c r="H505" s="1638">
        <f t="shared" si="15"/>
        <v>0</v>
      </c>
    </row>
    <row r="506" spans="1:8" x14ac:dyDescent="0.25">
      <c r="A506" s="1636">
        <v>299029850</v>
      </c>
      <c r="B506" s="1630" t="s">
        <v>10395</v>
      </c>
      <c r="C506" s="1637">
        <v>0</v>
      </c>
      <c r="D506" s="1637">
        <v>0</v>
      </c>
      <c r="E506" s="1637">
        <v>0</v>
      </c>
      <c r="F506" s="1637">
        <v>0</v>
      </c>
      <c r="G506" s="1630" t="str">
        <f t="shared" si="14"/>
        <v>29902</v>
      </c>
      <c r="H506" s="1638">
        <f t="shared" si="15"/>
        <v>0</v>
      </c>
    </row>
    <row r="507" spans="1:8" x14ac:dyDescent="0.25">
      <c r="A507" s="1636">
        <v>299030100</v>
      </c>
      <c r="B507" s="1630" t="s">
        <v>6995</v>
      </c>
      <c r="C507" s="1637">
        <v>194303.03</v>
      </c>
      <c r="D507" s="1637">
        <v>241083.78</v>
      </c>
      <c r="E507" s="1637">
        <v>250611.02</v>
      </c>
      <c r="F507" s="1637">
        <v>244280.84</v>
      </c>
      <c r="G507" s="1630" t="str">
        <f t="shared" si="14"/>
        <v>29903</v>
      </c>
      <c r="H507" s="1638">
        <f t="shared" si="15"/>
        <v>232569.66749999998</v>
      </c>
    </row>
    <row r="508" spans="1:8" x14ac:dyDescent="0.25">
      <c r="A508" s="1636">
        <v>299030101</v>
      </c>
      <c r="B508" s="1630" t="s">
        <v>10396</v>
      </c>
      <c r="C508" s="1637">
        <v>951.03</v>
      </c>
      <c r="D508" s="1637">
        <v>0</v>
      </c>
      <c r="E508" s="1637">
        <v>-66</v>
      </c>
      <c r="F508" s="1637">
        <v>1749</v>
      </c>
      <c r="G508" s="1630" t="str">
        <f t="shared" si="14"/>
        <v>29903</v>
      </c>
      <c r="H508" s="1638">
        <f t="shared" si="15"/>
        <v>658.50749999999994</v>
      </c>
    </row>
    <row r="509" spans="1:8" x14ac:dyDescent="0.25">
      <c r="A509" s="1636">
        <v>299030102</v>
      </c>
      <c r="B509" s="1630" t="s">
        <v>10397</v>
      </c>
      <c r="C509" s="1637">
        <v>0</v>
      </c>
      <c r="D509" s="1637">
        <v>11499.36</v>
      </c>
      <c r="E509" s="1637">
        <v>8400</v>
      </c>
      <c r="F509" s="1637">
        <v>10661.88</v>
      </c>
      <c r="G509" s="1630" t="str">
        <f t="shared" si="14"/>
        <v>29903</v>
      </c>
      <c r="H509" s="1638">
        <f t="shared" si="15"/>
        <v>7640.3099999999995</v>
      </c>
    </row>
    <row r="510" spans="1:8" x14ac:dyDescent="0.25">
      <c r="A510" s="1636">
        <v>299030103</v>
      </c>
      <c r="B510" s="1630" t="s">
        <v>10398</v>
      </c>
      <c r="C510" s="1637">
        <v>0</v>
      </c>
      <c r="D510" s="1637">
        <v>0</v>
      </c>
      <c r="E510" s="1637">
        <v>0</v>
      </c>
      <c r="F510" s="1637">
        <v>0</v>
      </c>
      <c r="G510" s="1630" t="str">
        <f t="shared" si="14"/>
        <v>29903</v>
      </c>
      <c r="H510" s="1638">
        <f t="shared" si="15"/>
        <v>0</v>
      </c>
    </row>
    <row r="511" spans="1:8" x14ac:dyDescent="0.25">
      <c r="A511" s="1636">
        <v>299030110</v>
      </c>
      <c r="B511" s="1630" t="s">
        <v>10399</v>
      </c>
      <c r="C511" s="1637">
        <v>0</v>
      </c>
      <c r="D511" s="1637">
        <v>0</v>
      </c>
      <c r="E511" s="1637">
        <v>0</v>
      </c>
      <c r="F511" s="1637">
        <v>0</v>
      </c>
      <c r="G511" s="1630" t="str">
        <f t="shared" si="14"/>
        <v>29903</v>
      </c>
      <c r="H511" s="1638">
        <f t="shared" si="15"/>
        <v>0</v>
      </c>
    </row>
    <row r="512" spans="1:8" x14ac:dyDescent="0.25">
      <c r="A512" s="1636">
        <v>299030120</v>
      </c>
      <c r="B512" s="1630" t="s">
        <v>10400</v>
      </c>
      <c r="C512" s="1637">
        <v>16733.689999999999</v>
      </c>
      <c r="D512" s="1637">
        <v>15873.46</v>
      </c>
      <c r="E512" s="1637">
        <v>20554.13</v>
      </c>
      <c r="F512" s="1637">
        <v>-3460.51</v>
      </c>
      <c r="G512" s="1630" t="str">
        <f t="shared" si="14"/>
        <v>29903</v>
      </c>
      <c r="H512" s="1638">
        <f t="shared" si="15"/>
        <v>12425.192499999999</v>
      </c>
    </row>
    <row r="513" spans="1:8" x14ac:dyDescent="0.25">
      <c r="A513" s="1636">
        <v>299030123</v>
      </c>
      <c r="B513" s="1630" t="s">
        <v>10401</v>
      </c>
      <c r="C513" s="1637">
        <v>0</v>
      </c>
      <c r="D513" s="1637">
        <v>0</v>
      </c>
      <c r="E513" s="1637">
        <v>0</v>
      </c>
      <c r="F513" s="1637">
        <v>0</v>
      </c>
      <c r="G513" s="1630" t="str">
        <f t="shared" si="14"/>
        <v>29903</v>
      </c>
      <c r="H513" s="1638">
        <f t="shared" si="15"/>
        <v>0</v>
      </c>
    </row>
    <row r="514" spans="1:8" x14ac:dyDescent="0.25">
      <c r="A514" s="1636">
        <v>299030150</v>
      </c>
      <c r="B514" s="1630" t="s">
        <v>6997</v>
      </c>
      <c r="C514" s="1637">
        <v>351.04</v>
      </c>
      <c r="D514" s="1637">
        <v>16.940000000000001</v>
      </c>
      <c r="E514" s="1637">
        <v>0</v>
      </c>
      <c r="F514" s="1637">
        <v>0</v>
      </c>
      <c r="G514" s="1630" t="str">
        <f t="shared" si="14"/>
        <v>29903</v>
      </c>
      <c r="H514" s="1638">
        <f t="shared" si="15"/>
        <v>91.995000000000005</v>
      </c>
    </row>
    <row r="515" spans="1:8" x14ac:dyDescent="0.25">
      <c r="A515" s="1636">
        <v>299030200</v>
      </c>
      <c r="B515" s="1630" t="s">
        <v>6999</v>
      </c>
      <c r="C515" s="1637">
        <v>0</v>
      </c>
      <c r="D515" s="1637">
        <v>0</v>
      </c>
      <c r="E515" s="1637">
        <v>1044.48</v>
      </c>
      <c r="F515" s="1637">
        <v>0</v>
      </c>
      <c r="G515" s="1630" t="str">
        <f t="shared" si="14"/>
        <v>29903</v>
      </c>
      <c r="H515" s="1638">
        <f t="shared" si="15"/>
        <v>261.12</v>
      </c>
    </row>
    <row r="516" spans="1:8" x14ac:dyDescent="0.25">
      <c r="A516" s="1636">
        <v>299030700</v>
      </c>
      <c r="B516" s="1630" t="s">
        <v>10402</v>
      </c>
      <c r="C516" s="1637">
        <v>0</v>
      </c>
      <c r="D516" s="1637">
        <v>0</v>
      </c>
      <c r="E516" s="1637">
        <v>0</v>
      </c>
      <c r="F516" s="1637">
        <v>0</v>
      </c>
      <c r="G516" s="1630" t="str">
        <f t="shared" si="14"/>
        <v>29903</v>
      </c>
      <c r="H516" s="1638">
        <f t="shared" si="15"/>
        <v>0</v>
      </c>
    </row>
    <row r="517" spans="1:8" x14ac:dyDescent="0.25">
      <c r="A517" s="1636">
        <v>299030800</v>
      </c>
      <c r="B517" s="1630" t="s">
        <v>10403</v>
      </c>
      <c r="C517" s="1637">
        <v>0</v>
      </c>
      <c r="D517" s="1637">
        <v>450.84</v>
      </c>
      <c r="E517" s="1637">
        <v>1546.5</v>
      </c>
      <c r="F517" s="1637">
        <v>750</v>
      </c>
      <c r="G517" s="1630" t="str">
        <f t="shared" si="14"/>
        <v>29903</v>
      </c>
      <c r="H517" s="1638">
        <f t="shared" si="15"/>
        <v>686.83500000000004</v>
      </c>
    </row>
    <row r="518" spans="1:8" x14ac:dyDescent="0.25">
      <c r="A518" s="1636">
        <v>299030930</v>
      </c>
      <c r="B518" s="1630" t="s">
        <v>7001</v>
      </c>
      <c r="C518" s="1637">
        <v>0</v>
      </c>
      <c r="D518" s="1637">
        <v>0</v>
      </c>
      <c r="E518" s="1637">
        <v>118.07</v>
      </c>
      <c r="F518" s="1637">
        <v>700.63</v>
      </c>
      <c r="G518" s="1630" t="str">
        <f t="shared" si="14"/>
        <v>29903</v>
      </c>
      <c r="H518" s="1638">
        <f t="shared" si="15"/>
        <v>204.67500000000001</v>
      </c>
    </row>
    <row r="519" spans="1:8" x14ac:dyDescent="0.25">
      <c r="A519" s="1636">
        <v>299030975</v>
      </c>
      <c r="B519" s="1630" t="s">
        <v>10404</v>
      </c>
      <c r="C519" s="1637">
        <v>0</v>
      </c>
      <c r="D519" s="1637">
        <v>0</v>
      </c>
      <c r="E519" s="1637">
        <v>0</v>
      </c>
      <c r="F519" s="1637">
        <v>0</v>
      </c>
      <c r="G519" s="1630" t="str">
        <f t="shared" si="14"/>
        <v>29903</v>
      </c>
      <c r="H519" s="1638">
        <f t="shared" si="15"/>
        <v>0</v>
      </c>
    </row>
    <row r="520" spans="1:8" x14ac:dyDescent="0.25">
      <c r="A520" s="1636">
        <v>299032000</v>
      </c>
      <c r="B520" s="1630" t="s">
        <v>7003</v>
      </c>
      <c r="C520" s="1637">
        <v>2341.9299999999998</v>
      </c>
      <c r="D520" s="1637">
        <v>-6818.76</v>
      </c>
      <c r="E520" s="1637">
        <v>3451.27</v>
      </c>
      <c r="F520" s="1637">
        <v>3952.06</v>
      </c>
      <c r="G520" s="1630" t="str">
        <f t="shared" si="14"/>
        <v>29903</v>
      </c>
      <c r="H520" s="1638">
        <f t="shared" si="15"/>
        <v>731.625</v>
      </c>
    </row>
    <row r="521" spans="1:8" x14ac:dyDescent="0.25">
      <c r="A521" s="1636">
        <v>299032002</v>
      </c>
      <c r="B521" s="1630" t="s">
        <v>7005</v>
      </c>
      <c r="C521" s="1637">
        <v>638.16999999999996</v>
      </c>
      <c r="D521" s="1637">
        <v>2024.63</v>
      </c>
      <c r="E521" s="1637">
        <v>2543.02</v>
      </c>
      <c r="F521" s="1637">
        <v>5437.91</v>
      </c>
      <c r="G521" s="1630" t="str">
        <f t="shared" ref="G521:G573" si="16">LEFT(A521,5)</f>
        <v>29903</v>
      </c>
      <c r="H521" s="1638">
        <f t="shared" ref="H521:H573" si="17">SUM(C521:F521)/4</f>
        <v>2660.9324999999999</v>
      </c>
    </row>
    <row r="522" spans="1:8" x14ac:dyDescent="0.25">
      <c r="A522" s="1636">
        <v>299032020</v>
      </c>
      <c r="B522" s="1630" t="s">
        <v>7007</v>
      </c>
      <c r="C522" s="1637">
        <v>11568.92</v>
      </c>
      <c r="D522" s="1637">
        <v>10212.280000000001</v>
      </c>
      <c r="E522" s="1637">
        <v>24763.040000000001</v>
      </c>
      <c r="F522" s="1637">
        <v>10999.87</v>
      </c>
      <c r="G522" s="1630" t="str">
        <f t="shared" si="16"/>
        <v>29903</v>
      </c>
      <c r="H522" s="1638">
        <f t="shared" si="17"/>
        <v>14386.027500000002</v>
      </c>
    </row>
    <row r="523" spans="1:8" x14ac:dyDescent="0.25">
      <c r="A523" s="1636">
        <v>299032022</v>
      </c>
      <c r="B523" s="1630" t="s">
        <v>10405</v>
      </c>
      <c r="C523" s="1637">
        <v>0</v>
      </c>
      <c r="D523" s="1637">
        <v>0</v>
      </c>
      <c r="E523" s="1637">
        <v>0</v>
      </c>
      <c r="F523" s="1637">
        <v>0</v>
      </c>
      <c r="G523" s="1630" t="str">
        <f t="shared" si="16"/>
        <v>29903</v>
      </c>
      <c r="H523" s="1638">
        <f t="shared" si="17"/>
        <v>0</v>
      </c>
    </row>
    <row r="524" spans="1:8" x14ac:dyDescent="0.25">
      <c r="A524" s="1636">
        <v>299032034</v>
      </c>
      <c r="B524" s="1630" t="s">
        <v>7009</v>
      </c>
      <c r="C524" s="1637">
        <v>7000</v>
      </c>
      <c r="D524" s="1637">
        <v>6519</v>
      </c>
      <c r="E524" s="1637">
        <v>5505</v>
      </c>
      <c r="F524" s="1637">
        <v>6727.27</v>
      </c>
      <c r="G524" s="1630" t="str">
        <f t="shared" si="16"/>
        <v>29903</v>
      </c>
      <c r="H524" s="1638">
        <f t="shared" si="17"/>
        <v>6437.8175000000001</v>
      </c>
    </row>
    <row r="525" spans="1:8" x14ac:dyDescent="0.25">
      <c r="A525" s="1636">
        <v>299032300</v>
      </c>
      <c r="B525" s="1630" t="s">
        <v>7011</v>
      </c>
      <c r="C525" s="1637">
        <v>2253</v>
      </c>
      <c r="D525" s="1637">
        <v>1056.07</v>
      </c>
      <c r="E525" s="1637">
        <v>776.38</v>
      </c>
      <c r="F525" s="1637">
        <v>1270.1400000000001</v>
      </c>
      <c r="G525" s="1630" t="str">
        <f t="shared" si="16"/>
        <v>29903</v>
      </c>
      <c r="H525" s="1638">
        <f t="shared" si="17"/>
        <v>1338.8975</v>
      </c>
    </row>
    <row r="526" spans="1:8" x14ac:dyDescent="0.25">
      <c r="A526" s="1636">
        <v>299032510</v>
      </c>
      <c r="B526" s="1630" t="s">
        <v>10406</v>
      </c>
      <c r="C526" s="1637">
        <v>0</v>
      </c>
      <c r="D526" s="1637">
        <v>4439.17</v>
      </c>
      <c r="E526" s="1637">
        <v>4770.53</v>
      </c>
      <c r="F526" s="1637">
        <v>4308.6899999999996</v>
      </c>
      <c r="G526" s="1630" t="str">
        <f t="shared" si="16"/>
        <v>29903</v>
      </c>
      <c r="H526" s="1638">
        <f t="shared" si="17"/>
        <v>3379.5974999999999</v>
      </c>
    </row>
    <row r="527" spans="1:8" x14ac:dyDescent="0.25">
      <c r="A527" s="1636">
        <v>299032703</v>
      </c>
      <c r="B527" s="1630" t="s">
        <v>7013</v>
      </c>
      <c r="C527" s="1637">
        <v>0</v>
      </c>
      <c r="D527" s="1637">
        <v>0</v>
      </c>
      <c r="E527" s="1637">
        <v>0</v>
      </c>
      <c r="F527" s="1637">
        <v>0</v>
      </c>
      <c r="G527" s="1630" t="str">
        <f t="shared" si="16"/>
        <v>29903</v>
      </c>
      <c r="H527" s="1638">
        <f t="shared" si="17"/>
        <v>0</v>
      </c>
    </row>
    <row r="528" spans="1:8" x14ac:dyDescent="0.25">
      <c r="A528" s="1636">
        <v>299032706</v>
      </c>
      <c r="B528" s="1630" t="s">
        <v>10407</v>
      </c>
      <c r="C528" s="1637">
        <v>0</v>
      </c>
      <c r="D528" s="1637">
        <v>1203.53</v>
      </c>
      <c r="E528" s="1637">
        <v>270.7</v>
      </c>
      <c r="F528" s="1637">
        <v>239.7</v>
      </c>
      <c r="G528" s="1630" t="str">
        <f t="shared" si="16"/>
        <v>29903</v>
      </c>
      <c r="H528" s="1638">
        <f t="shared" si="17"/>
        <v>428.48250000000002</v>
      </c>
    </row>
    <row r="529" spans="1:8" x14ac:dyDescent="0.25">
      <c r="A529" s="1636">
        <v>299033052</v>
      </c>
      <c r="B529" s="1630" t="s">
        <v>10408</v>
      </c>
      <c r="C529" s="1637">
        <v>0</v>
      </c>
      <c r="D529" s="1637">
        <v>0</v>
      </c>
      <c r="E529" s="1637">
        <v>94.66</v>
      </c>
      <c r="F529" s="1637">
        <v>90.05</v>
      </c>
      <c r="G529" s="1630" t="str">
        <f t="shared" si="16"/>
        <v>29903</v>
      </c>
      <c r="H529" s="1638">
        <f t="shared" si="17"/>
        <v>46.177499999999995</v>
      </c>
    </row>
    <row r="530" spans="1:8" x14ac:dyDescent="0.25">
      <c r="A530" s="1636">
        <v>299033300</v>
      </c>
      <c r="B530" s="1630" t="s">
        <v>10409</v>
      </c>
      <c r="C530" s="1637">
        <v>0</v>
      </c>
      <c r="D530" s="1637">
        <v>41524.6</v>
      </c>
      <c r="E530" s="1637">
        <v>41362.28</v>
      </c>
      <c r="F530" s="1637">
        <v>42358.82</v>
      </c>
      <c r="G530" s="1630" t="str">
        <f t="shared" si="16"/>
        <v>29903</v>
      </c>
      <c r="H530" s="1638">
        <f t="shared" si="17"/>
        <v>31311.425000000003</v>
      </c>
    </row>
    <row r="531" spans="1:8" x14ac:dyDescent="0.25">
      <c r="A531" s="1636">
        <v>299034610</v>
      </c>
      <c r="B531" s="1630" t="s">
        <v>10410</v>
      </c>
      <c r="C531" s="1637">
        <v>0</v>
      </c>
      <c r="D531" s="1637">
        <v>0</v>
      </c>
      <c r="E531" s="1637">
        <v>9704.4599999999991</v>
      </c>
      <c r="F531" s="1637">
        <v>13045.54</v>
      </c>
      <c r="G531" s="1630" t="str">
        <f t="shared" si="16"/>
        <v>29903</v>
      </c>
      <c r="H531" s="1638">
        <f t="shared" si="17"/>
        <v>5687.5</v>
      </c>
    </row>
    <row r="532" spans="1:8" x14ac:dyDescent="0.25">
      <c r="A532" s="1636">
        <v>299034611</v>
      </c>
      <c r="B532" s="1630" t="s">
        <v>10411</v>
      </c>
      <c r="C532" s="1637">
        <v>0</v>
      </c>
      <c r="D532" s="1637">
        <v>0</v>
      </c>
      <c r="E532" s="1637">
        <v>520</v>
      </c>
      <c r="F532" s="1637">
        <v>1209.2</v>
      </c>
      <c r="G532" s="1630" t="str">
        <f t="shared" si="16"/>
        <v>29903</v>
      </c>
      <c r="H532" s="1638">
        <f t="shared" si="17"/>
        <v>432.3</v>
      </c>
    </row>
    <row r="533" spans="1:8" x14ac:dyDescent="0.25">
      <c r="A533" s="1636">
        <v>299034619</v>
      </c>
      <c r="B533" s="1630" t="s">
        <v>10412</v>
      </c>
      <c r="C533" s="1637">
        <v>0</v>
      </c>
      <c r="D533" s="1637">
        <v>71.849999999999994</v>
      </c>
      <c r="E533" s="1637">
        <v>0</v>
      </c>
      <c r="F533" s="1637">
        <v>0</v>
      </c>
      <c r="G533" s="1630" t="str">
        <f t="shared" si="16"/>
        <v>29903</v>
      </c>
      <c r="H533" s="1638">
        <f t="shared" si="17"/>
        <v>17.962499999999999</v>
      </c>
    </row>
    <row r="534" spans="1:8" x14ac:dyDescent="0.25">
      <c r="A534" s="1636">
        <v>299034623</v>
      </c>
      <c r="B534" s="1630" t="s">
        <v>10413</v>
      </c>
      <c r="C534" s="1637">
        <v>0</v>
      </c>
      <c r="D534" s="1637">
        <v>16057</v>
      </c>
      <c r="E534" s="1637">
        <v>13332</v>
      </c>
      <c r="F534" s="1637">
        <v>9424</v>
      </c>
      <c r="G534" s="1630" t="str">
        <f t="shared" si="16"/>
        <v>29903</v>
      </c>
      <c r="H534" s="1638">
        <f t="shared" si="17"/>
        <v>9703.25</v>
      </c>
    </row>
    <row r="535" spans="1:8" x14ac:dyDescent="0.25">
      <c r="A535" s="1636">
        <v>299035007</v>
      </c>
      <c r="B535" s="1630" t="s">
        <v>10414</v>
      </c>
      <c r="C535" s="1637">
        <v>0</v>
      </c>
      <c r="D535" s="1637">
        <v>0</v>
      </c>
      <c r="E535" s="1637">
        <v>0</v>
      </c>
      <c r="F535" s="1637">
        <v>595</v>
      </c>
      <c r="G535" s="1630" t="str">
        <f t="shared" si="16"/>
        <v>29903</v>
      </c>
      <c r="H535" s="1638">
        <f t="shared" si="17"/>
        <v>148.75</v>
      </c>
    </row>
    <row r="536" spans="1:8" x14ac:dyDescent="0.25">
      <c r="A536" s="1636">
        <v>299035153</v>
      </c>
      <c r="B536" s="1630" t="s">
        <v>7015</v>
      </c>
      <c r="C536" s="1637">
        <v>0</v>
      </c>
      <c r="D536" s="1637">
        <v>0</v>
      </c>
      <c r="E536" s="1637">
        <v>0</v>
      </c>
      <c r="F536" s="1637">
        <v>0</v>
      </c>
      <c r="G536" s="1630" t="str">
        <f t="shared" si="16"/>
        <v>29903</v>
      </c>
      <c r="H536" s="1638">
        <f t="shared" si="17"/>
        <v>0</v>
      </c>
    </row>
    <row r="537" spans="1:8" x14ac:dyDescent="0.25">
      <c r="A537" s="1636">
        <v>299035159</v>
      </c>
      <c r="B537" s="1630" t="s">
        <v>7017</v>
      </c>
      <c r="C537" s="1637">
        <v>20437.3</v>
      </c>
      <c r="D537" s="1637">
        <v>0</v>
      </c>
      <c r="E537" s="1637">
        <v>0</v>
      </c>
      <c r="F537" s="1637">
        <v>0</v>
      </c>
      <c r="G537" s="1630" t="str">
        <f t="shared" si="16"/>
        <v>29903</v>
      </c>
      <c r="H537" s="1638">
        <f t="shared" si="17"/>
        <v>5109.3249999999998</v>
      </c>
    </row>
    <row r="538" spans="1:8" x14ac:dyDescent="0.25">
      <c r="A538" s="1636">
        <v>299035902</v>
      </c>
      <c r="B538" s="1630" t="s">
        <v>10415</v>
      </c>
      <c r="C538" s="1637">
        <v>0</v>
      </c>
      <c r="D538" s="1637">
        <v>0</v>
      </c>
      <c r="E538" s="1637">
        <v>0</v>
      </c>
      <c r="F538" s="1637">
        <v>0</v>
      </c>
      <c r="G538" s="1630" t="str">
        <f t="shared" si="16"/>
        <v>29903</v>
      </c>
      <c r="H538" s="1638">
        <f t="shared" si="17"/>
        <v>0</v>
      </c>
    </row>
    <row r="539" spans="1:8" x14ac:dyDescent="0.25">
      <c r="A539" s="1636">
        <v>299039089</v>
      </c>
      <c r="B539" s="1630" t="s">
        <v>10416</v>
      </c>
      <c r="C539" s="1637">
        <v>0</v>
      </c>
      <c r="D539" s="1637">
        <v>0</v>
      </c>
      <c r="E539" s="1637">
        <v>-600</v>
      </c>
      <c r="F539" s="1637">
        <v>-600</v>
      </c>
      <c r="G539" s="1630" t="str">
        <f t="shared" si="16"/>
        <v>29903</v>
      </c>
      <c r="H539" s="1638">
        <f t="shared" si="17"/>
        <v>-300</v>
      </c>
    </row>
    <row r="540" spans="1:8" x14ac:dyDescent="0.25">
      <c r="A540" s="1636">
        <v>299039200</v>
      </c>
      <c r="B540" s="1630" t="s">
        <v>7019</v>
      </c>
      <c r="C540" s="1637">
        <v>0</v>
      </c>
      <c r="D540" s="1637">
        <v>0</v>
      </c>
      <c r="E540" s="1637">
        <v>0</v>
      </c>
      <c r="F540" s="1637">
        <v>0</v>
      </c>
      <c r="G540" s="1630" t="str">
        <f t="shared" si="16"/>
        <v>29903</v>
      </c>
      <c r="H540" s="1638">
        <f t="shared" si="17"/>
        <v>0</v>
      </c>
    </row>
    <row r="541" spans="1:8" x14ac:dyDescent="0.25">
      <c r="A541" s="1636">
        <v>299039204</v>
      </c>
      <c r="B541" s="1630" t="s">
        <v>10417</v>
      </c>
      <c r="C541" s="1637">
        <v>0</v>
      </c>
      <c r="D541" s="1637">
        <v>0</v>
      </c>
      <c r="E541" s="1637">
        <v>-3598</v>
      </c>
      <c r="F541" s="1637">
        <v>0</v>
      </c>
      <c r="G541" s="1630" t="str">
        <f t="shared" si="16"/>
        <v>29903</v>
      </c>
      <c r="H541" s="1638">
        <f t="shared" si="17"/>
        <v>-899.5</v>
      </c>
    </row>
    <row r="542" spans="1:8" x14ac:dyDescent="0.25">
      <c r="A542" s="1636">
        <v>299039359</v>
      </c>
      <c r="B542" s="1630" t="s">
        <v>7021</v>
      </c>
      <c r="C542" s="1637">
        <v>0</v>
      </c>
      <c r="D542" s="1637">
        <v>0</v>
      </c>
      <c r="E542" s="1637">
        <v>0</v>
      </c>
      <c r="F542" s="1637">
        <v>-680</v>
      </c>
      <c r="G542" s="1630" t="str">
        <f t="shared" si="16"/>
        <v>29903</v>
      </c>
      <c r="H542" s="1638">
        <f t="shared" si="17"/>
        <v>-170</v>
      </c>
    </row>
    <row r="543" spans="1:8" x14ac:dyDescent="0.25">
      <c r="A543" s="1636">
        <v>299039800</v>
      </c>
      <c r="B543" s="1630" t="s">
        <v>10418</v>
      </c>
      <c r="C543" s="1637">
        <v>0</v>
      </c>
      <c r="D543" s="1637">
        <v>-345213.75</v>
      </c>
      <c r="E543" s="1637">
        <v>-385103.54</v>
      </c>
      <c r="F543" s="1637">
        <v>-353060.09</v>
      </c>
      <c r="G543" s="1630" t="str">
        <f t="shared" si="16"/>
        <v>29903</v>
      </c>
      <c r="H543" s="1638">
        <f t="shared" si="17"/>
        <v>-270844.34500000003</v>
      </c>
    </row>
    <row r="544" spans="1:8" x14ac:dyDescent="0.25">
      <c r="A544" s="1636">
        <v>700000800</v>
      </c>
      <c r="B544" s="1630" t="s">
        <v>10419</v>
      </c>
      <c r="C544" s="1637">
        <v>0</v>
      </c>
      <c r="D544" s="1637">
        <v>0</v>
      </c>
      <c r="E544" s="1637">
        <v>0</v>
      </c>
      <c r="F544" s="1637">
        <v>0</v>
      </c>
      <c r="G544" s="1630" t="str">
        <f t="shared" si="16"/>
        <v>70000</v>
      </c>
      <c r="H544" s="1638">
        <f t="shared" si="17"/>
        <v>0</v>
      </c>
    </row>
    <row r="545" spans="1:8" x14ac:dyDescent="0.25">
      <c r="A545" s="1636">
        <v>700000975</v>
      </c>
      <c r="B545" s="1630" t="s">
        <v>10420</v>
      </c>
      <c r="C545" s="1637">
        <v>133.80000000000001</v>
      </c>
      <c r="D545" s="1637">
        <v>772</v>
      </c>
      <c r="E545" s="1637">
        <v>735</v>
      </c>
      <c r="F545" s="1637">
        <v>0</v>
      </c>
      <c r="G545" s="1630" t="str">
        <f t="shared" si="16"/>
        <v>70000</v>
      </c>
      <c r="H545" s="1638">
        <f t="shared" si="17"/>
        <v>410.2</v>
      </c>
    </row>
    <row r="546" spans="1:8" x14ac:dyDescent="0.25">
      <c r="A546" s="1636">
        <v>700001502</v>
      </c>
      <c r="B546" s="1630" t="s">
        <v>10421</v>
      </c>
      <c r="C546" s="1637">
        <v>0</v>
      </c>
      <c r="D546" s="1637">
        <v>0</v>
      </c>
      <c r="E546" s="1637">
        <v>0</v>
      </c>
      <c r="F546" s="1637">
        <v>0</v>
      </c>
      <c r="G546" s="1630" t="str">
        <f t="shared" si="16"/>
        <v>70000</v>
      </c>
      <c r="H546" s="1638">
        <f t="shared" si="17"/>
        <v>0</v>
      </c>
    </row>
    <row r="547" spans="1:8" x14ac:dyDescent="0.25">
      <c r="A547" s="1636">
        <v>700002000</v>
      </c>
      <c r="B547" s="1630" t="s">
        <v>10422</v>
      </c>
      <c r="C547" s="1637">
        <v>112.77</v>
      </c>
      <c r="D547" s="1637">
        <v>245.38</v>
      </c>
      <c r="E547" s="1637">
        <v>0</v>
      </c>
      <c r="F547" s="1637">
        <v>0</v>
      </c>
      <c r="G547" s="1630" t="str">
        <f t="shared" si="16"/>
        <v>70000</v>
      </c>
      <c r="H547" s="1638">
        <f t="shared" si="17"/>
        <v>89.537499999999994</v>
      </c>
    </row>
    <row r="548" spans="1:8" x14ac:dyDescent="0.25">
      <c r="A548" s="1636">
        <v>700002005</v>
      </c>
      <c r="B548" s="1630" t="s">
        <v>10423</v>
      </c>
      <c r="C548" s="1637">
        <v>0</v>
      </c>
      <c r="D548" s="1637">
        <v>395</v>
      </c>
      <c r="E548" s="1637">
        <v>395</v>
      </c>
      <c r="F548" s="1637">
        <v>395</v>
      </c>
      <c r="G548" s="1630" t="str">
        <f t="shared" si="16"/>
        <v>70000</v>
      </c>
      <c r="H548" s="1638">
        <f t="shared" si="17"/>
        <v>296.25</v>
      </c>
    </row>
    <row r="549" spans="1:8" x14ac:dyDescent="0.25">
      <c r="A549" s="1636">
        <v>700002009</v>
      </c>
      <c r="B549" s="1630" t="s">
        <v>10424</v>
      </c>
      <c r="C549" s="1637">
        <v>0</v>
      </c>
      <c r="D549" s="1637">
        <v>0</v>
      </c>
      <c r="E549" s="1637">
        <v>75.02</v>
      </c>
      <c r="F549" s="1637">
        <v>345.12</v>
      </c>
      <c r="G549" s="1630" t="str">
        <f t="shared" si="16"/>
        <v>70000</v>
      </c>
      <c r="H549" s="1638">
        <f t="shared" si="17"/>
        <v>105.035</v>
      </c>
    </row>
    <row r="550" spans="1:8" x14ac:dyDescent="0.25">
      <c r="A550" s="1636">
        <v>700002020</v>
      </c>
      <c r="B550" s="1630" t="s">
        <v>10425</v>
      </c>
      <c r="C550" s="1637">
        <v>7170.01</v>
      </c>
      <c r="D550" s="1637">
        <v>8473.6200000000008</v>
      </c>
      <c r="E550" s="1637">
        <v>2413.02</v>
      </c>
      <c r="F550" s="1637">
        <v>3362.29</v>
      </c>
      <c r="G550" s="1630" t="str">
        <f t="shared" si="16"/>
        <v>70000</v>
      </c>
      <c r="H550" s="1638">
        <f t="shared" si="17"/>
        <v>5354.7350000000006</v>
      </c>
    </row>
    <row r="551" spans="1:8" x14ac:dyDescent="0.25">
      <c r="A551" s="1636">
        <v>700002022</v>
      </c>
      <c r="B551" s="1630" t="s">
        <v>10426</v>
      </c>
      <c r="C551" s="1637">
        <v>1060</v>
      </c>
      <c r="D551" s="1637">
        <v>260</v>
      </c>
      <c r="E551" s="1637">
        <v>263</v>
      </c>
      <c r="F551" s="1637">
        <v>260</v>
      </c>
      <c r="G551" s="1630" t="str">
        <f t="shared" si="16"/>
        <v>70000</v>
      </c>
      <c r="H551" s="1638">
        <f t="shared" si="17"/>
        <v>460.75</v>
      </c>
    </row>
    <row r="552" spans="1:8" x14ac:dyDescent="0.25">
      <c r="A552" s="1636">
        <v>700002423</v>
      </c>
      <c r="B552" s="1630" t="s">
        <v>10427</v>
      </c>
      <c r="C552" s="1637">
        <v>705</v>
      </c>
      <c r="D552" s="1637">
        <v>0</v>
      </c>
      <c r="E552" s="1637">
        <v>966.3</v>
      </c>
      <c r="F552" s="1637">
        <v>0</v>
      </c>
      <c r="G552" s="1630" t="str">
        <f t="shared" si="16"/>
        <v>70000</v>
      </c>
      <c r="H552" s="1638">
        <f t="shared" si="17"/>
        <v>417.82499999999999</v>
      </c>
    </row>
    <row r="553" spans="1:8" x14ac:dyDescent="0.25">
      <c r="A553" s="1636">
        <v>700002433</v>
      </c>
      <c r="B553" s="1630" t="s">
        <v>10428</v>
      </c>
      <c r="C553" s="1637">
        <v>0</v>
      </c>
      <c r="D553" s="1637">
        <v>0</v>
      </c>
      <c r="E553" s="1637">
        <v>0</v>
      </c>
      <c r="F553" s="1637">
        <v>0</v>
      </c>
      <c r="G553" s="1630" t="str">
        <f t="shared" si="16"/>
        <v>70000</v>
      </c>
      <c r="H553" s="1638">
        <f t="shared" si="17"/>
        <v>0</v>
      </c>
    </row>
    <row r="554" spans="1:8" x14ac:dyDescent="0.25">
      <c r="A554" s="1636">
        <v>700002458</v>
      </c>
      <c r="B554" s="1630" t="s">
        <v>10429</v>
      </c>
      <c r="C554" s="1637">
        <v>690</v>
      </c>
      <c r="D554" s="1637">
        <v>295</v>
      </c>
      <c r="E554" s="1637">
        <v>295</v>
      </c>
      <c r="F554" s="1637">
        <v>295</v>
      </c>
      <c r="G554" s="1630" t="str">
        <f t="shared" si="16"/>
        <v>70000</v>
      </c>
      <c r="H554" s="1638">
        <f t="shared" si="17"/>
        <v>393.75</v>
      </c>
    </row>
    <row r="555" spans="1:8" x14ac:dyDescent="0.25">
      <c r="A555" s="1636">
        <v>700002500</v>
      </c>
      <c r="B555" s="1630" t="s">
        <v>10430</v>
      </c>
      <c r="C555" s="1637">
        <v>0</v>
      </c>
      <c r="D555" s="1637">
        <v>1174.8499999999999</v>
      </c>
      <c r="E555" s="1637">
        <v>1155.1199999999999</v>
      </c>
      <c r="F555" s="1637">
        <v>545.61</v>
      </c>
      <c r="G555" s="1630" t="str">
        <f t="shared" si="16"/>
        <v>70000</v>
      </c>
      <c r="H555" s="1638">
        <f t="shared" si="17"/>
        <v>718.89499999999998</v>
      </c>
    </row>
    <row r="556" spans="1:8" x14ac:dyDescent="0.25">
      <c r="A556" s="1636">
        <v>700002510</v>
      </c>
      <c r="B556" s="1630" t="s">
        <v>10431</v>
      </c>
      <c r="C556" s="1637">
        <v>0</v>
      </c>
      <c r="D556" s="1637">
        <v>0</v>
      </c>
      <c r="E556" s="1637">
        <v>0</v>
      </c>
      <c r="F556" s="1637">
        <v>0</v>
      </c>
      <c r="G556" s="1630" t="str">
        <f t="shared" si="16"/>
        <v>70000</v>
      </c>
      <c r="H556" s="1638">
        <f t="shared" si="17"/>
        <v>0</v>
      </c>
    </row>
    <row r="557" spans="1:8" x14ac:dyDescent="0.25">
      <c r="A557" s="1636">
        <v>700003033</v>
      </c>
      <c r="B557" s="1630" t="s">
        <v>10432</v>
      </c>
      <c r="C557" s="1637">
        <v>0</v>
      </c>
      <c r="D557" s="1637">
        <v>0</v>
      </c>
      <c r="E557" s="1637">
        <v>0</v>
      </c>
      <c r="F557" s="1637">
        <v>0</v>
      </c>
      <c r="G557" s="1630" t="str">
        <f t="shared" si="16"/>
        <v>70000</v>
      </c>
      <c r="H557" s="1638">
        <f t="shared" si="17"/>
        <v>0</v>
      </c>
    </row>
    <row r="558" spans="1:8" x14ac:dyDescent="0.25">
      <c r="A558" s="1636">
        <v>700003034</v>
      </c>
      <c r="B558" s="1630" t="s">
        <v>10433</v>
      </c>
      <c r="C558" s="1637">
        <v>0</v>
      </c>
      <c r="D558" s="1637">
        <v>0</v>
      </c>
      <c r="E558" s="1637">
        <v>0</v>
      </c>
      <c r="F558" s="1637">
        <v>0</v>
      </c>
      <c r="G558" s="1630" t="str">
        <f t="shared" si="16"/>
        <v>70000</v>
      </c>
      <c r="H558" s="1638">
        <f t="shared" si="17"/>
        <v>0</v>
      </c>
    </row>
    <row r="559" spans="1:8" x14ac:dyDescent="0.25">
      <c r="A559" s="1636">
        <v>700003035</v>
      </c>
      <c r="B559" s="1630" t="s">
        <v>10434</v>
      </c>
      <c r="C559" s="1637">
        <v>0</v>
      </c>
      <c r="D559" s="1637">
        <v>0</v>
      </c>
      <c r="E559" s="1637">
        <v>0</v>
      </c>
      <c r="F559" s="1637">
        <v>0</v>
      </c>
      <c r="G559" s="1630" t="str">
        <f t="shared" si="16"/>
        <v>70000</v>
      </c>
      <c r="H559" s="1638">
        <f t="shared" si="17"/>
        <v>0</v>
      </c>
    </row>
    <row r="560" spans="1:8" x14ac:dyDescent="0.25">
      <c r="A560" s="1636">
        <v>700003036</v>
      </c>
      <c r="B560" s="1630" t="s">
        <v>10435</v>
      </c>
      <c r="C560" s="1637">
        <v>0</v>
      </c>
      <c r="D560" s="1637">
        <v>0</v>
      </c>
      <c r="E560" s="1637">
        <v>0</v>
      </c>
      <c r="F560" s="1637">
        <v>0</v>
      </c>
      <c r="G560" s="1630" t="str">
        <f t="shared" si="16"/>
        <v>70000</v>
      </c>
      <c r="H560" s="1638">
        <f t="shared" si="17"/>
        <v>0</v>
      </c>
    </row>
    <row r="561" spans="1:9" x14ac:dyDescent="0.25">
      <c r="A561" s="1636">
        <v>700003037</v>
      </c>
      <c r="B561" s="1630" t="s">
        <v>10436</v>
      </c>
      <c r="C561" s="1637">
        <v>2880</v>
      </c>
      <c r="D561" s="1637">
        <v>0</v>
      </c>
      <c r="E561" s="1637">
        <v>0</v>
      </c>
      <c r="F561" s="1637">
        <v>0</v>
      </c>
      <c r="G561" s="1630" t="str">
        <f t="shared" si="16"/>
        <v>70000</v>
      </c>
      <c r="H561" s="1638">
        <f t="shared" si="17"/>
        <v>720</v>
      </c>
    </row>
    <row r="562" spans="1:9" x14ac:dyDescent="0.25">
      <c r="A562" s="1636">
        <v>700003038</v>
      </c>
      <c r="B562" s="1630" t="s">
        <v>10437</v>
      </c>
      <c r="C562" s="1637">
        <v>0</v>
      </c>
      <c r="D562" s="1637">
        <v>0</v>
      </c>
      <c r="E562" s="1637">
        <v>0</v>
      </c>
      <c r="F562" s="1637">
        <v>0</v>
      </c>
      <c r="G562" s="1630" t="str">
        <f t="shared" si="16"/>
        <v>70000</v>
      </c>
      <c r="H562" s="1638">
        <f t="shared" si="17"/>
        <v>0</v>
      </c>
    </row>
    <row r="563" spans="1:9" x14ac:dyDescent="0.25">
      <c r="A563" s="1636">
        <v>700003039</v>
      </c>
      <c r="B563" s="1630" t="s">
        <v>10438</v>
      </c>
      <c r="C563" s="1637">
        <v>0</v>
      </c>
      <c r="D563" s="1637">
        <v>0</v>
      </c>
      <c r="E563" s="1637">
        <v>761.7</v>
      </c>
      <c r="F563" s="1637">
        <v>0</v>
      </c>
      <c r="G563" s="1630" t="str">
        <f t="shared" si="16"/>
        <v>70000</v>
      </c>
      <c r="H563" s="1638">
        <f t="shared" si="17"/>
        <v>190.42500000000001</v>
      </c>
    </row>
    <row r="564" spans="1:9" x14ac:dyDescent="0.25">
      <c r="A564" s="1636">
        <v>700003041</v>
      </c>
      <c r="B564" s="1630" t="s">
        <v>10439</v>
      </c>
      <c r="C564" s="1637">
        <v>0</v>
      </c>
      <c r="D564" s="1637">
        <v>0</v>
      </c>
      <c r="E564" s="1637">
        <v>0</v>
      </c>
      <c r="F564" s="1637">
        <v>0</v>
      </c>
      <c r="G564" s="1630" t="str">
        <f t="shared" si="16"/>
        <v>70000</v>
      </c>
      <c r="H564" s="1638">
        <f t="shared" si="17"/>
        <v>0</v>
      </c>
    </row>
    <row r="565" spans="1:9" x14ac:dyDescent="0.25">
      <c r="A565" s="1636">
        <v>700003051</v>
      </c>
      <c r="B565" s="1630" t="s">
        <v>10440</v>
      </c>
      <c r="C565" s="1637">
        <v>0</v>
      </c>
      <c r="D565" s="1637">
        <v>0</v>
      </c>
      <c r="E565" s="1637">
        <v>0</v>
      </c>
      <c r="F565" s="1637">
        <v>0</v>
      </c>
      <c r="G565" s="1630" t="str">
        <f t="shared" si="16"/>
        <v>70000</v>
      </c>
      <c r="H565" s="1638">
        <f t="shared" si="17"/>
        <v>0</v>
      </c>
    </row>
    <row r="566" spans="1:9" x14ac:dyDescent="0.25">
      <c r="A566" s="1636">
        <v>700003070</v>
      </c>
      <c r="B566" s="1630" t="s">
        <v>10441</v>
      </c>
      <c r="C566" s="1637">
        <v>0</v>
      </c>
      <c r="D566" s="1637">
        <v>0</v>
      </c>
      <c r="E566" s="1637">
        <v>0</v>
      </c>
      <c r="F566" s="1637">
        <v>0</v>
      </c>
      <c r="G566" s="1630" t="str">
        <f t="shared" si="16"/>
        <v>70000</v>
      </c>
      <c r="H566" s="1638">
        <f t="shared" si="17"/>
        <v>0</v>
      </c>
    </row>
    <row r="567" spans="1:9" x14ac:dyDescent="0.25">
      <c r="A567" s="1636">
        <v>700003081</v>
      </c>
      <c r="B567" s="1630" t="s">
        <v>10442</v>
      </c>
      <c r="C567" s="1637">
        <v>0</v>
      </c>
      <c r="D567" s="1637">
        <v>0</v>
      </c>
      <c r="E567" s="1637">
        <v>0</v>
      </c>
      <c r="F567" s="1637">
        <v>0</v>
      </c>
      <c r="G567" s="1630" t="str">
        <f t="shared" si="16"/>
        <v>70000</v>
      </c>
      <c r="H567" s="1638">
        <f t="shared" si="17"/>
        <v>0</v>
      </c>
    </row>
    <row r="568" spans="1:9" x14ac:dyDescent="0.25">
      <c r="A568" s="1636">
        <v>700003083</v>
      </c>
      <c r="B568" s="1630" t="s">
        <v>10443</v>
      </c>
      <c r="C568" s="1637">
        <v>0</v>
      </c>
      <c r="D568" s="1637">
        <v>0</v>
      </c>
      <c r="E568" s="1637">
        <v>0</v>
      </c>
      <c r="F568" s="1637">
        <v>0</v>
      </c>
      <c r="G568" s="1630" t="str">
        <f t="shared" si="16"/>
        <v>70000</v>
      </c>
      <c r="H568" s="1638">
        <f t="shared" si="17"/>
        <v>0</v>
      </c>
    </row>
    <row r="569" spans="1:9" x14ac:dyDescent="0.25">
      <c r="A569" s="1636">
        <v>700003084</v>
      </c>
      <c r="B569" s="1630" t="s">
        <v>10444</v>
      </c>
      <c r="C569" s="1637">
        <v>0</v>
      </c>
      <c r="D569" s="1637">
        <v>0</v>
      </c>
      <c r="E569" s="1637">
        <v>0</v>
      </c>
      <c r="F569" s="1637">
        <v>0</v>
      </c>
      <c r="G569" s="1630" t="str">
        <f t="shared" si="16"/>
        <v>70000</v>
      </c>
      <c r="H569" s="1638">
        <f t="shared" si="17"/>
        <v>0</v>
      </c>
    </row>
    <row r="570" spans="1:9" x14ac:dyDescent="0.25">
      <c r="A570" s="1636">
        <v>700003300</v>
      </c>
      <c r="B570" s="1630" t="s">
        <v>10445</v>
      </c>
      <c r="C570" s="1637">
        <v>226689.11</v>
      </c>
      <c r="D570" s="1637">
        <v>0</v>
      </c>
      <c r="E570" s="1637">
        <v>0</v>
      </c>
      <c r="F570" s="1637">
        <v>0</v>
      </c>
      <c r="G570" s="1630" t="str">
        <f t="shared" si="16"/>
        <v>70000</v>
      </c>
      <c r="H570" s="1638">
        <f t="shared" si="17"/>
        <v>56672.277499999997</v>
      </c>
    </row>
    <row r="571" spans="1:9" x14ac:dyDescent="0.25">
      <c r="A571" s="1636">
        <v>700004610</v>
      </c>
      <c r="B571" s="1630" t="s">
        <v>10446</v>
      </c>
      <c r="C571" s="1637">
        <v>0</v>
      </c>
      <c r="D571" s="1637">
        <v>0</v>
      </c>
      <c r="E571" s="1637">
        <v>3483.5</v>
      </c>
      <c r="F571" s="1637">
        <v>3476.69</v>
      </c>
      <c r="G571" s="1630" t="str">
        <f t="shared" si="16"/>
        <v>70000</v>
      </c>
      <c r="H571" s="1638">
        <f t="shared" si="17"/>
        <v>1740.0475000000001</v>
      </c>
    </row>
    <row r="572" spans="1:9" x14ac:dyDescent="0.25">
      <c r="A572" s="1636">
        <v>700004611</v>
      </c>
      <c r="B572" s="1630" t="s">
        <v>10447</v>
      </c>
      <c r="C572" s="1637">
        <v>0</v>
      </c>
      <c r="D572" s="1637">
        <v>0</v>
      </c>
      <c r="E572" s="1637">
        <v>0</v>
      </c>
      <c r="F572" s="1637">
        <v>0</v>
      </c>
      <c r="G572" s="1630" t="str">
        <f t="shared" si="16"/>
        <v>70000</v>
      </c>
      <c r="H572" s="1638">
        <f t="shared" si="17"/>
        <v>0</v>
      </c>
    </row>
    <row r="573" spans="1:9" x14ac:dyDescent="0.25">
      <c r="A573" s="1636">
        <v>700009800</v>
      </c>
      <c r="B573" s="1630" t="s">
        <v>10448</v>
      </c>
      <c r="C573" s="1637">
        <v>0</v>
      </c>
      <c r="D573" s="1637">
        <v>-11615.85</v>
      </c>
      <c r="E573" s="1637">
        <v>-10542.66</v>
      </c>
      <c r="F573" s="1637">
        <v>-8679.7099999999991</v>
      </c>
      <c r="G573" s="1630" t="str">
        <f t="shared" si="16"/>
        <v>70000</v>
      </c>
      <c r="H573" s="1638">
        <f t="shared" si="17"/>
        <v>-7709.5550000000003</v>
      </c>
    </row>
    <row r="574" spans="1:9" x14ac:dyDescent="0.25">
      <c r="A574" s="1636"/>
      <c r="C574" s="1637"/>
      <c r="H574" s="1638"/>
    </row>
    <row r="575" spans="1:9" x14ac:dyDescent="0.25">
      <c r="A575" s="1593">
        <f>COUNT(A7:A574)</f>
        <v>565</v>
      </c>
      <c r="C575" s="1637">
        <f>SUM(C9:C574)</f>
        <v>2294261.79</v>
      </c>
      <c r="D575" s="1637">
        <f>SUM(D9:D574)</f>
        <v>1954124.5299999998</v>
      </c>
      <c r="E575" s="1637">
        <f>SUM(E9:E574)</f>
        <v>2362818.83</v>
      </c>
      <c r="F575" s="1637">
        <f>SUM(F9:F574)</f>
        <v>2019736.200000002</v>
      </c>
      <c r="I575" s="1639"/>
    </row>
  </sheetData>
  <autoFilter ref="A8:H556"/>
  <conditionalFormatting sqref="C9:F539 C574">
    <cfRule type="cellIs" dxfId="1" priority="2" operator="equal">
      <formula>0</formula>
    </cfRule>
  </conditionalFormatting>
  <conditionalFormatting sqref="C540:F573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2:D107"/>
  <sheetViews>
    <sheetView workbookViewId="0">
      <selection activeCell="G13" sqref="G13"/>
    </sheetView>
  </sheetViews>
  <sheetFormatPr defaultColWidth="9.140625" defaultRowHeight="12.75" x14ac:dyDescent="0.2"/>
  <cols>
    <col min="1" max="1" width="10.5703125" style="1474" bestFit="1" customWidth="1"/>
    <col min="2" max="2" width="35.85546875" style="1474" bestFit="1" customWidth="1"/>
    <col min="3" max="4" width="9.7109375" style="1474" customWidth="1"/>
    <col min="5" max="16384" width="9.140625" style="1474"/>
  </cols>
  <sheetData>
    <row r="2" spans="1:4" x14ac:dyDescent="0.2">
      <c r="C2" s="2022" t="s">
        <v>7895</v>
      </c>
      <c r="D2" s="2022"/>
    </row>
    <row r="3" spans="1:4" x14ac:dyDescent="0.2">
      <c r="C3" s="1357" t="s">
        <v>7897</v>
      </c>
      <c r="D3" s="1357" t="s">
        <v>7905</v>
      </c>
    </row>
    <row r="4" spans="1:4" x14ac:dyDescent="0.2">
      <c r="C4" s="1640" t="s">
        <v>7921</v>
      </c>
      <c r="D4" s="1474" t="s">
        <v>7922</v>
      </c>
    </row>
    <row r="5" spans="1:4" x14ac:dyDescent="0.2">
      <c r="C5" s="1357" t="s">
        <v>7923</v>
      </c>
      <c r="D5" s="1357" t="s">
        <v>7924</v>
      </c>
    </row>
    <row r="6" spans="1:4" x14ac:dyDescent="0.2">
      <c r="C6" s="1357" t="s">
        <v>0</v>
      </c>
      <c r="D6" s="1357" t="s">
        <v>0</v>
      </c>
    </row>
    <row r="8" spans="1:4" x14ac:dyDescent="0.2">
      <c r="A8" s="1641">
        <f>'20003'!D2</f>
        <v>20003</v>
      </c>
      <c r="B8" s="1474" t="str">
        <f>'20003'!E2</f>
        <v>Parks and Open Spaces</v>
      </c>
      <c r="C8" s="1642">
        <f>SUMIF(DFY!G:G,A8,DFY!D:D)</f>
        <v>0</v>
      </c>
      <c r="D8" s="1642">
        <f>SUMIF(DYTD!G:G,A8,DYTD!C:C)</f>
        <v>0</v>
      </c>
    </row>
    <row r="9" spans="1:4" x14ac:dyDescent="0.2">
      <c r="A9" s="1641">
        <f>'20101'!D2</f>
        <v>20101</v>
      </c>
      <c r="B9" s="1474" t="str">
        <f>'20101'!E2</f>
        <v>Closed Churchyards</v>
      </c>
      <c r="C9" s="1642">
        <f>SUMIF(DFY!G:G,A9,DFY!D:D)</f>
        <v>0</v>
      </c>
      <c r="D9" s="1642">
        <f>SUMIF(DYTD!G:G,A9,DYTD!C:C)</f>
        <v>0</v>
      </c>
    </row>
    <row r="10" spans="1:4" x14ac:dyDescent="0.2">
      <c r="A10" s="1641">
        <f>'20201'!D2</f>
        <v>20201</v>
      </c>
      <c r="B10" s="1474" t="str">
        <f>'20201'!E2</f>
        <v>Brocks Hill</v>
      </c>
      <c r="C10" s="1642">
        <f>SUMIF(DFY!G:G,A10,DFY!D:D)</f>
        <v>54700</v>
      </c>
      <c r="D10" s="1642">
        <f>SUMIF(DYTD!G:G,A10,DYTD!C:C)</f>
        <v>22842.070000000003</v>
      </c>
    </row>
    <row r="11" spans="1:4" x14ac:dyDescent="0.2">
      <c r="A11" s="1641">
        <f>'20301'!D2</f>
        <v>20301</v>
      </c>
      <c r="B11" s="1474" t="str">
        <f>'20301'!E2</f>
        <v>Land Drainage</v>
      </c>
      <c r="C11" s="1642">
        <f>SUMIF(DFY!G:G,A11,DFY!D:D)</f>
        <v>300</v>
      </c>
      <c r="D11" s="1642">
        <f>SUMIF(DYTD!G:G,A11,DYTD!C:C)</f>
        <v>0</v>
      </c>
    </row>
    <row r="12" spans="1:4" x14ac:dyDescent="0.2">
      <c r="A12" s="1641">
        <f>'20701'!D2</f>
        <v>20701</v>
      </c>
      <c r="B12" s="1474" t="str">
        <f>'20701'!E2</f>
        <v>Street Cleansing</v>
      </c>
      <c r="C12" s="1642">
        <f>SUMIF(DFY!G:G,A12,DFY!D:D)</f>
        <v>329600</v>
      </c>
      <c r="D12" s="1642">
        <f>SUMIF(DYTD!G:G,A12,DYTD!C:C)</f>
        <v>149919.70000000001</v>
      </c>
    </row>
    <row r="13" spans="1:4" x14ac:dyDescent="0.2">
      <c r="A13" s="1641">
        <f>'20801'!D2</f>
        <v>20801</v>
      </c>
      <c r="B13" s="1474" t="str">
        <f>'20801'!E2</f>
        <v>Domestic Refuse Collection</v>
      </c>
      <c r="C13" s="1642">
        <f>SUMIF(DFY!G:G,A13,DFY!D:D)</f>
        <v>375600</v>
      </c>
      <c r="D13" s="1642">
        <f>SUMIF(DYTD!G:G,A13,DYTD!C:C)</f>
        <v>305546.57</v>
      </c>
    </row>
    <row r="14" spans="1:4" x14ac:dyDescent="0.2">
      <c r="A14" s="1641">
        <f>'20802'!D2</f>
        <v>20802</v>
      </c>
      <c r="B14" s="1474" t="str">
        <f>'20802'!E2</f>
        <v>Recycling Collection</v>
      </c>
      <c r="C14" s="1642">
        <f>SUMIF(DFY!G:G,A14,DFY!D:D)</f>
        <v>474500</v>
      </c>
      <c r="D14" s="1642">
        <f>SUMIF(DYTD!G:G,A14,DYTD!C:C)</f>
        <v>144062.32999999999</v>
      </c>
    </row>
    <row r="15" spans="1:4" x14ac:dyDescent="0.2">
      <c r="A15" s="1641">
        <f>'20803'!D2</f>
        <v>20803</v>
      </c>
      <c r="B15" s="1474" t="str">
        <f>'20803'!E2</f>
        <v>Recycling Disposal</v>
      </c>
      <c r="C15" s="1642">
        <f>SUMIF(DFY!G:G,A15,DFY!D:D)</f>
        <v>0</v>
      </c>
      <c r="D15" s="1642">
        <f>SUMIF(DYTD!G:G,A15,DYTD!C:C)*0</f>
        <v>0</v>
      </c>
    </row>
    <row r="16" spans="1:4" x14ac:dyDescent="0.2">
      <c r="A16" s="1641">
        <f>'20804'!D2</f>
        <v>20804</v>
      </c>
      <c r="B16" s="1474" t="str">
        <f>'20804'!E2</f>
        <v>Waste Minimisation</v>
      </c>
      <c r="C16" s="1642">
        <f>SUMIF(DFY!G:G,A16,DFY!D:D)</f>
        <v>49000</v>
      </c>
      <c r="D16" s="1642">
        <f>SUMIF(DYTD!G:G,A16,DYTD!C:C)</f>
        <v>28150.720000000001</v>
      </c>
    </row>
    <row r="17" spans="1:4" x14ac:dyDescent="0.2">
      <c r="A17" s="1641">
        <f>'20805'!D2</f>
        <v>20805</v>
      </c>
      <c r="B17" s="1474" t="str">
        <f>'20805'!E2</f>
        <v>Garden Waste Collection</v>
      </c>
      <c r="C17" s="1642">
        <f>SUMIF(DFY!G:G,A17,DFY!D:D)</f>
        <v>-393200</v>
      </c>
      <c r="D17" s="1642">
        <f>SUMIF(DYTD!G:G,A17,DYTD!C:C)</f>
        <v>-493462.95</v>
      </c>
    </row>
    <row r="18" spans="1:4" x14ac:dyDescent="0.2">
      <c r="A18" s="1641">
        <f>'29901'!D2</f>
        <v>29901</v>
      </c>
      <c r="B18" s="1474" t="str">
        <f>'29901'!E2</f>
        <v>Mechanics Workshop</v>
      </c>
      <c r="C18" s="1642">
        <f>SUMIF(DFY!G:G,A18,DFY!D:D)</f>
        <v>105800</v>
      </c>
      <c r="D18" s="1642">
        <f>SUMIF(DYTD!G:G,A18,DYTD!C:C)</f>
        <v>47263.85</v>
      </c>
    </row>
    <row r="19" spans="1:4" x14ac:dyDescent="0.2">
      <c r="A19" s="1641">
        <f>'29902'!D2</f>
        <v>29902</v>
      </c>
      <c r="B19" s="1474" t="str">
        <f>'29902'!E2</f>
        <v>Oadby Depot</v>
      </c>
      <c r="C19" s="1642">
        <f>SUMIF(DFY!G:G,A19,DFY!D:D)</f>
        <v>146400</v>
      </c>
      <c r="D19" s="1642">
        <f>SUMIF(DYTD!G:G,A19,DYTD!C:C)</f>
        <v>60976.090000000011</v>
      </c>
    </row>
    <row r="20" spans="1:4" x14ac:dyDescent="0.2">
      <c r="A20" s="1641">
        <f>'29903'!D2</f>
        <v>29903</v>
      </c>
      <c r="B20" s="1474" t="str">
        <f>'29903'!E2</f>
        <v>Grounds Maintenance</v>
      </c>
      <c r="C20" s="1642">
        <f>SUMIF(DFY!G:G,A20,DFY!D:D)</f>
        <v>250100</v>
      </c>
      <c r="D20" s="1642">
        <f>SUMIF(DYTD!G:G,A20,DYTD!C:C)</f>
        <v>127967.97</v>
      </c>
    </row>
    <row r="21" spans="1:4" x14ac:dyDescent="0.2">
      <c r="A21" s="1641">
        <f>'70000'!D2</f>
        <v>70000</v>
      </c>
      <c r="B21" s="1474" t="str">
        <f>'70000'!E2</f>
        <v>Fleet Management</v>
      </c>
      <c r="C21" s="1642">
        <f>SUMIF(DFY!G:G,A21,DFY!D:D)</f>
        <v>248900</v>
      </c>
      <c r="D21" s="1642">
        <f>SUMIF(DYTD!G:G,A21,DYTD!C:C)</f>
        <v>4111.32</v>
      </c>
    </row>
    <row r="22" spans="1:4" x14ac:dyDescent="0.2">
      <c r="A22" s="1641" t="s">
        <v>7928</v>
      </c>
      <c r="B22" s="1474" t="s">
        <v>3011</v>
      </c>
      <c r="C22" s="1642">
        <f>DEPO!G20</f>
        <v>0</v>
      </c>
      <c r="D22" s="1642">
        <f>DEPO!H20</f>
        <v>72738.379999999961</v>
      </c>
    </row>
    <row r="23" spans="1:4" x14ac:dyDescent="0.2">
      <c r="A23" s="1641"/>
      <c r="C23" s="1642"/>
      <c r="D23" s="1642"/>
    </row>
    <row r="24" spans="1:4" x14ac:dyDescent="0.2">
      <c r="A24" s="1641"/>
      <c r="B24" s="1474" t="s">
        <v>6255</v>
      </c>
      <c r="C24" s="1643">
        <f>SUM(C8:C23)</f>
        <v>1641700</v>
      </c>
      <c r="D24" s="1643">
        <f>SUM(D8:D23)</f>
        <v>470116.04999999993</v>
      </c>
    </row>
    <row r="25" spans="1:4" x14ac:dyDescent="0.2">
      <c r="A25" s="1641"/>
    </row>
    <row r="26" spans="1:4" x14ac:dyDescent="0.2">
      <c r="A26" s="1641"/>
      <c r="B26" s="1474" t="s">
        <v>7925</v>
      </c>
      <c r="C26" s="1642">
        <f>DEPO!G23</f>
        <v>1641700</v>
      </c>
      <c r="D26" s="1642">
        <f>DEPO!H23</f>
        <v>470116.05</v>
      </c>
    </row>
    <row r="27" spans="1:4" x14ac:dyDescent="0.2">
      <c r="A27" s="1641"/>
    </row>
    <row r="28" spans="1:4" ht="13.5" thickBot="1" x14ac:dyDescent="0.25">
      <c r="A28" s="1641"/>
      <c r="C28" s="1644">
        <f>C24-C26</f>
        <v>0</v>
      </c>
      <c r="D28" s="1644">
        <f>D24-D26</f>
        <v>0</v>
      </c>
    </row>
    <row r="29" spans="1:4" ht="13.5" thickTop="1" x14ac:dyDescent="0.2">
      <c r="A29" s="1641"/>
    </row>
    <row r="30" spans="1:4" x14ac:dyDescent="0.2">
      <c r="A30" s="1645">
        <v>299019800</v>
      </c>
      <c r="B30" s="1645"/>
    </row>
    <row r="31" spans="1:4" x14ac:dyDescent="0.2">
      <c r="A31" s="1645">
        <v>299019801</v>
      </c>
      <c r="B31" s="1645"/>
    </row>
    <row r="32" spans="1:4" x14ac:dyDescent="0.2">
      <c r="A32" s="1645">
        <v>299029800</v>
      </c>
      <c r="B32" s="1645"/>
    </row>
    <row r="33" spans="1:2" x14ac:dyDescent="0.2">
      <c r="A33" s="1645">
        <v>299039800</v>
      </c>
      <c r="B33" s="1645"/>
    </row>
    <row r="34" spans="1:2" x14ac:dyDescent="0.2">
      <c r="A34" s="1645">
        <v>700009800</v>
      </c>
      <c r="B34" s="1645"/>
    </row>
    <row r="35" spans="1:2" x14ac:dyDescent="0.2">
      <c r="A35" s="1641"/>
    </row>
    <row r="36" spans="1:2" x14ac:dyDescent="0.2">
      <c r="A36" s="1641"/>
    </row>
    <row r="37" spans="1:2" x14ac:dyDescent="0.2">
      <c r="A37" s="1641"/>
    </row>
    <row r="38" spans="1:2" x14ac:dyDescent="0.2">
      <c r="A38" s="1641"/>
    </row>
    <row r="39" spans="1:2" x14ac:dyDescent="0.2">
      <c r="A39" s="1641"/>
    </row>
    <row r="40" spans="1:2" x14ac:dyDescent="0.2">
      <c r="A40" s="1641"/>
    </row>
    <row r="41" spans="1:2" x14ac:dyDescent="0.2">
      <c r="A41" s="1641"/>
    </row>
    <row r="42" spans="1:2" x14ac:dyDescent="0.2">
      <c r="A42" s="1641"/>
    </row>
    <row r="43" spans="1:2" x14ac:dyDescent="0.2">
      <c r="A43" s="1641"/>
    </row>
    <row r="44" spans="1:2" x14ac:dyDescent="0.2">
      <c r="A44" s="1641"/>
    </row>
    <row r="45" spans="1:2" x14ac:dyDescent="0.2">
      <c r="A45" s="1641"/>
    </row>
    <row r="46" spans="1:2" x14ac:dyDescent="0.2">
      <c r="A46" s="1641"/>
    </row>
    <row r="47" spans="1:2" x14ac:dyDescent="0.2">
      <c r="A47" s="1641"/>
    </row>
    <row r="48" spans="1:2" x14ac:dyDescent="0.2">
      <c r="A48" s="1641"/>
    </row>
    <row r="49" spans="1:1" x14ac:dyDescent="0.2">
      <c r="A49" s="1641"/>
    </row>
    <row r="50" spans="1:1" x14ac:dyDescent="0.2">
      <c r="A50" s="1641"/>
    </row>
    <row r="51" spans="1:1" x14ac:dyDescent="0.2">
      <c r="A51" s="1641"/>
    </row>
    <row r="52" spans="1:1" x14ac:dyDescent="0.2">
      <c r="A52" s="1641"/>
    </row>
    <row r="53" spans="1:1" x14ac:dyDescent="0.2">
      <c r="A53" s="1641"/>
    </row>
    <row r="54" spans="1:1" x14ac:dyDescent="0.2">
      <c r="A54" s="1641"/>
    </row>
    <row r="55" spans="1:1" x14ac:dyDescent="0.2">
      <c r="A55" s="1641"/>
    </row>
    <row r="56" spans="1:1" x14ac:dyDescent="0.2">
      <c r="A56" s="1641"/>
    </row>
    <row r="57" spans="1:1" x14ac:dyDescent="0.2">
      <c r="A57" s="1641"/>
    </row>
    <row r="58" spans="1:1" x14ac:dyDescent="0.2">
      <c r="A58" s="1641"/>
    </row>
    <row r="59" spans="1:1" x14ac:dyDescent="0.2">
      <c r="A59" s="1641"/>
    </row>
    <row r="60" spans="1:1" x14ac:dyDescent="0.2">
      <c r="A60" s="1641"/>
    </row>
    <row r="61" spans="1:1" x14ac:dyDescent="0.2">
      <c r="A61" s="1641"/>
    </row>
    <row r="62" spans="1:1" x14ac:dyDescent="0.2">
      <c r="A62" s="1641"/>
    </row>
    <row r="63" spans="1:1" x14ac:dyDescent="0.2">
      <c r="A63" s="1641"/>
    </row>
    <row r="64" spans="1:1" x14ac:dyDescent="0.2">
      <c r="A64" s="1641"/>
    </row>
    <row r="65" spans="1:1" x14ac:dyDescent="0.2">
      <c r="A65" s="1641"/>
    </row>
    <row r="66" spans="1:1" x14ac:dyDescent="0.2">
      <c r="A66" s="1641"/>
    </row>
    <row r="67" spans="1:1" x14ac:dyDescent="0.2">
      <c r="A67" s="1641"/>
    </row>
    <row r="68" spans="1:1" x14ac:dyDescent="0.2">
      <c r="A68" s="1641"/>
    </row>
    <row r="69" spans="1:1" x14ac:dyDescent="0.2">
      <c r="A69" s="1641"/>
    </row>
    <row r="70" spans="1:1" x14ac:dyDescent="0.2">
      <c r="A70" s="1641"/>
    </row>
    <row r="71" spans="1:1" x14ac:dyDescent="0.2">
      <c r="A71" s="1641"/>
    </row>
    <row r="72" spans="1:1" x14ac:dyDescent="0.2">
      <c r="A72" s="1641"/>
    </row>
    <row r="73" spans="1:1" x14ac:dyDescent="0.2">
      <c r="A73" s="1641"/>
    </row>
    <row r="74" spans="1:1" x14ac:dyDescent="0.2">
      <c r="A74" s="1641"/>
    </row>
    <row r="75" spans="1:1" x14ac:dyDescent="0.2">
      <c r="A75" s="1641"/>
    </row>
    <row r="76" spans="1:1" x14ac:dyDescent="0.2">
      <c r="A76" s="1641"/>
    </row>
    <row r="77" spans="1:1" x14ac:dyDescent="0.2">
      <c r="A77" s="1641"/>
    </row>
    <row r="78" spans="1:1" x14ac:dyDescent="0.2">
      <c r="A78" s="1641"/>
    </row>
    <row r="79" spans="1:1" x14ac:dyDescent="0.2">
      <c r="A79" s="1641"/>
    </row>
    <row r="80" spans="1:1" x14ac:dyDescent="0.2">
      <c r="A80" s="1641"/>
    </row>
    <row r="81" spans="1:1" x14ac:dyDescent="0.2">
      <c r="A81" s="1641"/>
    </row>
    <row r="82" spans="1:1" x14ac:dyDescent="0.2">
      <c r="A82" s="1641"/>
    </row>
    <row r="83" spans="1:1" x14ac:dyDescent="0.2">
      <c r="A83" s="1641"/>
    </row>
    <row r="84" spans="1:1" x14ac:dyDescent="0.2">
      <c r="A84" s="1641"/>
    </row>
    <row r="85" spans="1:1" x14ac:dyDescent="0.2">
      <c r="A85" s="1641"/>
    </row>
    <row r="86" spans="1:1" x14ac:dyDescent="0.2">
      <c r="A86" s="1641"/>
    </row>
    <row r="87" spans="1:1" x14ac:dyDescent="0.2">
      <c r="A87" s="1641"/>
    </row>
    <row r="88" spans="1:1" x14ac:dyDescent="0.2">
      <c r="A88" s="1641"/>
    </row>
    <row r="89" spans="1:1" x14ac:dyDescent="0.2">
      <c r="A89" s="1641"/>
    </row>
    <row r="90" spans="1:1" x14ac:dyDescent="0.2">
      <c r="A90" s="1641"/>
    </row>
    <row r="91" spans="1:1" x14ac:dyDescent="0.2">
      <c r="A91" s="1641"/>
    </row>
    <row r="92" spans="1:1" x14ac:dyDescent="0.2">
      <c r="A92" s="1641"/>
    </row>
    <row r="93" spans="1:1" x14ac:dyDescent="0.2">
      <c r="A93" s="1641"/>
    </row>
    <row r="94" spans="1:1" x14ac:dyDescent="0.2">
      <c r="A94" s="1641"/>
    </row>
    <row r="95" spans="1:1" x14ac:dyDescent="0.2">
      <c r="A95" s="1641"/>
    </row>
    <row r="96" spans="1:1" x14ac:dyDescent="0.2">
      <c r="A96" s="1641"/>
    </row>
    <row r="97" spans="1:1" x14ac:dyDescent="0.2">
      <c r="A97" s="1641"/>
    </row>
    <row r="98" spans="1:1" x14ac:dyDescent="0.2">
      <c r="A98" s="1641"/>
    </row>
    <row r="99" spans="1:1" x14ac:dyDescent="0.2">
      <c r="A99" s="1641"/>
    </row>
    <row r="100" spans="1:1" x14ac:dyDescent="0.2">
      <c r="A100" s="1641"/>
    </row>
    <row r="101" spans="1:1" x14ac:dyDescent="0.2">
      <c r="A101" s="1641"/>
    </row>
    <row r="102" spans="1:1" x14ac:dyDescent="0.2">
      <c r="A102" s="1641"/>
    </row>
    <row r="103" spans="1:1" x14ac:dyDescent="0.2">
      <c r="A103" s="1641"/>
    </row>
    <row r="104" spans="1:1" x14ac:dyDescent="0.2">
      <c r="A104" s="1641"/>
    </row>
    <row r="105" spans="1:1" x14ac:dyDescent="0.2">
      <c r="A105" s="1641"/>
    </row>
    <row r="106" spans="1:1" x14ac:dyDescent="0.2">
      <c r="A106" s="1641"/>
    </row>
    <row r="107" spans="1:1" x14ac:dyDescent="0.2">
      <c r="A107" s="1641"/>
    </row>
  </sheetData>
  <mergeCells count="1">
    <mergeCell ref="C2:D2"/>
  </mergeCells>
  <pageMargins left="0.74803149606299213" right="0.74803149606299213" top="0.98425196850393704" bottom="0.98425196850393704" header="0.51181102362204722" footer="0.51181102362204722"/>
  <pageSetup paperSize="9" scale="91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13"/>
  <sheetViews>
    <sheetView zoomScale="85" zoomScaleNormal="85" workbookViewId="0">
      <pane xSplit="2" ySplit="6" topLeftCell="C7" activePane="bottomRight" state="frozen"/>
      <selection activeCell="L25" sqref="L25:L26"/>
      <selection pane="topRight" activeCell="L25" sqref="L25:L26"/>
      <selection pane="bottomLeft" activeCell="L25" sqref="L25:L26"/>
      <selection pane="bottomRight" activeCell="T31" sqref="T31"/>
    </sheetView>
  </sheetViews>
  <sheetFormatPr defaultColWidth="9.140625" defaultRowHeight="15" x14ac:dyDescent="0.25"/>
  <cols>
    <col min="1" max="1" width="7.5703125" style="1648" customWidth="1"/>
    <col min="2" max="2" width="44.5703125" style="1646" bestFit="1" customWidth="1"/>
    <col min="3" max="3" width="10.140625" style="59" customWidth="1"/>
    <col min="4" max="5" width="10.140625" style="59" hidden="1" customWidth="1"/>
    <col min="6" max="6" width="10.140625" style="59" customWidth="1"/>
    <col min="7" max="14" width="10.140625" style="59" hidden="1" customWidth="1"/>
    <col min="15" max="15" width="10.140625" style="59" customWidth="1"/>
    <col min="16" max="16" width="38" style="59" customWidth="1"/>
    <col min="17" max="16384" width="9.140625" style="1646"/>
  </cols>
  <sheetData>
    <row r="1" spans="1:16" x14ac:dyDescent="0.25">
      <c r="A1" s="1992" t="s">
        <v>10451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x14ac:dyDescent="0.25">
      <c r="A2" s="1647"/>
      <c r="B2" s="1647"/>
      <c r="C2" s="1647"/>
      <c r="D2" s="1647"/>
      <c r="E2" s="1647"/>
      <c r="F2" s="1647"/>
      <c r="G2" s="1647"/>
      <c r="H2" s="1647"/>
      <c r="I2" s="1647"/>
      <c r="J2" s="1647"/>
      <c r="K2" s="1647"/>
      <c r="L2" s="1647"/>
      <c r="M2" s="1647"/>
      <c r="N2" s="1647"/>
      <c r="O2" s="1647"/>
      <c r="P2" s="1647"/>
    </row>
    <row r="3" spans="1:16" ht="15.75" thickBot="1" x14ac:dyDescent="0.3"/>
    <row r="4" spans="1:16" s="1657" customFormat="1" ht="45" x14ac:dyDescent="0.25">
      <c r="A4" s="85" t="s">
        <v>22</v>
      </c>
      <c r="B4" s="86" t="s">
        <v>23</v>
      </c>
      <c r="C4" s="1649" t="s">
        <v>2883</v>
      </c>
      <c r="D4" s="1650" t="s">
        <v>2884</v>
      </c>
      <c r="E4" s="1650" t="s">
        <v>2885</v>
      </c>
      <c r="F4" s="1651" t="s">
        <v>2886</v>
      </c>
      <c r="G4" s="1652" t="s">
        <v>2887</v>
      </c>
      <c r="H4" s="1650" t="s">
        <v>2768</v>
      </c>
      <c r="I4" s="1653" t="s">
        <v>2763</v>
      </c>
      <c r="J4" s="1654" t="s">
        <v>2843</v>
      </c>
      <c r="K4" s="1655" t="s">
        <v>2893</v>
      </c>
      <c r="L4" s="1655" t="s">
        <v>2888</v>
      </c>
      <c r="M4" s="1655" t="s">
        <v>2889</v>
      </c>
      <c r="N4" s="1655" t="s">
        <v>2890</v>
      </c>
      <c r="O4" s="1655" t="s">
        <v>10784</v>
      </c>
      <c r="P4" s="1656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101"/>
      <c r="L5" s="101"/>
      <c r="M5" s="101"/>
      <c r="N5" s="101"/>
      <c r="O5" s="101"/>
      <c r="P5" s="101"/>
    </row>
    <row r="6" spans="1:16" s="1663" customFormat="1" ht="15.75" thickBot="1" x14ac:dyDescent="0.3">
      <c r="A6" s="102"/>
      <c r="B6" s="103"/>
      <c r="C6" s="1658" t="s">
        <v>0</v>
      </c>
      <c r="D6" s="1659" t="s">
        <v>0</v>
      </c>
      <c r="E6" s="1659" t="s">
        <v>0</v>
      </c>
      <c r="F6" s="1660" t="s">
        <v>0</v>
      </c>
      <c r="G6" s="427" t="s">
        <v>0</v>
      </c>
      <c r="H6" s="425" t="s">
        <v>0</v>
      </c>
      <c r="I6" s="1661" t="s">
        <v>0</v>
      </c>
      <c r="J6" s="428" t="s">
        <v>0</v>
      </c>
      <c r="K6" s="1662" t="s">
        <v>0</v>
      </c>
      <c r="L6" s="1662" t="s">
        <v>0</v>
      </c>
      <c r="M6" s="1662" t="s">
        <v>0</v>
      </c>
      <c r="N6" s="1662" t="s">
        <v>0</v>
      </c>
      <c r="O6" s="1662" t="s">
        <v>0</v>
      </c>
      <c r="P6" s="113"/>
    </row>
    <row r="7" spans="1:16" x14ac:dyDescent="0.25">
      <c r="A7" s="1664">
        <v>30001</v>
      </c>
      <c r="B7" s="1665" t="s">
        <v>3013</v>
      </c>
      <c r="C7" s="1666">
        <f>'30001'!C37</f>
        <v>15400</v>
      </c>
      <c r="D7" s="1667">
        <f>'30001'!D37</f>
        <v>0</v>
      </c>
      <c r="E7" s="1667">
        <f>'30001'!E37</f>
        <v>0</v>
      </c>
      <c r="F7" s="1668">
        <f>'30001'!F37</f>
        <v>15400</v>
      </c>
      <c r="G7" s="1668">
        <f>'30001'!G37</f>
        <v>6802.48</v>
      </c>
      <c r="H7" s="1669">
        <f>'30001'!H37</f>
        <v>8597.52</v>
      </c>
      <c r="I7" s="1667">
        <f>'30001'!I37</f>
        <v>400</v>
      </c>
      <c r="J7" s="1670">
        <f>'30001'!J37</f>
        <v>15800</v>
      </c>
      <c r="K7" s="1671">
        <f>'30001'!K37</f>
        <v>15400</v>
      </c>
      <c r="L7" s="1671">
        <f>'30001'!L37</f>
        <v>0</v>
      </c>
      <c r="M7" s="1671">
        <f>'30001'!M37</f>
        <v>0</v>
      </c>
      <c r="N7" s="1671">
        <f>'30001'!N37</f>
        <v>8800</v>
      </c>
      <c r="O7" s="1671">
        <f>'30001'!O37</f>
        <v>24200</v>
      </c>
      <c r="P7" s="1672"/>
    </row>
    <row r="8" spans="1:16" x14ac:dyDescent="0.25">
      <c r="A8" s="1673">
        <v>39907</v>
      </c>
      <c r="B8" s="114" t="s">
        <v>3016</v>
      </c>
      <c r="C8" s="1674">
        <f>'39907'!C30</f>
        <v>386800</v>
      </c>
      <c r="D8" s="1675">
        <f>'39907'!D30</f>
        <v>0</v>
      </c>
      <c r="E8" s="1675">
        <f>'39907'!E30</f>
        <v>0</v>
      </c>
      <c r="F8" s="1676">
        <f>'39907'!F30</f>
        <v>386800</v>
      </c>
      <c r="G8" s="1676">
        <f>'39907'!G30</f>
        <v>364327.81000000006</v>
      </c>
      <c r="H8" s="1677">
        <f>'39907'!H30</f>
        <v>22472.189999999988</v>
      </c>
      <c r="I8" s="1675">
        <f>'39907'!I30</f>
        <v>29100</v>
      </c>
      <c r="J8" s="1678">
        <f>'39907'!J30</f>
        <v>415900</v>
      </c>
      <c r="K8" s="1679">
        <f>'39907'!K30</f>
        <v>386800</v>
      </c>
      <c r="L8" s="1679">
        <f>'39907'!L30</f>
        <v>0</v>
      </c>
      <c r="M8" s="1679">
        <f>'39907'!M30</f>
        <v>140000</v>
      </c>
      <c r="N8" s="1679">
        <f>'39907'!N30</f>
        <v>0</v>
      </c>
      <c r="O8" s="1679">
        <f>'39907'!O30</f>
        <v>526800</v>
      </c>
      <c r="P8" s="1680"/>
    </row>
    <row r="9" spans="1:16" x14ac:dyDescent="0.25">
      <c r="A9" s="1681">
        <v>39908</v>
      </c>
      <c r="B9" s="1682" t="s">
        <v>3017</v>
      </c>
      <c r="C9" s="1674">
        <f>'39908'!C49</f>
        <v>443200</v>
      </c>
      <c r="D9" s="1675">
        <f>'39908'!D49</f>
        <v>0</v>
      </c>
      <c r="E9" s="1675">
        <f>'39908'!E49</f>
        <v>0</v>
      </c>
      <c r="F9" s="1676">
        <f>'39908'!F49</f>
        <v>443200</v>
      </c>
      <c r="G9" s="1676">
        <f>'39908'!G49</f>
        <v>257323.12</v>
      </c>
      <c r="H9" s="1677">
        <f>'39908'!H49</f>
        <v>185876.88</v>
      </c>
      <c r="I9" s="1675">
        <f>'39908'!I49</f>
        <v>44699.56</v>
      </c>
      <c r="J9" s="1678">
        <f>'39908'!J49</f>
        <v>487899.56</v>
      </c>
      <c r="K9" s="1679">
        <f>'39908'!K49</f>
        <v>443200</v>
      </c>
      <c r="L9" s="1679">
        <f>'39908'!L49</f>
        <v>17000</v>
      </c>
      <c r="M9" s="1679">
        <f>'39908'!M49</f>
        <v>0</v>
      </c>
      <c r="N9" s="1679">
        <f>'39908'!N49</f>
        <v>0</v>
      </c>
      <c r="O9" s="1679">
        <f>'39908'!O49</f>
        <v>460200</v>
      </c>
      <c r="P9" s="1680"/>
    </row>
    <row r="10" spans="1:16" x14ac:dyDescent="0.25">
      <c r="A10" s="1683">
        <v>39914</v>
      </c>
      <c r="B10" s="114" t="s">
        <v>3018</v>
      </c>
      <c r="C10" s="1684">
        <f>'39914'!C18</f>
        <v>71100</v>
      </c>
      <c r="D10" s="1685">
        <f>'39914'!D18</f>
        <v>0</v>
      </c>
      <c r="E10" s="1685">
        <f>'39914'!E18</f>
        <v>0</v>
      </c>
      <c r="F10" s="1686">
        <f>'39914'!F18</f>
        <v>71100</v>
      </c>
      <c r="G10" s="1686">
        <f>'39914'!G18</f>
        <v>34006.14</v>
      </c>
      <c r="H10" s="1687">
        <f>'39914'!H18</f>
        <v>37093.86</v>
      </c>
      <c r="I10" s="1685">
        <f>'39914'!I18</f>
        <v>-2600</v>
      </c>
      <c r="J10" s="1688">
        <f>'39914'!J18</f>
        <v>68500</v>
      </c>
      <c r="K10" s="1689">
        <f>'39914'!K18</f>
        <v>71100</v>
      </c>
      <c r="L10" s="1689">
        <f>'39914'!L18</f>
        <v>0</v>
      </c>
      <c r="M10" s="1689">
        <f>'39914'!M18</f>
        <v>0</v>
      </c>
      <c r="N10" s="1689">
        <f>'39914'!N18</f>
        <v>0</v>
      </c>
      <c r="O10" s="1689">
        <f>'39914'!O18</f>
        <v>71100</v>
      </c>
      <c r="P10" s="1672"/>
    </row>
    <row r="11" spans="1:16" x14ac:dyDescent="0.25">
      <c r="A11" s="1690">
        <v>39915</v>
      </c>
      <c r="B11" s="115" t="s">
        <v>3019</v>
      </c>
      <c r="C11" s="1674">
        <f>'39915'!C20</f>
        <v>109600</v>
      </c>
      <c r="D11" s="1675">
        <f>'39915'!D20</f>
        <v>0</v>
      </c>
      <c r="E11" s="1675">
        <f>'39915'!E20</f>
        <v>0</v>
      </c>
      <c r="F11" s="1686">
        <f>'39915'!F20</f>
        <v>109600</v>
      </c>
      <c r="G11" s="1686">
        <f>'39915'!G20</f>
        <v>121254.31</v>
      </c>
      <c r="H11" s="1687">
        <f>'39915'!H20</f>
        <v>-11654.309999999998</v>
      </c>
      <c r="I11" s="1685">
        <f>'39915'!I20</f>
        <v>49800</v>
      </c>
      <c r="J11" s="1688">
        <f>'39915'!J20</f>
        <v>159400</v>
      </c>
      <c r="K11" s="1691">
        <f>'39915'!K20</f>
        <v>109600</v>
      </c>
      <c r="L11" s="1691">
        <f>'39915'!L20</f>
        <v>0</v>
      </c>
      <c r="M11" s="1691">
        <f>'39915'!M20</f>
        <v>0</v>
      </c>
      <c r="N11" s="1691">
        <f>'39915'!N20</f>
        <v>0</v>
      </c>
      <c r="O11" s="1691">
        <f>'39915'!O20</f>
        <v>109600</v>
      </c>
      <c r="P11" s="1692"/>
    </row>
    <row r="12" spans="1:16" x14ac:dyDescent="0.25">
      <c r="A12" s="1693"/>
      <c r="B12" s="115"/>
      <c r="C12" s="1694"/>
      <c r="D12" s="1695"/>
      <c r="E12" s="1696"/>
      <c r="F12" s="1686"/>
      <c r="G12" s="1686"/>
      <c r="H12" s="1687"/>
      <c r="I12" s="1685"/>
      <c r="J12" s="1688"/>
      <c r="K12" s="1691"/>
      <c r="L12" s="1691"/>
      <c r="M12" s="1691"/>
      <c r="N12" s="1691"/>
      <c r="O12" s="1691"/>
      <c r="P12" s="1692"/>
    </row>
    <row r="13" spans="1:16" s="1706" customFormat="1" ht="15.75" thickBot="1" x14ac:dyDescent="0.3">
      <c r="A13" s="1697"/>
      <c r="B13" s="1698" t="s">
        <v>24</v>
      </c>
      <c r="C13" s="1699">
        <f t="shared" ref="C13:G13" si="0">SUM(C7:C12)</f>
        <v>1026100</v>
      </c>
      <c r="D13" s="1700">
        <f t="shared" si="0"/>
        <v>0</v>
      </c>
      <c r="E13" s="1701">
        <f t="shared" si="0"/>
        <v>0</v>
      </c>
      <c r="F13" s="1702">
        <f t="shared" si="0"/>
        <v>1026100</v>
      </c>
      <c r="G13" s="1702">
        <f t="shared" si="0"/>
        <v>783713.8600000001</v>
      </c>
      <c r="H13" s="1700">
        <f>SUM(H7:H12)</f>
        <v>242386.14</v>
      </c>
      <c r="I13" s="1701">
        <f t="shared" ref="I13:O13" si="1">SUM(I7:I12)</f>
        <v>121399.56</v>
      </c>
      <c r="J13" s="1703">
        <f t="shared" si="1"/>
        <v>1147499.56</v>
      </c>
      <c r="K13" s="1704">
        <f t="shared" si="1"/>
        <v>1026100</v>
      </c>
      <c r="L13" s="1704">
        <f t="shared" si="1"/>
        <v>17000</v>
      </c>
      <c r="M13" s="1704">
        <f t="shared" si="1"/>
        <v>140000</v>
      </c>
      <c r="N13" s="1704">
        <f t="shared" si="1"/>
        <v>8800</v>
      </c>
      <c r="O13" s="1704">
        <f t="shared" si="1"/>
        <v>1191900</v>
      </c>
      <c r="P13" s="1705"/>
    </row>
  </sheetData>
  <mergeCells count="1">
    <mergeCell ref="A1:P1"/>
  </mergeCells>
  <hyperlinks>
    <hyperlink ref="B9" location="'39908'!A1" display="Customer Services"/>
    <hyperlink ref="B10" location="'39914'!A1" display="Head of Customer Services &amp; Transformation"/>
    <hyperlink ref="B7" location="'30001'!A1" display="Information &amp; Public Relations"/>
    <hyperlink ref="B8" location="'39907'!A1" display="ICT"/>
    <hyperlink ref="B11" location="'39915'!A1" display="Systems Administration"/>
  </hyperlinks>
  <printOptions horizontalCentered="1"/>
  <pageMargins left="0.39370078740157483" right="0.39370078740157483" top="0.39370078740157483" bottom="0.39370078740157483" header="0.31496062992125984" footer="0"/>
  <pageSetup paperSize="9" scale="8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24"/>
  <sheetViews>
    <sheetView zoomScale="85" zoomScaleNormal="85" workbookViewId="0">
      <pane xSplit="1" ySplit="3" topLeftCell="B4" activePane="bottomRight" state="frozen"/>
      <selection activeCell="E31" sqref="E31"/>
      <selection pane="topRight" activeCell="E31" sqref="E31"/>
      <selection pane="bottomLeft" activeCell="E31" sqref="E31"/>
      <selection pane="bottomRight" activeCell="O4" sqref="O4"/>
    </sheetView>
  </sheetViews>
  <sheetFormatPr defaultColWidth="9.140625" defaultRowHeight="15" x14ac:dyDescent="0.25"/>
  <cols>
    <col min="1" max="1" width="11.28515625" style="13" bestFit="1" customWidth="1"/>
    <col min="2" max="2" width="43.5703125" style="41" bestFit="1" customWidth="1"/>
    <col min="3" max="3" width="10.140625" style="4" customWidth="1"/>
    <col min="4" max="5" width="10.140625" style="4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40.28515625" style="246" customWidth="1"/>
    <col min="17" max="16384" width="9.140625" style="41"/>
  </cols>
  <sheetData>
    <row r="1" spans="1:16" x14ac:dyDescent="0.25">
      <c r="A1" s="1992" t="s">
        <v>3024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1" t="s">
        <v>3049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45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2893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6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3"/>
    </row>
    <row r="7" spans="1:16" x14ac:dyDescent="0.25">
      <c r="A7" s="20"/>
      <c r="B7" s="129" t="s">
        <v>1</v>
      </c>
      <c r="C7" s="269"/>
      <c r="D7" s="270"/>
      <c r="E7" s="270"/>
      <c r="F7" s="147"/>
      <c r="G7" s="147"/>
      <c r="H7" s="148"/>
      <c r="I7" s="168"/>
      <c r="J7" s="187"/>
      <c r="K7" s="173"/>
      <c r="L7" s="194"/>
      <c r="M7" s="173"/>
      <c r="N7" s="194"/>
      <c r="O7" s="180"/>
      <c r="P7" s="271"/>
    </row>
    <row r="8" spans="1:16" x14ac:dyDescent="0.25">
      <c r="A8" s="20"/>
      <c r="B8" s="129"/>
      <c r="C8" s="276"/>
      <c r="D8" s="157"/>
      <c r="E8" s="157"/>
      <c r="F8" s="151"/>
      <c r="G8" s="151"/>
      <c r="H8" s="152"/>
      <c r="I8" s="169"/>
      <c r="J8" s="188"/>
      <c r="K8" s="174"/>
      <c r="L8" s="195"/>
      <c r="M8" s="174"/>
      <c r="N8" s="195"/>
      <c r="O8" s="181"/>
      <c r="P8" s="272"/>
    </row>
    <row r="9" spans="1:16" x14ac:dyDescent="0.25">
      <c r="A9" s="20"/>
      <c r="B9" s="129" t="s">
        <v>2771</v>
      </c>
      <c r="C9" s="276"/>
      <c r="D9" s="157"/>
      <c r="E9" s="157"/>
      <c r="F9" s="151"/>
      <c r="G9" s="151"/>
      <c r="H9" s="152"/>
      <c r="I9" s="169"/>
      <c r="J9" s="188"/>
      <c r="K9" s="174"/>
      <c r="L9" s="195"/>
      <c r="M9" s="174"/>
      <c r="N9" s="195"/>
      <c r="O9" s="181"/>
      <c r="P9" s="272"/>
    </row>
    <row r="10" spans="1:16" ht="14.45" customHeight="1" x14ac:dyDescent="0.25">
      <c r="A10" s="21">
        <v>305010102</v>
      </c>
      <c r="B10" s="132" t="s">
        <v>3041</v>
      </c>
      <c r="C10" s="251">
        <f>VLOOKUP(A10,'FFull Year'!A:D,4,0)</f>
        <v>0</v>
      </c>
      <c r="D10" s="152"/>
      <c r="E10" s="152"/>
      <c r="F10" s="151">
        <f>VLOOKUP(A10,'FFull Year'!A:E,5,0)</f>
        <v>0</v>
      </c>
      <c r="G10" s="151">
        <f>VLOOKUP(A10,'FTo Date'!A:C,3,0)</f>
        <v>0</v>
      </c>
      <c r="H10" s="152">
        <f t="shared" ref="H10:H14" si="0">F10-G10</f>
        <v>0</v>
      </c>
      <c r="I10" s="169"/>
      <c r="J10" s="188">
        <f t="shared" ref="J10:J14" si="1">F10+I10</f>
        <v>0</v>
      </c>
      <c r="K10" s="174">
        <f>C10</f>
        <v>0</v>
      </c>
      <c r="L10" s="195"/>
      <c r="M10" s="174"/>
      <c r="N10" s="195"/>
      <c r="O10" s="181">
        <f>SUM(K10:N10)</f>
        <v>0</v>
      </c>
      <c r="P10" s="249"/>
    </row>
    <row r="11" spans="1:16" ht="14.45" customHeight="1" x14ac:dyDescent="0.25">
      <c r="A11" s="21">
        <v>305010971</v>
      </c>
      <c r="B11" s="132" t="s">
        <v>3050</v>
      </c>
      <c r="C11" s="251">
        <f>VLOOKUP(A11,'FFull Year'!A:D,4,0)</f>
        <v>45200</v>
      </c>
      <c r="D11" s="152"/>
      <c r="E11" s="152"/>
      <c r="F11" s="151">
        <f>VLOOKUP(A11,'FFull Year'!A:E,5,0)</f>
        <v>45200</v>
      </c>
      <c r="G11" s="151">
        <f>VLOOKUP(A11,'FTo Date'!A:C,3,0)</f>
        <v>0</v>
      </c>
      <c r="H11" s="152">
        <f t="shared" si="0"/>
        <v>45200</v>
      </c>
      <c r="I11" s="169"/>
      <c r="J11" s="188">
        <f t="shared" si="1"/>
        <v>45200</v>
      </c>
      <c r="K11" s="174">
        <f>C11</f>
        <v>45200</v>
      </c>
      <c r="L11" s="195"/>
      <c r="M11" s="174"/>
      <c r="N11" s="195"/>
      <c r="O11" s="181">
        <f>SUM(K11:N11)</f>
        <v>45200</v>
      </c>
      <c r="P11" s="249"/>
    </row>
    <row r="12" spans="1:16" x14ac:dyDescent="0.25">
      <c r="A12" s="21">
        <v>305010972</v>
      </c>
      <c r="B12" s="132" t="s">
        <v>3051</v>
      </c>
      <c r="C12" s="251">
        <f>VLOOKUP(A12,'FFull Year'!A:D,4,0)</f>
        <v>0</v>
      </c>
      <c r="D12" s="152"/>
      <c r="E12" s="152"/>
      <c r="F12" s="151">
        <f>VLOOKUP(A12,'FFull Year'!A:E,5,0)</f>
        <v>0</v>
      </c>
      <c r="G12" s="151">
        <f>VLOOKUP(A12,'FTo Date'!A:C,3,0)</f>
        <v>5075.68</v>
      </c>
      <c r="H12" s="152">
        <f t="shared" si="0"/>
        <v>-5075.68</v>
      </c>
      <c r="I12" s="169">
        <v>5100</v>
      </c>
      <c r="J12" s="188">
        <f t="shared" si="1"/>
        <v>5100</v>
      </c>
      <c r="K12" s="174">
        <f>C12</f>
        <v>0</v>
      </c>
      <c r="L12" s="195"/>
      <c r="M12" s="174"/>
      <c r="N12" s="195"/>
      <c r="O12" s="181">
        <f>SUM(K12:N12)</f>
        <v>0</v>
      </c>
      <c r="P12" s="249"/>
    </row>
    <row r="13" spans="1:16" ht="14.45" customHeight="1" x14ac:dyDescent="0.25">
      <c r="A13" s="21">
        <v>305010973</v>
      </c>
      <c r="B13" s="132" t="s">
        <v>3052</v>
      </c>
      <c r="C13" s="251">
        <f>VLOOKUP(A13,'FFull Year'!A:D,4,0)</f>
        <v>0</v>
      </c>
      <c r="D13" s="152"/>
      <c r="E13" s="152"/>
      <c r="F13" s="151">
        <f>VLOOKUP(A13,'FFull Year'!A:E,5,0)</f>
        <v>0</v>
      </c>
      <c r="G13" s="151">
        <f>VLOOKUP(A13,'FTo Date'!A:C,3,0)</f>
        <v>0</v>
      </c>
      <c r="H13" s="152">
        <f t="shared" si="0"/>
        <v>0</v>
      </c>
      <c r="I13" s="169"/>
      <c r="J13" s="188">
        <f t="shared" si="1"/>
        <v>0</v>
      </c>
      <c r="K13" s="174">
        <f>C13</f>
        <v>0</v>
      </c>
      <c r="L13" s="195"/>
      <c r="M13" s="174"/>
      <c r="N13" s="195"/>
      <c r="O13" s="181">
        <f>SUM(K13:N13)</f>
        <v>0</v>
      </c>
      <c r="P13" s="249"/>
    </row>
    <row r="14" spans="1:16" ht="14.45" customHeight="1" x14ac:dyDescent="0.25">
      <c r="A14" s="60">
        <v>305019801</v>
      </c>
      <c r="B14" s="132" t="s">
        <v>3053</v>
      </c>
      <c r="C14" s="251">
        <f>VLOOKUP(A14,'FFull Year'!A:D,4,0)</f>
        <v>0</v>
      </c>
      <c r="D14" s="152"/>
      <c r="E14" s="152"/>
      <c r="F14" s="151">
        <f>VLOOKUP(A14,'FFull Year'!A:E,5,0)</f>
        <v>0</v>
      </c>
      <c r="G14" s="151">
        <f>VLOOKUP(A14,'FTo Date'!A:C,3,0)</f>
        <v>0</v>
      </c>
      <c r="H14" s="152">
        <f t="shared" si="0"/>
        <v>0</v>
      </c>
      <c r="I14" s="169"/>
      <c r="J14" s="188">
        <f t="shared" si="1"/>
        <v>0</v>
      </c>
      <c r="K14" s="174">
        <f>C14</f>
        <v>0</v>
      </c>
      <c r="L14" s="195"/>
      <c r="M14" s="174"/>
      <c r="N14" s="195"/>
      <c r="O14" s="181">
        <f>SUM(K14:N14)</f>
        <v>0</v>
      </c>
      <c r="P14" s="249"/>
    </row>
    <row r="15" spans="1:16" ht="14.45" customHeight="1" x14ac:dyDescent="0.25">
      <c r="A15" s="60"/>
      <c r="B15" s="61" t="s">
        <v>7</v>
      </c>
      <c r="C15" s="277">
        <f t="shared" ref="C15:G15" si="2">SUM(C10:C14)</f>
        <v>45200</v>
      </c>
      <c r="D15" s="278">
        <f t="shared" si="2"/>
        <v>0</v>
      </c>
      <c r="E15" s="278">
        <f t="shared" si="2"/>
        <v>0</v>
      </c>
      <c r="F15" s="156">
        <f t="shared" si="2"/>
        <v>45200</v>
      </c>
      <c r="G15" s="156">
        <f t="shared" si="2"/>
        <v>5075.68</v>
      </c>
      <c r="H15" s="157">
        <f>SUM(H10:H14)</f>
        <v>40124.32</v>
      </c>
      <c r="I15" s="170">
        <f t="shared" ref="I15:O15" si="3">SUM(I10:I14)</f>
        <v>5100</v>
      </c>
      <c r="J15" s="190">
        <f t="shared" si="3"/>
        <v>50300</v>
      </c>
      <c r="K15" s="176">
        <f t="shared" si="3"/>
        <v>45200</v>
      </c>
      <c r="L15" s="197">
        <f t="shared" si="3"/>
        <v>0</v>
      </c>
      <c r="M15" s="176">
        <f t="shared" si="3"/>
        <v>0</v>
      </c>
      <c r="N15" s="197">
        <f t="shared" si="3"/>
        <v>0</v>
      </c>
      <c r="O15" s="183">
        <f t="shared" si="3"/>
        <v>45200</v>
      </c>
      <c r="P15" s="249"/>
    </row>
    <row r="16" spans="1:16" x14ac:dyDescent="0.25">
      <c r="A16" s="60"/>
      <c r="B16" s="64"/>
      <c r="C16" s="279"/>
      <c r="D16" s="280"/>
      <c r="E16" s="280"/>
      <c r="F16" s="151"/>
      <c r="G16" s="151"/>
      <c r="H16" s="152"/>
      <c r="I16" s="169"/>
      <c r="J16" s="188"/>
      <c r="K16" s="174"/>
      <c r="L16" s="195"/>
      <c r="M16" s="174"/>
      <c r="N16" s="195"/>
      <c r="O16" s="181"/>
      <c r="P16" s="133"/>
    </row>
    <row r="17" spans="1:16" ht="15.75" thickBot="1" x14ac:dyDescent="0.3">
      <c r="A17" s="281"/>
      <c r="B17" s="282" t="s">
        <v>8</v>
      </c>
      <c r="C17" s="283">
        <f t="shared" ref="C17:O17" si="4">C15</f>
        <v>45200</v>
      </c>
      <c r="D17" s="284">
        <f t="shared" si="4"/>
        <v>0</v>
      </c>
      <c r="E17" s="284">
        <f t="shared" si="4"/>
        <v>0</v>
      </c>
      <c r="F17" s="166">
        <f t="shared" si="4"/>
        <v>45200</v>
      </c>
      <c r="G17" s="166">
        <f t="shared" si="4"/>
        <v>5075.68</v>
      </c>
      <c r="H17" s="167">
        <f t="shared" si="4"/>
        <v>40124.32</v>
      </c>
      <c r="I17" s="172">
        <f t="shared" si="4"/>
        <v>5100</v>
      </c>
      <c r="J17" s="193">
        <f t="shared" si="4"/>
        <v>50300</v>
      </c>
      <c r="K17" s="179">
        <f t="shared" si="4"/>
        <v>45200</v>
      </c>
      <c r="L17" s="200">
        <f t="shared" si="4"/>
        <v>0</v>
      </c>
      <c r="M17" s="179">
        <f t="shared" si="4"/>
        <v>0</v>
      </c>
      <c r="N17" s="200">
        <f t="shared" si="4"/>
        <v>0</v>
      </c>
      <c r="O17" s="186">
        <f t="shared" si="4"/>
        <v>45200</v>
      </c>
      <c r="P17" s="285"/>
    </row>
    <row r="18" spans="1:16" x14ac:dyDescent="0.25">
      <c r="A18" s="41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</row>
    <row r="19" spans="1:16" x14ac:dyDescent="0.25">
      <c r="A19" s="41"/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</row>
    <row r="20" spans="1:16" x14ac:dyDescent="0.25">
      <c r="A20" s="41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</row>
    <row r="21" spans="1:16" x14ac:dyDescent="0.25">
      <c r="A21" s="41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</row>
    <row r="22" spans="1:16" x14ac:dyDescent="0.25">
      <c r="A22" s="41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</row>
    <row r="23" spans="1:16" x14ac:dyDescent="0.25">
      <c r="A23" s="41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</row>
    <row r="24" spans="1:16" x14ac:dyDescent="0.25">
      <c r="A24" s="41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</row>
    <row r="25" spans="1:16" x14ac:dyDescent="0.25">
      <c r="A25" s="41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</row>
    <row r="26" spans="1:16" x14ac:dyDescent="0.25">
      <c r="A26" s="41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</row>
    <row r="27" spans="1:16" x14ac:dyDescent="0.25">
      <c r="A27" s="41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</row>
    <row r="28" spans="1:16" x14ac:dyDescent="0.25">
      <c r="A28" s="41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</row>
    <row r="29" spans="1:16" x14ac:dyDescent="0.25">
      <c r="A29" s="41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</row>
    <row r="30" spans="1:16" x14ac:dyDescent="0.25">
      <c r="A30" s="41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</row>
    <row r="31" spans="1:16" x14ac:dyDescent="0.25">
      <c r="A31" s="41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</row>
    <row r="32" spans="1:16" x14ac:dyDescent="0.25">
      <c r="A32" s="41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</row>
    <row r="33" spans="1:15" x14ac:dyDescent="0.25">
      <c r="A33" s="41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</row>
    <row r="34" spans="1:15" x14ac:dyDescent="0.25">
      <c r="A34" s="41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</row>
    <row r="35" spans="1:15" x14ac:dyDescent="0.25">
      <c r="A35" s="41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</row>
    <row r="36" spans="1:15" x14ac:dyDescent="0.25">
      <c r="A36" s="41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</row>
    <row r="37" spans="1:15" x14ac:dyDescent="0.25">
      <c r="A37" s="41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</row>
    <row r="38" spans="1:15" x14ac:dyDescent="0.25">
      <c r="A38" s="41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1:15" x14ac:dyDescent="0.25">
      <c r="A39" s="41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1:15" x14ac:dyDescent="0.25">
      <c r="A40" s="41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1:15" x14ac:dyDescent="0.25">
      <c r="A41" s="41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1:15" x14ac:dyDescent="0.25">
      <c r="A42" s="41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5" x14ac:dyDescent="0.25">
      <c r="A43" s="41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5" x14ac:dyDescent="0.25">
      <c r="A44" s="41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15" x14ac:dyDescent="0.25">
      <c r="A45" s="41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15" x14ac:dyDescent="0.25">
      <c r="A46" s="41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15" x14ac:dyDescent="0.25">
      <c r="A47" s="41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15" x14ac:dyDescent="0.25">
      <c r="A48" s="41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x14ac:dyDescent="0.25">
      <c r="A49" s="41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x14ac:dyDescent="0.25">
      <c r="A50" s="41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x14ac:dyDescent="0.25">
      <c r="A51" s="41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x14ac:dyDescent="0.25">
      <c r="A52" s="41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x14ac:dyDescent="0.25">
      <c r="A53" s="41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x14ac:dyDescent="0.25">
      <c r="A54" s="41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x14ac:dyDescent="0.25">
      <c r="A55" s="41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x14ac:dyDescent="0.25">
      <c r="A56" s="41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x14ac:dyDescent="0.25">
      <c r="A57" s="41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x14ac:dyDescent="0.25">
      <c r="A58" s="41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x14ac:dyDescent="0.25">
      <c r="A59" s="41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1:15" x14ac:dyDescent="0.25">
      <c r="A60" s="41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1:15" x14ac:dyDescent="0.25">
      <c r="A61" s="41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1:15" x14ac:dyDescent="0.25">
      <c r="A62" s="41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1:15" x14ac:dyDescent="0.25">
      <c r="A63" s="4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1:15" x14ac:dyDescent="0.25">
      <c r="A64" s="41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1:15" x14ac:dyDescent="0.25">
      <c r="A65" s="41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1:15" x14ac:dyDescent="0.25">
      <c r="A66" s="41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1:15" x14ac:dyDescent="0.25">
      <c r="A67" s="41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1:15" x14ac:dyDescent="0.25">
      <c r="A68" s="41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1:15" x14ac:dyDescent="0.25">
      <c r="A69" s="41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1:15" x14ac:dyDescent="0.25">
      <c r="A70" s="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1:15" x14ac:dyDescent="0.25">
      <c r="A71" s="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1:15" x14ac:dyDescent="0.25">
      <c r="A72" s="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15" x14ac:dyDescent="0.25">
      <c r="A73" s="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15" x14ac:dyDescent="0.25">
      <c r="A74" s="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15" x14ac:dyDescent="0.25">
      <c r="A75" s="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15" x14ac:dyDescent="0.25">
      <c r="A76" s="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15" x14ac:dyDescent="0.25">
      <c r="A77" s="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15" x14ac:dyDescent="0.25">
      <c r="A78" s="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15" x14ac:dyDescent="0.25">
      <c r="A79" s="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15" x14ac:dyDescent="0.25">
      <c r="A80" s="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1:15" x14ac:dyDescent="0.25">
      <c r="A81" s="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1:15" x14ac:dyDescent="0.25">
      <c r="A82" s="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1:15" x14ac:dyDescent="0.25">
      <c r="A83" s="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1:15" x14ac:dyDescent="0.25">
      <c r="A84" s="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1:15" x14ac:dyDescent="0.25">
      <c r="A85" s="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1:15" x14ac:dyDescent="0.25">
      <c r="A86" s="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1:15" x14ac:dyDescent="0.25">
      <c r="A87" s="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x14ac:dyDescent="0.25">
      <c r="A88" s="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1:15" x14ac:dyDescent="0.25">
      <c r="A89" s="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1:15" x14ac:dyDescent="0.25">
      <c r="A90" s="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1:15" x14ac:dyDescent="0.25">
      <c r="A91" s="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1:15" x14ac:dyDescent="0.25">
      <c r="A92" s="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1:15" x14ac:dyDescent="0.25">
      <c r="A93" s="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1:15" x14ac:dyDescent="0.25">
      <c r="A94" s="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1:15" x14ac:dyDescent="0.25">
      <c r="A95" s="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1:15" x14ac:dyDescent="0.25">
      <c r="A96" s="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1:15" x14ac:dyDescent="0.25">
      <c r="A97" s="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1:15" x14ac:dyDescent="0.25">
      <c r="A98" s="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1:15" x14ac:dyDescent="0.25">
      <c r="A99" s="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1:15" x14ac:dyDescent="0.25">
      <c r="A100" s="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1:15" x14ac:dyDescent="0.25">
      <c r="A101" s="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1:15" x14ac:dyDescent="0.25">
      <c r="A102" s="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1:15" x14ac:dyDescent="0.25">
      <c r="A103" s="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1:15" x14ac:dyDescent="0.25">
      <c r="A104" s="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1:15" x14ac:dyDescent="0.25">
      <c r="A105" s="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1:15" x14ac:dyDescent="0.25">
      <c r="A106" s="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1:15" x14ac:dyDescent="0.25">
      <c r="A107" s="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1:15" x14ac:dyDescent="0.25">
      <c r="A108" s="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1:15" x14ac:dyDescent="0.25">
      <c r="A109" s="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1:15" x14ac:dyDescent="0.25">
      <c r="A110" s="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1:15" x14ac:dyDescent="0.25">
      <c r="A111" s="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1:15" x14ac:dyDescent="0.25">
      <c r="A112" s="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1:15" x14ac:dyDescent="0.25">
      <c r="A113" s="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25">
      <c r="A114" s="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1:15" x14ac:dyDescent="0.25">
      <c r="A115" s="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1:15" x14ac:dyDescent="0.25">
      <c r="A116" s="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1:15" x14ac:dyDescent="0.25">
      <c r="A117" s="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1:15" x14ac:dyDescent="0.25">
      <c r="A118" s="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1:15" x14ac:dyDescent="0.25">
      <c r="A119" s="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1:15" x14ac:dyDescent="0.25">
      <c r="A120" s="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1:15" x14ac:dyDescent="0.25">
      <c r="A121" s="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1:15" x14ac:dyDescent="0.25">
      <c r="A122" s="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1:15" x14ac:dyDescent="0.25">
      <c r="A123" s="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1:15" x14ac:dyDescent="0.25">
      <c r="A124" s="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1:15" x14ac:dyDescent="0.25">
      <c r="A125" s="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1:15" x14ac:dyDescent="0.25">
      <c r="A126" s="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1:15" x14ac:dyDescent="0.25">
      <c r="A127" s="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1:15" x14ac:dyDescent="0.25">
      <c r="A128" s="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1:15" x14ac:dyDescent="0.25">
      <c r="A129" s="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1:15" x14ac:dyDescent="0.25">
      <c r="A130" s="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1:15" x14ac:dyDescent="0.25">
      <c r="A131" s="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1:15" x14ac:dyDescent="0.25">
      <c r="A132" s="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1:15" x14ac:dyDescent="0.25">
      <c r="A133" s="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1:15" x14ac:dyDescent="0.25">
      <c r="A134" s="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1:15" x14ac:dyDescent="0.25">
      <c r="A135" s="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1:15" x14ac:dyDescent="0.25">
      <c r="A136" s="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1:15" x14ac:dyDescent="0.25">
      <c r="A137" s="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1:15" x14ac:dyDescent="0.25">
      <c r="A138" s="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1:15" x14ac:dyDescent="0.25">
      <c r="A139" s="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1:15" x14ac:dyDescent="0.25">
      <c r="A140" s="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1:15" x14ac:dyDescent="0.25">
      <c r="A141" s="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1:15" x14ac:dyDescent="0.25">
      <c r="A142" s="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1:15" x14ac:dyDescent="0.25">
      <c r="A143" s="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1:15" x14ac:dyDescent="0.25">
      <c r="A144" s="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1:15" x14ac:dyDescent="0.25">
      <c r="A145" s="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1:15" x14ac:dyDescent="0.25">
      <c r="A146" s="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1:15" x14ac:dyDescent="0.25">
      <c r="A147" s="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1:15" x14ac:dyDescent="0.25">
      <c r="A148" s="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1:15" x14ac:dyDescent="0.25">
      <c r="A149" s="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1:15" x14ac:dyDescent="0.25">
      <c r="A150" s="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1:15" x14ac:dyDescent="0.25">
      <c r="A151" s="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1:15" x14ac:dyDescent="0.25">
      <c r="A152" s="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1:15" x14ac:dyDescent="0.25">
      <c r="A153" s="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1:15" x14ac:dyDescent="0.25">
      <c r="A154" s="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1:15" x14ac:dyDescent="0.25">
      <c r="A155" s="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1:15" x14ac:dyDescent="0.25">
      <c r="A156" s="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1:15" x14ac:dyDescent="0.25">
      <c r="A157" s="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1:15" x14ac:dyDescent="0.25">
      <c r="A158" s="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1:15" x14ac:dyDescent="0.25">
      <c r="A159" s="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1:15" x14ac:dyDescent="0.25">
      <c r="A160" s="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1:15" x14ac:dyDescent="0.25">
      <c r="A161" s="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1:15" x14ac:dyDescent="0.25">
      <c r="A162" s="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1:15" x14ac:dyDescent="0.25">
      <c r="A163" s="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1:15" x14ac:dyDescent="0.25">
      <c r="A164" s="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1:15" x14ac:dyDescent="0.25">
      <c r="A165" s="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1:15" x14ac:dyDescent="0.25">
      <c r="A166" s="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1:15" x14ac:dyDescent="0.25">
      <c r="A167" s="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1:15" x14ac:dyDescent="0.25">
      <c r="A168" s="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1:15" x14ac:dyDescent="0.25">
      <c r="A169" s="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1:15" x14ac:dyDescent="0.25">
      <c r="A170" s="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1:15" x14ac:dyDescent="0.25">
      <c r="A171" s="41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</row>
    <row r="172" spans="1:15" x14ac:dyDescent="0.25">
      <c r="A172" s="41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</row>
    <row r="173" spans="1:15" x14ac:dyDescent="0.25">
      <c r="A173" s="41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</row>
    <row r="174" spans="1:15" x14ac:dyDescent="0.25">
      <c r="A174" s="41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</row>
    <row r="175" spans="1:15" x14ac:dyDescent="0.25">
      <c r="A175" s="41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</row>
    <row r="176" spans="1:15" x14ac:dyDescent="0.25">
      <c r="A176" s="41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</row>
    <row r="177" spans="1:15" x14ac:dyDescent="0.25">
      <c r="A177" s="41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</row>
    <row r="178" spans="1:15" x14ac:dyDescent="0.25">
      <c r="A178" s="41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</row>
    <row r="179" spans="1:15" x14ac:dyDescent="0.25">
      <c r="A179" s="41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</row>
    <row r="180" spans="1:15" x14ac:dyDescent="0.25">
      <c r="A180" s="41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</row>
    <row r="181" spans="1:15" x14ac:dyDescent="0.25">
      <c r="A181" s="41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</row>
    <row r="182" spans="1:15" x14ac:dyDescent="0.25">
      <c r="A182" s="41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</row>
    <row r="183" spans="1:15" x14ac:dyDescent="0.25">
      <c r="A183" s="41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</row>
    <row r="184" spans="1:15" x14ac:dyDescent="0.25">
      <c r="A184" s="41"/>
      <c r="C184" s="255"/>
      <c r="D184" s="255"/>
      <c r="E184" s="255"/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</row>
    <row r="185" spans="1:15" x14ac:dyDescent="0.25">
      <c r="A185" s="41"/>
      <c r="C185" s="255"/>
      <c r="D185" s="255"/>
      <c r="E185" s="255"/>
      <c r="F185" s="255"/>
      <c r="G185" s="255"/>
      <c r="H185" s="255"/>
      <c r="I185" s="255"/>
      <c r="J185" s="255"/>
      <c r="K185" s="255"/>
      <c r="L185" s="255"/>
      <c r="M185" s="255"/>
      <c r="N185" s="255"/>
      <c r="O185" s="255"/>
    </row>
    <row r="186" spans="1:15" x14ac:dyDescent="0.25">
      <c r="A186" s="41"/>
      <c r="C186" s="255"/>
      <c r="D186" s="255"/>
      <c r="E186" s="255"/>
      <c r="F186" s="255"/>
      <c r="G186" s="255"/>
      <c r="H186" s="255"/>
      <c r="I186" s="255"/>
      <c r="J186" s="255"/>
      <c r="K186" s="255"/>
      <c r="L186" s="255"/>
      <c r="M186" s="255"/>
      <c r="N186" s="255"/>
      <c r="O186" s="255"/>
    </row>
    <row r="187" spans="1:15" x14ac:dyDescent="0.25">
      <c r="A187" s="41"/>
      <c r="C187" s="255"/>
      <c r="D187" s="255"/>
      <c r="E187" s="255"/>
      <c r="F187" s="255"/>
      <c r="G187" s="255"/>
      <c r="H187" s="255"/>
      <c r="I187" s="255"/>
      <c r="J187" s="255"/>
      <c r="K187" s="255"/>
      <c r="L187" s="255"/>
      <c r="M187" s="255"/>
      <c r="N187" s="255"/>
      <c r="O187" s="255"/>
    </row>
    <row r="188" spans="1:15" x14ac:dyDescent="0.25">
      <c r="A188" s="41"/>
      <c r="C188" s="255"/>
      <c r="D188" s="255"/>
      <c r="E188" s="255"/>
      <c r="F188" s="255"/>
      <c r="G188" s="255"/>
      <c r="H188" s="255"/>
      <c r="I188" s="255"/>
      <c r="J188" s="255"/>
      <c r="K188" s="255"/>
      <c r="L188" s="255"/>
      <c r="M188" s="255"/>
      <c r="N188" s="255"/>
      <c r="O188" s="255"/>
    </row>
    <row r="189" spans="1:15" x14ac:dyDescent="0.25">
      <c r="A189" s="41"/>
      <c r="C189" s="255"/>
      <c r="D189" s="255"/>
      <c r="E189" s="255"/>
      <c r="F189" s="255"/>
      <c r="G189" s="255"/>
      <c r="H189" s="255"/>
      <c r="I189" s="255"/>
      <c r="J189" s="255"/>
      <c r="K189" s="255"/>
      <c r="L189" s="255"/>
      <c r="M189" s="255"/>
      <c r="N189" s="255"/>
      <c r="O189" s="255"/>
    </row>
    <row r="190" spans="1:15" x14ac:dyDescent="0.25">
      <c r="A190" s="41"/>
      <c r="C190" s="255"/>
      <c r="D190" s="255"/>
      <c r="E190" s="255"/>
      <c r="F190" s="255"/>
      <c r="G190" s="255"/>
      <c r="H190" s="255"/>
      <c r="I190" s="255"/>
      <c r="J190" s="255"/>
      <c r="K190" s="255"/>
      <c r="L190" s="255"/>
      <c r="M190" s="255"/>
      <c r="N190" s="255"/>
      <c r="O190" s="255"/>
    </row>
    <row r="191" spans="1:15" x14ac:dyDescent="0.25">
      <c r="A191" s="41"/>
      <c r="C191" s="255"/>
      <c r="D191" s="255"/>
      <c r="E191" s="255"/>
      <c r="F191" s="255"/>
      <c r="G191" s="255"/>
      <c r="H191" s="255"/>
      <c r="I191" s="255"/>
      <c r="J191" s="255"/>
      <c r="K191" s="255"/>
      <c r="L191" s="255"/>
      <c r="M191" s="255"/>
      <c r="N191" s="255"/>
      <c r="O191" s="255"/>
    </row>
    <row r="192" spans="1:15" x14ac:dyDescent="0.25">
      <c r="A192" s="41"/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</row>
    <row r="193" spans="1:15" x14ac:dyDescent="0.25">
      <c r="A193" s="41"/>
      <c r="C193" s="255"/>
      <c r="D193" s="255"/>
      <c r="E193" s="255"/>
      <c r="F193" s="255"/>
      <c r="G193" s="255"/>
      <c r="H193" s="255"/>
      <c r="I193" s="255"/>
      <c r="J193" s="255"/>
      <c r="K193" s="255"/>
      <c r="L193" s="255"/>
      <c r="M193" s="255"/>
      <c r="N193" s="255"/>
      <c r="O193" s="255"/>
    </row>
    <row r="194" spans="1:15" x14ac:dyDescent="0.25">
      <c r="A194" s="41"/>
      <c r="C194" s="255"/>
      <c r="D194" s="255"/>
      <c r="E194" s="255"/>
      <c r="F194" s="255"/>
      <c r="G194" s="255"/>
      <c r="H194" s="255"/>
      <c r="I194" s="255"/>
      <c r="J194" s="255"/>
      <c r="K194" s="255"/>
      <c r="L194" s="255"/>
      <c r="M194" s="255"/>
      <c r="N194" s="255"/>
      <c r="O194" s="255"/>
    </row>
    <row r="195" spans="1:15" x14ac:dyDescent="0.25">
      <c r="A195" s="41"/>
      <c r="C195" s="255"/>
      <c r="D195" s="255"/>
      <c r="E195" s="255"/>
      <c r="F195" s="255"/>
      <c r="G195" s="255"/>
      <c r="H195" s="255"/>
      <c r="I195" s="255"/>
      <c r="J195" s="255"/>
      <c r="K195" s="255"/>
      <c r="L195" s="255"/>
      <c r="M195" s="255"/>
      <c r="N195" s="255"/>
      <c r="O195" s="255"/>
    </row>
    <row r="196" spans="1:15" x14ac:dyDescent="0.25">
      <c r="A196" s="41"/>
      <c r="C196" s="255"/>
      <c r="D196" s="255"/>
      <c r="E196" s="255"/>
      <c r="F196" s="255"/>
      <c r="G196" s="255"/>
      <c r="H196" s="255"/>
      <c r="I196" s="255"/>
      <c r="J196" s="255"/>
      <c r="K196" s="255"/>
      <c r="L196" s="255"/>
      <c r="M196" s="255"/>
      <c r="N196" s="255"/>
      <c r="O196" s="255"/>
    </row>
    <row r="197" spans="1:15" x14ac:dyDescent="0.25">
      <c r="A197" s="41"/>
      <c r="C197" s="255"/>
      <c r="D197" s="255"/>
      <c r="E197" s="255"/>
      <c r="F197" s="255"/>
      <c r="G197" s="255"/>
      <c r="H197" s="255"/>
      <c r="I197" s="255"/>
      <c r="J197" s="255"/>
      <c r="K197" s="255"/>
      <c r="L197" s="255"/>
      <c r="M197" s="255"/>
      <c r="N197" s="255"/>
      <c r="O197" s="255"/>
    </row>
    <row r="198" spans="1:15" x14ac:dyDescent="0.25">
      <c r="A198" s="41"/>
      <c r="C198" s="255"/>
      <c r="D198" s="255"/>
      <c r="E198" s="255"/>
      <c r="F198" s="255"/>
      <c r="G198" s="255"/>
      <c r="H198" s="255"/>
      <c r="I198" s="255"/>
      <c r="J198" s="255"/>
      <c r="K198" s="255"/>
      <c r="L198" s="255"/>
      <c r="M198" s="255"/>
      <c r="N198" s="255"/>
      <c r="O198" s="255"/>
    </row>
    <row r="199" spans="1:15" x14ac:dyDescent="0.25">
      <c r="A199" s="41"/>
    </row>
    <row r="200" spans="1:15" x14ac:dyDescent="0.25">
      <c r="A200" s="41"/>
    </row>
    <row r="201" spans="1:15" x14ac:dyDescent="0.25">
      <c r="A201" s="41"/>
    </row>
    <row r="202" spans="1:15" x14ac:dyDescent="0.25">
      <c r="A202" s="41"/>
    </row>
    <row r="203" spans="1:15" x14ac:dyDescent="0.25">
      <c r="A203" s="41"/>
    </row>
    <row r="204" spans="1:15" x14ac:dyDescent="0.25">
      <c r="A204" s="41"/>
    </row>
    <row r="205" spans="1:15" x14ac:dyDescent="0.25">
      <c r="A205" s="41"/>
    </row>
    <row r="206" spans="1:15" x14ac:dyDescent="0.25">
      <c r="A206" s="41"/>
    </row>
    <row r="207" spans="1:15" x14ac:dyDescent="0.25">
      <c r="A207" s="41"/>
    </row>
    <row r="208" spans="1:15" x14ac:dyDescent="0.25">
      <c r="A208" s="41"/>
    </row>
    <row r="209" spans="1:1" x14ac:dyDescent="0.25">
      <c r="A209" s="41"/>
    </row>
    <row r="210" spans="1:1" x14ac:dyDescent="0.25">
      <c r="A210" s="41"/>
    </row>
    <row r="211" spans="1:1" x14ac:dyDescent="0.25">
      <c r="A211" s="41"/>
    </row>
    <row r="212" spans="1:1" x14ac:dyDescent="0.25">
      <c r="A212" s="41"/>
    </row>
    <row r="213" spans="1:1" x14ac:dyDescent="0.25">
      <c r="A213" s="41"/>
    </row>
    <row r="214" spans="1:1" x14ac:dyDescent="0.25">
      <c r="A214" s="41"/>
    </row>
    <row r="215" spans="1:1" x14ac:dyDescent="0.25">
      <c r="A215" s="41"/>
    </row>
    <row r="216" spans="1:1" x14ac:dyDescent="0.25">
      <c r="A216" s="41"/>
    </row>
    <row r="217" spans="1:1" x14ac:dyDescent="0.25">
      <c r="A217" s="41"/>
    </row>
    <row r="218" spans="1:1" x14ac:dyDescent="0.25">
      <c r="A218" s="41"/>
    </row>
    <row r="219" spans="1:1" x14ac:dyDescent="0.25">
      <c r="A219" s="41"/>
    </row>
    <row r="220" spans="1:1" x14ac:dyDescent="0.25">
      <c r="A220" s="41"/>
    </row>
    <row r="221" spans="1:1" x14ac:dyDescent="0.25">
      <c r="A221" s="41"/>
    </row>
    <row r="222" spans="1:1" x14ac:dyDescent="0.25">
      <c r="A222" s="41"/>
    </row>
    <row r="223" spans="1:1" x14ac:dyDescent="0.25">
      <c r="A223" s="41"/>
    </row>
    <row r="224" spans="1:1" x14ac:dyDescent="0.25">
      <c r="A224" s="41"/>
    </row>
    <row r="225" spans="1:1" x14ac:dyDescent="0.25">
      <c r="A225" s="41"/>
    </row>
    <row r="226" spans="1:1" x14ac:dyDescent="0.25">
      <c r="A226" s="41"/>
    </row>
    <row r="227" spans="1:1" x14ac:dyDescent="0.25">
      <c r="A227" s="41"/>
    </row>
    <row r="228" spans="1:1" x14ac:dyDescent="0.25">
      <c r="A228" s="41"/>
    </row>
    <row r="229" spans="1:1" x14ac:dyDescent="0.25">
      <c r="A229" s="41"/>
    </row>
    <row r="230" spans="1:1" x14ac:dyDescent="0.25">
      <c r="A230" s="41"/>
    </row>
    <row r="231" spans="1:1" x14ac:dyDescent="0.25">
      <c r="A231" s="41"/>
    </row>
    <row r="232" spans="1:1" x14ac:dyDescent="0.25">
      <c r="A232" s="41"/>
    </row>
    <row r="233" spans="1:1" x14ac:dyDescent="0.25">
      <c r="A233" s="41"/>
    </row>
    <row r="234" spans="1:1" x14ac:dyDescent="0.25">
      <c r="A234" s="41"/>
    </row>
    <row r="235" spans="1:1" x14ac:dyDescent="0.25">
      <c r="A235" s="41"/>
    </row>
    <row r="236" spans="1:1" x14ac:dyDescent="0.25">
      <c r="A236" s="41"/>
    </row>
    <row r="237" spans="1:1" x14ac:dyDescent="0.25">
      <c r="A237" s="41"/>
    </row>
    <row r="238" spans="1:1" x14ac:dyDescent="0.25">
      <c r="A238" s="41"/>
    </row>
    <row r="239" spans="1:1" x14ac:dyDescent="0.25">
      <c r="A239" s="41"/>
    </row>
    <row r="240" spans="1:1" x14ac:dyDescent="0.25">
      <c r="A240" s="41"/>
    </row>
    <row r="241" spans="1:1" x14ac:dyDescent="0.25">
      <c r="A241" s="41"/>
    </row>
    <row r="242" spans="1:1" x14ac:dyDescent="0.25">
      <c r="A242" s="41"/>
    </row>
    <row r="243" spans="1:1" x14ac:dyDescent="0.25">
      <c r="A243" s="41"/>
    </row>
    <row r="244" spans="1:1" x14ac:dyDescent="0.25">
      <c r="A244" s="41"/>
    </row>
    <row r="245" spans="1:1" x14ac:dyDescent="0.25">
      <c r="A245" s="41"/>
    </row>
    <row r="246" spans="1:1" x14ac:dyDescent="0.25">
      <c r="A246" s="41"/>
    </row>
    <row r="247" spans="1:1" x14ac:dyDescent="0.25">
      <c r="A247" s="41"/>
    </row>
    <row r="248" spans="1:1" x14ac:dyDescent="0.25">
      <c r="A248" s="41"/>
    </row>
    <row r="249" spans="1:1" x14ac:dyDescent="0.25">
      <c r="A249" s="41"/>
    </row>
    <row r="250" spans="1:1" x14ac:dyDescent="0.25">
      <c r="A250" s="41"/>
    </row>
    <row r="251" spans="1:1" x14ac:dyDescent="0.25">
      <c r="A251" s="41"/>
    </row>
    <row r="252" spans="1:1" x14ac:dyDescent="0.25">
      <c r="A252" s="41"/>
    </row>
    <row r="253" spans="1:1" x14ac:dyDescent="0.25">
      <c r="A253" s="41"/>
    </row>
    <row r="254" spans="1:1" x14ac:dyDescent="0.25">
      <c r="A254" s="41"/>
    </row>
    <row r="255" spans="1:1" x14ac:dyDescent="0.25">
      <c r="A255" s="41"/>
    </row>
    <row r="256" spans="1:1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  <row r="313" spans="1:1" x14ac:dyDescent="0.25">
      <c r="A313" s="41"/>
    </row>
    <row r="314" spans="1:1" x14ac:dyDescent="0.25">
      <c r="A314" s="41"/>
    </row>
    <row r="315" spans="1:1" x14ac:dyDescent="0.25">
      <c r="A315" s="41"/>
    </row>
    <row r="316" spans="1:1" x14ac:dyDescent="0.25">
      <c r="A316" s="41"/>
    </row>
    <row r="317" spans="1:1" x14ac:dyDescent="0.25">
      <c r="A317" s="41"/>
    </row>
    <row r="318" spans="1:1" x14ac:dyDescent="0.25">
      <c r="A318" s="41"/>
    </row>
    <row r="319" spans="1:1" x14ac:dyDescent="0.25">
      <c r="A319" s="41"/>
    </row>
    <row r="320" spans="1:1" x14ac:dyDescent="0.25">
      <c r="A320" s="41"/>
    </row>
    <row r="321" spans="1:1" x14ac:dyDescent="0.25">
      <c r="A321" s="41"/>
    </row>
    <row r="322" spans="1:1" x14ac:dyDescent="0.25">
      <c r="A322" s="41"/>
    </row>
    <row r="323" spans="1:1" x14ac:dyDescent="0.25">
      <c r="A323" s="41"/>
    </row>
    <row r="324" spans="1:1" x14ac:dyDescent="0.25">
      <c r="A324" s="41"/>
    </row>
    <row r="325" spans="1:1" x14ac:dyDescent="0.25">
      <c r="A325" s="41"/>
    </row>
    <row r="326" spans="1:1" x14ac:dyDescent="0.25">
      <c r="A326" s="41"/>
    </row>
    <row r="327" spans="1:1" x14ac:dyDescent="0.25">
      <c r="A327" s="41"/>
    </row>
    <row r="328" spans="1:1" x14ac:dyDescent="0.25">
      <c r="A328" s="41"/>
    </row>
    <row r="329" spans="1:1" x14ac:dyDescent="0.25">
      <c r="A329" s="41"/>
    </row>
    <row r="330" spans="1:1" x14ac:dyDescent="0.25">
      <c r="A330" s="41"/>
    </row>
    <row r="331" spans="1:1" x14ac:dyDescent="0.25">
      <c r="A331" s="41"/>
    </row>
    <row r="332" spans="1:1" x14ac:dyDescent="0.25">
      <c r="A332" s="41"/>
    </row>
    <row r="333" spans="1:1" x14ac:dyDescent="0.25">
      <c r="A333" s="41"/>
    </row>
    <row r="334" spans="1:1" x14ac:dyDescent="0.25">
      <c r="A334" s="41"/>
    </row>
    <row r="335" spans="1:1" x14ac:dyDescent="0.25">
      <c r="A335" s="41"/>
    </row>
    <row r="336" spans="1:1" x14ac:dyDescent="0.25">
      <c r="A336" s="41"/>
    </row>
    <row r="337" spans="1:1" x14ac:dyDescent="0.25">
      <c r="A337" s="41"/>
    </row>
    <row r="338" spans="1:1" x14ac:dyDescent="0.25">
      <c r="A338" s="41"/>
    </row>
    <row r="339" spans="1:1" x14ac:dyDescent="0.25">
      <c r="A339" s="41"/>
    </row>
    <row r="340" spans="1:1" x14ac:dyDescent="0.25">
      <c r="A340" s="41"/>
    </row>
    <row r="341" spans="1:1" x14ac:dyDescent="0.25">
      <c r="A341" s="41"/>
    </row>
    <row r="342" spans="1:1" x14ac:dyDescent="0.25">
      <c r="A342" s="41"/>
    </row>
    <row r="343" spans="1:1" x14ac:dyDescent="0.25">
      <c r="A343" s="41"/>
    </row>
    <row r="344" spans="1:1" x14ac:dyDescent="0.25">
      <c r="A344" s="41"/>
    </row>
    <row r="345" spans="1:1" x14ac:dyDescent="0.25">
      <c r="A345" s="41"/>
    </row>
    <row r="346" spans="1:1" x14ac:dyDescent="0.25">
      <c r="A346" s="41"/>
    </row>
    <row r="347" spans="1:1" x14ac:dyDescent="0.25">
      <c r="A347" s="41"/>
    </row>
    <row r="348" spans="1:1" x14ac:dyDescent="0.25">
      <c r="A348" s="41"/>
    </row>
    <row r="349" spans="1:1" x14ac:dyDescent="0.25">
      <c r="A349" s="41"/>
    </row>
    <row r="350" spans="1:1" x14ac:dyDescent="0.25">
      <c r="A350" s="41"/>
    </row>
    <row r="351" spans="1:1" x14ac:dyDescent="0.25">
      <c r="A351" s="41"/>
    </row>
    <row r="352" spans="1:1" x14ac:dyDescent="0.25">
      <c r="A352" s="41"/>
    </row>
    <row r="353" spans="1:1" x14ac:dyDescent="0.25">
      <c r="A353" s="41"/>
    </row>
    <row r="354" spans="1:1" x14ac:dyDescent="0.25">
      <c r="A354" s="41"/>
    </row>
    <row r="355" spans="1:1" x14ac:dyDescent="0.25">
      <c r="A355" s="41"/>
    </row>
    <row r="356" spans="1:1" x14ac:dyDescent="0.25">
      <c r="A356" s="41"/>
    </row>
    <row r="357" spans="1:1" x14ac:dyDescent="0.25">
      <c r="A357" s="41"/>
    </row>
    <row r="358" spans="1:1" x14ac:dyDescent="0.25">
      <c r="A358" s="41"/>
    </row>
    <row r="359" spans="1:1" x14ac:dyDescent="0.25">
      <c r="A359" s="41"/>
    </row>
    <row r="360" spans="1:1" x14ac:dyDescent="0.25">
      <c r="A360" s="41"/>
    </row>
    <row r="361" spans="1:1" x14ac:dyDescent="0.25">
      <c r="A361" s="41"/>
    </row>
    <row r="362" spans="1:1" x14ac:dyDescent="0.25">
      <c r="A362" s="41"/>
    </row>
    <row r="363" spans="1:1" x14ac:dyDescent="0.25">
      <c r="A363" s="41"/>
    </row>
    <row r="364" spans="1:1" x14ac:dyDescent="0.25">
      <c r="A364" s="41"/>
    </row>
    <row r="365" spans="1:1" x14ac:dyDescent="0.25">
      <c r="A365" s="41"/>
    </row>
    <row r="366" spans="1:1" x14ac:dyDescent="0.25">
      <c r="A366" s="41"/>
    </row>
    <row r="367" spans="1:1" x14ac:dyDescent="0.25">
      <c r="A367" s="41"/>
    </row>
    <row r="368" spans="1:1" x14ac:dyDescent="0.25">
      <c r="A368" s="41"/>
    </row>
    <row r="369" spans="1:1" x14ac:dyDescent="0.25">
      <c r="A369" s="41"/>
    </row>
    <row r="370" spans="1:1" x14ac:dyDescent="0.25">
      <c r="A370" s="41"/>
    </row>
    <row r="371" spans="1:1" x14ac:dyDescent="0.25">
      <c r="A371" s="41"/>
    </row>
    <row r="372" spans="1:1" x14ac:dyDescent="0.25">
      <c r="A372" s="41"/>
    </row>
    <row r="373" spans="1:1" x14ac:dyDescent="0.25">
      <c r="A373" s="41"/>
    </row>
    <row r="374" spans="1:1" x14ac:dyDescent="0.25">
      <c r="A374" s="41"/>
    </row>
    <row r="375" spans="1:1" x14ac:dyDescent="0.25">
      <c r="A375" s="41"/>
    </row>
    <row r="376" spans="1:1" x14ac:dyDescent="0.25">
      <c r="A376" s="41"/>
    </row>
    <row r="377" spans="1:1" x14ac:dyDescent="0.25">
      <c r="A377" s="41"/>
    </row>
    <row r="378" spans="1:1" x14ac:dyDescent="0.25">
      <c r="A378" s="41"/>
    </row>
    <row r="379" spans="1:1" x14ac:dyDescent="0.25">
      <c r="A379" s="41"/>
    </row>
    <row r="380" spans="1:1" x14ac:dyDescent="0.25">
      <c r="A380" s="41"/>
    </row>
    <row r="381" spans="1:1" x14ac:dyDescent="0.25">
      <c r="A381" s="41"/>
    </row>
    <row r="382" spans="1:1" x14ac:dyDescent="0.25">
      <c r="A382" s="41"/>
    </row>
    <row r="383" spans="1:1" x14ac:dyDescent="0.25">
      <c r="A383" s="41"/>
    </row>
    <row r="384" spans="1:1" x14ac:dyDescent="0.25">
      <c r="A384" s="41"/>
    </row>
    <row r="385" spans="1:1" x14ac:dyDescent="0.25">
      <c r="A385" s="41"/>
    </row>
    <row r="386" spans="1:1" x14ac:dyDescent="0.25">
      <c r="A386" s="41"/>
    </row>
    <row r="387" spans="1:1" x14ac:dyDescent="0.25">
      <c r="A387" s="41"/>
    </row>
    <row r="388" spans="1:1" x14ac:dyDescent="0.25">
      <c r="A388" s="41"/>
    </row>
    <row r="389" spans="1:1" x14ac:dyDescent="0.25">
      <c r="A389" s="41"/>
    </row>
    <row r="390" spans="1:1" x14ac:dyDescent="0.25">
      <c r="A390" s="41"/>
    </row>
    <row r="391" spans="1:1" x14ac:dyDescent="0.25">
      <c r="A391" s="41"/>
    </row>
    <row r="392" spans="1:1" x14ac:dyDescent="0.25">
      <c r="A392" s="41"/>
    </row>
    <row r="393" spans="1:1" x14ac:dyDescent="0.25">
      <c r="A393" s="41"/>
    </row>
    <row r="418" spans="1:1" x14ac:dyDescent="0.25">
      <c r="A418" s="41"/>
    </row>
    <row r="419" spans="1:1" x14ac:dyDescent="0.25">
      <c r="A419" s="41"/>
    </row>
    <row r="420" spans="1:1" x14ac:dyDescent="0.25">
      <c r="A420" s="41"/>
    </row>
    <row r="421" spans="1:1" x14ac:dyDescent="0.25">
      <c r="A421" s="41"/>
    </row>
    <row r="422" spans="1:1" x14ac:dyDescent="0.25">
      <c r="A422" s="41"/>
    </row>
    <row r="423" spans="1:1" x14ac:dyDescent="0.25">
      <c r="A423" s="41"/>
    </row>
    <row r="424" spans="1:1" x14ac:dyDescent="0.25">
      <c r="A424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7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44"/>
  <sheetViews>
    <sheetView zoomScale="85" zoomScaleNormal="85" workbookViewId="0">
      <pane xSplit="2" ySplit="6" topLeftCell="C16" activePane="bottomRight" state="frozen"/>
      <selection activeCell="L25" sqref="L25:L26"/>
      <selection pane="topRight" activeCell="L25" sqref="L25:L26"/>
      <selection pane="bottomLeft" activeCell="L25" sqref="L25:L26"/>
      <selection pane="bottomRight" activeCell="R34" sqref="R34"/>
    </sheetView>
  </sheetViews>
  <sheetFormatPr defaultColWidth="9.140625" defaultRowHeight="15" x14ac:dyDescent="0.25"/>
  <cols>
    <col min="1" max="1" width="11.5703125" style="1708" customWidth="1"/>
    <col min="2" max="2" width="43.5703125" style="1707" bestFit="1" customWidth="1"/>
    <col min="3" max="3" width="10.140625" style="1709" customWidth="1"/>
    <col min="4" max="10" width="10.140625" style="1709" hidden="1" customWidth="1"/>
    <col min="11" max="11" width="10.140625" style="1709" customWidth="1"/>
    <col min="12" max="14" width="10.140625" style="1709" hidden="1" customWidth="1"/>
    <col min="15" max="15" width="10.140625" style="1709" customWidth="1"/>
    <col min="16" max="16" width="38" style="1709" customWidth="1"/>
    <col min="17" max="16384" width="9.140625" style="1707"/>
  </cols>
  <sheetData>
    <row r="1" spans="1:16" x14ac:dyDescent="0.25">
      <c r="A1" s="1992" t="s">
        <v>10451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2036" t="s">
        <v>3013</v>
      </c>
      <c r="B2" s="2036"/>
      <c r="C2" s="2036"/>
      <c r="D2" s="2036"/>
      <c r="E2" s="2036"/>
      <c r="F2" s="2036"/>
      <c r="G2" s="2036"/>
      <c r="H2" s="2036"/>
      <c r="I2" s="2036"/>
      <c r="J2" s="2036"/>
      <c r="K2" s="2036"/>
      <c r="L2" s="2036"/>
      <c r="M2" s="2036"/>
      <c r="N2" s="2036"/>
      <c r="O2" s="2036"/>
      <c r="P2" s="2036"/>
    </row>
    <row r="3" spans="1:16" ht="15.75" thickBot="1" x14ac:dyDescent="0.3"/>
    <row r="4" spans="1:16" s="1712" customFormat="1" ht="45" x14ac:dyDescent="0.25">
      <c r="A4" s="1710" t="s">
        <v>6256</v>
      </c>
      <c r="B4" s="1711" t="s">
        <v>3020</v>
      </c>
      <c r="C4" s="1649" t="s">
        <v>2883</v>
      </c>
      <c r="D4" s="1650" t="s">
        <v>2884</v>
      </c>
      <c r="E4" s="1650" t="s">
        <v>2885</v>
      </c>
      <c r="F4" s="1651" t="s">
        <v>2886</v>
      </c>
      <c r="G4" s="1652" t="s">
        <v>2887</v>
      </c>
      <c r="H4" s="1650" t="s">
        <v>2768</v>
      </c>
      <c r="I4" s="1653" t="s">
        <v>2763</v>
      </c>
      <c r="J4" s="1654" t="s">
        <v>2843</v>
      </c>
      <c r="K4" s="1654" t="s">
        <v>2886</v>
      </c>
      <c r="L4" s="2038" t="s">
        <v>2888</v>
      </c>
      <c r="M4" s="1655" t="s">
        <v>2889</v>
      </c>
      <c r="N4" s="1655" t="s">
        <v>2890</v>
      </c>
      <c r="O4" s="1655" t="s">
        <v>10784</v>
      </c>
      <c r="P4" s="1656" t="s">
        <v>2764</v>
      </c>
    </row>
    <row r="5" spans="1:16" x14ac:dyDescent="0.25">
      <c r="A5" s="1713"/>
      <c r="B5" s="1714"/>
      <c r="C5" s="94"/>
      <c r="D5" s="95"/>
      <c r="E5" s="95"/>
      <c r="F5" s="96"/>
      <c r="G5" s="97"/>
      <c r="H5" s="95"/>
      <c r="I5" s="98"/>
      <c r="J5" s="99"/>
      <c r="K5" s="99"/>
      <c r="L5" s="101"/>
      <c r="M5" s="101"/>
      <c r="N5" s="101"/>
      <c r="O5" s="101"/>
      <c r="P5" s="101"/>
    </row>
    <row r="6" spans="1:16" s="1717" customFormat="1" ht="15.75" thickBot="1" x14ac:dyDescent="0.3">
      <c r="A6" s="1715"/>
      <c r="B6" s="1716"/>
      <c r="C6" s="1658" t="s">
        <v>0</v>
      </c>
      <c r="D6" s="1659" t="s">
        <v>0</v>
      </c>
      <c r="E6" s="1659" t="s">
        <v>0</v>
      </c>
      <c r="F6" s="1660" t="s">
        <v>0</v>
      </c>
      <c r="G6" s="427" t="s">
        <v>0</v>
      </c>
      <c r="H6" s="425" t="s">
        <v>0</v>
      </c>
      <c r="I6" s="1661" t="s">
        <v>0</v>
      </c>
      <c r="J6" s="428" t="s">
        <v>0</v>
      </c>
      <c r="K6" s="428" t="s">
        <v>0</v>
      </c>
      <c r="L6" s="1662" t="s">
        <v>0</v>
      </c>
      <c r="M6" s="1662" t="s">
        <v>0</v>
      </c>
      <c r="N6" s="1662" t="s">
        <v>0</v>
      </c>
      <c r="O6" s="1662" t="s">
        <v>0</v>
      </c>
      <c r="P6" s="113"/>
    </row>
    <row r="7" spans="1:16" x14ac:dyDescent="0.25">
      <c r="A7" s="1718"/>
      <c r="B7" s="1719" t="s">
        <v>1</v>
      </c>
      <c r="C7" s="1720"/>
      <c r="D7" s="1721"/>
      <c r="E7" s="1722"/>
      <c r="F7" s="1723"/>
      <c r="G7" s="1723"/>
      <c r="H7" s="1724"/>
      <c r="I7" s="1725"/>
      <c r="J7" s="1726"/>
      <c r="K7" s="1726"/>
      <c r="L7" s="1727"/>
      <c r="M7" s="1727"/>
      <c r="N7" s="1727"/>
      <c r="O7" s="1727"/>
      <c r="P7" s="1728"/>
    </row>
    <row r="8" spans="1:16" x14ac:dyDescent="0.25">
      <c r="A8" s="1718"/>
      <c r="B8" s="1719"/>
      <c r="C8" s="1720"/>
      <c r="D8" s="1721"/>
      <c r="E8" s="1722"/>
      <c r="F8" s="1723"/>
      <c r="G8" s="1723"/>
      <c r="H8" s="1724"/>
      <c r="I8" s="1725"/>
      <c r="J8" s="1726"/>
      <c r="K8" s="1726"/>
      <c r="L8" s="1727"/>
      <c r="M8" s="1727"/>
      <c r="N8" s="1727"/>
      <c r="O8" s="1727"/>
      <c r="P8" s="1729"/>
    </row>
    <row r="9" spans="1:16" x14ac:dyDescent="0.25">
      <c r="A9" s="1718"/>
      <c r="B9" s="1719" t="s">
        <v>2771</v>
      </c>
      <c r="C9" s="1720"/>
      <c r="D9" s="1721"/>
      <c r="E9" s="1722"/>
      <c r="F9" s="1730"/>
      <c r="G9" s="1723"/>
      <c r="H9" s="1724"/>
      <c r="I9" s="1725"/>
      <c r="J9" s="1726"/>
      <c r="K9" s="1726"/>
      <c r="L9" s="1727"/>
      <c r="M9" s="1727"/>
      <c r="N9" s="1727"/>
      <c r="O9" s="1727"/>
      <c r="P9" s="1731"/>
    </row>
    <row r="10" spans="1:16" ht="14.45" customHeight="1" x14ac:dyDescent="0.25">
      <c r="A10" s="1732">
        <v>300010100</v>
      </c>
      <c r="B10" s="1733" t="s">
        <v>2</v>
      </c>
      <c r="C10" s="1734">
        <f>VLOOKUP(A10,CSYear!A:D,4,0)</f>
        <v>0</v>
      </c>
      <c r="D10" s="1735"/>
      <c r="E10" s="1736"/>
      <c r="F10" s="1730">
        <f>VLOOKUP(A10,CSYear!A:E,5,0)</f>
        <v>0</v>
      </c>
      <c r="G10" s="1730">
        <f>VLOOKUP(A10,'To CSDate'!A:C,3,0)</f>
        <v>0</v>
      </c>
      <c r="H10" s="1735">
        <f>F10-G10</f>
        <v>0</v>
      </c>
      <c r="I10" s="1737"/>
      <c r="J10" s="1738">
        <f>F10+I10</f>
        <v>0</v>
      </c>
      <c r="K10" s="1738">
        <f>C10</f>
        <v>0</v>
      </c>
      <c r="L10" s="1739"/>
      <c r="M10" s="1739"/>
      <c r="N10" s="1739"/>
      <c r="O10" s="1739">
        <f>SUM(K10:N10)</f>
        <v>0</v>
      </c>
      <c r="P10" s="1740"/>
    </row>
    <row r="11" spans="1:16" ht="14.45" customHeight="1" x14ac:dyDescent="0.25">
      <c r="A11" s="1732">
        <v>300010200</v>
      </c>
      <c r="B11" s="1733" t="s">
        <v>2847</v>
      </c>
      <c r="C11" s="1734">
        <f>VLOOKUP(A11,CSYear!A:D,4,0)</f>
        <v>0</v>
      </c>
      <c r="D11" s="1735"/>
      <c r="E11" s="1736"/>
      <c r="F11" s="1730">
        <f>VLOOKUP(A11,CSYear!A:E,5,0)</f>
        <v>0</v>
      </c>
      <c r="G11" s="1730">
        <f>VLOOKUP(A11,'To CSDate'!A:C,3,0)</f>
        <v>0</v>
      </c>
      <c r="H11" s="1735">
        <f t="shared" ref="H11:H12" si="0">F11-G11</f>
        <v>0</v>
      </c>
      <c r="I11" s="1737"/>
      <c r="J11" s="1738">
        <f t="shared" ref="J11:J12" si="1">F11+I11</f>
        <v>0</v>
      </c>
      <c r="K11" s="1738">
        <f t="shared" ref="K11:K12" si="2">C11</f>
        <v>0</v>
      </c>
      <c r="L11" s="1739"/>
      <c r="M11" s="1739"/>
      <c r="N11" s="1739"/>
      <c r="O11" s="1739">
        <f t="shared" ref="O11:O12" si="3">SUM(K11:N11)</f>
        <v>0</v>
      </c>
      <c r="P11" s="1740"/>
    </row>
    <row r="12" spans="1:16" ht="14.45" customHeight="1" x14ac:dyDescent="0.25">
      <c r="A12" s="1732">
        <v>300010930</v>
      </c>
      <c r="B12" s="1733" t="s">
        <v>6212</v>
      </c>
      <c r="C12" s="1734">
        <f>VLOOKUP(A12,CSYear!A:D,4,0)</f>
        <v>0</v>
      </c>
      <c r="D12" s="1735"/>
      <c r="E12" s="1736"/>
      <c r="F12" s="1730">
        <f>VLOOKUP(A12,CSYear!A:E,5,0)</f>
        <v>0</v>
      </c>
      <c r="G12" s="1730">
        <f>VLOOKUP(A12,'To CSDate'!A:C,3,0)</f>
        <v>0</v>
      </c>
      <c r="H12" s="1735">
        <f t="shared" si="0"/>
        <v>0</v>
      </c>
      <c r="I12" s="1737"/>
      <c r="J12" s="1738">
        <f t="shared" si="1"/>
        <v>0</v>
      </c>
      <c r="K12" s="1738">
        <f t="shared" si="2"/>
        <v>0</v>
      </c>
      <c r="L12" s="1739"/>
      <c r="M12" s="1739"/>
      <c r="N12" s="1739"/>
      <c r="O12" s="1739">
        <f t="shared" si="3"/>
        <v>0</v>
      </c>
      <c r="P12" s="1740"/>
    </row>
    <row r="13" spans="1:16" ht="14.45" customHeight="1" x14ac:dyDescent="0.25">
      <c r="A13" s="1741"/>
      <c r="B13" s="1742" t="s">
        <v>7</v>
      </c>
      <c r="C13" s="1743">
        <f t="shared" ref="C13:O13" si="4">SUM(C10:C12)</f>
        <v>0</v>
      </c>
      <c r="D13" s="1744">
        <f t="shared" si="4"/>
        <v>0</v>
      </c>
      <c r="E13" s="1745">
        <f t="shared" si="4"/>
        <v>0</v>
      </c>
      <c r="F13" s="1746">
        <f t="shared" si="4"/>
        <v>0</v>
      </c>
      <c r="G13" s="1746">
        <f t="shared" si="4"/>
        <v>0</v>
      </c>
      <c r="H13" s="1747">
        <f t="shared" ref="H13" si="5">SUM(H10:H12)</f>
        <v>0</v>
      </c>
      <c r="I13" s="1748">
        <f t="shared" si="4"/>
        <v>0</v>
      </c>
      <c r="J13" s="1749">
        <f t="shared" si="4"/>
        <v>0</v>
      </c>
      <c r="K13" s="1749">
        <f t="shared" si="4"/>
        <v>0</v>
      </c>
      <c r="L13" s="1750">
        <f t="shared" si="4"/>
        <v>0</v>
      </c>
      <c r="M13" s="1750">
        <f t="shared" si="4"/>
        <v>0</v>
      </c>
      <c r="N13" s="1750">
        <f t="shared" si="4"/>
        <v>0</v>
      </c>
      <c r="O13" s="1750">
        <f t="shared" si="4"/>
        <v>0</v>
      </c>
      <c r="P13" s="1740"/>
    </row>
    <row r="14" spans="1:16" ht="14.45" customHeight="1" x14ac:dyDescent="0.25">
      <c r="A14" s="1741"/>
      <c r="B14" s="1751"/>
      <c r="C14" s="1752"/>
      <c r="D14" s="1753"/>
      <c r="E14" s="1754"/>
      <c r="F14" s="1746"/>
      <c r="G14" s="1746"/>
      <c r="H14" s="1747"/>
      <c r="I14" s="1748"/>
      <c r="J14" s="1749"/>
      <c r="K14" s="1749"/>
      <c r="L14" s="1750"/>
      <c r="M14" s="1750"/>
      <c r="N14" s="1750"/>
      <c r="O14" s="1750"/>
      <c r="P14" s="1740"/>
    </row>
    <row r="15" spans="1:16" ht="14.45" customHeight="1" x14ac:dyDescent="0.25">
      <c r="A15" s="1741"/>
      <c r="B15" s="1719" t="s">
        <v>2744</v>
      </c>
      <c r="C15" s="1720"/>
      <c r="D15" s="1721"/>
      <c r="E15" s="1722"/>
      <c r="F15" s="1730"/>
      <c r="G15" s="1730"/>
      <c r="H15" s="1735"/>
      <c r="I15" s="1737"/>
      <c r="J15" s="1738"/>
      <c r="K15" s="1738"/>
      <c r="L15" s="1739"/>
      <c r="M15" s="1739"/>
      <c r="N15" s="1739"/>
      <c r="O15" s="1739"/>
      <c r="P15" s="1740"/>
    </row>
    <row r="16" spans="1:16" s="1755" customFormat="1" x14ac:dyDescent="0.25">
      <c r="A16" s="1732">
        <v>300012022</v>
      </c>
      <c r="B16" s="1733" t="s">
        <v>6213</v>
      </c>
      <c r="C16" s="1734">
        <f>VLOOKUP(A16,CSYear!A:D,4,0)</f>
        <v>100</v>
      </c>
      <c r="D16" s="1735"/>
      <c r="E16" s="1736"/>
      <c r="F16" s="1730">
        <f>VLOOKUP(A16,CSYear!A:E,5,0)</f>
        <v>100</v>
      </c>
      <c r="G16" s="1730">
        <f>VLOOKUP(A16,'To CSDate'!A:C,3,0)</f>
        <v>752</v>
      </c>
      <c r="H16" s="1735">
        <f t="shared" ref="H16:H26" si="6">F16-G16</f>
        <v>-652</v>
      </c>
      <c r="I16" s="1737"/>
      <c r="J16" s="1738">
        <f t="shared" ref="J16:J26" si="7">F16+I16</f>
        <v>100</v>
      </c>
      <c r="K16" s="1738">
        <f t="shared" ref="K16:K26" si="8">C16</f>
        <v>100</v>
      </c>
      <c r="L16" s="1739"/>
      <c r="M16" s="1739"/>
      <c r="N16" s="1739"/>
      <c r="O16" s="1739">
        <f t="shared" ref="O16:O26" si="9">SUM(K16:N16)</f>
        <v>100</v>
      </c>
      <c r="P16" s="1740"/>
    </row>
    <row r="17" spans="1:16" s="1755" customFormat="1" x14ac:dyDescent="0.25">
      <c r="A17" s="1732">
        <v>300012004</v>
      </c>
      <c r="B17" s="1733" t="s">
        <v>5</v>
      </c>
      <c r="C17" s="1734">
        <f>VLOOKUP(A17,CSYear!A:D,4,0)</f>
        <v>0</v>
      </c>
      <c r="D17" s="1735"/>
      <c r="E17" s="1736"/>
      <c r="F17" s="1730">
        <f>VLOOKUP(A17,CSYear!A:E,5,0)</f>
        <v>0</v>
      </c>
      <c r="G17" s="1730">
        <f>VLOOKUP(A17,'To CSDate'!A:C,3,0)</f>
        <v>0</v>
      </c>
      <c r="H17" s="1735">
        <f t="shared" si="6"/>
        <v>0</v>
      </c>
      <c r="I17" s="1737"/>
      <c r="J17" s="1738">
        <f t="shared" si="7"/>
        <v>0</v>
      </c>
      <c r="K17" s="1738">
        <f t="shared" si="8"/>
        <v>0</v>
      </c>
      <c r="L17" s="1739"/>
      <c r="M17" s="1739"/>
      <c r="N17" s="1739"/>
      <c r="O17" s="1739">
        <f t="shared" si="9"/>
        <v>0</v>
      </c>
      <c r="P17" s="1740"/>
    </row>
    <row r="18" spans="1:16" s="1755" customFormat="1" x14ac:dyDescent="0.25">
      <c r="A18" s="1732">
        <v>300012015</v>
      </c>
      <c r="B18" s="1913" t="s">
        <v>10780</v>
      </c>
      <c r="C18" s="1734">
        <v>0</v>
      </c>
      <c r="D18" s="1735"/>
      <c r="E18" s="1736"/>
      <c r="F18" s="1730">
        <v>0</v>
      </c>
      <c r="G18" s="1730">
        <v>0</v>
      </c>
      <c r="H18" s="1735">
        <f t="shared" si="6"/>
        <v>0</v>
      </c>
      <c r="I18" s="1737"/>
      <c r="J18" s="1738">
        <f t="shared" si="7"/>
        <v>0</v>
      </c>
      <c r="K18" s="1738">
        <f t="shared" si="8"/>
        <v>0</v>
      </c>
      <c r="L18" s="1739"/>
      <c r="M18" s="1739"/>
      <c r="N18" s="1739">
        <v>3800</v>
      </c>
      <c r="O18" s="1739">
        <f t="shared" si="9"/>
        <v>3800</v>
      </c>
      <c r="P18" s="1740"/>
    </row>
    <row r="19" spans="1:16" s="1755" customFormat="1" x14ac:dyDescent="0.25">
      <c r="A19" s="1732">
        <v>300012424</v>
      </c>
      <c r="B19" s="1733" t="s">
        <v>10452</v>
      </c>
      <c r="C19" s="1734">
        <f>VLOOKUP(A19,CSYear!A:D,4,0)</f>
        <v>10000</v>
      </c>
      <c r="D19" s="1735"/>
      <c r="E19" s="1736"/>
      <c r="F19" s="1730">
        <f>VLOOKUP(A19,CSYear!A:E,5,0)</f>
        <v>10000</v>
      </c>
      <c r="G19" s="1730">
        <f>VLOOKUP(A19,'To CSDate'!A:C,3,0)</f>
        <v>5192.58</v>
      </c>
      <c r="H19" s="1735">
        <f t="shared" si="6"/>
        <v>4807.42</v>
      </c>
      <c r="I19" s="1737"/>
      <c r="J19" s="1738">
        <f t="shared" si="7"/>
        <v>10000</v>
      </c>
      <c r="K19" s="1738">
        <f t="shared" si="8"/>
        <v>10000</v>
      </c>
      <c r="L19" s="1739"/>
      <c r="M19" s="1739"/>
      <c r="N19" s="1739">
        <v>5000</v>
      </c>
      <c r="O19" s="1739">
        <f t="shared" si="9"/>
        <v>15000</v>
      </c>
      <c r="P19" s="1740"/>
    </row>
    <row r="20" spans="1:16" s="1755" customFormat="1" x14ac:dyDescent="0.25">
      <c r="A20" s="1732">
        <v>300012500</v>
      </c>
      <c r="B20" s="1733" t="s">
        <v>6216</v>
      </c>
      <c r="C20" s="1734">
        <f>VLOOKUP(A20,CSYear!A:D,4,0)</f>
        <v>500</v>
      </c>
      <c r="D20" s="1735"/>
      <c r="E20" s="1736"/>
      <c r="F20" s="1730">
        <f>VLOOKUP(A20,CSYear!A:E,5,0)</f>
        <v>500</v>
      </c>
      <c r="G20" s="1730">
        <f>VLOOKUP(A20,'To CSDate'!A:C,3,0)</f>
        <v>0</v>
      </c>
      <c r="H20" s="1735">
        <f t="shared" si="6"/>
        <v>500</v>
      </c>
      <c r="I20" s="1737"/>
      <c r="J20" s="1738">
        <f t="shared" si="7"/>
        <v>500</v>
      </c>
      <c r="K20" s="1738">
        <f t="shared" si="8"/>
        <v>500</v>
      </c>
      <c r="L20" s="1739"/>
      <c r="M20" s="1739"/>
      <c r="N20" s="1739"/>
      <c r="O20" s="1739">
        <f t="shared" si="9"/>
        <v>500</v>
      </c>
      <c r="P20" s="1740"/>
    </row>
    <row r="21" spans="1:16" s="1755" customFormat="1" x14ac:dyDescent="0.25">
      <c r="A21" s="1732">
        <v>300012502</v>
      </c>
      <c r="B21" s="1733" t="s">
        <v>7303</v>
      </c>
      <c r="C21" s="1734">
        <f>VLOOKUP(A21,CSYear!A:D,4,0)</f>
        <v>0</v>
      </c>
      <c r="D21" s="1735"/>
      <c r="E21" s="1736"/>
      <c r="F21" s="1730">
        <f>VLOOKUP(A21,CSYear!A:E,5,0)</f>
        <v>0</v>
      </c>
      <c r="G21" s="1730">
        <f>VLOOKUP(A21,'To CSDate'!A:C,3,0)</f>
        <v>0</v>
      </c>
      <c r="H21" s="1735">
        <f t="shared" si="6"/>
        <v>0</v>
      </c>
      <c r="I21" s="1737"/>
      <c r="J21" s="1738">
        <f t="shared" si="7"/>
        <v>0</v>
      </c>
      <c r="K21" s="1738">
        <f t="shared" si="8"/>
        <v>0</v>
      </c>
      <c r="L21" s="1739"/>
      <c r="M21" s="1739"/>
      <c r="N21" s="1739"/>
      <c r="O21" s="1739">
        <f t="shared" si="9"/>
        <v>0</v>
      </c>
      <c r="P21" s="1740"/>
    </row>
    <row r="22" spans="1:16" s="1755" customFormat="1" x14ac:dyDescent="0.25">
      <c r="A22" s="1741">
        <v>300012504</v>
      </c>
      <c r="B22" s="1751" t="s">
        <v>10453</v>
      </c>
      <c r="C22" s="1734">
        <f>VLOOKUP(A22,CSYear!A:D,4,0)</f>
        <v>0</v>
      </c>
      <c r="D22" s="1753"/>
      <c r="E22" s="1754"/>
      <c r="F22" s="1730">
        <f>VLOOKUP(A22,CSYear!A:E,5,0)</f>
        <v>0</v>
      </c>
      <c r="G22" s="1730">
        <f>VLOOKUP(A22,'To CSDate'!A:C,3,0)</f>
        <v>0</v>
      </c>
      <c r="H22" s="1735">
        <f t="shared" si="6"/>
        <v>0</v>
      </c>
      <c r="I22" s="1737"/>
      <c r="J22" s="1738">
        <f t="shared" si="7"/>
        <v>0</v>
      </c>
      <c r="K22" s="1738">
        <f t="shared" si="8"/>
        <v>0</v>
      </c>
      <c r="L22" s="1739"/>
      <c r="M22" s="1739"/>
      <c r="N22" s="1739"/>
      <c r="O22" s="1739">
        <f t="shared" si="9"/>
        <v>0</v>
      </c>
      <c r="P22" s="1740"/>
    </row>
    <row r="23" spans="1:16" s="1755" customFormat="1" x14ac:dyDescent="0.25">
      <c r="A23" s="1741">
        <v>300012520</v>
      </c>
      <c r="B23" s="1751" t="s">
        <v>2857</v>
      </c>
      <c r="C23" s="1734">
        <f>VLOOKUP(A23,CSYear!A:D,4,0)</f>
        <v>800</v>
      </c>
      <c r="D23" s="1753"/>
      <c r="E23" s="1754"/>
      <c r="F23" s="1730">
        <f>VLOOKUP(A23,CSYear!A:E,5,0)</f>
        <v>800</v>
      </c>
      <c r="G23" s="1730">
        <f>VLOOKUP(A23,'To CSDate'!A:C,3,0)</f>
        <v>97.9</v>
      </c>
      <c r="H23" s="1735">
        <f t="shared" si="6"/>
        <v>702.1</v>
      </c>
      <c r="I23" s="1737"/>
      <c r="J23" s="1738">
        <f t="shared" si="7"/>
        <v>800</v>
      </c>
      <c r="K23" s="1738">
        <f t="shared" si="8"/>
        <v>800</v>
      </c>
      <c r="L23" s="1739"/>
      <c r="M23" s="1739"/>
      <c r="N23" s="1739"/>
      <c r="O23" s="1739">
        <f t="shared" si="9"/>
        <v>800</v>
      </c>
      <c r="P23" s="1740"/>
    </row>
    <row r="24" spans="1:16" s="1755" customFormat="1" x14ac:dyDescent="0.25">
      <c r="A24" s="1741">
        <v>300012715</v>
      </c>
      <c r="B24" s="1751" t="s">
        <v>10454</v>
      </c>
      <c r="C24" s="1734">
        <f>VLOOKUP(A24,CSYear!A:D,4,0)</f>
        <v>300</v>
      </c>
      <c r="D24" s="1753"/>
      <c r="E24" s="1754"/>
      <c r="F24" s="1730">
        <f>VLOOKUP(A24,CSYear!A:E,5,0)</f>
        <v>300</v>
      </c>
      <c r="G24" s="1730">
        <f>VLOOKUP(A24,'To CSDate'!A:C,3,0)</f>
        <v>760</v>
      </c>
      <c r="H24" s="1735">
        <f t="shared" si="6"/>
        <v>-460</v>
      </c>
      <c r="I24" s="1737">
        <v>400</v>
      </c>
      <c r="J24" s="1738">
        <f t="shared" si="7"/>
        <v>700</v>
      </c>
      <c r="K24" s="1738">
        <f t="shared" si="8"/>
        <v>300</v>
      </c>
      <c r="L24" s="1739"/>
      <c r="M24" s="1739"/>
      <c r="N24" s="1739"/>
      <c r="O24" s="1739">
        <f t="shared" si="9"/>
        <v>300</v>
      </c>
      <c r="P24" s="1740"/>
    </row>
    <row r="25" spans="1:16" s="1755" customFormat="1" x14ac:dyDescent="0.25">
      <c r="A25" s="1741">
        <v>300012920</v>
      </c>
      <c r="B25" s="1751" t="s">
        <v>7421</v>
      </c>
      <c r="C25" s="1734">
        <f>VLOOKUP(A25,CSYear!A:D,4,0)</f>
        <v>2000</v>
      </c>
      <c r="D25" s="1753"/>
      <c r="E25" s="1754"/>
      <c r="F25" s="1730">
        <f>VLOOKUP(A25,CSYear!A:E,5,0)</f>
        <v>2000</v>
      </c>
      <c r="G25" s="1730">
        <f>VLOOKUP(A25,'To CSDate'!A:C,3,0)</f>
        <v>0</v>
      </c>
      <c r="H25" s="1735">
        <f t="shared" si="6"/>
        <v>2000</v>
      </c>
      <c r="I25" s="1737"/>
      <c r="J25" s="1738">
        <f t="shared" si="7"/>
        <v>2000</v>
      </c>
      <c r="K25" s="1738">
        <f t="shared" si="8"/>
        <v>2000</v>
      </c>
      <c r="L25" s="1739"/>
      <c r="M25" s="1739"/>
      <c r="N25" s="1739"/>
      <c r="O25" s="1739">
        <f t="shared" si="9"/>
        <v>2000</v>
      </c>
      <c r="P25" s="1740"/>
    </row>
    <row r="26" spans="1:16" s="1755" customFormat="1" x14ac:dyDescent="0.25">
      <c r="A26" s="1741">
        <v>300015351</v>
      </c>
      <c r="B26" s="1751" t="s">
        <v>10455</v>
      </c>
      <c r="C26" s="1734">
        <f>VLOOKUP(A26,CSYear!A:D,4,0)</f>
        <v>0</v>
      </c>
      <c r="D26" s="1753"/>
      <c r="E26" s="1754"/>
      <c r="F26" s="1730">
        <f>VLOOKUP(A26,CSYear!A:E,5,0)</f>
        <v>0</v>
      </c>
      <c r="G26" s="1730">
        <f>VLOOKUP(A26,'To CSDate'!A:C,3,0)</f>
        <v>0</v>
      </c>
      <c r="H26" s="1735">
        <f t="shared" si="6"/>
        <v>0</v>
      </c>
      <c r="I26" s="1737"/>
      <c r="J26" s="1738">
        <f t="shared" si="7"/>
        <v>0</v>
      </c>
      <c r="K26" s="1738">
        <f t="shared" si="8"/>
        <v>0</v>
      </c>
      <c r="L26" s="1739"/>
      <c r="M26" s="1739"/>
      <c r="N26" s="1739"/>
      <c r="O26" s="1739">
        <f t="shared" si="9"/>
        <v>0</v>
      </c>
      <c r="P26" s="1740"/>
    </row>
    <row r="27" spans="1:16" x14ac:dyDescent="0.25">
      <c r="A27" s="1756"/>
      <c r="B27" s="1742" t="s">
        <v>7</v>
      </c>
      <c r="C27" s="1743">
        <f t="shared" ref="C27:H27" si="10">SUM(C16:C26)</f>
        <v>13700</v>
      </c>
      <c r="D27" s="1744">
        <f t="shared" si="10"/>
        <v>0</v>
      </c>
      <c r="E27" s="1745">
        <f t="shared" si="10"/>
        <v>0</v>
      </c>
      <c r="F27" s="1746">
        <f t="shared" si="10"/>
        <v>13700</v>
      </c>
      <c r="G27" s="1746">
        <f t="shared" si="10"/>
        <v>6802.48</v>
      </c>
      <c r="H27" s="1747">
        <f t="shared" si="10"/>
        <v>6897.52</v>
      </c>
      <c r="I27" s="1748">
        <f>SUM(I16:I26)</f>
        <v>400</v>
      </c>
      <c r="J27" s="1749">
        <f t="shared" ref="J27:O27" si="11">SUM(J16:J26)</f>
        <v>14100</v>
      </c>
      <c r="K27" s="1749">
        <f t="shared" si="11"/>
        <v>13700</v>
      </c>
      <c r="L27" s="1750">
        <f t="shared" si="11"/>
        <v>0</v>
      </c>
      <c r="M27" s="1750">
        <f t="shared" si="11"/>
        <v>0</v>
      </c>
      <c r="N27" s="1750">
        <f t="shared" si="11"/>
        <v>8800</v>
      </c>
      <c r="O27" s="1750">
        <f t="shared" si="11"/>
        <v>22500</v>
      </c>
      <c r="P27" s="1740"/>
    </row>
    <row r="28" spans="1:16" x14ac:dyDescent="0.25">
      <c r="A28" s="1756"/>
      <c r="B28" s="1742"/>
      <c r="C28" s="1743"/>
      <c r="D28" s="1744"/>
      <c r="E28" s="1745"/>
      <c r="F28" s="1746"/>
      <c r="G28" s="1746"/>
      <c r="H28" s="1747"/>
      <c r="I28" s="1748"/>
      <c r="J28" s="1749"/>
      <c r="K28" s="1749"/>
      <c r="L28" s="1750"/>
      <c r="M28" s="1750"/>
      <c r="N28" s="1750"/>
      <c r="O28" s="1750"/>
      <c r="P28" s="1740"/>
    </row>
    <row r="29" spans="1:16" x14ac:dyDescent="0.25">
      <c r="A29" s="1756"/>
      <c r="B29" s="1742" t="s">
        <v>10456</v>
      </c>
      <c r="C29" s="1743"/>
      <c r="D29" s="1744"/>
      <c r="E29" s="1745"/>
      <c r="F29" s="1746"/>
      <c r="G29" s="1746"/>
      <c r="H29" s="1747"/>
      <c r="I29" s="1748"/>
      <c r="J29" s="1749"/>
      <c r="K29" s="1749"/>
      <c r="L29" s="1750"/>
      <c r="M29" s="1750"/>
      <c r="N29" s="1750"/>
      <c r="O29" s="1750"/>
      <c r="P29" s="1740"/>
    </row>
    <row r="30" spans="1:16" x14ac:dyDescent="0.25">
      <c r="A30" s="1757">
        <v>300019053</v>
      </c>
      <c r="B30" s="1751" t="s">
        <v>6249</v>
      </c>
      <c r="C30" s="1734">
        <f>VLOOKUP(A30,CSYear!A:D,4,0)</f>
        <v>-800</v>
      </c>
      <c r="D30" s="1753"/>
      <c r="E30" s="1754"/>
      <c r="F30" s="1730">
        <f>VLOOKUP(A30,CSYear!A:E,5,0)</f>
        <v>-800</v>
      </c>
      <c r="G30" s="1730">
        <f>VLOOKUP(A30,'To CSDate'!A:C,3,0)</f>
        <v>0</v>
      </c>
      <c r="H30" s="1735">
        <f t="shared" ref="H30" si="12">F30-G30</f>
        <v>-800</v>
      </c>
      <c r="I30" s="1737"/>
      <c r="J30" s="1738">
        <f t="shared" ref="J30" si="13">F30+I30</f>
        <v>-800</v>
      </c>
      <c r="K30" s="1738">
        <f>C30</f>
        <v>-800</v>
      </c>
      <c r="L30" s="1739"/>
      <c r="M30" s="1739"/>
      <c r="N30" s="1739"/>
      <c r="O30" s="1739">
        <f>SUM(K30:N30)</f>
        <v>-800</v>
      </c>
      <c r="P30" s="1740"/>
    </row>
    <row r="31" spans="1:16" x14ac:dyDescent="0.25">
      <c r="A31" s="1756"/>
      <c r="B31" s="1742" t="s">
        <v>7</v>
      </c>
      <c r="C31" s="1743">
        <f t="shared" ref="C31:G31" si="14">C30</f>
        <v>-800</v>
      </c>
      <c r="D31" s="1744">
        <f t="shared" si="14"/>
        <v>0</v>
      </c>
      <c r="E31" s="1745">
        <f t="shared" si="14"/>
        <v>0</v>
      </c>
      <c r="F31" s="1746">
        <f t="shared" si="14"/>
        <v>-800</v>
      </c>
      <c r="G31" s="1746">
        <f t="shared" si="14"/>
        <v>0</v>
      </c>
      <c r="H31" s="1747">
        <f>H30</f>
        <v>-800</v>
      </c>
      <c r="I31" s="1748">
        <f t="shared" ref="I31:O31" si="15">I30</f>
        <v>0</v>
      </c>
      <c r="J31" s="1749">
        <f t="shared" si="15"/>
        <v>-800</v>
      </c>
      <c r="K31" s="1749">
        <f t="shared" si="15"/>
        <v>-800</v>
      </c>
      <c r="L31" s="1750">
        <f t="shared" si="15"/>
        <v>0</v>
      </c>
      <c r="M31" s="1750">
        <f t="shared" si="15"/>
        <v>0</v>
      </c>
      <c r="N31" s="1750">
        <f t="shared" si="15"/>
        <v>0</v>
      </c>
      <c r="O31" s="1750">
        <f t="shared" si="15"/>
        <v>-800</v>
      </c>
      <c r="P31" s="1740"/>
    </row>
    <row r="32" spans="1:16" x14ac:dyDescent="0.25">
      <c r="A32" s="1756"/>
      <c r="B32" s="1742"/>
      <c r="C32" s="1743"/>
      <c r="D32" s="1744"/>
      <c r="E32" s="1745"/>
      <c r="F32" s="1746"/>
      <c r="G32" s="1746"/>
      <c r="H32" s="1747"/>
      <c r="I32" s="1748"/>
      <c r="J32" s="1749"/>
      <c r="K32" s="1749"/>
      <c r="L32" s="1750"/>
      <c r="M32" s="1750"/>
      <c r="N32" s="1750"/>
      <c r="O32" s="1750"/>
      <c r="P32" s="1740"/>
    </row>
    <row r="33" spans="1:16" x14ac:dyDescent="0.25">
      <c r="A33" s="1741"/>
      <c r="B33" s="1742" t="s">
        <v>3040</v>
      </c>
      <c r="C33" s="1743"/>
      <c r="D33" s="1744"/>
      <c r="E33" s="1745"/>
      <c r="F33" s="1730"/>
      <c r="G33" s="1730"/>
      <c r="H33" s="1735"/>
      <c r="I33" s="1737"/>
      <c r="J33" s="1738"/>
      <c r="K33" s="1738"/>
      <c r="L33" s="1739"/>
      <c r="M33" s="1739"/>
      <c r="N33" s="1739"/>
      <c r="O33" s="1739"/>
      <c r="P33" s="1740"/>
    </row>
    <row r="34" spans="1:16" x14ac:dyDescent="0.25">
      <c r="A34" s="1741">
        <v>300011610</v>
      </c>
      <c r="B34" s="1751" t="s">
        <v>3063</v>
      </c>
      <c r="C34" s="1734">
        <f>VLOOKUP(A34,CSYear!A:D,4,0)</f>
        <v>2500</v>
      </c>
      <c r="D34" s="1753"/>
      <c r="E34" s="1754"/>
      <c r="F34" s="1730">
        <f>VLOOKUP(A34,CSYear!A:E,5,0)</f>
        <v>2500</v>
      </c>
      <c r="G34" s="1730">
        <f>VLOOKUP(A34,'To CSDate'!A:C,3,0)</f>
        <v>0</v>
      </c>
      <c r="H34" s="1735">
        <f>F34-G34</f>
        <v>2500</v>
      </c>
      <c r="I34" s="1737"/>
      <c r="J34" s="1738">
        <f>F34+I34</f>
        <v>2500</v>
      </c>
      <c r="K34" s="1738">
        <f>C34</f>
        <v>2500</v>
      </c>
      <c r="L34" s="1739"/>
      <c r="M34" s="1739"/>
      <c r="N34" s="1739"/>
      <c r="O34" s="1739">
        <f>SUM(K34:N34)</f>
        <v>2500</v>
      </c>
      <c r="P34" s="1740"/>
    </row>
    <row r="35" spans="1:16" x14ac:dyDescent="0.25">
      <c r="A35" s="1756"/>
      <c r="B35" s="1742" t="s">
        <v>7</v>
      </c>
      <c r="C35" s="1743">
        <f t="shared" ref="C35:O35" si="16">C34</f>
        <v>2500</v>
      </c>
      <c r="D35" s="1744">
        <f t="shared" si="16"/>
        <v>0</v>
      </c>
      <c r="E35" s="1745">
        <f t="shared" si="16"/>
        <v>0</v>
      </c>
      <c r="F35" s="1746">
        <f t="shared" si="16"/>
        <v>2500</v>
      </c>
      <c r="G35" s="1746">
        <f t="shared" si="16"/>
        <v>0</v>
      </c>
      <c r="H35" s="1747">
        <f t="shared" si="16"/>
        <v>2500</v>
      </c>
      <c r="I35" s="1748">
        <f t="shared" si="16"/>
        <v>0</v>
      </c>
      <c r="J35" s="1749">
        <f t="shared" si="16"/>
        <v>2500</v>
      </c>
      <c r="K35" s="1749">
        <f t="shared" si="16"/>
        <v>2500</v>
      </c>
      <c r="L35" s="1750">
        <f t="shared" si="16"/>
        <v>0</v>
      </c>
      <c r="M35" s="1750">
        <f t="shared" si="16"/>
        <v>0</v>
      </c>
      <c r="N35" s="1750">
        <f t="shared" si="16"/>
        <v>0</v>
      </c>
      <c r="O35" s="1750">
        <f t="shared" si="16"/>
        <v>2500</v>
      </c>
      <c r="P35" s="1740"/>
    </row>
    <row r="36" spans="1:16" x14ac:dyDescent="0.25">
      <c r="A36" s="1741"/>
      <c r="B36" s="1751"/>
      <c r="C36" s="1752"/>
      <c r="D36" s="1753"/>
      <c r="E36" s="1754"/>
      <c r="F36" s="1730"/>
      <c r="G36" s="1730"/>
      <c r="H36" s="1735"/>
      <c r="I36" s="1737"/>
      <c r="J36" s="1738"/>
      <c r="K36" s="1738"/>
      <c r="L36" s="1739"/>
      <c r="M36" s="1739"/>
      <c r="N36" s="1739"/>
      <c r="O36" s="1739"/>
      <c r="P36" s="1758"/>
    </row>
    <row r="37" spans="1:16" ht="15.75" thickBot="1" x14ac:dyDescent="0.3">
      <c r="A37" s="1759"/>
      <c r="B37" s="1760" t="s">
        <v>8</v>
      </c>
      <c r="C37" s="1761">
        <f t="shared" ref="C37:O37" si="17">C27+C13+C31+C35</f>
        <v>15400</v>
      </c>
      <c r="D37" s="1762">
        <f t="shared" si="17"/>
        <v>0</v>
      </c>
      <c r="E37" s="1763">
        <f t="shared" si="17"/>
        <v>0</v>
      </c>
      <c r="F37" s="1764">
        <f t="shared" si="17"/>
        <v>15400</v>
      </c>
      <c r="G37" s="1764">
        <f t="shared" si="17"/>
        <v>6802.48</v>
      </c>
      <c r="H37" s="1765">
        <f t="shared" si="17"/>
        <v>8597.52</v>
      </c>
      <c r="I37" s="1766">
        <f t="shared" si="17"/>
        <v>400</v>
      </c>
      <c r="J37" s="1767">
        <f t="shared" si="17"/>
        <v>15800</v>
      </c>
      <c r="K37" s="1767">
        <f t="shared" si="17"/>
        <v>15400</v>
      </c>
      <c r="L37" s="1768">
        <f t="shared" si="17"/>
        <v>0</v>
      </c>
      <c r="M37" s="1768">
        <f t="shared" si="17"/>
        <v>0</v>
      </c>
      <c r="N37" s="1768">
        <f t="shared" si="17"/>
        <v>8800</v>
      </c>
      <c r="O37" s="1768">
        <f t="shared" si="17"/>
        <v>24200</v>
      </c>
      <c r="P37" s="1769"/>
    </row>
    <row r="38" spans="1:16" x14ac:dyDescent="0.25">
      <c r="A38" s="1707"/>
      <c r="C38" s="1770"/>
      <c r="D38" s="1770"/>
      <c r="E38" s="1770"/>
      <c r="F38" s="1770"/>
      <c r="G38" s="1770"/>
      <c r="H38" s="1770"/>
      <c r="I38" s="1770"/>
      <c r="J38" s="1770"/>
      <c r="K38" s="1770"/>
      <c r="L38" s="1770"/>
      <c r="M38" s="1770"/>
      <c r="N38" s="1770"/>
      <c r="O38" s="1770"/>
      <c r="P38" s="1771"/>
    </row>
    <row r="39" spans="1:16" x14ac:dyDescent="0.25">
      <c r="A39" s="1707"/>
      <c r="C39" s="1770"/>
      <c r="D39" s="1770"/>
      <c r="E39" s="1770"/>
      <c r="F39" s="1770"/>
      <c r="G39" s="1770"/>
      <c r="H39" s="1770"/>
      <c r="I39" s="1770"/>
      <c r="J39" s="1770"/>
      <c r="K39" s="1770"/>
      <c r="L39" s="1770"/>
      <c r="M39" s="1770"/>
      <c r="N39" s="1770"/>
      <c r="O39" s="1770"/>
      <c r="P39" s="1770"/>
    </row>
    <row r="40" spans="1:16" x14ac:dyDescent="0.25">
      <c r="A40" s="1707"/>
      <c r="C40" s="1770"/>
      <c r="D40" s="1770"/>
      <c r="E40" s="1770"/>
      <c r="F40" s="1770"/>
      <c r="G40" s="1770"/>
      <c r="H40" s="1770"/>
      <c r="I40" s="1770"/>
      <c r="J40" s="1770"/>
      <c r="K40" s="1770"/>
      <c r="L40" s="1770"/>
      <c r="M40" s="1770"/>
      <c r="N40" s="1770"/>
      <c r="O40" s="1770"/>
      <c r="P40" s="1770"/>
    </row>
    <row r="41" spans="1:16" x14ac:dyDescent="0.25">
      <c r="A41" s="1707"/>
      <c r="C41" s="1770"/>
      <c r="D41" s="1770"/>
      <c r="E41" s="1770"/>
      <c r="F41" s="1770"/>
      <c r="G41" s="1770"/>
      <c r="H41" s="1770"/>
      <c r="I41" s="1770"/>
      <c r="J41" s="1770"/>
      <c r="K41" s="1770"/>
      <c r="L41" s="1770"/>
      <c r="M41" s="1770"/>
      <c r="N41" s="1770"/>
      <c r="O41" s="1770"/>
      <c r="P41" s="1770"/>
    </row>
    <row r="42" spans="1:16" x14ac:dyDescent="0.25">
      <c r="A42" s="1707"/>
      <c r="C42" s="1770"/>
      <c r="D42" s="1770"/>
      <c r="E42" s="1770"/>
      <c r="F42" s="1770"/>
      <c r="G42" s="1770"/>
      <c r="H42" s="1770"/>
      <c r="I42" s="1770"/>
      <c r="J42" s="1770"/>
      <c r="K42" s="1770"/>
      <c r="L42" s="1770"/>
      <c r="M42" s="1770"/>
      <c r="N42" s="1770"/>
      <c r="O42" s="1770"/>
      <c r="P42" s="1770"/>
    </row>
    <row r="43" spans="1:16" x14ac:dyDescent="0.25">
      <c r="A43" s="1707"/>
      <c r="C43" s="1770"/>
      <c r="D43" s="1770"/>
      <c r="E43" s="1770"/>
      <c r="F43" s="1770"/>
      <c r="G43" s="1770"/>
      <c r="H43" s="1770"/>
      <c r="I43" s="1770"/>
      <c r="J43" s="1770"/>
      <c r="K43" s="1770"/>
      <c r="L43" s="1770"/>
      <c r="M43" s="1770"/>
      <c r="N43" s="1770"/>
      <c r="O43" s="1770"/>
      <c r="P43" s="1770"/>
    </row>
    <row r="44" spans="1:16" x14ac:dyDescent="0.25">
      <c r="A44" s="1707"/>
      <c r="C44" s="1770"/>
      <c r="D44" s="1770"/>
      <c r="E44" s="1770"/>
      <c r="F44" s="1770"/>
      <c r="G44" s="1770"/>
      <c r="H44" s="1770"/>
      <c r="I44" s="1770"/>
      <c r="J44" s="1770"/>
      <c r="K44" s="1770"/>
      <c r="L44" s="1770"/>
      <c r="M44" s="1770"/>
      <c r="N44" s="1770"/>
      <c r="O44" s="1770"/>
      <c r="P44" s="1770"/>
    </row>
    <row r="45" spans="1:16" x14ac:dyDescent="0.25">
      <c r="A45" s="1707"/>
      <c r="C45" s="1770"/>
      <c r="D45" s="1770"/>
      <c r="E45" s="1770"/>
      <c r="F45" s="1770"/>
      <c r="G45" s="1770"/>
      <c r="H45" s="1770"/>
      <c r="I45" s="1770"/>
      <c r="J45" s="1770"/>
      <c r="K45" s="1770"/>
      <c r="L45" s="1770"/>
      <c r="M45" s="1770"/>
      <c r="N45" s="1770"/>
      <c r="O45" s="1770"/>
      <c r="P45" s="1770"/>
    </row>
    <row r="46" spans="1:16" x14ac:dyDescent="0.25">
      <c r="A46" s="1707"/>
      <c r="C46" s="1770"/>
      <c r="D46" s="1770"/>
      <c r="E46" s="1770"/>
      <c r="F46" s="1770"/>
      <c r="G46" s="1770"/>
      <c r="H46" s="1770"/>
      <c r="I46" s="1770"/>
      <c r="J46" s="1770"/>
      <c r="K46" s="1770"/>
      <c r="L46" s="1770"/>
      <c r="M46" s="1770"/>
      <c r="N46" s="1770"/>
      <c r="O46" s="1770"/>
      <c r="P46" s="1770"/>
    </row>
    <row r="47" spans="1:16" x14ac:dyDescent="0.25">
      <c r="A47" s="1707"/>
      <c r="C47" s="1770"/>
      <c r="D47" s="1770"/>
      <c r="E47" s="1770"/>
      <c r="F47" s="1770"/>
      <c r="G47" s="1770"/>
      <c r="H47" s="1770"/>
      <c r="I47" s="1770"/>
      <c r="J47" s="1770"/>
      <c r="K47" s="1770"/>
      <c r="L47" s="1770"/>
      <c r="M47" s="1770"/>
      <c r="N47" s="1770"/>
      <c r="O47" s="1770"/>
      <c r="P47" s="1770"/>
    </row>
    <row r="48" spans="1:16" x14ac:dyDescent="0.25">
      <c r="A48" s="1707"/>
      <c r="C48" s="1770"/>
      <c r="D48" s="1770"/>
      <c r="E48" s="1770"/>
      <c r="F48" s="1770"/>
      <c r="G48" s="1770"/>
      <c r="H48" s="1770"/>
      <c r="I48" s="1770"/>
      <c r="J48" s="1770"/>
      <c r="K48" s="1770"/>
      <c r="L48" s="1770"/>
      <c r="M48" s="1770"/>
      <c r="N48" s="1770"/>
      <c r="O48" s="1770"/>
      <c r="P48" s="1770"/>
    </row>
    <row r="49" spans="1:16" x14ac:dyDescent="0.25">
      <c r="A49" s="1707"/>
      <c r="C49" s="1770"/>
      <c r="D49" s="1770"/>
      <c r="E49" s="1770"/>
      <c r="F49" s="1770"/>
      <c r="G49" s="1770"/>
      <c r="H49" s="1770"/>
      <c r="I49" s="1770"/>
      <c r="J49" s="1770"/>
      <c r="K49" s="1770"/>
      <c r="L49" s="1770"/>
      <c r="M49" s="1770"/>
      <c r="N49" s="1770"/>
      <c r="O49" s="1770"/>
      <c r="P49" s="1770"/>
    </row>
    <row r="50" spans="1:16" x14ac:dyDescent="0.25">
      <c r="A50" s="1707"/>
      <c r="C50" s="1770"/>
      <c r="D50" s="1770"/>
      <c r="E50" s="1770"/>
      <c r="F50" s="1770"/>
      <c r="G50" s="1770"/>
      <c r="H50" s="1770"/>
      <c r="I50" s="1770"/>
      <c r="J50" s="1770"/>
      <c r="K50" s="1770"/>
      <c r="L50" s="1770"/>
      <c r="M50" s="1770"/>
      <c r="N50" s="1770"/>
      <c r="O50" s="1770"/>
      <c r="P50" s="1770"/>
    </row>
    <row r="51" spans="1:16" x14ac:dyDescent="0.25">
      <c r="A51" s="1707"/>
      <c r="C51" s="1770"/>
      <c r="D51" s="1770"/>
      <c r="E51" s="1770"/>
      <c r="F51" s="1770"/>
      <c r="G51" s="1770"/>
      <c r="H51" s="1770"/>
      <c r="I51" s="1770"/>
      <c r="J51" s="1770"/>
      <c r="K51" s="1770"/>
      <c r="L51" s="1770"/>
      <c r="M51" s="1770"/>
      <c r="N51" s="1770"/>
      <c r="O51" s="1770"/>
      <c r="P51" s="1770"/>
    </row>
    <row r="52" spans="1:16" x14ac:dyDescent="0.25">
      <c r="A52" s="1707"/>
      <c r="C52" s="1770"/>
      <c r="D52" s="1770"/>
      <c r="E52" s="1770"/>
      <c r="F52" s="1770"/>
      <c r="G52" s="1770"/>
      <c r="H52" s="1770"/>
      <c r="I52" s="1770"/>
      <c r="J52" s="1770"/>
      <c r="K52" s="1770"/>
      <c r="L52" s="1770"/>
      <c r="M52" s="1770"/>
      <c r="N52" s="1770"/>
      <c r="O52" s="1770"/>
      <c r="P52" s="1770"/>
    </row>
    <row r="53" spans="1:16" x14ac:dyDescent="0.25">
      <c r="A53" s="1707"/>
      <c r="C53" s="1770"/>
      <c r="D53" s="1770"/>
      <c r="E53" s="1770"/>
      <c r="F53" s="1770"/>
      <c r="G53" s="1770"/>
      <c r="H53" s="1770"/>
      <c r="I53" s="1770"/>
      <c r="J53" s="1770"/>
      <c r="K53" s="1770"/>
      <c r="L53" s="1770"/>
      <c r="M53" s="1770"/>
      <c r="N53" s="1770"/>
      <c r="O53" s="1770"/>
      <c r="P53" s="1770"/>
    </row>
    <row r="54" spans="1:16" x14ac:dyDescent="0.25">
      <c r="A54" s="1707"/>
      <c r="C54" s="1770"/>
      <c r="D54" s="1770"/>
      <c r="E54" s="1770"/>
      <c r="F54" s="1770"/>
      <c r="G54" s="1770"/>
      <c r="H54" s="1770"/>
      <c r="I54" s="1770"/>
      <c r="J54" s="1770"/>
      <c r="K54" s="1770"/>
      <c r="L54" s="1770"/>
      <c r="M54" s="1770"/>
      <c r="N54" s="1770"/>
      <c r="O54" s="1770"/>
      <c r="P54" s="1770"/>
    </row>
    <row r="55" spans="1:16" x14ac:dyDescent="0.25">
      <c r="A55" s="1707"/>
      <c r="C55" s="1770"/>
      <c r="D55" s="1770"/>
      <c r="E55" s="1770"/>
      <c r="F55" s="1770"/>
      <c r="G55" s="1770"/>
      <c r="H55" s="1770"/>
      <c r="I55" s="1770"/>
      <c r="J55" s="1770"/>
      <c r="K55" s="1770"/>
      <c r="L55" s="1770"/>
      <c r="M55" s="1770"/>
      <c r="N55" s="1770"/>
      <c r="O55" s="1770"/>
      <c r="P55" s="1770"/>
    </row>
    <row r="56" spans="1:16" x14ac:dyDescent="0.25">
      <c r="A56" s="1707"/>
      <c r="C56" s="1770"/>
      <c r="D56" s="1770"/>
      <c r="E56" s="1770"/>
      <c r="F56" s="1770"/>
      <c r="G56" s="1770"/>
      <c r="H56" s="1770"/>
      <c r="I56" s="1770"/>
      <c r="J56" s="1770"/>
      <c r="K56" s="1770"/>
      <c r="L56" s="1770"/>
      <c r="M56" s="1770"/>
      <c r="N56" s="1770"/>
      <c r="O56" s="1770"/>
      <c r="P56" s="1770"/>
    </row>
    <row r="57" spans="1:16" x14ac:dyDescent="0.25">
      <c r="A57" s="1707"/>
      <c r="C57" s="1770"/>
      <c r="D57" s="1770"/>
      <c r="E57" s="1770"/>
      <c r="F57" s="1770"/>
      <c r="G57" s="1770"/>
      <c r="H57" s="1770"/>
      <c r="I57" s="1770"/>
      <c r="J57" s="1770"/>
      <c r="K57" s="1770"/>
      <c r="L57" s="1770"/>
      <c r="M57" s="1770"/>
      <c r="N57" s="1770"/>
      <c r="O57" s="1770"/>
      <c r="P57" s="1770"/>
    </row>
    <row r="58" spans="1:16" x14ac:dyDescent="0.25">
      <c r="A58" s="1707"/>
      <c r="C58" s="1770"/>
      <c r="D58" s="1770"/>
      <c r="E58" s="1770"/>
      <c r="F58" s="1770"/>
      <c r="G58" s="1770"/>
      <c r="H58" s="1770"/>
      <c r="I58" s="1770"/>
      <c r="J58" s="1770"/>
      <c r="K58" s="1770"/>
      <c r="L58" s="1770"/>
      <c r="M58" s="1770"/>
      <c r="N58" s="1770"/>
      <c r="O58" s="1770"/>
      <c r="P58" s="1770"/>
    </row>
    <row r="59" spans="1:16" x14ac:dyDescent="0.25">
      <c r="A59" s="1707"/>
      <c r="C59" s="1770"/>
      <c r="D59" s="1770"/>
      <c r="E59" s="1770"/>
      <c r="F59" s="1770"/>
      <c r="G59" s="1770"/>
      <c r="H59" s="1770"/>
      <c r="I59" s="1770"/>
      <c r="J59" s="1770"/>
      <c r="K59" s="1770"/>
      <c r="L59" s="1770"/>
      <c r="M59" s="1770"/>
      <c r="N59" s="1770"/>
      <c r="O59" s="1770"/>
      <c r="P59" s="1770"/>
    </row>
    <row r="60" spans="1:16" x14ac:dyDescent="0.25">
      <c r="A60" s="1707"/>
      <c r="C60" s="1770"/>
      <c r="D60" s="1770"/>
      <c r="E60" s="1770"/>
      <c r="F60" s="1770"/>
      <c r="G60" s="1770"/>
      <c r="H60" s="1770"/>
      <c r="I60" s="1770"/>
      <c r="J60" s="1770"/>
      <c r="K60" s="1770"/>
      <c r="L60" s="1770"/>
      <c r="M60" s="1770"/>
      <c r="N60" s="1770"/>
      <c r="O60" s="1770"/>
      <c r="P60" s="1770"/>
    </row>
    <row r="61" spans="1:16" x14ac:dyDescent="0.25">
      <c r="A61" s="1707"/>
      <c r="C61" s="1770"/>
      <c r="D61" s="1770"/>
      <c r="E61" s="1770"/>
      <c r="F61" s="1770"/>
      <c r="G61" s="1770"/>
      <c r="H61" s="1770"/>
      <c r="I61" s="1770"/>
      <c r="J61" s="1770"/>
      <c r="K61" s="1770"/>
      <c r="L61" s="1770"/>
      <c r="M61" s="1770"/>
      <c r="N61" s="1770"/>
      <c r="O61" s="1770"/>
      <c r="P61" s="1770"/>
    </row>
    <row r="62" spans="1:16" x14ac:dyDescent="0.25">
      <c r="A62" s="1707"/>
      <c r="C62" s="1770"/>
      <c r="D62" s="1770"/>
      <c r="E62" s="1770"/>
      <c r="F62" s="1770"/>
      <c r="G62" s="1770"/>
      <c r="H62" s="1770"/>
      <c r="I62" s="1770"/>
      <c r="J62" s="1770"/>
      <c r="K62" s="1770"/>
      <c r="L62" s="1770"/>
      <c r="M62" s="1770"/>
      <c r="N62" s="1770"/>
      <c r="O62" s="1770"/>
      <c r="P62" s="1770"/>
    </row>
    <row r="63" spans="1:16" x14ac:dyDescent="0.25">
      <c r="A63" s="1707"/>
      <c r="C63" s="1770"/>
      <c r="D63" s="1770"/>
      <c r="E63" s="1770"/>
      <c r="F63" s="1770"/>
      <c r="G63" s="1770"/>
      <c r="H63" s="1770"/>
      <c r="I63" s="1770"/>
      <c r="J63" s="1770"/>
      <c r="K63" s="1770"/>
      <c r="L63" s="1770"/>
      <c r="M63" s="1770"/>
      <c r="N63" s="1770"/>
      <c r="O63" s="1770"/>
      <c r="P63" s="1770"/>
    </row>
    <row r="64" spans="1:16" x14ac:dyDescent="0.25">
      <c r="A64" s="1707"/>
      <c r="C64" s="1770"/>
      <c r="D64" s="1770"/>
      <c r="E64" s="1770"/>
      <c r="F64" s="1770"/>
      <c r="G64" s="1770"/>
      <c r="H64" s="1770"/>
      <c r="I64" s="1770"/>
      <c r="J64" s="1770"/>
      <c r="K64" s="1770"/>
      <c r="L64" s="1770"/>
      <c r="M64" s="1770"/>
      <c r="N64" s="1770"/>
      <c r="O64" s="1770"/>
      <c r="P64" s="1770"/>
    </row>
    <row r="65" spans="1:16" x14ac:dyDescent="0.25">
      <c r="A65" s="1707"/>
      <c r="C65" s="1770"/>
      <c r="D65" s="1770"/>
      <c r="E65" s="1770"/>
      <c r="F65" s="1770"/>
      <c r="G65" s="1770"/>
      <c r="H65" s="1770"/>
      <c r="I65" s="1770"/>
      <c r="J65" s="1770"/>
      <c r="K65" s="1770"/>
      <c r="L65" s="1770"/>
      <c r="M65" s="1770"/>
      <c r="N65" s="1770"/>
      <c r="O65" s="1770"/>
      <c r="P65" s="1770"/>
    </row>
    <row r="66" spans="1:16" x14ac:dyDescent="0.25">
      <c r="A66" s="1707"/>
      <c r="C66" s="1770"/>
      <c r="D66" s="1770"/>
      <c r="E66" s="1770"/>
      <c r="F66" s="1770"/>
      <c r="G66" s="1770"/>
      <c r="H66" s="1770"/>
      <c r="I66" s="1770"/>
      <c r="J66" s="1770"/>
      <c r="K66" s="1770"/>
      <c r="L66" s="1770"/>
      <c r="M66" s="1770"/>
      <c r="N66" s="1770"/>
      <c r="O66" s="1770"/>
      <c r="P66" s="1770"/>
    </row>
    <row r="67" spans="1:16" x14ac:dyDescent="0.25">
      <c r="A67" s="1707"/>
      <c r="C67" s="1770"/>
      <c r="D67" s="1770"/>
      <c r="E67" s="1770"/>
      <c r="F67" s="1770"/>
      <c r="G67" s="1770"/>
      <c r="H67" s="1770"/>
      <c r="I67" s="1770"/>
      <c r="J67" s="1770"/>
      <c r="K67" s="1770"/>
      <c r="L67" s="1770"/>
      <c r="M67" s="1770"/>
      <c r="N67" s="1770"/>
      <c r="O67" s="1770"/>
      <c r="P67" s="1770"/>
    </row>
    <row r="68" spans="1:16" x14ac:dyDescent="0.25">
      <c r="A68" s="1707"/>
      <c r="C68" s="1770"/>
      <c r="D68" s="1770"/>
      <c r="E68" s="1770"/>
      <c r="F68" s="1770"/>
      <c r="G68" s="1770"/>
      <c r="H68" s="1770"/>
      <c r="I68" s="1770"/>
      <c r="J68" s="1770"/>
      <c r="K68" s="1770"/>
      <c r="L68" s="1770"/>
      <c r="M68" s="1770"/>
      <c r="N68" s="1770"/>
      <c r="O68" s="1770"/>
      <c r="P68" s="1770"/>
    </row>
    <row r="69" spans="1:16" x14ac:dyDescent="0.25">
      <c r="A69" s="1707"/>
      <c r="C69" s="1770"/>
      <c r="D69" s="1770"/>
      <c r="E69" s="1770"/>
      <c r="F69" s="1770"/>
      <c r="G69" s="1770"/>
      <c r="H69" s="1770"/>
      <c r="I69" s="1770"/>
      <c r="J69" s="1770"/>
      <c r="K69" s="1770"/>
      <c r="L69" s="1770"/>
      <c r="M69" s="1770"/>
      <c r="N69" s="1770"/>
      <c r="O69" s="1770"/>
      <c r="P69" s="1770"/>
    </row>
    <row r="70" spans="1:16" x14ac:dyDescent="0.25">
      <c r="A70" s="1707"/>
      <c r="C70" s="1770"/>
      <c r="D70" s="1770"/>
      <c r="E70" s="1770"/>
      <c r="F70" s="1770"/>
      <c r="G70" s="1770"/>
      <c r="H70" s="1770"/>
      <c r="I70" s="1770"/>
      <c r="J70" s="1770"/>
      <c r="K70" s="1770"/>
      <c r="L70" s="1770"/>
      <c r="M70" s="1770"/>
      <c r="N70" s="1770"/>
      <c r="O70" s="1770"/>
      <c r="P70" s="1770"/>
    </row>
    <row r="71" spans="1:16" x14ac:dyDescent="0.25">
      <c r="A71" s="1707"/>
      <c r="C71" s="1770"/>
      <c r="D71" s="1770"/>
      <c r="E71" s="1770"/>
      <c r="F71" s="1770"/>
      <c r="G71" s="1770"/>
      <c r="H71" s="1770"/>
      <c r="I71" s="1770"/>
      <c r="J71" s="1770"/>
      <c r="K71" s="1770"/>
      <c r="L71" s="1770"/>
      <c r="M71" s="1770"/>
      <c r="N71" s="1770"/>
      <c r="O71" s="1770"/>
      <c r="P71" s="1770"/>
    </row>
    <row r="72" spans="1:16" x14ac:dyDescent="0.25">
      <c r="A72" s="1707"/>
      <c r="C72" s="1770"/>
      <c r="D72" s="1770"/>
      <c r="E72" s="1770"/>
      <c r="F72" s="1770"/>
      <c r="G72" s="1770"/>
      <c r="H72" s="1770"/>
      <c r="I72" s="1770"/>
      <c r="J72" s="1770"/>
      <c r="K72" s="1770"/>
      <c r="L72" s="1770"/>
      <c r="M72" s="1770"/>
      <c r="N72" s="1770"/>
      <c r="O72" s="1770"/>
      <c r="P72" s="1770"/>
    </row>
    <row r="73" spans="1:16" x14ac:dyDescent="0.25">
      <c r="A73" s="1707"/>
      <c r="C73" s="1770"/>
      <c r="D73" s="1770"/>
      <c r="E73" s="1770"/>
      <c r="F73" s="1770"/>
      <c r="G73" s="1770"/>
      <c r="H73" s="1770"/>
      <c r="I73" s="1770"/>
      <c r="J73" s="1770"/>
      <c r="K73" s="1770"/>
      <c r="L73" s="1770"/>
      <c r="M73" s="1770"/>
      <c r="N73" s="1770"/>
      <c r="O73" s="1770"/>
      <c r="P73" s="1770"/>
    </row>
    <row r="74" spans="1:16" x14ac:dyDescent="0.25">
      <c r="A74" s="1707"/>
    </row>
    <row r="75" spans="1:16" x14ac:dyDescent="0.25">
      <c r="A75" s="1707"/>
    </row>
    <row r="76" spans="1:16" x14ac:dyDescent="0.25">
      <c r="A76" s="1707"/>
    </row>
    <row r="77" spans="1:16" x14ac:dyDescent="0.25">
      <c r="A77" s="1707"/>
    </row>
    <row r="78" spans="1:16" x14ac:dyDescent="0.25">
      <c r="A78" s="1707"/>
    </row>
    <row r="79" spans="1:16" x14ac:dyDescent="0.25">
      <c r="A79" s="1707"/>
    </row>
    <row r="80" spans="1:16" x14ac:dyDescent="0.25">
      <c r="A80" s="1707"/>
    </row>
    <row r="81" spans="1:1" x14ac:dyDescent="0.25">
      <c r="A81" s="1707"/>
    </row>
    <row r="82" spans="1:1" x14ac:dyDescent="0.25">
      <c r="A82" s="1707"/>
    </row>
    <row r="83" spans="1:1" x14ac:dyDescent="0.25">
      <c r="A83" s="1707"/>
    </row>
    <row r="84" spans="1:1" x14ac:dyDescent="0.25">
      <c r="A84" s="1707"/>
    </row>
    <row r="85" spans="1:1" x14ac:dyDescent="0.25">
      <c r="A85" s="1707"/>
    </row>
    <row r="86" spans="1:1" x14ac:dyDescent="0.25">
      <c r="A86" s="1707"/>
    </row>
    <row r="87" spans="1:1" x14ac:dyDescent="0.25">
      <c r="A87" s="1707"/>
    </row>
    <row r="88" spans="1:1" x14ac:dyDescent="0.25">
      <c r="A88" s="1707"/>
    </row>
    <row r="89" spans="1:1" x14ac:dyDescent="0.25">
      <c r="A89" s="1707"/>
    </row>
    <row r="90" spans="1:1" x14ac:dyDescent="0.25">
      <c r="A90" s="1707"/>
    </row>
    <row r="91" spans="1:1" x14ac:dyDescent="0.25">
      <c r="A91" s="1707"/>
    </row>
    <row r="92" spans="1:1" x14ac:dyDescent="0.25">
      <c r="A92" s="1707"/>
    </row>
    <row r="93" spans="1:1" x14ac:dyDescent="0.25">
      <c r="A93" s="1707"/>
    </row>
    <row r="94" spans="1:1" x14ac:dyDescent="0.25">
      <c r="A94" s="1707"/>
    </row>
    <row r="95" spans="1:1" x14ac:dyDescent="0.25">
      <c r="A95" s="1707"/>
    </row>
    <row r="96" spans="1:1" x14ac:dyDescent="0.25">
      <c r="A96" s="1707"/>
    </row>
    <row r="97" spans="1:1" x14ac:dyDescent="0.25">
      <c r="A97" s="1707"/>
    </row>
    <row r="98" spans="1:1" x14ac:dyDescent="0.25">
      <c r="A98" s="1707"/>
    </row>
    <row r="99" spans="1:1" x14ac:dyDescent="0.25">
      <c r="A99" s="1707"/>
    </row>
    <row r="100" spans="1:1" x14ac:dyDescent="0.25">
      <c r="A100" s="1707"/>
    </row>
    <row r="101" spans="1:1" x14ac:dyDescent="0.25">
      <c r="A101" s="1707"/>
    </row>
    <row r="102" spans="1:1" x14ac:dyDescent="0.25">
      <c r="A102" s="1707"/>
    </row>
    <row r="103" spans="1:1" x14ac:dyDescent="0.25">
      <c r="A103" s="1707"/>
    </row>
    <row r="104" spans="1:1" x14ac:dyDescent="0.25">
      <c r="A104" s="1707"/>
    </row>
    <row r="105" spans="1:1" x14ac:dyDescent="0.25">
      <c r="A105" s="1707"/>
    </row>
    <row r="106" spans="1:1" x14ac:dyDescent="0.25">
      <c r="A106" s="1707"/>
    </row>
    <row r="107" spans="1:1" x14ac:dyDescent="0.25">
      <c r="A107" s="1707"/>
    </row>
    <row r="108" spans="1:1" x14ac:dyDescent="0.25">
      <c r="A108" s="1707"/>
    </row>
    <row r="109" spans="1:1" x14ac:dyDescent="0.25">
      <c r="A109" s="1707"/>
    </row>
    <row r="110" spans="1:1" x14ac:dyDescent="0.25">
      <c r="A110" s="1707"/>
    </row>
    <row r="111" spans="1:1" x14ac:dyDescent="0.25">
      <c r="A111" s="1707"/>
    </row>
    <row r="112" spans="1:1" x14ac:dyDescent="0.25">
      <c r="A112" s="1707"/>
    </row>
    <row r="113" spans="1:1" x14ac:dyDescent="0.25">
      <c r="A113" s="1707"/>
    </row>
    <row r="114" spans="1:1" x14ac:dyDescent="0.25">
      <c r="A114" s="1707"/>
    </row>
    <row r="115" spans="1:1" x14ac:dyDescent="0.25">
      <c r="A115" s="1707"/>
    </row>
    <row r="116" spans="1:1" x14ac:dyDescent="0.25">
      <c r="A116" s="1707"/>
    </row>
    <row r="117" spans="1:1" x14ac:dyDescent="0.25">
      <c r="A117" s="1707"/>
    </row>
    <row r="118" spans="1:1" x14ac:dyDescent="0.25">
      <c r="A118" s="1707"/>
    </row>
    <row r="119" spans="1:1" x14ac:dyDescent="0.25">
      <c r="A119" s="1707"/>
    </row>
    <row r="120" spans="1:1" x14ac:dyDescent="0.25">
      <c r="A120" s="1707"/>
    </row>
    <row r="121" spans="1:1" x14ac:dyDescent="0.25">
      <c r="A121" s="1707"/>
    </row>
    <row r="122" spans="1:1" x14ac:dyDescent="0.25">
      <c r="A122" s="1707"/>
    </row>
    <row r="123" spans="1:1" x14ac:dyDescent="0.25">
      <c r="A123" s="1707"/>
    </row>
    <row r="124" spans="1:1" x14ac:dyDescent="0.25">
      <c r="A124" s="1707"/>
    </row>
    <row r="125" spans="1:1" x14ac:dyDescent="0.25">
      <c r="A125" s="1707"/>
    </row>
    <row r="126" spans="1:1" x14ac:dyDescent="0.25">
      <c r="A126" s="1707"/>
    </row>
    <row r="127" spans="1:1" x14ac:dyDescent="0.25">
      <c r="A127" s="1707"/>
    </row>
    <row r="128" spans="1:1" x14ac:dyDescent="0.25">
      <c r="A128" s="1707"/>
    </row>
    <row r="129" spans="1:1" x14ac:dyDescent="0.25">
      <c r="A129" s="1707"/>
    </row>
    <row r="130" spans="1:1" x14ac:dyDescent="0.25">
      <c r="A130" s="1707"/>
    </row>
    <row r="131" spans="1:1" x14ac:dyDescent="0.25">
      <c r="A131" s="1707"/>
    </row>
    <row r="132" spans="1:1" x14ac:dyDescent="0.25">
      <c r="A132" s="1707"/>
    </row>
    <row r="133" spans="1:1" x14ac:dyDescent="0.25">
      <c r="A133" s="1707"/>
    </row>
    <row r="134" spans="1:1" x14ac:dyDescent="0.25">
      <c r="A134" s="1707"/>
    </row>
    <row r="135" spans="1:1" x14ac:dyDescent="0.25">
      <c r="A135" s="1707"/>
    </row>
    <row r="136" spans="1:1" x14ac:dyDescent="0.25">
      <c r="A136" s="1707"/>
    </row>
    <row r="137" spans="1:1" x14ac:dyDescent="0.25">
      <c r="A137" s="1707"/>
    </row>
    <row r="138" spans="1:1" x14ac:dyDescent="0.25">
      <c r="A138" s="1707"/>
    </row>
    <row r="139" spans="1:1" x14ac:dyDescent="0.25">
      <c r="A139" s="1707"/>
    </row>
    <row r="140" spans="1:1" x14ac:dyDescent="0.25">
      <c r="A140" s="1707"/>
    </row>
    <row r="141" spans="1:1" x14ac:dyDescent="0.25">
      <c r="A141" s="1707"/>
    </row>
    <row r="142" spans="1:1" x14ac:dyDescent="0.25">
      <c r="A142" s="1707"/>
    </row>
    <row r="143" spans="1:1" x14ac:dyDescent="0.25">
      <c r="A143" s="1707"/>
    </row>
    <row r="144" spans="1:1" x14ac:dyDescent="0.25">
      <c r="A144" s="1707"/>
    </row>
    <row r="145" spans="1:1" x14ac:dyDescent="0.25">
      <c r="A145" s="1707"/>
    </row>
    <row r="146" spans="1:1" x14ac:dyDescent="0.25">
      <c r="A146" s="1707"/>
    </row>
    <row r="147" spans="1:1" x14ac:dyDescent="0.25">
      <c r="A147" s="1707"/>
    </row>
    <row r="148" spans="1:1" x14ac:dyDescent="0.25">
      <c r="A148" s="1707"/>
    </row>
    <row r="149" spans="1:1" x14ac:dyDescent="0.25">
      <c r="A149" s="1707"/>
    </row>
    <row r="150" spans="1:1" x14ac:dyDescent="0.25">
      <c r="A150" s="1707"/>
    </row>
    <row r="151" spans="1:1" x14ac:dyDescent="0.25">
      <c r="A151" s="1707"/>
    </row>
    <row r="152" spans="1:1" x14ac:dyDescent="0.25">
      <c r="A152" s="1707"/>
    </row>
    <row r="153" spans="1:1" x14ac:dyDescent="0.25">
      <c r="A153" s="1707"/>
    </row>
    <row r="154" spans="1:1" x14ac:dyDescent="0.25">
      <c r="A154" s="1707"/>
    </row>
    <row r="155" spans="1:1" x14ac:dyDescent="0.25">
      <c r="A155" s="1707"/>
    </row>
    <row r="156" spans="1:1" x14ac:dyDescent="0.25">
      <c r="A156" s="1707"/>
    </row>
    <row r="157" spans="1:1" x14ac:dyDescent="0.25">
      <c r="A157" s="1707"/>
    </row>
    <row r="158" spans="1:1" x14ac:dyDescent="0.25">
      <c r="A158" s="1707"/>
    </row>
    <row r="159" spans="1:1" x14ac:dyDescent="0.25">
      <c r="A159" s="1707"/>
    </row>
    <row r="160" spans="1:1" x14ac:dyDescent="0.25">
      <c r="A160" s="1707"/>
    </row>
    <row r="161" spans="1:1" x14ac:dyDescent="0.25">
      <c r="A161" s="1707"/>
    </row>
    <row r="162" spans="1:1" x14ac:dyDescent="0.25">
      <c r="A162" s="1707"/>
    </row>
    <row r="163" spans="1:1" x14ac:dyDescent="0.25">
      <c r="A163" s="1707"/>
    </row>
    <row r="164" spans="1:1" x14ac:dyDescent="0.25">
      <c r="A164" s="1707"/>
    </row>
    <row r="165" spans="1:1" x14ac:dyDescent="0.25">
      <c r="A165" s="1707"/>
    </row>
    <row r="166" spans="1:1" x14ac:dyDescent="0.25">
      <c r="A166" s="1707"/>
    </row>
    <row r="167" spans="1:1" x14ac:dyDescent="0.25">
      <c r="A167" s="1707"/>
    </row>
    <row r="168" spans="1:1" x14ac:dyDescent="0.25">
      <c r="A168" s="1707"/>
    </row>
    <row r="169" spans="1:1" x14ac:dyDescent="0.25">
      <c r="A169" s="1707"/>
    </row>
    <row r="170" spans="1:1" x14ac:dyDescent="0.25">
      <c r="A170" s="1707"/>
    </row>
    <row r="171" spans="1:1" x14ac:dyDescent="0.25">
      <c r="A171" s="1707"/>
    </row>
    <row r="172" spans="1:1" x14ac:dyDescent="0.25">
      <c r="A172" s="1707"/>
    </row>
    <row r="173" spans="1:1" x14ac:dyDescent="0.25">
      <c r="A173" s="1707"/>
    </row>
    <row r="174" spans="1:1" x14ac:dyDescent="0.25">
      <c r="A174" s="1707"/>
    </row>
    <row r="175" spans="1:1" x14ac:dyDescent="0.25">
      <c r="A175" s="1707"/>
    </row>
    <row r="176" spans="1:1" x14ac:dyDescent="0.25">
      <c r="A176" s="1707"/>
    </row>
    <row r="177" spans="1:1" x14ac:dyDescent="0.25">
      <c r="A177" s="1707"/>
    </row>
    <row r="178" spans="1:1" x14ac:dyDescent="0.25">
      <c r="A178" s="1707"/>
    </row>
    <row r="179" spans="1:1" x14ac:dyDescent="0.25">
      <c r="A179" s="1707"/>
    </row>
    <row r="180" spans="1:1" x14ac:dyDescent="0.25">
      <c r="A180" s="1707"/>
    </row>
    <row r="181" spans="1:1" x14ac:dyDescent="0.25">
      <c r="A181" s="1707"/>
    </row>
    <row r="182" spans="1:1" x14ac:dyDescent="0.25">
      <c r="A182" s="1707"/>
    </row>
    <row r="183" spans="1:1" x14ac:dyDescent="0.25">
      <c r="A183" s="1707"/>
    </row>
    <row r="184" spans="1:1" x14ac:dyDescent="0.25">
      <c r="A184" s="1707"/>
    </row>
    <row r="185" spans="1:1" x14ac:dyDescent="0.25">
      <c r="A185" s="1707"/>
    </row>
    <row r="186" spans="1:1" x14ac:dyDescent="0.25">
      <c r="A186" s="1707"/>
    </row>
    <row r="187" spans="1:1" x14ac:dyDescent="0.25">
      <c r="A187" s="1707"/>
    </row>
    <row r="188" spans="1:1" x14ac:dyDescent="0.25">
      <c r="A188" s="1707"/>
    </row>
    <row r="189" spans="1:1" x14ac:dyDescent="0.25">
      <c r="A189" s="1707"/>
    </row>
    <row r="190" spans="1:1" x14ac:dyDescent="0.25">
      <c r="A190" s="1707"/>
    </row>
    <row r="191" spans="1:1" x14ac:dyDescent="0.25">
      <c r="A191" s="1707"/>
    </row>
    <row r="192" spans="1:1" x14ac:dyDescent="0.25">
      <c r="A192" s="1707"/>
    </row>
    <row r="193" spans="1:1" x14ac:dyDescent="0.25">
      <c r="A193" s="1707"/>
    </row>
    <row r="194" spans="1:1" x14ac:dyDescent="0.25">
      <c r="A194" s="1707"/>
    </row>
    <row r="195" spans="1:1" x14ac:dyDescent="0.25">
      <c r="A195" s="1707"/>
    </row>
    <row r="196" spans="1:1" x14ac:dyDescent="0.25">
      <c r="A196" s="1707"/>
    </row>
    <row r="197" spans="1:1" x14ac:dyDescent="0.25">
      <c r="A197" s="1707"/>
    </row>
    <row r="198" spans="1:1" x14ac:dyDescent="0.25">
      <c r="A198" s="1707"/>
    </row>
    <row r="199" spans="1:1" x14ac:dyDescent="0.25">
      <c r="A199" s="1707"/>
    </row>
    <row r="200" spans="1:1" x14ac:dyDescent="0.25">
      <c r="A200" s="1707"/>
    </row>
    <row r="201" spans="1:1" x14ac:dyDescent="0.25">
      <c r="A201" s="1707"/>
    </row>
    <row r="202" spans="1:1" x14ac:dyDescent="0.25">
      <c r="A202" s="1707"/>
    </row>
    <row r="203" spans="1:1" x14ac:dyDescent="0.25">
      <c r="A203" s="1707"/>
    </row>
    <row r="204" spans="1:1" x14ac:dyDescent="0.25">
      <c r="A204" s="1707"/>
    </row>
    <row r="205" spans="1:1" x14ac:dyDescent="0.25">
      <c r="A205" s="1707"/>
    </row>
    <row r="206" spans="1:1" x14ac:dyDescent="0.25">
      <c r="A206" s="1707"/>
    </row>
    <row r="207" spans="1:1" x14ac:dyDescent="0.25">
      <c r="A207" s="1707"/>
    </row>
    <row r="208" spans="1:1" x14ac:dyDescent="0.25">
      <c r="A208" s="1707"/>
    </row>
    <row r="209" spans="1:1" x14ac:dyDescent="0.25">
      <c r="A209" s="1707"/>
    </row>
    <row r="210" spans="1:1" x14ac:dyDescent="0.25">
      <c r="A210" s="1707"/>
    </row>
    <row r="211" spans="1:1" x14ac:dyDescent="0.25">
      <c r="A211" s="1707"/>
    </row>
    <row r="212" spans="1:1" x14ac:dyDescent="0.25">
      <c r="A212" s="1707"/>
    </row>
    <row r="213" spans="1:1" x14ac:dyDescent="0.25">
      <c r="A213" s="1707"/>
    </row>
    <row r="214" spans="1:1" x14ac:dyDescent="0.25">
      <c r="A214" s="1707"/>
    </row>
    <row r="215" spans="1:1" x14ac:dyDescent="0.25">
      <c r="A215" s="1707"/>
    </row>
    <row r="216" spans="1:1" x14ac:dyDescent="0.25">
      <c r="A216" s="1707"/>
    </row>
    <row r="217" spans="1:1" x14ac:dyDescent="0.25">
      <c r="A217" s="1707"/>
    </row>
    <row r="218" spans="1:1" x14ac:dyDescent="0.25">
      <c r="A218" s="1707"/>
    </row>
    <row r="219" spans="1:1" x14ac:dyDescent="0.25">
      <c r="A219" s="1707"/>
    </row>
    <row r="220" spans="1:1" x14ac:dyDescent="0.25">
      <c r="A220" s="1707"/>
    </row>
    <row r="221" spans="1:1" x14ac:dyDescent="0.25">
      <c r="A221" s="1707"/>
    </row>
    <row r="222" spans="1:1" x14ac:dyDescent="0.25">
      <c r="A222" s="1707"/>
    </row>
    <row r="223" spans="1:1" x14ac:dyDescent="0.25">
      <c r="A223" s="1707"/>
    </row>
    <row r="224" spans="1:1" x14ac:dyDescent="0.25">
      <c r="A224" s="1707"/>
    </row>
    <row r="225" spans="1:1" x14ac:dyDescent="0.25">
      <c r="A225" s="1707"/>
    </row>
    <row r="226" spans="1:1" x14ac:dyDescent="0.25">
      <c r="A226" s="1707"/>
    </row>
    <row r="227" spans="1:1" x14ac:dyDescent="0.25">
      <c r="A227" s="1707"/>
    </row>
    <row r="228" spans="1:1" x14ac:dyDescent="0.25">
      <c r="A228" s="1707"/>
    </row>
    <row r="229" spans="1:1" x14ac:dyDescent="0.25">
      <c r="A229" s="1707"/>
    </row>
    <row r="230" spans="1:1" x14ac:dyDescent="0.25">
      <c r="A230" s="1707"/>
    </row>
    <row r="231" spans="1:1" x14ac:dyDescent="0.25">
      <c r="A231" s="1707"/>
    </row>
    <row r="232" spans="1:1" x14ac:dyDescent="0.25">
      <c r="A232" s="1707"/>
    </row>
    <row r="233" spans="1:1" x14ac:dyDescent="0.25">
      <c r="A233" s="1707"/>
    </row>
    <row r="234" spans="1:1" x14ac:dyDescent="0.25">
      <c r="A234" s="1707"/>
    </row>
    <row r="235" spans="1:1" x14ac:dyDescent="0.25">
      <c r="A235" s="1707"/>
    </row>
    <row r="236" spans="1:1" x14ac:dyDescent="0.25">
      <c r="A236" s="1707"/>
    </row>
    <row r="237" spans="1:1" x14ac:dyDescent="0.25">
      <c r="A237" s="1707"/>
    </row>
    <row r="238" spans="1:1" x14ac:dyDescent="0.25">
      <c r="A238" s="1707"/>
    </row>
    <row r="239" spans="1:1" x14ac:dyDescent="0.25">
      <c r="A239" s="1707"/>
    </row>
    <row r="240" spans="1:1" x14ac:dyDescent="0.25">
      <c r="A240" s="1707"/>
    </row>
    <row r="241" spans="1:1" x14ac:dyDescent="0.25">
      <c r="A241" s="1707"/>
    </row>
    <row r="242" spans="1:1" x14ac:dyDescent="0.25">
      <c r="A242" s="1707"/>
    </row>
    <row r="243" spans="1:1" x14ac:dyDescent="0.25">
      <c r="A243" s="1707"/>
    </row>
    <row r="244" spans="1:1" x14ac:dyDescent="0.25">
      <c r="A244" s="1707"/>
    </row>
    <row r="245" spans="1:1" x14ac:dyDescent="0.25">
      <c r="A245" s="1707"/>
    </row>
    <row r="246" spans="1:1" x14ac:dyDescent="0.25">
      <c r="A246" s="1707"/>
    </row>
    <row r="247" spans="1:1" x14ac:dyDescent="0.25">
      <c r="A247" s="1707"/>
    </row>
    <row r="248" spans="1:1" x14ac:dyDescent="0.25">
      <c r="A248" s="1707"/>
    </row>
    <row r="249" spans="1:1" x14ac:dyDescent="0.25">
      <c r="A249" s="1707"/>
    </row>
    <row r="250" spans="1:1" x14ac:dyDescent="0.25">
      <c r="A250" s="1707"/>
    </row>
    <row r="251" spans="1:1" x14ac:dyDescent="0.25">
      <c r="A251" s="1707"/>
    </row>
    <row r="252" spans="1:1" x14ac:dyDescent="0.25">
      <c r="A252" s="1707"/>
    </row>
    <row r="253" spans="1:1" x14ac:dyDescent="0.25">
      <c r="A253" s="1707"/>
    </row>
    <row r="254" spans="1:1" x14ac:dyDescent="0.25">
      <c r="A254" s="1707"/>
    </row>
    <row r="255" spans="1:1" x14ac:dyDescent="0.25">
      <c r="A255" s="1707"/>
    </row>
    <row r="256" spans="1:1" x14ac:dyDescent="0.25">
      <c r="A256" s="1707"/>
    </row>
    <row r="257" spans="1:1" x14ac:dyDescent="0.25">
      <c r="A257" s="1707"/>
    </row>
    <row r="258" spans="1:1" x14ac:dyDescent="0.25">
      <c r="A258" s="1707"/>
    </row>
    <row r="259" spans="1:1" x14ac:dyDescent="0.25">
      <c r="A259" s="1707"/>
    </row>
    <row r="260" spans="1:1" x14ac:dyDescent="0.25">
      <c r="A260" s="1707"/>
    </row>
    <row r="261" spans="1:1" x14ac:dyDescent="0.25">
      <c r="A261" s="1707"/>
    </row>
    <row r="262" spans="1:1" x14ac:dyDescent="0.25">
      <c r="A262" s="1707"/>
    </row>
    <row r="263" spans="1:1" x14ac:dyDescent="0.25">
      <c r="A263" s="1707"/>
    </row>
    <row r="264" spans="1:1" x14ac:dyDescent="0.25">
      <c r="A264" s="1707"/>
    </row>
    <row r="265" spans="1:1" x14ac:dyDescent="0.25">
      <c r="A265" s="1707"/>
    </row>
    <row r="266" spans="1:1" x14ac:dyDescent="0.25">
      <c r="A266" s="1707"/>
    </row>
    <row r="267" spans="1:1" x14ac:dyDescent="0.25">
      <c r="A267" s="1707"/>
    </row>
    <row r="268" spans="1:1" x14ac:dyDescent="0.25">
      <c r="A268" s="1707"/>
    </row>
    <row r="269" spans="1:1" x14ac:dyDescent="0.25">
      <c r="A269" s="1707"/>
    </row>
    <row r="270" spans="1:1" x14ac:dyDescent="0.25">
      <c r="A270" s="1707"/>
    </row>
    <row r="271" spans="1:1" x14ac:dyDescent="0.25">
      <c r="A271" s="1707"/>
    </row>
    <row r="272" spans="1:1" x14ac:dyDescent="0.25">
      <c r="A272" s="1707"/>
    </row>
    <row r="273" spans="1:1" x14ac:dyDescent="0.25">
      <c r="A273" s="1707"/>
    </row>
    <row r="274" spans="1:1" x14ac:dyDescent="0.25">
      <c r="A274" s="1707"/>
    </row>
    <row r="275" spans="1:1" x14ac:dyDescent="0.25">
      <c r="A275" s="1707"/>
    </row>
    <row r="276" spans="1:1" x14ac:dyDescent="0.25">
      <c r="A276" s="1707"/>
    </row>
    <row r="277" spans="1:1" x14ac:dyDescent="0.25">
      <c r="A277" s="1707"/>
    </row>
    <row r="278" spans="1:1" x14ac:dyDescent="0.25">
      <c r="A278" s="1707"/>
    </row>
    <row r="279" spans="1:1" x14ac:dyDescent="0.25">
      <c r="A279" s="1707"/>
    </row>
    <row r="280" spans="1:1" x14ac:dyDescent="0.25">
      <c r="A280" s="1707"/>
    </row>
    <row r="281" spans="1:1" x14ac:dyDescent="0.25">
      <c r="A281" s="1707"/>
    </row>
    <row r="282" spans="1:1" x14ac:dyDescent="0.25">
      <c r="A282" s="1707"/>
    </row>
    <row r="283" spans="1:1" x14ac:dyDescent="0.25">
      <c r="A283" s="1707"/>
    </row>
    <row r="284" spans="1:1" x14ac:dyDescent="0.25">
      <c r="A284" s="1707"/>
    </row>
    <row r="285" spans="1:1" x14ac:dyDescent="0.25">
      <c r="A285" s="1707"/>
    </row>
    <row r="286" spans="1:1" x14ac:dyDescent="0.25">
      <c r="A286" s="1707"/>
    </row>
    <row r="287" spans="1:1" x14ac:dyDescent="0.25">
      <c r="A287" s="1707"/>
    </row>
    <row r="288" spans="1:1" x14ac:dyDescent="0.25">
      <c r="A288" s="1707"/>
    </row>
    <row r="289" spans="1:1" x14ac:dyDescent="0.25">
      <c r="A289" s="1707"/>
    </row>
    <row r="290" spans="1:1" x14ac:dyDescent="0.25">
      <c r="A290" s="1707"/>
    </row>
    <row r="291" spans="1:1" x14ac:dyDescent="0.25">
      <c r="A291" s="1707"/>
    </row>
    <row r="292" spans="1:1" x14ac:dyDescent="0.25">
      <c r="A292" s="1707"/>
    </row>
    <row r="293" spans="1:1" x14ac:dyDescent="0.25">
      <c r="A293" s="1707"/>
    </row>
    <row r="294" spans="1:1" x14ac:dyDescent="0.25">
      <c r="A294" s="1707"/>
    </row>
    <row r="295" spans="1:1" x14ac:dyDescent="0.25">
      <c r="A295" s="1707"/>
    </row>
    <row r="296" spans="1:1" x14ac:dyDescent="0.25">
      <c r="A296" s="1707"/>
    </row>
    <row r="297" spans="1:1" x14ac:dyDescent="0.25">
      <c r="A297" s="1707"/>
    </row>
    <row r="298" spans="1:1" x14ac:dyDescent="0.25">
      <c r="A298" s="1707"/>
    </row>
    <row r="299" spans="1:1" x14ac:dyDescent="0.25">
      <c r="A299" s="1707"/>
    </row>
    <row r="300" spans="1:1" x14ac:dyDescent="0.25">
      <c r="A300" s="1707"/>
    </row>
    <row r="301" spans="1:1" x14ac:dyDescent="0.25">
      <c r="A301" s="1707"/>
    </row>
    <row r="302" spans="1:1" x14ac:dyDescent="0.25">
      <c r="A302" s="1707"/>
    </row>
    <row r="303" spans="1:1" x14ac:dyDescent="0.25">
      <c r="A303" s="1707"/>
    </row>
    <row r="304" spans="1:1" x14ac:dyDescent="0.25">
      <c r="A304" s="1707"/>
    </row>
    <row r="305" spans="1:1" x14ac:dyDescent="0.25">
      <c r="A305" s="1707"/>
    </row>
    <row r="306" spans="1:1" x14ac:dyDescent="0.25">
      <c r="A306" s="1707"/>
    </row>
    <row r="307" spans="1:1" x14ac:dyDescent="0.25">
      <c r="A307" s="1707"/>
    </row>
    <row r="308" spans="1:1" x14ac:dyDescent="0.25">
      <c r="A308" s="1707"/>
    </row>
    <row r="309" spans="1:1" x14ac:dyDescent="0.25">
      <c r="A309" s="1707"/>
    </row>
    <row r="310" spans="1:1" x14ac:dyDescent="0.25">
      <c r="A310" s="1707"/>
    </row>
    <row r="311" spans="1:1" x14ac:dyDescent="0.25">
      <c r="A311" s="1707"/>
    </row>
    <row r="312" spans="1:1" x14ac:dyDescent="0.25">
      <c r="A312" s="1707"/>
    </row>
    <row r="313" spans="1:1" x14ac:dyDescent="0.25">
      <c r="A313" s="1707"/>
    </row>
    <row r="314" spans="1:1" x14ac:dyDescent="0.25">
      <c r="A314" s="1707"/>
    </row>
    <row r="315" spans="1:1" x14ac:dyDescent="0.25">
      <c r="A315" s="1707"/>
    </row>
    <row r="316" spans="1:1" x14ac:dyDescent="0.25">
      <c r="A316" s="1707"/>
    </row>
    <row r="317" spans="1:1" x14ac:dyDescent="0.25">
      <c r="A317" s="1707"/>
    </row>
    <row r="318" spans="1:1" x14ac:dyDescent="0.25">
      <c r="A318" s="1707"/>
    </row>
    <row r="319" spans="1:1" x14ac:dyDescent="0.25">
      <c r="A319" s="1707"/>
    </row>
    <row r="320" spans="1:1" x14ac:dyDescent="0.25">
      <c r="A320" s="1707"/>
    </row>
    <row r="321" spans="1:1" x14ac:dyDescent="0.25">
      <c r="A321" s="1707"/>
    </row>
    <row r="322" spans="1:1" x14ac:dyDescent="0.25">
      <c r="A322" s="1707"/>
    </row>
    <row r="323" spans="1:1" x14ac:dyDescent="0.25">
      <c r="A323" s="1707"/>
    </row>
    <row r="324" spans="1:1" x14ac:dyDescent="0.25">
      <c r="A324" s="1707"/>
    </row>
    <row r="325" spans="1:1" x14ac:dyDescent="0.25">
      <c r="A325" s="1707"/>
    </row>
    <row r="326" spans="1:1" x14ac:dyDescent="0.25">
      <c r="A326" s="1707"/>
    </row>
    <row r="327" spans="1:1" x14ac:dyDescent="0.25">
      <c r="A327" s="1707"/>
    </row>
    <row r="328" spans="1:1" x14ac:dyDescent="0.25">
      <c r="A328" s="1707"/>
    </row>
    <row r="329" spans="1:1" x14ac:dyDescent="0.25">
      <c r="A329" s="1707"/>
    </row>
    <row r="330" spans="1:1" x14ac:dyDescent="0.25">
      <c r="A330" s="1707"/>
    </row>
    <row r="331" spans="1:1" x14ac:dyDescent="0.25">
      <c r="A331" s="1707"/>
    </row>
    <row r="332" spans="1:1" x14ac:dyDescent="0.25">
      <c r="A332" s="1707"/>
    </row>
    <row r="333" spans="1:1" x14ac:dyDescent="0.25">
      <c r="A333" s="1707"/>
    </row>
    <row r="334" spans="1:1" x14ac:dyDescent="0.25">
      <c r="A334" s="1707"/>
    </row>
    <row r="335" spans="1:1" x14ac:dyDescent="0.25">
      <c r="A335" s="1707"/>
    </row>
    <row r="336" spans="1:1" x14ac:dyDescent="0.25">
      <c r="A336" s="1707"/>
    </row>
    <row r="337" spans="1:1" x14ac:dyDescent="0.25">
      <c r="A337" s="1707"/>
    </row>
    <row r="338" spans="1:1" x14ac:dyDescent="0.25">
      <c r="A338" s="1707"/>
    </row>
    <row r="339" spans="1:1" x14ac:dyDescent="0.25">
      <c r="A339" s="1707"/>
    </row>
    <row r="340" spans="1:1" x14ac:dyDescent="0.25">
      <c r="A340" s="1707"/>
    </row>
    <row r="341" spans="1:1" x14ac:dyDescent="0.25">
      <c r="A341" s="1707"/>
    </row>
    <row r="342" spans="1:1" x14ac:dyDescent="0.25">
      <c r="A342" s="1707"/>
    </row>
    <row r="343" spans="1:1" x14ac:dyDescent="0.25">
      <c r="A343" s="1707"/>
    </row>
    <row r="344" spans="1:1" x14ac:dyDescent="0.25">
      <c r="A344" s="1707"/>
    </row>
    <row r="345" spans="1:1" x14ac:dyDescent="0.25">
      <c r="A345" s="1707"/>
    </row>
    <row r="346" spans="1:1" x14ac:dyDescent="0.25">
      <c r="A346" s="1707"/>
    </row>
    <row r="347" spans="1:1" x14ac:dyDescent="0.25">
      <c r="A347" s="1707"/>
    </row>
    <row r="348" spans="1:1" x14ac:dyDescent="0.25">
      <c r="A348" s="1707"/>
    </row>
    <row r="349" spans="1:1" x14ac:dyDescent="0.25">
      <c r="A349" s="1707"/>
    </row>
    <row r="350" spans="1:1" x14ac:dyDescent="0.25">
      <c r="A350" s="1707"/>
    </row>
    <row r="351" spans="1:1" x14ac:dyDescent="0.25">
      <c r="A351" s="1707"/>
    </row>
    <row r="352" spans="1:1" x14ac:dyDescent="0.25">
      <c r="A352" s="1707"/>
    </row>
    <row r="353" spans="1:1" x14ac:dyDescent="0.25">
      <c r="A353" s="1707"/>
    </row>
    <row r="354" spans="1:1" x14ac:dyDescent="0.25">
      <c r="A354" s="1707"/>
    </row>
    <row r="355" spans="1:1" x14ac:dyDescent="0.25">
      <c r="A355" s="1707"/>
    </row>
    <row r="356" spans="1:1" x14ac:dyDescent="0.25">
      <c r="A356" s="1707"/>
    </row>
    <row r="357" spans="1:1" x14ac:dyDescent="0.25">
      <c r="A357" s="1707"/>
    </row>
    <row r="358" spans="1:1" x14ac:dyDescent="0.25">
      <c r="A358" s="1707"/>
    </row>
    <row r="359" spans="1:1" x14ac:dyDescent="0.25">
      <c r="A359" s="1707"/>
    </row>
    <row r="360" spans="1:1" x14ac:dyDescent="0.25">
      <c r="A360" s="1707"/>
    </row>
    <row r="361" spans="1:1" x14ac:dyDescent="0.25">
      <c r="A361" s="1707"/>
    </row>
    <row r="362" spans="1:1" x14ac:dyDescent="0.25">
      <c r="A362" s="1707"/>
    </row>
    <row r="363" spans="1:1" x14ac:dyDescent="0.25">
      <c r="A363" s="1707"/>
    </row>
    <row r="364" spans="1:1" x14ac:dyDescent="0.25">
      <c r="A364" s="1707"/>
    </row>
    <row r="365" spans="1:1" x14ac:dyDescent="0.25">
      <c r="A365" s="1707"/>
    </row>
    <row r="366" spans="1:1" x14ac:dyDescent="0.25">
      <c r="A366" s="1707"/>
    </row>
    <row r="367" spans="1:1" x14ac:dyDescent="0.25">
      <c r="A367" s="1707"/>
    </row>
    <row r="368" spans="1:1" x14ac:dyDescent="0.25">
      <c r="A368" s="1707"/>
    </row>
    <row r="369" spans="1:1" x14ac:dyDescent="0.25">
      <c r="A369" s="1707"/>
    </row>
    <row r="370" spans="1:1" x14ac:dyDescent="0.25">
      <c r="A370" s="1707"/>
    </row>
    <row r="371" spans="1:1" x14ac:dyDescent="0.25">
      <c r="A371" s="1707"/>
    </row>
    <row r="372" spans="1:1" x14ac:dyDescent="0.25">
      <c r="A372" s="1707"/>
    </row>
    <row r="373" spans="1:1" x14ac:dyDescent="0.25">
      <c r="A373" s="1707"/>
    </row>
    <row r="374" spans="1:1" x14ac:dyDescent="0.25">
      <c r="A374" s="1707"/>
    </row>
    <row r="375" spans="1:1" x14ac:dyDescent="0.25">
      <c r="A375" s="1707"/>
    </row>
    <row r="376" spans="1:1" x14ac:dyDescent="0.25">
      <c r="A376" s="1707"/>
    </row>
    <row r="377" spans="1:1" x14ac:dyDescent="0.25">
      <c r="A377" s="1707"/>
    </row>
    <row r="378" spans="1:1" x14ac:dyDescent="0.25">
      <c r="A378" s="1707"/>
    </row>
    <row r="379" spans="1:1" x14ac:dyDescent="0.25">
      <c r="A379" s="1707"/>
    </row>
    <row r="380" spans="1:1" x14ac:dyDescent="0.25">
      <c r="A380" s="1707"/>
    </row>
    <row r="381" spans="1:1" x14ac:dyDescent="0.25">
      <c r="A381" s="1707"/>
    </row>
    <row r="382" spans="1:1" x14ac:dyDescent="0.25">
      <c r="A382" s="1707"/>
    </row>
    <row r="383" spans="1:1" x14ac:dyDescent="0.25">
      <c r="A383" s="1707"/>
    </row>
    <row r="384" spans="1:1" x14ac:dyDescent="0.25">
      <c r="A384" s="1707"/>
    </row>
    <row r="385" spans="1:1" x14ac:dyDescent="0.25">
      <c r="A385" s="1707"/>
    </row>
    <row r="386" spans="1:1" x14ac:dyDescent="0.25">
      <c r="A386" s="1707"/>
    </row>
    <row r="387" spans="1:1" x14ac:dyDescent="0.25">
      <c r="A387" s="1707"/>
    </row>
    <row r="388" spans="1:1" x14ac:dyDescent="0.25">
      <c r="A388" s="1707"/>
    </row>
    <row r="389" spans="1:1" x14ac:dyDescent="0.25">
      <c r="A389" s="1707"/>
    </row>
    <row r="390" spans="1:1" x14ac:dyDescent="0.25">
      <c r="A390" s="1707"/>
    </row>
    <row r="391" spans="1:1" x14ac:dyDescent="0.25">
      <c r="A391" s="1707"/>
    </row>
    <row r="392" spans="1:1" x14ac:dyDescent="0.25">
      <c r="A392" s="1707"/>
    </row>
    <row r="393" spans="1:1" x14ac:dyDescent="0.25">
      <c r="A393" s="1707"/>
    </row>
    <row r="394" spans="1:1" x14ac:dyDescent="0.25">
      <c r="A394" s="1707"/>
    </row>
    <row r="395" spans="1:1" x14ac:dyDescent="0.25">
      <c r="A395" s="1707"/>
    </row>
    <row r="396" spans="1:1" x14ac:dyDescent="0.25">
      <c r="A396" s="1707"/>
    </row>
    <row r="397" spans="1:1" x14ac:dyDescent="0.25">
      <c r="A397" s="1707"/>
    </row>
    <row r="398" spans="1:1" x14ac:dyDescent="0.25">
      <c r="A398" s="1707"/>
    </row>
    <row r="399" spans="1:1" x14ac:dyDescent="0.25">
      <c r="A399" s="1707"/>
    </row>
    <row r="400" spans="1:1" x14ac:dyDescent="0.25">
      <c r="A400" s="1707"/>
    </row>
    <row r="401" spans="1:1" x14ac:dyDescent="0.25">
      <c r="A401" s="1707"/>
    </row>
    <row r="402" spans="1:1" x14ac:dyDescent="0.25">
      <c r="A402" s="1707"/>
    </row>
    <row r="403" spans="1:1" x14ac:dyDescent="0.25">
      <c r="A403" s="1707"/>
    </row>
    <row r="404" spans="1:1" x14ac:dyDescent="0.25">
      <c r="A404" s="1707"/>
    </row>
    <row r="405" spans="1:1" x14ac:dyDescent="0.25">
      <c r="A405" s="1707"/>
    </row>
    <row r="406" spans="1:1" x14ac:dyDescent="0.25">
      <c r="A406" s="1707"/>
    </row>
    <row r="407" spans="1:1" x14ac:dyDescent="0.25">
      <c r="A407" s="1707"/>
    </row>
    <row r="408" spans="1:1" x14ac:dyDescent="0.25">
      <c r="A408" s="1707"/>
    </row>
    <row r="409" spans="1:1" x14ac:dyDescent="0.25">
      <c r="A409" s="1707"/>
    </row>
    <row r="410" spans="1:1" x14ac:dyDescent="0.25">
      <c r="A410" s="1707"/>
    </row>
    <row r="411" spans="1:1" x14ac:dyDescent="0.25">
      <c r="A411" s="1707"/>
    </row>
    <row r="412" spans="1:1" x14ac:dyDescent="0.25">
      <c r="A412" s="1707"/>
    </row>
    <row r="413" spans="1:1" x14ac:dyDescent="0.25">
      <c r="A413" s="1707"/>
    </row>
    <row r="414" spans="1:1" x14ac:dyDescent="0.25">
      <c r="A414" s="1707"/>
    </row>
    <row r="415" spans="1:1" x14ac:dyDescent="0.25">
      <c r="A415" s="1707"/>
    </row>
    <row r="416" spans="1:1" x14ac:dyDescent="0.25">
      <c r="A416" s="1707"/>
    </row>
    <row r="417" spans="1:1" x14ac:dyDescent="0.25">
      <c r="A417" s="1707"/>
    </row>
    <row r="418" spans="1:1" x14ac:dyDescent="0.25">
      <c r="A418" s="1707"/>
    </row>
    <row r="419" spans="1:1" x14ac:dyDescent="0.25">
      <c r="A419" s="1707"/>
    </row>
    <row r="420" spans="1:1" x14ac:dyDescent="0.25">
      <c r="A420" s="1707"/>
    </row>
    <row r="421" spans="1:1" x14ac:dyDescent="0.25">
      <c r="A421" s="1707"/>
    </row>
    <row r="422" spans="1:1" x14ac:dyDescent="0.25">
      <c r="A422" s="1707"/>
    </row>
    <row r="423" spans="1:1" x14ac:dyDescent="0.25">
      <c r="A423" s="1707"/>
    </row>
    <row r="424" spans="1:1" x14ac:dyDescent="0.25">
      <c r="A424" s="1707"/>
    </row>
    <row r="425" spans="1:1" x14ac:dyDescent="0.25">
      <c r="A425" s="1707"/>
    </row>
    <row r="426" spans="1:1" x14ac:dyDescent="0.25">
      <c r="A426" s="1707"/>
    </row>
    <row r="427" spans="1:1" x14ac:dyDescent="0.25">
      <c r="A427" s="1707"/>
    </row>
    <row r="428" spans="1:1" x14ac:dyDescent="0.25">
      <c r="A428" s="1707"/>
    </row>
    <row r="429" spans="1:1" x14ac:dyDescent="0.25">
      <c r="A429" s="1707"/>
    </row>
    <row r="430" spans="1:1" x14ac:dyDescent="0.25">
      <c r="A430" s="1707"/>
    </row>
    <row r="431" spans="1:1" x14ac:dyDescent="0.25">
      <c r="A431" s="1707"/>
    </row>
    <row r="432" spans="1:1" x14ac:dyDescent="0.25">
      <c r="A432" s="1707"/>
    </row>
    <row r="433" spans="1:1" x14ac:dyDescent="0.25">
      <c r="A433" s="1707"/>
    </row>
    <row r="434" spans="1:1" x14ac:dyDescent="0.25">
      <c r="A434" s="1707"/>
    </row>
    <row r="435" spans="1:1" x14ac:dyDescent="0.25">
      <c r="A435" s="1707"/>
    </row>
    <row r="436" spans="1:1" x14ac:dyDescent="0.25">
      <c r="A436" s="1707"/>
    </row>
    <row r="437" spans="1:1" x14ac:dyDescent="0.25">
      <c r="A437" s="1707"/>
    </row>
    <row r="438" spans="1:1" x14ac:dyDescent="0.25">
      <c r="A438" s="1707"/>
    </row>
    <row r="439" spans="1:1" x14ac:dyDescent="0.25">
      <c r="A439" s="1707"/>
    </row>
    <row r="440" spans="1:1" x14ac:dyDescent="0.25">
      <c r="A440" s="1707"/>
    </row>
    <row r="441" spans="1:1" x14ac:dyDescent="0.25">
      <c r="A441" s="1707"/>
    </row>
    <row r="442" spans="1:1" x14ac:dyDescent="0.25">
      <c r="A442" s="1707"/>
    </row>
    <row r="443" spans="1:1" x14ac:dyDescent="0.25">
      <c r="A443" s="1707"/>
    </row>
    <row r="444" spans="1:1" x14ac:dyDescent="0.25">
      <c r="A444" s="1707"/>
    </row>
  </sheetData>
  <mergeCells count="2">
    <mergeCell ref="A1:P1"/>
    <mergeCell ref="A2:P2"/>
  </mergeCells>
  <printOptions horizontalCentered="1"/>
  <pageMargins left="0.39370078740157483" right="0.39370078740157483" top="0.39370078740157483" bottom="0.39370078740157483" header="0.31496062992125984" footer="0"/>
  <pageSetup paperSize="9" scale="85" orientation="landscape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54"/>
  <sheetViews>
    <sheetView zoomScale="85" zoomScaleNormal="85" workbookViewId="0">
      <pane xSplit="2" ySplit="6" topLeftCell="C7" activePane="bottomRight" state="frozen"/>
      <selection activeCell="L25" sqref="L25:L26"/>
      <selection pane="topRight" activeCell="L25" sqref="L25:L26"/>
      <selection pane="bottomLeft" activeCell="L25" sqref="L25:L26"/>
      <selection pane="bottomRight" activeCell="O4" sqref="O4:O6"/>
    </sheetView>
  </sheetViews>
  <sheetFormatPr defaultColWidth="9.140625" defaultRowHeight="15" x14ac:dyDescent="0.25"/>
  <cols>
    <col min="1" max="1" width="11.5703125" style="1773" customWidth="1"/>
    <col min="2" max="2" width="41.85546875" style="1772" bestFit="1" customWidth="1"/>
    <col min="3" max="3" width="10.140625" style="1774" customWidth="1"/>
    <col min="4" max="5" width="10.140625" style="1774" hidden="1" customWidth="1"/>
    <col min="6" max="6" width="10.140625" style="1774" customWidth="1"/>
    <col min="7" max="14" width="10.140625" style="1774" hidden="1" customWidth="1"/>
    <col min="15" max="15" width="10.140625" style="1774" customWidth="1"/>
    <col min="16" max="16" width="38" style="1774" customWidth="1"/>
    <col min="17" max="16384" width="9.140625" style="1772"/>
  </cols>
  <sheetData>
    <row r="1" spans="1:19" x14ac:dyDescent="0.25">
      <c r="A1" s="1992" t="s">
        <v>10451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9" ht="14.45" customHeight="1" x14ac:dyDescent="0.25">
      <c r="A2" s="2037" t="s">
        <v>10457</v>
      </c>
      <c r="B2" s="2037"/>
      <c r="C2" s="2037"/>
      <c r="D2" s="2037"/>
      <c r="E2" s="2037"/>
      <c r="F2" s="2037"/>
      <c r="G2" s="2037"/>
      <c r="H2" s="2037"/>
      <c r="I2" s="2037"/>
      <c r="J2" s="2037"/>
      <c r="K2" s="2037"/>
      <c r="L2" s="2037"/>
      <c r="M2" s="2037"/>
      <c r="N2" s="2037"/>
      <c r="O2" s="2037"/>
      <c r="P2" s="2037"/>
    </row>
    <row r="3" spans="1:19" ht="15.75" thickBot="1" x14ac:dyDescent="0.3"/>
    <row r="4" spans="1:19" s="1777" customFormat="1" ht="45" x14ac:dyDescent="0.25">
      <c r="A4" s="1775" t="s">
        <v>6256</v>
      </c>
      <c r="B4" s="1776" t="s">
        <v>3020</v>
      </c>
      <c r="C4" s="1649" t="s">
        <v>2883</v>
      </c>
      <c r="D4" s="1650" t="s">
        <v>2884</v>
      </c>
      <c r="E4" s="1650" t="s">
        <v>2885</v>
      </c>
      <c r="F4" s="1651" t="s">
        <v>2886</v>
      </c>
      <c r="G4" s="1652" t="s">
        <v>2887</v>
      </c>
      <c r="H4" s="1650" t="s">
        <v>2768</v>
      </c>
      <c r="I4" s="1653" t="s">
        <v>2763</v>
      </c>
      <c r="J4" s="1654" t="s">
        <v>2843</v>
      </c>
      <c r="K4" s="1655" t="s">
        <v>2893</v>
      </c>
      <c r="L4" s="1655" t="s">
        <v>2888</v>
      </c>
      <c r="M4" s="1655" t="s">
        <v>2889</v>
      </c>
      <c r="N4" s="1655" t="s">
        <v>2890</v>
      </c>
      <c r="O4" s="1655" t="s">
        <v>10784</v>
      </c>
      <c r="P4" s="1656" t="s">
        <v>2764</v>
      </c>
    </row>
    <row r="5" spans="1:19" x14ac:dyDescent="0.25">
      <c r="A5" s="1778"/>
      <c r="B5" s="1779"/>
      <c r="C5" s="94"/>
      <c r="D5" s="95"/>
      <c r="E5" s="95"/>
      <c r="F5" s="96"/>
      <c r="G5" s="97"/>
      <c r="H5" s="95"/>
      <c r="I5" s="98"/>
      <c r="J5" s="99"/>
      <c r="K5" s="101"/>
      <c r="L5" s="101"/>
      <c r="M5" s="101"/>
      <c r="N5" s="101"/>
      <c r="O5" s="101"/>
      <c r="P5" s="101"/>
    </row>
    <row r="6" spans="1:19" s="1782" customFormat="1" ht="15.75" thickBot="1" x14ac:dyDescent="0.3">
      <c r="A6" s="1780"/>
      <c r="B6" s="1781"/>
      <c r="C6" s="1658" t="s">
        <v>0</v>
      </c>
      <c r="D6" s="1659" t="s">
        <v>0</v>
      </c>
      <c r="E6" s="1659" t="s">
        <v>0</v>
      </c>
      <c r="F6" s="1660" t="s">
        <v>0</v>
      </c>
      <c r="G6" s="427" t="s">
        <v>0</v>
      </c>
      <c r="H6" s="425" t="s">
        <v>0</v>
      </c>
      <c r="I6" s="1661" t="s">
        <v>0</v>
      </c>
      <c r="J6" s="428" t="s">
        <v>0</v>
      </c>
      <c r="K6" s="1662" t="s">
        <v>0</v>
      </c>
      <c r="L6" s="1662" t="s">
        <v>0</v>
      </c>
      <c r="M6" s="1662" t="s">
        <v>0</v>
      </c>
      <c r="N6" s="1662" t="s">
        <v>0</v>
      </c>
      <c r="O6" s="1662" t="s">
        <v>0</v>
      </c>
      <c r="P6" s="113"/>
    </row>
    <row r="7" spans="1:19" x14ac:dyDescent="0.25">
      <c r="A7" s="1783"/>
      <c r="B7" s="1784" t="s">
        <v>1</v>
      </c>
      <c r="C7" s="1785"/>
      <c r="D7" s="1786"/>
      <c r="E7" s="1787"/>
      <c r="F7" s="1788"/>
      <c r="G7" s="1789"/>
      <c r="H7" s="1790"/>
      <c r="I7" s="1791"/>
      <c r="J7" s="1792"/>
      <c r="K7" s="1793"/>
      <c r="L7" s="1793"/>
      <c r="M7" s="1793"/>
      <c r="N7" s="1793"/>
      <c r="O7" s="1793"/>
      <c r="P7" s="1794"/>
      <c r="S7" s="1774"/>
    </row>
    <row r="8" spans="1:19" x14ac:dyDescent="0.25">
      <c r="A8" s="1783"/>
      <c r="B8" s="1784"/>
      <c r="C8" s="1785"/>
      <c r="D8" s="1786"/>
      <c r="E8" s="1787"/>
      <c r="F8" s="1788"/>
      <c r="G8" s="1789"/>
      <c r="H8" s="1790"/>
      <c r="I8" s="1791"/>
      <c r="J8" s="1792"/>
      <c r="K8" s="1793"/>
      <c r="L8" s="1793"/>
      <c r="M8" s="1793"/>
      <c r="N8" s="1793"/>
      <c r="O8" s="1793"/>
      <c r="P8" s="1794"/>
      <c r="S8" s="1774"/>
    </row>
    <row r="9" spans="1:19" x14ac:dyDescent="0.25">
      <c r="A9" s="1732">
        <v>399070100</v>
      </c>
      <c r="B9" s="1733" t="s">
        <v>2</v>
      </c>
      <c r="C9" s="1734">
        <f>VLOOKUP(A9,CSYear!A:D,4,0)</f>
        <v>0</v>
      </c>
      <c r="D9" s="1735"/>
      <c r="E9" s="1736"/>
      <c r="F9" s="1730">
        <f>VLOOKUP(A9,CSYear!A:E,5,0)</f>
        <v>0</v>
      </c>
      <c r="G9" s="1730">
        <f>VLOOKUP(A9,'To CSDate'!A:C,3,0)</f>
        <v>0</v>
      </c>
      <c r="H9" s="1735">
        <f>F9-G9</f>
        <v>0</v>
      </c>
      <c r="I9" s="1737"/>
      <c r="J9" s="1738">
        <f>F9+I9</f>
        <v>0</v>
      </c>
      <c r="K9" s="1739">
        <f>C9</f>
        <v>0</v>
      </c>
      <c r="L9" s="1739"/>
      <c r="M9" s="1739">
        <f>60000+80000+31500</f>
        <v>171500</v>
      </c>
      <c r="N9" s="1739"/>
      <c r="O9" s="1739">
        <f>SUM(K9:N9)</f>
        <v>171500</v>
      </c>
      <c r="P9" s="1794"/>
      <c r="S9" s="1774"/>
    </row>
    <row r="10" spans="1:19" x14ac:dyDescent="0.25">
      <c r="A10" s="1783"/>
      <c r="B10" s="1742" t="s">
        <v>7</v>
      </c>
      <c r="C10" s="1743">
        <f t="shared" ref="C10:O10" si="0">SUM(C7:C9)</f>
        <v>0</v>
      </c>
      <c r="D10" s="1744">
        <f t="shared" si="0"/>
        <v>0</v>
      </c>
      <c r="E10" s="1745">
        <f t="shared" si="0"/>
        <v>0</v>
      </c>
      <c r="F10" s="1746">
        <f t="shared" si="0"/>
        <v>0</v>
      </c>
      <c r="G10" s="1746">
        <f t="shared" si="0"/>
        <v>0</v>
      </c>
      <c r="H10" s="1747">
        <f t="shared" ref="H10" si="1">SUM(H7:H9)</f>
        <v>0</v>
      </c>
      <c r="I10" s="1748">
        <f t="shared" si="0"/>
        <v>0</v>
      </c>
      <c r="J10" s="1749">
        <f t="shared" si="0"/>
        <v>0</v>
      </c>
      <c r="K10" s="1750">
        <f t="shared" si="0"/>
        <v>0</v>
      </c>
      <c r="L10" s="1750">
        <f t="shared" si="0"/>
        <v>0</v>
      </c>
      <c r="M10" s="1750">
        <f t="shared" si="0"/>
        <v>171500</v>
      </c>
      <c r="N10" s="1750">
        <f t="shared" si="0"/>
        <v>0</v>
      </c>
      <c r="O10" s="1750">
        <f t="shared" si="0"/>
        <v>171500</v>
      </c>
      <c r="P10" s="1794"/>
      <c r="S10" s="1774"/>
    </row>
    <row r="11" spans="1:19" x14ac:dyDescent="0.25">
      <c r="A11" s="1783"/>
      <c r="B11" s="1784"/>
      <c r="C11" s="1795"/>
      <c r="D11" s="1796"/>
      <c r="E11" s="1797"/>
      <c r="F11" s="1788"/>
      <c r="G11" s="1789"/>
      <c r="H11" s="1790"/>
      <c r="I11" s="1791"/>
      <c r="J11" s="1792"/>
      <c r="K11" s="1793"/>
      <c r="L11" s="1793"/>
      <c r="M11" s="1793"/>
      <c r="N11" s="1793"/>
      <c r="O11" s="1793"/>
      <c r="P11" s="1794"/>
      <c r="S11" s="1774"/>
    </row>
    <row r="12" spans="1:19" x14ac:dyDescent="0.25">
      <c r="A12" s="1783"/>
      <c r="B12" s="1784" t="s">
        <v>2744</v>
      </c>
      <c r="C12" s="1795"/>
      <c r="D12" s="1796"/>
      <c r="E12" s="1797"/>
      <c r="F12" s="1788"/>
      <c r="G12" s="1789"/>
      <c r="H12" s="1790"/>
      <c r="I12" s="1791"/>
      <c r="J12" s="1792"/>
      <c r="K12" s="1793"/>
      <c r="L12" s="1793"/>
      <c r="M12" s="1793"/>
      <c r="N12" s="1793"/>
      <c r="O12" s="1793"/>
      <c r="P12" s="1794"/>
      <c r="S12" s="1774"/>
    </row>
    <row r="13" spans="1:19" ht="14.45" customHeight="1" x14ac:dyDescent="0.25">
      <c r="A13" s="1798">
        <v>399072002</v>
      </c>
      <c r="B13" s="1799" t="s">
        <v>3064</v>
      </c>
      <c r="C13" s="1734">
        <f>VLOOKUP(A13,CSYear!A:D,4,0)</f>
        <v>11000</v>
      </c>
      <c r="D13" s="1735"/>
      <c r="E13" s="1736"/>
      <c r="F13" s="1730">
        <f>VLOOKUP(A13,CSYear!A:E,5,0)</f>
        <v>11000</v>
      </c>
      <c r="G13" s="1800">
        <f>VLOOKUP(A13,'To CSDate'!A:C,3,0)</f>
        <v>12397.78</v>
      </c>
      <c r="H13" s="1801">
        <f t="shared" ref="H13:H27" si="2">F13-G13</f>
        <v>-1397.7800000000007</v>
      </c>
      <c r="I13" s="1802">
        <v>1400</v>
      </c>
      <c r="J13" s="1803">
        <f t="shared" ref="J13:J27" si="3">F13+I13</f>
        <v>12400</v>
      </c>
      <c r="K13" s="1739">
        <f t="shared" ref="K13:K27" si="4">C13</f>
        <v>11000</v>
      </c>
      <c r="L13" s="1804"/>
      <c r="M13" s="1804"/>
      <c r="N13" s="1804"/>
      <c r="O13" s="1739">
        <f t="shared" ref="O13:O27" si="5">SUM(K13:N13)</f>
        <v>11000</v>
      </c>
      <c r="P13" s="1739"/>
      <c r="S13" s="1774"/>
    </row>
    <row r="14" spans="1:19" ht="14.45" customHeight="1" x14ac:dyDescent="0.25">
      <c r="A14" s="1798">
        <v>399072003</v>
      </c>
      <c r="B14" s="1799" t="s">
        <v>2853</v>
      </c>
      <c r="C14" s="1734">
        <f>VLOOKUP(A14,CSYear!A:D,4,0)</f>
        <v>0</v>
      </c>
      <c r="D14" s="1735"/>
      <c r="E14" s="1736"/>
      <c r="F14" s="1730">
        <f>VLOOKUP(A14,CSYear!A:E,5,0)</f>
        <v>0</v>
      </c>
      <c r="G14" s="1800">
        <f>VLOOKUP(A14,'To CSDate'!A:C,3,0)</f>
        <v>0</v>
      </c>
      <c r="H14" s="1801">
        <f t="shared" si="2"/>
        <v>0</v>
      </c>
      <c r="I14" s="1802"/>
      <c r="J14" s="1803">
        <f t="shared" si="3"/>
        <v>0</v>
      </c>
      <c r="K14" s="1739">
        <f t="shared" si="4"/>
        <v>0</v>
      </c>
      <c r="L14" s="1804"/>
      <c r="M14" s="1804"/>
      <c r="N14" s="1804"/>
      <c r="O14" s="1739">
        <f t="shared" si="5"/>
        <v>0</v>
      </c>
      <c r="P14" s="1739"/>
      <c r="S14" s="1774"/>
    </row>
    <row r="15" spans="1:19" x14ac:dyDescent="0.25">
      <c r="A15" s="1805">
        <v>399072004</v>
      </c>
      <c r="B15" s="1806" t="s">
        <v>5</v>
      </c>
      <c r="C15" s="1734">
        <f>VLOOKUP(A15,CSYear!A:D,4,0)</f>
        <v>90000</v>
      </c>
      <c r="D15" s="1735"/>
      <c r="E15" s="1736"/>
      <c r="F15" s="1730">
        <f>VLOOKUP(A15,CSYear!A:E,5,0)</f>
        <v>90000</v>
      </c>
      <c r="G15" s="1800">
        <f>VLOOKUP(A15,'To CSDate'!A:C,3,0)</f>
        <v>48262.35</v>
      </c>
      <c r="H15" s="1801">
        <f t="shared" si="2"/>
        <v>41737.65</v>
      </c>
      <c r="I15" s="1802"/>
      <c r="J15" s="1803">
        <f t="shared" si="3"/>
        <v>90000</v>
      </c>
      <c r="K15" s="1739">
        <f t="shared" si="4"/>
        <v>90000</v>
      </c>
      <c r="L15" s="1804"/>
      <c r="M15" s="1804"/>
      <c r="N15" s="1804"/>
      <c r="O15" s="1739">
        <f t="shared" si="5"/>
        <v>90000</v>
      </c>
      <c r="P15" s="1739"/>
    </row>
    <row r="16" spans="1:19" ht="14.45" customHeight="1" x14ac:dyDescent="0.25">
      <c r="A16" s="1805">
        <v>399072005</v>
      </c>
      <c r="B16" s="1806" t="s">
        <v>8003</v>
      </c>
      <c r="C16" s="1734">
        <f>VLOOKUP(A16,CSYear!A:D,4,0)</f>
        <v>2200</v>
      </c>
      <c r="D16" s="1735"/>
      <c r="E16" s="1736"/>
      <c r="F16" s="1730">
        <f>VLOOKUP(A16,CSYear!A:E,5,0)</f>
        <v>2200</v>
      </c>
      <c r="G16" s="1800">
        <f>VLOOKUP(A16,'To CSDate'!A:C,3,0)</f>
        <v>0</v>
      </c>
      <c r="H16" s="1801">
        <f t="shared" si="2"/>
        <v>2200</v>
      </c>
      <c r="I16" s="1802"/>
      <c r="J16" s="1803">
        <f t="shared" si="3"/>
        <v>2200</v>
      </c>
      <c r="K16" s="1739">
        <f t="shared" si="4"/>
        <v>2200</v>
      </c>
      <c r="L16" s="1804"/>
      <c r="M16" s="1804"/>
      <c r="N16" s="1804"/>
      <c r="O16" s="1739">
        <f t="shared" si="5"/>
        <v>2200</v>
      </c>
      <c r="P16" s="1739"/>
    </row>
    <row r="17" spans="1:17" x14ac:dyDescent="0.25">
      <c r="A17" s="1805">
        <v>399072401</v>
      </c>
      <c r="B17" s="1806" t="s">
        <v>2855</v>
      </c>
      <c r="C17" s="1734">
        <f>VLOOKUP(A17,CSYear!A:D,4,0)</f>
        <v>202900</v>
      </c>
      <c r="D17" s="1735"/>
      <c r="E17" s="1736"/>
      <c r="F17" s="1730">
        <f>VLOOKUP(A17,CSYear!A:E,5,0)</f>
        <v>202900</v>
      </c>
      <c r="G17" s="1800">
        <f>VLOOKUP(A17,'To CSDate'!A:C,3,0)</f>
        <v>245185.45</v>
      </c>
      <c r="H17" s="1801">
        <f t="shared" si="2"/>
        <v>-42285.450000000012</v>
      </c>
      <c r="I17" s="1802">
        <f>245200-C17</f>
        <v>42300</v>
      </c>
      <c r="J17" s="1803">
        <f t="shared" si="3"/>
        <v>245200</v>
      </c>
      <c r="K17" s="1739">
        <f t="shared" si="4"/>
        <v>202900</v>
      </c>
      <c r="L17" s="1804"/>
      <c r="M17" s="1804">
        <v>-31500</v>
      </c>
      <c r="N17" s="1804"/>
      <c r="O17" s="1739">
        <f t="shared" si="5"/>
        <v>171400</v>
      </c>
      <c r="P17" s="1739"/>
    </row>
    <row r="18" spans="1:17" x14ac:dyDescent="0.25">
      <c r="A18" s="1805">
        <v>399072408</v>
      </c>
      <c r="B18" s="1806" t="s">
        <v>6244</v>
      </c>
      <c r="C18" s="1734">
        <f>VLOOKUP(A18,CSYear!A:D,4,0)</f>
        <v>5500</v>
      </c>
      <c r="D18" s="1735"/>
      <c r="E18" s="1736"/>
      <c r="F18" s="1730">
        <f>VLOOKUP(A18,CSYear!A:E,5,0)</f>
        <v>5500</v>
      </c>
      <c r="G18" s="1800">
        <f>VLOOKUP(A18,'To CSDate'!A:C,3,0)</f>
        <v>4679.12</v>
      </c>
      <c r="H18" s="1801">
        <f t="shared" si="2"/>
        <v>820.88000000000011</v>
      </c>
      <c r="I18" s="1802"/>
      <c r="J18" s="1803">
        <f t="shared" si="3"/>
        <v>5500</v>
      </c>
      <c r="K18" s="1739">
        <f t="shared" si="4"/>
        <v>5500</v>
      </c>
      <c r="L18" s="1804"/>
      <c r="M18" s="1804"/>
      <c r="N18" s="1804"/>
      <c r="O18" s="1739">
        <f t="shared" si="5"/>
        <v>5500</v>
      </c>
      <c r="P18" s="1739"/>
    </row>
    <row r="19" spans="1:17" x14ac:dyDescent="0.25">
      <c r="A19" s="1805">
        <v>399072423</v>
      </c>
      <c r="B19" s="1806" t="s">
        <v>6214</v>
      </c>
      <c r="C19" s="1734">
        <f>VLOOKUP(A19,CSYear!A:D,4,0)</f>
        <v>56400</v>
      </c>
      <c r="D19" s="1735"/>
      <c r="E19" s="1736"/>
      <c r="F19" s="1730">
        <f>VLOOKUP(A19,CSYear!A:E,5,0)</f>
        <v>56400</v>
      </c>
      <c r="G19" s="1800">
        <f>VLOOKUP(A19,'To CSDate'!A:C,3,0)</f>
        <v>41833.97</v>
      </c>
      <c r="H19" s="1801">
        <f t="shared" si="2"/>
        <v>14566.029999999999</v>
      </c>
      <c r="I19" s="1802">
        <f>41800-C19</f>
        <v>-14600</v>
      </c>
      <c r="J19" s="1803">
        <f t="shared" si="3"/>
        <v>41800</v>
      </c>
      <c r="K19" s="1739">
        <f t="shared" si="4"/>
        <v>56400</v>
      </c>
      <c r="L19" s="1804"/>
      <c r="M19" s="1804"/>
      <c r="N19" s="1804"/>
      <c r="O19" s="1739">
        <f t="shared" si="5"/>
        <v>56400</v>
      </c>
      <c r="P19" s="1739"/>
      <c r="Q19" s="1774"/>
    </row>
    <row r="20" spans="1:17" ht="14.45" customHeight="1" x14ac:dyDescent="0.25">
      <c r="A20" s="1805">
        <v>399072435</v>
      </c>
      <c r="B20" s="1806" t="s">
        <v>2961</v>
      </c>
      <c r="C20" s="1734">
        <f>VLOOKUP(A20,CSYear!A:D,4,0)</f>
        <v>1000</v>
      </c>
      <c r="D20" s="1735"/>
      <c r="E20" s="1736"/>
      <c r="F20" s="1730">
        <f>VLOOKUP(A20,CSYear!A:E,5,0)</f>
        <v>1000</v>
      </c>
      <c r="G20" s="1800">
        <f>VLOOKUP(A20,'To CSDate'!A:C,3,0)</f>
        <v>0</v>
      </c>
      <c r="H20" s="1801">
        <f t="shared" si="2"/>
        <v>1000</v>
      </c>
      <c r="I20" s="1802"/>
      <c r="J20" s="1803">
        <f t="shared" si="3"/>
        <v>1000</v>
      </c>
      <c r="K20" s="1739">
        <f t="shared" si="4"/>
        <v>1000</v>
      </c>
      <c r="L20" s="1804"/>
      <c r="M20" s="1804"/>
      <c r="N20" s="1804"/>
      <c r="O20" s="1739">
        <f t="shared" si="5"/>
        <v>1000</v>
      </c>
      <c r="P20" s="1739"/>
    </row>
    <row r="21" spans="1:17" ht="14.45" customHeight="1" x14ac:dyDescent="0.25">
      <c r="A21" s="1805">
        <v>399072703</v>
      </c>
      <c r="B21" s="1806" t="s">
        <v>2858</v>
      </c>
      <c r="C21" s="1734">
        <f>VLOOKUP(A21,CSYear!A:D,4,0)</f>
        <v>300</v>
      </c>
      <c r="D21" s="1735"/>
      <c r="E21" s="1736"/>
      <c r="F21" s="1730">
        <f>VLOOKUP(A21,CSYear!A:E,5,0)</f>
        <v>300</v>
      </c>
      <c r="G21" s="1800">
        <f>VLOOKUP(A21,'To CSDate'!A:C,3,0)</f>
        <v>0</v>
      </c>
      <c r="H21" s="1801">
        <f t="shared" si="2"/>
        <v>300</v>
      </c>
      <c r="I21" s="1802"/>
      <c r="J21" s="1803">
        <f t="shared" si="3"/>
        <v>300</v>
      </c>
      <c r="K21" s="1739">
        <f t="shared" si="4"/>
        <v>300</v>
      </c>
      <c r="L21" s="1804"/>
      <c r="M21" s="1804"/>
      <c r="N21" s="1804"/>
      <c r="O21" s="1739">
        <f t="shared" si="5"/>
        <v>300</v>
      </c>
      <c r="P21" s="1739"/>
    </row>
    <row r="22" spans="1:17" ht="14.45" customHeight="1" x14ac:dyDescent="0.25">
      <c r="A22" s="1805">
        <v>399072706</v>
      </c>
      <c r="B22" s="1806" t="s">
        <v>2738</v>
      </c>
      <c r="C22" s="1734">
        <f>VLOOKUP(A22,CSYear!A:D,4,0)</f>
        <v>300</v>
      </c>
      <c r="D22" s="1735"/>
      <c r="E22" s="1736"/>
      <c r="F22" s="1730">
        <f>VLOOKUP(A22,CSYear!A:E,5,0)</f>
        <v>300</v>
      </c>
      <c r="G22" s="1800">
        <f>VLOOKUP(A22,'To CSDate'!A:C,3,0)</f>
        <v>0</v>
      </c>
      <c r="H22" s="1801">
        <f t="shared" si="2"/>
        <v>300</v>
      </c>
      <c r="I22" s="1802"/>
      <c r="J22" s="1803">
        <f t="shared" si="3"/>
        <v>300</v>
      </c>
      <c r="K22" s="1739">
        <f t="shared" si="4"/>
        <v>300</v>
      </c>
      <c r="L22" s="1804"/>
      <c r="M22" s="1804"/>
      <c r="N22" s="1804"/>
      <c r="O22" s="1739">
        <f t="shared" si="5"/>
        <v>300</v>
      </c>
      <c r="P22" s="1739"/>
    </row>
    <row r="23" spans="1:17" x14ac:dyDescent="0.25">
      <c r="A23" s="1805">
        <v>399072713</v>
      </c>
      <c r="B23" s="1806" t="s">
        <v>7996</v>
      </c>
      <c r="C23" s="1734">
        <f>VLOOKUP(A23,CSYear!A:D,4,0)</f>
        <v>28200</v>
      </c>
      <c r="D23" s="1735"/>
      <c r="E23" s="1736"/>
      <c r="F23" s="1730">
        <f>VLOOKUP(A23,CSYear!A:E,5,0)</f>
        <v>28200</v>
      </c>
      <c r="G23" s="1800">
        <f>VLOOKUP(A23,'To CSDate'!A:C,3,0)</f>
        <v>11036.56</v>
      </c>
      <c r="H23" s="1801">
        <f t="shared" si="2"/>
        <v>17163.440000000002</v>
      </c>
      <c r="I23" s="1802"/>
      <c r="J23" s="1803">
        <f t="shared" si="3"/>
        <v>28200</v>
      </c>
      <c r="K23" s="1739">
        <f t="shared" si="4"/>
        <v>28200</v>
      </c>
      <c r="L23" s="1804"/>
      <c r="M23" s="1804"/>
      <c r="N23" s="1804"/>
      <c r="O23" s="1739">
        <f t="shared" si="5"/>
        <v>28200</v>
      </c>
      <c r="P23" s="1739"/>
    </row>
    <row r="24" spans="1:17" ht="14.45" customHeight="1" x14ac:dyDescent="0.25">
      <c r="A24" s="1805">
        <v>399072714</v>
      </c>
      <c r="B24" s="1806" t="s">
        <v>10458</v>
      </c>
      <c r="C24" s="1734">
        <f>VLOOKUP(A24,CSYear!A:D,4,0)</f>
        <v>4000</v>
      </c>
      <c r="D24" s="1735"/>
      <c r="E24" s="1736"/>
      <c r="F24" s="1730">
        <f>VLOOKUP(A24,CSYear!A:E,5,0)</f>
        <v>4000</v>
      </c>
      <c r="G24" s="1800">
        <f>VLOOKUP(A24,'To CSDate'!A:C,3,0)</f>
        <v>330</v>
      </c>
      <c r="H24" s="1801">
        <f t="shared" si="2"/>
        <v>3670</v>
      </c>
      <c r="I24" s="1802"/>
      <c r="J24" s="1803">
        <f t="shared" si="3"/>
        <v>4000</v>
      </c>
      <c r="K24" s="1739">
        <f t="shared" si="4"/>
        <v>4000</v>
      </c>
      <c r="L24" s="1804"/>
      <c r="M24" s="1804"/>
      <c r="N24" s="1804"/>
      <c r="O24" s="1739">
        <f t="shared" si="5"/>
        <v>4000</v>
      </c>
      <c r="P24" s="1739"/>
    </row>
    <row r="25" spans="1:17" ht="14.45" customHeight="1" x14ac:dyDescent="0.25">
      <c r="A25" s="1805">
        <v>399075580</v>
      </c>
      <c r="B25" s="1806" t="s">
        <v>10459</v>
      </c>
      <c r="C25" s="1734">
        <f>VLOOKUP(A25,CSYear!A:D,4,0)</f>
        <v>0</v>
      </c>
      <c r="D25" s="1735"/>
      <c r="E25" s="1736"/>
      <c r="F25" s="1730">
        <f>VLOOKUP(A25,CSYear!A:E,5,0)</f>
        <v>0</v>
      </c>
      <c r="G25" s="1800">
        <f>VLOOKUP(A25,'To CSDate'!A:C,3,0)</f>
        <v>602.58000000000004</v>
      </c>
      <c r="H25" s="1801">
        <f t="shared" si="2"/>
        <v>-602.58000000000004</v>
      </c>
      <c r="I25" s="1802"/>
      <c r="J25" s="1803">
        <f t="shared" si="3"/>
        <v>0</v>
      </c>
      <c r="K25" s="1739">
        <f t="shared" si="4"/>
        <v>0</v>
      </c>
      <c r="L25" s="1804"/>
      <c r="M25" s="1804"/>
      <c r="N25" s="1804"/>
      <c r="O25" s="1739">
        <f t="shared" si="5"/>
        <v>0</v>
      </c>
      <c r="P25" s="1739"/>
    </row>
    <row r="26" spans="1:17" x14ac:dyDescent="0.25">
      <c r="A26" s="1805">
        <v>399075581</v>
      </c>
      <c r="B26" s="1806" t="s">
        <v>10460</v>
      </c>
      <c r="C26" s="1734">
        <f>VLOOKUP(A26,CSYear!A:D,4,0)</f>
        <v>0</v>
      </c>
      <c r="D26" s="1735"/>
      <c r="E26" s="1736"/>
      <c r="F26" s="1730">
        <f>VLOOKUP(A26,CSYear!A:E,5,0)</f>
        <v>0</v>
      </c>
      <c r="G26" s="1800">
        <f>VLOOKUP(A26,'To CSDate'!A:C,3,0)</f>
        <v>0</v>
      </c>
      <c r="H26" s="1801">
        <f t="shared" si="2"/>
        <v>0</v>
      </c>
      <c r="I26" s="1802"/>
      <c r="J26" s="1803">
        <f t="shared" si="3"/>
        <v>0</v>
      </c>
      <c r="K26" s="1739">
        <f t="shared" si="4"/>
        <v>0</v>
      </c>
      <c r="L26" s="1804"/>
      <c r="M26" s="1804"/>
      <c r="N26" s="1804"/>
      <c r="O26" s="1739">
        <f t="shared" si="5"/>
        <v>0</v>
      </c>
      <c r="P26" s="1739"/>
    </row>
    <row r="27" spans="1:17" x14ac:dyDescent="0.25">
      <c r="A27" s="1805">
        <v>399079806</v>
      </c>
      <c r="B27" s="1799" t="s">
        <v>10461</v>
      </c>
      <c r="C27" s="1734">
        <f>VLOOKUP(A27,CSYear!A:D,4,0)</f>
        <v>-15000</v>
      </c>
      <c r="D27" s="1735"/>
      <c r="E27" s="1736"/>
      <c r="F27" s="1730">
        <f>VLOOKUP(A27,CSYear!A:E,5,0)</f>
        <v>-15000</v>
      </c>
      <c r="G27" s="1800">
        <f>VLOOKUP(A27,'To CSDate'!A:C,3,0)</f>
        <v>0</v>
      </c>
      <c r="H27" s="1801">
        <f t="shared" si="2"/>
        <v>-15000</v>
      </c>
      <c r="I27" s="1802"/>
      <c r="J27" s="1803">
        <f t="shared" si="3"/>
        <v>-15000</v>
      </c>
      <c r="K27" s="1739">
        <f t="shared" si="4"/>
        <v>-15000</v>
      </c>
      <c r="L27" s="1804"/>
      <c r="M27" s="1804"/>
      <c r="N27" s="1804"/>
      <c r="O27" s="1739">
        <f t="shared" si="5"/>
        <v>-15000</v>
      </c>
      <c r="P27" s="1739"/>
    </row>
    <row r="28" spans="1:17" ht="14.45" customHeight="1" x14ac:dyDescent="0.25">
      <c r="A28" s="1805"/>
      <c r="B28" s="1807" t="s">
        <v>7</v>
      </c>
      <c r="C28" s="1808">
        <f t="shared" ref="C28:O28" si="6">SUM(C13:C27)</f>
        <v>386800</v>
      </c>
      <c r="D28" s="1809">
        <f t="shared" si="6"/>
        <v>0</v>
      </c>
      <c r="E28" s="1810">
        <f t="shared" si="6"/>
        <v>0</v>
      </c>
      <c r="F28" s="1811">
        <f t="shared" si="6"/>
        <v>386800</v>
      </c>
      <c r="G28" s="1812">
        <f t="shared" si="6"/>
        <v>364327.81000000006</v>
      </c>
      <c r="H28" s="1796">
        <f t="shared" ref="H28" si="7">SUM(H13:H27)</f>
        <v>22472.189999999988</v>
      </c>
      <c r="I28" s="1797">
        <f t="shared" si="6"/>
        <v>29100</v>
      </c>
      <c r="J28" s="1813">
        <f t="shared" si="6"/>
        <v>415900</v>
      </c>
      <c r="K28" s="1814">
        <f t="shared" si="6"/>
        <v>386800</v>
      </c>
      <c r="L28" s="1814">
        <f t="shared" si="6"/>
        <v>0</v>
      </c>
      <c r="M28" s="1814">
        <f t="shared" si="6"/>
        <v>-31500</v>
      </c>
      <c r="N28" s="1814">
        <f t="shared" si="6"/>
        <v>0</v>
      </c>
      <c r="O28" s="1814">
        <f t="shared" si="6"/>
        <v>355300</v>
      </c>
      <c r="P28" s="1815"/>
    </row>
    <row r="29" spans="1:17" ht="14.45" customHeight="1" x14ac:dyDescent="0.25">
      <c r="A29" s="1805"/>
      <c r="B29" s="1806"/>
      <c r="C29" s="1816"/>
      <c r="D29" s="1817"/>
      <c r="E29" s="1818"/>
      <c r="F29" s="1819"/>
      <c r="G29" s="1820"/>
      <c r="H29" s="1801"/>
      <c r="I29" s="1802"/>
      <c r="J29" s="1803"/>
      <c r="K29" s="1804"/>
      <c r="L29" s="1804"/>
      <c r="M29" s="1804"/>
      <c r="N29" s="1804"/>
      <c r="O29" s="1804"/>
      <c r="P29" s="1815"/>
    </row>
    <row r="30" spans="1:17" s="1833" customFormat="1" ht="15.75" thickBot="1" x14ac:dyDescent="0.3">
      <c r="A30" s="1821"/>
      <c r="B30" s="1822" t="s">
        <v>8</v>
      </c>
      <c r="C30" s="1823">
        <f t="shared" ref="C30:O30" si="8">C28</f>
        <v>386800</v>
      </c>
      <c r="D30" s="1824">
        <f t="shared" si="8"/>
        <v>0</v>
      </c>
      <c r="E30" s="1825">
        <f t="shared" si="8"/>
        <v>0</v>
      </c>
      <c r="F30" s="1826">
        <f t="shared" si="8"/>
        <v>386800</v>
      </c>
      <c r="G30" s="1827">
        <f t="shared" si="8"/>
        <v>364327.81000000006</v>
      </c>
      <c r="H30" s="1828">
        <f t="shared" si="8"/>
        <v>22472.189999999988</v>
      </c>
      <c r="I30" s="1829">
        <f t="shared" si="8"/>
        <v>29100</v>
      </c>
      <c r="J30" s="1830">
        <f t="shared" si="8"/>
        <v>415900</v>
      </c>
      <c r="K30" s="1831">
        <f t="shared" si="8"/>
        <v>386800</v>
      </c>
      <c r="L30" s="1831">
        <f>L28+L10</f>
        <v>0</v>
      </c>
      <c r="M30" s="1831">
        <f t="shared" ref="M30:N30" si="9">M28+M10</f>
        <v>140000</v>
      </c>
      <c r="N30" s="1831">
        <f t="shared" si="9"/>
        <v>0</v>
      </c>
      <c r="O30" s="1831">
        <f>O28+O10</f>
        <v>526800</v>
      </c>
      <c r="P30" s="1832"/>
    </row>
    <row r="31" spans="1:17" s="1833" customFormat="1" ht="12" x14ac:dyDescent="0.2">
      <c r="A31" s="1834"/>
      <c r="C31" s="1835"/>
      <c r="D31" s="1835"/>
      <c r="E31" s="1835"/>
      <c r="F31" s="1835"/>
      <c r="G31" s="1835"/>
      <c r="H31" s="1835"/>
      <c r="I31" s="1835"/>
      <c r="J31" s="1835"/>
      <c r="K31" s="1835"/>
      <c r="L31" s="1835"/>
      <c r="M31" s="1835"/>
      <c r="N31" s="1835"/>
      <c r="O31" s="1835"/>
      <c r="P31" s="1836"/>
    </row>
    <row r="32" spans="1:17" x14ac:dyDescent="0.25">
      <c r="C32" s="1837"/>
      <c r="D32" s="1837"/>
      <c r="E32" s="1837"/>
      <c r="F32" s="1837"/>
      <c r="G32" s="1837"/>
      <c r="H32" s="1837"/>
      <c r="I32" s="1835"/>
      <c r="J32" s="1837"/>
      <c r="K32" s="1837"/>
      <c r="L32" s="1837"/>
      <c r="M32" s="1837"/>
      <c r="N32" s="1837"/>
      <c r="O32" s="1837"/>
      <c r="P32" s="1837"/>
    </row>
    <row r="33" spans="1:16" x14ac:dyDescent="0.25">
      <c r="C33" s="1837"/>
      <c r="D33" s="1837"/>
      <c r="E33" s="1837"/>
      <c r="F33" s="1837"/>
      <c r="G33" s="1837"/>
      <c r="H33" s="1837"/>
      <c r="I33" s="1837"/>
      <c r="J33" s="1837"/>
      <c r="K33" s="1837"/>
      <c r="L33" s="1837"/>
      <c r="M33" s="1837"/>
      <c r="N33" s="1837"/>
      <c r="O33" s="1837"/>
      <c r="P33" s="1837"/>
    </row>
    <row r="34" spans="1:16" x14ac:dyDescent="0.25">
      <c r="C34" s="1837"/>
      <c r="D34" s="1837"/>
      <c r="E34" s="1837"/>
      <c r="F34" s="1837"/>
      <c r="G34" s="1837"/>
      <c r="H34" s="1837"/>
      <c r="I34" s="1837"/>
      <c r="J34" s="1837"/>
      <c r="K34" s="1837"/>
      <c r="L34" s="1837"/>
      <c r="M34" s="1837"/>
      <c r="N34" s="1837"/>
      <c r="O34" s="1837"/>
      <c r="P34" s="1837"/>
    </row>
    <row r="35" spans="1:16" x14ac:dyDescent="0.25">
      <c r="C35" s="1837"/>
      <c r="D35" s="1837"/>
      <c r="E35" s="1837"/>
      <c r="F35" s="1837"/>
      <c r="G35" s="1837"/>
      <c r="H35" s="1837"/>
      <c r="I35" s="1837"/>
      <c r="J35" s="1837"/>
      <c r="K35" s="1837"/>
      <c r="L35" s="1837"/>
      <c r="M35" s="1837"/>
      <c r="N35" s="1837"/>
      <c r="O35" s="1837"/>
      <c r="P35" s="1837"/>
    </row>
    <row r="36" spans="1:16" x14ac:dyDescent="0.25">
      <c r="C36" s="1837"/>
      <c r="D36" s="1837"/>
      <c r="E36" s="1837"/>
      <c r="F36" s="1837"/>
      <c r="G36" s="1837"/>
      <c r="H36" s="1837"/>
      <c r="I36" s="1837"/>
      <c r="J36" s="1837"/>
      <c r="K36" s="1837"/>
      <c r="L36" s="1837"/>
      <c r="M36" s="1837"/>
      <c r="N36" s="1837"/>
      <c r="O36" s="1837"/>
      <c r="P36" s="1837"/>
    </row>
    <row r="37" spans="1:16" x14ac:dyDescent="0.25">
      <c r="C37" s="1837"/>
      <c r="D37" s="1837"/>
      <c r="E37" s="1837"/>
      <c r="F37" s="1837"/>
      <c r="G37" s="1837"/>
      <c r="H37" s="1837"/>
      <c r="I37" s="1837"/>
      <c r="J37" s="1837"/>
      <c r="K37" s="1837"/>
      <c r="L37" s="1837"/>
      <c r="M37" s="1837"/>
      <c r="N37" s="1837"/>
      <c r="O37" s="1837"/>
      <c r="P37" s="1837"/>
    </row>
    <row r="38" spans="1:16" x14ac:dyDescent="0.25">
      <c r="C38" s="1837"/>
      <c r="D38" s="1837"/>
      <c r="E38" s="1837"/>
      <c r="F38" s="1837"/>
      <c r="G38" s="1837"/>
      <c r="H38" s="1837"/>
      <c r="I38" s="1837"/>
      <c r="J38" s="1837"/>
      <c r="K38" s="1837"/>
      <c r="L38" s="1837"/>
      <c r="M38" s="1837"/>
      <c r="N38" s="1837"/>
      <c r="O38" s="1837"/>
      <c r="P38" s="1837"/>
    </row>
    <row r="39" spans="1:16" x14ac:dyDescent="0.25">
      <c r="A39" s="1772"/>
      <c r="C39" s="1837"/>
      <c r="D39" s="1837"/>
      <c r="E39" s="1837"/>
      <c r="F39" s="1837"/>
      <c r="G39" s="1837"/>
      <c r="H39" s="1837"/>
      <c r="I39" s="1837"/>
      <c r="J39" s="1837"/>
      <c r="K39" s="1837"/>
      <c r="L39" s="1837"/>
      <c r="M39" s="1837"/>
      <c r="N39" s="1837"/>
      <c r="O39" s="1837"/>
      <c r="P39" s="1837"/>
    </row>
    <row r="40" spans="1:16" x14ac:dyDescent="0.25">
      <c r="A40" s="1772"/>
      <c r="C40" s="1837"/>
      <c r="D40" s="1837"/>
      <c r="E40" s="1837"/>
      <c r="F40" s="1837"/>
      <c r="G40" s="1837"/>
      <c r="H40" s="1837"/>
      <c r="I40" s="1837"/>
      <c r="J40" s="1837"/>
      <c r="K40" s="1837"/>
      <c r="L40" s="1837"/>
      <c r="M40" s="1837"/>
      <c r="N40" s="1837"/>
      <c r="O40" s="1837"/>
      <c r="P40" s="1837"/>
    </row>
    <row r="41" spans="1:16" x14ac:dyDescent="0.25">
      <c r="A41" s="1772"/>
      <c r="C41" s="1837"/>
      <c r="D41" s="1837"/>
      <c r="E41" s="1837"/>
      <c r="F41" s="1837"/>
      <c r="G41" s="1837"/>
      <c r="H41" s="1837"/>
      <c r="I41" s="1837"/>
      <c r="J41" s="1837"/>
      <c r="K41" s="1837"/>
      <c r="L41" s="1837"/>
      <c r="M41" s="1837"/>
      <c r="N41" s="1837"/>
      <c r="O41" s="1837"/>
      <c r="P41" s="1837"/>
    </row>
    <row r="42" spans="1:16" x14ac:dyDescent="0.25">
      <c r="A42" s="1772"/>
      <c r="C42" s="1837"/>
      <c r="D42" s="1837"/>
      <c r="E42" s="1837"/>
      <c r="F42" s="1837"/>
      <c r="G42" s="1837"/>
      <c r="H42" s="1837"/>
      <c r="I42" s="1837"/>
      <c r="J42" s="1837"/>
      <c r="K42" s="1837"/>
      <c r="L42" s="1837"/>
      <c r="M42" s="1837"/>
      <c r="N42" s="1837"/>
      <c r="O42" s="1837"/>
      <c r="P42" s="1837"/>
    </row>
    <row r="43" spans="1:16" x14ac:dyDescent="0.25">
      <c r="A43" s="1772"/>
      <c r="C43" s="1837"/>
      <c r="D43" s="1837"/>
      <c r="E43" s="1837"/>
      <c r="F43" s="1837"/>
      <c r="G43" s="1837"/>
      <c r="H43" s="1837"/>
      <c r="I43" s="1837"/>
      <c r="J43" s="1837"/>
      <c r="K43" s="1837"/>
      <c r="L43" s="1837"/>
      <c r="M43" s="1837"/>
      <c r="N43" s="1837"/>
      <c r="O43" s="1837"/>
      <c r="P43" s="1837"/>
    </row>
    <row r="44" spans="1:16" x14ac:dyDescent="0.25">
      <c r="A44" s="1772"/>
      <c r="C44" s="1837"/>
      <c r="D44" s="1837"/>
      <c r="E44" s="1837"/>
      <c r="F44" s="1837"/>
      <c r="G44" s="1837"/>
      <c r="H44" s="1837"/>
      <c r="I44" s="1837"/>
      <c r="J44" s="1837"/>
      <c r="K44" s="1837"/>
      <c r="L44" s="1837"/>
      <c r="M44" s="1837"/>
      <c r="N44" s="1837"/>
      <c r="O44" s="1837"/>
      <c r="P44" s="1837"/>
    </row>
    <row r="45" spans="1:16" x14ac:dyDescent="0.25">
      <c r="A45" s="1772"/>
      <c r="C45" s="1837"/>
      <c r="D45" s="1837"/>
      <c r="E45" s="1837"/>
      <c r="F45" s="1837"/>
      <c r="G45" s="1837"/>
      <c r="H45" s="1837"/>
      <c r="I45" s="1837"/>
      <c r="J45" s="1837"/>
      <c r="K45" s="1837"/>
      <c r="L45" s="1837"/>
      <c r="M45" s="1837"/>
      <c r="N45" s="1837"/>
      <c r="O45" s="1837"/>
      <c r="P45" s="1837"/>
    </row>
    <row r="46" spans="1:16" x14ac:dyDescent="0.25">
      <c r="A46" s="1772"/>
      <c r="C46" s="1837"/>
      <c r="D46" s="1837"/>
      <c r="E46" s="1837"/>
      <c r="F46" s="1837"/>
      <c r="G46" s="1837"/>
      <c r="H46" s="1837"/>
      <c r="I46" s="1837"/>
      <c r="J46" s="1837"/>
      <c r="K46" s="1837"/>
      <c r="L46" s="1837"/>
      <c r="M46" s="1837"/>
      <c r="N46" s="1837"/>
      <c r="O46" s="1837"/>
      <c r="P46" s="1837"/>
    </row>
    <row r="47" spans="1:16" x14ac:dyDescent="0.25">
      <c r="A47" s="1772"/>
      <c r="C47" s="1837"/>
      <c r="D47" s="1837"/>
      <c r="E47" s="1837"/>
      <c r="F47" s="1837"/>
      <c r="G47" s="1837"/>
      <c r="H47" s="1837"/>
      <c r="I47" s="1837"/>
      <c r="J47" s="1837"/>
      <c r="K47" s="1837"/>
      <c r="L47" s="1837"/>
      <c r="M47" s="1837"/>
      <c r="N47" s="1837"/>
      <c r="O47" s="1837"/>
      <c r="P47" s="1837"/>
    </row>
    <row r="48" spans="1:16" x14ac:dyDescent="0.25">
      <c r="A48" s="1772"/>
      <c r="C48" s="1837"/>
      <c r="D48" s="1837"/>
      <c r="E48" s="1837"/>
      <c r="F48" s="1837"/>
      <c r="G48" s="1837"/>
      <c r="H48" s="1837"/>
      <c r="I48" s="1837"/>
      <c r="J48" s="1837"/>
      <c r="K48" s="1837"/>
      <c r="L48" s="1837"/>
      <c r="M48" s="1837"/>
      <c r="N48" s="1837"/>
      <c r="O48" s="1837"/>
      <c r="P48" s="1837"/>
    </row>
    <row r="49" spans="1:16" x14ac:dyDescent="0.25">
      <c r="A49" s="1772"/>
      <c r="C49" s="1837"/>
      <c r="D49" s="1837"/>
      <c r="E49" s="1837"/>
      <c r="F49" s="1837"/>
      <c r="G49" s="1837"/>
      <c r="H49" s="1837"/>
      <c r="I49" s="1837"/>
      <c r="J49" s="1837"/>
      <c r="K49" s="1837"/>
      <c r="L49" s="1837"/>
      <c r="M49" s="1837"/>
      <c r="N49" s="1837"/>
      <c r="O49" s="1837"/>
      <c r="P49" s="1837"/>
    </row>
    <row r="50" spans="1:16" x14ac:dyDescent="0.25">
      <c r="A50" s="1772"/>
      <c r="C50" s="1837"/>
      <c r="D50" s="1837"/>
      <c r="E50" s="1837"/>
      <c r="F50" s="1837"/>
      <c r="G50" s="1837"/>
      <c r="H50" s="1837"/>
      <c r="I50" s="1837"/>
      <c r="J50" s="1837"/>
      <c r="K50" s="1837"/>
      <c r="L50" s="1837"/>
      <c r="M50" s="1837"/>
      <c r="N50" s="1837"/>
      <c r="O50" s="1837"/>
      <c r="P50" s="1837"/>
    </row>
    <row r="51" spans="1:16" x14ac:dyDescent="0.25">
      <c r="A51" s="1772"/>
      <c r="C51" s="1837"/>
      <c r="D51" s="1837"/>
      <c r="E51" s="1837"/>
      <c r="F51" s="1837"/>
      <c r="G51" s="1837"/>
      <c r="H51" s="1837"/>
      <c r="I51" s="1837"/>
      <c r="J51" s="1837"/>
      <c r="K51" s="1837"/>
      <c r="L51" s="1837"/>
      <c r="M51" s="1837"/>
      <c r="N51" s="1837"/>
      <c r="O51" s="1837"/>
      <c r="P51" s="1837"/>
    </row>
    <row r="52" spans="1:16" x14ac:dyDescent="0.25">
      <c r="A52" s="1772"/>
      <c r="C52" s="1837"/>
      <c r="D52" s="1837"/>
      <c r="E52" s="1837"/>
      <c r="F52" s="1837"/>
      <c r="G52" s="1837"/>
      <c r="H52" s="1837"/>
      <c r="I52" s="1837"/>
      <c r="J52" s="1837"/>
      <c r="K52" s="1837"/>
      <c r="L52" s="1837"/>
      <c r="M52" s="1837"/>
      <c r="N52" s="1837"/>
      <c r="O52" s="1837"/>
      <c r="P52" s="1837"/>
    </row>
    <row r="53" spans="1:16" x14ac:dyDescent="0.25">
      <c r="A53" s="1772"/>
      <c r="C53" s="1837"/>
      <c r="D53" s="1837"/>
      <c r="E53" s="1837"/>
      <c r="F53" s="1837"/>
      <c r="G53" s="1837"/>
      <c r="H53" s="1837"/>
      <c r="I53" s="1837"/>
      <c r="J53" s="1837"/>
      <c r="K53" s="1837"/>
      <c r="L53" s="1837"/>
      <c r="M53" s="1837"/>
      <c r="N53" s="1837"/>
      <c r="O53" s="1837"/>
      <c r="P53" s="1837"/>
    </row>
    <row r="54" spans="1:16" x14ac:dyDescent="0.25">
      <c r="A54" s="1772"/>
      <c r="C54" s="1837"/>
      <c r="D54" s="1837"/>
      <c r="E54" s="1837"/>
      <c r="F54" s="1837"/>
      <c r="G54" s="1837"/>
      <c r="H54" s="1837"/>
      <c r="I54" s="1837"/>
      <c r="J54" s="1837"/>
      <c r="K54" s="1837"/>
      <c r="L54" s="1837"/>
      <c r="M54" s="1837"/>
      <c r="N54" s="1837"/>
      <c r="O54" s="1837"/>
      <c r="P54" s="1837"/>
    </row>
    <row r="55" spans="1:16" x14ac:dyDescent="0.25">
      <c r="A55" s="1772"/>
      <c r="C55" s="1837"/>
      <c r="D55" s="1837"/>
      <c r="E55" s="1837"/>
      <c r="F55" s="1837"/>
      <c r="G55" s="1837"/>
      <c r="H55" s="1837"/>
      <c r="I55" s="1837"/>
      <c r="J55" s="1837"/>
      <c r="K55" s="1837"/>
      <c r="L55" s="1837"/>
      <c r="M55" s="1837"/>
      <c r="N55" s="1837"/>
      <c r="O55" s="1837"/>
      <c r="P55" s="1837"/>
    </row>
    <row r="56" spans="1:16" x14ac:dyDescent="0.25">
      <c r="A56" s="1772"/>
      <c r="C56" s="1837"/>
      <c r="D56" s="1837"/>
      <c r="E56" s="1837"/>
      <c r="F56" s="1837"/>
      <c r="G56" s="1837"/>
      <c r="H56" s="1837"/>
      <c r="I56" s="1837"/>
      <c r="J56" s="1837"/>
      <c r="K56" s="1837"/>
      <c r="L56" s="1837"/>
      <c r="M56" s="1837"/>
      <c r="N56" s="1837"/>
      <c r="O56" s="1837"/>
      <c r="P56" s="1837"/>
    </row>
    <row r="57" spans="1:16" x14ac:dyDescent="0.25">
      <c r="A57" s="1772"/>
      <c r="C57" s="1837"/>
      <c r="D57" s="1837"/>
      <c r="E57" s="1837"/>
      <c r="F57" s="1837"/>
      <c r="G57" s="1837"/>
      <c r="H57" s="1837"/>
      <c r="I57" s="1837"/>
      <c r="J57" s="1837"/>
      <c r="K57" s="1837"/>
      <c r="L57" s="1837"/>
      <c r="M57" s="1837"/>
      <c r="N57" s="1837"/>
      <c r="O57" s="1837"/>
      <c r="P57" s="1837"/>
    </row>
    <row r="58" spans="1:16" x14ac:dyDescent="0.25">
      <c r="A58" s="1772"/>
      <c r="C58" s="1837"/>
      <c r="D58" s="1837"/>
      <c r="E58" s="1837"/>
      <c r="F58" s="1837"/>
      <c r="G58" s="1837"/>
      <c r="H58" s="1837"/>
      <c r="I58" s="1837"/>
      <c r="J58" s="1837"/>
      <c r="K58" s="1837"/>
      <c r="L58" s="1837"/>
      <c r="M58" s="1837"/>
      <c r="N58" s="1837"/>
      <c r="O58" s="1837"/>
      <c r="P58" s="1837"/>
    </row>
    <row r="59" spans="1:16" x14ac:dyDescent="0.25">
      <c r="A59" s="1772"/>
      <c r="C59" s="1837"/>
      <c r="D59" s="1837"/>
      <c r="E59" s="1837"/>
      <c r="F59" s="1837"/>
      <c r="G59" s="1837"/>
      <c r="H59" s="1837"/>
      <c r="I59" s="1837"/>
      <c r="J59" s="1837"/>
      <c r="K59" s="1837"/>
      <c r="L59" s="1837"/>
      <c r="M59" s="1837"/>
      <c r="N59" s="1837"/>
      <c r="O59" s="1837"/>
      <c r="P59" s="1837"/>
    </row>
    <row r="60" spans="1:16" x14ac:dyDescent="0.25">
      <c r="A60" s="1772"/>
      <c r="C60" s="1837"/>
      <c r="D60" s="1837"/>
      <c r="E60" s="1837"/>
      <c r="F60" s="1837"/>
      <c r="G60" s="1837"/>
      <c r="H60" s="1837"/>
      <c r="I60" s="1837"/>
      <c r="J60" s="1837"/>
      <c r="K60" s="1837"/>
      <c r="L60" s="1837"/>
      <c r="M60" s="1837"/>
      <c r="N60" s="1837"/>
      <c r="O60" s="1837"/>
      <c r="P60" s="1837"/>
    </row>
    <row r="61" spans="1:16" x14ac:dyDescent="0.25">
      <c r="A61" s="1772"/>
      <c r="C61" s="1837"/>
      <c r="D61" s="1837"/>
      <c r="E61" s="1837"/>
      <c r="F61" s="1837"/>
      <c r="G61" s="1837"/>
      <c r="H61" s="1837"/>
      <c r="I61" s="1837"/>
      <c r="J61" s="1837"/>
      <c r="K61" s="1837"/>
      <c r="L61" s="1837"/>
      <c r="M61" s="1837"/>
      <c r="N61" s="1837"/>
      <c r="O61" s="1837"/>
      <c r="P61" s="1837"/>
    </row>
    <row r="62" spans="1:16" x14ac:dyDescent="0.25">
      <c r="A62" s="1772"/>
      <c r="C62" s="1837"/>
      <c r="D62" s="1837"/>
      <c r="E62" s="1837"/>
      <c r="F62" s="1837"/>
      <c r="G62" s="1837"/>
      <c r="H62" s="1837"/>
      <c r="I62" s="1837"/>
      <c r="J62" s="1837"/>
      <c r="K62" s="1837"/>
      <c r="L62" s="1837"/>
      <c r="M62" s="1837"/>
      <c r="N62" s="1837"/>
      <c r="O62" s="1837"/>
      <c r="P62" s="1837"/>
    </row>
    <row r="63" spans="1:16" x14ac:dyDescent="0.25">
      <c r="A63" s="1772"/>
      <c r="C63" s="1837"/>
      <c r="D63" s="1837"/>
      <c r="E63" s="1837"/>
      <c r="F63" s="1837"/>
      <c r="G63" s="1837"/>
      <c r="H63" s="1837"/>
      <c r="I63" s="1837"/>
      <c r="J63" s="1837"/>
      <c r="K63" s="1837"/>
      <c r="L63" s="1837"/>
      <c r="M63" s="1837"/>
      <c r="N63" s="1837"/>
      <c r="O63" s="1837"/>
      <c r="P63" s="1837"/>
    </row>
    <row r="64" spans="1:16" x14ac:dyDescent="0.25">
      <c r="A64" s="1772"/>
      <c r="C64" s="1837"/>
      <c r="D64" s="1837"/>
      <c r="E64" s="1837"/>
      <c r="F64" s="1837"/>
      <c r="G64" s="1837"/>
      <c r="H64" s="1837"/>
      <c r="I64" s="1837"/>
      <c r="J64" s="1837"/>
      <c r="K64" s="1837"/>
      <c r="L64" s="1837"/>
      <c r="M64" s="1837"/>
      <c r="N64" s="1837"/>
      <c r="O64" s="1837"/>
      <c r="P64" s="1837"/>
    </row>
    <row r="65" spans="1:16" x14ac:dyDescent="0.25">
      <c r="A65" s="1772"/>
      <c r="C65" s="1837"/>
      <c r="D65" s="1837"/>
      <c r="E65" s="1837"/>
      <c r="F65" s="1837"/>
      <c r="G65" s="1837"/>
      <c r="H65" s="1837"/>
      <c r="I65" s="1837"/>
      <c r="J65" s="1837"/>
      <c r="K65" s="1837"/>
      <c r="L65" s="1837"/>
      <c r="M65" s="1837"/>
      <c r="N65" s="1837"/>
      <c r="O65" s="1837"/>
      <c r="P65" s="1837"/>
    </row>
    <row r="66" spans="1:16" x14ac:dyDescent="0.25">
      <c r="A66" s="1772"/>
      <c r="C66" s="1837"/>
      <c r="D66" s="1837"/>
      <c r="E66" s="1837"/>
      <c r="F66" s="1837"/>
      <c r="G66" s="1837"/>
      <c r="H66" s="1837"/>
      <c r="I66" s="1837"/>
      <c r="J66" s="1837"/>
      <c r="K66" s="1837"/>
      <c r="L66" s="1837"/>
      <c r="M66" s="1837"/>
      <c r="N66" s="1837"/>
      <c r="O66" s="1837"/>
      <c r="P66" s="1837"/>
    </row>
    <row r="67" spans="1:16" x14ac:dyDescent="0.25">
      <c r="A67" s="1772"/>
      <c r="C67" s="1837"/>
      <c r="D67" s="1837"/>
      <c r="E67" s="1837"/>
      <c r="F67" s="1837"/>
      <c r="G67" s="1837"/>
      <c r="H67" s="1837"/>
      <c r="I67" s="1837"/>
      <c r="J67" s="1837"/>
      <c r="K67" s="1837"/>
      <c r="L67" s="1837"/>
      <c r="M67" s="1837"/>
      <c r="N67" s="1837"/>
      <c r="O67" s="1837"/>
      <c r="P67" s="1837"/>
    </row>
    <row r="68" spans="1:16" x14ac:dyDescent="0.25">
      <c r="A68" s="1772"/>
      <c r="C68" s="1837"/>
      <c r="D68" s="1837"/>
      <c r="E68" s="1837"/>
      <c r="F68" s="1837"/>
      <c r="G68" s="1837"/>
      <c r="H68" s="1837"/>
      <c r="I68" s="1837"/>
      <c r="J68" s="1837"/>
      <c r="K68" s="1837"/>
      <c r="L68" s="1837"/>
      <c r="M68" s="1837"/>
      <c r="N68" s="1837"/>
      <c r="O68" s="1837"/>
      <c r="P68" s="1837"/>
    </row>
    <row r="69" spans="1:16" x14ac:dyDescent="0.25">
      <c r="A69" s="1772"/>
      <c r="C69" s="1837"/>
      <c r="D69" s="1837"/>
      <c r="E69" s="1837"/>
      <c r="F69" s="1837"/>
      <c r="G69" s="1837"/>
      <c r="H69" s="1837"/>
      <c r="I69" s="1837"/>
      <c r="J69" s="1837"/>
      <c r="K69" s="1837"/>
      <c r="L69" s="1837"/>
      <c r="M69" s="1837"/>
      <c r="N69" s="1837"/>
      <c r="O69" s="1837"/>
      <c r="P69" s="1837"/>
    </row>
    <row r="70" spans="1:16" x14ac:dyDescent="0.25">
      <c r="A70" s="1772"/>
      <c r="C70" s="1837"/>
      <c r="D70" s="1837"/>
      <c r="E70" s="1837"/>
      <c r="F70" s="1837"/>
      <c r="G70" s="1837"/>
      <c r="H70" s="1837"/>
      <c r="I70" s="1837"/>
      <c r="J70" s="1837"/>
      <c r="K70" s="1837"/>
      <c r="L70" s="1837"/>
      <c r="M70" s="1837"/>
      <c r="N70" s="1837"/>
      <c r="O70" s="1837"/>
      <c r="P70" s="1837"/>
    </row>
    <row r="71" spans="1:16" x14ac:dyDescent="0.25">
      <c r="A71" s="1772"/>
      <c r="C71" s="1837"/>
      <c r="D71" s="1837"/>
      <c r="E71" s="1837"/>
      <c r="F71" s="1837"/>
      <c r="G71" s="1837"/>
      <c r="H71" s="1837"/>
      <c r="I71" s="1837"/>
      <c r="J71" s="1837"/>
      <c r="K71" s="1837"/>
      <c r="L71" s="1837"/>
      <c r="M71" s="1837"/>
      <c r="N71" s="1837"/>
      <c r="O71" s="1837"/>
      <c r="P71" s="1837"/>
    </row>
    <row r="72" spans="1:16" x14ac:dyDescent="0.25">
      <c r="A72" s="1772"/>
      <c r="C72" s="1837"/>
      <c r="D72" s="1837"/>
      <c r="E72" s="1837"/>
      <c r="F72" s="1837"/>
      <c r="G72" s="1837"/>
      <c r="H72" s="1837"/>
      <c r="I72" s="1837"/>
      <c r="J72" s="1837"/>
      <c r="K72" s="1837"/>
      <c r="L72" s="1837"/>
      <c r="M72" s="1837"/>
      <c r="N72" s="1837"/>
      <c r="O72" s="1837"/>
      <c r="P72" s="1837"/>
    </row>
    <row r="73" spans="1:16" x14ac:dyDescent="0.25">
      <c r="A73" s="1772"/>
      <c r="C73" s="1837"/>
      <c r="D73" s="1837"/>
      <c r="E73" s="1837"/>
      <c r="F73" s="1837"/>
      <c r="G73" s="1837"/>
      <c r="H73" s="1837"/>
      <c r="I73" s="1837"/>
      <c r="J73" s="1837"/>
      <c r="K73" s="1837"/>
      <c r="L73" s="1837"/>
      <c r="M73" s="1837"/>
      <c r="N73" s="1837"/>
      <c r="O73" s="1837"/>
      <c r="P73" s="1837"/>
    </row>
    <row r="74" spans="1:16" x14ac:dyDescent="0.25">
      <c r="A74" s="1772"/>
      <c r="C74" s="1837"/>
      <c r="D74" s="1837"/>
      <c r="E74" s="1837"/>
      <c r="F74" s="1837"/>
      <c r="G74" s="1837"/>
      <c r="H74" s="1837"/>
      <c r="I74" s="1837"/>
      <c r="J74" s="1837"/>
      <c r="K74" s="1837"/>
      <c r="L74" s="1837"/>
      <c r="M74" s="1837"/>
      <c r="N74" s="1837"/>
      <c r="O74" s="1837"/>
      <c r="P74" s="1837"/>
    </row>
    <row r="75" spans="1:16" x14ac:dyDescent="0.25">
      <c r="A75" s="1772"/>
      <c r="C75" s="1837"/>
      <c r="D75" s="1837"/>
      <c r="E75" s="1837"/>
      <c r="F75" s="1837"/>
      <c r="G75" s="1837"/>
      <c r="H75" s="1837"/>
      <c r="I75" s="1837"/>
      <c r="J75" s="1837"/>
      <c r="K75" s="1837"/>
      <c r="L75" s="1837"/>
      <c r="M75" s="1837"/>
      <c r="N75" s="1837"/>
      <c r="O75" s="1837"/>
      <c r="P75" s="1837"/>
    </row>
    <row r="76" spans="1:16" x14ac:dyDescent="0.25">
      <c r="A76" s="1772"/>
      <c r="C76" s="1837"/>
      <c r="D76" s="1837"/>
      <c r="E76" s="1837"/>
      <c r="F76" s="1837"/>
      <c r="G76" s="1837"/>
      <c r="H76" s="1837"/>
      <c r="I76" s="1837"/>
      <c r="J76" s="1837"/>
      <c r="K76" s="1837"/>
      <c r="L76" s="1837"/>
      <c r="M76" s="1837"/>
      <c r="N76" s="1837"/>
      <c r="O76" s="1837"/>
      <c r="P76" s="1837"/>
    </row>
    <row r="77" spans="1:16" x14ac:dyDescent="0.25">
      <c r="A77" s="1772"/>
      <c r="C77" s="1837"/>
      <c r="D77" s="1837"/>
      <c r="E77" s="1837"/>
      <c r="F77" s="1837"/>
      <c r="G77" s="1837"/>
      <c r="H77" s="1837"/>
      <c r="I77" s="1837"/>
      <c r="J77" s="1837"/>
      <c r="K77" s="1837"/>
      <c r="L77" s="1837"/>
      <c r="M77" s="1837"/>
      <c r="N77" s="1837"/>
      <c r="O77" s="1837"/>
      <c r="P77" s="1837"/>
    </row>
    <row r="78" spans="1:16" x14ac:dyDescent="0.25">
      <c r="A78" s="1772"/>
      <c r="C78" s="1837"/>
      <c r="D78" s="1837"/>
      <c r="E78" s="1837"/>
      <c r="F78" s="1837"/>
      <c r="G78" s="1837"/>
      <c r="H78" s="1837"/>
      <c r="I78" s="1837"/>
      <c r="J78" s="1837"/>
      <c r="K78" s="1837"/>
      <c r="L78" s="1837"/>
      <c r="M78" s="1837"/>
      <c r="N78" s="1837"/>
      <c r="O78" s="1837"/>
      <c r="P78" s="1837"/>
    </row>
    <row r="79" spans="1:16" x14ac:dyDescent="0.25">
      <c r="A79" s="1772"/>
    </row>
    <row r="80" spans="1:16" x14ac:dyDescent="0.25">
      <c r="A80" s="1772"/>
    </row>
    <row r="81" spans="1:1" x14ac:dyDescent="0.25">
      <c r="A81" s="1772"/>
    </row>
    <row r="82" spans="1:1" x14ac:dyDescent="0.25">
      <c r="A82" s="1772"/>
    </row>
    <row r="83" spans="1:1" x14ac:dyDescent="0.25">
      <c r="A83" s="1772"/>
    </row>
    <row r="84" spans="1:1" x14ac:dyDescent="0.25">
      <c r="A84" s="1772"/>
    </row>
    <row r="85" spans="1:1" x14ac:dyDescent="0.25">
      <c r="A85" s="1772"/>
    </row>
    <row r="86" spans="1:1" x14ac:dyDescent="0.25">
      <c r="A86" s="1772"/>
    </row>
    <row r="87" spans="1:1" x14ac:dyDescent="0.25">
      <c r="A87" s="1772"/>
    </row>
    <row r="88" spans="1:1" x14ac:dyDescent="0.25">
      <c r="A88" s="1772"/>
    </row>
    <row r="89" spans="1:1" x14ac:dyDescent="0.25">
      <c r="A89" s="1772"/>
    </row>
    <row r="90" spans="1:1" x14ac:dyDescent="0.25">
      <c r="A90" s="1772"/>
    </row>
    <row r="91" spans="1:1" x14ac:dyDescent="0.25">
      <c r="A91" s="1772"/>
    </row>
    <row r="92" spans="1:1" x14ac:dyDescent="0.25">
      <c r="A92" s="1772"/>
    </row>
    <row r="93" spans="1:1" x14ac:dyDescent="0.25">
      <c r="A93" s="1772"/>
    </row>
    <row r="94" spans="1:1" x14ac:dyDescent="0.25">
      <c r="A94" s="1772"/>
    </row>
    <row r="95" spans="1:1" x14ac:dyDescent="0.25">
      <c r="A95" s="1772"/>
    </row>
    <row r="96" spans="1:1" x14ac:dyDescent="0.25">
      <c r="A96" s="1772"/>
    </row>
    <row r="97" spans="1:1" x14ac:dyDescent="0.25">
      <c r="A97" s="1772"/>
    </row>
    <row r="98" spans="1:1" x14ac:dyDescent="0.25">
      <c r="A98" s="1772"/>
    </row>
    <row r="99" spans="1:1" x14ac:dyDescent="0.25">
      <c r="A99" s="1772"/>
    </row>
    <row r="100" spans="1:1" x14ac:dyDescent="0.25">
      <c r="A100" s="1772"/>
    </row>
    <row r="101" spans="1:1" x14ac:dyDescent="0.25">
      <c r="A101" s="1772"/>
    </row>
    <row r="102" spans="1:1" x14ac:dyDescent="0.25">
      <c r="A102" s="1772"/>
    </row>
    <row r="103" spans="1:1" x14ac:dyDescent="0.25">
      <c r="A103" s="1772"/>
    </row>
    <row r="104" spans="1:1" x14ac:dyDescent="0.25">
      <c r="A104" s="1772"/>
    </row>
    <row r="105" spans="1:1" x14ac:dyDescent="0.25">
      <c r="A105" s="1772"/>
    </row>
    <row r="106" spans="1:1" x14ac:dyDescent="0.25">
      <c r="A106" s="1772"/>
    </row>
    <row r="107" spans="1:1" x14ac:dyDescent="0.25">
      <c r="A107" s="1772"/>
    </row>
    <row r="108" spans="1:1" x14ac:dyDescent="0.25">
      <c r="A108" s="1772"/>
    </row>
    <row r="109" spans="1:1" x14ac:dyDescent="0.25">
      <c r="A109" s="1772"/>
    </row>
    <row r="110" spans="1:1" x14ac:dyDescent="0.25">
      <c r="A110" s="1772"/>
    </row>
    <row r="111" spans="1:1" x14ac:dyDescent="0.25">
      <c r="A111" s="1772"/>
    </row>
    <row r="112" spans="1:1" x14ac:dyDescent="0.25">
      <c r="A112" s="1772"/>
    </row>
    <row r="113" spans="1:1" x14ac:dyDescent="0.25">
      <c r="A113" s="1772"/>
    </row>
    <row r="114" spans="1:1" x14ac:dyDescent="0.25">
      <c r="A114" s="1772"/>
    </row>
    <row r="115" spans="1:1" x14ac:dyDescent="0.25">
      <c r="A115" s="1772"/>
    </row>
    <row r="116" spans="1:1" x14ac:dyDescent="0.25">
      <c r="A116" s="1772"/>
    </row>
    <row r="117" spans="1:1" x14ac:dyDescent="0.25">
      <c r="A117" s="1772"/>
    </row>
    <row r="118" spans="1:1" x14ac:dyDescent="0.25">
      <c r="A118" s="1772"/>
    </row>
    <row r="119" spans="1:1" x14ac:dyDescent="0.25">
      <c r="A119" s="1772"/>
    </row>
    <row r="120" spans="1:1" x14ac:dyDescent="0.25">
      <c r="A120" s="1772"/>
    </row>
    <row r="121" spans="1:1" x14ac:dyDescent="0.25">
      <c r="A121" s="1772"/>
    </row>
    <row r="122" spans="1:1" x14ac:dyDescent="0.25">
      <c r="A122" s="1772"/>
    </row>
    <row r="123" spans="1:1" x14ac:dyDescent="0.25">
      <c r="A123" s="1772"/>
    </row>
    <row r="124" spans="1:1" x14ac:dyDescent="0.25">
      <c r="A124" s="1772"/>
    </row>
    <row r="125" spans="1:1" x14ac:dyDescent="0.25">
      <c r="A125" s="1772"/>
    </row>
    <row r="126" spans="1:1" x14ac:dyDescent="0.25">
      <c r="A126" s="1772"/>
    </row>
    <row r="127" spans="1:1" x14ac:dyDescent="0.25">
      <c r="A127" s="1772"/>
    </row>
    <row r="128" spans="1:1" x14ac:dyDescent="0.25">
      <c r="A128" s="1772"/>
    </row>
    <row r="129" spans="1:1" x14ac:dyDescent="0.25">
      <c r="A129" s="1772"/>
    </row>
    <row r="130" spans="1:1" x14ac:dyDescent="0.25">
      <c r="A130" s="1772"/>
    </row>
    <row r="131" spans="1:1" x14ac:dyDescent="0.25">
      <c r="A131" s="1772"/>
    </row>
    <row r="132" spans="1:1" x14ac:dyDescent="0.25">
      <c r="A132" s="1772"/>
    </row>
    <row r="133" spans="1:1" x14ac:dyDescent="0.25">
      <c r="A133" s="1772"/>
    </row>
    <row r="134" spans="1:1" x14ac:dyDescent="0.25">
      <c r="A134" s="1772"/>
    </row>
    <row r="135" spans="1:1" x14ac:dyDescent="0.25">
      <c r="A135" s="1772"/>
    </row>
    <row r="136" spans="1:1" x14ac:dyDescent="0.25">
      <c r="A136" s="1772"/>
    </row>
    <row r="137" spans="1:1" x14ac:dyDescent="0.25">
      <c r="A137" s="1772"/>
    </row>
    <row r="138" spans="1:1" x14ac:dyDescent="0.25">
      <c r="A138" s="1772"/>
    </row>
    <row r="139" spans="1:1" x14ac:dyDescent="0.25">
      <c r="A139" s="1772"/>
    </row>
    <row r="140" spans="1:1" x14ac:dyDescent="0.25">
      <c r="A140" s="1772"/>
    </row>
    <row r="141" spans="1:1" x14ac:dyDescent="0.25">
      <c r="A141" s="1772"/>
    </row>
    <row r="142" spans="1:1" x14ac:dyDescent="0.25">
      <c r="A142" s="1772"/>
    </row>
    <row r="143" spans="1:1" x14ac:dyDescent="0.25">
      <c r="A143" s="1772"/>
    </row>
    <row r="144" spans="1:1" x14ac:dyDescent="0.25">
      <c r="A144" s="1772"/>
    </row>
    <row r="145" spans="1:1" x14ac:dyDescent="0.25">
      <c r="A145" s="1772"/>
    </row>
    <row r="146" spans="1:1" x14ac:dyDescent="0.25">
      <c r="A146" s="1772"/>
    </row>
    <row r="147" spans="1:1" x14ac:dyDescent="0.25">
      <c r="A147" s="1772"/>
    </row>
    <row r="148" spans="1:1" x14ac:dyDescent="0.25">
      <c r="A148" s="1772"/>
    </row>
    <row r="149" spans="1:1" x14ac:dyDescent="0.25">
      <c r="A149" s="1772"/>
    </row>
    <row r="150" spans="1:1" x14ac:dyDescent="0.25">
      <c r="A150" s="1772"/>
    </row>
    <row r="151" spans="1:1" x14ac:dyDescent="0.25">
      <c r="A151" s="1772"/>
    </row>
    <row r="152" spans="1:1" x14ac:dyDescent="0.25">
      <c r="A152" s="1772"/>
    </row>
    <row r="153" spans="1:1" x14ac:dyDescent="0.25">
      <c r="A153" s="1772"/>
    </row>
    <row r="154" spans="1:1" x14ac:dyDescent="0.25">
      <c r="A154" s="1772"/>
    </row>
    <row r="155" spans="1:1" x14ac:dyDescent="0.25">
      <c r="A155" s="1772"/>
    </row>
    <row r="156" spans="1:1" x14ac:dyDescent="0.25">
      <c r="A156" s="1772"/>
    </row>
    <row r="157" spans="1:1" x14ac:dyDescent="0.25">
      <c r="A157" s="1772"/>
    </row>
    <row r="158" spans="1:1" x14ac:dyDescent="0.25">
      <c r="A158" s="1772"/>
    </row>
    <row r="159" spans="1:1" x14ac:dyDescent="0.25">
      <c r="A159" s="1772"/>
    </row>
    <row r="160" spans="1:1" x14ac:dyDescent="0.25">
      <c r="A160" s="1772"/>
    </row>
    <row r="161" spans="1:1" x14ac:dyDescent="0.25">
      <c r="A161" s="1772"/>
    </row>
    <row r="162" spans="1:1" x14ac:dyDescent="0.25">
      <c r="A162" s="1772"/>
    </row>
    <row r="163" spans="1:1" x14ac:dyDescent="0.25">
      <c r="A163" s="1772"/>
    </row>
    <row r="164" spans="1:1" x14ac:dyDescent="0.25">
      <c r="A164" s="1772"/>
    </row>
    <row r="165" spans="1:1" x14ac:dyDescent="0.25">
      <c r="A165" s="1772"/>
    </row>
    <row r="166" spans="1:1" x14ac:dyDescent="0.25">
      <c r="A166" s="1772"/>
    </row>
    <row r="167" spans="1:1" x14ac:dyDescent="0.25">
      <c r="A167" s="1772"/>
    </row>
    <row r="168" spans="1:1" x14ac:dyDescent="0.25">
      <c r="A168" s="1772"/>
    </row>
    <row r="169" spans="1:1" x14ac:dyDescent="0.25">
      <c r="A169" s="1772"/>
    </row>
    <row r="170" spans="1:1" x14ac:dyDescent="0.25">
      <c r="A170" s="1772"/>
    </row>
    <row r="171" spans="1:1" x14ac:dyDescent="0.25">
      <c r="A171" s="1772"/>
    </row>
    <row r="172" spans="1:1" x14ac:dyDescent="0.25">
      <c r="A172" s="1772"/>
    </row>
    <row r="173" spans="1:1" x14ac:dyDescent="0.25">
      <c r="A173" s="1772"/>
    </row>
    <row r="174" spans="1:1" x14ac:dyDescent="0.25">
      <c r="A174" s="1772"/>
    </row>
    <row r="175" spans="1:1" x14ac:dyDescent="0.25">
      <c r="A175" s="1772"/>
    </row>
    <row r="176" spans="1:1" x14ac:dyDescent="0.25">
      <c r="A176" s="1772"/>
    </row>
    <row r="177" spans="1:1" x14ac:dyDescent="0.25">
      <c r="A177" s="1772"/>
    </row>
    <row r="178" spans="1:1" x14ac:dyDescent="0.25">
      <c r="A178" s="1772"/>
    </row>
    <row r="179" spans="1:1" x14ac:dyDescent="0.25">
      <c r="A179" s="1772"/>
    </row>
    <row r="180" spans="1:1" x14ac:dyDescent="0.25">
      <c r="A180" s="1772"/>
    </row>
    <row r="181" spans="1:1" x14ac:dyDescent="0.25">
      <c r="A181" s="1772"/>
    </row>
    <row r="182" spans="1:1" x14ac:dyDescent="0.25">
      <c r="A182" s="1772"/>
    </row>
    <row r="183" spans="1:1" x14ac:dyDescent="0.25">
      <c r="A183" s="1772"/>
    </row>
    <row r="184" spans="1:1" x14ac:dyDescent="0.25">
      <c r="A184" s="1772"/>
    </row>
    <row r="185" spans="1:1" x14ac:dyDescent="0.25">
      <c r="A185" s="1772"/>
    </row>
    <row r="186" spans="1:1" x14ac:dyDescent="0.25">
      <c r="A186" s="1772"/>
    </row>
    <row r="187" spans="1:1" x14ac:dyDescent="0.25">
      <c r="A187" s="1772"/>
    </row>
    <row r="188" spans="1:1" x14ac:dyDescent="0.25">
      <c r="A188" s="1772"/>
    </row>
    <row r="189" spans="1:1" x14ac:dyDescent="0.25">
      <c r="A189" s="1772"/>
    </row>
    <row r="190" spans="1:1" x14ac:dyDescent="0.25">
      <c r="A190" s="1772"/>
    </row>
    <row r="191" spans="1:1" x14ac:dyDescent="0.25">
      <c r="A191" s="1772"/>
    </row>
    <row r="192" spans="1:1" x14ac:dyDescent="0.25">
      <c r="A192" s="1772"/>
    </row>
    <row r="193" spans="1:1" x14ac:dyDescent="0.25">
      <c r="A193" s="1772"/>
    </row>
    <row r="194" spans="1:1" x14ac:dyDescent="0.25">
      <c r="A194" s="1772"/>
    </row>
    <row r="195" spans="1:1" x14ac:dyDescent="0.25">
      <c r="A195" s="1772"/>
    </row>
    <row r="196" spans="1:1" x14ac:dyDescent="0.25">
      <c r="A196" s="1772"/>
    </row>
    <row r="197" spans="1:1" x14ac:dyDescent="0.25">
      <c r="A197" s="1772"/>
    </row>
    <row r="198" spans="1:1" x14ac:dyDescent="0.25">
      <c r="A198" s="1772"/>
    </row>
    <row r="199" spans="1:1" x14ac:dyDescent="0.25">
      <c r="A199" s="1772"/>
    </row>
    <row r="200" spans="1:1" x14ac:dyDescent="0.25">
      <c r="A200" s="1772"/>
    </row>
    <row r="201" spans="1:1" x14ac:dyDescent="0.25">
      <c r="A201" s="1772"/>
    </row>
    <row r="202" spans="1:1" x14ac:dyDescent="0.25">
      <c r="A202" s="1772"/>
    </row>
    <row r="203" spans="1:1" x14ac:dyDescent="0.25">
      <c r="A203" s="1772"/>
    </row>
    <row r="204" spans="1:1" x14ac:dyDescent="0.25">
      <c r="A204" s="1772"/>
    </row>
    <row r="205" spans="1:1" x14ac:dyDescent="0.25">
      <c r="A205" s="1772"/>
    </row>
    <row r="206" spans="1:1" x14ac:dyDescent="0.25">
      <c r="A206" s="1772"/>
    </row>
    <row r="207" spans="1:1" x14ac:dyDescent="0.25">
      <c r="A207" s="1772"/>
    </row>
    <row r="208" spans="1:1" x14ac:dyDescent="0.25">
      <c r="A208" s="1772"/>
    </row>
    <row r="209" spans="1:1" x14ac:dyDescent="0.25">
      <c r="A209" s="1772"/>
    </row>
    <row r="210" spans="1:1" x14ac:dyDescent="0.25">
      <c r="A210" s="1772"/>
    </row>
    <row r="211" spans="1:1" x14ac:dyDescent="0.25">
      <c r="A211" s="1772"/>
    </row>
    <row r="212" spans="1:1" x14ac:dyDescent="0.25">
      <c r="A212" s="1772"/>
    </row>
    <row r="213" spans="1:1" x14ac:dyDescent="0.25">
      <c r="A213" s="1772"/>
    </row>
    <row r="214" spans="1:1" x14ac:dyDescent="0.25">
      <c r="A214" s="1772"/>
    </row>
    <row r="215" spans="1:1" x14ac:dyDescent="0.25">
      <c r="A215" s="1772"/>
    </row>
    <row r="216" spans="1:1" x14ac:dyDescent="0.25">
      <c r="A216" s="1772"/>
    </row>
    <row r="217" spans="1:1" x14ac:dyDescent="0.25">
      <c r="A217" s="1772"/>
    </row>
    <row r="218" spans="1:1" x14ac:dyDescent="0.25">
      <c r="A218" s="1772"/>
    </row>
    <row r="219" spans="1:1" x14ac:dyDescent="0.25">
      <c r="A219" s="1772"/>
    </row>
    <row r="220" spans="1:1" x14ac:dyDescent="0.25">
      <c r="A220" s="1772"/>
    </row>
    <row r="221" spans="1:1" x14ac:dyDescent="0.25">
      <c r="A221" s="1772"/>
    </row>
    <row r="222" spans="1:1" x14ac:dyDescent="0.25">
      <c r="A222" s="1772"/>
    </row>
    <row r="223" spans="1:1" x14ac:dyDescent="0.25">
      <c r="A223" s="1772"/>
    </row>
    <row r="224" spans="1:1" x14ac:dyDescent="0.25">
      <c r="A224" s="1772"/>
    </row>
    <row r="225" spans="1:1" x14ac:dyDescent="0.25">
      <c r="A225" s="1772"/>
    </row>
    <row r="226" spans="1:1" x14ac:dyDescent="0.25">
      <c r="A226" s="1772"/>
    </row>
    <row r="227" spans="1:1" x14ac:dyDescent="0.25">
      <c r="A227" s="1772"/>
    </row>
    <row r="228" spans="1:1" x14ac:dyDescent="0.25">
      <c r="A228" s="1772"/>
    </row>
    <row r="229" spans="1:1" x14ac:dyDescent="0.25">
      <c r="A229" s="1772"/>
    </row>
    <row r="230" spans="1:1" x14ac:dyDescent="0.25">
      <c r="A230" s="1772"/>
    </row>
    <row r="231" spans="1:1" x14ac:dyDescent="0.25">
      <c r="A231" s="1772"/>
    </row>
    <row r="232" spans="1:1" x14ac:dyDescent="0.25">
      <c r="A232" s="1772"/>
    </row>
    <row r="233" spans="1:1" x14ac:dyDescent="0.25">
      <c r="A233" s="1772"/>
    </row>
    <row r="234" spans="1:1" x14ac:dyDescent="0.25">
      <c r="A234" s="1772"/>
    </row>
    <row r="235" spans="1:1" x14ac:dyDescent="0.25">
      <c r="A235" s="1772"/>
    </row>
    <row r="236" spans="1:1" x14ac:dyDescent="0.25">
      <c r="A236" s="1772"/>
    </row>
    <row r="237" spans="1:1" x14ac:dyDescent="0.25">
      <c r="A237" s="1772"/>
    </row>
    <row r="238" spans="1:1" x14ac:dyDescent="0.25">
      <c r="A238" s="1772"/>
    </row>
    <row r="239" spans="1:1" x14ac:dyDescent="0.25">
      <c r="A239" s="1772"/>
    </row>
    <row r="240" spans="1:1" x14ac:dyDescent="0.25">
      <c r="A240" s="1772"/>
    </row>
    <row r="241" spans="1:1" x14ac:dyDescent="0.25">
      <c r="A241" s="1772"/>
    </row>
    <row r="242" spans="1:1" x14ac:dyDescent="0.25">
      <c r="A242" s="1772"/>
    </row>
    <row r="243" spans="1:1" x14ac:dyDescent="0.25">
      <c r="A243" s="1772"/>
    </row>
    <row r="244" spans="1:1" x14ac:dyDescent="0.25">
      <c r="A244" s="1772"/>
    </row>
    <row r="245" spans="1:1" x14ac:dyDescent="0.25">
      <c r="A245" s="1772"/>
    </row>
    <row r="246" spans="1:1" x14ac:dyDescent="0.25">
      <c r="A246" s="1772"/>
    </row>
    <row r="247" spans="1:1" x14ac:dyDescent="0.25">
      <c r="A247" s="1772"/>
    </row>
    <row r="248" spans="1:1" x14ac:dyDescent="0.25">
      <c r="A248" s="1772"/>
    </row>
    <row r="249" spans="1:1" x14ac:dyDescent="0.25">
      <c r="A249" s="1772"/>
    </row>
    <row r="250" spans="1:1" x14ac:dyDescent="0.25">
      <c r="A250" s="1772"/>
    </row>
    <row r="251" spans="1:1" x14ac:dyDescent="0.25">
      <c r="A251" s="1772"/>
    </row>
    <row r="252" spans="1:1" x14ac:dyDescent="0.25">
      <c r="A252" s="1772"/>
    </row>
    <row r="253" spans="1:1" x14ac:dyDescent="0.25">
      <c r="A253" s="1772"/>
    </row>
    <row r="254" spans="1:1" x14ac:dyDescent="0.25">
      <c r="A254" s="1772"/>
    </row>
    <row r="255" spans="1:1" x14ac:dyDescent="0.25">
      <c r="A255" s="1772"/>
    </row>
    <row r="256" spans="1:1" x14ac:dyDescent="0.25">
      <c r="A256" s="1772"/>
    </row>
    <row r="257" spans="1:1" x14ac:dyDescent="0.25">
      <c r="A257" s="1772"/>
    </row>
    <row r="258" spans="1:1" x14ac:dyDescent="0.25">
      <c r="A258" s="1772"/>
    </row>
    <row r="259" spans="1:1" x14ac:dyDescent="0.25">
      <c r="A259" s="1772"/>
    </row>
    <row r="260" spans="1:1" x14ac:dyDescent="0.25">
      <c r="A260" s="1772"/>
    </row>
    <row r="261" spans="1:1" x14ac:dyDescent="0.25">
      <c r="A261" s="1772"/>
    </row>
    <row r="262" spans="1:1" x14ac:dyDescent="0.25">
      <c r="A262" s="1772"/>
    </row>
    <row r="263" spans="1:1" x14ac:dyDescent="0.25">
      <c r="A263" s="1772"/>
    </row>
    <row r="264" spans="1:1" x14ac:dyDescent="0.25">
      <c r="A264" s="1772"/>
    </row>
    <row r="265" spans="1:1" x14ac:dyDescent="0.25">
      <c r="A265" s="1772"/>
    </row>
    <row r="266" spans="1:1" x14ac:dyDescent="0.25">
      <c r="A266" s="1772"/>
    </row>
    <row r="267" spans="1:1" x14ac:dyDescent="0.25">
      <c r="A267" s="1772"/>
    </row>
    <row r="268" spans="1:1" x14ac:dyDescent="0.25">
      <c r="A268" s="1772"/>
    </row>
    <row r="269" spans="1:1" x14ac:dyDescent="0.25">
      <c r="A269" s="1772"/>
    </row>
    <row r="270" spans="1:1" x14ac:dyDescent="0.25">
      <c r="A270" s="1772"/>
    </row>
    <row r="271" spans="1:1" x14ac:dyDescent="0.25">
      <c r="A271" s="1772"/>
    </row>
    <row r="272" spans="1:1" x14ac:dyDescent="0.25">
      <c r="A272" s="1772"/>
    </row>
    <row r="273" spans="1:1" x14ac:dyDescent="0.25">
      <c r="A273" s="1772"/>
    </row>
    <row r="274" spans="1:1" x14ac:dyDescent="0.25">
      <c r="A274" s="1772"/>
    </row>
    <row r="275" spans="1:1" x14ac:dyDescent="0.25">
      <c r="A275" s="1772"/>
    </row>
    <row r="276" spans="1:1" x14ac:dyDescent="0.25">
      <c r="A276" s="1772"/>
    </row>
    <row r="277" spans="1:1" x14ac:dyDescent="0.25">
      <c r="A277" s="1772"/>
    </row>
    <row r="278" spans="1:1" x14ac:dyDescent="0.25">
      <c r="A278" s="1772"/>
    </row>
    <row r="279" spans="1:1" x14ac:dyDescent="0.25">
      <c r="A279" s="1772"/>
    </row>
    <row r="280" spans="1:1" x14ac:dyDescent="0.25">
      <c r="A280" s="1772"/>
    </row>
    <row r="281" spans="1:1" x14ac:dyDescent="0.25">
      <c r="A281" s="1772"/>
    </row>
    <row r="282" spans="1:1" x14ac:dyDescent="0.25">
      <c r="A282" s="1772"/>
    </row>
    <row r="283" spans="1:1" x14ac:dyDescent="0.25">
      <c r="A283" s="1772"/>
    </row>
    <row r="284" spans="1:1" x14ac:dyDescent="0.25">
      <c r="A284" s="1772"/>
    </row>
    <row r="285" spans="1:1" x14ac:dyDescent="0.25">
      <c r="A285" s="1772"/>
    </row>
    <row r="286" spans="1:1" x14ac:dyDescent="0.25">
      <c r="A286" s="1772"/>
    </row>
    <row r="287" spans="1:1" x14ac:dyDescent="0.25">
      <c r="A287" s="1772"/>
    </row>
    <row r="288" spans="1:1" x14ac:dyDescent="0.25">
      <c r="A288" s="1772"/>
    </row>
    <row r="289" spans="1:1" x14ac:dyDescent="0.25">
      <c r="A289" s="1772"/>
    </row>
    <row r="290" spans="1:1" x14ac:dyDescent="0.25">
      <c r="A290" s="1772"/>
    </row>
    <row r="291" spans="1:1" x14ac:dyDescent="0.25">
      <c r="A291" s="1772"/>
    </row>
    <row r="292" spans="1:1" x14ac:dyDescent="0.25">
      <c r="A292" s="1772"/>
    </row>
    <row r="293" spans="1:1" x14ac:dyDescent="0.25">
      <c r="A293" s="1772"/>
    </row>
    <row r="294" spans="1:1" x14ac:dyDescent="0.25">
      <c r="A294" s="1772"/>
    </row>
    <row r="295" spans="1:1" x14ac:dyDescent="0.25">
      <c r="A295" s="1772"/>
    </row>
    <row r="296" spans="1:1" x14ac:dyDescent="0.25">
      <c r="A296" s="1772"/>
    </row>
    <row r="297" spans="1:1" x14ac:dyDescent="0.25">
      <c r="A297" s="1772"/>
    </row>
    <row r="298" spans="1:1" x14ac:dyDescent="0.25">
      <c r="A298" s="1772"/>
    </row>
    <row r="299" spans="1:1" x14ac:dyDescent="0.25">
      <c r="A299" s="1772"/>
    </row>
    <row r="300" spans="1:1" x14ac:dyDescent="0.25">
      <c r="A300" s="1772"/>
    </row>
    <row r="301" spans="1:1" x14ac:dyDescent="0.25">
      <c r="A301" s="1772"/>
    </row>
    <row r="302" spans="1:1" x14ac:dyDescent="0.25">
      <c r="A302" s="1772"/>
    </row>
    <row r="303" spans="1:1" x14ac:dyDescent="0.25">
      <c r="A303" s="1772"/>
    </row>
    <row r="304" spans="1:1" x14ac:dyDescent="0.25">
      <c r="A304" s="1772"/>
    </row>
    <row r="305" spans="1:1" x14ac:dyDescent="0.25">
      <c r="A305" s="1772"/>
    </row>
    <row r="306" spans="1:1" x14ac:dyDescent="0.25">
      <c r="A306" s="1772"/>
    </row>
    <row r="307" spans="1:1" x14ac:dyDescent="0.25">
      <c r="A307" s="1772"/>
    </row>
    <row r="308" spans="1:1" x14ac:dyDescent="0.25">
      <c r="A308" s="1772"/>
    </row>
    <row r="309" spans="1:1" x14ac:dyDescent="0.25">
      <c r="A309" s="1772"/>
    </row>
    <row r="310" spans="1:1" x14ac:dyDescent="0.25">
      <c r="A310" s="1772"/>
    </row>
    <row r="311" spans="1:1" x14ac:dyDescent="0.25">
      <c r="A311" s="1772"/>
    </row>
    <row r="312" spans="1:1" x14ac:dyDescent="0.25">
      <c r="A312" s="1772"/>
    </row>
    <row r="313" spans="1:1" x14ac:dyDescent="0.25">
      <c r="A313" s="1772"/>
    </row>
    <row r="314" spans="1:1" x14ac:dyDescent="0.25">
      <c r="A314" s="1772"/>
    </row>
    <row r="315" spans="1:1" x14ac:dyDescent="0.25">
      <c r="A315" s="1772"/>
    </row>
    <row r="316" spans="1:1" x14ac:dyDescent="0.25">
      <c r="A316" s="1772"/>
    </row>
    <row r="317" spans="1:1" x14ac:dyDescent="0.25">
      <c r="A317" s="1772"/>
    </row>
    <row r="318" spans="1:1" x14ac:dyDescent="0.25">
      <c r="A318" s="1772"/>
    </row>
    <row r="319" spans="1:1" x14ac:dyDescent="0.25">
      <c r="A319" s="1772"/>
    </row>
    <row r="320" spans="1:1" x14ac:dyDescent="0.25">
      <c r="A320" s="1772"/>
    </row>
    <row r="321" spans="1:1" x14ac:dyDescent="0.25">
      <c r="A321" s="1772"/>
    </row>
    <row r="322" spans="1:1" x14ac:dyDescent="0.25">
      <c r="A322" s="1772"/>
    </row>
    <row r="323" spans="1:1" x14ac:dyDescent="0.25">
      <c r="A323" s="1772"/>
    </row>
    <row r="324" spans="1:1" x14ac:dyDescent="0.25">
      <c r="A324" s="1772"/>
    </row>
    <row r="325" spans="1:1" x14ac:dyDescent="0.25">
      <c r="A325" s="1772"/>
    </row>
    <row r="326" spans="1:1" x14ac:dyDescent="0.25">
      <c r="A326" s="1772"/>
    </row>
    <row r="327" spans="1:1" x14ac:dyDescent="0.25">
      <c r="A327" s="1772"/>
    </row>
    <row r="328" spans="1:1" x14ac:dyDescent="0.25">
      <c r="A328" s="1772"/>
    </row>
    <row r="329" spans="1:1" x14ac:dyDescent="0.25">
      <c r="A329" s="1772"/>
    </row>
    <row r="330" spans="1:1" x14ac:dyDescent="0.25">
      <c r="A330" s="1772"/>
    </row>
    <row r="331" spans="1:1" x14ac:dyDescent="0.25">
      <c r="A331" s="1772"/>
    </row>
    <row r="332" spans="1:1" x14ac:dyDescent="0.25">
      <c r="A332" s="1772"/>
    </row>
    <row r="333" spans="1:1" x14ac:dyDescent="0.25">
      <c r="A333" s="1772"/>
    </row>
    <row r="334" spans="1:1" x14ac:dyDescent="0.25">
      <c r="A334" s="1772"/>
    </row>
    <row r="335" spans="1:1" x14ac:dyDescent="0.25">
      <c r="A335" s="1772"/>
    </row>
    <row r="336" spans="1:1" x14ac:dyDescent="0.25">
      <c r="A336" s="1772"/>
    </row>
    <row r="337" spans="1:1" x14ac:dyDescent="0.25">
      <c r="A337" s="1772"/>
    </row>
    <row r="338" spans="1:1" x14ac:dyDescent="0.25">
      <c r="A338" s="1772"/>
    </row>
    <row r="339" spans="1:1" x14ac:dyDescent="0.25">
      <c r="A339" s="1772"/>
    </row>
    <row r="340" spans="1:1" x14ac:dyDescent="0.25">
      <c r="A340" s="1772"/>
    </row>
    <row r="341" spans="1:1" x14ac:dyDescent="0.25">
      <c r="A341" s="1772"/>
    </row>
    <row r="342" spans="1:1" x14ac:dyDescent="0.25">
      <c r="A342" s="1772"/>
    </row>
    <row r="343" spans="1:1" x14ac:dyDescent="0.25">
      <c r="A343" s="1772"/>
    </row>
    <row r="344" spans="1:1" x14ac:dyDescent="0.25">
      <c r="A344" s="1772"/>
    </row>
    <row r="345" spans="1:1" x14ac:dyDescent="0.25">
      <c r="A345" s="1772"/>
    </row>
    <row r="346" spans="1:1" x14ac:dyDescent="0.25">
      <c r="A346" s="1772"/>
    </row>
    <row r="347" spans="1:1" x14ac:dyDescent="0.25">
      <c r="A347" s="1772"/>
    </row>
    <row r="348" spans="1:1" x14ac:dyDescent="0.25">
      <c r="A348" s="1772"/>
    </row>
    <row r="349" spans="1:1" x14ac:dyDescent="0.25">
      <c r="A349" s="1772"/>
    </row>
    <row r="350" spans="1:1" x14ac:dyDescent="0.25">
      <c r="A350" s="1772"/>
    </row>
    <row r="351" spans="1:1" x14ac:dyDescent="0.25">
      <c r="A351" s="1772"/>
    </row>
    <row r="352" spans="1:1" x14ac:dyDescent="0.25">
      <c r="A352" s="1772"/>
    </row>
    <row r="353" spans="1:1" x14ac:dyDescent="0.25">
      <c r="A353" s="1772"/>
    </row>
    <row r="354" spans="1:1" x14ac:dyDescent="0.25">
      <c r="A354" s="1772"/>
    </row>
    <row r="355" spans="1:1" x14ac:dyDescent="0.25">
      <c r="A355" s="1772"/>
    </row>
    <row r="356" spans="1:1" x14ac:dyDescent="0.25">
      <c r="A356" s="1772"/>
    </row>
    <row r="357" spans="1:1" x14ac:dyDescent="0.25">
      <c r="A357" s="1772"/>
    </row>
    <row r="358" spans="1:1" x14ac:dyDescent="0.25">
      <c r="A358" s="1772"/>
    </row>
    <row r="359" spans="1:1" x14ac:dyDescent="0.25">
      <c r="A359" s="1772"/>
    </row>
    <row r="360" spans="1:1" x14ac:dyDescent="0.25">
      <c r="A360" s="1772"/>
    </row>
    <row r="361" spans="1:1" x14ac:dyDescent="0.25">
      <c r="A361" s="1772"/>
    </row>
    <row r="362" spans="1:1" x14ac:dyDescent="0.25">
      <c r="A362" s="1772"/>
    </row>
    <row r="363" spans="1:1" x14ac:dyDescent="0.25">
      <c r="A363" s="1772"/>
    </row>
    <row r="364" spans="1:1" x14ac:dyDescent="0.25">
      <c r="A364" s="1772"/>
    </row>
    <row r="365" spans="1:1" x14ac:dyDescent="0.25">
      <c r="A365" s="1772"/>
    </row>
    <row r="366" spans="1:1" x14ac:dyDescent="0.25">
      <c r="A366" s="1772"/>
    </row>
    <row r="367" spans="1:1" x14ac:dyDescent="0.25">
      <c r="A367" s="1772"/>
    </row>
    <row r="368" spans="1:1" x14ac:dyDescent="0.25">
      <c r="A368" s="1772"/>
    </row>
    <row r="369" spans="1:1" x14ac:dyDescent="0.25">
      <c r="A369" s="1772"/>
    </row>
    <row r="370" spans="1:1" x14ac:dyDescent="0.25">
      <c r="A370" s="1772"/>
    </row>
    <row r="371" spans="1:1" x14ac:dyDescent="0.25">
      <c r="A371" s="1772"/>
    </row>
    <row r="372" spans="1:1" x14ac:dyDescent="0.25">
      <c r="A372" s="1772"/>
    </row>
    <row r="373" spans="1:1" x14ac:dyDescent="0.25">
      <c r="A373" s="1772"/>
    </row>
    <row r="374" spans="1:1" x14ac:dyDescent="0.25">
      <c r="A374" s="1772"/>
    </row>
    <row r="375" spans="1:1" x14ac:dyDescent="0.25">
      <c r="A375" s="1772"/>
    </row>
    <row r="376" spans="1:1" x14ac:dyDescent="0.25">
      <c r="A376" s="1772"/>
    </row>
    <row r="377" spans="1:1" x14ac:dyDescent="0.25">
      <c r="A377" s="1772"/>
    </row>
    <row r="378" spans="1:1" x14ac:dyDescent="0.25">
      <c r="A378" s="1772"/>
    </row>
    <row r="379" spans="1:1" x14ac:dyDescent="0.25">
      <c r="A379" s="1772"/>
    </row>
    <row r="380" spans="1:1" x14ac:dyDescent="0.25">
      <c r="A380" s="1772"/>
    </row>
    <row r="381" spans="1:1" x14ac:dyDescent="0.25">
      <c r="A381" s="1772"/>
    </row>
    <row r="382" spans="1:1" x14ac:dyDescent="0.25">
      <c r="A382" s="1772"/>
    </row>
    <row r="383" spans="1:1" x14ac:dyDescent="0.25">
      <c r="A383" s="1772"/>
    </row>
    <row r="384" spans="1:1" x14ac:dyDescent="0.25">
      <c r="A384" s="1772"/>
    </row>
    <row r="385" spans="1:1" x14ac:dyDescent="0.25">
      <c r="A385" s="1772"/>
    </row>
    <row r="386" spans="1:1" x14ac:dyDescent="0.25">
      <c r="A386" s="1772"/>
    </row>
    <row r="387" spans="1:1" x14ac:dyDescent="0.25">
      <c r="A387" s="1772"/>
    </row>
    <row r="388" spans="1:1" x14ac:dyDescent="0.25">
      <c r="A388" s="1772"/>
    </row>
    <row r="389" spans="1:1" x14ac:dyDescent="0.25">
      <c r="A389" s="1772"/>
    </row>
    <row r="390" spans="1:1" x14ac:dyDescent="0.25">
      <c r="A390" s="1772"/>
    </row>
    <row r="391" spans="1:1" x14ac:dyDescent="0.25">
      <c r="A391" s="1772"/>
    </row>
    <row r="392" spans="1:1" x14ac:dyDescent="0.25">
      <c r="A392" s="1772"/>
    </row>
    <row r="393" spans="1:1" x14ac:dyDescent="0.25">
      <c r="A393" s="1772"/>
    </row>
    <row r="394" spans="1:1" x14ac:dyDescent="0.25">
      <c r="A394" s="1772"/>
    </row>
    <row r="395" spans="1:1" x14ac:dyDescent="0.25">
      <c r="A395" s="1772"/>
    </row>
    <row r="396" spans="1:1" x14ac:dyDescent="0.25">
      <c r="A396" s="1772"/>
    </row>
    <row r="397" spans="1:1" x14ac:dyDescent="0.25">
      <c r="A397" s="1772"/>
    </row>
    <row r="398" spans="1:1" x14ac:dyDescent="0.25">
      <c r="A398" s="1772"/>
    </row>
    <row r="399" spans="1:1" x14ac:dyDescent="0.25">
      <c r="A399" s="1772"/>
    </row>
    <row r="400" spans="1:1" x14ac:dyDescent="0.25">
      <c r="A400" s="1772"/>
    </row>
    <row r="401" spans="1:1" x14ac:dyDescent="0.25">
      <c r="A401" s="1772"/>
    </row>
    <row r="402" spans="1:1" x14ac:dyDescent="0.25">
      <c r="A402" s="1772"/>
    </row>
    <row r="403" spans="1:1" x14ac:dyDescent="0.25">
      <c r="A403" s="1772"/>
    </row>
    <row r="404" spans="1:1" x14ac:dyDescent="0.25">
      <c r="A404" s="1772"/>
    </row>
    <row r="405" spans="1:1" x14ac:dyDescent="0.25">
      <c r="A405" s="1772"/>
    </row>
    <row r="406" spans="1:1" x14ac:dyDescent="0.25">
      <c r="A406" s="1772"/>
    </row>
    <row r="407" spans="1:1" x14ac:dyDescent="0.25">
      <c r="A407" s="1772"/>
    </row>
    <row r="408" spans="1:1" x14ac:dyDescent="0.25">
      <c r="A408" s="1772"/>
    </row>
    <row r="409" spans="1:1" x14ac:dyDescent="0.25">
      <c r="A409" s="1772"/>
    </row>
    <row r="410" spans="1:1" x14ac:dyDescent="0.25">
      <c r="A410" s="1772"/>
    </row>
    <row r="411" spans="1:1" x14ac:dyDescent="0.25">
      <c r="A411" s="1772"/>
    </row>
    <row r="412" spans="1:1" x14ac:dyDescent="0.25">
      <c r="A412" s="1772"/>
    </row>
    <row r="413" spans="1:1" x14ac:dyDescent="0.25">
      <c r="A413" s="1772"/>
    </row>
    <row r="414" spans="1:1" x14ac:dyDescent="0.25">
      <c r="A414" s="1772"/>
    </row>
    <row r="415" spans="1:1" x14ac:dyDescent="0.25">
      <c r="A415" s="1772"/>
    </row>
    <row r="416" spans="1:1" x14ac:dyDescent="0.25">
      <c r="A416" s="1772"/>
    </row>
    <row r="417" spans="1:1" x14ac:dyDescent="0.25">
      <c r="A417" s="1772"/>
    </row>
    <row r="418" spans="1:1" x14ac:dyDescent="0.25">
      <c r="A418" s="1772"/>
    </row>
    <row r="419" spans="1:1" x14ac:dyDescent="0.25">
      <c r="A419" s="1772"/>
    </row>
    <row r="420" spans="1:1" x14ac:dyDescent="0.25">
      <c r="A420" s="1772"/>
    </row>
    <row r="421" spans="1:1" x14ac:dyDescent="0.25">
      <c r="A421" s="1772"/>
    </row>
    <row r="422" spans="1:1" x14ac:dyDescent="0.25">
      <c r="A422" s="1772"/>
    </row>
    <row r="423" spans="1:1" x14ac:dyDescent="0.25">
      <c r="A423" s="1772"/>
    </row>
    <row r="424" spans="1:1" x14ac:dyDescent="0.25">
      <c r="A424" s="1772"/>
    </row>
    <row r="425" spans="1:1" x14ac:dyDescent="0.25">
      <c r="A425" s="1772"/>
    </row>
    <row r="426" spans="1:1" x14ac:dyDescent="0.25">
      <c r="A426" s="1772"/>
    </row>
    <row r="427" spans="1:1" x14ac:dyDescent="0.25">
      <c r="A427" s="1772"/>
    </row>
    <row r="428" spans="1:1" x14ac:dyDescent="0.25">
      <c r="A428" s="1772"/>
    </row>
    <row r="429" spans="1:1" x14ac:dyDescent="0.25">
      <c r="A429" s="1772"/>
    </row>
    <row r="430" spans="1:1" x14ac:dyDescent="0.25">
      <c r="A430" s="1772"/>
    </row>
    <row r="431" spans="1:1" x14ac:dyDescent="0.25">
      <c r="A431" s="1772"/>
    </row>
    <row r="432" spans="1:1" x14ac:dyDescent="0.25">
      <c r="A432" s="1772"/>
    </row>
    <row r="433" spans="1:1" x14ac:dyDescent="0.25">
      <c r="A433" s="1772"/>
    </row>
    <row r="434" spans="1:1" x14ac:dyDescent="0.25">
      <c r="A434" s="1772"/>
    </row>
    <row r="435" spans="1:1" x14ac:dyDescent="0.25">
      <c r="A435" s="1772"/>
    </row>
    <row r="436" spans="1:1" x14ac:dyDescent="0.25">
      <c r="A436" s="1772"/>
    </row>
    <row r="437" spans="1:1" x14ac:dyDescent="0.25">
      <c r="A437" s="1772"/>
    </row>
    <row r="438" spans="1:1" x14ac:dyDescent="0.25">
      <c r="A438" s="1772"/>
    </row>
    <row r="439" spans="1:1" x14ac:dyDescent="0.25">
      <c r="A439" s="1772"/>
    </row>
    <row r="440" spans="1:1" x14ac:dyDescent="0.25">
      <c r="A440" s="1772"/>
    </row>
    <row r="441" spans="1:1" x14ac:dyDescent="0.25">
      <c r="A441" s="1772"/>
    </row>
    <row r="442" spans="1:1" x14ac:dyDescent="0.25">
      <c r="A442" s="1772"/>
    </row>
    <row r="443" spans="1:1" x14ac:dyDescent="0.25">
      <c r="A443" s="1772"/>
    </row>
    <row r="444" spans="1:1" x14ac:dyDescent="0.25">
      <c r="A444" s="1772"/>
    </row>
    <row r="445" spans="1:1" x14ac:dyDescent="0.25">
      <c r="A445" s="1772"/>
    </row>
    <row r="446" spans="1:1" x14ac:dyDescent="0.25">
      <c r="A446" s="1772"/>
    </row>
    <row r="447" spans="1:1" x14ac:dyDescent="0.25">
      <c r="A447" s="1772"/>
    </row>
    <row r="448" spans="1:1" x14ac:dyDescent="0.25">
      <c r="A448" s="1772"/>
    </row>
    <row r="449" spans="1:1" x14ac:dyDescent="0.25">
      <c r="A449" s="1772"/>
    </row>
    <row r="450" spans="1:1" x14ac:dyDescent="0.25">
      <c r="A450" s="1772"/>
    </row>
    <row r="451" spans="1:1" x14ac:dyDescent="0.25">
      <c r="A451" s="1772"/>
    </row>
    <row r="452" spans="1:1" x14ac:dyDescent="0.25">
      <c r="A452" s="1772"/>
    </row>
    <row r="453" spans="1:1" x14ac:dyDescent="0.25">
      <c r="A453" s="1772"/>
    </row>
    <row r="454" spans="1:1" x14ac:dyDescent="0.25">
      <c r="A454" s="1772"/>
    </row>
  </sheetData>
  <mergeCells count="2">
    <mergeCell ref="A1:P1"/>
    <mergeCell ref="A2:P2"/>
  </mergeCells>
  <printOptions horizontalCentered="1"/>
  <pageMargins left="0.39370078740157483" right="0.39370078740157483" top="0.39370078740157483" bottom="0.39370078740157483" header="0.31496062992125984" footer="0"/>
  <pageSetup paperSize="9" scale="85" orientation="landscape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56"/>
  <sheetViews>
    <sheetView zoomScale="85" zoomScaleNormal="85" workbookViewId="0">
      <pane xSplit="1" ySplit="3" topLeftCell="B19" activePane="bottomRight" state="frozen"/>
      <selection activeCell="L25" sqref="L25:L26"/>
      <selection pane="topRight" activeCell="L25" sqref="L25:L26"/>
      <selection pane="bottomLeft" activeCell="L25" sqref="L25:L26"/>
      <selection pane="bottomRight" activeCell="P56" sqref="P56"/>
    </sheetView>
  </sheetViews>
  <sheetFormatPr defaultColWidth="9.140625" defaultRowHeight="15" x14ac:dyDescent="0.25"/>
  <cols>
    <col min="1" max="1" width="11.28515625" style="1708" bestFit="1" customWidth="1"/>
    <col min="2" max="2" width="43.5703125" style="1707" bestFit="1" customWidth="1"/>
    <col min="3" max="3" width="10.140625" style="1709" customWidth="1"/>
    <col min="4" max="5" width="10.140625" style="1709" hidden="1" customWidth="1"/>
    <col min="6" max="6" width="10.140625" style="1709" customWidth="1"/>
    <col min="7" max="14" width="10.140625" style="1709" hidden="1" customWidth="1"/>
    <col min="15" max="15" width="10.140625" style="1709" customWidth="1"/>
    <col min="16" max="16" width="38" style="1838" customWidth="1"/>
    <col min="17" max="16384" width="9.140625" style="1707"/>
  </cols>
  <sheetData>
    <row r="1" spans="1:16" x14ac:dyDescent="0.25">
      <c r="A1" s="1992" t="s">
        <v>10451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2036" t="s">
        <v>3017</v>
      </c>
      <c r="B2" s="2036"/>
      <c r="C2" s="2036"/>
      <c r="D2" s="2036"/>
      <c r="E2" s="2036"/>
      <c r="F2" s="2036"/>
      <c r="G2" s="2036"/>
      <c r="H2" s="2036"/>
      <c r="I2" s="2036"/>
      <c r="J2" s="2036"/>
      <c r="K2" s="2036"/>
      <c r="L2" s="2036"/>
      <c r="M2" s="2036"/>
      <c r="N2" s="2036"/>
      <c r="O2" s="2036"/>
      <c r="P2" s="2036"/>
    </row>
    <row r="3" spans="1:16" ht="15.75" thickBot="1" x14ac:dyDescent="0.3"/>
    <row r="4" spans="1:16" s="1712" customFormat="1" ht="45" x14ac:dyDescent="0.25">
      <c r="A4" s="1710" t="s">
        <v>6256</v>
      </c>
      <c r="B4" s="1711" t="s">
        <v>3020</v>
      </c>
      <c r="C4" s="1649" t="s">
        <v>2883</v>
      </c>
      <c r="D4" s="1650" t="s">
        <v>2884</v>
      </c>
      <c r="E4" s="1650" t="s">
        <v>2885</v>
      </c>
      <c r="F4" s="1651" t="s">
        <v>2886</v>
      </c>
      <c r="G4" s="1652" t="s">
        <v>2887</v>
      </c>
      <c r="H4" s="1650" t="s">
        <v>2768</v>
      </c>
      <c r="I4" s="1653" t="s">
        <v>2763</v>
      </c>
      <c r="J4" s="1654" t="s">
        <v>2843</v>
      </c>
      <c r="K4" s="1655" t="s">
        <v>2893</v>
      </c>
      <c r="L4" s="1655" t="s">
        <v>2888</v>
      </c>
      <c r="M4" s="1655" t="s">
        <v>2889</v>
      </c>
      <c r="N4" s="1655" t="s">
        <v>2890</v>
      </c>
      <c r="O4" s="1655" t="s">
        <v>10784</v>
      </c>
      <c r="P4" s="1656" t="s">
        <v>2764</v>
      </c>
    </row>
    <row r="5" spans="1:16" x14ac:dyDescent="0.25">
      <c r="A5" s="1713"/>
      <c r="B5" s="1714"/>
      <c r="C5" s="94"/>
      <c r="D5" s="95"/>
      <c r="E5" s="95"/>
      <c r="F5" s="96"/>
      <c r="G5" s="97"/>
      <c r="H5" s="95"/>
      <c r="I5" s="98"/>
      <c r="J5" s="99"/>
      <c r="K5" s="101"/>
      <c r="L5" s="101"/>
      <c r="M5" s="101"/>
      <c r="N5" s="101"/>
      <c r="O5" s="101"/>
      <c r="P5" s="101"/>
    </row>
    <row r="6" spans="1:16" s="1717" customFormat="1" ht="15.75" thickBot="1" x14ac:dyDescent="0.3">
      <c r="A6" s="1715"/>
      <c r="B6" s="1716"/>
      <c r="C6" s="1658" t="s">
        <v>0</v>
      </c>
      <c r="D6" s="1659" t="s">
        <v>0</v>
      </c>
      <c r="E6" s="1659" t="s">
        <v>0</v>
      </c>
      <c r="F6" s="1660" t="s">
        <v>0</v>
      </c>
      <c r="G6" s="427" t="s">
        <v>0</v>
      </c>
      <c r="H6" s="425" t="s">
        <v>0</v>
      </c>
      <c r="I6" s="1661" t="s">
        <v>0</v>
      </c>
      <c r="J6" s="428" t="s">
        <v>0</v>
      </c>
      <c r="K6" s="1662" t="s">
        <v>0</v>
      </c>
      <c r="L6" s="1662" t="s">
        <v>0</v>
      </c>
      <c r="M6" s="1662" t="s">
        <v>0</v>
      </c>
      <c r="N6" s="1662" t="s">
        <v>0</v>
      </c>
      <c r="O6" s="1662" t="s">
        <v>0</v>
      </c>
      <c r="P6" s="113"/>
    </row>
    <row r="7" spans="1:16" x14ac:dyDescent="0.25">
      <c r="A7" s="1718"/>
      <c r="B7" s="1719" t="s">
        <v>1</v>
      </c>
      <c r="C7" s="1839"/>
      <c r="D7" s="1840"/>
      <c r="E7" s="1840"/>
      <c r="F7" s="1841"/>
      <c r="G7" s="1842"/>
      <c r="H7" s="1843"/>
      <c r="I7" s="1844"/>
      <c r="J7" s="1845"/>
      <c r="K7" s="1846"/>
      <c r="L7" s="1846"/>
      <c r="M7" s="1846"/>
      <c r="N7" s="1846"/>
      <c r="O7" s="1846"/>
      <c r="P7" s="1728"/>
    </row>
    <row r="8" spans="1:16" x14ac:dyDescent="0.25">
      <c r="A8" s="1718"/>
      <c r="B8" s="1719"/>
      <c r="C8" s="1847"/>
      <c r="D8" s="1721"/>
      <c r="E8" s="1721"/>
      <c r="F8" s="1848"/>
      <c r="G8" s="1723"/>
      <c r="H8" s="1724"/>
      <c r="I8" s="1725"/>
      <c r="J8" s="1726"/>
      <c r="K8" s="1727"/>
      <c r="L8" s="1727"/>
      <c r="M8" s="1727"/>
      <c r="N8" s="1727"/>
      <c r="O8" s="1727"/>
      <c r="P8" s="1729"/>
    </row>
    <row r="9" spans="1:16" x14ac:dyDescent="0.25">
      <c r="A9" s="1718"/>
      <c r="B9" s="1719" t="s">
        <v>2771</v>
      </c>
      <c r="C9" s="1847"/>
      <c r="D9" s="1721"/>
      <c r="E9" s="1721"/>
      <c r="F9" s="1848"/>
      <c r="G9" s="1723"/>
      <c r="H9" s="1724"/>
      <c r="I9" s="1725"/>
      <c r="J9" s="1726"/>
      <c r="K9" s="1727"/>
      <c r="L9" s="1727"/>
      <c r="M9" s="1727"/>
      <c r="N9" s="1727"/>
      <c r="O9" s="1727"/>
      <c r="P9" s="1729"/>
    </row>
    <row r="10" spans="1:16" x14ac:dyDescent="0.25">
      <c r="A10" s="1732">
        <v>399080100</v>
      </c>
      <c r="B10" s="1733" t="s">
        <v>2</v>
      </c>
      <c r="C10" s="1734">
        <f>VLOOKUP(A10,CSYear!A:D,4,0)</f>
        <v>296700</v>
      </c>
      <c r="D10" s="1735"/>
      <c r="E10" s="1736"/>
      <c r="F10" s="1730">
        <f>VLOOKUP(A10,CSYear!A:E,5,0)</f>
        <v>296700</v>
      </c>
      <c r="G10" s="1730">
        <f>VLOOKUP(A10,'To CSDate'!A:C,3,0)</f>
        <v>185377.09</v>
      </c>
      <c r="H10" s="1735">
        <f>F10-G10</f>
        <v>111322.91</v>
      </c>
      <c r="I10" s="1737">
        <f>363500-F10</f>
        <v>66800</v>
      </c>
      <c r="J10" s="1738">
        <f>F10+I10</f>
        <v>363500</v>
      </c>
      <c r="K10" s="1739">
        <f>C10</f>
        <v>296700</v>
      </c>
      <c r="L10" s="1739"/>
      <c r="M10" s="1739"/>
      <c r="N10" s="1739"/>
      <c r="O10" s="1739">
        <f>SUM(K10:N10)</f>
        <v>296700</v>
      </c>
      <c r="P10" s="1740"/>
    </row>
    <row r="11" spans="1:16" ht="14.45" customHeight="1" x14ac:dyDescent="0.25">
      <c r="A11" s="1732">
        <v>399080150</v>
      </c>
      <c r="B11" s="1733" t="s">
        <v>6211</v>
      </c>
      <c r="C11" s="1734">
        <f>VLOOKUP(A11,CSYear!A:D,4,0)</f>
        <v>3000</v>
      </c>
      <c r="D11" s="1735"/>
      <c r="E11" s="1736"/>
      <c r="F11" s="1730">
        <f>VLOOKUP(A11,CSYear!A:E,5,0)</f>
        <v>3000</v>
      </c>
      <c r="G11" s="1730">
        <f>VLOOKUP(A11,'To CSDate'!A:C,3,0)</f>
        <v>1067.75</v>
      </c>
      <c r="H11" s="1735">
        <f>F11-G11</f>
        <v>1932.25</v>
      </c>
      <c r="I11" s="1737"/>
      <c r="J11" s="1738">
        <f>F11+I11</f>
        <v>3000</v>
      </c>
      <c r="K11" s="1739">
        <f>C11</f>
        <v>3000</v>
      </c>
      <c r="L11" s="1739"/>
      <c r="M11" s="1739"/>
      <c r="N11" s="1739"/>
      <c r="O11" s="1739">
        <f>SUM(K11:N11)</f>
        <v>3000</v>
      </c>
      <c r="P11" s="1740"/>
    </row>
    <row r="12" spans="1:16" ht="14.45" customHeight="1" x14ac:dyDescent="0.25">
      <c r="A12" s="1741">
        <v>399080200</v>
      </c>
      <c r="B12" s="1751" t="s">
        <v>2730</v>
      </c>
      <c r="C12" s="1734">
        <f>VLOOKUP(A12,CSYear!A:D,4,0)</f>
        <v>0</v>
      </c>
      <c r="D12" s="1735"/>
      <c r="E12" s="1736"/>
      <c r="F12" s="1730">
        <f>VLOOKUP(A12,CSYear!A:E,5,0)</f>
        <v>0</v>
      </c>
      <c r="G12" s="1730">
        <f>VLOOKUP(A12,'To CSDate'!A:C,3,0)</f>
        <v>-0.02</v>
      </c>
      <c r="H12" s="1735">
        <f>F12-G12</f>
        <v>0.02</v>
      </c>
      <c r="I12" s="1737"/>
      <c r="J12" s="1738">
        <f>F12+I12</f>
        <v>0</v>
      </c>
      <c r="K12" s="1739">
        <f>C12</f>
        <v>0</v>
      </c>
      <c r="L12" s="1739"/>
      <c r="M12" s="1739"/>
      <c r="N12" s="1739"/>
      <c r="O12" s="1739">
        <f>SUM(K12:N12)</f>
        <v>0</v>
      </c>
      <c r="P12" s="1740"/>
    </row>
    <row r="13" spans="1:16" ht="14.45" customHeight="1" x14ac:dyDescent="0.25">
      <c r="A13" s="1741">
        <v>399080930</v>
      </c>
      <c r="B13" s="1751" t="s">
        <v>2731</v>
      </c>
      <c r="C13" s="1734">
        <f>VLOOKUP(A13,CSYear!A:D,4,0)</f>
        <v>300</v>
      </c>
      <c r="D13" s="1735"/>
      <c r="E13" s="1736"/>
      <c r="F13" s="1730">
        <f>VLOOKUP(A13,CSYear!A:E,5,0)</f>
        <v>300</v>
      </c>
      <c r="G13" s="1730">
        <f>VLOOKUP(A13,'To CSDate'!A:C,3,0)</f>
        <v>0</v>
      </c>
      <c r="H13" s="1735">
        <f>F13-G13</f>
        <v>300</v>
      </c>
      <c r="I13" s="1737"/>
      <c r="J13" s="1738">
        <f>F13+I13</f>
        <v>300</v>
      </c>
      <c r="K13" s="1739">
        <f>C13</f>
        <v>300</v>
      </c>
      <c r="L13" s="1739"/>
      <c r="M13" s="1739"/>
      <c r="N13" s="1739"/>
      <c r="O13" s="1739">
        <f>SUM(K13:N13)</f>
        <v>300</v>
      </c>
      <c r="P13" s="1740"/>
    </row>
    <row r="14" spans="1:16" ht="14.45" customHeight="1" x14ac:dyDescent="0.25">
      <c r="A14" s="1741"/>
      <c r="B14" s="1742" t="s">
        <v>7</v>
      </c>
      <c r="C14" s="1849">
        <f t="shared" ref="C14:O14" si="0">SUM(C10:C13)</f>
        <v>300000</v>
      </c>
      <c r="D14" s="1744">
        <f t="shared" si="0"/>
        <v>0</v>
      </c>
      <c r="E14" s="1744">
        <f t="shared" si="0"/>
        <v>0</v>
      </c>
      <c r="F14" s="1850">
        <f t="shared" si="0"/>
        <v>300000</v>
      </c>
      <c r="G14" s="1746">
        <f t="shared" si="0"/>
        <v>186444.82</v>
      </c>
      <c r="H14" s="1747">
        <f t="shared" si="0"/>
        <v>113555.18000000001</v>
      </c>
      <c r="I14" s="1748">
        <f t="shared" si="0"/>
        <v>66800</v>
      </c>
      <c r="J14" s="1749">
        <f t="shared" si="0"/>
        <v>366800</v>
      </c>
      <c r="K14" s="1750">
        <f t="shared" si="0"/>
        <v>300000</v>
      </c>
      <c r="L14" s="1750">
        <f t="shared" si="0"/>
        <v>0</v>
      </c>
      <c r="M14" s="1750">
        <f t="shared" si="0"/>
        <v>0</v>
      </c>
      <c r="N14" s="1750">
        <f t="shared" si="0"/>
        <v>0</v>
      </c>
      <c r="O14" s="1739">
        <f t="shared" si="0"/>
        <v>300000</v>
      </c>
      <c r="P14" s="1740"/>
    </row>
    <row r="15" spans="1:16" ht="14.45" customHeight="1" x14ac:dyDescent="0.25">
      <c r="A15" s="1741"/>
      <c r="B15" s="1751"/>
      <c r="C15" s="1851"/>
      <c r="D15" s="1753"/>
      <c r="E15" s="1753"/>
      <c r="F15" s="1852"/>
      <c r="G15" s="1746"/>
      <c r="H15" s="1747"/>
      <c r="I15" s="1748"/>
      <c r="J15" s="1749"/>
      <c r="K15" s="1750"/>
      <c r="L15" s="1750"/>
      <c r="M15" s="1750"/>
      <c r="N15" s="1750"/>
      <c r="O15" s="1739"/>
      <c r="P15" s="1740"/>
    </row>
    <row r="16" spans="1:16" ht="14.45" customHeight="1" x14ac:dyDescent="0.25">
      <c r="A16" s="1741"/>
      <c r="B16" s="1719" t="s">
        <v>2744</v>
      </c>
      <c r="C16" s="1847"/>
      <c r="D16" s="1721"/>
      <c r="E16" s="1721"/>
      <c r="F16" s="1852"/>
      <c r="G16" s="1730"/>
      <c r="H16" s="1735"/>
      <c r="I16" s="1737"/>
      <c r="J16" s="1738"/>
      <c r="K16" s="1739"/>
      <c r="L16" s="1739"/>
      <c r="M16" s="1739"/>
      <c r="N16" s="1739"/>
      <c r="O16" s="1739"/>
      <c r="P16" s="1740"/>
    </row>
    <row r="17" spans="1:16" ht="14.45" customHeight="1" x14ac:dyDescent="0.25">
      <c r="A17" s="1741">
        <v>399081040</v>
      </c>
      <c r="B17" s="1751" t="s">
        <v>2848</v>
      </c>
      <c r="C17" s="1734">
        <f>VLOOKUP(A17,CSYear!A:D,4,0)</f>
        <v>0</v>
      </c>
      <c r="D17" s="1735"/>
      <c r="E17" s="1736"/>
      <c r="F17" s="1730">
        <f>VLOOKUP(A17,CSYear!A:E,5,0)</f>
        <v>0</v>
      </c>
      <c r="G17" s="1730">
        <f>VLOOKUP(A17,'To CSDate'!A:C,3,0)</f>
        <v>0</v>
      </c>
      <c r="H17" s="1735">
        <f t="shared" ref="H17:H38" si="1">F17-G17</f>
        <v>0</v>
      </c>
      <c r="I17" s="1737"/>
      <c r="J17" s="1738">
        <f t="shared" ref="J17:J38" si="2">F17+I17</f>
        <v>0</v>
      </c>
      <c r="K17" s="1739">
        <f t="shared" ref="K17:K38" si="3">C17</f>
        <v>0</v>
      </c>
      <c r="L17" s="1739"/>
      <c r="M17" s="1739"/>
      <c r="N17" s="1739"/>
      <c r="O17" s="1739">
        <f t="shared" ref="O17:O38" si="4">SUM(K17:N17)</f>
        <v>0</v>
      </c>
      <c r="P17" s="1740"/>
    </row>
    <row r="18" spans="1:16" s="1755" customFormat="1" x14ac:dyDescent="0.25">
      <c r="A18" s="1741">
        <v>399081400</v>
      </c>
      <c r="B18" s="1751" t="s">
        <v>6263</v>
      </c>
      <c r="C18" s="1734">
        <f>VLOOKUP(A18,CSYear!A:D,4,0)</f>
        <v>4000</v>
      </c>
      <c r="D18" s="1735"/>
      <c r="E18" s="1736"/>
      <c r="F18" s="1730">
        <f>VLOOKUP(A18,CSYear!A:E,5,0)</f>
        <v>4000</v>
      </c>
      <c r="G18" s="1730">
        <f>VLOOKUP(A18,'To CSDate'!A:C,3,0)</f>
        <v>484.24</v>
      </c>
      <c r="H18" s="1735">
        <f t="shared" si="1"/>
        <v>3515.76</v>
      </c>
      <c r="I18" s="1737"/>
      <c r="J18" s="1738">
        <f t="shared" si="2"/>
        <v>4000</v>
      </c>
      <c r="K18" s="1739">
        <f t="shared" si="3"/>
        <v>4000</v>
      </c>
      <c r="L18" s="1739"/>
      <c r="M18" s="1739"/>
      <c r="N18" s="1739"/>
      <c r="O18" s="1739">
        <f t="shared" si="4"/>
        <v>4000</v>
      </c>
      <c r="P18" s="1740"/>
    </row>
    <row r="19" spans="1:16" s="1755" customFormat="1" x14ac:dyDescent="0.25">
      <c r="A19" s="1741">
        <v>399081500</v>
      </c>
      <c r="B19" s="1751" t="s">
        <v>10462</v>
      </c>
      <c r="C19" s="1734">
        <f>VLOOKUP(A19,CSYear!A:D,4,0)</f>
        <v>11200</v>
      </c>
      <c r="D19" s="1735"/>
      <c r="E19" s="1736"/>
      <c r="F19" s="1730">
        <f>VLOOKUP(A19,CSYear!A:E,5,0)</f>
        <v>11200</v>
      </c>
      <c r="G19" s="1730">
        <f>VLOOKUP(A19,'To CSDate'!A:C,3,0)</f>
        <v>0</v>
      </c>
      <c r="H19" s="1735">
        <f t="shared" si="1"/>
        <v>11200</v>
      </c>
      <c r="I19" s="1737">
        <v>-11200</v>
      </c>
      <c r="J19" s="1738">
        <f t="shared" si="2"/>
        <v>0</v>
      </c>
      <c r="K19" s="1739">
        <f t="shared" si="3"/>
        <v>11200</v>
      </c>
      <c r="L19" s="1739"/>
      <c r="M19" s="1739"/>
      <c r="N19" s="1739"/>
      <c r="O19" s="1739">
        <f t="shared" si="4"/>
        <v>11200</v>
      </c>
      <c r="P19" s="1740"/>
    </row>
    <row r="20" spans="1:16" s="1755" customFormat="1" x14ac:dyDescent="0.25">
      <c r="A20" s="1741">
        <v>399081501</v>
      </c>
      <c r="B20" s="1751" t="s">
        <v>6322</v>
      </c>
      <c r="C20" s="1734">
        <f>VLOOKUP(A20,CSYear!A:D,4,0)</f>
        <v>0</v>
      </c>
      <c r="D20" s="1735"/>
      <c r="E20" s="1736"/>
      <c r="F20" s="1730">
        <f>VLOOKUP(A20,CSYear!A:E,5,0)</f>
        <v>0</v>
      </c>
      <c r="G20" s="1730">
        <f>VLOOKUP(A20,'To CSDate'!A:C,3,0)</f>
        <v>0</v>
      </c>
      <c r="H20" s="1735">
        <f t="shared" si="1"/>
        <v>0</v>
      </c>
      <c r="I20" s="1737"/>
      <c r="J20" s="1738">
        <f t="shared" si="2"/>
        <v>0</v>
      </c>
      <c r="K20" s="1739">
        <f t="shared" si="3"/>
        <v>0</v>
      </c>
      <c r="L20" s="1739"/>
      <c r="M20" s="1739"/>
      <c r="N20" s="1739"/>
      <c r="O20" s="1739">
        <f t="shared" si="4"/>
        <v>0</v>
      </c>
      <c r="P20" s="1740"/>
    </row>
    <row r="21" spans="1:16" s="1755" customFormat="1" x14ac:dyDescent="0.25">
      <c r="A21" s="1741">
        <v>399081600</v>
      </c>
      <c r="B21" s="1751" t="s">
        <v>3027</v>
      </c>
      <c r="C21" s="1734">
        <f>VLOOKUP(A21,CSYear!A:D,4,0)</f>
        <v>25700</v>
      </c>
      <c r="D21" s="1735"/>
      <c r="E21" s="1736"/>
      <c r="F21" s="1730">
        <f>VLOOKUP(A21,CSYear!A:E,5,0)</f>
        <v>25700</v>
      </c>
      <c r="G21" s="1730">
        <f>VLOOKUP(A21,'To CSDate'!A:C,3,0)</f>
        <v>12526.15</v>
      </c>
      <c r="H21" s="1735">
        <f t="shared" si="1"/>
        <v>13173.85</v>
      </c>
      <c r="I21" s="1737"/>
      <c r="J21" s="1738">
        <f t="shared" si="2"/>
        <v>25700</v>
      </c>
      <c r="K21" s="1739">
        <f t="shared" si="3"/>
        <v>25700</v>
      </c>
      <c r="L21" s="1739"/>
      <c r="M21" s="1739"/>
      <c r="N21" s="1739"/>
      <c r="O21" s="1739">
        <f t="shared" si="4"/>
        <v>25700</v>
      </c>
      <c r="P21" s="1740"/>
    </row>
    <row r="22" spans="1:16" s="1755" customFormat="1" x14ac:dyDescent="0.25">
      <c r="A22" s="1741">
        <v>399081620</v>
      </c>
      <c r="B22" s="1751" t="s">
        <v>6257</v>
      </c>
      <c r="C22" s="1734">
        <f>VLOOKUP(A22,CSYear!A:D,4,0)</f>
        <v>300</v>
      </c>
      <c r="D22" s="1735"/>
      <c r="E22" s="1736"/>
      <c r="F22" s="1730">
        <f>VLOOKUP(A22,CSYear!A:E,5,0)</f>
        <v>300</v>
      </c>
      <c r="G22" s="1730">
        <f>VLOOKUP(A22,'To CSDate'!A:C,3,0)</f>
        <v>192</v>
      </c>
      <c r="H22" s="1735">
        <f t="shared" si="1"/>
        <v>108</v>
      </c>
      <c r="I22" s="1737"/>
      <c r="J22" s="1738">
        <f t="shared" si="2"/>
        <v>300</v>
      </c>
      <c r="K22" s="1739">
        <f t="shared" si="3"/>
        <v>300</v>
      </c>
      <c r="L22" s="1739"/>
      <c r="M22" s="1739"/>
      <c r="N22" s="1739"/>
      <c r="O22" s="1739">
        <f t="shared" si="4"/>
        <v>300</v>
      </c>
      <c r="P22" s="1740"/>
    </row>
    <row r="23" spans="1:16" s="1755" customFormat="1" x14ac:dyDescent="0.25">
      <c r="A23" s="1741">
        <v>399082000</v>
      </c>
      <c r="B23" s="1751" t="s">
        <v>2733</v>
      </c>
      <c r="C23" s="1734">
        <f>VLOOKUP(A23,CSYear!A:D,4,0)</f>
        <v>100</v>
      </c>
      <c r="D23" s="1735"/>
      <c r="E23" s="1736"/>
      <c r="F23" s="1730">
        <f>VLOOKUP(A23,CSYear!A:E,5,0)</f>
        <v>100</v>
      </c>
      <c r="G23" s="1730">
        <f>VLOOKUP(A23,'To CSDate'!A:C,3,0)</f>
        <v>0</v>
      </c>
      <c r="H23" s="1735">
        <f t="shared" si="1"/>
        <v>100</v>
      </c>
      <c r="I23" s="1737"/>
      <c r="J23" s="1738">
        <f t="shared" si="2"/>
        <v>100</v>
      </c>
      <c r="K23" s="1739">
        <f t="shared" si="3"/>
        <v>100</v>
      </c>
      <c r="L23" s="1739"/>
      <c r="M23" s="1739"/>
      <c r="N23" s="1739"/>
      <c r="O23" s="1739">
        <f t="shared" si="4"/>
        <v>100</v>
      </c>
      <c r="P23" s="1740"/>
    </row>
    <row r="24" spans="1:16" s="1755" customFormat="1" x14ac:dyDescent="0.25">
      <c r="A24" s="1741">
        <v>399082002</v>
      </c>
      <c r="B24" s="1751" t="s">
        <v>3064</v>
      </c>
      <c r="C24" s="1734">
        <f>VLOOKUP(A24,CSYear!A:D,4,0)</f>
        <v>4500</v>
      </c>
      <c r="D24" s="1735"/>
      <c r="E24" s="1736"/>
      <c r="F24" s="1730">
        <f>VLOOKUP(A24,CSYear!A:E,5,0)</f>
        <v>4500</v>
      </c>
      <c r="G24" s="1730">
        <f>VLOOKUP(A24,'To CSDate'!A:C,3,0)</f>
        <v>5263.85</v>
      </c>
      <c r="H24" s="1735">
        <f t="shared" si="1"/>
        <v>-763.85000000000036</v>
      </c>
      <c r="I24" s="1737"/>
      <c r="J24" s="1738">
        <f t="shared" si="2"/>
        <v>4500</v>
      </c>
      <c r="K24" s="1739">
        <f t="shared" si="3"/>
        <v>4500</v>
      </c>
      <c r="L24" s="1739"/>
      <c r="M24" s="1739"/>
      <c r="N24" s="1739"/>
      <c r="O24" s="1739">
        <f t="shared" si="4"/>
        <v>4500</v>
      </c>
      <c r="P24" s="1740"/>
    </row>
    <row r="25" spans="1:16" s="1755" customFormat="1" x14ac:dyDescent="0.25">
      <c r="A25" s="1741">
        <v>399082003</v>
      </c>
      <c r="B25" s="1751" t="s">
        <v>2853</v>
      </c>
      <c r="C25" s="1734">
        <f>VLOOKUP(A25,CSYear!A:D,4,0)</f>
        <v>0</v>
      </c>
      <c r="D25" s="1735"/>
      <c r="E25" s="1736"/>
      <c r="F25" s="1730">
        <f>VLOOKUP(A25,CSYear!A:E,5,0)</f>
        <v>0</v>
      </c>
      <c r="G25" s="1730">
        <f>VLOOKUP(A25,'To CSDate'!A:C,3,0)</f>
        <v>0</v>
      </c>
      <c r="H25" s="1735">
        <f t="shared" si="1"/>
        <v>0</v>
      </c>
      <c r="I25" s="1737"/>
      <c r="J25" s="1738">
        <f t="shared" si="2"/>
        <v>0</v>
      </c>
      <c r="K25" s="1739">
        <f t="shared" si="3"/>
        <v>0</v>
      </c>
      <c r="L25" s="1739"/>
      <c r="M25" s="1739"/>
      <c r="N25" s="1739"/>
      <c r="O25" s="1739">
        <f t="shared" si="4"/>
        <v>0</v>
      </c>
      <c r="P25" s="1740"/>
    </row>
    <row r="26" spans="1:16" s="1755" customFormat="1" x14ac:dyDescent="0.25">
      <c r="A26" s="1741">
        <v>399082004</v>
      </c>
      <c r="B26" s="1751" t="s">
        <v>5</v>
      </c>
      <c r="C26" s="1734">
        <f>VLOOKUP(A26,CSYear!A:D,4,0)</f>
        <v>42900</v>
      </c>
      <c r="D26" s="1735"/>
      <c r="E26" s="1736"/>
      <c r="F26" s="1730">
        <f>VLOOKUP(A26,CSYear!A:E,5,0)</f>
        <v>42900</v>
      </c>
      <c r="G26" s="1730">
        <f>VLOOKUP(A26,'To CSDate'!A:C,3,0)</f>
        <v>48499.56</v>
      </c>
      <c r="H26" s="1735">
        <f t="shared" si="1"/>
        <v>-5599.5599999999977</v>
      </c>
      <c r="I26" s="1737">
        <f>G26+14000-F26</f>
        <v>19599.559999999998</v>
      </c>
      <c r="J26" s="1738">
        <f t="shared" si="2"/>
        <v>62499.56</v>
      </c>
      <c r="K26" s="1739">
        <f t="shared" si="3"/>
        <v>42900</v>
      </c>
      <c r="L26" s="1739">
        <v>17000</v>
      </c>
      <c r="M26" s="1739"/>
      <c r="N26" s="1739"/>
      <c r="O26" s="1739">
        <f t="shared" si="4"/>
        <v>59900</v>
      </c>
      <c r="P26" s="1740"/>
    </row>
    <row r="27" spans="1:16" s="1755" customFormat="1" x14ac:dyDescent="0.25">
      <c r="A27" s="1741">
        <v>399082006</v>
      </c>
      <c r="B27" s="1751" t="s">
        <v>3069</v>
      </c>
      <c r="C27" s="1734">
        <f>VLOOKUP(A27,CSYear!A:D,4,0)</f>
        <v>0</v>
      </c>
      <c r="D27" s="1735"/>
      <c r="E27" s="1736"/>
      <c r="F27" s="1730">
        <f>VLOOKUP(A27,CSYear!A:E,5,0)</f>
        <v>0</v>
      </c>
      <c r="G27" s="1730">
        <f>VLOOKUP(A27,'To CSDate'!A:C,3,0)</f>
        <v>288.3</v>
      </c>
      <c r="H27" s="1735">
        <f t="shared" si="1"/>
        <v>-288.3</v>
      </c>
      <c r="I27" s="1737"/>
      <c r="J27" s="1738">
        <f t="shared" si="2"/>
        <v>0</v>
      </c>
      <c r="K27" s="1739">
        <f t="shared" si="3"/>
        <v>0</v>
      </c>
      <c r="L27" s="1739"/>
      <c r="M27" s="1739"/>
      <c r="N27" s="1739"/>
      <c r="O27" s="1739">
        <f t="shared" si="4"/>
        <v>0</v>
      </c>
      <c r="P27" s="1740"/>
    </row>
    <row r="28" spans="1:16" s="1755" customFormat="1" x14ac:dyDescent="0.25">
      <c r="A28" s="1741">
        <v>399082300</v>
      </c>
      <c r="B28" s="1751" t="s">
        <v>2854</v>
      </c>
      <c r="C28" s="1734">
        <f>VLOOKUP(A28,CSYear!A:D,4,0)</f>
        <v>1000</v>
      </c>
      <c r="D28" s="1735"/>
      <c r="E28" s="1736"/>
      <c r="F28" s="1730">
        <f>VLOOKUP(A28,CSYear!A:E,5,0)</f>
        <v>1000</v>
      </c>
      <c r="G28" s="1730">
        <f>VLOOKUP(A28,'To CSDate'!A:C,3,0)</f>
        <v>57</v>
      </c>
      <c r="H28" s="1735">
        <f t="shared" si="1"/>
        <v>943</v>
      </c>
      <c r="I28" s="1737"/>
      <c r="J28" s="1738">
        <f t="shared" si="2"/>
        <v>1000</v>
      </c>
      <c r="K28" s="1739">
        <f t="shared" si="3"/>
        <v>1000</v>
      </c>
      <c r="L28" s="1739"/>
      <c r="M28" s="1739"/>
      <c r="N28" s="1739"/>
      <c r="O28" s="1739">
        <f t="shared" si="4"/>
        <v>1000</v>
      </c>
      <c r="P28" s="1740"/>
    </row>
    <row r="29" spans="1:16" s="1755" customFormat="1" x14ac:dyDescent="0.25">
      <c r="A29" s="1741">
        <v>399082424</v>
      </c>
      <c r="B29" s="1751" t="s">
        <v>10463</v>
      </c>
      <c r="C29" s="1734">
        <f>VLOOKUP(A29,CSYear!A:D,4,0)</f>
        <v>30500</v>
      </c>
      <c r="D29" s="1735"/>
      <c r="E29" s="1736"/>
      <c r="F29" s="1730">
        <f>VLOOKUP(A29,CSYear!A:E,5,0)</f>
        <v>30500</v>
      </c>
      <c r="G29" s="1730">
        <f>VLOOKUP(A29,'To CSDate'!A:C,3,0)</f>
        <v>0</v>
      </c>
      <c r="H29" s="1735">
        <f t="shared" si="1"/>
        <v>30500</v>
      </c>
      <c r="I29" s="1737">
        <v>-30500</v>
      </c>
      <c r="J29" s="1738">
        <f t="shared" si="2"/>
        <v>0</v>
      </c>
      <c r="K29" s="1739">
        <f t="shared" si="3"/>
        <v>30500</v>
      </c>
      <c r="L29" s="1739"/>
      <c r="M29" s="1739"/>
      <c r="N29" s="1739"/>
      <c r="O29" s="1739">
        <f t="shared" si="4"/>
        <v>30500</v>
      </c>
      <c r="P29" s="1740"/>
    </row>
    <row r="30" spans="1:16" s="1755" customFormat="1" x14ac:dyDescent="0.25">
      <c r="A30" s="1741">
        <v>399082434</v>
      </c>
      <c r="B30" s="1751" t="s">
        <v>10464</v>
      </c>
      <c r="C30" s="1734">
        <f>VLOOKUP(A30,CSYear!A:D,4,0)</f>
        <v>0</v>
      </c>
      <c r="D30" s="1735"/>
      <c r="E30" s="1736"/>
      <c r="F30" s="1730">
        <f>VLOOKUP(A30,CSYear!A:E,5,0)</f>
        <v>0</v>
      </c>
      <c r="G30" s="1730">
        <f>VLOOKUP(A30,'To CSDate'!A:C,3,0)</f>
        <v>0</v>
      </c>
      <c r="H30" s="1735">
        <f t="shared" si="1"/>
        <v>0</v>
      </c>
      <c r="I30" s="1737"/>
      <c r="J30" s="1738">
        <f t="shared" si="2"/>
        <v>0</v>
      </c>
      <c r="K30" s="1739">
        <f t="shared" si="3"/>
        <v>0</v>
      </c>
      <c r="L30" s="1739"/>
      <c r="M30" s="1739"/>
      <c r="N30" s="1739"/>
      <c r="O30" s="1739">
        <f t="shared" si="4"/>
        <v>0</v>
      </c>
      <c r="P30" s="1740"/>
    </row>
    <row r="31" spans="1:16" s="1853" customFormat="1" x14ac:dyDescent="0.25">
      <c r="A31" s="1741">
        <v>399082471</v>
      </c>
      <c r="B31" s="1751" t="s">
        <v>6279</v>
      </c>
      <c r="C31" s="1734">
        <f>VLOOKUP(A31,CSYear!A:D,4,0)</f>
        <v>400</v>
      </c>
      <c r="D31" s="1735"/>
      <c r="E31" s="1736"/>
      <c r="F31" s="1730">
        <f>VLOOKUP(A31,CSYear!A:E,5,0)</f>
        <v>400</v>
      </c>
      <c r="G31" s="1730">
        <f>VLOOKUP(A31,'To CSDate'!A:C,3,0)</f>
        <v>381.84</v>
      </c>
      <c r="H31" s="1735">
        <f t="shared" si="1"/>
        <v>18.160000000000025</v>
      </c>
      <c r="I31" s="1737"/>
      <c r="J31" s="1738">
        <f t="shared" si="2"/>
        <v>400</v>
      </c>
      <c r="K31" s="1739">
        <f t="shared" si="3"/>
        <v>400</v>
      </c>
      <c r="L31" s="1739"/>
      <c r="M31" s="1739"/>
      <c r="N31" s="1739"/>
      <c r="O31" s="1739">
        <f t="shared" si="4"/>
        <v>400</v>
      </c>
      <c r="P31" s="1740"/>
    </row>
    <row r="32" spans="1:16" x14ac:dyDescent="0.25">
      <c r="A32" s="1741">
        <v>399082500</v>
      </c>
      <c r="B32" s="1751" t="s">
        <v>2736</v>
      </c>
      <c r="C32" s="1734">
        <f>VLOOKUP(A32,CSYear!A:D,4,0)</f>
        <v>600</v>
      </c>
      <c r="D32" s="1735"/>
      <c r="E32" s="1736"/>
      <c r="F32" s="1730">
        <f>VLOOKUP(A32,CSYear!A:E,5,0)</f>
        <v>600</v>
      </c>
      <c r="G32" s="1730">
        <f>VLOOKUP(A32,'To CSDate'!A:C,3,0)</f>
        <v>0</v>
      </c>
      <c r="H32" s="1735">
        <f t="shared" si="1"/>
        <v>600</v>
      </c>
      <c r="I32" s="1737"/>
      <c r="J32" s="1738">
        <f t="shared" si="2"/>
        <v>600</v>
      </c>
      <c r="K32" s="1739">
        <f t="shared" si="3"/>
        <v>600</v>
      </c>
      <c r="L32" s="1739"/>
      <c r="M32" s="1739"/>
      <c r="N32" s="1739"/>
      <c r="O32" s="1739">
        <f t="shared" si="4"/>
        <v>600</v>
      </c>
      <c r="P32" s="1740"/>
    </row>
    <row r="33" spans="1:18" x14ac:dyDescent="0.25">
      <c r="A33" s="1741">
        <v>399082703</v>
      </c>
      <c r="B33" s="1751" t="s">
        <v>2858</v>
      </c>
      <c r="C33" s="1734">
        <f>VLOOKUP(A33,CSYear!A:D,4,0)</f>
        <v>6400</v>
      </c>
      <c r="D33" s="1735"/>
      <c r="E33" s="1736"/>
      <c r="F33" s="1730">
        <f>VLOOKUP(A33,CSYear!A:E,5,0)</f>
        <v>6400</v>
      </c>
      <c r="G33" s="1730">
        <f>VLOOKUP(A33,'To CSDate'!A:C,3,0)</f>
        <v>1945.36</v>
      </c>
      <c r="H33" s="1735">
        <f t="shared" si="1"/>
        <v>4454.6400000000003</v>
      </c>
      <c r="I33" s="1737"/>
      <c r="J33" s="1738">
        <f t="shared" si="2"/>
        <v>6400</v>
      </c>
      <c r="K33" s="1739">
        <f t="shared" si="3"/>
        <v>6400</v>
      </c>
      <c r="L33" s="1739"/>
      <c r="M33" s="1739"/>
      <c r="N33" s="1739"/>
      <c r="O33" s="1739">
        <f t="shared" si="4"/>
        <v>6400</v>
      </c>
      <c r="P33" s="1740"/>
      <c r="R33" s="1709"/>
    </row>
    <row r="34" spans="1:18" x14ac:dyDescent="0.25">
      <c r="A34" s="1741">
        <v>399082706</v>
      </c>
      <c r="B34" s="1751" t="s">
        <v>2738</v>
      </c>
      <c r="C34" s="1734">
        <f>VLOOKUP(A34,CSYear!A:D,4,0)</f>
        <v>300</v>
      </c>
      <c r="D34" s="1735"/>
      <c r="E34" s="1736"/>
      <c r="F34" s="1730">
        <f>VLOOKUP(A34,CSYear!A:E,5,0)</f>
        <v>300</v>
      </c>
      <c r="G34" s="1730">
        <f>VLOOKUP(A34,'To CSDate'!A:C,3,0)</f>
        <v>0</v>
      </c>
      <c r="H34" s="1735">
        <f t="shared" si="1"/>
        <v>300</v>
      </c>
      <c r="I34" s="1737"/>
      <c r="J34" s="1738">
        <f t="shared" si="2"/>
        <v>300</v>
      </c>
      <c r="K34" s="1739">
        <f t="shared" si="3"/>
        <v>300</v>
      </c>
      <c r="L34" s="1739"/>
      <c r="M34" s="1739"/>
      <c r="N34" s="1739"/>
      <c r="O34" s="1739">
        <f t="shared" si="4"/>
        <v>300</v>
      </c>
      <c r="P34" s="1740"/>
    </row>
    <row r="35" spans="1:18" x14ac:dyDescent="0.25">
      <c r="A35" s="1741">
        <v>399082708</v>
      </c>
      <c r="B35" s="1751" t="s">
        <v>7304</v>
      </c>
      <c r="C35" s="1734">
        <f>VLOOKUP(A35,CSYear!A:D,4,0)</f>
        <v>2600</v>
      </c>
      <c r="D35" s="1735"/>
      <c r="E35" s="1736"/>
      <c r="F35" s="1730">
        <f>VLOOKUP(A35,CSYear!A:E,5,0)</f>
        <v>2600</v>
      </c>
      <c r="G35" s="1730">
        <f>VLOOKUP(A35,'To CSDate'!A:C,3,0)</f>
        <v>85</v>
      </c>
      <c r="H35" s="1735">
        <f t="shared" si="1"/>
        <v>2515</v>
      </c>
      <c r="I35" s="1737"/>
      <c r="J35" s="1738">
        <f t="shared" si="2"/>
        <v>2600</v>
      </c>
      <c r="K35" s="1739">
        <f t="shared" si="3"/>
        <v>2600</v>
      </c>
      <c r="L35" s="1739"/>
      <c r="M35" s="1739"/>
      <c r="N35" s="1739"/>
      <c r="O35" s="1739">
        <f t="shared" si="4"/>
        <v>2600</v>
      </c>
      <c r="P35" s="1740"/>
    </row>
    <row r="36" spans="1:18" x14ac:dyDescent="0.25">
      <c r="A36" s="1741">
        <v>399082711</v>
      </c>
      <c r="B36" s="1751" t="s">
        <v>7987</v>
      </c>
      <c r="C36" s="1734">
        <f>VLOOKUP(A36,CSYear!A:D,4,0)</f>
        <v>800</v>
      </c>
      <c r="D36" s="1735"/>
      <c r="E36" s="1736"/>
      <c r="F36" s="1730">
        <f>VLOOKUP(A36,CSYear!A:E,5,0)</f>
        <v>800</v>
      </c>
      <c r="G36" s="1730">
        <f>VLOOKUP(A36,'To CSDate'!A:C,3,0)</f>
        <v>1155</v>
      </c>
      <c r="H36" s="1735">
        <f t="shared" si="1"/>
        <v>-355</v>
      </c>
      <c r="I36" s="1737"/>
      <c r="J36" s="1738">
        <f t="shared" si="2"/>
        <v>800</v>
      </c>
      <c r="K36" s="1739">
        <f t="shared" si="3"/>
        <v>800</v>
      </c>
      <c r="L36" s="1739"/>
      <c r="M36" s="1739"/>
      <c r="N36" s="1739"/>
      <c r="O36" s="1739">
        <f t="shared" si="4"/>
        <v>800</v>
      </c>
      <c r="P36" s="1740"/>
    </row>
    <row r="37" spans="1:18" x14ac:dyDescent="0.25">
      <c r="A37" s="1741">
        <v>399082713</v>
      </c>
      <c r="B37" s="1751" t="s">
        <v>7996</v>
      </c>
      <c r="C37" s="1734">
        <f>VLOOKUP(A37,CSYear!A:D,4,0)</f>
        <v>0</v>
      </c>
      <c r="D37" s="1735"/>
      <c r="E37" s="1736"/>
      <c r="F37" s="1730">
        <f>VLOOKUP(A37,CSYear!A:E,5,0)</f>
        <v>0</v>
      </c>
      <c r="G37" s="1730">
        <f>VLOOKUP(A37,'To CSDate'!A:C,3,0)</f>
        <v>0</v>
      </c>
      <c r="H37" s="1735">
        <f t="shared" si="1"/>
        <v>0</v>
      </c>
      <c r="I37" s="1737"/>
      <c r="J37" s="1738">
        <f t="shared" si="2"/>
        <v>0</v>
      </c>
      <c r="K37" s="1739">
        <f t="shared" si="3"/>
        <v>0</v>
      </c>
      <c r="L37" s="1739"/>
      <c r="M37" s="1739"/>
      <c r="N37" s="1739"/>
      <c r="O37" s="1739">
        <f t="shared" si="4"/>
        <v>0</v>
      </c>
      <c r="P37" s="1740"/>
    </row>
    <row r="38" spans="1:18" x14ac:dyDescent="0.25">
      <c r="A38" s="1741">
        <v>399085044</v>
      </c>
      <c r="B38" s="1751" t="s">
        <v>10465</v>
      </c>
      <c r="C38" s="1734">
        <f>VLOOKUP(A38,CSYear!A:D,4,0)</f>
        <v>0</v>
      </c>
      <c r="D38" s="1735"/>
      <c r="E38" s="1736"/>
      <c r="F38" s="1730">
        <f>VLOOKUP(A38,CSYear!A:E,5,0)</f>
        <v>0</v>
      </c>
      <c r="G38" s="1730">
        <f>VLOOKUP(A38,'To CSDate'!A:C,3,0)</f>
        <v>0</v>
      </c>
      <c r="H38" s="1735">
        <f t="shared" si="1"/>
        <v>0</v>
      </c>
      <c r="I38" s="1737"/>
      <c r="J38" s="1738">
        <f t="shared" si="2"/>
        <v>0</v>
      </c>
      <c r="K38" s="1739">
        <f t="shared" si="3"/>
        <v>0</v>
      </c>
      <c r="L38" s="1739"/>
      <c r="M38" s="1739"/>
      <c r="N38" s="1739"/>
      <c r="O38" s="1739">
        <f t="shared" si="4"/>
        <v>0</v>
      </c>
      <c r="P38" s="1740"/>
    </row>
    <row r="39" spans="1:18" x14ac:dyDescent="0.25">
      <c r="A39" s="1756"/>
      <c r="B39" s="1742" t="s">
        <v>7</v>
      </c>
      <c r="C39" s="1849">
        <f t="shared" ref="C39:O39" si="5">SUM(C17:C38)</f>
        <v>131300</v>
      </c>
      <c r="D39" s="1744">
        <f t="shared" si="5"/>
        <v>0</v>
      </c>
      <c r="E39" s="1744">
        <f t="shared" si="5"/>
        <v>0</v>
      </c>
      <c r="F39" s="1850">
        <f t="shared" ref="F39" si="6">SUM(F17:F38)</f>
        <v>131300</v>
      </c>
      <c r="G39" s="1746">
        <f t="shared" si="5"/>
        <v>70878.299999999988</v>
      </c>
      <c r="H39" s="1747">
        <f t="shared" si="5"/>
        <v>60421.700000000012</v>
      </c>
      <c r="I39" s="1748">
        <f t="shared" si="5"/>
        <v>-22100.440000000002</v>
      </c>
      <c r="J39" s="1749">
        <f t="shared" si="5"/>
        <v>109199.56</v>
      </c>
      <c r="K39" s="1750">
        <f t="shared" si="5"/>
        <v>131300</v>
      </c>
      <c r="L39" s="1750">
        <f t="shared" si="5"/>
        <v>17000</v>
      </c>
      <c r="M39" s="1750">
        <f t="shared" si="5"/>
        <v>0</v>
      </c>
      <c r="N39" s="1750">
        <f t="shared" si="5"/>
        <v>0</v>
      </c>
      <c r="O39" s="1739">
        <f t="shared" si="5"/>
        <v>148300</v>
      </c>
      <c r="P39" s="1740"/>
    </row>
    <row r="40" spans="1:18" x14ac:dyDescent="0.25">
      <c r="A40" s="1741"/>
      <c r="B40" s="1751"/>
      <c r="C40" s="1851"/>
      <c r="D40" s="1753"/>
      <c r="E40" s="1753"/>
      <c r="F40" s="1800"/>
      <c r="G40" s="1730"/>
      <c r="H40" s="1735"/>
      <c r="I40" s="1737"/>
      <c r="J40" s="1738"/>
      <c r="K40" s="1739"/>
      <c r="L40" s="1739"/>
      <c r="M40" s="1739"/>
      <c r="N40" s="1739"/>
      <c r="O40" s="1739"/>
      <c r="P40" s="1740"/>
    </row>
    <row r="41" spans="1:18" x14ac:dyDescent="0.25">
      <c r="A41" s="1741"/>
      <c r="B41" s="1742" t="s">
        <v>2845</v>
      </c>
      <c r="C41" s="1849"/>
      <c r="D41" s="1744"/>
      <c r="E41" s="1744"/>
      <c r="F41" s="1800"/>
      <c r="G41" s="1730"/>
      <c r="H41" s="1735"/>
      <c r="I41" s="1737"/>
      <c r="J41" s="1738"/>
      <c r="K41" s="1739"/>
      <c r="L41" s="1739"/>
      <c r="M41" s="1739"/>
      <c r="N41" s="1739"/>
      <c r="O41" s="1739"/>
      <c r="P41" s="1740"/>
    </row>
    <row r="42" spans="1:18" x14ac:dyDescent="0.25">
      <c r="A42" s="1741">
        <v>399089201</v>
      </c>
      <c r="B42" s="1751" t="s">
        <v>2851</v>
      </c>
      <c r="C42" s="1734">
        <f>VLOOKUP(A42,CSYear!A:D,4,0)</f>
        <v>-100</v>
      </c>
      <c r="D42" s="1735"/>
      <c r="E42" s="1736"/>
      <c r="F42" s="1730">
        <f>VLOOKUP(A42,CSYear!A:E,5,0)</f>
        <v>-100</v>
      </c>
      <c r="G42" s="1730">
        <f>VLOOKUP(A42,'To CSDate'!A:C,3,0)</f>
        <v>0</v>
      </c>
      <c r="H42" s="1735">
        <f>F42-G42</f>
        <v>-100</v>
      </c>
      <c r="I42" s="1737"/>
      <c r="J42" s="1738">
        <f>F42+I42</f>
        <v>-100</v>
      </c>
      <c r="K42" s="1739">
        <f>C42</f>
        <v>-100</v>
      </c>
      <c r="L42" s="1739"/>
      <c r="M42" s="1739"/>
      <c r="N42" s="1739"/>
      <c r="O42" s="1739">
        <f>SUM(K42:N42)</f>
        <v>-100</v>
      </c>
      <c r="P42" s="1758"/>
    </row>
    <row r="43" spans="1:18" x14ac:dyDescent="0.25">
      <c r="A43" s="1756"/>
      <c r="B43" s="1742" t="s">
        <v>7</v>
      </c>
      <c r="C43" s="1849">
        <f t="shared" ref="C43:O43" si="7">SUM(C42:C42)</f>
        <v>-100</v>
      </c>
      <c r="D43" s="1744">
        <f t="shared" si="7"/>
        <v>0</v>
      </c>
      <c r="E43" s="1744">
        <f t="shared" si="7"/>
        <v>0</v>
      </c>
      <c r="F43" s="1850">
        <f t="shared" si="7"/>
        <v>-100</v>
      </c>
      <c r="G43" s="1746">
        <f t="shared" si="7"/>
        <v>0</v>
      </c>
      <c r="H43" s="1747">
        <f t="shared" si="7"/>
        <v>-100</v>
      </c>
      <c r="I43" s="1748">
        <f t="shared" si="7"/>
        <v>0</v>
      </c>
      <c r="J43" s="1749">
        <f t="shared" si="7"/>
        <v>-100</v>
      </c>
      <c r="K43" s="1750">
        <f t="shared" si="7"/>
        <v>-100</v>
      </c>
      <c r="L43" s="1750">
        <f t="shared" si="7"/>
        <v>0</v>
      </c>
      <c r="M43" s="1750">
        <f t="shared" si="7"/>
        <v>0</v>
      </c>
      <c r="N43" s="1750">
        <f t="shared" si="7"/>
        <v>0</v>
      </c>
      <c r="O43" s="1739">
        <f t="shared" si="7"/>
        <v>-100</v>
      </c>
      <c r="P43" s="1758"/>
    </row>
    <row r="44" spans="1:18" x14ac:dyDescent="0.25">
      <c r="A44" s="1741"/>
      <c r="B44" s="1751"/>
      <c r="C44" s="1851"/>
      <c r="D44" s="1753"/>
      <c r="E44" s="1753"/>
      <c r="F44" s="1800"/>
      <c r="G44" s="1730"/>
      <c r="H44" s="1735"/>
      <c r="I44" s="1737"/>
      <c r="J44" s="1738"/>
      <c r="K44" s="1739"/>
      <c r="L44" s="1739"/>
      <c r="M44" s="1739"/>
      <c r="N44" s="1739"/>
      <c r="O44" s="1739"/>
      <c r="P44" s="1758"/>
    </row>
    <row r="45" spans="1:18" x14ac:dyDescent="0.25">
      <c r="A45" s="1741"/>
      <c r="B45" s="1742" t="s">
        <v>3040</v>
      </c>
      <c r="C45" s="1849"/>
      <c r="D45" s="1744"/>
      <c r="E45" s="1744"/>
      <c r="F45" s="1800"/>
      <c r="G45" s="1730"/>
      <c r="H45" s="1735"/>
      <c r="I45" s="1737"/>
      <c r="J45" s="1738"/>
      <c r="K45" s="1739"/>
      <c r="L45" s="1739"/>
      <c r="M45" s="1739"/>
      <c r="N45" s="1739"/>
      <c r="O45" s="1739"/>
      <c r="P45" s="1758"/>
    </row>
    <row r="46" spans="1:18" x14ac:dyDescent="0.25">
      <c r="A46" s="1741">
        <v>399081610</v>
      </c>
      <c r="B46" s="1751" t="s">
        <v>3063</v>
      </c>
      <c r="C46" s="1734">
        <f>VLOOKUP(A46,CSYear!A:D,4,0)</f>
        <v>12000</v>
      </c>
      <c r="D46" s="1735"/>
      <c r="E46" s="1736"/>
      <c r="F46" s="1730">
        <f>VLOOKUP(A46,CSYear!A:E,5,0)</f>
        <v>12000</v>
      </c>
      <c r="G46" s="1730">
        <f>VLOOKUP(A46,'To CSDate'!A:C,3,0)</f>
        <v>0</v>
      </c>
      <c r="H46" s="1735">
        <f>F46-G46</f>
        <v>12000</v>
      </c>
      <c r="I46" s="1737"/>
      <c r="J46" s="1738">
        <f>F46+I46</f>
        <v>12000</v>
      </c>
      <c r="K46" s="1739">
        <f>C46</f>
        <v>12000</v>
      </c>
      <c r="L46" s="1739"/>
      <c r="M46" s="1739"/>
      <c r="N46" s="1739"/>
      <c r="O46" s="1739">
        <f>SUM(K46:N46)</f>
        <v>12000</v>
      </c>
      <c r="P46" s="1758"/>
    </row>
    <row r="47" spans="1:18" s="1855" customFormat="1" x14ac:dyDescent="0.25">
      <c r="A47" s="1756"/>
      <c r="B47" s="1742" t="s">
        <v>7</v>
      </c>
      <c r="C47" s="1849">
        <f t="shared" ref="C47:O47" si="8">C46</f>
        <v>12000</v>
      </c>
      <c r="D47" s="1744">
        <f t="shared" si="8"/>
        <v>0</v>
      </c>
      <c r="E47" s="1744">
        <f t="shared" si="8"/>
        <v>0</v>
      </c>
      <c r="F47" s="1850">
        <f t="shared" si="8"/>
        <v>12000</v>
      </c>
      <c r="G47" s="1746">
        <f t="shared" si="8"/>
        <v>0</v>
      </c>
      <c r="H47" s="1747">
        <f t="shared" si="8"/>
        <v>12000</v>
      </c>
      <c r="I47" s="1748">
        <f t="shared" si="8"/>
        <v>0</v>
      </c>
      <c r="J47" s="1749">
        <f t="shared" si="8"/>
        <v>12000</v>
      </c>
      <c r="K47" s="1750">
        <f t="shared" si="8"/>
        <v>12000</v>
      </c>
      <c r="L47" s="1750">
        <f t="shared" si="8"/>
        <v>0</v>
      </c>
      <c r="M47" s="1750">
        <f t="shared" si="8"/>
        <v>0</v>
      </c>
      <c r="N47" s="1750">
        <f t="shared" si="8"/>
        <v>0</v>
      </c>
      <c r="O47" s="1739">
        <f t="shared" si="8"/>
        <v>12000</v>
      </c>
      <c r="P47" s="1854"/>
    </row>
    <row r="48" spans="1:18" x14ac:dyDescent="0.25">
      <c r="A48" s="1741"/>
      <c r="B48" s="1751"/>
      <c r="C48" s="1851"/>
      <c r="D48" s="1753"/>
      <c r="E48" s="1753"/>
      <c r="F48" s="1800"/>
      <c r="G48" s="1730"/>
      <c r="H48" s="1735"/>
      <c r="I48" s="1737"/>
      <c r="J48" s="1738"/>
      <c r="K48" s="1739"/>
      <c r="L48" s="1739"/>
      <c r="M48" s="1739"/>
      <c r="N48" s="1739"/>
      <c r="O48" s="1739"/>
      <c r="P48" s="1758"/>
    </row>
    <row r="49" spans="1:16" ht="15.75" thickBot="1" x14ac:dyDescent="0.3">
      <c r="A49" s="1759"/>
      <c r="B49" s="1760" t="s">
        <v>8</v>
      </c>
      <c r="C49" s="1856">
        <f t="shared" ref="C49:O49" si="9">C39+C43+C47+C14</f>
        <v>443200</v>
      </c>
      <c r="D49" s="1762">
        <f t="shared" si="9"/>
        <v>0</v>
      </c>
      <c r="E49" s="1762">
        <f t="shared" si="9"/>
        <v>0</v>
      </c>
      <c r="F49" s="1857">
        <f t="shared" si="9"/>
        <v>443200</v>
      </c>
      <c r="G49" s="1764">
        <f t="shared" si="9"/>
        <v>257323.12</v>
      </c>
      <c r="H49" s="1765">
        <f t="shared" si="9"/>
        <v>185876.88</v>
      </c>
      <c r="I49" s="1766">
        <f t="shared" si="9"/>
        <v>44699.56</v>
      </c>
      <c r="J49" s="1767">
        <f t="shared" si="9"/>
        <v>487899.56</v>
      </c>
      <c r="K49" s="1768">
        <f t="shared" si="9"/>
        <v>443200</v>
      </c>
      <c r="L49" s="1768">
        <f t="shared" si="9"/>
        <v>17000</v>
      </c>
      <c r="M49" s="1768">
        <f t="shared" si="9"/>
        <v>0</v>
      </c>
      <c r="N49" s="1768">
        <f t="shared" si="9"/>
        <v>0</v>
      </c>
      <c r="O49" s="1768">
        <f t="shared" si="9"/>
        <v>460200</v>
      </c>
      <c r="P49" s="1769"/>
    </row>
    <row r="50" spans="1:16" x14ac:dyDescent="0.25">
      <c r="A50" s="1707"/>
      <c r="C50" s="1770"/>
      <c r="D50" s="1770"/>
      <c r="E50" s="1770"/>
      <c r="F50" s="1770"/>
      <c r="G50" s="1770"/>
      <c r="H50" s="1770"/>
      <c r="I50" s="1770"/>
      <c r="J50" s="1770"/>
      <c r="K50" s="1770"/>
      <c r="L50" s="1770"/>
      <c r="M50" s="1770"/>
      <c r="N50" s="1770"/>
      <c r="O50" s="1770"/>
      <c r="P50" s="1771"/>
    </row>
    <row r="51" spans="1:16" x14ac:dyDescent="0.25">
      <c r="A51" s="1707"/>
      <c r="C51" s="1770"/>
      <c r="D51" s="1770"/>
      <c r="E51" s="1770"/>
      <c r="F51" s="1770"/>
      <c r="G51" s="1770"/>
      <c r="H51" s="1770"/>
      <c r="I51" s="1770"/>
      <c r="J51" s="1770"/>
      <c r="K51" s="1770"/>
      <c r="L51" s="1770"/>
      <c r="M51" s="1770"/>
      <c r="N51" s="1770"/>
      <c r="O51" s="1770"/>
      <c r="P51" s="1771"/>
    </row>
    <row r="52" spans="1:16" x14ac:dyDescent="0.25">
      <c r="A52" s="1707"/>
      <c r="C52" s="1770"/>
      <c r="D52" s="1770"/>
      <c r="E52" s="1770"/>
      <c r="F52" s="1770"/>
      <c r="G52" s="1770"/>
      <c r="H52" s="1770"/>
      <c r="I52" s="1770"/>
      <c r="J52" s="1770"/>
      <c r="K52" s="1770"/>
      <c r="L52" s="1770"/>
      <c r="M52" s="1770"/>
      <c r="N52" s="1770"/>
      <c r="O52" s="1770"/>
      <c r="P52" s="1771"/>
    </row>
    <row r="53" spans="1:16" x14ac:dyDescent="0.25">
      <c r="A53" s="1707"/>
      <c r="C53" s="1770"/>
      <c r="D53" s="1770"/>
      <c r="E53" s="1770"/>
      <c r="F53" s="1770"/>
      <c r="G53" s="1770"/>
      <c r="H53" s="1770"/>
      <c r="I53" s="1770"/>
      <c r="J53" s="1770"/>
      <c r="K53" s="1770"/>
      <c r="L53" s="1770"/>
      <c r="M53" s="1770"/>
      <c r="N53" s="1770"/>
      <c r="O53" s="1770"/>
      <c r="P53" s="1771"/>
    </row>
    <row r="54" spans="1:16" x14ac:dyDescent="0.25">
      <c r="A54" s="1707"/>
      <c r="C54" s="1770"/>
      <c r="D54" s="1770"/>
      <c r="E54" s="1770"/>
      <c r="F54" s="1770"/>
      <c r="G54" s="1770"/>
      <c r="H54" s="1770"/>
      <c r="I54" s="1770"/>
      <c r="J54" s="1770"/>
      <c r="K54" s="1770"/>
      <c r="L54" s="1770"/>
      <c r="M54" s="1770"/>
      <c r="N54" s="1770"/>
      <c r="O54" s="1770"/>
      <c r="P54" s="1771"/>
    </row>
    <row r="55" spans="1:16" x14ac:dyDescent="0.25">
      <c r="A55" s="1707"/>
      <c r="C55" s="1770"/>
      <c r="D55" s="1770"/>
      <c r="E55" s="1770"/>
      <c r="F55" s="1770"/>
      <c r="G55" s="1770"/>
      <c r="H55" s="1770"/>
      <c r="I55" s="1770"/>
      <c r="J55" s="1770"/>
      <c r="K55" s="1770"/>
      <c r="L55" s="1770"/>
      <c r="M55" s="1770"/>
      <c r="N55" s="1770"/>
      <c r="O55" s="1770"/>
      <c r="P55" s="1771"/>
    </row>
    <row r="56" spans="1:16" x14ac:dyDescent="0.25">
      <c r="A56" s="1707"/>
      <c r="C56" s="1770"/>
      <c r="D56" s="1770"/>
      <c r="E56" s="1770"/>
      <c r="F56" s="1770"/>
      <c r="G56" s="1770"/>
      <c r="H56" s="1770"/>
      <c r="I56" s="1770"/>
      <c r="J56" s="1770"/>
      <c r="K56" s="1770"/>
      <c r="L56" s="1770"/>
      <c r="M56" s="1770"/>
      <c r="N56" s="1770"/>
      <c r="O56" s="1770"/>
      <c r="P56" s="1771"/>
    </row>
    <row r="57" spans="1:16" x14ac:dyDescent="0.25">
      <c r="A57" s="1707"/>
      <c r="C57" s="1770"/>
      <c r="D57" s="1770"/>
      <c r="E57" s="1770"/>
      <c r="F57" s="1770"/>
      <c r="G57" s="1770"/>
      <c r="H57" s="1770"/>
      <c r="I57" s="1770"/>
      <c r="J57" s="1770"/>
      <c r="K57" s="1770"/>
      <c r="L57" s="1770"/>
      <c r="M57" s="1770"/>
      <c r="N57" s="1770"/>
      <c r="O57" s="1770"/>
      <c r="P57" s="1771"/>
    </row>
    <row r="58" spans="1:16" x14ac:dyDescent="0.25">
      <c r="A58" s="1707"/>
      <c r="C58" s="1770"/>
      <c r="D58" s="1770"/>
      <c r="E58" s="1770"/>
      <c r="F58" s="1770"/>
      <c r="G58" s="1770"/>
      <c r="H58" s="1770"/>
      <c r="I58" s="1770"/>
      <c r="J58" s="1770"/>
      <c r="K58" s="1770"/>
      <c r="L58" s="1770"/>
      <c r="M58" s="1770"/>
      <c r="N58" s="1770"/>
      <c r="O58" s="1770"/>
      <c r="P58" s="1771"/>
    </row>
    <row r="59" spans="1:16" x14ac:dyDescent="0.25">
      <c r="A59" s="1707"/>
      <c r="C59" s="1770"/>
      <c r="D59" s="1770"/>
      <c r="E59" s="1770"/>
      <c r="F59" s="1770"/>
      <c r="G59" s="1770"/>
      <c r="H59" s="1770"/>
      <c r="I59" s="1770"/>
      <c r="J59" s="1770"/>
      <c r="K59" s="1770"/>
      <c r="L59" s="1770"/>
      <c r="M59" s="1770"/>
      <c r="N59" s="1770"/>
      <c r="O59" s="1770"/>
      <c r="P59" s="1771"/>
    </row>
    <row r="60" spans="1:16" x14ac:dyDescent="0.25">
      <c r="A60" s="1707"/>
      <c r="C60" s="1770"/>
      <c r="D60" s="1770"/>
      <c r="E60" s="1770"/>
      <c r="F60" s="1770"/>
      <c r="G60" s="1770"/>
      <c r="H60" s="1770"/>
      <c r="I60" s="1770"/>
      <c r="J60" s="1770"/>
      <c r="K60" s="1770"/>
      <c r="L60" s="1770"/>
      <c r="M60" s="1770"/>
      <c r="N60" s="1770"/>
      <c r="O60" s="1770"/>
      <c r="P60" s="1771"/>
    </row>
    <row r="61" spans="1:16" x14ac:dyDescent="0.25">
      <c r="A61" s="1707"/>
      <c r="C61" s="1770"/>
      <c r="D61" s="1770"/>
      <c r="E61" s="1770"/>
      <c r="F61" s="1770"/>
      <c r="G61" s="1770"/>
      <c r="H61" s="1770"/>
      <c r="I61" s="1770"/>
      <c r="J61" s="1770"/>
      <c r="K61" s="1770"/>
      <c r="L61" s="1770"/>
      <c r="M61" s="1770"/>
      <c r="N61" s="1770"/>
      <c r="O61" s="1770"/>
      <c r="P61" s="1771"/>
    </row>
    <row r="62" spans="1:16" x14ac:dyDescent="0.25">
      <c r="A62" s="1707"/>
      <c r="C62" s="1770"/>
      <c r="D62" s="1770"/>
      <c r="E62" s="1770"/>
      <c r="F62" s="1770"/>
      <c r="G62" s="1770"/>
      <c r="H62" s="1770"/>
      <c r="I62" s="1770"/>
      <c r="J62" s="1770"/>
      <c r="K62" s="1770"/>
      <c r="L62" s="1770"/>
      <c r="M62" s="1770"/>
      <c r="N62" s="1770"/>
      <c r="O62" s="1770"/>
      <c r="P62" s="1771"/>
    </row>
    <row r="63" spans="1:16" x14ac:dyDescent="0.25">
      <c r="A63" s="1707"/>
      <c r="C63" s="1770"/>
      <c r="D63" s="1770"/>
      <c r="E63" s="1770"/>
      <c r="F63" s="1770"/>
      <c r="G63" s="1770"/>
      <c r="H63" s="1770"/>
      <c r="I63" s="1770"/>
      <c r="J63" s="1770"/>
      <c r="K63" s="1770"/>
      <c r="L63" s="1770"/>
      <c r="M63" s="1770"/>
      <c r="N63" s="1770"/>
      <c r="O63" s="1770"/>
      <c r="P63" s="1771"/>
    </row>
    <row r="64" spans="1:16" x14ac:dyDescent="0.25">
      <c r="A64" s="1707"/>
      <c r="C64" s="1770"/>
      <c r="D64" s="1770"/>
      <c r="E64" s="1770"/>
      <c r="F64" s="1770"/>
      <c r="G64" s="1770"/>
      <c r="H64" s="1770"/>
      <c r="I64" s="1770"/>
      <c r="J64" s="1770"/>
      <c r="K64" s="1770"/>
      <c r="L64" s="1770"/>
      <c r="M64" s="1770"/>
      <c r="N64" s="1770"/>
      <c r="O64" s="1770"/>
      <c r="P64" s="1771"/>
    </row>
    <row r="65" spans="1:16" x14ac:dyDescent="0.25">
      <c r="A65" s="1707"/>
      <c r="C65" s="1770"/>
      <c r="D65" s="1770"/>
      <c r="E65" s="1770"/>
      <c r="F65" s="1770"/>
      <c r="G65" s="1770"/>
      <c r="H65" s="1770"/>
      <c r="I65" s="1770"/>
      <c r="J65" s="1770"/>
      <c r="K65" s="1770"/>
      <c r="L65" s="1770"/>
      <c r="M65" s="1770"/>
      <c r="N65" s="1770"/>
      <c r="O65" s="1770"/>
      <c r="P65" s="1771"/>
    </row>
    <row r="66" spans="1:16" x14ac:dyDescent="0.25">
      <c r="A66" s="1707"/>
      <c r="C66" s="1770"/>
      <c r="D66" s="1770"/>
      <c r="E66" s="1770"/>
      <c r="F66" s="1770"/>
      <c r="G66" s="1770"/>
      <c r="H66" s="1770"/>
      <c r="I66" s="1770"/>
      <c r="J66" s="1770"/>
      <c r="K66" s="1770"/>
      <c r="L66" s="1770"/>
      <c r="M66" s="1770"/>
      <c r="N66" s="1770"/>
      <c r="O66" s="1770"/>
      <c r="P66" s="1771"/>
    </row>
    <row r="67" spans="1:16" x14ac:dyDescent="0.25">
      <c r="A67" s="1707"/>
      <c r="C67" s="1770"/>
      <c r="D67" s="1770"/>
      <c r="E67" s="1770"/>
      <c r="F67" s="1770"/>
      <c r="G67" s="1770"/>
      <c r="H67" s="1770"/>
      <c r="I67" s="1770"/>
      <c r="J67" s="1770"/>
      <c r="K67" s="1770"/>
      <c r="L67" s="1770"/>
      <c r="M67" s="1770"/>
      <c r="N67" s="1770"/>
      <c r="O67" s="1770"/>
      <c r="P67" s="1771"/>
    </row>
    <row r="68" spans="1:16" x14ac:dyDescent="0.25">
      <c r="A68" s="1707"/>
      <c r="C68" s="1770"/>
      <c r="D68" s="1770"/>
      <c r="E68" s="1770"/>
      <c r="F68" s="1770"/>
      <c r="G68" s="1770"/>
      <c r="H68" s="1770"/>
      <c r="I68" s="1770"/>
      <c r="J68" s="1770"/>
      <c r="K68" s="1770"/>
      <c r="L68" s="1770"/>
      <c r="M68" s="1770"/>
      <c r="N68" s="1770"/>
      <c r="O68" s="1770"/>
      <c r="P68" s="1771"/>
    </row>
    <row r="69" spans="1:16" x14ac:dyDescent="0.25">
      <c r="A69" s="1707"/>
      <c r="C69" s="1770"/>
      <c r="D69" s="1770"/>
      <c r="E69" s="1770"/>
      <c r="F69" s="1770"/>
      <c r="G69" s="1770"/>
      <c r="H69" s="1770"/>
      <c r="I69" s="1770"/>
      <c r="J69" s="1770"/>
      <c r="K69" s="1770"/>
      <c r="L69" s="1770"/>
      <c r="M69" s="1770"/>
      <c r="N69" s="1770"/>
      <c r="O69" s="1770"/>
      <c r="P69" s="1771"/>
    </row>
    <row r="70" spans="1:16" x14ac:dyDescent="0.25">
      <c r="A70" s="1707"/>
      <c r="C70" s="1770"/>
      <c r="D70" s="1770"/>
      <c r="E70" s="1770"/>
      <c r="F70" s="1770"/>
      <c r="G70" s="1770"/>
      <c r="H70" s="1770"/>
      <c r="I70" s="1770"/>
      <c r="J70" s="1770"/>
      <c r="K70" s="1770"/>
      <c r="L70" s="1770"/>
      <c r="M70" s="1770"/>
      <c r="N70" s="1770"/>
      <c r="O70" s="1770"/>
      <c r="P70" s="1771"/>
    </row>
    <row r="71" spans="1:16" x14ac:dyDescent="0.25">
      <c r="A71" s="1707"/>
      <c r="C71" s="1770"/>
      <c r="D71" s="1770"/>
      <c r="E71" s="1770"/>
      <c r="F71" s="1770"/>
      <c r="G71" s="1770"/>
      <c r="H71" s="1770"/>
      <c r="I71" s="1770"/>
      <c r="J71" s="1770"/>
      <c r="K71" s="1770"/>
      <c r="L71" s="1770"/>
      <c r="M71" s="1770"/>
      <c r="N71" s="1770"/>
      <c r="O71" s="1770"/>
      <c r="P71" s="1771"/>
    </row>
    <row r="72" spans="1:16" x14ac:dyDescent="0.25">
      <c r="A72" s="1707"/>
      <c r="C72" s="1770"/>
      <c r="D72" s="1770"/>
      <c r="E72" s="1770"/>
      <c r="F72" s="1770"/>
      <c r="G72" s="1770"/>
      <c r="H72" s="1770"/>
      <c r="I72" s="1770"/>
      <c r="J72" s="1770"/>
      <c r="K72" s="1770"/>
      <c r="L72" s="1770"/>
      <c r="M72" s="1770"/>
      <c r="N72" s="1770"/>
      <c r="O72" s="1770"/>
      <c r="P72" s="1771"/>
    </row>
    <row r="73" spans="1:16" x14ac:dyDescent="0.25">
      <c r="A73" s="1707"/>
      <c r="C73" s="1770"/>
      <c r="D73" s="1770"/>
      <c r="E73" s="1770"/>
      <c r="F73" s="1770"/>
      <c r="G73" s="1770"/>
      <c r="H73" s="1770"/>
      <c r="I73" s="1770"/>
      <c r="J73" s="1770"/>
      <c r="K73" s="1770"/>
      <c r="L73" s="1770"/>
      <c r="M73" s="1770"/>
      <c r="N73" s="1770"/>
      <c r="O73" s="1770"/>
      <c r="P73" s="1771"/>
    </row>
    <row r="74" spans="1:16" x14ac:dyDescent="0.25">
      <c r="A74" s="1707"/>
      <c r="C74" s="1770"/>
      <c r="D74" s="1770"/>
      <c r="E74" s="1770"/>
      <c r="F74" s="1770"/>
      <c r="G74" s="1770"/>
      <c r="H74" s="1770"/>
      <c r="I74" s="1770"/>
      <c r="J74" s="1770"/>
      <c r="K74" s="1770"/>
      <c r="L74" s="1770"/>
      <c r="M74" s="1770"/>
      <c r="N74" s="1770"/>
      <c r="O74" s="1770"/>
      <c r="P74" s="1771"/>
    </row>
    <row r="75" spans="1:16" x14ac:dyDescent="0.25">
      <c r="A75" s="1707"/>
      <c r="C75" s="1770"/>
      <c r="D75" s="1770"/>
      <c r="E75" s="1770"/>
      <c r="F75" s="1770"/>
      <c r="G75" s="1770"/>
      <c r="H75" s="1770"/>
      <c r="I75" s="1770"/>
      <c r="J75" s="1770"/>
      <c r="K75" s="1770"/>
      <c r="L75" s="1770"/>
      <c r="M75" s="1770"/>
      <c r="N75" s="1770"/>
      <c r="O75" s="1770"/>
      <c r="P75" s="1771"/>
    </row>
    <row r="76" spans="1:16" x14ac:dyDescent="0.25">
      <c r="A76" s="1707"/>
    </row>
    <row r="77" spans="1:16" x14ac:dyDescent="0.25">
      <c r="A77" s="1707"/>
    </row>
    <row r="78" spans="1:16" x14ac:dyDescent="0.25">
      <c r="A78" s="1707"/>
    </row>
    <row r="79" spans="1:16" x14ac:dyDescent="0.25">
      <c r="A79" s="1707"/>
    </row>
    <row r="80" spans="1:16" x14ac:dyDescent="0.25">
      <c r="A80" s="1707"/>
    </row>
    <row r="81" spans="1:1" x14ac:dyDescent="0.25">
      <c r="A81" s="1707"/>
    </row>
    <row r="82" spans="1:1" x14ac:dyDescent="0.25">
      <c r="A82" s="1707"/>
    </row>
    <row r="83" spans="1:1" x14ac:dyDescent="0.25">
      <c r="A83" s="1707"/>
    </row>
    <row r="84" spans="1:1" x14ac:dyDescent="0.25">
      <c r="A84" s="1707"/>
    </row>
    <row r="85" spans="1:1" x14ac:dyDescent="0.25">
      <c r="A85" s="1707"/>
    </row>
    <row r="86" spans="1:1" x14ac:dyDescent="0.25">
      <c r="A86" s="1707"/>
    </row>
    <row r="87" spans="1:1" x14ac:dyDescent="0.25">
      <c r="A87" s="1707"/>
    </row>
    <row r="88" spans="1:1" x14ac:dyDescent="0.25">
      <c r="A88" s="1707"/>
    </row>
    <row r="89" spans="1:1" x14ac:dyDescent="0.25">
      <c r="A89" s="1707"/>
    </row>
    <row r="90" spans="1:1" x14ac:dyDescent="0.25">
      <c r="A90" s="1707"/>
    </row>
    <row r="91" spans="1:1" x14ac:dyDescent="0.25">
      <c r="A91" s="1707"/>
    </row>
    <row r="92" spans="1:1" x14ac:dyDescent="0.25">
      <c r="A92" s="1707"/>
    </row>
    <row r="93" spans="1:1" x14ac:dyDescent="0.25">
      <c r="A93" s="1707"/>
    </row>
    <row r="94" spans="1:1" x14ac:dyDescent="0.25">
      <c r="A94" s="1707"/>
    </row>
    <row r="95" spans="1:1" x14ac:dyDescent="0.25">
      <c r="A95" s="1707"/>
    </row>
    <row r="96" spans="1:1" x14ac:dyDescent="0.25">
      <c r="A96" s="1707"/>
    </row>
    <row r="97" spans="1:1" x14ac:dyDescent="0.25">
      <c r="A97" s="1707"/>
    </row>
    <row r="98" spans="1:1" x14ac:dyDescent="0.25">
      <c r="A98" s="1707"/>
    </row>
    <row r="99" spans="1:1" x14ac:dyDescent="0.25">
      <c r="A99" s="1707"/>
    </row>
    <row r="100" spans="1:1" x14ac:dyDescent="0.25">
      <c r="A100" s="1707"/>
    </row>
    <row r="101" spans="1:1" x14ac:dyDescent="0.25">
      <c r="A101" s="1707"/>
    </row>
    <row r="102" spans="1:1" x14ac:dyDescent="0.25">
      <c r="A102" s="1707"/>
    </row>
    <row r="103" spans="1:1" x14ac:dyDescent="0.25">
      <c r="A103" s="1707"/>
    </row>
    <row r="104" spans="1:1" x14ac:dyDescent="0.25">
      <c r="A104" s="1707"/>
    </row>
    <row r="105" spans="1:1" x14ac:dyDescent="0.25">
      <c r="A105" s="1707"/>
    </row>
    <row r="106" spans="1:1" x14ac:dyDescent="0.25">
      <c r="A106" s="1707"/>
    </row>
    <row r="107" spans="1:1" x14ac:dyDescent="0.25">
      <c r="A107" s="1707"/>
    </row>
    <row r="108" spans="1:1" x14ac:dyDescent="0.25">
      <c r="A108" s="1707"/>
    </row>
    <row r="109" spans="1:1" x14ac:dyDescent="0.25">
      <c r="A109" s="1707"/>
    </row>
    <row r="110" spans="1:1" x14ac:dyDescent="0.25">
      <c r="A110" s="1707"/>
    </row>
    <row r="111" spans="1:1" x14ac:dyDescent="0.25">
      <c r="A111" s="1707"/>
    </row>
    <row r="112" spans="1:1" x14ac:dyDescent="0.25">
      <c r="A112" s="1707"/>
    </row>
    <row r="113" spans="1:1" x14ac:dyDescent="0.25">
      <c r="A113" s="1707"/>
    </row>
    <row r="114" spans="1:1" x14ac:dyDescent="0.25">
      <c r="A114" s="1707"/>
    </row>
    <row r="115" spans="1:1" x14ac:dyDescent="0.25">
      <c r="A115" s="1707"/>
    </row>
    <row r="116" spans="1:1" x14ac:dyDescent="0.25">
      <c r="A116" s="1707"/>
    </row>
    <row r="117" spans="1:1" x14ac:dyDescent="0.25">
      <c r="A117" s="1707"/>
    </row>
    <row r="118" spans="1:1" x14ac:dyDescent="0.25">
      <c r="A118" s="1707"/>
    </row>
    <row r="119" spans="1:1" x14ac:dyDescent="0.25">
      <c r="A119" s="1707"/>
    </row>
    <row r="120" spans="1:1" x14ac:dyDescent="0.25">
      <c r="A120" s="1707"/>
    </row>
    <row r="121" spans="1:1" x14ac:dyDescent="0.25">
      <c r="A121" s="1707"/>
    </row>
    <row r="122" spans="1:1" x14ac:dyDescent="0.25">
      <c r="A122" s="1707"/>
    </row>
    <row r="123" spans="1:1" x14ac:dyDescent="0.25">
      <c r="A123" s="1707"/>
    </row>
    <row r="124" spans="1:1" x14ac:dyDescent="0.25">
      <c r="A124" s="1707"/>
    </row>
    <row r="125" spans="1:1" x14ac:dyDescent="0.25">
      <c r="A125" s="1707"/>
    </row>
    <row r="126" spans="1:1" x14ac:dyDescent="0.25">
      <c r="A126" s="1707"/>
    </row>
    <row r="127" spans="1:1" x14ac:dyDescent="0.25">
      <c r="A127" s="1707"/>
    </row>
    <row r="128" spans="1:1" x14ac:dyDescent="0.25">
      <c r="A128" s="1707"/>
    </row>
    <row r="129" spans="1:1" x14ac:dyDescent="0.25">
      <c r="A129" s="1707"/>
    </row>
    <row r="130" spans="1:1" x14ac:dyDescent="0.25">
      <c r="A130" s="1707"/>
    </row>
    <row r="131" spans="1:1" x14ac:dyDescent="0.25">
      <c r="A131" s="1707"/>
    </row>
    <row r="132" spans="1:1" x14ac:dyDescent="0.25">
      <c r="A132" s="1707"/>
    </row>
    <row r="133" spans="1:1" x14ac:dyDescent="0.25">
      <c r="A133" s="1707"/>
    </row>
    <row r="134" spans="1:1" x14ac:dyDescent="0.25">
      <c r="A134" s="1707"/>
    </row>
    <row r="135" spans="1:1" x14ac:dyDescent="0.25">
      <c r="A135" s="1707"/>
    </row>
    <row r="136" spans="1:1" x14ac:dyDescent="0.25">
      <c r="A136" s="1707"/>
    </row>
    <row r="137" spans="1:1" x14ac:dyDescent="0.25">
      <c r="A137" s="1707"/>
    </row>
    <row r="138" spans="1:1" x14ac:dyDescent="0.25">
      <c r="A138" s="1707"/>
    </row>
    <row r="139" spans="1:1" x14ac:dyDescent="0.25">
      <c r="A139" s="1707"/>
    </row>
    <row r="140" spans="1:1" x14ac:dyDescent="0.25">
      <c r="A140" s="1707"/>
    </row>
    <row r="141" spans="1:1" x14ac:dyDescent="0.25">
      <c r="A141" s="1707"/>
    </row>
    <row r="142" spans="1:1" x14ac:dyDescent="0.25">
      <c r="A142" s="1707"/>
    </row>
    <row r="143" spans="1:1" x14ac:dyDescent="0.25">
      <c r="A143" s="1707"/>
    </row>
    <row r="144" spans="1:1" x14ac:dyDescent="0.25">
      <c r="A144" s="1707"/>
    </row>
    <row r="145" spans="1:1" x14ac:dyDescent="0.25">
      <c r="A145" s="1707"/>
    </row>
    <row r="146" spans="1:1" x14ac:dyDescent="0.25">
      <c r="A146" s="1707"/>
    </row>
    <row r="147" spans="1:1" x14ac:dyDescent="0.25">
      <c r="A147" s="1707"/>
    </row>
    <row r="148" spans="1:1" x14ac:dyDescent="0.25">
      <c r="A148" s="1707"/>
    </row>
    <row r="149" spans="1:1" x14ac:dyDescent="0.25">
      <c r="A149" s="1707"/>
    </row>
    <row r="150" spans="1:1" x14ac:dyDescent="0.25">
      <c r="A150" s="1707"/>
    </row>
    <row r="151" spans="1:1" x14ac:dyDescent="0.25">
      <c r="A151" s="1707"/>
    </row>
    <row r="152" spans="1:1" x14ac:dyDescent="0.25">
      <c r="A152" s="1707"/>
    </row>
    <row r="153" spans="1:1" x14ac:dyDescent="0.25">
      <c r="A153" s="1707"/>
    </row>
    <row r="154" spans="1:1" x14ac:dyDescent="0.25">
      <c r="A154" s="1707"/>
    </row>
    <row r="155" spans="1:1" x14ac:dyDescent="0.25">
      <c r="A155" s="1707"/>
    </row>
    <row r="156" spans="1:1" x14ac:dyDescent="0.25">
      <c r="A156" s="1707"/>
    </row>
    <row r="157" spans="1:1" x14ac:dyDescent="0.25">
      <c r="A157" s="1707"/>
    </row>
    <row r="158" spans="1:1" x14ac:dyDescent="0.25">
      <c r="A158" s="1707"/>
    </row>
    <row r="159" spans="1:1" x14ac:dyDescent="0.25">
      <c r="A159" s="1707"/>
    </row>
    <row r="160" spans="1:1" x14ac:dyDescent="0.25">
      <c r="A160" s="1707"/>
    </row>
    <row r="161" spans="1:1" x14ac:dyDescent="0.25">
      <c r="A161" s="1707"/>
    </row>
    <row r="162" spans="1:1" x14ac:dyDescent="0.25">
      <c r="A162" s="1707"/>
    </row>
    <row r="163" spans="1:1" x14ac:dyDescent="0.25">
      <c r="A163" s="1707"/>
    </row>
    <row r="164" spans="1:1" x14ac:dyDescent="0.25">
      <c r="A164" s="1707"/>
    </row>
    <row r="165" spans="1:1" x14ac:dyDescent="0.25">
      <c r="A165" s="1707"/>
    </row>
    <row r="166" spans="1:1" x14ac:dyDescent="0.25">
      <c r="A166" s="1707"/>
    </row>
    <row r="167" spans="1:1" x14ac:dyDescent="0.25">
      <c r="A167" s="1707"/>
    </row>
    <row r="168" spans="1:1" x14ac:dyDescent="0.25">
      <c r="A168" s="1707"/>
    </row>
    <row r="169" spans="1:1" x14ac:dyDescent="0.25">
      <c r="A169" s="1707"/>
    </row>
    <row r="170" spans="1:1" x14ac:dyDescent="0.25">
      <c r="A170" s="1707"/>
    </row>
    <row r="171" spans="1:1" x14ac:dyDescent="0.25">
      <c r="A171" s="1707"/>
    </row>
    <row r="172" spans="1:1" x14ac:dyDescent="0.25">
      <c r="A172" s="1707"/>
    </row>
    <row r="173" spans="1:1" x14ac:dyDescent="0.25">
      <c r="A173" s="1707"/>
    </row>
    <row r="174" spans="1:1" x14ac:dyDescent="0.25">
      <c r="A174" s="1707"/>
    </row>
    <row r="175" spans="1:1" x14ac:dyDescent="0.25">
      <c r="A175" s="1707"/>
    </row>
    <row r="176" spans="1:1" x14ac:dyDescent="0.25">
      <c r="A176" s="1707"/>
    </row>
    <row r="177" spans="1:1" x14ac:dyDescent="0.25">
      <c r="A177" s="1707"/>
    </row>
    <row r="178" spans="1:1" x14ac:dyDescent="0.25">
      <c r="A178" s="1707"/>
    </row>
    <row r="179" spans="1:1" x14ac:dyDescent="0.25">
      <c r="A179" s="1707"/>
    </row>
    <row r="180" spans="1:1" x14ac:dyDescent="0.25">
      <c r="A180" s="1707"/>
    </row>
    <row r="181" spans="1:1" x14ac:dyDescent="0.25">
      <c r="A181" s="1707"/>
    </row>
    <row r="182" spans="1:1" x14ac:dyDescent="0.25">
      <c r="A182" s="1707"/>
    </row>
    <row r="183" spans="1:1" x14ac:dyDescent="0.25">
      <c r="A183" s="1707"/>
    </row>
    <row r="184" spans="1:1" x14ac:dyDescent="0.25">
      <c r="A184" s="1707"/>
    </row>
    <row r="185" spans="1:1" x14ac:dyDescent="0.25">
      <c r="A185" s="1707"/>
    </row>
    <row r="186" spans="1:1" x14ac:dyDescent="0.25">
      <c r="A186" s="1707"/>
    </row>
    <row r="187" spans="1:1" x14ac:dyDescent="0.25">
      <c r="A187" s="1707"/>
    </row>
    <row r="188" spans="1:1" x14ac:dyDescent="0.25">
      <c r="A188" s="1707"/>
    </row>
    <row r="189" spans="1:1" x14ac:dyDescent="0.25">
      <c r="A189" s="1707"/>
    </row>
    <row r="190" spans="1:1" x14ac:dyDescent="0.25">
      <c r="A190" s="1707"/>
    </row>
    <row r="191" spans="1:1" x14ac:dyDescent="0.25">
      <c r="A191" s="1707"/>
    </row>
    <row r="192" spans="1:1" x14ac:dyDescent="0.25">
      <c r="A192" s="1707"/>
    </row>
    <row r="193" spans="1:1" x14ac:dyDescent="0.25">
      <c r="A193" s="1707"/>
    </row>
    <row r="194" spans="1:1" x14ac:dyDescent="0.25">
      <c r="A194" s="1707"/>
    </row>
    <row r="195" spans="1:1" x14ac:dyDescent="0.25">
      <c r="A195" s="1707"/>
    </row>
    <row r="196" spans="1:1" x14ac:dyDescent="0.25">
      <c r="A196" s="1707"/>
    </row>
    <row r="197" spans="1:1" x14ac:dyDescent="0.25">
      <c r="A197" s="1707"/>
    </row>
    <row r="198" spans="1:1" x14ac:dyDescent="0.25">
      <c r="A198" s="1707"/>
    </row>
    <row r="199" spans="1:1" x14ac:dyDescent="0.25">
      <c r="A199" s="1707"/>
    </row>
    <row r="200" spans="1:1" x14ac:dyDescent="0.25">
      <c r="A200" s="1707"/>
    </row>
    <row r="201" spans="1:1" x14ac:dyDescent="0.25">
      <c r="A201" s="1707"/>
    </row>
    <row r="202" spans="1:1" x14ac:dyDescent="0.25">
      <c r="A202" s="1707"/>
    </row>
    <row r="203" spans="1:1" x14ac:dyDescent="0.25">
      <c r="A203" s="1707"/>
    </row>
    <row r="204" spans="1:1" x14ac:dyDescent="0.25">
      <c r="A204" s="1707"/>
    </row>
    <row r="205" spans="1:1" x14ac:dyDescent="0.25">
      <c r="A205" s="1707"/>
    </row>
    <row r="206" spans="1:1" x14ac:dyDescent="0.25">
      <c r="A206" s="1707"/>
    </row>
    <row r="207" spans="1:1" x14ac:dyDescent="0.25">
      <c r="A207" s="1707"/>
    </row>
    <row r="208" spans="1:1" x14ac:dyDescent="0.25">
      <c r="A208" s="1707"/>
    </row>
    <row r="209" spans="1:1" x14ac:dyDescent="0.25">
      <c r="A209" s="1707"/>
    </row>
    <row r="210" spans="1:1" x14ac:dyDescent="0.25">
      <c r="A210" s="1707"/>
    </row>
    <row r="211" spans="1:1" x14ac:dyDescent="0.25">
      <c r="A211" s="1707"/>
    </row>
    <row r="212" spans="1:1" x14ac:dyDescent="0.25">
      <c r="A212" s="1707"/>
    </row>
    <row r="213" spans="1:1" x14ac:dyDescent="0.25">
      <c r="A213" s="1707"/>
    </row>
    <row r="214" spans="1:1" x14ac:dyDescent="0.25">
      <c r="A214" s="1707"/>
    </row>
    <row r="215" spans="1:1" x14ac:dyDescent="0.25">
      <c r="A215" s="1707"/>
    </row>
    <row r="216" spans="1:1" x14ac:dyDescent="0.25">
      <c r="A216" s="1707"/>
    </row>
    <row r="217" spans="1:1" x14ac:dyDescent="0.25">
      <c r="A217" s="1707"/>
    </row>
    <row r="218" spans="1:1" x14ac:dyDescent="0.25">
      <c r="A218" s="1707"/>
    </row>
    <row r="219" spans="1:1" x14ac:dyDescent="0.25">
      <c r="A219" s="1707"/>
    </row>
    <row r="220" spans="1:1" x14ac:dyDescent="0.25">
      <c r="A220" s="1707"/>
    </row>
    <row r="221" spans="1:1" x14ac:dyDescent="0.25">
      <c r="A221" s="1707"/>
    </row>
    <row r="222" spans="1:1" x14ac:dyDescent="0.25">
      <c r="A222" s="1707"/>
    </row>
    <row r="223" spans="1:1" x14ac:dyDescent="0.25">
      <c r="A223" s="1707"/>
    </row>
    <row r="224" spans="1:1" x14ac:dyDescent="0.25">
      <c r="A224" s="1707"/>
    </row>
    <row r="225" spans="1:1" x14ac:dyDescent="0.25">
      <c r="A225" s="1707"/>
    </row>
    <row r="226" spans="1:1" x14ac:dyDescent="0.25">
      <c r="A226" s="1707"/>
    </row>
    <row r="227" spans="1:1" x14ac:dyDescent="0.25">
      <c r="A227" s="1707"/>
    </row>
    <row r="228" spans="1:1" x14ac:dyDescent="0.25">
      <c r="A228" s="1707"/>
    </row>
    <row r="229" spans="1:1" x14ac:dyDescent="0.25">
      <c r="A229" s="1707"/>
    </row>
    <row r="230" spans="1:1" x14ac:dyDescent="0.25">
      <c r="A230" s="1707"/>
    </row>
    <row r="231" spans="1:1" x14ac:dyDescent="0.25">
      <c r="A231" s="1707"/>
    </row>
    <row r="232" spans="1:1" x14ac:dyDescent="0.25">
      <c r="A232" s="1707"/>
    </row>
    <row r="233" spans="1:1" x14ac:dyDescent="0.25">
      <c r="A233" s="1707"/>
    </row>
    <row r="234" spans="1:1" x14ac:dyDescent="0.25">
      <c r="A234" s="1707"/>
    </row>
    <row r="235" spans="1:1" x14ac:dyDescent="0.25">
      <c r="A235" s="1707"/>
    </row>
    <row r="236" spans="1:1" x14ac:dyDescent="0.25">
      <c r="A236" s="1707"/>
    </row>
    <row r="237" spans="1:1" x14ac:dyDescent="0.25">
      <c r="A237" s="1707"/>
    </row>
    <row r="238" spans="1:1" x14ac:dyDescent="0.25">
      <c r="A238" s="1707"/>
    </row>
    <row r="239" spans="1:1" x14ac:dyDescent="0.25">
      <c r="A239" s="1707"/>
    </row>
    <row r="240" spans="1:1" x14ac:dyDescent="0.25">
      <c r="A240" s="1707"/>
    </row>
    <row r="241" spans="1:1" x14ac:dyDescent="0.25">
      <c r="A241" s="1707"/>
    </row>
    <row r="242" spans="1:1" x14ac:dyDescent="0.25">
      <c r="A242" s="1707"/>
    </row>
    <row r="243" spans="1:1" x14ac:dyDescent="0.25">
      <c r="A243" s="1707"/>
    </row>
    <row r="244" spans="1:1" x14ac:dyDescent="0.25">
      <c r="A244" s="1707"/>
    </row>
    <row r="245" spans="1:1" x14ac:dyDescent="0.25">
      <c r="A245" s="1707"/>
    </row>
    <row r="246" spans="1:1" x14ac:dyDescent="0.25">
      <c r="A246" s="1707"/>
    </row>
    <row r="247" spans="1:1" x14ac:dyDescent="0.25">
      <c r="A247" s="1707"/>
    </row>
    <row r="248" spans="1:1" x14ac:dyDescent="0.25">
      <c r="A248" s="1707"/>
    </row>
    <row r="249" spans="1:1" x14ac:dyDescent="0.25">
      <c r="A249" s="1707"/>
    </row>
    <row r="250" spans="1:1" x14ac:dyDescent="0.25">
      <c r="A250" s="1707"/>
    </row>
    <row r="251" spans="1:1" x14ac:dyDescent="0.25">
      <c r="A251" s="1707"/>
    </row>
    <row r="252" spans="1:1" x14ac:dyDescent="0.25">
      <c r="A252" s="1707"/>
    </row>
    <row r="253" spans="1:1" x14ac:dyDescent="0.25">
      <c r="A253" s="1707"/>
    </row>
    <row r="254" spans="1:1" x14ac:dyDescent="0.25">
      <c r="A254" s="1707"/>
    </row>
    <row r="255" spans="1:1" x14ac:dyDescent="0.25">
      <c r="A255" s="1707"/>
    </row>
    <row r="256" spans="1:1" x14ac:dyDescent="0.25">
      <c r="A256" s="1707"/>
    </row>
    <row r="257" spans="1:1" x14ac:dyDescent="0.25">
      <c r="A257" s="1707"/>
    </row>
    <row r="258" spans="1:1" x14ac:dyDescent="0.25">
      <c r="A258" s="1707"/>
    </row>
    <row r="259" spans="1:1" x14ac:dyDescent="0.25">
      <c r="A259" s="1707"/>
    </row>
    <row r="260" spans="1:1" x14ac:dyDescent="0.25">
      <c r="A260" s="1707"/>
    </row>
    <row r="261" spans="1:1" x14ac:dyDescent="0.25">
      <c r="A261" s="1707"/>
    </row>
    <row r="262" spans="1:1" x14ac:dyDescent="0.25">
      <c r="A262" s="1707"/>
    </row>
    <row r="263" spans="1:1" x14ac:dyDescent="0.25">
      <c r="A263" s="1707"/>
    </row>
    <row r="264" spans="1:1" x14ac:dyDescent="0.25">
      <c r="A264" s="1707"/>
    </row>
    <row r="265" spans="1:1" x14ac:dyDescent="0.25">
      <c r="A265" s="1707"/>
    </row>
    <row r="266" spans="1:1" x14ac:dyDescent="0.25">
      <c r="A266" s="1707"/>
    </row>
    <row r="267" spans="1:1" x14ac:dyDescent="0.25">
      <c r="A267" s="1707"/>
    </row>
    <row r="268" spans="1:1" x14ac:dyDescent="0.25">
      <c r="A268" s="1707"/>
    </row>
    <row r="269" spans="1:1" x14ac:dyDescent="0.25">
      <c r="A269" s="1707"/>
    </row>
    <row r="270" spans="1:1" x14ac:dyDescent="0.25">
      <c r="A270" s="1707"/>
    </row>
    <row r="271" spans="1:1" x14ac:dyDescent="0.25">
      <c r="A271" s="1707"/>
    </row>
    <row r="272" spans="1:1" x14ac:dyDescent="0.25">
      <c r="A272" s="1707"/>
    </row>
    <row r="273" spans="1:1" x14ac:dyDescent="0.25">
      <c r="A273" s="1707"/>
    </row>
    <row r="274" spans="1:1" x14ac:dyDescent="0.25">
      <c r="A274" s="1707"/>
    </row>
    <row r="275" spans="1:1" x14ac:dyDescent="0.25">
      <c r="A275" s="1707"/>
    </row>
    <row r="276" spans="1:1" x14ac:dyDescent="0.25">
      <c r="A276" s="1707"/>
    </row>
    <row r="277" spans="1:1" x14ac:dyDescent="0.25">
      <c r="A277" s="1707"/>
    </row>
    <row r="278" spans="1:1" x14ac:dyDescent="0.25">
      <c r="A278" s="1707"/>
    </row>
    <row r="279" spans="1:1" x14ac:dyDescent="0.25">
      <c r="A279" s="1707"/>
    </row>
    <row r="280" spans="1:1" x14ac:dyDescent="0.25">
      <c r="A280" s="1707"/>
    </row>
    <row r="281" spans="1:1" x14ac:dyDescent="0.25">
      <c r="A281" s="1707"/>
    </row>
    <row r="282" spans="1:1" x14ac:dyDescent="0.25">
      <c r="A282" s="1707"/>
    </row>
    <row r="283" spans="1:1" x14ac:dyDescent="0.25">
      <c r="A283" s="1707"/>
    </row>
    <row r="284" spans="1:1" x14ac:dyDescent="0.25">
      <c r="A284" s="1707"/>
    </row>
    <row r="285" spans="1:1" x14ac:dyDescent="0.25">
      <c r="A285" s="1707"/>
    </row>
    <row r="286" spans="1:1" x14ac:dyDescent="0.25">
      <c r="A286" s="1707"/>
    </row>
    <row r="287" spans="1:1" x14ac:dyDescent="0.25">
      <c r="A287" s="1707"/>
    </row>
    <row r="288" spans="1:1" x14ac:dyDescent="0.25">
      <c r="A288" s="1707"/>
    </row>
    <row r="289" spans="1:1" x14ac:dyDescent="0.25">
      <c r="A289" s="1707"/>
    </row>
    <row r="290" spans="1:1" x14ac:dyDescent="0.25">
      <c r="A290" s="1707"/>
    </row>
    <row r="291" spans="1:1" x14ac:dyDescent="0.25">
      <c r="A291" s="1707"/>
    </row>
    <row r="292" spans="1:1" x14ac:dyDescent="0.25">
      <c r="A292" s="1707"/>
    </row>
    <row r="293" spans="1:1" x14ac:dyDescent="0.25">
      <c r="A293" s="1707"/>
    </row>
    <row r="294" spans="1:1" x14ac:dyDescent="0.25">
      <c r="A294" s="1707"/>
    </row>
    <row r="295" spans="1:1" x14ac:dyDescent="0.25">
      <c r="A295" s="1707"/>
    </row>
    <row r="296" spans="1:1" x14ac:dyDescent="0.25">
      <c r="A296" s="1707"/>
    </row>
    <row r="297" spans="1:1" x14ac:dyDescent="0.25">
      <c r="A297" s="1707"/>
    </row>
    <row r="298" spans="1:1" x14ac:dyDescent="0.25">
      <c r="A298" s="1707"/>
    </row>
    <row r="299" spans="1:1" x14ac:dyDescent="0.25">
      <c r="A299" s="1707"/>
    </row>
    <row r="300" spans="1:1" x14ac:dyDescent="0.25">
      <c r="A300" s="1707"/>
    </row>
    <row r="301" spans="1:1" x14ac:dyDescent="0.25">
      <c r="A301" s="1707"/>
    </row>
    <row r="302" spans="1:1" x14ac:dyDescent="0.25">
      <c r="A302" s="1707"/>
    </row>
    <row r="303" spans="1:1" x14ac:dyDescent="0.25">
      <c r="A303" s="1707"/>
    </row>
    <row r="304" spans="1:1" x14ac:dyDescent="0.25">
      <c r="A304" s="1707"/>
    </row>
    <row r="305" spans="1:1" x14ac:dyDescent="0.25">
      <c r="A305" s="1707"/>
    </row>
    <row r="306" spans="1:1" x14ac:dyDescent="0.25">
      <c r="A306" s="1707"/>
    </row>
    <row r="307" spans="1:1" x14ac:dyDescent="0.25">
      <c r="A307" s="1707"/>
    </row>
    <row r="308" spans="1:1" x14ac:dyDescent="0.25">
      <c r="A308" s="1707"/>
    </row>
    <row r="309" spans="1:1" x14ac:dyDescent="0.25">
      <c r="A309" s="1707"/>
    </row>
    <row r="310" spans="1:1" x14ac:dyDescent="0.25">
      <c r="A310" s="1707"/>
    </row>
    <row r="311" spans="1:1" x14ac:dyDescent="0.25">
      <c r="A311" s="1707"/>
    </row>
    <row r="312" spans="1:1" x14ac:dyDescent="0.25">
      <c r="A312" s="1707"/>
    </row>
    <row r="313" spans="1:1" x14ac:dyDescent="0.25">
      <c r="A313" s="1707"/>
    </row>
    <row r="314" spans="1:1" x14ac:dyDescent="0.25">
      <c r="A314" s="1707"/>
    </row>
    <row r="315" spans="1:1" x14ac:dyDescent="0.25">
      <c r="A315" s="1707"/>
    </row>
    <row r="316" spans="1:1" x14ac:dyDescent="0.25">
      <c r="A316" s="1707"/>
    </row>
    <row r="317" spans="1:1" x14ac:dyDescent="0.25">
      <c r="A317" s="1707"/>
    </row>
    <row r="318" spans="1:1" x14ac:dyDescent="0.25">
      <c r="A318" s="1707"/>
    </row>
    <row r="319" spans="1:1" x14ac:dyDescent="0.25">
      <c r="A319" s="1707"/>
    </row>
    <row r="320" spans="1:1" x14ac:dyDescent="0.25">
      <c r="A320" s="1707"/>
    </row>
    <row r="321" spans="1:1" x14ac:dyDescent="0.25">
      <c r="A321" s="1707"/>
    </row>
    <row r="322" spans="1:1" x14ac:dyDescent="0.25">
      <c r="A322" s="1707"/>
    </row>
    <row r="323" spans="1:1" x14ac:dyDescent="0.25">
      <c r="A323" s="1707"/>
    </row>
    <row r="324" spans="1:1" x14ac:dyDescent="0.25">
      <c r="A324" s="1707"/>
    </row>
    <row r="325" spans="1:1" x14ac:dyDescent="0.25">
      <c r="A325" s="1707"/>
    </row>
    <row r="326" spans="1:1" x14ac:dyDescent="0.25">
      <c r="A326" s="1707"/>
    </row>
    <row r="327" spans="1:1" x14ac:dyDescent="0.25">
      <c r="A327" s="1707"/>
    </row>
    <row r="328" spans="1:1" x14ac:dyDescent="0.25">
      <c r="A328" s="1707"/>
    </row>
    <row r="329" spans="1:1" x14ac:dyDescent="0.25">
      <c r="A329" s="1707"/>
    </row>
    <row r="330" spans="1:1" x14ac:dyDescent="0.25">
      <c r="A330" s="1707"/>
    </row>
    <row r="331" spans="1:1" x14ac:dyDescent="0.25">
      <c r="A331" s="1707"/>
    </row>
    <row r="332" spans="1:1" x14ac:dyDescent="0.25">
      <c r="A332" s="1707"/>
    </row>
    <row r="333" spans="1:1" x14ac:dyDescent="0.25">
      <c r="A333" s="1707"/>
    </row>
    <row r="334" spans="1:1" x14ac:dyDescent="0.25">
      <c r="A334" s="1707"/>
    </row>
    <row r="335" spans="1:1" x14ac:dyDescent="0.25">
      <c r="A335" s="1707"/>
    </row>
    <row r="336" spans="1:1" x14ac:dyDescent="0.25">
      <c r="A336" s="1707"/>
    </row>
    <row r="337" spans="1:1" x14ac:dyDescent="0.25">
      <c r="A337" s="1707"/>
    </row>
    <row r="338" spans="1:1" x14ac:dyDescent="0.25">
      <c r="A338" s="1707"/>
    </row>
    <row r="339" spans="1:1" x14ac:dyDescent="0.25">
      <c r="A339" s="1707"/>
    </row>
    <row r="340" spans="1:1" x14ac:dyDescent="0.25">
      <c r="A340" s="1707"/>
    </row>
    <row r="341" spans="1:1" x14ac:dyDescent="0.25">
      <c r="A341" s="1707"/>
    </row>
    <row r="342" spans="1:1" x14ac:dyDescent="0.25">
      <c r="A342" s="1707"/>
    </row>
    <row r="343" spans="1:1" x14ac:dyDescent="0.25">
      <c r="A343" s="1707"/>
    </row>
    <row r="344" spans="1:1" x14ac:dyDescent="0.25">
      <c r="A344" s="1707"/>
    </row>
    <row r="345" spans="1:1" x14ac:dyDescent="0.25">
      <c r="A345" s="1707"/>
    </row>
    <row r="346" spans="1:1" x14ac:dyDescent="0.25">
      <c r="A346" s="1707"/>
    </row>
    <row r="347" spans="1:1" x14ac:dyDescent="0.25">
      <c r="A347" s="1707"/>
    </row>
    <row r="348" spans="1:1" x14ac:dyDescent="0.25">
      <c r="A348" s="1707"/>
    </row>
    <row r="349" spans="1:1" x14ac:dyDescent="0.25">
      <c r="A349" s="1707"/>
    </row>
    <row r="350" spans="1:1" x14ac:dyDescent="0.25">
      <c r="A350" s="1707"/>
    </row>
    <row r="351" spans="1:1" x14ac:dyDescent="0.25">
      <c r="A351" s="1707"/>
    </row>
    <row r="352" spans="1:1" x14ac:dyDescent="0.25">
      <c r="A352" s="1707"/>
    </row>
    <row r="353" spans="1:1" x14ac:dyDescent="0.25">
      <c r="A353" s="1707"/>
    </row>
    <row r="354" spans="1:1" x14ac:dyDescent="0.25">
      <c r="A354" s="1707"/>
    </row>
    <row r="355" spans="1:1" x14ac:dyDescent="0.25">
      <c r="A355" s="1707"/>
    </row>
    <row r="356" spans="1:1" x14ac:dyDescent="0.25">
      <c r="A356" s="1707"/>
    </row>
    <row r="357" spans="1:1" x14ac:dyDescent="0.25">
      <c r="A357" s="1707"/>
    </row>
    <row r="358" spans="1:1" x14ac:dyDescent="0.25">
      <c r="A358" s="1707"/>
    </row>
    <row r="359" spans="1:1" x14ac:dyDescent="0.25">
      <c r="A359" s="1707"/>
    </row>
    <row r="360" spans="1:1" x14ac:dyDescent="0.25">
      <c r="A360" s="1707"/>
    </row>
    <row r="361" spans="1:1" x14ac:dyDescent="0.25">
      <c r="A361" s="1707"/>
    </row>
    <row r="362" spans="1:1" x14ac:dyDescent="0.25">
      <c r="A362" s="1707"/>
    </row>
    <row r="363" spans="1:1" x14ac:dyDescent="0.25">
      <c r="A363" s="1707"/>
    </row>
    <row r="364" spans="1:1" x14ac:dyDescent="0.25">
      <c r="A364" s="1707"/>
    </row>
    <row r="365" spans="1:1" x14ac:dyDescent="0.25">
      <c r="A365" s="1707"/>
    </row>
    <row r="366" spans="1:1" x14ac:dyDescent="0.25">
      <c r="A366" s="1707"/>
    </row>
    <row r="367" spans="1:1" x14ac:dyDescent="0.25">
      <c r="A367" s="1707"/>
    </row>
    <row r="368" spans="1:1" x14ac:dyDescent="0.25">
      <c r="A368" s="1707"/>
    </row>
    <row r="369" spans="1:1" x14ac:dyDescent="0.25">
      <c r="A369" s="1707"/>
    </row>
    <row r="370" spans="1:1" x14ac:dyDescent="0.25">
      <c r="A370" s="1707"/>
    </row>
    <row r="371" spans="1:1" x14ac:dyDescent="0.25">
      <c r="A371" s="1707"/>
    </row>
    <row r="372" spans="1:1" x14ac:dyDescent="0.25">
      <c r="A372" s="1707"/>
    </row>
    <row r="373" spans="1:1" x14ac:dyDescent="0.25">
      <c r="A373" s="1707"/>
    </row>
    <row r="374" spans="1:1" x14ac:dyDescent="0.25">
      <c r="A374" s="1707"/>
    </row>
    <row r="375" spans="1:1" x14ac:dyDescent="0.25">
      <c r="A375" s="1707"/>
    </row>
    <row r="376" spans="1:1" x14ac:dyDescent="0.25">
      <c r="A376" s="1707"/>
    </row>
    <row r="377" spans="1:1" x14ac:dyDescent="0.25">
      <c r="A377" s="1707"/>
    </row>
    <row r="378" spans="1:1" x14ac:dyDescent="0.25">
      <c r="A378" s="1707"/>
    </row>
    <row r="379" spans="1:1" x14ac:dyDescent="0.25">
      <c r="A379" s="1707"/>
    </row>
    <row r="380" spans="1:1" x14ac:dyDescent="0.25">
      <c r="A380" s="1707"/>
    </row>
    <row r="381" spans="1:1" x14ac:dyDescent="0.25">
      <c r="A381" s="1707"/>
    </row>
    <row r="382" spans="1:1" x14ac:dyDescent="0.25">
      <c r="A382" s="1707"/>
    </row>
    <row r="383" spans="1:1" x14ac:dyDescent="0.25">
      <c r="A383" s="1707"/>
    </row>
    <row r="384" spans="1:1" x14ac:dyDescent="0.25">
      <c r="A384" s="1707"/>
    </row>
    <row r="385" spans="1:1" x14ac:dyDescent="0.25">
      <c r="A385" s="1707"/>
    </row>
    <row r="386" spans="1:1" x14ac:dyDescent="0.25">
      <c r="A386" s="1707"/>
    </row>
    <row r="387" spans="1:1" x14ac:dyDescent="0.25">
      <c r="A387" s="1707"/>
    </row>
    <row r="388" spans="1:1" x14ac:dyDescent="0.25">
      <c r="A388" s="1707"/>
    </row>
    <row r="389" spans="1:1" x14ac:dyDescent="0.25">
      <c r="A389" s="1707"/>
    </row>
    <row r="390" spans="1:1" x14ac:dyDescent="0.25">
      <c r="A390" s="1707"/>
    </row>
    <row r="391" spans="1:1" x14ac:dyDescent="0.25">
      <c r="A391" s="1707"/>
    </row>
    <row r="392" spans="1:1" x14ac:dyDescent="0.25">
      <c r="A392" s="1707"/>
    </row>
    <row r="393" spans="1:1" x14ac:dyDescent="0.25">
      <c r="A393" s="1707"/>
    </row>
    <row r="394" spans="1:1" x14ac:dyDescent="0.25">
      <c r="A394" s="1707"/>
    </row>
    <row r="395" spans="1:1" x14ac:dyDescent="0.25">
      <c r="A395" s="1707"/>
    </row>
    <row r="396" spans="1:1" x14ac:dyDescent="0.25">
      <c r="A396" s="1707"/>
    </row>
    <row r="397" spans="1:1" x14ac:dyDescent="0.25">
      <c r="A397" s="1707"/>
    </row>
    <row r="398" spans="1:1" x14ac:dyDescent="0.25">
      <c r="A398" s="1707"/>
    </row>
    <row r="399" spans="1:1" x14ac:dyDescent="0.25">
      <c r="A399" s="1707"/>
    </row>
    <row r="400" spans="1:1" x14ac:dyDescent="0.25">
      <c r="A400" s="1707"/>
    </row>
    <row r="401" spans="1:1" x14ac:dyDescent="0.25">
      <c r="A401" s="1707"/>
    </row>
    <row r="402" spans="1:1" x14ac:dyDescent="0.25">
      <c r="A402" s="1707"/>
    </row>
    <row r="403" spans="1:1" x14ac:dyDescent="0.25">
      <c r="A403" s="1707"/>
    </row>
    <row r="404" spans="1:1" x14ac:dyDescent="0.25">
      <c r="A404" s="1707"/>
    </row>
    <row r="405" spans="1:1" x14ac:dyDescent="0.25">
      <c r="A405" s="1707"/>
    </row>
    <row r="406" spans="1:1" x14ac:dyDescent="0.25">
      <c r="A406" s="1707"/>
    </row>
    <row r="407" spans="1:1" x14ac:dyDescent="0.25">
      <c r="A407" s="1707"/>
    </row>
    <row r="408" spans="1:1" x14ac:dyDescent="0.25">
      <c r="A408" s="1707"/>
    </row>
    <row r="409" spans="1:1" x14ac:dyDescent="0.25">
      <c r="A409" s="1707"/>
    </row>
    <row r="410" spans="1:1" x14ac:dyDescent="0.25">
      <c r="A410" s="1707"/>
    </row>
    <row r="411" spans="1:1" x14ac:dyDescent="0.25">
      <c r="A411" s="1707"/>
    </row>
    <row r="412" spans="1:1" x14ac:dyDescent="0.25">
      <c r="A412" s="1707"/>
    </row>
    <row r="413" spans="1:1" x14ac:dyDescent="0.25">
      <c r="A413" s="1707"/>
    </row>
    <row r="414" spans="1:1" x14ac:dyDescent="0.25">
      <c r="A414" s="1707"/>
    </row>
    <row r="415" spans="1:1" x14ac:dyDescent="0.25">
      <c r="A415" s="1707"/>
    </row>
    <row r="416" spans="1:1" x14ac:dyDescent="0.25">
      <c r="A416" s="1707"/>
    </row>
    <row r="417" spans="1:1" x14ac:dyDescent="0.25">
      <c r="A417" s="1707"/>
    </row>
    <row r="418" spans="1:1" x14ac:dyDescent="0.25">
      <c r="A418" s="1707"/>
    </row>
    <row r="419" spans="1:1" x14ac:dyDescent="0.25">
      <c r="A419" s="1707"/>
    </row>
    <row r="420" spans="1:1" x14ac:dyDescent="0.25">
      <c r="A420" s="1707"/>
    </row>
    <row r="421" spans="1:1" x14ac:dyDescent="0.25">
      <c r="A421" s="1707"/>
    </row>
    <row r="422" spans="1:1" x14ac:dyDescent="0.25">
      <c r="A422" s="1707"/>
    </row>
    <row r="423" spans="1:1" x14ac:dyDescent="0.25">
      <c r="A423" s="1707"/>
    </row>
    <row r="424" spans="1:1" x14ac:dyDescent="0.25">
      <c r="A424" s="1707"/>
    </row>
    <row r="425" spans="1:1" x14ac:dyDescent="0.25">
      <c r="A425" s="1707"/>
    </row>
    <row r="450" spans="1:1" x14ac:dyDescent="0.25">
      <c r="A450" s="1707"/>
    </row>
    <row r="451" spans="1:1" x14ac:dyDescent="0.25">
      <c r="A451" s="1707"/>
    </row>
    <row r="452" spans="1:1" x14ac:dyDescent="0.25">
      <c r="A452" s="1707"/>
    </row>
    <row r="453" spans="1:1" x14ac:dyDescent="0.25">
      <c r="A453" s="1707"/>
    </row>
    <row r="454" spans="1:1" x14ac:dyDescent="0.25">
      <c r="A454" s="1707"/>
    </row>
    <row r="455" spans="1:1" x14ac:dyDescent="0.25">
      <c r="A455" s="1707"/>
    </row>
    <row r="456" spans="1:1" x14ac:dyDescent="0.25">
      <c r="A456" s="1707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57" orientation="landscape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25"/>
  <sheetViews>
    <sheetView zoomScale="85" zoomScaleNormal="85" workbookViewId="0">
      <pane xSplit="1" ySplit="3" topLeftCell="B4" activePane="bottomRight" state="frozen"/>
      <selection activeCell="L25" sqref="L25:L26"/>
      <selection pane="topRight" activeCell="L25" sqref="L25:L26"/>
      <selection pane="bottomLeft" activeCell="L25" sqref="L25:L26"/>
      <selection pane="bottomRight" activeCell="A20" sqref="A20:XFD22"/>
    </sheetView>
  </sheetViews>
  <sheetFormatPr defaultColWidth="9.140625" defaultRowHeight="15" x14ac:dyDescent="0.25"/>
  <cols>
    <col min="1" max="1" width="11.28515625" style="1708" bestFit="1" customWidth="1"/>
    <col min="2" max="2" width="32" style="1707" bestFit="1" customWidth="1"/>
    <col min="3" max="3" width="10.140625" style="1709" customWidth="1"/>
    <col min="4" max="5" width="10.140625" style="1709" hidden="1" customWidth="1"/>
    <col min="6" max="6" width="10.140625" style="1709" customWidth="1"/>
    <col min="7" max="14" width="10.140625" style="1709" hidden="1" customWidth="1"/>
    <col min="15" max="15" width="10.140625" style="1709" customWidth="1"/>
    <col min="16" max="16" width="38" style="1709" customWidth="1"/>
    <col min="17" max="16384" width="9.140625" style="1707"/>
  </cols>
  <sheetData>
    <row r="1" spans="1:16" x14ac:dyDescent="0.25">
      <c r="A1" s="1992" t="s">
        <v>10451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2036" t="s">
        <v>10466</v>
      </c>
      <c r="B2" s="2036"/>
      <c r="C2" s="2036"/>
      <c r="D2" s="2036"/>
      <c r="E2" s="2036"/>
      <c r="F2" s="2036"/>
      <c r="G2" s="2036"/>
      <c r="H2" s="2036"/>
      <c r="I2" s="2036"/>
      <c r="J2" s="2036"/>
      <c r="K2" s="2036"/>
      <c r="L2" s="2036"/>
      <c r="M2" s="2036"/>
      <c r="N2" s="2036"/>
      <c r="O2" s="2036"/>
      <c r="P2" s="2036"/>
    </row>
    <row r="3" spans="1:16" ht="15.75" thickBot="1" x14ac:dyDescent="0.3"/>
    <row r="4" spans="1:16" s="1712" customFormat="1" ht="45" x14ac:dyDescent="0.25">
      <c r="A4" s="1710" t="s">
        <v>6256</v>
      </c>
      <c r="B4" s="1711" t="s">
        <v>3020</v>
      </c>
      <c r="C4" s="1649" t="s">
        <v>2883</v>
      </c>
      <c r="D4" s="1650" t="s">
        <v>2884</v>
      </c>
      <c r="E4" s="1650" t="s">
        <v>2885</v>
      </c>
      <c r="F4" s="1651" t="s">
        <v>2886</v>
      </c>
      <c r="G4" s="1652" t="s">
        <v>2887</v>
      </c>
      <c r="H4" s="1650" t="s">
        <v>2768</v>
      </c>
      <c r="I4" s="1653" t="s">
        <v>2763</v>
      </c>
      <c r="J4" s="1654" t="s">
        <v>2843</v>
      </c>
      <c r="K4" s="1655" t="s">
        <v>2893</v>
      </c>
      <c r="L4" s="1655" t="s">
        <v>2888</v>
      </c>
      <c r="M4" s="1655" t="s">
        <v>2889</v>
      </c>
      <c r="N4" s="1655" t="s">
        <v>2890</v>
      </c>
      <c r="O4" s="1655" t="s">
        <v>10784</v>
      </c>
      <c r="P4" s="1656" t="s">
        <v>2764</v>
      </c>
    </row>
    <row r="5" spans="1:16" x14ac:dyDescent="0.25">
      <c r="A5" s="1713"/>
      <c r="B5" s="1714"/>
      <c r="C5" s="94"/>
      <c r="D5" s="95"/>
      <c r="E5" s="95"/>
      <c r="F5" s="96"/>
      <c r="G5" s="97"/>
      <c r="H5" s="95"/>
      <c r="I5" s="98"/>
      <c r="J5" s="99"/>
      <c r="K5" s="101"/>
      <c r="L5" s="101"/>
      <c r="M5" s="101"/>
      <c r="N5" s="101"/>
      <c r="O5" s="101"/>
      <c r="P5" s="101"/>
    </row>
    <row r="6" spans="1:16" s="1717" customFormat="1" ht="15.75" thickBot="1" x14ac:dyDescent="0.3">
      <c r="A6" s="1715"/>
      <c r="B6" s="1716"/>
      <c r="C6" s="1658" t="s">
        <v>0</v>
      </c>
      <c r="D6" s="1659" t="s">
        <v>0</v>
      </c>
      <c r="E6" s="1659" t="s">
        <v>0</v>
      </c>
      <c r="F6" s="1660" t="s">
        <v>0</v>
      </c>
      <c r="G6" s="427" t="s">
        <v>0</v>
      </c>
      <c r="H6" s="425" t="s">
        <v>0</v>
      </c>
      <c r="I6" s="1661" t="s">
        <v>0</v>
      </c>
      <c r="J6" s="428" t="s">
        <v>0</v>
      </c>
      <c r="K6" s="1662" t="s">
        <v>0</v>
      </c>
      <c r="L6" s="1662" t="s">
        <v>0</v>
      </c>
      <c r="M6" s="1662" t="s">
        <v>0</v>
      </c>
      <c r="N6" s="1662" t="s">
        <v>0</v>
      </c>
      <c r="O6" s="1662" t="s">
        <v>0</v>
      </c>
      <c r="P6" s="113"/>
    </row>
    <row r="7" spans="1:16" x14ac:dyDescent="0.25">
      <c r="A7" s="1718"/>
      <c r="B7" s="1719" t="s">
        <v>1</v>
      </c>
      <c r="C7" s="1839"/>
      <c r="D7" s="1840"/>
      <c r="E7" s="1840"/>
      <c r="F7" s="1841"/>
      <c r="G7" s="1842"/>
      <c r="H7" s="1843"/>
      <c r="I7" s="1844"/>
      <c r="J7" s="1845"/>
      <c r="K7" s="1846"/>
      <c r="L7" s="1846"/>
      <c r="M7" s="1846"/>
      <c r="N7" s="1846"/>
      <c r="O7" s="1846"/>
      <c r="P7" s="1858"/>
    </row>
    <row r="8" spans="1:16" x14ac:dyDescent="0.25">
      <c r="A8" s="1718"/>
      <c r="B8" s="1719"/>
      <c r="C8" s="1847"/>
      <c r="D8" s="1721"/>
      <c r="E8" s="1721"/>
      <c r="F8" s="1848"/>
      <c r="G8" s="1723"/>
      <c r="H8" s="1724"/>
      <c r="I8" s="1725"/>
      <c r="J8" s="1726"/>
      <c r="K8" s="1727"/>
      <c r="L8" s="1727"/>
      <c r="M8" s="1727"/>
      <c r="N8" s="1727"/>
      <c r="O8" s="1727"/>
      <c r="P8" s="1859"/>
    </row>
    <row r="9" spans="1:16" x14ac:dyDescent="0.25">
      <c r="A9" s="1718"/>
      <c r="B9" s="1719" t="s">
        <v>2771</v>
      </c>
      <c r="C9" s="1847"/>
      <c r="D9" s="1721"/>
      <c r="E9" s="1721"/>
      <c r="F9" s="1848"/>
      <c r="G9" s="1723"/>
      <c r="H9" s="1724"/>
      <c r="I9" s="1725"/>
      <c r="J9" s="1726"/>
      <c r="K9" s="1727"/>
      <c r="L9" s="1727"/>
      <c r="M9" s="1727"/>
      <c r="N9" s="1727"/>
      <c r="O9" s="1727"/>
      <c r="P9" s="1859"/>
    </row>
    <row r="10" spans="1:16" ht="14.45" customHeight="1" x14ac:dyDescent="0.25">
      <c r="A10" s="1732">
        <v>399140100</v>
      </c>
      <c r="B10" s="1860" t="s">
        <v>2</v>
      </c>
      <c r="C10" s="1734">
        <f>VLOOKUP(A10,CSYear!A:D,4,0)</f>
        <v>70900</v>
      </c>
      <c r="D10" s="1735"/>
      <c r="E10" s="1736"/>
      <c r="F10" s="1730">
        <f>VLOOKUP(A10,CSYear!A:E,5,0)</f>
        <v>70900</v>
      </c>
      <c r="G10" s="1730">
        <f>VLOOKUP(A10,'To CSDate'!A:C,3,0)</f>
        <v>34006.14</v>
      </c>
      <c r="H10" s="1735">
        <f>F10-G10</f>
        <v>36893.86</v>
      </c>
      <c r="I10" s="1737">
        <f>68300-F10</f>
        <v>-2600</v>
      </c>
      <c r="J10" s="1738">
        <f>F10+I10</f>
        <v>68300</v>
      </c>
      <c r="K10" s="1739">
        <f>C10</f>
        <v>70900</v>
      </c>
      <c r="L10" s="1739"/>
      <c r="M10" s="1739"/>
      <c r="N10" s="1739"/>
      <c r="O10" s="1739">
        <f>SUM(K10:N10)</f>
        <v>70900</v>
      </c>
      <c r="P10" s="1861"/>
    </row>
    <row r="11" spans="1:16" ht="14.45" customHeight="1" x14ac:dyDescent="0.25">
      <c r="A11" s="1732">
        <v>399140930</v>
      </c>
      <c r="B11" s="1860" t="s">
        <v>2731</v>
      </c>
      <c r="C11" s="1734">
        <f>VLOOKUP(A11,CSYear!A:D,4,0)</f>
        <v>200</v>
      </c>
      <c r="D11" s="1735"/>
      <c r="E11" s="1736"/>
      <c r="F11" s="1730">
        <f>VLOOKUP(A11,CSYear!A:E,5,0)</f>
        <v>200</v>
      </c>
      <c r="G11" s="1730">
        <f>VLOOKUP(A11,'To CSDate'!A:C,3,0)</f>
        <v>0</v>
      </c>
      <c r="H11" s="1735">
        <f>F11-G11</f>
        <v>200</v>
      </c>
      <c r="I11" s="1737"/>
      <c r="J11" s="1738">
        <f>F11+I11</f>
        <v>200</v>
      </c>
      <c r="K11" s="1739">
        <f>C11</f>
        <v>200</v>
      </c>
      <c r="L11" s="1739"/>
      <c r="M11" s="1739"/>
      <c r="N11" s="1739"/>
      <c r="O11" s="1739">
        <f>SUM(K11:N11)</f>
        <v>200</v>
      </c>
      <c r="P11" s="1861"/>
    </row>
    <row r="12" spans="1:16" ht="14.45" customHeight="1" x14ac:dyDescent="0.25">
      <c r="A12" s="1741"/>
      <c r="B12" s="1742" t="s">
        <v>7</v>
      </c>
      <c r="C12" s="1849">
        <f t="shared" ref="C12:O12" si="0">SUM(C9:C11)</f>
        <v>71100</v>
      </c>
      <c r="D12" s="1744">
        <f t="shared" si="0"/>
        <v>0</v>
      </c>
      <c r="E12" s="1744">
        <f t="shared" si="0"/>
        <v>0</v>
      </c>
      <c r="F12" s="1850">
        <f t="shared" si="0"/>
        <v>71100</v>
      </c>
      <c r="G12" s="1746">
        <f t="shared" si="0"/>
        <v>34006.14</v>
      </c>
      <c r="H12" s="1747">
        <f t="shared" si="0"/>
        <v>37093.86</v>
      </c>
      <c r="I12" s="1748">
        <f t="shared" si="0"/>
        <v>-2600</v>
      </c>
      <c r="J12" s="1749">
        <f t="shared" si="0"/>
        <v>68500</v>
      </c>
      <c r="K12" s="1750">
        <f t="shared" si="0"/>
        <v>71100</v>
      </c>
      <c r="L12" s="1750">
        <f t="shared" si="0"/>
        <v>0</v>
      </c>
      <c r="M12" s="1750">
        <f t="shared" si="0"/>
        <v>0</v>
      </c>
      <c r="N12" s="1750">
        <f t="shared" si="0"/>
        <v>0</v>
      </c>
      <c r="O12" s="1750">
        <f t="shared" si="0"/>
        <v>71100</v>
      </c>
      <c r="P12" s="1740"/>
    </row>
    <row r="13" spans="1:16" ht="14.45" customHeight="1" x14ac:dyDescent="0.25">
      <c r="A13" s="1741"/>
      <c r="B13" s="1751"/>
      <c r="C13" s="1851"/>
      <c r="D13" s="1753"/>
      <c r="E13" s="1753"/>
      <c r="F13" s="1850"/>
      <c r="G13" s="1746"/>
      <c r="H13" s="1747"/>
      <c r="I13" s="1748"/>
      <c r="J13" s="1749"/>
      <c r="K13" s="1750"/>
      <c r="L13" s="1750"/>
      <c r="M13" s="1750"/>
      <c r="N13" s="1750"/>
      <c r="O13" s="1750"/>
      <c r="P13" s="1740"/>
    </row>
    <row r="14" spans="1:16" ht="14.45" customHeight="1" x14ac:dyDescent="0.25">
      <c r="A14" s="1741"/>
      <c r="B14" s="1719" t="s">
        <v>2744</v>
      </c>
      <c r="C14" s="1847"/>
      <c r="D14" s="1721"/>
      <c r="E14" s="1721"/>
      <c r="F14" s="1852"/>
      <c r="G14" s="1730"/>
      <c r="H14" s="1735"/>
      <c r="I14" s="1737"/>
      <c r="J14" s="1738"/>
      <c r="K14" s="1739"/>
      <c r="L14" s="1739"/>
      <c r="M14" s="1739"/>
      <c r="N14" s="1739"/>
      <c r="O14" s="1739"/>
      <c r="P14" s="1740"/>
    </row>
    <row r="15" spans="1:16" ht="14.45" customHeight="1" x14ac:dyDescent="0.25">
      <c r="A15" s="1732">
        <v>399142000</v>
      </c>
      <c r="B15" s="1860" t="s">
        <v>2733</v>
      </c>
      <c r="C15" s="1734">
        <f>VLOOKUP(A15,CSYear!A:D,4,0)</f>
        <v>0</v>
      </c>
      <c r="D15" s="1735"/>
      <c r="E15" s="1736"/>
      <c r="F15" s="1730">
        <f>VLOOKUP(A15,CSYear!A:E,5,0)</f>
        <v>0</v>
      </c>
      <c r="G15" s="1730">
        <f>VLOOKUP(A15,'To CSDate'!A:C,3,0)</f>
        <v>0</v>
      </c>
      <c r="H15" s="1735">
        <f>F15-G15</f>
        <v>0</v>
      </c>
      <c r="I15" s="1737"/>
      <c r="J15" s="1738">
        <f>F15+I15</f>
        <v>0</v>
      </c>
      <c r="K15" s="1739">
        <f>C15</f>
        <v>0</v>
      </c>
      <c r="L15" s="1739"/>
      <c r="M15" s="1739"/>
      <c r="N15" s="1739"/>
      <c r="O15" s="1739">
        <f>SUM(K15:N15)</f>
        <v>0</v>
      </c>
      <c r="P15" s="1861"/>
    </row>
    <row r="16" spans="1:16" x14ac:dyDescent="0.25">
      <c r="A16" s="1756"/>
      <c r="B16" s="1742" t="s">
        <v>7</v>
      </c>
      <c r="C16" s="1849">
        <f t="shared" ref="C16:O16" si="1">C15</f>
        <v>0</v>
      </c>
      <c r="D16" s="1744">
        <f t="shared" si="1"/>
        <v>0</v>
      </c>
      <c r="E16" s="1744">
        <f t="shared" si="1"/>
        <v>0</v>
      </c>
      <c r="F16" s="1850">
        <f t="shared" si="1"/>
        <v>0</v>
      </c>
      <c r="G16" s="1746">
        <f t="shared" si="1"/>
        <v>0</v>
      </c>
      <c r="H16" s="1747">
        <f t="shared" si="1"/>
        <v>0</v>
      </c>
      <c r="I16" s="1748">
        <f t="shared" si="1"/>
        <v>0</v>
      </c>
      <c r="J16" s="1749">
        <f t="shared" si="1"/>
        <v>0</v>
      </c>
      <c r="K16" s="1750">
        <f t="shared" si="1"/>
        <v>0</v>
      </c>
      <c r="L16" s="1750">
        <f t="shared" si="1"/>
        <v>0</v>
      </c>
      <c r="M16" s="1750">
        <f t="shared" si="1"/>
        <v>0</v>
      </c>
      <c r="N16" s="1750">
        <f t="shared" si="1"/>
        <v>0</v>
      </c>
      <c r="O16" s="1750">
        <f t="shared" si="1"/>
        <v>0</v>
      </c>
      <c r="P16" s="1740"/>
    </row>
    <row r="17" spans="1:16" ht="14.45" customHeight="1" x14ac:dyDescent="0.25">
      <c r="A17" s="1741"/>
      <c r="B17" s="1862"/>
      <c r="C17" s="1851"/>
      <c r="D17" s="1753"/>
      <c r="E17" s="1753"/>
      <c r="F17" s="1852"/>
      <c r="G17" s="1730"/>
      <c r="H17" s="1735"/>
      <c r="I17" s="1737"/>
      <c r="J17" s="1738"/>
      <c r="K17" s="1739"/>
      <c r="L17" s="1739"/>
      <c r="M17" s="1739"/>
      <c r="N17" s="1739"/>
      <c r="O17" s="1739"/>
      <c r="P17" s="1861"/>
    </row>
    <row r="18" spans="1:16" s="1755" customFormat="1" ht="15.75" thickBot="1" x14ac:dyDescent="0.3">
      <c r="A18" s="1759"/>
      <c r="B18" s="1760" t="s">
        <v>8</v>
      </c>
      <c r="C18" s="1856">
        <f t="shared" ref="C18:O18" si="2">C12+C16</f>
        <v>71100</v>
      </c>
      <c r="D18" s="1762">
        <f t="shared" si="2"/>
        <v>0</v>
      </c>
      <c r="E18" s="1762">
        <f t="shared" si="2"/>
        <v>0</v>
      </c>
      <c r="F18" s="1857">
        <f t="shared" si="2"/>
        <v>71100</v>
      </c>
      <c r="G18" s="1764">
        <f t="shared" si="2"/>
        <v>34006.14</v>
      </c>
      <c r="H18" s="1765">
        <f t="shared" si="2"/>
        <v>37093.86</v>
      </c>
      <c r="I18" s="1766">
        <f t="shared" si="2"/>
        <v>-2600</v>
      </c>
      <c r="J18" s="1767">
        <f t="shared" si="2"/>
        <v>68500</v>
      </c>
      <c r="K18" s="1768">
        <f t="shared" si="2"/>
        <v>71100</v>
      </c>
      <c r="L18" s="1768">
        <f t="shared" si="2"/>
        <v>0</v>
      </c>
      <c r="M18" s="1768">
        <f t="shared" si="2"/>
        <v>0</v>
      </c>
      <c r="N18" s="1768">
        <f t="shared" si="2"/>
        <v>0</v>
      </c>
      <c r="O18" s="1768">
        <f t="shared" si="2"/>
        <v>71100</v>
      </c>
      <c r="P18" s="1863"/>
    </row>
    <row r="19" spans="1:16" x14ac:dyDescent="0.25">
      <c r="A19" s="1707"/>
      <c r="C19" s="1770"/>
      <c r="D19" s="1770"/>
      <c r="E19" s="1770"/>
      <c r="F19" s="1770"/>
      <c r="G19" s="1770"/>
      <c r="H19" s="1770"/>
      <c r="I19" s="1770"/>
      <c r="J19" s="1770"/>
      <c r="K19" s="1770"/>
      <c r="L19" s="1770"/>
      <c r="M19" s="1770"/>
      <c r="N19" s="1770"/>
      <c r="O19" s="1770"/>
      <c r="P19" s="1770"/>
    </row>
    <row r="20" spans="1:16" x14ac:dyDescent="0.25">
      <c r="A20" s="1707"/>
      <c r="C20" s="1770"/>
      <c r="D20" s="1770"/>
      <c r="E20" s="1770"/>
      <c r="F20" s="1770"/>
      <c r="G20" s="1770"/>
      <c r="H20" s="1770"/>
      <c r="I20" s="1770"/>
      <c r="J20" s="1770"/>
      <c r="K20" s="1770"/>
      <c r="L20" s="1770"/>
      <c r="M20" s="1770"/>
      <c r="N20" s="1770"/>
      <c r="O20" s="1770"/>
      <c r="P20" s="1770"/>
    </row>
    <row r="21" spans="1:16" x14ac:dyDescent="0.25">
      <c r="A21" s="1707"/>
      <c r="C21" s="1770"/>
      <c r="D21" s="1770"/>
      <c r="E21" s="1770"/>
      <c r="F21" s="1770"/>
      <c r="G21" s="1770"/>
      <c r="H21" s="1770"/>
      <c r="I21" s="1770"/>
      <c r="J21" s="1770"/>
      <c r="K21" s="1770"/>
      <c r="L21" s="1770"/>
      <c r="M21" s="1770"/>
      <c r="N21" s="1770"/>
      <c r="O21" s="1770"/>
      <c r="P21" s="1770"/>
    </row>
    <row r="22" spans="1:16" x14ac:dyDescent="0.25">
      <c r="A22" s="1707"/>
      <c r="C22" s="1770"/>
      <c r="D22" s="1770"/>
      <c r="E22" s="1770"/>
      <c r="F22" s="1770"/>
      <c r="G22" s="1770"/>
      <c r="H22" s="1770"/>
      <c r="I22" s="1770"/>
      <c r="J22" s="1770"/>
      <c r="K22" s="1770"/>
      <c r="L22" s="1770"/>
      <c r="M22" s="1770"/>
      <c r="N22" s="1770"/>
      <c r="O22" s="1770"/>
      <c r="P22" s="1770"/>
    </row>
    <row r="23" spans="1:16" x14ac:dyDescent="0.25">
      <c r="A23" s="1707"/>
      <c r="C23" s="1770"/>
      <c r="D23" s="1770"/>
      <c r="E23" s="1770"/>
      <c r="F23" s="1770"/>
      <c r="G23" s="1770"/>
      <c r="H23" s="1770"/>
      <c r="I23" s="1770"/>
      <c r="J23" s="1770"/>
      <c r="K23" s="1770"/>
      <c r="L23" s="1770"/>
      <c r="M23" s="1770"/>
      <c r="N23" s="1770"/>
      <c r="O23" s="1770"/>
      <c r="P23" s="1770"/>
    </row>
    <row r="24" spans="1:16" x14ac:dyDescent="0.25">
      <c r="A24" s="1707"/>
      <c r="C24" s="1770"/>
      <c r="D24" s="1770"/>
      <c r="E24" s="1770"/>
      <c r="F24" s="1770"/>
      <c r="G24" s="1770"/>
      <c r="H24" s="1770"/>
      <c r="I24" s="1770"/>
      <c r="J24" s="1770"/>
      <c r="K24" s="1770"/>
      <c r="L24" s="1770"/>
      <c r="M24" s="1770"/>
      <c r="N24" s="1770"/>
      <c r="O24" s="1770"/>
      <c r="P24" s="1770"/>
    </row>
    <row r="25" spans="1:16" x14ac:dyDescent="0.25">
      <c r="A25" s="1707"/>
      <c r="C25" s="1770"/>
      <c r="D25" s="1770"/>
      <c r="E25" s="1770"/>
      <c r="F25" s="1770"/>
      <c r="G25" s="1770"/>
      <c r="H25" s="1770"/>
      <c r="I25" s="1770"/>
      <c r="J25" s="1770"/>
      <c r="K25" s="1770"/>
      <c r="L25" s="1770"/>
      <c r="M25" s="1770"/>
      <c r="N25" s="1770"/>
      <c r="O25" s="1770"/>
      <c r="P25" s="1770"/>
    </row>
    <row r="26" spans="1:16" x14ac:dyDescent="0.25">
      <c r="A26" s="1707"/>
      <c r="C26" s="1770"/>
      <c r="D26" s="1770"/>
      <c r="E26" s="1770"/>
      <c r="F26" s="1770"/>
      <c r="G26" s="1770"/>
      <c r="H26" s="1770"/>
      <c r="I26" s="1770"/>
      <c r="J26" s="1770"/>
      <c r="K26" s="1770"/>
      <c r="L26" s="1770"/>
      <c r="M26" s="1770"/>
      <c r="N26" s="1770"/>
      <c r="O26" s="1770"/>
      <c r="P26" s="1770"/>
    </row>
    <row r="27" spans="1:16" x14ac:dyDescent="0.25">
      <c r="A27" s="1707"/>
      <c r="C27" s="1770"/>
      <c r="D27" s="1770"/>
      <c r="E27" s="1770"/>
      <c r="F27" s="1770"/>
      <c r="G27" s="1770"/>
      <c r="H27" s="1770"/>
      <c r="I27" s="1770"/>
      <c r="J27" s="1770"/>
      <c r="K27" s="1770"/>
      <c r="L27" s="1770"/>
      <c r="M27" s="1770"/>
      <c r="N27" s="1770"/>
      <c r="O27" s="1770"/>
      <c r="P27" s="1770"/>
    </row>
    <row r="28" spans="1:16" x14ac:dyDescent="0.25">
      <c r="A28" s="1707"/>
      <c r="C28" s="1770"/>
      <c r="D28" s="1770"/>
      <c r="E28" s="1770"/>
      <c r="F28" s="1770"/>
      <c r="G28" s="1770"/>
      <c r="H28" s="1770"/>
      <c r="I28" s="1770"/>
      <c r="J28" s="1770"/>
      <c r="K28" s="1770"/>
      <c r="L28" s="1770"/>
      <c r="M28" s="1770"/>
      <c r="N28" s="1770"/>
      <c r="O28" s="1770"/>
      <c r="P28" s="1770"/>
    </row>
    <row r="29" spans="1:16" x14ac:dyDescent="0.25">
      <c r="A29" s="1707"/>
      <c r="C29" s="1770"/>
      <c r="D29" s="1770"/>
      <c r="E29" s="1770"/>
      <c r="F29" s="1770"/>
      <c r="G29" s="1770"/>
      <c r="H29" s="1770"/>
      <c r="I29" s="1770"/>
      <c r="J29" s="1770"/>
      <c r="K29" s="1770"/>
      <c r="L29" s="1770"/>
      <c r="M29" s="1770"/>
      <c r="N29" s="1770"/>
      <c r="O29" s="1770"/>
      <c r="P29" s="1770"/>
    </row>
    <row r="30" spans="1:16" x14ac:dyDescent="0.25">
      <c r="A30" s="1707"/>
      <c r="C30" s="1770"/>
      <c r="D30" s="1770"/>
      <c r="E30" s="1770"/>
      <c r="F30" s="1770"/>
      <c r="G30" s="1770"/>
      <c r="H30" s="1770"/>
      <c r="I30" s="1770"/>
      <c r="J30" s="1770"/>
      <c r="K30" s="1770"/>
      <c r="L30" s="1770"/>
      <c r="M30" s="1770"/>
      <c r="N30" s="1770"/>
      <c r="O30" s="1770"/>
      <c r="P30" s="1770"/>
    </row>
    <row r="31" spans="1:16" x14ac:dyDescent="0.25">
      <c r="A31" s="1707"/>
      <c r="C31" s="1770"/>
      <c r="D31" s="1770"/>
      <c r="E31" s="1770"/>
      <c r="F31" s="1770"/>
      <c r="G31" s="1770"/>
      <c r="H31" s="1770"/>
      <c r="I31" s="1770"/>
      <c r="J31" s="1770"/>
      <c r="K31" s="1770"/>
      <c r="L31" s="1770"/>
      <c r="M31" s="1770"/>
      <c r="N31" s="1770"/>
      <c r="O31" s="1770"/>
      <c r="P31" s="1770"/>
    </row>
    <row r="32" spans="1:16" x14ac:dyDescent="0.25">
      <c r="A32" s="1707"/>
      <c r="C32" s="1770"/>
      <c r="D32" s="1770"/>
      <c r="E32" s="1770"/>
      <c r="F32" s="1770"/>
      <c r="G32" s="1770"/>
      <c r="H32" s="1770"/>
      <c r="I32" s="1770"/>
      <c r="J32" s="1770"/>
      <c r="K32" s="1770"/>
      <c r="L32" s="1770"/>
      <c r="M32" s="1770"/>
      <c r="N32" s="1770"/>
      <c r="O32" s="1770"/>
      <c r="P32" s="1770"/>
    </row>
    <row r="33" spans="1:16" x14ac:dyDescent="0.25">
      <c r="A33" s="1707"/>
      <c r="C33" s="1770"/>
      <c r="D33" s="1770"/>
      <c r="E33" s="1770"/>
      <c r="F33" s="1770"/>
      <c r="G33" s="1770"/>
      <c r="H33" s="1770"/>
      <c r="I33" s="1770"/>
      <c r="J33" s="1770"/>
      <c r="K33" s="1770"/>
      <c r="L33" s="1770"/>
      <c r="M33" s="1770"/>
      <c r="N33" s="1770"/>
      <c r="O33" s="1770"/>
      <c r="P33" s="1770"/>
    </row>
    <row r="34" spans="1:16" x14ac:dyDescent="0.25">
      <c r="A34" s="1707"/>
      <c r="C34" s="1770"/>
      <c r="D34" s="1770"/>
      <c r="E34" s="1770"/>
      <c r="F34" s="1770"/>
      <c r="G34" s="1770"/>
      <c r="H34" s="1770"/>
      <c r="I34" s="1770"/>
      <c r="J34" s="1770"/>
      <c r="K34" s="1770"/>
      <c r="L34" s="1770"/>
      <c r="M34" s="1770"/>
      <c r="N34" s="1770"/>
      <c r="O34" s="1770"/>
      <c r="P34" s="1770"/>
    </row>
    <row r="35" spans="1:16" x14ac:dyDescent="0.25">
      <c r="A35" s="1707"/>
      <c r="C35" s="1770"/>
      <c r="D35" s="1770"/>
      <c r="E35" s="1770"/>
      <c r="F35" s="1770"/>
      <c r="G35" s="1770"/>
      <c r="H35" s="1770"/>
      <c r="I35" s="1770"/>
      <c r="J35" s="1770"/>
      <c r="K35" s="1770"/>
      <c r="L35" s="1770"/>
      <c r="M35" s="1770"/>
      <c r="N35" s="1770"/>
      <c r="O35" s="1770"/>
      <c r="P35" s="1770"/>
    </row>
    <row r="36" spans="1:16" x14ac:dyDescent="0.25">
      <c r="A36" s="1707"/>
      <c r="C36" s="1770"/>
      <c r="D36" s="1770"/>
      <c r="E36" s="1770"/>
      <c r="F36" s="1770"/>
      <c r="G36" s="1770"/>
      <c r="H36" s="1770"/>
      <c r="I36" s="1770"/>
      <c r="J36" s="1770"/>
      <c r="K36" s="1770"/>
      <c r="L36" s="1770"/>
      <c r="M36" s="1770"/>
      <c r="N36" s="1770"/>
      <c r="O36" s="1770"/>
      <c r="P36" s="1770"/>
    </row>
    <row r="37" spans="1:16" x14ac:dyDescent="0.25">
      <c r="A37" s="1707"/>
      <c r="C37" s="1770"/>
      <c r="D37" s="1770"/>
      <c r="E37" s="1770"/>
      <c r="F37" s="1770"/>
      <c r="G37" s="1770"/>
      <c r="H37" s="1770"/>
      <c r="I37" s="1770"/>
      <c r="J37" s="1770"/>
      <c r="K37" s="1770"/>
      <c r="L37" s="1770"/>
      <c r="M37" s="1770"/>
      <c r="N37" s="1770"/>
      <c r="O37" s="1770"/>
      <c r="P37" s="1770"/>
    </row>
    <row r="38" spans="1:16" x14ac:dyDescent="0.25">
      <c r="A38" s="1707"/>
      <c r="C38" s="1770"/>
      <c r="D38" s="1770"/>
      <c r="E38" s="1770"/>
      <c r="F38" s="1770"/>
      <c r="G38" s="1770"/>
      <c r="H38" s="1770"/>
      <c r="I38" s="1770"/>
      <c r="J38" s="1770"/>
      <c r="K38" s="1770"/>
      <c r="L38" s="1770"/>
      <c r="M38" s="1770"/>
      <c r="N38" s="1770"/>
      <c r="O38" s="1770"/>
      <c r="P38" s="1770"/>
    </row>
    <row r="39" spans="1:16" x14ac:dyDescent="0.25">
      <c r="A39" s="1707"/>
      <c r="C39" s="1770"/>
      <c r="D39" s="1770"/>
      <c r="E39" s="1770"/>
      <c r="F39" s="1770"/>
      <c r="G39" s="1770"/>
      <c r="H39" s="1770"/>
      <c r="I39" s="1770"/>
      <c r="J39" s="1770"/>
      <c r="K39" s="1770"/>
      <c r="L39" s="1770"/>
      <c r="M39" s="1770"/>
      <c r="N39" s="1770"/>
      <c r="O39" s="1770"/>
      <c r="P39" s="1770"/>
    </row>
    <row r="40" spans="1:16" x14ac:dyDescent="0.25">
      <c r="A40" s="1707"/>
      <c r="C40" s="1770"/>
      <c r="D40" s="1770"/>
      <c r="E40" s="1770"/>
      <c r="F40" s="1770"/>
      <c r="G40" s="1770"/>
      <c r="H40" s="1770"/>
      <c r="I40" s="1770"/>
      <c r="J40" s="1770"/>
      <c r="K40" s="1770"/>
      <c r="L40" s="1770"/>
      <c r="M40" s="1770"/>
      <c r="N40" s="1770"/>
      <c r="O40" s="1770"/>
      <c r="P40" s="1770"/>
    </row>
    <row r="41" spans="1:16" x14ac:dyDescent="0.25">
      <c r="A41" s="1707"/>
      <c r="C41" s="1770"/>
      <c r="D41" s="1770"/>
      <c r="E41" s="1770"/>
      <c r="F41" s="1770"/>
      <c r="G41" s="1770"/>
      <c r="H41" s="1770"/>
      <c r="I41" s="1770"/>
      <c r="J41" s="1770"/>
      <c r="K41" s="1770"/>
      <c r="L41" s="1770"/>
      <c r="M41" s="1770"/>
      <c r="N41" s="1770"/>
      <c r="O41" s="1770"/>
      <c r="P41" s="1770"/>
    </row>
    <row r="42" spans="1:16" x14ac:dyDescent="0.25">
      <c r="A42" s="1707"/>
      <c r="C42" s="1770"/>
      <c r="D42" s="1770"/>
      <c r="E42" s="1770"/>
      <c r="F42" s="1770"/>
      <c r="G42" s="1770"/>
      <c r="H42" s="1770"/>
      <c r="I42" s="1770"/>
      <c r="J42" s="1770"/>
      <c r="K42" s="1770"/>
      <c r="L42" s="1770"/>
      <c r="M42" s="1770"/>
      <c r="N42" s="1770"/>
      <c r="O42" s="1770"/>
      <c r="P42" s="1770"/>
    </row>
    <row r="43" spans="1:16" x14ac:dyDescent="0.25">
      <c r="A43" s="1707"/>
      <c r="C43" s="1770"/>
      <c r="D43" s="1770"/>
      <c r="E43" s="1770"/>
      <c r="F43" s="1770"/>
      <c r="G43" s="1770"/>
      <c r="H43" s="1770"/>
      <c r="I43" s="1770"/>
      <c r="J43" s="1770"/>
      <c r="K43" s="1770"/>
      <c r="L43" s="1770"/>
      <c r="M43" s="1770"/>
      <c r="N43" s="1770"/>
      <c r="O43" s="1770"/>
      <c r="P43" s="1770"/>
    </row>
    <row r="44" spans="1:16" x14ac:dyDescent="0.25">
      <c r="A44" s="1707"/>
      <c r="C44" s="1770"/>
      <c r="D44" s="1770"/>
      <c r="E44" s="1770"/>
      <c r="F44" s="1770"/>
      <c r="G44" s="1770"/>
      <c r="H44" s="1770"/>
      <c r="I44" s="1770"/>
      <c r="J44" s="1770"/>
      <c r="K44" s="1770"/>
      <c r="L44" s="1770"/>
      <c r="M44" s="1770"/>
      <c r="N44" s="1770"/>
      <c r="O44" s="1770"/>
      <c r="P44" s="1770"/>
    </row>
    <row r="45" spans="1:16" x14ac:dyDescent="0.25">
      <c r="A45" s="1707"/>
      <c r="C45" s="1770"/>
      <c r="D45" s="1770"/>
      <c r="E45" s="1770"/>
      <c r="F45" s="1770"/>
      <c r="G45" s="1770"/>
      <c r="H45" s="1770"/>
      <c r="I45" s="1770"/>
      <c r="J45" s="1770"/>
      <c r="K45" s="1770"/>
      <c r="L45" s="1770"/>
      <c r="M45" s="1770"/>
      <c r="N45" s="1770"/>
      <c r="O45" s="1770"/>
      <c r="P45" s="1770"/>
    </row>
    <row r="46" spans="1:16" x14ac:dyDescent="0.25">
      <c r="A46" s="1707"/>
      <c r="C46" s="1770"/>
      <c r="D46" s="1770"/>
      <c r="E46" s="1770"/>
      <c r="F46" s="1770"/>
      <c r="G46" s="1770"/>
      <c r="H46" s="1770"/>
      <c r="I46" s="1770"/>
      <c r="J46" s="1770"/>
      <c r="K46" s="1770"/>
      <c r="L46" s="1770"/>
      <c r="M46" s="1770"/>
      <c r="N46" s="1770"/>
      <c r="O46" s="1770"/>
      <c r="P46" s="1770"/>
    </row>
    <row r="47" spans="1:16" x14ac:dyDescent="0.25">
      <c r="A47" s="1707"/>
      <c r="C47" s="1770"/>
      <c r="D47" s="1770"/>
      <c r="E47" s="1770"/>
      <c r="F47" s="1770"/>
      <c r="G47" s="1770"/>
      <c r="H47" s="1770"/>
      <c r="I47" s="1770"/>
      <c r="J47" s="1770"/>
      <c r="K47" s="1770"/>
      <c r="L47" s="1770"/>
      <c r="M47" s="1770"/>
      <c r="N47" s="1770"/>
      <c r="O47" s="1770"/>
      <c r="P47" s="1770"/>
    </row>
    <row r="48" spans="1:16" x14ac:dyDescent="0.25">
      <c r="A48" s="1707"/>
      <c r="C48" s="1770"/>
      <c r="D48" s="1770"/>
      <c r="E48" s="1770"/>
      <c r="F48" s="1770"/>
      <c r="G48" s="1770"/>
      <c r="H48" s="1770"/>
      <c r="I48" s="1770"/>
      <c r="J48" s="1770"/>
      <c r="K48" s="1770"/>
      <c r="L48" s="1770"/>
      <c r="M48" s="1770"/>
      <c r="N48" s="1770"/>
      <c r="O48" s="1770"/>
      <c r="P48" s="1770"/>
    </row>
    <row r="49" spans="1:16" x14ac:dyDescent="0.25">
      <c r="A49" s="1707"/>
      <c r="C49" s="1770"/>
      <c r="D49" s="1770"/>
      <c r="E49" s="1770"/>
      <c r="F49" s="1770"/>
      <c r="G49" s="1770"/>
      <c r="H49" s="1770"/>
      <c r="I49" s="1770"/>
      <c r="J49" s="1770"/>
      <c r="K49" s="1770"/>
      <c r="L49" s="1770"/>
      <c r="M49" s="1770"/>
      <c r="N49" s="1770"/>
      <c r="O49" s="1770"/>
      <c r="P49" s="1770"/>
    </row>
    <row r="50" spans="1:16" x14ac:dyDescent="0.25">
      <c r="A50" s="1707"/>
      <c r="C50" s="1770"/>
      <c r="D50" s="1770"/>
      <c r="E50" s="1770"/>
      <c r="F50" s="1770"/>
      <c r="G50" s="1770"/>
      <c r="H50" s="1770"/>
      <c r="I50" s="1770"/>
      <c r="J50" s="1770"/>
      <c r="K50" s="1770"/>
      <c r="L50" s="1770"/>
      <c r="M50" s="1770"/>
      <c r="N50" s="1770"/>
      <c r="O50" s="1770"/>
      <c r="P50" s="1770"/>
    </row>
    <row r="51" spans="1:16" x14ac:dyDescent="0.25">
      <c r="A51" s="1707"/>
      <c r="C51" s="1770"/>
      <c r="D51" s="1770"/>
      <c r="E51" s="1770"/>
      <c r="F51" s="1770"/>
      <c r="G51" s="1770"/>
      <c r="H51" s="1770"/>
      <c r="I51" s="1770"/>
      <c r="J51" s="1770"/>
      <c r="K51" s="1770"/>
      <c r="L51" s="1770"/>
      <c r="M51" s="1770"/>
      <c r="N51" s="1770"/>
      <c r="O51" s="1770"/>
      <c r="P51" s="1770"/>
    </row>
    <row r="52" spans="1:16" x14ac:dyDescent="0.25">
      <c r="A52" s="1707"/>
      <c r="C52" s="1770"/>
      <c r="D52" s="1770"/>
      <c r="E52" s="1770"/>
      <c r="F52" s="1770"/>
      <c r="G52" s="1770"/>
      <c r="H52" s="1770"/>
      <c r="I52" s="1770"/>
      <c r="J52" s="1770"/>
      <c r="K52" s="1770"/>
      <c r="L52" s="1770"/>
      <c r="M52" s="1770"/>
      <c r="N52" s="1770"/>
      <c r="O52" s="1770"/>
      <c r="P52" s="1770"/>
    </row>
    <row r="53" spans="1:16" x14ac:dyDescent="0.25">
      <c r="A53" s="1707"/>
      <c r="C53" s="1770"/>
      <c r="D53" s="1770"/>
      <c r="E53" s="1770"/>
      <c r="F53" s="1770"/>
      <c r="G53" s="1770"/>
      <c r="H53" s="1770"/>
      <c r="I53" s="1770"/>
      <c r="J53" s="1770"/>
      <c r="K53" s="1770"/>
      <c r="L53" s="1770"/>
      <c r="M53" s="1770"/>
      <c r="N53" s="1770"/>
      <c r="O53" s="1770"/>
      <c r="P53" s="1770"/>
    </row>
    <row r="54" spans="1:16" x14ac:dyDescent="0.25">
      <c r="A54" s="1707"/>
      <c r="C54" s="1770"/>
      <c r="D54" s="1770"/>
      <c r="E54" s="1770"/>
      <c r="F54" s="1770"/>
      <c r="G54" s="1770"/>
      <c r="H54" s="1770"/>
      <c r="I54" s="1770"/>
      <c r="J54" s="1770"/>
      <c r="K54" s="1770"/>
      <c r="L54" s="1770"/>
      <c r="M54" s="1770"/>
      <c r="N54" s="1770"/>
      <c r="O54" s="1770"/>
      <c r="P54" s="1770"/>
    </row>
    <row r="55" spans="1:16" x14ac:dyDescent="0.25">
      <c r="A55" s="1707"/>
      <c r="C55" s="1770"/>
      <c r="D55" s="1770"/>
      <c r="E55" s="1770"/>
      <c r="F55" s="1770"/>
      <c r="G55" s="1770"/>
      <c r="H55" s="1770"/>
      <c r="I55" s="1770"/>
      <c r="J55" s="1770"/>
      <c r="K55" s="1770"/>
      <c r="L55" s="1770"/>
      <c r="M55" s="1770"/>
      <c r="N55" s="1770"/>
      <c r="O55" s="1770"/>
      <c r="P55" s="1770"/>
    </row>
    <row r="56" spans="1:16" x14ac:dyDescent="0.25">
      <c r="A56" s="1707"/>
      <c r="C56" s="1770"/>
      <c r="D56" s="1770"/>
      <c r="E56" s="1770"/>
      <c r="F56" s="1770"/>
      <c r="G56" s="1770"/>
      <c r="H56" s="1770"/>
      <c r="I56" s="1770"/>
      <c r="J56" s="1770"/>
      <c r="K56" s="1770"/>
      <c r="L56" s="1770"/>
      <c r="M56" s="1770"/>
      <c r="N56" s="1770"/>
      <c r="O56" s="1770"/>
      <c r="P56" s="1770"/>
    </row>
    <row r="57" spans="1:16" x14ac:dyDescent="0.25">
      <c r="A57" s="1707"/>
      <c r="C57" s="1770"/>
      <c r="D57" s="1770"/>
      <c r="E57" s="1770"/>
      <c r="F57" s="1770"/>
      <c r="G57" s="1770"/>
      <c r="H57" s="1770"/>
      <c r="I57" s="1770"/>
      <c r="J57" s="1770"/>
      <c r="K57" s="1770"/>
      <c r="L57" s="1770"/>
      <c r="M57" s="1770"/>
      <c r="N57" s="1770"/>
      <c r="O57" s="1770"/>
      <c r="P57" s="1770"/>
    </row>
    <row r="58" spans="1:16" x14ac:dyDescent="0.25">
      <c r="A58" s="1707"/>
      <c r="C58" s="1770"/>
      <c r="D58" s="1770"/>
      <c r="E58" s="1770"/>
      <c r="F58" s="1770"/>
      <c r="G58" s="1770"/>
      <c r="H58" s="1770"/>
      <c r="I58" s="1770"/>
      <c r="J58" s="1770"/>
      <c r="K58" s="1770"/>
      <c r="L58" s="1770"/>
      <c r="M58" s="1770"/>
      <c r="N58" s="1770"/>
      <c r="O58" s="1770"/>
      <c r="P58" s="1770"/>
    </row>
    <row r="59" spans="1:16" x14ac:dyDescent="0.25">
      <c r="A59" s="1707"/>
      <c r="C59" s="1770"/>
      <c r="D59" s="1770"/>
      <c r="E59" s="1770"/>
      <c r="F59" s="1770"/>
      <c r="G59" s="1770"/>
      <c r="H59" s="1770"/>
      <c r="I59" s="1770"/>
      <c r="J59" s="1770"/>
      <c r="K59" s="1770"/>
      <c r="L59" s="1770"/>
      <c r="M59" s="1770"/>
      <c r="N59" s="1770"/>
      <c r="O59" s="1770"/>
      <c r="P59" s="1770"/>
    </row>
    <row r="60" spans="1:16" x14ac:dyDescent="0.25">
      <c r="A60" s="1707"/>
      <c r="C60" s="1770"/>
      <c r="D60" s="1770"/>
      <c r="E60" s="1770"/>
      <c r="F60" s="1770"/>
      <c r="G60" s="1770"/>
      <c r="H60" s="1770"/>
      <c r="I60" s="1770"/>
      <c r="J60" s="1770"/>
      <c r="K60" s="1770"/>
      <c r="L60" s="1770"/>
      <c r="M60" s="1770"/>
      <c r="N60" s="1770"/>
      <c r="O60" s="1770"/>
      <c r="P60" s="1770"/>
    </row>
    <row r="61" spans="1:16" x14ac:dyDescent="0.25">
      <c r="A61" s="1707"/>
      <c r="C61" s="1770"/>
      <c r="D61" s="1770"/>
      <c r="E61" s="1770"/>
      <c r="F61" s="1770"/>
      <c r="G61" s="1770"/>
      <c r="H61" s="1770"/>
      <c r="I61" s="1770"/>
      <c r="J61" s="1770"/>
      <c r="K61" s="1770"/>
      <c r="L61" s="1770"/>
      <c r="M61" s="1770"/>
      <c r="N61" s="1770"/>
      <c r="O61" s="1770"/>
      <c r="P61" s="1770"/>
    </row>
    <row r="62" spans="1:16" x14ac:dyDescent="0.25">
      <c r="A62" s="1707"/>
      <c r="C62" s="1770"/>
      <c r="D62" s="1770"/>
      <c r="E62" s="1770"/>
      <c r="F62" s="1770"/>
      <c r="G62" s="1770"/>
      <c r="H62" s="1770"/>
      <c r="I62" s="1770"/>
      <c r="J62" s="1770"/>
      <c r="K62" s="1770"/>
      <c r="L62" s="1770"/>
      <c r="M62" s="1770"/>
      <c r="N62" s="1770"/>
      <c r="O62" s="1770"/>
      <c r="P62" s="1770"/>
    </row>
    <row r="63" spans="1:16" x14ac:dyDescent="0.25">
      <c r="A63" s="1707"/>
      <c r="C63" s="1770"/>
      <c r="D63" s="1770"/>
      <c r="E63" s="1770"/>
      <c r="F63" s="1770"/>
      <c r="G63" s="1770"/>
      <c r="H63" s="1770"/>
      <c r="I63" s="1770"/>
      <c r="J63" s="1770"/>
      <c r="K63" s="1770"/>
      <c r="L63" s="1770"/>
      <c r="M63" s="1770"/>
      <c r="N63" s="1770"/>
      <c r="O63" s="1770"/>
      <c r="P63" s="1770"/>
    </row>
    <row r="64" spans="1:16" x14ac:dyDescent="0.25">
      <c r="A64" s="1707"/>
      <c r="C64" s="1770"/>
      <c r="D64" s="1770"/>
      <c r="E64" s="1770"/>
      <c r="F64" s="1770"/>
      <c r="G64" s="1770"/>
      <c r="H64" s="1770"/>
      <c r="I64" s="1770"/>
      <c r="J64" s="1770"/>
      <c r="K64" s="1770"/>
      <c r="L64" s="1770"/>
      <c r="M64" s="1770"/>
      <c r="N64" s="1770"/>
      <c r="O64" s="1770"/>
      <c r="P64" s="1770"/>
    </row>
    <row r="65" spans="1:16" x14ac:dyDescent="0.25">
      <c r="A65" s="1707"/>
      <c r="C65" s="1770"/>
      <c r="D65" s="1770"/>
      <c r="E65" s="1770"/>
      <c r="F65" s="1770"/>
      <c r="G65" s="1770"/>
      <c r="H65" s="1770"/>
      <c r="I65" s="1770"/>
      <c r="J65" s="1770"/>
      <c r="K65" s="1770"/>
      <c r="L65" s="1770"/>
      <c r="M65" s="1770"/>
      <c r="N65" s="1770"/>
      <c r="O65" s="1770"/>
      <c r="P65" s="1770"/>
    </row>
    <row r="66" spans="1:16" x14ac:dyDescent="0.25">
      <c r="A66" s="1707"/>
      <c r="C66" s="1770"/>
      <c r="D66" s="1770"/>
      <c r="E66" s="1770"/>
      <c r="F66" s="1770"/>
      <c r="G66" s="1770"/>
      <c r="H66" s="1770"/>
      <c r="I66" s="1770"/>
      <c r="J66" s="1770"/>
      <c r="K66" s="1770"/>
      <c r="L66" s="1770"/>
      <c r="M66" s="1770"/>
      <c r="N66" s="1770"/>
      <c r="O66" s="1770"/>
      <c r="P66" s="1770"/>
    </row>
    <row r="67" spans="1:16" x14ac:dyDescent="0.25">
      <c r="A67" s="1707"/>
      <c r="C67" s="1770"/>
      <c r="D67" s="1770"/>
      <c r="E67" s="1770"/>
      <c r="F67" s="1770"/>
      <c r="G67" s="1770"/>
      <c r="H67" s="1770"/>
      <c r="I67" s="1770"/>
      <c r="J67" s="1770"/>
      <c r="K67" s="1770"/>
      <c r="L67" s="1770"/>
      <c r="M67" s="1770"/>
      <c r="N67" s="1770"/>
      <c r="O67" s="1770"/>
      <c r="P67" s="1770"/>
    </row>
    <row r="68" spans="1:16" x14ac:dyDescent="0.25">
      <c r="A68" s="1707"/>
      <c r="C68" s="1770"/>
      <c r="D68" s="1770"/>
      <c r="E68" s="1770"/>
      <c r="F68" s="1770"/>
      <c r="G68" s="1770"/>
      <c r="H68" s="1770"/>
      <c r="I68" s="1770"/>
      <c r="J68" s="1770"/>
      <c r="K68" s="1770"/>
      <c r="L68" s="1770"/>
      <c r="M68" s="1770"/>
      <c r="N68" s="1770"/>
      <c r="O68" s="1770"/>
      <c r="P68" s="1770"/>
    </row>
    <row r="69" spans="1:16" x14ac:dyDescent="0.25">
      <c r="A69" s="1707"/>
      <c r="C69" s="1770"/>
      <c r="D69" s="1770"/>
      <c r="E69" s="1770"/>
      <c r="F69" s="1770"/>
      <c r="G69" s="1770"/>
      <c r="H69" s="1770"/>
      <c r="I69" s="1770"/>
      <c r="J69" s="1770"/>
      <c r="K69" s="1770"/>
      <c r="L69" s="1770"/>
      <c r="M69" s="1770"/>
      <c r="N69" s="1770"/>
      <c r="O69" s="1770"/>
      <c r="P69" s="1770"/>
    </row>
    <row r="70" spans="1:16" x14ac:dyDescent="0.25">
      <c r="A70" s="1707"/>
      <c r="C70" s="1770"/>
      <c r="D70" s="1770"/>
      <c r="E70" s="1770"/>
      <c r="F70" s="1770"/>
      <c r="G70" s="1770"/>
      <c r="H70" s="1770"/>
      <c r="I70" s="1770"/>
      <c r="J70" s="1770"/>
      <c r="K70" s="1770"/>
      <c r="L70" s="1770"/>
      <c r="M70" s="1770"/>
      <c r="N70" s="1770"/>
      <c r="O70" s="1770"/>
      <c r="P70" s="1770"/>
    </row>
    <row r="71" spans="1:16" x14ac:dyDescent="0.25">
      <c r="A71" s="1707"/>
      <c r="C71" s="1770"/>
      <c r="D71" s="1770"/>
      <c r="E71" s="1770"/>
      <c r="F71" s="1770"/>
      <c r="G71" s="1770"/>
      <c r="H71" s="1770"/>
      <c r="I71" s="1770"/>
      <c r="J71" s="1770"/>
      <c r="K71" s="1770"/>
      <c r="L71" s="1770"/>
      <c r="M71" s="1770"/>
      <c r="N71" s="1770"/>
      <c r="O71" s="1770"/>
      <c r="P71" s="1770"/>
    </row>
    <row r="72" spans="1:16" x14ac:dyDescent="0.25">
      <c r="A72" s="1707"/>
      <c r="C72" s="1770"/>
      <c r="D72" s="1770"/>
      <c r="E72" s="1770"/>
      <c r="F72" s="1770"/>
      <c r="G72" s="1770"/>
      <c r="H72" s="1770"/>
      <c r="I72" s="1770"/>
      <c r="J72" s="1770"/>
      <c r="K72" s="1770"/>
      <c r="L72" s="1770"/>
      <c r="M72" s="1770"/>
      <c r="N72" s="1770"/>
      <c r="O72" s="1770"/>
      <c r="P72" s="1770"/>
    </row>
    <row r="73" spans="1:16" x14ac:dyDescent="0.25">
      <c r="A73" s="1707"/>
      <c r="C73" s="1770"/>
      <c r="D73" s="1770"/>
      <c r="E73" s="1770"/>
      <c r="F73" s="1770"/>
      <c r="G73" s="1770"/>
      <c r="H73" s="1770"/>
      <c r="I73" s="1770"/>
      <c r="J73" s="1770"/>
      <c r="K73" s="1770"/>
      <c r="L73" s="1770"/>
      <c r="M73" s="1770"/>
      <c r="N73" s="1770"/>
      <c r="O73" s="1770"/>
      <c r="P73" s="1770"/>
    </row>
    <row r="74" spans="1:16" x14ac:dyDescent="0.25">
      <c r="A74" s="1707"/>
      <c r="C74" s="1770"/>
      <c r="D74" s="1770"/>
      <c r="E74" s="1770"/>
      <c r="F74" s="1770"/>
      <c r="G74" s="1770"/>
      <c r="H74" s="1770"/>
      <c r="I74" s="1770"/>
      <c r="J74" s="1770"/>
      <c r="K74" s="1770"/>
      <c r="L74" s="1770"/>
      <c r="M74" s="1770"/>
      <c r="N74" s="1770"/>
      <c r="O74" s="1770"/>
      <c r="P74" s="1770"/>
    </row>
    <row r="75" spans="1:16" x14ac:dyDescent="0.25">
      <c r="A75" s="1707"/>
      <c r="C75" s="1770"/>
      <c r="D75" s="1770"/>
      <c r="E75" s="1770"/>
      <c r="F75" s="1770"/>
      <c r="G75" s="1770"/>
      <c r="H75" s="1770"/>
      <c r="I75" s="1770"/>
      <c r="J75" s="1770"/>
      <c r="K75" s="1770"/>
      <c r="L75" s="1770"/>
      <c r="M75" s="1770"/>
      <c r="N75" s="1770"/>
      <c r="O75" s="1770"/>
      <c r="P75" s="1770"/>
    </row>
    <row r="76" spans="1:16" x14ac:dyDescent="0.25">
      <c r="A76" s="1707"/>
    </row>
    <row r="77" spans="1:16" x14ac:dyDescent="0.25">
      <c r="A77" s="1707"/>
    </row>
    <row r="78" spans="1:16" x14ac:dyDescent="0.25">
      <c r="A78" s="1707"/>
    </row>
    <row r="79" spans="1:16" x14ac:dyDescent="0.25">
      <c r="A79" s="1707"/>
    </row>
    <row r="80" spans="1:16" x14ac:dyDescent="0.25">
      <c r="A80" s="1707"/>
    </row>
    <row r="81" spans="1:1" x14ac:dyDescent="0.25">
      <c r="A81" s="1707"/>
    </row>
    <row r="82" spans="1:1" x14ac:dyDescent="0.25">
      <c r="A82" s="1707"/>
    </row>
    <row r="83" spans="1:1" x14ac:dyDescent="0.25">
      <c r="A83" s="1707"/>
    </row>
    <row r="84" spans="1:1" x14ac:dyDescent="0.25">
      <c r="A84" s="1707"/>
    </row>
    <row r="85" spans="1:1" x14ac:dyDescent="0.25">
      <c r="A85" s="1707"/>
    </row>
    <row r="86" spans="1:1" x14ac:dyDescent="0.25">
      <c r="A86" s="1707"/>
    </row>
    <row r="87" spans="1:1" x14ac:dyDescent="0.25">
      <c r="A87" s="1707"/>
    </row>
    <row r="88" spans="1:1" x14ac:dyDescent="0.25">
      <c r="A88" s="1707"/>
    </row>
    <row r="89" spans="1:1" x14ac:dyDescent="0.25">
      <c r="A89" s="1707"/>
    </row>
    <row r="90" spans="1:1" x14ac:dyDescent="0.25">
      <c r="A90" s="1707"/>
    </row>
    <row r="91" spans="1:1" x14ac:dyDescent="0.25">
      <c r="A91" s="1707"/>
    </row>
    <row r="92" spans="1:1" x14ac:dyDescent="0.25">
      <c r="A92" s="1707"/>
    </row>
    <row r="93" spans="1:1" x14ac:dyDescent="0.25">
      <c r="A93" s="1707"/>
    </row>
    <row r="94" spans="1:1" x14ac:dyDescent="0.25">
      <c r="A94" s="1707"/>
    </row>
    <row r="95" spans="1:1" x14ac:dyDescent="0.25">
      <c r="A95" s="1707"/>
    </row>
    <row r="96" spans="1:1" x14ac:dyDescent="0.25">
      <c r="A96" s="1707"/>
    </row>
    <row r="97" spans="1:1" x14ac:dyDescent="0.25">
      <c r="A97" s="1707"/>
    </row>
    <row r="98" spans="1:1" x14ac:dyDescent="0.25">
      <c r="A98" s="1707"/>
    </row>
    <row r="99" spans="1:1" x14ac:dyDescent="0.25">
      <c r="A99" s="1707"/>
    </row>
    <row r="100" spans="1:1" x14ac:dyDescent="0.25">
      <c r="A100" s="1707"/>
    </row>
    <row r="101" spans="1:1" x14ac:dyDescent="0.25">
      <c r="A101" s="1707"/>
    </row>
    <row r="102" spans="1:1" x14ac:dyDescent="0.25">
      <c r="A102" s="1707"/>
    </row>
    <row r="103" spans="1:1" x14ac:dyDescent="0.25">
      <c r="A103" s="1707"/>
    </row>
    <row r="104" spans="1:1" x14ac:dyDescent="0.25">
      <c r="A104" s="1707"/>
    </row>
    <row r="105" spans="1:1" x14ac:dyDescent="0.25">
      <c r="A105" s="1707"/>
    </row>
    <row r="106" spans="1:1" x14ac:dyDescent="0.25">
      <c r="A106" s="1707"/>
    </row>
    <row r="107" spans="1:1" x14ac:dyDescent="0.25">
      <c r="A107" s="1707"/>
    </row>
    <row r="108" spans="1:1" x14ac:dyDescent="0.25">
      <c r="A108" s="1707"/>
    </row>
    <row r="109" spans="1:1" x14ac:dyDescent="0.25">
      <c r="A109" s="1707"/>
    </row>
    <row r="110" spans="1:1" x14ac:dyDescent="0.25">
      <c r="A110" s="1707"/>
    </row>
    <row r="111" spans="1:1" x14ac:dyDescent="0.25">
      <c r="A111" s="1707"/>
    </row>
    <row r="112" spans="1:1" x14ac:dyDescent="0.25">
      <c r="A112" s="1707"/>
    </row>
    <row r="113" spans="1:1" x14ac:dyDescent="0.25">
      <c r="A113" s="1707"/>
    </row>
    <row r="114" spans="1:1" x14ac:dyDescent="0.25">
      <c r="A114" s="1707"/>
    </row>
    <row r="115" spans="1:1" x14ac:dyDescent="0.25">
      <c r="A115" s="1707"/>
    </row>
    <row r="116" spans="1:1" x14ac:dyDescent="0.25">
      <c r="A116" s="1707"/>
    </row>
    <row r="117" spans="1:1" x14ac:dyDescent="0.25">
      <c r="A117" s="1707"/>
    </row>
    <row r="118" spans="1:1" x14ac:dyDescent="0.25">
      <c r="A118" s="1707"/>
    </row>
    <row r="119" spans="1:1" x14ac:dyDescent="0.25">
      <c r="A119" s="1707"/>
    </row>
    <row r="120" spans="1:1" x14ac:dyDescent="0.25">
      <c r="A120" s="1707"/>
    </row>
    <row r="121" spans="1:1" x14ac:dyDescent="0.25">
      <c r="A121" s="1707"/>
    </row>
    <row r="122" spans="1:1" x14ac:dyDescent="0.25">
      <c r="A122" s="1707"/>
    </row>
    <row r="123" spans="1:1" x14ac:dyDescent="0.25">
      <c r="A123" s="1707"/>
    </row>
    <row r="124" spans="1:1" x14ac:dyDescent="0.25">
      <c r="A124" s="1707"/>
    </row>
    <row r="125" spans="1:1" x14ac:dyDescent="0.25">
      <c r="A125" s="1707"/>
    </row>
    <row r="126" spans="1:1" x14ac:dyDescent="0.25">
      <c r="A126" s="1707"/>
    </row>
    <row r="127" spans="1:1" x14ac:dyDescent="0.25">
      <c r="A127" s="1707"/>
    </row>
    <row r="128" spans="1:1" x14ac:dyDescent="0.25">
      <c r="A128" s="1707"/>
    </row>
    <row r="129" spans="1:1" x14ac:dyDescent="0.25">
      <c r="A129" s="1707"/>
    </row>
    <row r="130" spans="1:1" x14ac:dyDescent="0.25">
      <c r="A130" s="1707"/>
    </row>
    <row r="131" spans="1:1" x14ac:dyDescent="0.25">
      <c r="A131" s="1707"/>
    </row>
    <row r="132" spans="1:1" x14ac:dyDescent="0.25">
      <c r="A132" s="1707"/>
    </row>
    <row r="133" spans="1:1" x14ac:dyDescent="0.25">
      <c r="A133" s="1707"/>
    </row>
    <row r="134" spans="1:1" x14ac:dyDescent="0.25">
      <c r="A134" s="1707"/>
    </row>
    <row r="135" spans="1:1" x14ac:dyDescent="0.25">
      <c r="A135" s="1707"/>
    </row>
    <row r="136" spans="1:1" x14ac:dyDescent="0.25">
      <c r="A136" s="1707"/>
    </row>
    <row r="137" spans="1:1" x14ac:dyDescent="0.25">
      <c r="A137" s="1707"/>
    </row>
    <row r="138" spans="1:1" x14ac:dyDescent="0.25">
      <c r="A138" s="1707"/>
    </row>
    <row r="139" spans="1:1" x14ac:dyDescent="0.25">
      <c r="A139" s="1707"/>
    </row>
    <row r="140" spans="1:1" x14ac:dyDescent="0.25">
      <c r="A140" s="1707"/>
    </row>
    <row r="141" spans="1:1" x14ac:dyDescent="0.25">
      <c r="A141" s="1707"/>
    </row>
    <row r="142" spans="1:1" x14ac:dyDescent="0.25">
      <c r="A142" s="1707"/>
    </row>
    <row r="143" spans="1:1" x14ac:dyDescent="0.25">
      <c r="A143" s="1707"/>
    </row>
    <row r="144" spans="1:1" x14ac:dyDescent="0.25">
      <c r="A144" s="1707"/>
    </row>
    <row r="145" spans="1:1" x14ac:dyDescent="0.25">
      <c r="A145" s="1707"/>
    </row>
    <row r="146" spans="1:1" x14ac:dyDescent="0.25">
      <c r="A146" s="1707"/>
    </row>
    <row r="147" spans="1:1" x14ac:dyDescent="0.25">
      <c r="A147" s="1707"/>
    </row>
    <row r="148" spans="1:1" x14ac:dyDescent="0.25">
      <c r="A148" s="1707"/>
    </row>
    <row r="149" spans="1:1" x14ac:dyDescent="0.25">
      <c r="A149" s="1707"/>
    </row>
    <row r="150" spans="1:1" x14ac:dyDescent="0.25">
      <c r="A150" s="1707"/>
    </row>
    <row r="151" spans="1:1" x14ac:dyDescent="0.25">
      <c r="A151" s="1707"/>
    </row>
    <row r="152" spans="1:1" x14ac:dyDescent="0.25">
      <c r="A152" s="1707"/>
    </row>
    <row r="153" spans="1:1" x14ac:dyDescent="0.25">
      <c r="A153" s="1707"/>
    </row>
    <row r="154" spans="1:1" x14ac:dyDescent="0.25">
      <c r="A154" s="1707"/>
    </row>
    <row r="155" spans="1:1" x14ac:dyDescent="0.25">
      <c r="A155" s="1707"/>
    </row>
    <row r="156" spans="1:1" x14ac:dyDescent="0.25">
      <c r="A156" s="1707"/>
    </row>
    <row r="157" spans="1:1" x14ac:dyDescent="0.25">
      <c r="A157" s="1707"/>
    </row>
    <row r="158" spans="1:1" x14ac:dyDescent="0.25">
      <c r="A158" s="1707"/>
    </row>
    <row r="159" spans="1:1" x14ac:dyDescent="0.25">
      <c r="A159" s="1707"/>
    </row>
    <row r="160" spans="1:1" x14ac:dyDescent="0.25">
      <c r="A160" s="1707"/>
    </row>
    <row r="161" spans="1:1" x14ac:dyDescent="0.25">
      <c r="A161" s="1707"/>
    </row>
    <row r="162" spans="1:1" x14ac:dyDescent="0.25">
      <c r="A162" s="1707"/>
    </row>
    <row r="163" spans="1:1" x14ac:dyDescent="0.25">
      <c r="A163" s="1707"/>
    </row>
    <row r="164" spans="1:1" x14ac:dyDescent="0.25">
      <c r="A164" s="1707"/>
    </row>
    <row r="165" spans="1:1" x14ac:dyDescent="0.25">
      <c r="A165" s="1707"/>
    </row>
    <row r="166" spans="1:1" x14ac:dyDescent="0.25">
      <c r="A166" s="1707"/>
    </row>
    <row r="167" spans="1:1" x14ac:dyDescent="0.25">
      <c r="A167" s="1707"/>
    </row>
    <row r="168" spans="1:1" x14ac:dyDescent="0.25">
      <c r="A168" s="1707"/>
    </row>
    <row r="169" spans="1:1" x14ac:dyDescent="0.25">
      <c r="A169" s="1707"/>
    </row>
    <row r="170" spans="1:1" x14ac:dyDescent="0.25">
      <c r="A170" s="1707"/>
    </row>
    <row r="171" spans="1:1" x14ac:dyDescent="0.25">
      <c r="A171" s="1707"/>
    </row>
    <row r="172" spans="1:1" x14ac:dyDescent="0.25">
      <c r="A172" s="1707"/>
    </row>
    <row r="173" spans="1:1" x14ac:dyDescent="0.25">
      <c r="A173" s="1707"/>
    </row>
    <row r="174" spans="1:1" x14ac:dyDescent="0.25">
      <c r="A174" s="1707"/>
    </row>
    <row r="175" spans="1:1" x14ac:dyDescent="0.25">
      <c r="A175" s="1707"/>
    </row>
    <row r="176" spans="1:1" x14ac:dyDescent="0.25">
      <c r="A176" s="1707"/>
    </row>
    <row r="177" spans="1:1" x14ac:dyDescent="0.25">
      <c r="A177" s="1707"/>
    </row>
    <row r="178" spans="1:1" x14ac:dyDescent="0.25">
      <c r="A178" s="1707"/>
    </row>
    <row r="179" spans="1:1" x14ac:dyDescent="0.25">
      <c r="A179" s="1707"/>
    </row>
    <row r="180" spans="1:1" x14ac:dyDescent="0.25">
      <c r="A180" s="1707"/>
    </row>
    <row r="181" spans="1:1" x14ac:dyDescent="0.25">
      <c r="A181" s="1707"/>
    </row>
    <row r="182" spans="1:1" x14ac:dyDescent="0.25">
      <c r="A182" s="1707"/>
    </row>
    <row r="183" spans="1:1" x14ac:dyDescent="0.25">
      <c r="A183" s="1707"/>
    </row>
    <row r="184" spans="1:1" x14ac:dyDescent="0.25">
      <c r="A184" s="1707"/>
    </row>
    <row r="185" spans="1:1" x14ac:dyDescent="0.25">
      <c r="A185" s="1707"/>
    </row>
    <row r="186" spans="1:1" x14ac:dyDescent="0.25">
      <c r="A186" s="1707"/>
    </row>
    <row r="187" spans="1:1" x14ac:dyDescent="0.25">
      <c r="A187" s="1707"/>
    </row>
    <row r="188" spans="1:1" x14ac:dyDescent="0.25">
      <c r="A188" s="1707"/>
    </row>
    <row r="189" spans="1:1" x14ac:dyDescent="0.25">
      <c r="A189" s="1707"/>
    </row>
    <row r="190" spans="1:1" x14ac:dyDescent="0.25">
      <c r="A190" s="1707"/>
    </row>
    <row r="191" spans="1:1" x14ac:dyDescent="0.25">
      <c r="A191" s="1707"/>
    </row>
    <row r="192" spans="1:1" x14ac:dyDescent="0.25">
      <c r="A192" s="1707"/>
    </row>
    <row r="193" spans="1:1" x14ac:dyDescent="0.25">
      <c r="A193" s="1707"/>
    </row>
    <row r="194" spans="1:1" x14ac:dyDescent="0.25">
      <c r="A194" s="1707"/>
    </row>
    <row r="195" spans="1:1" x14ac:dyDescent="0.25">
      <c r="A195" s="1707"/>
    </row>
    <row r="196" spans="1:1" x14ac:dyDescent="0.25">
      <c r="A196" s="1707"/>
    </row>
    <row r="197" spans="1:1" x14ac:dyDescent="0.25">
      <c r="A197" s="1707"/>
    </row>
    <row r="198" spans="1:1" x14ac:dyDescent="0.25">
      <c r="A198" s="1707"/>
    </row>
    <row r="199" spans="1:1" x14ac:dyDescent="0.25">
      <c r="A199" s="1707"/>
    </row>
    <row r="200" spans="1:1" x14ac:dyDescent="0.25">
      <c r="A200" s="1707"/>
    </row>
    <row r="201" spans="1:1" x14ac:dyDescent="0.25">
      <c r="A201" s="1707"/>
    </row>
    <row r="202" spans="1:1" x14ac:dyDescent="0.25">
      <c r="A202" s="1707"/>
    </row>
    <row r="203" spans="1:1" x14ac:dyDescent="0.25">
      <c r="A203" s="1707"/>
    </row>
    <row r="204" spans="1:1" x14ac:dyDescent="0.25">
      <c r="A204" s="1707"/>
    </row>
    <row r="205" spans="1:1" x14ac:dyDescent="0.25">
      <c r="A205" s="1707"/>
    </row>
    <row r="206" spans="1:1" x14ac:dyDescent="0.25">
      <c r="A206" s="1707"/>
    </row>
    <row r="207" spans="1:1" x14ac:dyDescent="0.25">
      <c r="A207" s="1707"/>
    </row>
    <row r="208" spans="1:1" x14ac:dyDescent="0.25">
      <c r="A208" s="1707"/>
    </row>
    <row r="209" spans="1:1" x14ac:dyDescent="0.25">
      <c r="A209" s="1707"/>
    </row>
    <row r="210" spans="1:1" x14ac:dyDescent="0.25">
      <c r="A210" s="1707"/>
    </row>
    <row r="211" spans="1:1" x14ac:dyDescent="0.25">
      <c r="A211" s="1707"/>
    </row>
    <row r="212" spans="1:1" x14ac:dyDescent="0.25">
      <c r="A212" s="1707"/>
    </row>
    <row r="213" spans="1:1" x14ac:dyDescent="0.25">
      <c r="A213" s="1707"/>
    </row>
    <row r="214" spans="1:1" x14ac:dyDescent="0.25">
      <c r="A214" s="1707"/>
    </row>
    <row r="215" spans="1:1" x14ac:dyDescent="0.25">
      <c r="A215" s="1707"/>
    </row>
    <row r="216" spans="1:1" x14ac:dyDescent="0.25">
      <c r="A216" s="1707"/>
    </row>
    <row r="217" spans="1:1" x14ac:dyDescent="0.25">
      <c r="A217" s="1707"/>
    </row>
    <row r="218" spans="1:1" x14ac:dyDescent="0.25">
      <c r="A218" s="1707"/>
    </row>
    <row r="219" spans="1:1" x14ac:dyDescent="0.25">
      <c r="A219" s="1707"/>
    </row>
    <row r="220" spans="1:1" x14ac:dyDescent="0.25">
      <c r="A220" s="1707"/>
    </row>
    <row r="221" spans="1:1" x14ac:dyDescent="0.25">
      <c r="A221" s="1707"/>
    </row>
    <row r="222" spans="1:1" x14ac:dyDescent="0.25">
      <c r="A222" s="1707"/>
    </row>
    <row r="223" spans="1:1" x14ac:dyDescent="0.25">
      <c r="A223" s="1707"/>
    </row>
    <row r="224" spans="1:1" x14ac:dyDescent="0.25">
      <c r="A224" s="1707"/>
    </row>
    <row r="225" spans="1:1" x14ac:dyDescent="0.25">
      <c r="A225" s="1707"/>
    </row>
    <row r="226" spans="1:1" x14ac:dyDescent="0.25">
      <c r="A226" s="1707"/>
    </row>
    <row r="227" spans="1:1" x14ac:dyDescent="0.25">
      <c r="A227" s="1707"/>
    </row>
    <row r="228" spans="1:1" x14ac:dyDescent="0.25">
      <c r="A228" s="1707"/>
    </row>
    <row r="229" spans="1:1" x14ac:dyDescent="0.25">
      <c r="A229" s="1707"/>
    </row>
    <row r="230" spans="1:1" x14ac:dyDescent="0.25">
      <c r="A230" s="1707"/>
    </row>
    <row r="231" spans="1:1" x14ac:dyDescent="0.25">
      <c r="A231" s="1707"/>
    </row>
    <row r="232" spans="1:1" x14ac:dyDescent="0.25">
      <c r="A232" s="1707"/>
    </row>
    <row r="233" spans="1:1" x14ac:dyDescent="0.25">
      <c r="A233" s="1707"/>
    </row>
    <row r="234" spans="1:1" x14ac:dyDescent="0.25">
      <c r="A234" s="1707"/>
    </row>
    <row r="235" spans="1:1" x14ac:dyDescent="0.25">
      <c r="A235" s="1707"/>
    </row>
    <row r="236" spans="1:1" x14ac:dyDescent="0.25">
      <c r="A236" s="1707"/>
    </row>
    <row r="237" spans="1:1" x14ac:dyDescent="0.25">
      <c r="A237" s="1707"/>
    </row>
    <row r="238" spans="1:1" x14ac:dyDescent="0.25">
      <c r="A238" s="1707"/>
    </row>
    <row r="239" spans="1:1" x14ac:dyDescent="0.25">
      <c r="A239" s="1707"/>
    </row>
    <row r="240" spans="1:1" x14ac:dyDescent="0.25">
      <c r="A240" s="1707"/>
    </row>
    <row r="241" spans="1:1" x14ac:dyDescent="0.25">
      <c r="A241" s="1707"/>
    </row>
    <row r="242" spans="1:1" x14ac:dyDescent="0.25">
      <c r="A242" s="1707"/>
    </row>
    <row r="243" spans="1:1" x14ac:dyDescent="0.25">
      <c r="A243" s="1707"/>
    </row>
    <row r="244" spans="1:1" x14ac:dyDescent="0.25">
      <c r="A244" s="1707"/>
    </row>
    <row r="245" spans="1:1" x14ac:dyDescent="0.25">
      <c r="A245" s="1707"/>
    </row>
    <row r="246" spans="1:1" x14ac:dyDescent="0.25">
      <c r="A246" s="1707"/>
    </row>
    <row r="247" spans="1:1" x14ac:dyDescent="0.25">
      <c r="A247" s="1707"/>
    </row>
    <row r="248" spans="1:1" x14ac:dyDescent="0.25">
      <c r="A248" s="1707"/>
    </row>
    <row r="249" spans="1:1" x14ac:dyDescent="0.25">
      <c r="A249" s="1707"/>
    </row>
    <row r="250" spans="1:1" x14ac:dyDescent="0.25">
      <c r="A250" s="1707"/>
    </row>
    <row r="251" spans="1:1" x14ac:dyDescent="0.25">
      <c r="A251" s="1707"/>
    </row>
    <row r="252" spans="1:1" x14ac:dyDescent="0.25">
      <c r="A252" s="1707"/>
    </row>
    <row r="253" spans="1:1" x14ac:dyDescent="0.25">
      <c r="A253" s="1707"/>
    </row>
    <row r="254" spans="1:1" x14ac:dyDescent="0.25">
      <c r="A254" s="1707"/>
    </row>
    <row r="255" spans="1:1" x14ac:dyDescent="0.25">
      <c r="A255" s="1707"/>
    </row>
    <row r="256" spans="1:1" x14ac:dyDescent="0.25">
      <c r="A256" s="1707"/>
    </row>
    <row r="257" spans="1:1" x14ac:dyDescent="0.25">
      <c r="A257" s="1707"/>
    </row>
    <row r="258" spans="1:1" x14ac:dyDescent="0.25">
      <c r="A258" s="1707"/>
    </row>
    <row r="259" spans="1:1" x14ac:dyDescent="0.25">
      <c r="A259" s="1707"/>
    </row>
    <row r="260" spans="1:1" x14ac:dyDescent="0.25">
      <c r="A260" s="1707"/>
    </row>
    <row r="261" spans="1:1" x14ac:dyDescent="0.25">
      <c r="A261" s="1707"/>
    </row>
    <row r="262" spans="1:1" x14ac:dyDescent="0.25">
      <c r="A262" s="1707"/>
    </row>
    <row r="263" spans="1:1" x14ac:dyDescent="0.25">
      <c r="A263" s="1707"/>
    </row>
    <row r="264" spans="1:1" x14ac:dyDescent="0.25">
      <c r="A264" s="1707"/>
    </row>
    <row r="265" spans="1:1" x14ac:dyDescent="0.25">
      <c r="A265" s="1707"/>
    </row>
    <row r="266" spans="1:1" x14ac:dyDescent="0.25">
      <c r="A266" s="1707"/>
    </row>
    <row r="267" spans="1:1" x14ac:dyDescent="0.25">
      <c r="A267" s="1707"/>
    </row>
    <row r="268" spans="1:1" x14ac:dyDescent="0.25">
      <c r="A268" s="1707"/>
    </row>
    <row r="269" spans="1:1" x14ac:dyDescent="0.25">
      <c r="A269" s="1707"/>
    </row>
    <row r="270" spans="1:1" x14ac:dyDescent="0.25">
      <c r="A270" s="1707"/>
    </row>
    <row r="271" spans="1:1" x14ac:dyDescent="0.25">
      <c r="A271" s="1707"/>
    </row>
    <row r="272" spans="1:1" x14ac:dyDescent="0.25">
      <c r="A272" s="1707"/>
    </row>
    <row r="273" spans="1:1" x14ac:dyDescent="0.25">
      <c r="A273" s="1707"/>
    </row>
    <row r="274" spans="1:1" x14ac:dyDescent="0.25">
      <c r="A274" s="1707"/>
    </row>
    <row r="275" spans="1:1" x14ac:dyDescent="0.25">
      <c r="A275" s="1707"/>
    </row>
    <row r="276" spans="1:1" x14ac:dyDescent="0.25">
      <c r="A276" s="1707"/>
    </row>
    <row r="277" spans="1:1" x14ac:dyDescent="0.25">
      <c r="A277" s="1707"/>
    </row>
    <row r="278" spans="1:1" x14ac:dyDescent="0.25">
      <c r="A278" s="1707"/>
    </row>
    <row r="279" spans="1:1" x14ac:dyDescent="0.25">
      <c r="A279" s="1707"/>
    </row>
    <row r="280" spans="1:1" x14ac:dyDescent="0.25">
      <c r="A280" s="1707"/>
    </row>
    <row r="281" spans="1:1" x14ac:dyDescent="0.25">
      <c r="A281" s="1707"/>
    </row>
    <row r="282" spans="1:1" x14ac:dyDescent="0.25">
      <c r="A282" s="1707"/>
    </row>
    <row r="283" spans="1:1" x14ac:dyDescent="0.25">
      <c r="A283" s="1707"/>
    </row>
    <row r="284" spans="1:1" x14ac:dyDescent="0.25">
      <c r="A284" s="1707"/>
    </row>
    <row r="285" spans="1:1" x14ac:dyDescent="0.25">
      <c r="A285" s="1707"/>
    </row>
    <row r="286" spans="1:1" x14ac:dyDescent="0.25">
      <c r="A286" s="1707"/>
    </row>
    <row r="287" spans="1:1" x14ac:dyDescent="0.25">
      <c r="A287" s="1707"/>
    </row>
    <row r="288" spans="1:1" x14ac:dyDescent="0.25">
      <c r="A288" s="1707"/>
    </row>
    <row r="289" spans="1:1" x14ac:dyDescent="0.25">
      <c r="A289" s="1707"/>
    </row>
    <row r="290" spans="1:1" x14ac:dyDescent="0.25">
      <c r="A290" s="1707"/>
    </row>
    <row r="291" spans="1:1" x14ac:dyDescent="0.25">
      <c r="A291" s="1707"/>
    </row>
    <row r="292" spans="1:1" x14ac:dyDescent="0.25">
      <c r="A292" s="1707"/>
    </row>
    <row r="293" spans="1:1" x14ac:dyDescent="0.25">
      <c r="A293" s="1707"/>
    </row>
    <row r="294" spans="1:1" x14ac:dyDescent="0.25">
      <c r="A294" s="1707"/>
    </row>
    <row r="295" spans="1:1" x14ac:dyDescent="0.25">
      <c r="A295" s="1707"/>
    </row>
    <row r="296" spans="1:1" x14ac:dyDescent="0.25">
      <c r="A296" s="1707"/>
    </row>
    <row r="297" spans="1:1" x14ac:dyDescent="0.25">
      <c r="A297" s="1707"/>
    </row>
    <row r="298" spans="1:1" x14ac:dyDescent="0.25">
      <c r="A298" s="1707"/>
    </row>
    <row r="299" spans="1:1" x14ac:dyDescent="0.25">
      <c r="A299" s="1707"/>
    </row>
    <row r="300" spans="1:1" x14ac:dyDescent="0.25">
      <c r="A300" s="1707"/>
    </row>
    <row r="301" spans="1:1" x14ac:dyDescent="0.25">
      <c r="A301" s="1707"/>
    </row>
    <row r="302" spans="1:1" x14ac:dyDescent="0.25">
      <c r="A302" s="1707"/>
    </row>
    <row r="303" spans="1:1" x14ac:dyDescent="0.25">
      <c r="A303" s="1707"/>
    </row>
    <row r="304" spans="1:1" x14ac:dyDescent="0.25">
      <c r="A304" s="1707"/>
    </row>
    <row r="305" spans="1:1" x14ac:dyDescent="0.25">
      <c r="A305" s="1707"/>
    </row>
    <row r="306" spans="1:1" x14ac:dyDescent="0.25">
      <c r="A306" s="1707"/>
    </row>
    <row r="307" spans="1:1" x14ac:dyDescent="0.25">
      <c r="A307" s="1707"/>
    </row>
    <row r="308" spans="1:1" x14ac:dyDescent="0.25">
      <c r="A308" s="1707"/>
    </row>
    <row r="309" spans="1:1" x14ac:dyDescent="0.25">
      <c r="A309" s="1707"/>
    </row>
    <row r="310" spans="1:1" x14ac:dyDescent="0.25">
      <c r="A310" s="1707"/>
    </row>
    <row r="311" spans="1:1" x14ac:dyDescent="0.25">
      <c r="A311" s="1707"/>
    </row>
    <row r="312" spans="1:1" x14ac:dyDescent="0.25">
      <c r="A312" s="1707"/>
    </row>
    <row r="313" spans="1:1" x14ac:dyDescent="0.25">
      <c r="A313" s="1707"/>
    </row>
    <row r="314" spans="1:1" x14ac:dyDescent="0.25">
      <c r="A314" s="1707"/>
    </row>
    <row r="315" spans="1:1" x14ac:dyDescent="0.25">
      <c r="A315" s="1707"/>
    </row>
    <row r="316" spans="1:1" x14ac:dyDescent="0.25">
      <c r="A316" s="1707"/>
    </row>
    <row r="317" spans="1:1" x14ac:dyDescent="0.25">
      <c r="A317" s="1707"/>
    </row>
    <row r="318" spans="1:1" x14ac:dyDescent="0.25">
      <c r="A318" s="1707"/>
    </row>
    <row r="319" spans="1:1" x14ac:dyDescent="0.25">
      <c r="A319" s="1707"/>
    </row>
    <row r="320" spans="1:1" x14ac:dyDescent="0.25">
      <c r="A320" s="1707"/>
    </row>
    <row r="321" spans="1:1" x14ac:dyDescent="0.25">
      <c r="A321" s="1707"/>
    </row>
    <row r="322" spans="1:1" x14ac:dyDescent="0.25">
      <c r="A322" s="1707"/>
    </row>
    <row r="323" spans="1:1" x14ac:dyDescent="0.25">
      <c r="A323" s="1707"/>
    </row>
    <row r="324" spans="1:1" x14ac:dyDescent="0.25">
      <c r="A324" s="1707"/>
    </row>
    <row r="325" spans="1:1" x14ac:dyDescent="0.25">
      <c r="A325" s="1707"/>
    </row>
    <row r="326" spans="1:1" x14ac:dyDescent="0.25">
      <c r="A326" s="1707"/>
    </row>
    <row r="327" spans="1:1" x14ac:dyDescent="0.25">
      <c r="A327" s="1707"/>
    </row>
    <row r="328" spans="1:1" x14ac:dyDescent="0.25">
      <c r="A328" s="1707"/>
    </row>
    <row r="329" spans="1:1" x14ac:dyDescent="0.25">
      <c r="A329" s="1707"/>
    </row>
    <row r="330" spans="1:1" x14ac:dyDescent="0.25">
      <c r="A330" s="1707"/>
    </row>
    <row r="331" spans="1:1" x14ac:dyDescent="0.25">
      <c r="A331" s="1707"/>
    </row>
    <row r="332" spans="1:1" x14ac:dyDescent="0.25">
      <c r="A332" s="1707"/>
    </row>
    <row r="333" spans="1:1" x14ac:dyDescent="0.25">
      <c r="A333" s="1707"/>
    </row>
    <row r="334" spans="1:1" x14ac:dyDescent="0.25">
      <c r="A334" s="1707"/>
    </row>
    <row r="335" spans="1:1" x14ac:dyDescent="0.25">
      <c r="A335" s="1707"/>
    </row>
    <row r="336" spans="1:1" x14ac:dyDescent="0.25">
      <c r="A336" s="1707"/>
    </row>
    <row r="337" spans="1:1" x14ac:dyDescent="0.25">
      <c r="A337" s="1707"/>
    </row>
    <row r="338" spans="1:1" x14ac:dyDescent="0.25">
      <c r="A338" s="1707"/>
    </row>
    <row r="339" spans="1:1" x14ac:dyDescent="0.25">
      <c r="A339" s="1707"/>
    </row>
    <row r="340" spans="1:1" x14ac:dyDescent="0.25">
      <c r="A340" s="1707"/>
    </row>
    <row r="341" spans="1:1" x14ac:dyDescent="0.25">
      <c r="A341" s="1707"/>
    </row>
    <row r="342" spans="1:1" x14ac:dyDescent="0.25">
      <c r="A342" s="1707"/>
    </row>
    <row r="343" spans="1:1" x14ac:dyDescent="0.25">
      <c r="A343" s="1707"/>
    </row>
    <row r="344" spans="1:1" x14ac:dyDescent="0.25">
      <c r="A344" s="1707"/>
    </row>
    <row r="345" spans="1:1" x14ac:dyDescent="0.25">
      <c r="A345" s="1707"/>
    </row>
    <row r="346" spans="1:1" x14ac:dyDescent="0.25">
      <c r="A346" s="1707"/>
    </row>
    <row r="347" spans="1:1" x14ac:dyDescent="0.25">
      <c r="A347" s="1707"/>
    </row>
    <row r="348" spans="1:1" x14ac:dyDescent="0.25">
      <c r="A348" s="1707"/>
    </row>
    <row r="349" spans="1:1" x14ac:dyDescent="0.25">
      <c r="A349" s="1707"/>
    </row>
    <row r="350" spans="1:1" x14ac:dyDescent="0.25">
      <c r="A350" s="1707"/>
    </row>
    <row r="351" spans="1:1" x14ac:dyDescent="0.25">
      <c r="A351" s="1707"/>
    </row>
    <row r="352" spans="1:1" x14ac:dyDescent="0.25">
      <c r="A352" s="1707"/>
    </row>
    <row r="353" spans="1:1" x14ac:dyDescent="0.25">
      <c r="A353" s="1707"/>
    </row>
    <row r="354" spans="1:1" x14ac:dyDescent="0.25">
      <c r="A354" s="1707"/>
    </row>
    <row r="355" spans="1:1" x14ac:dyDescent="0.25">
      <c r="A355" s="1707"/>
    </row>
    <row r="356" spans="1:1" x14ac:dyDescent="0.25">
      <c r="A356" s="1707"/>
    </row>
    <row r="357" spans="1:1" x14ac:dyDescent="0.25">
      <c r="A357" s="1707"/>
    </row>
    <row r="358" spans="1:1" x14ac:dyDescent="0.25">
      <c r="A358" s="1707"/>
    </row>
    <row r="359" spans="1:1" x14ac:dyDescent="0.25">
      <c r="A359" s="1707"/>
    </row>
    <row r="360" spans="1:1" x14ac:dyDescent="0.25">
      <c r="A360" s="1707"/>
    </row>
    <row r="361" spans="1:1" x14ac:dyDescent="0.25">
      <c r="A361" s="1707"/>
    </row>
    <row r="362" spans="1:1" x14ac:dyDescent="0.25">
      <c r="A362" s="1707"/>
    </row>
    <row r="363" spans="1:1" x14ac:dyDescent="0.25">
      <c r="A363" s="1707"/>
    </row>
    <row r="364" spans="1:1" x14ac:dyDescent="0.25">
      <c r="A364" s="1707"/>
    </row>
    <row r="365" spans="1:1" x14ac:dyDescent="0.25">
      <c r="A365" s="1707"/>
    </row>
    <row r="366" spans="1:1" x14ac:dyDescent="0.25">
      <c r="A366" s="1707"/>
    </row>
    <row r="367" spans="1:1" x14ac:dyDescent="0.25">
      <c r="A367" s="1707"/>
    </row>
    <row r="368" spans="1:1" x14ac:dyDescent="0.25">
      <c r="A368" s="1707"/>
    </row>
    <row r="369" spans="1:1" x14ac:dyDescent="0.25">
      <c r="A369" s="1707"/>
    </row>
    <row r="370" spans="1:1" x14ac:dyDescent="0.25">
      <c r="A370" s="1707"/>
    </row>
    <row r="371" spans="1:1" x14ac:dyDescent="0.25">
      <c r="A371" s="1707"/>
    </row>
    <row r="372" spans="1:1" x14ac:dyDescent="0.25">
      <c r="A372" s="1707"/>
    </row>
    <row r="373" spans="1:1" x14ac:dyDescent="0.25">
      <c r="A373" s="1707"/>
    </row>
    <row r="374" spans="1:1" x14ac:dyDescent="0.25">
      <c r="A374" s="1707"/>
    </row>
    <row r="375" spans="1:1" x14ac:dyDescent="0.25">
      <c r="A375" s="1707"/>
    </row>
    <row r="376" spans="1:1" x14ac:dyDescent="0.25">
      <c r="A376" s="1707"/>
    </row>
    <row r="377" spans="1:1" x14ac:dyDescent="0.25">
      <c r="A377" s="1707"/>
    </row>
    <row r="378" spans="1:1" x14ac:dyDescent="0.25">
      <c r="A378" s="1707"/>
    </row>
    <row r="379" spans="1:1" x14ac:dyDescent="0.25">
      <c r="A379" s="1707"/>
    </row>
    <row r="380" spans="1:1" x14ac:dyDescent="0.25">
      <c r="A380" s="1707"/>
    </row>
    <row r="381" spans="1:1" x14ac:dyDescent="0.25">
      <c r="A381" s="1707"/>
    </row>
    <row r="382" spans="1:1" x14ac:dyDescent="0.25">
      <c r="A382" s="1707"/>
    </row>
    <row r="383" spans="1:1" x14ac:dyDescent="0.25">
      <c r="A383" s="1707"/>
    </row>
    <row r="384" spans="1:1" x14ac:dyDescent="0.25">
      <c r="A384" s="1707"/>
    </row>
    <row r="385" spans="1:1" x14ac:dyDescent="0.25">
      <c r="A385" s="1707"/>
    </row>
    <row r="386" spans="1:1" x14ac:dyDescent="0.25">
      <c r="A386" s="1707"/>
    </row>
    <row r="387" spans="1:1" x14ac:dyDescent="0.25">
      <c r="A387" s="1707"/>
    </row>
    <row r="388" spans="1:1" x14ac:dyDescent="0.25">
      <c r="A388" s="1707"/>
    </row>
    <row r="389" spans="1:1" x14ac:dyDescent="0.25">
      <c r="A389" s="1707"/>
    </row>
    <row r="390" spans="1:1" x14ac:dyDescent="0.25">
      <c r="A390" s="1707"/>
    </row>
    <row r="391" spans="1:1" x14ac:dyDescent="0.25">
      <c r="A391" s="1707"/>
    </row>
    <row r="392" spans="1:1" x14ac:dyDescent="0.25">
      <c r="A392" s="1707"/>
    </row>
    <row r="393" spans="1:1" x14ac:dyDescent="0.25">
      <c r="A393" s="1707"/>
    </row>
    <row r="394" spans="1:1" x14ac:dyDescent="0.25">
      <c r="A394" s="1707"/>
    </row>
    <row r="419" spans="1:1" x14ac:dyDescent="0.25">
      <c r="A419" s="1707"/>
    </row>
    <row r="420" spans="1:1" x14ac:dyDescent="0.25">
      <c r="A420" s="1707"/>
    </row>
    <row r="421" spans="1:1" x14ac:dyDescent="0.25">
      <c r="A421" s="1707"/>
    </row>
    <row r="422" spans="1:1" x14ac:dyDescent="0.25">
      <c r="A422" s="1707"/>
    </row>
    <row r="423" spans="1:1" x14ac:dyDescent="0.25">
      <c r="A423" s="1707"/>
    </row>
    <row r="424" spans="1:1" x14ac:dyDescent="0.25">
      <c r="A424" s="1707"/>
    </row>
    <row r="425" spans="1:1" x14ac:dyDescent="0.25">
      <c r="A425" s="1707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78" orientation="landscape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27"/>
  <sheetViews>
    <sheetView zoomScale="85" zoomScaleNormal="85" workbookViewId="0">
      <pane xSplit="1" ySplit="3" topLeftCell="B4" activePane="bottomRight" state="frozen"/>
      <selection activeCell="L25" sqref="L25:L26"/>
      <selection pane="topRight" activeCell="L25" sqref="L25:L26"/>
      <selection pane="bottomLeft" activeCell="L25" sqref="L25:L26"/>
      <selection pane="bottomRight" activeCell="A22" sqref="A22:XFD24"/>
    </sheetView>
  </sheetViews>
  <sheetFormatPr defaultColWidth="9.140625" defaultRowHeight="15" x14ac:dyDescent="0.25"/>
  <cols>
    <col min="1" max="1" width="11.28515625" style="1773" bestFit="1" customWidth="1"/>
    <col min="2" max="2" width="41.85546875" style="1772" bestFit="1" customWidth="1"/>
    <col min="3" max="3" width="10.140625" style="1774" customWidth="1"/>
    <col min="4" max="5" width="10.140625" style="1774" hidden="1" customWidth="1"/>
    <col min="6" max="6" width="10.140625" style="1774" customWidth="1"/>
    <col min="7" max="14" width="10.140625" style="1774" hidden="1" customWidth="1"/>
    <col min="15" max="15" width="10.140625" style="1774" customWidth="1"/>
    <col min="16" max="16" width="38" style="1774" customWidth="1"/>
    <col min="17" max="16384" width="9.140625" style="1772"/>
  </cols>
  <sheetData>
    <row r="1" spans="1:19" x14ac:dyDescent="0.25">
      <c r="A1" s="1992" t="s">
        <v>10451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9" ht="14.45" customHeight="1" x14ac:dyDescent="0.25">
      <c r="A2" s="2037" t="s">
        <v>3019</v>
      </c>
      <c r="B2" s="2037"/>
      <c r="C2" s="2037"/>
      <c r="D2" s="2037"/>
      <c r="E2" s="2037"/>
      <c r="F2" s="2037"/>
      <c r="G2" s="2037"/>
      <c r="H2" s="2037"/>
      <c r="I2" s="2037"/>
      <c r="J2" s="2037"/>
      <c r="K2" s="2037"/>
      <c r="L2" s="2037"/>
      <c r="M2" s="2037"/>
      <c r="N2" s="2037"/>
      <c r="O2" s="2037"/>
      <c r="P2" s="2037"/>
    </row>
    <row r="3" spans="1:19" ht="15.75" thickBot="1" x14ac:dyDescent="0.3"/>
    <row r="4" spans="1:19" s="1777" customFormat="1" ht="45" x14ac:dyDescent="0.25">
      <c r="A4" s="1775" t="s">
        <v>6256</v>
      </c>
      <c r="B4" s="1776" t="s">
        <v>3020</v>
      </c>
      <c r="C4" s="1649" t="s">
        <v>2883</v>
      </c>
      <c r="D4" s="1650" t="s">
        <v>2884</v>
      </c>
      <c r="E4" s="1650" t="s">
        <v>2885</v>
      </c>
      <c r="F4" s="1651" t="s">
        <v>2886</v>
      </c>
      <c r="G4" s="1652" t="s">
        <v>2887</v>
      </c>
      <c r="H4" s="1650" t="s">
        <v>2768</v>
      </c>
      <c r="I4" s="1653" t="s">
        <v>2763</v>
      </c>
      <c r="J4" s="1654" t="s">
        <v>2843</v>
      </c>
      <c r="K4" s="1655" t="s">
        <v>2893</v>
      </c>
      <c r="L4" s="1655" t="s">
        <v>2888</v>
      </c>
      <c r="M4" s="1655" t="s">
        <v>2889</v>
      </c>
      <c r="N4" s="1655" t="s">
        <v>2890</v>
      </c>
      <c r="O4" s="1655" t="s">
        <v>10784</v>
      </c>
      <c r="P4" s="1656" t="s">
        <v>2764</v>
      </c>
    </row>
    <row r="5" spans="1:19" x14ac:dyDescent="0.25">
      <c r="A5" s="1778"/>
      <c r="B5" s="1779"/>
      <c r="C5" s="94"/>
      <c r="D5" s="95"/>
      <c r="E5" s="95"/>
      <c r="F5" s="96"/>
      <c r="G5" s="97"/>
      <c r="H5" s="95"/>
      <c r="I5" s="98"/>
      <c r="J5" s="99"/>
      <c r="K5" s="101"/>
      <c r="L5" s="101"/>
      <c r="M5" s="101"/>
      <c r="N5" s="101"/>
      <c r="O5" s="101"/>
      <c r="P5" s="101"/>
    </row>
    <row r="6" spans="1:19" s="1782" customFormat="1" ht="15.75" thickBot="1" x14ac:dyDescent="0.3">
      <c r="A6" s="1780"/>
      <c r="B6" s="1781"/>
      <c r="C6" s="1658" t="s">
        <v>0</v>
      </c>
      <c r="D6" s="1659" t="s">
        <v>0</v>
      </c>
      <c r="E6" s="1659" t="s">
        <v>0</v>
      </c>
      <c r="F6" s="1660" t="s">
        <v>0</v>
      </c>
      <c r="G6" s="427" t="s">
        <v>0</v>
      </c>
      <c r="H6" s="425" t="s">
        <v>0</v>
      </c>
      <c r="I6" s="1661" t="s">
        <v>0</v>
      </c>
      <c r="J6" s="428" t="s">
        <v>0</v>
      </c>
      <c r="K6" s="1662" t="s">
        <v>0</v>
      </c>
      <c r="L6" s="1662" t="s">
        <v>0</v>
      </c>
      <c r="M6" s="1662" t="s">
        <v>0</v>
      </c>
      <c r="N6" s="1662" t="s">
        <v>0</v>
      </c>
      <c r="O6" s="1662" t="s">
        <v>0</v>
      </c>
      <c r="P6" s="113"/>
    </row>
    <row r="7" spans="1:19" x14ac:dyDescent="0.25">
      <c r="A7" s="1783"/>
      <c r="B7" s="1784" t="s">
        <v>1</v>
      </c>
      <c r="C7" s="1864"/>
      <c r="D7" s="1786"/>
      <c r="E7" s="1786"/>
      <c r="F7" s="1865"/>
      <c r="G7" s="1788"/>
      <c r="H7" s="1790"/>
      <c r="I7" s="1866"/>
      <c r="J7" s="1792"/>
      <c r="K7" s="1793"/>
      <c r="L7" s="1793"/>
      <c r="M7" s="1793"/>
      <c r="N7" s="1793"/>
      <c r="O7" s="1793"/>
      <c r="P7" s="1867"/>
      <c r="S7" s="1774"/>
    </row>
    <row r="8" spans="1:19" x14ac:dyDescent="0.25">
      <c r="A8" s="1783"/>
      <c r="B8" s="1784"/>
      <c r="C8" s="1864"/>
      <c r="D8" s="1786"/>
      <c r="E8" s="1786"/>
      <c r="F8" s="1868"/>
      <c r="G8" s="1819"/>
      <c r="H8" s="1801"/>
      <c r="I8" s="1869"/>
      <c r="J8" s="1803"/>
      <c r="K8" s="1793"/>
      <c r="L8" s="1793"/>
      <c r="M8" s="1793"/>
      <c r="N8" s="1793"/>
      <c r="O8" s="1793"/>
      <c r="P8" s="1793"/>
      <c r="S8" s="1774"/>
    </row>
    <row r="9" spans="1:19" x14ac:dyDescent="0.25">
      <c r="A9" s="1783"/>
      <c r="B9" s="1784" t="s">
        <v>2771</v>
      </c>
      <c r="C9" s="1864"/>
      <c r="D9" s="1786"/>
      <c r="E9" s="1786"/>
      <c r="F9" s="1868"/>
      <c r="G9" s="1819"/>
      <c r="H9" s="1801"/>
      <c r="I9" s="1869"/>
      <c r="J9" s="1803"/>
      <c r="K9" s="1793"/>
      <c r="L9" s="1793"/>
      <c r="M9" s="1793"/>
      <c r="N9" s="1793"/>
      <c r="O9" s="1793"/>
      <c r="P9" s="1793"/>
      <c r="S9" s="1774"/>
    </row>
    <row r="10" spans="1:19" x14ac:dyDescent="0.25">
      <c r="A10" s="1798">
        <v>399150100</v>
      </c>
      <c r="B10" s="1799" t="s">
        <v>2</v>
      </c>
      <c r="C10" s="1734">
        <f>VLOOKUP(A10,CSYear!A:D,4,0)</f>
        <v>194100</v>
      </c>
      <c r="D10" s="1735"/>
      <c r="E10" s="1736"/>
      <c r="F10" s="1730">
        <f>VLOOKUP(A10,CSYear!A:E,5,0)</f>
        <v>194100</v>
      </c>
      <c r="G10" s="1730">
        <f>VLOOKUP(A10,'To CSDate'!A:C,3,0)</f>
        <v>95004.31</v>
      </c>
      <c r="H10" s="1801">
        <f>F10-G10</f>
        <v>99095.69</v>
      </c>
      <c r="I10" s="1869">
        <f>190300-F10</f>
        <v>-3800</v>
      </c>
      <c r="J10" s="1803">
        <f>F10+I10</f>
        <v>190300</v>
      </c>
      <c r="K10" s="1739">
        <f>C10</f>
        <v>194100</v>
      </c>
      <c r="L10" s="1804"/>
      <c r="M10" s="1804"/>
      <c r="N10" s="1804"/>
      <c r="O10" s="1739">
        <f>SUM(K10:N10)</f>
        <v>194100</v>
      </c>
      <c r="P10" s="1815"/>
      <c r="S10" s="1774"/>
    </row>
    <row r="11" spans="1:19" ht="14.45" customHeight="1" x14ac:dyDescent="0.25">
      <c r="A11" s="1798">
        <v>399150200</v>
      </c>
      <c r="B11" s="1799" t="s">
        <v>2730</v>
      </c>
      <c r="C11" s="1734">
        <f>VLOOKUP(A11,CSYear!A:D,4,0)</f>
        <v>0</v>
      </c>
      <c r="D11" s="1735"/>
      <c r="E11" s="1736"/>
      <c r="F11" s="1730">
        <f>VLOOKUP(A11,CSYear!A:E,5,0)</f>
        <v>0</v>
      </c>
      <c r="G11" s="1730">
        <f>VLOOKUP(A11,'To CSDate'!A:C,3,0)</f>
        <v>26250</v>
      </c>
      <c r="H11" s="1801">
        <f>F11-G11</f>
        <v>-26250</v>
      </c>
      <c r="I11" s="1869">
        <v>53600</v>
      </c>
      <c r="J11" s="1803">
        <f>F11+I11</f>
        <v>53600</v>
      </c>
      <c r="K11" s="1739">
        <f>C11</f>
        <v>0</v>
      </c>
      <c r="L11" s="1804"/>
      <c r="M11" s="1804"/>
      <c r="N11" s="1804"/>
      <c r="O11" s="1739">
        <f>SUM(K11:N11)</f>
        <v>0</v>
      </c>
      <c r="P11" s="1804"/>
      <c r="S11" s="1774"/>
    </row>
    <row r="12" spans="1:19" ht="14.45" customHeight="1" x14ac:dyDescent="0.25">
      <c r="A12" s="1805">
        <v>399150930</v>
      </c>
      <c r="B12" s="1806" t="s">
        <v>2731</v>
      </c>
      <c r="C12" s="1734">
        <f>VLOOKUP(A12,CSYear!A:D,4,0)</f>
        <v>700</v>
      </c>
      <c r="D12" s="1735"/>
      <c r="E12" s="1736"/>
      <c r="F12" s="1730">
        <f>VLOOKUP(A12,CSYear!A:E,5,0)</f>
        <v>700</v>
      </c>
      <c r="G12" s="1730">
        <f>VLOOKUP(A12,'To CSDate'!A:C,3,0)</f>
        <v>0</v>
      </c>
      <c r="H12" s="1801">
        <f>F12-G12</f>
        <v>700</v>
      </c>
      <c r="I12" s="1869"/>
      <c r="J12" s="1803">
        <f>F12+I12</f>
        <v>700</v>
      </c>
      <c r="K12" s="1739">
        <f>C12</f>
        <v>700</v>
      </c>
      <c r="L12" s="1804"/>
      <c r="M12" s="1804"/>
      <c r="N12" s="1804"/>
      <c r="O12" s="1739">
        <f>SUM(K12:N12)</f>
        <v>700</v>
      </c>
      <c r="P12" s="1804"/>
    </row>
    <row r="13" spans="1:19" s="1833" customFormat="1" x14ac:dyDescent="0.25">
      <c r="A13" s="1798">
        <v>399159806</v>
      </c>
      <c r="B13" s="1799" t="s">
        <v>10461</v>
      </c>
      <c r="C13" s="1734">
        <f>VLOOKUP(A13,CSYear!A:D,4,0)</f>
        <v>-85500</v>
      </c>
      <c r="D13" s="1735"/>
      <c r="E13" s="1736"/>
      <c r="F13" s="1730">
        <f>VLOOKUP(A13,CSYear!A:E,5,0)</f>
        <v>-85500</v>
      </c>
      <c r="G13" s="1730">
        <f>VLOOKUP(A13,'To CSDate'!A:C,3,0)</f>
        <v>0</v>
      </c>
      <c r="H13" s="1801">
        <f>F13-G13</f>
        <v>-85500</v>
      </c>
      <c r="I13" s="1869"/>
      <c r="J13" s="1803">
        <f>F13+I13</f>
        <v>-85500</v>
      </c>
      <c r="K13" s="1739">
        <f>C13</f>
        <v>-85500</v>
      </c>
      <c r="L13" s="1804"/>
      <c r="M13" s="1804"/>
      <c r="N13" s="1804"/>
      <c r="O13" s="1739">
        <f>SUM(K13:N13)</f>
        <v>-85500</v>
      </c>
      <c r="P13" s="1870"/>
    </row>
    <row r="14" spans="1:19" ht="14.45" customHeight="1" x14ac:dyDescent="0.25">
      <c r="A14" s="1805"/>
      <c r="B14" s="1807" t="s">
        <v>7</v>
      </c>
      <c r="C14" s="1871">
        <f t="shared" ref="C14:E14" si="0">SUM(C10:C13)</f>
        <v>109300</v>
      </c>
      <c r="D14" s="1809">
        <f t="shared" si="0"/>
        <v>0</v>
      </c>
      <c r="E14" s="1809">
        <f t="shared" si="0"/>
        <v>0</v>
      </c>
      <c r="F14" s="1872">
        <f>SUM(F10:F13)</f>
        <v>109300</v>
      </c>
      <c r="G14" s="1811">
        <f t="shared" ref="G14:O14" si="1">SUM(G10:G13)</f>
        <v>121254.31</v>
      </c>
      <c r="H14" s="1796">
        <f t="shared" si="1"/>
        <v>-11954.309999999998</v>
      </c>
      <c r="I14" s="1873">
        <f t="shared" si="1"/>
        <v>49800</v>
      </c>
      <c r="J14" s="1813">
        <f t="shared" si="1"/>
        <v>159100</v>
      </c>
      <c r="K14" s="1814">
        <f t="shared" si="1"/>
        <v>109300</v>
      </c>
      <c r="L14" s="1814">
        <f t="shared" si="1"/>
        <v>0</v>
      </c>
      <c r="M14" s="1814">
        <f t="shared" si="1"/>
        <v>0</v>
      </c>
      <c r="N14" s="1814">
        <f t="shared" si="1"/>
        <v>0</v>
      </c>
      <c r="O14" s="1814">
        <f t="shared" si="1"/>
        <v>109300</v>
      </c>
      <c r="P14" s="1804"/>
    </row>
    <row r="15" spans="1:19" ht="14.45" customHeight="1" x14ac:dyDescent="0.25">
      <c r="A15" s="1805"/>
      <c r="B15" s="1806"/>
      <c r="C15" s="1874"/>
      <c r="D15" s="1817"/>
      <c r="E15" s="1817"/>
      <c r="F15" s="1868"/>
      <c r="G15" s="1819"/>
      <c r="H15" s="1801"/>
      <c r="I15" s="1869"/>
      <c r="J15" s="1803"/>
      <c r="K15" s="1804"/>
      <c r="L15" s="1804"/>
      <c r="M15" s="1804"/>
      <c r="N15" s="1804"/>
      <c r="O15" s="1804"/>
      <c r="P15" s="1804"/>
    </row>
    <row r="16" spans="1:19" ht="14.45" customHeight="1" x14ac:dyDescent="0.25">
      <c r="A16" s="1805"/>
      <c r="B16" s="1784" t="s">
        <v>2744</v>
      </c>
      <c r="C16" s="1864"/>
      <c r="D16" s="1786"/>
      <c r="E16" s="1786"/>
      <c r="F16" s="1868"/>
      <c r="G16" s="1819"/>
      <c r="H16" s="1801"/>
      <c r="I16" s="1869"/>
      <c r="J16" s="1803"/>
      <c r="K16" s="1804"/>
      <c r="L16" s="1804"/>
      <c r="M16" s="1804"/>
      <c r="N16" s="1804"/>
      <c r="O16" s="1804"/>
      <c r="P16" s="1804"/>
    </row>
    <row r="17" spans="1:16" s="1833" customFormat="1" x14ac:dyDescent="0.25">
      <c r="A17" s="1805">
        <v>399152500</v>
      </c>
      <c r="B17" s="1806" t="s">
        <v>2736</v>
      </c>
      <c r="C17" s="1734">
        <f>VLOOKUP(A17,CSYear!A:D,4,0)</f>
        <v>300</v>
      </c>
      <c r="D17" s="1735"/>
      <c r="E17" s="1736"/>
      <c r="F17" s="1730">
        <f>VLOOKUP(A17,CSYear!A:E,5,0)</f>
        <v>300</v>
      </c>
      <c r="G17" s="1730">
        <f>VLOOKUP(A17,'To CSDate'!A:C,3,0)</f>
        <v>0</v>
      </c>
      <c r="H17" s="1801">
        <f>F17-G17</f>
        <v>300</v>
      </c>
      <c r="I17" s="1869"/>
      <c r="J17" s="1803">
        <f>F17+I17</f>
        <v>300</v>
      </c>
      <c r="K17" s="1739">
        <f>C17</f>
        <v>300</v>
      </c>
      <c r="L17" s="1804"/>
      <c r="M17" s="1804"/>
      <c r="N17" s="1804"/>
      <c r="O17" s="1739">
        <f>SUM(K17:N17)</f>
        <v>300</v>
      </c>
      <c r="P17" s="1804"/>
    </row>
    <row r="18" spans="1:16" s="1833" customFormat="1" x14ac:dyDescent="0.25">
      <c r="A18" s="1875"/>
      <c r="B18" s="1807" t="s">
        <v>7</v>
      </c>
      <c r="C18" s="1871">
        <f t="shared" ref="C18:O18" si="2">SUM(C17:C17)</f>
        <v>300</v>
      </c>
      <c r="D18" s="1809">
        <f t="shared" si="2"/>
        <v>0</v>
      </c>
      <c r="E18" s="1809">
        <f t="shared" si="2"/>
        <v>0</v>
      </c>
      <c r="F18" s="1872">
        <f t="shared" si="2"/>
        <v>300</v>
      </c>
      <c r="G18" s="1811">
        <f t="shared" si="2"/>
        <v>0</v>
      </c>
      <c r="H18" s="1796">
        <f t="shared" si="2"/>
        <v>300</v>
      </c>
      <c r="I18" s="1873">
        <f t="shared" si="2"/>
        <v>0</v>
      </c>
      <c r="J18" s="1813">
        <f t="shared" si="2"/>
        <v>300</v>
      </c>
      <c r="K18" s="1814">
        <f t="shared" si="2"/>
        <v>300</v>
      </c>
      <c r="L18" s="1814">
        <f t="shared" si="2"/>
        <v>0</v>
      </c>
      <c r="M18" s="1814">
        <f t="shared" si="2"/>
        <v>0</v>
      </c>
      <c r="N18" s="1814">
        <f t="shared" si="2"/>
        <v>0</v>
      </c>
      <c r="O18" s="1814">
        <f t="shared" si="2"/>
        <v>300</v>
      </c>
      <c r="P18" s="1870"/>
    </row>
    <row r="19" spans="1:16" s="1833" customFormat="1" x14ac:dyDescent="0.25">
      <c r="A19" s="1875"/>
      <c r="B19" s="1807"/>
      <c r="C19" s="1871"/>
      <c r="D19" s="1809"/>
      <c r="E19" s="1809"/>
      <c r="F19" s="1872"/>
      <c r="G19" s="1811"/>
      <c r="H19" s="1796"/>
      <c r="I19" s="1873"/>
      <c r="J19" s="1813"/>
      <c r="K19" s="1814"/>
      <c r="L19" s="1814"/>
      <c r="M19" s="1814"/>
      <c r="N19" s="1814"/>
      <c r="O19" s="1814"/>
      <c r="P19" s="1870"/>
    </row>
    <row r="20" spans="1:16" ht="15.75" thickBot="1" x14ac:dyDescent="0.3">
      <c r="A20" s="1821"/>
      <c r="B20" s="1822" t="s">
        <v>8</v>
      </c>
      <c r="C20" s="1876">
        <f t="shared" ref="C20:O20" si="3">C14+C18</f>
        <v>109600</v>
      </c>
      <c r="D20" s="1824">
        <f t="shared" si="3"/>
        <v>0</v>
      </c>
      <c r="E20" s="1824">
        <f t="shared" si="3"/>
        <v>0</v>
      </c>
      <c r="F20" s="1877">
        <f t="shared" si="3"/>
        <v>109600</v>
      </c>
      <c r="G20" s="1826">
        <f t="shared" si="3"/>
        <v>121254.31</v>
      </c>
      <c r="H20" s="1828">
        <f t="shared" si="3"/>
        <v>-11654.309999999998</v>
      </c>
      <c r="I20" s="1878">
        <f t="shared" si="3"/>
        <v>49800</v>
      </c>
      <c r="J20" s="1830">
        <f t="shared" si="3"/>
        <v>159400</v>
      </c>
      <c r="K20" s="1831">
        <f t="shared" si="3"/>
        <v>109600</v>
      </c>
      <c r="L20" s="1831">
        <f t="shared" si="3"/>
        <v>0</v>
      </c>
      <c r="M20" s="1831">
        <f t="shared" si="3"/>
        <v>0</v>
      </c>
      <c r="N20" s="1831">
        <f t="shared" si="3"/>
        <v>0</v>
      </c>
      <c r="O20" s="1831">
        <f t="shared" si="3"/>
        <v>109600</v>
      </c>
      <c r="P20" s="1879"/>
    </row>
    <row r="21" spans="1:16" x14ac:dyDescent="0.25">
      <c r="A21" s="1772"/>
      <c r="C21" s="1837"/>
      <c r="D21" s="1837"/>
      <c r="E21" s="1837"/>
      <c r="F21" s="1837"/>
      <c r="G21" s="1837"/>
      <c r="H21" s="1837"/>
      <c r="I21" s="1837"/>
      <c r="J21" s="1837"/>
      <c r="K21" s="1837"/>
      <c r="L21" s="1837"/>
      <c r="M21" s="1837"/>
      <c r="N21" s="1837"/>
      <c r="O21" s="1837"/>
      <c r="P21" s="1837"/>
    </row>
    <row r="22" spans="1:16" x14ac:dyDescent="0.25">
      <c r="A22" s="1772"/>
      <c r="C22" s="1837"/>
      <c r="D22" s="1837"/>
      <c r="E22" s="1837"/>
      <c r="F22" s="1837"/>
      <c r="G22" s="1837"/>
      <c r="H22" s="1837"/>
      <c r="I22" s="1837"/>
      <c r="J22" s="1837"/>
      <c r="K22" s="1837"/>
      <c r="L22" s="1837"/>
      <c r="M22" s="1837"/>
      <c r="N22" s="1837"/>
      <c r="O22" s="1837"/>
      <c r="P22" s="1837"/>
    </row>
    <row r="23" spans="1:16" x14ac:dyDescent="0.25">
      <c r="A23" s="1772"/>
      <c r="C23" s="1837"/>
      <c r="D23" s="1837"/>
      <c r="E23" s="1837"/>
      <c r="F23" s="1837"/>
      <c r="G23" s="1837"/>
      <c r="H23" s="1837"/>
      <c r="I23" s="1837"/>
      <c r="J23" s="1837"/>
      <c r="K23" s="1837"/>
      <c r="L23" s="1837"/>
      <c r="M23" s="1837"/>
      <c r="N23" s="1837"/>
      <c r="O23" s="1837"/>
      <c r="P23" s="1837"/>
    </row>
    <row r="24" spans="1:16" x14ac:dyDescent="0.25">
      <c r="A24" s="1772"/>
      <c r="C24" s="1837"/>
      <c r="D24" s="1837"/>
      <c r="E24" s="1837"/>
      <c r="F24" s="1837"/>
      <c r="G24" s="1837"/>
      <c r="H24" s="1837"/>
      <c r="I24" s="1837"/>
      <c r="J24" s="1837"/>
      <c r="K24" s="1837"/>
      <c r="L24" s="1837"/>
      <c r="M24" s="1837"/>
      <c r="N24" s="1837"/>
      <c r="O24" s="1837"/>
      <c r="P24" s="1837"/>
    </row>
    <row r="25" spans="1:16" x14ac:dyDescent="0.25">
      <c r="A25" s="1772"/>
      <c r="C25" s="1837"/>
      <c r="D25" s="1837"/>
      <c r="E25" s="1837"/>
      <c r="F25" s="1837"/>
      <c r="G25" s="1837"/>
      <c r="H25" s="1837"/>
      <c r="I25" s="1837"/>
      <c r="J25" s="1837"/>
      <c r="K25" s="1837"/>
      <c r="L25" s="1837"/>
      <c r="M25" s="1837"/>
      <c r="N25" s="1837"/>
      <c r="O25" s="1837"/>
      <c r="P25" s="1837"/>
    </row>
    <row r="26" spans="1:16" x14ac:dyDescent="0.25">
      <c r="A26" s="1772"/>
      <c r="C26" s="1837"/>
      <c r="D26" s="1837"/>
      <c r="E26" s="1837"/>
      <c r="F26" s="1837"/>
      <c r="G26" s="1837"/>
      <c r="H26" s="1837"/>
      <c r="I26" s="1837"/>
      <c r="J26" s="1837"/>
      <c r="K26" s="1837"/>
      <c r="L26" s="1837"/>
      <c r="M26" s="1837"/>
      <c r="N26" s="1837"/>
      <c r="O26" s="1837"/>
      <c r="P26" s="1837"/>
    </row>
    <row r="27" spans="1:16" x14ac:dyDescent="0.25">
      <c r="A27" s="1772"/>
      <c r="C27" s="1837"/>
      <c r="D27" s="1837"/>
      <c r="E27" s="1837"/>
      <c r="F27" s="1837"/>
      <c r="G27" s="1837"/>
      <c r="H27" s="1837"/>
      <c r="I27" s="1837"/>
      <c r="J27" s="1837"/>
      <c r="K27" s="1837"/>
      <c r="L27" s="1837"/>
      <c r="M27" s="1837"/>
      <c r="N27" s="1837"/>
      <c r="O27" s="1837"/>
      <c r="P27" s="1837"/>
    </row>
    <row r="28" spans="1:16" x14ac:dyDescent="0.25">
      <c r="A28" s="1772"/>
      <c r="C28" s="1837"/>
      <c r="D28" s="1837"/>
      <c r="E28" s="1837"/>
      <c r="F28" s="1837"/>
      <c r="G28" s="1837"/>
      <c r="H28" s="1837"/>
      <c r="I28" s="1837"/>
      <c r="J28" s="1837"/>
      <c r="K28" s="1837"/>
      <c r="L28" s="1837"/>
      <c r="M28" s="1837"/>
      <c r="N28" s="1837"/>
      <c r="O28" s="1837"/>
      <c r="P28" s="1837"/>
    </row>
    <row r="29" spans="1:16" x14ac:dyDescent="0.25">
      <c r="A29" s="1772"/>
      <c r="C29" s="1837"/>
      <c r="D29" s="1837"/>
      <c r="E29" s="1837"/>
      <c r="F29" s="1837"/>
      <c r="G29" s="1837"/>
      <c r="H29" s="1837"/>
      <c r="I29" s="1837"/>
      <c r="J29" s="1837"/>
      <c r="K29" s="1837"/>
      <c r="L29" s="1837"/>
      <c r="M29" s="1837"/>
      <c r="N29" s="1837"/>
      <c r="O29" s="1837"/>
      <c r="P29" s="1837"/>
    </row>
    <row r="30" spans="1:16" x14ac:dyDescent="0.25">
      <c r="A30" s="1772"/>
      <c r="C30" s="1837"/>
      <c r="D30" s="1837"/>
      <c r="E30" s="1837"/>
      <c r="F30" s="1837"/>
      <c r="G30" s="1837"/>
      <c r="H30" s="1837"/>
      <c r="I30" s="1837"/>
      <c r="J30" s="1837"/>
      <c r="K30" s="1837"/>
      <c r="L30" s="1837"/>
      <c r="M30" s="1837"/>
      <c r="N30" s="1837"/>
      <c r="O30" s="1837"/>
      <c r="P30" s="1837"/>
    </row>
    <row r="31" spans="1:16" x14ac:dyDescent="0.25">
      <c r="A31" s="1772"/>
      <c r="C31" s="1837"/>
      <c r="D31" s="1837"/>
      <c r="E31" s="1837"/>
      <c r="F31" s="1837"/>
      <c r="G31" s="1837"/>
      <c r="H31" s="1837"/>
      <c r="I31" s="1837"/>
      <c r="J31" s="1837"/>
      <c r="K31" s="1837"/>
      <c r="L31" s="1837"/>
      <c r="M31" s="1837"/>
      <c r="N31" s="1837"/>
      <c r="O31" s="1837"/>
      <c r="P31" s="1837"/>
    </row>
    <row r="32" spans="1:16" x14ac:dyDescent="0.25">
      <c r="A32" s="1772"/>
      <c r="C32" s="1837"/>
      <c r="D32" s="1837"/>
      <c r="E32" s="1837"/>
      <c r="F32" s="1837"/>
      <c r="G32" s="1837"/>
      <c r="H32" s="1837"/>
      <c r="I32" s="1837"/>
      <c r="J32" s="1837"/>
      <c r="K32" s="1837"/>
      <c r="L32" s="1837"/>
      <c r="M32" s="1837"/>
      <c r="N32" s="1837"/>
      <c r="O32" s="1837"/>
      <c r="P32" s="1837"/>
    </row>
    <row r="33" spans="1:16" x14ac:dyDescent="0.25">
      <c r="A33" s="1772"/>
      <c r="C33" s="1837"/>
      <c r="D33" s="1837"/>
      <c r="E33" s="1837"/>
      <c r="F33" s="1837"/>
      <c r="G33" s="1837"/>
      <c r="H33" s="1837"/>
      <c r="I33" s="1837"/>
      <c r="J33" s="1837"/>
      <c r="K33" s="1837"/>
      <c r="L33" s="1837"/>
      <c r="M33" s="1837"/>
      <c r="N33" s="1837"/>
      <c r="O33" s="1837"/>
      <c r="P33" s="1837"/>
    </row>
    <row r="34" spans="1:16" x14ac:dyDescent="0.25">
      <c r="A34" s="1772"/>
      <c r="C34" s="1837"/>
      <c r="D34" s="1837"/>
      <c r="E34" s="1837"/>
      <c r="F34" s="1837"/>
      <c r="G34" s="1837"/>
      <c r="H34" s="1837"/>
      <c r="I34" s="1837"/>
      <c r="J34" s="1837"/>
      <c r="K34" s="1837"/>
      <c r="L34" s="1837"/>
      <c r="M34" s="1837"/>
      <c r="N34" s="1837"/>
      <c r="O34" s="1837"/>
      <c r="P34" s="1837"/>
    </row>
    <row r="35" spans="1:16" x14ac:dyDescent="0.25">
      <c r="A35" s="1772"/>
      <c r="C35" s="1837"/>
      <c r="D35" s="1837"/>
      <c r="E35" s="1837"/>
      <c r="F35" s="1837"/>
      <c r="G35" s="1837"/>
      <c r="H35" s="1837"/>
      <c r="I35" s="1837"/>
      <c r="J35" s="1837"/>
      <c r="K35" s="1837"/>
      <c r="L35" s="1837"/>
      <c r="M35" s="1837"/>
      <c r="N35" s="1837"/>
      <c r="O35" s="1837"/>
      <c r="P35" s="1837"/>
    </row>
    <row r="36" spans="1:16" x14ac:dyDescent="0.25">
      <c r="A36" s="1772"/>
      <c r="C36" s="1837"/>
      <c r="D36" s="1837"/>
      <c r="E36" s="1837"/>
      <c r="F36" s="1837"/>
      <c r="G36" s="1837"/>
      <c r="H36" s="1837"/>
      <c r="I36" s="1837"/>
      <c r="J36" s="1837"/>
      <c r="K36" s="1837"/>
      <c r="L36" s="1837"/>
      <c r="M36" s="1837"/>
      <c r="N36" s="1837"/>
      <c r="O36" s="1837"/>
      <c r="P36" s="1837"/>
    </row>
    <row r="37" spans="1:16" x14ac:dyDescent="0.25">
      <c r="A37" s="1772"/>
      <c r="C37" s="1837"/>
      <c r="D37" s="1837"/>
      <c r="E37" s="1837"/>
      <c r="F37" s="1837"/>
      <c r="G37" s="1837"/>
      <c r="H37" s="1837"/>
      <c r="I37" s="1837"/>
      <c r="J37" s="1837"/>
      <c r="K37" s="1837"/>
      <c r="L37" s="1837"/>
      <c r="M37" s="1837"/>
      <c r="N37" s="1837"/>
      <c r="O37" s="1837"/>
      <c r="P37" s="1837"/>
    </row>
    <row r="38" spans="1:16" x14ac:dyDescent="0.25">
      <c r="A38" s="1772"/>
      <c r="C38" s="1837"/>
      <c r="D38" s="1837"/>
      <c r="E38" s="1837"/>
      <c r="F38" s="1837"/>
      <c r="G38" s="1837"/>
      <c r="H38" s="1837"/>
      <c r="I38" s="1837"/>
      <c r="J38" s="1837"/>
      <c r="K38" s="1837"/>
      <c r="L38" s="1837"/>
      <c r="M38" s="1837"/>
      <c r="N38" s="1837"/>
      <c r="O38" s="1837"/>
      <c r="P38" s="1837"/>
    </row>
    <row r="39" spans="1:16" x14ac:dyDescent="0.25">
      <c r="A39" s="1772"/>
      <c r="C39" s="1837"/>
      <c r="D39" s="1837"/>
      <c r="E39" s="1837"/>
      <c r="F39" s="1837"/>
      <c r="G39" s="1837"/>
      <c r="H39" s="1837"/>
      <c r="I39" s="1837"/>
      <c r="J39" s="1837"/>
      <c r="K39" s="1837"/>
      <c r="L39" s="1837"/>
      <c r="M39" s="1837"/>
      <c r="N39" s="1837"/>
      <c r="O39" s="1837"/>
      <c r="P39" s="1837"/>
    </row>
    <row r="40" spans="1:16" x14ac:dyDescent="0.25">
      <c r="A40" s="1772"/>
      <c r="C40" s="1837"/>
      <c r="D40" s="1837"/>
      <c r="E40" s="1837"/>
      <c r="F40" s="1837"/>
      <c r="G40" s="1837"/>
      <c r="H40" s="1837"/>
      <c r="I40" s="1837"/>
      <c r="J40" s="1837"/>
      <c r="K40" s="1837"/>
      <c r="L40" s="1837"/>
      <c r="M40" s="1837"/>
      <c r="N40" s="1837"/>
      <c r="O40" s="1837"/>
      <c r="P40" s="1837"/>
    </row>
    <row r="41" spans="1:16" x14ac:dyDescent="0.25">
      <c r="A41" s="1772"/>
      <c r="C41" s="1837"/>
      <c r="D41" s="1837"/>
      <c r="E41" s="1837"/>
      <c r="F41" s="1837"/>
      <c r="G41" s="1837"/>
      <c r="H41" s="1837"/>
      <c r="I41" s="1837"/>
      <c r="J41" s="1837"/>
      <c r="K41" s="1837"/>
      <c r="L41" s="1837"/>
      <c r="M41" s="1837"/>
      <c r="N41" s="1837"/>
      <c r="O41" s="1837"/>
      <c r="P41" s="1837"/>
    </row>
    <row r="42" spans="1:16" x14ac:dyDescent="0.25">
      <c r="A42" s="1772"/>
      <c r="C42" s="1837"/>
      <c r="D42" s="1837"/>
      <c r="E42" s="1837"/>
      <c r="F42" s="1837"/>
      <c r="G42" s="1837"/>
      <c r="H42" s="1837"/>
      <c r="I42" s="1837"/>
      <c r="J42" s="1837"/>
      <c r="K42" s="1837"/>
      <c r="L42" s="1837"/>
      <c r="M42" s="1837"/>
      <c r="N42" s="1837"/>
      <c r="O42" s="1837"/>
      <c r="P42" s="1837"/>
    </row>
    <row r="43" spans="1:16" x14ac:dyDescent="0.25">
      <c r="A43" s="1772"/>
      <c r="C43" s="1837"/>
      <c r="D43" s="1837"/>
      <c r="E43" s="1837"/>
      <c r="F43" s="1837"/>
      <c r="G43" s="1837"/>
      <c r="H43" s="1837"/>
      <c r="I43" s="1837"/>
      <c r="J43" s="1837"/>
      <c r="K43" s="1837"/>
      <c r="L43" s="1837"/>
      <c r="M43" s="1837"/>
      <c r="N43" s="1837"/>
      <c r="O43" s="1837"/>
      <c r="P43" s="1837"/>
    </row>
    <row r="44" spans="1:16" x14ac:dyDescent="0.25">
      <c r="A44" s="1772"/>
      <c r="C44" s="1837"/>
      <c r="D44" s="1837"/>
      <c r="E44" s="1837"/>
      <c r="F44" s="1837"/>
      <c r="G44" s="1837"/>
      <c r="H44" s="1837"/>
      <c r="I44" s="1837"/>
      <c r="J44" s="1837"/>
      <c r="K44" s="1837"/>
      <c r="L44" s="1837"/>
      <c r="M44" s="1837"/>
      <c r="N44" s="1837"/>
      <c r="O44" s="1837"/>
      <c r="P44" s="1837"/>
    </row>
    <row r="45" spans="1:16" x14ac:dyDescent="0.25">
      <c r="A45" s="1772"/>
      <c r="C45" s="1837"/>
      <c r="D45" s="1837"/>
      <c r="E45" s="1837"/>
      <c r="F45" s="1837"/>
      <c r="G45" s="1837"/>
      <c r="H45" s="1837"/>
      <c r="I45" s="1837"/>
      <c r="J45" s="1837"/>
      <c r="K45" s="1837"/>
      <c r="L45" s="1837"/>
      <c r="M45" s="1837"/>
      <c r="N45" s="1837"/>
      <c r="O45" s="1837"/>
      <c r="P45" s="1837"/>
    </row>
    <row r="46" spans="1:16" x14ac:dyDescent="0.25">
      <c r="A46" s="1772"/>
      <c r="C46" s="1837"/>
      <c r="D46" s="1837"/>
      <c r="E46" s="1837"/>
      <c r="F46" s="1837"/>
      <c r="G46" s="1837"/>
      <c r="H46" s="1837"/>
      <c r="I46" s="1837"/>
      <c r="J46" s="1837"/>
      <c r="K46" s="1837"/>
      <c r="L46" s="1837"/>
      <c r="M46" s="1837"/>
      <c r="N46" s="1837"/>
      <c r="O46" s="1837"/>
      <c r="P46" s="1837"/>
    </row>
    <row r="47" spans="1:16" x14ac:dyDescent="0.25">
      <c r="A47" s="1772"/>
      <c r="C47" s="1837"/>
      <c r="D47" s="1837"/>
      <c r="E47" s="1837"/>
      <c r="F47" s="1837"/>
      <c r="G47" s="1837"/>
      <c r="H47" s="1837"/>
      <c r="I47" s="1837"/>
      <c r="J47" s="1837"/>
      <c r="K47" s="1837"/>
      <c r="L47" s="1837"/>
      <c r="M47" s="1837"/>
      <c r="N47" s="1837"/>
      <c r="O47" s="1837"/>
      <c r="P47" s="1837"/>
    </row>
    <row r="48" spans="1:16" x14ac:dyDescent="0.25">
      <c r="A48" s="1772"/>
      <c r="C48" s="1837"/>
      <c r="D48" s="1837"/>
      <c r="E48" s="1837"/>
      <c r="F48" s="1837"/>
      <c r="G48" s="1837"/>
      <c r="H48" s="1837"/>
      <c r="I48" s="1837"/>
      <c r="J48" s="1837"/>
      <c r="K48" s="1837"/>
      <c r="L48" s="1837"/>
      <c r="M48" s="1837"/>
      <c r="N48" s="1837"/>
      <c r="O48" s="1837"/>
      <c r="P48" s="1837"/>
    </row>
    <row r="49" spans="1:16" x14ac:dyDescent="0.25">
      <c r="A49" s="1772"/>
      <c r="C49" s="1837"/>
      <c r="D49" s="1837"/>
      <c r="E49" s="1837"/>
      <c r="F49" s="1837"/>
      <c r="G49" s="1837"/>
      <c r="H49" s="1837"/>
      <c r="I49" s="1837"/>
      <c r="J49" s="1837"/>
      <c r="K49" s="1837"/>
      <c r="L49" s="1837"/>
      <c r="M49" s="1837"/>
      <c r="N49" s="1837"/>
      <c r="O49" s="1837"/>
      <c r="P49" s="1837"/>
    </row>
    <row r="50" spans="1:16" x14ac:dyDescent="0.25">
      <c r="A50" s="1772"/>
      <c r="C50" s="1837"/>
      <c r="D50" s="1837"/>
      <c r="E50" s="1837"/>
      <c r="F50" s="1837"/>
      <c r="G50" s="1837"/>
      <c r="H50" s="1837"/>
      <c r="I50" s="1837"/>
      <c r="J50" s="1837"/>
      <c r="K50" s="1837"/>
      <c r="L50" s="1837"/>
      <c r="M50" s="1837"/>
      <c r="N50" s="1837"/>
      <c r="O50" s="1837"/>
      <c r="P50" s="1837"/>
    </row>
    <row r="51" spans="1:16" x14ac:dyDescent="0.25">
      <c r="A51" s="1772"/>
      <c r="C51" s="1837"/>
      <c r="D51" s="1837"/>
      <c r="E51" s="1837"/>
      <c r="F51" s="1837"/>
      <c r="G51" s="1837"/>
      <c r="H51" s="1837"/>
      <c r="I51" s="1837"/>
      <c r="J51" s="1837"/>
      <c r="K51" s="1837"/>
      <c r="L51" s="1837"/>
      <c r="M51" s="1837"/>
      <c r="N51" s="1837"/>
      <c r="O51" s="1837"/>
      <c r="P51" s="1837"/>
    </row>
    <row r="52" spans="1:16" x14ac:dyDescent="0.25">
      <c r="A52" s="1772"/>
      <c r="C52" s="1837"/>
      <c r="D52" s="1837"/>
      <c r="E52" s="1837"/>
      <c r="F52" s="1837"/>
      <c r="G52" s="1837"/>
      <c r="H52" s="1837"/>
      <c r="I52" s="1837"/>
      <c r="J52" s="1837"/>
      <c r="K52" s="1837"/>
      <c r="L52" s="1837"/>
      <c r="M52" s="1837"/>
      <c r="N52" s="1837"/>
      <c r="O52" s="1837"/>
      <c r="P52" s="1837"/>
    </row>
    <row r="53" spans="1:16" x14ac:dyDescent="0.25">
      <c r="A53" s="1772"/>
      <c r="C53" s="1837"/>
      <c r="D53" s="1837"/>
      <c r="E53" s="1837"/>
      <c r="F53" s="1837"/>
      <c r="G53" s="1837"/>
      <c r="H53" s="1837"/>
      <c r="I53" s="1837"/>
      <c r="J53" s="1837"/>
      <c r="K53" s="1837"/>
      <c r="L53" s="1837"/>
      <c r="M53" s="1837"/>
      <c r="N53" s="1837"/>
      <c r="O53" s="1837"/>
      <c r="P53" s="1837"/>
    </row>
    <row r="54" spans="1:16" x14ac:dyDescent="0.25">
      <c r="A54" s="1772"/>
      <c r="C54" s="1837"/>
      <c r="D54" s="1837"/>
      <c r="E54" s="1837"/>
      <c r="F54" s="1837"/>
      <c r="G54" s="1837"/>
      <c r="H54" s="1837"/>
      <c r="I54" s="1837"/>
      <c r="J54" s="1837"/>
      <c r="K54" s="1837"/>
      <c r="L54" s="1837"/>
      <c r="M54" s="1837"/>
      <c r="N54" s="1837"/>
      <c r="O54" s="1837"/>
      <c r="P54" s="1837"/>
    </row>
    <row r="55" spans="1:16" x14ac:dyDescent="0.25">
      <c r="A55" s="1772"/>
      <c r="C55" s="1837"/>
      <c r="D55" s="1837"/>
      <c r="E55" s="1837"/>
      <c r="F55" s="1837"/>
      <c r="G55" s="1837"/>
      <c r="H55" s="1837"/>
      <c r="I55" s="1837"/>
      <c r="J55" s="1837"/>
      <c r="K55" s="1837"/>
      <c r="L55" s="1837"/>
      <c r="M55" s="1837"/>
      <c r="N55" s="1837"/>
      <c r="O55" s="1837"/>
      <c r="P55" s="1837"/>
    </row>
    <row r="56" spans="1:16" x14ac:dyDescent="0.25">
      <c r="A56" s="1772"/>
      <c r="C56" s="1837"/>
      <c r="D56" s="1837"/>
      <c r="E56" s="1837"/>
      <c r="F56" s="1837"/>
      <c r="G56" s="1837"/>
      <c r="H56" s="1837"/>
      <c r="I56" s="1837"/>
      <c r="J56" s="1837"/>
      <c r="K56" s="1837"/>
      <c r="L56" s="1837"/>
      <c r="M56" s="1837"/>
      <c r="N56" s="1837"/>
      <c r="O56" s="1837"/>
      <c r="P56" s="1837"/>
    </row>
    <row r="57" spans="1:16" x14ac:dyDescent="0.25">
      <c r="A57" s="1772"/>
      <c r="C57" s="1837"/>
      <c r="D57" s="1837"/>
      <c r="E57" s="1837"/>
      <c r="F57" s="1837"/>
      <c r="G57" s="1837"/>
      <c r="H57" s="1837"/>
      <c r="I57" s="1837"/>
      <c r="J57" s="1837"/>
      <c r="K57" s="1837"/>
      <c r="L57" s="1837"/>
      <c r="M57" s="1837"/>
      <c r="N57" s="1837"/>
      <c r="O57" s="1837"/>
      <c r="P57" s="1837"/>
    </row>
    <row r="58" spans="1:16" x14ac:dyDescent="0.25">
      <c r="A58" s="1772"/>
      <c r="C58" s="1837"/>
      <c r="D58" s="1837"/>
      <c r="E58" s="1837"/>
      <c r="F58" s="1837"/>
      <c r="G58" s="1837"/>
      <c r="H58" s="1837"/>
      <c r="I58" s="1837"/>
      <c r="J58" s="1837"/>
      <c r="K58" s="1837"/>
      <c r="L58" s="1837"/>
      <c r="M58" s="1837"/>
      <c r="N58" s="1837"/>
      <c r="O58" s="1837"/>
      <c r="P58" s="1837"/>
    </row>
    <row r="59" spans="1:16" x14ac:dyDescent="0.25">
      <c r="A59" s="1772"/>
      <c r="C59" s="1837"/>
      <c r="D59" s="1837"/>
      <c r="E59" s="1837"/>
      <c r="F59" s="1837"/>
      <c r="G59" s="1837"/>
      <c r="H59" s="1837"/>
      <c r="I59" s="1837"/>
      <c r="J59" s="1837"/>
      <c r="K59" s="1837"/>
      <c r="L59" s="1837"/>
      <c r="M59" s="1837"/>
      <c r="N59" s="1837"/>
      <c r="O59" s="1837"/>
      <c r="P59" s="1837"/>
    </row>
    <row r="60" spans="1:16" x14ac:dyDescent="0.25">
      <c r="A60" s="1772"/>
      <c r="C60" s="1837"/>
      <c r="D60" s="1837"/>
      <c r="E60" s="1837"/>
      <c r="F60" s="1837"/>
      <c r="G60" s="1837"/>
      <c r="H60" s="1837"/>
      <c r="I60" s="1837"/>
      <c r="J60" s="1837"/>
      <c r="K60" s="1837"/>
      <c r="L60" s="1837"/>
      <c r="M60" s="1837"/>
      <c r="N60" s="1837"/>
      <c r="O60" s="1837"/>
      <c r="P60" s="1837"/>
    </row>
    <row r="61" spans="1:16" x14ac:dyDescent="0.25">
      <c r="A61" s="1772"/>
      <c r="C61" s="1837"/>
      <c r="D61" s="1837"/>
      <c r="E61" s="1837"/>
      <c r="F61" s="1837"/>
      <c r="G61" s="1837"/>
      <c r="H61" s="1837"/>
      <c r="I61" s="1837"/>
      <c r="J61" s="1837"/>
      <c r="K61" s="1837"/>
      <c r="L61" s="1837"/>
      <c r="M61" s="1837"/>
      <c r="N61" s="1837"/>
      <c r="O61" s="1837"/>
      <c r="P61" s="1837"/>
    </row>
    <row r="62" spans="1:16" x14ac:dyDescent="0.25">
      <c r="A62" s="1772"/>
      <c r="C62" s="1837"/>
      <c r="D62" s="1837"/>
      <c r="E62" s="1837"/>
      <c r="F62" s="1837"/>
      <c r="G62" s="1837"/>
      <c r="H62" s="1837"/>
      <c r="I62" s="1837"/>
      <c r="J62" s="1837"/>
      <c r="K62" s="1837"/>
      <c r="L62" s="1837"/>
      <c r="M62" s="1837"/>
      <c r="N62" s="1837"/>
      <c r="O62" s="1837"/>
      <c r="P62" s="1837"/>
    </row>
    <row r="63" spans="1:16" x14ac:dyDescent="0.25">
      <c r="A63" s="1772"/>
      <c r="C63" s="1837"/>
      <c r="D63" s="1837"/>
      <c r="E63" s="1837"/>
      <c r="F63" s="1837"/>
      <c r="G63" s="1837"/>
      <c r="H63" s="1837"/>
      <c r="I63" s="1837"/>
      <c r="J63" s="1837"/>
      <c r="K63" s="1837"/>
      <c r="L63" s="1837"/>
      <c r="M63" s="1837"/>
      <c r="N63" s="1837"/>
      <c r="O63" s="1837"/>
      <c r="P63" s="1837"/>
    </row>
    <row r="64" spans="1:16" x14ac:dyDescent="0.25">
      <c r="A64" s="1772"/>
      <c r="C64" s="1837"/>
      <c r="D64" s="1837"/>
      <c r="E64" s="1837"/>
      <c r="F64" s="1837"/>
      <c r="G64" s="1837"/>
      <c r="H64" s="1837"/>
      <c r="I64" s="1837"/>
      <c r="J64" s="1837"/>
      <c r="K64" s="1837"/>
      <c r="L64" s="1837"/>
      <c r="M64" s="1837"/>
      <c r="N64" s="1837"/>
      <c r="O64" s="1837"/>
      <c r="P64" s="1837"/>
    </row>
    <row r="65" spans="1:16" x14ac:dyDescent="0.25">
      <c r="A65" s="1772"/>
      <c r="C65" s="1837"/>
      <c r="D65" s="1837"/>
      <c r="E65" s="1837"/>
      <c r="F65" s="1837"/>
      <c r="G65" s="1837"/>
      <c r="H65" s="1837"/>
      <c r="I65" s="1837"/>
      <c r="J65" s="1837"/>
      <c r="K65" s="1837"/>
      <c r="L65" s="1837"/>
      <c r="M65" s="1837"/>
      <c r="N65" s="1837"/>
      <c r="O65" s="1837"/>
      <c r="P65" s="1837"/>
    </row>
    <row r="66" spans="1:16" x14ac:dyDescent="0.25">
      <c r="A66" s="1772"/>
      <c r="C66" s="1837"/>
      <c r="D66" s="1837"/>
      <c r="E66" s="1837"/>
      <c r="F66" s="1837"/>
      <c r="G66" s="1837"/>
      <c r="H66" s="1837"/>
      <c r="I66" s="1837"/>
      <c r="J66" s="1837"/>
      <c r="K66" s="1837"/>
      <c r="L66" s="1837"/>
      <c r="M66" s="1837"/>
      <c r="N66" s="1837"/>
      <c r="O66" s="1837"/>
      <c r="P66" s="1837"/>
    </row>
    <row r="67" spans="1:16" x14ac:dyDescent="0.25">
      <c r="A67" s="1772"/>
      <c r="C67" s="1837"/>
      <c r="D67" s="1837"/>
      <c r="E67" s="1837"/>
      <c r="F67" s="1837"/>
      <c r="G67" s="1837"/>
      <c r="H67" s="1837"/>
      <c r="I67" s="1837"/>
      <c r="J67" s="1837"/>
      <c r="K67" s="1837"/>
      <c r="L67" s="1837"/>
      <c r="M67" s="1837"/>
      <c r="N67" s="1837"/>
      <c r="O67" s="1837"/>
      <c r="P67" s="1837"/>
    </row>
    <row r="68" spans="1:16" x14ac:dyDescent="0.25">
      <c r="A68" s="1772"/>
      <c r="C68" s="1837"/>
      <c r="D68" s="1837"/>
      <c r="E68" s="1837"/>
      <c r="F68" s="1837"/>
      <c r="G68" s="1837"/>
      <c r="H68" s="1837"/>
      <c r="I68" s="1837"/>
      <c r="J68" s="1837"/>
      <c r="K68" s="1837"/>
      <c r="L68" s="1837"/>
      <c r="M68" s="1837"/>
      <c r="N68" s="1837"/>
      <c r="O68" s="1837"/>
      <c r="P68" s="1837"/>
    </row>
    <row r="69" spans="1:16" x14ac:dyDescent="0.25">
      <c r="A69" s="1772"/>
      <c r="C69" s="1837"/>
      <c r="D69" s="1837"/>
      <c r="E69" s="1837"/>
      <c r="F69" s="1837"/>
      <c r="G69" s="1837"/>
      <c r="H69" s="1837"/>
      <c r="I69" s="1837"/>
      <c r="J69" s="1837"/>
      <c r="K69" s="1837"/>
      <c r="L69" s="1837"/>
      <c r="M69" s="1837"/>
      <c r="N69" s="1837"/>
      <c r="O69" s="1837"/>
      <c r="P69" s="1837"/>
    </row>
    <row r="70" spans="1:16" x14ac:dyDescent="0.25">
      <c r="A70" s="1772"/>
      <c r="C70" s="1837"/>
      <c r="D70" s="1837"/>
      <c r="E70" s="1837"/>
      <c r="F70" s="1837"/>
      <c r="G70" s="1837"/>
      <c r="H70" s="1837"/>
      <c r="I70" s="1837"/>
      <c r="J70" s="1837"/>
      <c r="K70" s="1837"/>
      <c r="L70" s="1837"/>
      <c r="M70" s="1837"/>
      <c r="N70" s="1837"/>
      <c r="O70" s="1837"/>
      <c r="P70" s="1837"/>
    </row>
    <row r="71" spans="1:16" x14ac:dyDescent="0.25">
      <c r="A71" s="1772"/>
      <c r="C71" s="1837"/>
      <c r="D71" s="1837"/>
      <c r="E71" s="1837"/>
      <c r="F71" s="1837"/>
      <c r="G71" s="1837"/>
      <c r="H71" s="1837"/>
      <c r="I71" s="1837"/>
      <c r="J71" s="1837"/>
      <c r="K71" s="1837"/>
      <c r="L71" s="1837"/>
      <c r="M71" s="1837"/>
      <c r="N71" s="1837"/>
      <c r="O71" s="1837"/>
      <c r="P71" s="1837"/>
    </row>
    <row r="72" spans="1:16" x14ac:dyDescent="0.25">
      <c r="A72" s="1772"/>
      <c r="C72" s="1837"/>
      <c r="D72" s="1837"/>
      <c r="E72" s="1837"/>
      <c r="F72" s="1837"/>
      <c r="G72" s="1837"/>
      <c r="H72" s="1837"/>
      <c r="I72" s="1837"/>
      <c r="J72" s="1837"/>
      <c r="K72" s="1837"/>
      <c r="L72" s="1837"/>
      <c r="M72" s="1837"/>
      <c r="N72" s="1837"/>
      <c r="O72" s="1837"/>
      <c r="P72" s="1837"/>
    </row>
    <row r="73" spans="1:16" x14ac:dyDescent="0.25">
      <c r="A73" s="1772"/>
      <c r="C73" s="1837"/>
      <c r="D73" s="1837"/>
      <c r="E73" s="1837"/>
      <c r="F73" s="1837"/>
      <c r="G73" s="1837"/>
      <c r="H73" s="1837"/>
      <c r="I73" s="1837"/>
      <c r="J73" s="1837"/>
      <c r="K73" s="1837"/>
      <c r="L73" s="1837"/>
      <c r="M73" s="1837"/>
      <c r="N73" s="1837"/>
      <c r="O73" s="1837"/>
      <c r="P73" s="1837"/>
    </row>
    <row r="74" spans="1:16" x14ac:dyDescent="0.25">
      <c r="A74" s="1772"/>
      <c r="C74" s="1837"/>
      <c r="D74" s="1837"/>
      <c r="E74" s="1837"/>
      <c r="F74" s="1837"/>
      <c r="G74" s="1837"/>
      <c r="H74" s="1837"/>
      <c r="I74" s="1837"/>
      <c r="J74" s="1837"/>
      <c r="K74" s="1837"/>
      <c r="L74" s="1837"/>
      <c r="M74" s="1837"/>
      <c r="N74" s="1837"/>
      <c r="O74" s="1837"/>
      <c r="P74" s="1837"/>
    </row>
    <row r="75" spans="1:16" x14ac:dyDescent="0.25">
      <c r="A75" s="1772"/>
      <c r="C75" s="1837"/>
      <c r="D75" s="1837"/>
      <c r="E75" s="1837"/>
      <c r="F75" s="1837"/>
      <c r="G75" s="1837"/>
      <c r="H75" s="1837"/>
      <c r="I75" s="1837"/>
      <c r="J75" s="1837"/>
      <c r="K75" s="1837"/>
      <c r="L75" s="1837"/>
      <c r="M75" s="1837"/>
      <c r="N75" s="1837"/>
      <c r="O75" s="1837"/>
      <c r="P75" s="1837"/>
    </row>
    <row r="76" spans="1:16" x14ac:dyDescent="0.25">
      <c r="A76" s="1772"/>
    </row>
    <row r="77" spans="1:16" x14ac:dyDescent="0.25">
      <c r="A77" s="1772"/>
    </row>
    <row r="78" spans="1:16" x14ac:dyDescent="0.25">
      <c r="A78" s="1772"/>
    </row>
    <row r="79" spans="1:16" x14ac:dyDescent="0.25">
      <c r="A79" s="1772"/>
    </row>
    <row r="80" spans="1:16" x14ac:dyDescent="0.25">
      <c r="A80" s="1772"/>
    </row>
    <row r="81" spans="1:1" x14ac:dyDescent="0.25">
      <c r="A81" s="1772"/>
    </row>
    <row r="82" spans="1:1" x14ac:dyDescent="0.25">
      <c r="A82" s="1772"/>
    </row>
    <row r="83" spans="1:1" x14ac:dyDescent="0.25">
      <c r="A83" s="1772"/>
    </row>
    <row r="84" spans="1:1" x14ac:dyDescent="0.25">
      <c r="A84" s="1772"/>
    </row>
    <row r="85" spans="1:1" x14ac:dyDescent="0.25">
      <c r="A85" s="1772"/>
    </row>
    <row r="86" spans="1:1" x14ac:dyDescent="0.25">
      <c r="A86" s="1772"/>
    </row>
    <row r="87" spans="1:1" x14ac:dyDescent="0.25">
      <c r="A87" s="1772"/>
    </row>
    <row r="88" spans="1:1" x14ac:dyDescent="0.25">
      <c r="A88" s="1772"/>
    </row>
    <row r="89" spans="1:1" x14ac:dyDescent="0.25">
      <c r="A89" s="1772"/>
    </row>
    <row r="90" spans="1:1" x14ac:dyDescent="0.25">
      <c r="A90" s="1772"/>
    </row>
    <row r="91" spans="1:1" x14ac:dyDescent="0.25">
      <c r="A91" s="1772"/>
    </row>
    <row r="92" spans="1:1" x14ac:dyDescent="0.25">
      <c r="A92" s="1772"/>
    </row>
    <row r="93" spans="1:1" x14ac:dyDescent="0.25">
      <c r="A93" s="1772"/>
    </row>
    <row r="94" spans="1:1" x14ac:dyDescent="0.25">
      <c r="A94" s="1772"/>
    </row>
    <row r="95" spans="1:1" x14ac:dyDescent="0.25">
      <c r="A95" s="1772"/>
    </row>
    <row r="96" spans="1:1" x14ac:dyDescent="0.25">
      <c r="A96" s="1772"/>
    </row>
    <row r="97" spans="1:1" x14ac:dyDescent="0.25">
      <c r="A97" s="1772"/>
    </row>
    <row r="98" spans="1:1" x14ac:dyDescent="0.25">
      <c r="A98" s="1772"/>
    </row>
    <row r="99" spans="1:1" x14ac:dyDescent="0.25">
      <c r="A99" s="1772"/>
    </row>
    <row r="100" spans="1:1" x14ac:dyDescent="0.25">
      <c r="A100" s="1772"/>
    </row>
    <row r="101" spans="1:1" x14ac:dyDescent="0.25">
      <c r="A101" s="1772"/>
    </row>
    <row r="102" spans="1:1" x14ac:dyDescent="0.25">
      <c r="A102" s="1772"/>
    </row>
    <row r="103" spans="1:1" x14ac:dyDescent="0.25">
      <c r="A103" s="1772"/>
    </row>
    <row r="104" spans="1:1" x14ac:dyDescent="0.25">
      <c r="A104" s="1772"/>
    </row>
    <row r="105" spans="1:1" x14ac:dyDescent="0.25">
      <c r="A105" s="1772"/>
    </row>
    <row r="106" spans="1:1" x14ac:dyDescent="0.25">
      <c r="A106" s="1772"/>
    </row>
    <row r="107" spans="1:1" x14ac:dyDescent="0.25">
      <c r="A107" s="1772"/>
    </row>
    <row r="108" spans="1:1" x14ac:dyDescent="0.25">
      <c r="A108" s="1772"/>
    </row>
    <row r="109" spans="1:1" x14ac:dyDescent="0.25">
      <c r="A109" s="1772"/>
    </row>
    <row r="110" spans="1:1" x14ac:dyDescent="0.25">
      <c r="A110" s="1772"/>
    </row>
    <row r="111" spans="1:1" x14ac:dyDescent="0.25">
      <c r="A111" s="1772"/>
    </row>
    <row r="112" spans="1:1" x14ac:dyDescent="0.25">
      <c r="A112" s="1772"/>
    </row>
    <row r="113" spans="1:1" x14ac:dyDescent="0.25">
      <c r="A113" s="1772"/>
    </row>
    <row r="114" spans="1:1" x14ac:dyDescent="0.25">
      <c r="A114" s="1772"/>
    </row>
    <row r="115" spans="1:1" x14ac:dyDescent="0.25">
      <c r="A115" s="1772"/>
    </row>
    <row r="116" spans="1:1" x14ac:dyDescent="0.25">
      <c r="A116" s="1772"/>
    </row>
    <row r="117" spans="1:1" x14ac:dyDescent="0.25">
      <c r="A117" s="1772"/>
    </row>
    <row r="118" spans="1:1" x14ac:dyDescent="0.25">
      <c r="A118" s="1772"/>
    </row>
    <row r="119" spans="1:1" x14ac:dyDescent="0.25">
      <c r="A119" s="1772"/>
    </row>
    <row r="120" spans="1:1" x14ac:dyDescent="0.25">
      <c r="A120" s="1772"/>
    </row>
    <row r="121" spans="1:1" x14ac:dyDescent="0.25">
      <c r="A121" s="1772"/>
    </row>
    <row r="122" spans="1:1" x14ac:dyDescent="0.25">
      <c r="A122" s="1772"/>
    </row>
    <row r="123" spans="1:1" x14ac:dyDescent="0.25">
      <c r="A123" s="1772"/>
    </row>
    <row r="124" spans="1:1" x14ac:dyDescent="0.25">
      <c r="A124" s="1772"/>
    </row>
    <row r="125" spans="1:1" x14ac:dyDescent="0.25">
      <c r="A125" s="1772"/>
    </row>
    <row r="126" spans="1:1" x14ac:dyDescent="0.25">
      <c r="A126" s="1772"/>
    </row>
    <row r="127" spans="1:1" x14ac:dyDescent="0.25">
      <c r="A127" s="1772"/>
    </row>
    <row r="128" spans="1:1" x14ac:dyDescent="0.25">
      <c r="A128" s="1772"/>
    </row>
    <row r="129" spans="1:1" x14ac:dyDescent="0.25">
      <c r="A129" s="1772"/>
    </row>
    <row r="130" spans="1:1" x14ac:dyDescent="0.25">
      <c r="A130" s="1772"/>
    </row>
    <row r="131" spans="1:1" x14ac:dyDescent="0.25">
      <c r="A131" s="1772"/>
    </row>
    <row r="132" spans="1:1" x14ac:dyDescent="0.25">
      <c r="A132" s="1772"/>
    </row>
    <row r="133" spans="1:1" x14ac:dyDescent="0.25">
      <c r="A133" s="1772"/>
    </row>
    <row r="134" spans="1:1" x14ac:dyDescent="0.25">
      <c r="A134" s="1772"/>
    </row>
    <row r="135" spans="1:1" x14ac:dyDescent="0.25">
      <c r="A135" s="1772"/>
    </row>
    <row r="136" spans="1:1" x14ac:dyDescent="0.25">
      <c r="A136" s="1772"/>
    </row>
    <row r="137" spans="1:1" x14ac:dyDescent="0.25">
      <c r="A137" s="1772"/>
    </row>
    <row r="138" spans="1:1" x14ac:dyDescent="0.25">
      <c r="A138" s="1772"/>
    </row>
    <row r="139" spans="1:1" x14ac:dyDescent="0.25">
      <c r="A139" s="1772"/>
    </row>
    <row r="140" spans="1:1" x14ac:dyDescent="0.25">
      <c r="A140" s="1772"/>
    </row>
    <row r="141" spans="1:1" x14ac:dyDescent="0.25">
      <c r="A141" s="1772"/>
    </row>
    <row r="142" spans="1:1" x14ac:dyDescent="0.25">
      <c r="A142" s="1772"/>
    </row>
    <row r="143" spans="1:1" x14ac:dyDescent="0.25">
      <c r="A143" s="1772"/>
    </row>
    <row r="144" spans="1:1" x14ac:dyDescent="0.25">
      <c r="A144" s="1772"/>
    </row>
    <row r="145" spans="1:1" x14ac:dyDescent="0.25">
      <c r="A145" s="1772"/>
    </row>
    <row r="146" spans="1:1" x14ac:dyDescent="0.25">
      <c r="A146" s="1772"/>
    </row>
    <row r="147" spans="1:1" x14ac:dyDescent="0.25">
      <c r="A147" s="1772"/>
    </row>
    <row r="148" spans="1:1" x14ac:dyDescent="0.25">
      <c r="A148" s="1772"/>
    </row>
    <row r="149" spans="1:1" x14ac:dyDescent="0.25">
      <c r="A149" s="1772"/>
    </row>
    <row r="150" spans="1:1" x14ac:dyDescent="0.25">
      <c r="A150" s="1772"/>
    </row>
    <row r="151" spans="1:1" x14ac:dyDescent="0.25">
      <c r="A151" s="1772"/>
    </row>
    <row r="152" spans="1:1" x14ac:dyDescent="0.25">
      <c r="A152" s="1772"/>
    </row>
    <row r="153" spans="1:1" x14ac:dyDescent="0.25">
      <c r="A153" s="1772"/>
    </row>
    <row r="154" spans="1:1" x14ac:dyDescent="0.25">
      <c r="A154" s="1772"/>
    </row>
    <row r="155" spans="1:1" x14ac:dyDescent="0.25">
      <c r="A155" s="1772"/>
    </row>
    <row r="156" spans="1:1" x14ac:dyDescent="0.25">
      <c r="A156" s="1772"/>
    </row>
    <row r="157" spans="1:1" x14ac:dyDescent="0.25">
      <c r="A157" s="1772"/>
    </row>
    <row r="158" spans="1:1" x14ac:dyDescent="0.25">
      <c r="A158" s="1772"/>
    </row>
    <row r="159" spans="1:1" x14ac:dyDescent="0.25">
      <c r="A159" s="1772"/>
    </row>
    <row r="160" spans="1:1" x14ac:dyDescent="0.25">
      <c r="A160" s="1772"/>
    </row>
    <row r="161" spans="1:1" x14ac:dyDescent="0.25">
      <c r="A161" s="1772"/>
    </row>
    <row r="162" spans="1:1" x14ac:dyDescent="0.25">
      <c r="A162" s="1772"/>
    </row>
    <row r="163" spans="1:1" x14ac:dyDescent="0.25">
      <c r="A163" s="1772"/>
    </row>
    <row r="164" spans="1:1" x14ac:dyDescent="0.25">
      <c r="A164" s="1772"/>
    </row>
    <row r="165" spans="1:1" x14ac:dyDescent="0.25">
      <c r="A165" s="1772"/>
    </row>
    <row r="166" spans="1:1" x14ac:dyDescent="0.25">
      <c r="A166" s="1772"/>
    </row>
    <row r="167" spans="1:1" x14ac:dyDescent="0.25">
      <c r="A167" s="1772"/>
    </row>
    <row r="168" spans="1:1" x14ac:dyDescent="0.25">
      <c r="A168" s="1772"/>
    </row>
    <row r="169" spans="1:1" x14ac:dyDescent="0.25">
      <c r="A169" s="1772"/>
    </row>
    <row r="170" spans="1:1" x14ac:dyDescent="0.25">
      <c r="A170" s="1772"/>
    </row>
    <row r="171" spans="1:1" x14ac:dyDescent="0.25">
      <c r="A171" s="1772"/>
    </row>
    <row r="172" spans="1:1" x14ac:dyDescent="0.25">
      <c r="A172" s="1772"/>
    </row>
    <row r="173" spans="1:1" x14ac:dyDescent="0.25">
      <c r="A173" s="1772"/>
    </row>
    <row r="174" spans="1:1" x14ac:dyDescent="0.25">
      <c r="A174" s="1772"/>
    </row>
    <row r="175" spans="1:1" x14ac:dyDescent="0.25">
      <c r="A175" s="1772"/>
    </row>
    <row r="176" spans="1:1" x14ac:dyDescent="0.25">
      <c r="A176" s="1772"/>
    </row>
    <row r="177" spans="1:1" x14ac:dyDescent="0.25">
      <c r="A177" s="1772"/>
    </row>
    <row r="178" spans="1:1" x14ac:dyDescent="0.25">
      <c r="A178" s="1772"/>
    </row>
    <row r="179" spans="1:1" x14ac:dyDescent="0.25">
      <c r="A179" s="1772"/>
    </row>
    <row r="180" spans="1:1" x14ac:dyDescent="0.25">
      <c r="A180" s="1772"/>
    </row>
    <row r="181" spans="1:1" x14ac:dyDescent="0.25">
      <c r="A181" s="1772"/>
    </row>
    <row r="182" spans="1:1" x14ac:dyDescent="0.25">
      <c r="A182" s="1772"/>
    </row>
    <row r="183" spans="1:1" x14ac:dyDescent="0.25">
      <c r="A183" s="1772"/>
    </row>
    <row r="184" spans="1:1" x14ac:dyDescent="0.25">
      <c r="A184" s="1772"/>
    </row>
    <row r="185" spans="1:1" x14ac:dyDescent="0.25">
      <c r="A185" s="1772"/>
    </row>
    <row r="186" spans="1:1" x14ac:dyDescent="0.25">
      <c r="A186" s="1772"/>
    </row>
    <row r="187" spans="1:1" x14ac:dyDescent="0.25">
      <c r="A187" s="1772"/>
    </row>
    <row r="188" spans="1:1" x14ac:dyDescent="0.25">
      <c r="A188" s="1772"/>
    </row>
    <row r="189" spans="1:1" x14ac:dyDescent="0.25">
      <c r="A189" s="1772"/>
    </row>
    <row r="190" spans="1:1" x14ac:dyDescent="0.25">
      <c r="A190" s="1772"/>
    </row>
    <row r="191" spans="1:1" x14ac:dyDescent="0.25">
      <c r="A191" s="1772"/>
    </row>
    <row r="192" spans="1:1" x14ac:dyDescent="0.25">
      <c r="A192" s="1772"/>
    </row>
    <row r="193" spans="1:1" x14ac:dyDescent="0.25">
      <c r="A193" s="1772"/>
    </row>
    <row r="194" spans="1:1" x14ac:dyDescent="0.25">
      <c r="A194" s="1772"/>
    </row>
    <row r="195" spans="1:1" x14ac:dyDescent="0.25">
      <c r="A195" s="1772"/>
    </row>
    <row r="196" spans="1:1" x14ac:dyDescent="0.25">
      <c r="A196" s="1772"/>
    </row>
    <row r="197" spans="1:1" x14ac:dyDescent="0.25">
      <c r="A197" s="1772"/>
    </row>
    <row r="198" spans="1:1" x14ac:dyDescent="0.25">
      <c r="A198" s="1772"/>
    </row>
    <row r="199" spans="1:1" x14ac:dyDescent="0.25">
      <c r="A199" s="1772"/>
    </row>
    <row r="200" spans="1:1" x14ac:dyDescent="0.25">
      <c r="A200" s="1772"/>
    </row>
    <row r="201" spans="1:1" x14ac:dyDescent="0.25">
      <c r="A201" s="1772"/>
    </row>
    <row r="202" spans="1:1" x14ac:dyDescent="0.25">
      <c r="A202" s="1772"/>
    </row>
    <row r="203" spans="1:1" x14ac:dyDescent="0.25">
      <c r="A203" s="1772"/>
    </row>
    <row r="204" spans="1:1" x14ac:dyDescent="0.25">
      <c r="A204" s="1772"/>
    </row>
    <row r="205" spans="1:1" x14ac:dyDescent="0.25">
      <c r="A205" s="1772"/>
    </row>
    <row r="206" spans="1:1" x14ac:dyDescent="0.25">
      <c r="A206" s="1772"/>
    </row>
    <row r="207" spans="1:1" x14ac:dyDescent="0.25">
      <c r="A207" s="1772"/>
    </row>
    <row r="208" spans="1:1" x14ac:dyDescent="0.25">
      <c r="A208" s="1772"/>
    </row>
    <row r="209" spans="1:1" x14ac:dyDescent="0.25">
      <c r="A209" s="1772"/>
    </row>
    <row r="210" spans="1:1" x14ac:dyDescent="0.25">
      <c r="A210" s="1772"/>
    </row>
    <row r="211" spans="1:1" x14ac:dyDescent="0.25">
      <c r="A211" s="1772"/>
    </row>
    <row r="212" spans="1:1" x14ac:dyDescent="0.25">
      <c r="A212" s="1772"/>
    </row>
    <row r="213" spans="1:1" x14ac:dyDescent="0.25">
      <c r="A213" s="1772"/>
    </row>
    <row r="214" spans="1:1" x14ac:dyDescent="0.25">
      <c r="A214" s="1772"/>
    </row>
    <row r="215" spans="1:1" x14ac:dyDescent="0.25">
      <c r="A215" s="1772"/>
    </row>
    <row r="216" spans="1:1" x14ac:dyDescent="0.25">
      <c r="A216" s="1772"/>
    </row>
    <row r="217" spans="1:1" x14ac:dyDescent="0.25">
      <c r="A217" s="1772"/>
    </row>
    <row r="218" spans="1:1" x14ac:dyDescent="0.25">
      <c r="A218" s="1772"/>
    </row>
    <row r="219" spans="1:1" x14ac:dyDescent="0.25">
      <c r="A219" s="1772"/>
    </row>
    <row r="220" spans="1:1" x14ac:dyDescent="0.25">
      <c r="A220" s="1772"/>
    </row>
    <row r="221" spans="1:1" x14ac:dyDescent="0.25">
      <c r="A221" s="1772"/>
    </row>
    <row r="222" spans="1:1" x14ac:dyDescent="0.25">
      <c r="A222" s="1772"/>
    </row>
    <row r="223" spans="1:1" x14ac:dyDescent="0.25">
      <c r="A223" s="1772"/>
    </row>
    <row r="224" spans="1:1" x14ac:dyDescent="0.25">
      <c r="A224" s="1772"/>
    </row>
    <row r="225" spans="1:1" x14ac:dyDescent="0.25">
      <c r="A225" s="1772"/>
    </row>
    <row r="226" spans="1:1" x14ac:dyDescent="0.25">
      <c r="A226" s="1772"/>
    </row>
    <row r="227" spans="1:1" x14ac:dyDescent="0.25">
      <c r="A227" s="1772"/>
    </row>
    <row r="228" spans="1:1" x14ac:dyDescent="0.25">
      <c r="A228" s="1772"/>
    </row>
    <row r="229" spans="1:1" x14ac:dyDescent="0.25">
      <c r="A229" s="1772"/>
    </row>
    <row r="230" spans="1:1" x14ac:dyDescent="0.25">
      <c r="A230" s="1772"/>
    </row>
    <row r="231" spans="1:1" x14ac:dyDescent="0.25">
      <c r="A231" s="1772"/>
    </row>
    <row r="232" spans="1:1" x14ac:dyDescent="0.25">
      <c r="A232" s="1772"/>
    </row>
    <row r="233" spans="1:1" x14ac:dyDescent="0.25">
      <c r="A233" s="1772"/>
    </row>
    <row r="234" spans="1:1" x14ac:dyDescent="0.25">
      <c r="A234" s="1772"/>
    </row>
    <row r="235" spans="1:1" x14ac:dyDescent="0.25">
      <c r="A235" s="1772"/>
    </row>
    <row r="236" spans="1:1" x14ac:dyDescent="0.25">
      <c r="A236" s="1772"/>
    </row>
    <row r="237" spans="1:1" x14ac:dyDescent="0.25">
      <c r="A237" s="1772"/>
    </row>
    <row r="238" spans="1:1" x14ac:dyDescent="0.25">
      <c r="A238" s="1772"/>
    </row>
    <row r="239" spans="1:1" x14ac:dyDescent="0.25">
      <c r="A239" s="1772"/>
    </row>
    <row r="240" spans="1:1" x14ac:dyDescent="0.25">
      <c r="A240" s="1772"/>
    </row>
    <row r="241" spans="1:1" x14ac:dyDescent="0.25">
      <c r="A241" s="1772"/>
    </row>
    <row r="242" spans="1:1" x14ac:dyDescent="0.25">
      <c r="A242" s="1772"/>
    </row>
    <row r="243" spans="1:1" x14ac:dyDescent="0.25">
      <c r="A243" s="1772"/>
    </row>
    <row r="244" spans="1:1" x14ac:dyDescent="0.25">
      <c r="A244" s="1772"/>
    </row>
    <row r="245" spans="1:1" x14ac:dyDescent="0.25">
      <c r="A245" s="1772"/>
    </row>
    <row r="246" spans="1:1" x14ac:dyDescent="0.25">
      <c r="A246" s="1772"/>
    </row>
    <row r="247" spans="1:1" x14ac:dyDescent="0.25">
      <c r="A247" s="1772"/>
    </row>
    <row r="248" spans="1:1" x14ac:dyDescent="0.25">
      <c r="A248" s="1772"/>
    </row>
    <row r="249" spans="1:1" x14ac:dyDescent="0.25">
      <c r="A249" s="1772"/>
    </row>
    <row r="250" spans="1:1" x14ac:dyDescent="0.25">
      <c r="A250" s="1772"/>
    </row>
    <row r="251" spans="1:1" x14ac:dyDescent="0.25">
      <c r="A251" s="1772"/>
    </row>
    <row r="252" spans="1:1" x14ac:dyDescent="0.25">
      <c r="A252" s="1772"/>
    </row>
    <row r="253" spans="1:1" x14ac:dyDescent="0.25">
      <c r="A253" s="1772"/>
    </row>
    <row r="254" spans="1:1" x14ac:dyDescent="0.25">
      <c r="A254" s="1772"/>
    </row>
    <row r="255" spans="1:1" x14ac:dyDescent="0.25">
      <c r="A255" s="1772"/>
    </row>
    <row r="256" spans="1:1" x14ac:dyDescent="0.25">
      <c r="A256" s="1772"/>
    </row>
    <row r="257" spans="1:1" x14ac:dyDescent="0.25">
      <c r="A257" s="1772"/>
    </row>
    <row r="258" spans="1:1" x14ac:dyDescent="0.25">
      <c r="A258" s="1772"/>
    </row>
    <row r="259" spans="1:1" x14ac:dyDescent="0.25">
      <c r="A259" s="1772"/>
    </row>
    <row r="260" spans="1:1" x14ac:dyDescent="0.25">
      <c r="A260" s="1772"/>
    </row>
    <row r="261" spans="1:1" x14ac:dyDescent="0.25">
      <c r="A261" s="1772"/>
    </row>
    <row r="262" spans="1:1" x14ac:dyDescent="0.25">
      <c r="A262" s="1772"/>
    </row>
    <row r="263" spans="1:1" x14ac:dyDescent="0.25">
      <c r="A263" s="1772"/>
    </row>
    <row r="264" spans="1:1" x14ac:dyDescent="0.25">
      <c r="A264" s="1772"/>
    </row>
    <row r="265" spans="1:1" x14ac:dyDescent="0.25">
      <c r="A265" s="1772"/>
    </row>
    <row r="266" spans="1:1" x14ac:dyDescent="0.25">
      <c r="A266" s="1772"/>
    </row>
    <row r="267" spans="1:1" x14ac:dyDescent="0.25">
      <c r="A267" s="1772"/>
    </row>
    <row r="268" spans="1:1" x14ac:dyDescent="0.25">
      <c r="A268" s="1772"/>
    </row>
    <row r="269" spans="1:1" x14ac:dyDescent="0.25">
      <c r="A269" s="1772"/>
    </row>
    <row r="270" spans="1:1" x14ac:dyDescent="0.25">
      <c r="A270" s="1772"/>
    </row>
    <row r="271" spans="1:1" x14ac:dyDescent="0.25">
      <c r="A271" s="1772"/>
    </row>
    <row r="272" spans="1:1" x14ac:dyDescent="0.25">
      <c r="A272" s="1772"/>
    </row>
    <row r="273" spans="1:1" x14ac:dyDescent="0.25">
      <c r="A273" s="1772"/>
    </row>
    <row r="274" spans="1:1" x14ac:dyDescent="0.25">
      <c r="A274" s="1772"/>
    </row>
    <row r="275" spans="1:1" x14ac:dyDescent="0.25">
      <c r="A275" s="1772"/>
    </row>
    <row r="276" spans="1:1" x14ac:dyDescent="0.25">
      <c r="A276" s="1772"/>
    </row>
    <row r="277" spans="1:1" x14ac:dyDescent="0.25">
      <c r="A277" s="1772"/>
    </row>
    <row r="278" spans="1:1" x14ac:dyDescent="0.25">
      <c r="A278" s="1772"/>
    </row>
    <row r="279" spans="1:1" x14ac:dyDescent="0.25">
      <c r="A279" s="1772"/>
    </row>
    <row r="280" spans="1:1" x14ac:dyDescent="0.25">
      <c r="A280" s="1772"/>
    </row>
    <row r="281" spans="1:1" x14ac:dyDescent="0.25">
      <c r="A281" s="1772"/>
    </row>
    <row r="282" spans="1:1" x14ac:dyDescent="0.25">
      <c r="A282" s="1772"/>
    </row>
    <row r="283" spans="1:1" x14ac:dyDescent="0.25">
      <c r="A283" s="1772"/>
    </row>
    <row r="284" spans="1:1" x14ac:dyDescent="0.25">
      <c r="A284" s="1772"/>
    </row>
    <row r="285" spans="1:1" x14ac:dyDescent="0.25">
      <c r="A285" s="1772"/>
    </row>
    <row r="286" spans="1:1" x14ac:dyDescent="0.25">
      <c r="A286" s="1772"/>
    </row>
    <row r="287" spans="1:1" x14ac:dyDescent="0.25">
      <c r="A287" s="1772"/>
    </row>
    <row r="288" spans="1:1" x14ac:dyDescent="0.25">
      <c r="A288" s="1772"/>
    </row>
    <row r="289" spans="1:1" x14ac:dyDescent="0.25">
      <c r="A289" s="1772"/>
    </row>
    <row r="290" spans="1:1" x14ac:dyDescent="0.25">
      <c r="A290" s="1772"/>
    </row>
    <row r="291" spans="1:1" x14ac:dyDescent="0.25">
      <c r="A291" s="1772"/>
    </row>
    <row r="292" spans="1:1" x14ac:dyDescent="0.25">
      <c r="A292" s="1772"/>
    </row>
    <row r="293" spans="1:1" x14ac:dyDescent="0.25">
      <c r="A293" s="1772"/>
    </row>
    <row r="294" spans="1:1" x14ac:dyDescent="0.25">
      <c r="A294" s="1772"/>
    </row>
    <row r="295" spans="1:1" x14ac:dyDescent="0.25">
      <c r="A295" s="1772"/>
    </row>
    <row r="296" spans="1:1" x14ac:dyDescent="0.25">
      <c r="A296" s="1772"/>
    </row>
    <row r="297" spans="1:1" x14ac:dyDescent="0.25">
      <c r="A297" s="1772"/>
    </row>
    <row r="298" spans="1:1" x14ac:dyDescent="0.25">
      <c r="A298" s="1772"/>
    </row>
    <row r="299" spans="1:1" x14ac:dyDescent="0.25">
      <c r="A299" s="1772"/>
    </row>
    <row r="300" spans="1:1" x14ac:dyDescent="0.25">
      <c r="A300" s="1772"/>
    </row>
    <row r="301" spans="1:1" x14ac:dyDescent="0.25">
      <c r="A301" s="1772"/>
    </row>
    <row r="302" spans="1:1" x14ac:dyDescent="0.25">
      <c r="A302" s="1772"/>
    </row>
    <row r="303" spans="1:1" x14ac:dyDescent="0.25">
      <c r="A303" s="1772"/>
    </row>
    <row r="304" spans="1:1" x14ac:dyDescent="0.25">
      <c r="A304" s="1772"/>
    </row>
    <row r="305" spans="1:1" x14ac:dyDescent="0.25">
      <c r="A305" s="1772"/>
    </row>
    <row r="306" spans="1:1" x14ac:dyDescent="0.25">
      <c r="A306" s="1772"/>
    </row>
    <row r="307" spans="1:1" x14ac:dyDescent="0.25">
      <c r="A307" s="1772"/>
    </row>
    <row r="308" spans="1:1" x14ac:dyDescent="0.25">
      <c r="A308" s="1772"/>
    </row>
    <row r="309" spans="1:1" x14ac:dyDescent="0.25">
      <c r="A309" s="1772"/>
    </row>
    <row r="310" spans="1:1" x14ac:dyDescent="0.25">
      <c r="A310" s="1772"/>
    </row>
    <row r="311" spans="1:1" x14ac:dyDescent="0.25">
      <c r="A311" s="1772"/>
    </row>
    <row r="312" spans="1:1" x14ac:dyDescent="0.25">
      <c r="A312" s="1772"/>
    </row>
    <row r="313" spans="1:1" x14ac:dyDescent="0.25">
      <c r="A313" s="1772"/>
    </row>
    <row r="314" spans="1:1" x14ac:dyDescent="0.25">
      <c r="A314" s="1772"/>
    </row>
    <row r="315" spans="1:1" x14ac:dyDescent="0.25">
      <c r="A315" s="1772"/>
    </row>
    <row r="316" spans="1:1" x14ac:dyDescent="0.25">
      <c r="A316" s="1772"/>
    </row>
    <row r="317" spans="1:1" x14ac:dyDescent="0.25">
      <c r="A317" s="1772"/>
    </row>
    <row r="318" spans="1:1" x14ac:dyDescent="0.25">
      <c r="A318" s="1772"/>
    </row>
    <row r="319" spans="1:1" x14ac:dyDescent="0.25">
      <c r="A319" s="1772"/>
    </row>
    <row r="320" spans="1:1" x14ac:dyDescent="0.25">
      <c r="A320" s="1772"/>
    </row>
    <row r="321" spans="1:1" x14ac:dyDescent="0.25">
      <c r="A321" s="1772"/>
    </row>
    <row r="322" spans="1:1" x14ac:dyDescent="0.25">
      <c r="A322" s="1772"/>
    </row>
    <row r="323" spans="1:1" x14ac:dyDescent="0.25">
      <c r="A323" s="1772"/>
    </row>
    <row r="324" spans="1:1" x14ac:dyDescent="0.25">
      <c r="A324" s="1772"/>
    </row>
    <row r="325" spans="1:1" x14ac:dyDescent="0.25">
      <c r="A325" s="1772"/>
    </row>
    <row r="326" spans="1:1" x14ac:dyDescent="0.25">
      <c r="A326" s="1772"/>
    </row>
    <row r="327" spans="1:1" x14ac:dyDescent="0.25">
      <c r="A327" s="1772"/>
    </row>
    <row r="328" spans="1:1" x14ac:dyDescent="0.25">
      <c r="A328" s="1772"/>
    </row>
    <row r="329" spans="1:1" x14ac:dyDescent="0.25">
      <c r="A329" s="1772"/>
    </row>
    <row r="330" spans="1:1" x14ac:dyDescent="0.25">
      <c r="A330" s="1772"/>
    </row>
    <row r="331" spans="1:1" x14ac:dyDescent="0.25">
      <c r="A331" s="1772"/>
    </row>
    <row r="332" spans="1:1" x14ac:dyDescent="0.25">
      <c r="A332" s="1772"/>
    </row>
    <row r="333" spans="1:1" x14ac:dyDescent="0.25">
      <c r="A333" s="1772"/>
    </row>
    <row r="334" spans="1:1" x14ac:dyDescent="0.25">
      <c r="A334" s="1772"/>
    </row>
    <row r="335" spans="1:1" x14ac:dyDescent="0.25">
      <c r="A335" s="1772"/>
    </row>
    <row r="336" spans="1:1" x14ac:dyDescent="0.25">
      <c r="A336" s="1772"/>
    </row>
    <row r="337" spans="1:1" x14ac:dyDescent="0.25">
      <c r="A337" s="1772"/>
    </row>
    <row r="338" spans="1:1" x14ac:dyDescent="0.25">
      <c r="A338" s="1772"/>
    </row>
    <row r="339" spans="1:1" x14ac:dyDescent="0.25">
      <c r="A339" s="1772"/>
    </row>
    <row r="340" spans="1:1" x14ac:dyDescent="0.25">
      <c r="A340" s="1772"/>
    </row>
    <row r="341" spans="1:1" x14ac:dyDescent="0.25">
      <c r="A341" s="1772"/>
    </row>
    <row r="342" spans="1:1" x14ac:dyDescent="0.25">
      <c r="A342" s="1772"/>
    </row>
    <row r="343" spans="1:1" x14ac:dyDescent="0.25">
      <c r="A343" s="1772"/>
    </row>
    <row r="344" spans="1:1" x14ac:dyDescent="0.25">
      <c r="A344" s="1772"/>
    </row>
    <row r="345" spans="1:1" x14ac:dyDescent="0.25">
      <c r="A345" s="1772"/>
    </row>
    <row r="346" spans="1:1" x14ac:dyDescent="0.25">
      <c r="A346" s="1772"/>
    </row>
    <row r="347" spans="1:1" x14ac:dyDescent="0.25">
      <c r="A347" s="1772"/>
    </row>
    <row r="348" spans="1:1" x14ac:dyDescent="0.25">
      <c r="A348" s="1772"/>
    </row>
    <row r="349" spans="1:1" x14ac:dyDescent="0.25">
      <c r="A349" s="1772"/>
    </row>
    <row r="350" spans="1:1" x14ac:dyDescent="0.25">
      <c r="A350" s="1772"/>
    </row>
    <row r="351" spans="1:1" x14ac:dyDescent="0.25">
      <c r="A351" s="1772"/>
    </row>
    <row r="352" spans="1:1" x14ac:dyDescent="0.25">
      <c r="A352" s="1772"/>
    </row>
    <row r="353" spans="1:1" x14ac:dyDescent="0.25">
      <c r="A353" s="1772"/>
    </row>
    <row r="354" spans="1:1" x14ac:dyDescent="0.25">
      <c r="A354" s="1772"/>
    </row>
    <row r="355" spans="1:1" x14ac:dyDescent="0.25">
      <c r="A355" s="1772"/>
    </row>
    <row r="356" spans="1:1" x14ac:dyDescent="0.25">
      <c r="A356" s="1772"/>
    </row>
    <row r="357" spans="1:1" x14ac:dyDescent="0.25">
      <c r="A357" s="1772"/>
    </row>
    <row r="358" spans="1:1" x14ac:dyDescent="0.25">
      <c r="A358" s="1772"/>
    </row>
    <row r="359" spans="1:1" x14ac:dyDescent="0.25">
      <c r="A359" s="1772"/>
    </row>
    <row r="360" spans="1:1" x14ac:dyDescent="0.25">
      <c r="A360" s="1772"/>
    </row>
    <row r="361" spans="1:1" x14ac:dyDescent="0.25">
      <c r="A361" s="1772"/>
    </row>
    <row r="362" spans="1:1" x14ac:dyDescent="0.25">
      <c r="A362" s="1772"/>
    </row>
    <row r="363" spans="1:1" x14ac:dyDescent="0.25">
      <c r="A363" s="1772"/>
    </row>
    <row r="364" spans="1:1" x14ac:dyDescent="0.25">
      <c r="A364" s="1772"/>
    </row>
    <row r="365" spans="1:1" x14ac:dyDescent="0.25">
      <c r="A365" s="1772"/>
    </row>
    <row r="366" spans="1:1" x14ac:dyDescent="0.25">
      <c r="A366" s="1772"/>
    </row>
    <row r="367" spans="1:1" x14ac:dyDescent="0.25">
      <c r="A367" s="1772"/>
    </row>
    <row r="368" spans="1:1" x14ac:dyDescent="0.25">
      <c r="A368" s="1772"/>
    </row>
    <row r="369" spans="1:1" x14ac:dyDescent="0.25">
      <c r="A369" s="1772"/>
    </row>
    <row r="370" spans="1:1" x14ac:dyDescent="0.25">
      <c r="A370" s="1772"/>
    </row>
    <row r="371" spans="1:1" x14ac:dyDescent="0.25">
      <c r="A371" s="1772"/>
    </row>
    <row r="372" spans="1:1" x14ac:dyDescent="0.25">
      <c r="A372" s="1772"/>
    </row>
    <row r="373" spans="1:1" x14ac:dyDescent="0.25">
      <c r="A373" s="1772"/>
    </row>
    <row r="374" spans="1:1" x14ac:dyDescent="0.25">
      <c r="A374" s="1772"/>
    </row>
    <row r="375" spans="1:1" x14ac:dyDescent="0.25">
      <c r="A375" s="1772"/>
    </row>
    <row r="376" spans="1:1" x14ac:dyDescent="0.25">
      <c r="A376" s="1772"/>
    </row>
    <row r="377" spans="1:1" x14ac:dyDescent="0.25">
      <c r="A377" s="1772"/>
    </row>
    <row r="378" spans="1:1" x14ac:dyDescent="0.25">
      <c r="A378" s="1772"/>
    </row>
    <row r="379" spans="1:1" x14ac:dyDescent="0.25">
      <c r="A379" s="1772"/>
    </row>
    <row r="380" spans="1:1" x14ac:dyDescent="0.25">
      <c r="A380" s="1772"/>
    </row>
    <row r="381" spans="1:1" x14ac:dyDescent="0.25">
      <c r="A381" s="1772"/>
    </row>
    <row r="382" spans="1:1" x14ac:dyDescent="0.25">
      <c r="A382" s="1772"/>
    </row>
    <row r="383" spans="1:1" x14ac:dyDescent="0.25">
      <c r="A383" s="1772"/>
    </row>
    <row r="384" spans="1:1" x14ac:dyDescent="0.25">
      <c r="A384" s="1772"/>
    </row>
    <row r="385" spans="1:1" x14ac:dyDescent="0.25">
      <c r="A385" s="1772"/>
    </row>
    <row r="386" spans="1:1" x14ac:dyDescent="0.25">
      <c r="A386" s="1772"/>
    </row>
    <row r="387" spans="1:1" x14ac:dyDescent="0.25">
      <c r="A387" s="1772"/>
    </row>
    <row r="388" spans="1:1" x14ac:dyDescent="0.25">
      <c r="A388" s="1772"/>
    </row>
    <row r="389" spans="1:1" x14ac:dyDescent="0.25">
      <c r="A389" s="1772"/>
    </row>
    <row r="390" spans="1:1" x14ac:dyDescent="0.25">
      <c r="A390" s="1772"/>
    </row>
    <row r="391" spans="1:1" x14ac:dyDescent="0.25">
      <c r="A391" s="1772"/>
    </row>
    <row r="392" spans="1:1" x14ac:dyDescent="0.25">
      <c r="A392" s="1772"/>
    </row>
    <row r="393" spans="1:1" x14ac:dyDescent="0.25">
      <c r="A393" s="1772"/>
    </row>
    <row r="394" spans="1:1" x14ac:dyDescent="0.25">
      <c r="A394" s="1772"/>
    </row>
    <row r="395" spans="1:1" x14ac:dyDescent="0.25">
      <c r="A395" s="1772"/>
    </row>
    <row r="396" spans="1:1" x14ac:dyDescent="0.25">
      <c r="A396" s="1772"/>
    </row>
    <row r="421" spans="1:1" x14ac:dyDescent="0.25">
      <c r="A421" s="1772"/>
    </row>
    <row r="422" spans="1:1" x14ac:dyDescent="0.25">
      <c r="A422" s="1772"/>
    </row>
    <row r="423" spans="1:1" x14ac:dyDescent="0.25">
      <c r="A423" s="1772"/>
    </row>
    <row r="424" spans="1:1" x14ac:dyDescent="0.25">
      <c r="A424" s="1772"/>
    </row>
    <row r="425" spans="1:1" x14ac:dyDescent="0.25">
      <c r="A425" s="1772"/>
    </row>
    <row r="426" spans="1:1" x14ac:dyDescent="0.25">
      <c r="A426" s="1772"/>
    </row>
    <row r="427" spans="1:1" x14ac:dyDescent="0.25">
      <c r="A427" s="1772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74" orientation="landscape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41"/>
  <sheetViews>
    <sheetView topLeftCell="A1388" workbookViewId="0">
      <selection activeCell="L25" sqref="L25:L26"/>
    </sheetView>
  </sheetViews>
  <sheetFormatPr defaultColWidth="9.140625" defaultRowHeight="15" x14ac:dyDescent="0.25"/>
  <cols>
    <col min="1" max="1" width="12" style="231" customWidth="1"/>
    <col min="2" max="2" width="59" style="231" bestFit="1" customWidth="1"/>
    <col min="3" max="3" width="24.85546875" style="231" bestFit="1" customWidth="1"/>
    <col min="4" max="4" width="22.7109375" style="231" bestFit="1" customWidth="1"/>
    <col min="5" max="5" width="21.140625" style="231" bestFit="1" customWidth="1"/>
    <col min="6" max="6" width="26.42578125" style="231" bestFit="1" customWidth="1"/>
    <col min="7" max="16384" width="9.140625" style="231"/>
  </cols>
  <sheetData>
    <row r="1" spans="1:7" ht="18.75" x14ac:dyDescent="0.25">
      <c r="A1" s="1880" t="s">
        <v>9</v>
      </c>
    </row>
    <row r="2" spans="1:7" x14ac:dyDescent="0.25">
      <c r="A2" s="231" t="s">
        <v>10</v>
      </c>
      <c r="B2" s="231" t="s">
        <v>11</v>
      </c>
    </row>
    <row r="3" spans="1:7" x14ac:dyDescent="0.25">
      <c r="A3" s="231" t="s">
        <v>12</v>
      </c>
      <c r="B3" s="231" t="s">
        <v>25</v>
      </c>
    </row>
    <row r="4" spans="1:7" x14ac:dyDescent="0.25">
      <c r="A4" s="231" t="s">
        <v>13</v>
      </c>
      <c r="B4" s="231" t="s">
        <v>2864</v>
      </c>
    </row>
    <row r="5" spans="1:7" x14ac:dyDescent="0.25">
      <c r="A5" s="231" t="s">
        <v>14</v>
      </c>
      <c r="B5" s="231" t="s">
        <v>2870</v>
      </c>
    </row>
    <row r="7" spans="1:7" ht="15.75" x14ac:dyDescent="0.25">
      <c r="A7" s="1881" t="s">
        <v>2790</v>
      </c>
    </row>
    <row r="8" spans="1:7" x14ac:dyDescent="0.25">
      <c r="A8" s="1882" t="s">
        <v>15</v>
      </c>
      <c r="B8" s="1882" t="s">
        <v>16</v>
      </c>
      <c r="C8" s="1882" t="s">
        <v>2791</v>
      </c>
      <c r="D8" s="1882" t="s">
        <v>2792</v>
      </c>
      <c r="E8" s="1882" t="s">
        <v>2793</v>
      </c>
      <c r="F8" s="1882" t="s">
        <v>2745</v>
      </c>
    </row>
    <row r="9" spans="1:7" x14ac:dyDescent="0.25">
      <c r="A9" s="1883">
        <v>300010100</v>
      </c>
      <c r="B9" s="231" t="s">
        <v>28</v>
      </c>
      <c r="C9" s="231">
        <v>0</v>
      </c>
      <c r="D9" s="231">
        <v>0</v>
      </c>
      <c r="E9" s="231">
        <v>0</v>
      </c>
      <c r="F9" s="231">
        <v>0</v>
      </c>
      <c r="G9" s="1883">
        <v>30001</v>
      </c>
    </row>
    <row r="10" spans="1:7" x14ac:dyDescent="0.25">
      <c r="A10" s="1883">
        <v>300010101</v>
      </c>
      <c r="B10" s="231" t="s">
        <v>30</v>
      </c>
      <c r="C10" s="231">
        <v>0</v>
      </c>
      <c r="D10" s="231">
        <v>0</v>
      </c>
      <c r="E10" s="231">
        <v>0</v>
      </c>
      <c r="F10" s="231">
        <v>0</v>
      </c>
      <c r="G10" s="1883">
        <v>30001</v>
      </c>
    </row>
    <row r="11" spans="1:7" x14ac:dyDescent="0.25">
      <c r="A11" s="1883">
        <v>300010102</v>
      </c>
      <c r="B11" s="231" t="s">
        <v>32</v>
      </c>
      <c r="C11" s="231">
        <v>0</v>
      </c>
      <c r="D11" s="231">
        <v>0</v>
      </c>
      <c r="E11" s="231">
        <v>0</v>
      </c>
      <c r="F11" s="231">
        <v>0</v>
      </c>
      <c r="G11" s="1883">
        <v>30001</v>
      </c>
    </row>
    <row r="12" spans="1:7" x14ac:dyDescent="0.25">
      <c r="A12" s="1883">
        <v>300010103</v>
      </c>
      <c r="B12" s="231" t="s">
        <v>2782</v>
      </c>
      <c r="C12" s="231">
        <v>0</v>
      </c>
      <c r="D12" s="231">
        <v>0</v>
      </c>
      <c r="E12" s="231">
        <v>0</v>
      </c>
      <c r="F12" s="231">
        <v>0</v>
      </c>
      <c r="G12" s="1883">
        <v>30001</v>
      </c>
    </row>
    <row r="13" spans="1:7" x14ac:dyDescent="0.25">
      <c r="A13" s="1883">
        <v>300010110</v>
      </c>
      <c r="B13" s="231" t="s">
        <v>34</v>
      </c>
      <c r="C13" s="231">
        <v>0</v>
      </c>
      <c r="D13" s="231">
        <v>0</v>
      </c>
      <c r="E13" s="231">
        <v>0</v>
      </c>
      <c r="F13" s="231">
        <v>0</v>
      </c>
      <c r="G13" s="1883">
        <v>30001</v>
      </c>
    </row>
    <row r="14" spans="1:7" x14ac:dyDescent="0.25">
      <c r="A14" s="1883">
        <v>300010120</v>
      </c>
      <c r="B14" s="231" t="s">
        <v>36</v>
      </c>
      <c r="C14" s="231">
        <v>0</v>
      </c>
      <c r="D14" s="231">
        <v>0</v>
      </c>
      <c r="E14" s="231">
        <v>0</v>
      </c>
      <c r="F14" s="231">
        <v>0</v>
      </c>
      <c r="G14" s="1883">
        <v>30001</v>
      </c>
    </row>
    <row r="15" spans="1:7" x14ac:dyDescent="0.25">
      <c r="A15" s="1883">
        <v>300010150</v>
      </c>
      <c r="B15" s="231" t="s">
        <v>38</v>
      </c>
      <c r="C15" s="231">
        <v>0</v>
      </c>
      <c r="D15" s="231">
        <v>0</v>
      </c>
      <c r="E15" s="231">
        <v>0</v>
      </c>
      <c r="F15" s="231">
        <v>0</v>
      </c>
      <c r="G15" s="1883">
        <v>30001</v>
      </c>
    </row>
    <row r="16" spans="1:7" x14ac:dyDescent="0.25">
      <c r="A16" s="1883">
        <v>300010200</v>
      </c>
      <c r="B16" s="231" t="s">
        <v>40</v>
      </c>
      <c r="C16" s="231">
        <v>0</v>
      </c>
      <c r="D16" s="231">
        <v>0</v>
      </c>
      <c r="E16" s="231">
        <v>0</v>
      </c>
      <c r="F16" s="231">
        <v>0</v>
      </c>
      <c r="G16" s="1883">
        <v>30001</v>
      </c>
    </row>
    <row r="17" spans="1:7" x14ac:dyDescent="0.25">
      <c r="A17" s="1883">
        <v>300010800</v>
      </c>
      <c r="B17" s="231" t="s">
        <v>42</v>
      </c>
      <c r="C17" s="231">
        <v>0</v>
      </c>
      <c r="D17" s="231">
        <v>0</v>
      </c>
      <c r="E17" s="231">
        <v>0</v>
      </c>
      <c r="F17" s="231">
        <v>0</v>
      </c>
      <c r="G17" s="1883">
        <v>30001</v>
      </c>
    </row>
    <row r="18" spans="1:7" x14ac:dyDescent="0.25">
      <c r="A18" s="1883">
        <v>300010915</v>
      </c>
      <c r="B18" s="231" t="s">
        <v>44</v>
      </c>
      <c r="C18" s="231">
        <v>0</v>
      </c>
      <c r="D18" s="231">
        <v>0</v>
      </c>
      <c r="E18" s="231">
        <v>0</v>
      </c>
      <c r="F18" s="231">
        <v>0</v>
      </c>
      <c r="G18" s="1883">
        <v>30001</v>
      </c>
    </row>
    <row r="19" spans="1:7" x14ac:dyDescent="0.25">
      <c r="A19" s="1883">
        <v>300010930</v>
      </c>
      <c r="B19" s="231" t="s">
        <v>46</v>
      </c>
      <c r="C19" s="231">
        <v>0</v>
      </c>
      <c r="D19" s="231">
        <v>0</v>
      </c>
      <c r="E19" s="231">
        <v>0</v>
      </c>
      <c r="F19" s="231">
        <v>0</v>
      </c>
      <c r="G19" s="1883">
        <v>30001</v>
      </c>
    </row>
    <row r="20" spans="1:7" x14ac:dyDescent="0.25">
      <c r="A20" s="1883">
        <v>300010975</v>
      </c>
      <c r="B20" s="231" t="s">
        <v>48</v>
      </c>
      <c r="C20" s="231">
        <v>0</v>
      </c>
      <c r="D20" s="231">
        <v>0</v>
      </c>
      <c r="E20" s="231">
        <v>0</v>
      </c>
      <c r="F20" s="231">
        <v>0</v>
      </c>
      <c r="G20" s="1883">
        <v>30001</v>
      </c>
    </row>
    <row r="21" spans="1:7" x14ac:dyDescent="0.25">
      <c r="A21" s="1883">
        <v>300011610</v>
      </c>
      <c r="B21" s="231" t="s">
        <v>2794</v>
      </c>
      <c r="C21" s="231">
        <v>0</v>
      </c>
      <c r="D21" s="231">
        <v>2500</v>
      </c>
      <c r="E21" s="231">
        <v>2500</v>
      </c>
      <c r="F21" s="231">
        <v>-2500</v>
      </c>
      <c r="G21" s="1883">
        <v>30001</v>
      </c>
    </row>
    <row r="22" spans="1:7" x14ac:dyDescent="0.25">
      <c r="A22" s="1883">
        <v>300012000</v>
      </c>
      <c r="B22" s="231" t="s">
        <v>50</v>
      </c>
      <c r="C22" s="231">
        <v>0</v>
      </c>
      <c r="D22" s="231">
        <v>0</v>
      </c>
      <c r="E22" s="231">
        <v>0</v>
      </c>
      <c r="F22" s="231">
        <v>0</v>
      </c>
      <c r="G22" s="1883">
        <v>30001</v>
      </c>
    </row>
    <row r="23" spans="1:7" x14ac:dyDescent="0.25">
      <c r="A23" s="1883">
        <v>300012004</v>
      </c>
      <c r="B23" s="231" t="s">
        <v>2746</v>
      </c>
      <c r="C23" s="231">
        <v>0</v>
      </c>
      <c r="D23" s="231">
        <v>0</v>
      </c>
      <c r="E23" s="231">
        <v>0</v>
      </c>
      <c r="F23" s="231">
        <v>0</v>
      </c>
      <c r="G23" s="1883">
        <v>30001</v>
      </c>
    </row>
    <row r="24" spans="1:7" x14ac:dyDescent="0.25">
      <c r="A24" s="1883">
        <v>300012022</v>
      </c>
      <c r="B24" s="231" t="s">
        <v>52</v>
      </c>
      <c r="C24" s="231">
        <v>752</v>
      </c>
      <c r="D24" s="231">
        <v>100</v>
      </c>
      <c r="E24" s="231">
        <v>100</v>
      </c>
      <c r="F24" s="231">
        <v>652</v>
      </c>
      <c r="G24" s="1883">
        <v>30001</v>
      </c>
    </row>
    <row r="25" spans="1:7" x14ac:dyDescent="0.25">
      <c r="A25" s="1883">
        <v>300012424</v>
      </c>
      <c r="B25" s="231" t="s">
        <v>54</v>
      </c>
      <c r="C25" s="231">
        <v>5192.58</v>
      </c>
      <c r="D25" s="231">
        <v>10000</v>
      </c>
      <c r="E25" s="231">
        <v>10000</v>
      </c>
      <c r="F25" s="231">
        <v>-4807.42</v>
      </c>
      <c r="G25" s="1883">
        <v>30001</v>
      </c>
    </row>
    <row r="26" spans="1:7" x14ac:dyDescent="0.25">
      <c r="A26" s="1883">
        <v>300012435</v>
      </c>
      <c r="B26" s="231" t="s">
        <v>56</v>
      </c>
      <c r="C26" s="231">
        <v>0</v>
      </c>
      <c r="D26" s="231">
        <v>0</v>
      </c>
      <c r="E26" s="231">
        <v>0</v>
      </c>
      <c r="F26" s="231">
        <v>0</v>
      </c>
      <c r="G26" s="1883">
        <v>30001</v>
      </c>
    </row>
    <row r="27" spans="1:7" x14ac:dyDescent="0.25">
      <c r="A27" s="1883">
        <v>300012500</v>
      </c>
      <c r="B27" s="231" t="s">
        <v>58</v>
      </c>
      <c r="C27" s="231">
        <v>0</v>
      </c>
      <c r="D27" s="231">
        <v>500</v>
      </c>
      <c r="E27" s="231">
        <v>500</v>
      </c>
      <c r="F27" s="231">
        <v>-500</v>
      </c>
      <c r="G27" s="1883">
        <v>30001</v>
      </c>
    </row>
    <row r="28" spans="1:7" x14ac:dyDescent="0.25">
      <c r="A28" s="1883">
        <v>300012502</v>
      </c>
      <c r="B28" s="231" t="s">
        <v>60</v>
      </c>
      <c r="C28" s="231">
        <v>0</v>
      </c>
      <c r="D28" s="231">
        <v>0</v>
      </c>
      <c r="E28" s="231">
        <v>0</v>
      </c>
      <c r="F28" s="231">
        <v>0</v>
      </c>
      <c r="G28" s="1883">
        <v>30001</v>
      </c>
    </row>
    <row r="29" spans="1:7" x14ac:dyDescent="0.25">
      <c r="A29" s="1883">
        <v>300012503</v>
      </c>
      <c r="B29" s="231" t="s">
        <v>62</v>
      </c>
      <c r="C29" s="231">
        <v>0</v>
      </c>
      <c r="D29" s="231">
        <v>0</v>
      </c>
      <c r="E29" s="231">
        <v>0</v>
      </c>
      <c r="F29" s="231">
        <v>0</v>
      </c>
      <c r="G29" s="1883">
        <v>30001</v>
      </c>
    </row>
    <row r="30" spans="1:7" x14ac:dyDescent="0.25">
      <c r="A30" s="1883">
        <v>300012504</v>
      </c>
      <c r="B30" s="231" t="s">
        <v>64</v>
      </c>
      <c r="C30" s="231">
        <v>0</v>
      </c>
      <c r="D30" s="231">
        <v>0</v>
      </c>
      <c r="E30" s="231">
        <v>0</v>
      </c>
      <c r="F30" s="231">
        <v>0</v>
      </c>
      <c r="G30" s="1883">
        <v>30001</v>
      </c>
    </row>
    <row r="31" spans="1:7" x14ac:dyDescent="0.25">
      <c r="A31" s="1883">
        <v>300012505</v>
      </c>
      <c r="B31" s="231" t="s">
        <v>66</v>
      </c>
      <c r="C31" s="231">
        <v>0</v>
      </c>
      <c r="D31" s="231">
        <v>0</v>
      </c>
      <c r="E31" s="231">
        <v>0</v>
      </c>
      <c r="F31" s="231">
        <v>0</v>
      </c>
      <c r="G31" s="1883">
        <v>30001</v>
      </c>
    </row>
    <row r="32" spans="1:7" x14ac:dyDescent="0.25">
      <c r="A32" s="1883">
        <v>300012506</v>
      </c>
      <c r="B32" s="231" t="s">
        <v>68</v>
      </c>
      <c r="C32" s="231">
        <v>0</v>
      </c>
      <c r="D32" s="231">
        <v>0</v>
      </c>
      <c r="E32" s="231">
        <v>0</v>
      </c>
      <c r="F32" s="231">
        <v>0</v>
      </c>
      <c r="G32" s="1883">
        <v>30001</v>
      </c>
    </row>
    <row r="33" spans="1:7" x14ac:dyDescent="0.25">
      <c r="A33" s="1883">
        <v>300012510</v>
      </c>
      <c r="B33" s="231" t="s">
        <v>70</v>
      </c>
      <c r="C33" s="231">
        <v>0</v>
      </c>
      <c r="D33" s="231">
        <v>0</v>
      </c>
      <c r="E33" s="231">
        <v>0</v>
      </c>
      <c r="F33" s="231">
        <v>0</v>
      </c>
      <c r="G33" s="1883">
        <v>30001</v>
      </c>
    </row>
    <row r="34" spans="1:7" x14ac:dyDescent="0.25">
      <c r="A34" s="1883">
        <v>300012520</v>
      </c>
      <c r="B34" s="231" t="s">
        <v>72</v>
      </c>
      <c r="C34" s="231">
        <v>97.9</v>
      </c>
      <c r="D34" s="231">
        <v>800</v>
      </c>
      <c r="E34" s="231">
        <v>800</v>
      </c>
      <c r="F34" s="231">
        <v>-702.1</v>
      </c>
      <c r="G34" s="1883">
        <v>30001</v>
      </c>
    </row>
    <row r="35" spans="1:7" x14ac:dyDescent="0.25">
      <c r="A35" s="1883">
        <v>300012603</v>
      </c>
      <c r="B35" s="231" t="s">
        <v>74</v>
      </c>
      <c r="C35" s="231">
        <v>0</v>
      </c>
      <c r="D35" s="231">
        <v>0</v>
      </c>
      <c r="E35" s="231">
        <v>0</v>
      </c>
      <c r="F35" s="231">
        <v>0</v>
      </c>
      <c r="G35" s="1883">
        <v>30001</v>
      </c>
    </row>
    <row r="36" spans="1:7" x14ac:dyDescent="0.25">
      <c r="A36" s="1883">
        <v>300012703</v>
      </c>
      <c r="B36" s="231" t="s">
        <v>76</v>
      </c>
      <c r="C36" s="231">
        <v>0</v>
      </c>
      <c r="D36" s="231">
        <v>0</v>
      </c>
      <c r="E36" s="231">
        <v>0</v>
      </c>
      <c r="F36" s="231">
        <v>0</v>
      </c>
      <c r="G36" s="1883">
        <v>30001</v>
      </c>
    </row>
    <row r="37" spans="1:7" x14ac:dyDescent="0.25">
      <c r="A37" s="1883">
        <v>300012706</v>
      </c>
      <c r="B37" s="231" t="s">
        <v>78</v>
      </c>
      <c r="C37" s="231">
        <v>0</v>
      </c>
      <c r="D37" s="231">
        <v>0</v>
      </c>
      <c r="E37" s="231">
        <v>0</v>
      </c>
      <c r="F37" s="231">
        <v>0</v>
      </c>
      <c r="G37" s="1883">
        <v>30001</v>
      </c>
    </row>
    <row r="38" spans="1:7" x14ac:dyDescent="0.25">
      <c r="A38" s="1883">
        <v>300012715</v>
      </c>
      <c r="B38" s="231" t="s">
        <v>80</v>
      </c>
      <c r="C38" s="231">
        <v>760</v>
      </c>
      <c r="D38" s="231">
        <v>300</v>
      </c>
      <c r="E38" s="231">
        <v>300</v>
      </c>
      <c r="F38" s="231">
        <v>460</v>
      </c>
      <c r="G38" s="1883">
        <v>30001</v>
      </c>
    </row>
    <row r="39" spans="1:7" x14ac:dyDescent="0.25">
      <c r="A39" s="1883">
        <v>300012801</v>
      </c>
      <c r="B39" s="231" t="s">
        <v>82</v>
      </c>
      <c r="C39" s="231">
        <v>0</v>
      </c>
      <c r="D39" s="231">
        <v>0</v>
      </c>
      <c r="E39" s="231">
        <v>0</v>
      </c>
      <c r="F39" s="231">
        <v>0</v>
      </c>
      <c r="G39" s="1883">
        <v>30001</v>
      </c>
    </row>
    <row r="40" spans="1:7" x14ac:dyDescent="0.25">
      <c r="A40" s="1883">
        <v>300012920</v>
      </c>
      <c r="B40" s="231" t="s">
        <v>2795</v>
      </c>
      <c r="C40" s="231">
        <v>0</v>
      </c>
      <c r="D40" s="231">
        <v>2000</v>
      </c>
      <c r="E40" s="231">
        <v>2000</v>
      </c>
      <c r="F40" s="231">
        <v>-2000</v>
      </c>
      <c r="G40" s="1883">
        <v>30001</v>
      </c>
    </row>
    <row r="41" spans="1:7" x14ac:dyDescent="0.25">
      <c r="A41" s="1883">
        <v>300014600</v>
      </c>
      <c r="B41" s="231" t="s">
        <v>84</v>
      </c>
      <c r="C41" s="231">
        <v>0</v>
      </c>
      <c r="D41" s="231">
        <v>0</v>
      </c>
      <c r="E41" s="231">
        <v>0</v>
      </c>
      <c r="F41" s="231">
        <v>0</v>
      </c>
      <c r="G41" s="1883">
        <v>30001</v>
      </c>
    </row>
    <row r="42" spans="1:7" x14ac:dyDescent="0.25">
      <c r="A42" s="1883">
        <v>300014610</v>
      </c>
      <c r="B42" s="231" t="s">
        <v>86</v>
      </c>
      <c r="C42" s="231">
        <v>0</v>
      </c>
      <c r="D42" s="231">
        <v>0</v>
      </c>
      <c r="E42" s="231">
        <v>0</v>
      </c>
      <c r="F42" s="231">
        <v>0</v>
      </c>
      <c r="G42" s="1883">
        <v>30001</v>
      </c>
    </row>
    <row r="43" spans="1:7" x14ac:dyDescent="0.25">
      <c r="A43" s="1883">
        <v>300014611</v>
      </c>
      <c r="B43" s="231" t="s">
        <v>88</v>
      </c>
      <c r="C43" s="231">
        <v>0</v>
      </c>
      <c r="D43" s="231">
        <v>0</v>
      </c>
      <c r="E43" s="231">
        <v>0</v>
      </c>
      <c r="F43" s="231">
        <v>0</v>
      </c>
      <c r="G43" s="1883">
        <v>30001</v>
      </c>
    </row>
    <row r="44" spans="1:7" x14ac:dyDescent="0.25">
      <c r="A44" s="1883">
        <v>300014618</v>
      </c>
      <c r="B44" s="231" t="s">
        <v>90</v>
      </c>
      <c r="C44" s="231">
        <v>0</v>
      </c>
      <c r="D44" s="231">
        <v>0</v>
      </c>
      <c r="E44" s="231">
        <v>0</v>
      </c>
      <c r="F44" s="231">
        <v>0</v>
      </c>
      <c r="G44" s="1883">
        <v>30001</v>
      </c>
    </row>
    <row r="45" spans="1:7" x14ac:dyDescent="0.25">
      <c r="A45" s="1883">
        <v>300014619</v>
      </c>
      <c r="B45" s="231" t="s">
        <v>92</v>
      </c>
      <c r="C45" s="231">
        <v>0</v>
      </c>
      <c r="D45" s="231">
        <v>0</v>
      </c>
      <c r="E45" s="231">
        <v>0</v>
      </c>
      <c r="F45" s="231">
        <v>0</v>
      </c>
      <c r="G45" s="1883">
        <v>30001</v>
      </c>
    </row>
    <row r="46" spans="1:7" x14ac:dyDescent="0.25">
      <c r="A46" s="1883">
        <v>300014621</v>
      </c>
      <c r="B46" s="231" t="s">
        <v>94</v>
      </c>
      <c r="C46" s="231">
        <v>0</v>
      </c>
      <c r="D46" s="231">
        <v>0</v>
      </c>
      <c r="E46" s="231">
        <v>0</v>
      </c>
      <c r="F46" s="231">
        <v>0</v>
      </c>
      <c r="G46" s="1883">
        <v>30001</v>
      </c>
    </row>
    <row r="47" spans="1:7" x14ac:dyDescent="0.25">
      <c r="A47" s="1883">
        <v>300015307</v>
      </c>
      <c r="B47" s="231" t="s">
        <v>96</v>
      </c>
      <c r="C47" s="231">
        <v>0</v>
      </c>
      <c r="D47" s="231">
        <v>0</v>
      </c>
      <c r="E47" s="231">
        <v>0</v>
      </c>
      <c r="F47" s="231">
        <v>0</v>
      </c>
      <c r="G47" s="1883">
        <v>30001</v>
      </c>
    </row>
    <row r="48" spans="1:7" x14ac:dyDescent="0.25">
      <c r="A48" s="1883">
        <v>300015351</v>
      </c>
      <c r="B48" s="231" t="s">
        <v>2775</v>
      </c>
      <c r="C48" s="231">
        <v>0</v>
      </c>
      <c r="D48" s="231">
        <v>0</v>
      </c>
      <c r="E48" s="231">
        <v>0</v>
      </c>
      <c r="F48" s="231">
        <v>0</v>
      </c>
      <c r="G48" s="1883">
        <v>30001</v>
      </c>
    </row>
    <row r="49" spans="1:7" x14ac:dyDescent="0.25">
      <c r="A49" s="1883">
        <v>300016010</v>
      </c>
      <c r="B49" s="231" t="s">
        <v>98</v>
      </c>
      <c r="C49" s="231">
        <v>0</v>
      </c>
      <c r="D49" s="231">
        <v>0</v>
      </c>
      <c r="E49" s="231">
        <v>0</v>
      </c>
      <c r="F49" s="231">
        <v>0</v>
      </c>
      <c r="G49" s="1883">
        <v>30001</v>
      </c>
    </row>
    <row r="50" spans="1:7" x14ac:dyDescent="0.25">
      <c r="A50" s="1883">
        <v>300019053</v>
      </c>
      <c r="B50" s="231" t="s">
        <v>100</v>
      </c>
      <c r="C50" s="231">
        <v>0</v>
      </c>
      <c r="D50" s="231">
        <v>-800</v>
      </c>
      <c r="E50" s="231">
        <v>-800</v>
      </c>
      <c r="F50" s="231">
        <v>800</v>
      </c>
      <c r="G50" s="1883">
        <v>30001</v>
      </c>
    </row>
    <row r="51" spans="1:7" x14ac:dyDescent="0.25">
      <c r="A51" s="1883">
        <v>300019201</v>
      </c>
      <c r="B51" s="231" t="s">
        <v>102</v>
      </c>
      <c r="C51" s="231">
        <v>0</v>
      </c>
      <c r="D51" s="231">
        <v>0</v>
      </c>
      <c r="E51" s="231">
        <v>0</v>
      </c>
      <c r="F51" s="231">
        <v>0</v>
      </c>
      <c r="G51" s="1883">
        <v>30001</v>
      </c>
    </row>
    <row r="52" spans="1:7" x14ac:dyDescent="0.25">
      <c r="A52" s="1883">
        <v>300020100</v>
      </c>
      <c r="B52" s="231" t="s">
        <v>104</v>
      </c>
      <c r="C52" s="231">
        <v>0</v>
      </c>
      <c r="D52" s="231">
        <v>0</v>
      </c>
      <c r="E52" s="231">
        <v>0</v>
      </c>
      <c r="F52" s="231">
        <v>0</v>
      </c>
      <c r="G52" s="1883">
        <v>30002</v>
      </c>
    </row>
    <row r="53" spans="1:7" x14ac:dyDescent="0.25">
      <c r="A53" s="1883">
        <v>300020101</v>
      </c>
      <c r="B53" s="231" t="s">
        <v>106</v>
      </c>
      <c r="C53" s="231">
        <v>0</v>
      </c>
      <c r="D53" s="231">
        <v>0</v>
      </c>
      <c r="E53" s="231">
        <v>0</v>
      </c>
      <c r="F53" s="231">
        <v>0</v>
      </c>
      <c r="G53" s="1883">
        <v>30002</v>
      </c>
    </row>
    <row r="54" spans="1:7" x14ac:dyDescent="0.25">
      <c r="A54" s="1883">
        <v>300020102</v>
      </c>
      <c r="B54" s="231" t="s">
        <v>2747</v>
      </c>
      <c r="C54" s="231">
        <v>171207.49</v>
      </c>
      <c r="D54" s="231">
        <v>0</v>
      </c>
      <c r="E54" s="231">
        <v>0</v>
      </c>
      <c r="F54" s="231">
        <v>171207.49</v>
      </c>
      <c r="G54" s="1883">
        <v>30002</v>
      </c>
    </row>
    <row r="55" spans="1:7" x14ac:dyDescent="0.25">
      <c r="A55" s="1883">
        <v>300020120</v>
      </c>
      <c r="B55" s="231" t="s">
        <v>108</v>
      </c>
      <c r="C55" s="231">
        <v>0</v>
      </c>
      <c r="D55" s="231">
        <v>0</v>
      </c>
      <c r="E55" s="231">
        <v>0</v>
      </c>
      <c r="F55" s="231">
        <v>0</v>
      </c>
      <c r="G55" s="1883">
        <v>30002</v>
      </c>
    </row>
    <row r="56" spans="1:7" x14ac:dyDescent="0.25">
      <c r="A56" s="1883">
        <v>300020770</v>
      </c>
      <c r="B56" s="231" t="s">
        <v>110</v>
      </c>
      <c r="C56" s="231">
        <v>0</v>
      </c>
      <c r="D56" s="231">
        <v>0</v>
      </c>
      <c r="E56" s="231">
        <v>0</v>
      </c>
      <c r="F56" s="231">
        <v>0</v>
      </c>
      <c r="G56" s="1883">
        <v>30002</v>
      </c>
    </row>
    <row r="57" spans="1:7" x14ac:dyDescent="0.25">
      <c r="A57" s="1883">
        <v>300020800</v>
      </c>
      <c r="B57" s="231" t="s">
        <v>112</v>
      </c>
      <c r="C57" s="231">
        <v>0</v>
      </c>
      <c r="D57" s="231">
        <v>0</v>
      </c>
      <c r="E57" s="231">
        <v>0</v>
      </c>
      <c r="F57" s="231">
        <v>0</v>
      </c>
      <c r="G57" s="1883">
        <v>30002</v>
      </c>
    </row>
    <row r="58" spans="1:7" x14ac:dyDescent="0.25">
      <c r="A58" s="1883">
        <v>300020915</v>
      </c>
      <c r="B58" s="231" t="s">
        <v>114</v>
      </c>
      <c r="C58" s="231">
        <v>36355.370000000003</v>
      </c>
      <c r="D58" s="231">
        <v>37000</v>
      </c>
      <c r="E58" s="231">
        <v>37000</v>
      </c>
      <c r="F58" s="231">
        <v>-644.63</v>
      </c>
      <c r="G58" s="1883">
        <v>30002</v>
      </c>
    </row>
    <row r="59" spans="1:7" x14ac:dyDescent="0.25">
      <c r="A59" s="1883">
        <v>300020930</v>
      </c>
      <c r="B59" s="231" t="s">
        <v>116</v>
      </c>
      <c r="C59" s="231">
        <v>0</v>
      </c>
      <c r="D59" s="231">
        <v>0</v>
      </c>
      <c r="E59" s="231">
        <v>0</v>
      </c>
      <c r="F59" s="231">
        <v>0</v>
      </c>
      <c r="G59" s="1883">
        <v>30002</v>
      </c>
    </row>
    <row r="60" spans="1:7" x14ac:dyDescent="0.25">
      <c r="A60" s="1883">
        <v>300020972</v>
      </c>
      <c r="B60" s="231" t="s">
        <v>118</v>
      </c>
      <c r="C60" s="231">
        <v>0</v>
      </c>
      <c r="D60" s="231">
        <v>0</v>
      </c>
      <c r="E60" s="231">
        <v>0</v>
      </c>
      <c r="F60" s="231">
        <v>0</v>
      </c>
      <c r="G60" s="1883">
        <v>30002</v>
      </c>
    </row>
    <row r="61" spans="1:7" x14ac:dyDescent="0.25">
      <c r="A61" s="1883">
        <v>300020980</v>
      </c>
      <c r="B61" s="231" t="s">
        <v>120</v>
      </c>
      <c r="C61" s="231">
        <v>2340</v>
      </c>
      <c r="D61" s="231">
        <v>7500</v>
      </c>
      <c r="E61" s="231">
        <v>7500</v>
      </c>
      <c r="F61" s="231">
        <v>-5160</v>
      </c>
      <c r="G61" s="1883">
        <v>30002</v>
      </c>
    </row>
    <row r="62" spans="1:7" x14ac:dyDescent="0.25">
      <c r="A62" s="1883">
        <v>300021600</v>
      </c>
      <c r="B62" s="231" t="s">
        <v>122</v>
      </c>
      <c r="C62" s="231">
        <v>0</v>
      </c>
      <c r="D62" s="231">
        <v>0</v>
      </c>
      <c r="E62" s="231">
        <v>0</v>
      </c>
      <c r="F62" s="231">
        <v>0</v>
      </c>
      <c r="G62" s="1883">
        <v>30002</v>
      </c>
    </row>
    <row r="63" spans="1:7" x14ac:dyDescent="0.25">
      <c r="A63" s="1883">
        <v>300022000</v>
      </c>
      <c r="B63" s="231" t="s">
        <v>124</v>
      </c>
      <c r="C63" s="231">
        <v>0</v>
      </c>
      <c r="D63" s="231">
        <v>0</v>
      </c>
      <c r="E63" s="231">
        <v>0</v>
      </c>
      <c r="F63" s="231">
        <v>0</v>
      </c>
      <c r="G63" s="1883">
        <v>30002</v>
      </c>
    </row>
    <row r="64" spans="1:7" x14ac:dyDescent="0.25">
      <c r="A64" s="1883">
        <v>300022421</v>
      </c>
      <c r="B64" s="231" t="s">
        <v>126</v>
      </c>
      <c r="C64" s="231">
        <v>0</v>
      </c>
      <c r="D64" s="231">
        <v>0</v>
      </c>
      <c r="E64" s="231">
        <v>0</v>
      </c>
      <c r="F64" s="231">
        <v>0</v>
      </c>
      <c r="G64" s="1883">
        <v>30002</v>
      </c>
    </row>
    <row r="65" spans="1:7" x14ac:dyDescent="0.25">
      <c r="A65" s="1883">
        <v>300022422</v>
      </c>
      <c r="B65" s="231" t="s">
        <v>128</v>
      </c>
      <c r="C65" s="231">
        <v>0</v>
      </c>
      <c r="D65" s="231">
        <v>0</v>
      </c>
      <c r="E65" s="231">
        <v>0</v>
      </c>
      <c r="F65" s="231">
        <v>0</v>
      </c>
      <c r="G65" s="1883">
        <v>30002</v>
      </c>
    </row>
    <row r="66" spans="1:7" x14ac:dyDescent="0.25">
      <c r="A66" s="1883">
        <v>300022423</v>
      </c>
      <c r="B66" s="231" t="s">
        <v>130</v>
      </c>
      <c r="C66" s="231">
        <v>2108.77</v>
      </c>
      <c r="D66" s="231">
        <v>0</v>
      </c>
      <c r="E66" s="231">
        <v>0</v>
      </c>
      <c r="F66" s="231">
        <v>2108.77</v>
      </c>
      <c r="G66" s="1883">
        <v>30002</v>
      </c>
    </row>
    <row r="67" spans="1:7" x14ac:dyDescent="0.25">
      <c r="A67" s="1883">
        <v>300022427</v>
      </c>
      <c r="B67" s="231" t="s">
        <v>132</v>
      </c>
      <c r="C67" s="231">
        <v>6250</v>
      </c>
      <c r="D67" s="231">
        <v>40000</v>
      </c>
      <c r="E67" s="231">
        <v>40000</v>
      </c>
      <c r="F67" s="231">
        <v>-33750</v>
      </c>
      <c r="G67" s="1883">
        <v>30002</v>
      </c>
    </row>
    <row r="68" spans="1:7" x14ac:dyDescent="0.25">
      <c r="A68" s="1883">
        <v>300022428</v>
      </c>
      <c r="B68" s="231" t="s">
        <v>134</v>
      </c>
      <c r="C68" s="231">
        <v>0</v>
      </c>
      <c r="D68" s="231">
        <v>0</v>
      </c>
      <c r="E68" s="231">
        <v>0</v>
      </c>
      <c r="F68" s="231">
        <v>0</v>
      </c>
      <c r="G68" s="1883">
        <v>30002</v>
      </c>
    </row>
    <row r="69" spans="1:7" x14ac:dyDescent="0.25">
      <c r="A69" s="1883">
        <v>300022429</v>
      </c>
      <c r="B69" s="231" t="s">
        <v>136</v>
      </c>
      <c r="C69" s="231">
        <v>85000</v>
      </c>
      <c r="D69" s="231">
        <v>13600</v>
      </c>
      <c r="E69" s="231">
        <v>13600</v>
      </c>
      <c r="F69" s="231">
        <v>71400</v>
      </c>
      <c r="G69" s="1883">
        <v>30002</v>
      </c>
    </row>
    <row r="70" spans="1:7" x14ac:dyDescent="0.25">
      <c r="A70" s="1883">
        <v>300022432</v>
      </c>
      <c r="B70" s="231" t="s">
        <v>138</v>
      </c>
      <c r="C70" s="231">
        <v>0</v>
      </c>
      <c r="D70" s="231">
        <v>0</v>
      </c>
      <c r="E70" s="231">
        <v>0</v>
      </c>
      <c r="F70" s="231">
        <v>0</v>
      </c>
      <c r="G70" s="1883">
        <v>30002</v>
      </c>
    </row>
    <row r="71" spans="1:7" x14ac:dyDescent="0.25">
      <c r="A71" s="1883">
        <v>300022434</v>
      </c>
      <c r="B71" s="231" t="s">
        <v>140</v>
      </c>
      <c r="C71" s="231">
        <v>4161.5</v>
      </c>
      <c r="D71" s="231">
        <v>4500</v>
      </c>
      <c r="E71" s="231">
        <v>4500</v>
      </c>
      <c r="F71" s="231">
        <v>-338.5</v>
      </c>
      <c r="G71" s="1883">
        <v>30002</v>
      </c>
    </row>
    <row r="72" spans="1:7" x14ac:dyDescent="0.25">
      <c r="A72" s="1883">
        <v>300022440</v>
      </c>
      <c r="B72" s="231" t="s">
        <v>142</v>
      </c>
      <c r="C72" s="231">
        <v>0</v>
      </c>
      <c r="D72" s="231">
        <v>0</v>
      </c>
      <c r="E72" s="231">
        <v>0</v>
      </c>
      <c r="F72" s="231">
        <v>0</v>
      </c>
      <c r="G72" s="1883">
        <v>30002</v>
      </c>
    </row>
    <row r="73" spans="1:7" x14ac:dyDescent="0.25">
      <c r="A73" s="1883">
        <v>300022442</v>
      </c>
      <c r="B73" s="231" t="s">
        <v>144</v>
      </c>
      <c r="C73" s="231">
        <v>0</v>
      </c>
      <c r="D73" s="231">
        <v>0</v>
      </c>
      <c r="E73" s="231">
        <v>0</v>
      </c>
      <c r="F73" s="231">
        <v>0</v>
      </c>
      <c r="G73" s="1883">
        <v>30002</v>
      </c>
    </row>
    <row r="74" spans="1:7" x14ac:dyDescent="0.25">
      <c r="A74" s="1883">
        <v>300022444</v>
      </c>
      <c r="B74" s="231" t="s">
        <v>146</v>
      </c>
      <c r="C74" s="231">
        <v>0</v>
      </c>
      <c r="D74" s="231">
        <v>0</v>
      </c>
      <c r="E74" s="231">
        <v>0</v>
      </c>
      <c r="F74" s="231">
        <v>0</v>
      </c>
      <c r="G74" s="1883">
        <v>30002</v>
      </c>
    </row>
    <row r="75" spans="1:7" x14ac:dyDescent="0.25">
      <c r="A75" s="1883">
        <v>300022445</v>
      </c>
      <c r="B75" s="231" t="s">
        <v>148</v>
      </c>
      <c r="C75" s="231">
        <v>14995.56</v>
      </c>
      <c r="D75" s="231">
        <v>40000</v>
      </c>
      <c r="E75" s="231">
        <v>40000</v>
      </c>
      <c r="F75" s="231">
        <v>-25004.44</v>
      </c>
      <c r="G75" s="1883">
        <v>30002</v>
      </c>
    </row>
    <row r="76" spans="1:7" x14ac:dyDescent="0.25">
      <c r="A76" s="1883">
        <v>300022446</v>
      </c>
      <c r="B76" s="231" t="s">
        <v>150</v>
      </c>
      <c r="C76" s="231">
        <v>0</v>
      </c>
      <c r="D76" s="231">
        <v>0</v>
      </c>
      <c r="E76" s="231">
        <v>0</v>
      </c>
      <c r="F76" s="231">
        <v>0</v>
      </c>
      <c r="G76" s="1883">
        <v>30002</v>
      </c>
    </row>
    <row r="77" spans="1:7" x14ac:dyDescent="0.25">
      <c r="A77" s="1883">
        <v>300022451</v>
      </c>
      <c r="B77" s="231" t="s">
        <v>152</v>
      </c>
      <c r="C77" s="231">
        <v>0</v>
      </c>
      <c r="D77" s="231">
        <v>0</v>
      </c>
      <c r="E77" s="231">
        <v>0</v>
      </c>
      <c r="F77" s="231">
        <v>0</v>
      </c>
      <c r="G77" s="1883">
        <v>30002</v>
      </c>
    </row>
    <row r="78" spans="1:7" x14ac:dyDescent="0.25">
      <c r="A78" s="1883">
        <v>300022452</v>
      </c>
      <c r="B78" s="231" t="s">
        <v>154</v>
      </c>
      <c r="C78" s="231">
        <v>0</v>
      </c>
      <c r="D78" s="231">
        <v>0</v>
      </c>
      <c r="E78" s="231">
        <v>0</v>
      </c>
      <c r="F78" s="231">
        <v>0</v>
      </c>
      <c r="G78" s="1883">
        <v>30002</v>
      </c>
    </row>
    <row r="79" spans="1:7" x14ac:dyDescent="0.25">
      <c r="A79" s="1883">
        <v>300022454</v>
      </c>
      <c r="B79" s="231" t="s">
        <v>156</v>
      </c>
      <c r="C79" s="231">
        <v>0</v>
      </c>
      <c r="D79" s="231">
        <v>0</v>
      </c>
      <c r="E79" s="231">
        <v>0</v>
      </c>
      <c r="F79" s="231">
        <v>0</v>
      </c>
      <c r="G79" s="1883">
        <v>30002</v>
      </c>
    </row>
    <row r="80" spans="1:7" x14ac:dyDescent="0.25">
      <c r="A80" s="1883">
        <v>300022455</v>
      </c>
      <c r="B80" s="231" t="s">
        <v>158</v>
      </c>
      <c r="C80" s="231">
        <v>-45</v>
      </c>
      <c r="D80" s="231">
        <v>0</v>
      </c>
      <c r="E80" s="231">
        <v>0</v>
      </c>
      <c r="F80" s="231">
        <v>-45</v>
      </c>
      <c r="G80" s="1883">
        <v>30002</v>
      </c>
    </row>
    <row r="81" spans="1:7" x14ac:dyDescent="0.25">
      <c r="A81" s="1883">
        <v>300022500</v>
      </c>
      <c r="B81" s="231" t="s">
        <v>160</v>
      </c>
      <c r="C81" s="231">
        <v>0</v>
      </c>
      <c r="D81" s="231">
        <v>0</v>
      </c>
      <c r="E81" s="231">
        <v>0</v>
      </c>
      <c r="F81" s="231">
        <v>0</v>
      </c>
      <c r="G81" s="1883">
        <v>30002</v>
      </c>
    </row>
    <row r="82" spans="1:7" x14ac:dyDescent="0.25">
      <c r="A82" s="1883">
        <v>300022504</v>
      </c>
      <c r="B82" s="231" t="s">
        <v>162</v>
      </c>
      <c r="C82" s="231">
        <v>0</v>
      </c>
      <c r="D82" s="231">
        <v>0</v>
      </c>
      <c r="E82" s="231">
        <v>0</v>
      </c>
      <c r="F82" s="231">
        <v>0</v>
      </c>
      <c r="G82" s="1883">
        <v>30002</v>
      </c>
    </row>
    <row r="83" spans="1:7" x14ac:dyDescent="0.25">
      <c r="A83" s="1883">
        <v>300022510</v>
      </c>
      <c r="B83" s="231" t="s">
        <v>164</v>
      </c>
      <c r="C83" s="231">
        <v>0</v>
      </c>
      <c r="D83" s="231">
        <v>0</v>
      </c>
      <c r="E83" s="231">
        <v>0</v>
      </c>
      <c r="F83" s="231">
        <v>0</v>
      </c>
      <c r="G83" s="1883">
        <v>30002</v>
      </c>
    </row>
    <row r="84" spans="1:7" x14ac:dyDescent="0.25">
      <c r="A84" s="1883">
        <v>300022520</v>
      </c>
      <c r="B84" s="231" t="s">
        <v>166</v>
      </c>
      <c r="C84" s="231">
        <v>0</v>
      </c>
      <c r="D84" s="231">
        <v>0</v>
      </c>
      <c r="E84" s="231">
        <v>0</v>
      </c>
      <c r="F84" s="231">
        <v>0</v>
      </c>
      <c r="G84" s="1883">
        <v>30002</v>
      </c>
    </row>
    <row r="85" spans="1:7" x14ac:dyDescent="0.25">
      <c r="A85" s="1883">
        <v>300022524</v>
      </c>
      <c r="B85" s="231" t="s">
        <v>168</v>
      </c>
      <c r="C85" s="231">
        <v>0</v>
      </c>
      <c r="D85" s="231">
        <v>0</v>
      </c>
      <c r="E85" s="231">
        <v>0</v>
      </c>
      <c r="F85" s="231">
        <v>0</v>
      </c>
      <c r="G85" s="1883">
        <v>30002</v>
      </c>
    </row>
    <row r="86" spans="1:7" x14ac:dyDescent="0.25">
      <c r="A86" s="1883">
        <v>300022706</v>
      </c>
      <c r="B86" s="231" t="s">
        <v>170</v>
      </c>
      <c r="C86" s="231">
        <v>0</v>
      </c>
      <c r="D86" s="231">
        <v>100</v>
      </c>
      <c r="E86" s="231">
        <v>100</v>
      </c>
      <c r="F86" s="231">
        <v>-100</v>
      </c>
      <c r="G86" s="1883">
        <v>30002</v>
      </c>
    </row>
    <row r="87" spans="1:7" x14ac:dyDescent="0.25">
      <c r="A87" s="1883">
        <v>300022900</v>
      </c>
      <c r="B87" s="231" t="s">
        <v>172</v>
      </c>
      <c r="C87" s="231">
        <v>0</v>
      </c>
      <c r="D87" s="231">
        <v>0</v>
      </c>
      <c r="E87" s="231">
        <v>0</v>
      </c>
      <c r="F87" s="231">
        <v>0</v>
      </c>
      <c r="G87" s="1883">
        <v>30002</v>
      </c>
    </row>
    <row r="88" spans="1:7" x14ac:dyDescent="0.25">
      <c r="A88" s="1883">
        <v>300024600</v>
      </c>
      <c r="B88" s="231" t="s">
        <v>174</v>
      </c>
      <c r="C88" s="231">
        <v>0</v>
      </c>
      <c r="D88" s="231">
        <v>0</v>
      </c>
      <c r="E88" s="231">
        <v>0</v>
      </c>
      <c r="F88" s="231">
        <v>0</v>
      </c>
      <c r="G88" s="1883">
        <v>30002</v>
      </c>
    </row>
    <row r="89" spans="1:7" x14ac:dyDescent="0.25">
      <c r="A89" s="1883">
        <v>300024610</v>
      </c>
      <c r="B89" s="231" t="s">
        <v>176</v>
      </c>
      <c r="C89" s="231">
        <v>0</v>
      </c>
      <c r="D89" s="231">
        <v>0</v>
      </c>
      <c r="E89" s="231">
        <v>0</v>
      </c>
      <c r="F89" s="231">
        <v>0</v>
      </c>
      <c r="G89" s="1883">
        <v>30002</v>
      </c>
    </row>
    <row r="90" spans="1:7" x14ac:dyDescent="0.25">
      <c r="A90" s="1883">
        <v>300024611</v>
      </c>
      <c r="B90" s="231" t="s">
        <v>178</v>
      </c>
      <c r="C90" s="231">
        <v>0</v>
      </c>
      <c r="D90" s="231">
        <v>0</v>
      </c>
      <c r="E90" s="231">
        <v>0</v>
      </c>
      <c r="F90" s="231">
        <v>0</v>
      </c>
      <c r="G90" s="1883">
        <v>30002</v>
      </c>
    </row>
    <row r="91" spans="1:7" x14ac:dyDescent="0.25">
      <c r="A91" s="1883">
        <v>300024612</v>
      </c>
      <c r="B91" s="231" t="s">
        <v>180</v>
      </c>
      <c r="C91" s="231">
        <v>0</v>
      </c>
      <c r="D91" s="231">
        <v>0</v>
      </c>
      <c r="E91" s="231">
        <v>0</v>
      </c>
      <c r="F91" s="231">
        <v>0</v>
      </c>
      <c r="G91" s="1883">
        <v>30002</v>
      </c>
    </row>
    <row r="92" spans="1:7" x14ac:dyDescent="0.25">
      <c r="A92" s="1883">
        <v>300024618</v>
      </c>
      <c r="B92" s="231" t="s">
        <v>182</v>
      </c>
      <c r="C92" s="231">
        <v>0</v>
      </c>
      <c r="D92" s="231">
        <v>0</v>
      </c>
      <c r="E92" s="231">
        <v>0</v>
      </c>
      <c r="F92" s="231">
        <v>0</v>
      </c>
      <c r="G92" s="1883">
        <v>30002</v>
      </c>
    </row>
    <row r="93" spans="1:7" x14ac:dyDescent="0.25">
      <c r="A93" s="1883">
        <v>300024621</v>
      </c>
      <c r="B93" s="231" t="s">
        <v>184</v>
      </c>
      <c r="C93" s="231">
        <v>0</v>
      </c>
      <c r="D93" s="231">
        <v>0</v>
      </c>
      <c r="E93" s="231">
        <v>0</v>
      </c>
      <c r="F93" s="231">
        <v>0</v>
      </c>
      <c r="G93" s="1883">
        <v>30002</v>
      </c>
    </row>
    <row r="94" spans="1:7" x14ac:dyDescent="0.25">
      <c r="A94" s="1883">
        <v>300024631</v>
      </c>
      <c r="B94" s="231" t="s">
        <v>186</v>
      </c>
      <c r="C94" s="231">
        <v>0</v>
      </c>
      <c r="D94" s="231">
        <v>0</v>
      </c>
      <c r="E94" s="231">
        <v>0</v>
      </c>
      <c r="F94" s="231">
        <v>0</v>
      </c>
      <c r="G94" s="1883">
        <v>30002</v>
      </c>
    </row>
    <row r="95" spans="1:7" x14ac:dyDescent="0.25">
      <c r="A95" s="1883">
        <v>300025007</v>
      </c>
      <c r="B95" s="231" t="s">
        <v>188</v>
      </c>
      <c r="C95" s="231">
        <v>0</v>
      </c>
      <c r="D95" s="231">
        <v>0</v>
      </c>
      <c r="E95" s="231">
        <v>0</v>
      </c>
      <c r="F95" s="231">
        <v>0</v>
      </c>
      <c r="G95" s="1883">
        <v>30002</v>
      </c>
    </row>
    <row r="96" spans="1:7" x14ac:dyDescent="0.25">
      <c r="A96" s="1883">
        <v>300025027</v>
      </c>
      <c r="B96" s="231" t="s">
        <v>190</v>
      </c>
      <c r="C96" s="231">
        <v>0</v>
      </c>
      <c r="D96" s="231">
        <v>0</v>
      </c>
      <c r="E96" s="231">
        <v>0</v>
      </c>
      <c r="F96" s="231">
        <v>0</v>
      </c>
      <c r="G96" s="1883">
        <v>30002</v>
      </c>
    </row>
    <row r="97" spans="1:7" x14ac:dyDescent="0.25">
      <c r="A97" s="1883">
        <v>300025038</v>
      </c>
      <c r="B97" s="231" t="s">
        <v>192</v>
      </c>
      <c r="C97" s="231">
        <v>0</v>
      </c>
      <c r="D97" s="231">
        <v>0</v>
      </c>
      <c r="E97" s="231">
        <v>0</v>
      </c>
      <c r="F97" s="231">
        <v>0</v>
      </c>
      <c r="G97" s="1883">
        <v>30002</v>
      </c>
    </row>
    <row r="98" spans="1:7" x14ac:dyDescent="0.25">
      <c r="A98" s="1883">
        <v>300025114</v>
      </c>
      <c r="B98" s="231" t="s">
        <v>194</v>
      </c>
      <c r="C98" s="231">
        <v>0</v>
      </c>
      <c r="D98" s="231">
        <v>0</v>
      </c>
      <c r="E98" s="231">
        <v>0</v>
      </c>
      <c r="F98" s="231">
        <v>0</v>
      </c>
      <c r="G98" s="1883">
        <v>30002</v>
      </c>
    </row>
    <row r="99" spans="1:7" x14ac:dyDescent="0.25">
      <c r="A99" s="1883">
        <v>300025147</v>
      </c>
      <c r="B99" s="231" t="s">
        <v>196</v>
      </c>
      <c r="C99" s="231">
        <v>0</v>
      </c>
      <c r="D99" s="231">
        <v>0</v>
      </c>
      <c r="E99" s="231">
        <v>0</v>
      </c>
      <c r="F99" s="231">
        <v>0</v>
      </c>
      <c r="G99" s="1883">
        <v>30002</v>
      </c>
    </row>
    <row r="100" spans="1:7" x14ac:dyDescent="0.25">
      <c r="A100" s="1883">
        <v>300025148</v>
      </c>
      <c r="B100" s="231" t="s">
        <v>198</v>
      </c>
      <c r="C100" s="231">
        <v>0</v>
      </c>
      <c r="D100" s="231">
        <v>0</v>
      </c>
      <c r="E100" s="231">
        <v>0</v>
      </c>
      <c r="F100" s="231">
        <v>0</v>
      </c>
      <c r="G100" s="1883">
        <v>30002</v>
      </c>
    </row>
    <row r="101" spans="1:7" x14ac:dyDescent="0.25">
      <c r="A101" s="1883">
        <v>300025156</v>
      </c>
      <c r="B101" s="231" t="s">
        <v>200</v>
      </c>
      <c r="C101" s="231">
        <v>0</v>
      </c>
      <c r="D101" s="231">
        <v>0</v>
      </c>
      <c r="E101" s="231">
        <v>0</v>
      </c>
      <c r="F101" s="231">
        <v>0</v>
      </c>
      <c r="G101" s="1883">
        <v>30002</v>
      </c>
    </row>
    <row r="102" spans="1:7" x14ac:dyDescent="0.25">
      <c r="A102" s="1883">
        <v>300025164</v>
      </c>
      <c r="B102" s="231" t="s">
        <v>202</v>
      </c>
      <c r="C102" s="231">
        <v>0</v>
      </c>
      <c r="D102" s="231">
        <v>0</v>
      </c>
      <c r="E102" s="231">
        <v>0</v>
      </c>
      <c r="F102" s="231">
        <v>0</v>
      </c>
      <c r="G102" s="1883">
        <v>30002</v>
      </c>
    </row>
    <row r="103" spans="1:7" x14ac:dyDescent="0.25">
      <c r="A103" s="1883">
        <v>300025167</v>
      </c>
      <c r="B103" s="231" t="s">
        <v>204</v>
      </c>
      <c r="C103" s="231">
        <v>0</v>
      </c>
      <c r="D103" s="231">
        <v>0</v>
      </c>
      <c r="E103" s="231">
        <v>0</v>
      </c>
      <c r="F103" s="231">
        <v>0</v>
      </c>
      <c r="G103" s="1883">
        <v>30002</v>
      </c>
    </row>
    <row r="104" spans="1:7" x14ac:dyDescent="0.25">
      <c r="A104" s="1883">
        <v>300025531</v>
      </c>
      <c r="B104" s="231" t="s">
        <v>206</v>
      </c>
      <c r="C104" s="231">
        <v>0</v>
      </c>
      <c r="D104" s="231">
        <v>0</v>
      </c>
      <c r="E104" s="231">
        <v>0</v>
      </c>
      <c r="F104" s="231">
        <v>0</v>
      </c>
      <c r="G104" s="1883">
        <v>30002</v>
      </c>
    </row>
    <row r="105" spans="1:7" x14ac:dyDescent="0.25">
      <c r="A105" s="1883">
        <v>300025532</v>
      </c>
      <c r="B105" s="231" t="s">
        <v>208</v>
      </c>
      <c r="C105" s="231">
        <v>0</v>
      </c>
      <c r="D105" s="231">
        <v>0</v>
      </c>
      <c r="E105" s="231">
        <v>0</v>
      </c>
      <c r="F105" s="231">
        <v>0</v>
      </c>
      <c r="G105" s="1883">
        <v>30002</v>
      </c>
    </row>
    <row r="106" spans="1:7" x14ac:dyDescent="0.25">
      <c r="A106" s="1883">
        <v>300025902</v>
      </c>
      <c r="B106" s="231" t="s">
        <v>210</v>
      </c>
      <c r="C106" s="231">
        <v>0</v>
      </c>
      <c r="D106" s="231">
        <v>0</v>
      </c>
      <c r="E106" s="231">
        <v>0</v>
      </c>
      <c r="F106" s="231">
        <v>0</v>
      </c>
      <c r="G106" s="1883">
        <v>30002</v>
      </c>
    </row>
    <row r="107" spans="1:7" x14ac:dyDescent="0.25">
      <c r="A107" s="1883">
        <v>300025912</v>
      </c>
      <c r="B107" s="231" t="s">
        <v>212</v>
      </c>
      <c r="C107" s="231">
        <v>0</v>
      </c>
      <c r="D107" s="231">
        <v>0</v>
      </c>
      <c r="E107" s="231">
        <v>0</v>
      </c>
      <c r="F107" s="231">
        <v>0</v>
      </c>
      <c r="G107" s="1883">
        <v>30002</v>
      </c>
    </row>
    <row r="108" spans="1:7" x14ac:dyDescent="0.25">
      <c r="A108" s="1883">
        <v>300025913</v>
      </c>
      <c r="B108" s="231" t="s">
        <v>214</v>
      </c>
      <c r="C108" s="231">
        <v>0</v>
      </c>
      <c r="D108" s="231">
        <v>0</v>
      </c>
      <c r="E108" s="231">
        <v>0</v>
      </c>
      <c r="F108" s="231">
        <v>0</v>
      </c>
      <c r="G108" s="1883">
        <v>30002</v>
      </c>
    </row>
    <row r="109" spans="1:7" x14ac:dyDescent="0.25">
      <c r="A109" s="1883">
        <v>300026002</v>
      </c>
      <c r="B109" s="231" t="s">
        <v>216</v>
      </c>
      <c r="C109" s="231">
        <v>0</v>
      </c>
      <c r="D109" s="231">
        <v>0</v>
      </c>
      <c r="E109" s="231">
        <v>0</v>
      </c>
      <c r="F109" s="231">
        <v>0</v>
      </c>
      <c r="G109" s="1883">
        <v>30002</v>
      </c>
    </row>
    <row r="110" spans="1:7" x14ac:dyDescent="0.25">
      <c r="A110" s="1883">
        <v>300026009</v>
      </c>
      <c r="B110" s="231" t="s">
        <v>218</v>
      </c>
      <c r="C110" s="231">
        <v>0</v>
      </c>
      <c r="D110" s="231">
        <v>0</v>
      </c>
      <c r="E110" s="231">
        <v>0</v>
      </c>
      <c r="F110" s="231">
        <v>0</v>
      </c>
      <c r="G110" s="1883">
        <v>30002</v>
      </c>
    </row>
    <row r="111" spans="1:7" x14ac:dyDescent="0.25">
      <c r="A111" s="1883">
        <v>300026010</v>
      </c>
      <c r="B111" s="231" t="s">
        <v>220</v>
      </c>
      <c r="C111" s="231">
        <v>0</v>
      </c>
      <c r="D111" s="231">
        <v>0</v>
      </c>
      <c r="E111" s="231">
        <v>0</v>
      </c>
      <c r="F111" s="231">
        <v>0</v>
      </c>
      <c r="G111" s="1883">
        <v>30002</v>
      </c>
    </row>
    <row r="112" spans="1:7" x14ac:dyDescent="0.25">
      <c r="A112" s="1883">
        <v>300026011</v>
      </c>
      <c r="B112" s="231" t="s">
        <v>222</v>
      </c>
      <c r="C112" s="231">
        <v>0</v>
      </c>
      <c r="D112" s="231">
        <v>0</v>
      </c>
      <c r="E112" s="231">
        <v>0</v>
      </c>
      <c r="F112" s="231">
        <v>0</v>
      </c>
      <c r="G112" s="1883">
        <v>30002</v>
      </c>
    </row>
    <row r="113" spans="1:7" x14ac:dyDescent="0.25">
      <c r="A113" s="1883">
        <v>300026013</v>
      </c>
      <c r="B113" s="231" t="s">
        <v>224</v>
      </c>
      <c r="C113" s="231">
        <v>0</v>
      </c>
      <c r="D113" s="231">
        <v>0</v>
      </c>
      <c r="E113" s="231">
        <v>0</v>
      </c>
      <c r="F113" s="231">
        <v>0</v>
      </c>
      <c r="G113" s="1883">
        <v>30002</v>
      </c>
    </row>
    <row r="114" spans="1:7" x14ac:dyDescent="0.25">
      <c r="A114" s="1883">
        <v>300026014</v>
      </c>
      <c r="B114" s="231" t="s">
        <v>226</v>
      </c>
      <c r="C114" s="231">
        <v>0</v>
      </c>
      <c r="D114" s="231">
        <v>0</v>
      </c>
      <c r="E114" s="231">
        <v>0</v>
      </c>
      <c r="F114" s="231">
        <v>0</v>
      </c>
      <c r="G114" s="1883">
        <v>30002</v>
      </c>
    </row>
    <row r="115" spans="1:7" x14ac:dyDescent="0.25">
      <c r="A115" s="1883">
        <v>300029014</v>
      </c>
      <c r="B115" s="231" t="s">
        <v>228</v>
      </c>
      <c r="C115" s="231">
        <v>0</v>
      </c>
      <c r="D115" s="231">
        <v>0</v>
      </c>
      <c r="E115" s="231">
        <v>0</v>
      </c>
      <c r="F115" s="231">
        <v>0</v>
      </c>
      <c r="G115" s="1883">
        <v>30002</v>
      </c>
    </row>
    <row r="116" spans="1:7" x14ac:dyDescent="0.25">
      <c r="A116" s="1883">
        <v>300029020</v>
      </c>
      <c r="B116" s="231" t="s">
        <v>230</v>
      </c>
      <c r="C116" s="231">
        <v>0</v>
      </c>
      <c r="D116" s="231">
        <v>0</v>
      </c>
      <c r="E116" s="231">
        <v>0</v>
      </c>
      <c r="F116" s="231">
        <v>0</v>
      </c>
      <c r="G116" s="1883">
        <v>30002</v>
      </c>
    </row>
    <row r="117" spans="1:7" x14ac:dyDescent="0.25">
      <c r="A117" s="1883">
        <v>300029050</v>
      </c>
      <c r="B117" s="231" t="s">
        <v>232</v>
      </c>
      <c r="C117" s="231">
        <v>0</v>
      </c>
      <c r="D117" s="231">
        <v>0</v>
      </c>
      <c r="E117" s="231">
        <v>0</v>
      </c>
      <c r="F117" s="231">
        <v>0</v>
      </c>
      <c r="G117" s="1883">
        <v>30002</v>
      </c>
    </row>
    <row r="118" spans="1:7" x14ac:dyDescent="0.25">
      <c r="A118" s="1883">
        <v>300029051</v>
      </c>
      <c r="B118" s="231" t="s">
        <v>234</v>
      </c>
      <c r="C118" s="231">
        <v>0</v>
      </c>
      <c r="D118" s="231">
        <v>0</v>
      </c>
      <c r="E118" s="231">
        <v>0</v>
      </c>
      <c r="F118" s="231">
        <v>0</v>
      </c>
      <c r="G118" s="1883">
        <v>30002</v>
      </c>
    </row>
    <row r="119" spans="1:7" x14ac:dyDescent="0.25">
      <c r="A119" s="1883">
        <v>300029053</v>
      </c>
      <c r="B119" s="231" t="s">
        <v>236</v>
      </c>
      <c r="C119" s="231">
        <v>0</v>
      </c>
      <c r="D119" s="231">
        <v>0</v>
      </c>
      <c r="E119" s="231">
        <v>0</v>
      </c>
      <c r="F119" s="231">
        <v>0</v>
      </c>
      <c r="G119" s="1883">
        <v>30002</v>
      </c>
    </row>
    <row r="120" spans="1:7" x14ac:dyDescent="0.25">
      <c r="A120" s="1883">
        <v>300029054</v>
      </c>
      <c r="B120" s="231" t="s">
        <v>238</v>
      </c>
      <c r="C120" s="231">
        <v>0</v>
      </c>
      <c r="D120" s="231">
        <v>0</v>
      </c>
      <c r="E120" s="231">
        <v>0</v>
      </c>
      <c r="F120" s="231">
        <v>0</v>
      </c>
      <c r="G120" s="1883">
        <v>30002</v>
      </c>
    </row>
    <row r="121" spans="1:7" x14ac:dyDescent="0.25">
      <c r="A121" s="1883">
        <v>300029055</v>
      </c>
      <c r="B121" s="231" t="s">
        <v>240</v>
      </c>
      <c r="C121" s="231">
        <v>0</v>
      </c>
      <c r="D121" s="231">
        <v>0</v>
      </c>
      <c r="E121" s="231">
        <v>0</v>
      </c>
      <c r="F121" s="231">
        <v>0</v>
      </c>
      <c r="G121" s="1883">
        <v>30002</v>
      </c>
    </row>
    <row r="122" spans="1:7" x14ac:dyDescent="0.25">
      <c r="A122" s="1883">
        <v>300029068</v>
      </c>
      <c r="B122" s="231" t="s">
        <v>126</v>
      </c>
      <c r="C122" s="231">
        <v>0</v>
      </c>
      <c r="D122" s="231">
        <v>0</v>
      </c>
      <c r="E122" s="231">
        <v>0</v>
      </c>
      <c r="F122" s="231">
        <v>0</v>
      </c>
      <c r="G122" s="1883">
        <v>30002</v>
      </c>
    </row>
    <row r="123" spans="1:7" x14ac:dyDescent="0.25">
      <c r="A123" s="1883">
        <v>300029092</v>
      </c>
      <c r="B123" s="231" t="s">
        <v>243</v>
      </c>
      <c r="C123" s="231">
        <v>0</v>
      </c>
      <c r="D123" s="231">
        <v>0</v>
      </c>
      <c r="E123" s="231">
        <v>0</v>
      </c>
      <c r="F123" s="231">
        <v>0</v>
      </c>
      <c r="G123" s="1883">
        <v>30002</v>
      </c>
    </row>
    <row r="124" spans="1:7" x14ac:dyDescent="0.25">
      <c r="A124" s="1883">
        <v>300029110</v>
      </c>
      <c r="B124" s="231" t="s">
        <v>245</v>
      </c>
      <c r="C124" s="231">
        <v>0</v>
      </c>
      <c r="D124" s="231">
        <v>0</v>
      </c>
      <c r="E124" s="231">
        <v>0</v>
      </c>
      <c r="F124" s="231">
        <v>0</v>
      </c>
      <c r="G124" s="1883">
        <v>30002</v>
      </c>
    </row>
    <row r="125" spans="1:7" x14ac:dyDescent="0.25">
      <c r="A125" s="1883">
        <v>300029111</v>
      </c>
      <c r="B125" s="231" t="s">
        <v>247</v>
      </c>
      <c r="C125" s="231">
        <v>0</v>
      </c>
      <c r="D125" s="231">
        <v>0</v>
      </c>
      <c r="E125" s="231">
        <v>0</v>
      </c>
      <c r="F125" s="231">
        <v>0</v>
      </c>
      <c r="G125" s="1883">
        <v>30002</v>
      </c>
    </row>
    <row r="126" spans="1:7" x14ac:dyDescent="0.25">
      <c r="A126" s="1883">
        <v>300029114</v>
      </c>
      <c r="B126" s="231" t="s">
        <v>249</v>
      </c>
      <c r="C126" s="231">
        <v>0</v>
      </c>
      <c r="D126" s="231">
        <v>0</v>
      </c>
      <c r="E126" s="231">
        <v>0</v>
      </c>
      <c r="F126" s="231">
        <v>0</v>
      </c>
      <c r="G126" s="1883">
        <v>30002</v>
      </c>
    </row>
    <row r="127" spans="1:7" x14ac:dyDescent="0.25">
      <c r="A127" s="1883">
        <v>300029201</v>
      </c>
      <c r="B127" s="231" t="s">
        <v>251</v>
      </c>
      <c r="C127" s="231">
        <v>0</v>
      </c>
      <c r="D127" s="231">
        <v>0</v>
      </c>
      <c r="E127" s="231">
        <v>0</v>
      </c>
      <c r="F127" s="231">
        <v>0</v>
      </c>
      <c r="G127" s="1883">
        <v>30002</v>
      </c>
    </row>
    <row r="128" spans="1:7" x14ac:dyDescent="0.25">
      <c r="A128" s="1883">
        <v>300029208</v>
      </c>
      <c r="B128" s="231" t="s">
        <v>253</v>
      </c>
      <c r="C128" s="231">
        <v>0</v>
      </c>
      <c r="D128" s="231">
        <v>0</v>
      </c>
      <c r="E128" s="231">
        <v>0</v>
      </c>
      <c r="F128" s="231">
        <v>0</v>
      </c>
      <c r="G128" s="1883">
        <v>30002</v>
      </c>
    </row>
    <row r="129" spans="1:7" x14ac:dyDescent="0.25">
      <c r="A129" s="1883">
        <v>300029213</v>
      </c>
      <c r="B129" s="231" t="s">
        <v>255</v>
      </c>
      <c r="C129" s="231">
        <v>0</v>
      </c>
      <c r="D129" s="231">
        <v>0</v>
      </c>
      <c r="E129" s="231">
        <v>0</v>
      </c>
      <c r="F129" s="231">
        <v>0</v>
      </c>
      <c r="G129" s="1883">
        <v>30002</v>
      </c>
    </row>
    <row r="130" spans="1:7" x14ac:dyDescent="0.25">
      <c r="A130" s="1883">
        <v>300029356</v>
      </c>
      <c r="B130" s="231" t="s">
        <v>257</v>
      </c>
      <c r="C130" s="231">
        <v>0</v>
      </c>
      <c r="D130" s="231">
        <v>0</v>
      </c>
      <c r="E130" s="231">
        <v>0</v>
      </c>
      <c r="F130" s="231">
        <v>0</v>
      </c>
      <c r="G130" s="1883">
        <v>30002</v>
      </c>
    </row>
    <row r="131" spans="1:7" x14ac:dyDescent="0.25">
      <c r="A131" s="1883">
        <v>300029361</v>
      </c>
      <c r="B131" s="231" t="s">
        <v>259</v>
      </c>
      <c r="C131" s="231">
        <v>0</v>
      </c>
      <c r="D131" s="231">
        <v>0</v>
      </c>
      <c r="E131" s="231">
        <v>0</v>
      </c>
      <c r="F131" s="231">
        <v>0</v>
      </c>
      <c r="G131" s="1883">
        <v>30002</v>
      </c>
    </row>
    <row r="132" spans="1:7" x14ac:dyDescent="0.25">
      <c r="A132" s="1883">
        <v>300029552</v>
      </c>
      <c r="B132" s="231" t="s">
        <v>261</v>
      </c>
      <c r="C132" s="231">
        <v>0</v>
      </c>
      <c r="D132" s="231">
        <v>0</v>
      </c>
      <c r="E132" s="231">
        <v>0</v>
      </c>
      <c r="F132" s="231">
        <v>0</v>
      </c>
      <c r="G132" s="1883">
        <v>30002</v>
      </c>
    </row>
    <row r="133" spans="1:7" x14ac:dyDescent="0.25">
      <c r="A133" s="1883">
        <v>300029600</v>
      </c>
      <c r="B133" s="231" t="s">
        <v>263</v>
      </c>
      <c r="C133" s="231">
        <v>0</v>
      </c>
      <c r="D133" s="231">
        <v>0</v>
      </c>
      <c r="E133" s="231">
        <v>0</v>
      </c>
      <c r="F133" s="231">
        <v>0</v>
      </c>
      <c r="G133" s="1883">
        <v>30002</v>
      </c>
    </row>
    <row r="134" spans="1:7" x14ac:dyDescent="0.25">
      <c r="A134" s="1883">
        <v>300029800</v>
      </c>
      <c r="B134" s="231" t="s">
        <v>2748</v>
      </c>
      <c r="C134" s="231">
        <v>0</v>
      </c>
      <c r="D134" s="231">
        <v>0</v>
      </c>
      <c r="E134" s="231">
        <v>0</v>
      </c>
      <c r="F134" s="231">
        <v>0</v>
      </c>
      <c r="G134" s="1883">
        <v>30002</v>
      </c>
    </row>
    <row r="135" spans="1:7" x14ac:dyDescent="0.25">
      <c r="A135" s="1883">
        <v>300029801</v>
      </c>
      <c r="B135" s="231" t="s">
        <v>265</v>
      </c>
      <c r="C135" s="231">
        <v>0</v>
      </c>
      <c r="D135" s="231">
        <v>0</v>
      </c>
      <c r="E135" s="231">
        <v>0</v>
      </c>
      <c r="F135" s="231">
        <v>0</v>
      </c>
      <c r="G135" s="1883">
        <v>30002</v>
      </c>
    </row>
    <row r="136" spans="1:7" x14ac:dyDescent="0.25">
      <c r="A136" s="1883">
        <v>300029802</v>
      </c>
      <c r="B136" s="231" t="s">
        <v>2749</v>
      </c>
      <c r="C136" s="231">
        <v>0</v>
      </c>
      <c r="D136" s="231">
        <v>0</v>
      </c>
      <c r="E136" s="231">
        <v>0</v>
      </c>
      <c r="F136" s="231">
        <v>0</v>
      </c>
      <c r="G136" s="1883">
        <v>30002</v>
      </c>
    </row>
    <row r="137" spans="1:7" x14ac:dyDescent="0.25">
      <c r="A137" s="1883">
        <v>300029805</v>
      </c>
      <c r="B137" s="231" t="s">
        <v>267</v>
      </c>
      <c r="C137" s="231">
        <v>0</v>
      </c>
      <c r="D137" s="231">
        <v>0</v>
      </c>
      <c r="E137" s="231">
        <v>0</v>
      </c>
      <c r="F137" s="231">
        <v>0</v>
      </c>
      <c r="G137" s="1883">
        <v>30002</v>
      </c>
    </row>
    <row r="138" spans="1:7" x14ac:dyDescent="0.25">
      <c r="A138" s="1883">
        <v>300029821</v>
      </c>
      <c r="B138" s="231" t="s">
        <v>269</v>
      </c>
      <c r="C138" s="231">
        <v>0</v>
      </c>
      <c r="D138" s="231">
        <v>0</v>
      </c>
      <c r="E138" s="231">
        <v>0</v>
      </c>
      <c r="F138" s="231">
        <v>0</v>
      </c>
      <c r="G138" s="1883">
        <v>30002</v>
      </c>
    </row>
    <row r="139" spans="1:7" x14ac:dyDescent="0.25">
      <c r="A139" s="1883">
        <v>300029829</v>
      </c>
      <c r="B139" s="231" t="s">
        <v>271</v>
      </c>
      <c r="C139" s="231">
        <v>0</v>
      </c>
      <c r="D139" s="231">
        <v>0</v>
      </c>
      <c r="E139" s="231">
        <v>0</v>
      </c>
      <c r="F139" s="231">
        <v>0</v>
      </c>
      <c r="G139" s="1883">
        <v>30002</v>
      </c>
    </row>
    <row r="140" spans="1:7" x14ac:dyDescent="0.25">
      <c r="A140" s="1883">
        <v>300029843</v>
      </c>
      <c r="B140" s="231" t="s">
        <v>273</v>
      </c>
      <c r="C140" s="231">
        <v>0</v>
      </c>
      <c r="D140" s="231">
        <v>0</v>
      </c>
      <c r="E140" s="231">
        <v>0</v>
      </c>
      <c r="F140" s="231">
        <v>0</v>
      </c>
      <c r="G140" s="1883">
        <v>30002</v>
      </c>
    </row>
    <row r="141" spans="1:7" x14ac:dyDescent="0.25">
      <c r="A141" s="1883">
        <v>300029846</v>
      </c>
      <c r="B141" s="231" t="s">
        <v>275</v>
      </c>
      <c r="C141" s="231">
        <v>0</v>
      </c>
      <c r="D141" s="231">
        <v>0</v>
      </c>
      <c r="E141" s="231">
        <v>0</v>
      </c>
      <c r="F141" s="231">
        <v>0</v>
      </c>
      <c r="G141" s="1883">
        <v>30002</v>
      </c>
    </row>
    <row r="142" spans="1:7" x14ac:dyDescent="0.25">
      <c r="A142" s="1883">
        <v>300029850</v>
      </c>
      <c r="B142" s="231" t="s">
        <v>277</v>
      </c>
      <c r="C142" s="231">
        <v>0</v>
      </c>
      <c r="D142" s="231">
        <v>0</v>
      </c>
      <c r="E142" s="231">
        <v>0</v>
      </c>
      <c r="F142" s="231">
        <v>0</v>
      </c>
      <c r="G142" s="1883">
        <v>30002</v>
      </c>
    </row>
    <row r="143" spans="1:7" x14ac:dyDescent="0.25">
      <c r="A143" s="1883">
        <v>300030102</v>
      </c>
      <c r="B143" s="231" t="s">
        <v>2796</v>
      </c>
      <c r="C143" s="231">
        <v>0</v>
      </c>
      <c r="D143" s="231">
        <v>513000</v>
      </c>
      <c r="E143" s="231">
        <v>513000</v>
      </c>
      <c r="F143" s="231">
        <v>-513000</v>
      </c>
      <c r="G143" s="1883">
        <v>30003</v>
      </c>
    </row>
    <row r="144" spans="1:7" x14ac:dyDescent="0.25">
      <c r="A144" s="1883">
        <v>300030120</v>
      </c>
      <c r="B144" s="231" t="s">
        <v>279</v>
      </c>
      <c r="C144" s="231">
        <v>0</v>
      </c>
      <c r="D144" s="231">
        <v>0</v>
      </c>
      <c r="E144" s="231">
        <v>0</v>
      </c>
      <c r="F144" s="231">
        <v>0</v>
      </c>
      <c r="G144" s="1883">
        <v>30003</v>
      </c>
    </row>
    <row r="145" spans="1:7" x14ac:dyDescent="0.25">
      <c r="A145" s="1883">
        <v>300030400</v>
      </c>
      <c r="B145" s="231" t="s">
        <v>281</v>
      </c>
      <c r="C145" s="231">
        <v>0</v>
      </c>
      <c r="D145" s="231">
        <v>0</v>
      </c>
      <c r="E145" s="231">
        <v>0</v>
      </c>
      <c r="F145" s="231">
        <v>0</v>
      </c>
      <c r="G145" s="1883">
        <v>30003</v>
      </c>
    </row>
    <row r="146" spans="1:7" x14ac:dyDescent="0.25">
      <c r="A146" s="1883">
        <v>300030700</v>
      </c>
      <c r="B146" s="231" t="s">
        <v>283</v>
      </c>
      <c r="C146" s="231">
        <v>0</v>
      </c>
      <c r="D146" s="231">
        <v>0</v>
      </c>
      <c r="E146" s="231">
        <v>0</v>
      </c>
      <c r="F146" s="231">
        <v>0</v>
      </c>
      <c r="G146" s="1883">
        <v>30003</v>
      </c>
    </row>
    <row r="147" spans="1:7" x14ac:dyDescent="0.25">
      <c r="A147" s="1883">
        <v>300030800</v>
      </c>
      <c r="B147" s="231" t="s">
        <v>285</v>
      </c>
      <c r="C147" s="231">
        <v>0</v>
      </c>
      <c r="D147" s="231">
        <v>0</v>
      </c>
      <c r="E147" s="231">
        <v>0</v>
      </c>
      <c r="F147" s="231">
        <v>0</v>
      </c>
      <c r="G147" s="1883">
        <v>30003</v>
      </c>
    </row>
    <row r="148" spans="1:7" x14ac:dyDescent="0.25">
      <c r="A148" s="1883">
        <v>300030915</v>
      </c>
      <c r="B148" s="231" t="s">
        <v>287</v>
      </c>
      <c r="C148" s="231">
        <v>0</v>
      </c>
      <c r="D148" s="231">
        <v>0</v>
      </c>
      <c r="E148" s="231">
        <v>0</v>
      </c>
      <c r="F148" s="231">
        <v>0</v>
      </c>
      <c r="G148" s="1883">
        <v>30003</v>
      </c>
    </row>
    <row r="149" spans="1:7" x14ac:dyDescent="0.25">
      <c r="A149" s="1883">
        <v>300030930</v>
      </c>
      <c r="B149" s="231" t="s">
        <v>289</v>
      </c>
      <c r="C149" s="231">
        <v>0</v>
      </c>
      <c r="D149" s="231">
        <v>0</v>
      </c>
      <c r="E149" s="231">
        <v>0</v>
      </c>
      <c r="F149" s="231">
        <v>0</v>
      </c>
      <c r="G149" s="1883">
        <v>30003</v>
      </c>
    </row>
    <row r="150" spans="1:7" x14ac:dyDescent="0.25">
      <c r="A150" s="1883">
        <v>300030975</v>
      </c>
      <c r="B150" s="231" t="s">
        <v>291</v>
      </c>
      <c r="C150" s="231">
        <v>0</v>
      </c>
      <c r="D150" s="231">
        <v>0</v>
      </c>
      <c r="E150" s="231">
        <v>0</v>
      </c>
      <c r="F150" s="231">
        <v>0</v>
      </c>
      <c r="G150" s="1883">
        <v>30003</v>
      </c>
    </row>
    <row r="151" spans="1:7" x14ac:dyDescent="0.25">
      <c r="A151" s="1883">
        <v>300031500</v>
      </c>
      <c r="B151" s="231" t="s">
        <v>2815</v>
      </c>
      <c r="C151" s="231">
        <v>0</v>
      </c>
      <c r="D151" s="231">
        <v>0</v>
      </c>
      <c r="E151" s="231">
        <v>0</v>
      </c>
      <c r="F151" s="231">
        <v>0</v>
      </c>
      <c r="G151" s="1883">
        <v>30003</v>
      </c>
    </row>
    <row r="152" spans="1:7" x14ac:dyDescent="0.25">
      <c r="A152" s="1883">
        <v>300031600</v>
      </c>
      <c r="B152" s="231" t="s">
        <v>293</v>
      </c>
      <c r="C152" s="231">
        <v>0</v>
      </c>
      <c r="D152" s="231">
        <v>0</v>
      </c>
      <c r="E152" s="231">
        <v>0</v>
      </c>
      <c r="F152" s="231">
        <v>0</v>
      </c>
      <c r="G152" s="1883">
        <v>30003</v>
      </c>
    </row>
    <row r="153" spans="1:7" x14ac:dyDescent="0.25">
      <c r="A153" s="1883">
        <v>300032000</v>
      </c>
      <c r="B153" s="231" t="s">
        <v>295</v>
      </c>
      <c r="C153" s="231">
        <v>0</v>
      </c>
      <c r="D153" s="231">
        <v>0</v>
      </c>
      <c r="E153" s="231">
        <v>0</v>
      </c>
      <c r="F153" s="231">
        <v>0</v>
      </c>
      <c r="G153" s="1883">
        <v>30003</v>
      </c>
    </row>
    <row r="154" spans="1:7" x14ac:dyDescent="0.25">
      <c r="A154" s="1883">
        <v>300032022</v>
      </c>
      <c r="B154" s="231" t="s">
        <v>297</v>
      </c>
      <c r="C154" s="231">
        <v>0</v>
      </c>
      <c r="D154" s="231">
        <v>0</v>
      </c>
      <c r="E154" s="231">
        <v>0</v>
      </c>
      <c r="F154" s="231">
        <v>0</v>
      </c>
      <c r="G154" s="1883">
        <v>30003</v>
      </c>
    </row>
    <row r="155" spans="1:7" x14ac:dyDescent="0.25">
      <c r="A155" s="1883">
        <v>300032300</v>
      </c>
      <c r="B155" s="231" t="s">
        <v>299</v>
      </c>
      <c r="C155" s="231">
        <v>0</v>
      </c>
      <c r="D155" s="231">
        <v>0</v>
      </c>
      <c r="E155" s="231">
        <v>0</v>
      </c>
      <c r="F155" s="231">
        <v>0</v>
      </c>
      <c r="G155" s="1883">
        <v>30003</v>
      </c>
    </row>
    <row r="156" spans="1:7" x14ac:dyDescent="0.25">
      <c r="A156" s="1883">
        <v>300032427</v>
      </c>
      <c r="B156" s="231" t="s">
        <v>301</v>
      </c>
      <c r="C156" s="231">
        <v>0</v>
      </c>
      <c r="D156" s="231">
        <v>0</v>
      </c>
      <c r="E156" s="231">
        <v>0</v>
      </c>
      <c r="F156" s="231">
        <v>0</v>
      </c>
      <c r="G156" s="1883">
        <v>30003</v>
      </c>
    </row>
    <row r="157" spans="1:7" x14ac:dyDescent="0.25">
      <c r="A157" s="1883">
        <v>300032429</v>
      </c>
      <c r="B157" s="231" t="s">
        <v>303</v>
      </c>
      <c r="C157" s="231">
        <v>0</v>
      </c>
      <c r="D157" s="231">
        <v>0</v>
      </c>
      <c r="E157" s="231">
        <v>0</v>
      </c>
      <c r="F157" s="231">
        <v>0</v>
      </c>
      <c r="G157" s="1883">
        <v>30003</v>
      </c>
    </row>
    <row r="158" spans="1:7" x14ac:dyDescent="0.25">
      <c r="A158" s="1883">
        <v>300032457</v>
      </c>
      <c r="B158" s="231" t="s">
        <v>305</v>
      </c>
      <c r="C158" s="231">
        <v>0</v>
      </c>
      <c r="D158" s="231">
        <v>0</v>
      </c>
      <c r="E158" s="231">
        <v>0</v>
      </c>
      <c r="F158" s="231">
        <v>0</v>
      </c>
      <c r="G158" s="1883">
        <v>30003</v>
      </c>
    </row>
    <row r="159" spans="1:7" x14ac:dyDescent="0.25">
      <c r="A159" s="1883">
        <v>300032471</v>
      </c>
      <c r="B159" s="231" t="s">
        <v>2816</v>
      </c>
      <c r="C159" s="231">
        <v>0</v>
      </c>
      <c r="D159" s="231">
        <v>0</v>
      </c>
      <c r="E159" s="231">
        <v>0</v>
      </c>
      <c r="F159" s="231">
        <v>0</v>
      </c>
      <c r="G159" s="1883">
        <v>30003</v>
      </c>
    </row>
    <row r="160" spans="1:7" x14ac:dyDescent="0.25">
      <c r="A160" s="1883">
        <v>300032500</v>
      </c>
      <c r="B160" s="231" t="s">
        <v>307</v>
      </c>
      <c r="C160" s="231">
        <v>0</v>
      </c>
      <c r="D160" s="231">
        <v>0</v>
      </c>
      <c r="E160" s="231">
        <v>0</v>
      </c>
      <c r="F160" s="231">
        <v>0</v>
      </c>
      <c r="G160" s="1883">
        <v>30003</v>
      </c>
    </row>
    <row r="161" spans="1:7" x14ac:dyDescent="0.25">
      <c r="A161" s="1883">
        <v>300032503</v>
      </c>
      <c r="B161" s="231" t="s">
        <v>309</v>
      </c>
      <c r="C161" s="231">
        <v>0</v>
      </c>
      <c r="D161" s="231">
        <v>0</v>
      </c>
      <c r="E161" s="231">
        <v>0</v>
      </c>
      <c r="F161" s="231">
        <v>0</v>
      </c>
      <c r="G161" s="1883">
        <v>30003</v>
      </c>
    </row>
    <row r="162" spans="1:7" x14ac:dyDescent="0.25">
      <c r="A162" s="1883">
        <v>300032510</v>
      </c>
      <c r="B162" s="231" t="s">
        <v>311</v>
      </c>
      <c r="C162" s="231">
        <v>0</v>
      </c>
      <c r="D162" s="231">
        <v>0</v>
      </c>
      <c r="E162" s="231">
        <v>0</v>
      </c>
      <c r="F162" s="231">
        <v>0</v>
      </c>
      <c r="G162" s="1883">
        <v>30003</v>
      </c>
    </row>
    <row r="163" spans="1:7" x14ac:dyDescent="0.25">
      <c r="A163" s="1883">
        <v>300032524</v>
      </c>
      <c r="B163" s="231" t="s">
        <v>313</v>
      </c>
      <c r="C163" s="231">
        <v>0</v>
      </c>
      <c r="D163" s="231">
        <v>0</v>
      </c>
      <c r="E163" s="231">
        <v>0</v>
      </c>
      <c r="F163" s="231">
        <v>0</v>
      </c>
      <c r="G163" s="1883">
        <v>30003</v>
      </c>
    </row>
    <row r="164" spans="1:7" x14ac:dyDescent="0.25">
      <c r="A164" s="1883">
        <v>300032703</v>
      </c>
      <c r="B164" s="231" t="s">
        <v>315</v>
      </c>
      <c r="C164" s="231">
        <v>0</v>
      </c>
      <c r="D164" s="231">
        <v>0</v>
      </c>
      <c r="E164" s="231">
        <v>0</v>
      </c>
      <c r="F164" s="231">
        <v>0</v>
      </c>
      <c r="G164" s="1883">
        <v>30003</v>
      </c>
    </row>
    <row r="165" spans="1:7" x14ac:dyDescent="0.25">
      <c r="A165" s="1883">
        <v>300032706</v>
      </c>
      <c r="B165" s="231" t="s">
        <v>2817</v>
      </c>
      <c r="C165" s="231">
        <v>0</v>
      </c>
      <c r="D165" s="231">
        <v>0</v>
      </c>
      <c r="E165" s="231">
        <v>0</v>
      </c>
      <c r="F165" s="231">
        <v>0</v>
      </c>
      <c r="G165" s="1883">
        <v>30003</v>
      </c>
    </row>
    <row r="166" spans="1:7" x14ac:dyDescent="0.25">
      <c r="A166" s="1883">
        <v>300032801</v>
      </c>
      <c r="B166" s="231" t="s">
        <v>317</v>
      </c>
      <c r="C166" s="231">
        <v>0</v>
      </c>
      <c r="D166" s="231">
        <v>0</v>
      </c>
      <c r="E166" s="231">
        <v>0</v>
      </c>
      <c r="F166" s="231">
        <v>0</v>
      </c>
      <c r="G166" s="1883">
        <v>30003</v>
      </c>
    </row>
    <row r="167" spans="1:7" x14ac:dyDescent="0.25">
      <c r="A167" s="1883">
        <v>300032901</v>
      </c>
      <c r="B167" s="231" t="s">
        <v>319</v>
      </c>
      <c r="C167" s="231">
        <v>0</v>
      </c>
      <c r="D167" s="231">
        <v>0</v>
      </c>
      <c r="E167" s="231">
        <v>0</v>
      </c>
      <c r="F167" s="231">
        <v>0</v>
      </c>
      <c r="G167" s="1883">
        <v>30003</v>
      </c>
    </row>
    <row r="168" spans="1:7" x14ac:dyDescent="0.25">
      <c r="A168" s="1883">
        <v>300034600</v>
      </c>
      <c r="B168" s="231" t="s">
        <v>2818</v>
      </c>
      <c r="C168" s="231">
        <v>0</v>
      </c>
      <c r="D168" s="231">
        <v>0</v>
      </c>
      <c r="E168" s="231">
        <v>0</v>
      </c>
      <c r="F168" s="231">
        <v>0</v>
      </c>
      <c r="G168" s="1883">
        <v>30003</v>
      </c>
    </row>
    <row r="169" spans="1:7" x14ac:dyDescent="0.25">
      <c r="A169" s="1883">
        <v>300034610</v>
      </c>
      <c r="B169" s="231" t="s">
        <v>323</v>
      </c>
      <c r="C169" s="231">
        <v>0</v>
      </c>
      <c r="D169" s="231">
        <v>0</v>
      </c>
      <c r="E169" s="231">
        <v>0</v>
      </c>
      <c r="F169" s="231">
        <v>0</v>
      </c>
      <c r="G169" s="1883">
        <v>30003</v>
      </c>
    </row>
    <row r="170" spans="1:7" x14ac:dyDescent="0.25">
      <c r="A170" s="1883">
        <v>300034611</v>
      </c>
      <c r="B170" s="231" t="s">
        <v>325</v>
      </c>
      <c r="C170" s="231">
        <v>0</v>
      </c>
      <c r="D170" s="231">
        <v>0</v>
      </c>
      <c r="E170" s="231">
        <v>0</v>
      </c>
      <c r="F170" s="231">
        <v>0</v>
      </c>
      <c r="G170" s="1883">
        <v>30003</v>
      </c>
    </row>
    <row r="171" spans="1:7" x14ac:dyDescent="0.25">
      <c r="A171" s="1883">
        <v>300034618</v>
      </c>
      <c r="B171" s="231" t="s">
        <v>2819</v>
      </c>
      <c r="C171" s="231">
        <v>0</v>
      </c>
      <c r="D171" s="231">
        <v>0</v>
      </c>
      <c r="E171" s="231">
        <v>0</v>
      </c>
      <c r="F171" s="231">
        <v>0</v>
      </c>
      <c r="G171" s="1883">
        <v>30003</v>
      </c>
    </row>
    <row r="172" spans="1:7" x14ac:dyDescent="0.25">
      <c r="A172" s="1883">
        <v>300034619</v>
      </c>
      <c r="B172" s="231" t="s">
        <v>2820</v>
      </c>
      <c r="C172" s="231">
        <v>0</v>
      </c>
      <c r="D172" s="231">
        <v>0</v>
      </c>
      <c r="E172" s="231">
        <v>0</v>
      </c>
      <c r="F172" s="231">
        <v>0</v>
      </c>
      <c r="G172" s="1883">
        <v>30003</v>
      </c>
    </row>
    <row r="173" spans="1:7" x14ac:dyDescent="0.25">
      <c r="A173" s="1883">
        <v>300034621</v>
      </c>
      <c r="B173" s="231" t="s">
        <v>2821</v>
      </c>
      <c r="C173" s="231">
        <v>0</v>
      </c>
      <c r="D173" s="231">
        <v>0</v>
      </c>
      <c r="E173" s="231">
        <v>0</v>
      </c>
      <c r="F173" s="231">
        <v>0</v>
      </c>
      <c r="G173" s="1883">
        <v>30003</v>
      </c>
    </row>
    <row r="174" spans="1:7" x14ac:dyDescent="0.25">
      <c r="A174" s="1883">
        <v>300034622</v>
      </c>
      <c r="B174" s="231" t="s">
        <v>2822</v>
      </c>
      <c r="C174" s="231">
        <v>0</v>
      </c>
      <c r="D174" s="231">
        <v>0</v>
      </c>
      <c r="E174" s="231">
        <v>0</v>
      </c>
      <c r="F174" s="231">
        <v>0</v>
      </c>
      <c r="G174" s="1883">
        <v>30003</v>
      </c>
    </row>
    <row r="175" spans="1:7" x14ac:dyDescent="0.25">
      <c r="A175" s="1883">
        <v>300035112</v>
      </c>
      <c r="B175" s="231" t="s">
        <v>2797</v>
      </c>
      <c r="C175" s="231">
        <v>0</v>
      </c>
      <c r="D175" s="231">
        <v>-90600</v>
      </c>
      <c r="E175" s="231">
        <v>-90600</v>
      </c>
      <c r="F175" s="231">
        <v>90600</v>
      </c>
      <c r="G175" s="1883">
        <v>30003</v>
      </c>
    </row>
    <row r="176" spans="1:7" x14ac:dyDescent="0.25">
      <c r="A176" s="1883">
        <v>300035912</v>
      </c>
      <c r="B176" s="231" t="s">
        <v>2798</v>
      </c>
      <c r="C176" s="231">
        <v>0</v>
      </c>
      <c r="D176" s="231">
        <v>85000</v>
      </c>
      <c r="E176" s="231">
        <v>85000</v>
      </c>
      <c r="F176" s="231">
        <v>-85000</v>
      </c>
      <c r="G176" s="1883">
        <v>30003</v>
      </c>
    </row>
    <row r="177" spans="1:7" x14ac:dyDescent="0.25">
      <c r="A177" s="1883">
        <v>300036002</v>
      </c>
      <c r="B177" s="231" t="s">
        <v>2799</v>
      </c>
      <c r="C177" s="231">
        <v>0</v>
      </c>
      <c r="D177" s="231">
        <v>1053000</v>
      </c>
      <c r="E177" s="231">
        <v>1053000</v>
      </c>
      <c r="F177" s="231">
        <v>-1053000</v>
      </c>
      <c r="G177" s="1883">
        <v>30003</v>
      </c>
    </row>
    <row r="178" spans="1:7" x14ac:dyDescent="0.25">
      <c r="A178" s="1883">
        <v>300039800</v>
      </c>
      <c r="B178" s="231" t="s">
        <v>2800</v>
      </c>
      <c r="C178" s="231">
        <v>0</v>
      </c>
      <c r="D178" s="231">
        <v>-1195600</v>
      </c>
      <c r="E178" s="231">
        <v>-1195600</v>
      </c>
      <c r="F178" s="231">
        <v>1195600</v>
      </c>
      <c r="G178" s="1883">
        <v>30003</v>
      </c>
    </row>
    <row r="179" spans="1:7" x14ac:dyDescent="0.25">
      <c r="A179" s="1883">
        <v>300039850</v>
      </c>
      <c r="B179" s="231" t="s">
        <v>2801</v>
      </c>
      <c r="C179" s="231">
        <v>0</v>
      </c>
      <c r="D179" s="231">
        <v>-275040</v>
      </c>
      <c r="E179" s="231">
        <v>-275040</v>
      </c>
      <c r="F179" s="231">
        <v>275040</v>
      </c>
      <c r="G179" s="1883">
        <v>30003</v>
      </c>
    </row>
    <row r="180" spans="1:7" x14ac:dyDescent="0.25">
      <c r="A180" s="1883">
        <v>300040100</v>
      </c>
      <c r="B180" s="231" t="s">
        <v>331</v>
      </c>
      <c r="C180" s="231">
        <v>10816.58</v>
      </c>
      <c r="D180" s="231">
        <v>26600</v>
      </c>
      <c r="E180" s="231">
        <v>26600</v>
      </c>
      <c r="F180" s="231">
        <v>-15783.42</v>
      </c>
      <c r="G180" s="1883">
        <v>30004</v>
      </c>
    </row>
    <row r="181" spans="1:7" x14ac:dyDescent="0.25">
      <c r="A181" s="1883">
        <v>300040101</v>
      </c>
      <c r="B181" s="231" t="s">
        <v>333</v>
      </c>
      <c r="C181" s="231">
        <v>0</v>
      </c>
      <c r="D181" s="231">
        <v>0</v>
      </c>
      <c r="E181" s="231">
        <v>0</v>
      </c>
      <c r="F181" s="231">
        <v>0</v>
      </c>
      <c r="G181" s="1883">
        <v>30004</v>
      </c>
    </row>
    <row r="182" spans="1:7" x14ac:dyDescent="0.25">
      <c r="A182" s="1883">
        <v>300040102</v>
      </c>
      <c r="B182" s="231" t="s">
        <v>335</v>
      </c>
      <c r="C182" s="231">
        <v>0</v>
      </c>
      <c r="D182" s="231">
        <v>0</v>
      </c>
      <c r="E182" s="231">
        <v>0</v>
      </c>
      <c r="F182" s="231">
        <v>0</v>
      </c>
      <c r="G182" s="1883">
        <v>30004</v>
      </c>
    </row>
    <row r="183" spans="1:7" x14ac:dyDescent="0.25">
      <c r="A183" s="1883">
        <v>300040103</v>
      </c>
      <c r="B183" s="231" t="s">
        <v>337</v>
      </c>
      <c r="C183" s="231">
        <v>0</v>
      </c>
      <c r="D183" s="231">
        <v>0</v>
      </c>
      <c r="E183" s="231">
        <v>0</v>
      </c>
      <c r="F183" s="231">
        <v>0</v>
      </c>
      <c r="G183" s="1883">
        <v>30004</v>
      </c>
    </row>
    <row r="184" spans="1:7" x14ac:dyDescent="0.25">
      <c r="A184" s="1883">
        <v>300040120</v>
      </c>
      <c r="B184" s="231" t="s">
        <v>339</v>
      </c>
      <c r="C184" s="231">
        <v>0</v>
      </c>
      <c r="D184" s="231">
        <v>0</v>
      </c>
      <c r="E184" s="231">
        <v>0</v>
      </c>
      <c r="F184" s="231">
        <v>0</v>
      </c>
      <c r="G184" s="1883">
        <v>30004</v>
      </c>
    </row>
    <row r="185" spans="1:7" x14ac:dyDescent="0.25">
      <c r="A185" s="1883">
        <v>300040200</v>
      </c>
      <c r="B185" s="231" t="s">
        <v>341</v>
      </c>
      <c r="C185" s="231">
        <v>0</v>
      </c>
      <c r="D185" s="231">
        <v>0</v>
      </c>
      <c r="E185" s="231">
        <v>0</v>
      </c>
      <c r="F185" s="231">
        <v>0</v>
      </c>
      <c r="G185" s="1883">
        <v>30004</v>
      </c>
    </row>
    <row r="186" spans="1:7" x14ac:dyDescent="0.25">
      <c r="A186" s="1883">
        <v>300040730</v>
      </c>
      <c r="B186" s="231" t="s">
        <v>343</v>
      </c>
      <c r="C186" s="231">
        <v>567</v>
      </c>
      <c r="D186" s="231">
        <v>300</v>
      </c>
      <c r="E186" s="231">
        <v>300</v>
      </c>
      <c r="F186" s="231">
        <v>267</v>
      </c>
      <c r="G186" s="1883">
        <v>30004</v>
      </c>
    </row>
    <row r="187" spans="1:7" x14ac:dyDescent="0.25">
      <c r="A187" s="1883">
        <v>300040800</v>
      </c>
      <c r="B187" s="231" t="s">
        <v>345</v>
      </c>
      <c r="C187" s="231">
        <v>0</v>
      </c>
      <c r="D187" s="231">
        <v>0</v>
      </c>
      <c r="E187" s="231">
        <v>0</v>
      </c>
      <c r="F187" s="231">
        <v>0</v>
      </c>
      <c r="G187" s="1883">
        <v>30004</v>
      </c>
    </row>
    <row r="188" spans="1:7" x14ac:dyDescent="0.25">
      <c r="A188" s="1883">
        <v>300040820</v>
      </c>
      <c r="B188" s="231" t="s">
        <v>347</v>
      </c>
      <c r="C188" s="231">
        <v>0</v>
      </c>
      <c r="D188" s="231">
        <v>0</v>
      </c>
      <c r="E188" s="231">
        <v>0</v>
      </c>
      <c r="F188" s="231">
        <v>0</v>
      </c>
      <c r="G188" s="1883">
        <v>30004</v>
      </c>
    </row>
    <row r="189" spans="1:7" x14ac:dyDescent="0.25">
      <c r="A189" s="1883">
        <v>300040930</v>
      </c>
      <c r="B189" s="231" t="s">
        <v>2750</v>
      </c>
      <c r="C189" s="231">
        <v>23.45</v>
      </c>
      <c r="D189" s="231">
        <v>0</v>
      </c>
      <c r="E189" s="231">
        <v>0</v>
      </c>
      <c r="F189" s="231">
        <v>23.45</v>
      </c>
      <c r="G189" s="1883">
        <v>30004</v>
      </c>
    </row>
    <row r="190" spans="1:7" x14ac:dyDescent="0.25">
      <c r="A190" s="1883">
        <v>300040985</v>
      </c>
      <c r="B190" s="231" t="s">
        <v>349</v>
      </c>
      <c r="C190" s="231">
        <v>0</v>
      </c>
      <c r="D190" s="231">
        <v>0</v>
      </c>
      <c r="E190" s="231">
        <v>0</v>
      </c>
      <c r="F190" s="231">
        <v>0</v>
      </c>
      <c r="G190" s="1883">
        <v>30004</v>
      </c>
    </row>
    <row r="191" spans="1:7" x14ac:dyDescent="0.25">
      <c r="A191" s="1883">
        <v>300042000</v>
      </c>
      <c r="B191" s="231" t="s">
        <v>351</v>
      </c>
      <c r="C191" s="231">
        <v>0</v>
      </c>
      <c r="D191" s="231">
        <v>0</v>
      </c>
      <c r="E191" s="231">
        <v>0</v>
      </c>
      <c r="F191" s="231">
        <v>0</v>
      </c>
      <c r="G191" s="1883">
        <v>30004</v>
      </c>
    </row>
    <row r="192" spans="1:7" x14ac:dyDescent="0.25">
      <c r="A192" s="1883">
        <v>300042008</v>
      </c>
      <c r="B192" s="231" t="s">
        <v>353</v>
      </c>
      <c r="C192" s="231">
        <v>0</v>
      </c>
      <c r="D192" s="231">
        <v>0</v>
      </c>
      <c r="E192" s="231">
        <v>0</v>
      </c>
      <c r="F192" s="231">
        <v>0</v>
      </c>
      <c r="G192" s="1883">
        <v>30004</v>
      </c>
    </row>
    <row r="193" spans="1:7" x14ac:dyDescent="0.25">
      <c r="A193" s="1883">
        <v>300042009</v>
      </c>
      <c r="B193" s="231" t="s">
        <v>2741</v>
      </c>
      <c r="C193" s="231">
        <v>0</v>
      </c>
      <c r="D193" s="231">
        <v>0</v>
      </c>
      <c r="E193" s="231">
        <v>0</v>
      </c>
      <c r="F193" s="231">
        <v>0</v>
      </c>
      <c r="G193" s="1883">
        <v>30004</v>
      </c>
    </row>
    <row r="194" spans="1:7" x14ac:dyDescent="0.25">
      <c r="A194" s="1883">
        <v>300042022</v>
      </c>
      <c r="B194" s="231" t="s">
        <v>355</v>
      </c>
      <c r="C194" s="231">
        <v>0</v>
      </c>
      <c r="D194" s="231">
        <v>0</v>
      </c>
      <c r="E194" s="231">
        <v>0</v>
      </c>
      <c r="F194" s="231">
        <v>0</v>
      </c>
      <c r="G194" s="1883">
        <v>30004</v>
      </c>
    </row>
    <row r="195" spans="1:7" x14ac:dyDescent="0.25">
      <c r="A195" s="1883">
        <v>300042036</v>
      </c>
      <c r="B195" s="231" t="s">
        <v>357</v>
      </c>
      <c r="C195" s="231">
        <v>0</v>
      </c>
      <c r="D195" s="231">
        <v>0</v>
      </c>
      <c r="E195" s="231">
        <v>0</v>
      </c>
      <c r="F195" s="231">
        <v>0</v>
      </c>
      <c r="G195" s="1883">
        <v>30004</v>
      </c>
    </row>
    <row r="196" spans="1:7" x14ac:dyDescent="0.25">
      <c r="A196" s="1883">
        <v>300042300</v>
      </c>
      <c r="B196" s="231" t="s">
        <v>359</v>
      </c>
      <c r="C196" s="231">
        <v>0</v>
      </c>
      <c r="D196" s="231">
        <v>0</v>
      </c>
      <c r="E196" s="231">
        <v>0</v>
      </c>
      <c r="F196" s="231">
        <v>0</v>
      </c>
      <c r="G196" s="1883">
        <v>30004</v>
      </c>
    </row>
    <row r="197" spans="1:7" x14ac:dyDescent="0.25">
      <c r="A197" s="1883">
        <v>300042422</v>
      </c>
      <c r="B197" s="231" t="s">
        <v>361</v>
      </c>
      <c r="C197" s="231">
        <v>0</v>
      </c>
      <c r="D197" s="231">
        <v>0</v>
      </c>
      <c r="E197" s="231">
        <v>0</v>
      </c>
      <c r="F197" s="231">
        <v>0</v>
      </c>
      <c r="G197" s="1883">
        <v>30004</v>
      </c>
    </row>
    <row r="198" spans="1:7" x14ac:dyDescent="0.25">
      <c r="A198" s="1883">
        <v>300042429</v>
      </c>
      <c r="B198" s="231" t="s">
        <v>363</v>
      </c>
      <c r="C198" s="231">
        <v>0</v>
      </c>
      <c r="D198" s="231">
        <v>0</v>
      </c>
      <c r="E198" s="231">
        <v>0</v>
      </c>
      <c r="F198" s="231">
        <v>0</v>
      </c>
      <c r="G198" s="1883">
        <v>30004</v>
      </c>
    </row>
    <row r="199" spans="1:7" x14ac:dyDescent="0.25">
      <c r="A199" s="1883">
        <v>300042430</v>
      </c>
      <c r="B199" s="231" t="s">
        <v>365</v>
      </c>
      <c r="C199" s="231">
        <v>0</v>
      </c>
      <c r="D199" s="231">
        <v>0</v>
      </c>
      <c r="E199" s="231">
        <v>0</v>
      </c>
      <c r="F199" s="231">
        <v>0</v>
      </c>
      <c r="G199" s="1883">
        <v>30004</v>
      </c>
    </row>
    <row r="200" spans="1:7" x14ac:dyDescent="0.25">
      <c r="A200" s="1883">
        <v>300042500</v>
      </c>
      <c r="B200" s="231" t="s">
        <v>367</v>
      </c>
      <c r="C200" s="231">
        <v>0</v>
      </c>
      <c r="D200" s="231">
        <v>0</v>
      </c>
      <c r="E200" s="231">
        <v>0</v>
      </c>
      <c r="F200" s="231">
        <v>0</v>
      </c>
      <c r="G200" s="1883">
        <v>30004</v>
      </c>
    </row>
    <row r="201" spans="1:7" x14ac:dyDescent="0.25">
      <c r="A201" s="1883">
        <v>300042510</v>
      </c>
      <c r="B201" s="231" t="s">
        <v>369</v>
      </c>
      <c r="C201" s="231">
        <v>0</v>
      </c>
      <c r="D201" s="231">
        <v>0</v>
      </c>
      <c r="E201" s="231">
        <v>0</v>
      </c>
      <c r="F201" s="231">
        <v>0</v>
      </c>
      <c r="G201" s="1883">
        <v>30004</v>
      </c>
    </row>
    <row r="202" spans="1:7" x14ac:dyDescent="0.25">
      <c r="A202" s="1883">
        <v>300042706</v>
      </c>
      <c r="B202" s="231" t="s">
        <v>371</v>
      </c>
      <c r="C202" s="231">
        <v>0</v>
      </c>
      <c r="D202" s="231">
        <v>0</v>
      </c>
      <c r="E202" s="231">
        <v>0</v>
      </c>
      <c r="F202" s="231">
        <v>0</v>
      </c>
      <c r="G202" s="1883">
        <v>30004</v>
      </c>
    </row>
    <row r="203" spans="1:7" x14ac:dyDescent="0.25">
      <c r="A203" s="1883">
        <v>300042801</v>
      </c>
      <c r="B203" s="231" t="s">
        <v>373</v>
      </c>
      <c r="C203" s="231">
        <v>0</v>
      </c>
      <c r="D203" s="231">
        <v>0</v>
      </c>
      <c r="E203" s="231">
        <v>0</v>
      </c>
      <c r="F203" s="231">
        <v>0</v>
      </c>
      <c r="G203" s="1883">
        <v>30004</v>
      </c>
    </row>
    <row r="204" spans="1:7" x14ac:dyDescent="0.25">
      <c r="A204" s="1883">
        <v>300044610</v>
      </c>
      <c r="B204" s="231" t="s">
        <v>375</v>
      </c>
      <c r="C204" s="231">
        <v>0</v>
      </c>
      <c r="D204" s="231">
        <v>0</v>
      </c>
      <c r="E204" s="231">
        <v>0</v>
      </c>
      <c r="F204" s="231">
        <v>0</v>
      </c>
      <c r="G204" s="1883">
        <v>30004</v>
      </c>
    </row>
    <row r="205" spans="1:7" x14ac:dyDescent="0.25">
      <c r="A205" s="1883">
        <v>300044611</v>
      </c>
      <c r="B205" s="231" t="s">
        <v>377</v>
      </c>
      <c r="C205" s="231">
        <v>0</v>
      </c>
      <c r="D205" s="231">
        <v>0</v>
      </c>
      <c r="E205" s="231">
        <v>0</v>
      </c>
      <c r="F205" s="231">
        <v>0</v>
      </c>
      <c r="G205" s="1883">
        <v>30004</v>
      </c>
    </row>
    <row r="206" spans="1:7" x14ac:dyDescent="0.25">
      <c r="A206" s="1883">
        <v>300045242</v>
      </c>
      <c r="B206" s="231" t="s">
        <v>379</v>
      </c>
      <c r="C206" s="231">
        <v>0</v>
      </c>
      <c r="D206" s="231">
        <v>0</v>
      </c>
      <c r="E206" s="231">
        <v>0</v>
      </c>
      <c r="F206" s="231">
        <v>0</v>
      </c>
      <c r="G206" s="1883">
        <v>30004</v>
      </c>
    </row>
    <row r="207" spans="1:7" x14ac:dyDescent="0.25">
      <c r="A207" s="1883">
        <v>300046010</v>
      </c>
      <c r="B207" s="231" t="s">
        <v>381</v>
      </c>
      <c r="C207" s="231">
        <v>0</v>
      </c>
      <c r="D207" s="231">
        <v>0</v>
      </c>
      <c r="E207" s="231">
        <v>0</v>
      </c>
      <c r="F207" s="231">
        <v>0</v>
      </c>
      <c r="G207" s="1883">
        <v>30004</v>
      </c>
    </row>
    <row r="208" spans="1:7" x14ac:dyDescent="0.25">
      <c r="A208" s="1883">
        <v>300052500</v>
      </c>
      <c r="B208" s="231" t="s">
        <v>383</v>
      </c>
      <c r="C208" s="231">
        <v>0</v>
      </c>
      <c r="D208" s="231">
        <v>0</v>
      </c>
      <c r="E208" s="231">
        <v>0</v>
      </c>
      <c r="F208" s="231">
        <v>0</v>
      </c>
      <c r="G208" s="1883">
        <v>30005</v>
      </c>
    </row>
    <row r="209" spans="1:7" x14ac:dyDescent="0.25">
      <c r="A209" s="1883">
        <v>300052524</v>
      </c>
      <c r="B209" s="231" t="s">
        <v>385</v>
      </c>
      <c r="C209" s="231">
        <v>0</v>
      </c>
      <c r="D209" s="231">
        <v>0</v>
      </c>
      <c r="E209" s="231">
        <v>0</v>
      </c>
      <c r="F209" s="231">
        <v>0</v>
      </c>
      <c r="G209" s="1883">
        <v>30005</v>
      </c>
    </row>
    <row r="210" spans="1:7" x14ac:dyDescent="0.25">
      <c r="A210" s="1883">
        <v>300054610</v>
      </c>
      <c r="B210" s="231" t="s">
        <v>387</v>
      </c>
      <c r="C210" s="231">
        <v>0</v>
      </c>
      <c r="D210" s="231">
        <v>0</v>
      </c>
      <c r="E210" s="231">
        <v>0</v>
      </c>
      <c r="F210" s="231">
        <v>0</v>
      </c>
      <c r="G210" s="1883">
        <v>30005</v>
      </c>
    </row>
    <row r="211" spans="1:7" x14ac:dyDescent="0.25">
      <c r="A211" s="1883">
        <v>300054611</v>
      </c>
      <c r="B211" s="231" t="s">
        <v>389</v>
      </c>
      <c r="C211" s="231">
        <v>0</v>
      </c>
      <c r="D211" s="231">
        <v>0</v>
      </c>
      <c r="E211" s="231">
        <v>0</v>
      </c>
      <c r="F211" s="231">
        <v>0</v>
      </c>
      <c r="G211" s="1883">
        <v>30005</v>
      </c>
    </row>
    <row r="212" spans="1:7" x14ac:dyDescent="0.25">
      <c r="A212" s="1883">
        <v>300054612</v>
      </c>
      <c r="B212" s="231" t="s">
        <v>391</v>
      </c>
      <c r="C212" s="231">
        <v>0</v>
      </c>
      <c r="D212" s="231">
        <v>0</v>
      </c>
      <c r="E212" s="231">
        <v>0</v>
      </c>
      <c r="F212" s="231">
        <v>0</v>
      </c>
      <c r="G212" s="1883">
        <v>30005</v>
      </c>
    </row>
    <row r="213" spans="1:7" x14ac:dyDescent="0.25">
      <c r="A213" s="1883">
        <v>300055164</v>
      </c>
      <c r="B213" s="231" t="s">
        <v>393</v>
      </c>
      <c r="C213" s="231">
        <v>0</v>
      </c>
      <c r="D213" s="231">
        <v>0</v>
      </c>
      <c r="E213" s="231">
        <v>0</v>
      </c>
      <c r="F213" s="231">
        <v>0</v>
      </c>
      <c r="G213" s="1883">
        <v>30005</v>
      </c>
    </row>
    <row r="214" spans="1:7" x14ac:dyDescent="0.25">
      <c r="A214" s="1883">
        <v>300060100</v>
      </c>
      <c r="B214" s="231" t="s">
        <v>395</v>
      </c>
      <c r="C214" s="231">
        <v>17607.52</v>
      </c>
      <c r="D214" s="231">
        <v>49200</v>
      </c>
      <c r="E214" s="231">
        <v>49200</v>
      </c>
      <c r="F214" s="231">
        <v>-31592.48</v>
      </c>
      <c r="G214" s="1883">
        <v>30006</v>
      </c>
    </row>
    <row r="215" spans="1:7" x14ac:dyDescent="0.25">
      <c r="A215" s="1883">
        <v>300060101</v>
      </c>
      <c r="B215" s="231" t="s">
        <v>397</v>
      </c>
      <c r="C215" s="231">
        <v>0</v>
      </c>
      <c r="D215" s="231">
        <v>0</v>
      </c>
      <c r="E215" s="231">
        <v>0</v>
      </c>
      <c r="F215" s="231">
        <v>0</v>
      </c>
      <c r="G215" s="1883">
        <v>30006</v>
      </c>
    </row>
    <row r="216" spans="1:7" x14ac:dyDescent="0.25">
      <c r="A216" s="1883">
        <v>300060102</v>
      </c>
      <c r="B216" s="231" t="s">
        <v>399</v>
      </c>
      <c r="C216" s="231">
        <v>0</v>
      </c>
      <c r="D216" s="231">
        <v>0</v>
      </c>
      <c r="E216" s="231">
        <v>0</v>
      </c>
      <c r="F216" s="231">
        <v>0</v>
      </c>
      <c r="G216" s="1883">
        <v>30006</v>
      </c>
    </row>
    <row r="217" spans="1:7" x14ac:dyDescent="0.25">
      <c r="A217" s="1883">
        <v>300060103</v>
      </c>
      <c r="B217" s="231" t="s">
        <v>2783</v>
      </c>
      <c r="C217" s="231">
        <v>0</v>
      </c>
      <c r="D217" s="231">
        <v>0</v>
      </c>
      <c r="E217" s="231">
        <v>0</v>
      </c>
      <c r="F217" s="231">
        <v>0</v>
      </c>
      <c r="G217" s="1883">
        <v>30006</v>
      </c>
    </row>
    <row r="218" spans="1:7" x14ac:dyDescent="0.25">
      <c r="A218" s="1883">
        <v>300060110</v>
      </c>
      <c r="B218" s="231" t="s">
        <v>401</v>
      </c>
      <c r="C218" s="231">
        <v>0</v>
      </c>
      <c r="D218" s="231">
        <v>0</v>
      </c>
      <c r="E218" s="231">
        <v>0</v>
      </c>
      <c r="F218" s="231">
        <v>0</v>
      </c>
      <c r="G218" s="1883">
        <v>30006</v>
      </c>
    </row>
    <row r="219" spans="1:7" x14ac:dyDescent="0.25">
      <c r="A219" s="1883">
        <v>300060120</v>
      </c>
      <c r="B219" s="231" t="s">
        <v>403</v>
      </c>
      <c r="C219" s="231">
        <v>0</v>
      </c>
      <c r="D219" s="231">
        <v>0</v>
      </c>
      <c r="E219" s="231">
        <v>0</v>
      </c>
      <c r="F219" s="231">
        <v>0</v>
      </c>
      <c r="G219" s="1883">
        <v>30006</v>
      </c>
    </row>
    <row r="220" spans="1:7" x14ac:dyDescent="0.25">
      <c r="A220" s="1883">
        <v>300060150</v>
      </c>
      <c r="B220" s="231" t="s">
        <v>405</v>
      </c>
      <c r="C220" s="231">
        <v>0</v>
      </c>
      <c r="D220" s="231">
        <v>0</v>
      </c>
      <c r="E220" s="231">
        <v>0</v>
      </c>
      <c r="F220" s="231">
        <v>0</v>
      </c>
      <c r="G220" s="1883">
        <v>30006</v>
      </c>
    </row>
    <row r="221" spans="1:7" x14ac:dyDescent="0.25">
      <c r="A221" s="1883">
        <v>300060700</v>
      </c>
      <c r="B221" s="231" t="s">
        <v>407</v>
      </c>
      <c r="C221" s="231">
        <v>0</v>
      </c>
      <c r="D221" s="231">
        <v>0</v>
      </c>
      <c r="E221" s="231">
        <v>0</v>
      </c>
      <c r="F221" s="231">
        <v>0</v>
      </c>
      <c r="G221" s="1883">
        <v>30006</v>
      </c>
    </row>
    <row r="222" spans="1:7" x14ac:dyDescent="0.25">
      <c r="A222" s="1883">
        <v>300060930</v>
      </c>
      <c r="B222" s="231" t="s">
        <v>409</v>
      </c>
      <c r="C222" s="231">
        <v>0</v>
      </c>
      <c r="D222" s="231">
        <v>0</v>
      </c>
      <c r="E222" s="231">
        <v>0</v>
      </c>
      <c r="F222" s="231">
        <v>0</v>
      </c>
      <c r="G222" s="1883">
        <v>30006</v>
      </c>
    </row>
    <row r="223" spans="1:7" x14ac:dyDescent="0.25">
      <c r="A223" s="1883">
        <v>300062451</v>
      </c>
      <c r="B223" s="231" t="s">
        <v>411</v>
      </c>
      <c r="C223" s="231">
        <v>0</v>
      </c>
      <c r="D223" s="231">
        <v>3500</v>
      </c>
      <c r="E223" s="231">
        <v>3500</v>
      </c>
      <c r="F223" s="231">
        <v>-3500</v>
      </c>
      <c r="G223" s="1883">
        <v>30006</v>
      </c>
    </row>
    <row r="224" spans="1:7" x14ac:dyDescent="0.25">
      <c r="A224" s="1883">
        <v>300062500</v>
      </c>
      <c r="B224" s="231" t="s">
        <v>413</v>
      </c>
      <c r="C224" s="231">
        <v>0</v>
      </c>
      <c r="D224" s="231">
        <v>0</v>
      </c>
      <c r="E224" s="231">
        <v>0</v>
      </c>
      <c r="F224" s="231">
        <v>0</v>
      </c>
      <c r="G224" s="1883">
        <v>30006</v>
      </c>
    </row>
    <row r="225" spans="1:7" x14ac:dyDescent="0.25">
      <c r="A225" s="1883">
        <v>300062510</v>
      </c>
      <c r="B225" s="231" t="s">
        <v>415</v>
      </c>
      <c r="C225" s="231">
        <v>0</v>
      </c>
      <c r="D225" s="231">
        <v>0</v>
      </c>
      <c r="E225" s="231">
        <v>0</v>
      </c>
      <c r="F225" s="231">
        <v>0</v>
      </c>
      <c r="G225" s="1883">
        <v>30006</v>
      </c>
    </row>
    <row r="226" spans="1:7" x14ac:dyDescent="0.25">
      <c r="A226" s="1883">
        <v>300062706</v>
      </c>
      <c r="B226" s="231" t="s">
        <v>417</v>
      </c>
      <c r="C226" s="231">
        <v>0</v>
      </c>
      <c r="D226" s="231">
        <v>0</v>
      </c>
      <c r="E226" s="231">
        <v>0</v>
      </c>
      <c r="F226" s="231">
        <v>0</v>
      </c>
      <c r="G226" s="1883">
        <v>30006</v>
      </c>
    </row>
    <row r="227" spans="1:7" x14ac:dyDescent="0.25">
      <c r="A227" s="1883">
        <v>300064600</v>
      </c>
      <c r="B227" s="231" t="s">
        <v>419</v>
      </c>
      <c r="C227" s="231">
        <v>0</v>
      </c>
      <c r="D227" s="231">
        <v>0</v>
      </c>
      <c r="E227" s="231">
        <v>0</v>
      </c>
      <c r="F227" s="231">
        <v>0</v>
      </c>
      <c r="G227" s="1883">
        <v>30006</v>
      </c>
    </row>
    <row r="228" spans="1:7" x14ac:dyDescent="0.25">
      <c r="A228" s="1883">
        <v>300064610</v>
      </c>
      <c r="B228" s="231" t="s">
        <v>421</v>
      </c>
      <c r="C228" s="231">
        <v>0</v>
      </c>
      <c r="D228" s="231">
        <v>0</v>
      </c>
      <c r="E228" s="231">
        <v>0</v>
      </c>
      <c r="F228" s="231">
        <v>0</v>
      </c>
      <c r="G228" s="1883">
        <v>30006</v>
      </c>
    </row>
    <row r="229" spans="1:7" x14ac:dyDescent="0.25">
      <c r="A229" s="1883">
        <v>300064619</v>
      </c>
      <c r="B229" s="231" t="s">
        <v>423</v>
      </c>
      <c r="C229" s="231">
        <v>0</v>
      </c>
      <c r="D229" s="231">
        <v>0</v>
      </c>
      <c r="E229" s="231">
        <v>0</v>
      </c>
      <c r="F229" s="231">
        <v>0</v>
      </c>
      <c r="G229" s="1883">
        <v>30006</v>
      </c>
    </row>
    <row r="230" spans="1:7" x14ac:dyDescent="0.25">
      <c r="A230" s="1883">
        <v>300065008</v>
      </c>
      <c r="B230" s="231" t="s">
        <v>425</v>
      </c>
      <c r="C230" s="231">
        <v>0</v>
      </c>
      <c r="D230" s="231">
        <v>0</v>
      </c>
      <c r="E230" s="231">
        <v>0</v>
      </c>
      <c r="F230" s="231">
        <v>0</v>
      </c>
      <c r="G230" s="1883">
        <v>30006</v>
      </c>
    </row>
    <row r="231" spans="1:7" x14ac:dyDescent="0.25">
      <c r="A231" s="1883">
        <v>300065316</v>
      </c>
      <c r="B231" s="231" t="s">
        <v>427</v>
      </c>
      <c r="C231" s="231">
        <v>0</v>
      </c>
      <c r="D231" s="231">
        <v>0</v>
      </c>
      <c r="E231" s="231">
        <v>0</v>
      </c>
      <c r="F231" s="231">
        <v>0</v>
      </c>
      <c r="G231" s="1883">
        <v>30006</v>
      </c>
    </row>
    <row r="232" spans="1:7" x14ac:dyDescent="0.25">
      <c r="A232" s="1883">
        <v>300065317</v>
      </c>
      <c r="B232" s="231" t="s">
        <v>429</v>
      </c>
      <c r="C232" s="231">
        <v>0</v>
      </c>
      <c r="D232" s="231">
        <v>0</v>
      </c>
      <c r="E232" s="231">
        <v>0</v>
      </c>
      <c r="F232" s="231">
        <v>0</v>
      </c>
      <c r="G232" s="1883">
        <v>30006</v>
      </c>
    </row>
    <row r="233" spans="1:7" x14ac:dyDescent="0.25">
      <c r="A233" s="1883">
        <v>300065319</v>
      </c>
      <c r="B233" s="231" t="s">
        <v>431</v>
      </c>
      <c r="C233" s="231">
        <v>6778.87</v>
      </c>
      <c r="D233" s="231">
        <v>21000</v>
      </c>
      <c r="E233" s="231">
        <v>21000</v>
      </c>
      <c r="F233" s="231">
        <v>-14221.13</v>
      </c>
      <c r="G233" s="1883">
        <v>30006</v>
      </c>
    </row>
    <row r="234" spans="1:7" x14ac:dyDescent="0.25">
      <c r="A234" s="1883">
        <v>300065320</v>
      </c>
      <c r="B234" s="231" t="s">
        <v>433</v>
      </c>
      <c r="C234" s="231">
        <v>0</v>
      </c>
      <c r="D234" s="231">
        <v>0</v>
      </c>
      <c r="E234" s="231">
        <v>0</v>
      </c>
      <c r="F234" s="231">
        <v>0</v>
      </c>
      <c r="G234" s="1883">
        <v>30006</v>
      </c>
    </row>
    <row r="235" spans="1:7" x14ac:dyDescent="0.25">
      <c r="A235" s="1883">
        <v>300065347</v>
      </c>
      <c r="B235" s="231" t="s">
        <v>435</v>
      </c>
      <c r="C235" s="231">
        <v>0</v>
      </c>
      <c r="D235" s="231">
        <v>0</v>
      </c>
      <c r="E235" s="231">
        <v>0</v>
      </c>
      <c r="F235" s="231">
        <v>0</v>
      </c>
      <c r="G235" s="1883">
        <v>30006</v>
      </c>
    </row>
    <row r="236" spans="1:7" x14ac:dyDescent="0.25">
      <c r="A236" s="1883">
        <v>300065348</v>
      </c>
      <c r="B236" s="231" t="s">
        <v>437</v>
      </c>
      <c r="C236" s="231">
        <v>0</v>
      </c>
      <c r="D236" s="231">
        <v>0</v>
      </c>
      <c r="E236" s="231">
        <v>0</v>
      </c>
      <c r="F236" s="231">
        <v>0</v>
      </c>
      <c r="G236" s="1883">
        <v>30006</v>
      </c>
    </row>
    <row r="237" spans="1:7" x14ac:dyDescent="0.25">
      <c r="A237" s="1883">
        <v>300065349</v>
      </c>
      <c r="B237" s="231" t="s">
        <v>439</v>
      </c>
      <c r="C237" s="231">
        <v>0</v>
      </c>
      <c r="D237" s="231">
        <v>0</v>
      </c>
      <c r="E237" s="231">
        <v>0</v>
      </c>
      <c r="F237" s="231">
        <v>0</v>
      </c>
      <c r="G237" s="1883">
        <v>30006</v>
      </c>
    </row>
    <row r="238" spans="1:7" x14ac:dyDescent="0.25">
      <c r="A238" s="1883">
        <v>300065350</v>
      </c>
      <c r="B238" s="231" t="s">
        <v>441</v>
      </c>
      <c r="C238" s="231">
        <v>2350</v>
      </c>
      <c r="D238" s="231">
        <v>0</v>
      </c>
      <c r="E238" s="231">
        <v>0</v>
      </c>
      <c r="F238" s="231">
        <v>2350</v>
      </c>
      <c r="G238" s="1883">
        <v>30006</v>
      </c>
    </row>
    <row r="239" spans="1:7" x14ac:dyDescent="0.25">
      <c r="A239" s="1883">
        <v>300066010</v>
      </c>
      <c r="B239" s="231" t="s">
        <v>443</v>
      </c>
      <c r="C239" s="231">
        <v>0</v>
      </c>
      <c r="D239" s="231">
        <v>0</v>
      </c>
      <c r="E239" s="231">
        <v>0</v>
      </c>
      <c r="F239" s="231">
        <v>0</v>
      </c>
      <c r="G239" s="1883">
        <v>30006</v>
      </c>
    </row>
    <row r="240" spans="1:7" x14ac:dyDescent="0.25">
      <c r="A240" s="1883">
        <v>300069053</v>
      </c>
      <c r="B240" s="231" t="s">
        <v>445</v>
      </c>
      <c r="C240" s="231">
        <v>0</v>
      </c>
      <c r="D240" s="231">
        <v>0</v>
      </c>
      <c r="E240" s="231">
        <v>0</v>
      </c>
      <c r="F240" s="231">
        <v>0</v>
      </c>
      <c r="G240" s="1883">
        <v>30006</v>
      </c>
    </row>
    <row r="241" spans="1:7" x14ac:dyDescent="0.25">
      <c r="A241" s="1883">
        <v>300069093</v>
      </c>
      <c r="B241" s="231" t="s">
        <v>435</v>
      </c>
      <c r="C241" s="231">
        <v>0</v>
      </c>
      <c r="D241" s="231">
        <v>0</v>
      </c>
      <c r="E241" s="231">
        <v>0</v>
      </c>
      <c r="F241" s="231">
        <v>0</v>
      </c>
      <c r="G241" s="1883">
        <v>30006</v>
      </c>
    </row>
    <row r="242" spans="1:7" x14ac:dyDescent="0.25">
      <c r="A242" s="1883">
        <v>300069094</v>
      </c>
      <c r="B242" s="231" t="s">
        <v>437</v>
      </c>
      <c r="C242" s="231">
        <v>0</v>
      </c>
      <c r="D242" s="231">
        <v>0</v>
      </c>
      <c r="E242" s="231">
        <v>0</v>
      </c>
      <c r="F242" s="231">
        <v>0</v>
      </c>
      <c r="G242" s="1883">
        <v>30006</v>
      </c>
    </row>
    <row r="243" spans="1:7" x14ac:dyDescent="0.25">
      <c r="A243" s="1883">
        <v>300069095</v>
      </c>
      <c r="B243" s="231" t="s">
        <v>449</v>
      </c>
      <c r="C243" s="231">
        <v>0</v>
      </c>
      <c r="D243" s="231">
        <v>0</v>
      </c>
      <c r="E243" s="231">
        <v>0</v>
      </c>
      <c r="F243" s="231">
        <v>0</v>
      </c>
      <c r="G243" s="1883">
        <v>30006</v>
      </c>
    </row>
    <row r="244" spans="1:7" x14ac:dyDescent="0.25">
      <c r="A244" s="1883">
        <v>300069096</v>
      </c>
      <c r="B244" s="231" t="s">
        <v>451</v>
      </c>
      <c r="C244" s="231">
        <v>0</v>
      </c>
      <c r="D244" s="231">
        <v>0</v>
      </c>
      <c r="E244" s="231">
        <v>0</v>
      </c>
      <c r="F244" s="231">
        <v>0</v>
      </c>
      <c r="G244" s="1883">
        <v>30006</v>
      </c>
    </row>
    <row r="245" spans="1:7" x14ac:dyDescent="0.25">
      <c r="A245" s="1883">
        <v>300069097</v>
      </c>
      <c r="B245" s="231" t="s">
        <v>453</v>
      </c>
      <c r="C245" s="231">
        <v>0</v>
      </c>
      <c r="D245" s="231">
        <v>0</v>
      </c>
      <c r="E245" s="231">
        <v>0</v>
      </c>
      <c r="F245" s="231">
        <v>0</v>
      </c>
      <c r="G245" s="1883">
        <v>30006</v>
      </c>
    </row>
    <row r="246" spans="1:7" x14ac:dyDescent="0.25">
      <c r="A246" s="1883">
        <v>300069098</v>
      </c>
      <c r="B246" s="231" t="s">
        <v>455</v>
      </c>
      <c r="C246" s="231">
        <v>0</v>
      </c>
      <c r="D246" s="231">
        <v>0</v>
      </c>
      <c r="E246" s="231">
        <v>0</v>
      </c>
      <c r="F246" s="231">
        <v>0</v>
      </c>
      <c r="G246" s="1883">
        <v>30006</v>
      </c>
    </row>
    <row r="247" spans="1:7" x14ac:dyDescent="0.25">
      <c r="A247" s="1883">
        <v>300069110</v>
      </c>
      <c r="B247" s="231" t="s">
        <v>457</v>
      </c>
      <c r="C247" s="231">
        <v>0</v>
      </c>
      <c r="D247" s="231">
        <v>0</v>
      </c>
      <c r="E247" s="231">
        <v>0</v>
      </c>
      <c r="F247" s="231">
        <v>0</v>
      </c>
      <c r="G247" s="1883">
        <v>30006</v>
      </c>
    </row>
    <row r="248" spans="1:7" x14ac:dyDescent="0.25">
      <c r="A248" s="1883">
        <v>300069114</v>
      </c>
      <c r="B248" s="231" t="s">
        <v>459</v>
      </c>
      <c r="C248" s="231">
        <v>0</v>
      </c>
      <c r="D248" s="231">
        <v>0</v>
      </c>
      <c r="E248" s="231">
        <v>0</v>
      </c>
      <c r="F248" s="231">
        <v>0</v>
      </c>
      <c r="G248" s="1883">
        <v>30006</v>
      </c>
    </row>
    <row r="249" spans="1:7" x14ac:dyDescent="0.25">
      <c r="A249" s="1883">
        <v>300069800</v>
      </c>
      <c r="B249" s="231" t="s">
        <v>461</v>
      </c>
      <c r="C249" s="231">
        <v>0</v>
      </c>
      <c r="D249" s="231">
        <v>-15000</v>
      </c>
      <c r="E249" s="231">
        <v>-15000</v>
      </c>
      <c r="F249" s="231">
        <v>15000</v>
      </c>
      <c r="G249" s="1883">
        <v>30006</v>
      </c>
    </row>
    <row r="250" spans="1:7" x14ac:dyDescent="0.25">
      <c r="A250" s="1883">
        <v>300069801</v>
      </c>
      <c r="B250" s="231" t="s">
        <v>463</v>
      </c>
      <c r="C250" s="231">
        <v>0</v>
      </c>
      <c r="D250" s="231">
        <v>0</v>
      </c>
      <c r="E250" s="231">
        <v>0</v>
      </c>
      <c r="F250" s="231">
        <v>0</v>
      </c>
      <c r="G250" s="1883">
        <v>30006</v>
      </c>
    </row>
    <row r="251" spans="1:7" x14ac:dyDescent="0.25">
      <c r="A251" s="1883">
        <v>300069846</v>
      </c>
      <c r="B251" s="231" t="s">
        <v>465</v>
      </c>
      <c r="C251" s="231">
        <v>0</v>
      </c>
      <c r="D251" s="231">
        <v>0</v>
      </c>
      <c r="E251" s="231">
        <v>0</v>
      </c>
      <c r="F251" s="231">
        <v>0</v>
      </c>
      <c r="G251" s="1883">
        <v>30006</v>
      </c>
    </row>
    <row r="252" spans="1:7" x14ac:dyDescent="0.25">
      <c r="A252" s="1883">
        <v>300070200</v>
      </c>
      <c r="B252" s="231" t="s">
        <v>467</v>
      </c>
      <c r="C252" s="231">
        <v>0</v>
      </c>
      <c r="D252" s="231">
        <v>0</v>
      </c>
      <c r="E252" s="231">
        <v>0</v>
      </c>
      <c r="F252" s="231">
        <v>0</v>
      </c>
      <c r="G252" s="1883">
        <v>30007</v>
      </c>
    </row>
    <row r="253" spans="1:7" x14ac:dyDescent="0.25">
      <c r="A253" s="1883">
        <v>300072429</v>
      </c>
      <c r="B253" s="231" t="s">
        <v>469</v>
      </c>
      <c r="C253" s="231">
        <v>0</v>
      </c>
      <c r="D253" s="231">
        <v>0</v>
      </c>
      <c r="E253" s="231">
        <v>0</v>
      </c>
      <c r="F253" s="231">
        <v>0</v>
      </c>
      <c r="G253" s="1883">
        <v>30007</v>
      </c>
    </row>
    <row r="254" spans="1:7" x14ac:dyDescent="0.25">
      <c r="A254" s="1883">
        <v>300072500</v>
      </c>
      <c r="B254" s="231" t="s">
        <v>471</v>
      </c>
      <c r="C254" s="231">
        <v>0</v>
      </c>
      <c r="D254" s="231">
        <v>0</v>
      </c>
      <c r="E254" s="231">
        <v>0</v>
      </c>
      <c r="F254" s="231">
        <v>0</v>
      </c>
      <c r="G254" s="1883">
        <v>30007</v>
      </c>
    </row>
    <row r="255" spans="1:7" x14ac:dyDescent="0.25">
      <c r="A255" s="1883">
        <v>300072524</v>
      </c>
      <c r="B255" s="231" t="s">
        <v>473</v>
      </c>
      <c r="C255" s="231">
        <v>0</v>
      </c>
      <c r="D255" s="231">
        <v>0</v>
      </c>
      <c r="E255" s="231">
        <v>0</v>
      </c>
      <c r="F255" s="231">
        <v>0</v>
      </c>
      <c r="G255" s="1883">
        <v>30007</v>
      </c>
    </row>
    <row r="256" spans="1:7" x14ac:dyDescent="0.25">
      <c r="A256" s="1883">
        <v>300074600</v>
      </c>
      <c r="B256" s="231" t="s">
        <v>475</v>
      </c>
      <c r="C256" s="231">
        <v>0</v>
      </c>
      <c r="D256" s="231">
        <v>0</v>
      </c>
      <c r="E256" s="231">
        <v>0</v>
      </c>
      <c r="F256" s="231">
        <v>0</v>
      </c>
      <c r="G256" s="1883">
        <v>30007</v>
      </c>
    </row>
    <row r="257" spans="1:7" x14ac:dyDescent="0.25">
      <c r="A257" s="1883">
        <v>300074610</v>
      </c>
      <c r="B257" s="231" t="s">
        <v>477</v>
      </c>
      <c r="C257" s="231">
        <v>0</v>
      </c>
      <c r="D257" s="231">
        <v>0</v>
      </c>
      <c r="E257" s="231">
        <v>0</v>
      </c>
      <c r="F257" s="231">
        <v>0</v>
      </c>
      <c r="G257" s="1883">
        <v>30007</v>
      </c>
    </row>
    <row r="258" spans="1:7" x14ac:dyDescent="0.25">
      <c r="A258" s="1883">
        <v>300074611</v>
      </c>
      <c r="B258" s="231" t="s">
        <v>479</v>
      </c>
      <c r="C258" s="231">
        <v>0</v>
      </c>
      <c r="D258" s="231">
        <v>0</v>
      </c>
      <c r="E258" s="231">
        <v>0</v>
      </c>
      <c r="F258" s="231">
        <v>0</v>
      </c>
      <c r="G258" s="1883">
        <v>30007</v>
      </c>
    </row>
    <row r="259" spans="1:7" x14ac:dyDescent="0.25">
      <c r="A259" s="1883">
        <v>300089051</v>
      </c>
      <c r="B259" s="231" t="s">
        <v>481</v>
      </c>
      <c r="C259" s="231">
        <v>0</v>
      </c>
      <c r="D259" s="231">
        <v>0</v>
      </c>
      <c r="E259" s="231">
        <v>0</v>
      </c>
      <c r="F259" s="231">
        <v>0</v>
      </c>
      <c r="G259" s="1883">
        <v>30008</v>
      </c>
    </row>
    <row r="260" spans="1:7" x14ac:dyDescent="0.25">
      <c r="A260" s="1883">
        <v>300089801</v>
      </c>
      <c r="B260" s="231" t="s">
        <v>483</v>
      </c>
      <c r="C260" s="231">
        <v>0</v>
      </c>
      <c r="D260" s="231">
        <v>0</v>
      </c>
      <c r="E260" s="231">
        <v>0</v>
      </c>
      <c r="F260" s="231">
        <v>0</v>
      </c>
      <c r="G260" s="1883">
        <v>30008</v>
      </c>
    </row>
    <row r="261" spans="1:7" x14ac:dyDescent="0.25">
      <c r="A261" s="1883">
        <v>300090100</v>
      </c>
      <c r="B261" s="231" t="s">
        <v>485</v>
      </c>
      <c r="C261" s="231">
        <v>0</v>
      </c>
      <c r="D261" s="231">
        <v>0</v>
      </c>
      <c r="E261" s="231">
        <v>0</v>
      </c>
      <c r="F261" s="231">
        <v>0</v>
      </c>
      <c r="G261" s="1883">
        <v>30009</v>
      </c>
    </row>
    <row r="262" spans="1:7" x14ac:dyDescent="0.25">
      <c r="A262" s="1883">
        <v>300090930</v>
      </c>
      <c r="B262" s="231" t="s">
        <v>487</v>
      </c>
      <c r="C262" s="231">
        <v>0</v>
      </c>
      <c r="D262" s="231">
        <v>0</v>
      </c>
      <c r="E262" s="231">
        <v>0</v>
      </c>
      <c r="F262" s="231">
        <v>0</v>
      </c>
      <c r="G262" s="1883">
        <v>30009</v>
      </c>
    </row>
    <row r="263" spans="1:7" x14ac:dyDescent="0.25">
      <c r="A263" s="1883">
        <v>300091600</v>
      </c>
      <c r="B263" s="231" t="s">
        <v>489</v>
      </c>
      <c r="C263" s="231">
        <v>0</v>
      </c>
      <c r="D263" s="231">
        <v>0</v>
      </c>
      <c r="E263" s="231">
        <v>0</v>
      </c>
      <c r="F263" s="231">
        <v>0</v>
      </c>
      <c r="G263" s="1883">
        <v>30009</v>
      </c>
    </row>
    <row r="264" spans="1:7" x14ac:dyDescent="0.25">
      <c r="A264" s="1883">
        <v>300091640</v>
      </c>
      <c r="B264" s="231" t="s">
        <v>491</v>
      </c>
      <c r="C264" s="231">
        <v>0</v>
      </c>
      <c r="D264" s="231">
        <v>0</v>
      </c>
      <c r="E264" s="231">
        <v>0</v>
      </c>
      <c r="F264" s="231">
        <v>0</v>
      </c>
      <c r="G264" s="1883">
        <v>30009</v>
      </c>
    </row>
    <row r="265" spans="1:7" x14ac:dyDescent="0.25">
      <c r="A265" s="1883">
        <v>300092000</v>
      </c>
      <c r="B265" s="231" t="s">
        <v>493</v>
      </c>
      <c r="C265" s="231">
        <v>0</v>
      </c>
      <c r="D265" s="231">
        <v>0</v>
      </c>
      <c r="E265" s="231">
        <v>0</v>
      </c>
      <c r="F265" s="231">
        <v>0</v>
      </c>
      <c r="G265" s="1883">
        <v>30009</v>
      </c>
    </row>
    <row r="266" spans="1:7" x14ac:dyDescent="0.25">
      <c r="A266" s="1883">
        <v>300092007</v>
      </c>
      <c r="B266" s="231" t="s">
        <v>495</v>
      </c>
      <c r="C266" s="231">
        <v>0</v>
      </c>
      <c r="D266" s="231">
        <v>0</v>
      </c>
      <c r="E266" s="231">
        <v>0</v>
      </c>
      <c r="F266" s="231">
        <v>0</v>
      </c>
      <c r="G266" s="1883">
        <v>30009</v>
      </c>
    </row>
    <row r="267" spans="1:7" x14ac:dyDescent="0.25">
      <c r="A267" s="1883">
        <v>300092423</v>
      </c>
      <c r="B267" s="231" t="s">
        <v>497</v>
      </c>
      <c r="C267" s="231">
        <v>0</v>
      </c>
      <c r="D267" s="231">
        <v>0</v>
      </c>
      <c r="E267" s="231">
        <v>0</v>
      </c>
      <c r="F267" s="231">
        <v>0</v>
      </c>
      <c r="G267" s="1883">
        <v>30009</v>
      </c>
    </row>
    <row r="268" spans="1:7" x14ac:dyDescent="0.25">
      <c r="A268" s="1883">
        <v>300092500</v>
      </c>
      <c r="B268" s="231" t="s">
        <v>499</v>
      </c>
      <c r="C268" s="231">
        <v>0</v>
      </c>
      <c r="D268" s="231">
        <v>0</v>
      </c>
      <c r="E268" s="231">
        <v>0</v>
      </c>
      <c r="F268" s="231">
        <v>0</v>
      </c>
      <c r="G268" s="1883">
        <v>30009</v>
      </c>
    </row>
    <row r="269" spans="1:7" x14ac:dyDescent="0.25">
      <c r="A269" s="1883">
        <v>300092524</v>
      </c>
      <c r="B269" s="231" t="s">
        <v>501</v>
      </c>
      <c r="C269" s="231">
        <v>0</v>
      </c>
      <c r="D269" s="231">
        <v>0</v>
      </c>
      <c r="E269" s="231">
        <v>0</v>
      </c>
      <c r="F269" s="231">
        <v>0</v>
      </c>
      <c r="G269" s="1883">
        <v>30009</v>
      </c>
    </row>
    <row r="270" spans="1:7" x14ac:dyDescent="0.25">
      <c r="A270" s="1883">
        <v>300092801</v>
      </c>
      <c r="B270" s="231" t="s">
        <v>503</v>
      </c>
      <c r="C270" s="231">
        <v>0</v>
      </c>
      <c r="D270" s="231">
        <v>0</v>
      </c>
      <c r="E270" s="231">
        <v>0</v>
      </c>
      <c r="F270" s="231">
        <v>0</v>
      </c>
      <c r="G270" s="1883">
        <v>30009</v>
      </c>
    </row>
    <row r="271" spans="1:7" x14ac:dyDescent="0.25">
      <c r="A271" s="1883">
        <v>300099054</v>
      </c>
      <c r="B271" s="231" t="s">
        <v>505</v>
      </c>
      <c r="C271" s="231">
        <v>0</v>
      </c>
      <c r="D271" s="231">
        <v>0</v>
      </c>
      <c r="E271" s="231">
        <v>0</v>
      </c>
      <c r="F271" s="231">
        <v>0</v>
      </c>
      <c r="G271" s="1883">
        <v>30009</v>
      </c>
    </row>
    <row r="272" spans="1:7" x14ac:dyDescent="0.25">
      <c r="A272" s="1883">
        <v>300099800</v>
      </c>
      <c r="B272" s="231" t="s">
        <v>507</v>
      </c>
      <c r="C272" s="231">
        <v>0</v>
      </c>
      <c r="D272" s="231">
        <v>0</v>
      </c>
      <c r="E272" s="231">
        <v>0</v>
      </c>
      <c r="F272" s="231">
        <v>0</v>
      </c>
      <c r="G272" s="1883">
        <v>30009</v>
      </c>
    </row>
    <row r="273" spans="1:7" x14ac:dyDescent="0.25">
      <c r="A273" s="1883">
        <v>300100100</v>
      </c>
      <c r="B273" s="231" t="s">
        <v>2823</v>
      </c>
      <c r="C273" s="231">
        <v>127958.63</v>
      </c>
      <c r="D273" s="231">
        <v>0</v>
      </c>
      <c r="E273" s="231">
        <v>0</v>
      </c>
      <c r="F273" s="231">
        <v>127958.63</v>
      </c>
      <c r="G273" s="1883">
        <v>30010</v>
      </c>
    </row>
    <row r="274" spans="1:7" x14ac:dyDescent="0.25">
      <c r="A274" s="1883">
        <v>300100150</v>
      </c>
      <c r="B274" s="231" t="s">
        <v>2802</v>
      </c>
      <c r="C274" s="231">
        <v>5959.48</v>
      </c>
      <c r="D274" s="231">
        <v>0</v>
      </c>
      <c r="E274" s="231">
        <v>0</v>
      </c>
      <c r="F274" s="231">
        <v>5959.48</v>
      </c>
      <c r="G274" s="1883">
        <v>30010</v>
      </c>
    </row>
    <row r="275" spans="1:7" x14ac:dyDescent="0.25">
      <c r="A275" s="1883">
        <v>300100200</v>
      </c>
      <c r="B275" s="231" t="s">
        <v>2824</v>
      </c>
      <c r="C275" s="231">
        <v>17238.150000000001</v>
      </c>
      <c r="D275" s="231">
        <v>0</v>
      </c>
      <c r="E275" s="231">
        <v>0</v>
      </c>
      <c r="F275" s="231">
        <v>17238.150000000001</v>
      </c>
      <c r="G275" s="1883">
        <v>30010</v>
      </c>
    </row>
    <row r="276" spans="1:7" x14ac:dyDescent="0.25">
      <c r="A276" s="1883">
        <v>300100930</v>
      </c>
      <c r="B276" s="231" t="s">
        <v>2803</v>
      </c>
      <c r="C276" s="231">
        <v>23.53</v>
      </c>
      <c r="D276" s="231">
        <v>0</v>
      </c>
      <c r="E276" s="231">
        <v>0</v>
      </c>
      <c r="F276" s="231">
        <v>23.53</v>
      </c>
      <c r="G276" s="1883">
        <v>30010</v>
      </c>
    </row>
    <row r="277" spans="1:7" x14ac:dyDescent="0.25">
      <c r="A277" s="1883">
        <v>300101040</v>
      </c>
      <c r="B277" s="231" t="s">
        <v>2804</v>
      </c>
      <c r="C277" s="231">
        <v>1070.1099999999999</v>
      </c>
      <c r="D277" s="231">
        <v>0</v>
      </c>
      <c r="E277" s="231">
        <v>0</v>
      </c>
      <c r="F277" s="231">
        <v>1070.1099999999999</v>
      </c>
      <c r="G277" s="1883">
        <v>30010</v>
      </c>
    </row>
    <row r="278" spans="1:7" x14ac:dyDescent="0.25">
      <c r="A278" s="1883">
        <v>300101502</v>
      </c>
      <c r="B278" s="231" t="s">
        <v>2805</v>
      </c>
      <c r="C278" s="231">
        <v>10622.85</v>
      </c>
      <c r="D278" s="231">
        <v>0</v>
      </c>
      <c r="E278" s="231">
        <v>0</v>
      </c>
      <c r="F278" s="231">
        <v>10622.85</v>
      </c>
      <c r="G278" s="1883">
        <v>30010</v>
      </c>
    </row>
    <row r="279" spans="1:7" x14ac:dyDescent="0.25">
      <c r="A279" s="1883">
        <v>300102000</v>
      </c>
      <c r="B279" s="231" t="s">
        <v>2806</v>
      </c>
      <c r="C279" s="231">
        <v>2835.25</v>
      </c>
      <c r="D279" s="231">
        <v>0</v>
      </c>
      <c r="E279" s="231">
        <v>0</v>
      </c>
      <c r="F279" s="231">
        <v>2835.25</v>
      </c>
      <c r="G279" s="1883">
        <v>30010</v>
      </c>
    </row>
    <row r="280" spans="1:7" x14ac:dyDescent="0.25">
      <c r="A280" s="1883">
        <v>300102003</v>
      </c>
      <c r="B280" s="231" t="s">
        <v>2825</v>
      </c>
      <c r="C280" s="231">
        <v>1602</v>
      </c>
      <c r="D280" s="231">
        <v>0</v>
      </c>
      <c r="E280" s="231">
        <v>0</v>
      </c>
      <c r="F280" s="231">
        <v>1602</v>
      </c>
      <c r="G280" s="1883">
        <v>30010</v>
      </c>
    </row>
    <row r="281" spans="1:7" x14ac:dyDescent="0.25">
      <c r="A281" s="1883">
        <v>300102004</v>
      </c>
      <c r="B281" s="231" t="s">
        <v>2807</v>
      </c>
      <c r="C281" s="231">
        <v>10362.41</v>
      </c>
      <c r="D281" s="231">
        <v>0</v>
      </c>
      <c r="E281" s="231">
        <v>0</v>
      </c>
      <c r="F281" s="231">
        <v>10362.41</v>
      </c>
      <c r="G281" s="1883">
        <v>30010</v>
      </c>
    </row>
    <row r="282" spans="1:7" x14ac:dyDescent="0.25">
      <c r="A282" s="1883">
        <v>300102250</v>
      </c>
      <c r="B282" s="231" t="s">
        <v>2808</v>
      </c>
      <c r="C282" s="231">
        <v>0</v>
      </c>
      <c r="D282" s="231">
        <v>0</v>
      </c>
      <c r="E282" s="231">
        <v>0</v>
      </c>
      <c r="F282" s="231">
        <v>0</v>
      </c>
      <c r="G282" s="1883">
        <v>30010</v>
      </c>
    </row>
    <row r="283" spans="1:7" x14ac:dyDescent="0.25">
      <c r="A283" s="1883">
        <v>300102300</v>
      </c>
      <c r="B283" s="231" t="s">
        <v>2826</v>
      </c>
      <c r="C283" s="231">
        <v>3687</v>
      </c>
      <c r="D283" s="231">
        <v>0</v>
      </c>
      <c r="E283" s="231">
        <v>0</v>
      </c>
      <c r="F283" s="231">
        <v>3687</v>
      </c>
      <c r="G283" s="1883">
        <v>30010</v>
      </c>
    </row>
    <row r="284" spans="1:7" x14ac:dyDescent="0.25">
      <c r="A284" s="1883">
        <v>300102401</v>
      </c>
      <c r="B284" s="231" t="s">
        <v>2809</v>
      </c>
      <c r="C284" s="231">
        <v>36936.33</v>
      </c>
      <c r="D284" s="231">
        <v>0</v>
      </c>
      <c r="E284" s="231">
        <v>0</v>
      </c>
      <c r="F284" s="231">
        <v>36936.33</v>
      </c>
      <c r="G284" s="1883">
        <v>30010</v>
      </c>
    </row>
    <row r="285" spans="1:7" x14ac:dyDescent="0.25">
      <c r="A285" s="1883">
        <v>300102429</v>
      </c>
      <c r="B285" s="231" t="s">
        <v>2827</v>
      </c>
      <c r="C285" s="231">
        <v>495.75</v>
      </c>
      <c r="D285" s="231">
        <v>0</v>
      </c>
      <c r="E285" s="231">
        <v>0</v>
      </c>
      <c r="F285" s="231">
        <v>495.75</v>
      </c>
      <c r="G285" s="1883">
        <v>30010</v>
      </c>
    </row>
    <row r="286" spans="1:7" x14ac:dyDescent="0.25">
      <c r="A286" s="1883">
        <v>300102432</v>
      </c>
      <c r="B286" s="231" t="s">
        <v>2862</v>
      </c>
      <c r="C286" s="231">
        <v>410</v>
      </c>
      <c r="D286" s="231">
        <v>0</v>
      </c>
      <c r="E286" s="231">
        <v>0</v>
      </c>
      <c r="F286" s="231">
        <v>410</v>
      </c>
      <c r="G286" s="1883">
        <v>30010</v>
      </c>
    </row>
    <row r="287" spans="1:7" x14ac:dyDescent="0.25">
      <c r="A287" s="1883">
        <v>300102434</v>
      </c>
      <c r="B287" s="231" t="s">
        <v>2828</v>
      </c>
      <c r="C287" s="231">
        <v>1406</v>
      </c>
      <c r="D287" s="231">
        <v>0</v>
      </c>
      <c r="E287" s="231">
        <v>0</v>
      </c>
      <c r="F287" s="231">
        <v>1406</v>
      </c>
      <c r="G287" s="1883">
        <v>30010</v>
      </c>
    </row>
    <row r="288" spans="1:7" x14ac:dyDescent="0.25">
      <c r="A288" s="1883">
        <v>300102500</v>
      </c>
      <c r="B288" s="231" t="s">
        <v>2829</v>
      </c>
      <c r="C288" s="231">
        <v>15501.99</v>
      </c>
      <c r="D288" s="231">
        <v>0</v>
      </c>
      <c r="E288" s="231">
        <v>0</v>
      </c>
      <c r="F288" s="231">
        <v>15501.99</v>
      </c>
      <c r="G288" s="1883">
        <v>30010</v>
      </c>
    </row>
    <row r="289" spans="1:7" x14ac:dyDescent="0.25">
      <c r="A289" s="1883">
        <v>300102503</v>
      </c>
      <c r="B289" s="231" t="s">
        <v>2830</v>
      </c>
      <c r="C289" s="231">
        <v>0</v>
      </c>
      <c r="D289" s="231">
        <v>0</v>
      </c>
      <c r="E289" s="231">
        <v>0</v>
      </c>
      <c r="F289" s="231">
        <v>0</v>
      </c>
      <c r="G289" s="1883">
        <v>30010</v>
      </c>
    </row>
    <row r="290" spans="1:7" x14ac:dyDescent="0.25">
      <c r="A290" s="1883">
        <v>300102520</v>
      </c>
      <c r="B290" s="231" t="s">
        <v>2831</v>
      </c>
      <c r="C290" s="231">
        <v>3609.26</v>
      </c>
      <c r="D290" s="231">
        <v>0</v>
      </c>
      <c r="E290" s="231">
        <v>0</v>
      </c>
      <c r="F290" s="231">
        <v>3609.26</v>
      </c>
      <c r="G290" s="1883">
        <v>30010</v>
      </c>
    </row>
    <row r="291" spans="1:7" x14ac:dyDescent="0.25">
      <c r="A291" s="1883">
        <v>300102524</v>
      </c>
      <c r="B291" s="231" t="s">
        <v>2832</v>
      </c>
      <c r="C291" s="231">
        <v>177.15</v>
      </c>
      <c r="D291" s="231">
        <v>0</v>
      </c>
      <c r="E291" s="231">
        <v>0</v>
      </c>
      <c r="F291" s="231">
        <v>177.15</v>
      </c>
      <c r="G291" s="1883">
        <v>30010</v>
      </c>
    </row>
    <row r="292" spans="1:7" x14ac:dyDescent="0.25">
      <c r="A292" s="1883">
        <v>300102701</v>
      </c>
      <c r="B292" s="231" t="s">
        <v>2833</v>
      </c>
      <c r="C292" s="231">
        <v>0</v>
      </c>
      <c r="D292" s="231">
        <v>0</v>
      </c>
      <c r="E292" s="231">
        <v>0</v>
      </c>
      <c r="F292" s="231">
        <v>0</v>
      </c>
      <c r="G292" s="1883">
        <v>30010</v>
      </c>
    </row>
    <row r="293" spans="1:7" x14ac:dyDescent="0.25">
      <c r="A293" s="1883">
        <v>300102703</v>
      </c>
      <c r="B293" s="231" t="s">
        <v>2834</v>
      </c>
      <c r="C293" s="231">
        <v>14.38</v>
      </c>
      <c r="D293" s="231">
        <v>0</v>
      </c>
      <c r="E293" s="231">
        <v>0</v>
      </c>
      <c r="F293" s="231">
        <v>14.38</v>
      </c>
      <c r="G293" s="1883">
        <v>30010</v>
      </c>
    </row>
    <row r="294" spans="1:7" x14ac:dyDescent="0.25">
      <c r="A294" s="1883">
        <v>300102706</v>
      </c>
      <c r="B294" s="231" t="s">
        <v>2810</v>
      </c>
      <c r="C294" s="231">
        <v>96</v>
      </c>
      <c r="D294" s="231">
        <v>0</v>
      </c>
      <c r="E294" s="231">
        <v>0</v>
      </c>
      <c r="F294" s="231">
        <v>96</v>
      </c>
      <c r="G294" s="1883">
        <v>30010</v>
      </c>
    </row>
    <row r="295" spans="1:7" x14ac:dyDescent="0.25">
      <c r="A295" s="1883">
        <v>300102900</v>
      </c>
      <c r="B295" s="231" t="s">
        <v>2835</v>
      </c>
      <c r="C295" s="231">
        <v>-25000</v>
      </c>
      <c r="D295" s="231">
        <v>0</v>
      </c>
      <c r="E295" s="231">
        <v>0</v>
      </c>
      <c r="F295" s="231">
        <v>-25000</v>
      </c>
      <c r="G295" s="1883">
        <v>30010</v>
      </c>
    </row>
    <row r="296" spans="1:7" x14ac:dyDescent="0.25">
      <c r="A296" s="1883">
        <v>300102904</v>
      </c>
      <c r="B296" s="231" t="s">
        <v>2836</v>
      </c>
      <c r="C296" s="231">
        <v>0</v>
      </c>
      <c r="D296" s="231">
        <v>0</v>
      </c>
      <c r="E296" s="231">
        <v>0</v>
      </c>
      <c r="F296" s="231">
        <v>0</v>
      </c>
      <c r="G296" s="1883">
        <v>30010</v>
      </c>
    </row>
    <row r="297" spans="1:7" x14ac:dyDescent="0.25">
      <c r="A297" s="1883">
        <v>300103000</v>
      </c>
      <c r="B297" s="231" t="s">
        <v>2837</v>
      </c>
      <c r="C297" s="231">
        <v>0</v>
      </c>
      <c r="D297" s="231">
        <v>0</v>
      </c>
      <c r="E297" s="231">
        <v>0</v>
      </c>
      <c r="F297" s="231">
        <v>0</v>
      </c>
      <c r="G297" s="1883">
        <v>30010</v>
      </c>
    </row>
    <row r="298" spans="1:7" x14ac:dyDescent="0.25">
      <c r="A298" s="1883">
        <v>300104995</v>
      </c>
      <c r="B298" s="231" t="s">
        <v>2838</v>
      </c>
      <c r="C298" s="231">
        <v>0</v>
      </c>
      <c r="D298" s="231">
        <v>0</v>
      </c>
      <c r="E298" s="231">
        <v>0</v>
      </c>
      <c r="F298" s="231">
        <v>0</v>
      </c>
      <c r="G298" s="1883">
        <v>30010</v>
      </c>
    </row>
    <row r="299" spans="1:7" x14ac:dyDescent="0.25">
      <c r="A299" s="1883">
        <v>300105141</v>
      </c>
      <c r="B299" s="231" t="s">
        <v>2811</v>
      </c>
      <c r="C299" s="231">
        <v>9852.17</v>
      </c>
      <c r="D299" s="231">
        <v>0</v>
      </c>
      <c r="E299" s="231">
        <v>0</v>
      </c>
      <c r="F299" s="231">
        <v>9852.17</v>
      </c>
      <c r="G299" s="1883">
        <v>30010</v>
      </c>
    </row>
    <row r="300" spans="1:7" x14ac:dyDescent="0.25">
      <c r="A300" s="1883">
        <v>300109005</v>
      </c>
      <c r="B300" s="231" t="s">
        <v>2839</v>
      </c>
      <c r="C300" s="231">
        <v>-274327</v>
      </c>
      <c r="D300" s="231">
        <v>0</v>
      </c>
      <c r="E300" s="231">
        <v>0</v>
      </c>
      <c r="F300" s="231">
        <v>-274327</v>
      </c>
      <c r="G300" s="1883">
        <v>30010</v>
      </c>
    </row>
    <row r="301" spans="1:7" x14ac:dyDescent="0.25">
      <c r="A301" s="1883">
        <v>300109051</v>
      </c>
      <c r="B301" s="231" t="s">
        <v>2840</v>
      </c>
      <c r="C301" s="231">
        <v>-669886</v>
      </c>
      <c r="D301" s="231">
        <v>0</v>
      </c>
      <c r="E301" s="231">
        <v>0</v>
      </c>
      <c r="F301" s="231">
        <v>-669886</v>
      </c>
      <c r="G301" s="1883">
        <v>30010</v>
      </c>
    </row>
    <row r="302" spans="1:7" x14ac:dyDescent="0.25">
      <c r="A302" s="1883">
        <v>300109201</v>
      </c>
      <c r="B302" s="231" t="s">
        <v>2841</v>
      </c>
      <c r="C302" s="231">
        <v>-1512.95</v>
      </c>
      <c r="D302" s="231">
        <v>0</v>
      </c>
      <c r="E302" s="231">
        <v>0</v>
      </c>
      <c r="F302" s="231">
        <v>-1512.95</v>
      </c>
      <c r="G302" s="1883">
        <v>30010</v>
      </c>
    </row>
    <row r="303" spans="1:7" x14ac:dyDescent="0.25">
      <c r="A303" s="1883">
        <v>300109805</v>
      </c>
      <c r="B303" s="231" t="s">
        <v>2842</v>
      </c>
      <c r="C303" s="231">
        <v>0</v>
      </c>
      <c r="D303" s="231">
        <v>0</v>
      </c>
      <c r="E303" s="231">
        <v>0</v>
      </c>
      <c r="F303" s="231">
        <v>0</v>
      </c>
      <c r="G303" s="1883">
        <v>30010</v>
      </c>
    </row>
    <row r="304" spans="1:7" x14ac:dyDescent="0.25">
      <c r="A304" s="1883">
        <v>300111020</v>
      </c>
      <c r="B304" s="231" t="s">
        <v>527</v>
      </c>
      <c r="C304" s="231">
        <v>9360.5</v>
      </c>
      <c r="D304" s="231">
        <v>23500</v>
      </c>
      <c r="E304" s="231">
        <v>23500</v>
      </c>
      <c r="F304" s="231">
        <v>-14139.5</v>
      </c>
      <c r="G304" s="1883">
        <v>30011</v>
      </c>
    </row>
    <row r="305" spans="1:7" x14ac:dyDescent="0.25">
      <c r="A305" s="1883">
        <v>300111021</v>
      </c>
      <c r="B305" s="231" t="s">
        <v>529</v>
      </c>
      <c r="C305" s="231">
        <v>0</v>
      </c>
      <c r="D305" s="231">
        <v>0</v>
      </c>
      <c r="E305" s="231">
        <v>0</v>
      </c>
      <c r="F305" s="231">
        <v>0</v>
      </c>
      <c r="G305" s="1883">
        <v>30011</v>
      </c>
    </row>
    <row r="306" spans="1:7" x14ac:dyDescent="0.25">
      <c r="A306" s="1883">
        <v>300111022</v>
      </c>
      <c r="B306" s="231" t="s">
        <v>531</v>
      </c>
      <c r="C306" s="231">
        <v>0</v>
      </c>
      <c r="D306" s="231">
        <v>0</v>
      </c>
      <c r="E306" s="231">
        <v>0</v>
      </c>
      <c r="F306" s="231">
        <v>0</v>
      </c>
      <c r="G306" s="1883">
        <v>30011</v>
      </c>
    </row>
    <row r="307" spans="1:7" x14ac:dyDescent="0.25">
      <c r="A307" s="1883">
        <v>300111023</v>
      </c>
      <c r="B307" s="231" t="s">
        <v>533</v>
      </c>
      <c r="C307" s="231">
        <v>0</v>
      </c>
      <c r="D307" s="231">
        <v>0</v>
      </c>
      <c r="E307" s="231">
        <v>0</v>
      </c>
      <c r="F307" s="231">
        <v>0</v>
      </c>
      <c r="G307" s="1883">
        <v>30011</v>
      </c>
    </row>
    <row r="308" spans="1:7" x14ac:dyDescent="0.25">
      <c r="A308" s="1883">
        <v>300111024</v>
      </c>
      <c r="B308" s="231" t="s">
        <v>535</v>
      </c>
      <c r="C308" s="231">
        <v>4985.4799999999996</v>
      </c>
      <c r="D308" s="231">
        <v>26000</v>
      </c>
      <c r="E308" s="231">
        <v>26000</v>
      </c>
      <c r="F308" s="231">
        <v>-21014.52</v>
      </c>
      <c r="G308" s="1883">
        <v>30011</v>
      </c>
    </row>
    <row r="309" spans="1:7" x14ac:dyDescent="0.25">
      <c r="A309" s="1883">
        <v>300111025</v>
      </c>
      <c r="B309" s="231" t="s">
        <v>537</v>
      </c>
      <c r="C309" s="231">
        <v>0</v>
      </c>
      <c r="D309" s="231">
        <v>0</v>
      </c>
      <c r="E309" s="231">
        <v>0</v>
      </c>
      <c r="F309" s="231">
        <v>0</v>
      </c>
      <c r="G309" s="1883">
        <v>30011</v>
      </c>
    </row>
    <row r="310" spans="1:7" x14ac:dyDescent="0.25">
      <c r="A310" s="1883">
        <v>300111200</v>
      </c>
      <c r="B310" s="231" t="s">
        <v>2865</v>
      </c>
      <c r="C310" s="231">
        <v>0</v>
      </c>
      <c r="D310" s="231">
        <v>0</v>
      </c>
      <c r="E310" s="231">
        <v>0</v>
      </c>
      <c r="F310" s="231">
        <v>0</v>
      </c>
      <c r="G310" s="1883">
        <v>30011</v>
      </c>
    </row>
    <row r="311" spans="1:7" x14ac:dyDescent="0.25">
      <c r="A311" s="1883">
        <v>300115008</v>
      </c>
      <c r="B311" s="231" t="s">
        <v>539</v>
      </c>
      <c r="C311" s="231">
        <v>0</v>
      </c>
      <c r="D311" s="231">
        <v>0</v>
      </c>
      <c r="E311" s="231">
        <v>0</v>
      </c>
      <c r="F311" s="231">
        <v>0</v>
      </c>
      <c r="G311" s="1883">
        <v>30011</v>
      </c>
    </row>
    <row r="312" spans="1:7" x14ac:dyDescent="0.25">
      <c r="A312" s="1883">
        <v>300119053</v>
      </c>
      <c r="B312" s="231" t="s">
        <v>541</v>
      </c>
      <c r="C312" s="231">
        <v>0</v>
      </c>
      <c r="D312" s="231">
        <v>0</v>
      </c>
      <c r="E312" s="231">
        <v>0</v>
      </c>
      <c r="F312" s="231">
        <v>0</v>
      </c>
      <c r="G312" s="1883">
        <v>30011</v>
      </c>
    </row>
    <row r="313" spans="1:7" x14ac:dyDescent="0.25">
      <c r="A313" s="1883">
        <v>300120800</v>
      </c>
      <c r="B313" s="231" t="s">
        <v>543</v>
      </c>
      <c r="C313" s="231">
        <v>0</v>
      </c>
      <c r="D313" s="231">
        <v>0</v>
      </c>
      <c r="E313" s="231">
        <v>0</v>
      </c>
      <c r="F313" s="231">
        <v>0</v>
      </c>
      <c r="G313" s="1883">
        <v>30012</v>
      </c>
    </row>
    <row r="314" spans="1:7" x14ac:dyDescent="0.25">
      <c r="A314" s="1883">
        <v>300122401</v>
      </c>
      <c r="B314" s="231" t="s">
        <v>545</v>
      </c>
      <c r="C314" s="231">
        <v>0</v>
      </c>
      <c r="D314" s="231">
        <v>0</v>
      </c>
      <c r="E314" s="231">
        <v>0</v>
      </c>
      <c r="F314" s="231">
        <v>0</v>
      </c>
      <c r="G314" s="1883">
        <v>30012</v>
      </c>
    </row>
    <row r="315" spans="1:7" x14ac:dyDescent="0.25">
      <c r="A315" s="1883">
        <v>300124610</v>
      </c>
      <c r="B315" s="231" t="s">
        <v>547</v>
      </c>
      <c r="C315" s="231">
        <v>0</v>
      </c>
      <c r="D315" s="231">
        <v>0</v>
      </c>
      <c r="E315" s="231">
        <v>0</v>
      </c>
      <c r="F315" s="231">
        <v>0</v>
      </c>
      <c r="G315" s="1883">
        <v>30012</v>
      </c>
    </row>
    <row r="316" spans="1:7" x14ac:dyDescent="0.25">
      <c r="A316" s="1883">
        <v>300132900</v>
      </c>
      <c r="B316" s="231" t="s">
        <v>2866</v>
      </c>
      <c r="C316" s="231">
        <v>8950000</v>
      </c>
      <c r="D316" s="231">
        <v>0</v>
      </c>
      <c r="E316" s="231">
        <v>0</v>
      </c>
      <c r="F316" s="231">
        <v>8950000</v>
      </c>
      <c r="G316" s="1883">
        <v>30013</v>
      </c>
    </row>
    <row r="317" spans="1:7" x14ac:dyDescent="0.25">
      <c r="A317" s="1883">
        <v>300139051</v>
      </c>
      <c r="B317" s="231" t="s">
        <v>2867</v>
      </c>
      <c r="C317" s="231">
        <v>-10742000</v>
      </c>
      <c r="D317" s="231">
        <v>0</v>
      </c>
      <c r="E317" s="231">
        <v>0</v>
      </c>
      <c r="F317" s="231">
        <v>-10742000</v>
      </c>
      <c r="G317" s="1883">
        <v>30013</v>
      </c>
    </row>
    <row r="318" spans="1:7" x14ac:dyDescent="0.25">
      <c r="A318" s="1883">
        <v>301010100</v>
      </c>
      <c r="B318" s="231" t="s">
        <v>549</v>
      </c>
      <c r="C318" s="231">
        <v>0</v>
      </c>
      <c r="D318" s="231">
        <v>0</v>
      </c>
      <c r="E318" s="231">
        <v>0</v>
      </c>
      <c r="F318" s="231">
        <v>0</v>
      </c>
      <c r="G318" s="1883">
        <v>30101</v>
      </c>
    </row>
    <row r="319" spans="1:7" x14ac:dyDescent="0.25">
      <c r="A319" s="1883">
        <v>301010101</v>
      </c>
      <c r="B319" s="231" t="s">
        <v>551</v>
      </c>
      <c r="C319" s="231">
        <v>0</v>
      </c>
      <c r="D319" s="231">
        <v>0</v>
      </c>
      <c r="E319" s="231">
        <v>0</v>
      </c>
      <c r="F319" s="231">
        <v>0</v>
      </c>
      <c r="G319" s="1883">
        <v>30101</v>
      </c>
    </row>
    <row r="320" spans="1:7" x14ac:dyDescent="0.25">
      <c r="A320" s="1883">
        <v>301010102</v>
      </c>
      <c r="B320" s="231" t="s">
        <v>553</v>
      </c>
      <c r="C320" s="231">
        <v>0</v>
      </c>
      <c r="D320" s="231">
        <v>0</v>
      </c>
      <c r="E320" s="231">
        <v>0</v>
      </c>
      <c r="F320" s="231">
        <v>0</v>
      </c>
      <c r="G320" s="1883">
        <v>30101</v>
      </c>
    </row>
    <row r="321" spans="1:7" x14ac:dyDescent="0.25">
      <c r="A321" s="1883">
        <v>301010103</v>
      </c>
      <c r="B321" s="231" t="s">
        <v>555</v>
      </c>
      <c r="C321" s="231">
        <v>0</v>
      </c>
      <c r="D321" s="231">
        <v>0</v>
      </c>
      <c r="E321" s="231">
        <v>0</v>
      </c>
      <c r="F321" s="231">
        <v>0</v>
      </c>
      <c r="G321" s="1883">
        <v>30101</v>
      </c>
    </row>
    <row r="322" spans="1:7" x14ac:dyDescent="0.25">
      <c r="A322" s="1883">
        <v>301010120</v>
      </c>
      <c r="B322" s="231" t="s">
        <v>557</v>
      </c>
      <c r="C322" s="231">
        <v>0</v>
      </c>
      <c r="D322" s="231">
        <v>0</v>
      </c>
      <c r="E322" s="231">
        <v>0</v>
      </c>
      <c r="F322" s="231">
        <v>0</v>
      </c>
      <c r="G322" s="1883">
        <v>30101</v>
      </c>
    </row>
    <row r="323" spans="1:7" x14ac:dyDescent="0.25">
      <c r="A323" s="1883">
        <v>301010150</v>
      </c>
      <c r="B323" s="231" t="s">
        <v>559</v>
      </c>
      <c r="C323" s="231">
        <v>0</v>
      </c>
      <c r="D323" s="231">
        <v>0</v>
      </c>
      <c r="E323" s="231">
        <v>0</v>
      </c>
      <c r="F323" s="231">
        <v>0</v>
      </c>
      <c r="G323" s="1883">
        <v>30101</v>
      </c>
    </row>
    <row r="324" spans="1:7" x14ac:dyDescent="0.25">
      <c r="A324" s="1883">
        <v>301010200</v>
      </c>
      <c r="B324" s="231" t="s">
        <v>561</v>
      </c>
      <c r="C324" s="231">
        <v>0</v>
      </c>
      <c r="D324" s="231">
        <v>0</v>
      </c>
      <c r="E324" s="231">
        <v>0</v>
      </c>
      <c r="F324" s="231">
        <v>0</v>
      </c>
      <c r="G324" s="1883">
        <v>30101</v>
      </c>
    </row>
    <row r="325" spans="1:7" x14ac:dyDescent="0.25">
      <c r="A325" s="1883">
        <v>301010700</v>
      </c>
      <c r="B325" s="231" t="s">
        <v>563</v>
      </c>
      <c r="C325" s="231">
        <v>0</v>
      </c>
      <c r="D325" s="231">
        <v>0</v>
      </c>
      <c r="E325" s="231">
        <v>0</v>
      </c>
      <c r="F325" s="231">
        <v>0</v>
      </c>
      <c r="G325" s="1883">
        <v>30101</v>
      </c>
    </row>
    <row r="326" spans="1:7" x14ac:dyDescent="0.25">
      <c r="A326" s="1883">
        <v>301010800</v>
      </c>
      <c r="B326" s="231" t="s">
        <v>565</v>
      </c>
      <c r="C326" s="231">
        <v>0</v>
      </c>
      <c r="D326" s="231">
        <v>0</v>
      </c>
      <c r="E326" s="231">
        <v>0</v>
      </c>
      <c r="F326" s="231">
        <v>0</v>
      </c>
      <c r="G326" s="1883">
        <v>30101</v>
      </c>
    </row>
    <row r="327" spans="1:7" x14ac:dyDescent="0.25">
      <c r="A327" s="1883">
        <v>301010930</v>
      </c>
      <c r="B327" s="231" t="s">
        <v>567</v>
      </c>
      <c r="C327" s="231">
        <v>0</v>
      </c>
      <c r="D327" s="231">
        <v>0</v>
      </c>
      <c r="E327" s="231">
        <v>0</v>
      </c>
      <c r="F327" s="231">
        <v>0</v>
      </c>
      <c r="G327" s="1883">
        <v>30101</v>
      </c>
    </row>
    <row r="328" spans="1:7" x14ac:dyDescent="0.25">
      <c r="A328" s="1883">
        <v>301010975</v>
      </c>
      <c r="B328" s="231" t="s">
        <v>569</v>
      </c>
      <c r="C328" s="231">
        <v>0</v>
      </c>
      <c r="D328" s="231">
        <v>0</v>
      </c>
      <c r="E328" s="231">
        <v>0</v>
      </c>
      <c r="F328" s="231">
        <v>0</v>
      </c>
      <c r="G328" s="1883">
        <v>30101</v>
      </c>
    </row>
    <row r="329" spans="1:7" x14ac:dyDescent="0.25">
      <c r="A329" s="1883">
        <v>301012000</v>
      </c>
      <c r="B329" s="231" t="s">
        <v>571</v>
      </c>
      <c r="C329" s="231">
        <v>0</v>
      </c>
      <c r="D329" s="231">
        <v>0</v>
      </c>
      <c r="E329" s="231">
        <v>0</v>
      </c>
      <c r="F329" s="231">
        <v>0</v>
      </c>
      <c r="G329" s="1883">
        <v>30101</v>
      </c>
    </row>
    <row r="330" spans="1:7" x14ac:dyDescent="0.25">
      <c r="A330" s="1883">
        <v>301012003</v>
      </c>
      <c r="B330" s="231" t="s">
        <v>573</v>
      </c>
      <c r="C330" s="231">
        <v>0</v>
      </c>
      <c r="D330" s="231">
        <v>0</v>
      </c>
      <c r="E330" s="231">
        <v>0</v>
      </c>
      <c r="F330" s="231">
        <v>0</v>
      </c>
      <c r="G330" s="1883">
        <v>30101</v>
      </c>
    </row>
    <row r="331" spans="1:7" x14ac:dyDescent="0.25">
      <c r="A331" s="1883">
        <v>301012004</v>
      </c>
      <c r="B331" s="231" t="s">
        <v>575</v>
      </c>
      <c r="C331" s="231">
        <v>3483.33</v>
      </c>
      <c r="D331" s="231">
        <v>0</v>
      </c>
      <c r="E331" s="231">
        <v>0</v>
      </c>
      <c r="F331" s="231">
        <v>3483.33</v>
      </c>
      <c r="G331" s="1883">
        <v>30101</v>
      </c>
    </row>
    <row r="332" spans="1:7" x14ac:dyDescent="0.25">
      <c r="A332" s="1883">
        <v>301012022</v>
      </c>
      <c r="B332" s="231" t="s">
        <v>577</v>
      </c>
      <c r="C332" s="231">
        <v>130</v>
      </c>
      <c r="D332" s="231">
        <v>0</v>
      </c>
      <c r="E332" s="231">
        <v>0</v>
      </c>
      <c r="F332" s="231">
        <v>130</v>
      </c>
      <c r="G332" s="1883">
        <v>30101</v>
      </c>
    </row>
    <row r="333" spans="1:7" x14ac:dyDescent="0.25">
      <c r="A333" s="1883">
        <v>301012401</v>
      </c>
      <c r="B333" s="231" t="s">
        <v>579</v>
      </c>
      <c r="C333" s="231">
        <v>7949.21</v>
      </c>
      <c r="D333" s="231">
        <v>8100</v>
      </c>
      <c r="E333" s="231">
        <v>8100</v>
      </c>
      <c r="F333" s="231">
        <v>-150.79</v>
      </c>
      <c r="G333" s="1883">
        <v>30101</v>
      </c>
    </row>
    <row r="334" spans="1:7" x14ac:dyDescent="0.25">
      <c r="A334" s="1883">
        <v>301012422</v>
      </c>
      <c r="B334" s="231" t="s">
        <v>581</v>
      </c>
      <c r="C334" s="231">
        <v>0</v>
      </c>
      <c r="D334" s="231">
        <v>0</v>
      </c>
      <c r="E334" s="231">
        <v>0</v>
      </c>
      <c r="F334" s="231">
        <v>0</v>
      </c>
      <c r="G334" s="1883">
        <v>30101</v>
      </c>
    </row>
    <row r="335" spans="1:7" x14ac:dyDescent="0.25">
      <c r="A335" s="1883">
        <v>301012423</v>
      </c>
      <c r="B335" s="231" t="s">
        <v>583</v>
      </c>
      <c r="C335" s="231">
        <v>0</v>
      </c>
      <c r="D335" s="231">
        <v>0</v>
      </c>
      <c r="E335" s="231">
        <v>0</v>
      </c>
      <c r="F335" s="231">
        <v>0</v>
      </c>
      <c r="G335" s="1883">
        <v>30101</v>
      </c>
    </row>
    <row r="336" spans="1:7" x14ac:dyDescent="0.25">
      <c r="A336" s="1883">
        <v>301012430</v>
      </c>
      <c r="B336" s="231" t="s">
        <v>585</v>
      </c>
      <c r="C336" s="231">
        <v>0</v>
      </c>
      <c r="D336" s="231">
        <v>0</v>
      </c>
      <c r="E336" s="231">
        <v>0</v>
      </c>
      <c r="F336" s="231">
        <v>0</v>
      </c>
      <c r="G336" s="1883">
        <v>30101</v>
      </c>
    </row>
    <row r="337" spans="1:7" x14ac:dyDescent="0.25">
      <c r="A337" s="1883">
        <v>301012432</v>
      </c>
      <c r="B337" s="231" t="s">
        <v>587</v>
      </c>
      <c r="C337" s="231">
        <v>0</v>
      </c>
      <c r="D337" s="231">
        <v>0</v>
      </c>
      <c r="E337" s="231">
        <v>0</v>
      </c>
      <c r="F337" s="231">
        <v>0</v>
      </c>
      <c r="G337" s="1883">
        <v>30101</v>
      </c>
    </row>
    <row r="338" spans="1:7" x14ac:dyDescent="0.25">
      <c r="A338" s="1883">
        <v>301012446</v>
      </c>
      <c r="B338" s="231" t="s">
        <v>589</v>
      </c>
      <c r="C338" s="231">
        <v>0</v>
      </c>
      <c r="D338" s="231">
        <v>0</v>
      </c>
      <c r="E338" s="231">
        <v>0</v>
      </c>
      <c r="F338" s="231">
        <v>0</v>
      </c>
      <c r="G338" s="1883">
        <v>30101</v>
      </c>
    </row>
    <row r="339" spans="1:7" x14ac:dyDescent="0.25">
      <c r="A339" s="1883">
        <v>301012500</v>
      </c>
      <c r="B339" s="231" t="s">
        <v>591</v>
      </c>
      <c r="C339" s="231">
        <v>0</v>
      </c>
      <c r="D339" s="231">
        <v>0</v>
      </c>
      <c r="E339" s="231">
        <v>0</v>
      </c>
      <c r="F339" s="231">
        <v>0</v>
      </c>
      <c r="G339" s="1883">
        <v>30101</v>
      </c>
    </row>
    <row r="340" spans="1:7" x14ac:dyDescent="0.25">
      <c r="A340" s="1883">
        <v>301012510</v>
      </c>
      <c r="B340" s="231" t="s">
        <v>593</v>
      </c>
      <c r="C340" s="231">
        <v>0</v>
      </c>
      <c r="D340" s="231">
        <v>0</v>
      </c>
      <c r="E340" s="231">
        <v>0</v>
      </c>
      <c r="F340" s="231">
        <v>0</v>
      </c>
      <c r="G340" s="1883">
        <v>30101</v>
      </c>
    </row>
    <row r="341" spans="1:7" x14ac:dyDescent="0.25">
      <c r="A341" s="1883">
        <v>301012520</v>
      </c>
      <c r="B341" s="231" t="s">
        <v>595</v>
      </c>
      <c r="C341" s="231">
        <v>0</v>
      </c>
      <c r="D341" s="231">
        <v>0</v>
      </c>
      <c r="E341" s="231">
        <v>0</v>
      </c>
      <c r="F341" s="231">
        <v>0</v>
      </c>
      <c r="G341" s="1883">
        <v>30101</v>
      </c>
    </row>
    <row r="342" spans="1:7" x14ac:dyDescent="0.25">
      <c r="A342" s="1883">
        <v>301012524</v>
      </c>
      <c r="B342" s="231" t="s">
        <v>597</v>
      </c>
      <c r="C342" s="231">
        <v>0</v>
      </c>
      <c r="D342" s="231">
        <v>0</v>
      </c>
      <c r="E342" s="231">
        <v>0</v>
      </c>
      <c r="F342" s="231">
        <v>0</v>
      </c>
      <c r="G342" s="1883">
        <v>30101</v>
      </c>
    </row>
    <row r="343" spans="1:7" x14ac:dyDescent="0.25">
      <c r="A343" s="1883">
        <v>301012703</v>
      </c>
      <c r="B343" s="231" t="s">
        <v>599</v>
      </c>
      <c r="C343" s="231">
        <v>0</v>
      </c>
      <c r="D343" s="231">
        <v>0</v>
      </c>
      <c r="E343" s="231">
        <v>0</v>
      </c>
      <c r="F343" s="231">
        <v>0</v>
      </c>
      <c r="G343" s="1883">
        <v>30101</v>
      </c>
    </row>
    <row r="344" spans="1:7" x14ac:dyDescent="0.25">
      <c r="A344" s="1883">
        <v>301012801</v>
      </c>
      <c r="B344" s="231" t="s">
        <v>601</v>
      </c>
      <c r="C344" s="231">
        <v>0</v>
      </c>
      <c r="D344" s="231">
        <v>0</v>
      </c>
      <c r="E344" s="231">
        <v>0</v>
      </c>
      <c r="F344" s="231">
        <v>0</v>
      </c>
      <c r="G344" s="1883">
        <v>30101</v>
      </c>
    </row>
    <row r="345" spans="1:7" x14ac:dyDescent="0.25">
      <c r="A345" s="1883">
        <v>301014600</v>
      </c>
      <c r="B345" s="231" t="s">
        <v>603</v>
      </c>
      <c r="C345" s="231">
        <v>0</v>
      </c>
      <c r="D345" s="231">
        <v>0</v>
      </c>
      <c r="E345" s="231">
        <v>0</v>
      </c>
      <c r="F345" s="231">
        <v>0</v>
      </c>
      <c r="G345" s="1883">
        <v>30101</v>
      </c>
    </row>
    <row r="346" spans="1:7" x14ac:dyDescent="0.25">
      <c r="A346" s="1883">
        <v>301014610</v>
      </c>
      <c r="B346" s="231" t="s">
        <v>605</v>
      </c>
      <c r="C346" s="231">
        <v>0</v>
      </c>
      <c r="D346" s="231">
        <v>0</v>
      </c>
      <c r="E346" s="231">
        <v>0</v>
      </c>
      <c r="F346" s="231">
        <v>0</v>
      </c>
      <c r="G346" s="1883">
        <v>30101</v>
      </c>
    </row>
    <row r="347" spans="1:7" x14ac:dyDescent="0.25">
      <c r="A347" s="1883">
        <v>301014611</v>
      </c>
      <c r="B347" s="231" t="s">
        <v>607</v>
      </c>
      <c r="C347" s="231">
        <v>0</v>
      </c>
      <c r="D347" s="231">
        <v>0</v>
      </c>
      <c r="E347" s="231">
        <v>0</v>
      </c>
      <c r="F347" s="231">
        <v>0</v>
      </c>
      <c r="G347" s="1883">
        <v>30101</v>
      </c>
    </row>
    <row r="348" spans="1:7" x14ac:dyDescent="0.25">
      <c r="A348" s="1883">
        <v>301014612</v>
      </c>
      <c r="B348" s="231" t="s">
        <v>609</v>
      </c>
      <c r="C348" s="231">
        <v>0</v>
      </c>
      <c r="D348" s="231">
        <v>0</v>
      </c>
      <c r="E348" s="231">
        <v>0</v>
      </c>
      <c r="F348" s="231">
        <v>0</v>
      </c>
      <c r="G348" s="1883">
        <v>30101</v>
      </c>
    </row>
    <row r="349" spans="1:7" x14ac:dyDescent="0.25">
      <c r="A349" s="1883">
        <v>301014618</v>
      </c>
      <c r="B349" s="231" t="s">
        <v>611</v>
      </c>
      <c r="C349" s="231">
        <v>0</v>
      </c>
      <c r="D349" s="231">
        <v>0</v>
      </c>
      <c r="E349" s="231">
        <v>0</v>
      </c>
      <c r="F349" s="231">
        <v>0</v>
      </c>
      <c r="G349" s="1883">
        <v>30101</v>
      </c>
    </row>
    <row r="350" spans="1:7" x14ac:dyDescent="0.25">
      <c r="A350" s="1883">
        <v>301014619</v>
      </c>
      <c r="B350" s="231" t="s">
        <v>613</v>
      </c>
      <c r="C350" s="231">
        <v>0</v>
      </c>
      <c r="D350" s="231">
        <v>0</v>
      </c>
      <c r="E350" s="231">
        <v>0</v>
      </c>
      <c r="F350" s="231">
        <v>0</v>
      </c>
      <c r="G350" s="1883">
        <v>30101</v>
      </c>
    </row>
    <row r="351" spans="1:7" x14ac:dyDescent="0.25">
      <c r="A351" s="1883">
        <v>301015124</v>
      </c>
      <c r="B351" s="231" t="s">
        <v>615</v>
      </c>
      <c r="C351" s="231">
        <v>0</v>
      </c>
      <c r="D351" s="231">
        <v>0</v>
      </c>
      <c r="E351" s="231">
        <v>0</v>
      </c>
      <c r="F351" s="231">
        <v>0</v>
      </c>
      <c r="G351" s="1883">
        <v>30101</v>
      </c>
    </row>
    <row r="352" spans="1:7" x14ac:dyDescent="0.25">
      <c r="A352" s="1883">
        <v>301016009</v>
      </c>
      <c r="B352" s="231" t="s">
        <v>617</v>
      </c>
      <c r="C352" s="231">
        <v>0</v>
      </c>
      <c r="D352" s="231">
        <v>0</v>
      </c>
      <c r="E352" s="231">
        <v>0</v>
      </c>
      <c r="F352" s="231">
        <v>0</v>
      </c>
      <c r="G352" s="1883">
        <v>30101</v>
      </c>
    </row>
    <row r="353" spans="1:7" x14ac:dyDescent="0.25">
      <c r="A353" s="1883">
        <v>301016010</v>
      </c>
      <c r="B353" s="231" t="s">
        <v>619</v>
      </c>
      <c r="C353" s="231">
        <v>0</v>
      </c>
      <c r="D353" s="231">
        <v>0</v>
      </c>
      <c r="E353" s="231">
        <v>0</v>
      </c>
      <c r="F353" s="231">
        <v>0</v>
      </c>
      <c r="G353" s="1883">
        <v>30101</v>
      </c>
    </row>
    <row r="354" spans="1:7" x14ac:dyDescent="0.25">
      <c r="A354" s="1883">
        <v>301019051</v>
      </c>
      <c r="B354" s="231" t="s">
        <v>621</v>
      </c>
      <c r="C354" s="231">
        <v>0</v>
      </c>
      <c r="D354" s="231">
        <v>0</v>
      </c>
      <c r="E354" s="231">
        <v>0</v>
      </c>
      <c r="F354" s="231">
        <v>0</v>
      </c>
      <c r="G354" s="1883">
        <v>30101</v>
      </c>
    </row>
    <row r="355" spans="1:7" x14ac:dyDescent="0.25">
      <c r="A355" s="1883">
        <v>301019054</v>
      </c>
      <c r="B355" s="231" t="s">
        <v>623</v>
      </c>
      <c r="C355" s="231">
        <v>0</v>
      </c>
      <c r="D355" s="231">
        <v>0</v>
      </c>
      <c r="E355" s="231">
        <v>0</v>
      </c>
      <c r="F355" s="231">
        <v>0</v>
      </c>
      <c r="G355" s="1883">
        <v>30101</v>
      </c>
    </row>
    <row r="356" spans="1:7" x14ac:dyDescent="0.25">
      <c r="A356" s="1883">
        <v>301019200</v>
      </c>
      <c r="B356" s="231" t="s">
        <v>625</v>
      </c>
      <c r="C356" s="231">
        <v>0</v>
      </c>
      <c r="D356" s="231">
        <v>0</v>
      </c>
      <c r="E356" s="231">
        <v>0</v>
      </c>
      <c r="F356" s="231">
        <v>0</v>
      </c>
      <c r="G356" s="1883">
        <v>30101</v>
      </c>
    </row>
    <row r="357" spans="1:7" x14ac:dyDescent="0.25">
      <c r="A357" s="1883">
        <v>302010100</v>
      </c>
      <c r="B357" s="231" t="s">
        <v>627</v>
      </c>
      <c r="C357" s="231">
        <v>24064</v>
      </c>
      <c r="D357" s="231">
        <v>58400</v>
      </c>
      <c r="E357" s="231">
        <v>58400</v>
      </c>
      <c r="F357" s="231">
        <v>-34336</v>
      </c>
      <c r="G357" s="1883">
        <v>30201</v>
      </c>
    </row>
    <row r="358" spans="1:7" x14ac:dyDescent="0.25">
      <c r="A358" s="1883">
        <v>302010101</v>
      </c>
      <c r="B358" s="231" t="s">
        <v>629</v>
      </c>
      <c r="C358" s="231">
        <v>0</v>
      </c>
      <c r="D358" s="231">
        <v>0</v>
      </c>
      <c r="E358" s="231">
        <v>0</v>
      </c>
      <c r="F358" s="231">
        <v>0</v>
      </c>
      <c r="G358" s="1883">
        <v>30201</v>
      </c>
    </row>
    <row r="359" spans="1:7" x14ac:dyDescent="0.25">
      <c r="A359" s="1883">
        <v>302010102</v>
      </c>
      <c r="B359" s="231" t="s">
        <v>631</v>
      </c>
      <c r="C359" s="231">
        <v>0</v>
      </c>
      <c r="D359" s="231">
        <v>0</v>
      </c>
      <c r="E359" s="231">
        <v>0</v>
      </c>
      <c r="F359" s="231">
        <v>0</v>
      </c>
      <c r="G359" s="1883">
        <v>30201</v>
      </c>
    </row>
    <row r="360" spans="1:7" x14ac:dyDescent="0.25">
      <c r="A360" s="1883">
        <v>302010103</v>
      </c>
      <c r="B360" s="231" t="s">
        <v>633</v>
      </c>
      <c r="C360" s="231">
        <v>0</v>
      </c>
      <c r="D360" s="231">
        <v>0</v>
      </c>
      <c r="E360" s="231">
        <v>0</v>
      </c>
      <c r="F360" s="231">
        <v>0</v>
      </c>
      <c r="G360" s="1883">
        <v>30201</v>
      </c>
    </row>
    <row r="361" spans="1:7" x14ac:dyDescent="0.25">
      <c r="A361" s="1883">
        <v>302010120</v>
      </c>
      <c r="B361" s="231" t="s">
        <v>635</v>
      </c>
      <c r="C361" s="231">
        <v>0</v>
      </c>
      <c r="D361" s="231">
        <v>0</v>
      </c>
      <c r="E361" s="231">
        <v>0</v>
      </c>
      <c r="F361" s="231">
        <v>0</v>
      </c>
      <c r="G361" s="1883">
        <v>30201</v>
      </c>
    </row>
    <row r="362" spans="1:7" x14ac:dyDescent="0.25">
      <c r="A362" s="1883">
        <v>302010150</v>
      </c>
      <c r="B362" s="231" t="s">
        <v>637</v>
      </c>
      <c r="C362" s="231">
        <v>0</v>
      </c>
      <c r="D362" s="231">
        <v>500</v>
      </c>
      <c r="E362" s="231">
        <v>500</v>
      </c>
      <c r="F362" s="231">
        <v>-500</v>
      </c>
      <c r="G362" s="1883">
        <v>30201</v>
      </c>
    </row>
    <row r="363" spans="1:7" x14ac:dyDescent="0.25">
      <c r="A363" s="1883">
        <v>302010200</v>
      </c>
      <c r="B363" s="231" t="s">
        <v>639</v>
      </c>
      <c r="C363" s="231">
        <v>0</v>
      </c>
      <c r="D363" s="231">
        <v>0</v>
      </c>
      <c r="E363" s="231">
        <v>0</v>
      </c>
      <c r="F363" s="231">
        <v>0</v>
      </c>
      <c r="G363" s="1883">
        <v>30201</v>
      </c>
    </row>
    <row r="364" spans="1:7" x14ac:dyDescent="0.25">
      <c r="A364" s="1883">
        <v>302010400</v>
      </c>
      <c r="B364" s="231" t="s">
        <v>641</v>
      </c>
      <c r="C364" s="231">
        <v>0</v>
      </c>
      <c r="D364" s="231">
        <v>0</v>
      </c>
      <c r="E364" s="231">
        <v>0</v>
      </c>
      <c r="F364" s="231">
        <v>0</v>
      </c>
      <c r="G364" s="1883">
        <v>30201</v>
      </c>
    </row>
    <row r="365" spans="1:7" x14ac:dyDescent="0.25">
      <c r="A365" s="1883">
        <v>302010700</v>
      </c>
      <c r="B365" s="231" t="s">
        <v>643</v>
      </c>
      <c r="C365" s="231">
        <v>0</v>
      </c>
      <c r="D365" s="231">
        <v>0</v>
      </c>
      <c r="E365" s="231">
        <v>0</v>
      </c>
      <c r="F365" s="231">
        <v>0</v>
      </c>
      <c r="G365" s="1883">
        <v>30201</v>
      </c>
    </row>
    <row r="366" spans="1:7" x14ac:dyDescent="0.25">
      <c r="A366" s="1883">
        <v>302010715</v>
      </c>
      <c r="B366" s="231" t="s">
        <v>645</v>
      </c>
      <c r="C366" s="231">
        <v>0</v>
      </c>
      <c r="D366" s="231">
        <v>0</v>
      </c>
      <c r="E366" s="231">
        <v>0</v>
      </c>
      <c r="F366" s="231">
        <v>0</v>
      </c>
      <c r="G366" s="1883">
        <v>30201</v>
      </c>
    </row>
    <row r="367" spans="1:7" x14ac:dyDescent="0.25">
      <c r="A367" s="1883">
        <v>302010770</v>
      </c>
      <c r="B367" s="231" t="s">
        <v>647</v>
      </c>
      <c r="C367" s="231">
        <v>19391.25</v>
      </c>
      <c r="D367" s="231">
        <v>49200</v>
      </c>
      <c r="E367" s="231">
        <v>49200</v>
      </c>
      <c r="F367" s="231">
        <v>-29808.75</v>
      </c>
      <c r="G367" s="1883">
        <v>30201</v>
      </c>
    </row>
    <row r="368" spans="1:7" x14ac:dyDescent="0.25">
      <c r="A368" s="1883">
        <v>302010771</v>
      </c>
      <c r="B368" s="231" t="s">
        <v>649</v>
      </c>
      <c r="C368" s="231">
        <v>51582.1</v>
      </c>
      <c r="D368" s="231">
        <v>123500</v>
      </c>
      <c r="E368" s="231">
        <v>123500</v>
      </c>
      <c r="F368" s="231">
        <v>-71917.899999999994</v>
      </c>
      <c r="G368" s="1883">
        <v>30201</v>
      </c>
    </row>
    <row r="369" spans="1:7" x14ac:dyDescent="0.25">
      <c r="A369" s="1883">
        <v>302010772</v>
      </c>
      <c r="B369" s="231" t="s">
        <v>651</v>
      </c>
      <c r="C369" s="231">
        <v>160</v>
      </c>
      <c r="D369" s="231">
        <v>1100</v>
      </c>
      <c r="E369" s="231">
        <v>1100</v>
      </c>
      <c r="F369" s="231">
        <v>-940</v>
      </c>
      <c r="G369" s="1883">
        <v>30201</v>
      </c>
    </row>
    <row r="370" spans="1:7" x14ac:dyDescent="0.25">
      <c r="A370" s="1883">
        <v>302010773</v>
      </c>
      <c r="B370" s="231" t="s">
        <v>653</v>
      </c>
      <c r="C370" s="231">
        <v>0</v>
      </c>
      <c r="D370" s="231">
        <v>0</v>
      </c>
      <c r="E370" s="231">
        <v>0</v>
      </c>
      <c r="F370" s="231">
        <v>0</v>
      </c>
      <c r="G370" s="1883">
        <v>30201</v>
      </c>
    </row>
    <row r="371" spans="1:7" x14ac:dyDescent="0.25">
      <c r="A371" s="1883">
        <v>302010774</v>
      </c>
      <c r="B371" s="231" t="s">
        <v>655</v>
      </c>
      <c r="C371" s="231">
        <v>0</v>
      </c>
      <c r="D371" s="231">
        <v>0</v>
      </c>
      <c r="E371" s="231">
        <v>0</v>
      </c>
      <c r="F371" s="231">
        <v>0</v>
      </c>
      <c r="G371" s="1883">
        <v>30201</v>
      </c>
    </row>
    <row r="372" spans="1:7" x14ac:dyDescent="0.25">
      <c r="A372" s="1883">
        <v>302010775</v>
      </c>
      <c r="B372" s="231" t="s">
        <v>657</v>
      </c>
      <c r="C372" s="231">
        <v>0</v>
      </c>
      <c r="D372" s="231">
        <v>0</v>
      </c>
      <c r="E372" s="231">
        <v>0</v>
      </c>
      <c r="F372" s="231">
        <v>0</v>
      </c>
      <c r="G372" s="1883">
        <v>30201</v>
      </c>
    </row>
    <row r="373" spans="1:7" x14ac:dyDescent="0.25">
      <c r="A373" s="1883">
        <v>302010776</v>
      </c>
      <c r="B373" s="231" t="s">
        <v>659</v>
      </c>
      <c r="C373" s="231">
        <v>0</v>
      </c>
      <c r="D373" s="231">
        <v>700</v>
      </c>
      <c r="E373" s="231">
        <v>700</v>
      </c>
      <c r="F373" s="231">
        <v>-700</v>
      </c>
      <c r="G373" s="1883">
        <v>30201</v>
      </c>
    </row>
    <row r="374" spans="1:7" x14ac:dyDescent="0.25">
      <c r="A374" s="1883">
        <v>302010800</v>
      </c>
      <c r="B374" s="231" t="s">
        <v>661</v>
      </c>
      <c r="C374" s="231">
        <v>0</v>
      </c>
      <c r="D374" s="231">
        <v>0</v>
      </c>
      <c r="E374" s="231">
        <v>0</v>
      </c>
      <c r="F374" s="231">
        <v>0</v>
      </c>
      <c r="G374" s="1883">
        <v>30201</v>
      </c>
    </row>
    <row r="375" spans="1:7" x14ac:dyDescent="0.25">
      <c r="A375" s="1883">
        <v>302010930</v>
      </c>
      <c r="B375" s="231" t="s">
        <v>663</v>
      </c>
      <c r="C375" s="231">
        <v>13.4</v>
      </c>
      <c r="D375" s="231">
        <v>1000</v>
      </c>
      <c r="E375" s="231">
        <v>1000</v>
      </c>
      <c r="F375" s="231">
        <v>-986.6</v>
      </c>
      <c r="G375" s="1883">
        <v>30201</v>
      </c>
    </row>
    <row r="376" spans="1:7" x14ac:dyDescent="0.25">
      <c r="A376" s="1883">
        <v>302010975</v>
      </c>
      <c r="B376" s="231" t="s">
        <v>665</v>
      </c>
      <c r="C376" s="231">
        <v>0</v>
      </c>
      <c r="D376" s="231">
        <v>300</v>
      </c>
      <c r="E376" s="231">
        <v>300</v>
      </c>
      <c r="F376" s="231">
        <v>-300</v>
      </c>
      <c r="G376" s="1883">
        <v>30201</v>
      </c>
    </row>
    <row r="377" spans="1:7" x14ac:dyDescent="0.25">
      <c r="A377" s="1883">
        <v>302010982</v>
      </c>
      <c r="B377" s="231" t="s">
        <v>667</v>
      </c>
      <c r="C377" s="231">
        <v>0</v>
      </c>
      <c r="D377" s="231">
        <v>0</v>
      </c>
      <c r="E377" s="231">
        <v>0</v>
      </c>
      <c r="F377" s="231">
        <v>0</v>
      </c>
      <c r="G377" s="1883">
        <v>30201</v>
      </c>
    </row>
    <row r="378" spans="1:7" x14ac:dyDescent="0.25">
      <c r="A378" s="1883">
        <v>302011600</v>
      </c>
      <c r="B378" s="231" t="s">
        <v>669</v>
      </c>
      <c r="C378" s="231">
        <v>0</v>
      </c>
      <c r="D378" s="231">
        <v>600</v>
      </c>
      <c r="E378" s="231">
        <v>600</v>
      </c>
      <c r="F378" s="231">
        <v>-600</v>
      </c>
      <c r="G378" s="1883">
        <v>30201</v>
      </c>
    </row>
    <row r="379" spans="1:7" x14ac:dyDescent="0.25">
      <c r="A379" s="1883">
        <v>302012000</v>
      </c>
      <c r="B379" s="231" t="s">
        <v>671</v>
      </c>
      <c r="C379" s="231">
        <v>0</v>
      </c>
      <c r="D379" s="231">
        <v>400</v>
      </c>
      <c r="E379" s="231">
        <v>400</v>
      </c>
      <c r="F379" s="231">
        <v>-400</v>
      </c>
      <c r="G379" s="1883">
        <v>30201</v>
      </c>
    </row>
    <row r="380" spans="1:7" x14ac:dyDescent="0.25">
      <c r="A380" s="1883">
        <v>302012003</v>
      </c>
      <c r="B380" s="231" t="s">
        <v>673</v>
      </c>
      <c r="C380" s="231">
        <v>0</v>
      </c>
      <c r="D380" s="231">
        <v>500</v>
      </c>
      <c r="E380" s="231">
        <v>500</v>
      </c>
      <c r="F380" s="231">
        <v>-500</v>
      </c>
      <c r="G380" s="1883">
        <v>30201</v>
      </c>
    </row>
    <row r="381" spans="1:7" x14ac:dyDescent="0.25">
      <c r="A381" s="1883">
        <v>302012004</v>
      </c>
      <c r="B381" s="231" t="s">
        <v>675</v>
      </c>
      <c r="C381" s="231">
        <v>10448.15</v>
      </c>
      <c r="D381" s="231">
        <v>9500</v>
      </c>
      <c r="E381" s="231">
        <v>9500</v>
      </c>
      <c r="F381" s="231">
        <v>948.15</v>
      </c>
      <c r="G381" s="1883">
        <v>30201</v>
      </c>
    </row>
    <row r="382" spans="1:7" x14ac:dyDescent="0.25">
      <c r="A382" s="1883">
        <v>302012022</v>
      </c>
      <c r="B382" s="231" t="s">
        <v>677</v>
      </c>
      <c r="C382" s="231">
        <v>35</v>
      </c>
      <c r="D382" s="231">
        <v>200</v>
      </c>
      <c r="E382" s="231">
        <v>200</v>
      </c>
      <c r="F382" s="231">
        <v>-165</v>
      </c>
      <c r="G382" s="1883">
        <v>30201</v>
      </c>
    </row>
    <row r="383" spans="1:7" x14ac:dyDescent="0.25">
      <c r="A383" s="1883">
        <v>302012300</v>
      </c>
      <c r="B383" s="231" t="s">
        <v>679</v>
      </c>
      <c r="C383" s="231">
        <v>0</v>
      </c>
      <c r="D383" s="231">
        <v>0</v>
      </c>
      <c r="E383" s="231">
        <v>0</v>
      </c>
      <c r="F383" s="231">
        <v>0</v>
      </c>
      <c r="G383" s="1883">
        <v>30201</v>
      </c>
    </row>
    <row r="384" spans="1:7" x14ac:dyDescent="0.25">
      <c r="A384" s="1883">
        <v>302012423</v>
      </c>
      <c r="B384" s="231" t="s">
        <v>681</v>
      </c>
      <c r="C384" s="231">
        <v>0</v>
      </c>
      <c r="D384" s="231">
        <v>0</v>
      </c>
      <c r="E384" s="231">
        <v>0</v>
      </c>
      <c r="F384" s="231">
        <v>0</v>
      </c>
      <c r="G384" s="1883">
        <v>30201</v>
      </c>
    </row>
    <row r="385" spans="1:7" x14ac:dyDescent="0.25">
      <c r="A385" s="1883">
        <v>302012429</v>
      </c>
      <c r="B385" s="231" t="s">
        <v>683</v>
      </c>
      <c r="C385" s="231">
        <v>0</v>
      </c>
      <c r="D385" s="231">
        <v>200</v>
      </c>
      <c r="E385" s="231">
        <v>200</v>
      </c>
      <c r="F385" s="231">
        <v>-200</v>
      </c>
      <c r="G385" s="1883">
        <v>30201</v>
      </c>
    </row>
    <row r="386" spans="1:7" x14ac:dyDescent="0.25">
      <c r="A386" s="1883">
        <v>302012432</v>
      </c>
      <c r="B386" s="231" t="s">
        <v>685</v>
      </c>
      <c r="C386" s="231">
        <v>0</v>
      </c>
      <c r="D386" s="231">
        <v>0</v>
      </c>
      <c r="E386" s="231">
        <v>0</v>
      </c>
      <c r="F386" s="231">
        <v>0</v>
      </c>
      <c r="G386" s="1883">
        <v>30201</v>
      </c>
    </row>
    <row r="387" spans="1:7" x14ac:dyDescent="0.25">
      <c r="A387" s="1883">
        <v>302012435</v>
      </c>
      <c r="B387" s="231" t="s">
        <v>687</v>
      </c>
      <c r="C387" s="231">
        <v>0</v>
      </c>
      <c r="D387" s="231">
        <v>0</v>
      </c>
      <c r="E387" s="231">
        <v>0</v>
      </c>
      <c r="F387" s="231">
        <v>0</v>
      </c>
      <c r="G387" s="1883">
        <v>30201</v>
      </c>
    </row>
    <row r="388" spans="1:7" x14ac:dyDescent="0.25">
      <c r="A388" s="1883">
        <v>302012445</v>
      </c>
      <c r="B388" s="231" t="s">
        <v>689</v>
      </c>
      <c r="C388" s="231">
        <v>0</v>
      </c>
      <c r="D388" s="231">
        <v>0</v>
      </c>
      <c r="E388" s="231">
        <v>0</v>
      </c>
      <c r="F388" s="231">
        <v>0</v>
      </c>
      <c r="G388" s="1883">
        <v>30201</v>
      </c>
    </row>
    <row r="389" spans="1:7" x14ac:dyDescent="0.25">
      <c r="A389" s="1883">
        <v>302012500</v>
      </c>
      <c r="B389" s="231" t="s">
        <v>691</v>
      </c>
      <c r="C389" s="231">
        <v>0</v>
      </c>
      <c r="D389" s="231">
        <v>1400</v>
      </c>
      <c r="E389" s="231">
        <v>1400</v>
      </c>
      <c r="F389" s="231">
        <v>-1400</v>
      </c>
      <c r="G389" s="1883">
        <v>30201</v>
      </c>
    </row>
    <row r="390" spans="1:7" x14ac:dyDescent="0.25">
      <c r="A390" s="1883">
        <v>302012510</v>
      </c>
      <c r="B390" s="231" t="s">
        <v>693</v>
      </c>
      <c r="C390" s="231">
        <v>0</v>
      </c>
      <c r="D390" s="231">
        <v>0</v>
      </c>
      <c r="E390" s="231">
        <v>0</v>
      </c>
      <c r="F390" s="231">
        <v>0</v>
      </c>
      <c r="G390" s="1883">
        <v>30201</v>
      </c>
    </row>
    <row r="391" spans="1:7" x14ac:dyDescent="0.25">
      <c r="A391" s="1883">
        <v>302012520</v>
      </c>
      <c r="B391" s="231" t="s">
        <v>695</v>
      </c>
      <c r="C391" s="231">
        <v>0</v>
      </c>
      <c r="D391" s="231">
        <v>0</v>
      </c>
      <c r="E391" s="231">
        <v>0</v>
      </c>
      <c r="F391" s="231">
        <v>0</v>
      </c>
      <c r="G391" s="1883">
        <v>30201</v>
      </c>
    </row>
    <row r="392" spans="1:7" x14ac:dyDescent="0.25">
      <c r="A392" s="1883">
        <v>302012524</v>
      </c>
      <c r="B392" s="231" t="s">
        <v>697</v>
      </c>
      <c r="C392" s="231">
        <v>0</v>
      </c>
      <c r="D392" s="231">
        <v>300</v>
      </c>
      <c r="E392" s="231">
        <v>300</v>
      </c>
      <c r="F392" s="231">
        <v>-300</v>
      </c>
      <c r="G392" s="1883">
        <v>30201</v>
      </c>
    </row>
    <row r="393" spans="1:7" x14ac:dyDescent="0.25">
      <c r="A393" s="1883">
        <v>302012701</v>
      </c>
      <c r="B393" s="231" t="s">
        <v>699</v>
      </c>
      <c r="C393" s="231">
        <v>0</v>
      </c>
      <c r="D393" s="231">
        <v>0</v>
      </c>
      <c r="E393" s="231">
        <v>0</v>
      </c>
      <c r="F393" s="231">
        <v>0</v>
      </c>
      <c r="G393" s="1883">
        <v>30201</v>
      </c>
    </row>
    <row r="394" spans="1:7" x14ac:dyDescent="0.25">
      <c r="A394" s="1883">
        <v>302012706</v>
      </c>
      <c r="B394" s="231" t="s">
        <v>701</v>
      </c>
      <c r="C394" s="231">
        <v>0</v>
      </c>
      <c r="D394" s="231">
        <v>0</v>
      </c>
      <c r="E394" s="231">
        <v>0</v>
      </c>
      <c r="F394" s="231">
        <v>0</v>
      </c>
      <c r="G394" s="1883">
        <v>30201</v>
      </c>
    </row>
    <row r="395" spans="1:7" x14ac:dyDescent="0.25">
      <c r="A395" s="1883">
        <v>302012800</v>
      </c>
      <c r="B395" s="231" t="s">
        <v>703</v>
      </c>
      <c r="C395" s="231">
        <v>0</v>
      </c>
      <c r="D395" s="231">
        <v>0</v>
      </c>
      <c r="E395" s="231">
        <v>0</v>
      </c>
      <c r="F395" s="231">
        <v>0</v>
      </c>
      <c r="G395" s="1883">
        <v>30201</v>
      </c>
    </row>
    <row r="396" spans="1:7" x14ac:dyDescent="0.25">
      <c r="A396" s="1883">
        <v>302012801</v>
      </c>
      <c r="B396" s="231" t="s">
        <v>705</v>
      </c>
      <c r="C396" s="231">
        <v>545</v>
      </c>
      <c r="D396" s="231">
        <v>1000</v>
      </c>
      <c r="E396" s="231">
        <v>1000</v>
      </c>
      <c r="F396" s="231">
        <v>-455</v>
      </c>
      <c r="G396" s="1883">
        <v>30201</v>
      </c>
    </row>
    <row r="397" spans="1:7" x14ac:dyDescent="0.25">
      <c r="A397" s="1883">
        <v>302012819</v>
      </c>
      <c r="B397" s="231" t="s">
        <v>707</v>
      </c>
      <c r="C397" s="231">
        <v>0</v>
      </c>
      <c r="D397" s="231">
        <v>0</v>
      </c>
      <c r="E397" s="231">
        <v>0</v>
      </c>
      <c r="F397" s="231">
        <v>0</v>
      </c>
      <c r="G397" s="1883">
        <v>30201</v>
      </c>
    </row>
    <row r="398" spans="1:7" x14ac:dyDescent="0.25">
      <c r="A398" s="1883">
        <v>302012820</v>
      </c>
      <c r="B398" s="231" t="s">
        <v>709</v>
      </c>
      <c r="C398" s="231">
        <v>0</v>
      </c>
      <c r="D398" s="231">
        <v>3700</v>
      </c>
      <c r="E398" s="231">
        <v>3700</v>
      </c>
      <c r="F398" s="231">
        <v>-3700</v>
      </c>
      <c r="G398" s="1883">
        <v>30201</v>
      </c>
    </row>
    <row r="399" spans="1:7" x14ac:dyDescent="0.25">
      <c r="A399" s="1883">
        <v>302012821</v>
      </c>
      <c r="B399" s="231" t="s">
        <v>711</v>
      </c>
      <c r="C399" s="231">
        <v>-50</v>
      </c>
      <c r="D399" s="231">
        <v>3000</v>
      </c>
      <c r="E399" s="231">
        <v>3000</v>
      </c>
      <c r="F399" s="231">
        <v>-3050</v>
      </c>
      <c r="G399" s="1883">
        <v>30201</v>
      </c>
    </row>
    <row r="400" spans="1:7" x14ac:dyDescent="0.25">
      <c r="A400" s="1883">
        <v>302012823</v>
      </c>
      <c r="B400" s="231" t="s">
        <v>713</v>
      </c>
      <c r="C400" s="231">
        <v>0</v>
      </c>
      <c r="D400" s="231">
        <v>0</v>
      </c>
      <c r="E400" s="231">
        <v>0</v>
      </c>
      <c r="F400" s="231">
        <v>0</v>
      </c>
      <c r="G400" s="1883">
        <v>30201</v>
      </c>
    </row>
    <row r="401" spans="1:7" x14ac:dyDescent="0.25">
      <c r="A401" s="1883">
        <v>302012824</v>
      </c>
      <c r="B401" s="231" t="s">
        <v>715</v>
      </c>
      <c r="C401" s="231">
        <v>0</v>
      </c>
      <c r="D401" s="231">
        <v>0</v>
      </c>
      <c r="E401" s="231">
        <v>0</v>
      </c>
      <c r="F401" s="231">
        <v>0</v>
      </c>
      <c r="G401" s="1883">
        <v>30201</v>
      </c>
    </row>
    <row r="402" spans="1:7" x14ac:dyDescent="0.25">
      <c r="A402" s="1883">
        <v>302012825</v>
      </c>
      <c r="B402" s="231" t="s">
        <v>717</v>
      </c>
      <c r="C402" s="231">
        <v>0</v>
      </c>
      <c r="D402" s="231">
        <v>600</v>
      </c>
      <c r="E402" s="231">
        <v>600</v>
      </c>
      <c r="F402" s="231">
        <v>-600</v>
      </c>
      <c r="G402" s="1883">
        <v>30201</v>
      </c>
    </row>
    <row r="403" spans="1:7" x14ac:dyDescent="0.25">
      <c r="A403" s="1883">
        <v>302012826</v>
      </c>
      <c r="B403" s="231" t="s">
        <v>719</v>
      </c>
      <c r="C403" s="231">
        <v>0</v>
      </c>
      <c r="D403" s="231">
        <v>2000</v>
      </c>
      <c r="E403" s="231">
        <v>2000</v>
      </c>
      <c r="F403" s="231">
        <v>-2000</v>
      </c>
      <c r="G403" s="1883">
        <v>30201</v>
      </c>
    </row>
    <row r="404" spans="1:7" x14ac:dyDescent="0.25">
      <c r="A404" s="1883">
        <v>302012830</v>
      </c>
      <c r="B404" s="231" t="s">
        <v>721</v>
      </c>
      <c r="C404" s="231">
        <v>0</v>
      </c>
      <c r="D404" s="231">
        <v>1000</v>
      </c>
      <c r="E404" s="231">
        <v>1000</v>
      </c>
      <c r="F404" s="231">
        <v>-1000</v>
      </c>
      <c r="G404" s="1883">
        <v>30201</v>
      </c>
    </row>
    <row r="405" spans="1:7" x14ac:dyDescent="0.25">
      <c r="A405" s="1883">
        <v>302012831</v>
      </c>
      <c r="B405" s="231" t="s">
        <v>723</v>
      </c>
      <c r="C405" s="231">
        <v>0</v>
      </c>
      <c r="D405" s="231">
        <v>0</v>
      </c>
      <c r="E405" s="231">
        <v>0</v>
      </c>
      <c r="F405" s="231">
        <v>0</v>
      </c>
      <c r="G405" s="1883">
        <v>30201</v>
      </c>
    </row>
    <row r="406" spans="1:7" x14ac:dyDescent="0.25">
      <c r="A406" s="1883">
        <v>302012951</v>
      </c>
      <c r="B406" s="231" t="s">
        <v>725</v>
      </c>
      <c r="C406" s="231">
        <v>10838.84</v>
      </c>
      <c r="D406" s="231">
        <v>17300</v>
      </c>
      <c r="E406" s="231">
        <v>17300</v>
      </c>
      <c r="F406" s="231">
        <v>-6461.16</v>
      </c>
      <c r="G406" s="1883">
        <v>30201</v>
      </c>
    </row>
    <row r="407" spans="1:7" x14ac:dyDescent="0.25">
      <c r="A407" s="1883">
        <v>302014600</v>
      </c>
      <c r="B407" s="231" t="s">
        <v>727</v>
      </c>
      <c r="C407" s="231">
        <v>0</v>
      </c>
      <c r="D407" s="231">
        <v>0</v>
      </c>
      <c r="E407" s="231">
        <v>0</v>
      </c>
      <c r="F407" s="231">
        <v>0</v>
      </c>
      <c r="G407" s="1883">
        <v>30201</v>
      </c>
    </row>
    <row r="408" spans="1:7" x14ac:dyDescent="0.25">
      <c r="A408" s="1883">
        <v>302014610</v>
      </c>
      <c r="B408" s="231" t="s">
        <v>729</v>
      </c>
      <c r="C408" s="231">
        <v>0</v>
      </c>
      <c r="D408" s="231">
        <v>0</v>
      </c>
      <c r="E408" s="231">
        <v>0</v>
      </c>
      <c r="F408" s="231">
        <v>0</v>
      </c>
      <c r="G408" s="1883">
        <v>30201</v>
      </c>
    </row>
    <row r="409" spans="1:7" x14ac:dyDescent="0.25">
      <c r="A409" s="1883">
        <v>302014611</v>
      </c>
      <c r="B409" s="231" t="s">
        <v>731</v>
      </c>
      <c r="C409" s="231">
        <v>0</v>
      </c>
      <c r="D409" s="231">
        <v>0</v>
      </c>
      <c r="E409" s="231">
        <v>0</v>
      </c>
      <c r="F409" s="231">
        <v>0</v>
      </c>
      <c r="G409" s="1883">
        <v>30201</v>
      </c>
    </row>
    <row r="410" spans="1:7" x14ac:dyDescent="0.25">
      <c r="A410" s="1883">
        <v>302014618</v>
      </c>
      <c r="B410" s="231" t="s">
        <v>733</v>
      </c>
      <c r="C410" s="231">
        <v>0</v>
      </c>
      <c r="D410" s="231">
        <v>0</v>
      </c>
      <c r="E410" s="231">
        <v>0</v>
      </c>
      <c r="F410" s="231">
        <v>0</v>
      </c>
      <c r="G410" s="1883">
        <v>30201</v>
      </c>
    </row>
    <row r="411" spans="1:7" x14ac:dyDescent="0.25">
      <c r="A411" s="1883">
        <v>302014619</v>
      </c>
      <c r="B411" s="231" t="s">
        <v>735</v>
      </c>
      <c r="C411" s="231">
        <v>0</v>
      </c>
      <c r="D411" s="231">
        <v>0</v>
      </c>
      <c r="E411" s="231">
        <v>0</v>
      </c>
      <c r="F411" s="231">
        <v>0</v>
      </c>
      <c r="G411" s="1883">
        <v>30201</v>
      </c>
    </row>
    <row r="412" spans="1:7" x14ac:dyDescent="0.25">
      <c r="A412" s="1883">
        <v>302014621</v>
      </c>
      <c r="B412" s="231" t="s">
        <v>737</v>
      </c>
      <c r="C412" s="231">
        <v>0</v>
      </c>
      <c r="D412" s="231">
        <v>0</v>
      </c>
      <c r="E412" s="231">
        <v>0</v>
      </c>
      <c r="F412" s="231">
        <v>0</v>
      </c>
      <c r="G412" s="1883">
        <v>30201</v>
      </c>
    </row>
    <row r="413" spans="1:7" x14ac:dyDescent="0.25">
      <c r="A413" s="1883">
        <v>302014622</v>
      </c>
      <c r="B413" s="231" t="s">
        <v>739</v>
      </c>
      <c r="C413" s="231">
        <v>0</v>
      </c>
      <c r="D413" s="231">
        <v>0</v>
      </c>
      <c r="E413" s="231">
        <v>0</v>
      </c>
      <c r="F413" s="231">
        <v>0</v>
      </c>
      <c r="G413" s="1883">
        <v>30201</v>
      </c>
    </row>
    <row r="414" spans="1:7" x14ac:dyDescent="0.25">
      <c r="A414" s="1883">
        <v>302015162</v>
      </c>
      <c r="B414" s="231" t="s">
        <v>741</v>
      </c>
      <c r="C414" s="231">
        <v>0</v>
      </c>
      <c r="D414" s="231">
        <v>100</v>
      </c>
      <c r="E414" s="231">
        <v>100</v>
      </c>
      <c r="F414" s="231">
        <v>-100</v>
      </c>
      <c r="G414" s="1883">
        <v>30201</v>
      </c>
    </row>
    <row r="415" spans="1:7" x14ac:dyDescent="0.25">
      <c r="A415" s="1883">
        <v>302015163</v>
      </c>
      <c r="B415" s="231" t="s">
        <v>743</v>
      </c>
      <c r="C415" s="231">
        <v>232.5</v>
      </c>
      <c r="D415" s="231">
        <v>100</v>
      </c>
      <c r="E415" s="231">
        <v>100</v>
      </c>
      <c r="F415" s="231">
        <v>132.5</v>
      </c>
      <c r="G415" s="1883">
        <v>30201</v>
      </c>
    </row>
    <row r="416" spans="1:7" x14ac:dyDescent="0.25">
      <c r="A416" s="1883">
        <v>302016009</v>
      </c>
      <c r="B416" s="231" t="s">
        <v>745</v>
      </c>
      <c r="C416" s="231">
        <v>0</v>
      </c>
      <c r="D416" s="231">
        <v>0</v>
      </c>
      <c r="E416" s="231">
        <v>0</v>
      </c>
      <c r="F416" s="231">
        <v>0</v>
      </c>
      <c r="G416" s="1883">
        <v>30201</v>
      </c>
    </row>
    <row r="417" spans="1:7" x14ac:dyDescent="0.25">
      <c r="A417" s="1883">
        <v>302016010</v>
      </c>
      <c r="B417" s="231" t="s">
        <v>747</v>
      </c>
      <c r="C417" s="231">
        <v>0</v>
      </c>
      <c r="D417" s="231">
        <v>0</v>
      </c>
      <c r="E417" s="231">
        <v>0</v>
      </c>
      <c r="F417" s="231">
        <v>0</v>
      </c>
      <c r="G417" s="1883">
        <v>30201</v>
      </c>
    </row>
    <row r="418" spans="1:7" x14ac:dyDescent="0.25">
      <c r="A418" s="1883">
        <v>302016011</v>
      </c>
      <c r="B418" s="231" t="s">
        <v>749</v>
      </c>
      <c r="C418" s="231">
        <v>0</v>
      </c>
      <c r="D418" s="231">
        <v>0</v>
      </c>
      <c r="E418" s="231">
        <v>0</v>
      </c>
      <c r="F418" s="231">
        <v>0</v>
      </c>
      <c r="G418" s="1883">
        <v>30201</v>
      </c>
    </row>
    <row r="419" spans="1:7" x14ac:dyDescent="0.25">
      <c r="A419" s="1883">
        <v>302017369</v>
      </c>
      <c r="B419" s="231" t="s">
        <v>751</v>
      </c>
      <c r="C419" s="231">
        <v>0</v>
      </c>
      <c r="D419" s="231">
        <v>0</v>
      </c>
      <c r="E419" s="231">
        <v>0</v>
      </c>
      <c r="F419" s="231">
        <v>0</v>
      </c>
      <c r="G419" s="1883">
        <v>30201</v>
      </c>
    </row>
    <row r="420" spans="1:7" x14ac:dyDescent="0.25">
      <c r="A420" s="1883">
        <v>302019051</v>
      </c>
      <c r="B420" s="231" t="s">
        <v>753</v>
      </c>
      <c r="C420" s="231">
        <v>0</v>
      </c>
      <c r="D420" s="231">
        <v>0</v>
      </c>
      <c r="E420" s="231">
        <v>0</v>
      </c>
      <c r="F420" s="231">
        <v>0</v>
      </c>
      <c r="G420" s="1883">
        <v>30201</v>
      </c>
    </row>
    <row r="421" spans="1:7" x14ac:dyDescent="0.25">
      <c r="A421" s="1883">
        <v>302019054</v>
      </c>
      <c r="B421" s="231" t="s">
        <v>2751</v>
      </c>
      <c r="C421" s="231">
        <v>0</v>
      </c>
      <c r="D421" s="231">
        <v>0</v>
      </c>
      <c r="E421" s="231">
        <v>0</v>
      </c>
      <c r="F421" s="231">
        <v>0</v>
      </c>
      <c r="G421" s="1883">
        <v>30201</v>
      </c>
    </row>
    <row r="422" spans="1:7" x14ac:dyDescent="0.25">
      <c r="A422" s="1883">
        <v>302019846</v>
      </c>
      <c r="B422" s="231" t="s">
        <v>755</v>
      </c>
      <c r="C422" s="231">
        <v>0</v>
      </c>
      <c r="D422" s="231">
        <v>0</v>
      </c>
      <c r="E422" s="231">
        <v>0</v>
      </c>
      <c r="F422" s="231">
        <v>0</v>
      </c>
      <c r="G422" s="1883">
        <v>30201</v>
      </c>
    </row>
    <row r="423" spans="1:7" x14ac:dyDescent="0.25">
      <c r="A423" s="1883">
        <v>303010100</v>
      </c>
      <c r="B423" s="231" t="s">
        <v>757</v>
      </c>
      <c r="C423" s="231">
        <v>111518.87</v>
      </c>
      <c r="D423" s="231">
        <v>239100</v>
      </c>
      <c r="E423" s="231">
        <v>239100</v>
      </c>
      <c r="F423" s="231">
        <v>-127581.13</v>
      </c>
      <c r="G423" s="1883">
        <v>30301</v>
      </c>
    </row>
    <row r="424" spans="1:7" x14ac:dyDescent="0.25">
      <c r="A424" s="1883">
        <v>303010101</v>
      </c>
      <c r="B424" s="231" t="s">
        <v>759</v>
      </c>
      <c r="C424" s="231">
        <v>0</v>
      </c>
      <c r="D424" s="231">
        <v>0</v>
      </c>
      <c r="E424" s="231">
        <v>0</v>
      </c>
      <c r="F424" s="231">
        <v>0</v>
      </c>
      <c r="G424" s="1883">
        <v>30301</v>
      </c>
    </row>
    <row r="425" spans="1:7" x14ac:dyDescent="0.25">
      <c r="A425" s="1883">
        <v>303010102</v>
      </c>
      <c r="B425" s="231" t="s">
        <v>761</v>
      </c>
      <c r="C425" s="231">
        <v>0</v>
      </c>
      <c r="D425" s="231">
        <v>0</v>
      </c>
      <c r="E425" s="231">
        <v>0</v>
      </c>
      <c r="F425" s="231">
        <v>0</v>
      </c>
      <c r="G425" s="1883">
        <v>30301</v>
      </c>
    </row>
    <row r="426" spans="1:7" x14ac:dyDescent="0.25">
      <c r="A426" s="1883">
        <v>303010103</v>
      </c>
      <c r="B426" s="231" t="s">
        <v>763</v>
      </c>
      <c r="C426" s="231">
        <v>0</v>
      </c>
      <c r="D426" s="231">
        <v>0</v>
      </c>
      <c r="E426" s="231">
        <v>0</v>
      </c>
      <c r="F426" s="231">
        <v>0</v>
      </c>
      <c r="G426" s="1883">
        <v>30301</v>
      </c>
    </row>
    <row r="427" spans="1:7" x14ac:dyDescent="0.25">
      <c r="A427" s="1883">
        <v>303010110</v>
      </c>
      <c r="B427" s="231" t="s">
        <v>765</v>
      </c>
      <c r="C427" s="231">
        <v>0</v>
      </c>
      <c r="D427" s="231">
        <v>0</v>
      </c>
      <c r="E427" s="231">
        <v>0</v>
      </c>
      <c r="F427" s="231">
        <v>0</v>
      </c>
      <c r="G427" s="1883">
        <v>30301</v>
      </c>
    </row>
    <row r="428" spans="1:7" x14ac:dyDescent="0.25">
      <c r="A428" s="1883">
        <v>303010120</v>
      </c>
      <c r="B428" s="231" t="s">
        <v>767</v>
      </c>
      <c r="C428" s="231">
        <v>0</v>
      </c>
      <c r="D428" s="231">
        <v>0</v>
      </c>
      <c r="E428" s="231">
        <v>0</v>
      </c>
      <c r="F428" s="231">
        <v>0</v>
      </c>
      <c r="G428" s="1883">
        <v>30301</v>
      </c>
    </row>
    <row r="429" spans="1:7" x14ac:dyDescent="0.25">
      <c r="A429" s="1883">
        <v>303010150</v>
      </c>
      <c r="B429" s="231" t="s">
        <v>769</v>
      </c>
      <c r="C429" s="231">
        <v>0</v>
      </c>
      <c r="D429" s="231">
        <v>0</v>
      </c>
      <c r="E429" s="231">
        <v>0</v>
      </c>
      <c r="F429" s="231">
        <v>0</v>
      </c>
      <c r="G429" s="1883">
        <v>30301</v>
      </c>
    </row>
    <row r="430" spans="1:7" x14ac:dyDescent="0.25">
      <c r="A430" s="1883">
        <v>303010200</v>
      </c>
      <c r="B430" s="231" t="s">
        <v>771</v>
      </c>
      <c r="C430" s="231">
        <v>10447.58</v>
      </c>
      <c r="D430" s="231">
        <v>0</v>
      </c>
      <c r="E430" s="231">
        <v>0</v>
      </c>
      <c r="F430" s="231">
        <v>10447.58</v>
      </c>
      <c r="G430" s="1883">
        <v>30301</v>
      </c>
    </row>
    <row r="431" spans="1:7" x14ac:dyDescent="0.25">
      <c r="A431" s="1883">
        <v>303010700</v>
      </c>
      <c r="B431" s="231" t="s">
        <v>773</v>
      </c>
      <c r="C431" s="231">
        <v>0</v>
      </c>
      <c r="D431" s="231">
        <v>0</v>
      </c>
      <c r="E431" s="231">
        <v>0</v>
      </c>
      <c r="F431" s="231">
        <v>0</v>
      </c>
      <c r="G431" s="1883">
        <v>30301</v>
      </c>
    </row>
    <row r="432" spans="1:7" x14ac:dyDescent="0.25">
      <c r="A432" s="1883">
        <v>303010800</v>
      </c>
      <c r="B432" s="231" t="s">
        <v>775</v>
      </c>
      <c r="C432" s="231">
        <v>0</v>
      </c>
      <c r="D432" s="231">
        <v>0</v>
      </c>
      <c r="E432" s="231">
        <v>0</v>
      </c>
      <c r="F432" s="231">
        <v>0</v>
      </c>
      <c r="G432" s="1883">
        <v>30301</v>
      </c>
    </row>
    <row r="433" spans="1:7" x14ac:dyDescent="0.25">
      <c r="A433" s="1883">
        <v>303010930</v>
      </c>
      <c r="B433" s="231" t="s">
        <v>777</v>
      </c>
      <c r="C433" s="231">
        <v>54.29</v>
      </c>
      <c r="D433" s="231">
        <v>1300</v>
      </c>
      <c r="E433" s="231">
        <v>1300</v>
      </c>
      <c r="F433" s="231">
        <v>-1245.71</v>
      </c>
      <c r="G433" s="1883">
        <v>30301</v>
      </c>
    </row>
    <row r="434" spans="1:7" x14ac:dyDescent="0.25">
      <c r="A434" s="1883">
        <v>303010981</v>
      </c>
      <c r="B434" s="231" t="s">
        <v>2776</v>
      </c>
      <c r="C434" s="231">
        <v>0</v>
      </c>
      <c r="D434" s="231">
        <v>0</v>
      </c>
      <c r="E434" s="231">
        <v>0</v>
      </c>
      <c r="F434" s="231">
        <v>0</v>
      </c>
      <c r="G434" s="1883">
        <v>30301</v>
      </c>
    </row>
    <row r="435" spans="1:7" x14ac:dyDescent="0.25">
      <c r="A435" s="1883">
        <v>303012000</v>
      </c>
      <c r="B435" s="231" t="s">
        <v>779</v>
      </c>
      <c r="C435" s="231">
        <v>0</v>
      </c>
      <c r="D435" s="231">
        <v>0</v>
      </c>
      <c r="E435" s="231">
        <v>0</v>
      </c>
      <c r="F435" s="231">
        <v>0</v>
      </c>
      <c r="G435" s="1883">
        <v>30301</v>
      </c>
    </row>
    <row r="436" spans="1:7" x14ac:dyDescent="0.25">
      <c r="A436" s="1883">
        <v>303012004</v>
      </c>
      <c r="B436" s="231" t="s">
        <v>781</v>
      </c>
      <c r="C436" s="231">
        <v>0</v>
      </c>
      <c r="D436" s="231">
        <v>4200</v>
      </c>
      <c r="E436" s="231">
        <v>4200</v>
      </c>
      <c r="F436" s="231">
        <v>-4200</v>
      </c>
      <c r="G436" s="1883">
        <v>30301</v>
      </c>
    </row>
    <row r="437" spans="1:7" x14ac:dyDescent="0.25">
      <c r="A437" s="1883">
        <v>303012022</v>
      </c>
      <c r="B437" s="231" t="s">
        <v>783</v>
      </c>
      <c r="C437" s="231">
        <v>0</v>
      </c>
      <c r="D437" s="231">
        <v>2100</v>
      </c>
      <c r="E437" s="231">
        <v>2100</v>
      </c>
      <c r="F437" s="231">
        <v>-2100</v>
      </c>
      <c r="G437" s="1883">
        <v>30301</v>
      </c>
    </row>
    <row r="438" spans="1:7" x14ac:dyDescent="0.25">
      <c r="A438" s="1883">
        <v>303012423</v>
      </c>
      <c r="B438" s="231" t="s">
        <v>785</v>
      </c>
      <c r="C438" s="231">
        <v>436.9</v>
      </c>
      <c r="D438" s="231">
        <v>9500</v>
      </c>
      <c r="E438" s="231">
        <v>9500</v>
      </c>
      <c r="F438" s="231">
        <v>-9063.1</v>
      </c>
      <c r="G438" s="1883">
        <v>30301</v>
      </c>
    </row>
    <row r="439" spans="1:7" x14ac:dyDescent="0.25">
      <c r="A439" s="1883">
        <v>303012427</v>
      </c>
      <c r="B439" s="231" t="s">
        <v>787</v>
      </c>
      <c r="C439" s="231">
        <v>0</v>
      </c>
      <c r="D439" s="231">
        <v>0</v>
      </c>
      <c r="E439" s="231">
        <v>0</v>
      </c>
      <c r="F439" s="231">
        <v>0</v>
      </c>
      <c r="G439" s="1883">
        <v>30301</v>
      </c>
    </row>
    <row r="440" spans="1:7" x14ac:dyDescent="0.25">
      <c r="A440" s="1883">
        <v>303012430</v>
      </c>
      <c r="B440" s="231" t="s">
        <v>789</v>
      </c>
      <c r="C440" s="231">
        <v>124</v>
      </c>
      <c r="D440" s="231">
        <v>400</v>
      </c>
      <c r="E440" s="231">
        <v>400</v>
      </c>
      <c r="F440" s="231">
        <v>-276</v>
      </c>
      <c r="G440" s="1883">
        <v>30301</v>
      </c>
    </row>
    <row r="441" spans="1:7" x14ac:dyDescent="0.25">
      <c r="A441" s="1883">
        <v>303012432</v>
      </c>
      <c r="B441" s="231" t="s">
        <v>791</v>
      </c>
      <c r="C441" s="231">
        <v>35.5</v>
      </c>
      <c r="D441" s="231">
        <v>7600</v>
      </c>
      <c r="E441" s="231">
        <v>7600</v>
      </c>
      <c r="F441" s="231">
        <v>-7564.5</v>
      </c>
      <c r="G441" s="1883">
        <v>30301</v>
      </c>
    </row>
    <row r="442" spans="1:7" x14ac:dyDescent="0.25">
      <c r="A442" s="1883">
        <v>303012438</v>
      </c>
      <c r="B442" s="231" t="s">
        <v>793</v>
      </c>
      <c r="C442" s="231">
        <v>0</v>
      </c>
      <c r="D442" s="231">
        <v>0</v>
      </c>
      <c r="E442" s="231">
        <v>0</v>
      </c>
      <c r="F442" s="231">
        <v>0</v>
      </c>
      <c r="G442" s="1883">
        <v>30301</v>
      </c>
    </row>
    <row r="443" spans="1:7" x14ac:dyDescent="0.25">
      <c r="A443" s="1883">
        <v>303012439</v>
      </c>
      <c r="B443" s="231" t="s">
        <v>795</v>
      </c>
      <c r="C443" s="231">
        <v>0</v>
      </c>
      <c r="D443" s="231">
        <v>0</v>
      </c>
      <c r="E443" s="231">
        <v>0</v>
      </c>
      <c r="F443" s="231">
        <v>0</v>
      </c>
      <c r="G443" s="1883">
        <v>30301</v>
      </c>
    </row>
    <row r="444" spans="1:7" x14ac:dyDescent="0.25">
      <c r="A444" s="1883">
        <v>303012500</v>
      </c>
      <c r="B444" s="231" t="s">
        <v>797</v>
      </c>
      <c r="C444" s="231">
        <v>637.44000000000005</v>
      </c>
      <c r="D444" s="231">
        <v>8500</v>
      </c>
      <c r="E444" s="231">
        <v>8500</v>
      </c>
      <c r="F444" s="231">
        <v>-7862.56</v>
      </c>
      <c r="G444" s="1883">
        <v>30301</v>
      </c>
    </row>
    <row r="445" spans="1:7" x14ac:dyDescent="0.25">
      <c r="A445" s="1883">
        <v>303012510</v>
      </c>
      <c r="B445" s="231" t="s">
        <v>799</v>
      </c>
      <c r="C445" s="231">
        <v>0</v>
      </c>
      <c r="D445" s="231">
        <v>0</v>
      </c>
      <c r="E445" s="231">
        <v>0</v>
      </c>
      <c r="F445" s="231">
        <v>0</v>
      </c>
      <c r="G445" s="1883">
        <v>30301</v>
      </c>
    </row>
    <row r="446" spans="1:7" x14ac:dyDescent="0.25">
      <c r="A446" s="1883">
        <v>303012520</v>
      </c>
      <c r="B446" s="231" t="s">
        <v>801</v>
      </c>
      <c r="C446" s="231">
        <v>0</v>
      </c>
      <c r="D446" s="231">
        <v>500</v>
      </c>
      <c r="E446" s="231">
        <v>500</v>
      </c>
      <c r="F446" s="231">
        <v>-500</v>
      </c>
      <c r="G446" s="1883">
        <v>30301</v>
      </c>
    </row>
    <row r="447" spans="1:7" x14ac:dyDescent="0.25">
      <c r="A447" s="1883">
        <v>303012701</v>
      </c>
      <c r="B447" s="231" t="s">
        <v>803</v>
      </c>
      <c r="C447" s="231">
        <v>7608.48</v>
      </c>
      <c r="D447" s="231">
        <v>15400</v>
      </c>
      <c r="E447" s="231">
        <v>15400</v>
      </c>
      <c r="F447" s="231">
        <v>-7791.52</v>
      </c>
      <c r="G447" s="1883">
        <v>30301</v>
      </c>
    </row>
    <row r="448" spans="1:7" x14ac:dyDescent="0.25">
      <c r="A448" s="1883">
        <v>303012703</v>
      </c>
      <c r="B448" s="231" t="s">
        <v>805</v>
      </c>
      <c r="C448" s="231">
        <v>0</v>
      </c>
      <c r="D448" s="231">
        <v>200</v>
      </c>
      <c r="E448" s="231">
        <v>200</v>
      </c>
      <c r="F448" s="231">
        <v>-200</v>
      </c>
      <c r="G448" s="1883">
        <v>30301</v>
      </c>
    </row>
    <row r="449" spans="1:7" x14ac:dyDescent="0.25">
      <c r="A449" s="1883">
        <v>303012706</v>
      </c>
      <c r="B449" s="231" t="s">
        <v>807</v>
      </c>
      <c r="C449" s="231">
        <v>0</v>
      </c>
      <c r="D449" s="231">
        <v>0</v>
      </c>
      <c r="E449" s="231">
        <v>0</v>
      </c>
      <c r="F449" s="231">
        <v>0</v>
      </c>
      <c r="G449" s="1883">
        <v>30301</v>
      </c>
    </row>
    <row r="450" spans="1:7" x14ac:dyDescent="0.25">
      <c r="A450" s="1883">
        <v>303014600</v>
      </c>
      <c r="B450" s="231" t="s">
        <v>809</v>
      </c>
      <c r="C450" s="231">
        <v>0</v>
      </c>
      <c r="D450" s="231">
        <v>0</v>
      </c>
      <c r="E450" s="231">
        <v>0</v>
      </c>
      <c r="F450" s="231">
        <v>0</v>
      </c>
      <c r="G450" s="1883">
        <v>30301</v>
      </c>
    </row>
    <row r="451" spans="1:7" x14ac:dyDescent="0.25">
      <c r="A451" s="1883">
        <v>303014610</v>
      </c>
      <c r="B451" s="231" t="s">
        <v>811</v>
      </c>
      <c r="C451" s="231">
        <v>0</v>
      </c>
      <c r="D451" s="231">
        <v>0</v>
      </c>
      <c r="E451" s="231">
        <v>0</v>
      </c>
      <c r="F451" s="231">
        <v>0</v>
      </c>
      <c r="G451" s="1883">
        <v>30301</v>
      </c>
    </row>
    <row r="452" spans="1:7" x14ac:dyDescent="0.25">
      <c r="A452" s="1883">
        <v>303014611</v>
      </c>
      <c r="B452" s="231" t="s">
        <v>813</v>
      </c>
      <c r="C452" s="231">
        <v>0</v>
      </c>
      <c r="D452" s="231">
        <v>0</v>
      </c>
      <c r="E452" s="231">
        <v>0</v>
      </c>
      <c r="F452" s="231">
        <v>0</v>
      </c>
      <c r="G452" s="1883">
        <v>30301</v>
      </c>
    </row>
    <row r="453" spans="1:7" x14ac:dyDescent="0.25">
      <c r="A453" s="1883">
        <v>303014618</v>
      </c>
      <c r="B453" s="231" t="s">
        <v>815</v>
      </c>
      <c r="C453" s="231">
        <v>0</v>
      </c>
      <c r="D453" s="231">
        <v>0</v>
      </c>
      <c r="E453" s="231">
        <v>0</v>
      </c>
      <c r="F453" s="231">
        <v>0</v>
      </c>
      <c r="G453" s="1883">
        <v>30301</v>
      </c>
    </row>
    <row r="454" spans="1:7" x14ac:dyDescent="0.25">
      <c r="A454" s="1883">
        <v>303014619</v>
      </c>
      <c r="B454" s="231" t="s">
        <v>817</v>
      </c>
      <c r="C454" s="231">
        <v>0</v>
      </c>
      <c r="D454" s="231">
        <v>0</v>
      </c>
      <c r="E454" s="231">
        <v>0</v>
      </c>
      <c r="F454" s="231">
        <v>0</v>
      </c>
      <c r="G454" s="1883">
        <v>30301</v>
      </c>
    </row>
    <row r="455" spans="1:7" x14ac:dyDescent="0.25">
      <c r="A455" s="1883">
        <v>303014621</v>
      </c>
      <c r="B455" s="231" t="s">
        <v>819</v>
      </c>
      <c r="C455" s="231">
        <v>0</v>
      </c>
      <c r="D455" s="231">
        <v>0</v>
      </c>
      <c r="E455" s="231">
        <v>0</v>
      </c>
      <c r="F455" s="231">
        <v>0</v>
      </c>
      <c r="G455" s="1883">
        <v>30301</v>
      </c>
    </row>
    <row r="456" spans="1:7" x14ac:dyDescent="0.25">
      <c r="A456" s="1883">
        <v>303015007</v>
      </c>
      <c r="B456" s="231" t="s">
        <v>821</v>
      </c>
      <c r="C456" s="231">
        <v>0</v>
      </c>
      <c r="D456" s="231">
        <v>0</v>
      </c>
      <c r="E456" s="231">
        <v>0</v>
      </c>
      <c r="F456" s="231">
        <v>0</v>
      </c>
      <c r="G456" s="1883">
        <v>30301</v>
      </c>
    </row>
    <row r="457" spans="1:7" x14ac:dyDescent="0.25">
      <c r="A457" s="1883">
        <v>303015124</v>
      </c>
      <c r="B457" s="231" t="s">
        <v>2752</v>
      </c>
      <c r="C457" s="231">
        <v>0</v>
      </c>
      <c r="D457" s="231">
        <v>0</v>
      </c>
      <c r="E457" s="231">
        <v>0</v>
      </c>
      <c r="F457" s="231">
        <v>0</v>
      </c>
      <c r="G457" s="1883">
        <v>30301</v>
      </c>
    </row>
    <row r="458" spans="1:7" x14ac:dyDescent="0.25">
      <c r="A458" s="1883">
        <v>303015902</v>
      </c>
      <c r="B458" s="231" t="s">
        <v>823</v>
      </c>
      <c r="C458" s="231">
        <v>0</v>
      </c>
      <c r="D458" s="231">
        <v>0</v>
      </c>
      <c r="E458" s="231">
        <v>0</v>
      </c>
      <c r="F458" s="231">
        <v>0</v>
      </c>
      <c r="G458" s="1883">
        <v>30301</v>
      </c>
    </row>
    <row r="459" spans="1:7" x14ac:dyDescent="0.25">
      <c r="A459" s="1883">
        <v>303016010</v>
      </c>
      <c r="B459" s="231" t="s">
        <v>825</v>
      </c>
      <c r="C459" s="231">
        <v>0</v>
      </c>
      <c r="D459" s="231">
        <v>0</v>
      </c>
      <c r="E459" s="231">
        <v>0</v>
      </c>
      <c r="F459" s="231">
        <v>0</v>
      </c>
      <c r="G459" s="1883">
        <v>30301</v>
      </c>
    </row>
    <row r="460" spans="1:7" x14ac:dyDescent="0.25">
      <c r="A460" s="1883">
        <v>303019008</v>
      </c>
      <c r="B460" s="231" t="s">
        <v>827</v>
      </c>
      <c r="C460" s="231">
        <v>0</v>
      </c>
      <c r="D460" s="231">
        <v>0</v>
      </c>
      <c r="E460" s="231">
        <v>0</v>
      </c>
      <c r="F460" s="231">
        <v>0</v>
      </c>
      <c r="G460" s="1883">
        <v>30301</v>
      </c>
    </row>
    <row r="461" spans="1:7" x14ac:dyDescent="0.25">
      <c r="A461" s="1883">
        <v>303019051</v>
      </c>
      <c r="B461" s="231" t="s">
        <v>829</v>
      </c>
      <c r="C461" s="231">
        <v>0</v>
      </c>
      <c r="D461" s="231">
        <v>0</v>
      </c>
      <c r="E461" s="231">
        <v>0</v>
      </c>
      <c r="F461" s="231">
        <v>0</v>
      </c>
      <c r="G461" s="1883">
        <v>30301</v>
      </c>
    </row>
    <row r="462" spans="1:7" x14ac:dyDescent="0.25">
      <c r="A462" s="1883">
        <v>303019053</v>
      </c>
      <c r="B462" s="231" t="s">
        <v>831</v>
      </c>
      <c r="C462" s="231">
        <v>0</v>
      </c>
      <c r="D462" s="231">
        <v>0</v>
      </c>
      <c r="E462" s="231">
        <v>0</v>
      </c>
      <c r="F462" s="231">
        <v>0</v>
      </c>
      <c r="G462" s="1883">
        <v>30301</v>
      </c>
    </row>
    <row r="463" spans="1:7" x14ac:dyDescent="0.25">
      <c r="A463" s="1883">
        <v>303019054</v>
      </c>
      <c r="B463" s="231" t="s">
        <v>833</v>
      </c>
      <c r="C463" s="231">
        <v>0</v>
      </c>
      <c r="D463" s="231">
        <v>0</v>
      </c>
      <c r="E463" s="231">
        <v>0</v>
      </c>
      <c r="F463" s="231">
        <v>0</v>
      </c>
      <c r="G463" s="1883">
        <v>30301</v>
      </c>
    </row>
    <row r="464" spans="1:7" x14ac:dyDescent="0.25">
      <c r="A464" s="1883">
        <v>303019062</v>
      </c>
      <c r="B464" s="231" t="s">
        <v>835</v>
      </c>
      <c r="C464" s="231">
        <v>0</v>
      </c>
      <c r="D464" s="231">
        <v>0</v>
      </c>
      <c r="E464" s="231">
        <v>0</v>
      </c>
      <c r="F464" s="231">
        <v>0</v>
      </c>
      <c r="G464" s="1883">
        <v>30301</v>
      </c>
    </row>
    <row r="465" spans="1:7" x14ac:dyDescent="0.25">
      <c r="A465" s="1883">
        <v>303019100</v>
      </c>
      <c r="B465" s="231" t="s">
        <v>791</v>
      </c>
      <c r="C465" s="231">
        <v>0</v>
      </c>
      <c r="D465" s="231">
        <v>-111300</v>
      </c>
      <c r="E465" s="231">
        <v>-111300</v>
      </c>
      <c r="F465" s="231">
        <v>111300</v>
      </c>
      <c r="G465" s="1883">
        <v>30301</v>
      </c>
    </row>
    <row r="466" spans="1:7" x14ac:dyDescent="0.25">
      <c r="A466" s="1883">
        <v>303019103</v>
      </c>
      <c r="B466" s="231" t="s">
        <v>838</v>
      </c>
      <c r="C466" s="231">
        <v>0</v>
      </c>
      <c r="D466" s="231">
        <v>0</v>
      </c>
      <c r="E466" s="231">
        <v>0</v>
      </c>
      <c r="F466" s="231">
        <v>0</v>
      </c>
      <c r="G466" s="1883">
        <v>30301</v>
      </c>
    </row>
    <row r="467" spans="1:7" x14ac:dyDescent="0.25">
      <c r="A467" s="1883">
        <v>303019846</v>
      </c>
      <c r="B467" s="231" t="s">
        <v>840</v>
      </c>
      <c r="C467" s="231">
        <v>0</v>
      </c>
      <c r="D467" s="231">
        <v>0</v>
      </c>
      <c r="E467" s="231">
        <v>0</v>
      </c>
      <c r="F467" s="231">
        <v>0</v>
      </c>
      <c r="G467" s="1883">
        <v>30301</v>
      </c>
    </row>
    <row r="468" spans="1:7" x14ac:dyDescent="0.25">
      <c r="A468" s="1883">
        <v>303020100</v>
      </c>
      <c r="B468" s="231" t="s">
        <v>842</v>
      </c>
      <c r="C468" s="231">
        <v>0</v>
      </c>
      <c r="D468" s="231">
        <v>0</v>
      </c>
      <c r="E468" s="231">
        <v>0</v>
      </c>
      <c r="F468" s="231">
        <v>0</v>
      </c>
      <c r="G468" s="1883">
        <v>30302</v>
      </c>
    </row>
    <row r="469" spans="1:7" x14ac:dyDescent="0.25">
      <c r="A469" s="1883">
        <v>303020101</v>
      </c>
      <c r="B469" s="231" t="s">
        <v>844</v>
      </c>
      <c r="C469" s="231">
        <v>0</v>
      </c>
      <c r="D469" s="231">
        <v>0</v>
      </c>
      <c r="E469" s="231">
        <v>0</v>
      </c>
      <c r="F469" s="231">
        <v>0</v>
      </c>
      <c r="G469" s="1883">
        <v>30302</v>
      </c>
    </row>
    <row r="470" spans="1:7" x14ac:dyDescent="0.25">
      <c r="A470" s="1883">
        <v>303020102</v>
      </c>
      <c r="B470" s="231" t="s">
        <v>846</v>
      </c>
      <c r="C470" s="231">
        <v>0</v>
      </c>
      <c r="D470" s="231">
        <v>0</v>
      </c>
      <c r="E470" s="231">
        <v>0</v>
      </c>
      <c r="F470" s="231">
        <v>0</v>
      </c>
      <c r="G470" s="1883">
        <v>30302</v>
      </c>
    </row>
    <row r="471" spans="1:7" x14ac:dyDescent="0.25">
      <c r="A471" s="1883">
        <v>303020103</v>
      </c>
      <c r="B471" s="231" t="s">
        <v>848</v>
      </c>
      <c r="C471" s="231">
        <v>0</v>
      </c>
      <c r="D471" s="231">
        <v>0</v>
      </c>
      <c r="E471" s="231">
        <v>0</v>
      </c>
      <c r="F471" s="231">
        <v>0</v>
      </c>
      <c r="G471" s="1883">
        <v>30302</v>
      </c>
    </row>
    <row r="472" spans="1:7" x14ac:dyDescent="0.25">
      <c r="A472" s="1883">
        <v>303020120</v>
      </c>
      <c r="B472" s="231" t="s">
        <v>850</v>
      </c>
      <c r="C472" s="231">
        <v>0</v>
      </c>
      <c r="D472" s="231">
        <v>0</v>
      </c>
      <c r="E472" s="231">
        <v>0</v>
      </c>
      <c r="F472" s="231">
        <v>0</v>
      </c>
      <c r="G472" s="1883">
        <v>30302</v>
      </c>
    </row>
    <row r="473" spans="1:7" x14ac:dyDescent="0.25">
      <c r="A473" s="1883">
        <v>303020150</v>
      </c>
      <c r="B473" s="231" t="s">
        <v>852</v>
      </c>
      <c r="C473" s="231">
        <v>0</v>
      </c>
      <c r="D473" s="231">
        <v>0</v>
      </c>
      <c r="E473" s="231">
        <v>0</v>
      </c>
      <c r="F473" s="231">
        <v>0</v>
      </c>
      <c r="G473" s="1883">
        <v>30302</v>
      </c>
    </row>
    <row r="474" spans="1:7" x14ac:dyDescent="0.25">
      <c r="A474" s="1883">
        <v>303020200</v>
      </c>
      <c r="B474" s="231" t="s">
        <v>854</v>
      </c>
      <c r="C474" s="231">
        <v>0</v>
      </c>
      <c r="D474" s="231">
        <v>0</v>
      </c>
      <c r="E474" s="231">
        <v>0</v>
      </c>
      <c r="F474" s="231">
        <v>0</v>
      </c>
      <c r="G474" s="1883">
        <v>30302</v>
      </c>
    </row>
    <row r="475" spans="1:7" x14ac:dyDescent="0.25">
      <c r="A475" s="1883">
        <v>303020700</v>
      </c>
      <c r="B475" s="231" t="s">
        <v>856</v>
      </c>
      <c r="C475" s="231">
        <v>0</v>
      </c>
      <c r="D475" s="231">
        <v>0</v>
      </c>
      <c r="E475" s="231">
        <v>0</v>
      </c>
      <c r="F475" s="231">
        <v>0</v>
      </c>
      <c r="G475" s="1883">
        <v>30302</v>
      </c>
    </row>
    <row r="476" spans="1:7" x14ac:dyDescent="0.25">
      <c r="A476" s="1883">
        <v>303020930</v>
      </c>
      <c r="B476" s="231" t="s">
        <v>858</v>
      </c>
      <c r="C476" s="231">
        <v>0</v>
      </c>
      <c r="D476" s="231">
        <v>400</v>
      </c>
      <c r="E476" s="231">
        <v>400</v>
      </c>
      <c r="F476" s="231">
        <v>-400</v>
      </c>
      <c r="G476" s="1883">
        <v>30302</v>
      </c>
    </row>
    <row r="477" spans="1:7" x14ac:dyDescent="0.25">
      <c r="A477" s="1883">
        <v>303020975</v>
      </c>
      <c r="B477" s="231" t="s">
        <v>860</v>
      </c>
      <c r="C477" s="231">
        <v>0</v>
      </c>
      <c r="D477" s="231">
        <v>0</v>
      </c>
      <c r="E477" s="231">
        <v>0</v>
      </c>
      <c r="F477" s="231">
        <v>0</v>
      </c>
      <c r="G477" s="1883">
        <v>30302</v>
      </c>
    </row>
    <row r="478" spans="1:7" x14ac:dyDescent="0.25">
      <c r="A478" s="1883">
        <v>303022000</v>
      </c>
      <c r="B478" s="231" t="s">
        <v>862</v>
      </c>
      <c r="C478" s="231">
        <v>0</v>
      </c>
      <c r="D478" s="231">
        <v>0</v>
      </c>
      <c r="E478" s="231">
        <v>0</v>
      </c>
      <c r="F478" s="231">
        <v>0</v>
      </c>
      <c r="G478" s="1883">
        <v>30302</v>
      </c>
    </row>
    <row r="479" spans="1:7" x14ac:dyDescent="0.25">
      <c r="A479" s="1883">
        <v>303022004</v>
      </c>
      <c r="B479" s="231" t="s">
        <v>864</v>
      </c>
      <c r="C479" s="231">
        <v>0</v>
      </c>
      <c r="D479" s="231">
        <v>0</v>
      </c>
      <c r="E479" s="231">
        <v>0</v>
      </c>
      <c r="F479" s="231">
        <v>0</v>
      </c>
      <c r="G479" s="1883">
        <v>30302</v>
      </c>
    </row>
    <row r="480" spans="1:7" x14ac:dyDescent="0.25">
      <c r="A480" s="1883">
        <v>303022022</v>
      </c>
      <c r="B480" s="231" t="s">
        <v>866</v>
      </c>
      <c r="C480" s="231">
        <v>0</v>
      </c>
      <c r="D480" s="231">
        <v>0</v>
      </c>
      <c r="E480" s="231">
        <v>0</v>
      </c>
      <c r="F480" s="231">
        <v>0</v>
      </c>
      <c r="G480" s="1883">
        <v>30302</v>
      </c>
    </row>
    <row r="481" spans="1:7" x14ac:dyDescent="0.25">
      <c r="A481" s="1883">
        <v>303022423</v>
      </c>
      <c r="B481" s="231" t="s">
        <v>868</v>
      </c>
      <c r="C481" s="231">
        <v>7905</v>
      </c>
      <c r="D481" s="231">
        <v>10000</v>
      </c>
      <c r="E481" s="231">
        <v>10000</v>
      </c>
      <c r="F481" s="231">
        <v>-2095</v>
      </c>
      <c r="G481" s="1883">
        <v>30302</v>
      </c>
    </row>
    <row r="482" spans="1:7" x14ac:dyDescent="0.25">
      <c r="A482" s="1883">
        <v>303022427</v>
      </c>
      <c r="B482" s="231" t="s">
        <v>870</v>
      </c>
      <c r="C482" s="231">
        <v>0</v>
      </c>
      <c r="D482" s="231">
        <v>0</v>
      </c>
      <c r="E482" s="231">
        <v>0</v>
      </c>
      <c r="F482" s="231">
        <v>0</v>
      </c>
      <c r="G482" s="1883">
        <v>30302</v>
      </c>
    </row>
    <row r="483" spans="1:7" x14ac:dyDescent="0.25">
      <c r="A483" s="1883">
        <v>303022430</v>
      </c>
      <c r="B483" s="231" t="s">
        <v>872</v>
      </c>
      <c r="C483" s="231">
        <v>0</v>
      </c>
      <c r="D483" s="231">
        <v>0</v>
      </c>
      <c r="E483" s="231">
        <v>0</v>
      </c>
      <c r="F483" s="231">
        <v>0</v>
      </c>
      <c r="G483" s="1883">
        <v>30302</v>
      </c>
    </row>
    <row r="484" spans="1:7" x14ac:dyDescent="0.25">
      <c r="A484" s="1883">
        <v>303022432</v>
      </c>
      <c r="B484" s="231" t="s">
        <v>874</v>
      </c>
      <c r="C484" s="231">
        <v>0</v>
      </c>
      <c r="D484" s="231">
        <v>400</v>
      </c>
      <c r="E484" s="231">
        <v>400</v>
      </c>
      <c r="F484" s="231">
        <v>-400</v>
      </c>
      <c r="G484" s="1883">
        <v>30302</v>
      </c>
    </row>
    <row r="485" spans="1:7" x14ac:dyDescent="0.25">
      <c r="A485" s="1883">
        <v>303022438</v>
      </c>
      <c r="B485" s="231" t="s">
        <v>876</v>
      </c>
      <c r="C485" s="231">
        <v>0</v>
      </c>
      <c r="D485" s="231">
        <v>0</v>
      </c>
      <c r="E485" s="231">
        <v>0</v>
      </c>
      <c r="F485" s="231">
        <v>0</v>
      </c>
      <c r="G485" s="1883">
        <v>30302</v>
      </c>
    </row>
    <row r="486" spans="1:7" x14ac:dyDescent="0.25">
      <c r="A486" s="1883">
        <v>303022500</v>
      </c>
      <c r="B486" s="231" t="s">
        <v>878</v>
      </c>
      <c r="C486" s="231">
        <v>0</v>
      </c>
      <c r="D486" s="231">
        <v>0</v>
      </c>
      <c r="E486" s="231">
        <v>0</v>
      </c>
      <c r="F486" s="231">
        <v>0</v>
      </c>
      <c r="G486" s="1883">
        <v>30302</v>
      </c>
    </row>
    <row r="487" spans="1:7" x14ac:dyDescent="0.25">
      <c r="A487" s="1883">
        <v>303022510</v>
      </c>
      <c r="B487" s="231" t="s">
        <v>880</v>
      </c>
      <c r="C487" s="231">
        <v>0</v>
      </c>
      <c r="D487" s="231">
        <v>0</v>
      </c>
      <c r="E487" s="231">
        <v>0</v>
      </c>
      <c r="F487" s="231">
        <v>0</v>
      </c>
      <c r="G487" s="1883">
        <v>30302</v>
      </c>
    </row>
    <row r="488" spans="1:7" x14ac:dyDescent="0.25">
      <c r="A488" s="1883">
        <v>303022701</v>
      </c>
      <c r="B488" s="231" t="s">
        <v>882</v>
      </c>
      <c r="C488" s="231">
        <v>110.85</v>
      </c>
      <c r="D488" s="231">
        <v>1000</v>
      </c>
      <c r="E488" s="231">
        <v>1000</v>
      </c>
      <c r="F488" s="231">
        <v>-889.15</v>
      </c>
      <c r="G488" s="1883">
        <v>30302</v>
      </c>
    </row>
    <row r="489" spans="1:7" x14ac:dyDescent="0.25">
      <c r="A489" s="1883">
        <v>303022801</v>
      </c>
      <c r="B489" s="231" t="s">
        <v>884</v>
      </c>
      <c r="C489" s="231">
        <v>0</v>
      </c>
      <c r="D489" s="231">
        <v>0</v>
      </c>
      <c r="E489" s="231">
        <v>0</v>
      </c>
      <c r="F489" s="231">
        <v>0</v>
      </c>
      <c r="G489" s="1883">
        <v>30302</v>
      </c>
    </row>
    <row r="490" spans="1:7" x14ac:dyDescent="0.25">
      <c r="A490" s="1883">
        <v>303022815</v>
      </c>
      <c r="B490" s="231" t="s">
        <v>886</v>
      </c>
      <c r="C490" s="231">
        <v>0</v>
      </c>
      <c r="D490" s="231">
        <v>0</v>
      </c>
      <c r="E490" s="231">
        <v>0</v>
      </c>
      <c r="F490" s="231">
        <v>0</v>
      </c>
      <c r="G490" s="1883">
        <v>30302</v>
      </c>
    </row>
    <row r="491" spans="1:7" x14ac:dyDescent="0.25">
      <c r="A491" s="1883">
        <v>303024600</v>
      </c>
      <c r="B491" s="231" t="s">
        <v>888</v>
      </c>
      <c r="C491" s="231">
        <v>0</v>
      </c>
      <c r="D491" s="231">
        <v>0</v>
      </c>
      <c r="E491" s="231">
        <v>0</v>
      </c>
      <c r="F491" s="231">
        <v>0</v>
      </c>
      <c r="G491" s="1883">
        <v>30302</v>
      </c>
    </row>
    <row r="492" spans="1:7" x14ac:dyDescent="0.25">
      <c r="A492" s="1883">
        <v>303024610</v>
      </c>
      <c r="B492" s="231" t="s">
        <v>890</v>
      </c>
      <c r="C492" s="231">
        <v>0</v>
      </c>
      <c r="D492" s="231">
        <v>0</v>
      </c>
      <c r="E492" s="231">
        <v>0</v>
      </c>
      <c r="F492" s="231">
        <v>0</v>
      </c>
      <c r="G492" s="1883">
        <v>30302</v>
      </c>
    </row>
    <row r="493" spans="1:7" x14ac:dyDescent="0.25">
      <c r="A493" s="1883">
        <v>303024611</v>
      </c>
      <c r="B493" s="231" t="s">
        <v>892</v>
      </c>
      <c r="C493" s="231">
        <v>0</v>
      </c>
      <c r="D493" s="231">
        <v>0</v>
      </c>
      <c r="E493" s="231">
        <v>0</v>
      </c>
      <c r="F493" s="231">
        <v>0</v>
      </c>
      <c r="G493" s="1883">
        <v>30302</v>
      </c>
    </row>
    <row r="494" spans="1:7" x14ac:dyDescent="0.25">
      <c r="A494" s="1883">
        <v>303024619</v>
      </c>
      <c r="B494" s="231" t="s">
        <v>894</v>
      </c>
      <c r="C494" s="231">
        <v>0</v>
      </c>
      <c r="D494" s="231">
        <v>0</v>
      </c>
      <c r="E494" s="231">
        <v>0</v>
      </c>
      <c r="F494" s="231">
        <v>0</v>
      </c>
      <c r="G494" s="1883">
        <v>30302</v>
      </c>
    </row>
    <row r="495" spans="1:7" x14ac:dyDescent="0.25">
      <c r="A495" s="1883">
        <v>303026010</v>
      </c>
      <c r="B495" s="231" t="s">
        <v>896</v>
      </c>
      <c r="C495" s="231">
        <v>0</v>
      </c>
      <c r="D495" s="231">
        <v>0</v>
      </c>
      <c r="E495" s="231">
        <v>0</v>
      </c>
      <c r="F495" s="231">
        <v>0</v>
      </c>
      <c r="G495" s="1883">
        <v>30302</v>
      </c>
    </row>
    <row r="496" spans="1:7" x14ac:dyDescent="0.25">
      <c r="A496" s="1883">
        <v>303029002</v>
      </c>
      <c r="B496" s="231" t="s">
        <v>898</v>
      </c>
      <c r="C496" s="231">
        <v>0</v>
      </c>
      <c r="D496" s="231">
        <v>-56200</v>
      </c>
      <c r="E496" s="231">
        <v>-56200</v>
      </c>
      <c r="F496" s="231">
        <v>56200</v>
      </c>
      <c r="G496" s="1883">
        <v>30302</v>
      </c>
    </row>
    <row r="497" spans="1:7" x14ac:dyDescent="0.25">
      <c r="A497" s="1883">
        <v>303029051</v>
      </c>
      <c r="B497" s="231" t="s">
        <v>900</v>
      </c>
      <c r="C497" s="231">
        <v>0</v>
      </c>
      <c r="D497" s="231">
        <v>0</v>
      </c>
      <c r="E497" s="231">
        <v>0</v>
      </c>
      <c r="F497" s="231">
        <v>0</v>
      </c>
      <c r="G497" s="1883">
        <v>30302</v>
      </c>
    </row>
    <row r="498" spans="1:7" x14ac:dyDescent="0.25">
      <c r="A498" s="1883">
        <v>303029053</v>
      </c>
      <c r="B498" s="231" t="s">
        <v>902</v>
      </c>
      <c r="C498" s="231">
        <v>0</v>
      </c>
      <c r="D498" s="231">
        <v>0</v>
      </c>
      <c r="E498" s="231">
        <v>0</v>
      </c>
      <c r="F498" s="231">
        <v>0</v>
      </c>
      <c r="G498" s="1883">
        <v>30302</v>
      </c>
    </row>
    <row r="499" spans="1:7" x14ac:dyDescent="0.25">
      <c r="A499" s="1883">
        <v>303029100</v>
      </c>
      <c r="B499" s="231" t="s">
        <v>874</v>
      </c>
      <c r="C499" s="231">
        <v>0</v>
      </c>
      <c r="D499" s="231">
        <v>-1500</v>
      </c>
      <c r="E499" s="231">
        <v>-1500</v>
      </c>
      <c r="F499" s="231">
        <v>1500</v>
      </c>
      <c r="G499" s="1883">
        <v>30302</v>
      </c>
    </row>
    <row r="500" spans="1:7" x14ac:dyDescent="0.25">
      <c r="A500" s="1883">
        <v>303029555</v>
      </c>
      <c r="B500" s="231" t="s">
        <v>905</v>
      </c>
      <c r="C500" s="231">
        <v>0</v>
      </c>
      <c r="D500" s="231">
        <v>0</v>
      </c>
      <c r="E500" s="231">
        <v>0</v>
      </c>
      <c r="F500" s="231">
        <v>0</v>
      </c>
      <c r="G500" s="1883">
        <v>30302</v>
      </c>
    </row>
    <row r="501" spans="1:7" x14ac:dyDescent="0.25">
      <c r="A501" s="1883">
        <v>303029846</v>
      </c>
      <c r="B501" s="231" t="s">
        <v>907</v>
      </c>
      <c r="C501" s="231">
        <v>0</v>
      </c>
      <c r="D501" s="231">
        <v>0</v>
      </c>
      <c r="E501" s="231">
        <v>0</v>
      </c>
      <c r="F501" s="231">
        <v>0</v>
      </c>
      <c r="G501" s="1883">
        <v>30302</v>
      </c>
    </row>
    <row r="502" spans="1:7" x14ac:dyDescent="0.25">
      <c r="A502" s="1883">
        <v>303030100</v>
      </c>
      <c r="B502" s="231" t="s">
        <v>909</v>
      </c>
      <c r="C502" s="231">
        <v>57714.7</v>
      </c>
      <c r="D502" s="231">
        <v>172700</v>
      </c>
      <c r="E502" s="231">
        <v>172700</v>
      </c>
      <c r="F502" s="231">
        <v>-114985.3</v>
      </c>
      <c r="G502" s="1883">
        <v>30303</v>
      </c>
    </row>
    <row r="503" spans="1:7" x14ac:dyDescent="0.25">
      <c r="A503" s="1883">
        <v>303030101</v>
      </c>
      <c r="B503" s="231" t="s">
        <v>911</v>
      </c>
      <c r="C503" s="231">
        <v>0</v>
      </c>
      <c r="D503" s="231">
        <v>0</v>
      </c>
      <c r="E503" s="231">
        <v>0</v>
      </c>
      <c r="F503" s="231">
        <v>0</v>
      </c>
      <c r="G503" s="1883">
        <v>30303</v>
      </c>
    </row>
    <row r="504" spans="1:7" x14ac:dyDescent="0.25">
      <c r="A504" s="1883">
        <v>303030102</v>
      </c>
      <c r="B504" s="231" t="s">
        <v>913</v>
      </c>
      <c r="C504" s="231">
        <v>0</v>
      </c>
      <c r="D504" s="231">
        <v>0</v>
      </c>
      <c r="E504" s="231">
        <v>0</v>
      </c>
      <c r="F504" s="231">
        <v>0</v>
      </c>
      <c r="G504" s="1883">
        <v>30303</v>
      </c>
    </row>
    <row r="505" spans="1:7" x14ac:dyDescent="0.25">
      <c r="A505" s="1883">
        <v>303030103</v>
      </c>
      <c r="B505" s="231" t="s">
        <v>915</v>
      </c>
      <c r="C505" s="231">
        <v>0</v>
      </c>
      <c r="D505" s="231">
        <v>0</v>
      </c>
      <c r="E505" s="231">
        <v>0</v>
      </c>
      <c r="F505" s="231">
        <v>0</v>
      </c>
      <c r="G505" s="1883">
        <v>30303</v>
      </c>
    </row>
    <row r="506" spans="1:7" x14ac:dyDescent="0.25">
      <c r="A506" s="1883">
        <v>303030120</v>
      </c>
      <c r="B506" s="231" t="s">
        <v>917</v>
      </c>
      <c r="C506" s="231">
        <v>0</v>
      </c>
      <c r="D506" s="231">
        <v>0</v>
      </c>
      <c r="E506" s="231">
        <v>0</v>
      </c>
      <c r="F506" s="231">
        <v>0</v>
      </c>
      <c r="G506" s="1883">
        <v>30303</v>
      </c>
    </row>
    <row r="507" spans="1:7" x14ac:dyDescent="0.25">
      <c r="A507" s="1883">
        <v>303030150</v>
      </c>
      <c r="B507" s="231" t="s">
        <v>919</v>
      </c>
      <c r="C507" s="231">
        <v>0</v>
      </c>
      <c r="D507" s="231">
        <v>0</v>
      </c>
      <c r="E507" s="231">
        <v>0</v>
      </c>
      <c r="F507" s="231">
        <v>0</v>
      </c>
      <c r="G507" s="1883">
        <v>30303</v>
      </c>
    </row>
    <row r="508" spans="1:7" x14ac:dyDescent="0.25">
      <c r="A508" s="1883">
        <v>303030200</v>
      </c>
      <c r="B508" s="231" t="s">
        <v>921</v>
      </c>
      <c r="C508" s="231">
        <v>0</v>
      </c>
      <c r="D508" s="231">
        <v>0</v>
      </c>
      <c r="E508" s="231">
        <v>0</v>
      </c>
      <c r="F508" s="231">
        <v>0</v>
      </c>
      <c r="G508" s="1883">
        <v>30303</v>
      </c>
    </row>
    <row r="509" spans="1:7" x14ac:dyDescent="0.25">
      <c r="A509" s="1883">
        <v>303030800</v>
      </c>
      <c r="B509" s="231" t="s">
        <v>923</v>
      </c>
      <c r="C509" s="231">
        <v>0</v>
      </c>
      <c r="D509" s="231">
        <v>0</v>
      </c>
      <c r="E509" s="231">
        <v>0</v>
      </c>
      <c r="F509" s="231">
        <v>0</v>
      </c>
      <c r="G509" s="1883">
        <v>30303</v>
      </c>
    </row>
    <row r="510" spans="1:7" x14ac:dyDescent="0.25">
      <c r="A510" s="1883">
        <v>303030930</v>
      </c>
      <c r="B510" s="231" t="s">
        <v>925</v>
      </c>
      <c r="C510" s="231">
        <v>0</v>
      </c>
      <c r="D510" s="231">
        <v>600</v>
      </c>
      <c r="E510" s="231">
        <v>600</v>
      </c>
      <c r="F510" s="231">
        <v>-600</v>
      </c>
      <c r="G510" s="1883">
        <v>30303</v>
      </c>
    </row>
    <row r="511" spans="1:7" x14ac:dyDescent="0.25">
      <c r="A511" s="1883">
        <v>303030975</v>
      </c>
      <c r="B511" s="231" t="s">
        <v>927</v>
      </c>
      <c r="C511" s="231">
        <v>115</v>
      </c>
      <c r="D511" s="231">
        <v>500</v>
      </c>
      <c r="E511" s="231">
        <v>500</v>
      </c>
      <c r="F511" s="231">
        <v>-385</v>
      </c>
      <c r="G511" s="1883">
        <v>30303</v>
      </c>
    </row>
    <row r="512" spans="1:7" x14ac:dyDescent="0.25">
      <c r="A512" s="1883">
        <v>303032000</v>
      </c>
      <c r="B512" s="231" t="s">
        <v>929</v>
      </c>
      <c r="C512" s="231">
        <v>0</v>
      </c>
      <c r="D512" s="231">
        <v>2000</v>
      </c>
      <c r="E512" s="231">
        <v>2000</v>
      </c>
      <c r="F512" s="231">
        <v>-2000</v>
      </c>
      <c r="G512" s="1883">
        <v>30303</v>
      </c>
    </row>
    <row r="513" spans="1:7" x14ac:dyDescent="0.25">
      <c r="A513" s="1883">
        <v>303032004</v>
      </c>
      <c r="B513" s="231" t="s">
        <v>931</v>
      </c>
      <c r="C513" s="231">
        <v>0</v>
      </c>
      <c r="D513" s="231">
        <v>2100</v>
      </c>
      <c r="E513" s="231">
        <v>2100</v>
      </c>
      <c r="F513" s="231">
        <v>-2100</v>
      </c>
      <c r="G513" s="1883">
        <v>30303</v>
      </c>
    </row>
    <row r="514" spans="1:7" x14ac:dyDescent="0.25">
      <c r="A514" s="1883">
        <v>303032022</v>
      </c>
      <c r="B514" s="231" t="s">
        <v>933</v>
      </c>
      <c r="C514" s="231">
        <v>0</v>
      </c>
      <c r="D514" s="231">
        <v>1500</v>
      </c>
      <c r="E514" s="231">
        <v>1500</v>
      </c>
      <c r="F514" s="231">
        <v>-1500</v>
      </c>
      <c r="G514" s="1883">
        <v>30303</v>
      </c>
    </row>
    <row r="515" spans="1:7" x14ac:dyDescent="0.25">
      <c r="A515" s="1883">
        <v>303032416</v>
      </c>
      <c r="B515" s="231" t="s">
        <v>935</v>
      </c>
      <c r="C515" s="231">
        <v>0</v>
      </c>
      <c r="D515" s="231">
        <v>0</v>
      </c>
      <c r="E515" s="231">
        <v>0</v>
      </c>
      <c r="F515" s="231">
        <v>0</v>
      </c>
      <c r="G515" s="1883">
        <v>30303</v>
      </c>
    </row>
    <row r="516" spans="1:7" x14ac:dyDescent="0.25">
      <c r="A516" s="1883">
        <v>303032421</v>
      </c>
      <c r="B516" s="231" t="s">
        <v>937</v>
      </c>
      <c r="C516" s="231">
        <v>0</v>
      </c>
      <c r="D516" s="231">
        <v>0</v>
      </c>
      <c r="E516" s="231">
        <v>0</v>
      </c>
      <c r="F516" s="231">
        <v>0</v>
      </c>
      <c r="G516" s="1883">
        <v>30303</v>
      </c>
    </row>
    <row r="517" spans="1:7" x14ac:dyDescent="0.25">
      <c r="A517" s="1883">
        <v>303032422</v>
      </c>
      <c r="B517" s="231" t="s">
        <v>939</v>
      </c>
      <c r="C517" s="231">
        <v>0</v>
      </c>
      <c r="D517" s="231">
        <v>0</v>
      </c>
      <c r="E517" s="231">
        <v>0</v>
      </c>
      <c r="F517" s="231">
        <v>0</v>
      </c>
      <c r="G517" s="1883">
        <v>30303</v>
      </c>
    </row>
    <row r="518" spans="1:7" x14ac:dyDescent="0.25">
      <c r="A518" s="1883">
        <v>303032423</v>
      </c>
      <c r="B518" s="231" t="s">
        <v>941</v>
      </c>
      <c r="C518" s="231">
        <v>162.80000000000001</v>
      </c>
      <c r="D518" s="231">
        <v>14000</v>
      </c>
      <c r="E518" s="231">
        <v>14000</v>
      </c>
      <c r="F518" s="231">
        <v>-13837.2</v>
      </c>
      <c r="G518" s="1883">
        <v>30303</v>
      </c>
    </row>
    <row r="519" spans="1:7" x14ac:dyDescent="0.25">
      <c r="A519" s="1883">
        <v>303032427</v>
      </c>
      <c r="B519" s="231" t="s">
        <v>943</v>
      </c>
      <c r="C519" s="231">
        <v>1200</v>
      </c>
      <c r="D519" s="231">
        <v>8300</v>
      </c>
      <c r="E519" s="231">
        <v>8300</v>
      </c>
      <c r="F519" s="231">
        <v>-7100</v>
      </c>
      <c r="G519" s="1883">
        <v>30303</v>
      </c>
    </row>
    <row r="520" spans="1:7" x14ac:dyDescent="0.25">
      <c r="A520" s="1883">
        <v>303032430</v>
      </c>
      <c r="B520" s="231" t="s">
        <v>945</v>
      </c>
      <c r="C520" s="231">
        <v>21</v>
      </c>
      <c r="D520" s="231">
        <v>300</v>
      </c>
      <c r="E520" s="231">
        <v>300</v>
      </c>
      <c r="F520" s="231">
        <v>-279</v>
      </c>
      <c r="G520" s="1883">
        <v>30303</v>
      </c>
    </row>
    <row r="521" spans="1:7" x14ac:dyDescent="0.25">
      <c r="A521" s="1883">
        <v>303032432</v>
      </c>
      <c r="B521" s="231" t="s">
        <v>947</v>
      </c>
      <c r="C521" s="231">
        <v>0</v>
      </c>
      <c r="D521" s="231">
        <v>0</v>
      </c>
      <c r="E521" s="231">
        <v>0</v>
      </c>
      <c r="F521" s="231">
        <v>0</v>
      </c>
      <c r="G521" s="1883">
        <v>30303</v>
      </c>
    </row>
    <row r="522" spans="1:7" x14ac:dyDescent="0.25">
      <c r="A522" s="1883">
        <v>303032439</v>
      </c>
      <c r="B522" s="231" t="s">
        <v>949</v>
      </c>
      <c r="C522" s="231">
        <v>0</v>
      </c>
      <c r="D522" s="231">
        <v>0</v>
      </c>
      <c r="E522" s="231">
        <v>0</v>
      </c>
      <c r="F522" s="231">
        <v>0</v>
      </c>
      <c r="G522" s="1883">
        <v>30303</v>
      </c>
    </row>
    <row r="523" spans="1:7" x14ac:dyDescent="0.25">
      <c r="A523" s="1883">
        <v>303032456</v>
      </c>
      <c r="B523" s="231" t="s">
        <v>951</v>
      </c>
      <c r="C523" s="231">
        <v>0</v>
      </c>
      <c r="D523" s="231">
        <v>0</v>
      </c>
      <c r="E523" s="231">
        <v>0</v>
      </c>
      <c r="F523" s="231">
        <v>0</v>
      </c>
      <c r="G523" s="1883">
        <v>30303</v>
      </c>
    </row>
    <row r="524" spans="1:7" x14ac:dyDescent="0.25">
      <c r="A524" s="1883">
        <v>303032500</v>
      </c>
      <c r="B524" s="231" t="s">
        <v>953</v>
      </c>
      <c r="C524" s="231">
        <v>625.61</v>
      </c>
      <c r="D524" s="231">
        <v>4000</v>
      </c>
      <c r="E524" s="231">
        <v>4000</v>
      </c>
      <c r="F524" s="231">
        <v>-3374.39</v>
      </c>
      <c r="G524" s="1883">
        <v>30303</v>
      </c>
    </row>
    <row r="525" spans="1:7" x14ac:dyDescent="0.25">
      <c r="A525" s="1883">
        <v>303032510</v>
      </c>
      <c r="B525" s="231" t="s">
        <v>955</v>
      </c>
      <c r="C525" s="231">
        <v>0</v>
      </c>
      <c r="D525" s="231">
        <v>0</v>
      </c>
      <c r="E525" s="231">
        <v>0</v>
      </c>
      <c r="F525" s="231">
        <v>0</v>
      </c>
      <c r="G525" s="1883">
        <v>30303</v>
      </c>
    </row>
    <row r="526" spans="1:7" x14ac:dyDescent="0.25">
      <c r="A526" s="1883">
        <v>303032701</v>
      </c>
      <c r="B526" s="231" t="s">
        <v>957</v>
      </c>
      <c r="C526" s="231">
        <v>1685.62</v>
      </c>
      <c r="D526" s="231">
        <v>6000</v>
      </c>
      <c r="E526" s="231">
        <v>6000</v>
      </c>
      <c r="F526" s="231">
        <v>-4314.38</v>
      </c>
      <c r="G526" s="1883">
        <v>30303</v>
      </c>
    </row>
    <row r="527" spans="1:7" x14ac:dyDescent="0.25">
      <c r="A527" s="1883">
        <v>303032703</v>
      </c>
      <c r="B527" s="231" t="s">
        <v>959</v>
      </c>
      <c r="C527" s="231">
        <v>0</v>
      </c>
      <c r="D527" s="231">
        <v>0</v>
      </c>
      <c r="E527" s="231">
        <v>0</v>
      </c>
      <c r="F527" s="231">
        <v>0</v>
      </c>
      <c r="G527" s="1883">
        <v>30303</v>
      </c>
    </row>
    <row r="528" spans="1:7" x14ac:dyDescent="0.25">
      <c r="A528" s="1883">
        <v>303032706</v>
      </c>
      <c r="B528" s="231" t="s">
        <v>961</v>
      </c>
      <c r="C528" s="231">
        <v>0</v>
      </c>
      <c r="D528" s="231">
        <v>0</v>
      </c>
      <c r="E528" s="231">
        <v>0</v>
      </c>
      <c r="F528" s="231">
        <v>0</v>
      </c>
      <c r="G528" s="1883">
        <v>30303</v>
      </c>
    </row>
    <row r="529" spans="1:7" x14ac:dyDescent="0.25">
      <c r="A529" s="1883">
        <v>303032801</v>
      </c>
      <c r="B529" s="231" t="s">
        <v>2772</v>
      </c>
      <c r="C529" s="231">
        <v>0</v>
      </c>
      <c r="D529" s="231">
        <v>0</v>
      </c>
      <c r="E529" s="231">
        <v>0</v>
      </c>
      <c r="F529" s="231">
        <v>0</v>
      </c>
      <c r="G529" s="1883">
        <v>30303</v>
      </c>
    </row>
    <row r="530" spans="1:7" x14ac:dyDescent="0.25">
      <c r="A530" s="1883">
        <v>303032900</v>
      </c>
      <c r="B530" s="231" t="s">
        <v>963</v>
      </c>
      <c r="C530" s="231">
        <v>0</v>
      </c>
      <c r="D530" s="231">
        <v>0</v>
      </c>
      <c r="E530" s="231">
        <v>0</v>
      </c>
      <c r="F530" s="231">
        <v>0</v>
      </c>
      <c r="G530" s="1883">
        <v>30303</v>
      </c>
    </row>
    <row r="531" spans="1:7" x14ac:dyDescent="0.25">
      <c r="A531" s="1883">
        <v>303032924</v>
      </c>
      <c r="B531" s="231" t="s">
        <v>965</v>
      </c>
      <c r="C531" s="231">
        <v>0</v>
      </c>
      <c r="D531" s="231">
        <v>0</v>
      </c>
      <c r="E531" s="231">
        <v>0</v>
      </c>
      <c r="F531" s="231">
        <v>0</v>
      </c>
      <c r="G531" s="1883">
        <v>30303</v>
      </c>
    </row>
    <row r="532" spans="1:7" x14ac:dyDescent="0.25">
      <c r="A532" s="1883">
        <v>303034600</v>
      </c>
      <c r="B532" s="231" t="s">
        <v>967</v>
      </c>
      <c r="C532" s="231">
        <v>0</v>
      </c>
      <c r="D532" s="231">
        <v>0</v>
      </c>
      <c r="E532" s="231">
        <v>0</v>
      </c>
      <c r="F532" s="231">
        <v>0</v>
      </c>
      <c r="G532" s="1883">
        <v>30303</v>
      </c>
    </row>
    <row r="533" spans="1:7" x14ac:dyDescent="0.25">
      <c r="A533" s="1883">
        <v>303034610</v>
      </c>
      <c r="B533" s="231" t="s">
        <v>969</v>
      </c>
      <c r="C533" s="231">
        <v>0</v>
      </c>
      <c r="D533" s="231">
        <v>0</v>
      </c>
      <c r="E533" s="231">
        <v>0</v>
      </c>
      <c r="F533" s="231">
        <v>0</v>
      </c>
      <c r="G533" s="1883">
        <v>30303</v>
      </c>
    </row>
    <row r="534" spans="1:7" x14ac:dyDescent="0.25">
      <c r="A534" s="1883">
        <v>303034611</v>
      </c>
      <c r="B534" s="231" t="s">
        <v>971</v>
      </c>
      <c r="C534" s="231">
        <v>0</v>
      </c>
      <c r="D534" s="231">
        <v>0</v>
      </c>
      <c r="E534" s="231">
        <v>0</v>
      </c>
      <c r="F534" s="231">
        <v>0</v>
      </c>
      <c r="G534" s="1883">
        <v>30303</v>
      </c>
    </row>
    <row r="535" spans="1:7" x14ac:dyDescent="0.25">
      <c r="A535" s="1883">
        <v>303034618</v>
      </c>
      <c r="B535" s="231" t="s">
        <v>973</v>
      </c>
      <c r="C535" s="231">
        <v>0</v>
      </c>
      <c r="D535" s="231">
        <v>0</v>
      </c>
      <c r="E535" s="231">
        <v>0</v>
      </c>
      <c r="F535" s="231">
        <v>0</v>
      </c>
      <c r="G535" s="1883">
        <v>30303</v>
      </c>
    </row>
    <row r="536" spans="1:7" x14ac:dyDescent="0.25">
      <c r="A536" s="1883">
        <v>303034619</v>
      </c>
      <c r="B536" s="231" t="s">
        <v>975</v>
      </c>
      <c r="C536" s="231">
        <v>0</v>
      </c>
      <c r="D536" s="231">
        <v>0</v>
      </c>
      <c r="E536" s="231">
        <v>0</v>
      </c>
      <c r="F536" s="231">
        <v>0</v>
      </c>
      <c r="G536" s="1883">
        <v>30303</v>
      </c>
    </row>
    <row r="537" spans="1:7" x14ac:dyDescent="0.25">
      <c r="A537" s="1883">
        <v>303034621</v>
      </c>
      <c r="B537" s="231" t="s">
        <v>977</v>
      </c>
      <c r="C537" s="231">
        <v>0</v>
      </c>
      <c r="D537" s="231">
        <v>0</v>
      </c>
      <c r="E537" s="231">
        <v>0</v>
      </c>
      <c r="F537" s="231">
        <v>0</v>
      </c>
      <c r="G537" s="1883">
        <v>30303</v>
      </c>
    </row>
    <row r="538" spans="1:7" x14ac:dyDescent="0.25">
      <c r="A538" s="1883">
        <v>303034990</v>
      </c>
      <c r="B538" s="231" t="s">
        <v>979</v>
      </c>
      <c r="C538" s="231">
        <v>0</v>
      </c>
      <c r="D538" s="231">
        <v>2630400</v>
      </c>
      <c r="E538" s="231">
        <v>2630400</v>
      </c>
      <c r="F538" s="231">
        <v>-2630400</v>
      </c>
      <c r="G538" s="1883">
        <v>30303</v>
      </c>
    </row>
    <row r="539" spans="1:7" x14ac:dyDescent="0.25">
      <c r="A539" s="1883">
        <v>303034991</v>
      </c>
      <c r="B539" s="231" t="s">
        <v>981</v>
      </c>
      <c r="C539" s="231">
        <v>0</v>
      </c>
      <c r="D539" s="231">
        <v>169700</v>
      </c>
      <c r="E539" s="231">
        <v>169700</v>
      </c>
      <c r="F539" s="231">
        <v>-169700</v>
      </c>
      <c r="G539" s="1883">
        <v>30303</v>
      </c>
    </row>
    <row r="540" spans="1:7" x14ac:dyDescent="0.25">
      <c r="A540" s="1883">
        <v>303034992</v>
      </c>
      <c r="B540" s="231" t="s">
        <v>983</v>
      </c>
      <c r="C540" s="231">
        <v>0</v>
      </c>
      <c r="D540" s="231">
        <v>43200</v>
      </c>
      <c r="E540" s="231">
        <v>43200</v>
      </c>
      <c r="F540" s="231">
        <v>-43200</v>
      </c>
      <c r="G540" s="1883">
        <v>30303</v>
      </c>
    </row>
    <row r="541" spans="1:7" x14ac:dyDescent="0.25">
      <c r="A541" s="1883">
        <v>303034993</v>
      </c>
      <c r="B541" s="231" t="s">
        <v>985</v>
      </c>
      <c r="C541" s="231">
        <v>0</v>
      </c>
      <c r="D541" s="231">
        <v>0</v>
      </c>
      <c r="E541" s="231">
        <v>0</v>
      </c>
      <c r="F541" s="231">
        <v>0</v>
      </c>
      <c r="G541" s="1883">
        <v>30303</v>
      </c>
    </row>
    <row r="542" spans="1:7" x14ac:dyDescent="0.25">
      <c r="A542" s="1883">
        <v>303035008</v>
      </c>
      <c r="B542" s="231" t="s">
        <v>987</v>
      </c>
      <c r="C542" s="231">
        <v>0</v>
      </c>
      <c r="D542" s="231">
        <v>0</v>
      </c>
      <c r="E542" s="231">
        <v>0</v>
      </c>
      <c r="F542" s="231">
        <v>0</v>
      </c>
      <c r="G542" s="1883">
        <v>30303</v>
      </c>
    </row>
    <row r="543" spans="1:7" x14ac:dyDescent="0.25">
      <c r="A543" s="1883">
        <v>303035012</v>
      </c>
      <c r="B543" s="231" t="s">
        <v>989</v>
      </c>
      <c r="C543" s="231">
        <v>2193419.2599999998</v>
      </c>
      <c r="D543" s="231">
        <v>6047000</v>
      </c>
      <c r="E543" s="231">
        <v>6047000</v>
      </c>
      <c r="F543" s="231">
        <v>-3853580.74</v>
      </c>
      <c r="G543" s="1883">
        <v>30303</v>
      </c>
    </row>
    <row r="544" spans="1:7" x14ac:dyDescent="0.25">
      <c r="A544" s="1883">
        <v>303035013</v>
      </c>
      <c r="B544" s="231" t="s">
        <v>991</v>
      </c>
      <c r="C544" s="231">
        <v>0</v>
      </c>
      <c r="D544" s="231">
        <v>0</v>
      </c>
      <c r="E544" s="231">
        <v>0</v>
      </c>
      <c r="F544" s="231">
        <v>0</v>
      </c>
      <c r="G544" s="1883">
        <v>30303</v>
      </c>
    </row>
    <row r="545" spans="1:7" x14ac:dyDescent="0.25">
      <c r="A545" s="1883">
        <v>303035124</v>
      </c>
      <c r="B545" s="231" t="s">
        <v>993</v>
      </c>
      <c r="C545" s="231">
        <v>249.8</v>
      </c>
      <c r="D545" s="231">
        <v>0</v>
      </c>
      <c r="E545" s="231">
        <v>0</v>
      </c>
      <c r="F545" s="231">
        <v>249.8</v>
      </c>
      <c r="G545" s="1883">
        <v>30303</v>
      </c>
    </row>
    <row r="546" spans="1:7" x14ac:dyDescent="0.25">
      <c r="A546" s="1883">
        <v>303035902</v>
      </c>
      <c r="B546" s="231" t="s">
        <v>995</v>
      </c>
      <c r="C546" s="231">
        <v>0</v>
      </c>
      <c r="D546" s="231">
        <v>10000</v>
      </c>
      <c r="E546" s="231">
        <v>10000</v>
      </c>
      <c r="F546" s="231">
        <v>-10000</v>
      </c>
      <c r="G546" s="1883">
        <v>30303</v>
      </c>
    </row>
    <row r="547" spans="1:7" x14ac:dyDescent="0.25">
      <c r="A547" s="1883">
        <v>303035912</v>
      </c>
      <c r="B547" s="231" t="s">
        <v>997</v>
      </c>
      <c r="C547" s="231">
        <v>0</v>
      </c>
      <c r="D547" s="231">
        <v>20000</v>
      </c>
      <c r="E547" s="231">
        <v>20000</v>
      </c>
      <c r="F547" s="231">
        <v>-20000</v>
      </c>
      <c r="G547" s="1883">
        <v>30303</v>
      </c>
    </row>
    <row r="548" spans="1:7" x14ac:dyDescent="0.25">
      <c r="A548" s="1883">
        <v>303035927</v>
      </c>
      <c r="B548" s="231" t="s">
        <v>999</v>
      </c>
      <c r="C548" s="231">
        <v>0</v>
      </c>
      <c r="D548" s="231">
        <v>0</v>
      </c>
      <c r="E548" s="231">
        <v>0</v>
      </c>
      <c r="F548" s="231">
        <v>0</v>
      </c>
      <c r="G548" s="1883">
        <v>30303</v>
      </c>
    </row>
    <row r="549" spans="1:7" x14ac:dyDescent="0.25">
      <c r="A549" s="1883">
        <v>303036010</v>
      </c>
      <c r="B549" s="231" t="s">
        <v>1001</v>
      </c>
      <c r="C549" s="231">
        <v>0</v>
      </c>
      <c r="D549" s="231">
        <v>0</v>
      </c>
      <c r="E549" s="231">
        <v>0</v>
      </c>
      <c r="F549" s="231">
        <v>0</v>
      </c>
      <c r="G549" s="1883">
        <v>30303</v>
      </c>
    </row>
    <row r="550" spans="1:7" x14ac:dyDescent="0.25">
      <c r="A550" s="1883">
        <v>303036500</v>
      </c>
      <c r="B550" s="231" t="s">
        <v>1003</v>
      </c>
      <c r="C550" s="231">
        <v>0</v>
      </c>
      <c r="D550" s="231">
        <v>0</v>
      </c>
      <c r="E550" s="231">
        <v>0</v>
      </c>
      <c r="F550" s="231">
        <v>0</v>
      </c>
      <c r="G550" s="1883">
        <v>30303</v>
      </c>
    </row>
    <row r="551" spans="1:7" x14ac:dyDescent="0.25">
      <c r="A551" s="1883">
        <v>303039004</v>
      </c>
      <c r="B551" s="231" t="s">
        <v>1005</v>
      </c>
      <c r="C551" s="231">
        <v>0</v>
      </c>
      <c r="D551" s="231">
        <v>-5983800</v>
      </c>
      <c r="E551" s="231">
        <v>-5983800</v>
      </c>
      <c r="F551" s="231">
        <v>5983800</v>
      </c>
      <c r="G551" s="1883">
        <v>30303</v>
      </c>
    </row>
    <row r="552" spans="1:7" x14ac:dyDescent="0.25">
      <c r="A552" s="1883">
        <v>303039005</v>
      </c>
      <c r="B552" s="231" t="s">
        <v>1007</v>
      </c>
      <c r="C552" s="231">
        <v>-35906</v>
      </c>
      <c r="D552" s="231">
        <v>-43200</v>
      </c>
      <c r="E552" s="231">
        <v>-43200</v>
      </c>
      <c r="F552" s="231">
        <v>7294</v>
      </c>
      <c r="G552" s="1883">
        <v>30303</v>
      </c>
    </row>
    <row r="553" spans="1:7" x14ac:dyDescent="0.25">
      <c r="A553" s="1883">
        <v>303039006</v>
      </c>
      <c r="B553" s="231" t="s">
        <v>1009</v>
      </c>
      <c r="C553" s="231">
        <v>0</v>
      </c>
      <c r="D553" s="231">
        <v>-87600</v>
      </c>
      <c r="E553" s="231">
        <v>-87600</v>
      </c>
      <c r="F553" s="231">
        <v>87600</v>
      </c>
      <c r="G553" s="1883">
        <v>30303</v>
      </c>
    </row>
    <row r="554" spans="1:7" x14ac:dyDescent="0.25">
      <c r="A554" s="1883">
        <v>303039007</v>
      </c>
      <c r="B554" s="231" t="s">
        <v>1011</v>
      </c>
      <c r="C554" s="231">
        <v>0</v>
      </c>
      <c r="D554" s="231">
        <v>0</v>
      </c>
      <c r="E554" s="231">
        <v>0</v>
      </c>
      <c r="F554" s="231">
        <v>0</v>
      </c>
      <c r="G554" s="1883">
        <v>30303</v>
      </c>
    </row>
    <row r="555" spans="1:7" x14ac:dyDescent="0.25">
      <c r="A555" s="1883">
        <v>303039008</v>
      </c>
      <c r="B555" s="231" t="s">
        <v>1013</v>
      </c>
      <c r="C555" s="231">
        <v>0</v>
      </c>
      <c r="D555" s="231">
        <v>0</v>
      </c>
      <c r="E555" s="231">
        <v>0</v>
      </c>
      <c r="F555" s="231">
        <v>0</v>
      </c>
      <c r="G555" s="1883">
        <v>30303</v>
      </c>
    </row>
    <row r="556" spans="1:7" x14ac:dyDescent="0.25">
      <c r="A556" s="1883">
        <v>303039010</v>
      </c>
      <c r="B556" s="231" t="s">
        <v>1015</v>
      </c>
      <c r="C556" s="231">
        <v>0</v>
      </c>
      <c r="D556" s="231">
        <v>-2597300</v>
      </c>
      <c r="E556" s="231">
        <v>-2597300</v>
      </c>
      <c r="F556" s="231">
        <v>2597300</v>
      </c>
      <c r="G556" s="1883">
        <v>30303</v>
      </c>
    </row>
    <row r="557" spans="1:7" x14ac:dyDescent="0.25">
      <c r="A557" s="1883">
        <v>303039013</v>
      </c>
      <c r="B557" s="231" t="s">
        <v>1017</v>
      </c>
      <c r="C557" s="231">
        <v>0</v>
      </c>
      <c r="D557" s="231">
        <v>-65700</v>
      </c>
      <c r="E557" s="231">
        <v>-65700</v>
      </c>
      <c r="F557" s="231">
        <v>65700</v>
      </c>
      <c r="G557" s="1883">
        <v>30303</v>
      </c>
    </row>
    <row r="558" spans="1:7" x14ac:dyDescent="0.25">
      <c r="A558" s="1883">
        <v>303039016</v>
      </c>
      <c r="B558" s="231" t="s">
        <v>1019</v>
      </c>
      <c r="C558" s="231">
        <v>0</v>
      </c>
      <c r="D558" s="231">
        <v>0</v>
      </c>
      <c r="E558" s="231">
        <v>0</v>
      </c>
      <c r="F558" s="231">
        <v>0</v>
      </c>
      <c r="G558" s="1883">
        <v>30303</v>
      </c>
    </row>
    <row r="559" spans="1:7" x14ac:dyDescent="0.25">
      <c r="A559" s="1883">
        <v>303039051</v>
      </c>
      <c r="B559" s="231" t="s">
        <v>1021</v>
      </c>
      <c r="C559" s="231">
        <v>-15964.4</v>
      </c>
      <c r="D559" s="231">
        <v>-8600</v>
      </c>
      <c r="E559" s="231">
        <v>-8600</v>
      </c>
      <c r="F559" s="231">
        <v>-7364.4</v>
      </c>
      <c r="G559" s="1883">
        <v>30303</v>
      </c>
    </row>
    <row r="560" spans="1:7" x14ac:dyDescent="0.25">
      <c r="A560" s="1883">
        <v>303039053</v>
      </c>
      <c r="B560" s="231" t="s">
        <v>1023</v>
      </c>
      <c r="C560" s="231">
        <v>0</v>
      </c>
      <c r="D560" s="231">
        <v>0</v>
      </c>
      <c r="E560" s="231">
        <v>0</v>
      </c>
      <c r="F560" s="231">
        <v>0</v>
      </c>
      <c r="G560" s="1883">
        <v>30303</v>
      </c>
    </row>
    <row r="561" spans="1:7" x14ac:dyDescent="0.25">
      <c r="A561" s="1883">
        <v>303039058</v>
      </c>
      <c r="B561" s="231" t="s">
        <v>1025</v>
      </c>
      <c r="C561" s="231">
        <v>-44310.11</v>
      </c>
      <c r="D561" s="231">
        <v>-37100</v>
      </c>
      <c r="E561" s="231">
        <v>-37100</v>
      </c>
      <c r="F561" s="231">
        <v>-7210.11</v>
      </c>
      <c r="G561" s="1883">
        <v>30303</v>
      </c>
    </row>
    <row r="562" spans="1:7" x14ac:dyDescent="0.25">
      <c r="A562" s="1883">
        <v>303039059</v>
      </c>
      <c r="B562" s="231" t="s">
        <v>1027</v>
      </c>
      <c r="C562" s="231">
        <v>0</v>
      </c>
      <c r="D562" s="231">
        <v>0</v>
      </c>
      <c r="E562" s="231">
        <v>0</v>
      </c>
      <c r="F562" s="231">
        <v>0</v>
      </c>
      <c r="G562" s="1883">
        <v>30303</v>
      </c>
    </row>
    <row r="563" spans="1:7" x14ac:dyDescent="0.25">
      <c r="A563" s="1883">
        <v>303039079</v>
      </c>
      <c r="B563" s="231" t="s">
        <v>1029</v>
      </c>
      <c r="C563" s="231">
        <v>-14644.8</v>
      </c>
      <c r="D563" s="231">
        <v>-89600</v>
      </c>
      <c r="E563" s="231">
        <v>-89600</v>
      </c>
      <c r="F563" s="231">
        <v>74955.199999999997</v>
      </c>
      <c r="G563" s="1883">
        <v>30303</v>
      </c>
    </row>
    <row r="564" spans="1:7" x14ac:dyDescent="0.25">
      <c r="A564" s="1883">
        <v>303039084</v>
      </c>
      <c r="B564" s="231" t="s">
        <v>1031</v>
      </c>
      <c r="C564" s="231">
        <v>0</v>
      </c>
      <c r="D564" s="231">
        <v>0</v>
      </c>
      <c r="E564" s="231">
        <v>0</v>
      </c>
      <c r="F564" s="231">
        <v>0</v>
      </c>
      <c r="G564" s="1883">
        <v>30303</v>
      </c>
    </row>
    <row r="565" spans="1:7" x14ac:dyDescent="0.25">
      <c r="A565" s="1883">
        <v>303039100</v>
      </c>
      <c r="B565" s="231" t="s">
        <v>947</v>
      </c>
      <c r="C565" s="231">
        <v>0</v>
      </c>
      <c r="D565" s="231">
        <v>-1000</v>
      </c>
      <c r="E565" s="231">
        <v>-1000</v>
      </c>
      <c r="F565" s="231">
        <v>1000</v>
      </c>
      <c r="G565" s="1883">
        <v>30303</v>
      </c>
    </row>
    <row r="566" spans="1:7" x14ac:dyDescent="0.25">
      <c r="A566" s="1883">
        <v>303039101</v>
      </c>
      <c r="B566" s="231" t="s">
        <v>1034</v>
      </c>
      <c r="C566" s="231">
        <v>0</v>
      </c>
      <c r="D566" s="231">
        <v>0</v>
      </c>
      <c r="E566" s="231">
        <v>0</v>
      </c>
      <c r="F566" s="231">
        <v>0</v>
      </c>
      <c r="G566" s="1883">
        <v>30303</v>
      </c>
    </row>
    <row r="567" spans="1:7" x14ac:dyDescent="0.25">
      <c r="A567" s="1883">
        <v>303039102</v>
      </c>
      <c r="B567" s="231" t="s">
        <v>1036</v>
      </c>
      <c r="C567" s="231">
        <v>0</v>
      </c>
      <c r="D567" s="231">
        <v>-6000</v>
      </c>
      <c r="E567" s="231">
        <v>-6000</v>
      </c>
      <c r="F567" s="231">
        <v>6000</v>
      </c>
      <c r="G567" s="1883">
        <v>30303</v>
      </c>
    </row>
    <row r="568" spans="1:7" x14ac:dyDescent="0.25">
      <c r="A568" s="1883">
        <v>303039107</v>
      </c>
      <c r="B568" s="231" t="s">
        <v>1038</v>
      </c>
      <c r="C568" s="231">
        <v>0</v>
      </c>
      <c r="D568" s="231">
        <v>0</v>
      </c>
      <c r="E568" s="231">
        <v>0</v>
      </c>
      <c r="F568" s="231">
        <v>0</v>
      </c>
      <c r="G568" s="1883">
        <v>30303</v>
      </c>
    </row>
    <row r="569" spans="1:7" x14ac:dyDescent="0.25">
      <c r="A569" s="1883">
        <v>303039108</v>
      </c>
      <c r="B569" s="231" t="s">
        <v>1040</v>
      </c>
      <c r="C569" s="231">
        <v>0</v>
      </c>
      <c r="D569" s="231">
        <v>0</v>
      </c>
      <c r="E569" s="231">
        <v>0</v>
      </c>
      <c r="F569" s="231">
        <v>0</v>
      </c>
      <c r="G569" s="1883">
        <v>30303</v>
      </c>
    </row>
    <row r="570" spans="1:7" x14ac:dyDescent="0.25">
      <c r="A570" s="1883">
        <v>303039825</v>
      </c>
      <c r="B570" s="231" t="s">
        <v>1042</v>
      </c>
      <c r="C570" s="231">
        <v>0</v>
      </c>
      <c r="D570" s="231">
        <v>0</v>
      </c>
      <c r="E570" s="231">
        <v>0</v>
      </c>
      <c r="F570" s="231">
        <v>0</v>
      </c>
      <c r="G570" s="1883">
        <v>30303</v>
      </c>
    </row>
    <row r="571" spans="1:7" x14ac:dyDescent="0.25">
      <c r="A571" s="1883">
        <v>303039845</v>
      </c>
      <c r="B571" s="231" t="s">
        <v>1044</v>
      </c>
      <c r="C571" s="231">
        <v>0</v>
      </c>
      <c r="D571" s="231">
        <v>0</v>
      </c>
      <c r="E571" s="231">
        <v>0</v>
      </c>
      <c r="F571" s="231">
        <v>0</v>
      </c>
      <c r="G571" s="1883">
        <v>30303</v>
      </c>
    </row>
    <row r="572" spans="1:7" x14ac:dyDescent="0.25">
      <c r="A572" s="1883">
        <v>303039846</v>
      </c>
      <c r="B572" s="231" t="s">
        <v>1046</v>
      </c>
      <c r="C572" s="231">
        <v>0</v>
      </c>
      <c r="D572" s="231">
        <v>0</v>
      </c>
      <c r="E572" s="231">
        <v>0</v>
      </c>
      <c r="F572" s="231">
        <v>0</v>
      </c>
      <c r="G572" s="1883">
        <v>30303</v>
      </c>
    </row>
    <row r="573" spans="1:7" x14ac:dyDescent="0.25">
      <c r="A573" s="1883">
        <v>303040100</v>
      </c>
      <c r="B573" s="231" t="s">
        <v>1048</v>
      </c>
      <c r="C573" s="231">
        <v>53928.37</v>
      </c>
      <c r="D573" s="231">
        <v>151500</v>
      </c>
      <c r="E573" s="231">
        <v>151500</v>
      </c>
      <c r="F573" s="231">
        <v>-97571.63</v>
      </c>
      <c r="G573" s="1883">
        <v>30304</v>
      </c>
    </row>
    <row r="574" spans="1:7" x14ac:dyDescent="0.25">
      <c r="A574" s="1883">
        <v>303040101</v>
      </c>
      <c r="B574" s="231" t="s">
        <v>1050</v>
      </c>
      <c r="C574" s="231">
        <v>0</v>
      </c>
      <c r="D574" s="231">
        <v>0</v>
      </c>
      <c r="E574" s="231">
        <v>0</v>
      </c>
      <c r="F574" s="231">
        <v>0</v>
      </c>
      <c r="G574" s="1883">
        <v>30304</v>
      </c>
    </row>
    <row r="575" spans="1:7" x14ac:dyDescent="0.25">
      <c r="A575" s="1883">
        <v>303040102</v>
      </c>
      <c r="B575" s="231" t="s">
        <v>1052</v>
      </c>
      <c r="C575" s="231">
        <v>0</v>
      </c>
      <c r="D575" s="231">
        <v>0</v>
      </c>
      <c r="E575" s="231">
        <v>0</v>
      </c>
      <c r="F575" s="231">
        <v>0</v>
      </c>
      <c r="G575" s="1883">
        <v>30304</v>
      </c>
    </row>
    <row r="576" spans="1:7" x14ac:dyDescent="0.25">
      <c r="A576" s="1883">
        <v>303040103</v>
      </c>
      <c r="B576" s="231" t="s">
        <v>1054</v>
      </c>
      <c r="C576" s="231">
        <v>0</v>
      </c>
      <c r="D576" s="231">
        <v>0</v>
      </c>
      <c r="E576" s="231">
        <v>0</v>
      </c>
      <c r="F576" s="231">
        <v>0</v>
      </c>
      <c r="G576" s="1883">
        <v>30304</v>
      </c>
    </row>
    <row r="577" spans="1:7" x14ac:dyDescent="0.25">
      <c r="A577" s="1883">
        <v>303040120</v>
      </c>
      <c r="B577" s="231" t="s">
        <v>1056</v>
      </c>
      <c r="C577" s="231">
        <v>0</v>
      </c>
      <c r="D577" s="231">
        <v>0</v>
      </c>
      <c r="E577" s="231">
        <v>0</v>
      </c>
      <c r="F577" s="231">
        <v>0</v>
      </c>
      <c r="G577" s="1883">
        <v>30304</v>
      </c>
    </row>
    <row r="578" spans="1:7" x14ac:dyDescent="0.25">
      <c r="A578" s="1883">
        <v>303040150</v>
      </c>
      <c r="B578" s="231" t="s">
        <v>1058</v>
      </c>
      <c r="C578" s="231">
        <v>0</v>
      </c>
      <c r="D578" s="231">
        <v>0</v>
      </c>
      <c r="E578" s="231">
        <v>0</v>
      </c>
      <c r="F578" s="231">
        <v>0</v>
      </c>
      <c r="G578" s="1883">
        <v>30304</v>
      </c>
    </row>
    <row r="579" spans="1:7" x14ac:dyDescent="0.25">
      <c r="A579" s="1883">
        <v>303040200</v>
      </c>
      <c r="B579" s="231" t="s">
        <v>1060</v>
      </c>
      <c r="C579" s="231">
        <v>0</v>
      </c>
      <c r="D579" s="231">
        <v>0</v>
      </c>
      <c r="E579" s="231">
        <v>0</v>
      </c>
      <c r="F579" s="231">
        <v>0</v>
      </c>
      <c r="G579" s="1883">
        <v>30304</v>
      </c>
    </row>
    <row r="580" spans="1:7" x14ac:dyDescent="0.25">
      <c r="A580" s="1883">
        <v>303040700</v>
      </c>
      <c r="B580" s="231" t="s">
        <v>1062</v>
      </c>
      <c r="C580" s="231">
        <v>0</v>
      </c>
      <c r="D580" s="231">
        <v>0</v>
      </c>
      <c r="E580" s="231">
        <v>0</v>
      </c>
      <c r="F580" s="231">
        <v>0</v>
      </c>
      <c r="G580" s="1883">
        <v>30304</v>
      </c>
    </row>
    <row r="581" spans="1:7" x14ac:dyDescent="0.25">
      <c r="A581" s="1883">
        <v>303040930</v>
      </c>
      <c r="B581" s="231" t="s">
        <v>1064</v>
      </c>
      <c r="C581" s="231">
        <v>0</v>
      </c>
      <c r="D581" s="231">
        <v>0</v>
      </c>
      <c r="E581" s="231">
        <v>0</v>
      </c>
      <c r="F581" s="231">
        <v>0</v>
      </c>
      <c r="G581" s="1883">
        <v>30304</v>
      </c>
    </row>
    <row r="582" spans="1:7" x14ac:dyDescent="0.25">
      <c r="A582" s="1883">
        <v>303042000</v>
      </c>
      <c r="B582" s="231" t="s">
        <v>1066</v>
      </c>
      <c r="C582" s="231">
        <v>0</v>
      </c>
      <c r="D582" s="231">
        <v>0</v>
      </c>
      <c r="E582" s="231">
        <v>0</v>
      </c>
      <c r="F582" s="231">
        <v>0</v>
      </c>
      <c r="G582" s="1883">
        <v>30304</v>
      </c>
    </row>
    <row r="583" spans="1:7" x14ac:dyDescent="0.25">
      <c r="A583" s="1883">
        <v>303042427</v>
      </c>
      <c r="B583" s="231" t="s">
        <v>1068</v>
      </c>
      <c r="C583" s="231">
        <v>0</v>
      </c>
      <c r="D583" s="231">
        <v>0</v>
      </c>
      <c r="E583" s="231">
        <v>0</v>
      </c>
      <c r="F583" s="231">
        <v>0</v>
      </c>
      <c r="G583" s="1883">
        <v>30304</v>
      </c>
    </row>
    <row r="584" spans="1:7" x14ac:dyDescent="0.25">
      <c r="A584" s="1883">
        <v>303042429</v>
      </c>
      <c r="B584" s="231" t="s">
        <v>1070</v>
      </c>
      <c r="C584" s="231">
        <v>0</v>
      </c>
      <c r="D584" s="231">
        <v>7500</v>
      </c>
      <c r="E584" s="231">
        <v>7500</v>
      </c>
      <c r="F584" s="231">
        <v>-7500</v>
      </c>
      <c r="G584" s="1883">
        <v>30304</v>
      </c>
    </row>
    <row r="585" spans="1:7" x14ac:dyDescent="0.25">
      <c r="A585" s="1883">
        <v>303042432</v>
      </c>
      <c r="B585" s="231" t="s">
        <v>1072</v>
      </c>
      <c r="C585" s="231">
        <v>0</v>
      </c>
      <c r="D585" s="231">
        <v>0</v>
      </c>
      <c r="E585" s="231">
        <v>0</v>
      </c>
      <c r="F585" s="231">
        <v>0</v>
      </c>
      <c r="G585" s="1883">
        <v>30304</v>
      </c>
    </row>
    <row r="586" spans="1:7" x14ac:dyDescent="0.25">
      <c r="A586" s="1883">
        <v>303042510</v>
      </c>
      <c r="B586" s="231" t="s">
        <v>1074</v>
      </c>
      <c r="C586" s="231">
        <v>0</v>
      </c>
      <c r="D586" s="231">
        <v>0</v>
      </c>
      <c r="E586" s="231">
        <v>0</v>
      </c>
      <c r="F586" s="231">
        <v>0</v>
      </c>
      <c r="G586" s="1883">
        <v>30304</v>
      </c>
    </row>
    <row r="587" spans="1:7" x14ac:dyDescent="0.25">
      <c r="A587" s="1883">
        <v>303042706</v>
      </c>
      <c r="B587" s="231" t="s">
        <v>1076</v>
      </c>
      <c r="C587" s="231">
        <v>0</v>
      </c>
      <c r="D587" s="231">
        <v>0</v>
      </c>
      <c r="E587" s="231">
        <v>0</v>
      </c>
      <c r="F587" s="231">
        <v>0</v>
      </c>
      <c r="G587" s="1883">
        <v>30304</v>
      </c>
    </row>
    <row r="588" spans="1:7" x14ac:dyDescent="0.25">
      <c r="A588" s="1883">
        <v>303044600</v>
      </c>
      <c r="B588" s="231" t="s">
        <v>1078</v>
      </c>
      <c r="C588" s="231">
        <v>0</v>
      </c>
      <c r="D588" s="231">
        <v>0</v>
      </c>
      <c r="E588" s="231">
        <v>0</v>
      </c>
      <c r="F588" s="231">
        <v>0</v>
      </c>
      <c r="G588" s="1883">
        <v>30304</v>
      </c>
    </row>
    <row r="589" spans="1:7" x14ac:dyDescent="0.25">
      <c r="A589" s="1883">
        <v>303044610</v>
      </c>
      <c r="B589" s="231" t="s">
        <v>1080</v>
      </c>
      <c r="C589" s="231">
        <v>0</v>
      </c>
      <c r="D589" s="231">
        <v>0</v>
      </c>
      <c r="E589" s="231">
        <v>0</v>
      </c>
      <c r="F589" s="231">
        <v>0</v>
      </c>
      <c r="G589" s="1883">
        <v>30304</v>
      </c>
    </row>
    <row r="590" spans="1:7" x14ac:dyDescent="0.25">
      <c r="A590" s="1883">
        <v>303044611</v>
      </c>
      <c r="B590" s="231" t="s">
        <v>1082</v>
      </c>
      <c r="C590" s="231">
        <v>0</v>
      </c>
      <c r="D590" s="231">
        <v>0</v>
      </c>
      <c r="E590" s="231">
        <v>0</v>
      </c>
      <c r="F590" s="231">
        <v>0</v>
      </c>
      <c r="G590" s="1883">
        <v>30304</v>
      </c>
    </row>
    <row r="591" spans="1:7" x14ac:dyDescent="0.25">
      <c r="A591" s="1883">
        <v>303044619</v>
      </c>
      <c r="B591" s="231" t="s">
        <v>1084</v>
      </c>
      <c r="C591" s="231">
        <v>0</v>
      </c>
      <c r="D591" s="231">
        <v>0</v>
      </c>
      <c r="E591" s="231">
        <v>0</v>
      </c>
      <c r="F591" s="231">
        <v>0</v>
      </c>
      <c r="G591" s="1883">
        <v>30304</v>
      </c>
    </row>
    <row r="592" spans="1:7" x14ac:dyDescent="0.25">
      <c r="A592" s="1883">
        <v>303044995</v>
      </c>
      <c r="B592" s="231" t="s">
        <v>1086</v>
      </c>
      <c r="C592" s="231">
        <v>0</v>
      </c>
      <c r="D592" s="231">
        <v>10000</v>
      </c>
      <c r="E592" s="231">
        <v>10000</v>
      </c>
      <c r="F592" s="231">
        <v>-10000</v>
      </c>
      <c r="G592" s="1883">
        <v>30304</v>
      </c>
    </row>
    <row r="593" spans="1:7" x14ac:dyDescent="0.25">
      <c r="A593" s="1883">
        <v>303045018</v>
      </c>
      <c r="B593" s="231" t="s">
        <v>1088</v>
      </c>
      <c r="C593" s="231">
        <v>0</v>
      </c>
      <c r="D593" s="231">
        <v>0</v>
      </c>
      <c r="E593" s="231">
        <v>0</v>
      </c>
      <c r="F593" s="231">
        <v>0</v>
      </c>
      <c r="G593" s="1883">
        <v>30304</v>
      </c>
    </row>
    <row r="594" spans="1:7" x14ac:dyDescent="0.25">
      <c r="A594" s="1883">
        <v>303049006</v>
      </c>
      <c r="B594" s="231" t="s">
        <v>1090</v>
      </c>
      <c r="C594" s="231">
        <v>-43142</v>
      </c>
      <c r="D594" s="231">
        <v>-46100</v>
      </c>
      <c r="E594" s="231">
        <v>-46100</v>
      </c>
      <c r="F594" s="231">
        <v>2958</v>
      </c>
      <c r="G594" s="1883">
        <v>30304</v>
      </c>
    </row>
    <row r="595" spans="1:7" x14ac:dyDescent="0.25">
      <c r="A595" s="1883">
        <v>303049008</v>
      </c>
      <c r="B595" s="231" t="s">
        <v>1092</v>
      </c>
      <c r="C595" s="231">
        <v>0</v>
      </c>
      <c r="D595" s="231">
        <v>0</v>
      </c>
      <c r="E595" s="231">
        <v>0</v>
      </c>
      <c r="F595" s="231">
        <v>0</v>
      </c>
      <c r="G595" s="1883">
        <v>30304</v>
      </c>
    </row>
    <row r="596" spans="1:7" x14ac:dyDescent="0.25">
      <c r="A596" s="1883">
        <v>303049009</v>
      </c>
      <c r="B596" s="231" t="s">
        <v>1094</v>
      </c>
      <c r="C596" s="231">
        <v>0</v>
      </c>
      <c r="D596" s="231">
        <v>0</v>
      </c>
      <c r="E596" s="231">
        <v>0</v>
      </c>
      <c r="F596" s="231">
        <v>0</v>
      </c>
      <c r="G596" s="1883">
        <v>30304</v>
      </c>
    </row>
    <row r="597" spans="1:7" x14ac:dyDescent="0.25">
      <c r="A597" s="1883">
        <v>303049011</v>
      </c>
      <c r="B597" s="231" t="s">
        <v>1096</v>
      </c>
      <c r="C597" s="231">
        <v>0</v>
      </c>
      <c r="D597" s="231">
        <v>0</v>
      </c>
      <c r="E597" s="231">
        <v>0</v>
      </c>
      <c r="F597" s="231">
        <v>0</v>
      </c>
      <c r="G597" s="1883">
        <v>30304</v>
      </c>
    </row>
    <row r="598" spans="1:7" x14ac:dyDescent="0.25">
      <c r="A598" s="1883">
        <v>303049013</v>
      </c>
      <c r="B598" s="231" t="s">
        <v>1098</v>
      </c>
      <c r="C598" s="231">
        <v>0</v>
      </c>
      <c r="D598" s="231">
        <v>0</v>
      </c>
      <c r="E598" s="231">
        <v>0</v>
      </c>
      <c r="F598" s="231">
        <v>0</v>
      </c>
      <c r="G598" s="1883">
        <v>30304</v>
      </c>
    </row>
    <row r="599" spans="1:7" x14ac:dyDescent="0.25">
      <c r="A599" s="1883">
        <v>303049016</v>
      </c>
      <c r="B599" s="231" t="s">
        <v>1100</v>
      </c>
      <c r="C599" s="231">
        <v>0</v>
      </c>
      <c r="D599" s="231">
        <v>0</v>
      </c>
      <c r="E599" s="231">
        <v>0</v>
      </c>
      <c r="F599" s="231">
        <v>0</v>
      </c>
      <c r="G599" s="1883">
        <v>30304</v>
      </c>
    </row>
    <row r="600" spans="1:7" x14ac:dyDescent="0.25">
      <c r="A600" s="1883">
        <v>303049051</v>
      </c>
      <c r="B600" s="231" t="s">
        <v>1102</v>
      </c>
      <c r="C600" s="231">
        <v>0</v>
      </c>
      <c r="D600" s="231">
        <v>0</v>
      </c>
      <c r="E600" s="231">
        <v>0</v>
      </c>
      <c r="F600" s="231">
        <v>0</v>
      </c>
      <c r="G600" s="1883">
        <v>30304</v>
      </c>
    </row>
    <row r="601" spans="1:7" x14ac:dyDescent="0.25">
      <c r="A601" s="1883">
        <v>303050100</v>
      </c>
      <c r="B601" s="231" t="s">
        <v>1104</v>
      </c>
      <c r="C601" s="231">
        <v>0</v>
      </c>
      <c r="D601" s="231">
        <v>0</v>
      </c>
      <c r="E601" s="231">
        <v>0</v>
      </c>
      <c r="F601" s="231">
        <v>0</v>
      </c>
      <c r="G601" s="1883">
        <v>30305</v>
      </c>
    </row>
    <row r="602" spans="1:7" x14ac:dyDescent="0.25">
      <c r="A602" s="1883">
        <v>303050200</v>
      </c>
      <c r="B602" s="231" t="s">
        <v>1106</v>
      </c>
      <c r="C602" s="231">
        <v>0</v>
      </c>
      <c r="D602" s="231">
        <v>0</v>
      </c>
      <c r="E602" s="231">
        <v>0</v>
      </c>
      <c r="F602" s="231">
        <v>0</v>
      </c>
      <c r="G602" s="1883">
        <v>30305</v>
      </c>
    </row>
    <row r="603" spans="1:7" x14ac:dyDescent="0.25">
      <c r="A603" s="1883">
        <v>303050800</v>
      </c>
      <c r="B603" s="231" t="s">
        <v>1108</v>
      </c>
      <c r="C603" s="231">
        <v>0</v>
      </c>
      <c r="D603" s="231">
        <v>0</v>
      </c>
      <c r="E603" s="231">
        <v>0</v>
      </c>
      <c r="F603" s="231">
        <v>0</v>
      </c>
      <c r="G603" s="1883">
        <v>30305</v>
      </c>
    </row>
    <row r="604" spans="1:7" x14ac:dyDescent="0.25">
      <c r="A604" s="1883">
        <v>303052000</v>
      </c>
      <c r="B604" s="231" t="s">
        <v>1110</v>
      </c>
      <c r="C604" s="231">
        <v>0</v>
      </c>
      <c r="D604" s="231">
        <v>0</v>
      </c>
      <c r="E604" s="231">
        <v>0</v>
      </c>
      <c r="F604" s="231">
        <v>0</v>
      </c>
      <c r="G604" s="1883">
        <v>30305</v>
      </c>
    </row>
    <row r="605" spans="1:7" x14ac:dyDescent="0.25">
      <c r="A605" s="1883">
        <v>303052002</v>
      </c>
      <c r="B605" s="231" t="s">
        <v>1112</v>
      </c>
      <c r="C605" s="231">
        <v>0</v>
      </c>
      <c r="D605" s="231">
        <v>0</v>
      </c>
      <c r="E605" s="231">
        <v>0</v>
      </c>
      <c r="F605" s="231">
        <v>0</v>
      </c>
      <c r="G605" s="1883">
        <v>30305</v>
      </c>
    </row>
    <row r="606" spans="1:7" x14ac:dyDescent="0.25">
      <c r="A606" s="1883">
        <v>303052004</v>
      </c>
      <c r="B606" s="231" t="s">
        <v>1114</v>
      </c>
      <c r="C606" s="231">
        <v>0</v>
      </c>
      <c r="D606" s="231">
        <v>0</v>
      </c>
      <c r="E606" s="231">
        <v>0</v>
      </c>
      <c r="F606" s="231">
        <v>0</v>
      </c>
      <c r="G606" s="1883">
        <v>30305</v>
      </c>
    </row>
    <row r="607" spans="1:7" x14ac:dyDescent="0.25">
      <c r="A607" s="1883">
        <v>303052429</v>
      </c>
      <c r="B607" s="231" t="s">
        <v>1116</v>
      </c>
      <c r="C607" s="231">
        <v>0</v>
      </c>
      <c r="D607" s="231">
        <v>0</v>
      </c>
      <c r="E607" s="231">
        <v>0</v>
      </c>
      <c r="F607" s="231">
        <v>0</v>
      </c>
      <c r="G607" s="1883">
        <v>30305</v>
      </c>
    </row>
    <row r="608" spans="1:7" x14ac:dyDescent="0.25">
      <c r="A608" s="1883">
        <v>303052520</v>
      </c>
      <c r="B608" s="231" t="s">
        <v>1118</v>
      </c>
      <c r="C608" s="231">
        <v>0</v>
      </c>
      <c r="D608" s="231">
        <v>0</v>
      </c>
      <c r="E608" s="231">
        <v>0</v>
      </c>
      <c r="F608" s="231">
        <v>0</v>
      </c>
      <c r="G608" s="1883">
        <v>30305</v>
      </c>
    </row>
    <row r="609" spans="1:7" x14ac:dyDescent="0.25">
      <c r="A609" s="1883">
        <v>303059051</v>
      </c>
      <c r="B609" s="231" t="s">
        <v>1120</v>
      </c>
      <c r="C609" s="231">
        <v>0</v>
      </c>
      <c r="D609" s="231">
        <v>0</v>
      </c>
      <c r="E609" s="231">
        <v>0</v>
      </c>
      <c r="F609" s="231">
        <v>0</v>
      </c>
      <c r="G609" s="1883">
        <v>30305</v>
      </c>
    </row>
    <row r="610" spans="1:7" x14ac:dyDescent="0.25">
      <c r="A610" s="1883">
        <v>303069051</v>
      </c>
      <c r="B610" s="231" t="s">
        <v>2777</v>
      </c>
      <c r="C610" s="231">
        <v>-3626</v>
      </c>
      <c r="D610" s="231">
        <v>0</v>
      </c>
      <c r="E610" s="231">
        <v>0</v>
      </c>
      <c r="F610" s="231">
        <v>-3626</v>
      </c>
      <c r="G610" s="1883">
        <v>30306</v>
      </c>
    </row>
    <row r="611" spans="1:7" x14ac:dyDescent="0.25">
      <c r="A611" s="1883">
        <v>303069054</v>
      </c>
      <c r="B611" s="231" t="s">
        <v>1122</v>
      </c>
      <c r="C611" s="231">
        <v>0</v>
      </c>
      <c r="D611" s="231">
        <v>0</v>
      </c>
      <c r="E611" s="231">
        <v>0</v>
      </c>
      <c r="F611" s="231">
        <v>0</v>
      </c>
      <c r="G611" s="1883">
        <v>30306</v>
      </c>
    </row>
    <row r="612" spans="1:7" x14ac:dyDescent="0.25">
      <c r="A612" s="1883">
        <v>304010100</v>
      </c>
      <c r="B612" s="231" t="s">
        <v>1124</v>
      </c>
      <c r="C612" s="231">
        <v>0</v>
      </c>
      <c r="D612" s="231">
        <v>0</v>
      </c>
      <c r="E612" s="231">
        <v>0</v>
      </c>
      <c r="F612" s="231">
        <v>0</v>
      </c>
      <c r="G612" s="1883">
        <v>30401</v>
      </c>
    </row>
    <row r="613" spans="1:7" x14ac:dyDescent="0.25">
      <c r="A613" s="1883">
        <v>304010101</v>
      </c>
      <c r="B613" s="231" t="s">
        <v>1126</v>
      </c>
      <c r="C613" s="231">
        <v>0</v>
      </c>
      <c r="D613" s="231">
        <v>0</v>
      </c>
      <c r="E613" s="231">
        <v>0</v>
      </c>
      <c r="F613" s="231">
        <v>0</v>
      </c>
      <c r="G613" s="1883">
        <v>30401</v>
      </c>
    </row>
    <row r="614" spans="1:7" x14ac:dyDescent="0.25">
      <c r="A614" s="1883">
        <v>304010120</v>
      </c>
      <c r="B614" s="231" t="s">
        <v>1128</v>
      </c>
      <c r="C614" s="231">
        <v>0</v>
      </c>
      <c r="D614" s="231">
        <v>0</v>
      </c>
      <c r="E614" s="231">
        <v>0</v>
      </c>
      <c r="F614" s="231">
        <v>0</v>
      </c>
      <c r="G614" s="1883">
        <v>30401</v>
      </c>
    </row>
    <row r="615" spans="1:7" x14ac:dyDescent="0.25">
      <c r="A615" s="1883">
        <v>304010150</v>
      </c>
      <c r="B615" s="231" t="s">
        <v>1130</v>
      </c>
      <c r="C615" s="231">
        <v>0</v>
      </c>
      <c r="D615" s="231">
        <v>0</v>
      </c>
      <c r="E615" s="231">
        <v>0</v>
      </c>
      <c r="F615" s="231">
        <v>0</v>
      </c>
      <c r="G615" s="1883">
        <v>30401</v>
      </c>
    </row>
    <row r="616" spans="1:7" x14ac:dyDescent="0.25">
      <c r="A616" s="1883">
        <v>304010200</v>
      </c>
      <c r="B616" s="231" t="s">
        <v>1132</v>
      </c>
      <c r="C616" s="231">
        <v>0</v>
      </c>
      <c r="D616" s="231">
        <v>9500</v>
      </c>
      <c r="E616" s="231">
        <v>9500</v>
      </c>
      <c r="F616" s="231">
        <v>-9500</v>
      </c>
      <c r="G616" s="1883">
        <v>30401</v>
      </c>
    </row>
    <row r="617" spans="1:7" x14ac:dyDescent="0.25">
      <c r="A617" s="1883">
        <v>304010800</v>
      </c>
      <c r="B617" s="231" t="s">
        <v>1134</v>
      </c>
      <c r="C617" s="231">
        <v>0</v>
      </c>
      <c r="D617" s="231">
        <v>0</v>
      </c>
      <c r="E617" s="231">
        <v>0</v>
      </c>
      <c r="F617" s="231">
        <v>0</v>
      </c>
      <c r="G617" s="1883">
        <v>30401</v>
      </c>
    </row>
    <row r="618" spans="1:7" x14ac:dyDescent="0.25">
      <c r="A618" s="1883">
        <v>304010975</v>
      </c>
      <c r="B618" s="231" t="s">
        <v>1136</v>
      </c>
      <c r="C618" s="231">
        <v>0</v>
      </c>
      <c r="D618" s="231">
        <v>0</v>
      </c>
      <c r="E618" s="231">
        <v>0</v>
      </c>
      <c r="F618" s="231">
        <v>0</v>
      </c>
      <c r="G618" s="1883">
        <v>30401</v>
      </c>
    </row>
    <row r="619" spans="1:7" x14ac:dyDescent="0.25">
      <c r="A619" s="1883">
        <v>304011610</v>
      </c>
      <c r="B619" s="231" t="s">
        <v>1138</v>
      </c>
      <c r="C619" s="231">
        <v>0</v>
      </c>
      <c r="D619" s="231">
        <v>0</v>
      </c>
      <c r="E619" s="231">
        <v>0</v>
      </c>
      <c r="F619" s="231">
        <v>0</v>
      </c>
      <c r="G619" s="1883">
        <v>30401</v>
      </c>
    </row>
    <row r="620" spans="1:7" x14ac:dyDescent="0.25">
      <c r="A620" s="1883">
        <v>304012000</v>
      </c>
      <c r="B620" s="231" t="s">
        <v>1140</v>
      </c>
      <c r="C620" s="231">
        <v>0</v>
      </c>
      <c r="D620" s="231">
        <v>0</v>
      </c>
      <c r="E620" s="231">
        <v>0</v>
      </c>
      <c r="F620" s="231">
        <v>0</v>
      </c>
      <c r="G620" s="1883">
        <v>30401</v>
      </c>
    </row>
    <row r="621" spans="1:7" x14ac:dyDescent="0.25">
      <c r="A621" s="1883">
        <v>304012002</v>
      </c>
      <c r="B621" s="231" t="s">
        <v>2753</v>
      </c>
      <c r="C621" s="231">
        <v>0</v>
      </c>
      <c r="D621" s="231">
        <v>1000</v>
      </c>
      <c r="E621" s="231">
        <v>1000</v>
      </c>
      <c r="F621" s="231">
        <v>-1000</v>
      </c>
      <c r="G621" s="1883">
        <v>30401</v>
      </c>
    </row>
    <row r="622" spans="1:7" x14ac:dyDescent="0.25">
      <c r="A622" s="1883">
        <v>304012003</v>
      </c>
      <c r="B622" s="231" t="s">
        <v>1142</v>
      </c>
      <c r="C622" s="231">
        <v>0</v>
      </c>
      <c r="D622" s="231">
        <v>0</v>
      </c>
      <c r="E622" s="231">
        <v>0</v>
      </c>
      <c r="F622" s="231">
        <v>0</v>
      </c>
      <c r="G622" s="1883">
        <v>30401</v>
      </c>
    </row>
    <row r="623" spans="1:7" x14ac:dyDescent="0.25">
      <c r="A623" s="1883">
        <v>304012004</v>
      </c>
      <c r="B623" s="231" t="s">
        <v>1144</v>
      </c>
      <c r="C623" s="231">
        <v>7574</v>
      </c>
      <c r="D623" s="231">
        <v>7600</v>
      </c>
      <c r="E623" s="231">
        <v>7600</v>
      </c>
      <c r="F623" s="231">
        <v>-26</v>
      </c>
      <c r="G623" s="1883">
        <v>30401</v>
      </c>
    </row>
    <row r="624" spans="1:7" x14ac:dyDescent="0.25">
      <c r="A624" s="1883">
        <v>304012022</v>
      </c>
      <c r="B624" s="231" t="s">
        <v>1146</v>
      </c>
      <c r="C624" s="231">
        <v>0</v>
      </c>
      <c r="D624" s="231">
        <v>0</v>
      </c>
      <c r="E624" s="231">
        <v>0</v>
      </c>
      <c r="F624" s="231">
        <v>0</v>
      </c>
      <c r="G624" s="1883">
        <v>30401</v>
      </c>
    </row>
    <row r="625" spans="1:7" x14ac:dyDescent="0.25">
      <c r="A625" s="1883">
        <v>304012418</v>
      </c>
      <c r="B625" s="231" t="s">
        <v>1148</v>
      </c>
      <c r="C625" s="231">
        <v>0</v>
      </c>
      <c r="D625" s="231">
        <v>0</v>
      </c>
      <c r="E625" s="231">
        <v>0</v>
      </c>
      <c r="F625" s="231">
        <v>0</v>
      </c>
      <c r="G625" s="1883">
        <v>30401</v>
      </c>
    </row>
    <row r="626" spans="1:7" x14ac:dyDescent="0.25">
      <c r="A626" s="1883">
        <v>304012423</v>
      </c>
      <c r="B626" s="231" t="s">
        <v>1150</v>
      </c>
      <c r="C626" s="231">
        <v>0</v>
      </c>
      <c r="D626" s="231">
        <v>0</v>
      </c>
      <c r="E626" s="231">
        <v>0</v>
      </c>
      <c r="F626" s="231">
        <v>0</v>
      </c>
      <c r="G626" s="1883">
        <v>30401</v>
      </c>
    </row>
    <row r="627" spans="1:7" x14ac:dyDescent="0.25">
      <c r="A627" s="1883">
        <v>304012432</v>
      </c>
      <c r="B627" s="231" t="s">
        <v>1152</v>
      </c>
      <c r="C627" s="231">
        <v>0</v>
      </c>
      <c r="D627" s="231">
        <v>0</v>
      </c>
      <c r="E627" s="231">
        <v>0</v>
      </c>
      <c r="F627" s="231">
        <v>0</v>
      </c>
      <c r="G627" s="1883">
        <v>30401</v>
      </c>
    </row>
    <row r="628" spans="1:7" x14ac:dyDescent="0.25">
      <c r="A628" s="1883">
        <v>304012433</v>
      </c>
      <c r="B628" s="231" t="s">
        <v>1154</v>
      </c>
      <c r="C628" s="231">
        <v>0</v>
      </c>
      <c r="D628" s="231">
        <v>0</v>
      </c>
      <c r="E628" s="231">
        <v>0</v>
      </c>
      <c r="F628" s="231">
        <v>0</v>
      </c>
      <c r="G628" s="1883">
        <v>30401</v>
      </c>
    </row>
    <row r="629" spans="1:7" x14ac:dyDescent="0.25">
      <c r="A629" s="1883">
        <v>304012500</v>
      </c>
      <c r="B629" s="231" t="s">
        <v>1156</v>
      </c>
      <c r="C629" s="231">
        <v>1338.2</v>
      </c>
      <c r="D629" s="231">
        <v>7700</v>
      </c>
      <c r="E629" s="231">
        <v>7700</v>
      </c>
      <c r="F629" s="231">
        <v>-6361.8</v>
      </c>
      <c r="G629" s="1883">
        <v>30401</v>
      </c>
    </row>
    <row r="630" spans="1:7" x14ac:dyDescent="0.25">
      <c r="A630" s="1883">
        <v>304012510</v>
      </c>
      <c r="B630" s="231" t="s">
        <v>1158</v>
      </c>
      <c r="C630" s="231">
        <v>0</v>
      </c>
      <c r="D630" s="231">
        <v>0</v>
      </c>
      <c r="E630" s="231">
        <v>0</v>
      </c>
      <c r="F630" s="231">
        <v>0</v>
      </c>
      <c r="G630" s="1883">
        <v>30401</v>
      </c>
    </row>
    <row r="631" spans="1:7" x14ac:dyDescent="0.25">
      <c r="A631" s="1883">
        <v>304012520</v>
      </c>
      <c r="B631" s="231" t="s">
        <v>1160</v>
      </c>
      <c r="C631" s="231">
        <v>0</v>
      </c>
      <c r="D631" s="231">
        <v>700</v>
      </c>
      <c r="E631" s="231">
        <v>700</v>
      </c>
      <c r="F631" s="231">
        <v>-700</v>
      </c>
      <c r="G631" s="1883">
        <v>30401</v>
      </c>
    </row>
    <row r="632" spans="1:7" x14ac:dyDescent="0.25">
      <c r="A632" s="1883">
        <v>304012701</v>
      </c>
      <c r="B632" s="231" t="s">
        <v>1162</v>
      </c>
      <c r="C632" s="231">
        <v>529.83000000000004</v>
      </c>
      <c r="D632" s="231">
        <v>19400</v>
      </c>
      <c r="E632" s="231">
        <v>19400</v>
      </c>
      <c r="F632" s="231">
        <v>-18870.169999999998</v>
      </c>
      <c r="G632" s="1883">
        <v>30401</v>
      </c>
    </row>
    <row r="633" spans="1:7" x14ac:dyDescent="0.25">
      <c r="A633" s="1883">
        <v>304014610</v>
      </c>
      <c r="B633" s="231" t="s">
        <v>1164</v>
      </c>
      <c r="C633" s="231">
        <v>0</v>
      </c>
      <c r="D633" s="231">
        <v>0</v>
      </c>
      <c r="E633" s="231">
        <v>0</v>
      </c>
      <c r="F633" s="231">
        <v>0</v>
      </c>
      <c r="G633" s="1883">
        <v>30401</v>
      </c>
    </row>
    <row r="634" spans="1:7" x14ac:dyDescent="0.25">
      <c r="A634" s="1883">
        <v>304014611</v>
      </c>
      <c r="B634" s="231" t="s">
        <v>1166</v>
      </c>
      <c r="C634" s="231">
        <v>0</v>
      </c>
      <c r="D634" s="231">
        <v>0</v>
      </c>
      <c r="E634" s="231">
        <v>0</v>
      </c>
      <c r="F634" s="231">
        <v>0</v>
      </c>
      <c r="G634" s="1883">
        <v>30401</v>
      </c>
    </row>
    <row r="635" spans="1:7" x14ac:dyDescent="0.25">
      <c r="A635" s="1883">
        <v>304015148</v>
      </c>
      <c r="B635" s="231" t="s">
        <v>1168</v>
      </c>
      <c r="C635" s="231">
        <v>0</v>
      </c>
      <c r="D635" s="231">
        <v>1200</v>
      </c>
      <c r="E635" s="231">
        <v>1200</v>
      </c>
      <c r="F635" s="231">
        <v>-1200</v>
      </c>
      <c r="G635" s="1883">
        <v>30401</v>
      </c>
    </row>
    <row r="636" spans="1:7" x14ac:dyDescent="0.25">
      <c r="A636" s="1883">
        <v>304019051</v>
      </c>
      <c r="B636" s="231" t="s">
        <v>1170</v>
      </c>
      <c r="C636" s="231">
        <v>0</v>
      </c>
      <c r="D636" s="231">
        <v>0</v>
      </c>
      <c r="E636" s="231">
        <v>0</v>
      </c>
      <c r="F636" s="231">
        <v>0</v>
      </c>
      <c r="G636" s="1883">
        <v>30401</v>
      </c>
    </row>
    <row r="637" spans="1:7" x14ac:dyDescent="0.25">
      <c r="A637" s="1883">
        <v>304019053</v>
      </c>
      <c r="B637" s="231" t="s">
        <v>1172</v>
      </c>
      <c r="C637" s="231">
        <v>0</v>
      </c>
      <c r="D637" s="231">
        <v>0</v>
      </c>
      <c r="E637" s="231">
        <v>0</v>
      </c>
      <c r="F637" s="231">
        <v>0</v>
      </c>
      <c r="G637" s="1883">
        <v>30401</v>
      </c>
    </row>
    <row r="638" spans="1:7" x14ac:dyDescent="0.25">
      <c r="A638" s="1883">
        <v>304019200</v>
      </c>
      <c r="B638" s="231" t="s">
        <v>1174</v>
      </c>
      <c r="C638" s="231">
        <v>0</v>
      </c>
      <c r="D638" s="231">
        <v>0</v>
      </c>
      <c r="E638" s="231">
        <v>0</v>
      </c>
      <c r="F638" s="231">
        <v>0</v>
      </c>
      <c r="G638" s="1883">
        <v>30401</v>
      </c>
    </row>
    <row r="639" spans="1:7" x14ac:dyDescent="0.25">
      <c r="A639" s="1883">
        <v>304019203</v>
      </c>
      <c r="B639" s="231" t="s">
        <v>1176</v>
      </c>
      <c r="C639" s="231">
        <v>-80.5</v>
      </c>
      <c r="D639" s="231">
        <v>-1700</v>
      </c>
      <c r="E639" s="231">
        <v>-1700</v>
      </c>
      <c r="F639" s="231">
        <v>1619.5</v>
      </c>
      <c r="G639" s="1883">
        <v>30401</v>
      </c>
    </row>
    <row r="640" spans="1:7" x14ac:dyDescent="0.25">
      <c r="A640" s="1883">
        <v>304020100</v>
      </c>
      <c r="B640" s="231" t="s">
        <v>1178</v>
      </c>
      <c r="C640" s="231">
        <v>21196.55</v>
      </c>
      <c r="D640" s="231">
        <v>73300</v>
      </c>
      <c r="E640" s="231">
        <v>73300</v>
      </c>
      <c r="F640" s="231">
        <v>-52103.45</v>
      </c>
      <c r="G640" s="1883">
        <v>30402</v>
      </c>
    </row>
    <row r="641" spans="1:7" x14ac:dyDescent="0.25">
      <c r="A641" s="1883">
        <v>304020101</v>
      </c>
      <c r="B641" s="231" t="s">
        <v>1180</v>
      </c>
      <c r="C641" s="231">
        <v>0</v>
      </c>
      <c r="D641" s="231">
        <v>0</v>
      </c>
      <c r="E641" s="231">
        <v>0</v>
      </c>
      <c r="F641" s="231">
        <v>0</v>
      </c>
      <c r="G641" s="1883">
        <v>30402</v>
      </c>
    </row>
    <row r="642" spans="1:7" x14ac:dyDescent="0.25">
      <c r="A642" s="1883">
        <v>304020102</v>
      </c>
      <c r="B642" s="231" t="s">
        <v>1182</v>
      </c>
      <c r="C642" s="231">
        <v>0</v>
      </c>
      <c r="D642" s="231">
        <v>0</v>
      </c>
      <c r="E642" s="231">
        <v>0</v>
      </c>
      <c r="F642" s="231">
        <v>0</v>
      </c>
      <c r="G642" s="1883">
        <v>30402</v>
      </c>
    </row>
    <row r="643" spans="1:7" x14ac:dyDescent="0.25">
      <c r="A643" s="1883">
        <v>304020103</v>
      </c>
      <c r="B643" s="231" t="s">
        <v>1184</v>
      </c>
      <c r="C643" s="231">
        <v>0</v>
      </c>
      <c r="D643" s="231">
        <v>0</v>
      </c>
      <c r="E643" s="231">
        <v>0</v>
      </c>
      <c r="F643" s="231">
        <v>0</v>
      </c>
      <c r="G643" s="1883">
        <v>30402</v>
      </c>
    </row>
    <row r="644" spans="1:7" x14ac:dyDescent="0.25">
      <c r="A644" s="1883">
        <v>304020110</v>
      </c>
      <c r="B644" s="231" t="s">
        <v>1186</v>
      </c>
      <c r="C644" s="231">
        <v>0</v>
      </c>
      <c r="D644" s="231">
        <v>0</v>
      </c>
      <c r="E644" s="231">
        <v>0</v>
      </c>
      <c r="F644" s="231">
        <v>0</v>
      </c>
      <c r="G644" s="1883">
        <v>30402</v>
      </c>
    </row>
    <row r="645" spans="1:7" x14ac:dyDescent="0.25">
      <c r="A645" s="1883">
        <v>304020120</v>
      </c>
      <c r="B645" s="231" t="s">
        <v>1188</v>
      </c>
      <c r="C645" s="231">
        <v>0</v>
      </c>
      <c r="D645" s="231">
        <v>0</v>
      </c>
      <c r="E645" s="231">
        <v>0</v>
      </c>
      <c r="F645" s="231">
        <v>0</v>
      </c>
      <c r="G645" s="1883">
        <v>30402</v>
      </c>
    </row>
    <row r="646" spans="1:7" x14ac:dyDescent="0.25">
      <c r="A646" s="1883">
        <v>304020150</v>
      </c>
      <c r="B646" s="231" t="s">
        <v>1190</v>
      </c>
      <c r="C646" s="231">
        <v>0</v>
      </c>
      <c r="D646" s="231">
        <v>0</v>
      </c>
      <c r="E646" s="231">
        <v>0</v>
      </c>
      <c r="F646" s="231">
        <v>0</v>
      </c>
      <c r="G646" s="1883">
        <v>30402</v>
      </c>
    </row>
    <row r="647" spans="1:7" x14ac:dyDescent="0.25">
      <c r="A647" s="1883">
        <v>304020200</v>
      </c>
      <c r="B647" s="231" t="s">
        <v>1192</v>
      </c>
      <c r="C647" s="231">
        <v>90</v>
      </c>
      <c r="D647" s="231">
        <v>29300</v>
      </c>
      <c r="E647" s="231">
        <v>0</v>
      </c>
      <c r="F647" s="231">
        <v>90</v>
      </c>
      <c r="G647" s="1883">
        <v>30402</v>
      </c>
    </row>
    <row r="648" spans="1:7" x14ac:dyDescent="0.25">
      <c r="A648" s="1883">
        <v>304020400</v>
      </c>
      <c r="B648" s="231" t="s">
        <v>1194</v>
      </c>
      <c r="C648" s="231">
        <v>0</v>
      </c>
      <c r="D648" s="231">
        <v>2700</v>
      </c>
      <c r="E648" s="231">
        <v>0</v>
      </c>
      <c r="F648" s="231">
        <v>0</v>
      </c>
      <c r="G648" s="1883">
        <v>30402</v>
      </c>
    </row>
    <row r="649" spans="1:7" x14ac:dyDescent="0.25">
      <c r="A649" s="1883">
        <v>304020700</v>
      </c>
      <c r="B649" s="231" t="s">
        <v>1196</v>
      </c>
      <c r="C649" s="231">
        <v>0</v>
      </c>
      <c r="D649" s="231">
        <v>0</v>
      </c>
      <c r="E649" s="231">
        <v>0</v>
      </c>
      <c r="F649" s="231">
        <v>0</v>
      </c>
      <c r="G649" s="1883">
        <v>30402</v>
      </c>
    </row>
    <row r="650" spans="1:7" x14ac:dyDescent="0.25">
      <c r="A650" s="1883">
        <v>304020800</v>
      </c>
      <c r="B650" s="231" t="s">
        <v>1198</v>
      </c>
      <c r="C650" s="231">
        <v>0</v>
      </c>
      <c r="D650" s="231">
        <v>0</v>
      </c>
      <c r="E650" s="231">
        <v>0</v>
      </c>
      <c r="F650" s="231">
        <v>0</v>
      </c>
      <c r="G650" s="1883">
        <v>30402</v>
      </c>
    </row>
    <row r="651" spans="1:7" x14ac:dyDescent="0.25">
      <c r="A651" s="1883">
        <v>304020930</v>
      </c>
      <c r="B651" s="231" t="s">
        <v>1200</v>
      </c>
      <c r="C651" s="231">
        <v>383.5</v>
      </c>
      <c r="D651" s="231">
        <v>500</v>
      </c>
      <c r="E651" s="231">
        <v>500</v>
      </c>
      <c r="F651" s="231">
        <v>-116.5</v>
      </c>
      <c r="G651" s="1883">
        <v>30402</v>
      </c>
    </row>
    <row r="652" spans="1:7" x14ac:dyDescent="0.25">
      <c r="A652" s="1883">
        <v>304020975</v>
      </c>
      <c r="B652" s="231" t="s">
        <v>1202</v>
      </c>
      <c r="C652" s="231">
        <v>0</v>
      </c>
      <c r="D652" s="231">
        <v>0</v>
      </c>
      <c r="E652" s="231">
        <v>0</v>
      </c>
      <c r="F652" s="231">
        <v>0</v>
      </c>
      <c r="G652" s="1883">
        <v>30402</v>
      </c>
    </row>
    <row r="653" spans="1:7" x14ac:dyDescent="0.25">
      <c r="A653" s="1883">
        <v>304020982</v>
      </c>
      <c r="B653" s="231" t="s">
        <v>1204</v>
      </c>
      <c r="C653" s="231">
        <v>0</v>
      </c>
      <c r="D653" s="231">
        <v>0</v>
      </c>
      <c r="E653" s="231">
        <v>0</v>
      </c>
      <c r="F653" s="231">
        <v>0</v>
      </c>
      <c r="G653" s="1883">
        <v>30402</v>
      </c>
    </row>
    <row r="654" spans="1:7" x14ac:dyDescent="0.25">
      <c r="A654" s="1883">
        <v>304021600</v>
      </c>
      <c r="B654" s="231" t="s">
        <v>1206</v>
      </c>
      <c r="C654" s="231">
        <v>0</v>
      </c>
      <c r="D654" s="231">
        <v>2500</v>
      </c>
      <c r="E654" s="231">
        <v>0</v>
      </c>
      <c r="F654" s="231">
        <v>0</v>
      </c>
      <c r="G654" s="1883">
        <v>30402</v>
      </c>
    </row>
    <row r="655" spans="1:7" x14ac:dyDescent="0.25">
      <c r="A655" s="1883">
        <v>304021610</v>
      </c>
      <c r="B655" s="231" t="s">
        <v>1208</v>
      </c>
      <c r="C655" s="231">
        <v>0</v>
      </c>
      <c r="D655" s="231">
        <v>500</v>
      </c>
      <c r="E655" s="231">
        <v>500</v>
      </c>
      <c r="F655" s="231">
        <v>-500</v>
      </c>
      <c r="G655" s="1883">
        <v>30402</v>
      </c>
    </row>
    <row r="656" spans="1:7" x14ac:dyDescent="0.25">
      <c r="A656" s="1883">
        <v>304022000</v>
      </c>
      <c r="B656" s="231" t="s">
        <v>1210</v>
      </c>
      <c r="C656" s="231">
        <v>0</v>
      </c>
      <c r="D656" s="231">
        <v>3900</v>
      </c>
      <c r="E656" s="231">
        <v>900</v>
      </c>
      <c r="F656" s="231">
        <v>-900</v>
      </c>
      <c r="G656" s="1883">
        <v>30402</v>
      </c>
    </row>
    <row r="657" spans="1:7" x14ac:dyDescent="0.25">
      <c r="A657" s="1883">
        <v>304022003</v>
      </c>
      <c r="B657" s="231" t="s">
        <v>1212</v>
      </c>
      <c r="C657" s="231">
        <v>0</v>
      </c>
      <c r="D657" s="231">
        <v>0</v>
      </c>
      <c r="E657" s="231">
        <v>0</v>
      </c>
      <c r="F657" s="231">
        <v>0</v>
      </c>
      <c r="G657" s="1883">
        <v>30402</v>
      </c>
    </row>
    <row r="658" spans="1:7" x14ac:dyDescent="0.25">
      <c r="A658" s="1883">
        <v>304022004</v>
      </c>
      <c r="B658" s="231" t="s">
        <v>1214</v>
      </c>
      <c r="C658" s="231">
        <v>17652.919999999998</v>
      </c>
      <c r="D658" s="231">
        <v>18600</v>
      </c>
      <c r="E658" s="231">
        <v>18600</v>
      </c>
      <c r="F658" s="231">
        <v>-947.08</v>
      </c>
      <c r="G658" s="1883">
        <v>30402</v>
      </c>
    </row>
    <row r="659" spans="1:7" x14ac:dyDescent="0.25">
      <c r="A659" s="1883">
        <v>304022006</v>
      </c>
      <c r="B659" s="231" t="s">
        <v>1216</v>
      </c>
      <c r="C659" s="231">
        <v>0</v>
      </c>
      <c r="D659" s="231">
        <v>0</v>
      </c>
      <c r="E659" s="231">
        <v>0</v>
      </c>
      <c r="F659" s="231">
        <v>0</v>
      </c>
      <c r="G659" s="1883">
        <v>30402</v>
      </c>
    </row>
    <row r="660" spans="1:7" x14ac:dyDescent="0.25">
      <c r="A660" s="1883">
        <v>304022022</v>
      </c>
      <c r="B660" s="231" t="s">
        <v>1218</v>
      </c>
      <c r="C660" s="231">
        <v>0</v>
      </c>
      <c r="D660" s="231">
        <v>0</v>
      </c>
      <c r="E660" s="231">
        <v>0</v>
      </c>
      <c r="F660" s="231">
        <v>0</v>
      </c>
      <c r="G660" s="1883">
        <v>30402</v>
      </c>
    </row>
    <row r="661" spans="1:7" x14ac:dyDescent="0.25">
      <c r="A661" s="1883">
        <v>304022300</v>
      </c>
      <c r="B661" s="231" t="s">
        <v>1220</v>
      </c>
      <c r="C661" s="231">
        <v>0</v>
      </c>
      <c r="D661" s="231">
        <v>0</v>
      </c>
      <c r="E661" s="231">
        <v>0</v>
      </c>
      <c r="F661" s="231">
        <v>0</v>
      </c>
      <c r="G661" s="1883">
        <v>30402</v>
      </c>
    </row>
    <row r="662" spans="1:7" x14ac:dyDescent="0.25">
      <c r="A662" s="1883">
        <v>304022418</v>
      </c>
      <c r="B662" s="231" t="s">
        <v>1222</v>
      </c>
      <c r="C662" s="231">
        <v>0</v>
      </c>
      <c r="D662" s="231">
        <v>0</v>
      </c>
      <c r="E662" s="231">
        <v>0</v>
      </c>
      <c r="F662" s="231">
        <v>0</v>
      </c>
      <c r="G662" s="1883">
        <v>30402</v>
      </c>
    </row>
    <row r="663" spans="1:7" x14ac:dyDescent="0.25">
      <c r="A663" s="1883">
        <v>304022460</v>
      </c>
      <c r="B663" s="231" t="s">
        <v>1224</v>
      </c>
      <c r="C663" s="231">
        <v>0</v>
      </c>
      <c r="D663" s="231">
        <v>0</v>
      </c>
      <c r="E663" s="231">
        <v>0</v>
      </c>
      <c r="F663" s="231">
        <v>0</v>
      </c>
      <c r="G663" s="1883">
        <v>30402</v>
      </c>
    </row>
    <row r="664" spans="1:7" x14ac:dyDescent="0.25">
      <c r="A664" s="1883">
        <v>304022500</v>
      </c>
      <c r="B664" s="231" t="s">
        <v>1226</v>
      </c>
      <c r="C664" s="231">
        <v>0</v>
      </c>
      <c r="D664" s="231">
        <v>22000</v>
      </c>
      <c r="E664" s="231">
        <v>0</v>
      </c>
      <c r="F664" s="231">
        <v>0</v>
      </c>
      <c r="G664" s="1883">
        <v>30402</v>
      </c>
    </row>
    <row r="665" spans="1:7" x14ac:dyDescent="0.25">
      <c r="A665" s="1883">
        <v>304022502</v>
      </c>
      <c r="B665" s="231" t="s">
        <v>1228</v>
      </c>
      <c r="C665" s="231">
        <v>0</v>
      </c>
      <c r="D665" s="231">
        <v>3500</v>
      </c>
      <c r="E665" s="231">
        <v>0</v>
      </c>
      <c r="F665" s="231">
        <v>0</v>
      </c>
      <c r="G665" s="1883">
        <v>30402</v>
      </c>
    </row>
    <row r="666" spans="1:7" x14ac:dyDescent="0.25">
      <c r="A666" s="1883">
        <v>304022510</v>
      </c>
      <c r="B666" s="231" t="s">
        <v>1230</v>
      </c>
      <c r="C666" s="231">
        <v>0</v>
      </c>
      <c r="D666" s="231">
        <v>0</v>
      </c>
      <c r="E666" s="231">
        <v>0</v>
      </c>
      <c r="F666" s="231">
        <v>0</v>
      </c>
      <c r="G666" s="1883">
        <v>30402</v>
      </c>
    </row>
    <row r="667" spans="1:7" x14ac:dyDescent="0.25">
      <c r="A667" s="1883">
        <v>304022520</v>
      </c>
      <c r="B667" s="231" t="s">
        <v>1232</v>
      </c>
      <c r="C667" s="231">
        <v>0</v>
      </c>
      <c r="D667" s="231">
        <v>0</v>
      </c>
      <c r="E667" s="231">
        <v>0</v>
      </c>
      <c r="F667" s="231">
        <v>0</v>
      </c>
      <c r="G667" s="1883">
        <v>30402</v>
      </c>
    </row>
    <row r="668" spans="1:7" x14ac:dyDescent="0.25">
      <c r="A668" s="1883">
        <v>304022524</v>
      </c>
      <c r="B668" s="231" t="s">
        <v>1234</v>
      </c>
      <c r="C668" s="231">
        <v>0</v>
      </c>
      <c r="D668" s="231">
        <v>0</v>
      </c>
      <c r="E668" s="231">
        <v>0</v>
      </c>
      <c r="F668" s="231">
        <v>0</v>
      </c>
      <c r="G668" s="1883">
        <v>30402</v>
      </c>
    </row>
    <row r="669" spans="1:7" x14ac:dyDescent="0.25">
      <c r="A669" s="1883">
        <v>304022701</v>
      </c>
      <c r="B669" s="231" t="s">
        <v>1236</v>
      </c>
      <c r="C669" s="231">
        <v>5.09</v>
      </c>
      <c r="D669" s="231">
        <v>0</v>
      </c>
      <c r="E669" s="231">
        <v>0</v>
      </c>
      <c r="F669" s="231">
        <v>5.09</v>
      </c>
      <c r="G669" s="1883">
        <v>30402</v>
      </c>
    </row>
    <row r="670" spans="1:7" x14ac:dyDescent="0.25">
      <c r="A670" s="1883">
        <v>304022703</v>
      </c>
      <c r="B670" s="231" t="s">
        <v>1238</v>
      </c>
      <c r="C670" s="231">
        <v>0</v>
      </c>
      <c r="D670" s="231">
        <v>0</v>
      </c>
      <c r="E670" s="231">
        <v>0</v>
      </c>
      <c r="F670" s="231">
        <v>0</v>
      </c>
      <c r="G670" s="1883">
        <v>30402</v>
      </c>
    </row>
    <row r="671" spans="1:7" x14ac:dyDescent="0.25">
      <c r="A671" s="1883">
        <v>304022708</v>
      </c>
      <c r="B671" s="231" t="s">
        <v>1240</v>
      </c>
      <c r="C671" s="231">
        <v>0</v>
      </c>
      <c r="D671" s="231">
        <v>0</v>
      </c>
      <c r="E671" s="231">
        <v>0</v>
      </c>
      <c r="F671" s="231">
        <v>0</v>
      </c>
      <c r="G671" s="1883">
        <v>30402</v>
      </c>
    </row>
    <row r="672" spans="1:7" x14ac:dyDescent="0.25">
      <c r="A672" s="1883">
        <v>304023011</v>
      </c>
      <c r="B672" s="231" t="s">
        <v>1242</v>
      </c>
      <c r="C672" s="231">
        <v>0</v>
      </c>
      <c r="D672" s="231">
        <v>0</v>
      </c>
      <c r="E672" s="231">
        <v>0</v>
      </c>
      <c r="F672" s="231">
        <v>0</v>
      </c>
      <c r="G672" s="1883">
        <v>30402</v>
      </c>
    </row>
    <row r="673" spans="1:7" x14ac:dyDescent="0.25">
      <c r="A673" s="1883">
        <v>304023300</v>
      </c>
      <c r="B673" s="231" t="s">
        <v>1244</v>
      </c>
      <c r="C673" s="231">
        <v>0</v>
      </c>
      <c r="D673" s="231">
        <v>0</v>
      </c>
      <c r="E673" s="231">
        <v>0</v>
      </c>
      <c r="F673" s="231">
        <v>0</v>
      </c>
      <c r="G673" s="1883">
        <v>30402</v>
      </c>
    </row>
    <row r="674" spans="1:7" x14ac:dyDescent="0.25">
      <c r="A674" s="1883">
        <v>304024600</v>
      </c>
      <c r="B674" s="231" t="s">
        <v>1246</v>
      </c>
      <c r="C674" s="231">
        <v>0</v>
      </c>
      <c r="D674" s="231">
        <v>0</v>
      </c>
      <c r="E674" s="231">
        <v>0</v>
      </c>
      <c r="F674" s="231">
        <v>0</v>
      </c>
      <c r="G674" s="1883">
        <v>30402</v>
      </c>
    </row>
    <row r="675" spans="1:7" x14ac:dyDescent="0.25">
      <c r="A675" s="1883">
        <v>304024610</v>
      </c>
      <c r="B675" s="231" t="s">
        <v>1248</v>
      </c>
      <c r="C675" s="231">
        <v>0</v>
      </c>
      <c r="D675" s="231">
        <v>0</v>
      </c>
      <c r="E675" s="231">
        <v>0</v>
      </c>
      <c r="F675" s="231">
        <v>0</v>
      </c>
      <c r="G675" s="1883">
        <v>30402</v>
      </c>
    </row>
    <row r="676" spans="1:7" x14ac:dyDescent="0.25">
      <c r="A676" s="1883">
        <v>304024611</v>
      </c>
      <c r="B676" s="231" t="s">
        <v>1250</v>
      </c>
      <c r="C676" s="231">
        <v>0</v>
      </c>
      <c r="D676" s="231">
        <v>0</v>
      </c>
      <c r="E676" s="231">
        <v>0</v>
      </c>
      <c r="F676" s="231">
        <v>0</v>
      </c>
      <c r="G676" s="1883">
        <v>30402</v>
      </c>
    </row>
    <row r="677" spans="1:7" x14ac:dyDescent="0.25">
      <c r="A677" s="1883">
        <v>304024618</v>
      </c>
      <c r="B677" s="231" t="s">
        <v>1252</v>
      </c>
      <c r="C677" s="231">
        <v>0</v>
      </c>
      <c r="D677" s="231">
        <v>0</v>
      </c>
      <c r="E677" s="231">
        <v>0</v>
      </c>
      <c r="F677" s="231">
        <v>0</v>
      </c>
      <c r="G677" s="1883">
        <v>30402</v>
      </c>
    </row>
    <row r="678" spans="1:7" x14ac:dyDescent="0.25">
      <c r="A678" s="1883">
        <v>304024619</v>
      </c>
      <c r="B678" s="231" t="s">
        <v>1254</v>
      </c>
      <c r="C678" s="231">
        <v>0</v>
      </c>
      <c r="D678" s="231">
        <v>0</v>
      </c>
      <c r="E678" s="231">
        <v>0</v>
      </c>
      <c r="F678" s="231">
        <v>0</v>
      </c>
      <c r="G678" s="1883">
        <v>30402</v>
      </c>
    </row>
    <row r="679" spans="1:7" x14ac:dyDescent="0.25">
      <c r="A679" s="1883">
        <v>304025159</v>
      </c>
      <c r="B679" s="231" t="s">
        <v>1256</v>
      </c>
      <c r="C679" s="231">
        <v>0</v>
      </c>
      <c r="D679" s="231">
        <v>0</v>
      </c>
      <c r="E679" s="231">
        <v>0</v>
      </c>
      <c r="F679" s="231">
        <v>0</v>
      </c>
      <c r="G679" s="1883">
        <v>30402</v>
      </c>
    </row>
    <row r="680" spans="1:7" x14ac:dyDescent="0.25">
      <c r="A680" s="1883">
        <v>304026010</v>
      </c>
      <c r="B680" s="231" t="s">
        <v>1258</v>
      </c>
      <c r="C680" s="231">
        <v>0</v>
      </c>
      <c r="D680" s="231">
        <v>0</v>
      </c>
      <c r="E680" s="231">
        <v>0</v>
      </c>
      <c r="F680" s="231">
        <v>0</v>
      </c>
      <c r="G680" s="1883">
        <v>30402</v>
      </c>
    </row>
    <row r="681" spans="1:7" x14ac:dyDescent="0.25">
      <c r="A681" s="1883">
        <v>304026504</v>
      </c>
      <c r="B681" s="231" t="s">
        <v>2812</v>
      </c>
      <c r="C681" s="231">
        <v>0</v>
      </c>
      <c r="D681" s="231">
        <v>17500</v>
      </c>
      <c r="E681" s="231">
        <v>17500</v>
      </c>
      <c r="F681" s="231">
        <v>-17500</v>
      </c>
      <c r="G681" s="1883">
        <v>30402</v>
      </c>
    </row>
    <row r="682" spans="1:7" x14ac:dyDescent="0.25">
      <c r="A682" s="1883">
        <v>304029051</v>
      </c>
      <c r="B682" s="231" t="s">
        <v>1260</v>
      </c>
      <c r="C682" s="231">
        <v>0</v>
      </c>
      <c r="D682" s="231">
        <v>0</v>
      </c>
      <c r="E682" s="231">
        <v>0</v>
      </c>
      <c r="F682" s="231">
        <v>0</v>
      </c>
      <c r="G682" s="1883">
        <v>30402</v>
      </c>
    </row>
    <row r="683" spans="1:7" x14ac:dyDescent="0.25">
      <c r="A683" s="1883">
        <v>304029054</v>
      </c>
      <c r="B683" s="231" t="s">
        <v>1262</v>
      </c>
      <c r="C683" s="231">
        <v>0</v>
      </c>
      <c r="D683" s="231">
        <v>0</v>
      </c>
      <c r="E683" s="231">
        <v>0</v>
      </c>
      <c r="F683" s="231">
        <v>0</v>
      </c>
      <c r="G683" s="1883">
        <v>30402</v>
      </c>
    </row>
    <row r="684" spans="1:7" x14ac:dyDescent="0.25">
      <c r="A684" s="1883">
        <v>304029200</v>
      </c>
      <c r="B684" s="231" t="s">
        <v>2813</v>
      </c>
      <c r="C684" s="231">
        <v>-6875</v>
      </c>
      <c r="D684" s="231">
        <v>0</v>
      </c>
      <c r="E684" s="231">
        <v>0</v>
      </c>
      <c r="F684" s="231">
        <v>-6875</v>
      </c>
      <c r="G684" s="1883">
        <v>30402</v>
      </c>
    </row>
    <row r="685" spans="1:7" x14ac:dyDescent="0.25">
      <c r="A685" s="1883">
        <v>304029801</v>
      </c>
      <c r="B685" s="231" t="s">
        <v>1264</v>
      </c>
      <c r="C685" s="231">
        <v>0</v>
      </c>
      <c r="D685" s="231">
        <v>0</v>
      </c>
      <c r="E685" s="231">
        <v>0</v>
      </c>
      <c r="F685" s="231">
        <v>0</v>
      </c>
      <c r="G685" s="1883">
        <v>30402</v>
      </c>
    </row>
    <row r="686" spans="1:7" x14ac:dyDescent="0.25">
      <c r="A686" s="1883">
        <v>304030100</v>
      </c>
      <c r="B686" s="231" t="s">
        <v>1266</v>
      </c>
      <c r="C686" s="231">
        <v>919</v>
      </c>
      <c r="D686" s="231">
        <v>0</v>
      </c>
      <c r="E686" s="231">
        <v>0</v>
      </c>
      <c r="F686" s="231">
        <v>919</v>
      </c>
      <c r="G686" s="1883">
        <v>30403</v>
      </c>
    </row>
    <row r="687" spans="1:7" x14ac:dyDescent="0.25">
      <c r="A687" s="1883">
        <v>304030120</v>
      </c>
      <c r="B687" s="231" t="s">
        <v>1268</v>
      </c>
      <c r="C687" s="231">
        <v>0</v>
      </c>
      <c r="D687" s="231">
        <v>0</v>
      </c>
      <c r="E687" s="231">
        <v>0</v>
      </c>
      <c r="F687" s="231">
        <v>0</v>
      </c>
      <c r="G687" s="1883">
        <v>30403</v>
      </c>
    </row>
    <row r="688" spans="1:7" x14ac:dyDescent="0.25">
      <c r="A688" s="1883">
        <v>304030150</v>
      </c>
      <c r="B688" s="231" t="s">
        <v>1270</v>
      </c>
      <c r="C688" s="231">
        <v>0</v>
      </c>
      <c r="D688" s="231">
        <v>0</v>
      </c>
      <c r="E688" s="231">
        <v>0</v>
      </c>
      <c r="F688" s="231">
        <v>0</v>
      </c>
      <c r="G688" s="1883">
        <v>30403</v>
      </c>
    </row>
    <row r="689" spans="1:7" x14ac:dyDescent="0.25">
      <c r="A689" s="1883">
        <v>304030200</v>
      </c>
      <c r="B689" s="231" t="s">
        <v>1272</v>
      </c>
      <c r="C689" s="231">
        <v>0</v>
      </c>
      <c r="D689" s="231">
        <v>0</v>
      </c>
      <c r="E689" s="231">
        <v>0</v>
      </c>
      <c r="F689" s="231">
        <v>0</v>
      </c>
      <c r="G689" s="1883">
        <v>30403</v>
      </c>
    </row>
    <row r="690" spans="1:7" x14ac:dyDescent="0.25">
      <c r="A690" s="1883">
        <v>304030400</v>
      </c>
      <c r="B690" s="231" t="s">
        <v>1274</v>
      </c>
      <c r="C690" s="231">
        <v>0</v>
      </c>
      <c r="D690" s="231">
        <v>0</v>
      </c>
      <c r="E690" s="231">
        <v>0</v>
      </c>
      <c r="F690" s="231">
        <v>0</v>
      </c>
      <c r="G690" s="1883">
        <v>30403</v>
      </c>
    </row>
    <row r="691" spans="1:7" x14ac:dyDescent="0.25">
      <c r="A691" s="1883">
        <v>304030800</v>
      </c>
      <c r="B691" s="231" t="s">
        <v>1276</v>
      </c>
      <c r="C691" s="231">
        <v>0</v>
      </c>
      <c r="D691" s="231">
        <v>0</v>
      </c>
      <c r="E691" s="231">
        <v>0</v>
      </c>
      <c r="F691" s="231">
        <v>0</v>
      </c>
      <c r="G691" s="1883">
        <v>30403</v>
      </c>
    </row>
    <row r="692" spans="1:7" x14ac:dyDescent="0.25">
      <c r="A692" s="1883">
        <v>304030930</v>
      </c>
      <c r="B692" s="231" t="s">
        <v>1278</v>
      </c>
      <c r="C692" s="231">
        <v>0</v>
      </c>
      <c r="D692" s="231">
        <v>0</v>
      </c>
      <c r="E692" s="231">
        <v>0</v>
      </c>
      <c r="F692" s="231">
        <v>0</v>
      </c>
      <c r="G692" s="1883">
        <v>30403</v>
      </c>
    </row>
    <row r="693" spans="1:7" x14ac:dyDescent="0.25">
      <c r="A693" s="1883">
        <v>304031600</v>
      </c>
      <c r="B693" s="231" t="s">
        <v>1280</v>
      </c>
      <c r="C693" s="231">
        <v>0</v>
      </c>
      <c r="D693" s="231">
        <v>0</v>
      </c>
      <c r="E693" s="231">
        <v>0</v>
      </c>
      <c r="F693" s="231">
        <v>0</v>
      </c>
      <c r="G693" s="1883">
        <v>30403</v>
      </c>
    </row>
    <row r="694" spans="1:7" x14ac:dyDescent="0.25">
      <c r="A694" s="1883">
        <v>304032000</v>
      </c>
      <c r="B694" s="231" t="s">
        <v>1282</v>
      </c>
      <c r="C694" s="231">
        <v>0</v>
      </c>
      <c r="D694" s="231">
        <v>0</v>
      </c>
      <c r="E694" s="231">
        <v>0</v>
      </c>
      <c r="F694" s="231">
        <v>0</v>
      </c>
      <c r="G694" s="1883">
        <v>30403</v>
      </c>
    </row>
    <row r="695" spans="1:7" x14ac:dyDescent="0.25">
      <c r="A695" s="1883">
        <v>304032003</v>
      </c>
      <c r="B695" s="231" t="s">
        <v>1284</v>
      </c>
      <c r="C695" s="231">
        <v>0</v>
      </c>
      <c r="D695" s="231">
        <v>0</v>
      </c>
      <c r="E695" s="231">
        <v>0</v>
      </c>
      <c r="F695" s="231">
        <v>0</v>
      </c>
      <c r="G695" s="1883">
        <v>30403</v>
      </c>
    </row>
    <row r="696" spans="1:7" x14ac:dyDescent="0.25">
      <c r="A696" s="1883">
        <v>304032004</v>
      </c>
      <c r="B696" s="231" t="s">
        <v>1286</v>
      </c>
      <c r="C696" s="231">
        <v>0</v>
      </c>
      <c r="D696" s="231">
        <v>0</v>
      </c>
      <c r="E696" s="231">
        <v>0</v>
      </c>
      <c r="F696" s="231">
        <v>0</v>
      </c>
      <c r="G696" s="1883">
        <v>30403</v>
      </c>
    </row>
    <row r="697" spans="1:7" x14ac:dyDescent="0.25">
      <c r="A697" s="1883">
        <v>304032300</v>
      </c>
      <c r="B697" s="231" t="s">
        <v>1288</v>
      </c>
      <c r="C697" s="231">
        <v>0</v>
      </c>
      <c r="D697" s="231">
        <v>0</v>
      </c>
      <c r="E697" s="231">
        <v>0</v>
      </c>
      <c r="F697" s="231">
        <v>0</v>
      </c>
      <c r="G697" s="1883">
        <v>30403</v>
      </c>
    </row>
    <row r="698" spans="1:7" x14ac:dyDescent="0.25">
      <c r="A698" s="1883">
        <v>304032400</v>
      </c>
      <c r="B698" s="231" t="s">
        <v>1290</v>
      </c>
      <c r="C698" s="231">
        <v>0</v>
      </c>
      <c r="D698" s="231">
        <v>0</v>
      </c>
      <c r="E698" s="231">
        <v>0</v>
      </c>
      <c r="F698" s="231">
        <v>0</v>
      </c>
      <c r="G698" s="1883">
        <v>30403</v>
      </c>
    </row>
    <row r="699" spans="1:7" x14ac:dyDescent="0.25">
      <c r="A699" s="1883">
        <v>304032423</v>
      </c>
      <c r="B699" s="231" t="s">
        <v>1292</v>
      </c>
      <c r="C699" s="231">
        <v>0</v>
      </c>
      <c r="D699" s="231">
        <v>0</v>
      </c>
      <c r="E699" s="231">
        <v>0</v>
      </c>
      <c r="F699" s="231">
        <v>0</v>
      </c>
      <c r="G699" s="1883">
        <v>30403</v>
      </c>
    </row>
    <row r="700" spans="1:7" x14ac:dyDescent="0.25">
      <c r="A700" s="1883">
        <v>304032434</v>
      </c>
      <c r="B700" s="231" t="s">
        <v>1294</v>
      </c>
      <c r="C700" s="231">
        <v>0</v>
      </c>
      <c r="D700" s="231">
        <v>0</v>
      </c>
      <c r="E700" s="231">
        <v>0</v>
      </c>
      <c r="F700" s="231">
        <v>0</v>
      </c>
      <c r="G700" s="1883">
        <v>30403</v>
      </c>
    </row>
    <row r="701" spans="1:7" x14ac:dyDescent="0.25">
      <c r="A701" s="1883">
        <v>304032460</v>
      </c>
      <c r="B701" s="231" t="s">
        <v>1296</v>
      </c>
      <c r="C701" s="231">
        <v>0</v>
      </c>
      <c r="D701" s="231">
        <v>0</v>
      </c>
      <c r="E701" s="231">
        <v>0</v>
      </c>
      <c r="F701" s="231">
        <v>0</v>
      </c>
      <c r="G701" s="1883">
        <v>30403</v>
      </c>
    </row>
    <row r="702" spans="1:7" x14ac:dyDescent="0.25">
      <c r="A702" s="1883">
        <v>304032500</v>
      </c>
      <c r="B702" s="231" t="s">
        <v>1298</v>
      </c>
      <c r="C702" s="231">
        <v>2616.37</v>
      </c>
      <c r="D702" s="231">
        <v>0</v>
      </c>
      <c r="E702" s="231">
        <v>0</v>
      </c>
      <c r="F702" s="231">
        <v>2616.37</v>
      </c>
      <c r="G702" s="1883">
        <v>30403</v>
      </c>
    </row>
    <row r="703" spans="1:7" x14ac:dyDescent="0.25">
      <c r="A703" s="1883">
        <v>304032524</v>
      </c>
      <c r="B703" s="231" t="s">
        <v>1300</v>
      </c>
      <c r="C703" s="231">
        <v>0</v>
      </c>
      <c r="D703" s="231">
        <v>0</v>
      </c>
      <c r="E703" s="231">
        <v>0</v>
      </c>
      <c r="F703" s="231">
        <v>0</v>
      </c>
      <c r="G703" s="1883">
        <v>30403</v>
      </c>
    </row>
    <row r="704" spans="1:7" x14ac:dyDescent="0.25">
      <c r="A704" s="1883">
        <v>304032701</v>
      </c>
      <c r="B704" s="231" t="s">
        <v>1302</v>
      </c>
      <c r="C704" s="231">
        <v>0</v>
      </c>
      <c r="D704" s="231">
        <v>0</v>
      </c>
      <c r="E704" s="231">
        <v>0</v>
      </c>
      <c r="F704" s="231">
        <v>0</v>
      </c>
      <c r="G704" s="1883">
        <v>30403</v>
      </c>
    </row>
    <row r="705" spans="1:7" x14ac:dyDescent="0.25">
      <c r="A705" s="1883">
        <v>304032708</v>
      </c>
      <c r="B705" s="231" t="s">
        <v>1304</v>
      </c>
      <c r="C705" s="231">
        <v>0</v>
      </c>
      <c r="D705" s="231">
        <v>0</v>
      </c>
      <c r="E705" s="231">
        <v>0</v>
      </c>
      <c r="F705" s="231">
        <v>0</v>
      </c>
      <c r="G705" s="1883">
        <v>30403</v>
      </c>
    </row>
    <row r="706" spans="1:7" x14ac:dyDescent="0.25">
      <c r="A706" s="1883">
        <v>304033000</v>
      </c>
      <c r="B706" s="231" t="s">
        <v>1306</v>
      </c>
      <c r="C706" s="231">
        <v>0</v>
      </c>
      <c r="D706" s="231">
        <v>0</v>
      </c>
      <c r="E706" s="231">
        <v>0</v>
      </c>
      <c r="F706" s="231">
        <v>0</v>
      </c>
      <c r="G706" s="1883">
        <v>30403</v>
      </c>
    </row>
    <row r="707" spans="1:7" x14ac:dyDescent="0.25">
      <c r="A707" s="1883">
        <v>304033031</v>
      </c>
      <c r="B707" s="231" t="s">
        <v>1308</v>
      </c>
      <c r="C707" s="231">
        <v>0</v>
      </c>
      <c r="D707" s="231">
        <v>0</v>
      </c>
      <c r="E707" s="231">
        <v>0</v>
      </c>
      <c r="F707" s="231">
        <v>0</v>
      </c>
      <c r="G707" s="1883">
        <v>30403</v>
      </c>
    </row>
    <row r="708" spans="1:7" x14ac:dyDescent="0.25">
      <c r="A708" s="1883">
        <v>304035124</v>
      </c>
      <c r="B708" s="231" t="s">
        <v>1310</v>
      </c>
      <c r="C708" s="231">
        <v>0</v>
      </c>
      <c r="D708" s="231">
        <v>0</v>
      </c>
      <c r="E708" s="231">
        <v>0</v>
      </c>
      <c r="F708" s="231">
        <v>0</v>
      </c>
      <c r="G708" s="1883">
        <v>30403</v>
      </c>
    </row>
    <row r="709" spans="1:7" x14ac:dyDescent="0.25">
      <c r="A709" s="1883">
        <v>304035159</v>
      </c>
      <c r="B709" s="231" t="s">
        <v>1312</v>
      </c>
      <c r="C709" s="231">
        <v>0</v>
      </c>
      <c r="D709" s="231">
        <v>0</v>
      </c>
      <c r="E709" s="231">
        <v>0</v>
      </c>
      <c r="F709" s="231">
        <v>0</v>
      </c>
      <c r="G709" s="1883">
        <v>30403</v>
      </c>
    </row>
    <row r="710" spans="1:7" x14ac:dyDescent="0.25">
      <c r="A710" s="1883">
        <v>304035902</v>
      </c>
      <c r="B710" s="231" t="s">
        <v>1314</v>
      </c>
      <c r="C710" s="231">
        <v>0</v>
      </c>
      <c r="D710" s="231">
        <v>0</v>
      </c>
      <c r="E710" s="231">
        <v>0</v>
      </c>
      <c r="F710" s="231">
        <v>0</v>
      </c>
      <c r="G710" s="1883">
        <v>30403</v>
      </c>
    </row>
    <row r="711" spans="1:7" x14ac:dyDescent="0.25">
      <c r="A711" s="1883">
        <v>304039057</v>
      </c>
      <c r="B711" s="231" t="s">
        <v>1316</v>
      </c>
      <c r="C711" s="231">
        <v>0</v>
      </c>
      <c r="D711" s="231">
        <v>0</v>
      </c>
      <c r="E711" s="231">
        <v>0</v>
      </c>
      <c r="F711" s="231">
        <v>0</v>
      </c>
      <c r="G711" s="1883">
        <v>30403</v>
      </c>
    </row>
    <row r="712" spans="1:7" x14ac:dyDescent="0.25">
      <c r="A712" s="1883">
        <v>304039628</v>
      </c>
      <c r="B712" s="231" t="s">
        <v>1318</v>
      </c>
      <c r="C712" s="231">
        <v>0</v>
      </c>
      <c r="D712" s="231">
        <v>0</v>
      </c>
      <c r="E712" s="231">
        <v>0</v>
      </c>
      <c r="F712" s="231">
        <v>0</v>
      </c>
      <c r="G712" s="1883">
        <v>30403</v>
      </c>
    </row>
    <row r="713" spans="1:7" x14ac:dyDescent="0.25">
      <c r="A713" s="1883">
        <v>304039801</v>
      </c>
      <c r="B713" s="231" t="s">
        <v>1320</v>
      </c>
      <c r="C713" s="231">
        <v>61859.47</v>
      </c>
      <c r="D713" s="231">
        <v>0</v>
      </c>
      <c r="E713" s="231">
        <v>0</v>
      </c>
      <c r="F713" s="231">
        <v>61859.47</v>
      </c>
      <c r="G713" s="1883">
        <v>30403</v>
      </c>
    </row>
    <row r="714" spans="1:7" x14ac:dyDescent="0.25">
      <c r="A714" s="1883">
        <v>304040100</v>
      </c>
      <c r="B714" s="231" t="s">
        <v>1322</v>
      </c>
      <c r="C714" s="231">
        <v>-72</v>
      </c>
      <c r="D714" s="231">
        <v>0</v>
      </c>
      <c r="E714" s="231">
        <v>0</v>
      </c>
      <c r="F714" s="231">
        <v>-72</v>
      </c>
      <c r="G714" s="1883">
        <v>30404</v>
      </c>
    </row>
    <row r="715" spans="1:7" x14ac:dyDescent="0.25">
      <c r="A715" s="1883">
        <v>304040150</v>
      </c>
      <c r="B715" s="231" t="s">
        <v>1324</v>
      </c>
      <c r="C715" s="231">
        <v>0</v>
      </c>
      <c r="D715" s="231">
        <v>0</v>
      </c>
      <c r="E715" s="231">
        <v>0</v>
      </c>
      <c r="F715" s="231">
        <v>0</v>
      </c>
      <c r="G715" s="1883">
        <v>30404</v>
      </c>
    </row>
    <row r="716" spans="1:7" x14ac:dyDescent="0.25">
      <c r="A716" s="1883">
        <v>304040800</v>
      </c>
      <c r="B716" s="231" t="s">
        <v>1326</v>
      </c>
      <c r="C716" s="231">
        <v>0</v>
      </c>
      <c r="D716" s="231">
        <v>0</v>
      </c>
      <c r="E716" s="231">
        <v>0</v>
      </c>
      <c r="F716" s="231">
        <v>0</v>
      </c>
      <c r="G716" s="1883">
        <v>30404</v>
      </c>
    </row>
    <row r="717" spans="1:7" x14ac:dyDescent="0.25">
      <c r="A717" s="1883">
        <v>304040930</v>
      </c>
      <c r="B717" s="231" t="s">
        <v>1328</v>
      </c>
      <c r="C717" s="231">
        <v>0</v>
      </c>
      <c r="D717" s="231">
        <v>0</v>
      </c>
      <c r="E717" s="231">
        <v>0</v>
      </c>
      <c r="F717" s="231">
        <v>0</v>
      </c>
      <c r="G717" s="1883">
        <v>30404</v>
      </c>
    </row>
    <row r="718" spans="1:7" x14ac:dyDescent="0.25">
      <c r="A718" s="1883">
        <v>304041500</v>
      </c>
      <c r="B718" s="231" t="s">
        <v>1330</v>
      </c>
      <c r="C718" s="231">
        <v>0</v>
      </c>
      <c r="D718" s="231">
        <v>0</v>
      </c>
      <c r="E718" s="231">
        <v>0</v>
      </c>
      <c r="F718" s="231">
        <v>0</v>
      </c>
      <c r="G718" s="1883">
        <v>30404</v>
      </c>
    </row>
    <row r="719" spans="1:7" x14ac:dyDescent="0.25">
      <c r="A719" s="1883">
        <v>304041600</v>
      </c>
      <c r="B719" s="231" t="s">
        <v>1332</v>
      </c>
      <c r="C719" s="231">
        <v>0</v>
      </c>
      <c r="D719" s="231">
        <v>0</v>
      </c>
      <c r="E719" s="231">
        <v>0</v>
      </c>
      <c r="F719" s="231">
        <v>0</v>
      </c>
      <c r="G719" s="1883">
        <v>30404</v>
      </c>
    </row>
    <row r="720" spans="1:7" x14ac:dyDescent="0.25">
      <c r="A720" s="1883">
        <v>304042000</v>
      </c>
      <c r="B720" s="231" t="s">
        <v>2778</v>
      </c>
      <c r="C720" s="231">
        <v>0</v>
      </c>
      <c r="D720" s="231">
        <v>0</v>
      </c>
      <c r="E720" s="231">
        <v>0</v>
      </c>
      <c r="F720" s="231">
        <v>0</v>
      </c>
      <c r="G720" s="1883">
        <v>30404</v>
      </c>
    </row>
    <row r="721" spans="1:7" x14ac:dyDescent="0.25">
      <c r="A721" s="1883">
        <v>304042007</v>
      </c>
      <c r="B721" s="231" t="s">
        <v>2779</v>
      </c>
      <c r="C721" s="231">
        <v>0</v>
      </c>
      <c r="D721" s="231">
        <v>0</v>
      </c>
      <c r="E721" s="231">
        <v>0</v>
      </c>
      <c r="F721" s="231">
        <v>0</v>
      </c>
      <c r="G721" s="1883">
        <v>30404</v>
      </c>
    </row>
    <row r="722" spans="1:7" x14ac:dyDescent="0.25">
      <c r="A722" s="1883">
        <v>304042400</v>
      </c>
      <c r="B722" s="231" t="s">
        <v>1334</v>
      </c>
      <c r="C722" s="231">
        <v>0</v>
      </c>
      <c r="D722" s="231">
        <v>0</v>
      </c>
      <c r="E722" s="231">
        <v>0</v>
      </c>
      <c r="F722" s="231">
        <v>0</v>
      </c>
      <c r="G722" s="1883">
        <v>30404</v>
      </c>
    </row>
    <row r="723" spans="1:7" x14ac:dyDescent="0.25">
      <c r="A723" s="1883">
        <v>304042423</v>
      </c>
      <c r="B723" s="231" t="s">
        <v>1336</v>
      </c>
      <c r="C723" s="231">
        <v>0</v>
      </c>
      <c r="D723" s="231">
        <v>0</v>
      </c>
      <c r="E723" s="231">
        <v>0</v>
      </c>
      <c r="F723" s="231">
        <v>0</v>
      </c>
      <c r="G723" s="1883">
        <v>30404</v>
      </c>
    </row>
    <row r="724" spans="1:7" x14ac:dyDescent="0.25">
      <c r="A724" s="1883">
        <v>304042460</v>
      </c>
      <c r="B724" s="231" t="s">
        <v>1338</v>
      </c>
      <c r="C724" s="231">
        <v>0</v>
      </c>
      <c r="D724" s="231">
        <v>0</v>
      </c>
      <c r="E724" s="231">
        <v>0</v>
      </c>
      <c r="F724" s="231">
        <v>0</v>
      </c>
      <c r="G724" s="1883">
        <v>30404</v>
      </c>
    </row>
    <row r="725" spans="1:7" x14ac:dyDescent="0.25">
      <c r="A725" s="1883">
        <v>304042500</v>
      </c>
      <c r="B725" s="231" t="s">
        <v>1340</v>
      </c>
      <c r="C725" s="231">
        <v>0</v>
      </c>
      <c r="D725" s="231">
        <v>0</v>
      </c>
      <c r="E725" s="231">
        <v>0</v>
      </c>
      <c r="F725" s="231">
        <v>0</v>
      </c>
      <c r="G725" s="1883">
        <v>30404</v>
      </c>
    </row>
    <row r="726" spans="1:7" x14ac:dyDescent="0.25">
      <c r="A726" s="1883">
        <v>304042519</v>
      </c>
      <c r="B726" s="231" t="s">
        <v>1342</v>
      </c>
      <c r="C726" s="231">
        <v>0</v>
      </c>
      <c r="D726" s="231">
        <v>0</v>
      </c>
      <c r="E726" s="231">
        <v>0</v>
      </c>
      <c r="F726" s="231">
        <v>0</v>
      </c>
      <c r="G726" s="1883">
        <v>30404</v>
      </c>
    </row>
    <row r="727" spans="1:7" x14ac:dyDescent="0.25">
      <c r="A727" s="1883">
        <v>304042524</v>
      </c>
      <c r="B727" s="231" t="s">
        <v>1344</v>
      </c>
      <c r="C727" s="231">
        <v>0</v>
      </c>
      <c r="D727" s="231">
        <v>0</v>
      </c>
      <c r="E727" s="231">
        <v>0</v>
      </c>
      <c r="F727" s="231">
        <v>0</v>
      </c>
      <c r="G727" s="1883">
        <v>30404</v>
      </c>
    </row>
    <row r="728" spans="1:7" x14ac:dyDescent="0.25">
      <c r="A728" s="1883">
        <v>304042701</v>
      </c>
      <c r="B728" s="231" t="s">
        <v>1346</v>
      </c>
      <c r="C728" s="231">
        <v>0</v>
      </c>
      <c r="D728" s="231">
        <v>0</v>
      </c>
      <c r="E728" s="231">
        <v>0</v>
      </c>
      <c r="F728" s="231">
        <v>0</v>
      </c>
      <c r="G728" s="1883">
        <v>30404</v>
      </c>
    </row>
    <row r="729" spans="1:7" x14ac:dyDescent="0.25">
      <c r="A729" s="1883">
        <v>304043000</v>
      </c>
      <c r="B729" s="231" t="s">
        <v>1348</v>
      </c>
      <c r="C729" s="231">
        <v>0</v>
      </c>
      <c r="D729" s="231">
        <v>0</v>
      </c>
      <c r="E729" s="231">
        <v>0</v>
      </c>
      <c r="F729" s="231">
        <v>0</v>
      </c>
      <c r="G729" s="1883">
        <v>30404</v>
      </c>
    </row>
    <row r="730" spans="1:7" x14ac:dyDescent="0.25">
      <c r="A730" s="1883">
        <v>304045124</v>
      </c>
      <c r="B730" s="231" t="s">
        <v>2781</v>
      </c>
      <c r="C730" s="231">
        <v>0</v>
      </c>
      <c r="D730" s="231">
        <v>0</v>
      </c>
      <c r="E730" s="231">
        <v>0</v>
      </c>
      <c r="F730" s="231">
        <v>0</v>
      </c>
      <c r="G730" s="1883">
        <v>30404</v>
      </c>
    </row>
    <row r="731" spans="1:7" x14ac:dyDescent="0.25">
      <c r="A731" s="1883">
        <v>304049057</v>
      </c>
      <c r="B731" s="231" t="s">
        <v>1350</v>
      </c>
      <c r="C731" s="231">
        <v>0</v>
      </c>
      <c r="D731" s="231">
        <v>0</v>
      </c>
      <c r="E731" s="231">
        <v>0</v>
      </c>
      <c r="F731" s="231">
        <v>0</v>
      </c>
      <c r="G731" s="1883">
        <v>30404</v>
      </c>
    </row>
    <row r="732" spans="1:7" x14ac:dyDescent="0.25">
      <c r="A732" s="1883">
        <v>304049628</v>
      </c>
      <c r="B732" s="231" t="s">
        <v>1352</v>
      </c>
      <c r="C732" s="231">
        <v>0</v>
      </c>
      <c r="D732" s="231">
        <v>0</v>
      </c>
      <c r="E732" s="231">
        <v>0</v>
      </c>
      <c r="F732" s="231">
        <v>0</v>
      </c>
      <c r="G732" s="1883">
        <v>30404</v>
      </c>
    </row>
    <row r="733" spans="1:7" x14ac:dyDescent="0.25">
      <c r="A733" s="1883">
        <v>304049801</v>
      </c>
      <c r="B733" s="231" t="s">
        <v>1354</v>
      </c>
      <c r="C733" s="231">
        <v>143446.64000000001</v>
      </c>
      <c r="D733" s="231">
        <v>0</v>
      </c>
      <c r="E733" s="231">
        <v>0</v>
      </c>
      <c r="F733" s="231">
        <v>143446.64000000001</v>
      </c>
      <c r="G733" s="1883">
        <v>30404</v>
      </c>
    </row>
    <row r="734" spans="1:7" x14ac:dyDescent="0.25">
      <c r="A734" s="1883">
        <v>305010102</v>
      </c>
      <c r="B734" s="231" t="s">
        <v>1356</v>
      </c>
      <c r="C734" s="231">
        <v>0</v>
      </c>
      <c r="D734" s="231">
        <v>0</v>
      </c>
      <c r="E734" s="231">
        <v>0</v>
      </c>
      <c r="F734" s="231">
        <v>0</v>
      </c>
      <c r="G734" s="1883">
        <v>30501</v>
      </c>
    </row>
    <row r="735" spans="1:7" x14ac:dyDescent="0.25">
      <c r="A735" s="1883">
        <v>305010110</v>
      </c>
      <c r="B735" s="231" t="s">
        <v>1358</v>
      </c>
      <c r="C735" s="231">
        <v>0</v>
      </c>
      <c r="D735" s="231">
        <v>0</v>
      </c>
      <c r="E735" s="231">
        <v>0</v>
      </c>
      <c r="F735" s="231">
        <v>0</v>
      </c>
      <c r="G735" s="1883">
        <v>30501</v>
      </c>
    </row>
    <row r="736" spans="1:7" x14ac:dyDescent="0.25">
      <c r="A736" s="1883">
        <v>305010120</v>
      </c>
      <c r="B736" s="231" t="s">
        <v>1360</v>
      </c>
      <c r="C736" s="231">
        <v>0</v>
      </c>
      <c r="D736" s="231">
        <v>0</v>
      </c>
      <c r="E736" s="231">
        <v>0</v>
      </c>
      <c r="F736" s="231">
        <v>0</v>
      </c>
      <c r="G736" s="1883">
        <v>30501</v>
      </c>
    </row>
    <row r="737" spans="1:7" x14ac:dyDescent="0.25">
      <c r="A737" s="1883">
        <v>305010971</v>
      </c>
      <c r="B737" s="231" t="s">
        <v>1362</v>
      </c>
      <c r="C737" s="231">
        <v>0</v>
      </c>
      <c r="D737" s="231">
        <v>45200</v>
      </c>
      <c r="E737" s="231">
        <v>45200</v>
      </c>
      <c r="F737" s="231">
        <v>-45200</v>
      </c>
      <c r="G737" s="1883">
        <v>30501</v>
      </c>
    </row>
    <row r="738" spans="1:7" x14ac:dyDescent="0.25">
      <c r="A738" s="1883">
        <v>305010972</v>
      </c>
      <c r="B738" s="231" t="s">
        <v>1364</v>
      </c>
      <c r="C738" s="231">
        <v>5075.68</v>
      </c>
      <c r="D738" s="231">
        <v>0</v>
      </c>
      <c r="E738" s="231">
        <v>0</v>
      </c>
      <c r="F738" s="231">
        <v>5075.68</v>
      </c>
      <c r="G738" s="1883">
        <v>30501</v>
      </c>
    </row>
    <row r="739" spans="1:7" x14ac:dyDescent="0.25">
      <c r="A739" s="1883">
        <v>305010973</v>
      </c>
      <c r="B739" s="231" t="s">
        <v>1366</v>
      </c>
      <c r="C739" s="231">
        <v>0</v>
      </c>
      <c r="D739" s="231">
        <v>0</v>
      </c>
      <c r="E739" s="231">
        <v>0</v>
      </c>
      <c r="F739" s="231">
        <v>0</v>
      </c>
      <c r="G739" s="1883">
        <v>30501</v>
      </c>
    </row>
    <row r="740" spans="1:7" x14ac:dyDescent="0.25">
      <c r="A740" s="1883">
        <v>305010974</v>
      </c>
      <c r="B740" s="231" t="s">
        <v>1368</v>
      </c>
      <c r="C740" s="231">
        <v>0</v>
      </c>
      <c r="D740" s="231">
        <v>0</v>
      </c>
      <c r="E740" s="231">
        <v>0</v>
      </c>
      <c r="F740" s="231">
        <v>0</v>
      </c>
      <c r="G740" s="1883">
        <v>30501</v>
      </c>
    </row>
    <row r="741" spans="1:7" x14ac:dyDescent="0.25">
      <c r="A741" s="1883">
        <v>305012516</v>
      </c>
      <c r="B741" s="231" t="s">
        <v>1370</v>
      </c>
      <c r="C741" s="231">
        <v>0</v>
      </c>
      <c r="D741" s="231">
        <v>0</v>
      </c>
      <c r="E741" s="231">
        <v>0</v>
      </c>
      <c r="F741" s="231">
        <v>0</v>
      </c>
      <c r="G741" s="1883">
        <v>30501</v>
      </c>
    </row>
    <row r="742" spans="1:7" x14ac:dyDescent="0.25">
      <c r="A742" s="1883">
        <v>305014610</v>
      </c>
      <c r="B742" s="231" t="s">
        <v>1372</v>
      </c>
      <c r="C742" s="231">
        <v>0</v>
      </c>
      <c r="D742" s="231">
        <v>0</v>
      </c>
      <c r="E742" s="231">
        <v>0</v>
      </c>
      <c r="F742" s="231">
        <v>0</v>
      </c>
      <c r="G742" s="1883">
        <v>30501</v>
      </c>
    </row>
    <row r="743" spans="1:7" x14ac:dyDescent="0.25">
      <c r="A743" s="1883">
        <v>305019801</v>
      </c>
      <c r="B743" s="231" t="s">
        <v>1374</v>
      </c>
      <c r="C743" s="231">
        <v>0</v>
      </c>
      <c r="D743" s="231">
        <v>0</v>
      </c>
      <c r="E743" s="231">
        <v>0</v>
      </c>
      <c r="F743" s="231">
        <v>0</v>
      </c>
      <c r="G743" s="1883">
        <v>30501</v>
      </c>
    </row>
    <row r="744" spans="1:7" x14ac:dyDescent="0.25">
      <c r="A744" s="1883">
        <v>305019826</v>
      </c>
      <c r="B744" s="231" t="s">
        <v>1376</v>
      </c>
      <c r="C744" s="231">
        <v>0</v>
      </c>
      <c r="D744" s="231">
        <v>0</v>
      </c>
      <c r="E744" s="231">
        <v>0</v>
      </c>
      <c r="F744" s="231">
        <v>0</v>
      </c>
      <c r="G744" s="1883">
        <v>30501</v>
      </c>
    </row>
    <row r="745" spans="1:7" x14ac:dyDescent="0.25">
      <c r="A745" s="1883">
        <v>306012429</v>
      </c>
      <c r="B745" s="231" t="s">
        <v>1378</v>
      </c>
      <c r="C745" s="231">
        <v>0</v>
      </c>
      <c r="D745" s="231">
        <v>0</v>
      </c>
      <c r="E745" s="231">
        <v>0</v>
      </c>
      <c r="F745" s="231">
        <v>0</v>
      </c>
      <c r="G745" s="1883">
        <v>30601</v>
      </c>
    </row>
    <row r="746" spans="1:7" x14ac:dyDescent="0.25">
      <c r="A746" s="1883">
        <v>306012923</v>
      </c>
      <c r="B746" s="231" t="s">
        <v>1380</v>
      </c>
      <c r="C746" s="231">
        <v>0</v>
      </c>
      <c r="D746" s="231">
        <v>0</v>
      </c>
      <c r="E746" s="231">
        <v>0</v>
      </c>
      <c r="F746" s="231">
        <v>0</v>
      </c>
      <c r="G746" s="1883">
        <v>30601</v>
      </c>
    </row>
    <row r="747" spans="1:7" x14ac:dyDescent="0.25">
      <c r="A747" s="1883">
        <v>306014610</v>
      </c>
      <c r="B747" s="231" t="s">
        <v>1382</v>
      </c>
      <c r="C747" s="231">
        <v>0</v>
      </c>
      <c r="D747" s="231">
        <v>0</v>
      </c>
      <c r="E747" s="231">
        <v>0</v>
      </c>
      <c r="F747" s="231">
        <v>0</v>
      </c>
      <c r="G747" s="1883">
        <v>30601</v>
      </c>
    </row>
    <row r="748" spans="1:7" x14ac:dyDescent="0.25">
      <c r="A748" s="1883">
        <v>306019051</v>
      </c>
      <c r="B748" s="231" t="s">
        <v>1384</v>
      </c>
      <c r="C748" s="231">
        <v>0</v>
      </c>
      <c r="D748" s="231">
        <v>0</v>
      </c>
      <c r="E748" s="231">
        <v>0</v>
      </c>
      <c r="F748" s="231">
        <v>0</v>
      </c>
      <c r="G748" s="1883">
        <v>30601</v>
      </c>
    </row>
    <row r="749" spans="1:7" x14ac:dyDescent="0.25">
      <c r="A749" s="1883">
        <v>306019053</v>
      </c>
      <c r="B749" s="231" t="s">
        <v>1386</v>
      </c>
      <c r="C749" s="231">
        <v>0</v>
      </c>
      <c r="D749" s="231">
        <v>0</v>
      </c>
      <c r="E749" s="231">
        <v>0</v>
      </c>
      <c r="F749" s="231">
        <v>0</v>
      </c>
      <c r="G749" s="1883">
        <v>30601</v>
      </c>
    </row>
    <row r="750" spans="1:7" x14ac:dyDescent="0.25">
      <c r="A750" s="1883">
        <v>307010100</v>
      </c>
      <c r="B750" s="231" t="s">
        <v>1388</v>
      </c>
      <c r="C750" s="231">
        <v>0</v>
      </c>
      <c r="D750" s="231">
        <v>0</v>
      </c>
      <c r="E750" s="231">
        <v>0</v>
      </c>
      <c r="F750" s="231">
        <v>0</v>
      </c>
      <c r="G750" s="1883">
        <v>30701</v>
      </c>
    </row>
    <row r="751" spans="1:7" x14ac:dyDescent="0.25">
      <c r="A751" s="1883">
        <v>307010800</v>
      </c>
      <c r="B751" s="231" t="s">
        <v>1390</v>
      </c>
      <c r="C751" s="231">
        <v>0</v>
      </c>
      <c r="D751" s="231">
        <v>0</v>
      </c>
      <c r="E751" s="231">
        <v>0</v>
      </c>
      <c r="F751" s="231">
        <v>0</v>
      </c>
      <c r="G751" s="1883">
        <v>30701</v>
      </c>
    </row>
    <row r="752" spans="1:7" x14ac:dyDescent="0.25">
      <c r="A752" s="1883">
        <v>307012000</v>
      </c>
      <c r="B752" s="231" t="s">
        <v>1392</v>
      </c>
      <c r="C752" s="231">
        <v>0</v>
      </c>
      <c r="D752" s="231">
        <v>0</v>
      </c>
      <c r="E752" s="231">
        <v>0</v>
      </c>
      <c r="F752" s="231">
        <v>0</v>
      </c>
      <c r="G752" s="1883">
        <v>30701</v>
      </c>
    </row>
    <row r="753" spans="1:7" x14ac:dyDescent="0.25">
      <c r="A753" s="1883">
        <v>307012016</v>
      </c>
      <c r="B753" s="231" t="s">
        <v>1394</v>
      </c>
      <c r="C753" s="231">
        <v>0</v>
      </c>
      <c r="D753" s="231">
        <v>200</v>
      </c>
      <c r="E753" s="231">
        <v>200</v>
      </c>
      <c r="F753" s="231">
        <v>-200</v>
      </c>
      <c r="G753" s="1883">
        <v>30701</v>
      </c>
    </row>
    <row r="754" spans="1:7" x14ac:dyDescent="0.25">
      <c r="A754" s="1883">
        <v>307012036</v>
      </c>
      <c r="B754" s="231" t="s">
        <v>1396</v>
      </c>
      <c r="C754" s="231">
        <v>0</v>
      </c>
      <c r="D754" s="231">
        <v>0</v>
      </c>
      <c r="E754" s="231">
        <v>0</v>
      </c>
      <c r="F754" s="231">
        <v>0</v>
      </c>
      <c r="G754" s="1883">
        <v>30701</v>
      </c>
    </row>
    <row r="755" spans="1:7" x14ac:dyDescent="0.25">
      <c r="A755" s="1883">
        <v>307012416</v>
      </c>
      <c r="B755" s="231" t="s">
        <v>1398</v>
      </c>
      <c r="C755" s="231">
        <v>0</v>
      </c>
      <c r="D755" s="231">
        <v>0</v>
      </c>
      <c r="E755" s="231">
        <v>0</v>
      </c>
      <c r="F755" s="231">
        <v>0</v>
      </c>
      <c r="G755" s="1883">
        <v>30701</v>
      </c>
    </row>
    <row r="756" spans="1:7" x14ac:dyDescent="0.25">
      <c r="A756" s="1883">
        <v>307012421</v>
      </c>
      <c r="B756" s="231" t="s">
        <v>1400</v>
      </c>
      <c r="C756" s="231">
        <v>0</v>
      </c>
      <c r="D756" s="231">
        <v>0</v>
      </c>
      <c r="E756" s="231">
        <v>0</v>
      </c>
      <c r="F756" s="231">
        <v>0</v>
      </c>
      <c r="G756" s="1883">
        <v>30701</v>
      </c>
    </row>
    <row r="757" spans="1:7" x14ac:dyDescent="0.25">
      <c r="A757" s="1883">
        <v>307012440</v>
      </c>
      <c r="B757" s="231" t="s">
        <v>1402</v>
      </c>
      <c r="C757" s="231">
        <v>0</v>
      </c>
      <c r="D757" s="231">
        <v>0</v>
      </c>
      <c r="E757" s="231">
        <v>0</v>
      </c>
      <c r="F757" s="231">
        <v>0</v>
      </c>
      <c r="G757" s="1883">
        <v>30701</v>
      </c>
    </row>
    <row r="758" spans="1:7" x14ac:dyDescent="0.25">
      <c r="A758" s="1883">
        <v>307012500</v>
      </c>
      <c r="B758" s="231" t="s">
        <v>1404</v>
      </c>
      <c r="C758" s="231">
        <v>0</v>
      </c>
      <c r="D758" s="231">
        <v>0</v>
      </c>
      <c r="E758" s="231">
        <v>0</v>
      </c>
      <c r="F758" s="231">
        <v>0</v>
      </c>
      <c r="G758" s="1883">
        <v>30701</v>
      </c>
    </row>
    <row r="759" spans="1:7" x14ac:dyDescent="0.25">
      <c r="A759" s="1883">
        <v>307012510</v>
      </c>
      <c r="B759" s="231" t="s">
        <v>2754</v>
      </c>
      <c r="C759" s="231">
        <v>0</v>
      </c>
      <c r="D759" s="231">
        <v>0</v>
      </c>
      <c r="E759" s="231">
        <v>0</v>
      </c>
      <c r="F759" s="231">
        <v>0</v>
      </c>
      <c r="G759" s="1883">
        <v>30701</v>
      </c>
    </row>
    <row r="760" spans="1:7" x14ac:dyDescent="0.25">
      <c r="A760" s="1883">
        <v>307012703</v>
      </c>
      <c r="B760" s="231" t="s">
        <v>1406</v>
      </c>
      <c r="C760" s="231">
        <v>0</v>
      </c>
      <c r="D760" s="231">
        <v>0</v>
      </c>
      <c r="E760" s="231">
        <v>0</v>
      </c>
      <c r="F760" s="231">
        <v>0</v>
      </c>
      <c r="G760" s="1883">
        <v>30701</v>
      </c>
    </row>
    <row r="761" spans="1:7" x14ac:dyDescent="0.25">
      <c r="A761" s="1883">
        <v>307012706</v>
      </c>
      <c r="B761" s="231" t="s">
        <v>1408</v>
      </c>
      <c r="C761" s="231">
        <v>0</v>
      </c>
      <c r="D761" s="231">
        <v>0</v>
      </c>
      <c r="E761" s="231">
        <v>0</v>
      </c>
      <c r="F761" s="231">
        <v>0</v>
      </c>
      <c r="G761" s="1883">
        <v>30701</v>
      </c>
    </row>
    <row r="762" spans="1:7" x14ac:dyDescent="0.25">
      <c r="A762" s="1883">
        <v>307012801</v>
      </c>
      <c r="B762" s="231" t="s">
        <v>1410</v>
      </c>
      <c r="C762" s="231">
        <v>0</v>
      </c>
      <c r="D762" s="231">
        <v>0</v>
      </c>
      <c r="E762" s="231">
        <v>0</v>
      </c>
      <c r="F762" s="231">
        <v>0</v>
      </c>
      <c r="G762" s="1883">
        <v>30701</v>
      </c>
    </row>
    <row r="763" spans="1:7" x14ac:dyDescent="0.25">
      <c r="A763" s="1883">
        <v>307012900</v>
      </c>
      <c r="B763" s="231" t="s">
        <v>1412</v>
      </c>
      <c r="C763" s="231">
        <v>0</v>
      </c>
      <c r="D763" s="231">
        <v>0</v>
      </c>
      <c r="E763" s="231">
        <v>0</v>
      </c>
      <c r="F763" s="231">
        <v>0</v>
      </c>
      <c r="G763" s="1883">
        <v>30701</v>
      </c>
    </row>
    <row r="764" spans="1:7" x14ac:dyDescent="0.25">
      <c r="A764" s="1883">
        <v>307014600</v>
      </c>
      <c r="B764" s="231" t="s">
        <v>1414</v>
      </c>
      <c r="C764" s="231">
        <v>0</v>
      </c>
      <c r="D764" s="231">
        <v>0</v>
      </c>
      <c r="E764" s="231">
        <v>0</v>
      </c>
      <c r="F764" s="231">
        <v>0</v>
      </c>
      <c r="G764" s="1883">
        <v>30701</v>
      </c>
    </row>
    <row r="765" spans="1:7" x14ac:dyDescent="0.25">
      <c r="A765" s="1883">
        <v>307014610</v>
      </c>
      <c r="B765" s="231" t="s">
        <v>1416</v>
      </c>
      <c r="C765" s="231">
        <v>0</v>
      </c>
      <c r="D765" s="231">
        <v>0</v>
      </c>
      <c r="E765" s="231">
        <v>0</v>
      </c>
      <c r="F765" s="231">
        <v>0</v>
      </c>
      <c r="G765" s="1883">
        <v>30701</v>
      </c>
    </row>
    <row r="766" spans="1:7" x14ac:dyDescent="0.25">
      <c r="A766" s="1883">
        <v>307014611</v>
      </c>
      <c r="B766" s="231" t="s">
        <v>1418</v>
      </c>
      <c r="C766" s="231">
        <v>0</v>
      </c>
      <c r="D766" s="231">
        <v>0</v>
      </c>
      <c r="E766" s="231">
        <v>0</v>
      </c>
      <c r="F766" s="231">
        <v>0</v>
      </c>
      <c r="G766" s="1883">
        <v>30701</v>
      </c>
    </row>
    <row r="767" spans="1:7" x14ac:dyDescent="0.25">
      <c r="A767" s="1883">
        <v>307015183</v>
      </c>
      <c r="B767" s="231" t="s">
        <v>1420</v>
      </c>
      <c r="C767" s="231">
        <v>29348</v>
      </c>
      <c r="D767" s="231">
        <v>29900</v>
      </c>
      <c r="E767" s="231">
        <v>29900</v>
      </c>
      <c r="F767" s="231">
        <v>-552</v>
      </c>
      <c r="G767" s="1883">
        <v>30701</v>
      </c>
    </row>
    <row r="768" spans="1:7" x14ac:dyDescent="0.25">
      <c r="A768" s="1883">
        <v>307022022</v>
      </c>
      <c r="B768" s="231" t="s">
        <v>1422</v>
      </c>
      <c r="C768" s="231">
        <v>0</v>
      </c>
      <c r="D768" s="231">
        <v>0</v>
      </c>
      <c r="E768" s="231">
        <v>0</v>
      </c>
      <c r="F768" s="231">
        <v>0</v>
      </c>
      <c r="G768" s="1883">
        <v>30702</v>
      </c>
    </row>
    <row r="769" spans="1:7" x14ac:dyDescent="0.25">
      <c r="A769" s="1883">
        <v>307025141</v>
      </c>
      <c r="B769" s="231" t="s">
        <v>1424</v>
      </c>
      <c r="C769" s="231">
        <v>0</v>
      </c>
      <c r="D769" s="231">
        <v>0</v>
      </c>
      <c r="E769" s="231">
        <v>0</v>
      </c>
      <c r="F769" s="231">
        <v>0</v>
      </c>
      <c r="G769" s="1883">
        <v>30702</v>
      </c>
    </row>
    <row r="770" spans="1:7" x14ac:dyDescent="0.25">
      <c r="A770" s="1883">
        <v>399010100</v>
      </c>
      <c r="B770" s="231" t="s">
        <v>1426</v>
      </c>
      <c r="C770" s="231">
        <v>143367.21</v>
      </c>
      <c r="D770" s="231">
        <v>469100</v>
      </c>
      <c r="E770" s="231">
        <v>469100</v>
      </c>
      <c r="F770" s="231">
        <v>-325732.78999999998</v>
      </c>
      <c r="G770" s="1883">
        <v>39901</v>
      </c>
    </row>
    <row r="771" spans="1:7" x14ac:dyDescent="0.25">
      <c r="A771" s="1883">
        <v>399010101</v>
      </c>
      <c r="B771" s="231" t="s">
        <v>1428</v>
      </c>
      <c r="C771" s="231">
        <v>0</v>
      </c>
      <c r="D771" s="231">
        <v>0</v>
      </c>
      <c r="E771" s="231">
        <v>0</v>
      </c>
      <c r="F771" s="231">
        <v>0</v>
      </c>
      <c r="G771" s="1883">
        <v>39901</v>
      </c>
    </row>
    <row r="772" spans="1:7" x14ac:dyDescent="0.25">
      <c r="A772" s="1883">
        <v>399010102</v>
      </c>
      <c r="B772" s="231" t="s">
        <v>1430</v>
      </c>
      <c r="C772" s="231">
        <v>0</v>
      </c>
      <c r="D772" s="231">
        <v>0</v>
      </c>
      <c r="E772" s="231">
        <v>0</v>
      </c>
      <c r="F772" s="231">
        <v>0</v>
      </c>
      <c r="G772" s="1883">
        <v>39901</v>
      </c>
    </row>
    <row r="773" spans="1:7" x14ac:dyDescent="0.25">
      <c r="A773" s="1883">
        <v>399010103</v>
      </c>
      <c r="B773" s="231" t="s">
        <v>1432</v>
      </c>
      <c r="C773" s="231">
        <v>0</v>
      </c>
      <c r="D773" s="231">
        <v>0</v>
      </c>
      <c r="E773" s="231">
        <v>0</v>
      </c>
      <c r="F773" s="231">
        <v>0</v>
      </c>
      <c r="G773" s="1883">
        <v>39901</v>
      </c>
    </row>
    <row r="774" spans="1:7" x14ac:dyDescent="0.25">
      <c r="A774" s="1883">
        <v>399010120</v>
      </c>
      <c r="B774" s="231" t="s">
        <v>1434</v>
      </c>
      <c r="C774" s="231">
        <v>0</v>
      </c>
      <c r="D774" s="231">
        <v>0</v>
      </c>
      <c r="E774" s="231">
        <v>0</v>
      </c>
      <c r="F774" s="231">
        <v>0</v>
      </c>
      <c r="G774" s="1883">
        <v>39901</v>
      </c>
    </row>
    <row r="775" spans="1:7" x14ac:dyDescent="0.25">
      <c r="A775" s="1883">
        <v>399010150</v>
      </c>
      <c r="B775" s="231" t="s">
        <v>1436</v>
      </c>
      <c r="C775" s="231">
        <v>0</v>
      </c>
      <c r="D775" s="231">
        <v>0</v>
      </c>
      <c r="E775" s="231">
        <v>0</v>
      </c>
      <c r="F775" s="231">
        <v>0</v>
      </c>
      <c r="G775" s="1883">
        <v>39901</v>
      </c>
    </row>
    <row r="776" spans="1:7" x14ac:dyDescent="0.25">
      <c r="A776" s="1883">
        <v>399010200</v>
      </c>
      <c r="B776" s="231" t="s">
        <v>1438</v>
      </c>
      <c r="C776" s="231">
        <v>-11440</v>
      </c>
      <c r="D776" s="231">
        <v>0</v>
      </c>
      <c r="E776" s="231">
        <v>0</v>
      </c>
      <c r="F776" s="231">
        <v>-11440</v>
      </c>
      <c r="G776" s="1883">
        <v>39901</v>
      </c>
    </row>
    <row r="777" spans="1:7" x14ac:dyDescent="0.25">
      <c r="A777" s="1883">
        <v>399010700</v>
      </c>
      <c r="B777" s="231" t="s">
        <v>1440</v>
      </c>
      <c r="C777" s="231">
        <v>0</v>
      </c>
      <c r="D777" s="231">
        <v>0</v>
      </c>
      <c r="E777" s="231">
        <v>0</v>
      </c>
      <c r="F777" s="231">
        <v>0</v>
      </c>
      <c r="G777" s="1883">
        <v>39901</v>
      </c>
    </row>
    <row r="778" spans="1:7" x14ac:dyDescent="0.25">
      <c r="A778" s="1883">
        <v>399010800</v>
      </c>
      <c r="B778" s="231" t="s">
        <v>1442</v>
      </c>
      <c r="C778" s="231">
        <v>0</v>
      </c>
      <c r="D778" s="231">
        <v>0</v>
      </c>
      <c r="E778" s="231">
        <v>0</v>
      </c>
      <c r="F778" s="231">
        <v>0</v>
      </c>
      <c r="G778" s="1883">
        <v>39901</v>
      </c>
    </row>
    <row r="779" spans="1:7" x14ac:dyDescent="0.25">
      <c r="A779" s="1883">
        <v>399010930</v>
      </c>
      <c r="B779" s="231" t="s">
        <v>1444</v>
      </c>
      <c r="C779" s="231">
        <v>0</v>
      </c>
      <c r="D779" s="231">
        <v>400</v>
      </c>
      <c r="E779" s="231">
        <v>400</v>
      </c>
      <c r="F779" s="231">
        <v>-400</v>
      </c>
      <c r="G779" s="1883">
        <v>39901</v>
      </c>
    </row>
    <row r="780" spans="1:7" x14ac:dyDescent="0.25">
      <c r="A780" s="1883">
        <v>399010975</v>
      </c>
      <c r="B780" s="231" t="s">
        <v>1446</v>
      </c>
      <c r="C780" s="231">
        <v>0</v>
      </c>
      <c r="D780" s="231">
        <v>400</v>
      </c>
      <c r="E780" s="231">
        <v>400</v>
      </c>
      <c r="F780" s="231">
        <v>-400</v>
      </c>
      <c r="G780" s="1883">
        <v>39901</v>
      </c>
    </row>
    <row r="781" spans="1:7" x14ac:dyDescent="0.25">
      <c r="A781" s="1883">
        <v>399010981</v>
      </c>
      <c r="B781" s="231" t="s">
        <v>1448</v>
      </c>
      <c r="C781" s="231">
        <v>0</v>
      </c>
      <c r="D781" s="231">
        <v>0</v>
      </c>
      <c r="E781" s="231">
        <v>0</v>
      </c>
      <c r="F781" s="231">
        <v>0</v>
      </c>
      <c r="G781" s="1883">
        <v>39901</v>
      </c>
    </row>
    <row r="782" spans="1:7" x14ac:dyDescent="0.25">
      <c r="A782" s="1883">
        <v>399011640</v>
      </c>
      <c r="B782" s="231" t="s">
        <v>2755</v>
      </c>
      <c r="C782" s="231">
        <v>0</v>
      </c>
      <c r="D782" s="231">
        <v>0</v>
      </c>
      <c r="E782" s="231">
        <v>0</v>
      </c>
      <c r="F782" s="231">
        <v>0</v>
      </c>
      <c r="G782" s="1883">
        <v>39901</v>
      </c>
    </row>
    <row r="783" spans="1:7" x14ac:dyDescent="0.25">
      <c r="A783" s="1883">
        <v>399012000</v>
      </c>
      <c r="B783" s="231" t="s">
        <v>1450</v>
      </c>
      <c r="C783" s="231">
        <v>0</v>
      </c>
      <c r="D783" s="231">
        <v>300</v>
      </c>
      <c r="E783" s="231">
        <v>300</v>
      </c>
      <c r="F783" s="231">
        <v>-300</v>
      </c>
      <c r="G783" s="1883">
        <v>39901</v>
      </c>
    </row>
    <row r="784" spans="1:7" x14ac:dyDescent="0.25">
      <c r="A784" s="1883">
        <v>399012004</v>
      </c>
      <c r="B784" s="231" t="s">
        <v>1452</v>
      </c>
      <c r="C784" s="231">
        <v>0</v>
      </c>
      <c r="D784" s="231">
        <v>500</v>
      </c>
      <c r="E784" s="231">
        <v>500</v>
      </c>
      <c r="F784" s="231">
        <v>-500</v>
      </c>
      <c r="G784" s="1883">
        <v>39901</v>
      </c>
    </row>
    <row r="785" spans="1:7" x14ac:dyDescent="0.25">
      <c r="A785" s="1883">
        <v>399012022</v>
      </c>
      <c r="B785" s="231" t="s">
        <v>1454</v>
      </c>
      <c r="C785" s="231">
        <v>571</v>
      </c>
      <c r="D785" s="231">
        <v>500</v>
      </c>
      <c r="E785" s="231">
        <v>500</v>
      </c>
      <c r="F785" s="231">
        <v>71</v>
      </c>
      <c r="G785" s="1883">
        <v>39901</v>
      </c>
    </row>
    <row r="786" spans="1:7" x14ac:dyDescent="0.25">
      <c r="A786" s="1883">
        <v>399012408</v>
      </c>
      <c r="B786" s="231" t="s">
        <v>2756</v>
      </c>
      <c r="C786" s="231">
        <v>0</v>
      </c>
      <c r="D786" s="231">
        <v>0</v>
      </c>
      <c r="E786" s="231">
        <v>0</v>
      </c>
      <c r="F786" s="231">
        <v>0</v>
      </c>
      <c r="G786" s="1883">
        <v>39901</v>
      </c>
    </row>
    <row r="787" spans="1:7" x14ac:dyDescent="0.25">
      <c r="A787" s="1883">
        <v>399012421</v>
      </c>
      <c r="B787" s="231" t="s">
        <v>1456</v>
      </c>
      <c r="C787" s="231">
        <v>0</v>
      </c>
      <c r="D787" s="231">
        <v>0</v>
      </c>
      <c r="E787" s="231">
        <v>0</v>
      </c>
      <c r="F787" s="231">
        <v>0</v>
      </c>
      <c r="G787" s="1883">
        <v>39901</v>
      </c>
    </row>
    <row r="788" spans="1:7" x14ac:dyDescent="0.25">
      <c r="A788" s="1883">
        <v>399012422</v>
      </c>
      <c r="B788" s="231" t="s">
        <v>1458</v>
      </c>
      <c r="C788" s="231">
        <v>3961.4</v>
      </c>
      <c r="D788" s="231">
        <v>0</v>
      </c>
      <c r="E788" s="231">
        <v>0</v>
      </c>
      <c r="F788" s="231">
        <v>3961.4</v>
      </c>
      <c r="G788" s="1883">
        <v>39901</v>
      </c>
    </row>
    <row r="789" spans="1:7" x14ac:dyDescent="0.25">
      <c r="A789" s="1883">
        <v>399012423</v>
      </c>
      <c r="B789" s="231" t="s">
        <v>2757</v>
      </c>
      <c r="C789" s="231">
        <v>0</v>
      </c>
      <c r="D789" s="231">
        <v>0</v>
      </c>
      <c r="E789" s="231">
        <v>0</v>
      </c>
      <c r="F789" s="231">
        <v>0</v>
      </c>
      <c r="G789" s="1883">
        <v>39901</v>
      </c>
    </row>
    <row r="790" spans="1:7" x14ac:dyDescent="0.25">
      <c r="A790" s="1883">
        <v>399012424</v>
      </c>
      <c r="B790" s="231" t="s">
        <v>1460</v>
      </c>
      <c r="C790" s="231">
        <v>0</v>
      </c>
      <c r="D790" s="231">
        <v>0</v>
      </c>
      <c r="E790" s="231">
        <v>0</v>
      </c>
      <c r="F790" s="231">
        <v>0</v>
      </c>
      <c r="G790" s="1883">
        <v>39901</v>
      </c>
    </row>
    <row r="791" spans="1:7" x14ac:dyDescent="0.25">
      <c r="A791" s="1883">
        <v>399012428</v>
      </c>
      <c r="B791" s="231" t="s">
        <v>1462</v>
      </c>
      <c r="C791" s="231">
        <v>0</v>
      </c>
      <c r="D791" s="231">
        <v>0</v>
      </c>
      <c r="E791" s="231">
        <v>0</v>
      </c>
      <c r="F791" s="231">
        <v>0</v>
      </c>
      <c r="G791" s="1883">
        <v>39901</v>
      </c>
    </row>
    <row r="792" spans="1:7" x14ac:dyDescent="0.25">
      <c r="A792" s="1883">
        <v>399012429</v>
      </c>
      <c r="B792" s="231" t="s">
        <v>1464</v>
      </c>
      <c r="C792" s="231">
        <v>0</v>
      </c>
      <c r="D792" s="231">
        <v>0</v>
      </c>
      <c r="E792" s="231">
        <v>0</v>
      </c>
      <c r="F792" s="231">
        <v>0</v>
      </c>
      <c r="G792" s="1883">
        <v>39901</v>
      </c>
    </row>
    <row r="793" spans="1:7" x14ac:dyDescent="0.25">
      <c r="A793" s="1883">
        <v>399012430</v>
      </c>
      <c r="B793" s="231" t="s">
        <v>1466</v>
      </c>
      <c r="C793" s="231">
        <v>0</v>
      </c>
      <c r="D793" s="231">
        <v>0</v>
      </c>
      <c r="E793" s="231">
        <v>0</v>
      </c>
      <c r="F793" s="231">
        <v>0</v>
      </c>
      <c r="G793" s="1883">
        <v>39901</v>
      </c>
    </row>
    <row r="794" spans="1:7" x14ac:dyDescent="0.25">
      <c r="A794" s="1883">
        <v>399012432</v>
      </c>
      <c r="B794" s="231" t="s">
        <v>1468</v>
      </c>
      <c r="C794" s="231">
        <v>0</v>
      </c>
      <c r="D794" s="231">
        <v>0</v>
      </c>
      <c r="E794" s="231">
        <v>0</v>
      </c>
      <c r="F794" s="231">
        <v>0</v>
      </c>
      <c r="G794" s="1883">
        <v>39901</v>
      </c>
    </row>
    <row r="795" spans="1:7" x14ac:dyDescent="0.25">
      <c r="A795" s="1883">
        <v>399012440</v>
      </c>
      <c r="B795" s="231" t="s">
        <v>1470</v>
      </c>
      <c r="C795" s="231">
        <v>0</v>
      </c>
      <c r="D795" s="231">
        <v>0</v>
      </c>
      <c r="E795" s="231">
        <v>0</v>
      </c>
      <c r="F795" s="231">
        <v>0</v>
      </c>
      <c r="G795" s="1883">
        <v>39901</v>
      </c>
    </row>
    <row r="796" spans="1:7" x14ac:dyDescent="0.25">
      <c r="A796" s="1883">
        <v>399012500</v>
      </c>
      <c r="B796" s="231" t="s">
        <v>1472</v>
      </c>
      <c r="C796" s="231">
        <v>0</v>
      </c>
      <c r="D796" s="231">
        <v>800</v>
      </c>
      <c r="E796" s="231">
        <v>800</v>
      </c>
      <c r="F796" s="231">
        <v>-800</v>
      </c>
      <c r="G796" s="1883">
        <v>39901</v>
      </c>
    </row>
    <row r="797" spans="1:7" x14ac:dyDescent="0.25">
      <c r="A797" s="1883">
        <v>399012510</v>
      </c>
      <c r="B797" s="231" t="s">
        <v>1474</v>
      </c>
      <c r="C797" s="231">
        <v>0</v>
      </c>
      <c r="D797" s="231">
        <v>0</v>
      </c>
      <c r="E797" s="231">
        <v>0</v>
      </c>
      <c r="F797" s="231">
        <v>0</v>
      </c>
      <c r="G797" s="1883">
        <v>39901</v>
      </c>
    </row>
    <row r="798" spans="1:7" x14ac:dyDescent="0.25">
      <c r="A798" s="1883">
        <v>399012524</v>
      </c>
      <c r="B798" s="231" t="s">
        <v>1476</v>
      </c>
      <c r="C798" s="231">
        <v>0</v>
      </c>
      <c r="D798" s="231">
        <v>0</v>
      </c>
      <c r="E798" s="231">
        <v>0</v>
      </c>
      <c r="F798" s="231">
        <v>0</v>
      </c>
      <c r="G798" s="1883">
        <v>39901</v>
      </c>
    </row>
    <row r="799" spans="1:7" x14ac:dyDescent="0.25">
      <c r="A799" s="1883">
        <v>399012701</v>
      </c>
      <c r="B799" s="231" t="s">
        <v>1478</v>
      </c>
      <c r="C799" s="231">
        <v>0</v>
      </c>
      <c r="D799" s="231">
        <v>0</v>
      </c>
      <c r="E799" s="231">
        <v>0</v>
      </c>
      <c r="F799" s="231">
        <v>0</v>
      </c>
      <c r="G799" s="1883">
        <v>39901</v>
      </c>
    </row>
    <row r="800" spans="1:7" x14ac:dyDescent="0.25">
      <c r="A800" s="1883">
        <v>399012703</v>
      </c>
      <c r="B800" s="231" t="s">
        <v>1480</v>
      </c>
      <c r="C800" s="231">
        <v>0</v>
      </c>
      <c r="D800" s="231">
        <v>0</v>
      </c>
      <c r="E800" s="231">
        <v>0</v>
      </c>
      <c r="F800" s="231">
        <v>0</v>
      </c>
      <c r="G800" s="1883">
        <v>39901</v>
      </c>
    </row>
    <row r="801" spans="1:7" x14ac:dyDescent="0.25">
      <c r="A801" s="1883">
        <v>399012706</v>
      </c>
      <c r="B801" s="231" t="s">
        <v>1482</v>
      </c>
      <c r="C801" s="231">
        <v>0</v>
      </c>
      <c r="D801" s="231">
        <v>400</v>
      </c>
      <c r="E801" s="231">
        <v>400</v>
      </c>
      <c r="F801" s="231">
        <v>-400</v>
      </c>
      <c r="G801" s="1883">
        <v>39901</v>
      </c>
    </row>
    <row r="802" spans="1:7" x14ac:dyDescent="0.25">
      <c r="A802" s="1883">
        <v>399012801</v>
      </c>
      <c r="B802" s="231" t="s">
        <v>1484</v>
      </c>
      <c r="C802" s="231">
        <v>1240</v>
      </c>
      <c r="D802" s="231">
        <v>1000</v>
      </c>
      <c r="E802" s="231">
        <v>1000</v>
      </c>
      <c r="F802" s="231">
        <v>240</v>
      </c>
      <c r="G802" s="1883">
        <v>39901</v>
      </c>
    </row>
    <row r="803" spans="1:7" x14ac:dyDescent="0.25">
      <c r="A803" s="1883">
        <v>399013051</v>
      </c>
      <c r="B803" s="231" t="s">
        <v>2742</v>
      </c>
      <c r="C803" s="231">
        <v>0</v>
      </c>
      <c r="D803" s="231">
        <v>0</v>
      </c>
      <c r="E803" s="231">
        <v>0</v>
      </c>
      <c r="F803" s="231">
        <v>0</v>
      </c>
      <c r="G803" s="1883">
        <v>39901</v>
      </c>
    </row>
    <row r="804" spans="1:7" x14ac:dyDescent="0.25">
      <c r="A804" s="1883">
        <v>399013081</v>
      </c>
      <c r="B804" s="231" t="s">
        <v>1486</v>
      </c>
      <c r="C804" s="231">
        <v>0</v>
      </c>
      <c r="D804" s="231">
        <v>0</v>
      </c>
      <c r="E804" s="231">
        <v>0</v>
      </c>
      <c r="F804" s="231">
        <v>0</v>
      </c>
      <c r="G804" s="1883">
        <v>39901</v>
      </c>
    </row>
    <row r="805" spans="1:7" x14ac:dyDescent="0.25">
      <c r="A805" s="1883">
        <v>399014600</v>
      </c>
      <c r="B805" s="231" t="s">
        <v>1488</v>
      </c>
      <c r="C805" s="231">
        <v>0</v>
      </c>
      <c r="D805" s="231">
        <v>0</v>
      </c>
      <c r="E805" s="231">
        <v>0</v>
      </c>
      <c r="F805" s="231">
        <v>0</v>
      </c>
      <c r="G805" s="1883">
        <v>39901</v>
      </c>
    </row>
    <row r="806" spans="1:7" x14ac:dyDescent="0.25">
      <c r="A806" s="1883">
        <v>399014610</v>
      </c>
      <c r="B806" s="231" t="s">
        <v>1490</v>
      </c>
      <c r="C806" s="231">
        <v>0</v>
      </c>
      <c r="D806" s="231">
        <v>0</v>
      </c>
      <c r="E806" s="231">
        <v>0</v>
      </c>
      <c r="F806" s="231">
        <v>0</v>
      </c>
      <c r="G806" s="1883">
        <v>39901</v>
      </c>
    </row>
    <row r="807" spans="1:7" x14ac:dyDescent="0.25">
      <c r="A807" s="1883">
        <v>399014612</v>
      </c>
      <c r="B807" s="231" t="s">
        <v>1492</v>
      </c>
      <c r="C807" s="231">
        <v>0</v>
      </c>
      <c r="D807" s="231">
        <v>0</v>
      </c>
      <c r="E807" s="231">
        <v>0</v>
      </c>
      <c r="F807" s="231">
        <v>0</v>
      </c>
      <c r="G807" s="1883">
        <v>39901</v>
      </c>
    </row>
    <row r="808" spans="1:7" x14ac:dyDescent="0.25">
      <c r="A808" s="1883">
        <v>399014618</v>
      </c>
      <c r="B808" s="231" t="s">
        <v>1494</v>
      </c>
      <c r="C808" s="231">
        <v>0</v>
      </c>
      <c r="D808" s="231">
        <v>0</v>
      </c>
      <c r="E808" s="231">
        <v>0</v>
      </c>
      <c r="F808" s="231">
        <v>0</v>
      </c>
      <c r="G808" s="1883">
        <v>39901</v>
      </c>
    </row>
    <row r="809" spans="1:7" x14ac:dyDescent="0.25">
      <c r="A809" s="1883">
        <v>399014619</v>
      </c>
      <c r="B809" s="231" t="s">
        <v>1496</v>
      </c>
      <c r="C809" s="231">
        <v>0</v>
      </c>
      <c r="D809" s="231">
        <v>0</v>
      </c>
      <c r="E809" s="231">
        <v>0</v>
      </c>
      <c r="F809" s="231">
        <v>0</v>
      </c>
      <c r="G809" s="1883">
        <v>39901</v>
      </c>
    </row>
    <row r="810" spans="1:7" x14ac:dyDescent="0.25">
      <c r="A810" s="1883">
        <v>399014621</v>
      </c>
      <c r="B810" s="231" t="s">
        <v>1498</v>
      </c>
      <c r="C810" s="231">
        <v>0</v>
      </c>
      <c r="D810" s="231">
        <v>0</v>
      </c>
      <c r="E810" s="231">
        <v>0</v>
      </c>
      <c r="F810" s="231">
        <v>0</v>
      </c>
      <c r="G810" s="1883">
        <v>39901</v>
      </c>
    </row>
    <row r="811" spans="1:7" x14ac:dyDescent="0.25">
      <c r="A811" s="1883">
        <v>399015156</v>
      </c>
      <c r="B811" s="231" t="s">
        <v>1500</v>
      </c>
      <c r="C811" s="231">
        <v>52071.18</v>
      </c>
      <c r="D811" s="231">
        <v>0</v>
      </c>
      <c r="E811" s="231">
        <v>0</v>
      </c>
      <c r="F811" s="231">
        <v>52071.18</v>
      </c>
      <c r="G811" s="1883">
        <v>39901</v>
      </c>
    </row>
    <row r="812" spans="1:7" x14ac:dyDescent="0.25">
      <c r="A812" s="1883">
        <v>399016010</v>
      </c>
      <c r="B812" s="231" t="s">
        <v>1502</v>
      </c>
      <c r="C812" s="231">
        <v>0</v>
      </c>
      <c r="D812" s="231">
        <v>0</v>
      </c>
      <c r="E812" s="231">
        <v>0</v>
      </c>
      <c r="F812" s="231">
        <v>0</v>
      </c>
      <c r="G812" s="1883">
        <v>39901</v>
      </c>
    </row>
    <row r="813" spans="1:7" x14ac:dyDescent="0.25">
      <c r="A813" s="1883">
        <v>399019053</v>
      </c>
      <c r="B813" s="231" t="s">
        <v>1504</v>
      </c>
      <c r="C813" s="231">
        <v>0</v>
      </c>
      <c r="D813" s="231">
        <v>0</v>
      </c>
      <c r="E813" s="231">
        <v>0</v>
      </c>
      <c r="F813" s="231">
        <v>0</v>
      </c>
      <c r="G813" s="1883">
        <v>39901</v>
      </c>
    </row>
    <row r="814" spans="1:7" x14ac:dyDescent="0.25">
      <c r="A814" s="1883">
        <v>399019066</v>
      </c>
      <c r="B814" s="231" t="s">
        <v>1506</v>
      </c>
      <c r="C814" s="231">
        <v>0</v>
      </c>
      <c r="D814" s="231">
        <v>0</v>
      </c>
      <c r="E814" s="231">
        <v>0</v>
      </c>
      <c r="F814" s="231">
        <v>0</v>
      </c>
      <c r="G814" s="1883">
        <v>39901</v>
      </c>
    </row>
    <row r="815" spans="1:7" x14ac:dyDescent="0.25">
      <c r="A815" s="1883">
        <v>399019801</v>
      </c>
      <c r="B815" s="231" t="s">
        <v>1508</v>
      </c>
      <c r="C815" s="231">
        <v>0</v>
      </c>
      <c r="D815" s="231">
        <v>0</v>
      </c>
      <c r="E815" s="231">
        <v>0</v>
      </c>
      <c r="F815" s="231">
        <v>0</v>
      </c>
      <c r="G815" s="1883">
        <v>39901</v>
      </c>
    </row>
    <row r="816" spans="1:7" x14ac:dyDescent="0.25">
      <c r="A816" s="1883">
        <v>399019802</v>
      </c>
      <c r="B816" s="231" t="s">
        <v>1510</v>
      </c>
      <c r="C816" s="231">
        <v>0</v>
      </c>
      <c r="D816" s="231">
        <v>0</v>
      </c>
      <c r="E816" s="231">
        <v>0</v>
      </c>
      <c r="F816" s="231">
        <v>0</v>
      </c>
      <c r="G816" s="1883">
        <v>39901</v>
      </c>
    </row>
    <row r="817" spans="1:7" x14ac:dyDescent="0.25">
      <c r="A817" s="1883">
        <v>399019850</v>
      </c>
      <c r="B817" s="231" t="s">
        <v>1512</v>
      </c>
      <c r="C817" s="231">
        <v>0</v>
      </c>
      <c r="D817" s="231">
        <v>0</v>
      </c>
      <c r="E817" s="231">
        <v>0</v>
      </c>
      <c r="F817" s="231">
        <v>0</v>
      </c>
      <c r="G817" s="1883">
        <v>39901</v>
      </c>
    </row>
    <row r="818" spans="1:7" x14ac:dyDescent="0.25">
      <c r="A818" s="1883">
        <v>399020100</v>
      </c>
      <c r="B818" s="231" t="s">
        <v>1514</v>
      </c>
      <c r="C818" s="231">
        <v>40647.78</v>
      </c>
      <c r="D818" s="231">
        <v>106300</v>
      </c>
      <c r="E818" s="231">
        <v>106300</v>
      </c>
      <c r="F818" s="231">
        <v>-65652.22</v>
      </c>
      <c r="G818" s="1883">
        <v>39902</v>
      </c>
    </row>
    <row r="819" spans="1:7" x14ac:dyDescent="0.25">
      <c r="A819" s="1883">
        <v>399020101</v>
      </c>
      <c r="B819" s="231" t="s">
        <v>1516</v>
      </c>
      <c r="C819" s="231">
        <v>0</v>
      </c>
      <c r="D819" s="231">
        <v>0</v>
      </c>
      <c r="E819" s="231">
        <v>0</v>
      </c>
      <c r="F819" s="231">
        <v>0</v>
      </c>
      <c r="G819" s="1883">
        <v>39902</v>
      </c>
    </row>
    <row r="820" spans="1:7" x14ac:dyDescent="0.25">
      <c r="A820" s="1883">
        <v>399020102</v>
      </c>
      <c r="B820" s="231" t="s">
        <v>1518</v>
      </c>
      <c r="C820" s="231">
        <v>0</v>
      </c>
      <c r="D820" s="231">
        <v>0</v>
      </c>
      <c r="E820" s="231">
        <v>0</v>
      </c>
      <c r="F820" s="231">
        <v>0</v>
      </c>
      <c r="G820" s="1883">
        <v>39902</v>
      </c>
    </row>
    <row r="821" spans="1:7" x14ac:dyDescent="0.25">
      <c r="A821" s="1883">
        <v>399020103</v>
      </c>
      <c r="B821" s="231" t="s">
        <v>1520</v>
      </c>
      <c r="C821" s="231">
        <v>0</v>
      </c>
      <c r="D821" s="231">
        <v>0</v>
      </c>
      <c r="E821" s="231">
        <v>0</v>
      </c>
      <c r="F821" s="231">
        <v>0</v>
      </c>
      <c r="G821" s="1883">
        <v>39902</v>
      </c>
    </row>
    <row r="822" spans="1:7" x14ac:dyDescent="0.25">
      <c r="A822" s="1883">
        <v>399020110</v>
      </c>
      <c r="B822" s="231" t="s">
        <v>1522</v>
      </c>
      <c r="C822" s="231">
        <v>0</v>
      </c>
      <c r="D822" s="231">
        <v>0</v>
      </c>
      <c r="E822" s="231">
        <v>0</v>
      </c>
      <c r="F822" s="231">
        <v>0</v>
      </c>
      <c r="G822" s="1883">
        <v>39902</v>
      </c>
    </row>
    <row r="823" spans="1:7" x14ac:dyDescent="0.25">
      <c r="A823" s="1883">
        <v>399020120</v>
      </c>
      <c r="B823" s="231" t="s">
        <v>1524</v>
      </c>
      <c r="C823" s="231">
        <v>0</v>
      </c>
      <c r="D823" s="231">
        <v>0</v>
      </c>
      <c r="E823" s="231">
        <v>0</v>
      </c>
      <c r="F823" s="231">
        <v>0</v>
      </c>
      <c r="G823" s="1883">
        <v>39902</v>
      </c>
    </row>
    <row r="824" spans="1:7" x14ac:dyDescent="0.25">
      <c r="A824" s="1883">
        <v>399020150</v>
      </c>
      <c r="B824" s="231" t="s">
        <v>1526</v>
      </c>
      <c r="C824" s="231">
        <v>0</v>
      </c>
      <c r="D824" s="231">
        <v>0</v>
      </c>
      <c r="E824" s="231">
        <v>0</v>
      </c>
      <c r="F824" s="231">
        <v>0</v>
      </c>
      <c r="G824" s="1883">
        <v>39902</v>
      </c>
    </row>
    <row r="825" spans="1:7" x14ac:dyDescent="0.25">
      <c r="A825" s="1883">
        <v>399020200</v>
      </c>
      <c r="B825" s="231" t="s">
        <v>1528</v>
      </c>
      <c r="C825" s="231">
        <v>8500</v>
      </c>
      <c r="D825" s="231">
        <v>0</v>
      </c>
      <c r="E825" s="231">
        <v>0</v>
      </c>
      <c r="F825" s="231">
        <v>8500</v>
      </c>
      <c r="G825" s="1883">
        <v>39902</v>
      </c>
    </row>
    <row r="826" spans="1:7" x14ac:dyDescent="0.25">
      <c r="A826" s="1883">
        <v>399020700</v>
      </c>
      <c r="B826" s="231" t="s">
        <v>1530</v>
      </c>
      <c r="C826" s="231">
        <v>0</v>
      </c>
      <c r="D826" s="231">
        <v>0</v>
      </c>
      <c r="E826" s="231">
        <v>0</v>
      </c>
      <c r="F826" s="231">
        <v>0</v>
      </c>
      <c r="G826" s="1883">
        <v>39902</v>
      </c>
    </row>
    <row r="827" spans="1:7" x14ac:dyDescent="0.25">
      <c r="A827" s="1883">
        <v>399020800</v>
      </c>
      <c r="B827" s="231" t="s">
        <v>1532</v>
      </c>
      <c r="C827" s="231">
        <v>35</v>
      </c>
      <c r="D827" s="231">
        <v>0</v>
      </c>
      <c r="E827" s="231">
        <v>0</v>
      </c>
      <c r="F827" s="231">
        <v>35</v>
      </c>
      <c r="G827" s="1883">
        <v>39902</v>
      </c>
    </row>
    <row r="828" spans="1:7" x14ac:dyDescent="0.25">
      <c r="A828" s="1883">
        <v>399020930</v>
      </c>
      <c r="B828" s="231" t="s">
        <v>1534</v>
      </c>
      <c r="C828" s="231">
        <v>0</v>
      </c>
      <c r="D828" s="231">
        <v>500</v>
      </c>
      <c r="E828" s="231">
        <v>500</v>
      </c>
      <c r="F828" s="231">
        <v>-500</v>
      </c>
      <c r="G828" s="1883">
        <v>39902</v>
      </c>
    </row>
    <row r="829" spans="1:7" x14ac:dyDescent="0.25">
      <c r="A829" s="1883">
        <v>399020970</v>
      </c>
      <c r="B829" s="231" t="s">
        <v>1536</v>
      </c>
      <c r="C829" s="231">
        <v>0</v>
      </c>
      <c r="D829" s="231">
        <v>2000</v>
      </c>
      <c r="E829" s="231">
        <v>2000</v>
      </c>
      <c r="F829" s="231">
        <v>-2000</v>
      </c>
      <c r="G829" s="1883">
        <v>39902</v>
      </c>
    </row>
    <row r="830" spans="1:7" x14ac:dyDescent="0.25">
      <c r="A830" s="1883">
        <v>399020975</v>
      </c>
      <c r="B830" s="231" t="s">
        <v>1538</v>
      </c>
      <c r="C830" s="231">
        <v>244.5</v>
      </c>
      <c r="D830" s="231">
        <v>200</v>
      </c>
      <c r="E830" s="231">
        <v>200</v>
      </c>
      <c r="F830" s="231">
        <v>44.5</v>
      </c>
      <c r="G830" s="1883">
        <v>39902</v>
      </c>
    </row>
    <row r="831" spans="1:7" x14ac:dyDescent="0.25">
      <c r="A831" s="1883">
        <v>399020976</v>
      </c>
      <c r="B831" s="231" t="s">
        <v>1540</v>
      </c>
      <c r="C831" s="231">
        <v>0</v>
      </c>
      <c r="D831" s="231">
        <v>2400</v>
      </c>
      <c r="E831" s="231">
        <v>2400</v>
      </c>
      <c r="F831" s="231">
        <v>-2400</v>
      </c>
      <c r="G831" s="1883">
        <v>39902</v>
      </c>
    </row>
    <row r="832" spans="1:7" x14ac:dyDescent="0.25">
      <c r="A832" s="1883">
        <v>399020981</v>
      </c>
      <c r="B832" s="231" t="s">
        <v>1542</v>
      </c>
      <c r="C832" s="231">
        <v>200</v>
      </c>
      <c r="D832" s="231">
        <v>-500</v>
      </c>
      <c r="E832" s="231">
        <v>-500</v>
      </c>
      <c r="F832" s="231">
        <v>700</v>
      </c>
      <c r="G832" s="1883">
        <v>39902</v>
      </c>
    </row>
    <row r="833" spans="1:7" x14ac:dyDescent="0.25">
      <c r="A833" s="1883">
        <v>399020982</v>
      </c>
      <c r="B833" s="231" t="s">
        <v>1544</v>
      </c>
      <c r="C833" s="231">
        <v>0</v>
      </c>
      <c r="D833" s="231">
        <v>0</v>
      </c>
      <c r="E833" s="231">
        <v>0</v>
      </c>
      <c r="F833" s="231">
        <v>0</v>
      </c>
      <c r="G833" s="1883">
        <v>39902</v>
      </c>
    </row>
    <row r="834" spans="1:7" x14ac:dyDescent="0.25">
      <c r="A834" s="1883">
        <v>399020985</v>
      </c>
      <c r="B834" s="231" t="s">
        <v>1546</v>
      </c>
      <c r="C834" s="231">
        <v>86.5</v>
      </c>
      <c r="D834" s="231">
        <v>6000</v>
      </c>
      <c r="E834" s="231">
        <v>6000</v>
      </c>
      <c r="F834" s="231">
        <v>-5913.5</v>
      </c>
      <c r="G834" s="1883">
        <v>39902</v>
      </c>
    </row>
    <row r="835" spans="1:7" x14ac:dyDescent="0.25">
      <c r="A835" s="1883">
        <v>399022000</v>
      </c>
      <c r="B835" s="231" t="s">
        <v>1548</v>
      </c>
      <c r="C835" s="231">
        <v>4331.59</v>
      </c>
      <c r="D835" s="231">
        <v>600</v>
      </c>
      <c r="E835" s="231">
        <v>600</v>
      </c>
      <c r="F835" s="231">
        <v>3731.59</v>
      </c>
      <c r="G835" s="1883">
        <v>39902</v>
      </c>
    </row>
    <row r="836" spans="1:7" x14ac:dyDescent="0.25">
      <c r="A836" s="1883">
        <v>399022003</v>
      </c>
      <c r="B836" s="231" t="s">
        <v>1550</v>
      </c>
      <c r="C836" s="231">
        <v>0</v>
      </c>
      <c r="D836" s="231">
        <v>0</v>
      </c>
      <c r="E836" s="231">
        <v>0</v>
      </c>
      <c r="F836" s="231">
        <v>0</v>
      </c>
      <c r="G836" s="1883">
        <v>39902</v>
      </c>
    </row>
    <row r="837" spans="1:7" x14ac:dyDescent="0.25">
      <c r="A837" s="1883">
        <v>399022004</v>
      </c>
      <c r="B837" s="231" t="s">
        <v>1552</v>
      </c>
      <c r="C837" s="231">
        <v>42842.76</v>
      </c>
      <c r="D837" s="231">
        <v>20900</v>
      </c>
      <c r="E837" s="231">
        <v>20900</v>
      </c>
      <c r="F837" s="231">
        <v>21942.76</v>
      </c>
      <c r="G837" s="1883">
        <v>39902</v>
      </c>
    </row>
    <row r="838" spans="1:7" x14ac:dyDescent="0.25">
      <c r="A838" s="1883">
        <v>399022022</v>
      </c>
      <c r="B838" s="231" t="s">
        <v>1554</v>
      </c>
      <c r="C838" s="231">
        <v>980</v>
      </c>
      <c r="D838" s="231">
        <v>500</v>
      </c>
      <c r="E838" s="231">
        <v>500</v>
      </c>
      <c r="F838" s="231">
        <v>480</v>
      </c>
      <c r="G838" s="1883">
        <v>39902</v>
      </c>
    </row>
    <row r="839" spans="1:7" x14ac:dyDescent="0.25">
      <c r="A839" s="1883">
        <v>399022400</v>
      </c>
      <c r="B839" s="231" t="s">
        <v>1556</v>
      </c>
      <c r="C839" s="231">
        <v>4008.68</v>
      </c>
      <c r="D839" s="231">
        <v>10000</v>
      </c>
      <c r="E839" s="231">
        <v>10000</v>
      </c>
      <c r="F839" s="231">
        <v>-5991.32</v>
      </c>
      <c r="G839" s="1883">
        <v>39902</v>
      </c>
    </row>
    <row r="840" spans="1:7" x14ac:dyDescent="0.25">
      <c r="A840" s="1883">
        <v>399022408</v>
      </c>
      <c r="B840" s="231" t="s">
        <v>1558</v>
      </c>
      <c r="C840" s="231">
        <v>0</v>
      </c>
      <c r="D840" s="231">
        <v>0</v>
      </c>
      <c r="E840" s="231">
        <v>0</v>
      </c>
      <c r="F840" s="231">
        <v>0</v>
      </c>
      <c r="G840" s="1883">
        <v>39902</v>
      </c>
    </row>
    <row r="841" spans="1:7" x14ac:dyDescent="0.25">
      <c r="A841" s="1883">
        <v>399022421</v>
      </c>
      <c r="B841" s="231" t="s">
        <v>1560</v>
      </c>
      <c r="C841" s="231">
        <v>0</v>
      </c>
      <c r="D841" s="231">
        <v>800</v>
      </c>
      <c r="E841" s="231">
        <v>800</v>
      </c>
      <c r="F841" s="231">
        <v>-800</v>
      </c>
      <c r="G841" s="1883">
        <v>39902</v>
      </c>
    </row>
    <row r="842" spans="1:7" x14ac:dyDescent="0.25">
      <c r="A842" s="1883">
        <v>399022422</v>
      </c>
      <c r="B842" s="231" t="s">
        <v>1562</v>
      </c>
      <c r="C842" s="231">
        <v>0</v>
      </c>
      <c r="D842" s="231">
        <v>0</v>
      </c>
      <c r="E842" s="231">
        <v>0</v>
      </c>
      <c r="F842" s="231">
        <v>0</v>
      </c>
      <c r="G842" s="1883">
        <v>39902</v>
      </c>
    </row>
    <row r="843" spans="1:7" x14ac:dyDescent="0.25">
      <c r="A843" s="1883">
        <v>399022423</v>
      </c>
      <c r="B843" s="231" t="s">
        <v>1564</v>
      </c>
      <c r="C843" s="231">
        <v>3237.02</v>
      </c>
      <c r="D843" s="231">
        <v>8000</v>
      </c>
      <c r="E843" s="231">
        <v>8000</v>
      </c>
      <c r="F843" s="231">
        <v>-4762.9799999999996</v>
      </c>
      <c r="G843" s="1883">
        <v>39902</v>
      </c>
    </row>
    <row r="844" spans="1:7" x14ac:dyDescent="0.25">
      <c r="A844" s="1883">
        <v>399022429</v>
      </c>
      <c r="B844" s="231" t="s">
        <v>1566</v>
      </c>
      <c r="C844" s="231">
        <v>0</v>
      </c>
      <c r="D844" s="231">
        <v>0</v>
      </c>
      <c r="E844" s="231">
        <v>0</v>
      </c>
      <c r="F844" s="231">
        <v>0</v>
      </c>
      <c r="G844" s="1883">
        <v>39902</v>
      </c>
    </row>
    <row r="845" spans="1:7" x14ac:dyDescent="0.25">
      <c r="A845" s="1883">
        <v>399022432</v>
      </c>
      <c r="B845" s="231" t="s">
        <v>1568</v>
      </c>
      <c r="C845" s="231">
        <v>0</v>
      </c>
      <c r="D845" s="231">
        <v>0</v>
      </c>
      <c r="E845" s="231">
        <v>0</v>
      </c>
      <c r="F845" s="231">
        <v>0</v>
      </c>
      <c r="G845" s="1883">
        <v>39902</v>
      </c>
    </row>
    <row r="846" spans="1:7" x14ac:dyDescent="0.25">
      <c r="A846" s="1883">
        <v>399022435</v>
      </c>
      <c r="B846" s="231" t="s">
        <v>1570</v>
      </c>
      <c r="C846" s="231">
        <v>0</v>
      </c>
      <c r="D846" s="231">
        <v>0</v>
      </c>
      <c r="E846" s="231">
        <v>0</v>
      </c>
      <c r="F846" s="231">
        <v>0</v>
      </c>
      <c r="G846" s="1883">
        <v>39902</v>
      </c>
    </row>
    <row r="847" spans="1:7" x14ac:dyDescent="0.25">
      <c r="A847" s="1883">
        <v>399022500</v>
      </c>
      <c r="B847" s="231" t="s">
        <v>1572</v>
      </c>
      <c r="C847" s="231">
        <v>15.88</v>
      </c>
      <c r="D847" s="231">
        <v>1000</v>
      </c>
      <c r="E847" s="231">
        <v>1000</v>
      </c>
      <c r="F847" s="231">
        <v>-984.12</v>
      </c>
      <c r="G847" s="1883">
        <v>39902</v>
      </c>
    </row>
    <row r="848" spans="1:7" x14ac:dyDescent="0.25">
      <c r="A848" s="1883">
        <v>399022510</v>
      </c>
      <c r="B848" s="231" t="s">
        <v>1574</v>
      </c>
      <c r="C848" s="231">
        <v>0</v>
      </c>
      <c r="D848" s="231">
        <v>0</v>
      </c>
      <c r="E848" s="231">
        <v>0</v>
      </c>
      <c r="F848" s="231">
        <v>0</v>
      </c>
      <c r="G848" s="1883">
        <v>39902</v>
      </c>
    </row>
    <row r="849" spans="1:7" x14ac:dyDescent="0.25">
      <c r="A849" s="1883">
        <v>399022524</v>
      </c>
      <c r="B849" s="231" t="s">
        <v>1576</v>
      </c>
      <c r="C849" s="231">
        <v>0</v>
      </c>
      <c r="D849" s="231">
        <v>0</v>
      </c>
      <c r="E849" s="231">
        <v>0</v>
      </c>
      <c r="F849" s="231">
        <v>0</v>
      </c>
      <c r="G849" s="1883">
        <v>39902</v>
      </c>
    </row>
    <row r="850" spans="1:7" x14ac:dyDescent="0.25">
      <c r="A850" s="1883">
        <v>399022701</v>
      </c>
      <c r="B850" s="231" t="s">
        <v>1578</v>
      </c>
      <c r="C850" s="231">
        <v>0</v>
      </c>
      <c r="D850" s="231">
        <v>0</v>
      </c>
      <c r="E850" s="231">
        <v>0</v>
      </c>
      <c r="F850" s="231">
        <v>0</v>
      </c>
      <c r="G850" s="1883">
        <v>39902</v>
      </c>
    </row>
    <row r="851" spans="1:7" x14ac:dyDescent="0.25">
      <c r="A851" s="1883">
        <v>399022703</v>
      </c>
      <c r="B851" s="231" t="s">
        <v>1580</v>
      </c>
      <c r="C851" s="231">
        <v>0</v>
      </c>
      <c r="D851" s="231">
        <v>100</v>
      </c>
      <c r="E851" s="231">
        <v>100</v>
      </c>
      <c r="F851" s="231">
        <v>-100</v>
      </c>
      <c r="G851" s="1883">
        <v>39902</v>
      </c>
    </row>
    <row r="852" spans="1:7" x14ac:dyDescent="0.25">
      <c r="A852" s="1883">
        <v>399022706</v>
      </c>
      <c r="B852" s="231" t="s">
        <v>1582</v>
      </c>
      <c r="C852" s="231">
        <v>0</v>
      </c>
      <c r="D852" s="231">
        <v>0</v>
      </c>
      <c r="E852" s="231">
        <v>0</v>
      </c>
      <c r="F852" s="231">
        <v>0</v>
      </c>
      <c r="G852" s="1883">
        <v>39902</v>
      </c>
    </row>
    <row r="853" spans="1:7" x14ac:dyDescent="0.25">
      <c r="A853" s="1883">
        <v>399022708</v>
      </c>
      <c r="B853" s="231" t="s">
        <v>1584</v>
      </c>
      <c r="C853" s="231">
        <v>0</v>
      </c>
      <c r="D853" s="231">
        <v>0</v>
      </c>
      <c r="E853" s="231">
        <v>0</v>
      </c>
      <c r="F853" s="231">
        <v>0</v>
      </c>
      <c r="G853" s="1883">
        <v>39902</v>
      </c>
    </row>
    <row r="854" spans="1:7" x14ac:dyDescent="0.25">
      <c r="A854" s="1883">
        <v>399022801</v>
      </c>
      <c r="B854" s="231" t="s">
        <v>1586</v>
      </c>
      <c r="C854" s="231">
        <v>0</v>
      </c>
      <c r="D854" s="231">
        <v>900</v>
      </c>
      <c r="E854" s="231">
        <v>900</v>
      </c>
      <c r="F854" s="231">
        <v>-900</v>
      </c>
      <c r="G854" s="1883">
        <v>39902</v>
      </c>
    </row>
    <row r="855" spans="1:7" x14ac:dyDescent="0.25">
      <c r="A855" s="1883">
        <v>399024600</v>
      </c>
      <c r="B855" s="231" t="s">
        <v>1588</v>
      </c>
      <c r="C855" s="231">
        <v>0</v>
      </c>
      <c r="D855" s="231">
        <v>0</v>
      </c>
      <c r="E855" s="231">
        <v>0</v>
      </c>
      <c r="F855" s="231">
        <v>0</v>
      </c>
      <c r="G855" s="1883">
        <v>39902</v>
      </c>
    </row>
    <row r="856" spans="1:7" x14ac:dyDescent="0.25">
      <c r="A856" s="1883">
        <v>399024610</v>
      </c>
      <c r="B856" s="231" t="s">
        <v>1590</v>
      </c>
      <c r="C856" s="231">
        <v>0</v>
      </c>
      <c r="D856" s="231">
        <v>0</v>
      </c>
      <c r="E856" s="231">
        <v>0</v>
      </c>
      <c r="F856" s="231">
        <v>0</v>
      </c>
      <c r="G856" s="1883">
        <v>39902</v>
      </c>
    </row>
    <row r="857" spans="1:7" x14ac:dyDescent="0.25">
      <c r="A857" s="1883">
        <v>399024612</v>
      </c>
      <c r="B857" s="231" t="s">
        <v>1592</v>
      </c>
      <c r="C857" s="231">
        <v>0</v>
      </c>
      <c r="D857" s="231">
        <v>0</v>
      </c>
      <c r="E857" s="231">
        <v>0</v>
      </c>
      <c r="F857" s="231">
        <v>0</v>
      </c>
      <c r="G857" s="1883">
        <v>39902</v>
      </c>
    </row>
    <row r="858" spans="1:7" x14ac:dyDescent="0.25">
      <c r="A858" s="1883">
        <v>399024618</v>
      </c>
      <c r="B858" s="231" t="s">
        <v>1594</v>
      </c>
      <c r="C858" s="231">
        <v>0</v>
      </c>
      <c r="D858" s="231">
        <v>0</v>
      </c>
      <c r="E858" s="231">
        <v>0</v>
      </c>
      <c r="F858" s="231">
        <v>0</v>
      </c>
      <c r="G858" s="1883">
        <v>39902</v>
      </c>
    </row>
    <row r="859" spans="1:7" x14ac:dyDescent="0.25">
      <c r="A859" s="1883">
        <v>399024619</v>
      </c>
      <c r="B859" s="231" t="s">
        <v>1596</v>
      </c>
      <c r="C859" s="231">
        <v>0</v>
      </c>
      <c r="D859" s="231">
        <v>0</v>
      </c>
      <c r="E859" s="231">
        <v>0</v>
      </c>
      <c r="F859" s="231">
        <v>0</v>
      </c>
      <c r="G859" s="1883">
        <v>39902</v>
      </c>
    </row>
    <row r="860" spans="1:7" x14ac:dyDescent="0.25">
      <c r="A860" s="1883">
        <v>399024621</v>
      </c>
      <c r="B860" s="231" t="s">
        <v>1598</v>
      </c>
      <c r="C860" s="231">
        <v>0</v>
      </c>
      <c r="D860" s="231">
        <v>0</v>
      </c>
      <c r="E860" s="231">
        <v>0</v>
      </c>
      <c r="F860" s="231">
        <v>0</v>
      </c>
      <c r="G860" s="1883">
        <v>39902</v>
      </c>
    </row>
    <row r="861" spans="1:7" x14ac:dyDescent="0.25">
      <c r="A861" s="1883">
        <v>399024622</v>
      </c>
      <c r="B861" s="231" t="s">
        <v>1600</v>
      </c>
      <c r="C861" s="231">
        <v>0</v>
      </c>
      <c r="D861" s="231">
        <v>0</v>
      </c>
      <c r="E861" s="231">
        <v>0</v>
      </c>
      <c r="F861" s="231">
        <v>0</v>
      </c>
      <c r="G861" s="1883">
        <v>39902</v>
      </c>
    </row>
    <row r="862" spans="1:7" x14ac:dyDescent="0.25">
      <c r="A862" s="1883">
        <v>399025151</v>
      </c>
      <c r="B862" s="231" t="s">
        <v>1602</v>
      </c>
      <c r="C862" s="231">
        <v>0</v>
      </c>
      <c r="D862" s="231">
        <v>0</v>
      </c>
      <c r="E862" s="231">
        <v>0</v>
      </c>
      <c r="F862" s="231">
        <v>0</v>
      </c>
      <c r="G862" s="1883">
        <v>39902</v>
      </c>
    </row>
    <row r="863" spans="1:7" x14ac:dyDescent="0.25">
      <c r="A863" s="1883">
        <v>399025178</v>
      </c>
      <c r="B863" s="231" t="s">
        <v>1604</v>
      </c>
      <c r="C863" s="231">
        <v>8816.41</v>
      </c>
      <c r="D863" s="231">
        <v>36000</v>
      </c>
      <c r="E863" s="231">
        <v>36000</v>
      </c>
      <c r="F863" s="231">
        <v>-27183.59</v>
      </c>
      <c r="G863" s="1883">
        <v>39902</v>
      </c>
    </row>
    <row r="864" spans="1:7" x14ac:dyDescent="0.25">
      <c r="A864" s="1883">
        <v>399025179</v>
      </c>
      <c r="B864" s="231" t="s">
        <v>1606</v>
      </c>
      <c r="C864" s="231">
        <v>0</v>
      </c>
      <c r="D864" s="231">
        <v>0</v>
      </c>
      <c r="E864" s="231">
        <v>0</v>
      </c>
      <c r="F864" s="231">
        <v>0</v>
      </c>
      <c r="G864" s="1883">
        <v>39902</v>
      </c>
    </row>
    <row r="865" spans="1:7" x14ac:dyDescent="0.25">
      <c r="A865" s="1883">
        <v>399026010</v>
      </c>
      <c r="B865" s="231" t="s">
        <v>1608</v>
      </c>
      <c r="C865" s="231">
        <v>0</v>
      </c>
      <c r="D865" s="231">
        <v>0</v>
      </c>
      <c r="E865" s="231">
        <v>0</v>
      </c>
      <c r="F865" s="231">
        <v>0</v>
      </c>
      <c r="G865" s="1883">
        <v>39902</v>
      </c>
    </row>
    <row r="866" spans="1:7" x14ac:dyDescent="0.25">
      <c r="A866" s="1883">
        <v>399029051</v>
      </c>
      <c r="B866" s="231" t="s">
        <v>1610</v>
      </c>
      <c r="C866" s="231">
        <v>0</v>
      </c>
      <c r="D866" s="231">
        <v>0</v>
      </c>
      <c r="E866" s="231">
        <v>0</v>
      </c>
      <c r="F866" s="231">
        <v>0</v>
      </c>
      <c r="G866" s="1883">
        <v>39902</v>
      </c>
    </row>
    <row r="867" spans="1:7" x14ac:dyDescent="0.25">
      <c r="A867" s="1883">
        <v>399029053</v>
      </c>
      <c r="B867" s="231" t="s">
        <v>2773</v>
      </c>
      <c r="C867" s="231">
        <v>0</v>
      </c>
      <c r="D867" s="231">
        <v>0</v>
      </c>
      <c r="E867" s="231">
        <v>0</v>
      </c>
      <c r="F867" s="231">
        <v>0</v>
      </c>
      <c r="G867" s="1883">
        <v>39902</v>
      </c>
    </row>
    <row r="868" spans="1:7" x14ac:dyDescent="0.25">
      <c r="A868" s="1883">
        <v>399029054</v>
      </c>
      <c r="B868" s="231" t="s">
        <v>1612</v>
      </c>
      <c r="C868" s="231">
        <v>0</v>
      </c>
      <c r="D868" s="231">
        <v>0</v>
      </c>
      <c r="E868" s="231">
        <v>0</v>
      </c>
      <c r="F868" s="231">
        <v>0</v>
      </c>
      <c r="G868" s="1883">
        <v>39902</v>
      </c>
    </row>
    <row r="869" spans="1:7" x14ac:dyDescent="0.25">
      <c r="A869" s="1883">
        <v>399029066</v>
      </c>
      <c r="B869" s="231" t="s">
        <v>1614</v>
      </c>
      <c r="C869" s="231">
        <v>0</v>
      </c>
      <c r="D869" s="231">
        <v>0</v>
      </c>
      <c r="E869" s="231">
        <v>0</v>
      </c>
      <c r="F869" s="231">
        <v>0</v>
      </c>
      <c r="G869" s="1883">
        <v>39902</v>
      </c>
    </row>
    <row r="870" spans="1:7" x14ac:dyDescent="0.25">
      <c r="A870" s="1883">
        <v>399029100</v>
      </c>
      <c r="B870" s="231" t="s">
        <v>1568</v>
      </c>
      <c r="C870" s="231">
        <v>0</v>
      </c>
      <c r="D870" s="231">
        <v>0</v>
      </c>
      <c r="E870" s="231">
        <v>0</v>
      </c>
      <c r="F870" s="231">
        <v>0</v>
      </c>
      <c r="G870" s="1883">
        <v>39902</v>
      </c>
    </row>
    <row r="871" spans="1:7" x14ac:dyDescent="0.25">
      <c r="A871" s="1883">
        <v>399029802</v>
      </c>
      <c r="B871" s="231" t="s">
        <v>1617</v>
      </c>
      <c r="C871" s="231">
        <v>0</v>
      </c>
      <c r="D871" s="231">
        <v>0</v>
      </c>
      <c r="E871" s="231">
        <v>0</v>
      </c>
      <c r="F871" s="231">
        <v>0</v>
      </c>
      <c r="G871" s="1883">
        <v>39902</v>
      </c>
    </row>
    <row r="872" spans="1:7" x14ac:dyDescent="0.25">
      <c r="A872" s="1883">
        <v>399029805</v>
      </c>
      <c r="B872" s="231" t="s">
        <v>1619</v>
      </c>
      <c r="C872" s="231">
        <v>0</v>
      </c>
      <c r="D872" s="231">
        <v>0</v>
      </c>
      <c r="E872" s="231">
        <v>0</v>
      </c>
      <c r="F872" s="231">
        <v>0</v>
      </c>
      <c r="G872" s="1883">
        <v>39902</v>
      </c>
    </row>
    <row r="873" spans="1:7" x14ac:dyDescent="0.25">
      <c r="A873" s="1883">
        <v>399030100</v>
      </c>
      <c r="B873" s="231" t="s">
        <v>1621</v>
      </c>
      <c r="C873" s="231">
        <v>0</v>
      </c>
      <c r="D873" s="231">
        <v>0</v>
      </c>
      <c r="E873" s="231">
        <v>0</v>
      </c>
      <c r="F873" s="231">
        <v>0</v>
      </c>
      <c r="G873" s="1883">
        <v>39903</v>
      </c>
    </row>
    <row r="874" spans="1:7" x14ac:dyDescent="0.25">
      <c r="A874" s="1883">
        <v>399030101</v>
      </c>
      <c r="B874" s="231" t="s">
        <v>1623</v>
      </c>
      <c r="C874" s="231">
        <v>0</v>
      </c>
      <c r="D874" s="231">
        <v>0</v>
      </c>
      <c r="E874" s="231">
        <v>0</v>
      </c>
      <c r="F874" s="231">
        <v>0</v>
      </c>
      <c r="G874" s="1883">
        <v>39903</v>
      </c>
    </row>
    <row r="875" spans="1:7" x14ac:dyDescent="0.25">
      <c r="A875" s="1883">
        <v>399030120</v>
      </c>
      <c r="B875" s="231" t="s">
        <v>1625</v>
      </c>
      <c r="C875" s="231">
        <v>0</v>
      </c>
      <c r="D875" s="231">
        <v>0</v>
      </c>
      <c r="E875" s="231">
        <v>0</v>
      </c>
      <c r="F875" s="231">
        <v>0</v>
      </c>
      <c r="G875" s="1883">
        <v>39903</v>
      </c>
    </row>
    <row r="876" spans="1:7" x14ac:dyDescent="0.25">
      <c r="A876" s="1883">
        <v>399030200</v>
      </c>
      <c r="B876" s="231" t="s">
        <v>1627</v>
      </c>
      <c r="C876" s="231">
        <v>0</v>
      </c>
      <c r="D876" s="231">
        <v>0</v>
      </c>
      <c r="E876" s="231">
        <v>0</v>
      </c>
      <c r="F876" s="231">
        <v>0</v>
      </c>
      <c r="G876" s="1883">
        <v>39903</v>
      </c>
    </row>
    <row r="877" spans="1:7" x14ac:dyDescent="0.25">
      <c r="A877" s="1883">
        <v>399030700</v>
      </c>
      <c r="B877" s="231" t="s">
        <v>1629</v>
      </c>
      <c r="C877" s="231">
        <v>0</v>
      </c>
      <c r="D877" s="231">
        <v>0</v>
      </c>
      <c r="E877" s="231">
        <v>0</v>
      </c>
      <c r="F877" s="231">
        <v>0</v>
      </c>
      <c r="G877" s="1883">
        <v>39903</v>
      </c>
    </row>
    <row r="878" spans="1:7" x14ac:dyDescent="0.25">
      <c r="A878" s="1883">
        <v>399030730</v>
      </c>
      <c r="B878" s="231" t="s">
        <v>1631</v>
      </c>
      <c r="C878" s="231">
        <v>0</v>
      </c>
      <c r="D878" s="231">
        <v>0</v>
      </c>
      <c r="E878" s="231">
        <v>0</v>
      </c>
      <c r="F878" s="231">
        <v>0</v>
      </c>
      <c r="G878" s="1883">
        <v>39903</v>
      </c>
    </row>
    <row r="879" spans="1:7" x14ac:dyDescent="0.25">
      <c r="A879" s="1883">
        <v>399030800</v>
      </c>
      <c r="B879" s="231" t="s">
        <v>1633</v>
      </c>
      <c r="C879" s="231">
        <v>0</v>
      </c>
      <c r="D879" s="231">
        <v>0</v>
      </c>
      <c r="E879" s="231">
        <v>0</v>
      </c>
      <c r="F879" s="231">
        <v>0</v>
      </c>
      <c r="G879" s="1883">
        <v>39903</v>
      </c>
    </row>
    <row r="880" spans="1:7" x14ac:dyDescent="0.25">
      <c r="A880" s="1883">
        <v>399030930</v>
      </c>
      <c r="B880" s="231" t="s">
        <v>1635</v>
      </c>
      <c r="C880" s="231">
        <v>0</v>
      </c>
      <c r="D880" s="231">
        <v>0</v>
      </c>
      <c r="E880" s="231">
        <v>0</v>
      </c>
      <c r="F880" s="231">
        <v>0</v>
      </c>
      <c r="G880" s="1883">
        <v>39903</v>
      </c>
    </row>
    <row r="881" spans="1:7" x14ac:dyDescent="0.25">
      <c r="A881" s="1883">
        <v>399030975</v>
      </c>
      <c r="B881" s="231" t="s">
        <v>1637</v>
      </c>
      <c r="C881" s="231">
        <v>0</v>
      </c>
      <c r="D881" s="231">
        <v>0</v>
      </c>
      <c r="E881" s="231">
        <v>0</v>
      </c>
      <c r="F881" s="231">
        <v>0</v>
      </c>
      <c r="G881" s="1883">
        <v>39903</v>
      </c>
    </row>
    <row r="882" spans="1:7" x14ac:dyDescent="0.25">
      <c r="A882" s="1883">
        <v>399032000</v>
      </c>
      <c r="B882" s="231" t="s">
        <v>1639</v>
      </c>
      <c r="C882" s="231">
        <v>0</v>
      </c>
      <c r="D882" s="231">
        <v>0</v>
      </c>
      <c r="E882" s="231">
        <v>0</v>
      </c>
      <c r="F882" s="231">
        <v>0</v>
      </c>
      <c r="G882" s="1883">
        <v>39903</v>
      </c>
    </row>
    <row r="883" spans="1:7" x14ac:dyDescent="0.25">
      <c r="A883" s="1883">
        <v>399032022</v>
      </c>
      <c r="B883" s="231" t="s">
        <v>1641</v>
      </c>
      <c r="C883" s="231">
        <v>0</v>
      </c>
      <c r="D883" s="231">
        <v>0</v>
      </c>
      <c r="E883" s="231">
        <v>0</v>
      </c>
      <c r="F883" s="231">
        <v>0</v>
      </c>
      <c r="G883" s="1883">
        <v>39903</v>
      </c>
    </row>
    <row r="884" spans="1:7" x14ac:dyDescent="0.25">
      <c r="A884" s="1883">
        <v>399032500</v>
      </c>
      <c r="B884" s="231" t="s">
        <v>1643</v>
      </c>
      <c r="C884" s="231">
        <v>0</v>
      </c>
      <c r="D884" s="231">
        <v>0</v>
      </c>
      <c r="E884" s="231">
        <v>0</v>
      </c>
      <c r="F884" s="231">
        <v>0</v>
      </c>
      <c r="G884" s="1883">
        <v>39903</v>
      </c>
    </row>
    <row r="885" spans="1:7" x14ac:dyDescent="0.25">
      <c r="A885" s="1883">
        <v>399032502</v>
      </c>
      <c r="B885" s="231" t="s">
        <v>1645</v>
      </c>
      <c r="C885" s="231">
        <v>0</v>
      </c>
      <c r="D885" s="231">
        <v>0</v>
      </c>
      <c r="E885" s="231">
        <v>0</v>
      </c>
      <c r="F885" s="231">
        <v>0</v>
      </c>
      <c r="G885" s="1883">
        <v>39903</v>
      </c>
    </row>
    <row r="886" spans="1:7" x14ac:dyDescent="0.25">
      <c r="A886" s="1883">
        <v>399032510</v>
      </c>
      <c r="B886" s="231" t="s">
        <v>1647</v>
      </c>
      <c r="C886" s="231">
        <v>0</v>
      </c>
      <c r="D886" s="231">
        <v>0</v>
      </c>
      <c r="E886" s="231">
        <v>0</v>
      </c>
      <c r="F886" s="231">
        <v>0</v>
      </c>
      <c r="G886" s="1883">
        <v>39903</v>
      </c>
    </row>
    <row r="887" spans="1:7" x14ac:dyDescent="0.25">
      <c r="A887" s="1883">
        <v>399032520</v>
      </c>
      <c r="B887" s="231" t="s">
        <v>1649</v>
      </c>
      <c r="C887" s="231">
        <v>0</v>
      </c>
      <c r="D887" s="231">
        <v>0</v>
      </c>
      <c r="E887" s="231">
        <v>0</v>
      </c>
      <c r="F887" s="231">
        <v>0</v>
      </c>
      <c r="G887" s="1883">
        <v>39903</v>
      </c>
    </row>
    <row r="888" spans="1:7" x14ac:dyDescent="0.25">
      <c r="A888" s="1883">
        <v>399032524</v>
      </c>
      <c r="B888" s="231" t="s">
        <v>1651</v>
      </c>
      <c r="C888" s="231">
        <v>0</v>
      </c>
      <c r="D888" s="231">
        <v>0</v>
      </c>
      <c r="E888" s="231">
        <v>0</v>
      </c>
      <c r="F888" s="231">
        <v>0</v>
      </c>
      <c r="G888" s="1883">
        <v>39903</v>
      </c>
    </row>
    <row r="889" spans="1:7" x14ac:dyDescent="0.25">
      <c r="A889" s="1883">
        <v>399032703</v>
      </c>
      <c r="B889" s="231" t="s">
        <v>1653</v>
      </c>
      <c r="C889" s="231">
        <v>0</v>
      </c>
      <c r="D889" s="231">
        <v>0</v>
      </c>
      <c r="E889" s="231">
        <v>0</v>
      </c>
      <c r="F889" s="231">
        <v>0</v>
      </c>
      <c r="G889" s="1883">
        <v>39903</v>
      </c>
    </row>
    <row r="890" spans="1:7" x14ac:dyDescent="0.25">
      <c r="A890" s="1883">
        <v>399032706</v>
      </c>
      <c r="B890" s="231" t="s">
        <v>1655</v>
      </c>
      <c r="C890" s="231">
        <v>0</v>
      </c>
      <c r="D890" s="231">
        <v>0</v>
      </c>
      <c r="E890" s="231">
        <v>0</v>
      </c>
      <c r="F890" s="231">
        <v>0</v>
      </c>
      <c r="G890" s="1883">
        <v>39903</v>
      </c>
    </row>
    <row r="891" spans="1:7" x14ac:dyDescent="0.25">
      <c r="A891" s="1883">
        <v>399032800</v>
      </c>
      <c r="B891" s="231" t="s">
        <v>1657</v>
      </c>
      <c r="C891" s="231">
        <v>0</v>
      </c>
      <c r="D891" s="231">
        <v>0</v>
      </c>
      <c r="E891" s="231">
        <v>0</v>
      </c>
      <c r="F891" s="231">
        <v>0</v>
      </c>
      <c r="G891" s="1883">
        <v>39903</v>
      </c>
    </row>
    <row r="892" spans="1:7" x14ac:dyDescent="0.25">
      <c r="A892" s="1883">
        <v>399032801</v>
      </c>
      <c r="B892" s="231" t="s">
        <v>1659</v>
      </c>
      <c r="C892" s="231">
        <v>0</v>
      </c>
      <c r="D892" s="231">
        <v>0</v>
      </c>
      <c r="E892" s="231">
        <v>0</v>
      </c>
      <c r="F892" s="231">
        <v>0</v>
      </c>
      <c r="G892" s="1883">
        <v>39903</v>
      </c>
    </row>
    <row r="893" spans="1:7" x14ac:dyDescent="0.25">
      <c r="A893" s="1883">
        <v>399034600</v>
      </c>
      <c r="B893" s="231" t="s">
        <v>1661</v>
      </c>
      <c r="C893" s="231">
        <v>0</v>
      </c>
      <c r="D893" s="231">
        <v>0</v>
      </c>
      <c r="E893" s="231">
        <v>0</v>
      </c>
      <c r="F893" s="231">
        <v>0</v>
      </c>
      <c r="G893" s="1883">
        <v>39903</v>
      </c>
    </row>
    <row r="894" spans="1:7" x14ac:dyDescent="0.25">
      <c r="A894" s="1883">
        <v>399034610</v>
      </c>
      <c r="B894" s="231" t="s">
        <v>1663</v>
      </c>
      <c r="C894" s="231">
        <v>0</v>
      </c>
      <c r="D894" s="231">
        <v>0</v>
      </c>
      <c r="E894" s="231">
        <v>0</v>
      </c>
      <c r="F894" s="231">
        <v>0</v>
      </c>
      <c r="G894" s="1883">
        <v>39903</v>
      </c>
    </row>
    <row r="895" spans="1:7" x14ac:dyDescent="0.25">
      <c r="A895" s="1883">
        <v>399034612</v>
      </c>
      <c r="B895" s="231" t="s">
        <v>1665</v>
      </c>
      <c r="C895" s="231">
        <v>0</v>
      </c>
      <c r="D895" s="231">
        <v>0</v>
      </c>
      <c r="E895" s="231">
        <v>0</v>
      </c>
      <c r="F895" s="231">
        <v>0</v>
      </c>
      <c r="G895" s="1883">
        <v>39903</v>
      </c>
    </row>
    <row r="896" spans="1:7" x14ac:dyDescent="0.25">
      <c r="A896" s="1883">
        <v>399034618</v>
      </c>
      <c r="B896" s="231" t="s">
        <v>1667</v>
      </c>
      <c r="C896" s="231">
        <v>0</v>
      </c>
      <c r="D896" s="231">
        <v>0</v>
      </c>
      <c r="E896" s="231">
        <v>0</v>
      </c>
      <c r="F896" s="231">
        <v>0</v>
      </c>
      <c r="G896" s="1883">
        <v>39903</v>
      </c>
    </row>
    <row r="897" spans="1:7" x14ac:dyDescent="0.25">
      <c r="A897" s="1883">
        <v>399034619</v>
      </c>
      <c r="B897" s="231" t="s">
        <v>1669</v>
      </c>
      <c r="C897" s="231">
        <v>0</v>
      </c>
      <c r="D897" s="231">
        <v>0</v>
      </c>
      <c r="E897" s="231">
        <v>0</v>
      </c>
      <c r="F897" s="231">
        <v>0</v>
      </c>
      <c r="G897" s="1883">
        <v>39903</v>
      </c>
    </row>
    <row r="898" spans="1:7" x14ac:dyDescent="0.25">
      <c r="A898" s="1883">
        <v>399036010</v>
      </c>
      <c r="B898" s="231" t="s">
        <v>1671</v>
      </c>
      <c r="C898" s="231">
        <v>0</v>
      </c>
      <c r="D898" s="231">
        <v>0</v>
      </c>
      <c r="E898" s="231">
        <v>0</v>
      </c>
      <c r="F898" s="231">
        <v>0</v>
      </c>
      <c r="G898" s="1883">
        <v>39903</v>
      </c>
    </row>
    <row r="899" spans="1:7" x14ac:dyDescent="0.25">
      <c r="A899" s="1883">
        <v>399039356</v>
      </c>
      <c r="B899" s="231" t="s">
        <v>1673</v>
      </c>
      <c r="C899" s="231">
        <v>0</v>
      </c>
      <c r="D899" s="231">
        <v>0</v>
      </c>
      <c r="E899" s="231">
        <v>0</v>
      </c>
      <c r="F899" s="231">
        <v>0</v>
      </c>
      <c r="G899" s="1883">
        <v>39903</v>
      </c>
    </row>
    <row r="900" spans="1:7" x14ac:dyDescent="0.25">
      <c r="A900" s="1883">
        <v>399039802</v>
      </c>
      <c r="B900" s="231" t="s">
        <v>1675</v>
      </c>
      <c r="C900" s="231">
        <v>0</v>
      </c>
      <c r="D900" s="231">
        <v>0</v>
      </c>
      <c r="E900" s="231">
        <v>0</v>
      </c>
      <c r="F900" s="231">
        <v>0</v>
      </c>
      <c r="G900" s="1883">
        <v>39903</v>
      </c>
    </row>
    <row r="901" spans="1:7" x14ac:dyDescent="0.25">
      <c r="A901" s="1883">
        <v>399040100</v>
      </c>
      <c r="B901" s="231" t="s">
        <v>1677</v>
      </c>
      <c r="C901" s="231">
        <v>7342.15</v>
      </c>
      <c r="D901" s="231">
        <v>97700</v>
      </c>
      <c r="E901" s="231">
        <v>97700</v>
      </c>
      <c r="F901" s="231">
        <v>-90357.85</v>
      </c>
      <c r="G901" s="1883">
        <v>39904</v>
      </c>
    </row>
    <row r="902" spans="1:7" x14ac:dyDescent="0.25">
      <c r="A902" s="1883">
        <v>399040101</v>
      </c>
      <c r="B902" s="231" t="s">
        <v>1679</v>
      </c>
      <c r="C902" s="231">
        <v>0</v>
      </c>
      <c r="D902" s="231">
        <v>0</v>
      </c>
      <c r="E902" s="231">
        <v>0</v>
      </c>
      <c r="F902" s="231">
        <v>0</v>
      </c>
      <c r="G902" s="1883">
        <v>39904</v>
      </c>
    </row>
    <row r="903" spans="1:7" x14ac:dyDescent="0.25">
      <c r="A903" s="1883">
        <v>399040102</v>
      </c>
      <c r="B903" s="231" t="s">
        <v>1681</v>
      </c>
      <c r="C903" s="231">
        <v>0</v>
      </c>
      <c r="D903" s="231">
        <v>0</v>
      </c>
      <c r="E903" s="231">
        <v>0</v>
      </c>
      <c r="F903" s="231">
        <v>0</v>
      </c>
      <c r="G903" s="1883">
        <v>39904</v>
      </c>
    </row>
    <row r="904" spans="1:7" x14ac:dyDescent="0.25">
      <c r="A904" s="1883">
        <v>399040103</v>
      </c>
      <c r="B904" s="231" t="s">
        <v>1683</v>
      </c>
      <c r="C904" s="231">
        <v>0</v>
      </c>
      <c r="D904" s="231">
        <v>0</v>
      </c>
      <c r="E904" s="231">
        <v>0</v>
      </c>
      <c r="F904" s="231">
        <v>0</v>
      </c>
      <c r="G904" s="1883">
        <v>39904</v>
      </c>
    </row>
    <row r="905" spans="1:7" x14ac:dyDescent="0.25">
      <c r="A905" s="1883">
        <v>399040110</v>
      </c>
      <c r="B905" s="231" t="s">
        <v>1685</v>
      </c>
      <c r="C905" s="231">
        <v>0</v>
      </c>
      <c r="D905" s="231">
        <v>0</v>
      </c>
      <c r="E905" s="231">
        <v>0</v>
      </c>
      <c r="F905" s="231">
        <v>0</v>
      </c>
      <c r="G905" s="1883">
        <v>39904</v>
      </c>
    </row>
    <row r="906" spans="1:7" x14ac:dyDescent="0.25">
      <c r="A906" s="1883">
        <v>399040120</v>
      </c>
      <c r="B906" s="231" t="s">
        <v>1687</v>
      </c>
      <c r="C906" s="231">
        <v>0</v>
      </c>
      <c r="D906" s="231">
        <v>0</v>
      </c>
      <c r="E906" s="231">
        <v>0</v>
      </c>
      <c r="F906" s="231">
        <v>0</v>
      </c>
      <c r="G906" s="1883">
        <v>39904</v>
      </c>
    </row>
    <row r="907" spans="1:7" x14ac:dyDescent="0.25">
      <c r="A907" s="1883">
        <v>399040150</v>
      </c>
      <c r="B907" s="231" t="s">
        <v>1689</v>
      </c>
      <c r="C907" s="231">
        <v>0</v>
      </c>
      <c r="D907" s="231">
        <v>0</v>
      </c>
      <c r="E907" s="231">
        <v>0</v>
      </c>
      <c r="F907" s="231">
        <v>0</v>
      </c>
      <c r="G907" s="1883">
        <v>39904</v>
      </c>
    </row>
    <row r="908" spans="1:7" x14ac:dyDescent="0.25">
      <c r="A908" s="1883">
        <v>399040200</v>
      </c>
      <c r="B908" s="231" t="s">
        <v>1691</v>
      </c>
      <c r="C908" s="231">
        <v>0</v>
      </c>
      <c r="D908" s="231">
        <v>0</v>
      </c>
      <c r="E908" s="231">
        <v>0</v>
      </c>
      <c r="F908" s="231">
        <v>0</v>
      </c>
      <c r="G908" s="1883">
        <v>39904</v>
      </c>
    </row>
    <row r="909" spans="1:7" x14ac:dyDescent="0.25">
      <c r="A909" s="1883">
        <v>399040400</v>
      </c>
      <c r="B909" s="231" t="s">
        <v>1693</v>
      </c>
      <c r="C909" s="231">
        <v>0</v>
      </c>
      <c r="D909" s="231">
        <v>0</v>
      </c>
      <c r="E909" s="231">
        <v>0</v>
      </c>
      <c r="F909" s="231">
        <v>0</v>
      </c>
      <c r="G909" s="1883">
        <v>39904</v>
      </c>
    </row>
    <row r="910" spans="1:7" x14ac:dyDescent="0.25">
      <c r="A910" s="1883">
        <v>399040700</v>
      </c>
      <c r="B910" s="231" t="s">
        <v>1695</v>
      </c>
      <c r="C910" s="231">
        <v>0</v>
      </c>
      <c r="D910" s="231">
        <v>0</v>
      </c>
      <c r="E910" s="231">
        <v>0</v>
      </c>
      <c r="F910" s="231">
        <v>0</v>
      </c>
      <c r="G910" s="1883">
        <v>39904</v>
      </c>
    </row>
    <row r="911" spans="1:7" x14ac:dyDescent="0.25">
      <c r="A911" s="1883">
        <v>399040715</v>
      </c>
      <c r="B911" s="231" t="s">
        <v>1697</v>
      </c>
      <c r="C911" s="231">
        <v>0</v>
      </c>
      <c r="D911" s="231">
        <v>0</v>
      </c>
      <c r="E911" s="231">
        <v>0</v>
      </c>
      <c r="F911" s="231">
        <v>0</v>
      </c>
      <c r="G911" s="1883">
        <v>39904</v>
      </c>
    </row>
    <row r="912" spans="1:7" x14ac:dyDescent="0.25">
      <c r="A912" s="1883">
        <v>399040730</v>
      </c>
      <c r="B912" s="231" t="s">
        <v>1699</v>
      </c>
      <c r="C912" s="231">
        <v>0</v>
      </c>
      <c r="D912" s="231">
        <v>0</v>
      </c>
      <c r="E912" s="231">
        <v>0</v>
      </c>
      <c r="F912" s="231">
        <v>0</v>
      </c>
      <c r="G912" s="1883">
        <v>39904</v>
      </c>
    </row>
    <row r="913" spans="1:7" x14ac:dyDescent="0.25">
      <c r="A913" s="1883">
        <v>399040800</v>
      </c>
      <c r="B913" s="231" t="s">
        <v>1701</v>
      </c>
      <c r="C913" s="231">
        <v>0</v>
      </c>
      <c r="D913" s="231">
        <v>0</v>
      </c>
      <c r="E913" s="231">
        <v>0</v>
      </c>
      <c r="F913" s="231">
        <v>0</v>
      </c>
      <c r="G913" s="1883">
        <v>39904</v>
      </c>
    </row>
    <row r="914" spans="1:7" x14ac:dyDescent="0.25">
      <c r="A914" s="1883">
        <v>399040915</v>
      </c>
      <c r="B914" s="231" t="s">
        <v>1703</v>
      </c>
      <c r="C914" s="231">
        <v>0</v>
      </c>
      <c r="D914" s="231">
        <v>0</v>
      </c>
      <c r="E914" s="231">
        <v>0</v>
      </c>
      <c r="F914" s="231">
        <v>0</v>
      </c>
      <c r="G914" s="1883">
        <v>39904</v>
      </c>
    </row>
    <row r="915" spans="1:7" x14ac:dyDescent="0.25">
      <c r="A915" s="1883">
        <v>399040930</v>
      </c>
      <c r="B915" s="231" t="s">
        <v>1705</v>
      </c>
      <c r="C915" s="231">
        <v>54.6</v>
      </c>
      <c r="D915" s="231">
        <v>1000</v>
      </c>
      <c r="E915" s="231">
        <v>1000</v>
      </c>
      <c r="F915" s="231">
        <v>-945.4</v>
      </c>
      <c r="G915" s="1883">
        <v>39904</v>
      </c>
    </row>
    <row r="916" spans="1:7" x14ac:dyDescent="0.25">
      <c r="A916" s="1883">
        <v>399040975</v>
      </c>
      <c r="B916" s="231" t="s">
        <v>1707</v>
      </c>
      <c r="C916" s="231">
        <v>260</v>
      </c>
      <c r="D916" s="231">
        <v>1200</v>
      </c>
      <c r="E916" s="231">
        <v>1200</v>
      </c>
      <c r="F916" s="231">
        <v>-940</v>
      </c>
      <c r="G916" s="1883">
        <v>39904</v>
      </c>
    </row>
    <row r="917" spans="1:7" x14ac:dyDescent="0.25">
      <c r="A917" s="1883">
        <v>399042000</v>
      </c>
      <c r="B917" s="231" t="s">
        <v>1709</v>
      </c>
      <c r="C917" s="231">
        <v>0</v>
      </c>
      <c r="D917" s="231">
        <v>0</v>
      </c>
      <c r="E917" s="231">
        <v>0</v>
      </c>
      <c r="F917" s="231">
        <v>0</v>
      </c>
      <c r="G917" s="1883">
        <v>39904</v>
      </c>
    </row>
    <row r="918" spans="1:7" x14ac:dyDescent="0.25">
      <c r="A918" s="1883">
        <v>399042002</v>
      </c>
      <c r="B918" s="231" t="s">
        <v>1711</v>
      </c>
      <c r="C918" s="231">
        <v>0</v>
      </c>
      <c r="D918" s="231">
        <v>0</v>
      </c>
      <c r="E918" s="231">
        <v>0</v>
      </c>
      <c r="F918" s="231">
        <v>0</v>
      </c>
      <c r="G918" s="1883">
        <v>39904</v>
      </c>
    </row>
    <row r="919" spans="1:7" x14ac:dyDescent="0.25">
      <c r="A919" s="1883">
        <v>399042003</v>
      </c>
      <c r="B919" s="231" t="s">
        <v>1713</v>
      </c>
      <c r="C919" s="231">
        <v>0</v>
      </c>
      <c r="D919" s="231">
        <v>0</v>
      </c>
      <c r="E919" s="231">
        <v>0</v>
      </c>
      <c r="F919" s="231">
        <v>0</v>
      </c>
      <c r="G919" s="1883">
        <v>39904</v>
      </c>
    </row>
    <row r="920" spans="1:7" x14ac:dyDescent="0.25">
      <c r="A920" s="1883">
        <v>399042022</v>
      </c>
      <c r="B920" s="231" t="s">
        <v>1715</v>
      </c>
      <c r="C920" s="231">
        <v>9606.89</v>
      </c>
      <c r="D920" s="231">
        <v>10000</v>
      </c>
      <c r="E920" s="231">
        <v>10000</v>
      </c>
      <c r="F920" s="231">
        <v>-393.11</v>
      </c>
      <c r="G920" s="1883">
        <v>39904</v>
      </c>
    </row>
    <row r="921" spans="1:7" x14ac:dyDescent="0.25">
      <c r="A921" s="1883">
        <v>399042401</v>
      </c>
      <c r="B921" s="231" t="s">
        <v>1717</v>
      </c>
      <c r="C921" s="231">
        <v>0</v>
      </c>
      <c r="D921" s="231">
        <v>0</v>
      </c>
      <c r="E921" s="231">
        <v>0</v>
      </c>
      <c r="F921" s="231">
        <v>0</v>
      </c>
      <c r="G921" s="1883">
        <v>39904</v>
      </c>
    </row>
    <row r="922" spans="1:7" x14ac:dyDescent="0.25">
      <c r="A922" s="1883">
        <v>399042422</v>
      </c>
      <c r="B922" s="231" t="s">
        <v>1719</v>
      </c>
      <c r="C922" s="231">
        <v>2903.66</v>
      </c>
      <c r="D922" s="231">
        <v>20000</v>
      </c>
      <c r="E922" s="231">
        <v>20000</v>
      </c>
      <c r="F922" s="231">
        <v>-17096.34</v>
      </c>
      <c r="G922" s="1883">
        <v>39904</v>
      </c>
    </row>
    <row r="923" spans="1:7" x14ac:dyDescent="0.25">
      <c r="A923" s="1883">
        <v>399042423</v>
      </c>
      <c r="B923" s="231" t="s">
        <v>1721</v>
      </c>
      <c r="C923" s="231">
        <v>0</v>
      </c>
      <c r="D923" s="231">
        <v>0</v>
      </c>
      <c r="E923" s="231">
        <v>0</v>
      </c>
      <c r="F923" s="231">
        <v>0</v>
      </c>
      <c r="G923" s="1883">
        <v>39904</v>
      </c>
    </row>
    <row r="924" spans="1:7" x14ac:dyDescent="0.25">
      <c r="A924" s="1883">
        <v>399042428</v>
      </c>
      <c r="B924" s="231" t="s">
        <v>1723</v>
      </c>
      <c r="C924" s="231">
        <v>0</v>
      </c>
      <c r="D924" s="231">
        <v>0</v>
      </c>
      <c r="E924" s="231">
        <v>0</v>
      </c>
      <c r="F924" s="231">
        <v>0</v>
      </c>
      <c r="G924" s="1883">
        <v>39904</v>
      </c>
    </row>
    <row r="925" spans="1:7" x14ac:dyDescent="0.25">
      <c r="A925" s="1883">
        <v>399042429</v>
      </c>
      <c r="B925" s="231" t="s">
        <v>1725</v>
      </c>
      <c r="C925" s="231">
        <v>0</v>
      </c>
      <c r="D925" s="231">
        <v>0</v>
      </c>
      <c r="E925" s="231">
        <v>0</v>
      </c>
      <c r="F925" s="231">
        <v>0</v>
      </c>
      <c r="G925" s="1883">
        <v>39904</v>
      </c>
    </row>
    <row r="926" spans="1:7" x14ac:dyDescent="0.25">
      <c r="A926" s="1883">
        <v>399042430</v>
      </c>
      <c r="B926" s="231" t="s">
        <v>1727</v>
      </c>
      <c r="C926" s="231">
        <v>99</v>
      </c>
      <c r="D926" s="231">
        <v>200</v>
      </c>
      <c r="E926" s="231">
        <v>200</v>
      </c>
      <c r="F926" s="231">
        <v>-101</v>
      </c>
      <c r="G926" s="1883">
        <v>39904</v>
      </c>
    </row>
    <row r="927" spans="1:7" x14ac:dyDescent="0.25">
      <c r="A927" s="1883">
        <v>399042432</v>
      </c>
      <c r="B927" s="231" t="s">
        <v>1729</v>
      </c>
      <c r="C927" s="231">
        <v>0</v>
      </c>
      <c r="D927" s="231">
        <v>600</v>
      </c>
      <c r="E927" s="231">
        <v>600</v>
      </c>
      <c r="F927" s="231">
        <v>-600</v>
      </c>
      <c r="G927" s="1883">
        <v>39904</v>
      </c>
    </row>
    <row r="928" spans="1:7" x14ac:dyDescent="0.25">
      <c r="A928" s="1883">
        <v>399042500</v>
      </c>
      <c r="B928" s="231" t="s">
        <v>1731</v>
      </c>
      <c r="C928" s="231">
        <v>0</v>
      </c>
      <c r="D928" s="231">
        <v>1400</v>
      </c>
      <c r="E928" s="231">
        <v>1400</v>
      </c>
      <c r="F928" s="231">
        <v>-1400</v>
      </c>
      <c r="G928" s="1883">
        <v>39904</v>
      </c>
    </row>
    <row r="929" spans="1:7" x14ac:dyDescent="0.25">
      <c r="A929" s="1883">
        <v>399042502</v>
      </c>
      <c r="B929" s="231" t="s">
        <v>1733</v>
      </c>
      <c r="C929" s="231">
        <v>0</v>
      </c>
      <c r="D929" s="231">
        <v>0</v>
      </c>
      <c r="E929" s="231">
        <v>0</v>
      </c>
      <c r="F929" s="231">
        <v>0</v>
      </c>
      <c r="G929" s="1883">
        <v>39904</v>
      </c>
    </row>
    <row r="930" spans="1:7" x14ac:dyDescent="0.25">
      <c r="A930" s="1883">
        <v>399042510</v>
      </c>
      <c r="B930" s="231" t="s">
        <v>1735</v>
      </c>
      <c r="C930" s="231">
        <v>0</v>
      </c>
      <c r="D930" s="231">
        <v>0</v>
      </c>
      <c r="E930" s="231">
        <v>0</v>
      </c>
      <c r="F930" s="231">
        <v>0</v>
      </c>
      <c r="G930" s="1883">
        <v>39904</v>
      </c>
    </row>
    <row r="931" spans="1:7" x14ac:dyDescent="0.25">
      <c r="A931" s="1883">
        <v>399042520</v>
      </c>
      <c r="B931" s="231" t="s">
        <v>1737</v>
      </c>
      <c r="C931" s="231">
        <v>0</v>
      </c>
      <c r="D931" s="231">
        <v>0</v>
      </c>
      <c r="E931" s="231">
        <v>0</v>
      </c>
      <c r="F931" s="231">
        <v>0</v>
      </c>
      <c r="G931" s="1883">
        <v>39904</v>
      </c>
    </row>
    <row r="932" spans="1:7" x14ac:dyDescent="0.25">
      <c r="A932" s="1883">
        <v>399042524</v>
      </c>
      <c r="B932" s="231" t="s">
        <v>1739</v>
      </c>
      <c r="C932" s="231">
        <v>0</v>
      </c>
      <c r="D932" s="231">
        <v>0</v>
      </c>
      <c r="E932" s="231">
        <v>0</v>
      </c>
      <c r="F932" s="231">
        <v>0</v>
      </c>
      <c r="G932" s="1883">
        <v>39904</v>
      </c>
    </row>
    <row r="933" spans="1:7" x14ac:dyDescent="0.25">
      <c r="A933" s="1883">
        <v>399042701</v>
      </c>
      <c r="B933" s="231" t="s">
        <v>1741</v>
      </c>
      <c r="C933" s="231">
        <v>0</v>
      </c>
      <c r="D933" s="231">
        <v>0</v>
      </c>
      <c r="E933" s="231">
        <v>0</v>
      </c>
      <c r="F933" s="231">
        <v>0</v>
      </c>
      <c r="G933" s="1883">
        <v>39904</v>
      </c>
    </row>
    <row r="934" spans="1:7" x14ac:dyDescent="0.25">
      <c r="A934" s="1883">
        <v>399042703</v>
      </c>
      <c r="B934" s="231" t="s">
        <v>1743</v>
      </c>
      <c r="C934" s="231">
        <v>0</v>
      </c>
      <c r="D934" s="231">
        <v>0</v>
      </c>
      <c r="E934" s="231">
        <v>0</v>
      </c>
      <c r="F934" s="231">
        <v>0</v>
      </c>
      <c r="G934" s="1883">
        <v>39904</v>
      </c>
    </row>
    <row r="935" spans="1:7" x14ac:dyDescent="0.25">
      <c r="A935" s="1883">
        <v>399042706</v>
      </c>
      <c r="B935" s="231" t="s">
        <v>1745</v>
      </c>
      <c r="C935" s="231">
        <v>0</v>
      </c>
      <c r="D935" s="231">
        <v>0</v>
      </c>
      <c r="E935" s="231">
        <v>0</v>
      </c>
      <c r="F935" s="231">
        <v>0</v>
      </c>
      <c r="G935" s="1883">
        <v>39904</v>
      </c>
    </row>
    <row r="936" spans="1:7" x14ac:dyDescent="0.25">
      <c r="A936" s="1883">
        <v>399042801</v>
      </c>
      <c r="B936" s="231" t="s">
        <v>1747</v>
      </c>
      <c r="C936" s="231">
        <v>0</v>
      </c>
      <c r="D936" s="231">
        <v>0</v>
      </c>
      <c r="E936" s="231">
        <v>0</v>
      </c>
      <c r="F936" s="231">
        <v>0</v>
      </c>
      <c r="G936" s="1883">
        <v>39904</v>
      </c>
    </row>
    <row r="937" spans="1:7" x14ac:dyDescent="0.25">
      <c r="A937" s="1883">
        <v>399044600</v>
      </c>
      <c r="B937" s="231" t="s">
        <v>1749</v>
      </c>
      <c r="C937" s="231">
        <v>0</v>
      </c>
      <c r="D937" s="231">
        <v>0</v>
      </c>
      <c r="E937" s="231">
        <v>0</v>
      </c>
      <c r="F937" s="231">
        <v>0</v>
      </c>
      <c r="G937" s="1883">
        <v>39904</v>
      </c>
    </row>
    <row r="938" spans="1:7" x14ac:dyDescent="0.25">
      <c r="A938" s="1883">
        <v>399044610</v>
      </c>
      <c r="B938" s="231" t="s">
        <v>1751</v>
      </c>
      <c r="C938" s="231">
        <v>0</v>
      </c>
      <c r="D938" s="231">
        <v>0</v>
      </c>
      <c r="E938" s="231">
        <v>0</v>
      </c>
      <c r="F938" s="231">
        <v>0</v>
      </c>
      <c r="G938" s="1883">
        <v>39904</v>
      </c>
    </row>
    <row r="939" spans="1:7" x14ac:dyDescent="0.25">
      <c r="A939" s="1883">
        <v>399044612</v>
      </c>
      <c r="B939" s="231" t="s">
        <v>1753</v>
      </c>
      <c r="C939" s="231">
        <v>0</v>
      </c>
      <c r="D939" s="231">
        <v>0</v>
      </c>
      <c r="E939" s="231">
        <v>0</v>
      </c>
      <c r="F939" s="231">
        <v>0</v>
      </c>
      <c r="G939" s="1883">
        <v>39904</v>
      </c>
    </row>
    <row r="940" spans="1:7" x14ac:dyDescent="0.25">
      <c r="A940" s="1883">
        <v>399044618</v>
      </c>
      <c r="B940" s="231" t="s">
        <v>1755</v>
      </c>
      <c r="C940" s="231">
        <v>0</v>
      </c>
      <c r="D940" s="231">
        <v>0</v>
      </c>
      <c r="E940" s="231">
        <v>0</v>
      </c>
      <c r="F940" s="231">
        <v>0</v>
      </c>
      <c r="G940" s="1883">
        <v>39904</v>
      </c>
    </row>
    <row r="941" spans="1:7" x14ac:dyDescent="0.25">
      <c r="A941" s="1883">
        <v>399044619</v>
      </c>
      <c r="B941" s="231" t="s">
        <v>1757</v>
      </c>
      <c r="C941" s="231">
        <v>0</v>
      </c>
      <c r="D941" s="231">
        <v>0</v>
      </c>
      <c r="E941" s="231">
        <v>0</v>
      </c>
      <c r="F941" s="231">
        <v>0</v>
      </c>
      <c r="G941" s="1883">
        <v>39904</v>
      </c>
    </row>
    <row r="942" spans="1:7" x14ac:dyDescent="0.25">
      <c r="A942" s="1883">
        <v>399044621</v>
      </c>
      <c r="B942" s="231" t="s">
        <v>1759</v>
      </c>
      <c r="C942" s="231">
        <v>0</v>
      </c>
      <c r="D942" s="231">
        <v>0</v>
      </c>
      <c r="E942" s="231">
        <v>0</v>
      </c>
      <c r="F942" s="231">
        <v>0</v>
      </c>
      <c r="G942" s="1883">
        <v>39904</v>
      </c>
    </row>
    <row r="943" spans="1:7" x14ac:dyDescent="0.25">
      <c r="A943" s="1883">
        <v>399046010</v>
      </c>
      <c r="B943" s="231" t="s">
        <v>1761</v>
      </c>
      <c r="C943" s="231">
        <v>0</v>
      </c>
      <c r="D943" s="231">
        <v>0</v>
      </c>
      <c r="E943" s="231">
        <v>0</v>
      </c>
      <c r="F943" s="231">
        <v>0</v>
      </c>
      <c r="G943" s="1883">
        <v>39904</v>
      </c>
    </row>
    <row r="944" spans="1:7" x14ac:dyDescent="0.25">
      <c r="A944" s="1883">
        <v>399049054</v>
      </c>
      <c r="B944" s="231" t="s">
        <v>1763</v>
      </c>
      <c r="C944" s="231">
        <v>0</v>
      </c>
      <c r="D944" s="231">
        <v>0</v>
      </c>
      <c r="E944" s="231">
        <v>0</v>
      </c>
      <c r="F944" s="231">
        <v>0</v>
      </c>
      <c r="G944" s="1883">
        <v>39904</v>
      </c>
    </row>
    <row r="945" spans="1:7" x14ac:dyDescent="0.25">
      <c r="A945" s="1883">
        <v>399049059</v>
      </c>
      <c r="B945" s="231" t="s">
        <v>1765</v>
      </c>
      <c r="C945" s="231">
        <v>-80</v>
      </c>
      <c r="D945" s="231">
        <v>0</v>
      </c>
      <c r="E945" s="231">
        <v>0</v>
      </c>
      <c r="F945" s="231">
        <v>-80</v>
      </c>
      <c r="G945" s="1883">
        <v>39904</v>
      </c>
    </row>
    <row r="946" spans="1:7" x14ac:dyDescent="0.25">
      <c r="A946" s="1883">
        <v>399049064</v>
      </c>
      <c r="B946" s="231" t="s">
        <v>1767</v>
      </c>
      <c r="C946" s="231">
        <v>0</v>
      </c>
      <c r="D946" s="231">
        <v>0</v>
      </c>
      <c r="E946" s="231">
        <v>0</v>
      </c>
      <c r="F946" s="231">
        <v>0</v>
      </c>
      <c r="G946" s="1883">
        <v>39904</v>
      </c>
    </row>
    <row r="947" spans="1:7" x14ac:dyDescent="0.25">
      <c r="A947" s="1883">
        <v>399049068</v>
      </c>
      <c r="B947" s="231" t="s">
        <v>1769</v>
      </c>
      <c r="C947" s="231">
        <v>0</v>
      </c>
      <c r="D947" s="231">
        <v>0</v>
      </c>
      <c r="E947" s="231">
        <v>0</v>
      </c>
      <c r="F947" s="231">
        <v>0</v>
      </c>
      <c r="G947" s="1883">
        <v>39904</v>
      </c>
    </row>
    <row r="948" spans="1:7" x14ac:dyDescent="0.25">
      <c r="A948" s="1883">
        <v>399049100</v>
      </c>
      <c r="B948" s="231" t="s">
        <v>1729</v>
      </c>
      <c r="C948" s="231">
        <v>0</v>
      </c>
      <c r="D948" s="231">
        <v>0</v>
      </c>
      <c r="E948" s="231">
        <v>0</v>
      </c>
      <c r="F948" s="231">
        <v>0</v>
      </c>
      <c r="G948" s="1883">
        <v>39904</v>
      </c>
    </row>
    <row r="949" spans="1:7" x14ac:dyDescent="0.25">
      <c r="A949" s="1883">
        <v>399049103</v>
      </c>
      <c r="B949" s="231" t="s">
        <v>1772</v>
      </c>
      <c r="C949" s="231">
        <v>0</v>
      </c>
      <c r="D949" s="231">
        <v>0</v>
      </c>
      <c r="E949" s="231">
        <v>0</v>
      </c>
      <c r="F949" s="231">
        <v>0</v>
      </c>
      <c r="G949" s="1883">
        <v>39904</v>
      </c>
    </row>
    <row r="950" spans="1:7" x14ac:dyDescent="0.25">
      <c r="A950" s="1883">
        <v>399049105</v>
      </c>
      <c r="B950" s="231" t="s">
        <v>1774</v>
      </c>
      <c r="C950" s="231">
        <v>-1202.25</v>
      </c>
      <c r="D950" s="231">
        <v>-5000</v>
      </c>
      <c r="E950" s="231">
        <v>-5000</v>
      </c>
      <c r="F950" s="231">
        <v>3797.75</v>
      </c>
      <c r="G950" s="1883">
        <v>39904</v>
      </c>
    </row>
    <row r="951" spans="1:7" x14ac:dyDescent="0.25">
      <c r="A951" s="1883">
        <v>399049204</v>
      </c>
      <c r="B951" s="231" t="s">
        <v>1776</v>
      </c>
      <c r="C951" s="231">
        <v>0</v>
      </c>
      <c r="D951" s="231">
        <v>0</v>
      </c>
      <c r="E951" s="231">
        <v>0</v>
      </c>
      <c r="F951" s="231">
        <v>0</v>
      </c>
      <c r="G951" s="1883">
        <v>39904</v>
      </c>
    </row>
    <row r="952" spans="1:7" x14ac:dyDescent="0.25">
      <c r="A952" s="1883">
        <v>399049205</v>
      </c>
      <c r="B952" s="231" t="s">
        <v>1778</v>
      </c>
      <c r="C952" s="231">
        <v>0</v>
      </c>
      <c r="D952" s="231">
        <v>0</v>
      </c>
      <c r="E952" s="231">
        <v>0</v>
      </c>
      <c r="F952" s="231">
        <v>0</v>
      </c>
      <c r="G952" s="1883">
        <v>39904</v>
      </c>
    </row>
    <row r="953" spans="1:7" x14ac:dyDescent="0.25">
      <c r="A953" s="1883">
        <v>399049206</v>
      </c>
      <c r="B953" s="231" t="s">
        <v>1780</v>
      </c>
      <c r="C953" s="231">
        <v>-313.49</v>
      </c>
      <c r="D953" s="231">
        <v>0</v>
      </c>
      <c r="E953" s="231">
        <v>0</v>
      </c>
      <c r="F953" s="231">
        <v>-313.49</v>
      </c>
      <c r="G953" s="1883">
        <v>39904</v>
      </c>
    </row>
    <row r="954" spans="1:7" x14ac:dyDescent="0.25">
      <c r="A954" s="1883">
        <v>399049356</v>
      </c>
      <c r="B954" s="231" t="s">
        <v>1782</v>
      </c>
      <c r="C954" s="231">
        <v>0</v>
      </c>
      <c r="D954" s="231">
        <v>0</v>
      </c>
      <c r="E954" s="231">
        <v>0</v>
      </c>
      <c r="F954" s="231">
        <v>0</v>
      </c>
      <c r="G954" s="1883">
        <v>39904</v>
      </c>
    </row>
    <row r="955" spans="1:7" x14ac:dyDescent="0.25">
      <c r="A955" s="1883">
        <v>399049802</v>
      </c>
      <c r="B955" s="231" t="s">
        <v>1784</v>
      </c>
      <c r="C955" s="231">
        <v>0</v>
      </c>
      <c r="D955" s="231">
        <v>0</v>
      </c>
      <c r="E955" s="231">
        <v>0</v>
      </c>
      <c r="F955" s="231">
        <v>0</v>
      </c>
      <c r="G955" s="1883">
        <v>39904</v>
      </c>
    </row>
    <row r="956" spans="1:7" x14ac:dyDescent="0.25">
      <c r="A956" s="1883">
        <v>399050100</v>
      </c>
      <c r="B956" s="231" t="s">
        <v>1786</v>
      </c>
      <c r="C956" s="231">
        <v>0</v>
      </c>
      <c r="D956" s="231">
        <v>0</v>
      </c>
      <c r="E956" s="231">
        <v>0</v>
      </c>
      <c r="F956" s="231">
        <v>0</v>
      </c>
      <c r="G956" s="1883">
        <v>39905</v>
      </c>
    </row>
    <row r="957" spans="1:7" x14ac:dyDescent="0.25">
      <c r="A957" s="1883">
        <v>399050101</v>
      </c>
      <c r="B957" s="231" t="s">
        <v>1788</v>
      </c>
      <c r="C957" s="231">
        <v>0</v>
      </c>
      <c r="D957" s="231">
        <v>0</v>
      </c>
      <c r="E957" s="231">
        <v>0</v>
      </c>
      <c r="F957" s="231">
        <v>0</v>
      </c>
      <c r="G957" s="1883">
        <v>39905</v>
      </c>
    </row>
    <row r="958" spans="1:7" x14ac:dyDescent="0.25">
      <c r="A958" s="1883">
        <v>399050120</v>
      </c>
      <c r="B958" s="231" t="s">
        <v>1790</v>
      </c>
      <c r="C958" s="231">
        <v>0</v>
      </c>
      <c r="D958" s="231">
        <v>0</v>
      </c>
      <c r="E958" s="231">
        <v>0</v>
      </c>
      <c r="F958" s="231">
        <v>0</v>
      </c>
      <c r="G958" s="1883">
        <v>39905</v>
      </c>
    </row>
    <row r="959" spans="1:7" x14ac:dyDescent="0.25">
      <c r="A959" s="1883">
        <v>399050150</v>
      </c>
      <c r="B959" s="231" t="s">
        <v>1792</v>
      </c>
      <c r="C959" s="231">
        <v>0</v>
      </c>
      <c r="D959" s="231">
        <v>0</v>
      </c>
      <c r="E959" s="231">
        <v>0</v>
      </c>
      <c r="F959" s="231">
        <v>0</v>
      </c>
      <c r="G959" s="1883">
        <v>39905</v>
      </c>
    </row>
    <row r="960" spans="1:7" x14ac:dyDescent="0.25">
      <c r="A960" s="1883">
        <v>399050200</v>
      </c>
      <c r="B960" s="231" t="s">
        <v>1794</v>
      </c>
      <c r="C960" s="231">
        <v>0</v>
      </c>
      <c r="D960" s="231">
        <v>0</v>
      </c>
      <c r="E960" s="231">
        <v>0</v>
      </c>
      <c r="F960" s="231">
        <v>0</v>
      </c>
      <c r="G960" s="1883">
        <v>39905</v>
      </c>
    </row>
    <row r="961" spans="1:7" x14ac:dyDescent="0.25">
      <c r="A961" s="1883">
        <v>399050700</v>
      </c>
      <c r="B961" s="231" t="s">
        <v>1796</v>
      </c>
      <c r="C961" s="231">
        <v>0</v>
      </c>
      <c r="D961" s="231">
        <v>0</v>
      </c>
      <c r="E961" s="231">
        <v>0</v>
      </c>
      <c r="F961" s="231">
        <v>0</v>
      </c>
      <c r="G961" s="1883">
        <v>39905</v>
      </c>
    </row>
    <row r="962" spans="1:7" x14ac:dyDescent="0.25">
      <c r="A962" s="1883">
        <v>399050800</v>
      </c>
      <c r="B962" s="231" t="s">
        <v>1798</v>
      </c>
      <c r="C962" s="231">
        <v>0</v>
      </c>
      <c r="D962" s="231">
        <v>0</v>
      </c>
      <c r="E962" s="231">
        <v>0</v>
      </c>
      <c r="F962" s="231">
        <v>0</v>
      </c>
      <c r="G962" s="1883">
        <v>39905</v>
      </c>
    </row>
    <row r="963" spans="1:7" x14ac:dyDescent="0.25">
      <c r="A963" s="1883">
        <v>399050830</v>
      </c>
      <c r="B963" s="231" t="s">
        <v>1800</v>
      </c>
      <c r="C963" s="231">
        <v>0</v>
      </c>
      <c r="D963" s="231">
        <v>0</v>
      </c>
      <c r="E963" s="231">
        <v>0</v>
      </c>
      <c r="F963" s="231">
        <v>0</v>
      </c>
      <c r="G963" s="1883">
        <v>39905</v>
      </c>
    </row>
    <row r="964" spans="1:7" x14ac:dyDescent="0.25">
      <c r="A964" s="1883">
        <v>399050915</v>
      </c>
      <c r="B964" s="231" t="s">
        <v>1802</v>
      </c>
      <c r="C964" s="231">
        <v>0</v>
      </c>
      <c r="D964" s="231">
        <v>0</v>
      </c>
      <c r="E964" s="231">
        <v>0</v>
      </c>
      <c r="F964" s="231">
        <v>0</v>
      </c>
      <c r="G964" s="1883">
        <v>39905</v>
      </c>
    </row>
    <row r="965" spans="1:7" x14ac:dyDescent="0.25">
      <c r="A965" s="1883">
        <v>399050930</v>
      </c>
      <c r="B965" s="231" t="s">
        <v>1804</v>
      </c>
      <c r="C965" s="231">
        <v>0</v>
      </c>
      <c r="D965" s="231">
        <v>0</v>
      </c>
      <c r="E965" s="231">
        <v>0</v>
      </c>
      <c r="F965" s="231">
        <v>0</v>
      </c>
      <c r="G965" s="1883">
        <v>39905</v>
      </c>
    </row>
    <row r="966" spans="1:7" x14ac:dyDescent="0.25">
      <c r="A966" s="1883">
        <v>399050975</v>
      </c>
      <c r="B966" s="231" t="s">
        <v>1806</v>
      </c>
      <c r="C966" s="231">
        <v>0</v>
      </c>
      <c r="D966" s="231">
        <v>0</v>
      </c>
      <c r="E966" s="231">
        <v>0</v>
      </c>
      <c r="F966" s="231">
        <v>0</v>
      </c>
      <c r="G966" s="1883">
        <v>39905</v>
      </c>
    </row>
    <row r="967" spans="1:7" x14ac:dyDescent="0.25">
      <c r="A967" s="1883">
        <v>399052000</v>
      </c>
      <c r="B967" s="231" t="s">
        <v>1808</v>
      </c>
      <c r="C967" s="231">
        <v>0</v>
      </c>
      <c r="D967" s="231">
        <v>0</v>
      </c>
      <c r="E967" s="231">
        <v>0</v>
      </c>
      <c r="F967" s="231">
        <v>0</v>
      </c>
      <c r="G967" s="1883">
        <v>39905</v>
      </c>
    </row>
    <row r="968" spans="1:7" x14ac:dyDescent="0.25">
      <c r="A968" s="1883">
        <v>399052022</v>
      </c>
      <c r="B968" s="231" t="s">
        <v>1810</v>
      </c>
      <c r="C968" s="231">
        <v>0</v>
      </c>
      <c r="D968" s="231">
        <v>0</v>
      </c>
      <c r="E968" s="231">
        <v>0</v>
      </c>
      <c r="F968" s="231">
        <v>0</v>
      </c>
      <c r="G968" s="1883">
        <v>39905</v>
      </c>
    </row>
    <row r="969" spans="1:7" x14ac:dyDescent="0.25">
      <c r="A969" s="1883">
        <v>399052424</v>
      </c>
      <c r="B969" s="231" t="s">
        <v>1812</v>
      </c>
      <c r="C969" s="231">
        <v>0</v>
      </c>
      <c r="D969" s="231">
        <v>0</v>
      </c>
      <c r="E969" s="231">
        <v>0</v>
      </c>
      <c r="F969" s="231">
        <v>0</v>
      </c>
      <c r="G969" s="1883">
        <v>39905</v>
      </c>
    </row>
    <row r="970" spans="1:7" x14ac:dyDescent="0.25">
      <c r="A970" s="1883">
        <v>399052429</v>
      </c>
      <c r="B970" s="231" t="s">
        <v>1814</v>
      </c>
      <c r="C970" s="231">
        <v>19650</v>
      </c>
      <c r="D970" s="231">
        <v>71000</v>
      </c>
      <c r="E970" s="231">
        <v>71000</v>
      </c>
      <c r="F970" s="231">
        <v>-51350</v>
      </c>
      <c r="G970" s="1883">
        <v>39905</v>
      </c>
    </row>
    <row r="971" spans="1:7" x14ac:dyDescent="0.25">
      <c r="A971" s="1883">
        <v>399052430</v>
      </c>
      <c r="B971" s="231" t="s">
        <v>1816</v>
      </c>
      <c r="C971" s="231">
        <v>0</v>
      </c>
      <c r="D971" s="231">
        <v>0</v>
      </c>
      <c r="E971" s="231">
        <v>0</v>
      </c>
      <c r="F971" s="231">
        <v>0</v>
      </c>
      <c r="G971" s="1883">
        <v>39905</v>
      </c>
    </row>
    <row r="972" spans="1:7" x14ac:dyDescent="0.25">
      <c r="A972" s="1883">
        <v>399052432</v>
      </c>
      <c r="B972" s="231" t="s">
        <v>1818</v>
      </c>
      <c r="C972" s="231">
        <v>0</v>
      </c>
      <c r="D972" s="231">
        <v>0</v>
      </c>
      <c r="E972" s="231">
        <v>0</v>
      </c>
      <c r="F972" s="231">
        <v>0</v>
      </c>
      <c r="G972" s="1883">
        <v>39905</v>
      </c>
    </row>
    <row r="973" spans="1:7" x14ac:dyDescent="0.25">
      <c r="A973" s="1883">
        <v>399052500</v>
      </c>
      <c r="B973" s="231" t="s">
        <v>1820</v>
      </c>
      <c r="C973" s="231">
        <v>0</v>
      </c>
      <c r="D973" s="231">
        <v>0</v>
      </c>
      <c r="E973" s="231">
        <v>0</v>
      </c>
      <c r="F973" s="231">
        <v>0</v>
      </c>
      <c r="G973" s="1883">
        <v>39905</v>
      </c>
    </row>
    <row r="974" spans="1:7" x14ac:dyDescent="0.25">
      <c r="A974" s="1883">
        <v>399052510</v>
      </c>
      <c r="B974" s="231" t="s">
        <v>1822</v>
      </c>
      <c r="C974" s="231">
        <v>0</v>
      </c>
      <c r="D974" s="231">
        <v>0</v>
      </c>
      <c r="E974" s="231">
        <v>0</v>
      </c>
      <c r="F974" s="231">
        <v>0</v>
      </c>
      <c r="G974" s="1883">
        <v>39905</v>
      </c>
    </row>
    <row r="975" spans="1:7" x14ac:dyDescent="0.25">
      <c r="A975" s="1883">
        <v>399052701</v>
      </c>
      <c r="B975" s="231" t="s">
        <v>1824</v>
      </c>
      <c r="C975" s="231">
        <v>0</v>
      </c>
      <c r="D975" s="231">
        <v>0</v>
      </c>
      <c r="E975" s="231">
        <v>0</v>
      </c>
      <c r="F975" s="231">
        <v>0</v>
      </c>
      <c r="G975" s="1883">
        <v>39905</v>
      </c>
    </row>
    <row r="976" spans="1:7" x14ac:dyDescent="0.25">
      <c r="A976" s="1883">
        <v>399052703</v>
      </c>
      <c r="B976" s="231" t="s">
        <v>1826</v>
      </c>
      <c r="C976" s="231">
        <v>0</v>
      </c>
      <c r="D976" s="231">
        <v>0</v>
      </c>
      <c r="E976" s="231">
        <v>0</v>
      </c>
      <c r="F976" s="231">
        <v>0</v>
      </c>
      <c r="G976" s="1883">
        <v>39905</v>
      </c>
    </row>
    <row r="977" spans="1:7" x14ac:dyDescent="0.25">
      <c r="A977" s="1883">
        <v>399052706</v>
      </c>
      <c r="B977" s="231" t="s">
        <v>1828</v>
      </c>
      <c r="C977" s="231">
        <v>0</v>
      </c>
      <c r="D977" s="231">
        <v>0</v>
      </c>
      <c r="E977" s="231">
        <v>0</v>
      </c>
      <c r="F977" s="231">
        <v>0</v>
      </c>
      <c r="G977" s="1883">
        <v>39905</v>
      </c>
    </row>
    <row r="978" spans="1:7" x14ac:dyDescent="0.25">
      <c r="A978" s="1883">
        <v>399052708</v>
      </c>
      <c r="B978" s="231" t="s">
        <v>1830</v>
      </c>
      <c r="C978" s="231">
        <v>0</v>
      </c>
      <c r="D978" s="231">
        <v>0</v>
      </c>
      <c r="E978" s="231">
        <v>0</v>
      </c>
      <c r="F978" s="231">
        <v>0</v>
      </c>
      <c r="G978" s="1883">
        <v>39905</v>
      </c>
    </row>
    <row r="979" spans="1:7" x14ac:dyDescent="0.25">
      <c r="A979" s="1883">
        <v>399052801</v>
      </c>
      <c r="B979" s="231" t="s">
        <v>1832</v>
      </c>
      <c r="C979" s="231">
        <v>0</v>
      </c>
      <c r="D979" s="231">
        <v>0</v>
      </c>
      <c r="E979" s="231">
        <v>0</v>
      </c>
      <c r="F979" s="231">
        <v>0</v>
      </c>
      <c r="G979" s="1883">
        <v>39905</v>
      </c>
    </row>
    <row r="980" spans="1:7" x14ac:dyDescent="0.25">
      <c r="A980" s="1883">
        <v>399054600</v>
      </c>
      <c r="B980" s="231" t="s">
        <v>1834</v>
      </c>
      <c r="C980" s="231">
        <v>0</v>
      </c>
      <c r="D980" s="231">
        <v>0</v>
      </c>
      <c r="E980" s="231">
        <v>0</v>
      </c>
      <c r="F980" s="231">
        <v>0</v>
      </c>
      <c r="G980" s="1883">
        <v>39905</v>
      </c>
    </row>
    <row r="981" spans="1:7" x14ac:dyDescent="0.25">
      <c r="A981" s="1883">
        <v>399054610</v>
      </c>
      <c r="B981" s="231" t="s">
        <v>1836</v>
      </c>
      <c r="C981" s="231">
        <v>0</v>
      </c>
      <c r="D981" s="231">
        <v>0</v>
      </c>
      <c r="E981" s="231">
        <v>0</v>
      </c>
      <c r="F981" s="231">
        <v>0</v>
      </c>
      <c r="G981" s="1883">
        <v>39905</v>
      </c>
    </row>
    <row r="982" spans="1:7" x14ac:dyDescent="0.25">
      <c r="A982" s="1883">
        <v>399054612</v>
      </c>
      <c r="B982" s="231" t="s">
        <v>1838</v>
      </c>
      <c r="C982" s="231">
        <v>0</v>
      </c>
      <c r="D982" s="231">
        <v>0</v>
      </c>
      <c r="E982" s="231">
        <v>0</v>
      </c>
      <c r="F982" s="231">
        <v>0</v>
      </c>
      <c r="G982" s="1883">
        <v>39905</v>
      </c>
    </row>
    <row r="983" spans="1:7" x14ac:dyDescent="0.25">
      <c r="A983" s="1883">
        <v>399054618</v>
      </c>
      <c r="B983" s="231" t="s">
        <v>1840</v>
      </c>
      <c r="C983" s="231">
        <v>0</v>
      </c>
      <c r="D983" s="231">
        <v>0</v>
      </c>
      <c r="E983" s="231">
        <v>0</v>
      </c>
      <c r="F983" s="231">
        <v>0</v>
      </c>
      <c r="G983" s="1883">
        <v>39905</v>
      </c>
    </row>
    <row r="984" spans="1:7" x14ac:dyDescent="0.25">
      <c r="A984" s="1883">
        <v>399054619</v>
      </c>
      <c r="B984" s="231" t="s">
        <v>1842</v>
      </c>
      <c r="C984" s="231">
        <v>0</v>
      </c>
      <c r="D984" s="231">
        <v>0</v>
      </c>
      <c r="E984" s="231">
        <v>0</v>
      </c>
      <c r="F984" s="231">
        <v>0</v>
      </c>
      <c r="G984" s="1883">
        <v>39905</v>
      </c>
    </row>
    <row r="985" spans="1:7" x14ac:dyDescent="0.25">
      <c r="A985" s="1883">
        <v>399054621</v>
      </c>
      <c r="B985" s="231" t="s">
        <v>1844</v>
      </c>
      <c r="C985" s="231">
        <v>0</v>
      </c>
      <c r="D985" s="231">
        <v>0</v>
      </c>
      <c r="E985" s="231">
        <v>0</v>
      </c>
      <c r="F985" s="231">
        <v>0</v>
      </c>
      <c r="G985" s="1883">
        <v>39905</v>
      </c>
    </row>
    <row r="986" spans="1:7" x14ac:dyDescent="0.25">
      <c r="A986" s="1883">
        <v>399056010</v>
      </c>
      <c r="B986" s="231" t="s">
        <v>1846</v>
      </c>
      <c r="C986" s="231">
        <v>0</v>
      </c>
      <c r="D986" s="231">
        <v>0</v>
      </c>
      <c r="E986" s="231">
        <v>0</v>
      </c>
      <c r="F986" s="231">
        <v>0</v>
      </c>
      <c r="G986" s="1883">
        <v>39905</v>
      </c>
    </row>
    <row r="987" spans="1:7" x14ac:dyDescent="0.25">
      <c r="A987" s="1883">
        <v>399059066</v>
      </c>
      <c r="B987" s="231" t="s">
        <v>1848</v>
      </c>
      <c r="C987" s="231">
        <v>0</v>
      </c>
      <c r="D987" s="231">
        <v>0</v>
      </c>
      <c r="E987" s="231">
        <v>0</v>
      </c>
      <c r="F987" s="231">
        <v>0</v>
      </c>
      <c r="G987" s="1883">
        <v>39905</v>
      </c>
    </row>
    <row r="988" spans="1:7" x14ac:dyDescent="0.25">
      <c r="A988" s="1883">
        <v>399059802</v>
      </c>
      <c r="B988" s="231" t="s">
        <v>1850</v>
      </c>
      <c r="C988" s="231">
        <v>0</v>
      </c>
      <c r="D988" s="231">
        <v>0</v>
      </c>
      <c r="E988" s="231">
        <v>0</v>
      </c>
      <c r="F988" s="231">
        <v>0</v>
      </c>
      <c r="G988" s="1883">
        <v>39905</v>
      </c>
    </row>
    <row r="989" spans="1:7" x14ac:dyDescent="0.25">
      <c r="A989" s="1883">
        <v>399060100</v>
      </c>
      <c r="B989" s="231" t="s">
        <v>1852</v>
      </c>
      <c r="C989" s="231">
        <v>74321.94</v>
      </c>
      <c r="D989" s="231">
        <v>236200</v>
      </c>
      <c r="E989" s="231">
        <v>236200</v>
      </c>
      <c r="F989" s="231">
        <v>-161878.06</v>
      </c>
      <c r="G989" s="1883">
        <v>39906</v>
      </c>
    </row>
    <row r="990" spans="1:7" x14ac:dyDescent="0.25">
      <c r="A990" s="1883">
        <v>399060101</v>
      </c>
      <c r="B990" s="231" t="s">
        <v>1854</v>
      </c>
      <c r="C990" s="231">
        <v>0</v>
      </c>
      <c r="D990" s="231">
        <v>0</v>
      </c>
      <c r="E990" s="231">
        <v>0</v>
      </c>
      <c r="F990" s="231">
        <v>0</v>
      </c>
      <c r="G990" s="1883">
        <v>39906</v>
      </c>
    </row>
    <row r="991" spans="1:7" x14ac:dyDescent="0.25">
      <c r="A991" s="1883">
        <v>399060102</v>
      </c>
      <c r="B991" s="231" t="s">
        <v>1856</v>
      </c>
      <c r="C991" s="231">
        <v>0</v>
      </c>
      <c r="D991" s="231">
        <v>0</v>
      </c>
      <c r="E991" s="231">
        <v>0</v>
      </c>
      <c r="F991" s="231">
        <v>0</v>
      </c>
      <c r="G991" s="1883">
        <v>39906</v>
      </c>
    </row>
    <row r="992" spans="1:7" x14ac:dyDescent="0.25">
      <c r="A992" s="1883">
        <v>399060103</v>
      </c>
      <c r="B992" s="231" t="s">
        <v>1858</v>
      </c>
      <c r="C992" s="231">
        <v>0</v>
      </c>
      <c r="D992" s="231">
        <v>0</v>
      </c>
      <c r="E992" s="231">
        <v>0</v>
      </c>
      <c r="F992" s="231">
        <v>0</v>
      </c>
      <c r="G992" s="1883">
        <v>39906</v>
      </c>
    </row>
    <row r="993" spans="1:7" x14ac:dyDescent="0.25">
      <c r="A993" s="1883">
        <v>399060120</v>
      </c>
      <c r="B993" s="231" t="s">
        <v>1860</v>
      </c>
      <c r="C993" s="231">
        <v>0</v>
      </c>
      <c r="D993" s="231">
        <v>0</v>
      </c>
      <c r="E993" s="231">
        <v>0</v>
      </c>
      <c r="F993" s="231">
        <v>0</v>
      </c>
      <c r="G993" s="1883">
        <v>39906</v>
      </c>
    </row>
    <row r="994" spans="1:7" x14ac:dyDescent="0.25">
      <c r="A994" s="1883">
        <v>399060150</v>
      </c>
      <c r="B994" s="231" t="s">
        <v>1862</v>
      </c>
      <c r="C994" s="231">
        <v>0</v>
      </c>
      <c r="D994" s="231">
        <v>0</v>
      </c>
      <c r="E994" s="231">
        <v>0</v>
      </c>
      <c r="F994" s="231">
        <v>0</v>
      </c>
      <c r="G994" s="1883">
        <v>39906</v>
      </c>
    </row>
    <row r="995" spans="1:7" x14ac:dyDescent="0.25">
      <c r="A995" s="1883">
        <v>399060200</v>
      </c>
      <c r="B995" s="231" t="s">
        <v>1864</v>
      </c>
      <c r="C995" s="231">
        <v>143119.26</v>
      </c>
      <c r="D995" s="231">
        <v>0</v>
      </c>
      <c r="E995" s="231">
        <v>0</v>
      </c>
      <c r="F995" s="231">
        <v>143119.26</v>
      </c>
      <c r="G995" s="1883">
        <v>39906</v>
      </c>
    </row>
    <row r="996" spans="1:7" x14ac:dyDescent="0.25">
      <c r="A996" s="1883">
        <v>399060700</v>
      </c>
      <c r="B996" s="231" t="s">
        <v>1866</v>
      </c>
      <c r="C996" s="231">
        <v>0</v>
      </c>
      <c r="D996" s="231">
        <v>0</v>
      </c>
      <c r="E996" s="231">
        <v>0</v>
      </c>
      <c r="F996" s="231">
        <v>0</v>
      </c>
      <c r="G996" s="1883">
        <v>39906</v>
      </c>
    </row>
    <row r="997" spans="1:7" x14ac:dyDescent="0.25">
      <c r="A997" s="1883">
        <v>399060800</v>
      </c>
      <c r="B997" s="231" t="s">
        <v>1868</v>
      </c>
      <c r="C997" s="231">
        <v>0</v>
      </c>
      <c r="D997" s="231">
        <v>0</v>
      </c>
      <c r="E997" s="231">
        <v>0</v>
      </c>
      <c r="F997" s="231">
        <v>0</v>
      </c>
      <c r="G997" s="1883">
        <v>39906</v>
      </c>
    </row>
    <row r="998" spans="1:7" x14ac:dyDescent="0.25">
      <c r="A998" s="1883">
        <v>399060820</v>
      </c>
      <c r="B998" s="231" t="s">
        <v>1870</v>
      </c>
      <c r="C998" s="231">
        <v>0</v>
      </c>
      <c r="D998" s="231">
        <v>0</v>
      </c>
      <c r="E998" s="231">
        <v>0</v>
      </c>
      <c r="F998" s="231">
        <v>0</v>
      </c>
      <c r="G998" s="1883">
        <v>39906</v>
      </c>
    </row>
    <row r="999" spans="1:7" x14ac:dyDescent="0.25">
      <c r="A999" s="1883">
        <v>399060915</v>
      </c>
      <c r="B999" s="231" t="s">
        <v>1872</v>
      </c>
      <c r="C999" s="231">
        <v>0</v>
      </c>
      <c r="D999" s="231">
        <v>0</v>
      </c>
      <c r="E999" s="231">
        <v>0</v>
      </c>
      <c r="F999" s="231">
        <v>0</v>
      </c>
      <c r="G999" s="1883">
        <v>39906</v>
      </c>
    </row>
    <row r="1000" spans="1:7" x14ac:dyDescent="0.25">
      <c r="A1000" s="1883">
        <v>399060930</v>
      </c>
      <c r="B1000" s="231" t="s">
        <v>1874</v>
      </c>
      <c r="C1000" s="231">
        <v>0</v>
      </c>
      <c r="D1000" s="231">
        <v>300</v>
      </c>
      <c r="E1000" s="231">
        <v>300</v>
      </c>
      <c r="F1000" s="231">
        <v>-300</v>
      </c>
      <c r="G1000" s="1883">
        <v>39906</v>
      </c>
    </row>
    <row r="1001" spans="1:7" x14ac:dyDescent="0.25">
      <c r="A1001" s="1883">
        <v>399060975</v>
      </c>
      <c r="B1001" s="231" t="s">
        <v>1876</v>
      </c>
      <c r="C1001" s="231">
        <v>332</v>
      </c>
      <c r="D1001" s="231">
        <v>700</v>
      </c>
      <c r="E1001" s="231">
        <v>700</v>
      </c>
      <c r="F1001" s="231">
        <v>-368</v>
      </c>
      <c r="G1001" s="1883">
        <v>39906</v>
      </c>
    </row>
    <row r="1002" spans="1:7" x14ac:dyDescent="0.25">
      <c r="A1002" s="1883">
        <v>399060981</v>
      </c>
      <c r="B1002" s="231" t="s">
        <v>1878</v>
      </c>
      <c r="C1002" s="231">
        <v>0</v>
      </c>
      <c r="D1002" s="231">
        <v>0</v>
      </c>
      <c r="E1002" s="231">
        <v>0</v>
      </c>
      <c r="F1002" s="231">
        <v>0</v>
      </c>
      <c r="G1002" s="1883">
        <v>39906</v>
      </c>
    </row>
    <row r="1003" spans="1:7" x14ac:dyDescent="0.25">
      <c r="A1003" s="1883">
        <v>399061610</v>
      </c>
      <c r="B1003" s="231" t="s">
        <v>1880</v>
      </c>
      <c r="C1003" s="231">
        <v>0</v>
      </c>
      <c r="D1003" s="231">
        <v>700</v>
      </c>
      <c r="E1003" s="231">
        <v>700</v>
      </c>
      <c r="F1003" s="231">
        <v>-700</v>
      </c>
      <c r="G1003" s="1883">
        <v>39906</v>
      </c>
    </row>
    <row r="1004" spans="1:7" x14ac:dyDescent="0.25">
      <c r="A1004" s="1883">
        <v>399062000</v>
      </c>
      <c r="B1004" s="231" t="s">
        <v>1882</v>
      </c>
      <c r="C1004" s="231">
        <v>0</v>
      </c>
      <c r="D1004" s="231">
        <v>400</v>
      </c>
      <c r="E1004" s="231">
        <v>400</v>
      </c>
      <c r="F1004" s="231">
        <v>-400</v>
      </c>
      <c r="G1004" s="1883">
        <v>39906</v>
      </c>
    </row>
    <row r="1005" spans="1:7" x14ac:dyDescent="0.25">
      <c r="A1005" s="1883">
        <v>399062002</v>
      </c>
      <c r="B1005" s="231" t="s">
        <v>1884</v>
      </c>
      <c r="C1005" s="231">
        <v>0</v>
      </c>
      <c r="D1005" s="231">
        <v>0</v>
      </c>
      <c r="E1005" s="231">
        <v>0</v>
      </c>
      <c r="F1005" s="231">
        <v>0</v>
      </c>
      <c r="G1005" s="1883">
        <v>39906</v>
      </c>
    </row>
    <row r="1006" spans="1:7" x14ac:dyDescent="0.25">
      <c r="A1006" s="1883">
        <v>399062003</v>
      </c>
      <c r="B1006" s="231" t="s">
        <v>1886</v>
      </c>
      <c r="C1006" s="231">
        <v>0</v>
      </c>
      <c r="D1006" s="231">
        <v>0</v>
      </c>
      <c r="E1006" s="231">
        <v>0</v>
      </c>
      <c r="F1006" s="231">
        <v>0</v>
      </c>
      <c r="G1006" s="1883">
        <v>39906</v>
      </c>
    </row>
    <row r="1007" spans="1:7" x14ac:dyDescent="0.25">
      <c r="A1007" s="1883">
        <v>399062004</v>
      </c>
      <c r="B1007" s="231" t="s">
        <v>1888</v>
      </c>
      <c r="C1007" s="231">
        <v>114586.99</v>
      </c>
      <c r="D1007" s="231">
        <v>42000</v>
      </c>
      <c r="E1007" s="231">
        <v>42000</v>
      </c>
      <c r="F1007" s="231">
        <v>72586.990000000005</v>
      </c>
      <c r="G1007" s="1883">
        <v>39906</v>
      </c>
    </row>
    <row r="1008" spans="1:7" x14ac:dyDescent="0.25">
      <c r="A1008" s="1883">
        <v>399062022</v>
      </c>
      <c r="B1008" s="231" t="s">
        <v>1890</v>
      </c>
      <c r="C1008" s="231">
        <v>2235</v>
      </c>
      <c r="D1008" s="231">
        <v>4600</v>
      </c>
      <c r="E1008" s="231">
        <v>4600</v>
      </c>
      <c r="F1008" s="231">
        <v>-2365</v>
      </c>
      <c r="G1008" s="1883">
        <v>39906</v>
      </c>
    </row>
    <row r="1009" spans="1:7" x14ac:dyDescent="0.25">
      <c r="A1009" s="1883">
        <v>399062400</v>
      </c>
      <c r="B1009" s="231" t="s">
        <v>1892</v>
      </c>
      <c r="C1009" s="231">
        <v>0</v>
      </c>
      <c r="D1009" s="231">
        <v>0</v>
      </c>
      <c r="E1009" s="231">
        <v>0</v>
      </c>
      <c r="F1009" s="231">
        <v>0</v>
      </c>
      <c r="G1009" s="1883">
        <v>39906</v>
      </c>
    </row>
    <row r="1010" spans="1:7" x14ac:dyDescent="0.25">
      <c r="A1010" s="1883">
        <v>399062409</v>
      </c>
      <c r="B1010" s="231" t="s">
        <v>1894</v>
      </c>
      <c r="C1010" s="231">
        <v>0</v>
      </c>
      <c r="D1010" s="231">
        <v>0</v>
      </c>
      <c r="E1010" s="231">
        <v>0</v>
      </c>
      <c r="F1010" s="231">
        <v>0</v>
      </c>
      <c r="G1010" s="1883">
        <v>39906</v>
      </c>
    </row>
    <row r="1011" spans="1:7" x14ac:dyDescent="0.25">
      <c r="A1011" s="1883">
        <v>399062416</v>
      </c>
      <c r="B1011" s="231" t="s">
        <v>1896</v>
      </c>
      <c r="C1011" s="231">
        <v>0</v>
      </c>
      <c r="D1011" s="231">
        <v>0</v>
      </c>
      <c r="E1011" s="231">
        <v>0</v>
      </c>
      <c r="F1011" s="231">
        <v>0</v>
      </c>
      <c r="G1011" s="1883">
        <v>39906</v>
      </c>
    </row>
    <row r="1012" spans="1:7" x14ac:dyDescent="0.25">
      <c r="A1012" s="1883">
        <v>399062422</v>
      </c>
      <c r="B1012" s="231" t="s">
        <v>1898</v>
      </c>
      <c r="C1012" s="231">
        <v>0</v>
      </c>
      <c r="D1012" s="231">
        <v>0</v>
      </c>
      <c r="E1012" s="231">
        <v>0</v>
      </c>
      <c r="F1012" s="231">
        <v>0</v>
      </c>
      <c r="G1012" s="1883">
        <v>39906</v>
      </c>
    </row>
    <row r="1013" spans="1:7" x14ac:dyDescent="0.25">
      <c r="A1013" s="1883">
        <v>399062423</v>
      </c>
      <c r="B1013" s="231" t="s">
        <v>1900</v>
      </c>
      <c r="C1013" s="231">
        <v>0</v>
      </c>
      <c r="D1013" s="231">
        <v>0</v>
      </c>
      <c r="E1013" s="231">
        <v>0</v>
      </c>
      <c r="F1013" s="231">
        <v>0</v>
      </c>
      <c r="G1013" s="1883">
        <v>39906</v>
      </c>
    </row>
    <row r="1014" spans="1:7" x14ac:dyDescent="0.25">
      <c r="A1014" s="1883">
        <v>399062428</v>
      </c>
      <c r="B1014" s="231" t="s">
        <v>1902</v>
      </c>
      <c r="C1014" s="231">
        <v>15125</v>
      </c>
      <c r="D1014" s="231">
        <v>15000</v>
      </c>
      <c r="E1014" s="231">
        <v>15000</v>
      </c>
      <c r="F1014" s="231">
        <v>125</v>
      </c>
      <c r="G1014" s="1883">
        <v>39906</v>
      </c>
    </row>
    <row r="1015" spans="1:7" x14ac:dyDescent="0.25">
      <c r="A1015" s="1883">
        <v>399062429</v>
      </c>
      <c r="B1015" s="231" t="s">
        <v>1904</v>
      </c>
      <c r="C1015" s="231">
        <v>0</v>
      </c>
      <c r="D1015" s="231">
        <v>16000</v>
      </c>
      <c r="E1015" s="231">
        <v>16000</v>
      </c>
      <c r="F1015" s="231">
        <v>-16000</v>
      </c>
      <c r="G1015" s="1883">
        <v>39906</v>
      </c>
    </row>
    <row r="1016" spans="1:7" x14ac:dyDescent="0.25">
      <c r="A1016" s="1883">
        <v>399062430</v>
      </c>
      <c r="B1016" s="231" t="s">
        <v>1906</v>
      </c>
      <c r="C1016" s="231">
        <v>0</v>
      </c>
      <c r="D1016" s="231">
        <v>0</v>
      </c>
      <c r="E1016" s="231">
        <v>0</v>
      </c>
      <c r="F1016" s="231">
        <v>0</v>
      </c>
      <c r="G1016" s="1883">
        <v>39906</v>
      </c>
    </row>
    <row r="1017" spans="1:7" x14ac:dyDescent="0.25">
      <c r="A1017" s="1883">
        <v>399062432</v>
      </c>
      <c r="B1017" s="231" t="s">
        <v>1908</v>
      </c>
      <c r="C1017" s="231">
        <v>0</v>
      </c>
      <c r="D1017" s="231">
        <v>0</v>
      </c>
      <c r="E1017" s="231">
        <v>0</v>
      </c>
      <c r="F1017" s="231">
        <v>0</v>
      </c>
      <c r="G1017" s="1883">
        <v>39906</v>
      </c>
    </row>
    <row r="1018" spans="1:7" x14ac:dyDescent="0.25">
      <c r="A1018" s="1883">
        <v>399062441</v>
      </c>
      <c r="B1018" s="231" t="s">
        <v>1910</v>
      </c>
      <c r="C1018" s="231">
        <v>0</v>
      </c>
      <c r="D1018" s="231">
        <v>0</v>
      </c>
      <c r="E1018" s="231">
        <v>0</v>
      </c>
      <c r="F1018" s="231">
        <v>0</v>
      </c>
      <c r="G1018" s="1883">
        <v>39906</v>
      </c>
    </row>
    <row r="1019" spans="1:7" x14ac:dyDescent="0.25">
      <c r="A1019" s="1883">
        <v>399062456</v>
      </c>
      <c r="B1019" s="231" t="s">
        <v>1912</v>
      </c>
      <c r="C1019" s="231">
        <v>0</v>
      </c>
      <c r="D1019" s="231">
        <v>200</v>
      </c>
      <c r="E1019" s="231">
        <v>200</v>
      </c>
      <c r="F1019" s="231">
        <v>-200</v>
      </c>
      <c r="G1019" s="1883">
        <v>39906</v>
      </c>
    </row>
    <row r="1020" spans="1:7" x14ac:dyDescent="0.25">
      <c r="A1020" s="1883">
        <v>399062500</v>
      </c>
      <c r="B1020" s="231" t="s">
        <v>1914</v>
      </c>
      <c r="C1020" s="231">
        <v>0</v>
      </c>
      <c r="D1020" s="231">
        <v>2000</v>
      </c>
      <c r="E1020" s="231">
        <v>2000</v>
      </c>
      <c r="F1020" s="231">
        <v>-2000</v>
      </c>
      <c r="G1020" s="1883">
        <v>39906</v>
      </c>
    </row>
    <row r="1021" spans="1:7" x14ac:dyDescent="0.25">
      <c r="A1021" s="1883">
        <v>399062502</v>
      </c>
      <c r="B1021" s="231" t="s">
        <v>1916</v>
      </c>
      <c r="C1021" s="231">
        <v>0</v>
      </c>
      <c r="D1021" s="231">
        <v>0</v>
      </c>
      <c r="E1021" s="231">
        <v>0</v>
      </c>
      <c r="F1021" s="231">
        <v>0</v>
      </c>
      <c r="G1021" s="1883">
        <v>39906</v>
      </c>
    </row>
    <row r="1022" spans="1:7" x14ac:dyDescent="0.25">
      <c r="A1022" s="1883">
        <v>399062510</v>
      </c>
      <c r="B1022" s="231" t="s">
        <v>1918</v>
      </c>
      <c r="C1022" s="231">
        <v>0</v>
      </c>
      <c r="D1022" s="231">
        <v>0</v>
      </c>
      <c r="E1022" s="231">
        <v>0</v>
      </c>
      <c r="F1022" s="231">
        <v>0</v>
      </c>
      <c r="G1022" s="1883">
        <v>39906</v>
      </c>
    </row>
    <row r="1023" spans="1:7" x14ac:dyDescent="0.25">
      <c r="A1023" s="1883">
        <v>399062520</v>
      </c>
      <c r="B1023" s="231" t="s">
        <v>1920</v>
      </c>
      <c r="C1023" s="231">
        <v>0</v>
      </c>
      <c r="D1023" s="231">
        <v>0</v>
      </c>
      <c r="E1023" s="231">
        <v>0</v>
      </c>
      <c r="F1023" s="231">
        <v>0</v>
      </c>
      <c r="G1023" s="1883">
        <v>39906</v>
      </c>
    </row>
    <row r="1024" spans="1:7" x14ac:dyDescent="0.25">
      <c r="A1024" s="1883">
        <v>399062524</v>
      </c>
      <c r="B1024" s="231" t="s">
        <v>1922</v>
      </c>
      <c r="C1024" s="231">
        <v>0</v>
      </c>
      <c r="D1024" s="231">
        <v>0</v>
      </c>
      <c r="E1024" s="231">
        <v>0</v>
      </c>
      <c r="F1024" s="231">
        <v>0</v>
      </c>
      <c r="G1024" s="1883">
        <v>39906</v>
      </c>
    </row>
    <row r="1025" spans="1:7" x14ac:dyDescent="0.25">
      <c r="A1025" s="1883">
        <v>399062701</v>
      </c>
      <c r="B1025" s="231" t="s">
        <v>1924</v>
      </c>
      <c r="C1025" s="231">
        <v>0</v>
      </c>
      <c r="D1025" s="231">
        <v>0</v>
      </c>
      <c r="E1025" s="231">
        <v>0</v>
      </c>
      <c r="F1025" s="231">
        <v>0</v>
      </c>
      <c r="G1025" s="1883">
        <v>39906</v>
      </c>
    </row>
    <row r="1026" spans="1:7" x14ac:dyDescent="0.25">
      <c r="A1026" s="1883">
        <v>399062703</v>
      </c>
      <c r="B1026" s="231" t="s">
        <v>1926</v>
      </c>
      <c r="C1026" s="231">
        <v>0</v>
      </c>
      <c r="D1026" s="231">
        <v>300</v>
      </c>
      <c r="E1026" s="231">
        <v>300</v>
      </c>
      <c r="F1026" s="231">
        <v>-300</v>
      </c>
      <c r="G1026" s="1883">
        <v>39906</v>
      </c>
    </row>
    <row r="1027" spans="1:7" x14ac:dyDescent="0.25">
      <c r="A1027" s="1883">
        <v>399062706</v>
      </c>
      <c r="B1027" s="231" t="s">
        <v>1928</v>
      </c>
      <c r="C1027" s="231">
        <v>11.96</v>
      </c>
      <c r="D1027" s="231">
        <v>0</v>
      </c>
      <c r="E1027" s="231">
        <v>0</v>
      </c>
      <c r="F1027" s="231">
        <v>11.96</v>
      </c>
      <c r="G1027" s="1883">
        <v>39906</v>
      </c>
    </row>
    <row r="1028" spans="1:7" x14ac:dyDescent="0.25">
      <c r="A1028" s="1883">
        <v>399062801</v>
      </c>
      <c r="B1028" s="231" t="s">
        <v>1930</v>
      </c>
      <c r="C1028" s="231">
        <v>396</v>
      </c>
      <c r="D1028" s="231">
        <v>1200</v>
      </c>
      <c r="E1028" s="231">
        <v>1200</v>
      </c>
      <c r="F1028" s="231">
        <v>-804</v>
      </c>
      <c r="G1028" s="1883">
        <v>39906</v>
      </c>
    </row>
    <row r="1029" spans="1:7" x14ac:dyDescent="0.25">
      <c r="A1029" s="1883">
        <v>399064600</v>
      </c>
      <c r="B1029" s="231" t="s">
        <v>1932</v>
      </c>
      <c r="C1029" s="231">
        <v>0</v>
      </c>
      <c r="D1029" s="231">
        <v>0</v>
      </c>
      <c r="E1029" s="231">
        <v>0</v>
      </c>
      <c r="F1029" s="231">
        <v>0</v>
      </c>
      <c r="G1029" s="1883">
        <v>39906</v>
      </c>
    </row>
    <row r="1030" spans="1:7" x14ac:dyDescent="0.25">
      <c r="A1030" s="1883">
        <v>399064610</v>
      </c>
      <c r="B1030" s="231" t="s">
        <v>1934</v>
      </c>
      <c r="C1030" s="231">
        <v>0</v>
      </c>
      <c r="D1030" s="231">
        <v>0</v>
      </c>
      <c r="E1030" s="231">
        <v>0</v>
      </c>
      <c r="F1030" s="231">
        <v>0</v>
      </c>
      <c r="G1030" s="1883">
        <v>39906</v>
      </c>
    </row>
    <row r="1031" spans="1:7" x14ac:dyDescent="0.25">
      <c r="A1031" s="1883">
        <v>399064611</v>
      </c>
      <c r="B1031" s="231" t="s">
        <v>1936</v>
      </c>
      <c r="C1031" s="231">
        <v>0</v>
      </c>
      <c r="D1031" s="231">
        <v>0</v>
      </c>
      <c r="E1031" s="231">
        <v>0</v>
      </c>
      <c r="F1031" s="231">
        <v>0</v>
      </c>
      <c r="G1031" s="1883">
        <v>39906</v>
      </c>
    </row>
    <row r="1032" spans="1:7" x14ac:dyDescent="0.25">
      <c r="A1032" s="1883">
        <v>399064612</v>
      </c>
      <c r="B1032" s="231" t="s">
        <v>1938</v>
      </c>
      <c r="C1032" s="231">
        <v>0</v>
      </c>
      <c r="D1032" s="231">
        <v>0</v>
      </c>
      <c r="E1032" s="231">
        <v>0</v>
      </c>
      <c r="F1032" s="231">
        <v>0</v>
      </c>
      <c r="G1032" s="1883">
        <v>39906</v>
      </c>
    </row>
    <row r="1033" spans="1:7" x14ac:dyDescent="0.25">
      <c r="A1033" s="1883">
        <v>399064618</v>
      </c>
      <c r="B1033" s="231" t="s">
        <v>1940</v>
      </c>
      <c r="C1033" s="231">
        <v>0</v>
      </c>
      <c r="D1033" s="231">
        <v>0</v>
      </c>
      <c r="E1033" s="231">
        <v>0</v>
      </c>
      <c r="F1033" s="231">
        <v>0</v>
      </c>
      <c r="G1033" s="1883">
        <v>39906</v>
      </c>
    </row>
    <row r="1034" spans="1:7" x14ac:dyDescent="0.25">
      <c r="A1034" s="1883">
        <v>399064619</v>
      </c>
      <c r="B1034" s="231" t="s">
        <v>1942</v>
      </c>
      <c r="C1034" s="231">
        <v>0</v>
      </c>
      <c r="D1034" s="231">
        <v>0</v>
      </c>
      <c r="E1034" s="231">
        <v>0</v>
      </c>
      <c r="F1034" s="231">
        <v>0</v>
      </c>
      <c r="G1034" s="1883">
        <v>39906</v>
      </c>
    </row>
    <row r="1035" spans="1:7" x14ac:dyDescent="0.25">
      <c r="A1035" s="1883">
        <v>399064621</v>
      </c>
      <c r="B1035" s="231" t="s">
        <v>1944</v>
      </c>
      <c r="C1035" s="231">
        <v>0</v>
      </c>
      <c r="D1035" s="231">
        <v>0</v>
      </c>
      <c r="E1035" s="231">
        <v>0</v>
      </c>
      <c r="F1035" s="231">
        <v>0</v>
      </c>
      <c r="G1035" s="1883">
        <v>39906</v>
      </c>
    </row>
    <row r="1036" spans="1:7" x14ac:dyDescent="0.25">
      <c r="A1036" s="1883">
        <v>399065007</v>
      </c>
      <c r="B1036" s="231" t="s">
        <v>1946</v>
      </c>
      <c r="C1036" s="231">
        <v>0</v>
      </c>
      <c r="D1036" s="231">
        <v>0</v>
      </c>
      <c r="E1036" s="231">
        <v>0</v>
      </c>
      <c r="F1036" s="231">
        <v>0</v>
      </c>
      <c r="G1036" s="1883">
        <v>39906</v>
      </c>
    </row>
    <row r="1037" spans="1:7" x14ac:dyDescent="0.25">
      <c r="A1037" s="1883">
        <v>399065008</v>
      </c>
      <c r="B1037" s="231" t="s">
        <v>1948</v>
      </c>
      <c r="C1037" s="231">
        <v>0</v>
      </c>
      <c r="D1037" s="231">
        <v>0</v>
      </c>
      <c r="E1037" s="231">
        <v>0</v>
      </c>
      <c r="F1037" s="231">
        <v>0</v>
      </c>
      <c r="G1037" s="1883">
        <v>39906</v>
      </c>
    </row>
    <row r="1038" spans="1:7" x14ac:dyDescent="0.25">
      <c r="A1038" s="1883">
        <v>399065019</v>
      </c>
      <c r="B1038" s="231" t="s">
        <v>1950</v>
      </c>
      <c r="C1038" s="231">
        <v>0</v>
      </c>
      <c r="D1038" s="231">
        <v>0</v>
      </c>
      <c r="E1038" s="231">
        <v>0</v>
      </c>
      <c r="F1038" s="231">
        <v>0</v>
      </c>
      <c r="G1038" s="1883">
        <v>39906</v>
      </c>
    </row>
    <row r="1039" spans="1:7" x14ac:dyDescent="0.25">
      <c r="A1039" s="1883">
        <v>399065069</v>
      </c>
      <c r="B1039" s="231" t="s">
        <v>1952</v>
      </c>
      <c r="C1039" s="231">
        <v>0</v>
      </c>
      <c r="D1039" s="231">
        <v>0</v>
      </c>
      <c r="E1039" s="231">
        <v>0</v>
      </c>
      <c r="F1039" s="231">
        <v>0</v>
      </c>
      <c r="G1039" s="1883">
        <v>39906</v>
      </c>
    </row>
    <row r="1040" spans="1:7" x14ac:dyDescent="0.25">
      <c r="A1040" s="1883">
        <v>399065112</v>
      </c>
      <c r="B1040" s="231" t="s">
        <v>2784</v>
      </c>
      <c r="C1040" s="231">
        <v>0</v>
      </c>
      <c r="D1040" s="231">
        <v>0</v>
      </c>
      <c r="E1040" s="231">
        <v>0</v>
      </c>
      <c r="F1040" s="231">
        <v>0</v>
      </c>
      <c r="G1040" s="1883">
        <v>39906</v>
      </c>
    </row>
    <row r="1041" spans="1:7" x14ac:dyDescent="0.25">
      <c r="A1041" s="1883">
        <v>399065240</v>
      </c>
      <c r="B1041" s="231" t="s">
        <v>1954</v>
      </c>
      <c r="C1041" s="231">
        <v>0</v>
      </c>
      <c r="D1041" s="231">
        <v>0</v>
      </c>
      <c r="E1041" s="231">
        <v>0</v>
      </c>
      <c r="F1041" s="231">
        <v>0</v>
      </c>
      <c r="G1041" s="1883">
        <v>39906</v>
      </c>
    </row>
    <row r="1042" spans="1:7" x14ac:dyDescent="0.25">
      <c r="A1042" s="1883">
        <v>399065520</v>
      </c>
      <c r="B1042" s="231" t="s">
        <v>2785</v>
      </c>
      <c r="C1042" s="231">
        <v>0</v>
      </c>
      <c r="D1042" s="231">
        <v>0</v>
      </c>
      <c r="E1042" s="231">
        <v>0</v>
      </c>
      <c r="F1042" s="231">
        <v>0</v>
      </c>
      <c r="G1042" s="1883">
        <v>39906</v>
      </c>
    </row>
    <row r="1043" spans="1:7" x14ac:dyDescent="0.25">
      <c r="A1043" s="1883">
        <v>399065912</v>
      </c>
      <c r="B1043" s="231" t="s">
        <v>2814</v>
      </c>
      <c r="C1043" s="231">
        <v>0</v>
      </c>
      <c r="D1043" s="231">
        <v>0</v>
      </c>
      <c r="E1043" s="231">
        <v>0</v>
      </c>
      <c r="F1043" s="231">
        <v>0</v>
      </c>
      <c r="G1043" s="1883">
        <v>39906</v>
      </c>
    </row>
    <row r="1044" spans="1:7" x14ac:dyDescent="0.25">
      <c r="A1044" s="1883">
        <v>399066009</v>
      </c>
      <c r="B1044" s="231" t="s">
        <v>1956</v>
      </c>
      <c r="C1044" s="231">
        <v>0</v>
      </c>
      <c r="D1044" s="231">
        <v>0</v>
      </c>
      <c r="E1044" s="231">
        <v>0</v>
      </c>
      <c r="F1044" s="231">
        <v>0</v>
      </c>
      <c r="G1044" s="1883">
        <v>39906</v>
      </c>
    </row>
    <row r="1045" spans="1:7" x14ac:dyDescent="0.25">
      <c r="A1045" s="1883">
        <v>399066010</v>
      </c>
      <c r="B1045" s="231" t="s">
        <v>1958</v>
      </c>
      <c r="C1045" s="231">
        <v>0</v>
      </c>
      <c r="D1045" s="231">
        <v>0</v>
      </c>
      <c r="E1045" s="231">
        <v>0</v>
      </c>
      <c r="F1045" s="231">
        <v>0</v>
      </c>
      <c r="G1045" s="1883">
        <v>39906</v>
      </c>
    </row>
    <row r="1046" spans="1:7" x14ac:dyDescent="0.25">
      <c r="A1046" s="1883">
        <v>399066011</v>
      </c>
      <c r="B1046" s="231" t="s">
        <v>1960</v>
      </c>
      <c r="C1046" s="231">
        <v>0</v>
      </c>
      <c r="D1046" s="231">
        <v>0</v>
      </c>
      <c r="E1046" s="231">
        <v>0</v>
      </c>
      <c r="F1046" s="231">
        <v>0</v>
      </c>
      <c r="G1046" s="1883">
        <v>39906</v>
      </c>
    </row>
    <row r="1047" spans="1:7" x14ac:dyDescent="0.25">
      <c r="A1047" s="1883">
        <v>399069051</v>
      </c>
      <c r="B1047" s="231" t="s">
        <v>1962</v>
      </c>
      <c r="C1047" s="231">
        <v>0</v>
      </c>
      <c r="D1047" s="231">
        <v>0</v>
      </c>
      <c r="E1047" s="231">
        <v>0</v>
      </c>
      <c r="F1047" s="231">
        <v>0</v>
      </c>
      <c r="G1047" s="1883">
        <v>39906</v>
      </c>
    </row>
    <row r="1048" spans="1:7" x14ac:dyDescent="0.25">
      <c r="A1048" s="1883">
        <v>399069054</v>
      </c>
      <c r="B1048" s="231" t="s">
        <v>1964</v>
      </c>
      <c r="C1048" s="231">
        <v>0</v>
      </c>
      <c r="D1048" s="231">
        <v>0</v>
      </c>
      <c r="E1048" s="231">
        <v>0</v>
      </c>
      <c r="F1048" s="231">
        <v>0</v>
      </c>
      <c r="G1048" s="1883">
        <v>39906</v>
      </c>
    </row>
    <row r="1049" spans="1:7" x14ac:dyDescent="0.25">
      <c r="A1049" s="1883">
        <v>399069055</v>
      </c>
      <c r="B1049" s="231" t="s">
        <v>1966</v>
      </c>
      <c r="C1049" s="231">
        <v>0</v>
      </c>
      <c r="D1049" s="231">
        <v>0</v>
      </c>
      <c r="E1049" s="231">
        <v>0</v>
      </c>
      <c r="F1049" s="231">
        <v>0</v>
      </c>
      <c r="G1049" s="1883">
        <v>39906</v>
      </c>
    </row>
    <row r="1050" spans="1:7" x14ac:dyDescent="0.25">
      <c r="A1050" s="1883">
        <v>399069066</v>
      </c>
      <c r="B1050" s="231" t="s">
        <v>1968</v>
      </c>
      <c r="C1050" s="231">
        <v>0</v>
      </c>
      <c r="D1050" s="231">
        <v>0</v>
      </c>
      <c r="E1050" s="231">
        <v>0</v>
      </c>
      <c r="F1050" s="231">
        <v>0</v>
      </c>
      <c r="G1050" s="1883">
        <v>39906</v>
      </c>
    </row>
    <row r="1051" spans="1:7" x14ac:dyDescent="0.25">
      <c r="A1051" s="1883">
        <v>399069201</v>
      </c>
      <c r="B1051" s="231" t="s">
        <v>1970</v>
      </c>
      <c r="C1051" s="231">
        <v>0</v>
      </c>
      <c r="D1051" s="231">
        <v>0</v>
      </c>
      <c r="E1051" s="231">
        <v>0</v>
      </c>
      <c r="F1051" s="231">
        <v>0</v>
      </c>
      <c r="G1051" s="1883">
        <v>39906</v>
      </c>
    </row>
    <row r="1052" spans="1:7" x14ac:dyDescent="0.25">
      <c r="A1052" s="1883">
        <v>399069206</v>
      </c>
      <c r="B1052" s="231" t="s">
        <v>1972</v>
      </c>
      <c r="C1052" s="231">
        <v>0</v>
      </c>
      <c r="D1052" s="231">
        <v>0</v>
      </c>
      <c r="E1052" s="231">
        <v>0</v>
      </c>
      <c r="F1052" s="231">
        <v>0</v>
      </c>
      <c r="G1052" s="1883">
        <v>39906</v>
      </c>
    </row>
    <row r="1053" spans="1:7" x14ac:dyDescent="0.25">
      <c r="A1053" s="1883">
        <v>399069356</v>
      </c>
      <c r="B1053" s="231" t="s">
        <v>1974</v>
      </c>
      <c r="C1053" s="231">
        <v>-2.48</v>
      </c>
      <c r="D1053" s="231">
        <v>-100</v>
      </c>
      <c r="E1053" s="231">
        <v>-100</v>
      </c>
      <c r="F1053" s="231">
        <v>97.52</v>
      </c>
      <c r="G1053" s="1883">
        <v>39906</v>
      </c>
    </row>
    <row r="1054" spans="1:7" x14ac:dyDescent="0.25">
      <c r="A1054" s="1883">
        <v>399069800</v>
      </c>
      <c r="B1054" s="231" t="s">
        <v>1976</v>
      </c>
      <c r="C1054" s="231">
        <v>0</v>
      </c>
      <c r="D1054" s="231">
        <v>0</v>
      </c>
      <c r="E1054" s="231">
        <v>0</v>
      </c>
      <c r="F1054" s="231">
        <v>0</v>
      </c>
      <c r="G1054" s="1883">
        <v>39906</v>
      </c>
    </row>
    <row r="1055" spans="1:7" x14ac:dyDescent="0.25">
      <c r="A1055" s="1883">
        <v>399069802</v>
      </c>
      <c r="B1055" s="231" t="s">
        <v>1978</v>
      </c>
      <c r="C1055" s="231">
        <v>0</v>
      </c>
      <c r="D1055" s="231">
        <v>0</v>
      </c>
      <c r="E1055" s="231">
        <v>0</v>
      </c>
      <c r="F1055" s="231">
        <v>0</v>
      </c>
      <c r="G1055" s="1883">
        <v>39906</v>
      </c>
    </row>
    <row r="1056" spans="1:7" x14ac:dyDescent="0.25">
      <c r="A1056" s="1883">
        <v>399069846</v>
      </c>
      <c r="B1056" s="231" t="s">
        <v>1980</v>
      </c>
      <c r="C1056" s="231">
        <v>0</v>
      </c>
      <c r="D1056" s="231">
        <v>0</v>
      </c>
      <c r="E1056" s="231">
        <v>0</v>
      </c>
      <c r="F1056" s="231">
        <v>0</v>
      </c>
      <c r="G1056" s="1883">
        <v>39906</v>
      </c>
    </row>
    <row r="1057" spans="1:7" x14ac:dyDescent="0.25">
      <c r="A1057" s="1883">
        <v>399070100</v>
      </c>
      <c r="B1057" s="231" t="s">
        <v>1982</v>
      </c>
      <c r="C1057" s="231">
        <v>0</v>
      </c>
      <c r="D1057" s="231">
        <v>0</v>
      </c>
      <c r="E1057" s="231">
        <v>0</v>
      </c>
      <c r="F1057" s="231">
        <v>0</v>
      </c>
      <c r="G1057" s="1883">
        <v>39907</v>
      </c>
    </row>
    <row r="1058" spans="1:7" x14ac:dyDescent="0.25">
      <c r="A1058" s="1883">
        <v>399070101</v>
      </c>
      <c r="B1058" s="231" t="s">
        <v>1984</v>
      </c>
      <c r="C1058" s="231">
        <v>0</v>
      </c>
      <c r="D1058" s="231">
        <v>0</v>
      </c>
      <c r="E1058" s="231">
        <v>0</v>
      </c>
      <c r="F1058" s="231">
        <v>0</v>
      </c>
      <c r="G1058" s="1883">
        <v>39907</v>
      </c>
    </row>
    <row r="1059" spans="1:7" x14ac:dyDescent="0.25">
      <c r="A1059" s="1883">
        <v>399070120</v>
      </c>
      <c r="B1059" s="231" t="s">
        <v>1986</v>
      </c>
      <c r="C1059" s="231">
        <v>0</v>
      </c>
      <c r="D1059" s="231">
        <v>0</v>
      </c>
      <c r="E1059" s="231">
        <v>0</v>
      </c>
      <c r="F1059" s="231">
        <v>0</v>
      </c>
      <c r="G1059" s="1883">
        <v>39907</v>
      </c>
    </row>
    <row r="1060" spans="1:7" x14ac:dyDescent="0.25">
      <c r="A1060" s="1883">
        <v>399070150</v>
      </c>
      <c r="B1060" s="231" t="s">
        <v>1988</v>
      </c>
      <c r="C1060" s="231">
        <v>0</v>
      </c>
      <c r="D1060" s="231">
        <v>0</v>
      </c>
      <c r="E1060" s="231">
        <v>0</v>
      </c>
      <c r="F1060" s="231">
        <v>0</v>
      </c>
      <c r="G1060" s="1883">
        <v>39907</v>
      </c>
    </row>
    <row r="1061" spans="1:7" x14ac:dyDescent="0.25">
      <c r="A1061" s="1883">
        <v>399070200</v>
      </c>
      <c r="B1061" s="231" t="s">
        <v>1990</v>
      </c>
      <c r="C1061" s="231">
        <v>0</v>
      </c>
      <c r="D1061" s="231">
        <v>0</v>
      </c>
      <c r="E1061" s="231">
        <v>0</v>
      </c>
      <c r="F1061" s="231">
        <v>0</v>
      </c>
      <c r="G1061" s="1883">
        <v>39907</v>
      </c>
    </row>
    <row r="1062" spans="1:7" x14ac:dyDescent="0.25">
      <c r="A1062" s="1883">
        <v>399070700</v>
      </c>
      <c r="B1062" s="231" t="s">
        <v>1992</v>
      </c>
      <c r="C1062" s="231">
        <v>0</v>
      </c>
      <c r="D1062" s="231">
        <v>0</v>
      </c>
      <c r="E1062" s="231">
        <v>0</v>
      </c>
      <c r="F1062" s="231">
        <v>0</v>
      </c>
      <c r="G1062" s="1883">
        <v>39907</v>
      </c>
    </row>
    <row r="1063" spans="1:7" x14ac:dyDescent="0.25">
      <c r="A1063" s="1883">
        <v>399070800</v>
      </c>
      <c r="B1063" s="231" t="s">
        <v>1994</v>
      </c>
      <c r="C1063" s="231">
        <v>0</v>
      </c>
      <c r="D1063" s="231">
        <v>0</v>
      </c>
      <c r="E1063" s="231">
        <v>0</v>
      </c>
      <c r="F1063" s="231">
        <v>0</v>
      </c>
      <c r="G1063" s="1883">
        <v>39907</v>
      </c>
    </row>
    <row r="1064" spans="1:7" x14ac:dyDescent="0.25">
      <c r="A1064" s="1883">
        <v>399070915</v>
      </c>
      <c r="B1064" s="231" t="s">
        <v>1996</v>
      </c>
      <c r="C1064" s="231">
        <v>0</v>
      </c>
      <c r="D1064" s="231">
        <v>0</v>
      </c>
      <c r="E1064" s="231">
        <v>0</v>
      </c>
      <c r="F1064" s="231">
        <v>0</v>
      </c>
      <c r="G1064" s="1883">
        <v>39907</v>
      </c>
    </row>
    <row r="1065" spans="1:7" x14ac:dyDescent="0.25">
      <c r="A1065" s="1883">
        <v>399070930</v>
      </c>
      <c r="B1065" s="231" t="s">
        <v>1998</v>
      </c>
      <c r="C1065" s="231">
        <v>0</v>
      </c>
      <c r="D1065" s="231">
        <v>0</v>
      </c>
      <c r="E1065" s="231">
        <v>0</v>
      </c>
      <c r="F1065" s="231">
        <v>0</v>
      </c>
      <c r="G1065" s="1883">
        <v>39907</v>
      </c>
    </row>
    <row r="1066" spans="1:7" x14ac:dyDescent="0.25">
      <c r="A1066" s="1883">
        <v>399070975</v>
      </c>
      <c r="B1066" s="231" t="s">
        <v>2000</v>
      </c>
      <c r="C1066" s="231">
        <v>0</v>
      </c>
      <c r="D1066" s="231">
        <v>0</v>
      </c>
      <c r="E1066" s="231">
        <v>0</v>
      </c>
      <c r="F1066" s="231">
        <v>0</v>
      </c>
      <c r="G1066" s="1883">
        <v>39907</v>
      </c>
    </row>
    <row r="1067" spans="1:7" x14ac:dyDescent="0.25">
      <c r="A1067" s="1883">
        <v>399071100</v>
      </c>
      <c r="B1067" s="231" t="s">
        <v>2002</v>
      </c>
      <c r="C1067" s="231">
        <v>0</v>
      </c>
      <c r="D1067" s="231">
        <v>0</v>
      </c>
      <c r="E1067" s="231">
        <v>0</v>
      </c>
      <c r="F1067" s="231">
        <v>0</v>
      </c>
      <c r="G1067" s="1883">
        <v>39907</v>
      </c>
    </row>
    <row r="1068" spans="1:7" x14ac:dyDescent="0.25">
      <c r="A1068" s="1883">
        <v>399071135</v>
      </c>
      <c r="B1068" s="231" t="s">
        <v>2004</v>
      </c>
      <c r="C1068" s="231">
        <v>0</v>
      </c>
      <c r="D1068" s="231">
        <v>0</v>
      </c>
      <c r="E1068" s="231">
        <v>0</v>
      </c>
      <c r="F1068" s="231">
        <v>0</v>
      </c>
      <c r="G1068" s="1883">
        <v>39907</v>
      </c>
    </row>
    <row r="1069" spans="1:7" x14ac:dyDescent="0.25">
      <c r="A1069" s="1883">
        <v>399072000</v>
      </c>
      <c r="B1069" s="231" t="s">
        <v>2006</v>
      </c>
      <c r="C1069" s="231">
        <v>0</v>
      </c>
      <c r="D1069" s="231">
        <v>0</v>
      </c>
      <c r="E1069" s="231">
        <v>0</v>
      </c>
      <c r="F1069" s="231">
        <v>0</v>
      </c>
      <c r="G1069" s="1883">
        <v>39907</v>
      </c>
    </row>
    <row r="1070" spans="1:7" x14ac:dyDescent="0.25">
      <c r="A1070" s="1883">
        <v>399072002</v>
      </c>
      <c r="B1070" s="231" t="s">
        <v>2004</v>
      </c>
      <c r="C1070" s="231">
        <v>12397.78</v>
      </c>
      <c r="D1070" s="231">
        <v>11000</v>
      </c>
      <c r="E1070" s="231">
        <v>11000</v>
      </c>
      <c r="F1070" s="231">
        <v>1397.78</v>
      </c>
      <c r="G1070" s="1883">
        <v>39907</v>
      </c>
    </row>
    <row r="1071" spans="1:7" x14ac:dyDescent="0.25">
      <c r="A1071" s="1883">
        <v>399072003</v>
      </c>
      <c r="B1071" s="231" t="s">
        <v>2009</v>
      </c>
      <c r="C1071" s="231">
        <v>0</v>
      </c>
      <c r="D1071" s="231">
        <v>0</v>
      </c>
      <c r="E1071" s="231">
        <v>0</v>
      </c>
      <c r="F1071" s="231">
        <v>0</v>
      </c>
      <c r="G1071" s="1883">
        <v>39907</v>
      </c>
    </row>
    <row r="1072" spans="1:7" x14ac:dyDescent="0.25">
      <c r="A1072" s="1883">
        <v>399072004</v>
      </c>
      <c r="B1072" s="231" t="s">
        <v>2011</v>
      </c>
      <c r="C1072" s="231">
        <v>47877.35</v>
      </c>
      <c r="D1072" s="231">
        <v>90000</v>
      </c>
      <c r="E1072" s="231">
        <v>90000</v>
      </c>
      <c r="F1072" s="231">
        <v>-42122.65</v>
      </c>
      <c r="G1072" s="1883">
        <v>39907</v>
      </c>
    </row>
    <row r="1073" spans="1:7" x14ac:dyDescent="0.25">
      <c r="A1073" s="1883">
        <v>399072005</v>
      </c>
      <c r="B1073" s="231" t="s">
        <v>2013</v>
      </c>
      <c r="C1073" s="231">
        <v>0</v>
      </c>
      <c r="D1073" s="231">
        <v>2200</v>
      </c>
      <c r="E1073" s="231">
        <v>2200</v>
      </c>
      <c r="F1073" s="231">
        <v>-2200</v>
      </c>
      <c r="G1073" s="1883">
        <v>39907</v>
      </c>
    </row>
    <row r="1074" spans="1:7" x14ac:dyDescent="0.25">
      <c r="A1074" s="1883">
        <v>399072006</v>
      </c>
      <c r="B1074" s="231" t="s">
        <v>2015</v>
      </c>
      <c r="C1074" s="231">
        <v>0</v>
      </c>
      <c r="D1074" s="231">
        <v>0</v>
      </c>
      <c r="E1074" s="231">
        <v>0</v>
      </c>
      <c r="F1074" s="231">
        <v>0</v>
      </c>
      <c r="G1074" s="1883">
        <v>39907</v>
      </c>
    </row>
    <row r="1075" spans="1:7" x14ac:dyDescent="0.25">
      <c r="A1075" s="1883">
        <v>399072022</v>
      </c>
      <c r="B1075" s="231" t="s">
        <v>2017</v>
      </c>
      <c r="C1075" s="231">
        <v>0</v>
      </c>
      <c r="D1075" s="231">
        <v>0</v>
      </c>
      <c r="E1075" s="231">
        <v>0</v>
      </c>
      <c r="F1075" s="231">
        <v>0</v>
      </c>
      <c r="G1075" s="1883">
        <v>39907</v>
      </c>
    </row>
    <row r="1076" spans="1:7" x14ac:dyDescent="0.25">
      <c r="A1076" s="1883">
        <v>399072401</v>
      </c>
      <c r="B1076" s="231" t="s">
        <v>2019</v>
      </c>
      <c r="C1076" s="231">
        <v>245102.04</v>
      </c>
      <c r="D1076" s="231">
        <v>202900</v>
      </c>
      <c r="E1076" s="231">
        <v>202900</v>
      </c>
      <c r="F1076" s="231">
        <v>42202.04</v>
      </c>
      <c r="G1076" s="1883">
        <v>39907</v>
      </c>
    </row>
    <row r="1077" spans="1:7" x14ac:dyDescent="0.25">
      <c r="A1077" s="1883">
        <v>399072408</v>
      </c>
      <c r="B1077" s="231" t="s">
        <v>2758</v>
      </c>
      <c r="C1077" s="231">
        <v>4679.12</v>
      </c>
      <c r="D1077" s="231">
        <v>5500</v>
      </c>
      <c r="E1077" s="231">
        <v>5500</v>
      </c>
      <c r="F1077" s="231">
        <v>-820.88</v>
      </c>
      <c r="G1077" s="1883">
        <v>39907</v>
      </c>
    </row>
    <row r="1078" spans="1:7" x14ac:dyDescent="0.25">
      <c r="A1078" s="1883">
        <v>399072423</v>
      </c>
      <c r="B1078" s="231" t="s">
        <v>2021</v>
      </c>
      <c r="C1078" s="231">
        <v>41833.97</v>
      </c>
      <c r="D1078" s="231">
        <v>56400</v>
      </c>
      <c r="E1078" s="231">
        <v>56400</v>
      </c>
      <c r="F1078" s="231">
        <v>-14566.03</v>
      </c>
      <c r="G1078" s="1883">
        <v>39907</v>
      </c>
    </row>
    <row r="1079" spans="1:7" x14ac:dyDescent="0.25">
      <c r="A1079" s="1883">
        <v>399072432</v>
      </c>
      <c r="B1079" s="231" t="s">
        <v>2023</v>
      </c>
      <c r="C1079" s="231">
        <v>0</v>
      </c>
      <c r="D1079" s="231">
        <v>0</v>
      </c>
      <c r="E1079" s="231">
        <v>0</v>
      </c>
      <c r="F1079" s="231">
        <v>0</v>
      </c>
      <c r="G1079" s="1883">
        <v>39907</v>
      </c>
    </row>
    <row r="1080" spans="1:7" x14ac:dyDescent="0.25">
      <c r="A1080" s="1883">
        <v>399072435</v>
      </c>
      <c r="B1080" s="231" t="s">
        <v>2025</v>
      </c>
      <c r="C1080" s="231">
        <v>0</v>
      </c>
      <c r="D1080" s="231">
        <v>1000</v>
      </c>
      <c r="E1080" s="231">
        <v>1000</v>
      </c>
      <c r="F1080" s="231">
        <v>-1000</v>
      </c>
      <c r="G1080" s="1883">
        <v>39907</v>
      </c>
    </row>
    <row r="1081" spans="1:7" x14ac:dyDescent="0.25">
      <c r="A1081" s="1883">
        <v>399072446</v>
      </c>
      <c r="B1081" s="231" t="s">
        <v>2027</v>
      </c>
      <c r="C1081" s="231">
        <v>0</v>
      </c>
      <c r="D1081" s="231">
        <v>0</v>
      </c>
      <c r="E1081" s="231">
        <v>0</v>
      </c>
      <c r="F1081" s="231">
        <v>0</v>
      </c>
      <c r="G1081" s="1883">
        <v>39907</v>
      </c>
    </row>
    <row r="1082" spans="1:7" x14ac:dyDescent="0.25">
      <c r="A1082" s="1883">
        <v>399072500</v>
      </c>
      <c r="B1082" s="231" t="s">
        <v>2029</v>
      </c>
      <c r="C1082" s="231">
        <v>0</v>
      </c>
      <c r="D1082" s="231">
        <v>0</v>
      </c>
      <c r="E1082" s="231">
        <v>0</v>
      </c>
      <c r="F1082" s="231">
        <v>0</v>
      </c>
      <c r="G1082" s="1883">
        <v>39907</v>
      </c>
    </row>
    <row r="1083" spans="1:7" x14ac:dyDescent="0.25">
      <c r="A1083" s="1883">
        <v>399072510</v>
      </c>
      <c r="B1083" s="231" t="s">
        <v>2031</v>
      </c>
      <c r="C1083" s="231">
        <v>0</v>
      </c>
      <c r="D1083" s="231">
        <v>0</v>
      </c>
      <c r="E1083" s="231">
        <v>0</v>
      </c>
      <c r="F1083" s="231">
        <v>0</v>
      </c>
      <c r="G1083" s="1883">
        <v>39907</v>
      </c>
    </row>
    <row r="1084" spans="1:7" x14ac:dyDescent="0.25">
      <c r="A1084" s="1883">
        <v>399072520</v>
      </c>
      <c r="B1084" s="231" t="s">
        <v>2033</v>
      </c>
      <c r="C1084" s="231">
        <v>0</v>
      </c>
      <c r="D1084" s="231">
        <v>0</v>
      </c>
      <c r="E1084" s="231">
        <v>0</v>
      </c>
      <c r="F1084" s="231">
        <v>0</v>
      </c>
      <c r="G1084" s="1883">
        <v>39907</v>
      </c>
    </row>
    <row r="1085" spans="1:7" x14ac:dyDescent="0.25">
      <c r="A1085" s="1883">
        <v>399072701</v>
      </c>
      <c r="B1085" s="231" t="s">
        <v>2035</v>
      </c>
      <c r="C1085" s="231">
        <v>0</v>
      </c>
      <c r="D1085" s="231">
        <v>0</v>
      </c>
      <c r="E1085" s="231">
        <v>0</v>
      </c>
      <c r="F1085" s="231">
        <v>0</v>
      </c>
      <c r="G1085" s="1883">
        <v>39907</v>
      </c>
    </row>
    <row r="1086" spans="1:7" x14ac:dyDescent="0.25">
      <c r="A1086" s="1883">
        <v>399072703</v>
      </c>
      <c r="B1086" s="231" t="s">
        <v>2037</v>
      </c>
      <c r="C1086" s="231">
        <v>0</v>
      </c>
      <c r="D1086" s="231">
        <v>300</v>
      </c>
      <c r="E1086" s="231">
        <v>300</v>
      </c>
      <c r="F1086" s="231">
        <v>-300</v>
      </c>
      <c r="G1086" s="1883">
        <v>39907</v>
      </c>
    </row>
    <row r="1087" spans="1:7" x14ac:dyDescent="0.25">
      <c r="A1087" s="1883">
        <v>399072706</v>
      </c>
      <c r="B1087" s="231" t="s">
        <v>2039</v>
      </c>
      <c r="C1087" s="231">
        <v>0</v>
      </c>
      <c r="D1087" s="231">
        <v>300</v>
      </c>
      <c r="E1087" s="231">
        <v>300</v>
      </c>
      <c r="F1087" s="231">
        <v>-300</v>
      </c>
      <c r="G1087" s="1883">
        <v>39907</v>
      </c>
    </row>
    <row r="1088" spans="1:7" x14ac:dyDescent="0.25">
      <c r="A1088" s="1883">
        <v>399072708</v>
      </c>
      <c r="B1088" s="231" t="s">
        <v>2041</v>
      </c>
      <c r="C1088" s="231">
        <v>0</v>
      </c>
      <c r="D1088" s="231">
        <v>0</v>
      </c>
      <c r="E1088" s="231">
        <v>0</v>
      </c>
      <c r="F1088" s="231">
        <v>0</v>
      </c>
      <c r="G1088" s="1883">
        <v>39907</v>
      </c>
    </row>
    <row r="1089" spans="1:7" x14ac:dyDescent="0.25">
      <c r="A1089" s="1883">
        <v>399072712</v>
      </c>
      <c r="B1089" s="231" t="s">
        <v>2043</v>
      </c>
      <c r="C1089" s="231">
        <v>0</v>
      </c>
      <c r="D1089" s="231">
        <v>0</v>
      </c>
      <c r="E1089" s="231">
        <v>0</v>
      </c>
      <c r="F1089" s="231">
        <v>0</v>
      </c>
      <c r="G1089" s="1883">
        <v>39907</v>
      </c>
    </row>
    <row r="1090" spans="1:7" x14ac:dyDescent="0.25">
      <c r="A1090" s="1883">
        <v>399072713</v>
      </c>
      <c r="B1090" s="231" t="s">
        <v>2045</v>
      </c>
      <c r="C1090" s="231">
        <v>10570.96</v>
      </c>
      <c r="D1090" s="231">
        <v>28200</v>
      </c>
      <c r="E1090" s="231">
        <v>28200</v>
      </c>
      <c r="F1090" s="231">
        <v>-17629.04</v>
      </c>
      <c r="G1090" s="1883">
        <v>39907</v>
      </c>
    </row>
    <row r="1091" spans="1:7" x14ac:dyDescent="0.25">
      <c r="A1091" s="1883">
        <v>399072714</v>
      </c>
      <c r="B1091" s="231" t="s">
        <v>2047</v>
      </c>
      <c r="C1091" s="231">
        <v>330</v>
      </c>
      <c r="D1091" s="231">
        <v>4000</v>
      </c>
      <c r="E1091" s="231">
        <v>4000</v>
      </c>
      <c r="F1091" s="231">
        <v>-3670</v>
      </c>
      <c r="G1091" s="1883">
        <v>39907</v>
      </c>
    </row>
    <row r="1092" spans="1:7" x14ac:dyDescent="0.25">
      <c r="A1092" s="1883">
        <v>399072801</v>
      </c>
      <c r="B1092" s="231" t="s">
        <v>2049</v>
      </c>
      <c r="C1092" s="231">
        <v>0</v>
      </c>
      <c r="D1092" s="231">
        <v>0</v>
      </c>
      <c r="E1092" s="231">
        <v>0</v>
      </c>
      <c r="F1092" s="231">
        <v>0</v>
      </c>
      <c r="G1092" s="1883">
        <v>39907</v>
      </c>
    </row>
    <row r="1093" spans="1:7" x14ac:dyDescent="0.25">
      <c r="A1093" s="1883">
        <v>399072921</v>
      </c>
      <c r="B1093" s="231" t="s">
        <v>2051</v>
      </c>
      <c r="C1093" s="231">
        <v>0</v>
      </c>
      <c r="D1093" s="231">
        <v>0</v>
      </c>
      <c r="E1093" s="231">
        <v>0</v>
      </c>
      <c r="F1093" s="231">
        <v>0</v>
      </c>
      <c r="G1093" s="1883">
        <v>39907</v>
      </c>
    </row>
    <row r="1094" spans="1:7" x14ac:dyDescent="0.25">
      <c r="A1094" s="1883">
        <v>399074600</v>
      </c>
      <c r="B1094" s="231" t="s">
        <v>2053</v>
      </c>
      <c r="C1094" s="231">
        <v>0</v>
      </c>
      <c r="D1094" s="231">
        <v>0</v>
      </c>
      <c r="E1094" s="231">
        <v>0</v>
      </c>
      <c r="F1094" s="231">
        <v>0</v>
      </c>
      <c r="G1094" s="1883">
        <v>39907</v>
      </c>
    </row>
    <row r="1095" spans="1:7" x14ac:dyDescent="0.25">
      <c r="A1095" s="1883">
        <v>399074610</v>
      </c>
      <c r="B1095" s="231" t="s">
        <v>2055</v>
      </c>
      <c r="C1095" s="231">
        <v>0</v>
      </c>
      <c r="D1095" s="231">
        <v>0</v>
      </c>
      <c r="E1095" s="231">
        <v>0</v>
      </c>
      <c r="F1095" s="231">
        <v>0</v>
      </c>
      <c r="G1095" s="1883">
        <v>39907</v>
      </c>
    </row>
    <row r="1096" spans="1:7" x14ac:dyDescent="0.25">
      <c r="A1096" s="1883">
        <v>399074611</v>
      </c>
      <c r="B1096" s="231" t="s">
        <v>2057</v>
      </c>
      <c r="C1096" s="231">
        <v>0</v>
      </c>
      <c r="D1096" s="231">
        <v>0</v>
      </c>
      <c r="E1096" s="231">
        <v>0</v>
      </c>
      <c r="F1096" s="231">
        <v>0</v>
      </c>
      <c r="G1096" s="1883">
        <v>39907</v>
      </c>
    </row>
    <row r="1097" spans="1:7" x14ac:dyDescent="0.25">
      <c r="A1097" s="1883">
        <v>399074612</v>
      </c>
      <c r="B1097" s="231" t="s">
        <v>2059</v>
      </c>
      <c r="C1097" s="231">
        <v>0</v>
      </c>
      <c r="D1097" s="231">
        <v>0</v>
      </c>
      <c r="E1097" s="231">
        <v>0</v>
      </c>
      <c r="F1097" s="231">
        <v>0</v>
      </c>
      <c r="G1097" s="1883">
        <v>39907</v>
      </c>
    </row>
    <row r="1098" spans="1:7" x14ac:dyDescent="0.25">
      <c r="A1098" s="1883">
        <v>399074613</v>
      </c>
      <c r="B1098" s="231" t="s">
        <v>2061</v>
      </c>
      <c r="C1098" s="231">
        <v>0</v>
      </c>
      <c r="D1098" s="231">
        <v>0</v>
      </c>
      <c r="E1098" s="231">
        <v>0</v>
      </c>
      <c r="F1098" s="231">
        <v>0</v>
      </c>
      <c r="G1098" s="1883">
        <v>39907</v>
      </c>
    </row>
    <row r="1099" spans="1:7" x14ac:dyDescent="0.25">
      <c r="A1099" s="1883">
        <v>399074618</v>
      </c>
      <c r="B1099" s="231" t="s">
        <v>2063</v>
      </c>
      <c r="C1099" s="231">
        <v>0</v>
      </c>
      <c r="D1099" s="231">
        <v>0</v>
      </c>
      <c r="E1099" s="231">
        <v>0</v>
      </c>
      <c r="F1099" s="231">
        <v>0</v>
      </c>
      <c r="G1099" s="1883">
        <v>39907</v>
      </c>
    </row>
    <row r="1100" spans="1:7" x14ac:dyDescent="0.25">
      <c r="A1100" s="1883">
        <v>399074619</v>
      </c>
      <c r="B1100" s="231" t="s">
        <v>2065</v>
      </c>
      <c r="C1100" s="231">
        <v>0</v>
      </c>
      <c r="D1100" s="231">
        <v>0</v>
      </c>
      <c r="E1100" s="231">
        <v>0</v>
      </c>
      <c r="F1100" s="231">
        <v>0</v>
      </c>
      <c r="G1100" s="1883">
        <v>39907</v>
      </c>
    </row>
    <row r="1101" spans="1:7" x14ac:dyDescent="0.25">
      <c r="A1101" s="1883">
        <v>399074621</v>
      </c>
      <c r="B1101" s="231" t="s">
        <v>2067</v>
      </c>
      <c r="C1101" s="231">
        <v>0</v>
      </c>
      <c r="D1101" s="231">
        <v>0</v>
      </c>
      <c r="E1101" s="231">
        <v>0</v>
      </c>
      <c r="F1101" s="231">
        <v>0</v>
      </c>
      <c r="G1101" s="1883">
        <v>39907</v>
      </c>
    </row>
    <row r="1102" spans="1:7" x14ac:dyDescent="0.25">
      <c r="A1102" s="1883">
        <v>399075580</v>
      </c>
      <c r="B1102" s="231" t="s">
        <v>2069</v>
      </c>
      <c r="C1102" s="231">
        <v>602.58000000000004</v>
      </c>
      <c r="D1102" s="231">
        <v>0</v>
      </c>
      <c r="E1102" s="231">
        <v>0</v>
      </c>
      <c r="F1102" s="231">
        <v>602.58000000000004</v>
      </c>
      <c r="G1102" s="1883">
        <v>39907</v>
      </c>
    </row>
    <row r="1103" spans="1:7" x14ac:dyDescent="0.25">
      <c r="A1103" s="1883">
        <v>399075581</v>
      </c>
      <c r="B1103" s="231" t="s">
        <v>2071</v>
      </c>
      <c r="C1103" s="231">
        <v>0</v>
      </c>
      <c r="D1103" s="231">
        <v>0</v>
      </c>
      <c r="E1103" s="231">
        <v>0</v>
      </c>
      <c r="F1103" s="231">
        <v>0</v>
      </c>
      <c r="G1103" s="1883">
        <v>39907</v>
      </c>
    </row>
    <row r="1104" spans="1:7" x14ac:dyDescent="0.25">
      <c r="A1104" s="1883">
        <v>399075582</v>
      </c>
      <c r="B1104" s="231" t="s">
        <v>2073</v>
      </c>
      <c r="C1104" s="231">
        <v>0</v>
      </c>
      <c r="D1104" s="231">
        <v>0</v>
      </c>
      <c r="E1104" s="231">
        <v>0</v>
      </c>
      <c r="F1104" s="231">
        <v>0</v>
      </c>
      <c r="G1104" s="1883">
        <v>39907</v>
      </c>
    </row>
    <row r="1105" spans="1:7" x14ac:dyDescent="0.25">
      <c r="A1105" s="1883">
        <v>399075584</v>
      </c>
      <c r="B1105" s="231" t="s">
        <v>2075</v>
      </c>
      <c r="C1105" s="231">
        <v>0</v>
      </c>
      <c r="D1105" s="231">
        <v>0</v>
      </c>
      <c r="E1105" s="231">
        <v>0</v>
      </c>
      <c r="F1105" s="231">
        <v>0</v>
      </c>
      <c r="G1105" s="1883">
        <v>39907</v>
      </c>
    </row>
    <row r="1106" spans="1:7" x14ac:dyDescent="0.25">
      <c r="A1106" s="1883">
        <v>399075586</v>
      </c>
      <c r="B1106" s="231" t="s">
        <v>2077</v>
      </c>
      <c r="C1106" s="231">
        <v>0</v>
      </c>
      <c r="D1106" s="231">
        <v>0</v>
      </c>
      <c r="E1106" s="231">
        <v>0</v>
      </c>
      <c r="F1106" s="231">
        <v>0</v>
      </c>
      <c r="G1106" s="1883">
        <v>39907</v>
      </c>
    </row>
    <row r="1107" spans="1:7" x14ac:dyDescent="0.25">
      <c r="A1107" s="1883">
        <v>399075587</v>
      </c>
      <c r="B1107" s="231" t="s">
        <v>2079</v>
      </c>
      <c r="C1107" s="231">
        <v>0</v>
      </c>
      <c r="D1107" s="231">
        <v>0</v>
      </c>
      <c r="E1107" s="231">
        <v>0</v>
      </c>
      <c r="F1107" s="231">
        <v>0</v>
      </c>
      <c r="G1107" s="1883">
        <v>39907</v>
      </c>
    </row>
    <row r="1108" spans="1:7" x14ac:dyDescent="0.25">
      <c r="A1108" s="1883">
        <v>399075588</v>
      </c>
      <c r="B1108" s="231" t="s">
        <v>2081</v>
      </c>
      <c r="C1108" s="231">
        <v>0</v>
      </c>
      <c r="D1108" s="231">
        <v>0</v>
      </c>
      <c r="E1108" s="231">
        <v>0</v>
      </c>
      <c r="F1108" s="231">
        <v>0</v>
      </c>
      <c r="G1108" s="1883">
        <v>39907</v>
      </c>
    </row>
    <row r="1109" spans="1:7" x14ac:dyDescent="0.25">
      <c r="A1109" s="1883">
        <v>399075589</v>
      </c>
      <c r="B1109" s="231" t="s">
        <v>2083</v>
      </c>
      <c r="C1109" s="231">
        <v>0</v>
      </c>
      <c r="D1109" s="231">
        <v>0</v>
      </c>
      <c r="E1109" s="231">
        <v>0</v>
      </c>
      <c r="F1109" s="231">
        <v>0</v>
      </c>
      <c r="G1109" s="1883">
        <v>39907</v>
      </c>
    </row>
    <row r="1110" spans="1:7" x14ac:dyDescent="0.25">
      <c r="A1110" s="1883">
        <v>399075590</v>
      </c>
      <c r="B1110" s="231" t="s">
        <v>2085</v>
      </c>
      <c r="C1110" s="231">
        <v>0</v>
      </c>
      <c r="D1110" s="231">
        <v>0</v>
      </c>
      <c r="E1110" s="231">
        <v>0</v>
      </c>
      <c r="F1110" s="231">
        <v>0</v>
      </c>
      <c r="G1110" s="1883">
        <v>39907</v>
      </c>
    </row>
    <row r="1111" spans="1:7" x14ac:dyDescent="0.25">
      <c r="A1111" s="1883">
        <v>399075591</v>
      </c>
      <c r="B1111" s="231" t="s">
        <v>2087</v>
      </c>
      <c r="C1111" s="231">
        <v>0</v>
      </c>
      <c r="D1111" s="231">
        <v>0</v>
      </c>
      <c r="E1111" s="231">
        <v>0</v>
      </c>
      <c r="F1111" s="231">
        <v>0</v>
      </c>
      <c r="G1111" s="1883">
        <v>39907</v>
      </c>
    </row>
    <row r="1112" spans="1:7" x14ac:dyDescent="0.25">
      <c r="A1112" s="1883">
        <v>399075592</v>
      </c>
      <c r="B1112" s="231" t="s">
        <v>2089</v>
      </c>
      <c r="C1112" s="231">
        <v>0</v>
      </c>
      <c r="D1112" s="231">
        <v>0</v>
      </c>
      <c r="E1112" s="231">
        <v>0</v>
      </c>
      <c r="F1112" s="231">
        <v>0</v>
      </c>
      <c r="G1112" s="1883">
        <v>39907</v>
      </c>
    </row>
    <row r="1113" spans="1:7" x14ac:dyDescent="0.25">
      <c r="A1113" s="1883">
        <v>399075593</v>
      </c>
      <c r="B1113" s="231" t="s">
        <v>2091</v>
      </c>
      <c r="C1113" s="231">
        <v>0</v>
      </c>
      <c r="D1113" s="231">
        <v>0</v>
      </c>
      <c r="E1113" s="231">
        <v>0</v>
      </c>
      <c r="F1113" s="231">
        <v>0</v>
      </c>
      <c r="G1113" s="1883">
        <v>39907</v>
      </c>
    </row>
    <row r="1114" spans="1:7" x14ac:dyDescent="0.25">
      <c r="A1114" s="1883">
        <v>399075594</v>
      </c>
      <c r="B1114" s="231" t="s">
        <v>2093</v>
      </c>
      <c r="C1114" s="231">
        <v>0</v>
      </c>
      <c r="D1114" s="231">
        <v>0</v>
      </c>
      <c r="E1114" s="231">
        <v>0</v>
      </c>
      <c r="F1114" s="231">
        <v>0</v>
      </c>
      <c r="G1114" s="1883">
        <v>39907</v>
      </c>
    </row>
    <row r="1115" spans="1:7" x14ac:dyDescent="0.25">
      <c r="A1115" s="1883">
        <v>399075595</v>
      </c>
      <c r="B1115" s="231" t="s">
        <v>2095</v>
      </c>
      <c r="C1115" s="231">
        <v>0</v>
      </c>
      <c r="D1115" s="231">
        <v>0</v>
      </c>
      <c r="E1115" s="231">
        <v>0</v>
      </c>
      <c r="F1115" s="231">
        <v>0</v>
      </c>
      <c r="G1115" s="1883">
        <v>39907</v>
      </c>
    </row>
    <row r="1116" spans="1:7" x14ac:dyDescent="0.25">
      <c r="A1116" s="1883">
        <v>399075596</v>
      </c>
      <c r="B1116" s="231" t="s">
        <v>2097</v>
      </c>
      <c r="C1116" s="231">
        <v>0</v>
      </c>
      <c r="D1116" s="231">
        <v>0</v>
      </c>
      <c r="E1116" s="231">
        <v>0</v>
      </c>
      <c r="F1116" s="231">
        <v>0</v>
      </c>
      <c r="G1116" s="1883">
        <v>39907</v>
      </c>
    </row>
    <row r="1117" spans="1:7" x14ac:dyDescent="0.25">
      <c r="A1117" s="1883">
        <v>399075597</v>
      </c>
      <c r="B1117" s="231" t="s">
        <v>2099</v>
      </c>
      <c r="C1117" s="231">
        <v>0</v>
      </c>
      <c r="D1117" s="231">
        <v>0</v>
      </c>
      <c r="E1117" s="231">
        <v>0</v>
      </c>
      <c r="F1117" s="231">
        <v>0</v>
      </c>
      <c r="G1117" s="1883">
        <v>39907</v>
      </c>
    </row>
    <row r="1118" spans="1:7" x14ac:dyDescent="0.25">
      <c r="A1118" s="1883">
        <v>399075598</v>
      </c>
      <c r="B1118" s="231" t="s">
        <v>2101</v>
      </c>
      <c r="C1118" s="231">
        <v>0</v>
      </c>
      <c r="D1118" s="231">
        <v>0</v>
      </c>
      <c r="E1118" s="231">
        <v>0</v>
      </c>
      <c r="F1118" s="231">
        <v>0</v>
      </c>
      <c r="G1118" s="1883">
        <v>39907</v>
      </c>
    </row>
    <row r="1119" spans="1:7" x14ac:dyDescent="0.25">
      <c r="A1119" s="1883">
        <v>399076009</v>
      </c>
      <c r="B1119" s="231" t="s">
        <v>2103</v>
      </c>
      <c r="C1119" s="231">
        <v>0</v>
      </c>
      <c r="D1119" s="231">
        <v>0</v>
      </c>
      <c r="E1119" s="231">
        <v>0</v>
      </c>
      <c r="F1119" s="231">
        <v>0</v>
      </c>
      <c r="G1119" s="1883">
        <v>39907</v>
      </c>
    </row>
    <row r="1120" spans="1:7" x14ac:dyDescent="0.25">
      <c r="A1120" s="1883">
        <v>399076010</v>
      </c>
      <c r="B1120" s="231" t="s">
        <v>2105</v>
      </c>
      <c r="C1120" s="231">
        <v>0</v>
      </c>
      <c r="D1120" s="231">
        <v>0</v>
      </c>
      <c r="E1120" s="231">
        <v>0</v>
      </c>
      <c r="F1120" s="231">
        <v>0</v>
      </c>
      <c r="G1120" s="1883">
        <v>39907</v>
      </c>
    </row>
    <row r="1121" spans="1:7" x14ac:dyDescent="0.25">
      <c r="A1121" s="1883">
        <v>399076011</v>
      </c>
      <c r="B1121" s="231" t="s">
        <v>2107</v>
      </c>
      <c r="C1121" s="231">
        <v>0</v>
      </c>
      <c r="D1121" s="231">
        <v>0</v>
      </c>
      <c r="E1121" s="231">
        <v>0</v>
      </c>
      <c r="F1121" s="231">
        <v>0</v>
      </c>
      <c r="G1121" s="1883">
        <v>39907</v>
      </c>
    </row>
    <row r="1122" spans="1:7" x14ac:dyDescent="0.25">
      <c r="A1122" s="1883">
        <v>399079003</v>
      </c>
      <c r="B1122" s="231" t="s">
        <v>2109</v>
      </c>
      <c r="C1122" s="231">
        <v>0</v>
      </c>
      <c r="D1122" s="231">
        <v>0</v>
      </c>
      <c r="E1122" s="231">
        <v>0</v>
      </c>
      <c r="F1122" s="231">
        <v>0</v>
      </c>
      <c r="G1122" s="1883">
        <v>39907</v>
      </c>
    </row>
    <row r="1123" spans="1:7" x14ac:dyDescent="0.25">
      <c r="A1123" s="1883">
        <v>399079051</v>
      </c>
      <c r="B1123" s="231" t="s">
        <v>2111</v>
      </c>
      <c r="C1123" s="231">
        <v>0</v>
      </c>
      <c r="D1123" s="231">
        <v>0</v>
      </c>
      <c r="E1123" s="231">
        <v>0</v>
      </c>
      <c r="F1123" s="231">
        <v>0</v>
      </c>
      <c r="G1123" s="1883">
        <v>39907</v>
      </c>
    </row>
    <row r="1124" spans="1:7" x14ac:dyDescent="0.25">
      <c r="A1124" s="1883">
        <v>399079053</v>
      </c>
      <c r="B1124" s="231" t="s">
        <v>2113</v>
      </c>
      <c r="C1124" s="231">
        <v>0</v>
      </c>
      <c r="D1124" s="231">
        <v>0</v>
      </c>
      <c r="E1124" s="231">
        <v>0</v>
      </c>
      <c r="F1124" s="231">
        <v>0</v>
      </c>
      <c r="G1124" s="1883">
        <v>39907</v>
      </c>
    </row>
    <row r="1125" spans="1:7" x14ac:dyDescent="0.25">
      <c r="A1125" s="1883">
        <v>399079204</v>
      </c>
      <c r="B1125" s="231" t="s">
        <v>2115</v>
      </c>
      <c r="C1125" s="231">
        <v>0</v>
      </c>
      <c r="D1125" s="231">
        <v>0</v>
      </c>
      <c r="E1125" s="231">
        <v>0</v>
      </c>
      <c r="F1125" s="231">
        <v>0</v>
      </c>
      <c r="G1125" s="1883">
        <v>39907</v>
      </c>
    </row>
    <row r="1126" spans="1:7" x14ac:dyDescent="0.25">
      <c r="A1126" s="1883">
        <v>399079800</v>
      </c>
      <c r="B1126" s="231" t="s">
        <v>2117</v>
      </c>
      <c r="C1126" s="231">
        <v>0</v>
      </c>
      <c r="D1126" s="231">
        <v>0</v>
      </c>
      <c r="E1126" s="231">
        <v>0</v>
      </c>
      <c r="F1126" s="231">
        <v>0</v>
      </c>
      <c r="G1126" s="1883">
        <v>39907</v>
      </c>
    </row>
    <row r="1127" spans="1:7" x14ac:dyDescent="0.25">
      <c r="A1127" s="1883">
        <v>399079802</v>
      </c>
      <c r="B1127" s="231" t="s">
        <v>2119</v>
      </c>
      <c r="C1127" s="231">
        <v>0</v>
      </c>
      <c r="D1127" s="231">
        <v>0</v>
      </c>
      <c r="E1127" s="231">
        <v>0</v>
      </c>
      <c r="F1127" s="231">
        <v>0</v>
      </c>
      <c r="G1127" s="1883">
        <v>39907</v>
      </c>
    </row>
    <row r="1128" spans="1:7" x14ac:dyDescent="0.25">
      <c r="A1128" s="1883">
        <v>399079806</v>
      </c>
      <c r="B1128" s="231" t="s">
        <v>2786</v>
      </c>
      <c r="C1128" s="231">
        <v>0</v>
      </c>
      <c r="D1128" s="231">
        <v>-15000</v>
      </c>
      <c r="E1128" s="231">
        <v>-15000</v>
      </c>
      <c r="F1128" s="231">
        <v>15000</v>
      </c>
      <c r="G1128" s="1883">
        <v>39907</v>
      </c>
    </row>
    <row r="1129" spans="1:7" x14ac:dyDescent="0.25">
      <c r="A1129" s="1883">
        <v>399079846</v>
      </c>
      <c r="B1129" s="231" t="s">
        <v>2121</v>
      </c>
      <c r="C1129" s="231">
        <v>0</v>
      </c>
      <c r="D1129" s="231">
        <v>0</v>
      </c>
      <c r="E1129" s="231">
        <v>0</v>
      </c>
      <c r="F1129" s="231">
        <v>0</v>
      </c>
      <c r="G1129" s="1883">
        <v>39907</v>
      </c>
    </row>
    <row r="1130" spans="1:7" x14ac:dyDescent="0.25">
      <c r="A1130" s="1883">
        <v>399080100</v>
      </c>
      <c r="B1130" s="231" t="s">
        <v>2123</v>
      </c>
      <c r="C1130" s="231">
        <v>151243.43</v>
      </c>
      <c r="D1130" s="231">
        <v>296700</v>
      </c>
      <c r="E1130" s="231">
        <v>296700</v>
      </c>
      <c r="F1130" s="231">
        <v>-145456.57</v>
      </c>
      <c r="G1130" s="1883">
        <v>39908</v>
      </c>
    </row>
    <row r="1131" spans="1:7" x14ac:dyDescent="0.25">
      <c r="A1131" s="1883">
        <v>399080101</v>
      </c>
      <c r="B1131" s="231" t="s">
        <v>2125</v>
      </c>
      <c r="C1131" s="231">
        <v>0</v>
      </c>
      <c r="D1131" s="231">
        <v>0</v>
      </c>
      <c r="E1131" s="231">
        <v>0</v>
      </c>
      <c r="F1131" s="231">
        <v>0</v>
      </c>
      <c r="G1131" s="1883">
        <v>39908</v>
      </c>
    </row>
    <row r="1132" spans="1:7" x14ac:dyDescent="0.25">
      <c r="A1132" s="1883">
        <v>399080102</v>
      </c>
      <c r="B1132" s="231" t="s">
        <v>2127</v>
      </c>
      <c r="C1132" s="231">
        <v>0</v>
      </c>
      <c r="D1132" s="231">
        <v>0</v>
      </c>
      <c r="E1132" s="231">
        <v>0</v>
      </c>
      <c r="F1132" s="231">
        <v>0</v>
      </c>
      <c r="G1132" s="1883">
        <v>39908</v>
      </c>
    </row>
    <row r="1133" spans="1:7" x14ac:dyDescent="0.25">
      <c r="A1133" s="1883">
        <v>399080103</v>
      </c>
      <c r="B1133" s="231" t="s">
        <v>2129</v>
      </c>
      <c r="C1133" s="231">
        <v>0</v>
      </c>
      <c r="D1133" s="231">
        <v>0</v>
      </c>
      <c r="E1133" s="231">
        <v>0</v>
      </c>
      <c r="F1133" s="231">
        <v>0</v>
      </c>
      <c r="G1133" s="1883">
        <v>39908</v>
      </c>
    </row>
    <row r="1134" spans="1:7" x14ac:dyDescent="0.25">
      <c r="A1134" s="1883">
        <v>399080120</v>
      </c>
      <c r="B1134" s="231" t="s">
        <v>2131</v>
      </c>
      <c r="C1134" s="231">
        <v>0</v>
      </c>
      <c r="D1134" s="231">
        <v>0</v>
      </c>
      <c r="E1134" s="231">
        <v>0</v>
      </c>
      <c r="F1134" s="231">
        <v>0</v>
      </c>
      <c r="G1134" s="1883">
        <v>39908</v>
      </c>
    </row>
    <row r="1135" spans="1:7" x14ac:dyDescent="0.25">
      <c r="A1135" s="1883">
        <v>399080150</v>
      </c>
      <c r="B1135" s="231" t="s">
        <v>2133</v>
      </c>
      <c r="C1135" s="231">
        <v>1047.6500000000001</v>
      </c>
      <c r="D1135" s="231">
        <v>3000</v>
      </c>
      <c r="E1135" s="231">
        <v>3000</v>
      </c>
      <c r="F1135" s="231">
        <v>-1952.35</v>
      </c>
      <c r="G1135" s="1883">
        <v>39908</v>
      </c>
    </row>
    <row r="1136" spans="1:7" x14ac:dyDescent="0.25">
      <c r="A1136" s="1883">
        <v>399080200</v>
      </c>
      <c r="B1136" s="231" t="s">
        <v>2135</v>
      </c>
      <c r="C1136" s="231">
        <v>-0.02</v>
      </c>
      <c r="D1136" s="231">
        <v>0</v>
      </c>
      <c r="E1136" s="231">
        <v>0</v>
      </c>
      <c r="F1136" s="231">
        <v>-0.02</v>
      </c>
      <c r="G1136" s="1883">
        <v>39908</v>
      </c>
    </row>
    <row r="1137" spans="1:7" x14ac:dyDescent="0.25">
      <c r="A1137" s="1883">
        <v>399080700</v>
      </c>
      <c r="B1137" s="231" t="s">
        <v>2137</v>
      </c>
      <c r="C1137" s="231">
        <v>0</v>
      </c>
      <c r="D1137" s="231">
        <v>0</v>
      </c>
      <c r="E1137" s="231">
        <v>0</v>
      </c>
      <c r="F1137" s="231">
        <v>0</v>
      </c>
      <c r="G1137" s="1883">
        <v>39908</v>
      </c>
    </row>
    <row r="1138" spans="1:7" x14ac:dyDescent="0.25">
      <c r="A1138" s="1883">
        <v>399080730</v>
      </c>
      <c r="B1138" s="231" t="s">
        <v>2139</v>
      </c>
      <c r="C1138" s="231">
        <v>0</v>
      </c>
      <c r="D1138" s="231">
        <v>0</v>
      </c>
      <c r="E1138" s="231">
        <v>0</v>
      </c>
      <c r="F1138" s="231">
        <v>0</v>
      </c>
      <c r="G1138" s="1883">
        <v>39908</v>
      </c>
    </row>
    <row r="1139" spans="1:7" x14ac:dyDescent="0.25">
      <c r="A1139" s="1883">
        <v>399080800</v>
      </c>
      <c r="B1139" s="231" t="s">
        <v>2141</v>
      </c>
      <c r="C1139" s="231">
        <v>0</v>
      </c>
      <c r="D1139" s="231">
        <v>0</v>
      </c>
      <c r="E1139" s="231">
        <v>0</v>
      </c>
      <c r="F1139" s="231">
        <v>0</v>
      </c>
      <c r="G1139" s="1883">
        <v>39908</v>
      </c>
    </row>
    <row r="1140" spans="1:7" x14ac:dyDescent="0.25">
      <c r="A1140" s="1883">
        <v>399080930</v>
      </c>
      <c r="B1140" s="231" t="s">
        <v>2143</v>
      </c>
      <c r="C1140" s="231">
        <v>0</v>
      </c>
      <c r="D1140" s="231">
        <v>300</v>
      </c>
      <c r="E1140" s="231">
        <v>300</v>
      </c>
      <c r="F1140" s="231">
        <v>-300</v>
      </c>
      <c r="G1140" s="1883">
        <v>39908</v>
      </c>
    </row>
    <row r="1141" spans="1:7" x14ac:dyDescent="0.25">
      <c r="A1141" s="1883">
        <v>399081040</v>
      </c>
      <c r="B1141" s="231" t="s">
        <v>2145</v>
      </c>
      <c r="C1141" s="231">
        <v>0</v>
      </c>
      <c r="D1141" s="231">
        <v>0</v>
      </c>
      <c r="E1141" s="231">
        <v>0</v>
      </c>
      <c r="F1141" s="231">
        <v>0</v>
      </c>
      <c r="G1141" s="1883">
        <v>39908</v>
      </c>
    </row>
    <row r="1142" spans="1:7" x14ac:dyDescent="0.25">
      <c r="A1142" s="1883">
        <v>399081400</v>
      </c>
      <c r="B1142" s="231" t="s">
        <v>2147</v>
      </c>
      <c r="C1142" s="231">
        <v>484.24</v>
      </c>
      <c r="D1142" s="231">
        <v>4000</v>
      </c>
      <c r="E1142" s="231">
        <v>4000</v>
      </c>
      <c r="F1142" s="231">
        <v>-3515.76</v>
      </c>
      <c r="G1142" s="1883">
        <v>39908</v>
      </c>
    </row>
    <row r="1143" spans="1:7" x14ac:dyDescent="0.25">
      <c r="A1143" s="1883">
        <v>399081401</v>
      </c>
      <c r="B1143" s="231" t="s">
        <v>2149</v>
      </c>
      <c r="C1143" s="231">
        <v>0</v>
      </c>
      <c r="D1143" s="231">
        <v>0</v>
      </c>
      <c r="E1143" s="231">
        <v>0</v>
      </c>
      <c r="F1143" s="231">
        <v>0</v>
      </c>
      <c r="G1143" s="1883">
        <v>39908</v>
      </c>
    </row>
    <row r="1144" spans="1:7" x14ac:dyDescent="0.25">
      <c r="A1144" s="1883">
        <v>399081500</v>
      </c>
      <c r="B1144" s="231" t="s">
        <v>2151</v>
      </c>
      <c r="C1144" s="231">
        <v>0</v>
      </c>
      <c r="D1144" s="231">
        <v>11200</v>
      </c>
      <c r="E1144" s="231">
        <v>11200</v>
      </c>
      <c r="F1144" s="231">
        <v>-11200</v>
      </c>
      <c r="G1144" s="1883">
        <v>39908</v>
      </c>
    </row>
    <row r="1145" spans="1:7" x14ac:dyDescent="0.25">
      <c r="A1145" s="1883">
        <v>399081501</v>
      </c>
      <c r="B1145" s="231" t="s">
        <v>2153</v>
      </c>
      <c r="C1145" s="231">
        <v>0</v>
      </c>
      <c r="D1145" s="231">
        <v>0</v>
      </c>
      <c r="E1145" s="231">
        <v>0</v>
      </c>
      <c r="F1145" s="231">
        <v>0</v>
      </c>
      <c r="G1145" s="1883">
        <v>39908</v>
      </c>
    </row>
    <row r="1146" spans="1:7" x14ac:dyDescent="0.25">
      <c r="A1146" s="1883">
        <v>399081600</v>
      </c>
      <c r="B1146" s="231" t="s">
        <v>2155</v>
      </c>
      <c r="C1146" s="231">
        <v>12526.15</v>
      </c>
      <c r="D1146" s="231">
        <v>25700</v>
      </c>
      <c r="E1146" s="231">
        <v>25700</v>
      </c>
      <c r="F1146" s="231">
        <v>-13173.85</v>
      </c>
      <c r="G1146" s="1883">
        <v>39908</v>
      </c>
    </row>
    <row r="1147" spans="1:7" x14ac:dyDescent="0.25">
      <c r="A1147" s="1883">
        <v>399081601</v>
      </c>
      <c r="B1147" s="231" t="s">
        <v>2157</v>
      </c>
      <c r="C1147" s="231">
        <v>0</v>
      </c>
      <c r="D1147" s="231">
        <v>0</v>
      </c>
      <c r="E1147" s="231">
        <v>0</v>
      </c>
      <c r="F1147" s="231">
        <v>0</v>
      </c>
      <c r="G1147" s="1883">
        <v>39908</v>
      </c>
    </row>
    <row r="1148" spans="1:7" x14ac:dyDescent="0.25">
      <c r="A1148" s="1883">
        <v>399081602</v>
      </c>
      <c r="B1148" s="231" t="s">
        <v>2159</v>
      </c>
      <c r="C1148" s="231">
        <v>0</v>
      </c>
      <c r="D1148" s="231">
        <v>0</v>
      </c>
      <c r="E1148" s="231">
        <v>0</v>
      </c>
      <c r="F1148" s="231">
        <v>0</v>
      </c>
      <c r="G1148" s="1883">
        <v>39908</v>
      </c>
    </row>
    <row r="1149" spans="1:7" x14ac:dyDescent="0.25">
      <c r="A1149" s="1883">
        <v>399081610</v>
      </c>
      <c r="B1149" s="231" t="s">
        <v>2161</v>
      </c>
      <c r="C1149" s="231">
        <v>0</v>
      </c>
      <c r="D1149" s="231">
        <v>12000</v>
      </c>
      <c r="E1149" s="231">
        <v>12000</v>
      </c>
      <c r="F1149" s="231">
        <v>-12000</v>
      </c>
      <c r="G1149" s="1883">
        <v>39908</v>
      </c>
    </row>
    <row r="1150" spans="1:7" x14ac:dyDescent="0.25">
      <c r="A1150" s="1883">
        <v>399081620</v>
      </c>
      <c r="B1150" s="231" t="s">
        <v>2163</v>
      </c>
      <c r="C1150" s="231">
        <v>192</v>
      </c>
      <c r="D1150" s="231">
        <v>300</v>
      </c>
      <c r="E1150" s="231">
        <v>300</v>
      </c>
      <c r="F1150" s="231">
        <v>-108</v>
      </c>
      <c r="G1150" s="1883">
        <v>39908</v>
      </c>
    </row>
    <row r="1151" spans="1:7" x14ac:dyDescent="0.25">
      <c r="A1151" s="1883">
        <v>399081630</v>
      </c>
      <c r="B1151" s="231" t="s">
        <v>2165</v>
      </c>
      <c r="C1151" s="231">
        <v>0</v>
      </c>
      <c r="D1151" s="231">
        <v>0</v>
      </c>
      <c r="E1151" s="231">
        <v>0</v>
      </c>
      <c r="F1151" s="231">
        <v>0</v>
      </c>
      <c r="G1151" s="1883">
        <v>39908</v>
      </c>
    </row>
    <row r="1152" spans="1:7" x14ac:dyDescent="0.25">
      <c r="A1152" s="1883">
        <v>399082000</v>
      </c>
      <c r="B1152" s="231" t="s">
        <v>2167</v>
      </c>
      <c r="C1152" s="231">
        <v>0</v>
      </c>
      <c r="D1152" s="231">
        <v>100</v>
      </c>
      <c r="E1152" s="231">
        <v>100</v>
      </c>
      <c r="F1152" s="231">
        <v>-100</v>
      </c>
      <c r="G1152" s="1883">
        <v>39908</v>
      </c>
    </row>
    <row r="1153" spans="1:7" x14ac:dyDescent="0.25">
      <c r="A1153" s="1883">
        <v>399082002</v>
      </c>
      <c r="B1153" s="231" t="s">
        <v>2169</v>
      </c>
      <c r="C1153" s="231">
        <v>5263.85</v>
      </c>
      <c r="D1153" s="231">
        <v>4500</v>
      </c>
      <c r="E1153" s="231">
        <v>4500</v>
      </c>
      <c r="F1153" s="231">
        <v>763.85</v>
      </c>
      <c r="G1153" s="1883">
        <v>39908</v>
      </c>
    </row>
    <row r="1154" spans="1:7" x14ac:dyDescent="0.25">
      <c r="A1154" s="1883">
        <v>399082003</v>
      </c>
      <c r="B1154" s="231" t="s">
        <v>2759</v>
      </c>
      <c r="C1154" s="231">
        <v>0</v>
      </c>
      <c r="D1154" s="231">
        <v>0</v>
      </c>
      <c r="E1154" s="231">
        <v>0</v>
      </c>
      <c r="F1154" s="231">
        <v>0</v>
      </c>
      <c r="G1154" s="1883">
        <v>39908</v>
      </c>
    </row>
    <row r="1155" spans="1:7" x14ac:dyDescent="0.25">
      <c r="A1155" s="1883">
        <v>399082004</v>
      </c>
      <c r="B1155" s="231" t="s">
        <v>2171</v>
      </c>
      <c r="C1155" s="231">
        <v>48499.56</v>
      </c>
      <c r="D1155" s="231">
        <v>42900</v>
      </c>
      <c r="E1155" s="231">
        <v>42900</v>
      </c>
      <c r="F1155" s="231">
        <v>5599.56</v>
      </c>
      <c r="G1155" s="1883">
        <v>39908</v>
      </c>
    </row>
    <row r="1156" spans="1:7" x14ac:dyDescent="0.25">
      <c r="A1156" s="1883">
        <v>399082006</v>
      </c>
      <c r="B1156" s="231" t="s">
        <v>2173</v>
      </c>
      <c r="C1156" s="231">
        <v>288.3</v>
      </c>
      <c r="D1156" s="231">
        <v>0</v>
      </c>
      <c r="E1156" s="231">
        <v>0</v>
      </c>
      <c r="F1156" s="231">
        <v>288.3</v>
      </c>
      <c r="G1156" s="1883">
        <v>39908</v>
      </c>
    </row>
    <row r="1157" spans="1:7" x14ac:dyDescent="0.25">
      <c r="A1157" s="1883">
        <v>399082015</v>
      </c>
      <c r="B1157" s="231" t="s">
        <v>2175</v>
      </c>
      <c r="C1157" s="231">
        <v>0</v>
      </c>
      <c r="D1157" s="231">
        <v>0</v>
      </c>
      <c r="E1157" s="231">
        <v>0</v>
      </c>
      <c r="F1157" s="231">
        <v>0</v>
      </c>
      <c r="G1157" s="1883">
        <v>39908</v>
      </c>
    </row>
    <row r="1158" spans="1:7" x14ac:dyDescent="0.25">
      <c r="A1158" s="1883">
        <v>399082022</v>
      </c>
      <c r="B1158" s="231" t="s">
        <v>2177</v>
      </c>
      <c r="C1158" s="231">
        <v>0</v>
      </c>
      <c r="D1158" s="231">
        <v>0</v>
      </c>
      <c r="E1158" s="231">
        <v>0</v>
      </c>
      <c r="F1158" s="231">
        <v>0</v>
      </c>
      <c r="G1158" s="1883">
        <v>39908</v>
      </c>
    </row>
    <row r="1159" spans="1:7" x14ac:dyDescent="0.25">
      <c r="A1159" s="1883">
        <v>399082106</v>
      </c>
      <c r="B1159" s="231" t="s">
        <v>2179</v>
      </c>
      <c r="C1159" s="231">
        <v>0</v>
      </c>
      <c r="D1159" s="231">
        <v>0</v>
      </c>
      <c r="E1159" s="231">
        <v>0</v>
      </c>
      <c r="F1159" s="231">
        <v>0</v>
      </c>
      <c r="G1159" s="1883">
        <v>39908</v>
      </c>
    </row>
    <row r="1160" spans="1:7" x14ac:dyDescent="0.25">
      <c r="A1160" s="1883">
        <v>399082300</v>
      </c>
      <c r="B1160" s="231" t="s">
        <v>2181</v>
      </c>
      <c r="C1160" s="231">
        <v>57</v>
      </c>
      <c r="D1160" s="231">
        <v>1000</v>
      </c>
      <c r="E1160" s="231">
        <v>1000</v>
      </c>
      <c r="F1160" s="231">
        <v>-943</v>
      </c>
      <c r="G1160" s="1883">
        <v>39908</v>
      </c>
    </row>
    <row r="1161" spans="1:7" x14ac:dyDescent="0.25">
      <c r="A1161" s="1883">
        <v>399082408</v>
      </c>
      <c r="B1161" s="231" t="s">
        <v>2183</v>
      </c>
      <c r="C1161" s="231">
        <v>0</v>
      </c>
      <c r="D1161" s="231">
        <v>0</v>
      </c>
      <c r="E1161" s="231">
        <v>0</v>
      </c>
      <c r="F1161" s="231">
        <v>0</v>
      </c>
      <c r="G1161" s="1883">
        <v>39908</v>
      </c>
    </row>
    <row r="1162" spans="1:7" x14ac:dyDescent="0.25">
      <c r="A1162" s="1883">
        <v>399082424</v>
      </c>
      <c r="B1162" s="231" t="s">
        <v>2185</v>
      </c>
      <c r="C1162" s="231">
        <v>0</v>
      </c>
      <c r="D1162" s="231">
        <v>30500</v>
      </c>
      <c r="E1162" s="231">
        <v>30500</v>
      </c>
      <c r="F1162" s="231">
        <v>-30500</v>
      </c>
      <c r="G1162" s="1883">
        <v>39908</v>
      </c>
    </row>
    <row r="1163" spans="1:7" x14ac:dyDescent="0.25">
      <c r="A1163" s="1883">
        <v>399082429</v>
      </c>
      <c r="B1163" s="231" t="s">
        <v>2187</v>
      </c>
      <c r="C1163" s="231">
        <v>0</v>
      </c>
      <c r="D1163" s="231">
        <v>0</v>
      </c>
      <c r="E1163" s="231">
        <v>0</v>
      </c>
      <c r="F1163" s="231">
        <v>0</v>
      </c>
      <c r="G1163" s="1883">
        <v>39908</v>
      </c>
    </row>
    <row r="1164" spans="1:7" x14ac:dyDescent="0.25">
      <c r="A1164" s="1883">
        <v>399082433</v>
      </c>
      <c r="B1164" s="231" t="s">
        <v>2189</v>
      </c>
      <c r="C1164" s="231">
        <v>0</v>
      </c>
      <c r="D1164" s="231">
        <v>0</v>
      </c>
      <c r="E1164" s="231">
        <v>0</v>
      </c>
      <c r="F1164" s="231">
        <v>0</v>
      </c>
      <c r="G1164" s="1883">
        <v>39908</v>
      </c>
    </row>
    <row r="1165" spans="1:7" x14ac:dyDescent="0.25">
      <c r="A1165" s="1883">
        <v>399082434</v>
      </c>
      <c r="B1165" s="231" t="s">
        <v>2780</v>
      </c>
      <c r="C1165" s="231">
        <v>0</v>
      </c>
      <c r="D1165" s="231">
        <v>0</v>
      </c>
      <c r="E1165" s="231">
        <v>0</v>
      </c>
      <c r="F1165" s="231">
        <v>0</v>
      </c>
      <c r="G1165" s="1883">
        <v>39908</v>
      </c>
    </row>
    <row r="1166" spans="1:7" x14ac:dyDescent="0.25">
      <c r="A1166" s="1883">
        <v>399082471</v>
      </c>
      <c r="B1166" s="231" t="s">
        <v>2191</v>
      </c>
      <c r="C1166" s="231">
        <v>381.84</v>
      </c>
      <c r="D1166" s="231">
        <v>400</v>
      </c>
      <c r="E1166" s="231">
        <v>400</v>
      </c>
      <c r="F1166" s="231">
        <v>-18.16</v>
      </c>
      <c r="G1166" s="1883">
        <v>39908</v>
      </c>
    </row>
    <row r="1167" spans="1:7" x14ac:dyDescent="0.25">
      <c r="A1167" s="1883">
        <v>399082500</v>
      </c>
      <c r="B1167" s="231" t="s">
        <v>2193</v>
      </c>
      <c r="C1167" s="231">
        <v>0</v>
      </c>
      <c r="D1167" s="231">
        <v>600</v>
      </c>
      <c r="E1167" s="231">
        <v>600</v>
      </c>
      <c r="F1167" s="231">
        <v>-600</v>
      </c>
      <c r="G1167" s="1883">
        <v>39908</v>
      </c>
    </row>
    <row r="1168" spans="1:7" x14ac:dyDescent="0.25">
      <c r="A1168" s="1883">
        <v>399082510</v>
      </c>
      <c r="B1168" s="231" t="s">
        <v>2195</v>
      </c>
      <c r="C1168" s="231">
        <v>0</v>
      </c>
      <c r="D1168" s="231">
        <v>0</v>
      </c>
      <c r="E1168" s="231">
        <v>0</v>
      </c>
      <c r="F1168" s="231">
        <v>0</v>
      </c>
      <c r="G1168" s="1883">
        <v>39908</v>
      </c>
    </row>
    <row r="1169" spans="1:7" x14ac:dyDescent="0.25">
      <c r="A1169" s="1883">
        <v>399082524</v>
      </c>
      <c r="B1169" s="231" t="s">
        <v>2197</v>
      </c>
      <c r="C1169" s="231">
        <v>0</v>
      </c>
      <c r="D1169" s="231">
        <v>0</v>
      </c>
      <c r="E1169" s="231">
        <v>0</v>
      </c>
      <c r="F1169" s="231">
        <v>0</v>
      </c>
      <c r="G1169" s="1883">
        <v>39908</v>
      </c>
    </row>
    <row r="1170" spans="1:7" x14ac:dyDescent="0.25">
      <c r="A1170" s="1883">
        <v>399082701</v>
      </c>
      <c r="B1170" s="231" t="s">
        <v>2199</v>
      </c>
      <c r="C1170" s="231">
        <v>0</v>
      </c>
      <c r="D1170" s="231">
        <v>0</v>
      </c>
      <c r="E1170" s="231">
        <v>0</v>
      </c>
      <c r="F1170" s="231">
        <v>0</v>
      </c>
      <c r="G1170" s="1883">
        <v>39908</v>
      </c>
    </row>
    <row r="1171" spans="1:7" x14ac:dyDescent="0.25">
      <c r="A1171" s="1883">
        <v>399082703</v>
      </c>
      <c r="B1171" s="231" t="s">
        <v>2201</v>
      </c>
      <c r="C1171" s="231">
        <v>1945.36</v>
      </c>
      <c r="D1171" s="231">
        <v>6400</v>
      </c>
      <c r="E1171" s="231">
        <v>6400</v>
      </c>
      <c r="F1171" s="231">
        <v>-4454.6400000000003</v>
      </c>
      <c r="G1171" s="1883">
        <v>39908</v>
      </c>
    </row>
    <row r="1172" spans="1:7" x14ac:dyDescent="0.25">
      <c r="A1172" s="1883">
        <v>399082706</v>
      </c>
      <c r="B1172" s="231" t="s">
        <v>2203</v>
      </c>
      <c r="C1172" s="231">
        <v>0</v>
      </c>
      <c r="D1172" s="231">
        <v>300</v>
      </c>
      <c r="E1172" s="231">
        <v>300</v>
      </c>
      <c r="F1172" s="231">
        <v>-300</v>
      </c>
      <c r="G1172" s="1883">
        <v>39908</v>
      </c>
    </row>
    <row r="1173" spans="1:7" x14ac:dyDescent="0.25">
      <c r="A1173" s="1883">
        <v>399082708</v>
      </c>
      <c r="B1173" s="231" t="s">
        <v>2205</v>
      </c>
      <c r="C1173" s="231">
        <v>85</v>
      </c>
      <c r="D1173" s="231">
        <v>2600</v>
      </c>
      <c r="E1173" s="231">
        <v>2600</v>
      </c>
      <c r="F1173" s="231">
        <v>-2515</v>
      </c>
      <c r="G1173" s="1883">
        <v>39908</v>
      </c>
    </row>
    <row r="1174" spans="1:7" x14ac:dyDescent="0.25">
      <c r="A1174" s="1883">
        <v>399082711</v>
      </c>
      <c r="B1174" s="231" t="s">
        <v>2207</v>
      </c>
      <c r="C1174" s="231">
        <v>905</v>
      </c>
      <c r="D1174" s="231">
        <v>800</v>
      </c>
      <c r="E1174" s="231">
        <v>800</v>
      </c>
      <c r="F1174" s="231">
        <v>105</v>
      </c>
      <c r="G1174" s="1883">
        <v>39908</v>
      </c>
    </row>
    <row r="1175" spans="1:7" x14ac:dyDescent="0.25">
      <c r="A1175" s="1883">
        <v>399082713</v>
      </c>
      <c r="B1175" s="231" t="s">
        <v>2209</v>
      </c>
      <c r="C1175" s="231">
        <v>0</v>
      </c>
      <c r="D1175" s="231">
        <v>0</v>
      </c>
      <c r="E1175" s="231">
        <v>0</v>
      </c>
      <c r="F1175" s="231">
        <v>0</v>
      </c>
      <c r="G1175" s="1883">
        <v>39908</v>
      </c>
    </row>
    <row r="1176" spans="1:7" x14ac:dyDescent="0.25">
      <c r="A1176" s="1883">
        <v>399082801</v>
      </c>
      <c r="B1176" s="231" t="s">
        <v>2211</v>
      </c>
      <c r="C1176" s="231">
        <v>0</v>
      </c>
      <c r="D1176" s="231">
        <v>0</v>
      </c>
      <c r="E1176" s="231">
        <v>0</v>
      </c>
      <c r="F1176" s="231">
        <v>0</v>
      </c>
      <c r="G1176" s="1883">
        <v>39908</v>
      </c>
    </row>
    <row r="1177" spans="1:7" x14ac:dyDescent="0.25">
      <c r="A1177" s="1883">
        <v>399082900</v>
      </c>
      <c r="B1177" s="231" t="s">
        <v>2213</v>
      </c>
      <c r="C1177" s="231">
        <v>0</v>
      </c>
      <c r="D1177" s="231">
        <v>0</v>
      </c>
      <c r="E1177" s="231">
        <v>0</v>
      </c>
      <c r="F1177" s="231">
        <v>0</v>
      </c>
      <c r="G1177" s="1883">
        <v>39908</v>
      </c>
    </row>
    <row r="1178" spans="1:7" x14ac:dyDescent="0.25">
      <c r="A1178" s="1883">
        <v>399082922</v>
      </c>
      <c r="B1178" s="231" t="s">
        <v>2215</v>
      </c>
      <c r="C1178" s="231">
        <v>0</v>
      </c>
      <c r="D1178" s="231">
        <v>0</v>
      </c>
      <c r="E1178" s="231">
        <v>0</v>
      </c>
      <c r="F1178" s="231">
        <v>0</v>
      </c>
      <c r="G1178" s="1883">
        <v>39908</v>
      </c>
    </row>
    <row r="1179" spans="1:7" x14ac:dyDescent="0.25">
      <c r="A1179" s="1883">
        <v>399084600</v>
      </c>
      <c r="B1179" s="231" t="s">
        <v>2217</v>
      </c>
      <c r="C1179" s="231">
        <v>0</v>
      </c>
      <c r="D1179" s="231">
        <v>0</v>
      </c>
      <c r="E1179" s="231">
        <v>0</v>
      </c>
      <c r="F1179" s="231">
        <v>0</v>
      </c>
      <c r="G1179" s="1883">
        <v>39908</v>
      </c>
    </row>
    <row r="1180" spans="1:7" x14ac:dyDescent="0.25">
      <c r="A1180" s="1883">
        <v>399084610</v>
      </c>
      <c r="B1180" s="231" t="s">
        <v>2219</v>
      </c>
      <c r="C1180" s="231">
        <v>0</v>
      </c>
      <c r="D1180" s="231">
        <v>0</v>
      </c>
      <c r="E1180" s="231">
        <v>0</v>
      </c>
      <c r="F1180" s="231">
        <v>0</v>
      </c>
      <c r="G1180" s="1883">
        <v>39908</v>
      </c>
    </row>
    <row r="1181" spans="1:7" x14ac:dyDescent="0.25">
      <c r="A1181" s="1883">
        <v>399084611</v>
      </c>
      <c r="B1181" s="231" t="s">
        <v>2221</v>
      </c>
      <c r="C1181" s="231">
        <v>0</v>
      </c>
      <c r="D1181" s="231">
        <v>0</v>
      </c>
      <c r="E1181" s="231">
        <v>0</v>
      </c>
      <c r="F1181" s="231">
        <v>0</v>
      </c>
      <c r="G1181" s="1883">
        <v>39908</v>
      </c>
    </row>
    <row r="1182" spans="1:7" x14ac:dyDescent="0.25">
      <c r="A1182" s="1883">
        <v>399084612</v>
      </c>
      <c r="B1182" s="231" t="s">
        <v>2223</v>
      </c>
      <c r="C1182" s="231">
        <v>0</v>
      </c>
      <c r="D1182" s="231">
        <v>0</v>
      </c>
      <c r="E1182" s="231">
        <v>0</v>
      </c>
      <c r="F1182" s="231">
        <v>0</v>
      </c>
      <c r="G1182" s="1883">
        <v>39908</v>
      </c>
    </row>
    <row r="1183" spans="1:7" x14ac:dyDescent="0.25">
      <c r="A1183" s="1883">
        <v>399084618</v>
      </c>
      <c r="B1183" s="231" t="s">
        <v>2225</v>
      </c>
      <c r="C1183" s="231">
        <v>0</v>
      </c>
      <c r="D1183" s="231">
        <v>0</v>
      </c>
      <c r="E1183" s="231">
        <v>0</v>
      </c>
      <c r="F1183" s="231">
        <v>0</v>
      </c>
      <c r="G1183" s="1883">
        <v>39908</v>
      </c>
    </row>
    <row r="1184" spans="1:7" x14ac:dyDescent="0.25">
      <c r="A1184" s="1883">
        <v>399084619</v>
      </c>
      <c r="B1184" s="231" t="s">
        <v>2227</v>
      </c>
      <c r="C1184" s="231">
        <v>0</v>
      </c>
      <c r="D1184" s="231">
        <v>0</v>
      </c>
      <c r="E1184" s="231">
        <v>0</v>
      </c>
      <c r="F1184" s="231">
        <v>0</v>
      </c>
      <c r="G1184" s="1883">
        <v>39908</v>
      </c>
    </row>
    <row r="1185" spans="1:7" x14ac:dyDescent="0.25">
      <c r="A1185" s="1883">
        <v>399084621</v>
      </c>
      <c r="B1185" s="231" t="s">
        <v>2229</v>
      </c>
      <c r="C1185" s="231">
        <v>0</v>
      </c>
      <c r="D1185" s="231">
        <v>0</v>
      </c>
      <c r="E1185" s="231">
        <v>0</v>
      </c>
      <c r="F1185" s="231">
        <v>0</v>
      </c>
      <c r="G1185" s="1883">
        <v>39908</v>
      </c>
    </row>
    <row r="1186" spans="1:7" x14ac:dyDescent="0.25">
      <c r="A1186" s="1883">
        <v>399085044</v>
      </c>
      <c r="B1186" s="231" t="s">
        <v>2231</v>
      </c>
      <c r="C1186" s="231">
        <v>0</v>
      </c>
      <c r="D1186" s="231">
        <v>0</v>
      </c>
      <c r="E1186" s="231">
        <v>0</v>
      </c>
      <c r="F1186" s="231">
        <v>0</v>
      </c>
      <c r="G1186" s="1883">
        <v>39908</v>
      </c>
    </row>
    <row r="1187" spans="1:7" x14ac:dyDescent="0.25">
      <c r="A1187" s="1883">
        <v>399085178</v>
      </c>
      <c r="B1187" s="231" t="s">
        <v>2233</v>
      </c>
      <c r="C1187" s="231">
        <v>0</v>
      </c>
      <c r="D1187" s="231">
        <v>0</v>
      </c>
      <c r="E1187" s="231">
        <v>0</v>
      </c>
      <c r="F1187" s="231">
        <v>0</v>
      </c>
      <c r="G1187" s="1883">
        <v>39908</v>
      </c>
    </row>
    <row r="1188" spans="1:7" x14ac:dyDescent="0.25">
      <c r="A1188" s="1883">
        <v>399085926</v>
      </c>
      <c r="B1188" s="231" t="s">
        <v>2235</v>
      </c>
      <c r="C1188" s="231">
        <v>0</v>
      </c>
      <c r="D1188" s="231">
        <v>0</v>
      </c>
      <c r="E1188" s="231">
        <v>0</v>
      </c>
      <c r="F1188" s="231">
        <v>0</v>
      </c>
      <c r="G1188" s="1883">
        <v>39908</v>
      </c>
    </row>
    <row r="1189" spans="1:7" x14ac:dyDescent="0.25">
      <c r="A1189" s="1883">
        <v>399086009</v>
      </c>
      <c r="B1189" s="231" t="s">
        <v>2237</v>
      </c>
      <c r="C1189" s="231">
        <v>0</v>
      </c>
      <c r="D1189" s="231">
        <v>0</v>
      </c>
      <c r="E1189" s="231">
        <v>0</v>
      </c>
      <c r="F1189" s="231">
        <v>0</v>
      </c>
      <c r="G1189" s="1883">
        <v>39908</v>
      </c>
    </row>
    <row r="1190" spans="1:7" x14ac:dyDescent="0.25">
      <c r="A1190" s="1883">
        <v>399086010</v>
      </c>
      <c r="B1190" s="231" t="s">
        <v>2239</v>
      </c>
      <c r="C1190" s="231">
        <v>0</v>
      </c>
      <c r="D1190" s="231">
        <v>0</v>
      </c>
      <c r="E1190" s="231">
        <v>0</v>
      </c>
      <c r="F1190" s="231">
        <v>0</v>
      </c>
      <c r="G1190" s="1883">
        <v>39908</v>
      </c>
    </row>
    <row r="1191" spans="1:7" x14ac:dyDescent="0.25">
      <c r="A1191" s="1883">
        <v>399089051</v>
      </c>
      <c r="B1191" s="231" t="s">
        <v>2241</v>
      </c>
      <c r="C1191" s="231">
        <v>0</v>
      </c>
      <c r="D1191" s="231">
        <v>0</v>
      </c>
      <c r="E1191" s="231">
        <v>0</v>
      </c>
      <c r="F1191" s="231">
        <v>0</v>
      </c>
      <c r="G1191" s="1883">
        <v>39908</v>
      </c>
    </row>
    <row r="1192" spans="1:7" x14ac:dyDescent="0.25">
      <c r="A1192" s="1883">
        <v>399089053</v>
      </c>
      <c r="B1192" s="231" t="s">
        <v>2243</v>
      </c>
      <c r="C1192" s="231">
        <v>0</v>
      </c>
      <c r="D1192" s="231">
        <v>0</v>
      </c>
      <c r="E1192" s="231">
        <v>0</v>
      </c>
      <c r="F1192" s="231">
        <v>0</v>
      </c>
      <c r="G1192" s="1883">
        <v>39908</v>
      </c>
    </row>
    <row r="1193" spans="1:7" x14ac:dyDescent="0.25">
      <c r="A1193" s="1883">
        <v>399089065</v>
      </c>
      <c r="B1193" s="231" t="s">
        <v>2245</v>
      </c>
      <c r="C1193" s="231">
        <v>0</v>
      </c>
      <c r="D1193" s="231">
        <v>0</v>
      </c>
      <c r="E1193" s="231">
        <v>0</v>
      </c>
      <c r="F1193" s="231">
        <v>0</v>
      </c>
      <c r="G1193" s="1883">
        <v>39908</v>
      </c>
    </row>
    <row r="1194" spans="1:7" x14ac:dyDescent="0.25">
      <c r="A1194" s="1883">
        <v>399089105</v>
      </c>
      <c r="B1194" s="231" t="s">
        <v>2247</v>
      </c>
      <c r="C1194" s="231">
        <v>0</v>
      </c>
      <c r="D1194" s="231">
        <v>0</v>
      </c>
      <c r="E1194" s="231">
        <v>0</v>
      </c>
      <c r="F1194" s="231">
        <v>0</v>
      </c>
      <c r="G1194" s="1883">
        <v>39908</v>
      </c>
    </row>
    <row r="1195" spans="1:7" x14ac:dyDescent="0.25">
      <c r="A1195" s="1883">
        <v>399089201</v>
      </c>
      <c r="B1195" s="231" t="s">
        <v>2760</v>
      </c>
      <c r="C1195" s="231">
        <v>0</v>
      </c>
      <c r="D1195" s="231">
        <v>-100</v>
      </c>
      <c r="E1195" s="231">
        <v>-100</v>
      </c>
      <c r="F1195" s="231">
        <v>100</v>
      </c>
      <c r="G1195" s="1883">
        <v>39908</v>
      </c>
    </row>
    <row r="1196" spans="1:7" x14ac:dyDescent="0.25">
      <c r="A1196" s="1883">
        <v>399089802</v>
      </c>
      <c r="B1196" s="231" t="s">
        <v>2249</v>
      </c>
      <c r="C1196" s="231">
        <v>0</v>
      </c>
      <c r="D1196" s="231">
        <v>0</v>
      </c>
      <c r="E1196" s="231">
        <v>0</v>
      </c>
      <c r="F1196" s="231">
        <v>0</v>
      </c>
      <c r="G1196" s="1883">
        <v>39908</v>
      </c>
    </row>
    <row r="1197" spans="1:7" x14ac:dyDescent="0.25">
      <c r="A1197" s="1883">
        <v>399089846</v>
      </c>
      <c r="B1197" s="231" t="s">
        <v>2251</v>
      </c>
      <c r="C1197" s="231">
        <v>0</v>
      </c>
      <c r="D1197" s="231">
        <v>0</v>
      </c>
      <c r="E1197" s="231">
        <v>0</v>
      </c>
      <c r="F1197" s="231">
        <v>0</v>
      </c>
      <c r="G1197" s="1883">
        <v>39908</v>
      </c>
    </row>
    <row r="1198" spans="1:7" x14ac:dyDescent="0.25">
      <c r="A1198" s="1883">
        <v>399089850</v>
      </c>
      <c r="B1198" s="231" t="s">
        <v>2253</v>
      </c>
      <c r="C1198" s="231">
        <v>0</v>
      </c>
      <c r="D1198" s="231">
        <v>0</v>
      </c>
      <c r="E1198" s="231">
        <v>0</v>
      </c>
      <c r="F1198" s="231">
        <v>0</v>
      </c>
      <c r="G1198" s="1883">
        <v>39908</v>
      </c>
    </row>
    <row r="1199" spans="1:7" x14ac:dyDescent="0.25">
      <c r="A1199" s="1883">
        <v>399090100</v>
      </c>
      <c r="B1199" s="231" t="s">
        <v>2255</v>
      </c>
      <c r="C1199" s="231">
        <v>533.33000000000004</v>
      </c>
      <c r="D1199" s="231">
        <v>23400</v>
      </c>
      <c r="E1199" s="231">
        <v>23400</v>
      </c>
      <c r="F1199" s="231">
        <v>-22866.67</v>
      </c>
      <c r="G1199" s="1883">
        <v>39909</v>
      </c>
    </row>
    <row r="1200" spans="1:7" x14ac:dyDescent="0.25">
      <c r="A1200" s="1883">
        <v>399090101</v>
      </c>
      <c r="B1200" s="231" t="s">
        <v>2257</v>
      </c>
      <c r="C1200" s="231">
        <v>0</v>
      </c>
      <c r="D1200" s="231">
        <v>0</v>
      </c>
      <c r="E1200" s="231">
        <v>0</v>
      </c>
      <c r="F1200" s="231">
        <v>0</v>
      </c>
      <c r="G1200" s="1883">
        <v>39909</v>
      </c>
    </row>
    <row r="1201" spans="1:7" x14ac:dyDescent="0.25">
      <c r="A1201" s="1883">
        <v>399090102</v>
      </c>
      <c r="B1201" s="231" t="s">
        <v>2259</v>
      </c>
      <c r="C1201" s="231">
        <v>0</v>
      </c>
      <c r="D1201" s="231">
        <v>0</v>
      </c>
      <c r="E1201" s="231">
        <v>0</v>
      </c>
      <c r="F1201" s="231">
        <v>0</v>
      </c>
      <c r="G1201" s="1883">
        <v>39909</v>
      </c>
    </row>
    <row r="1202" spans="1:7" x14ac:dyDescent="0.25">
      <c r="A1202" s="1883">
        <v>399090103</v>
      </c>
      <c r="B1202" s="231" t="s">
        <v>2261</v>
      </c>
      <c r="C1202" s="231">
        <v>0</v>
      </c>
      <c r="D1202" s="231">
        <v>0</v>
      </c>
      <c r="E1202" s="231">
        <v>0</v>
      </c>
      <c r="F1202" s="231">
        <v>0</v>
      </c>
      <c r="G1202" s="1883">
        <v>39909</v>
      </c>
    </row>
    <row r="1203" spans="1:7" x14ac:dyDescent="0.25">
      <c r="A1203" s="1883">
        <v>399090120</v>
      </c>
      <c r="B1203" s="231" t="s">
        <v>2263</v>
      </c>
      <c r="C1203" s="231">
        <v>0</v>
      </c>
      <c r="D1203" s="231">
        <v>0</v>
      </c>
      <c r="E1203" s="231">
        <v>0</v>
      </c>
      <c r="F1203" s="231">
        <v>0</v>
      </c>
      <c r="G1203" s="1883">
        <v>39909</v>
      </c>
    </row>
    <row r="1204" spans="1:7" x14ac:dyDescent="0.25">
      <c r="A1204" s="1883">
        <v>399090150</v>
      </c>
      <c r="B1204" s="231" t="s">
        <v>2265</v>
      </c>
      <c r="C1204" s="231">
        <v>0</v>
      </c>
      <c r="D1204" s="231">
        <v>0</v>
      </c>
      <c r="E1204" s="231">
        <v>0</v>
      </c>
      <c r="F1204" s="231">
        <v>0</v>
      </c>
      <c r="G1204" s="1883">
        <v>39909</v>
      </c>
    </row>
    <row r="1205" spans="1:7" x14ac:dyDescent="0.25">
      <c r="A1205" s="1883">
        <v>399090200</v>
      </c>
      <c r="B1205" s="231" t="s">
        <v>2267</v>
      </c>
      <c r="C1205" s="231">
        <v>0</v>
      </c>
      <c r="D1205" s="231">
        <v>0</v>
      </c>
      <c r="E1205" s="231">
        <v>0</v>
      </c>
      <c r="F1205" s="231">
        <v>0</v>
      </c>
      <c r="G1205" s="1883">
        <v>39909</v>
      </c>
    </row>
    <row r="1206" spans="1:7" x14ac:dyDescent="0.25">
      <c r="A1206" s="1883">
        <v>399091021</v>
      </c>
      <c r="B1206" s="231" t="s">
        <v>2269</v>
      </c>
      <c r="C1206" s="231">
        <v>2429.6</v>
      </c>
      <c r="D1206" s="231">
        <v>9000</v>
      </c>
      <c r="E1206" s="231">
        <v>9000</v>
      </c>
      <c r="F1206" s="231">
        <v>-6570.4</v>
      </c>
      <c r="G1206" s="1883">
        <v>39909</v>
      </c>
    </row>
    <row r="1207" spans="1:7" x14ac:dyDescent="0.25">
      <c r="A1207" s="1883">
        <v>399091025</v>
      </c>
      <c r="B1207" s="231" t="s">
        <v>2271</v>
      </c>
      <c r="C1207" s="231">
        <v>606.03</v>
      </c>
      <c r="D1207" s="231">
        <v>8500</v>
      </c>
      <c r="E1207" s="231">
        <v>8500</v>
      </c>
      <c r="F1207" s="231">
        <v>-7893.97</v>
      </c>
      <c r="G1207" s="1883">
        <v>39909</v>
      </c>
    </row>
    <row r="1208" spans="1:7" x14ac:dyDescent="0.25">
      <c r="A1208" s="1883">
        <v>399091040</v>
      </c>
      <c r="B1208" s="231" t="s">
        <v>2273</v>
      </c>
      <c r="C1208" s="231">
        <v>391.29</v>
      </c>
      <c r="D1208" s="231">
        <v>0</v>
      </c>
      <c r="E1208" s="231">
        <v>0</v>
      </c>
      <c r="F1208" s="231">
        <v>391.29</v>
      </c>
      <c r="G1208" s="1883">
        <v>39909</v>
      </c>
    </row>
    <row r="1209" spans="1:7" x14ac:dyDescent="0.25">
      <c r="A1209" s="1883">
        <v>399091100</v>
      </c>
      <c r="B1209" s="231" t="s">
        <v>2275</v>
      </c>
      <c r="C1209" s="231">
        <v>0</v>
      </c>
      <c r="D1209" s="231">
        <v>0</v>
      </c>
      <c r="E1209" s="231">
        <v>0</v>
      </c>
      <c r="F1209" s="231">
        <v>0</v>
      </c>
      <c r="G1209" s="1883">
        <v>39909</v>
      </c>
    </row>
    <row r="1210" spans="1:7" x14ac:dyDescent="0.25">
      <c r="A1210" s="1883">
        <v>399091135</v>
      </c>
      <c r="B1210" s="231" t="s">
        <v>2277</v>
      </c>
      <c r="C1210" s="231">
        <v>4047.86</v>
      </c>
      <c r="D1210" s="231">
        <v>4500</v>
      </c>
      <c r="E1210" s="231">
        <v>4500</v>
      </c>
      <c r="F1210" s="231">
        <v>-452.14</v>
      </c>
      <c r="G1210" s="1883">
        <v>39909</v>
      </c>
    </row>
    <row r="1211" spans="1:7" x14ac:dyDescent="0.25">
      <c r="A1211" s="1883">
        <v>399091140</v>
      </c>
      <c r="B1211" s="231" t="s">
        <v>2279</v>
      </c>
      <c r="C1211" s="231">
        <v>0</v>
      </c>
      <c r="D1211" s="231">
        <v>500</v>
      </c>
      <c r="E1211" s="231">
        <v>500</v>
      </c>
      <c r="F1211" s="231">
        <v>-500</v>
      </c>
      <c r="G1211" s="1883">
        <v>39909</v>
      </c>
    </row>
    <row r="1212" spans="1:7" x14ac:dyDescent="0.25">
      <c r="A1212" s="1883">
        <v>399091149</v>
      </c>
      <c r="B1212" s="231" t="s">
        <v>2281</v>
      </c>
      <c r="C1212" s="231">
        <v>0</v>
      </c>
      <c r="D1212" s="231">
        <v>0</v>
      </c>
      <c r="E1212" s="231">
        <v>0</v>
      </c>
      <c r="F1212" s="231">
        <v>0</v>
      </c>
      <c r="G1212" s="1883">
        <v>39909</v>
      </c>
    </row>
    <row r="1213" spans="1:7" x14ac:dyDescent="0.25">
      <c r="A1213" s="1883">
        <v>399091400</v>
      </c>
      <c r="B1213" s="231" t="s">
        <v>2283</v>
      </c>
      <c r="C1213" s="231">
        <v>2595.63</v>
      </c>
      <c r="D1213" s="231">
        <v>20300</v>
      </c>
      <c r="E1213" s="231">
        <v>20300</v>
      </c>
      <c r="F1213" s="231">
        <v>-17704.37</v>
      </c>
      <c r="G1213" s="1883">
        <v>39909</v>
      </c>
    </row>
    <row r="1214" spans="1:7" x14ac:dyDescent="0.25">
      <c r="A1214" s="1883">
        <v>399091401</v>
      </c>
      <c r="B1214" s="231" t="s">
        <v>2285</v>
      </c>
      <c r="C1214" s="231">
        <v>5092.1899999999996</v>
      </c>
      <c r="D1214" s="231">
        <v>29000</v>
      </c>
      <c r="E1214" s="231">
        <v>29000</v>
      </c>
      <c r="F1214" s="231">
        <v>-23907.81</v>
      </c>
      <c r="G1214" s="1883">
        <v>39909</v>
      </c>
    </row>
    <row r="1215" spans="1:7" x14ac:dyDescent="0.25">
      <c r="A1215" s="1883">
        <v>399091500</v>
      </c>
      <c r="B1215" s="231" t="s">
        <v>2287</v>
      </c>
      <c r="C1215" s="231">
        <v>0</v>
      </c>
      <c r="D1215" s="231">
        <v>0</v>
      </c>
      <c r="E1215" s="231">
        <v>0</v>
      </c>
      <c r="F1215" s="231">
        <v>0</v>
      </c>
      <c r="G1215" s="1883">
        <v>39909</v>
      </c>
    </row>
    <row r="1216" spans="1:7" x14ac:dyDescent="0.25">
      <c r="A1216" s="1883">
        <v>399091501</v>
      </c>
      <c r="B1216" s="231" t="s">
        <v>2289</v>
      </c>
      <c r="C1216" s="231">
        <v>33.799999999999997</v>
      </c>
      <c r="D1216" s="231">
        <v>0</v>
      </c>
      <c r="E1216" s="231">
        <v>0</v>
      </c>
      <c r="F1216" s="231">
        <v>33.799999999999997</v>
      </c>
      <c r="G1216" s="1883">
        <v>39909</v>
      </c>
    </row>
    <row r="1217" spans="1:7" x14ac:dyDescent="0.25">
      <c r="A1217" s="1883">
        <v>399091502</v>
      </c>
      <c r="B1217" s="231" t="s">
        <v>2291</v>
      </c>
      <c r="C1217" s="231">
        <v>0</v>
      </c>
      <c r="D1217" s="231">
        <v>0</v>
      </c>
      <c r="E1217" s="231">
        <v>0</v>
      </c>
      <c r="F1217" s="231">
        <v>0</v>
      </c>
      <c r="G1217" s="1883">
        <v>39909</v>
      </c>
    </row>
    <row r="1218" spans="1:7" x14ac:dyDescent="0.25">
      <c r="A1218" s="1883">
        <v>399091610</v>
      </c>
      <c r="B1218" s="231" t="s">
        <v>2293</v>
      </c>
      <c r="C1218" s="231">
        <v>0</v>
      </c>
      <c r="D1218" s="231">
        <v>43400</v>
      </c>
      <c r="E1218" s="231">
        <v>43400</v>
      </c>
      <c r="F1218" s="231">
        <v>-43400</v>
      </c>
      <c r="G1218" s="1883">
        <v>39909</v>
      </c>
    </row>
    <row r="1219" spans="1:7" x14ac:dyDescent="0.25">
      <c r="A1219" s="1883">
        <v>399091620</v>
      </c>
      <c r="B1219" s="231" t="s">
        <v>2295</v>
      </c>
      <c r="C1219" s="231">
        <v>696.83</v>
      </c>
      <c r="D1219" s="231">
        <v>6600</v>
      </c>
      <c r="E1219" s="231">
        <v>6600</v>
      </c>
      <c r="F1219" s="231">
        <v>-5903.17</v>
      </c>
      <c r="G1219" s="1883">
        <v>39909</v>
      </c>
    </row>
    <row r="1220" spans="1:7" x14ac:dyDescent="0.25">
      <c r="A1220" s="1883">
        <v>399092000</v>
      </c>
      <c r="B1220" s="231" t="s">
        <v>2297</v>
      </c>
      <c r="C1220" s="231">
        <v>0</v>
      </c>
      <c r="D1220" s="231">
        <v>1000</v>
      </c>
      <c r="E1220" s="231">
        <v>1000</v>
      </c>
      <c r="F1220" s="231">
        <v>-1000</v>
      </c>
      <c r="G1220" s="1883">
        <v>39909</v>
      </c>
    </row>
    <row r="1221" spans="1:7" x14ac:dyDescent="0.25">
      <c r="A1221" s="1883">
        <v>399092002</v>
      </c>
      <c r="B1221" s="231" t="s">
        <v>2299</v>
      </c>
      <c r="C1221" s="231">
        <v>1164.01</v>
      </c>
      <c r="D1221" s="231">
        <v>300</v>
      </c>
      <c r="E1221" s="231">
        <v>300</v>
      </c>
      <c r="F1221" s="231">
        <v>864.01</v>
      </c>
      <c r="G1221" s="1883">
        <v>39909</v>
      </c>
    </row>
    <row r="1222" spans="1:7" x14ac:dyDescent="0.25">
      <c r="A1222" s="1883">
        <v>399092006</v>
      </c>
      <c r="B1222" s="231" t="s">
        <v>2301</v>
      </c>
      <c r="C1222" s="231">
        <v>2041.83</v>
      </c>
      <c r="D1222" s="231">
        <v>2100</v>
      </c>
      <c r="E1222" s="231">
        <v>2100</v>
      </c>
      <c r="F1222" s="231">
        <v>-58.17</v>
      </c>
      <c r="G1222" s="1883">
        <v>39909</v>
      </c>
    </row>
    <row r="1223" spans="1:7" x14ac:dyDescent="0.25">
      <c r="A1223" s="1883">
        <v>399092012</v>
      </c>
      <c r="B1223" s="231" t="s">
        <v>2303</v>
      </c>
      <c r="C1223" s="231">
        <v>0</v>
      </c>
      <c r="D1223" s="231">
        <v>0</v>
      </c>
      <c r="E1223" s="231">
        <v>0</v>
      </c>
      <c r="F1223" s="231">
        <v>0</v>
      </c>
      <c r="G1223" s="1883">
        <v>39909</v>
      </c>
    </row>
    <row r="1224" spans="1:7" x14ac:dyDescent="0.25">
      <c r="A1224" s="1883">
        <v>399092034</v>
      </c>
      <c r="B1224" s="231" t="s">
        <v>2761</v>
      </c>
      <c r="C1224" s="231">
        <v>0</v>
      </c>
      <c r="D1224" s="231">
        <v>0</v>
      </c>
      <c r="E1224" s="231">
        <v>0</v>
      </c>
      <c r="F1224" s="231">
        <v>0</v>
      </c>
      <c r="G1224" s="1883">
        <v>39909</v>
      </c>
    </row>
    <row r="1225" spans="1:7" x14ac:dyDescent="0.25">
      <c r="A1225" s="1883">
        <v>399092241</v>
      </c>
      <c r="B1225" s="231" t="s">
        <v>2305</v>
      </c>
      <c r="C1225" s="231">
        <v>0</v>
      </c>
      <c r="D1225" s="231">
        <v>3200</v>
      </c>
      <c r="E1225" s="231">
        <v>3200</v>
      </c>
      <c r="F1225" s="231">
        <v>-3200</v>
      </c>
      <c r="G1225" s="1883">
        <v>39909</v>
      </c>
    </row>
    <row r="1226" spans="1:7" x14ac:dyDescent="0.25">
      <c r="A1226" s="1883">
        <v>399092300</v>
      </c>
      <c r="B1226" s="231" t="s">
        <v>2307</v>
      </c>
      <c r="C1226" s="231">
        <v>81.3</v>
      </c>
      <c r="D1226" s="231">
        <v>100</v>
      </c>
      <c r="E1226" s="231">
        <v>100</v>
      </c>
      <c r="F1226" s="231">
        <v>-18.7</v>
      </c>
      <c r="G1226" s="1883">
        <v>39909</v>
      </c>
    </row>
    <row r="1227" spans="1:7" x14ac:dyDescent="0.25">
      <c r="A1227" s="1883">
        <v>399092404</v>
      </c>
      <c r="B1227" s="231" t="s">
        <v>2309</v>
      </c>
      <c r="C1227" s="231">
        <v>0</v>
      </c>
      <c r="D1227" s="231">
        <v>0</v>
      </c>
      <c r="E1227" s="231">
        <v>0</v>
      </c>
      <c r="F1227" s="231">
        <v>0</v>
      </c>
      <c r="G1227" s="1883">
        <v>39909</v>
      </c>
    </row>
    <row r="1228" spans="1:7" x14ac:dyDescent="0.25">
      <c r="A1228" s="1883">
        <v>399092409</v>
      </c>
      <c r="B1228" s="231" t="s">
        <v>2743</v>
      </c>
      <c r="C1228" s="231">
        <v>0</v>
      </c>
      <c r="D1228" s="231">
        <v>0</v>
      </c>
      <c r="E1228" s="231">
        <v>0</v>
      </c>
      <c r="F1228" s="231">
        <v>0</v>
      </c>
      <c r="G1228" s="1883">
        <v>39909</v>
      </c>
    </row>
    <row r="1229" spans="1:7" x14ac:dyDescent="0.25">
      <c r="A1229" s="1883">
        <v>399092414</v>
      </c>
      <c r="B1229" s="231" t="s">
        <v>2311</v>
      </c>
      <c r="C1229" s="231">
        <v>0</v>
      </c>
      <c r="D1229" s="231">
        <v>0</v>
      </c>
      <c r="E1229" s="231">
        <v>0</v>
      </c>
      <c r="F1229" s="231">
        <v>0</v>
      </c>
      <c r="G1229" s="1883">
        <v>39909</v>
      </c>
    </row>
    <row r="1230" spans="1:7" x14ac:dyDescent="0.25">
      <c r="A1230" s="1883">
        <v>399092423</v>
      </c>
      <c r="B1230" s="231" t="s">
        <v>2313</v>
      </c>
      <c r="C1230" s="231">
        <v>1400</v>
      </c>
      <c r="D1230" s="231">
        <v>0</v>
      </c>
      <c r="E1230" s="231">
        <v>0</v>
      </c>
      <c r="F1230" s="231">
        <v>1400</v>
      </c>
      <c r="G1230" s="1883">
        <v>39909</v>
      </c>
    </row>
    <row r="1231" spans="1:7" x14ac:dyDescent="0.25">
      <c r="A1231" s="1883">
        <v>399092425</v>
      </c>
      <c r="B1231" s="231" t="s">
        <v>2315</v>
      </c>
      <c r="C1231" s="231">
        <v>0</v>
      </c>
      <c r="D1231" s="231">
        <v>0</v>
      </c>
      <c r="E1231" s="231">
        <v>0</v>
      </c>
      <c r="F1231" s="231">
        <v>0</v>
      </c>
      <c r="G1231" s="1883">
        <v>39909</v>
      </c>
    </row>
    <row r="1232" spans="1:7" x14ac:dyDescent="0.25">
      <c r="A1232" s="1883">
        <v>399092428</v>
      </c>
      <c r="B1232" s="231" t="s">
        <v>2317</v>
      </c>
      <c r="C1232" s="231">
        <v>0</v>
      </c>
      <c r="D1232" s="231">
        <v>0</v>
      </c>
      <c r="E1232" s="231">
        <v>0</v>
      </c>
      <c r="F1232" s="231">
        <v>0</v>
      </c>
      <c r="G1232" s="1883">
        <v>39909</v>
      </c>
    </row>
    <row r="1233" spans="1:7" x14ac:dyDescent="0.25">
      <c r="A1233" s="1883">
        <v>399092433</v>
      </c>
      <c r="B1233" s="231" t="s">
        <v>2319</v>
      </c>
      <c r="C1233" s="231">
        <v>157.5</v>
      </c>
      <c r="D1233" s="231">
        <v>200</v>
      </c>
      <c r="E1233" s="231">
        <v>200</v>
      </c>
      <c r="F1233" s="231">
        <v>-42.5</v>
      </c>
      <c r="G1233" s="1883">
        <v>39909</v>
      </c>
    </row>
    <row r="1234" spans="1:7" x14ac:dyDescent="0.25">
      <c r="A1234" s="1883">
        <v>399092471</v>
      </c>
      <c r="B1234" s="231" t="s">
        <v>2321</v>
      </c>
      <c r="C1234" s="231">
        <v>584.05999999999995</v>
      </c>
      <c r="D1234" s="231">
        <v>0</v>
      </c>
      <c r="E1234" s="231">
        <v>0</v>
      </c>
      <c r="F1234" s="231">
        <v>584.05999999999995</v>
      </c>
      <c r="G1234" s="1883">
        <v>39909</v>
      </c>
    </row>
    <row r="1235" spans="1:7" x14ac:dyDescent="0.25">
      <c r="A1235" s="1883">
        <v>399092502</v>
      </c>
      <c r="B1235" s="231" t="s">
        <v>2323</v>
      </c>
      <c r="C1235" s="231">
        <v>441.5</v>
      </c>
      <c r="D1235" s="231">
        <v>3000</v>
      </c>
      <c r="E1235" s="231">
        <v>3000</v>
      </c>
      <c r="F1235" s="231">
        <v>-2558.5</v>
      </c>
      <c r="G1235" s="1883">
        <v>39909</v>
      </c>
    </row>
    <row r="1236" spans="1:7" x14ac:dyDescent="0.25">
      <c r="A1236" s="1883">
        <v>399092510</v>
      </c>
      <c r="B1236" s="231" t="s">
        <v>2325</v>
      </c>
      <c r="C1236" s="231">
        <v>0</v>
      </c>
      <c r="D1236" s="231">
        <v>0</v>
      </c>
      <c r="E1236" s="231">
        <v>0</v>
      </c>
      <c r="F1236" s="231">
        <v>0</v>
      </c>
      <c r="G1236" s="1883">
        <v>39909</v>
      </c>
    </row>
    <row r="1237" spans="1:7" x14ac:dyDescent="0.25">
      <c r="A1237" s="1883">
        <v>399092703</v>
      </c>
      <c r="B1237" s="231" t="s">
        <v>2327</v>
      </c>
      <c r="C1237" s="231">
        <v>0</v>
      </c>
      <c r="D1237" s="231">
        <v>200</v>
      </c>
      <c r="E1237" s="231">
        <v>200</v>
      </c>
      <c r="F1237" s="231">
        <v>-200</v>
      </c>
      <c r="G1237" s="1883">
        <v>39909</v>
      </c>
    </row>
    <row r="1238" spans="1:7" x14ac:dyDescent="0.25">
      <c r="A1238" s="1883">
        <v>399092706</v>
      </c>
      <c r="B1238" s="231" t="s">
        <v>2329</v>
      </c>
      <c r="C1238" s="231">
        <v>0</v>
      </c>
      <c r="D1238" s="231">
        <v>0</v>
      </c>
      <c r="E1238" s="231">
        <v>0</v>
      </c>
      <c r="F1238" s="231">
        <v>0</v>
      </c>
      <c r="G1238" s="1883">
        <v>39909</v>
      </c>
    </row>
    <row r="1239" spans="1:7" x14ac:dyDescent="0.25">
      <c r="A1239" s="1883">
        <v>399092711</v>
      </c>
      <c r="B1239" s="231" t="s">
        <v>2331</v>
      </c>
      <c r="C1239" s="231">
        <v>5085.6899999999996</v>
      </c>
      <c r="D1239" s="231">
        <v>6300</v>
      </c>
      <c r="E1239" s="231">
        <v>6300</v>
      </c>
      <c r="F1239" s="231">
        <v>-1214.31</v>
      </c>
      <c r="G1239" s="1883">
        <v>39909</v>
      </c>
    </row>
    <row r="1240" spans="1:7" x14ac:dyDescent="0.25">
      <c r="A1240" s="1883">
        <v>399092713</v>
      </c>
      <c r="B1240" s="231" t="s">
        <v>2333</v>
      </c>
      <c r="C1240" s="231">
        <v>0</v>
      </c>
      <c r="D1240" s="231">
        <v>0</v>
      </c>
      <c r="E1240" s="231">
        <v>0</v>
      </c>
      <c r="F1240" s="231">
        <v>0</v>
      </c>
      <c r="G1240" s="1883">
        <v>39909</v>
      </c>
    </row>
    <row r="1241" spans="1:7" x14ac:dyDescent="0.25">
      <c r="A1241" s="1883">
        <v>399094610</v>
      </c>
      <c r="B1241" s="231" t="s">
        <v>2335</v>
      </c>
      <c r="C1241" s="231">
        <v>0</v>
      </c>
      <c r="D1241" s="231">
        <v>0</v>
      </c>
      <c r="E1241" s="231">
        <v>0</v>
      </c>
      <c r="F1241" s="231">
        <v>0</v>
      </c>
      <c r="G1241" s="1883">
        <v>39909</v>
      </c>
    </row>
    <row r="1242" spans="1:7" x14ac:dyDescent="0.25">
      <c r="A1242" s="1883">
        <v>399094611</v>
      </c>
      <c r="B1242" s="231" t="s">
        <v>2337</v>
      </c>
      <c r="C1242" s="231">
        <v>0</v>
      </c>
      <c r="D1242" s="231">
        <v>0</v>
      </c>
      <c r="E1242" s="231">
        <v>0</v>
      </c>
      <c r="F1242" s="231">
        <v>0</v>
      </c>
      <c r="G1242" s="1883">
        <v>39909</v>
      </c>
    </row>
    <row r="1243" spans="1:7" x14ac:dyDescent="0.25">
      <c r="A1243" s="1883">
        <v>399094622</v>
      </c>
      <c r="B1243" s="231" t="s">
        <v>2339</v>
      </c>
      <c r="C1243" s="231">
        <v>0</v>
      </c>
      <c r="D1243" s="231">
        <v>0</v>
      </c>
      <c r="E1243" s="231">
        <v>0</v>
      </c>
      <c r="F1243" s="231">
        <v>0</v>
      </c>
      <c r="G1243" s="1883">
        <v>39909</v>
      </c>
    </row>
    <row r="1244" spans="1:7" x14ac:dyDescent="0.25">
      <c r="A1244" s="1883">
        <v>399095608</v>
      </c>
      <c r="B1244" s="231" t="s">
        <v>2341</v>
      </c>
      <c r="C1244" s="231">
        <v>0</v>
      </c>
      <c r="D1244" s="231">
        <v>0</v>
      </c>
      <c r="E1244" s="231">
        <v>0</v>
      </c>
      <c r="F1244" s="231">
        <v>0</v>
      </c>
      <c r="G1244" s="1883">
        <v>39909</v>
      </c>
    </row>
    <row r="1245" spans="1:7" x14ac:dyDescent="0.25">
      <c r="A1245" s="1883">
        <v>399096009</v>
      </c>
      <c r="B1245" s="231" t="s">
        <v>2343</v>
      </c>
      <c r="C1245" s="231">
        <v>0</v>
      </c>
      <c r="D1245" s="231">
        <v>0</v>
      </c>
      <c r="E1245" s="231">
        <v>0</v>
      </c>
      <c r="F1245" s="231">
        <v>0</v>
      </c>
      <c r="G1245" s="1883">
        <v>39909</v>
      </c>
    </row>
    <row r="1246" spans="1:7" x14ac:dyDescent="0.25">
      <c r="A1246" s="1883">
        <v>399096010</v>
      </c>
      <c r="B1246" s="231" t="s">
        <v>2345</v>
      </c>
      <c r="C1246" s="231">
        <v>0</v>
      </c>
      <c r="D1246" s="231">
        <v>0</v>
      </c>
      <c r="E1246" s="231">
        <v>0</v>
      </c>
      <c r="F1246" s="231">
        <v>0</v>
      </c>
      <c r="G1246" s="1883">
        <v>39909</v>
      </c>
    </row>
    <row r="1247" spans="1:7" x14ac:dyDescent="0.25">
      <c r="A1247" s="1883">
        <v>399099060</v>
      </c>
      <c r="B1247" s="231" t="s">
        <v>2347</v>
      </c>
      <c r="C1247" s="231">
        <v>0</v>
      </c>
      <c r="D1247" s="231">
        <v>0</v>
      </c>
      <c r="E1247" s="231">
        <v>0</v>
      </c>
      <c r="F1247" s="231">
        <v>0</v>
      </c>
      <c r="G1247" s="1883">
        <v>39909</v>
      </c>
    </row>
    <row r="1248" spans="1:7" x14ac:dyDescent="0.25">
      <c r="A1248" s="1883">
        <v>399099201</v>
      </c>
      <c r="B1248" s="231" t="s">
        <v>2349</v>
      </c>
      <c r="C1248" s="231">
        <v>0</v>
      </c>
      <c r="D1248" s="231">
        <v>-3300</v>
      </c>
      <c r="E1248" s="231">
        <v>-3300</v>
      </c>
      <c r="F1248" s="231">
        <v>3300</v>
      </c>
      <c r="G1248" s="1883">
        <v>39909</v>
      </c>
    </row>
    <row r="1249" spans="1:7" x14ac:dyDescent="0.25">
      <c r="A1249" s="1883">
        <v>399099202</v>
      </c>
      <c r="B1249" s="231" t="s">
        <v>2351</v>
      </c>
      <c r="C1249" s="231">
        <v>0</v>
      </c>
      <c r="D1249" s="231">
        <v>0</v>
      </c>
      <c r="E1249" s="231">
        <v>0</v>
      </c>
      <c r="F1249" s="231">
        <v>0</v>
      </c>
      <c r="G1249" s="1883">
        <v>39909</v>
      </c>
    </row>
    <row r="1250" spans="1:7" x14ac:dyDescent="0.25">
      <c r="A1250" s="1883">
        <v>399099802</v>
      </c>
      <c r="B1250" s="231" t="s">
        <v>2353</v>
      </c>
      <c r="C1250" s="231">
        <v>0</v>
      </c>
      <c r="D1250" s="231">
        <v>0</v>
      </c>
      <c r="E1250" s="231">
        <v>0</v>
      </c>
      <c r="F1250" s="231">
        <v>0</v>
      </c>
      <c r="G1250" s="1883">
        <v>39909</v>
      </c>
    </row>
    <row r="1251" spans="1:7" x14ac:dyDescent="0.25">
      <c r="A1251" s="1883">
        <v>399099846</v>
      </c>
      <c r="B1251" s="231" t="s">
        <v>2355</v>
      </c>
      <c r="C1251" s="231">
        <v>0</v>
      </c>
      <c r="D1251" s="231">
        <v>0</v>
      </c>
      <c r="E1251" s="231">
        <v>0</v>
      </c>
      <c r="F1251" s="231">
        <v>0</v>
      </c>
      <c r="G1251" s="1883">
        <v>39909</v>
      </c>
    </row>
    <row r="1252" spans="1:7" x14ac:dyDescent="0.25">
      <c r="A1252" s="1883">
        <v>399100100</v>
      </c>
      <c r="B1252" s="231" t="s">
        <v>2357</v>
      </c>
      <c r="C1252" s="231">
        <v>0</v>
      </c>
      <c r="D1252" s="231">
        <v>0</v>
      </c>
      <c r="E1252" s="231">
        <v>0</v>
      </c>
      <c r="F1252" s="231">
        <v>0</v>
      </c>
      <c r="G1252" s="1883">
        <v>39910</v>
      </c>
    </row>
    <row r="1253" spans="1:7" x14ac:dyDescent="0.25">
      <c r="A1253" s="1883">
        <v>399100101</v>
      </c>
      <c r="B1253" s="231" t="s">
        <v>2359</v>
      </c>
      <c r="C1253" s="231">
        <v>0</v>
      </c>
      <c r="D1253" s="231">
        <v>0</v>
      </c>
      <c r="E1253" s="231">
        <v>0</v>
      </c>
      <c r="F1253" s="231">
        <v>0</v>
      </c>
      <c r="G1253" s="1883">
        <v>39910</v>
      </c>
    </row>
    <row r="1254" spans="1:7" x14ac:dyDescent="0.25">
      <c r="A1254" s="1883">
        <v>399100102</v>
      </c>
      <c r="B1254" s="231" t="s">
        <v>2361</v>
      </c>
      <c r="C1254" s="231">
        <v>0</v>
      </c>
      <c r="D1254" s="231">
        <v>0</v>
      </c>
      <c r="E1254" s="231">
        <v>0</v>
      </c>
      <c r="F1254" s="231">
        <v>0</v>
      </c>
      <c r="G1254" s="1883">
        <v>39910</v>
      </c>
    </row>
    <row r="1255" spans="1:7" x14ac:dyDescent="0.25">
      <c r="A1255" s="1883">
        <v>399100103</v>
      </c>
      <c r="B1255" s="231" t="s">
        <v>2363</v>
      </c>
      <c r="C1255" s="231">
        <v>0</v>
      </c>
      <c r="D1255" s="231">
        <v>0</v>
      </c>
      <c r="E1255" s="231">
        <v>0</v>
      </c>
      <c r="F1255" s="231">
        <v>0</v>
      </c>
      <c r="G1255" s="1883">
        <v>39910</v>
      </c>
    </row>
    <row r="1256" spans="1:7" x14ac:dyDescent="0.25">
      <c r="A1256" s="1883">
        <v>399100110</v>
      </c>
      <c r="B1256" s="231" t="s">
        <v>2365</v>
      </c>
      <c r="C1256" s="231">
        <v>0</v>
      </c>
      <c r="D1256" s="231">
        <v>0</v>
      </c>
      <c r="E1256" s="231">
        <v>0</v>
      </c>
      <c r="F1256" s="231">
        <v>0</v>
      </c>
      <c r="G1256" s="1883">
        <v>39910</v>
      </c>
    </row>
    <row r="1257" spans="1:7" x14ac:dyDescent="0.25">
      <c r="A1257" s="1883">
        <v>399100120</v>
      </c>
      <c r="B1257" s="231" t="s">
        <v>2367</v>
      </c>
      <c r="C1257" s="231">
        <v>0</v>
      </c>
      <c r="D1257" s="231">
        <v>0</v>
      </c>
      <c r="E1257" s="231">
        <v>0</v>
      </c>
      <c r="F1257" s="231">
        <v>0</v>
      </c>
      <c r="G1257" s="1883">
        <v>39910</v>
      </c>
    </row>
    <row r="1258" spans="1:7" x14ac:dyDescent="0.25">
      <c r="A1258" s="1883">
        <v>399100200</v>
      </c>
      <c r="B1258" s="231" t="s">
        <v>2369</v>
      </c>
      <c r="C1258" s="231">
        <v>0</v>
      </c>
      <c r="D1258" s="231">
        <v>0</v>
      </c>
      <c r="E1258" s="231">
        <v>0</v>
      </c>
      <c r="F1258" s="231">
        <v>0</v>
      </c>
      <c r="G1258" s="1883">
        <v>39910</v>
      </c>
    </row>
    <row r="1259" spans="1:7" x14ac:dyDescent="0.25">
      <c r="A1259" s="1883">
        <v>399100700</v>
      </c>
      <c r="B1259" s="231" t="s">
        <v>2371</v>
      </c>
      <c r="C1259" s="231">
        <v>0</v>
      </c>
      <c r="D1259" s="231">
        <v>0</v>
      </c>
      <c r="E1259" s="231">
        <v>0</v>
      </c>
      <c r="F1259" s="231">
        <v>0</v>
      </c>
      <c r="G1259" s="1883">
        <v>39910</v>
      </c>
    </row>
    <row r="1260" spans="1:7" x14ac:dyDescent="0.25">
      <c r="A1260" s="1883">
        <v>399100800</v>
      </c>
      <c r="B1260" s="231" t="s">
        <v>2373</v>
      </c>
      <c r="C1260" s="231">
        <v>0</v>
      </c>
      <c r="D1260" s="231">
        <v>0</v>
      </c>
      <c r="E1260" s="231">
        <v>0</v>
      </c>
      <c r="F1260" s="231">
        <v>0</v>
      </c>
      <c r="G1260" s="1883">
        <v>39910</v>
      </c>
    </row>
    <row r="1261" spans="1:7" x14ac:dyDescent="0.25">
      <c r="A1261" s="1883">
        <v>399100915</v>
      </c>
      <c r="B1261" s="231" t="s">
        <v>2375</v>
      </c>
      <c r="C1261" s="231">
        <v>0</v>
      </c>
      <c r="D1261" s="231">
        <v>0</v>
      </c>
      <c r="E1261" s="231">
        <v>0</v>
      </c>
      <c r="F1261" s="231">
        <v>0</v>
      </c>
      <c r="G1261" s="1883">
        <v>39910</v>
      </c>
    </row>
    <row r="1262" spans="1:7" x14ac:dyDescent="0.25">
      <c r="A1262" s="1883">
        <v>399100930</v>
      </c>
      <c r="B1262" s="231" t="s">
        <v>2377</v>
      </c>
      <c r="C1262" s="231">
        <v>0</v>
      </c>
      <c r="D1262" s="231">
        <v>0</v>
      </c>
      <c r="E1262" s="231">
        <v>0</v>
      </c>
      <c r="F1262" s="231">
        <v>0</v>
      </c>
      <c r="G1262" s="1883">
        <v>39910</v>
      </c>
    </row>
    <row r="1263" spans="1:7" x14ac:dyDescent="0.25">
      <c r="A1263" s="1883">
        <v>399100975</v>
      </c>
      <c r="B1263" s="231" t="s">
        <v>2379</v>
      </c>
      <c r="C1263" s="231">
        <v>157</v>
      </c>
      <c r="D1263" s="231">
        <v>100</v>
      </c>
      <c r="E1263" s="231">
        <v>100</v>
      </c>
      <c r="F1263" s="231">
        <v>57</v>
      </c>
      <c r="G1263" s="1883">
        <v>39910</v>
      </c>
    </row>
    <row r="1264" spans="1:7" x14ac:dyDescent="0.25">
      <c r="A1264" s="1883">
        <v>399102000</v>
      </c>
      <c r="B1264" s="231" t="s">
        <v>2381</v>
      </c>
      <c r="C1264" s="231">
        <v>0</v>
      </c>
      <c r="D1264" s="231">
        <v>400</v>
      </c>
      <c r="E1264" s="231">
        <v>400</v>
      </c>
      <c r="F1264" s="231">
        <v>-400</v>
      </c>
      <c r="G1264" s="1883">
        <v>39910</v>
      </c>
    </row>
    <row r="1265" spans="1:7" x14ac:dyDescent="0.25">
      <c r="A1265" s="1883">
        <v>399102004</v>
      </c>
      <c r="B1265" s="231" t="s">
        <v>2383</v>
      </c>
      <c r="C1265" s="231">
        <v>15570.29</v>
      </c>
      <c r="D1265" s="231">
        <v>38500</v>
      </c>
      <c r="E1265" s="231">
        <v>38500</v>
      </c>
      <c r="F1265" s="231">
        <v>-22929.71</v>
      </c>
      <c r="G1265" s="1883">
        <v>39910</v>
      </c>
    </row>
    <row r="1266" spans="1:7" x14ac:dyDescent="0.25">
      <c r="A1266" s="1883">
        <v>399102022</v>
      </c>
      <c r="B1266" s="231" t="s">
        <v>2385</v>
      </c>
      <c r="C1266" s="231">
        <v>0</v>
      </c>
      <c r="D1266" s="231">
        <v>0</v>
      </c>
      <c r="E1266" s="231">
        <v>0</v>
      </c>
      <c r="F1266" s="231">
        <v>0</v>
      </c>
      <c r="G1266" s="1883">
        <v>39910</v>
      </c>
    </row>
    <row r="1267" spans="1:7" x14ac:dyDescent="0.25">
      <c r="A1267" s="1883">
        <v>399102500</v>
      </c>
      <c r="B1267" s="231" t="s">
        <v>2387</v>
      </c>
      <c r="C1267" s="231">
        <v>0</v>
      </c>
      <c r="D1267" s="231">
        <v>0</v>
      </c>
      <c r="E1267" s="231">
        <v>0</v>
      </c>
      <c r="F1267" s="231">
        <v>0</v>
      </c>
      <c r="G1267" s="1883">
        <v>39910</v>
      </c>
    </row>
    <row r="1268" spans="1:7" x14ac:dyDescent="0.25">
      <c r="A1268" s="1883">
        <v>399102502</v>
      </c>
      <c r="B1268" s="231" t="s">
        <v>2389</v>
      </c>
      <c r="C1268" s="231">
        <v>0</v>
      </c>
      <c r="D1268" s="231">
        <v>0</v>
      </c>
      <c r="E1268" s="231">
        <v>0</v>
      </c>
      <c r="F1268" s="231">
        <v>0</v>
      </c>
      <c r="G1268" s="1883">
        <v>39910</v>
      </c>
    </row>
    <row r="1269" spans="1:7" x14ac:dyDescent="0.25">
      <c r="A1269" s="1883">
        <v>399102510</v>
      </c>
      <c r="B1269" s="231" t="s">
        <v>2391</v>
      </c>
      <c r="C1269" s="231">
        <v>0</v>
      </c>
      <c r="D1269" s="231">
        <v>0</v>
      </c>
      <c r="E1269" s="231">
        <v>0</v>
      </c>
      <c r="F1269" s="231">
        <v>0</v>
      </c>
      <c r="G1269" s="1883">
        <v>39910</v>
      </c>
    </row>
    <row r="1270" spans="1:7" x14ac:dyDescent="0.25">
      <c r="A1270" s="1883">
        <v>399102524</v>
      </c>
      <c r="B1270" s="231" t="s">
        <v>2393</v>
      </c>
      <c r="C1270" s="231">
        <v>0</v>
      </c>
      <c r="D1270" s="231">
        <v>0</v>
      </c>
      <c r="E1270" s="231">
        <v>0</v>
      </c>
      <c r="F1270" s="231">
        <v>0</v>
      </c>
      <c r="G1270" s="1883">
        <v>39910</v>
      </c>
    </row>
    <row r="1271" spans="1:7" x14ac:dyDescent="0.25">
      <c r="A1271" s="1883">
        <v>399102703</v>
      </c>
      <c r="B1271" s="231" t="s">
        <v>2395</v>
      </c>
      <c r="C1271" s="231">
        <v>0</v>
      </c>
      <c r="D1271" s="231">
        <v>0</v>
      </c>
      <c r="E1271" s="231">
        <v>0</v>
      </c>
      <c r="F1271" s="231">
        <v>0</v>
      </c>
      <c r="G1271" s="1883">
        <v>39910</v>
      </c>
    </row>
    <row r="1272" spans="1:7" x14ac:dyDescent="0.25">
      <c r="A1272" s="1883">
        <v>399102801</v>
      </c>
      <c r="B1272" s="231" t="s">
        <v>2397</v>
      </c>
      <c r="C1272" s="231">
        <v>0</v>
      </c>
      <c r="D1272" s="231">
        <v>0</v>
      </c>
      <c r="E1272" s="231">
        <v>0</v>
      </c>
      <c r="F1272" s="231">
        <v>0</v>
      </c>
      <c r="G1272" s="1883">
        <v>39910</v>
      </c>
    </row>
    <row r="1273" spans="1:7" x14ac:dyDescent="0.25">
      <c r="A1273" s="1883">
        <v>399104600</v>
      </c>
      <c r="B1273" s="231" t="s">
        <v>2399</v>
      </c>
      <c r="C1273" s="231">
        <v>0</v>
      </c>
      <c r="D1273" s="231">
        <v>0</v>
      </c>
      <c r="E1273" s="231">
        <v>0</v>
      </c>
      <c r="F1273" s="231">
        <v>0</v>
      </c>
      <c r="G1273" s="1883">
        <v>39910</v>
      </c>
    </row>
    <row r="1274" spans="1:7" x14ac:dyDescent="0.25">
      <c r="A1274" s="1883">
        <v>399104610</v>
      </c>
      <c r="B1274" s="231" t="s">
        <v>2401</v>
      </c>
      <c r="C1274" s="231">
        <v>0</v>
      </c>
      <c r="D1274" s="231">
        <v>0</v>
      </c>
      <c r="E1274" s="231">
        <v>0</v>
      </c>
      <c r="F1274" s="231">
        <v>0</v>
      </c>
      <c r="G1274" s="1883">
        <v>39910</v>
      </c>
    </row>
    <row r="1275" spans="1:7" x14ac:dyDescent="0.25">
      <c r="A1275" s="1883">
        <v>399104612</v>
      </c>
      <c r="B1275" s="231" t="s">
        <v>2403</v>
      </c>
      <c r="C1275" s="231">
        <v>0</v>
      </c>
      <c r="D1275" s="231">
        <v>0</v>
      </c>
      <c r="E1275" s="231">
        <v>0</v>
      </c>
      <c r="F1275" s="231">
        <v>0</v>
      </c>
      <c r="G1275" s="1883">
        <v>39910</v>
      </c>
    </row>
    <row r="1276" spans="1:7" x14ac:dyDescent="0.25">
      <c r="A1276" s="1883">
        <v>399104618</v>
      </c>
      <c r="B1276" s="231" t="s">
        <v>2405</v>
      </c>
      <c r="C1276" s="231">
        <v>0</v>
      </c>
      <c r="D1276" s="231">
        <v>0</v>
      </c>
      <c r="E1276" s="231">
        <v>0</v>
      </c>
      <c r="F1276" s="231">
        <v>0</v>
      </c>
      <c r="G1276" s="1883">
        <v>39910</v>
      </c>
    </row>
    <row r="1277" spans="1:7" x14ac:dyDescent="0.25">
      <c r="A1277" s="1883">
        <v>399104619</v>
      </c>
      <c r="B1277" s="231" t="s">
        <v>2407</v>
      </c>
      <c r="C1277" s="231">
        <v>0</v>
      </c>
      <c r="D1277" s="231">
        <v>0</v>
      </c>
      <c r="E1277" s="231">
        <v>0</v>
      </c>
      <c r="F1277" s="231">
        <v>0</v>
      </c>
      <c r="G1277" s="1883">
        <v>39910</v>
      </c>
    </row>
    <row r="1278" spans="1:7" x14ac:dyDescent="0.25">
      <c r="A1278" s="1883">
        <v>399109051</v>
      </c>
      <c r="B1278" s="231" t="s">
        <v>2409</v>
      </c>
      <c r="C1278" s="231">
        <v>-8428.2099999999991</v>
      </c>
      <c r="D1278" s="231">
        <v>0</v>
      </c>
      <c r="E1278" s="231">
        <v>0</v>
      </c>
      <c r="F1278" s="231">
        <v>-8428.2099999999991</v>
      </c>
      <c r="G1278" s="1883">
        <v>39910</v>
      </c>
    </row>
    <row r="1279" spans="1:7" x14ac:dyDescent="0.25">
      <c r="A1279" s="1883">
        <v>399109802</v>
      </c>
      <c r="B1279" s="231" t="s">
        <v>2411</v>
      </c>
      <c r="C1279" s="231">
        <v>0</v>
      </c>
      <c r="D1279" s="231">
        <v>0</v>
      </c>
      <c r="E1279" s="231">
        <v>0</v>
      </c>
      <c r="F1279" s="231">
        <v>0</v>
      </c>
      <c r="G1279" s="1883">
        <v>39910</v>
      </c>
    </row>
    <row r="1280" spans="1:7" x14ac:dyDescent="0.25">
      <c r="A1280" s="1883">
        <v>399110100</v>
      </c>
      <c r="B1280" s="231" t="s">
        <v>2413</v>
      </c>
      <c r="C1280" s="231">
        <v>0</v>
      </c>
      <c r="D1280" s="231">
        <v>0</v>
      </c>
      <c r="E1280" s="231">
        <v>0</v>
      </c>
      <c r="F1280" s="231">
        <v>0</v>
      </c>
      <c r="G1280" s="1883">
        <v>39911</v>
      </c>
    </row>
    <row r="1281" spans="1:7" x14ac:dyDescent="0.25">
      <c r="A1281" s="1883">
        <v>399110101</v>
      </c>
      <c r="B1281" s="231" t="s">
        <v>2415</v>
      </c>
      <c r="C1281" s="231">
        <v>0</v>
      </c>
      <c r="D1281" s="231">
        <v>0</v>
      </c>
      <c r="E1281" s="231">
        <v>0</v>
      </c>
      <c r="F1281" s="231">
        <v>0</v>
      </c>
      <c r="G1281" s="1883">
        <v>39911</v>
      </c>
    </row>
    <row r="1282" spans="1:7" x14ac:dyDescent="0.25">
      <c r="A1282" s="1883">
        <v>399110120</v>
      </c>
      <c r="B1282" s="231" t="s">
        <v>2417</v>
      </c>
      <c r="C1282" s="231">
        <v>0</v>
      </c>
      <c r="D1282" s="231">
        <v>0</v>
      </c>
      <c r="E1282" s="231">
        <v>0</v>
      </c>
      <c r="F1282" s="231">
        <v>0</v>
      </c>
      <c r="G1282" s="1883">
        <v>39911</v>
      </c>
    </row>
    <row r="1283" spans="1:7" x14ac:dyDescent="0.25">
      <c r="A1283" s="1883">
        <v>399110150</v>
      </c>
      <c r="B1283" s="231" t="s">
        <v>2419</v>
      </c>
      <c r="C1283" s="231">
        <v>0</v>
      </c>
      <c r="D1283" s="231">
        <v>0</v>
      </c>
      <c r="E1283" s="231">
        <v>0</v>
      </c>
      <c r="F1283" s="231">
        <v>0</v>
      </c>
      <c r="G1283" s="1883">
        <v>39911</v>
      </c>
    </row>
    <row r="1284" spans="1:7" x14ac:dyDescent="0.25">
      <c r="A1284" s="1883">
        <v>399110200</v>
      </c>
      <c r="B1284" s="231" t="s">
        <v>2421</v>
      </c>
      <c r="C1284" s="231">
        <v>0</v>
      </c>
      <c r="D1284" s="231">
        <v>0</v>
      </c>
      <c r="E1284" s="231">
        <v>0</v>
      </c>
      <c r="F1284" s="231">
        <v>0</v>
      </c>
      <c r="G1284" s="1883">
        <v>39911</v>
      </c>
    </row>
    <row r="1285" spans="1:7" x14ac:dyDescent="0.25">
      <c r="A1285" s="1883">
        <v>399110700</v>
      </c>
      <c r="B1285" s="231" t="s">
        <v>2423</v>
      </c>
      <c r="C1285" s="231">
        <v>0</v>
      </c>
      <c r="D1285" s="231">
        <v>0</v>
      </c>
      <c r="E1285" s="231">
        <v>0</v>
      </c>
      <c r="F1285" s="231">
        <v>0</v>
      </c>
      <c r="G1285" s="1883">
        <v>39911</v>
      </c>
    </row>
    <row r="1286" spans="1:7" x14ac:dyDescent="0.25">
      <c r="A1286" s="1883">
        <v>399110800</v>
      </c>
      <c r="B1286" s="231" t="s">
        <v>2425</v>
      </c>
      <c r="C1286" s="231">
        <v>0</v>
      </c>
      <c r="D1286" s="231">
        <v>0</v>
      </c>
      <c r="E1286" s="231">
        <v>0</v>
      </c>
      <c r="F1286" s="231">
        <v>0</v>
      </c>
      <c r="G1286" s="1883">
        <v>39911</v>
      </c>
    </row>
    <row r="1287" spans="1:7" x14ac:dyDescent="0.25">
      <c r="A1287" s="1883">
        <v>399110915</v>
      </c>
      <c r="B1287" s="231" t="s">
        <v>2427</v>
      </c>
      <c r="C1287" s="231">
        <v>0</v>
      </c>
      <c r="D1287" s="231">
        <v>0</v>
      </c>
      <c r="E1287" s="231">
        <v>0</v>
      </c>
      <c r="F1287" s="231">
        <v>0</v>
      </c>
      <c r="G1287" s="1883">
        <v>39911</v>
      </c>
    </row>
    <row r="1288" spans="1:7" x14ac:dyDescent="0.25">
      <c r="A1288" s="1883">
        <v>399110930</v>
      </c>
      <c r="B1288" s="231" t="s">
        <v>2429</v>
      </c>
      <c r="C1288" s="231">
        <v>0</v>
      </c>
      <c r="D1288" s="231">
        <v>0</v>
      </c>
      <c r="E1288" s="231">
        <v>0</v>
      </c>
      <c r="F1288" s="231">
        <v>0</v>
      </c>
      <c r="G1288" s="1883">
        <v>39911</v>
      </c>
    </row>
    <row r="1289" spans="1:7" x14ac:dyDescent="0.25">
      <c r="A1289" s="1883">
        <v>399110975</v>
      </c>
      <c r="B1289" s="231" t="s">
        <v>2431</v>
      </c>
      <c r="C1289" s="231">
        <v>0</v>
      </c>
      <c r="D1289" s="231">
        <v>0</v>
      </c>
      <c r="E1289" s="231">
        <v>0</v>
      </c>
      <c r="F1289" s="231">
        <v>0</v>
      </c>
      <c r="G1289" s="1883">
        <v>39911</v>
      </c>
    </row>
    <row r="1290" spans="1:7" x14ac:dyDescent="0.25">
      <c r="A1290" s="1883">
        <v>399111640</v>
      </c>
      <c r="B1290" s="231" t="s">
        <v>2433</v>
      </c>
      <c r="C1290" s="231">
        <v>0</v>
      </c>
      <c r="D1290" s="231">
        <v>0</v>
      </c>
      <c r="E1290" s="231">
        <v>0</v>
      </c>
      <c r="F1290" s="231">
        <v>0</v>
      </c>
      <c r="G1290" s="1883">
        <v>39911</v>
      </c>
    </row>
    <row r="1291" spans="1:7" x14ac:dyDescent="0.25">
      <c r="A1291" s="1883">
        <v>399112000</v>
      </c>
      <c r="B1291" s="231" t="s">
        <v>2435</v>
      </c>
      <c r="C1291" s="231">
        <v>0</v>
      </c>
      <c r="D1291" s="231">
        <v>0</v>
      </c>
      <c r="E1291" s="231">
        <v>0</v>
      </c>
      <c r="F1291" s="231">
        <v>0</v>
      </c>
      <c r="G1291" s="1883">
        <v>39911</v>
      </c>
    </row>
    <row r="1292" spans="1:7" x14ac:dyDescent="0.25">
      <c r="A1292" s="1883">
        <v>399112004</v>
      </c>
      <c r="B1292" s="231" t="s">
        <v>2437</v>
      </c>
      <c r="C1292" s="231">
        <v>0</v>
      </c>
      <c r="D1292" s="231">
        <v>0</v>
      </c>
      <c r="E1292" s="231">
        <v>0</v>
      </c>
      <c r="F1292" s="231">
        <v>0</v>
      </c>
      <c r="G1292" s="1883">
        <v>39911</v>
      </c>
    </row>
    <row r="1293" spans="1:7" x14ac:dyDescent="0.25">
      <c r="A1293" s="1883">
        <v>399112022</v>
      </c>
      <c r="B1293" s="231" t="s">
        <v>2439</v>
      </c>
      <c r="C1293" s="231">
        <v>0</v>
      </c>
      <c r="D1293" s="231">
        <v>0</v>
      </c>
      <c r="E1293" s="231">
        <v>0</v>
      </c>
      <c r="F1293" s="231">
        <v>0</v>
      </c>
      <c r="G1293" s="1883">
        <v>39911</v>
      </c>
    </row>
    <row r="1294" spans="1:7" x14ac:dyDescent="0.25">
      <c r="A1294" s="1883">
        <v>399112429</v>
      </c>
      <c r="B1294" s="231" t="s">
        <v>2441</v>
      </c>
      <c r="C1294" s="231">
        <v>0</v>
      </c>
      <c r="D1294" s="231">
        <v>0</v>
      </c>
      <c r="E1294" s="231">
        <v>0</v>
      </c>
      <c r="F1294" s="231">
        <v>0</v>
      </c>
      <c r="G1294" s="1883">
        <v>39911</v>
      </c>
    </row>
    <row r="1295" spans="1:7" x14ac:dyDescent="0.25">
      <c r="A1295" s="1883">
        <v>399112432</v>
      </c>
      <c r="B1295" s="231" t="s">
        <v>2443</v>
      </c>
      <c r="C1295" s="231">
        <v>0</v>
      </c>
      <c r="D1295" s="231">
        <v>0</v>
      </c>
      <c r="E1295" s="231">
        <v>0</v>
      </c>
      <c r="F1295" s="231">
        <v>0</v>
      </c>
      <c r="G1295" s="1883">
        <v>39911</v>
      </c>
    </row>
    <row r="1296" spans="1:7" x14ac:dyDescent="0.25">
      <c r="A1296" s="1883">
        <v>399112438</v>
      </c>
      <c r="B1296" s="231" t="s">
        <v>2445</v>
      </c>
      <c r="C1296" s="231">
        <v>0</v>
      </c>
      <c r="D1296" s="231">
        <v>0</v>
      </c>
      <c r="E1296" s="231">
        <v>0</v>
      </c>
      <c r="F1296" s="231">
        <v>0</v>
      </c>
      <c r="G1296" s="1883">
        <v>39911</v>
      </c>
    </row>
    <row r="1297" spans="1:7" x14ac:dyDescent="0.25">
      <c r="A1297" s="1883">
        <v>399112439</v>
      </c>
      <c r="B1297" s="231" t="s">
        <v>2447</v>
      </c>
      <c r="C1297" s="231">
        <v>0</v>
      </c>
      <c r="D1297" s="231">
        <v>0</v>
      </c>
      <c r="E1297" s="231">
        <v>0</v>
      </c>
      <c r="F1297" s="231">
        <v>0</v>
      </c>
      <c r="G1297" s="1883">
        <v>39911</v>
      </c>
    </row>
    <row r="1298" spans="1:7" x14ac:dyDescent="0.25">
      <c r="A1298" s="1883">
        <v>399112445</v>
      </c>
      <c r="B1298" s="231" t="s">
        <v>2449</v>
      </c>
      <c r="C1298" s="231">
        <v>0</v>
      </c>
      <c r="D1298" s="231">
        <v>0</v>
      </c>
      <c r="E1298" s="231">
        <v>0</v>
      </c>
      <c r="F1298" s="231">
        <v>0</v>
      </c>
      <c r="G1298" s="1883">
        <v>39911</v>
      </c>
    </row>
    <row r="1299" spans="1:7" x14ac:dyDescent="0.25">
      <c r="A1299" s="1883">
        <v>399112500</v>
      </c>
      <c r="B1299" s="231" t="s">
        <v>2451</v>
      </c>
      <c r="C1299" s="231">
        <v>0</v>
      </c>
      <c r="D1299" s="231">
        <v>0</v>
      </c>
      <c r="E1299" s="231">
        <v>0</v>
      </c>
      <c r="F1299" s="231">
        <v>0</v>
      </c>
      <c r="G1299" s="1883">
        <v>39911</v>
      </c>
    </row>
    <row r="1300" spans="1:7" x14ac:dyDescent="0.25">
      <c r="A1300" s="1883">
        <v>399112510</v>
      </c>
      <c r="B1300" s="231" t="s">
        <v>2453</v>
      </c>
      <c r="C1300" s="231">
        <v>0</v>
      </c>
      <c r="D1300" s="231">
        <v>0</v>
      </c>
      <c r="E1300" s="231">
        <v>0</v>
      </c>
      <c r="F1300" s="231">
        <v>0</v>
      </c>
      <c r="G1300" s="1883">
        <v>39911</v>
      </c>
    </row>
    <row r="1301" spans="1:7" x14ac:dyDescent="0.25">
      <c r="A1301" s="1883">
        <v>399112520</v>
      </c>
      <c r="B1301" s="231" t="s">
        <v>2455</v>
      </c>
      <c r="C1301" s="231">
        <v>0</v>
      </c>
      <c r="D1301" s="231">
        <v>0</v>
      </c>
      <c r="E1301" s="231">
        <v>0</v>
      </c>
      <c r="F1301" s="231">
        <v>0</v>
      </c>
      <c r="G1301" s="1883">
        <v>39911</v>
      </c>
    </row>
    <row r="1302" spans="1:7" x14ac:dyDescent="0.25">
      <c r="A1302" s="1883">
        <v>399112524</v>
      </c>
      <c r="B1302" s="231" t="s">
        <v>2457</v>
      </c>
      <c r="C1302" s="231">
        <v>0</v>
      </c>
      <c r="D1302" s="231">
        <v>0</v>
      </c>
      <c r="E1302" s="231">
        <v>0</v>
      </c>
      <c r="F1302" s="231">
        <v>0</v>
      </c>
      <c r="G1302" s="1883">
        <v>39911</v>
      </c>
    </row>
    <row r="1303" spans="1:7" x14ac:dyDescent="0.25">
      <c r="A1303" s="1883">
        <v>399112701</v>
      </c>
      <c r="B1303" s="231" t="s">
        <v>2459</v>
      </c>
      <c r="C1303" s="231">
        <v>0</v>
      </c>
      <c r="D1303" s="231">
        <v>0</v>
      </c>
      <c r="E1303" s="231">
        <v>0</v>
      </c>
      <c r="F1303" s="231">
        <v>0</v>
      </c>
      <c r="G1303" s="1883">
        <v>39911</v>
      </c>
    </row>
    <row r="1304" spans="1:7" x14ac:dyDescent="0.25">
      <c r="A1304" s="1883">
        <v>399112703</v>
      </c>
      <c r="B1304" s="231" t="s">
        <v>2461</v>
      </c>
      <c r="C1304" s="231">
        <v>0</v>
      </c>
      <c r="D1304" s="231">
        <v>0</v>
      </c>
      <c r="E1304" s="231">
        <v>0</v>
      </c>
      <c r="F1304" s="231">
        <v>0</v>
      </c>
      <c r="G1304" s="1883">
        <v>39911</v>
      </c>
    </row>
    <row r="1305" spans="1:7" x14ac:dyDescent="0.25">
      <c r="A1305" s="1883">
        <v>399112706</v>
      </c>
      <c r="B1305" s="231" t="s">
        <v>2463</v>
      </c>
      <c r="C1305" s="231">
        <v>0</v>
      </c>
      <c r="D1305" s="231">
        <v>0</v>
      </c>
      <c r="E1305" s="231">
        <v>0</v>
      </c>
      <c r="F1305" s="231">
        <v>0</v>
      </c>
      <c r="G1305" s="1883">
        <v>39911</v>
      </c>
    </row>
    <row r="1306" spans="1:7" x14ac:dyDescent="0.25">
      <c r="A1306" s="1883">
        <v>399114600</v>
      </c>
      <c r="B1306" s="231" t="s">
        <v>2465</v>
      </c>
      <c r="C1306" s="231">
        <v>0</v>
      </c>
      <c r="D1306" s="231">
        <v>0</v>
      </c>
      <c r="E1306" s="231">
        <v>0</v>
      </c>
      <c r="F1306" s="231">
        <v>0</v>
      </c>
      <c r="G1306" s="1883">
        <v>39911</v>
      </c>
    </row>
    <row r="1307" spans="1:7" x14ac:dyDescent="0.25">
      <c r="A1307" s="1883">
        <v>399114610</v>
      </c>
      <c r="B1307" s="231" t="s">
        <v>2467</v>
      </c>
      <c r="C1307" s="231">
        <v>0</v>
      </c>
      <c r="D1307" s="231">
        <v>0</v>
      </c>
      <c r="E1307" s="231">
        <v>0</v>
      </c>
      <c r="F1307" s="231">
        <v>0</v>
      </c>
      <c r="G1307" s="1883">
        <v>39911</v>
      </c>
    </row>
    <row r="1308" spans="1:7" x14ac:dyDescent="0.25">
      <c r="A1308" s="1883">
        <v>399114612</v>
      </c>
      <c r="B1308" s="231" t="s">
        <v>2469</v>
      </c>
      <c r="C1308" s="231">
        <v>0</v>
      </c>
      <c r="D1308" s="231">
        <v>0</v>
      </c>
      <c r="E1308" s="231">
        <v>0</v>
      </c>
      <c r="F1308" s="231">
        <v>0</v>
      </c>
      <c r="G1308" s="1883">
        <v>39911</v>
      </c>
    </row>
    <row r="1309" spans="1:7" x14ac:dyDescent="0.25">
      <c r="A1309" s="1883">
        <v>399114618</v>
      </c>
      <c r="B1309" s="231" t="s">
        <v>2471</v>
      </c>
      <c r="C1309" s="231">
        <v>0</v>
      </c>
      <c r="D1309" s="231">
        <v>0</v>
      </c>
      <c r="E1309" s="231">
        <v>0</v>
      </c>
      <c r="F1309" s="231">
        <v>0</v>
      </c>
      <c r="G1309" s="1883">
        <v>39911</v>
      </c>
    </row>
    <row r="1310" spans="1:7" x14ac:dyDescent="0.25">
      <c r="A1310" s="1883">
        <v>399114619</v>
      </c>
      <c r="B1310" s="231" t="s">
        <v>2473</v>
      </c>
      <c r="C1310" s="231">
        <v>0</v>
      </c>
      <c r="D1310" s="231">
        <v>0</v>
      </c>
      <c r="E1310" s="231">
        <v>0</v>
      </c>
      <c r="F1310" s="231">
        <v>0</v>
      </c>
      <c r="G1310" s="1883">
        <v>39911</v>
      </c>
    </row>
    <row r="1311" spans="1:7" x14ac:dyDescent="0.25">
      <c r="A1311" s="1883">
        <v>399114621</v>
      </c>
      <c r="B1311" s="231" t="s">
        <v>2475</v>
      </c>
      <c r="C1311" s="231">
        <v>0</v>
      </c>
      <c r="D1311" s="231">
        <v>0</v>
      </c>
      <c r="E1311" s="231">
        <v>0</v>
      </c>
      <c r="F1311" s="231">
        <v>0</v>
      </c>
      <c r="G1311" s="1883">
        <v>39911</v>
      </c>
    </row>
    <row r="1312" spans="1:7" x14ac:dyDescent="0.25">
      <c r="A1312" s="1883">
        <v>399115007</v>
      </c>
      <c r="B1312" s="231" t="s">
        <v>2477</v>
      </c>
      <c r="C1312" s="231">
        <v>0</v>
      </c>
      <c r="D1312" s="231">
        <v>0</v>
      </c>
      <c r="E1312" s="231">
        <v>0</v>
      </c>
      <c r="F1312" s="231">
        <v>0</v>
      </c>
      <c r="G1312" s="1883">
        <v>39911</v>
      </c>
    </row>
    <row r="1313" spans="1:7" x14ac:dyDescent="0.25">
      <c r="A1313" s="1883">
        <v>399116010</v>
      </c>
      <c r="B1313" s="231" t="s">
        <v>2479</v>
      </c>
      <c r="C1313" s="231">
        <v>0</v>
      </c>
      <c r="D1313" s="231">
        <v>0</v>
      </c>
      <c r="E1313" s="231">
        <v>0</v>
      </c>
      <c r="F1313" s="231">
        <v>0</v>
      </c>
      <c r="G1313" s="1883">
        <v>39911</v>
      </c>
    </row>
    <row r="1314" spans="1:7" x14ac:dyDescent="0.25">
      <c r="A1314" s="1883">
        <v>399119051</v>
      </c>
      <c r="B1314" s="231" t="s">
        <v>2481</v>
      </c>
      <c r="C1314" s="231">
        <v>0</v>
      </c>
      <c r="D1314" s="231">
        <v>0</v>
      </c>
      <c r="E1314" s="231">
        <v>0</v>
      </c>
      <c r="F1314" s="231">
        <v>0</v>
      </c>
      <c r="G1314" s="1883">
        <v>39911</v>
      </c>
    </row>
    <row r="1315" spans="1:7" x14ac:dyDescent="0.25">
      <c r="A1315" s="1883">
        <v>399119054</v>
      </c>
      <c r="B1315" s="231" t="s">
        <v>2483</v>
      </c>
      <c r="C1315" s="231">
        <v>0</v>
      </c>
      <c r="D1315" s="231">
        <v>0</v>
      </c>
      <c r="E1315" s="231">
        <v>0</v>
      </c>
      <c r="F1315" s="231">
        <v>0</v>
      </c>
      <c r="G1315" s="1883">
        <v>39911</v>
      </c>
    </row>
    <row r="1316" spans="1:7" x14ac:dyDescent="0.25">
      <c r="A1316" s="1883">
        <v>399119100</v>
      </c>
      <c r="B1316" s="231" t="s">
        <v>2443</v>
      </c>
      <c r="C1316" s="231">
        <v>0</v>
      </c>
      <c r="D1316" s="231">
        <v>0</v>
      </c>
      <c r="E1316" s="231">
        <v>0</v>
      </c>
      <c r="F1316" s="231">
        <v>0</v>
      </c>
      <c r="G1316" s="1883">
        <v>39911</v>
      </c>
    </row>
    <row r="1317" spans="1:7" x14ac:dyDescent="0.25">
      <c r="A1317" s="1883">
        <v>399119204</v>
      </c>
      <c r="B1317" s="231" t="s">
        <v>2486</v>
      </c>
      <c r="C1317" s="231">
        <v>0</v>
      </c>
      <c r="D1317" s="231">
        <v>0</v>
      </c>
      <c r="E1317" s="231">
        <v>0</v>
      </c>
      <c r="F1317" s="231">
        <v>0</v>
      </c>
      <c r="G1317" s="1883">
        <v>39911</v>
      </c>
    </row>
    <row r="1318" spans="1:7" x14ac:dyDescent="0.25">
      <c r="A1318" s="1883">
        <v>399119802</v>
      </c>
      <c r="B1318" s="231" t="s">
        <v>2488</v>
      </c>
      <c r="C1318" s="231">
        <v>0</v>
      </c>
      <c r="D1318" s="231">
        <v>0</v>
      </c>
      <c r="E1318" s="231">
        <v>0</v>
      </c>
      <c r="F1318" s="231">
        <v>0</v>
      </c>
      <c r="G1318" s="1883">
        <v>39911</v>
      </c>
    </row>
    <row r="1319" spans="1:7" x14ac:dyDescent="0.25">
      <c r="A1319" s="1883">
        <v>399120100</v>
      </c>
      <c r="B1319" s="231" t="s">
        <v>2490</v>
      </c>
      <c r="C1319" s="231">
        <v>0</v>
      </c>
      <c r="D1319" s="231">
        <v>0</v>
      </c>
      <c r="E1319" s="231">
        <v>0</v>
      </c>
      <c r="F1319" s="231">
        <v>0</v>
      </c>
      <c r="G1319" s="1883">
        <v>39912</v>
      </c>
    </row>
    <row r="1320" spans="1:7" x14ac:dyDescent="0.25">
      <c r="A1320" s="1883">
        <v>399120101</v>
      </c>
      <c r="B1320" s="231" t="s">
        <v>2492</v>
      </c>
      <c r="C1320" s="231">
        <v>0</v>
      </c>
      <c r="D1320" s="231">
        <v>0</v>
      </c>
      <c r="E1320" s="231">
        <v>0</v>
      </c>
      <c r="F1320" s="231">
        <v>0</v>
      </c>
      <c r="G1320" s="1883">
        <v>39912</v>
      </c>
    </row>
    <row r="1321" spans="1:7" x14ac:dyDescent="0.25">
      <c r="A1321" s="1883">
        <v>399120110</v>
      </c>
      <c r="B1321" s="231" t="s">
        <v>2494</v>
      </c>
      <c r="C1321" s="231">
        <v>0</v>
      </c>
      <c r="D1321" s="231">
        <v>0</v>
      </c>
      <c r="E1321" s="231">
        <v>0</v>
      </c>
      <c r="F1321" s="231">
        <v>0</v>
      </c>
      <c r="G1321" s="1883">
        <v>39912</v>
      </c>
    </row>
    <row r="1322" spans="1:7" x14ac:dyDescent="0.25">
      <c r="A1322" s="1883">
        <v>399120120</v>
      </c>
      <c r="B1322" s="231" t="s">
        <v>2496</v>
      </c>
      <c r="C1322" s="231">
        <v>0</v>
      </c>
      <c r="D1322" s="231">
        <v>0</v>
      </c>
      <c r="E1322" s="231">
        <v>0</v>
      </c>
      <c r="F1322" s="231">
        <v>0</v>
      </c>
      <c r="G1322" s="1883">
        <v>39912</v>
      </c>
    </row>
    <row r="1323" spans="1:7" x14ac:dyDescent="0.25">
      <c r="A1323" s="1883">
        <v>399120150</v>
      </c>
      <c r="B1323" s="231" t="s">
        <v>2498</v>
      </c>
      <c r="C1323" s="231">
        <v>0</v>
      </c>
      <c r="D1323" s="231">
        <v>0</v>
      </c>
      <c r="E1323" s="231">
        <v>0</v>
      </c>
      <c r="F1323" s="231">
        <v>0</v>
      </c>
      <c r="G1323" s="1883">
        <v>39912</v>
      </c>
    </row>
    <row r="1324" spans="1:7" x14ac:dyDescent="0.25">
      <c r="A1324" s="1883">
        <v>399120200</v>
      </c>
      <c r="B1324" s="231" t="s">
        <v>2500</v>
      </c>
      <c r="C1324" s="231">
        <v>0</v>
      </c>
      <c r="D1324" s="231">
        <v>0</v>
      </c>
      <c r="E1324" s="231">
        <v>0</v>
      </c>
      <c r="F1324" s="231">
        <v>0</v>
      </c>
      <c r="G1324" s="1883">
        <v>39912</v>
      </c>
    </row>
    <row r="1325" spans="1:7" x14ac:dyDescent="0.25">
      <c r="A1325" s="1883">
        <v>399120400</v>
      </c>
      <c r="B1325" s="231" t="s">
        <v>2502</v>
      </c>
      <c r="C1325" s="231">
        <v>0</v>
      </c>
      <c r="D1325" s="231">
        <v>0</v>
      </c>
      <c r="E1325" s="231">
        <v>0</v>
      </c>
      <c r="F1325" s="231">
        <v>0</v>
      </c>
      <c r="G1325" s="1883">
        <v>39912</v>
      </c>
    </row>
    <row r="1326" spans="1:7" x14ac:dyDescent="0.25">
      <c r="A1326" s="1883">
        <v>399120700</v>
      </c>
      <c r="B1326" s="231" t="s">
        <v>2504</v>
      </c>
      <c r="C1326" s="231">
        <v>0</v>
      </c>
      <c r="D1326" s="231">
        <v>0</v>
      </c>
      <c r="E1326" s="231">
        <v>0</v>
      </c>
      <c r="F1326" s="231">
        <v>0</v>
      </c>
      <c r="G1326" s="1883">
        <v>39912</v>
      </c>
    </row>
    <row r="1327" spans="1:7" x14ac:dyDescent="0.25">
      <c r="A1327" s="1883">
        <v>399120730</v>
      </c>
      <c r="B1327" s="231" t="s">
        <v>2506</v>
      </c>
      <c r="C1327" s="231">
        <v>0</v>
      </c>
      <c r="D1327" s="231">
        <v>0</v>
      </c>
      <c r="E1327" s="231">
        <v>0</v>
      </c>
      <c r="F1327" s="231">
        <v>0</v>
      </c>
      <c r="G1327" s="1883">
        <v>39912</v>
      </c>
    </row>
    <row r="1328" spans="1:7" x14ac:dyDescent="0.25">
      <c r="A1328" s="1883">
        <v>399120800</v>
      </c>
      <c r="B1328" s="231" t="s">
        <v>2508</v>
      </c>
      <c r="C1328" s="231">
        <v>0</v>
      </c>
      <c r="D1328" s="231">
        <v>0</v>
      </c>
      <c r="E1328" s="231">
        <v>0</v>
      </c>
      <c r="F1328" s="231">
        <v>0</v>
      </c>
      <c r="G1328" s="1883">
        <v>39912</v>
      </c>
    </row>
    <row r="1329" spans="1:7" x14ac:dyDescent="0.25">
      <c r="A1329" s="1883">
        <v>399120830</v>
      </c>
      <c r="B1329" s="231" t="s">
        <v>2510</v>
      </c>
      <c r="C1329" s="231">
        <v>0</v>
      </c>
      <c r="D1329" s="231">
        <v>0</v>
      </c>
      <c r="E1329" s="231">
        <v>0</v>
      </c>
      <c r="F1329" s="231">
        <v>0</v>
      </c>
      <c r="G1329" s="1883">
        <v>39912</v>
      </c>
    </row>
    <row r="1330" spans="1:7" x14ac:dyDescent="0.25">
      <c r="A1330" s="1883">
        <v>399120915</v>
      </c>
      <c r="B1330" s="231" t="s">
        <v>2512</v>
      </c>
      <c r="C1330" s="231">
        <v>0</v>
      </c>
      <c r="D1330" s="231">
        <v>0</v>
      </c>
      <c r="E1330" s="231">
        <v>0</v>
      </c>
      <c r="F1330" s="231">
        <v>0</v>
      </c>
      <c r="G1330" s="1883">
        <v>39912</v>
      </c>
    </row>
    <row r="1331" spans="1:7" x14ac:dyDescent="0.25">
      <c r="A1331" s="1883">
        <v>399120930</v>
      </c>
      <c r="B1331" s="231" t="s">
        <v>2514</v>
      </c>
      <c r="C1331" s="231">
        <v>0</v>
      </c>
      <c r="D1331" s="231">
        <v>0</v>
      </c>
      <c r="E1331" s="231">
        <v>0</v>
      </c>
      <c r="F1331" s="231">
        <v>0</v>
      </c>
      <c r="G1331" s="1883">
        <v>39912</v>
      </c>
    </row>
    <row r="1332" spans="1:7" x14ac:dyDescent="0.25">
      <c r="A1332" s="1883">
        <v>399120975</v>
      </c>
      <c r="B1332" s="231" t="s">
        <v>2516</v>
      </c>
      <c r="C1332" s="231">
        <v>0</v>
      </c>
      <c r="D1332" s="231">
        <v>0</v>
      </c>
      <c r="E1332" s="231">
        <v>0</v>
      </c>
      <c r="F1332" s="231">
        <v>0</v>
      </c>
      <c r="G1332" s="1883">
        <v>39912</v>
      </c>
    </row>
    <row r="1333" spans="1:7" x14ac:dyDescent="0.25">
      <c r="A1333" s="1883">
        <v>399122000</v>
      </c>
      <c r="B1333" s="231" t="s">
        <v>2518</v>
      </c>
      <c r="C1333" s="231">
        <v>0</v>
      </c>
      <c r="D1333" s="231">
        <v>0</v>
      </c>
      <c r="E1333" s="231">
        <v>0</v>
      </c>
      <c r="F1333" s="231">
        <v>0</v>
      </c>
      <c r="G1333" s="1883">
        <v>39912</v>
      </c>
    </row>
    <row r="1334" spans="1:7" x14ac:dyDescent="0.25">
      <c r="A1334" s="1883">
        <v>399122004</v>
      </c>
      <c r="B1334" s="231" t="s">
        <v>2520</v>
      </c>
      <c r="C1334" s="231">
        <v>0</v>
      </c>
      <c r="D1334" s="231">
        <v>0</v>
      </c>
      <c r="E1334" s="231">
        <v>0</v>
      </c>
      <c r="F1334" s="231">
        <v>0</v>
      </c>
      <c r="G1334" s="1883">
        <v>39912</v>
      </c>
    </row>
    <row r="1335" spans="1:7" x14ac:dyDescent="0.25">
      <c r="A1335" s="1883">
        <v>399122022</v>
      </c>
      <c r="B1335" s="231" t="s">
        <v>2522</v>
      </c>
      <c r="C1335" s="231">
        <v>0</v>
      </c>
      <c r="D1335" s="231">
        <v>0</v>
      </c>
      <c r="E1335" s="231">
        <v>0</v>
      </c>
      <c r="F1335" s="231">
        <v>0</v>
      </c>
      <c r="G1335" s="1883">
        <v>39912</v>
      </c>
    </row>
    <row r="1336" spans="1:7" x14ac:dyDescent="0.25">
      <c r="A1336" s="1883">
        <v>399122416</v>
      </c>
      <c r="B1336" s="231" t="s">
        <v>2524</v>
      </c>
      <c r="C1336" s="231">
        <v>0</v>
      </c>
      <c r="D1336" s="231">
        <v>0</v>
      </c>
      <c r="E1336" s="231">
        <v>0</v>
      </c>
      <c r="F1336" s="231">
        <v>0</v>
      </c>
      <c r="G1336" s="1883">
        <v>39912</v>
      </c>
    </row>
    <row r="1337" spans="1:7" x14ac:dyDescent="0.25">
      <c r="A1337" s="1883">
        <v>399122423</v>
      </c>
      <c r="B1337" s="231" t="s">
        <v>2526</v>
      </c>
      <c r="C1337" s="231">
        <v>0</v>
      </c>
      <c r="D1337" s="231">
        <v>0</v>
      </c>
      <c r="E1337" s="231">
        <v>0</v>
      </c>
      <c r="F1337" s="231">
        <v>0</v>
      </c>
      <c r="G1337" s="1883">
        <v>39912</v>
      </c>
    </row>
    <row r="1338" spans="1:7" x14ac:dyDescent="0.25">
      <c r="A1338" s="1883">
        <v>399122429</v>
      </c>
      <c r="B1338" s="231" t="s">
        <v>2528</v>
      </c>
      <c r="C1338" s="231">
        <v>0</v>
      </c>
      <c r="D1338" s="231">
        <v>0</v>
      </c>
      <c r="E1338" s="231">
        <v>0</v>
      </c>
      <c r="F1338" s="231">
        <v>0</v>
      </c>
      <c r="G1338" s="1883">
        <v>39912</v>
      </c>
    </row>
    <row r="1339" spans="1:7" x14ac:dyDescent="0.25">
      <c r="A1339" s="1883">
        <v>399122430</v>
      </c>
      <c r="B1339" s="231" t="s">
        <v>2530</v>
      </c>
      <c r="C1339" s="231">
        <v>0</v>
      </c>
      <c r="D1339" s="231">
        <v>0</v>
      </c>
      <c r="E1339" s="231">
        <v>0</v>
      </c>
      <c r="F1339" s="231">
        <v>0</v>
      </c>
      <c r="G1339" s="1883">
        <v>39912</v>
      </c>
    </row>
    <row r="1340" spans="1:7" x14ac:dyDescent="0.25">
      <c r="A1340" s="1883">
        <v>399122432</v>
      </c>
      <c r="B1340" s="231" t="s">
        <v>2532</v>
      </c>
      <c r="C1340" s="231">
        <v>0</v>
      </c>
      <c r="D1340" s="231">
        <v>0</v>
      </c>
      <c r="E1340" s="231">
        <v>0</v>
      </c>
      <c r="F1340" s="231">
        <v>0</v>
      </c>
      <c r="G1340" s="1883">
        <v>39912</v>
      </c>
    </row>
    <row r="1341" spans="1:7" x14ac:dyDescent="0.25">
      <c r="A1341" s="1883">
        <v>399122439</v>
      </c>
      <c r="B1341" s="231" t="s">
        <v>2534</v>
      </c>
      <c r="C1341" s="231">
        <v>0</v>
      </c>
      <c r="D1341" s="231">
        <v>0</v>
      </c>
      <c r="E1341" s="231">
        <v>0</v>
      </c>
      <c r="F1341" s="231">
        <v>0</v>
      </c>
      <c r="G1341" s="1883">
        <v>39912</v>
      </c>
    </row>
    <row r="1342" spans="1:7" x14ac:dyDescent="0.25">
      <c r="A1342" s="1883">
        <v>399122500</v>
      </c>
      <c r="B1342" s="231" t="s">
        <v>2536</v>
      </c>
      <c r="C1342" s="231">
        <v>0</v>
      </c>
      <c r="D1342" s="231">
        <v>0</v>
      </c>
      <c r="E1342" s="231">
        <v>0</v>
      </c>
      <c r="F1342" s="231">
        <v>0</v>
      </c>
      <c r="G1342" s="1883">
        <v>39912</v>
      </c>
    </row>
    <row r="1343" spans="1:7" x14ac:dyDescent="0.25">
      <c r="A1343" s="1883">
        <v>399122510</v>
      </c>
      <c r="B1343" s="231" t="s">
        <v>2538</v>
      </c>
      <c r="C1343" s="231">
        <v>0</v>
      </c>
      <c r="D1343" s="231">
        <v>0</v>
      </c>
      <c r="E1343" s="231">
        <v>0</v>
      </c>
      <c r="F1343" s="231">
        <v>0</v>
      </c>
      <c r="G1343" s="1883">
        <v>39912</v>
      </c>
    </row>
    <row r="1344" spans="1:7" x14ac:dyDescent="0.25">
      <c r="A1344" s="1883">
        <v>399122524</v>
      </c>
      <c r="B1344" s="231" t="s">
        <v>2540</v>
      </c>
      <c r="C1344" s="231">
        <v>0</v>
      </c>
      <c r="D1344" s="231">
        <v>0</v>
      </c>
      <c r="E1344" s="231">
        <v>0</v>
      </c>
      <c r="F1344" s="231">
        <v>0</v>
      </c>
      <c r="G1344" s="1883">
        <v>39912</v>
      </c>
    </row>
    <row r="1345" spans="1:7" x14ac:dyDescent="0.25">
      <c r="A1345" s="1883">
        <v>399122701</v>
      </c>
      <c r="B1345" s="231" t="s">
        <v>2542</v>
      </c>
      <c r="C1345" s="231">
        <v>0</v>
      </c>
      <c r="D1345" s="231">
        <v>0</v>
      </c>
      <c r="E1345" s="231">
        <v>0</v>
      </c>
      <c r="F1345" s="231">
        <v>0</v>
      </c>
      <c r="G1345" s="1883">
        <v>39912</v>
      </c>
    </row>
    <row r="1346" spans="1:7" x14ac:dyDescent="0.25">
      <c r="A1346" s="1883">
        <v>399122703</v>
      </c>
      <c r="B1346" s="231" t="s">
        <v>2544</v>
      </c>
      <c r="C1346" s="231">
        <v>0</v>
      </c>
      <c r="D1346" s="231">
        <v>0</v>
      </c>
      <c r="E1346" s="231">
        <v>0</v>
      </c>
      <c r="F1346" s="231">
        <v>0</v>
      </c>
      <c r="G1346" s="1883">
        <v>39912</v>
      </c>
    </row>
    <row r="1347" spans="1:7" x14ac:dyDescent="0.25">
      <c r="A1347" s="1883">
        <v>399122706</v>
      </c>
      <c r="B1347" s="231" t="s">
        <v>2546</v>
      </c>
      <c r="C1347" s="231">
        <v>0</v>
      </c>
      <c r="D1347" s="231">
        <v>0</v>
      </c>
      <c r="E1347" s="231">
        <v>0</v>
      </c>
      <c r="F1347" s="231">
        <v>0</v>
      </c>
      <c r="G1347" s="1883">
        <v>39912</v>
      </c>
    </row>
    <row r="1348" spans="1:7" x14ac:dyDescent="0.25">
      <c r="A1348" s="1883">
        <v>399122708</v>
      </c>
      <c r="B1348" s="231" t="s">
        <v>2548</v>
      </c>
      <c r="C1348" s="231">
        <v>0</v>
      </c>
      <c r="D1348" s="231">
        <v>0</v>
      </c>
      <c r="E1348" s="231">
        <v>0</v>
      </c>
      <c r="F1348" s="231">
        <v>0</v>
      </c>
      <c r="G1348" s="1883">
        <v>39912</v>
      </c>
    </row>
    <row r="1349" spans="1:7" x14ac:dyDescent="0.25">
      <c r="A1349" s="1883">
        <v>399122801</v>
      </c>
      <c r="B1349" s="231" t="s">
        <v>2550</v>
      </c>
      <c r="C1349" s="231">
        <v>0</v>
      </c>
      <c r="D1349" s="231">
        <v>0</v>
      </c>
      <c r="E1349" s="231">
        <v>0</v>
      </c>
      <c r="F1349" s="231">
        <v>0</v>
      </c>
      <c r="G1349" s="1883">
        <v>39912</v>
      </c>
    </row>
    <row r="1350" spans="1:7" x14ac:dyDescent="0.25">
      <c r="A1350" s="1883">
        <v>399122925</v>
      </c>
      <c r="B1350" s="231" t="s">
        <v>2552</v>
      </c>
      <c r="C1350" s="231">
        <v>0</v>
      </c>
      <c r="D1350" s="231">
        <v>0</v>
      </c>
      <c r="E1350" s="231">
        <v>0</v>
      </c>
      <c r="F1350" s="231">
        <v>0</v>
      </c>
      <c r="G1350" s="1883">
        <v>39912</v>
      </c>
    </row>
    <row r="1351" spans="1:7" x14ac:dyDescent="0.25">
      <c r="A1351" s="1883">
        <v>399124600</v>
      </c>
      <c r="B1351" s="231" t="s">
        <v>2554</v>
      </c>
      <c r="C1351" s="231">
        <v>0</v>
      </c>
      <c r="D1351" s="231">
        <v>0</v>
      </c>
      <c r="E1351" s="231">
        <v>0</v>
      </c>
      <c r="F1351" s="231">
        <v>0</v>
      </c>
      <c r="G1351" s="1883">
        <v>39912</v>
      </c>
    </row>
    <row r="1352" spans="1:7" x14ac:dyDescent="0.25">
      <c r="A1352" s="1883">
        <v>399124610</v>
      </c>
      <c r="B1352" s="231" t="s">
        <v>2556</v>
      </c>
      <c r="C1352" s="231">
        <v>0</v>
      </c>
      <c r="D1352" s="231">
        <v>0</v>
      </c>
      <c r="E1352" s="231">
        <v>0</v>
      </c>
      <c r="F1352" s="231">
        <v>0</v>
      </c>
      <c r="G1352" s="1883">
        <v>39912</v>
      </c>
    </row>
    <row r="1353" spans="1:7" x14ac:dyDescent="0.25">
      <c r="A1353" s="1883">
        <v>399124612</v>
      </c>
      <c r="B1353" s="231" t="s">
        <v>2558</v>
      </c>
      <c r="C1353" s="231">
        <v>0</v>
      </c>
      <c r="D1353" s="231">
        <v>0</v>
      </c>
      <c r="E1353" s="231">
        <v>0</v>
      </c>
      <c r="F1353" s="231">
        <v>0</v>
      </c>
      <c r="G1353" s="1883">
        <v>39912</v>
      </c>
    </row>
    <row r="1354" spans="1:7" x14ac:dyDescent="0.25">
      <c r="A1354" s="1883">
        <v>399124618</v>
      </c>
      <c r="B1354" s="231" t="s">
        <v>2560</v>
      </c>
      <c r="C1354" s="231">
        <v>0</v>
      </c>
      <c r="D1354" s="231">
        <v>0</v>
      </c>
      <c r="E1354" s="231">
        <v>0</v>
      </c>
      <c r="F1354" s="231">
        <v>0</v>
      </c>
      <c r="G1354" s="1883">
        <v>39912</v>
      </c>
    </row>
    <row r="1355" spans="1:7" x14ac:dyDescent="0.25">
      <c r="A1355" s="1883">
        <v>399124619</v>
      </c>
      <c r="B1355" s="231" t="s">
        <v>2562</v>
      </c>
      <c r="C1355" s="231">
        <v>0</v>
      </c>
      <c r="D1355" s="231">
        <v>0</v>
      </c>
      <c r="E1355" s="231">
        <v>0</v>
      </c>
      <c r="F1355" s="231">
        <v>0</v>
      </c>
      <c r="G1355" s="1883">
        <v>39912</v>
      </c>
    </row>
    <row r="1356" spans="1:7" x14ac:dyDescent="0.25">
      <c r="A1356" s="1883">
        <v>399124621</v>
      </c>
      <c r="B1356" s="231" t="s">
        <v>2564</v>
      </c>
      <c r="C1356" s="231">
        <v>0</v>
      </c>
      <c r="D1356" s="231">
        <v>0</v>
      </c>
      <c r="E1356" s="231">
        <v>0</v>
      </c>
      <c r="F1356" s="231">
        <v>0</v>
      </c>
      <c r="G1356" s="1883">
        <v>39912</v>
      </c>
    </row>
    <row r="1357" spans="1:7" x14ac:dyDescent="0.25">
      <c r="A1357" s="1883">
        <v>399124993</v>
      </c>
      <c r="B1357" s="231" t="s">
        <v>2566</v>
      </c>
      <c r="C1357" s="231">
        <v>0</v>
      </c>
      <c r="D1357" s="231">
        <v>0</v>
      </c>
      <c r="E1357" s="231">
        <v>0</v>
      </c>
      <c r="F1357" s="231">
        <v>0</v>
      </c>
      <c r="G1357" s="1883">
        <v>39912</v>
      </c>
    </row>
    <row r="1358" spans="1:7" x14ac:dyDescent="0.25">
      <c r="A1358" s="1883">
        <v>399125904</v>
      </c>
      <c r="B1358" s="231" t="s">
        <v>2568</v>
      </c>
      <c r="C1358" s="231">
        <v>0</v>
      </c>
      <c r="D1358" s="231">
        <v>0</v>
      </c>
      <c r="E1358" s="231">
        <v>0</v>
      </c>
      <c r="F1358" s="231">
        <v>0</v>
      </c>
      <c r="G1358" s="1883">
        <v>39912</v>
      </c>
    </row>
    <row r="1359" spans="1:7" x14ac:dyDescent="0.25">
      <c r="A1359" s="1883">
        <v>399126010</v>
      </c>
      <c r="B1359" s="231" t="s">
        <v>2570</v>
      </c>
      <c r="C1359" s="231">
        <v>0</v>
      </c>
      <c r="D1359" s="231">
        <v>0</v>
      </c>
      <c r="E1359" s="231">
        <v>0</v>
      </c>
      <c r="F1359" s="231">
        <v>0</v>
      </c>
      <c r="G1359" s="1883">
        <v>39912</v>
      </c>
    </row>
    <row r="1360" spans="1:7" x14ac:dyDescent="0.25">
      <c r="A1360" s="1883">
        <v>399129006</v>
      </c>
      <c r="B1360" s="231" t="s">
        <v>2572</v>
      </c>
      <c r="C1360" s="231">
        <v>0</v>
      </c>
      <c r="D1360" s="231">
        <v>0</v>
      </c>
      <c r="E1360" s="231">
        <v>0</v>
      </c>
      <c r="F1360" s="231">
        <v>0</v>
      </c>
      <c r="G1360" s="1883">
        <v>39912</v>
      </c>
    </row>
    <row r="1361" spans="1:7" x14ac:dyDescent="0.25">
      <c r="A1361" s="1883">
        <v>399129008</v>
      </c>
      <c r="B1361" s="231" t="s">
        <v>2574</v>
      </c>
      <c r="C1361" s="231">
        <v>0</v>
      </c>
      <c r="D1361" s="231">
        <v>0</v>
      </c>
      <c r="E1361" s="231">
        <v>0</v>
      </c>
      <c r="F1361" s="231">
        <v>0</v>
      </c>
      <c r="G1361" s="1883">
        <v>39912</v>
      </c>
    </row>
    <row r="1362" spans="1:7" x14ac:dyDescent="0.25">
      <c r="A1362" s="1883">
        <v>399129009</v>
      </c>
      <c r="B1362" s="231" t="s">
        <v>2576</v>
      </c>
      <c r="C1362" s="231">
        <v>0</v>
      </c>
      <c r="D1362" s="231">
        <v>0</v>
      </c>
      <c r="E1362" s="231">
        <v>0</v>
      </c>
      <c r="F1362" s="231">
        <v>0</v>
      </c>
      <c r="G1362" s="1883">
        <v>39912</v>
      </c>
    </row>
    <row r="1363" spans="1:7" x14ac:dyDescent="0.25">
      <c r="A1363" s="1883">
        <v>399129017</v>
      </c>
      <c r="B1363" s="231" t="s">
        <v>2568</v>
      </c>
      <c r="C1363" s="231">
        <v>0</v>
      </c>
      <c r="D1363" s="231">
        <v>0</v>
      </c>
      <c r="E1363" s="231">
        <v>0</v>
      </c>
      <c r="F1363" s="231">
        <v>0</v>
      </c>
      <c r="G1363" s="1883">
        <v>39912</v>
      </c>
    </row>
    <row r="1364" spans="1:7" x14ac:dyDescent="0.25">
      <c r="A1364" s="1883">
        <v>399129051</v>
      </c>
      <c r="B1364" s="231" t="s">
        <v>2579</v>
      </c>
      <c r="C1364" s="231">
        <v>0</v>
      </c>
      <c r="D1364" s="231">
        <v>0</v>
      </c>
      <c r="E1364" s="231">
        <v>0</v>
      </c>
      <c r="F1364" s="231">
        <v>0</v>
      </c>
      <c r="G1364" s="1883">
        <v>39912</v>
      </c>
    </row>
    <row r="1365" spans="1:7" x14ac:dyDescent="0.25">
      <c r="A1365" s="1883">
        <v>399129053</v>
      </c>
      <c r="B1365" s="231" t="s">
        <v>2581</v>
      </c>
      <c r="C1365" s="231">
        <v>0</v>
      </c>
      <c r="D1365" s="231">
        <v>0</v>
      </c>
      <c r="E1365" s="231">
        <v>0</v>
      </c>
      <c r="F1365" s="231">
        <v>0</v>
      </c>
      <c r="G1365" s="1883">
        <v>39912</v>
      </c>
    </row>
    <row r="1366" spans="1:7" x14ac:dyDescent="0.25">
      <c r="A1366" s="1883">
        <v>399129059</v>
      </c>
      <c r="B1366" s="231" t="s">
        <v>2583</v>
      </c>
      <c r="C1366" s="231">
        <v>0</v>
      </c>
      <c r="D1366" s="231">
        <v>0</v>
      </c>
      <c r="E1366" s="231">
        <v>0</v>
      </c>
      <c r="F1366" s="231">
        <v>0</v>
      </c>
      <c r="G1366" s="1883">
        <v>39912</v>
      </c>
    </row>
    <row r="1367" spans="1:7" x14ac:dyDescent="0.25">
      <c r="A1367" s="1883">
        <v>399129802</v>
      </c>
      <c r="B1367" s="231" t="s">
        <v>2585</v>
      </c>
      <c r="C1367" s="231">
        <v>0</v>
      </c>
      <c r="D1367" s="231">
        <v>0</v>
      </c>
      <c r="E1367" s="231">
        <v>0</v>
      </c>
      <c r="F1367" s="231">
        <v>0</v>
      </c>
      <c r="G1367" s="1883">
        <v>39912</v>
      </c>
    </row>
    <row r="1368" spans="1:7" x14ac:dyDescent="0.25">
      <c r="A1368" s="1883">
        <v>399130100</v>
      </c>
      <c r="B1368" s="231" t="s">
        <v>2587</v>
      </c>
      <c r="C1368" s="231">
        <v>0</v>
      </c>
      <c r="D1368" s="231">
        <v>0</v>
      </c>
      <c r="E1368" s="231">
        <v>0</v>
      </c>
      <c r="F1368" s="231">
        <v>0</v>
      </c>
      <c r="G1368" s="1883">
        <v>39913</v>
      </c>
    </row>
    <row r="1369" spans="1:7" x14ac:dyDescent="0.25">
      <c r="A1369" s="1883">
        <v>399130101</v>
      </c>
      <c r="B1369" s="231" t="s">
        <v>2589</v>
      </c>
      <c r="C1369" s="231">
        <v>0</v>
      </c>
      <c r="D1369" s="231">
        <v>0</v>
      </c>
      <c r="E1369" s="231">
        <v>0</v>
      </c>
      <c r="F1369" s="231">
        <v>0</v>
      </c>
      <c r="G1369" s="1883">
        <v>39913</v>
      </c>
    </row>
    <row r="1370" spans="1:7" x14ac:dyDescent="0.25">
      <c r="A1370" s="1883">
        <v>399130102</v>
      </c>
      <c r="B1370" s="231" t="s">
        <v>2591</v>
      </c>
      <c r="C1370" s="231">
        <v>0</v>
      </c>
      <c r="D1370" s="231">
        <v>0</v>
      </c>
      <c r="E1370" s="231">
        <v>0</v>
      </c>
      <c r="F1370" s="231">
        <v>0</v>
      </c>
      <c r="G1370" s="1883">
        <v>39913</v>
      </c>
    </row>
    <row r="1371" spans="1:7" x14ac:dyDescent="0.25">
      <c r="A1371" s="1883">
        <v>399130103</v>
      </c>
      <c r="B1371" s="231" t="s">
        <v>2593</v>
      </c>
      <c r="C1371" s="231">
        <v>0</v>
      </c>
      <c r="D1371" s="231">
        <v>0</v>
      </c>
      <c r="E1371" s="231">
        <v>0</v>
      </c>
      <c r="F1371" s="231">
        <v>0</v>
      </c>
      <c r="G1371" s="1883">
        <v>39913</v>
      </c>
    </row>
    <row r="1372" spans="1:7" x14ac:dyDescent="0.25">
      <c r="A1372" s="1883">
        <v>399130110</v>
      </c>
      <c r="B1372" s="231" t="s">
        <v>2595</v>
      </c>
      <c r="C1372" s="231">
        <v>0</v>
      </c>
      <c r="D1372" s="231">
        <v>0</v>
      </c>
      <c r="E1372" s="231">
        <v>0</v>
      </c>
      <c r="F1372" s="231">
        <v>0</v>
      </c>
      <c r="G1372" s="1883">
        <v>39913</v>
      </c>
    </row>
    <row r="1373" spans="1:7" x14ac:dyDescent="0.25">
      <c r="A1373" s="1883">
        <v>399130120</v>
      </c>
      <c r="B1373" s="231" t="s">
        <v>2597</v>
      </c>
      <c r="C1373" s="231">
        <v>0</v>
      </c>
      <c r="D1373" s="231">
        <v>0</v>
      </c>
      <c r="E1373" s="231">
        <v>0</v>
      </c>
      <c r="F1373" s="231">
        <v>0</v>
      </c>
      <c r="G1373" s="1883">
        <v>39913</v>
      </c>
    </row>
    <row r="1374" spans="1:7" x14ac:dyDescent="0.25">
      <c r="A1374" s="1883">
        <v>399130150</v>
      </c>
      <c r="B1374" s="231" t="s">
        <v>2599</v>
      </c>
      <c r="C1374" s="231">
        <v>0</v>
      </c>
      <c r="D1374" s="231">
        <v>0</v>
      </c>
      <c r="E1374" s="231">
        <v>0</v>
      </c>
      <c r="F1374" s="231">
        <v>0</v>
      </c>
      <c r="G1374" s="1883">
        <v>39913</v>
      </c>
    </row>
    <row r="1375" spans="1:7" x14ac:dyDescent="0.25">
      <c r="A1375" s="1883">
        <v>399130200</v>
      </c>
      <c r="B1375" s="231" t="s">
        <v>2601</v>
      </c>
      <c r="C1375" s="231">
        <v>0</v>
      </c>
      <c r="D1375" s="231">
        <v>0</v>
      </c>
      <c r="E1375" s="231">
        <v>0</v>
      </c>
      <c r="F1375" s="231">
        <v>0</v>
      </c>
      <c r="G1375" s="1883">
        <v>39913</v>
      </c>
    </row>
    <row r="1376" spans="1:7" x14ac:dyDescent="0.25">
      <c r="A1376" s="1883">
        <v>399130700</v>
      </c>
      <c r="B1376" s="231" t="s">
        <v>2603</v>
      </c>
      <c r="C1376" s="231">
        <v>0</v>
      </c>
      <c r="D1376" s="231">
        <v>0</v>
      </c>
      <c r="E1376" s="231">
        <v>0</v>
      </c>
      <c r="F1376" s="231">
        <v>0</v>
      </c>
      <c r="G1376" s="1883">
        <v>39913</v>
      </c>
    </row>
    <row r="1377" spans="1:7" x14ac:dyDescent="0.25">
      <c r="A1377" s="1883">
        <v>399130730</v>
      </c>
      <c r="B1377" s="231" t="s">
        <v>2605</v>
      </c>
      <c r="C1377" s="231">
        <v>0</v>
      </c>
      <c r="D1377" s="231">
        <v>0</v>
      </c>
      <c r="E1377" s="231">
        <v>0</v>
      </c>
      <c r="F1377" s="231">
        <v>0</v>
      </c>
      <c r="G1377" s="1883">
        <v>39913</v>
      </c>
    </row>
    <row r="1378" spans="1:7" x14ac:dyDescent="0.25">
      <c r="A1378" s="1883">
        <v>399130800</v>
      </c>
      <c r="B1378" s="231" t="s">
        <v>2607</v>
      </c>
      <c r="C1378" s="231">
        <v>0</v>
      </c>
      <c r="D1378" s="231">
        <v>0</v>
      </c>
      <c r="E1378" s="231">
        <v>0</v>
      </c>
      <c r="F1378" s="231">
        <v>0</v>
      </c>
      <c r="G1378" s="1883">
        <v>39913</v>
      </c>
    </row>
    <row r="1379" spans="1:7" x14ac:dyDescent="0.25">
      <c r="A1379" s="1883">
        <v>399130915</v>
      </c>
      <c r="B1379" s="231" t="s">
        <v>2609</v>
      </c>
      <c r="C1379" s="231">
        <v>0</v>
      </c>
      <c r="D1379" s="231">
        <v>0</v>
      </c>
      <c r="E1379" s="231">
        <v>0</v>
      </c>
      <c r="F1379" s="231">
        <v>0</v>
      </c>
      <c r="G1379" s="1883">
        <v>39913</v>
      </c>
    </row>
    <row r="1380" spans="1:7" x14ac:dyDescent="0.25">
      <c r="A1380" s="1883">
        <v>399130930</v>
      </c>
      <c r="B1380" s="231" t="s">
        <v>2611</v>
      </c>
      <c r="C1380" s="231">
        <v>0</v>
      </c>
      <c r="D1380" s="231">
        <v>300</v>
      </c>
      <c r="E1380" s="231">
        <v>300</v>
      </c>
      <c r="F1380" s="231">
        <v>-300</v>
      </c>
      <c r="G1380" s="1883">
        <v>39913</v>
      </c>
    </row>
    <row r="1381" spans="1:7" x14ac:dyDescent="0.25">
      <c r="A1381" s="1883">
        <v>399130975</v>
      </c>
      <c r="B1381" s="231" t="s">
        <v>2613</v>
      </c>
      <c r="C1381" s="231">
        <v>0</v>
      </c>
      <c r="D1381" s="231">
        <v>0</v>
      </c>
      <c r="E1381" s="231">
        <v>0</v>
      </c>
      <c r="F1381" s="231">
        <v>0</v>
      </c>
      <c r="G1381" s="1883">
        <v>39913</v>
      </c>
    </row>
    <row r="1382" spans="1:7" x14ac:dyDescent="0.25">
      <c r="A1382" s="1883">
        <v>399130981</v>
      </c>
      <c r="B1382" s="231" t="s">
        <v>2615</v>
      </c>
      <c r="C1382" s="231">
        <v>0</v>
      </c>
      <c r="D1382" s="231">
        <v>0</v>
      </c>
      <c r="E1382" s="231">
        <v>0</v>
      </c>
      <c r="F1382" s="231">
        <v>0</v>
      </c>
      <c r="G1382" s="1883">
        <v>39913</v>
      </c>
    </row>
    <row r="1383" spans="1:7" x14ac:dyDescent="0.25">
      <c r="A1383" s="1883">
        <v>399132000</v>
      </c>
      <c r="B1383" s="231" t="s">
        <v>2617</v>
      </c>
      <c r="C1383" s="231">
        <v>0</v>
      </c>
      <c r="D1383" s="231">
        <v>0</v>
      </c>
      <c r="E1383" s="231">
        <v>0</v>
      </c>
      <c r="F1383" s="231">
        <v>0</v>
      </c>
      <c r="G1383" s="1883">
        <v>39913</v>
      </c>
    </row>
    <row r="1384" spans="1:7" x14ac:dyDescent="0.25">
      <c r="A1384" s="1883">
        <v>399132004</v>
      </c>
      <c r="B1384" s="231" t="s">
        <v>2619</v>
      </c>
      <c r="C1384" s="231">
        <v>0</v>
      </c>
      <c r="D1384" s="231">
        <v>0</v>
      </c>
      <c r="E1384" s="231">
        <v>0</v>
      </c>
      <c r="F1384" s="231">
        <v>0</v>
      </c>
      <c r="G1384" s="1883">
        <v>39913</v>
      </c>
    </row>
    <row r="1385" spans="1:7" x14ac:dyDescent="0.25">
      <c r="A1385" s="1883">
        <v>399132022</v>
      </c>
      <c r="B1385" s="231" t="s">
        <v>2621</v>
      </c>
      <c r="C1385" s="231">
        <v>0</v>
      </c>
      <c r="D1385" s="231">
        <v>0</v>
      </c>
      <c r="E1385" s="231">
        <v>0</v>
      </c>
      <c r="F1385" s="231">
        <v>0</v>
      </c>
      <c r="G1385" s="1883">
        <v>39913</v>
      </c>
    </row>
    <row r="1386" spans="1:7" x14ac:dyDescent="0.25">
      <c r="A1386" s="1883">
        <v>399132429</v>
      </c>
      <c r="B1386" s="231" t="s">
        <v>2623</v>
      </c>
      <c r="C1386" s="231">
        <v>0</v>
      </c>
      <c r="D1386" s="231">
        <v>0</v>
      </c>
      <c r="E1386" s="231">
        <v>0</v>
      </c>
      <c r="F1386" s="231">
        <v>0</v>
      </c>
      <c r="G1386" s="1883">
        <v>39913</v>
      </c>
    </row>
    <row r="1387" spans="1:7" x14ac:dyDescent="0.25">
      <c r="A1387" s="1883">
        <v>399132440</v>
      </c>
      <c r="B1387" s="231" t="s">
        <v>2625</v>
      </c>
      <c r="C1387" s="231">
        <v>0</v>
      </c>
      <c r="D1387" s="231">
        <v>0</v>
      </c>
      <c r="E1387" s="231">
        <v>0</v>
      </c>
      <c r="F1387" s="231">
        <v>0</v>
      </c>
      <c r="G1387" s="1883">
        <v>39913</v>
      </c>
    </row>
    <row r="1388" spans="1:7" x14ac:dyDescent="0.25">
      <c r="A1388" s="1883">
        <v>399132500</v>
      </c>
      <c r="B1388" s="231" t="s">
        <v>2627</v>
      </c>
      <c r="C1388" s="231">
        <v>0</v>
      </c>
      <c r="D1388" s="231">
        <v>500</v>
      </c>
      <c r="E1388" s="231">
        <v>500</v>
      </c>
      <c r="F1388" s="231">
        <v>-500</v>
      </c>
      <c r="G1388" s="1883">
        <v>39913</v>
      </c>
    </row>
    <row r="1389" spans="1:7" x14ac:dyDescent="0.25">
      <c r="A1389" s="1883">
        <v>399132503</v>
      </c>
      <c r="B1389" s="231" t="s">
        <v>2629</v>
      </c>
      <c r="C1389" s="231">
        <v>0</v>
      </c>
      <c r="D1389" s="231">
        <v>0</v>
      </c>
      <c r="E1389" s="231">
        <v>0</v>
      </c>
      <c r="F1389" s="231">
        <v>0</v>
      </c>
      <c r="G1389" s="1883">
        <v>39913</v>
      </c>
    </row>
    <row r="1390" spans="1:7" x14ac:dyDescent="0.25">
      <c r="A1390" s="1883">
        <v>399132510</v>
      </c>
      <c r="B1390" s="231" t="s">
        <v>2631</v>
      </c>
      <c r="C1390" s="231">
        <v>0</v>
      </c>
      <c r="D1390" s="231">
        <v>0</v>
      </c>
      <c r="E1390" s="231">
        <v>0</v>
      </c>
      <c r="F1390" s="231">
        <v>0</v>
      </c>
      <c r="G1390" s="1883">
        <v>39913</v>
      </c>
    </row>
    <row r="1391" spans="1:7" x14ac:dyDescent="0.25">
      <c r="A1391" s="1883">
        <v>399132524</v>
      </c>
      <c r="B1391" s="231" t="s">
        <v>2633</v>
      </c>
      <c r="C1391" s="231">
        <v>0</v>
      </c>
      <c r="D1391" s="231">
        <v>0</v>
      </c>
      <c r="E1391" s="231">
        <v>0</v>
      </c>
      <c r="F1391" s="231">
        <v>0</v>
      </c>
      <c r="G1391" s="1883">
        <v>39913</v>
      </c>
    </row>
    <row r="1392" spans="1:7" x14ac:dyDescent="0.25">
      <c r="A1392" s="1883">
        <v>399132703</v>
      </c>
      <c r="B1392" s="231" t="s">
        <v>2635</v>
      </c>
      <c r="C1392" s="231">
        <v>0</v>
      </c>
      <c r="D1392" s="231">
        <v>0</v>
      </c>
      <c r="E1392" s="231">
        <v>0</v>
      </c>
      <c r="F1392" s="231">
        <v>0</v>
      </c>
      <c r="G1392" s="1883">
        <v>39913</v>
      </c>
    </row>
    <row r="1393" spans="1:7" x14ac:dyDescent="0.25">
      <c r="A1393" s="1883">
        <v>399132706</v>
      </c>
      <c r="B1393" s="231" t="s">
        <v>2637</v>
      </c>
      <c r="C1393" s="231">
        <v>0</v>
      </c>
      <c r="D1393" s="231">
        <v>200</v>
      </c>
      <c r="E1393" s="231">
        <v>200</v>
      </c>
      <c r="F1393" s="231">
        <v>-200</v>
      </c>
      <c r="G1393" s="1883">
        <v>39913</v>
      </c>
    </row>
    <row r="1394" spans="1:7" x14ac:dyDescent="0.25">
      <c r="A1394" s="1883">
        <v>399132801</v>
      </c>
      <c r="B1394" s="231" t="s">
        <v>2639</v>
      </c>
      <c r="C1394" s="231">
        <v>0</v>
      </c>
      <c r="D1394" s="231">
        <v>700</v>
      </c>
      <c r="E1394" s="231">
        <v>700</v>
      </c>
      <c r="F1394" s="231">
        <v>-700</v>
      </c>
      <c r="G1394" s="1883">
        <v>39913</v>
      </c>
    </row>
    <row r="1395" spans="1:7" x14ac:dyDescent="0.25">
      <c r="A1395" s="1883">
        <v>399134600</v>
      </c>
      <c r="B1395" s="231" t="s">
        <v>2641</v>
      </c>
      <c r="C1395" s="231">
        <v>0</v>
      </c>
      <c r="D1395" s="231">
        <v>0</v>
      </c>
      <c r="E1395" s="231">
        <v>0</v>
      </c>
      <c r="F1395" s="231">
        <v>0</v>
      </c>
      <c r="G1395" s="1883">
        <v>39913</v>
      </c>
    </row>
    <row r="1396" spans="1:7" x14ac:dyDescent="0.25">
      <c r="A1396" s="1883">
        <v>399134610</v>
      </c>
      <c r="B1396" s="231" t="s">
        <v>2643</v>
      </c>
      <c r="C1396" s="231">
        <v>0</v>
      </c>
      <c r="D1396" s="231">
        <v>0</v>
      </c>
      <c r="E1396" s="231">
        <v>0</v>
      </c>
      <c r="F1396" s="231">
        <v>0</v>
      </c>
      <c r="G1396" s="1883">
        <v>39913</v>
      </c>
    </row>
    <row r="1397" spans="1:7" x14ac:dyDescent="0.25">
      <c r="A1397" s="1883">
        <v>399134612</v>
      </c>
      <c r="B1397" s="231" t="s">
        <v>2645</v>
      </c>
      <c r="C1397" s="231">
        <v>0</v>
      </c>
      <c r="D1397" s="231">
        <v>0</v>
      </c>
      <c r="E1397" s="231">
        <v>0</v>
      </c>
      <c r="F1397" s="231">
        <v>0</v>
      </c>
      <c r="G1397" s="1883">
        <v>39913</v>
      </c>
    </row>
    <row r="1398" spans="1:7" x14ac:dyDescent="0.25">
      <c r="A1398" s="1883">
        <v>399134618</v>
      </c>
      <c r="B1398" s="231" t="s">
        <v>2647</v>
      </c>
      <c r="C1398" s="231">
        <v>0</v>
      </c>
      <c r="D1398" s="231">
        <v>0</v>
      </c>
      <c r="E1398" s="231">
        <v>0</v>
      </c>
      <c r="F1398" s="231">
        <v>0</v>
      </c>
      <c r="G1398" s="1883">
        <v>39913</v>
      </c>
    </row>
    <row r="1399" spans="1:7" x14ac:dyDescent="0.25">
      <c r="A1399" s="1883">
        <v>399134619</v>
      </c>
      <c r="B1399" s="231" t="s">
        <v>2649</v>
      </c>
      <c r="C1399" s="231">
        <v>0</v>
      </c>
      <c r="D1399" s="231">
        <v>0</v>
      </c>
      <c r="E1399" s="231">
        <v>0</v>
      </c>
      <c r="F1399" s="231">
        <v>0</v>
      </c>
      <c r="G1399" s="1883">
        <v>39913</v>
      </c>
    </row>
    <row r="1400" spans="1:7" x14ac:dyDescent="0.25">
      <c r="A1400" s="1883">
        <v>399134621</v>
      </c>
      <c r="B1400" s="231" t="s">
        <v>2651</v>
      </c>
      <c r="C1400" s="231">
        <v>0</v>
      </c>
      <c r="D1400" s="231">
        <v>0</v>
      </c>
      <c r="E1400" s="231">
        <v>0</v>
      </c>
      <c r="F1400" s="231">
        <v>0</v>
      </c>
      <c r="G1400" s="1883">
        <v>39913</v>
      </c>
    </row>
    <row r="1401" spans="1:7" x14ac:dyDescent="0.25">
      <c r="A1401" s="1883">
        <v>399136010</v>
      </c>
      <c r="B1401" s="231" t="s">
        <v>2653</v>
      </c>
      <c r="C1401" s="231">
        <v>0</v>
      </c>
      <c r="D1401" s="231">
        <v>0</v>
      </c>
      <c r="E1401" s="231">
        <v>0</v>
      </c>
      <c r="F1401" s="231">
        <v>0</v>
      </c>
      <c r="G1401" s="1883">
        <v>39913</v>
      </c>
    </row>
    <row r="1402" spans="1:7" x14ac:dyDescent="0.25">
      <c r="A1402" s="1883">
        <v>399139060</v>
      </c>
      <c r="B1402" s="231" t="s">
        <v>2655</v>
      </c>
      <c r="C1402" s="231">
        <v>0</v>
      </c>
      <c r="D1402" s="231">
        <v>0</v>
      </c>
      <c r="E1402" s="231">
        <v>0</v>
      </c>
      <c r="F1402" s="231">
        <v>0</v>
      </c>
      <c r="G1402" s="1883">
        <v>39913</v>
      </c>
    </row>
    <row r="1403" spans="1:7" x14ac:dyDescent="0.25">
      <c r="A1403" s="1883">
        <v>399139065</v>
      </c>
      <c r="B1403" s="231" t="s">
        <v>2657</v>
      </c>
      <c r="C1403" s="231">
        <v>0</v>
      </c>
      <c r="D1403" s="231">
        <v>0</v>
      </c>
      <c r="E1403" s="231">
        <v>0</v>
      </c>
      <c r="F1403" s="231">
        <v>0</v>
      </c>
      <c r="G1403" s="1883">
        <v>39913</v>
      </c>
    </row>
    <row r="1404" spans="1:7" x14ac:dyDescent="0.25">
      <c r="A1404" s="1883">
        <v>399139361</v>
      </c>
      <c r="B1404" s="231" t="s">
        <v>2659</v>
      </c>
      <c r="C1404" s="231">
        <v>0</v>
      </c>
      <c r="D1404" s="231">
        <v>0</v>
      </c>
      <c r="E1404" s="231">
        <v>0</v>
      </c>
      <c r="F1404" s="231">
        <v>0</v>
      </c>
      <c r="G1404" s="1883">
        <v>39913</v>
      </c>
    </row>
    <row r="1405" spans="1:7" x14ac:dyDescent="0.25">
      <c r="A1405" s="1883">
        <v>399139800</v>
      </c>
      <c r="B1405" s="231" t="s">
        <v>2661</v>
      </c>
      <c r="C1405" s="231">
        <v>0</v>
      </c>
      <c r="D1405" s="231">
        <v>0</v>
      </c>
      <c r="E1405" s="231">
        <v>0</v>
      </c>
      <c r="F1405" s="231">
        <v>0</v>
      </c>
      <c r="G1405" s="1883">
        <v>39913</v>
      </c>
    </row>
    <row r="1406" spans="1:7" x14ac:dyDescent="0.25">
      <c r="A1406" s="1883">
        <v>399139802</v>
      </c>
      <c r="B1406" s="231" t="s">
        <v>2663</v>
      </c>
      <c r="C1406" s="231">
        <v>0</v>
      </c>
      <c r="D1406" s="231">
        <v>0</v>
      </c>
      <c r="E1406" s="231">
        <v>0</v>
      </c>
      <c r="F1406" s="231">
        <v>0</v>
      </c>
      <c r="G1406" s="1883">
        <v>39913</v>
      </c>
    </row>
    <row r="1407" spans="1:7" x14ac:dyDescent="0.25">
      <c r="A1407" s="1883">
        <v>399140100</v>
      </c>
      <c r="B1407" s="231" t="s">
        <v>2665</v>
      </c>
      <c r="C1407" s="231">
        <v>27507.43</v>
      </c>
      <c r="D1407" s="231">
        <v>70900</v>
      </c>
      <c r="E1407" s="231">
        <v>70900</v>
      </c>
      <c r="F1407" s="231">
        <v>-43392.57</v>
      </c>
      <c r="G1407" s="1883">
        <v>39914</v>
      </c>
    </row>
    <row r="1408" spans="1:7" x14ac:dyDescent="0.25">
      <c r="A1408" s="1883">
        <v>399140101</v>
      </c>
      <c r="B1408" s="231" t="s">
        <v>2667</v>
      </c>
      <c r="C1408" s="231">
        <v>0</v>
      </c>
      <c r="D1408" s="231">
        <v>0</v>
      </c>
      <c r="E1408" s="231">
        <v>0</v>
      </c>
      <c r="F1408" s="231">
        <v>0</v>
      </c>
      <c r="G1408" s="1883">
        <v>39914</v>
      </c>
    </row>
    <row r="1409" spans="1:7" x14ac:dyDescent="0.25">
      <c r="A1409" s="1883">
        <v>399140102</v>
      </c>
      <c r="B1409" s="231" t="s">
        <v>2669</v>
      </c>
      <c r="C1409" s="231">
        <v>0</v>
      </c>
      <c r="D1409" s="231">
        <v>0</v>
      </c>
      <c r="E1409" s="231">
        <v>0</v>
      </c>
      <c r="F1409" s="231">
        <v>0</v>
      </c>
      <c r="G1409" s="1883">
        <v>39914</v>
      </c>
    </row>
    <row r="1410" spans="1:7" x14ac:dyDescent="0.25">
      <c r="A1410" s="1883">
        <v>399140103</v>
      </c>
      <c r="B1410" s="231" t="s">
        <v>2787</v>
      </c>
      <c r="C1410" s="231">
        <v>0</v>
      </c>
      <c r="D1410" s="231">
        <v>0</v>
      </c>
      <c r="E1410" s="231">
        <v>0</v>
      </c>
      <c r="F1410" s="231">
        <v>0</v>
      </c>
      <c r="G1410" s="1883">
        <v>39914</v>
      </c>
    </row>
    <row r="1411" spans="1:7" x14ac:dyDescent="0.25">
      <c r="A1411" s="1883">
        <v>399140120</v>
      </c>
      <c r="B1411" s="231" t="s">
        <v>2671</v>
      </c>
      <c r="C1411" s="231">
        <v>0</v>
      </c>
      <c r="D1411" s="231">
        <v>0</v>
      </c>
      <c r="E1411" s="231">
        <v>0</v>
      </c>
      <c r="F1411" s="231">
        <v>0</v>
      </c>
      <c r="G1411" s="1883">
        <v>39914</v>
      </c>
    </row>
    <row r="1412" spans="1:7" x14ac:dyDescent="0.25">
      <c r="A1412" s="1883">
        <v>399140700</v>
      </c>
      <c r="B1412" s="231" t="s">
        <v>2673</v>
      </c>
      <c r="C1412" s="231">
        <v>0</v>
      </c>
      <c r="D1412" s="231">
        <v>0</v>
      </c>
      <c r="E1412" s="231">
        <v>0</v>
      </c>
      <c r="F1412" s="231">
        <v>0</v>
      </c>
      <c r="G1412" s="1883">
        <v>39914</v>
      </c>
    </row>
    <row r="1413" spans="1:7" x14ac:dyDescent="0.25">
      <c r="A1413" s="1883">
        <v>399140930</v>
      </c>
      <c r="B1413" s="231" t="s">
        <v>2675</v>
      </c>
      <c r="C1413" s="231">
        <v>0</v>
      </c>
      <c r="D1413" s="231">
        <v>200</v>
      </c>
      <c r="E1413" s="231">
        <v>200</v>
      </c>
      <c r="F1413" s="231">
        <v>-200</v>
      </c>
      <c r="G1413" s="1883">
        <v>39914</v>
      </c>
    </row>
    <row r="1414" spans="1:7" x14ac:dyDescent="0.25">
      <c r="A1414" s="1883">
        <v>399142000</v>
      </c>
      <c r="B1414" s="231" t="s">
        <v>2788</v>
      </c>
      <c r="C1414" s="231">
        <v>0</v>
      </c>
      <c r="D1414" s="231">
        <v>0</v>
      </c>
      <c r="E1414" s="231">
        <v>0</v>
      </c>
      <c r="F1414" s="231">
        <v>0</v>
      </c>
      <c r="G1414" s="1883">
        <v>39914</v>
      </c>
    </row>
    <row r="1415" spans="1:7" x14ac:dyDescent="0.25">
      <c r="A1415" s="1883">
        <v>399142500</v>
      </c>
      <c r="B1415" s="231" t="s">
        <v>2677</v>
      </c>
      <c r="C1415" s="231">
        <v>0</v>
      </c>
      <c r="D1415" s="231">
        <v>0</v>
      </c>
      <c r="E1415" s="231">
        <v>0</v>
      </c>
      <c r="F1415" s="231">
        <v>0</v>
      </c>
      <c r="G1415" s="1883">
        <v>39914</v>
      </c>
    </row>
    <row r="1416" spans="1:7" x14ac:dyDescent="0.25">
      <c r="A1416" s="1883">
        <v>399142510</v>
      </c>
      <c r="B1416" s="231" t="s">
        <v>2679</v>
      </c>
      <c r="C1416" s="231">
        <v>0</v>
      </c>
      <c r="D1416" s="231">
        <v>0</v>
      </c>
      <c r="E1416" s="231">
        <v>0</v>
      </c>
      <c r="F1416" s="231">
        <v>0</v>
      </c>
      <c r="G1416" s="1883">
        <v>39914</v>
      </c>
    </row>
    <row r="1417" spans="1:7" x14ac:dyDescent="0.25">
      <c r="A1417" s="1883">
        <v>399144600</v>
      </c>
      <c r="B1417" s="231" t="s">
        <v>2681</v>
      </c>
      <c r="C1417" s="231">
        <v>0</v>
      </c>
      <c r="D1417" s="231">
        <v>0</v>
      </c>
      <c r="E1417" s="231">
        <v>0</v>
      </c>
      <c r="F1417" s="231">
        <v>0</v>
      </c>
      <c r="G1417" s="1883">
        <v>39914</v>
      </c>
    </row>
    <row r="1418" spans="1:7" x14ac:dyDescent="0.25">
      <c r="A1418" s="1883">
        <v>399144610</v>
      </c>
      <c r="B1418" s="231" t="s">
        <v>2683</v>
      </c>
      <c r="C1418" s="231">
        <v>0</v>
      </c>
      <c r="D1418" s="231">
        <v>0</v>
      </c>
      <c r="E1418" s="231">
        <v>0</v>
      </c>
      <c r="F1418" s="231">
        <v>0</v>
      </c>
      <c r="G1418" s="1883">
        <v>39914</v>
      </c>
    </row>
    <row r="1419" spans="1:7" x14ac:dyDescent="0.25">
      <c r="A1419" s="1883">
        <v>399144619</v>
      </c>
      <c r="B1419" s="231" t="s">
        <v>2685</v>
      </c>
      <c r="C1419" s="231">
        <v>0</v>
      </c>
      <c r="D1419" s="231">
        <v>0</v>
      </c>
      <c r="E1419" s="231">
        <v>0</v>
      </c>
      <c r="F1419" s="231">
        <v>0</v>
      </c>
      <c r="G1419" s="1883">
        <v>39914</v>
      </c>
    </row>
    <row r="1420" spans="1:7" x14ac:dyDescent="0.25">
      <c r="A1420" s="1883">
        <v>399149802</v>
      </c>
      <c r="B1420" s="231" t="s">
        <v>2687</v>
      </c>
      <c r="C1420" s="231">
        <v>0</v>
      </c>
      <c r="D1420" s="231">
        <v>0</v>
      </c>
      <c r="E1420" s="231">
        <v>0</v>
      </c>
      <c r="F1420" s="231">
        <v>0</v>
      </c>
      <c r="G1420" s="1883">
        <v>39914</v>
      </c>
    </row>
    <row r="1421" spans="1:7" x14ac:dyDescent="0.25">
      <c r="A1421" s="1883">
        <v>399150100</v>
      </c>
      <c r="B1421" s="231" t="s">
        <v>2689</v>
      </c>
      <c r="C1421" s="231">
        <v>76879.11</v>
      </c>
      <c r="D1421" s="231">
        <v>194100</v>
      </c>
      <c r="E1421" s="231">
        <v>194100</v>
      </c>
      <c r="F1421" s="231">
        <v>-117220.89</v>
      </c>
      <c r="G1421" s="1883">
        <v>39915</v>
      </c>
    </row>
    <row r="1422" spans="1:7" x14ac:dyDescent="0.25">
      <c r="A1422" s="1883">
        <v>399150101</v>
      </c>
      <c r="B1422" s="231" t="s">
        <v>2691</v>
      </c>
      <c r="C1422" s="231">
        <v>0</v>
      </c>
      <c r="D1422" s="231">
        <v>0</v>
      </c>
      <c r="E1422" s="231">
        <v>0</v>
      </c>
      <c r="F1422" s="231">
        <v>0</v>
      </c>
      <c r="G1422" s="1883">
        <v>39915</v>
      </c>
    </row>
    <row r="1423" spans="1:7" x14ac:dyDescent="0.25">
      <c r="A1423" s="1883">
        <v>399150102</v>
      </c>
      <c r="B1423" s="231" t="s">
        <v>2693</v>
      </c>
      <c r="C1423" s="231">
        <v>0</v>
      </c>
      <c r="D1423" s="231">
        <v>0</v>
      </c>
      <c r="E1423" s="231">
        <v>0</v>
      </c>
      <c r="F1423" s="231">
        <v>0</v>
      </c>
      <c r="G1423" s="1883">
        <v>39915</v>
      </c>
    </row>
    <row r="1424" spans="1:7" x14ac:dyDescent="0.25">
      <c r="A1424" s="1883">
        <v>399150103</v>
      </c>
      <c r="B1424" s="231" t="s">
        <v>2789</v>
      </c>
      <c r="C1424" s="231">
        <v>0</v>
      </c>
      <c r="D1424" s="231">
        <v>0</v>
      </c>
      <c r="E1424" s="231">
        <v>0</v>
      </c>
      <c r="F1424" s="231">
        <v>0</v>
      </c>
      <c r="G1424" s="1883">
        <v>39915</v>
      </c>
    </row>
    <row r="1425" spans="1:7" x14ac:dyDescent="0.25">
      <c r="A1425" s="1883">
        <v>399150120</v>
      </c>
      <c r="B1425" s="231" t="s">
        <v>2695</v>
      </c>
      <c r="C1425" s="231">
        <v>0</v>
      </c>
      <c r="D1425" s="231">
        <v>0</v>
      </c>
      <c r="E1425" s="231">
        <v>0</v>
      </c>
      <c r="F1425" s="231">
        <v>0</v>
      </c>
      <c r="G1425" s="1883">
        <v>39915</v>
      </c>
    </row>
    <row r="1426" spans="1:7" x14ac:dyDescent="0.25">
      <c r="A1426" s="1883">
        <v>399150200</v>
      </c>
      <c r="B1426" s="231" t="s">
        <v>2697</v>
      </c>
      <c r="C1426" s="231">
        <v>26250</v>
      </c>
      <c r="D1426" s="231">
        <v>0</v>
      </c>
      <c r="E1426" s="231">
        <v>0</v>
      </c>
      <c r="F1426" s="231">
        <v>26250</v>
      </c>
      <c r="G1426" s="1883">
        <v>39915</v>
      </c>
    </row>
    <row r="1427" spans="1:7" x14ac:dyDescent="0.25">
      <c r="A1427" s="1883">
        <v>399150800</v>
      </c>
      <c r="B1427" s="231" t="s">
        <v>2699</v>
      </c>
      <c r="C1427" s="231">
        <v>0</v>
      </c>
      <c r="D1427" s="231">
        <v>0</v>
      </c>
      <c r="E1427" s="231">
        <v>0</v>
      </c>
      <c r="F1427" s="231">
        <v>0</v>
      </c>
      <c r="G1427" s="1883">
        <v>39915</v>
      </c>
    </row>
    <row r="1428" spans="1:7" x14ac:dyDescent="0.25">
      <c r="A1428" s="1883">
        <v>399150930</v>
      </c>
      <c r="B1428" s="231" t="s">
        <v>2701</v>
      </c>
      <c r="C1428" s="231">
        <v>0</v>
      </c>
      <c r="D1428" s="231">
        <v>700</v>
      </c>
      <c r="E1428" s="231">
        <v>700</v>
      </c>
      <c r="F1428" s="231">
        <v>-700</v>
      </c>
      <c r="G1428" s="1883">
        <v>39915</v>
      </c>
    </row>
    <row r="1429" spans="1:7" x14ac:dyDescent="0.25">
      <c r="A1429" s="1883">
        <v>399152000</v>
      </c>
      <c r="B1429" s="231" t="s">
        <v>2703</v>
      </c>
      <c r="C1429" s="231">
        <v>0</v>
      </c>
      <c r="D1429" s="231">
        <v>0</v>
      </c>
      <c r="E1429" s="231">
        <v>0</v>
      </c>
      <c r="F1429" s="231">
        <v>0</v>
      </c>
      <c r="G1429" s="1883">
        <v>39915</v>
      </c>
    </row>
    <row r="1430" spans="1:7" x14ac:dyDescent="0.25">
      <c r="A1430" s="1883">
        <v>399152300</v>
      </c>
      <c r="B1430" s="231" t="s">
        <v>2705</v>
      </c>
      <c r="C1430" s="231">
        <v>0</v>
      </c>
      <c r="D1430" s="231">
        <v>0</v>
      </c>
      <c r="E1430" s="231">
        <v>0</v>
      </c>
      <c r="F1430" s="231">
        <v>0</v>
      </c>
      <c r="G1430" s="1883">
        <v>39915</v>
      </c>
    </row>
    <row r="1431" spans="1:7" x14ac:dyDescent="0.25">
      <c r="A1431" s="1883">
        <v>399152500</v>
      </c>
      <c r="B1431" s="231" t="s">
        <v>2707</v>
      </c>
      <c r="C1431" s="231">
        <v>0</v>
      </c>
      <c r="D1431" s="231">
        <v>300</v>
      </c>
      <c r="E1431" s="231">
        <v>300</v>
      </c>
      <c r="F1431" s="231">
        <v>-300</v>
      </c>
      <c r="G1431" s="1883">
        <v>39915</v>
      </c>
    </row>
    <row r="1432" spans="1:7" x14ac:dyDescent="0.25">
      <c r="A1432" s="1883">
        <v>399152510</v>
      </c>
      <c r="B1432" s="231" t="s">
        <v>2709</v>
      </c>
      <c r="C1432" s="231">
        <v>0</v>
      </c>
      <c r="D1432" s="231">
        <v>0</v>
      </c>
      <c r="E1432" s="231">
        <v>0</v>
      </c>
      <c r="F1432" s="231">
        <v>0</v>
      </c>
      <c r="G1432" s="1883">
        <v>39915</v>
      </c>
    </row>
    <row r="1433" spans="1:7" x14ac:dyDescent="0.25">
      <c r="A1433" s="1883">
        <v>399152701</v>
      </c>
      <c r="B1433" s="231" t="s">
        <v>2711</v>
      </c>
      <c r="C1433" s="231">
        <v>0</v>
      </c>
      <c r="D1433" s="231">
        <v>0</v>
      </c>
      <c r="E1433" s="231">
        <v>0</v>
      </c>
      <c r="F1433" s="231">
        <v>0</v>
      </c>
      <c r="G1433" s="1883">
        <v>39915</v>
      </c>
    </row>
    <row r="1434" spans="1:7" x14ac:dyDescent="0.25">
      <c r="A1434" s="1883">
        <v>399154610</v>
      </c>
      <c r="B1434" s="231" t="s">
        <v>2713</v>
      </c>
      <c r="C1434" s="231">
        <v>0</v>
      </c>
      <c r="D1434" s="231">
        <v>0</v>
      </c>
      <c r="E1434" s="231">
        <v>0</v>
      </c>
      <c r="F1434" s="231">
        <v>0</v>
      </c>
      <c r="G1434" s="1883">
        <v>39915</v>
      </c>
    </row>
    <row r="1435" spans="1:7" x14ac:dyDescent="0.25">
      <c r="A1435" s="1883">
        <v>399154611</v>
      </c>
      <c r="B1435" s="231" t="s">
        <v>2715</v>
      </c>
      <c r="C1435" s="231">
        <v>0</v>
      </c>
      <c r="D1435" s="231">
        <v>0</v>
      </c>
      <c r="E1435" s="231">
        <v>0</v>
      </c>
      <c r="F1435" s="231">
        <v>0</v>
      </c>
      <c r="G1435" s="1883">
        <v>39915</v>
      </c>
    </row>
    <row r="1436" spans="1:7" x14ac:dyDescent="0.25">
      <c r="A1436" s="1883">
        <v>399154619</v>
      </c>
      <c r="B1436" s="231" t="s">
        <v>2717</v>
      </c>
      <c r="C1436" s="231">
        <v>0</v>
      </c>
      <c r="D1436" s="231">
        <v>0</v>
      </c>
      <c r="E1436" s="231">
        <v>0</v>
      </c>
      <c r="F1436" s="231">
        <v>0</v>
      </c>
      <c r="G1436" s="1883">
        <v>39915</v>
      </c>
    </row>
    <row r="1437" spans="1:7" x14ac:dyDescent="0.25">
      <c r="A1437" s="1883">
        <v>399156010</v>
      </c>
      <c r="B1437" s="231" t="s">
        <v>2719</v>
      </c>
      <c r="C1437" s="231">
        <v>0</v>
      </c>
      <c r="D1437" s="231">
        <v>0</v>
      </c>
      <c r="E1437" s="231">
        <v>0</v>
      </c>
      <c r="F1437" s="231">
        <v>0</v>
      </c>
      <c r="G1437" s="1883">
        <v>39915</v>
      </c>
    </row>
    <row r="1438" spans="1:7" x14ac:dyDescent="0.25">
      <c r="A1438" s="1883">
        <v>399156011</v>
      </c>
      <c r="B1438" s="231" t="s">
        <v>2721</v>
      </c>
      <c r="C1438" s="231">
        <v>0</v>
      </c>
      <c r="D1438" s="231">
        <v>0</v>
      </c>
      <c r="E1438" s="231">
        <v>0</v>
      </c>
      <c r="F1438" s="231">
        <v>0</v>
      </c>
      <c r="G1438" s="1883">
        <v>39915</v>
      </c>
    </row>
    <row r="1439" spans="1:7" x14ac:dyDescent="0.25">
      <c r="A1439" s="1883">
        <v>399159802</v>
      </c>
      <c r="B1439" s="231" t="s">
        <v>2723</v>
      </c>
      <c r="C1439" s="231">
        <v>0</v>
      </c>
      <c r="D1439" s="231">
        <v>0</v>
      </c>
      <c r="E1439" s="231">
        <v>0</v>
      </c>
      <c r="F1439" s="231">
        <v>0</v>
      </c>
      <c r="G1439" s="1883">
        <v>39915</v>
      </c>
    </row>
    <row r="1440" spans="1:7" x14ac:dyDescent="0.25">
      <c r="A1440" s="1883">
        <v>399159806</v>
      </c>
      <c r="B1440" s="231" t="s">
        <v>2762</v>
      </c>
      <c r="C1440" s="231">
        <v>0</v>
      </c>
      <c r="D1440" s="231">
        <v>-85500</v>
      </c>
      <c r="E1440" s="231">
        <v>-85500</v>
      </c>
      <c r="F1440" s="231">
        <v>85500</v>
      </c>
      <c r="G1440" s="1883">
        <v>39915</v>
      </c>
    </row>
    <row r="1441" spans="1:6" x14ac:dyDescent="0.25">
      <c r="A1441" s="1884" t="s">
        <v>21</v>
      </c>
      <c r="B1441" s="1884" t="s">
        <v>21</v>
      </c>
      <c r="C1441" s="1884" t="s">
        <v>2871</v>
      </c>
      <c r="D1441" s="1884" t="s">
        <v>2872</v>
      </c>
      <c r="E1441" s="1884" t="s">
        <v>2873</v>
      </c>
      <c r="F1441" s="1884" t="s">
        <v>2874</v>
      </c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42"/>
  <sheetViews>
    <sheetView workbookViewId="0">
      <selection activeCell="C15" sqref="C15"/>
    </sheetView>
  </sheetViews>
  <sheetFormatPr defaultColWidth="9.140625" defaultRowHeight="15" x14ac:dyDescent="0.25"/>
  <cols>
    <col min="1" max="1" width="17.42578125" style="231" customWidth="1"/>
    <col min="2" max="2" width="59" style="231" bestFit="1" customWidth="1"/>
    <col min="3" max="3" width="24.85546875" style="231" bestFit="1" customWidth="1"/>
    <col min="4" max="4" width="22.7109375" style="231" bestFit="1" customWidth="1"/>
    <col min="5" max="5" width="21.140625" style="231" bestFit="1" customWidth="1"/>
    <col min="6" max="6" width="26.42578125" style="231" bestFit="1" customWidth="1"/>
    <col min="7" max="7" width="6" style="231" bestFit="1" customWidth="1"/>
    <col min="8" max="16384" width="9.140625" style="231"/>
  </cols>
  <sheetData>
    <row r="1" spans="1:7" ht="18.75" x14ac:dyDescent="0.25">
      <c r="A1" s="1880" t="s">
        <v>9</v>
      </c>
    </row>
    <row r="2" spans="1:7" x14ac:dyDescent="0.25">
      <c r="A2" s="231" t="s">
        <v>10</v>
      </c>
      <c r="B2" s="231" t="s">
        <v>11</v>
      </c>
    </row>
    <row r="3" spans="1:7" x14ac:dyDescent="0.25">
      <c r="A3" s="231" t="s">
        <v>12</v>
      </c>
      <c r="B3" s="231" t="s">
        <v>25</v>
      </c>
    </row>
    <row r="4" spans="1:7" x14ac:dyDescent="0.25">
      <c r="A4" s="231" t="s">
        <v>13</v>
      </c>
      <c r="B4" s="231" t="s">
        <v>2875</v>
      </c>
    </row>
    <row r="5" spans="1:7" x14ac:dyDescent="0.25">
      <c r="A5" s="231" t="s">
        <v>14</v>
      </c>
      <c r="B5" s="231" t="s">
        <v>2876</v>
      </c>
    </row>
    <row r="7" spans="1:7" ht="15.75" x14ac:dyDescent="0.25">
      <c r="A7" s="1881" t="s">
        <v>2877</v>
      </c>
    </row>
    <row r="8" spans="1:7" x14ac:dyDescent="0.25">
      <c r="A8" s="1882" t="s">
        <v>15</v>
      </c>
      <c r="B8" s="1882" t="s">
        <v>16</v>
      </c>
      <c r="C8" s="1882" t="s">
        <v>2791</v>
      </c>
      <c r="D8" s="1882" t="s">
        <v>2792</v>
      </c>
      <c r="E8" s="1882" t="s">
        <v>2793</v>
      </c>
      <c r="F8" s="1882" t="s">
        <v>2745</v>
      </c>
    </row>
    <row r="9" spans="1:7" x14ac:dyDescent="0.25">
      <c r="A9" s="1883">
        <v>300010100</v>
      </c>
      <c r="B9" s="231" t="s">
        <v>28</v>
      </c>
      <c r="C9" s="231">
        <v>0</v>
      </c>
      <c r="D9" s="231">
        <v>0</v>
      </c>
      <c r="E9" s="231">
        <v>0</v>
      </c>
      <c r="F9" s="231">
        <v>0</v>
      </c>
      <c r="G9" s="1883">
        <v>30001</v>
      </c>
    </row>
    <row r="10" spans="1:7" x14ac:dyDescent="0.25">
      <c r="A10" s="1883">
        <v>300010101</v>
      </c>
      <c r="B10" s="231" t="s">
        <v>30</v>
      </c>
      <c r="C10" s="231">
        <v>0</v>
      </c>
      <c r="D10" s="231">
        <v>0</v>
      </c>
      <c r="E10" s="231">
        <v>0</v>
      </c>
      <c r="F10" s="231">
        <v>0</v>
      </c>
      <c r="G10" s="1883">
        <v>30001</v>
      </c>
    </row>
    <row r="11" spans="1:7" x14ac:dyDescent="0.25">
      <c r="A11" s="1883">
        <v>300010102</v>
      </c>
      <c r="B11" s="231" t="s">
        <v>32</v>
      </c>
      <c r="C11" s="231">
        <v>0</v>
      </c>
      <c r="D11" s="231">
        <v>0</v>
      </c>
      <c r="E11" s="231">
        <v>0</v>
      </c>
      <c r="F11" s="231">
        <v>0</v>
      </c>
      <c r="G11" s="1883">
        <v>30001</v>
      </c>
    </row>
    <row r="12" spans="1:7" x14ac:dyDescent="0.25">
      <c r="A12" s="1883">
        <v>300010103</v>
      </c>
      <c r="B12" s="231" t="s">
        <v>2782</v>
      </c>
      <c r="C12" s="231">
        <v>0</v>
      </c>
      <c r="D12" s="231">
        <v>0</v>
      </c>
      <c r="E12" s="231">
        <v>0</v>
      </c>
      <c r="F12" s="231">
        <v>0</v>
      </c>
      <c r="G12" s="1883">
        <v>30001</v>
      </c>
    </row>
    <row r="13" spans="1:7" x14ac:dyDescent="0.25">
      <c r="A13" s="1883">
        <v>300010110</v>
      </c>
      <c r="B13" s="231" t="s">
        <v>34</v>
      </c>
      <c r="C13" s="231">
        <v>0</v>
      </c>
      <c r="D13" s="231">
        <v>0</v>
      </c>
      <c r="E13" s="231">
        <v>0</v>
      </c>
      <c r="F13" s="231">
        <v>0</v>
      </c>
      <c r="G13" s="1883">
        <v>30001</v>
      </c>
    </row>
    <row r="14" spans="1:7" x14ac:dyDescent="0.25">
      <c r="A14" s="1883">
        <v>300010120</v>
      </c>
      <c r="B14" s="231" t="s">
        <v>36</v>
      </c>
      <c r="C14" s="231">
        <v>0</v>
      </c>
      <c r="D14" s="231">
        <v>0</v>
      </c>
      <c r="E14" s="231">
        <v>0</v>
      </c>
      <c r="F14" s="231">
        <v>0</v>
      </c>
      <c r="G14" s="1883">
        <v>30001</v>
      </c>
    </row>
    <row r="15" spans="1:7" x14ac:dyDescent="0.25">
      <c r="A15" s="1883">
        <v>300010150</v>
      </c>
      <c r="B15" s="231" t="s">
        <v>38</v>
      </c>
      <c r="C15" s="231">
        <v>0</v>
      </c>
      <c r="D15" s="231">
        <v>0</v>
      </c>
      <c r="E15" s="231">
        <v>0</v>
      </c>
      <c r="F15" s="231">
        <v>0</v>
      </c>
      <c r="G15" s="1883">
        <v>30001</v>
      </c>
    </row>
    <row r="16" spans="1:7" x14ac:dyDescent="0.25">
      <c r="A16" s="1883">
        <v>300010200</v>
      </c>
      <c r="B16" s="231" t="s">
        <v>40</v>
      </c>
      <c r="C16" s="231">
        <v>0</v>
      </c>
      <c r="D16" s="231">
        <v>0</v>
      </c>
      <c r="E16" s="231">
        <v>0</v>
      </c>
      <c r="F16" s="231">
        <v>0</v>
      </c>
      <c r="G16" s="1883">
        <v>30001</v>
      </c>
    </row>
    <row r="17" spans="1:7" x14ac:dyDescent="0.25">
      <c r="A17" s="1883">
        <v>300010800</v>
      </c>
      <c r="B17" s="231" t="s">
        <v>42</v>
      </c>
      <c r="C17" s="231">
        <v>0</v>
      </c>
      <c r="D17" s="231">
        <v>0</v>
      </c>
      <c r="E17" s="231">
        <v>0</v>
      </c>
      <c r="F17" s="231">
        <v>0</v>
      </c>
      <c r="G17" s="1883">
        <v>30001</v>
      </c>
    </row>
    <row r="18" spans="1:7" x14ac:dyDescent="0.25">
      <c r="A18" s="1883">
        <v>300010915</v>
      </c>
      <c r="B18" s="231" t="s">
        <v>44</v>
      </c>
      <c r="C18" s="231">
        <v>0</v>
      </c>
      <c r="D18" s="231">
        <v>0</v>
      </c>
      <c r="E18" s="231">
        <v>0</v>
      </c>
      <c r="F18" s="231">
        <v>0</v>
      </c>
      <c r="G18" s="1883">
        <v>30001</v>
      </c>
    </row>
    <row r="19" spans="1:7" x14ac:dyDescent="0.25">
      <c r="A19" s="1883">
        <v>300010930</v>
      </c>
      <c r="B19" s="231" t="s">
        <v>46</v>
      </c>
      <c r="C19" s="231">
        <v>0</v>
      </c>
      <c r="D19" s="231">
        <v>0</v>
      </c>
      <c r="E19" s="231">
        <v>0</v>
      </c>
      <c r="F19" s="231">
        <v>0</v>
      </c>
      <c r="G19" s="1883">
        <v>30001</v>
      </c>
    </row>
    <row r="20" spans="1:7" x14ac:dyDescent="0.25">
      <c r="A20" s="1883">
        <v>300010975</v>
      </c>
      <c r="B20" s="231" t="s">
        <v>48</v>
      </c>
      <c r="C20" s="231">
        <v>0</v>
      </c>
      <c r="D20" s="231">
        <v>0</v>
      </c>
      <c r="E20" s="231">
        <v>0</v>
      </c>
      <c r="F20" s="231">
        <v>0</v>
      </c>
      <c r="G20" s="1883">
        <v>30001</v>
      </c>
    </row>
    <row r="21" spans="1:7" x14ac:dyDescent="0.25">
      <c r="A21" s="1883">
        <v>300011610</v>
      </c>
      <c r="B21" s="231" t="s">
        <v>2794</v>
      </c>
      <c r="C21" s="231">
        <v>0</v>
      </c>
      <c r="D21" s="231">
        <v>1250</v>
      </c>
      <c r="E21" s="231">
        <v>1250</v>
      </c>
      <c r="F21" s="231">
        <v>-1250</v>
      </c>
      <c r="G21" s="1883">
        <v>30001</v>
      </c>
    </row>
    <row r="22" spans="1:7" x14ac:dyDescent="0.25">
      <c r="A22" s="1883">
        <v>300012000</v>
      </c>
      <c r="B22" s="231" t="s">
        <v>50</v>
      </c>
      <c r="C22" s="231">
        <v>0</v>
      </c>
      <c r="D22" s="231">
        <v>0</v>
      </c>
      <c r="E22" s="231">
        <v>0</v>
      </c>
      <c r="F22" s="231">
        <v>0</v>
      </c>
      <c r="G22" s="1883">
        <v>30001</v>
      </c>
    </row>
    <row r="23" spans="1:7" x14ac:dyDescent="0.25">
      <c r="A23" s="1883">
        <v>300012004</v>
      </c>
      <c r="B23" s="231" t="s">
        <v>2746</v>
      </c>
      <c r="C23" s="231">
        <v>0</v>
      </c>
      <c r="D23" s="231">
        <v>0</v>
      </c>
      <c r="E23" s="231">
        <v>0</v>
      </c>
      <c r="F23" s="231">
        <v>0</v>
      </c>
      <c r="G23" s="1883">
        <v>30001</v>
      </c>
    </row>
    <row r="24" spans="1:7" x14ac:dyDescent="0.25">
      <c r="A24" s="1883">
        <v>300012022</v>
      </c>
      <c r="B24" s="231" t="s">
        <v>52</v>
      </c>
      <c r="C24" s="231">
        <v>752</v>
      </c>
      <c r="D24" s="231">
        <v>50</v>
      </c>
      <c r="E24" s="231">
        <v>50</v>
      </c>
      <c r="F24" s="231">
        <v>702</v>
      </c>
      <c r="G24" s="1883">
        <v>30001</v>
      </c>
    </row>
    <row r="25" spans="1:7" x14ac:dyDescent="0.25">
      <c r="A25" s="1883">
        <v>300012424</v>
      </c>
      <c r="B25" s="231" t="s">
        <v>54</v>
      </c>
      <c r="C25" s="231">
        <v>5192.58</v>
      </c>
      <c r="D25" s="231">
        <v>5000</v>
      </c>
      <c r="E25" s="231">
        <v>5000</v>
      </c>
      <c r="F25" s="231">
        <v>192.58</v>
      </c>
      <c r="G25" s="1883">
        <v>30001</v>
      </c>
    </row>
    <row r="26" spans="1:7" x14ac:dyDescent="0.25">
      <c r="A26" s="1883">
        <v>300012435</v>
      </c>
      <c r="B26" s="231" t="s">
        <v>56</v>
      </c>
      <c r="C26" s="231">
        <v>0</v>
      </c>
      <c r="D26" s="231">
        <v>0</v>
      </c>
      <c r="E26" s="231">
        <v>0</v>
      </c>
      <c r="F26" s="231">
        <v>0</v>
      </c>
      <c r="G26" s="1883">
        <v>30001</v>
      </c>
    </row>
    <row r="27" spans="1:7" x14ac:dyDescent="0.25">
      <c r="A27" s="1883">
        <v>300012500</v>
      </c>
      <c r="B27" s="231" t="s">
        <v>58</v>
      </c>
      <c r="C27" s="231">
        <v>0</v>
      </c>
      <c r="D27" s="231">
        <v>250</v>
      </c>
      <c r="E27" s="231">
        <v>250</v>
      </c>
      <c r="F27" s="231">
        <v>-250</v>
      </c>
      <c r="G27" s="1883">
        <v>30001</v>
      </c>
    </row>
    <row r="28" spans="1:7" x14ac:dyDescent="0.25">
      <c r="A28" s="1883">
        <v>300012502</v>
      </c>
      <c r="B28" s="231" t="s">
        <v>60</v>
      </c>
      <c r="C28" s="231">
        <v>0</v>
      </c>
      <c r="D28" s="231">
        <v>0</v>
      </c>
      <c r="E28" s="231">
        <v>0</v>
      </c>
      <c r="F28" s="231">
        <v>0</v>
      </c>
      <c r="G28" s="1883">
        <v>30001</v>
      </c>
    </row>
    <row r="29" spans="1:7" x14ac:dyDescent="0.25">
      <c r="A29" s="1883">
        <v>300012503</v>
      </c>
      <c r="B29" s="231" t="s">
        <v>62</v>
      </c>
      <c r="C29" s="231">
        <v>0</v>
      </c>
      <c r="D29" s="231">
        <v>0</v>
      </c>
      <c r="E29" s="231">
        <v>0</v>
      </c>
      <c r="F29" s="231">
        <v>0</v>
      </c>
      <c r="G29" s="1883">
        <v>30001</v>
      </c>
    </row>
    <row r="30" spans="1:7" x14ac:dyDescent="0.25">
      <c r="A30" s="1883">
        <v>300012504</v>
      </c>
      <c r="B30" s="231" t="s">
        <v>64</v>
      </c>
      <c r="C30" s="231">
        <v>0</v>
      </c>
      <c r="D30" s="231">
        <v>0</v>
      </c>
      <c r="E30" s="231">
        <v>0</v>
      </c>
      <c r="F30" s="231">
        <v>0</v>
      </c>
      <c r="G30" s="1883">
        <v>30001</v>
      </c>
    </row>
    <row r="31" spans="1:7" x14ac:dyDescent="0.25">
      <c r="A31" s="1883">
        <v>300012505</v>
      </c>
      <c r="B31" s="231" t="s">
        <v>66</v>
      </c>
      <c r="C31" s="231">
        <v>0</v>
      </c>
      <c r="D31" s="231">
        <v>0</v>
      </c>
      <c r="E31" s="231">
        <v>0</v>
      </c>
      <c r="F31" s="231">
        <v>0</v>
      </c>
      <c r="G31" s="1883">
        <v>30001</v>
      </c>
    </row>
    <row r="32" spans="1:7" x14ac:dyDescent="0.25">
      <c r="A32" s="1883">
        <v>300012506</v>
      </c>
      <c r="B32" s="231" t="s">
        <v>68</v>
      </c>
      <c r="C32" s="231">
        <v>0</v>
      </c>
      <c r="D32" s="231">
        <v>0</v>
      </c>
      <c r="E32" s="231">
        <v>0</v>
      </c>
      <c r="F32" s="231">
        <v>0</v>
      </c>
      <c r="G32" s="1883">
        <v>30001</v>
      </c>
    </row>
    <row r="33" spans="1:7" x14ac:dyDescent="0.25">
      <c r="A33" s="1883">
        <v>300012510</v>
      </c>
      <c r="B33" s="231" t="s">
        <v>70</v>
      </c>
      <c r="C33" s="231">
        <v>0</v>
      </c>
      <c r="D33" s="231">
        <v>0</v>
      </c>
      <c r="E33" s="231">
        <v>0</v>
      </c>
      <c r="F33" s="231">
        <v>0</v>
      </c>
      <c r="G33" s="1883">
        <v>30001</v>
      </c>
    </row>
    <row r="34" spans="1:7" x14ac:dyDescent="0.25">
      <c r="A34" s="1883">
        <v>300012520</v>
      </c>
      <c r="B34" s="231" t="s">
        <v>72</v>
      </c>
      <c r="C34" s="231">
        <v>97.9</v>
      </c>
      <c r="D34" s="231">
        <v>400</v>
      </c>
      <c r="E34" s="231">
        <v>400</v>
      </c>
      <c r="F34" s="231">
        <v>-302.10000000000002</v>
      </c>
      <c r="G34" s="1883">
        <v>30001</v>
      </c>
    </row>
    <row r="35" spans="1:7" x14ac:dyDescent="0.25">
      <c r="A35" s="1883">
        <v>300012603</v>
      </c>
      <c r="B35" s="231" t="s">
        <v>74</v>
      </c>
      <c r="C35" s="231">
        <v>0</v>
      </c>
      <c r="D35" s="231">
        <v>0</v>
      </c>
      <c r="E35" s="231">
        <v>0</v>
      </c>
      <c r="F35" s="231">
        <v>0</v>
      </c>
      <c r="G35" s="1883">
        <v>30001</v>
      </c>
    </row>
    <row r="36" spans="1:7" x14ac:dyDescent="0.25">
      <c r="A36" s="1883">
        <v>300012703</v>
      </c>
      <c r="B36" s="231" t="s">
        <v>76</v>
      </c>
      <c r="C36" s="231">
        <v>0</v>
      </c>
      <c r="D36" s="231">
        <v>0</v>
      </c>
      <c r="E36" s="231">
        <v>0</v>
      </c>
      <c r="F36" s="231">
        <v>0</v>
      </c>
      <c r="G36" s="1883">
        <v>30001</v>
      </c>
    </row>
    <row r="37" spans="1:7" x14ac:dyDescent="0.25">
      <c r="A37" s="1883">
        <v>300012706</v>
      </c>
      <c r="B37" s="231" t="s">
        <v>78</v>
      </c>
      <c r="C37" s="231">
        <v>0</v>
      </c>
      <c r="D37" s="231">
        <v>0</v>
      </c>
      <c r="E37" s="231">
        <v>0</v>
      </c>
      <c r="F37" s="231">
        <v>0</v>
      </c>
      <c r="G37" s="1883">
        <v>30001</v>
      </c>
    </row>
    <row r="38" spans="1:7" x14ac:dyDescent="0.25">
      <c r="A38" s="1883">
        <v>300012715</v>
      </c>
      <c r="B38" s="231" t="s">
        <v>80</v>
      </c>
      <c r="C38" s="231">
        <v>760</v>
      </c>
      <c r="D38" s="231">
        <v>150</v>
      </c>
      <c r="E38" s="231">
        <v>150</v>
      </c>
      <c r="F38" s="231">
        <v>610</v>
      </c>
      <c r="G38" s="1883">
        <v>30001</v>
      </c>
    </row>
    <row r="39" spans="1:7" x14ac:dyDescent="0.25">
      <c r="A39" s="1883">
        <v>300012801</v>
      </c>
      <c r="B39" s="231" t="s">
        <v>82</v>
      </c>
      <c r="C39" s="231">
        <v>0</v>
      </c>
      <c r="D39" s="231">
        <v>0</v>
      </c>
      <c r="E39" s="231">
        <v>0</v>
      </c>
      <c r="F39" s="231">
        <v>0</v>
      </c>
      <c r="G39" s="1883">
        <v>30001</v>
      </c>
    </row>
    <row r="40" spans="1:7" x14ac:dyDescent="0.25">
      <c r="A40" s="1883">
        <v>300012920</v>
      </c>
      <c r="B40" s="231" t="s">
        <v>2795</v>
      </c>
      <c r="C40" s="231">
        <v>0</v>
      </c>
      <c r="D40" s="231">
        <v>1000</v>
      </c>
      <c r="E40" s="231">
        <v>1000</v>
      </c>
      <c r="F40" s="231">
        <v>-1000</v>
      </c>
      <c r="G40" s="1883">
        <v>30001</v>
      </c>
    </row>
    <row r="41" spans="1:7" x14ac:dyDescent="0.25">
      <c r="A41" s="1883">
        <v>300014600</v>
      </c>
      <c r="B41" s="231" t="s">
        <v>84</v>
      </c>
      <c r="C41" s="231">
        <v>0</v>
      </c>
      <c r="D41" s="231">
        <v>0</v>
      </c>
      <c r="E41" s="231">
        <v>0</v>
      </c>
      <c r="F41" s="231">
        <v>0</v>
      </c>
      <c r="G41" s="1883">
        <v>30001</v>
      </c>
    </row>
    <row r="42" spans="1:7" x14ac:dyDescent="0.25">
      <c r="A42" s="1883">
        <v>300014610</v>
      </c>
      <c r="B42" s="231" t="s">
        <v>86</v>
      </c>
      <c r="C42" s="231">
        <v>0</v>
      </c>
      <c r="D42" s="231">
        <v>0</v>
      </c>
      <c r="E42" s="231">
        <v>0</v>
      </c>
      <c r="F42" s="231">
        <v>0</v>
      </c>
      <c r="G42" s="1883">
        <v>30001</v>
      </c>
    </row>
    <row r="43" spans="1:7" x14ac:dyDescent="0.25">
      <c r="A43" s="1883">
        <v>300014611</v>
      </c>
      <c r="B43" s="231" t="s">
        <v>88</v>
      </c>
      <c r="C43" s="231">
        <v>0</v>
      </c>
      <c r="D43" s="231">
        <v>0</v>
      </c>
      <c r="E43" s="231">
        <v>0</v>
      </c>
      <c r="F43" s="231">
        <v>0</v>
      </c>
      <c r="G43" s="1883">
        <v>30001</v>
      </c>
    </row>
    <row r="44" spans="1:7" x14ac:dyDescent="0.25">
      <c r="A44" s="1883">
        <v>300014618</v>
      </c>
      <c r="B44" s="231" t="s">
        <v>90</v>
      </c>
      <c r="C44" s="231">
        <v>0</v>
      </c>
      <c r="D44" s="231">
        <v>0</v>
      </c>
      <c r="E44" s="231">
        <v>0</v>
      </c>
      <c r="F44" s="231">
        <v>0</v>
      </c>
      <c r="G44" s="1883">
        <v>30001</v>
      </c>
    </row>
    <row r="45" spans="1:7" x14ac:dyDescent="0.25">
      <c r="A45" s="1883">
        <v>300014619</v>
      </c>
      <c r="B45" s="231" t="s">
        <v>92</v>
      </c>
      <c r="C45" s="231">
        <v>0</v>
      </c>
      <c r="D45" s="231">
        <v>0</v>
      </c>
      <c r="E45" s="231">
        <v>0</v>
      </c>
      <c r="F45" s="231">
        <v>0</v>
      </c>
      <c r="G45" s="1883">
        <v>30001</v>
      </c>
    </row>
    <row r="46" spans="1:7" x14ac:dyDescent="0.25">
      <c r="A46" s="1883">
        <v>300014621</v>
      </c>
      <c r="B46" s="231" t="s">
        <v>94</v>
      </c>
      <c r="C46" s="231">
        <v>0</v>
      </c>
      <c r="D46" s="231">
        <v>0</v>
      </c>
      <c r="E46" s="231">
        <v>0</v>
      </c>
      <c r="F46" s="231">
        <v>0</v>
      </c>
      <c r="G46" s="1883">
        <v>30001</v>
      </c>
    </row>
    <row r="47" spans="1:7" x14ac:dyDescent="0.25">
      <c r="A47" s="1883">
        <v>300015307</v>
      </c>
      <c r="B47" s="231" t="s">
        <v>96</v>
      </c>
      <c r="C47" s="231">
        <v>0</v>
      </c>
      <c r="D47" s="231">
        <v>0</v>
      </c>
      <c r="E47" s="231">
        <v>0</v>
      </c>
      <c r="F47" s="231">
        <v>0</v>
      </c>
      <c r="G47" s="1883">
        <v>30001</v>
      </c>
    </row>
    <row r="48" spans="1:7" x14ac:dyDescent="0.25">
      <c r="A48" s="1883">
        <v>300015351</v>
      </c>
      <c r="B48" s="231" t="s">
        <v>2775</v>
      </c>
      <c r="C48" s="231">
        <v>0</v>
      </c>
      <c r="D48" s="231">
        <v>0</v>
      </c>
      <c r="E48" s="231">
        <v>0</v>
      </c>
      <c r="F48" s="231">
        <v>0</v>
      </c>
      <c r="G48" s="1883">
        <v>30001</v>
      </c>
    </row>
    <row r="49" spans="1:7" x14ac:dyDescent="0.25">
      <c r="A49" s="1883">
        <v>300016010</v>
      </c>
      <c r="B49" s="231" t="s">
        <v>98</v>
      </c>
      <c r="C49" s="231">
        <v>0</v>
      </c>
      <c r="D49" s="231">
        <v>0</v>
      </c>
      <c r="E49" s="231">
        <v>0</v>
      </c>
      <c r="F49" s="231">
        <v>0</v>
      </c>
      <c r="G49" s="1883">
        <v>30001</v>
      </c>
    </row>
    <row r="50" spans="1:7" x14ac:dyDescent="0.25">
      <c r="A50" s="1883">
        <v>300019053</v>
      </c>
      <c r="B50" s="231" t="s">
        <v>100</v>
      </c>
      <c r="C50" s="231">
        <v>0</v>
      </c>
      <c r="D50" s="231">
        <v>-400</v>
      </c>
      <c r="E50" s="231">
        <v>-400</v>
      </c>
      <c r="F50" s="231">
        <v>400</v>
      </c>
      <c r="G50" s="1883">
        <v>30001</v>
      </c>
    </row>
    <row r="51" spans="1:7" x14ac:dyDescent="0.25">
      <c r="A51" s="1883">
        <v>300019201</v>
      </c>
      <c r="B51" s="231" t="s">
        <v>102</v>
      </c>
      <c r="C51" s="231">
        <v>0</v>
      </c>
      <c r="D51" s="231">
        <v>0</v>
      </c>
      <c r="E51" s="231">
        <v>0</v>
      </c>
      <c r="F51" s="231">
        <v>0</v>
      </c>
      <c r="G51" s="1883">
        <v>30001</v>
      </c>
    </row>
    <row r="52" spans="1:7" x14ac:dyDescent="0.25">
      <c r="A52" s="1883">
        <v>300020100</v>
      </c>
      <c r="B52" s="231" t="s">
        <v>104</v>
      </c>
      <c r="C52" s="231">
        <v>0</v>
      </c>
      <c r="D52" s="231">
        <v>0</v>
      </c>
      <c r="E52" s="231">
        <v>0</v>
      </c>
      <c r="F52" s="231">
        <v>0</v>
      </c>
      <c r="G52" s="1883">
        <v>30002</v>
      </c>
    </row>
    <row r="53" spans="1:7" x14ac:dyDescent="0.25">
      <c r="A53" s="1883">
        <v>300020101</v>
      </c>
      <c r="B53" s="231" t="s">
        <v>106</v>
      </c>
      <c r="C53" s="231">
        <v>0</v>
      </c>
      <c r="D53" s="231">
        <v>0</v>
      </c>
      <c r="E53" s="231">
        <v>0</v>
      </c>
      <c r="F53" s="231">
        <v>0</v>
      </c>
      <c r="G53" s="1883">
        <v>30002</v>
      </c>
    </row>
    <row r="54" spans="1:7" x14ac:dyDescent="0.25">
      <c r="A54" s="1883">
        <v>300020102</v>
      </c>
      <c r="B54" s="231" t="s">
        <v>2747</v>
      </c>
      <c r="C54" s="231">
        <v>171207.49</v>
      </c>
      <c r="D54" s="231">
        <v>0</v>
      </c>
      <c r="E54" s="231">
        <v>0</v>
      </c>
      <c r="F54" s="231">
        <v>171207.49</v>
      </c>
      <c r="G54" s="1883">
        <v>30002</v>
      </c>
    </row>
    <row r="55" spans="1:7" x14ac:dyDescent="0.25">
      <c r="A55" s="1883">
        <v>300020120</v>
      </c>
      <c r="B55" s="231" t="s">
        <v>108</v>
      </c>
      <c r="C55" s="231">
        <v>0</v>
      </c>
      <c r="D55" s="231">
        <v>0</v>
      </c>
      <c r="E55" s="231">
        <v>0</v>
      </c>
      <c r="F55" s="231">
        <v>0</v>
      </c>
      <c r="G55" s="1883">
        <v>30002</v>
      </c>
    </row>
    <row r="56" spans="1:7" x14ac:dyDescent="0.25">
      <c r="A56" s="1883">
        <v>300020770</v>
      </c>
      <c r="B56" s="231" t="s">
        <v>110</v>
      </c>
      <c r="C56" s="231">
        <v>0</v>
      </c>
      <c r="D56" s="231">
        <v>0</v>
      </c>
      <c r="E56" s="231">
        <v>0</v>
      </c>
      <c r="F56" s="231">
        <v>0</v>
      </c>
      <c r="G56" s="1883">
        <v>30002</v>
      </c>
    </row>
    <row r="57" spans="1:7" x14ac:dyDescent="0.25">
      <c r="A57" s="1883">
        <v>300020800</v>
      </c>
      <c r="B57" s="231" t="s">
        <v>112</v>
      </c>
      <c r="C57" s="231">
        <v>0</v>
      </c>
      <c r="D57" s="231">
        <v>0</v>
      </c>
      <c r="E57" s="231">
        <v>0</v>
      </c>
      <c r="F57" s="231">
        <v>0</v>
      </c>
      <c r="G57" s="1883">
        <v>30002</v>
      </c>
    </row>
    <row r="58" spans="1:7" x14ac:dyDescent="0.25">
      <c r="A58" s="1883">
        <v>300020915</v>
      </c>
      <c r="B58" s="231" t="s">
        <v>114</v>
      </c>
      <c r="C58" s="231">
        <v>36355.370000000003</v>
      </c>
      <c r="D58" s="231">
        <v>18500</v>
      </c>
      <c r="E58" s="231">
        <v>18500</v>
      </c>
      <c r="F58" s="231">
        <v>17855.37</v>
      </c>
      <c r="G58" s="1883">
        <v>30002</v>
      </c>
    </row>
    <row r="59" spans="1:7" x14ac:dyDescent="0.25">
      <c r="A59" s="1883">
        <v>300020930</v>
      </c>
      <c r="B59" s="231" t="s">
        <v>116</v>
      </c>
      <c r="C59" s="231">
        <v>0</v>
      </c>
      <c r="D59" s="231">
        <v>0</v>
      </c>
      <c r="E59" s="231">
        <v>0</v>
      </c>
      <c r="F59" s="231">
        <v>0</v>
      </c>
      <c r="G59" s="1883">
        <v>30002</v>
      </c>
    </row>
    <row r="60" spans="1:7" x14ac:dyDescent="0.25">
      <c r="A60" s="1883">
        <v>300020972</v>
      </c>
      <c r="B60" s="231" t="s">
        <v>118</v>
      </c>
      <c r="C60" s="231">
        <v>0</v>
      </c>
      <c r="D60" s="231">
        <v>0</v>
      </c>
      <c r="E60" s="231">
        <v>0</v>
      </c>
      <c r="F60" s="231">
        <v>0</v>
      </c>
      <c r="G60" s="1883">
        <v>30002</v>
      </c>
    </row>
    <row r="61" spans="1:7" x14ac:dyDescent="0.25">
      <c r="A61" s="1883">
        <v>300020980</v>
      </c>
      <c r="B61" s="231" t="s">
        <v>120</v>
      </c>
      <c r="C61" s="231">
        <v>2340</v>
      </c>
      <c r="D61" s="231">
        <v>3750</v>
      </c>
      <c r="E61" s="231">
        <v>3750</v>
      </c>
      <c r="F61" s="231">
        <v>-1410</v>
      </c>
      <c r="G61" s="1883">
        <v>30002</v>
      </c>
    </row>
    <row r="62" spans="1:7" x14ac:dyDescent="0.25">
      <c r="A62" s="1883">
        <v>300021600</v>
      </c>
      <c r="B62" s="231" t="s">
        <v>122</v>
      </c>
      <c r="C62" s="231">
        <v>0</v>
      </c>
      <c r="D62" s="231">
        <v>0</v>
      </c>
      <c r="E62" s="231">
        <v>0</v>
      </c>
      <c r="F62" s="231">
        <v>0</v>
      </c>
      <c r="G62" s="1883">
        <v>30002</v>
      </c>
    </row>
    <row r="63" spans="1:7" x14ac:dyDescent="0.25">
      <c r="A63" s="1883">
        <v>300022000</v>
      </c>
      <c r="B63" s="231" t="s">
        <v>124</v>
      </c>
      <c r="C63" s="231">
        <v>0</v>
      </c>
      <c r="D63" s="231">
        <v>0</v>
      </c>
      <c r="E63" s="231">
        <v>0</v>
      </c>
      <c r="F63" s="231">
        <v>0</v>
      </c>
      <c r="G63" s="1883">
        <v>30002</v>
      </c>
    </row>
    <row r="64" spans="1:7" x14ac:dyDescent="0.25">
      <c r="A64" s="1883">
        <v>300022421</v>
      </c>
      <c r="B64" s="231" t="s">
        <v>126</v>
      </c>
      <c r="C64" s="231">
        <v>0</v>
      </c>
      <c r="D64" s="231">
        <v>0</v>
      </c>
      <c r="E64" s="231">
        <v>0</v>
      </c>
      <c r="F64" s="231">
        <v>0</v>
      </c>
      <c r="G64" s="1883">
        <v>30002</v>
      </c>
    </row>
    <row r="65" spans="1:7" x14ac:dyDescent="0.25">
      <c r="A65" s="1883">
        <v>300022422</v>
      </c>
      <c r="B65" s="231" t="s">
        <v>128</v>
      </c>
      <c r="C65" s="231">
        <v>0</v>
      </c>
      <c r="D65" s="231">
        <v>0</v>
      </c>
      <c r="E65" s="231">
        <v>0</v>
      </c>
      <c r="F65" s="231">
        <v>0</v>
      </c>
      <c r="G65" s="1883">
        <v>30002</v>
      </c>
    </row>
    <row r="66" spans="1:7" x14ac:dyDescent="0.25">
      <c r="A66" s="1883">
        <v>300022423</v>
      </c>
      <c r="B66" s="231" t="s">
        <v>130</v>
      </c>
      <c r="C66" s="231">
        <v>2094.37</v>
      </c>
      <c r="D66" s="231">
        <v>0</v>
      </c>
      <c r="E66" s="231">
        <v>0</v>
      </c>
      <c r="F66" s="231">
        <v>2094.37</v>
      </c>
      <c r="G66" s="1883">
        <v>30002</v>
      </c>
    </row>
    <row r="67" spans="1:7" x14ac:dyDescent="0.25">
      <c r="A67" s="1883">
        <v>300022427</v>
      </c>
      <c r="B67" s="231" t="s">
        <v>132</v>
      </c>
      <c r="C67" s="231">
        <v>14486</v>
      </c>
      <c r="D67" s="231">
        <v>20000</v>
      </c>
      <c r="E67" s="231">
        <v>20000</v>
      </c>
      <c r="F67" s="231">
        <v>-5514</v>
      </c>
      <c r="G67" s="1883">
        <v>30002</v>
      </c>
    </row>
    <row r="68" spans="1:7" x14ac:dyDescent="0.25">
      <c r="A68" s="1883">
        <v>300022428</v>
      </c>
      <c r="B68" s="231" t="s">
        <v>134</v>
      </c>
      <c r="C68" s="231">
        <v>0</v>
      </c>
      <c r="D68" s="231">
        <v>0</v>
      </c>
      <c r="E68" s="231">
        <v>0</v>
      </c>
      <c r="F68" s="231">
        <v>0</v>
      </c>
      <c r="G68" s="1883">
        <v>30002</v>
      </c>
    </row>
    <row r="69" spans="1:7" x14ac:dyDescent="0.25">
      <c r="A69" s="1883">
        <v>300022429</v>
      </c>
      <c r="B69" s="231" t="s">
        <v>136</v>
      </c>
      <c r="C69" s="231">
        <v>85000</v>
      </c>
      <c r="D69" s="231">
        <v>6800</v>
      </c>
      <c r="E69" s="231">
        <v>6800</v>
      </c>
      <c r="F69" s="231">
        <v>78200</v>
      </c>
      <c r="G69" s="1883">
        <v>30002</v>
      </c>
    </row>
    <row r="70" spans="1:7" x14ac:dyDescent="0.25">
      <c r="A70" s="1883">
        <v>300022432</v>
      </c>
      <c r="B70" s="231" t="s">
        <v>138</v>
      </c>
      <c r="C70" s="231">
        <v>0</v>
      </c>
      <c r="D70" s="231">
        <v>0</v>
      </c>
      <c r="E70" s="231">
        <v>0</v>
      </c>
      <c r="F70" s="231">
        <v>0</v>
      </c>
      <c r="G70" s="1883">
        <v>30002</v>
      </c>
    </row>
    <row r="71" spans="1:7" x14ac:dyDescent="0.25">
      <c r="A71" s="1883">
        <v>300022434</v>
      </c>
      <c r="B71" s="231" t="s">
        <v>140</v>
      </c>
      <c r="C71" s="231">
        <v>4161.5</v>
      </c>
      <c r="D71" s="231">
        <v>2250</v>
      </c>
      <c r="E71" s="231">
        <v>2250</v>
      </c>
      <c r="F71" s="231">
        <v>1911.5</v>
      </c>
      <c r="G71" s="1883">
        <v>30002</v>
      </c>
    </row>
    <row r="72" spans="1:7" x14ac:dyDescent="0.25">
      <c r="A72" s="1883">
        <v>300022440</v>
      </c>
      <c r="B72" s="231" t="s">
        <v>142</v>
      </c>
      <c r="C72" s="231">
        <v>0</v>
      </c>
      <c r="D72" s="231">
        <v>0</v>
      </c>
      <c r="E72" s="231">
        <v>0</v>
      </c>
      <c r="F72" s="231">
        <v>0</v>
      </c>
      <c r="G72" s="1883">
        <v>30002</v>
      </c>
    </row>
    <row r="73" spans="1:7" x14ac:dyDescent="0.25">
      <c r="A73" s="1883">
        <v>300022442</v>
      </c>
      <c r="B73" s="231" t="s">
        <v>144</v>
      </c>
      <c r="C73" s="231">
        <v>0</v>
      </c>
      <c r="D73" s="231">
        <v>0</v>
      </c>
      <c r="E73" s="231">
        <v>0</v>
      </c>
      <c r="F73" s="231">
        <v>0</v>
      </c>
      <c r="G73" s="1883">
        <v>30002</v>
      </c>
    </row>
    <row r="74" spans="1:7" x14ac:dyDescent="0.25">
      <c r="A74" s="1883">
        <v>300022444</v>
      </c>
      <c r="B74" s="231" t="s">
        <v>146</v>
      </c>
      <c r="C74" s="231">
        <v>0</v>
      </c>
      <c r="D74" s="231">
        <v>0</v>
      </c>
      <c r="E74" s="231">
        <v>0</v>
      </c>
      <c r="F74" s="231">
        <v>0</v>
      </c>
      <c r="G74" s="1883">
        <v>30002</v>
      </c>
    </row>
    <row r="75" spans="1:7" x14ac:dyDescent="0.25">
      <c r="A75" s="1883">
        <v>300022445</v>
      </c>
      <c r="B75" s="231" t="s">
        <v>148</v>
      </c>
      <c r="C75" s="231">
        <v>14995.56</v>
      </c>
      <c r="D75" s="231">
        <v>20000</v>
      </c>
      <c r="E75" s="231">
        <v>20000</v>
      </c>
      <c r="F75" s="231">
        <v>-5004.4399999999996</v>
      </c>
      <c r="G75" s="1883">
        <v>30002</v>
      </c>
    </row>
    <row r="76" spans="1:7" x14ac:dyDescent="0.25">
      <c r="A76" s="1883">
        <v>300022446</v>
      </c>
      <c r="B76" s="231" t="s">
        <v>150</v>
      </c>
      <c r="C76" s="231">
        <v>0</v>
      </c>
      <c r="D76" s="231">
        <v>0</v>
      </c>
      <c r="E76" s="231">
        <v>0</v>
      </c>
      <c r="F76" s="231">
        <v>0</v>
      </c>
      <c r="G76" s="1883">
        <v>30002</v>
      </c>
    </row>
    <row r="77" spans="1:7" x14ac:dyDescent="0.25">
      <c r="A77" s="1883">
        <v>300022451</v>
      </c>
      <c r="B77" s="231" t="s">
        <v>152</v>
      </c>
      <c r="C77" s="231">
        <v>0</v>
      </c>
      <c r="D77" s="231">
        <v>0</v>
      </c>
      <c r="E77" s="231">
        <v>0</v>
      </c>
      <c r="F77" s="231">
        <v>0</v>
      </c>
      <c r="G77" s="1883">
        <v>30002</v>
      </c>
    </row>
    <row r="78" spans="1:7" x14ac:dyDescent="0.25">
      <c r="A78" s="1883">
        <v>300022452</v>
      </c>
      <c r="B78" s="231" t="s">
        <v>154</v>
      </c>
      <c r="C78" s="231">
        <v>0</v>
      </c>
      <c r="D78" s="231">
        <v>0</v>
      </c>
      <c r="E78" s="231">
        <v>0</v>
      </c>
      <c r="F78" s="231">
        <v>0</v>
      </c>
      <c r="G78" s="1883">
        <v>30002</v>
      </c>
    </row>
    <row r="79" spans="1:7" x14ac:dyDescent="0.25">
      <c r="A79" s="1883">
        <v>300022454</v>
      </c>
      <c r="B79" s="231" t="s">
        <v>156</v>
      </c>
      <c r="C79" s="231">
        <v>0</v>
      </c>
      <c r="D79" s="231">
        <v>0</v>
      </c>
      <c r="E79" s="231">
        <v>0</v>
      </c>
      <c r="F79" s="231">
        <v>0</v>
      </c>
      <c r="G79" s="1883">
        <v>30002</v>
      </c>
    </row>
    <row r="80" spans="1:7" x14ac:dyDescent="0.25">
      <c r="A80" s="1883">
        <v>300022455</v>
      </c>
      <c r="B80" s="231" t="s">
        <v>158</v>
      </c>
      <c r="C80" s="231">
        <v>-45</v>
      </c>
      <c r="D80" s="231">
        <v>0</v>
      </c>
      <c r="E80" s="231">
        <v>0</v>
      </c>
      <c r="F80" s="231">
        <v>-45</v>
      </c>
      <c r="G80" s="1883">
        <v>30002</v>
      </c>
    </row>
    <row r="81" spans="1:7" x14ac:dyDescent="0.25">
      <c r="A81" s="1883">
        <v>300022500</v>
      </c>
      <c r="B81" s="231" t="s">
        <v>160</v>
      </c>
      <c r="C81" s="231">
        <v>0</v>
      </c>
      <c r="D81" s="231">
        <v>0</v>
      </c>
      <c r="E81" s="231">
        <v>0</v>
      </c>
      <c r="F81" s="231">
        <v>0</v>
      </c>
      <c r="G81" s="1883">
        <v>30002</v>
      </c>
    </row>
    <row r="82" spans="1:7" x14ac:dyDescent="0.25">
      <c r="A82" s="1883">
        <v>300022504</v>
      </c>
      <c r="B82" s="231" t="s">
        <v>162</v>
      </c>
      <c r="C82" s="231">
        <v>0</v>
      </c>
      <c r="D82" s="231">
        <v>0</v>
      </c>
      <c r="E82" s="231">
        <v>0</v>
      </c>
      <c r="F82" s="231">
        <v>0</v>
      </c>
      <c r="G82" s="1883">
        <v>30002</v>
      </c>
    </row>
    <row r="83" spans="1:7" x14ac:dyDescent="0.25">
      <c r="A83" s="1883">
        <v>300022510</v>
      </c>
      <c r="B83" s="231" t="s">
        <v>164</v>
      </c>
      <c r="C83" s="231">
        <v>0</v>
      </c>
      <c r="D83" s="231">
        <v>0</v>
      </c>
      <c r="E83" s="231">
        <v>0</v>
      </c>
      <c r="F83" s="231">
        <v>0</v>
      </c>
      <c r="G83" s="1883">
        <v>30002</v>
      </c>
    </row>
    <row r="84" spans="1:7" x14ac:dyDescent="0.25">
      <c r="A84" s="1883">
        <v>300022520</v>
      </c>
      <c r="B84" s="231" t="s">
        <v>166</v>
      </c>
      <c r="C84" s="231">
        <v>0</v>
      </c>
      <c r="D84" s="231">
        <v>0</v>
      </c>
      <c r="E84" s="231">
        <v>0</v>
      </c>
      <c r="F84" s="231">
        <v>0</v>
      </c>
      <c r="G84" s="1883">
        <v>30002</v>
      </c>
    </row>
    <row r="85" spans="1:7" x14ac:dyDescent="0.25">
      <c r="A85" s="1883">
        <v>300022524</v>
      </c>
      <c r="B85" s="231" t="s">
        <v>168</v>
      </c>
      <c r="C85" s="231">
        <v>0</v>
      </c>
      <c r="D85" s="231">
        <v>0</v>
      </c>
      <c r="E85" s="231">
        <v>0</v>
      </c>
      <c r="F85" s="231">
        <v>0</v>
      </c>
      <c r="G85" s="1883">
        <v>30002</v>
      </c>
    </row>
    <row r="86" spans="1:7" x14ac:dyDescent="0.25">
      <c r="A86" s="1883">
        <v>300022706</v>
      </c>
      <c r="B86" s="231" t="s">
        <v>170</v>
      </c>
      <c r="C86" s="231">
        <v>0</v>
      </c>
      <c r="D86" s="231">
        <v>50</v>
      </c>
      <c r="E86" s="231">
        <v>50</v>
      </c>
      <c r="F86" s="231">
        <v>-50</v>
      </c>
      <c r="G86" s="1883">
        <v>30002</v>
      </c>
    </row>
    <row r="87" spans="1:7" x14ac:dyDescent="0.25">
      <c r="A87" s="1883">
        <v>300022900</v>
      </c>
      <c r="B87" s="231" t="s">
        <v>172</v>
      </c>
      <c r="C87" s="231">
        <v>0</v>
      </c>
      <c r="D87" s="231">
        <v>0</v>
      </c>
      <c r="E87" s="231">
        <v>0</v>
      </c>
      <c r="F87" s="231">
        <v>0</v>
      </c>
      <c r="G87" s="1883">
        <v>30002</v>
      </c>
    </row>
    <row r="88" spans="1:7" x14ac:dyDescent="0.25">
      <c r="A88" s="1883">
        <v>300024600</v>
      </c>
      <c r="B88" s="231" t="s">
        <v>174</v>
      </c>
      <c r="C88" s="231">
        <v>0</v>
      </c>
      <c r="D88" s="231">
        <v>0</v>
      </c>
      <c r="E88" s="231">
        <v>0</v>
      </c>
      <c r="F88" s="231">
        <v>0</v>
      </c>
      <c r="G88" s="1883">
        <v>30002</v>
      </c>
    </row>
    <row r="89" spans="1:7" x14ac:dyDescent="0.25">
      <c r="A89" s="1883">
        <v>300024610</v>
      </c>
      <c r="B89" s="231" t="s">
        <v>176</v>
      </c>
      <c r="C89" s="231">
        <v>0</v>
      </c>
      <c r="D89" s="231">
        <v>0</v>
      </c>
      <c r="E89" s="231">
        <v>0</v>
      </c>
      <c r="F89" s="231">
        <v>0</v>
      </c>
      <c r="G89" s="1883">
        <v>30002</v>
      </c>
    </row>
    <row r="90" spans="1:7" x14ac:dyDescent="0.25">
      <c r="A90" s="1883">
        <v>300024611</v>
      </c>
      <c r="B90" s="231" t="s">
        <v>178</v>
      </c>
      <c r="C90" s="231">
        <v>0</v>
      </c>
      <c r="D90" s="231">
        <v>0</v>
      </c>
      <c r="E90" s="231">
        <v>0</v>
      </c>
      <c r="F90" s="231">
        <v>0</v>
      </c>
      <c r="G90" s="1883">
        <v>30002</v>
      </c>
    </row>
    <row r="91" spans="1:7" x14ac:dyDescent="0.25">
      <c r="A91" s="1883">
        <v>300024612</v>
      </c>
      <c r="B91" s="231" t="s">
        <v>180</v>
      </c>
      <c r="C91" s="231">
        <v>0</v>
      </c>
      <c r="D91" s="231">
        <v>0</v>
      </c>
      <c r="E91" s="231">
        <v>0</v>
      </c>
      <c r="F91" s="231">
        <v>0</v>
      </c>
      <c r="G91" s="1883">
        <v>30002</v>
      </c>
    </row>
    <row r="92" spans="1:7" x14ac:dyDescent="0.25">
      <c r="A92" s="1883">
        <v>300024618</v>
      </c>
      <c r="B92" s="231" t="s">
        <v>182</v>
      </c>
      <c r="C92" s="231">
        <v>0</v>
      </c>
      <c r="D92" s="231">
        <v>0</v>
      </c>
      <c r="E92" s="231">
        <v>0</v>
      </c>
      <c r="F92" s="231">
        <v>0</v>
      </c>
      <c r="G92" s="1883">
        <v>30002</v>
      </c>
    </row>
    <row r="93" spans="1:7" x14ac:dyDescent="0.25">
      <c r="A93" s="1883">
        <v>300024621</v>
      </c>
      <c r="B93" s="231" t="s">
        <v>184</v>
      </c>
      <c r="C93" s="231">
        <v>0</v>
      </c>
      <c r="D93" s="231">
        <v>0</v>
      </c>
      <c r="E93" s="231">
        <v>0</v>
      </c>
      <c r="F93" s="231">
        <v>0</v>
      </c>
      <c r="G93" s="1883">
        <v>30002</v>
      </c>
    </row>
    <row r="94" spans="1:7" x14ac:dyDescent="0.25">
      <c r="A94" s="1883">
        <v>300024631</v>
      </c>
      <c r="B94" s="231" t="s">
        <v>186</v>
      </c>
      <c r="C94" s="231">
        <v>0</v>
      </c>
      <c r="D94" s="231">
        <v>0</v>
      </c>
      <c r="E94" s="231">
        <v>0</v>
      </c>
      <c r="F94" s="231">
        <v>0</v>
      </c>
      <c r="G94" s="1883">
        <v>30002</v>
      </c>
    </row>
    <row r="95" spans="1:7" x14ac:dyDescent="0.25">
      <c r="A95" s="1883">
        <v>300025007</v>
      </c>
      <c r="B95" s="231" t="s">
        <v>188</v>
      </c>
      <c r="C95" s="231">
        <v>0</v>
      </c>
      <c r="D95" s="231">
        <v>0</v>
      </c>
      <c r="E95" s="231">
        <v>0</v>
      </c>
      <c r="F95" s="231">
        <v>0</v>
      </c>
      <c r="G95" s="1883">
        <v>30002</v>
      </c>
    </row>
    <row r="96" spans="1:7" x14ac:dyDescent="0.25">
      <c r="A96" s="1883">
        <v>300025027</v>
      </c>
      <c r="B96" s="231" t="s">
        <v>190</v>
      </c>
      <c r="C96" s="231">
        <v>0</v>
      </c>
      <c r="D96" s="231">
        <v>0</v>
      </c>
      <c r="E96" s="231">
        <v>0</v>
      </c>
      <c r="F96" s="231">
        <v>0</v>
      </c>
      <c r="G96" s="1883">
        <v>30002</v>
      </c>
    </row>
    <row r="97" spans="1:7" x14ac:dyDescent="0.25">
      <c r="A97" s="1883">
        <v>300025038</v>
      </c>
      <c r="B97" s="231" t="s">
        <v>192</v>
      </c>
      <c r="C97" s="231">
        <v>0</v>
      </c>
      <c r="D97" s="231">
        <v>0</v>
      </c>
      <c r="E97" s="231">
        <v>0</v>
      </c>
      <c r="F97" s="231">
        <v>0</v>
      </c>
      <c r="G97" s="1883">
        <v>30002</v>
      </c>
    </row>
    <row r="98" spans="1:7" x14ac:dyDescent="0.25">
      <c r="A98" s="1883">
        <v>300025114</v>
      </c>
      <c r="B98" s="231" t="s">
        <v>194</v>
      </c>
      <c r="C98" s="231">
        <v>0</v>
      </c>
      <c r="D98" s="231">
        <v>0</v>
      </c>
      <c r="E98" s="231">
        <v>0</v>
      </c>
      <c r="F98" s="231">
        <v>0</v>
      </c>
      <c r="G98" s="1883">
        <v>30002</v>
      </c>
    </row>
    <row r="99" spans="1:7" x14ac:dyDescent="0.25">
      <c r="A99" s="1883">
        <v>300025147</v>
      </c>
      <c r="B99" s="231" t="s">
        <v>196</v>
      </c>
      <c r="C99" s="231">
        <v>0</v>
      </c>
      <c r="D99" s="231">
        <v>0</v>
      </c>
      <c r="E99" s="231">
        <v>0</v>
      </c>
      <c r="F99" s="231">
        <v>0</v>
      </c>
      <c r="G99" s="1883">
        <v>30002</v>
      </c>
    </row>
    <row r="100" spans="1:7" x14ac:dyDescent="0.25">
      <c r="A100" s="1883">
        <v>300025148</v>
      </c>
      <c r="B100" s="231" t="s">
        <v>198</v>
      </c>
      <c r="C100" s="231">
        <v>0</v>
      </c>
      <c r="D100" s="231">
        <v>0</v>
      </c>
      <c r="E100" s="231">
        <v>0</v>
      </c>
      <c r="F100" s="231">
        <v>0</v>
      </c>
      <c r="G100" s="1883">
        <v>30002</v>
      </c>
    </row>
    <row r="101" spans="1:7" x14ac:dyDescent="0.25">
      <c r="A101" s="1883">
        <v>300025156</v>
      </c>
      <c r="B101" s="231" t="s">
        <v>200</v>
      </c>
      <c r="C101" s="231">
        <v>0</v>
      </c>
      <c r="D101" s="231">
        <v>0</v>
      </c>
      <c r="E101" s="231">
        <v>0</v>
      </c>
      <c r="F101" s="231">
        <v>0</v>
      </c>
      <c r="G101" s="1883">
        <v>30002</v>
      </c>
    </row>
    <row r="102" spans="1:7" x14ac:dyDescent="0.25">
      <c r="A102" s="1883">
        <v>300025164</v>
      </c>
      <c r="B102" s="231" t="s">
        <v>202</v>
      </c>
      <c r="C102" s="231">
        <v>0</v>
      </c>
      <c r="D102" s="231">
        <v>0</v>
      </c>
      <c r="E102" s="231">
        <v>0</v>
      </c>
      <c r="F102" s="231">
        <v>0</v>
      </c>
      <c r="G102" s="1883">
        <v>30002</v>
      </c>
    </row>
    <row r="103" spans="1:7" x14ac:dyDescent="0.25">
      <c r="A103" s="1883">
        <v>300025167</v>
      </c>
      <c r="B103" s="231" t="s">
        <v>204</v>
      </c>
      <c r="C103" s="231">
        <v>0</v>
      </c>
      <c r="D103" s="231">
        <v>0</v>
      </c>
      <c r="E103" s="231">
        <v>0</v>
      </c>
      <c r="F103" s="231">
        <v>0</v>
      </c>
      <c r="G103" s="1883">
        <v>30002</v>
      </c>
    </row>
    <row r="104" spans="1:7" x14ac:dyDescent="0.25">
      <c r="A104" s="1883">
        <v>300025531</v>
      </c>
      <c r="B104" s="231" t="s">
        <v>206</v>
      </c>
      <c r="C104" s="231">
        <v>0</v>
      </c>
      <c r="D104" s="231">
        <v>0</v>
      </c>
      <c r="E104" s="231">
        <v>0</v>
      </c>
      <c r="F104" s="231">
        <v>0</v>
      </c>
      <c r="G104" s="1883">
        <v>30002</v>
      </c>
    </row>
    <row r="105" spans="1:7" x14ac:dyDescent="0.25">
      <c r="A105" s="1883">
        <v>300025532</v>
      </c>
      <c r="B105" s="231" t="s">
        <v>208</v>
      </c>
      <c r="C105" s="231">
        <v>0</v>
      </c>
      <c r="D105" s="231">
        <v>0</v>
      </c>
      <c r="E105" s="231">
        <v>0</v>
      </c>
      <c r="F105" s="231">
        <v>0</v>
      </c>
      <c r="G105" s="1883">
        <v>30002</v>
      </c>
    </row>
    <row r="106" spans="1:7" x14ac:dyDescent="0.25">
      <c r="A106" s="1883">
        <v>300025902</v>
      </c>
      <c r="B106" s="231" t="s">
        <v>210</v>
      </c>
      <c r="C106" s="231">
        <v>0</v>
      </c>
      <c r="D106" s="231">
        <v>0</v>
      </c>
      <c r="E106" s="231">
        <v>0</v>
      </c>
      <c r="F106" s="231">
        <v>0</v>
      </c>
      <c r="G106" s="1883">
        <v>30002</v>
      </c>
    </row>
    <row r="107" spans="1:7" x14ac:dyDescent="0.25">
      <c r="A107" s="1883">
        <v>300025912</v>
      </c>
      <c r="B107" s="231" t="s">
        <v>212</v>
      </c>
      <c r="C107" s="231">
        <v>0</v>
      </c>
      <c r="D107" s="231">
        <v>0</v>
      </c>
      <c r="E107" s="231">
        <v>0</v>
      </c>
      <c r="F107" s="231">
        <v>0</v>
      </c>
      <c r="G107" s="1883">
        <v>30002</v>
      </c>
    </row>
    <row r="108" spans="1:7" x14ac:dyDescent="0.25">
      <c r="A108" s="1883">
        <v>300025913</v>
      </c>
      <c r="B108" s="231" t="s">
        <v>214</v>
      </c>
      <c r="C108" s="231">
        <v>0</v>
      </c>
      <c r="D108" s="231">
        <v>0</v>
      </c>
      <c r="E108" s="231">
        <v>0</v>
      </c>
      <c r="F108" s="231">
        <v>0</v>
      </c>
      <c r="G108" s="1883">
        <v>30002</v>
      </c>
    </row>
    <row r="109" spans="1:7" x14ac:dyDescent="0.25">
      <c r="A109" s="1883">
        <v>300026002</v>
      </c>
      <c r="B109" s="231" t="s">
        <v>216</v>
      </c>
      <c r="C109" s="231">
        <v>0</v>
      </c>
      <c r="D109" s="231">
        <v>0</v>
      </c>
      <c r="E109" s="231">
        <v>0</v>
      </c>
      <c r="F109" s="231">
        <v>0</v>
      </c>
      <c r="G109" s="1883">
        <v>30002</v>
      </c>
    </row>
    <row r="110" spans="1:7" x14ac:dyDescent="0.25">
      <c r="A110" s="1883">
        <v>300026009</v>
      </c>
      <c r="B110" s="231" t="s">
        <v>218</v>
      </c>
      <c r="C110" s="231">
        <v>0</v>
      </c>
      <c r="D110" s="231">
        <v>0</v>
      </c>
      <c r="E110" s="231">
        <v>0</v>
      </c>
      <c r="F110" s="231">
        <v>0</v>
      </c>
      <c r="G110" s="1883">
        <v>30002</v>
      </c>
    </row>
    <row r="111" spans="1:7" x14ac:dyDescent="0.25">
      <c r="A111" s="1883">
        <v>300026010</v>
      </c>
      <c r="B111" s="231" t="s">
        <v>220</v>
      </c>
      <c r="C111" s="231">
        <v>0</v>
      </c>
      <c r="D111" s="231">
        <v>0</v>
      </c>
      <c r="E111" s="231">
        <v>0</v>
      </c>
      <c r="F111" s="231">
        <v>0</v>
      </c>
      <c r="G111" s="1883">
        <v>30002</v>
      </c>
    </row>
    <row r="112" spans="1:7" x14ac:dyDescent="0.25">
      <c r="A112" s="1883">
        <v>300026011</v>
      </c>
      <c r="B112" s="231" t="s">
        <v>222</v>
      </c>
      <c r="C112" s="231">
        <v>0</v>
      </c>
      <c r="D112" s="231">
        <v>0</v>
      </c>
      <c r="E112" s="231">
        <v>0</v>
      </c>
      <c r="F112" s="231">
        <v>0</v>
      </c>
      <c r="G112" s="1883">
        <v>30002</v>
      </c>
    </row>
    <row r="113" spans="1:7" x14ac:dyDescent="0.25">
      <c r="A113" s="1883">
        <v>300026013</v>
      </c>
      <c r="B113" s="231" t="s">
        <v>224</v>
      </c>
      <c r="C113" s="231">
        <v>0</v>
      </c>
      <c r="D113" s="231">
        <v>0</v>
      </c>
      <c r="E113" s="231">
        <v>0</v>
      </c>
      <c r="F113" s="231">
        <v>0</v>
      </c>
      <c r="G113" s="1883">
        <v>30002</v>
      </c>
    </row>
    <row r="114" spans="1:7" x14ac:dyDescent="0.25">
      <c r="A114" s="1883">
        <v>300026014</v>
      </c>
      <c r="B114" s="231" t="s">
        <v>226</v>
      </c>
      <c r="C114" s="231">
        <v>0</v>
      </c>
      <c r="D114" s="231">
        <v>0</v>
      </c>
      <c r="E114" s="231">
        <v>0</v>
      </c>
      <c r="F114" s="231">
        <v>0</v>
      </c>
      <c r="G114" s="1883">
        <v>30002</v>
      </c>
    </row>
    <row r="115" spans="1:7" x14ac:dyDescent="0.25">
      <c r="A115" s="1883">
        <v>300029014</v>
      </c>
      <c r="B115" s="231" t="s">
        <v>228</v>
      </c>
      <c r="C115" s="231">
        <v>0</v>
      </c>
      <c r="D115" s="231">
        <v>0</v>
      </c>
      <c r="E115" s="231">
        <v>0</v>
      </c>
      <c r="F115" s="231">
        <v>0</v>
      </c>
      <c r="G115" s="1883">
        <v>30002</v>
      </c>
    </row>
    <row r="116" spans="1:7" x14ac:dyDescent="0.25">
      <c r="A116" s="1883">
        <v>300029020</v>
      </c>
      <c r="B116" s="231" t="s">
        <v>230</v>
      </c>
      <c r="C116" s="231">
        <v>0</v>
      </c>
      <c r="D116" s="231">
        <v>0</v>
      </c>
      <c r="E116" s="231">
        <v>0</v>
      </c>
      <c r="F116" s="231">
        <v>0</v>
      </c>
      <c r="G116" s="1883">
        <v>30002</v>
      </c>
    </row>
    <row r="117" spans="1:7" x14ac:dyDescent="0.25">
      <c r="A117" s="1883">
        <v>300029050</v>
      </c>
      <c r="B117" s="231" t="s">
        <v>232</v>
      </c>
      <c r="C117" s="231">
        <v>0</v>
      </c>
      <c r="D117" s="231">
        <v>0</v>
      </c>
      <c r="E117" s="231">
        <v>0</v>
      </c>
      <c r="F117" s="231">
        <v>0</v>
      </c>
      <c r="G117" s="1883">
        <v>30002</v>
      </c>
    </row>
    <row r="118" spans="1:7" x14ac:dyDescent="0.25">
      <c r="A118" s="1883">
        <v>300029051</v>
      </c>
      <c r="B118" s="231" t="s">
        <v>234</v>
      </c>
      <c r="C118" s="231">
        <v>-1445</v>
      </c>
      <c r="D118" s="231">
        <v>0</v>
      </c>
      <c r="E118" s="231">
        <v>0</v>
      </c>
      <c r="F118" s="231">
        <v>-1445</v>
      </c>
      <c r="G118" s="1883">
        <v>30002</v>
      </c>
    </row>
    <row r="119" spans="1:7" x14ac:dyDescent="0.25">
      <c r="A119" s="1883">
        <v>300029053</v>
      </c>
      <c r="B119" s="231" t="s">
        <v>236</v>
      </c>
      <c r="C119" s="231">
        <v>0</v>
      </c>
      <c r="D119" s="231">
        <v>0</v>
      </c>
      <c r="E119" s="231">
        <v>0</v>
      </c>
      <c r="F119" s="231">
        <v>0</v>
      </c>
      <c r="G119" s="1883">
        <v>30002</v>
      </c>
    </row>
    <row r="120" spans="1:7" x14ac:dyDescent="0.25">
      <c r="A120" s="1883">
        <v>300029054</v>
      </c>
      <c r="B120" s="231" t="s">
        <v>238</v>
      </c>
      <c r="C120" s="231">
        <v>0</v>
      </c>
      <c r="D120" s="231">
        <v>0</v>
      </c>
      <c r="E120" s="231">
        <v>0</v>
      </c>
      <c r="F120" s="231">
        <v>0</v>
      </c>
      <c r="G120" s="1883">
        <v>30002</v>
      </c>
    </row>
    <row r="121" spans="1:7" x14ac:dyDescent="0.25">
      <c r="A121" s="1883">
        <v>300029055</v>
      </c>
      <c r="B121" s="231" t="s">
        <v>240</v>
      </c>
      <c r="C121" s="231">
        <v>0</v>
      </c>
      <c r="D121" s="231">
        <v>0</v>
      </c>
      <c r="E121" s="231">
        <v>0</v>
      </c>
      <c r="F121" s="231">
        <v>0</v>
      </c>
      <c r="G121" s="1883">
        <v>30002</v>
      </c>
    </row>
    <row r="122" spans="1:7" x14ac:dyDescent="0.25">
      <c r="A122" s="1883">
        <v>300029068</v>
      </c>
      <c r="B122" s="231" t="s">
        <v>126</v>
      </c>
      <c r="C122" s="231">
        <v>0</v>
      </c>
      <c r="D122" s="231">
        <v>0</v>
      </c>
      <c r="E122" s="231">
        <v>0</v>
      </c>
      <c r="F122" s="231">
        <v>0</v>
      </c>
      <c r="G122" s="1883">
        <v>30002</v>
      </c>
    </row>
    <row r="123" spans="1:7" x14ac:dyDescent="0.25">
      <c r="A123" s="1883">
        <v>300029092</v>
      </c>
      <c r="B123" s="231" t="s">
        <v>243</v>
      </c>
      <c r="C123" s="231">
        <v>0</v>
      </c>
      <c r="D123" s="231">
        <v>0</v>
      </c>
      <c r="E123" s="231">
        <v>0</v>
      </c>
      <c r="F123" s="231">
        <v>0</v>
      </c>
      <c r="G123" s="1883">
        <v>30002</v>
      </c>
    </row>
    <row r="124" spans="1:7" x14ac:dyDescent="0.25">
      <c r="A124" s="1883">
        <v>300029110</v>
      </c>
      <c r="B124" s="231" t="s">
        <v>245</v>
      </c>
      <c r="C124" s="231">
        <v>0</v>
      </c>
      <c r="D124" s="231">
        <v>0</v>
      </c>
      <c r="E124" s="231">
        <v>0</v>
      </c>
      <c r="F124" s="231">
        <v>0</v>
      </c>
      <c r="G124" s="1883">
        <v>30002</v>
      </c>
    </row>
    <row r="125" spans="1:7" x14ac:dyDescent="0.25">
      <c r="A125" s="1883">
        <v>300029111</v>
      </c>
      <c r="B125" s="231" t="s">
        <v>247</v>
      </c>
      <c r="C125" s="231">
        <v>0</v>
      </c>
      <c r="D125" s="231">
        <v>0</v>
      </c>
      <c r="E125" s="231">
        <v>0</v>
      </c>
      <c r="F125" s="231">
        <v>0</v>
      </c>
      <c r="G125" s="1883">
        <v>30002</v>
      </c>
    </row>
    <row r="126" spans="1:7" x14ac:dyDescent="0.25">
      <c r="A126" s="1883">
        <v>300029114</v>
      </c>
      <c r="B126" s="231" t="s">
        <v>249</v>
      </c>
      <c r="C126" s="231">
        <v>0</v>
      </c>
      <c r="D126" s="231">
        <v>0</v>
      </c>
      <c r="E126" s="231">
        <v>0</v>
      </c>
      <c r="F126" s="231">
        <v>0</v>
      </c>
      <c r="G126" s="1883">
        <v>30002</v>
      </c>
    </row>
    <row r="127" spans="1:7" x14ac:dyDescent="0.25">
      <c r="A127" s="1883">
        <v>300029201</v>
      </c>
      <c r="B127" s="231" t="s">
        <v>251</v>
      </c>
      <c r="C127" s="231">
        <v>0</v>
      </c>
      <c r="D127" s="231">
        <v>0</v>
      </c>
      <c r="E127" s="231">
        <v>0</v>
      </c>
      <c r="F127" s="231">
        <v>0</v>
      </c>
      <c r="G127" s="1883">
        <v>30002</v>
      </c>
    </row>
    <row r="128" spans="1:7" x14ac:dyDescent="0.25">
      <c r="A128" s="1883">
        <v>300029208</v>
      </c>
      <c r="B128" s="231" t="s">
        <v>253</v>
      </c>
      <c r="C128" s="231">
        <v>0</v>
      </c>
      <c r="D128" s="231">
        <v>0</v>
      </c>
      <c r="E128" s="231">
        <v>0</v>
      </c>
      <c r="F128" s="231">
        <v>0</v>
      </c>
      <c r="G128" s="1883">
        <v>30002</v>
      </c>
    </row>
    <row r="129" spans="1:7" x14ac:dyDescent="0.25">
      <c r="A129" s="1883">
        <v>300029213</v>
      </c>
      <c r="B129" s="231" t="s">
        <v>255</v>
      </c>
      <c r="C129" s="231">
        <v>0</v>
      </c>
      <c r="D129" s="231">
        <v>0</v>
      </c>
      <c r="E129" s="231">
        <v>0</v>
      </c>
      <c r="F129" s="231">
        <v>0</v>
      </c>
      <c r="G129" s="1883">
        <v>30002</v>
      </c>
    </row>
    <row r="130" spans="1:7" x14ac:dyDescent="0.25">
      <c r="A130" s="1883">
        <v>300029356</v>
      </c>
      <c r="B130" s="231" t="s">
        <v>257</v>
      </c>
      <c r="C130" s="231">
        <v>0</v>
      </c>
      <c r="D130" s="231">
        <v>0</v>
      </c>
      <c r="E130" s="231">
        <v>0</v>
      </c>
      <c r="F130" s="231">
        <v>0</v>
      </c>
      <c r="G130" s="1883">
        <v>30002</v>
      </c>
    </row>
    <row r="131" spans="1:7" x14ac:dyDescent="0.25">
      <c r="A131" s="1883">
        <v>300029361</v>
      </c>
      <c r="B131" s="231" t="s">
        <v>259</v>
      </c>
      <c r="C131" s="231">
        <v>0</v>
      </c>
      <c r="D131" s="231">
        <v>0</v>
      </c>
      <c r="E131" s="231">
        <v>0</v>
      </c>
      <c r="F131" s="231">
        <v>0</v>
      </c>
      <c r="G131" s="1883">
        <v>30002</v>
      </c>
    </row>
    <row r="132" spans="1:7" x14ac:dyDescent="0.25">
      <c r="A132" s="1883">
        <v>300029552</v>
      </c>
      <c r="B132" s="231" t="s">
        <v>261</v>
      </c>
      <c r="C132" s="231">
        <v>0</v>
      </c>
      <c r="D132" s="231">
        <v>0</v>
      </c>
      <c r="E132" s="231">
        <v>0</v>
      </c>
      <c r="F132" s="231">
        <v>0</v>
      </c>
      <c r="G132" s="1883">
        <v>30002</v>
      </c>
    </row>
    <row r="133" spans="1:7" x14ac:dyDescent="0.25">
      <c r="A133" s="1883">
        <v>300029600</v>
      </c>
      <c r="B133" s="231" t="s">
        <v>263</v>
      </c>
      <c r="C133" s="231">
        <v>0</v>
      </c>
      <c r="D133" s="231">
        <v>0</v>
      </c>
      <c r="E133" s="231">
        <v>0</v>
      </c>
      <c r="F133" s="231">
        <v>0</v>
      </c>
      <c r="G133" s="1883">
        <v>30002</v>
      </c>
    </row>
    <row r="134" spans="1:7" x14ac:dyDescent="0.25">
      <c r="A134" s="1883">
        <v>300029800</v>
      </c>
      <c r="B134" s="231" t="s">
        <v>2748</v>
      </c>
      <c r="C134" s="231">
        <v>0</v>
      </c>
      <c r="D134" s="231">
        <v>0</v>
      </c>
      <c r="E134" s="231">
        <v>0</v>
      </c>
      <c r="F134" s="231">
        <v>0</v>
      </c>
      <c r="G134" s="1883">
        <v>30002</v>
      </c>
    </row>
    <row r="135" spans="1:7" x14ac:dyDescent="0.25">
      <c r="A135" s="1883">
        <v>300029801</v>
      </c>
      <c r="B135" s="231" t="s">
        <v>265</v>
      </c>
      <c r="C135" s="231">
        <v>0</v>
      </c>
      <c r="D135" s="231">
        <v>0</v>
      </c>
      <c r="E135" s="231">
        <v>0</v>
      </c>
      <c r="F135" s="231">
        <v>0</v>
      </c>
      <c r="G135" s="1883">
        <v>30002</v>
      </c>
    </row>
    <row r="136" spans="1:7" x14ac:dyDescent="0.25">
      <c r="A136" s="1883">
        <v>300029802</v>
      </c>
      <c r="B136" s="231" t="s">
        <v>2749</v>
      </c>
      <c r="C136" s="231">
        <v>0</v>
      </c>
      <c r="D136" s="231">
        <v>0</v>
      </c>
      <c r="E136" s="231">
        <v>0</v>
      </c>
      <c r="F136" s="231">
        <v>0</v>
      </c>
      <c r="G136" s="1883">
        <v>30002</v>
      </c>
    </row>
    <row r="137" spans="1:7" x14ac:dyDescent="0.25">
      <c r="A137" s="1883">
        <v>300029805</v>
      </c>
      <c r="B137" s="231" t="s">
        <v>267</v>
      </c>
      <c r="C137" s="231">
        <v>0</v>
      </c>
      <c r="D137" s="231">
        <v>0</v>
      </c>
      <c r="E137" s="231">
        <v>0</v>
      </c>
      <c r="F137" s="231">
        <v>0</v>
      </c>
      <c r="G137" s="1883">
        <v>30002</v>
      </c>
    </row>
    <row r="138" spans="1:7" x14ac:dyDescent="0.25">
      <c r="A138" s="1883">
        <v>300029821</v>
      </c>
      <c r="B138" s="231" t="s">
        <v>269</v>
      </c>
      <c r="C138" s="231">
        <v>0</v>
      </c>
      <c r="D138" s="231">
        <v>0</v>
      </c>
      <c r="E138" s="231">
        <v>0</v>
      </c>
      <c r="F138" s="231">
        <v>0</v>
      </c>
      <c r="G138" s="1883">
        <v>30002</v>
      </c>
    </row>
    <row r="139" spans="1:7" x14ac:dyDescent="0.25">
      <c r="A139" s="1883">
        <v>300029829</v>
      </c>
      <c r="B139" s="231" t="s">
        <v>271</v>
      </c>
      <c r="C139" s="231">
        <v>0</v>
      </c>
      <c r="D139" s="231">
        <v>0</v>
      </c>
      <c r="E139" s="231">
        <v>0</v>
      </c>
      <c r="F139" s="231">
        <v>0</v>
      </c>
      <c r="G139" s="1883">
        <v>30002</v>
      </c>
    </row>
    <row r="140" spans="1:7" x14ac:dyDescent="0.25">
      <c r="A140" s="1883">
        <v>300029843</v>
      </c>
      <c r="B140" s="231" t="s">
        <v>273</v>
      </c>
      <c r="C140" s="231">
        <v>0</v>
      </c>
      <c r="D140" s="231">
        <v>0</v>
      </c>
      <c r="E140" s="231">
        <v>0</v>
      </c>
      <c r="F140" s="231">
        <v>0</v>
      </c>
      <c r="G140" s="1883">
        <v>30002</v>
      </c>
    </row>
    <row r="141" spans="1:7" x14ac:dyDescent="0.25">
      <c r="A141" s="1883">
        <v>300029846</v>
      </c>
      <c r="B141" s="231" t="s">
        <v>275</v>
      </c>
      <c r="C141" s="231">
        <v>0</v>
      </c>
      <c r="D141" s="231">
        <v>0</v>
      </c>
      <c r="E141" s="231">
        <v>0</v>
      </c>
      <c r="F141" s="231">
        <v>0</v>
      </c>
      <c r="G141" s="1883">
        <v>30002</v>
      </c>
    </row>
    <row r="142" spans="1:7" x14ac:dyDescent="0.25">
      <c r="A142" s="1883">
        <v>300029850</v>
      </c>
      <c r="B142" s="231" t="s">
        <v>277</v>
      </c>
      <c r="C142" s="231">
        <v>0</v>
      </c>
      <c r="D142" s="231">
        <v>0</v>
      </c>
      <c r="E142" s="231">
        <v>0</v>
      </c>
      <c r="F142" s="231">
        <v>0</v>
      </c>
      <c r="G142" s="1883">
        <v>30002</v>
      </c>
    </row>
    <row r="143" spans="1:7" x14ac:dyDescent="0.25">
      <c r="A143" s="1883">
        <v>300030102</v>
      </c>
      <c r="B143" s="231" t="s">
        <v>2796</v>
      </c>
      <c r="C143" s="231">
        <v>0</v>
      </c>
      <c r="D143" s="231">
        <v>256500</v>
      </c>
      <c r="E143" s="231">
        <v>256500</v>
      </c>
      <c r="F143" s="231">
        <v>-256500</v>
      </c>
      <c r="G143" s="1883">
        <v>30003</v>
      </c>
    </row>
    <row r="144" spans="1:7" x14ac:dyDescent="0.25">
      <c r="A144" s="1883">
        <v>300030120</v>
      </c>
      <c r="B144" s="231" t="s">
        <v>279</v>
      </c>
      <c r="C144" s="231">
        <v>0</v>
      </c>
      <c r="D144" s="231">
        <v>0</v>
      </c>
      <c r="E144" s="231">
        <v>0</v>
      </c>
      <c r="F144" s="231">
        <v>0</v>
      </c>
      <c r="G144" s="1883">
        <v>30003</v>
      </c>
    </row>
    <row r="145" spans="1:7" x14ac:dyDescent="0.25">
      <c r="A145" s="1883">
        <v>300030400</v>
      </c>
      <c r="B145" s="231" t="s">
        <v>281</v>
      </c>
      <c r="C145" s="231">
        <v>0</v>
      </c>
      <c r="D145" s="231">
        <v>0</v>
      </c>
      <c r="E145" s="231">
        <v>0</v>
      </c>
      <c r="F145" s="231">
        <v>0</v>
      </c>
      <c r="G145" s="1883">
        <v>30003</v>
      </c>
    </row>
    <row r="146" spans="1:7" x14ac:dyDescent="0.25">
      <c r="A146" s="1883">
        <v>300030700</v>
      </c>
      <c r="B146" s="231" t="s">
        <v>283</v>
      </c>
      <c r="C146" s="231">
        <v>0</v>
      </c>
      <c r="D146" s="231">
        <v>0</v>
      </c>
      <c r="E146" s="231">
        <v>0</v>
      </c>
      <c r="F146" s="231">
        <v>0</v>
      </c>
      <c r="G146" s="1883">
        <v>30003</v>
      </c>
    </row>
    <row r="147" spans="1:7" x14ac:dyDescent="0.25">
      <c r="A147" s="1883">
        <v>300030800</v>
      </c>
      <c r="B147" s="231" t="s">
        <v>285</v>
      </c>
      <c r="C147" s="231">
        <v>0</v>
      </c>
      <c r="D147" s="231">
        <v>0</v>
      </c>
      <c r="E147" s="231">
        <v>0</v>
      </c>
      <c r="F147" s="231">
        <v>0</v>
      </c>
      <c r="G147" s="1883">
        <v>30003</v>
      </c>
    </row>
    <row r="148" spans="1:7" x14ac:dyDescent="0.25">
      <c r="A148" s="1883">
        <v>300030915</v>
      </c>
      <c r="B148" s="231" t="s">
        <v>287</v>
      </c>
      <c r="C148" s="231">
        <v>0</v>
      </c>
      <c r="D148" s="231">
        <v>0</v>
      </c>
      <c r="E148" s="231">
        <v>0</v>
      </c>
      <c r="F148" s="231">
        <v>0</v>
      </c>
      <c r="G148" s="1883">
        <v>30003</v>
      </c>
    </row>
    <row r="149" spans="1:7" x14ac:dyDescent="0.25">
      <c r="A149" s="1883">
        <v>300030930</v>
      </c>
      <c r="B149" s="231" t="s">
        <v>289</v>
      </c>
      <c r="C149" s="231">
        <v>0</v>
      </c>
      <c r="D149" s="231">
        <v>0</v>
      </c>
      <c r="E149" s="231">
        <v>0</v>
      </c>
      <c r="F149" s="231">
        <v>0</v>
      </c>
      <c r="G149" s="1883">
        <v>30003</v>
      </c>
    </row>
    <row r="150" spans="1:7" x14ac:dyDescent="0.25">
      <c r="A150" s="1883">
        <v>300030975</v>
      </c>
      <c r="B150" s="231" t="s">
        <v>291</v>
      </c>
      <c r="C150" s="231">
        <v>0</v>
      </c>
      <c r="D150" s="231">
        <v>0</v>
      </c>
      <c r="E150" s="231">
        <v>0</v>
      </c>
      <c r="F150" s="231">
        <v>0</v>
      </c>
      <c r="G150" s="1883">
        <v>30003</v>
      </c>
    </row>
    <row r="151" spans="1:7" x14ac:dyDescent="0.25">
      <c r="A151" s="1883">
        <v>300031500</v>
      </c>
      <c r="B151" s="231" t="s">
        <v>2815</v>
      </c>
      <c r="C151" s="231">
        <v>0</v>
      </c>
      <c r="D151" s="231">
        <v>0</v>
      </c>
      <c r="E151" s="231">
        <v>0</v>
      </c>
      <c r="F151" s="231">
        <v>0</v>
      </c>
      <c r="G151" s="1883">
        <v>30003</v>
      </c>
    </row>
    <row r="152" spans="1:7" x14ac:dyDescent="0.25">
      <c r="A152" s="1883">
        <v>300031600</v>
      </c>
      <c r="B152" s="231" t="s">
        <v>293</v>
      </c>
      <c r="C152" s="231">
        <v>0</v>
      </c>
      <c r="D152" s="231">
        <v>0</v>
      </c>
      <c r="E152" s="231">
        <v>0</v>
      </c>
      <c r="F152" s="231">
        <v>0</v>
      </c>
      <c r="G152" s="1883">
        <v>30003</v>
      </c>
    </row>
    <row r="153" spans="1:7" x14ac:dyDescent="0.25">
      <c r="A153" s="1883">
        <v>300032000</v>
      </c>
      <c r="B153" s="231" t="s">
        <v>295</v>
      </c>
      <c r="C153" s="231">
        <v>0</v>
      </c>
      <c r="D153" s="231">
        <v>0</v>
      </c>
      <c r="E153" s="231">
        <v>0</v>
      </c>
      <c r="F153" s="231">
        <v>0</v>
      </c>
      <c r="G153" s="1883">
        <v>30003</v>
      </c>
    </row>
    <row r="154" spans="1:7" x14ac:dyDescent="0.25">
      <c r="A154" s="1883">
        <v>300032022</v>
      </c>
      <c r="B154" s="231" t="s">
        <v>297</v>
      </c>
      <c r="C154" s="231">
        <v>0</v>
      </c>
      <c r="D154" s="231">
        <v>0</v>
      </c>
      <c r="E154" s="231">
        <v>0</v>
      </c>
      <c r="F154" s="231">
        <v>0</v>
      </c>
      <c r="G154" s="1883">
        <v>30003</v>
      </c>
    </row>
    <row r="155" spans="1:7" x14ac:dyDescent="0.25">
      <c r="A155" s="1883">
        <v>300032300</v>
      </c>
      <c r="B155" s="231" t="s">
        <v>299</v>
      </c>
      <c r="C155" s="231">
        <v>0</v>
      </c>
      <c r="D155" s="231">
        <v>0</v>
      </c>
      <c r="E155" s="231">
        <v>0</v>
      </c>
      <c r="F155" s="231">
        <v>0</v>
      </c>
      <c r="G155" s="1883">
        <v>30003</v>
      </c>
    </row>
    <row r="156" spans="1:7" x14ac:dyDescent="0.25">
      <c r="A156" s="1883">
        <v>300032427</v>
      </c>
      <c r="B156" s="231" t="s">
        <v>301</v>
      </c>
      <c r="C156" s="231">
        <v>0</v>
      </c>
      <c r="D156" s="231">
        <v>0</v>
      </c>
      <c r="E156" s="231">
        <v>0</v>
      </c>
      <c r="F156" s="231">
        <v>0</v>
      </c>
      <c r="G156" s="1883">
        <v>30003</v>
      </c>
    </row>
    <row r="157" spans="1:7" x14ac:dyDescent="0.25">
      <c r="A157" s="1883">
        <v>300032429</v>
      </c>
      <c r="B157" s="231" t="s">
        <v>303</v>
      </c>
      <c r="C157" s="231">
        <v>0</v>
      </c>
      <c r="D157" s="231">
        <v>0</v>
      </c>
      <c r="E157" s="231">
        <v>0</v>
      </c>
      <c r="F157" s="231">
        <v>0</v>
      </c>
      <c r="G157" s="1883">
        <v>30003</v>
      </c>
    </row>
    <row r="158" spans="1:7" x14ac:dyDescent="0.25">
      <c r="A158" s="1883">
        <v>300032457</v>
      </c>
      <c r="B158" s="231" t="s">
        <v>305</v>
      </c>
      <c r="C158" s="231">
        <v>0</v>
      </c>
      <c r="D158" s="231">
        <v>0</v>
      </c>
      <c r="E158" s="231">
        <v>0</v>
      </c>
      <c r="F158" s="231">
        <v>0</v>
      </c>
      <c r="G158" s="1883">
        <v>30003</v>
      </c>
    </row>
    <row r="159" spans="1:7" x14ac:dyDescent="0.25">
      <c r="A159" s="1883">
        <v>300032471</v>
      </c>
      <c r="B159" s="231" t="s">
        <v>2816</v>
      </c>
      <c r="C159" s="231">
        <v>0</v>
      </c>
      <c r="D159" s="231">
        <v>0</v>
      </c>
      <c r="E159" s="231">
        <v>0</v>
      </c>
      <c r="F159" s="231">
        <v>0</v>
      </c>
      <c r="G159" s="1883">
        <v>30003</v>
      </c>
    </row>
    <row r="160" spans="1:7" x14ac:dyDescent="0.25">
      <c r="A160" s="1883">
        <v>300032500</v>
      </c>
      <c r="B160" s="231" t="s">
        <v>307</v>
      </c>
      <c r="C160" s="231">
        <v>0</v>
      </c>
      <c r="D160" s="231">
        <v>0</v>
      </c>
      <c r="E160" s="231">
        <v>0</v>
      </c>
      <c r="F160" s="231">
        <v>0</v>
      </c>
      <c r="G160" s="1883">
        <v>30003</v>
      </c>
    </row>
    <row r="161" spans="1:7" x14ac:dyDescent="0.25">
      <c r="A161" s="1883">
        <v>300032503</v>
      </c>
      <c r="B161" s="231" t="s">
        <v>309</v>
      </c>
      <c r="C161" s="231">
        <v>0</v>
      </c>
      <c r="D161" s="231">
        <v>0</v>
      </c>
      <c r="E161" s="231">
        <v>0</v>
      </c>
      <c r="F161" s="231">
        <v>0</v>
      </c>
      <c r="G161" s="1883">
        <v>30003</v>
      </c>
    </row>
    <row r="162" spans="1:7" x14ac:dyDescent="0.25">
      <c r="A162" s="1883">
        <v>300032510</v>
      </c>
      <c r="B162" s="231" t="s">
        <v>311</v>
      </c>
      <c r="C162" s="231">
        <v>0</v>
      </c>
      <c r="D162" s="231">
        <v>0</v>
      </c>
      <c r="E162" s="231">
        <v>0</v>
      </c>
      <c r="F162" s="231">
        <v>0</v>
      </c>
      <c r="G162" s="1883">
        <v>30003</v>
      </c>
    </row>
    <row r="163" spans="1:7" x14ac:dyDescent="0.25">
      <c r="A163" s="1883">
        <v>300032524</v>
      </c>
      <c r="B163" s="231" t="s">
        <v>313</v>
      </c>
      <c r="C163" s="231">
        <v>0</v>
      </c>
      <c r="D163" s="231">
        <v>0</v>
      </c>
      <c r="E163" s="231">
        <v>0</v>
      </c>
      <c r="F163" s="231">
        <v>0</v>
      </c>
      <c r="G163" s="1883">
        <v>30003</v>
      </c>
    </row>
    <row r="164" spans="1:7" x14ac:dyDescent="0.25">
      <c r="A164" s="1883">
        <v>300032703</v>
      </c>
      <c r="B164" s="231" t="s">
        <v>315</v>
      </c>
      <c r="C164" s="231">
        <v>0</v>
      </c>
      <c r="D164" s="231">
        <v>0</v>
      </c>
      <c r="E164" s="231">
        <v>0</v>
      </c>
      <c r="F164" s="231">
        <v>0</v>
      </c>
      <c r="G164" s="1883">
        <v>30003</v>
      </c>
    </row>
    <row r="165" spans="1:7" x14ac:dyDescent="0.25">
      <c r="A165" s="1883">
        <v>300032706</v>
      </c>
      <c r="B165" s="231" t="s">
        <v>2817</v>
      </c>
      <c r="C165" s="231">
        <v>0</v>
      </c>
      <c r="D165" s="231">
        <v>0</v>
      </c>
      <c r="E165" s="231">
        <v>0</v>
      </c>
      <c r="F165" s="231">
        <v>0</v>
      </c>
      <c r="G165" s="1883">
        <v>30003</v>
      </c>
    </row>
    <row r="166" spans="1:7" x14ac:dyDescent="0.25">
      <c r="A166" s="1883">
        <v>300032801</v>
      </c>
      <c r="B166" s="231" t="s">
        <v>317</v>
      </c>
      <c r="C166" s="231">
        <v>0</v>
      </c>
      <c r="D166" s="231">
        <v>0</v>
      </c>
      <c r="E166" s="231">
        <v>0</v>
      </c>
      <c r="F166" s="231">
        <v>0</v>
      </c>
      <c r="G166" s="1883">
        <v>30003</v>
      </c>
    </row>
    <row r="167" spans="1:7" x14ac:dyDescent="0.25">
      <c r="A167" s="1883">
        <v>300032901</v>
      </c>
      <c r="B167" s="231" t="s">
        <v>319</v>
      </c>
      <c r="C167" s="231">
        <v>0</v>
      </c>
      <c r="D167" s="231">
        <v>0</v>
      </c>
      <c r="E167" s="231">
        <v>0</v>
      </c>
      <c r="F167" s="231">
        <v>0</v>
      </c>
      <c r="G167" s="1883">
        <v>30003</v>
      </c>
    </row>
    <row r="168" spans="1:7" x14ac:dyDescent="0.25">
      <c r="A168" s="1883">
        <v>300034600</v>
      </c>
      <c r="B168" s="231" t="s">
        <v>2818</v>
      </c>
      <c r="C168" s="231">
        <v>0</v>
      </c>
      <c r="D168" s="231">
        <v>0</v>
      </c>
      <c r="E168" s="231">
        <v>0</v>
      </c>
      <c r="F168" s="231">
        <v>0</v>
      </c>
      <c r="G168" s="1883">
        <v>30003</v>
      </c>
    </row>
    <row r="169" spans="1:7" x14ac:dyDescent="0.25">
      <c r="A169" s="1883">
        <v>300034610</v>
      </c>
      <c r="B169" s="231" t="s">
        <v>323</v>
      </c>
      <c r="C169" s="231">
        <v>0</v>
      </c>
      <c r="D169" s="231">
        <v>0</v>
      </c>
      <c r="E169" s="231">
        <v>0</v>
      </c>
      <c r="F169" s="231">
        <v>0</v>
      </c>
      <c r="G169" s="1883">
        <v>30003</v>
      </c>
    </row>
    <row r="170" spans="1:7" x14ac:dyDescent="0.25">
      <c r="A170" s="1883">
        <v>300034611</v>
      </c>
      <c r="B170" s="231" t="s">
        <v>325</v>
      </c>
      <c r="C170" s="231">
        <v>0</v>
      </c>
      <c r="D170" s="231">
        <v>0</v>
      </c>
      <c r="E170" s="231">
        <v>0</v>
      </c>
      <c r="F170" s="231">
        <v>0</v>
      </c>
      <c r="G170" s="1883">
        <v>30003</v>
      </c>
    </row>
    <row r="171" spans="1:7" x14ac:dyDescent="0.25">
      <c r="A171" s="1883">
        <v>300034618</v>
      </c>
      <c r="B171" s="231" t="s">
        <v>2819</v>
      </c>
      <c r="C171" s="231">
        <v>0</v>
      </c>
      <c r="D171" s="231">
        <v>0</v>
      </c>
      <c r="E171" s="231">
        <v>0</v>
      </c>
      <c r="F171" s="231">
        <v>0</v>
      </c>
      <c r="G171" s="1883">
        <v>30003</v>
      </c>
    </row>
    <row r="172" spans="1:7" x14ac:dyDescent="0.25">
      <c r="A172" s="1883">
        <v>300034619</v>
      </c>
      <c r="B172" s="231" t="s">
        <v>2820</v>
      </c>
      <c r="C172" s="231">
        <v>0</v>
      </c>
      <c r="D172" s="231">
        <v>0</v>
      </c>
      <c r="E172" s="231">
        <v>0</v>
      </c>
      <c r="F172" s="231">
        <v>0</v>
      </c>
      <c r="G172" s="1883">
        <v>30003</v>
      </c>
    </row>
    <row r="173" spans="1:7" x14ac:dyDescent="0.25">
      <c r="A173" s="1883">
        <v>300034621</v>
      </c>
      <c r="B173" s="231" t="s">
        <v>2821</v>
      </c>
      <c r="C173" s="231">
        <v>0</v>
      </c>
      <c r="D173" s="231">
        <v>0</v>
      </c>
      <c r="E173" s="231">
        <v>0</v>
      </c>
      <c r="F173" s="231">
        <v>0</v>
      </c>
      <c r="G173" s="1883">
        <v>30003</v>
      </c>
    </row>
    <row r="174" spans="1:7" x14ac:dyDescent="0.25">
      <c r="A174" s="1883">
        <v>300034622</v>
      </c>
      <c r="B174" s="231" t="s">
        <v>2822</v>
      </c>
      <c r="C174" s="231">
        <v>0</v>
      </c>
      <c r="D174" s="231">
        <v>0</v>
      </c>
      <c r="E174" s="231">
        <v>0</v>
      </c>
      <c r="F174" s="231">
        <v>0</v>
      </c>
      <c r="G174" s="1883">
        <v>30003</v>
      </c>
    </row>
    <row r="175" spans="1:7" x14ac:dyDescent="0.25">
      <c r="A175" s="1883">
        <v>300035112</v>
      </c>
      <c r="B175" s="231" t="s">
        <v>2797</v>
      </c>
      <c r="C175" s="231">
        <v>0</v>
      </c>
      <c r="D175" s="231">
        <v>-45300</v>
      </c>
      <c r="E175" s="231">
        <v>-45300</v>
      </c>
      <c r="F175" s="231">
        <v>45300</v>
      </c>
      <c r="G175" s="1883">
        <v>30003</v>
      </c>
    </row>
    <row r="176" spans="1:7" x14ac:dyDescent="0.25">
      <c r="A176" s="1883">
        <v>300035912</v>
      </c>
      <c r="B176" s="231" t="s">
        <v>2798</v>
      </c>
      <c r="C176" s="231">
        <v>0</v>
      </c>
      <c r="D176" s="231">
        <v>42500</v>
      </c>
      <c r="E176" s="231">
        <v>42500</v>
      </c>
      <c r="F176" s="231">
        <v>-42500</v>
      </c>
      <c r="G176" s="1883">
        <v>30003</v>
      </c>
    </row>
    <row r="177" spans="1:7" x14ac:dyDescent="0.25">
      <c r="A177" s="1883">
        <v>300036002</v>
      </c>
      <c r="B177" s="231" t="s">
        <v>2799</v>
      </c>
      <c r="C177" s="231">
        <v>0</v>
      </c>
      <c r="D177" s="231">
        <v>526500</v>
      </c>
      <c r="E177" s="231">
        <v>526500</v>
      </c>
      <c r="F177" s="231">
        <v>-526500</v>
      </c>
      <c r="G177" s="1883">
        <v>30003</v>
      </c>
    </row>
    <row r="178" spans="1:7" x14ac:dyDescent="0.25">
      <c r="A178" s="1883">
        <v>300039800</v>
      </c>
      <c r="B178" s="231" t="s">
        <v>2800</v>
      </c>
      <c r="C178" s="231">
        <v>0</v>
      </c>
      <c r="D178" s="231">
        <v>-597800</v>
      </c>
      <c r="E178" s="231">
        <v>-597800</v>
      </c>
      <c r="F178" s="231">
        <v>597800</v>
      </c>
      <c r="G178" s="1883">
        <v>30003</v>
      </c>
    </row>
    <row r="179" spans="1:7" x14ac:dyDescent="0.25">
      <c r="A179" s="1883">
        <v>300039850</v>
      </c>
      <c r="B179" s="231" t="s">
        <v>2801</v>
      </c>
      <c r="C179" s="231">
        <v>0</v>
      </c>
      <c r="D179" s="231">
        <v>-137520</v>
      </c>
      <c r="E179" s="231">
        <v>-137520</v>
      </c>
      <c r="F179" s="231">
        <v>137520</v>
      </c>
      <c r="G179" s="1883">
        <v>30003</v>
      </c>
    </row>
    <row r="180" spans="1:7" x14ac:dyDescent="0.25">
      <c r="A180" s="1883">
        <v>300040100</v>
      </c>
      <c r="B180" s="231" t="s">
        <v>331</v>
      </c>
      <c r="C180" s="231">
        <v>13359.75</v>
      </c>
      <c r="D180" s="231">
        <v>13300</v>
      </c>
      <c r="E180" s="231">
        <v>13300</v>
      </c>
      <c r="F180" s="231">
        <v>59.75</v>
      </c>
      <c r="G180" s="1883">
        <v>30004</v>
      </c>
    </row>
    <row r="181" spans="1:7" x14ac:dyDescent="0.25">
      <c r="A181" s="1883">
        <v>300040101</v>
      </c>
      <c r="B181" s="231" t="s">
        <v>333</v>
      </c>
      <c r="C181" s="231">
        <v>0</v>
      </c>
      <c r="D181" s="231">
        <v>0</v>
      </c>
      <c r="E181" s="231">
        <v>0</v>
      </c>
      <c r="F181" s="231">
        <v>0</v>
      </c>
      <c r="G181" s="1883">
        <v>30004</v>
      </c>
    </row>
    <row r="182" spans="1:7" x14ac:dyDescent="0.25">
      <c r="A182" s="1883">
        <v>300040102</v>
      </c>
      <c r="B182" s="231" t="s">
        <v>335</v>
      </c>
      <c r="C182" s="231">
        <v>0</v>
      </c>
      <c r="D182" s="231">
        <v>0</v>
      </c>
      <c r="E182" s="231">
        <v>0</v>
      </c>
      <c r="F182" s="231">
        <v>0</v>
      </c>
      <c r="G182" s="1883">
        <v>30004</v>
      </c>
    </row>
    <row r="183" spans="1:7" x14ac:dyDescent="0.25">
      <c r="A183" s="1883">
        <v>300040103</v>
      </c>
      <c r="B183" s="231" t="s">
        <v>337</v>
      </c>
      <c r="C183" s="231">
        <v>0</v>
      </c>
      <c r="D183" s="231">
        <v>0</v>
      </c>
      <c r="E183" s="231">
        <v>0</v>
      </c>
      <c r="F183" s="231">
        <v>0</v>
      </c>
      <c r="G183" s="1883">
        <v>30004</v>
      </c>
    </row>
    <row r="184" spans="1:7" x14ac:dyDescent="0.25">
      <c r="A184" s="1883">
        <v>300040120</v>
      </c>
      <c r="B184" s="231" t="s">
        <v>339</v>
      </c>
      <c r="C184" s="231">
        <v>0</v>
      </c>
      <c r="D184" s="231">
        <v>0</v>
      </c>
      <c r="E184" s="231">
        <v>0</v>
      </c>
      <c r="F184" s="231">
        <v>0</v>
      </c>
      <c r="G184" s="1883">
        <v>30004</v>
      </c>
    </row>
    <row r="185" spans="1:7" x14ac:dyDescent="0.25">
      <c r="A185" s="1883">
        <v>300040200</v>
      </c>
      <c r="B185" s="231" t="s">
        <v>341</v>
      </c>
      <c r="C185" s="231">
        <v>0</v>
      </c>
      <c r="D185" s="231">
        <v>0</v>
      </c>
      <c r="E185" s="231">
        <v>0</v>
      </c>
      <c r="F185" s="231">
        <v>0</v>
      </c>
      <c r="G185" s="1883">
        <v>30004</v>
      </c>
    </row>
    <row r="186" spans="1:7" x14ac:dyDescent="0.25">
      <c r="A186" s="1883">
        <v>300040730</v>
      </c>
      <c r="B186" s="231" t="s">
        <v>343</v>
      </c>
      <c r="C186" s="231">
        <v>673.22</v>
      </c>
      <c r="D186" s="231">
        <v>150</v>
      </c>
      <c r="E186" s="231">
        <v>150</v>
      </c>
      <c r="F186" s="231">
        <v>523.22</v>
      </c>
      <c r="G186" s="1883">
        <v>30004</v>
      </c>
    </row>
    <row r="187" spans="1:7" x14ac:dyDescent="0.25">
      <c r="A187" s="1883">
        <v>300040800</v>
      </c>
      <c r="B187" s="231" t="s">
        <v>345</v>
      </c>
      <c r="C187" s="231">
        <v>0</v>
      </c>
      <c r="D187" s="231">
        <v>0</v>
      </c>
      <c r="E187" s="231">
        <v>0</v>
      </c>
      <c r="F187" s="231">
        <v>0</v>
      </c>
      <c r="G187" s="1883">
        <v>30004</v>
      </c>
    </row>
    <row r="188" spans="1:7" x14ac:dyDescent="0.25">
      <c r="A188" s="1883">
        <v>300040820</v>
      </c>
      <c r="B188" s="231" t="s">
        <v>347</v>
      </c>
      <c r="C188" s="231">
        <v>0</v>
      </c>
      <c r="D188" s="231">
        <v>0</v>
      </c>
      <c r="E188" s="231">
        <v>0</v>
      </c>
      <c r="F188" s="231">
        <v>0</v>
      </c>
      <c r="G188" s="1883">
        <v>30004</v>
      </c>
    </row>
    <row r="189" spans="1:7" x14ac:dyDescent="0.25">
      <c r="A189" s="1883">
        <v>300040930</v>
      </c>
      <c r="B189" s="231" t="s">
        <v>2750</v>
      </c>
      <c r="C189" s="231">
        <v>23.45</v>
      </c>
      <c r="D189" s="231">
        <v>0</v>
      </c>
      <c r="E189" s="231">
        <v>0</v>
      </c>
      <c r="F189" s="231">
        <v>23.45</v>
      </c>
      <c r="G189" s="1883">
        <v>30004</v>
      </c>
    </row>
    <row r="190" spans="1:7" x14ac:dyDescent="0.25">
      <c r="A190" s="1883">
        <v>300040985</v>
      </c>
      <c r="B190" s="231" t="s">
        <v>349</v>
      </c>
      <c r="C190" s="231">
        <v>0</v>
      </c>
      <c r="D190" s="231">
        <v>0</v>
      </c>
      <c r="E190" s="231">
        <v>0</v>
      </c>
      <c r="F190" s="231">
        <v>0</v>
      </c>
      <c r="G190" s="1883">
        <v>30004</v>
      </c>
    </row>
    <row r="191" spans="1:7" x14ac:dyDescent="0.25">
      <c r="A191" s="1883">
        <v>300042000</v>
      </c>
      <c r="B191" s="231" t="s">
        <v>351</v>
      </c>
      <c r="C191" s="231">
        <v>0</v>
      </c>
      <c r="D191" s="231">
        <v>0</v>
      </c>
      <c r="E191" s="231">
        <v>0</v>
      </c>
      <c r="F191" s="231">
        <v>0</v>
      </c>
      <c r="G191" s="1883">
        <v>30004</v>
      </c>
    </row>
    <row r="192" spans="1:7" x14ac:dyDescent="0.25">
      <c r="A192" s="1883">
        <v>300042008</v>
      </c>
      <c r="B192" s="231" t="s">
        <v>353</v>
      </c>
      <c r="C192" s="231">
        <v>0</v>
      </c>
      <c r="D192" s="231">
        <v>0</v>
      </c>
      <c r="E192" s="231">
        <v>0</v>
      </c>
      <c r="F192" s="231">
        <v>0</v>
      </c>
      <c r="G192" s="1883">
        <v>30004</v>
      </c>
    </row>
    <row r="193" spans="1:7" x14ac:dyDescent="0.25">
      <c r="A193" s="1883">
        <v>300042009</v>
      </c>
      <c r="B193" s="231" t="s">
        <v>2741</v>
      </c>
      <c r="C193" s="231">
        <v>0</v>
      </c>
      <c r="D193" s="231">
        <v>0</v>
      </c>
      <c r="E193" s="231">
        <v>0</v>
      </c>
      <c r="F193" s="231">
        <v>0</v>
      </c>
      <c r="G193" s="1883">
        <v>30004</v>
      </c>
    </row>
    <row r="194" spans="1:7" x14ac:dyDescent="0.25">
      <c r="A194" s="1883">
        <v>300042022</v>
      </c>
      <c r="B194" s="231" t="s">
        <v>355</v>
      </c>
      <c r="C194" s="231">
        <v>0</v>
      </c>
      <c r="D194" s="231">
        <v>0</v>
      </c>
      <c r="E194" s="231">
        <v>0</v>
      </c>
      <c r="F194" s="231">
        <v>0</v>
      </c>
      <c r="G194" s="1883">
        <v>30004</v>
      </c>
    </row>
    <row r="195" spans="1:7" x14ac:dyDescent="0.25">
      <c r="A195" s="1883">
        <v>300042036</v>
      </c>
      <c r="B195" s="231" t="s">
        <v>357</v>
      </c>
      <c r="C195" s="231">
        <v>0</v>
      </c>
      <c r="D195" s="231">
        <v>0</v>
      </c>
      <c r="E195" s="231">
        <v>0</v>
      </c>
      <c r="F195" s="231">
        <v>0</v>
      </c>
      <c r="G195" s="1883">
        <v>30004</v>
      </c>
    </row>
    <row r="196" spans="1:7" x14ac:dyDescent="0.25">
      <c r="A196" s="1883">
        <v>300042300</v>
      </c>
      <c r="B196" s="231" t="s">
        <v>359</v>
      </c>
      <c r="C196" s="231">
        <v>0</v>
      </c>
      <c r="D196" s="231">
        <v>0</v>
      </c>
      <c r="E196" s="231">
        <v>0</v>
      </c>
      <c r="F196" s="231">
        <v>0</v>
      </c>
      <c r="G196" s="1883">
        <v>30004</v>
      </c>
    </row>
    <row r="197" spans="1:7" x14ac:dyDescent="0.25">
      <c r="A197" s="1883">
        <v>300042422</v>
      </c>
      <c r="B197" s="231" t="s">
        <v>361</v>
      </c>
      <c r="C197" s="231">
        <v>0</v>
      </c>
      <c r="D197" s="231">
        <v>0</v>
      </c>
      <c r="E197" s="231">
        <v>0</v>
      </c>
      <c r="F197" s="231">
        <v>0</v>
      </c>
      <c r="G197" s="1883">
        <v>30004</v>
      </c>
    </row>
    <row r="198" spans="1:7" x14ac:dyDescent="0.25">
      <c r="A198" s="1883">
        <v>300042429</v>
      </c>
      <c r="B198" s="231" t="s">
        <v>363</v>
      </c>
      <c r="C198" s="231">
        <v>0</v>
      </c>
      <c r="D198" s="231">
        <v>0</v>
      </c>
      <c r="E198" s="231">
        <v>0</v>
      </c>
      <c r="F198" s="231">
        <v>0</v>
      </c>
      <c r="G198" s="1883">
        <v>30004</v>
      </c>
    </row>
    <row r="199" spans="1:7" x14ac:dyDescent="0.25">
      <c r="A199" s="1883">
        <v>300042430</v>
      </c>
      <c r="B199" s="231" t="s">
        <v>365</v>
      </c>
      <c r="C199" s="231">
        <v>0</v>
      </c>
      <c r="D199" s="231">
        <v>0</v>
      </c>
      <c r="E199" s="231">
        <v>0</v>
      </c>
      <c r="F199" s="231">
        <v>0</v>
      </c>
      <c r="G199" s="1883">
        <v>30004</v>
      </c>
    </row>
    <row r="200" spans="1:7" x14ac:dyDescent="0.25">
      <c r="A200" s="1883">
        <v>300042500</v>
      </c>
      <c r="B200" s="231" t="s">
        <v>367</v>
      </c>
      <c r="C200" s="231">
        <v>0</v>
      </c>
      <c r="D200" s="231">
        <v>0</v>
      </c>
      <c r="E200" s="231">
        <v>0</v>
      </c>
      <c r="F200" s="231">
        <v>0</v>
      </c>
      <c r="G200" s="1883">
        <v>30004</v>
      </c>
    </row>
    <row r="201" spans="1:7" x14ac:dyDescent="0.25">
      <c r="A201" s="1883">
        <v>300042510</v>
      </c>
      <c r="B201" s="231" t="s">
        <v>369</v>
      </c>
      <c r="C201" s="231">
        <v>0</v>
      </c>
      <c r="D201" s="231">
        <v>0</v>
      </c>
      <c r="E201" s="231">
        <v>0</v>
      </c>
      <c r="F201" s="231">
        <v>0</v>
      </c>
      <c r="G201" s="1883">
        <v>30004</v>
      </c>
    </row>
    <row r="202" spans="1:7" x14ac:dyDescent="0.25">
      <c r="A202" s="1883">
        <v>300042706</v>
      </c>
      <c r="B202" s="231" t="s">
        <v>371</v>
      </c>
      <c r="C202" s="231">
        <v>0</v>
      </c>
      <c r="D202" s="231">
        <v>0</v>
      </c>
      <c r="E202" s="231">
        <v>0</v>
      </c>
      <c r="F202" s="231">
        <v>0</v>
      </c>
      <c r="G202" s="1883">
        <v>30004</v>
      </c>
    </row>
    <row r="203" spans="1:7" x14ac:dyDescent="0.25">
      <c r="A203" s="1883">
        <v>300042801</v>
      </c>
      <c r="B203" s="231" t="s">
        <v>373</v>
      </c>
      <c r="C203" s="231">
        <v>0</v>
      </c>
      <c r="D203" s="231">
        <v>0</v>
      </c>
      <c r="E203" s="231">
        <v>0</v>
      </c>
      <c r="F203" s="231">
        <v>0</v>
      </c>
      <c r="G203" s="1883">
        <v>30004</v>
      </c>
    </row>
    <row r="204" spans="1:7" x14ac:dyDescent="0.25">
      <c r="A204" s="1883">
        <v>300044610</v>
      </c>
      <c r="B204" s="231" t="s">
        <v>375</v>
      </c>
      <c r="C204" s="231">
        <v>0</v>
      </c>
      <c r="D204" s="231">
        <v>0</v>
      </c>
      <c r="E204" s="231">
        <v>0</v>
      </c>
      <c r="F204" s="231">
        <v>0</v>
      </c>
      <c r="G204" s="1883">
        <v>30004</v>
      </c>
    </row>
    <row r="205" spans="1:7" x14ac:dyDescent="0.25">
      <c r="A205" s="1883">
        <v>300044611</v>
      </c>
      <c r="B205" s="231" t="s">
        <v>377</v>
      </c>
      <c r="C205" s="231">
        <v>0</v>
      </c>
      <c r="D205" s="231">
        <v>0</v>
      </c>
      <c r="E205" s="231">
        <v>0</v>
      </c>
      <c r="F205" s="231">
        <v>0</v>
      </c>
      <c r="G205" s="1883">
        <v>30004</v>
      </c>
    </row>
    <row r="206" spans="1:7" x14ac:dyDescent="0.25">
      <c r="A206" s="1883">
        <v>300045242</v>
      </c>
      <c r="B206" s="231" t="s">
        <v>379</v>
      </c>
      <c r="C206" s="231">
        <v>0</v>
      </c>
      <c r="D206" s="231">
        <v>0</v>
      </c>
      <c r="E206" s="231">
        <v>0</v>
      </c>
      <c r="F206" s="231">
        <v>0</v>
      </c>
      <c r="G206" s="1883">
        <v>30004</v>
      </c>
    </row>
    <row r="207" spans="1:7" x14ac:dyDescent="0.25">
      <c r="A207" s="1883">
        <v>300046010</v>
      </c>
      <c r="B207" s="231" t="s">
        <v>381</v>
      </c>
      <c r="C207" s="231">
        <v>0</v>
      </c>
      <c r="D207" s="231">
        <v>0</v>
      </c>
      <c r="E207" s="231">
        <v>0</v>
      </c>
      <c r="F207" s="231">
        <v>0</v>
      </c>
      <c r="G207" s="1883">
        <v>30004</v>
      </c>
    </row>
    <row r="208" spans="1:7" x14ac:dyDescent="0.25">
      <c r="A208" s="1883">
        <v>300052500</v>
      </c>
      <c r="B208" s="231" t="s">
        <v>383</v>
      </c>
      <c r="C208" s="231">
        <v>0</v>
      </c>
      <c r="D208" s="231">
        <v>0</v>
      </c>
      <c r="E208" s="231">
        <v>0</v>
      </c>
      <c r="F208" s="231">
        <v>0</v>
      </c>
      <c r="G208" s="1883">
        <v>30005</v>
      </c>
    </row>
    <row r="209" spans="1:7" x14ac:dyDescent="0.25">
      <c r="A209" s="1883">
        <v>300052524</v>
      </c>
      <c r="B209" s="231" t="s">
        <v>385</v>
      </c>
      <c r="C209" s="231">
        <v>0</v>
      </c>
      <c r="D209" s="231">
        <v>0</v>
      </c>
      <c r="E209" s="231">
        <v>0</v>
      </c>
      <c r="F209" s="231">
        <v>0</v>
      </c>
      <c r="G209" s="1883">
        <v>30005</v>
      </c>
    </row>
    <row r="210" spans="1:7" x14ac:dyDescent="0.25">
      <c r="A210" s="1883">
        <v>300054610</v>
      </c>
      <c r="B210" s="231" t="s">
        <v>387</v>
      </c>
      <c r="C210" s="231">
        <v>0</v>
      </c>
      <c r="D210" s="231">
        <v>0</v>
      </c>
      <c r="E210" s="231">
        <v>0</v>
      </c>
      <c r="F210" s="231">
        <v>0</v>
      </c>
      <c r="G210" s="1883">
        <v>30005</v>
      </c>
    </row>
    <row r="211" spans="1:7" x14ac:dyDescent="0.25">
      <c r="A211" s="1883">
        <v>300054611</v>
      </c>
      <c r="B211" s="231" t="s">
        <v>389</v>
      </c>
      <c r="C211" s="231">
        <v>0</v>
      </c>
      <c r="D211" s="231">
        <v>0</v>
      </c>
      <c r="E211" s="231">
        <v>0</v>
      </c>
      <c r="F211" s="231">
        <v>0</v>
      </c>
      <c r="G211" s="1883">
        <v>30005</v>
      </c>
    </row>
    <row r="212" spans="1:7" x14ac:dyDescent="0.25">
      <c r="A212" s="1883">
        <v>300054612</v>
      </c>
      <c r="B212" s="231" t="s">
        <v>391</v>
      </c>
      <c r="C212" s="231">
        <v>0</v>
      </c>
      <c r="D212" s="231">
        <v>0</v>
      </c>
      <c r="E212" s="231">
        <v>0</v>
      </c>
      <c r="F212" s="231">
        <v>0</v>
      </c>
      <c r="G212" s="1883">
        <v>30005</v>
      </c>
    </row>
    <row r="213" spans="1:7" x14ac:dyDescent="0.25">
      <c r="A213" s="1883">
        <v>300055164</v>
      </c>
      <c r="B213" s="231" t="s">
        <v>393</v>
      </c>
      <c r="C213" s="231">
        <v>0</v>
      </c>
      <c r="D213" s="231">
        <v>0</v>
      </c>
      <c r="E213" s="231">
        <v>0</v>
      </c>
      <c r="F213" s="231">
        <v>0</v>
      </c>
      <c r="G213" s="1883">
        <v>30005</v>
      </c>
    </row>
    <row r="214" spans="1:7" x14ac:dyDescent="0.25">
      <c r="A214" s="1883">
        <v>300060100</v>
      </c>
      <c r="B214" s="231" t="s">
        <v>395</v>
      </c>
      <c r="C214" s="231">
        <v>21736.38</v>
      </c>
      <c r="D214" s="231">
        <v>24600</v>
      </c>
      <c r="E214" s="231">
        <v>24600</v>
      </c>
      <c r="F214" s="231">
        <v>-2863.62</v>
      </c>
      <c r="G214" s="1883">
        <v>30006</v>
      </c>
    </row>
    <row r="215" spans="1:7" x14ac:dyDescent="0.25">
      <c r="A215" s="1883">
        <v>300060101</v>
      </c>
      <c r="B215" s="231" t="s">
        <v>397</v>
      </c>
      <c r="C215" s="231">
        <v>0</v>
      </c>
      <c r="D215" s="231">
        <v>0</v>
      </c>
      <c r="E215" s="231">
        <v>0</v>
      </c>
      <c r="F215" s="231">
        <v>0</v>
      </c>
      <c r="G215" s="1883">
        <v>30006</v>
      </c>
    </row>
    <row r="216" spans="1:7" x14ac:dyDescent="0.25">
      <c r="A216" s="1883">
        <v>300060102</v>
      </c>
      <c r="B216" s="231" t="s">
        <v>399</v>
      </c>
      <c r="C216" s="231">
        <v>0</v>
      </c>
      <c r="D216" s="231">
        <v>0</v>
      </c>
      <c r="E216" s="231">
        <v>0</v>
      </c>
      <c r="F216" s="231">
        <v>0</v>
      </c>
      <c r="G216" s="1883">
        <v>30006</v>
      </c>
    </row>
    <row r="217" spans="1:7" x14ac:dyDescent="0.25">
      <c r="A217" s="1883">
        <v>300060103</v>
      </c>
      <c r="B217" s="231" t="s">
        <v>2783</v>
      </c>
      <c r="C217" s="231">
        <v>0</v>
      </c>
      <c r="D217" s="231">
        <v>0</v>
      </c>
      <c r="E217" s="231">
        <v>0</v>
      </c>
      <c r="F217" s="231">
        <v>0</v>
      </c>
      <c r="G217" s="1883">
        <v>30006</v>
      </c>
    </row>
    <row r="218" spans="1:7" x14ac:dyDescent="0.25">
      <c r="A218" s="1883">
        <v>300060110</v>
      </c>
      <c r="B218" s="231" t="s">
        <v>401</v>
      </c>
      <c r="C218" s="231">
        <v>0</v>
      </c>
      <c r="D218" s="231">
        <v>0</v>
      </c>
      <c r="E218" s="231">
        <v>0</v>
      </c>
      <c r="F218" s="231">
        <v>0</v>
      </c>
      <c r="G218" s="1883">
        <v>30006</v>
      </c>
    </row>
    <row r="219" spans="1:7" x14ac:dyDescent="0.25">
      <c r="A219" s="1883">
        <v>300060120</v>
      </c>
      <c r="B219" s="231" t="s">
        <v>403</v>
      </c>
      <c r="C219" s="231">
        <v>0</v>
      </c>
      <c r="D219" s="231">
        <v>0</v>
      </c>
      <c r="E219" s="231">
        <v>0</v>
      </c>
      <c r="F219" s="231">
        <v>0</v>
      </c>
      <c r="G219" s="1883">
        <v>30006</v>
      </c>
    </row>
    <row r="220" spans="1:7" x14ac:dyDescent="0.25">
      <c r="A220" s="1883">
        <v>300060150</v>
      </c>
      <c r="B220" s="231" t="s">
        <v>405</v>
      </c>
      <c r="C220" s="231">
        <v>0</v>
      </c>
      <c r="D220" s="231">
        <v>0</v>
      </c>
      <c r="E220" s="231">
        <v>0</v>
      </c>
      <c r="F220" s="231">
        <v>0</v>
      </c>
      <c r="G220" s="1883">
        <v>30006</v>
      </c>
    </row>
    <row r="221" spans="1:7" x14ac:dyDescent="0.25">
      <c r="A221" s="1883">
        <v>300060700</v>
      </c>
      <c r="B221" s="231" t="s">
        <v>407</v>
      </c>
      <c r="C221" s="231">
        <v>0</v>
      </c>
      <c r="D221" s="231">
        <v>0</v>
      </c>
      <c r="E221" s="231">
        <v>0</v>
      </c>
      <c r="F221" s="231">
        <v>0</v>
      </c>
      <c r="G221" s="1883">
        <v>30006</v>
      </c>
    </row>
    <row r="222" spans="1:7" x14ac:dyDescent="0.25">
      <c r="A222" s="1883">
        <v>300060930</v>
      </c>
      <c r="B222" s="231" t="s">
        <v>409</v>
      </c>
      <c r="C222" s="231">
        <v>0</v>
      </c>
      <c r="D222" s="231">
        <v>0</v>
      </c>
      <c r="E222" s="231">
        <v>0</v>
      </c>
      <c r="F222" s="231">
        <v>0</v>
      </c>
      <c r="G222" s="1883">
        <v>30006</v>
      </c>
    </row>
    <row r="223" spans="1:7" x14ac:dyDescent="0.25">
      <c r="A223" s="1883">
        <v>300062451</v>
      </c>
      <c r="B223" s="231" t="s">
        <v>411</v>
      </c>
      <c r="C223" s="231">
        <v>0</v>
      </c>
      <c r="D223" s="231">
        <v>1750</v>
      </c>
      <c r="E223" s="231">
        <v>1750</v>
      </c>
      <c r="F223" s="231">
        <v>-1750</v>
      </c>
      <c r="G223" s="1883">
        <v>30006</v>
      </c>
    </row>
    <row r="224" spans="1:7" x14ac:dyDescent="0.25">
      <c r="A224" s="1883">
        <v>300062500</v>
      </c>
      <c r="B224" s="231" t="s">
        <v>413</v>
      </c>
      <c r="C224" s="231">
        <v>0</v>
      </c>
      <c r="D224" s="231">
        <v>0</v>
      </c>
      <c r="E224" s="231">
        <v>0</v>
      </c>
      <c r="F224" s="231">
        <v>0</v>
      </c>
      <c r="G224" s="1883">
        <v>30006</v>
      </c>
    </row>
    <row r="225" spans="1:7" x14ac:dyDescent="0.25">
      <c r="A225" s="1883">
        <v>300062510</v>
      </c>
      <c r="B225" s="231" t="s">
        <v>415</v>
      </c>
      <c r="C225" s="231">
        <v>0</v>
      </c>
      <c r="D225" s="231">
        <v>0</v>
      </c>
      <c r="E225" s="231">
        <v>0</v>
      </c>
      <c r="F225" s="231">
        <v>0</v>
      </c>
      <c r="G225" s="1883">
        <v>30006</v>
      </c>
    </row>
    <row r="226" spans="1:7" x14ac:dyDescent="0.25">
      <c r="A226" s="1883">
        <v>300062706</v>
      </c>
      <c r="B226" s="231" t="s">
        <v>417</v>
      </c>
      <c r="C226" s="231">
        <v>0</v>
      </c>
      <c r="D226" s="231">
        <v>0</v>
      </c>
      <c r="E226" s="231">
        <v>0</v>
      </c>
      <c r="F226" s="231">
        <v>0</v>
      </c>
      <c r="G226" s="1883">
        <v>30006</v>
      </c>
    </row>
    <row r="227" spans="1:7" x14ac:dyDescent="0.25">
      <c r="A227" s="1883">
        <v>300064600</v>
      </c>
      <c r="B227" s="231" t="s">
        <v>419</v>
      </c>
      <c r="C227" s="231">
        <v>0</v>
      </c>
      <c r="D227" s="231">
        <v>0</v>
      </c>
      <c r="E227" s="231">
        <v>0</v>
      </c>
      <c r="F227" s="231">
        <v>0</v>
      </c>
      <c r="G227" s="1883">
        <v>30006</v>
      </c>
    </row>
    <row r="228" spans="1:7" x14ac:dyDescent="0.25">
      <c r="A228" s="1883">
        <v>300064610</v>
      </c>
      <c r="B228" s="231" t="s">
        <v>421</v>
      </c>
      <c r="C228" s="231">
        <v>0</v>
      </c>
      <c r="D228" s="231">
        <v>0</v>
      </c>
      <c r="E228" s="231">
        <v>0</v>
      </c>
      <c r="F228" s="231">
        <v>0</v>
      </c>
      <c r="G228" s="1883">
        <v>30006</v>
      </c>
    </row>
    <row r="229" spans="1:7" x14ac:dyDescent="0.25">
      <c r="A229" s="1883">
        <v>300064619</v>
      </c>
      <c r="B229" s="231" t="s">
        <v>423</v>
      </c>
      <c r="C229" s="231">
        <v>0</v>
      </c>
      <c r="D229" s="231">
        <v>0</v>
      </c>
      <c r="E229" s="231">
        <v>0</v>
      </c>
      <c r="F229" s="231">
        <v>0</v>
      </c>
      <c r="G229" s="1883">
        <v>30006</v>
      </c>
    </row>
    <row r="230" spans="1:7" x14ac:dyDescent="0.25">
      <c r="A230" s="1883">
        <v>300065008</v>
      </c>
      <c r="B230" s="231" t="s">
        <v>425</v>
      </c>
      <c r="C230" s="231">
        <v>0</v>
      </c>
      <c r="D230" s="231">
        <v>0</v>
      </c>
      <c r="E230" s="231">
        <v>0</v>
      </c>
      <c r="F230" s="231">
        <v>0</v>
      </c>
      <c r="G230" s="1883">
        <v>30006</v>
      </c>
    </row>
    <row r="231" spans="1:7" x14ac:dyDescent="0.25">
      <c r="A231" s="1883">
        <v>300065316</v>
      </c>
      <c r="B231" s="231" t="s">
        <v>427</v>
      </c>
      <c r="C231" s="231">
        <v>0</v>
      </c>
      <c r="D231" s="231">
        <v>0</v>
      </c>
      <c r="E231" s="231">
        <v>0</v>
      </c>
      <c r="F231" s="231">
        <v>0</v>
      </c>
      <c r="G231" s="1883">
        <v>30006</v>
      </c>
    </row>
    <row r="232" spans="1:7" x14ac:dyDescent="0.25">
      <c r="A232" s="1883">
        <v>300065317</v>
      </c>
      <c r="B232" s="231" t="s">
        <v>429</v>
      </c>
      <c r="C232" s="231">
        <v>0</v>
      </c>
      <c r="D232" s="231">
        <v>0</v>
      </c>
      <c r="E232" s="231">
        <v>0</v>
      </c>
      <c r="F232" s="231">
        <v>0</v>
      </c>
      <c r="G232" s="1883">
        <v>30006</v>
      </c>
    </row>
    <row r="233" spans="1:7" x14ac:dyDescent="0.25">
      <c r="A233" s="1883">
        <v>300065319</v>
      </c>
      <c r="B233" s="231" t="s">
        <v>431</v>
      </c>
      <c r="C233" s="231">
        <v>6778.87</v>
      </c>
      <c r="D233" s="231">
        <v>10500</v>
      </c>
      <c r="E233" s="231">
        <v>10500</v>
      </c>
      <c r="F233" s="231">
        <v>-3721.13</v>
      </c>
      <c r="G233" s="1883">
        <v>30006</v>
      </c>
    </row>
    <row r="234" spans="1:7" x14ac:dyDescent="0.25">
      <c r="A234" s="1883">
        <v>300065320</v>
      </c>
      <c r="B234" s="231" t="s">
        <v>433</v>
      </c>
      <c r="C234" s="231">
        <v>0</v>
      </c>
      <c r="D234" s="231">
        <v>0</v>
      </c>
      <c r="E234" s="231">
        <v>0</v>
      </c>
      <c r="F234" s="231">
        <v>0</v>
      </c>
      <c r="G234" s="1883">
        <v>30006</v>
      </c>
    </row>
    <row r="235" spans="1:7" x14ac:dyDescent="0.25">
      <c r="A235" s="1883">
        <v>300065347</v>
      </c>
      <c r="B235" s="231" t="s">
        <v>435</v>
      </c>
      <c r="C235" s="231">
        <v>0</v>
      </c>
      <c r="D235" s="231">
        <v>0</v>
      </c>
      <c r="E235" s="231">
        <v>0</v>
      </c>
      <c r="F235" s="231">
        <v>0</v>
      </c>
      <c r="G235" s="1883">
        <v>30006</v>
      </c>
    </row>
    <row r="236" spans="1:7" x14ac:dyDescent="0.25">
      <c r="A236" s="1883">
        <v>300065348</v>
      </c>
      <c r="B236" s="231" t="s">
        <v>437</v>
      </c>
      <c r="C236" s="231">
        <v>0</v>
      </c>
      <c r="D236" s="231">
        <v>0</v>
      </c>
      <c r="E236" s="231">
        <v>0</v>
      </c>
      <c r="F236" s="231">
        <v>0</v>
      </c>
      <c r="G236" s="1883">
        <v>30006</v>
      </c>
    </row>
    <row r="237" spans="1:7" x14ac:dyDescent="0.25">
      <c r="A237" s="1883">
        <v>300065349</v>
      </c>
      <c r="B237" s="231" t="s">
        <v>439</v>
      </c>
      <c r="C237" s="231">
        <v>0</v>
      </c>
      <c r="D237" s="231">
        <v>0</v>
      </c>
      <c r="E237" s="231">
        <v>0</v>
      </c>
      <c r="F237" s="231">
        <v>0</v>
      </c>
      <c r="G237" s="1883">
        <v>30006</v>
      </c>
    </row>
    <row r="238" spans="1:7" x14ac:dyDescent="0.25">
      <c r="A238" s="1883">
        <v>300065350</v>
      </c>
      <c r="B238" s="231" t="s">
        <v>441</v>
      </c>
      <c r="C238" s="231">
        <v>2350</v>
      </c>
      <c r="D238" s="231">
        <v>0</v>
      </c>
      <c r="E238" s="231">
        <v>0</v>
      </c>
      <c r="F238" s="231">
        <v>2350</v>
      </c>
      <c r="G238" s="1883">
        <v>30006</v>
      </c>
    </row>
    <row r="239" spans="1:7" x14ac:dyDescent="0.25">
      <c r="A239" s="1883">
        <v>300066010</v>
      </c>
      <c r="B239" s="231" t="s">
        <v>443</v>
      </c>
      <c r="C239" s="231">
        <v>0</v>
      </c>
      <c r="D239" s="231">
        <v>0</v>
      </c>
      <c r="E239" s="231">
        <v>0</v>
      </c>
      <c r="F239" s="231">
        <v>0</v>
      </c>
      <c r="G239" s="1883">
        <v>30006</v>
      </c>
    </row>
    <row r="240" spans="1:7" x14ac:dyDescent="0.25">
      <c r="A240" s="1883">
        <v>300069053</v>
      </c>
      <c r="B240" s="231" t="s">
        <v>445</v>
      </c>
      <c r="C240" s="231">
        <v>0</v>
      </c>
      <c r="D240" s="231">
        <v>0</v>
      </c>
      <c r="E240" s="231">
        <v>0</v>
      </c>
      <c r="F240" s="231">
        <v>0</v>
      </c>
      <c r="G240" s="1883">
        <v>30006</v>
      </c>
    </row>
    <row r="241" spans="1:7" x14ac:dyDescent="0.25">
      <c r="A241" s="1883">
        <v>300069093</v>
      </c>
      <c r="B241" s="231" t="s">
        <v>435</v>
      </c>
      <c r="C241" s="231">
        <v>0</v>
      </c>
      <c r="D241" s="231">
        <v>0</v>
      </c>
      <c r="E241" s="231">
        <v>0</v>
      </c>
      <c r="F241" s="231">
        <v>0</v>
      </c>
      <c r="G241" s="1883">
        <v>30006</v>
      </c>
    </row>
    <row r="242" spans="1:7" x14ac:dyDescent="0.25">
      <c r="A242" s="1883">
        <v>300069094</v>
      </c>
      <c r="B242" s="231" t="s">
        <v>437</v>
      </c>
      <c r="C242" s="231">
        <v>0</v>
      </c>
      <c r="D242" s="231">
        <v>0</v>
      </c>
      <c r="E242" s="231">
        <v>0</v>
      </c>
      <c r="F242" s="231">
        <v>0</v>
      </c>
      <c r="G242" s="1883">
        <v>30006</v>
      </c>
    </row>
    <row r="243" spans="1:7" x14ac:dyDescent="0.25">
      <c r="A243" s="1883">
        <v>300069095</v>
      </c>
      <c r="B243" s="231" t="s">
        <v>449</v>
      </c>
      <c r="C243" s="231">
        <v>0</v>
      </c>
      <c r="D243" s="231">
        <v>0</v>
      </c>
      <c r="E243" s="231">
        <v>0</v>
      </c>
      <c r="F243" s="231">
        <v>0</v>
      </c>
      <c r="G243" s="1883">
        <v>30006</v>
      </c>
    </row>
    <row r="244" spans="1:7" x14ac:dyDescent="0.25">
      <c r="A244" s="1883">
        <v>300069096</v>
      </c>
      <c r="B244" s="231" t="s">
        <v>451</v>
      </c>
      <c r="C244" s="231">
        <v>0</v>
      </c>
      <c r="D244" s="231">
        <v>0</v>
      </c>
      <c r="E244" s="231">
        <v>0</v>
      </c>
      <c r="F244" s="231">
        <v>0</v>
      </c>
      <c r="G244" s="1883">
        <v>30006</v>
      </c>
    </row>
    <row r="245" spans="1:7" x14ac:dyDescent="0.25">
      <c r="A245" s="1883">
        <v>300069097</v>
      </c>
      <c r="B245" s="231" t="s">
        <v>453</v>
      </c>
      <c r="C245" s="231">
        <v>0</v>
      </c>
      <c r="D245" s="231">
        <v>0</v>
      </c>
      <c r="E245" s="231">
        <v>0</v>
      </c>
      <c r="F245" s="231">
        <v>0</v>
      </c>
      <c r="G245" s="1883">
        <v>30006</v>
      </c>
    </row>
    <row r="246" spans="1:7" x14ac:dyDescent="0.25">
      <c r="A246" s="1883">
        <v>300069098</v>
      </c>
      <c r="B246" s="231" t="s">
        <v>455</v>
      </c>
      <c r="C246" s="231">
        <v>0</v>
      </c>
      <c r="D246" s="231">
        <v>0</v>
      </c>
      <c r="E246" s="231">
        <v>0</v>
      </c>
      <c r="F246" s="231">
        <v>0</v>
      </c>
      <c r="G246" s="1883">
        <v>30006</v>
      </c>
    </row>
    <row r="247" spans="1:7" x14ac:dyDescent="0.25">
      <c r="A247" s="1883">
        <v>300069110</v>
      </c>
      <c r="B247" s="231" t="s">
        <v>457</v>
      </c>
      <c r="C247" s="231">
        <v>0</v>
      </c>
      <c r="D247" s="231">
        <v>0</v>
      </c>
      <c r="E247" s="231">
        <v>0</v>
      </c>
      <c r="F247" s="231">
        <v>0</v>
      </c>
      <c r="G247" s="1883">
        <v>30006</v>
      </c>
    </row>
    <row r="248" spans="1:7" x14ac:dyDescent="0.25">
      <c r="A248" s="1883">
        <v>300069114</v>
      </c>
      <c r="B248" s="231" t="s">
        <v>459</v>
      </c>
      <c r="C248" s="231">
        <v>0</v>
      </c>
      <c r="D248" s="231">
        <v>0</v>
      </c>
      <c r="E248" s="231">
        <v>0</v>
      </c>
      <c r="F248" s="231">
        <v>0</v>
      </c>
      <c r="G248" s="1883">
        <v>30006</v>
      </c>
    </row>
    <row r="249" spans="1:7" x14ac:dyDescent="0.25">
      <c r="A249" s="1883">
        <v>300069800</v>
      </c>
      <c r="B249" s="231" t="s">
        <v>461</v>
      </c>
      <c r="C249" s="231">
        <v>0</v>
      </c>
      <c r="D249" s="231">
        <v>-7500</v>
      </c>
      <c r="E249" s="231">
        <v>-7500</v>
      </c>
      <c r="F249" s="231">
        <v>7500</v>
      </c>
      <c r="G249" s="1883">
        <v>30006</v>
      </c>
    </row>
    <row r="250" spans="1:7" x14ac:dyDescent="0.25">
      <c r="A250" s="1883">
        <v>300069801</v>
      </c>
      <c r="B250" s="231" t="s">
        <v>463</v>
      </c>
      <c r="C250" s="231">
        <v>0</v>
      </c>
      <c r="D250" s="231">
        <v>0</v>
      </c>
      <c r="E250" s="231">
        <v>0</v>
      </c>
      <c r="F250" s="231">
        <v>0</v>
      </c>
      <c r="G250" s="1883">
        <v>30006</v>
      </c>
    </row>
    <row r="251" spans="1:7" x14ac:dyDescent="0.25">
      <c r="A251" s="1883">
        <v>300069846</v>
      </c>
      <c r="B251" s="231" t="s">
        <v>465</v>
      </c>
      <c r="C251" s="231">
        <v>0</v>
      </c>
      <c r="D251" s="231">
        <v>0</v>
      </c>
      <c r="E251" s="231">
        <v>0</v>
      </c>
      <c r="F251" s="231">
        <v>0</v>
      </c>
      <c r="G251" s="1883">
        <v>30006</v>
      </c>
    </row>
    <row r="252" spans="1:7" x14ac:dyDescent="0.25">
      <c r="A252" s="1883">
        <v>300070200</v>
      </c>
      <c r="B252" s="231" t="s">
        <v>467</v>
      </c>
      <c r="C252" s="231">
        <v>0</v>
      </c>
      <c r="D252" s="231">
        <v>0</v>
      </c>
      <c r="E252" s="231">
        <v>0</v>
      </c>
      <c r="F252" s="231">
        <v>0</v>
      </c>
      <c r="G252" s="1883">
        <v>30007</v>
      </c>
    </row>
    <row r="253" spans="1:7" x14ac:dyDescent="0.25">
      <c r="A253" s="1883">
        <v>300072429</v>
      </c>
      <c r="B253" s="231" t="s">
        <v>469</v>
      </c>
      <c r="C253" s="231">
        <v>0</v>
      </c>
      <c r="D253" s="231">
        <v>0</v>
      </c>
      <c r="E253" s="231">
        <v>0</v>
      </c>
      <c r="F253" s="231">
        <v>0</v>
      </c>
      <c r="G253" s="1883">
        <v>30007</v>
      </c>
    </row>
    <row r="254" spans="1:7" x14ac:dyDescent="0.25">
      <c r="A254" s="1883">
        <v>300072500</v>
      </c>
      <c r="B254" s="231" t="s">
        <v>471</v>
      </c>
      <c r="C254" s="231">
        <v>0</v>
      </c>
      <c r="D254" s="231">
        <v>0</v>
      </c>
      <c r="E254" s="231">
        <v>0</v>
      </c>
      <c r="F254" s="231">
        <v>0</v>
      </c>
      <c r="G254" s="1883">
        <v>30007</v>
      </c>
    </row>
    <row r="255" spans="1:7" x14ac:dyDescent="0.25">
      <c r="A255" s="1883">
        <v>300072524</v>
      </c>
      <c r="B255" s="231" t="s">
        <v>473</v>
      </c>
      <c r="C255" s="231">
        <v>0</v>
      </c>
      <c r="D255" s="231">
        <v>0</v>
      </c>
      <c r="E255" s="231">
        <v>0</v>
      </c>
      <c r="F255" s="231">
        <v>0</v>
      </c>
      <c r="G255" s="1883">
        <v>30007</v>
      </c>
    </row>
    <row r="256" spans="1:7" x14ac:dyDescent="0.25">
      <c r="A256" s="1883">
        <v>300074600</v>
      </c>
      <c r="B256" s="231" t="s">
        <v>475</v>
      </c>
      <c r="C256" s="231">
        <v>0</v>
      </c>
      <c r="D256" s="231">
        <v>0</v>
      </c>
      <c r="E256" s="231">
        <v>0</v>
      </c>
      <c r="F256" s="231">
        <v>0</v>
      </c>
      <c r="G256" s="1883">
        <v>30007</v>
      </c>
    </row>
    <row r="257" spans="1:7" x14ac:dyDescent="0.25">
      <c r="A257" s="1883">
        <v>300074610</v>
      </c>
      <c r="B257" s="231" t="s">
        <v>477</v>
      </c>
      <c r="C257" s="231">
        <v>0</v>
      </c>
      <c r="D257" s="231">
        <v>0</v>
      </c>
      <c r="E257" s="231">
        <v>0</v>
      </c>
      <c r="F257" s="231">
        <v>0</v>
      </c>
      <c r="G257" s="1883">
        <v>30007</v>
      </c>
    </row>
    <row r="258" spans="1:7" x14ac:dyDescent="0.25">
      <c r="A258" s="1883">
        <v>300074611</v>
      </c>
      <c r="B258" s="231" t="s">
        <v>479</v>
      </c>
      <c r="C258" s="231">
        <v>0</v>
      </c>
      <c r="D258" s="231">
        <v>0</v>
      </c>
      <c r="E258" s="231">
        <v>0</v>
      </c>
      <c r="F258" s="231">
        <v>0</v>
      </c>
      <c r="G258" s="1883">
        <v>30007</v>
      </c>
    </row>
    <row r="259" spans="1:7" x14ac:dyDescent="0.25">
      <c r="A259" s="1883">
        <v>300089051</v>
      </c>
      <c r="B259" s="231" t="s">
        <v>481</v>
      </c>
      <c r="C259" s="231">
        <v>0</v>
      </c>
      <c r="D259" s="231">
        <v>0</v>
      </c>
      <c r="E259" s="231">
        <v>0</v>
      </c>
      <c r="F259" s="231">
        <v>0</v>
      </c>
      <c r="G259" s="1883">
        <v>30008</v>
      </c>
    </row>
    <row r="260" spans="1:7" x14ac:dyDescent="0.25">
      <c r="A260" s="1883">
        <v>300089801</v>
      </c>
      <c r="B260" s="231" t="s">
        <v>483</v>
      </c>
      <c r="C260" s="231">
        <v>0</v>
      </c>
      <c r="D260" s="231">
        <v>0</v>
      </c>
      <c r="E260" s="231">
        <v>0</v>
      </c>
      <c r="F260" s="231">
        <v>0</v>
      </c>
      <c r="G260" s="1883">
        <v>30008</v>
      </c>
    </row>
    <row r="261" spans="1:7" x14ac:dyDescent="0.25">
      <c r="A261" s="1883">
        <v>300090100</v>
      </c>
      <c r="B261" s="231" t="s">
        <v>485</v>
      </c>
      <c r="C261" s="231">
        <v>0</v>
      </c>
      <c r="D261" s="231">
        <v>0</v>
      </c>
      <c r="E261" s="231">
        <v>0</v>
      </c>
      <c r="F261" s="231">
        <v>0</v>
      </c>
      <c r="G261" s="1883">
        <v>30009</v>
      </c>
    </row>
    <row r="262" spans="1:7" x14ac:dyDescent="0.25">
      <c r="A262" s="1883">
        <v>300090930</v>
      </c>
      <c r="B262" s="231" t="s">
        <v>487</v>
      </c>
      <c r="C262" s="231">
        <v>0</v>
      </c>
      <c r="D262" s="231">
        <v>0</v>
      </c>
      <c r="E262" s="231">
        <v>0</v>
      </c>
      <c r="F262" s="231">
        <v>0</v>
      </c>
      <c r="G262" s="1883">
        <v>30009</v>
      </c>
    </row>
    <row r="263" spans="1:7" x14ac:dyDescent="0.25">
      <c r="A263" s="1883">
        <v>300091600</v>
      </c>
      <c r="B263" s="231" t="s">
        <v>489</v>
      </c>
      <c r="C263" s="231">
        <v>0</v>
      </c>
      <c r="D263" s="231">
        <v>0</v>
      </c>
      <c r="E263" s="231">
        <v>0</v>
      </c>
      <c r="F263" s="231">
        <v>0</v>
      </c>
      <c r="G263" s="1883">
        <v>30009</v>
      </c>
    </row>
    <row r="264" spans="1:7" x14ac:dyDescent="0.25">
      <c r="A264" s="1883">
        <v>300091640</v>
      </c>
      <c r="B264" s="231" t="s">
        <v>491</v>
      </c>
      <c r="C264" s="231">
        <v>0</v>
      </c>
      <c r="D264" s="231">
        <v>0</v>
      </c>
      <c r="E264" s="231">
        <v>0</v>
      </c>
      <c r="F264" s="231">
        <v>0</v>
      </c>
      <c r="G264" s="1883">
        <v>30009</v>
      </c>
    </row>
    <row r="265" spans="1:7" x14ac:dyDescent="0.25">
      <c r="A265" s="1883">
        <v>300092000</v>
      </c>
      <c r="B265" s="231" t="s">
        <v>493</v>
      </c>
      <c r="C265" s="231">
        <v>0</v>
      </c>
      <c r="D265" s="231">
        <v>0</v>
      </c>
      <c r="E265" s="231">
        <v>0</v>
      </c>
      <c r="F265" s="231">
        <v>0</v>
      </c>
      <c r="G265" s="1883">
        <v>30009</v>
      </c>
    </row>
    <row r="266" spans="1:7" x14ac:dyDescent="0.25">
      <c r="A266" s="1883">
        <v>300092007</v>
      </c>
      <c r="B266" s="231" t="s">
        <v>495</v>
      </c>
      <c r="C266" s="231">
        <v>0</v>
      </c>
      <c r="D266" s="231">
        <v>0</v>
      </c>
      <c r="E266" s="231">
        <v>0</v>
      </c>
      <c r="F266" s="231">
        <v>0</v>
      </c>
      <c r="G266" s="1883">
        <v>30009</v>
      </c>
    </row>
    <row r="267" spans="1:7" x14ac:dyDescent="0.25">
      <c r="A267" s="1883">
        <v>300092423</v>
      </c>
      <c r="B267" s="231" t="s">
        <v>497</v>
      </c>
      <c r="C267" s="231">
        <v>0</v>
      </c>
      <c r="D267" s="231">
        <v>0</v>
      </c>
      <c r="E267" s="231">
        <v>0</v>
      </c>
      <c r="F267" s="231">
        <v>0</v>
      </c>
      <c r="G267" s="1883">
        <v>30009</v>
      </c>
    </row>
    <row r="268" spans="1:7" x14ac:dyDescent="0.25">
      <c r="A268" s="1883">
        <v>300092500</v>
      </c>
      <c r="B268" s="231" t="s">
        <v>499</v>
      </c>
      <c r="C268" s="231">
        <v>0</v>
      </c>
      <c r="D268" s="231">
        <v>0</v>
      </c>
      <c r="E268" s="231">
        <v>0</v>
      </c>
      <c r="F268" s="231">
        <v>0</v>
      </c>
      <c r="G268" s="1883">
        <v>30009</v>
      </c>
    </row>
    <row r="269" spans="1:7" x14ac:dyDescent="0.25">
      <c r="A269" s="1883">
        <v>300092524</v>
      </c>
      <c r="B269" s="231" t="s">
        <v>501</v>
      </c>
      <c r="C269" s="231">
        <v>0</v>
      </c>
      <c r="D269" s="231">
        <v>0</v>
      </c>
      <c r="E269" s="231">
        <v>0</v>
      </c>
      <c r="F269" s="231">
        <v>0</v>
      </c>
      <c r="G269" s="1883">
        <v>30009</v>
      </c>
    </row>
    <row r="270" spans="1:7" x14ac:dyDescent="0.25">
      <c r="A270" s="1883">
        <v>300092801</v>
      </c>
      <c r="B270" s="231" t="s">
        <v>503</v>
      </c>
      <c r="C270" s="231">
        <v>0</v>
      </c>
      <c r="D270" s="231">
        <v>0</v>
      </c>
      <c r="E270" s="231">
        <v>0</v>
      </c>
      <c r="F270" s="231">
        <v>0</v>
      </c>
      <c r="G270" s="1883">
        <v>30009</v>
      </c>
    </row>
    <row r="271" spans="1:7" x14ac:dyDescent="0.25">
      <c r="A271" s="1883">
        <v>300099054</v>
      </c>
      <c r="B271" s="231" t="s">
        <v>505</v>
      </c>
      <c r="C271" s="231">
        <v>0</v>
      </c>
      <c r="D271" s="231">
        <v>0</v>
      </c>
      <c r="E271" s="231">
        <v>0</v>
      </c>
      <c r="F271" s="231">
        <v>0</v>
      </c>
      <c r="G271" s="1883">
        <v>30009</v>
      </c>
    </row>
    <row r="272" spans="1:7" x14ac:dyDescent="0.25">
      <c r="A272" s="1883">
        <v>300099800</v>
      </c>
      <c r="B272" s="231" t="s">
        <v>507</v>
      </c>
      <c r="C272" s="231">
        <v>0</v>
      </c>
      <c r="D272" s="231">
        <v>0</v>
      </c>
      <c r="E272" s="231">
        <v>0</v>
      </c>
      <c r="F272" s="231">
        <v>0</v>
      </c>
      <c r="G272" s="1883">
        <v>30009</v>
      </c>
    </row>
    <row r="273" spans="1:7" x14ac:dyDescent="0.25">
      <c r="A273" s="1883">
        <v>300100100</v>
      </c>
      <c r="B273" s="231" t="s">
        <v>2823</v>
      </c>
      <c r="C273" s="231">
        <v>152018.35</v>
      </c>
      <c r="D273" s="231">
        <v>0</v>
      </c>
      <c r="E273" s="231">
        <v>0</v>
      </c>
      <c r="F273" s="231">
        <v>152018.35</v>
      </c>
      <c r="G273" s="1883">
        <v>30010</v>
      </c>
    </row>
    <row r="274" spans="1:7" x14ac:dyDescent="0.25">
      <c r="A274" s="1883">
        <v>300100150</v>
      </c>
      <c r="B274" s="231" t="s">
        <v>2802</v>
      </c>
      <c r="C274" s="231">
        <v>5995.6</v>
      </c>
      <c r="D274" s="231">
        <v>0</v>
      </c>
      <c r="E274" s="231">
        <v>0</v>
      </c>
      <c r="F274" s="231">
        <v>5995.6</v>
      </c>
      <c r="G274" s="1883">
        <v>30010</v>
      </c>
    </row>
    <row r="275" spans="1:7" x14ac:dyDescent="0.25">
      <c r="A275" s="1883">
        <v>300100200</v>
      </c>
      <c r="B275" s="231" t="s">
        <v>2824</v>
      </c>
      <c r="C275" s="231">
        <v>25757.31</v>
      </c>
      <c r="D275" s="231">
        <v>0</v>
      </c>
      <c r="E275" s="231">
        <v>0</v>
      </c>
      <c r="F275" s="231">
        <v>25757.31</v>
      </c>
      <c r="G275" s="1883">
        <v>30010</v>
      </c>
    </row>
    <row r="276" spans="1:7" x14ac:dyDescent="0.25">
      <c r="A276" s="1883">
        <v>300100930</v>
      </c>
      <c r="B276" s="231" t="s">
        <v>2803</v>
      </c>
      <c r="C276" s="231">
        <v>23.53</v>
      </c>
      <c r="D276" s="231">
        <v>0</v>
      </c>
      <c r="E276" s="231">
        <v>0</v>
      </c>
      <c r="F276" s="231">
        <v>23.53</v>
      </c>
      <c r="G276" s="1883">
        <v>30010</v>
      </c>
    </row>
    <row r="277" spans="1:7" x14ac:dyDescent="0.25">
      <c r="A277" s="1883">
        <v>300101040</v>
      </c>
      <c r="B277" s="231" t="s">
        <v>2804</v>
      </c>
      <c r="C277" s="231">
        <v>1148.1099999999999</v>
      </c>
      <c r="D277" s="231">
        <v>0</v>
      </c>
      <c r="E277" s="231">
        <v>0</v>
      </c>
      <c r="F277" s="231">
        <v>1148.1099999999999</v>
      </c>
      <c r="G277" s="1883">
        <v>30010</v>
      </c>
    </row>
    <row r="278" spans="1:7" x14ac:dyDescent="0.25">
      <c r="A278" s="1883">
        <v>300101502</v>
      </c>
      <c r="B278" s="231" t="s">
        <v>2805</v>
      </c>
      <c r="C278" s="231">
        <v>10622.85</v>
      </c>
      <c r="D278" s="231">
        <v>0</v>
      </c>
      <c r="E278" s="231">
        <v>0</v>
      </c>
      <c r="F278" s="231">
        <v>10622.85</v>
      </c>
      <c r="G278" s="1883">
        <v>30010</v>
      </c>
    </row>
    <row r="279" spans="1:7" x14ac:dyDescent="0.25">
      <c r="A279" s="1883">
        <v>300102000</v>
      </c>
      <c r="B279" s="231" t="s">
        <v>2806</v>
      </c>
      <c r="C279" s="231">
        <v>2855.25</v>
      </c>
      <c r="D279" s="231">
        <v>0</v>
      </c>
      <c r="E279" s="231">
        <v>0</v>
      </c>
      <c r="F279" s="231">
        <v>2855.25</v>
      </c>
      <c r="G279" s="1883">
        <v>30010</v>
      </c>
    </row>
    <row r="280" spans="1:7" x14ac:dyDescent="0.25">
      <c r="A280" s="1883">
        <v>300102003</v>
      </c>
      <c r="B280" s="231" t="s">
        <v>2825</v>
      </c>
      <c r="C280" s="231">
        <v>1602</v>
      </c>
      <c r="D280" s="231">
        <v>0</v>
      </c>
      <c r="E280" s="231">
        <v>0</v>
      </c>
      <c r="F280" s="231">
        <v>1602</v>
      </c>
      <c r="G280" s="1883">
        <v>30010</v>
      </c>
    </row>
    <row r="281" spans="1:7" x14ac:dyDescent="0.25">
      <c r="A281" s="1883">
        <v>300102004</v>
      </c>
      <c r="B281" s="231" t="s">
        <v>2807</v>
      </c>
      <c r="C281" s="231">
        <v>10362.41</v>
      </c>
      <c r="D281" s="231">
        <v>0</v>
      </c>
      <c r="E281" s="231">
        <v>0</v>
      </c>
      <c r="F281" s="231">
        <v>10362.41</v>
      </c>
      <c r="G281" s="1883">
        <v>30010</v>
      </c>
    </row>
    <row r="282" spans="1:7" x14ac:dyDescent="0.25">
      <c r="A282" s="1883">
        <v>300102250</v>
      </c>
      <c r="B282" s="231" t="s">
        <v>2808</v>
      </c>
      <c r="C282" s="231">
        <v>0</v>
      </c>
      <c r="D282" s="231">
        <v>0</v>
      </c>
      <c r="E282" s="231">
        <v>0</v>
      </c>
      <c r="F282" s="231">
        <v>0</v>
      </c>
      <c r="G282" s="1883">
        <v>30010</v>
      </c>
    </row>
    <row r="283" spans="1:7" x14ac:dyDescent="0.25">
      <c r="A283" s="1883">
        <v>300102300</v>
      </c>
      <c r="B283" s="231" t="s">
        <v>2826</v>
      </c>
      <c r="C283" s="231">
        <v>3829.4</v>
      </c>
      <c r="D283" s="231">
        <v>0</v>
      </c>
      <c r="E283" s="231">
        <v>0</v>
      </c>
      <c r="F283" s="231">
        <v>3829.4</v>
      </c>
      <c r="G283" s="1883">
        <v>30010</v>
      </c>
    </row>
    <row r="284" spans="1:7" x14ac:dyDescent="0.25">
      <c r="A284" s="1883">
        <v>300102401</v>
      </c>
      <c r="B284" s="231" t="s">
        <v>2809</v>
      </c>
      <c r="C284" s="231">
        <v>297662.33</v>
      </c>
      <c r="D284" s="231">
        <v>0</v>
      </c>
      <c r="E284" s="231">
        <v>0</v>
      </c>
      <c r="F284" s="231">
        <v>297662.33</v>
      </c>
      <c r="G284" s="1883">
        <v>30010</v>
      </c>
    </row>
    <row r="285" spans="1:7" x14ac:dyDescent="0.25">
      <c r="A285" s="1883">
        <v>300102429</v>
      </c>
      <c r="B285" s="231" t="s">
        <v>2827</v>
      </c>
      <c r="C285" s="231">
        <v>495.75</v>
      </c>
      <c r="D285" s="231">
        <v>0</v>
      </c>
      <c r="E285" s="231">
        <v>0</v>
      </c>
      <c r="F285" s="231">
        <v>495.75</v>
      </c>
      <c r="G285" s="1883">
        <v>30010</v>
      </c>
    </row>
    <row r="286" spans="1:7" x14ac:dyDescent="0.25">
      <c r="A286" s="1883">
        <v>300102432</v>
      </c>
      <c r="B286" s="231" t="s">
        <v>2862</v>
      </c>
      <c r="C286" s="231">
        <v>410</v>
      </c>
      <c r="D286" s="231">
        <v>0</v>
      </c>
      <c r="E286" s="231">
        <v>0</v>
      </c>
      <c r="F286" s="231">
        <v>410</v>
      </c>
      <c r="G286" s="1883">
        <v>30010</v>
      </c>
    </row>
    <row r="287" spans="1:7" x14ac:dyDescent="0.25">
      <c r="A287" s="1883">
        <v>300102434</v>
      </c>
      <c r="B287" s="231" t="s">
        <v>2828</v>
      </c>
      <c r="C287" s="231">
        <v>8550</v>
      </c>
      <c r="D287" s="231">
        <v>0</v>
      </c>
      <c r="E287" s="231">
        <v>0</v>
      </c>
      <c r="F287" s="231">
        <v>8550</v>
      </c>
      <c r="G287" s="1883">
        <v>30010</v>
      </c>
    </row>
    <row r="288" spans="1:7" x14ac:dyDescent="0.25">
      <c r="A288" s="1883">
        <v>300102500</v>
      </c>
      <c r="B288" s="231" t="s">
        <v>2829</v>
      </c>
      <c r="C288" s="231">
        <v>16108.33</v>
      </c>
      <c r="D288" s="231">
        <v>0</v>
      </c>
      <c r="E288" s="231">
        <v>0</v>
      </c>
      <c r="F288" s="231">
        <v>16108.33</v>
      </c>
      <c r="G288" s="1883">
        <v>30010</v>
      </c>
    </row>
    <row r="289" spans="1:7" x14ac:dyDescent="0.25">
      <c r="A289" s="1883">
        <v>300102503</v>
      </c>
      <c r="B289" s="231" t="s">
        <v>2830</v>
      </c>
      <c r="C289" s="231">
        <v>0</v>
      </c>
      <c r="D289" s="231">
        <v>0</v>
      </c>
      <c r="E289" s="231">
        <v>0</v>
      </c>
      <c r="F289" s="231">
        <v>0</v>
      </c>
      <c r="G289" s="1883">
        <v>30010</v>
      </c>
    </row>
    <row r="290" spans="1:7" x14ac:dyDescent="0.25">
      <c r="A290" s="1883">
        <v>300102520</v>
      </c>
      <c r="B290" s="231" t="s">
        <v>2831</v>
      </c>
      <c r="C290" s="231">
        <v>3680.96</v>
      </c>
      <c r="D290" s="231">
        <v>0</v>
      </c>
      <c r="E290" s="231">
        <v>0</v>
      </c>
      <c r="F290" s="231">
        <v>3680.96</v>
      </c>
      <c r="G290" s="1883">
        <v>30010</v>
      </c>
    </row>
    <row r="291" spans="1:7" x14ac:dyDescent="0.25">
      <c r="A291" s="1883">
        <v>300102524</v>
      </c>
      <c r="B291" s="231" t="s">
        <v>2832</v>
      </c>
      <c r="C291" s="231">
        <v>177.15</v>
      </c>
      <c r="D291" s="231">
        <v>0</v>
      </c>
      <c r="E291" s="231">
        <v>0</v>
      </c>
      <c r="F291" s="231">
        <v>177.15</v>
      </c>
      <c r="G291" s="1883">
        <v>30010</v>
      </c>
    </row>
    <row r="292" spans="1:7" x14ac:dyDescent="0.25">
      <c r="A292" s="1883">
        <v>300102701</v>
      </c>
      <c r="B292" s="231" t="s">
        <v>2833</v>
      </c>
      <c r="C292" s="231">
        <v>0</v>
      </c>
      <c r="D292" s="231">
        <v>0</v>
      </c>
      <c r="E292" s="231">
        <v>0</v>
      </c>
      <c r="F292" s="231">
        <v>0</v>
      </c>
      <c r="G292" s="1883">
        <v>30010</v>
      </c>
    </row>
    <row r="293" spans="1:7" x14ac:dyDescent="0.25">
      <c r="A293" s="1883">
        <v>300102703</v>
      </c>
      <c r="B293" s="231" t="s">
        <v>2834</v>
      </c>
      <c r="C293" s="231">
        <v>14.38</v>
      </c>
      <c r="D293" s="231">
        <v>0</v>
      </c>
      <c r="E293" s="231">
        <v>0</v>
      </c>
      <c r="F293" s="231">
        <v>14.38</v>
      </c>
      <c r="G293" s="1883">
        <v>30010</v>
      </c>
    </row>
    <row r="294" spans="1:7" x14ac:dyDescent="0.25">
      <c r="A294" s="1883">
        <v>300102706</v>
      </c>
      <c r="B294" s="231" t="s">
        <v>2810</v>
      </c>
      <c r="C294" s="231">
        <v>96</v>
      </c>
      <c r="D294" s="231">
        <v>0</v>
      </c>
      <c r="E294" s="231">
        <v>0</v>
      </c>
      <c r="F294" s="231">
        <v>96</v>
      </c>
      <c r="G294" s="1883">
        <v>30010</v>
      </c>
    </row>
    <row r="295" spans="1:7" x14ac:dyDescent="0.25">
      <c r="A295" s="1883">
        <v>300102900</v>
      </c>
      <c r="B295" s="231" t="s">
        <v>2835</v>
      </c>
      <c r="C295" s="231">
        <v>0</v>
      </c>
      <c r="D295" s="231">
        <v>0</v>
      </c>
      <c r="E295" s="231">
        <v>0</v>
      </c>
      <c r="F295" s="231">
        <v>0</v>
      </c>
      <c r="G295" s="1883">
        <v>30010</v>
      </c>
    </row>
    <row r="296" spans="1:7" x14ac:dyDescent="0.25">
      <c r="A296" s="1883">
        <v>300102904</v>
      </c>
      <c r="B296" s="231" t="s">
        <v>2836</v>
      </c>
      <c r="C296" s="231">
        <v>0</v>
      </c>
      <c r="D296" s="231">
        <v>0</v>
      </c>
      <c r="E296" s="231">
        <v>0</v>
      </c>
      <c r="F296" s="231">
        <v>0</v>
      </c>
      <c r="G296" s="1883">
        <v>30010</v>
      </c>
    </row>
    <row r="297" spans="1:7" x14ac:dyDescent="0.25">
      <c r="A297" s="1883">
        <v>300103000</v>
      </c>
      <c r="B297" s="231" t="s">
        <v>2837</v>
      </c>
      <c r="C297" s="231">
        <v>0</v>
      </c>
      <c r="D297" s="231">
        <v>0</v>
      </c>
      <c r="E297" s="231">
        <v>0</v>
      </c>
      <c r="F297" s="231">
        <v>0</v>
      </c>
      <c r="G297" s="1883">
        <v>30010</v>
      </c>
    </row>
    <row r="298" spans="1:7" x14ac:dyDescent="0.25">
      <c r="A298" s="1883">
        <v>300104995</v>
      </c>
      <c r="B298" s="231" t="s">
        <v>2838</v>
      </c>
      <c r="C298" s="231">
        <v>0</v>
      </c>
      <c r="D298" s="231">
        <v>0</v>
      </c>
      <c r="E298" s="231">
        <v>0</v>
      </c>
      <c r="F298" s="231">
        <v>0</v>
      </c>
      <c r="G298" s="1883">
        <v>30010</v>
      </c>
    </row>
    <row r="299" spans="1:7" x14ac:dyDescent="0.25">
      <c r="A299" s="1883">
        <v>300105141</v>
      </c>
      <c r="B299" s="231" t="s">
        <v>2811</v>
      </c>
      <c r="C299" s="231">
        <v>11532.17</v>
      </c>
      <c r="D299" s="231">
        <v>0</v>
      </c>
      <c r="E299" s="231">
        <v>0</v>
      </c>
      <c r="F299" s="231">
        <v>11532.17</v>
      </c>
      <c r="G299" s="1883">
        <v>30010</v>
      </c>
    </row>
    <row r="300" spans="1:7" x14ac:dyDescent="0.25">
      <c r="A300" s="1883">
        <v>300109005</v>
      </c>
      <c r="B300" s="231" t="s">
        <v>2839</v>
      </c>
      <c r="C300" s="231">
        <v>-274327</v>
      </c>
      <c r="D300" s="231">
        <v>0</v>
      </c>
      <c r="E300" s="231">
        <v>0</v>
      </c>
      <c r="F300" s="231">
        <v>-274327</v>
      </c>
      <c r="G300" s="1883">
        <v>30010</v>
      </c>
    </row>
    <row r="301" spans="1:7" x14ac:dyDescent="0.25">
      <c r="A301" s="1883">
        <v>300109051</v>
      </c>
      <c r="B301" s="231" t="s">
        <v>2840</v>
      </c>
      <c r="C301" s="231">
        <v>-724167</v>
      </c>
      <c r="D301" s="231">
        <v>0</v>
      </c>
      <c r="E301" s="231">
        <v>0</v>
      </c>
      <c r="F301" s="231">
        <v>-724167</v>
      </c>
      <c r="G301" s="1883">
        <v>30010</v>
      </c>
    </row>
    <row r="302" spans="1:7" x14ac:dyDescent="0.25">
      <c r="A302" s="1883">
        <v>300109116</v>
      </c>
      <c r="B302" s="231" t="s">
        <v>2878</v>
      </c>
      <c r="C302" s="231">
        <v>0</v>
      </c>
      <c r="D302" s="231">
        <v>0</v>
      </c>
      <c r="E302" s="231">
        <v>0</v>
      </c>
      <c r="F302" s="231">
        <v>0</v>
      </c>
      <c r="G302" s="1883">
        <v>30010</v>
      </c>
    </row>
    <row r="303" spans="1:7" x14ac:dyDescent="0.25">
      <c r="A303" s="1883">
        <v>300109201</v>
      </c>
      <c r="B303" s="231" t="s">
        <v>2841</v>
      </c>
      <c r="C303" s="231">
        <v>-1512.95</v>
      </c>
      <c r="D303" s="231">
        <v>0</v>
      </c>
      <c r="E303" s="231">
        <v>0</v>
      </c>
      <c r="F303" s="231">
        <v>-1512.95</v>
      </c>
      <c r="G303" s="1883">
        <v>30010</v>
      </c>
    </row>
    <row r="304" spans="1:7" x14ac:dyDescent="0.25">
      <c r="A304" s="1883">
        <v>300109805</v>
      </c>
      <c r="B304" s="231" t="s">
        <v>2842</v>
      </c>
      <c r="C304" s="231">
        <v>0</v>
      </c>
      <c r="D304" s="231">
        <v>0</v>
      </c>
      <c r="E304" s="231">
        <v>0</v>
      </c>
      <c r="F304" s="231">
        <v>0</v>
      </c>
      <c r="G304" s="1883">
        <v>30010</v>
      </c>
    </row>
    <row r="305" spans="1:7" x14ac:dyDescent="0.25">
      <c r="A305" s="1883">
        <v>300111020</v>
      </c>
      <c r="B305" s="231" t="s">
        <v>527</v>
      </c>
      <c r="C305" s="231">
        <v>9360.5</v>
      </c>
      <c r="D305" s="231">
        <v>11750</v>
      </c>
      <c r="E305" s="231">
        <v>11750</v>
      </c>
      <c r="F305" s="231">
        <v>-2389.5</v>
      </c>
      <c r="G305" s="1883">
        <v>30011</v>
      </c>
    </row>
    <row r="306" spans="1:7" x14ac:dyDescent="0.25">
      <c r="A306" s="1883">
        <v>300111021</v>
      </c>
      <c r="B306" s="231" t="s">
        <v>529</v>
      </c>
      <c r="C306" s="231">
        <v>0</v>
      </c>
      <c r="D306" s="231">
        <v>0</v>
      </c>
      <c r="E306" s="231">
        <v>0</v>
      </c>
      <c r="F306" s="231">
        <v>0</v>
      </c>
      <c r="G306" s="1883">
        <v>30011</v>
      </c>
    </row>
    <row r="307" spans="1:7" x14ac:dyDescent="0.25">
      <c r="A307" s="1883">
        <v>300111022</v>
      </c>
      <c r="B307" s="231" t="s">
        <v>531</v>
      </c>
      <c r="C307" s="231">
        <v>0</v>
      </c>
      <c r="D307" s="231">
        <v>0</v>
      </c>
      <c r="E307" s="231">
        <v>0</v>
      </c>
      <c r="F307" s="231">
        <v>0</v>
      </c>
      <c r="G307" s="1883">
        <v>30011</v>
      </c>
    </row>
    <row r="308" spans="1:7" x14ac:dyDescent="0.25">
      <c r="A308" s="1883">
        <v>300111023</v>
      </c>
      <c r="B308" s="231" t="s">
        <v>533</v>
      </c>
      <c r="C308" s="231">
        <v>0</v>
      </c>
      <c r="D308" s="231">
        <v>0</v>
      </c>
      <c r="E308" s="231">
        <v>0</v>
      </c>
      <c r="F308" s="231">
        <v>0</v>
      </c>
      <c r="G308" s="1883">
        <v>30011</v>
      </c>
    </row>
    <row r="309" spans="1:7" x14ac:dyDescent="0.25">
      <c r="A309" s="1883">
        <v>300111024</v>
      </c>
      <c r="B309" s="231" t="s">
        <v>535</v>
      </c>
      <c r="C309" s="231">
        <v>5407.26</v>
      </c>
      <c r="D309" s="231">
        <v>13000</v>
      </c>
      <c r="E309" s="231">
        <v>13000</v>
      </c>
      <c r="F309" s="231">
        <v>-7592.74</v>
      </c>
      <c r="G309" s="1883">
        <v>30011</v>
      </c>
    </row>
    <row r="310" spans="1:7" x14ac:dyDescent="0.25">
      <c r="A310" s="1883">
        <v>300111025</v>
      </c>
      <c r="B310" s="231" t="s">
        <v>537</v>
      </c>
      <c r="C310" s="231">
        <v>0</v>
      </c>
      <c r="D310" s="231">
        <v>0</v>
      </c>
      <c r="E310" s="231">
        <v>0</v>
      </c>
      <c r="F310" s="231">
        <v>0</v>
      </c>
      <c r="G310" s="1883">
        <v>30011</v>
      </c>
    </row>
    <row r="311" spans="1:7" x14ac:dyDescent="0.25">
      <c r="A311" s="1883">
        <v>300111200</v>
      </c>
      <c r="B311" s="231" t="s">
        <v>2865</v>
      </c>
      <c r="C311" s="231">
        <v>0</v>
      </c>
      <c r="D311" s="231">
        <v>0</v>
      </c>
      <c r="E311" s="231">
        <v>2800</v>
      </c>
      <c r="F311" s="231">
        <v>-2800</v>
      </c>
      <c r="G311" s="1883">
        <v>30011</v>
      </c>
    </row>
    <row r="312" spans="1:7" x14ac:dyDescent="0.25">
      <c r="A312" s="1883">
        <v>300115008</v>
      </c>
      <c r="B312" s="231" t="s">
        <v>539</v>
      </c>
      <c r="C312" s="231">
        <v>0</v>
      </c>
      <c r="D312" s="231">
        <v>0</v>
      </c>
      <c r="E312" s="231">
        <v>0</v>
      </c>
      <c r="F312" s="231">
        <v>0</v>
      </c>
      <c r="G312" s="1883">
        <v>30011</v>
      </c>
    </row>
    <row r="313" spans="1:7" x14ac:dyDescent="0.25">
      <c r="A313" s="1883">
        <v>300119053</v>
      </c>
      <c r="B313" s="231" t="s">
        <v>541</v>
      </c>
      <c r="C313" s="231">
        <v>0</v>
      </c>
      <c r="D313" s="231">
        <v>0</v>
      </c>
      <c r="E313" s="231">
        <v>0</v>
      </c>
      <c r="F313" s="231">
        <v>0</v>
      </c>
      <c r="G313" s="1883">
        <v>30011</v>
      </c>
    </row>
    <row r="314" spans="1:7" x14ac:dyDescent="0.25">
      <c r="A314" s="1883">
        <v>300120800</v>
      </c>
      <c r="B314" s="231" t="s">
        <v>543</v>
      </c>
      <c r="C314" s="231">
        <v>0</v>
      </c>
      <c r="D314" s="231">
        <v>0</v>
      </c>
      <c r="E314" s="231">
        <v>0</v>
      </c>
      <c r="F314" s="231">
        <v>0</v>
      </c>
      <c r="G314" s="1883">
        <v>30012</v>
      </c>
    </row>
    <row r="315" spans="1:7" x14ac:dyDescent="0.25">
      <c r="A315" s="1883">
        <v>300122401</v>
      </c>
      <c r="B315" s="231" t="s">
        <v>545</v>
      </c>
      <c r="C315" s="231">
        <v>0</v>
      </c>
      <c r="D315" s="231">
        <v>0</v>
      </c>
      <c r="E315" s="231">
        <v>0</v>
      </c>
      <c r="F315" s="231">
        <v>0</v>
      </c>
      <c r="G315" s="1883">
        <v>30012</v>
      </c>
    </row>
    <row r="316" spans="1:7" x14ac:dyDescent="0.25">
      <c r="A316" s="1883">
        <v>300124610</v>
      </c>
      <c r="B316" s="231" t="s">
        <v>547</v>
      </c>
      <c r="C316" s="231">
        <v>0</v>
      </c>
      <c r="D316" s="231">
        <v>0</v>
      </c>
      <c r="E316" s="231">
        <v>0</v>
      </c>
      <c r="F316" s="231">
        <v>0</v>
      </c>
      <c r="G316" s="1883">
        <v>30012</v>
      </c>
    </row>
    <row r="317" spans="1:7" x14ac:dyDescent="0.25">
      <c r="A317" s="1883">
        <v>300132900</v>
      </c>
      <c r="B317" s="231" t="s">
        <v>2866</v>
      </c>
      <c r="C317" s="231">
        <v>8925000</v>
      </c>
      <c r="D317" s="231">
        <v>0</v>
      </c>
      <c r="E317" s="231">
        <v>0</v>
      </c>
      <c r="F317" s="231">
        <v>8925000</v>
      </c>
      <c r="G317" s="1883">
        <v>30013</v>
      </c>
    </row>
    <row r="318" spans="1:7" x14ac:dyDescent="0.25">
      <c r="A318" s="1883">
        <v>300139051</v>
      </c>
      <c r="B318" s="231" t="s">
        <v>2867</v>
      </c>
      <c r="C318" s="231">
        <v>-10742000</v>
      </c>
      <c r="D318" s="231">
        <v>0</v>
      </c>
      <c r="E318" s="231">
        <v>0</v>
      </c>
      <c r="F318" s="231">
        <v>-10742000</v>
      </c>
      <c r="G318" s="1883">
        <v>30013</v>
      </c>
    </row>
    <row r="319" spans="1:7" x14ac:dyDescent="0.25">
      <c r="A319" s="1883">
        <v>301010100</v>
      </c>
      <c r="B319" s="231" t="s">
        <v>549</v>
      </c>
      <c r="C319" s="231">
        <v>0</v>
      </c>
      <c r="D319" s="231">
        <v>0</v>
      </c>
      <c r="E319" s="231">
        <v>0</v>
      </c>
      <c r="F319" s="231">
        <v>0</v>
      </c>
      <c r="G319" s="1883">
        <v>30101</v>
      </c>
    </row>
    <row r="320" spans="1:7" x14ac:dyDescent="0.25">
      <c r="A320" s="1883">
        <v>301010101</v>
      </c>
      <c r="B320" s="231" t="s">
        <v>551</v>
      </c>
      <c r="C320" s="231">
        <v>0</v>
      </c>
      <c r="D320" s="231">
        <v>0</v>
      </c>
      <c r="E320" s="231">
        <v>0</v>
      </c>
      <c r="F320" s="231">
        <v>0</v>
      </c>
      <c r="G320" s="1883">
        <v>30101</v>
      </c>
    </row>
    <row r="321" spans="1:7" x14ac:dyDescent="0.25">
      <c r="A321" s="1883">
        <v>301010102</v>
      </c>
      <c r="B321" s="231" t="s">
        <v>553</v>
      </c>
      <c r="C321" s="231">
        <v>0</v>
      </c>
      <c r="D321" s="231">
        <v>0</v>
      </c>
      <c r="E321" s="231">
        <v>0</v>
      </c>
      <c r="F321" s="231">
        <v>0</v>
      </c>
      <c r="G321" s="1883">
        <v>30101</v>
      </c>
    </row>
    <row r="322" spans="1:7" x14ac:dyDescent="0.25">
      <c r="A322" s="1883">
        <v>301010103</v>
      </c>
      <c r="B322" s="231" t="s">
        <v>555</v>
      </c>
      <c r="C322" s="231">
        <v>0</v>
      </c>
      <c r="D322" s="231">
        <v>0</v>
      </c>
      <c r="E322" s="231">
        <v>0</v>
      </c>
      <c r="F322" s="231">
        <v>0</v>
      </c>
      <c r="G322" s="1883">
        <v>30101</v>
      </c>
    </row>
    <row r="323" spans="1:7" x14ac:dyDescent="0.25">
      <c r="A323" s="1883">
        <v>301010120</v>
      </c>
      <c r="B323" s="231" t="s">
        <v>557</v>
      </c>
      <c r="C323" s="231">
        <v>0</v>
      </c>
      <c r="D323" s="231">
        <v>0</v>
      </c>
      <c r="E323" s="231">
        <v>0</v>
      </c>
      <c r="F323" s="231">
        <v>0</v>
      </c>
      <c r="G323" s="1883">
        <v>30101</v>
      </c>
    </row>
    <row r="324" spans="1:7" x14ac:dyDescent="0.25">
      <c r="A324" s="1883">
        <v>301010150</v>
      </c>
      <c r="B324" s="231" t="s">
        <v>559</v>
      </c>
      <c r="C324" s="231">
        <v>0</v>
      </c>
      <c r="D324" s="231">
        <v>0</v>
      </c>
      <c r="E324" s="231">
        <v>0</v>
      </c>
      <c r="F324" s="231">
        <v>0</v>
      </c>
      <c r="G324" s="1883">
        <v>30101</v>
      </c>
    </row>
    <row r="325" spans="1:7" x14ac:dyDescent="0.25">
      <c r="A325" s="1883">
        <v>301010200</v>
      </c>
      <c r="B325" s="231" t="s">
        <v>561</v>
      </c>
      <c r="C325" s="231">
        <v>0</v>
      </c>
      <c r="D325" s="231">
        <v>0</v>
      </c>
      <c r="E325" s="231">
        <v>0</v>
      </c>
      <c r="F325" s="231">
        <v>0</v>
      </c>
      <c r="G325" s="1883">
        <v>30101</v>
      </c>
    </row>
    <row r="326" spans="1:7" x14ac:dyDescent="0.25">
      <c r="A326" s="1883">
        <v>301010700</v>
      </c>
      <c r="B326" s="231" t="s">
        <v>563</v>
      </c>
      <c r="C326" s="231">
        <v>0</v>
      </c>
      <c r="D326" s="231">
        <v>0</v>
      </c>
      <c r="E326" s="231">
        <v>0</v>
      </c>
      <c r="F326" s="231">
        <v>0</v>
      </c>
      <c r="G326" s="1883">
        <v>30101</v>
      </c>
    </row>
    <row r="327" spans="1:7" x14ac:dyDescent="0.25">
      <c r="A327" s="1883">
        <v>301010800</v>
      </c>
      <c r="B327" s="231" t="s">
        <v>565</v>
      </c>
      <c r="C327" s="231">
        <v>0</v>
      </c>
      <c r="D327" s="231">
        <v>0</v>
      </c>
      <c r="E327" s="231">
        <v>0</v>
      </c>
      <c r="F327" s="231">
        <v>0</v>
      </c>
      <c r="G327" s="1883">
        <v>30101</v>
      </c>
    </row>
    <row r="328" spans="1:7" x14ac:dyDescent="0.25">
      <c r="A328" s="1883">
        <v>301010930</v>
      </c>
      <c r="B328" s="231" t="s">
        <v>567</v>
      </c>
      <c r="C328" s="231">
        <v>0</v>
      </c>
      <c r="D328" s="231">
        <v>0</v>
      </c>
      <c r="E328" s="231">
        <v>0</v>
      </c>
      <c r="F328" s="231">
        <v>0</v>
      </c>
      <c r="G328" s="1883">
        <v>30101</v>
      </c>
    </row>
    <row r="329" spans="1:7" x14ac:dyDescent="0.25">
      <c r="A329" s="1883">
        <v>301010975</v>
      </c>
      <c r="B329" s="231" t="s">
        <v>569</v>
      </c>
      <c r="C329" s="231">
        <v>0</v>
      </c>
      <c r="D329" s="231">
        <v>0</v>
      </c>
      <c r="E329" s="231">
        <v>0</v>
      </c>
      <c r="F329" s="231">
        <v>0</v>
      </c>
      <c r="G329" s="1883">
        <v>30101</v>
      </c>
    </row>
    <row r="330" spans="1:7" x14ac:dyDescent="0.25">
      <c r="A330" s="1883">
        <v>301012000</v>
      </c>
      <c r="B330" s="231" t="s">
        <v>571</v>
      </c>
      <c r="C330" s="231">
        <v>0</v>
      </c>
      <c r="D330" s="231">
        <v>0</v>
      </c>
      <c r="E330" s="231">
        <v>0</v>
      </c>
      <c r="F330" s="231">
        <v>0</v>
      </c>
      <c r="G330" s="1883">
        <v>30101</v>
      </c>
    </row>
    <row r="331" spans="1:7" x14ac:dyDescent="0.25">
      <c r="A331" s="1883">
        <v>301012003</v>
      </c>
      <c r="B331" s="231" t="s">
        <v>573</v>
      </c>
      <c r="C331" s="231">
        <v>0</v>
      </c>
      <c r="D331" s="231">
        <v>0</v>
      </c>
      <c r="E331" s="231">
        <v>0</v>
      </c>
      <c r="F331" s="231">
        <v>0</v>
      </c>
      <c r="G331" s="1883">
        <v>30101</v>
      </c>
    </row>
    <row r="332" spans="1:7" x14ac:dyDescent="0.25">
      <c r="A332" s="1883">
        <v>301012004</v>
      </c>
      <c r="B332" s="231" t="s">
        <v>575</v>
      </c>
      <c r="C332" s="231">
        <v>3483.33</v>
      </c>
      <c r="D332" s="231">
        <v>0</v>
      </c>
      <c r="E332" s="231">
        <v>0</v>
      </c>
      <c r="F332" s="231">
        <v>3483.33</v>
      </c>
      <c r="G332" s="1883">
        <v>30101</v>
      </c>
    </row>
    <row r="333" spans="1:7" x14ac:dyDescent="0.25">
      <c r="A333" s="1883">
        <v>301012022</v>
      </c>
      <c r="B333" s="231" t="s">
        <v>577</v>
      </c>
      <c r="C333" s="231">
        <v>130</v>
      </c>
      <c r="D333" s="231">
        <v>0</v>
      </c>
      <c r="E333" s="231">
        <v>0</v>
      </c>
      <c r="F333" s="231">
        <v>130</v>
      </c>
      <c r="G333" s="1883">
        <v>30101</v>
      </c>
    </row>
    <row r="334" spans="1:7" x14ac:dyDescent="0.25">
      <c r="A334" s="1883">
        <v>301012401</v>
      </c>
      <c r="B334" s="231" t="s">
        <v>579</v>
      </c>
      <c r="C334" s="231">
        <v>7949.21</v>
      </c>
      <c r="D334" s="231">
        <v>4050</v>
      </c>
      <c r="E334" s="231">
        <v>4050</v>
      </c>
      <c r="F334" s="231">
        <v>3899.21</v>
      </c>
      <c r="G334" s="1883">
        <v>30101</v>
      </c>
    </row>
    <row r="335" spans="1:7" x14ac:dyDescent="0.25">
      <c r="A335" s="1883">
        <v>301012422</v>
      </c>
      <c r="B335" s="231" t="s">
        <v>581</v>
      </c>
      <c r="C335" s="231">
        <v>0</v>
      </c>
      <c r="D335" s="231">
        <v>0</v>
      </c>
      <c r="E335" s="231">
        <v>0</v>
      </c>
      <c r="F335" s="231">
        <v>0</v>
      </c>
      <c r="G335" s="1883">
        <v>30101</v>
      </c>
    </row>
    <row r="336" spans="1:7" x14ac:dyDescent="0.25">
      <c r="A336" s="1883">
        <v>301012423</v>
      </c>
      <c r="B336" s="231" t="s">
        <v>583</v>
      </c>
      <c r="C336" s="231">
        <v>0</v>
      </c>
      <c r="D336" s="231">
        <v>0</v>
      </c>
      <c r="E336" s="231">
        <v>0</v>
      </c>
      <c r="F336" s="231">
        <v>0</v>
      </c>
      <c r="G336" s="1883">
        <v>30101</v>
      </c>
    </row>
    <row r="337" spans="1:7" x14ac:dyDescent="0.25">
      <c r="A337" s="1883">
        <v>301012430</v>
      </c>
      <c r="B337" s="231" t="s">
        <v>585</v>
      </c>
      <c r="C337" s="231">
        <v>0</v>
      </c>
      <c r="D337" s="231">
        <v>0</v>
      </c>
      <c r="E337" s="231">
        <v>0</v>
      </c>
      <c r="F337" s="231">
        <v>0</v>
      </c>
      <c r="G337" s="1883">
        <v>30101</v>
      </c>
    </row>
    <row r="338" spans="1:7" x14ac:dyDescent="0.25">
      <c r="A338" s="1883">
        <v>301012432</v>
      </c>
      <c r="B338" s="231" t="s">
        <v>587</v>
      </c>
      <c r="C338" s="231">
        <v>0</v>
      </c>
      <c r="D338" s="231">
        <v>0</v>
      </c>
      <c r="E338" s="231">
        <v>0</v>
      </c>
      <c r="F338" s="231">
        <v>0</v>
      </c>
      <c r="G338" s="1883">
        <v>30101</v>
      </c>
    </row>
    <row r="339" spans="1:7" x14ac:dyDescent="0.25">
      <c r="A339" s="1883">
        <v>301012446</v>
      </c>
      <c r="B339" s="231" t="s">
        <v>589</v>
      </c>
      <c r="C339" s="231">
        <v>0</v>
      </c>
      <c r="D339" s="231">
        <v>0</v>
      </c>
      <c r="E339" s="231">
        <v>0</v>
      </c>
      <c r="F339" s="231">
        <v>0</v>
      </c>
      <c r="G339" s="1883">
        <v>30101</v>
      </c>
    </row>
    <row r="340" spans="1:7" x14ac:dyDescent="0.25">
      <c r="A340" s="1883">
        <v>301012500</v>
      </c>
      <c r="B340" s="231" t="s">
        <v>591</v>
      </c>
      <c r="C340" s="231">
        <v>0</v>
      </c>
      <c r="D340" s="231">
        <v>0</v>
      </c>
      <c r="E340" s="231">
        <v>0</v>
      </c>
      <c r="F340" s="231">
        <v>0</v>
      </c>
      <c r="G340" s="1883">
        <v>30101</v>
      </c>
    </row>
    <row r="341" spans="1:7" x14ac:dyDescent="0.25">
      <c r="A341" s="1883">
        <v>301012510</v>
      </c>
      <c r="B341" s="231" t="s">
        <v>593</v>
      </c>
      <c r="C341" s="231">
        <v>0</v>
      </c>
      <c r="D341" s="231">
        <v>0</v>
      </c>
      <c r="E341" s="231">
        <v>0</v>
      </c>
      <c r="F341" s="231">
        <v>0</v>
      </c>
      <c r="G341" s="1883">
        <v>30101</v>
      </c>
    </row>
    <row r="342" spans="1:7" x14ac:dyDescent="0.25">
      <c r="A342" s="1883">
        <v>301012520</v>
      </c>
      <c r="B342" s="231" t="s">
        <v>595</v>
      </c>
      <c r="C342" s="231">
        <v>0</v>
      </c>
      <c r="D342" s="231">
        <v>0</v>
      </c>
      <c r="E342" s="231">
        <v>0</v>
      </c>
      <c r="F342" s="231">
        <v>0</v>
      </c>
      <c r="G342" s="1883">
        <v>30101</v>
      </c>
    </row>
    <row r="343" spans="1:7" x14ac:dyDescent="0.25">
      <c r="A343" s="1883">
        <v>301012524</v>
      </c>
      <c r="B343" s="231" t="s">
        <v>597</v>
      </c>
      <c r="C343" s="231">
        <v>0</v>
      </c>
      <c r="D343" s="231">
        <v>0</v>
      </c>
      <c r="E343" s="231">
        <v>0</v>
      </c>
      <c r="F343" s="231">
        <v>0</v>
      </c>
      <c r="G343" s="1883">
        <v>30101</v>
      </c>
    </row>
    <row r="344" spans="1:7" x14ac:dyDescent="0.25">
      <c r="A344" s="1883">
        <v>301012703</v>
      </c>
      <c r="B344" s="231" t="s">
        <v>599</v>
      </c>
      <c r="C344" s="231">
        <v>0</v>
      </c>
      <c r="D344" s="231">
        <v>0</v>
      </c>
      <c r="E344" s="231">
        <v>0</v>
      </c>
      <c r="F344" s="231">
        <v>0</v>
      </c>
      <c r="G344" s="1883">
        <v>30101</v>
      </c>
    </row>
    <row r="345" spans="1:7" x14ac:dyDescent="0.25">
      <c r="A345" s="1883">
        <v>301012801</v>
      </c>
      <c r="B345" s="231" t="s">
        <v>601</v>
      </c>
      <c r="C345" s="231">
        <v>0</v>
      </c>
      <c r="D345" s="231">
        <v>0</v>
      </c>
      <c r="E345" s="231">
        <v>0</v>
      </c>
      <c r="F345" s="231">
        <v>0</v>
      </c>
      <c r="G345" s="1883">
        <v>30101</v>
      </c>
    </row>
    <row r="346" spans="1:7" x14ac:dyDescent="0.25">
      <c r="A346" s="1883">
        <v>301014600</v>
      </c>
      <c r="B346" s="231" t="s">
        <v>603</v>
      </c>
      <c r="C346" s="231">
        <v>0</v>
      </c>
      <c r="D346" s="231">
        <v>0</v>
      </c>
      <c r="E346" s="231">
        <v>0</v>
      </c>
      <c r="F346" s="231">
        <v>0</v>
      </c>
      <c r="G346" s="1883">
        <v>30101</v>
      </c>
    </row>
    <row r="347" spans="1:7" x14ac:dyDescent="0.25">
      <c r="A347" s="1883">
        <v>301014610</v>
      </c>
      <c r="B347" s="231" t="s">
        <v>605</v>
      </c>
      <c r="C347" s="231">
        <v>0</v>
      </c>
      <c r="D347" s="231">
        <v>0</v>
      </c>
      <c r="E347" s="231">
        <v>0</v>
      </c>
      <c r="F347" s="231">
        <v>0</v>
      </c>
      <c r="G347" s="1883">
        <v>30101</v>
      </c>
    </row>
    <row r="348" spans="1:7" x14ac:dyDescent="0.25">
      <c r="A348" s="1883">
        <v>301014611</v>
      </c>
      <c r="B348" s="231" t="s">
        <v>607</v>
      </c>
      <c r="C348" s="231">
        <v>0</v>
      </c>
      <c r="D348" s="231">
        <v>0</v>
      </c>
      <c r="E348" s="231">
        <v>0</v>
      </c>
      <c r="F348" s="231">
        <v>0</v>
      </c>
      <c r="G348" s="1883">
        <v>30101</v>
      </c>
    </row>
    <row r="349" spans="1:7" x14ac:dyDescent="0.25">
      <c r="A349" s="1883">
        <v>301014612</v>
      </c>
      <c r="B349" s="231" t="s">
        <v>609</v>
      </c>
      <c r="C349" s="231">
        <v>0</v>
      </c>
      <c r="D349" s="231">
        <v>0</v>
      </c>
      <c r="E349" s="231">
        <v>0</v>
      </c>
      <c r="F349" s="231">
        <v>0</v>
      </c>
      <c r="G349" s="1883">
        <v>30101</v>
      </c>
    </row>
    <row r="350" spans="1:7" x14ac:dyDescent="0.25">
      <c r="A350" s="1883">
        <v>301014618</v>
      </c>
      <c r="B350" s="231" t="s">
        <v>611</v>
      </c>
      <c r="C350" s="231">
        <v>0</v>
      </c>
      <c r="D350" s="231">
        <v>0</v>
      </c>
      <c r="E350" s="231">
        <v>0</v>
      </c>
      <c r="F350" s="231">
        <v>0</v>
      </c>
      <c r="G350" s="1883">
        <v>30101</v>
      </c>
    </row>
    <row r="351" spans="1:7" x14ac:dyDescent="0.25">
      <c r="A351" s="1883">
        <v>301014619</v>
      </c>
      <c r="B351" s="231" t="s">
        <v>613</v>
      </c>
      <c r="C351" s="231">
        <v>0</v>
      </c>
      <c r="D351" s="231">
        <v>0</v>
      </c>
      <c r="E351" s="231">
        <v>0</v>
      </c>
      <c r="F351" s="231">
        <v>0</v>
      </c>
      <c r="G351" s="1883">
        <v>30101</v>
      </c>
    </row>
    <row r="352" spans="1:7" x14ac:dyDescent="0.25">
      <c r="A352" s="1883">
        <v>301015124</v>
      </c>
      <c r="B352" s="231" t="s">
        <v>615</v>
      </c>
      <c r="C352" s="231">
        <v>0</v>
      </c>
      <c r="D352" s="231">
        <v>0</v>
      </c>
      <c r="E352" s="231">
        <v>0</v>
      </c>
      <c r="F352" s="231">
        <v>0</v>
      </c>
      <c r="G352" s="1883">
        <v>30101</v>
      </c>
    </row>
    <row r="353" spans="1:7" x14ac:dyDescent="0.25">
      <c r="A353" s="1883">
        <v>301016009</v>
      </c>
      <c r="B353" s="231" t="s">
        <v>617</v>
      </c>
      <c r="C353" s="231">
        <v>0</v>
      </c>
      <c r="D353" s="231">
        <v>0</v>
      </c>
      <c r="E353" s="231">
        <v>0</v>
      </c>
      <c r="F353" s="231">
        <v>0</v>
      </c>
      <c r="G353" s="1883">
        <v>30101</v>
      </c>
    </row>
    <row r="354" spans="1:7" x14ac:dyDescent="0.25">
      <c r="A354" s="1883">
        <v>301016010</v>
      </c>
      <c r="B354" s="231" t="s">
        <v>619</v>
      </c>
      <c r="C354" s="231">
        <v>0</v>
      </c>
      <c r="D354" s="231">
        <v>0</v>
      </c>
      <c r="E354" s="231">
        <v>0</v>
      </c>
      <c r="F354" s="231">
        <v>0</v>
      </c>
      <c r="G354" s="1883">
        <v>30101</v>
      </c>
    </row>
    <row r="355" spans="1:7" x14ac:dyDescent="0.25">
      <c r="A355" s="1883">
        <v>301019051</v>
      </c>
      <c r="B355" s="231" t="s">
        <v>621</v>
      </c>
      <c r="C355" s="231">
        <v>0</v>
      </c>
      <c r="D355" s="231">
        <v>0</v>
      </c>
      <c r="E355" s="231">
        <v>0</v>
      </c>
      <c r="F355" s="231">
        <v>0</v>
      </c>
      <c r="G355" s="1883">
        <v>30101</v>
      </c>
    </row>
    <row r="356" spans="1:7" x14ac:dyDescent="0.25">
      <c r="A356" s="1883">
        <v>301019054</v>
      </c>
      <c r="B356" s="231" t="s">
        <v>623</v>
      </c>
      <c r="C356" s="231">
        <v>0</v>
      </c>
      <c r="D356" s="231">
        <v>0</v>
      </c>
      <c r="E356" s="231">
        <v>0</v>
      </c>
      <c r="F356" s="231">
        <v>0</v>
      </c>
      <c r="G356" s="1883">
        <v>30101</v>
      </c>
    </row>
    <row r="357" spans="1:7" x14ac:dyDescent="0.25">
      <c r="A357" s="1883">
        <v>301019200</v>
      </c>
      <c r="B357" s="231" t="s">
        <v>625</v>
      </c>
      <c r="C357" s="231">
        <v>0</v>
      </c>
      <c r="D357" s="231">
        <v>0</v>
      </c>
      <c r="E357" s="231">
        <v>0</v>
      </c>
      <c r="F357" s="231">
        <v>0</v>
      </c>
      <c r="G357" s="1883">
        <v>30101</v>
      </c>
    </row>
    <row r="358" spans="1:7" x14ac:dyDescent="0.25">
      <c r="A358" s="1883">
        <v>302010100</v>
      </c>
      <c r="B358" s="231" t="s">
        <v>627</v>
      </c>
      <c r="C358" s="231">
        <v>29651.439999999999</v>
      </c>
      <c r="D358" s="231">
        <v>29200</v>
      </c>
      <c r="E358" s="231">
        <v>29200</v>
      </c>
      <c r="F358" s="231">
        <v>451.44</v>
      </c>
      <c r="G358" s="1883">
        <v>30201</v>
      </c>
    </row>
    <row r="359" spans="1:7" x14ac:dyDescent="0.25">
      <c r="A359" s="1883">
        <v>302010101</v>
      </c>
      <c r="B359" s="231" t="s">
        <v>629</v>
      </c>
      <c r="C359" s="231">
        <v>0</v>
      </c>
      <c r="D359" s="231">
        <v>0</v>
      </c>
      <c r="E359" s="231">
        <v>0</v>
      </c>
      <c r="F359" s="231">
        <v>0</v>
      </c>
      <c r="G359" s="1883">
        <v>30201</v>
      </c>
    </row>
    <row r="360" spans="1:7" x14ac:dyDescent="0.25">
      <c r="A360" s="1883">
        <v>302010102</v>
      </c>
      <c r="B360" s="231" t="s">
        <v>631</v>
      </c>
      <c r="C360" s="231">
        <v>0</v>
      </c>
      <c r="D360" s="231">
        <v>0</v>
      </c>
      <c r="E360" s="231">
        <v>0</v>
      </c>
      <c r="F360" s="231">
        <v>0</v>
      </c>
      <c r="G360" s="1883">
        <v>30201</v>
      </c>
    </row>
    <row r="361" spans="1:7" x14ac:dyDescent="0.25">
      <c r="A361" s="1883">
        <v>302010103</v>
      </c>
      <c r="B361" s="231" t="s">
        <v>633</v>
      </c>
      <c r="C361" s="231">
        <v>0</v>
      </c>
      <c r="D361" s="231">
        <v>0</v>
      </c>
      <c r="E361" s="231">
        <v>0</v>
      </c>
      <c r="F361" s="231">
        <v>0</v>
      </c>
      <c r="G361" s="1883">
        <v>30201</v>
      </c>
    </row>
    <row r="362" spans="1:7" x14ac:dyDescent="0.25">
      <c r="A362" s="1883">
        <v>302010120</v>
      </c>
      <c r="B362" s="231" t="s">
        <v>635</v>
      </c>
      <c r="C362" s="231">
        <v>0</v>
      </c>
      <c r="D362" s="231">
        <v>0</v>
      </c>
      <c r="E362" s="231">
        <v>0</v>
      </c>
      <c r="F362" s="231">
        <v>0</v>
      </c>
      <c r="G362" s="1883">
        <v>30201</v>
      </c>
    </row>
    <row r="363" spans="1:7" x14ac:dyDescent="0.25">
      <c r="A363" s="1883">
        <v>302010150</v>
      </c>
      <c r="B363" s="231" t="s">
        <v>637</v>
      </c>
      <c r="C363" s="231">
        <v>0</v>
      </c>
      <c r="D363" s="231">
        <v>250</v>
      </c>
      <c r="E363" s="231">
        <v>250</v>
      </c>
      <c r="F363" s="231">
        <v>-250</v>
      </c>
      <c r="G363" s="1883">
        <v>30201</v>
      </c>
    </row>
    <row r="364" spans="1:7" x14ac:dyDescent="0.25">
      <c r="A364" s="1883">
        <v>302010200</v>
      </c>
      <c r="B364" s="231" t="s">
        <v>639</v>
      </c>
      <c r="C364" s="231">
        <v>0</v>
      </c>
      <c r="D364" s="231">
        <v>0</v>
      </c>
      <c r="E364" s="231">
        <v>0</v>
      </c>
      <c r="F364" s="231">
        <v>0</v>
      </c>
      <c r="G364" s="1883">
        <v>30201</v>
      </c>
    </row>
    <row r="365" spans="1:7" x14ac:dyDescent="0.25">
      <c r="A365" s="1883">
        <v>302010400</v>
      </c>
      <c r="B365" s="231" t="s">
        <v>641</v>
      </c>
      <c r="C365" s="231">
        <v>0</v>
      </c>
      <c r="D365" s="231">
        <v>0</v>
      </c>
      <c r="E365" s="231">
        <v>0</v>
      </c>
      <c r="F365" s="231">
        <v>0</v>
      </c>
      <c r="G365" s="1883">
        <v>30201</v>
      </c>
    </row>
    <row r="366" spans="1:7" x14ac:dyDescent="0.25">
      <c r="A366" s="1883">
        <v>302010700</v>
      </c>
      <c r="B366" s="231" t="s">
        <v>643</v>
      </c>
      <c r="C366" s="231">
        <v>0</v>
      </c>
      <c r="D366" s="231">
        <v>0</v>
      </c>
      <c r="E366" s="231">
        <v>0</v>
      </c>
      <c r="F366" s="231">
        <v>0</v>
      </c>
      <c r="G366" s="1883">
        <v>30201</v>
      </c>
    </row>
    <row r="367" spans="1:7" x14ac:dyDescent="0.25">
      <c r="A367" s="1883">
        <v>302010715</v>
      </c>
      <c r="B367" s="231" t="s">
        <v>645</v>
      </c>
      <c r="C367" s="231">
        <v>0</v>
      </c>
      <c r="D367" s="231">
        <v>0</v>
      </c>
      <c r="E367" s="231">
        <v>0</v>
      </c>
      <c r="F367" s="231">
        <v>0</v>
      </c>
      <c r="G367" s="1883">
        <v>30201</v>
      </c>
    </row>
    <row r="368" spans="1:7" x14ac:dyDescent="0.25">
      <c r="A368" s="1883">
        <v>302010770</v>
      </c>
      <c r="B368" s="231" t="s">
        <v>647</v>
      </c>
      <c r="C368" s="231">
        <v>23269.5</v>
      </c>
      <c r="D368" s="231">
        <v>24600</v>
      </c>
      <c r="E368" s="231">
        <v>24600</v>
      </c>
      <c r="F368" s="231">
        <v>-1330.5</v>
      </c>
      <c r="G368" s="1883">
        <v>30201</v>
      </c>
    </row>
    <row r="369" spans="1:7" x14ac:dyDescent="0.25">
      <c r="A369" s="1883">
        <v>302010771</v>
      </c>
      <c r="B369" s="231" t="s">
        <v>649</v>
      </c>
      <c r="C369" s="231">
        <v>61898.52</v>
      </c>
      <c r="D369" s="231">
        <v>61750</v>
      </c>
      <c r="E369" s="231">
        <v>61750</v>
      </c>
      <c r="F369" s="231">
        <v>148.52000000000001</v>
      </c>
      <c r="G369" s="1883">
        <v>30201</v>
      </c>
    </row>
    <row r="370" spans="1:7" x14ac:dyDescent="0.25">
      <c r="A370" s="1883">
        <v>302010772</v>
      </c>
      <c r="B370" s="231" t="s">
        <v>651</v>
      </c>
      <c r="C370" s="231">
        <v>160</v>
      </c>
      <c r="D370" s="231">
        <v>550</v>
      </c>
      <c r="E370" s="231">
        <v>550</v>
      </c>
      <c r="F370" s="231">
        <v>-390</v>
      </c>
      <c r="G370" s="1883">
        <v>30201</v>
      </c>
    </row>
    <row r="371" spans="1:7" x14ac:dyDescent="0.25">
      <c r="A371" s="1883">
        <v>302010773</v>
      </c>
      <c r="B371" s="231" t="s">
        <v>653</v>
      </c>
      <c r="C371" s="231">
        <v>0</v>
      </c>
      <c r="D371" s="231">
        <v>0</v>
      </c>
      <c r="E371" s="231">
        <v>0</v>
      </c>
      <c r="F371" s="231">
        <v>0</v>
      </c>
      <c r="G371" s="1883">
        <v>30201</v>
      </c>
    </row>
    <row r="372" spans="1:7" x14ac:dyDescent="0.25">
      <c r="A372" s="1883">
        <v>302010774</v>
      </c>
      <c r="B372" s="231" t="s">
        <v>655</v>
      </c>
      <c r="C372" s="231">
        <v>0</v>
      </c>
      <c r="D372" s="231">
        <v>0</v>
      </c>
      <c r="E372" s="231">
        <v>0</v>
      </c>
      <c r="F372" s="231">
        <v>0</v>
      </c>
      <c r="G372" s="1883">
        <v>30201</v>
      </c>
    </row>
    <row r="373" spans="1:7" x14ac:dyDescent="0.25">
      <c r="A373" s="1883">
        <v>302010775</v>
      </c>
      <c r="B373" s="231" t="s">
        <v>657</v>
      </c>
      <c r="C373" s="231">
        <v>0</v>
      </c>
      <c r="D373" s="231">
        <v>0</v>
      </c>
      <c r="E373" s="231">
        <v>0</v>
      </c>
      <c r="F373" s="231">
        <v>0</v>
      </c>
      <c r="G373" s="1883">
        <v>30201</v>
      </c>
    </row>
    <row r="374" spans="1:7" x14ac:dyDescent="0.25">
      <c r="A374" s="1883">
        <v>302010776</v>
      </c>
      <c r="B374" s="231" t="s">
        <v>659</v>
      </c>
      <c r="C374" s="231">
        <v>0</v>
      </c>
      <c r="D374" s="231">
        <v>350</v>
      </c>
      <c r="E374" s="231">
        <v>350</v>
      </c>
      <c r="F374" s="231">
        <v>-350</v>
      </c>
      <c r="G374" s="1883">
        <v>30201</v>
      </c>
    </row>
    <row r="375" spans="1:7" x14ac:dyDescent="0.25">
      <c r="A375" s="1883">
        <v>302010800</v>
      </c>
      <c r="B375" s="231" t="s">
        <v>661</v>
      </c>
      <c r="C375" s="231">
        <v>0</v>
      </c>
      <c r="D375" s="231">
        <v>0</v>
      </c>
      <c r="E375" s="231">
        <v>0</v>
      </c>
      <c r="F375" s="231">
        <v>0</v>
      </c>
      <c r="G375" s="1883">
        <v>30201</v>
      </c>
    </row>
    <row r="376" spans="1:7" x14ac:dyDescent="0.25">
      <c r="A376" s="1883">
        <v>302010930</v>
      </c>
      <c r="B376" s="231" t="s">
        <v>663</v>
      </c>
      <c r="C376" s="231">
        <v>13.4</v>
      </c>
      <c r="D376" s="231">
        <v>500</v>
      </c>
      <c r="E376" s="231">
        <v>500</v>
      </c>
      <c r="F376" s="231">
        <v>-486.6</v>
      </c>
      <c r="G376" s="1883">
        <v>30201</v>
      </c>
    </row>
    <row r="377" spans="1:7" x14ac:dyDescent="0.25">
      <c r="A377" s="1883">
        <v>302010975</v>
      </c>
      <c r="B377" s="231" t="s">
        <v>665</v>
      </c>
      <c r="C377" s="231">
        <v>0</v>
      </c>
      <c r="D377" s="231">
        <v>150</v>
      </c>
      <c r="E377" s="231">
        <v>150</v>
      </c>
      <c r="F377" s="231">
        <v>-150</v>
      </c>
      <c r="G377" s="1883">
        <v>30201</v>
      </c>
    </row>
    <row r="378" spans="1:7" x14ac:dyDescent="0.25">
      <c r="A378" s="1883">
        <v>302010982</v>
      </c>
      <c r="B378" s="231" t="s">
        <v>667</v>
      </c>
      <c r="C378" s="231">
        <v>0</v>
      </c>
      <c r="D378" s="231">
        <v>0</v>
      </c>
      <c r="E378" s="231">
        <v>0</v>
      </c>
      <c r="F378" s="231">
        <v>0</v>
      </c>
      <c r="G378" s="1883">
        <v>30201</v>
      </c>
    </row>
    <row r="379" spans="1:7" x14ac:dyDescent="0.25">
      <c r="A379" s="1883">
        <v>302011600</v>
      </c>
      <c r="B379" s="231" t="s">
        <v>669</v>
      </c>
      <c r="C379" s="231">
        <v>0</v>
      </c>
      <c r="D379" s="231">
        <v>300</v>
      </c>
      <c r="E379" s="231">
        <v>300</v>
      </c>
      <c r="F379" s="231">
        <v>-300</v>
      </c>
      <c r="G379" s="1883">
        <v>30201</v>
      </c>
    </row>
    <row r="380" spans="1:7" x14ac:dyDescent="0.25">
      <c r="A380" s="1883">
        <v>302012000</v>
      </c>
      <c r="B380" s="231" t="s">
        <v>671</v>
      </c>
      <c r="C380" s="231">
        <v>0</v>
      </c>
      <c r="D380" s="231">
        <v>200</v>
      </c>
      <c r="E380" s="231">
        <v>200</v>
      </c>
      <c r="F380" s="231">
        <v>-200</v>
      </c>
      <c r="G380" s="1883">
        <v>30201</v>
      </c>
    </row>
    <row r="381" spans="1:7" x14ac:dyDescent="0.25">
      <c r="A381" s="1883">
        <v>302012003</v>
      </c>
      <c r="B381" s="231" t="s">
        <v>673</v>
      </c>
      <c r="C381" s="231">
        <v>0</v>
      </c>
      <c r="D381" s="231">
        <v>250</v>
      </c>
      <c r="E381" s="231">
        <v>250</v>
      </c>
      <c r="F381" s="231">
        <v>-250</v>
      </c>
      <c r="G381" s="1883">
        <v>30201</v>
      </c>
    </row>
    <row r="382" spans="1:7" x14ac:dyDescent="0.25">
      <c r="A382" s="1883">
        <v>302012004</v>
      </c>
      <c r="B382" s="231" t="s">
        <v>675</v>
      </c>
      <c r="C382" s="231">
        <v>10448.15</v>
      </c>
      <c r="D382" s="231">
        <v>4750</v>
      </c>
      <c r="E382" s="231">
        <v>4750</v>
      </c>
      <c r="F382" s="231">
        <v>5698.15</v>
      </c>
      <c r="G382" s="1883">
        <v>30201</v>
      </c>
    </row>
    <row r="383" spans="1:7" x14ac:dyDescent="0.25">
      <c r="A383" s="1883">
        <v>302012022</v>
      </c>
      <c r="B383" s="231" t="s">
        <v>677</v>
      </c>
      <c r="C383" s="231">
        <v>35</v>
      </c>
      <c r="D383" s="231">
        <v>100</v>
      </c>
      <c r="E383" s="231">
        <v>100</v>
      </c>
      <c r="F383" s="231">
        <v>-65</v>
      </c>
      <c r="G383" s="1883">
        <v>30201</v>
      </c>
    </row>
    <row r="384" spans="1:7" x14ac:dyDescent="0.25">
      <c r="A384" s="1883">
        <v>302012300</v>
      </c>
      <c r="B384" s="231" t="s">
        <v>679</v>
      </c>
      <c r="C384" s="231">
        <v>0</v>
      </c>
      <c r="D384" s="231">
        <v>0</v>
      </c>
      <c r="E384" s="231">
        <v>0</v>
      </c>
      <c r="F384" s="231">
        <v>0</v>
      </c>
      <c r="G384" s="1883">
        <v>30201</v>
      </c>
    </row>
    <row r="385" spans="1:7" x14ac:dyDescent="0.25">
      <c r="A385" s="1883">
        <v>302012423</v>
      </c>
      <c r="B385" s="231" t="s">
        <v>681</v>
      </c>
      <c r="C385" s="231">
        <v>0</v>
      </c>
      <c r="D385" s="231">
        <v>0</v>
      </c>
      <c r="E385" s="231">
        <v>0</v>
      </c>
      <c r="F385" s="231">
        <v>0</v>
      </c>
      <c r="G385" s="1883">
        <v>30201</v>
      </c>
    </row>
    <row r="386" spans="1:7" x14ac:dyDescent="0.25">
      <c r="A386" s="1883">
        <v>302012429</v>
      </c>
      <c r="B386" s="231" t="s">
        <v>683</v>
      </c>
      <c r="C386" s="231">
        <v>0</v>
      </c>
      <c r="D386" s="231">
        <v>100</v>
      </c>
      <c r="E386" s="231">
        <v>100</v>
      </c>
      <c r="F386" s="231">
        <v>-100</v>
      </c>
      <c r="G386" s="1883">
        <v>30201</v>
      </c>
    </row>
    <row r="387" spans="1:7" x14ac:dyDescent="0.25">
      <c r="A387" s="1883">
        <v>302012432</v>
      </c>
      <c r="B387" s="231" t="s">
        <v>685</v>
      </c>
      <c r="C387" s="231">
        <v>0</v>
      </c>
      <c r="D387" s="231">
        <v>0</v>
      </c>
      <c r="E387" s="231">
        <v>0</v>
      </c>
      <c r="F387" s="231">
        <v>0</v>
      </c>
      <c r="G387" s="1883">
        <v>30201</v>
      </c>
    </row>
    <row r="388" spans="1:7" x14ac:dyDescent="0.25">
      <c r="A388" s="1883">
        <v>302012435</v>
      </c>
      <c r="B388" s="231" t="s">
        <v>687</v>
      </c>
      <c r="C388" s="231">
        <v>0</v>
      </c>
      <c r="D388" s="231">
        <v>0</v>
      </c>
      <c r="E388" s="231">
        <v>0</v>
      </c>
      <c r="F388" s="231">
        <v>0</v>
      </c>
      <c r="G388" s="1883">
        <v>30201</v>
      </c>
    </row>
    <row r="389" spans="1:7" x14ac:dyDescent="0.25">
      <c r="A389" s="1883">
        <v>302012445</v>
      </c>
      <c r="B389" s="231" t="s">
        <v>689</v>
      </c>
      <c r="C389" s="231">
        <v>0</v>
      </c>
      <c r="D389" s="231">
        <v>0</v>
      </c>
      <c r="E389" s="231">
        <v>0</v>
      </c>
      <c r="F389" s="231">
        <v>0</v>
      </c>
      <c r="G389" s="1883">
        <v>30201</v>
      </c>
    </row>
    <row r="390" spans="1:7" x14ac:dyDescent="0.25">
      <c r="A390" s="1883">
        <v>302012500</v>
      </c>
      <c r="B390" s="231" t="s">
        <v>691</v>
      </c>
      <c r="C390" s="231">
        <v>0</v>
      </c>
      <c r="D390" s="231">
        <v>700</v>
      </c>
      <c r="E390" s="231">
        <v>700</v>
      </c>
      <c r="F390" s="231">
        <v>-700</v>
      </c>
      <c r="G390" s="1883">
        <v>30201</v>
      </c>
    </row>
    <row r="391" spans="1:7" x14ac:dyDescent="0.25">
      <c r="A391" s="1883">
        <v>302012510</v>
      </c>
      <c r="B391" s="231" t="s">
        <v>693</v>
      </c>
      <c r="C391" s="231">
        <v>0</v>
      </c>
      <c r="D391" s="231">
        <v>0</v>
      </c>
      <c r="E391" s="231">
        <v>0</v>
      </c>
      <c r="F391" s="231">
        <v>0</v>
      </c>
      <c r="G391" s="1883">
        <v>30201</v>
      </c>
    </row>
    <row r="392" spans="1:7" x14ac:dyDescent="0.25">
      <c r="A392" s="1883">
        <v>302012520</v>
      </c>
      <c r="B392" s="231" t="s">
        <v>695</v>
      </c>
      <c r="C392" s="231">
        <v>0</v>
      </c>
      <c r="D392" s="231">
        <v>0</v>
      </c>
      <c r="E392" s="231">
        <v>0</v>
      </c>
      <c r="F392" s="231">
        <v>0</v>
      </c>
      <c r="G392" s="1883">
        <v>30201</v>
      </c>
    </row>
    <row r="393" spans="1:7" x14ac:dyDescent="0.25">
      <c r="A393" s="1883">
        <v>302012524</v>
      </c>
      <c r="B393" s="231" t="s">
        <v>697</v>
      </c>
      <c r="C393" s="231">
        <v>0</v>
      </c>
      <c r="D393" s="231">
        <v>150</v>
      </c>
      <c r="E393" s="231">
        <v>150</v>
      </c>
      <c r="F393" s="231">
        <v>-150</v>
      </c>
      <c r="G393" s="1883">
        <v>30201</v>
      </c>
    </row>
    <row r="394" spans="1:7" x14ac:dyDescent="0.25">
      <c r="A394" s="1883">
        <v>302012701</v>
      </c>
      <c r="B394" s="231" t="s">
        <v>699</v>
      </c>
      <c r="C394" s="231">
        <v>0</v>
      </c>
      <c r="D394" s="231">
        <v>0</v>
      </c>
      <c r="E394" s="231">
        <v>0</v>
      </c>
      <c r="F394" s="231">
        <v>0</v>
      </c>
      <c r="G394" s="1883">
        <v>30201</v>
      </c>
    </row>
    <row r="395" spans="1:7" x14ac:dyDescent="0.25">
      <c r="A395" s="1883">
        <v>302012706</v>
      </c>
      <c r="B395" s="231" t="s">
        <v>701</v>
      </c>
      <c r="C395" s="231">
        <v>0</v>
      </c>
      <c r="D395" s="231">
        <v>0</v>
      </c>
      <c r="E395" s="231">
        <v>0</v>
      </c>
      <c r="F395" s="231">
        <v>0</v>
      </c>
      <c r="G395" s="1883">
        <v>30201</v>
      </c>
    </row>
    <row r="396" spans="1:7" x14ac:dyDescent="0.25">
      <c r="A396" s="1883">
        <v>302012800</v>
      </c>
      <c r="B396" s="231" t="s">
        <v>703</v>
      </c>
      <c r="C396" s="231">
        <v>0</v>
      </c>
      <c r="D396" s="231">
        <v>0</v>
      </c>
      <c r="E396" s="231">
        <v>0</v>
      </c>
      <c r="F396" s="231">
        <v>0</v>
      </c>
      <c r="G396" s="1883">
        <v>30201</v>
      </c>
    </row>
    <row r="397" spans="1:7" x14ac:dyDescent="0.25">
      <c r="A397" s="1883">
        <v>302012801</v>
      </c>
      <c r="B397" s="231" t="s">
        <v>705</v>
      </c>
      <c r="C397" s="231">
        <v>545</v>
      </c>
      <c r="D397" s="231">
        <v>500</v>
      </c>
      <c r="E397" s="231">
        <v>500</v>
      </c>
      <c r="F397" s="231">
        <v>45</v>
      </c>
      <c r="G397" s="1883">
        <v>30201</v>
      </c>
    </row>
    <row r="398" spans="1:7" x14ac:dyDescent="0.25">
      <c r="A398" s="1883">
        <v>302012819</v>
      </c>
      <c r="B398" s="231" t="s">
        <v>707</v>
      </c>
      <c r="C398" s="231">
        <v>0</v>
      </c>
      <c r="D398" s="231">
        <v>0</v>
      </c>
      <c r="E398" s="231">
        <v>0</v>
      </c>
      <c r="F398" s="231">
        <v>0</v>
      </c>
      <c r="G398" s="1883">
        <v>30201</v>
      </c>
    </row>
    <row r="399" spans="1:7" x14ac:dyDescent="0.25">
      <c r="A399" s="1883">
        <v>302012820</v>
      </c>
      <c r="B399" s="231" t="s">
        <v>709</v>
      </c>
      <c r="C399" s="231">
        <v>0</v>
      </c>
      <c r="D399" s="231">
        <v>1850</v>
      </c>
      <c r="E399" s="231">
        <v>1850</v>
      </c>
      <c r="F399" s="231">
        <v>-1850</v>
      </c>
      <c r="G399" s="1883">
        <v>30201</v>
      </c>
    </row>
    <row r="400" spans="1:7" x14ac:dyDescent="0.25">
      <c r="A400" s="1883">
        <v>302012821</v>
      </c>
      <c r="B400" s="231" t="s">
        <v>711</v>
      </c>
      <c r="C400" s="231">
        <v>-50</v>
      </c>
      <c r="D400" s="231">
        <v>1500</v>
      </c>
      <c r="E400" s="231">
        <v>1500</v>
      </c>
      <c r="F400" s="231">
        <v>-1550</v>
      </c>
      <c r="G400" s="1883">
        <v>30201</v>
      </c>
    </row>
    <row r="401" spans="1:7" x14ac:dyDescent="0.25">
      <c r="A401" s="1883">
        <v>302012823</v>
      </c>
      <c r="B401" s="231" t="s">
        <v>713</v>
      </c>
      <c r="C401" s="231">
        <v>0</v>
      </c>
      <c r="D401" s="231">
        <v>0</v>
      </c>
      <c r="E401" s="231">
        <v>0</v>
      </c>
      <c r="F401" s="231">
        <v>0</v>
      </c>
      <c r="G401" s="1883">
        <v>30201</v>
      </c>
    </row>
    <row r="402" spans="1:7" x14ac:dyDescent="0.25">
      <c r="A402" s="1883">
        <v>302012824</v>
      </c>
      <c r="B402" s="231" t="s">
        <v>715</v>
      </c>
      <c r="C402" s="231">
        <v>0</v>
      </c>
      <c r="D402" s="231">
        <v>0</v>
      </c>
      <c r="E402" s="231">
        <v>0</v>
      </c>
      <c r="F402" s="231">
        <v>0</v>
      </c>
      <c r="G402" s="1883">
        <v>30201</v>
      </c>
    </row>
    <row r="403" spans="1:7" x14ac:dyDescent="0.25">
      <c r="A403" s="1883">
        <v>302012825</v>
      </c>
      <c r="B403" s="231" t="s">
        <v>717</v>
      </c>
      <c r="C403" s="231">
        <v>0</v>
      </c>
      <c r="D403" s="231">
        <v>300</v>
      </c>
      <c r="E403" s="231">
        <v>300</v>
      </c>
      <c r="F403" s="231">
        <v>-300</v>
      </c>
      <c r="G403" s="1883">
        <v>30201</v>
      </c>
    </row>
    <row r="404" spans="1:7" x14ac:dyDescent="0.25">
      <c r="A404" s="1883">
        <v>302012826</v>
      </c>
      <c r="B404" s="231" t="s">
        <v>719</v>
      </c>
      <c r="C404" s="231">
        <v>0</v>
      </c>
      <c r="D404" s="231">
        <v>1000</v>
      </c>
      <c r="E404" s="231">
        <v>1000</v>
      </c>
      <c r="F404" s="231">
        <v>-1000</v>
      </c>
      <c r="G404" s="1883">
        <v>30201</v>
      </c>
    </row>
    <row r="405" spans="1:7" x14ac:dyDescent="0.25">
      <c r="A405" s="1883">
        <v>302012830</v>
      </c>
      <c r="B405" s="231" t="s">
        <v>721</v>
      </c>
      <c r="C405" s="231">
        <v>0</v>
      </c>
      <c r="D405" s="231">
        <v>500</v>
      </c>
      <c r="E405" s="231">
        <v>500</v>
      </c>
      <c r="F405" s="231">
        <v>-500</v>
      </c>
      <c r="G405" s="1883">
        <v>30201</v>
      </c>
    </row>
    <row r="406" spans="1:7" x14ac:dyDescent="0.25">
      <c r="A406" s="1883">
        <v>302012831</v>
      </c>
      <c r="B406" s="231" t="s">
        <v>723</v>
      </c>
      <c r="C406" s="231">
        <v>0</v>
      </c>
      <c r="D406" s="231">
        <v>0</v>
      </c>
      <c r="E406" s="231">
        <v>0</v>
      </c>
      <c r="F406" s="231">
        <v>0</v>
      </c>
      <c r="G406" s="1883">
        <v>30201</v>
      </c>
    </row>
    <row r="407" spans="1:7" x14ac:dyDescent="0.25">
      <c r="A407" s="1883">
        <v>302012951</v>
      </c>
      <c r="B407" s="231" t="s">
        <v>725</v>
      </c>
      <c r="C407" s="231">
        <v>10838.84</v>
      </c>
      <c r="D407" s="231">
        <v>8650</v>
      </c>
      <c r="E407" s="231">
        <v>8650</v>
      </c>
      <c r="F407" s="231">
        <v>2188.84</v>
      </c>
      <c r="G407" s="1883">
        <v>30201</v>
      </c>
    </row>
    <row r="408" spans="1:7" x14ac:dyDescent="0.25">
      <c r="A408" s="1883">
        <v>302014600</v>
      </c>
      <c r="B408" s="231" t="s">
        <v>727</v>
      </c>
      <c r="C408" s="231">
        <v>0</v>
      </c>
      <c r="D408" s="231">
        <v>0</v>
      </c>
      <c r="E408" s="231">
        <v>0</v>
      </c>
      <c r="F408" s="231">
        <v>0</v>
      </c>
      <c r="G408" s="1883">
        <v>30201</v>
      </c>
    </row>
    <row r="409" spans="1:7" x14ac:dyDescent="0.25">
      <c r="A409" s="1883">
        <v>302014610</v>
      </c>
      <c r="B409" s="231" t="s">
        <v>729</v>
      </c>
      <c r="C409" s="231">
        <v>0</v>
      </c>
      <c r="D409" s="231">
        <v>0</v>
      </c>
      <c r="E409" s="231">
        <v>0</v>
      </c>
      <c r="F409" s="231">
        <v>0</v>
      </c>
      <c r="G409" s="1883">
        <v>30201</v>
      </c>
    </row>
    <row r="410" spans="1:7" x14ac:dyDescent="0.25">
      <c r="A410" s="1883">
        <v>302014611</v>
      </c>
      <c r="B410" s="231" t="s">
        <v>731</v>
      </c>
      <c r="C410" s="231">
        <v>0</v>
      </c>
      <c r="D410" s="231">
        <v>0</v>
      </c>
      <c r="E410" s="231">
        <v>0</v>
      </c>
      <c r="F410" s="231">
        <v>0</v>
      </c>
      <c r="G410" s="1883">
        <v>30201</v>
      </c>
    </row>
    <row r="411" spans="1:7" x14ac:dyDescent="0.25">
      <c r="A411" s="1883">
        <v>302014618</v>
      </c>
      <c r="B411" s="231" t="s">
        <v>733</v>
      </c>
      <c r="C411" s="231">
        <v>0</v>
      </c>
      <c r="D411" s="231">
        <v>0</v>
      </c>
      <c r="E411" s="231">
        <v>0</v>
      </c>
      <c r="F411" s="231">
        <v>0</v>
      </c>
      <c r="G411" s="1883">
        <v>30201</v>
      </c>
    </row>
    <row r="412" spans="1:7" x14ac:dyDescent="0.25">
      <c r="A412" s="1883">
        <v>302014619</v>
      </c>
      <c r="B412" s="231" t="s">
        <v>735</v>
      </c>
      <c r="C412" s="231">
        <v>0</v>
      </c>
      <c r="D412" s="231">
        <v>0</v>
      </c>
      <c r="E412" s="231">
        <v>0</v>
      </c>
      <c r="F412" s="231">
        <v>0</v>
      </c>
      <c r="G412" s="1883">
        <v>30201</v>
      </c>
    </row>
    <row r="413" spans="1:7" x14ac:dyDescent="0.25">
      <c r="A413" s="1883">
        <v>302014621</v>
      </c>
      <c r="B413" s="231" t="s">
        <v>737</v>
      </c>
      <c r="C413" s="231">
        <v>0</v>
      </c>
      <c r="D413" s="231">
        <v>0</v>
      </c>
      <c r="E413" s="231">
        <v>0</v>
      </c>
      <c r="F413" s="231">
        <v>0</v>
      </c>
      <c r="G413" s="1883">
        <v>30201</v>
      </c>
    </row>
    <row r="414" spans="1:7" x14ac:dyDescent="0.25">
      <c r="A414" s="1883">
        <v>302014622</v>
      </c>
      <c r="B414" s="231" t="s">
        <v>739</v>
      </c>
      <c r="C414" s="231">
        <v>0</v>
      </c>
      <c r="D414" s="231">
        <v>0</v>
      </c>
      <c r="E414" s="231">
        <v>0</v>
      </c>
      <c r="F414" s="231">
        <v>0</v>
      </c>
      <c r="G414" s="1883">
        <v>30201</v>
      </c>
    </row>
    <row r="415" spans="1:7" x14ac:dyDescent="0.25">
      <c r="A415" s="1883">
        <v>302015162</v>
      </c>
      <c r="B415" s="231" t="s">
        <v>741</v>
      </c>
      <c r="C415" s="231">
        <v>0</v>
      </c>
      <c r="D415" s="231">
        <v>50</v>
      </c>
      <c r="E415" s="231">
        <v>50</v>
      </c>
      <c r="F415" s="231">
        <v>-50</v>
      </c>
      <c r="G415" s="1883">
        <v>30201</v>
      </c>
    </row>
    <row r="416" spans="1:7" x14ac:dyDescent="0.25">
      <c r="A416" s="1883">
        <v>302015163</v>
      </c>
      <c r="B416" s="231" t="s">
        <v>743</v>
      </c>
      <c r="C416" s="231">
        <v>232.5</v>
      </c>
      <c r="D416" s="231">
        <v>50</v>
      </c>
      <c r="E416" s="231">
        <v>50</v>
      </c>
      <c r="F416" s="231">
        <v>182.5</v>
      </c>
      <c r="G416" s="1883">
        <v>30201</v>
      </c>
    </row>
    <row r="417" spans="1:7" x14ac:dyDescent="0.25">
      <c r="A417" s="1883">
        <v>302016009</v>
      </c>
      <c r="B417" s="231" t="s">
        <v>745</v>
      </c>
      <c r="C417" s="231">
        <v>0</v>
      </c>
      <c r="D417" s="231">
        <v>0</v>
      </c>
      <c r="E417" s="231">
        <v>0</v>
      </c>
      <c r="F417" s="231">
        <v>0</v>
      </c>
      <c r="G417" s="1883">
        <v>30201</v>
      </c>
    </row>
    <row r="418" spans="1:7" x14ac:dyDescent="0.25">
      <c r="A418" s="1883">
        <v>302016010</v>
      </c>
      <c r="B418" s="231" t="s">
        <v>747</v>
      </c>
      <c r="C418" s="231">
        <v>0</v>
      </c>
      <c r="D418" s="231">
        <v>0</v>
      </c>
      <c r="E418" s="231">
        <v>0</v>
      </c>
      <c r="F418" s="231">
        <v>0</v>
      </c>
      <c r="G418" s="1883">
        <v>30201</v>
      </c>
    </row>
    <row r="419" spans="1:7" x14ac:dyDescent="0.25">
      <c r="A419" s="1883">
        <v>302016011</v>
      </c>
      <c r="B419" s="231" t="s">
        <v>749</v>
      </c>
      <c r="C419" s="231">
        <v>0</v>
      </c>
      <c r="D419" s="231">
        <v>0</v>
      </c>
      <c r="E419" s="231">
        <v>0</v>
      </c>
      <c r="F419" s="231">
        <v>0</v>
      </c>
      <c r="G419" s="1883">
        <v>30201</v>
      </c>
    </row>
    <row r="420" spans="1:7" x14ac:dyDescent="0.25">
      <c r="A420" s="1883">
        <v>302017369</v>
      </c>
      <c r="B420" s="231" t="s">
        <v>751</v>
      </c>
      <c r="C420" s="231">
        <v>0</v>
      </c>
      <c r="D420" s="231">
        <v>0</v>
      </c>
      <c r="E420" s="231">
        <v>0</v>
      </c>
      <c r="F420" s="231">
        <v>0</v>
      </c>
      <c r="G420" s="1883">
        <v>30201</v>
      </c>
    </row>
    <row r="421" spans="1:7" x14ac:dyDescent="0.25">
      <c r="A421" s="1883">
        <v>302019051</v>
      </c>
      <c r="B421" s="231" t="s">
        <v>753</v>
      </c>
      <c r="C421" s="231">
        <v>0</v>
      </c>
      <c r="D421" s="231">
        <v>0</v>
      </c>
      <c r="E421" s="231">
        <v>0</v>
      </c>
      <c r="F421" s="231">
        <v>0</v>
      </c>
      <c r="G421" s="1883">
        <v>30201</v>
      </c>
    </row>
    <row r="422" spans="1:7" x14ac:dyDescent="0.25">
      <c r="A422" s="1883">
        <v>302019054</v>
      </c>
      <c r="B422" s="231" t="s">
        <v>2751</v>
      </c>
      <c r="C422" s="231">
        <v>0</v>
      </c>
      <c r="D422" s="231">
        <v>0</v>
      </c>
      <c r="E422" s="231">
        <v>0</v>
      </c>
      <c r="F422" s="231">
        <v>0</v>
      </c>
      <c r="G422" s="1883">
        <v>30201</v>
      </c>
    </row>
    <row r="423" spans="1:7" x14ac:dyDescent="0.25">
      <c r="A423" s="1883">
        <v>302019846</v>
      </c>
      <c r="B423" s="231" t="s">
        <v>755</v>
      </c>
      <c r="C423" s="231">
        <v>0</v>
      </c>
      <c r="D423" s="231">
        <v>0</v>
      </c>
      <c r="E423" s="231">
        <v>0</v>
      </c>
      <c r="F423" s="231">
        <v>0</v>
      </c>
      <c r="G423" s="1883">
        <v>30201</v>
      </c>
    </row>
    <row r="424" spans="1:7" x14ac:dyDescent="0.25">
      <c r="A424" s="1883">
        <v>303010100</v>
      </c>
      <c r="B424" s="231" t="s">
        <v>757</v>
      </c>
      <c r="C424" s="231">
        <v>136377.01</v>
      </c>
      <c r="D424" s="231">
        <v>119550</v>
      </c>
      <c r="E424" s="231">
        <v>119550</v>
      </c>
      <c r="F424" s="231">
        <v>16827.009999999998</v>
      </c>
      <c r="G424" s="1883">
        <v>30301</v>
      </c>
    </row>
    <row r="425" spans="1:7" x14ac:dyDescent="0.25">
      <c r="A425" s="1883">
        <v>303010101</v>
      </c>
      <c r="B425" s="231" t="s">
        <v>759</v>
      </c>
      <c r="C425" s="231">
        <v>0</v>
      </c>
      <c r="D425" s="231">
        <v>0</v>
      </c>
      <c r="E425" s="231">
        <v>0</v>
      </c>
      <c r="F425" s="231">
        <v>0</v>
      </c>
      <c r="G425" s="1883">
        <v>30301</v>
      </c>
    </row>
    <row r="426" spans="1:7" x14ac:dyDescent="0.25">
      <c r="A426" s="1883">
        <v>303010102</v>
      </c>
      <c r="B426" s="231" t="s">
        <v>761</v>
      </c>
      <c r="C426" s="231">
        <v>0</v>
      </c>
      <c r="D426" s="231">
        <v>0</v>
      </c>
      <c r="E426" s="231">
        <v>0</v>
      </c>
      <c r="F426" s="231">
        <v>0</v>
      </c>
      <c r="G426" s="1883">
        <v>30301</v>
      </c>
    </row>
    <row r="427" spans="1:7" x14ac:dyDescent="0.25">
      <c r="A427" s="1883">
        <v>303010103</v>
      </c>
      <c r="B427" s="231" t="s">
        <v>763</v>
      </c>
      <c r="C427" s="231">
        <v>0</v>
      </c>
      <c r="D427" s="231">
        <v>0</v>
      </c>
      <c r="E427" s="231">
        <v>0</v>
      </c>
      <c r="F427" s="231">
        <v>0</v>
      </c>
      <c r="G427" s="1883">
        <v>30301</v>
      </c>
    </row>
    <row r="428" spans="1:7" x14ac:dyDescent="0.25">
      <c r="A428" s="1883">
        <v>303010110</v>
      </c>
      <c r="B428" s="231" t="s">
        <v>765</v>
      </c>
      <c r="C428" s="231">
        <v>0</v>
      </c>
      <c r="D428" s="231">
        <v>0</v>
      </c>
      <c r="E428" s="231">
        <v>0</v>
      </c>
      <c r="F428" s="231">
        <v>0</v>
      </c>
      <c r="G428" s="1883">
        <v>30301</v>
      </c>
    </row>
    <row r="429" spans="1:7" x14ac:dyDescent="0.25">
      <c r="A429" s="1883">
        <v>303010120</v>
      </c>
      <c r="B429" s="231" t="s">
        <v>767</v>
      </c>
      <c r="C429" s="231">
        <v>0</v>
      </c>
      <c r="D429" s="231">
        <v>0</v>
      </c>
      <c r="E429" s="231">
        <v>0</v>
      </c>
      <c r="F429" s="231">
        <v>0</v>
      </c>
      <c r="G429" s="1883">
        <v>30301</v>
      </c>
    </row>
    <row r="430" spans="1:7" x14ac:dyDescent="0.25">
      <c r="A430" s="1883">
        <v>303010150</v>
      </c>
      <c r="B430" s="231" t="s">
        <v>769</v>
      </c>
      <c r="C430" s="231">
        <v>405.41</v>
      </c>
      <c r="D430" s="231">
        <v>0</v>
      </c>
      <c r="E430" s="231">
        <v>0</v>
      </c>
      <c r="F430" s="231">
        <v>405.41</v>
      </c>
      <c r="G430" s="1883">
        <v>30301</v>
      </c>
    </row>
    <row r="431" spans="1:7" x14ac:dyDescent="0.25">
      <c r="A431" s="1883">
        <v>303010200</v>
      </c>
      <c r="B431" s="231" t="s">
        <v>771</v>
      </c>
      <c r="C431" s="231">
        <v>10447.58</v>
      </c>
      <c r="D431" s="231">
        <v>0</v>
      </c>
      <c r="E431" s="231">
        <v>0</v>
      </c>
      <c r="F431" s="231">
        <v>10447.58</v>
      </c>
      <c r="G431" s="1883">
        <v>30301</v>
      </c>
    </row>
    <row r="432" spans="1:7" x14ac:dyDescent="0.25">
      <c r="A432" s="1883">
        <v>303010700</v>
      </c>
      <c r="B432" s="231" t="s">
        <v>773</v>
      </c>
      <c r="C432" s="231">
        <v>0</v>
      </c>
      <c r="D432" s="231">
        <v>0</v>
      </c>
      <c r="E432" s="231">
        <v>0</v>
      </c>
      <c r="F432" s="231">
        <v>0</v>
      </c>
      <c r="G432" s="1883">
        <v>30301</v>
      </c>
    </row>
    <row r="433" spans="1:7" x14ac:dyDescent="0.25">
      <c r="A433" s="1883">
        <v>303010800</v>
      </c>
      <c r="B433" s="231" t="s">
        <v>775</v>
      </c>
      <c r="C433" s="231">
        <v>0</v>
      </c>
      <c r="D433" s="231">
        <v>0</v>
      </c>
      <c r="E433" s="231">
        <v>0</v>
      </c>
      <c r="F433" s="231">
        <v>0</v>
      </c>
      <c r="G433" s="1883">
        <v>30301</v>
      </c>
    </row>
    <row r="434" spans="1:7" x14ac:dyDescent="0.25">
      <c r="A434" s="1883">
        <v>303010930</v>
      </c>
      <c r="B434" s="231" t="s">
        <v>777</v>
      </c>
      <c r="C434" s="231">
        <v>61.6</v>
      </c>
      <c r="D434" s="231">
        <v>650</v>
      </c>
      <c r="E434" s="231">
        <v>650</v>
      </c>
      <c r="F434" s="231">
        <v>-588.4</v>
      </c>
      <c r="G434" s="1883">
        <v>30301</v>
      </c>
    </row>
    <row r="435" spans="1:7" x14ac:dyDescent="0.25">
      <c r="A435" s="1883">
        <v>303010981</v>
      </c>
      <c r="B435" s="231" t="s">
        <v>2776</v>
      </c>
      <c r="C435" s="231">
        <v>0</v>
      </c>
      <c r="D435" s="231">
        <v>0</v>
      </c>
      <c r="E435" s="231">
        <v>0</v>
      </c>
      <c r="F435" s="231">
        <v>0</v>
      </c>
      <c r="G435" s="1883">
        <v>30301</v>
      </c>
    </row>
    <row r="436" spans="1:7" x14ac:dyDescent="0.25">
      <c r="A436" s="1883">
        <v>303012000</v>
      </c>
      <c r="B436" s="231" t="s">
        <v>779</v>
      </c>
      <c r="C436" s="231">
        <v>0</v>
      </c>
      <c r="D436" s="231">
        <v>0</v>
      </c>
      <c r="E436" s="231">
        <v>0</v>
      </c>
      <c r="F436" s="231">
        <v>0</v>
      </c>
      <c r="G436" s="1883">
        <v>30301</v>
      </c>
    </row>
    <row r="437" spans="1:7" x14ac:dyDescent="0.25">
      <c r="A437" s="1883">
        <v>303012004</v>
      </c>
      <c r="B437" s="231" t="s">
        <v>781</v>
      </c>
      <c r="C437" s="231">
        <v>0</v>
      </c>
      <c r="D437" s="231">
        <v>2100</v>
      </c>
      <c r="E437" s="231">
        <v>2100</v>
      </c>
      <c r="F437" s="231">
        <v>-2100</v>
      </c>
      <c r="G437" s="1883">
        <v>30301</v>
      </c>
    </row>
    <row r="438" spans="1:7" x14ac:dyDescent="0.25">
      <c r="A438" s="1883">
        <v>303012022</v>
      </c>
      <c r="B438" s="231" t="s">
        <v>783</v>
      </c>
      <c r="C438" s="231">
        <v>0</v>
      </c>
      <c r="D438" s="231">
        <v>1050</v>
      </c>
      <c r="E438" s="231">
        <v>1050</v>
      </c>
      <c r="F438" s="231">
        <v>-1050</v>
      </c>
      <c r="G438" s="1883">
        <v>30301</v>
      </c>
    </row>
    <row r="439" spans="1:7" x14ac:dyDescent="0.25">
      <c r="A439" s="1883">
        <v>303012423</v>
      </c>
      <c r="B439" s="231" t="s">
        <v>785</v>
      </c>
      <c r="C439" s="231">
        <v>436.9</v>
      </c>
      <c r="D439" s="231">
        <v>4750</v>
      </c>
      <c r="E439" s="231">
        <v>4750</v>
      </c>
      <c r="F439" s="231">
        <v>-4313.1000000000004</v>
      </c>
      <c r="G439" s="1883">
        <v>30301</v>
      </c>
    </row>
    <row r="440" spans="1:7" x14ac:dyDescent="0.25">
      <c r="A440" s="1883">
        <v>303012427</v>
      </c>
      <c r="B440" s="231" t="s">
        <v>787</v>
      </c>
      <c r="C440" s="231">
        <v>0</v>
      </c>
      <c r="D440" s="231">
        <v>0</v>
      </c>
      <c r="E440" s="231">
        <v>0</v>
      </c>
      <c r="F440" s="231">
        <v>0</v>
      </c>
      <c r="G440" s="1883">
        <v>30301</v>
      </c>
    </row>
    <row r="441" spans="1:7" x14ac:dyDescent="0.25">
      <c r="A441" s="1883">
        <v>303012430</v>
      </c>
      <c r="B441" s="231" t="s">
        <v>789</v>
      </c>
      <c r="C441" s="231">
        <v>124</v>
      </c>
      <c r="D441" s="231">
        <v>200</v>
      </c>
      <c r="E441" s="231">
        <v>200</v>
      </c>
      <c r="F441" s="231">
        <v>-76</v>
      </c>
      <c r="G441" s="1883">
        <v>30301</v>
      </c>
    </row>
    <row r="442" spans="1:7" x14ac:dyDescent="0.25">
      <c r="A442" s="1883">
        <v>303012432</v>
      </c>
      <c r="B442" s="231" t="s">
        <v>791</v>
      </c>
      <c r="C442" s="231">
        <v>35.5</v>
      </c>
      <c r="D442" s="231">
        <v>3800</v>
      </c>
      <c r="E442" s="231">
        <v>3800</v>
      </c>
      <c r="F442" s="231">
        <v>-3764.5</v>
      </c>
      <c r="G442" s="1883">
        <v>30301</v>
      </c>
    </row>
    <row r="443" spans="1:7" x14ac:dyDescent="0.25">
      <c r="A443" s="1883">
        <v>303012438</v>
      </c>
      <c r="B443" s="231" t="s">
        <v>793</v>
      </c>
      <c r="C443" s="231">
        <v>0</v>
      </c>
      <c r="D443" s="231">
        <v>0</v>
      </c>
      <c r="E443" s="231">
        <v>0</v>
      </c>
      <c r="F443" s="231">
        <v>0</v>
      </c>
      <c r="G443" s="1883">
        <v>30301</v>
      </c>
    </row>
    <row r="444" spans="1:7" x14ac:dyDescent="0.25">
      <c r="A444" s="1883">
        <v>303012439</v>
      </c>
      <c r="B444" s="231" t="s">
        <v>795</v>
      </c>
      <c r="C444" s="231">
        <v>0</v>
      </c>
      <c r="D444" s="231">
        <v>0</v>
      </c>
      <c r="E444" s="231">
        <v>0</v>
      </c>
      <c r="F444" s="231">
        <v>0</v>
      </c>
      <c r="G444" s="1883">
        <v>30301</v>
      </c>
    </row>
    <row r="445" spans="1:7" x14ac:dyDescent="0.25">
      <c r="A445" s="1883">
        <v>303012500</v>
      </c>
      <c r="B445" s="231" t="s">
        <v>797</v>
      </c>
      <c r="C445" s="231">
        <v>637.44000000000005</v>
      </c>
      <c r="D445" s="231">
        <v>4250</v>
      </c>
      <c r="E445" s="231">
        <v>4250</v>
      </c>
      <c r="F445" s="231">
        <v>-3612.56</v>
      </c>
      <c r="G445" s="1883">
        <v>30301</v>
      </c>
    </row>
    <row r="446" spans="1:7" x14ac:dyDescent="0.25">
      <c r="A446" s="1883">
        <v>303012510</v>
      </c>
      <c r="B446" s="231" t="s">
        <v>799</v>
      </c>
      <c r="C446" s="231">
        <v>0</v>
      </c>
      <c r="D446" s="231">
        <v>0</v>
      </c>
      <c r="E446" s="231">
        <v>0</v>
      </c>
      <c r="F446" s="231">
        <v>0</v>
      </c>
      <c r="G446" s="1883">
        <v>30301</v>
      </c>
    </row>
    <row r="447" spans="1:7" x14ac:dyDescent="0.25">
      <c r="A447" s="1883">
        <v>303012520</v>
      </c>
      <c r="B447" s="231" t="s">
        <v>801</v>
      </c>
      <c r="C447" s="231">
        <v>0</v>
      </c>
      <c r="D447" s="231">
        <v>250</v>
      </c>
      <c r="E447" s="231">
        <v>250</v>
      </c>
      <c r="F447" s="231">
        <v>-250</v>
      </c>
      <c r="G447" s="1883">
        <v>30301</v>
      </c>
    </row>
    <row r="448" spans="1:7" x14ac:dyDescent="0.25">
      <c r="A448" s="1883">
        <v>303012701</v>
      </c>
      <c r="B448" s="231" t="s">
        <v>803</v>
      </c>
      <c r="C448" s="231">
        <v>7608.48</v>
      </c>
      <c r="D448" s="231">
        <v>7700</v>
      </c>
      <c r="E448" s="231">
        <v>7700</v>
      </c>
      <c r="F448" s="231">
        <v>-91.52</v>
      </c>
      <c r="G448" s="1883">
        <v>30301</v>
      </c>
    </row>
    <row r="449" spans="1:7" x14ac:dyDescent="0.25">
      <c r="A449" s="1883">
        <v>303012703</v>
      </c>
      <c r="B449" s="231" t="s">
        <v>805</v>
      </c>
      <c r="C449" s="231">
        <v>0</v>
      </c>
      <c r="D449" s="231">
        <v>100</v>
      </c>
      <c r="E449" s="231">
        <v>100</v>
      </c>
      <c r="F449" s="231">
        <v>-100</v>
      </c>
      <c r="G449" s="1883">
        <v>30301</v>
      </c>
    </row>
    <row r="450" spans="1:7" x14ac:dyDescent="0.25">
      <c r="A450" s="1883">
        <v>303012706</v>
      </c>
      <c r="B450" s="231" t="s">
        <v>807</v>
      </c>
      <c r="C450" s="231">
        <v>0</v>
      </c>
      <c r="D450" s="231">
        <v>0</v>
      </c>
      <c r="E450" s="231">
        <v>0</v>
      </c>
      <c r="F450" s="231">
        <v>0</v>
      </c>
      <c r="G450" s="1883">
        <v>30301</v>
      </c>
    </row>
    <row r="451" spans="1:7" x14ac:dyDescent="0.25">
      <c r="A451" s="1883">
        <v>303014600</v>
      </c>
      <c r="B451" s="231" t="s">
        <v>809</v>
      </c>
      <c r="C451" s="231">
        <v>0</v>
      </c>
      <c r="D451" s="231">
        <v>0</v>
      </c>
      <c r="E451" s="231">
        <v>0</v>
      </c>
      <c r="F451" s="231">
        <v>0</v>
      </c>
      <c r="G451" s="1883">
        <v>30301</v>
      </c>
    </row>
    <row r="452" spans="1:7" x14ac:dyDescent="0.25">
      <c r="A452" s="1883">
        <v>303014610</v>
      </c>
      <c r="B452" s="231" t="s">
        <v>811</v>
      </c>
      <c r="C452" s="231">
        <v>0</v>
      </c>
      <c r="D452" s="231">
        <v>0</v>
      </c>
      <c r="E452" s="231">
        <v>0</v>
      </c>
      <c r="F452" s="231">
        <v>0</v>
      </c>
      <c r="G452" s="1883">
        <v>30301</v>
      </c>
    </row>
    <row r="453" spans="1:7" x14ac:dyDescent="0.25">
      <c r="A453" s="1883">
        <v>303014611</v>
      </c>
      <c r="B453" s="231" t="s">
        <v>813</v>
      </c>
      <c r="C453" s="231">
        <v>0</v>
      </c>
      <c r="D453" s="231">
        <v>0</v>
      </c>
      <c r="E453" s="231">
        <v>0</v>
      </c>
      <c r="F453" s="231">
        <v>0</v>
      </c>
      <c r="G453" s="1883">
        <v>30301</v>
      </c>
    </row>
    <row r="454" spans="1:7" x14ac:dyDescent="0.25">
      <c r="A454" s="1883">
        <v>303014618</v>
      </c>
      <c r="B454" s="231" t="s">
        <v>815</v>
      </c>
      <c r="C454" s="231">
        <v>0</v>
      </c>
      <c r="D454" s="231">
        <v>0</v>
      </c>
      <c r="E454" s="231">
        <v>0</v>
      </c>
      <c r="F454" s="231">
        <v>0</v>
      </c>
      <c r="G454" s="1883">
        <v>30301</v>
      </c>
    </row>
    <row r="455" spans="1:7" x14ac:dyDescent="0.25">
      <c r="A455" s="1883">
        <v>303014619</v>
      </c>
      <c r="B455" s="231" t="s">
        <v>817</v>
      </c>
      <c r="C455" s="231">
        <v>0</v>
      </c>
      <c r="D455" s="231">
        <v>0</v>
      </c>
      <c r="E455" s="231">
        <v>0</v>
      </c>
      <c r="F455" s="231">
        <v>0</v>
      </c>
      <c r="G455" s="1883">
        <v>30301</v>
      </c>
    </row>
    <row r="456" spans="1:7" x14ac:dyDescent="0.25">
      <c r="A456" s="1883">
        <v>303014621</v>
      </c>
      <c r="B456" s="231" t="s">
        <v>819</v>
      </c>
      <c r="C456" s="231">
        <v>0</v>
      </c>
      <c r="D456" s="231">
        <v>0</v>
      </c>
      <c r="E456" s="231">
        <v>0</v>
      </c>
      <c r="F456" s="231">
        <v>0</v>
      </c>
      <c r="G456" s="1883">
        <v>30301</v>
      </c>
    </row>
    <row r="457" spans="1:7" x14ac:dyDescent="0.25">
      <c r="A457" s="1883">
        <v>303015007</v>
      </c>
      <c r="B457" s="231" t="s">
        <v>821</v>
      </c>
      <c r="C457" s="231">
        <v>0</v>
      </c>
      <c r="D457" s="231">
        <v>0</v>
      </c>
      <c r="E457" s="231">
        <v>0</v>
      </c>
      <c r="F457" s="231">
        <v>0</v>
      </c>
      <c r="G457" s="1883">
        <v>30301</v>
      </c>
    </row>
    <row r="458" spans="1:7" x14ac:dyDescent="0.25">
      <c r="A458" s="1883">
        <v>303015124</v>
      </c>
      <c r="B458" s="231" t="s">
        <v>2752</v>
      </c>
      <c r="C458" s="231">
        <v>0</v>
      </c>
      <c r="D458" s="231">
        <v>0</v>
      </c>
      <c r="E458" s="231">
        <v>0</v>
      </c>
      <c r="F458" s="231">
        <v>0</v>
      </c>
      <c r="G458" s="1883">
        <v>30301</v>
      </c>
    </row>
    <row r="459" spans="1:7" x14ac:dyDescent="0.25">
      <c r="A459" s="1883">
        <v>303015902</v>
      </c>
      <c r="B459" s="231" t="s">
        <v>823</v>
      </c>
      <c r="C459" s="231">
        <v>0</v>
      </c>
      <c r="D459" s="231">
        <v>0</v>
      </c>
      <c r="E459" s="231">
        <v>0</v>
      </c>
      <c r="F459" s="231">
        <v>0</v>
      </c>
      <c r="G459" s="1883">
        <v>30301</v>
      </c>
    </row>
    <row r="460" spans="1:7" x14ac:dyDescent="0.25">
      <c r="A460" s="1883">
        <v>303016010</v>
      </c>
      <c r="B460" s="231" t="s">
        <v>825</v>
      </c>
      <c r="C460" s="231">
        <v>0</v>
      </c>
      <c r="D460" s="231">
        <v>0</v>
      </c>
      <c r="E460" s="231">
        <v>0</v>
      </c>
      <c r="F460" s="231">
        <v>0</v>
      </c>
      <c r="G460" s="1883">
        <v>30301</v>
      </c>
    </row>
    <row r="461" spans="1:7" x14ac:dyDescent="0.25">
      <c r="A461" s="1883">
        <v>303019008</v>
      </c>
      <c r="B461" s="231" t="s">
        <v>827</v>
      </c>
      <c r="C461" s="231">
        <v>0</v>
      </c>
      <c r="D461" s="231">
        <v>0</v>
      </c>
      <c r="E461" s="231">
        <v>0</v>
      </c>
      <c r="F461" s="231">
        <v>0</v>
      </c>
      <c r="G461" s="1883">
        <v>30301</v>
      </c>
    </row>
    <row r="462" spans="1:7" x14ac:dyDescent="0.25">
      <c r="A462" s="1883">
        <v>303019051</v>
      </c>
      <c r="B462" s="231" t="s">
        <v>829</v>
      </c>
      <c r="C462" s="231">
        <v>0</v>
      </c>
      <c r="D462" s="231">
        <v>0</v>
      </c>
      <c r="E462" s="231">
        <v>0</v>
      </c>
      <c r="F462" s="231">
        <v>0</v>
      </c>
      <c r="G462" s="1883">
        <v>30301</v>
      </c>
    </row>
    <row r="463" spans="1:7" x14ac:dyDescent="0.25">
      <c r="A463" s="1883">
        <v>303019053</v>
      </c>
      <c r="B463" s="231" t="s">
        <v>831</v>
      </c>
      <c r="C463" s="231">
        <v>0</v>
      </c>
      <c r="D463" s="231">
        <v>0</v>
      </c>
      <c r="E463" s="231">
        <v>0</v>
      </c>
      <c r="F463" s="231">
        <v>0</v>
      </c>
      <c r="G463" s="1883">
        <v>30301</v>
      </c>
    </row>
    <row r="464" spans="1:7" x14ac:dyDescent="0.25">
      <c r="A464" s="1883">
        <v>303019054</v>
      </c>
      <c r="B464" s="231" t="s">
        <v>833</v>
      </c>
      <c r="C464" s="231">
        <v>0</v>
      </c>
      <c r="D464" s="231">
        <v>0</v>
      </c>
      <c r="E464" s="231">
        <v>0</v>
      </c>
      <c r="F464" s="231">
        <v>0</v>
      </c>
      <c r="G464" s="1883">
        <v>30301</v>
      </c>
    </row>
    <row r="465" spans="1:7" x14ac:dyDescent="0.25">
      <c r="A465" s="1883">
        <v>303019062</v>
      </c>
      <c r="B465" s="231" t="s">
        <v>835</v>
      </c>
      <c r="C465" s="231">
        <v>0</v>
      </c>
      <c r="D465" s="231">
        <v>0</v>
      </c>
      <c r="E465" s="231">
        <v>0</v>
      </c>
      <c r="F465" s="231">
        <v>0</v>
      </c>
      <c r="G465" s="1883">
        <v>30301</v>
      </c>
    </row>
    <row r="466" spans="1:7" x14ac:dyDescent="0.25">
      <c r="A466" s="1883">
        <v>303019100</v>
      </c>
      <c r="B466" s="231" t="s">
        <v>791</v>
      </c>
      <c r="C466" s="231">
        <v>0</v>
      </c>
      <c r="D466" s="231">
        <v>-55650</v>
      </c>
      <c r="E466" s="231">
        <v>-55650</v>
      </c>
      <c r="F466" s="231">
        <v>55650</v>
      </c>
      <c r="G466" s="1883">
        <v>30301</v>
      </c>
    </row>
    <row r="467" spans="1:7" x14ac:dyDescent="0.25">
      <c r="A467" s="1883">
        <v>303019103</v>
      </c>
      <c r="B467" s="231" t="s">
        <v>838</v>
      </c>
      <c r="C467" s="231">
        <v>0</v>
      </c>
      <c r="D467" s="231">
        <v>0</v>
      </c>
      <c r="E467" s="231">
        <v>0</v>
      </c>
      <c r="F467" s="231">
        <v>0</v>
      </c>
      <c r="G467" s="1883">
        <v>30301</v>
      </c>
    </row>
    <row r="468" spans="1:7" x14ac:dyDescent="0.25">
      <c r="A468" s="1883">
        <v>303019846</v>
      </c>
      <c r="B468" s="231" t="s">
        <v>840</v>
      </c>
      <c r="C468" s="231">
        <v>0</v>
      </c>
      <c r="D468" s="231">
        <v>0</v>
      </c>
      <c r="E468" s="231">
        <v>0</v>
      </c>
      <c r="F468" s="231">
        <v>0</v>
      </c>
      <c r="G468" s="1883">
        <v>30301</v>
      </c>
    </row>
    <row r="469" spans="1:7" x14ac:dyDescent="0.25">
      <c r="A469" s="1883">
        <v>303020100</v>
      </c>
      <c r="B469" s="231" t="s">
        <v>842</v>
      </c>
      <c r="C469" s="231">
        <v>0</v>
      </c>
      <c r="D469" s="231">
        <v>0</v>
      </c>
      <c r="E469" s="231">
        <v>0</v>
      </c>
      <c r="F469" s="231">
        <v>0</v>
      </c>
      <c r="G469" s="1883">
        <v>30302</v>
      </c>
    </row>
    <row r="470" spans="1:7" x14ac:dyDescent="0.25">
      <c r="A470" s="1883">
        <v>303020101</v>
      </c>
      <c r="B470" s="231" t="s">
        <v>844</v>
      </c>
      <c r="C470" s="231">
        <v>0</v>
      </c>
      <c r="D470" s="231">
        <v>0</v>
      </c>
      <c r="E470" s="231">
        <v>0</v>
      </c>
      <c r="F470" s="231">
        <v>0</v>
      </c>
      <c r="G470" s="1883">
        <v>30302</v>
      </c>
    </row>
    <row r="471" spans="1:7" x14ac:dyDescent="0.25">
      <c r="A471" s="1883">
        <v>303020102</v>
      </c>
      <c r="B471" s="231" t="s">
        <v>846</v>
      </c>
      <c r="C471" s="231">
        <v>0</v>
      </c>
      <c r="D471" s="231">
        <v>0</v>
      </c>
      <c r="E471" s="231">
        <v>0</v>
      </c>
      <c r="F471" s="231">
        <v>0</v>
      </c>
      <c r="G471" s="1883">
        <v>30302</v>
      </c>
    </row>
    <row r="472" spans="1:7" x14ac:dyDescent="0.25">
      <c r="A472" s="1883">
        <v>303020103</v>
      </c>
      <c r="B472" s="231" t="s">
        <v>848</v>
      </c>
      <c r="C472" s="231">
        <v>0</v>
      </c>
      <c r="D472" s="231">
        <v>0</v>
      </c>
      <c r="E472" s="231">
        <v>0</v>
      </c>
      <c r="F472" s="231">
        <v>0</v>
      </c>
      <c r="G472" s="1883">
        <v>30302</v>
      </c>
    </row>
    <row r="473" spans="1:7" x14ac:dyDescent="0.25">
      <c r="A473" s="1883">
        <v>303020120</v>
      </c>
      <c r="B473" s="231" t="s">
        <v>850</v>
      </c>
      <c r="C473" s="231">
        <v>0</v>
      </c>
      <c r="D473" s="231">
        <v>0</v>
      </c>
      <c r="E473" s="231">
        <v>0</v>
      </c>
      <c r="F473" s="231">
        <v>0</v>
      </c>
      <c r="G473" s="1883">
        <v>30302</v>
      </c>
    </row>
    <row r="474" spans="1:7" x14ac:dyDescent="0.25">
      <c r="A474" s="1883">
        <v>303020150</v>
      </c>
      <c r="B474" s="231" t="s">
        <v>852</v>
      </c>
      <c r="C474" s="231">
        <v>0</v>
      </c>
      <c r="D474" s="231">
        <v>0</v>
      </c>
      <c r="E474" s="231">
        <v>0</v>
      </c>
      <c r="F474" s="231">
        <v>0</v>
      </c>
      <c r="G474" s="1883">
        <v>30302</v>
      </c>
    </row>
    <row r="475" spans="1:7" x14ac:dyDescent="0.25">
      <c r="A475" s="1883">
        <v>303020200</v>
      </c>
      <c r="B475" s="231" t="s">
        <v>854</v>
      </c>
      <c r="C475" s="231">
        <v>0</v>
      </c>
      <c r="D475" s="231">
        <v>0</v>
      </c>
      <c r="E475" s="231">
        <v>0</v>
      </c>
      <c r="F475" s="231">
        <v>0</v>
      </c>
      <c r="G475" s="1883">
        <v>30302</v>
      </c>
    </row>
    <row r="476" spans="1:7" x14ac:dyDescent="0.25">
      <c r="A476" s="1883">
        <v>303020700</v>
      </c>
      <c r="B476" s="231" t="s">
        <v>856</v>
      </c>
      <c r="C476" s="231">
        <v>0</v>
      </c>
      <c r="D476" s="231">
        <v>0</v>
      </c>
      <c r="E476" s="231">
        <v>0</v>
      </c>
      <c r="F476" s="231">
        <v>0</v>
      </c>
      <c r="G476" s="1883">
        <v>30302</v>
      </c>
    </row>
    <row r="477" spans="1:7" x14ac:dyDescent="0.25">
      <c r="A477" s="1883">
        <v>303020930</v>
      </c>
      <c r="B477" s="231" t="s">
        <v>858</v>
      </c>
      <c r="C477" s="231">
        <v>0</v>
      </c>
      <c r="D477" s="231">
        <v>200</v>
      </c>
      <c r="E477" s="231">
        <v>200</v>
      </c>
      <c r="F477" s="231">
        <v>-200</v>
      </c>
      <c r="G477" s="1883">
        <v>30302</v>
      </c>
    </row>
    <row r="478" spans="1:7" x14ac:dyDescent="0.25">
      <c r="A478" s="1883">
        <v>303020975</v>
      </c>
      <c r="B478" s="231" t="s">
        <v>860</v>
      </c>
      <c r="C478" s="231">
        <v>0</v>
      </c>
      <c r="D478" s="231">
        <v>0</v>
      </c>
      <c r="E478" s="231">
        <v>0</v>
      </c>
      <c r="F478" s="231">
        <v>0</v>
      </c>
      <c r="G478" s="1883">
        <v>30302</v>
      </c>
    </row>
    <row r="479" spans="1:7" x14ac:dyDescent="0.25">
      <c r="A479" s="1883">
        <v>303022000</v>
      </c>
      <c r="B479" s="231" t="s">
        <v>862</v>
      </c>
      <c r="C479" s="231">
        <v>0</v>
      </c>
      <c r="D479" s="231">
        <v>0</v>
      </c>
      <c r="E479" s="231">
        <v>0</v>
      </c>
      <c r="F479" s="231">
        <v>0</v>
      </c>
      <c r="G479" s="1883">
        <v>30302</v>
      </c>
    </row>
    <row r="480" spans="1:7" x14ac:dyDescent="0.25">
      <c r="A480" s="1883">
        <v>303022004</v>
      </c>
      <c r="B480" s="231" t="s">
        <v>864</v>
      </c>
      <c r="C480" s="231">
        <v>0</v>
      </c>
      <c r="D480" s="231">
        <v>0</v>
      </c>
      <c r="E480" s="231">
        <v>0</v>
      </c>
      <c r="F480" s="231">
        <v>0</v>
      </c>
      <c r="G480" s="1883">
        <v>30302</v>
      </c>
    </row>
    <row r="481" spans="1:7" x14ac:dyDescent="0.25">
      <c r="A481" s="1883">
        <v>303022022</v>
      </c>
      <c r="B481" s="231" t="s">
        <v>866</v>
      </c>
      <c r="C481" s="231">
        <v>0</v>
      </c>
      <c r="D481" s="231">
        <v>0</v>
      </c>
      <c r="E481" s="231">
        <v>0</v>
      </c>
      <c r="F481" s="231">
        <v>0</v>
      </c>
      <c r="G481" s="1883">
        <v>30302</v>
      </c>
    </row>
    <row r="482" spans="1:7" x14ac:dyDescent="0.25">
      <c r="A482" s="1883">
        <v>303022423</v>
      </c>
      <c r="B482" s="231" t="s">
        <v>868</v>
      </c>
      <c r="C482" s="231">
        <v>7905</v>
      </c>
      <c r="D482" s="231">
        <v>5000</v>
      </c>
      <c r="E482" s="231">
        <v>5000</v>
      </c>
      <c r="F482" s="231">
        <v>2905</v>
      </c>
      <c r="G482" s="1883">
        <v>30302</v>
      </c>
    </row>
    <row r="483" spans="1:7" x14ac:dyDescent="0.25">
      <c r="A483" s="1883">
        <v>303022427</v>
      </c>
      <c r="B483" s="231" t="s">
        <v>870</v>
      </c>
      <c r="C483" s="231">
        <v>0</v>
      </c>
      <c r="D483" s="231">
        <v>0</v>
      </c>
      <c r="E483" s="231">
        <v>0</v>
      </c>
      <c r="F483" s="231">
        <v>0</v>
      </c>
      <c r="G483" s="1883">
        <v>30302</v>
      </c>
    </row>
    <row r="484" spans="1:7" x14ac:dyDescent="0.25">
      <c r="A484" s="1883">
        <v>303022430</v>
      </c>
      <c r="B484" s="231" t="s">
        <v>872</v>
      </c>
      <c r="C484" s="231">
        <v>0</v>
      </c>
      <c r="D484" s="231">
        <v>0</v>
      </c>
      <c r="E484" s="231">
        <v>0</v>
      </c>
      <c r="F484" s="231">
        <v>0</v>
      </c>
      <c r="G484" s="1883">
        <v>30302</v>
      </c>
    </row>
    <row r="485" spans="1:7" x14ac:dyDescent="0.25">
      <c r="A485" s="1883">
        <v>303022432</v>
      </c>
      <c r="B485" s="231" t="s">
        <v>874</v>
      </c>
      <c r="C485" s="231">
        <v>0</v>
      </c>
      <c r="D485" s="231">
        <v>200</v>
      </c>
      <c r="E485" s="231">
        <v>200</v>
      </c>
      <c r="F485" s="231">
        <v>-200</v>
      </c>
      <c r="G485" s="1883">
        <v>30302</v>
      </c>
    </row>
    <row r="486" spans="1:7" x14ac:dyDescent="0.25">
      <c r="A486" s="1883">
        <v>303022438</v>
      </c>
      <c r="B486" s="231" t="s">
        <v>876</v>
      </c>
      <c r="C486" s="231">
        <v>0</v>
      </c>
      <c r="D486" s="231">
        <v>0</v>
      </c>
      <c r="E486" s="231">
        <v>0</v>
      </c>
      <c r="F486" s="231">
        <v>0</v>
      </c>
      <c r="G486" s="1883">
        <v>30302</v>
      </c>
    </row>
    <row r="487" spans="1:7" x14ac:dyDescent="0.25">
      <c r="A487" s="1883">
        <v>303022500</v>
      </c>
      <c r="B487" s="231" t="s">
        <v>878</v>
      </c>
      <c r="C487" s="231">
        <v>0</v>
      </c>
      <c r="D487" s="231">
        <v>0</v>
      </c>
      <c r="E487" s="231">
        <v>0</v>
      </c>
      <c r="F487" s="231">
        <v>0</v>
      </c>
      <c r="G487" s="1883">
        <v>30302</v>
      </c>
    </row>
    <row r="488" spans="1:7" x14ac:dyDescent="0.25">
      <c r="A488" s="1883">
        <v>303022510</v>
      </c>
      <c r="B488" s="231" t="s">
        <v>880</v>
      </c>
      <c r="C488" s="231">
        <v>0</v>
      </c>
      <c r="D488" s="231">
        <v>0</v>
      </c>
      <c r="E488" s="231">
        <v>0</v>
      </c>
      <c r="F488" s="231">
        <v>0</v>
      </c>
      <c r="G488" s="1883">
        <v>30302</v>
      </c>
    </row>
    <row r="489" spans="1:7" x14ac:dyDescent="0.25">
      <c r="A489" s="1883">
        <v>303022701</v>
      </c>
      <c r="B489" s="231" t="s">
        <v>882</v>
      </c>
      <c r="C489" s="231">
        <v>110.85</v>
      </c>
      <c r="D489" s="231">
        <v>500</v>
      </c>
      <c r="E489" s="231">
        <v>500</v>
      </c>
      <c r="F489" s="231">
        <v>-389.15</v>
      </c>
      <c r="G489" s="1883">
        <v>30302</v>
      </c>
    </row>
    <row r="490" spans="1:7" x14ac:dyDescent="0.25">
      <c r="A490" s="1883">
        <v>303022801</v>
      </c>
      <c r="B490" s="231" t="s">
        <v>884</v>
      </c>
      <c r="C490" s="231">
        <v>0</v>
      </c>
      <c r="D490" s="231">
        <v>0</v>
      </c>
      <c r="E490" s="231">
        <v>0</v>
      </c>
      <c r="F490" s="231">
        <v>0</v>
      </c>
      <c r="G490" s="1883">
        <v>30302</v>
      </c>
    </row>
    <row r="491" spans="1:7" x14ac:dyDescent="0.25">
      <c r="A491" s="1883">
        <v>303022815</v>
      </c>
      <c r="B491" s="231" t="s">
        <v>886</v>
      </c>
      <c r="C491" s="231">
        <v>0</v>
      </c>
      <c r="D491" s="231">
        <v>0</v>
      </c>
      <c r="E491" s="231">
        <v>0</v>
      </c>
      <c r="F491" s="231">
        <v>0</v>
      </c>
      <c r="G491" s="1883">
        <v>30302</v>
      </c>
    </row>
    <row r="492" spans="1:7" x14ac:dyDescent="0.25">
      <c r="A492" s="1883">
        <v>303024600</v>
      </c>
      <c r="B492" s="231" t="s">
        <v>888</v>
      </c>
      <c r="C492" s="231">
        <v>0</v>
      </c>
      <c r="D492" s="231">
        <v>0</v>
      </c>
      <c r="E492" s="231">
        <v>0</v>
      </c>
      <c r="F492" s="231">
        <v>0</v>
      </c>
      <c r="G492" s="1883">
        <v>30302</v>
      </c>
    </row>
    <row r="493" spans="1:7" x14ac:dyDescent="0.25">
      <c r="A493" s="1883">
        <v>303024610</v>
      </c>
      <c r="B493" s="231" t="s">
        <v>890</v>
      </c>
      <c r="C493" s="231">
        <v>0</v>
      </c>
      <c r="D493" s="231">
        <v>0</v>
      </c>
      <c r="E493" s="231">
        <v>0</v>
      </c>
      <c r="F493" s="231">
        <v>0</v>
      </c>
      <c r="G493" s="1883">
        <v>30302</v>
      </c>
    </row>
    <row r="494" spans="1:7" x14ac:dyDescent="0.25">
      <c r="A494" s="1883">
        <v>303024611</v>
      </c>
      <c r="B494" s="231" t="s">
        <v>892</v>
      </c>
      <c r="C494" s="231">
        <v>0</v>
      </c>
      <c r="D494" s="231">
        <v>0</v>
      </c>
      <c r="E494" s="231">
        <v>0</v>
      </c>
      <c r="F494" s="231">
        <v>0</v>
      </c>
      <c r="G494" s="1883">
        <v>30302</v>
      </c>
    </row>
    <row r="495" spans="1:7" x14ac:dyDescent="0.25">
      <c r="A495" s="1883">
        <v>303024619</v>
      </c>
      <c r="B495" s="231" t="s">
        <v>894</v>
      </c>
      <c r="C495" s="231">
        <v>0</v>
      </c>
      <c r="D495" s="231">
        <v>0</v>
      </c>
      <c r="E495" s="231">
        <v>0</v>
      </c>
      <c r="F495" s="231">
        <v>0</v>
      </c>
      <c r="G495" s="1883">
        <v>30302</v>
      </c>
    </row>
    <row r="496" spans="1:7" x14ac:dyDescent="0.25">
      <c r="A496" s="1883">
        <v>303026010</v>
      </c>
      <c r="B496" s="231" t="s">
        <v>896</v>
      </c>
      <c r="C496" s="231">
        <v>0</v>
      </c>
      <c r="D496" s="231">
        <v>0</v>
      </c>
      <c r="E496" s="231">
        <v>0</v>
      </c>
      <c r="F496" s="231">
        <v>0</v>
      </c>
      <c r="G496" s="1883">
        <v>30302</v>
      </c>
    </row>
    <row r="497" spans="1:7" x14ac:dyDescent="0.25">
      <c r="A497" s="1883">
        <v>303029002</v>
      </c>
      <c r="B497" s="231" t="s">
        <v>898</v>
      </c>
      <c r="C497" s="231">
        <v>0</v>
      </c>
      <c r="D497" s="231">
        <v>-28100</v>
      </c>
      <c r="E497" s="231">
        <v>-28100</v>
      </c>
      <c r="F497" s="231">
        <v>28100</v>
      </c>
      <c r="G497" s="1883">
        <v>30302</v>
      </c>
    </row>
    <row r="498" spans="1:7" x14ac:dyDescent="0.25">
      <c r="A498" s="1883">
        <v>303029051</v>
      </c>
      <c r="B498" s="231" t="s">
        <v>900</v>
      </c>
      <c r="C498" s="231">
        <v>0</v>
      </c>
      <c r="D498" s="231">
        <v>0</v>
      </c>
      <c r="E498" s="231">
        <v>0</v>
      </c>
      <c r="F498" s="231">
        <v>0</v>
      </c>
      <c r="G498" s="1883">
        <v>30302</v>
      </c>
    </row>
    <row r="499" spans="1:7" x14ac:dyDescent="0.25">
      <c r="A499" s="1883">
        <v>303029053</v>
      </c>
      <c r="B499" s="231" t="s">
        <v>902</v>
      </c>
      <c r="C499" s="231">
        <v>0</v>
      </c>
      <c r="D499" s="231">
        <v>0</v>
      </c>
      <c r="E499" s="231">
        <v>0</v>
      </c>
      <c r="F499" s="231">
        <v>0</v>
      </c>
      <c r="G499" s="1883">
        <v>30302</v>
      </c>
    </row>
    <row r="500" spans="1:7" x14ac:dyDescent="0.25">
      <c r="A500" s="1883">
        <v>303029100</v>
      </c>
      <c r="B500" s="231" t="s">
        <v>874</v>
      </c>
      <c r="C500" s="231">
        <v>0</v>
      </c>
      <c r="D500" s="231">
        <v>-750</v>
      </c>
      <c r="E500" s="231">
        <v>-750</v>
      </c>
      <c r="F500" s="231">
        <v>750</v>
      </c>
      <c r="G500" s="1883">
        <v>30302</v>
      </c>
    </row>
    <row r="501" spans="1:7" x14ac:dyDescent="0.25">
      <c r="A501" s="1883">
        <v>303029555</v>
      </c>
      <c r="B501" s="231" t="s">
        <v>905</v>
      </c>
      <c r="C501" s="231">
        <v>0</v>
      </c>
      <c r="D501" s="231">
        <v>0</v>
      </c>
      <c r="E501" s="231">
        <v>0</v>
      </c>
      <c r="F501" s="231">
        <v>0</v>
      </c>
      <c r="G501" s="1883">
        <v>30302</v>
      </c>
    </row>
    <row r="502" spans="1:7" x14ac:dyDescent="0.25">
      <c r="A502" s="1883">
        <v>303029846</v>
      </c>
      <c r="B502" s="231" t="s">
        <v>907</v>
      </c>
      <c r="C502" s="231">
        <v>0</v>
      </c>
      <c r="D502" s="231">
        <v>0</v>
      </c>
      <c r="E502" s="231">
        <v>0</v>
      </c>
      <c r="F502" s="231">
        <v>0</v>
      </c>
      <c r="G502" s="1883">
        <v>30302</v>
      </c>
    </row>
    <row r="503" spans="1:7" x14ac:dyDescent="0.25">
      <c r="A503" s="1883">
        <v>303030100</v>
      </c>
      <c r="B503" s="231" t="s">
        <v>909</v>
      </c>
      <c r="C503" s="231">
        <v>70339.86</v>
      </c>
      <c r="D503" s="231">
        <v>86350</v>
      </c>
      <c r="E503" s="231">
        <v>86350</v>
      </c>
      <c r="F503" s="231">
        <v>-16010.14</v>
      </c>
      <c r="G503" s="1883">
        <v>30303</v>
      </c>
    </row>
    <row r="504" spans="1:7" x14ac:dyDescent="0.25">
      <c r="A504" s="1883">
        <v>303030101</v>
      </c>
      <c r="B504" s="231" t="s">
        <v>911</v>
      </c>
      <c r="C504" s="231">
        <v>0</v>
      </c>
      <c r="D504" s="231">
        <v>0</v>
      </c>
      <c r="E504" s="231">
        <v>0</v>
      </c>
      <c r="F504" s="231">
        <v>0</v>
      </c>
      <c r="G504" s="1883">
        <v>30303</v>
      </c>
    </row>
    <row r="505" spans="1:7" x14ac:dyDescent="0.25">
      <c r="A505" s="1883">
        <v>303030102</v>
      </c>
      <c r="B505" s="231" t="s">
        <v>913</v>
      </c>
      <c r="C505" s="231">
        <v>0</v>
      </c>
      <c r="D505" s="231">
        <v>0</v>
      </c>
      <c r="E505" s="231">
        <v>0</v>
      </c>
      <c r="F505" s="231">
        <v>0</v>
      </c>
      <c r="G505" s="1883">
        <v>30303</v>
      </c>
    </row>
    <row r="506" spans="1:7" x14ac:dyDescent="0.25">
      <c r="A506" s="1883">
        <v>303030103</v>
      </c>
      <c r="B506" s="231" t="s">
        <v>915</v>
      </c>
      <c r="C506" s="231">
        <v>0</v>
      </c>
      <c r="D506" s="231">
        <v>0</v>
      </c>
      <c r="E506" s="231">
        <v>0</v>
      </c>
      <c r="F506" s="231">
        <v>0</v>
      </c>
      <c r="G506" s="1883">
        <v>30303</v>
      </c>
    </row>
    <row r="507" spans="1:7" x14ac:dyDescent="0.25">
      <c r="A507" s="1883">
        <v>303030120</v>
      </c>
      <c r="B507" s="231" t="s">
        <v>917</v>
      </c>
      <c r="C507" s="231">
        <v>0</v>
      </c>
      <c r="D507" s="231">
        <v>0</v>
      </c>
      <c r="E507" s="231">
        <v>0</v>
      </c>
      <c r="F507" s="231">
        <v>0</v>
      </c>
      <c r="G507" s="1883">
        <v>30303</v>
      </c>
    </row>
    <row r="508" spans="1:7" x14ac:dyDescent="0.25">
      <c r="A508" s="1883">
        <v>303030150</v>
      </c>
      <c r="B508" s="231" t="s">
        <v>919</v>
      </c>
      <c r="C508" s="231">
        <v>0</v>
      </c>
      <c r="D508" s="231">
        <v>0</v>
      </c>
      <c r="E508" s="231">
        <v>0</v>
      </c>
      <c r="F508" s="231">
        <v>0</v>
      </c>
      <c r="G508" s="1883">
        <v>30303</v>
      </c>
    </row>
    <row r="509" spans="1:7" x14ac:dyDescent="0.25">
      <c r="A509" s="1883">
        <v>303030200</v>
      </c>
      <c r="B509" s="231" t="s">
        <v>921</v>
      </c>
      <c r="C509" s="231">
        <v>0</v>
      </c>
      <c r="D509" s="231">
        <v>0</v>
      </c>
      <c r="E509" s="231">
        <v>0</v>
      </c>
      <c r="F509" s="231">
        <v>0</v>
      </c>
      <c r="G509" s="1883">
        <v>30303</v>
      </c>
    </row>
    <row r="510" spans="1:7" x14ac:dyDescent="0.25">
      <c r="A510" s="1883">
        <v>303030800</v>
      </c>
      <c r="B510" s="231" t="s">
        <v>923</v>
      </c>
      <c r="C510" s="231">
        <v>0</v>
      </c>
      <c r="D510" s="231">
        <v>0</v>
      </c>
      <c r="E510" s="231">
        <v>0</v>
      </c>
      <c r="F510" s="231">
        <v>0</v>
      </c>
      <c r="G510" s="1883">
        <v>30303</v>
      </c>
    </row>
    <row r="511" spans="1:7" x14ac:dyDescent="0.25">
      <c r="A511" s="1883">
        <v>303030930</v>
      </c>
      <c r="B511" s="231" t="s">
        <v>925</v>
      </c>
      <c r="C511" s="231">
        <v>0</v>
      </c>
      <c r="D511" s="231">
        <v>300</v>
      </c>
      <c r="E511" s="231">
        <v>300</v>
      </c>
      <c r="F511" s="231">
        <v>-300</v>
      </c>
      <c r="G511" s="1883">
        <v>30303</v>
      </c>
    </row>
    <row r="512" spans="1:7" x14ac:dyDescent="0.25">
      <c r="A512" s="1883">
        <v>303030975</v>
      </c>
      <c r="B512" s="231" t="s">
        <v>927</v>
      </c>
      <c r="C512" s="231">
        <v>115</v>
      </c>
      <c r="D512" s="231">
        <v>250</v>
      </c>
      <c r="E512" s="231">
        <v>250</v>
      </c>
      <c r="F512" s="231">
        <v>-135</v>
      </c>
      <c r="G512" s="1883">
        <v>30303</v>
      </c>
    </row>
    <row r="513" spans="1:7" x14ac:dyDescent="0.25">
      <c r="A513" s="1883">
        <v>303032000</v>
      </c>
      <c r="B513" s="231" t="s">
        <v>929</v>
      </c>
      <c r="C513" s="231">
        <v>0</v>
      </c>
      <c r="D513" s="231">
        <v>1000</v>
      </c>
      <c r="E513" s="231">
        <v>1000</v>
      </c>
      <c r="F513" s="231">
        <v>-1000</v>
      </c>
      <c r="G513" s="1883">
        <v>30303</v>
      </c>
    </row>
    <row r="514" spans="1:7" x14ac:dyDescent="0.25">
      <c r="A514" s="1883">
        <v>303032004</v>
      </c>
      <c r="B514" s="231" t="s">
        <v>931</v>
      </c>
      <c r="C514" s="231">
        <v>0</v>
      </c>
      <c r="D514" s="231">
        <v>1050</v>
      </c>
      <c r="E514" s="231">
        <v>1050</v>
      </c>
      <c r="F514" s="231">
        <v>-1050</v>
      </c>
      <c r="G514" s="1883">
        <v>30303</v>
      </c>
    </row>
    <row r="515" spans="1:7" x14ac:dyDescent="0.25">
      <c r="A515" s="1883">
        <v>303032022</v>
      </c>
      <c r="B515" s="231" t="s">
        <v>933</v>
      </c>
      <c r="C515" s="231">
        <v>0</v>
      </c>
      <c r="D515" s="231">
        <v>750</v>
      </c>
      <c r="E515" s="231">
        <v>750</v>
      </c>
      <c r="F515" s="231">
        <v>-750</v>
      </c>
      <c r="G515" s="1883">
        <v>30303</v>
      </c>
    </row>
    <row r="516" spans="1:7" x14ac:dyDescent="0.25">
      <c r="A516" s="1883">
        <v>303032416</v>
      </c>
      <c r="B516" s="231" t="s">
        <v>935</v>
      </c>
      <c r="C516" s="231">
        <v>0</v>
      </c>
      <c r="D516" s="231">
        <v>0</v>
      </c>
      <c r="E516" s="231">
        <v>0</v>
      </c>
      <c r="F516" s="231">
        <v>0</v>
      </c>
      <c r="G516" s="1883">
        <v>30303</v>
      </c>
    </row>
    <row r="517" spans="1:7" x14ac:dyDescent="0.25">
      <c r="A517" s="1883">
        <v>303032421</v>
      </c>
      <c r="B517" s="231" t="s">
        <v>937</v>
      </c>
      <c r="C517" s="231">
        <v>0</v>
      </c>
      <c r="D517" s="231">
        <v>0</v>
      </c>
      <c r="E517" s="231">
        <v>0</v>
      </c>
      <c r="F517" s="231">
        <v>0</v>
      </c>
      <c r="G517" s="1883">
        <v>30303</v>
      </c>
    </row>
    <row r="518" spans="1:7" x14ac:dyDescent="0.25">
      <c r="A518" s="1883">
        <v>303032422</v>
      </c>
      <c r="B518" s="231" t="s">
        <v>939</v>
      </c>
      <c r="C518" s="231">
        <v>0</v>
      </c>
      <c r="D518" s="231">
        <v>0</v>
      </c>
      <c r="E518" s="231">
        <v>0</v>
      </c>
      <c r="F518" s="231">
        <v>0</v>
      </c>
      <c r="G518" s="1883">
        <v>30303</v>
      </c>
    </row>
    <row r="519" spans="1:7" x14ac:dyDescent="0.25">
      <c r="A519" s="1883">
        <v>303032423</v>
      </c>
      <c r="B519" s="231" t="s">
        <v>941</v>
      </c>
      <c r="C519" s="231">
        <v>599.70000000000005</v>
      </c>
      <c r="D519" s="231">
        <v>7000</v>
      </c>
      <c r="E519" s="231">
        <v>7000</v>
      </c>
      <c r="F519" s="231">
        <v>-6400.3</v>
      </c>
      <c r="G519" s="1883">
        <v>30303</v>
      </c>
    </row>
    <row r="520" spans="1:7" x14ac:dyDescent="0.25">
      <c r="A520" s="1883">
        <v>303032427</v>
      </c>
      <c r="B520" s="231" t="s">
        <v>943</v>
      </c>
      <c r="C520" s="231">
        <v>1200</v>
      </c>
      <c r="D520" s="231">
        <v>4150</v>
      </c>
      <c r="E520" s="231">
        <v>4150</v>
      </c>
      <c r="F520" s="231">
        <v>-2950</v>
      </c>
      <c r="G520" s="1883">
        <v>30303</v>
      </c>
    </row>
    <row r="521" spans="1:7" x14ac:dyDescent="0.25">
      <c r="A521" s="1883">
        <v>303032430</v>
      </c>
      <c r="B521" s="231" t="s">
        <v>945</v>
      </c>
      <c r="C521" s="231">
        <v>21</v>
      </c>
      <c r="D521" s="231">
        <v>150</v>
      </c>
      <c r="E521" s="231">
        <v>150</v>
      </c>
      <c r="F521" s="231">
        <v>-129</v>
      </c>
      <c r="G521" s="1883">
        <v>30303</v>
      </c>
    </row>
    <row r="522" spans="1:7" x14ac:dyDescent="0.25">
      <c r="A522" s="1883">
        <v>303032432</v>
      </c>
      <c r="B522" s="231" t="s">
        <v>947</v>
      </c>
      <c r="C522" s="231">
        <v>0</v>
      </c>
      <c r="D522" s="231">
        <v>0</v>
      </c>
      <c r="E522" s="231">
        <v>0</v>
      </c>
      <c r="F522" s="231">
        <v>0</v>
      </c>
      <c r="G522" s="1883">
        <v>30303</v>
      </c>
    </row>
    <row r="523" spans="1:7" x14ac:dyDescent="0.25">
      <c r="A523" s="1883">
        <v>303032439</v>
      </c>
      <c r="B523" s="231" t="s">
        <v>949</v>
      </c>
      <c r="C523" s="231">
        <v>0</v>
      </c>
      <c r="D523" s="231">
        <v>0</v>
      </c>
      <c r="E523" s="231">
        <v>0</v>
      </c>
      <c r="F523" s="231">
        <v>0</v>
      </c>
      <c r="G523" s="1883">
        <v>30303</v>
      </c>
    </row>
    <row r="524" spans="1:7" x14ac:dyDescent="0.25">
      <c r="A524" s="1883">
        <v>303032456</v>
      </c>
      <c r="B524" s="231" t="s">
        <v>951</v>
      </c>
      <c r="C524" s="231">
        <v>0</v>
      </c>
      <c r="D524" s="231">
        <v>0</v>
      </c>
      <c r="E524" s="231">
        <v>0</v>
      </c>
      <c r="F524" s="231">
        <v>0</v>
      </c>
      <c r="G524" s="1883">
        <v>30303</v>
      </c>
    </row>
    <row r="525" spans="1:7" x14ac:dyDescent="0.25">
      <c r="A525" s="1883">
        <v>303032500</v>
      </c>
      <c r="B525" s="231" t="s">
        <v>953</v>
      </c>
      <c r="C525" s="231">
        <v>625.61</v>
      </c>
      <c r="D525" s="231">
        <v>2000</v>
      </c>
      <c r="E525" s="231">
        <v>2000</v>
      </c>
      <c r="F525" s="231">
        <v>-1374.39</v>
      </c>
      <c r="G525" s="1883">
        <v>30303</v>
      </c>
    </row>
    <row r="526" spans="1:7" x14ac:dyDescent="0.25">
      <c r="A526" s="1883">
        <v>303032510</v>
      </c>
      <c r="B526" s="231" t="s">
        <v>955</v>
      </c>
      <c r="C526" s="231">
        <v>0</v>
      </c>
      <c r="D526" s="231">
        <v>0</v>
      </c>
      <c r="E526" s="231">
        <v>0</v>
      </c>
      <c r="F526" s="231">
        <v>0</v>
      </c>
      <c r="G526" s="1883">
        <v>30303</v>
      </c>
    </row>
    <row r="527" spans="1:7" x14ac:dyDescent="0.25">
      <c r="A527" s="1883">
        <v>303032701</v>
      </c>
      <c r="B527" s="231" t="s">
        <v>957</v>
      </c>
      <c r="C527" s="231">
        <v>1685.62</v>
      </c>
      <c r="D527" s="231">
        <v>3000</v>
      </c>
      <c r="E527" s="231">
        <v>3000</v>
      </c>
      <c r="F527" s="231">
        <v>-1314.38</v>
      </c>
      <c r="G527" s="1883">
        <v>30303</v>
      </c>
    </row>
    <row r="528" spans="1:7" x14ac:dyDescent="0.25">
      <c r="A528" s="1883">
        <v>303032703</v>
      </c>
      <c r="B528" s="231" t="s">
        <v>959</v>
      </c>
      <c r="C528" s="231">
        <v>0</v>
      </c>
      <c r="D528" s="231">
        <v>0</v>
      </c>
      <c r="E528" s="231">
        <v>0</v>
      </c>
      <c r="F528" s="231">
        <v>0</v>
      </c>
      <c r="G528" s="1883">
        <v>30303</v>
      </c>
    </row>
    <row r="529" spans="1:7" x14ac:dyDescent="0.25">
      <c r="A529" s="1883">
        <v>303032706</v>
      </c>
      <c r="B529" s="231" t="s">
        <v>961</v>
      </c>
      <c r="C529" s="231">
        <v>0</v>
      </c>
      <c r="D529" s="231">
        <v>0</v>
      </c>
      <c r="E529" s="231">
        <v>0</v>
      </c>
      <c r="F529" s="231">
        <v>0</v>
      </c>
      <c r="G529" s="1883">
        <v>30303</v>
      </c>
    </row>
    <row r="530" spans="1:7" x14ac:dyDescent="0.25">
      <c r="A530" s="1883">
        <v>303032801</v>
      </c>
      <c r="B530" s="231" t="s">
        <v>2772</v>
      </c>
      <c r="C530" s="231">
        <v>0</v>
      </c>
      <c r="D530" s="231">
        <v>0</v>
      </c>
      <c r="E530" s="231">
        <v>0</v>
      </c>
      <c r="F530" s="231">
        <v>0</v>
      </c>
      <c r="G530" s="1883">
        <v>30303</v>
      </c>
    </row>
    <row r="531" spans="1:7" x14ac:dyDescent="0.25">
      <c r="A531" s="1883">
        <v>303032900</v>
      </c>
      <c r="B531" s="231" t="s">
        <v>963</v>
      </c>
      <c r="C531" s="231">
        <v>0</v>
      </c>
      <c r="D531" s="231">
        <v>0</v>
      </c>
      <c r="E531" s="231">
        <v>0</v>
      </c>
      <c r="F531" s="231">
        <v>0</v>
      </c>
      <c r="G531" s="1883">
        <v>30303</v>
      </c>
    </row>
    <row r="532" spans="1:7" x14ac:dyDescent="0.25">
      <c r="A532" s="1883">
        <v>303032924</v>
      </c>
      <c r="B532" s="231" t="s">
        <v>965</v>
      </c>
      <c r="C532" s="231">
        <v>0</v>
      </c>
      <c r="D532" s="231">
        <v>0</v>
      </c>
      <c r="E532" s="231">
        <v>0</v>
      </c>
      <c r="F532" s="231">
        <v>0</v>
      </c>
      <c r="G532" s="1883">
        <v>30303</v>
      </c>
    </row>
    <row r="533" spans="1:7" x14ac:dyDescent="0.25">
      <c r="A533" s="1883">
        <v>303034600</v>
      </c>
      <c r="B533" s="231" t="s">
        <v>967</v>
      </c>
      <c r="C533" s="231">
        <v>0</v>
      </c>
      <c r="D533" s="231">
        <v>0</v>
      </c>
      <c r="E533" s="231">
        <v>0</v>
      </c>
      <c r="F533" s="231">
        <v>0</v>
      </c>
      <c r="G533" s="1883">
        <v>30303</v>
      </c>
    </row>
    <row r="534" spans="1:7" x14ac:dyDescent="0.25">
      <c r="A534" s="1883">
        <v>303034610</v>
      </c>
      <c r="B534" s="231" t="s">
        <v>969</v>
      </c>
      <c r="C534" s="231">
        <v>0</v>
      </c>
      <c r="D534" s="231">
        <v>0</v>
      </c>
      <c r="E534" s="231">
        <v>0</v>
      </c>
      <c r="F534" s="231">
        <v>0</v>
      </c>
      <c r="G534" s="1883">
        <v>30303</v>
      </c>
    </row>
    <row r="535" spans="1:7" x14ac:dyDescent="0.25">
      <c r="A535" s="1883">
        <v>303034611</v>
      </c>
      <c r="B535" s="231" t="s">
        <v>971</v>
      </c>
      <c r="C535" s="231">
        <v>0</v>
      </c>
      <c r="D535" s="231">
        <v>0</v>
      </c>
      <c r="E535" s="231">
        <v>0</v>
      </c>
      <c r="F535" s="231">
        <v>0</v>
      </c>
      <c r="G535" s="1883">
        <v>30303</v>
      </c>
    </row>
    <row r="536" spans="1:7" x14ac:dyDescent="0.25">
      <c r="A536" s="1883">
        <v>303034618</v>
      </c>
      <c r="B536" s="231" t="s">
        <v>973</v>
      </c>
      <c r="C536" s="231">
        <v>0</v>
      </c>
      <c r="D536" s="231">
        <v>0</v>
      </c>
      <c r="E536" s="231">
        <v>0</v>
      </c>
      <c r="F536" s="231">
        <v>0</v>
      </c>
      <c r="G536" s="1883">
        <v>30303</v>
      </c>
    </row>
    <row r="537" spans="1:7" x14ac:dyDescent="0.25">
      <c r="A537" s="1883">
        <v>303034619</v>
      </c>
      <c r="B537" s="231" t="s">
        <v>975</v>
      </c>
      <c r="C537" s="231">
        <v>0</v>
      </c>
      <c r="D537" s="231">
        <v>0</v>
      </c>
      <c r="E537" s="231">
        <v>0</v>
      </c>
      <c r="F537" s="231">
        <v>0</v>
      </c>
      <c r="G537" s="1883">
        <v>30303</v>
      </c>
    </row>
    <row r="538" spans="1:7" x14ac:dyDescent="0.25">
      <c r="A538" s="1883">
        <v>303034621</v>
      </c>
      <c r="B538" s="231" t="s">
        <v>977</v>
      </c>
      <c r="C538" s="231">
        <v>0</v>
      </c>
      <c r="D538" s="231">
        <v>0</v>
      </c>
      <c r="E538" s="231">
        <v>0</v>
      </c>
      <c r="F538" s="231">
        <v>0</v>
      </c>
      <c r="G538" s="1883">
        <v>30303</v>
      </c>
    </row>
    <row r="539" spans="1:7" x14ac:dyDescent="0.25">
      <c r="A539" s="1883">
        <v>303034990</v>
      </c>
      <c r="B539" s="231" t="s">
        <v>979</v>
      </c>
      <c r="C539" s="231">
        <v>0</v>
      </c>
      <c r="D539" s="231">
        <v>1315200</v>
      </c>
      <c r="E539" s="231">
        <v>1315200</v>
      </c>
      <c r="F539" s="231">
        <v>-1315200</v>
      </c>
      <c r="G539" s="1883">
        <v>30303</v>
      </c>
    </row>
    <row r="540" spans="1:7" x14ac:dyDescent="0.25">
      <c r="A540" s="1883">
        <v>303034991</v>
      </c>
      <c r="B540" s="231" t="s">
        <v>981</v>
      </c>
      <c r="C540" s="231">
        <v>0</v>
      </c>
      <c r="D540" s="231">
        <v>84850</v>
      </c>
      <c r="E540" s="231">
        <v>84850</v>
      </c>
      <c r="F540" s="231">
        <v>-84850</v>
      </c>
      <c r="G540" s="1883">
        <v>30303</v>
      </c>
    </row>
    <row r="541" spans="1:7" x14ac:dyDescent="0.25">
      <c r="A541" s="1883">
        <v>303034992</v>
      </c>
      <c r="B541" s="231" t="s">
        <v>983</v>
      </c>
      <c r="C541" s="231">
        <v>0</v>
      </c>
      <c r="D541" s="231">
        <v>21600</v>
      </c>
      <c r="E541" s="231">
        <v>21600</v>
      </c>
      <c r="F541" s="231">
        <v>-21600</v>
      </c>
      <c r="G541" s="1883">
        <v>30303</v>
      </c>
    </row>
    <row r="542" spans="1:7" x14ac:dyDescent="0.25">
      <c r="A542" s="1883">
        <v>303034993</v>
      </c>
      <c r="B542" s="231" t="s">
        <v>985</v>
      </c>
      <c r="C542" s="231">
        <v>0</v>
      </c>
      <c r="D542" s="231">
        <v>0</v>
      </c>
      <c r="E542" s="231">
        <v>0</v>
      </c>
      <c r="F542" s="231">
        <v>0</v>
      </c>
      <c r="G542" s="1883">
        <v>30303</v>
      </c>
    </row>
    <row r="543" spans="1:7" x14ac:dyDescent="0.25">
      <c r="A543" s="1883">
        <v>303035008</v>
      </c>
      <c r="B543" s="231" t="s">
        <v>987</v>
      </c>
      <c r="C543" s="231">
        <v>0</v>
      </c>
      <c r="D543" s="231">
        <v>0</v>
      </c>
      <c r="E543" s="231">
        <v>0</v>
      </c>
      <c r="F543" s="231">
        <v>0</v>
      </c>
      <c r="G543" s="1883">
        <v>30303</v>
      </c>
    </row>
    <row r="544" spans="1:7" x14ac:dyDescent="0.25">
      <c r="A544" s="1883">
        <v>303035012</v>
      </c>
      <c r="B544" s="231" t="s">
        <v>989</v>
      </c>
      <c r="C544" s="231">
        <v>2503800.21</v>
      </c>
      <c r="D544" s="231">
        <v>3023500</v>
      </c>
      <c r="E544" s="231">
        <v>3023500</v>
      </c>
      <c r="F544" s="231">
        <v>-519699.79</v>
      </c>
      <c r="G544" s="1883">
        <v>30303</v>
      </c>
    </row>
    <row r="545" spans="1:7" x14ac:dyDescent="0.25">
      <c r="A545" s="1883">
        <v>303035013</v>
      </c>
      <c r="B545" s="231" t="s">
        <v>991</v>
      </c>
      <c r="C545" s="231">
        <v>0</v>
      </c>
      <c r="D545" s="231">
        <v>0</v>
      </c>
      <c r="E545" s="231">
        <v>0</v>
      </c>
      <c r="F545" s="231">
        <v>0</v>
      </c>
      <c r="G545" s="1883">
        <v>30303</v>
      </c>
    </row>
    <row r="546" spans="1:7" x14ac:dyDescent="0.25">
      <c r="A546" s="1883">
        <v>303035124</v>
      </c>
      <c r="B546" s="231" t="s">
        <v>993</v>
      </c>
      <c r="C546" s="231">
        <v>269.8</v>
      </c>
      <c r="D546" s="231">
        <v>0</v>
      </c>
      <c r="E546" s="231">
        <v>0</v>
      </c>
      <c r="F546" s="231">
        <v>269.8</v>
      </c>
      <c r="G546" s="1883">
        <v>30303</v>
      </c>
    </row>
    <row r="547" spans="1:7" x14ac:dyDescent="0.25">
      <c r="A547" s="1883">
        <v>303035902</v>
      </c>
      <c r="B547" s="231" t="s">
        <v>995</v>
      </c>
      <c r="C547" s="231">
        <v>0</v>
      </c>
      <c r="D547" s="231">
        <v>5000</v>
      </c>
      <c r="E547" s="231">
        <v>5000</v>
      </c>
      <c r="F547" s="231">
        <v>-5000</v>
      </c>
      <c r="G547" s="1883">
        <v>30303</v>
      </c>
    </row>
    <row r="548" spans="1:7" x14ac:dyDescent="0.25">
      <c r="A548" s="1883">
        <v>303035912</v>
      </c>
      <c r="B548" s="231" t="s">
        <v>997</v>
      </c>
      <c r="C548" s="231">
        <v>0</v>
      </c>
      <c r="D548" s="231">
        <v>10000</v>
      </c>
      <c r="E548" s="231">
        <v>10000</v>
      </c>
      <c r="F548" s="231">
        <v>-10000</v>
      </c>
      <c r="G548" s="1883">
        <v>30303</v>
      </c>
    </row>
    <row r="549" spans="1:7" x14ac:dyDescent="0.25">
      <c r="A549" s="1883">
        <v>303035927</v>
      </c>
      <c r="B549" s="231" t="s">
        <v>999</v>
      </c>
      <c r="C549" s="231">
        <v>0</v>
      </c>
      <c r="D549" s="231">
        <v>0</v>
      </c>
      <c r="E549" s="231">
        <v>0</v>
      </c>
      <c r="F549" s="231">
        <v>0</v>
      </c>
      <c r="G549" s="1883">
        <v>30303</v>
      </c>
    </row>
    <row r="550" spans="1:7" x14ac:dyDescent="0.25">
      <c r="A550" s="1883">
        <v>303036010</v>
      </c>
      <c r="B550" s="231" t="s">
        <v>1001</v>
      </c>
      <c r="C550" s="231">
        <v>0</v>
      </c>
      <c r="D550" s="231">
        <v>0</v>
      </c>
      <c r="E550" s="231">
        <v>0</v>
      </c>
      <c r="F550" s="231">
        <v>0</v>
      </c>
      <c r="G550" s="1883">
        <v>30303</v>
      </c>
    </row>
    <row r="551" spans="1:7" x14ac:dyDescent="0.25">
      <c r="A551" s="1883">
        <v>303036500</v>
      </c>
      <c r="B551" s="231" t="s">
        <v>1003</v>
      </c>
      <c r="C551" s="231">
        <v>0</v>
      </c>
      <c r="D551" s="231">
        <v>0</v>
      </c>
      <c r="E551" s="231">
        <v>0</v>
      </c>
      <c r="F551" s="231">
        <v>0</v>
      </c>
      <c r="G551" s="1883">
        <v>30303</v>
      </c>
    </row>
    <row r="552" spans="1:7" x14ac:dyDescent="0.25">
      <c r="A552" s="1883">
        <v>303039004</v>
      </c>
      <c r="B552" s="231" t="s">
        <v>1005</v>
      </c>
      <c r="C552" s="231">
        <v>0</v>
      </c>
      <c r="D552" s="231">
        <v>-2991900</v>
      </c>
      <c r="E552" s="231">
        <v>-2991900</v>
      </c>
      <c r="F552" s="231">
        <v>2991900</v>
      </c>
      <c r="G552" s="1883">
        <v>30303</v>
      </c>
    </row>
    <row r="553" spans="1:7" x14ac:dyDescent="0.25">
      <c r="A553" s="1883">
        <v>303039005</v>
      </c>
      <c r="B553" s="231" t="s">
        <v>1007</v>
      </c>
      <c r="C553" s="231">
        <v>-35906</v>
      </c>
      <c r="D553" s="231">
        <v>-21600</v>
      </c>
      <c r="E553" s="231">
        <v>-21600</v>
      </c>
      <c r="F553" s="231">
        <v>-14306</v>
      </c>
      <c r="G553" s="1883">
        <v>30303</v>
      </c>
    </row>
    <row r="554" spans="1:7" x14ac:dyDescent="0.25">
      <c r="A554" s="1883">
        <v>303039006</v>
      </c>
      <c r="B554" s="231" t="s">
        <v>1009</v>
      </c>
      <c r="C554" s="231">
        <v>0</v>
      </c>
      <c r="D554" s="231">
        <v>-43800</v>
      </c>
      <c r="E554" s="231">
        <v>-43800</v>
      </c>
      <c r="F554" s="231">
        <v>43800</v>
      </c>
      <c r="G554" s="1883">
        <v>30303</v>
      </c>
    </row>
    <row r="555" spans="1:7" x14ac:dyDescent="0.25">
      <c r="A555" s="1883">
        <v>303039007</v>
      </c>
      <c r="B555" s="231" t="s">
        <v>1011</v>
      </c>
      <c r="C555" s="231">
        <v>0</v>
      </c>
      <c r="D555" s="231">
        <v>0</v>
      </c>
      <c r="E555" s="231">
        <v>0</v>
      </c>
      <c r="F555" s="231">
        <v>0</v>
      </c>
      <c r="G555" s="1883">
        <v>30303</v>
      </c>
    </row>
    <row r="556" spans="1:7" x14ac:dyDescent="0.25">
      <c r="A556" s="1883">
        <v>303039008</v>
      </c>
      <c r="B556" s="231" t="s">
        <v>1013</v>
      </c>
      <c r="C556" s="231">
        <v>0</v>
      </c>
      <c r="D556" s="231">
        <v>0</v>
      </c>
      <c r="E556" s="231">
        <v>0</v>
      </c>
      <c r="F556" s="231">
        <v>0</v>
      </c>
      <c r="G556" s="1883">
        <v>30303</v>
      </c>
    </row>
    <row r="557" spans="1:7" x14ac:dyDescent="0.25">
      <c r="A557" s="1883">
        <v>303039010</v>
      </c>
      <c r="B557" s="231" t="s">
        <v>1015</v>
      </c>
      <c r="C557" s="231">
        <v>0</v>
      </c>
      <c r="D557" s="231">
        <v>-1298650</v>
      </c>
      <c r="E557" s="231">
        <v>-1298650</v>
      </c>
      <c r="F557" s="231">
        <v>1298650</v>
      </c>
      <c r="G557" s="1883">
        <v>30303</v>
      </c>
    </row>
    <row r="558" spans="1:7" x14ac:dyDescent="0.25">
      <c r="A558" s="1883">
        <v>303039013</v>
      </c>
      <c r="B558" s="231" t="s">
        <v>1017</v>
      </c>
      <c r="C558" s="231">
        <v>0</v>
      </c>
      <c r="D558" s="231">
        <v>-32850</v>
      </c>
      <c r="E558" s="231">
        <v>-32850</v>
      </c>
      <c r="F558" s="231">
        <v>32850</v>
      </c>
      <c r="G558" s="1883">
        <v>30303</v>
      </c>
    </row>
    <row r="559" spans="1:7" x14ac:dyDescent="0.25">
      <c r="A559" s="1883">
        <v>303039016</v>
      </c>
      <c r="B559" s="231" t="s">
        <v>1019</v>
      </c>
      <c r="C559" s="231">
        <v>0</v>
      </c>
      <c r="D559" s="231">
        <v>0</v>
      </c>
      <c r="E559" s="231">
        <v>0</v>
      </c>
      <c r="F559" s="231">
        <v>0</v>
      </c>
      <c r="G559" s="1883">
        <v>30303</v>
      </c>
    </row>
    <row r="560" spans="1:7" x14ac:dyDescent="0.25">
      <c r="A560" s="1883">
        <v>303039051</v>
      </c>
      <c r="B560" s="231" t="s">
        <v>1021</v>
      </c>
      <c r="C560" s="231">
        <v>-15964.4</v>
      </c>
      <c r="D560" s="231">
        <v>-4300</v>
      </c>
      <c r="E560" s="231">
        <v>-4300</v>
      </c>
      <c r="F560" s="231">
        <v>-11664.4</v>
      </c>
      <c r="G560" s="1883">
        <v>30303</v>
      </c>
    </row>
    <row r="561" spans="1:7" x14ac:dyDescent="0.25">
      <c r="A561" s="1883">
        <v>303039053</v>
      </c>
      <c r="B561" s="231" t="s">
        <v>1023</v>
      </c>
      <c r="C561" s="231">
        <v>0</v>
      </c>
      <c r="D561" s="231">
        <v>0</v>
      </c>
      <c r="E561" s="231">
        <v>0</v>
      </c>
      <c r="F561" s="231">
        <v>0</v>
      </c>
      <c r="G561" s="1883">
        <v>30303</v>
      </c>
    </row>
    <row r="562" spans="1:7" x14ac:dyDescent="0.25">
      <c r="A562" s="1883">
        <v>303039058</v>
      </c>
      <c r="B562" s="231" t="s">
        <v>1025</v>
      </c>
      <c r="C562" s="231">
        <v>-49795.27</v>
      </c>
      <c r="D562" s="231">
        <v>-18550</v>
      </c>
      <c r="E562" s="231">
        <v>-18550</v>
      </c>
      <c r="F562" s="231">
        <v>-31245.27</v>
      </c>
      <c r="G562" s="1883">
        <v>30303</v>
      </c>
    </row>
    <row r="563" spans="1:7" x14ac:dyDescent="0.25">
      <c r="A563" s="1883">
        <v>303039059</v>
      </c>
      <c r="B563" s="231" t="s">
        <v>1027</v>
      </c>
      <c r="C563" s="231">
        <v>0</v>
      </c>
      <c r="D563" s="231">
        <v>0</v>
      </c>
      <c r="E563" s="231">
        <v>0</v>
      </c>
      <c r="F563" s="231">
        <v>0</v>
      </c>
      <c r="G563" s="1883">
        <v>30303</v>
      </c>
    </row>
    <row r="564" spans="1:7" x14ac:dyDescent="0.25">
      <c r="A564" s="1883">
        <v>303039079</v>
      </c>
      <c r="B564" s="231" t="s">
        <v>1029</v>
      </c>
      <c r="C564" s="231">
        <v>-15612.33</v>
      </c>
      <c r="D564" s="231">
        <v>-44800</v>
      </c>
      <c r="E564" s="231">
        <v>-44800</v>
      </c>
      <c r="F564" s="231">
        <v>29187.67</v>
      </c>
      <c r="G564" s="1883">
        <v>30303</v>
      </c>
    </row>
    <row r="565" spans="1:7" x14ac:dyDescent="0.25">
      <c r="A565" s="1883">
        <v>303039084</v>
      </c>
      <c r="B565" s="231" t="s">
        <v>1031</v>
      </c>
      <c r="C565" s="231">
        <v>0</v>
      </c>
      <c r="D565" s="231">
        <v>0</v>
      </c>
      <c r="E565" s="231">
        <v>0</v>
      </c>
      <c r="F565" s="231">
        <v>0</v>
      </c>
      <c r="G565" s="1883">
        <v>30303</v>
      </c>
    </row>
    <row r="566" spans="1:7" x14ac:dyDescent="0.25">
      <c r="A566" s="1883">
        <v>303039100</v>
      </c>
      <c r="B566" s="231" t="s">
        <v>947</v>
      </c>
      <c r="C566" s="231">
        <v>0</v>
      </c>
      <c r="D566" s="231">
        <v>-500</v>
      </c>
      <c r="E566" s="231">
        <v>-500</v>
      </c>
      <c r="F566" s="231">
        <v>500</v>
      </c>
      <c r="G566" s="1883">
        <v>30303</v>
      </c>
    </row>
    <row r="567" spans="1:7" x14ac:dyDescent="0.25">
      <c r="A567" s="1883">
        <v>303039101</v>
      </c>
      <c r="B567" s="231" t="s">
        <v>1034</v>
      </c>
      <c r="C567" s="231">
        <v>0</v>
      </c>
      <c r="D567" s="231">
        <v>0</v>
      </c>
      <c r="E567" s="231">
        <v>0</v>
      </c>
      <c r="F567" s="231">
        <v>0</v>
      </c>
      <c r="G567" s="1883">
        <v>30303</v>
      </c>
    </row>
    <row r="568" spans="1:7" x14ac:dyDescent="0.25">
      <c r="A568" s="1883">
        <v>303039102</v>
      </c>
      <c r="B568" s="231" t="s">
        <v>1036</v>
      </c>
      <c r="C568" s="231">
        <v>0</v>
      </c>
      <c r="D568" s="231">
        <v>-3000</v>
      </c>
      <c r="E568" s="231">
        <v>-3000</v>
      </c>
      <c r="F568" s="231">
        <v>3000</v>
      </c>
      <c r="G568" s="1883">
        <v>30303</v>
      </c>
    </row>
    <row r="569" spans="1:7" x14ac:dyDescent="0.25">
      <c r="A569" s="1883">
        <v>303039107</v>
      </c>
      <c r="B569" s="231" t="s">
        <v>1038</v>
      </c>
      <c r="C569" s="231">
        <v>0</v>
      </c>
      <c r="D569" s="231">
        <v>0</v>
      </c>
      <c r="E569" s="231">
        <v>0</v>
      </c>
      <c r="F569" s="231">
        <v>0</v>
      </c>
      <c r="G569" s="1883">
        <v>30303</v>
      </c>
    </row>
    <row r="570" spans="1:7" x14ac:dyDescent="0.25">
      <c r="A570" s="1883">
        <v>303039108</v>
      </c>
      <c r="B570" s="231" t="s">
        <v>1040</v>
      </c>
      <c r="C570" s="231">
        <v>0</v>
      </c>
      <c r="D570" s="231">
        <v>0</v>
      </c>
      <c r="E570" s="231">
        <v>0</v>
      </c>
      <c r="F570" s="231">
        <v>0</v>
      </c>
      <c r="G570" s="1883">
        <v>30303</v>
      </c>
    </row>
    <row r="571" spans="1:7" x14ac:dyDescent="0.25">
      <c r="A571" s="1883">
        <v>303039825</v>
      </c>
      <c r="B571" s="231" t="s">
        <v>1042</v>
      </c>
      <c r="C571" s="231">
        <v>0</v>
      </c>
      <c r="D571" s="231">
        <v>0</v>
      </c>
      <c r="E571" s="231">
        <v>0</v>
      </c>
      <c r="F571" s="231">
        <v>0</v>
      </c>
      <c r="G571" s="1883">
        <v>30303</v>
      </c>
    </row>
    <row r="572" spans="1:7" x14ac:dyDescent="0.25">
      <c r="A572" s="1883">
        <v>303039845</v>
      </c>
      <c r="B572" s="231" t="s">
        <v>1044</v>
      </c>
      <c r="C572" s="231">
        <v>0</v>
      </c>
      <c r="D572" s="231">
        <v>0</v>
      </c>
      <c r="E572" s="231">
        <v>0</v>
      </c>
      <c r="F572" s="231">
        <v>0</v>
      </c>
      <c r="G572" s="1883">
        <v>30303</v>
      </c>
    </row>
    <row r="573" spans="1:7" x14ac:dyDescent="0.25">
      <c r="A573" s="1883">
        <v>303039846</v>
      </c>
      <c r="B573" s="231" t="s">
        <v>1046</v>
      </c>
      <c r="C573" s="231">
        <v>0</v>
      </c>
      <c r="D573" s="231">
        <v>0</v>
      </c>
      <c r="E573" s="231">
        <v>0</v>
      </c>
      <c r="F573" s="231">
        <v>0</v>
      </c>
      <c r="G573" s="1883">
        <v>30303</v>
      </c>
    </row>
    <row r="574" spans="1:7" x14ac:dyDescent="0.25">
      <c r="A574" s="1883">
        <v>303040100</v>
      </c>
      <c r="B574" s="231" t="s">
        <v>1048</v>
      </c>
      <c r="C574" s="231">
        <v>66606.11</v>
      </c>
      <c r="D574" s="231">
        <v>75750</v>
      </c>
      <c r="E574" s="231">
        <v>75750</v>
      </c>
      <c r="F574" s="231">
        <v>-9143.89</v>
      </c>
      <c r="G574" s="1883">
        <v>30304</v>
      </c>
    </row>
    <row r="575" spans="1:7" x14ac:dyDescent="0.25">
      <c r="A575" s="1883">
        <v>303040101</v>
      </c>
      <c r="B575" s="231" t="s">
        <v>1050</v>
      </c>
      <c r="C575" s="231">
        <v>0</v>
      </c>
      <c r="D575" s="231">
        <v>0</v>
      </c>
      <c r="E575" s="231">
        <v>0</v>
      </c>
      <c r="F575" s="231">
        <v>0</v>
      </c>
      <c r="G575" s="1883">
        <v>30304</v>
      </c>
    </row>
    <row r="576" spans="1:7" x14ac:dyDescent="0.25">
      <c r="A576" s="1883">
        <v>303040102</v>
      </c>
      <c r="B576" s="231" t="s">
        <v>1052</v>
      </c>
      <c r="C576" s="231">
        <v>0</v>
      </c>
      <c r="D576" s="231">
        <v>0</v>
      </c>
      <c r="E576" s="231">
        <v>0</v>
      </c>
      <c r="F576" s="231">
        <v>0</v>
      </c>
      <c r="G576" s="1883">
        <v>30304</v>
      </c>
    </row>
    <row r="577" spans="1:7" x14ac:dyDescent="0.25">
      <c r="A577" s="1883">
        <v>303040103</v>
      </c>
      <c r="B577" s="231" t="s">
        <v>1054</v>
      </c>
      <c r="C577" s="231">
        <v>0</v>
      </c>
      <c r="D577" s="231">
        <v>0</v>
      </c>
      <c r="E577" s="231">
        <v>0</v>
      </c>
      <c r="F577" s="231">
        <v>0</v>
      </c>
      <c r="G577" s="1883">
        <v>30304</v>
      </c>
    </row>
    <row r="578" spans="1:7" x14ac:dyDescent="0.25">
      <c r="A578" s="1883">
        <v>303040120</v>
      </c>
      <c r="B578" s="231" t="s">
        <v>1056</v>
      </c>
      <c r="C578" s="231">
        <v>0</v>
      </c>
      <c r="D578" s="231">
        <v>0</v>
      </c>
      <c r="E578" s="231">
        <v>0</v>
      </c>
      <c r="F578" s="231">
        <v>0</v>
      </c>
      <c r="G578" s="1883">
        <v>30304</v>
      </c>
    </row>
    <row r="579" spans="1:7" x14ac:dyDescent="0.25">
      <c r="A579" s="1883">
        <v>303040150</v>
      </c>
      <c r="B579" s="231" t="s">
        <v>1058</v>
      </c>
      <c r="C579" s="231">
        <v>0</v>
      </c>
      <c r="D579" s="231">
        <v>0</v>
      </c>
      <c r="E579" s="231">
        <v>0</v>
      </c>
      <c r="F579" s="231">
        <v>0</v>
      </c>
      <c r="G579" s="1883">
        <v>30304</v>
      </c>
    </row>
    <row r="580" spans="1:7" x14ac:dyDescent="0.25">
      <c r="A580" s="1883">
        <v>303040200</v>
      </c>
      <c r="B580" s="231" t="s">
        <v>1060</v>
      </c>
      <c r="C580" s="231">
        <v>0</v>
      </c>
      <c r="D580" s="231">
        <v>0</v>
      </c>
      <c r="E580" s="231">
        <v>0</v>
      </c>
      <c r="F580" s="231">
        <v>0</v>
      </c>
      <c r="G580" s="1883">
        <v>30304</v>
      </c>
    </row>
    <row r="581" spans="1:7" x14ac:dyDescent="0.25">
      <c r="A581" s="1883">
        <v>303040700</v>
      </c>
      <c r="B581" s="231" t="s">
        <v>1062</v>
      </c>
      <c r="C581" s="231">
        <v>0</v>
      </c>
      <c r="D581" s="231">
        <v>0</v>
      </c>
      <c r="E581" s="231">
        <v>0</v>
      </c>
      <c r="F581" s="231">
        <v>0</v>
      </c>
      <c r="G581" s="1883">
        <v>30304</v>
      </c>
    </row>
    <row r="582" spans="1:7" x14ac:dyDescent="0.25">
      <c r="A582" s="1883">
        <v>303040930</v>
      </c>
      <c r="B582" s="231" t="s">
        <v>1064</v>
      </c>
      <c r="C582" s="231">
        <v>0</v>
      </c>
      <c r="D582" s="231">
        <v>0</v>
      </c>
      <c r="E582" s="231">
        <v>0</v>
      </c>
      <c r="F582" s="231">
        <v>0</v>
      </c>
      <c r="G582" s="1883">
        <v>30304</v>
      </c>
    </row>
    <row r="583" spans="1:7" x14ac:dyDescent="0.25">
      <c r="A583" s="1883">
        <v>303042000</v>
      </c>
      <c r="B583" s="231" t="s">
        <v>1066</v>
      </c>
      <c r="C583" s="231">
        <v>0</v>
      </c>
      <c r="D583" s="231">
        <v>0</v>
      </c>
      <c r="E583" s="231">
        <v>0</v>
      </c>
      <c r="F583" s="231">
        <v>0</v>
      </c>
      <c r="G583" s="1883">
        <v>30304</v>
      </c>
    </row>
    <row r="584" spans="1:7" x14ac:dyDescent="0.25">
      <c r="A584" s="1883">
        <v>303042427</v>
      </c>
      <c r="B584" s="231" t="s">
        <v>1068</v>
      </c>
      <c r="C584" s="231">
        <v>0</v>
      </c>
      <c r="D584" s="231">
        <v>0</v>
      </c>
      <c r="E584" s="231">
        <v>0</v>
      </c>
      <c r="F584" s="231">
        <v>0</v>
      </c>
      <c r="G584" s="1883">
        <v>30304</v>
      </c>
    </row>
    <row r="585" spans="1:7" x14ac:dyDescent="0.25">
      <c r="A585" s="1883">
        <v>303042429</v>
      </c>
      <c r="B585" s="231" t="s">
        <v>1070</v>
      </c>
      <c r="C585" s="231">
        <v>0</v>
      </c>
      <c r="D585" s="231">
        <v>3750</v>
      </c>
      <c r="E585" s="231">
        <v>3750</v>
      </c>
      <c r="F585" s="231">
        <v>-3750</v>
      </c>
      <c r="G585" s="1883">
        <v>30304</v>
      </c>
    </row>
    <row r="586" spans="1:7" x14ac:dyDescent="0.25">
      <c r="A586" s="1883">
        <v>303042432</v>
      </c>
      <c r="B586" s="231" t="s">
        <v>1072</v>
      </c>
      <c r="C586" s="231">
        <v>0</v>
      </c>
      <c r="D586" s="231">
        <v>0</v>
      </c>
      <c r="E586" s="231">
        <v>0</v>
      </c>
      <c r="F586" s="231">
        <v>0</v>
      </c>
      <c r="G586" s="1883">
        <v>30304</v>
      </c>
    </row>
    <row r="587" spans="1:7" x14ac:dyDescent="0.25">
      <c r="A587" s="1883">
        <v>303042510</v>
      </c>
      <c r="B587" s="231" t="s">
        <v>1074</v>
      </c>
      <c r="C587" s="231">
        <v>0</v>
      </c>
      <c r="D587" s="231">
        <v>0</v>
      </c>
      <c r="E587" s="231">
        <v>0</v>
      </c>
      <c r="F587" s="231">
        <v>0</v>
      </c>
      <c r="G587" s="1883">
        <v>30304</v>
      </c>
    </row>
    <row r="588" spans="1:7" x14ac:dyDescent="0.25">
      <c r="A588" s="1883">
        <v>303042706</v>
      </c>
      <c r="B588" s="231" t="s">
        <v>1076</v>
      </c>
      <c r="C588" s="231">
        <v>0</v>
      </c>
      <c r="D588" s="231">
        <v>0</v>
      </c>
      <c r="E588" s="231">
        <v>0</v>
      </c>
      <c r="F588" s="231">
        <v>0</v>
      </c>
      <c r="G588" s="1883">
        <v>30304</v>
      </c>
    </row>
    <row r="589" spans="1:7" x14ac:dyDescent="0.25">
      <c r="A589" s="1883">
        <v>303044600</v>
      </c>
      <c r="B589" s="231" t="s">
        <v>1078</v>
      </c>
      <c r="C589" s="231">
        <v>0</v>
      </c>
      <c r="D589" s="231">
        <v>0</v>
      </c>
      <c r="E589" s="231">
        <v>0</v>
      </c>
      <c r="F589" s="231">
        <v>0</v>
      </c>
      <c r="G589" s="1883">
        <v>30304</v>
      </c>
    </row>
    <row r="590" spans="1:7" x14ac:dyDescent="0.25">
      <c r="A590" s="1883">
        <v>303044610</v>
      </c>
      <c r="B590" s="231" t="s">
        <v>1080</v>
      </c>
      <c r="C590" s="231">
        <v>0</v>
      </c>
      <c r="D590" s="231">
        <v>0</v>
      </c>
      <c r="E590" s="231">
        <v>0</v>
      </c>
      <c r="F590" s="231">
        <v>0</v>
      </c>
      <c r="G590" s="1883">
        <v>30304</v>
      </c>
    </row>
    <row r="591" spans="1:7" x14ac:dyDescent="0.25">
      <c r="A591" s="1883">
        <v>303044611</v>
      </c>
      <c r="B591" s="231" t="s">
        <v>1082</v>
      </c>
      <c r="C591" s="231">
        <v>0</v>
      </c>
      <c r="D591" s="231">
        <v>0</v>
      </c>
      <c r="E591" s="231">
        <v>0</v>
      </c>
      <c r="F591" s="231">
        <v>0</v>
      </c>
      <c r="G591" s="1883">
        <v>30304</v>
      </c>
    </row>
    <row r="592" spans="1:7" x14ac:dyDescent="0.25">
      <c r="A592" s="1883">
        <v>303044619</v>
      </c>
      <c r="B592" s="231" t="s">
        <v>1084</v>
      </c>
      <c r="C592" s="231">
        <v>0</v>
      </c>
      <c r="D592" s="231">
        <v>0</v>
      </c>
      <c r="E592" s="231">
        <v>0</v>
      </c>
      <c r="F592" s="231">
        <v>0</v>
      </c>
      <c r="G592" s="1883">
        <v>30304</v>
      </c>
    </row>
    <row r="593" spans="1:7" x14ac:dyDescent="0.25">
      <c r="A593" s="1883">
        <v>303044995</v>
      </c>
      <c r="B593" s="231" t="s">
        <v>1086</v>
      </c>
      <c r="C593" s="231">
        <v>0</v>
      </c>
      <c r="D593" s="231">
        <v>5000</v>
      </c>
      <c r="E593" s="231">
        <v>5000</v>
      </c>
      <c r="F593" s="231">
        <v>-5000</v>
      </c>
      <c r="G593" s="1883">
        <v>30304</v>
      </c>
    </row>
    <row r="594" spans="1:7" x14ac:dyDescent="0.25">
      <c r="A594" s="1883">
        <v>303045018</v>
      </c>
      <c r="B594" s="231" t="s">
        <v>1088</v>
      </c>
      <c r="C594" s="231">
        <v>0</v>
      </c>
      <c r="D594" s="231">
        <v>0</v>
      </c>
      <c r="E594" s="231">
        <v>0</v>
      </c>
      <c r="F594" s="231">
        <v>0</v>
      </c>
      <c r="G594" s="1883">
        <v>30304</v>
      </c>
    </row>
    <row r="595" spans="1:7" x14ac:dyDescent="0.25">
      <c r="A595" s="1883">
        <v>303049006</v>
      </c>
      <c r="B595" s="231" t="s">
        <v>1090</v>
      </c>
      <c r="C595" s="231">
        <v>-43142</v>
      </c>
      <c r="D595" s="231">
        <v>-23050</v>
      </c>
      <c r="E595" s="231">
        <v>-23050</v>
      </c>
      <c r="F595" s="231">
        <v>-20092</v>
      </c>
      <c r="G595" s="1883">
        <v>30304</v>
      </c>
    </row>
    <row r="596" spans="1:7" x14ac:dyDescent="0.25">
      <c r="A596" s="1883">
        <v>303049008</v>
      </c>
      <c r="B596" s="231" t="s">
        <v>1092</v>
      </c>
      <c r="C596" s="231">
        <v>0</v>
      </c>
      <c r="D596" s="231">
        <v>0</v>
      </c>
      <c r="E596" s="231">
        <v>0</v>
      </c>
      <c r="F596" s="231">
        <v>0</v>
      </c>
      <c r="G596" s="1883">
        <v>30304</v>
      </c>
    </row>
    <row r="597" spans="1:7" x14ac:dyDescent="0.25">
      <c r="A597" s="1883">
        <v>303049009</v>
      </c>
      <c r="B597" s="231" t="s">
        <v>1094</v>
      </c>
      <c r="C597" s="231">
        <v>0</v>
      </c>
      <c r="D597" s="231">
        <v>0</v>
      </c>
      <c r="E597" s="231">
        <v>0</v>
      </c>
      <c r="F597" s="231">
        <v>0</v>
      </c>
      <c r="G597" s="1883">
        <v>30304</v>
      </c>
    </row>
    <row r="598" spans="1:7" x14ac:dyDescent="0.25">
      <c r="A598" s="1883">
        <v>303049011</v>
      </c>
      <c r="B598" s="231" t="s">
        <v>1096</v>
      </c>
      <c r="C598" s="231">
        <v>0</v>
      </c>
      <c r="D598" s="231">
        <v>0</v>
      </c>
      <c r="E598" s="231">
        <v>0</v>
      </c>
      <c r="F598" s="231">
        <v>0</v>
      </c>
      <c r="G598" s="1883">
        <v>30304</v>
      </c>
    </row>
    <row r="599" spans="1:7" x14ac:dyDescent="0.25">
      <c r="A599" s="1883">
        <v>303049013</v>
      </c>
      <c r="B599" s="231" t="s">
        <v>1098</v>
      </c>
      <c r="C599" s="231">
        <v>0</v>
      </c>
      <c r="D599" s="231">
        <v>0</v>
      </c>
      <c r="E599" s="231">
        <v>0</v>
      </c>
      <c r="F599" s="231">
        <v>0</v>
      </c>
      <c r="G599" s="1883">
        <v>30304</v>
      </c>
    </row>
    <row r="600" spans="1:7" x14ac:dyDescent="0.25">
      <c r="A600" s="1883">
        <v>303049016</v>
      </c>
      <c r="B600" s="231" t="s">
        <v>1100</v>
      </c>
      <c r="C600" s="231">
        <v>0</v>
      </c>
      <c r="D600" s="231">
        <v>0</v>
      </c>
      <c r="E600" s="231">
        <v>0</v>
      </c>
      <c r="F600" s="231">
        <v>0</v>
      </c>
      <c r="G600" s="1883">
        <v>30304</v>
      </c>
    </row>
    <row r="601" spans="1:7" x14ac:dyDescent="0.25">
      <c r="A601" s="1883">
        <v>303049051</v>
      </c>
      <c r="B601" s="231" t="s">
        <v>1102</v>
      </c>
      <c r="C601" s="231">
        <v>0</v>
      </c>
      <c r="D601" s="231">
        <v>0</v>
      </c>
      <c r="E601" s="231">
        <v>0</v>
      </c>
      <c r="F601" s="231">
        <v>0</v>
      </c>
      <c r="G601" s="1883">
        <v>30304</v>
      </c>
    </row>
    <row r="602" spans="1:7" x14ac:dyDescent="0.25">
      <c r="A602" s="1883">
        <v>303050100</v>
      </c>
      <c r="B602" s="231" t="s">
        <v>1104</v>
      </c>
      <c r="C602" s="231">
        <v>0</v>
      </c>
      <c r="D602" s="231">
        <v>0</v>
      </c>
      <c r="E602" s="231">
        <v>0</v>
      </c>
      <c r="F602" s="231">
        <v>0</v>
      </c>
      <c r="G602" s="1883">
        <v>30305</v>
      </c>
    </row>
    <row r="603" spans="1:7" x14ac:dyDescent="0.25">
      <c r="A603" s="1883">
        <v>303050200</v>
      </c>
      <c r="B603" s="231" t="s">
        <v>1106</v>
      </c>
      <c r="C603" s="231">
        <v>0</v>
      </c>
      <c r="D603" s="231">
        <v>0</v>
      </c>
      <c r="E603" s="231">
        <v>0</v>
      </c>
      <c r="F603" s="231">
        <v>0</v>
      </c>
      <c r="G603" s="1883">
        <v>30305</v>
      </c>
    </row>
    <row r="604" spans="1:7" x14ac:dyDescent="0.25">
      <c r="A604" s="1883">
        <v>303050800</v>
      </c>
      <c r="B604" s="231" t="s">
        <v>1108</v>
      </c>
      <c r="C604" s="231">
        <v>0</v>
      </c>
      <c r="D604" s="231">
        <v>0</v>
      </c>
      <c r="E604" s="231">
        <v>0</v>
      </c>
      <c r="F604" s="231">
        <v>0</v>
      </c>
      <c r="G604" s="1883">
        <v>30305</v>
      </c>
    </row>
    <row r="605" spans="1:7" x14ac:dyDescent="0.25">
      <c r="A605" s="1883">
        <v>303052000</v>
      </c>
      <c r="B605" s="231" t="s">
        <v>1110</v>
      </c>
      <c r="C605" s="231">
        <v>0</v>
      </c>
      <c r="D605" s="231">
        <v>0</v>
      </c>
      <c r="E605" s="231">
        <v>0</v>
      </c>
      <c r="F605" s="231">
        <v>0</v>
      </c>
      <c r="G605" s="1883">
        <v>30305</v>
      </c>
    </row>
    <row r="606" spans="1:7" x14ac:dyDescent="0.25">
      <c r="A606" s="1883">
        <v>303052002</v>
      </c>
      <c r="B606" s="231" t="s">
        <v>1112</v>
      </c>
      <c r="C606" s="231">
        <v>0</v>
      </c>
      <c r="D606" s="231">
        <v>0</v>
      </c>
      <c r="E606" s="231">
        <v>0</v>
      </c>
      <c r="F606" s="231">
        <v>0</v>
      </c>
      <c r="G606" s="1883">
        <v>30305</v>
      </c>
    </row>
    <row r="607" spans="1:7" x14ac:dyDescent="0.25">
      <c r="A607" s="1883">
        <v>303052004</v>
      </c>
      <c r="B607" s="231" t="s">
        <v>1114</v>
      </c>
      <c r="C607" s="231">
        <v>0</v>
      </c>
      <c r="D607" s="231">
        <v>0</v>
      </c>
      <c r="E607" s="231">
        <v>0</v>
      </c>
      <c r="F607" s="231">
        <v>0</v>
      </c>
      <c r="G607" s="1883">
        <v>30305</v>
      </c>
    </row>
    <row r="608" spans="1:7" x14ac:dyDescent="0.25">
      <c r="A608" s="1883">
        <v>303052429</v>
      </c>
      <c r="B608" s="231" t="s">
        <v>1116</v>
      </c>
      <c r="C608" s="231">
        <v>0</v>
      </c>
      <c r="D608" s="231">
        <v>0</v>
      </c>
      <c r="E608" s="231">
        <v>0</v>
      </c>
      <c r="F608" s="231">
        <v>0</v>
      </c>
      <c r="G608" s="1883">
        <v>30305</v>
      </c>
    </row>
    <row r="609" spans="1:7" x14ac:dyDescent="0.25">
      <c r="A609" s="1883">
        <v>303052520</v>
      </c>
      <c r="B609" s="231" t="s">
        <v>1118</v>
      </c>
      <c r="C609" s="231">
        <v>0</v>
      </c>
      <c r="D609" s="231">
        <v>0</v>
      </c>
      <c r="E609" s="231">
        <v>0</v>
      </c>
      <c r="F609" s="231">
        <v>0</v>
      </c>
      <c r="G609" s="1883">
        <v>30305</v>
      </c>
    </row>
    <row r="610" spans="1:7" x14ac:dyDescent="0.25">
      <c r="A610" s="1883">
        <v>303059051</v>
      </c>
      <c r="B610" s="231" t="s">
        <v>1120</v>
      </c>
      <c r="C610" s="231">
        <v>0</v>
      </c>
      <c r="D610" s="231">
        <v>0</v>
      </c>
      <c r="E610" s="231">
        <v>0</v>
      </c>
      <c r="F610" s="231">
        <v>0</v>
      </c>
      <c r="G610" s="1883">
        <v>30305</v>
      </c>
    </row>
    <row r="611" spans="1:7" x14ac:dyDescent="0.25">
      <c r="A611" s="1883">
        <v>303069051</v>
      </c>
      <c r="B611" s="231" t="s">
        <v>2777</v>
      </c>
      <c r="C611" s="231">
        <v>-3626</v>
      </c>
      <c r="D611" s="231">
        <v>0</v>
      </c>
      <c r="E611" s="231">
        <v>0</v>
      </c>
      <c r="F611" s="231">
        <v>-3626</v>
      </c>
      <c r="G611" s="1883">
        <v>30306</v>
      </c>
    </row>
    <row r="612" spans="1:7" x14ac:dyDescent="0.25">
      <c r="A612" s="1883">
        <v>303069054</v>
      </c>
      <c r="B612" s="231" t="s">
        <v>1122</v>
      </c>
      <c r="C612" s="231">
        <v>0</v>
      </c>
      <c r="D612" s="231">
        <v>0</v>
      </c>
      <c r="E612" s="231">
        <v>0</v>
      </c>
      <c r="F612" s="231">
        <v>0</v>
      </c>
      <c r="G612" s="1883">
        <v>30306</v>
      </c>
    </row>
    <row r="613" spans="1:7" x14ac:dyDescent="0.25">
      <c r="A613" s="1883">
        <v>304010100</v>
      </c>
      <c r="B613" s="231" t="s">
        <v>1124</v>
      </c>
      <c r="C613" s="231">
        <v>0</v>
      </c>
      <c r="D613" s="231">
        <v>0</v>
      </c>
      <c r="E613" s="231">
        <v>0</v>
      </c>
      <c r="F613" s="231">
        <v>0</v>
      </c>
      <c r="G613" s="1883">
        <v>30401</v>
      </c>
    </row>
    <row r="614" spans="1:7" x14ac:dyDescent="0.25">
      <c r="A614" s="1883">
        <v>304010101</v>
      </c>
      <c r="B614" s="231" t="s">
        <v>1126</v>
      </c>
      <c r="C614" s="231">
        <v>0</v>
      </c>
      <c r="D614" s="231">
        <v>0</v>
      </c>
      <c r="E614" s="231">
        <v>0</v>
      </c>
      <c r="F614" s="231">
        <v>0</v>
      </c>
      <c r="G614" s="1883">
        <v>30401</v>
      </c>
    </row>
    <row r="615" spans="1:7" x14ac:dyDescent="0.25">
      <c r="A615" s="1883">
        <v>304010120</v>
      </c>
      <c r="B615" s="231" t="s">
        <v>1128</v>
      </c>
      <c r="C615" s="231">
        <v>0</v>
      </c>
      <c r="D615" s="231">
        <v>0</v>
      </c>
      <c r="E615" s="231">
        <v>0</v>
      </c>
      <c r="F615" s="231">
        <v>0</v>
      </c>
      <c r="G615" s="1883">
        <v>30401</v>
      </c>
    </row>
    <row r="616" spans="1:7" x14ac:dyDescent="0.25">
      <c r="A616" s="1883">
        <v>304010150</v>
      </c>
      <c r="B616" s="231" t="s">
        <v>1130</v>
      </c>
      <c r="C616" s="231">
        <v>0</v>
      </c>
      <c r="D616" s="231">
        <v>0</v>
      </c>
      <c r="E616" s="231">
        <v>0</v>
      </c>
      <c r="F616" s="231">
        <v>0</v>
      </c>
      <c r="G616" s="1883">
        <v>30401</v>
      </c>
    </row>
    <row r="617" spans="1:7" x14ac:dyDescent="0.25">
      <c r="A617" s="1883">
        <v>304010200</v>
      </c>
      <c r="B617" s="231" t="s">
        <v>1132</v>
      </c>
      <c r="C617" s="231">
        <v>0</v>
      </c>
      <c r="D617" s="231">
        <v>4750</v>
      </c>
      <c r="E617" s="231">
        <v>4750</v>
      </c>
      <c r="F617" s="231">
        <v>-4750</v>
      </c>
      <c r="G617" s="1883">
        <v>30401</v>
      </c>
    </row>
    <row r="618" spans="1:7" x14ac:dyDescent="0.25">
      <c r="A618" s="1883">
        <v>304010800</v>
      </c>
      <c r="B618" s="231" t="s">
        <v>1134</v>
      </c>
      <c r="C618" s="231">
        <v>0</v>
      </c>
      <c r="D618" s="231">
        <v>0</v>
      </c>
      <c r="E618" s="231">
        <v>0</v>
      </c>
      <c r="F618" s="231">
        <v>0</v>
      </c>
      <c r="G618" s="1883">
        <v>30401</v>
      </c>
    </row>
    <row r="619" spans="1:7" x14ac:dyDescent="0.25">
      <c r="A619" s="1883">
        <v>304010975</v>
      </c>
      <c r="B619" s="231" t="s">
        <v>1136</v>
      </c>
      <c r="C619" s="231">
        <v>0</v>
      </c>
      <c r="D619" s="231">
        <v>0</v>
      </c>
      <c r="E619" s="231">
        <v>0</v>
      </c>
      <c r="F619" s="231">
        <v>0</v>
      </c>
      <c r="G619" s="1883">
        <v>30401</v>
      </c>
    </row>
    <row r="620" spans="1:7" x14ac:dyDescent="0.25">
      <c r="A620" s="1883">
        <v>304011610</v>
      </c>
      <c r="B620" s="231" t="s">
        <v>1138</v>
      </c>
      <c r="C620" s="231">
        <v>0</v>
      </c>
      <c r="D620" s="231">
        <v>0</v>
      </c>
      <c r="E620" s="231">
        <v>0</v>
      </c>
      <c r="F620" s="231">
        <v>0</v>
      </c>
      <c r="G620" s="1883">
        <v>30401</v>
      </c>
    </row>
    <row r="621" spans="1:7" x14ac:dyDescent="0.25">
      <c r="A621" s="1883">
        <v>304012000</v>
      </c>
      <c r="B621" s="231" t="s">
        <v>1140</v>
      </c>
      <c r="C621" s="231">
        <v>0</v>
      </c>
      <c r="D621" s="231">
        <v>0</v>
      </c>
      <c r="E621" s="231">
        <v>0</v>
      </c>
      <c r="F621" s="231">
        <v>0</v>
      </c>
      <c r="G621" s="1883">
        <v>30401</v>
      </c>
    </row>
    <row r="622" spans="1:7" x14ac:dyDescent="0.25">
      <c r="A622" s="1883">
        <v>304012002</v>
      </c>
      <c r="B622" s="231" t="s">
        <v>2753</v>
      </c>
      <c r="C622" s="231">
        <v>0</v>
      </c>
      <c r="D622" s="231">
        <v>500</v>
      </c>
      <c r="E622" s="231">
        <v>500</v>
      </c>
      <c r="F622" s="231">
        <v>-500</v>
      </c>
      <c r="G622" s="1883">
        <v>30401</v>
      </c>
    </row>
    <row r="623" spans="1:7" x14ac:dyDescent="0.25">
      <c r="A623" s="1883">
        <v>304012003</v>
      </c>
      <c r="B623" s="231" t="s">
        <v>1142</v>
      </c>
      <c r="C623" s="231">
        <v>0</v>
      </c>
      <c r="D623" s="231">
        <v>0</v>
      </c>
      <c r="E623" s="231">
        <v>0</v>
      </c>
      <c r="F623" s="231">
        <v>0</v>
      </c>
      <c r="G623" s="1883">
        <v>30401</v>
      </c>
    </row>
    <row r="624" spans="1:7" x14ac:dyDescent="0.25">
      <c r="A624" s="1883">
        <v>304012004</v>
      </c>
      <c r="B624" s="231" t="s">
        <v>1144</v>
      </c>
      <c r="C624" s="231">
        <v>7574</v>
      </c>
      <c r="D624" s="231">
        <v>3800</v>
      </c>
      <c r="E624" s="231">
        <v>3800</v>
      </c>
      <c r="F624" s="231">
        <v>3774</v>
      </c>
      <c r="G624" s="1883">
        <v>30401</v>
      </c>
    </row>
    <row r="625" spans="1:7" x14ac:dyDescent="0.25">
      <c r="A625" s="1883">
        <v>304012022</v>
      </c>
      <c r="B625" s="231" t="s">
        <v>1146</v>
      </c>
      <c r="C625" s="231">
        <v>0</v>
      </c>
      <c r="D625" s="231">
        <v>0</v>
      </c>
      <c r="E625" s="231">
        <v>0</v>
      </c>
      <c r="F625" s="231">
        <v>0</v>
      </c>
      <c r="G625" s="1883">
        <v>30401</v>
      </c>
    </row>
    <row r="626" spans="1:7" x14ac:dyDescent="0.25">
      <c r="A626" s="1883">
        <v>304012418</v>
      </c>
      <c r="B626" s="231" t="s">
        <v>1148</v>
      </c>
      <c r="C626" s="231">
        <v>0</v>
      </c>
      <c r="D626" s="231">
        <v>0</v>
      </c>
      <c r="E626" s="231">
        <v>0</v>
      </c>
      <c r="F626" s="231">
        <v>0</v>
      </c>
      <c r="G626" s="1883">
        <v>30401</v>
      </c>
    </row>
    <row r="627" spans="1:7" x14ac:dyDescent="0.25">
      <c r="A627" s="1883">
        <v>304012423</v>
      </c>
      <c r="B627" s="231" t="s">
        <v>1150</v>
      </c>
      <c r="C627" s="231">
        <v>0</v>
      </c>
      <c r="D627" s="231">
        <v>0</v>
      </c>
      <c r="E627" s="231">
        <v>0</v>
      </c>
      <c r="F627" s="231">
        <v>0</v>
      </c>
      <c r="G627" s="1883">
        <v>30401</v>
      </c>
    </row>
    <row r="628" spans="1:7" x14ac:dyDescent="0.25">
      <c r="A628" s="1883">
        <v>304012432</v>
      </c>
      <c r="B628" s="231" t="s">
        <v>1152</v>
      </c>
      <c r="C628" s="231">
        <v>0</v>
      </c>
      <c r="D628" s="231">
        <v>0</v>
      </c>
      <c r="E628" s="231">
        <v>0</v>
      </c>
      <c r="F628" s="231">
        <v>0</v>
      </c>
      <c r="G628" s="1883">
        <v>30401</v>
      </c>
    </row>
    <row r="629" spans="1:7" x14ac:dyDescent="0.25">
      <c r="A629" s="1883">
        <v>304012433</v>
      </c>
      <c r="B629" s="231" t="s">
        <v>1154</v>
      </c>
      <c r="C629" s="231">
        <v>0</v>
      </c>
      <c r="D629" s="231">
        <v>0</v>
      </c>
      <c r="E629" s="231">
        <v>0</v>
      </c>
      <c r="F629" s="231">
        <v>0</v>
      </c>
      <c r="G629" s="1883">
        <v>30401</v>
      </c>
    </row>
    <row r="630" spans="1:7" x14ac:dyDescent="0.25">
      <c r="A630" s="1883">
        <v>304012500</v>
      </c>
      <c r="B630" s="231" t="s">
        <v>1156</v>
      </c>
      <c r="C630" s="231">
        <v>10779.71</v>
      </c>
      <c r="D630" s="231">
        <v>3850</v>
      </c>
      <c r="E630" s="231">
        <v>3850</v>
      </c>
      <c r="F630" s="231">
        <v>6929.71</v>
      </c>
      <c r="G630" s="1883">
        <v>30401</v>
      </c>
    </row>
    <row r="631" spans="1:7" x14ac:dyDescent="0.25">
      <c r="A631" s="1883">
        <v>304012510</v>
      </c>
      <c r="B631" s="231" t="s">
        <v>1158</v>
      </c>
      <c r="C631" s="231">
        <v>0</v>
      </c>
      <c r="D631" s="231">
        <v>0</v>
      </c>
      <c r="E631" s="231">
        <v>0</v>
      </c>
      <c r="F631" s="231">
        <v>0</v>
      </c>
      <c r="G631" s="1883">
        <v>30401</v>
      </c>
    </row>
    <row r="632" spans="1:7" x14ac:dyDescent="0.25">
      <c r="A632" s="1883">
        <v>304012520</v>
      </c>
      <c r="B632" s="231" t="s">
        <v>1160</v>
      </c>
      <c r="C632" s="231">
        <v>0</v>
      </c>
      <c r="D632" s="231">
        <v>350</v>
      </c>
      <c r="E632" s="231">
        <v>350</v>
      </c>
      <c r="F632" s="231">
        <v>-350</v>
      </c>
      <c r="G632" s="1883">
        <v>30401</v>
      </c>
    </row>
    <row r="633" spans="1:7" x14ac:dyDescent="0.25">
      <c r="A633" s="1883">
        <v>304012701</v>
      </c>
      <c r="B633" s="231" t="s">
        <v>1162</v>
      </c>
      <c r="C633" s="231">
        <v>529.83000000000004</v>
      </c>
      <c r="D633" s="231">
        <v>9700</v>
      </c>
      <c r="E633" s="231">
        <v>9700</v>
      </c>
      <c r="F633" s="231">
        <v>-9170.17</v>
      </c>
      <c r="G633" s="1883">
        <v>30401</v>
      </c>
    </row>
    <row r="634" spans="1:7" x14ac:dyDescent="0.25">
      <c r="A634" s="1883">
        <v>304014610</v>
      </c>
      <c r="B634" s="231" t="s">
        <v>1164</v>
      </c>
      <c r="C634" s="231">
        <v>0</v>
      </c>
      <c r="D634" s="231">
        <v>0</v>
      </c>
      <c r="E634" s="231">
        <v>0</v>
      </c>
      <c r="F634" s="231">
        <v>0</v>
      </c>
      <c r="G634" s="1883">
        <v>30401</v>
      </c>
    </row>
    <row r="635" spans="1:7" x14ac:dyDescent="0.25">
      <c r="A635" s="1883">
        <v>304014611</v>
      </c>
      <c r="B635" s="231" t="s">
        <v>1166</v>
      </c>
      <c r="C635" s="231">
        <v>0</v>
      </c>
      <c r="D635" s="231">
        <v>0</v>
      </c>
      <c r="E635" s="231">
        <v>0</v>
      </c>
      <c r="F635" s="231">
        <v>0</v>
      </c>
      <c r="G635" s="1883">
        <v>30401</v>
      </c>
    </row>
    <row r="636" spans="1:7" x14ac:dyDescent="0.25">
      <c r="A636" s="1883">
        <v>304015148</v>
      </c>
      <c r="B636" s="231" t="s">
        <v>1168</v>
      </c>
      <c r="C636" s="231">
        <v>0</v>
      </c>
      <c r="D636" s="231">
        <v>600</v>
      </c>
      <c r="E636" s="231">
        <v>600</v>
      </c>
      <c r="F636" s="231">
        <v>-600</v>
      </c>
      <c r="G636" s="1883">
        <v>30401</v>
      </c>
    </row>
    <row r="637" spans="1:7" x14ac:dyDescent="0.25">
      <c r="A637" s="1883">
        <v>304019051</v>
      </c>
      <c r="B637" s="231" t="s">
        <v>1170</v>
      </c>
      <c r="C637" s="231">
        <v>0</v>
      </c>
      <c r="D637" s="231">
        <v>0</v>
      </c>
      <c r="E637" s="231">
        <v>0</v>
      </c>
      <c r="F637" s="231">
        <v>0</v>
      </c>
      <c r="G637" s="1883">
        <v>30401</v>
      </c>
    </row>
    <row r="638" spans="1:7" x14ac:dyDescent="0.25">
      <c r="A638" s="1883">
        <v>304019053</v>
      </c>
      <c r="B638" s="231" t="s">
        <v>1172</v>
      </c>
      <c r="C638" s="231">
        <v>0</v>
      </c>
      <c r="D638" s="231">
        <v>0</v>
      </c>
      <c r="E638" s="231">
        <v>0</v>
      </c>
      <c r="F638" s="231">
        <v>0</v>
      </c>
      <c r="G638" s="1883">
        <v>30401</v>
      </c>
    </row>
    <row r="639" spans="1:7" x14ac:dyDescent="0.25">
      <c r="A639" s="1883">
        <v>304019200</v>
      </c>
      <c r="B639" s="231" t="s">
        <v>1174</v>
      </c>
      <c r="C639" s="231">
        <v>0</v>
      </c>
      <c r="D639" s="231">
        <v>0</v>
      </c>
      <c r="E639" s="231">
        <v>0</v>
      </c>
      <c r="F639" s="231">
        <v>0</v>
      </c>
      <c r="G639" s="1883">
        <v>30401</v>
      </c>
    </row>
    <row r="640" spans="1:7" x14ac:dyDescent="0.25">
      <c r="A640" s="1883">
        <v>304019203</v>
      </c>
      <c r="B640" s="231" t="s">
        <v>1176</v>
      </c>
      <c r="C640" s="231">
        <v>-80.5</v>
      </c>
      <c r="D640" s="231">
        <v>-850</v>
      </c>
      <c r="E640" s="231">
        <v>-850</v>
      </c>
      <c r="F640" s="231">
        <v>769.5</v>
      </c>
      <c r="G640" s="1883">
        <v>30401</v>
      </c>
    </row>
    <row r="641" spans="1:7" x14ac:dyDescent="0.25">
      <c r="A641" s="1883">
        <v>304020100</v>
      </c>
      <c r="B641" s="231" t="s">
        <v>1178</v>
      </c>
      <c r="C641" s="231">
        <v>26130.37</v>
      </c>
      <c r="D641" s="231">
        <v>36650</v>
      </c>
      <c r="E641" s="231">
        <v>36650</v>
      </c>
      <c r="F641" s="231">
        <v>-10519.63</v>
      </c>
      <c r="G641" s="1883">
        <v>30402</v>
      </c>
    </row>
    <row r="642" spans="1:7" x14ac:dyDescent="0.25">
      <c r="A642" s="1883">
        <v>304020101</v>
      </c>
      <c r="B642" s="231" t="s">
        <v>1180</v>
      </c>
      <c r="C642" s="231">
        <v>0</v>
      </c>
      <c r="D642" s="231">
        <v>0</v>
      </c>
      <c r="E642" s="231">
        <v>0</v>
      </c>
      <c r="F642" s="231">
        <v>0</v>
      </c>
      <c r="G642" s="1883">
        <v>30402</v>
      </c>
    </row>
    <row r="643" spans="1:7" x14ac:dyDescent="0.25">
      <c r="A643" s="1883">
        <v>304020102</v>
      </c>
      <c r="B643" s="231" t="s">
        <v>1182</v>
      </c>
      <c r="C643" s="231">
        <v>0</v>
      </c>
      <c r="D643" s="231">
        <v>0</v>
      </c>
      <c r="E643" s="231">
        <v>0</v>
      </c>
      <c r="F643" s="231">
        <v>0</v>
      </c>
      <c r="G643" s="1883">
        <v>30402</v>
      </c>
    </row>
    <row r="644" spans="1:7" x14ac:dyDescent="0.25">
      <c r="A644" s="1883">
        <v>304020103</v>
      </c>
      <c r="B644" s="231" t="s">
        <v>1184</v>
      </c>
      <c r="C644" s="231">
        <v>0</v>
      </c>
      <c r="D644" s="231">
        <v>0</v>
      </c>
      <c r="E644" s="231">
        <v>0</v>
      </c>
      <c r="F644" s="231">
        <v>0</v>
      </c>
      <c r="G644" s="1883">
        <v>30402</v>
      </c>
    </row>
    <row r="645" spans="1:7" x14ac:dyDescent="0.25">
      <c r="A645" s="1883">
        <v>304020110</v>
      </c>
      <c r="B645" s="231" t="s">
        <v>1186</v>
      </c>
      <c r="C645" s="231">
        <v>0</v>
      </c>
      <c r="D645" s="231">
        <v>0</v>
      </c>
      <c r="E645" s="231">
        <v>0</v>
      </c>
      <c r="F645" s="231">
        <v>0</v>
      </c>
      <c r="G645" s="1883">
        <v>30402</v>
      </c>
    </row>
    <row r="646" spans="1:7" x14ac:dyDescent="0.25">
      <c r="A646" s="1883">
        <v>304020120</v>
      </c>
      <c r="B646" s="231" t="s">
        <v>1188</v>
      </c>
      <c r="C646" s="231">
        <v>0</v>
      </c>
      <c r="D646" s="231">
        <v>0</v>
      </c>
      <c r="E646" s="231">
        <v>0</v>
      </c>
      <c r="F646" s="231">
        <v>0</v>
      </c>
      <c r="G646" s="1883">
        <v>30402</v>
      </c>
    </row>
    <row r="647" spans="1:7" x14ac:dyDescent="0.25">
      <c r="A647" s="1883">
        <v>304020150</v>
      </c>
      <c r="B647" s="231" t="s">
        <v>1190</v>
      </c>
      <c r="C647" s="231">
        <v>0</v>
      </c>
      <c r="D647" s="231">
        <v>0</v>
      </c>
      <c r="E647" s="231">
        <v>0</v>
      </c>
      <c r="F647" s="231">
        <v>0</v>
      </c>
      <c r="G647" s="1883">
        <v>30402</v>
      </c>
    </row>
    <row r="648" spans="1:7" x14ac:dyDescent="0.25">
      <c r="A648" s="1883">
        <v>304020200</v>
      </c>
      <c r="B648" s="231" t="s">
        <v>1192</v>
      </c>
      <c r="C648" s="231">
        <v>90</v>
      </c>
      <c r="D648" s="231">
        <v>14650</v>
      </c>
      <c r="E648" s="231">
        <v>0</v>
      </c>
      <c r="F648" s="231">
        <v>90</v>
      </c>
      <c r="G648" s="1883">
        <v>30402</v>
      </c>
    </row>
    <row r="649" spans="1:7" x14ac:dyDescent="0.25">
      <c r="A649" s="1883">
        <v>304020400</v>
      </c>
      <c r="B649" s="231" t="s">
        <v>1194</v>
      </c>
      <c r="C649" s="231">
        <v>0</v>
      </c>
      <c r="D649" s="231">
        <v>1350</v>
      </c>
      <c r="E649" s="231">
        <v>0</v>
      </c>
      <c r="F649" s="231">
        <v>0</v>
      </c>
      <c r="G649" s="1883">
        <v>30402</v>
      </c>
    </row>
    <row r="650" spans="1:7" x14ac:dyDescent="0.25">
      <c r="A650" s="1883">
        <v>304020700</v>
      </c>
      <c r="B650" s="231" t="s">
        <v>1196</v>
      </c>
      <c r="C650" s="231">
        <v>0</v>
      </c>
      <c r="D650" s="231">
        <v>0</v>
      </c>
      <c r="E650" s="231">
        <v>0</v>
      </c>
      <c r="F650" s="231">
        <v>0</v>
      </c>
      <c r="G650" s="1883">
        <v>30402</v>
      </c>
    </row>
    <row r="651" spans="1:7" x14ac:dyDescent="0.25">
      <c r="A651" s="1883">
        <v>304020800</v>
      </c>
      <c r="B651" s="231" t="s">
        <v>1198</v>
      </c>
      <c r="C651" s="231">
        <v>0</v>
      </c>
      <c r="D651" s="231">
        <v>0</v>
      </c>
      <c r="E651" s="231">
        <v>0</v>
      </c>
      <c r="F651" s="231">
        <v>0</v>
      </c>
      <c r="G651" s="1883">
        <v>30402</v>
      </c>
    </row>
    <row r="652" spans="1:7" x14ac:dyDescent="0.25">
      <c r="A652" s="1883">
        <v>304020930</v>
      </c>
      <c r="B652" s="231" t="s">
        <v>1200</v>
      </c>
      <c r="C652" s="231">
        <v>383.5</v>
      </c>
      <c r="D652" s="231">
        <v>250</v>
      </c>
      <c r="E652" s="231">
        <v>250</v>
      </c>
      <c r="F652" s="231">
        <v>133.5</v>
      </c>
      <c r="G652" s="1883">
        <v>30402</v>
      </c>
    </row>
    <row r="653" spans="1:7" x14ac:dyDescent="0.25">
      <c r="A653" s="1883">
        <v>304020975</v>
      </c>
      <c r="B653" s="231" t="s">
        <v>1202</v>
      </c>
      <c r="C653" s="231">
        <v>0</v>
      </c>
      <c r="D653" s="231">
        <v>0</v>
      </c>
      <c r="E653" s="231">
        <v>0</v>
      </c>
      <c r="F653" s="231">
        <v>0</v>
      </c>
      <c r="G653" s="1883">
        <v>30402</v>
      </c>
    </row>
    <row r="654" spans="1:7" x14ac:dyDescent="0.25">
      <c r="A654" s="1883">
        <v>304020982</v>
      </c>
      <c r="B654" s="231" t="s">
        <v>1204</v>
      </c>
      <c r="C654" s="231">
        <v>0</v>
      </c>
      <c r="D654" s="231">
        <v>0</v>
      </c>
      <c r="E654" s="231">
        <v>0</v>
      </c>
      <c r="F654" s="231">
        <v>0</v>
      </c>
      <c r="G654" s="1883">
        <v>30402</v>
      </c>
    </row>
    <row r="655" spans="1:7" x14ac:dyDescent="0.25">
      <c r="A655" s="1883">
        <v>304021600</v>
      </c>
      <c r="B655" s="231" t="s">
        <v>1206</v>
      </c>
      <c r="C655" s="231">
        <v>0</v>
      </c>
      <c r="D655" s="231">
        <v>1250</v>
      </c>
      <c r="E655" s="231">
        <v>0</v>
      </c>
      <c r="F655" s="231">
        <v>0</v>
      </c>
      <c r="G655" s="1883">
        <v>30402</v>
      </c>
    </row>
    <row r="656" spans="1:7" x14ac:dyDescent="0.25">
      <c r="A656" s="1883">
        <v>304021610</v>
      </c>
      <c r="B656" s="231" t="s">
        <v>1208</v>
      </c>
      <c r="C656" s="231">
        <v>0</v>
      </c>
      <c r="D656" s="231">
        <v>250</v>
      </c>
      <c r="E656" s="231">
        <v>250</v>
      </c>
      <c r="F656" s="231">
        <v>-250</v>
      </c>
      <c r="G656" s="1883">
        <v>30402</v>
      </c>
    </row>
    <row r="657" spans="1:7" x14ac:dyDescent="0.25">
      <c r="A657" s="1883">
        <v>304022000</v>
      </c>
      <c r="B657" s="231" t="s">
        <v>1210</v>
      </c>
      <c r="C657" s="231">
        <v>0</v>
      </c>
      <c r="D657" s="231">
        <v>1950</v>
      </c>
      <c r="E657" s="231">
        <v>450</v>
      </c>
      <c r="F657" s="231">
        <v>-450</v>
      </c>
      <c r="G657" s="1883">
        <v>30402</v>
      </c>
    </row>
    <row r="658" spans="1:7" x14ac:dyDescent="0.25">
      <c r="A658" s="1883">
        <v>304022003</v>
      </c>
      <c r="B658" s="231" t="s">
        <v>1212</v>
      </c>
      <c r="C658" s="231">
        <v>0</v>
      </c>
      <c r="D658" s="231">
        <v>0</v>
      </c>
      <c r="E658" s="231">
        <v>0</v>
      </c>
      <c r="F658" s="231">
        <v>0</v>
      </c>
      <c r="G658" s="1883">
        <v>30402</v>
      </c>
    </row>
    <row r="659" spans="1:7" x14ac:dyDescent="0.25">
      <c r="A659" s="1883">
        <v>304022004</v>
      </c>
      <c r="B659" s="231" t="s">
        <v>1214</v>
      </c>
      <c r="C659" s="231">
        <v>17652.919999999998</v>
      </c>
      <c r="D659" s="231">
        <v>9300</v>
      </c>
      <c r="E659" s="231">
        <v>9300</v>
      </c>
      <c r="F659" s="231">
        <v>8352.92</v>
      </c>
      <c r="G659" s="1883">
        <v>30402</v>
      </c>
    </row>
    <row r="660" spans="1:7" x14ac:dyDescent="0.25">
      <c r="A660" s="1883">
        <v>304022006</v>
      </c>
      <c r="B660" s="231" t="s">
        <v>1216</v>
      </c>
      <c r="C660" s="231">
        <v>0</v>
      </c>
      <c r="D660" s="231">
        <v>0</v>
      </c>
      <c r="E660" s="231">
        <v>0</v>
      </c>
      <c r="F660" s="231">
        <v>0</v>
      </c>
      <c r="G660" s="1883">
        <v>30402</v>
      </c>
    </row>
    <row r="661" spans="1:7" x14ac:dyDescent="0.25">
      <c r="A661" s="1883">
        <v>304022022</v>
      </c>
      <c r="B661" s="231" t="s">
        <v>1218</v>
      </c>
      <c r="C661" s="231">
        <v>0</v>
      </c>
      <c r="D661" s="231">
        <v>0</v>
      </c>
      <c r="E661" s="231">
        <v>0</v>
      </c>
      <c r="F661" s="231">
        <v>0</v>
      </c>
      <c r="G661" s="1883">
        <v>30402</v>
      </c>
    </row>
    <row r="662" spans="1:7" x14ac:dyDescent="0.25">
      <c r="A662" s="1883">
        <v>304022300</v>
      </c>
      <c r="B662" s="231" t="s">
        <v>1220</v>
      </c>
      <c r="C662" s="231">
        <v>0</v>
      </c>
      <c r="D662" s="231">
        <v>0</v>
      </c>
      <c r="E662" s="231">
        <v>0</v>
      </c>
      <c r="F662" s="231">
        <v>0</v>
      </c>
      <c r="G662" s="1883">
        <v>30402</v>
      </c>
    </row>
    <row r="663" spans="1:7" x14ac:dyDescent="0.25">
      <c r="A663" s="1883">
        <v>304022418</v>
      </c>
      <c r="B663" s="231" t="s">
        <v>1222</v>
      </c>
      <c r="C663" s="231">
        <v>0</v>
      </c>
      <c r="D663" s="231">
        <v>0</v>
      </c>
      <c r="E663" s="231">
        <v>0</v>
      </c>
      <c r="F663" s="231">
        <v>0</v>
      </c>
      <c r="G663" s="1883">
        <v>30402</v>
      </c>
    </row>
    <row r="664" spans="1:7" x14ac:dyDescent="0.25">
      <c r="A664" s="1883">
        <v>304022460</v>
      </c>
      <c r="B664" s="231" t="s">
        <v>1224</v>
      </c>
      <c r="C664" s="231">
        <v>0</v>
      </c>
      <c r="D664" s="231">
        <v>0</v>
      </c>
      <c r="E664" s="231">
        <v>0</v>
      </c>
      <c r="F664" s="231">
        <v>0</v>
      </c>
      <c r="G664" s="1883">
        <v>30402</v>
      </c>
    </row>
    <row r="665" spans="1:7" x14ac:dyDescent="0.25">
      <c r="A665" s="1883">
        <v>304022500</v>
      </c>
      <c r="B665" s="231" t="s">
        <v>1226</v>
      </c>
      <c r="C665" s="231">
        <v>0</v>
      </c>
      <c r="D665" s="231">
        <v>11000</v>
      </c>
      <c r="E665" s="231">
        <v>0</v>
      </c>
      <c r="F665" s="231">
        <v>0</v>
      </c>
      <c r="G665" s="1883">
        <v>30402</v>
      </c>
    </row>
    <row r="666" spans="1:7" x14ac:dyDescent="0.25">
      <c r="A666" s="1883">
        <v>304022502</v>
      </c>
      <c r="B666" s="231" t="s">
        <v>1228</v>
      </c>
      <c r="C666" s="231">
        <v>0</v>
      </c>
      <c r="D666" s="231">
        <v>1750</v>
      </c>
      <c r="E666" s="231">
        <v>0</v>
      </c>
      <c r="F666" s="231">
        <v>0</v>
      </c>
      <c r="G666" s="1883">
        <v>30402</v>
      </c>
    </row>
    <row r="667" spans="1:7" x14ac:dyDescent="0.25">
      <c r="A667" s="1883">
        <v>304022510</v>
      </c>
      <c r="B667" s="231" t="s">
        <v>1230</v>
      </c>
      <c r="C667" s="231">
        <v>0</v>
      </c>
      <c r="D667" s="231">
        <v>0</v>
      </c>
      <c r="E667" s="231">
        <v>0</v>
      </c>
      <c r="F667" s="231">
        <v>0</v>
      </c>
      <c r="G667" s="1883">
        <v>30402</v>
      </c>
    </row>
    <row r="668" spans="1:7" x14ac:dyDescent="0.25">
      <c r="A668" s="1883">
        <v>304022520</v>
      </c>
      <c r="B668" s="231" t="s">
        <v>1232</v>
      </c>
      <c r="C668" s="231">
        <v>0</v>
      </c>
      <c r="D668" s="231">
        <v>0</v>
      </c>
      <c r="E668" s="231">
        <v>0</v>
      </c>
      <c r="F668" s="231">
        <v>0</v>
      </c>
      <c r="G668" s="1883">
        <v>30402</v>
      </c>
    </row>
    <row r="669" spans="1:7" x14ac:dyDescent="0.25">
      <c r="A669" s="1883">
        <v>304022524</v>
      </c>
      <c r="B669" s="231" t="s">
        <v>1234</v>
      </c>
      <c r="C669" s="231">
        <v>0</v>
      </c>
      <c r="D669" s="231">
        <v>0</v>
      </c>
      <c r="E669" s="231">
        <v>0</v>
      </c>
      <c r="F669" s="231">
        <v>0</v>
      </c>
      <c r="G669" s="1883">
        <v>30402</v>
      </c>
    </row>
    <row r="670" spans="1:7" x14ac:dyDescent="0.25">
      <c r="A670" s="1883">
        <v>304022701</v>
      </c>
      <c r="B670" s="231" t="s">
        <v>1236</v>
      </c>
      <c r="C670" s="231">
        <v>104.59</v>
      </c>
      <c r="D670" s="231">
        <v>0</v>
      </c>
      <c r="E670" s="231">
        <v>0</v>
      </c>
      <c r="F670" s="231">
        <v>104.59</v>
      </c>
      <c r="G670" s="1883">
        <v>30402</v>
      </c>
    </row>
    <row r="671" spans="1:7" x14ac:dyDescent="0.25">
      <c r="A671" s="1883">
        <v>304022703</v>
      </c>
      <c r="B671" s="231" t="s">
        <v>1238</v>
      </c>
      <c r="C671" s="231">
        <v>0</v>
      </c>
      <c r="D671" s="231">
        <v>0</v>
      </c>
      <c r="E671" s="231">
        <v>0</v>
      </c>
      <c r="F671" s="231">
        <v>0</v>
      </c>
      <c r="G671" s="1883">
        <v>30402</v>
      </c>
    </row>
    <row r="672" spans="1:7" x14ac:dyDescent="0.25">
      <c r="A672" s="1883">
        <v>304022708</v>
      </c>
      <c r="B672" s="231" t="s">
        <v>1240</v>
      </c>
      <c r="C672" s="231">
        <v>0</v>
      </c>
      <c r="D672" s="231">
        <v>0</v>
      </c>
      <c r="E672" s="231">
        <v>0</v>
      </c>
      <c r="F672" s="231">
        <v>0</v>
      </c>
      <c r="G672" s="1883">
        <v>30402</v>
      </c>
    </row>
    <row r="673" spans="1:7" x14ac:dyDescent="0.25">
      <c r="A673" s="1883">
        <v>304023011</v>
      </c>
      <c r="B673" s="231" t="s">
        <v>1242</v>
      </c>
      <c r="C673" s="231">
        <v>0</v>
      </c>
      <c r="D673" s="231">
        <v>0</v>
      </c>
      <c r="E673" s="231">
        <v>0</v>
      </c>
      <c r="F673" s="231">
        <v>0</v>
      </c>
      <c r="G673" s="1883">
        <v>30402</v>
      </c>
    </row>
    <row r="674" spans="1:7" x14ac:dyDescent="0.25">
      <c r="A674" s="1883">
        <v>304023300</v>
      </c>
      <c r="B674" s="231" t="s">
        <v>1244</v>
      </c>
      <c r="C674" s="231">
        <v>0</v>
      </c>
      <c r="D674" s="231">
        <v>0</v>
      </c>
      <c r="E674" s="231">
        <v>0</v>
      </c>
      <c r="F674" s="231">
        <v>0</v>
      </c>
      <c r="G674" s="1883">
        <v>30402</v>
      </c>
    </row>
    <row r="675" spans="1:7" x14ac:dyDescent="0.25">
      <c r="A675" s="1883">
        <v>304024600</v>
      </c>
      <c r="B675" s="231" t="s">
        <v>1246</v>
      </c>
      <c r="C675" s="231">
        <v>0</v>
      </c>
      <c r="D675" s="231">
        <v>0</v>
      </c>
      <c r="E675" s="231">
        <v>0</v>
      </c>
      <c r="F675" s="231">
        <v>0</v>
      </c>
      <c r="G675" s="1883">
        <v>30402</v>
      </c>
    </row>
    <row r="676" spans="1:7" x14ac:dyDescent="0.25">
      <c r="A676" s="1883">
        <v>304024610</v>
      </c>
      <c r="B676" s="231" t="s">
        <v>1248</v>
      </c>
      <c r="C676" s="231">
        <v>0</v>
      </c>
      <c r="D676" s="231">
        <v>0</v>
      </c>
      <c r="E676" s="231">
        <v>0</v>
      </c>
      <c r="F676" s="231">
        <v>0</v>
      </c>
      <c r="G676" s="1883">
        <v>30402</v>
      </c>
    </row>
    <row r="677" spans="1:7" x14ac:dyDescent="0.25">
      <c r="A677" s="1883">
        <v>304024611</v>
      </c>
      <c r="B677" s="231" t="s">
        <v>1250</v>
      </c>
      <c r="C677" s="231">
        <v>0</v>
      </c>
      <c r="D677" s="231">
        <v>0</v>
      </c>
      <c r="E677" s="231">
        <v>0</v>
      </c>
      <c r="F677" s="231">
        <v>0</v>
      </c>
      <c r="G677" s="1883">
        <v>30402</v>
      </c>
    </row>
    <row r="678" spans="1:7" x14ac:dyDescent="0.25">
      <c r="A678" s="1883">
        <v>304024618</v>
      </c>
      <c r="B678" s="231" t="s">
        <v>1252</v>
      </c>
      <c r="C678" s="231">
        <v>0</v>
      </c>
      <c r="D678" s="231">
        <v>0</v>
      </c>
      <c r="E678" s="231">
        <v>0</v>
      </c>
      <c r="F678" s="231">
        <v>0</v>
      </c>
      <c r="G678" s="1883">
        <v>30402</v>
      </c>
    </row>
    <row r="679" spans="1:7" x14ac:dyDescent="0.25">
      <c r="A679" s="1883">
        <v>304024619</v>
      </c>
      <c r="B679" s="231" t="s">
        <v>1254</v>
      </c>
      <c r="C679" s="231">
        <v>0</v>
      </c>
      <c r="D679" s="231">
        <v>0</v>
      </c>
      <c r="E679" s="231">
        <v>0</v>
      </c>
      <c r="F679" s="231">
        <v>0</v>
      </c>
      <c r="G679" s="1883">
        <v>30402</v>
      </c>
    </row>
    <row r="680" spans="1:7" x14ac:dyDescent="0.25">
      <c r="A680" s="1883">
        <v>304025159</v>
      </c>
      <c r="B680" s="231" t="s">
        <v>1256</v>
      </c>
      <c r="C680" s="231">
        <v>0</v>
      </c>
      <c r="D680" s="231">
        <v>0</v>
      </c>
      <c r="E680" s="231">
        <v>0</v>
      </c>
      <c r="F680" s="231">
        <v>0</v>
      </c>
      <c r="G680" s="1883">
        <v>30402</v>
      </c>
    </row>
    <row r="681" spans="1:7" x14ac:dyDescent="0.25">
      <c r="A681" s="1883">
        <v>304026010</v>
      </c>
      <c r="B681" s="231" t="s">
        <v>1258</v>
      </c>
      <c r="C681" s="231">
        <v>0</v>
      </c>
      <c r="D681" s="231">
        <v>0</v>
      </c>
      <c r="E681" s="231">
        <v>0</v>
      </c>
      <c r="F681" s="231">
        <v>0</v>
      </c>
      <c r="G681" s="1883">
        <v>30402</v>
      </c>
    </row>
    <row r="682" spans="1:7" x14ac:dyDescent="0.25">
      <c r="A682" s="1883">
        <v>304026504</v>
      </c>
      <c r="B682" s="231" t="s">
        <v>2812</v>
      </c>
      <c r="C682" s="231">
        <v>0</v>
      </c>
      <c r="D682" s="231">
        <v>8750</v>
      </c>
      <c r="E682" s="231">
        <v>8750</v>
      </c>
      <c r="F682" s="231">
        <v>-8750</v>
      </c>
      <c r="G682" s="1883">
        <v>30402</v>
      </c>
    </row>
    <row r="683" spans="1:7" x14ac:dyDescent="0.25">
      <c r="A683" s="1883">
        <v>304029051</v>
      </c>
      <c r="B683" s="231" t="s">
        <v>1260</v>
      </c>
      <c r="C683" s="231">
        <v>0</v>
      </c>
      <c r="D683" s="231">
        <v>0</v>
      </c>
      <c r="E683" s="231">
        <v>0</v>
      </c>
      <c r="F683" s="231">
        <v>0</v>
      </c>
      <c r="G683" s="1883">
        <v>30402</v>
      </c>
    </row>
    <row r="684" spans="1:7" x14ac:dyDescent="0.25">
      <c r="A684" s="1883">
        <v>304029054</v>
      </c>
      <c r="B684" s="231" t="s">
        <v>1262</v>
      </c>
      <c r="C684" s="231">
        <v>0</v>
      </c>
      <c r="D684" s="231">
        <v>0</v>
      </c>
      <c r="E684" s="231">
        <v>0</v>
      </c>
      <c r="F684" s="231">
        <v>0</v>
      </c>
      <c r="G684" s="1883">
        <v>30402</v>
      </c>
    </row>
    <row r="685" spans="1:7" x14ac:dyDescent="0.25">
      <c r="A685" s="1883">
        <v>304029200</v>
      </c>
      <c r="B685" s="231" t="s">
        <v>2813</v>
      </c>
      <c r="C685" s="231">
        <v>-6875</v>
      </c>
      <c r="D685" s="231">
        <v>0</v>
      </c>
      <c r="E685" s="231">
        <v>0</v>
      </c>
      <c r="F685" s="231">
        <v>-6875</v>
      </c>
      <c r="G685" s="1883">
        <v>30402</v>
      </c>
    </row>
    <row r="686" spans="1:7" x14ac:dyDescent="0.25">
      <c r="A686" s="1883">
        <v>304029801</v>
      </c>
      <c r="B686" s="231" t="s">
        <v>1264</v>
      </c>
      <c r="C686" s="231">
        <v>0</v>
      </c>
      <c r="D686" s="231">
        <v>0</v>
      </c>
      <c r="E686" s="231">
        <v>0</v>
      </c>
      <c r="F686" s="231">
        <v>0</v>
      </c>
      <c r="G686" s="1883">
        <v>30402</v>
      </c>
    </row>
    <row r="687" spans="1:7" x14ac:dyDescent="0.25">
      <c r="A687" s="1883">
        <v>304030100</v>
      </c>
      <c r="B687" s="231" t="s">
        <v>1266</v>
      </c>
      <c r="C687" s="231">
        <v>919</v>
      </c>
      <c r="D687" s="231">
        <v>0</v>
      </c>
      <c r="E687" s="231">
        <v>0</v>
      </c>
      <c r="F687" s="231">
        <v>919</v>
      </c>
      <c r="G687" s="1883">
        <v>30403</v>
      </c>
    </row>
    <row r="688" spans="1:7" x14ac:dyDescent="0.25">
      <c r="A688" s="1883">
        <v>304030120</v>
      </c>
      <c r="B688" s="231" t="s">
        <v>1268</v>
      </c>
      <c r="C688" s="231">
        <v>0</v>
      </c>
      <c r="D688" s="231">
        <v>0</v>
      </c>
      <c r="E688" s="231">
        <v>0</v>
      </c>
      <c r="F688" s="231">
        <v>0</v>
      </c>
      <c r="G688" s="1883">
        <v>30403</v>
      </c>
    </row>
    <row r="689" spans="1:7" x14ac:dyDescent="0.25">
      <c r="A689" s="1883">
        <v>304030150</v>
      </c>
      <c r="B689" s="231" t="s">
        <v>1270</v>
      </c>
      <c r="C689" s="231">
        <v>0</v>
      </c>
      <c r="D689" s="231">
        <v>0</v>
      </c>
      <c r="E689" s="231">
        <v>0</v>
      </c>
      <c r="F689" s="231">
        <v>0</v>
      </c>
      <c r="G689" s="1883">
        <v>30403</v>
      </c>
    </row>
    <row r="690" spans="1:7" x14ac:dyDescent="0.25">
      <c r="A690" s="1883">
        <v>304030200</v>
      </c>
      <c r="B690" s="231" t="s">
        <v>1272</v>
      </c>
      <c r="C690" s="231">
        <v>0</v>
      </c>
      <c r="D690" s="231">
        <v>0</v>
      </c>
      <c r="E690" s="231">
        <v>0</v>
      </c>
      <c r="F690" s="231">
        <v>0</v>
      </c>
      <c r="G690" s="1883">
        <v>30403</v>
      </c>
    </row>
    <row r="691" spans="1:7" x14ac:dyDescent="0.25">
      <c r="A691" s="1883">
        <v>304030400</v>
      </c>
      <c r="B691" s="231" t="s">
        <v>1274</v>
      </c>
      <c r="C691" s="231">
        <v>0</v>
      </c>
      <c r="D691" s="231">
        <v>0</v>
      </c>
      <c r="E691" s="231">
        <v>0</v>
      </c>
      <c r="F691" s="231">
        <v>0</v>
      </c>
      <c r="G691" s="1883">
        <v>30403</v>
      </c>
    </row>
    <row r="692" spans="1:7" x14ac:dyDescent="0.25">
      <c r="A692" s="1883">
        <v>304030800</v>
      </c>
      <c r="B692" s="231" t="s">
        <v>1276</v>
      </c>
      <c r="C692" s="231">
        <v>0</v>
      </c>
      <c r="D692" s="231">
        <v>0</v>
      </c>
      <c r="E692" s="231">
        <v>0</v>
      </c>
      <c r="F692" s="231">
        <v>0</v>
      </c>
      <c r="G692" s="1883">
        <v>30403</v>
      </c>
    </row>
    <row r="693" spans="1:7" x14ac:dyDescent="0.25">
      <c r="A693" s="1883">
        <v>304030930</v>
      </c>
      <c r="B693" s="231" t="s">
        <v>1278</v>
      </c>
      <c r="C693" s="231">
        <v>0</v>
      </c>
      <c r="D693" s="231">
        <v>0</v>
      </c>
      <c r="E693" s="231">
        <v>0</v>
      </c>
      <c r="F693" s="231">
        <v>0</v>
      </c>
      <c r="G693" s="1883">
        <v>30403</v>
      </c>
    </row>
    <row r="694" spans="1:7" x14ac:dyDescent="0.25">
      <c r="A694" s="1883">
        <v>304031600</v>
      </c>
      <c r="B694" s="231" t="s">
        <v>1280</v>
      </c>
      <c r="C694" s="231">
        <v>0</v>
      </c>
      <c r="D694" s="231">
        <v>0</v>
      </c>
      <c r="E694" s="231">
        <v>0</v>
      </c>
      <c r="F694" s="231">
        <v>0</v>
      </c>
      <c r="G694" s="1883">
        <v>30403</v>
      </c>
    </row>
    <row r="695" spans="1:7" x14ac:dyDescent="0.25">
      <c r="A695" s="1883">
        <v>304032000</v>
      </c>
      <c r="B695" s="231" t="s">
        <v>1282</v>
      </c>
      <c r="C695" s="231">
        <v>0</v>
      </c>
      <c r="D695" s="231">
        <v>0</v>
      </c>
      <c r="E695" s="231">
        <v>0</v>
      </c>
      <c r="F695" s="231">
        <v>0</v>
      </c>
      <c r="G695" s="1883">
        <v>30403</v>
      </c>
    </row>
    <row r="696" spans="1:7" x14ac:dyDescent="0.25">
      <c r="A696" s="1883">
        <v>304032003</v>
      </c>
      <c r="B696" s="231" t="s">
        <v>1284</v>
      </c>
      <c r="C696" s="231">
        <v>0</v>
      </c>
      <c r="D696" s="231">
        <v>0</v>
      </c>
      <c r="E696" s="231">
        <v>0</v>
      </c>
      <c r="F696" s="231">
        <v>0</v>
      </c>
      <c r="G696" s="1883">
        <v>30403</v>
      </c>
    </row>
    <row r="697" spans="1:7" x14ac:dyDescent="0.25">
      <c r="A697" s="1883">
        <v>304032004</v>
      </c>
      <c r="B697" s="231" t="s">
        <v>1286</v>
      </c>
      <c r="C697" s="231">
        <v>0</v>
      </c>
      <c r="D697" s="231">
        <v>0</v>
      </c>
      <c r="E697" s="231">
        <v>0</v>
      </c>
      <c r="F697" s="231">
        <v>0</v>
      </c>
      <c r="G697" s="1883">
        <v>30403</v>
      </c>
    </row>
    <row r="698" spans="1:7" x14ac:dyDescent="0.25">
      <c r="A698" s="1883">
        <v>304032300</v>
      </c>
      <c r="B698" s="231" t="s">
        <v>1288</v>
      </c>
      <c r="C698" s="231">
        <v>0</v>
      </c>
      <c r="D698" s="231">
        <v>0</v>
      </c>
      <c r="E698" s="231">
        <v>0</v>
      </c>
      <c r="F698" s="231">
        <v>0</v>
      </c>
      <c r="G698" s="1883">
        <v>30403</v>
      </c>
    </row>
    <row r="699" spans="1:7" x14ac:dyDescent="0.25">
      <c r="A699" s="1883">
        <v>304032400</v>
      </c>
      <c r="B699" s="231" t="s">
        <v>1290</v>
      </c>
      <c r="C699" s="231">
        <v>0</v>
      </c>
      <c r="D699" s="231">
        <v>0</v>
      </c>
      <c r="E699" s="231">
        <v>0</v>
      </c>
      <c r="F699" s="231">
        <v>0</v>
      </c>
      <c r="G699" s="1883">
        <v>30403</v>
      </c>
    </row>
    <row r="700" spans="1:7" x14ac:dyDescent="0.25">
      <c r="A700" s="1883">
        <v>304032423</v>
      </c>
      <c r="B700" s="231" t="s">
        <v>1292</v>
      </c>
      <c r="C700" s="231">
        <v>0</v>
      </c>
      <c r="D700" s="231">
        <v>0</v>
      </c>
      <c r="E700" s="231">
        <v>0</v>
      </c>
      <c r="F700" s="231">
        <v>0</v>
      </c>
      <c r="G700" s="1883">
        <v>30403</v>
      </c>
    </row>
    <row r="701" spans="1:7" x14ac:dyDescent="0.25">
      <c r="A701" s="1883">
        <v>304032434</v>
      </c>
      <c r="B701" s="231" t="s">
        <v>1294</v>
      </c>
      <c r="C701" s="231">
        <v>0</v>
      </c>
      <c r="D701" s="231">
        <v>0</v>
      </c>
      <c r="E701" s="231">
        <v>0</v>
      </c>
      <c r="F701" s="231">
        <v>0</v>
      </c>
      <c r="G701" s="1883">
        <v>30403</v>
      </c>
    </row>
    <row r="702" spans="1:7" x14ac:dyDescent="0.25">
      <c r="A702" s="1883">
        <v>304032460</v>
      </c>
      <c r="B702" s="231" t="s">
        <v>1296</v>
      </c>
      <c r="C702" s="231">
        <v>0</v>
      </c>
      <c r="D702" s="231">
        <v>0</v>
      </c>
      <c r="E702" s="231">
        <v>0</v>
      </c>
      <c r="F702" s="231">
        <v>0</v>
      </c>
      <c r="G702" s="1883">
        <v>30403</v>
      </c>
    </row>
    <row r="703" spans="1:7" x14ac:dyDescent="0.25">
      <c r="A703" s="1883">
        <v>304032500</v>
      </c>
      <c r="B703" s="231" t="s">
        <v>1298</v>
      </c>
      <c r="C703" s="231">
        <v>2616.37</v>
      </c>
      <c r="D703" s="231">
        <v>0</v>
      </c>
      <c r="E703" s="231">
        <v>0</v>
      </c>
      <c r="F703" s="231">
        <v>2616.37</v>
      </c>
      <c r="G703" s="1883">
        <v>30403</v>
      </c>
    </row>
    <row r="704" spans="1:7" x14ac:dyDescent="0.25">
      <c r="A704" s="1883">
        <v>304032524</v>
      </c>
      <c r="B704" s="231" t="s">
        <v>1300</v>
      </c>
      <c r="C704" s="231">
        <v>0</v>
      </c>
      <c r="D704" s="231">
        <v>0</v>
      </c>
      <c r="E704" s="231">
        <v>0</v>
      </c>
      <c r="F704" s="231">
        <v>0</v>
      </c>
      <c r="G704" s="1883">
        <v>30403</v>
      </c>
    </row>
    <row r="705" spans="1:7" x14ac:dyDescent="0.25">
      <c r="A705" s="1883">
        <v>304032701</v>
      </c>
      <c r="B705" s="231" t="s">
        <v>1302</v>
      </c>
      <c r="C705" s="231">
        <v>0</v>
      </c>
      <c r="D705" s="231">
        <v>0</v>
      </c>
      <c r="E705" s="231">
        <v>0</v>
      </c>
      <c r="F705" s="231">
        <v>0</v>
      </c>
      <c r="G705" s="1883">
        <v>30403</v>
      </c>
    </row>
    <row r="706" spans="1:7" x14ac:dyDescent="0.25">
      <c r="A706" s="1883">
        <v>304032708</v>
      </c>
      <c r="B706" s="231" t="s">
        <v>1304</v>
      </c>
      <c r="C706" s="231">
        <v>0</v>
      </c>
      <c r="D706" s="231">
        <v>0</v>
      </c>
      <c r="E706" s="231">
        <v>0</v>
      </c>
      <c r="F706" s="231">
        <v>0</v>
      </c>
      <c r="G706" s="1883">
        <v>30403</v>
      </c>
    </row>
    <row r="707" spans="1:7" x14ac:dyDescent="0.25">
      <c r="A707" s="1883">
        <v>304033000</v>
      </c>
      <c r="B707" s="231" t="s">
        <v>1306</v>
      </c>
      <c r="C707" s="231">
        <v>0</v>
      </c>
      <c r="D707" s="231">
        <v>0</v>
      </c>
      <c r="E707" s="231">
        <v>0</v>
      </c>
      <c r="F707" s="231">
        <v>0</v>
      </c>
      <c r="G707" s="1883">
        <v>30403</v>
      </c>
    </row>
    <row r="708" spans="1:7" x14ac:dyDescent="0.25">
      <c r="A708" s="1883">
        <v>304033031</v>
      </c>
      <c r="B708" s="231" t="s">
        <v>1308</v>
      </c>
      <c r="C708" s="231">
        <v>0</v>
      </c>
      <c r="D708" s="231">
        <v>0</v>
      </c>
      <c r="E708" s="231">
        <v>0</v>
      </c>
      <c r="F708" s="231">
        <v>0</v>
      </c>
      <c r="G708" s="1883">
        <v>30403</v>
      </c>
    </row>
    <row r="709" spans="1:7" x14ac:dyDescent="0.25">
      <c r="A709" s="1883">
        <v>304035124</v>
      </c>
      <c r="B709" s="231" t="s">
        <v>1310</v>
      </c>
      <c r="C709" s="231">
        <v>0</v>
      </c>
      <c r="D709" s="231">
        <v>0</v>
      </c>
      <c r="E709" s="231">
        <v>0</v>
      </c>
      <c r="F709" s="231">
        <v>0</v>
      </c>
      <c r="G709" s="1883">
        <v>30403</v>
      </c>
    </row>
    <row r="710" spans="1:7" x14ac:dyDescent="0.25">
      <c r="A710" s="1883">
        <v>304035159</v>
      </c>
      <c r="B710" s="231" t="s">
        <v>1312</v>
      </c>
      <c r="C710" s="231">
        <v>0</v>
      </c>
      <c r="D710" s="231">
        <v>0</v>
      </c>
      <c r="E710" s="231">
        <v>0</v>
      </c>
      <c r="F710" s="231">
        <v>0</v>
      </c>
      <c r="G710" s="1883">
        <v>30403</v>
      </c>
    </row>
    <row r="711" spans="1:7" x14ac:dyDescent="0.25">
      <c r="A711" s="1883">
        <v>304035902</v>
      </c>
      <c r="B711" s="231" t="s">
        <v>1314</v>
      </c>
      <c r="C711" s="231">
        <v>0</v>
      </c>
      <c r="D711" s="231">
        <v>0</v>
      </c>
      <c r="E711" s="231">
        <v>0</v>
      </c>
      <c r="F711" s="231">
        <v>0</v>
      </c>
      <c r="G711" s="1883">
        <v>30403</v>
      </c>
    </row>
    <row r="712" spans="1:7" x14ac:dyDescent="0.25">
      <c r="A712" s="1883">
        <v>304039057</v>
      </c>
      <c r="B712" s="231" t="s">
        <v>1316</v>
      </c>
      <c r="C712" s="231">
        <v>0</v>
      </c>
      <c r="D712" s="231">
        <v>0</v>
      </c>
      <c r="E712" s="231">
        <v>0</v>
      </c>
      <c r="F712" s="231">
        <v>0</v>
      </c>
      <c r="G712" s="1883">
        <v>30403</v>
      </c>
    </row>
    <row r="713" spans="1:7" x14ac:dyDescent="0.25">
      <c r="A713" s="1883">
        <v>304039628</v>
      </c>
      <c r="B713" s="231" t="s">
        <v>1318</v>
      </c>
      <c r="C713" s="231">
        <v>0</v>
      </c>
      <c r="D713" s="231">
        <v>0</v>
      </c>
      <c r="E713" s="231">
        <v>0</v>
      </c>
      <c r="F713" s="231">
        <v>0</v>
      </c>
      <c r="G713" s="1883">
        <v>30403</v>
      </c>
    </row>
    <row r="714" spans="1:7" x14ac:dyDescent="0.25">
      <c r="A714" s="1883">
        <v>304039801</v>
      </c>
      <c r="B714" s="231" t="s">
        <v>1320</v>
      </c>
      <c r="C714" s="231">
        <v>61859.47</v>
      </c>
      <c r="D714" s="231">
        <v>0</v>
      </c>
      <c r="E714" s="231">
        <v>0</v>
      </c>
      <c r="F714" s="231">
        <v>61859.47</v>
      </c>
      <c r="G714" s="1883">
        <v>30403</v>
      </c>
    </row>
    <row r="715" spans="1:7" x14ac:dyDescent="0.25">
      <c r="A715" s="1883">
        <v>304040100</v>
      </c>
      <c r="B715" s="231" t="s">
        <v>1322</v>
      </c>
      <c r="C715" s="231">
        <v>-72</v>
      </c>
      <c r="D715" s="231">
        <v>0</v>
      </c>
      <c r="E715" s="231">
        <v>0</v>
      </c>
      <c r="F715" s="231">
        <v>-72</v>
      </c>
      <c r="G715" s="1883">
        <v>30404</v>
      </c>
    </row>
    <row r="716" spans="1:7" x14ac:dyDescent="0.25">
      <c r="A716" s="1883">
        <v>304040150</v>
      </c>
      <c r="B716" s="231" t="s">
        <v>1324</v>
      </c>
      <c r="C716" s="231">
        <v>0</v>
      </c>
      <c r="D716" s="231">
        <v>0</v>
      </c>
      <c r="E716" s="231">
        <v>0</v>
      </c>
      <c r="F716" s="231">
        <v>0</v>
      </c>
      <c r="G716" s="1883">
        <v>30404</v>
      </c>
    </row>
    <row r="717" spans="1:7" x14ac:dyDescent="0.25">
      <c r="A717" s="1883">
        <v>304040800</v>
      </c>
      <c r="B717" s="231" t="s">
        <v>1326</v>
      </c>
      <c r="C717" s="231">
        <v>0</v>
      </c>
      <c r="D717" s="231">
        <v>0</v>
      </c>
      <c r="E717" s="231">
        <v>0</v>
      </c>
      <c r="F717" s="231">
        <v>0</v>
      </c>
      <c r="G717" s="1883">
        <v>30404</v>
      </c>
    </row>
    <row r="718" spans="1:7" x14ac:dyDescent="0.25">
      <c r="A718" s="1883">
        <v>304040930</v>
      </c>
      <c r="B718" s="231" t="s">
        <v>1328</v>
      </c>
      <c r="C718" s="231">
        <v>0</v>
      </c>
      <c r="D718" s="231">
        <v>0</v>
      </c>
      <c r="E718" s="231">
        <v>0</v>
      </c>
      <c r="F718" s="231">
        <v>0</v>
      </c>
      <c r="G718" s="1883">
        <v>30404</v>
      </c>
    </row>
    <row r="719" spans="1:7" x14ac:dyDescent="0.25">
      <c r="A719" s="1883">
        <v>304041500</v>
      </c>
      <c r="B719" s="231" t="s">
        <v>1330</v>
      </c>
      <c r="C719" s="231">
        <v>0</v>
      </c>
      <c r="D719" s="231">
        <v>0</v>
      </c>
      <c r="E719" s="231">
        <v>0</v>
      </c>
      <c r="F719" s="231">
        <v>0</v>
      </c>
      <c r="G719" s="1883">
        <v>30404</v>
      </c>
    </row>
    <row r="720" spans="1:7" x14ac:dyDescent="0.25">
      <c r="A720" s="1883">
        <v>304041600</v>
      </c>
      <c r="B720" s="231" t="s">
        <v>1332</v>
      </c>
      <c r="C720" s="231">
        <v>0</v>
      </c>
      <c r="D720" s="231">
        <v>0</v>
      </c>
      <c r="E720" s="231">
        <v>0</v>
      </c>
      <c r="F720" s="231">
        <v>0</v>
      </c>
      <c r="G720" s="1883">
        <v>30404</v>
      </c>
    </row>
    <row r="721" spans="1:7" x14ac:dyDescent="0.25">
      <c r="A721" s="1883">
        <v>304042000</v>
      </c>
      <c r="B721" s="231" t="s">
        <v>2778</v>
      </c>
      <c r="C721" s="231">
        <v>0</v>
      </c>
      <c r="D721" s="231">
        <v>0</v>
      </c>
      <c r="E721" s="231">
        <v>0</v>
      </c>
      <c r="F721" s="231">
        <v>0</v>
      </c>
      <c r="G721" s="1883">
        <v>30404</v>
      </c>
    </row>
    <row r="722" spans="1:7" x14ac:dyDescent="0.25">
      <c r="A722" s="1883">
        <v>304042007</v>
      </c>
      <c r="B722" s="231" t="s">
        <v>2779</v>
      </c>
      <c r="C722" s="231">
        <v>0</v>
      </c>
      <c r="D722" s="231">
        <v>0</v>
      </c>
      <c r="E722" s="231">
        <v>0</v>
      </c>
      <c r="F722" s="231">
        <v>0</v>
      </c>
      <c r="G722" s="1883">
        <v>30404</v>
      </c>
    </row>
    <row r="723" spans="1:7" x14ac:dyDescent="0.25">
      <c r="A723" s="1883">
        <v>304042400</v>
      </c>
      <c r="B723" s="231" t="s">
        <v>1334</v>
      </c>
      <c r="C723" s="231">
        <v>0</v>
      </c>
      <c r="D723" s="231">
        <v>0</v>
      </c>
      <c r="E723" s="231">
        <v>0</v>
      </c>
      <c r="F723" s="231">
        <v>0</v>
      </c>
      <c r="G723" s="1883">
        <v>30404</v>
      </c>
    </row>
    <row r="724" spans="1:7" x14ac:dyDescent="0.25">
      <c r="A724" s="1883">
        <v>304042423</v>
      </c>
      <c r="B724" s="231" t="s">
        <v>1336</v>
      </c>
      <c r="C724" s="231">
        <v>0</v>
      </c>
      <c r="D724" s="231">
        <v>0</v>
      </c>
      <c r="E724" s="231">
        <v>0</v>
      </c>
      <c r="F724" s="231">
        <v>0</v>
      </c>
      <c r="G724" s="1883">
        <v>30404</v>
      </c>
    </row>
    <row r="725" spans="1:7" x14ac:dyDescent="0.25">
      <c r="A725" s="1883">
        <v>304042460</v>
      </c>
      <c r="B725" s="231" t="s">
        <v>1338</v>
      </c>
      <c r="C725" s="231">
        <v>0</v>
      </c>
      <c r="D725" s="231">
        <v>0</v>
      </c>
      <c r="E725" s="231">
        <v>0</v>
      </c>
      <c r="F725" s="231">
        <v>0</v>
      </c>
      <c r="G725" s="1883">
        <v>30404</v>
      </c>
    </row>
    <row r="726" spans="1:7" x14ac:dyDescent="0.25">
      <c r="A726" s="1883">
        <v>304042500</v>
      </c>
      <c r="B726" s="231" t="s">
        <v>1340</v>
      </c>
      <c r="C726" s="231">
        <v>0</v>
      </c>
      <c r="D726" s="231">
        <v>0</v>
      </c>
      <c r="E726" s="231">
        <v>0</v>
      </c>
      <c r="F726" s="231">
        <v>0</v>
      </c>
      <c r="G726" s="1883">
        <v>30404</v>
      </c>
    </row>
    <row r="727" spans="1:7" x14ac:dyDescent="0.25">
      <c r="A727" s="1883">
        <v>304042519</v>
      </c>
      <c r="B727" s="231" t="s">
        <v>1342</v>
      </c>
      <c r="C727" s="231">
        <v>0</v>
      </c>
      <c r="D727" s="231">
        <v>0</v>
      </c>
      <c r="E727" s="231">
        <v>0</v>
      </c>
      <c r="F727" s="231">
        <v>0</v>
      </c>
      <c r="G727" s="1883">
        <v>30404</v>
      </c>
    </row>
    <row r="728" spans="1:7" x14ac:dyDescent="0.25">
      <c r="A728" s="1883">
        <v>304042524</v>
      </c>
      <c r="B728" s="231" t="s">
        <v>1344</v>
      </c>
      <c r="C728" s="231">
        <v>0</v>
      </c>
      <c r="D728" s="231">
        <v>0</v>
      </c>
      <c r="E728" s="231">
        <v>0</v>
      </c>
      <c r="F728" s="231">
        <v>0</v>
      </c>
      <c r="G728" s="1883">
        <v>30404</v>
      </c>
    </row>
    <row r="729" spans="1:7" x14ac:dyDescent="0.25">
      <c r="A729" s="1883">
        <v>304042701</v>
      </c>
      <c r="B729" s="231" t="s">
        <v>1346</v>
      </c>
      <c r="C729" s="231">
        <v>0</v>
      </c>
      <c r="D729" s="231">
        <v>0</v>
      </c>
      <c r="E729" s="231">
        <v>0</v>
      </c>
      <c r="F729" s="231">
        <v>0</v>
      </c>
      <c r="G729" s="1883">
        <v>30404</v>
      </c>
    </row>
    <row r="730" spans="1:7" x14ac:dyDescent="0.25">
      <c r="A730" s="1883">
        <v>304043000</v>
      </c>
      <c r="B730" s="231" t="s">
        <v>1348</v>
      </c>
      <c r="C730" s="231">
        <v>0</v>
      </c>
      <c r="D730" s="231">
        <v>0</v>
      </c>
      <c r="E730" s="231">
        <v>0</v>
      </c>
      <c r="F730" s="231">
        <v>0</v>
      </c>
      <c r="G730" s="1883">
        <v>30404</v>
      </c>
    </row>
    <row r="731" spans="1:7" x14ac:dyDescent="0.25">
      <c r="A731" s="1883">
        <v>304045124</v>
      </c>
      <c r="B731" s="231" t="s">
        <v>2781</v>
      </c>
      <c r="C731" s="231">
        <v>0</v>
      </c>
      <c r="D731" s="231">
        <v>0</v>
      </c>
      <c r="E731" s="231">
        <v>0</v>
      </c>
      <c r="F731" s="231">
        <v>0</v>
      </c>
      <c r="G731" s="1883">
        <v>30404</v>
      </c>
    </row>
    <row r="732" spans="1:7" x14ac:dyDescent="0.25">
      <c r="A732" s="1883">
        <v>304049057</v>
      </c>
      <c r="B732" s="231" t="s">
        <v>1350</v>
      </c>
      <c r="C732" s="231">
        <v>0</v>
      </c>
      <c r="D732" s="231">
        <v>0</v>
      </c>
      <c r="E732" s="231">
        <v>0</v>
      </c>
      <c r="F732" s="231">
        <v>0</v>
      </c>
      <c r="G732" s="1883">
        <v>30404</v>
      </c>
    </row>
    <row r="733" spans="1:7" x14ac:dyDescent="0.25">
      <c r="A733" s="1883">
        <v>304049628</v>
      </c>
      <c r="B733" s="231" t="s">
        <v>1352</v>
      </c>
      <c r="C733" s="231">
        <v>0</v>
      </c>
      <c r="D733" s="231">
        <v>0</v>
      </c>
      <c r="E733" s="231">
        <v>0</v>
      </c>
      <c r="F733" s="231">
        <v>0</v>
      </c>
      <c r="G733" s="1883">
        <v>30404</v>
      </c>
    </row>
    <row r="734" spans="1:7" x14ac:dyDescent="0.25">
      <c r="A734" s="1883">
        <v>304049801</v>
      </c>
      <c r="B734" s="231" t="s">
        <v>1354</v>
      </c>
      <c r="C734" s="231">
        <v>143446.64000000001</v>
      </c>
      <c r="D734" s="231">
        <v>0</v>
      </c>
      <c r="E734" s="231">
        <v>0</v>
      </c>
      <c r="F734" s="231">
        <v>143446.64000000001</v>
      </c>
      <c r="G734" s="1883">
        <v>30404</v>
      </c>
    </row>
    <row r="735" spans="1:7" x14ac:dyDescent="0.25">
      <c r="A735" s="1883">
        <v>305010102</v>
      </c>
      <c r="B735" s="231" t="s">
        <v>1356</v>
      </c>
      <c r="C735" s="231">
        <v>0</v>
      </c>
      <c r="D735" s="231">
        <v>0</v>
      </c>
      <c r="E735" s="231">
        <v>0</v>
      </c>
      <c r="F735" s="231">
        <v>0</v>
      </c>
      <c r="G735" s="1883">
        <v>30501</v>
      </c>
    </row>
    <row r="736" spans="1:7" x14ac:dyDescent="0.25">
      <c r="A736" s="1883">
        <v>305010110</v>
      </c>
      <c r="B736" s="231" t="s">
        <v>1358</v>
      </c>
      <c r="C736" s="231">
        <v>0</v>
      </c>
      <c r="D736" s="231">
        <v>0</v>
      </c>
      <c r="E736" s="231">
        <v>0</v>
      </c>
      <c r="F736" s="231">
        <v>0</v>
      </c>
      <c r="G736" s="1883">
        <v>30501</v>
      </c>
    </row>
    <row r="737" spans="1:7" x14ac:dyDescent="0.25">
      <c r="A737" s="1883">
        <v>305010120</v>
      </c>
      <c r="B737" s="231" t="s">
        <v>1360</v>
      </c>
      <c r="C737" s="231">
        <v>0</v>
      </c>
      <c r="D737" s="231">
        <v>0</v>
      </c>
      <c r="E737" s="231">
        <v>0</v>
      </c>
      <c r="F737" s="231">
        <v>0</v>
      </c>
      <c r="G737" s="1883">
        <v>30501</v>
      </c>
    </row>
    <row r="738" spans="1:7" x14ac:dyDescent="0.25">
      <c r="A738" s="1883">
        <v>305010971</v>
      </c>
      <c r="B738" s="231" t="s">
        <v>1362</v>
      </c>
      <c r="C738" s="231">
        <v>0</v>
      </c>
      <c r="D738" s="231">
        <v>22600</v>
      </c>
      <c r="E738" s="231">
        <v>22600</v>
      </c>
      <c r="F738" s="231">
        <v>-22600</v>
      </c>
      <c r="G738" s="1883">
        <v>30501</v>
      </c>
    </row>
    <row r="739" spans="1:7" x14ac:dyDescent="0.25">
      <c r="A739" s="1883">
        <v>305010972</v>
      </c>
      <c r="B739" s="231" t="s">
        <v>1364</v>
      </c>
      <c r="C739" s="231">
        <v>5075.68</v>
      </c>
      <c r="D739" s="231">
        <v>0</v>
      </c>
      <c r="E739" s="231">
        <v>0</v>
      </c>
      <c r="F739" s="231">
        <v>5075.68</v>
      </c>
      <c r="G739" s="1883">
        <v>30501</v>
      </c>
    </row>
    <row r="740" spans="1:7" x14ac:dyDescent="0.25">
      <c r="A740" s="1883">
        <v>305010973</v>
      </c>
      <c r="B740" s="231" t="s">
        <v>1366</v>
      </c>
      <c r="C740" s="231">
        <v>0</v>
      </c>
      <c r="D740" s="231">
        <v>0</v>
      </c>
      <c r="E740" s="231">
        <v>0</v>
      </c>
      <c r="F740" s="231">
        <v>0</v>
      </c>
      <c r="G740" s="1883">
        <v>30501</v>
      </c>
    </row>
    <row r="741" spans="1:7" x14ac:dyDescent="0.25">
      <c r="A741" s="1883">
        <v>305010974</v>
      </c>
      <c r="B741" s="231" t="s">
        <v>1368</v>
      </c>
      <c r="C741" s="231">
        <v>0</v>
      </c>
      <c r="D741" s="231">
        <v>0</v>
      </c>
      <c r="E741" s="231">
        <v>0</v>
      </c>
      <c r="F741" s="231">
        <v>0</v>
      </c>
      <c r="G741" s="1883">
        <v>30501</v>
      </c>
    </row>
    <row r="742" spans="1:7" x14ac:dyDescent="0.25">
      <c r="A742" s="1883">
        <v>305012516</v>
      </c>
      <c r="B742" s="231" t="s">
        <v>1370</v>
      </c>
      <c r="C742" s="231">
        <v>0</v>
      </c>
      <c r="D742" s="231">
        <v>0</v>
      </c>
      <c r="E742" s="231">
        <v>0</v>
      </c>
      <c r="F742" s="231">
        <v>0</v>
      </c>
      <c r="G742" s="1883">
        <v>30501</v>
      </c>
    </row>
    <row r="743" spans="1:7" x14ac:dyDescent="0.25">
      <c r="A743" s="1883">
        <v>305014610</v>
      </c>
      <c r="B743" s="231" t="s">
        <v>1372</v>
      </c>
      <c r="C743" s="231">
        <v>0</v>
      </c>
      <c r="D743" s="231">
        <v>0</v>
      </c>
      <c r="E743" s="231">
        <v>0</v>
      </c>
      <c r="F743" s="231">
        <v>0</v>
      </c>
      <c r="G743" s="1883">
        <v>30501</v>
      </c>
    </row>
    <row r="744" spans="1:7" x14ac:dyDescent="0.25">
      <c r="A744" s="1883">
        <v>305019801</v>
      </c>
      <c r="B744" s="231" t="s">
        <v>1374</v>
      </c>
      <c r="C744" s="231">
        <v>0</v>
      </c>
      <c r="D744" s="231">
        <v>0</v>
      </c>
      <c r="E744" s="231">
        <v>0</v>
      </c>
      <c r="F744" s="231">
        <v>0</v>
      </c>
      <c r="G744" s="1883">
        <v>30501</v>
      </c>
    </row>
    <row r="745" spans="1:7" x14ac:dyDescent="0.25">
      <c r="A745" s="1883">
        <v>305019826</v>
      </c>
      <c r="B745" s="231" t="s">
        <v>1376</v>
      </c>
      <c r="C745" s="231">
        <v>0</v>
      </c>
      <c r="D745" s="231">
        <v>0</v>
      </c>
      <c r="E745" s="231">
        <v>0</v>
      </c>
      <c r="F745" s="231">
        <v>0</v>
      </c>
      <c r="G745" s="1883">
        <v>30501</v>
      </c>
    </row>
    <row r="746" spans="1:7" x14ac:dyDescent="0.25">
      <c r="A746" s="1883">
        <v>306012429</v>
      </c>
      <c r="B746" s="231" t="s">
        <v>1378</v>
      </c>
      <c r="C746" s="231">
        <v>0</v>
      </c>
      <c r="D746" s="231">
        <v>0</v>
      </c>
      <c r="E746" s="231">
        <v>0</v>
      </c>
      <c r="F746" s="231">
        <v>0</v>
      </c>
      <c r="G746" s="1883">
        <v>30601</v>
      </c>
    </row>
    <row r="747" spans="1:7" x14ac:dyDescent="0.25">
      <c r="A747" s="1883">
        <v>306012923</v>
      </c>
      <c r="B747" s="231" t="s">
        <v>1380</v>
      </c>
      <c r="C747" s="231">
        <v>0</v>
      </c>
      <c r="D747" s="231">
        <v>0</v>
      </c>
      <c r="E747" s="231">
        <v>0</v>
      </c>
      <c r="F747" s="231">
        <v>0</v>
      </c>
      <c r="G747" s="1883">
        <v>30601</v>
      </c>
    </row>
    <row r="748" spans="1:7" x14ac:dyDescent="0.25">
      <c r="A748" s="1883">
        <v>306014610</v>
      </c>
      <c r="B748" s="231" t="s">
        <v>1382</v>
      </c>
      <c r="C748" s="231">
        <v>0</v>
      </c>
      <c r="D748" s="231">
        <v>0</v>
      </c>
      <c r="E748" s="231">
        <v>0</v>
      </c>
      <c r="F748" s="231">
        <v>0</v>
      </c>
      <c r="G748" s="1883">
        <v>30601</v>
      </c>
    </row>
    <row r="749" spans="1:7" x14ac:dyDescent="0.25">
      <c r="A749" s="1883">
        <v>306019051</v>
      </c>
      <c r="B749" s="231" t="s">
        <v>1384</v>
      </c>
      <c r="C749" s="231">
        <v>0</v>
      </c>
      <c r="D749" s="231">
        <v>0</v>
      </c>
      <c r="E749" s="231">
        <v>0</v>
      </c>
      <c r="F749" s="231">
        <v>0</v>
      </c>
      <c r="G749" s="1883">
        <v>30601</v>
      </c>
    </row>
    <row r="750" spans="1:7" x14ac:dyDescent="0.25">
      <c r="A750" s="1883">
        <v>306019053</v>
      </c>
      <c r="B750" s="231" t="s">
        <v>1386</v>
      </c>
      <c r="C750" s="231">
        <v>0</v>
      </c>
      <c r="D750" s="231">
        <v>0</v>
      </c>
      <c r="E750" s="231">
        <v>0</v>
      </c>
      <c r="F750" s="231">
        <v>0</v>
      </c>
      <c r="G750" s="1883">
        <v>30601</v>
      </c>
    </row>
    <row r="751" spans="1:7" x14ac:dyDescent="0.25">
      <c r="A751" s="1883">
        <v>307010100</v>
      </c>
      <c r="B751" s="231" t="s">
        <v>1388</v>
      </c>
      <c r="C751" s="231">
        <v>0</v>
      </c>
      <c r="D751" s="231">
        <v>0</v>
      </c>
      <c r="E751" s="231">
        <v>0</v>
      </c>
      <c r="F751" s="231">
        <v>0</v>
      </c>
      <c r="G751" s="1883">
        <v>30701</v>
      </c>
    </row>
    <row r="752" spans="1:7" x14ac:dyDescent="0.25">
      <c r="A752" s="1883">
        <v>307010800</v>
      </c>
      <c r="B752" s="231" t="s">
        <v>1390</v>
      </c>
      <c r="C752" s="231">
        <v>0</v>
      </c>
      <c r="D752" s="231">
        <v>0</v>
      </c>
      <c r="E752" s="231">
        <v>0</v>
      </c>
      <c r="F752" s="231">
        <v>0</v>
      </c>
      <c r="G752" s="1883">
        <v>30701</v>
      </c>
    </row>
    <row r="753" spans="1:7" x14ac:dyDescent="0.25">
      <c r="A753" s="1883">
        <v>307012000</v>
      </c>
      <c r="B753" s="231" t="s">
        <v>1392</v>
      </c>
      <c r="C753" s="231">
        <v>0</v>
      </c>
      <c r="D753" s="231">
        <v>0</v>
      </c>
      <c r="E753" s="231">
        <v>0</v>
      </c>
      <c r="F753" s="231">
        <v>0</v>
      </c>
      <c r="G753" s="1883">
        <v>30701</v>
      </c>
    </row>
    <row r="754" spans="1:7" x14ac:dyDescent="0.25">
      <c r="A754" s="1883">
        <v>307012016</v>
      </c>
      <c r="B754" s="231" t="s">
        <v>1394</v>
      </c>
      <c r="C754" s="231">
        <v>0</v>
      </c>
      <c r="D754" s="231">
        <v>100</v>
      </c>
      <c r="E754" s="231">
        <v>100</v>
      </c>
      <c r="F754" s="231">
        <v>-100</v>
      </c>
      <c r="G754" s="1883">
        <v>30701</v>
      </c>
    </row>
    <row r="755" spans="1:7" x14ac:dyDescent="0.25">
      <c r="A755" s="1883">
        <v>307012036</v>
      </c>
      <c r="B755" s="231" t="s">
        <v>1396</v>
      </c>
      <c r="C755" s="231">
        <v>0</v>
      </c>
      <c r="D755" s="231">
        <v>0</v>
      </c>
      <c r="E755" s="231">
        <v>0</v>
      </c>
      <c r="F755" s="231">
        <v>0</v>
      </c>
      <c r="G755" s="1883">
        <v>30701</v>
      </c>
    </row>
    <row r="756" spans="1:7" x14ac:dyDescent="0.25">
      <c r="A756" s="1883">
        <v>307012416</v>
      </c>
      <c r="B756" s="231" t="s">
        <v>1398</v>
      </c>
      <c r="C756" s="231">
        <v>0</v>
      </c>
      <c r="D756" s="231">
        <v>0</v>
      </c>
      <c r="E756" s="231">
        <v>0</v>
      </c>
      <c r="F756" s="231">
        <v>0</v>
      </c>
      <c r="G756" s="1883">
        <v>30701</v>
      </c>
    </row>
    <row r="757" spans="1:7" x14ac:dyDescent="0.25">
      <c r="A757" s="1883">
        <v>307012421</v>
      </c>
      <c r="B757" s="231" t="s">
        <v>1400</v>
      </c>
      <c r="C757" s="231">
        <v>0</v>
      </c>
      <c r="D757" s="231">
        <v>0</v>
      </c>
      <c r="E757" s="231">
        <v>0</v>
      </c>
      <c r="F757" s="231">
        <v>0</v>
      </c>
      <c r="G757" s="1883">
        <v>30701</v>
      </c>
    </row>
    <row r="758" spans="1:7" x14ac:dyDescent="0.25">
      <c r="A758" s="1883">
        <v>307012440</v>
      </c>
      <c r="B758" s="231" t="s">
        <v>1402</v>
      </c>
      <c r="C758" s="231">
        <v>0</v>
      </c>
      <c r="D758" s="231">
        <v>0</v>
      </c>
      <c r="E758" s="231">
        <v>0</v>
      </c>
      <c r="F758" s="231">
        <v>0</v>
      </c>
      <c r="G758" s="1883">
        <v>30701</v>
      </c>
    </row>
    <row r="759" spans="1:7" x14ac:dyDescent="0.25">
      <c r="A759" s="1883">
        <v>307012500</v>
      </c>
      <c r="B759" s="231" t="s">
        <v>1404</v>
      </c>
      <c r="C759" s="231">
        <v>0</v>
      </c>
      <c r="D759" s="231">
        <v>0</v>
      </c>
      <c r="E759" s="231">
        <v>0</v>
      </c>
      <c r="F759" s="231">
        <v>0</v>
      </c>
      <c r="G759" s="1883">
        <v>30701</v>
      </c>
    </row>
    <row r="760" spans="1:7" x14ac:dyDescent="0.25">
      <c r="A760" s="1883">
        <v>307012510</v>
      </c>
      <c r="B760" s="231" t="s">
        <v>2754</v>
      </c>
      <c r="C760" s="231">
        <v>0</v>
      </c>
      <c r="D760" s="231">
        <v>0</v>
      </c>
      <c r="E760" s="231">
        <v>0</v>
      </c>
      <c r="F760" s="231">
        <v>0</v>
      </c>
      <c r="G760" s="1883">
        <v>30701</v>
      </c>
    </row>
    <row r="761" spans="1:7" x14ac:dyDescent="0.25">
      <c r="A761" s="1883">
        <v>307012703</v>
      </c>
      <c r="B761" s="231" t="s">
        <v>1406</v>
      </c>
      <c r="C761" s="231">
        <v>0</v>
      </c>
      <c r="D761" s="231">
        <v>0</v>
      </c>
      <c r="E761" s="231">
        <v>0</v>
      </c>
      <c r="F761" s="231">
        <v>0</v>
      </c>
      <c r="G761" s="1883">
        <v>30701</v>
      </c>
    </row>
    <row r="762" spans="1:7" x14ac:dyDescent="0.25">
      <c r="A762" s="1883">
        <v>307012706</v>
      </c>
      <c r="B762" s="231" t="s">
        <v>1408</v>
      </c>
      <c r="C762" s="231">
        <v>0</v>
      </c>
      <c r="D762" s="231">
        <v>0</v>
      </c>
      <c r="E762" s="231">
        <v>0</v>
      </c>
      <c r="F762" s="231">
        <v>0</v>
      </c>
      <c r="G762" s="1883">
        <v>30701</v>
      </c>
    </row>
    <row r="763" spans="1:7" x14ac:dyDescent="0.25">
      <c r="A763" s="1883">
        <v>307012801</v>
      </c>
      <c r="B763" s="231" t="s">
        <v>1410</v>
      </c>
      <c r="C763" s="231">
        <v>0</v>
      </c>
      <c r="D763" s="231">
        <v>0</v>
      </c>
      <c r="E763" s="231">
        <v>0</v>
      </c>
      <c r="F763" s="231">
        <v>0</v>
      </c>
      <c r="G763" s="1883">
        <v>30701</v>
      </c>
    </row>
    <row r="764" spans="1:7" x14ac:dyDescent="0.25">
      <c r="A764" s="1883">
        <v>307012900</v>
      </c>
      <c r="B764" s="231" t="s">
        <v>1412</v>
      </c>
      <c r="C764" s="231">
        <v>0</v>
      </c>
      <c r="D764" s="231">
        <v>0</v>
      </c>
      <c r="E764" s="231">
        <v>0</v>
      </c>
      <c r="F764" s="231">
        <v>0</v>
      </c>
      <c r="G764" s="1883">
        <v>30701</v>
      </c>
    </row>
    <row r="765" spans="1:7" x14ac:dyDescent="0.25">
      <c r="A765" s="1883">
        <v>307014600</v>
      </c>
      <c r="B765" s="231" t="s">
        <v>1414</v>
      </c>
      <c r="C765" s="231">
        <v>0</v>
      </c>
      <c r="D765" s="231">
        <v>0</v>
      </c>
      <c r="E765" s="231">
        <v>0</v>
      </c>
      <c r="F765" s="231">
        <v>0</v>
      </c>
      <c r="G765" s="1883">
        <v>30701</v>
      </c>
    </row>
    <row r="766" spans="1:7" x14ac:dyDescent="0.25">
      <c r="A766" s="1883">
        <v>307014610</v>
      </c>
      <c r="B766" s="231" t="s">
        <v>1416</v>
      </c>
      <c r="C766" s="231">
        <v>0</v>
      </c>
      <c r="D766" s="231">
        <v>0</v>
      </c>
      <c r="E766" s="231">
        <v>0</v>
      </c>
      <c r="F766" s="231">
        <v>0</v>
      </c>
      <c r="G766" s="1883">
        <v>30701</v>
      </c>
    </row>
    <row r="767" spans="1:7" x14ac:dyDescent="0.25">
      <c r="A767" s="1883">
        <v>307014611</v>
      </c>
      <c r="B767" s="231" t="s">
        <v>1418</v>
      </c>
      <c r="C767" s="231">
        <v>0</v>
      </c>
      <c r="D767" s="231">
        <v>0</v>
      </c>
      <c r="E767" s="231">
        <v>0</v>
      </c>
      <c r="F767" s="231">
        <v>0</v>
      </c>
      <c r="G767" s="1883">
        <v>30701</v>
      </c>
    </row>
    <row r="768" spans="1:7" x14ac:dyDescent="0.25">
      <c r="A768" s="1883">
        <v>307015183</v>
      </c>
      <c r="B768" s="231" t="s">
        <v>1420</v>
      </c>
      <c r="C768" s="231">
        <v>29348</v>
      </c>
      <c r="D768" s="231">
        <v>14950</v>
      </c>
      <c r="E768" s="231">
        <v>14950</v>
      </c>
      <c r="F768" s="231">
        <v>14398</v>
      </c>
      <c r="G768" s="1883">
        <v>30701</v>
      </c>
    </row>
    <row r="769" spans="1:7" x14ac:dyDescent="0.25">
      <c r="A769" s="1883">
        <v>307022022</v>
      </c>
      <c r="B769" s="231" t="s">
        <v>1422</v>
      </c>
      <c r="C769" s="231">
        <v>0</v>
      </c>
      <c r="D769" s="231">
        <v>0</v>
      </c>
      <c r="E769" s="231">
        <v>0</v>
      </c>
      <c r="F769" s="231">
        <v>0</v>
      </c>
      <c r="G769" s="1883">
        <v>30702</v>
      </c>
    </row>
    <row r="770" spans="1:7" x14ac:dyDescent="0.25">
      <c r="A770" s="1883">
        <v>307025141</v>
      </c>
      <c r="B770" s="231" t="s">
        <v>1424</v>
      </c>
      <c r="C770" s="231">
        <v>0</v>
      </c>
      <c r="D770" s="231">
        <v>0</v>
      </c>
      <c r="E770" s="231">
        <v>0</v>
      </c>
      <c r="F770" s="231">
        <v>0</v>
      </c>
      <c r="G770" s="1883">
        <v>30702</v>
      </c>
    </row>
    <row r="771" spans="1:7" x14ac:dyDescent="0.25">
      <c r="A771" s="1883">
        <v>399010100</v>
      </c>
      <c r="B771" s="231" t="s">
        <v>1426</v>
      </c>
      <c r="C771" s="231">
        <v>175265.74</v>
      </c>
      <c r="D771" s="231">
        <v>234550</v>
      </c>
      <c r="E771" s="231">
        <v>234550</v>
      </c>
      <c r="F771" s="231">
        <v>-59284.26</v>
      </c>
      <c r="G771" s="1883">
        <v>39901</v>
      </c>
    </row>
    <row r="772" spans="1:7" x14ac:dyDescent="0.25">
      <c r="A772" s="1883">
        <v>399010101</v>
      </c>
      <c r="B772" s="231" t="s">
        <v>1428</v>
      </c>
      <c r="C772" s="231">
        <v>0</v>
      </c>
      <c r="D772" s="231">
        <v>0</v>
      </c>
      <c r="E772" s="231">
        <v>0</v>
      </c>
      <c r="F772" s="231">
        <v>0</v>
      </c>
      <c r="G772" s="1883">
        <v>39901</v>
      </c>
    </row>
    <row r="773" spans="1:7" x14ac:dyDescent="0.25">
      <c r="A773" s="1883">
        <v>399010102</v>
      </c>
      <c r="B773" s="231" t="s">
        <v>1430</v>
      </c>
      <c r="C773" s="231">
        <v>0</v>
      </c>
      <c r="D773" s="231">
        <v>0</v>
      </c>
      <c r="E773" s="231">
        <v>0</v>
      </c>
      <c r="F773" s="231">
        <v>0</v>
      </c>
      <c r="G773" s="1883">
        <v>39901</v>
      </c>
    </row>
    <row r="774" spans="1:7" x14ac:dyDescent="0.25">
      <c r="A774" s="1883">
        <v>399010103</v>
      </c>
      <c r="B774" s="231" t="s">
        <v>1432</v>
      </c>
      <c r="C774" s="231">
        <v>0</v>
      </c>
      <c r="D774" s="231">
        <v>0</v>
      </c>
      <c r="E774" s="231">
        <v>0</v>
      </c>
      <c r="F774" s="231">
        <v>0</v>
      </c>
      <c r="G774" s="1883">
        <v>39901</v>
      </c>
    </row>
    <row r="775" spans="1:7" x14ac:dyDescent="0.25">
      <c r="A775" s="1883">
        <v>399010120</v>
      </c>
      <c r="B775" s="231" t="s">
        <v>1434</v>
      </c>
      <c r="C775" s="231">
        <v>0</v>
      </c>
      <c r="D775" s="231">
        <v>0</v>
      </c>
      <c r="E775" s="231">
        <v>0</v>
      </c>
      <c r="F775" s="231">
        <v>0</v>
      </c>
      <c r="G775" s="1883">
        <v>39901</v>
      </c>
    </row>
    <row r="776" spans="1:7" x14ac:dyDescent="0.25">
      <c r="A776" s="1883">
        <v>399010150</v>
      </c>
      <c r="B776" s="231" t="s">
        <v>1436</v>
      </c>
      <c r="C776" s="231">
        <v>0</v>
      </c>
      <c r="D776" s="231">
        <v>0</v>
      </c>
      <c r="E776" s="231">
        <v>0</v>
      </c>
      <c r="F776" s="231">
        <v>0</v>
      </c>
      <c r="G776" s="1883">
        <v>39901</v>
      </c>
    </row>
    <row r="777" spans="1:7" x14ac:dyDescent="0.25">
      <c r="A777" s="1883">
        <v>399010200</v>
      </c>
      <c r="B777" s="231" t="s">
        <v>1438</v>
      </c>
      <c r="C777" s="231">
        <v>-11440</v>
      </c>
      <c r="D777" s="231">
        <v>0</v>
      </c>
      <c r="E777" s="231">
        <v>0</v>
      </c>
      <c r="F777" s="231">
        <v>-11440</v>
      </c>
      <c r="G777" s="1883">
        <v>39901</v>
      </c>
    </row>
    <row r="778" spans="1:7" x14ac:dyDescent="0.25">
      <c r="A778" s="1883">
        <v>399010700</v>
      </c>
      <c r="B778" s="231" t="s">
        <v>1440</v>
      </c>
      <c r="C778" s="231">
        <v>0</v>
      </c>
      <c r="D778" s="231">
        <v>0</v>
      </c>
      <c r="E778" s="231">
        <v>0</v>
      </c>
      <c r="F778" s="231">
        <v>0</v>
      </c>
      <c r="G778" s="1883">
        <v>39901</v>
      </c>
    </row>
    <row r="779" spans="1:7" x14ac:dyDescent="0.25">
      <c r="A779" s="1883">
        <v>399010800</v>
      </c>
      <c r="B779" s="231" t="s">
        <v>1442</v>
      </c>
      <c r="C779" s="231">
        <v>0</v>
      </c>
      <c r="D779" s="231">
        <v>0</v>
      </c>
      <c r="E779" s="231">
        <v>0</v>
      </c>
      <c r="F779" s="231">
        <v>0</v>
      </c>
      <c r="G779" s="1883">
        <v>39901</v>
      </c>
    </row>
    <row r="780" spans="1:7" x14ac:dyDescent="0.25">
      <c r="A780" s="1883">
        <v>399010930</v>
      </c>
      <c r="B780" s="231" t="s">
        <v>1444</v>
      </c>
      <c r="C780" s="231">
        <v>0</v>
      </c>
      <c r="D780" s="231">
        <v>200</v>
      </c>
      <c r="E780" s="231">
        <v>200</v>
      </c>
      <c r="F780" s="231">
        <v>-200</v>
      </c>
      <c r="G780" s="1883">
        <v>39901</v>
      </c>
    </row>
    <row r="781" spans="1:7" x14ac:dyDescent="0.25">
      <c r="A781" s="1883">
        <v>399010975</v>
      </c>
      <c r="B781" s="231" t="s">
        <v>1446</v>
      </c>
      <c r="C781" s="231">
        <v>0</v>
      </c>
      <c r="D781" s="231">
        <v>200</v>
      </c>
      <c r="E781" s="231">
        <v>200</v>
      </c>
      <c r="F781" s="231">
        <v>-200</v>
      </c>
      <c r="G781" s="1883">
        <v>39901</v>
      </c>
    </row>
    <row r="782" spans="1:7" x14ac:dyDescent="0.25">
      <c r="A782" s="1883">
        <v>399010981</v>
      </c>
      <c r="B782" s="231" t="s">
        <v>1448</v>
      </c>
      <c r="C782" s="231">
        <v>0</v>
      </c>
      <c r="D782" s="231">
        <v>0</v>
      </c>
      <c r="E782" s="231">
        <v>0</v>
      </c>
      <c r="F782" s="231">
        <v>0</v>
      </c>
      <c r="G782" s="1883">
        <v>39901</v>
      </c>
    </row>
    <row r="783" spans="1:7" x14ac:dyDescent="0.25">
      <c r="A783" s="1883">
        <v>399011640</v>
      </c>
      <c r="B783" s="231" t="s">
        <v>2755</v>
      </c>
      <c r="C783" s="231">
        <v>0</v>
      </c>
      <c r="D783" s="231">
        <v>0</v>
      </c>
      <c r="E783" s="231">
        <v>0</v>
      </c>
      <c r="F783" s="231">
        <v>0</v>
      </c>
      <c r="G783" s="1883">
        <v>39901</v>
      </c>
    </row>
    <row r="784" spans="1:7" x14ac:dyDescent="0.25">
      <c r="A784" s="1883">
        <v>399012000</v>
      </c>
      <c r="B784" s="231" t="s">
        <v>1450</v>
      </c>
      <c r="C784" s="231">
        <v>0</v>
      </c>
      <c r="D784" s="231">
        <v>150</v>
      </c>
      <c r="E784" s="231">
        <v>150</v>
      </c>
      <c r="F784" s="231">
        <v>-150</v>
      </c>
      <c r="G784" s="1883">
        <v>39901</v>
      </c>
    </row>
    <row r="785" spans="1:7" x14ac:dyDescent="0.25">
      <c r="A785" s="1883">
        <v>399012004</v>
      </c>
      <c r="B785" s="231" t="s">
        <v>1452</v>
      </c>
      <c r="C785" s="231">
        <v>0</v>
      </c>
      <c r="D785" s="231">
        <v>250</v>
      </c>
      <c r="E785" s="231">
        <v>250</v>
      </c>
      <c r="F785" s="231">
        <v>-250</v>
      </c>
      <c r="G785" s="1883">
        <v>39901</v>
      </c>
    </row>
    <row r="786" spans="1:7" x14ac:dyDescent="0.25">
      <c r="A786" s="1883">
        <v>399012022</v>
      </c>
      <c r="B786" s="231" t="s">
        <v>1454</v>
      </c>
      <c r="C786" s="231">
        <v>571</v>
      </c>
      <c r="D786" s="231">
        <v>250</v>
      </c>
      <c r="E786" s="231">
        <v>250</v>
      </c>
      <c r="F786" s="231">
        <v>321</v>
      </c>
      <c r="G786" s="1883">
        <v>39901</v>
      </c>
    </row>
    <row r="787" spans="1:7" x14ac:dyDescent="0.25">
      <c r="A787" s="1883">
        <v>399012408</v>
      </c>
      <c r="B787" s="231" t="s">
        <v>2756</v>
      </c>
      <c r="C787" s="231">
        <v>0</v>
      </c>
      <c r="D787" s="231">
        <v>0</v>
      </c>
      <c r="E787" s="231">
        <v>0</v>
      </c>
      <c r="F787" s="231">
        <v>0</v>
      </c>
      <c r="G787" s="1883">
        <v>39901</v>
      </c>
    </row>
    <row r="788" spans="1:7" x14ac:dyDescent="0.25">
      <c r="A788" s="1883">
        <v>399012421</v>
      </c>
      <c r="B788" s="231" t="s">
        <v>1456</v>
      </c>
      <c r="C788" s="231">
        <v>0</v>
      </c>
      <c r="D788" s="231">
        <v>0</v>
      </c>
      <c r="E788" s="231">
        <v>0</v>
      </c>
      <c r="F788" s="231">
        <v>0</v>
      </c>
      <c r="G788" s="1883">
        <v>39901</v>
      </c>
    </row>
    <row r="789" spans="1:7" x14ac:dyDescent="0.25">
      <c r="A789" s="1883">
        <v>399012422</v>
      </c>
      <c r="B789" s="231" t="s">
        <v>1458</v>
      </c>
      <c r="C789" s="231">
        <v>3961.4</v>
      </c>
      <c r="D789" s="231">
        <v>0</v>
      </c>
      <c r="E789" s="231">
        <v>0</v>
      </c>
      <c r="F789" s="231">
        <v>3961.4</v>
      </c>
      <c r="G789" s="1883">
        <v>39901</v>
      </c>
    </row>
    <row r="790" spans="1:7" x14ac:dyDescent="0.25">
      <c r="A790" s="1883">
        <v>399012423</v>
      </c>
      <c r="B790" s="231" t="s">
        <v>2757</v>
      </c>
      <c r="C790" s="231">
        <v>0</v>
      </c>
      <c r="D790" s="231">
        <v>0</v>
      </c>
      <c r="E790" s="231">
        <v>0</v>
      </c>
      <c r="F790" s="231">
        <v>0</v>
      </c>
      <c r="G790" s="1883">
        <v>39901</v>
      </c>
    </row>
    <row r="791" spans="1:7" x14ac:dyDescent="0.25">
      <c r="A791" s="1883">
        <v>399012424</v>
      </c>
      <c r="B791" s="231" t="s">
        <v>1460</v>
      </c>
      <c r="C791" s="231">
        <v>0</v>
      </c>
      <c r="D791" s="231">
        <v>0</v>
      </c>
      <c r="E791" s="231">
        <v>0</v>
      </c>
      <c r="F791" s="231">
        <v>0</v>
      </c>
      <c r="G791" s="1883">
        <v>39901</v>
      </c>
    </row>
    <row r="792" spans="1:7" x14ac:dyDescent="0.25">
      <c r="A792" s="1883">
        <v>399012428</v>
      </c>
      <c r="B792" s="231" t="s">
        <v>1462</v>
      </c>
      <c r="C792" s="231">
        <v>0</v>
      </c>
      <c r="D792" s="231">
        <v>0</v>
      </c>
      <c r="E792" s="231">
        <v>0</v>
      </c>
      <c r="F792" s="231">
        <v>0</v>
      </c>
      <c r="G792" s="1883">
        <v>39901</v>
      </c>
    </row>
    <row r="793" spans="1:7" x14ac:dyDescent="0.25">
      <c r="A793" s="1883">
        <v>399012429</v>
      </c>
      <c r="B793" s="231" t="s">
        <v>1464</v>
      </c>
      <c r="C793" s="231">
        <v>0</v>
      </c>
      <c r="D793" s="231">
        <v>0</v>
      </c>
      <c r="E793" s="231">
        <v>0</v>
      </c>
      <c r="F793" s="231">
        <v>0</v>
      </c>
      <c r="G793" s="1883">
        <v>39901</v>
      </c>
    </row>
    <row r="794" spans="1:7" x14ac:dyDescent="0.25">
      <c r="A794" s="1883">
        <v>399012430</v>
      </c>
      <c r="B794" s="231" t="s">
        <v>1466</v>
      </c>
      <c r="C794" s="231">
        <v>0</v>
      </c>
      <c r="D794" s="231">
        <v>0</v>
      </c>
      <c r="E794" s="231">
        <v>0</v>
      </c>
      <c r="F794" s="231">
        <v>0</v>
      </c>
      <c r="G794" s="1883">
        <v>39901</v>
      </c>
    </row>
    <row r="795" spans="1:7" x14ac:dyDescent="0.25">
      <c r="A795" s="1883">
        <v>399012432</v>
      </c>
      <c r="B795" s="231" t="s">
        <v>1468</v>
      </c>
      <c r="C795" s="231">
        <v>0</v>
      </c>
      <c r="D795" s="231">
        <v>0</v>
      </c>
      <c r="E795" s="231">
        <v>0</v>
      </c>
      <c r="F795" s="231">
        <v>0</v>
      </c>
      <c r="G795" s="1883">
        <v>39901</v>
      </c>
    </row>
    <row r="796" spans="1:7" x14ac:dyDescent="0.25">
      <c r="A796" s="1883">
        <v>399012440</v>
      </c>
      <c r="B796" s="231" t="s">
        <v>1470</v>
      </c>
      <c r="C796" s="231">
        <v>0</v>
      </c>
      <c r="D796" s="231">
        <v>0</v>
      </c>
      <c r="E796" s="231">
        <v>0</v>
      </c>
      <c r="F796" s="231">
        <v>0</v>
      </c>
      <c r="G796" s="1883">
        <v>39901</v>
      </c>
    </row>
    <row r="797" spans="1:7" x14ac:dyDescent="0.25">
      <c r="A797" s="1883">
        <v>399012500</v>
      </c>
      <c r="B797" s="231" t="s">
        <v>1472</v>
      </c>
      <c r="C797" s="231">
        <v>0</v>
      </c>
      <c r="D797" s="231">
        <v>400</v>
      </c>
      <c r="E797" s="231">
        <v>400</v>
      </c>
      <c r="F797" s="231">
        <v>-400</v>
      </c>
      <c r="G797" s="1883">
        <v>39901</v>
      </c>
    </row>
    <row r="798" spans="1:7" x14ac:dyDescent="0.25">
      <c r="A798" s="1883">
        <v>399012510</v>
      </c>
      <c r="B798" s="231" t="s">
        <v>1474</v>
      </c>
      <c r="C798" s="231">
        <v>0</v>
      </c>
      <c r="D798" s="231">
        <v>0</v>
      </c>
      <c r="E798" s="231">
        <v>0</v>
      </c>
      <c r="F798" s="231">
        <v>0</v>
      </c>
      <c r="G798" s="1883">
        <v>39901</v>
      </c>
    </row>
    <row r="799" spans="1:7" x14ac:dyDescent="0.25">
      <c r="A799" s="1883">
        <v>399012524</v>
      </c>
      <c r="B799" s="231" t="s">
        <v>1476</v>
      </c>
      <c r="C799" s="231">
        <v>0</v>
      </c>
      <c r="D799" s="231">
        <v>0</v>
      </c>
      <c r="E799" s="231">
        <v>0</v>
      </c>
      <c r="F799" s="231">
        <v>0</v>
      </c>
      <c r="G799" s="1883">
        <v>39901</v>
      </c>
    </row>
    <row r="800" spans="1:7" x14ac:dyDescent="0.25">
      <c r="A800" s="1883">
        <v>399012701</v>
      </c>
      <c r="B800" s="231" t="s">
        <v>1478</v>
      </c>
      <c r="C800" s="231">
        <v>0</v>
      </c>
      <c r="D800" s="231">
        <v>0</v>
      </c>
      <c r="E800" s="231">
        <v>0</v>
      </c>
      <c r="F800" s="231">
        <v>0</v>
      </c>
      <c r="G800" s="1883">
        <v>39901</v>
      </c>
    </row>
    <row r="801" spans="1:7" x14ac:dyDescent="0.25">
      <c r="A801" s="1883">
        <v>399012703</v>
      </c>
      <c r="B801" s="231" t="s">
        <v>1480</v>
      </c>
      <c r="C801" s="231">
        <v>0</v>
      </c>
      <c r="D801" s="231">
        <v>0</v>
      </c>
      <c r="E801" s="231">
        <v>0</v>
      </c>
      <c r="F801" s="231">
        <v>0</v>
      </c>
      <c r="G801" s="1883">
        <v>39901</v>
      </c>
    </row>
    <row r="802" spans="1:7" x14ac:dyDescent="0.25">
      <c r="A802" s="1883">
        <v>399012706</v>
      </c>
      <c r="B802" s="231" t="s">
        <v>1482</v>
      </c>
      <c r="C802" s="231">
        <v>0</v>
      </c>
      <c r="D802" s="231">
        <v>200</v>
      </c>
      <c r="E802" s="231">
        <v>200</v>
      </c>
      <c r="F802" s="231">
        <v>-200</v>
      </c>
      <c r="G802" s="1883">
        <v>39901</v>
      </c>
    </row>
    <row r="803" spans="1:7" x14ac:dyDescent="0.25">
      <c r="A803" s="1883">
        <v>399012801</v>
      </c>
      <c r="B803" s="231" t="s">
        <v>1484</v>
      </c>
      <c r="C803" s="231">
        <v>1240</v>
      </c>
      <c r="D803" s="231">
        <v>500</v>
      </c>
      <c r="E803" s="231">
        <v>500</v>
      </c>
      <c r="F803" s="231">
        <v>740</v>
      </c>
      <c r="G803" s="1883">
        <v>39901</v>
      </c>
    </row>
    <row r="804" spans="1:7" x14ac:dyDescent="0.25">
      <c r="A804" s="1883">
        <v>399013051</v>
      </c>
      <c r="B804" s="231" t="s">
        <v>2742</v>
      </c>
      <c r="C804" s="231">
        <v>0</v>
      </c>
      <c r="D804" s="231">
        <v>0</v>
      </c>
      <c r="E804" s="231">
        <v>0</v>
      </c>
      <c r="F804" s="231">
        <v>0</v>
      </c>
      <c r="G804" s="1883">
        <v>39901</v>
      </c>
    </row>
    <row r="805" spans="1:7" x14ac:dyDescent="0.25">
      <c r="A805" s="1883">
        <v>399013081</v>
      </c>
      <c r="B805" s="231" t="s">
        <v>1486</v>
      </c>
      <c r="C805" s="231">
        <v>0</v>
      </c>
      <c r="D805" s="231">
        <v>0</v>
      </c>
      <c r="E805" s="231">
        <v>0</v>
      </c>
      <c r="F805" s="231">
        <v>0</v>
      </c>
      <c r="G805" s="1883">
        <v>39901</v>
      </c>
    </row>
    <row r="806" spans="1:7" x14ac:dyDescent="0.25">
      <c r="A806" s="1883">
        <v>399014600</v>
      </c>
      <c r="B806" s="231" t="s">
        <v>1488</v>
      </c>
      <c r="C806" s="231">
        <v>0</v>
      </c>
      <c r="D806" s="231">
        <v>0</v>
      </c>
      <c r="E806" s="231">
        <v>0</v>
      </c>
      <c r="F806" s="231">
        <v>0</v>
      </c>
      <c r="G806" s="1883">
        <v>39901</v>
      </c>
    </row>
    <row r="807" spans="1:7" x14ac:dyDescent="0.25">
      <c r="A807" s="1883">
        <v>399014610</v>
      </c>
      <c r="B807" s="231" t="s">
        <v>1490</v>
      </c>
      <c r="C807" s="231">
        <v>0</v>
      </c>
      <c r="D807" s="231">
        <v>0</v>
      </c>
      <c r="E807" s="231">
        <v>0</v>
      </c>
      <c r="F807" s="231">
        <v>0</v>
      </c>
      <c r="G807" s="1883">
        <v>39901</v>
      </c>
    </row>
    <row r="808" spans="1:7" x14ac:dyDescent="0.25">
      <c r="A808" s="1883">
        <v>399014612</v>
      </c>
      <c r="B808" s="231" t="s">
        <v>1492</v>
      </c>
      <c r="C808" s="231">
        <v>0</v>
      </c>
      <c r="D808" s="231">
        <v>0</v>
      </c>
      <c r="E808" s="231">
        <v>0</v>
      </c>
      <c r="F808" s="231">
        <v>0</v>
      </c>
      <c r="G808" s="1883">
        <v>39901</v>
      </c>
    </row>
    <row r="809" spans="1:7" x14ac:dyDescent="0.25">
      <c r="A809" s="1883">
        <v>399014618</v>
      </c>
      <c r="B809" s="231" t="s">
        <v>1494</v>
      </c>
      <c r="C809" s="231">
        <v>0</v>
      </c>
      <c r="D809" s="231">
        <v>0</v>
      </c>
      <c r="E809" s="231">
        <v>0</v>
      </c>
      <c r="F809" s="231">
        <v>0</v>
      </c>
      <c r="G809" s="1883">
        <v>39901</v>
      </c>
    </row>
    <row r="810" spans="1:7" x14ac:dyDescent="0.25">
      <c r="A810" s="1883">
        <v>399014619</v>
      </c>
      <c r="B810" s="231" t="s">
        <v>1496</v>
      </c>
      <c r="C810" s="231">
        <v>0</v>
      </c>
      <c r="D810" s="231">
        <v>0</v>
      </c>
      <c r="E810" s="231">
        <v>0</v>
      </c>
      <c r="F810" s="231">
        <v>0</v>
      </c>
      <c r="G810" s="1883">
        <v>39901</v>
      </c>
    </row>
    <row r="811" spans="1:7" x14ac:dyDescent="0.25">
      <c r="A811" s="1883">
        <v>399014621</v>
      </c>
      <c r="B811" s="231" t="s">
        <v>1498</v>
      </c>
      <c r="C811" s="231">
        <v>0</v>
      </c>
      <c r="D811" s="231">
        <v>0</v>
      </c>
      <c r="E811" s="231">
        <v>0</v>
      </c>
      <c r="F811" s="231">
        <v>0</v>
      </c>
      <c r="G811" s="1883">
        <v>39901</v>
      </c>
    </row>
    <row r="812" spans="1:7" x14ac:dyDescent="0.25">
      <c r="A812" s="1883">
        <v>399015156</v>
      </c>
      <c r="B812" s="231" t="s">
        <v>1500</v>
      </c>
      <c r="C812" s="231">
        <v>83463.73</v>
      </c>
      <c r="D812" s="231">
        <v>0</v>
      </c>
      <c r="E812" s="231">
        <v>0</v>
      </c>
      <c r="F812" s="231">
        <v>83463.73</v>
      </c>
      <c r="G812" s="1883">
        <v>39901</v>
      </c>
    </row>
    <row r="813" spans="1:7" x14ac:dyDescent="0.25">
      <c r="A813" s="1883">
        <v>399016010</v>
      </c>
      <c r="B813" s="231" t="s">
        <v>1502</v>
      </c>
      <c r="C813" s="231">
        <v>0</v>
      </c>
      <c r="D813" s="231">
        <v>0</v>
      </c>
      <c r="E813" s="231">
        <v>0</v>
      </c>
      <c r="F813" s="231">
        <v>0</v>
      </c>
      <c r="G813" s="1883">
        <v>39901</v>
      </c>
    </row>
    <row r="814" spans="1:7" x14ac:dyDescent="0.25">
      <c r="A814" s="1883">
        <v>399019053</v>
      </c>
      <c r="B814" s="231" t="s">
        <v>1504</v>
      </c>
      <c r="C814" s="231">
        <v>0</v>
      </c>
      <c r="D814" s="231">
        <v>0</v>
      </c>
      <c r="E814" s="231">
        <v>0</v>
      </c>
      <c r="F814" s="231">
        <v>0</v>
      </c>
      <c r="G814" s="1883">
        <v>39901</v>
      </c>
    </row>
    <row r="815" spans="1:7" x14ac:dyDescent="0.25">
      <c r="A815" s="1883">
        <v>399019066</v>
      </c>
      <c r="B815" s="231" t="s">
        <v>1506</v>
      </c>
      <c r="C815" s="231">
        <v>0</v>
      </c>
      <c r="D815" s="231">
        <v>0</v>
      </c>
      <c r="E815" s="231">
        <v>0</v>
      </c>
      <c r="F815" s="231">
        <v>0</v>
      </c>
      <c r="G815" s="1883">
        <v>39901</v>
      </c>
    </row>
    <row r="816" spans="1:7" x14ac:dyDescent="0.25">
      <c r="A816" s="1883">
        <v>399019801</v>
      </c>
      <c r="B816" s="231" t="s">
        <v>1508</v>
      </c>
      <c r="C816" s="231">
        <v>0</v>
      </c>
      <c r="D816" s="231">
        <v>0</v>
      </c>
      <c r="E816" s="231">
        <v>0</v>
      </c>
      <c r="F816" s="231">
        <v>0</v>
      </c>
      <c r="G816" s="1883">
        <v>39901</v>
      </c>
    </row>
    <row r="817" spans="1:7" x14ac:dyDescent="0.25">
      <c r="A817" s="1883">
        <v>399019802</v>
      </c>
      <c r="B817" s="231" t="s">
        <v>1510</v>
      </c>
      <c r="C817" s="231">
        <v>0</v>
      </c>
      <c r="D817" s="231">
        <v>0</v>
      </c>
      <c r="E817" s="231">
        <v>0</v>
      </c>
      <c r="F817" s="231">
        <v>0</v>
      </c>
      <c r="G817" s="1883">
        <v>39901</v>
      </c>
    </row>
    <row r="818" spans="1:7" x14ac:dyDescent="0.25">
      <c r="A818" s="1883">
        <v>399019850</v>
      </c>
      <c r="B818" s="231" t="s">
        <v>1512</v>
      </c>
      <c r="C818" s="231">
        <v>0</v>
      </c>
      <c r="D818" s="231">
        <v>0</v>
      </c>
      <c r="E818" s="231">
        <v>0</v>
      </c>
      <c r="F818" s="231">
        <v>0</v>
      </c>
      <c r="G818" s="1883">
        <v>39901</v>
      </c>
    </row>
    <row r="819" spans="1:7" x14ac:dyDescent="0.25">
      <c r="A819" s="1883">
        <v>399020100</v>
      </c>
      <c r="B819" s="231" t="s">
        <v>1514</v>
      </c>
      <c r="C819" s="231">
        <v>48962.69</v>
      </c>
      <c r="D819" s="231">
        <v>53150</v>
      </c>
      <c r="E819" s="231">
        <v>53150</v>
      </c>
      <c r="F819" s="231">
        <v>-4187.3100000000004</v>
      </c>
      <c r="G819" s="1883">
        <v>39902</v>
      </c>
    </row>
    <row r="820" spans="1:7" x14ac:dyDescent="0.25">
      <c r="A820" s="1883">
        <v>399020101</v>
      </c>
      <c r="B820" s="231" t="s">
        <v>1516</v>
      </c>
      <c r="C820" s="231">
        <v>0</v>
      </c>
      <c r="D820" s="231">
        <v>0</v>
      </c>
      <c r="E820" s="231">
        <v>0</v>
      </c>
      <c r="F820" s="231">
        <v>0</v>
      </c>
      <c r="G820" s="1883">
        <v>39902</v>
      </c>
    </row>
    <row r="821" spans="1:7" x14ac:dyDescent="0.25">
      <c r="A821" s="1883">
        <v>399020102</v>
      </c>
      <c r="B821" s="231" t="s">
        <v>1518</v>
      </c>
      <c r="C821" s="231">
        <v>0</v>
      </c>
      <c r="D821" s="231">
        <v>0</v>
      </c>
      <c r="E821" s="231">
        <v>0</v>
      </c>
      <c r="F821" s="231">
        <v>0</v>
      </c>
      <c r="G821" s="1883">
        <v>39902</v>
      </c>
    </row>
    <row r="822" spans="1:7" x14ac:dyDescent="0.25">
      <c r="A822" s="1883">
        <v>399020103</v>
      </c>
      <c r="B822" s="231" t="s">
        <v>1520</v>
      </c>
      <c r="C822" s="231">
        <v>0</v>
      </c>
      <c r="D822" s="231">
        <v>0</v>
      </c>
      <c r="E822" s="231">
        <v>0</v>
      </c>
      <c r="F822" s="231">
        <v>0</v>
      </c>
      <c r="G822" s="1883">
        <v>39902</v>
      </c>
    </row>
    <row r="823" spans="1:7" x14ac:dyDescent="0.25">
      <c r="A823" s="1883">
        <v>399020110</v>
      </c>
      <c r="B823" s="231" t="s">
        <v>1522</v>
      </c>
      <c r="C823" s="231">
        <v>0</v>
      </c>
      <c r="D823" s="231">
        <v>0</v>
      </c>
      <c r="E823" s="231">
        <v>0</v>
      </c>
      <c r="F823" s="231">
        <v>0</v>
      </c>
      <c r="G823" s="1883">
        <v>39902</v>
      </c>
    </row>
    <row r="824" spans="1:7" x14ac:dyDescent="0.25">
      <c r="A824" s="1883">
        <v>399020120</v>
      </c>
      <c r="B824" s="231" t="s">
        <v>1524</v>
      </c>
      <c r="C824" s="231">
        <v>0</v>
      </c>
      <c r="D824" s="231">
        <v>0</v>
      </c>
      <c r="E824" s="231">
        <v>0</v>
      </c>
      <c r="F824" s="231">
        <v>0</v>
      </c>
      <c r="G824" s="1883">
        <v>39902</v>
      </c>
    </row>
    <row r="825" spans="1:7" x14ac:dyDescent="0.25">
      <c r="A825" s="1883">
        <v>399020150</v>
      </c>
      <c r="B825" s="231" t="s">
        <v>1526</v>
      </c>
      <c r="C825" s="231">
        <v>0</v>
      </c>
      <c r="D825" s="231">
        <v>0</v>
      </c>
      <c r="E825" s="231">
        <v>0</v>
      </c>
      <c r="F825" s="231">
        <v>0</v>
      </c>
      <c r="G825" s="1883">
        <v>39902</v>
      </c>
    </row>
    <row r="826" spans="1:7" x14ac:dyDescent="0.25">
      <c r="A826" s="1883">
        <v>399020200</v>
      </c>
      <c r="B826" s="231" t="s">
        <v>1528</v>
      </c>
      <c r="C826" s="231">
        <v>8500</v>
      </c>
      <c r="D826" s="231">
        <v>0</v>
      </c>
      <c r="E826" s="231">
        <v>0</v>
      </c>
      <c r="F826" s="231">
        <v>8500</v>
      </c>
      <c r="G826" s="1883">
        <v>39902</v>
      </c>
    </row>
    <row r="827" spans="1:7" x14ac:dyDescent="0.25">
      <c r="A827" s="1883">
        <v>399020700</v>
      </c>
      <c r="B827" s="231" t="s">
        <v>1530</v>
      </c>
      <c r="C827" s="231">
        <v>0</v>
      </c>
      <c r="D827" s="231">
        <v>0</v>
      </c>
      <c r="E827" s="231">
        <v>0</v>
      </c>
      <c r="F827" s="231">
        <v>0</v>
      </c>
      <c r="G827" s="1883">
        <v>39902</v>
      </c>
    </row>
    <row r="828" spans="1:7" x14ac:dyDescent="0.25">
      <c r="A828" s="1883">
        <v>399020800</v>
      </c>
      <c r="B828" s="231" t="s">
        <v>1532</v>
      </c>
      <c r="C828" s="231">
        <v>35</v>
      </c>
      <c r="D828" s="231">
        <v>0</v>
      </c>
      <c r="E828" s="231">
        <v>0</v>
      </c>
      <c r="F828" s="231">
        <v>35</v>
      </c>
      <c r="G828" s="1883">
        <v>39902</v>
      </c>
    </row>
    <row r="829" spans="1:7" x14ac:dyDescent="0.25">
      <c r="A829" s="1883">
        <v>399020930</v>
      </c>
      <c r="B829" s="231" t="s">
        <v>1534</v>
      </c>
      <c r="C829" s="231">
        <v>0</v>
      </c>
      <c r="D829" s="231">
        <v>250</v>
      </c>
      <c r="E829" s="231">
        <v>250</v>
      </c>
      <c r="F829" s="231">
        <v>-250</v>
      </c>
      <c r="G829" s="1883">
        <v>39902</v>
      </c>
    </row>
    <row r="830" spans="1:7" x14ac:dyDescent="0.25">
      <c r="A830" s="1883">
        <v>399020970</v>
      </c>
      <c r="B830" s="231" t="s">
        <v>1536</v>
      </c>
      <c r="C830" s="231">
        <v>0</v>
      </c>
      <c r="D830" s="231">
        <v>1000</v>
      </c>
      <c r="E830" s="231">
        <v>1000</v>
      </c>
      <c r="F830" s="231">
        <v>-1000</v>
      </c>
      <c r="G830" s="1883">
        <v>39902</v>
      </c>
    </row>
    <row r="831" spans="1:7" x14ac:dyDescent="0.25">
      <c r="A831" s="1883">
        <v>399020975</v>
      </c>
      <c r="B831" s="231" t="s">
        <v>1538</v>
      </c>
      <c r="C831" s="231">
        <v>244.5</v>
      </c>
      <c r="D831" s="231">
        <v>100</v>
      </c>
      <c r="E831" s="231">
        <v>100</v>
      </c>
      <c r="F831" s="231">
        <v>144.5</v>
      </c>
      <c r="G831" s="1883">
        <v>39902</v>
      </c>
    </row>
    <row r="832" spans="1:7" x14ac:dyDescent="0.25">
      <c r="A832" s="1883">
        <v>399020976</v>
      </c>
      <c r="B832" s="231" t="s">
        <v>1540</v>
      </c>
      <c r="C832" s="231">
        <v>170</v>
      </c>
      <c r="D832" s="231">
        <v>1200</v>
      </c>
      <c r="E832" s="231">
        <v>1200</v>
      </c>
      <c r="F832" s="231">
        <v>-1030</v>
      </c>
      <c r="G832" s="1883">
        <v>39902</v>
      </c>
    </row>
    <row r="833" spans="1:7" x14ac:dyDescent="0.25">
      <c r="A833" s="1883">
        <v>399020981</v>
      </c>
      <c r="B833" s="231" t="s">
        <v>1542</v>
      </c>
      <c r="C833" s="231">
        <v>200</v>
      </c>
      <c r="D833" s="231">
        <v>-250</v>
      </c>
      <c r="E833" s="231">
        <v>-250</v>
      </c>
      <c r="F833" s="231">
        <v>450</v>
      </c>
      <c r="G833" s="1883">
        <v>39902</v>
      </c>
    </row>
    <row r="834" spans="1:7" x14ac:dyDescent="0.25">
      <c r="A834" s="1883">
        <v>399020982</v>
      </c>
      <c r="B834" s="231" t="s">
        <v>1544</v>
      </c>
      <c r="C834" s="231">
        <v>0</v>
      </c>
      <c r="D834" s="231">
        <v>0</v>
      </c>
      <c r="E834" s="231">
        <v>0</v>
      </c>
      <c r="F834" s="231">
        <v>0</v>
      </c>
      <c r="G834" s="1883">
        <v>39902</v>
      </c>
    </row>
    <row r="835" spans="1:7" x14ac:dyDescent="0.25">
      <c r="A835" s="1883">
        <v>399020985</v>
      </c>
      <c r="B835" s="231" t="s">
        <v>1546</v>
      </c>
      <c r="C835" s="231">
        <v>186.99</v>
      </c>
      <c r="D835" s="231">
        <v>3000</v>
      </c>
      <c r="E835" s="231">
        <v>3000</v>
      </c>
      <c r="F835" s="231">
        <v>-2813.01</v>
      </c>
      <c r="G835" s="1883">
        <v>39902</v>
      </c>
    </row>
    <row r="836" spans="1:7" x14ac:dyDescent="0.25">
      <c r="A836" s="1883">
        <v>399022000</v>
      </c>
      <c r="B836" s="231" t="s">
        <v>1548</v>
      </c>
      <c r="C836" s="231">
        <v>4331.59</v>
      </c>
      <c r="D836" s="231">
        <v>300</v>
      </c>
      <c r="E836" s="231">
        <v>300</v>
      </c>
      <c r="F836" s="231">
        <v>4031.59</v>
      </c>
      <c r="G836" s="1883">
        <v>39902</v>
      </c>
    </row>
    <row r="837" spans="1:7" x14ac:dyDescent="0.25">
      <c r="A837" s="1883">
        <v>399022003</v>
      </c>
      <c r="B837" s="231" t="s">
        <v>1550</v>
      </c>
      <c r="C837" s="231">
        <v>0</v>
      </c>
      <c r="D837" s="231">
        <v>0</v>
      </c>
      <c r="E837" s="231">
        <v>0</v>
      </c>
      <c r="F837" s="231">
        <v>0</v>
      </c>
      <c r="G837" s="1883">
        <v>39902</v>
      </c>
    </row>
    <row r="838" spans="1:7" x14ac:dyDescent="0.25">
      <c r="A838" s="1883">
        <v>399022004</v>
      </c>
      <c r="B838" s="231" t="s">
        <v>1552</v>
      </c>
      <c r="C838" s="231">
        <v>42842.76</v>
      </c>
      <c r="D838" s="231">
        <v>10450</v>
      </c>
      <c r="E838" s="231">
        <v>10450</v>
      </c>
      <c r="F838" s="231">
        <v>32392.76</v>
      </c>
      <c r="G838" s="1883">
        <v>39902</v>
      </c>
    </row>
    <row r="839" spans="1:7" x14ac:dyDescent="0.25">
      <c r="A839" s="1883">
        <v>399022022</v>
      </c>
      <c r="B839" s="231" t="s">
        <v>1554</v>
      </c>
      <c r="C839" s="231">
        <v>980</v>
      </c>
      <c r="D839" s="231">
        <v>250</v>
      </c>
      <c r="E839" s="231">
        <v>250</v>
      </c>
      <c r="F839" s="231">
        <v>730</v>
      </c>
      <c r="G839" s="1883">
        <v>39902</v>
      </c>
    </row>
    <row r="840" spans="1:7" x14ac:dyDescent="0.25">
      <c r="A840" s="1883">
        <v>399022400</v>
      </c>
      <c r="B840" s="231" t="s">
        <v>1556</v>
      </c>
      <c r="C840" s="231">
        <v>4008.68</v>
      </c>
      <c r="D840" s="231">
        <v>5000</v>
      </c>
      <c r="E840" s="231">
        <v>5000</v>
      </c>
      <c r="F840" s="231">
        <v>-991.32</v>
      </c>
      <c r="G840" s="1883">
        <v>39902</v>
      </c>
    </row>
    <row r="841" spans="1:7" x14ac:dyDescent="0.25">
      <c r="A841" s="1883">
        <v>399022408</v>
      </c>
      <c r="B841" s="231" t="s">
        <v>1558</v>
      </c>
      <c r="C841" s="231">
        <v>0</v>
      </c>
      <c r="D841" s="231">
        <v>0</v>
      </c>
      <c r="E841" s="231">
        <v>0</v>
      </c>
      <c r="F841" s="231">
        <v>0</v>
      </c>
      <c r="G841" s="1883">
        <v>39902</v>
      </c>
    </row>
    <row r="842" spans="1:7" x14ac:dyDescent="0.25">
      <c r="A842" s="1883">
        <v>399022421</v>
      </c>
      <c r="B842" s="231" t="s">
        <v>1560</v>
      </c>
      <c r="C842" s="231">
        <v>0</v>
      </c>
      <c r="D842" s="231">
        <v>400</v>
      </c>
      <c r="E842" s="231">
        <v>400</v>
      </c>
      <c r="F842" s="231">
        <v>-400</v>
      </c>
      <c r="G842" s="1883">
        <v>39902</v>
      </c>
    </row>
    <row r="843" spans="1:7" x14ac:dyDescent="0.25">
      <c r="A843" s="1883">
        <v>399022422</v>
      </c>
      <c r="B843" s="231" t="s">
        <v>1562</v>
      </c>
      <c r="C843" s="231">
        <v>0</v>
      </c>
      <c r="D843" s="231">
        <v>0</v>
      </c>
      <c r="E843" s="231">
        <v>0</v>
      </c>
      <c r="F843" s="231">
        <v>0</v>
      </c>
      <c r="G843" s="1883">
        <v>39902</v>
      </c>
    </row>
    <row r="844" spans="1:7" x14ac:dyDescent="0.25">
      <c r="A844" s="1883">
        <v>399022423</v>
      </c>
      <c r="B844" s="231" t="s">
        <v>1564</v>
      </c>
      <c r="C844" s="231">
        <v>2730</v>
      </c>
      <c r="D844" s="231">
        <v>4000</v>
      </c>
      <c r="E844" s="231">
        <v>4000</v>
      </c>
      <c r="F844" s="231">
        <v>-1270</v>
      </c>
      <c r="G844" s="1883">
        <v>39902</v>
      </c>
    </row>
    <row r="845" spans="1:7" x14ac:dyDescent="0.25">
      <c r="A845" s="1883">
        <v>399022429</v>
      </c>
      <c r="B845" s="231" t="s">
        <v>1566</v>
      </c>
      <c r="C845" s="231">
        <v>0</v>
      </c>
      <c r="D845" s="231">
        <v>0</v>
      </c>
      <c r="E845" s="231">
        <v>0</v>
      </c>
      <c r="F845" s="231">
        <v>0</v>
      </c>
      <c r="G845" s="1883">
        <v>39902</v>
      </c>
    </row>
    <row r="846" spans="1:7" x14ac:dyDescent="0.25">
      <c r="A846" s="1883">
        <v>399022432</v>
      </c>
      <c r="B846" s="231" t="s">
        <v>1568</v>
      </c>
      <c r="C846" s="231">
        <v>0</v>
      </c>
      <c r="D846" s="231">
        <v>0</v>
      </c>
      <c r="E846" s="231">
        <v>0</v>
      </c>
      <c r="F846" s="231">
        <v>0</v>
      </c>
      <c r="G846" s="1883">
        <v>39902</v>
      </c>
    </row>
    <row r="847" spans="1:7" x14ac:dyDescent="0.25">
      <c r="A847" s="1883">
        <v>399022435</v>
      </c>
      <c r="B847" s="231" t="s">
        <v>1570</v>
      </c>
      <c r="C847" s="231">
        <v>0</v>
      </c>
      <c r="D847" s="231">
        <v>0</v>
      </c>
      <c r="E847" s="231">
        <v>0</v>
      </c>
      <c r="F847" s="231">
        <v>0</v>
      </c>
      <c r="G847" s="1883">
        <v>39902</v>
      </c>
    </row>
    <row r="848" spans="1:7" x14ac:dyDescent="0.25">
      <c r="A848" s="1883">
        <v>399022500</v>
      </c>
      <c r="B848" s="231" t="s">
        <v>1572</v>
      </c>
      <c r="C848" s="231">
        <v>15.88</v>
      </c>
      <c r="D848" s="231">
        <v>500</v>
      </c>
      <c r="E848" s="231">
        <v>500</v>
      </c>
      <c r="F848" s="231">
        <v>-484.12</v>
      </c>
      <c r="G848" s="1883">
        <v>39902</v>
      </c>
    </row>
    <row r="849" spans="1:7" x14ac:dyDescent="0.25">
      <c r="A849" s="1883">
        <v>399022510</v>
      </c>
      <c r="B849" s="231" t="s">
        <v>1574</v>
      </c>
      <c r="C849" s="231">
        <v>0</v>
      </c>
      <c r="D849" s="231">
        <v>0</v>
      </c>
      <c r="E849" s="231">
        <v>0</v>
      </c>
      <c r="F849" s="231">
        <v>0</v>
      </c>
      <c r="G849" s="1883">
        <v>39902</v>
      </c>
    </row>
    <row r="850" spans="1:7" x14ac:dyDescent="0.25">
      <c r="A850" s="1883">
        <v>399022524</v>
      </c>
      <c r="B850" s="231" t="s">
        <v>1576</v>
      </c>
      <c r="C850" s="231">
        <v>0</v>
      </c>
      <c r="D850" s="231">
        <v>0</v>
      </c>
      <c r="E850" s="231">
        <v>0</v>
      </c>
      <c r="F850" s="231">
        <v>0</v>
      </c>
      <c r="G850" s="1883">
        <v>39902</v>
      </c>
    </row>
    <row r="851" spans="1:7" x14ac:dyDescent="0.25">
      <c r="A851" s="1883">
        <v>399022701</v>
      </c>
      <c r="B851" s="231" t="s">
        <v>1578</v>
      </c>
      <c r="C851" s="231">
        <v>0</v>
      </c>
      <c r="D851" s="231">
        <v>0</v>
      </c>
      <c r="E851" s="231">
        <v>0</v>
      </c>
      <c r="F851" s="231">
        <v>0</v>
      </c>
      <c r="G851" s="1883">
        <v>39902</v>
      </c>
    </row>
    <row r="852" spans="1:7" x14ac:dyDescent="0.25">
      <c r="A852" s="1883">
        <v>399022703</v>
      </c>
      <c r="B852" s="231" t="s">
        <v>1580</v>
      </c>
      <c r="C852" s="231">
        <v>0</v>
      </c>
      <c r="D852" s="231">
        <v>50</v>
      </c>
      <c r="E852" s="231">
        <v>50</v>
      </c>
      <c r="F852" s="231">
        <v>-50</v>
      </c>
      <c r="G852" s="1883">
        <v>39902</v>
      </c>
    </row>
    <row r="853" spans="1:7" x14ac:dyDescent="0.25">
      <c r="A853" s="1883">
        <v>399022706</v>
      </c>
      <c r="B853" s="231" t="s">
        <v>1582</v>
      </c>
      <c r="C853" s="231">
        <v>0</v>
      </c>
      <c r="D853" s="231">
        <v>0</v>
      </c>
      <c r="E853" s="231">
        <v>0</v>
      </c>
      <c r="F853" s="231">
        <v>0</v>
      </c>
      <c r="G853" s="1883">
        <v>39902</v>
      </c>
    </row>
    <row r="854" spans="1:7" x14ac:dyDescent="0.25">
      <c r="A854" s="1883">
        <v>399022708</v>
      </c>
      <c r="B854" s="231" t="s">
        <v>1584</v>
      </c>
      <c r="C854" s="231">
        <v>0</v>
      </c>
      <c r="D854" s="231">
        <v>0</v>
      </c>
      <c r="E854" s="231">
        <v>0</v>
      </c>
      <c r="F854" s="231">
        <v>0</v>
      </c>
      <c r="G854" s="1883">
        <v>39902</v>
      </c>
    </row>
    <row r="855" spans="1:7" x14ac:dyDescent="0.25">
      <c r="A855" s="1883">
        <v>399022801</v>
      </c>
      <c r="B855" s="231" t="s">
        <v>1586</v>
      </c>
      <c r="C855" s="231">
        <v>0</v>
      </c>
      <c r="D855" s="231">
        <v>450</v>
      </c>
      <c r="E855" s="231">
        <v>450</v>
      </c>
      <c r="F855" s="231">
        <v>-450</v>
      </c>
      <c r="G855" s="1883">
        <v>39902</v>
      </c>
    </row>
    <row r="856" spans="1:7" x14ac:dyDescent="0.25">
      <c r="A856" s="1883">
        <v>399024600</v>
      </c>
      <c r="B856" s="231" t="s">
        <v>1588</v>
      </c>
      <c r="C856" s="231">
        <v>0</v>
      </c>
      <c r="D856" s="231">
        <v>0</v>
      </c>
      <c r="E856" s="231">
        <v>0</v>
      </c>
      <c r="F856" s="231">
        <v>0</v>
      </c>
      <c r="G856" s="1883">
        <v>39902</v>
      </c>
    </row>
    <row r="857" spans="1:7" x14ac:dyDescent="0.25">
      <c r="A857" s="1883">
        <v>399024610</v>
      </c>
      <c r="B857" s="231" t="s">
        <v>1590</v>
      </c>
      <c r="C857" s="231">
        <v>0</v>
      </c>
      <c r="D857" s="231">
        <v>0</v>
      </c>
      <c r="E857" s="231">
        <v>0</v>
      </c>
      <c r="F857" s="231">
        <v>0</v>
      </c>
      <c r="G857" s="1883">
        <v>39902</v>
      </c>
    </row>
    <row r="858" spans="1:7" x14ac:dyDescent="0.25">
      <c r="A858" s="1883">
        <v>399024612</v>
      </c>
      <c r="B858" s="231" t="s">
        <v>1592</v>
      </c>
      <c r="C858" s="231">
        <v>0</v>
      </c>
      <c r="D858" s="231">
        <v>0</v>
      </c>
      <c r="E858" s="231">
        <v>0</v>
      </c>
      <c r="F858" s="231">
        <v>0</v>
      </c>
      <c r="G858" s="1883">
        <v>39902</v>
      </c>
    </row>
    <row r="859" spans="1:7" x14ac:dyDescent="0.25">
      <c r="A859" s="1883">
        <v>399024618</v>
      </c>
      <c r="B859" s="231" t="s">
        <v>1594</v>
      </c>
      <c r="C859" s="231">
        <v>0</v>
      </c>
      <c r="D859" s="231">
        <v>0</v>
      </c>
      <c r="E859" s="231">
        <v>0</v>
      </c>
      <c r="F859" s="231">
        <v>0</v>
      </c>
      <c r="G859" s="1883">
        <v>39902</v>
      </c>
    </row>
    <row r="860" spans="1:7" x14ac:dyDescent="0.25">
      <c r="A860" s="1883">
        <v>399024619</v>
      </c>
      <c r="B860" s="231" t="s">
        <v>1596</v>
      </c>
      <c r="C860" s="231">
        <v>0</v>
      </c>
      <c r="D860" s="231">
        <v>0</v>
      </c>
      <c r="E860" s="231">
        <v>0</v>
      </c>
      <c r="F860" s="231">
        <v>0</v>
      </c>
      <c r="G860" s="1883">
        <v>39902</v>
      </c>
    </row>
    <row r="861" spans="1:7" x14ac:dyDescent="0.25">
      <c r="A861" s="1883">
        <v>399024621</v>
      </c>
      <c r="B861" s="231" t="s">
        <v>1598</v>
      </c>
      <c r="C861" s="231">
        <v>0</v>
      </c>
      <c r="D861" s="231">
        <v>0</v>
      </c>
      <c r="E861" s="231">
        <v>0</v>
      </c>
      <c r="F861" s="231">
        <v>0</v>
      </c>
      <c r="G861" s="1883">
        <v>39902</v>
      </c>
    </row>
    <row r="862" spans="1:7" x14ac:dyDescent="0.25">
      <c r="A862" s="1883">
        <v>399024622</v>
      </c>
      <c r="B862" s="231" t="s">
        <v>1600</v>
      </c>
      <c r="C862" s="231">
        <v>0</v>
      </c>
      <c r="D862" s="231">
        <v>0</v>
      </c>
      <c r="E862" s="231">
        <v>0</v>
      </c>
      <c r="F862" s="231">
        <v>0</v>
      </c>
      <c r="G862" s="1883">
        <v>39902</v>
      </c>
    </row>
    <row r="863" spans="1:7" x14ac:dyDescent="0.25">
      <c r="A863" s="1883">
        <v>399025151</v>
      </c>
      <c r="B863" s="231" t="s">
        <v>1602</v>
      </c>
      <c r="C863" s="231">
        <v>0</v>
      </c>
      <c r="D863" s="231">
        <v>0</v>
      </c>
      <c r="E863" s="231">
        <v>0</v>
      </c>
      <c r="F863" s="231">
        <v>0</v>
      </c>
      <c r="G863" s="1883">
        <v>39902</v>
      </c>
    </row>
    <row r="864" spans="1:7" x14ac:dyDescent="0.25">
      <c r="A864" s="1883">
        <v>399025178</v>
      </c>
      <c r="B864" s="231" t="s">
        <v>1604</v>
      </c>
      <c r="C864" s="231">
        <v>13885.79</v>
      </c>
      <c r="D864" s="231">
        <v>18000</v>
      </c>
      <c r="E864" s="231">
        <v>18000</v>
      </c>
      <c r="F864" s="231">
        <v>-4114.21</v>
      </c>
      <c r="G864" s="1883">
        <v>39902</v>
      </c>
    </row>
    <row r="865" spans="1:7" x14ac:dyDescent="0.25">
      <c r="A865" s="1883">
        <v>399025179</v>
      </c>
      <c r="B865" s="231" t="s">
        <v>1606</v>
      </c>
      <c r="C865" s="231">
        <v>0</v>
      </c>
      <c r="D865" s="231">
        <v>0</v>
      </c>
      <c r="E865" s="231">
        <v>0</v>
      </c>
      <c r="F865" s="231">
        <v>0</v>
      </c>
      <c r="G865" s="1883">
        <v>39902</v>
      </c>
    </row>
    <row r="866" spans="1:7" x14ac:dyDescent="0.25">
      <c r="A866" s="1883">
        <v>399026010</v>
      </c>
      <c r="B866" s="231" t="s">
        <v>1608</v>
      </c>
      <c r="C866" s="231">
        <v>0</v>
      </c>
      <c r="D866" s="231">
        <v>0</v>
      </c>
      <c r="E866" s="231">
        <v>0</v>
      </c>
      <c r="F866" s="231">
        <v>0</v>
      </c>
      <c r="G866" s="1883">
        <v>39902</v>
      </c>
    </row>
    <row r="867" spans="1:7" x14ac:dyDescent="0.25">
      <c r="A867" s="1883">
        <v>399029051</v>
      </c>
      <c r="B867" s="231" t="s">
        <v>1610</v>
      </c>
      <c r="C867" s="231">
        <v>0</v>
      </c>
      <c r="D867" s="231">
        <v>0</v>
      </c>
      <c r="E867" s="231">
        <v>0</v>
      </c>
      <c r="F867" s="231">
        <v>0</v>
      </c>
      <c r="G867" s="1883">
        <v>39902</v>
      </c>
    </row>
    <row r="868" spans="1:7" x14ac:dyDescent="0.25">
      <c r="A868" s="1883">
        <v>399029053</v>
      </c>
      <c r="B868" s="231" t="s">
        <v>2773</v>
      </c>
      <c r="C868" s="231">
        <v>0</v>
      </c>
      <c r="D868" s="231">
        <v>0</v>
      </c>
      <c r="E868" s="231">
        <v>0</v>
      </c>
      <c r="F868" s="231">
        <v>0</v>
      </c>
      <c r="G868" s="1883">
        <v>39902</v>
      </c>
    </row>
    <row r="869" spans="1:7" x14ac:dyDescent="0.25">
      <c r="A869" s="1883">
        <v>399029054</v>
      </c>
      <c r="B869" s="231" t="s">
        <v>1612</v>
      </c>
      <c r="C869" s="231">
        <v>0</v>
      </c>
      <c r="D869" s="231">
        <v>0</v>
      </c>
      <c r="E869" s="231">
        <v>0</v>
      </c>
      <c r="F869" s="231">
        <v>0</v>
      </c>
      <c r="G869" s="1883">
        <v>39902</v>
      </c>
    </row>
    <row r="870" spans="1:7" x14ac:dyDescent="0.25">
      <c r="A870" s="1883">
        <v>399029066</v>
      </c>
      <c r="B870" s="231" t="s">
        <v>1614</v>
      </c>
      <c r="C870" s="231">
        <v>0</v>
      </c>
      <c r="D870" s="231">
        <v>0</v>
      </c>
      <c r="E870" s="231">
        <v>0</v>
      </c>
      <c r="F870" s="231">
        <v>0</v>
      </c>
      <c r="G870" s="1883">
        <v>39902</v>
      </c>
    </row>
    <row r="871" spans="1:7" x14ac:dyDescent="0.25">
      <c r="A871" s="1883">
        <v>399029100</v>
      </c>
      <c r="B871" s="231" t="s">
        <v>1568</v>
      </c>
      <c r="C871" s="231">
        <v>0</v>
      </c>
      <c r="D871" s="231">
        <v>0</v>
      </c>
      <c r="E871" s="231">
        <v>0</v>
      </c>
      <c r="F871" s="231">
        <v>0</v>
      </c>
      <c r="G871" s="1883">
        <v>39902</v>
      </c>
    </row>
    <row r="872" spans="1:7" x14ac:dyDescent="0.25">
      <c r="A872" s="1883">
        <v>399029802</v>
      </c>
      <c r="B872" s="231" t="s">
        <v>1617</v>
      </c>
      <c r="C872" s="231">
        <v>0</v>
      </c>
      <c r="D872" s="231">
        <v>0</v>
      </c>
      <c r="E872" s="231">
        <v>0</v>
      </c>
      <c r="F872" s="231">
        <v>0</v>
      </c>
      <c r="G872" s="1883">
        <v>39902</v>
      </c>
    </row>
    <row r="873" spans="1:7" x14ac:dyDescent="0.25">
      <c r="A873" s="1883">
        <v>399029805</v>
      </c>
      <c r="B873" s="231" t="s">
        <v>1619</v>
      </c>
      <c r="C873" s="231">
        <v>0</v>
      </c>
      <c r="D873" s="231">
        <v>0</v>
      </c>
      <c r="E873" s="231">
        <v>0</v>
      </c>
      <c r="F873" s="231">
        <v>0</v>
      </c>
      <c r="G873" s="1883">
        <v>39902</v>
      </c>
    </row>
    <row r="874" spans="1:7" x14ac:dyDescent="0.25">
      <c r="A874" s="1883">
        <v>399030100</v>
      </c>
      <c r="B874" s="231" t="s">
        <v>1621</v>
      </c>
      <c r="C874" s="231">
        <v>0</v>
      </c>
      <c r="D874" s="231">
        <v>0</v>
      </c>
      <c r="E874" s="231">
        <v>0</v>
      </c>
      <c r="F874" s="231">
        <v>0</v>
      </c>
      <c r="G874" s="1883">
        <v>39903</v>
      </c>
    </row>
    <row r="875" spans="1:7" x14ac:dyDescent="0.25">
      <c r="A875" s="1883">
        <v>399030101</v>
      </c>
      <c r="B875" s="231" t="s">
        <v>1623</v>
      </c>
      <c r="C875" s="231">
        <v>0</v>
      </c>
      <c r="D875" s="231">
        <v>0</v>
      </c>
      <c r="E875" s="231">
        <v>0</v>
      </c>
      <c r="F875" s="231">
        <v>0</v>
      </c>
      <c r="G875" s="1883">
        <v>39903</v>
      </c>
    </row>
    <row r="876" spans="1:7" x14ac:dyDescent="0.25">
      <c r="A876" s="1883">
        <v>399030120</v>
      </c>
      <c r="B876" s="231" t="s">
        <v>1625</v>
      </c>
      <c r="C876" s="231">
        <v>0</v>
      </c>
      <c r="D876" s="231">
        <v>0</v>
      </c>
      <c r="E876" s="231">
        <v>0</v>
      </c>
      <c r="F876" s="231">
        <v>0</v>
      </c>
      <c r="G876" s="1883">
        <v>39903</v>
      </c>
    </row>
    <row r="877" spans="1:7" x14ac:dyDescent="0.25">
      <c r="A877" s="1883">
        <v>399030200</v>
      </c>
      <c r="B877" s="231" t="s">
        <v>1627</v>
      </c>
      <c r="C877" s="231">
        <v>0</v>
      </c>
      <c r="D877" s="231">
        <v>0</v>
      </c>
      <c r="E877" s="231">
        <v>0</v>
      </c>
      <c r="F877" s="231">
        <v>0</v>
      </c>
      <c r="G877" s="1883">
        <v>39903</v>
      </c>
    </row>
    <row r="878" spans="1:7" x14ac:dyDescent="0.25">
      <c r="A878" s="1883">
        <v>399030700</v>
      </c>
      <c r="B878" s="231" t="s">
        <v>1629</v>
      </c>
      <c r="C878" s="231">
        <v>0</v>
      </c>
      <c r="D878" s="231">
        <v>0</v>
      </c>
      <c r="E878" s="231">
        <v>0</v>
      </c>
      <c r="F878" s="231">
        <v>0</v>
      </c>
      <c r="G878" s="1883">
        <v>39903</v>
      </c>
    </row>
    <row r="879" spans="1:7" x14ac:dyDescent="0.25">
      <c r="A879" s="1883">
        <v>399030730</v>
      </c>
      <c r="B879" s="231" t="s">
        <v>1631</v>
      </c>
      <c r="C879" s="231">
        <v>0</v>
      </c>
      <c r="D879" s="231">
        <v>0</v>
      </c>
      <c r="E879" s="231">
        <v>0</v>
      </c>
      <c r="F879" s="231">
        <v>0</v>
      </c>
      <c r="G879" s="1883">
        <v>39903</v>
      </c>
    </row>
    <row r="880" spans="1:7" x14ac:dyDescent="0.25">
      <c r="A880" s="1883">
        <v>399030800</v>
      </c>
      <c r="B880" s="231" t="s">
        <v>1633</v>
      </c>
      <c r="C880" s="231">
        <v>0</v>
      </c>
      <c r="D880" s="231">
        <v>0</v>
      </c>
      <c r="E880" s="231">
        <v>0</v>
      </c>
      <c r="F880" s="231">
        <v>0</v>
      </c>
      <c r="G880" s="1883">
        <v>39903</v>
      </c>
    </row>
    <row r="881" spans="1:7" x14ac:dyDescent="0.25">
      <c r="A881" s="1883">
        <v>399030930</v>
      </c>
      <c r="B881" s="231" t="s">
        <v>1635</v>
      </c>
      <c r="C881" s="231">
        <v>0</v>
      </c>
      <c r="D881" s="231">
        <v>0</v>
      </c>
      <c r="E881" s="231">
        <v>0</v>
      </c>
      <c r="F881" s="231">
        <v>0</v>
      </c>
      <c r="G881" s="1883">
        <v>39903</v>
      </c>
    </row>
    <row r="882" spans="1:7" x14ac:dyDescent="0.25">
      <c r="A882" s="1883">
        <v>399030975</v>
      </c>
      <c r="B882" s="231" t="s">
        <v>1637</v>
      </c>
      <c r="C882" s="231">
        <v>0</v>
      </c>
      <c r="D882" s="231">
        <v>0</v>
      </c>
      <c r="E882" s="231">
        <v>0</v>
      </c>
      <c r="F882" s="231">
        <v>0</v>
      </c>
      <c r="G882" s="1883">
        <v>39903</v>
      </c>
    </row>
    <row r="883" spans="1:7" x14ac:dyDescent="0.25">
      <c r="A883" s="1883">
        <v>399032000</v>
      </c>
      <c r="B883" s="231" t="s">
        <v>1639</v>
      </c>
      <c r="C883" s="231">
        <v>0</v>
      </c>
      <c r="D883" s="231">
        <v>0</v>
      </c>
      <c r="E883" s="231">
        <v>0</v>
      </c>
      <c r="F883" s="231">
        <v>0</v>
      </c>
      <c r="G883" s="1883">
        <v>39903</v>
      </c>
    </row>
    <row r="884" spans="1:7" x14ac:dyDescent="0.25">
      <c r="A884" s="1883">
        <v>399032022</v>
      </c>
      <c r="B884" s="231" t="s">
        <v>1641</v>
      </c>
      <c r="C884" s="231">
        <v>0</v>
      </c>
      <c r="D884" s="231">
        <v>0</v>
      </c>
      <c r="E884" s="231">
        <v>0</v>
      </c>
      <c r="F884" s="231">
        <v>0</v>
      </c>
      <c r="G884" s="1883">
        <v>39903</v>
      </c>
    </row>
    <row r="885" spans="1:7" x14ac:dyDescent="0.25">
      <c r="A885" s="1883">
        <v>399032500</v>
      </c>
      <c r="B885" s="231" t="s">
        <v>1643</v>
      </c>
      <c r="C885" s="231">
        <v>0</v>
      </c>
      <c r="D885" s="231">
        <v>0</v>
      </c>
      <c r="E885" s="231">
        <v>0</v>
      </c>
      <c r="F885" s="231">
        <v>0</v>
      </c>
      <c r="G885" s="1883">
        <v>39903</v>
      </c>
    </row>
    <row r="886" spans="1:7" x14ac:dyDescent="0.25">
      <c r="A886" s="1883">
        <v>399032502</v>
      </c>
      <c r="B886" s="231" t="s">
        <v>1645</v>
      </c>
      <c r="C886" s="231">
        <v>0</v>
      </c>
      <c r="D886" s="231">
        <v>0</v>
      </c>
      <c r="E886" s="231">
        <v>0</v>
      </c>
      <c r="F886" s="231">
        <v>0</v>
      </c>
      <c r="G886" s="1883">
        <v>39903</v>
      </c>
    </row>
    <row r="887" spans="1:7" x14ac:dyDescent="0.25">
      <c r="A887" s="1883">
        <v>399032510</v>
      </c>
      <c r="B887" s="231" t="s">
        <v>1647</v>
      </c>
      <c r="C887" s="231">
        <v>0</v>
      </c>
      <c r="D887" s="231">
        <v>0</v>
      </c>
      <c r="E887" s="231">
        <v>0</v>
      </c>
      <c r="F887" s="231">
        <v>0</v>
      </c>
      <c r="G887" s="1883">
        <v>39903</v>
      </c>
    </row>
    <row r="888" spans="1:7" x14ac:dyDescent="0.25">
      <c r="A888" s="1883">
        <v>399032520</v>
      </c>
      <c r="B888" s="231" t="s">
        <v>1649</v>
      </c>
      <c r="C888" s="231">
        <v>0</v>
      </c>
      <c r="D888" s="231">
        <v>0</v>
      </c>
      <c r="E888" s="231">
        <v>0</v>
      </c>
      <c r="F888" s="231">
        <v>0</v>
      </c>
      <c r="G888" s="1883">
        <v>39903</v>
      </c>
    </row>
    <row r="889" spans="1:7" x14ac:dyDescent="0.25">
      <c r="A889" s="1883">
        <v>399032524</v>
      </c>
      <c r="B889" s="231" t="s">
        <v>1651</v>
      </c>
      <c r="C889" s="231">
        <v>0</v>
      </c>
      <c r="D889" s="231">
        <v>0</v>
      </c>
      <c r="E889" s="231">
        <v>0</v>
      </c>
      <c r="F889" s="231">
        <v>0</v>
      </c>
      <c r="G889" s="1883">
        <v>39903</v>
      </c>
    </row>
    <row r="890" spans="1:7" x14ac:dyDescent="0.25">
      <c r="A890" s="1883">
        <v>399032703</v>
      </c>
      <c r="B890" s="231" t="s">
        <v>1653</v>
      </c>
      <c r="C890" s="231">
        <v>0</v>
      </c>
      <c r="D890" s="231">
        <v>0</v>
      </c>
      <c r="E890" s="231">
        <v>0</v>
      </c>
      <c r="F890" s="231">
        <v>0</v>
      </c>
      <c r="G890" s="1883">
        <v>39903</v>
      </c>
    </row>
    <row r="891" spans="1:7" x14ac:dyDescent="0.25">
      <c r="A891" s="1883">
        <v>399032706</v>
      </c>
      <c r="B891" s="231" t="s">
        <v>1655</v>
      </c>
      <c r="C891" s="231">
        <v>0</v>
      </c>
      <c r="D891" s="231">
        <v>0</v>
      </c>
      <c r="E891" s="231">
        <v>0</v>
      </c>
      <c r="F891" s="231">
        <v>0</v>
      </c>
      <c r="G891" s="1883">
        <v>39903</v>
      </c>
    </row>
    <row r="892" spans="1:7" x14ac:dyDescent="0.25">
      <c r="A892" s="1883">
        <v>399032800</v>
      </c>
      <c r="B892" s="231" t="s">
        <v>1657</v>
      </c>
      <c r="C892" s="231">
        <v>0</v>
      </c>
      <c r="D892" s="231">
        <v>0</v>
      </c>
      <c r="E892" s="231">
        <v>0</v>
      </c>
      <c r="F892" s="231">
        <v>0</v>
      </c>
      <c r="G892" s="1883">
        <v>39903</v>
      </c>
    </row>
    <row r="893" spans="1:7" x14ac:dyDescent="0.25">
      <c r="A893" s="1883">
        <v>399032801</v>
      </c>
      <c r="B893" s="231" t="s">
        <v>1659</v>
      </c>
      <c r="C893" s="231">
        <v>0</v>
      </c>
      <c r="D893" s="231">
        <v>0</v>
      </c>
      <c r="E893" s="231">
        <v>0</v>
      </c>
      <c r="F893" s="231">
        <v>0</v>
      </c>
      <c r="G893" s="1883">
        <v>39903</v>
      </c>
    </row>
    <row r="894" spans="1:7" x14ac:dyDescent="0.25">
      <c r="A894" s="1883">
        <v>399034600</v>
      </c>
      <c r="B894" s="231" t="s">
        <v>1661</v>
      </c>
      <c r="C894" s="231">
        <v>0</v>
      </c>
      <c r="D894" s="231">
        <v>0</v>
      </c>
      <c r="E894" s="231">
        <v>0</v>
      </c>
      <c r="F894" s="231">
        <v>0</v>
      </c>
      <c r="G894" s="1883">
        <v>39903</v>
      </c>
    </row>
    <row r="895" spans="1:7" x14ac:dyDescent="0.25">
      <c r="A895" s="1883">
        <v>399034610</v>
      </c>
      <c r="B895" s="231" t="s">
        <v>1663</v>
      </c>
      <c r="C895" s="231">
        <v>0</v>
      </c>
      <c r="D895" s="231">
        <v>0</v>
      </c>
      <c r="E895" s="231">
        <v>0</v>
      </c>
      <c r="F895" s="231">
        <v>0</v>
      </c>
      <c r="G895" s="1883">
        <v>39903</v>
      </c>
    </row>
    <row r="896" spans="1:7" x14ac:dyDescent="0.25">
      <c r="A896" s="1883">
        <v>399034612</v>
      </c>
      <c r="B896" s="231" t="s">
        <v>1665</v>
      </c>
      <c r="C896" s="231">
        <v>0</v>
      </c>
      <c r="D896" s="231">
        <v>0</v>
      </c>
      <c r="E896" s="231">
        <v>0</v>
      </c>
      <c r="F896" s="231">
        <v>0</v>
      </c>
      <c r="G896" s="1883">
        <v>39903</v>
      </c>
    </row>
    <row r="897" spans="1:7" x14ac:dyDescent="0.25">
      <c r="A897" s="1883">
        <v>399034618</v>
      </c>
      <c r="B897" s="231" t="s">
        <v>1667</v>
      </c>
      <c r="C897" s="231">
        <v>0</v>
      </c>
      <c r="D897" s="231">
        <v>0</v>
      </c>
      <c r="E897" s="231">
        <v>0</v>
      </c>
      <c r="F897" s="231">
        <v>0</v>
      </c>
      <c r="G897" s="1883">
        <v>39903</v>
      </c>
    </row>
    <row r="898" spans="1:7" x14ac:dyDescent="0.25">
      <c r="A898" s="1883">
        <v>399034619</v>
      </c>
      <c r="B898" s="231" t="s">
        <v>1669</v>
      </c>
      <c r="C898" s="231">
        <v>0</v>
      </c>
      <c r="D898" s="231">
        <v>0</v>
      </c>
      <c r="E898" s="231">
        <v>0</v>
      </c>
      <c r="F898" s="231">
        <v>0</v>
      </c>
      <c r="G898" s="1883">
        <v>39903</v>
      </c>
    </row>
    <row r="899" spans="1:7" x14ac:dyDescent="0.25">
      <c r="A899" s="1883">
        <v>399036010</v>
      </c>
      <c r="B899" s="231" t="s">
        <v>1671</v>
      </c>
      <c r="C899" s="231">
        <v>0</v>
      </c>
      <c r="D899" s="231">
        <v>0</v>
      </c>
      <c r="E899" s="231">
        <v>0</v>
      </c>
      <c r="F899" s="231">
        <v>0</v>
      </c>
      <c r="G899" s="1883">
        <v>39903</v>
      </c>
    </row>
    <row r="900" spans="1:7" x14ac:dyDescent="0.25">
      <c r="A900" s="1883">
        <v>399039356</v>
      </c>
      <c r="B900" s="231" t="s">
        <v>1673</v>
      </c>
      <c r="C900" s="231">
        <v>0</v>
      </c>
      <c r="D900" s="231">
        <v>0</v>
      </c>
      <c r="E900" s="231">
        <v>0</v>
      </c>
      <c r="F900" s="231">
        <v>0</v>
      </c>
      <c r="G900" s="1883">
        <v>39903</v>
      </c>
    </row>
    <row r="901" spans="1:7" x14ac:dyDescent="0.25">
      <c r="A901" s="1883">
        <v>399039802</v>
      </c>
      <c r="B901" s="231" t="s">
        <v>1675</v>
      </c>
      <c r="C901" s="231">
        <v>0</v>
      </c>
      <c r="D901" s="231">
        <v>0</v>
      </c>
      <c r="E901" s="231">
        <v>0</v>
      </c>
      <c r="F901" s="231">
        <v>0</v>
      </c>
      <c r="G901" s="1883">
        <v>39903</v>
      </c>
    </row>
    <row r="902" spans="1:7" x14ac:dyDescent="0.25">
      <c r="A902" s="1883">
        <v>399040100</v>
      </c>
      <c r="B902" s="231" t="s">
        <v>1677</v>
      </c>
      <c r="C902" s="231">
        <v>9056.99</v>
      </c>
      <c r="D902" s="231">
        <v>48850</v>
      </c>
      <c r="E902" s="231">
        <v>48850</v>
      </c>
      <c r="F902" s="231">
        <v>-39793.01</v>
      </c>
      <c r="G902" s="1883">
        <v>39904</v>
      </c>
    </row>
    <row r="903" spans="1:7" x14ac:dyDescent="0.25">
      <c r="A903" s="1883">
        <v>399040101</v>
      </c>
      <c r="B903" s="231" t="s">
        <v>1679</v>
      </c>
      <c r="C903" s="231">
        <v>0</v>
      </c>
      <c r="D903" s="231">
        <v>0</v>
      </c>
      <c r="E903" s="231">
        <v>0</v>
      </c>
      <c r="F903" s="231">
        <v>0</v>
      </c>
      <c r="G903" s="1883">
        <v>39904</v>
      </c>
    </row>
    <row r="904" spans="1:7" x14ac:dyDescent="0.25">
      <c r="A904" s="1883">
        <v>399040102</v>
      </c>
      <c r="B904" s="231" t="s">
        <v>1681</v>
      </c>
      <c r="C904" s="231">
        <v>0</v>
      </c>
      <c r="D904" s="231">
        <v>0</v>
      </c>
      <c r="E904" s="231">
        <v>0</v>
      </c>
      <c r="F904" s="231">
        <v>0</v>
      </c>
      <c r="G904" s="1883">
        <v>39904</v>
      </c>
    </row>
    <row r="905" spans="1:7" x14ac:dyDescent="0.25">
      <c r="A905" s="1883">
        <v>399040103</v>
      </c>
      <c r="B905" s="231" t="s">
        <v>1683</v>
      </c>
      <c r="C905" s="231">
        <v>0</v>
      </c>
      <c r="D905" s="231">
        <v>0</v>
      </c>
      <c r="E905" s="231">
        <v>0</v>
      </c>
      <c r="F905" s="231">
        <v>0</v>
      </c>
      <c r="G905" s="1883">
        <v>39904</v>
      </c>
    </row>
    <row r="906" spans="1:7" x14ac:dyDescent="0.25">
      <c r="A906" s="1883">
        <v>399040110</v>
      </c>
      <c r="B906" s="231" t="s">
        <v>1685</v>
      </c>
      <c r="C906" s="231">
        <v>0</v>
      </c>
      <c r="D906" s="231">
        <v>0</v>
      </c>
      <c r="E906" s="231">
        <v>0</v>
      </c>
      <c r="F906" s="231">
        <v>0</v>
      </c>
      <c r="G906" s="1883">
        <v>39904</v>
      </c>
    </row>
    <row r="907" spans="1:7" x14ac:dyDescent="0.25">
      <c r="A907" s="1883">
        <v>399040120</v>
      </c>
      <c r="B907" s="231" t="s">
        <v>1687</v>
      </c>
      <c r="C907" s="231">
        <v>0</v>
      </c>
      <c r="D907" s="231">
        <v>0</v>
      </c>
      <c r="E907" s="231">
        <v>0</v>
      </c>
      <c r="F907" s="231">
        <v>0</v>
      </c>
      <c r="G907" s="1883">
        <v>39904</v>
      </c>
    </row>
    <row r="908" spans="1:7" x14ac:dyDescent="0.25">
      <c r="A908" s="1883">
        <v>399040150</v>
      </c>
      <c r="B908" s="231" t="s">
        <v>1689</v>
      </c>
      <c r="C908" s="231">
        <v>0</v>
      </c>
      <c r="D908" s="231">
        <v>0</v>
      </c>
      <c r="E908" s="231">
        <v>0</v>
      </c>
      <c r="F908" s="231">
        <v>0</v>
      </c>
      <c r="G908" s="1883">
        <v>39904</v>
      </c>
    </row>
    <row r="909" spans="1:7" x14ac:dyDescent="0.25">
      <c r="A909" s="1883">
        <v>399040200</v>
      </c>
      <c r="B909" s="231" t="s">
        <v>1691</v>
      </c>
      <c r="C909" s="231">
        <v>0</v>
      </c>
      <c r="D909" s="231">
        <v>0</v>
      </c>
      <c r="E909" s="231">
        <v>0</v>
      </c>
      <c r="F909" s="231">
        <v>0</v>
      </c>
      <c r="G909" s="1883">
        <v>39904</v>
      </c>
    </row>
    <row r="910" spans="1:7" x14ac:dyDescent="0.25">
      <c r="A910" s="1883">
        <v>399040400</v>
      </c>
      <c r="B910" s="231" t="s">
        <v>1693</v>
      </c>
      <c r="C910" s="231">
        <v>0</v>
      </c>
      <c r="D910" s="231">
        <v>0</v>
      </c>
      <c r="E910" s="231">
        <v>0</v>
      </c>
      <c r="F910" s="231">
        <v>0</v>
      </c>
      <c r="G910" s="1883">
        <v>39904</v>
      </c>
    </row>
    <row r="911" spans="1:7" x14ac:dyDescent="0.25">
      <c r="A911" s="1883">
        <v>399040700</v>
      </c>
      <c r="B911" s="231" t="s">
        <v>1695</v>
      </c>
      <c r="C911" s="231">
        <v>0</v>
      </c>
      <c r="D911" s="231">
        <v>0</v>
      </c>
      <c r="E911" s="231">
        <v>0</v>
      </c>
      <c r="F911" s="231">
        <v>0</v>
      </c>
      <c r="G911" s="1883">
        <v>39904</v>
      </c>
    </row>
    <row r="912" spans="1:7" x14ac:dyDescent="0.25">
      <c r="A912" s="1883">
        <v>399040715</v>
      </c>
      <c r="B912" s="231" t="s">
        <v>1697</v>
      </c>
      <c r="C912" s="231">
        <v>0</v>
      </c>
      <c r="D912" s="231">
        <v>0</v>
      </c>
      <c r="E912" s="231">
        <v>0</v>
      </c>
      <c r="F912" s="231">
        <v>0</v>
      </c>
      <c r="G912" s="1883">
        <v>39904</v>
      </c>
    </row>
    <row r="913" spans="1:7" x14ac:dyDescent="0.25">
      <c r="A913" s="1883">
        <v>399040730</v>
      </c>
      <c r="B913" s="231" t="s">
        <v>1699</v>
      </c>
      <c r="C913" s="231">
        <v>0</v>
      </c>
      <c r="D913" s="231">
        <v>0</v>
      </c>
      <c r="E913" s="231">
        <v>0</v>
      </c>
      <c r="F913" s="231">
        <v>0</v>
      </c>
      <c r="G913" s="1883">
        <v>39904</v>
      </c>
    </row>
    <row r="914" spans="1:7" x14ac:dyDescent="0.25">
      <c r="A914" s="1883">
        <v>399040800</v>
      </c>
      <c r="B914" s="231" t="s">
        <v>1701</v>
      </c>
      <c r="C914" s="231">
        <v>0</v>
      </c>
      <c r="D914" s="231">
        <v>0</v>
      </c>
      <c r="E914" s="231">
        <v>0</v>
      </c>
      <c r="F914" s="231">
        <v>0</v>
      </c>
      <c r="G914" s="1883">
        <v>39904</v>
      </c>
    </row>
    <row r="915" spans="1:7" x14ac:dyDescent="0.25">
      <c r="A915" s="1883">
        <v>399040915</v>
      </c>
      <c r="B915" s="231" t="s">
        <v>1703</v>
      </c>
      <c r="C915" s="231">
        <v>0</v>
      </c>
      <c r="D915" s="231">
        <v>0</v>
      </c>
      <c r="E915" s="231">
        <v>0</v>
      </c>
      <c r="F915" s="231">
        <v>0</v>
      </c>
      <c r="G915" s="1883">
        <v>39904</v>
      </c>
    </row>
    <row r="916" spans="1:7" x14ac:dyDescent="0.25">
      <c r="A916" s="1883">
        <v>399040930</v>
      </c>
      <c r="B916" s="231" t="s">
        <v>1705</v>
      </c>
      <c r="C916" s="231">
        <v>54.6</v>
      </c>
      <c r="D916" s="231">
        <v>500</v>
      </c>
      <c r="E916" s="231">
        <v>500</v>
      </c>
      <c r="F916" s="231">
        <v>-445.4</v>
      </c>
      <c r="G916" s="1883">
        <v>39904</v>
      </c>
    </row>
    <row r="917" spans="1:7" x14ac:dyDescent="0.25">
      <c r="A917" s="1883">
        <v>399040975</v>
      </c>
      <c r="B917" s="231" t="s">
        <v>1707</v>
      </c>
      <c r="C917" s="231">
        <v>260</v>
      </c>
      <c r="D917" s="231">
        <v>600</v>
      </c>
      <c r="E917" s="231">
        <v>600</v>
      </c>
      <c r="F917" s="231">
        <v>-340</v>
      </c>
      <c r="G917" s="1883">
        <v>39904</v>
      </c>
    </row>
    <row r="918" spans="1:7" x14ac:dyDescent="0.25">
      <c r="A918" s="1883">
        <v>399042000</v>
      </c>
      <c r="B918" s="231" t="s">
        <v>1709</v>
      </c>
      <c r="C918" s="231">
        <v>0</v>
      </c>
      <c r="D918" s="231">
        <v>0</v>
      </c>
      <c r="E918" s="231">
        <v>0</v>
      </c>
      <c r="F918" s="231">
        <v>0</v>
      </c>
      <c r="G918" s="1883">
        <v>39904</v>
      </c>
    </row>
    <row r="919" spans="1:7" x14ac:dyDescent="0.25">
      <c r="A919" s="1883">
        <v>399042002</v>
      </c>
      <c r="B919" s="231" t="s">
        <v>1711</v>
      </c>
      <c r="C919" s="231">
        <v>0</v>
      </c>
      <c r="D919" s="231">
        <v>0</v>
      </c>
      <c r="E919" s="231">
        <v>0</v>
      </c>
      <c r="F919" s="231">
        <v>0</v>
      </c>
      <c r="G919" s="1883">
        <v>39904</v>
      </c>
    </row>
    <row r="920" spans="1:7" x14ac:dyDescent="0.25">
      <c r="A920" s="1883">
        <v>399042003</v>
      </c>
      <c r="B920" s="231" t="s">
        <v>1713</v>
      </c>
      <c r="C920" s="231">
        <v>0</v>
      </c>
      <c r="D920" s="231">
        <v>0</v>
      </c>
      <c r="E920" s="231">
        <v>0</v>
      </c>
      <c r="F920" s="231">
        <v>0</v>
      </c>
      <c r="G920" s="1883">
        <v>39904</v>
      </c>
    </row>
    <row r="921" spans="1:7" x14ac:dyDescent="0.25">
      <c r="A921" s="1883">
        <v>399042022</v>
      </c>
      <c r="B921" s="231" t="s">
        <v>1715</v>
      </c>
      <c r="C921" s="231">
        <v>9606.89</v>
      </c>
      <c r="D921" s="231">
        <v>5000</v>
      </c>
      <c r="E921" s="231">
        <v>5000</v>
      </c>
      <c r="F921" s="231">
        <v>4606.8900000000003</v>
      </c>
      <c r="G921" s="1883">
        <v>39904</v>
      </c>
    </row>
    <row r="922" spans="1:7" x14ac:dyDescent="0.25">
      <c r="A922" s="1883">
        <v>399042401</v>
      </c>
      <c r="B922" s="231" t="s">
        <v>1717</v>
      </c>
      <c r="C922" s="231">
        <v>0</v>
      </c>
      <c r="D922" s="231">
        <v>0</v>
      </c>
      <c r="E922" s="231">
        <v>0</v>
      </c>
      <c r="F922" s="231">
        <v>0</v>
      </c>
      <c r="G922" s="1883">
        <v>39904</v>
      </c>
    </row>
    <row r="923" spans="1:7" x14ac:dyDescent="0.25">
      <c r="A923" s="1883">
        <v>399042422</v>
      </c>
      <c r="B923" s="231" t="s">
        <v>1719</v>
      </c>
      <c r="C923" s="231">
        <v>9563.66</v>
      </c>
      <c r="D923" s="231">
        <v>10000</v>
      </c>
      <c r="E923" s="231">
        <v>10000</v>
      </c>
      <c r="F923" s="231">
        <v>-436.34</v>
      </c>
      <c r="G923" s="1883">
        <v>39904</v>
      </c>
    </row>
    <row r="924" spans="1:7" x14ac:dyDescent="0.25">
      <c r="A924" s="1883">
        <v>399042423</v>
      </c>
      <c r="B924" s="231" t="s">
        <v>1721</v>
      </c>
      <c r="C924" s="231">
        <v>0</v>
      </c>
      <c r="D924" s="231">
        <v>0</v>
      </c>
      <c r="E924" s="231">
        <v>0</v>
      </c>
      <c r="F924" s="231">
        <v>0</v>
      </c>
      <c r="G924" s="1883">
        <v>39904</v>
      </c>
    </row>
    <row r="925" spans="1:7" x14ac:dyDescent="0.25">
      <c r="A925" s="1883">
        <v>399042428</v>
      </c>
      <c r="B925" s="231" t="s">
        <v>1723</v>
      </c>
      <c r="C925" s="231">
        <v>0</v>
      </c>
      <c r="D925" s="231">
        <v>0</v>
      </c>
      <c r="E925" s="231">
        <v>0</v>
      </c>
      <c r="F925" s="231">
        <v>0</v>
      </c>
      <c r="G925" s="1883">
        <v>39904</v>
      </c>
    </row>
    <row r="926" spans="1:7" x14ac:dyDescent="0.25">
      <c r="A926" s="1883">
        <v>399042429</v>
      </c>
      <c r="B926" s="231" t="s">
        <v>1725</v>
      </c>
      <c r="C926" s="231">
        <v>0</v>
      </c>
      <c r="D926" s="231">
        <v>0</v>
      </c>
      <c r="E926" s="231">
        <v>0</v>
      </c>
      <c r="F926" s="231">
        <v>0</v>
      </c>
      <c r="G926" s="1883">
        <v>39904</v>
      </c>
    </row>
    <row r="927" spans="1:7" x14ac:dyDescent="0.25">
      <c r="A927" s="1883">
        <v>399042430</v>
      </c>
      <c r="B927" s="231" t="s">
        <v>1727</v>
      </c>
      <c r="C927" s="231">
        <v>99</v>
      </c>
      <c r="D927" s="231">
        <v>100</v>
      </c>
      <c r="E927" s="231">
        <v>100</v>
      </c>
      <c r="F927" s="231">
        <v>-1</v>
      </c>
      <c r="G927" s="1883">
        <v>39904</v>
      </c>
    </row>
    <row r="928" spans="1:7" x14ac:dyDescent="0.25">
      <c r="A928" s="1883">
        <v>399042432</v>
      </c>
      <c r="B928" s="231" t="s">
        <v>1729</v>
      </c>
      <c r="C928" s="231">
        <v>0</v>
      </c>
      <c r="D928" s="231">
        <v>300</v>
      </c>
      <c r="E928" s="231">
        <v>300</v>
      </c>
      <c r="F928" s="231">
        <v>-300</v>
      </c>
      <c r="G928" s="1883">
        <v>39904</v>
      </c>
    </row>
    <row r="929" spans="1:7" x14ac:dyDescent="0.25">
      <c r="A929" s="1883">
        <v>399042500</v>
      </c>
      <c r="B929" s="231" t="s">
        <v>1731</v>
      </c>
      <c r="C929" s="231">
        <v>0</v>
      </c>
      <c r="D929" s="231">
        <v>700</v>
      </c>
      <c r="E929" s="231">
        <v>700</v>
      </c>
      <c r="F929" s="231">
        <v>-700</v>
      </c>
      <c r="G929" s="1883">
        <v>39904</v>
      </c>
    </row>
    <row r="930" spans="1:7" x14ac:dyDescent="0.25">
      <c r="A930" s="1883">
        <v>399042502</v>
      </c>
      <c r="B930" s="231" t="s">
        <v>1733</v>
      </c>
      <c r="C930" s="231">
        <v>0</v>
      </c>
      <c r="D930" s="231">
        <v>0</v>
      </c>
      <c r="E930" s="231">
        <v>0</v>
      </c>
      <c r="F930" s="231">
        <v>0</v>
      </c>
      <c r="G930" s="1883">
        <v>39904</v>
      </c>
    </row>
    <row r="931" spans="1:7" x14ac:dyDescent="0.25">
      <c r="A931" s="1883">
        <v>399042510</v>
      </c>
      <c r="B931" s="231" t="s">
        <v>1735</v>
      </c>
      <c r="C931" s="231">
        <v>0</v>
      </c>
      <c r="D931" s="231">
        <v>0</v>
      </c>
      <c r="E931" s="231">
        <v>0</v>
      </c>
      <c r="F931" s="231">
        <v>0</v>
      </c>
      <c r="G931" s="1883">
        <v>39904</v>
      </c>
    </row>
    <row r="932" spans="1:7" x14ac:dyDescent="0.25">
      <c r="A932" s="1883">
        <v>399042520</v>
      </c>
      <c r="B932" s="231" t="s">
        <v>1737</v>
      </c>
      <c r="C932" s="231">
        <v>0</v>
      </c>
      <c r="D932" s="231">
        <v>0</v>
      </c>
      <c r="E932" s="231">
        <v>0</v>
      </c>
      <c r="F932" s="231">
        <v>0</v>
      </c>
      <c r="G932" s="1883">
        <v>39904</v>
      </c>
    </row>
    <row r="933" spans="1:7" x14ac:dyDescent="0.25">
      <c r="A933" s="1883">
        <v>399042524</v>
      </c>
      <c r="B933" s="231" t="s">
        <v>1739</v>
      </c>
      <c r="C933" s="231">
        <v>0</v>
      </c>
      <c r="D933" s="231">
        <v>0</v>
      </c>
      <c r="E933" s="231">
        <v>0</v>
      </c>
      <c r="F933" s="231">
        <v>0</v>
      </c>
      <c r="G933" s="1883">
        <v>39904</v>
      </c>
    </row>
    <row r="934" spans="1:7" x14ac:dyDescent="0.25">
      <c r="A934" s="1883">
        <v>399042701</v>
      </c>
      <c r="B934" s="231" t="s">
        <v>1741</v>
      </c>
      <c r="C934" s="231">
        <v>0</v>
      </c>
      <c r="D934" s="231">
        <v>0</v>
      </c>
      <c r="E934" s="231">
        <v>0</v>
      </c>
      <c r="F934" s="231">
        <v>0</v>
      </c>
      <c r="G934" s="1883">
        <v>39904</v>
      </c>
    </row>
    <row r="935" spans="1:7" x14ac:dyDescent="0.25">
      <c r="A935" s="1883">
        <v>399042703</v>
      </c>
      <c r="B935" s="231" t="s">
        <v>1743</v>
      </c>
      <c r="C935" s="231">
        <v>0</v>
      </c>
      <c r="D935" s="231">
        <v>0</v>
      </c>
      <c r="E935" s="231">
        <v>0</v>
      </c>
      <c r="F935" s="231">
        <v>0</v>
      </c>
      <c r="G935" s="1883">
        <v>39904</v>
      </c>
    </row>
    <row r="936" spans="1:7" x14ac:dyDescent="0.25">
      <c r="A936" s="1883">
        <v>399042706</v>
      </c>
      <c r="B936" s="231" t="s">
        <v>1745</v>
      </c>
      <c r="C936" s="231">
        <v>0</v>
      </c>
      <c r="D936" s="231">
        <v>0</v>
      </c>
      <c r="E936" s="231">
        <v>0</v>
      </c>
      <c r="F936" s="231">
        <v>0</v>
      </c>
      <c r="G936" s="1883">
        <v>39904</v>
      </c>
    </row>
    <row r="937" spans="1:7" x14ac:dyDescent="0.25">
      <c r="A937" s="1883">
        <v>399042801</v>
      </c>
      <c r="B937" s="231" t="s">
        <v>1747</v>
      </c>
      <c r="C937" s="231">
        <v>0</v>
      </c>
      <c r="D937" s="231">
        <v>0</v>
      </c>
      <c r="E937" s="231">
        <v>0</v>
      </c>
      <c r="F937" s="231">
        <v>0</v>
      </c>
      <c r="G937" s="1883">
        <v>39904</v>
      </c>
    </row>
    <row r="938" spans="1:7" x14ac:dyDescent="0.25">
      <c r="A938" s="1883">
        <v>399044600</v>
      </c>
      <c r="B938" s="231" t="s">
        <v>1749</v>
      </c>
      <c r="C938" s="231">
        <v>0</v>
      </c>
      <c r="D938" s="231">
        <v>0</v>
      </c>
      <c r="E938" s="231">
        <v>0</v>
      </c>
      <c r="F938" s="231">
        <v>0</v>
      </c>
      <c r="G938" s="1883">
        <v>39904</v>
      </c>
    </row>
    <row r="939" spans="1:7" x14ac:dyDescent="0.25">
      <c r="A939" s="1883">
        <v>399044610</v>
      </c>
      <c r="B939" s="231" t="s">
        <v>1751</v>
      </c>
      <c r="C939" s="231">
        <v>0</v>
      </c>
      <c r="D939" s="231">
        <v>0</v>
      </c>
      <c r="E939" s="231">
        <v>0</v>
      </c>
      <c r="F939" s="231">
        <v>0</v>
      </c>
      <c r="G939" s="1883">
        <v>39904</v>
      </c>
    </row>
    <row r="940" spans="1:7" x14ac:dyDescent="0.25">
      <c r="A940" s="1883">
        <v>399044612</v>
      </c>
      <c r="B940" s="231" t="s">
        <v>1753</v>
      </c>
      <c r="C940" s="231">
        <v>0</v>
      </c>
      <c r="D940" s="231">
        <v>0</v>
      </c>
      <c r="E940" s="231">
        <v>0</v>
      </c>
      <c r="F940" s="231">
        <v>0</v>
      </c>
      <c r="G940" s="1883">
        <v>39904</v>
      </c>
    </row>
    <row r="941" spans="1:7" x14ac:dyDescent="0.25">
      <c r="A941" s="1883">
        <v>399044618</v>
      </c>
      <c r="B941" s="231" t="s">
        <v>1755</v>
      </c>
      <c r="C941" s="231">
        <v>0</v>
      </c>
      <c r="D941" s="231">
        <v>0</v>
      </c>
      <c r="E941" s="231">
        <v>0</v>
      </c>
      <c r="F941" s="231">
        <v>0</v>
      </c>
      <c r="G941" s="1883">
        <v>39904</v>
      </c>
    </row>
    <row r="942" spans="1:7" x14ac:dyDescent="0.25">
      <c r="A942" s="1883">
        <v>399044619</v>
      </c>
      <c r="B942" s="231" t="s">
        <v>1757</v>
      </c>
      <c r="C942" s="231">
        <v>0</v>
      </c>
      <c r="D942" s="231">
        <v>0</v>
      </c>
      <c r="E942" s="231">
        <v>0</v>
      </c>
      <c r="F942" s="231">
        <v>0</v>
      </c>
      <c r="G942" s="1883">
        <v>39904</v>
      </c>
    </row>
    <row r="943" spans="1:7" x14ac:dyDescent="0.25">
      <c r="A943" s="1883">
        <v>399044621</v>
      </c>
      <c r="B943" s="231" t="s">
        <v>1759</v>
      </c>
      <c r="C943" s="231">
        <v>0</v>
      </c>
      <c r="D943" s="231">
        <v>0</v>
      </c>
      <c r="E943" s="231">
        <v>0</v>
      </c>
      <c r="F943" s="231">
        <v>0</v>
      </c>
      <c r="G943" s="1883">
        <v>39904</v>
      </c>
    </row>
    <row r="944" spans="1:7" x14ac:dyDescent="0.25">
      <c r="A944" s="1883">
        <v>399046010</v>
      </c>
      <c r="B944" s="231" t="s">
        <v>1761</v>
      </c>
      <c r="C944" s="231">
        <v>0</v>
      </c>
      <c r="D944" s="231">
        <v>0</v>
      </c>
      <c r="E944" s="231">
        <v>0</v>
      </c>
      <c r="F944" s="231">
        <v>0</v>
      </c>
      <c r="G944" s="1883">
        <v>39904</v>
      </c>
    </row>
    <row r="945" spans="1:7" x14ac:dyDescent="0.25">
      <c r="A945" s="1883">
        <v>399049054</v>
      </c>
      <c r="B945" s="231" t="s">
        <v>1763</v>
      </c>
      <c r="C945" s="231">
        <v>0</v>
      </c>
      <c r="D945" s="231">
        <v>0</v>
      </c>
      <c r="E945" s="231">
        <v>0</v>
      </c>
      <c r="F945" s="231">
        <v>0</v>
      </c>
      <c r="G945" s="1883">
        <v>39904</v>
      </c>
    </row>
    <row r="946" spans="1:7" x14ac:dyDescent="0.25">
      <c r="A946" s="1883">
        <v>399049059</v>
      </c>
      <c r="B946" s="231" t="s">
        <v>1765</v>
      </c>
      <c r="C946" s="231">
        <v>-80</v>
      </c>
      <c r="D946" s="231">
        <v>0</v>
      </c>
      <c r="E946" s="231">
        <v>0</v>
      </c>
      <c r="F946" s="231">
        <v>-80</v>
      </c>
      <c r="G946" s="1883">
        <v>39904</v>
      </c>
    </row>
    <row r="947" spans="1:7" x14ac:dyDescent="0.25">
      <c r="A947" s="1883">
        <v>399049064</v>
      </c>
      <c r="B947" s="231" t="s">
        <v>1767</v>
      </c>
      <c r="C947" s="231">
        <v>0</v>
      </c>
      <c r="D947" s="231">
        <v>0</v>
      </c>
      <c r="E947" s="231">
        <v>0</v>
      </c>
      <c r="F947" s="231">
        <v>0</v>
      </c>
      <c r="G947" s="1883">
        <v>39904</v>
      </c>
    </row>
    <row r="948" spans="1:7" x14ac:dyDescent="0.25">
      <c r="A948" s="1883">
        <v>399049068</v>
      </c>
      <c r="B948" s="231" t="s">
        <v>1769</v>
      </c>
      <c r="C948" s="231">
        <v>0</v>
      </c>
      <c r="D948" s="231">
        <v>0</v>
      </c>
      <c r="E948" s="231">
        <v>0</v>
      </c>
      <c r="F948" s="231">
        <v>0</v>
      </c>
      <c r="G948" s="1883">
        <v>39904</v>
      </c>
    </row>
    <row r="949" spans="1:7" x14ac:dyDescent="0.25">
      <c r="A949" s="1883">
        <v>399049100</v>
      </c>
      <c r="B949" s="231" t="s">
        <v>1729</v>
      </c>
      <c r="C949" s="231">
        <v>0</v>
      </c>
      <c r="D949" s="231">
        <v>0</v>
      </c>
      <c r="E949" s="231">
        <v>0</v>
      </c>
      <c r="F949" s="231">
        <v>0</v>
      </c>
      <c r="G949" s="1883">
        <v>39904</v>
      </c>
    </row>
    <row r="950" spans="1:7" x14ac:dyDescent="0.25">
      <c r="A950" s="1883">
        <v>399049103</v>
      </c>
      <c r="B950" s="231" t="s">
        <v>1772</v>
      </c>
      <c r="C950" s="231">
        <v>0</v>
      </c>
      <c r="D950" s="231">
        <v>0</v>
      </c>
      <c r="E950" s="231">
        <v>0</v>
      </c>
      <c r="F950" s="231">
        <v>0</v>
      </c>
      <c r="G950" s="1883">
        <v>39904</v>
      </c>
    </row>
    <row r="951" spans="1:7" x14ac:dyDescent="0.25">
      <c r="A951" s="1883">
        <v>399049105</v>
      </c>
      <c r="B951" s="231" t="s">
        <v>1774</v>
      </c>
      <c r="C951" s="231">
        <v>-1208.25</v>
      </c>
      <c r="D951" s="231">
        <v>-2500</v>
      </c>
      <c r="E951" s="231">
        <v>-2500</v>
      </c>
      <c r="F951" s="231">
        <v>1291.75</v>
      </c>
      <c r="G951" s="1883">
        <v>39904</v>
      </c>
    </row>
    <row r="952" spans="1:7" x14ac:dyDescent="0.25">
      <c r="A952" s="1883">
        <v>399049204</v>
      </c>
      <c r="B952" s="231" t="s">
        <v>1776</v>
      </c>
      <c r="C952" s="231">
        <v>0</v>
      </c>
      <c r="D952" s="231">
        <v>0</v>
      </c>
      <c r="E952" s="231">
        <v>0</v>
      </c>
      <c r="F952" s="231">
        <v>0</v>
      </c>
      <c r="G952" s="1883">
        <v>39904</v>
      </c>
    </row>
    <row r="953" spans="1:7" x14ac:dyDescent="0.25">
      <c r="A953" s="1883">
        <v>399049205</v>
      </c>
      <c r="B953" s="231" t="s">
        <v>1778</v>
      </c>
      <c r="C953" s="231">
        <v>0</v>
      </c>
      <c r="D953" s="231">
        <v>0</v>
      </c>
      <c r="E953" s="231">
        <v>0</v>
      </c>
      <c r="F953" s="231">
        <v>0</v>
      </c>
      <c r="G953" s="1883">
        <v>39904</v>
      </c>
    </row>
    <row r="954" spans="1:7" x14ac:dyDescent="0.25">
      <c r="A954" s="1883">
        <v>399049206</v>
      </c>
      <c r="B954" s="231" t="s">
        <v>1780</v>
      </c>
      <c r="C954" s="231">
        <v>-385.15</v>
      </c>
      <c r="D954" s="231">
        <v>0</v>
      </c>
      <c r="E954" s="231">
        <v>0</v>
      </c>
      <c r="F954" s="231">
        <v>-385.15</v>
      </c>
      <c r="G954" s="1883">
        <v>39904</v>
      </c>
    </row>
    <row r="955" spans="1:7" x14ac:dyDescent="0.25">
      <c r="A955" s="1883">
        <v>399049356</v>
      </c>
      <c r="B955" s="231" t="s">
        <v>1782</v>
      </c>
      <c r="C955" s="231">
        <v>0</v>
      </c>
      <c r="D955" s="231">
        <v>0</v>
      </c>
      <c r="E955" s="231">
        <v>0</v>
      </c>
      <c r="F955" s="231">
        <v>0</v>
      </c>
      <c r="G955" s="1883">
        <v>39904</v>
      </c>
    </row>
    <row r="956" spans="1:7" x14ac:dyDescent="0.25">
      <c r="A956" s="1883">
        <v>399049802</v>
      </c>
      <c r="B956" s="231" t="s">
        <v>1784</v>
      </c>
      <c r="C956" s="231">
        <v>0</v>
      </c>
      <c r="D956" s="231">
        <v>0</v>
      </c>
      <c r="E956" s="231">
        <v>0</v>
      </c>
      <c r="F956" s="231">
        <v>0</v>
      </c>
      <c r="G956" s="1883">
        <v>39904</v>
      </c>
    </row>
    <row r="957" spans="1:7" x14ac:dyDescent="0.25">
      <c r="A957" s="1883">
        <v>399050100</v>
      </c>
      <c r="B957" s="231" t="s">
        <v>1786</v>
      </c>
      <c r="C957" s="231">
        <v>0</v>
      </c>
      <c r="D957" s="231">
        <v>0</v>
      </c>
      <c r="E957" s="231">
        <v>0</v>
      </c>
      <c r="F957" s="231">
        <v>0</v>
      </c>
      <c r="G957" s="1883">
        <v>39905</v>
      </c>
    </row>
    <row r="958" spans="1:7" x14ac:dyDescent="0.25">
      <c r="A958" s="1883">
        <v>399050101</v>
      </c>
      <c r="B958" s="231" t="s">
        <v>1788</v>
      </c>
      <c r="C958" s="231">
        <v>0</v>
      </c>
      <c r="D958" s="231">
        <v>0</v>
      </c>
      <c r="E958" s="231">
        <v>0</v>
      </c>
      <c r="F958" s="231">
        <v>0</v>
      </c>
      <c r="G958" s="1883">
        <v>39905</v>
      </c>
    </row>
    <row r="959" spans="1:7" x14ac:dyDescent="0.25">
      <c r="A959" s="1883">
        <v>399050120</v>
      </c>
      <c r="B959" s="231" t="s">
        <v>1790</v>
      </c>
      <c r="C959" s="231">
        <v>0</v>
      </c>
      <c r="D959" s="231">
        <v>0</v>
      </c>
      <c r="E959" s="231">
        <v>0</v>
      </c>
      <c r="F959" s="231">
        <v>0</v>
      </c>
      <c r="G959" s="1883">
        <v>39905</v>
      </c>
    </row>
    <row r="960" spans="1:7" x14ac:dyDescent="0.25">
      <c r="A960" s="1883">
        <v>399050150</v>
      </c>
      <c r="B960" s="231" t="s">
        <v>1792</v>
      </c>
      <c r="C960" s="231">
        <v>0</v>
      </c>
      <c r="D960" s="231">
        <v>0</v>
      </c>
      <c r="E960" s="231">
        <v>0</v>
      </c>
      <c r="F960" s="231">
        <v>0</v>
      </c>
      <c r="G960" s="1883">
        <v>39905</v>
      </c>
    </row>
    <row r="961" spans="1:7" x14ac:dyDescent="0.25">
      <c r="A961" s="1883">
        <v>399050200</v>
      </c>
      <c r="B961" s="231" t="s">
        <v>1794</v>
      </c>
      <c r="C961" s="231">
        <v>0</v>
      </c>
      <c r="D961" s="231">
        <v>0</v>
      </c>
      <c r="E961" s="231">
        <v>0</v>
      </c>
      <c r="F961" s="231">
        <v>0</v>
      </c>
      <c r="G961" s="1883">
        <v>39905</v>
      </c>
    </row>
    <row r="962" spans="1:7" x14ac:dyDescent="0.25">
      <c r="A962" s="1883">
        <v>399050700</v>
      </c>
      <c r="B962" s="231" t="s">
        <v>1796</v>
      </c>
      <c r="C962" s="231">
        <v>0</v>
      </c>
      <c r="D962" s="231">
        <v>0</v>
      </c>
      <c r="E962" s="231">
        <v>0</v>
      </c>
      <c r="F962" s="231">
        <v>0</v>
      </c>
      <c r="G962" s="1883">
        <v>39905</v>
      </c>
    </row>
    <row r="963" spans="1:7" x14ac:dyDescent="0.25">
      <c r="A963" s="1883">
        <v>399050800</v>
      </c>
      <c r="B963" s="231" t="s">
        <v>1798</v>
      </c>
      <c r="C963" s="231">
        <v>0</v>
      </c>
      <c r="D963" s="231">
        <v>0</v>
      </c>
      <c r="E963" s="231">
        <v>0</v>
      </c>
      <c r="F963" s="231">
        <v>0</v>
      </c>
      <c r="G963" s="1883">
        <v>39905</v>
      </c>
    </row>
    <row r="964" spans="1:7" x14ac:dyDescent="0.25">
      <c r="A964" s="1883">
        <v>399050830</v>
      </c>
      <c r="B964" s="231" t="s">
        <v>1800</v>
      </c>
      <c r="C964" s="231">
        <v>0</v>
      </c>
      <c r="D964" s="231">
        <v>0</v>
      </c>
      <c r="E964" s="231">
        <v>0</v>
      </c>
      <c r="F964" s="231">
        <v>0</v>
      </c>
      <c r="G964" s="1883">
        <v>39905</v>
      </c>
    </row>
    <row r="965" spans="1:7" x14ac:dyDescent="0.25">
      <c r="A965" s="1883">
        <v>399050915</v>
      </c>
      <c r="B965" s="231" t="s">
        <v>1802</v>
      </c>
      <c r="C965" s="231">
        <v>0</v>
      </c>
      <c r="D965" s="231">
        <v>0</v>
      </c>
      <c r="E965" s="231">
        <v>0</v>
      </c>
      <c r="F965" s="231">
        <v>0</v>
      </c>
      <c r="G965" s="1883">
        <v>39905</v>
      </c>
    </row>
    <row r="966" spans="1:7" x14ac:dyDescent="0.25">
      <c r="A966" s="1883">
        <v>399050930</v>
      </c>
      <c r="B966" s="231" t="s">
        <v>1804</v>
      </c>
      <c r="C966" s="231">
        <v>0</v>
      </c>
      <c r="D966" s="231">
        <v>0</v>
      </c>
      <c r="E966" s="231">
        <v>0</v>
      </c>
      <c r="F966" s="231">
        <v>0</v>
      </c>
      <c r="G966" s="1883">
        <v>39905</v>
      </c>
    </row>
    <row r="967" spans="1:7" x14ac:dyDescent="0.25">
      <c r="A967" s="1883">
        <v>399050975</v>
      </c>
      <c r="B967" s="231" t="s">
        <v>1806</v>
      </c>
      <c r="C967" s="231">
        <v>0</v>
      </c>
      <c r="D967" s="231">
        <v>0</v>
      </c>
      <c r="E967" s="231">
        <v>0</v>
      </c>
      <c r="F967" s="231">
        <v>0</v>
      </c>
      <c r="G967" s="1883">
        <v>39905</v>
      </c>
    </row>
    <row r="968" spans="1:7" x14ac:dyDescent="0.25">
      <c r="A968" s="1883">
        <v>399052000</v>
      </c>
      <c r="B968" s="231" t="s">
        <v>1808</v>
      </c>
      <c r="C968" s="231">
        <v>0</v>
      </c>
      <c r="D968" s="231">
        <v>0</v>
      </c>
      <c r="E968" s="231">
        <v>0</v>
      </c>
      <c r="F968" s="231">
        <v>0</v>
      </c>
      <c r="G968" s="1883">
        <v>39905</v>
      </c>
    </row>
    <row r="969" spans="1:7" x14ac:dyDescent="0.25">
      <c r="A969" s="1883">
        <v>399052022</v>
      </c>
      <c r="B969" s="231" t="s">
        <v>1810</v>
      </c>
      <c r="C969" s="231">
        <v>0</v>
      </c>
      <c r="D969" s="231">
        <v>0</v>
      </c>
      <c r="E969" s="231">
        <v>0</v>
      </c>
      <c r="F969" s="231">
        <v>0</v>
      </c>
      <c r="G969" s="1883">
        <v>39905</v>
      </c>
    </row>
    <row r="970" spans="1:7" x14ac:dyDescent="0.25">
      <c r="A970" s="1883">
        <v>399052424</v>
      </c>
      <c r="B970" s="231" t="s">
        <v>1812</v>
      </c>
      <c r="C970" s="231">
        <v>0</v>
      </c>
      <c r="D970" s="231">
        <v>0</v>
      </c>
      <c r="E970" s="231">
        <v>0</v>
      </c>
      <c r="F970" s="231">
        <v>0</v>
      </c>
      <c r="G970" s="1883">
        <v>39905</v>
      </c>
    </row>
    <row r="971" spans="1:7" x14ac:dyDescent="0.25">
      <c r="A971" s="1883">
        <v>399052429</v>
      </c>
      <c r="B971" s="231" t="s">
        <v>1814</v>
      </c>
      <c r="C971" s="231">
        <v>19650</v>
      </c>
      <c r="D971" s="231">
        <v>35500</v>
      </c>
      <c r="E971" s="231">
        <v>35500</v>
      </c>
      <c r="F971" s="231">
        <v>-15850</v>
      </c>
      <c r="G971" s="1883">
        <v>39905</v>
      </c>
    </row>
    <row r="972" spans="1:7" x14ac:dyDescent="0.25">
      <c r="A972" s="1883">
        <v>399052430</v>
      </c>
      <c r="B972" s="231" t="s">
        <v>1816</v>
      </c>
      <c r="C972" s="231">
        <v>0</v>
      </c>
      <c r="D972" s="231">
        <v>0</v>
      </c>
      <c r="E972" s="231">
        <v>0</v>
      </c>
      <c r="F972" s="231">
        <v>0</v>
      </c>
      <c r="G972" s="1883">
        <v>39905</v>
      </c>
    </row>
    <row r="973" spans="1:7" x14ac:dyDescent="0.25">
      <c r="A973" s="1883">
        <v>399052432</v>
      </c>
      <c r="B973" s="231" t="s">
        <v>1818</v>
      </c>
      <c r="C973" s="231">
        <v>0</v>
      </c>
      <c r="D973" s="231">
        <v>0</v>
      </c>
      <c r="E973" s="231">
        <v>0</v>
      </c>
      <c r="F973" s="231">
        <v>0</v>
      </c>
      <c r="G973" s="1883">
        <v>39905</v>
      </c>
    </row>
    <row r="974" spans="1:7" x14ac:dyDescent="0.25">
      <c r="A974" s="1883">
        <v>399052500</v>
      </c>
      <c r="B974" s="231" t="s">
        <v>1820</v>
      </c>
      <c r="C974" s="231">
        <v>0</v>
      </c>
      <c r="D974" s="231">
        <v>0</v>
      </c>
      <c r="E974" s="231">
        <v>0</v>
      </c>
      <c r="F974" s="231">
        <v>0</v>
      </c>
      <c r="G974" s="1883">
        <v>39905</v>
      </c>
    </row>
    <row r="975" spans="1:7" x14ac:dyDescent="0.25">
      <c r="A975" s="1883">
        <v>399052510</v>
      </c>
      <c r="B975" s="231" t="s">
        <v>1822</v>
      </c>
      <c r="C975" s="231">
        <v>0</v>
      </c>
      <c r="D975" s="231">
        <v>0</v>
      </c>
      <c r="E975" s="231">
        <v>0</v>
      </c>
      <c r="F975" s="231">
        <v>0</v>
      </c>
      <c r="G975" s="1883">
        <v>39905</v>
      </c>
    </row>
    <row r="976" spans="1:7" x14ac:dyDescent="0.25">
      <c r="A976" s="1883">
        <v>399052701</v>
      </c>
      <c r="B976" s="231" t="s">
        <v>1824</v>
      </c>
      <c r="C976" s="231">
        <v>0</v>
      </c>
      <c r="D976" s="231">
        <v>0</v>
      </c>
      <c r="E976" s="231">
        <v>0</v>
      </c>
      <c r="F976" s="231">
        <v>0</v>
      </c>
      <c r="G976" s="1883">
        <v>39905</v>
      </c>
    </row>
    <row r="977" spans="1:7" x14ac:dyDescent="0.25">
      <c r="A977" s="1883">
        <v>399052703</v>
      </c>
      <c r="B977" s="231" t="s">
        <v>1826</v>
      </c>
      <c r="C977" s="231">
        <v>0</v>
      </c>
      <c r="D977" s="231">
        <v>0</v>
      </c>
      <c r="E977" s="231">
        <v>0</v>
      </c>
      <c r="F977" s="231">
        <v>0</v>
      </c>
      <c r="G977" s="1883">
        <v>39905</v>
      </c>
    </row>
    <row r="978" spans="1:7" x14ac:dyDescent="0.25">
      <c r="A978" s="1883">
        <v>399052706</v>
      </c>
      <c r="B978" s="231" t="s">
        <v>1828</v>
      </c>
      <c r="C978" s="231">
        <v>0</v>
      </c>
      <c r="D978" s="231">
        <v>0</v>
      </c>
      <c r="E978" s="231">
        <v>0</v>
      </c>
      <c r="F978" s="231">
        <v>0</v>
      </c>
      <c r="G978" s="1883">
        <v>39905</v>
      </c>
    </row>
    <row r="979" spans="1:7" x14ac:dyDescent="0.25">
      <c r="A979" s="1883">
        <v>399052708</v>
      </c>
      <c r="B979" s="231" t="s">
        <v>1830</v>
      </c>
      <c r="C979" s="231">
        <v>0</v>
      </c>
      <c r="D979" s="231">
        <v>0</v>
      </c>
      <c r="E979" s="231">
        <v>0</v>
      </c>
      <c r="F979" s="231">
        <v>0</v>
      </c>
      <c r="G979" s="1883">
        <v>39905</v>
      </c>
    </row>
    <row r="980" spans="1:7" x14ac:dyDescent="0.25">
      <c r="A980" s="1883">
        <v>399052801</v>
      </c>
      <c r="B980" s="231" t="s">
        <v>1832</v>
      </c>
      <c r="C980" s="231">
        <v>0</v>
      </c>
      <c r="D980" s="231">
        <v>0</v>
      </c>
      <c r="E980" s="231">
        <v>0</v>
      </c>
      <c r="F980" s="231">
        <v>0</v>
      </c>
      <c r="G980" s="1883">
        <v>39905</v>
      </c>
    </row>
    <row r="981" spans="1:7" x14ac:dyDescent="0.25">
      <c r="A981" s="1883">
        <v>399054600</v>
      </c>
      <c r="B981" s="231" t="s">
        <v>1834</v>
      </c>
      <c r="C981" s="231">
        <v>0</v>
      </c>
      <c r="D981" s="231">
        <v>0</v>
      </c>
      <c r="E981" s="231">
        <v>0</v>
      </c>
      <c r="F981" s="231">
        <v>0</v>
      </c>
      <c r="G981" s="1883">
        <v>39905</v>
      </c>
    </row>
    <row r="982" spans="1:7" x14ac:dyDescent="0.25">
      <c r="A982" s="1883">
        <v>399054610</v>
      </c>
      <c r="B982" s="231" t="s">
        <v>1836</v>
      </c>
      <c r="C982" s="231">
        <v>0</v>
      </c>
      <c r="D982" s="231">
        <v>0</v>
      </c>
      <c r="E982" s="231">
        <v>0</v>
      </c>
      <c r="F982" s="231">
        <v>0</v>
      </c>
      <c r="G982" s="1883">
        <v>39905</v>
      </c>
    </row>
    <row r="983" spans="1:7" x14ac:dyDescent="0.25">
      <c r="A983" s="1883">
        <v>399054612</v>
      </c>
      <c r="B983" s="231" t="s">
        <v>1838</v>
      </c>
      <c r="C983" s="231">
        <v>0</v>
      </c>
      <c r="D983" s="231">
        <v>0</v>
      </c>
      <c r="E983" s="231">
        <v>0</v>
      </c>
      <c r="F983" s="231">
        <v>0</v>
      </c>
      <c r="G983" s="1883">
        <v>39905</v>
      </c>
    </row>
    <row r="984" spans="1:7" x14ac:dyDescent="0.25">
      <c r="A984" s="1883">
        <v>399054618</v>
      </c>
      <c r="B984" s="231" t="s">
        <v>1840</v>
      </c>
      <c r="C984" s="231">
        <v>0</v>
      </c>
      <c r="D984" s="231">
        <v>0</v>
      </c>
      <c r="E984" s="231">
        <v>0</v>
      </c>
      <c r="F984" s="231">
        <v>0</v>
      </c>
      <c r="G984" s="1883">
        <v>39905</v>
      </c>
    </row>
    <row r="985" spans="1:7" x14ac:dyDescent="0.25">
      <c r="A985" s="1883">
        <v>399054619</v>
      </c>
      <c r="B985" s="231" t="s">
        <v>1842</v>
      </c>
      <c r="C985" s="231">
        <v>0</v>
      </c>
      <c r="D985" s="231">
        <v>0</v>
      </c>
      <c r="E985" s="231">
        <v>0</v>
      </c>
      <c r="F985" s="231">
        <v>0</v>
      </c>
      <c r="G985" s="1883">
        <v>39905</v>
      </c>
    </row>
    <row r="986" spans="1:7" x14ac:dyDescent="0.25">
      <c r="A986" s="1883">
        <v>399054621</v>
      </c>
      <c r="B986" s="231" t="s">
        <v>1844</v>
      </c>
      <c r="C986" s="231">
        <v>0</v>
      </c>
      <c r="D986" s="231">
        <v>0</v>
      </c>
      <c r="E986" s="231">
        <v>0</v>
      </c>
      <c r="F986" s="231">
        <v>0</v>
      </c>
      <c r="G986" s="1883">
        <v>39905</v>
      </c>
    </row>
    <row r="987" spans="1:7" x14ac:dyDescent="0.25">
      <c r="A987" s="1883">
        <v>399056010</v>
      </c>
      <c r="B987" s="231" t="s">
        <v>1846</v>
      </c>
      <c r="C987" s="231">
        <v>0</v>
      </c>
      <c r="D987" s="231">
        <v>0</v>
      </c>
      <c r="E987" s="231">
        <v>0</v>
      </c>
      <c r="F987" s="231">
        <v>0</v>
      </c>
      <c r="G987" s="1883">
        <v>39905</v>
      </c>
    </row>
    <row r="988" spans="1:7" x14ac:dyDescent="0.25">
      <c r="A988" s="1883">
        <v>399059066</v>
      </c>
      <c r="B988" s="231" t="s">
        <v>1848</v>
      </c>
      <c r="C988" s="231">
        <v>0</v>
      </c>
      <c r="D988" s="231">
        <v>0</v>
      </c>
      <c r="E988" s="231">
        <v>0</v>
      </c>
      <c r="F988" s="231">
        <v>0</v>
      </c>
      <c r="G988" s="1883">
        <v>39905</v>
      </c>
    </row>
    <row r="989" spans="1:7" x14ac:dyDescent="0.25">
      <c r="A989" s="1883">
        <v>399059802</v>
      </c>
      <c r="B989" s="231" t="s">
        <v>1850</v>
      </c>
      <c r="C989" s="231">
        <v>0</v>
      </c>
      <c r="D989" s="231">
        <v>0</v>
      </c>
      <c r="E989" s="231">
        <v>0</v>
      </c>
      <c r="F989" s="231">
        <v>0</v>
      </c>
      <c r="G989" s="1883">
        <v>39905</v>
      </c>
    </row>
    <row r="990" spans="1:7" x14ac:dyDescent="0.25">
      <c r="A990" s="1883">
        <v>399060100</v>
      </c>
      <c r="B990" s="231" t="s">
        <v>1852</v>
      </c>
      <c r="C990" s="231">
        <v>88590.44</v>
      </c>
      <c r="D990" s="231">
        <v>118100</v>
      </c>
      <c r="E990" s="231">
        <v>118100</v>
      </c>
      <c r="F990" s="231">
        <v>-29509.56</v>
      </c>
      <c r="G990" s="1883">
        <v>39906</v>
      </c>
    </row>
    <row r="991" spans="1:7" x14ac:dyDescent="0.25">
      <c r="A991" s="1883">
        <v>399060101</v>
      </c>
      <c r="B991" s="231" t="s">
        <v>1854</v>
      </c>
      <c r="C991" s="231">
        <v>0</v>
      </c>
      <c r="D991" s="231">
        <v>0</v>
      </c>
      <c r="E991" s="231">
        <v>0</v>
      </c>
      <c r="F991" s="231">
        <v>0</v>
      </c>
      <c r="G991" s="1883">
        <v>39906</v>
      </c>
    </row>
    <row r="992" spans="1:7" x14ac:dyDescent="0.25">
      <c r="A992" s="1883">
        <v>399060102</v>
      </c>
      <c r="B992" s="231" t="s">
        <v>1856</v>
      </c>
      <c r="C992" s="231">
        <v>0</v>
      </c>
      <c r="D992" s="231">
        <v>0</v>
      </c>
      <c r="E992" s="231">
        <v>0</v>
      </c>
      <c r="F992" s="231">
        <v>0</v>
      </c>
      <c r="G992" s="1883">
        <v>39906</v>
      </c>
    </row>
    <row r="993" spans="1:7" x14ac:dyDescent="0.25">
      <c r="A993" s="1883">
        <v>399060103</v>
      </c>
      <c r="B993" s="231" t="s">
        <v>1858</v>
      </c>
      <c r="C993" s="231">
        <v>0</v>
      </c>
      <c r="D993" s="231">
        <v>0</v>
      </c>
      <c r="E993" s="231">
        <v>0</v>
      </c>
      <c r="F993" s="231">
        <v>0</v>
      </c>
      <c r="G993" s="1883">
        <v>39906</v>
      </c>
    </row>
    <row r="994" spans="1:7" x14ac:dyDescent="0.25">
      <c r="A994" s="1883">
        <v>399060120</v>
      </c>
      <c r="B994" s="231" t="s">
        <v>1860</v>
      </c>
      <c r="C994" s="231">
        <v>0</v>
      </c>
      <c r="D994" s="231">
        <v>0</v>
      </c>
      <c r="E994" s="231">
        <v>0</v>
      </c>
      <c r="F994" s="231">
        <v>0</v>
      </c>
      <c r="G994" s="1883">
        <v>39906</v>
      </c>
    </row>
    <row r="995" spans="1:7" x14ac:dyDescent="0.25">
      <c r="A995" s="1883">
        <v>399060150</v>
      </c>
      <c r="B995" s="231" t="s">
        <v>1862</v>
      </c>
      <c r="C995" s="231">
        <v>0</v>
      </c>
      <c r="D995" s="231">
        <v>0</v>
      </c>
      <c r="E995" s="231">
        <v>0</v>
      </c>
      <c r="F995" s="231">
        <v>0</v>
      </c>
      <c r="G995" s="1883">
        <v>39906</v>
      </c>
    </row>
    <row r="996" spans="1:7" x14ac:dyDescent="0.25">
      <c r="A996" s="1883">
        <v>399060200</v>
      </c>
      <c r="B996" s="231" t="s">
        <v>1864</v>
      </c>
      <c r="C996" s="231">
        <v>167799.26</v>
      </c>
      <c r="D996" s="231">
        <v>0</v>
      </c>
      <c r="E996" s="231">
        <v>0</v>
      </c>
      <c r="F996" s="231">
        <v>167799.26</v>
      </c>
      <c r="G996" s="1883">
        <v>39906</v>
      </c>
    </row>
    <row r="997" spans="1:7" x14ac:dyDescent="0.25">
      <c r="A997" s="1883">
        <v>399060700</v>
      </c>
      <c r="B997" s="231" t="s">
        <v>1866</v>
      </c>
      <c r="C997" s="231">
        <v>0</v>
      </c>
      <c r="D997" s="231">
        <v>0</v>
      </c>
      <c r="E997" s="231">
        <v>0</v>
      </c>
      <c r="F997" s="231">
        <v>0</v>
      </c>
      <c r="G997" s="1883">
        <v>39906</v>
      </c>
    </row>
    <row r="998" spans="1:7" x14ac:dyDescent="0.25">
      <c r="A998" s="1883">
        <v>399060800</v>
      </c>
      <c r="B998" s="231" t="s">
        <v>1868</v>
      </c>
      <c r="C998" s="231">
        <v>0</v>
      </c>
      <c r="D998" s="231">
        <v>0</v>
      </c>
      <c r="E998" s="231">
        <v>0</v>
      </c>
      <c r="F998" s="231">
        <v>0</v>
      </c>
      <c r="G998" s="1883">
        <v>39906</v>
      </c>
    </row>
    <row r="999" spans="1:7" x14ac:dyDescent="0.25">
      <c r="A999" s="1883">
        <v>399060820</v>
      </c>
      <c r="B999" s="231" t="s">
        <v>1870</v>
      </c>
      <c r="C999" s="231">
        <v>0</v>
      </c>
      <c r="D999" s="231">
        <v>0</v>
      </c>
      <c r="E999" s="231">
        <v>0</v>
      </c>
      <c r="F999" s="231">
        <v>0</v>
      </c>
      <c r="G999" s="1883">
        <v>39906</v>
      </c>
    </row>
    <row r="1000" spans="1:7" x14ac:dyDescent="0.25">
      <c r="A1000" s="1883">
        <v>399060915</v>
      </c>
      <c r="B1000" s="231" t="s">
        <v>1872</v>
      </c>
      <c r="C1000" s="231">
        <v>0</v>
      </c>
      <c r="D1000" s="231">
        <v>0</v>
      </c>
      <c r="E1000" s="231">
        <v>0</v>
      </c>
      <c r="F1000" s="231">
        <v>0</v>
      </c>
      <c r="G1000" s="1883">
        <v>39906</v>
      </c>
    </row>
    <row r="1001" spans="1:7" x14ac:dyDescent="0.25">
      <c r="A1001" s="1883">
        <v>399060930</v>
      </c>
      <c r="B1001" s="231" t="s">
        <v>1874</v>
      </c>
      <c r="C1001" s="231">
        <v>0</v>
      </c>
      <c r="D1001" s="231">
        <v>150</v>
      </c>
      <c r="E1001" s="231">
        <v>150</v>
      </c>
      <c r="F1001" s="231">
        <v>-150</v>
      </c>
      <c r="G1001" s="1883">
        <v>39906</v>
      </c>
    </row>
    <row r="1002" spans="1:7" x14ac:dyDescent="0.25">
      <c r="A1002" s="1883">
        <v>399060975</v>
      </c>
      <c r="B1002" s="231" t="s">
        <v>1876</v>
      </c>
      <c r="C1002" s="231">
        <v>332</v>
      </c>
      <c r="D1002" s="231">
        <v>350</v>
      </c>
      <c r="E1002" s="231">
        <v>350</v>
      </c>
      <c r="F1002" s="231">
        <v>-18</v>
      </c>
      <c r="G1002" s="1883">
        <v>39906</v>
      </c>
    </row>
    <row r="1003" spans="1:7" x14ac:dyDescent="0.25">
      <c r="A1003" s="1883">
        <v>399060981</v>
      </c>
      <c r="B1003" s="231" t="s">
        <v>1878</v>
      </c>
      <c r="C1003" s="231">
        <v>0</v>
      </c>
      <c r="D1003" s="231">
        <v>0</v>
      </c>
      <c r="E1003" s="231">
        <v>0</v>
      </c>
      <c r="F1003" s="231">
        <v>0</v>
      </c>
      <c r="G1003" s="1883">
        <v>39906</v>
      </c>
    </row>
    <row r="1004" spans="1:7" x14ac:dyDescent="0.25">
      <c r="A1004" s="1883">
        <v>399061610</v>
      </c>
      <c r="B1004" s="231" t="s">
        <v>1880</v>
      </c>
      <c r="C1004" s="231">
        <v>0</v>
      </c>
      <c r="D1004" s="231">
        <v>350</v>
      </c>
      <c r="E1004" s="231">
        <v>350</v>
      </c>
      <c r="F1004" s="231">
        <v>-350</v>
      </c>
      <c r="G1004" s="1883">
        <v>39906</v>
      </c>
    </row>
    <row r="1005" spans="1:7" x14ac:dyDescent="0.25">
      <c r="A1005" s="1883">
        <v>399062000</v>
      </c>
      <c r="B1005" s="231" t="s">
        <v>1882</v>
      </c>
      <c r="C1005" s="231">
        <v>0</v>
      </c>
      <c r="D1005" s="231">
        <v>200</v>
      </c>
      <c r="E1005" s="231">
        <v>200</v>
      </c>
      <c r="F1005" s="231">
        <v>-200</v>
      </c>
      <c r="G1005" s="1883">
        <v>39906</v>
      </c>
    </row>
    <row r="1006" spans="1:7" x14ac:dyDescent="0.25">
      <c r="A1006" s="1883">
        <v>399062002</v>
      </c>
      <c r="B1006" s="231" t="s">
        <v>1884</v>
      </c>
      <c r="C1006" s="231">
        <v>0</v>
      </c>
      <c r="D1006" s="231">
        <v>0</v>
      </c>
      <c r="E1006" s="231">
        <v>0</v>
      </c>
      <c r="F1006" s="231">
        <v>0</v>
      </c>
      <c r="G1006" s="1883">
        <v>39906</v>
      </c>
    </row>
    <row r="1007" spans="1:7" x14ac:dyDescent="0.25">
      <c r="A1007" s="1883">
        <v>399062003</v>
      </c>
      <c r="B1007" s="231" t="s">
        <v>1886</v>
      </c>
      <c r="C1007" s="231">
        <v>0</v>
      </c>
      <c r="D1007" s="231">
        <v>0</v>
      </c>
      <c r="E1007" s="231">
        <v>0</v>
      </c>
      <c r="F1007" s="231">
        <v>0</v>
      </c>
      <c r="G1007" s="1883">
        <v>39906</v>
      </c>
    </row>
    <row r="1008" spans="1:7" x14ac:dyDescent="0.25">
      <c r="A1008" s="1883">
        <v>399062004</v>
      </c>
      <c r="B1008" s="231" t="s">
        <v>1888</v>
      </c>
      <c r="C1008" s="231">
        <v>118195.34</v>
      </c>
      <c r="D1008" s="231">
        <v>21000</v>
      </c>
      <c r="E1008" s="231">
        <v>21000</v>
      </c>
      <c r="F1008" s="231">
        <v>97195.34</v>
      </c>
      <c r="G1008" s="1883">
        <v>39906</v>
      </c>
    </row>
    <row r="1009" spans="1:7" x14ac:dyDescent="0.25">
      <c r="A1009" s="1883">
        <v>399062022</v>
      </c>
      <c r="B1009" s="231" t="s">
        <v>1890</v>
      </c>
      <c r="C1009" s="231">
        <v>2235</v>
      </c>
      <c r="D1009" s="231">
        <v>2300</v>
      </c>
      <c r="E1009" s="231">
        <v>2300</v>
      </c>
      <c r="F1009" s="231">
        <v>-65</v>
      </c>
      <c r="G1009" s="1883">
        <v>39906</v>
      </c>
    </row>
    <row r="1010" spans="1:7" x14ac:dyDescent="0.25">
      <c r="A1010" s="1883">
        <v>399062400</v>
      </c>
      <c r="B1010" s="231" t="s">
        <v>1892</v>
      </c>
      <c r="C1010" s="231">
        <v>0</v>
      </c>
      <c r="D1010" s="231">
        <v>0</v>
      </c>
      <c r="E1010" s="231">
        <v>0</v>
      </c>
      <c r="F1010" s="231">
        <v>0</v>
      </c>
      <c r="G1010" s="1883">
        <v>39906</v>
      </c>
    </row>
    <row r="1011" spans="1:7" x14ac:dyDescent="0.25">
      <c r="A1011" s="1883">
        <v>399062409</v>
      </c>
      <c r="B1011" s="231" t="s">
        <v>1894</v>
      </c>
      <c r="C1011" s="231">
        <v>0</v>
      </c>
      <c r="D1011" s="231">
        <v>0</v>
      </c>
      <c r="E1011" s="231">
        <v>0</v>
      </c>
      <c r="F1011" s="231">
        <v>0</v>
      </c>
      <c r="G1011" s="1883">
        <v>39906</v>
      </c>
    </row>
    <row r="1012" spans="1:7" x14ac:dyDescent="0.25">
      <c r="A1012" s="1883">
        <v>399062416</v>
      </c>
      <c r="B1012" s="231" t="s">
        <v>1896</v>
      </c>
      <c r="C1012" s="231">
        <v>0</v>
      </c>
      <c r="D1012" s="231">
        <v>0</v>
      </c>
      <c r="E1012" s="231">
        <v>0</v>
      </c>
      <c r="F1012" s="231">
        <v>0</v>
      </c>
      <c r="G1012" s="1883">
        <v>39906</v>
      </c>
    </row>
    <row r="1013" spans="1:7" x14ac:dyDescent="0.25">
      <c r="A1013" s="1883">
        <v>399062422</v>
      </c>
      <c r="B1013" s="231" t="s">
        <v>1898</v>
      </c>
      <c r="C1013" s="231">
        <v>0</v>
      </c>
      <c r="D1013" s="231">
        <v>0</v>
      </c>
      <c r="E1013" s="231">
        <v>0</v>
      </c>
      <c r="F1013" s="231">
        <v>0</v>
      </c>
      <c r="G1013" s="1883">
        <v>39906</v>
      </c>
    </row>
    <row r="1014" spans="1:7" x14ac:dyDescent="0.25">
      <c r="A1014" s="1883">
        <v>399062423</v>
      </c>
      <c r="B1014" s="231" t="s">
        <v>1900</v>
      </c>
      <c r="C1014" s="231">
        <v>0</v>
      </c>
      <c r="D1014" s="231">
        <v>0</v>
      </c>
      <c r="E1014" s="231">
        <v>0</v>
      </c>
      <c r="F1014" s="231">
        <v>0</v>
      </c>
      <c r="G1014" s="1883">
        <v>39906</v>
      </c>
    </row>
    <row r="1015" spans="1:7" x14ac:dyDescent="0.25">
      <c r="A1015" s="1883">
        <v>399062428</v>
      </c>
      <c r="B1015" s="231" t="s">
        <v>1902</v>
      </c>
      <c r="C1015" s="231">
        <v>15125</v>
      </c>
      <c r="D1015" s="231">
        <v>7500</v>
      </c>
      <c r="E1015" s="231">
        <v>7500</v>
      </c>
      <c r="F1015" s="231">
        <v>7625</v>
      </c>
      <c r="G1015" s="1883">
        <v>39906</v>
      </c>
    </row>
    <row r="1016" spans="1:7" x14ac:dyDescent="0.25">
      <c r="A1016" s="1883">
        <v>399062429</v>
      </c>
      <c r="B1016" s="231" t="s">
        <v>1904</v>
      </c>
      <c r="C1016" s="231">
        <v>0</v>
      </c>
      <c r="D1016" s="231">
        <v>8000</v>
      </c>
      <c r="E1016" s="231">
        <v>8000</v>
      </c>
      <c r="F1016" s="231">
        <v>-8000</v>
      </c>
      <c r="G1016" s="1883">
        <v>39906</v>
      </c>
    </row>
    <row r="1017" spans="1:7" x14ac:dyDescent="0.25">
      <c r="A1017" s="1883">
        <v>399062430</v>
      </c>
      <c r="B1017" s="231" t="s">
        <v>1906</v>
      </c>
      <c r="C1017" s="231">
        <v>0</v>
      </c>
      <c r="D1017" s="231">
        <v>0</v>
      </c>
      <c r="E1017" s="231">
        <v>0</v>
      </c>
      <c r="F1017" s="231">
        <v>0</v>
      </c>
      <c r="G1017" s="1883">
        <v>39906</v>
      </c>
    </row>
    <row r="1018" spans="1:7" x14ac:dyDescent="0.25">
      <c r="A1018" s="1883">
        <v>399062432</v>
      </c>
      <c r="B1018" s="231" t="s">
        <v>1908</v>
      </c>
      <c r="C1018" s="231">
        <v>0</v>
      </c>
      <c r="D1018" s="231">
        <v>0</v>
      </c>
      <c r="E1018" s="231">
        <v>0</v>
      </c>
      <c r="F1018" s="231">
        <v>0</v>
      </c>
      <c r="G1018" s="1883">
        <v>39906</v>
      </c>
    </row>
    <row r="1019" spans="1:7" x14ac:dyDescent="0.25">
      <c r="A1019" s="1883">
        <v>399062441</v>
      </c>
      <c r="B1019" s="231" t="s">
        <v>1910</v>
      </c>
      <c r="C1019" s="231">
        <v>0</v>
      </c>
      <c r="D1019" s="231">
        <v>0</v>
      </c>
      <c r="E1019" s="231">
        <v>0</v>
      </c>
      <c r="F1019" s="231">
        <v>0</v>
      </c>
      <c r="G1019" s="1883">
        <v>39906</v>
      </c>
    </row>
    <row r="1020" spans="1:7" x14ac:dyDescent="0.25">
      <c r="A1020" s="1883">
        <v>399062456</v>
      </c>
      <c r="B1020" s="231" t="s">
        <v>1912</v>
      </c>
      <c r="C1020" s="231">
        <v>0</v>
      </c>
      <c r="D1020" s="231">
        <v>100</v>
      </c>
      <c r="E1020" s="231">
        <v>100</v>
      </c>
      <c r="F1020" s="231">
        <v>-100</v>
      </c>
      <c r="G1020" s="1883">
        <v>39906</v>
      </c>
    </row>
    <row r="1021" spans="1:7" x14ac:dyDescent="0.25">
      <c r="A1021" s="1883">
        <v>399062500</v>
      </c>
      <c r="B1021" s="231" t="s">
        <v>1914</v>
      </c>
      <c r="C1021" s="231">
        <v>0</v>
      </c>
      <c r="D1021" s="231">
        <v>1000</v>
      </c>
      <c r="E1021" s="231">
        <v>1000</v>
      </c>
      <c r="F1021" s="231">
        <v>-1000</v>
      </c>
      <c r="G1021" s="1883">
        <v>39906</v>
      </c>
    </row>
    <row r="1022" spans="1:7" x14ac:dyDescent="0.25">
      <c r="A1022" s="1883">
        <v>399062502</v>
      </c>
      <c r="B1022" s="231" t="s">
        <v>1916</v>
      </c>
      <c r="C1022" s="231">
        <v>0</v>
      </c>
      <c r="D1022" s="231">
        <v>0</v>
      </c>
      <c r="E1022" s="231">
        <v>0</v>
      </c>
      <c r="F1022" s="231">
        <v>0</v>
      </c>
      <c r="G1022" s="1883">
        <v>39906</v>
      </c>
    </row>
    <row r="1023" spans="1:7" x14ac:dyDescent="0.25">
      <c r="A1023" s="1883">
        <v>399062510</v>
      </c>
      <c r="B1023" s="231" t="s">
        <v>1918</v>
      </c>
      <c r="C1023" s="231">
        <v>0</v>
      </c>
      <c r="D1023" s="231">
        <v>0</v>
      </c>
      <c r="E1023" s="231">
        <v>0</v>
      </c>
      <c r="F1023" s="231">
        <v>0</v>
      </c>
      <c r="G1023" s="1883">
        <v>39906</v>
      </c>
    </row>
    <row r="1024" spans="1:7" x14ac:dyDescent="0.25">
      <c r="A1024" s="1883">
        <v>399062520</v>
      </c>
      <c r="B1024" s="231" t="s">
        <v>1920</v>
      </c>
      <c r="C1024" s="231">
        <v>0</v>
      </c>
      <c r="D1024" s="231">
        <v>0</v>
      </c>
      <c r="E1024" s="231">
        <v>0</v>
      </c>
      <c r="F1024" s="231">
        <v>0</v>
      </c>
      <c r="G1024" s="1883">
        <v>39906</v>
      </c>
    </row>
    <row r="1025" spans="1:7" x14ac:dyDescent="0.25">
      <c r="A1025" s="1883">
        <v>399062524</v>
      </c>
      <c r="B1025" s="231" t="s">
        <v>1922</v>
      </c>
      <c r="C1025" s="231">
        <v>0</v>
      </c>
      <c r="D1025" s="231">
        <v>0</v>
      </c>
      <c r="E1025" s="231">
        <v>0</v>
      </c>
      <c r="F1025" s="231">
        <v>0</v>
      </c>
      <c r="G1025" s="1883">
        <v>39906</v>
      </c>
    </row>
    <row r="1026" spans="1:7" x14ac:dyDescent="0.25">
      <c r="A1026" s="1883">
        <v>399062701</v>
      </c>
      <c r="B1026" s="231" t="s">
        <v>1924</v>
      </c>
      <c r="C1026" s="231">
        <v>0</v>
      </c>
      <c r="D1026" s="231">
        <v>0</v>
      </c>
      <c r="E1026" s="231">
        <v>0</v>
      </c>
      <c r="F1026" s="231">
        <v>0</v>
      </c>
      <c r="G1026" s="1883">
        <v>39906</v>
      </c>
    </row>
    <row r="1027" spans="1:7" x14ac:dyDescent="0.25">
      <c r="A1027" s="1883">
        <v>399062703</v>
      </c>
      <c r="B1027" s="231" t="s">
        <v>1926</v>
      </c>
      <c r="C1027" s="231">
        <v>0</v>
      </c>
      <c r="D1027" s="231">
        <v>150</v>
      </c>
      <c r="E1027" s="231">
        <v>150</v>
      </c>
      <c r="F1027" s="231">
        <v>-150</v>
      </c>
      <c r="G1027" s="1883">
        <v>39906</v>
      </c>
    </row>
    <row r="1028" spans="1:7" x14ac:dyDescent="0.25">
      <c r="A1028" s="1883">
        <v>399062706</v>
      </c>
      <c r="B1028" s="231" t="s">
        <v>1928</v>
      </c>
      <c r="C1028" s="231">
        <v>11.96</v>
      </c>
      <c r="D1028" s="231">
        <v>0</v>
      </c>
      <c r="E1028" s="231">
        <v>0</v>
      </c>
      <c r="F1028" s="231">
        <v>11.96</v>
      </c>
      <c r="G1028" s="1883">
        <v>39906</v>
      </c>
    </row>
    <row r="1029" spans="1:7" x14ac:dyDescent="0.25">
      <c r="A1029" s="1883">
        <v>399062801</v>
      </c>
      <c r="B1029" s="231" t="s">
        <v>1930</v>
      </c>
      <c r="C1029" s="231">
        <v>396</v>
      </c>
      <c r="D1029" s="231">
        <v>600</v>
      </c>
      <c r="E1029" s="231">
        <v>600</v>
      </c>
      <c r="F1029" s="231">
        <v>-204</v>
      </c>
      <c r="G1029" s="1883">
        <v>39906</v>
      </c>
    </row>
    <row r="1030" spans="1:7" x14ac:dyDescent="0.25">
      <c r="A1030" s="1883">
        <v>399064600</v>
      </c>
      <c r="B1030" s="231" t="s">
        <v>1932</v>
      </c>
      <c r="C1030" s="231">
        <v>0</v>
      </c>
      <c r="D1030" s="231">
        <v>0</v>
      </c>
      <c r="E1030" s="231">
        <v>0</v>
      </c>
      <c r="F1030" s="231">
        <v>0</v>
      </c>
      <c r="G1030" s="1883">
        <v>39906</v>
      </c>
    </row>
    <row r="1031" spans="1:7" x14ac:dyDescent="0.25">
      <c r="A1031" s="1883">
        <v>399064610</v>
      </c>
      <c r="B1031" s="231" t="s">
        <v>1934</v>
      </c>
      <c r="C1031" s="231">
        <v>0</v>
      </c>
      <c r="D1031" s="231">
        <v>0</v>
      </c>
      <c r="E1031" s="231">
        <v>0</v>
      </c>
      <c r="F1031" s="231">
        <v>0</v>
      </c>
      <c r="G1031" s="1883">
        <v>39906</v>
      </c>
    </row>
    <row r="1032" spans="1:7" x14ac:dyDescent="0.25">
      <c r="A1032" s="1883">
        <v>399064611</v>
      </c>
      <c r="B1032" s="231" t="s">
        <v>1936</v>
      </c>
      <c r="C1032" s="231">
        <v>0</v>
      </c>
      <c r="D1032" s="231">
        <v>0</v>
      </c>
      <c r="E1032" s="231">
        <v>0</v>
      </c>
      <c r="F1032" s="231">
        <v>0</v>
      </c>
      <c r="G1032" s="1883">
        <v>39906</v>
      </c>
    </row>
    <row r="1033" spans="1:7" x14ac:dyDescent="0.25">
      <c r="A1033" s="1883">
        <v>399064612</v>
      </c>
      <c r="B1033" s="231" t="s">
        <v>1938</v>
      </c>
      <c r="C1033" s="231">
        <v>0</v>
      </c>
      <c r="D1033" s="231">
        <v>0</v>
      </c>
      <c r="E1033" s="231">
        <v>0</v>
      </c>
      <c r="F1033" s="231">
        <v>0</v>
      </c>
      <c r="G1033" s="1883">
        <v>39906</v>
      </c>
    </row>
    <row r="1034" spans="1:7" x14ac:dyDescent="0.25">
      <c r="A1034" s="1883">
        <v>399064618</v>
      </c>
      <c r="B1034" s="231" t="s">
        <v>1940</v>
      </c>
      <c r="C1034" s="231">
        <v>0</v>
      </c>
      <c r="D1034" s="231">
        <v>0</v>
      </c>
      <c r="E1034" s="231">
        <v>0</v>
      </c>
      <c r="F1034" s="231">
        <v>0</v>
      </c>
      <c r="G1034" s="1883">
        <v>39906</v>
      </c>
    </row>
    <row r="1035" spans="1:7" x14ac:dyDescent="0.25">
      <c r="A1035" s="1883">
        <v>399064619</v>
      </c>
      <c r="B1035" s="231" t="s">
        <v>1942</v>
      </c>
      <c r="C1035" s="231">
        <v>0</v>
      </c>
      <c r="D1035" s="231">
        <v>0</v>
      </c>
      <c r="E1035" s="231">
        <v>0</v>
      </c>
      <c r="F1035" s="231">
        <v>0</v>
      </c>
      <c r="G1035" s="1883">
        <v>39906</v>
      </c>
    </row>
    <row r="1036" spans="1:7" x14ac:dyDescent="0.25">
      <c r="A1036" s="1883">
        <v>399064621</v>
      </c>
      <c r="B1036" s="231" t="s">
        <v>1944</v>
      </c>
      <c r="C1036" s="231">
        <v>0</v>
      </c>
      <c r="D1036" s="231">
        <v>0</v>
      </c>
      <c r="E1036" s="231">
        <v>0</v>
      </c>
      <c r="F1036" s="231">
        <v>0</v>
      </c>
      <c r="G1036" s="1883">
        <v>39906</v>
      </c>
    </row>
    <row r="1037" spans="1:7" x14ac:dyDescent="0.25">
      <c r="A1037" s="1883">
        <v>399065007</v>
      </c>
      <c r="B1037" s="231" t="s">
        <v>1946</v>
      </c>
      <c r="C1037" s="231">
        <v>0</v>
      </c>
      <c r="D1037" s="231">
        <v>0</v>
      </c>
      <c r="E1037" s="231">
        <v>0</v>
      </c>
      <c r="F1037" s="231">
        <v>0</v>
      </c>
      <c r="G1037" s="1883">
        <v>39906</v>
      </c>
    </row>
    <row r="1038" spans="1:7" x14ac:dyDescent="0.25">
      <c r="A1038" s="1883">
        <v>399065008</v>
      </c>
      <c r="B1038" s="231" t="s">
        <v>1948</v>
      </c>
      <c r="C1038" s="231">
        <v>0</v>
      </c>
      <c r="D1038" s="231">
        <v>0</v>
      </c>
      <c r="E1038" s="231">
        <v>0</v>
      </c>
      <c r="F1038" s="231">
        <v>0</v>
      </c>
      <c r="G1038" s="1883">
        <v>39906</v>
      </c>
    </row>
    <row r="1039" spans="1:7" x14ac:dyDescent="0.25">
      <c r="A1039" s="1883">
        <v>399065019</v>
      </c>
      <c r="B1039" s="231" t="s">
        <v>1950</v>
      </c>
      <c r="C1039" s="231">
        <v>0</v>
      </c>
      <c r="D1039" s="231">
        <v>0</v>
      </c>
      <c r="E1039" s="231">
        <v>0</v>
      </c>
      <c r="F1039" s="231">
        <v>0</v>
      </c>
      <c r="G1039" s="1883">
        <v>39906</v>
      </c>
    </row>
    <row r="1040" spans="1:7" x14ac:dyDescent="0.25">
      <c r="A1040" s="1883">
        <v>399065069</v>
      </c>
      <c r="B1040" s="231" t="s">
        <v>1952</v>
      </c>
      <c r="C1040" s="231">
        <v>0</v>
      </c>
      <c r="D1040" s="231">
        <v>0</v>
      </c>
      <c r="E1040" s="231">
        <v>0</v>
      </c>
      <c r="F1040" s="231">
        <v>0</v>
      </c>
      <c r="G1040" s="1883">
        <v>39906</v>
      </c>
    </row>
    <row r="1041" spans="1:7" x14ac:dyDescent="0.25">
      <c r="A1041" s="1883">
        <v>399065112</v>
      </c>
      <c r="B1041" s="231" t="s">
        <v>2784</v>
      </c>
      <c r="C1041" s="231">
        <v>0</v>
      </c>
      <c r="D1041" s="231">
        <v>0</v>
      </c>
      <c r="E1041" s="231">
        <v>0</v>
      </c>
      <c r="F1041" s="231">
        <v>0</v>
      </c>
      <c r="G1041" s="1883">
        <v>39906</v>
      </c>
    </row>
    <row r="1042" spans="1:7" x14ac:dyDescent="0.25">
      <c r="A1042" s="1883">
        <v>399065240</v>
      </c>
      <c r="B1042" s="231" t="s">
        <v>1954</v>
      </c>
      <c r="C1042" s="231">
        <v>0</v>
      </c>
      <c r="D1042" s="231">
        <v>0</v>
      </c>
      <c r="E1042" s="231">
        <v>0</v>
      </c>
      <c r="F1042" s="231">
        <v>0</v>
      </c>
      <c r="G1042" s="1883">
        <v>39906</v>
      </c>
    </row>
    <row r="1043" spans="1:7" x14ac:dyDescent="0.25">
      <c r="A1043" s="1883">
        <v>399065520</v>
      </c>
      <c r="B1043" s="231" t="s">
        <v>2785</v>
      </c>
      <c r="C1043" s="231">
        <v>0</v>
      </c>
      <c r="D1043" s="231">
        <v>0</v>
      </c>
      <c r="E1043" s="231">
        <v>0</v>
      </c>
      <c r="F1043" s="231">
        <v>0</v>
      </c>
      <c r="G1043" s="1883">
        <v>39906</v>
      </c>
    </row>
    <row r="1044" spans="1:7" x14ac:dyDescent="0.25">
      <c r="A1044" s="1883">
        <v>399065912</v>
      </c>
      <c r="B1044" s="231" t="s">
        <v>2814</v>
      </c>
      <c r="C1044" s="231">
        <v>0</v>
      </c>
      <c r="D1044" s="231">
        <v>0</v>
      </c>
      <c r="E1044" s="231">
        <v>0</v>
      </c>
      <c r="F1044" s="231">
        <v>0</v>
      </c>
      <c r="G1044" s="1883">
        <v>39906</v>
      </c>
    </row>
    <row r="1045" spans="1:7" x14ac:dyDescent="0.25">
      <c r="A1045" s="1883">
        <v>399066009</v>
      </c>
      <c r="B1045" s="231" t="s">
        <v>1956</v>
      </c>
      <c r="C1045" s="231">
        <v>0</v>
      </c>
      <c r="D1045" s="231">
        <v>0</v>
      </c>
      <c r="E1045" s="231">
        <v>0</v>
      </c>
      <c r="F1045" s="231">
        <v>0</v>
      </c>
      <c r="G1045" s="1883">
        <v>39906</v>
      </c>
    </row>
    <row r="1046" spans="1:7" x14ac:dyDescent="0.25">
      <c r="A1046" s="1883">
        <v>399066010</v>
      </c>
      <c r="B1046" s="231" t="s">
        <v>1958</v>
      </c>
      <c r="C1046" s="231">
        <v>0</v>
      </c>
      <c r="D1046" s="231">
        <v>0</v>
      </c>
      <c r="E1046" s="231">
        <v>0</v>
      </c>
      <c r="F1046" s="231">
        <v>0</v>
      </c>
      <c r="G1046" s="1883">
        <v>39906</v>
      </c>
    </row>
    <row r="1047" spans="1:7" x14ac:dyDescent="0.25">
      <c r="A1047" s="1883">
        <v>399066011</v>
      </c>
      <c r="B1047" s="231" t="s">
        <v>1960</v>
      </c>
      <c r="C1047" s="231">
        <v>0</v>
      </c>
      <c r="D1047" s="231">
        <v>0</v>
      </c>
      <c r="E1047" s="231">
        <v>0</v>
      </c>
      <c r="F1047" s="231">
        <v>0</v>
      </c>
      <c r="G1047" s="1883">
        <v>39906</v>
      </c>
    </row>
    <row r="1048" spans="1:7" x14ac:dyDescent="0.25">
      <c r="A1048" s="1883">
        <v>399069051</v>
      </c>
      <c r="B1048" s="231" t="s">
        <v>1962</v>
      </c>
      <c r="C1048" s="231">
        <v>0</v>
      </c>
      <c r="D1048" s="231">
        <v>0</v>
      </c>
      <c r="E1048" s="231">
        <v>0</v>
      </c>
      <c r="F1048" s="231">
        <v>0</v>
      </c>
      <c r="G1048" s="1883">
        <v>39906</v>
      </c>
    </row>
    <row r="1049" spans="1:7" x14ac:dyDescent="0.25">
      <c r="A1049" s="1883">
        <v>399069054</v>
      </c>
      <c r="B1049" s="231" t="s">
        <v>1964</v>
      </c>
      <c r="C1049" s="231">
        <v>0</v>
      </c>
      <c r="D1049" s="231">
        <v>0</v>
      </c>
      <c r="E1049" s="231">
        <v>0</v>
      </c>
      <c r="F1049" s="231">
        <v>0</v>
      </c>
      <c r="G1049" s="1883">
        <v>39906</v>
      </c>
    </row>
    <row r="1050" spans="1:7" x14ac:dyDescent="0.25">
      <c r="A1050" s="1883">
        <v>399069055</v>
      </c>
      <c r="B1050" s="231" t="s">
        <v>1966</v>
      </c>
      <c r="C1050" s="231">
        <v>0</v>
      </c>
      <c r="D1050" s="231">
        <v>0</v>
      </c>
      <c r="E1050" s="231">
        <v>0</v>
      </c>
      <c r="F1050" s="231">
        <v>0</v>
      </c>
      <c r="G1050" s="1883">
        <v>39906</v>
      </c>
    </row>
    <row r="1051" spans="1:7" x14ac:dyDescent="0.25">
      <c r="A1051" s="1883">
        <v>399069066</v>
      </c>
      <c r="B1051" s="231" t="s">
        <v>1968</v>
      </c>
      <c r="C1051" s="231">
        <v>0</v>
      </c>
      <c r="D1051" s="231">
        <v>0</v>
      </c>
      <c r="E1051" s="231">
        <v>0</v>
      </c>
      <c r="F1051" s="231">
        <v>0</v>
      </c>
      <c r="G1051" s="1883">
        <v>39906</v>
      </c>
    </row>
    <row r="1052" spans="1:7" x14ac:dyDescent="0.25">
      <c r="A1052" s="1883">
        <v>399069201</v>
      </c>
      <c r="B1052" s="231" t="s">
        <v>1970</v>
      </c>
      <c r="C1052" s="231">
        <v>0</v>
      </c>
      <c r="D1052" s="231">
        <v>0</v>
      </c>
      <c r="E1052" s="231">
        <v>0</v>
      </c>
      <c r="F1052" s="231">
        <v>0</v>
      </c>
      <c r="G1052" s="1883">
        <v>39906</v>
      </c>
    </row>
    <row r="1053" spans="1:7" x14ac:dyDescent="0.25">
      <c r="A1053" s="1883">
        <v>399069206</v>
      </c>
      <c r="B1053" s="231" t="s">
        <v>1972</v>
      </c>
      <c r="C1053" s="231">
        <v>0</v>
      </c>
      <c r="D1053" s="231">
        <v>0</v>
      </c>
      <c r="E1053" s="231">
        <v>0</v>
      </c>
      <c r="F1053" s="231">
        <v>0</v>
      </c>
      <c r="G1053" s="1883">
        <v>39906</v>
      </c>
    </row>
    <row r="1054" spans="1:7" x14ac:dyDescent="0.25">
      <c r="A1054" s="1883">
        <v>399069356</v>
      </c>
      <c r="B1054" s="231" t="s">
        <v>1974</v>
      </c>
      <c r="C1054" s="231">
        <v>-2.48</v>
      </c>
      <c r="D1054" s="231">
        <v>-50</v>
      </c>
      <c r="E1054" s="231">
        <v>-50</v>
      </c>
      <c r="F1054" s="231">
        <v>47.52</v>
      </c>
      <c r="G1054" s="1883">
        <v>39906</v>
      </c>
    </row>
    <row r="1055" spans="1:7" x14ac:dyDescent="0.25">
      <c r="A1055" s="1883">
        <v>399069800</v>
      </c>
      <c r="B1055" s="231" t="s">
        <v>1976</v>
      </c>
      <c r="C1055" s="231">
        <v>0</v>
      </c>
      <c r="D1055" s="231">
        <v>0</v>
      </c>
      <c r="E1055" s="231">
        <v>0</v>
      </c>
      <c r="F1055" s="231">
        <v>0</v>
      </c>
      <c r="G1055" s="1883">
        <v>39906</v>
      </c>
    </row>
    <row r="1056" spans="1:7" x14ac:dyDescent="0.25">
      <c r="A1056" s="1883">
        <v>399069802</v>
      </c>
      <c r="B1056" s="231" t="s">
        <v>1978</v>
      </c>
      <c r="C1056" s="231">
        <v>0</v>
      </c>
      <c r="D1056" s="231">
        <v>0</v>
      </c>
      <c r="E1056" s="231">
        <v>0</v>
      </c>
      <c r="F1056" s="231">
        <v>0</v>
      </c>
      <c r="G1056" s="1883">
        <v>39906</v>
      </c>
    </row>
    <row r="1057" spans="1:7" x14ac:dyDescent="0.25">
      <c r="A1057" s="1883">
        <v>399069846</v>
      </c>
      <c r="B1057" s="231" t="s">
        <v>1980</v>
      </c>
      <c r="C1057" s="231">
        <v>0</v>
      </c>
      <c r="D1057" s="231">
        <v>0</v>
      </c>
      <c r="E1057" s="231">
        <v>0</v>
      </c>
      <c r="F1057" s="231">
        <v>0</v>
      </c>
      <c r="G1057" s="1883">
        <v>39906</v>
      </c>
    </row>
    <row r="1058" spans="1:7" x14ac:dyDescent="0.25">
      <c r="A1058" s="1883">
        <v>399070100</v>
      </c>
      <c r="B1058" s="231" t="s">
        <v>1982</v>
      </c>
      <c r="C1058" s="231">
        <v>0</v>
      </c>
      <c r="D1058" s="231">
        <v>0</v>
      </c>
      <c r="E1058" s="231">
        <v>0</v>
      </c>
      <c r="F1058" s="231">
        <v>0</v>
      </c>
      <c r="G1058" s="1883">
        <v>39907</v>
      </c>
    </row>
    <row r="1059" spans="1:7" x14ac:dyDescent="0.25">
      <c r="A1059" s="1883">
        <v>399070101</v>
      </c>
      <c r="B1059" s="231" t="s">
        <v>1984</v>
      </c>
      <c r="C1059" s="231">
        <v>0</v>
      </c>
      <c r="D1059" s="231">
        <v>0</v>
      </c>
      <c r="E1059" s="231">
        <v>0</v>
      </c>
      <c r="F1059" s="231">
        <v>0</v>
      </c>
      <c r="G1059" s="1883">
        <v>39907</v>
      </c>
    </row>
    <row r="1060" spans="1:7" x14ac:dyDescent="0.25">
      <c r="A1060" s="1883">
        <v>399070120</v>
      </c>
      <c r="B1060" s="231" t="s">
        <v>1986</v>
      </c>
      <c r="C1060" s="231">
        <v>0</v>
      </c>
      <c r="D1060" s="231">
        <v>0</v>
      </c>
      <c r="E1060" s="231">
        <v>0</v>
      </c>
      <c r="F1060" s="231">
        <v>0</v>
      </c>
      <c r="G1060" s="1883">
        <v>39907</v>
      </c>
    </row>
    <row r="1061" spans="1:7" x14ac:dyDescent="0.25">
      <c r="A1061" s="1883">
        <v>399070150</v>
      </c>
      <c r="B1061" s="231" t="s">
        <v>1988</v>
      </c>
      <c r="C1061" s="231">
        <v>0</v>
      </c>
      <c r="D1061" s="231">
        <v>0</v>
      </c>
      <c r="E1061" s="231">
        <v>0</v>
      </c>
      <c r="F1061" s="231">
        <v>0</v>
      </c>
      <c r="G1061" s="1883">
        <v>39907</v>
      </c>
    </row>
    <row r="1062" spans="1:7" x14ac:dyDescent="0.25">
      <c r="A1062" s="1883">
        <v>399070200</v>
      </c>
      <c r="B1062" s="231" t="s">
        <v>1990</v>
      </c>
      <c r="C1062" s="231">
        <v>0</v>
      </c>
      <c r="D1062" s="231">
        <v>0</v>
      </c>
      <c r="E1062" s="231">
        <v>0</v>
      </c>
      <c r="F1062" s="231">
        <v>0</v>
      </c>
      <c r="G1062" s="1883">
        <v>39907</v>
      </c>
    </row>
    <row r="1063" spans="1:7" x14ac:dyDescent="0.25">
      <c r="A1063" s="1883">
        <v>399070700</v>
      </c>
      <c r="B1063" s="231" t="s">
        <v>1992</v>
      </c>
      <c r="C1063" s="231">
        <v>0</v>
      </c>
      <c r="D1063" s="231">
        <v>0</v>
      </c>
      <c r="E1063" s="231">
        <v>0</v>
      </c>
      <c r="F1063" s="231">
        <v>0</v>
      </c>
      <c r="G1063" s="1883">
        <v>39907</v>
      </c>
    </row>
    <row r="1064" spans="1:7" x14ac:dyDescent="0.25">
      <c r="A1064" s="1883">
        <v>399070800</v>
      </c>
      <c r="B1064" s="231" t="s">
        <v>1994</v>
      </c>
      <c r="C1064" s="231">
        <v>0</v>
      </c>
      <c r="D1064" s="231">
        <v>0</v>
      </c>
      <c r="E1064" s="231">
        <v>0</v>
      </c>
      <c r="F1064" s="231">
        <v>0</v>
      </c>
      <c r="G1064" s="1883">
        <v>39907</v>
      </c>
    </row>
    <row r="1065" spans="1:7" x14ac:dyDescent="0.25">
      <c r="A1065" s="1883">
        <v>399070915</v>
      </c>
      <c r="B1065" s="231" t="s">
        <v>1996</v>
      </c>
      <c r="C1065" s="231">
        <v>0</v>
      </c>
      <c r="D1065" s="231">
        <v>0</v>
      </c>
      <c r="E1065" s="231">
        <v>0</v>
      </c>
      <c r="F1065" s="231">
        <v>0</v>
      </c>
      <c r="G1065" s="1883">
        <v>39907</v>
      </c>
    </row>
    <row r="1066" spans="1:7" x14ac:dyDescent="0.25">
      <c r="A1066" s="1883">
        <v>399070930</v>
      </c>
      <c r="B1066" s="231" t="s">
        <v>1998</v>
      </c>
      <c r="C1066" s="231">
        <v>0</v>
      </c>
      <c r="D1066" s="231">
        <v>0</v>
      </c>
      <c r="E1066" s="231">
        <v>0</v>
      </c>
      <c r="F1066" s="231">
        <v>0</v>
      </c>
      <c r="G1066" s="1883">
        <v>39907</v>
      </c>
    </row>
    <row r="1067" spans="1:7" x14ac:dyDescent="0.25">
      <c r="A1067" s="1883">
        <v>399070975</v>
      </c>
      <c r="B1067" s="231" t="s">
        <v>2000</v>
      </c>
      <c r="C1067" s="231">
        <v>0</v>
      </c>
      <c r="D1067" s="231">
        <v>0</v>
      </c>
      <c r="E1067" s="231">
        <v>0</v>
      </c>
      <c r="F1067" s="231">
        <v>0</v>
      </c>
      <c r="G1067" s="1883">
        <v>39907</v>
      </c>
    </row>
    <row r="1068" spans="1:7" x14ac:dyDescent="0.25">
      <c r="A1068" s="1883">
        <v>399071100</v>
      </c>
      <c r="B1068" s="231" t="s">
        <v>2002</v>
      </c>
      <c r="C1068" s="231">
        <v>0</v>
      </c>
      <c r="D1068" s="231">
        <v>0</v>
      </c>
      <c r="E1068" s="231">
        <v>0</v>
      </c>
      <c r="F1068" s="231">
        <v>0</v>
      </c>
      <c r="G1068" s="1883">
        <v>39907</v>
      </c>
    </row>
    <row r="1069" spans="1:7" x14ac:dyDescent="0.25">
      <c r="A1069" s="1883">
        <v>399071135</v>
      </c>
      <c r="B1069" s="231" t="s">
        <v>2004</v>
      </c>
      <c r="C1069" s="231">
        <v>0</v>
      </c>
      <c r="D1069" s="231">
        <v>0</v>
      </c>
      <c r="E1069" s="231">
        <v>0</v>
      </c>
      <c r="F1069" s="231">
        <v>0</v>
      </c>
      <c r="G1069" s="1883">
        <v>39907</v>
      </c>
    </row>
    <row r="1070" spans="1:7" x14ac:dyDescent="0.25">
      <c r="A1070" s="1883">
        <v>399072000</v>
      </c>
      <c r="B1070" s="231" t="s">
        <v>2006</v>
      </c>
      <c r="C1070" s="231">
        <v>0</v>
      </c>
      <c r="D1070" s="231">
        <v>0</v>
      </c>
      <c r="E1070" s="231">
        <v>0</v>
      </c>
      <c r="F1070" s="231">
        <v>0</v>
      </c>
      <c r="G1070" s="1883">
        <v>39907</v>
      </c>
    </row>
    <row r="1071" spans="1:7" x14ac:dyDescent="0.25">
      <c r="A1071" s="1883">
        <v>399072002</v>
      </c>
      <c r="B1071" s="231" t="s">
        <v>2004</v>
      </c>
      <c r="C1071" s="231">
        <v>12397.78</v>
      </c>
      <c r="D1071" s="231">
        <v>5500</v>
      </c>
      <c r="E1071" s="231">
        <v>5500</v>
      </c>
      <c r="F1071" s="231">
        <v>6897.78</v>
      </c>
      <c r="G1071" s="1883">
        <v>39907</v>
      </c>
    </row>
    <row r="1072" spans="1:7" x14ac:dyDescent="0.25">
      <c r="A1072" s="1883">
        <v>399072003</v>
      </c>
      <c r="B1072" s="231" t="s">
        <v>2009</v>
      </c>
      <c r="C1072" s="231">
        <v>0</v>
      </c>
      <c r="D1072" s="231">
        <v>0</v>
      </c>
      <c r="E1072" s="231">
        <v>0</v>
      </c>
      <c r="F1072" s="231">
        <v>0</v>
      </c>
      <c r="G1072" s="1883">
        <v>39907</v>
      </c>
    </row>
    <row r="1073" spans="1:7" x14ac:dyDescent="0.25">
      <c r="A1073" s="1883">
        <v>399072004</v>
      </c>
      <c r="B1073" s="231" t="s">
        <v>2011</v>
      </c>
      <c r="C1073" s="231">
        <v>48262.35</v>
      </c>
      <c r="D1073" s="231">
        <v>45000</v>
      </c>
      <c r="E1073" s="231">
        <v>45000</v>
      </c>
      <c r="F1073" s="231">
        <v>3262.35</v>
      </c>
      <c r="G1073" s="1883">
        <v>39907</v>
      </c>
    </row>
    <row r="1074" spans="1:7" x14ac:dyDescent="0.25">
      <c r="A1074" s="1883">
        <v>399072005</v>
      </c>
      <c r="B1074" s="231" t="s">
        <v>2013</v>
      </c>
      <c r="C1074" s="231">
        <v>0</v>
      </c>
      <c r="D1074" s="231">
        <v>1100</v>
      </c>
      <c r="E1074" s="231">
        <v>1100</v>
      </c>
      <c r="F1074" s="231">
        <v>-1100</v>
      </c>
      <c r="G1074" s="1883">
        <v>39907</v>
      </c>
    </row>
    <row r="1075" spans="1:7" x14ac:dyDescent="0.25">
      <c r="A1075" s="1883">
        <v>399072006</v>
      </c>
      <c r="B1075" s="231" t="s">
        <v>2015</v>
      </c>
      <c r="C1075" s="231">
        <v>0</v>
      </c>
      <c r="D1075" s="231">
        <v>0</v>
      </c>
      <c r="E1075" s="231">
        <v>0</v>
      </c>
      <c r="F1075" s="231">
        <v>0</v>
      </c>
      <c r="G1075" s="1883">
        <v>39907</v>
      </c>
    </row>
    <row r="1076" spans="1:7" x14ac:dyDescent="0.25">
      <c r="A1076" s="1883">
        <v>399072022</v>
      </c>
      <c r="B1076" s="231" t="s">
        <v>2017</v>
      </c>
      <c r="C1076" s="231">
        <v>0</v>
      </c>
      <c r="D1076" s="231">
        <v>0</v>
      </c>
      <c r="E1076" s="231">
        <v>0</v>
      </c>
      <c r="F1076" s="231">
        <v>0</v>
      </c>
      <c r="G1076" s="1883">
        <v>39907</v>
      </c>
    </row>
    <row r="1077" spans="1:7" x14ac:dyDescent="0.25">
      <c r="A1077" s="1883">
        <v>399072401</v>
      </c>
      <c r="B1077" s="231" t="s">
        <v>2019</v>
      </c>
      <c r="C1077" s="231">
        <v>245185.45</v>
      </c>
      <c r="D1077" s="231">
        <v>101450</v>
      </c>
      <c r="E1077" s="231">
        <v>101450</v>
      </c>
      <c r="F1077" s="231">
        <v>143735.45000000001</v>
      </c>
      <c r="G1077" s="1883">
        <v>39907</v>
      </c>
    </row>
    <row r="1078" spans="1:7" x14ac:dyDescent="0.25">
      <c r="A1078" s="1883">
        <v>399072408</v>
      </c>
      <c r="B1078" s="231" t="s">
        <v>2758</v>
      </c>
      <c r="C1078" s="231">
        <v>4679.12</v>
      </c>
      <c r="D1078" s="231">
        <v>2750</v>
      </c>
      <c r="E1078" s="231">
        <v>2750</v>
      </c>
      <c r="F1078" s="231">
        <v>1929.12</v>
      </c>
      <c r="G1078" s="1883">
        <v>39907</v>
      </c>
    </row>
    <row r="1079" spans="1:7" x14ac:dyDescent="0.25">
      <c r="A1079" s="1883">
        <v>399072423</v>
      </c>
      <c r="B1079" s="231" t="s">
        <v>2021</v>
      </c>
      <c r="C1079" s="231">
        <v>41833.97</v>
      </c>
      <c r="D1079" s="231">
        <v>28200</v>
      </c>
      <c r="E1079" s="231">
        <v>28200</v>
      </c>
      <c r="F1079" s="231">
        <v>13633.97</v>
      </c>
      <c r="G1079" s="1883">
        <v>39907</v>
      </c>
    </row>
    <row r="1080" spans="1:7" x14ac:dyDescent="0.25">
      <c r="A1080" s="1883">
        <v>399072432</v>
      </c>
      <c r="B1080" s="231" t="s">
        <v>2023</v>
      </c>
      <c r="C1080" s="231">
        <v>0</v>
      </c>
      <c r="D1080" s="231">
        <v>0</v>
      </c>
      <c r="E1080" s="231">
        <v>0</v>
      </c>
      <c r="F1080" s="231">
        <v>0</v>
      </c>
      <c r="G1080" s="1883">
        <v>39907</v>
      </c>
    </row>
    <row r="1081" spans="1:7" x14ac:dyDescent="0.25">
      <c r="A1081" s="1883">
        <v>399072435</v>
      </c>
      <c r="B1081" s="231" t="s">
        <v>2025</v>
      </c>
      <c r="C1081" s="231">
        <v>0</v>
      </c>
      <c r="D1081" s="231">
        <v>500</v>
      </c>
      <c r="E1081" s="231">
        <v>500</v>
      </c>
      <c r="F1081" s="231">
        <v>-500</v>
      </c>
      <c r="G1081" s="1883">
        <v>39907</v>
      </c>
    </row>
    <row r="1082" spans="1:7" x14ac:dyDescent="0.25">
      <c r="A1082" s="1883">
        <v>399072446</v>
      </c>
      <c r="B1082" s="231" t="s">
        <v>2027</v>
      </c>
      <c r="C1082" s="231">
        <v>0</v>
      </c>
      <c r="D1082" s="231">
        <v>0</v>
      </c>
      <c r="E1082" s="231">
        <v>0</v>
      </c>
      <c r="F1082" s="231">
        <v>0</v>
      </c>
      <c r="G1082" s="1883">
        <v>39907</v>
      </c>
    </row>
    <row r="1083" spans="1:7" x14ac:dyDescent="0.25">
      <c r="A1083" s="1883">
        <v>399072500</v>
      </c>
      <c r="B1083" s="231" t="s">
        <v>2029</v>
      </c>
      <c r="C1083" s="231">
        <v>0</v>
      </c>
      <c r="D1083" s="231">
        <v>0</v>
      </c>
      <c r="E1083" s="231">
        <v>0</v>
      </c>
      <c r="F1083" s="231">
        <v>0</v>
      </c>
      <c r="G1083" s="1883">
        <v>39907</v>
      </c>
    </row>
    <row r="1084" spans="1:7" x14ac:dyDescent="0.25">
      <c r="A1084" s="1883">
        <v>399072510</v>
      </c>
      <c r="B1084" s="231" t="s">
        <v>2031</v>
      </c>
      <c r="C1084" s="231">
        <v>0</v>
      </c>
      <c r="D1084" s="231">
        <v>0</v>
      </c>
      <c r="E1084" s="231">
        <v>0</v>
      </c>
      <c r="F1084" s="231">
        <v>0</v>
      </c>
      <c r="G1084" s="1883">
        <v>39907</v>
      </c>
    </row>
    <row r="1085" spans="1:7" x14ac:dyDescent="0.25">
      <c r="A1085" s="1883">
        <v>399072520</v>
      </c>
      <c r="B1085" s="231" t="s">
        <v>2033</v>
      </c>
      <c r="C1085" s="231">
        <v>0</v>
      </c>
      <c r="D1085" s="231">
        <v>0</v>
      </c>
      <c r="E1085" s="231">
        <v>0</v>
      </c>
      <c r="F1085" s="231">
        <v>0</v>
      </c>
      <c r="G1085" s="1883">
        <v>39907</v>
      </c>
    </row>
    <row r="1086" spans="1:7" x14ac:dyDescent="0.25">
      <c r="A1086" s="1883">
        <v>399072701</v>
      </c>
      <c r="B1086" s="231" t="s">
        <v>2035</v>
      </c>
      <c r="C1086" s="231">
        <v>0</v>
      </c>
      <c r="D1086" s="231">
        <v>0</v>
      </c>
      <c r="E1086" s="231">
        <v>0</v>
      </c>
      <c r="F1086" s="231">
        <v>0</v>
      </c>
      <c r="G1086" s="1883">
        <v>39907</v>
      </c>
    </row>
    <row r="1087" spans="1:7" x14ac:dyDescent="0.25">
      <c r="A1087" s="1883">
        <v>399072703</v>
      </c>
      <c r="B1087" s="231" t="s">
        <v>2037</v>
      </c>
      <c r="C1087" s="231">
        <v>0</v>
      </c>
      <c r="D1087" s="231">
        <v>150</v>
      </c>
      <c r="E1087" s="231">
        <v>150</v>
      </c>
      <c r="F1087" s="231">
        <v>-150</v>
      </c>
      <c r="G1087" s="1883">
        <v>39907</v>
      </c>
    </row>
    <row r="1088" spans="1:7" x14ac:dyDescent="0.25">
      <c r="A1088" s="1883">
        <v>399072706</v>
      </c>
      <c r="B1088" s="231" t="s">
        <v>2039</v>
      </c>
      <c r="C1088" s="231">
        <v>0</v>
      </c>
      <c r="D1088" s="231">
        <v>150</v>
      </c>
      <c r="E1088" s="231">
        <v>150</v>
      </c>
      <c r="F1088" s="231">
        <v>-150</v>
      </c>
      <c r="G1088" s="1883">
        <v>39907</v>
      </c>
    </row>
    <row r="1089" spans="1:7" x14ac:dyDescent="0.25">
      <c r="A1089" s="1883">
        <v>399072708</v>
      </c>
      <c r="B1089" s="231" t="s">
        <v>2041</v>
      </c>
      <c r="C1089" s="231">
        <v>0</v>
      </c>
      <c r="D1089" s="231">
        <v>0</v>
      </c>
      <c r="E1089" s="231">
        <v>0</v>
      </c>
      <c r="F1089" s="231">
        <v>0</v>
      </c>
      <c r="G1089" s="1883">
        <v>39907</v>
      </c>
    </row>
    <row r="1090" spans="1:7" x14ac:dyDescent="0.25">
      <c r="A1090" s="1883">
        <v>399072712</v>
      </c>
      <c r="B1090" s="231" t="s">
        <v>2043</v>
      </c>
      <c r="C1090" s="231">
        <v>0</v>
      </c>
      <c r="D1090" s="231">
        <v>0</v>
      </c>
      <c r="E1090" s="231">
        <v>0</v>
      </c>
      <c r="F1090" s="231">
        <v>0</v>
      </c>
      <c r="G1090" s="1883">
        <v>39907</v>
      </c>
    </row>
    <row r="1091" spans="1:7" x14ac:dyDescent="0.25">
      <c r="A1091" s="1883">
        <v>399072713</v>
      </c>
      <c r="B1091" s="231" t="s">
        <v>2045</v>
      </c>
      <c r="C1091" s="231">
        <v>11036.56</v>
      </c>
      <c r="D1091" s="231">
        <v>14100</v>
      </c>
      <c r="E1091" s="231">
        <v>14100</v>
      </c>
      <c r="F1091" s="231">
        <v>-3063.44</v>
      </c>
      <c r="G1091" s="1883">
        <v>39907</v>
      </c>
    </row>
    <row r="1092" spans="1:7" x14ac:dyDescent="0.25">
      <c r="A1092" s="1883">
        <v>399072714</v>
      </c>
      <c r="B1092" s="231" t="s">
        <v>2047</v>
      </c>
      <c r="C1092" s="231">
        <v>330</v>
      </c>
      <c r="D1092" s="231">
        <v>2000</v>
      </c>
      <c r="E1092" s="231">
        <v>2000</v>
      </c>
      <c r="F1092" s="231">
        <v>-1670</v>
      </c>
      <c r="G1092" s="1883">
        <v>39907</v>
      </c>
    </row>
    <row r="1093" spans="1:7" x14ac:dyDescent="0.25">
      <c r="A1093" s="1883">
        <v>399072801</v>
      </c>
      <c r="B1093" s="231" t="s">
        <v>2049</v>
      </c>
      <c r="C1093" s="231">
        <v>0</v>
      </c>
      <c r="D1093" s="231">
        <v>0</v>
      </c>
      <c r="E1093" s="231">
        <v>0</v>
      </c>
      <c r="F1093" s="231">
        <v>0</v>
      </c>
      <c r="G1093" s="1883">
        <v>39907</v>
      </c>
    </row>
    <row r="1094" spans="1:7" x14ac:dyDescent="0.25">
      <c r="A1094" s="1883">
        <v>399072921</v>
      </c>
      <c r="B1094" s="231" t="s">
        <v>2051</v>
      </c>
      <c r="C1094" s="231">
        <v>0</v>
      </c>
      <c r="D1094" s="231">
        <v>0</v>
      </c>
      <c r="E1094" s="231">
        <v>0</v>
      </c>
      <c r="F1094" s="231">
        <v>0</v>
      </c>
      <c r="G1094" s="1883">
        <v>39907</v>
      </c>
    </row>
    <row r="1095" spans="1:7" x14ac:dyDescent="0.25">
      <c r="A1095" s="1883">
        <v>399074600</v>
      </c>
      <c r="B1095" s="231" t="s">
        <v>2053</v>
      </c>
      <c r="C1095" s="231">
        <v>0</v>
      </c>
      <c r="D1095" s="231">
        <v>0</v>
      </c>
      <c r="E1095" s="231">
        <v>0</v>
      </c>
      <c r="F1095" s="231">
        <v>0</v>
      </c>
      <c r="G1095" s="1883">
        <v>39907</v>
      </c>
    </row>
    <row r="1096" spans="1:7" x14ac:dyDescent="0.25">
      <c r="A1096" s="1883">
        <v>399074610</v>
      </c>
      <c r="B1096" s="231" t="s">
        <v>2055</v>
      </c>
      <c r="C1096" s="231">
        <v>0</v>
      </c>
      <c r="D1096" s="231">
        <v>0</v>
      </c>
      <c r="E1096" s="231">
        <v>0</v>
      </c>
      <c r="F1096" s="231">
        <v>0</v>
      </c>
      <c r="G1096" s="1883">
        <v>39907</v>
      </c>
    </row>
    <row r="1097" spans="1:7" x14ac:dyDescent="0.25">
      <c r="A1097" s="1883">
        <v>399074611</v>
      </c>
      <c r="B1097" s="231" t="s">
        <v>2057</v>
      </c>
      <c r="C1097" s="231">
        <v>0</v>
      </c>
      <c r="D1097" s="231">
        <v>0</v>
      </c>
      <c r="E1097" s="231">
        <v>0</v>
      </c>
      <c r="F1097" s="231">
        <v>0</v>
      </c>
      <c r="G1097" s="1883">
        <v>39907</v>
      </c>
    </row>
    <row r="1098" spans="1:7" x14ac:dyDescent="0.25">
      <c r="A1098" s="1883">
        <v>399074612</v>
      </c>
      <c r="B1098" s="231" t="s">
        <v>2059</v>
      </c>
      <c r="C1098" s="231">
        <v>0</v>
      </c>
      <c r="D1098" s="231">
        <v>0</v>
      </c>
      <c r="E1098" s="231">
        <v>0</v>
      </c>
      <c r="F1098" s="231">
        <v>0</v>
      </c>
      <c r="G1098" s="1883">
        <v>39907</v>
      </c>
    </row>
    <row r="1099" spans="1:7" x14ac:dyDescent="0.25">
      <c r="A1099" s="1883">
        <v>399074613</v>
      </c>
      <c r="B1099" s="231" t="s">
        <v>2061</v>
      </c>
      <c r="C1099" s="231">
        <v>0</v>
      </c>
      <c r="D1099" s="231">
        <v>0</v>
      </c>
      <c r="E1099" s="231">
        <v>0</v>
      </c>
      <c r="F1099" s="231">
        <v>0</v>
      </c>
      <c r="G1099" s="1883">
        <v>39907</v>
      </c>
    </row>
    <row r="1100" spans="1:7" x14ac:dyDescent="0.25">
      <c r="A1100" s="1883">
        <v>399074618</v>
      </c>
      <c r="B1100" s="231" t="s">
        <v>2063</v>
      </c>
      <c r="C1100" s="231">
        <v>0</v>
      </c>
      <c r="D1100" s="231">
        <v>0</v>
      </c>
      <c r="E1100" s="231">
        <v>0</v>
      </c>
      <c r="F1100" s="231">
        <v>0</v>
      </c>
      <c r="G1100" s="1883">
        <v>39907</v>
      </c>
    </row>
    <row r="1101" spans="1:7" x14ac:dyDescent="0.25">
      <c r="A1101" s="1883">
        <v>399074619</v>
      </c>
      <c r="B1101" s="231" t="s">
        <v>2065</v>
      </c>
      <c r="C1101" s="231">
        <v>0</v>
      </c>
      <c r="D1101" s="231">
        <v>0</v>
      </c>
      <c r="E1101" s="231">
        <v>0</v>
      </c>
      <c r="F1101" s="231">
        <v>0</v>
      </c>
      <c r="G1101" s="1883">
        <v>39907</v>
      </c>
    </row>
    <row r="1102" spans="1:7" x14ac:dyDescent="0.25">
      <c r="A1102" s="1883">
        <v>399074621</v>
      </c>
      <c r="B1102" s="231" t="s">
        <v>2067</v>
      </c>
      <c r="C1102" s="231">
        <v>0</v>
      </c>
      <c r="D1102" s="231">
        <v>0</v>
      </c>
      <c r="E1102" s="231">
        <v>0</v>
      </c>
      <c r="F1102" s="231">
        <v>0</v>
      </c>
      <c r="G1102" s="1883">
        <v>39907</v>
      </c>
    </row>
    <row r="1103" spans="1:7" x14ac:dyDescent="0.25">
      <c r="A1103" s="1883">
        <v>399075580</v>
      </c>
      <c r="B1103" s="231" t="s">
        <v>2069</v>
      </c>
      <c r="C1103" s="231">
        <v>602.58000000000004</v>
      </c>
      <c r="D1103" s="231">
        <v>0</v>
      </c>
      <c r="E1103" s="231">
        <v>0</v>
      </c>
      <c r="F1103" s="231">
        <v>602.58000000000004</v>
      </c>
      <c r="G1103" s="1883">
        <v>39907</v>
      </c>
    </row>
    <row r="1104" spans="1:7" x14ac:dyDescent="0.25">
      <c r="A1104" s="1883">
        <v>399075581</v>
      </c>
      <c r="B1104" s="231" t="s">
        <v>2071</v>
      </c>
      <c r="C1104" s="231">
        <v>0</v>
      </c>
      <c r="D1104" s="231">
        <v>0</v>
      </c>
      <c r="E1104" s="231">
        <v>0</v>
      </c>
      <c r="F1104" s="231">
        <v>0</v>
      </c>
      <c r="G1104" s="1883">
        <v>39907</v>
      </c>
    </row>
    <row r="1105" spans="1:7" x14ac:dyDescent="0.25">
      <c r="A1105" s="1883">
        <v>399075582</v>
      </c>
      <c r="B1105" s="231" t="s">
        <v>2073</v>
      </c>
      <c r="C1105" s="231">
        <v>0</v>
      </c>
      <c r="D1105" s="231">
        <v>0</v>
      </c>
      <c r="E1105" s="231">
        <v>0</v>
      </c>
      <c r="F1105" s="231">
        <v>0</v>
      </c>
      <c r="G1105" s="1883">
        <v>39907</v>
      </c>
    </row>
    <row r="1106" spans="1:7" x14ac:dyDescent="0.25">
      <c r="A1106" s="1883">
        <v>399075584</v>
      </c>
      <c r="B1106" s="231" t="s">
        <v>2075</v>
      </c>
      <c r="C1106" s="231">
        <v>0</v>
      </c>
      <c r="D1106" s="231">
        <v>0</v>
      </c>
      <c r="E1106" s="231">
        <v>0</v>
      </c>
      <c r="F1106" s="231">
        <v>0</v>
      </c>
      <c r="G1106" s="1883">
        <v>39907</v>
      </c>
    </row>
    <row r="1107" spans="1:7" x14ac:dyDescent="0.25">
      <c r="A1107" s="1883">
        <v>399075586</v>
      </c>
      <c r="B1107" s="231" t="s">
        <v>2077</v>
      </c>
      <c r="C1107" s="231">
        <v>0</v>
      </c>
      <c r="D1107" s="231">
        <v>0</v>
      </c>
      <c r="E1107" s="231">
        <v>0</v>
      </c>
      <c r="F1107" s="231">
        <v>0</v>
      </c>
      <c r="G1107" s="1883">
        <v>39907</v>
      </c>
    </row>
    <row r="1108" spans="1:7" x14ac:dyDescent="0.25">
      <c r="A1108" s="1883">
        <v>399075587</v>
      </c>
      <c r="B1108" s="231" t="s">
        <v>2079</v>
      </c>
      <c r="C1108" s="231">
        <v>0</v>
      </c>
      <c r="D1108" s="231">
        <v>0</v>
      </c>
      <c r="E1108" s="231">
        <v>0</v>
      </c>
      <c r="F1108" s="231">
        <v>0</v>
      </c>
      <c r="G1108" s="1883">
        <v>39907</v>
      </c>
    </row>
    <row r="1109" spans="1:7" x14ac:dyDescent="0.25">
      <c r="A1109" s="1883">
        <v>399075588</v>
      </c>
      <c r="B1109" s="231" t="s">
        <v>2081</v>
      </c>
      <c r="C1109" s="231">
        <v>0</v>
      </c>
      <c r="D1109" s="231">
        <v>0</v>
      </c>
      <c r="E1109" s="231">
        <v>0</v>
      </c>
      <c r="F1109" s="231">
        <v>0</v>
      </c>
      <c r="G1109" s="1883">
        <v>39907</v>
      </c>
    </row>
    <row r="1110" spans="1:7" x14ac:dyDescent="0.25">
      <c r="A1110" s="1883">
        <v>399075589</v>
      </c>
      <c r="B1110" s="231" t="s">
        <v>2083</v>
      </c>
      <c r="C1110" s="231">
        <v>0</v>
      </c>
      <c r="D1110" s="231">
        <v>0</v>
      </c>
      <c r="E1110" s="231">
        <v>0</v>
      </c>
      <c r="F1110" s="231">
        <v>0</v>
      </c>
      <c r="G1110" s="1883">
        <v>39907</v>
      </c>
    </row>
    <row r="1111" spans="1:7" x14ac:dyDescent="0.25">
      <c r="A1111" s="1883">
        <v>399075590</v>
      </c>
      <c r="B1111" s="231" t="s">
        <v>2085</v>
      </c>
      <c r="C1111" s="231">
        <v>0</v>
      </c>
      <c r="D1111" s="231">
        <v>0</v>
      </c>
      <c r="E1111" s="231">
        <v>0</v>
      </c>
      <c r="F1111" s="231">
        <v>0</v>
      </c>
      <c r="G1111" s="1883">
        <v>39907</v>
      </c>
    </row>
    <row r="1112" spans="1:7" x14ac:dyDescent="0.25">
      <c r="A1112" s="1883">
        <v>399075591</v>
      </c>
      <c r="B1112" s="231" t="s">
        <v>2087</v>
      </c>
      <c r="C1112" s="231">
        <v>0</v>
      </c>
      <c r="D1112" s="231">
        <v>0</v>
      </c>
      <c r="E1112" s="231">
        <v>0</v>
      </c>
      <c r="F1112" s="231">
        <v>0</v>
      </c>
      <c r="G1112" s="1883">
        <v>39907</v>
      </c>
    </row>
    <row r="1113" spans="1:7" x14ac:dyDescent="0.25">
      <c r="A1113" s="1883">
        <v>399075592</v>
      </c>
      <c r="B1113" s="231" t="s">
        <v>2089</v>
      </c>
      <c r="C1113" s="231">
        <v>0</v>
      </c>
      <c r="D1113" s="231">
        <v>0</v>
      </c>
      <c r="E1113" s="231">
        <v>0</v>
      </c>
      <c r="F1113" s="231">
        <v>0</v>
      </c>
      <c r="G1113" s="1883">
        <v>39907</v>
      </c>
    </row>
    <row r="1114" spans="1:7" x14ac:dyDescent="0.25">
      <c r="A1114" s="1883">
        <v>399075593</v>
      </c>
      <c r="B1114" s="231" t="s">
        <v>2091</v>
      </c>
      <c r="C1114" s="231">
        <v>0</v>
      </c>
      <c r="D1114" s="231">
        <v>0</v>
      </c>
      <c r="E1114" s="231">
        <v>0</v>
      </c>
      <c r="F1114" s="231">
        <v>0</v>
      </c>
      <c r="G1114" s="1883">
        <v>39907</v>
      </c>
    </row>
    <row r="1115" spans="1:7" x14ac:dyDescent="0.25">
      <c r="A1115" s="1883">
        <v>399075594</v>
      </c>
      <c r="B1115" s="231" t="s">
        <v>2093</v>
      </c>
      <c r="C1115" s="231">
        <v>0</v>
      </c>
      <c r="D1115" s="231">
        <v>0</v>
      </c>
      <c r="E1115" s="231">
        <v>0</v>
      </c>
      <c r="F1115" s="231">
        <v>0</v>
      </c>
      <c r="G1115" s="1883">
        <v>39907</v>
      </c>
    </row>
    <row r="1116" spans="1:7" x14ac:dyDescent="0.25">
      <c r="A1116" s="1883">
        <v>399075595</v>
      </c>
      <c r="B1116" s="231" t="s">
        <v>2095</v>
      </c>
      <c r="C1116" s="231">
        <v>0</v>
      </c>
      <c r="D1116" s="231">
        <v>0</v>
      </c>
      <c r="E1116" s="231">
        <v>0</v>
      </c>
      <c r="F1116" s="231">
        <v>0</v>
      </c>
      <c r="G1116" s="1883">
        <v>39907</v>
      </c>
    </row>
    <row r="1117" spans="1:7" x14ac:dyDescent="0.25">
      <c r="A1117" s="1883">
        <v>399075596</v>
      </c>
      <c r="B1117" s="231" t="s">
        <v>2097</v>
      </c>
      <c r="C1117" s="231">
        <v>0</v>
      </c>
      <c r="D1117" s="231">
        <v>0</v>
      </c>
      <c r="E1117" s="231">
        <v>0</v>
      </c>
      <c r="F1117" s="231">
        <v>0</v>
      </c>
      <c r="G1117" s="1883">
        <v>39907</v>
      </c>
    </row>
    <row r="1118" spans="1:7" x14ac:dyDescent="0.25">
      <c r="A1118" s="1883">
        <v>399075597</v>
      </c>
      <c r="B1118" s="231" t="s">
        <v>2099</v>
      </c>
      <c r="C1118" s="231">
        <v>0</v>
      </c>
      <c r="D1118" s="231">
        <v>0</v>
      </c>
      <c r="E1118" s="231">
        <v>0</v>
      </c>
      <c r="F1118" s="231">
        <v>0</v>
      </c>
      <c r="G1118" s="1883">
        <v>39907</v>
      </c>
    </row>
    <row r="1119" spans="1:7" x14ac:dyDescent="0.25">
      <c r="A1119" s="1883">
        <v>399075598</v>
      </c>
      <c r="B1119" s="231" t="s">
        <v>2101</v>
      </c>
      <c r="C1119" s="231">
        <v>0</v>
      </c>
      <c r="D1119" s="231">
        <v>0</v>
      </c>
      <c r="E1119" s="231">
        <v>0</v>
      </c>
      <c r="F1119" s="231">
        <v>0</v>
      </c>
      <c r="G1119" s="1883">
        <v>39907</v>
      </c>
    </row>
    <row r="1120" spans="1:7" x14ac:dyDescent="0.25">
      <c r="A1120" s="1883">
        <v>399076009</v>
      </c>
      <c r="B1120" s="231" t="s">
        <v>2103</v>
      </c>
      <c r="C1120" s="231">
        <v>0</v>
      </c>
      <c r="D1120" s="231">
        <v>0</v>
      </c>
      <c r="E1120" s="231">
        <v>0</v>
      </c>
      <c r="F1120" s="231">
        <v>0</v>
      </c>
      <c r="G1120" s="1883">
        <v>39907</v>
      </c>
    </row>
    <row r="1121" spans="1:7" x14ac:dyDescent="0.25">
      <c r="A1121" s="1883">
        <v>399076010</v>
      </c>
      <c r="B1121" s="231" t="s">
        <v>2105</v>
      </c>
      <c r="C1121" s="231">
        <v>0</v>
      </c>
      <c r="D1121" s="231">
        <v>0</v>
      </c>
      <c r="E1121" s="231">
        <v>0</v>
      </c>
      <c r="F1121" s="231">
        <v>0</v>
      </c>
      <c r="G1121" s="1883">
        <v>39907</v>
      </c>
    </row>
    <row r="1122" spans="1:7" x14ac:dyDescent="0.25">
      <c r="A1122" s="1883">
        <v>399076011</v>
      </c>
      <c r="B1122" s="231" t="s">
        <v>2107</v>
      </c>
      <c r="C1122" s="231">
        <v>0</v>
      </c>
      <c r="D1122" s="231">
        <v>0</v>
      </c>
      <c r="E1122" s="231">
        <v>0</v>
      </c>
      <c r="F1122" s="231">
        <v>0</v>
      </c>
      <c r="G1122" s="1883">
        <v>39907</v>
      </c>
    </row>
    <row r="1123" spans="1:7" x14ac:dyDescent="0.25">
      <c r="A1123" s="1883">
        <v>399079003</v>
      </c>
      <c r="B1123" s="231" t="s">
        <v>2109</v>
      </c>
      <c r="C1123" s="231">
        <v>0</v>
      </c>
      <c r="D1123" s="231">
        <v>0</v>
      </c>
      <c r="E1123" s="231">
        <v>0</v>
      </c>
      <c r="F1123" s="231">
        <v>0</v>
      </c>
      <c r="G1123" s="1883">
        <v>39907</v>
      </c>
    </row>
    <row r="1124" spans="1:7" x14ac:dyDescent="0.25">
      <c r="A1124" s="1883">
        <v>399079051</v>
      </c>
      <c r="B1124" s="231" t="s">
        <v>2111</v>
      </c>
      <c r="C1124" s="231">
        <v>0</v>
      </c>
      <c r="D1124" s="231">
        <v>0</v>
      </c>
      <c r="E1124" s="231">
        <v>0</v>
      </c>
      <c r="F1124" s="231">
        <v>0</v>
      </c>
      <c r="G1124" s="1883">
        <v>39907</v>
      </c>
    </row>
    <row r="1125" spans="1:7" x14ac:dyDescent="0.25">
      <c r="A1125" s="1883">
        <v>399079053</v>
      </c>
      <c r="B1125" s="231" t="s">
        <v>2113</v>
      </c>
      <c r="C1125" s="231">
        <v>0</v>
      </c>
      <c r="D1125" s="231">
        <v>0</v>
      </c>
      <c r="E1125" s="231">
        <v>0</v>
      </c>
      <c r="F1125" s="231">
        <v>0</v>
      </c>
      <c r="G1125" s="1883">
        <v>39907</v>
      </c>
    </row>
    <row r="1126" spans="1:7" x14ac:dyDescent="0.25">
      <c r="A1126" s="1883">
        <v>399079204</v>
      </c>
      <c r="B1126" s="231" t="s">
        <v>2115</v>
      </c>
      <c r="C1126" s="231">
        <v>0</v>
      </c>
      <c r="D1126" s="231">
        <v>0</v>
      </c>
      <c r="E1126" s="231">
        <v>0</v>
      </c>
      <c r="F1126" s="231">
        <v>0</v>
      </c>
      <c r="G1126" s="1883">
        <v>39907</v>
      </c>
    </row>
    <row r="1127" spans="1:7" x14ac:dyDescent="0.25">
      <c r="A1127" s="1883">
        <v>399079800</v>
      </c>
      <c r="B1127" s="231" t="s">
        <v>2117</v>
      </c>
      <c r="C1127" s="231">
        <v>0</v>
      </c>
      <c r="D1127" s="231">
        <v>0</v>
      </c>
      <c r="E1127" s="231">
        <v>0</v>
      </c>
      <c r="F1127" s="231">
        <v>0</v>
      </c>
      <c r="G1127" s="1883">
        <v>39907</v>
      </c>
    </row>
    <row r="1128" spans="1:7" x14ac:dyDescent="0.25">
      <c r="A1128" s="1883">
        <v>399079802</v>
      </c>
      <c r="B1128" s="231" t="s">
        <v>2119</v>
      </c>
      <c r="C1128" s="231">
        <v>0</v>
      </c>
      <c r="D1128" s="231">
        <v>0</v>
      </c>
      <c r="E1128" s="231">
        <v>0</v>
      </c>
      <c r="F1128" s="231">
        <v>0</v>
      </c>
      <c r="G1128" s="1883">
        <v>39907</v>
      </c>
    </row>
    <row r="1129" spans="1:7" x14ac:dyDescent="0.25">
      <c r="A1129" s="1883">
        <v>399079806</v>
      </c>
      <c r="B1129" s="231" t="s">
        <v>2786</v>
      </c>
      <c r="C1129" s="231">
        <v>0</v>
      </c>
      <c r="D1129" s="231">
        <v>-7500</v>
      </c>
      <c r="E1129" s="231">
        <v>-7500</v>
      </c>
      <c r="F1129" s="231">
        <v>7500</v>
      </c>
      <c r="G1129" s="1883">
        <v>39907</v>
      </c>
    </row>
    <row r="1130" spans="1:7" x14ac:dyDescent="0.25">
      <c r="A1130" s="1883">
        <v>399079846</v>
      </c>
      <c r="B1130" s="231" t="s">
        <v>2121</v>
      </c>
      <c r="C1130" s="231">
        <v>0</v>
      </c>
      <c r="D1130" s="231">
        <v>0</v>
      </c>
      <c r="E1130" s="231">
        <v>0</v>
      </c>
      <c r="F1130" s="231">
        <v>0</v>
      </c>
      <c r="G1130" s="1883">
        <v>39907</v>
      </c>
    </row>
    <row r="1131" spans="1:7" x14ac:dyDescent="0.25">
      <c r="A1131" s="1883">
        <v>399080100</v>
      </c>
      <c r="B1131" s="231" t="s">
        <v>2123</v>
      </c>
      <c r="C1131" s="231">
        <v>185377.09</v>
      </c>
      <c r="D1131" s="231">
        <v>148350</v>
      </c>
      <c r="E1131" s="231">
        <v>148350</v>
      </c>
      <c r="F1131" s="231">
        <v>37027.089999999997</v>
      </c>
      <c r="G1131" s="1883">
        <v>39908</v>
      </c>
    </row>
    <row r="1132" spans="1:7" x14ac:dyDescent="0.25">
      <c r="A1132" s="1883">
        <v>399080101</v>
      </c>
      <c r="B1132" s="231" t="s">
        <v>2125</v>
      </c>
      <c r="C1132" s="231">
        <v>0</v>
      </c>
      <c r="D1132" s="231">
        <v>0</v>
      </c>
      <c r="E1132" s="231">
        <v>0</v>
      </c>
      <c r="F1132" s="231">
        <v>0</v>
      </c>
      <c r="G1132" s="1883">
        <v>39908</v>
      </c>
    </row>
    <row r="1133" spans="1:7" x14ac:dyDescent="0.25">
      <c r="A1133" s="1883">
        <v>399080102</v>
      </c>
      <c r="B1133" s="231" t="s">
        <v>2127</v>
      </c>
      <c r="C1133" s="231">
        <v>0</v>
      </c>
      <c r="D1133" s="231">
        <v>0</v>
      </c>
      <c r="E1133" s="231">
        <v>0</v>
      </c>
      <c r="F1133" s="231">
        <v>0</v>
      </c>
      <c r="G1133" s="1883">
        <v>39908</v>
      </c>
    </row>
    <row r="1134" spans="1:7" x14ac:dyDescent="0.25">
      <c r="A1134" s="1883">
        <v>399080103</v>
      </c>
      <c r="B1134" s="231" t="s">
        <v>2129</v>
      </c>
      <c r="C1134" s="231">
        <v>0</v>
      </c>
      <c r="D1134" s="231">
        <v>0</v>
      </c>
      <c r="E1134" s="231">
        <v>0</v>
      </c>
      <c r="F1134" s="231">
        <v>0</v>
      </c>
      <c r="G1134" s="1883">
        <v>39908</v>
      </c>
    </row>
    <row r="1135" spans="1:7" x14ac:dyDescent="0.25">
      <c r="A1135" s="1883">
        <v>399080120</v>
      </c>
      <c r="B1135" s="231" t="s">
        <v>2131</v>
      </c>
      <c r="C1135" s="231">
        <v>0</v>
      </c>
      <c r="D1135" s="231">
        <v>0</v>
      </c>
      <c r="E1135" s="231">
        <v>0</v>
      </c>
      <c r="F1135" s="231">
        <v>0</v>
      </c>
      <c r="G1135" s="1883">
        <v>39908</v>
      </c>
    </row>
    <row r="1136" spans="1:7" x14ac:dyDescent="0.25">
      <c r="A1136" s="1883">
        <v>399080150</v>
      </c>
      <c r="B1136" s="231" t="s">
        <v>2133</v>
      </c>
      <c r="C1136" s="231">
        <v>1067.75</v>
      </c>
      <c r="D1136" s="231">
        <v>1500</v>
      </c>
      <c r="E1136" s="231">
        <v>1500</v>
      </c>
      <c r="F1136" s="231">
        <v>-432.25</v>
      </c>
      <c r="G1136" s="1883">
        <v>39908</v>
      </c>
    </row>
    <row r="1137" spans="1:7" x14ac:dyDescent="0.25">
      <c r="A1137" s="1883">
        <v>399080200</v>
      </c>
      <c r="B1137" s="231" t="s">
        <v>2135</v>
      </c>
      <c r="C1137" s="231">
        <v>-0.02</v>
      </c>
      <c r="D1137" s="231">
        <v>0</v>
      </c>
      <c r="E1137" s="231">
        <v>0</v>
      </c>
      <c r="F1137" s="231">
        <v>-0.02</v>
      </c>
      <c r="G1137" s="1883">
        <v>39908</v>
      </c>
    </row>
    <row r="1138" spans="1:7" x14ac:dyDescent="0.25">
      <c r="A1138" s="1883">
        <v>399080700</v>
      </c>
      <c r="B1138" s="231" t="s">
        <v>2137</v>
      </c>
      <c r="C1138" s="231">
        <v>0</v>
      </c>
      <c r="D1138" s="231">
        <v>0</v>
      </c>
      <c r="E1138" s="231">
        <v>0</v>
      </c>
      <c r="F1138" s="231">
        <v>0</v>
      </c>
      <c r="G1138" s="1883">
        <v>39908</v>
      </c>
    </row>
    <row r="1139" spans="1:7" x14ac:dyDescent="0.25">
      <c r="A1139" s="1883">
        <v>399080730</v>
      </c>
      <c r="B1139" s="231" t="s">
        <v>2139</v>
      </c>
      <c r="C1139" s="231">
        <v>0</v>
      </c>
      <c r="D1139" s="231">
        <v>0</v>
      </c>
      <c r="E1139" s="231">
        <v>0</v>
      </c>
      <c r="F1139" s="231">
        <v>0</v>
      </c>
      <c r="G1139" s="1883">
        <v>39908</v>
      </c>
    </row>
    <row r="1140" spans="1:7" x14ac:dyDescent="0.25">
      <c r="A1140" s="1883">
        <v>399080800</v>
      </c>
      <c r="B1140" s="231" t="s">
        <v>2141</v>
      </c>
      <c r="C1140" s="231">
        <v>0</v>
      </c>
      <c r="D1140" s="231">
        <v>0</v>
      </c>
      <c r="E1140" s="231">
        <v>0</v>
      </c>
      <c r="F1140" s="231">
        <v>0</v>
      </c>
      <c r="G1140" s="1883">
        <v>39908</v>
      </c>
    </row>
    <row r="1141" spans="1:7" x14ac:dyDescent="0.25">
      <c r="A1141" s="1883">
        <v>399080930</v>
      </c>
      <c r="B1141" s="231" t="s">
        <v>2143</v>
      </c>
      <c r="C1141" s="231">
        <v>0</v>
      </c>
      <c r="D1141" s="231">
        <v>150</v>
      </c>
      <c r="E1141" s="231">
        <v>150</v>
      </c>
      <c r="F1141" s="231">
        <v>-150</v>
      </c>
      <c r="G1141" s="1883">
        <v>39908</v>
      </c>
    </row>
    <row r="1142" spans="1:7" x14ac:dyDescent="0.25">
      <c r="A1142" s="1883">
        <v>399081040</v>
      </c>
      <c r="B1142" s="231" t="s">
        <v>2145</v>
      </c>
      <c r="C1142" s="231">
        <v>0</v>
      </c>
      <c r="D1142" s="231">
        <v>0</v>
      </c>
      <c r="E1142" s="231">
        <v>0</v>
      </c>
      <c r="F1142" s="231">
        <v>0</v>
      </c>
      <c r="G1142" s="1883">
        <v>39908</v>
      </c>
    </row>
    <row r="1143" spans="1:7" x14ac:dyDescent="0.25">
      <c r="A1143" s="1883">
        <v>399081400</v>
      </c>
      <c r="B1143" s="231" t="s">
        <v>2147</v>
      </c>
      <c r="C1143" s="231">
        <v>484.24</v>
      </c>
      <c r="D1143" s="231">
        <v>2000</v>
      </c>
      <c r="E1143" s="231">
        <v>2000</v>
      </c>
      <c r="F1143" s="231">
        <v>-1515.76</v>
      </c>
      <c r="G1143" s="1883">
        <v>39908</v>
      </c>
    </row>
    <row r="1144" spans="1:7" x14ac:dyDescent="0.25">
      <c r="A1144" s="1883">
        <v>399081401</v>
      </c>
      <c r="B1144" s="231" t="s">
        <v>2149</v>
      </c>
      <c r="C1144" s="231">
        <v>0</v>
      </c>
      <c r="D1144" s="231">
        <v>0</v>
      </c>
      <c r="E1144" s="231">
        <v>0</v>
      </c>
      <c r="F1144" s="231">
        <v>0</v>
      </c>
      <c r="G1144" s="1883">
        <v>39908</v>
      </c>
    </row>
    <row r="1145" spans="1:7" x14ac:dyDescent="0.25">
      <c r="A1145" s="1883">
        <v>399081500</v>
      </c>
      <c r="B1145" s="231" t="s">
        <v>2151</v>
      </c>
      <c r="C1145" s="231">
        <v>0</v>
      </c>
      <c r="D1145" s="231">
        <v>5600</v>
      </c>
      <c r="E1145" s="231">
        <v>5600</v>
      </c>
      <c r="F1145" s="231">
        <v>-5600</v>
      </c>
      <c r="G1145" s="1883">
        <v>39908</v>
      </c>
    </row>
    <row r="1146" spans="1:7" x14ac:dyDescent="0.25">
      <c r="A1146" s="1883">
        <v>399081501</v>
      </c>
      <c r="B1146" s="231" t="s">
        <v>2153</v>
      </c>
      <c r="C1146" s="231">
        <v>0</v>
      </c>
      <c r="D1146" s="231">
        <v>0</v>
      </c>
      <c r="E1146" s="231">
        <v>0</v>
      </c>
      <c r="F1146" s="231">
        <v>0</v>
      </c>
      <c r="G1146" s="1883">
        <v>39908</v>
      </c>
    </row>
    <row r="1147" spans="1:7" x14ac:dyDescent="0.25">
      <c r="A1147" s="1883">
        <v>399081600</v>
      </c>
      <c r="B1147" s="231" t="s">
        <v>2155</v>
      </c>
      <c r="C1147" s="231">
        <v>12526.15</v>
      </c>
      <c r="D1147" s="231">
        <v>12850</v>
      </c>
      <c r="E1147" s="231">
        <v>12850</v>
      </c>
      <c r="F1147" s="231">
        <v>-323.85000000000002</v>
      </c>
      <c r="G1147" s="1883">
        <v>39908</v>
      </c>
    </row>
    <row r="1148" spans="1:7" x14ac:dyDescent="0.25">
      <c r="A1148" s="1883">
        <v>399081601</v>
      </c>
      <c r="B1148" s="231" t="s">
        <v>2157</v>
      </c>
      <c r="C1148" s="231">
        <v>0</v>
      </c>
      <c r="D1148" s="231">
        <v>0</v>
      </c>
      <c r="E1148" s="231">
        <v>0</v>
      </c>
      <c r="F1148" s="231">
        <v>0</v>
      </c>
      <c r="G1148" s="1883">
        <v>39908</v>
      </c>
    </row>
    <row r="1149" spans="1:7" x14ac:dyDescent="0.25">
      <c r="A1149" s="1883">
        <v>399081602</v>
      </c>
      <c r="B1149" s="231" t="s">
        <v>2159</v>
      </c>
      <c r="C1149" s="231">
        <v>0</v>
      </c>
      <c r="D1149" s="231">
        <v>0</v>
      </c>
      <c r="E1149" s="231">
        <v>0</v>
      </c>
      <c r="F1149" s="231">
        <v>0</v>
      </c>
      <c r="G1149" s="1883">
        <v>39908</v>
      </c>
    </row>
    <row r="1150" spans="1:7" x14ac:dyDescent="0.25">
      <c r="A1150" s="1883">
        <v>399081610</v>
      </c>
      <c r="B1150" s="231" t="s">
        <v>2161</v>
      </c>
      <c r="C1150" s="231">
        <v>0</v>
      </c>
      <c r="D1150" s="231">
        <v>6000</v>
      </c>
      <c r="E1150" s="231">
        <v>6000</v>
      </c>
      <c r="F1150" s="231">
        <v>-6000</v>
      </c>
      <c r="G1150" s="1883">
        <v>39908</v>
      </c>
    </row>
    <row r="1151" spans="1:7" x14ac:dyDescent="0.25">
      <c r="A1151" s="1883">
        <v>399081620</v>
      </c>
      <c r="B1151" s="231" t="s">
        <v>2163</v>
      </c>
      <c r="C1151" s="231">
        <v>192</v>
      </c>
      <c r="D1151" s="231">
        <v>150</v>
      </c>
      <c r="E1151" s="231">
        <v>150</v>
      </c>
      <c r="F1151" s="231">
        <v>42</v>
      </c>
      <c r="G1151" s="1883">
        <v>39908</v>
      </c>
    </row>
    <row r="1152" spans="1:7" x14ac:dyDescent="0.25">
      <c r="A1152" s="1883">
        <v>399081630</v>
      </c>
      <c r="B1152" s="231" t="s">
        <v>2165</v>
      </c>
      <c r="C1152" s="231">
        <v>0</v>
      </c>
      <c r="D1152" s="231">
        <v>0</v>
      </c>
      <c r="E1152" s="231">
        <v>0</v>
      </c>
      <c r="F1152" s="231">
        <v>0</v>
      </c>
      <c r="G1152" s="1883">
        <v>39908</v>
      </c>
    </row>
    <row r="1153" spans="1:7" x14ac:dyDescent="0.25">
      <c r="A1153" s="1883">
        <v>399082000</v>
      </c>
      <c r="B1153" s="231" t="s">
        <v>2167</v>
      </c>
      <c r="C1153" s="231">
        <v>0</v>
      </c>
      <c r="D1153" s="231">
        <v>50</v>
      </c>
      <c r="E1153" s="231">
        <v>50</v>
      </c>
      <c r="F1153" s="231">
        <v>-50</v>
      </c>
      <c r="G1153" s="1883">
        <v>39908</v>
      </c>
    </row>
    <row r="1154" spans="1:7" x14ac:dyDescent="0.25">
      <c r="A1154" s="1883">
        <v>399082002</v>
      </c>
      <c r="B1154" s="231" t="s">
        <v>2169</v>
      </c>
      <c r="C1154" s="231">
        <v>5263.85</v>
      </c>
      <c r="D1154" s="231">
        <v>2250</v>
      </c>
      <c r="E1154" s="231">
        <v>2250</v>
      </c>
      <c r="F1154" s="231">
        <v>3013.85</v>
      </c>
      <c r="G1154" s="1883">
        <v>39908</v>
      </c>
    </row>
    <row r="1155" spans="1:7" x14ac:dyDescent="0.25">
      <c r="A1155" s="1883">
        <v>399082003</v>
      </c>
      <c r="B1155" s="231" t="s">
        <v>2759</v>
      </c>
      <c r="C1155" s="231">
        <v>0</v>
      </c>
      <c r="D1155" s="231">
        <v>0</v>
      </c>
      <c r="E1155" s="231">
        <v>0</v>
      </c>
      <c r="F1155" s="231">
        <v>0</v>
      </c>
      <c r="G1155" s="1883">
        <v>39908</v>
      </c>
    </row>
    <row r="1156" spans="1:7" x14ac:dyDescent="0.25">
      <c r="A1156" s="1883">
        <v>399082004</v>
      </c>
      <c r="B1156" s="231" t="s">
        <v>2171</v>
      </c>
      <c r="C1156" s="231">
        <v>48499.56</v>
      </c>
      <c r="D1156" s="231">
        <v>21450</v>
      </c>
      <c r="E1156" s="231">
        <v>21450</v>
      </c>
      <c r="F1156" s="231">
        <v>27049.56</v>
      </c>
      <c r="G1156" s="1883">
        <v>39908</v>
      </c>
    </row>
    <row r="1157" spans="1:7" x14ac:dyDescent="0.25">
      <c r="A1157" s="1883">
        <v>399082006</v>
      </c>
      <c r="B1157" s="231" t="s">
        <v>2173</v>
      </c>
      <c r="C1157" s="231">
        <v>288.3</v>
      </c>
      <c r="D1157" s="231">
        <v>0</v>
      </c>
      <c r="E1157" s="231">
        <v>0</v>
      </c>
      <c r="F1157" s="231">
        <v>288.3</v>
      </c>
      <c r="G1157" s="1883">
        <v>39908</v>
      </c>
    </row>
    <row r="1158" spans="1:7" x14ac:dyDescent="0.25">
      <c r="A1158" s="1883">
        <v>399082015</v>
      </c>
      <c r="B1158" s="231" t="s">
        <v>2175</v>
      </c>
      <c r="C1158" s="231">
        <v>0</v>
      </c>
      <c r="D1158" s="231">
        <v>0</v>
      </c>
      <c r="E1158" s="231">
        <v>0</v>
      </c>
      <c r="F1158" s="231">
        <v>0</v>
      </c>
      <c r="G1158" s="1883">
        <v>39908</v>
      </c>
    </row>
    <row r="1159" spans="1:7" x14ac:dyDescent="0.25">
      <c r="A1159" s="1883">
        <v>399082022</v>
      </c>
      <c r="B1159" s="231" t="s">
        <v>2177</v>
      </c>
      <c r="C1159" s="231">
        <v>0</v>
      </c>
      <c r="D1159" s="231">
        <v>0</v>
      </c>
      <c r="E1159" s="231">
        <v>0</v>
      </c>
      <c r="F1159" s="231">
        <v>0</v>
      </c>
      <c r="G1159" s="1883">
        <v>39908</v>
      </c>
    </row>
    <row r="1160" spans="1:7" x14ac:dyDescent="0.25">
      <c r="A1160" s="1883">
        <v>399082106</v>
      </c>
      <c r="B1160" s="231" t="s">
        <v>2179</v>
      </c>
      <c r="C1160" s="231">
        <v>0</v>
      </c>
      <c r="D1160" s="231">
        <v>0</v>
      </c>
      <c r="E1160" s="231">
        <v>0</v>
      </c>
      <c r="F1160" s="231">
        <v>0</v>
      </c>
      <c r="G1160" s="1883">
        <v>39908</v>
      </c>
    </row>
    <row r="1161" spans="1:7" x14ac:dyDescent="0.25">
      <c r="A1161" s="1883">
        <v>399082300</v>
      </c>
      <c r="B1161" s="231" t="s">
        <v>2181</v>
      </c>
      <c r="C1161" s="231">
        <v>57</v>
      </c>
      <c r="D1161" s="231">
        <v>500</v>
      </c>
      <c r="E1161" s="231">
        <v>500</v>
      </c>
      <c r="F1161" s="231">
        <v>-443</v>
      </c>
      <c r="G1161" s="1883">
        <v>39908</v>
      </c>
    </row>
    <row r="1162" spans="1:7" x14ac:dyDescent="0.25">
      <c r="A1162" s="1883">
        <v>399082408</v>
      </c>
      <c r="B1162" s="231" t="s">
        <v>2183</v>
      </c>
      <c r="C1162" s="231">
        <v>0</v>
      </c>
      <c r="D1162" s="231">
        <v>0</v>
      </c>
      <c r="E1162" s="231">
        <v>0</v>
      </c>
      <c r="F1162" s="231">
        <v>0</v>
      </c>
      <c r="G1162" s="1883">
        <v>39908</v>
      </c>
    </row>
    <row r="1163" spans="1:7" x14ac:dyDescent="0.25">
      <c r="A1163" s="1883">
        <v>399082424</v>
      </c>
      <c r="B1163" s="231" t="s">
        <v>2185</v>
      </c>
      <c r="C1163" s="231">
        <v>0</v>
      </c>
      <c r="D1163" s="231">
        <v>15250</v>
      </c>
      <c r="E1163" s="231">
        <v>15250</v>
      </c>
      <c r="F1163" s="231">
        <v>-15250</v>
      </c>
      <c r="G1163" s="1883">
        <v>39908</v>
      </c>
    </row>
    <row r="1164" spans="1:7" x14ac:dyDescent="0.25">
      <c r="A1164" s="1883">
        <v>399082429</v>
      </c>
      <c r="B1164" s="231" t="s">
        <v>2187</v>
      </c>
      <c r="C1164" s="231">
        <v>0</v>
      </c>
      <c r="D1164" s="231">
        <v>0</v>
      </c>
      <c r="E1164" s="231">
        <v>0</v>
      </c>
      <c r="F1164" s="231">
        <v>0</v>
      </c>
      <c r="G1164" s="1883">
        <v>39908</v>
      </c>
    </row>
    <row r="1165" spans="1:7" x14ac:dyDescent="0.25">
      <c r="A1165" s="1883">
        <v>399082433</v>
      </c>
      <c r="B1165" s="231" t="s">
        <v>2189</v>
      </c>
      <c r="C1165" s="231">
        <v>0</v>
      </c>
      <c r="D1165" s="231">
        <v>0</v>
      </c>
      <c r="E1165" s="231">
        <v>0</v>
      </c>
      <c r="F1165" s="231">
        <v>0</v>
      </c>
      <c r="G1165" s="1883">
        <v>39908</v>
      </c>
    </row>
    <row r="1166" spans="1:7" x14ac:dyDescent="0.25">
      <c r="A1166" s="1883">
        <v>399082434</v>
      </c>
      <c r="B1166" s="231" t="s">
        <v>2780</v>
      </c>
      <c r="C1166" s="231">
        <v>0</v>
      </c>
      <c r="D1166" s="231">
        <v>0</v>
      </c>
      <c r="E1166" s="231">
        <v>0</v>
      </c>
      <c r="F1166" s="231">
        <v>0</v>
      </c>
      <c r="G1166" s="1883">
        <v>39908</v>
      </c>
    </row>
    <row r="1167" spans="1:7" x14ac:dyDescent="0.25">
      <c r="A1167" s="1883">
        <v>399082471</v>
      </c>
      <c r="B1167" s="231" t="s">
        <v>2191</v>
      </c>
      <c r="C1167" s="231">
        <v>381.84</v>
      </c>
      <c r="D1167" s="231">
        <v>200</v>
      </c>
      <c r="E1167" s="231">
        <v>200</v>
      </c>
      <c r="F1167" s="231">
        <v>181.84</v>
      </c>
      <c r="G1167" s="1883">
        <v>39908</v>
      </c>
    </row>
    <row r="1168" spans="1:7" x14ac:dyDescent="0.25">
      <c r="A1168" s="1883">
        <v>399082500</v>
      </c>
      <c r="B1168" s="231" t="s">
        <v>2193</v>
      </c>
      <c r="C1168" s="231">
        <v>0</v>
      </c>
      <c r="D1168" s="231">
        <v>300</v>
      </c>
      <c r="E1168" s="231">
        <v>300</v>
      </c>
      <c r="F1168" s="231">
        <v>-300</v>
      </c>
      <c r="G1168" s="1883">
        <v>39908</v>
      </c>
    </row>
    <row r="1169" spans="1:7" x14ac:dyDescent="0.25">
      <c r="A1169" s="1883">
        <v>399082510</v>
      </c>
      <c r="B1169" s="231" t="s">
        <v>2195</v>
      </c>
      <c r="C1169" s="231">
        <v>0</v>
      </c>
      <c r="D1169" s="231">
        <v>0</v>
      </c>
      <c r="E1169" s="231">
        <v>0</v>
      </c>
      <c r="F1169" s="231">
        <v>0</v>
      </c>
      <c r="G1169" s="1883">
        <v>39908</v>
      </c>
    </row>
    <row r="1170" spans="1:7" x14ac:dyDescent="0.25">
      <c r="A1170" s="1883">
        <v>399082524</v>
      </c>
      <c r="B1170" s="231" t="s">
        <v>2197</v>
      </c>
      <c r="C1170" s="231">
        <v>0</v>
      </c>
      <c r="D1170" s="231">
        <v>0</v>
      </c>
      <c r="E1170" s="231">
        <v>0</v>
      </c>
      <c r="F1170" s="231">
        <v>0</v>
      </c>
      <c r="G1170" s="1883">
        <v>39908</v>
      </c>
    </row>
    <row r="1171" spans="1:7" x14ac:dyDescent="0.25">
      <c r="A1171" s="1883">
        <v>399082701</v>
      </c>
      <c r="B1171" s="231" t="s">
        <v>2199</v>
      </c>
      <c r="C1171" s="231">
        <v>0</v>
      </c>
      <c r="D1171" s="231">
        <v>0</v>
      </c>
      <c r="E1171" s="231">
        <v>0</v>
      </c>
      <c r="F1171" s="231">
        <v>0</v>
      </c>
      <c r="G1171" s="1883">
        <v>39908</v>
      </c>
    </row>
    <row r="1172" spans="1:7" x14ac:dyDescent="0.25">
      <c r="A1172" s="1883">
        <v>399082703</v>
      </c>
      <c r="B1172" s="231" t="s">
        <v>2201</v>
      </c>
      <c r="C1172" s="231">
        <v>1945.36</v>
      </c>
      <c r="D1172" s="231">
        <v>3200</v>
      </c>
      <c r="E1172" s="231">
        <v>3200</v>
      </c>
      <c r="F1172" s="231">
        <v>-1254.6400000000001</v>
      </c>
      <c r="G1172" s="1883">
        <v>39908</v>
      </c>
    </row>
    <row r="1173" spans="1:7" x14ac:dyDescent="0.25">
      <c r="A1173" s="1883">
        <v>399082706</v>
      </c>
      <c r="B1173" s="231" t="s">
        <v>2203</v>
      </c>
      <c r="C1173" s="231">
        <v>0</v>
      </c>
      <c r="D1173" s="231">
        <v>150</v>
      </c>
      <c r="E1173" s="231">
        <v>150</v>
      </c>
      <c r="F1173" s="231">
        <v>-150</v>
      </c>
      <c r="G1173" s="1883">
        <v>39908</v>
      </c>
    </row>
    <row r="1174" spans="1:7" x14ac:dyDescent="0.25">
      <c r="A1174" s="1883">
        <v>399082708</v>
      </c>
      <c r="B1174" s="231" t="s">
        <v>2205</v>
      </c>
      <c r="C1174" s="231">
        <v>85</v>
      </c>
      <c r="D1174" s="231">
        <v>1300</v>
      </c>
      <c r="E1174" s="231">
        <v>1300</v>
      </c>
      <c r="F1174" s="231">
        <v>-1215</v>
      </c>
      <c r="G1174" s="1883">
        <v>39908</v>
      </c>
    </row>
    <row r="1175" spans="1:7" x14ac:dyDescent="0.25">
      <c r="A1175" s="1883">
        <v>399082711</v>
      </c>
      <c r="B1175" s="231" t="s">
        <v>2207</v>
      </c>
      <c r="C1175" s="231">
        <v>1155</v>
      </c>
      <c r="D1175" s="231">
        <v>400</v>
      </c>
      <c r="E1175" s="231">
        <v>400</v>
      </c>
      <c r="F1175" s="231">
        <v>755</v>
      </c>
      <c r="G1175" s="1883">
        <v>39908</v>
      </c>
    </row>
    <row r="1176" spans="1:7" x14ac:dyDescent="0.25">
      <c r="A1176" s="1883">
        <v>399082713</v>
      </c>
      <c r="B1176" s="231" t="s">
        <v>2209</v>
      </c>
      <c r="C1176" s="231">
        <v>0</v>
      </c>
      <c r="D1176" s="231">
        <v>0</v>
      </c>
      <c r="E1176" s="231">
        <v>0</v>
      </c>
      <c r="F1176" s="231">
        <v>0</v>
      </c>
      <c r="G1176" s="1883">
        <v>39908</v>
      </c>
    </row>
    <row r="1177" spans="1:7" x14ac:dyDescent="0.25">
      <c r="A1177" s="1883">
        <v>399082801</v>
      </c>
      <c r="B1177" s="231" t="s">
        <v>2211</v>
      </c>
      <c r="C1177" s="231">
        <v>0</v>
      </c>
      <c r="D1177" s="231">
        <v>0</v>
      </c>
      <c r="E1177" s="231">
        <v>0</v>
      </c>
      <c r="F1177" s="231">
        <v>0</v>
      </c>
      <c r="G1177" s="1883">
        <v>39908</v>
      </c>
    </row>
    <row r="1178" spans="1:7" x14ac:dyDescent="0.25">
      <c r="A1178" s="1883">
        <v>399082900</v>
      </c>
      <c r="B1178" s="231" t="s">
        <v>2213</v>
      </c>
      <c r="C1178" s="231">
        <v>0</v>
      </c>
      <c r="D1178" s="231">
        <v>0</v>
      </c>
      <c r="E1178" s="231">
        <v>0</v>
      </c>
      <c r="F1178" s="231">
        <v>0</v>
      </c>
      <c r="G1178" s="1883">
        <v>39908</v>
      </c>
    </row>
    <row r="1179" spans="1:7" x14ac:dyDescent="0.25">
      <c r="A1179" s="1883">
        <v>399082922</v>
      </c>
      <c r="B1179" s="231" t="s">
        <v>2215</v>
      </c>
      <c r="C1179" s="231">
        <v>0</v>
      </c>
      <c r="D1179" s="231">
        <v>0</v>
      </c>
      <c r="E1179" s="231">
        <v>0</v>
      </c>
      <c r="F1179" s="231">
        <v>0</v>
      </c>
      <c r="G1179" s="1883">
        <v>39908</v>
      </c>
    </row>
    <row r="1180" spans="1:7" x14ac:dyDescent="0.25">
      <c r="A1180" s="1883">
        <v>399084600</v>
      </c>
      <c r="B1180" s="231" t="s">
        <v>2217</v>
      </c>
      <c r="C1180" s="231">
        <v>0</v>
      </c>
      <c r="D1180" s="231">
        <v>0</v>
      </c>
      <c r="E1180" s="231">
        <v>0</v>
      </c>
      <c r="F1180" s="231">
        <v>0</v>
      </c>
      <c r="G1180" s="1883">
        <v>39908</v>
      </c>
    </row>
    <row r="1181" spans="1:7" x14ac:dyDescent="0.25">
      <c r="A1181" s="1883">
        <v>399084610</v>
      </c>
      <c r="B1181" s="231" t="s">
        <v>2219</v>
      </c>
      <c r="C1181" s="231">
        <v>0</v>
      </c>
      <c r="D1181" s="231">
        <v>0</v>
      </c>
      <c r="E1181" s="231">
        <v>0</v>
      </c>
      <c r="F1181" s="231">
        <v>0</v>
      </c>
      <c r="G1181" s="1883">
        <v>39908</v>
      </c>
    </row>
    <row r="1182" spans="1:7" x14ac:dyDescent="0.25">
      <c r="A1182" s="1883">
        <v>399084611</v>
      </c>
      <c r="B1182" s="231" t="s">
        <v>2221</v>
      </c>
      <c r="C1182" s="231">
        <v>0</v>
      </c>
      <c r="D1182" s="231">
        <v>0</v>
      </c>
      <c r="E1182" s="231">
        <v>0</v>
      </c>
      <c r="F1182" s="231">
        <v>0</v>
      </c>
      <c r="G1182" s="1883">
        <v>39908</v>
      </c>
    </row>
    <row r="1183" spans="1:7" x14ac:dyDescent="0.25">
      <c r="A1183" s="1883">
        <v>399084612</v>
      </c>
      <c r="B1183" s="231" t="s">
        <v>2223</v>
      </c>
      <c r="C1183" s="231">
        <v>0</v>
      </c>
      <c r="D1183" s="231">
        <v>0</v>
      </c>
      <c r="E1183" s="231">
        <v>0</v>
      </c>
      <c r="F1183" s="231">
        <v>0</v>
      </c>
      <c r="G1183" s="1883">
        <v>39908</v>
      </c>
    </row>
    <row r="1184" spans="1:7" x14ac:dyDescent="0.25">
      <c r="A1184" s="1883">
        <v>399084618</v>
      </c>
      <c r="B1184" s="231" t="s">
        <v>2225</v>
      </c>
      <c r="C1184" s="231">
        <v>0</v>
      </c>
      <c r="D1184" s="231">
        <v>0</v>
      </c>
      <c r="E1184" s="231">
        <v>0</v>
      </c>
      <c r="F1184" s="231">
        <v>0</v>
      </c>
      <c r="G1184" s="1883">
        <v>39908</v>
      </c>
    </row>
    <row r="1185" spans="1:7" x14ac:dyDescent="0.25">
      <c r="A1185" s="1883">
        <v>399084619</v>
      </c>
      <c r="B1185" s="231" t="s">
        <v>2227</v>
      </c>
      <c r="C1185" s="231">
        <v>0</v>
      </c>
      <c r="D1185" s="231">
        <v>0</v>
      </c>
      <c r="E1185" s="231">
        <v>0</v>
      </c>
      <c r="F1185" s="231">
        <v>0</v>
      </c>
      <c r="G1185" s="1883">
        <v>39908</v>
      </c>
    </row>
    <row r="1186" spans="1:7" x14ac:dyDescent="0.25">
      <c r="A1186" s="1883">
        <v>399084621</v>
      </c>
      <c r="B1186" s="231" t="s">
        <v>2229</v>
      </c>
      <c r="C1186" s="231">
        <v>0</v>
      </c>
      <c r="D1186" s="231">
        <v>0</v>
      </c>
      <c r="E1186" s="231">
        <v>0</v>
      </c>
      <c r="F1186" s="231">
        <v>0</v>
      </c>
      <c r="G1186" s="1883">
        <v>39908</v>
      </c>
    </row>
    <row r="1187" spans="1:7" x14ac:dyDescent="0.25">
      <c r="A1187" s="1883">
        <v>399085044</v>
      </c>
      <c r="B1187" s="231" t="s">
        <v>2231</v>
      </c>
      <c r="C1187" s="231">
        <v>0</v>
      </c>
      <c r="D1187" s="231">
        <v>0</v>
      </c>
      <c r="E1187" s="231">
        <v>0</v>
      </c>
      <c r="F1187" s="231">
        <v>0</v>
      </c>
      <c r="G1187" s="1883">
        <v>39908</v>
      </c>
    </row>
    <row r="1188" spans="1:7" x14ac:dyDescent="0.25">
      <c r="A1188" s="1883">
        <v>399085178</v>
      </c>
      <c r="B1188" s="231" t="s">
        <v>2233</v>
      </c>
      <c r="C1188" s="231">
        <v>0</v>
      </c>
      <c r="D1188" s="231">
        <v>0</v>
      </c>
      <c r="E1188" s="231">
        <v>0</v>
      </c>
      <c r="F1188" s="231">
        <v>0</v>
      </c>
      <c r="G1188" s="1883">
        <v>39908</v>
      </c>
    </row>
    <row r="1189" spans="1:7" x14ac:dyDescent="0.25">
      <c r="A1189" s="1883">
        <v>399085926</v>
      </c>
      <c r="B1189" s="231" t="s">
        <v>2235</v>
      </c>
      <c r="C1189" s="231">
        <v>0</v>
      </c>
      <c r="D1189" s="231">
        <v>0</v>
      </c>
      <c r="E1189" s="231">
        <v>0</v>
      </c>
      <c r="F1189" s="231">
        <v>0</v>
      </c>
      <c r="G1189" s="1883">
        <v>39908</v>
      </c>
    </row>
    <row r="1190" spans="1:7" x14ac:dyDescent="0.25">
      <c r="A1190" s="1883">
        <v>399086009</v>
      </c>
      <c r="B1190" s="231" t="s">
        <v>2237</v>
      </c>
      <c r="C1190" s="231">
        <v>0</v>
      </c>
      <c r="D1190" s="231">
        <v>0</v>
      </c>
      <c r="E1190" s="231">
        <v>0</v>
      </c>
      <c r="F1190" s="231">
        <v>0</v>
      </c>
      <c r="G1190" s="1883">
        <v>39908</v>
      </c>
    </row>
    <row r="1191" spans="1:7" x14ac:dyDescent="0.25">
      <c r="A1191" s="1883">
        <v>399086010</v>
      </c>
      <c r="B1191" s="231" t="s">
        <v>2239</v>
      </c>
      <c r="C1191" s="231">
        <v>0</v>
      </c>
      <c r="D1191" s="231">
        <v>0</v>
      </c>
      <c r="E1191" s="231">
        <v>0</v>
      </c>
      <c r="F1191" s="231">
        <v>0</v>
      </c>
      <c r="G1191" s="1883">
        <v>39908</v>
      </c>
    </row>
    <row r="1192" spans="1:7" x14ac:dyDescent="0.25">
      <c r="A1192" s="1883">
        <v>399089051</v>
      </c>
      <c r="B1192" s="231" t="s">
        <v>2241</v>
      </c>
      <c r="C1192" s="231">
        <v>0</v>
      </c>
      <c r="D1192" s="231">
        <v>0</v>
      </c>
      <c r="E1192" s="231">
        <v>0</v>
      </c>
      <c r="F1192" s="231">
        <v>0</v>
      </c>
      <c r="G1192" s="1883">
        <v>39908</v>
      </c>
    </row>
    <row r="1193" spans="1:7" x14ac:dyDescent="0.25">
      <c r="A1193" s="1883">
        <v>399089053</v>
      </c>
      <c r="B1193" s="231" t="s">
        <v>2243</v>
      </c>
      <c r="C1193" s="231">
        <v>0</v>
      </c>
      <c r="D1193" s="231">
        <v>0</v>
      </c>
      <c r="E1193" s="231">
        <v>0</v>
      </c>
      <c r="F1193" s="231">
        <v>0</v>
      </c>
      <c r="G1193" s="1883">
        <v>39908</v>
      </c>
    </row>
    <row r="1194" spans="1:7" x14ac:dyDescent="0.25">
      <c r="A1194" s="1883">
        <v>399089065</v>
      </c>
      <c r="B1194" s="231" t="s">
        <v>2245</v>
      </c>
      <c r="C1194" s="231">
        <v>0</v>
      </c>
      <c r="D1194" s="231">
        <v>0</v>
      </c>
      <c r="E1194" s="231">
        <v>0</v>
      </c>
      <c r="F1194" s="231">
        <v>0</v>
      </c>
      <c r="G1194" s="1883">
        <v>39908</v>
      </c>
    </row>
    <row r="1195" spans="1:7" x14ac:dyDescent="0.25">
      <c r="A1195" s="1883">
        <v>399089105</v>
      </c>
      <c r="B1195" s="231" t="s">
        <v>2247</v>
      </c>
      <c r="C1195" s="231">
        <v>0</v>
      </c>
      <c r="D1195" s="231">
        <v>0</v>
      </c>
      <c r="E1195" s="231">
        <v>0</v>
      </c>
      <c r="F1195" s="231">
        <v>0</v>
      </c>
      <c r="G1195" s="1883">
        <v>39908</v>
      </c>
    </row>
    <row r="1196" spans="1:7" x14ac:dyDescent="0.25">
      <c r="A1196" s="1883">
        <v>399089201</v>
      </c>
      <c r="B1196" s="231" t="s">
        <v>2760</v>
      </c>
      <c r="C1196" s="231">
        <v>0</v>
      </c>
      <c r="D1196" s="231">
        <v>-50</v>
      </c>
      <c r="E1196" s="231">
        <v>-50</v>
      </c>
      <c r="F1196" s="231">
        <v>50</v>
      </c>
      <c r="G1196" s="1883">
        <v>39908</v>
      </c>
    </row>
    <row r="1197" spans="1:7" x14ac:dyDescent="0.25">
      <c r="A1197" s="1883">
        <v>399089802</v>
      </c>
      <c r="B1197" s="231" t="s">
        <v>2249</v>
      </c>
      <c r="C1197" s="231">
        <v>0</v>
      </c>
      <c r="D1197" s="231">
        <v>0</v>
      </c>
      <c r="E1197" s="231">
        <v>0</v>
      </c>
      <c r="F1197" s="231">
        <v>0</v>
      </c>
      <c r="G1197" s="1883">
        <v>39908</v>
      </c>
    </row>
    <row r="1198" spans="1:7" x14ac:dyDescent="0.25">
      <c r="A1198" s="1883">
        <v>399089846</v>
      </c>
      <c r="B1198" s="231" t="s">
        <v>2251</v>
      </c>
      <c r="C1198" s="231">
        <v>0</v>
      </c>
      <c r="D1198" s="231">
        <v>0</v>
      </c>
      <c r="E1198" s="231">
        <v>0</v>
      </c>
      <c r="F1198" s="231">
        <v>0</v>
      </c>
      <c r="G1198" s="1883">
        <v>39908</v>
      </c>
    </row>
    <row r="1199" spans="1:7" x14ac:dyDescent="0.25">
      <c r="A1199" s="1883">
        <v>399089850</v>
      </c>
      <c r="B1199" s="231" t="s">
        <v>2253</v>
      </c>
      <c r="C1199" s="231">
        <v>0</v>
      </c>
      <c r="D1199" s="231">
        <v>0</v>
      </c>
      <c r="E1199" s="231">
        <v>0</v>
      </c>
      <c r="F1199" s="231">
        <v>0</v>
      </c>
      <c r="G1199" s="1883">
        <v>39908</v>
      </c>
    </row>
    <row r="1200" spans="1:7" x14ac:dyDescent="0.25">
      <c r="A1200" s="1883">
        <v>399090100</v>
      </c>
      <c r="B1200" s="231" t="s">
        <v>2255</v>
      </c>
      <c r="C1200" s="231">
        <v>533.33000000000004</v>
      </c>
      <c r="D1200" s="231">
        <v>11700</v>
      </c>
      <c r="E1200" s="231">
        <v>11700</v>
      </c>
      <c r="F1200" s="231">
        <v>-11166.67</v>
      </c>
      <c r="G1200" s="1883">
        <v>39909</v>
      </c>
    </row>
    <row r="1201" spans="1:7" x14ac:dyDescent="0.25">
      <c r="A1201" s="1883">
        <v>399090101</v>
      </c>
      <c r="B1201" s="231" t="s">
        <v>2257</v>
      </c>
      <c r="C1201" s="231">
        <v>0</v>
      </c>
      <c r="D1201" s="231">
        <v>0</v>
      </c>
      <c r="E1201" s="231">
        <v>0</v>
      </c>
      <c r="F1201" s="231">
        <v>0</v>
      </c>
      <c r="G1201" s="1883">
        <v>39909</v>
      </c>
    </row>
    <row r="1202" spans="1:7" x14ac:dyDescent="0.25">
      <c r="A1202" s="1883">
        <v>399090102</v>
      </c>
      <c r="B1202" s="231" t="s">
        <v>2259</v>
      </c>
      <c r="C1202" s="231">
        <v>0</v>
      </c>
      <c r="D1202" s="231">
        <v>0</v>
      </c>
      <c r="E1202" s="231">
        <v>0</v>
      </c>
      <c r="F1202" s="231">
        <v>0</v>
      </c>
      <c r="G1202" s="1883">
        <v>39909</v>
      </c>
    </row>
    <row r="1203" spans="1:7" x14ac:dyDescent="0.25">
      <c r="A1203" s="1883">
        <v>399090103</v>
      </c>
      <c r="B1203" s="231" t="s">
        <v>2261</v>
      </c>
      <c r="C1203" s="231">
        <v>0</v>
      </c>
      <c r="D1203" s="231">
        <v>0</v>
      </c>
      <c r="E1203" s="231">
        <v>0</v>
      </c>
      <c r="F1203" s="231">
        <v>0</v>
      </c>
      <c r="G1203" s="1883">
        <v>39909</v>
      </c>
    </row>
    <row r="1204" spans="1:7" x14ac:dyDescent="0.25">
      <c r="A1204" s="1883">
        <v>399090120</v>
      </c>
      <c r="B1204" s="231" t="s">
        <v>2263</v>
      </c>
      <c r="C1204" s="231">
        <v>0</v>
      </c>
      <c r="D1204" s="231">
        <v>0</v>
      </c>
      <c r="E1204" s="231">
        <v>0</v>
      </c>
      <c r="F1204" s="231">
        <v>0</v>
      </c>
      <c r="G1204" s="1883">
        <v>39909</v>
      </c>
    </row>
    <row r="1205" spans="1:7" x14ac:dyDescent="0.25">
      <c r="A1205" s="1883">
        <v>399090150</v>
      </c>
      <c r="B1205" s="231" t="s">
        <v>2265</v>
      </c>
      <c r="C1205" s="231">
        <v>0</v>
      </c>
      <c r="D1205" s="231">
        <v>0</v>
      </c>
      <c r="E1205" s="231">
        <v>0</v>
      </c>
      <c r="F1205" s="231">
        <v>0</v>
      </c>
      <c r="G1205" s="1883">
        <v>39909</v>
      </c>
    </row>
    <row r="1206" spans="1:7" x14ac:dyDescent="0.25">
      <c r="A1206" s="1883">
        <v>399090200</v>
      </c>
      <c r="B1206" s="231" t="s">
        <v>2267</v>
      </c>
      <c r="C1206" s="231">
        <v>0</v>
      </c>
      <c r="D1206" s="231">
        <v>0</v>
      </c>
      <c r="E1206" s="231">
        <v>0</v>
      </c>
      <c r="F1206" s="231">
        <v>0</v>
      </c>
      <c r="G1206" s="1883">
        <v>39909</v>
      </c>
    </row>
    <row r="1207" spans="1:7" x14ac:dyDescent="0.25">
      <c r="A1207" s="1883">
        <v>399091021</v>
      </c>
      <c r="B1207" s="231" t="s">
        <v>2269</v>
      </c>
      <c r="C1207" s="231">
        <v>2429.6</v>
      </c>
      <c r="D1207" s="231">
        <v>4500</v>
      </c>
      <c r="E1207" s="231">
        <v>4500</v>
      </c>
      <c r="F1207" s="231">
        <v>-2070.4</v>
      </c>
      <c r="G1207" s="1883">
        <v>39909</v>
      </c>
    </row>
    <row r="1208" spans="1:7" x14ac:dyDescent="0.25">
      <c r="A1208" s="1883">
        <v>399091025</v>
      </c>
      <c r="B1208" s="231" t="s">
        <v>2271</v>
      </c>
      <c r="C1208" s="231">
        <v>606.03</v>
      </c>
      <c r="D1208" s="231">
        <v>4250</v>
      </c>
      <c r="E1208" s="231">
        <v>4250</v>
      </c>
      <c r="F1208" s="231">
        <v>-3643.97</v>
      </c>
      <c r="G1208" s="1883">
        <v>39909</v>
      </c>
    </row>
    <row r="1209" spans="1:7" x14ac:dyDescent="0.25">
      <c r="A1209" s="1883">
        <v>399091040</v>
      </c>
      <c r="B1209" s="231" t="s">
        <v>2273</v>
      </c>
      <c r="C1209" s="231">
        <v>391.49</v>
      </c>
      <c r="D1209" s="231">
        <v>0</v>
      </c>
      <c r="E1209" s="231">
        <v>0</v>
      </c>
      <c r="F1209" s="231">
        <v>391.49</v>
      </c>
      <c r="G1209" s="1883">
        <v>39909</v>
      </c>
    </row>
    <row r="1210" spans="1:7" x14ac:dyDescent="0.25">
      <c r="A1210" s="1883">
        <v>399091100</v>
      </c>
      <c r="B1210" s="231" t="s">
        <v>2275</v>
      </c>
      <c r="C1210" s="231">
        <v>0</v>
      </c>
      <c r="D1210" s="231">
        <v>0</v>
      </c>
      <c r="E1210" s="231">
        <v>0</v>
      </c>
      <c r="F1210" s="231">
        <v>0</v>
      </c>
      <c r="G1210" s="1883">
        <v>39909</v>
      </c>
    </row>
    <row r="1211" spans="1:7" x14ac:dyDescent="0.25">
      <c r="A1211" s="1883">
        <v>399091135</v>
      </c>
      <c r="B1211" s="231" t="s">
        <v>2277</v>
      </c>
      <c r="C1211" s="231">
        <v>4047.86</v>
      </c>
      <c r="D1211" s="231">
        <v>2250</v>
      </c>
      <c r="E1211" s="231">
        <v>2250</v>
      </c>
      <c r="F1211" s="231">
        <v>1797.86</v>
      </c>
      <c r="G1211" s="1883">
        <v>39909</v>
      </c>
    </row>
    <row r="1212" spans="1:7" x14ac:dyDescent="0.25">
      <c r="A1212" s="1883">
        <v>399091140</v>
      </c>
      <c r="B1212" s="231" t="s">
        <v>2279</v>
      </c>
      <c r="C1212" s="231">
        <v>0</v>
      </c>
      <c r="D1212" s="231">
        <v>250</v>
      </c>
      <c r="E1212" s="231">
        <v>250</v>
      </c>
      <c r="F1212" s="231">
        <v>-250</v>
      </c>
      <c r="G1212" s="1883">
        <v>39909</v>
      </c>
    </row>
    <row r="1213" spans="1:7" x14ac:dyDescent="0.25">
      <c r="A1213" s="1883">
        <v>399091149</v>
      </c>
      <c r="B1213" s="231" t="s">
        <v>2281</v>
      </c>
      <c r="C1213" s="231">
        <v>0</v>
      </c>
      <c r="D1213" s="231">
        <v>0</v>
      </c>
      <c r="E1213" s="231">
        <v>0</v>
      </c>
      <c r="F1213" s="231">
        <v>0</v>
      </c>
      <c r="G1213" s="1883">
        <v>39909</v>
      </c>
    </row>
    <row r="1214" spans="1:7" x14ac:dyDescent="0.25">
      <c r="A1214" s="1883">
        <v>399091400</v>
      </c>
      <c r="B1214" s="231" t="s">
        <v>2283</v>
      </c>
      <c r="C1214" s="231">
        <v>2595.63</v>
      </c>
      <c r="D1214" s="231">
        <v>10150</v>
      </c>
      <c r="E1214" s="231">
        <v>10150</v>
      </c>
      <c r="F1214" s="231">
        <v>-7554.37</v>
      </c>
      <c r="G1214" s="1883">
        <v>39909</v>
      </c>
    </row>
    <row r="1215" spans="1:7" x14ac:dyDescent="0.25">
      <c r="A1215" s="1883">
        <v>399091401</v>
      </c>
      <c r="B1215" s="231" t="s">
        <v>2285</v>
      </c>
      <c r="C1215" s="231">
        <v>5828.74</v>
      </c>
      <c r="D1215" s="231">
        <v>14500</v>
      </c>
      <c r="E1215" s="231">
        <v>14500</v>
      </c>
      <c r="F1215" s="231">
        <v>-8671.26</v>
      </c>
      <c r="G1215" s="1883">
        <v>39909</v>
      </c>
    </row>
    <row r="1216" spans="1:7" x14ac:dyDescent="0.25">
      <c r="A1216" s="1883">
        <v>399091500</v>
      </c>
      <c r="B1216" s="231" t="s">
        <v>2287</v>
      </c>
      <c r="C1216" s="231">
        <v>0</v>
      </c>
      <c r="D1216" s="231">
        <v>0</v>
      </c>
      <c r="E1216" s="231">
        <v>0</v>
      </c>
      <c r="F1216" s="231">
        <v>0</v>
      </c>
      <c r="G1216" s="1883">
        <v>39909</v>
      </c>
    </row>
    <row r="1217" spans="1:7" x14ac:dyDescent="0.25">
      <c r="A1217" s="1883">
        <v>399091501</v>
      </c>
      <c r="B1217" s="231" t="s">
        <v>2289</v>
      </c>
      <c r="C1217" s="231">
        <v>33.799999999999997</v>
      </c>
      <c r="D1217" s="231">
        <v>0</v>
      </c>
      <c r="E1217" s="231">
        <v>0</v>
      </c>
      <c r="F1217" s="231">
        <v>33.799999999999997</v>
      </c>
      <c r="G1217" s="1883">
        <v>39909</v>
      </c>
    </row>
    <row r="1218" spans="1:7" x14ac:dyDescent="0.25">
      <c r="A1218" s="1883">
        <v>399091502</v>
      </c>
      <c r="B1218" s="231" t="s">
        <v>2291</v>
      </c>
      <c r="C1218" s="231">
        <v>0</v>
      </c>
      <c r="D1218" s="231">
        <v>0</v>
      </c>
      <c r="E1218" s="231">
        <v>0</v>
      </c>
      <c r="F1218" s="231">
        <v>0</v>
      </c>
      <c r="G1218" s="1883">
        <v>39909</v>
      </c>
    </row>
    <row r="1219" spans="1:7" x14ac:dyDescent="0.25">
      <c r="A1219" s="1883">
        <v>399091610</v>
      </c>
      <c r="B1219" s="231" t="s">
        <v>2293</v>
      </c>
      <c r="C1219" s="231">
        <v>0</v>
      </c>
      <c r="D1219" s="231">
        <v>21700</v>
      </c>
      <c r="E1219" s="231">
        <v>21700</v>
      </c>
      <c r="F1219" s="231">
        <v>-21700</v>
      </c>
      <c r="G1219" s="1883">
        <v>39909</v>
      </c>
    </row>
    <row r="1220" spans="1:7" x14ac:dyDescent="0.25">
      <c r="A1220" s="1883">
        <v>399091620</v>
      </c>
      <c r="B1220" s="231" t="s">
        <v>2295</v>
      </c>
      <c r="C1220" s="231">
        <v>696.83</v>
      </c>
      <c r="D1220" s="231">
        <v>3300</v>
      </c>
      <c r="E1220" s="231">
        <v>3300</v>
      </c>
      <c r="F1220" s="231">
        <v>-2603.17</v>
      </c>
      <c r="G1220" s="1883">
        <v>39909</v>
      </c>
    </row>
    <row r="1221" spans="1:7" x14ac:dyDescent="0.25">
      <c r="A1221" s="1883">
        <v>399092000</v>
      </c>
      <c r="B1221" s="231" t="s">
        <v>2297</v>
      </c>
      <c r="C1221" s="231">
        <v>0</v>
      </c>
      <c r="D1221" s="231">
        <v>500</v>
      </c>
      <c r="E1221" s="231">
        <v>500</v>
      </c>
      <c r="F1221" s="231">
        <v>-500</v>
      </c>
      <c r="G1221" s="1883">
        <v>39909</v>
      </c>
    </row>
    <row r="1222" spans="1:7" x14ac:dyDescent="0.25">
      <c r="A1222" s="1883">
        <v>399092002</v>
      </c>
      <c r="B1222" s="231" t="s">
        <v>2299</v>
      </c>
      <c r="C1222" s="231">
        <v>1164.01</v>
      </c>
      <c r="D1222" s="231">
        <v>150</v>
      </c>
      <c r="E1222" s="231">
        <v>150</v>
      </c>
      <c r="F1222" s="231">
        <v>1014.01</v>
      </c>
      <c r="G1222" s="1883">
        <v>39909</v>
      </c>
    </row>
    <row r="1223" spans="1:7" x14ac:dyDescent="0.25">
      <c r="A1223" s="1883">
        <v>399092006</v>
      </c>
      <c r="B1223" s="231" t="s">
        <v>2301</v>
      </c>
      <c r="C1223" s="231">
        <v>2476.15</v>
      </c>
      <c r="D1223" s="231">
        <v>1050</v>
      </c>
      <c r="E1223" s="231">
        <v>1050</v>
      </c>
      <c r="F1223" s="231">
        <v>1426.15</v>
      </c>
      <c r="G1223" s="1883">
        <v>39909</v>
      </c>
    </row>
    <row r="1224" spans="1:7" x14ac:dyDescent="0.25">
      <c r="A1224" s="1883">
        <v>399092012</v>
      </c>
      <c r="B1224" s="231" t="s">
        <v>2303</v>
      </c>
      <c r="C1224" s="231">
        <v>0</v>
      </c>
      <c r="D1224" s="231">
        <v>0</v>
      </c>
      <c r="E1224" s="231">
        <v>0</v>
      </c>
      <c r="F1224" s="231">
        <v>0</v>
      </c>
      <c r="G1224" s="1883">
        <v>39909</v>
      </c>
    </row>
    <row r="1225" spans="1:7" x14ac:dyDescent="0.25">
      <c r="A1225" s="1883">
        <v>399092034</v>
      </c>
      <c r="B1225" s="231" t="s">
        <v>2761</v>
      </c>
      <c r="C1225" s="231">
        <v>0</v>
      </c>
      <c r="D1225" s="231">
        <v>0</v>
      </c>
      <c r="E1225" s="231">
        <v>0</v>
      </c>
      <c r="F1225" s="231">
        <v>0</v>
      </c>
      <c r="G1225" s="1883">
        <v>39909</v>
      </c>
    </row>
    <row r="1226" spans="1:7" x14ac:dyDescent="0.25">
      <c r="A1226" s="1883">
        <v>399092241</v>
      </c>
      <c r="B1226" s="231" t="s">
        <v>2305</v>
      </c>
      <c r="C1226" s="231">
        <v>0</v>
      </c>
      <c r="D1226" s="231">
        <v>1600</v>
      </c>
      <c r="E1226" s="231">
        <v>1600</v>
      </c>
      <c r="F1226" s="231">
        <v>-1600</v>
      </c>
      <c r="G1226" s="1883">
        <v>39909</v>
      </c>
    </row>
    <row r="1227" spans="1:7" x14ac:dyDescent="0.25">
      <c r="A1227" s="1883">
        <v>399092300</v>
      </c>
      <c r="B1227" s="231" t="s">
        <v>2307</v>
      </c>
      <c r="C1227" s="231">
        <v>81.3</v>
      </c>
      <c r="D1227" s="231">
        <v>50</v>
      </c>
      <c r="E1227" s="231">
        <v>50</v>
      </c>
      <c r="F1227" s="231">
        <v>31.3</v>
      </c>
      <c r="G1227" s="1883">
        <v>39909</v>
      </c>
    </row>
    <row r="1228" spans="1:7" x14ac:dyDescent="0.25">
      <c r="A1228" s="1883">
        <v>399092404</v>
      </c>
      <c r="B1228" s="231" t="s">
        <v>2309</v>
      </c>
      <c r="C1228" s="231">
        <v>0</v>
      </c>
      <c r="D1228" s="231">
        <v>0</v>
      </c>
      <c r="E1228" s="231">
        <v>0</v>
      </c>
      <c r="F1228" s="231">
        <v>0</v>
      </c>
      <c r="G1228" s="1883">
        <v>39909</v>
      </c>
    </row>
    <row r="1229" spans="1:7" x14ac:dyDescent="0.25">
      <c r="A1229" s="1883">
        <v>399092409</v>
      </c>
      <c r="B1229" s="231" t="s">
        <v>2743</v>
      </c>
      <c r="C1229" s="231">
        <v>0</v>
      </c>
      <c r="D1229" s="231">
        <v>0</v>
      </c>
      <c r="E1229" s="231">
        <v>0</v>
      </c>
      <c r="F1229" s="231">
        <v>0</v>
      </c>
      <c r="G1229" s="1883">
        <v>39909</v>
      </c>
    </row>
    <row r="1230" spans="1:7" x14ac:dyDescent="0.25">
      <c r="A1230" s="1883">
        <v>399092414</v>
      </c>
      <c r="B1230" s="231" t="s">
        <v>2311</v>
      </c>
      <c r="C1230" s="231">
        <v>0</v>
      </c>
      <c r="D1230" s="231">
        <v>0</v>
      </c>
      <c r="E1230" s="231">
        <v>0</v>
      </c>
      <c r="F1230" s="231">
        <v>0</v>
      </c>
      <c r="G1230" s="1883">
        <v>39909</v>
      </c>
    </row>
    <row r="1231" spans="1:7" x14ac:dyDescent="0.25">
      <c r="A1231" s="1883">
        <v>399092423</v>
      </c>
      <c r="B1231" s="231" t="s">
        <v>2313</v>
      </c>
      <c r="C1231" s="231">
        <v>1400</v>
      </c>
      <c r="D1231" s="231">
        <v>0</v>
      </c>
      <c r="E1231" s="231">
        <v>0</v>
      </c>
      <c r="F1231" s="231">
        <v>1400</v>
      </c>
      <c r="G1231" s="1883">
        <v>39909</v>
      </c>
    </row>
    <row r="1232" spans="1:7" x14ac:dyDescent="0.25">
      <c r="A1232" s="1883">
        <v>399092425</v>
      </c>
      <c r="B1232" s="231" t="s">
        <v>2315</v>
      </c>
      <c r="C1232" s="231">
        <v>0</v>
      </c>
      <c r="D1232" s="231">
        <v>0</v>
      </c>
      <c r="E1232" s="231">
        <v>0</v>
      </c>
      <c r="F1232" s="231">
        <v>0</v>
      </c>
      <c r="G1232" s="1883">
        <v>39909</v>
      </c>
    </row>
    <row r="1233" spans="1:7" x14ac:dyDescent="0.25">
      <c r="A1233" s="1883">
        <v>399092428</v>
      </c>
      <c r="B1233" s="231" t="s">
        <v>2317</v>
      </c>
      <c r="C1233" s="231">
        <v>0</v>
      </c>
      <c r="D1233" s="231">
        <v>0</v>
      </c>
      <c r="E1233" s="231">
        <v>0</v>
      </c>
      <c r="F1233" s="231">
        <v>0</v>
      </c>
      <c r="G1233" s="1883">
        <v>39909</v>
      </c>
    </row>
    <row r="1234" spans="1:7" x14ac:dyDescent="0.25">
      <c r="A1234" s="1883">
        <v>399092433</v>
      </c>
      <c r="B1234" s="231" t="s">
        <v>2319</v>
      </c>
      <c r="C1234" s="231">
        <v>157.5</v>
      </c>
      <c r="D1234" s="231">
        <v>100</v>
      </c>
      <c r="E1234" s="231">
        <v>100</v>
      </c>
      <c r="F1234" s="231">
        <v>57.5</v>
      </c>
      <c r="G1234" s="1883">
        <v>39909</v>
      </c>
    </row>
    <row r="1235" spans="1:7" x14ac:dyDescent="0.25">
      <c r="A1235" s="1883">
        <v>399092471</v>
      </c>
      <c r="B1235" s="231" t="s">
        <v>2321</v>
      </c>
      <c r="C1235" s="231">
        <v>584.05999999999995</v>
      </c>
      <c r="D1235" s="231">
        <v>0</v>
      </c>
      <c r="E1235" s="231">
        <v>0</v>
      </c>
      <c r="F1235" s="231">
        <v>584.05999999999995</v>
      </c>
      <c r="G1235" s="1883">
        <v>39909</v>
      </c>
    </row>
    <row r="1236" spans="1:7" x14ac:dyDescent="0.25">
      <c r="A1236" s="1883">
        <v>399092502</v>
      </c>
      <c r="B1236" s="231" t="s">
        <v>2323</v>
      </c>
      <c r="C1236" s="231">
        <v>562.5</v>
      </c>
      <c r="D1236" s="231">
        <v>1500</v>
      </c>
      <c r="E1236" s="231">
        <v>1500</v>
      </c>
      <c r="F1236" s="231">
        <v>-937.5</v>
      </c>
      <c r="G1236" s="1883">
        <v>39909</v>
      </c>
    </row>
    <row r="1237" spans="1:7" x14ac:dyDescent="0.25">
      <c r="A1237" s="1883">
        <v>399092510</v>
      </c>
      <c r="B1237" s="231" t="s">
        <v>2325</v>
      </c>
      <c r="C1237" s="231">
        <v>0</v>
      </c>
      <c r="D1237" s="231">
        <v>0</v>
      </c>
      <c r="E1237" s="231">
        <v>0</v>
      </c>
      <c r="F1237" s="231">
        <v>0</v>
      </c>
      <c r="G1237" s="1883">
        <v>39909</v>
      </c>
    </row>
    <row r="1238" spans="1:7" x14ac:dyDescent="0.25">
      <c r="A1238" s="1883">
        <v>399092703</v>
      </c>
      <c r="B1238" s="231" t="s">
        <v>2327</v>
      </c>
      <c r="C1238" s="231">
        <v>0</v>
      </c>
      <c r="D1238" s="231">
        <v>100</v>
      </c>
      <c r="E1238" s="231">
        <v>100</v>
      </c>
      <c r="F1238" s="231">
        <v>-100</v>
      </c>
      <c r="G1238" s="1883">
        <v>39909</v>
      </c>
    </row>
    <row r="1239" spans="1:7" x14ac:dyDescent="0.25">
      <c r="A1239" s="1883">
        <v>399092706</v>
      </c>
      <c r="B1239" s="231" t="s">
        <v>2329</v>
      </c>
      <c r="C1239" s="231">
        <v>0</v>
      </c>
      <c r="D1239" s="231">
        <v>0</v>
      </c>
      <c r="E1239" s="231">
        <v>0</v>
      </c>
      <c r="F1239" s="231">
        <v>0</v>
      </c>
      <c r="G1239" s="1883">
        <v>39909</v>
      </c>
    </row>
    <row r="1240" spans="1:7" x14ac:dyDescent="0.25">
      <c r="A1240" s="1883">
        <v>399092711</v>
      </c>
      <c r="B1240" s="231" t="s">
        <v>2331</v>
      </c>
      <c r="C1240" s="231">
        <v>5203.63</v>
      </c>
      <c r="D1240" s="231">
        <v>3150</v>
      </c>
      <c r="E1240" s="231">
        <v>3150</v>
      </c>
      <c r="F1240" s="231">
        <v>2053.63</v>
      </c>
      <c r="G1240" s="1883">
        <v>39909</v>
      </c>
    </row>
    <row r="1241" spans="1:7" x14ac:dyDescent="0.25">
      <c r="A1241" s="1883">
        <v>399092713</v>
      </c>
      <c r="B1241" s="231" t="s">
        <v>2333</v>
      </c>
      <c r="C1241" s="231">
        <v>0</v>
      </c>
      <c r="D1241" s="231">
        <v>0</v>
      </c>
      <c r="E1241" s="231">
        <v>0</v>
      </c>
      <c r="F1241" s="231">
        <v>0</v>
      </c>
      <c r="G1241" s="1883">
        <v>39909</v>
      </c>
    </row>
    <row r="1242" spans="1:7" x14ac:dyDescent="0.25">
      <c r="A1242" s="1883">
        <v>399094610</v>
      </c>
      <c r="B1242" s="231" t="s">
        <v>2335</v>
      </c>
      <c r="C1242" s="231">
        <v>0</v>
      </c>
      <c r="D1242" s="231">
        <v>0</v>
      </c>
      <c r="E1242" s="231">
        <v>0</v>
      </c>
      <c r="F1242" s="231">
        <v>0</v>
      </c>
      <c r="G1242" s="1883">
        <v>39909</v>
      </c>
    </row>
    <row r="1243" spans="1:7" x14ac:dyDescent="0.25">
      <c r="A1243" s="1883">
        <v>399094611</v>
      </c>
      <c r="B1243" s="231" t="s">
        <v>2337</v>
      </c>
      <c r="C1243" s="231">
        <v>0</v>
      </c>
      <c r="D1243" s="231">
        <v>0</v>
      </c>
      <c r="E1243" s="231">
        <v>0</v>
      </c>
      <c r="F1243" s="231">
        <v>0</v>
      </c>
      <c r="G1243" s="1883">
        <v>39909</v>
      </c>
    </row>
    <row r="1244" spans="1:7" x14ac:dyDescent="0.25">
      <c r="A1244" s="1883">
        <v>399094622</v>
      </c>
      <c r="B1244" s="231" t="s">
        <v>2339</v>
      </c>
      <c r="C1244" s="231">
        <v>0</v>
      </c>
      <c r="D1244" s="231">
        <v>0</v>
      </c>
      <c r="E1244" s="231">
        <v>0</v>
      </c>
      <c r="F1244" s="231">
        <v>0</v>
      </c>
      <c r="G1244" s="1883">
        <v>39909</v>
      </c>
    </row>
    <row r="1245" spans="1:7" x14ac:dyDescent="0.25">
      <c r="A1245" s="1883">
        <v>399095608</v>
      </c>
      <c r="B1245" s="231" t="s">
        <v>2341</v>
      </c>
      <c r="C1245" s="231">
        <v>0</v>
      </c>
      <c r="D1245" s="231">
        <v>0</v>
      </c>
      <c r="E1245" s="231">
        <v>0</v>
      </c>
      <c r="F1245" s="231">
        <v>0</v>
      </c>
      <c r="G1245" s="1883">
        <v>39909</v>
      </c>
    </row>
    <row r="1246" spans="1:7" x14ac:dyDescent="0.25">
      <c r="A1246" s="1883">
        <v>399096009</v>
      </c>
      <c r="B1246" s="231" t="s">
        <v>2343</v>
      </c>
      <c r="C1246" s="231">
        <v>0</v>
      </c>
      <c r="D1246" s="231">
        <v>0</v>
      </c>
      <c r="E1246" s="231">
        <v>0</v>
      </c>
      <c r="F1246" s="231">
        <v>0</v>
      </c>
      <c r="G1246" s="1883">
        <v>39909</v>
      </c>
    </row>
    <row r="1247" spans="1:7" x14ac:dyDescent="0.25">
      <c r="A1247" s="1883">
        <v>399096010</v>
      </c>
      <c r="B1247" s="231" t="s">
        <v>2345</v>
      </c>
      <c r="C1247" s="231">
        <v>0</v>
      </c>
      <c r="D1247" s="231">
        <v>0</v>
      </c>
      <c r="E1247" s="231">
        <v>0</v>
      </c>
      <c r="F1247" s="231">
        <v>0</v>
      </c>
      <c r="G1247" s="1883">
        <v>39909</v>
      </c>
    </row>
    <row r="1248" spans="1:7" x14ac:dyDescent="0.25">
      <c r="A1248" s="1883">
        <v>399099060</v>
      </c>
      <c r="B1248" s="231" t="s">
        <v>2347</v>
      </c>
      <c r="C1248" s="231">
        <v>0</v>
      </c>
      <c r="D1248" s="231">
        <v>0</v>
      </c>
      <c r="E1248" s="231">
        <v>0</v>
      </c>
      <c r="F1248" s="231">
        <v>0</v>
      </c>
      <c r="G1248" s="1883">
        <v>39909</v>
      </c>
    </row>
    <row r="1249" spans="1:7" x14ac:dyDescent="0.25">
      <c r="A1249" s="1883">
        <v>399099201</v>
      </c>
      <c r="B1249" s="231" t="s">
        <v>2349</v>
      </c>
      <c r="C1249" s="231">
        <v>0</v>
      </c>
      <c r="D1249" s="231">
        <v>-1650</v>
      </c>
      <c r="E1249" s="231">
        <v>-1650</v>
      </c>
      <c r="F1249" s="231">
        <v>1650</v>
      </c>
      <c r="G1249" s="1883">
        <v>39909</v>
      </c>
    </row>
    <row r="1250" spans="1:7" x14ac:dyDescent="0.25">
      <c r="A1250" s="1883">
        <v>399099202</v>
      </c>
      <c r="B1250" s="231" t="s">
        <v>2351</v>
      </c>
      <c r="C1250" s="231">
        <v>0</v>
      </c>
      <c r="D1250" s="231">
        <v>0</v>
      </c>
      <c r="E1250" s="231">
        <v>0</v>
      </c>
      <c r="F1250" s="231">
        <v>0</v>
      </c>
      <c r="G1250" s="1883">
        <v>39909</v>
      </c>
    </row>
    <row r="1251" spans="1:7" x14ac:dyDescent="0.25">
      <c r="A1251" s="1883">
        <v>399099802</v>
      </c>
      <c r="B1251" s="231" t="s">
        <v>2353</v>
      </c>
      <c r="C1251" s="231">
        <v>0</v>
      </c>
      <c r="D1251" s="231">
        <v>0</v>
      </c>
      <c r="E1251" s="231">
        <v>0</v>
      </c>
      <c r="F1251" s="231">
        <v>0</v>
      </c>
      <c r="G1251" s="1883">
        <v>39909</v>
      </c>
    </row>
    <row r="1252" spans="1:7" x14ac:dyDescent="0.25">
      <c r="A1252" s="1883">
        <v>399099846</v>
      </c>
      <c r="B1252" s="231" t="s">
        <v>2355</v>
      </c>
      <c r="C1252" s="231">
        <v>0</v>
      </c>
      <c r="D1252" s="231">
        <v>0</v>
      </c>
      <c r="E1252" s="231">
        <v>0</v>
      </c>
      <c r="F1252" s="231">
        <v>0</v>
      </c>
      <c r="G1252" s="1883">
        <v>39909</v>
      </c>
    </row>
    <row r="1253" spans="1:7" x14ac:dyDescent="0.25">
      <c r="A1253" s="1883">
        <v>399100100</v>
      </c>
      <c r="B1253" s="231" t="s">
        <v>2357</v>
      </c>
      <c r="C1253" s="231">
        <v>0</v>
      </c>
      <c r="D1253" s="231">
        <v>0</v>
      </c>
      <c r="E1253" s="231">
        <v>0</v>
      </c>
      <c r="F1253" s="231">
        <v>0</v>
      </c>
      <c r="G1253" s="1883">
        <v>39910</v>
      </c>
    </row>
    <row r="1254" spans="1:7" x14ac:dyDescent="0.25">
      <c r="A1254" s="1883">
        <v>399100101</v>
      </c>
      <c r="B1254" s="231" t="s">
        <v>2359</v>
      </c>
      <c r="C1254" s="231">
        <v>0</v>
      </c>
      <c r="D1254" s="231">
        <v>0</v>
      </c>
      <c r="E1254" s="231">
        <v>0</v>
      </c>
      <c r="F1254" s="231">
        <v>0</v>
      </c>
      <c r="G1254" s="1883">
        <v>39910</v>
      </c>
    </row>
    <row r="1255" spans="1:7" x14ac:dyDescent="0.25">
      <c r="A1255" s="1883">
        <v>399100102</v>
      </c>
      <c r="B1255" s="231" t="s">
        <v>2361</v>
      </c>
      <c r="C1255" s="231">
        <v>0</v>
      </c>
      <c r="D1255" s="231">
        <v>0</v>
      </c>
      <c r="E1255" s="231">
        <v>0</v>
      </c>
      <c r="F1255" s="231">
        <v>0</v>
      </c>
      <c r="G1255" s="1883">
        <v>39910</v>
      </c>
    </row>
    <row r="1256" spans="1:7" x14ac:dyDescent="0.25">
      <c r="A1256" s="1883">
        <v>399100103</v>
      </c>
      <c r="B1256" s="231" t="s">
        <v>2363</v>
      </c>
      <c r="C1256" s="231">
        <v>0</v>
      </c>
      <c r="D1256" s="231">
        <v>0</v>
      </c>
      <c r="E1256" s="231">
        <v>0</v>
      </c>
      <c r="F1256" s="231">
        <v>0</v>
      </c>
      <c r="G1256" s="1883">
        <v>39910</v>
      </c>
    </row>
    <row r="1257" spans="1:7" x14ac:dyDescent="0.25">
      <c r="A1257" s="1883">
        <v>399100110</v>
      </c>
      <c r="B1257" s="231" t="s">
        <v>2365</v>
      </c>
      <c r="C1257" s="231">
        <v>0</v>
      </c>
      <c r="D1257" s="231">
        <v>0</v>
      </c>
      <c r="E1257" s="231">
        <v>0</v>
      </c>
      <c r="F1257" s="231">
        <v>0</v>
      </c>
      <c r="G1257" s="1883">
        <v>39910</v>
      </c>
    </row>
    <row r="1258" spans="1:7" x14ac:dyDescent="0.25">
      <c r="A1258" s="1883">
        <v>399100120</v>
      </c>
      <c r="B1258" s="231" t="s">
        <v>2367</v>
      </c>
      <c r="C1258" s="231">
        <v>0</v>
      </c>
      <c r="D1258" s="231">
        <v>0</v>
      </c>
      <c r="E1258" s="231">
        <v>0</v>
      </c>
      <c r="F1258" s="231">
        <v>0</v>
      </c>
      <c r="G1258" s="1883">
        <v>39910</v>
      </c>
    </row>
    <row r="1259" spans="1:7" x14ac:dyDescent="0.25">
      <c r="A1259" s="1883">
        <v>399100200</v>
      </c>
      <c r="B1259" s="231" t="s">
        <v>2369</v>
      </c>
      <c r="C1259" s="231">
        <v>0</v>
      </c>
      <c r="D1259" s="231">
        <v>0</v>
      </c>
      <c r="E1259" s="231">
        <v>0</v>
      </c>
      <c r="F1259" s="231">
        <v>0</v>
      </c>
      <c r="G1259" s="1883">
        <v>39910</v>
      </c>
    </row>
    <row r="1260" spans="1:7" x14ac:dyDescent="0.25">
      <c r="A1260" s="1883">
        <v>399100700</v>
      </c>
      <c r="B1260" s="231" t="s">
        <v>2371</v>
      </c>
      <c r="C1260" s="231">
        <v>0</v>
      </c>
      <c r="D1260" s="231">
        <v>0</v>
      </c>
      <c r="E1260" s="231">
        <v>0</v>
      </c>
      <c r="F1260" s="231">
        <v>0</v>
      </c>
      <c r="G1260" s="1883">
        <v>39910</v>
      </c>
    </row>
    <row r="1261" spans="1:7" x14ac:dyDescent="0.25">
      <c r="A1261" s="1883">
        <v>399100800</v>
      </c>
      <c r="B1261" s="231" t="s">
        <v>2373</v>
      </c>
      <c r="C1261" s="231">
        <v>0</v>
      </c>
      <c r="D1261" s="231">
        <v>0</v>
      </c>
      <c r="E1261" s="231">
        <v>0</v>
      </c>
      <c r="F1261" s="231">
        <v>0</v>
      </c>
      <c r="G1261" s="1883">
        <v>39910</v>
      </c>
    </row>
    <row r="1262" spans="1:7" x14ac:dyDescent="0.25">
      <c r="A1262" s="1883">
        <v>399100915</v>
      </c>
      <c r="B1262" s="231" t="s">
        <v>2375</v>
      </c>
      <c r="C1262" s="231">
        <v>0</v>
      </c>
      <c r="D1262" s="231">
        <v>0</v>
      </c>
      <c r="E1262" s="231">
        <v>0</v>
      </c>
      <c r="F1262" s="231">
        <v>0</v>
      </c>
      <c r="G1262" s="1883">
        <v>39910</v>
      </c>
    </row>
    <row r="1263" spans="1:7" x14ac:dyDescent="0.25">
      <c r="A1263" s="1883">
        <v>399100930</v>
      </c>
      <c r="B1263" s="231" t="s">
        <v>2377</v>
      </c>
      <c r="C1263" s="231">
        <v>0</v>
      </c>
      <c r="D1263" s="231">
        <v>0</v>
      </c>
      <c r="E1263" s="231">
        <v>0</v>
      </c>
      <c r="F1263" s="231">
        <v>0</v>
      </c>
      <c r="G1263" s="1883">
        <v>39910</v>
      </c>
    </row>
    <row r="1264" spans="1:7" x14ac:dyDescent="0.25">
      <c r="A1264" s="1883">
        <v>399100975</v>
      </c>
      <c r="B1264" s="231" t="s">
        <v>2379</v>
      </c>
      <c r="C1264" s="231">
        <v>157</v>
      </c>
      <c r="D1264" s="231">
        <v>50</v>
      </c>
      <c r="E1264" s="231">
        <v>50</v>
      </c>
      <c r="F1264" s="231">
        <v>107</v>
      </c>
      <c r="G1264" s="1883">
        <v>39910</v>
      </c>
    </row>
    <row r="1265" spans="1:7" x14ac:dyDescent="0.25">
      <c r="A1265" s="1883">
        <v>399102000</v>
      </c>
      <c r="B1265" s="231" t="s">
        <v>2381</v>
      </c>
      <c r="C1265" s="231">
        <v>0</v>
      </c>
      <c r="D1265" s="231">
        <v>200</v>
      </c>
      <c r="E1265" s="231">
        <v>200</v>
      </c>
      <c r="F1265" s="231">
        <v>-200</v>
      </c>
      <c r="G1265" s="1883">
        <v>39910</v>
      </c>
    </row>
    <row r="1266" spans="1:7" x14ac:dyDescent="0.25">
      <c r="A1266" s="1883">
        <v>399102004</v>
      </c>
      <c r="B1266" s="231" t="s">
        <v>2383</v>
      </c>
      <c r="C1266" s="231">
        <v>15570.29</v>
      </c>
      <c r="D1266" s="231">
        <v>19250</v>
      </c>
      <c r="E1266" s="231">
        <v>19250</v>
      </c>
      <c r="F1266" s="231">
        <v>-3679.71</v>
      </c>
      <c r="G1266" s="1883">
        <v>39910</v>
      </c>
    </row>
    <row r="1267" spans="1:7" x14ac:dyDescent="0.25">
      <c r="A1267" s="1883">
        <v>399102022</v>
      </c>
      <c r="B1267" s="231" t="s">
        <v>2385</v>
      </c>
      <c r="C1267" s="231">
        <v>0</v>
      </c>
      <c r="D1267" s="231">
        <v>0</v>
      </c>
      <c r="E1267" s="231">
        <v>0</v>
      </c>
      <c r="F1267" s="231">
        <v>0</v>
      </c>
      <c r="G1267" s="1883">
        <v>39910</v>
      </c>
    </row>
    <row r="1268" spans="1:7" x14ac:dyDescent="0.25">
      <c r="A1268" s="1883">
        <v>399102500</v>
      </c>
      <c r="B1268" s="231" t="s">
        <v>2387</v>
      </c>
      <c r="C1268" s="231">
        <v>0</v>
      </c>
      <c r="D1268" s="231">
        <v>0</v>
      </c>
      <c r="E1268" s="231">
        <v>0</v>
      </c>
      <c r="F1268" s="231">
        <v>0</v>
      </c>
      <c r="G1268" s="1883">
        <v>39910</v>
      </c>
    </row>
    <row r="1269" spans="1:7" x14ac:dyDescent="0.25">
      <c r="A1269" s="1883">
        <v>399102502</v>
      </c>
      <c r="B1269" s="231" t="s">
        <v>2389</v>
      </c>
      <c r="C1269" s="231">
        <v>0</v>
      </c>
      <c r="D1269" s="231">
        <v>0</v>
      </c>
      <c r="E1269" s="231">
        <v>0</v>
      </c>
      <c r="F1269" s="231">
        <v>0</v>
      </c>
      <c r="G1269" s="1883">
        <v>39910</v>
      </c>
    </row>
    <row r="1270" spans="1:7" x14ac:dyDescent="0.25">
      <c r="A1270" s="1883">
        <v>399102510</v>
      </c>
      <c r="B1270" s="231" t="s">
        <v>2391</v>
      </c>
      <c r="C1270" s="231">
        <v>0</v>
      </c>
      <c r="D1270" s="231">
        <v>0</v>
      </c>
      <c r="E1270" s="231">
        <v>0</v>
      </c>
      <c r="F1270" s="231">
        <v>0</v>
      </c>
      <c r="G1270" s="1883">
        <v>39910</v>
      </c>
    </row>
    <row r="1271" spans="1:7" x14ac:dyDescent="0.25">
      <c r="A1271" s="1883">
        <v>399102524</v>
      </c>
      <c r="B1271" s="231" t="s">
        <v>2393</v>
      </c>
      <c r="C1271" s="231">
        <v>0</v>
      </c>
      <c r="D1271" s="231">
        <v>0</v>
      </c>
      <c r="E1271" s="231">
        <v>0</v>
      </c>
      <c r="F1271" s="231">
        <v>0</v>
      </c>
      <c r="G1271" s="1883">
        <v>39910</v>
      </c>
    </row>
    <row r="1272" spans="1:7" x14ac:dyDescent="0.25">
      <c r="A1272" s="1883">
        <v>399102703</v>
      </c>
      <c r="B1272" s="231" t="s">
        <v>2395</v>
      </c>
      <c r="C1272" s="231">
        <v>0</v>
      </c>
      <c r="D1272" s="231">
        <v>0</v>
      </c>
      <c r="E1272" s="231">
        <v>0</v>
      </c>
      <c r="F1272" s="231">
        <v>0</v>
      </c>
      <c r="G1272" s="1883">
        <v>39910</v>
      </c>
    </row>
    <row r="1273" spans="1:7" x14ac:dyDescent="0.25">
      <c r="A1273" s="1883">
        <v>399102801</v>
      </c>
      <c r="B1273" s="231" t="s">
        <v>2397</v>
      </c>
      <c r="C1273" s="231">
        <v>0</v>
      </c>
      <c r="D1273" s="231">
        <v>0</v>
      </c>
      <c r="E1273" s="231">
        <v>0</v>
      </c>
      <c r="F1273" s="231">
        <v>0</v>
      </c>
      <c r="G1273" s="1883">
        <v>39910</v>
      </c>
    </row>
    <row r="1274" spans="1:7" x14ac:dyDescent="0.25">
      <c r="A1274" s="1883">
        <v>399104600</v>
      </c>
      <c r="B1274" s="231" t="s">
        <v>2399</v>
      </c>
      <c r="C1274" s="231">
        <v>0</v>
      </c>
      <c r="D1274" s="231">
        <v>0</v>
      </c>
      <c r="E1274" s="231">
        <v>0</v>
      </c>
      <c r="F1274" s="231">
        <v>0</v>
      </c>
      <c r="G1274" s="1883">
        <v>39910</v>
      </c>
    </row>
    <row r="1275" spans="1:7" x14ac:dyDescent="0.25">
      <c r="A1275" s="1883">
        <v>399104610</v>
      </c>
      <c r="B1275" s="231" t="s">
        <v>2401</v>
      </c>
      <c r="C1275" s="231">
        <v>0</v>
      </c>
      <c r="D1275" s="231">
        <v>0</v>
      </c>
      <c r="E1275" s="231">
        <v>0</v>
      </c>
      <c r="F1275" s="231">
        <v>0</v>
      </c>
      <c r="G1275" s="1883">
        <v>39910</v>
      </c>
    </row>
    <row r="1276" spans="1:7" x14ac:dyDescent="0.25">
      <c r="A1276" s="1883">
        <v>399104612</v>
      </c>
      <c r="B1276" s="231" t="s">
        <v>2403</v>
      </c>
      <c r="C1276" s="231">
        <v>0</v>
      </c>
      <c r="D1276" s="231">
        <v>0</v>
      </c>
      <c r="E1276" s="231">
        <v>0</v>
      </c>
      <c r="F1276" s="231">
        <v>0</v>
      </c>
      <c r="G1276" s="1883">
        <v>39910</v>
      </c>
    </row>
    <row r="1277" spans="1:7" x14ac:dyDescent="0.25">
      <c r="A1277" s="1883">
        <v>399104618</v>
      </c>
      <c r="B1277" s="231" t="s">
        <v>2405</v>
      </c>
      <c r="C1277" s="231">
        <v>0</v>
      </c>
      <c r="D1277" s="231">
        <v>0</v>
      </c>
      <c r="E1277" s="231">
        <v>0</v>
      </c>
      <c r="F1277" s="231">
        <v>0</v>
      </c>
      <c r="G1277" s="1883">
        <v>39910</v>
      </c>
    </row>
    <row r="1278" spans="1:7" x14ac:dyDescent="0.25">
      <c r="A1278" s="1883">
        <v>399104619</v>
      </c>
      <c r="B1278" s="231" t="s">
        <v>2407</v>
      </c>
      <c r="C1278" s="231">
        <v>0</v>
      </c>
      <c r="D1278" s="231">
        <v>0</v>
      </c>
      <c r="E1278" s="231">
        <v>0</v>
      </c>
      <c r="F1278" s="231">
        <v>0</v>
      </c>
      <c r="G1278" s="1883">
        <v>39910</v>
      </c>
    </row>
    <row r="1279" spans="1:7" x14ac:dyDescent="0.25">
      <c r="A1279" s="1883">
        <v>399109051</v>
      </c>
      <c r="B1279" s="231" t="s">
        <v>2409</v>
      </c>
      <c r="C1279" s="231">
        <v>-8428.2099999999991</v>
      </c>
      <c r="D1279" s="231">
        <v>0</v>
      </c>
      <c r="E1279" s="231">
        <v>0</v>
      </c>
      <c r="F1279" s="231">
        <v>-8428.2099999999991</v>
      </c>
      <c r="G1279" s="1883">
        <v>39910</v>
      </c>
    </row>
    <row r="1280" spans="1:7" x14ac:dyDescent="0.25">
      <c r="A1280" s="1883">
        <v>399109802</v>
      </c>
      <c r="B1280" s="231" t="s">
        <v>2411</v>
      </c>
      <c r="C1280" s="231">
        <v>0</v>
      </c>
      <c r="D1280" s="231">
        <v>0</v>
      </c>
      <c r="E1280" s="231">
        <v>0</v>
      </c>
      <c r="F1280" s="231">
        <v>0</v>
      </c>
      <c r="G1280" s="1883">
        <v>39910</v>
      </c>
    </row>
    <row r="1281" spans="1:7" x14ac:dyDescent="0.25">
      <c r="A1281" s="1883">
        <v>399110100</v>
      </c>
      <c r="B1281" s="231" t="s">
        <v>2413</v>
      </c>
      <c r="C1281" s="231">
        <v>0</v>
      </c>
      <c r="D1281" s="231">
        <v>0</v>
      </c>
      <c r="E1281" s="231">
        <v>0</v>
      </c>
      <c r="F1281" s="231">
        <v>0</v>
      </c>
      <c r="G1281" s="1883">
        <v>39911</v>
      </c>
    </row>
    <row r="1282" spans="1:7" x14ac:dyDescent="0.25">
      <c r="A1282" s="1883">
        <v>399110101</v>
      </c>
      <c r="B1282" s="231" t="s">
        <v>2415</v>
      </c>
      <c r="C1282" s="231">
        <v>0</v>
      </c>
      <c r="D1282" s="231">
        <v>0</v>
      </c>
      <c r="E1282" s="231">
        <v>0</v>
      </c>
      <c r="F1282" s="231">
        <v>0</v>
      </c>
      <c r="G1282" s="1883">
        <v>39911</v>
      </c>
    </row>
    <row r="1283" spans="1:7" x14ac:dyDescent="0.25">
      <c r="A1283" s="1883">
        <v>399110120</v>
      </c>
      <c r="B1283" s="231" t="s">
        <v>2417</v>
      </c>
      <c r="C1283" s="231">
        <v>0</v>
      </c>
      <c r="D1283" s="231">
        <v>0</v>
      </c>
      <c r="E1283" s="231">
        <v>0</v>
      </c>
      <c r="F1283" s="231">
        <v>0</v>
      </c>
      <c r="G1283" s="1883">
        <v>39911</v>
      </c>
    </row>
    <row r="1284" spans="1:7" x14ac:dyDescent="0.25">
      <c r="A1284" s="1883">
        <v>399110150</v>
      </c>
      <c r="B1284" s="231" t="s">
        <v>2419</v>
      </c>
      <c r="C1284" s="231">
        <v>0</v>
      </c>
      <c r="D1284" s="231">
        <v>0</v>
      </c>
      <c r="E1284" s="231">
        <v>0</v>
      </c>
      <c r="F1284" s="231">
        <v>0</v>
      </c>
      <c r="G1284" s="1883">
        <v>39911</v>
      </c>
    </row>
    <row r="1285" spans="1:7" x14ac:dyDescent="0.25">
      <c r="A1285" s="1883">
        <v>399110200</v>
      </c>
      <c r="B1285" s="231" t="s">
        <v>2421</v>
      </c>
      <c r="C1285" s="231">
        <v>0</v>
      </c>
      <c r="D1285" s="231">
        <v>0</v>
      </c>
      <c r="E1285" s="231">
        <v>0</v>
      </c>
      <c r="F1285" s="231">
        <v>0</v>
      </c>
      <c r="G1285" s="1883">
        <v>39911</v>
      </c>
    </row>
    <row r="1286" spans="1:7" x14ac:dyDescent="0.25">
      <c r="A1286" s="1883">
        <v>399110700</v>
      </c>
      <c r="B1286" s="231" t="s">
        <v>2423</v>
      </c>
      <c r="C1286" s="231">
        <v>0</v>
      </c>
      <c r="D1286" s="231">
        <v>0</v>
      </c>
      <c r="E1286" s="231">
        <v>0</v>
      </c>
      <c r="F1286" s="231">
        <v>0</v>
      </c>
      <c r="G1286" s="1883">
        <v>39911</v>
      </c>
    </row>
    <row r="1287" spans="1:7" x14ac:dyDescent="0.25">
      <c r="A1287" s="1883">
        <v>399110800</v>
      </c>
      <c r="B1287" s="231" t="s">
        <v>2425</v>
      </c>
      <c r="C1287" s="231">
        <v>0</v>
      </c>
      <c r="D1287" s="231">
        <v>0</v>
      </c>
      <c r="E1287" s="231">
        <v>0</v>
      </c>
      <c r="F1287" s="231">
        <v>0</v>
      </c>
      <c r="G1287" s="1883">
        <v>39911</v>
      </c>
    </row>
    <row r="1288" spans="1:7" x14ac:dyDescent="0.25">
      <c r="A1288" s="1883">
        <v>399110915</v>
      </c>
      <c r="B1288" s="231" t="s">
        <v>2427</v>
      </c>
      <c r="C1288" s="231">
        <v>0</v>
      </c>
      <c r="D1288" s="231">
        <v>0</v>
      </c>
      <c r="E1288" s="231">
        <v>0</v>
      </c>
      <c r="F1288" s="231">
        <v>0</v>
      </c>
      <c r="G1288" s="1883">
        <v>39911</v>
      </c>
    </row>
    <row r="1289" spans="1:7" x14ac:dyDescent="0.25">
      <c r="A1289" s="1883">
        <v>399110930</v>
      </c>
      <c r="B1289" s="231" t="s">
        <v>2429</v>
      </c>
      <c r="C1289" s="231">
        <v>0</v>
      </c>
      <c r="D1289" s="231">
        <v>0</v>
      </c>
      <c r="E1289" s="231">
        <v>0</v>
      </c>
      <c r="F1289" s="231">
        <v>0</v>
      </c>
      <c r="G1289" s="1883">
        <v>39911</v>
      </c>
    </row>
    <row r="1290" spans="1:7" x14ac:dyDescent="0.25">
      <c r="A1290" s="1883">
        <v>399110975</v>
      </c>
      <c r="B1290" s="231" t="s">
        <v>2431</v>
      </c>
      <c r="C1290" s="231">
        <v>0</v>
      </c>
      <c r="D1290" s="231">
        <v>0</v>
      </c>
      <c r="E1290" s="231">
        <v>0</v>
      </c>
      <c r="F1290" s="231">
        <v>0</v>
      </c>
      <c r="G1290" s="1883">
        <v>39911</v>
      </c>
    </row>
    <row r="1291" spans="1:7" x14ac:dyDescent="0.25">
      <c r="A1291" s="1883">
        <v>399111640</v>
      </c>
      <c r="B1291" s="231" t="s">
        <v>2433</v>
      </c>
      <c r="C1291" s="231">
        <v>0</v>
      </c>
      <c r="D1291" s="231">
        <v>0</v>
      </c>
      <c r="E1291" s="231">
        <v>0</v>
      </c>
      <c r="F1291" s="231">
        <v>0</v>
      </c>
      <c r="G1291" s="1883">
        <v>39911</v>
      </c>
    </row>
    <row r="1292" spans="1:7" x14ac:dyDescent="0.25">
      <c r="A1292" s="1883">
        <v>399112000</v>
      </c>
      <c r="B1292" s="231" t="s">
        <v>2435</v>
      </c>
      <c r="C1292" s="231">
        <v>0</v>
      </c>
      <c r="D1292" s="231">
        <v>0</v>
      </c>
      <c r="E1292" s="231">
        <v>0</v>
      </c>
      <c r="F1292" s="231">
        <v>0</v>
      </c>
      <c r="G1292" s="1883">
        <v>39911</v>
      </c>
    </row>
    <row r="1293" spans="1:7" x14ac:dyDescent="0.25">
      <c r="A1293" s="1883">
        <v>399112004</v>
      </c>
      <c r="B1293" s="231" t="s">
        <v>2437</v>
      </c>
      <c r="C1293" s="231">
        <v>0</v>
      </c>
      <c r="D1293" s="231">
        <v>0</v>
      </c>
      <c r="E1293" s="231">
        <v>0</v>
      </c>
      <c r="F1293" s="231">
        <v>0</v>
      </c>
      <c r="G1293" s="1883">
        <v>39911</v>
      </c>
    </row>
    <row r="1294" spans="1:7" x14ac:dyDescent="0.25">
      <c r="A1294" s="1883">
        <v>399112022</v>
      </c>
      <c r="B1294" s="231" t="s">
        <v>2439</v>
      </c>
      <c r="C1294" s="231">
        <v>0</v>
      </c>
      <c r="D1294" s="231">
        <v>0</v>
      </c>
      <c r="E1294" s="231">
        <v>0</v>
      </c>
      <c r="F1294" s="231">
        <v>0</v>
      </c>
      <c r="G1294" s="1883">
        <v>39911</v>
      </c>
    </row>
    <row r="1295" spans="1:7" x14ac:dyDescent="0.25">
      <c r="A1295" s="1883">
        <v>399112429</v>
      </c>
      <c r="B1295" s="231" t="s">
        <v>2441</v>
      </c>
      <c r="C1295" s="231">
        <v>0</v>
      </c>
      <c r="D1295" s="231">
        <v>0</v>
      </c>
      <c r="E1295" s="231">
        <v>0</v>
      </c>
      <c r="F1295" s="231">
        <v>0</v>
      </c>
      <c r="G1295" s="1883">
        <v>39911</v>
      </c>
    </row>
    <row r="1296" spans="1:7" x14ac:dyDescent="0.25">
      <c r="A1296" s="1883">
        <v>399112432</v>
      </c>
      <c r="B1296" s="231" t="s">
        <v>2443</v>
      </c>
      <c r="C1296" s="231">
        <v>0</v>
      </c>
      <c r="D1296" s="231">
        <v>0</v>
      </c>
      <c r="E1296" s="231">
        <v>0</v>
      </c>
      <c r="F1296" s="231">
        <v>0</v>
      </c>
      <c r="G1296" s="1883">
        <v>39911</v>
      </c>
    </row>
    <row r="1297" spans="1:7" x14ac:dyDescent="0.25">
      <c r="A1297" s="1883">
        <v>399112438</v>
      </c>
      <c r="B1297" s="231" t="s">
        <v>2445</v>
      </c>
      <c r="C1297" s="231">
        <v>0</v>
      </c>
      <c r="D1297" s="231">
        <v>0</v>
      </c>
      <c r="E1297" s="231">
        <v>0</v>
      </c>
      <c r="F1297" s="231">
        <v>0</v>
      </c>
      <c r="G1297" s="1883">
        <v>39911</v>
      </c>
    </row>
    <row r="1298" spans="1:7" x14ac:dyDescent="0.25">
      <c r="A1298" s="1883">
        <v>399112439</v>
      </c>
      <c r="B1298" s="231" t="s">
        <v>2447</v>
      </c>
      <c r="C1298" s="231">
        <v>0</v>
      </c>
      <c r="D1298" s="231">
        <v>0</v>
      </c>
      <c r="E1298" s="231">
        <v>0</v>
      </c>
      <c r="F1298" s="231">
        <v>0</v>
      </c>
      <c r="G1298" s="1883">
        <v>39911</v>
      </c>
    </row>
    <row r="1299" spans="1:7" x14ac:dyDescent="0.25">
      <c r="A1299" s="1883">
        <v>399112445</v>
      </c>
      <c r="B1299" s="231" t="s">
        <v>2449</v>
      </c>
      <c r="C1299" s="231">
        <v>0</v>
      </c>
      <c r="D1299" s="231">
        <v>0</v>
      </c>
      <c r="E1299" s="231">
        <v>0</v>
      </c>
      <c r="F1299" s="231">
        <v>0</v>
      </c>
      <c r="G1299" s="1883">
        <v>39911</v>
      </c>
    </row>
    <row r="1300" spans="1:7" x14ac:dyDescent="0.25">
      <c r="A1300" s="1883">
        <v>399112500</v>
      </c>
      <c r="B1300" s="231" t="s">
        <v>2451</v>
      </c>
      <c r="C1300" s="231">
        <v>0</v>
      </c>
      <c r="D1300" s="231">
        <v>0</v>
      </c>
      <c r="E1300" s="231">
        <v>0</v>
      </c>
      <c r="F1300" s="231">
        <v>0</v>
      </c>
      <c r="G1300" s="1883">
        <v>39911</v>
      </c>
    </row>
    <row r="1301" spans="1:7" x14ac:dyDescent="0.25">
      <c r="A1301" s="1883">
        <v>399112510</v>
      </c>
      <c r="B1301" s="231" t="s">
        <v>2453</v>
      </c>
      <c r="C1301" s="231">
        <v>0</v>
      </c>
      <c r="D1301" s="231">
        <v>0</v>
      </c>
      <c r="E1301" s="231">
        <v>0</v>
      </c>
      <c r="F1301" s="231">
        <v>0</v>
      </c>
      <c r="G1301" s="1883">
        <v>39911</v>
      </c>
    </row>
    <row r="1302" spans="1:7" x14ac:dyDescent="0.25">
      <c r="A1302" s="1883">
        <v>399112520</v>
      </c>
      <c r="B1302" s="231" t="s">
        <v>2455</v>
      </c>
      <c r="C1302" s="231">
        <v>0</v>
      </c>
      <c r="D1302" s="231">
        <v>0</v>
      </c>
      <c r="E1302" s="231">
        <v>0</v>
      </c>
      <c r="F1302" s="231">
        <v>0</v>
      </c>
      <c r="G1302" s="1883">
        <v>39911</v>
      </c>
    </row>
    <row r="1303" spans="1:7" x14ac:dyDescent="0.25">
      <c r="A1303" s="1883">
        <v>399112524</v>
      </c>
      <c r="B1303" s="231" t="s">
        <v>2457</v>
      </c>
      <c r="C1303" s="231">
        <v>0</v>
      </c>
      <c r="D1303" s="231">
        <v>0</v>
      </c>
      <c r="E1303" s="231">
        <v>0</v>
      </c>
      <c r="F1303" s="231">
        <v>0</v>
      </c>
      <c r="G1303" s="1883">
        <v>39911</v>
      </c>
    </row>
    <row r="1304" spans="1:7" x14ac:dyDescent="0.25">
      <c r="A1304" s="1883">
        <v>399112701</v>
      </c>
      <c r="B1304" s="231" t="s">
        <v>2459</v>
      </c>
      <c r="C1304" s="231">
        <v>0</v>
      </c>
      <c r="D1304" s="231">
        <v>0</v>
      </c>
      <c r="E1304" s="231">
        <v>0</v>
      </c>
      <c r="F1304" s="231">
        <v>0</v>
      </c>
      <c r="G1304" s="1883">
        <v>39911</v>
      </c>
    </row>
    <row r="1305" spans="1:7" x14ac:dyDescent="0.25">
      <c r="A1305" s="1883">
        <v>399112703</v>
      </c>
      <c r="B1305" s="231" t="s">
        <v>2461</v>
      </c>
      <c r="C1305" s="231">
        <v>0</v>
      </c>
      <c r="D1305" s="231">
        <v>0</v>
      </c>
      <c r="E1305" s="231">
        <v>0</v>
      </c>
      <c r="F1305" s="231">
        <v>0</v>
      </c>
      <c r="G1305" s="1883">
        <v>39911</v>
      </c>
    </row>
    <row r="1306" spans="1:7" x14ac:dyDescent="0.25">
      <c r="A1306" s="1883">
        <v>399112706</v>
      </c>
      <c r="B1306" s="231" t="s">
        <v>2463</v>
      </c>
      <c r="C1306" s="231">
        <v>0</v>
      </c>
      <c r="D1306" s="231">
        <v>0</v>
      </c>
      <c r="E1306" s="231">
        <v>0</v>
      </c>
      <c r="F1306" s="231">
        <v>0</v>
      </c>
      <c r="G1306" s="1883">
        <v>39911</v>
      </c>
    </row>
    <row r="1307" spans="1:7" x14ac:dyDescent="0.25">
      <c r="A1307" s="1883">
        <v>399114600</v>
      </c>
      <c r="B1307" s="231" t="s">
        <v>2465</v>
      </c>
      <c r="C1307" s="231">
        <v>0</v>
      </c>
      <c r="D1307" s="231">
        <v>0</v>
      </c>
      <c r="E1307" s="231">
        <v>0</v>
      </c>
      <c r="F1307" s="231">
        <v>0</v>
      </c>
      <c r="G1307" s="1883">
        <v>39911</v>
      </c>
    </row>
    <row r="1308" spans="1:7" x14ac:dyDescent="0.25">
      <c r="A1308" s="1883">
        <v>399114610</v>
      </c>
      <c r="B1308" s="231" t="s">
        <v>2467</v>
      </c>
      <c r="C1308" s="231">
        <v>0</v>
      </c>
      <c r="D1308" s="231">
        <v>0</v>
      </c>
      <c r="E1308" s="231">
        <v>0</v>
      </c>
      <c r="F1308" s="231">
        <v>0</v>
      </c>
      <c r="G1308" s="1883">
        <v>39911</v>
      </c>
    </row>
    <row r="1309" spans="1:7" x14ac:dyDescent="0.25">
      <c r="A1309" s="1883">
        <v>399114612</v>
      </c>
      <c r="B1309" s="231" t="s">
        <v>2469</v>
      </c>
      <c r="C1309" s="231">
        <v>0</v>
      </c>
      <c r="D1309" s="231">
        <v>0</v>
      </c>
      <c r="E1309" s="231">
        <v>0</v>
      </c>
      <c r="F1309" s="231">
        <v>0</v>
      </c>
      <c r="G1309" s="1883">
        <v>39911</v>
      </c>
    </row>
    <row r="1310" spans="1:7" x14ac:dyDescent="0.25">
      <c r="A1310" s="1883">
        <v>399114618</v>
      </c>
      <c r="B1310" s="231" t="s">
        <v>2471</v>
      </c>
      <c r="C1310" s="231">
        <v>0</v>
      </c>
      <c r="D1310" s="231">
        <v>0</v>
      </c>
      <c r="E1310" s="231">
        <v>0</v>
      </c>
      <c r="F1310" s="231">
        <v>0</v>
      </c>
      <c r="G1310" s="1883">
        <v>39911</v>
      </c>
    </row>
    <row r="1311" spans="1:7" x14ac:dyDescent="0.25">
      <c r="A1311" s="1883">
        <v>399114619</v>
      </c>
      <c r="B1311" s="231" t="s">
        <v>2473</v>
      </c>
      <c r="C1311" s="231">
        <v>0</v>
      </c>
      <c r="D1311" s="231">
        <v>0</v>
      </c>
      <c r="E1311" s="231">
        <v>0</v>
      </c>
      <c r="F1311" s="231">
        <v>0</v>
      </c>
      <c r="G1311" s="1883">
        <v>39911</v>
      </c>
    </row>
    <row r="1312" spans="1:7" x14ac:dyDescent="0.25">
      <c r="A1312" s="1883">
        <v>399114621</v>
      </c>
      <c r="B1312" s="231" t="s">
        <v>2475</v>
      </c>
      <c r="C1312" s="231">
        <v>0</v>
      </c>
      <c r="D1312" s="231">
        <v>0</v>
      </c>
      <c r="E1312" s="231">
        <v>0</v>
      </c>
      <c r="F1312" s="231">
        <v>0</v>
      </c>
      <c r="G1312" s="1883">
        <v>39911</v>
      </c>
    </row>
    <row r="1313" spans="1:7" x14ac:dyDescent="0.25">
      <c r="A1313" s="1883">
        <v>399115007</v>
      </c>
      <c r="B1313" s="231" t="s">
        <v>2477</v>
      </c>
      <c r="C1313" s="231">
        <v>0</v>
      </c>
      <c r="D1313" s="231">
        <v>0</v>
      </c>
      <c r="E1313" s="231">
        <v>0</v>
      </c>
      <c r="F1313" s="231">
        <v>0</v>
      </c>
      <c r="G1313" s="1883">
        <v>39911</v>
      </c>
    </row>
    <row r="1314" spans="1:7" x14ac:dyDescent="0.25">
      <c r="A1314" s="1883">
        <v>399116010</v>
      </c>
      <c r="B1314" s="231" t="s">
        <v>2479</v>
      </c>
      <c r="C1314" s="231">
        <v>0</v>
      </c>
      <c r="D1314" s="231">
        <v>0</v>
      </c>
      <c r="E1314" s="231">
        <v>0</v>
      </c>
      <c r="F1314" s="231">
        <v>0</v>
      </c>
      <c r="G1314" s="1883">
        <v>39911</v>
      </c>
    </row>
    <row r="1315" spans="1:7" x14ac:dyDescent="0.25">
      <c r="A1315" s="1883">
        <v>399119051</v>
      </c>
      <c r="B1315" s="231" t="s">
        <v>2481</v>
      </c>
      <c r="C1315" s="231">
        <v>0</v>
      </c>
      <c r="D1315" s="231">
        <v>0</v>
      </c>
      <c r="E1315" s="231">
        <v>0</v>
      </c>
      <c r="F1315" s="231">
        <v>0</v>
      </c>
      <c r="G1315" s="1883">
        <v>39911</v>
      </c>
    </row>
    <row r="1316" spans="1:7" x14ac:dyDescent="0.25">
      <c r="A1316" s="1883">
        <v>399119054</v>
      </c>
      <c r="B1316" s="231" t="s">
        <v>2483</v>
      </c>
      <c r="C1316" s="231">
        <v>0</v>
      </c>
      <c r="D1316" s="231">
        <v>0</v>
      </c>
      <c r="E1316" s="231">
        <v>0</v>
      </c>
      <c r="F1316" s="231">
        <v>0</v>
      </c>
      <c r="G1316" s="1883">
        <v>39911</v>
      </c>
    </row>
    <row r="1317" spans="1:7" x14ac:dyDescent="0.25">
      <c r="A1317" s="1883">
        <v>399119100</v>
      </c>
      <c r="B1317" s="231" t="s">
        <v>2443</v>
      </c>
      <c r="C1317" s="231">
        <v>0</v>
      </c>
      <c r="D1317" s="231">
        <v>0</v>
      </c>
      <c r="E1317" s="231">
        <v>0</v>
      </c>
      <c r="F1317" s="231">
        <v>0</v>
      </c>
      <c r="G1317" s="1883">
        <v>39911</v>
      </c>
    </row>
    <row r="1318" spans="1:7" x14ac:dyDescent="0.25">
      <c r="A1318" s="1883">
        <v>399119204</v>
      </c>
      <c r="B1318" s="231" t="s">
        <v>2486</v>
      </c>
      <c r="C1318" s="231">
        <v>0</v>
      </c>
      <c r="D1318" s="231">
        <v>0</v>
      </c>
      <c r="E1318" s="231">
        <v>0</v>
      </c>
      <c r="F1318" s="231">
        <v>0</v>
      </c>
      <c r="G1318" s="1883">
        <v>39911</v>
      </c>
    </row>
    <row r="1319" spans="1:7" x14ac:dyDescent="0.25">
      <c r="A1319" s="1883">
        <v>399119802</v>
      </c>
      <c r="B1319" s="231" t="s">
        <v>2488</v>
      </c>
      <c r="C1319" s="231">
        <v>0</v>
      </c>
      <c r="D1319" s="231">
        <v>0</v>
      </c>
      <c r="E1319" s="231">
        <v>0</v>
      </c>
      <c r="F1319" s="231">
        <v>0</v>
      </c>
      <c r="G1319" s="1883">
        <v>39911</v>
      </c>
    </row>
    <row r="1320" spans="1:7" x14ac:dyDescent="0.25">
      <c r="A1320" s="1883">
        <v>399120100</v>
      </c>
      <c r="B1320" s="231" t="s">
        <v>2490</v>
      </c>
      <c r="C1320" s="231">
        <v>0</v>
      </c>
      <c r="D1320" s="231">
        <v>0</v>
      </c>
      <c r="E1320" s="231">
        <v>0</v>
      </c>
      <c r="F1320" s="231">
        <v>0</v>
      </c>
      <c r="G1320" s="1883">
        <v>39912</v>
      </c>
    </row>
    <row r="1321" spans="1:7" x14ac:dyDescent="0.25">
      <c r="A1321" s="1883">
        <v>399120101</v>
      </c>
      <c r="B1321" s="231" t="s">
        <v>2492</v>
      </c>
      <c r="C1321" s="231">
        <v>0</v>
      </c>
      <c r="D1321" s="231">
        <v>0</v>
      </c>
      <c r="E1321" s="231">
        <v>0</v>
      </c>
      <c r="F1321" s="231">
        <v>0</v>
      </c>
      <c r="G1321" s="1883">
        <v>39912</v>
      </c>
    </row>
    <row r="1322" spans="1:7" x14ac:dyDescent="0.25">
      <c r="A1322" s="1883">
        <v>399120110</v>
      </c>
      <c r="B1322" s="231" t="s">
        <v>2494</v>
      </c>
      <c r="C1322" s="231">
        <v>0</v>
      </c>
      <c r="D1322" s="231">
        <v>0</v>
      </c>
      <c r="E1322" s="231">
        <v>0</v>
      </c>
      <c r="F1322" s="231">
        <v>0</v>
      </c>
      <c r="G1322" s="1883">
        <v>39912</v>
      </c>
    </row>
    <row r="1323" spans="1:7" x14ac:dyDescent="0.25">
      <c r="A1323" s="1883">
        <v>399120120</v>
      </c>
      <c r="B1323" s="231" t="s">
        <v>2496</v>
      </c>
      <c r="C1323" s="231">
        <v>0</v>
      </c>
      <c r="D1323" s="231">
        <v>0</v>
      </c>
      <c r="E1323" s="231">
        <v>0</v>
      </c>
      <c r="F1323" s="231">
        <v>0</v>
      </c>
      <c r="G1323" s="1883">
        <v>39912</v>
      </c>
    </row>
    <row r="1324" spans="1:7" x14ac:dyDescent="0.25">
      <c r="A1324" s="1883">
        <v>399120150</v>
      </c>
      <c r="B1324" s="231" t="s">
        <v>2498</v>
      </c>
      <c r="C1324" s="231">
        <v>0</v>
      </c>
      <c r="D1324" s="231">
        <v>0</v>
      </c>
      <c r="E1324" s="231">
        <v>0</v>
      </c>
      <c r="F1324" s="231">
        <v>0</v>
      </c>
      <c r="G1324" s="1883">
        <v>39912</v>
      </c>
    </row>
    <row r="1325" spans="1:7" x14ac:dyDescent="0.25">
      <c r="A1325" s="1883">
        <v>399120200</v>
      </c>
      <c r="B1325" s="231" t="s">
        <v>2500</v>
      </c>
      <c r="C1325" s="231">
        <v>0</v>
      </c>
      <c r="D1325" s="231">
        <v>0</v>
      </c>
      <c r="E1325" s="231">
        <v>0</v>
      </c>
      <c r="F1325" s="231">
        <v>0</v>
      </c>
      <c r="G1325" s="1883">
        <v>39912</v>
      </c>
    </row>
    <row r="1326" spans="1:7" x14ac:dyDescent="0.25">
      <c r="A1326" s="1883">
        <v>399120400</v>
      </c>
      <c r="B1326" s="231" t="s">
        <v>2502</v>
      </c>
      <c r="C1326" s="231">
        <v>0</v>
      </c>
      <c r="D1326" s="231">
        <v>0</v>
      </c>
      <c r="E1326" s="231">
        <v>0</v>
      </c>
      <c r="F1326" s="231">
        <v>0</v>
      </c>
      <c r="G1326" s="1883">
        <v>39912</v>
      </c>
    </row>
    <row r="1327" spans="1:7" x14ac:dyDescent="0.25">
      <c r="A1327" s="1883">
        <v>399120700</v>
      </c>
      <c r="B1327" s="231" t="s">
        <v>2504</v>
      </c>
      <c r="C1327" s="231">
        <v>0</v>
      </c>
      <c r="D1327" s="231">
        <v>0</v>
      </c>
      <c r="E1327" s="231">
        <v>0</v>
      </c>
      <c r="F1327" s="231">
        <v>0</v>
      </c>
      <c r="G1327" s="1883">
        <v>39912</v>
      </c>
    </row>
    <row r="1328" spans="1:7" x14ac:dyDescent="0.25">
      <c r="A1328" s="1883">
        <v>399120730</v>
      </c>
      <c r="B1328" s="231" t="s">
        <v>2506</v>
      </c>
      <c r="C1328" s="231">
        <v>0</v>
      </c>
      <c r="D1328" s="231">
        <v>0</v>
      </c>
      <c r="E1328" s="231">
        <v>0</v>
      </c>
      <c r="F1328" s="231">
        <v>0</v>
      </c>
      <c r="G1328" s="1883">
        <v>39912</v>
      </c>
    </row>
    <row r="1329" spans="1:7" x14ac:dyDescent="0.25">
      <c r="A1329" s="1883">
        <v>399120800</v>
      </c>
      <c r="B1329" s="231" t="s">
        <v>2508</v>
      </c>
      <c r="C1329" s="231">
        <v>0</v>
      </c>
      <c r="D1329" s="231">
        <v>0</v>
      </c>
      <c r="E1329" s="231">
        <v>0</v>
      </c>
      <c r="F1329" s="231">
        <v>0</v>
      </c>
      <c r="G1329" s="1883">
        <v>39912</v>
      </c>
    </row>
    <row r="1330" spans="1:7" x14ac:dyDescent="0.25">
      <c r="A1330" s="1883">
        <v>399120830</v>
      </c>
      <c r="B1330" s="231" t="s">
        <v>2510</v>
      </c>
      <c r="C1330" s="231">
        <v>0</v>
      </c>
      <c r="D1330" s="231">
        <v>0</v>
      </c>
      <c r="E1330" s="231">
        <v>0</v>
      </c>
      <c r="F1330" s="231">
        <v>0</v>
      </c>
      <c r="G1330" s="1883">
        <v>39912</v>
      </c>
    </row>
    <row r="1331" spans="1:7" x14ac:dyDescent="0.25">
      <c r="A1331" s="1883">
        <v>399120915</v>
      </c>
      <c r="B1331" s="231" t="s">
        <v>2512</v>
      </c>
      <c r="C1331" s="231">
        <v>0</v>
      </c>
      <c r="D1331" s="231">
        <v>0</v>
      </c>
      <c r="E1331" s="231">
        <v>0</v>
      </c>
      <c r="F1331" s="231">
        <v>0</v>
      </c>
      <c r="G1331" s="1883">
        <v>39912</v>
      </c>
    </row>
    <row r="1332" spans="1:7" x14ac:dyDescent="0.25">
      <c r="A1332" s="1883">
        <v>399120930</v>
      </c>
      <c r="B1332" s="231" t="s">
        <v>2514</v>
      </c>
      <c r="C1332" s="231">
        <v>0</v>
      </c>
      <c r="D1332" s="231">
        <v>0</v>
      </c>
      <c r="E1332" s="231">
        <v>0</v>
      </c>
      <c r="F1332" s="231">
        <v>0</v>
      </c>
      <c r="G1332" s="1883">
        <v>39912</v>
      </c>
    </row>
    <row r="1333" spans="1:7" x14ac:dyDescent="0.25">
      <c r="A1333" s="1883">
        <v>399120975</v>
      </c>
      <c r="B1333" s="231" t="s">
        <v>2516</v>
      </c>
      <c r="C1333" s="231">
        <v>0</v>
      </c>
      <c r="D1333" s="231">
        <v>0</v>
      </c>
      <c r="E1333" s="231">
        <v>0</v>
      </c>
      <c r="F1333" s="231">
        <v>0</v>
      </c>
      <c r="G1333" s="1883">
        <v>39912</v>
      </c>
    </row>
    <row r="1334" spans="1:7" x14ac:dyDescent="0.25">
      <c r="A1334" s="1883">
        <v>399122000</v>
      </c>
      <c r="B1334" s="231" t="s">
        <v>2518</v>
      </c>
      <c r="C1334" s="231">
        <v>0</v>
      </c>
      <c r="D1334" s="231">
        <v>0</v>
      </c>
      <c r="E1334" s="231">
        <v>0</v>
      </c>
      <c r="F1334" s="231">
        <v>0</v>
      </c>
      <c r="G1334" s="1883">
        <v>39912</v>
      </c>
    </row>
    <row r="1335" spans="1:7" x14ac:dyDescent="0.25">
      <c r="A1335" s="1883">
        <v>399122004</v>
      </c>
      <c r="B1335" s="231" t="s">
        <v>2520</v>
      </c>
      <c r="C1335" s="231">
        <v>0</v>
      </c>
      <c r="D1335" s="231">
        <v>0</v>
      </c>
      <c r="E1335" s="231">
        <v>0</v>
      </c>
      <c r="F1335" s="231">
        <v>0</v>
      </c>
      <c r="G1335" s="1883">
        <v>39912</v>
      </c>
    </row>
    <row r="1336" spans="1:7" x14ac:dyDescent="0.25">
      <c r="A1336" s="1883">
        <v>399122022</v>
      </c>
      <c r="B1336" s="231" t="s">
        <v>2522</v>
      </c>
      <c r="C1336" s="231">
        <v>0</v>
      </c>
      <c r="D1336" s="231">
        <v>0</v>
      </c>
      <c r="E1336" s="231">
        <v>0</v>
      </c>
      <c r="F1336" s="231">
        <v>0</v>
      </c>
      <c r="G1336" s="1883">
        <v>39912</v>
      </c>
    </row>
    <row r="1337" spans="1:7" x14ac:dyDescent="0.25">
      <c r="A1337" s="1883">
        <v>399122416</v>
      </c>
      <c r="B1337" s="231" t="s">
        <v>2524</v>
      </c>
      <c r="C1337" s="231">
        <v>0</v>
      </c>
      <c r="D1337" s="231">
        <v>0</v>
      </c>
      <c r="E1337" s="231">
        <v>0</v>
      </c>
      <c r="F1337" s="231">
        <v>0</v>
      </c>
      <c r="G1337" s="1883">
        <v>39912</v>
      </c>
    </row>
    <row r="1338" spans="1:7" x14ac:dyDescent="0.25">
      <c r="A1338" s="1883">
        <v>399122423</v>
      </c>
      <c r="B1338" s="231" t="s">
        <v>2526</v>
      </c>
      <c r="C1338" s="231">
        <v>0</v>
      </c>
      <c r="D1338" s="231">
        <v>0</v>
      </c>
      <c r="E1338" s="231">
        <v>0</v>
      </c>
      <c r="F1338" s="231">
        <v>0</v>
      </c>
      <c r="G1338" s="1883">
        <v>39912</v>
      </c>
    </row>
    <row r="1339" spans="1:7" x14ac:dyDescent="0.25">
      <c r="A1339" s="1883">
        <v>399122429</v>
      </c>
      <c r="B1339" s="231" t="s">
        <v>2528</v>
      </c>
      <c r="C1339" s="231">
        <v>0</v>
      </c>
      <c r="D1339" s="231">
        <v>0</v>
      </c>
      <c r="E1339" s="231">
        <v>0</v>
      </c>
      <c r="F1339" s="231">
        <v>0</v>
      </c>
      <c r="G1339" s="1883">
        <v>39912</v>
      </c>
    </row>
    <row r="1340" spans="1:7" x14ac:dyDescent="0.25">
      <c r="A1340" s="1883">
        <v>399122430</v>
      </c>
      <c r="B1340" s="231" t="s">
        <v>2530</v>
      </c>
      <c r="C1340" s="231">
        <v>0</v>
      </c>
      <c r="D1340" s="231">
        <v>0</v>
      </c>
      <c r="E1340" s="231">
        <v>0</v>
      </c>
      <c r="F1340" s="231">
        <v>0</v>
      </c>
      <c r="G1340" s="1883">
        <v>39912</v>
      </c>
    </row>
    <row r="1341" spans="1:7" x14ac:dyDescent="0.25">
      <c r="A1341" s="1883">
        <v>399122432</v>
      </c>
      <c r="B1341" s="231" t="s">
        <v>2532</v>
      </c>
      <c r="C1341" s="231">
        <v>0</v>
      </c>
      <c r="D1341" s="231">
        <v>0</v>
      </c>
      <c r="E1341" s="231">
        <v>0</v>
      </c>
      <c r="F1341" s="231">
        <v>0</v>
      </c>
      <c r="G1341" s="1883">
        <v>39912</v>
      </c>
    </row>
    <row r="1342" spans="1:7" x14ac:dyDescent="0.25">
      <c r="A1342" s="1883">
        <v>399122439</v>
      </c>
      <c r="B1342" s="231" t="s">
        <v>2534</v>
      </c>
      <c r="C1342" s="231">
        <v>0</v>
      </c>
      <c r="D1342" s="231">
        <v>0</v>
      </c>
      <c r="E1342" s="231">
        <v>0</v>
      </c>
      <c r="F1342" s="231">
        <v>0</v>
      </c>
      <c r="G1342" s="1883">
        <v>39912</v>
      </c>
    </row>
    <row r="1343" spans="1:7" x14ac:dyDescent="0.25">
      <c r="A1343" s="1883">
        <v>399122500</v>
      </c>
      <c r="B1343" s="231" t="s">
        <v>2536</v>
      </c>
      <c r="C1343" s="231">
        <v>0</v>
      </c>
      <c r="D1343" s="231">
        <v>0</v>
      </c>
      <c r="E1343" s="231">
        <v>0</v>
      </c>
      <c r="F1343" s="231">
        <v>0</v>
      </c>
      <c r="G1343" s="1883">
        <v>39912</v>
      </c>
    </row>
    <row r="1344" spans="1:7" x14ac:dyDescent="0.25">
      <c r="A1344" s="1883">
        <v>399122510</v>
      </c>
      <c r="B1344" s="231" t="s">
        <v>2538</v>
      </c>
      <c r="C1344" s="231">
        <v>0</v>
      </c>
      <c r="D1344" s="231">
        <v>0</v>
      </c>
      <c r="E1344" s="231">
        <v>0</v>
      </c>
      <c r="F1344" s="231">
        <v>0</v>
      </c>
      <c r="G1344" s="1883">
        <v>39912</v>
      </c>
    </row>
    <row r="1345" spans="1:7" x14ac:dyDescent="0.25">
      <c r="A1345" s="1883">
        <v>399122524</v>
      </c>
      <c r="B1345" s="231" t="s">
        <v>2540</v>
      </c>
      <c r="C1345" s="231">
        <v>0</v>
      </c>
      <c r="D1345" s="231">
        <v>0</v>
      </c>
      <c r="E1345" s="231">
        <v>0</v>
      </c>
      <c r="F1345" s="231">
        <v>0</v>
      </c>
      <c r="G1345" s="1883">
        <v>39912</v>
      </c>
    </row>
    <row r="1346" spans="1:7" x14ac:dyDescent="0.25">
      <c r="A1346" s="1883">
        <v>399122701</v>
      </c>
      <c r="B1346" s="231" t="s">
        <v>2542</v>
      </c>
      <c r="C1346" s="231">
        <v>0</v>
      </c>
      <c r="D1346" s="231">
        <v>0</v>
      </c>
      <c r="E1346" s="231">
        <v>0</v>
      </c>
      <c r="F1346" s="231">
        <v>0</v>
      </c>
      <c r="G1346" s="1883">
        <v>39912</v>
      </c>
    </row>
    <row r="1347" spans="1:7" x14ac:dyDescent="0.25">
      <c r="A1347" s="1883">
        <v>399122703</v>
      </c>
      <c r="B1347" s="231" t="s">
        <v>2544</v>
      </c>
      <c r="C1347" s="231">
        <v>0</v>
      </c>
      <c r="D1347" s="231">
        <v>0</v>
      </c>
      <c r="E1347" s="231">
        <v>0</v>
      </c>
      <c r="F1347" s="231">
        <v>0</v>
      </c>
      <c r="G1347" s="1883">
        <v>39912</v>
      </c>
    </row>
    <row r="1348" spans="1:7" x14ac:dyDescent="0.25">
      <c r="A1348" s="1883">
        <v>399122706</v>
      </c>
      <c r="B1348" s="231" t="s">
        <v>2546</v>
      </c>
      <c r="C1348" s="231">
        <v>0</v>
      </c>
      <c r="D1348" s="231">
        <v>0</v>
      </c>
      <c r="E1348" s="231">
        <v>0</v>
      </c>
      <c r="F1348" s="231">
        <v>0</v>
      </c>
      <c r="G1348" s="1883">
        <v>39912</v>
      </c>
    </row>
    <row r="1349" spans="1:7" x14ac:dyDescent="0.25">
      <c r="A1349" s="1883">
        <v>399122708</v>
      </c>
      <c r="B1349" s="231" t="s">
        <v>2548</v>
      </c>
      <c r="C1349" s="231">
        <v>0</v>
      </c>
      <c r="D1349" s="231">
        <v>0</v>
      </c>
      <c r="E1349" s="231">
        <v>0</v>
      </c>
      <c r="F1349" s="231">
        <v>0</v>
      </c>
      <c r="G1349" s="1883">
        <v>39912</v>
      </c>
    </row>
    <row r="1350" spans="1:7" x14ac:dyDescent="0.25">
      <c r="A1350" s="1883">
        <v>399122801</v>
      </c>
      <c r="B1350" s="231" t="s">
        <v>2550</v>
      </c>
      <c r="C1350" s="231">
        <v>0</v>
      </c>
      <c r="D1350" s="231">
        <v>0</v>
      </c>
      <c r="E1350" s="231">
        <v>0</v>
      </c>
      <c r="F1350" s="231">
        <v>0</v>
      </c>
      <c r="G1350" s="1883">
        <v>39912</v>
      </c>
    </row>
    <row r="1351" spans="1:7" x14ac:dyDescent="0.25">
      <c r="A1351" s="1883">
        <v>399122925</v>
      </c>
      <c r="B1351" s="231" t="s">
        <v>2552</v>
      </c>
      <c r="C1351" s="231">
        <v>0</v>
      </c>
      <c r="D1351" s="231">
        <v>0</v>
      </c>
      <c r="E1351" s="231">
        <v>0</v>
      </c>
      <c r="F1351" s="231">
        <v>0</v>
      </c>
      <c r="G1351" s="1883">
        <v>39912</v>
      </c>
    </row>
    <row r="1352" spans="1:7" x14ac:dyDescent="0.25">
      <c r="A1352" s="1883">
        <v>399124600</v>
      </c>
      <c r="B1352" s="231" t="s">
        <v>2554</v>
      </c>
      <c r="C1352" s="231">
        <v>0</v>
      </c>
      <c r="D1352" s="231">
        <v>0</v>
      </c>
      <c r="E1352" s="231">
        <v>0</v>
      </c>
      <c r="F1352" s="231">
        <v>0</v>
      </c>
      <c r="G1352" s="1883">
        <v>39912</v>
      </c>
    </row>
    <row r="1353" spans="1:7" x14ac:dyDescent="0.25">
      <c r="A1353" s="1883">
        <v>399124610</v>
      </c>
      <c r="B1353" s="231" t="s">
        <v>2556</v>
      </c>
      <c r="C1353" s="231">
        <v>0</v>
      </c>
      <c r="D1353" s="231">
        <v>0</v>
      </c>
      <c r="E1353" s="231">
        <v>0</v>
      </c>
      <c r="F1353" s="231">
        <v>0</v>
      </c>
      <c r="G1353" s="1883">
        <v>39912</v>
      </c>
    </row>
    <row r="1354" spans="1:7" x14ac:dyDescent="0.25">
      <c r="A1354" s="1883">
        <v>399124612</v>
      </c>
      <c r="B1354" s="231" t="s">
        <v>2558</v>
      </c>
      <c r="C1354" s="231">
        <v>0</v>
      </c>
      <c r="D1354" s="231">
        <v>0</v>
      </c>
      <c r="E1354" s="231">
        <v>0</v>
      </c>
      <c r="F1354" s="231">
        <v>0</v>
      </c>
      <c r="G1354" s="1883">
        <v>39912</v>
      </c>
    </row>
    <row r="1355" spans="1:7" x14ac:dyDescent="0.25">
      <c r="A1355" s="1883">
        <v>399124618</v>
      </c>
      <c r="B1355" s="231" t="s">
        <v>2560</v>
      </c>
      <c r="C1355" s="231">
        <v>0</v>
      </c>
      <c r="D1355" s="231">
        <v>0</v>
      </c>
      <c r="E1355" s="231">
        <v>0</v>
      </c>
      <c r="F1355" s="231">
        <v>0</v>
      </c>
      <c r="G1355" s="1883">
        <v>39912</v>
      </c>
    </row>
    <row r="1356" spans="1:7" x14ac:dyDescent="0.25">
      <c r="A1356" s="1883">
        <v>399124619</v>
      </c>
      <c r="B1356" s="231" t="s">
        <v>2562</v>
      </c>
      <c r="C1356" s="231">
        <v>0</v>
      </c>
      <c r="D1356" s="231">
        <v>0</v>
      </c>
      <c r="E1356" s="231">
        <v>0</v>
      </c>
      <c r="F1356" s="231">
        <v>0</v>
      </c>
      <c r="G1356" s="1883">
        <v>39912</v>
      </c>
    </row>
    <row r="1357" spans="1:7" x14ac:dyDescent="0.25">
      <c r="A1357" s="1883">
        <v>399124621</v>
      </c>
      <c r="B1357" s="231" t="s">
        <v>2564</v>
      </c>
      <c r="C1357" s="231">
        <v>0</v>
      </c>
      <c r="D1357" s="231">
        <v>0</v>
      </c>
      <c r="E1357" s="231">
        <v>0</v>
      </c>
      <c r="F1357" s="231">
        <v>0</v>
      </c>
      <c r="G1357" s="1883">
        <v>39912</v>
      </c>
    </row>
    <row r="1358" spans="1:7" x14ac:dyDescent="0.25">
      <c r="A1358" s="1883">
        <v>399124993</v>
      </c>
      <c r="B1358" s="231" t="s">
        <v>2566</v>
      </c>
      <c r="C1358" s="231">
        <v>0</v>
      </c>
      <c r="D1358" s="231">
        <v>0</v>
      </c>
      <c r="E1358" s="231">
        <v>0</v>
      </c>
      <c r="F1358" s="231">
        <v>0</v>
      </c>
      <c r="G1358" s="1883">
        <v>39912</v>
      </c>
    </row>
    <row r="1359" spans="1:7" x14ac:dyDescent="0.25">
      <c r="A1359" s="1883">
        <v>399125904</v>
      </c>
      <c r="B1359" s="231" t="s">
        <v>2568</v>
      </c>
      <c r="C1359" s="231">
        <v>0</v>
      </c>
      <c r="D1359" s="231">
        <v>0</v>
      </c>
      <c r="E1359" s="231">
        <v>0</v>
      </c>
      <c r="F1359" s="231">
        <v>0</v>
      </c>
      <c r="G1359" s="1883">
        <v>39912</v>
      </c>
    </row>
    <row r="1360" spans="1:7" x14ac:dyDescent="0.25">
      <c r="A1360" s="1883">
        <v>399126010</v>
      </c>
      <c r="B1360" s="231" t="s">
        <v>2570</v>
      </c>
      <c r="C1360" s="231">
        <v>0</v>
      </c>
      <c r="D1360" s="231">
        <v>0</v>
      </c>
      <c r="E1360" s="231">
        <v>0</v>
      </c>
      <c r="F1360" s="231">
        <v>0</v>
      </c>
      <c r="G1360" s="1883">
        <v>39912</v>
      </c>
    </row>
    <row r="1361" spans="1:7" x14ac:dyDescent="0.25">
      <c r="A1361" s="1883">
        <v>399129006</v>
      </c>
      <c r="B1361" s="231" t="s">
        <v>2572</v>
      </c>
      <c r="C1361" s="231">
        <v>0</v>
      </c>
      <c r="D1361" s="231">
        <v>0</v>
      </c>
      <c r="E1361" s="231">
        <v>0</v>
      </c>
      <c r="F1361" s="231">
        <v>0</v>
      </c>
      <c r="G1361" s="1883">
        <v>39912</v>
      </c>
    </row>
    <row r="1362" spans="1:7" x14ac:dyDescent="0.25">
      <c r="A1362" s="1883">
        <v>399129008</v>
      </c>
      <c r="B1362" s="231" t="s">
        <v>2574</v>
      </c>
      <c r="C1362" s="231">
        <v>0</v>
      </c>
      <c r="D1362" s="231">
        <v>0</v>
      </c>
      <c r="E1362" s="231">
        <v>0</v>
      </c>
      <c r="F1362" s="231">
        <v>0</v>
      </c>
      <c r="G1362" s="1883">
        <v>39912</v>
      </c>
    </row>
    <row r="1363" spans="1:7" x14ac:dyDescent="0.25">
      <c r="A1363" s="1883">
        <v>399129009</v>
      </c>
      <c r="B1363" s="231" t="s">
        <v>2576</v>
      </c>
      <c r="C1363" s="231">
        <v>0</v>
      </c>
      <c r="D1363" s="231">
        <v>0</v>
      </c>
      <c r="E1363" s="231">
        <v>0</v>
      </c>
      <c r="F1363" s="231">
        <v>0</v>
      </c>
      <c r="G1363" s="1883">
        <v>39912</v>
      </c>
    </row>
    <row r="1364" spans="1:7" x14ac:dyDescent="0.25">
      <c r="A1364" s="1883">
        <v>399129017</v>
      </c>
      <c r="B1364" s="231" t="s">
        <v>2568</v>
      </c>
      <c r="C1364" s="231">
        <v>0</v>
      </c>
      <c r="D1364" s="231">
        <v>0</v>
      </c>
      <c r="E1364" s="231">
        <v>0</v>
      </c>
      <c r="F1364" s="231">
        <v>0</v>
      </c>
      <c r="G1364" s="1883">
        <v>39912</v>
      </c>
    </row>
    <row r="1365" spans="1:7" x14ac:dyDescent="0.25">
      <c r="A1365" s="1883">
        <v>399129051</v>
      </c>
      <c r="B1365" s="231" t="s">
        <v>2579</v>
      </c>
      <c r="C1365" s="231">
        <v>0</v>
      </c>
      <c r="D1365" s="231">
        <v>0</v>
      </c>
      <c r="E1365" s="231">
        <v>0</v>
      </c>
      <c r="F1365" s="231">
        <v>0</v>
      </c>
      <c r="G1365" s="1883">
        <v>39912</v>
      </c>
    </row>
    <row r="1366" spans="1:7" x14ac:dyDescent="0.25">
      <c r="A1366" s="1883">
        <v>399129053</v>
      </c>
      <c r="B1366" s="231" t="s">
        <v>2581</v>
      </c>
      <c r="C1366" s="231">
        <v>0</v>
      </c>
      <c r="D1366" s="231">
        <v>0</v>
      </c>
      <c r="E1366" s="231">
        <v>0</v>
      </c>
      <c r="F1366" s="231">
        <v>0</v>
      </c>
      <c r="G1366" s="1883">
        <v>39912</v>
      </c>
    </row>
    <row r="1367" spans="1:7" x14ac:dyDescent="0.25">
      <c r="A1367" s="1883">
        <v>399129059</v>
      </c>
      <c r="B1367" s="231" t="s">
        <v>2583</v>
      </c>
      <c r="C1367" s="231">
        <v>0</v>
      </c>
      <c r="D1367" s="231">
        <v>0</v>
      </c>
      <c r="E1367" s="231">
        <v>0</v>
      </c>
      <c r="F1367" s="231">
        <v>0</v>
      </c>
      <c r="G1367" s="1883">
        <v>39912</v>
      </c>
    </row>
    <row r="1368" spans="1:7" x14ac:dyDescent="0.25">
      <c r="A1368" s="1883">
        <v>399129802</v>
      </c>
      <c r="B1368" s="231" t="s">
        <v>2585</v>
      </c>
      <c r="C1368" s="231">
        <v>0</v>
      </c>
      <c r="D1368" s="231">
        <v>0</v>
      </c>
      <c r="E1368" s="231">
        <v>0</v>
      </c>
      <c r="F1368" s="231">
        <v>0</v>
      </c>
      <c r="G1368" s="1883">
        <v>39912</v>
      </c>
    </row>
    <row r="1369" spans="1:7" x14ac:dyDescent="0.25">
      <c r="A1369" s="1883">
        <v>399130100</v>
      </c>
      <c r="B1369" s="231" t="s">
        <v>2587</v>
      </c>
      <c r="C1369" s="231">
        <v>0</v>
      </c>
      <c r="D1369" s="231">
        <v>0</v>
      </c>
      <c r="E1369" s="231">
        <v>0</v>
      </c>
      <c r="F1369" s="231">
        <v>0</v>
      </c>
      <c r="G1369" s="1883">
        <v>39913</v>
      </c>
    </row>
    <row r="1370" spans="1:7" x14ac:dyDescent="0.25">
      <c r="A1370" s="1883">
        <v>399130101</v>
      </c>
      <c r="B1370" s="231" t="s">
        <v>2589</v>
      </c>
      <c r="C1370" s="231">
        <v>0</v>
      </c>
      <c r="D1370" s="231">
        <v>0</v>
      </c>
      <c r="E1370" s="231">
        <v>0</v>
      </c>
      <c r="F1370" s="231">
        <v>0</v>
      </c>
      <c r="G1370" s="1883">
        <v>39913</v>
      </c>
    </row>
    <row r="1371" spans="1:7" x14ac:dyDescent="0.25">
      <c r="A1371" s="1883">
        <v>399130102</v>
      </c>
      <c r="B1371" s="231" t="s">
        <v>2591</v>
      </c>
      <c r="C1371" s="231">
        <v>0</v>
      </c>
      <c r="D1371" s="231">
        <v>0</v>
      </c>
      <c r="E1371" s="231">
        <v>0</v>
      </c>
      <c r="F1371" s="231">
        <v>0</v>
      </c>
      <c r="G1371" s="1883">
        <v>39913</v>
      </c>
    </row>
    <row r="1372" spans="1:7" x14ac:dyDescent="0.25">
      <c r="A1372" s="1883">
        <v>399130103</v>
      </c>
      <c r="B1372" s="231" t="s">
        <v>2593</v>
      </c>
      <c r="C1372" s="231">
        <v>0</v>
      </c>
      <c r="D1372" s="231">
        <v>0</v>
      </c>
      <c r="E1372" s="231">
        <v>0</v>
      </c>
      <c r="F1372" s="231">
        <v>0</v>
      </c>
      <c r="G1372" s="1883">
        <v>39913</v>
      </c>
    </row>
    <row r="1373" spans="1:7" x14ac:dyDescent="0.25">
      <c r="A1373" s="1883">
        <v>399130110</v>
      </c>
      <c r="B1373" s="231" t="s">
        <v>2595</v>
      </c>
      <c r="C1373" s="231">
        <v>0</v>
      </c>
      <c r="D1373" s="231">
        <v>0</v>
      </c>
      <c r="E1373" s="231">
        <v>0</v>
      </c>
      <c r="F1373" s="231">
        <v>0</v>
      </c>
      <c r="G1373" s="1883">
        <v>39913</v>
      </c>
    </row>
    <row r="1374" spans="1:7" x14ac:dyDescent="0.25">
      <c r="A1374" s="1883">
        <v>399130120</v>
      </c>
      <c r="B1374" s="231" t="s">
        <v>2597</v>
      </c>
      <c r="C1374" s="231">
        <v>0</v>
      </c>
      <c r="D1374" s="231">
        <v>0</v>
      </c>
      <c r="E1374" s="231">
        <v>0</v>
      </c>
      <c r="F1374" s="231">
        <v>0</v>
      </c>
      <c r="G1374" s="1883">
        <v>39913</v>
      </c>
    </row>
    <row r="1375" spans="1:7" x14ac:dyDescent="0.25">
      <c r="A1375" s="1883">
        <v>399130150</v>
      </c>
      <c r="B1375" s="231" t="s">
        <v>2599</v>
      </c>
      <c r="C1375" s="231">
        <v>0</v>
      </c>
      <c r="D1375" s="231">
        <v>0</v>
      </c>
      <c r="E1375" s="231">
        <v>0</v>
      </c>
      <c r="F1375" s="231">
        <v>0</v>
      </c>
      <c r="G1375" s="1883">
        <v>39913</v>
      </c>
    </row>
    <row r="1376" spans="1:7" x14ac:dyDescent="0.25">
      <c r="A1376" s="1883">
        <v>399130200</v>
      </c>
      <c r="B1376" s="231" t="s">
        <v>2601</v>
      </c>
      <c r="C1376" s="231">
        <v>0</v>
      </c>
      <c r="D1376" s="231">
        <v>0</v>
      </c>
      <c r="E1376" s="231">
        <v>0</v>
      </c>
      <c r="F1376" s="231">
        <v>0</v>
      </c>
      <c r="G1376" s="1883">
        <v>39913</v>
      </c>
    </row>
    <row r="1377" spans="1:7" x14ac:dyDescent="0.25">
      <c r="A1377" s="1883">
        <v>399130700</v>
      </c>
      <c r="B1377" s="231" t="s">
        <v>2603</v>
      </c>
      <c r="C1377" s="231">
        <v>0</v>
      </c>
      <c r="D1377" s="231">
        <v>0</v>
      </c>
      <c r="E1377" s="231">
        <v>0</v>
      </c>
      <c r="F1377" s="231">
        <v>0</v>
      </c>
      <c r="G1377" s="1883">
        <v>39913</v>
      </c>
    </row>
    <row r="1378" spans="1:7" x14ac:dyDescent="0.25">
      <c r="A1378" s="1883">
        <v>399130730</v>
      </c>
      <c r="B1378" s="231" t="s">
        <v>2605</v>
      </c>
      <c r="C1378" s="231">
        <v>0</v>
      </c>
      <c r="D1378" s="231">
        <v>0</v>
      </c>
      <c r="E1378" s="231">
        <v>0</v>
      </c>
      <c r="F1378" s="231">
        <v>0</v>
      </c>
      <c r="G1378" s="1883">
        <v>39913</v>
      </c>
    </row>
    <row r="1379" spans="1:7" x14ac:dyDescent="0.25">
      <c r="A1379" s="1883">
        <v>399130800</v>
      </c>
      <c r="B1379" s="231" t="s">
        <v>2607</v>
      </c>
      <c r="C1379" s="231">
        <v>0</v>
      </c>
      <c r="D1379" s="231">
        <v>0</v>
      </c>
      <c r="E1379" s="231">
        <v>0</v>
      </c>
      <c r="F1379" s="231">
        <v>0</v>
      </c>
      <c r="G1379" s="1883">
        <v>39913</v>
      </c>
    </row>
    <row r="1380" spans="1:7" x14ac:dyDescent="0.25">
      <c r="A1380" s="1883">
        <v>399130915</v>
      </c>
      <c r="B1380" s="231" t="s">
        <v>2609</v>
      </c>
      <c r="C1380" s="231">
        <v>0</v>
      </c>
      <c r="D1380" s="231">
        <v>0</v>
      </c>
      <c r="E1380" s="231">
        <v>0</v>
      </c>
      <c r="F1380" s="231">
        <v>0</v>
      </c>
      <c r="G1380" s="1883">
        <v>39913</v>
      </c>
    </row>
    <row r="1381" spans="1:7" x14ac:dyDescent="0.25">
      <c r="A1381" s="1883">
        <v>399130930</v>
      </c>
      <c r="B1381" s="231" t="s">
        <v>2611</v>
      </c>
      <c r="C1381" s="231">
        <v>0</v>
      </c>
      <c r="D1381" s="231">
        <v>150</v>
      </c>
      <c r="E1381" s="231">
        <v>150</v>
      </c>
      <c r="F1381" s="231">
        <v>-150</v>
      </c>
      <c r="G1381" s="1883">
        <v>39913</v>
      </c>
    </row>
    <row r="1382" spans="1:7" x14ac:dyDescent="0.25">
      <c r="A1382" s="1883">
        <v>399130975</v>
      </c>
      <c r="B1382" s="231" t="s">
        <v>2613</v>
      </c>
      <c r="C1382" s="231">
        <v>0</v>
      </c>
      <c r="D1382" s="231">
        <v>0</v>
      </c>
      <c r="E1382" s="231">
        <v>0</v>
      </c>
      <c r="F1382" s="231">
        <v>0</v>
      </c>
      <c r="G1382" s="1883">
        <v>39913</v>
      </c>
    </row>
    <row r="1383" spans="1:7" x14ac:dyDescent="0.25">
      <c r="A1383" s="1883">
        <v>399130981</v>
      </c>
      <c r="B1383" s="231" t="s">
        <v>2615</v>
      </c>
      <c r="C1383" s="231">
        <v>0</v>
      </c>
      <c r="D1383" s="231">
        <v>0</v>
      </c>
      <c r="E1383" s="231">
        <v>0</v>
      </c>
      <c r="F1383" s="231">
        <v>0</v>
      </c>
      <c r="G1383" s="1883">
        <v>39913</v>
      </c>
    </row>
    <row r="1384" spans="1:7" x14ac:dyDescent="0.25">
      <c r="A1384" s="1883">
        <v>399132000</v>
      </c>
      <c r="B1384" s="231" t="s">
        <v>2617</v>
      </c>
      <c r="C1384" s="231">
        <v>0</v>
      </c>
      <c r="D1384" s="231">
        <v>0</v>
      </c>
      <c r="E1384" s="231">
        <v>0</v>
      </c>
      <c r="F1384" s="231">
        <v>0</v>
      </c>
      <c r="G1384" s="1883">
        <v>39913</v>
      </c>
    </row>
    <row r="1385" spans="1:7" x14ac:dyDescent="0.25">
      <c r="A1385" s="1883">
        <v>399132004</v>
      </c>
      <c r="B1385" s="231" t="s">
        <v>2619</v>
      </c>
      <c r="C1385" s="231">
        <v>0</v>
      </c>
      <c r="D1385" s="231">
        <v>0</v>
      </c>
      <c r="E1385" s="231">
        <v>0</v>
      </c>
      <c r="F1385" s="231">
        <v>0</v>
      </c>
      <c r="G1385" s="1883">
        <v>39913</v>
      </c>
    </row>
    <row r="1386" spans="1:7" x14ac:dyDescent="0.25">
      <c r="A1386" s="1883">
        <v>399132022</v>
      </c>
      <c r="B1386" s="231" t="s">
        <v>2621</v>
      </c>
      <c r="C1386" s="231">
        <v>0</v>
      </c>
      <c r="D1386" s="231">
        <v>0</v>
      </c>
      <c r="E1386" s="231">
        <v>0</v>
      </c>
      <c r="F1386" s="231">
        <v>0</v>
      </c>
      <c r="G1386" s="1883">
        <v>39913</v>
      </c>
    </row>
    <row r="1387" spans="1:7" x14ac:dyDescent="0.25">
      <c r="A1387" s="1883">
        <v>399132429</v>
      </c>
      <c r="B1387" s="231" t="s">
        <v>2623</v>
      </c>
      <c r="C1387" s="231">
        <v>0</v>
      </c>
      <c r="D1387" s="231">
        <v>0</v>
      </c>
      <c r="E1387" s="231">
        <v>0</v>
      </c>
      <c r="F1387" s="231">
        <v>0</v>
      </c>
      <c r="G1387" s="1883">
        <v>39913</v>
      </c>
    </row>
    <row r="1388" spans="1:7" x14ac:dyDescent="0.25">
      <c r="A1388" s="1883">
        <v>399132440</v>
      </c>
      <c r="B1388" s="231" t="s">
        <v>2625</v>
      </c>
      <c r="C1388" s="231">
        <v>0</v>
      </c>
      <c r="D1388" s="231">
        <v>0</v>
      </c>
      <c r="E1388" s="231">
        <v>0</v>
      </c>
      <c r="F1388" s="231">
        <v>0</v>
      </c>
      <c r="G1388" s="1883">
        <v>39913</v>
      </c>
    </row>
    <row r="1389" spans="1:7" x14ac:dyDescent="0.25">
      <c r="A1389" s="1883">
        <v>399132500</v>
      </c>
      <c r="B1389" s="231" t="s">
        <v>2627</v>
      </c>
      <c r="C1389" s="231">
        <v>0</v>
      </c>
      <c r="D1389" s="231">
        <v>250</v>
      </c>
      <c r="E1389" s="231">
        <v>250</v>
      </c>
      <c r="F1389" s="231">
        <v>-250</v>
      </c>
      <c r="G1389" s="1883">
        <v>39913</v>
      </c>
    </row>
    <row r="1390" spans="1:7" x14ac:dyDescent="0.25">
      <c r="A1390" s="1883">
        <v>399132503</v>
      </c>
      <c r="B1390" s="231" t="s">
        <v>2629</v>
      </c>
      <c r="C1390" s="231">
        <v>0</v>
      </c>
      <c r="D1390" s="231">
        <v>0</v>
      </c>
      <c r="E1390" s="231">
        <v>0</v>
      </c>
      <c r="F1390" s="231">
        <v>0</v>
      </c>
      <c r="G1390" s="1883">
        <v>39913</v>
      </c>
    </row>
    <row r="1391" spans="1:7" x14ac:dyDescent="0.25">
      <c r="A1391" s="1883">
        <v>399132510</v>
      </c>
      <c r="B1391" s="231" t="s">
        <v>2631</v>
      </c>
      <c r="C1391" s="231">
        <v>0</v>
      </c>
      <c r="D1391" s="231">
        <v>0</v>
      </c>
      <c r="E1391" s="231">
        <v>0</v>
      </c>
      <c r="F1391" s="231">
        <v>0</v>
      </c>
      <c r="G1391" s="1883">
        <v>39913</v>
      </c>
    </row>
    <row r="1392" spans="1:7" x14ac:dyDescent="0.25">
      <c r="A1392" s="1883">
        <v>399132524</v>
      </c>
      <c r="B1392" s="231" t="s">
        <v>2633</v>
      </c>
      <c r="C1392" s="231">
        <v>0</v>
      </c>
      <c r="D1392" s="231">
        <v>0</v>
      </c>
      <c r="E1392" s="231">
        <v>0</v>
      </c>
      <c r="F1392" s="231">
        <v>0</v>
      </c>
      <c r="G1392" s="1883">
        <v>39913</v>
      </c>
    </row>
    <row r="1393" spans="1:7" x14ac:dyDescent="0.25">
      <c r="A1393" s="1883">
        <v>399132703</v>
      </c>
      <c r="B1393" s="231" t="s">
        <v>2635</v>
      </c>
      <c r="C1393" s="231">
        <v>0</v>
      </c>
      <c r="D1393" s="231">
        <v>0</v>
      </c>
      <c r="E1393" s="231">
        <v>0</v>
      </c>
      <c r="F1393" s="231">
        <v>0</v>
      </c>
      <c r="G1393" s="1883">
        <v>39913</v>
      </c>
    </row>
    <row r="1394" spans="1:7" x14ac:dyDescent="0.25">
      <c r="A1394" s="1883">
        <v>399132706</v>
      </c>
      <c r="B1394" s="231" t="s">
        <v>2637</v>
      </c>
      <c r="C1394" s="231">
        <v>0</v>
      </c>
      <c r="D1394" s="231">
        <v>100</v>
      </c>
      <c r="E1394" s="231">
        <v>100</v>
      </c>
      <c r="F1394" s="231">
        <v>-100</v>
      </c>
      <c r="G1394" s="1883">
        <v>39913</v>
      </c>
    </row>
    <row r="1395" spans="1:7" x14ac:dyDescent="0.25">
      <c r="A1395" s="1883">
        <v>399132801</v>
      </c>
      <c r="B1395" s="231" t="s">
        <v>2639</v>
      </c>
      <c r="C1395" s="231">
        <v>0</v>
      </c>
      <c r="D1395" s="231">
        <v>350</v>
      </c>
      <c r="E1395" s="231">
        <v>350</v>
      </c>
      <c r="F1395" s="231">
        <v>-350</v>
      </c>
      <c r="G1395" s="1883">
        <v>39913</v>
      </c>
    </row>
    <row r="1396" spans="1:7" x14ac:dyDescent="0.25">
      <c r="A1396" s="1883">
        <v>399134600</v>
      </c>
      <c r="B1396" s="231" t="s">
        <v>2641</v>
      </c>
      <c r="C1396" s="231">
        <v>0</v>
      </c>
      <c r="D1396" s="231">
        <v>0</v>
      </c>
      <c r="E1396" s="231">
        <v>0</v>
      </c>
      <c r="F1396" s="231">
        <v>0</v>
      </c>
      <c r="G1396" s="1883">
        <v>39913</v>
      </c>
    </row>
    <row r="1397" spans="1:7" x14ac:dyDescent="0.25">
      <c r="A1397" s="1883">
        <v>399134610</v>
      </c>
      <c r="B1397" s="231" t="s">
        <v>2643</v>
      </c>
      <c r="C1397" s="231">
        <v>0</v>
      </c>
      <c r="D1397" s="231">
        <v>0</v>
      </c>
      <c r="E1397" s="231">
        <v>0</v>
      </c>
      <c r="F1397" s="231">
        <v>0</v>
      </c>
      <c r="G1397" s="1883">
        <v>39913</v>
      </c>
    </row>
    <row r="1398" spans="1:7" x14ac:dyDescent="0.25">
      <c r="A1398" s="1883">
        <v>399134612</v>
      </c>
      <c r="B1398" s="231" t="s">
        <v>2645</v>
      </c>
      <c r="C1398" s="231">
        <v>0</v>
      </c>
      <c r="D1398" s="231">
        <v>0</v>
      </c>
      <c r="E1398" s="231">
        <v>0</v>
      </c>
      <c r="F1398" s="231">
        <v>0</v>
      </c>
      <c r="G1398" s="1883">
        <v>39913</v>
      </c>
    </row>
    <row r="1399" spans="1:7" x14ac:dyDescent="0.25">
      <c r="A1399" s="1883">
        <v>399134618</v>
      </c>
      <c r="B1399" s="231" t="s">
        <v>2647</v>
      </c>
      <c r="C1399" s="231">
        <v>0</v>
      </c>
      <c r="D1399" s="231">
        <v>0</v>
      </c>
      <c r="E1399" s="231">
        <v>0</v>
      </c>
      <c r="F1399" s="231">
        <v>0</v>
      </c>
      <c r="G1399" s="1883">
        <v>39913</v>
      </c>
    </row>
    <row r="1400" spans="1:7" x14ac:dyDescent="0.25">
      <c r="A1400" s="1883">
        <v>399134619</v>
      </c>
      <c r="B1400" s="231" t="s">
        <v>2649</v>
      </c>
      <c r="C1400" s="231">
        <v>0</v>
      </c>
      <c r="D1400" s="231">
        <v>0</v>
      </c>
      <c r="E1400" s="231">
        <v>0</v>
      </c>
      <c r="F1400" s="231">
        <v>0</v>
      </c>
      <c r="G1400" s="1883">
        <v>39913</v>
      </c>
    </row>
    <row r="1401" spans="1:7" x14ac:dyDescent="0.25">
      <c r="A1401" s="1883">
        <v>399134621</v>
      </c>
      <c r="B1401" s="231" t="s">
        <v>2651</v>
      </c>
      <c r="C1401" s="231">
        <v>0</v>
      </c>
      <c r="D1401" s="231">
        <v>0</v>
      </c>
      <c r="E1401" s="231">
        <v>0</v>
      </c>
      <c r="F1401" s="231">
        <v>0</v>
      </c>
      <c r="G1401" s="1883">
        <v>39913</v>
      </c>
    </row>
    <row r="1402" spans="1:7" x14ac:dyDescent="0.25">
      <c r="A1402" s="1883">
        <v>399136010</v>
      </c>
      <c r="B1402" s="231" t="s">
        <v>2653</v>
      </c>
      <c r="C1402" s="231">
        <v>0</v>
      </c>
      <c r="D1402" s="231">
        <v>0</v>
      </c>
      <c r="E1402" s="231">
        <v>0</v>
      </c>
      <c r="F1402" s="231">
        <v>0</v>
      </c>
      <c r="G1402" s="1883">
        <v>39913</v>
      </c>
    </row>
    <row r="1403" spans="1:7" x14ac:dyDescent="0.25">
      <c r="A1403" s="1883">
        <v>399139060</v>
      </c>
      <c r="B1403" s="231" t="s">
        <v>2655</v>
      </c>
      <c r="C1403" s="231">
        <v>0</v>
      </c>
      <c r="D1403" s="231">
        <v>0</v>
      </c>
      <c r="E1403" s="231">
        <v>0</v>
      </c>
      <c r="F1403" s="231">
        <v>0</v>
      </c>
      <c r="G1403" s="1883">
        <v>39913</v>
      </c>
    </row>
    <row r="1404" spans="1:7" x14ac:dyDescent="0.25">
      <c r="A1404" s="1883">
        <v>399139065</v>
      </c>
      <c r="B1404" s="231" t="s">
        <v>2657</v>
      </c>
      <c r="C1404" s="231">
        <v>0</v>
      </c>
      <c r="D1404" s="231">
        <v>0</v>
      </c>
      <c r="E1404" s="231">
        <v>0</v>
      </c>
      <c r="F1404" s="231">
        <v>0</v>
      </c>
      <c r="G1404" s="1883">
        <v>39913</v>
      </c>
    </row>
    <row r="1405" spans="1:7" x14ac:dyDescent="0.25">
      <c r="A1405" s="1883">
        <v>399139361</v>
      </c>
      <c r="B1405" s="231" t="s">
        <v>2659</v>
      </c>
      <c r="C1405" s="231">
        <v>0</v>
      </c>
      <c r="D1405" s="231">
        <v>0</v>
      </c>
      <c r="E1405" s="231">
        <v>0</v>
      </c>
      <c r="F1405" s="231">
        <v>0</v>
      </c>
      <c r="G1405" s="1883">
        <v>39913</v>
      </c>
    </row>
    <row r="1406" spans="1:7" x14ac:dyDescent="0.25">
      <c r="A1406" s="1883">
        <v>399139800</v>
      </c>
      <c r="B1406" s="231" t="s">
        <v>2661</v>
      </c>
      <c r="C1406" s="231">
        <v>0</v>
      </c>
      <c r="D1406" s="231">
        <v>0</v>
      </c>
      <c r="E1406" s="231">
        <v>0</v>
      </c>
      <c r="F1406" s="231">
        <v>0</v>
      </c>
      <c r="G1406" s="1883">
        <v>39913</v>
      </c>
    </row>
    <row r="1407" spans="1:7" x14ac:dyDescent="0.25">
      <c r="A1407" s="1883">
        <v>399139802</v>
      </c>
      <c r="B1407" s="231" t="s">
        <v>2663</v>
      </c>
      <c r="C1407" s="231">
        <v>0</v>
      </c>
      <c r="D1407" s="231">
        <v>0</v>
      </c>
      <c r="E1407" s="231">
        <v>0</v>
      </c>
      <c r="F1407" s="231">
        <v>0</v>
      </c>
      <c r="G1407" s="1883">
        <v>39913</v>
      </c>
    </row>
    <row r="1408" spans="1:7" x14ac:dyDescent="0.25">
      <c r="A1408" s="1883">
        <v>399140100</v>
      </c>
      <c r="B1408" s="231" t="s">
        <v>2665</v>
      </c>
      <c r="C1408" s="231">
        <v>34006.14</v>
      </c>
      <c r="D1408" s="231">
        <v>35450</v>
      </c>
      <c r="E1408" s="231">
        <v>35450</v>
      </c>
      <c r="F1408" s="231">
        <v>-1443.86</v>
      </c>
      <c r="G1408" s="1883">
        <v>39914</v>
      </c>
    </row>
    <row r="1409" spans="1:7" x14ac:dyDescent="0.25">
      <c r="A1409" s="1883">
        <v>399140101</v>
      </c>
      <c r="B1409" s="231" t="s">
        <v>2667</v>
      </c>
      <c r="C1409" s="231">
        <v>0</v>
      </c>
      <c r="D1409" s="231">
        <v>0</v>
      </c>
      <c r="E1409" s="231">
        <v>0</v>
      </c>
      <c r="F1409" s="231">
        <v>0</v>
      </c>
      <c r="G1409" s="1883">
        <v>39914</v>
      </c>
    </row>
    <row r="1410" spans="1:7" x14ac:dyDescent="0.25">
      <c r="A1410" s="1883">
        <v>399140102</v>
      </c>
      <c r="B1410" s="231" t="s">
        <v>2669</v>
      </c>
      <c r="C1410" s="231">
        <v>0</v>
      </c>
      <c r="D1410" s="231">
        <v>0</v>
      </c>
      <c r="E1410" s="231">
        <v>0</v>
      </c>
      <c r="F1410" s="231">
        <v>0</v>
      </c>
      <c r="G1410" s="1883">
        <v>39914</v>
      </c>
    </row>
    <row r="1411" spans="1:7" x14ac:dyDescent="0.25">
      <c r="A1411" s="1883">
        <v>399140103</v>
      </c>
      <c r="B1411" s="231" t="s">
        <v>2787</v>
      </c>
      <c r="C1411" s="231">
        <v>0</v>
      </c>
      <c r="D1411" s="231">
        <v>0</v>
      </c>
      <c r="E1411" s="231">
        <v>0</v>
      </c>
      <c r="F1411" s="231">
        <v>0</v>
      </c>
      <c r="G1411" s="1883">
        <v>39914</v>
      </c>
    </row>
    <row r="1412" spans="1:7" x14ac:dyDescent="0.25">
      <c r="A1412" s="1883">
        <v>399140120</v>
      </c>
      <c r="B1412" s="231" t="s">
        <v>2671</v>
      </c>
      <c r="C1412" s="231">
        <v>0</v>
      </c>
      <c r="D1412" s="231">
        <v>0</v>
      </c>
      <c r="E1412" s="231">
        <v>0</v>
      </c>
      <c r="F1412" s="231">
        <v>0</v>
      </c>
      <c r="G1412" s="1883">
        <v>39914</v>
      </c>
    </row>
    <row r="1413" spans="1:7" x14ac:dyDescent="0.25">
      <c r="A1413" s="1883">
        <v>399140700</v>
      </c>
      <c r="B1413" s="231" t="s">
        <v>2673</v>
      </c>
      <c r="C1413" s="231">
        <v>0</v>
      </c>
      <c r="D1413" s="231">
        <v>0</v>
      </c>
      <c r="E1413" s="231">
        <v>0</v>
      </c>
      <c r="F1413" s="231">
        <v>0</v>
      </c>
      <c r="G1413" s="1883">
        <v>39914</v>
      </c>
    </row>
    <row r="1414" spans="1:7" x14ac:dyDescent="0.25">
      <c r="A1414" s="1883">
        <v>399140930</v>
      </c>
      <c r="B1414" s="231" t="s">
        <v>2675</v>
      </c>
      <c r="C1414" s="231">
        <v>0</v>
      </c>
      <c r="D1414" s="231">
        <v>100</v>
      </c>
      <c r="E1414" s="231">
        <v>100</v>
      </c>
      <c r="F1414" s="231">
        <v>-100</v>
      </c>
      <c r="G1414" s="1883">
        <v>39914</v>
      </c>
    </row>
    <row r="1415" spans="1:7" x14ac:dyDescent="0.25">
      <c r="A1415" s="1883">
        <v>399142000</v>
      </c>
      <c r="B1415" s="231" t="s">
        <v>2788</v>
      </c>
      <c r="C1415" s="231">
        <v>0</v>
      </c>
      <c r="D1415" s="231">
        <v>0</v>
      </c>
      <c r="E1415" s="231">
        <v>0</v>
      </c>
      <c r="F1415" s="231">
        <v>0</v>
      </c>
      <c r="G1415" s="1883">
        <v>39914</v>
      </c>
    </row>
    <row r="1416" spans="1:7" x14ac:dyDescent="0.25">
      <c r="A1416" s="1883">
        <v>399142500</v>
      </c>
      <c r="B1416" s="231" t="s">
        <v>2677</v>
      </c>
      <c r="C1416" s="231">
        <v>0</v>
      </c>
      <c r="D1416" s="231">
        <v>0</v>
      </c>
      <c r="E1416" s="231">
        <v>0</v>
      </c>
      <c r="F1416" s="231">
        <v>0</v>
      </c>
      <c r="G1416" s="1883">
        <v>39914</v>
      </c>
    </row>
    <row r="1417" spans="1:7" x14ac:dyDescent="0.25">
      <c r="A1417" s="1883">
        <v>399142510</v>
      </c>
      <c r="B1417" s="231" t="s">
        <v>2679</v>
      </c>
      <c r="C1417" s="231">
        <v>0</v>
      </c>
      <c r="D1417" s="231">
        <v>0</v>
      </c>
      <c r="E1417" s="231">
        <v>0</v>
      </c>
      <c r="F1417" s="231">
        <v>0</v>
      </c>
      <c r="G1417" s="1883">
        <v>39914</v>
      </c>
    </row>
    <row r="1418" spans="1:7" x14ac:dyDescent="0.25">
      <c r="A1418" s="1883">
        <v>399144600</v>
      </c>
      <c r="B1418" s="231" t="s">
        <v>2681</v>
      </c>
      <c r="C1418" s="231">
        <v>0</v>
      </c>
      <c r="D1418" s="231">
        <v>0</v>
      </c>
      <c r="E1418" s="231">
        <v>0</v>
      </c>
      <c r="F1418" s="231">
        <v>0</v>
      </c>
      <c r="G1418" s="1883">
        <v>39914</v>
      </c>
    </row>
    <row r="1419" spans="1:7" x14ac:dyDescent="0.25">
      <c r="A1419" s="1883">
        <v>399144610</v>
      </c>
      <c r="B1419" s="231" t="s">
        <v>2683</v>
      </c>
      <c r="C1419" s="231">
        <v>0</v>
      </c>
      <c r="D1419" s="231">
        <v>0</v>
      </c>
      <c r="E1419" s="231">
        <v>0</v>
      </c>
      <c r="F1419" s="231">
        <v>0</v>
      </c>
      <c r="G1419" s="1883">
        <v>39914</v>
      </c>
    </row>
    <row r="1420" spans="1:7" x14ac:dyDescent="0.25">
      <c r="A1420" s="1883">
        <v>399144619</v>
      </c>
      <c r="B1420" s="231" t="s">
        <v>2685</v>
      </c>
      <c r="C1420" s="231">
        <v>0</v>
      </c>
      <c r="D1420" s="231">
        <v>0</v>
      </c>
      <c r="E1420" s="231">
        <v>0</v>
      </c>
      <c r="F1420" s="231">
        <v>0</v>
      </c>
      <c r="G1420" s="1883">
        <v>39914</v>
      </c>
    </row>
    <row r="1421" spans="1:7" x14ac:dyDescent="0.25">
      <c r="A1421" s="1883">
        <v>399149802</v>
      </c>
      <c r="B1421" s="231" t="s">
        <v>2687</v>
      </c>
      <c r="C1421" s="231">
        <v>0</v>
      </c>
      <c r="D1421" s="231">
        <v>0</v>
      </c>
      <c r="E1421" s="231">
        <v>0</v>
      </c>
      <c r="F1421" s="231">
        <v>0</v>
      </c>
      <c r="G1421" s="1883">
        <v>39914</v>
      </c>
    </row>
    <row r="1422" spans="1:7" x14ac:dyDescent="0.25">
      <c r="A1422" s="1883">
        <v>399150100</v>
      </c>
      <c r="B1422" s="231" t="s">
        <v>2689</v>
      </c>
      <c r="C1422" s="231">
        <v>95004.31</v>
      </c>
      <c r="D1422" s="231">
        <v>97050</v>
      </c>
      <c r="E1422" s="231">
        <v>97050</v>
      </c>
      <c r="F1422" s="231">
        <v>-2045.69</v>
      </c>
      <c r="G1422" s="1883">
        <v>39915</v>
      </c>
    </row>
    <row r="1423" spans="1:7" x14ac:dyDescent="0.25">
      <c r="A1423" s="1883">
        <v>399150101</v>
      </c>
      <c r="B1423" s="231" t="s">
        <v>2691</v>
      </c>
      <c r="C1423" s="231">
        <v>0</v>
      </c>
      <c r="D1423" s="231">
        <v>0</v>
      </c>
      <c r="E1423" s="231">
        <v>0</v>
      </c>
      <c r="F1423" s="231">
        <v>0</v>
      </c>
      <c r="G1423" s="1883">
        <v>39915</v>
      </c>
    </row>
    <row r="1424" spans="1:7" x14ac:dyDescent="0.25">
      <c r="A1424" s="1883">
        <v>399150102</v>
      </c>
      <c r="B1424" s="231" t="s">
        <v>2693</v>
      </c>
      <c r="C1424" s="231">
        <v>0</v>
      </c>
      <c r="D1424" s="231">
        <v>0</v>
      </c>
      <c r="E1424" s="231">
        <v>0</v>
      </c>
      <c r="F1424" s="231">
        <v>0</v>
      </c>
      <c r="G1424" s="1883">
        <v>39915</v>
      </c>
    </row>
    <row r="1425" spans="1:7" x14ac:dyDescent="0.25">
      <c r="A1425" s="1883">
        <v>399150103</v>
      </c>
      <c r="B1425" s="231" t="s">
        <v>2789</v>
      </c>
      <c r="C1425" s="231">
        <v>0</v>
      </c>
      <c r="D1425" s="231">
        <v>0</v>
      </c>
      <c r="E1425" s="231">
        <v>0</v>
      </c>
      <c r="F1425" s="231">
        <v>0</v>
      </c>
      <c r="G1425" s="1883">
        <v>39915</v>
      </c>
    </row>
    <row r="1426" spans="1:7" x14ac:dyDescent="0.25">
      <c r="A1426" s="1883">
        <v>399150120</v>
      </c>
      <c r="B1426" s="231" t="s">
        <v>2695</v>
      </c>
      <c r="C1426" s="231">
        <v>0</v>
      </c>
      <c r="D1426" s="231">
        <v>0</v>
      </c>
      <c r="E1426" s="231">
        <v>0</v>
      </c>
      <c r="F1426" s="231">
        <v>0</v>
      </c>
      <c r="G1426" s="1883">
        <v>39915</v>
      </c>
    </row>
    <row r="1427" spans="1:7" x14ac:dyDescent="0.25">
      <c r="A1427" s="1883">
        <v>399150200</v>
      </c>
      <c r="B1427" s="231" t="s">
        <v>2697</v>
      </c>
      <c r="C1427" s="231">
        <v>26250</v>
      </c>
      <c r="D1427" s="231">
        <v>0</v>
      </c>
      <c r="E1427" s="231">
        <v>0</v>
      </c>
      <c r="F1427" s="231">
        <v>26250</v>
      </c>
      <c r="G1427" s="1883">
        <v>39915</v>
      </c>
    </row>
    <row r="1428" spans="1:7" x14ac:dyDescent="0.25">
      <c r="A1428" s="1883">
        <v>399150800</v>
      </c>
      <c r="B1428" s="231" t="s">
        <v>2699</v>
      </c>
      <c r="C1428" s="231">
        <v>0</v>
      </c>
      <c r="D1428" s="231">
        <v>0</v>
      </c>
      <c r="E1428" s="231">
        <v>0</v>
      </c>
      <c r="F1428" s="231">
        <v>0</v>
      </c>
      <c r="G1428" s="1883">
        <v>39915</v>
      </c>
    </row>
    <row r="1429" spans="1:7" x14ac:dyDescent="0.25">
      <c r="A1429" s="1883">
        <v>399150930</v>
      </c>
      <c r="B1429" s="231" t="s">
        <v>2701</v>
      </c>
      <c r="C1429" s="231">
        <v>0</v>
      </c>
      <c r="D1429" s="231">
        <v>350</v>
      </c>
      <c r="E1429" s="231">
        <v>350</v>
      </c>
      <c r="F1429" s="231">
        <v>-350</v>
      </c>
      <c r="G1429" s="1883">
        <v>39915</v>
      </c>
    </row>
    <row r="1430" spans="1:7" x14ac:dyDescent="0.25">
      <c r="A1430" s="1883">
        <v>399152000</v>
      </c>
      <c r="B1430" s="231" t="s">
        <v>2703</v>
      </c>
      <c r="C1430" s="231">
        <v>0</v>
      </c>
      <c r="D1430" s="231">
        <v>0</v>
      </c>
      <c r="E1430" s="231">
        <v>0</v>
      </c>
      <c r="F1430" s="231">
        <v>0</v>
      </c>
      <c r="G1430" s="1883">
        <v>39915</v>
      </c>
    </row>
    <row r="1431" spans="1:7" x14ac:dyDescent="0.25">
      <c r="A1431" s="1883">
        <v>399152300</v>
      </c>
      <c r="B1431" s="231" t="s">
        <v>2705</v>
      </c>
      <c r="C1431" s="231">
        <v>0</v>
      </c>
      <c r="D1431" s="231">
        <v>0</v>
      </c>
      <c r="E1431" s="231">
        <v>0</v>
      </c>
      <c r="F1431" s="231">
        <v>0</v>
      </c>
      <c r="G1431" s="1883">
        <v>39915</v>
      </c>
    </row>
    <row r="1432" spans="1:7" x14ac:dyDescent="0.25">
      <c r="A1432" s="1883">
        <v>399152500</v>
      </c>
      <c r="B1432" s="231" t="s">
        <v>2707</v>
      </c>
      <c r="C1432" s="231">
        <v>0</v>
      </c>
      <c r="D1432" s="231">
        <v>150</v>
      </c>
      <c r="E1432" s="231">
        <v>150</v>
      </c>
      <c r="F1432" s="231">
        <v>-150</v>
      </c>
      <c r="G1432" s="1883">
        <v>39915</v>
      </c>
    </row>
    <row r="1433" spans="1:7" x14ac:dyDescent="0.25">
      <c r="A1433" s="1883">
        <v>399152510</v>
      </c>
      <c r="B1433" s="231" t="s">
        <v>2709</v>
      </c>
      <c r="C1433" s="231">
        <v>0</v>
      </c>
      <c r="D1433" s="231">
        <v>0</v>
      </c>
      <c r="E1433" s="231">
        <v>0</v>
      </c>
      <c r="F1433" s="231">
        <v>0</v>
      </c>
      <c r="G1433" s="1883">
        <v>39915</v>
      </c>
    </row>
    <row r="1434" spans="1:7" x14ac:dyDescent="0.25">
      <c r="A1434" s="1883">
        <v>399152701</v>
      </c>
      <c r="B1434" s="231" t="s">
        <v>2711</v>
      </c>
      <c r="C1434" s="231">
        <v>0</v>
      </c>
      <c r="D1434" s="231">
        <v>0</v>
      </c>
      <c r="E1434" s="231">
        <v>0</v>
      </c>
      <c r="F1434" s="231">
        <v>0</v>
      </c>
      <c r="G1434" s="1883">
        <v>39915</v>
      </c>
    </row>
    <row r="1435" spans="1:7" x14ac:dyDescent="0.25">
      <c r="A1435" s="1883">
        <v>399154610</v>
      </c>
      <c r="B1435" s="231" t="s">
        <v>2713</v>
      </c>
      <c r="C1435" s="231">
        <v>0</v>
      </c>
      <c r="D1435" s="231">
        <v>0</v>
      </c>
      <c r="E1435" s="231">
        <v>0</v>
      </c>
      <c r="F1435" s="231">
        <v>0</v>
      </c>
      <c r="G1435" s="1883">
        <v>39915</v>
      </c>
    </row>
    <row r="1436" spans="1:7" x14ac:dyDescent="0.25">
      <c r="A1436" s="1883">
        <v>399154611</v>
      </c>
      <c r="B1436" s="231" t="s">
        <v>2715</v>
      </c>
      <c r="C1436" s="231">
        <v>0</v>
      </c>
      <c r="D1436" s="231">
        <v>0</v>
      </c>
      <c r="E1436" s="231">
        <v>0</v>
      </c>
      <c r="F1436" s="231">
        <v>0</v>
      </c>
      <c r="G1436" s="1883">
        <v>39915</v>
      </c>
    </row>
    <row r="1437" spans="1:7" x14ac:dyDescent="0.25">
      <c r="A1437" s="1883">
        <v>399154619</v>
      </c>
      <c r="B1437" s="231" t="s">
        <v>2717</v>
      </c>
      <c r="C1437" s="231">
        <v>0</v>
      </c>
      <c r="D1437" s="231">
        <v>0</v>
      </c>
      <c r="E1437" s="231">
        <v>0</v>
      </c>
      <c r="F1437" s="231">
        <v>0</v>
      </c>
      <c r="G1437" s="1883">
        <v>39915</v>
      </c>
    </row>
    <row r="1438" spans="1:7" x14ac:dyDescent="0.25">
      <c r="A1438" s="1883">
        <v>399156010</v>
      </c>
      <c r="B1438" s="231" t="s">
        <v>2719</v>
      </c>
      <c r="C1438" s="231">
        <v>0</v>
      </c>
      <c r="D1438" s="231">
        <v>0</v>
      </c>
      <c r="E1438" s="231">
        <v>0</v>
      </c>
      <c r="F1438" s="231">
        <v>0</v>
      </c>
      <c r="G1438" s="1883">
        <v>39915</v>
      </c>
    </row>
    <row r="1439" spans="1:7" x14ac:dyDescent="0.25">
      <c r="A1439" s="1883">
        <v>399156011</v>
      </c>
      <c r="B1439" s="231" t="s">
        <v>2721</v>
      </c>
      <c r="C1439" s="231">
        <v>0</v>
      </c>
      <c r="D1439" s="231">
        <v>0</v>
      </c>
      <c r="E1439" s="231">
        <v>0</v>
      </c>
      <c r="F1439" s="231">
        <v>0</v>
      </c>
      <c r="G1439" s="1883">
        <v>39915</v>
      </c>
    </row>
    <row r="1440" spans="1:7" x14ac:dyDescent="0.25">
      <c r="A1440" s="1883">
        <v>399159802</v>
      </c>
      <c r="B1440" s="231" t="s">
        <v>2723</v>
      </c>
      <c r="C1440" s="231">
        <v>0</v>
      </c>
      <c r="D1440" s="231">
        <v>0</v>
      </c>
      <c r="E1440" s="231">
        <v>0</v>
      </c>
      <c r="F1440" s="231">
        <v>0</v>
      </c>
      <c r="G1440" s="1883">
        <v>39915</v>
      </c>
    </row>
    <row r="1441" spans="1:7" x14ac:dyDescent="0.25">
      <c r="A1441" s="1883">
        <v>399159806</v>
      </c>
      <c r="B1441" s="231" t="s">
        <v>2762</v>
      </c>
      <c r="C1441" s="231">
        <v>0</v>
      </c>
      <c r="D1441" s="231">
        <v>-42750</v>
      </c>
      <c r="E1441" s="231">
        <v>-42750</v>
      </c>
      <c r="F1441" s="231">
        <v>42750</v>
      </c>
      <c r="G1441" s="1883">
        <v>39915</v>
      </c>
    </row>
    <row r="1442" spans="1:7" x14ac:dyDescent="0.25">
      <c r="A1442" s="1884" t="s">
        <v>21</v>
      </c>
      <c r="B1442" s="1884" t="s">
        <v>21</v>
      </c>
      <c r="C1442" s="1884" t="s">
        <v>2879</v>
      </c>
      <c r="D1442" s="1884" t="s">
        <v>2880</v>
      </c>
      <c r="E1442" s="1884" t="s">
        <v>2881</v>
      </c>
      <c r="F1442" s="1884" t="s">
        <v>2882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19"/>
  <sheetViews>
    <sheetView zoomScale="85" zoomScaleNormal="85" workbookViewId="0">
      <pane xSplit="1" ySplit="3" topLeftCell="B4" activePane="bottomRight" state="frozen"/>
      <selection activeCell="E31" sqref="E31"/>
      <selection pane="topRight" activeCell="E31" sqref="E31"/>
      <selection pane="bottomLeft" activeCell="E31" sqref="E31"/>
      <selection pane="bottomRight" activeCell="O4" sqref="O4"/>
    </sheetView>
  </sheetViews>
  <sheetFormatPr defaultColWidth="9.140625" defaultRowHeight="15" x14ac:dyDescent="0.25"/>
  <cols>
    <col min="1" max="1" width="11.28515625" style="13" bestFit="1" customWidth="1"/>
    <col min="2" max="2" width="43.5703125" style="41" bestFit="1" customWidth="1"/>
    <col min="3" max="3" width="10.140625" style="4" customWidth="1"/>
    <col min="4" max="5" width="10.140625" style="4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40.28515625" style="246" customWidth="1"/>
    <col min="17" max="16384" width="9.140625" style="41"/>
  </cols>
  <sheetData>
    <row r="1" spans="1:18" x14ac:dyDescent="0.25">
      <c r="A1" s="1992" t="s">
        <v>3024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8" ht="14.45" customHeight="1" x14ac:dyDescent="0.25">
      <c r="A2" s="1991" t="s">
        <v>2911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8" ht="15.75" thickBot="1" x14ac:dyDescent="0.3"/>
    <row r="4" spans="1:18" s="2" customFormat="1" ht="45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2893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8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8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2"/>
    </row>
    <row r="7" spans="1:18" x14ac:dyDescent="0.25">
      <c r="A7" s="20"/>
      <c r="B7" s="129" t="s">
        <v>1</v>
      </c>
      <c r="C7" s="269"/>
      <c r="D7" s="270"/>
      <c r="E7" s="270"/>
      <c r="F7" s="147"/>
      <c r="G7" s="147"/>
      <c r="H7" s="148"/>
      <c r="I7" s="168"/>
      <c r="J7" s="187"/>
      <c r="K7" s="173"/>
      <c r="L7" s="194"/>
      <c r="M7" s="173"/>
      <c r="N7" s="194"/>
      <c r="O7" s="194"/>
      <c r="P7" s="271"/>
    </row>
    <row r="8" spans="1:18" ht="14.45" customHeight="1" x14ac:dyDescent="0.25">
      <c r="A8" s="60"/>
      <c r="B8" s="64"/>
      <c r="C8" s="279"/>
      <c r="D8" s="280"/>
      <c r="E8" s="280"/>
      <c r="F8" s="156"/>
      <c r="G8" s="156"/>
      <c r="H8" s="157"/>
      <c r="I8" s="170"/>
      <c r="J8" s="190"/>
      <c r="K8" s="176"/>
      <c r="L8" s="197"/>
      <c r="M8" s="176"/>
      <c r="N8" s="197"/>
      <c r="O8" s="197"/>
      <c r="P8" s="249"/>
    </row>
    <row r="9" spans="1:18" ht="14.45" customHeight="1" x14ac:dyDescent="0.25">
      <c r="A9" s="60"/>
      <c r="B9" s="129" t="s">
        <v>2744</v>
      </c>
      <c r="C9" s="276"/>
      <c r="D9" s="157"/>
      <c r="E9" s="157"/>
      <c r="F9" s="151"/>
      <c r="G9" s="151"/>
      <c r="H9" s="152"/>
      <c r="I9" s="169"/>
      <c r="J9" s="188"/>
      <c r="K9" s="174"/>
      <c r="L9" s="195"/>
      <c r="M9" s="174"/>
      <c r="N9" s="195"/>
      <c r="O9" s="195"/>
      <c r="P9" s="249"/>
    </row>
    <row r="10" spans="1:18" x14ac:dyDescent="0.25">
      <c r="A10" s="21">
        <v>399052429</v>
      </c>
      <c r="B10" s="132" t="s">
        <v>3054</v>
      </c>
      <c r="C10" s="251">
        <f>VLOOKUP(A10,'FFull Year'!A:D,4,0)</f>
        <v>71000</v>
      </c>
      <c r="D10" s="152"/>
      <c r="E10" s="152"/>
      <c r="F10" s="151">
        <f>VLOOKUP(A10,'FFull Year'!A:E,5,0)</f>
        <v>71000</v>
      </c>
      <c r="G10" s="151">
        <f>VLOOKUP(A10,'FTo Date'!A:C,3,0)</f>
        <v>19650</v>
      </c>
      <c r="H10" s="152">
        <f t="shared" ref="H10" si="0">F10-G10</f>
        <v>51350</v>
      </c>
      <c r="I10" s="169">
        <v>-1000</v>
      </c>
      <c r="J10" s="188">
        <f t="shared" ref="J10" si="1">F10+I10</f>
        <v>70000</v>
      </c>
      <c r="K10" s="174">
        <f>C10</f>
        <v>71000</v>
      </c>
      <c r="L10" s="195"/>
      <c r="M10" s="174"/>
      <c r="N10" s="195"/>
      <c r="O10" s="195">
        <f>SUM(K10:N10)</f>
        <v>71000</v>
      </c>
      <c r="P10" s="249"/>
      <c r="R10" s="4"/>
    </row>
    <row r="11" spans="1:18" x14ac:dyDescent="0.25">
      <c r="A11" s="62"/>
      <c r="B11" s="61" t="s">
        <v>7</v>
      </c>
      <c r="C11" s="277">
        <f t="shared" ref="C11:I11" si="2">SUM(C10:C10)</f>
        <v>71000</v>
      </c>
      <c r="D11" s="278">
        <f t="shared" si="2"/>
        <v>0</v>
      </c>
      <c r="E11" s="278">
        <f t="shared" si="2"/>
        <v>0</v>
      </c>
      <c r="F11" s="156">
        <f t="shared" si="2"/>
        <v>71000</v>
      </c>
      <c r="G11" s="156">
        <f t="shared" si="2"/>
        <v>19650</v>
      </c>
      <c r="H11" s="157">
        <f t="shared" si="2"/>
        <v>51350</v>
      </c>
      <c r="I11" s="170">
        <f t="shared" si="2"/>
        <v>-1000</v>
      </c>
      <c r="J11" s="190">
        <f>SUM(J10:J10)</f>
        <v>70000</v>
      </c>
      <c r="K11" s="176">
        <f t="shared" ref="K11:O11" si="3">SUM(K10:K10)</f>
        <v>71000</v>
      </c>
      <c r="L11" s="197">
        <f t="shared" si="3"/>
        <v>0</v>
      </c>
      <c r="M11" s="176">
        <f t="shared" si="3"/>
        <v>0</v>
      </c>
      <c r="N11" s="197">
        <f t="shared" si="3"/>
        <v>0</v>
      </c>
      <c r="O11" s="197">
        <f t="shared" si="3"/>
        <v>71000</v>
      </c>
      <c r="P11" s="133"/>
    </row>
    <row r="12" spans="1:18" x14ac:dyDescent="0.25">
      <c r="A12" s="60"/>
      <c r="B12" s="64"/>
      <c r="C12" s="279"/>
      <c r="D12" s="280"/>
      <c r="E12" s="280"/>
      <c r="F12" s="151"/>
      <c r="G12" s="151"/>
      <c r="H12" s="152"/>
      <c r="I12" s="169"/>
      <c r="J12" s="188"/>
      <c r="K12" s="174"/>
      <c r="L12" s="195"/>
      <c r="M12" s="174"/>
      <c r="N12" s="195"/>
      <c r="O12" s="195"/>
      <c r="P12" s="133"/>
    </row>
    <row r="13" spans="1:18" ht="15.75" thickBot="1" x14ac:dyDescent="0.3">
      <c r="A13" s="281"/>
      <c r="B13" s="282" t="s">
        <v>8</v>
      </c>
      <c r="C13" s="283">
        <f t="shared" ref="C13:O13" si="4">C11</f>
        <v>71000</v>
      </c>
      <c r="D13" s="284">
        <f t="shared" si="4"/>
        <v>0</v>
      </c>
      <c r="E13" s="284">
        <f t="shared" si="4"/>
        <v>0</v>
      </c>
      <c r="F13" s="166">
        <f t="shared" si="4"/>
        <v>71000</v>
      </c>
      <c r="G13" s="166">
        <f t="shared" si="4"/>
        <v>19650</v>
      </c>
      <c r="H13" s="167">
        <f t="shared" si="4"/>
        <v>51350</v>
      </c>
      <c r="I13" s="172">
        <f t="shared" si="4"/>
        <v>-1000</v>
      </c>
      <c r="J13" s="193">
        <f t="shared" si="4"/>
        <v>70000</v>
      </c>
      <c r="K13" s="179">
        <f t="shared" si="4"/>
        <v>71000</v>
      </c>
      <c r="L13" s="200">
        <f t="shared" si="4"/>
        <v>0</v>
      </c>
      <c r="M13" s="179">
        <f t="shared" si="4"/>
        <v>0</v>
      </c>
      <c r="N13" s="200">
        <f t="shared" si="4"/>
        <v>0</v>
      </c>
      <c r="O13" s="200">
        <f t="shared" si="4"/>
        <v>71000</v>
      </c>
      <c r="P13" s="285"/>
    </row>
    <row r="14" spans="1:18" x14ac:dyDescent="0.25">
      <c r="A14" s="41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</row>
    <row r="15" spans="1:18" x14ac:dyDescent="0.25">
      <c r="A15" s="41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</row>
    <row r="16" spans="1:18" x14ac:dyDescent="0.25">
      <c r="A16" s="41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</row>
    <row r="17" spans="1:15" x14ac:dyDescent="0.25">
      <c r="A17" s="41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</row>
    <row r="18" spans="1:15" x14ac:dyDescent="0.25">
      <c r="A18" s="41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</row>
    <row r="19" spans="1:15" x14ac:dyDescent="0.25">
      <c r="A19" s="41"/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</row>
    <row r="20" spans="1:15" x14ac:dyDescent="0.25">
      <c r="A20" s="41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</row>
    <row r="21" spans="1:15" x14ac:dyDescent="0.25">
      <c r="A21" s="41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</row>
    <row r="22" spans="1:15" x14ac:dyDescent="0.25">
      <c r="A22" s="41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</row>
    <row r="23" spans="1:15" x14ac:dyDescent="0.25">
      <c r="A23" s="41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</row>
    <row r="24" spans="1:15" x14ac:dyDescent="0.25">
      <c r="A24" s="41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</row>
    <row r="25" spans="1:15" x14ac:dyDescent="0.25">
      <c r="A25" s="41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</row>
    <row r="26" spans="1:15" x14ac:dyDescent="0.25">
      <c r="A26" s="41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</row>
    <row r="27" spans="1:15" x14ac:dyDescent="0.25">
      <c r="A27" s="41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</row>
    <row r="28" spans="1:15" x14ac:dyDescent="0.25">
      <c r="A28" s="41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</row>
    <row r="29" spans="1:15" x14ac:dyDescent="0.25">
      <c r="A29" s="41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</row>
    <row r="30" spans="1:15" x14ac:dyDescent="0.25">
      <c r="A30" s="41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</row>
    <row r="31" spans="1:15" x14ac:dyDescent="0.25">
      <c r="A31" s="41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</row>
    <row r="32" spans="1:15" x14ac:dyDescent="0.25">
      <c r="A32" s="41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</row>
    <row r="33" spans="1:15" x14ac:dyDescent="0.25">
      <c r="A33" s="41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</row>
    <row r="34" spans="1:15" x14ac:dyDescent="0.25">
      <c r="A34" s="41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</row>
    <row r="35" spans="1:15" x14ac:dyDescent="0.25">
      <c r="A35" s="41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</row>
    <row r="36" spans="1:15" x14ac:dyDescent="0.25">
      <c r="A36" s="41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</row>
    <row r="37" spans="1:15" x14ac:dyDescent="0.25">
      <c r="A37" s="41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</row>
    <row r="38" spans="1:15" x14ac:dyDescent="0.25">
      <c r="A38" s="41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1:15" x14ac:dyDescent="0.25">
      <c r="A39" s="41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1:15" x14ac:dyDescent="0.25">
      <c r="A40" s="41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1:15" x14ac:dyDescent="0.25">
      <c r="A41" s="41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1:15" x14ac:dyDescent="0.25">
      <c r="A42" s="41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5" x14ac:dyDescent="0.25">
      <c r="A43" s="41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5" x14ac:dyDescent="0.25">
      <c r="A44" s="41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15" x14ac:dyDescent="0.25">
      <c r="A45" s="41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15" x14ac:dyDescent="0.25">
      <c r="A46" s="41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15" x14ac:dyDescent="0.25">
      <c r="A47" s="41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15" x14ac:dyDescent="0.25">
      <c r="A48" s="41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x14ac:dyDescent="0.25">
      <c r="A49" s="41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x14ac:dyDescent="0.25">
      <c r="A50" s="41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x14ac:dyDescent="0.25">
      <c r="A51" s="41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x14ac:dyDescent="0.25">
      <c r="A52" s="41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x14ac:dyDescent="0.25">
      <c r="A53" s="41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x14ac:dyDescent="0.25">
      <c r="A54" s="41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x14ac:dyDescent="0.25">
      <c r="A55" s="41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x14ac:dyDescent="0.25">
      <c r="A56" s="41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x14ac:dyDescent="0.25">
      <c r="A57" s="41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x14ac:dyDescent="0.25">
      <c r="A58" s="41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x14ac:dyDescent="0.25">
      <c r="A59" s="41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1:15" x14ac:dyDescent="0.25">
      <c r="A60" s="41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1:15" x14ac:dyDescent="0.25">
      <c r="A61" s="41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1:15" x14ac:dyDescent="0.25">
      <c r="A62" s="41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1:15" x14ac:dyDescent="0.25">
      <c r="A63" s="4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1:15" x14ac:dyDescent="0.25">
      <c r="A64" s="41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1:15" x14ac:dyDescent="0.25">
      <c r="A65" s="41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1:15" x14ac:dyDescent="0.25">
      <c r="A66" s="41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1:15" x14ac:dyDescent="0.25">
      <c r="A67" s="41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1:15" x14ac:dyDescent="0.25">
      <c r="A68" s="41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1:15" x14ac:dyDescent="0.25">
      <c r="A69" s="41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1:15" x14ac:dyDescent="0.25">
      <c r="A70" s="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1:15" x14ac:dyDescent="0.25">
      <c r="A71" s="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1:15" x14ac:dyDescent="0.25">
      <c r="A72" s="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15" x14ac:dyDescent="0.25">
      <c r="A73" s="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15" x14ac:dyDescent="0.25">
      <c r="A74" s="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15" x14ac:dyDescent="0.25">
      <c r="A75" s="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15" x14ac:dyDescent="0.25">
      <c r="A76" s="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15" x14ac:dyDescent="0.25">
      <c r="A77" s="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15" x14ac:dyDescent="0.25">
      <c r="A78" s="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15" x14ac:dyDescent="0.25">
      <c r="A79" s="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15" x14ac:dyDescent="0.25">
      <c r="A80" s="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1:15" x14ac:dyDescent="0.25">
      <c r="A81" s="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1:15" x14ac:dyDescent="0.25">
      <c r="A82" s="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1:15" x14ac:dyDescent="0.25">
      <c r="A83" s="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1:15" x14ac:dyDescent="0.25">
      <c r="A84" s="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1:15" x14ac:dyDescent="0.25">
      <c r="A85" s="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1:15" x14ac:dyDescent="0.25">
      <c r="A86" s="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1:15" x14ac:dyDescent="0.25">
      <c r="A87" s="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x14ac:dyDescent="0.25">
      <c r="A88" s="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1:15" x14ac:dyDescent="0.25">
      <c r="A89" s="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1:15" x14ac:dyDescent="0.25">
      <c r="A90" s="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1:15" x14ac:dyDescent="0.25">
      <c r="A91" s="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1:15" x14ac:dyDescent="0.25">
      <c r="A92" s="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1:15" x14ac:dyDescent="0.25">
      <c r="A93" s="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1:15" x14ac:dyDescent="0.25">
      <c r="A94" s="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1:15" x14ac:dyDescent="0.25">
      <c r="A95" s="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1:15" x14ac:dyDescent="0.25">
      <c r="A96" s="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1:15" x14ac:dyDescent="0.25">
      <c r="A97" s="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1:15" x14ac:dyDescent="0.25">
      <c r="A98" s="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1:15" x14ac:dyDescent="0.25">
      <c r="A99" s="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1:15" x14ac:dyDescent="0.25">
      <c r="A100" s="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1:15" x14ac:dyDescent="0.25">
      <c r="A101" s="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1:15" x14ac:dyDescent="0.25">
      <c r="A102" s="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1:15" x14ac:dyDescent="0.25">
      <c r="A103" s="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1:15" x14ac:dyDescent="0.25">
      <c r="A104" s="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1:15" x14ac:dyDescent="0.25">
      <c r="A105" s="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1:15" x14ac:dyDescent="0.25">
      <c r="A106" s="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1:15" x14ac:dyDescent="0.25">
      <c r="A107" s="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1:15" x14ac:dyDescent="0.25">
      <c r="A108" s="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1:15" x14ac:dyDescent="0.25">
      <c r="A109" s="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1:15" x14ac:dyDescent="0.25">
      <c r="A110" s="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1:15" x14ac:dyDescent="0.25">
      <c r="A111" s="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1:15" x14ac:dyDescent="0.25">
      <c r="A112" s="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1:15" x14ac:dyDescent="0.25">
      <c r="A113" s="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25">
      <c r="A114" s="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1:15" x14ac:dyDescent="0.25">
      <c r="A115" s="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1:15" x14ac:dyDescent="0.25">
      <c r="A116" s="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1:15" x14ac:dyDescent="0.25">
      <c r="A117" s="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1:15" x14ac:dyDescent="0.25">
      <c r="A118" s="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1:15" x14ac:dyDescent="0.25">
      <c r="A119" s="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1:15" x14ac:dyDescent="0.25">
      <c r="A120" s="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1:15" x14ac:dyDescent="0.25">
      <c r="A121" s="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1:15" x14ac:dyDescent="0.25">
      <c r="A122" s="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1:15" x14ac:dyDescent="0.25">
      <c r="A123" s="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1:15" x14ac:dyDescent="0.25">
      <c r="A124" s="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1:15" x14ac:dyDescent="0.25">
      <c r="A125" s="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1:15" x14ac:dyDescent="0.25">
      <c r="A126" s="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1:15" x14ac:dyDescent="0.25">
      <c r="A127" s="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1:15" x14ac:dyDescent="0.25">
      <c r="A128" s="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1:15" x14ac:dyDescent="0.25">
      <c r="A129" s="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1:15" x14ac:dyDescent="0.25">
      <c r="A130" s="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1:15" x14ac:dyDescent="0.25">
      <c r="A131" s="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1:15" x14ac:dyDescent="0.25">
      <c r="A132" s="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1:15" x14ac:dyDescent="0.25">
      <c r="A133" s="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1:15" x14ac:dyDescent="0.25">
      <c r="A134" s="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1:15" x14ac:dyDescent="0.25">
      <c r="A135" s="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1:15" x14ac:dyDescent="0.25">
      <c r="A136" s="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1:15" x14ac:dyDescent="0.25">
      <c r="A137" s="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1:15" x14ac:dyDescent="0.25">
      <c r="A138" s="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1:15" x14ac:dyDescent="0.25">
      <c r="A139" s="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1:15" x14ac:dyDescent="0.25">
      <c r="A140" s="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1:15" x14ac:dyDescent="0.25">
      <c r="A141" s="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1:15" x14ac:dyDescent="0.25">
      <c r="A142" s="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1:15" x14ac:dyDescent="0.25">
      <c r="A143" s="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1:15" x14ac:dyDescent="0.25">
      <c r="A144" s="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1:15" x14ac:dyDescent="0.25">
      <c r="A145" s="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1:15" x14ac:dyDescent="0.25">
      <c r="A146" s="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1:15" x14ac:dyDescent="0.25">
      <c r="A147" s="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1:15" x14ac:dyDescent="0.25">
      <c r="A148" s="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1:15" x14ac:dyDescent="0.25">
      <c r="A149" s="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1:15" x14ac:dyDescent="0.25">
      <c r="A150" s="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1:15" x14ac:dyDescent="0.25">
      <c r="A151" s="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1:15" x14ac:dyDescent="0.25">
      <c r="A152" s="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1:15" x14ac:dyDescent="0.25">
      <c r="A153" s="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1:15" x14ac:dyDescent="0.25">
      <c r="A154" s="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1:15" x14ac:dyDescent="0.25">
      <c r="A155" s="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1:15" x14ac:dyDescent="0.25">
      <c r="A156" s="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1:15" x14ac:dyDescent="0.25">
      <c r="A157" s="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1:15" x14ac:dyDescent="0.25">
      <c r="A158" s="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1:15" x14ac:dyDescent="0.25">
      <c r="A159" s="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1:15" x14ac:dyDescent="0.25">
      <c r="A160" s="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1:15" x14ac:dyDescent="0.25">
      <c r="A161" s="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1:15" x14ac:dyDescent="0.25">
      <c r="A162" s="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1:15" x14ac:dyDescent="0.25">
      <c r="A163" s="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1:15" x14ac:dyDescent="0.25">
      <c r="A164" s="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1:15" x14ac:dyDescent="0.25">
      <c r="A165" s="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1:15" x14ac:dyDescent="0.25">
      <c r="A166" s="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1:15" x14ac:dyDescent="0.25">
      <c r="A167" s="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1:15" x14ac:dyDescent="0.25">
      <c r="A168" s="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1:15" x14ac:dyDescent="0.25">
      <c r="A169" s="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1:15" x14ac:dyDescent="0.25">
      <c r="A170" s="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1:15" x14ac:dyDescent="0.25">
      <c r="A171" s="41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</row>
    <row r="172" spans="1:15" x14ac:dyDescent="0.25">
      <c r="A172" s="41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</row>
    <row r="173" spans="1:15" x14ac:dyDescent="0.25">
      <c r="A173" s="41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</row>
    <row r="174" spans="1:15" x14ac:dyDescent="0.25">
      <c r="A174" s="41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</row>
    <row r="175" spans="1:15" x14ac:dyDescent="0.25">
      <c r="A175" s="41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</row>
    <row r="176" spans="1:15" x14ac:dyDescent="0.25">
      <c r="A176" s="41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</row>
    <row r="177" spans="1:15" x14ac:dyDescent="0.25">
      <c r="A177" s="41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</row>
    <row r="178" spans="1:15" x14ac:dyDescent="0.25">
      <c r="A178" s="41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</row>
    <row r="179" spans="1:15" x14ac:dyDescent="0.25">
      <c r="A179" s="41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</row>
    <row r="180" spans="1:15" x14ac:dyDescent="0.25">
      <c r="A180" s="41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</row>
    <row r="181" spans="1:15" x14ac:dyDescent="0.25">
      <c r="A181" s="41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</row>
    <row r="182" spans="1:15" x14ac:dyDescent="0.25">
      <c r="A182" s="41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</row>
    <row r="183" spans="1:15" x14ac:dyDescent="0.25">
      <c r="A183" s="41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</row>
    <row r="184" spans="1:15" x14ac:dyDescent="0.25">
      <c r="A184" s="41"/>
      <c r="C184" s="255"/>
      <c r="D184" s="255"/>
      <c r="E184" s="255"/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</row>
    <row r="185" spans="1:15" x14ac:dyDescent="0.25">
      <c r="A185" s="41"/>
      <c r="C185" s="255"/>
      <c r="D185" s="255"/>
      <c r="E185" s="255"/>
      <c r="F185" s="255"/>
      <c r="G185" s="255"/>
      <c r="H185" s="255"/>
      <c r="I185" s="255"/>
      <c r="J185" s="255"/>
      <c r="K185" s="255"/>
      <c r="L185" s="255"/>
      <c r="M185" s="255"/>
      <c r="N185" s="255"/>
      <c r="O185" s="255"/>
    </row>
    <row r="186" spans="1:15" x14ac:dyDescent="0.25">
      <c r="A186" s="41"/>
      <c r="C186" s="255"/>
      <c r="D186" s="255"/>
      <c r="E186" s="255"/>
      <c r="F186" s="255"/>
      <c r="G186" s="255"/>
      <c r="H186" s="255"/>
      <c r="I186" s="255"/>
      <c r="J186" s="255"/>
      <c r="K186" s="255"/>
      <c r="L186" s="255"/>
      <c r="M186" s="255"/>
      <c r="N186" s="255"/>
      <c r="O186" s="255"/>
    </row>
    <row r="187" spans="1:15" x14ac:dyDescent="0.25">
      <c r="A187" s="41"/>
      <c r="C187" s="255"/>
      <c r="D187" s="255"/>
      <c r="E187" s="255"/>
      <c r="F187" s="255"/>
      <c r="G187" s="255"/>
      <c r="H187" s="255"/>
      <c r="I187" s="255"/>
      <c r="J187" s="255"/>
      <c r="K187" s="255"/>
      <c r="L187" s="255"/>
      <c r="M187" s="255"/>
      <c r="N187" s="255"/>
      <c r="O187" s="255"/>
    </row>
    <row r="188" spans="1:15" x14ac:dyDescent="0.25">
      <c r="A188" s="41"/>
      <c r="C188" s="255"/>
      <c r="D188" s="255"/>
      <c r="E188" s="255"/>
      <c r="F188" s="255"/>
      <c r="G188" s="255"/>
      <c r="H188" s="255"/>
      <c r="I188" s="255"/>
      <c r="J188" s="255"/>
      <c r="K188" s="255"/>
      <c r="L188" s="255"/>
      <c r="M188" s="255"/>
      <c r="N188" s="255"/>
      <c r="O188" s="255"/>
    </row>
    <row r="189" spans="1:15" x14ac:dyDescent="0.25">
      <c r="A189" s="41"/>
      <c r="C189" s="255"/>
      <c r="D189" s="255"/>
      <c r="E189" s="255"/>
      <c r="F189" s="255"/>
      <c r="G189" s="255"/>
      <c r="H189" s="255"/>
      <c r="I189" s="255"/>
      <c r="J189" s="255"/>
      <c r="K189" s="255"/>
      <c r="L189" s="255"/>
      <c r="M189" s="255"/>
      <c r="N189" s="255"/>
      <c r="O189" s="255"/>
    </row>
    <row r="190" spans="1:15" x14ac:dyDescent="0.25">
      <c r="A190" s="41"/>
      <c r="C190" s="255"/>
      <c r="D190" s="255"/>
      <c r="E190" s="255"/>
      <c r="F190" s="255"/>
      <c r="G190" s="255"/>
      <c r="H190" s="255"/>
      <c r="I190" s="255"/>
      <c r="J190" s="255"/>
      <c r="K190" s="255"/>
      <c r="L190" s="255"/>
      <c r="M190" s="255"/>
      <c r="N190" s="255"/>
      <c r="O190" s="255"/>
    </row>
    <row r="191" spans="1:15" x14ac:dyDescent="0.25">
      <c r="A191" s="41"/>
      <c r="C191" s="255"/>
      <c r="D191" s="255"/>
      <c r="E191" s="255"/>
      <c r="F191" s="255"/>
      <c r="G191" s="255"/>
      <c r="H191" s="255"/>
      <c r="I191" s="255"/>
      <c r="J191" s="255"/>
      <c r="K191" s="255"/>
      <c r="L191" s="255"/>
      <c r="M191" s="255"/>
      <c r="N191" s="255"/>
      <c r="O191" s="255"/>
    </row>
    <row r="192" spans="1:15" x14ac:dyDescent="0.25">
      <c r="A192" s="41"/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</row>
    <row r="193" spans="1:15" x14ac:dyDescent="0.25">
      <c r="A193" s="41"/>
      <c r="C193" s="255"/>
      <c r="D193" s="255"/>
      <c r="E193" s="255"/>
      <c r="F193" s="255"/>
      <c r="G193" s="255"/>
      <c r="H193" s="255"/>
      <c r="I193" s="255"/>
      <c r="J193" s="255"/>
      <c r="K193" s="255"/>
      <c r="L193" s="255"/>
      <c r="M193" s="255"/>
      <c r="N193" s="255"/>
      <c r="O193" s="255"/>
    </row>
    <row r="194" spans="1:15" x14ac:dyDescent="0.25">
      <c r="A194" s="41"/>
      <c r="C194" s="255"/>
      <c r="D194" s="255"/>
      <c r="E194" s="255"/>
      <c r="F194" s="255"/>
      <c r="G194" s="255"/>
      <c r="H194" s="255"/>
      <c r="I194" s="255"/>
      <c r="J194" s="255"/>
      <c r="K194" s="255"/>
      <c r="L194" s="255"/>
      <c r="M194" s="255"/>
      <c r="N194" s="255"/>
      <c r="O194" s="255"/>
    </row>
    <row r="195" spans="1:15" x14ac:dyDescent="0.25">
      <c r="A195" s="41"/>
      <c r="C195" s="255"/>
      <c r="D195" s="255"/>
      <c r="E195" s="255"/>
      <c r="F195" s="255"/>
      <c r="G195" s="255"/>
      <c r="H195" s="255"/>
      <c r="I195" s="255"/>
      <c r="J195" s="255"/>
      <c r="K195" s="255"/>
      <c r="L195" s="255"/>
      <c r="M195" s="255"/>
      <c r="N195" s="255"/>
      <c r="O195" s="255"/>
    </row>
    <row r="196" spans="1:15" x14ac:dyDescent="0.25">
      <c r="A196" s="41"/>
      <c r="C196" s="255"/>
      <c r="D196" s="255"/>
      <c r="E196" s="255"/>
      <c r="F196" s="255"/>
      <c r="G196" s="255"/>
      <c r="H196" s="255"/>
      <c r="I196" s="255"/>
      <c r="J196" s="255"/>
      <c r="K196" s="255"/>
      <c r="L196" s="255"/>
      <c r="M196" s="255"/>
      <c r="N196" s="255"/>
      <c r="O196" s="255"/>
    </row>
    <row r="197" spans="1:15" x14ac:dyDescent="0.25">
      <c r="A197" s="41"/>
      <c r="C197" s="255"/>
      <c r="D197" s="255"/>
      <c r="E197" s="255"/>
      <c r="F197" s="255"/>
      <c r="G197" s="255"/>
      <c r="H197" s="255"/>
      <c r="I197" s="255"/>
      <c r="J197" s="255"/>
      <c r="K197" s="255"/>
      <c r="L197" s="255"/>
      <c r="M197" s="255"/>
      <c r="N197" s="255"/>
      <c r="O197" s="255"/>
    </row>
    <row r="198" spans="1:15" x14ac:dyDescent="0.25">
      <c r="A198" s="41"/>
    </row>
    <row r="199" spans="1:15" x14ac:dyDescent="0.25">
      <c r="A199" s="41"/>
    </row>
    <row r="200" spans="1:15" x14ac:dyDescent="0.25">
      <c r="A200" s="41"/>
    </row>
    <row r="201" spans="1:15" x14ac:dyDescent="0.25">
      <c r="A201" s="41"/>
    </row>
    <row r="202" spans="1:15" x14ac:dyDescent="0.25">
      <c r="A202" s="41"/>
    </row>
    <row r="203" spans="1:15" x14ac:dyDescent="0.25">
      <c r="A203" s="41"/>
    </row>
    <row r="204" spans="1:15" x14ac:dyDescent="0.25">
      <c r="A204" s="41"/>
    </row>
    <row r="205" spans="1:15" x14ac:dyDescent="0.25">
      <c r="A205" s="41"/>
    </row>
    <row r="206" spans="1:15" x14ac:dyDescent="0.25">
      <c r="A206" s="41"/>
    </row>
    <row r="207" spans="1:15" x14ac:dyDescent="0.25">
      <c r="A207" s="41"/>
    </row>
    <row r="208" spans="1:15" x14ac:dyDescent="0.25">
      <c r="A208" s="41"/>
    </row>
    <row r="209" spans="1:1" x14ac:dyDescent="0.25">
      <c r="A209" s="41"/>
    </row>
    <row r="210" spans="1:1" x14ac:dyDescent="0.25">
      <c r="A210" s="41"/>
    </row>
    <row r="211" spans="1:1" x14ac:dyDescent="0.25">
      <c r="A211" s="41"/>
    </row>
    <row r="212" spans="1:1" x14ac:dyDescent="0.25">
      <c r="A212" s="41"/>
    </row>
    <row r="213" spans="1:1" x14ac:dyDescent="0.25">
      <c r="A213" s="41"/>
    </row>
    <row r="214" spans="1:1" x14ac:dyDescent="0.25">
      <c r="A214" s="41"/>
    </row>
    <row r="215" spans="1:1" x14ac:dyDescent="0.25">
      <c r="A215" s="41"/>
    </row>
    <row r="216" spans="1:1" x14ac:dyDescent="0.25">
      <c r="A216" s="41"/>
    </row>
    <row r="217" spans="1:1" x14ac:dyDescent="0.25">
      <c r="A217" s="41"/>
    </row>
    <row r="218" spans="1:1" x14ac:dyDescent="0.25">
      <c r="A218" s="41"/>
    </row>
    <row r="219" spans="1:1" x14ac:dyDescent="0.25">
      <c r="A219" s="41"/>
    </row>
    <row r="220" spans="1:1" x14ac:dyDescent="0.25">
      <c r="A220" s="41"/>
    </row>
    <row r="221" spans="1:1" x14ac:dyDescent="0.25">
      <c r="A221" s="41"/>
    </row>
    <row r="222" spans="1:1" x14ac:dyDescent="0.25">
      <c r="A222" s="41"/>
    </row>
    <row r="223" spans="1:1" x14ac:dyDescent="0.25">
      <c r="A223" s="41"/>
    </row>
    <row r="224" spans="1:1" x14ac:dyDescent="0.25">
      <c r="A224" s="41"/>
    </row>
    <row r="225" spans="1:1" x14ac:dyDescent="0.25">
      <c r="A225" s="41"/>
    </row>
    <row r="226" spans="1:1" x14ac:dyDescent="0.25">
      <c r="A226" s="41"/>
    </row>
    <row r="227" spans="1:1" x14ac:dyDescent="0.25">
      <c r="A227" s="41"/>
    </row>
    <row r="228" spans="1:1" x14ac:dyDescent="0.25">
      <c r="A228" s="41"/>
    </row>
    <row r="229" spans="1:1" x14ac:dyDescent="0.25">
      <c r="A229" s="41"/>
    </row>
    <row r="230" spans="1:1" x14ac:dyDescent="0.25">
      <c r="A230" s="41"/>
    </row>
    <row r="231" spans="1:1" x14ac:dyDescent="0.25">
      <c r="A231" s="41"/>
    </row>
    <row r="232" spans="1:1" x14ac:dyDescent="0.25">
      <c r="A232" s="41"/>
    </row>
    <row r="233" spans="1:1" x14ac:dyDescent="0.25">
      <c r="A233" s="41"/>
    </row>
    <row r="234" spans="1:1" x14ac:dyDescent="0.25">
      <c r="A234" s="41"/>
    </row>
    <row r="235" spans="1:1" x14ac:dyDescent="0.25">
      <c r="A235" s="41"/>
    </row>
    <row r="236" spans="1:1" x14ac:dyDescent="0.25">
      <c r="A236" s="41"/>
    </row>
    <row r="237" spans="1:1" x14ac:dyDescent="0.25">
      <c r="A237" s="41"/>
    </row>
    <row r="238" spans="1:1" x14ac:dyDescent="0.25">
      <c r="A238" s="41"/>
    </row>
    <row r="239" spans="1:1" x14ac:dyDescent="0.25">
      <c r="A239" s="41"/>
    </row>
    <row r="240" spans="1:1" x14ac:dyDescent="0.25">
      <c r="A240" s="41"/>
    </row>
    <row r="241" spans="1:1" x14ac:dyDescent="0.25">
      <c r="A241" s="41"/>
    </row>
    <row r="242" spans="1:1" x14ac:dyDescent="0.25">
      <c r="A242" s="41"/>
    </row>
    <row r="243" spans="1:1" x14ac:dyDescent="0.25">
      <c r="A243" s="41"/>
    </row>
    <row r="244" spans="1:1" x14ac:dyDescent="0.25">
      <c r="A244" s="41"/>
    </row>
    <row r="245" spans="1:1" x14ac:dyDescent="0.25">
      <c r="A245" s="41"/>
    </row>
    <row r="246" spans="1:1" x14ac:dyDescent="0.25">
      <c r="A246" s="41"/>
    </row>
    <row r="247" spans="1:1" x14ac:dyDescent="0.25">
      <c r="A247" s="41"/>
    </row>
    <row r="248" spans="1:1" x14ac:dyDescent="0.25">
      <c r="A248" s="41"/>
    </row>
    <row r="249" spans="1:1" x14ac:dyDescent="0.25">
      <c r="A249" s="41"/>
    </row>
    <row r="250" spans="1:1" x14ac:dyDescent="0.25">
      <c r="A250" s="41"/>
    </row>
    <row r="251" spans="1:1" x14ac:dyDescent="0.25">
      <c r="A251" s="41"/>
    </row>
    <row r="252" spans="1:1" x14ac:dyDescent="0.25">
      <c r="A252" s="41"/>
    </row>
    <row r="253" spans="1:1" x14ac:dyDescent="0.25">
      <c r="A253" s="41"/>
    </row>
    <row r="254" spans="1:1" x14ac:dyDescent="0.25">
      <c r="A254" s="41"/>
    </row>
    <row r="255" spans="1:1" x14ac:dyDescent="0.25">
      <c r="A255" s="41"/>
    </row>
    <row r="256" spans="1:1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  <row r="313" spans="1:1" x14ac:dyDescent="0.25">
      <c r="A313" s="41"/>
    </row>
    <row r="314" spans="1:1" x14ac:dyDescent="0.25">
      <c r="A314" s="41"/>
    </row>
    <row r="315" spans="1:1" x14ac:dyDescent="0.25">
      <c r="A315" s="41"/>
    </row>
    <row r="316" spans="1:1" x14ac:dyDescent="0.25">
      <c r="A316" s="41"/>
    </row>
    <row r="317" spans="1:1" x14ac:dyDescent="0.25">
      <c r="A317" s="41"/>
    </row>
    <row r="318" spans="1:1" x14ac:dyDescent="0.25">
      <c r="A318" s="41"/>
    </row>
    <row r="319" spans="1:1" x14ac:dyDescent="0.25">
      <c r="A319" s="41"/>
    </row>
    <row r="320" spans="1:1" x14ac:dyDescent="0.25">
      <c r="A320" s="41"/>
    </row>
    <row r="321" spans="1:1" x14ac:dyDescent="0.25">
      <c r="A321" s="41"/>
    </row>
    <row r="322" spans="1:1" x14ac:dyDescent="0.25">
      <c r="A322" s="41"/>
    </row>
    <row r="323" spans="1:1" x14ac:dyDescent="0.25">
      <c r="A323" s="41"/>
    </row>
    <row r="324" spans="1:1" x14ac:dyDescent="0.25">
      <c r="A324" s="41"/>
    </row>
    <row r="325" spans="1:1" x14ac:dyDescent="0.25">
      <c r="A325" s="41"/>
    </row>
    <row r="326" spans="1:1" x14ac:dyDescent="0.25">
      <c r="A326" s="41"/>
    </row>
    <row r="327" spans="1:1" x14ac:dyDescent="0.25">
      <c r="A327" s="41"/>
    </row>
    <row r="328" spans="1:1" x14ac:dyDescent="0.25">
      <c r="A328" s="41"/>
    </row>
    <row r="329" spans="1:1" x14ac:dyDescent="0.25">
      <c r="A329" s="41"/>
    </row>
    <row r="330" spans="1:1" x14ac:dyDescent="0.25">
      <c r="A330" s="41"/>
    </row>
    <row r="331" spans="1:1" x14ac:dyDescent="0.25">
      <c r="A331" s="41"/>
    </row>
    <row r="332" spans="1:1" x14ac:dyDescent="0.25">
      <c r="A332" s="41"/>
    </row>
    <row r="333" spans="1:1" x14ac:dyDescent="0.25">
      <c r="A333" s="41"/>
    </row>
    <row r="334" spans="1:1" x14ac:dyDescent="0.25">
      <c r="A334" s="41"/>
    </row>
    <row r="335" spans="1:1" x14ac:dyDescent="0.25">
      <c r="A335" s="41"/>
    </row>
    <row r="336" spans="1:1" x14ac:dyDescent="0.25">
      <c r="A336" s="41"/>
    </row>
    <row r="337" spans="1:1" x14ac:dyDescent="0.25">
      <c r="A337" s="41"/>
    </row>
    <row r="338" spans="1:1" x14ac:dyDescent="0.25">
      <c r="A338" s="41"/>
    </row>
    <row r="339" spans="1:1" x14ac:dyDescent="0.25">
      <c r="A339" s="41"/>
    </row>
    <row r="340" spans="1:1" x14ac:dyDescent="0.25">
      <c r="A340" s="41"/>
    </row>
    <row r="341" spans="1:1" x14ac:dyDescent="0.25">
      <c r="A341" s="41"/>
    </row>
    <row r="342" spans="1:1" x14ac:dyDescent="0.25">
      <c r="A342" s="41"/>
    </row>
    <row r="343" spans="1:1" x14ac:dyDescent="0.25">
      <c r="A343" s="41"/>
    </row>
    <row r="344" spans="1:1" x14ac:dyDescent="0.25">
      <c r="A344" s="41"/>
    </row>
    <row r="345" spans="1:1" x14ac:dyDescent="0.25">
      <c r="A345" s="41"/>
    </row>
    <row r="346" spans="1:1" x14ac:dyDescent="0.25">
      <c r="A346" s="41"/>
    </row>
    <row r="347" spans="1:1" x14ac:dyDescent="0.25">
      <c r="A347" s="41"/>
    </row>
    <row r="348" spans="1:1" x14ac:dyDescent="0.25">
      <c r="A348" s="41"/>
    </row>
    <row r="349" spans="1:1" x14ac:dyDescent="0.25">
      <c r="A349" s="41"/>
    </row>
    <row r="350" spans="1:1" x14ac:dyDescent="0.25">
      <c r="A350" s="41"/>
    </row>
    <row r="351" spans="1:1" x14ac:dyDescent="0.25">
      <c r="A351" s="41"/>
    </row>
    <row r="352" spans="1:1" x14ac:dyDescent="0.25">
      <c r="A352" s="41"/>
    </row>
    <row r="353" spans="1:1" x14ac:dyDescent="0.25">
      <c r="A353" s="41"/>
    </row>
    <row r="354" spans="1:1" x14ac:dyDescent="0.25">
      <c r="A354" s="41"/>
    </row>
    <row r="355" spans="1:1" x14ac:dyDescent="0.25">
      <c r="A355" s="41"/>
    </row>
    <row r="356" spans="1:1" x14ac:dyDescent="0.25">
      <c r="A356" s="41"/>
    </row>
    <row r="357" spans="1:1" x14ac:dyDescent="0.25">
      <c r="A357" s="41"/>
    </row>
    <row r="358" spans="1:1" x14ac:dyDescent="0.25">
      <c r="A358" s="41"/>
    </row>
    <row r="359" spans="1:1" x14ac:dyDescent="0.25">
      <c r="A359" s="41"/>
    </row>
    <row r="360" spans="1:1" x14ac:dyDescent="0.25">
      <c r="A360" s="41"/>
    </row>
    <row r="361" spans="1:1" x14ac:dyDescent="0.25">
      <c r="A361" s="41"/>
    </row>
    <row r="362" spans="1:1" x14ac:dyDescent="0.25">
      <c r="A362" s="41"/>
    </row>
    <row r="363" spans="1:1" x14ac:dyDescent="0.25">
      <c r="A363" s="41"/>
    </row>
    <row r="364" spans="1:1" x14ac:dyDescent="0.25">
      <c r="A364" s="41"/>
    </row>
    <row r="365" spans="1:1" x14ac:dyDescent="0.25">
      <c r="A365" s="41"/>
    </row>
    <row r="366" spans="1:1" x14ac:dyDescent="0.25">
      <c r="A366" s="41"/>
    </row>
    <row r="367" spans="1:1" x14ac:dyDescent="0.25">
      <c r="A367" s="41"/>
    </row>
    <row r="368" spans="1:1" x14ac:dyDescent="0.25">
      <c r="A368" s="41"/>
    </row>
    <row r="369" spans="1:1" x14ac:dyDescent="0.25">
      <c r="A369" s="41"/>
    </row>
    <row r="370" spans="1:1" x14ac:dyDescent="0.25">
      <c r="A370" s="41"/>
    </row>
    <row r="371" spans="1:1" x14ac:dyDescent="0.25">
      <c r="A371" s="41"/>
    </row>
    <row r="372" spans="1:1" x14ac:dyDescent="0.25">
      <c r="A372" s="41"/>
    </row>
    <row r="373" spans="1:1" x14ac:dyDescent="0.25">
      <c r="A373" s="41"/>
    </row>
    <row r="374" spans="1:1" x14ac:dyDescent="0.25">
      <c r="A374" s="41"/>
    </row>
    <row r="375" spans="1:1" x14ac:dyDescent="0.25">
      <c r="A375" s="41"/>
    </row>
    <row r="376" spans="1:1" x14ac:dyDescent="0.25">
      <c r="A376" s="41"/>
    </row>
    <row r="377" spans="1:1" x14ac:dyDescent="0.25">
      <c r="A377" s="41"/>
    </row>
    <row r="378" spans="1:1" x14ac:dyDescent="0.25">
      <c r="A378" s="41"/>
    </row>
    <row r="379" spans="1:1" x14ac:dyDescent="0.25">
      <c r="A379" s="41"/>
    </row>
    <row r="380" spans="1:1" x14ac:dyDescent="0.25">
      <c r="A380" s="41"/>
    </row>
    <row r="381" spans="1:1" x14ac:dyDescent="0.25">
      <c r="A381" s="41"/>
    </row>
    <row r="382" spans="1:1" x14ac:dyDescent="0.25">
      <c r="A382" s="41"/>
    </row>
    <row r="383" spans="1:1" x14ac:dyDescent="0.25">
      <c r="A383" s="41"/>
    </row>
    <row r="384" spans="1:1" x14ac:dyDescent="0.25">
      <c r="A384" s="41"/>
    </row>
    <row r="385" spans="1:1" x14ac:dyDescent="0.25">
      <c r="A385" s="41"/>
    </row>
    <row r="386" spans="1:1" x14ac:dyDescent="0.25">
      <c r="A386" s="41"/>
    </row>
    <row r="387" spans="1:1" x14ac:dyDescent="0.25">
      <c r="A387" s="41"/>
    </row>
    <row r="388" spans="1:1" x14ac:dyDescent="0.25">
      <c r="A388" s="41"/>
    </row>
    <row r="413" spans="1:1" x14ac:dyDescent="0.25">
      <c r="A413" s="41"/>
    </row>
    <row r="414" spans="1:1" x14ac:dyDescent="0.25">
      <c r="A414" s="41"/>
    </row>
    <row r="415" spans="1:1" x14ac:dyDescent="0.25">
      <c r="A415" s="41"/>
    </row>
    <row r="416" spans="1:1" x14ac:dyDescent="0.25">
      <c r="A416" s="41"/>
    </row>
    <row r="417" spans="1:1" x14ac:dyDescent="0.25">
      <c r="A417" s="41"/>
    </row>
    <row r="418" spans="1:1" x14ac:dyDescent="0.25">
      <c r="A418" s="41"/>
    </row>
    <row r="419" spans="1:1" x14ac:dyDescent="0.25">
      <c r="A419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78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47"/>
  <sheetViews>
    <sheetView zoomScale="85" zoomScaleNormal="85" workbookViewId="0">
      <pane xSplit="1" ySplit="3" topLeftCell="B22" activePane="bottomRight" state="frozen"/>
      <selection activeCell="E31" sqref="E31"/>
      <selection pane="topRight" activeCell="E31" sqref="E31"/>
      <selection pane="bottomLeft" activeCell="E31" sqref="E31"/>
      <selection pane="bottomRight" activeCell="T35" sqref="T35"/>
    </sheetView>
  </sheetViews>
  <sheetFormatPr defaultColWidth="9.140625" defaultRowHeight="15" x14ac:dyDescent="0.25"/>
  <cols>
    <col min="1" max="1" width="11.28515625" style="13" bestFit="1" customWidth="1"/>
    <col min="2" max="2" width="43.5703125" style="41" bestFit="1" customWidth="1"/>
    <col min="3" max="3" width="10.140625" style="4" customWidth="1"/>
    <col min="4" max="5" width="10.140625" style="4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40.28515625" style="246" customWidth="1"/>
    <col min="17" max="16384" width="9.140625" style="41"/>
  </cols>
  <sheetData>
    <row r="1" spans="1:16" x14ac:dyDescent="0.25">
      <c r="A1" s="1992" t="s">
        <v>3024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1" t="s">
        <v>2907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45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2893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6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3"/>
    </row>
    <row r="7" spans="1:16" x14ac:dyDescent="0.25">
      <c r="A7" s="20"/>
      <c r="B7" s="129" t="s">
        <v>1</v>
      </c>
      <c r="C7" s="269"/>
      <c r="D7" s="270"/>
      <c r="E7" s="270"/>
      <c r="F7" s="147"/>
      <c r="G7" s="147"/>
      <c r="H7" s="148"/>
      <c r="I7" s="168"/>
      <c r="J7" s="187"/>
      <c r="K7" s="173"/>
      <c r="L7" s="194"/>
      <c r="M7" s="173"/>
      <c r="N7" s="194"/>
      <c r="O7" s="180"/>
      <c r="P7" s="271"/>
    </row>
    <row r="8" spans="1:16" x14ac:dyDescent="0.25">
      <c r="A8" s="20"/>
      <c r="B8" s="129"/>
      <c r="C8" s="276"/>
      <c r="D8" s="157"/>
      <c r="E8" s="157"/>
      <c r="F8" s="151"/>
      <c r="G8" s="151"/>
      <c r="H8" s="152"/>
      <c r="I8" s="169"/>
      <c r="J8" s="188"/>
      <c r="K8" s="174"/>
      <c r="L8" s="195"/>
      <c r="M8" s="174"/>
      <c r="N8" s="195"/>
      <c r="O8" s="181"/>
      <c r="P8" s="272"/>
    </row>
    <row r="9" spans="1:16" x14ac:dyDescent="0.25">
      <c r="A9" s="20"/>
      <c r="B9" s="129" t="s">
        <v>2771</v>
      </c>
      <c r="C9" s="276"/>
      <c r="D9" s="157"/>
      <c r="E9" s="157"/>
      <c r="F9" s="151"/>
      <c r="G9" s="151"/>
      <c r="H9" s="152"/>
      <c r="I9" s="169"/>
      <c r="J9" s="188"/>
      <c r="K9" s="174"/>
      <c r="L9" s="195"/>
      <c r="M9" s="174"/>
      <c r="N9" s="195"/>
      <c r="O9" s="181"/>
      <c r="P9" s="272"/>
    </row>
    <row r="10" spans="1:16" ht="14.45" customHeight="1" x14ac:dyDescent="0.25">
      <c r="A10" s="21">
        <v>399060100</v>
      </c>
      <c r="B10" s="132" t="s">
        <v>2</v>
      </c>
      <c r="C10" s="251">
        <f>VLOOKUP(A10,'FFull Year'!A:D,4,0)</f>
        <v>236200</v>
      </c>
      <c r="D10" s="152"/>
      <c r="E10" s="152"/>
      <c r="F10" s="151">
        <f>VLOOKUP(A10,'FFull Year'!A:E,5,0)</f>
        <v>236200</v>
      </c>
      <c r="G10" s="151">
        <f>VLOOKUP(A10,'FTo Date'!A:C,3,0)</f>
        <v>88590.44</v>
      </c>
      <c r="H10" s="152">
        <f t="shared" ref="H10:H14" si="0">F10-G10</f>
        <v>147609.56</v>
      </c>
      <c r="I10" s="169">
        <f>174100-C10</f>
        <v>-62100</v>
      </c>
      <c r="J10" s="188">
        <f t="shared" ref="J10:J14" si="1">F10+I10</f>
        <v>174100</v>
      </c>
      <c r="K10" s="174">
        <f>C10</f>
        <v>236200</v>
      </c>
      <c r="L10" s="195"/>
      <c r="M10" s="174">
        <f>5000+20000</f>
        <v>25000</v>
      </c>
      <c r="N10" s="195"/>
      <c r="O10" s="181">
        <f>SUM(K10:N10)</f>
        <v>261200</v>
      </c>
      <c r="P10" s="249"/>
    </row>
    <row r="11" spans="1:16" ht="14.45" customHeight="1" x14ac:dyDescent="0.25">
      <c r="A11" s="21">
        <v>399060200</v>
      </c>
      <c r="B11" s="132" t="s">
        <v>2847</v>
      </c>
      <c r="C11" s="251">
        <f>VLOOKUP(A11,'FFull Year'!A:D,4,0)</f>
        <v>0</v>
      </c>
      <c r="D11" s="152"/>
      <c r="E11" s="152"/>
      <c r="F11" s="151">
        <f>VLOOKUP(A11,'FFull Year'!A:E,5,0)</f>
        <v>0</v>
      </c>
      <c r="G11" s="151">
        <f>VLOOKUP(A11,'FTo Date'!A:C,3,0)</f>
        <v>167799.26</v>
      </c>
      <c r="H11" s="152">
        <f t="shared" si="0"/>
        <v>-167799.26</v>
      </c>
      <c r="I11" s="169">
        <v>213200</v>
      </c>
      <c r="J11" s="188">
        <f t="shared" si="1"/>
        <v>213200</v>
      </c>
      <c r="K11" s="174">
        <f>C11</f>
        <v>0</v>
      </c>
      <c r="L11" s="195"/>
      <c r="M11" s="174"/>
      <c r="N11" s="195"/>
      <c r="O11" s="181">
        <f>SUM(K11:N11)</f>
        <v>0</v>
      </c>
      <c r="P11" s="249"/>
    </row>
    <row r="12" spans="1:16" ht="14.45" customHeight="1" x14ac:dyDescent="0.25">
      <c r="A12" s="21">
        <v>399060800</v>
      </c>
      <c r="B12" s="132" t="s">
        <v>3</v>
      </c>
      <c r="C12" s="251">
        <f>VLOOKUP(A12,'FFull Year'!A:D,4,0)</f>
        <v>0</v>
      </c>
      <c r="D12" s="152"/>
      <c r="E12" s="152"/>
      <c r="F12" s="151">
        <f>VLOOKUP(A12,'FFull Year'!A:E,5,0)</f>
        <v>0</v>
      </c>
      <c r="G12" s="151">
        <f>VLOOKUP(A12,'FTo Date'!A:C,3,0)</f>
        <v>0</v>
      </c>
      <c r="H12" s="152">
        <f t="shared" si="0"/>
        <v>0</v>
      </c>
      <c r="I12" s="169"/>
      <c r="J12" s="188">
        <f t="shared" si="1"/>
        <v>0</v>
      </c>
      <c r="K12" s="174">
        <f>C12</f>
        <v>0</v>
      </c>
      <c r="L12" s="195"/>
      <c r="M12" s="174"/>
      <c r="N12" s="195"/>
      <c r="O12" s="181">
        <f>SUM(K12:N12)</f>
        <v>0</v>
      </c>
      <c r="P12" s="249"/>
    </row>
    <row r="13" spans="1:16" ht="14.45" customHeight="1" x14ac:dyDescent="0.25">
      <c r="A13" s="21">
        <v>399060930</v>
      </c>
      <c r="B13" s="132" t="s">
        <v>2731</v>
      </c>
      <c r="C13" s="251">
        <f>VLOOKUP(A13,'FFull Year'!A:D,4,0)</f>
        <v>300</v>
      </c>
      <c r="D13" s="152"/>
      <c r="E13" s="152"/>
      <c r="F13" s="151">
        <f>VLOOKUP(A13,'FFull Year'!A:E,5,0)</f>
        <v>300</v>
      </c>
      <c r="G13" s="151">
        <f>VLOOKUP(A13,'FTo Date'!A:C,3,0)</f>
        <v>0</v>
      </c>
      <c r="H13" s="152">
        <f t="shared" si="0"/>
        <v>300</v>
      </c>
      <c r="I13" s="169"/>
      <c r="J13" s="188">
        <f t="shared" si="1"/>
        <v>300</v>
      </c>
      <c r="K13" s="174">
        <f>C13</f>
        <v>300</v>
      </c>
      <c r="L13" s="195"/>
      <c r="M13" s="174">
        <v>153</v>
      </c>
      <c r="N13" s="195"/>
      <c r="O13" s="181">
        <f>SUM(K13:N13)</f>
        <v>453</v>
      </c>
      <c r="P13" s="249"/>
    </row>
    <row r="14" spans="1:16" ht="14.45" customHeight="1" x14ac:dyDescent="0.25">
      <c r="A14" s="21">
        <v>399060975</v>
      </c>
      <c r="B14" s="132" t="s">
        <v>3055</v>
      </c>
      <c r="C14" s="251">
        <f>VLOOKUP(A14,'FFull Year'!A:D,4,0)</f>
        <v>700</v>
      </c>
      <c r="D14" s="152"/>
      <c r="E14" s="152"/>
      <c r="F14" s="151">
        <f>VLOOKUP(A14,'FFull Year'!A:E,5,0)</f>
        <v>700</v>
      </c>
      <c r="G14" s="151">
        <f>VLOOKUP(A14,'FTo Date'!A:C,3,0)</f>
        <v>332</v>
      </c>
      <c r="H14" s="152">
        <f t="shared" si="0"/>
        <v>368</v>
      </c>
      <c r="I14" s="169"/>
      <c r="J14" s="188">
        <f t="shared" si="1"/>
        <v>700</v>
      </c>
      <c r="K14" s="174">
        <f>C14</f>
        <v>700</v>
      </c>
      <c r="L14" s="195"/>
      <c r="M14" s="174"/>
      <c r="N14" s="195"/>
      <c r="O14" s="181">
        <f>SUM(K14:N14)</f>
        <v>700</v>
      </c>
      <c r="P14" s="249"/>
    </row>
    <row r="15" spans="1:16" ht="14.45" customHeight="1" x14ac:dyDescent="0.25">
      <c r="A15" s="60"/>
      <c r="B15" s="61" t="s">
        <v>7</v>
      </c>
      <c r="C15" s="277">
        <f t="shared" ref="C15:G15" si="2">SUM(C10:C14)</f>
        <v>237200</v>
      </c>
      <c r="D15" s="278">
        <f t="shared" si="2"/>
        <v>0</v>
      </c>
      <c r="E15" s="278">
        <f t="shared" si="2"/>
        <v>0</v>
      </c>
      <c r="F15" s="156">
        <f t="shared" si="2"/>
        <v>237200</v>
      </c>
      <c r="G15" s="156">
        <f t="shared" si="2"/>
        <v>256721.7</v>
      </c>
      <c r="H15" s="157">
        <f>SUM(H10:H14)</f>
        <v>-19521.700000000012</v>
      </c>
      <c r="I15" s="170">
        <f t="shared" ref="I15:O15" si="3">SUM(I10:I14)</f>
        <v>151100</v>
      </c>
      <c r="J15" s="190">
        <f t="shared" si="3"/>
        <v>388300</v>
      </c>
      <c r="K15" s="176">
        <f t="shared" si="3"/>
        <v>237200</v>
      </c>
      <c r="L15" s="197">
        <f t="shared" si="3"/>
        <v>0</v>
      </c>
      <c r="M15" s="176">
        <f t="shared" si="3"/>
        <v>25153</v>
      </c>
      <c r="N15" s="197">
        <f t="shared" si="3"/>
        <v>0</v>
      </c>
      <c r="O15" s="183">
        <f t="shared" si="3"/>
        <v>262353</v>
      </c>
      <c r="P15" s="249"/>
    </row>
    <row r="16" spans="1:16" ht="14.45" customHeight="1" x14ac:dyDescent="0.25">
      <c r="A16" s="60"/>
      <c r="B16" s="64"/>
      <c r="C16" s="279"/>
      <c r="D16" s="280"/>
      <c r="E16" s="280"/>
      <c r="F16" s="156"/>
      <c r="G16" s="156"/>
      <c r="H16" s="157"/>
      <c r="I16" s="170"/>
      <c r="J16" s="190"/>
      <c r="K16" s="176"/>
      <c r="L16" s="197"/>
      <c r="M16" s="176"/>
      <c r="N16" s="197"/>
      <c r="O16" s="183"/>
      <c r="P16" s="249"/>
    </row>
    <row r="17" spans="1:16" ht="14.45" customHeight="1" x14ac:dyDescent="0.25">
      <c r="A17" s="60"/>
      <c r="B17" s="129" t="s">
        <v>2744</v>
      </c>
      <c r="C17" s="276"/>
      <c r="D17" s="157"/>
      <c r="E17" s="157"/>
      <c r="F17" s="151"/>
      <c r="G17" s="151"/>
      <c r="H17" s="152"/>
      <c r="I17" s="169"/>
      <c r="J17" s="188"/>
      <c r="K17" s="174"/>
      <c r="L17" s="195"/>
      <c r="M17" s="174"/>
      <c r="N17" s="195"/>
      <c r="O17" s="181"/>
      <c r="P17" s="249"/>
    </row>
    <row r="18" spans="1:16" ht="14.45" customHeight="1" x14ac:dyDescent="0.25">
      <c r="A18" s="21">
        <v>399062000</v>
      </c>
      <c r="B18" s="132" t="s">
        <v>3056</v>
      </c>
      <c r="C18" s="251">
        <f>VLOOKUP(A18,'FFull Year'!A:D,4,0)</f>
        <v>400</v>
      </c>
      <c r="D18" s="152"/>
      <c r="E18" s="152"/>
      <c r="F18" s="151">
        <f>VLOOKUP(A18,'FFull Year'!A:E,5,0)</f>
        <v>400</v>
      </c>
      <c r="G18" s="151">
        <f>VLOOKUP(A18,'FTo Date'!A:C,3,0)</f>
        <v>0</v>
      </c>
      <c r="H18" s="152">
        <f t="shared" ref="H18:H29" si="4">F18-G18</f>
        <v>400</v>
      </c>
      <c r="I18" s="169"/>
      <c r="J18" s="188">
        <f t="shared" ref="J18:J29" si="5">F18+I18</f>
        <v>400</v>
      </c>
      <c r="K18" s="174">
        <f t="shared" ref="K18:K29" si="6">C18</f>
        <v>400</v>
      </c>
      <c r="L18" s="195"/>
      <c r="M18" s="174"/>
      <c r="N18" s="195"/>
      <c r="O18" s="181">
        <f t="shared" ref="O18:O29" si="7">SUM(K18:N18)</f>
        <v>400</v>
      </c>
      <c r="P18" s="249"/>
    </row>
    <row r="19" spans="1:16" s="28" customFormat="1" x14ac:dyDescent="0.25">
      <c r="A19" s="21">
        <v>399062004</v>
      </c>
      <c r="B19" s="132" t="s">
        <v>5</v>
      </c>
      <c r="C19" s="251">
        <f>VLOOKUP(A19,'FFull Year'!A:D,4,0)</f>
        <v>42000</v>
      </c>
      <c r="D19" s="152"/>
      <c r="E19" s="152"/>
      <c r="F19" s="151">
        <f>VLOOKUP(A19,'FFull Year'!A:E,5,0)</f>
        <v>42000</v>
      </c>
      <c r="G19" s="151">
        <f>VLOOKUP(A19,'FTo Date'!A:C,3,0)</f>
        <v>118195.34</v>
      </c>
      <c r="H19" s="152">
        <f t="shared" si="4"/>
        <v>-76195.34</v>
      </c>
      <c r="I19" s="169"/>
      <c r="J19" s="188">
        <f t="shared" si="5"/>
        <v>42000</v>
      </c>
      <c r="K19" s="174">
        <f t="shared" si="6"/>
        <v>42000</v>
      </c>
      <c r="L19" s="195"/>
      <c r="M19" s="174"/>
      <c r="N19" s="195"/>
      <c r="O19" s="181">
        <f t="shared" si="7"/>
        <v>42000</v>
      </c>
      <c r="P19" s="134"/>
    </row>
    <row r="20" spans="1:16" s="28" customFormat="1" x14ac:dyDescent="0.25">
      <c r="A20" s="21">
        <v>399062022</v>
      </c>
      <c r="B20" s="132" t="s">
        <v>2734</v>
      </c>
      <c r="C20" s="251">
        <f>VLOOKUP(A20,'FFull Year'!A:D,4,0)</f>
        <v>4600</v>
      </c>
      <c r="D20" s="152"/>
      <c r="E20" s="152"/>
      <c r="F20" s="151">
        <f>VLOOKUP(A20,'FFull Year'!A:E,5,0)</f>
        <v>4600</v>
      </c>
      <c r="G20" s="151">
        <f>VLOOKUP(A20,'FTo Date'!A:C,3,0)</f>
        <v>2235</v>
      </c>
      <c r="H20" s="152">
        <f t="shared" si="4"/>
        <v>2365</v>
      </c>
      <c r="I20" s="169"/>
      <c r="J20" s="188">
        <f t="shared" si="5"/>
        <v>4600</v>
      </c>
      <c r="K20" s="174">
        <f t="shared" si="6"/>
        <v>4600</v>
      </c>
      <c r="L20" s="195"/>
      <c r="M20" s="174"/>
      <c r="N20" s="195"/>
      <c r="O20" s="181">
        <f t="shared" si="7"/>
        <v>4600</v>
      </c>
      <c r="P20" s="133"/>
    </row>
    <row r="21" spans="1:16" s="28" customFormat="1" x14ac:dyDescent="0.25">
      <c r="A21" s="21">
        <v>399062428</v>
      </c>
      <c r="B21" s="132" t="s">
        <v>3057</v>
      </c>
      <c r="C21" s="251">
        <f>VLOOKUP(A21,'FFull Year'!A:D,4,0)</f>
        <v>15000</v>
      </c>
      <c r="D21" s="152"/>
      <c r="E21" s="152"/>
      <c r="F21" s="151">
        <f>VLOOKUP(A21,'FFull Year'!A:E,5,0)</f>
        <v>15000</v>
      </c>
      <c r="G21" s="151">
        <f>VLOOKUP(A21,'FTo Date'!A:C,3,0)</f>
        <v>15125</v>
      </c>
      <c r="H21" s="152">
        <f t="shared" si="4"/>
        <v>-125</v>
      </c>
      <c r="I21" s="169"/>
      <c r="J21" s="188">
        <f t="shared" si="5"/>
        <v>15000</v>
      </c>
      <c r="K21" s="174">
        <f t="shared" si="6"/>
        <v>15000</v>
      </c>
      <c r="L21" s="195"/>
      <c r="M21" s="174"/>
      <c r="N21" s="195"/>
      <c r="O21" s="181">
        <f t="shared" si="7"/>
        <v>15000</v>
      </c>
      <c r="P21" s="249"/>
    </row>
    <row r="22" spans="1:16" s="28" customFormat="1" x14ac:dyDescent="0.25">
      <c r="A22" s="21">
        <v>399062429</v>
      </c>
      <c r="B22" s="132" t="s">
        <v>2735</v>
      </c>
      <c r="C22" s="251">
        <f>VLOOKUP(A22,'FFull Year'!A:D,4,0)</f>
        <v>16000</v>
      </c>
      <c r="D22" s="152"/>
      <c r="E22" s="152"/>
      <c r="F22" s="151">
        <f>VLOOKUP(A22,'FFull Year'!A:E,5,0)</f>
        <v>16000</v>
      </c>
      <c r="G22" s="151">
        <f>VLOOKUP(A22,'FTo Date'!A:C,3,0)</f>
        <v>0</v>
      </c>
      <c r="H22" s="152">
        <f t="shared" si="4"/>
        <v>16000</v>
      </c>
      <c r="I22" s="169"/>
      <c r="J22" s="188">
        <f t="shared" si="5"/>
        <v>16000</v>
      </c>
      <c r="K22" s="174">
        <f t="shared" si="6"/>
        <v>16000</v>
      </c>
      <c r="L22" s="195"/>
      <c r="M22" s="174"/>
      <c r="N22" s="195"/>
      <c r="O22" s="181">
        <f t="shared" si="7"/>
        <v>16000</v>
      </c>
      <c r="P22" s="249"/>
    </row>
    <row r="23" spans="1:16" s="28" customFormat="1" x14ac:dyDescent="0.25">
      <c r="A23" s="21">
        <v>399062430</v>
      </c>
      <c r="B23" s="132" t="s">
        <v>3058</v>
      </c>
      <c r="C23" s="251">
        <f>VLOOKUP(A23,'FFull Year'!A:D,4,0)</f>
        <v>0</v>
      </c>
      <c r="D23" s="152"/>
      <c r="E23" s="152"/>
      <c r="F23" s="151">
        <f>VLOOKUP(A23,'FFull Year'!A:E,5,0)</f>
        <v>0</v>
      </c>
      <c r="G23" s="151">
        <f>VLOOKUP(A23,'FTo Date'!A:C,3,0)</f>
        <v>0</v>
      </c>
      <c r="H23" s="152">
        <f t="shared" si="4"/>
        <v>0</v>
      </c>
      <c r="I23" s="169"/>
      <c r="J23" s="188">
        <f t="shared" si="5"/>
        <v>0</v>
      </c>
      <c r="K23" s="174">
        <f t="shared" si="6"/>
        <v>0</v>
      </c>
      <c r="L23" s="195"/>
      <c r="M23" s="174"/>
      <c r="N23" s="195"/>
      <c r="O23" s="181">
        <f t="shared" si="7"/>
        <v>0</v>
      </c>
      <c r="P23" s="133"/>
    </row>
    <row r="24" spans="1:16" s="28" customFormat="1" x14ac:dyDescent="0.25">
      <c r="A24" s="21">
        <v>399062456</v>
      </c>
      <c r="B24" s="132" t="s">
        <v>3059</v>
      </c>
      <c r="C24" s="251">
        <f>VLOOKUP(A24,'FFull Year'!A:D,4,0)</f>
        <v>200</v>
      </c>
      <c r="D24" s="152"/>
      <c r="E24" s="152"/>
      <c r="F24" s="151">
        <f>VLOOKUP(A24,'FFull Year'!A:E,5,0)</f>
        <v>200</v>
      </c>
      <c r="G24" s="151">
        <f>VLOOKUP(A24,'FTo Date'!A:C,3,0)</f>
        <v>0</v>
      </c>
      <c r="H24" s="152">
        <f t="shared" si="4"/>
        <v>200</v>
      </c>
      <c r="I24" s="169"/>
      <c r="J24" s="188">
        <f t="shared" si="5"/>
        <v>200</v>
      </c>
      <c r="K24" s="174">
        <f t="shared" si="6"/>
        <v>200</v>
      </c>
      <c r="L24" s="195"/>
      <c r="M24" s="174"/>
      <c r="N24" s="195"/>
      <c r="O24" s="181">
        <f t="shared" si="7"/>
        <v>200</v>
      </c>
      <c r="P24" s="249"/>
    </row>
    <row r="25" spans="1:16" s="28" customFormat="1" x14ac:dyDescent="0.25">
      <c r="A25" s="21">
        <v>399062500</v>
      </c>
      <c r="B25" s="132" t="s">
        <v>2736</v>
      </c>
      <c r="C25" s="251">
        <f>VLOOKUP(A25,'FFull Year'!A:D,4,0)</f>
        <v>2000</v>
      </c>
      <c r="D25" s="152"/>
      <c r="E25" s="152"/>
      <c r="F25" s="151">
        <f>VLOOKUP(A25,'FFull Year'!A:E,5,0)</f>
        <v>2000</v>
      </c>
      <c r="G25" s="151">
        <f>VLOOKUP(A25,'FTo Date'!A:C,3,0)</f>
        <v>0</v>
      </c>
      <c r="H25" s="152">
        <f t="shared" si="4"/>
        <v>2000</v>
      </c>
      <c r="I25" s="169">
        <v>-1000</v>
      </c>
      <c r="J25" s="188">
        <f t="shared" si="5"/>
        <v>1000</v>
      </c>
      <c r="K25" s="174">
        <f t="shared" si="6"/>
        <v>2000</v>
      </c>
      <c r="L25" s="195"/>
      <c r="M25" s="174"/>
      <c r="N25" s="195"/>
      <c r="O25" s="181">
        <f t="shared" si="7"/>
        <v>2000</v>
      </c>
      <c r="P25" s="133"/>
    </row>
    <row r="26" spans="1:16" s="28" customFormat="1" x14ac:dyDescent="0.25">
      <c r="A26" s="21">
        <v>399062703</v>
      </c>
      <c r="B26" s="132" t="s">
        <v>3060</v>
      </c>
      <c r="C26" s="251">
        <f>VLOOKUP(A26,'FFull Year'!A:D,4,0)</f>
        <v>300</v>
      </c>
      <c r="D26" s="152"/>
      <c r="E26" s="152"/>
      <c r="F26" s="151">
        <f>VLOOKUP(A26,'FFull Year'!A:E,5,0)</f>
        <v>300</v>
      </c>
      <c r="G26" s="151">
        <f>VLOOKUP(A26,'FTo Date'!A:C,3,0)</f>
        <v>0</v>
      </c>
      <c r="H26" s="152">
        <f t="shared" si="4"/>
        <v>300</v>
      </c>
      <c r="I26" s="169"/>
      <c r="J26" s="188">
        <f t="shared" si="5"/>
        <v>300</v>
      </c>
      <c r="K26" s="174">
        <f t="shared" si="6"/>
        <v>300</v>
      </c>
      <c r="L26" s="195"/>
      <c r="M26" s="174"/>
      <c r="N26" s="195"/>
      <c r="O26" s="181">
        <f t="shared" si="7"/>
        <v>300</v>
      </c>
      <c r="P26" s="134"/>
    </row>
    <row r="27" spans="1:16" s="28" customFormat="1" x14ac:dyDescent="0.25">
      <c r="A27" s="21">
        <v>399062706</v>
      </c>
      <c r="B27" s="132" t="s">
        <v>2738</v>
      </c>
      <c r="C27" s="251">
        <f>VLOOKUP(A27,'FFull Year'!A:D,4,0)</f>
        <v>0</v>
      </c>
      <c r="D27" s="152"/>
      <c r="E27" s="152"/>
      <c r="F27" s="151">
        <f>VLOOKUP(A27,'FFull Year'!A:E,5,0)</f>
        <v>0</v>
      </c>
      <c r="G27" s="151">
        <f>VLOOKUP(A27,'FTo Date'!A:C,3,0)</f>
        <v>11.96</v>
      </c>
      <c r="H27" s="152">
        <f t="shared" si="4"/>
        <v>-11.96</v>
      </c>
      <c r="I27" s="169"/>
      <c r="J27" s="188">
        <f t="shared" si="5"/>
        <v>0</v>
      </c>
      <c r="K27" s="174">
        <f t="shared" si="6"/>
        <v>0</v>
      </c>
      <c r="L27" s="195"/>
      <c r="M27" s="174"/>
      <c r="N27" s="195"/>
      <c r="O27" s="181">
        <f t="shared" si="7"/>
        <v>0</v>
      </c>
      <c r="P27" s="134"/>
    </row>
    <row r="28" spans="1:16" s="28" customFormat="1" x14ac:dyDescent="0.25">
      <c r="A28" s="21">
        <v>399062801</v>
      </c>
      <c r="B28" s="132" t="s">
        <v>2739</v>
      </c>
      <c r="C28" s="251">
        <f>VLOOKUP(A28,'FFull Year'!A:D,4,0)</f>
        <v>1200</v>
      </c>
      <c r="D28" s="152"/>
      <c r="E28" s="152"/>
      <c r="F28" s="151">
        <f>VLOOKUP(A28,'FFull Year'!A:E,5,0)</f>
        <v>1200</v>
      </c>
      <c r="G28" s="151">
        <f>VLOOKUP(A28,'FTo Date'!A:C,3,0)</f>
        <v>396</v>
      </c>
      <c r="H28" s="152">
        <f t="shared" si="4"/>
        <v>804</v>
      </c>
      <c r="I28" s="169">
        <v>-600</v>
      </c>
      <c r="J28" s="188">
        <f t="shared" si="5"/>
        <v>600</v>
      </c>
      <c r="K28" s="174">
        <f t="shared" si="6"/>
        <v>1200</v>
      </c>
      <c r="L28" s="195"/>
      <c r="M28" s="174"/>
      <c r="N28" s="195"/>
      <c r="O28" s="181">
        <f t="shared" si="7"/>
        <v>1200</v>
      </c>
      <c r="P28" s="249"/>
    </row>
    <row r="29" spans="1:16" s="28" customFormat="1" x14ac:dyDescent="0.25">
      <c r="A29" s="21">
        <v>399064621</v>
      </c>
      <c r="B29" s="132" t="s">
        <v>3061</v>
      </c>
      <c r="C29" s="251">
        <f>VLOOKUP(A29,'FFull Year'!A:D,4,0)</f>
        <v>0</v>
      </c>
      <c r="D29" s="152"/>
      <c r="E29" s="152"/>
      <c r="F29" s="151">
        <f>VLOOKUP(A29,'FFull Year'!A:E,5,0)</f>
        <v>0</v>
      </c>
      <c r="G29" s="151">
        <f>VLOOKUP(A29,'FTo Date'!A:C,3,0)</f>
        <v>0</v>
      </c>
      <c r="H29" s="152">
        <f t="shared" si="4"/>
        <v>0</v>
      </c>
      <c r="I29" s="169"/>
      <c r="J29" s="188">
        <f t="shared" si="5"/>
        <v>0</v>
      </c>
      <c r="K29" s="174">
        <f t="shared" si="6"/>
        <v>0</v>
      </c>
      <c r="L29" s="195"/>
      <c r="M29" s="174"/>
      <c r="N29" s="195"/>
      <c r="O29" s="181">
        <f t="shared" si="7"/>
        <v>0</v>
      </c>
      <c r="P29" s="133"/>
    </row>
    <row r="30" spans="1:16" x14ac:dyDescent="0.25">
      <c r="A30" s="62"/>
      <c r="B30" s="61" t="s">
        <v>7</v>
      </c>
      <c r="C30" s="277">
        <f t="shared" ref="C30:G30" si="8">SUM(C18:C29)</f>
        <v>81700</v>
      </c>
      <c r="D30" s="278">
        <f t="shared" si="8"/>
        <v>0</v>
      </c>
      <c r="E30" s="278">
        <f t="shared" si="8"/>
        <v>0</v>
      </c>
      <c r="F30" s="156">
        <f t="shared" si="8"/>
        <v>81700</v>
      </c>
      <c r="G30" s="156">
        <f t="shared" si="8"/>
        <v>135963.29999999999</v>
      </c>
      <c r="H30" s="157">
        <f>SUM(H18:H29)</f>
        <v>-54263.299999999996</v>
      </c>
      <c r="I30" s="170">
        <f t="shared" ref="I30:O30" si="9">SUM(I18:I29)</f>
        <v>-1600</v>
      </c>
      <c r="J30" s="190">
        <f t="shared" si="9"/>
        <v>80100</v>
      </c>
      <c r="K30" s="176">
        <f t="shared" si="9"/>
        <v>81700</v>
      </c>
      <c r="L30" s="197">
        <f t="shared" si="9"/>
        <v>0</v>
      </c>
      <c r="M30" s="176">
        <f t="shared" si="9"/>
        <v>0</v>
      </c>
      <c r="N30" s="197">
        <f t="shared" si="9"/>
        <v>0</v>
      </c>
      <c r="O30" s="183">
        <f t="shared" si="9"/>
        <v>81700</v>
      </c>
      <c r="P30" s="133"/>
    </row>
    <row r="31" spans="1:16" x14ac:dyDescent="0.25">
      <c r="A31" s="60"/>
      <c r="B31" s="64"/>
      <c r="C31" s="279"/>
      <c r="D31" s="280"/>
      <c r="E31" s="280"/>
      <c r="F31" s="151"/>
      <c r="G31" s="151"/>
      <c r="H31" s="152"/>
      <c r="I31" s="169"/>
      <c r="J31" s="188"/>
      <c r="K31" s="174"/>
      <c r="L31" s="195"/>
      <c r="M31" s="174"/>
      <c r="N31" s="195"/>
      <c r="O31" s="181"/>
      <c r="P31" s="133"/>
    </row>
    <row r="32" spans="1:16" x14ac:dyDescent="0.25">
      <c r="A32" s="60"/>
      <c r="B32" s="61" t="s">
        <v>2845</v>
      </c>
      <c r="C32" s="277"/>
      <c r="D32" s="278"/>
      <c r="E32" s="278"/>
      <c r="F32" s="151"/>
      <c r="G32" s="151"/>
      <c r="H32" s="152"/>
      <c r="I32" s="169"/>
      <c r="J32" s="188"/>
      <c r="K32" s="174"/>
      <c r="L32" s="195"/>
      <c r="M32" s="174"/>
      <c r="N32" s="195"/>
      <c r="O32" s="181"/>
      <c r="P32" s="133"/>
    </row>
    <row r="33" spans="1:16" x14ac:dyDescent="0.25">
      <c r="A33" s="21">
        <v>399069054</v>
      </c>
      <c r="B33" s="132" t="s">
        <v>3036</v>
      </c>
      <c r="C33" s="251">
        <f>VLOOKUP(A33,'FFull Year'!A:D,4,0)</f>
        <v>0</v>
      </c>
      <c r="D33" s="152"/>
      <c r="E33" s="152"/>
      <c r="F33" s="151">
        <f>VLOOKUP(A33,'FFull Year'!A:E,5,0)</f>
        <v>0</v>
      </c>
      <c r="G33" s="151">
        <f>VLOOKUP(A33,'FTo Date'!A:C,3,0)</f>
        <v>0</v>
      </c>
      <c r="H33" s="152">
        <f t="shared" ref="H33:H34" si="10">F33-G33</f>
        <v>0</v>
      </c>
      <c r="I33" s="169"/>
      <c r="J33" s="188">
        <f t="shared" ref="J33:J34" si="11">F33+I33</f>
        <v>0</v>
      </c>
      <c r="K33" s="174">
        <f>C33</f>
        <v>0</v>
      </c>
      <c r="L33" s="195"/>
      <c r="M33" s="174"/>
      <c r="N33" s="195"/>
      <c r="O33" s="181">
        <f>SUM(K33:N33)</f>
        <v>0</v>
      </c>
      <c r="P33" s="133"/>
    </row>
    <row r="34" spans="1:16" x14ac:dyDescent="0.25">
      <c r="A34" s="21">
        <v>399069356</v>
      </c>
      <c r="B34" s="132" t="s">
        <v>3062</v>
      </c>
      <c r="C34" s="251">
        <f>VLOOKUP(A34,'FFull Year'!A:D,4,0)</f>
        <v>-100</v>
      </c>
      <c r="D34" s="152"/>
      <c r="E34" s="152"/>
      <c r="F34" s="151">
        <f>VLOOKUP(A34,'FFull Year'!A:E,5,0)</f>
        <v>-100</v>
      </c>
      <c r="G34" s="151">
        <f>VLOOKUP(A34,'FTo Date'!A:C,3,0)</f>
        <v>-2.48</v>
      </c>
      <c r="H34" s="152">
        <f t="shared" si="10"/>
        <v>-97.52</v>
      </c>
      <c r="I34" s="169"/>
      <c r="J34" s="188">
        <f t="shared" si="11"/>
        <v>-100</v>
      </c>
      <c r="K34" s="174">
        <f>C34</f>
        <v>-100</v>
      </c>
      <c r="L34" s="195"/>
      <c r="M34" s="174"/>
      <c r="N34" s="195"/>
      <c r="O34" s="181">
        <f>SUM(K34:N34)</f>
        <v>-100</v>
      </c>
      <c r="P34" s="134"/>
    </row>
    <row r="35" spans="1:16" x14ac:dyDescent="0.25">
      <c r="A35" s="62"/>
      <c r="B35" s="61" t="s">
        <v>7</v>
      </c>
      <c r="C35" s="277">
        <f t="shared" ref="C35:G35" si="12">SUM(C33:C34)</f>
        <v>-100</v>
      </c>
      <c r="D35" s="278">
        <f t="shared" si="12"/>
        <v>0</v>
      </c>
      <c r="E35" s="278">
        <f t="shared" si="12"/>
        <v>0</v>
      </c>
      <c r="F35" s="156">
        <f t="shared" si="12"/>
        <v>-100</v>
      </c>
      <c r="G35" s="156">
        <f t="shared" si="12"/>
        <v>-2.48</v>
      </c>
      <c r="H35" s="157">
        <f>SUM(H33:H34)</f>
        <v>-97.52</v>
      </c>
      <c r="I35" s="170">
        <f t="shared" ref="I35:O35" si="13">SUM(I33:I34)</f>
        <v>0</v>
      </c>
      <c r="J35" s="190">
        <f t="shared" si="13"/>
        <v>-100</v>
      </c>
      <c r="K35" s="176">
        <f t="shared" si="13"/>
        <v>-100</v>
      </c>
      <c r="L35" s="197">
        <f t="shared" si="13"/>
        <v>0</v>
      </c>
      <c r="M35" s="176">
        <f t="shared" si="13"/>
        <v>0</v>
      </c>
      <c r="N35" s="197">
        <f t="shared" si="13"/>
        <v>0</v>
      </c>
      <c r="O35" s="183">
        <f t="shared" si="13"/>
        <v>-100</v>
      </c>
      <c r="P35" s="133"/>
    </row>
    <row r="36" spans="1:16" x14ac:dyDescent="0.25">
      <c r="A36" s="60"/>
      <c r="B36" s="64"/>
      <c r="C36" s="279"/>
      <c r="D36" s="280"/>
      <c r="E36" s="280"/>
      <c r="F36" s="151"/>
      <c r="G36" s="151"/>
      <c r="H36" s="152"/>
      <c r="I36" s="169"/>
      <c r="J36" s="188"/>
      <c r="K36" s="174"/>
      <c r="L36" s="195"/>
      <c r="M36" s="174"/>
      <c r="N36" s="195"/>
      <c r="O36" s="181"/>
      <c r="P36" s="133"/>
    </row>
    <row r="37" spans="1:16" x14ac:dyDescent="0.25">
      <c r="A37" s="60"/>
      <c r="B37" s="61" t="s">
        <v>3040</v>
      </c>
      <c r="C37" s="277"/>
      <c r="D37" s="278"/>
      <c r="E37" s="278"/>
      <c r="F37" s="151"/>
      <c r="G37" s="151"/>
      <c r="H37" s="152"/>
      <c r="I37" s="169"/>
      <c r="J37" s="188"/>
      <c r="K37" s="174"/>
      <c r="L37" s="195"/>
      <c r="M37" s="174"/>
      <c r="N37" s="195"/>
      <c r="O37" s="181"/>
      <c r="P37" s="133"/>
    </row>
    <row r="38" spans="1:16" x14ac:dyDescent="0.25">
      <c r="A38" s="60">
        <v>399061610</v>
      </c>
      <c r="B38" s="64" t="s">
        <v>3063</v>
      </c>
      <c r="C38" s="251">
        <f>VLOOKUP(A38,'FFull Year'!A:D,4,0)</f>
        <v>700</v>
      </c>
      <c r="D38" s="152"/>
      <c r="E38" s="152"/>
      <c r="F38" s="151">
        <f>VLOOKUP(A38,'FFull Year'!A:E,5,0)</f>
        <v>700</v>
      </c>
      <c r="G38" s="151">
        <f>VLOOKUP(A38,'FTo Date'!A:C,3,0)</f>
        <v>0</v>
      </c>
      <c r="H38" s="152">
        <f t="shared" ref="H38" si="14">F38-G38</f>
        <v>700</v>
      </c>
      <c r="I38" s="169"/>
      <c r="J38" s="188">
        <f t="shared" ref="J38" si="15">F38+I38</f>
        <v>700</v>
      </c>
      <c r="K38" s="174">
        <f>C38</f>
        <v>700</v>
      </c>
      <c r="L38" s="195"/>
      <c r="M38" s="174"/>
      <c r="N38" s="195"/>
      <c r="O38" s="181">
        <f>SUM(K38:N38)</f>
        <v>700</v>
      </c>
      <c r="P38" s="133"/>
    </row>
    <row r="39" spans="1:16" s="40" customFormat="1" x14ac:dyDescent="0.25">
      <c r="A39" s="62"/>
      <c r="B39" s="61" t="s">
        <v>7</v>
      </c>
      <c r="C39" s="277">
        <f t="shared" ref="C39:G39" si="16">C38</f>
        <v>700</v>
      </c>
      <c r="D39" s="278">
        <f t="shared" si="16"/>
        <v>0</v>
      </c>
      <c r="E39" s="278">
        <f t="shared" si="16"/>
        <v>0</v>
      </c>
      <c r="F39" s="156">
        <f t="shared" si="16"/>
        <v>700</v>
      </c>
      <c r="G39" s="156">
        <f t="shared" si="16"/>
        <v>0</v>
      </c>
      <c r="H39" s="157">
        <f>H38</f>
        <v>700</v>
      </c>
      <c r="I39" s="170">
        <f t="shared" ref="I39:O39" si="17">I38</f>
        <v>0</v>
      </c>
      <c r="J39" s="190">
        <f t="shared" si="17"/>
        <v>700</v>
      </c>
      <c r="K39" s="176">
        <f t="shared" si="17"/>
        <v>700</v>
      </c>
      <c r="L39" s="197">
        <f t="shared" si="17"/>
        <v>0</v>
      </c>
      <c r="M39" s="176">
        <f t="shared" si="17"/>
        <v>0</v>
      </c>
      <c r="N39" s="197">
        <f t="shared" si="17"/>
        <v>0</v>
      </c>
      <c r="O39" s="183">
        <f t="shared" si="17"/>
        <v>700</v>
      </c>
      <c r="P39" s="288"/>
    </row>
    <row r="40" spans="1:16" x14ac:dyDescent="0.25">
      <c r="A40" s="60"/>
      <c r="B40" s="64"/>
      <c r="C40" s="279"/>
      <c r="D40" s="280"/>
      <c r="E40" s="280"/>
      <c r="F40" s="151"/>
      <c r="G40" s="151"/>
      <c r="H40" s="152"/>
      <c r="I40" s="169"/>
      <c r="J40" s="188"/>
      <c r="K40" s="174"/>
      <c r="L40" s="195"/>
      <c r="M40" s="174"/>
      <c r="N40" s="195"/>
      <c r="O40" s="181"/>
      <c r="P40" s="133"/>
    </row>
    <row r="41" spans="1:16" ht="15.75" thickBot="1" x14ac:dyDescent="0.3">
      <c r="A41" s="281"/>
      <c r="B41" s="282" t="s">
        <v>8</v>
      </c>
      <c r="C41" s="283">
        <f t="shared" ref="C41:G41" si="18">C30+C35+C39+C15</f>
        <v>319500</v>
      </c>
      <c r="D41" s="284">
        <f t="shared" si="18"/>
        <v>0</v>
      </c>
      <c r="E41" s="284">
        <f t="shared" si="18"/>
        <v>0</v>
      </c>
      <c r="F41" s="166">
        <f t="shared" si="18"/>
        <v>319500</v>
      </c>
      <c r="G41" s="166">
        <f t="shared" si="18"/>
        <v>392682.52</v>
      </c>
      <c r="H41" s="167">
        <f>H30+H35+H39+H15</f>
        <v>-73182.52</v>
      </c>
      <c r="I41" s="172">
        <f t="shared" ref="I41:O41" si="19">I30+I35+I39+I15</f>
        <v>149500</v>
      </c>
      <c r="J41" s="193">
        <f t="shared" si="19"/>
        <v>469000</v>
      </c>
      <c r="K41" s="179">
        <f t="shared" si="19"/>
        <v>319500</v>
      </c>
      <c r="L41" s="200">
        <f t="shared" si="19"/>
        <v>0</v>
      </c>
      <c r="M41" s="179">
        <f t="shared" si="19"/>
        <v>25153</v>
      </c>
      <c r="N41" s="200">
        <f t="shared" si="19"/>
        <v>0</v>
      </c>
      <c r="O41" s="186">
        <f t="shared" si="19"/>
        <v>344653</v>
      </c>
      <c r="P41" s="285"/>
    </row>
    <row r="42" spans="1:16" x14ac:dyDescent="0.25">
      <c r="A42" s="41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6" x14ac:dyDescent="0.25">
      <c r="A43" s="41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6" x14ac:dyDescent="0.25">
      <c r="A44" s="41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16" x14ac:dyDescent="0.25">
      <c r="A45" s="41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16" x14ac:dyDescent="0.25">
      <c r="A46" s="41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16" x14ac:dyDescent="0.25">
      <c r="A47" s="41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16" x14ac:dyDescent="0.25">
      <c r="A48" s="41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x14ac:dyDescent="0.25">
      <c r="A49" s="41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x14ac:dyDescent="0.25">
      <c r="A50" s="41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x14ac:dyDescent="0.25">
      <c r="A51" s="41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x14ac:dyDescent="0.25">
      <c r="A52" s="41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x14ac:dyDescent="0.25">
      <c r="A53" s="41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x14ac:dyDescent="0.25">
      <c r="A54" s="41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x14ac:dyDescent="0.25">
      <c r="A55" s="41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x14ac:dyDescent="0.25">
      <c r="A56" s="41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x14ac:dyDescent="0.25">
      <c r="A57" s="41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x14ac:dyDescent="0.25">
      <c r="A58" s="41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x14ac:dyDescent="0.25">
      <c r="A59" s="41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1:15" x14ac:dyDescent="0.25">
      <c r="A60" s="41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1:15" x14ac:dyDescent="0.25">
      <c r="A61" s="41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1:15" x14ac:dyDescent="0.25">
      <c r="A62" s="41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1:15" x14ac:dyDescent="0.25">
      <c r="A63" s="4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1:15" x14ac:dyDescent="0.25">
      <c r="A64" s="41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1:15" x14ac:dyDescent="0.25">
      <c r="A65" s="41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1:15" x14ac:dyDescent="0.25">
      <c r="A66" s="41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1:15" x14ac:dyDescent="0.25">
      <c r="A67" s="41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1:15" x14ac:dyDescent="0.25">
      <c r="A68" s="41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1:15" x14ac:dyDescent="0.25">
      <c r="A69" s="41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1:15" x14ac:dyDescent="0.25">
      <c r="A70" s="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1:15" x14ac:dyDescent="0.25">
      <c r="A71" s="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1:15" x14ac:dyDescent="0.25">
      <c r="A72" s="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15" x14ac:dyDescent="0.25">
      <c r="A73" s="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15" x14ac:dyDescent="0.25">
      <c r="A74" s="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15" x14ac:dyDescent="0.25">
      <c r="A75" s="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15" x14ac:dyDescent="0.25">
      <c r="A76" s="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15" x14ac:dyDescent="0.25">
      <c r="A77" s="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15" x14ac:dyDescent="0.25">
      <c r="A78" s="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15" x14ac:dyDescent="0.25">
      <c r="A79" s="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15" x14ac:dyDescent="0.25">
      <c r="A80" s="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1:15" x14ac:dyDescent="0.25">
      <c r="A81" s="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1:15" x14ac:dyDescent="0.25">
      <c r="A82" s="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1:15" x14ac:dyDescent="0.25">
      <c r="A83" s="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1:15" x14ac:dyDescent="0.25">
      <c r="A84" s="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1:15" x14ac:dyDescent="0.25">
      <c r="A85" s="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1:15" x14ac:dyDescent="0.25">
      <c r="A86" s="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1:15" x14ac:dyDescent="0.25">
      <c r="A87" s="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x14ac:dyDescent="0.25">
      <c r="A88" s="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1:15" x14ac:dyDescent="0.25">
      <c r="A89" s="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1:15" x14ac:dyDescent="0.25">
      <c r="A90" s="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1:15" x14ac:dyDescent="0.25">
      <c r="A91" s="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1:15" x14ac:dyDescent="0.25">
      <c r="A92" s="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1:15" x14ac:dyDescent="0.25">
      <c r="A93" s="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1:15" x14ac:dyDescent="0.25">
      <c r="A94" s="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1:15" x14ac:dyDescent="0.25">
      <c r="A95" s="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1:15" x14ac:dyDescent="0.25">
      <c r="A96" s="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1:15" x14ac:dyDescent="0.25">
      <c r="A97" s="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1:15" x14ac:dyDescent="0.25">
      <c r="A98" s="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1:15" x14ac:dyDescent="0.25">
      <c r="A99" s="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1:15" x14ac:dyDescent="0.25">
      <c r="A100" s="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1:15" x14ac:dyDescent="0.25">
      <c r="A101" s="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1:15" x14ac:dyDescent="0.25">
      <c r="A102" s="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1:15" x14ac:dyDescent="0.25">
      <c r="A103" s="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1:15" x14ac:dyDescent="0.25">
      <c r="A104" s="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1:15" x14ac:dyDescent="0.25">
      <c r="A105" s="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1:15" x14ac:dyDescent="0.25">
      <c r="A106" s="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1:15" x14ac:dyDescent="0.25">
      <c r="A107" s="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1:15" x14ac:dyDescent="0.25">
      <c r="A108" s="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1:15" x14ac:dyDescent="0.25">
      <c r="A109" s="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1:15" x14ac:dyDescent="0.25">
      <c r="A110" s="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1:15" x14ac:dyDescent="0.25">
      <c r="A111" s="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1:15" x14ac:dyDescent="0.25">
      <c r="A112" s="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1:15" x14ac:dyDescent="0.25">
      <c r="A113" s="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25">
      <c r="A114" s="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1:15" x14ac:dyDescent="0.25">
      <c r="A115" s="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1:15" x14ac:dyDescent="0.25">
      <c r="A116" s="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1:15" x14ac:dyDescent="0.25">
      <c r="A117" s="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1:15" x14ac:dyDescent="0.25">
      <c r="A118" s="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1:15" x14ac:dyDescent="0.25">
      <c r="A119" s="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1:15" x14ac:dyDescent="0.25">
      <c r="A120" s="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1:15" x14ac:dyDescent="0.25">
      <c r="A121" s="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1:15" x14ac:dyDescent="0.25">
      <c r="A122" s="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1:15" x14ac:dyDescent="0.25">
      <c r="A123" s="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1:15" x14ac:dyDescent="0.25">
      <c r="A124" s="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1:15" x14ac:dyDescent="0.25">
      <c r="A125" s="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1:15" x14ac:dyDescent="0.25">
      <c r="A126" s="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1:15" x14ac:dyDescent="0.25">
      <c r="A127" s="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1:15" x14ac:dyDescent="0.25">
      <c r="A128" s="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1:15" x14ac:dyDescent="0.25">
      <c r="A129" s="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1:15" x14ac:dyDescent="0.25">
      <c r="A130" s="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1:15" x14ac:dyDescent="0.25">
      <c r="A131" s="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1:15" x14ac:dyDescent="0.25">
      <c r="A132" s="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1:15" x14ac:dyDescent="0.25">
      <c r="A133" s="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1:15" x14ac:dyDescent="0.25">
      <c r="A134" s="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1:15" x14ac:dyDescent="0.25">
      <c r="A135" s="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1:15" x14ac:dyDescent="0.25">
      <c r="A136" s="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1:15" x14ac:dyDescent="0.25">
      <c r="A137" s="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1:15" x14ac:dyDescent="0.25">
      <c r="A138" s="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1:15" x14ac:dyDescent="0.25">
      <c r="A139" s="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1:15" x14ac:dyDescent="0.25">
      <c r="A140" s="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1:15" x14ac:dyDescent="0.25">
      <c r="A141" s="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1:15" x14ac:dyDescent="0.25">
      <c r="A142" s="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1:15" x14ac:dyDescent="0.25">
      <c r="A143" s="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1:15" x14ac:dyDescent="0.25">
      <c r="A144" s="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1:15" x14ac:dyDescent="0.25">
      <c r="A145" s="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1:15" x14ac:dyDescent="0.25">
      <c r="A146" s="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1:15" x14ac:dyDescent="0.25">
      <c r="A147" s="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1:15" x14ac:dyDescent="0.25">
      <c r="A148" s="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1:15" x14ac:dyDescent="0.25">
      <c r="A149" s="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1:15" x14ac:dyDescent="0.25">
      <c r="A150" s="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1:15" x14ac:dyDescent="0.25">
      <c r="A151" s="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1:15" x14ac:dyDescent="0.25">
      <c r="A152" s="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1:15" x14ac:dyDescent="0.25">
      <c r="A153" s="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1:15" x14ac:dyDescent="0.25">
      <c r="A154" s="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1:15" x14ac:dyDescent="0.25">
      <c r="A155" s="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1:15" x14ac:dyDescent="0.25">
      <c r="A156" s="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1:15" x14ac:dyDescent="0.25">
      <c r="A157" s="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1:15" x14ac:dyDescent="0.25">
      <c r="A158" s="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1:15" x14ac:dyDescent="0.25">
      <c r="A159" s="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1:15" x14ac:dyDescent="0.25">
      <c r="A160" s="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1:15" x14ac:dyDescent="0.25">
      <c r="A161" s="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1:15" x14ac:dyDescent="0.25">
      <c r="A162" s="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1:15" x14ac:dyDescent="0.25">
      <c r="A163" s="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1:15" x14ac:dyDescent="0.25">
      <c r="A164" s="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1:15" x14ac:dyDescent="0.25">
      <c r="A165" s="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1:15" x14ac:dyDescent="0.25">
      <c r="A166" s="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1:15" x14ac:dyDescent="0.25">
      <c r="A167" s="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1:15" x14ac:dyDescent="0.25">
      <c r="A168" s="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1:15" x14ac:dyDescent="0.25">
      <c r="A169" s="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1:15" x14ac:dyDescent="0.25">
      <c r="A170" s="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1:15" x14ac:dyDescent="0.25">
      <c r="A171" s="41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</row>
    <row r="172" spans="1:15" x14ac:dyDescent="0.25">
      <c r="A172" s="41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</row>
    <row r="173" spans="1:15" x14ac:dyDescent="0.25">
      <c r="A173" s="41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</row>
    <row r="174" spans="1:15" x14ac:dyDescent="0.25">
      <c r="A174" s="41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</row>
    <row r="175" spans="1:15" x14ac:dyDescent="0.25">
      <c r="A175" s="41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</row>
    <row r="176" spans="1:15" x14ac:dyDescent="0.25">
      <c r="A176" s="41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</row>
    <row r="177" spans="1:15" x14ac:dyDescent="0.25">
      <c r="A177" s="41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</row>
    <row r="178" spans="1:15" x14ac:dyDescent="0.25">
      <c r="A178" s="41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</row>
    <row r="179" spans="1:15" x14ac:dyDescent="0.25">
      <c r="A179" s="41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</row>
    <row r="180" spans="1:15" x14ac:dyDescent="0.25">
      <c r="A180" s="41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</row>
    <row r="181" spans="1:15" x14ac:dyDescent="0.25">
      <c r="A181" s="41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</row>
    <row r="182" spans="1:15" x14ac:dyDescent="0.25">
      <c r="A182" s="41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</row>
    <row r="183" spans="1:15" x14ac:dyDescent="0.25">
      <c r="A183" s="41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</row>
    <row r="184" spans="1:15" x14ac:dyDescent="0.25">
      <c r="A184" s="41"/>
      <c r="C184" s="255"/>
      <c r="D184" s="255"/>
      <c r="E184" s="255"/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</row>
    <row r="185" spans="1:15" x14ac:dyDescent="0.25">
      <c r="A185" s="41"/>
      <c r="C185" s="255"/>
      <c r="D185" s="255"/>
      <c r="E185" s="255"/>
      <c r="F185" s="255"/>
      <c r="G185" s="255"/>
      <c r="H185" s="255"/>
      <c r="I185" s="255"/>
      <c r="J185" s="255"/>
      <c r="K185" s="255"/>
      <c r="L185" s="255"/>
      <c r="M185" s="255"/>
      <c r="N185" s="255"/>
      <c r="O185" s="255"/>
    </row>
    <row r="186" spans="1:15" x14ac:dyDescent="0.25">
      <c r="A186" s="41"/>
      <c r="C186" s="255"/>
      <c r="D186" s="255"/>
      <c r="E186" s="255"/>
      <c r="F186" s="255"/>
      <c r="G186" s="255"/>
      <c r="H186" s="255"/>
      <c r="I186" s="255"/>
      <c r="J186" s="255"/>
      <c r="K186" s="255"/>
      <c r="L186" s="255"/>
      <c r="M186" s="255"/>
      <c r="N186" s="255"/>
      <c r="O186" s="255"/>
    </row>
    <row r="187" spans="1:15" x14ac:dyDescent="0.25">
      <c r="A187" s="41"/>
      <c r="C187" s="255"/>
      <c r="D187" s="255"/>
      <c r="E187" s="255"/>
      <c r="F187" s="255"/>
      <c r="G187" s="255"/>
      <c r="H187" s="255"/>
      <c r="I187" s="255"/>
      <c r="J187" s="255"/>
      <c r="K187" s="255"/>
      <c r="L187" s="255"/>
      <c r="M187" s="255"/>
      <c r="N187" s="255"/>
      <c r="O187" s="255"/>
    </row>
    <row r="188" spans="1:15" x14ac:dyDescent="0.25">
      <c r="A188" s="41"/>
      <c r="C188" s="255"/>
      <c r="D188" s="255"/>
      <c r="E188" s="255"/>
      <c r="F188" s="255"/>
      <c r="G188" s="255"/>
      <c r="H188" s="255"/>
      <c r="I188" s="255"/>
      <c r="J188" s="255"/>
      <c r="K188" s="255"/>
      <c r="L188" s="255"/>
      <c r="M188" s="255"/>
      <c r="N188" s="255"/>
      <c r="O188" s="255"/>
    </row>
    <row r="189" spans="1:15" x14ac:dyDescent="0.25">
      <c r="A189" s="41"/>
      <c r="C189" s="255"/>
      <c r="D189" s="255"/>
      <c r="E189" s="255"/>
      <c r="F189" s="255"/>
      <c r="G189" s="255"/>
      <c r="H189" s="255"/>
      <c r="I189" s="255"/>
      <c r="J189" s="255"/>
      <c r="K189" s="255"/>
      <c r="L189" s="255"/>
      <c r="M189" s="255"/>
      <c r="N189" s="255"/>
      <c r="O189" s="255"/>
    </row>
    <row r="190" spans="1:15" x14ac:dyDescent="0.25">
      <c r="A190" s="41"/>
      <c r="C190" s="255"/>
      <c r="D190" s="255"/>
      <c r="E190" s="255"/>
      <c r="F190" s="255"/>
      <c r="G190" s="255"/>
      <c r="H190" s="255"/>
      <c r="I190" s="255"/>
      <c r="J190" s="255"/>
      <c r="K190" s="255"/>
      <c r="L190" s="255"/>
      <c r="M190" s="255"/>
      <c r="N190" s="255"/>
      <c r="O190" s="255"/>
    </row>
    <row r="191" spans="1:15" x14ac:dyDescent="0.25">
      <c r="A191" s="41"/>
      <c r="C191" s="255"/>
      <c r="D191" s="255"/>
      <c r="E191" s="255"/>
      <c r="F191" s="255"/>
      <c r="G191" s="255"/>
      <c r="H191" s="255"/>
      <c r="I191" s="255"/>
      <c r="J191" s="255"/>
      <c r="K191" s="255"/>
      <c r="L191" s="255"/>
      <c r="M191" s="255"/>
      <c r="N191" s="255"/>
      <c r="O191" s="255"/>
    </row>
    <row r="192" spans="1:15" x14ac:dyDescent="0.25">
      <c r="A192" s="41"/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</row>
    <row r="193" spans="1:15" x14ac:dyDescent="0.25">
      <c r="A193" s="41"/>
      <c r="C193" s="255"/>
      <c r="D193" s="255"/>
      <c r="E193" s="255"/>
      <c r="F193" s="255"/>
      <c r="G193" s="255"/>
      <c r="H193" s="255"/>
      <c r="I193" s="255"/>
      <c r="J193" s="255"/>
      <c r="K193" s="255"/>
      <c r="L193" s="255"/>
      <c r="M193" s="255"/>
      <c r="N193" s="255"/>
      <c r="O193" s="255"/>
    </row>
    <row r="194" spans="1:15" x14ac:dyDescent="0.25">
      <c r="A194" s="41"/>
      <c r="C194" s="255"/>
      <c r="D194" s="255"/>
      <c r="E194" s="255"/>
      <c r="F194" s="255"/>
      <c r="G194" s="255"/>
      <c r="H194" s="255"/>
      <c r="I194" s="255"/>
      <c r="J194" s="255"/>
      <c r="K194" s="255"/>
      <c r="L194" s="255"/>
      <c r="M194" s="255"/>
      <c r="N194" s="255"/>
      <c r="O194" s="255"/>
    </row>
    <row r="195" spans="1:15" x14ac:dyDescent="0.25">
      <c r="A195" s="41"/>
      <c r="C195" s="255"/>
      <c r="D195" s="255"/>
      <c r="E195" s="255"/>
      <c r="F195" s="255"/>
      <c r="G195" s="255"/>
      <c r="H195" s="255"/>
      <c r="I195" s="255"/>
      <c r="J195" s="255"/>
      <c r="K195" s="255"/>
      <c r="L195" s="255"/>
      <c r="M195" s="255"/>
      <c r="N195" s="255"/>
      <c r="O195" s="255"/>
    </row>
    <row r="196" spans="1:15" x14ac:dyDescent="0.25">
      <c r="A196" s="41"/>
      <c r="C196" s="255"/>
      <c r="D196" s="255"/>
      <c r="E196" s="255"/>
      <c r="F196" s="255"/>
      <c r="G196" s="255"/>
      <c r="H196" s="255"/>
      <c r="I196" s="255"/>
      <c r="J196" s="255"/>
      <c r="K196" s="255"/>
      <c r="L196" s="255"/>
      <c r="M196" s="255"/>
      <c r="N196" s="255"/>
      <c r="O196" s="255"/>
    </row>
    <row r="197" spans="1:15" x14ac:dyDescent="0.25">
      <c r="A197" s="41"/>
      <c r="C197" s="255"/>
      <c r="D197" s="255"/>
      <c r="E197" s="255"/>
      <c r="F197" s="255"/>
      <c r="G197" s="255"/>
      <c r="H197" s="255"/>
      <c r="I197" s="255"/>
      <c r="J197" s="255"/>
      <c r="K197" s="255"/>
      <c r="L197" s="255"/>
      <c r="M197" s="255"/>
      <c r="N197" s="255"/>
      <c r="O197" s="255"/>
    </row>
    <row r="198" spans="1:15" x14ac:dyDescent="0.25">
      <c r="A198" s="41"/>
    </row>
    <row r="199" spans="1:15" x14ac:dyDescent="0.25">
      <c r="A199" s="41"/>
    </row>
    <row r="200" spans="1:15" x14ac:dyDescent="0.25">
      <c r="A200" s="41"/>
    </row>
    <row r="201" spans="1:15" x14ac:dyDescent="0.25">
      <c r="A201" s="41"/>
    </row>
    <row r="202" spans="1:15" x14ac:dyDescent="0.25">
      <c r="A202" s="41"/>
    </row>
    <row r="203" spans="1:15" x14ac:dyDescent="0.25">
      <c r="A203" s="41"/>
    </row>
    <row r="204" spans="1:15" x14ac:dyDescent="0.25">
      <c r="A204" s="41"/>
    </row>
    <row r="205" spans="1:15" x14ac:dyDescent="0.25">
      <c r="A205" s="41"/>
    </row>
    <row r="206" spans="1:15" x14ac:dyDescent="0.25">
      <c r="A206" s="41"/>
    </row>
    <row r="207" spans="1:15" x14ac:dyDescent="0.25">
      <c r="A207" s="41"/>
    </row>
    <row r="208" spans="1:15" x14ac:dyDescent="0.25">
      <c r="A208" s="41"/>
    </row>
    <row r="209" spans="1:1" x14ac:dyDescent="0.25">
      <c r="A209" s="41"/>
    </row>
    <row r="210" spans="1:1" x14ac:dyDescent="0.25">
      <c r="A210" s="41"/>
    </row>
    <row r="211" spans="1:1" x14ac:dyDescent="0.25">
      <c r="A211" s="41"/>
    </row>
    <row r="212" spans="1:1" x14ac:dyDescent="0.25">
      <c r="A212" s="41"/>
    </row>
    <row r="213" spans="1:1" x14ac:dyDescent="0.25">
      <c r="A213" s="41"/>
    </row>
    <row r="214" spans="1:1" x14ac:dyDescent="0.25">
      <c r="A214" s="41"/>
    </row>
    <row r="215" spans="1:1" x14ac:dyDescent="0.25">
      <c r="A215" s="41"/>
    </row>
    <row r="216" spans="1:1" x14ac:dyDescent="0.25">
      <c r="A216" s="41"/>
    </row>
    <row r="217" spans="1:1" x14ac:dyDescent="0.25">
      <c r="A217" s="41"/>
    </row>
    <row r="218" spans="1:1" x14ac:dyDescent="0.25">
      <c r="A218" s="41"/>
    </row>
    <row r="219" spans="1:1" x14ac:dyDescent="0.25">
      <c r="A219" s="41"/>
    </row>
    <row r="220" spans="1:1" x14ac:dyDescent="0.25">
      <c r="A220" s="41"/>
    </row>
    <row r="221" spans="1:1" x14ac:dyDescent="0.25">
      <c r="A221" s="41"/>
    </row>
    <row r="222" spans="1:1" x14ac:dyDescent="0.25">
      <c r="A222" s="41"/>
    </row>
    <row r="223" spans="1:1" x14ac:dyDescent="0.25">
      <c r="A223" s="41"/>
    </row>
    <row r="224" spans="1:1" x14ac:dyDescent="0.25">
      <c r="A224" s="41"/>
    </row>
    <row r="225" spans="1:1" x14ac:dyDescent="0.25">
      <c r="A225" s="41"/>
    </row>
    <row r="226" spans="1:1" x14ac:dyDescent="0.25">
      <c r="A226" s="41"/>
    </row>
    <row r="227" spans="1:1" x14ac:dyDescent="0.25">
      <c r="A227" s="41"/>
    </row>
    <row r="228" spans="1:1" x14ac:dyDescent="0.25">
      <c r="A228" s="41"/>
    </row>
    <row r="229" spans="1:1" x14ac:dyDescent="0.25">
      <c r="A229" s="41"/>
    </row>
    <row r="230" spans="1:1" x14ac:dyDescent="0.25">
      <c r="A230" s="41"/>
    </row>
    <row r="231" spans="1:1" x14ac:dyDescent="0.25">
      <c r="A231" s="41"/>
    </row>
    <row r="232" spans="1:1" x14ac:dyDescent="0.25">
      <c r="A232" s="41"/>
    </row>
    <row r="233" spans="1:1" x14ac:dyDescent="0.25">
      <c r="A233" s="41"/>
    </row>
    <row r="234" spans="1:1" x14ac:dyDescent="0.25">
      <c r="A234" s="41"/>
    </row>
    <row r="235" spans="1:1" x14ac:dyDescent="0.25">
      <c r="A235" s="41"/>
    </row>
    <row r="236" spans="1:1" x14ac:dyDescent="0.25">
      <c r="A236" s="41"/>
    </row>
    <row r="237" spans="1:1" x14ac:dyDescent="0.25">
      <c r="A237" s="41"/>
    </row>
    <row r="238" spans="1:1" x14ac:dyDescent="0.25">
      <c r="A238" s="41"/>
    </row>
    <row r="239" spans="1:1" x14ac:dyDescent="0.25">
      <c r="A239" s="41"/>
    </row>
    <row r="240" spans="1:1" x14ac:dyDescent="0.25">
      <c r="A240" s="41"/>
    </row>
    <row r="241" spans="1:1" x14ac:dyDescent="0.25">
      <c r="A241" s="41"/>
    </row>
    <row r="242" spans="1:1" x14ac:dyDescent="0.25">
      <c r="A242" s="41"/>
    </row>
    <row r="243" spans="1:1" x14ac:dyDescent="0.25">
      <c r="A243" s="41"/>
    </row>
    <row r="244" spans="1:1" x14ac:dyDescent="0.25">
      <c r="A244" s="41"/>
    </row>
    <row r="245" spans="1:1" x14ac:dyDescent="0.25">
      <c r="A245" s="41"/>
    </row>
    <row r="246" spans="1:1" x14ac:dyDescent="0.25">
      <c r="A246" s="41"/>
    </row>
    <row r="247" spans="1:1" x14ac:dyDescent="0.25">
      <c r="A247" s="41"/>
    </row>
    <row r="248" spans="1:1" x14ac:dyDescent="0.25">
      <c r="A248" s="41"/>
    </row>
    <row r="249" spans="1:1" x14ac:dyDescent="0.25">
      <c r="A249" s="41"/>
    </row>
    <row r="250" spans="1:1" x14ac:dyDescent="0.25">
      <c r="A250" s="41"/>
    </row>
    <row r="251" spans="1:1" x14ac:dyDescent="0.25">
      <c r="A251" s="41"/>
    </row>
    <row r="252" spans="1:1" x14ac:dyDescent="0.25">
      <c r="A252" s="41"/>
    </row>
    <row r="253" spans="1:1" x14ac:dyDescent="0.25">
      <c r="A253" s="41"/>
    </row>
    <row r="254" spans="1:1" x14ac:dyDescent="0.25">
      <c r="A254" s="41"/>
    </row>
    <row r="255" spans="1:1" x14ac:dyDescent="0.25">
      <c r="A255" s="41"/>
    </row>
    <row r="256" spans="1:1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  <row r="313" spans="1:1" x14ac:dyDescent="0.25">
      <c r="A313" s="41"/>
    </row>
    <row r="314" spans="1:1" x14ac:dyDescent="0.25">
      <c r="A314" s="41"/>
    </row>
    <row r="315" spans="1:1" x14ac:dyDescent="0.25">
      <c r="A315" s="41"/>
    </row>
    <row r="316" spans="1:1" x14ac:dyDescent="0.25">
      <c r="A316" s="41"/>
    </row>
    <row r="317" spans="1:1" x14ac:dyDescent="0.25">
      <c r="A317" s="41"/>
    </row>
    <row r="318" spans="1:1" x14ac:dyDescent="0.25">
      <c r="A318" s="41"/>
    </row>
    <row r="319" spans="1:1" x14ac:dyDescent="0.25">
      <c r="A319" s="41"/>
    </row>
    <row r="320" spans="1:1" x14ac:dyDescent="0.25">
      <c r="A320" s="41"/>
    </row>
    <row r="321" spans="1:1" x14ac:dyDescent="0.25">
      <c r="A321" s="41"/>
    </row>
    <row r="322" spans="1:1" x14ac:dyDescent="0.25">
      <c r="A322" s="41"/>
    </row>
    <row r="323" spans="1:1" x14ac:dyDescent="0.25">
      <c r="A323" s="41"/>
    </row>
    <row r="324" spans="1:1" x14ac:dyDescent="0.25">
      <c r="A324" s="41"/>
    </row>
    <row r="325" spans="1:1" x14ac:dyDescent="0.25">
      <c r="A325" s="41"/>
    </row>
    <row r="326" spans="1:1" x14ac:dyDescent="0.25">
      <c r="A326" s="41"/>
    </row>
    <row r="327" spans="1:1" x14ac:dyDescent="0.25">
      <c r="A327" s="41"/>
    </row>
    <row r="328" spans="1:1" x14ac:dyDescent="0.25">
      <c r="A328" s="41"/>
    </row>
    <row r="329" spans="1:1" x14ac:dyDescent="0.25">
      <c r="A329" s="41"/>
    </row>
    <row r="330" spans="1:1" x14ac:dyDescent="0.25">
      <c r="A330" s="41"/>
    </row>
    <row r="331" spans="1:1" x14ac:dyDescent="0.25">
      <c r="A331" s="41"/>
    </row>
    <row r="332" spans="1:1" x14ac:dyDescent="0.25">
      <c r="A332" s="41"/>
    </row>
    <row r="333" spans="1:1" x14ac:dyDescent="0.25">
      <c r="A333" s="41"/>
    </row>
    <row r="334" spans="1:1" x14ac:dyDescent="0.25">
      <c r="A334" s="41"/>
    </row>
    <row r="335" spans="1:1" x14ac:dyDescent="0.25">
      <c r="A335" s="41"/>
    </row>
    <row r="336" spans="1:1" x14ac:dyDescent="0.25">
      <c r="A336" s="41"/>
    </row>
    <row r="337" spans="1:1" x14ac:dyDescent="0.25">
      <c r="A337" s="41"/>
    </row>
    <row r="338" spans="1:1" x14ac:dyDescent="0.25">
      <c r="A338" s="41"/>
    </row>
    <row r="339" spans="1:1" x14ac:dyDescent="0.25">
      <c r="A339" s="41"/>
    </row>
    <row r="340" spans="1:1" x14ac:dyDescent="0.25">
      <c r="A340" s="41"/>
    </row>
    <row r="341" spans="1:1" x14ac:dyDescent="0.25">
      <c r="A341" s="41"/>
    </row>
    <row r="342" spans="1:1" x14ac:dyDescent="0.25">
      <c r="A342" s="41"/>
    </row>
    <row r="343" spans="1:1" x14ac:dyDescent="0.25">
      <c r="A343" s="41"/>
    </row>
    <row r="344" spans="1:1" x14ac:dyDescent="0.25">
      <c r="A344" s="41"/>
    </row>
    <row r="345" spans="1:1" x14ac:dyDescent="0.25">
      <c r="A345" s="41"/>
    </row>
    <row r="346" spans="1:1" x14ac:dyDescent="0.25">
      <c r="A346" s="41"/>
    </row>
    <row r="347" spans="1:1" x14ac:dyDescent="0.25">
      <c r="A347" s="41"/>
    </row>
    <row r="348" spans="1:1" x14ac:dyDescent="0.25">
      <c r="A348" s="41"/>
    </row>
    <row r="349" spans="1:1" x14ac:dyDescent="0.25">
      <c r="A349" s="41"/>
    </row>
    <row r="350" spans="1:1" x14ac:dyDescent="0.25">
      <c r="A350" s="41"/>
    </row>
    <row r="351" spans="1:1" x14ac:dyDescent="0.25">
      <c r="A351" s="41"/>
    </row>
    <row r="352" spans="1:1" x14ac:dyDescent="0.25">
      <c r="A352" s="41"/>
    </row>
    <row r="353" spans="1:1" x14ac:dyDescent="0.25">
      <c r="A353" s="41"/>
    </row>
    <row r="354" spans="1:1" x14ac:dyDescent="0.25">
      <c r="A354" s="41"/>
    </row>
    <row r="355" spans="1:1" x14ac:dyDescent="0.25">
      <c r="A355" s="41"/>
    </row>
    <row r="356" spans="1:1" x14ac:dyDescent="0.25">
      <c r="A356" s="41"/>
    </row>
    <row r="357" spans="1:1" x14ac:dyDescent="0.25">
      <c r="A357" s="41"/>
    </row>
    <row r="358" spans="1:1" x14ac:dyDescent="0.25">
      <c r="A358" s="41"/>
    </row>
    <row r="359" spans="1:1" x14ac:dyDescent="0.25">
      <c r="A359" s="41"/>
    </row>
    <row r="360" spans="1:1" x14ac:dyDescent="0.25">
      <c r="A360" s="41"/>
    </row>
    <row r="361" spans="1:1" x14ac:dyDescent="0.25">
      <c r="A361" s="41"/>
    </row>
    <row r="362" spans="1:1" x14ac:dyDescent="0.25">
      <c r="A362" s="41"/>
    </row>
    <row r="363" spans="1:1" x14ac:dyDescent="0.25">
      <c r="A363" s="41"/>
    </row>
    <row r="364" spans="1:1" x14ac:dyDescent="0.25">
      <c r="A364" s="41"/>
    </row>
    <row r="365" spans="1:1" x14ac:dyDescent="0.25">
      <c r="A365" s="41"/>
    </row>
    <row r="366" spans="1:1" x14ac:dyDescent="0.25">
      <c r="A366" s="41"/>
    </row>
    <row r="367" spans="1:1" x14ac:dyDescent="0.25">
      <c r="A367" s="41"/>
    </row>
    <row r="368" spans="1:1" x14ac:dyDescent="0.25">
      <c r="A368" s="41"/>
    </row>
    <row r="369" spans="1:1" x14ac:dyDescent="0.25">
      <c r="A369" s="41"/>
    </row>
    <row r="370" spans="1:1" x14ac:dyDescent="0.25">
      <c r="A370" s="41"/>
    </row>
    <row r="371" spans="1:1" x14ac:dyDescent="0.25">
      <c r="A371" s="41"/>
    </row>
    <row r="372" spans="1:1" x14ac:dyDescent="0.25">
      <c r="A372" s="41"/>
    </row>
    <row r="373" spans="1:1" x14ac:dyDescent="0.25">
      <c r="A373" s="41"/>
    </row>
    <row r="374" spans="1:1" x14ac:dyDescent="0.25">
      <c r="A374" s="41"/>
    </row>
    <row r="375" spans="1:1" x14ac:dyDescent="0.25">
      <c r="A375" s="41"/>
    </row>
    <row r="376" spans="1:1" x14ac:dyDescent="0.25">
      <c r="A376" s="41"/>
    </row>
    <row r="377" spans="1:1" x14ac:dyDescent="0.25">
      <c r="A377" s="41"/>
    </row>
    <row r="378" spans="1:1" x14ac:dyDescent="0.25">
      <c r="A378" s="41"/>
    </row>
    <row r="379" spans="1:1" x14ac:dyDescent="0.25">
      <c r="A379" s="41"/>
    </row>
    <row r="380" spans="1:1" x14ac:dyDescent="0.25">
      <c r="A380" s="41"/>
    </row>
    <row r="381" spans="1:1" x14ac:dyDescent="0.25">
      <c r="A381" s="41"/>
    </row>
    <row r="382" spans="1:1" x14ac:dyDescent="0.25">
      <c r="A382" s="41"/>
    </row>
    <row r="383" spans="1:1" x14ac:dyDescent="0.25">
      <c r="A383" s="41"/>
    </row>
    <row r="384" spans="1:1" x14ac:dyDescent="0.25">
      <c r="A384" s="41"/>
    </row>
    <row r="385" spans="1:1" x14ac:dyDescent="0.25">
      <c r="A385" s="41"/>
    </row>
    <row r="386" spans="1:1" x14ac:dyDescent="0.25">
      <c r="A386" s="41"/>
    </row>
    <row r="387" spans="1:1" x14ac:dyDescent="0.25">
      <c r="A387" s="41"/>
    </row>
    <row r="388" spans="1:1" x14ac:dyDescent="0.25">
      <c r="A388" s="41"/>
    </row>
    <row r="389" spans="1:1" x14ac:dyDescent="0.25">
      <c r="A389" s="41"/>
    </row>
    <row r="390" spans="1:1" x14ac:dyDescent="0.25">
      <c r="A390" s="41"/>
    </row>
    <row r="391" spans="1:1" x14ac:dyDescent="0.25">
      <c r="A391" s="41"/>
    </row>
    <row r="392" spans="1:1" x14ac:dyDescent="0.25">
      <c r="A392" s="41"/>
    </row>
    <row r="393" spans="1:1" x14ac:dyDescent="0.25">
      <c r="A393" s="41"/>
    </row>
    <row r="394" spans="1:1" x14ac:dyDescent="0.25">
      <c r="A394" s="41"/>
    </row>
    <row r="395" spans="1:1" x14ac:dyDescent="0.25">
      <c r="A395" s="41"/>
    </row>
    <row r="396" spans="1:1" x14ac:dyDescent="0.25">
      <c r="A396" s="41"/>
    </row>
    <row r="397" spans="1:1" x14ac:dyDescent="0.25">
      <c r="A397" s="41"/>
    </row>
    <row r="398" spans="1:1" x14ac:dyDescent="0.25">
      <c r="A398" s="41"/>
    </row>
    <row r="399" spans="1:1" x14ac:dyDescent="0.25">
      <c r="A399" s="41"/>
    </row>
    <row r="400" spans="1:1" x14ac:dyDescent="0.25">
      <c r="A400" s="41"/>
    </row>
    <row r="401" spans="1:1" x14ac:dyDescent="0.25">
      <c r="A401" s="41"/>
    </row>
    <row r="402" spans="1:1" x14ac:dyDescent="0.25">
      <c r="A402" s="41"/>
    </row>
    <row r="403" spans="1:1" x14ac:dyDescent="0.25">
      <c r="A403" s="41"/>
    </row>
    <row r="404" spans="1:1" x14ac:dyDescent="0.25">
      <c r="A404" s="41"/>
    </row>
    <row r="405" spans="1:1" x14ac:dyDescent="0.25">
      <c r="A405" s="41"/>
    </row>
    <row r="406" spans="1:1" x14ac:dyDescent="0.25">
      <c r="A406" s="41"/>
    </row>
    <row r="407" spans="1:1" x14ac:dyDescent="0.25">
      <c r="A407" s="41"/>
    </row>
    <row r="408" spans="1:1" x14ac:dyDescent="0.25">
      <c r="A408" s="41"/>
    </row>
    <row r="409" spans="1:1" x14ac:dyDescent="0.25">
      <c r="A409" s="41"/>
    </row>
    <row r="410" spans="1:1" x14ac:dyDescent="0.25">
      <c r="A410" s="41"/>
    </row>
    <row r="411" spans="1:1" x14ac:dyDescent="0.25">
      <c r="A411" s="41"/>
    </row>
    <row r="412" spans="1:1" x14ac:dyDescent="0.25">
      <c r="A412" s="41"/>
    </row>
    <row r="413" spans="1:1" x14ac:dyDescent="0.25">
      <c r="A413" s="41"/>
    </row>
    <row r="414" spans="1:1" x14ac:dyDescent="0.25">
      <c r="A414" s="41"/>
    </row>
    <row r="415" spans="1:1" x14ac:dyDescent="0.25">
      <c r="A415" s="41"/>
    </row>
    <row r="416" spans="1:1" x14ac:dyDescent="0.25">
      <c r="A416" s="41"/>
    </row>
    <row r="441" spans="1:1" x14ac:dyDescent="0.25">
      <c r="A441" s="41"/>
    </row>
    <row r="442" spans="1:1" x14ac:dyDescent="0.25">
      <c r="A442" s="41"/>
    </row>
    <row r="443" spans="1:1" x14ac:dyDescent="0.25">
      <c r="A443" s="41"/>
    </row>
    <row r="444" spans="1:1" x14ac:dyDescent="0.25">
      <c r="A444" s="41"/>
    </row>
    <row r="445" spans="1:1" x14ac:dyDescent="0.25">
      <c r="A445" s="41"/>
    </row>
    <row r="446" spans="1:1" x14ac:dyDescent="0.25">
      <c r="A446" s="41"/>
    </row>
    <row r="447" spans="1:1" x14ac:dyDescent="0.25">
      <c r="A447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7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35"/>
  <sheetViews>
    <sheetView zoomScale="85" zoomScaleNormal="85" workbookViewId="0">
      <pane xSplit="1" ySplit="3" topLeftCell="B4" activePane="bottomRight" state="frozen"/>
      <selection activeCell="E31" sqref="E31"/>
      <selection pane="topRight" activeCell="E31" sqref="E31"/>
      <selection pane="bottomLeft" activeCell="E31" sqref="E31"/>
      <selection pane="bottomRight" activeCell="O4" sqref="O4"/>
    </sheetView>
  </sheetViews>
  <sheetFormatPr defaultColWidth="9.140625" defaultRowHeight="15" x14ac:dyDescent="0.25"/>
  <cols>
    <col min="1" max="1" width="11.28515625" style="13" bestFit="1" customWidth="1"/>
    <col min="2" max="2" width="29.140625" style="41" bestFit="1" customWidth="1"/>
    <col min="3" max="3" width="10.140625" style="4" customWidth="1"/>
    <col min="4" max="5" width="10.140625" style="4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40.28515625" style="246" customWidth="1"/>
    <col min="17" max="16384" width="9.140625" style="41"/>
  </cols>
  <sheetData>
    <row r="1" spans="1:16" x14ac:dyDescent="0.25">
      <c r="A1" s="1992" t="s">
        <v>3024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1" t="s">
        <v>2918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45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2893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6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3"/>
    </row>
    <row r="7" spans="1:16" x14ac:dyDescent="0.25">
      <c r="A7" s="20"/>
      <c r="B7" s="129" t="s">
        <v>1</v>
      </c>
      <c r="C7" s="269"/>
      <c r="D7" s="270"/>
      <c r="E7" s="270"/>
      <c r="F7" s="147"/>
      <c r="G7" s="147"/>
      <c r="H7" s="148"/>
      <c r="I7" s="168"/>
      <c r="J7" s="187"/>
      <c r="K7" s="173"/>
      <c r="L7" s="194"/>
      <c r="M7" s="173"/>
      <c r="N7" s="194"/>
      <c r="O7" s="180"/>
      <c r="P7" s="272"/>
    </row>
    <row r="8" spans="1:16" x14ac:dyDescent="0.25">
      <c r="A8" s="20"/>
      <c r="B8" s="129"/>
      <c r="C8" s="276"/>
      <c r="D8" s="157"/>
      <c r="E8" s="157"/>
      <c r="F8" s="151"/>
      <c r="G8" s="151"/>
      <c r="H8" s="152"/>
      <c r="I8" s="169"/>
      <c r="J8" s="188"/>
      <c r="K8" s="174"/>
      <c r="L8" s="195"/>
      <c r="M8" s="174"/>
      <c r="N8" s="195"/>
      <c r="O8" s="181"/>
      <c r="P8" s="272"/>
    </row>
    <row r="9" spans="1:16" x14ac:dyDescent="0.25">
      <c r="A9" s="20"/>
      <c r="B9" s="131" t="s">
        <v>2744</v>
      </c>
      <c r="C9" s="276"/>
      <c r="D9" s="157"/>
      <c r="E9" s="157"/>
      <c r="F9" s="151"/>
      <c r="G9" s="151"/>
      <c r="H9" s="152"/>
      <c r="I9" s="169"/>
      <c r="J9" s="188"/>
      <c r="K9" s="174"/>
      <c r="L9" s="195"/>
      <c r="M9" s="174"/>
      <c r="N9" s="195"/>
      <c r="O9" s="181"/>
      <c r="P9" s="272"/>
    </row>
    <row r="10" spans="1:16" ht="14.45" customHeight="1" x14ac:dyDescent="0.25">
      <c r="A10" s="21">
        <v>620032002</v>
      </c>
      <c r="B10" s="130" t="s">
        <v>3064</v>
      </c>
      <c r="C10" s="251">
        <f>VLOOKUP(A10,'FFull Year'!A:D,4,0)</f>
        <v>7000</v>
      </c>
      <c r="D10" s="152"/>
      <c r="E10" s="152"/>
      <c r="F10" s="151">
        <f>VLOOKUP(A10,'FFull Year'!A:E,5,0)</f>
        <v>7000</v>
      </c>
      <c r="G10" s="151">
        <f>VLOOKUP(A10,'FTo Date'!A:C,3,0)</f>
        <v>0</v>
      </c>
      <c r="H10" s="152">
        <f t="shared" ref="H10:H12" si="0">F10-G10</f>
        <v>7000</v>
      </c>
      <c r="I10" s="169">
        <v>-7000</v>
      </c>
      <c r="J10" s="188">
        <f>F10+I10</f>
        <v>0</v>
      </c>
      <c r="K10" s="174">
        <f>C10</f>
        <v>7000</v>
      </c>
      <c r="L10" s="195">
        <v>-7000</v>
      </c>
      <c r="M10" s="174"/>
      <c r="N10" s="195"/>
      <c r="O10" s="181">
        <f>SUM(K10:N10)</f>
        <v>0</v>
      </c>
      <c r="P10" s="249"/>
    </row>
    <row r="11" spans="1:16" ht="14.45" customHeight="1" x14ac:dyDescent="0.25">
      <c r="A11" s="21">
        <v>620032703</v>
      </c>
      <c r="B11" s="130" t="s">
        <v>2858</v>
      </c>
      <c r="C11" s="251">
        <f>VLOOKUP(A11,'FFull Year'!A:D,4,0)</f>
        <v>17200</v>
      </c>
      <c r="D11" s="152"/>
      <c r="E11" s="152"/>
      <c r="F11" s="151">
        <f>VLOOKUP(A11,'FFull Year'!A:E,5,0)</f>
        <v>17200</v>
      </c>
      <c r="G11" s="151">
        <f>VLOOKUP(A11,'FTo Date'!A:C,3,0)</f>
        <v>0</v>
      </c>
      <c r="H11" s="152">
        <f t="shared" si="0"/>
        <v>17200</v>
      </c>
      <c r="I11" s="169">
        <v>-10000</v>
      </c>
      <c r="J11" s="188">
        <f>F11+I11</f>
        <v>7200</v>
      </c>
      <c r="K11" s="174">
        <f>C11</f>
        <v>17200</v>
      </c>
      <c r="L11" s="195">
        <v>-17200</v>
      </c>
      <c r="M11" s="174"/>
      <c r="N11" s="195"/>
      <c r="O11" s="181">
        <f>SUM(K11:N11)</f>
        <v>0</v>
      </c>
      <c r="P11" s="249"/>
    </row>
    <row r="12" spans="1:16" ht="14.45" customHeight="1" x14ac:dyDescent="0.25">
      <c r="A12" s="21">
        <v>620032713</v>
      </c>
      <c r="B12" s="130" t="s">
        <v>3065</v>
      </c>
      <c r="C12" s="251">
        <f>VLOOKUP(A12,'FFull Year'!A:D,4,0)</f>
        <v>1300</v>
      </c>
      <c r="D12" s="152"/>
      <c r="E12" s="152"/>
      <c r="F12" s="151">
        <f>VLOOKUP(A12,'FFull Year'!A:E,5,0)</f>
        <v>1300</v>
      </c>
      <c r="G12" s="151">
        <f>VLOOKUP(A12,'FTo Date'!A:C,3,0)</f>
        <v>0</v>
      </c>
      <c r="H12" s="152">
        <f t="shared" si="0"/>
        <v>1300</v>
      </c>
      <c r="I12" s="169">
        <v>-1300</v>
      </c>
      <c r="J12" s="188">
        <f>F12+I12</f>
        <v>0</v>
      </c>
      <c r="K12" s="174">
        <f>C12</f>
        <v>1300</v>
      </c>
      <c r="L12" s="195">
        <v>-1300</v>
      </c>
      <c r="M12" s="174"/>
      <c r="N12" s="195"/>
      <c r="O12" s="181">
        <f>SUM(K12:N12)</f>
        <v>0</v>
      </c>
      <c r="P12" s="273"/>
    </row>
    <row r="13" spans="1:16" ht="14.45" customHeight="1" x14ac:dyDescent="0.25">
      <c r="A13" s="21"/>
      <c r="B13" s="131" t="s">
        <v>3066</v>
      </c>
      <c r="C13" s="276">
        <f t="shared" ref="C13:O13" si="1">SUM(C10:C12)</f>
        <v>25500</v>
      </c>
      <c r="D13" s="157">
        <f t="shared" si="1"/>
        <v>0</v>
      </c>
      <c r="E13" s="157">
        <f t="shared" si="1"/>
        <v>0</v>
      </c>
      <c r="F13" s="156">
        <f t="shared" si="1"/>
        <v>25500</v>
      </c>
      <c r="G13" s="156">
        <f t="shared" si="1"/>
        <v>0</v>
      </c>
      <c r="H13" s="157">
        <f t="shared" si="1"/>
        <v>25500</v>
      </c>
      <c r="I13" s="170">
        <f t="shared" si="1"/>
        <v>-18300</v>
      </c>
      <c r="J13" s="190">
        <f t="shared" si="1"/>
        <v>7200</v>
      </c>
      <c r="K13" s="176">
        <f t="shared" si="1"/>
        <v>25500</v>
      </c>
      <c r="L13" s="197">
        <f t="shared" si="1"/>
        <v>-25500</v>
      </c>
      <c r="M13" s="176">
        <f t="shared" si="1"/>
        <v>0</v>
      </c>
      <c r="N13" s="197">
        <f t="shared" si="1"/>
        <v>0</v>
      </c>
      <c r="O13" s="183">
        <f t="shared" si="1"/>
        <v>0</v>
      </c>
      <c r="P13" s="249"/>
    </row>
    <row r="14" spans="1:16" ht="14.45" customHeight="1" x14ac:dyDescent="0.25">
      <c r="A14" s="21"/>
      <c r="B14" s="130"/>
      <c r="C14" s="251"/>
      <c r="D14" s="152"/>
      <c r="E14" s="152"/>
      <c r="F14" s="151"/>
      <c r="G14" s="151"/>
      <c r="H14" s="152"/>
      <c r="I14" s="169"/>
      <c r="J14" s="188"/>
      <c r="K14" s="174"/>
      <c r="L14" s="195"/>
      <c r="M14" s="174"/>
      <c r="N14" s="195"/>
      <c r="O14" s="181"/>
      <c r="P14" s="249"/>
    </row>
    <row r="15" spans="1:16" ht="14.45" customHeight="1" thickBot="1" x14ac:dyDescent="0.3">
      <c r="A15" s="289"/>
      <c r="B15" s="76" t="s">
        <v>3067</v>
      </c>
      <c r="C15" s="253">
        <f t="shared" ref="C15:O15" si="2">C13</f>
        <v>25500</v>
      </c>
      <c r="D15" s="167">
        <f t="shared" si="2"/>
        <v>0</v>
      </c>
      <c r="E15" s="167">
        <f t="shared" si="2"/>
        <v>0</v>
      </c>
      <c r="F15" s="166">
        <f t="shared" si="2"/>
        <v>25500</v>
      </c>
      <c r="G15" s="166">
        <f t="shared" si="2"/>
        <v>0</v>
      </c>
      <c r="H15" s="167">
        <f t="shared" si="2"/>
        <v>25500</v>
      </c>
      <c r="I15" s="172">
        <f t="shared" si="2"/>
        <v>-18300</v>
      </c>
      <c r="J15" s="193">
        <f t="shared" si="2"/>
        <v>7200</v>
      </c>
      <c r="K15" s="179">
        <f t="shared" si="2"/>
        <v>25500</v>
      </c>
      <c r="L15" s="200">
        <f t="shared" si="2"/>
        <v>-25500</v>
      </c>
      <c r="M15" s="179">
        <f t="shared" si="2"/>
        <v>0</v>
      </c>
      <c r="N15" s="200">
        <f t="shared" si="2"/>
        <v>0</v>
      </c>
      <c r="O15" s="186">
        <f t="shared" si="2"/>
        <v>0</v>
      </c>
      <c r="P15" s="290"/>
    </row>
    <row r="16" spans="1:16" s="28" customFormat="1" x14ac:dyDescent="0.25">
      <c r="A16" s="26"/>
      <c r="B16" s="27"/>
      <c r="C16" s="291"/>
      <c r="D16" s="291"/>
      <c r="E16" s="291"/>
      <c r="F16" s="292"/>
      <c r="G16" s="292"/>
      <c r="H16" s="292"/>
      <c r="I16" s="292"/>
      <c r="J16" s="292"/>
      <c r="K16" s="292"/>
      <c r="L16" s="292"/>
      <c r="M16" s="292"/>
      <c r="N16" s="292"/>
      <c r="O16" s="292"/>
      <c r="P16" s="293"/>
    </row>
    <row r="17" spans="1:16" s="28" customFormat="1" x14ac:dyDescent="0.25">
      <c r="A17" s="29"/>
      <c r="C17" s="292"/>
      <c r="D17" s="292"/>
      <c r="E17" s="292"/>
      <c r="F17" s="260"/>
      <c r="G17" s="292"/>
      <c r="H17" s="292"/>
      <c r="I17" s="292"/>
      <c r="J17" s="292"/>
      <c r="K17" s="292"/>
      <c r="L17" s="292"/>
      <c r="M17" s="292"/>
      <c r="N17" s="292"/>
      <c r="O17" s="292"/>
      <c r="P17" s="293"/>
    </row>
    <row r="18" spans="1:16" s="28" customFormat="1" x14ac:dyDescent="0.25">
      <c r="A18" s="29"/>
      <c r="C18" s="292"/>
      <c r="D18" s="292"/>
      <c r="E18" s="292"/>
      <c r="F18" s="260"/>
      <c r="G18" s="292"/>
      <c r="H18" s="292"/>
      <c r="I18" s="292"/>
      <c r="J18" s="292"/>
      <c r="K18" s="292"/>
      <c r="L18" s="292"/>
      <c r="M18" s="292"/>
      <c r="N18" s="292"/>
      <c r="O18" s="292"/>
      <c r="P18" s="293"/>
    </row>
    <row r="19" spans="1:16" s="28" customFormat="1" x14ac:dyDescent="0.25">
      <c r="A19" s="29"/>
      <c r="C19" s="292"/>
      <c r="D19" s="292"/>
      <c r="E19" s="292"/>
      <c r="F19" s="294"/>
      <c r="G19" s="292"/>
      <c r="H19" s="292"/>
      <c r="I19" s="292"/>
      <c r="J19" s="292"/>
      <c r="K19" s="292"/>
      <c r="L19" s="292"/>
      <c r="M19" s="292"/>
      <c r="N19" s="292"/>
      <c r="O19" s="292"/>
      <c r="P19" s="293"/>
    </row>
    <row r="20" spans="1:16" s="28" customFormat="1" x14ac:dyDescent="0.25">
      <c r="A20" s="29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  <c r="N20" s="292"/>
      <c r="O20" s="292"/>
      <c r="P20" s="293"/>
    </row>
    <row r="21" spans="1:16" s="28" customFormat="1" x14ac:dyDescent="0.25">
      <c r="A21" s="29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  <c r="N21" s="292"/>
      <c r="O21" s="292"/>
      <c r="P21" s="293"/>
    </row>
    <row r="22" spans="1:16" s="28" customFormat="1" x14ac:dyDescent="0.25">
      <c r="A22" s="29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2"/>
      <c r="P22" s="293"/>
    </row>
    <row r="23" spans="1:16" s="28" customFormat="1" x14ac:dyDescent="0.25">
      <c r="A23" s="26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292"/>
      <c r="P23" s="293"/>
    </row>
    <row r="24" spans="1:16" s="32" customFormat="1" x14ac:dyDescent="0.25">
      <c r="A24" s="31"/>
      <c r="C24" s="295"/>
      <c r="D24" s="295"/>
      <c r="E24" s="295"/>
      <c r="F24" s="295"/>
      <c r="G24" s="295"/>
      <c r="H24" s="295"/>
      <c r="I24" s="292"/>
      <c r="J24" s="295"/>
      <c r="K24" s="295"/>
      <c r="L24" s="295"/>
      <c r="M24" s="295"/>
      <c r="N24" s="295"/>
      <c r="O24" s="295"/>
      <c r="P24" s="246"/>
    </row>
    <row r="25" spans="1:16" x14ac:dyDescent="0.25">
      <c r="C25" s="255"/>
      <c r="D25" s="255"/>
      <c r="E25" s="255"/>
      <c r="F25" s="255"/>
      <c r="G25" s="255"/>
      <c r="H25" s="255"/>
      <c r="I25" s="292"/>
      <c r="J25" s="255"/>
      <c r="K25" s="255"/>
      <c r="L25" s="255"/>
      <c r="M25" s="255"/>
      <c r="N25" s="255"/>
      <c r="O25" s="255"/>
    </row>
    <row r="26" spans="1:16" x14ac:dyDescent="0.25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</row>
    <row r="27" spans="1:16" x14ac:dyDescent="0.25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</row>
    <row r="28" spans="1:16" x14ac:dyDescent="0.25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</row>
    <row r="29" spans="1:16" x14ac:dyDescent="0.25"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</row>
    <row r="30" spans="1:16" x14ac:dyDescent="0.25"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</row>
    <row r="31" spans="1:16" x14ac:dyDescent="0.25"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</row>
    <row r="32" spans="1:16" x14ac:dyDescent="0.25">
      <c r="A32" s="41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</row>
    <row r="33" spans="1:15" x14ac:dyDescent="0.25">
      <c r="A33" s="41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</row>
    <row r="34" spans="1:15" x14ac:dyDescent="0.25">
      <c r="A34" s="41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</row>
    <row r="35" spans="1:15" x14ac:dyDescent="0.25">
      <c r="A35" s="41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</row>
    <row r="36" spans="1:15" x14ac:dyDescent="0.25">
      <c r="A36" s="41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</row>
    <row r="37" spans="1:15" x14ac:dyDescent="0.25">
      <c r="A37" s="41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</row>
    <row r="38" spans="1:15" x14ac:dyDescent="0.25">
      <c r="A38" s="41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1:15" x14ac:dyDescent="0.25">
      <c r="A39" s="41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1:15" x14ac:dyDescent="0.25">
      <c r="A40" s="41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1:15" x14ac:dyDescent="0.25">
      <c r="A41" s="41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1:15" x14ac:dyDescent="0.25">
      <c r="A42" s="41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5" x14ac:dyDescent="0.25">
      <c r="A43" s="41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5" x14ac:dyDescent="0.25">
      <c r="A44" s="41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15" x14ac:dyDescent="0.25">
      <c r="A45" s="41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15" x14ac:dyDescent="0.25">
      <c r="A46" s="41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15" x14ac:dyDescent="0.25">
      <c r="A47" s="41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15" x14ac:dyDescent="0.25">
      <c r="A48" s="41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x14ac:dyDescent="0.25">
      <c r="A49" s="41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x14ac:dyDescent="0.25">
      <c r="A50" s="41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x14ac:dyDescent="0.25">
      <c r="A51" s="41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x14ac:dyDescent="0.25">
      <c r="A52" s="41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x14ac:dyDescent="0.25">
      <c r="A53" s="41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x14ac:dyDescent="0.25">
      <c r="A54" s="41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x14ac:dyDescent="0.25">
      <c r="A55" s="41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x14ac:dyDescent="0.25">
      <c r="A56" s="41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x14ac:dyDescent="0.25">
      <c r="A57" s="41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x14ac:dyDescent="0.25">
      <c r="A58" s="41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x14ac:dyDescent="0.25">
      <c r="A59" s="41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1:15" x14ac:dyDescent="0.25">
      <c r="A60" s="41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1:15" x14ac:dyDescent="0.25">
      <c r="A61" s="41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1:15" x14ac:dyDescent="0.25">
      <c r="A62" s="41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1:15" x14ac:dyDescent="0.25">
      <c r="A63" s="4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1:15" x14ac:dyDescent="0.25">
      <c r="A64" s="41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1:15" x14ac:dyDescent="0.25">
      <c r="A65" s="41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1:15" x14ac:dyDescent="0.25">
      <c r="A66" s="41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1:15" x14ac:dyDescent="0.25">
      <c r="A67" s="41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1:15" x14ac:dyDescent="0.25">
      <c r="A68" s="41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1:15" x14ac:dyDescent="0.25">
      <c r="A69" s="41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1:15" x14ac:dyDescent="0.25">
      <c r="A70" s="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1:15" x14ac:dyDescent="0.25">
      <c r="A71" s="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1:15" x14ac:dyDescent="0.25">
      <c r="A72" s="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15" x14ac:dyDescent="0.25">
      <c r="A73" s="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15" x14ac:dyDescent="0.25">
      <c r="A74" s="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15" x14ac:dyDescent="0.25">
      <c r="A75" s="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15" x14ac:dyDescent="0.25">
      <c r="A76" s="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15" x14ac:dyDescent="0.25">
      <c r="A77" s="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15" x14ac:dyDescent="0.25">
      <c r="A78" s="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15" x14ac:dyDescent="0.25">
      <c r="A79" s="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15" x14ac:dyDescent="0.25">
      <c r="A80" s="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1:15" x14ac:dyDescent="0.25">
      <c r="A81" s="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1:15" x14ac:dyDescent="0.25">
      <c r="A82" s="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1:15" x14ac:dyDescent="0.25">
      <c r="A83" s="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1:15" x14ac:dyDescent="0.25">
      <c r="A84" s="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1:15" x14ac:dyDescent="0.25">
      <c r="A85" s="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1:15" x14ac:dyDescent="0.25">
      <c r="A86" s="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1:15" x14ac:dyDescent="0.25">
      <c r="A87" s="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x14ac:dyDescent="0.25">
      <c r="A88" s="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1:15" x14ac:dyDescent="0.25">
      <c r="A89" s="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1:15" x14ac:dyDescent="0.25">
      <c r="A90" s="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1:15" x14ac:dyDescent="0.25">
      <c r="A91" s="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1:15" x14ac:dyDescent="0.25">
      <c r="A92" s="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1:15" x14ac:dyDescent="0.25">
      <c r="A93" s="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1:15" x14ac:dyDescent="0.25">
      <c r="A94" s="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1:15" x14ac:dyDescent="0.25">
      <c r="A95" s="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1:15" x14ac:dyDescent="0.25">
      <c r="A96" s="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1:15" x14ac:dyDescent="0.25">
      <c r="A97" s="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1:15" x14ac:dyDescent="0.25">
      <c r="A98" s="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1:15" x14ac:dyDescent="0.25">
      <c r="A99" s="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1:15" x14ac:dyDescent="0.25">
      <c r="A100" s="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1:15" x14ac:dyDescent="0.25">
      <c r="A101" s="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1:15" x14ac:dyDescent="0.25">
      <c r="A102" s="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1:15" x14ac:dyDescent="0.25">
      <c r="A103" s="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1:15" x14ac:dyDescent="0.25">
      <c r="A104" s="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1:15" x14ac:dyDescent="0.25">
      <c r="A105" s="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1:15" x14ac:dyDescent="0.25">
      <c r="A106" s="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1:15" x14ac:dyDescent="0.25">
      <c r="A107" s="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1:15" x14ac:dyDescent="0.25">
      <c r="A108" s="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1:15" x14ac:dyDescent="0.25">
      <c r="A109" s="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1:15" x14ac:dyDescent="0.25">
      <c r="A110" s="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1:15" x14ac:dyDescent="0.25">
      <c r="A111" s="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1:15" x14ac:dyDescent="0.25">
      <c r="A112" s="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1:15" x14ac:dyDescent="0.25">
      <c r="A113" s="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25">
      <c r="A114" s="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1:15" x14ac:dyDescent="0.25">
      <c r="A115" s="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1:15" x14ac:dyDescent="0.25">
      <c r="A116" s="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1:15" x14ac:dyDescent="0.25">
      <c r="A117" s="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1:15" x14ac:dyDescent="0.25">
      <c r="A118" s="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1:15" x14ac:dyDescent="0.25">
      <c r="A119" s="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1:15" x14ac:dyDescent="0.25">
      <c r="A120" s="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1:15" x14ac:dyDescent="0.25">
      <c r="A121" s="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1:15" x14ac:dyDescent="0.25">
      <c r="A122" s="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1:15" x14ac:dyDescent="0.25">
      <c r="A123" s="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1:15" x14ac:dyDescent="0.25">
      <c r="A124" s="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1:15" x14ac:dyDescent="0.25">
      <c r="A125" s="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1:15" x14ac:dyDescent="0.25">
      <c r="A126" s="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1:15" x14ac:dyDescent="0.25">
      <c r="A127" s="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1:15" x14ac:dyDescent="0.25">
      <c r="A128" s="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1:15" x14ac:dyDescent="0.25">
      <c r="A129" s="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1:15" x14ac:dyDescent="0.25">
      <c r="A130" s="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1:15" x14ac:dyDescent="0.25">
      <c r="A131" s="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1:15" x14ac:dyDescent="0.25">
      <c r="A132" s="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1:15" x14ac:dyDescent="0.25">
      <c r="A133" s="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1:15" x14ac:dyDescent="0.25">
      <c r="A134" s="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1:15" x14ac:dyDescent="0.25">
      <c r="A135" s="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1:15" x14ac:dyDescent="0.25">
      <c r="A136" s="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1:15" x14ac:dyDescent="0.25">
      <c r="A137" s="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1:15" x14ac:dyDescent="0.25">
      <c r="A138" s="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1:15" x14ac:dyDescent="0.25">
      <c r="A139" s="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1:15" x14ac:dyDescent="0.25">
      <c r="A140" s="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1:15" x14ac:dyDescent="0.25">
      <c r="A141" s="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1:15" x14ac:dyDescent="0.25">
      <c r="A142" s="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1:15" x14ac:dyDescent="0.25">
      <c r="A143" s="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1:15" x14ac:dyDescent="0.25">
      <c r="A144" s="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1:15" x14ac:dyDescent="0.25">
      <c r="A145" s="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1:15" x14ac:dyDescent="0.25">
      <c r="A146" s="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1:15" x14ac:dyDescent="0.25">
      <c r="A147" s="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1:15" x14ac:dyDescent="0.25">
      <c r="A148" s="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1:15" x14ac:dyDescent="0.25">
      <c r="A149" s="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1:15" x14ac:dyDescent="0.25">
      <c r="A150" s="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1:15" x14ac:dyDescent="0.25">
      <c r="A151" s="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1:15" x14ac:dyDescent="0.25">
      <c r="A152" s="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1:15" x14ac:dyDescent="0.25">
      <c r="A153" s="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1:15" x14ac:dyDescent="0.25">
      <c r="A154" s="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1:15" x14ac:dyDescent="0.25">
      <c r="A155" s="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1:15" x14ac:dyDescent="0.25">
      <c r="A156" s="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1:15" x14ac:dyDescent="0.25">
      <c r="A157" s="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1:15" x14ac:dyDescent="0.25">
      <c r="A158" s="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1:15" x14ac:dyDescent="0.25">
      <c r="A159" s="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1:15" x14ac:dyDescent="0.25">
      <c r="A160" s="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1:15" x14ac:dyDescent="0.25">
      <c r="A161" s="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1:15" x14ac:dyDescent="0.25">
      <c r="A162" s="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1:15" x14ac:dyDescent="0.25">
      <c r="A163" s="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1:15" x14ac:dyDescent="0.25">
      <c r="A164" s="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1:15" x14ac:dyDescent="0.25">
      <c r="A165" s="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1:15" x14ac:dyDescent="0.25">
      <c r="A166" s="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1:15" x14ac:dyDescent="0.25">
      <c r="A167" s="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1:15" x14ac:dyDescent="0.25">
      <c r="A168" s="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1:15" x14ac:dyDescent="0.25">
      <c r="A169" s="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1:15" x14ac:dyDescent="0.25">
      <c r="A170" s="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1:15" x14ac:dyDescent="0.25">
      <c r="A171" s="41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</row>
    <row r="172" spans="1:15" x14ac:dyDescent="0.25">
      <c r="A172" s="41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</row>
    <row r="173" spans="1:15" x14ac:dyDescent="0.25">
      <c r="A173" s="41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</row>
    <row r="174" spans="1:15" x14ac:dyDescent="0.25">
      <c r="A174" s="41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</row>
    <row r="175" spans="1:15" x14ac:dyDescent="0.25">
      <c r="A175" s="41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</row>
    <row r="176" spans="1:15" x14ac:dyDescent="0.25">
      <c r="A176" s="41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</row>
    <row r="177" spans="1:15" x14ac:dyDescent="0.25">
      <c r="A177" s="41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</row>
    <row r="178" spans="1:15" x14ac:dyDescent="0.25">
      <c r="A178" s="41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</row>
    <row r="179" spans="1:15" x14ac:dyDescent="0.25">
      <c r="A179" s="41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</row>
    <row r="180" spans="1:15" x14ac:dyDescent="0.25">
      <c r="A180" s="41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</row>
    <row r="181" spans="1:15" x14ac:dyDescent="0.25">
      <c r="A181" s="41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</row>
    <row r="182" spans="1:15" x14ac:dyDescent="0.25">
      <c r="A182" s="41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</row>
    <row r="183" spans="1:15" x14ac:dyDescent="0.25">
      <c r="A183" s="41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</row>
    <row r="184" spans="1:15" x14ac:dyDescent="0.25">
      <c r="A184" s="41"/>
      <c r="C184" s="255"/>
      <c r="D184" s="255"/>
      <c r="E184" s="255"/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</row>
    <row r="185" spans="1:15" x14ac:dyDescent="0.25">
      <c r="A185" s="41"/>
      <c r="C185" s="255"/>
      <c r="D185" s="255"/>
      <c r="E185" s="255"/>
      <c r="F185" s="255"/>
      <c r="G185" s="255"/>
      <c r="H185" s="255"/>
      <c r="I185" s="255"/>
      <c r="J185" s="255"/>
      <c r="K185" s="255"/>
      <c r="L185" s="255"/>
      <c r="M185" s="255"/>
      <c r="N185" s="255"/>
      <c r="O185" s="255"/>
    </row>
    <row r="186" spans="1:15" x14ac:dyDescent="0.25">
      <c r="A186" s="41"/>
      <c r="C186" s="255"/>
      <c r="D186" s="255"/>
      <c r="E186" s="255"/>
      <c r="F186" s="255"/>
      <c r="G186" s="255"/>
      <c r="H186" s="255"/>
      <c r="I186" s="255"/>
      <c r="J186" s="255"/>
      <c r="K186" s="255"/>
      <c r="L186" s="255"/>
      <c r="M186" s="255"/>
      <c r="N186" s="255"/>
      <c r="O186" s="255"/>
    </row>
    <row r="187" spans="1:15" x14ac:dyDescent="0.25">
      <c r="A187" s="41"/>
      <c r="C187" s="255"/>
      <c r="D187" s="255"/>
      <c r="E187" s="255"/>
      <c r="F187" s="255"/>
      <c r="G187" s="255"/>
      <c r="H187" s="255"/>
      <c r="I187" s="255"/>
      <c r="J187" s="255"/>
      <c r="K187" s="255"/>
      <c r="L187" s="255"/>
      <c r="M187" s="255"/>
      <c r="N187" s="255"/>
      <c r="O187" s="255"/>
    </row>
    <row r="188" spans="1:15" x14ac:dyDescent="0.25">
      <c r="A188" s="41"/>
      <c r="C188" s="255"/>
      <c r="D188" s="255"/>
      <c r="E188" s="255"/>
      <c r="F188" s="255"/>
      <c r="G188" s="255"/>
      <c r="H188" s="255"/>
      <c r="I188" s="255"/>
      <c r="J188" s="255"/>
      <c r="K188" s="255"/>
      <c r="L188" s="255"/>
      <c r="M188" s="255"/>
      <c r="N188" s="255"/>
      <c r="O188" s="255"/>
    </row>
    <row r="189" spans="1:15" x14ac:dyDescent="0.25">
      <c r="A189" s="41"/>
      <c r="C189" s="255"/>
      <c r="D189" s="255"/>
      <c r="E189" s="255"/>
      <c r="F189" s="255"/>
      <c r="G189" s="255"/>
      <c r="H189" s="255"/>
      <c r="I189" s="255"/>
      <c r="J189" s="255"/>
      <c r="K189" s="255"/>
      <c r="L189" s="255"/>
      <c r="M189" s="255"/>
      <c r="N189" s="255"/>
      <c r="O189" s="255"/>
    </row>
    <row r="190" spans="1:15" x14ac:dyDescent="0.25">
      <c r="A190" s="41"/>
      <c r="C190" s="255"/>
      <c r="D190" s="255"/>
      <c r="E190" s="255"/>
      <c r="F190" s="255"/>
      <c r="G190" s="255"/>
      <c r="H190" s="255"/>
      <c r="I190" s="255"/>
      <c r="J190" s="255"/>
      <c r="K190" s="255"/>
      <c r="L190" s="255"/>
      <c r="M190" s="255"/>
      <c r="N190" s="255"/>
      <c r="O190" s="255"/>
    </row>
    <row r="191" spans="1:15" x14ac:dyDescent="0.25">
      <c r="A191" s="41"/>
      <c r="C191" s="255"/>
      <c r="D191" s="255"/>
      <c r="E191" s="255"/>
      <c r="F191" s="255"/>
      <c r="G191" s="255"/>
      <c r="H191" s="255"/>
      <c r="I191" s="255"/>
      <c r="J191" s="255"/>
      <c r="K191" s="255"/>
      <c r="L191" s="255"/>
      <c r="M191" s="255"/>
      <c r="N191" s="255"/>
      <c r="O191" s="255"/>
    </row>
    <row r="192" spans="1:15" x14ac:dyDescent="0.25">
      <c r="A192" s="41"/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</row>
    <row r="193" spans="1:15" x14ac:dyDescent="0.25">
      <c r="A193" s="41"/>
      <c r="C193" s="255"/>
      <c r="D193" s="255"/>
      <c r="E193" s="255"/>
      <c r="F193" s="255"/>
      <c r="G193" s="255"/>
      <c r="H193" s="255"/>
      <c r="I193" s="255"/>
      <c r="J193" s="255"/>
      <c r="K193" s="255"/>
      <c r="L193" s="255"/>
      <c r="M193" s="255"/>
      <c r="N193" s="255"/>
      <c r="O193" s="255"/>
    </row>
    <row r="194" spans="1:15" x14ac:dyDescent="0.25">
      <c r="A194" s="41"/>
      <c r="C194" s="255"/>
      <c r="D194" s="255"/>
      <c r="E194" s="255"/>
      <c r="F194" s="255"/>
      <c r="G194" s="255"/>
      <c r="H194" s="255"/>
      <c r="I194" s="255"/>
      <c r="J194" s="255"/>
      <c r="K194" s="255"/>
      <c r="L194" s="255"/>
      <c r="M194" s="255"/>
      <c r="N194" s="255"/>
      <c r="O194" s="255"/>
    </row>
    <row r="195" spans="1:15" x14ac:dyDescent="0.25">
      <c r="A195" s="41"/>
      <c r="C195" s="255"/>
      <c r="D195" s="255"/>
      <c r="E195" s="255"/>
      <c r="F195" s="255"/>
      <c r="G195" s="255"/>
      <c r="H195" s="255"/>
      <c r="I195" s="255"/>
      <c r="J195" s="255"/>
      <c r="K195" s="255"/>
      <c r="L195" s="255"/>
      <c r="M195" s="255"/>
      <c r="N195" s="255"/>
      <c r="O195" s="255"/>
    </row>
    <row r="196" spans="1:15" x14ac:dyDescent="0.25">
      <c r="A196" s="41"/>
      <c r="C196" s="255"/>
      <c r="D196" s="255"/>
      <c r="E196" s="255"/>
      <c r="F196" s="255"/>
      <c r="G196" s="255"/>
      <c r="H196" s="255"/>
      <c r="I196" s="255"/>
      <c r="J196" s="255"/>
      <c r="K196" s="255"/>
      <c r="L196" s="255"/>
      <c r="M196" s="255"/>
      <c r="N196" s="255"/>
      <c r="O196" s="255"/>
    </row>
    <row r="197" spans="1:15" x14ac:dyDescent="0.25">
      <c r="A197" s="41"/>
      <c r="C197" s="255"/>
      <c r="D197" s="255"/>
      <c r="E197" s="255"/>
      <c r="F197" s="255"/>
      <c r="G197" s="255"/>
      <c r="H197" s="255"/>
      <c r="I197" s="255"/>
      <c r="J197" s="255"/>
      <c r="K197" s="255"/>
      <c r="L197" s="255"/>
      <c r="M197" s="255"/>
      <c r="N197" s="255"/>
      <c r="O197" s="255"/>
    </row>
    <row r="198" spans="1:15" x14ac:dyDescent="0.25">
      <c r="A198" s="41"/>
      <c r="C198" s="255"/>
      <c r="D198" s="255"/>
      <c r="E198" s="255"/>
      <c r="F198" s="255"/>
      <c r="G198" s="255"/>
      <c r="H198" s="255"/>
      <c r="I198" s="255"/>
      <c r="J198" s="255"/>
      <c r="K198" s="255"/>
      <c r="L198" s="255"/>
      <c r="M198" s="255"/>
      <c r="N198" s="255"/>
      <c r="O198" s="255"/>
    </row>
    <row r="199" spans="1:15" x14ac:dyDescent="0.25">
      <c r="A199" s="41"/>
    </row>
    <row r="200" spans="1:15" x14ac:dyDescent="0.25">
      <c r="A200" s="41"/>
    </row>
    <row r="201" spans="1:15" x14ac:dyDescent="0.25">
      <c r="A201" s="41"/>
    </row>
    <row r="202" spans="1:15" x14ac:dyDescent="0.25">
      <c r="A202" s="41"/>
    </row>
    <row r="203" spans="1:15" x14ac:dyDescent="0.25">
      <c r="A203" s="41"/>
    </row>
    <row r="204" spans="1:15" x14ac:dyDescent="0.25">
      <c r="A204" s="41"/>
    </row>
    <row r="205" spans="1:15" x14ac:dyDescent="0.25">
      <c r="A205" s="41"/>
    </row>
    <row r="206" spans="1:15" x14ac:dyDescent="0.25">
      <c r="A206" s="41"/>
    </row>
    <row r="207" spans="1:15" x14ac:dyDescent="0.25">
      <c r="A207" s="41"/>
    </row>
    <row r="208" spans="1:15" x14ac:dyDescent="0.25">
      <c r="A208" s="41"/>
    </row>
    <row r="209" spans="1:1" x14ac:dyDescent="0.25">
      <c r="A209" s="41"/>
    </row>
    <row r="210" spans="1:1" x14ac:dyDescent="0.25">
      <c r="A210" s="41"/>
    </row>
    <row r="211" spans="1:1" x14ac:dyDescent="0.25">
      <c r="A211" s="41"/>
    </row>
    <row r="212" spans="1:1" x14ac:dyDescent="0.25">
      <c r="A212" s="41"/>
    </row>
    <row r="213" spans="1:1" x14ac:dyDescent="0.25">
      <c r="A213" s="41"/>
    </row>
    <row r="214" spans="1:1" x14ac:dyDescent="0.25">
      <c r="A214" s="41"/>
    </row>
    <row r="215" spans="1:1" x14ac:dyDescent="0.25">
      <c r="A215" s="41"/>
    </row>
    <row r="216" spans="1:1" x14ac:dyDescent="0.25">
      <c r="A216" s="41"/>
    </row>
    <row r="217" spans="1:1" x14ac:dyDescent="0.25">
      <c r="A217" s="41"/>
    </row>
    <row r="218" spans="1:1" x14ac:dyDescent="0.25">
      <c r="A218" s="41"/>
    </row>
    <row r="219" spans="1:1" x14ac:dyDescent="0.25">
      <c r="A219" s="41"/>
    </row>
    <row r="220" spans="1:1" x14ac:dyDescent="0.25">
      <c r="A220" s="41"/>
    </row>
    <row r="221" spans="1:1" x14ac:dyDescent="0.25">
      <c r="A221" s="41"/>
    </row>
    <row r="222" spans="1:1" x14ac:dyDescent="0.25">
      <c r="A222" s="41"/>
    </row>
    <row r="223" spans="1:1" x14ac:dyDescent="0.25">
      <c r="A223" s="41"/>
    </row>
    <row r="224" spans="1:1" x14ac:dyDescent="0.25">
      <c r="A224" s="41"/>
    </row>
    <row r="225" spans="1:1" x14ac:dyDescent="0.25">
      <c r="A225" s="41"/>
    </row>
    <row r="226" spans="1:1" x14ac:dyDescent="0.25">
      <c r="A226" s="41"/>
    </row>
    <row r="227" spans="1:1" x14ac:dyDescent="0.25">
      <c r="A227" s="41"/>
    </row>
    <row r="228" spans="1:1" x14ac:dyDescent="0.25">
      <c r="A228" s="41"/>
    </row>
    <row r="229" spans="1:1" x14ac:dyDescent="0.25">
      <c r="A229" s="41"/>
    </row>
    <row r="230" spans="1:1" x14ac:dyDescent="0.25">
      <c r="A230" s="41"/>
    </row>
    <row r="231" spans="1:1" x14ac:dyDescent="0.25">
      <c r="A231" s="41"/>
    </row>
    <row r="232" spans="1:1" x14ac:dyDescent="0.25">
      <c r="A232" s="41"/>
    </row>
    <row r="233" spans="1:1" x14ac:dyDescent="0.25">
      <c r="A233" s="41"/>
    </row>
    <row r="234" spans="1:1" x14ac:dyDescent="0.25">
      <c r="A234" s="41"/>
    </row>
    <row r="235" spans="1:1" x14ac:dyDescent="0.25">
      <c r="A235" s="41"/>
    </row>
    <row r="236" spans="1:1" x14ac:dyDescent="0.25">
      <c r="A236" s="41"/>
    </row>
    <row r="237" spans="1:1" x14ac:dyDescent="0.25">
      <c r="A237" s="41"/>
    </row>
    <row r="238" spans="1:1" x14ac:dyDescent="0.25">
      <c r="A238" s="41"/>
    </row>
    <row r="239" spans="1:1" x14ac:dyDescent="0.25">
      <c r="A239" s="41"/>
    </row>
    <row r="240" spans="1:1" x14ac:dyDescent="0.25">
      <c r="A240" s="41"/>
    </row>
    <row r="241" spans="1:1" x14ac:dyDescent="0.25">
      <c r="A241" s="41"/>
    </row>
    <row r="242" spans="1:1" x14ac:dyDescent="0.25">
      <c r="A242" s="41"/>
    </row>
    <row r="243" spans="1:1" x14ac:dyDescent="0.25">
      <c r="A243" s="41"/>
    </row>
    <row r="244" spans="1:1" x14ac:dyDescent="0.25">
      <c r="A244" s="41"/>
    </row>
    <row r="245" spans="1:1" x14ac:dyDescent="0.25">
      <c r="A245" s="41"/>
    </row>
    <row r="246" spans="1:1" x14ac:dyDescent="0.25">
      <c r="A246" s="41"/>
    </row>
    <row r="247" spans="1:1" x14ac:dyDescent="0.25">
      <c r="A247" s="41"/>
    </row>
    <row r="248" spans="1:1" x14ac:dyDescent="0.25">
      <c r="A248" s="41"/>
    </row>
    <row r="249" spans="1:1" x14ac:dyDescent="0.25">
      <c r="A249" s="41"/>
    </row>
    <row r="250" spans="1:1" x14ac:dyDescent="0.25">
      <c r="A250" s="41"/>
    </row>
    <row r="251" spans="1:1" x14ac:dyDescent="0.25">
      <c r="A251" s="41"/>
    </row>
    <row r="252" spans="1:1" x14ac:dyDescent="0.25">
      <c r="A252" s="41"/>
    </row>
    <row r="253" spans="1:1" x14ac:dyDescent="0.25">
      <c r="A253" s="41"/>
    </row>
    <row r="254" spans="1:1" x14ac:dyDescent="0.25">
      <c r="A254" s="41"/>
    </row>
    <row r="255" spans="1:1" x14ac:dyDescent="0.25">
      <c r="A255" s="41"/>
    </row>
    <row r="256" spans="1:1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  <row r="313" spans="1:1" x14ac:dyDescent="0.25">
      <c r="A313" s="41"/>
    </row>
    <row r="314" spans="1:1" x14ac:dyDescent="0.25">
      <c r="A314" s="41"/>
    </row>
    <row r="315" spans="1:1" x14ac:dyDescent="0.25">
      <c r="A315" s="41"/>
    </row>
    <row r="316" spans="1:1" x14ac:dyDescent="0.25">
      <c r="A316" s="41"/>
    </row>
    <row r="317" spans="1:1" x14ac:dyDescent="0.25">
      <c r="A317" s="41"/>
    </row>
    <row r="318" spans="1:1" x14ac:dyDescent="0.25">
      <c r="A318" s="41"/>
    </row>
    <row r="319" spans="1:1" x14ac:dyDescent="0.25">
      <c r="A319" s="41"/>
    </row>
    <row r="320" spans="1:1" x14ac:dyDescent="0.25">
      <c r="A320" s="41"/>
    </row>
    <row r="321" spans="1:1" x14ac:dyDescent="0.25">
      <c r="A321" s="41"/>
    </row>
    <row r="322" spans="1:1" x14ac:dyDescent="0.25">
      <c r="A322" s="41"/>
    </row>
    <row r="323" spans="1:1" x14ac:dyDescent="0.25">
      <c r="A323" s="41"/>
    </row>
    <row r="324" spans="1:1" x14ac:dyDescent="0.25">
      <c r="A324" s="41"/>
    </row>
    <row r="325" spans="1:1" x14ac:dyDescent="0.25">
      <c r="A325" s="41"/>
    </row>
    <row r="326" spans="1:1" x14ac:dyDescent="0.25">
      <c r="A326" s="41"/>
    </row>
    <row r="327" spans="1:1" x14ac:dyDescent="0.25">
      <c r="A327" s="41"/>
    </row>
    <row r="328" spans="1:1" x14ac:dyDescent="0.25">
      <c r="A328" s="41"/>
    </row>
    <row r="329" spans="1:1" x14ac:dyDescent="0.25">
      <c r="A329" s="41"/>
    </row>
    <row r="330" spans="1:1" x14ac:dyDescent="0.25">
      <c r="A330" s="41"/>
    </row>
    <row r="331" spans="1:1" x14ac:dyDescent="0.25">
      <c r="A331" s="41"/>
    </row>
    <row r="332" spans="1:1" x14ac:dyDescent="0.25">
      <c r="A332" s="41"/>
    </row>
    <row r="333" spans="1:1" x14ac:dyDescent="0.25">
      <c r="A333" s="41"/>
    </row>
    <row r="334" spans="1:1" x14ac:dyDescent="0.25">
      <c r="A334" s="41"/>
    </row>
    <row r="335" spans="1:1" x14ac:dyDescent="0.25">
      <c r="A335" s="41"/>
    </row>
    <row r="336" spans="1:1" x14ac:dyDescent="0.25">
      <c r="A336" s="41"/>
    </row>
    <row r="337" spans="1:1" x14ac:dyDescent="0.25">
      <c r="A337" s="41"/>
    </row>
    <row r="338" spans="1:1" x14ac:dyDescent="0.25">
      <c r="A338" s="41"/>
    </row>
    <row r="339" spans="1:1" x14ac:dyDescent="0.25">
      <c r="A339" s="41"/>
    </row>
    <row r="340" spans="1:1" x14ac:dyDescent="0.25">
      <c r="A340" s="41"/>
    </row>
    <row r="341" spans="1:1" x14ac:dyDescent="0.25">
      <c r="A341" s="41"/>
    </row>
    <row r="342" spans="1:1" x14ac:dyDescent="0.25">
      <c r="A342" s="41"/>
    </row>
    <row r="343" spans="1:1" x14ac:dyDescent="0.25">
      <c r="A343" s="41"/>
    </row>
    <row r="344" spans="1:1" x14ac:dyDescent="0.25">
      <c r="A344" s="41"/>
    </row>
    <row r="345" spans="1:1" x14ac:dyDescent="0.25">
      <c r="A345" s="41"/>
    </row>
    <row r="346" spans="1:1" x14ac:dyDescent="0.25">
      <c r="A346" s="41"/>
    </row>
    <row r="347" spans="1:1" x14ac:dyDescent="0.25">
      <c r="A347" s="41"/>
    </row>
    <row r="348" spans="1:1" x14ac:dyDescent="0.25">
      <c r="A348" s="41"/>
    </row>
    <row r="349" spans="1:1" x14ac:dyDescent="0.25">
      <c r="A349" s="41"/>
    </row>
    <row r="350" spans="1:1" x14ac:dyDescent="0.25">
      <c r="A350" s="41"/>
    </row>
    <row r="351" spans="1:1" x14ac:dyDescent="0.25">
      <c r="A351" s="41"/>
    </row>
    <row r="352" spans="1:1" x14ac:dyDescent="0.25">
      <c r="A352" s="41"/>
    </row>
    <row r="353" spans="1:1" x14ac:dyDescent="0.25">
      <c r="A353" s="41"/>
    </row>
    <row r="354" spans="1:1" x14ac:dyDescent="0.25">
      <c r="A354" s="41"/>
    </row>
    <row r="355" spans="1:1" x14ac:dyDescent="0.25">
      <c r="A355" s="41"/>
    </row>
    <row r="356" spans="1:1" x14ac:dyDescent="0.25">
      <c r="A356" s="41"/>
    </row>
    <row r="357" spans="1:1" x14ac:dyDescent="0.25">
      <c r="A357" s="41"/>
    </row>
    <row r="358" spans="1:1" x14ac:dyDescent="0.25">
      <c r="A358" s="41"/>
    </row>
    <row r="359" spans="1:1" x14ac:dyDescent="0.25">
      <c r="A359" s="41"/>
    </row>
    <row r="360" spans="1:1" x14ac:dyDescent="0.25">
      <c r="A360" s="41"/>
    </row>
    <row r="361" spans="1:1" x14ac:dyDescent="0.25">
      <c r="A361" s="41"/>
    </row>
    <row r="362" spans="1:1" x14ac:dyDescent="0.25">
      <c r="A362" s="41"/>
    </row>
    <row r="363" spans="1:1" x14ac:dyDescent="0.25">
      <c r="A363" s="41"/>
    </row>
    <row r="364" spans="1:1" x14ac:dyDescent="0.25">
      <c r="A364" s="41"/>
    </row>
    <row r="365" spans="1:1" x14ac:dyDescent="0.25">
      <c r="A365" s="41"/>
    </row>
    <row r="366" spans="1:1" x14ac:dyDescent="0.25">
      <c r="A366" s="41"/>
    </row>
    <row r="367" spans="1:1" x14ac:dyDescent="0.25">
      <c r="A367" s="41"/>
    </row>
    <row r="368" spans="1:1" x14ac:dyDescent="0.25">
      <c r="A368" s="41"/>
    </row>
    <row r="369" spans="1:1" x14ac:dyDescent="0.25">
      <c r="A369" s="41"/>
    </row>
    <row r="370" spans="1:1" x14ac:dyDescent="0.25">
      <c r="A370" s="41"/>
    </row>
    <row r="371" spans="1:1" x14ac:dyDescent="0.25">
      <c r="A371" s="41"/>
    </row>
    <row r="372" spans="1:1" x14ac:dyDescent="0.25">
      <c r="A372" s="41"/>
    </row>
    <row r="373" spans="1:1" x14ac:dyDescent="0.25">
      <c r="A373" s="41"/>
    </row>
    <row r="374" spans="1:1" x14ac:dyDescent="0.25">
      <c r="A374" s="41"/>
    </row>
    <row r="375" spans="1:1" x14ac:dyDescent="0.25">
      <c r="A375" s="41"/>
    </row>
    <row r="376" spans="1:1" x14ac:dyDescent="0.25">
      <c r="A376" s="41"/>
    </row>
    <row r="377" spans="1:1" x14ac:dyDescent="0.25">
      <c r="A377" s="41"/>
    </row>
    <row r="378" spans="1:1" x14ac:dyDescent="0.25">
      <c r="A378" s="41"/>
    </row>
    <row r="379" spans="1:1" x14ac:dyDescent="0.25">
      <c r="A379" s="41"/>
    </row>
    <row r="380" spans="1:1" x14ac:dyDescent="0.25">
      <c r="A380" s="41"/>
    </row>
    <row r="381" spans="1:1" x14ac:dyDescent="0.25">
      <c r="A381" s="41"/>
    </row>
    <row r="382" spans="1:1" x14ac:dyDescent="0.25">
      <c r="A382" s="41"/>
    </row>
    <row r="383" spans="1:1" x14ac:dyDescent="0.25">
      <c r="A383" s="41"/>
    </row>
    <row r="384" spans="1:1" x14ac:dyDescent="0.25">
      <c r="A384" s="41"/>
    </row>
    <row r="385" spans="1:1" x14ac:dyDescent="0.25">
      <c r="A385" s="41"/>
    </row>
    <row r="386" spans="1:1" x14ac:dyDescent="0.25">
      <c r="A386" s="41"/>
    </row>
    <row r="387" spans="1:1" x14ac:dyDescent="0.25">
      <c r="A387" s="41"/>
    </row>
    <row r="388" spans="1:1" x14ac:dyDescent="0.25">
      <c r="A388" s="41"/>
    </row>
    <row r="389" spans="1:1" x14ac:dyDescent="0.25">
      <c r="A389" s="41"/>
    </row>
    <row r="390" spans="1:1" x14ac:dyDescent="0.25">
      <c r="A390" s="41"/>
    </row>
    <row r="391" spans="1:1" x14ac:dyDescent="0.25">
      <c r="A391" s="41"/>
    </row>
    <row r="392" spans="1:1" x14ac:dyDescent="0.25">
      <c r="A392" s="41"/>
    </row>
    <row r="393" spans="1:1" x14ac:dyDescent="0.25">
      <c r="A393" s="41"/>
    </row>
    <row r="394" spans="1:1" x14ac:dyDescent="0.25">
      <c r="A394" s="41"/>
    </row>
    <row r="395" spans="1:1" x14ac:dyDescent="0.25">
      <c r="A395" s="41"/>
    </row>
    <row r="396" spans="1:1" x14ac:dyDescent="0.25">
      <c r="A396" s="41"/>
    </row>
    <row r="397" spans="1:1" x14ac:dyDescent="0.25">
      <c r="A397" s="41"/>
    </row>
    <row r="398" spans="1:1" x14ac:dyDescent="0.25">
      <c r="A398" s="41"/>
    </row>
    <row r="399" spans="1:1" x14ac:dyDescent="0.25">
      <c r="A399" s="41"/>
    </row>
    <row r="400" spans="1:1" x14ac:dyDescent="0.25">
      <c r="A400" s="41"/>
    </row>
    <row r="401" spans="1:1" x14ac:dyDescent="0.25">
      <c r="A401" s="41"/>
    </row>
    <row r="402" spans="1:1" x14ac:dyDescent="0.25">
      <c r="A402" s="41"/>
    </row>
    <row r="403" spans="1:1" x14ac:dyDescent="0.25">
      <c r="A403" s="41"/>
    </row>
    <row r="404" spans="1:1" x14ac:dyDescent="0.25">
      <c r="A404" s="41"/>
    </row>
    <row r="405" spans="1:1" x14ac:dyDescent="0.25">
      <c r="A405" s="41"/>
    </row>
    <row r="406" spans="1:1" x14ac:dyDescent="0.25">
      <c r="A406" s="41"/>
    </row>
    <row r="407" spans="1:1" x14ac:dyDescent="0.25">
      <c r="A407" s="41"/>
    </row>
    <row r="408" spans="1:1" x14ac:dyDescent="0.25">
      <c r="A408" s="41"/>
    </row>
    <row r="409" spans="1:1" x14ac:dyDescent="0.25">
      <c r="A409" s="41"/>
    </row>
    <row r="410" spans="1:1" x14ac:dyDescent="0.25">
      <c r="A410" s="41"/>
    </row>
    <row r="411" spans="1:1" x14ac:dyDescent="0.25">
      <c r="A411" s="41"/>
    </row>
    <row r="412" spans="1:1" x14ac:dyDescent="0.25">
      <c r="A412" s="41"/>
    </row>
    <row r="413" spans="1:1" x14ac:dyDescent="0.25">
      <c r="A413" s="41"/>
    </row>
    <row r="414" spans="1:1" x14ac:dyDescent="0.25">
      <c r="A414" s="41"/>
    </row>
    <row r="415" spans="1:1" x14ac:dyDescent="0.25">
      <c r="A415" s="41"/>
    </row>
    <row r="416" spans="1:1" x14ac:dyDescent="0.25">
      <c r="A416" s="41"/>
    </row>
    <row r="417" spans="1:1" x14ac:dyDescent="0.25">
      <c r="A417" s="41"/>
    </row>
    <row r="418" spans="1:1" x14ac:dyDescent="0.25">
      <c r="A418" s="41"/>
    </row>
    <row r="419" spans="1:1" x14ac:dyDescent="0.25">
      <c r="A419" s="41"/>
    </row>
    <row r="420" spans="1:1" x14ac:dyDescent="0.25">
      <c r="A420" s="41"/>
    </row>
    <row r="421" spans="1:1" x14ac:dyDescent="0.25">
      <c r="A421" s="41"/>
    </row>
    <row r="422" spans="1:1" x14ac:dyDescent="0.25">
      <c r="A422" s="41"/>
    </row>
    <row r="423" spans="1:1" x14ac:dyDescent="0.25">
      <c r="A423" s="41"/>
    </row>
    <row r="424" spans="1:1" x14ac:dyDescent="0.25">
      <c r="A424" s="41"/>
    </row>
    <row r="425" spans="1:1" x14ac:dyDescent="0.25">
      <c r="A425" s="41"/>
    </row>
    <row r="426" spans="1:1" x14ac:dyDescent="0.25">
      <c r="A426" s="41"/>
    </row>
    <row r="427" spans="1:1" x14ac:dyDescent="0.25">
      <c r="A427" s="41"/>
    </row>
    <row r="428" spans="1:1" x14ac:dyDescent="0.25">
      <c r="A428" s="41"/>
    </row>
    <row r="429" spans="1:1" x14ac:dyDescent="0.25">
      <c r="A429" s="41"/>
    </row>
    <row r="430" spans="1:1" x14ac:dyDescent="0.25">
      <c r="A430" s="41"/>
    </row>
    <row r="431" spans="1:1" x14ac:dyDescent="0.25">
      <c r="A431" s="41"/>
    </row>
    <row r="432" spans="1:1" x14ac:dyDescent="0.25">
      <c r="A432" s="41"/>
    </row>
    <row r="433" spans="1:1" x14ac:dyDescent="0.25">
      <c r="A433" s="41"/>
    </row>
    <row r="434" spans="1:1" x14ac:dyDescent="0.25">
      <c r="A434" s="41"/>
    </row>
    <row r="435" spans="1:1" x14ac:dyDescent="0.25">
      <c r="A435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84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51"/>
  <sheetViews>
    <sheetView zoomScale="85" zoomScaleNormal="85" workbookViewId="0">
      <pane xSplit="1" ySplit="3" topLeftCell="B4" activePane="bottomRight" state="frozen"/>
      <selection activeCell="E31" sqref="E31"/>
      <selection pane="topRight" activeCell="E31" sqref="E31"/>
      <selection pane="bottomLeft" activeCell="E31" sqref="E31"/>
      <selection pane="bottomRight" activeCell="S7" sqref="S7"/>
    </sheetView>
  </sheetViews>
  <sheetFormatPr defaultColWidth="9.140625" defaultRowHeight="15" x14ac:dyDescent="0.25"/>
  <cols>
    <col min="1" max="1" width="11.28515625" style="13" bestFit="1" customWidth="1"/>
    <col min="2" max="2" width="29.140625" style="41" bestFit="1" customWidth="1"/>
    <col min="3" max="3" width="10.140625" style="4" customWidth="1"/>
    <col min="4" max="5" width="10.140625" style="4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40.28515625" style="246" customWidth="1"/>
    <col min="17" max="16384" width="9.140625" style="41"/>
  </cols>
  <sheetData>
    <row r="1" spans="1:16" x14ac:dyDescent="0.25">
      <c r="A1" s="1992" t="s">
        <v>3024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1" t="s">
        <v>3068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45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2893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6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3"/>
    </row>
    <row r="7" spans="1:16" x14ac:dyDescent="0.25">
      <c r="A7" s="20"/>
      <c r="B7" s="129" t="s">
        <v>1</v>
      </c>
      <c r="C7" s="269"/>
      <c r="D7" s="270"/>
      <c r="E7" s="270"/>
      <c r="F7" s="147"/>
      <c r="G7" s="147"/>
      <c r="H7" s="148"/>
      <c r="I7" s="168"/>
      <c r="J7" s="187"/>
      <c r="K7" s="173"/>
      <c r="L7" s="194"/>
      <c r="M7" s="173"/>
      <c r="N7" s="194"/>
      <c r="O7" s="180"/>
      <c r="P7" s="272"/>
    </row>
    <row r="8" spans="1:16" x14ac:dyDescent="0.25">
      <c r="A8" s="20"/>
      <c r="B8" s="129"/>
      <c r="C8" s="276"/>
      <c r="D8" s="157"/>
      <c r="E8" s="157"/>
      <c r="F8" s="151"/>
      <c r="G8" s="151"/>
      <c r="H8" s="152"/>
      <c r="I8" s="169"/>
      <c r="J8" s="188"/>
      <c r="K8" s="174"/>
      <c r="L8" s="195"/>
      <c r="M8" s="174"/>
      <c r="N8" s="195"/>
      <c r="O8" s="181"/>
      <c r="P8" s="272"/>
    </row>
    <row r="9" spans="1:16" x14ac:dyDescent="0.25">
      <c r="A9" s="20"/>
      <c r="B9" s="131" t="s">
        <v>2744</v>
      </c>
      <c r="C9" s="276"/>
      <c r="D9" s="157"/>
      <c r="E9" s="157"/>
      <c r="F9" s="151"/>
      <c r="G9" s="151"/>
      <c r="H9" s="152"/>
      <c r="I9" s="169"/>
      <c r="J9" s="188"/>
      <c r="K9" s="174"/>
      <c r="L9" s="195"/>
      <c r="M9" s="174"/>
      <c r="N9" s="195"/>
      <c r="O9" s="181"/>
      <c r="P9" s="272"/>
    </row>
    <row r="10" spans="1:16" ht="14.45" customHeight="1" x14ac:dyDescent="0.25">
      <c r="A10" s="21">
        <v>620042000</v>
      </c>
      <c r="B10" s="130" t="s">
        <v>2733</v>
      </c>
      <c r="C10" s="251">
        <f>VLOOKUP(A10,'FFull Year'!A:D,4,0)</f>
        <v>0</v>
      </c>
      <c r="D10" s="152"/>
      <c r="E10" s="152"/>
      <c r="F10" s="151">
        <f>VLOOKUP(A10,'FFull Year'!A:E,5,0)</f>
        <v>0</v>
      </c>
      <c r="G10" s="151">
        <f>VLOOKUP(A10,'FTo Date'!A:C,3,0)</f>
        <v>0</v>
      </c>
      <c r="H10" s="152">
        <f t="shared" ref="H10:H16" si="0">F10-G10</f>
        <v>0</v>
      </c>
      <c r="I10" s="169"/>
      <c r="J10" s="188">
        <f t="shared" ref="J10:J16" si="1">F10+I10</f>
        <v>0</v>
      </c>
      <c r="K10" s="174">
        <f t="shared" ref="K10:K16" si="2">C10</f>
        <v>0</v>
      </c>
      <c r="L10" s="195"/>
      <c r="M10" s="174"/>
      <c r="N10" s="195"/>
      <c r="O10" s="181">
        <f t="shared" ref="O10:O16" si="3">SUM(K10:N10)</f>
        <v>0</v>
      </c>
      <c r="P10" s="249"/>
    </row>
    <row r="11" spans="1:16" ht="14.45" customHeight="1" x14ac:dyDescent="0.25">
      <c r="A11" s="21">
        <v>620042006</v>
      </c>
      <c r="B11" s="130" t="s">
        <v>3069</v>
      </c>
      <c r="C11" s="251">
        <f>VLOOKUP(A11,'FFull Year'!A:D,4,0)</f>
        <v>30700</v>
      </c>
      <c r="D11" s="152"/>
      <c r="E11" s="152"/>
      <c r="F11" s="151">
        <f>VLOOKUP(A11,'FFull Year'!A:E,5,0)</f>
        <v>30700</v>
      </c>
      <c r="G11" s="151">
        <f>VLOOKUP(A11,'FTo Date'!A:C,3,0)</f>
        <v>15360.48</v>
      </c>
      <c r="H11" s="152">
        <f t="shared" si="0"/>
        <v>15339.52</v>
      </c>
      <c r="I11" s="169"/>
      <c r="J11" s="188">
        <f t="shared" si="1"/>
        <v>30700</v>
      </c>
      <c r="K11" s="174">
        <f t="shared" si="2"/>
        <v>30700</v>
      </c>
      <c r="L11" s="195"/>
      <c r="M11" s="174"/>
      <c r="N11" s="195"/>
      <c r="O11" s="181">
        <f t="shared" si="3"/>
        <v>30700</v>
      </c>
      <c r="P11" s="249"/>
    </row>
    <row r="12" spans="1:16" ht="14.45" customHeight="1" x14ac:dyDescent="0.25">
      <c r="A12" s="21">
        <v>620042020</v>
      </c>
      <c r="B12" s="130" t="s">
        <v>3070</v>
      </c>
      <c r="C12" s="251">
        <f>VLOOKUP(A12,'FFull Year'!A:D,4,0)</f>
        <v>30300</v>
      </c>
      <c r="D12" s="152"/>
      <c r="E12" s="152"/>
      <c r="F12" s="151">
        <f>VLOOKUP(A12,'FFull Year'!A:E,5,0)</f>
        <v>30300</v>
      </c>
      <c r="G12" s="151">
        <f>VLOOKUP(A12,'FTo Date'!A:C,3,0)</f>
        <v>-3000</v>
      </c>
      <c r="H12" s="152">
        <f t="shared" si="0"/>
        <v>33300</v>
      </c>
      <c r="I12" s="169">
        <f>6000-F12</f>
        <v>-24300</v>
      </c>
      <c r="J12" s="188">
        <f t="shared" si="1"/>
        <v>6000</v>
      </c>
      <c r="K12" s="174">
        <f t="shared" si="2"/>
        <v>30300</v>
      </c>
      <c r="L12" s="195">
        <v>-9000</v>
      </c>
      <c r="M12" s="174"/>
      <c r="N12" s="195"/>
      <c r="O12" s="181">
        <f t="shared" si="3"/>
        <v>21300</v>
      </c>
      <c r="P12" s="273"/>
    </row>
    <row r="13" spans="1:16" ht="14.45" customHeight="1" x14ac:dyDescent="0.25">
      <c r="A13" s="21">
        <v>620042423</v>
      </c>
      <c r="B13" s="130" t="s">
        <v>3071</v>
      </c>
      <c r="C13" s="251">
        <f>VLOOKUP(A13,'FFull Year'!A:D,4,0)</f>
        <v>0</v>
      </c>
      <c r="D13" s="152"/>
      <c r="E13" s="152"/>
      <c r="F13" s="151">
        <f>VLOOKUP(A13,'FFull Year'!A:E,5,0)</f>
        <v>0</v>
      </c>
      <c r="G13" s="151">
        <f>VLOOKUP(A13,'FTo Date'!A:C,3,0)</f>
        <v>0</v>
      </c>
      <c r="H13" s="152">
        <f t="shared" si="0"/>
        <v>0</v>
      </c>
      <c r="I13" s="169"/>
      <c r="J13" s="188">
        <f t="shared" si="1"/>
        <v>0</v>
      </c>
      <c r="K13" s="174">
        <f t="shared" si="2"/>
        <v>0</v>
      </c>
      <c r="L13" s="195"/>
      <c r="M13" s="174"/>
      <c r="N13" s="195"/>
      <c r="O13" s="181">
        <f t="shared" si="3"/>
        <v>0</v>
      </c>
      <c r="P13" s="249"/>
    </row>
    <row r="14" spans="1:16" x14ac:dyDescent="0.25">
      <c r="A14" s="21">
        <v>620042500</v>
      </c>
      <c r="B14" s="130" t="s">
        <v>2736</v>
      </c>
      <c r="C14" s="251">
        <f>VLOOKUP(A14,'FFull Year'!A:D,4,0)</f>
        <v>4000</v>
      </c>
      <c r="D14" s="152"/>
      <c r="E14" s="152"/>
      <c r="F14" s="151">
        <f>VLOOKUP(A14,'FFull Year'!A:E,5,0)</f>
        <v>4000</v>
      </c>
      <c r="G14" s="151">
        <f>VLOOKUP(A14,'FTo Date'!A:C,3,0)</f>
        <v>515.1</v>
      </c>
      <c r="H14" s="152">
        <f t="shared" si="0"/>
        <v>3484.9</v>
      </c>
      <c r="I14" s="169">
        <v>-500</v>
      </c>
      <c r="J14" s="188">
        <f t="shared" si="1"/>
        <v>3500</v>
      </c>
      <c r="K14" s="174">
        <f t="shared" si="2"/>
        <v>4000</v>
      </c>
      <c r="L14" s="195"/>
      <c r="M14" s="174"/>
      <c r="N14" s="195"/>
      <c r="O14" s="181">
        <f t="shared" si="3"/>
        <v>4000</v>
      </c>
      <c r="P14" s="273"/>
    </row>
    <row r="15" spans="1:16" ht="14.45" customHeight="1" x14ac:dyDescent="0.25">
      <c r="A15" s="21">
        <v>620042502</v>
      </c>
      <c r="B15" s="130" t="s">
        <v>3072</v>
      </c>
      <c r="C15" s="251">
        <f>VLOOKUP(A15,'FFull Year'!A:D,4,0)</f>
        <v>0</v>
      </c>
      <c r="D15" s="152"/>
      <c r="E15" s="152"/>
      <c r="F15" s="151">
        <f>VLOOKUP(A15,'FFull Year'!A:E,5,0)</f>
        <v>0</v>
      </c>
      <c r="G15" s="151">
        <f>VLOOKUP(A15,'FTo Date'!A:C,3,0)</f>
        <v>0</v>
      </c>
      <c r="H15" s="152">
        <f t="shared" si="0"/>
        <v>0</v>
      </c>
      <c r="I15" s="169"/>
      <c r="J15" s="188">
        <f t="shared" si="1"/>
        <v>0</v>
      </c>
      <c r="K15" s="174">
        <f t="shared" si="2"/>
        <v>0</v>
      </c>
      <c r="L15" s="195"/>
      <c r="M15" s="174"/>
      <c r="N15" s="195"/>
      <c r="O15" s="181">
        <f t="shared" si="3"/>
        <v>0</v>
      </c>
      <c r="P15" s="249"/>
    </row>
    <row r="16" spans="1:16" ht="14.45" customHeight="1" x14ac:dyDescent="0.25">
      <c r="A16" s="21">
        <v>620042510</v>
      </c>
      <c r="B16" s="130" t="s">
        <v>3073</v>
      </c>
      <c r="C16" s="251">
        <f>VLOOKUP(A16,'FFull Year'!A:D,4,0)</f>
        <v>0</v>
      </c>
      <c r="D16" s="152"/>
      <c r="E16" s="152"/>
      <c r="F16" s="151">
        <f>VLOOKUP(A16,'FFull Year'!A:E,5,0)</f>
        <v>0</v>
      </c>
      <c r="G16" s="151">
        <f>VLOOKUP(A16,'FTo Date'!A:C,3,0)</f>
        <v>0</v>
      </c>
      <c r="H16" s="152">
        <f t="shared" si="0"/>
        <v>0</v>
      </c>
      <c r="I16" s="169">
        <v>500</v>
      </c>
      <c r="J16" s="188">
        <f t="shared" si="1"/>
        <v>500</v>
      </c>
      <c r="K16" s="174">
        <f t="shared" si="2"/>
        <v>0</v>
      </c>
      <c r="L16" s="195"/>
      <c r="M16" s="174"/>
      <c r="N16" s="195"/>
      <c r="O16" s="181">
        <f t="shared" si="3"/>
        <v>0</v>
      </c>
      <c r="P16" s="249"/>
    </row>
    <row r="17" spans="1:16" ht="14.45" customHeight="1" x14ac:dyDescent="0.25">
      <c r="A17" s="21"/>
      <c r="B17" s="131" t="s">
        <v>3066</v>
      </c>
      <c r="C17" s="276">
        <f t="shared" ref="C17:I17" si="4">SUM(C10:C16)</f>
        <v>65000</v>
      </c>
      <c r="D17" s="157">
        <f t="shared" si="4"/>
        <v>0</v>
      </c>
      <c r="E17" s="157">
        <f t="shared" si="4"/>
        <v>0</v>
      </c>
      <c r="F17" s="156">
        <f t="shared" si="4"/>
        <v>65000</v>
      </c>
      <c r="G17" s="156">
        <f t="shared" si="4"/>
        <v>12875.58</v>
      </c>
      <c r="H17" s="157">
        <f t="shared" si="4"/>
        <v>52124.420000000006</v>
      </c>
      <c r="I17" s="170">
        <f t="shared" si="4"/>
        <v>-24300</v>
      </c>
      <c r="J17" s="190">
        <f t="shared" ref="J17:O17" si="5">SUM(J10:J16)</f>
        <v>40700</v>
      </c>
      <c r="K17" s="176">
        <f t="shared" si="5"/>
        <v>65000</v>
      </c>
      <c r="L17" s="197">
        <f t="shared" si="5"/>
        <v>-9000</v>
      </c>
      <c r="M17" s="176">
        <f t="shared" si="5"/>
        <v>0</v>
      </c>
      <c r="N17" s="197">
        <f t="shared" si="5"/>
        <v>0</v>
      </c>
      <c r="O17" s="183">
        <f t="shared" si="5"/>
        <v>56000</v>
      </c>
      <c r="P17" s="249"/>
    </row>
    <row r="18" spans="1:16" ht="14.45" customHeight="1" x14ac:dyDescent="0.25">
      <c r="A18" s="21"/>
      <c r="B18" s="130"/>
      <c r="C18" s="251"/>
      <c r="D18" s="152"/>
      <c r="E18" s="152"/>
      <c r="F18" s="151"/>
      <c r="G18" s="151"/>
      <c r="H18" s="152"/>
      <c r="I18" s="169"/>
      <c r="J18" s="188"/>
      <c r="K18" s="174"/>
      <c r="L18" s="195"/>
      <c r="M18" s="174"/>
      <c r="N18" s="195"/>
      <c r="O18" s="181"/>
      <c r="P18" s="249"/>
    </row>
    <row r="19" spans="1:16" s="40" customFormat="1" ht="15.75" thickBot="1" x14ac:dyDescent="0.3">
      <c r="A19" s="289"/>
      <c r="B19" s="76" t="s">
        <v>3067</v>
      </c>
      <c r="C19" s="253">
        <f t="shared" ref="C19:O19" si="6">C17</f>
        <v>65000</v>
      </c>
      <c r="D19" s="167">
        <f t="shared" si="6"/>
        <v>0</v>
      </c>
      <c r="E19" s="167">
        <f t="shared" si="6"/>
        <v>0</v>
      </c>
      <c r="F19" s="166">
        <f t="shared" si="6"/>
        <v>65000</v>
      </c>
      <c r="G19" s="166">
        <f t="shared" si="6"/>
        <v>12875.58</v>
      </c>
      <c r="H19" s="284">
        <f t="shared" si="6"/>
        <v>52124.420000000006</v>
      </c>
      <c r="I19" s="172">
        <f t="shared" si="6"/>
        <v>-24300</v>
      </c>
      <c r="J19" s="193">
        <f t="shared" si="6"/>
        <v>40700</v>
      </c>
      <c r="K19" s="179">
        <f t="shared" si="6"/>
        <v>65000</v>
      </c>
      <c r="L19" s="200">
        <f t="shared" si="6"/>
        <v>-9000</v>
      </c>
      <c r="M19" s="179">
        <f t="shared" si="6"/>
        <v>0</v>
      </c>
      <c r="N19" s="200">
        <f t="shared" si="6"/>
        <v>0</v>
      </c>
      <c r="O19" s="186">
        <f t="shared" si="6"/>
        <v>56000</v>
      </c>
      <c r="P19" s="254"/>
    </row>
    <row r="20" spans="1:16" s="28" customFormat="1" x14ac:dyDescent="0.25">
      <c r="A20" s="26"/>
      <c r="B20" s="27"/>
      <c r="C20" s="291"/>
      <c r="D20" s="291"/>
      <c r="E20" s="291"/>
      <c r="F20" s="292"/>
      <c r="G20" s="292"/>
      <c r="H20" s="292"/>
      <c r="I20" s="292"/>
      <c r="J20" s="292"/>
      <c r="K20" s="292"/>
      <c r="L20" s="292"/>
      <c r="M20" s="292"/>
      <c r="N20" s="292"/>
      <c r="O20" s="292"/>
      <c r="P20" s="293"/>
    </row>
    <row r="21" spans="1:16" s="28" customFormat="1" x14ac:dyDescent="0.25">
      <c r="A21" s="29"/>
      <c r="C21" s="292"/>
      <c r="D21" s="292"/>
      <c r="E21" s="292"/>
      <c r="F21" s="260"/>
      <c r="G21" s="292"/>
      <c r="H21" s="292"/>
      <c r="I21" s="292"/>
      <c r="J21" s="292"/>
      <c r="K21" s="292"/>
      <c r="L21" s="292"/>
      <c r="M21" s="292"/>
      <c r="N21" s="292"/>
      <c r="O21" s="292"/>
      <c r="P21" s="293"/>
    </row>
    <row r="22" spans="1:16" s="28" customFormat="1" x14ac:dyDescent="0.25">
      <c r="A22" s="29"/>
      <c r="C22" s="292"/>
      <c r="D22" s="292"/>
      <c r="E22" s="292"/>
      <c r="F22" s="260"/>
      <c r="G22" s="292"/>
      <c r="H22" s="292"/>
      <c r="I22" s="292"/>
      <c r="J22" s="292"/>
      <c r="K22" s="292"/>
      <c r="L22" s="292"/>
      <c r="M22" s="292"/>
      <c r="N22" s="292"/>
      <c r="O22" s="292"/>
      <c r="P22" s="293"/>
    </row>
    <row r="23" spans="1:16" s="28" customFormat="1" x14ac:dyDescent="0.25">
      <c r="A23" s="29"/>
      <c r="C23" s="292"/>
      <c r="D23" s="292"/>
      <c r="E23" s="292"/>
      <c r="F23" s="294"/>
      <c r="G23" s="292"/>
      <c r="H23" s="292"/>
      <c r="I23" s="292"/>
      <c r="J23" s="292"/>
      <c r="K23" s="292"/>
      <c r="L23" s="292"/>
      <c r="M23" s="292"/>
      <c r="N23" s="292"/>
      <c r="O23" s="292"/>
      <c r="P23" s="293"/>
    </row>
    <row r="24" spans="1:16" s="28" customFormat="1" x14ac:dyDescent="0.25">
      <c r="A24" s="29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  <c r="N24" s="292"/>
      <c r="O24" s="292"/>
      <c r="P24" s="293"/>
    </row>
    <row r="25" spans="1:16" s="28" customFormat="1" x14ac:dyDescent="0.25">
      <c r="A25" s="29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3"/>
    </row>
    <row r="26" spans="1:16" s="28" customFormat="1" x14ac:dyDescent="0.25">
      <c r="A26" s="29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3"/>
    </row>
    <row r="27" spans="1:16" s="28" customFormat="1" x14ac:dyDescent="0.25">
      <c r="A27" s="26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3"/>
    </row>
    <row r="28" spans="1:16" s="32" customFormat="1" x14ac:dyDescent="0.25">
      <c r="A28" s="31"/>
      <c r="C28" s="295"/>
      <c r="D28" s="295"/>
      <c r="E28" s="295"/>
      <c r="F28" s="295"/>
      <c r="G28" s="295"/>
      <c r="H28" s="295"/>
      <c r="I28" s="292"/>
      <c r="J28" s="295"/>
      <c r="K28" s="295"/>
      <c r="L28" s="295"/>
      <c r="M28" s="295"/>
      <c r="N28" s="295"/>
      <c r="O28" s="295"/>
      <c r="P28" s="246"/>
    </row>
    <row r="29" spans="1:16" x14ac:dyDescent="0.25">
      <c r="C29" s="255"/>
      <c r="D29" s="255"/>
      <c r="E29" s="255"/>
      <c r="F29" s="255"/>
      <c r="G29" s="255"/>
      <c r="H29" s="255"/>
      <c r="I29" s="292"/>
      <c r="J29" s="255"/>
      <c r="K29" s="255"/>
      <c r="L29" s="255"/>
      <c r="M29" s="255"/>
      <c r="N29" s="255"/>
      <c r="O29" s="255"/>
    </row>
    <row r="30" spans="1:16" x14ac:dyDescent="0.25"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</row>
    <row r="31" spans="1:16" x14ac:dyDescent="0.25"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</row>
    <row r="32" spans="1:16" x14ac:dyDescent="0.25"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</row>
    <row r="33" spans="1:15" x14ac:dyDescent="0.25"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</row>
    <row r="34" spans="1:15" x14ac:dyDescent="0.25"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</row>
    <row r="35" spans="1:15" x14ac:dyDescent="0.25"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</row>
    <row r="36" spans="1:15" x14ac:dyDescent="0.25">
      <c r="A36" s="41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</row>
    <row r="37" spans="1:15" x14ac:dyDescent="0.25">
      <c r="A37" s="41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</row>
    <row r="38" spans="1:15" x14ac:dyDescent="0.25">
      <c r="A38" s="41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1:15" x14ac:dyDescent="0.25">
      <c r="A39" s="41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1:15" x14ac:dyDescent="0.25">
      <c r="A40" s="41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1:15" x14ac:dyDescent="0.25">
      <c r="A41" s="41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1:15" x14ac:dyDescent="0.25">
      <c r="A42" s="41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5" x14ac:dyDescent="0.25">
      <c r="A43" s="41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5" x14ac:dyDescent="0.25">
      <c r="A44" s="41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15" x14ac:dyDescent="0.25">
      <c r="A45" s="41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15" x14ac:dyDescent="0.25">
      <c r="A46" s="41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15" x14ac:dyDescent="0.25">
      <c r="A47" s="41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15" x14ac:dyDescent="0.25">
      <c r="A48" s="41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x14ac:dyDescent="0.25">
      <c r="A49" s="41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x14ac:dyDescent="0.25">
      <c r="A50" s="41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x14ac:dyDescent="0.25">
      <c r="A51" s="41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x14ac:dyDescent="0.25">
      <c r="A52" s="41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x14ac:dyDescent="0.25">
      <c r="A53" s="41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x14ac:dyDescent="0.25">
      <c r="A54" s="41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x14ac:dyDescent="0.25">
      <c r="A55" s="41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x14ac:dyDescent="0.25">
      <c r="A56" s="41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x14ac:dyDescent="0.25">
      <c r="A57" s="41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x14ac:dyDescent="0.25">
      <c r="A58" s="41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x14ac:dyDescent="0.25">
      <c r="A59" s="41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1:15" x14ac:dyDescent="0.25">
      <c r="A60" s="41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1:15" x14ac:dyDescent="0.25">
      <c r="A61" s="41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1:15" x14ac:dyDescent="0.25">
      <c r="A62" s="41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1:15" x14ac:dyDescent="0.25">
      <c r="A63" s="4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1:15" x14ac:dyDescent="0.25">
      <c r="A64" s="41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1:15" x14ac:dyDescent="0.25">
      <c r="A65" s="41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1:15" x14ac:dyDescent="0.25">
      <c r="A66" s="41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1:15" x14ac:dyDescent="0.25">
      <c r="A67" s="41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1:15" x14ac:dyDescent="0.25">
      <c r="A68" s="41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1:15" x14ac:dyDescent="0.25">
      <c r="A69" s="41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1:15" x14ac:dyDescent="0.25">
      <c r="A70" s="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1:15" x14ac:dyDescent="0.25">
      <c r="A71" s="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1:15" x14ac:dyDescent="0.25">
      <c r="A72" s="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15" x14ac:dyDescent="0.25">
      <c r="A73" s="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15" x14ac:dyDescent="0.25">
      <c r="A74" s="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15" x14ac:dyDescent="0.25">
      <c r="A75" s="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15" x14ac:dyDescent="0.25">
      <c r="A76" s="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15" x14ac:dyDescent="0.25">
      <c r="A77" s="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15" x14ac:dyDescent="0.25">
      <c r="A78" s="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15" x14ac:dyDescent="0.25">
      <c r="A79" s="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15" x14ac:dyDescent="0.25">
      <c r="A80" s="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1:15" x14ac:dyDescent="0.25">
      <c r="A81" s="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1:15" x14ac:dyDescent="0.25">
      <c r="A82" s="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1:15" x14ac:dyDescent="0.25">
      <c r="A83" s="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1:15" x14ac:dyDescent="0.25">
      <c r="A84" s="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1:15" x14ac:dyDescent="0.25">
      <c r="A85" s="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1:15" x14ac:dyDescent="0.25">
      <c r="A86" s="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1:15" x14ac:dyDescent="0.25">
      <c r="A87" s="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x14ac:dyDescent="0.25">
      <c r="A88" s="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1:15" x14ac:dyDescent="0.25">
      <c r="A89" s="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1:15" x14ac:dyDescent="0.25">
      <c r="A90" s="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1:15" x14ac:dyDescent="0.25">
      <c r="A91" s="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1:15" x14ac:dyDescent="0.25">
      <c r="A92" s="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1:15" x14ac:dyDescent="0.25">
      <c r="A93" s="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1:15" x14ac:dyDescent="0.25">
      <c r="A94" s="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1:15" x14ac:dyDescent="0.25">
      <c r="A95" s="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1:15" x14ac:dyDescent="0.25">
      <c r="A96" s="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1:15" x14ac:dyDescent="0.25">
      <c r="A97" s="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1:15" x14ac:dyDescent="0.25">
      <c r="A98" s="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1:15" x14ac:dyDescent="0.25">
      <c r="A99" s="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1:15" x14ac:dyDescent="0.25">
      <c r="A100" s="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1:15" x14ac:dyDescent="0.25">
      <c r="A101" s="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1:15" x14ac:dyDescent="0.25">
      <c r="A102" s="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1:15" x14ac:dyDescent="0.25">
      <c r="A103" s="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1:15" x14ac:dyDescent="0.25">
      <c r="A104" s="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1:15" x14ac:dyDescent="0.25">
      <c r="A105" s="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1:15" x14ac:dyDescent="0.25">
      <c r="A106" s="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1:15" x14ac:dyDescent="0.25">
      <c r="A107" s="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1:15" x14ac:dyDescent="0.25">
      <c r="A108" s="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1:15" x14ac:dyDescent="0.25">
      <c r="A109" s="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1:15" x14ac:dyDescent="0.25">
      <c r="A110" s="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1:15" x14ac:dyDescent="0.25">
      <c r="A111" s="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1:15" x14ac:dyDescent="0.25">
      <c r="A112" s="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1:15" x14ac:dyDescent="0.25">
      <c r="A113" s="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25">
      <c r="A114" s="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1:15" x14ac:dyDescent="0.25">
      <c r="A115" s="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1:15" x14ac:dyDescent="0.25">
      <c r="A116" s="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1:15" x14ac:dyDescent="0.25">
      <c r="A117" s="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1:15" x14ac:dyDescent="0.25">
      <c r="A118" s="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1:15" x14ac:dyDescent="0.25">
      <c r="A119" s="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1:15" x14ac:dyDescent="0.25">
      <c r="A120" s="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1:15" x14ac:dyDescent="0.25">
      <c r="A121" s="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1:15" x14ac:dyDescent="0.25">
      <c r="A122" s="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1:15" x14ac:dyDescent="0.25">
      <c r="A123" s="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1:15" x14ac:dyDescent="0.25">
      <c r="A124" s="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1:15" x14ac:dyDescent="0.25">
      <c r="A125" s="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1:15" x14ac:dyDescent="0.25">
      <c r="A126" s="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1:15" x14ac:dyDescent="0.25">
      <c r="A127" s="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1:15" x14ac:dyDescent="0.25">
      <c r="A128" s="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1:15" x14ac:dyDescent="0.25">
      <c r="A129" s="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1:15" x14ac:dyDescent="0.25">
      <c r="A130" s="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1:15" x14ac:dyDescent="0.25">
      <c r="A131" s="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1:15" x14ac:dyDescent="0.25">
      <c r="A132" s="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1:15" x14ac:dyDescent="0.25">
      <c r="A133" s="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1:15" x14ac:dyDescent="0.25">
      <c r="A134" s="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1:15" x14ac:dyDescent="0.25">
      <c r="A135" s="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1:15" x14ac:dyDescent="0.25">
      <c r="A136" s="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1:15" x14ac:dyDescent="0.25">
      <c r="A137" s="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1:15" x14ac:dyDescent="0.25">
      <c r="A138" s="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1:15" x14ac:dyDescent="0.25">
      <c r="A139" s="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1:15" x14ac:dyDescent="0.25">
      <c r="A140" s="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1:15" x14ac:dyDescent="0.25">
      <c r="A141" s="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1:15" x14ac:dyDescent="0.25">
      <c r="A142" s="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1:15" x14ac:dyDescent="0.25">
      <c r="A143" s="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1:15" x14ac:dyDescent="0.25">
      <c r="A144" s="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1:15" x14ac:dyDescent="0.25">
      <c r="A145" s="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1:15" x14ac:dyDescent="0.25">
      <c r="A146" s="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1:15" x14ac:dyDescent="0.25">
      <c r="A147" s="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1:15" x14ac:dyDescent="0.25">
      <c r="A148" s="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1:15" x14ac:dyDescent="0.25">
      <c r="A149" s="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1:15" x14ac:dyDescent="0.25">
      <c r="A150" s="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1:15" x14ac:dyDescent="0.25">
      <c r="A151" s="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1:15" x14ac:dyDescent="0.25">
      <c r="A152" s="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1:15" x14ac:dyDescent="0.25">
      <c r="A153" s="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1:15" x14ac:dyDescent="0.25">
      <c r="A154" s="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1:15" x14ac:dyDescent="0.25">
      <c r="A155" s="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1:15" x14ac:dyDescent="0.25">
      <c r="A156" s="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1:15" x14ac:dyDescent="0.25">
      <c r="A157" s="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1:15" x14ac:dyDescent="0.25">
      <c r="A158" s="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1:15" x14ac:dyDescent="0.25">
      <c r="A159" s="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1:15" x14ac:dyDescent="0.25">
      <c r="A160" s="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1:15" x14ac:dyDescent="0.25">
      <c r="A161" s="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1:15" x14ac:dyDescent="0.25">
      <c r="A162" s="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1:15" x14ac:dyDescent="0.25">
      <c r="A163" s="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1:15" x14ac:dyDescent="0.25">
      <c r="A164" s="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1:15" x14ac:dyDescent="0.25">
      <c r="A165" s="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1:15" x14ac:dyDescent="0.25">
      <c r="A166" s="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1:15" x14ac:dyDescent="0.25">
      <c r="A167" s="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1:15" x14ac:dyDescent="0.25">
      <c r="A168" s="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1:15" x14ac:dyDescent="0.25">
      <c r="A169" s="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1:15" x14ac:dyDescent="0.25">
      <c r="A170" s="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1:15" x14ac:dyDescent="0.25">
      <c r="A171" s="41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</row>
    <row r="172" spans="1:15" x14ac:dyDescent="0.25">
      <c r="A172" s="41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</row>
    <row r="173" spans="1:15" x14ac:dyDescent="0.25">
      <c r="A173" s="41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</row>
    <row r="174" spans="1:15" x14ac:dyDescent="0.25">
      <c r="A174" s="41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</row>
    <row r="175" spans="1:15" x14ac:dyDescent="0.25">
      <c r="A175" s="41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</row>
    <row r="176" spans="1:15" x14ac:dyDescent="0.25">
      <c r="A176" s="41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</row>
    <row r="177" spans="1:15" x14ac:dyDescent="0.25">
      <c r="A177" s="41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</row>
    <row r="178" spans="1:15" x14ac:dyDescent="0.25">
      <c r="A178" s="41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</row>
    <row r="179" spans="1:15" x14ac:dyDescent="0.25">
      <c r="A179" s="41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</row>
    <row r="180" spans="1:15" x14ac:dyDescent="0.25">
      <c r="A180" s="41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</row>
    <row r="181" spans="1:15" x14ac:dyDescent="0.25">
      <c r="A181" s="41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</row>
    <row r="182" spans="1:15" x14ac:dyDescent="0.25">
      <c r="A182" s="41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</row>
    <row r="183" spans="1:15" x14ac:dyDescent="0.25">
      <c r="A183" s="41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</row>
    <row r="184" spans="1:15" x14ac:dyDescent="0.25">
      <c r="A184" s="41"/>
      <c r="C184" s="255"/>
      <c r="D184" s="255"/>
      <c r="E184" s="255"/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</row>
    <row r="185" spans="1:15" x14ac:dyDescent="0.25">
      <c r="A185" s="41"/>
      <c r="C185" s="255"/>
      <c r="D185" s="255"/>
      <c r="E185" s="255"/>
      <c r="F185" s="255"/>
      <c r="G185" s="255"/>
      <c r="H185" s="255"/>
      <c r="I185" s="255"/>
      <c r="J185" s="255"/>
      <c r="K185" s="255"/>
      <c r="L185" s="255"/>
      <c r="M185" s="255"/>
      <c r="N185" s="255"/>
      <c r="O185" s="255"/>
    </row>
    <row r="186" spans="1:15" x14ac:dyDescent="0.25">
      <c r="A186" s="41"/>
      <c r="C186" s="255"/>
      <c r="D186" s="255"/>
      <c r="E186" s="255"/>
      <c r="F186" s="255"/>
      <c r="G186" s="255"/>
      <c r="H186" s="255"/>
      <c r="I186" s="255"/>
      <c r="J186" s="255"/>
      <c r="K186" s="255"/>
      <c r="L186" s="255"/>
      <c r="M186" s="255"/>
      <c r="N186" s="255"/>
      <c r="O186" s="255"/>
    </row>
    <row r="187" spans="1:15" x14ac:dyDescent="0.25">
      <c r="A187" s="41"/>
      <c r="C187" s="255"/>
      <c r="D187" s="255"/>
      <c r="E187" s="255"/>
      <c r="F187" s="255"/>
      <c r="G187" s="255"/>
      <c r="H187" s="255"/>
      <c r="I187" s="255"/>
      <c r="J187" s="255"/>
      <c r="K187" s="255"/>
      <c r="L187" s="255"/>
      <c r="M187" s="255"/>
      <c r="N187" s="255"/>
      <c r="O187" s="255"/>
    </row>
    <row r="188" spans="1:15" x14ac:dyDescent="0.25">
      <c r="A188" s="41"/>
      <c r="C188" s="255"/>
      <c r="D188" s="255"/>
      <c r="E188" s="255"/>
      <c r="F188" s="255"/>
      <c r="G188" s="255"/>
      <c r="H188" s="255"/>
      <c r="I188" s="255"/>
      <c r="J188" s="255"/>
      <c r="K188" s="255"/>
      <c r="L188" s="255"/>
      <c r="M188" s="255"/>
      <c r="N188" s="255"/>
      <c r="O188" s="255"/>
    </row>
    <row r="189" spans="1:15" x14ac:dyDescent="0.25">
      <c r="A189" s="41"/>
      <c r="C189" s="255"/>
      <c r="D189" s="255"/>
      <c r="E189" s="255"/>
      <c r="F189" s="255"/>
      <c r="G189" s="255"/>
      <c r="H189" s="255"/>
      <c r="I189" s="255"/>
      <c r="J189" s="255"/>
      <c r="K189" s="255"/>
      <c r="L189" s="255"/>
      <c r="M189" s="255"/>
      <c r="N189" s="255"/>
      <c r="O189" s="255"/>
    </row>
    <row r="190" spans="1:15" x14ac:dyDescent="0.25">
      <c r="A190" s="41"/>
      <c r="C190" s="255"/>
      <c r="D190" s="255"/>
      <c r="E190" s="255"/>
      <c r="F190" s="255"/>
      <c r="G190" s="255"/>
      <c r="H190" s="255"/>
      <c r="I190" s="255"/>
      <c r="J190" s="255"/>
      <c r="K190" s="255"/>
      <c r="L190" s="255"/>
      <c r="M190" s="255"/>
      <c r="N190" s="255"/>
      <c r="O190" s="255"/>
    </row>
    <row r="191" spans="1:15" x14ac:dyDescent="0.25">
      <c r="A191" s="41"/>
      <c r="C191" s="255"/>
      <c r="D191" s="255"/>
      <c r="E191" s="255"/>
      <c r="F191" s="255"/>
      <c r="G191" s="255"/>
      <c r="H191" s="255"/>
      <c r="I191" s="255"/>
      <c r="J191" s="255"/>
      <c r="K191" s="255"/>
      <c r="L191" s="255"/>
      <c r="M191" s="255"/>
      <c r="N191" s="255"/>
      <c r="O191" s="255"/>
    </row>
    <row r="192" spans="1:15" x14ac:dyDescent="0.25">
      <c r="A192" s="41"/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</row>
    <row r="193" spans="1:15" x14ac:dyDescent="0.25">
      <c r="A193" s="41"/>
      <c r="C193" s="255"/>
      <c r="D193" s="255"/>
      <c r="E193" s="255"/>
      <c r="F193" s="255"/>
      <c r="G193" s="255"/>
      <c r="H193" s="255"/>
      <c r="I193" s="255"/>
      <c r="J193" s="255"/>
      <c r="K193" s="255"/>
      <c r="L193" s="255"/>
      <c r="M193" s="255"/>
      <c r="N193" s="255"/>
      <c r="O193" s="255"/>
    </row>
    <row r="194" spans="1:15" x14ac:dyDescent="0.25">
      <c r="A194" s="41"/>
      <c r="C194" s="255"/>
      <c r="D194" s="255"/>
      <c r="E194" s="255"/>
      <c r="F194" s="255"/>
      <c r="G194" s="255"/>
      <c r="H194" s="255"/>
      <c r="I194" s="255"/>
      <c r="J194" s="255"/>
      <c r="K194" s="255"/>
      <c r="L194" s="255"/>
      <c r="M194" s="255"/>
      <c r="N194" s="255"/>
      <c r="O194" s="255"/>
    </row>
    <row r="195" spans="1:15" x14ac:dyDescent="0.25">
      <c r="A195" s="41"/>
      <c r="C195" s="255"/>
      <c r="D195" s="255"/>
      <c r="E195" s="255"/>
      <c r="F195" s="255"/>
      <c r="G195" s="255"/>
      <c r="H195" s="255"/>
      <c r="I195" s="255"/>
      <c r="J195" s="255"/>
      <c r="K195" s="255"/>
      <c r="L195" s="255"/>
      <c r="M195" s="255"/>
      <c r="N195" s="255"/>
      <c r="O195" s="255"/>
    </row>
    <row r="196" spans="1:15" x14ac:dyDescent="0.25">
      <c r="A196" s="41"/>
      <c r="C196" s="255"/>
      <c r="D196" s="255"/>
      <c r="E196" s="255"/>
      <c r="F196" s="255"/>
      <c r="G196" s="255"/>
      <c r="H196" s="255"/>
      <c r="I196" s="255"/>
      <c r="J196" s="255"/>
      <c r="K196" s="255"/>
      <c r="L196" s="255"/>
      <c r="M196" s="255"/>
      <c r="N196" s="255"/>
      <c r="O196" s="255"/>
    </row>
    <row r="197" spans="1:15" x14ac:dyDescent="0.25">
      <c r="A197" s="41"/>
      <c r="C197" s="255"/>
      <c r="D197" s="255"/>
      <c r="E197" s="255"/>
      <c r="F197" s="255"/>
      <c r="G197" s="255"/>
      <c r="H197" s="255"/>
      <c r="I197" s="255"/>
      <c r="J197" s="255"/>
      <c r="K197" s="255"/>
      <c r="L197" s="255"/>
      <c r="M197" s="255"/>
      <c r="N197" s="255"/>
      <c r="O197" s="255"/>
    </row>
    <row r="198" spans="1:15" x14ac:dyDescent="0.25">
      <c r="A198" s="41"/>
      <c r="C198" s="255"/>
      <c r="D198" s="255"/>
      <c r="E198" s="255"/>
      <c r="F198" s="255"/>
      <c r="G198" s="255"/>
      <c r="H198" s="255"/>
      <c r="I198" s="255"/>
      <c r="J198" s="255"/>
      <c r="K198" s="255"/>
      <c r="L198" s="255"/>
      <c r="M198" s="255"/>
      <c r="N198" s="255"/>
      <c r="O198" s="255"/>
    </row>
    <row r="199" spans="1:15" x14ac:dyDescent="0.25">
      <c r="A199" s="41"/>
    </row>
    <row r="200" spans="1:15" x14ac:dyDescent="0.25">
      <c r="A200" s="41"/>
    </row>
    <row r="201" spans="1:15" x14ac:dyDescent="0.25">
      <c r="A201" s="41"/>
    </row>
    <row r="202" spans="1:15" x14ac:dyDescent="0.25">
      <c r="A202" s="41"/>
    </row>
    <row r="203" spans="1:15" x14ac:dyDescent="0.25">
      <c r="A203" s="41"/>
    </row>
    <row r="204" spans="1:15" x14ac:dyDescent="0.25">
      <c r="A204" s="41"/>
    </row>
    <row r="205" spans="1:15" x14ac:dyDescent="0.25">
      <c r="A205" s="41"/>
    </row>
    <row r="206" spans="1:15" x14ac:dyDescent="0.25">
      <c r="A206" s="41"/>
    </row>
    <row r="207" spans="1:15" x14ac:dyDescent="0.25">
      <c r="A207" s="41"/>
    </row>
    <row r="208" spans="1:15" x14ac:dyDescent="0.25">
      <c r="A208" s="41"/>
    </row>
    <row r="209" spans="1:1" x14ac:dyDescent="0.25">
      <c r="A209" s="41"/>
    </row>
    <row r="210" spans="1:1" x14ac:dyDescent="0.25">
      <c r="A210" s="41"/>
    </row>
    <row r="211" spans="1:1" x14ac:dyDescent="0.25">
      <c r="A211" s="41"/>
    </row>
    <row r="212" spans="1:1" x14ac:dyDescent="0.25">
      <c r="A212" s="41"/>
    </row>
    <row r="213" spans="1:1" x14ac:dyDescent="0.25">
      <c r="A213" s="41"/>
    </row>
    <row r="214" spans="1:1" x14ac:dyDescent="0.25">
      <c r="A214" s="41"/>
    </row>
    <row r="215" spans="1:1" x14ac:dyDescent="0.25">
      <c r="A215" s="41"/>
    </row>
    <row r="216" spans="1:1" x14ac:dyDescent="0.25">
      <c r="A216" s="41"/>
    </row>
    <row r="217" spans="1:1" x14ac:dyDescent="0.25">
      <c r="A217" s="41"/>
    </row>
    <row r="218" spans="1:1" x14ac:dyDescent="0.25">
      <c r="A218" s="41"/>
    </row>
    <row r="219" spans="1:1" x14ac:dyDescent="0.25">
      <c r="A219" s="41"/>
    </row>
    <row r="220" spans="1:1" x14ac:dyDescent="0.25">
      <c r="A220" s="41"/>
    </row>
    <row r="221" spans="1:1" x14ac:dyDescent="0.25">
      <c r="A221" s="41"/>
    </row>
    <row r="222" spans="1:1" x14ac:dyDescent="0.25">
      <c r="A222" s="41"/>
    </row>
    <row r="223" spans="1:1" x14ac:dyDescent="0.25">
      <c r="A223" s="41"/>
    </row>
    <row r="224" spans="1:1" x14ac:dyDescent="0.25">
      <c r="A224" s="41"/>
    </row>
    <row r="225" spans="1:1" x14ac:dyDescent="0.25">
      <c r="A225" s="41"/>
    </row>
    <row r="226" spans="1:1" x14ac:dyDescent="0.25">
      <c r="A226" s="41"/>
    </row>
    <row r="227" spans="1:1" x14ac:dyDescent="0.25">
      <c r="A227" s="41"/>
    </row>
    <row r="228" spans="1:1" x14ac:dyDescent="0.25">
      <c r="A228" s="41"/>
    </row>
    <row r="229" spans="1:1" x14ac:dyDescent="0.25">
      <c r="A229" s="41"/>
    </row>
    <row r="230" spans="1:1" x14ac:dyDescent="0.25">
      <c r="A230" s="41"/>
    </row>
    <row r="231" spans="1:1" x14ac:dyDescent="0.25">
      <c r="A231" s="41"/>
    </row>
    <row r="232" spans="1:1" x14ac:dyDescent="0.25">
      <c r="A232" s="41"/>
    </row>
    <row r="233" spans="1:1" x14ac:dyDescent="0.25">
      <c r="A233" s="41"/>
    </row>
    <row r="234" spans="1:1" x14ac:dyDescent="0.25">
      <c r="A234" s="41"/>
    </row>
    <row r="235" spans="1:1" x14ac:dyDescent="0.25">
      <c r="A235" s="41"/>
    </row>
    <row r="236" spans="1:1" x14ac:dyDescent="0.25">
      <c r="A236" s="41"/>
    </row>
    <row r="237" spans="1:1" x14ac:dyDescent="0.25">
      <c r="A237" s="41"/>
    </row>
    <row r="238" spans="1:1" x14ac:dyDescent="0.25">
      <c r="A238" s="41"/>
    </row>
    <row r="239" spans="1:1" x14ac:dyDescent="0.25">
      <c r="A239" s="41"/>
    </row>
    <row r="240" spans="1:1" x14ac:dyDescent="0.25">
      <c r="A240" s="41"/>
    </row>
    <row r="241" spans="1:1" x14ac:dyDescent="0.25">
      <c r="A241" s="41"/>
    </row>
    <row r="242" spans="1:1" x14ac:dyDescent="0.25">
      <c r="A242" s="41"/>
    </row>
    <row r="243" spans="1:1" x14ac:dyDescent="0.25">
      <c r="A243" s="41"/>
    </row>
    <row r="244" spans="1:1" x14ac:dyDescent="0.25">
      <c r="A244" s="41"/>
    </row>
    <row r="245" spans="1:1" x14ac:dyDescent="0.25">
      <c r="A245" s="41"/>
    </row>
    <row r="246" spans="1:1" x14ac:dyDescent="0.25">
      <c r="A246" s="41"/>
    </row>
    <row r="247" spans="1:1" x14ac:dyDescent="0.25">
      <c r="A247" s="41"/>
    </row>
    <row r="248" spans="1:1" x14ac:dyDescent="0.25">
      <c r="A248" s="41"/>
    </row>
    <row r="249" spans="1:1" x14ac:dyDescent="0.25">
      <c r="A249" s="41"/>
    </row>
    <row r="250" spans="1:1" x14ac:dyDescent="0.25">
      <c r="A250" s="41"/>
    </row>
    <row r="251" spans="1:1" x14ac:dyDescent="0.25">
      <c r="A251" s="41"/>
    </row>
    <row r="252" spans="1:1" x14ac:dyDescent="0.25">
      <c r="A252" s="41"/>
    </row>
    <row r="253" spans="1:1" x14ac:dyDescent="0.25">
      <c r="A253" s="41"/>
    </row>
    <row r="254" spans="1:1" x14ac:dyDescent="0.25">
      <c r="A254" s="41"/>
    </row>
    <row r="255" spans="1:1" x14ac:dyDescent="0.25">
      <c r="A255" s="41"/>
    </row>
    <row r="256" spans="1:1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  <row r="313" spans="1:1" x14ac:dyDescent="0.25">
      <c r="A313" s="41"/>
    </row>
    <row r="314" spans="1:1" x14ac:dyDescent="0.25">
      <c r="A314" s="41"/>
    </row>
    <row r="315" spans="1:1" x14ac:dyDescent="0.25">
      <c r="A315" s="41"/>
    </row>
    <row r="316" spans="1:1" x14ac:dyDescent="0.25">
      <c r="A316" s="41"/>
    </row>
    <row r="317" spans="1:1" x14ac:dyDescent="0.25">
      <c r="A317" s="41"/>
    </row>
    <row r="318" spans="1:1" x14ac:dyDescent="0.25">
      <c r="A318" s="41"/>
    </row>
    <row r="319" spans="1:1" x14ac:dyDescent="0.25">
      <c r="A319" s="41"/>
    </row>
    <row r="320" spans="1:1" x14ac:dyDescent="0.25">
      <c r="A320" s="41"/>
    </row>
    <row r="321" spans="1:1" x14ac:dyDescent="0.25">
      <c r="A321" s="41"/>
    </row>
    <row r="322" spans="1:1" x14ac:dyDescent="0.25">
      <c r="A322" s="41"/>
    </row>
    <row r="323" spans="1:1" x14ac:dyDescent="0.25">
      <c r="A323" s="41"/>
    </row>
    <row r="324" spans="1:1" x14ac:dyDescent="0.25">
      <c r="A324" s="41"/>
    </row>
    <row r="325" spans="1:1" x14ac:dyDescent="0.25">
      <c r="A325" s="41"/>
    </row>
    <row r="326" spans="1:1" x14ac:dyDescent="0.25">
      <c r="A326" s="41"/>
    </row>
    <row r="327" spans="1:1" x14ac:dyDescent="0.25">
      <c r="A327" s="41"/>
    </row>
    <row r="328" spans="1:1" x14ac:dyDescent="0.25">
      <c r="A328" s="41"/>
    </row>
    <row r="329" spans="1:1" x14ac:dyDescent="0.25">
      <c r="A329" s="41"/>
    </row>
    <row r="330" spans="1:1" x14ac:dyDescent="0.25">
      <c r="A330" s="41"/>
    </row>
    <row r="331" spans="1:1" x14ac:dyDescent="0.25">
      <c r="A331" s="41"/>
    </row>
    <row r="332" spans="1:1" x14ac:dyDescent="0.25">
      <c r="A332" s="41"/>
    </row>
    <row r="333" spans="1:1" x14ac:dyDescent="0.25">
      <c r="A333" s="41"/>
    </row>
    <row r="334" spans="1:1" x14ac:dyDescent="0.25">
      <c r="A334" s="41"/>
    </row>
    <row r="335" spans="1:1" x14ac:dyDescent="0.25">
      <c r="A335" s="41"/>
    </row>
    <row r="336" spans="1:1" x14ac:dyDescent="0.25">
      <c r="A336" s="41"/>
    </row>
    <row r="337" spans="1:1" x14ac:dyDescent="0.25">
      <c r="A337" s="41"/>
    </row>
    <row r="338" spans="1:1" x14ac:dyDescent="0.25">
      <c r="A338" s="41"/>
    </row>
    <row r="339" spans="1:1" x14ac:dyDescent="0.25">
      <c r="A339" s="41"/>
    </row>
    <row r="340" spans="1:1" x14ac:dyDescent="0.25">
      <c r="A340" s="41"/>
    </row>
    <row r="341" spans="1:1" x14ac:dyDescent="0.25">
      <c r="A341" s="41"/>
    </row>
    <row r="342" spans="1:1" x14ac:dyDescent="0.25">
      <c r="A342" s="41"/>
    </row>
    <row r="343" spans="1:1" x14ac:dyDescent="0.25">
      <c r="A343" s="41"/>
    </row>
    <row r="344" spans="1:1" x14ac:dyDescent="0.25">
      <c r="A344" s="41"/>
    </row>
    <row r="345" spans="1:1" x14ac:dyDescent="0.25">
      <c r="A345" s="41"/>
    </row>
    <row r="346" spans="1:1" x14ac:dyDescent="0.25">
      <c r="A346" s="41"/>
    </row>
    <row r="347" spans="1:1" x14ac:dyDescent="0.25">
      <c r="A347" s="41"/>
    </row>
    <row r="348" spans="1:1" x14ac:dyDescent="0.25">
      <c r="A348" s="41"/>
    </row>
    <row r="349" spans="1:1" x14ac:dyDescent="0.25">
      <c r="A349" s="41"/>
    </row>
    <row r="350" spans="1:1" x14ac:dyDescent="0.25">
      <c r="A350" s="41"/>
    </row>
    <row r="351" spans="1:1" x14ac:dyDescent="0.25">
      <c r="A351" s="41"/>
    </row>
    <row r="352" spans="1:1" x14ac:dyDescent="0.25">
      <c r="A352" s="41"/>
    </row>
    <row r="353" spans="1:1" x14ac:dyDescent="0.25">
      <c r="A353" s="41"/>
    </row>
    <row r="354" spans="1:1" x14ac:dyDescent="0.25">
      <c r="A354" s="41"/>
    </row>
    <row r="355" spans="1:1" x14ac:dyDescent="0.25">
      <c r="A355" s="41"/>
    </row>
    <row r="356" spans="1:1" x14ac:dyDescent="0.25">
      <c r="A356" s="41"/>
    </row>
    <row r="357" spans="1:1" x14ac:dyDescent="0.25">
      <c r="A357" s="41"/>
    </row>
    <row r="358" spans="1:1" x14ac:dyDescent="0.25">
      <c r="A358" s="41"/>
    </row>
    <row r="359" spans="1:1" x14ac:dyDescent="0.25">
      <c r="A359" s="41"/>
    </row>
    <row r="360" spans="1:1" x14ac:dyDescent="0.25">
      <c r="A360" s="41"/>
    </row>
    <row r="361" spans="1:1" x14ac:dyDescent="0.25">
      <c r="A361" s="41"/>
    </row>
    <row r="362" spans="1:1" x14ac:dyDescent="0.25">
      <c r="A362" s="41"/>
    </row>
    <row r="363" spans="1:1" x14ac:dyDescent="0.25">
      <c r="A363" s="41"/>
    </row>
    <row r="364" spans="1:1" x14ac:dyDescent="0.25">
      <c r="A364" s="41"/>
    </row>
    <row r="365" spans="1:1" x14ac:dyDescent="0.25">
      <c r="A365" s="41"/>
    </row>
    <row r="366" spans="1:1" x14ac:dyDescent="0.25">
      <c r="A366" s="41"/>
    </row>
    <row r="367" spans="1:1" x14ac:dyDescent="0.25">
      <c r="A367" s="41"/>
    </row>
    <row r="368" spans="1:1" x14ac:dyDescent="0.25">
      <c r="A368" s="41"/>
    </row>
    <row r="369" spans="1:1" x14ac:dyDescent="0.25">
      <c r="A369" s="41"/>
    </row>
    <row r="370" spans="1:1" x14ac:dyDescent="0.25">
      <c r="A370" s="41"/>
    </row>
    <row r="371" spans="1:1" x14ac:dyDescent="0.25">
      <c r="A371" s="41"/>
    </row>
    <row r="372" spans="1:1" x14ac:dyDescent="0.25">
      <c r="A372" s="41"/>
    </row>
    <row r="373" spans="1:1" x14ac:dyDescent="0.25">
      <c r="A373" s="41"/>
    </row>
    <row r="374" spans="1:1" x14ac:dyDescent="0.25">
      <c r="A374" s="41"/>
    </row>
    <row r="375" spans="1:1" x14ac:dyDescent="0.25">
      <c r="A375" s="41"/>
    </row>
    <row r="376" spans="1:1" x14ac:dyDescent="0.25">
      <c r="A376" s="41"/>
    </row>
    <row r="377" spans="1:1" x14ac:dyDescent="0.25">
      <c r="A377" s="41"/>
    </row>
    <row r="378" spans="1:1" x14ac:dyDescent="0.25">
      <c r="A378" s="41"/>
    </row>
    <row r="379" spans="1:1" x14ac:dyDescent="0.25">
      <c r="A379" s="41"/>
    </row>
    <row r="380" spans="1:1" x14ac:dyDescent="0.25">
      <c r="A380" s="41"/>
    </row>
    <row r="381" spans="1:1" x14ac:dyDescent="0.25">
      <c r="A381" s="41"/>
    </row>
    <row r="382" spans="1:1" x14ac:dyDescent="0.25">
      <c r="A382" s="41"/>
    </row>
    <row r="383" spans="1:1" x14ac:dyDescent="0.25">
      <c r="A383" s="41"/>
    </row>
    <row r="384" spans="1:1" x14ac:dyDescent="0.25">
      <c r="A384" s="41"/>
    </row>
    <row r="385" spans="1:1" x14ac:dyDescent="0.25">
      <c r="A385" s="41"/>
    </row>
    <row r="386" spans="1:1" x14ac:dyDescent="0.25">
      <c r="A386" s="41"/>
    </row>
    <row r="387" spans="1:1" x14ac:dyDescent="0.25">
      <c r="A387" s="41"/>
    </row>
    <row r="388" spans="1:1" x14ac:dyDescent="0.25">
      <c r="A388" s="41"/>
    </row>
    <row r="389" spans="1:1" x14ac:dyDescent="0.25">
      <c r="A389" s="41"/>
    </row>
    <row r="390" spans="1:1" x14ac:dyDescent="0.25">
      <c r="A390" s="41"/>
    </row>
    <row r="391" spans="1:1" x14ac:dyDescent="0.25">
      <c r="A391" s="41"/>
    </row>
    <row r="392" spans="1:1" x14ac:dyDescent="0.25">
      <c r="A392" s="41"/>
    </row>
    <row r="393" spans="1:1" x14ac:dyDescent="0.25">
      <c r="A393" s="41"/>
    </row>
    <row r="394" spans="1:1" x14ac:dyDescent="0.25">
      <c r="A394" s="41"/>
    </row>
    <row r="395" spans="1:1" x14ac:dyDescent="0.25">
      <c r="A395" s="41"/>
    </row>
    <row r="396" spans="1:1" x14ac:dyDescent="0.25">
      <c r="A396" s="41"/>
    </row>
    <row r="397" spans="1:1" x14ac:dyDescent="0.25">
      <c r="A397" s="41"/>
    </row>
    <row r="398" spans="1:1" x14ac:dyDescent="0.25">
      <c r="A398" s="41"/>
    </row>
    <row r="399" spans="1:1" x14ac:dyDescent="0.25">
      <c r="A399" s="41"/>
    </row>
    <row r="400" spans="1:1" x14ac:dyDescent="0.25">
      <c r="A400" s="41"/>
    </row>
    <row r="401" spans="1:1" x14ac:dyDescent="0.25">
      <c r="A401" s="41"/>
    </row>
    <row r="402" spans="1:1" x14ac:dyDescent="0.25">
      <c r="A402" s="41"/>
    </row>
    <row r="403" spans="1:1" x14ac:dyDescent="0.25">
      <c r="A403" s="41"/>
    </row>
    <row r="404" spans="1:1" x14ac:dyDescent="0.25">
      <c r="A404" s="41"/>
    </row>
    <row r="405" spans="1:1" x14ac:dyDescent="0.25">
      <c r="A405" s="41"/>
    </row>
    <row r="406" spans="1:1" x14ac:dyDescent="0.25">
      <c r="A406" s="41"/>
    </row>
    <row r="407" spans="1:1" x14ac:dyDescent="0.25">
      <c r="A407" s="41"/>
    </row>
    <row r="408" spans="1:1" x14ac:dyDescent="0.25">
      <c r="A408" s="41"/>
    </row>
    <row r="409" spans="1:1" x14ac:dyDescent="0.25">
      <c r="A409" s="41"/>
    </row>
    <row r="410" spans="1:1" x14ac:dyDescent="0.25">
      <c r="A410" s="41"/>
    </row>
    <row r="411" spans="1:1" x14ac:dyDescent="0.25">
      <c r="A411" s="41"/>
    </row>
    <row r="412" spans="1:1" x14ac:dyDescent="0.25">
      <c r="A412" s="41"/>
    </row>
    <row r="413" spans="1:1" x14ac:dyDescent="0.25">
      <c r="A413" s="41"/>
    </row>
    <row r="414" spans="1:1" x14ac:dyDescent="0.25">
      <c r="A414" s="41"/>
    </row>
    <row r="415" spans="1:1" x14ac:dyDescent="0.25">
      <c r="A415" s="41"/>
    </row>
    <row r="416" spans="1:1" x14ac:dyDescent="0.25">
      <c r="A416" s="41"/>
    </row>
    <row r="417" spans="1:1" x14ac:dyDescent="0.25">
      <c r="A417" s="41"/>
    </row>
    <row r="418" spans="1:1" x14ac:dyDescent="0.25">
      <c r="A418" s="41"/>
    </row>
    <row r="419" spans="1:1" x14ac:dyDescent="0.25">
      <c r="A419" s="41"/>
    </row>
    <row r="420" spans="1:1" x14ac:dyDescent="0.25">
      <c r="A420" s="41"/>
    </row>
    <row r="421" spans="1:1" x14ac:dyDescent="0.25">
      <c r="A421" s="41"/>
    </row>
    <row r="422" spans="1:1" x14ac:dyDescent="0.25">
      <c r="A422" s="41"/>
    </row>
    <row r="423" spans="1:1" x14ac:dyDescent="0.25">
      <c r="A423" s="41"/>
    </row>
    <row r="424" spans="1:1" x14ac:dyDescent="0.25">
      <c r="A424" s="41"/>
    </row>
    <row r="425" spans="1:1" x14ac:dyDescent="0.25">
      <c r="A425" s="41"/>
    </row>
    <row r="426" spans="1:1" x14ac:dyDescent="0.25">
      <c r="A426" s="41"/>
    </row>
    <row r="427" spans="1:1" x14ac:dyDescent="0.25">
      <c r="A427" s="41"/>
    </row>
    <row r="428" spans="1:1" x14ac:dyDescent="0.25">
      <c r="A428" s="41"/>
    </row>
    <row r="429" spans="1:1" x14ac:dyDescent="0.25">
      <c r="A429" s="41"/>
    </row>
    <row r="430" spans="1:1" x14ac:dyDescent="0.25">
      <c r="A430" s="41"/>
    </row>
    <row r="431" spans="1:1" x14ac:dyDescent="0.25">
      <c r="A431" s="41"/>
    </row>
    <row r="432" spans="1:1" x14ac:dyDescent="0.25">
      <c r="A432" s="41"/>
    </row>
    <row r="433" spans="1:1" x14ac:dyDescent="0.25">
      <c r="A433" s="41"/>
    </row>
    <row r="434" spans="1:1" x14ac:dyDescent="0.25">
      <c r="A434" s="41"/>
    </row>
    <row r="435" spans="1:1" x14ac:dyDescent="0.25">
      <c r="A435" s="41"/>
    </row>
    <row r="436" spans="1:1" x14ac:dyDescent="0.25">
      <c r="A436" s="41"/>
    </row>
    <row r="437" spans="1:1" x14ac:dyDescent="0.25">
      <c r="A437" s="41"/>
    </row>
    <row r="438" spans="1:1" x14ac:dyDescent="0.25">
      <c r="A438" s="41"/>
    </row>
    <row r="439" spans="1:1" x14ac:dyDescent="0.25">
      <c r="A439" s="41"/>
    </row>
    <row r="440" spans="1:1" x14ac:dyDescent="0.25">
      <c r="A440" s="41"/>
    </row>
    <row r="441" spans="1:1" x14ac:dyDescent="0.25">
      <c r="A441" s="41"/>
    </row>
    <row r="442" spans="1:1" x14ac:dyDescent="0.25">
      <c r="A442" s="41"/>
    </row>
    <row r="443" spans="1:1" x14ac:dyDescent="0.25">
      <c r="A443" s="41"/>
    </row>
    <row r="444" spans="1:1" x14ac:dyDescent="0.25">
      <c r="A444" s="41"/>
    </row>
    <row r="445" spans="1:1" x14ac:dyDescent="0.25">
      <c r="A445" s="41"/>
    </row>
    <row r="446" spans="1:1" x14ac:dyDescent="0.25">
      <c r="A446" s="41"/>
    </row>
    <row r="447" spans="1:1" x14ac:dyDescent="0.25">
      <c r="A447" s="41"/>
    </row>
    <row r="448" spans="1:1" x14ac:dyDescent="0.25">
      <c r="A448" s="41"/>
    </row>
    <row r="449" spans="1:1" x14ac:dyDescent="0.25">
      <c r="A449" s="41"/>
    </row>
    <row r="450" spans="1:1" x14ac:dyDescent="0.25">
      <c r="A450" s="41"/>
    </row>
    <row r="451" spans="1:1" x14ac:dyDescent="0.25">
      <c r="A451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85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49"/>
  <sheetViews>
    <sheetView zoomScale="85" zoomScaleNormal="85" workbookViewId="0">
      <pane xSplit="1" ySplit="3" topLeftCell="B4" activePane="bottomRight" state="frozen"/>
      <selection activeCell="E31" sqref="E31"/>
      <selection pane="topRight" activeCell="E31" sqref="E31"/>
      <selection pane="bottomLeft" activeCell="E31" sqref="E31"/>
      <selection pane="bottomRight" activeCell="O4" sqref="O4"/>
    </sheetView>
  </sheetViews>
  <sheetFormatPr defaultColWidth="9.140625" defaultRowHeight="15" x14ac:dyDescent="0.25"/>
  <cols>
    <col min="1" max="1" width="11.5703125" style="13" customWidth="1"/>
    <col min="2" max="2" width="29.140625" style="41" bestFit="1" customWidth="1"/>
    <col min="3" max="3" width="10.140625" style="4" customWidth="1"/>
    <col min="4" max="5" width="10.140625" style="4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40.28515625" style="246" customWidth="1"/>
    <col min="17" max="16384" width="9.140625" style="41"/>
  </cols>
  <sheetData>
    <row r="1" spans="1:16" x14ac:dyDescent="0.25">
      <c r="A1" s="1992" t="s">
        <v>3024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1" t="s">
        <v>2914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45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2893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6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3"/>
    </row>
    <row r="7" spans="1:16" x14ac:dyDescent="0.25">
      <c r="A7" s="20"/>
      <c r="B7" s="129" t="s">
        <v>1</v>
      </c>
      <c r="C7" s="269"/>
      <c r="D7" s="270"/>
      <c r="E7" s="270"/>
      <c r="F7" s="147"/>
      <c r="G7" s="147"/>
      <c r="H7" s="148"/>
      <c r="I7" s="168"/>
      <c r="J7" s="187"/>
      <c r="K7" s="173"/>
      <c r="L7" s="194"/>
      <c r="M7" s="173"/>
      <c r="N7" s="194"/>
      <c r="O7" s="180"/>
      <c r="P7" s="272"/>
    </row>
    <row r="8" spans="1:16" x14ac:dyDescent="0.25">
      <c r="A8" s="20"/>
      <c r="B8" s="129"/>
      <c r="C8" s="276"/>
      <c r="D8" s="157"/>
      <c r="E8" s="157"/>
      <c r="F8" s="151"/>
      <c r="G8" s="151"/>
      <c r="H8" s="152"/>
      <c r="I8" s="169"/>
      <c r="J8" s="188"/>
      <c r="K8" s="174"/>
      <c r="L8" s="195"/>
      <c r="M8" s="174"/>
      <c r="N8" s="195"/>
      <c r="O8" s="181"/>
      <c r="P8" s="272"/>
    </row>
    <row r="9" spans="1:16" x14ac:dyDescent="0.25">
      <c r="A9" s="20"/>
      <c r="B9" s="131" t="s">
        <v>2744</v>
      </c>
      <c r="C9" s="276"/>
      <c r="D9" s="157"/>
      <c r="E9" s="157"/>
      <c r="F9" s="151"/>
      <c r="G9" s="151"/>
      <c r="H9" s="152"/>
      <c r="I9" s="169"/>
      <c r="J9" s="188"/>
      <c r="K9" s="174"/>
      <c r="L9" s="195"/>
      <c r="M9" s="174"/>
      <c r="N9" s="195"/>
      <c r="O9" s="181"/>
      <c r="P9" s="272"/>
    </row>
    <row r="10" spans="1:16" ht="14.45" customHeight="1" x14ac:dyDescent="0.25">
      <c r="A10" s="21">
        <v>620052002</v>
      </c>
      <c r="B10" s="130" t="s">
        <v>3064</v>
      </c>
      <c r="C10" s="251">
        <f>VLOOKUP(A10,'FFull Year'!A:D,4,0)</f>
        <v>0</v>
      </c>
      <c r="D10" s="152"/>
      <c r="E10" s="152"/>
      <c r="F10" s="151">
        <f>VLOOKUP(A10,'FFull Year'!A:E,5,0)</f>
        <v>0</v>
      </c>
      <c r="G10" s="151">
        <f>VLOOKUP(A10,'FTo Date'!A:C,3,0)</f>
        <v>0</v>
      </c>
      <c r="H10" s="152">
        <f>F10-G10</f>
        <v>0</v>
      </c>
      <c r="I10" s="169"/>
      <c r="J10" s="188">
        <f>F10+I10</f>
        <v>0</v>
      </c>
      <c r="K10" s="174">
        <f>C10</f>
        <v>0</v>
      </c>
      <c r="L10" s="195"/>
      <c r="M10" s="174"/>
      <c r="N10" s="195"/>
      <c r="O10" s="181">
        <f>SUM(K10:N10)</f>
        <v>0</v>
      </c>
      <c r="P10" s="249"/>
    </row>
    <row r="11" spans="1:16" x14ac:dyDescent="0.25">
      <c r="A11" s="21">
        <v>620052500</v>
      </c>
      <c r="B11" s="130" t="s">
        <v>2736</v>
      </c>
      <c r="C11" s="251">
        <f>VLOOKUP(A11,'FFull Year'!A:D,4,0)</f>
        <v>900</v>
      </c>
      <c r="D11" s="152"/>
      <c r="E11" s="152"/>
      <c r="F11" s="151">
        <f>VLOOKUP(A11,'FFull Year'!A:E,5,0)</f>
        <v>900</v>
      </c>
      <c r="G11" s="151">
        <f>VLOOKUP(A11,'FTo Date'!A:C,3,0)</f>
        <v>2802.74</v>
      </c>
      <c r="H11" s="152">
        <f>F11-G11</f>
        <v>-1902.7399999999998</v>
      </c>
      <c r="I11" s="169">
        <v>400</v>
      </c>
      <c r="J11" s="188">
        <f>F11+I11</f>
        <v>1300</v>
      </c>
      <c r="K11" s="174">
        <f>C11</f>
        <v>900</v>
      </c>
      <c r="L11" s="195"/>
      <c r="M11" s="174"/>
      <c r="N11" s="195"/>
      <c r="O11" s="181">
        <f>SUM(K11:N11)</f>
        <v>900</v>
      </c>
      <c r="P11" s="273"/>
    </row>
    <row r="12" spans="1:16" ht="14.45" customHeight="1" x14ac:dyDescent="0.25">
      <c r="A12" s="21">
        <v>620052701</v>
      </c>
      <c r="B12" s="130" t="s">
        <v>2914</v>
      </c>
      <c r="C12" s="251">
        <f>VLOOKUP(A12,'FFull Year'!A:D,4,0)</f>
        <v>800</v>
      </c>
      <c r="D12" s="152"/>
      <c r="E12" s="152"/>
      <c r="F12" s="151">
        <f>VLOOKUP(A12,'FFull Year'!A:E,5,0)</f>
        <v>800</v>
      </c>
      <c r="G12" s="151">
        <f>VLOOKUP(A12,'FTo Date'!A:C,3,0)</f>
        <v>0</v>
      </c>
      <c r="H12" s="152">
        <f>F12-G12</f>
        <v>800</v>
      </c>
      <c r="I12" s="169"/>
      <c r="J12" s="188">
        <f>F12+I12</f>
        <v>800</v>
      </c>
      <c r="K12" s="174">
        <f>C12</f>
        <v>800</v>
      </c>
      <c r="L12" s="195"/>
      <c r="M12" s="174"/>
      <c r="N12" s="195"/>
      <c r="O12" s="181">
        <f>SUM(K12:N12)</f>
        <v>800</v>
      </c>
      <c r="P12" s="249"/>
    </row>
    <row r="13" spans="1:16" ht="14.45" customHeight="1" x14ac:dyDescent="0.25">
      <c r="A13" s="21">
        <v>620052702</v>
      </c>
      <c r="B13" s="130" t="s">
        <v>3074</v>
      </c>
      <c r="C13" s="251">
        <f>VLOOKUP(A13,'FFull Year'!A:D,4,0)</f>
        <v>17000</v>
      </c>
      <c r="D13" s="152"/>
      <c r="E13" s="152"/>
      <c r="F13" s="151">
        <f>VLOOKUP(A13,'FFull Year'!A:E,5,0)</f>
        <v>17000</v>
      </c>
      <c r="G13" s="151">
        <f>VLOOKUP(A13,'FTo Date'!A:C,3,0)</f>
        <v>4532.97</v>
      </c>
      <c r="H13" s="152">
        <f>F13-G13</f>
        <v>12467.029999999999</v>
      </c>
      <c r="I13" s="169">
        <v>-4000</v>
      </c>
      <c r="J13" s="188">
        <f>F13+I13</f>
        <v>13000</v>
      </c>
      <c r="K13" s="174">
        <f>C13</f>
        <v>17000</v>
      </c>
      <c r="L13" s="195"/>
      <c r="M13" s="174"/>
      <c r="N13" s="195"/>
      <c r="O13" s="181">
        <f>SUM(K13:N13)</f>
        <v>17000</v>
      </c>
      <c r="P13" s="249"/>
    </row>
    <row r="14" spans="1:16" ht="14.45" customHeight="1" x14ac:dyDescent="0.25">
      <c r="A14" s="21">
        <v>620053081</v>
      </c>
      <c r="B14" s="130" t="s">
        <v>3075</v>
      </c>
      <c r="C14" s="251">
        <f>VLOOKUP(A14,'FFull Year'!A:D,4,0)</f>
        <v>2500</v>
      </c>
      <c r="D14" s="152"/>
      <c r="E14" s="152"/>
      <c r="F14" s="151">
        <f>VLOOKUP(A14,'FFull Year'!A:E,5,0)</f>
        <v>2500</v>
      </c>
      <c r="G14" s="151">
        <f>VLOOKUP(A14,'FTo Date'!A:C,3,0)</f>
        <v>-624.42999999999995</v>
      </c>
      <c r="H14" s="152">
        <f>F14-G14</f>
        <v>3124.43</v>
      </c>
      <c r="I14" s="169"/>
      <c r="J14" s="188">
        <f>F14+I14</f>
        <v>2500</v>
      </c>
      <c r="K14" s="174">
        <f>C14</f>
        <v>2500</v>
      </c>
      <c r="L14" s="195"/>
      <c r="M14" s="174"/>
      <c r="N14" s="195"/>
      <c r="O14" s="181">
        <f>SUM(K14:N14)</f>
        <v>2500</v>
      </c>
      <c r="P14" s="249"/>
    </row>
    <row r="15" spans="1:16" ht="14.45" customHeight="1" x14ac:dyDescent="0.25">
      <c r="A15" s="21"/>
      <c r="B15" s="131" t="s">
        <v>3066</v>
      </c>
      <c r="C15" s="276">
        <f t="shared" ref="C15:O15" si="0">SUM(C10:C14)</f>
        <v>21200</v>
      </c>
      <c r="D15" s="157">
        <f t="shared" si="0"/>
        <v>0</v>
      </c>
      <c r="E15" s="157">
        <f t="shared" si="0"/>
        <v>0</v>
      </c>
      <c r="F15" s="156">
        <f t="shared" si="0"/>
        <v>21200</v>
      </c>
      <c r="G15" s="156">
        <f t="shared" si="0"/>
        <v>6711.28</v>
      </c>
      <c r="H15" s="157">
        <f t="shared" si="0"/>
        <v>14488.72</v>
      </c>
      <c r="I15" s="170">
        <f t="shared" si="0"/>
        <v>-3600</v>
      </c>
      <c r="J15" s="190">
        <f t="shared" si="0"/>
        <v>17600</v>
      </c>
      <c r="K15" s="176">
        <f t="shared" si="0"/>
        <v>21200</v>
      </c>
      <c r="L15" s="197">
        <f t="shared" si="0"/>
        <v>0</v>
      </c>
      <c r="M15" s="176">
        <f t="shared" si="0"/>
        <v>0</v>
      </c>
      <c r="N15" s="197">
        <f t="shared" si="0"/>
        <v>0</v>
      </c>
      <c r="O15" s="183">
        <f t="shared" si="0"/>
        <v>21200</v>
      </c>
      <c r="P15" s="249"/>
    </row>
    <row r="16" spans="1:16" ht="14.45" customHeight="1" x14ac:dyDescent="0.25">
      <c r="A16" s="21"/>
      <c r="B16" s="130"/>
      <c r="C16" s="251"/>
      <c r="D16" s="152"/>
      <c r="E16" s="152"/>
      <c r="F16" s="151"/>
      <c r="G16" s="151"/>
      <c r="H16" s="152"/>
      <c r="I16" s="169"/>
      <c r="J16" s="188"/>
      <c r="K16" s="174"/>
      <c r="L16" s="195"/>
      <c r="M16" s="174"/>
      <c r="N16" s="195"/>
      <c r="O16" s="181"/>
      <c r="P16" s="249"/>
    </row>
    <row r="17" spans="1:16" ht="14.45" customHeight="1" thickBot="1" x14ac:dyDescent="0.3">
      <c r="A17" s="289"/>
      <c r="B17" s="76" t="s">
        <v>3067</v>
      </c>
      <c r="C17" s="253">
        <f t="shared" ref="C17:O17" si="1">C15</f>
        <v>21200</v>
      </c>
      <c r="D17" s="167">
        <f t="shared" si="1"/>
        <v>0</v>
      </c>
      <c r="E17" s="167">
        <f t="shared" si="1"/>
        <v>0</v>
      </c>
      <c r="F17" s="166">
        <f t="shared" si="1"/>
        <v>21200</v>
      </c>
      <c r="G17" s="166">
        <f t="shared" si="1"/>
        <v>6711.28</v>
      </c>
      <c r="H17" s="167">
        <f t="shared" si="1"/>
        <v>14488.72</v>
      </c>
      <c r="I17" s="172">
        <f t="shared" si="1"/>
        <v>-3600</v>
      </c>
      <c r="J17" s="193">
        <f t="shared" si="1"/>
        <v>17600</v>
      </c>
      <c r="K17" s="179">
        <f t="shared" si="1"/>
        <v>21200</v>
      </c>
      <c r="L17" s="200">
        <f t="shared" si="1"/>
        <v>0</v>
      </c>
      <c r="M17" s="179">
        <f t="shared" si="1"/>
        <v>0</v>
      </c>
      <c r="N17" s="200">
        <f t="shared" si="1"/>
        <v>0</v>
      </c>
      <c r="O17" s="186">
        <f t="shared" si="1"/>
        <v>21200</v>
      </c>
      <c r="P17" s="290"/>
    </row>
    <row r="18" spans="1:16" s="28" customFormat="1" x14ac:dyDescent="0.25">
      <c r="A18" s="26"/>
      <c r="B18" s="27"/>
      <c r="C18" s="291"/>
      <c r="D18" s="291"/>
      <c r="E18" s="291"/>
      <c r="F18" s="292"/>
      <c r="G18" s="292"/>
      <c r="H18" s="292"/>
      <c r="I18" s="292"/>
      <c r="J18" s="292"/>
      <c r="K18" s="292"/>
      <c r="L18" s="292"/>
      <c r="M18" s="292"/>
      <c r="N18" s="292"/>
      <c r="O18" s="292"/>
      <c r="P18" s="293"/>
    </row>
    <row r="19" spans="1:16" s="28" customFormat="1" x14ac:dyDescent="0.25">
      <c r="A19" s="29"/>
      <c r="C19" s="292"/>
      <c r="D19" s="292"/>
      <c r="E19" s="292"/>
      <c r="F19" s="260"/>
      <c r="G19" s="292"/>
      <c r="H19" s="292"/>
      <c r="I19" s="292"/>
      <c r="J19" s="292"/>
      <c r="K19" s="292"/>
      <c r="L19" s="292"/>
      <c r="M19" s="292"/>
      <c r="N19" s="292"/>
      <c r="O19" s="292"/>
      <c r="P19" s="293"/>
    </row>
    <row r="20" spans="1:16" s="28" customFormat="1" x14ac:dyDescent="0.25">
      <c r="A20" s="29"/>
      <c r="C20" s="292"/>
      <c r="D20" s="292"/>
      <c r="E20" s="292"/>
      <c r="F20" s="260"/>
      <c r="G20" s="292"/>
      <c r="H20" s="292"/>
      <c r="I20" s="292"/>
      <c r="J20" s="292"/>
      <c r="K20" s="292"/>
      <c r="L20" s="292"/>
      <c r="M20" s="292"/>
      <c r="N20" s="292"/>
      <c r="O20" s="292"/>
      <c r="P20" s="293"/>
    </row>
    <row r="21" spans="1:16" s="28" customFormat="1" x14ac:dyDescent="0.25">
      <c r="A21" s="29"/>
      <c r="C21" s="292"/>
      <c r="D21" s="292"/>
      <c r="E21" s="292"/>
      <c r="F21" s="294"/>
      <c r="G21" s="292"/>
      <c r="H21" s="292"/>
      <c r="I21" s="292"/>
      <c r="J21" s="292"/>
      <c r="K21" s="292"/>
      <c r="L21" s="292"/>
      <c r="M21" s="292"/>
      <c r="N21" s="292"/>
      <c r="O21" s="292"/>
      <c r="P21" s="293"/>
    </row>
    <row r="22" spans="1:16" s="28" customFormat="1" x14ac:dyDescent="0.25">
      <c r="A22" s="29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2"/>
      <c r="P22" s="293"/>
    </row>
    <row r="23" spans="1:16" s="28" customFormat="1" x14ac:dyDescent="0.25">
      <c r="A23" s="29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292"/>
      <c r="P23" s="293"/>
    </row>
    <row r="24" spans="1:16" s="28" customFormat="1" x14ac:dyDescent="0.25">
      <c r="A24" s="29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  <c r="N24" s="292"/>
      <c r="O24" s="292"/>
      <c r="P24" s="293"/>
    </row>
    <row r="25" spans="1:16" s="28" customFormat="1" x14ac:dyDescent="0.25">
      <c r="A25" s="26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3"/>
    </row>
    <row r="26" spans="1:16" s="32" customFormat="1" x14ac:dyDescent="0.25">
      <c r="A26" s="31"/>
      <c r="C26" s="295"/>
      <c r="D26" s="295"/>
      <c r="E26" s="295"/>
      <c r="F26" s="295"/>
      <c r="G26" s="295"/>
      <c r="H26" s="295"/>
      <c r="I26" s="292"/>
      <c r="J26" s="295"/>
      <c r="K26" s="295"/>
      <c r="L26" s="295"/>
      <c r="M26" s="295"/>
      <c r="N26" s="295"/>
      <c r="O26" s="295"/>
      <c r="P26" s="246"/>
    </row>
    <row r="27" spans="1:16" x14ac:dyDescent="0.25">
      <c r="C27" s="255"/>
      <c r="D27" s="255"/>
      <c r="E27" s="255"/>
      <c r="F27" s="255"/>
      <c r="G27" s="255"/>
      <c r="H27" s="255"/>
      <c r="I27" s="292"/>
      <c r="J27" s="255"/>
      <c r="K27" s="255"/>
      <c r="L27" s="255"/>
      <c r="M27" s="255"/>
      <c r="N27" s="255"/>
      <c r="O27" s="255"/>
    </row>
    <row r="28" spans="1:16" x14ac:dyDescent="0.25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</row>
    <row r="29" spans="1:16" x14ac:dyDescent="0.25"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</row>
    <row r="30" spans="1:16" x14ac:dyDescent="0.25"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</row>
    <row r="31" spans="1:16" x14ac:dyDescent="0.25"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</row>
    <row r="32" spans="1:16" x14ac:dyDescent="0.25"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</row>
    <row r="33" spans="1:15" x14ac:dyDescent="0.25"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</row>
    <row r="34" spans="1:15" x14ac:dyDescent="0.25">
      <c r="A34" s="41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</row>
    <row r="35" spans="1:15" x14ac:dyDescent="0.25">
      <c r="A35" s="41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</row>
    <row r="36" spans="1:15" x14ac:dyDescent="0.25">
      <c r="A36" s="41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</row>
    <row r="37" spans="1:15" x14ac:dyDescent="0.25">
      <c r="A37" s="41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</row>
    <row r="38" spans="1:15" x14ac:dyDescent="0.25">
      <c r="A38" s="41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1:15" x14ac:dyDescent="0.25">
      <c r="A39" s="41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1:15" x14ac:dyDescent="0.25">
      <c r="A40" s="41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1:15" x14ac:dyDescent="0.25">
      <c r="A41" s="41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1:15" x14ac:dyDescent="0.25">
      <c r="A42" s="41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5" x14ac:dyDescent="0.25">
      <c r="A43" s="41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5" x14ac:dyDescent="0.25">
      <c r="A44" s="41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15" x14ac:dyDescent="0.25">
      <c r="A45" s="41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15" x14ac:dyDescent="0.25">
      <c r="A46" s="41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15" x14ac:dyDescent="0.25">
      <c r="A47" s="41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15" x14ac:dyDescent="0.25">
      <c r="A48" s="41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x14ac:dyDescent="0.25">
      <c r="A49" s="41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x14ac:dyDescent="0.25">
      <c r="A50" s="41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x14ac:dyDescent="0.25">
      <c r="A51" s="41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x14ac:dyDescent="0.25">
      <c r="A52" s="41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x14ac:dyDescent="0.25">
      <c r="A53" s="41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x14ac:dyDescent="0.25">
      <c r="A54" s="41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x14ac:dyDescent="0.25">
      <c r="A55" s="41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x14ac:dyDescent="0.25">
      <c r="A56" s="41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x14ac:dyDescent="0.25">
      <c r="A57" s="41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x14ac:dyDescent="0.25">
      <c r="A58" s="41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x14ac:dyDescent="0.25">
      <c r="A59" s="41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1:15" x14ac:dyDescent="0.25">
      <c r="A60" s="41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1:15" x14ac:dyDescent="0.25">
      <c r="A61" s="41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1:15" x14ac:dyDescent="0.25">
      <c r="A62" s="41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1:15" x14ac:dyDescent="0.25">
      <c r="A63" s="4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1:15" x14ac:dyDescent="0.25">
      <c r="A64" s="41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1:15" x14ac:dyDescent="0.25">
      <c r="A65" s="41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1:15" x14ac:dyDescent="0.25">
      <c r="A66" s="41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1:15" x14ac:dyDescent="0.25">
      <c r="A67" s="41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1:15" x14ac:dyDescent="0.25">
      <c r="A68" s="41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1:15" x14ac:dyDescent="0.25">
      <c r="A69" s="41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1:15" x14ac:dyDescent="0.25">
      <c r="A70" s="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1:15" x14ac:dyDescent="0.25">
      <c r="A71" s="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1:15" x14ac:dyDescent="0.25">
      <c r="A72" s="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15" x14ac:dyDescent="0.25">
      <c r="A73" s="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15" x14ac:dyDescent="0.25">
      <c r="A74" s="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15" x14ac:dyDescent="0.25">
      <c r="A75" s="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15" x14ac:dyDescent="0.25">
      <c r="A76" s="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15" x14ac:dyDescent="0.25">
      <c r="A77" s="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15" x14ac:dyDescent="0.25">
      <c r="A78" s="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15" x14ac:dyDescent="0.25">
      <c r="A79" s="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15" x14ac:dyDescent="0.25">
      <c r="A80" s="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1:15" x14ac:dyDescent="0.25">
      <c r="A81" s="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1:15" x14ac:dyDescent="0.25">
      <c r="A82" s="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1:15" x14ac:dyDescent="0.25">
      <c r="A83" s="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1:15" x14ac:dyDescent="0.25">
      <c r="A84" s="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1:15" x14ac:dyDescent="0.25">
      <c r="A85" s="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1:15" x14ac:dyDescent="0.25">
      <c r="A86" s="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1:15" x14ac:dyDescent="0.25">
      <c r="A87" s="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x14ac:dyDescent="0.25">
      <c r="A88" s="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1:15" x14ac:dyDescent="0.25">
      <c r="A89" s="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1:15" x14ac:dyDescent="0.25">
      <c r="A90" s="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1:15" x14ac:dyDescent="0.25">
      <c r="A91" s="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1:15" x14ac:dyDescent="0.25">
      <c r="A92" s="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1:15" x14ac:dyDescent="0.25">
      <c r="A93" s="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1:15" x14ac:dyDescent="0.25">
      <c r="A94" s="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1:15" x14ac:dyDescent="0.25">
      <c r="A95" s="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1:15" x14ac:dyDescent="0.25">
      <c r="A96" s="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1:15" x14ac:dyDescent="0.25">
      <c r="A97" s="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1:15" x14ac:dyDescent="0.25">
      <c r="A98" s="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1:15" x14ac:dyDescent="0.25">
      <c r="A99" s="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1:15" x14ac:dyDescent="0.25">
      <c r="A100" s="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1:15" x14ac:dyDescent="0.25">
      <c r="A101" s="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1:15" x14ac:dyDescent="0.25">
      <c r="A102" s="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1:15" x14ac:dyDescent="0.25">
      <c r="A103" s="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1:15" x14ac:dyDescent="0.25">
      <c r="A104" s="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1:15" x14ac:dyDescent="0.25">
      <c r="A105" s="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1:15" x14ac:dyDescent="0.25">
      <c r="A106" s="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1:15" x14ac:dyDescent="0.25">
      <c r="A107" s="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1:15" x14ac:dyDescent="0.25">
      <c r="A108" s="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1:15" x14ac:dyDescent="0.25">
      <c r="A109" s="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1:15" x14ac:dyDescent="0.25">
      <c r="A110" s="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1:15" x14ac:dyDescent="0.25">
      <c r="A111" s="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1:15" x14ac:dyDescent="0.25">
      <c r="A112" s="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1:15" x14ac:dyDescent="0.25">
      <c r="A113" s="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25">
      <c r="A114" s="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1:15" x14ac:dyDescent="0.25">
      <c r="A115" s="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1:15" x14ac:dyDescent="0.25">
      <c r="A116" s="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1:15" x14ac:dyDescent="0.25">
      <c r="A117" s="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1:15" x14ac:dyDescent="0.25">
      <c r="A118" s="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1:15" x14ac:dyDescent="0.25">
      <c r="A119" s="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1:15" x14ac:dyDescent="0.25">
      <c r="A120" s="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1:15" x14ac:dyDescent="0.25">
      <c r="A121" s="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1:15" x14ac:dyDescent="0.25">
      <c r="A122" s="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1:15" x14ac:dyDescent="0.25">
      <c r="A123" s="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1:15" x14ac:dyDescent="0.25">
      <c r="A124" s="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1:15" x14ac:dyDescent="0.25">
      <c r="A125" s="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1:15" x14ac:dyDescent="0.25">
      <c r="A126" s="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1:15" x14ac:dyDescent="0.25">
      <c r="A127" s="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1:15" x14ac:dyDescent="0.25">
      <c r="A128" s="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1:15" x14ac:dyDescent="0.25">
      <c r="A129" s="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1:15" x14ac:dyDescent="0.25">
      <c r="A130" s="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1:15" x14ac:dyDescent="0.25">
      <c r="A131" s="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1:15" x14ac:dyDescent="0.25">
      <c r="A132" s="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1:15" x14ac:dyDescent="0.25">
      <c r="A133" s="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1:15" x14ac:dyDescent="0.25">
      <c r="A134" s="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1:15" x14ac:dyDescent="0.25">
      <c r="A135" s="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1:15" x14ac:dyDescent="0.25">
      <c r="A136" s="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1:15" x14ac:dyDescent="0.25">
      <c r="A137" s="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1:15" x14ac:dyDescent="0.25">
      <c r="A138" s="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1:15" x14ac:dyDescent="0.25">
      <c r="A139" s="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1:15" x14ac:dyDescent="0.25">
      <c r="A140" s="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1:15" x14ac:dyDescent="0.25">
      <c r="A141" s="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1:15" x14ac:dyDescent="0.25">
      <c r="A142" s="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1:15" x14ac:dyDescent="0.25">
      <c r="A143" s="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1:15" x14ac:dyDescent="0.25">
      <c r="A144" s="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1:15" x14ac:dyDescent="0.25">
      <c r="A145" s="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1:15" x14ac:dyDescent="0.25">
      <c r="A146" s="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1:15" x14ac:dyDescent="0.25">
      <c r="A147" s="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1:15" x14ac:dyDescent="0.25">
      <c r="A148" s="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1:15" x14ac:dyDescent="0.25">
      <c r="A149" s="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1:15" x14ac:dyDescent="0.25">
      <c r="A150" s="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1:15" x14ac:dyDescent="0.25">
      <c r="A151" s="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1:15" x14ac:dyDescent="0.25">
      <c r="A152" s="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1:15" x14ac:dyDescent="0.25">
      <c r="A153" s="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1:15" x14ac:dyDescent="0.25">
      <c r="A154" s="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1:15" x14ac:dyDescent="0.25">
      <c r="A155" s="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1:15" x14ac:dyDescent="0.25">
      <c r="A156" s="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1:15" x14ac:dyDescent="0.25">
      <c r="A157" s="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1:15" x14ac:dyDescent="0.25">
      <c r="A158" s="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1:15" x14ac:dyDescent="0.25">
      <c r="A159" s="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1:15" x14ac:dyDescent="0.25">
      <c r="A160" s="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1:15" x14ac:dyDescent="0.25">
      <c r="A161" s="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1:15" x14ac:dyDescent="0.25">
      <c r="A162" s="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1:15" x14ac:dyDescent="0.25">
      <c r="A163" s="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1:15" x14ac:dyDescent="0.25">
      <c r="A164" s="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1:15" x14ac:dyDescent="0.25">
      <c r="A165" s="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1:15" x14ac:dyDescent="0.25">
      <c r="A166" s="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1:15" x14ac:dyDescent="0.25">
      <c r="A167" s="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1:15" x14ac:dyDescent="0.25">
      <c r="A168" s="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1:15" x14ac:dyDescent="0.25">
      <c r="A169" s="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1:15" x14ac:dyDescent="0.25">
      <c r="A170" s="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1:15" x14ac:dyDescent="0.25">
      <c r="A171" s="41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</row>
    <row r="172" spans="1:15" x14ac:dyDescent="0.25">
      <c r="A172" s="41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</row>
    <row r="173" spans="1:15" x14ac:dyDescent="0.25">
      <c r="A173" s="41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</row>
    <row r="174" spans="1:15" x14ac:dyDescent="0.25">
      <c r="A174" s="41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</row>
    <row r="175" spans="1:15" x14ac:dyDescent="0.25">
      <c r="A175" s="41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</row>
    <row r="176" spans="1:15" x14ac:dyDescent="0.25">
      <c r="A176" s="41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</row>
    <row r="177" spans="1:15" x14ac:dyDescent="0.25">
      <c r="A177" s="41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</row>
    <row r="178" spans="1:15" x14ac:dyDescent="0.25">
      <c r="A178" s="41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</row>
    <row r="179" spans="1:15" x14ac:dyDescent="0.25">
      <c r="A179" s="41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</row>
    <row r="180" spans="1:15" x14ac:dyDescent="0.25">
      <c r="A180" s="41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</row>
    <row r="181" spans="1:15" x14ac:dyDescent="0.25">
      <c r="A181" s="41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</row>
    <row r="182" spans="1:15" x14ac:dyDescent="0.25">
      <c r="A182" s="41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</row>
    <row r="183" spans="1:15" x14ac:dyDescent="0.25">
      <c r="A183" s="41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</row>
    <row r="184" spans="1:15" x14ac:dyDescent="0.25">
      <c r="A184" s="41"/>
      <c r="C184" s="255"/>
      <c r="D184" s="255"/>
      <c r="E184" s="255"/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</row>
    <row r="185" spans="1:15" x14ac:dyDescent="0.25">
      <c r="A185" s="41"/>
      <c r="C185" s="255"/>
      <c r="D185" s="255"/>
      <c r="E185" s="255"/>
      <c r="F185" s="255"/>
      <c r="G185" s="255"/>
      <c r="H185" s="255"/>
      <c r="I185" s="255"/>
      <c r="J185" s="255"/>
      <c r="K185" s="255"/>
      <c r="L185" s="255"/>
      <c r="M185" s="255"/>
      <c r="N185" s="255"/>
      <c r="O185" s="255"/>
    </row>
    <row r="186" spans="1:15" x14ac:dyDescent="0.25">
      <c r="A186" s="41"/>
      <c r="C186" s="255"/>
      <c r="D186" s="255"/>
      <c r="E186" s="255"/>
      <c r="F186" s="255"/>
      <c r="G186" s="255"/>
      <c r="H186" s="255"/>
      <c r="I186" s="255"/>
      <c r="J186" s="255"/>
      <c r="K186" s="255"/>
      <c r="L186" s="255"/>
      <c r="M186" s="255"/>
      <c r="N186" s="255"/>
      <c r="O186" s="255"/>
    </row>
    <row r="187" spans="1:15" x14ac:dyDescent="0.25">
      <c r="A187" s="41"/>
      <c r="C187" s="255"/>
      <c r="D187" s="255"/>
      <c r="E187" s="255"/>
      <c r="F187" s="255"/>
      <c r="G187" s="255"/>
      <c r="H187" s="255"/>
      <c r="I187" s="255"/>
      <c r="J187" s="255"/>
      <c r="K187" s="255"/>
      <c r="L187" s="255"/>
      <c r="M187" s="255"/>
      <c r="N187" s="255"/>
      <c r="O187" s="255"/>
    </row>
    <row r="188" spans="1:15" x14ac:dyDescent="0.25">
      <c r="A188" s="41"/>
      <c r="C188" s="255"/>
      <c r="D188" s="255"/>
      <c r="E188" s="255"/>
      <c r="F188" s="255"/>
      <c r="G188" s="255"/>
      <c r="H188" s="255"/>
      <c r="I188" s="255"/>
      <c r="J188" s="255"/>
      <c r="K188" s="255"/>
      <c r="L188" s="255"/>
      <c r="M188" s="255"/>
      <c r="N188" s="255"/>
      <c r="O188" s="255"/>
    </row>
    <row r="189" spans="1:15" x14ac:dyDescent="0.25">
      <c r="A189" s="41"/>
      <c r="C189" s="255"/>
      <c r="D189" s="255"/>
      <c r="E189" s="255"/>
      <c r="F189" s="255"/>
      <c r="G189" s="255"/>
      <c r="H189" s="255"/>
      <c r="I189" s="255"/>
      <c r="J189" s="255"/>
      <c r="K189" s="255"/>
      <c r="L189" s="255"/>
      <c r="M189" s="255"/>
      <c r="N189" s="255"/>
      <c r="O189" s="255"/>
    </row>
    <row r="190" spans="1:15" x14ac:dyDescent="0.25">
      <c r="A190" s="41"/>
      <c r="C190" s="255"/>
      <c r="D190" s="255"/>
      <c r="E190" s="255"/>
      <c r="F190" s="255"/>
      <c r="G190" s="255"/>
      <c r="H190" s="255"/>
      <c r="I190" s="255"/>
      <c r="J190" s="255"/>
      <c r="K190" s="255"/>
      <c r="L190" s="255"/>
      <c r="M190" s="255"/>
      <c r="N190" s="255"/>
      <c r="O190" s="255"/>
    </row>
    <row r="191" spans="1:15" x14ac:dyDescent="0.25">
      <c r="A191" s="41"/>
      <c r="C191" s="255"/>
      <c r="D191" s="255"/>
      <c r="E191" s="255"/>
      <c r="F191" s="255"/>
      <c r="G191" s="255"/>
      <c r="H191" s="255"/>
      <c r="I191" s="255"/>
      <c r="J191" s="255"/>
      <c r="K191" s="255"/>
      <c r="L191" s="255"/>
      <c r="M191" s="255"/>
      <c r="N191" s="255"/>
      <c r="O191" s="255"/>
    </row>
    <row r="192" spans="1:15" x14ac:dyDescent="0.25">
      <c r="A192" s="41"/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</row>
    <row r="193" spans="1:15" x14ac:dyDescent="0.25">
      <c r="A193" s="41"/>
      <c r="C193" s="255"/>
      <c r="D193" s="255"/>
      <c r="E193" s="255"/>
      <c r="F193" s="255"/>
      <c r="G193" s="255"/>
      <c r="H193" s="255"/>
      <c r="I193" s="255"/>
      <c r="J193" s="255"/>
      <c r="K193" s="255"/>
      <c r="L193" s="255"/>
      <c r="M193" s="255"/>
      <c r="N193" s="255"/>
      <c r="O193" s="255"/>
    </row>
    <row r="194" spans="1:15" x14ac:dyDescent="0.25">
      <c r="A194" s="41"/>
      <c r="C194" s="255"/>
      <c r="D194" s="255"/>
      <c r="E194" s="255"/>
      <c r="F194" s="255"/>
      <c r="G194" s="255"/>
      <c r="H194" s="255"/>
      <c r="I194" s="255"/>
      <c r="J194" s="255"/>
      <c r="K194" s="255"/>
      <c r="L194" s="255"/>
      <c r="M194" s="255"/>
      <c r="N194" s="255"/>
      <c r="O194" s="255"/>
    </row>
    <row r="195" spans="1:15" x14ac:dyDescent="0.25">
      <c r="A195" s="41"/>
      <c r="C195" s="255"/>
      <c r="D195" s="255"/>
      <c r="E195" s="255"/>
      <c r="F195" s="255"/>
      <c r="G195" s="255"/>
      <c r="H195" s="255"/>
      <c r="I195" s="255"/>
      <c r="J195" s="255"/>
      <c r="K195" s="255"/>
      <c r="L195" s="255"/>
      <c r="M195" s="255"/>
      <c r="N195" s="255"/>
      <c r="O195" s="255"/>
    </row>
    <row r="196" spans="1:15" x14ac:dyDescent="0.25">
      <c r="A196" s="41"/>
      <c r="C196" s="255"/>
      <c r="D196" s="255"/>
      <c r="E196" s="255"/>
      <c r="F196" s="255"/>
      <c r="G196" s="255"/>
      <c r="H196" s="255"/>
      <c r="I196" s="255"/>
      <c r="J196" s="255"/>
      <c r="K196" s="255"/>
      <c r="L196" s="255"/>
      <c r="M196" s="255"/>
      <c r="N196" s="255"/>
      <c r="O196" s="255"/>
    </row>
    <row r="197" spans="1:15" x14ac:dyDescent="0.25">
      <c r="A197" s="41"/>
      <c r="C197" s="255"/>
      <c r="D197" s="255"/>
      <c r="E197" s="255"/>
      <c r="F197" s="255"/>
      <c r="G197" s="255"/>
      <c r="H197" s="255"/>
      <c r="I197" s="255"/>
      <c r="J197" s="255"/>
      <c r="K197" s="255"/>
      <c r="L197" s="255"/>
      <c r="M197" s="255"/>
      <c r="N197" s="255"/>
      <c r="O197" s="255"/>
    </row>
    <row r="198" spans="1:15" x14ac:dyDescent="0.25">
      <c r="A198" s="41"/>
      <c r="C198" s="255"/>
      <c r="D198" s="255"/>
      <c r="E198" s="255"/>
      <c r="F198" s="255"/>
      <c r="G198" s="255"/>
      <c r="H198" s="255"/>
      <c r="I198" s="255"/>
      <c r="J198" s="255"/>
      <c r="K198" s="255"/>
      <c r="L198" s="255"/>
      <c r="M198" s="255"/>
      <c r="N198" s="255"/>
      <c r="O198" s="255"/>
    </row>
    <row r="199" spans="1:15" x14ac:dyDescent="0.25">
      <c r="A199" s="41"/>
    </row>
    <row r="200" spans="1:15" x14ac:dyDescent="0.25">
      <c r="A200" s="41"/>
    </row>
    <row r="201" spans="1:15" x14ac:dyDescent="0.25">
      <c r="A201" s="41"/>
    </row>
    <row r="202" spans="1:15" x14ac:dyDescent="0.25">
      <c r="A202" s="41"/>
    </row>
    <row r="203" spans="1:15" x14ac:dyDescent="0.25">
      <c r="A203" s="41"/>
    </row>
    <row r="204" spans="1:15" x14ac:dyDescent="0.25">
      <c r="A204" s="41"/>
    </row>
    <row r="205" spans="1:15" x14ac:dyDescent="0.25">
      <c r="A205" s="41"/>
    </row>
    <row r="206" spans="1:15" x14ac:dyDescent="0.25">
      <c r="A206" s="41"/>
    </row>
    <row r="207" spans="1:15" x14ac:dyDescent="0.25">
      <c r="A207" s="41"/>
    </row>
    <row r="208" spans="1:15" x14ac:dyDescent="0.25">
      <c r="A208" s="41"/>
    </row>
    <row r="209" spans="1:1" x14ac:dyDescent="0.25">
      <c r="A209" s="41"/>
    </row>
    <row r="210" spans="1:1" x14ac:dyDescent="0.25">
      <c r="A210" s="41"/>
    </row>
    <row r="211" spans="1:1" x14ac:dyDescent="0.25">
      <c r="A211" s="41"/>
    </row>
    <row r="212" spans="1:1" x14ac:dyDescent="0.25">
      <c r="A212" s="41"/>
    </row>
    <row r="213" spans="1:1" x14ac:dyDescent="0.25">
      <c r="A213" s="41"/>
    </row>
    <row r="214" spans="1:1" x14ac:dyDescent="0.25">
      <c r="A214" s="41"/>
    </row>
    <row r="215" spans="1:1" x14ac:dyDescent="0.25">
      <c r="A215" s="41"/>
    </row>
    <row r="216" spans="1:1" x14ac:dyDescent="0.25">
      <c r="A216" s="41"/>
    </row>
    <row r="217" spans="1:1" x14ac:dyDescent="0.25">
      <c r="A217" s="41"/>
    </row>
    <row r="218" spans="1:1" x14ac:dyDescent="0.25">
      <c r="A218" s="41"/>
    </row>
    <row r="219" spans="1:1" x14ac:dyDescent="0.25">
      <c r="A219" s="41"/>
    </row>
    <row r="220" spans="1:1" x14ac:dyDescent="0.25">
      <c r="A220" s="41"/>
    </row>
    <row r="221" spans="1:1" x14ac:dyDescent="0.25">
      <c r="A221" s="41"/>
    </row>
    <row r="222" spans="1:1" x14ac:dyDescent="0.25">
      <c r="A222" s="41"/>
    </row>
    <row r="223" spans="1:1" x14ac:dyDescent="0.25">
      <c r="A223" s="41"/>
    </row>
    <row r="224" spans="1:1" x14ac:dyDescent="0.25">
      <c r="A224" s="41"/>
    </row>
    <row r="225" spans="1:1" x14ac:dyDescent="0.25">
      <c r="A225" s="41"/>
    </row>
    <row r="226" spans="1:1" x14ac:dyDescent="0.25">
      <c r="A226" s="41"/>
    </row>
    <row r="227" spans="1:1" x14ac:dyDescent="0.25">
      <c r="A227" s="41"/>
    </row>
    <row r="228" spans="1:1" x14ac:dyDescent="0.25">
      <c r="A228" s="41"/>
    </row>
    <row r="229" spans="1:1" x14ac:dyDescent="0.25">
      <c r="A229" s="41"/>
    </row>
    <row r="230" spans="1:1" x14ac:dyDescent="0.25">
      <c r="A230" s="41"/>
    </row>
    <row r="231" spans="1:1" x14ac:dyDescent="0.25">
      <c r="A231" s="41"/>
    </row>
    <row r="232" spans="1:1" x14ac:dyDescent="0.25">
      <c r="A232" s="41"/>
    </row>
    <row r="233" spans="1:1" x14ac:dyDescent="0.25">
      <c r="A233" s="41"/>
    </row>
    <row r="234" spans="1:1" x14ac:dyDescent="0.25">
      <c r="A234" s="41"/>
    </row>
    <row r="235" spans="1:1" x14ac:dyDescent="0.25">
      <c r="A235" s="41"/>
    </row>
    <row r="236" spans="1:1" x14ac:dyDescent="0.25">
      <c r="A236" s="41"/>
    </row>
    <row r="237" spans="1:1" x14ac:dyDescent="0.25">
      <c r="A237" s="41"/>
    </row>
    <row r="238" spans="1:1" x14ac:dyDescent="0.25">
      <c r="A238" s="41"/>
    </row>
    <row r="239" spans="1:1" x14ac:dyDescent="0.25">
      <c r="A239" s="41"/>
    </row>
    <row r="240" spans="1:1" x14ac:dyDescent="0.25">
      <c r="A240" s="41"/>
    </row>
    <row r="241" spans="1:1" x14ac:dyDescent="0.25">
      <c r="A241" s="41"/>
    </row>
    <row r="242" spans="1:1" x14ac:dyDescent="0.25">
      <c r="A242" s="41"/>
    </row>
    <row r="243" spans="1:1" x14ac:dyDescent="0.25">
      <c r="A243" s="41"/>
    </row>
    <row r="244" spans="1:1" x14ac:dyDescent="0.25">
      <c r="A244" s="41"/>
    </row>
    <row r="245" spans="1:1" x14ac:dyDescent="0.25">
      <c r="A245" s="41"/>
    </row>
    <row r="246" spans="1:1" x14ac:dyDescent="0.25">
      <c r="A246" s="41"/>
    </row>
    <row r="247" spans="1:1" x14ac:dyDescent="0.25">
      <c r="A247" s="41"/>
    </row>
    <row r="248" spans="1:1" x14ac:dyDescent="0.25">
      <c r="A248" s="41"/>
    </row>
    <row r="249" spans="1:1" x14ac:dyDescent="0.25">
      <c r="A249" s="41"/>
    </row>
    <row r="250" spans="1:1" x14ac:dyDescent="0.25">
      <c r="A250" s="41"/>
    </row>
    <row r="251" spans="1:1" x14ac:dyDescent="0.25">
      <c r="A251" s="41"/>
    </row>
    <row r="252" spans="1:1" x14ac:dyDescent="0.25">
      <c r="A252" s="41"/>
    </row>
    <row r="253" spans="1:1" x14ac:dyDescent="0.25">
      <c r="A253" s="41"/>
    </row>
    <row r="254" spans="1:1" x14ac:dyDescent="0.25">
      <c r="A254" s="41"/>
    </row>
    <row r="255" spans="1:1" x14ac:dyDescent="0.25">
      <c r="A255" s="41"/>
    </row>
    <row r="256" spans="1:1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  <row r="313" spans="1:1" x14ac:dyDescent="0.25">
      <c r="A313" s="41"/>
    </row>
    <row r="314" spans="1:1" x14ac:dyDescent="0.25">
      <c r="A314" s="41"/>
    </row>
    <row r="315" spans="1:1" x14ac:dyDescent="0.25">
      <c r="A315" s="41"/>
    </row>
    <row r="316" spans="1:1" x14ac:dyDescent="0.25">
      <c r="A316" s="41"/>
    </row>
    <row r="317" spans="1:1" x14ac:dyDescent="0.25">
      <c r="A317" s="41"/>
    </row>
    <row r="318" spans="1:1" x14ac:dyDescent="0.25">
      <c r="A318" s="41"/>
    </row>
    <row r="319" spans="1:1" x14ac:dyDescent="0.25">
      <c r="A319" s="41"/>
    </row>
    <row r="320" spans="1:1" x14ac:dyDescent="0.25">
      <c r="A320" s="41"/>
    </row>
    <row r="321" spans="1:1" x14ac:dyDescent="0.25">
      <c r="A321" s="41"/>
    </row>
    <row r="322" spans="1:1" x14ac:dyDescent="0.25">
      <c r="A322" s="41"/>
    </row>
    <row r="323" spans="1:1" x14ac:dyDescent="0.25">
      <c r="A323" s="41"/>
    </row>
    <row r="324" spans="1:1" x14ac:dyDescent="0.25">
      <c r="A324" s="41"/>
    </row>
    <row r="325" spans="1:1" x14ac:dyDescent="0.25">
      <c r="A325" s="41"/>
    </row>
    <row r="326" spans="1:1" x14ac:dyDescent="0.25">
      <c r="A326" s="41"/>
    </row>
    <row r="327" spans="1:1" x14ac:dyDescent="0.25">
      <c r="A327" s="41"/>
    </row>
    <row r="328" spans="1:1" x14ac:dyDescent="0.25">
      <c r="A328" s="41"/>
    </row>
    <row r="329" spans="1:1" x14ac:dyDescent="0.25">
      <c r="A329" s="41"/>
    </row>
    <row r="330" spans="1:1" x14ac:dyDescent="0.25">
      <c r="A330" s="41"/>
    </row>
    <row r="331" spans="1:1" x14ac:dyDescent="0.25">
      <c r="A331" s="41"/>
    </row>
    <row r="332" spans="1:1" x14ac:dyDescent="0.25">
      <c r="A332" s="41"/>
    </row>
    <row r="333" spans="1:1" x14ac:dyDescent="0.25">
      <c r="A333" s="41"/>
    </row>
    <row r="334" spans="1:1" x14ac:dyDescent="0.25">
      <c r="A334" s="41"/>
    </row>
    <row r="335" spans="1:1" x14ac:dyDescent="0.25">
      <c r="A335" s="41"/>
    </row>
    <row r="336" spans="1:1" x14ac:dyDescent="0.25">
      <c r="A336" s="41"/>
    </row>
    <row r="337" spans="1:1" x14ac:dyDescent="0.25">
      <c r="A337" s="41"/>
    </row>
    <row r="338" spans="1:1" x14ac:dyDescent="0.25">
      <c r="A338" s="41"/>
    </row>
    <row r="339" spans="1:1" x14ac:dyDescent="0.25">
      <c r="A339" s="41"/>
    </row>
    <row r="340" spans="1:1" x14ac:dyDescent="0.25">
      <c r="A340" s="41"/>
    </row>
    <row r="341" spans="1:1" x14ac:dyDescent="0.25">
      <c r="A341" s="41"/>
    </row>
    <row r="342" spans="1:1" x14ac:dyDescent="0.25">
      <c r="A342" s="41"/>
    </row>
    <row r="343" spans="1:1" x14ac:dyDescent="0.25">
      <c r="A343" s="41"/>
    </row>
    <row r="344" spans="1:1" x14ac:dyDescent="0.25">
      <c r="A344" s="41"/>
    </row>
    <row r="345" spans="1:1" x14ac:dyDescent="0.25">
      <c r="A345" s="41"/>
    </row>
    <row r="346" spans="1:1" x14ac:dyDescent="0.25">
      <c r="A346" s="41"/>
    </row>
    <row r="347" spans="1:1" x14ac:dyDescent="0.25">
      <c r="A347" s="41"/>
    </row>
    <row r="348" spans="1:1" x14ac:dyDescent="0.25">
      <c r="A348" s="41"/>
    </row>
    <row r="349" spans="1:1" x14ac:dyDescent="0.25">
      <c r="A349" s="41"/>
    </row>
    <row r="350" spans="1:1" x14ac:dyDescent="0.25">
      <c r="A350" s="41"/>
    </row>
    <row r="351" spans="1:1" x14ac:dyDescent="0.25">
      <c r="A351" s="41"/>
    </row>
    <row r="352" spans="1:1" x14ac:dyDescent="0.25">
      <c r="A352" s="41"/>
    </row>
    <row r="353" spans="1:1" x14ac:dyDescent="0.25">
      <c r="A353" s="41"/>
    </row>
    <row r="354" spans="1:1" x14ac:dyDescent="0.25">
      <c r="A354" s="41"/>
    </row>
    <row r="355" spans="1:1" x14ac:dyDescent="0.25">
      <c r="A355" s="41"/>
    </row>
    <row r="356" spans="1:1" x14ac:dyDescent="0.25">
      <c r="A356" s="41"/>
    </row>
    <row r="357" spans="1:1" x14ac:dyDescent="0.25">
      <c r="A357" s="41"/>
    </row>
    <row r="358" spans="1:1" x14ac:dyDescent="0.25">
      <c r="A358" s="41"/>
    </row>
    <row r="359" spans="1:1" x14ac:dyDescent="0.25">
      <c r="A359" s="41"/>
    </row>
    <row r="360" spans="1:1" x14ac:dyDescent="0.25">
      <c r="A360" s="41"/>
    </row>
    <row r="361" spans="1:1" x14ac:dyDescent="0.25">
      <c r="A361" s="41"/>
    </row>
    <row r="362" spans="1:1" x14ac:dyDescent="0.25">
      <c r="A362" s="41"/>
    </row>
    <row r="363" spans="1:1" x14ac:dyDescent="0.25">
      <c r="A363" s="41"/>
    </row>
    <row r="364" spans="1:1" x14ac:dyDescent="0.25">
      <c r="A364" s="41"/>
    </row>
    <row r="365" spans="1:1" x14ac:dyDescent="0.25">
      <c r="A365" s="41"/>
    </row>
    <row r="366" spans="1:1" x14ac:dyDescent="0.25">
      <c r="A366" s="41"/>
    </row>
    <row r="367" spans="1:1" x14ac:dyDescent="0.25">
      <c r="A367" s="41"/>
    </row>
    <row r="368" spans="1:1" x14ac:dyDescent="0.25">
      <c r="A368" s="41"/>
    </row>
    <row r="369" spans="1:1" x14ac:dyDescent="0.25">
      <c r="A369" s="41"/>
    </row>
    <row r="370" spans="1:1" x14ac:dyDescent="0.25">
      <c r="A370" s="41"/>
    </row>
    <row r="371" spans="1:1" x14ac:dyDescent="0.25">
      <c r="A371" s="41"/>
    </row>
    <row r="372" spans="1:1" x14ac:dyDescent="0.25">
      <c r="A372" s="41"/>
    </row>
    <row r="373" spans="1:1" x14ac:dyDescent="0.25">
      <c r="A373" s="41"/>
    </row>
    <row r="374" spans="1:1" x14ac:dyDescent="0.25">
      <c r="A374" s="41"/>
    </row>
    <row r="375" spans="1:1" x14ac:dyDescent="0.25">
      <c r="A375" s="41"/>
    </row>
    <row r="376" spans="1:1" x14ac:dyDescent="0.25">
      <c r="A376" s="41"/>
    </row>
    <row r="377" spans="1:1" x14ac:dyDescent="0.25">
      <c r="A377" s="41"/>
    </row>
    <row r="378" spans="1:1" x14ac:dyDescent="0.25">
      <c r="A378" s="41"/>
    </row>
    <row r="379" spans="1:1" x14ac:dyDescent="0.25">
      <c r="A379" s="41"/>
    </row>
    <row r="380" spans="1:1" x14ac:dyDescent="0.25">
      <c r="A380" s="41"/>
    </row>
    <row r="381" spans="1:1" x14ac:dyDescent="0.25">
      <c r="A381" s="41"/>
    </row>
    <row r="382" spans="1:1" x14ac:dyDescent="0.25">
      <c r="A382" s="41"/>
    </row>
    <row r="383" spans="1:1" x14ac:dyDescent="0.25">
      <c r="A383" s="41"/>
    </row>
    <row r="384" spans="1:1" x14ac:dyDescent="0.25">
      <c r="A384" s="41"/>
    </row>
    <row r="385" spans="1:1" x14ac:dyDescent="0.25">
      <c r="A385" s="41"/>
    </row>
    <row r="386" spans="1:1" x14ac:dyDescent="0.25">
      <c r="A386" s="41"/>
    </row>
    <row r="387" spans="1:1" x14ac:dyDescent="0.25">
      <c r="A387" s="41"/>
    </row>
    <row r="388" spans="1:1" x14ac:dyDescent="0.25">
      <c r="A388" s="41"/>
    </row>
    <row r="389" spans="1:1" x14ac:dyDescent="0.25">
      <c r="A389" s="41"/>
    </row>
    <row r="390" spans="1:1" x14ac:dyDescent="0.25">
      <c r="A390" s="41"/>
    </row>
    <row r="391" spans="1:1" x14ac:dyDescent="0.25">
      <c r="A391" s="41"/>
    </row>
    <row r="392" spans="1:1" x14ac:dyDescent="0.25">
      <c r="A392" s="41"/>
    </row>
    <row r="393" spans="1:1" x14ac:dyDescent="0.25">
      <c r="A393" s="41"/>
    </row>
    <row r="394" spans="1:1" x14ac:dyDescent="0.25">
      <c r="A394" s="41"/>
    </row>
    <row r="395" spans="1:1" x14ac:dyDescent="0.25">
      <c r="A395" s="41"/>
    </row>
    <row r="396" spans="1:1" x14ac:dyDescent="0.25">
      <c r="A396" s="41"/>
    </row>
    <row r="397" spans="1:1" x14ac:dyDescent="0.25">
      <c r="A397" s="41"/>
    </row>
    <row r="398" spans="1:1" x14ac:dyDescent="0.25">
      <c r="A398" s="41"/>
    </row>
    <row r="399" spans="1:1" x14ac:dyDescent="0.25">
      <c r="A399" s="41"/>
    </row>
    <row r="400" spans="1:1" x14ac:dyDescent="0.25">
      <c r="A400" s="41"/>
    </row>
    <row r="401" spans="1:1" x14ac:dyDescent="0.25">
      <c r="A401" s="41"/>
    </row>
    <row r="402" spans="1:1" x14ac:dyDescent="0.25">
      <c r="A402" s="41"/>
    </row>
    <row r="403" spans="1:1" x14ac:dyDescent="0.25">
      <c r="A403" s="41"/>
    </row>
    <row r="404" spans="1:1" x14ac:dyDescent="0.25">
      <c r="A404" s="41"/>
    </row>
    <row r="405" spans="1:1" x14ac:dyDescent="0.25">
      <c r="A405" s="41"/>
    </row>
    <row r="406" spans="1:1" x14ac:dyDescent="0.25">
      <c r="A406" s="41"/>
    </row>
    <row r="407" spans="1:1" x14ac:dyDescent="0.25">
      <c r="A407" s="41"/>
    </row>
    <row r="408" spans="1:1" x14ac:dyDescent="0.25">
      <c r="A408" s="41"/>
    </row>
    <row r="409" spans="1:1" x14ac:dyDescent="0.25">
      <c r="A409" s="41"/>
    </row>
    <row r="410" spans="1:1" x14ac:dyDescent="0.25">
      <c r="A410" s="41"/>
    </row>
    <row r="411" spans="1:1" x14ac:dyDescent="0.25">
      <c r="A411" s="41"/>
    </row>
    <row r="412" spans="1:1" x14ac:dyDescent="0.25">
      <c r="A412" s="41"/>
    </row>
    <row r="413" spans="1:1" x14ac:dyDescent="0.25">
      <c r="A413" s="41"/>
    </row>
    <row r="414" spans="1:1" x14ac:dyDescent="0.25">
      <c r="A414" s="41"/>
    </row>
    <row r="415" spans="1:1" x14ac:dyDescent="0.25">
      <c r="A415" s="41"/>
    </row>
    <row r="416" spans="1:1" x14ac:dyDescent="0.25">
      <c r="A416" s="41"/>
    </row>
    <row r="417" spans="1:1" x14ac:dyDescent="0.25">
      <c r="A417" s="41"/>
    </row>
    <row r="418" spans="1:1" x14ac:dyDescent="0.25">
      <c r="A418" s="41"/>
    </row>
    <row r="419" spans="1:1" x14ac:dyDescent="0.25">
      <c r="A419" s="41"/>
    </row>
    <row r="420" spans="1:1" x14ac:dyDescent="0.25">
      <c r="A420" s="41"/>
    </row>
    <row r="421" spans="1:1" x14ac:dyDescent="0.25">
      <c r="A421" s="41"/>
    </row>
    <row r="422" spans="1:1" x14ac:dyDescent="0.25">
      <c r="A422" s="41"/>
    </row>
    <row r="423" spans="1:1" x14ac:dyDescent="0.25">
      <c r="A423" s="41"/>
    </row>
    <row r="424" spans="1:1" x14ac:dyDescent="0.25">
      <c r="A424" s="41"/>
    </row>
    <row r="425" spans="1:1" x14ac:dyDescent="0.25">
      <c r="A425" s="41"/>
    </row>
    <row r="426" spans="1:1" x14ac:dyDescent="0.25">
      <c r="A426" s="41"/>
    </row>
    <row r="427" spans="1:1" x14ac:dyDescent="0.25">
      <c r="A427" s="41"/>
    </row>
    <row r="428" spans="1:1" x14ac:dyDescent="0.25">
      <c r="A428" s="41"/>
    </row>
    <row r="429" spans="1:1" x14ac:dyDescent="0.25">
      <c r="A429" s="41"/>
    </row>
    <row r="430" spans="1:1" x14ac:dyDescent="0.25">
      <c r="A430" s="41"/>
    </row>
    <row r="431" spans="1:1" x14ac:dyDescent="0.25">
      <c r="A431" s="41"/>
    </row>
    <row r="432" spans="1:1" x14ac:dyDescent="0.25">
      <c r="A432" s="41"/>
    </row>
    <row r="433" spans="1:1" x14ac:dyDescent="0.25">
      <c r="A433" s="41"/>
    </row>
    <row r="434" spans="1:1" x14ac:dyDescent="0.25">
      <c r="A434" s="41"/>
    </row>
    <row r="435" spans="1:1" x14ac:dyDescent="0.25">
      <c r="A435" s="41"/>
    </row>
    <row r="436" spans="1:1" x14ac:dyDescent="0.25">
      <c r="A436" s="41"/>
    </row>
    <row r="437" spans="1:1" x14ac:dyDescent="0.25">
      <c r="A437" s="41"/>
    </row>
    <row r="438" spans="1:1" x14ac:dyDescent="0.25">
      <c r="A438" s="41"/>
    </row>
    <row r="439" spans="1:1" x14ac:dyDescent="0.25">
      <c r="A439" s="41"/>
    </row>
    <row r="440" spans="1:1" x14ac:dyDescent="0.25">
      <c r="A440" s="41"/>
    </row>
    <row r="441" spans="1:1" x14ac:dyDescent="0.25">
      <c r="A441" s="41"/>
    </row>
    <row r="442" spans="1:1" x14ac:dyDescent="0.25">
      <c r="A442" s="41"/>
    </row>
    <row r="443" spans="1:1" x14ac:dyDescent="0.25">
      <c r="A443" s="41"/>
    </row>
    <row r="444" spans="1:1" x14ac:dyDescent="0.25">
      <c r="A444" s="41"/>
    </row>
    <row r="445" spans="1:1" x14ac:dyDescent="0.25">
      <c r="A445" s="41"/>
    </row>
    <row r="446" spans="1:1" x14ac:dyDescent="0.25">
      <c r="A446" s="41"/>
    </row>
    <row r="447" spans="1:1" x14ac:dyDescent="0.25">
      <c r="A447" s="41"/>
    </row>
    <row r="448" spans="1:1" x14ac:dyDescent="0.25">
      <c r="A448" s="41"/>
    </row>
    <row r="449" spans="1:1" x14ac:dyDescent="0.25">
      <c r="A449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85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54"/>
  <sheetViews>
    <sheetView zoomScale="85" zoomScaleNormal="85" workbookViewId="0">
      <pane xSplit="1" ySplit="3" topLeftCell="B4" activePane="bottomRight" state="frozen"/>
      <selection activeCell="E31" sqref="E31"/>
      <selection pane="topRight" activeCell="E31" sqref="E31"/>
      <selection pane="bottomLeft" activeCell="E31" sqref="E31"/>
      <selection pane="bottomRight" activeCell="O4" sqref="O4"/>
    </sheetView>
  </sheetViews>
  <sheetFormatPr defaultColWidth="9.140625" defaultRowHeight="15" x14ac:dyDescent="0.25"/>
  <cols>
    <col min="1" max="1" width="11.5703125" style="13" customWidth="1"/>
    <col min="2" max="2" width="28.140625" style="41" bestFit="1" customWidth="1"/>
    <col min="3" max="3" width="10.140625" style="4" customWidth="1"/>
    <col min="4" max="5" width="10.140625" style="4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40.28515625" style="246" customWidth="1"/>
    <col min="17" max="16384" width="9.140625" style="41"/>
  </cols>
  <sheetData>
    <row r="1" spans="1:16" x14ac:dyDescent="0.25">
      <c r="A1" s="1992" t="s">
        <v>3024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1" t="s">
        <v>2915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45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2893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6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3"/>
    </row>
    <row r="7" spans="1:16" x14ac:dyDescent="0.25">
      <c r="A7" s="20"/>
      <c r="B7" s="129" t="s">
        <v>1</v>
      </c>
      <c r="C7" s="269"/>
      <c r="D7" s="270"/>
      <c r="E7" s="270"/>
      <c r="F7" s="147"/>
      <c r="G7" s="147"/>
      <c r="H7" s="148"/>
      <c r="I7" s="168"/>
      <c r="J7" s="187"/>
      <c r="K7" s="173"/>
      <c r="L7" s="194"/>
      <c r="M7" s="173"/>
      <c r="N7" s="194"/>
      <c r="O7" s="180"/>
      <c r="P7" s="272"/>
    </row>
    <row r="8" spans="1:16" x14ac:dyDescent="0.25">
      <c r="A8" s="20"/>
      <c r="B8" s="129"/>
      <c r="C8" s="276"/>
      <c r="D8" s="157"/>
      <c r="E8" s="157"/>
      <c r="F8" s="151"/>
      <c r="G8" s="151"/>
      <c r="H8" s="152"/>
      <c r="I8" s="169"/>
      <c r="J8" s="188"/>
      <c r="K8" s="174"/>
      <c r="L8" s="195"/>
      <c r="M8" s="174"/>
      <c r="N8" s="195"/>
      <c r="O8" s="181"/>
      <c r="P8" s="272"/>
    </row>
    <row r="9" spans="1:16" x14ac:dyDescent="0.25">
      <c r="A9" s="20"/>
      <c r="B9" s="129" t="s">
        <v>3076</v>
      </c>
      <c r="C9" s="276"/>
      <c r="D9" s="157"/>
      <c r="E9" s="157"/>
      <c r="F9" s="151"/>
      <c r="G9" s="151"/>
      <c r="H9" s="152"/>
      <c r="I9" s="169"/>
      <c r="J9" s="188"/>
      <c r="K9" s="174"/>
      <c r="L9" s="195"/>
      <c r="M9" s="174"/>
      <c r="N9" s="195"/>
      <c r="O9" s="181"/>
      <c r="P9" s="272"/>
    </row>
    <row r="10" spans="1:16" x14ac:dyDescent="0.25">
      <c r="A10" s="21">
        <v>620060123</v>
      </c>
      <c r="B10" s="130" t="s">
        <v>2915</v>
      </c>
      <c r="C10" s="251">
        <f>VLOOKUP(A10,'FFull Year'!A:D,4,0)</f>
        <v>10800</v>
      </c>
      <c r="D10" s="152"/>
      <c r="E10" s="152"/>
      <c r="F10" s="151">
        <f>VLOOKUP(A10,'FFull Year'!A:E,5,0)</f>
        <v>10800</v>
      </c>
      <c r="G10" s="151">
        <f>VLOOKUP(A10,'FTo Date'!A:C,3,0)</f>
        <v>6085.65</v>
      </c>
      <c r="H10" s="152">
        <f>F10-G10</f>
        <v>4714.3500000000004</v>
      </c>
      <c r="I10" s="169">
        <v>400</v>
      </c>
      <c r="J10" s="188">
        <f>F10+I10</f>
        <v>11200</v>
      </c>
      <c r="K10" s="174">
        <f>C10</f>
        <v>10800</v>
      </c>
      <c r="L10" s="195">
        <v>-400</v>
      </c>
      <c r="M10" s="174"/>
      <c r="N10" s="195"/>
      <c r="O10" s="181">
        <f>SUM(K10:N10)</f>
        <v>10400</v>
      </c>
      <c r="P10" s="273"/>
    </row>
    <row r="11" spans="1:16" ht="14.45" customHeight="1" x14ac:dyDescent="0.25">
      <c r="A11" s="21"/>
      <c r="B11" s="131" t="s">
        <v>3066</v>
      </c>
      <c r="C11" s="276">
        <f t="shared" ref="C11:G11" si="0">SUM(C10:C10)</f>
        <v>10800</v>
      </c>
      <c r="D11" s="157">
        <f t="shared" si="0"/>
        <v>0</v>
      </c>
      <c r="E11" s="157">
        <f t="shared" si="0"/>
        <v>0</v>
      </c>
      <c r="F11" s="156">
        <f t="shared" si="0"/>
        <v>10800</v>
      </c>
      <c r="G11" s="156">
        <f t="shared" si="0"/>
        <v>6085.65</v>
      </c>
      <c r="H11" s="157">
        <f>SUM(H10:H10)</f>
        <v>4714.3500000000004</v>
      </c>
      <c r="I11" s="170">
        <f t="shared" ref="I11:O11" si="1">SUM(I10:I10)</f>
        <v>400</v>
      </c>
      <c r="J11" s="190">
        <f t="shared" si="1"/>
        <v>11200</v>
      </c>
      <c r="K11" s="176">
        <f t="shared" si="1"/>
        <v>10800</v>
      </c>
      <c r="L11" s="197">
        <f t="shared" si="1"/>
        <v>-400</v>
      </c>
      <c r="M11" s="176">
        <f t="shared" si="1"/>
        <v>0</v>
      </c>
      <c r="N11" s="197">
        <f t="shared" si="1"/>
        <v>0</v>
      </c>
      <c r="O11" s="183">
        <f t="shared" si="1"/>
        <v>10400</v>
      </c>
      <c r="P11" s="249"/>
    </row>
    <row r="12" spans="1:16" ht="14.45" customHeight="1" x14ac:dyDescent="0.25">
      <c r="A12" s="21"/>
      <c r="B12" s="130"/>
      <c r="C12" s="251"/>
      <c r="D12" s="152"/>
      <c r="E12" s="152"/>
      <c r="F12" s="151"/>
      <c r="G12" s="151"/>
      <c r="H12" s="152"/>
      <c r="I12" s="169"/>
      <c r="J12" s="188"/>
      <c r="K12" s="174"/>
      <c r="L12" s="195"/>
      <c r="M12" s="174"/>
      <c r="N12" s="195"/>
      <c r="O12" s="181"/>
      <c r="P12" s="249"/>
    </row>
    <row r="13" spans="1:16" ht="14.45" customHeight="1" x14ac:dyDescent="0.25">
      <c r="A13" s="21"/>
      <c r="B13" s="131" t="s">
        <v>2744</v>
      </c>
      <c r="C13" s="276"/>
      <c r="D13" s="157"/>
      <c r="E13" s="157"/>
      <c r="F13" s="151"/>
      <c r="G13" s="151"/>
      <c r="H13" s="152"/>
      <c r="I13" s="169"/>
      <c r="J13" s="188"/>
      <c r="K13" s="174"/>
      <c r="L13" s="195"/>
      <c r="M13" s="174"/>
      <c r="N13" s="195"/>
      <c r="O13" s="181"/>
      <c r="P13" s="249"/>
    </row>
    <row r="14" spans="1:16" ht="14.45" customHeight="1" x14ac:dyDescent="0.25">
      <c r="A14" s="21">
        <v>620062000</v>
      </c>
      <c r="B14" s="130" t="s">
        <v>2733</v>
      </c>
      <c r="C14" s="251">
        <f>VLOOKUP(A14,'FFull Year'!A:D,4,0)</f>
        <v>0</v>
      </c>
      <c r="D14" s="152"/>
      <c r="E14" s="152"/>
      <c r="F14" s="151">
        <f>VLOOKUP(A14,'FFull Year'!A:E,5,0)</f>
        <v>0</v>
      </c>
      <c r="G14" s="151">
        <f>VLOOKUP(A14,'FTo Date'!A:C,3,0)</f>
        <v>0</v>
      </c>
      <c r="H14" s="152">
        <f t="shared" ref="H14:H19" si="2">F14-G14</f>
        <v>0</v>
      </c>
      <c r="I14" s="169"/>
      <c r="J14" s="188">
        <f t="shared" ref="J14:J19" si="3">F14+I14</f>
        <v>0</v>
      </c>
      <c r="K14" s="174">
        <f t="shared" ref="K14:K19" si="4">C14</f>
        <v>0</v>
      </c>
      <c r="L14" s="195"/>
      <c r="M14" s="174"/>
      <c r="N14" s="195"/>
      <c r="O14" s="181">
        <f t="shared" ref="O14:O19" si="5">SUM(K14:N14)</f>
        <v>0</v>
      </c>
      <c r="P14" s="249"/>
    </row>
    <row r="15" spans="1:16" ht="14.45" customHeight="1" x14ac:dyDescent="0.25">
      <c r="A15" s="21">
        <v>620062300</v>
      </c>
      <c r="B15" s="130" t="s">
        <v>2854</v>
      </c>
      <c r="C15" s="251">
        <f>VLOOKUP(A15,'FFull Year'!A:D,4,0)</f>
        <v>0</v>
      </c>
      <c r="D15" s="152"/>
      <c r="E15" s="152"/>
      <c r="F15" s="151">
        <f>VLOOKUP(A15,'FFull Year'!A:E,5,0)</f>
        <v>0</v>
      </c>
      <c r="G15" s="151">
        <f>VLOOKUP(A15,'FTo Date'!A:C,3,0)</f>
        <v>0</v>
      </c>
      <c r="H15" s="152">
        <f t="shared" si="2"/>
        <v>0</v>
      </c>
      <c r="I15" s="169"/>
      <c r="J15" s="188">
        <f t="shared" si="3"/>
        <v>0</v>
      </c>
      <c r="K15" s="174">
        <f t="shared" si="4"/>
        <v>0</v>
      </c>
      <c r="L15" s="195"/>
      <c r="M15" s="174"/>
      <c r="N15" s="195"/>
      <c r="O15" s="181">
        <f t="shared" si="5"/>
        <v>0</v>
      </c>
      <c r="P15" s="249"/>
    </row>
    <row r="16" spans="1:16" ht="14.45" customHeight="1" x14ac:dyDescent="0.25">
      <c r="A16" s="21">
        <v>620062401</v>
      </c>
      <c r="B16" s="130" t="s">
        <v>3077</v>
      </c>
      <c r="C16" s="251">
        <f>VLOOKUP(A16,'FFull Year'!A:D,4,0)</f>
        <v>10500</v>
      </c>
      <c r="D16" s="152"/>
      <c r="E16" s="152"/>
      <c r="F16" s="151">
        <f>VLOOKUP(A16,'FFull Year'!A:E,5,0)</f>
        <v>10500</v>
      </c>
      <c r="G16" s="151">
        <f>VLOOKUP(A16,'FTo Date'!A:C,3,0)</f>
        <v>5392.49</v>
      </c>
      <c r="H16" s="152">
        <f t="shared" si="2"/>
        <v>5107.51</v>
      </c>
      <c r="I16" s="169">
        <v>1800</v>
      </c>
      <c r="J16" s="188">
        <f t="shared" si="3"/>
        <v>12300</v>
      </c>
      <c r="K16" s="174">
        <f t="shared" si="4"/>
        <v>10500</v>
      </c>
      <c r="L16" s="195">
        <v>300</v>
      </c>
      <c r="M16" s="174"/>
      <c r="N16" s="195"/>
      <c r="O16" s="181">
        <f t="shared" si="5"/>
        <v>10800</v>
      </c>
      <c r="P16" s="249"/>
    </row>
    <row r="17" spans="1:16" ht="14.45" customHeight="1" x14ac:dyDescent="0.25">
      <c r="A17" s="21">
        <v>620062416</v>
      </c>
      <c r="B17" s="130" t="s">
        <v>3078</v>
      </c>
      <c r="C17" s="251">
        <f>VLOOKUP(A17,'FFull Year'!A:D,4,0)</f>
        <v>0</v>
      </c>
      <c r="D17" s="152"/>
      <c r="E17" s="152"/>
      <c r="F17" s="151">
        <f>VLOOKUP(A17,'FFull Year'!A:E,5,0)</f>
        <v>0</v>
      </c>
      <c r="G17" s="151">
        <f>VLOOKUP(A17,'FTo Date'!A:C,3,0)</f>
        <v>0</v>
      </c>
      <c r="H17" s="152">
        <f t="shared" si="2"/>
        <v>0</v>
      </c>
      <c r="I17" s="169"/>
      <c r="J17" s="188">
        <f t="shared" si="3"/>
        <v>0</v>
      </c>
      <c r="K17" s="174">
        <f t="shared" si="4"/>
        <v>0</v>
      </c>
      <c r="L17" s="195"/>
      <c r="M17" s="174"/>
      <c r="N17" s="195"/>
      <c r="O17" s="181">
        <f t="shared" si="5"/>
        <v>0</v>
      </c>
      <c r="P17" s="249"/>
    </row>
    <row r="18" spans="1:16" ht="14.45" customHeight="1" x14ac:dyDescent="0.25">
      <c r="A18" s="21">
        <v>620062510</v>
      </c>
      <c r="B18" s="130" t="s">
        <v>2916</v>
      </c>
      <c r="C18" s="251">
        <f>VLOOKUP(A18,'FFull Year'!A:D,4,0)</f>
        <v>0</v>
      </c>
      <c r="D18" s="152"/>
      <c r="E18" s="152"/>
      <c r="F18" s="151">
        <f>VLOOKUP(A18,'FFull Year'!A:E,5,0)</f>
        <v>0</v>
      </c>
      <c r="G18" s="151">
        <f>VLOOKUP(A18,'FTo Date'!A:C,3,0)</f>
        <v>0</v>
      </c>
      <c r="H18" s="152">
        <f t="shared" si="2"/>
        <v>0</v>
      </c>
      <c r="I18" s="169"/>
      <c r="J18" s="188">
        <f t="shared" si="3"/>
        <v>0</v>
      </c>
      <c r="K18" s="174">
        <f t="shared" si="4"/>
        <v>0</v>
      </c>
      <c r="L18" s="195"/>
      <c r="M18" s="174"/>
      <c r="N18" s="195"/>
      <c r="O18" s="181">
        <f t="shared" si="5"/>
        <v>0</v>
      </c>
      <c r="P18" s="249"/>
    </row>
    <row r="19" spans="1:16" ht="14.45" customHeight="1" x14ac:dyDescent="0.25">
      <c r="A19" s="21">
        <v>620062706</v>
      </c>
      <c r="B19" s="130" t="s">
        <v>2738</v>
      </c>
      <c r="C19" s="251">
        <f>VLOOKUP(A19,'FFull Year'!A:D,4,0)</f>
        <v>400</v>
      </c>
      <c r="D19" s="152"/>
      <c r="E19" s="152"/>
      <c r="F19" s="151">
        <f>VLOOKUP(A19,'FFull Year'!A:E,5,0)</f>
        <v>400</v>
      </c>
      <c r="G19" s="151">
        <f>VLOOKUP(A19,'FTo Date'!A:C,3,0)</f>
        <v>0</v>
      </c>
      <c r="H19" s="152">
        <f t="shared" si="2"/>
        <v>400</v>
      </c>
      <c r="I19" s="169">
        <v>-400</v>
      </c>
      <c r="J19" s="188">
        <f t="shared" si="3"/>
        <v>0</v>
      </c>
      <c r="K19" s="174">
        <f t="shared" si="4"/>
        <v>400</v>
      </c>
      <c r="L19" s="195">
        <v>-400</v>
      </c>
      <c r="M19" s="174"/>
      <c r="N19" s="195"/>
      <c r="O19" s="181">
        <f t="shared" si="5"/>
        <v>0</v>
      </c>
      <c r="P19" s="249"/>
    </row>
    <row r="20" spans="1:16" ht="14.45" customHeight="1" x14ac:dyDescent="0.25">
      <c r="A20" s="21"/>
      <c r="B20" s="131" t="s">
        <v>3066</v>
      </c>
      <c r="C20" s="276">
        <f t="shared" ref="C20:G20" si="6">SUM(C14:C19)</f>
        <v>10900</v>
      </c>
      <c r="D20" s="157">
        <f t="shared" si="6"/>
        <v>0</v>
      </c>
      <c r="E20" s="157">
        <f t="shared" si="6"/>
        <v>0</v>
      </c>
      <c r="F20" s="156">
        <f t="shared" si="6"/>
        <v>10900</v>
      </c>
      <c r="G20" s="156">
        <f t="shared" si="6"/>
        <v>5392.49</v>
      </c>
      <c r="H20" s="157">
        <f>SUM(H14:H19)</f>
        <v>5507.51</v>
      </c>
      <c r="I20" s="170">
        <f>SUM(I14:I19)</f>
        <v>1400</v>
      </c>
      <c r="J20" s="190">
        <f t="shared" ref="J20:O20" si="7">SUM(J14:J19)</f>
        <v>12300</v>
      </c>
      <c r="K20" s="176">
        <f t="shared" si="7"/>
        <v>10900</v>
      </c>
      <c r="L20" s="197">
        <f t="shared" si="7"/>
        <v>-100</v>
      </c>
      <c r="M20" s="176">
        <f t="shared" si="7"/>
        <v>0</v>
      </c>
      <c r="N20" s="197">
        <f t="shared" si="7"/>
        <v>0</v>
      </c>
      <c r="O20" s="183">
        <f t="shared" si="7"/>
        <v>10800</v>
      </c>
      <c r="P20" s="249"/>
    </row>
    <row r="21" spans="1:16" x14ac:dyDescent="0.25">
      <c r="A21" s="21"/>
      <c r="B21" s="130"/>
      <c r="C21" s="251"/>
      <c r="D21" s="152"/>
      <c r="E21" s="152"/>
      <c r="F21" s="151"/>
      <c r="G21" s="151"/>
      <c r="H21" s="280"/>
      <c r="I21" s="296"/>
      <c r="J21" s="188"/>
      <c r="K21" s="297"/>
      <c r="L21" s="298"/>
      <c r="M21" s="297"/>
      <c r="N21" s="298"/>
      <c r="O21" s="299"/>
      <c r="P21" s="249"/>
    </row>
    <row r="22" spans="1:16" s="40" customFormat="1" ht="15.75" thickBot="1" x14ac:dyDescent="0.3">
      <c r="A22" s="22"/>
      <c r="B22" s="76" t="s">
        <v>3067</v>
      </c>
      <c r="C22" s="253">
        <f t="shared" ref="C22:G22" si="8">C11+C20</f>
        <v>21700</v>
      </c>
      <c r="D22" s="167">
        <f t="shared" si="8"/>
        <v>0</v>
      </c>
      <c r="E22" s="167">
        <f t="shared" si="8"/>
        <v>0</v>
      </c>
      <c r="F22" s="166">
        <f t="shared" si="8"/>
        <v>21700</v>
      </c>
      <c r="G22" s="166">
        <f t="shared" si="8"/>
        <v>11478.14</v>
      </c>
      <c r="H22" s="167">
        <f>H11+H20</f>
        <v>10221.86</v>
      </c>
      <c r="I22" s="172">
        <f>I11+I20</f>
        <v>1800</v>
      </c>
      <c r="J22" s="193">
        <f t="shared" ref="J22:O22" si="9">J11+J20</f>
        <v>23500</v>
      </c>
      <c r="K22" s="179">
        <f t="shared" si="9"/>
        <v>21700</v>
      </c>
      <c r="L22" s="200">
        <f t="shared" si="9"/>
        <v>-500</v>
      </c>
      <c r="M22" s="179">
        <f t="shared" si="9"/>
        <v>0</v>
      </c>
      <c r="N22" s="200">
        <f t="shared" si="9"/>
        <v>0</v>
      </c>
      <c r="O22" s="186">
        <f t="shared" si="9"/>
        <v>21200</v>
      </c>
      <c r="P22" s="254"/>
    </row>
    <row r="23" spans="1:16" s="28" customFormat="1" x14ac:dyDescent="0.25">
      <c r="A23" s="26"/>
      <c r="B23" s="27"/>
      <c r="C23" s="291"/>
      <c r="D23" s="291"/>
      <c r="E23" s="291"/>
      <c r="F23" s="292"/>
      <c r="G23" s="292"/>
      <c r="H23" s="292"/>
      <c r="I23" s="292"/>
      <c r="J23" s="292"/>
      <c r="K23" s="292"/>
      <c r="L23" s="292"/>
      <c r="M23" s="292"/>
      <c r="N23" s="292"/>
      <c r="O23" s="292"/>
      <c r="P23" s="293"/>
    </row>
    <row r="24" spans="1:16" s="28" customFormat="1" x14ac:dyDescent="0.25">
      <c r="A24" s="29"/>
      <c r="C24" s="292"/>
      <c r="D24" s="292"/>
      <c r="E24" s="292"/>
      <c r="F24" s="260"/>
      <c r="G24" s="292"/>
      <c r="H24" s="292"/>
      <c r="I24" s="292"/>
      <c r="J24" s="292"/>
      <c r="K24" s="292"/>
      <c r="L24" s="292"/>
      <c r="M24" s="292"/>
      <c r="N24" s="292"/>
      <c r="O24" s="292"/>
      <c r="P24" s="293"/>
    </row>
    <row r="25" spans="1:16" s="28" customFormat="1" x14ac:dyDescent="0.25">
      <c r="A25" s="29"/>
      <c r="C25" s="292"/>
      <c r="D25" s="292"/>
      <c r="E25" s="292"/>
      <c r="F25" s="260"/>
      <c r="G25" s="292"/>
      <c r="H25" s="292"/>
      <c r="I25" s="292"/>
      <c r="J25" s="292"/>
      <c r="K25" s="292"/>
      <c r="L25" s="292"/>
      <c r="M25" s="292"/>
      <c r="N25" s="292"/>
      <c r="O25" s="292"/>
      <c r="P25" s="293"/>
    </row>
    <row r="26" spans="1:16" s="28" customFormat="1" x14ac:dyDescent="0.25">
      <c r="A26" s="29"/>
      <c r="C26" s="292"/>
      <c r="D26" s="292"/>
      <c r="E26" s="292"/>
      <c r="F26" s="294"/>
      <c r="G26" s="292"/>
      <c r="H26" s="292"/>
      <c r="I26" s="292"/>
      <c r="J26" s="292"/>
      <c r="K26" s="292"/>
      <c r="L26" s="292"/>
      <c r="M26" s="292"/>
      <c r="N26" s="292"/>
      <c r="O26" s="292"/>
      <c r="P26" s="293"/>
    </row>
    <row r="27" spans="1:16" s="28" customFormat="1" x14ac:dyDescent="0.25">
      <c r="A27" s="29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3"/>
    </row>
    <row r="28" spans="1:16" s="28" customFormat="1" x14ac:dyDescent="0.25">
      <c r="A28" s="29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3"/>
    </row>
    <row r="29" spans="1:16" s="28" customFormat="1" x14ac:dyDescent="0.25">
      <c r="A29" s="29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3"/>
    </row>
    <row r="30" spans="1:16" s="28" customFormat="1" x14ac:dyDescent="0.25">
      <c r="A30" s="26"/>
      <c r="C30" s="292"/>
      <c r="D30" s="292"/>
      <c r="E30" s="292"/>
      <c r="F30" s="292"/>
      <c r="G30" s="292"/>
      <c r="H30" s="300"/>
      <c r="I30" s="292"/>
      <c r="J30" s="292"/>
      <c r="K30" s="292"/>
      <c r="L30" s="292"/>
      <c r="M30" s="292"/>
      <c r="N30" s="292"/>
      <c r="O30" s="292"/>
      <c r="P30" s="293"/>
    </row>
    <row r="31" spans="1:16" s="32" customFormat="1" x14ac:dyDescent="0.25">
      <c r="A31" s="31"/>
      <c r="C31" s="295"/>
      <c r="D31" s="295"/>
      <c r="E31" s="295"/>
      <c r="F31" s="295"/>
      <c r="G31" s="295"/>
      <c r="H31" s="295"/>
      <c r="I31" s="292"/>
      <c r="J31" s="295"/>
      <c r="K31" s="295"/>
      <c r="L31" s="295"/>
      <c r="M31" s="295"/>
      <c r="N31" s="295"/>
      <c r="O31" s="295"/>
      <c r="P31" s="246"/>
    </row>
    <row r="32" spans="1:16" x14ac:dyDescent="0.25">
      <c r="C32" s="255"/>
      <c r="D32" s="255"/>
      <c r="E32" s="255"/>
      <c r="F32" s="255"/>
      <c r="G32" s="255"/>
      <c r="H32" s="255"/>
      <c r="I32" s="292"/>
      <c r="J32" s="255"/>
      <c r="K32" s="255"/>
      <c r="L32" s="255"/>
      <c r="M32" s="255"/>
      <c r="N32" s="255"/>
      <c r="O32" s="255"/>
    </row>
    <row r="33" spans="1:15" x14ac:dyDescent="0.25"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</row>
    <row r="34" spans="1:15" x14ac:dyDescent="0.25"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</row>
    <row r="35" spans="1:15" x14ac:dyDescent="0.25"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</row>
    <row r="36" spans="1:15" x14ac:dyDescent="0.25"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</row>
    <row r="37" spans="1:15" x14ac:dyDescent="0.25"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</row>
    <row r="38" spans="1:15" x14ac:dyDescent="0.25"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1:15" x14ac:dyDescent="0.25">
      <c r="A39" s="41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1:15" x14ac:dyDescent="0.25">
      <c r="A40" s="41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1:15" x14ac:dyDescent="0.25">
      <c r="A41" s="41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1:15" x14ac:dyDescent="0.25">
      <c r="A42" s="41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5" x14ac:dyDescent="0.25">
      <c r="A43" s="41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5" x14ac:dyDescent="0.25">
      <c r="A44" s="41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15" x14ac:dyDescent="0.25">
      <c r="A45" s="41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15" x14ac:dyDescent="0.25">
      <c r="A46" s="41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15" x14ac:dyDescent="0.25">
      <c r="A47" s="41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15" x14ac:dyDescent="0.25">
      <c r="A48" s="41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x14ac:dyDescent="0.25">
      <c r="A49" s="41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x14ac:dyDescent="0.25">
      <c r="A50" s="41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x14ac:dyDescent="0.25">
      <c r="A51" s="41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x14ac:dyDescent="0.25">
      <c r="A52" s="41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x14ac:dyDescent="0.25">
      <c r="A53" s="41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x14ac:dyDescent="0.25">
      <c r="A54" s="41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x14ac:dyDescent="0.25">
      <c r="A55" s="41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x14ac:dyDescent="0.25">
      <c r="A56" s="41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x14ac:dyDescent="0.25">
      <c r="A57" s="41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x14ac:dyDescent="0.25">
      <c r="A58" s="41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x14ac:dyDescent="0.25">
      <c r="A59" s="41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1:15" x14ac:dyDescent="0.25">
      <c r="A60" s="41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1:15" x14ac:dyDescent="0.25">
      <c r="A61" s="41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1:15" x14ac:dyDescent="0.25">
      <c r="A62" s="41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1:15" x14ac:dyDescent="0.25">
      <c r="A63" s="4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1:15" x14ac:dyDescent="0.25">
      <c r="A64" s="41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1:15" x14ac:dyDescent="0.25">
      <c r="A65" s="41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1:15" x14ac:dyDescent="0.25">
      <c r="A66" s="41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1:15" x14ac:dyDescent="0.25">
      <c r="A67" s="41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1:15" x14ac:dyDescent="0.25">
      <c r="A68" s="41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1:15" x14ac:dyDescent="0.25">
      <c r="A69" s="41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1:15" x14ac:dyDescent="0.25">
      <c r="A70" s="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1:15" x14ac:dyDescent="0.25">
      <c r="A71" s="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1:15" x14ac:dyDescent="0.25">
      <c r="A72" s="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15" x14ac:dyDescent="0.25">
      <c r="A73" s="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15" x14ac:dyDescent="0.25">
      <c r="A74" s="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15" x14ac:dyDescent="0.25">
      <c r="A75" s="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15" x14ac:dyDescent="0.25">
      <c r="A76" s="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15" x14ac:dyDescent="0.25">
      <c r="A77" s="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15" x14ac:dyDescent="0.25">
      <c r="A78" s="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15" x14ac:dyDescent="0.25">
      <c r="A79" s="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15" x14ac:dyDescent="0.25">
      <c r="A80" s="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1:15" x14ac:dyDescent="0.25">
      <c r="A81" s="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1:15" x14ac:dyDescent="0.25">
      <c r="A82" s="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1:15" x14ac:dyDescent="0.25">
      <c r="A83" s="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1:15" x14ac:dyDescent="0.25">
      <c r="A84" s="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1:15" x14ac:dyDescent="0.25">
      <c r="A85" s="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1:15" x14ac:dyDescent="0.25">
      <c r="A86" s="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1:15" x14ac:dyDescent="0.25">
      <c r="A87" s="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x14ac:dyDescent="0.25">
      <c r="A88" s="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1:15" x14ac:dyDescent="0.25">
      <c r="A89" s="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1:15" x14ac:dyDescent="0.25">
      <c r="A90" s="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1:15" x14ac:dyDescent="0.25">
      <c r="A91" s="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1:15" x14ac:dyDescent="0.25">
      <c r="A92" s="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1:15" x14ac:dyDescent="0.25">
      <c r="A93" s="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1:15" x14ac:dyDescent="0.25">
      <c r="A94" s="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1:15" x14ac:dyDescent="0.25">
      <c r="A95" s="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1:15" x14ac:dyDescent="0.25">
      <c r="A96" s="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1:15" x14ac:dyDescent="0.25">
      <c r="A97" s="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1:15" x14ac:dyDescent="0.25">
      <c r="A98" s="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1:15" x14ac:dyDescent="0.25">
      <c r="A99" s="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1:15" x14ac:dyDescent="0.25">
      <c r="A100" s="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1:15" x14ac:dyDescent="0.25">
      <c r="A101" s="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1:15" x14ac:dyDescent="0.25">
      <c r="A102" s="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1:15" x14ac:dyDescent="0.25">
      <c r="A103" s="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1:15" x14ac:dyDescent="0.25">
      <c r="A104" s="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1:15" x14ac:dyDescent="0.25">
      <c r="A105" s="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1:15" x14ac:dyDescent="0.25">
      <c r="A106" s="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1:15" x14ac:dyDescent="0.25">
      <c r="A107" s="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1:15" x14ac:dyDescent="0.25">
      <c r="A108" s="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1:15" x14ac:dyDescent="0.25">
      <c r="A109" s="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1:15" x14ac:dyDescent="0.25">
      <c r="A110" s="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1:15" x14ac:dyDescent="0.25">
      <c r="A111" s="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1:15" x14ac:dyDescent="0.25">
      <c r="A112" s="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1:15" x14ac:dyDescent="0.25">
      <c r="A113" s="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25">
      <c r="A114" s="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1:15" x14ac:dyDescent="0.25">
      <c r="A115" s="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1:15" x14ac:dyDescent="0.25">
      <c r="A116" s="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1:15" x14ac:dyDescent="0.25">
      <c r="A117" s="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1:15" x14ac:dyDescent="0.25">
      <c r="A118" s="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1:15" x14ac:dyDescent="0.25">
      <c r="A119" s="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1:15" x14ac:dyDescent="0.25">
      <c r="A120" s="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1:15" x14ac:dyDescent="0.25">
      <c r="A121" s="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1:15" x14ac:dyDescent="0.25">
      <c r="A122" s="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1:15" x14ac:dyDescent="0.25">
      <c r="A123" s="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1:15" x14ac:dyDescent="0.25">
      <c r="A124" s="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1:15" x14ac:dyDescent="0.25">
      <c r="A125" s="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1:15" x14ac:dyDescent="0.25">
      <c r="A126" s="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1:15" x14ac:dyDescent="0.25">
      <c r="A127" s="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1:15" x14ac:dyDescent="0.25">
      <c r="A128" s="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1:15" x14ac:dyDescent="0.25">
      <c r="A129" s="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1:15" x14ac:dyDescent="0.25">
      <c r="A130" s="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1:15" x14ac:dyDescent="0.25">
      <c r="A131" s="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1:15" x14ac:dyDescent="0.25">
      <c r="A132" s="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1:15" x14ac:dyDescent="0.25">
      <c r="A133" s="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1:15" x14ac:dyDescent="0.25">
      <c r="A134" s="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1:15" x14ac:dyDescent="0.25">
      <c r="A135" s="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1:15" x14ac:dyDescent="0.25">
      <c r="A136" s="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1:15" x14ac:dyDescent="0.25">
      <c r="A137" s="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1:15" x14ac:dyDescent="0.25">
      <c r="A138" s="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1:15" x14ac:dyDescent="0.25">
      <c r="A139" s="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1:15" x14ac:dyDescent="0.25">
      <c r="A140" s="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1:15" x14ac:dyDescent="0.25">
      <c r="A141" s="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1:15" x14ac:dyDescent="0.25">
      <c r="A142" s="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1:15" x14ac:dyDescent="0.25">
      <c r="A143" s="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1:15" x14ac:dyDescent="0.25">
      <c r="A144" s="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1:15" x14ac:dyDescent="0.25">
      <c r="A145" s="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1:15" x14ac:dyDescent="0.25">
      <c r="A146" s="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1:15" x14ac:dyDescent="0.25">
      <c r="A147" s="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1:15" x14ac:dyDescent="0.25">
      <c r="A148" s="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1:15" x14ac:dyDescent="0.25">
      <c r="A149" s="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1:15" x14ac:dyDescent="0.25">
      <c r="A150" s="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1:15" x14ac:dyDescent="0.25">
      <c r="A151" s="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1:15" x14ac:dyDescent="0.25">
      <c r="A152" s="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1:15" x14ac:dyDescent="0.25">
      <c r="A153" s="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1:15" x14ac:dyDescent="0.25">
      <c r="A154" s="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1:15" x14ac:dyDescent="0.25">
      <c r="A155" s="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1:15" x14ac:dyDescent="0.25">
      <c r="A156" s="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1:15" x14ac:dyDescent="0.25">
      <c r="A157" s="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1:15" x14ac:dyDescent="0.25">
      <c r="A158" s="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1:15" x14ac:dyDescent="0.25">
      <c r="A159" s="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1:15" x14ac:dyDescent="0.25">
      <c r="A160" s="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1:15" x14ac:dyDescent="0.25">
      <c r="A161" s="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1:15" x14ac:dyDescent="0.25">
      <c r="A162" s="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1:15" x14ac:dyDescent="0.25">
      <c r="A163" s="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1:15" x14ac:dyDescent="0.25">
      <c r="A164" s="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1:15" x14ac:dyDescent="0.25">
      <c r="A165" s="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1:15" x14ac:dyDescent="0.25">
      <c r="A166" s="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1:15" x14ac:dyDescent="0.25">
      <c r="A167" s="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1:15" x14ac:dyDescent="0.25">
      <c r="A168" s="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1:15" x14ac:dyDescent="0.25">
      <c r="A169" s="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1:15" x14ac:dyDescent="0.25">
      <c r="A170" s="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1:15" x14ac:dyDescent="0.25">
      <c r="A171" s="41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</row>
    <row r="172" spans="1:15" x14ac:dyDescent="0.25">
      <c r="A172" s="41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</row>
    <row r="173" spans="1:15" x14ac:dyDescent="0.25">
      <c r="A173" s="41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</row>
    <row r="174" spans="1:15" x14ac:dyDescent="0.25">
      <c r="A174" s="41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</row>
    <row r="175" spans="1:15" x14ac:dyDescent="0.25">
      <c r="A175" s="41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</row>
    <row r="176" spans="1:15" x14ac:dyDescent="0.25">
      <c r="A176" s="41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</row>
    <row r="177" spans="1:15" x14ac:dyDescent="0.25">
      <c r="A177" s="41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</row>
    <row r="178" spans="1:15" x14ac:dyDescent="0.25">
      <c r="A178" s="41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</row>
    <row r="179" spans="1:15" x14ac:dyDescent="0.25">
      <c r="A179" s="41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</row>
    <row r="180" spans="1:15" x14ac:dyDescent="0.25">
      <c r="A180" s="41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</row>
    <row r="181" spans="1:15" x14ac:dyDescent="0.25">
      <c r="A181" s="41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</row>
    <row r="182" spans="1:15" x14ac:dyDescent="0.25">
      <c r="A182" s="41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</row>
    <row r="183" spans="1:15" x14ac:dyDescent="0.25">
      <c r="A183" s="41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</row>
    <row r="184" spans="1:15" x14ac:dyDescent="0.25">
      <c r="A184" s="41"/>
      <c r="C184" s="255"/>
      <c r="D184" s="255"/>
      <c r="E184" s="255"/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</row>
    <row r="185" spans="1:15" x14ac:dyDescent="0.25">
      <c r="A185" s="41"/>
      <c r="C185" s="255"/>
      <c r="D185" s="255"/>
      <c r="E185" s="255"/>
      <c r="F185" s="255"/>
      <c r="G185" s="255"/>
      <c r="H185" s="255"/>
      <c r="I185" s="255"/>
      <c r="J185" s="255"/>
      <c r="K185" s="255"/>
      <c r="L185" s="255"/>
      <c r="M185" s="255"/>
      <c r="N185" s="255"/>
      <c r="O185" s="255"/>
    </row>
    <row r="186" spans="1:15" x14ac:dyDescent="0.25">
      <c r="A186" s="41"/>
      <c r="C186" s="255"/>
      <c r="D186" s="255"/>
      <c r="E186" s="255"/>
      <c r="F186" s="255"/>
      <c r="G186" s="255"/>
      <c r="H186" s="255"/>
      <c r="I186" s="255"/>
      <c r="J186" s="255"/>
      <c r="K186" s="255"/>
      <c r="L186" s="255"/>
      <c r="M186" s="255"/>
      <c r="N186" s="255"/>
      <c r="O186" s="255"/>
    </row>
    <row r="187" spans="1:15" x14ac:dyDescent="0.25">
      <c r="A187" s="41"/>
      <c r="C187" s="255"/>
      <c r="D187" s="255"/>
      <c r="E187" s="255"/>
      <c r="F187" s="255"/>
      <c r="G187" s="255"/>
      <c r="H187" s="255"/>
      <c r="I187" s="255"/>
      <c r="J187" s="255"/>
      <c r="K187" s="255"/>
      <c r="L187" s="255"/>
      <c r="M187" s="255"/>
      <c r="N187" s="255"/>
      <c r="O187" s="255"/>
    </row>
    <row r="188" spans="1:15" x14ac:dyDescent="0.25">
      <c r="A188" s="41"/>
      <c r="C188" s="255"/>
      <c r="D188" s="255"/>
      <c r="E188" s="255"/>
      <c r="F188" s="255"/>
      <c r="G188" s="255"/>
      <c r="H188" s="255"/>
      <c r="I188" s="255"/>
      <c r="J188" s="255"/>
      <c r="K188" s="255"/>
      <c r="L188" s="255"/>
      <c r="M188" s="255"/>
      <c r="N188" s="255"/>
      <c r="O188" s="255"/>
    </row>
    <row r="189" spans="1:15" x14ac:dyDescent="0.25">
      <c r="A189" s="41"/>
      <c r="C189" s="255"/>
      <c r="D189" s="255"/>
      <c r="E189" s="255"/>
      <c r="F189" s="255"/>
      <c r="G189" s="255"/>
      <c r="H189" s="255"/>
      <c r="I189" s="255"/>
      <c r="J189" s="255"/>
      <c r="K189" s="255"/>
      <c r="L189" s="255"/>
      <c r="M189" s="255"/>
      <c r="N189" s="255"/>
      <c r="O189" s="255"/>
    </row>
    <row r="190" spans="1:15" x14ac:dyDescent="0.25">
      <c r="A190" s="41"/>
      <c r="C190" s="255"/>
      <c r="D190" s="255"/>
      <c r="E190" s="255"/>
      <c r="F190" s="255"/>
      <c r="G190" s="255"/>
      <c r="H190" s="255"/>
      <c r="I190" s="255"/>
      <c r="J190" s="255"/>
      <c r="K190" s="255"/>
      <c r="L190" s="255"/>
      <c r="M190" s="255"/>
      <c r="N190" s="255"/>
      <c r="O190" s="255"/>
    </row>
    <row r="191" spans="1:15" x14ac:dyDescent="0.25">
      <c r="A191" s="41"/>
      <c r="C191" s="255"/>
      <c r="D191" s="255"/>
      <c r="E191" s="255"/>
      <c r="F191" s="255"/>
      <c r="G191" s="255"/>
      <c r="H191" s="255"/>
      <c r="I191" s="255"/>
      <c r="J191" s="255"/>
      <c r="K191" s="255"/>
      <c r="L191" s="255"/>
      <c r="M191" s="255"/>
      <c r="N191" s="255"/>
      <c r="O191" s="255"/>
    </row>
    <row r="192" spans="1:15" x14ac:dyDescent="0.25">
      <c r="A192" s="41"/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</row>
    <row r="193" spans="1:15" x14ac:dyDescent="0.25">
      <c r="A193" s="41"/>
      <c r="C193" s="255"/>
      <c r="D193" s="255"/>
      <c r="E193" s="255"/>
      <c r="F193" s="255"/>
      <c r="G193" s="255"/>
      <c r="H193" s="255"/>
      <c r="I193" s="255"/>
      <c r="J193" s="255"/>
      <c r="K193" s="255"/>
      <c r="L193" s="255"/>
      <c r="M193" s="255"/>
      <c r="N193" s="255"/>
      <c r="O193" s="255"/>
    </row>
    <row r="194" spans="1:15" x14ac:dyDescent="0.25">
      <c r="A194" s="41"/>
      <c r="C194" s="255"/>
      <c r="D194" s="255"/>
      <c r="E194" s="255"/>
      <c r="F194" s="255"/>
      <c r="G194" s="255"/>
      <c r="H194" s="255"/>
      <c r="I194" s="255"/>
      <c r="J194" s="255"/>
      <c r="K194" s="255"/>
      <c r="L194" s="255"/>
      <c r="M194" s="255"/>
      <c r="N194" s="255"/>
      <c r="O194" s="255"/>
    </row>
    <row r="195" spans="1:15" x14ac:dyDescent="0.25">
      <c r="A195" s="41"/>
      <c r="C195" s="255"/>
      <c r="D195" s="255"/>
      <c r="E195" s="255"/>
      <c r="F195" s="255"/>
      <c r="G195" s="255"/>
      <c r="H195" s="255"/>
      <c r="I195" s="255"/>
      <c r="J195" s="255"/>
      <c r="K195" s="255"/>
      <c r="L195" s="255"/>
      <c r="M195" s="255"/>
      <c r="N195" s="255"/>
      <c r="O195" s="255"/>
    </row>
    <row r="196" spans="1:15" x14ac:dyDescent="0.25">
      <c r="A196" s="41"/>
      <c r="C196" s="255"/>
      <c r="D196" s="255"/>
      <c r="E196" s="255"/>
      <c r="F196" s="255"/>
      <c r="G196" s="255"/>
      <c r="H196" s="255"/>
      <c r="I196" s="255"/>
      <c r="J196" s="255"/>
      <c r="K196" s="255"/>
      <c r="L196" s="255"/>
      <c r="M196" s="255"/>
      <c r="N196" s="255"/>
      <c r="O196" s="255"/>
    </row>
    <row r="197" spans="1:15" x14ac:dyDescent="0.25">
      <c r="A197" s="41"/>
      <c r="C197" s="255"/>
      <c r="D197" s="255"/>
      <c r="E197" s="255"/>
      <c r="F197" s="255"/>
      <c r="G197" s="255"/>
      <c r="H197" s="255"/>
      <c r="I197" s="255"/>
      <c r="J197" s="255"/>
      <c r="K197" s="255"/>
      <c r="L197" s="255"/>
      <c r="M197" s="255"/>
      <c r="N197" s="255"/>
      <c r="O197" s="255"/>
    </row>
    <row r="198" spans="1:15" x14ac:dyDescent="0.25">
      <c r="A198" s="41"/>
      <c r="C198" s="255"/>
      <c r="D198" s="255"/>
      <c r="E198" s="255"/>
      <c r="F198" s="255"/>
      <c r="G198" s="255"/>
      <c r="H198" s="255"/>
      <c r="I198" s="255"/>
      <c r="J198" s="255"/>
      <c r="K198" s="255"/>
      <c r="L198" s="255"/>
      <c r="M198" s="255"/>
      <c r="N198" s="255"/>
      <c r="O198" s="255"/>
    </row>
    <row r="199" spans="1:15" x14ac:dyDescent="0.25">
      <c r="A199" s="41"/>
    </row>
    <row r="200" spans="1:15" x14ac:dyDescent="0.25">
      <c r="A200" s="41"/>
    </row>
    <row r="201" spans="1:15" x14ac:dyDescent="0.25">
      <c r="A201" s="41"/>
    </row>
    <row r="202" spans="1:15" x14ac:dyDescent="0.25">
      <c r="A202" s="41"/>
    </row>
    <row r="203" spans="1:15" x14ac:dyDescent="0.25">
      <c r="A203" s="41"/>
    </row>
    <row r="204" spans="1:15" x14ac:dyDescent="0.25">
      <c r="A204" s="41"/>
    </row>
    <row r="205" spans="1:15" x14ac:dyDescent="0.25">
      <c r="A205" s="41"/>
    </row>
    <row r="206" spans="1:15" x14ac:dyDescent="0.25">
      <c r="A206" s="41"/>
    </row>
    <row r="207" spans="1:15" x14ac:dyDescent="0.25">
      <c r="A207" s="41"/>
    </row>
    <row r="208" spans="1:15" x14ac:dyDescent="0.25">
      <c r="A208" s="41"/>
    </row>
    <row r="209" spans="1:1" x14ac:dyDescent="0.25">
      <c r="A209" s="41"/>
    </row>
    <row r="210" spans="1:1" x14ac:dyDescent="0.25">
      <c r="A210" s="41"/>
    </row>
    <row r="211" spans="1:1" x14ac:dyDescent="0.25">
      <c r="A211" s="41"/>
    </row>
    <row r="212" spans="1:1" x14ac:dyDescent="0.25">
      <c r="A212" s="41"/>
    </row>
    <row r="213" spans="1:1" x14ac:dyDescent="0.25">
      <c r="A213" s="41"/>
    </row>
    <row r="214" spans="1:1" x14ac:dyDescent="0.25">
      <c r="A214" s="41"/>
    </row>
    <row r="215" spans="1:1" x14ac:dyDescent="0.25">
      <c r="A215" s="41"/>
    </row>
    <row r="216" spans="1:1" x14ac:dyDescent="0.25">
      <c r="A216" s="41"/>
    </row>
    <row r="217" spans="1:1" x14ac:dyDescent="0.25">
      <c r="A217" s="41"/>
    </row>
    <row r="218" spans="1:1" x14ac:dyDescent="0.25">
      <c r="A218" s="41"/>
    </row>
    <row r="219" spans="1:1" x14ac:dyDescent="0.25">
      <c r="A219" s="41"/>
    </row>
    <row r="220" spans="1:1" x14ac:dyDescent="0.25">
      <c r="A220" s="41"/>
    </row>
    <row r="221" spans="1:1" x14ac:dyDescent="0.25">
      <c r="A221" s="41"/>
    </row>
    <row r="222" spans="1:1" x14ac:dyDescent="0.25">
      <c r="A222" s="41"/>
    </row>
    <row r="223" spans="1:1" x14ac:dyDescent="0.25">
      <c r="A223" s="41"/>
    </row>
    <row r="224" spans="1:1" x14ac:dyDescent="0.25">
      <c r="A224" s="41"/>
    </row>
    <row r="225" spans="1:1" x14ac:dyDescent="0.25">
      <c r="A225" s="41"/>
    </row>
    <row r="226" spans="1:1" x14ac:dyDescent="0.25">
      <c r="A226" s="41"/>
    </row>
    <row r="227" spans="1:1" x14ac:dyDescent="0.25">
      <c r="A227" s="41"/>
    </row>
    <row r="228" spans="1:1" x14ac:dyDescent="0.25">
      <c r="A228" s="41"/>
    </row>
    <row r="229" spans="1:1" x14ac:dyDescent="0.25">
      <c r="A229" s="41"/>
    </row>
    <row r="230" spans="1:1" x14ac:dyDescent="0.25">
      <c r="A230" s="41"/>
    </row>
    <row r="231" spans="1:1" x14ac:dyDescent="0.25">
      <c r="A231" s="41"/>
    </row>
    <row r="232" spans="1:1" x14ac:dyDescent="0.25">
      <c r="A232" s="41"/>
    </row>
    <row r="233" spans="1:1" x14ac:dyDescent="0.25">
      <c r="A233" s="41"/>
    </row>
    <row r="234" spans="1:1" x14ac:dyDescent="0.25">
      <c r="A234" s="41"/>
    </row>
    <row r="235" spans="1:1" x14ac:dyDescent="0.25">
      <c r="A235" s="41"/>
    </row>
    <row r="236" spans="1:1" x14ac:dyDescent="0.25">
      <c r="A236" s="41"/>
    </row>
    <row r="237" spans="1:1" x14ac:dyDescent="0.25">
      <c r="A237" s="41"/>
    </row>
    <row r="238" spans="1:1" x14ac:dyDescent="0.25">
      <c r="A238" s="41"/>
    </row>
    <row r="239" spans="1:1" x14ac:dyDescent="0.25">
      <c r="A239" s="41"/>
    </row>
    <row r="240" spans="1:1" x14ac:dyDescent="0.25">
      <c r="A240" s="41"/>
    </row>
    <row r="241" spans="1:1" x14ac:dyDescent="0.25">
      <c r="A241" s="41"/>
    </row>
    <row r="242" spans="1:1" x14ac:dyDescent="0.25">
      <c r="A242" s="41"/>
    </row>
    <row r="243" spans="1:1" x14ac:dyDescent="0.25">
      <c r="A243" s="41"/>
    </row>
    <row r="244" spans="1:1" x14ac:dyDescent="0.25">
      <c r="A244" s="41"/>
    </row>
    <row r="245" spans="1:1" x14ac:dyDescent="0.25">
      <c r="A245" s="41"/>
    </row>
    <row r="246" spans="1:1" x14ac:dyDescent="0.25">
      <c r="A246" s="41"/>
    </row>
    <row r="247" spans="1:1" x14ac:dyDescent="0.25">
      <c r="A247" s="41"/>
    </row>
    <row r="248" spans="1:1" x14ac:dyDescent="0.25">
      <c r="A248" s="41"/>
    </row>
    <row r="249" spans="1:1" x14ac:dyDescent="0.25">
      <c r="A249" s="41"/>
    </row>
    <row r="250" spans="1:1" x14ac:dyDescent="0.25">
      <c r="A250" s="41"/>
    </row>
    <row r="251" spans="1:1" x14ac:dyDescent="0.25">
      <c r="A251" s="41"/>
    </row>
    <row r="252" spans="1:1" x14ac:dyDescent="0.25">
      <c r="A252" s="41"/>
    </row>
    <row r="253" spans="1:1" x14ac:dyDescent="0.25">
      <c r="A253" s="41"/>
    </row>
    <row r="254" spans="1:1" x14ac:dyDescent="0.25">
      <c r="A254" s="41"/>
    </row>
    <row r="255" spans="1:1" x14ac:dyDescent="0.25">
      <c r="A255" s="41"/>
    </row>
    <row r="256" spans="1:1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  <row r="313" spans="1:1" x14ac:dyDescent="0.25">
      <c r="A313" s="41"/>
    </row>
    <row r="314" spans="1:1" x14ac:dyDescent="0.25">
      <c r="A314" s="41"/>
    </row>
    <row r="315" spans="1:1" x14ac:dyDescent="0.25">
      <c r="A315" s="41"/>
    </row>
    <row r="316" spans="1:1" x14ac:dyDescent="0.25">
      <c r="A316" s="41"/>
    </row>
    <row r="317" spans="1:1" x14ac:dyDescent="0.25">
      <c r="A317" s="41"/>
    </row>
    <row r="318" spans="1:1" x14ac:dyDescent="0.25">
      <c r="A318" s="41"/>
    </row>
    <row r="319" spans="1:1" x14ac:dyDescent="0.25">
      <c r="A319" s="41"/>
    </row>
    <row r="320" spans="1:1" x14ac:dyDescent="0.25">
      <c r="A320" s="41"/>
    </row>
    <row r="321" spans="1:1" x14ac:dyDescent="0.25">
      <c r="A321" s="41"/>
    </row>
    <row r="322" spans="1:1" x14ac:dyDescent="0.25">
      <c r="A322" s="41"/>
    </row>
    <row r="323" spans="1:1" x14ac:dyDescent="0.25">
      <c r="A323" s="41"/>
    </row>
    <row r="324" spans="1:1" x14ac:dyDescent="0.25">
      <c r="A324" s="41"/>
    </row>
    <row r="325" spans="1:1" x14ac:dyDescent="0.25">
      <c r="A325" s="41"/>
    </row>
    <row r="326" spans="1:1" x14ac:dyDescent="0.25">
      <c r="A326" s="41"/>
    </row>
    <row r="327" spans="1:1" x14ac:dyDescent="0.25">
      <c r="A327" s="41"/>
    </row>
    <row r="328" spans="1:1" x14ac:dyDescent="0.25">
      <c r="A328" s="41"/>
    </row>
    <row r="329" spans="1:1" x14ac:dyDescent="0.25">
      <c r="A329" s="41"/>
    </row>
    <row r="330" spans="1:1" x14ac:dyDescent="0.25">
      <c r="A330" s="41"/>
    </row>
    <row r="331" spans="1:1" x14ac:dyDescent="0.25">
      <c r="A331" s="41"/>
    </row>
    <row r="332" spans="1:1" x14ac:dyDescent="0.25">
      <c r="A332" s="41"/>
    </row>
    <row r="333" spans="1:1" x14ac:dyDescent="0.25">
      <c r="A333" s="41"/>
    </row>
    <row r="334" spans="1:1" x14ac:dyDescent="0.25">
      <c r="A334" s="41"/>
    </row>
    <row r="335" spans="1:1" x14ac:dyDescent="0.25">
      <c r="A335" s="41"/>
    </row>
    <row r="336" spans="1:1" x14ac:dyDescent="0.25">
      <c r="A336" s="41"/>
    </row>
    <row r="337" spans="1:1" x14ac:dyDescent="0.25">
      <c r="A337" s="41"/>
    </row>
    <row r="338" spans="1:1" x14ac:dyDescent="0.25">
      <c r="A338" s="41"/>
    </row>
    <row r="339" spans="1:1" x14ac:dyDescent="0.25">
      <c r="A339" s="41"/>
    </row>
    <row r="340" spans="1:1" x14ac:dyDescent="0.25">
      <c r="A340" s="41"/>
    </row>
    <row r="341" spans="1:1" x14ac:dyDescent="0.25">
      <c r="A341" s="41"/>
    </row>
    <row r="342" spans="1:1" x14ac:dyDescent="0.25">
      <c r="A342" s="41"/>
    </row>
    <row r="343" spans="1:1" x14ac:dyDescent="0.25">
      <c r="A343" s="41"/>
    </row>
    <row r="344" spans="1:1" x14ac:dyDescent="0.25">
      <c r="A344" s="41"/>
    </row>
    <row r="345" spans="1:1" x14ac:dyDescent="0.25">
      <c r="A345" s="41"/>
    </row>
    <row r="346" spans="1:1" x14ac:dyDescent="0.25">
      <c r="A346" s="41"/>
    </row>
    <row r="347" spans="1:1" x14ac:dyDescent="0.25">
      <c r="A347" s="41"/>
    </row>
    <row r="348" spans="1:1" x14ac:dyDescent="0.25">
      <c r="A348" s="41"/>
    </row>
    <row r="349" spans="1:1" x14ac:dyDescent="0.25">
      <c r="A349" s="41"/>
    </row>
    <row r="350" spans="1:1" x14ac:dyDescent="0.25">
      <c r="A350" s="41"/>
    </row>
    <row r="351" spans="1:1" x14ac:dyDescent="0.25">
      <c r="A351" s="41"/>
    </row>
    <row r="352" spans="1:1" x14ac:dyDescent="0.25">
      <c r="A352" s="41"/>
    </row>
    <row r="353" spans="1:1" x14ac:dyDescent="0.25">
      <c r="A353" s="41"/>
    </row>
    <row r="354" spans="1:1" x14ac:dyDescent="0.25">
      <c r="A354" s="41"/>
    </row>
    <row r="355" spans="1:1" x14ac:dyDescent="0.25">
      <c r="A355" s="41"/>
    </row>
    <row r="356" spans="1:1" x14ac:dyDescent="0.25">
      <c r="A356" s="41"/>
    </row>
    <row r="357" spans="1:1" x14ac:dyDescent="0.25">
      <c r="A357" s="41"/>
    </row>
    <row r="358" spans="1:1" x14ac:dyDescent="0.25">
      <c r="A358" s="41"/>
    </row>
    <row r="359" spans="1:1" x14ac:dyDescent="0.25">
      <c r="A359" s="41"/>
    </row>
    <row r="360" spans="1:1" x14ac:dyDescent="0.25">
      <c r="A360" s="41"/>
    </row>
    <row r="361" spans="1:1" x14ac:dyDescent="0.25">
      <c r="A361" s="41"/>
    </row>
    <row r="362" spans="1:1" x14ac:dyDescent="0.25">
      <c r="A362" s="41"/>
    </row>
    <row r="363" spans="1:1" x14ac:dyDescent="0.25">
      <c r="A363" s="41"/>
    </row>
    <row r="364" spans="1:1" x14ac:dyDescent="0.25">
      <c r="A364" s="41"/>
    </row>
    <row r="365" spans="1:1" x14ac:dyDescent="0.25">
      <c r="A365" s="41"/>
    </row>
    <row r="366" spans="1:1" x14ac:dyDescent="0.25">
      <c r="A366" s="41"/>
    </row>
    <row r="367" spans="1:1" x14ac:dyDescent="0.25">
      <c r="A367" s="41"/>
    </row>
    <row r="368" spans="1:1" x14ac:dyDescent="0.25">
      <c r="A368" s="41"/>
    </row>
    <row r="369" spans="1:1" x14ac:dyDescent="0.25">
      <c r="A369" s="41"/>
    </row>
    <row r="370" spans="1:1" x14ac:dyDescent="0.25">
      <c r="A370" s="41"/>
    </row>
    <row r="371" spans="1:1" x14ac:dyDescent="0.25">
      <c r="A371" s="41"/>
    </row>
    <row r="372" spans="1:1" x14ac:dyDescent="0.25">
      <c r="A372" s="41"/>
    </row>
    <row r="373" spans="1:1" x14ac:dyDescent="0.25">
      <c r="A373" s="41"/>
    </row>
    <row r="374" spans="1:1" x14ac:dyDescent="0.25">
      <c r="A374" s="41"/>
    </row>
    <row r="375" spans="1:1" x14ac:dyDescent="0.25">
      <c r="A375" s="41"/>
    </row>
    <row r="376" spans="1:1" x14ac:dyDescent="0.25">
      <c r="A376" s="41"/>
    </row>
    <row r="377" spans="1:1" x14ac:dyDescent="0.25">
      <c r="A377" s="41"/>
    </row>
    <row r="378" spans="1:1" x14ac:dyDescent="0.25">
      <c r="A378" s="41"/>
    </row>
    <row r="379" spans="1:1" x14ac:dyDescent="0.25">
      <c r="A379" s="41"/>
    </row>
    <row r="380" spans="1:1" x14ac:dyDescent="0.25">
      <c r="A380" s="41"/>
    </row>
    <row r="381" spans="1:1" x14ac:dyDescent="0.25">
      <c r="A381" s="41"/>
    </row>
    <row r="382" spans="1:1" x14ac:dyDescent="0.25">
      <c r="A382" s="41"/>
    </row>
    <row r="383" spans="1:1" x14ac:dyDescent="0.25">
      <c r="A383" s="41"/>
    </row>
    <row r="384" spans="1:1" x14ac:dyDescent="0.25">
      <c r="A384" s="41"/>
    </row>
    <row r="385" spans="1:1" x14ac:dyDescent="0.25">
      <c r="A385" s="41"/>
    </row>
    <row r="386" spans="1:1" x14ac:dyDescent="0.25">
      <c r="A386" s="41"/>
    </row>
    <row r="387" spans="1:1" x14ac:dyDescent="0.25">
      <c r="A387" s="41"/>
    </row>
    <row r="388" spans="1:1" x14ac:dyDescent="0.25">
      <c r="A388" s="41"/>
    </row>
    <row r="389" spans="1:1" x14ac:dyDescent="0.25">
      <c r="A389" s="41"/>
    </row>
    <row r="390" spans="1:1" x14ac:dyDescent="0.25">
      <c r="A390" s="41"/>
    </row>
    <row r="391" spans="1:1" x14ac:dyDescent="0.25">
      <c r="A391" s="41"/>
    </row>
    <row r="392" spans="1:1" x14ac:dyDescent="0.25">
      <c r="A392" s="41"/>
    </row>
    <row r="393" spans="1:1" x14ac:dyDescent="0.25">
      <c r="A393" s="41"/>
    </row>
    <row r="394" spans="1:1" x14ac:dyDescent="0.25">
      <c r="A394" s="41"/>
    </row>
    <row r="395" spans="1:1" x14ac:dyDescent="0.25">
      <c r="A395" s="41"/>
    </row>
    <row r="396" spans="1:1" x14ac:dyDescent="0.25">
      <c r="A396" s="41"/>
    </row>
    <row r="397" spans="1:1" x14ac:dyDescent="0.25">
      <c r="A397" s="41"/>
    </row>
    <row r="398" spans="1:1" x14ac:dyDescent="0.25">
      <c r="A398" s="41"/>
    </row>
    <row r="399" spans="1:1" x14ac:dyDescent="0.25">
      <c r="A399" s="41"/>
    </row>
    <row r="400" spans="1:1" x14ac:dyDescent="0.25">
      <c r="A400" s="41"/>
    </row>
    <row r="401" spans="1:1" x14ac:dyDescent="0.25">
      <c r="A401" s="41"/>
    </row>
    <row r="402" spans="1:1" x14ac:dyDescent="0.25">
      <c r="A402" s="41"/>
    </row>
    <row r="403" spans="1:1" x14ac:dyDescent="0.25">
      <c r="A403" s="41"/>
    </row>
    <row r="404" spans="1:1" x14ac:dyDescent="0.25">
      <c r="A404" s="41"/>
    </row>
    <row r="405" spans="1:1" x14ac:dyDescent="0.25">
      <c r="A405" s="41"/>
    </row>
    <row r="406" spans="1:1" x14ac:dyDescent="0.25">
      <c r="A406" s="41"/>
    </row>
    <row r="407" spans="1:1" x14ac:dyDescent="0.25">
      <c r="A407" s="41"/>
    </row>
    <row r="408" spans="1:1" x14ac:dyDescent="0.25">
      <c r="A408" s="41"/>
    </row>
    <row r="409" spans="1:1" x14ac:dyDescent="0.25">
      <c r="A409" s="41"/>
    </row>
    <row r="410" spans="1:1" x14ac:dyDescent="0.25">
      <c r="A410" s="41"/>
    </row>
    <row r="411" spans="1:1" x14ac:dyDescent="0.25">
      <c r="A411" s="41"/>
    </row>
    <row r="412" spans="1:1" x14ac:dyDescent="0.25">
      <c r="A412" s="41"/>
    </row>
    <row r="413" spans="1:1" x14ac:dyDescent="0.25">
      <c r="A413" s="41"/>
    </row>
    <row r="414" spans="1:1" x14ac:dyDescent="0.25">
      <c r="A414" s="41"/>
    </row>
    <row r="415" spans="1:1" x14ac:dyDescent="0.25">
      <c r="A415" s="41"/>
    </row>
    <row r="416" spans="1:1" x14ac:dyDescent="0.25">
      <c r="A416" s="41"/>
    </row>
    <row r="417" spans="1:1" x14ac:dyDescent="0.25">
      <c r="A417" s="41"/>
    </row>
    <row r="418" spans="1:1" x14ac:dyDescent="0.25">
      <c r="A418" s="41"/>
    </row>
    <row r="419" spans="1:1" x14ac:dyDescent="0.25">
      <c r="A419" s="41"/>
    </row>
    <row r="420" spans="1:1" x14ac:dyDescent="0.25">
      <c r="A420" s="41"/>
    </row>
    <row r="421" spans="1:1" x14ac:dyDescent="0.25">
      <c r="A421" s="41"/>
    </row>
    <row r="422" spans="1:1" x14ac:dyDescent="0.25">
      <c r="A422" s="41"/>
    </row>
    <row r="423" spans="1:1" x14ac:dyDescent="0.25">
      <c r="A423" s="41"/>
    </row>
    <row r="424" spans="1:1" x14ac:dyDescent="0.25">
      <c r="A424" s="41"/>
    </row>
    <row r="425" spans="1:1" x14ac:dyDescent="0.25">
      <c r="A425" s="41"/>
    </row>
    <row r="426" spans="1:1" x14ac:dyDescent="0.25">
      <c r="A426" s="41"/>
    </row>
    <row r="427" spans="1:1" x14ac:dyDescent="0.25">
      <c r="A427" s="41"/>
    </row>
    <row r="428" spans="1:1" x14ac:dyDescent="0.25">
      <c r="A428" s="41"/>
    </row>
    <row r="429" spans="1:1" x14ac:dyDescent="0.25">
      <c r="A429" s="41"/>
    </row>
    <row r="430" spans="1:1" x14ac:dyDescent="0.25">
      <c r="A430" s="41"/>
    </row>
    <row r="431" spans="1:1" x14ac:dyDescent="0.25">
      <c r="A431" s="41"/>
    </row>
    <row r="432" spans="1:1" x14ac:dyDescent="0.25">
      <c r="A432" s="41"/>
    </row>
    <row r="433" spans="1:1" x14ac:dyDescent="0.25">
      <c r="A433" s="41"/>
    </row>
    <row r="434" spans="1:1" x14ac:dyDescent="0.25">
      <c r="A434" s="41"/>
    </row>
    <row r="435" spans="1:1" x14ac:dyDescent="0.25">
      <c r="A435" s="41"/>
    </row>
    <row r="436" spans="1:1" x14ac:dyDescent="0.25">
      <c r="A436" s="41"/>
    </row>
    <row r="437" spans="1:1" x14ac:dyDescent="0.25">
      <c r="A437" s="41"/>
    </row>
    <row r="438" spans="1:1" x14ac:dyDescent="0.25">
      <c r="A438" s="41"/>
    </row>
    <row r="439" spans="1:1" x14ac:dyDescent="0.25">
      <c r="A439" s="41"/>
    </row>
    <row r="440" spans="1:1" x14ac:dyDescent="0.25">
      <c r="A440" s="41"/>
    </row>
    <row r="441" spans="1:1" x14ac:dyDescent="0.25">
      <c r="A441" s="41"/>
    </row>
    <row r="442" spans="1:1" x14ac:dyDescent="0.25">
      <c r="A442" s="41"/>
    </row>
    <row r="443" spans="1:1" x14ac:dyDescent="0.25">
      <c r="A443" s="41"/>
    </row>
    <row r="444" spans="1:1" x14ac:dyDescent="0.25">
      <c r="A444" s="41"/>
    </row>
    <row r="445" spans="1:1" x14ac:dyDescent="0.25">
      <c r="A445" s="41"/>
    </row>
    <row r="446" spans="1:1" x14ac:dyDescent="0.25">
      <c r="A446" s="41"/>
    </row>
    <row r="447" spans="1:1" x14ac:dyDescent="0.25">
      <c r="A447" s="41"/>
    </row>
    <row r="448" spans="1:1" x14ac:dyDescent="0.25">
      <c r="A448" s="41"/>
    </row>
    <row r="449" spans="1:1" x14ac:dyDescent="0.25">
      <c r="A449" s="41"/>
    </row>
    <row r="450" spans="1:1" x14ac:dyDescent="0.25">
      <c r="A450" s="41"/>
    </row>
    <row r="451" spans="1:1" x14ac:dyDescent="0.25">
      <c r="A451" s="41"/>
    </row>
    <row r="452" spans="1:1" x14ac:dyDescent="0.25">
      <c r="A452" s="41"/>
    </row>
    <row r="453" spans="1:1" x14ac:dyDescent="0.25">
      <c r="A453" s="41"/>
    </row>
    <row r="454" spans="1:1" x14ac:dyDescent="0.25">
      <c r="A454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S114"/>
  <sheetViews>
    <sheetView topLeftCell="C1" workbookViewId="0">
      <pane xSplit="4" ySplit="3" topLeftCell="G64" activePane="bottomRight" state="frozen"/>
      <selection activeCell="C1" sqref="C1"/>
      <selection pane="topRight" activeCell="G1" sqref="G1"/>
      <selection pane="bottomLeft" activeCell="C4" sqref="C4"/>
      <selection pane="bottomRight" activeCell="K3" sqref="K3:O5"/>
    </sheetView>
  </sheetViews>
  <sheetFormatPr defaultRowHeight="15" x14ac:dyDescent="0.25"/>
  <cols>
    <col min="3" max="3" width="11" style="231" bestFit="1" customWidth="1"/>
    <col min="4" max="4" width="15.5703125" style="231" bestFit="1" customWidth="1"/>
    <col min="5" max="5" width="11.28515625" style="232" bestFit="1" customWidth="1"/>
    <col min="6" max="7" width="22.28515625" style="231" customWidth="1"/>
    <col min="8" max="8" width="23.42578125" style="231" customWidth="1"/>
    <col min="9" max="14" width="9.7109375" style="231" customWidth="1"/>
    <col min="15" max="15" width="10.5703125" bestFit="1" customWidth="1"/>
    <col min="16" max="16" width="11.85546875" customWidth="1"/>
    <col min="17" max="17" width="12.28515625" customWidth="1"/>
    <col min="18" max="18" width="10.5703125" bestFit="1" customWidth="1"/>
  </cols>
  <sheetData>
    <row r="2" spans="3:19" ht="15.75" thickBot="1" x14ac:dyDescent="0.3">
      <c r="I2" s="423">
        <f>SUBTOTAL(9,I6:I106)</f>
        <v>6118868</v>
      </c>
      <c r="J2" s="423">
        <f>SUBTOTAL(9,J6:J106)</f>
        <v>6019478</v>
      </c>
      <c r="K2" s="423">
        <f t="shared" ref="K2:N2" si="0">SUBTOTAL(9,K6:K106)</f>
        <v>6019478</v>
      </c>
      <c r="L2" s="423">
        <f t="shared" si="0"/>
        <v>-489487</v>
      </c>
      <c r="M2" s="423">
        <f t="shared" si="0"/>
        <v>930929</v>
      </c>
      <c r="N2" s="423">
        <f t="shared" si="0"/>
        <v>641031</v>
      </c>
      <c r="O2" s="423">
        <f>SUBTOTAL(9,O6:O106)</f>
        <v>7081651</v>
      </c>
      <c r="P2" s="423">
        <f t="shared" ref="P2:Q2" si="1">SUBTOTAL(9,P6:P106)</f>
        <v>10352711</v>
      </c>
      <c r="Q2" s="423">
        <f t="shared" si="1"/>
        <v>-3271060</v>
      </c>
      <c r="R2" s="371">
        <f t="shared" ref="R2" si="2">SUM(P2:Q2)</f>
        <v>7081651</v>
      </c>
    </row>
    <row r="3" spans="3:19" ht="45" x14ac:dyDescent="0.25">
      <c r="I3" s="233" t="s">
        <v>2883</v>
      </c>
      <c r="J3" s="233" t="s">
        <v>2886</v>
      </c>
      <c r="K3" s="1906" t="s">
        <v>2893</v>
      </c>
      <c r="L3" s="1907" t="s">
        <v>2888</v>
      </c>
      <c r="M3" s="1908" t="s">
        <v>2889</v>
      </c>
      <c r="N3" s="1907" t="s">
        <v>2890</v>
      </c>
      <c r="O3" s="1909" t="s">
        <v>2891</v>
      </c>
      <c r="P3" s="233" t="s">
        <v>3020</v>
      </c>
      <c r="Q3" s="233" t="s">
        <v>3021</v>
      </c>
      <c r="R3" s="233" t="s">
        <v>6207</v>
      </c>
    </row>
    <row r="4" spans="3:19" ht="15.75" thickBot="1" x14ac:dyDescent="0.3"/>
    <row r="5" spans="3:19" ht="45" x14ac:dyDescent="0.25">
      <c r="C5" s="231" t="s">
        <v>2894</v>
      </c>
      <c r="D5" s="231" t="s">
        <v>2895</v>
      </c>
      <c r="E5" s="232" t="s">
        <v>22</v>
      </c>
      <c r="F5" s="231" t="s">
        <v>16</v>
      </c>
      <c r="G5" s="231" t="s">
        <v>2896</v>
      </c>
      <c r="H5" s="231" t="s">
        <v>2897</v>
      </c>
      <c r="I5" s="233" t="s">
        <v>2883</v>
      </c>
      <c r="J5" s="233" t="s">
        <v>2886</v>
      </c>
      <c r="K5" s="1906" t="s">
        <v>2893</v>
      </c>
      <c r="L5" s="1907" t="s">
        <v>2888</v>
      </c>
      <c r="M5" s="1908" t="s">
        <v>2889</v>
      </c>
      <c r="N5" s="1907" t="s">
        <v>2890</v>
      </c>
      <c r="O5" s="1909" t="s">
        <v>2891</v>
      </c>
      <c r="P5" s="233" t="s">
        <v>3020</v>
      </c>
      <c r="Q5" s="233" t="s">
        <v>3021</v>
      </c>
      <c r="R5" s="233" t="s">
        <v>6207</v>
      </c>
      <c r="S5" s="233" t="s">
        <v>10783</v>
      </c>
    </row>
    <row r="6" spans="3:19" x14ac:dyDescent="0.25">
      <c r="C6" s="231" t="s">
        <v>2898</v>
      </c>
      <c r="D6" s="231" t="s">
        <v>2899</v>
      </c>
      <c r="E6" s="234">
        <v>30010</v>
      </c>
      <c r="F6" s="231" t="s">
        <v>2900</v>
      </c>
      <c r="G6" s="231" t="s">
        <v>2901</v>
      </c>
      <c r="H6" s="231" t="s">
        <v>2769</v>
      </c>
      <c r="I6" s="235">
        <v>0</v>
      </c>
      <c r="J6" s="235">
        <v>0</v>
      </c>
      <c r="K6" s="235"/>
      <c r="L6" s="235"/>
      <c r="M6" s="235"/>
      <c r="N6" s="235"/>
      <c r="O6">
        <f>SLT!O7</f>
        <v>0</v>
      </c>
    </row>
    <row r="7" spans="3:19" x14ac:dyDescent="0.25">
      <c r="C7" s="231" t="s">
        <v>2898</v>
      </c>
      <c r="D7" s="231" t="s">
        <v>2899</v>
      </c>
      <c r="E7" s="234">
        <v>30013</v>
      </c>
      <c r="F7" s="231" t="s">
        <v>2902</v>
      </c>
      <c r="G7" s="231" t="s">
        <v>2901</v>
      </c>
      <c r="H7" s="231" t="s">
        <v>2769</v>
      </c>
      <c r="I7" s="235">
        <v>0</v>
      </c>
      <c r="J7" s="235">
        <v>0</v>
      </c>
      <c r="K7" s="235"/>
      <c r="L7" s="235"/>
      <c r="M7" s="235"/>
      <c r="N7" s="235"/>
      <c r="O7">
        <f>SLT!O8</f>
        <v>0</v>
      </c>
    </row>
    <row r="8" spans="3:19" x14ac:dyDescent="0.25">
      <c r="C8" s="231" t="s">
        <v>2898</v>
      </c>
      <c r="D8" s="231" t="s">
        <v>2899</v>
      </c>
      <c r="E8" s="234">
        <v>30014</v>
      </c>
      <c r="F8" s="231" t="s">
        <v>2903</v>
      </c>
      <c r="G8" s="231" t="s">
        <v>2901</v>
      </c>
      <c r="H8" s="231" t="s">
        <v>2769</v>
      </c>
      <c r="I8" s="235">
        <v>0</v>
      </c>
      <c r="J8" s="235">
        <v>0</v>
      </c>
      <c r="K8" s="235"/>
      <c r="L8" s="235"/>
      <c r="M8" s="235"/>
      <c r="N8" s="235"/>
    </row>
    <row r="9" spans="3:19" x14ac:dyDescent="0.25">
      <c r="C9" s="231" t="s">
        <v>2898</v>
      </c>
      <c r="D9" s="231" t="s">
        <v>2899</v>
      </c>
      <c r="E9" s="234">
        <v>39901</v>
      </c>
      <c r="F9" s="231" t="s">
        <v>2904</v>
      </c>
      <c r="G9" s="231" t="s">
        <v>2901</v>
      </c>
      <c r="H9" s="231" t="s">
        <v>2769</v>
      </c>
      <c r="I9" s="235">
        <v>473400</v>
      </c>
      <c r="J9" s="235">
        <v>473400</v>
      </c>
      <c r="K9" s="371">
        <f>SLT!K9</f>
        <v>473400</v>
      </c>
      <c r="L9" s="371">
        <f>SLT!L9</f>
        <v>0</v>
      </c>
      <c r="M9" s="371">
        <f>SLT!M9</f>
        <v>150000</v>
      </c>
      <c r="N9" s="371">
        <f>SLT!N9</f>
        <v>0</v>
      </c>
      <c r="O9" s="371">
        <f>SLT!O9</f>
        <v>623400</v>
      </c>
      <c r="P9" s="371">
        <f>'39901'!O34</f>
        <v>623400</v>
      </c>
      <c r="Q9" s="371"/>
      <c r="R9" s="371">
        <f t="shared" ref="R9:R13" si="3">SUM(P9:Q9)</f>
        <v>623400</v>
      </c>
      <c r="S9" s="3" t="str">
        <f t="shared" ref="S9:S13" si="4">IF(O9=R9,"Correct","Error")</f>
        <v>Correct</v>
      </c>
    </row>
    <row r="10" spans="3:19" x14ac:dyDescent="0.25">
      <c r="C10" s="231" t="s">
        <v>2898</v>
      </c>
      <c r="D10" s="231" t="s">
        <v>2905</v>
      </c>
      <c r="E10" s="236">
        <v>30002</v>
      </c>
      <c r="F10" s="237" t="s">
        <v>2906</v>
      </c>
      <c r="G10" s="237" t="s">
        <v>2907</v>
      </c>
      <c r="H10" s="231" t="s">
        <v>2908</v>
      </c>
      <c r="I10" s="235">
        <v>142700</v>
      </c>
      <c r="J10" s="235">
        <v>142700</v>
      </c>
      <c r="K10" s="371">
        <f>Finance!K7</f>
        <v>142700</v>
      </c>
      <c r="L10" s="371">
        <f>Finance!L7</f>
        <v>0</v>
      </c>
      <c r="M10" s="371">
        <f>Finance!M7</f>
        <v>15000</v>
      </c>
      <c r="N10" s="371">
        <f>Finance!N7</f>
        <v>500000</v>
      </c>
      <c r="O10" s="371">
        <f>Finance!O7</f>
        <v>657700</v>
      </c>
      <c r="P10" s="371">
        <f>'30002'!O23</f>
        <v>657700</v>
      </c>
      <c r="Q10" s="371">
        <f>'30002'!O31</f>
        <v>0</v>
      </c>
      <c r="R10" s="371">
        <f t="shared" si="3"/>
        <v>657700</v>
      </c>
      <c r="S10" s="3" t="str">
        <f t="shared" si="4"/>
        <v>Correct</v>
      </c>
    </row>
    <row r="11" spans="3:19" x14ac:dyDescent="0.25">
      <c r="C11" s="231" t="s">
        <v>2898</v>
      </c>
      <c r="D11" s="231" t="s">
        <v>2905</v>
      </c>
      <c r="E11" s="236">
        <v>30003</v>
      </c>
      <c r="F11" s="237" t="s">
        <v>2909</v>
      </c>
      <c r="G11" s="237" t="s">
        <v>2907</v>
      </c>
      <c r="H11" s="231" t="s">
        <v>2908</v>
      </c>
      <c r="I11" s="235">
        <v>89760</v>
      </c>
      <c r="J11" s="235">
        <v>89760</v>
      </c>
      <c r="K11" s="371">
        <f>Finance!K8</f>
        <v>89760</v>
      </c>
      <c r="L11" s="371">
        <f>Finance!L8</f>
        <v>-140750</v>
      </c>
      <c r="M11" s="371">
        <f>Finance!M8</f>
        <v>380290</v>
      </c>
      <c r="N11" s="371">
        <f>Finance!N8</f>
        <v>0</v>
      </c>
      <c r="O11" s="371">
        <f>Finance!O8</f>
        <v>329300</v>
      </c>
      <c r="P11" s="371">
        <f>'30003'!O17</f>
        <v>329300</v>
      </c>
      <c r="Q11" s="371"/>
      <c r="R11" s="371">
        <f t="shared" si="3"/>
        <v>329300</v>
      </c>
      <c r="S11" s="3" t="str">
        <f t="shared" si="4"/>
        <v>Correct</v>
      </c>
    </row>
    <row r="12" spans="3:19" x14ac:dyDescent="0.25">
      <c r="C12" s="231" t="s">
        <v>2898</v>
      </c>
      <c r="D12" s="231" t="s">
        <v>2905</v>
      </c>
      <c r="E12" s="236">
        <v>30501</v>
      </c>
      <c r="F12" s="237" t="s">
        <v>2910</v>
      </c>
      <c r="G12" s="237" t="s">
        <v>2907</v>
      </c>
      <c r="H12" s="231" t="s">
        <v>2908</v>
      </c>
      <c r="I12" s="235">
        <v>45200</v>
      </c>
      <c r="J12" s="235">
        <v>45200</v>
      </c>
      <c r="K12" s="371">
        <f>Finance!K9</f>
        <v>45200</v>
      </c>
      <c r="L12" s="371">
        <f>Finance!L9</f>
        <v>0</v>
      </c>
      <c r="M12" s="371">
        <f>Finance!M9</f>
        <v>0</v>
      </c>
      <c r="N12" s="371">
        <f>Finance!N9</f>
        <v>0</v>
      </c>
      <c r="O12" s="371">
        <f>Finance!O9</f>
        <v>45200</v>
      </c>
      <c r="P12" s="371">
        <f>'30501'!O17</f>
        <v>45200</v>
      </c>
      <c r="Q12" s="371"/>
      <c r="R12" s="371">
        <f t="shared" si="3"/>
        <v>45200</v>
      </c>
      <c r="S12" s="3" t="str">
        <f t="shared" si="4"/>
        <v>Correct</v>
      </c>
    </row>
    <row r="13" spans="3:19" x14ac:dyDescent="0.25">
      <c r="C13" s="231" t="s">
        <v>2898</v>
      </c>
      <c r="D13" s="231" t="s">
        <v>2905</v>
      </c>
      <c r="E13" s="236">
        <v>39905</v>
      </c>
      <c r="F13" s="237" t="s">
        <v>2911</v>
      </c>
      <c r="G13" s="237" t="s">
        <v>2907</v>
      </c>
      <c r="H13" s="231" t="s">
        <v>2908</v>
      </c>
      <c r="I13" s="235">
        <v>71000</v>
      </c>
      <c r="J13" s="235">
        <v>71000</v>
      </c>
      <c r="K13" s="371">
        <f>Finance!K10</f>
        <v>71000</v>
      </c>
      <c r="L13" s="371">
        <f>Finance!L10</f>
        <v>0</v>
      </c>
      <c r="M13" s="371">
        <f>Finance!M10</f>
        <v>0</v>
      </c>
      <c r="N13" s="371">
        <f>Finance!N10</f>
        <v>0</v>
      </c>
      <c r="O13" s="371">
        <f>Finance!O10</f>
        <v>71000</v>
      </c>
      <c r="P13" s="371">
        <f>'39905'!O13</f>
        <v>71000</v>
      </c>
      <c r="Q13" s="371"/>
      <c r="R13" s="371">
        <f t="shared" si="3"/>
        <v>71000</v>
      </c>
      <c r="S13" s="3" t="str">
        <f t="shared" si="4"/>
        <v>Correct</v>
      </c>
    </row>
    <row r="14" spans="3:19" x14ac:dyDescent="0.25">
      <c r="C14" s="231" t="s">
        <v>2898</v>
      </c>
      <c r="D14" s="231" t="s">
        <v>2905</v>
      </c>
      <c r="E14" s="236">
        <v>39906</v>
      </c>
      <c r="F14" s="237" t="s">
        <v>2907</v>
      </c>
      <c r="G14" s="237" t="s">
        <v>2907</v>
      </c>
      <c r="H14" s="231" t="s">
        <v>2908</v>
      </c>
      <c r="I14" s="235">
        <v>319500</v>
      </c>
      <c r="J14" s="235">
        <v>319500</v>
      </c>
      <c r="K14" s="371">
        <f>Finance!K11</f>
        <v>319500</v>
      </c>
      <c r="L14" s="371">
        <f>Finance!L11</f>
        <v>0</v>
      </c>
      <c r="M14" s="371">
        <f>Finance!M11</f>
        <v>25153</v>
      </c>
      <c r="N14" s="371">
        <f>Finance!N11</f>
        <v>0</v>
      </c>
      <c r="O14" s="371">
        <f>Finance!O11</f>
        <v>344653</v>
      </c>
      <c r="P14" s="371">
        <f>'39906'!O15+'39906'!O30+'39906'!O39</f>
        <v>344753</v>
      </c>
      <c r="Q14" s="371">
        <f>'39906'!O35</f>
        <v>-100</v>
      </c>
      <c r="R14" s="371">
        <f>SUM(P14:Q14)</f>
        <v>344653</v>
      </c>
      <c r="S14" s="3" t="str">
        <f>IF(O14=R14,"Correct","Error")</f>
        <v>Correct</v>
      </c>
    </row>
    <row r="15" spans="3:19" x14ac:dyDescent="0.25">
      <c r="C15" s="231" t="s">
        <v>2898</v>
      </c>
      <c r="D15" s="231" t="s">
        <v>2905</v>
      </c>
      <c r="E15" s="236">
        <v>62003</v>
      </c>
      <c r="F15" s="237" t="s">
        <v>2912</v>
      </c>
      <c r="G15" s="237" t="s">
        <v>2907</v>
      </c>
      <c r="H15" s="231" t="s">
        <v>2908</v>
      </c>
      <c r="I15" s="235">
        <v>25500</v>
      </c>
      <c r="J15" s="235">
        <v>25500</v>
      </c>
      <c r="K15" s="371">
        <f>Finance!K12</f>
        <v>25500</v>
      </c>
      <c r="L15" s="371">
        <f>Finance!L12</f>
        <v>-25500</v>
      </c>
      <c r="M15" s="371">
        <f>Finance!M12</f>
        <v>0</v>
      </c>
      <c r="N15" s="371">
        <f>Finance!N12</f>
        <v>0</v>
      </c>
      <c r="O15" s="371">
        <f>Finance!O12</f>
        <v>0</v>
      </c>
      <c r="P15" s="371">
        <f>'62003'!O15</f>
        <v>0</v>
      </c>
      <c r="Q15" s="371"/>
      <c r="R15" s="371">
        <f t="shared" ref="R15:R78" si="5">SUM(P15:Q15)</f>
        <v>0</v>
      </c>
      <c r="S15" s="3" t="str">
        <f t="shared" ref="S15:S78" si="6">IF(O15=R15,"Correct","Error")</f>
        <v>Correct</v>
      </c>
    </row>
    <row r="16" spans="3:19" x14ac:dyDescent="0.25">
      <c r="C16" s="231" t="s">
        <v>2898</v>
      </c>
      <c r="D16" s="231" t="s">
        <v>2905</v>
      </c>
      <c r="E16" s="236">
        <v>62004</v>
      </c>
      <c r="F16" s="237" t="s">
        <v>2913</v>
      </c>
      <c r="G16" s="237" t="s">
        <v>2907</v>
      </c>
      <c r="H16" s="231" t="s">
        <v>2908</v>
      </c>
      <c r="I16" s="235">
        <v>65000</v>
      </c>
      <c r="J16" s="235">
        <v>65000</v>
      </c>
      <c r="K16" s="371">
        <f>Finance!K13</f>
        <v>65000</v>
      </c>
      <c r="L16" s="371">
        <f>Finance!L13</f>
        <v>-9000</v>
      </c>
      <c r="M16" s="371">
        <f>Finance!M13</f>
        <v>0</v>
      </c>
      <c r="N16" s="371">
        <f>Finance!N13</f>
        <v>0</v>
      </c>
      <c r="O16" s="371">
        <f>Finance!O13</f>
        <v>56000</v>
      </c>
      <c r="P16" s="371">
        <f>'62004'!O19</f>
        <v>56000</v>
      </c>
      <c r="Q16" s="371"/>
      <c r="R16" s="371">
        <f t="shared" si="5"/>
        <v>56000</v>
      </c>
      <c r="S16" s="3" t="str">
        <f t="shared" si="6"/>
        <v>Correct</v>
      </c>
    </row>
    <row r="17" spans="3:19" x14ac:dyDescent="0.25">
      <c r="C17" s="231" t="s">
        <v>2898</v>
      </c>
      <c r="D17" s="231" t="s">
        <v>2905</v>
      </c>
      <c r="E17" s="236">
        <v>62005</v>
      </c>
      <c r="F17" s="237" t="s">
        <v>2914</v>
      </c>
      <c r="G17" s="237" t="s">
        <v>2907</v>
      </c>
      <c r="H17" s="231" t="s">
        <v>2908</v>
      </c>
      <c r="I17" s="235">
        <v>21200</v>
      </c>
      <c r="J17" s="235">
        <v>21200</v>
      </c>
      <c r="K17" s="371">
        <f>Finance!K14</f>
        <v>21200</v>
      </c>
      <c r="L17" s="371">
        <f>Finance!L14</f>
        <v>0</v>
      </c>
      <c r="M17" s="371">
        <f>Finance!M14</f>
        <v>0</v>
      </c>
      <c r="N17" s="371">
        <f>Finance!N14</f>
        <v>0</v>
      </c>
      <c r="O17" s="371">
        <f>Finance!O14</f>
        <v>21200</v>
      </c>
      <c r="P17" s="371">
        <f>'62006'!O22</f>
        <v>21200</v>
      </c>
      <c r="Q17" s="371"/>
      <c r="R17" s="371">
        <f t="shared" si="5"/>
        <v>21200</v>
      </c>
      <c r="S17" s="3" t="str">
        <f t="shared" si="6"/>
        <v>Correct</v>
      </c>
    </row>
    <row r="18" spans="3:19" x14ac:dyDescent="0.25">
      <c r="C18" s="231" t="s">
        <v>2898</v>
      </c>
      <c r="D18" s="231" t="s">
        <v>2905</v>
      </c>
      <c r="E18" s="236">
        <v>62006</v>
      </c>
      <c r="F18" s="237" t="s">
        <v>2915</v>
      </c>
      <c r="G18" s="237" t="s">
        <v>2907</v>
      </c>
      <c r="H18" s="231" t="s">
        <v>2908</v>
      </c>
      <c r="I18" s="235">
        <v>21700</v>
      </c>
      <c r="J18" s="235">
        <v>21700</v>
      </c>
      <c r="K18" s="371">
        <f>Finance!K15</f>
        <v>21700</v>
      </c>
      <c r="L18" s="371">
        <f>Finance!L15</f>
        <v>-500</v>
      </c>
      <c r="M18" s="371">
        <f>Finance!M15</f>
        <v>0</v>
      </c>
      <c r="N18" s="371">
        <f>Finance!N15</f>
        <v>0</v>
      </c>
      <c r="O18" s="371">
        <f>Finance!O15</f>
        <v>21200</v>
      </c>
      <c r="P18" s="371">
        <f>'62006'!O22</f>
        <v>21200</v>
      </c>
      <c r="Q18" s="371"/>
      <c r="R18" s="371">
        <f t="shared" si="5"/>
        <v>21200</v>
      </c>
      <c r="S18" s="3" t="str">
        <f t="shared" si="6"/>
        <v>Correct</v>
      </c>
    </row>
    <row r="19" spans="3:19" x14ac:dyDescent="0.25">
      <c r="C19" s="231" t="s">
        <v>2898</v>
      </c>
      <c r="D19" s="231" t="s">
        <v>2905</v>
      </c>
      <c r="E19" s="236">
        <v>62014</v>
      </c>
      <c r="F19" s="237" t="s">
        <v>2916</v>
      </c>
      <c r="G19" s="237" t="s">
        <v>2907</v>
      </c>
      <c r="H19" s="231" t="s">
        <v>2908</v>
      </c>
      <c r="I19" s="235">
        <v>188100</v>
      </c>
      <c r="J19" s="235">
        <v>188100</v>
      </c>
      <c r="K19" s="371">
        <f>Finance!K16</f>
        <v>188100</v>
      </c>
      <c r="L19" s="371">
        <f>Finance!L16</f>
        <v>-4000</v>
      </c>
      <c r="M19" s="371">
        <f>Finance!M16</f>
        <v>7200</v>
      </c>
      <c r="N19" s="371">
        <f>Finance!N16</f>
        <v>0</v>
      </c>
      <c r="O19" s="371">
        <f>Finance!O16</f>
        <v>191300</v>
      </c>
      <c r="P19" s="371">
        <f>'62014'!O15</f>
        <v>191300</v>
      </c>
      <c r="Q19" s="371"/>
      <c r="R19" s="371">
        <f t="shared" si="5"/>
        <v>191300</v>
      </c>
      <c r="S19" s="3" t="str">
        <f t="shared" si="6"/>
        <v>Correct</v>
      </c>
    </row>
    <row r="20" spans="3:19" s="567" customFormat="1" x14ac:dyDescent="0.25">
      <c r="C20" s="372"/>
      <c r="D20" s="372" t="s">
        <v>2905</v>
      </c>
      <c r="E20" s="2083">
        <v>62028</v>
      </c>
      <c r="F20" s="2084" t="s">
        <v>2917</v>
      </c>
      <c r="G20" s="237" t="s">
        <v>2907</v>
      </c>
      <c r="H20" s="372" t="s">
        <v>2908</v>
      </c>
      <c r="I20" s="235">
        <v>20300</v>
      </c>
      <c r="J20" s="235">
        <v>20300</v>
      </c>
      <c r="K20" s="2085">
        <v>20300</v>
      </c>
      <c r="L20" s="2085"/>
      <c r="M20" s="2085"/>
      <c r="N20" s="2085"/>
      <c r="O20" s="2085"/>
      <c r="P20" s="2085"/>
      <c r="Q20" s="2085"/>
      <c r="R20" s="2085">
        <f t="shared" si="5"/>
        <v>0</v>
      </c>
      <c r="S20" s="584" t="str">
        <f t="shared" si="6"/>
        <v>Correct</v>
      </c>
    </row>
    <row r="21" spans="3:19" x14ac:dyDescent="0.25">
      <c r="C21" s="231" t="s">
        <v>2898</v>
      </c>
      <c r="D21" s="231" t="s">
        <v>2905</v>
      </c>
      <c r="E21" s="236">
        <v>62037</v>
      </c>
      <c r="F21" s="237" t="s">
        <v>2918</v>
      </c>
      <c r="G21" s="237" t="s">
        <v>2907</v>
      </c>
      <c r="H21" s="231" t="s">
        <v>2908</v>
      </c>
      <c r="I21" s="235">
        <v>0</v>
      </c>
      <c r="J21" s="235">
        <v>0</v>
      </c>
      <c r="K21" s="371">
        <f>Finance!K17</f>
        <v>0</v>
      </c>
      <c r="L21" s="371">
        <f>Finance!L17</f>
        <v>0</v>
      </c>
      <c r="M21" s="1911">
        <f>Finance!M17</f>
        <v>44400</v>
      </c>
      <c r="N21" s="371">
        <f>Finance!N17</f>
        <v>0</v>
      </c>
      <c r="O21" s="371">
        <f>Finance!O17</f>
        <v>44400</v>
      </c>
      <c r="P21" s="371">
        <f>'62037'!O14</f>
        <v>44400</v>
      </c>
      <c r="Q21" s="371"/>
      <c r="R21" s="371">
        <f t="shared" si="5"/>
        <v>44400</v>
      </c>
      <c r="S21" s="3" t="str">
        <f t="shared" si="6"/>
        <v>Correct</v>
      </c>
    </row>
    <row r="22" spans="3:19" x14ac:dyDescent="0.25">
      <c r="C22" s="231" t="s">
        <v>2898</v>
      </c>
      <c r="D22" s="231" t="s">
        <v>2905</v>
      </c>
      <c r="E22" s="236">
        <v>62038</v>
      </c>
      <c r="F22" s="237" t="s">
        <v>2738</v>
      </c>
      <c r="G22" s="237" t="s">
        <v>2907</v>
      </c>
      <c r="H22" s="231" t="s">
        <v>2908</v>
      </c>
      <c r="I22" s="235">
        <v>8950</v>
      </c>
      <c r="J22" s="235">
        <v>8950</v>
      </c>
      <c r="K22" s="371">
        <f>Finance!K18</f>
        <v>8950</v>
      </c>
      <c r="L22" s="371">
        <f>Finance!L18</f>
        <v>0</v>
      </c>
      <c r="M22" s="1911">
        <f>Finance!M18</f>
        <v>27050</v>
      </c>
      <c r="N22" s="371">
        <f>Finance!N18</f>
        <v>0</v>
      </c>
      <c r="O22" s="371">
        <f>Finance!O18</f>
        <v>36000</v>
      </c>
      <c r="P22" s="371">
        <f>'62038'!O14</f>
        <v>36000</v>
      </c>
      <c r="Q22" s="371"/>
      <c r="R22" s="371">
        <f t="shared" si="5"/>
        <v>36000</v>
      </c>
      <c r="S22" s="3" t="str">
        <f t="shared" si="6"/>
        <v>Correct</v>
      </c>
    </row>
    <row r="23" spans="3:19" x14ac:dyDescent="0.25">
      <c r="C23" s="231" t="s">
        <v>2898</v>
      </c>
      <c r="D23" s="231" t="s">
        <v>2905</v>
      </c>
      <c r="E23" s="236">
        <v>30301</v>
      </c>
      <c r="F23" s="237" t="s">
        <v>2919</v>
      </c>
      <c r="G23" s="237" t="s">
        <v>2920</v>
      </c>
      <c r="H23" s="231" t="s">
        <v>2908</v>
      </c>
      <c r="I23" s="235">
        <v>177500</v>
      </c>
      <c r="J23" s="235">
        <v>177500</v>
      </c>
      <c r="K23" s="371">
        <f>'Rev&amp;Ben'!K7</f>
        <v>177500</v>
      </c>
      <c r="L23" s="371">
        <f>'Rev&amp;Ben'!L7</f>
        <v>0</v>
      </c>
      <c r="M23" s="371">
        <f>'Rev&amp;Ben'!M7</f>
        <v>0</v>
      </c>
      <c r="N23" s="371">
        <f>'Rev&amp;Ben'!N7</f>
        <v>0</v>
      </c>
      <c r="O23" s="371">
        <f>'Rev&amp;Ben'!O7</f>
        <v>177500</v>
      </c>
      <c r="P23" s="371">
        <f>'30301'!O15+'30301'!O28</f>
        <v>288800</v>
      </c>
      <c r="Q23" s="371">
        <f>'30301'!O32</f>
        <v>-111300</v>
      </c>
      <c r="R23" s="371">
        <f t="shared" si="5"/>
        <v>177500</v>
      </c>
      <c r="S23" s="3" t="str">
        <f t="shared" si="6"/>
        <v>Correct</v>
      </c>
    </row>
    <row r="24" spans="3:19" x14ac:dyDescent="0.25">
      <c r="C24" s="231" t="s">
        <v>2898</v>
      </c>
      <c r="D24" s="231" t="s">
        <v>2905</v>
      </c>
      <c r="E24" s="236">
        <v>30302</v>
      </c>
      <c r="F24" s="237" t="s">
        <v>2921</v>
      </c>
      <c r="G24" s="237" t="s">
        <v>2920</v>
      </c>
      <c r="H24" s="231" t="s">
        <v>2908</v>
      </c>
      <c r="I24" s="235">
        <v>-45900</v>
      </c>
      <c r="J24" s="235">
        <v>-45900</v>
      </c>
      <c r="K24" s="371">
        <f>'Rev&amp;Ben'!K8</f>
        <v>-45900</v>
      </c>
      <c r="L24" s="371">
        <f>'Rev&amp;Ben'!L8</f>
        <v>0</v>
      </c>
      <c r="M24" s="371">
        <f>'Rev&amp;Ben'!M8</f>
        <v>0</v>
      </c>
      <c r="N24" s="371">
        <f>'Rev&amp;Ben'!N8</f>
        <v>0</v>
      </c>
      <c r="O24" s="371">
        <f>'Rev&amp;Ben'!O8</f>
        <v>-45900</v>
      </c>
      <c r="P24" s="371">
        <f>'30302'!O12+'30302'!O18</f>
        <v>11800</v>
      </c>
      <c r="Q24" s="371">
        <f>'30302'!O24</f>
        <v>-57700</v>
      </c>
      <c r="R24" s="371">
        <f t="shared" si="5"/>
        <v>-45900</v>
      </c>
      <c r="S24" s="3" t="str">
        <f t="shared" si="6"/>
        <v>Correct</v>
      </c>
    </row>
    <row r="25" spans="3:19" x14ac:dyDescent="0.25">
      <c r="C25" s="231" t="s">
        <v>2898</v>
      </c>
      <c r="D25" s="231" t="s">
        <v>2905</v>
      </c>
      <c r="E25" s="236">
        <v>30303</v>
      </c>
      <c r="F25" s="237" t="s">
        <v>2922</v>
      </c>
      <c r="G25" s="237" t="s">
        <v>2920</v>
      </c>
      <c r="H25" s="231" t="s">
        <v>2908</v>
      </c>
      <c r="I25" s="235">
        <v>212400</v>
      </c>
      <c r="J25" s="235">
        <v>212400</v>
      </c>
      <c r="K25" s="371">
        <f>'Rev&amp;Ben'!K9+'30303-04'!K27-'30303-04'!K11</f>
        <v>212400</v>
      </c>
      <c r="L25" s="371">
        <f>'Rev&amp;Ben'!L9+'30303-04'!L27-'30303-04'!L11</f>
        <v>0</v>
      </c>
      <c r="M25" s="371">
        <f>'Rev&amp;Ben'!M9+'30303-04'!M27-'30303-04'!M11</f>
        <v>0</v>
      </c>
      <c r="N25" s="371">
        <f>'Rev&amp;Ben'!N9+'30303-04'!N27-'30303-04'!N11</f>
        <v>0</v>
      </c>
      <c r="O25" s="371">
        <f>'Rev&amp;Ben'!O9+'30303-04'!O27-'30303-04'!O11</f>
        <v>212400</v>
      </c>
      <c r="P25">
        <v>212400</v>
      </c>
      <c r="Q25" s="371"/>
      <c r="R25" s="371">
        <f t="shared" si="5"/>
        <v>212400</v>
      </c>
      <c r="S25" s="3" t="str">
        <f t="shared" si="6"/>
        <v>Correct</v>
      </c>
    </row>
    <row r="26" spans="3:19" x14ac:dyDescent="0.25">
      <c r="C26" s="231" t="s">
        <v>2898</v>
      </c>
      <c r="D26" s="231" t="s">
        <v>2905</v>
      </c>
      <c r="E26" s="236">
        <v>30304</v>
      </c>
      <c r="F26" s="237" t="s">
        <v>2923</v>
      </c>
      <c r="G26" s="237" t="s">
        <v>2920</v>
      </c>
      <c r="H26" s="231" t="s">
        <v>2908</v>
      </c>
      <c r="I26" s="235">
        <v>122900</v>
      </c>
      <c r="J26" s="235">
        <v>122900</v>
      </c>
      <c r="K26" s="371">
        <f>'Rev&amp;Ben'!K10+'30303-04'!K11</f>
        <v>122900</v>
      </c>
      <c r="L26" s="371">
        <f>'Rev&amp;Ben'!L10+'30303-04'!L11</f>
        <v>-7500</v>
      </c>
      <c r="M26" s="371">
        <f>'Rev&amp;Ben'!M10+'30303-04'!M11</f>
        <v>0</v>
      </c>
      <c r="N26" s="371">
        <f>'Rev&amp;Ben'!N10+'30303-04'!N11</f>
        <v>0</v>
      </c>
      <c r="O26" s="371">
        <f>'Rev&amp;Ben'!O10+'30303-04'!O11</f>
        <v>115400</v>
      </c>
      <c r="P26" s="371">
        <f>'30304'!O23+'30303-04'!O11</f>
        <v>115400</v>
      </c>
      <c r="Q26" s="371"/>
      <c r="R26" s="371">
        <f t="shared" si="5"/>
        <v>115400</v>
      </c>
      <c r="S26" s="3" t="str">
        <f t="shared" si="6"/>
        <v>Correct</v>
      </c>
    </row>
    <row r="27" spans="3:19" x14ac:dyDescent="0.25">
      <c r="C27" s="231" t="s">
        <v>2898</v>
      </c>
      <c r="D27" s="231" t="s">
        <v>2905</v>
      </c>
      <c r="E27" s="236">
        <v>30306</v>
      </c>
      <c r="F27" s="237" t="s">
        <v>2924</v>
      </c>
      <c r="G27" s="237" t="s">
        <v>2920</v>
      </c>
      <c r="H27" s="231" t="s">
        <v>2908</v>
      </c>
      <c r="I27" s="235">
        <v>0</v>
      </c>
      <c r="J27" s="235">
        <v>0</v>
      </c>
      <c r="K27" s="371">
        <f>'Rev&amp;Ben'!K12</f>
        <v>0</v>
      </c>
      <c r="L27" s="371">
        <f>'Rev&amp;Ben'!L12</f>
        <v>0</v>
      </c>
      <c r="M27" s="371">
        <f>'Rev&amp;Ben'!M12</f>
        <v>0</v>
      </c>
      <c r="N27" s="371">
        <f>'Rev&amp;Ben'!N12</f>
        <v>0</v>
      </c>
      <c r="O27" s="371">
        <f>'Rev&amp;Ben'!O12</f>
        <v>0</v>
      </c>
      <c r="P27" s="371">
        <f>'30306'!O11</f>
        <v>0</v>
      </c>
      <c r="Q27" s="371"/>
      <c r="R27" s="371">
        <f t="shared" si="5"/>
        <v>0</v>
      </c>
      <c r="S27" s="3" t="str">
        <f t="shared" si="6"/>
        <v>Correct</v>
      </c>
    </row>
    <row r="28" spans="3:19" x14ac:dyDescent="0.25">
      <c r="C28" s="231" t="s">
        <v>2898</v>
      </c>
      <c r="D28" s="231" t="s">
        <v>2905</v>
      </c>
      <c r="E28" s="236">
        <v>39910</v>
      </c>
      <c r="F28" s="237" t="s">
        <v>2925</v>
      </c>
      <c r="G28" s="237" t="s">
        <v>2920</v>
      </c>
      <c r="H28" s="231" t="s">
        <v>2908</v>
      </c>
      <c r="I28" s="235">
        <v>39000</v>
      </c>
      <c r="J28" s="235">
        <v>39000</v>
      </c>
      <c r="K28" s="371">
        <f>'Rev&amp;Ben'!K13</f>
        <v>39000</v>
      </c>
      <c r="L28" s="371">
        <f>'Rev&amp;Ben'!L13</f>
        <v>0</v>
      </c>
      <c r="M28" s="371">
        <f>'Rev&amp;Ben'!M13</f>
        <v>0</v>
      </c>
      <c r="N28" s="371">
        <f>'Rev&amp;Ben'!N13</f>
        <v>0</v>
      </c>
      <c r="O28" s="371">
        <f>'Rev&amp;Ben'!O13</f>
        <v>39000</v>
      </c>
      <c r="P28" s="371">
        <f>'39910'!O25</f>
        <v>39000</v>
      </c>
      <c r="Q28" s="371"/>
      <c r="R28" s="371">
        <f t="shared" si="5"/>
        <v>39000</v>
      </c>
      <c r="S28" s="3" t="str">
        <f t="shared" si="6"/>
        <v>Correct</v>
      </c>
    </row>
    <row r="29" spans="3:19" x14ac:dyDescent="0.25">
      <c r="C29" s="231" t="s">
        <v>2926</v>
      </c>
      <c r="D29" s="231" t="s">
        <v>2927</v>
      </c>
      <c r="E29" s="232">
        <v>20001</v>
      </c>
      <c r="F29" s="237" t="s">
        <v>2928</v>
      </c>
      <c r="G29" s="237" t="s">
        <v>2929</v>
      </c>
      <c r="H29" s="231" t="s">
        <v>2908</v>
      </c>
      <c r="I29" s="235">
        <v>-7400</v>
      </c>
      <c r="J29" s="235">
        <v>-7400</v>
      </c>
      <c r="K29" s="371">
        <f>Assets!H8</f>
        <v>-7400</v>
      </c>
      <c r="L29" s="371">
        <f>Assets!I8</f>
        <v>0</v>
      </c>
      <c r="M29" s="371">
        <f>Assets!J8</f>
        <v>0</v>
      </c>
      <c r="N29" s="371">
        <f>Assets!K8</f>
        <v>0</v>
      </c>
      <c r="O29" s="371">
        <f>Assets!L8</f>
        <v>-7400</v>
      </c>
      <c r="P29" s="371">
        <f>'20001'!L13</f>
        <v>4600</v>
      </c>
      <c r="Q29" s="371">
        <f>'20001'!L19</f>
        <v>-12000</v>
      </c>
      <c r="R29" s="371">
        <f t="shared" si="5"/>
        <v>-7400</v>
      </c>
      <c r="S29" s="3" t="str">
        <f t="shared" si="6"/>
        <v>Correct</v>
      </c>
    </row>
    <row r="30" spans="3:19" x14ac:dyDescent="0.25">
      <c r="C30" s="231" t="s">
        <v>2926</v>
      </c>
      <c r="D30" s="231" t="s">
        <v>2927</v>
      </c>
      <c r="E30" s="232">
        <v>20002</v>
      </c>
      <c r="F30" s="237" t="s">
        <v>2930</v>
      </c>
      <c r="G30" s="237" t="s">
        <v>2929</v>
      </c>
      <c r="H30" s="231" t="s">
        <v>2908</v>
      </c>
      <c r="I30" s="235">
        <v>-9715</v>
      </c>
      <c r="J30" s="235">
        <v>-9715</v>
      </c>
      <c r="K30" s="371">
        <f>Assets!H9</f>
        <v>-9715</v>
      </c>
      <c r="L30" s="371">
        <f>Assets!I9</f>
        <v>0</v>
      </c>
      <c r="M30" s="371">
        <f>Assets!J9</f>
        <v>-14500</v>
      </c>
      <c r="N30" s="371">
        <f>Assets!K9</f>
        <v>15100</v>
      </c>
      <c r="O30" s="371">
        <f>Assets!L9</f>
        <v>-9115</v>
      </c>
      <c r="P30" s="371">
        <f>'20002'!L21+'20002'!L37</f>
        <v>23485</v>
      </c>
      <c r="Q30" s="371">
        <f>'20002'!L32</f>
        <v>-32600</v>
      </c>
      <c r="R30" s="371">
        <f t="shared" si="5"/>
        <v>-9115</v>
      </c>
      <c r="S30" s="3" t="str">
        <f t="shared" si="6"/>
        <v>Correct</v>
      </c>
    </row>
    <row r="31" spans="3:19" x14ac:dyDescent="0.25">
      <c r="C31" s="231" t="s">
        <v>2926</v>
      </c>
      <c r="D31" s="231" t="s">
        <v>2927</v>
      </c>
      <c r="E31" s="232">
        <v>20004</v>
      </c>
      <c r="F31" s="237" t="s">
        <v>2931</v>
      </c>
      <c r="G31" s="237" t="s">
        <v>2929</v>
      </c>
      <c r="H31" s="231" t="s">
        <v>2908</v>
      </c>
      <c r="I31" s="235">
        <v>-21200</v>
      </c>
      <c r="J31" s="235">
        <v>-21200</v>
      </c>
      <c r="K31" s="371">
        <f>Assets!H10</f>
        <v>-21200</v>
      </c>
      <c r="L31" s="371">
        <f>Assets!I10</f>
        <v>0</v>
      </c>
      <c r="M31" s="371">
        <f>Assets!J10</f>
        <v>100</v>
      </c>
      <c r="N31" s="371">
        <f>Assets!K10</f>
        <v>9900</v>
      </c>
      <c r="O31" s="371">
        <f>Assets!L10</f>
        <v>-11200</v>
      </c>
      <c r="P31" s="371">
        <f>'20004'!L20+'20004'!L30</f>
        <v>8800</v>
      </c>
      <c r="Q31" s="371">
        <f>'20004'!L25</f>
        <v>-20000</v>
      </c>
      <c r="R31" s="371">
        <f t="shared" si="5"/>
        <v>-11200</v>
      </c>
      <c r="S31" s="3" t="str">
        <f t="shared" si="6"/>
        <v>Correct</v>
      </c>
    </row>
    <row r="32" spans="3:19" x14ac:dyDescent="0.25">
      <c r="C32" s="231" t="s">
        <v>2926</v>
      </c>
      <c r="D32" s="231" t="s">
        <v>2927</v>
      </c>
      <c r="E32" s="232">
        <v>20005</v>
      </c>
      <c r="F32" s="237" t="s">
        <v>2932</v>
      </c>
      <c r="G32" s="237" t="s">
        <v>2929</v>
      </c>
      <c r="H32" s="231" t="s">
        <v>2908</v>
      </c>
      <c r="I32" s="235">
        <v>1600</v>
      </c>
      <c r="J32" s="235">
        <v>1600</v>
      </c>
      <c r="K32" s="371">
        <f>Assets!H11</f>
        <v>1600</v>
      </c>
      <c r="L32" s="371">
        <f>Assets!I11</f>
        <v>0</v>
      </c>
      <c r="M32" s="371">
        <f>Assets!J11</f>
        <v>0</v>
      </c>
      <c r="N32" s="371">
        <f>Assets!K11</f>
        <v>0</v>
      </c>
      <c r="O32" s="371">
        <f>Assets!L11</f>
        <v>1600</v>
      </c>
      <c r="P32" s="371">
        <f>'20005'!L23</f>
        <v>1600</v>
      </c>
      <c r="Q32" s="371"/>
      <c r="R32" s="371">
        <f t="shared" si="5"/>
        <v>1600</v>
      </c>
      <c r="S32" s="3" t="str">
        <f t="shared" si="6"/>
        <v>Correct</v>
      </c>
    </row>
    <row r="33" spans="3:19" x14ac:dyDescent="0.25">
      <c r="C33" s="231" t="s">
        <v>2926</v>
      </c>
      <c r="D33" s="231" t="s">
        <v>2927</v>
      </c>
      <c r="E33" s="232">
        <v>20009</v>
      </c>
      <c r="F33" s="237" t="s">
        <v>2933</v>
      </c>
      <c r="G33" s="237" t="s">
        <v>2929</v>
      </c>
      <c r="H33" s="231" t="s">
        <v>2908</v>
      </c>
      <c r="I33" s="235">
        <v>-4900</v>
      </c>
      <c r="J33" s="235">
        <v>-4900</v>
      </c>
      <c r="K33" s="371">
        <f>Assets!H12</f>
        <v>-4900</v>
      </c>
      <c r="L33" s="371">
        <f>Assets!I12</f>
        <v>0</v>
      </c>
      <c r="M33" s="371">
        <f>Assets!J12</f>
        <v>0</v>
      </c>
      <c r="N33" s="371">
        <f>Assets!K12</f>
        <v>2700</v>
      </c>
      <c r="O33" s="371">
        <f>Assets!L12</f>
        <v>-2200</v>
      </c>
      <c r="P33" s="371">
        <f>'20009'!L19+'20009'!L29</f>
        <v>3300</v>
      </c>
      <c r="Q33" s="371">
        <f>'20009'!L24</f>
        <v>-5500</v>
      </c>
      <c r="R33" s="371">
        <f t="shared" si="5"/>
        <v>-2200</v>
      </c>
      <c r="S33" s="3" t="str">
        <f t="shared" si="6"/>
        <v>Correct</v>
      </c>
    </row>
    <row r="34" spans="3:19" x14ac:dyDescent="0.25">
      <c r="C34" s="231" t="s">
        <v>2926</v>
      </c>
      <c r="D34" s="231" t="s">
        <v>2927</v>
      </c>
      <c r="E34" s="232">
        <v>20102</v>
      </c>
      <c r="F34" s="237" t="s">
        <v>2934</v>
      </c>
      <c r="G34" s="237" t="s">
        <v>2929</v>
      </c>
      <c r="H34" s="231" t="s">
        <v>2908</v>
      </c>
      <c r="I34" s="235">
        <v>-52724</v>
      </c>
      <c r="J34" s="235">
        <v>-52724</v>
      </c>
      <c r="K34" s="371">
        <f>Assets!H13</f>
        <v>-52724</v>
      </c>
      <c r="L34" s="371">
        <f>Assets!I13</f>
        <v>0</v>
      </c>
      <c r="M34" s="371">
        <f>Assets!J13</f>
        <v>-14500</v>
      </c>
      <c r="N34" s="371">
        <f>Assets!K13</f>
        <v>-12969</v>
      </c>
      <c r="O34" s="371">
        <f>Assets!L13</f>
        <v>-80193</v>
      </c>
      <c r="P34" s="371">
        <f>'20102'!L28+'20102'!L37</f>
        <v>70707</v>
      </c>
      <c r="Q34" s="371">
        <f>'20102'!L32</f>
        <v>-150900</v>
      </c>
      <c r="R34" s="371">
        <f t="shared" si="5"/>
        <v>-80193</v>
      </c>
      <c r="S34" s="3" t="str">
        <f t="shared" si="6"/>
        <v>Correct</v>
      </c>
    </row>
    <row r="35" spans="3:19" x14ac:dyDescent="0.25">
      <c r="C35" s="231" t="s">
        <v>2926</v>
      </c>
      <c r="D35" s="231" t="s">
        <v>2927</v>
      </c>
      <c r="E35" s="232">
        <v>20401</v>
      </c>
      <c r="F35" s="237" t="s">
        <v>2935</v>
      </c>
      <c r="G35" s="237" t="s">
        <v>2929</v>
      </c>
      <c r="H35" s="231" t="s">
        <v>2908</v>
      </c>
      <c r="I35" s="235">
        <v>9047</v>
      </c>
      <c r="J35" s="235">
        <v>9047</v>
      </c>
      <c r="K35" s="371">
        <f>Assets!H14</f>
        <v>9047</v>
      </c>
      <c r="L35" s="371">
        <f>Assets!I14</f>
        <v>-9047</v>
      </c>
      <c r="M35" s="371">
        <f>Assets!J14</f>
        <v>4700</v>
      </c>
      <c r="N35" s="371">
        <f>Assets!K14</f>
        <v>0</v>
      </c>
      <c r="O35" s="371">
        <f>Assets!L14</f>
        <v>4700</v>
      </c>
      <c r="P35" s="371">
        <f>'20401'!L21</f>
        <v>4700</v>
      </c>
      <c r="Q35" s="371"/>
      <c r="R35" s="371">
        <f t="shared" si="5"/>
        <v>4700</v>
      </c>
      <c r="S35" s="3" t="str">
        <f t="shared" si="6"/>
        <v>Correct</v>
      </c>
    </row>
    <row r="36" spans="3:19" x14ac:dyDescent="0.25">
      <c r="C36" s="231" t="s">
        <v>2926</v>
      </c>
      <c r="D36" s="231" t="s">
        <v>2927</v>
      </c>
      <c r="E36" s="232">
        <v>20501</v>
      </c>
      <c r="F36" s="237" t="s">
        <v>2936</v>
      </c>
      <c r="G36" s="237" t="s">
        <v>2929</v>
      </c>
      <c r="H36" s="231" t="s">
        <v>2908</v>
      </c>
      <c r="I36" s="235">
        <v>141170</v>
      </c>
      <c r="J36" s="235">
        <v>141170</v>
      </c>
      <c r="K36" s="371">
        <f>Assets!H15</f>
        <v>141170</v>
      </c>
      <c r="L36" s="371">
        <f>Assets!I15</f>
        <v>-251290</v>
      </c>
      <c r="M36" s="371">
        <f>Assets!J15</f>
        <v>0</v>
      </c>
      <c r="N36" s="371">
        <f>Assets!K15</f>
        <v>0</v>
      </c>
      <c r="O36" s="371">
        <f>Assets!L15</f>
        <v>-110120</v>
      </c>
      <c r="P36" s="371">
        <f>'20501'!L21+'20501'!L32</f>
        <v>162000</v>
      </c>
      <c r="Q36" s="371">
        <f>'20501'!L26</f>
        <v>-272120</v>
      </c>
      <c r="R36" s="371">
        <f t="shared" si="5"/>
        <v>-110120</v>
      </c>
      <c r="S36" s="3" t="str">
        <f t="shared" si="6"/>
        <v>Correct</v>
      </c>
    </row>
    <row r="37" spans="3:19" x14ac:dyDescent="0.25">
      <c r="C37" s="231" t="s">
        <v>2926</v>
      </c>
      <c r="D37" s="231" t="s">
        <v>2927</v>
      </c>
      <c r="E37" s="232">
        <v>20601</v>
      </c>
      <c r="F37" s="237" t="s">
        <v>2937</v>
      </c>
      <c r="G37" s="237" t="s">
        <v>2929</v>
      </c>
      <c r="H37" s="231" t="s">
        <v>2908</v>
      </c>
      <c r="I37" s="235">
        <v>6580</v>
      </c>
      <c r="J37" s="235">
        <v>6580</v>
      </c>
      <c r="K37" s="371">
        <f>Assets!H16</f>
        <v>6580</v>
      </c>
      <c r="L37" s="371">
        <f>Assets!I16</f>
        <v>0</v>
      </c>
      <c r="M37" s="371">
        <f>Assets!J16</f>
        <v>2020</v>
      </c>
      <c r="N37" s="371">
        <f>Assets!K16</f>
        <v>0</v>
      </c>
      <c r="O37" s="371">
        <f>Assets!L16</f>
        <v>8600</v>
      </c>
      <c r="P37" s="371">
        <f>'20601'!L16</f>
        <v>8800</v>
      </c>
      <c r="Q37" s="371">
        <f>'20601'!L20</f>
        <v>-200</v>
      </c>
      <c r="R37" s="371">
        <f t="shared" si="5"/>
        <v>8600</v>
      </c>
      <c r="S37" s="3" t="str">
        <f t="shared" si="6"/>
        <v>Correct</v>
      </c>
    </row>
    <row r="38" spans="3:19" x14ac:dyDescent="0.25">
      <c r="C38" s="231" t="s">
        <v>2926</v>
      </c>
      <c r="D38" s="231" t="s">
        <v>2927</v>
      </c>
      <c r="E38" s="232">
        <v>21003</v>
      </c>
      <c r="F38" s="237" t="s">
        <v>2938</v>
      </c>
      <c r="G38" s="237" t="s">
        <v>2929</v>
      </c>
      <c r="H38" s="231" t="s">
        <v>2908</v>
      </c>
      <c r="I38" s="235">
        <v>0</v>
      </c>
      <c r="J38" s="235">
        <v>0</v>
      </c>
      <c r="K38" s="235"/>
      <c r="L38" s="235"/>
      <c r="M38" s="235"/>
      <c r="N38" s="235"/>
      <c r="O38" s="371"/>
      <c r="P38" s="371"/>
      <c r="Q38" s="371"/>
      <c r="R38" s="371">
        <f t="shared" si="5"/>
        <v>0</v>
      </c>
      <c r="S38" s="3" t="str">
        <f t="shared" si="6"/>
        <v>Correct</v>
      </c>
    </row>
    <row r="39" spans="3:19" x14ac:dyDescent="0.25">
      <c r="C39" s="231" t="s">
        <v>2926</v>
      </c>
      <c r="D39" s="231" t="s">
        <v>2927</v>
      </c>
      <c r="E39" s="232">
        <v>29905</v>
      </c>
      <c r="F39" s="237" t="s">
        <v>2939</v>
      </c>
      <c r="G39" s="237" t="s">
        <v>2929</v>
      </c>
      <c r="H39" s="231" t="s">
        <v>2908</v>
      </c>
      <c r="I39" s="235">
        <v>83400</v>
      </c>
      <c r="J39" s="235">
        <v>83400</v>
      </c>
      <c r="K39" s="371">
        <f>Assets!H18</f>
        <v>83400</v>
      </c>
      <c r="L39" s="371">
        <f>Assets!I18</f>
        <v>0</v>
      </c>
      <c r="M39" s="371">
        <f>Assets!J18</f>
        <v>-200</v>
      </c>
      <c r="N39" s="371">
        <f>Assets!K18</f>
        <v>0</v>
      </c>
      <c r="O39" s="371">
        <f>Assets!L18</f>
        <v>83200</v>
      </c>
      <c r="P39" s="371">
        <f>'29905'!L14</f>
        <v>108200</v>
      </c>
      <c r="Q39" s="371">
        <f>'29905'!L18</f>
        <v>-25000</v>
      </c>
      <c r="R39" s="371">
        <f t="shared" si="5"/>
        <v>83200</v>
      </c>
      <c r="S39" s="3" t="str">
        <f t="shared" si="6"/>
        <v>Correct</v>
      </c>
    </row>
    <row r="40" spans="3:19" x14ac:dyDescent="0.25">
      <c r="C40" s="231" t="s">
        <v>2926</v>
      </c>
      <c r="D40" s="231" t="s">
        <v>2927</v>
      </c>
      <c r="E40" s="232">
        <v>30011</v>
      </c>
      <c r="F40" s="237" t="s">
        <v>2940</v>
      </c>
      <c r="G40" s="237" t="s">
        <v>2929</v>
      </c>
      <c r="H40" s="231" t="s">
        <v>2908</v>
      </c>
      <c r="I40" s="235">
        <v>49500</v>
      </c>
      <c r="J40" s="235">
        <v>55100</v>
      </c>
      <c r="K40" s="371">
        <f>Assets!H19</f>
        <v>49500</v>
      </c>
      <c r="L40" s="371">
        <f>Assets!I19</f>
        <v>0</v>
      </c>
      <c r="M40" s="371">
        <f>Assets!J19</f>
        <v>0</v>
      </c>
      <c r="N40" s="371">
        <f>Assets!K19</f>
        <v>0</v>
      </c>
      <c r="O40" s="371">
        <f>Assets!L19</f>
        <v>49500</v>
      </c>
      <c r="P40" s="371">
        <f>'30011'!L12</f>
        <v>49500</v>
      </c>
      <c r="Q40" s="371"/>
      <c r="R40" s="371">
        <f t="shared" si="5"/>
        <v>49500</v>
      </c>
      <c r="S40" s="3" t="str">
        <f t="shared" si="6"/>
        <v>Correct</v>
      </c>
    </row>
    <row r="41" spans="3:19" x14ac:dyDescent="0.25">
      <c r="C41" s="231" t="s">
        <v>2926</v>
      </c>
      <c r="D41" s="231" t="s">
        <v>2927</v>
      </c>
      <c r="E41" s="232">
        <v>39909</v>
      </c>
      <c r="F41" s="237" t="s">
        <v>2941</v>
      </c>
      <c r="G41" s="237" t="s">
        <v>2929</v>
      </c>
      <c r="H41" s="231" t="s">
        <v>2908</v>
      </c>
      <c r="I41" s="235">
        <v>158300</v>
      </c>
      <c r="J41" s="235">
        <v>158300</v>
      </c>
      <c r="K41" s="371">
        <f>Assets!H20</f>
        <v>158300</v>
      </c>
      <c r="L41" s="371">
        <f>Assets!I20</f>
        <v>0</v>
      </c>
      <c r="M41" s="371">
        <f>Assets!J20</f>
        <v>900</v>
      </c>
      <c r="N41" s="371">
        <f>Assets!K20</f>
        <v>0</v>
      </c>
      <c r="O41" s="371">
        <f>Assets!L20</f>
        <v>159200</v>
      </c>
      <c r="P41" s="371">
        <f>'39909'!L30+'39909'!L39</f>
        <v>162500</v>
      </c>
      <c r="Q41" s="371">
        <f>'39909'!L34</f>
        <v>-3300</v>
      </c>
      <c r="R41" s="371">
        <f t="shared" si="5"/>
        <v>159200</v>
      </c>
      <c r="S41" s="3" t="str">
        <f t="shared" si="6"/>
        <v>Correct</v>
      </c>
    </row>
    <row r="42" spans="3:19" x14ac:dyDescent="0.25">
      <c r="C42" s="231" t="s">
        <v>2898</v>
      </c>
      <c r="D42" s="231" t="s">
        <v>2942</v>
      </c>
      <c r="E42" s="232">
        <v>39902</v>
      </c>
      <c r="F42" s="237" t="s">
        <v>2943</v>
      </c>
      <c r="G42" s="237" t="s">
        <v>2943</v>
      </c>
      <c r="H42" s="231" t="s">
        <v>2908</v>
      </c>
      <c r="I42" s="235">
        <v>195700</v>
      </c>
      <c r="J42" s="235">
        <v>195700</v>
      </c>
      <c r="K42" s="371">
        <f>HR!K7</f>
        <v>195700</v>
      </c>
      <c r="L42" s="371">
        <f>HR!L7</f>
        <v>-400</v>
      </c>
      <c r="M42" s="371">
        <f>HR!M7</f>
        <v>15300</v>
      </c>
      <c r="N42" s="371">
        <f>HR!N7</f>
        <v>0</v>
      </c>
      <c r="O42" s="371">
        <f>HR!O7</f>
        <v>210600</v>
      </c>
      <c r="P42" s="371">
        <f>'39902'!O20+'39902'!O36</f>
        <v>210600</v>
      </c>
      <c r="Q42" s="371">
        <f>'39902'!O40</f>
        <v>0</v>
      </c>
      <c r="R42" s="371">
        <f t="shared" si="5"/>
        <v>210600</v>
      </c>
      <c r="S42" s="3" t="str">
        <f t="shared" si="6"/>
        <v>Correct</v>
      </c>
    </row>
    <row r="43" spans="3:19" x14ac:dyDescent="0.25">
      <c r="C43" s="231" t="s">
        <v>2898</v>
      </c>
      <c r="D43" s="231" t="s">
        <v>2942</v>
      </c>
      <c r="E43" s="232">
        <v>39913</v>
      </c>
      <c r="F43" s="237" t="s">
        <v>2944</v>
      </c>
      <c r="G43" s="237" t="s">
        <v>2943</v>
      </c>
      <c r="H43" s="231" t="s">
        <v>2908</v>
      </c>
      <c r="I43" s="235">
        <v>1700</v>
      </c>
      <c r="J43" s="235">
        <v>1700</v>
      </c>
      <c r="K43" s="371">
        <f>HR!K8</f>
        <v>1700</v>
      </c>
      <c r="L43" s="371">
        <f>HR!L8</f>
        <v>-1700</v>
      </c>
      <c r="M43" s="371">
        <f>HR!M8</f>
        <v>0</v>
      </c>
      <c r="N43" s="371">
        <f>HR!N8</f>
        <v>0</v>
      </c>
      <c r="O43" s="371">
        <f>HR!O8</f>
        <v>0</v>
      </c>
      <c r="P43" s="371">
        <f>'39913'!O21</f>
        <v>0</v>
      </c>
      <c r="Q43" s="371"/>
      <c r="R43" s="371">
        <f t="shared" si="5"/>
        <v>0</v>
      </c>
      <c r="S43" s="3" t="str">
        <f t="shared" si="6"/>
        <v>Correct</v>
      </c>
    </row>
    <row r="44" spans="3:19" x14ac:dyDescent="0.25">
      <c r="C44" s="231" t="s">
        <v>2945</v>
      </c>
      <c r="D44" s="238" t="s">
        <v>2946</v>
      </c>
      <c r="E44" s="232">
        <v>14001</v>
      </c>
      <c r="F44" s="237" t="s">
        <v>2947</v>
      </c>
      <c r="G44" s="237" t="s">
        <v>10788</v>
      </c>
      <c r="H44" s="237" t="s">
        <v>2948</v>
      </c>
      <c r="I44" s="235">
        <v>202100</v>
      </c>
      <c r="J44" s="235">
        <v>202100</v>
      </c>
      <c r="K44" s="371">
        <f>'Law&amp;Dem'!L6</f>
        <v>202100</v>
      </c>
      <c r="L44" s="371">
        <f>'Law&amp;Dem'!M6</f>
        <v>0</v>
      </c>
      <c r="M44" s="371">
        <f>'Law&amp;Dem'!N6</f>
        <v>0</v>
      </c>
      <c r="N44" s="371">
        <f>'Law&amp;Dem'!O6</f>
        <v>0</v>
      </c>
      <c r="O44" s="371">
        <f>'Law&amp;Dem'!P6</f>
        <v>202100</v>
      </c>
      <c r="P44" s="371">
        <f>'14001'!O14+'14001'!O30</f>
        <v>204900</v>
      </c>
      <c r="Q44" s="371">
        <f>'14001'!O40</f>
        <v>-2800</v>
      </c>
      <c r="R44" s="371">
        <f t="shared" si="5"/>
        <v>202100</v>
      </c>
      <c r="S44" s="3" t="str">
        <f t="shared" si="6"/>
        <v>Correct</v>
      </c>
    </row>
    <row r="45" spans="3:19" x14ac:dyDescent="0.25">
      <c r="C45" s="231" t="s">
        <v>2945</v>
      </c>
      <c r="D45" s="238" t="s">
        <v>2946</v>
      </c>
      <c r="E45" s="232">
        <v>14004</v>
      </c>
      <c r="F45" s="237" t="s">
        <v>2949</v>
      </c>
      <c r="G45" s="237" t="s">
        <v>10788</v>
      </c>
      <c r="H45" s="237" t="s">
        <v>2948</v>
      </c>
      <c r="I45" s="235">
        <v>1300</v>
      </c>
      <c r="J45" s="235">
        <v>1300</v>
      </c>
      <c r="K45" s="371">
        <f>'Law&amp;Dem'!L7</f>
        <v>1300</v>
      </c>
      <c r="L45" s="371">
        <f>'Law&amp;Dem'!M7</f>
        <v>0</v>
      </c>
      <c r="M45" s="371">
        <f>'Law&amp;Dem'!N7</f>
        <v>0</v>
      </c>
      <c r="N45" s="371">
        <f>'Law&amp;Dem'!O7</f>
        <v>0</v>
      </c>
      <c r="O45" s="371">
        <f>'Law&amp;Dem'!P7</f>
        <v>1300</v>
      </c>
      <c r="P45" s="371">
        <f>'14004'!O11</f>
        <v>3300</v>
      </c>
      <c r="Q45" s="371">
        <f>'14004'!O18</f>
        <v>-2000</v>
      </c>
      <c r="R45" s="371">
        <f t="shared" si="5"/>
        <v>1300</v>
      </c>
      <c r="S45" s="3" t="str">
        <f t="shared" si="6"/>
        <v>Correct</v>
      </c>
    </row>
    <row r="46" spans="3:19" x14ac:dyDescent="0.25">
      <c r="C46" s="231" t="s">
        <v>2945</v>
      </c>
      <c r="D46" s="238" t="s">
        <v>2946</v>
      </c>
      <c r="E46" s="232">
        <v>14006</v>
      </c>
      <c r="F46" s="237" t="s">
        <v>2950</v>
      </c>
      <c r="G46" s="237" t="s">
        <v>10788</v>
      </c>
      <c r="H46" s="237" t="s">
        <v>2948</v>
      </c>
      <c r="I46" s="235">
        <v>4960</v>
      </c>
      <c r="J46" s="235">
        <v>4960</v>
      </c>
      <c r="K46" s="371">
        <f>'Law&amp;Dem'!L8</f>
        <v>4960</v>
      </c>
      <c r="L46" s="371">
        <f>'Law&amp;Dem'!M8</f>
        <v>0</v>
      </c>
      <c r="M46" s="371">
        <f>'Law&amp;Dem'!N8</f>
        <v>0</v>
      </c>
      <c r="N46" s="371">
        <f>'Law&amp;Dem'!O8</f>
        <v>0</v>
      </c>
      <c r="O46" s="371">
        <f>'Law&amp;Dem'!P8</f>
        <v>4960</v>
      </c>
      <c r="P46" s="371">
        <f>'14006'!O14+'14006'!O25</f>
        <v>37500</v>
      </c>
      <c r="Q46" s="371">
        <f>'14006'!O37</f>
        <v>-32540</v>
      </c>
      <c r="R46" s="371">
        <f t="shared" si="5"/>
        <v>4960</v>
      </c>
      <c r="S46" s="3" t="str">
        <f t="shared" si="6"/>
        <v>Correct</v>
      </c>
    </row>
    <row r="47" spans="3:19" x14ac:dyDescent="0.25">
      <c r="C47" s="231" t="s">
        <v>2945</v>
      </c>
      <c r="D47" s="238" t="s">
        <v>2946</v>
      </c>
      <c r="E47" s="232">
        <v>14007</v>
      </c>
      <c r="F47" s="237" t="s">
        <v>2951</v>
      </c>
      <c r="G47" s="237" t="s">
        <v>10788</v>
      </c>
      <c r="H47" s="237" t="s">
        <v>2948</v>
      </c>
      <c r="I47" s="235">
        <v>5200</v>
      </c>
      <c r="J47" s="235">
        <v>5200</v>
      </c>
      <c r="K47" s="371">
        <f>'Law&amp;Dem'!L9</f>
        <v>5200</v>
      </c>
      <c r="L47" s="371">
        <f>'Law&amp;Dem'!M9</f>
        <v>0</v>
      </c>
      <c r="M47" s="371">
        <f>'Law&amp;Dem'!N9</f>
        <v>0</v>
      </c>
      <c r="N47" s="371">
        <f>'Law&amp;Dem'!O9</f>
        <v>0</v>
      </c>
      <c r="O47" s="371">
        <f>'Law&amp;Dem'!P9</f>
        <v>5200</v>
      </c>
      <c r="P47" s="371">
        <f>'14007'!O10</f>
        <v>6700</v>
      </c>
      <c r="Q47" s="371">
        <f>'14007'!O15</f>
        <v>-1500</v>
      </c>
      <c r="R47" s="371">
        <f t="shared" si="5"/>
        <v>5200</v>
      </c>
      <c r="S47" s="3" t="str">
        <f t="shared" si="6"/>
        <v>Correct</v>
      </c>
    </row>
    <row r="48" spans="3:19" x14ac:dyDescent="0.25">
      <c r="C48" s="231" t="s">
        <v>2945</v>
      </c>
      <c r="D48" s="238" t="s">
        <v>2946</v>
      </c>
      <c r="E48" s="232">
        <v>30004</v>
      </c>
      <c r="F48" s="237" t="s">
        <v>2952</v>
      </c>
      <c r="G48" s="237" t="s">
        <v>10788</v>
      </c>
      <c r="H48" s="237" t="s">
        <v>2948</v>
      </c>
      <c r="I48" s="235">
        <v>26900</v>
      </c>
      <c r="J48" s="235">
        <v>26900</v>
      </c>
      <c r="K48" s="371">
        <f>'Law&amp;Dem'!L10</f>
        <v>26900</v>
      </c>
      <c r="L48" s="371">
        <f>'Law&amp;Dem'!M10</f>
        <v>0</v>
      </c>
      <c r="M48" s="371">
        <f>'Law&amp;Dem'!N10</f>
        <v>0</v>
      </c>
      <c r="N48" s="371">
        <f>'Law&amp;Dem'!O10</f>
        <v>0</v>
      </c>
      <c r="O48" s="371">
        <f>'Law&amp;Dem'!P10</f>
        <v>26900</v>
      </c>
      <c r="P48" s="371">
        <f>'30004'!O42</f>
        <v>26900</v>
      </c>
      <c r="Q48" s="371"/>
      <c r="R48" s="371">
        <f t="shared" si="5"/>
        <v>26900</v>
      </c>
      <c r="S48" s="3" t="str">
        <f t="shared" si="6"/>
        <v>Correct</v>
      </c>
    </row>
    <row r="49" spans="3:19" x14ac:dyDescent="0.25">
      <c r="C49" s="231" t="s">
        <v>2945</v>
      </c>
      <c r="D49" s="238" t="s">
        <v>2946</v>
      </c>
      <c r="E49" s="232">
        <v>30101</v>
      </c>
      <c r="F49" s="237" t="s">
        <v>2953</v>
      </c>
      <c r="G49" s="237" t="s">
        <v>10788</v>
      </c>
      <c r="H49" s="237" t="s">
        <v>2948</v>
      </c>
      <c r="I49" s="235">
        <v>8100</v>
      </c>
      <c r="J49" s="235">
        <v>8100</v>
      </c>
      <c r="K49" s="371">
        <f>'Law&amp;Dem'!L11</f>
        <v>8100</v>
      </c>
      <c r="L49" s="371">
        <f>'Law&amp;Dem'!M11</f>
        <v>0</v>
      </c>
      <c r="M49" s="371">
        <f>'Law&amp;Dem'!N11</f>
        <v>0</v>
      </c>
      <c r="N49" s="371">
        <f>'Law&amp;Dem'!O11</f>
        <v>0</v>
      </c>
      <c r="O49" s="371">
        <f>'Law&amp;Dem'!P11</f>
        <v>8100</v>
      </c>
      <c r="P49" s="371">
        <f>'30101'!O42</f>
        <v>8100</v>
      </c>
      <c r="Q49" s="371"/>
      <c r="R49" s="371">
        <f t="shared" si="5"/>
        <v>8100</v>
      </c>
      <c r="S49" s="3" t="str">
        <f t="shared" si="6"/>
        <v>Correct</v>
      </c>
    </row>
    <row r="50" spans="3:19" x14ac:dyDescent="0.25">
      <c r="C50" s="231" t="s">
        <v>2945</v>
      </c>
      <c r="D50" s="238" t="s">
        <v>2946</v>
      </c>
      <c r="E50" s="232">
        <v>30201</v>
      </c>
      <c r="F50" s="237" t="s">
        <v>2954</v>
      </c>
      <c r="G50" s="237" t="s">
        <v>10788</v>
      </c>
      <c r="H50" s="237" t="s">
        <v>2948</v>
      </c>
      <c r="I50" s="235">
        <v>276600</v>
      </c>
      <c r="J50" s="235">
        <v>276600</v>
      </c>
      <c r="K50" s="371">
        <f>'Law&amp;Dem'!L12</f>
        <v>276600</v>
      </c>
      <c r="L50" s="371">
        <f>'Law&amp;Dem'!M12</f>
        <v>0</v>
      </c>
      <c r="M50" s="371">
        <f>'Law&amp;Dem'!N12</f>
        <v>0</v>
      </c>
      <c r="N50" s="371">
        <f>'Law&amp;Dem'!O12</f>
        <v>0</v>
      </c>
      <c r="O50" s="371">
        <f>'Law&amp;Dem'!P12</f>
        <v>276600</v>
      </c>
      <c r="P50" s="371">
        <f>'30201'!O63</f>
        <v>276600</v>
      </c>
      <c r="Q50" s="371"/>
      <c r="R50" s="371">
        <f t="shared" si="5"/>
        <v>276600</v>
      </c>
      <c r="S50" s="3" t="str">
        <f t="shared" si="6"/>
        <v>Correct</v>
      </c>
    </row>
    <row r="51" spans="3:19" x14ac:dyDescent="0.25">
      <c r="C51" s="231" t="s">
        <v>2945</v>
      </c>
      <c r="D51" s="238" t="s">
        <v>2946</v>
      </c>
      <c r="E51" s="232">
        <v>30401</v>
      </c>
      <c r="F51" s="237" t="s">
        <v>2955</v>
      </c>
      <c r="G51" s="237" t="s">
        <v>10788</v>
      </c>
      <c r="H51" s="237" t="s">
        <v>2948</v>
      </c>
      <c r="I51" s="235">
        <v>45400</v>
      </c>
      <c r="J51" s="235">
        <v>45400</v>
      </c>
      <c r="K51" s="371">
        <f>'Law&amp;Dem'!L13</f>
        <v>45400</v>
      </c>
      <c r="L51" s="371">
        <f>'Law&amp;Dem'!M13</f>
        <v>0</v>
      </c>
      <c r="M51" s="371">
        <f>'Law&amp;Dem'!N13</f>
        <v>0</v>
      </c>
      <c r="N51" s="371">
        <f>'Law&amp;Dem'!O13</f>
        <v>0</v>
      </c>
      <c r="O51" s="371">
        <f>'Law&amp;Dem'!P13</f>
        <v>45400</v>
      </c>
      <c r="P51" s="371">
        <f>'30401'!O30</f>
        <v>47100</v>
      </c>
      <c r="Q51" s="371">
        <f>'30401'!O35</f>
        <v>-1700</v>
      </c>
      <c r="R51" s="371">
        <f t="shared" si="5"/>
        <v>45400</v>
      </c>
      <c r="S51" s="3" t="str">
        <f t="shared" si="6"/>
        <v>Correct</v>
      </c>
    </row>
    <row r="52" spans="3:19" x14ac:dyDescent="0.25">
      <c r="C52" s="231" t="s">
        <v>2945</v>
      </c>
      <c r="D52" s="238" t="s">
        <v>2946</v>
      </c>
      <c r="E52" s="232">
        <v>30402</v>
      </c>
      <c r="F52" s="237" t="s">
        <v>2956</v>
      </c>
      <c r="G52" s="237" t="s">
        <v>10788</v>
      </c>
      <c r="H52" s="237" t="s">
        <v>2948</v>
      </c>
      <c r="I52" s="235">
        <v>174300</v>
      </c>
      <c r="J52" s="235">
        <v>111300</v>
      </c>
      <c r="K52" s="371">
        <f>'Law&amp;Dem'!L14</f>
        <v>111300</v>
      </c>
      <c r="L52" s="371">
        <f>'Law&amp;Dem'!M14</f>
        <v>0</v>
      </c>
      <c r="M52" s="371">
        <f>'Law&amp;Dem'!N14</f>
        <v>0</v>
      </c>
      <c r="N52" s="371">
        <f>'Law&amp;Dem'!O14</f>
        <v>0</v>
      </c>
      <c r="O52" s="371">
        <f>'Law&amp;Dem'!P14</f>
        <v>111300</v>
      </c>
      <c r="P52" s="371">
        <f>'30402'!P53</f>
        <v>111300</v>
      </c>
      <c r="Q52" s="371"/>
      <c r="R52" s="371">
        <f t="shared" si="5"/>
        <v>111300</v>
      </c>
      <c r="S52" s="3" t="str">
        <f t="shared" si="6"/>
        <v>Correct</v>
      </c>
    </row>
    <row r="53" spans="3:19" x14ac:dyDescent="0.25">
      <c r="C53" s="231" t="s">
        <v>2945</v>
      </c>
      <c r="D53" s="238" t="s">
        <v>2946</v>
      </c>
      <c r="E53" s="232">
        <v>30403</v>
      </c>
      <c r="F53" s="237" t="s">
        <v>2957</v>
      </c>
      <c r="G53" s="237" t="s">
        <v>10788</v>
      </c>
      <c r="H53" s="237" t="s">
        <v>2948</v>
      </c>
      <c r="I53" s="235">
        <v>0</v>
      </c>
      <c r="J53" s="235">
        <v>0</v>
      </c>
      <c r="K53" s="235"/>
      <c r="L53" s="235"/>
      <c r="M53" s="235"/>
      <c r="N53" s="235"/>
      <c r="O53" s="371"/>
      <c r="P53" s="371"/>
      <c r="Q53" s="371"/>
      <c r="R53" s="371">
        <f t="shared" si="5"/>
        <v>0</v>
      </c>
      <c r="S53" s="3" t="str">
        <f t="shared" si="6"/>
        <v>Correct</v>
      </c>
    </row>
    <row r="54" spans="3:19" x14ac:dyDescent="0.25">
      <c r="C54" s="231" t="s">
        <v>2945</v>
      </c>
      <c r="D54" s="238" t="s">
        <v>2946</v>
      </c>
      <c r="E54" s="232">
        <v>30404</v>
      </c>
      <c r="F54" s="237" t="s">
        <v>2958</v>
      </c>
      <c r="G54" s="237" t="s">
        <v>10788</v>
      </c>
      <c r="H54" s="237" t="s">
        <v>2948</v>
      </c>
      <c r="I54" s="235">
        <v>0</v>
      </c>
      <c r="J54" s="235">
        <v>0</v>
      </c>
      <c r="K54" s="235"/>
      <c r="L54" s="235"/>
      <c r="M54" s="235"/>
      <c r="N54" s="235"/>
      <c r="O54" s="371"/>
      <c r="P54" s="371"/>
      <c r="Q54" s="371"/>
      <c r="R54" s="371">
        <f t="shared" si="5"/>
        <v>0</v>
      </c>
      <c r="S54" s="3" t="str">
        <f t="shared" si="6"/>
        <v>Correct</v>
      </c>
    </row>
    <row r="55" spans="3:19" x14ac:dyDescent="0.25">
      <c r="C55" s="231" t="s">
        <v>2945</v>
      </c>
      <c r="D55" s="238" t="s">
        <v>2946</v>
      </c>
      <c r="E55" s="232">
        <v>39904</v>
      </c>
      <c r="F55" s="237" t="s">
        <v>2959</v>
      </c>
      <c r="G55" s="237" t="s">
        <v>10788</v>
      </c>
      <c r="H55" s="237" t="s">
        <v>2948</v>
      </c>
      <c r="I55" s="235">
        <v>127100</v>
      </c>
      <c r="J55" s="235">
        <v>127100</v>
      </c>
      <c r="K55" s="371">
        <f>'Law&amp;Dem'!L17</f>
        <v>127100</v>
      </c>
      <c r="L55" s="371">
        <f>'Law&amp;Dem'!M17</f>
        <v>0</v>
      </c>
      <c r="M55" s="371">
        <f>'Law&amp;Dem'!N17</f>
        <v>0</v>
      </c>
      <c r="N55" s="371">
        <f>'Law&amp;Dem'!O17</f>
        <v>0</v>
      </c>
      <c r="O55" s="371">
        <f>'Law&amp;Dem'!P17</f>
        <v>127100</v>
      </c>
      <c r="P55" s="371">
        <f>'39904'!O30</f>
        <v>132100</v>
      </c>
      <c r="Q55" s="371">
        <f>'39904'!O37</f>
        <v>-5000</v>
      </c>
      <c r="R55" s="371">
        <f t="shared" si="5"/>
        <v>127100</v>
      </c>
      <c r="S55" s="3" t="str">
        <f t="shared" si="6"/>
        <v>Correct</v>
      </c>
    </row>
    <row r="56" spans="3:19" x14ac:dyDescent="0.25">
      <c r="C56" s="231" t="s">
        <v>2945</v>
      </c>
      <c r="D56" s="238" t="s">
        <v>2946</v>
      </c>
      <c r="E56" s="232">
        <v>42001</v>
      </c>
      <c r="F56" s="237" t="s">
        <v>2960</v>
      </c>
      <c r="G56" s="237" t="s">
        <v>10788</v>
      </c>
      <c r="H56" s="237" t="s">
        <v>2948</v>
      </c>
      <c r="I56" s="235">
        <v>-185700</v>
      </c>
      <c r="J56" s="235">
        <v>-185700</v>
      </c>
      <c r="K56" s="371">
        <f>'Law&amp;Dem'!L18</f>
        <v>-185700</v>
      </c>
      <c r="L56" s="371">
        <f>'Law&amp;Dem'!M18</f>
        <v>0</v>
      </c>
      <c r="M56" s="371">
        <f>'Law&amp;Dem'!N18</f>
        <v>0</v>
      </c>
      <c r="N56" s="371">
        <f>'Law&amp;Dem'!O18</f>
        <v>0</v>
      </c>
      <c r="O56" s="371">
        <f>'Law&amp;Dem'!P18</f>
        <v>-185700</v>
      </c>
      <c r="P56" s="371">
        <f>'42001'!O15</f>
        <v>12000</v>
      </c>
      <c r="Q56" s="371">
        <f>'42001'!O29</f>
        <v>-197700</v>
      </c>
      <c r="R56" s="371">
        <f t="shared" si="5"/>
        <v>-185700</v>
      </c>
      <c r="S56" s="3" t="str">
        <f t="shared" si="6"/>
        <v>Correct</v>
      </c>
    </row>
    <row r="57" spans="3:19" x14ac:dyDescent="0.25">
      <c r="C57" s="231" t="s">
        <v>2945</v>
      </c>
      <c r="D57" s="238" t="s">
        <v>2946</v>
      </c>
      <c r="E57" s="232">
        <v>42002</v>
      </c>
      <c r="F57" s="237" t="s">
        <v>2961</v>
      </c>
      <c r="G57" s="237" t="s">
        <v>10788</v>
      </c>
      <c r="H57" s="237" t="s">
        <v>2948</v>
      </c>
      <c r="I57" s="235">
        <v>-3200</v>
      </c>
      <c r="J57" s="235">
        <v>-3200</v>
      </c>
      <c r="K57" s="371">
        <f>'Law&amp;Dem'!L19</f>
        <v>-3200</v>
      </c>
      <c r="L57" s="371">
        <f>'Law&amp;Dem'!M19</f>
        <v>0</v>
      </c>
      <c r="M57" s="371">
        <f>'Law&amp;Dem'!N19</f>
        <v>0</v>
      </c>
      <c r="N57" s="371">
        <f>'Law&amp;Dem'!O19</f>
        <v>0</v>
      </c>
      <c r="O57" s="371">
        <f>'Law&amp;Dem'!P19</f>
        <v>-3200</v>
      </c>
      <c r="P57" s="371"/>
      <c r="Q57" s="371">
        <f>'42002'!O36</f>
        <v>-3200</v>
      </c>
      <c r="R57" s="371">
        <f t="shared" si="5"/>
        <v>-3200</v>
      </c>
      <c r="S57" s="3" t="str">
        <f t="shared" si="6"/>
        <v>Correct</v>
      </c>
    </row>
    <row r="58" spans="3:19" x14ac:dyDescent="0.25">
      <c r="C58" s="231" t="s">
        <v>2945</v>
      </c>
      <c r="D58" s="238" t="s">
        <v>2946</v>
      </c>
      <c r="E58" s="232">
        <v>42003</v>
      </c>
      <c r="F58" s="237" t="s">
        <v>2962</v>
      </c>
      <c r="G58" s="237" t="s">
        <v>10788</v>
      </c>
      <c r="H58" s="237" t="s">
        <v>2948</v>
      </c>
      <c r="I58" s="235">
        <v>-34700</v>
      </c>
      <c r="J58" s="235">
        <v>-34700</v>
      </c>
      <c r="K58" s="371">
        <f>'Law&amp;Dem'!L20</f>
        <v>-34700</v>
      </c>
      <c r="L58" s="371">
        <f>'Law&amp;Dem'!M20</f>
        <v>0</v>
      </c>
      <c r="M58" s="371">
        <f>'Law&amp;Dem'!N20</f>
        <v>0</v>
      </c>
      <c r="N58" s="371">
        <f>'Law&amp;Dem'!O20</f>
        <v>0</v>
      </c>
      <c r="O58" s="371">
        <f>'Law&amp;Dem'!P20</f>
        <v>-34700</v>
      </c>
      <c r="P58" s="371"/>
      <c r="Q58" s="371">
        <f>'42003'!O26</f>
        <v>-34700</v>
      </c>
      <c r="R58" s="371">
        <f t="shared" si="5"/>
        <v>-34700</v>
      </c>
      <c r="S58" s="3" t="str">
        <f t="shared" si="6"/>
        <v>Correct</v>
      </c>
    </row>
    <row r="59" spans="3:19" x14ac:dyDescent="0.25">
      <c r="C59" s="231" t="s">
        <v>2945</v>
      </c>
      <c r="D59" s="238" t="s">
        <v>2946</v>
      </c>
      <c r="E59" s="232">
        <v>42004</v>
      </c>
      <c r="F59" s="237" t="s">
        <v>2963</v>
      </c>
      <c r="G59" s="237" t="s">
        <v>10788</v>
      </c>
      <c r="H59" s="237" t="s">
        <v>2948</v>
      </c>
      <c r="I59" s="235">
        <v>-4600</v>
      </c>
      <c r="J59" s="235">
        <v>-4600</v>
      </c>
      <c r="K59" s="371">
        <f>'Law&amp;Dem'!L21</f>
        <v>-4600</v>
      </c>
      <c r="L59" s="371">
        <f>'Law&amp;Dem'!M21</f>
        <v>0</v>
      </c>
      <c r="M59" s="371">
        <f>'Law&amp;Dem'!N21</f>
        <v>0</v>
      </c>
      <c r="N59" s="371">
        <f>'Law&amp;Dem'!O21</f>
        <v>0</v>
      </c>
      <c r="O59" s="371">
        <f>'Law&amp;Dem'!P21</f>
        <v>-4600</v>
      </c>
      <c r="P59" s="371"/>
      <c r="Q59" s="371">
        <f>'42004'!O27</f>
        <v>-4600</v>
      </c>
      <c r="R59" s="371">
        <f t="shared" si="5"/>
        <v>-4600</v>
      </c>
      <c r="S59" s="3" t="str">
        <f t="shared" si="6"/>
        <v>Correct</v>
      </c>
    </row>
    <row r="60" spans="3:19" x14ac:dyDescent="0.25">
      <c r="C60" s="231" t="s">
        <v>2945</v>
      </c>
      <c r="D60" s="238" t="s">
        <v>2946</v>
      </c>
      <c r="E60" s="232">
        <v>42005</v>
      </c>
      <c r="F60" s="237" t="s">
        <v>2964</v>
      </c>
      <c r="G60" s="237" t="s">
        <v>10788</v>
      </c>
      <c r="H60" s="237" t="s">
        <v>2948</v>
      </c>
      <c r="I60" s="235">
        <v>-485200</v>
      </c>
      <c r="J60" s="235">
        <v>-485200</v>
      </c>
      <c r="K60" s="371">
        <f>'Law&amp;Dem'!L22</f>
        <v>-485200</v>
      </c>
      <c r="L60" s="371">
        <f>'Law&amp;Dem'!M22</f>
        <v>0</v>
      </c>
      <c r="M60" s="371">
        <f>'Law&amp;Dem'!N22</f>
        <v>0</v>
      </c>
      <c r="N60" s="371">
        <f>'Law&amp;Dem'!O22</f>
        <v>0</v>
      </c>
      <c r="O60" s="371">
        <f>'Law&amp;Dem'!P22</f>
        <v>-485200</v>
      </c>
      <c r="P60" s="371">
        <f>'42005'!O25</f>
        <v>64800</v>
      </c>
      <c r="Q60" s="371">
        <f>'42005'!O30</f>
        <v>-550000</v>
      </c>
      <c r="R60" s="371">
        <f t="shared" si="5"/>
        <v>-485200</v>
      </c>
      <c r="S60" s="3" t="str">
        <f t="shared" si="6"/>
        <v>Correct</v>
      </c>
    </row>
    <row r="61" spans="3:19" x14ac:dyDescent="0.25">
      <c r="C61" s="231" t="s">
        <v>2945</v>
      </c>
      <c r="D61" s="238" t="s">
        <v>2946</v>
      </c>
      <c r="E61" s="232">
        <v>49901</v>
      </c>
      <c r="F61" s="237" t="s">
        <v>2965</v>
      </c>
      <c r="G61" s="237" t="s">
        <v>10788</v>
      </c>
      <c r="H61" s="237" t="s">
        <v>2948</v>
      </c>
      <c r="I61" s="235">
        <v>69500</v>
      </c>
      <c r="J61" s="235">
        <v>69500</v>
      </c>
      <c r="K61" s="371">
        <f>'Law&amp;Dem'!L23</f>
        <v>69500</v>
      </c>
      <c r="L61" s="371">
        <f>'Law&amp;Dem'!M23</f>
        <v>0</v>
      </c>
      <c r="M61" s="371">
        <f>'Law&amp;Dem'!N23</f>
        <v>0</v>
      </c>
      <c r="N61" s="371">
        <f>'Law&amp;Dem'!O23</f>
        <v>0</v>
      </c>
      <c r="O61" s="371">
        <f>'Law&amp;Dem'!P23</f>
        <v>69500</v>
      </c>
      <c r="P61" s="371">
        <f>'49901'!O41</f>
        <v>69500</v>
      </c>
      <c r="Q61" s="371"/>
      <c r="R61" s="371">
        <f t="shared" si="5"/>
        <v>69500</v>
      </c>
      <c r="S61" s="3" t="str">
        <f t="shared" si="6"/>
        <v>Correct</v>
      </c>
    </row>
    <row r="62" spans="3:19" x14ac:dyDescent="0.25">
      <c r="C62" s="231" t="s">
        <v>2926</v>
      </c>
      <c r="D62" s="238" t="s">
        <v>2966</v>
      </c>
      <c r="E62" s="232">
        <v>21001</v>
      </c>
      <c r="F62" s="231" t="s">
        <v>2967</v>
      </c>
      <c r="G62" s="231" t="s">
        <v>10785</v>
      </c>
      <c r="H62" s="237" t="s">
        <v>2968</v>
      </c>
      <c r="I62" s="235">
        <v>-500</v>
      </c>
      <c r="J62" s="235">
        <v>-500</v>
      </c>
      <c r="K62" s="371">
        <f>'Built Env1'!H9</f>
        <v>-500</v>
      </c>
      <c r="L62" s="371">
        <f>'Built Env1'!I9</f>
        <v>0</v>
      </c>
      <c r="M62" s="371">
        <f>'Built Env1'!J9</f>
        <v>0</v>
      </c>
      <c r="N62" s="371">
        <f>'Built Env1'!K9</f>
        <v>0</v>
      </c>
      <c r="O62" s="371">
        <f>'Built Env1'!L9</f>
        <v>-500</v>
      </c>
      <c r="P62" s="371">
        <f>'21001'!L10</f>
        <v>500</v>
      </c>
      <c r="Q62" s="371">
        <f>'21001'!L16</f>
        <v>-1000</v>
      </c>
      <c r="R62" s="371">
        <f t="shared" si="5"/>
        <v>-500</v>
      </c>
      <c r="S62" s="3" t="str">
        <f t="shared" si="6"/>
        <v>Correct</v>
      </c>
    </row>
    <row r="63" spans="3:19" x14ac:dyDescent="0.25">
      <c r="C63" s="231" t="s">
        <v>2926</v>
      </c>
      <c r="D63" s="238" t="s">
        <v>2966</v>
      </c>
      <c r="E63" s="232">
        <v>21002</v>
      </c>
      <c r="F63" s="231" t="s">
        <v>2969</v>
      </c>
      <c r="G63" s="231" t="s">
        <v>10785</v>
      </c>
      <c r="H63" s="237" t="s">
        <v>2968</v>
      </c>
      <c r="I63" s="235">
        <v>-86400</v>
      </c>
      <c r="J63" s="235">
        <v>-86400</v>
      </c>
      <c r="K63" s="371">
        <f>'Built Env1'!H10</f>
        <v>-86400</v>
      </c>
      <c r="L63" s="371">
        <f>'Built Env1'!I10</f>
        <v>0</v>
      </c>
      <c r="M63" s="371">
        <f>'Built Env1'!J10</f>
        <v>0</v>
      </c>
      <c r="N63" s="371">
        <f>'Built Env1'!K10</f>
        <v>0</v>
      </c>
      <c r="O63" s="371">
        <f>'Built Env1'!L10</f>
        <v>-86400</v>
      </c>
      <c r="P63" s="371"/>
      <c r="Q63" s="371">
        <f>'21002'!L15</f>
        <v>-86400</v>
      </c>
      <c r="R63" s="371">
        <f t="shared" si="5"/>
        <v>-86400</v>
      </c>
      <c r="S63" s="3" t="str">
        <f t="shared" si="6"/>
        <v>Correct</v>
      </c>
    </row>
    <row r="64" spans="3:19" x14ac:dyDescent="0.25">
      <c r="C64" s="231" t="s">
        <v>2926</v>
      </c>
      <c r="D64" s="238" t="s">
        <v>2966</v>
      </c>
      <c r="E64" s="232">
        <v>21003</v>
      </c>
      <c r="F64" s="231" t="s">
        <v>2938</v>
      </c>
      <c r="G64" s="231" t="s">
        <v>10785</v>
      </c>
      <c r="H64" s="237" t="s">
        <v>2968</v>
      </c>
      <c r="I64" s="235">
        <v>0</v>
      </c>
      <c r="J64" s="235">
        <v>0</v>
      </c>
      <c r="K64" s="235"/>
      <c r="L64" s="235"/>
      <c r="M64" s="235"/>
      <c r="N64" s="235"/>
      <c r="O64" s="371"/>
      <c r="P64" s="371"/>
      <c r="Q64" s="371"/>
      <c r="R64" s="371">
        <f t="shared" si="5"/>
        <v>0</v>
      </c>
      <c r="S64" s="3" t="str">
        <f t="shared" si="6"/>
        <v>Correct</v>
      </c>
    </row>
    <row r="65" spans="3:19" x14ac:dyDescent="0.25">
      <c r="C65" s="231" t="s">
        <v>2926</v>
      </c>
      <c r="D65" s="238" t="s">
        <v>2966</v>
      </c>
      <c r="E65" s="232">
        <v>29907</v>
      </c>
      <c r="F65" s="231" t="s">
        <v>2970</v>
      </c>
      <c r="G65" s="231" t="s">
        <v>10785</v>
      </c>
      <c r="H65" s="237" t="s">
        <v>2968</v>
      </c>
      <c r="I65" s="235">
        <v>121400</v>
      </c>
      <c r="J65" s="235">
        <v>121400</v>
      </c>
      <c r="K65" s="371">
        <f>'Built Env1'!H12</f>
        <v>121400</v>
      </c>
      <c r="L65" s="371">
        <f>'Built Env1'!I12</f>
        <v>0</v>
      </c>
      <c r="M65" s="371">
        <f>'Built Env1'!J12</f>
        <v>19800</v>
      </c>
      <c r="N65" s="371">
        <f>'Built Env1'!K12</f>
        <v>0</v>
      </c>
      <c r="O65" s="371">
        <f>'Built Env1'!L12</f>
        <v>141200</v>
      </c>
      <c r="P65" s="371">
        <f>'29907'!L21</f>
        <v>141200</v>
      </c>
      <c r="Q65" s="371"/>
      <c r="R65" s="371">
        <f t="shared" si="5"/>
        <v>141200</v>
      </c>
      <c r="S65" s="3" t="str">
        <f t="shared" si="6"/>
        <v>Correct</v>
      </c>
    </row>
    <row r="66" spans="3:19" x14ac:dyDescent="0.25">
      <c r="C66" s="231" t="s">
        <v>2926</v>
      </c>
      <c r="D66" s="238" t="s">
        <v>2966</v>
      </c>
      <c r="E66" s="232">
        <v>40001</v>
      </c>
      <c r="F66" s="231" t="s">
        <v>2971</v>
      </c>
      <c r="G66" s="231" t="s">
        <v>10785</v>
      </c>
      <c r="H66" s="237" t="s">
        <v>2968</v>
      </c>
      <c r="I66" s="235">
        <v>-4000</v>
      </c>
      <c r="J66" s="235">
        <v>-4000</v>
      </c>
      <c r="K66" s="371">
        <f>'Built Env1'!H13</f>
        <v>-4000</v>
      </c>
      <c r="L66" s="371">
        <f>'Built Env1'!I13</f>
        <v>0</v>
      </c>
      <c r="M66" s="371">
        <f>'Built Env1'!J13</f>
        <v>57900</v>
      </c>
      <c r="N66" s="371">
        <f>'Built Env1'!K13</f>
        <v>0</v>
      </c>
      <c r="O66" s="371">
        <f>'Built Env1'!L13</f>
        <v>53900</v>
      </c>
      <c r="P66" s="371">
        <f>'40001'!L23</f>
        <v>289100</v>
      </c>
      <c r="Q66" s="371">
        <f>'40001'!L33</f>
        <v>-235200</v>
      </c>
      <c r="R66" s="371">
        <f t="shared" si="5"/>
        <v>53900</v>
      </c>
      <c r="S66" s="3" t="str">
        <f t="shared" si="6"/>
        <v>Correct</v>
      </c>
    </row>
    <row r="67" spans="3:19" x14ac:dyDescent="0.25">
      <c r="C67" s="231" t="s">
        <v>2926</v>
      </c>
      <c r="D67" s="238" t="s">
        <v>2966</v>
      </c>
      <c r="E67" s="232">
        <v>40101</v>
      </c>
      <c r="F67" s="231" t="s">
        <v>2972</v>
      </c>
      <c r="G67" s="231" t="s">
        <v>10785</v>
      </c>
      <c r="H67" s="237" t="s">
        <v>2968</v>
      </c>
      <c r="I67" s="235">
        <v>348490</v>
      </c>
      <c r="J67" s="235">
        <v>312100</v>
      </c>
      <c r="K67" s="371">
        <f>'Built Env1'!H14</f>
        <v>312100</v>
      </c>
      <c r="L67" s="371">
        <f>'Built Env1'!I14</f>
        <v>-36500</v>
      </c>
      <c r="M67" s="371">
        <f>'Built Env1'!J14</f>
        <v>15500</v>
      </c>
      <c r="N67" s="371">
        <f>'Built Env1'!K14</f>
        <v>0</v>
      </c>
      <c r="O67" s="371">
        <f>'Built Env1'!L14</f>
        <v>291100</v>
      </c>
      <c r="P67" s="371">
        <f>'40101'!L20</f>
        <v>291100</v>
      </c>
      <c r="Q67" s="371"/>
      <c r="R67" s="371">
        <f t="shared" si="5"/>
        <v>291100</v>
      </c>
      <c r="S67" s="3" t="str">
        <f t="shared" si="6"/>
        <v>Correct</v>
      </c>
    </row>
    <row r="68" spans="3:19" x14ac:dyDescent="0.25">
      <c r="C68" s="231" t="s">
        <v>2926</v>
      </c>
      <c r="D68" s="238" t="s">
        <v>2966</v>
      </c>
      <c r="E68" s="232">
        <v>40901</v>
      </c>
      <c r="F68" s="231" t="s">
        <v>2973</v>
      </c>
      <c r="G68" s="231" t="s">
        <v>10785</v>
      </c>
      <c r="H68" s="237" t="s">
        <v>2968</v>
      </c>
      <c r="I68" s="235">
        <v>108400</v>
      </c>
      <c r="J68" s="235">
        <v>108400</v>
      </c>
      <c r="K68" s="371">
        <f>'Built Env1'!H15</f>
        <v>108400</v>
      </c>
      <c r="L68" s="371">
        <f>'Built Env1'!I15</f>
        <v>0</v>
      </c>
      <c r="M68" s="371">
        <f>'Built Env1'!J15</f>
        <v>-1000</v>
      </c>
      <c r="N68" s="371">
        <f>'Built Env1'!K15</f>
        <v>0</v>
      </c>
      <c r="O68" s="371">
        <f>'Built Env1'!L15</f>
        <v>107400</v>
      </c>
      <c r="P68" s="371">
        <f>'40901'!L22</f>
        <v>107400</v>
      </c>
      <c r="Q68" s="371"/>
      <c r="R68" s="371">
        <f t="shared" si="5"/>
        <v>107400</v>
      </c>
      <c r="S68" s="3" t="str">
        <f t="shared" si="6"/>
        <v>Correct</v>
      </c>
    </row>
    <row r="69" spans="3:19" x14ac:dyDescent="0.25">
      <c r="C69" s="231" t="s">
        <v>2926</v>
      </c>
      <c r="D69" s="238" t="s">
        <v>2966</v>
      </c>
      <c r="E69" s="232">
        <v>41001</v>
      </c>
      <c r="F69" s="231" t="s">
        <v>2974</v>
      </c>
      <c r="G69" s="231" t="s">
        <v>10785</v>
      </c>
      <c r="H69" s="237" t="s">
        <v>2968</v>
      </c>
      <c r="I69" s="235">
        <v>117300</v>
      </c>
      <c r="J69" s="235">
        <v>117300</v>
      </c>
      <c r="K69" s="371">
        <f>'Built Env1'!H16</f>
        <v>117300</v>
      </c>
      <c r="L69" s="371">
        <f>'Built Env1'!I16</f>
        <v>-20000</v>
      </c>
      <c r="M69" s="371">
        <f>'Built Env1'!J16</f>
        <v>19500</v>
      </c>
      <c r="N69" s="1914">
        <f>'Built Env1'!K16</f>
        <v>117500</v>
      </c>
      <c r="O69" s="371">
        <f>'Built Env1'!L16</f>
        <v>234300</v>
      </c>
      <c r="P69" s="371">
        <f>'41001'!L27</f>
        <v>320600</v>
      </c>
      <c r="Q69" s="371">
        <f>'41001'!L32</f>
        <v>-86300</v>
      </c>
      <c r="R69" s="371">
        <f t="shared" si="5"/>
        <v>234300</v>
      </c>
      <c r="S69" s="3" t="str">
        <f t="shared" si="6"/>
        <v>Correct</v>
      </c>
    </row>
    <row r="70" spans="3:19" x14ac:dyDescent="0.25">
      <c r="C70" s="231" t="s">
        <v>2975</v>
      </c>
      <c r="D70" s="238" t="s">
        <v>2966</v>
      </c>
      <c r="E70" s="239">
        <v>14008</v>
      </c>
      <c r="F70" s="231" t="s">
        <v>2976</v>
      </c>
      <c r="G70" s="231" t="s">
        <v>2977</v>
      </c>
      <c r="H70" s="237" t="s">
        <v>2978</v>
      </c>
      <c r="I70" s="235">
        <v>-9800</v>
      </c>
      <c r="J70" s="235">
        <v>-9800</v>
      </c>
      <c r="K70" s="371">
        <f>Housing!K7</f>
        <v>-9800</v>
      </c>
      <c r="L70" s="371">
        <f>Housing!L7</f>
        <v>0</v>
      </c>
      <c r="M70" s="371">
        <f>Housing!M7</f>
        <v>0</v>
      </c>
      <c r="N70" s="371">
        <f>Housing!N7</f>
        <v>0</v>
      </c>
      <c r="O70" s="371">
        <f>Housing!O7</f>
        <v>-9800</v>
      </c>
      <c r="P70" s="371">
        <f>'14008'!O11</f>
        <v>200</v>
      </c>
      <c r="Q70" s="371">
        <f>'14008'!O16</f>
        <v>-10000</v>
      </c>
      <c r="R70" s="371">
        <f t="shared" si="5"/>
        <v>-9800</v>
      </c>
      <c r="S70" s="3" t="str">
        <f t="shared" si="6"/>
        <v>Correct</v>
      </c>
    </row>
    <row r="71" spans="3:19" x14ac:dyDescent="0.25">
      <c r="C71" s="231" t="s">
        <v>2975</v>
      </c>
      <c r="D71" s="238" t="s">
        <v>2966</v>
      </c>
      <c r="E71" s="232">
        <v>14201</v>
      </c>
      <c r="F71" s="231" t="s">
        <v>2979</v>
      </c>
      <c r="G71" s="231" t="s">
        <v>2977</v>
      </c>
      <c r="H71" s="237" t="s">
        <v>2978</v>
      </c>
      <c r="I71" s="235">
        <v>89200</v>
      </c>
      <c r="J71" s="235">
        <v>89200</v>
      </c>
      <c r="K71" s="371">
        <f>Housing!K8</f>
        <v>89200</v>
      </c>
      <c r="L71" s="371">
        <f>Housing!L8</f>
        <v>0</v>
      </c>
      <c r="M71" s="371">
        <f>Housing!M8</f>
        <v>-20000</v>
      </c>
      <c r="N71" s="371">
        <f>Housing!N8</f>
        <v>0</v>
      </c>
      <c r="O71" s="371">
        <f>Housing!O8</f>
        <v>69200</v>
      </c>
      <c r="P71" s="371">
        <f>'14201'!O30+'14201'!O14</f>
        <v>191600</v>
      </c>
      <c r="Q71" s="371">
        <f>'14201'!O36</f>
        <v>-122400</v>
      </c>
      <c r="R71" s="371">
        <f t="shared" si="5"/>
        <v>69200</v>
      </c>
      <c r="S71" s="3" t="str">
        <f t="shared" si="6"/>
        <v>Correct</v>
      </c>
    </row>
    <row r="72" spans="3:19" x14ac:dyDescent="0.25">
      <c r="C72" s="231" t="s">
        <v>2975</v>
      </c>
      <c r="D72" s="238" t="s">
        <v>2966</v>
      </c>
      <c r="E72" s="232">
        <v>14202</v>
      </c>
      <c r="F72" s="231" t="s">
        <v>2980</v>
      </c>
      <c r="G72" s="231" t="s">
        <v>2977</v>
      </c>
      <c r="H72" s="237" t="s">
        <v>2978</v>
      </c>
      <c r="I72" s="235">
        <v>-26800</v>
      </c>
      <c r="J72" s="235">
        <v>-26800</v>
      </c>
      <c r="K72" s="371">
        <f>Housing!K9</f>
        <v>-26800</v>
      </c>
      <c r="L72" s="371">
        <f>Housing!L9</f>
        <v>0</v>
      </c>
      <c r="M72" s="371">
        <f>Housing!M9</f>
        <v>0</v>
      </c>
      <c r="N72" s="371">
        <f>Housing!N9</f>
        <v>0</v>
      </c>
      <c r="O72" s="371">
        <f>Housing!O9</f>
        <v>-26800</v>
      </c>
      <c r="P72" s="371">
        <f>'14202'!O24</f>
        <v>21200</v>
      </c>
      <c r="Q72" s="371">
        <f>'14202'!O29</f>
        <v>-48000</v>
      </c>
      <c r="R72" s="371">
        <f t="shared" si="5"/>
        <v>-26800</v>
      </c>
      <c r="S72" s="3" t="str">
        <f t="shared" si="6"/>
        <v>Correct</v>
      </c>
    </row>
    <row r="73" spans="3:19" x14ac:dyDescent="0.25">
      <c r="C73" s="231" t="s">
        <v>2975</v>
      </c>
      <c r="D73" s="238" t="s">
        <v>2966</v>
      </c>
      <c r="E73" s="232">
        <v>14204</v>
      </c>
      <c r="F73" s="231" t="s">
        <v>2981</v>
      </c>
      <c r="G73" s="231" t="s">
        <v>2977</v>
      </c>
      <c r="H73" s="237" t="s">
        <v>2978</v>
      </c>
      <c r="I73" s="235">
        <v>0</v>
      </c>
      <c r="J73" s="235">
        <v>0</v>
      </c>
      <c r="K73" s="235"/>
      <c r="L73" s="235"/>
      <c r="M73" s="235"/>
      <c r="N73" s="235"/>
      <c r="O73" s="371">
        <f>Housing!O10</f>
        <v>0</v>
      </c>
      <c r="P73" s="371"/>
      <c r="Q73" s="371"/>
      <c r="R73" s="371">
        <f t="shared" si="5"/>
        <v>0</v>
      </c>
      <c r="S73" s="3" t="str">
        <f t="shared" si="6"/>
        <v>Correct</v>
      </c>
    </row>
    <row r="74" spans="3:19" x14ac:dyDescent="0.25">
      <c r="C74" s="231" t="s">
        <v>2975</v>
      </c>
      <c r="D74" s="238" t="s">
        <v>2966</v>
      </c>
      <c r="E74" s="232">
        <v>14206</v>
      </c>
      <c r="F74" s="231" t="s">
        <v>2982</v>
      </c>
      <c r="G74" s="231" t="s">
        <v>2977</v>
      </c>
      <c r="H74" s="237" t="s">
        <v>2978</v>
      </c>
      <c r="I74" s="235">
        <v>8700</v>
      </c>
      <c r="J74" s="235">
        <v>8700</v>
      </c>
      <c r="K74" s="371">
        <f>Housing!K11</f>
        <v>8700</v>
      </c>
      <c r="L74" s="371">
        <f>Housing!L11</f>
        <v>0</v>
      </c>
      <c r="M74" s="371">
        <f>Housing!M11</f>
        <v>0</v>
      </c>
      <c r="N74" s="371">
        <f>Housing!N11</f>
        <v>0</v>
      </c>
      <c r="O74" s="371">
        <f>Housing!O11</f>
        <v>8700</v>
      </c>
      <c r="P74" s="371">
        <f>'14206'!O31</f>
        <v>8700</v>
      </c>
      <c r="Q74" s="371"/>
      <c r="R74" s="371">
        <f t="shared" si="5"/>
        <v>8700</v>
      </c>
      <c r="S74" s="3" t="str">
        <f t="shared" si="6"/>
        <v>Correct</v>
      </c>
    </row>
    <row r="75" spans="3:19" x14ac:dyDescent="0.25">
      <c r="C75" s="231" t="s">
        <v>2975</v>
      </c>
      <c r="D75" s="238" t="s">
        <v>2966</v>
      </c>
      <c r="E75" s="232">
        <v>62040</v>
      </c>
      <c r="F75" s="231" t="s">
        <v>2983</v>
      </c>
      <c r="G75" s="231" t="s">
        <v>2977</v>
      </c>
      <c r="H75" s="237" t="s">
        <v>2978</v>
      </c>
      <c r="I75" s="235">
        <v>127984</v>
      </c>
      <c r="J75" s="235">
        <v>127984</v>
      </c>
      <c r="K75" s="371">
        <f>Housing!K12</f>
        <v>127984</v>
      </c>
      <c r="L75" s="371">
        <f>Housing!L12</f>
        <v>0</v>
      </c>
      <c r="M75" s="371">
        <f>Housing!M12</f>
        <v>56316</v>
      </c>
      <c r="N75" s="371">
        <f>Housing!N12</f>
        <v>0</v>
      </c>
      <c r="O75" s="371">
        <f>Housing!O12</f>
        <v>184300</v>
      </c>
      <c r="P75" s="371">
        <f>'62040'!O21</f>
        <v>184300</v>
      </c>
      <c r="Q75" s="371"/>
      <c r="R75" s="371">
        <f t="shared" si="5"/>
        <v>184300</v>
      </c>
      <c r="S75" s="3" t="str">
        <f t="shared" si="6"/>
        <v>Correct</v>
      </c>
    </row>
    <row r="76" spans="3:19" x14ac:dyDescent="0.25">
      <c r="C76" s="231" t="s">
        <v>2945</v>
      </c>
      <c r="D76" s="240" t="s">
        <v>2984</v>
      </c>
      <c r="E76" s="232">
        <v>14101</v>
      </c>
      <c r="F76" s="238" t="s">
        <v>2985</v>
      </c>
      <c r="G76" s="238" t="s">
        <v>10786</v>
      </c>
      <c r="H76" s="237" t="s">
        <v>2986</v>
      </c>
      <c r="I76" s="235">
        <v>50266</v>
      </c>
      <c r="J76" s="235">
        <v>50266</v>
      </c>
      <c r="K76" s="371">
        <f>'Comm&amp;Wellbeing'!L6</f>
        <v>50266</v>
      </c>
      <c r="L76" s="1912">
        <f>'Comm&amp;Wellbeing'!M6</f>
        <v>-300</v>
      </c>
      <c r="M76" s="371">
        <f>'Comm&amp;Wellbeing'!N6</f>
        <v>0</v>
      </c>
      <c r="N76" s="371">
        <f>'Comm&amp;Wellbeing'!O6</f>
        <v>0</v>
      </c>
      <c r="O76" s="371">
        <f>'Comm&amp;Wellbeing'!P6</f>
        <v>49966</v>
      </c>
      <c r="P76" s="371">
        <f>'14101'!O26</f>
        <v>50066</v>
      </c>
      <c r="Q76" s="371">
        <f>'14101'!O32</f>
        <v>-100</v>
      </c>
      <c r="R76" s="371">
        <f t="shared" si="5"/>
        <v>49966</v>
      </c>
      <c r="S76" s="3" t="str">
        <f t="shared" si="6"/>
        <v>Correct</v>
      </c>
    </row>
    <row r="77" spans="3:19" x14ac:dyDescent="0.25">
      <c r="C77" s="231" t="s">
        <v>2945</v>
      </c>
      <c r="D77" s="240" t="s">
        <v>2984</v>
      </c>
      <c r="E77" s="232">
        <v>14102</v>
      </c>
      <c r="F77" s="238" t="s">
        <v>2987</v>
      </c>
      <c r="G77" s="238" t="s">
        <v>10786</v>
      </c>
      <c r="H77" s="237" t="s">
        <v>2986</v>
      </c>
      <c r="I77" s="235">
        <v>4100</v>
      </c>
      <c r="J77" s="235">
        <v>4100</v>
      </c>
      <c r="K77" s="371">
        <f>'Comm&amp;Wellbeing'!L7</f>
        <v>4100</v>
      </c>
      <c r="L77" s="371">
        <f>'Comm&amp;Wellbeing'!M7</f>
        <v>0</v>
      </c>
      <c r="M77" s="371">
        <f>'Comm&amp;Wellbeing'!N7</f>
        <v>0</v>
      </c>
      <c r="N77" s="371">
        <f>'Comm&amp;Wellbeing'!O7</f>
        <v>0</v>
      </c>
      <c r="O77" s="371">
        <f>'Comm&amp;Wellbeing'!P7</f>
        <v>4100</v>
      </c>
      <c r="P77" s="371">
        <f>'14102'!O22</f>
        <v>4100</v>
      </c>
      <c r="Q77" s="371"/>
      <c r="R77" s="371">
        <f t="shared" si="5"/>
        <v>4100</v>
      </c>
      <c r="S77" s="3" t="str">
        <f t="shared" si="6"/>
        <v>Correct</v>
      </c>
    </row>
    <row r="78" spans="3:19" x14ac:dyDescent="0.25">
      <c r="C78" s="231" t="s">
        <v>2945</v>
      </c>
      <c r="D78" s="240" t="s">
        <v>2984</v>
      </c>
      <c r="E78" s="232">
        <v>14103</v>
      </c>
      <c r="F78" s="238" t="s">
        <v>2988</v>
      </c>
      <c r="G78" s="238" t="s">
        <v>10786</v>
      </c>
      <c r="H78" s="237" t="s">
        <v>2986</v>
      </c>
      <c r="I78" s="235">
        <v>75000</v>
      </c>
      <c r="J78" s="235">
        <v>75000</v>
      </c>
      <c r="K78" s="371">
        <f>'Comm&amp;Wellbeing'!L8</f>
        <v>75000</v>
      </c>
      <c r="L78" s="371">
        <f>'Comm&amp;Wellbeing'!M8</f>
        <v>1500</v>
      </c>
      <c r="M78" s="371">
        <f>'Comm&amp;Wellbeing'!N8</f>
        <v>0</v>
      </c>
      <c r="N78" s="371">
        <f>'Comm&amp;Wellbeing'!O8</f>
        <v>0</v>
      </c>
      <c r="O78" s="371">
        <f>'Comm&amp;Wellbeing'!P8</f>
        <v>76500</v>
      </c>
      <c r="P78" s="371">
        <f>'14103'!O12</f>
        <v>79500</v>
      </c>
      <c r="Q78" s="371">
        <f>'14103'!O18</f>
        <v>-3000</v>
      </c>
      <c r="R78" s="371">
        <f t="shared" si="5"/>
        <v>76500</v>
      </c>
      <c r="S78" s="3" t="str">
        <f t="shared" si="6"/>
        <v>Correct</v>
      </c>
    </row>
    <row r="79" spans="3:19" x14ac:dyDescent="0.25">
      <c r="C79" s="231" t="s">
        <v>2945</v>
      </c>
      <c r="D79" s="240" t="s">
        <v>2984</v>
      </c>
      <c r="E79" s="232">
        <v>14104</v>
      </c>
      <c r="F79" s="238" t="s">
        <v>2989</v>
      </c>
      <c r="G79" s="238" t="s">
        <v>10786</v>
      </c>
      <c r="H79" s="237" t="s">
        <v>2986</v>
      </c>
      <c r="I79" s="235">
        <v>164000</v>
      </c>
      <c r="J79" s="235">
        <v>164000</v>
      </c>
      <c r="K79" s="371">
        <f>'Comm&amp;Wellbeing'!L9</f>
        <v>164000</v>
      </c>
      <c r="L79" s="371">
        <f>'Comm&amp;Wellbeing'!M9</f>
        <v>0</v>
      </c>
      <c r="M79" s="371">
        <f>'Comm&amp;Wellbeing'!N9</f>
        <v>0</v>
      </c>
      <c r="N79" s="371">
        <f>'Comm&amp;Wellbeing'!O9</f>
        <v>0</v>
      </c>
      <c r="O79" s="371">
        <f>'Comm&amp;Wellbeing'!P9</f>
        <v>164000</v>
      </c>
      <c r="P79" s="371">
        <f>'14104'!O46</f>
        <v>164000</v>
      </c>
      <c r="Q79" s="371"/>
      <c r="R79" s="371">
        <f t="shared" ref="R79:R106" si="7">SUM(P79:Q79)</f>
        <v>164000</v>
      </c>
      <c r="S79" s="3" t="str">
        <f t="shared" ref="S79:S106" si="8">IF(O79=R79,"Correct","Error")</f>
        <v>Correct</v>
      </c>
    </row>
    <row r="80" spans="3:19" x14ac:dyDescent="0.25">
      <c r="C80" s="231" t="s">
        <v>2945</v>
      </c>
      <c r="D80" s="240" t="s">
        <v>2984</v>
      </c>
      <c r="E80" s="232">
        <v>14106</v>
      </c>
      <c r="F80" s="238" t="s">
        <v>2990</v>
      </c>
      <c r="G80" s="238" t="s">
        <v>10786</v>
      </c>
      <c r="H80" s="237" t="s">
        <v>2986</v>
      </c>
      <c r="I80" s="235">
        <v>300</v>
      </c>
      <c r="J80" s="235">
        <v>300</v>
      </c>
      <c r="K80" s="371">
        <f>'Comm&amp;Wellbeing'!L10</f>
        <v>300</v>
      </c>
      <c r="L80" s="371">
        <f>'Comm&amp;Wellbeing'!M10</f>
        <v>0</v>
      </c>
      <c r="M80" s="371">
        <f>'Comm&amp;Wellbeing'!N10</f>
        <v>0</v>
      </c>
      <c r="N80" s="371">
        <f>'Comm&amp;Wellbeing'!O10</f>
        <v>0</v>
      </c>
      <c r="O80" s="371">
        <f>'Comm&amp;Wellbeing'!P10</f>
        <v>300</v>
      </c>
      <c r="P80" s="371">
        <f>'14106'!O21</f>
        <v>300</v>
      </c>
      <c r="Q80" s="371"/>
      <c r="R80" s="371">
        <f t="shared" si="7"/>
        <v>300</v>
      </c>
      <c r="S80" s="3" t="str">
        <f t="shared" si="8"/>
        <v>Correct</v>
      </c>
    </row>
    <row r="81" spans="3:19" x14ac:dyDescent="0.25">
      <c r="C81" s="231" t="s">
        <v>2945</v>
      </c>
      <c r="D81" s="240" t="s">
        <v>2984</v>
      </c>
      <c r="E81" s="232">
        <v>20007</v>
      </c>
      <c r="F81" s="238" t="s">
        <v>2991</v>
      </c>
      <c r="G81" s="238" t="s">
        <v>10786</v>
      </c>
      <c r="H81" s="237" t="s">
        <v>2986</v>
      </c>
      <c r="I81" s="235">
        <v>-509400</v>
      </c>
      <c r="J81" s="235">
        <v>-509400</v>
      </c>
      <c r="K81" s="371">
        <f>'Comm&amp;Wellbeing'!L11</f>
        <v>-509400</v>
      </c>
      <c r="L81" s="371">
        <f>'Comm&amp;Wellbeing'!M11</f>
        <v>0</v>
      </c>
      <c r="M81" s="371">
        <f>'Comm&amp;Wellbeing'!N11</f>
        <v>0</v>
      </c>
      <c r="N81" s="371">
        <f>'Comm&amp;Wellbeing'!O11</f>
        <v>0</v>
      </c>
      <c r="O81" s="371">
        <f>'Comm&amp;Wellbeing'!P11</f>
        <v>-509400</v>
      </c>
      <c r="P81" s="371">
        <f>'20007'!O19</f>
        <v>154600</v>
      </c>
      <c r="Q81" s="371">
        <f>'20007'!O25</f>
        <v>-664000</v>
      </c>
      <c r="R81" s="371">
        <f t="shared" si="7"/>
        <v>-509400</v>
      </c>
      <c r="S81" s="3" t="str">
        <f t="shared" si="8"/>
        <v>Correct</v>
      </c>
    </row>
    <row r="82" spans="3:19" x14ac:dyDescent="0.25">
      <c r="C82" s="231" t="s">
        <v>2945</v>
      </c>
      <c r="D82" s="240" t="s">
        <v>2984</v>
      </c>
      <c r="E82" s="232">
        <v>20202</v>
      </c>
      <c r="F82" s="238" t="s">
        <v>2992</v>
      </c>
      <c r="G82" s="238" t="s">
        <v>10786</v>
      </c>
      <c r="H82" s="237" t="s">
        <v>2986</v>
      </c>
      <c r="I82" s="235">
        <v>0</v>
      </c>
      <c r="J82" s="235">
        <v>0</v>
      </c>
      <c r="K82" s="235"/>
      <c r="L82" s="235"/>
      <c r="M82" s="235"/>
      <c r="N82" s="235"/>
      <c r="O82" s="371"/>
      <c r="P82" s="371"/>
      <c r="Q82" s="371"/>
      <c r="R82" s="371">
        <f t="shared" si="7"/>
        <v>0</v>
      </c>
      <c r="S82" s="3" t="str">
        <f t="shared" si="8"/>
        <v>Correct</v>
      </c>
    </row>
    <row r="83" spans="3:19" x14ac:dyDescent="0.25">
      <c r="C83" s="231" t="s">
        <v>2945</v>
      </c>
      <c r="D83" s="240" t="s">
        <v>2984</v>
      </c>
      <c r="E83" s="232">
        <v>20203</v>
      </c>
      <c r="F83" s="238" t="s">
        <v>2993</v>
      </c>
      <c r="G83" s="238" t="s">
        <v>10786</v>
      </c>
      <c r="H83" s="237" t="s">
        <v>2986</v>
      </c>
      <c r="I83" s="235">
        <v>0</v>
      </c>
      <c r="J83" s="235">
        <v>0</v>
      </c>
      <c r="K83" s="235"/>
      <c r="L83" s="235"/>
      <c r="M83" s="235"/>
      <c r="N83" s="235"/>
      <c r="O83" s="371"/>
      <c r="P83" s="371"/>
      <c r="Q83" s="371"/>
      <c r="R83" s="371">
        <f t="shared" si="7"/>
        <v>0</v>
      </c>
      <c r="S83" s="3" t="str">
        <f t="shared" si="8"/>
        <v>Correct</v>
      </c>
    </row>
    <row r="84" spans="3:19" x14ac:dyDescent="0.25">
      <c r="C84" s="231" t="s">
        <v>2945</v>
      </c>
      <c r="D84" s="240" t="s">
        <v>2984</v>
      </c>
      <c r="E84" s="232">
        <v>20205</v>
      </c>
      <c r="F84" s="238" t="s">
        <v>2994</v>
      </c>
      <c r="G84" s="238" t="s">
        <v>10786</v>
      </c>
      <c r="H84" s="237" t="s">
        <v>2986</v>
      </c>
      <c r="I84" s="235">
        <v>0</v>
      </c>
      <c r="J84" s="235">
        <v>0</v>
      </c>
      <c r="K84" s="235"/>
      <c r="L84" s="235"/>
      <c r="M84" s="235"/>
      <c r="N84" s="235"/>
      <c r="O84" s="371"/>
      <c r="P84" s="371"/>
      <c r="Q84" s="371"/>
      <c r="R84" s="371">
        <f t="shared" si="7"/>
        <v>0</v>
      </c>
      <c r="S84" s="3" t="str">
        <f t="shared" si="8"/>
        <v>Correct</v>
      </c>
    </row>
    <row r="85" spans="3:19" x14ac:dyDescent="0.25">
      <c r="C85" s="231" t="s">
        <v>2945</v>
      </c>
      <c r="D85" s="240" t="s">
        <v>2984</v>
      </c>
      <c r="E85" s="232">
        <v>30006</v>
      </c>
      <c r="F85" s="238" t="s">
        <v>2995</v>
      </c>
      <c r="G85" s="238" t="s">
        <v>10786</v>
      </c>
      <c r="H85" s="237" t="s">
        <v>2986</v>
      </c>
      <c r="I85" s="235">
        <v>58700</v>
      </c>
      <c r="J85" s="235">
        <v>58700</v>
      </c>
      <c r="K85" s="371">
        <f>'Comm&amp;Wellbeing'!L12</f>
        <v>58700</v>
      </c>
      <c r="L85" s="371">
        <f>'Comm&amp;Wellbeing'!M12</f>
        <v>0</v>
      </c>
      <c r="M85" s="371">
        <f>'Comm&amp;Wellbeing'!N12</f>
        <v>0</v>
      </c>
      <c r="N85" s="371">
        <f>'Comm&amp;Wellbeing'!O12</f>
        <v>0</v>
      </c>
      <c r="O85" s="371">
        <f>'Comm&amp;Wellbeing'!P12</f>
        <v>58700</v>
      </c>
      <c r="P85" s="371">
        <f>'30006'!O13</f>
        <v>73700</v>
      </c>
      <c r="Q85" s="371">
        <f>'30006'!O18</f>
        <v>-15000</v>
      </c>
      <c r="R85" s="371">
        <f t="shared" si="7"/>
        <v>58700</v>
      </c>
      <c r="S85" s="3" t="str">
        <f t="shared" si="8"/>
        <v>Correct</v>
      </c>
    </row>
    <row r="86" spans="3:19" x14ac:dyDescent="0.25">
      <c r="C86" s="231" t="s">
        <v>2945</v>
      </c>
      <c r="D86" s="240" t="s">
        <v>2984</v>
      </c>
      <c r="E86" s="232">
        <v>30701</v>
      </c>
      <c r="F86" s="238" t="s">
        <v>2996</v>
      </c>
      <c r="G86" s="238" t="s">
        <v>10786</v>
      </c>
      <c r="H86" s="237" t="s">
        <v>2986</v>
      </c>
      <c r="I86" s="235">
        <v>30100</v>
      </c>
      <c r="J86" s="235">
        <v>30100</v>
      </c>
      <c r="K86" s="371">
        <f>'Comm&amp;Wellbeing'!L13</f>
        <v>30100</v>
      </c>
      <c r="L86" s="371">
        <f>'Comm&amp;Wellbeing'!M13</f>
        <v>0</v>
      </c>
      <c r="M86" s="371">
        <f>'Comm&amp;Wellbeing'!N13</f>
        <v>0</v>
      </c>
      <c r="N86" s="371">
        <f>'Comm&amp;Wellbeing'!O13</f>
        <v>0</v>
      </c>
      <c r="O86" s="371">
        <f>'Comm&amp;Wellbeing'!P13</f>
        <v>30100</v>
      </c>
      <c r="P86" s="371">
        <f>'30701'!O28</f>
        <v>30100</v>
      </c>
      <c r="Q86" s="371"/>
      <c r="R86" s="371">
        <f t="shared" si="7"/>
        <v>30100</v>
      </c>
      <c r="S86" s="3" t="str">
        <f t="shared" si="8"/>
        <v>Correct</v>
      </c>
    </row>
    <row r="87" spans="3:19" x14ac:dyDescent="0.25">
      <c r="C87" s="231" t="s">
        <v>2945</v>
      </c>
      <c r="D87" s="240" t="s">
        <v>2984</v>
      </c>
      <c r="E87" s="232">
        <v>43001</v>
      </c>
      <c r="F87" s="238" t="s">
        <v>2997</v>
      </c>
      <c r="G87" s="238" t="s">
        <v>10786</v>
      </c>
      <c r="H87" s="237" t="s">
        <v>2986</v>
      </c>
      <c r="I87" s="235">
        <v>6700</v>
      </c>
      <c r="J87" s="235">
        <v>6700</v>
      </c>
      <c r="K87" s="371">
        <f>'Comm&amp;Wellbeing'!L14</f>
        <v>6700</v>
      </c>
      <c r="L87" s="371">
        <f>'Comm&amp;Wellbeing'!M14</f>
        <v>-1500</v>
      </c>
      <c r="M87" s="371">
        <f>'Comm&amp;Wellbeing'!N14</f>
        <v>0</v>
      </c>
      <c r="N87" s="371">
        <f>'Comm&amp;Wellbeing'!O14</f>
        <v>0</v>
      </c>
      <c r="O87" s="371">
        <f>'Comm&amp;Wellbeing'!P14</f>
        <v>5200</v>
      </c>
      <c r="P87" s="371">
        <f>'43001'!O14</f>
        <v>5500</v>
      </c>
      <c r="Q87" s="371">
        <f>'43001'!O18</f>
        <v>-300</v>
      </c>
      <c r="R87" s="371">
        <f t="shared" si="7"/>
        <v>5200</v>
      </c>
      <c r="S87" s="3" t="str">
        <f t="shared" si="8"/>
        <v>Correct</v>
      </c>
    </row>
    <row r="88" spans="3:19" x14ac:dyDescent="0.25">
      <c r="C88" s="231" t="s">
        <v>2945</v>
      </c>
      <c r="D88" s="240" t="s">
        <v>2984</v>
      </c>
      <c r="E88" s="232">
        <v>20201</v>
      </c>
      <c r="F88" s="238" t="s">
        <v>2998</v>
      </c>
      <c r="G88" s="238" t="s">
        <v>10787</v>
      </c>
      <c r="H88" s="237" t="s">
        <v>2999</v>
      </c>
      <c r="I88" s="235">
        <v>54700</v>
      </c>
      <c r="J88" s="235">
        <v>51600</v>
      </c>
      <c r="K88" s="371">
        <f>DEPO!L8</f>
        <v>54700</v>
      </c>
      <c r="L88" s="371">
        <f>DEPO!M8</f>
        <v>0</v>
      </c>
      <c r="M88" s="371">
        <f>DEPO!N8</f>
        <v>0</v>
      </c>
      <c r="N88" s="371">
        <f>DEPO!O8</f>
        <v>0</v>
      </c>
      <c r="O88" s="371">
        <f>DEPO!P8</f>
        <v>54700</v>
      </c>
      <c r="P88" s="371">
        <f>'20201'!O38</f>
        <v>57000</v>
      </c>
      <c r="Q88" s="371">
        <f>'20201'!O43</f>
        <v>-2300</v>
      </c>
      <c r="R88" s="371">
        <f t="shared" si="7"/>
        <v>54700</v>
      </c>
      <c r="S88" s="3" t="str">
        <f t="shared" si="8"/>
        <v>Correct</v>
      </c>
    </row>
    <row r="89" spans="3:19" x14ac:dyDescent="0.25">
      <c r="C89" s="231" t="s">
        <v>2945</v>
      </c>
      <c r="D89" s="240" t="s">
        <v>2984</v>
      </c>
      <c r="E89" s="232">
        <v>20301</v>
      </c>
      <c r="F89" s="238" t="s">
        <v>3000</v>
      </c>
      <c r="G89" s="238" t="s">
        <v>10787</v>
      </c>
      <c r="H89" s="237" t="s">
        <v>2999</v>
      </c>
      <c r="I89" s="235">
        <v>300</v>
      </c>
      <c r="J89" s="235">
        <v>300</v>
      </c>
      <c r="K89" s="371">
        <f>DEPO!L9</f>
        <v>300</v>
      </c>
      <c r="L89" s="371">
        <f>DEPO!M9</f>
        <v>0</v>
      </c>
      <c r="M89" s="371">
        <f>DEPO!N9</f>
        <v>0</v>
      </c>
      <c r="N89" s="371">
        <f>DEPO!O9</f>
        <v>0</v>
      </c>
      <c r="O89" s="371">
        <f>DEPO!P9</f>
        <v>300</v>
      </c>
      <c r="P89" s="371">
        <f>'20301'!O24</f>
        <v>300</v>
      </c>
      <c r="Q89" s="371"/>
      <c r="R89" s="371">
        <f t="shared" si="7"/>
        <v>300</v>
      </c>
      <c r="S89" s="3" t="str">
        <f t="shared" si="8"/>
        <v>Correct</v>
      </c>
    </row>
    <row r="90" spans="3:19" x14ac:dyDescent="0.25">
      <c r="C90" s="231" t="s">
        <v>2945</v>
      </c>
      <c r="D90" s="240" t="s">
        <v>2984</v>
      </c>
      <c r="E90" s="232">
        <v>20701</v>
      </c>
      <c r="F90" s="238" t="s">
        <v>3001</v>
      </c>
      <c r="G90" s="238" t="s">
        <v>10787</v>
      </c>
      <c r="H90" s="237" t="s">
        <v>2999</v>
      </c>
      <c r="I90" s="235">
        <v>329600</v>
      </c>
      <c r="J90" s="235">
        <v>350600</v>
      </c>
      <c r="K90" s="371">
        <f>DEPO!L10</f>
        <v>329600</v>
      </c>
      <c r="L90" s="371">
        <f>DEPO!M10</f>
        <v>0</v>
      </c>
      <c r="M90" s="371">
        <f>DEPO!N10</f>
        <v>0</v>
      </c>
      <c r="N90" s="371">
        <f>DEPO!O10</f>
        <v>0</v>
      </c>
      <c r="O90" s="371">
        <f>DEPO!P10</f>
        <v>329600</v>
      </c>
      <c r="P90" s="371">
        <f>'20701'!O26</f>
        <v>353100</v>
      </c>
      <c r="Q90" s="371">
        <f>'20701'!O31+'20701'!O47</f>
        <v>-23500</v>
      </c>
      <c r="R90" s="371">
        <f t="shared" si="7"/>
        <v>329600</v>
      </c>
      <c r="S90" s="3" t="str">
        <f t="shared" si="8"/>
        <v>Correct</v>
      </c>
    </row>
    <row r="91" spans="3:19" x14ac:dyDescent="0.25">
      <c r="C91" s="231" t="s">
        <v>2945</v>
      </c>
      <c r="D91" s="240" t="s">
        <v>2984</v>
      </c>
      <c r="E91" s="232">
        <v>20801</v>
      </c>
      <c r="F91" s="238" t="s">
        <v>3002</v>
      </c>
      <c r="G91" s="238" t="s">
        <v>10787</v>
      </c>
      <c r="H91" s="237" t="s">
        <v>2999</v>
      </c>
      <c r="I91" s="235">
        <v>375600</v>
      </c>
      <c r="J91" s="235">
        <v>375600</v>
      </c>
      <c r="K91" s="371">
        <f>DEPO!L11</f>
        <v>375600</v>
      </c>
      <c r="L91" s="371">
        <f>DEPO!M11</f>
        <v>0</v>
      </c>
      <c r="M91" s="1911">
        <f>DEPO!N11</f>
        <v>0</v>
      </c>
      <c r="N91" s="371">
        <f>DEPO!O11</f>
        <v>0</v>
      </c>
      <c r="O91" s="371">
        <f>DEPO!P11</f>
        <v>375600</v>
      </c>
      <c r="P91" s="371">
        <f>'20801'!O28</f>
        <v>392800</v>
      </c>
      <c r="Q91" s="371">
        <f>'20801'!O34</f>
        <v>-17200</v>
      </c>
      <c r="R91" s="371">
        <f t="shared" si="7"/>
        <v>375600</v>
      </c>
      <c r="S91" s="3" t="str">
        <f t="shared" si="8"/>
        <v>Correct</v>
      </c>
    </row>
    <row r="92" spans="3:19" x14ac:dyDescent="0.25">
      <c r="C92" s="231" t="s">
        <v>2945</v>
      </c>
      <c r="D92" s="240" t="s">
        <v>2984</v>
      </c>
      <c r="E92" s="232">
        <v>20802</v>
      </c>
      <c r="F92" s="238" t="s">
        <v>3003</v>
      </c>
      <c r="G92" s="238" t="s">
        <v>10787</v>
      </c>
      <c r="H92" s="237" t="s">
        <v>2999</v>
      </c>
      <c r="I92" s="235">
        <v>474500</v>
      </c>
      <c r="J92" s="235">
        <v>453500</v>
      </c>
      <c r="K92" s="371">
        <f>DEPO!L12</f>
        <v>474500</v>
      </c>
      <c r="L92" s="371">
        <f>DEPO!M12</f>
        <v>0</v>
      </c>
      <c r="M92" s="371">
        <f>DEPO!N12</f>
        <v>0</v>
      </c>
      <c r="N92" s="371">
        <f>DEPO!O12</f>
        <v>0</v>
      </c>
      <c r="O92" s="371">
        <f>DEPO!P12</f>
        <v>474500</v>
      </c>
      <c r="P92" s="371">
        <f>'20802'!O47</f>
        <v>474500</v>
      </c>
      <c r="Q92" s="371"/>
      <c r="R92" s="371">
        <f t="shared" si="7"/>
        <v>474500</v>
      </c>
      <c r="S92" s="3" t="str">
        <f t="shared" si="8"/>
        <v>Correct</v>
      </c>
    </row>
    <row r="93" spans="3:19" x14ac:dyDescent="0.25">
      <c r="C93" s="231" t="s">
        <v>2945</v>
      </c>
      <c r="D93" s="240" t="s">
        <v>2984</v>
      </c>
      <c r="E93" s="232">
        <v>20803</v>
      </c>
      <c r="F93" s="238" t="s">
        <v>3004</v>
      </c>
      <c r="G93" s="238" t="s">
        <v>10787</v>
      </c>
      <c r="H93" s="237" t="s">
        <v>2999</v>
      </c>
      <c r="I93" s="235">
        <v>0</v>
      </c>
      <c r="J93" s="235">
        <v>0</v>
      </c>
      <c r="K93" s="235"/>
      <c r="L93" s="235"/>
      <c r="M93" s="235"/>
      <c r="N93" s="235"/>
      <c r="O93" s="371"/>
      <c r="P93" s="371"/>
      <c r="Q93" s="371"/>
      <c r="R93" s="371">
        <f t="shared" si="7"/>
        <v>0</v>
      </c>
      <c r="S93" s="3" t="str">
        <f t="shared" si="8"/>
        <v>Correct</v>
      </c>
    </row>
    <row r="94" spans="3:19" x14ac:dyDescent="0.25">
      <c r="C94" s="231" t="s">
        <v>2945</v>
      </c>
      <c r="D94" s="240" t="s">
        <v>2984</v>
      </c>
      <c r="E94" s="232">
        <v>20804</v>
      </c>
      <c r="F94" s="238" t="s">
        <v>3005</v>
      </c>
      <c r="G94" s="238" t="s">
        <v>10787</v>
      </c>
      <c r="H94" s="237" t="s">
        <v>2999</v>
      </c>
      <c r="I94" s="235">
        <v>49000</v>
      </c>
      <c r="J94" s="235">
        <v>49000</v>
      </c>
      <c r="K94" s="371">
        <f>DEPO!L14</f>
        <v>49000</v>
      </c>
      <c r="L94" s="371">
        <f>DEPO!M14</f>
        <v>0</v>
      </c>
      <c r="M94" s="371">
        <f>DEPO!N14</f>
        <v>0</v>
      </c>
      <c r="N94" s="371">
        <f>DEPO!O14</f>
        <v>0</v>
      </c>
      <c r="O94" s="371">
        <f>DEPO!P14</f>
        <v>49000</v>
      </c>
      <c r="P94" s="371">
        <f>'20804'!O34</f>
        <v>49000</v>
      </c>
      <c r="Q94" s="371"/>
      <c r="R94" s="371">
        <f t="shared" si="7"/>
        <v>49000</v>
      </c>
      <c r="S94" s="3" t="str">
        <f t="shared" si="8"/>
        <v>Correct</v>
      </c>
    </row>
    <row r="95" spans="3:19" x14ac:dyDescent="0.25">
      <c r="C95" s="231" t="s">
        <v>2945</v>
      </c>
      <c r="D95" s="240" t="s">
        <v>2984</v>
      </c>
      <c r="E95" s="232">
        <v>20805</v>
      </c>
      <c r="F95" s="238" t="s">
        <v>3006</v>
      </c>
      <c r="G95" s="238" t="s">
        <v>10787</v>
      </c>
      <c r="H95" s="237" t="s">
        <v>2999</v>
      </c>
      <c r="I95" s="235">
        <v>-393200</v>
      </c>
      <c r="J95" s="235">
        <v>-393200</v>
      </c>
      <c r="K95" s="371">
        <f>DEPO!L15</f>
        <v>-393200</v>
      </c>
      <c r="L95" s="371">
        <f>DEPO!M15</f>
        <v>0</v>
      </c>
      <c r="M95" s="371">
        <f>DEPO!N15</f>
        <v>0</v>
      </c>
      <c r="N95" s="371">
        <f>DEPO!O15</f>
        <v>0</v>
      </c>
      <c r="O95" s="371">
        <f>DEPO!P15</f>
        <v>-393200</v>
      </c>
      <c r="P95" s="371">
        <f>'20805'!O18</f>
        <v>24800</v>
      </c>
      <c r="Q95" s="371">
        <f>'20805'!O23</f>
        <v>-418000</v>
      </c>
      <c r="R95" s="371">
        <f t="shared" si="7"/>
        <v>-393200</v>
      </c>
      <c r="S95" s="3" t="str">
        <f t="shared" si="8"/>
        <v>Correct</v>
      </c>
    </row>
    <row r="96" spans="3:19" x14ac:dyDescent="0.25">
      <c r="C96" s="231" t="s">
        <v>2945</v>
      </c>
      <c r="D96" s="240" t="s">
        <v>2984</v>
      </c>
      <c r="E96" s="232">
        <v>29901</v>
      </c>
      <c r="F96" s="238" t="s">
        <v>3007</v>
      </c>
      <c r="G96" s="238" t="s">
        <v>10787</v>
      </c>
      <c r="H96" s="237" t="s">
        <v>2999</v>
      </c>
      <c r="I96" s="235">
        <v>105800</v>
      </c>
      <c r="J96" s="235">
        <v>105800</v>
      </c>
      <c r="K96" s="371">
        <f>DEPO!L16</f>
        <v>105800</v>
      </c>
      <c r="L96" s="371">
        <f>DEPO!M16</f>
        <v>0</v>
      </c>
      <c r="M96" s="371">
        <f>DEPO!N16</f>
        <v>0</v>
      </c>
      <c r="N96" s="371">
        <f>DEPO!O16</f>
        <v>0</v>
      </c>
      <c r="O96" s="371">
        <f>DEPO!P16</f>
        <v>105800</v>
      </c>
      <c r="P96" s="371">
        <f>'29901'!O53</f>
        <v>105800</v>
      </c>
      <c r="Q96" s="371"/>
      <c r="R96" s="371">
        <f t="shared" si="7"/>
        <v>105800</v>
      </c>
      <c r="S96" s="3" t="str">
        <f t="shared" si="8"/>
        <v>Correct</v>
      </c>
    </row>
    <row r="97" spans="3:19" x14ac:dyDescent="0.25">
      <c r="C97" s="231" t="s">
        <v>2945</v>
      </c>
      <c r="D97" s="240" t="s">
        <v>2984</v>
      </c>
      <c r="E97" s="232">
        <v>29902</v>
      </c>
      <c r="F97" s="238" t="s">
        <v>3008</v>
      </c>
      <c r="G97" s="238" t="s">
        <v>10787</v>
      </c>
      <c r="H97" s="237" t="s">
        <v>2999</v>
      </c>
      <c r="I97" s="235">
        <v>146400</v>
      </c>
      <c r="J97" s="235">
        <v>146400</v>
      </c>
      <c r="K97" s="371">
        <f>DEPO!L17</f>
        <v>146400</v>
      </c>
      <c r="L97" s="371">
        <f>DEPO!M17</f>
        <v>0</v>
      </c>
      <c r="M97" s="371">
        <f>DEPO!N17</f>
        <v>0</v>
      </c>
      <c r="N97" s="371">
        <f>DEPO!O17</f>
        <v>0</v>
      </c>
      <c r="O97" s="371">
        <f>DEPO!P17</f>
        <v>146400</v>
      </c>
      <c r="P97" s="371">
        <f>'29902'!O37</f>
        <v>146900</v>
      </c>
      <c r="Q97" s="371">
        <f>'29902'!O42</f>
        <v>-500</v>
      </c>
      <c r="R97" s="371">
        <f t="shared" si="7"/>
        <v>146400</v>
      </c>
      <c r="S97" s="3" t="str">
        <f t="shared" si="8"/>
        <v>Correct</v>
      </c>
    </row>
    <row r="98" spans="3:19" x14ac:dyDescent="0.25">
      <c r="C98" s="231" t="s">
        <v>2945</v>
      </c>
      <c r="D98" s="240" t="s">
        <v>2984</v>
      </c>
      <c r="E98" s="232">
        <v>29903</v>
      </c>
      <c r="F98" s="238" t="s">
        <v>3009</v>
      </c>
      <c r="G98" s="238" t="s">
        <v>10787</v>
      </c>
      <c r="H98" s="237" t="s">
        <v>2999</v>
      </c>
      <c r="I98" s="235">
        <v>250100</v>
      </c>
      <c r="J98" s="235">
        <v>247600</v>
      </c>
      <c r="K98" s="371">
        <f>DEPO!L18</f>
        <v>250100</v>
      </c>
      <c r="L98" s="371">
        <f>DEPO!M18</f>
        <v>0</v>
      </c>
      <c r="M98" s="371">
        <f>DEPO!N18</f>
        <v>0</v>
      </c>
      <c r="N98" s="371">
        <f>DEPO!O18</f>
        <v>0</v>
      </c>
      <c r="O98" s="371">
        <f>DEPO!P18</f>
        <v>250100</v>
      </c>
      <c r="P98" s="371">
        <f>'29903'!O27</f>
        <v>260600</v>
      </c>
      <c r="Q98" s="371">
        <f>'29903'!O34</f>
        <v>-10500</v>
      </c>
      <c r="R98" s="371">
        <f t="shared" si="7"/>
        <v>250100</v>
      </c>
      <c r="S98" s="3" t="str">
        <f t="shared" si="8"/>
        <v>Correct</v>
      </c>
    </row>
    <row r="99" spans="3:19" x14ac:dyDescent="0.25">
      <c r="C99" s="231" t="s">
        <v>2945</v>
      </c>
      <c r="D99" s="240" t="s">
        <v>2984</v>
      </c>
      <c r="E99" s="232">
        <v>70000</v>
      </c>
      <c r="F99" s="238" t="s">
        <v>3010</v>
      </c>
      <c r="G99" s="238" t="s">
        <v>10787</v>
      </c>
      <c r="H99" s="237" t="s">
        <v>2999</v>
      </c>
      <c r="I99" s="235">
        <v>248900</v>
      </c>
      <c r="J99" s="235">
        <v>248900</v>
      </c>
      <c r="K99" s="371">
        <f>DEPO!L19</f>
        <v>248900</v>
      </c>
      <c r="L99" s="371">
        <f>DEPO!M19</f>
        <v>0</v>
      </c>
      <c r="M99" s="371">
        <f>DEPO!N19</f>
        <v>0</v>
      </c>
      <c r="N99" s="371">
        <f>DEPO!O19</f>
        <v>0</v>
      </c>
      <c r="O99" s="371">
        <f>DEPO!P19</f>
        <v>248900</v>
      </c>
      <c r="P99" s="371">
        <f>'70000'!O55</f>
        <v>248900</v>
      </c>
      <c r="Q99" s="371"/>
      <c r="R99" s="371">
        <f t="shared" si="7"/>
        <v>248900</v>
      </c>
      <c r="S99" s="3" t="str">
        <f t="shared" si="8"/>
        <v>Correct</v>
      </c>
    </row>
    <row r="100" spans="3:19" x14ac:dyDescent="0.25">
      <c r="C100" s="231" t="s">
        <v>2945</v>
      </c>
      <c r="D100" s="240" t="s">
        <v>2984</v>
      </c>
      <c r="E100" s="232">
        <v>79508</v>
      </c>
      <c r="F100" s="238" t="s">
        <v>3011</v>
      </c>
      <c r="G100" s="238" t="s">
        <v>10787</v>
      </c>
      <c r="H100" s="237" t="s">
        <v>2999</v>
      </c>
      <c r="I100" s="235">
        <v>0</v>
      </c>
      <c r="J100" s="235">
        <v>0</v>
      </c>
      <c r="K100" s="235"/>
      <c r="L100" s="235"/>
      <c r="M100" s="235"/>
      <c r="N100" s="235"/>
      <c r="O100" s="371"/>
      <c r="P100" s="371"/>
      <c r="Q100" s="371"/>
      <c r="R100" s="371">
        <f t="shared" si="7"/>
        <v>0</v>
      </c>
      <c r="S100" s="3" t="str">
        <f t="shared" si="8"/>
        <v>Correct</v>
      </c>
    </row>
    <row r="101" spans="3:19" x14ac:dyDescent="0.25">
      <c r="C101" s="231" t="s">
        <v>2945</v>
      </c>
      <c r="D101" s="240" t="s">
        <v>2984</v>
      </c>
      <c r="E101" s="232">
        <v>79509</v>
      </c>
      <c r="F101" s="238" t="s">
        <v>3011</v>
      </c>
      <c r="G101" s="238" t="s">
        <v>10787</v>
      </c>
      <c r="H101" s="237" t="s">
        <v>2999</v>
      </c>
      <c r="I101" s="235">
        <v>0</v>
      </c>
      <c r="J101" s="235">
        <v>0</v>
      </c>
      <c r="K101" s="235"/>
      <c r="L101" s="235"/>
      <c r="M101" s="235"/>
      <c r="N101" s="235"/>
      <c r="O101" s="371"/>
      <c r="P101" s="371"/>
      <c r="Q101" s="371"/>
      <c r="R101" s="371">
        <f t="shared" si="7"/>
        <v>0</v>
      </c>
      <c r="S101" s="3" t="str">
        <f t="shared" si="8"/>
        <v>Correct</v>
      </c>
    </row>
    <row r="102" spans="3:19" ht="30" x14ac:dyDescent="0.25">
      <c r="C102" s="231" t="s">
        <v>2898</v>
      </c>
      <c r="D102" s="238" t="s">
        <v>3012</v>
      </c>
      <c r="E102" s="236">
        <v>30001</v>
      </c>
      <c r="F102" s="241" t="s">
        <v>3013</v>
      </c>
      <c r="G102" s="237" t="s">
        <v>3014</v>
      </c>
      <c r="H102" s="242" t="s">
        <v>3015</v>
      </c>
      <c r="I102" s="235">
        <v>15400</v>
      </c>
      <c r="J102" s="235">
        <v>15400</v>
      </c>
      <c r="K102" s="371">
        <f>CustServ!K7</f>
        <v>15400</v>
      </c>
      <c r="L102" s="371">
        <f>CustServ!L7</f>
        <v>0</v>
      </c>
      <c r="M102" s="371">
        <f>CustServ!M7</f>
        <v>0</v>
      </c>
      <c r="N102" s="371">
        <f>CustServ!N7</f>
        <v>8800</v>
      </c>
      <c r="O102" s="371">
        <f>CustServ!O7</f>
        <v>24200</v>
      </c>
      <c r="P102" s="371">
        <f>'30001'!O27+'30001'!O35</f>
        <v>25000</v>
      </c>
      <c r="Q102" s="371">
        <f>'30001'!O31</f>
        <v>-800</v>
      </c>
      <c r="R102" s="371">
        <f t="shared" si="7"/>
        <v>24200</v>
      </c>
      <c r="S102" s="3" t="str">
        <f t="shared" si="8"/>
        <v>Correct</v>
      </c>
    </row>
    <row r="103" spans="3:19" ht="30" x14ac:dyDescent="0.25">
      <c r="C103" s="231" t="s">
        <v>2898</v>
      </c>
      <c r="D103" s="238" t="s">
        <v>3012</v>
      </c>
      <c r="E103" s="236">
        <v>39907</v>
      </c>
      <c r="F103" s="243" t="s">
        <v>3016</v>
      </c>
      <c r="G103" s="237" t="s">
        <v>3014</v>
      </c>
      <c r="H103" s="242" t="s">
        <v>3015</v>
      </c>
      <c r="I103" s="235">
        <v>386800</v>
      </c>
      <c r="J103" s="235">
        <v>386800</v>
      </c>
      <c r="K103" s="371">
        <f>CustServ!K8</f>
        <v>386800</v>
      </c>
      <c r="L103" s="371">
        <f>CustServ!L8</f>
        <v>0</v>
      </c>
      <c r="M103" s="371">
        <f>CustServ!M8</f>
        <v>140000</v>
      </c>
      <c r="N103" s="371">
        <f>CustServ!N8</f>
        <v>0</v>
      </c>
      <c r="O103" s="371">
        <f>CustServ!O8</f>
        <v>526800</v>
      </c>
      <c r="P103" s="371">
        <f>'39907'!O30</f>
        <v>526800</v>
      </c>
      <c r="Q103" s="371"/>
      <c r="R103" s="371">
        <f t="shared" si="7"/>
        <v>526800</v>
      </c>
      <c r="S103" s="3" t="str">
        <f t="shared" si="8"/>
        <v>Correct</v>
      </c>
    </row>
    <row r="104" spans="3:19" ht="30" x14ac:dyDescent="0.25">
      <c r="C104" s="231" t="s">
        <v>2898</v>
      </c>
      <c r="D104" s="238" t="s">
        <v>3012</v>
      </c>
      <c r="E104" s="236">
        <v>39908</v>
      </c>
      <c r="F104" s="243" t="s">
        <v>3017</v>
      </c>
      <c r="G104" s="237" t="s">
        <v>3014</v>
      </c>
      <c r="H104" s="242" t="s">
        <v>3015</v>
      </c>
      <c r="I104" s="235">
        <v>443200</v>
      </c>
      <c r="J104" s="235">
        <v>443200</v>
      </c>
      <c r="K104" s="371">
        <f>CustServ!K9</f>
        <v>443200</v>
      </c>
      <c r="L104" s="371">
        <f>CustServ!L9</f>
        <v>17000</v>
      </c>
      <c r="M104" s="371">
        <f>CustServ!M9</f>
        <v>0</v>
      </c>
      <c r="N104" s="371">
        <f>CustServ!N9</f>
        <v>0</v>
      </c>
      <c r="O104" s="371">
        <f>CustServ!O9</f>
        <v>460200</v>
      </c>
      <c r="P104" s="371">
        <f>'39908'!O14+'39908'!O39+'39908'!O47</f>
        <v>460300</v>
      </c>
      <c r="Q104" s="371">
        <f>'39908'!O43</f>
        <v>-100</v>
      </c>
      <c r="R104" s="371">
        <f t="shared" si="7"/>
        <v>460200</v>
      </c>
      <c r="S104" s="3" t="str">
        <f t="shared" si="8"/>
        <v>Correct</v>
      </c>
    </row>
    <row r="105" spans="3:19" ht="45" x14ac:dyDescent="0.25">
      <c r="C105" s="231" t="s">
        <v>2898</v>
      </c>
      <c r="D105" s="238" t="s">
        <v>3012</v>
      </c>
      <c r="E105" s="236">
        <v>39914</v>
      </c>
      <c r="F105" s="241" t="s">
        <v>3018</v>
      </c>
      <c r="G105" s="237" t="s">
        <v>3014</v>
      </c>
      <c r="H105" s="242" t="s">
        <v>3015</v>
      </c>
      <c r="I105" s="235">
        <v>71100</v>
      </c>
      <c r="J105" s="235">
        <v>71100</v>
      </c>
      <c r="K105" s="371">
        <f>CustServ!K10</f>
        <v>71100</v>
      </c>
      <c r="L105" s="371">
        <f>CustServ!L10</f>
        <v>0</v>
      </c>
      <c r="M105" s="371">
        <f>CustServ!M10</f>
        <v>0</v>
      </c>
      <c r="N105" s="371">
        <f>CustServ!N10</f>
        <v>0</v>
      </c>
      <c r="O105" s="371">
        <f>CustServ!O10</f>
        <v>71100</v>
      </c>
      <c r="P105" s="371">
        <f>'39914'!O18</f>
        <v>71100</v>
      </c>
      <c r="Q105" s="371"/>
      <c r="R105" s="371">
        <f t="shared" si="7"/>
        <v>71100</v>
      </c>
      <c r="S105" s="3" t="str">
        <f t="shared" si="8"/>
        <v>Correct</v>
      </c>
    </row>
    <row r="106" spans="3:19" ht="30" x14ac:dyDescent="0.25">
      <c r="C106" s="231" t="s">
        <v>2898</v>
      </c>
      <c r="D106" s="238" t="s">
        <v>3012</v>
      </c>
      <c r="E106" s="236">
        <v>39915</v>
      </c>
      <c r="F106" s="243" t="s">
        <v>3019</v>
      </c>
      <c r="G106" s="237" t="s">
        <v>3014</v>
      </c>
      <c r="H106" s="242" t="s">
        <v>3015</v>
      </c>
      <c r="I106" s="235">
        <v>109600</v>
      </c>
      <c r="J106" s="235">
        <v>109600</v>
      </c>
      <c r="K106" s="371">
        <f>CustServ!K11</f>
        <v>109600</v>
      </c>
      <c r="L106" s="371">
        <f>CustServ!L11</f>
        <v>0</v>
      </c>
      <c r="M106" s="371">
        <f>CustServ!M11</f>
        <v>0</v>
      </c>
      <c r="N106" s="371">
        <f>CustServ!N11</f>
        <v>0</v>
      </c>
      <c r="O106" s="371">
        <f>CustServ!O11</f>
        <v>109600</v>
      </c>
      <c r="P106" s="371">
        <f>'39915'!O20</f>
        <v>109600</v>
      </c>
      <c r="Q106" s="371"/>
      <c r="R106" s="371">
        <f t="shared" si="7"/>
        <v>109600</v>
      </c>
      <c r="S106" s="3" t="str">
        <f t="shared" si="8"/>
        <v>Correct</v>
      </c>
    </row>
    <row r="107" spans="3:19" x14ac:dyDescent="0.25">
      <c r="D107" s="240"/>
      <c r="F107" s="238"/>
      <c r="G107" s="238"/>
      <c r="H107" s="237"/>
    </row>
    <row r="114" spans="8:8" x14ac:dyDescent="0.25">
      <c r="H114" s="237" t="s">
        <v>2948</v>
      </c>
    </row>
  </sheetData>
  <autoFilter ref="C5:S106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22"/>
  <sheetViews>
    <sheetView zoomScale="85" zoomScaleNormal="85" workbookViewId="0">
      <pane xSplit="1" ySplit="3" topLeftCell="B4" activePane="bottomRight" state="frozen"/>
      <selection activeCell="E31" sqref="E31"/>
      <selection pane="topRight" activeCell="E31" sqref="E31"/>
      <selection pane="bottomLeft" activeCell="E31" sqref="E31"/>
      <selection pane="bottomRight" activeCell="O4" sqref="O4"/>
    </sheetView>
  </sheetViews>
  <sheetFormatPr defaultColWidth="9.140625" defaultRowHeight="15" x14ac:dyDescent="0.25"/>
  <cols>
    <col min="1" max="1" width="11.28515625" style="13" bestFit="1" customWidth="1"/>
    <col min="2" max="2" width="43.5703125" style="41" bestFit="1" customWidth="1"/>
    <col min="3" max="3" width="10.140625" style="4" customWidth="1"/>
    <col min="4" max="5" width="10.140625" style="4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40.28515625" style="246" customWidth="1"/>
    <col min="17" max="16384" width="9.140625" style="41"/>
  </cols>
  <sheetData>
    <row r="1" spans="1:16" x14ac:dyDescent="0.25">
      <c r="A1" s="1992" t="s">
        <v>3024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1" t="s">
        <v>3017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45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2893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6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3"/>
    </row>
    <row r="7" spans="1:16" x14ac:dyDescent="0.25">
      <c r="A7" s="20"/>
      <c r="B7" s="129" t="s">
        <v>1</v>
      </c>
      <c r="C7" s="269"/>
      <c r="D7" s="270"/>
      <c r="E7" s="270"/>
      <c r="F7" s="147"/>
      <c r="G7" s="147"/>
      <c r="H7" s="148"/>
      <c r="I7" s="168"/>
      <c r="J7" s="187"/>
      <c r="K7" s="173"/>
      <c r="L7" s="194"/>
      <c r="M7" s="173"/>
      <c r="N7" s="194"/>
      <c r="O7" s="180"/>
      <c r="P7" s="271"/>
    </row>
    <row r="8" spans="1:16" ht="14.45" customHeight="1" x14ac:dyDescent="0.25">
      <c r="A8" s="60"/>
      <c r="B8" s="64"/>
      <c r="C8" s="279"/>
      <c r="D8" s="280"/>
      <c r="E8" s="280"/>
      <c r="F8" s="156"/>
      <c r="G8" s="156"/>
      <c r="H8" s="157"/>
      <c r="I8" s="170"/>
      <c r="J8" s="190"/>
      <c r="K8" s="176"/>
      <c r="L8" s="197"/>
      <c r="M8" s="176"/>
      <c r="N8" s="197"/>
      <c r="O8" s="183"/>
      <c r="P8" s="249"/>
    </row>
    <row r="9" spans="1:16" ht="14.45" customHeight="1" x14ac:dyDescent="0.25">
      <c r="A9" s="60"/>
      <c r="B9" s="129" t="s">
        <v>2744</v>
      </c>
      <c r="C9" s="276"/>
      <c r="D9" s="157"/>
      <c r="E9" s="157"/>
      <c r="F9" s="151"/>
      <c r="G9" s="151"/>
      <c r="H9" s="152"/>
      <c r="I9" s="169"/>
      <c r="J9" s="188"/>
      <c r="K9" s="174"/>
      <c r="L9" s="195"/>
      <c r="M9" s="174"/>
      <c r="N9" s="195"/>
      <c r="O9" s="181"/>
      <c r="P9" s="249"/>
    </row>
    <row r="10" spans="1:16" x14ac:dyDescent="0.25">
      <c r="A10" s="21">
        <v>620141802</v>
      </c>
      <c r="B10" s="132" t="s">
        <v>3079</v>
      </c>
      <c r="C10" s="251">
        <f>VLOOKUP(A10,'FFull Year'!A:D,4,0)</f>
        <v>0</v>
      </c>
      <c r="D10" s="152"/>
      <c r="E10" s="152"/>
      <c r="F10" s="151">
        <f>VLOOKUP(A10,'FFull Year'!A:E,5,0)</f>
        <v>0</v>
      </c>
      <c r="G10" s="151">
        <f>VLOOKUP(A10,'FTo Date'!A:C,3,0)</f>
        <v>0</v>
      </c>
      <c r="H10" s="152">
        <f>F10-G10</f>
        <v>0</v>
      </c>
      <c r="I10" s="6">
        <v>6700</v>
      </c>
      <c r="J10" s="188">
        <f>F10+I10</f>
        <v>6700</v>
      </c>
      <c r="K10" s="174">
        <f>C10</f>
        <v>0</v>
      </c>
      <c r="L10" s="195"/>
      <c r="M10" s="174">
        <v>6700</v>
      </c>
      <c r="N10" s="195"/>
      <c r="O10" s="181">
        <f>SUM(K10:N10)</f>
        <v>6700</v>
      </c>
      <c r="P10" s="273"/>
    </row>
    <row r="11" spans="1:16" ht="14.45" customHeight="1" x14ac:dyDescent="0.25">
      <c r="A11" s="21">
        <v>620142429</v>
      </c>
      <c r="B11" s="132" t="s">
        <v>2735</v>
      </c>
      <c r="C11" s="251">
        <f>VLOOKUP(A11,'FFull Year'!A:D,4,0)</f>
        <v>5200</v>
      </c>
      <c r="D11" s="152"/>
      <c r="E11" s="152"/>
      <c r="F11" s="151">
        <f>VLOOKUP(A11,'FFull Year'!A:E,5,0)</f>
        <v>5200</v>
      </c>
      <c r="G11" s="151">
        <f>VLOOKUP(A11,'FTo Date'!A:C,3,0)</f>
        <v>0</v>
      </c>
      <c r="H11" s="152">
        <f>F11-G11</f>
        <v>5200</v>
      </c>
      <c r="I11" s="6">
        <v>500</v>
      </c>
      <c r="J11" s="188">
        <f>F11+I11</f>
        <v>5700</v>
      </c>
      <c r="K11" s="174">
        <f>C11</f>
        <v>5200</v>
      </c>
      <c r="L11" s="195"/>
      <c r="M11" s="174">
        <v>500</v>
      </c>
      <c r="N11" s="195"/>
      <c r="O11" s="181">
        <f>SUM(K11:N11)</f>
        <v>5700</v>
      </c>
      <c r="P11" s="249"/>
    </row>
    <row r="12" spans="1:16" s="28" customFormat="1" x14ac:dyDescent="0.25">
      <c r="A12" s="21">
        <v>620142510</v>
      </c>
      <c r="B12" s="132" t="s">
        <v>3080</v>
      </c>
      <c r="C12" s="251">
        <f>VLOOKUP(A12,'FFull Year'!A:D,4,0)</f>
        <v>182900</v>
      </c>
      <c r="D12" s="152"/>
      <c r="E12" s="152"/>
      <c r="F12" s="151">
        <f>VLOOKUP(A12,'FFull Year'!A:E,5,0)</f>
        <v>182900</v>
      </c>
      <c r="G12" s="151">
        <f>VLOOKUP(A12,'FTo Date'!A:C,3,0)</f>
        <v>0</v>
      </c>
      <c r="H12" s="152">
        <f>F12-G12</f>
        <v>182900</v>
      </c>
      <c r="I12" s="6">
        <f>178900-F12</f>
        <v>-4000</v>
      </c>
      <c r="J12" s="188">
        <f>F12+I12</f>
        <v>178900</v>
      </c>
      <c r="K12" s="174">
        <f>C12</f>
        <v>182900</v>
      </c>
      <c r="L12" s="195">
        <v>-4000</v>
      </c>
      <c r="M12" s="174"/>
      <c r="N12" s="195"/>
      <c r="O12" s="181">
        <f>SUM(K12:N12)</f>
        <v>178900</v>
      </c>
      <c r="P12" s="301"/>
    </row>
    <row r="13" spans="1:16" x14ac:dyDescent="0.25">
      <c r="A13" s="62"/>
      <c r="B13" s="61" t="s">
        <v>7</v>
      </c>
      <c r="C13" s="277">
        <f t="shared" ref="C13:E13" si="0">SUM(C10:C12)</f>
        <v>188100</v>
      </c>
      <c r="D13" s="278">
        <f t="shared" si="0"/>
        <v>0</v>
      </c>
      <c r="E13" s="278">
        <f t="shared" si="0"/>
        <v>0</v>
      </c>
      <c r="F13" s="156">
        <f>SUM(F10:F12)</f>
        <v>188100</v>
      </c>
      <c r="G13" s="156">
        <f t="shared" ref="G13:O13" si="1">SUM(G10:G12)</f>
        <v>0</v>
      </c>
      <c r="H13" s="157">
        <f t="shared" si="1"/>
        <v>188100</v>
      </c>
      <c r="I13" s="170">
        <f t="shared" si="1"/>
        <v>3200</v>
      </c>
      <c r="J13" s="190">
        <f t="shared" si="1"/>
        <v>191300</v>
      </c>
      <c r="K13" s="176">
        <f t="shared" si="1"/>
        <v>188100</v>
      </c>
      <c r="L13" s="197">
        <f t="shared" si="1"/>
        <v>-4000</v>
      </c>
      <c r="M13" s="176">
        <f t="shared" si="1"/>
        <v>7200</v>
      </c>
      <c r="N13" s="197">
        <f t="shared" si="1"/>
        <v>0</v>
      </c>
      <c r="O13" s="183">
        <f t="shared" si="1"/>
        <v>191300</v>
      </c>
      <c r="P13" s="133"/>
    </row>
    <row r="14" spans="1:16" x14ac:dyDescent="0.25">
      <c r="A14" s="60"/>
      <c r="B14" s="64"/>
      <c r="C14" s="279"/>
      <c r="D14" s="280"/>
      <c r="E14" s="280"/>
      <c r="F14" s="151"/>
      <c r="G14" s="151"/>
      <c r="H14" s="152"/>
      <c r="I14" s="169"/>
      <c r="J14" s="188"/>
      <c r="K14" s="174"/>
      <c r="L14" s="195"/>
      <c r="M14" s="174"/>
      <c r="N14" s="195"/>
      <c r="O14" s="181"/>
      <c r="P14" s="133"/>
    </row>
    <row r="15" spans="1:16" ht="15.75" thickBot="1" x14ac:dyDescent="0.3">
      <c r="A15" s="281"/>
      <c r="B15" s="282" t="s">
        <v>8</v>
      </c>
      <c r="C15" s="283">
        <f t="shared" ref="C15:E15" si="2">C13</f>
        <v>188100</v>
      </c>
      <c r="D15" s="284">
        <f t="shared" si="2"/>
        <v>0</v>
      </c>
      <c r="E15" s="284">
        <f t="shared" si="2"/>
        <v>0</v>
      </c>
      <c r="F15" s="166">
        <f>F13</f>
        <v>188100</v>
      </c>
      <c r="G15" s="166">
        <f t="shared" ref="G15:O15" si="3">G13</f>
        <v>0</v>
      </c>
      <c r="H15" s="167">
        <f t="shared" si="3"/>
        <v>188100</v>
      </c>
      <c r="I15" s="172">
        <f t="shared" si="3"/>
        <v>3200</v>
      </c>
      <c r="J15" s="193">
        <f t="shared" si="3"/>
        <v>191300</v>
      </c>
      <c r="K15" s="179">
        <f t="shared" si="3"/>
        <v>188100</v>
      </c>
      <c r="L15" s="200">
        <f t="shared" si="3"/>
        <v>-4000</v>
      </c>
      <c r="M15" s="179">
        <f t="shared" si="3"/>
        <v>7200</v>
      </c>
      <c r="N15" s="200">
        <f t="shared" si="3"/>
        <v>0</v>
      </c>
      <c r="O15" s="186">
        <f t="shared" si="3"/>
        <v>191300</v>
      </c>
      <c r="P15" s="285"/>
    </row>
    <row r="16" spans="1:16" x14ac:dyDescent="0.25">
      <c r="A16" s="41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</row>
    <row r="17" spans="1:15" x14ac:dyDescent="0.25">
      <c r="A17" s="41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</row>
    <row r="18" spans="1:15" x14ac:dyDescent="0.25">
      <c r="A18" s="41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</row>
    <row r="19" spans="1:15" x14ac:dyDescent="0.25">
      <c r="A19" s="41"/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</row>
    <row r="20" spans="1:15" x14ac:dyDescent="0.25">
      <c r="A20" s="41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</row>
    <row r="21" spans="1:15" x14ac:dyDescent="0.25">
      <c r="A21" s="41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</row>
    <row r="22" spans="1:15" x14ac:dyDescent="0.25">
      <c r="A22" s="41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</row>
    <row r="23" spans="1:15" x14ac:dyDescent="0.25">
      <c r="A23" s="41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</row>
    <row r="24" spans="1:15" x14ac:dyDescent="0.25">
      <c r="A24" s="41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</row>
    <row r="25" spans="1:15" x14ac:dyDescent="0.25">
      <c r="A25" s="41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</row>
    <row r="26" spans="1:15" x14ac:dyDescent="0.25">
      <c r="A26" s="41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</row>
    <row r="27" spans="1:15" x14ac:dyDescent="0.25">
      <c r="A27" s="41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</row>
    <row r="28" spans="1:15" x14ac:dyDescent="0.25">
      <c r="A28" s="41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</row>
    <row r="29" spans="1:15" x14ac:dyDescent="0.25">
      <c r="A29" s="41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</row>
    <row r="30" spans="1:15" x14ac:dyDescent="0.25">
      <c r="A30" s="41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</row>
    <row r="31" spans="1:15" x14ac:dyDescent="0.25">
      <c r="A31" s="41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</row>
    <row r="32" spans="1:15" x14ac:dyDescent="0.25">
      <c r="A32" s="41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</row>
    <row r="33" spans="1:15" x14ac:dyDescent="0.25">
      <c r="A33" s="41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</row>
    <row r="34" spans="1:15" x14ac:dyDescent="0.25">
      <c r="A34" s="41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</row>
    <row r="35" spans="1:15" x14ac:dyDescent="0.25">
      <c r="A35" s="41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</row>
    <row r="36" spans="1:15" x14ac:dyDescent="0.25">
      <c r="A36" s="41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</row>
    <row r="37" spans="1:15" x14ac:dyDescent="0.25">
      <c r="A37" s="41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</row>
    <row r="38" spans="1:15" x14ac:dyDescent="0.25">
      <c r="A38" s="41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1:15" x14ac:dyDescent="0.25">
      <c r="A39" s="41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1:15" x14ac:dyDescent="0.25">
      <c r="A40" s="41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1:15" x14ac:dyDescent="0.25">
      <c r="A41" s="41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1:15" x14ac:dyDescent="0.25">
      <c r="A42" s="41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5" x14ac:dyDescent="0.25">
      <c r="A43" s="41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5" x14ac:dyDescent="0.25">
      <c r="A44" s="41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15" x14ac:dyDescent="0.25">
      <c r="A45" s="41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15" x14ac:dyDescent="0.25">
      <c r="A46" s="41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15" x14ac:dyDescent="0.25">
      <c r="A47" s="41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15" x14ac:dyDescent="0.25">
      <c r="A48" s="41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x14ac:dyDescent="0.25">
      <c r="A49" s="41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x14ac:dyDescent="0.25">
      <c r="A50" s="41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x14ac:dyDescent="0.25">
      <c r="A51" s="41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x14ac:dyDescent="0.25">
      <c r="A52" s="41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x14ac:dyDescent="0.25">
      <c r="A53" s="41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x14ac:dyDescent="0.25">
      <c r="A54" s="41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x14ac:dyDescent="0.25">
      <c r="A55" s="41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x14ac:dyDescent="0.25">
      <c r="A56" s="41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x14ac:dyDescent="0.25">
      <c r="A57" s="41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x14ac:dyDescent="0.25">
      <c r="A58" s="41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x14ac:dyDescent="0.25">
      <c r="A59" s="41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1:15" x14ac:dyDescent="0.25">
      <c r="A60" s="41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1:15" x14ac:dyDescent="0.25">
      <c r="A61" s="41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1:15" x14ac:dyDescent="0.25">
      <c r="A62" s="41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1:15" x14ac:dyDescent="0.25">
      <c r="A63" s="4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1:15" x14ac:dyDescent="0.25">
      <c r="A64" s="41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1:15" x14ac:dyDescent="0.25">
      <c r="A65" s="41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1:15" x14ac:dyDescent="0.25">
      <c r="A66" s="41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1:15" x14ac:dyDescent="0.25">
      <c r="A67" s="41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1:15" x14ac:dyDescent="0.25">
      <c r="A68" s="41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1:15" x14ac:dyDescent="0.25">
      <c r="A69" s="41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1:15" x14ac:dyDescent="0.25">
      <c r="A70" s="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1:15" x14ac:dyDescent="0.25">
      <c r="A71" s="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1:15" x14ac:dyDescent="0.25">
      <c r="A72" s="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15" x14ac:dyDescent="0.25">
      <c r="A73" s="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15" x14ac:dyDescent="0.25">
      <c r="A74" s="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15" x14ac:dyDescent="0.25">
      <c r="A75" s="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15" x14ac:dyDescent="0.25">
      <c r="A76" s="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15" x14ac:dyDescent="0.25">
      <c r="A77" s="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15" x14ac:dyDescent="0.25">
      <c r="A78" s="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15" x14ac:dyDescent="0.25">
      <c r="A79" s="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15" x14ac:dyDescent="0.25">
      <c r="A80" s="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1:15" x14ac:dyDescent="0.25">
      <c r="A81" s="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1:15" x14ac:dyDescent="0.25">
      <c r="A82" s="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1:15" x14ac:dyDescent="0.25">
      <c r="A83" s="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1:15" x14ac:dyDescent="0.25">
      <c r="A84" s="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1:15" x14ac:dyDescent="0.25">
      <c r="A85" s="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1:15" x14ac:dyDescent="0.25">
      <c r="A86" s="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1:15" x14ac:dyDescent="0.25">
      <c r="A87" s="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x14ac:dyDescent="0.25">
      <c r="A88" s="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1:15" x14ac:dyDescent="0.25">
      <c r="A89" s="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1:15" x14ac:dyDescent="0.25">
      <c r="A90" s="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1:15" x14ac:dyDescent="0.25">
      <c r="A91" s="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1:15" x14ac:dyDescent="0.25">
      <c r="A92" s="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1:15" x14ac:dyDescent="0.25">
      <c r="A93" s="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1:15" x14ac:dyDescent="0.25">
      <c r="A94" s="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1:15" x14ac:dyDescent="0.25">
      <c r="A95" s="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1:15" x14ac:dyDescent="0.25">
      <c r="A96" s="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1:15" x14ac:dyDescent="0.25">
      <c r="A97" s="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1:15" x14ac:dyDescent="0.25">
      <c r="A98" s="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1:15" x14ac:dyDescent="0.25">
      <c r="A99" s="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1:15" x14ac:dyDescent="0.25">
      <c r="A100" s="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1:15" x14ac:dyDescent="0.25">
      <c r="A101" s="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1:15" x14ac:dyDescent="0.25">
      <c r="A102" s="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1:15" x14ac:dyDescent="0.25">
      <c r="A103" s="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1:15" x14ac:dyDescent="0.25">
      <c r="A104" s="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1:15" x14ac:dyDescent="0.25">
      <c r="A105" s="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1:15" x14ac:dyDescent="0.25">
      <c r="A106" s="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1:15" x14ac:dyDescent="0.25">
      <c r="A107" s="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1:15" x14ac:dyDescent="0.25">
      <c r="A108" s="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1:15" x14ac:dyDescent="0.25">
      <c r="A109" s="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1:15" x14ac:dyDescent="0.25">
      <c r="A110" s="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1:15" x14ac:dyDescent="0.25">
      <c r="A111" s="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1:15" x14ac:dyDescent="0.25">
      <c r="A112" s="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1:15" x14ac:dyDescent="0.25">
      <c r="A113" s="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25">
      <c r="A114" s="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1:15" x14ac:dyDescent="0.25">
      <c r="A115" s="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1:15" x14ac:dyDescent="0.25">
      <c r="A116" s="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1:15" x14ac:dyDescent="0.25">
      <c r="A117" s="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1:15" x14ac:dyDescent="0.25">
      <c r="A118" s="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1:15" x14ac:dyDescent="0.25">
      <c r="A119" s="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1:15" x14ac:dyDescent="0.25">
      <c r="A120" s="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1:15" x14ac:dyDescent="0.25">
      <c r="A121" s="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1:15" x14ac:dyDescent="0.25">
      <c r="A122" s="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1:15" x14ac:dyDescent="0.25">
      <c r="A123" s="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1:15" x14ac:dyDescent="0.25">
      <c r="A124" s="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1:15" x14ac:dyDescent="0.25">
      <c r="A125" s="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1:15" x14ac:dyDescent="0.25">
      <c r="A126" s="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1:15" x14ac:dyDescent="0.25">
      <c r="A127" s="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1:15" x14ac:dyDescent="0.25">
      <c r="A128" s="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1:15" x14ac:dyDescent="0.25">
      <c r="A129" s="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1:15" x14ac:dyDescent="0.25">
      <c r="A130" s="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1:15" x14ac:dyDescent="0.25">
      <c r="A131" s="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1:15" x14ac:dyDescent="0.25">
      <c r="A132" s="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1:15" x14ac:dyDescent="0.25">
      <c r="A133" s="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1:15" x14ac:dyDescent="0.25">
      <c r="A134" s="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1:15" x14ac:dyDescent="0.25">
      <c r="A135" s="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1:15" x14ac:dyDescent="0.25">
      <c r="A136" s="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1:15" x14ac:dyDescent="0.25">
      <c r="A137" s="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1:15" x14ac:dyDescent="0.25">
      <c r="A138" s="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1:15" x14ac:dyDescent="0.25">
      <c r="A139" s="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1:15" x14ac:dyDescent="0.25">
      <c r="A140" s="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1:15" x14ac:dyDescent="0.25">
      <c r="A141" s="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1:15" x14ac:dyDescent="0.25">
      <c r="A142" s="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1:15" x14ac:dyDescent="0.25">
      <c r="A143" s="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1:15" x14ac:dyDescent="0.25">
      <c r="A144" s="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1:15" x14ac:dyDescent="0.25">
      <c r="A145" s="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1:15" x14ac:dyDescent="0.25">
      <c r="A146" s="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1:15" x14ac:dyDescent="0.25">
      <c r="A147" s="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1:15" x14ac:dyDescent="0.25">
      <c r="A148" s="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1:15" x14ac:dyDescent="0.25">
      <c r="A149" s="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1:15" x14ac:dyDescent="0.25">
      <c r="A150" s="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1:15" x14ac:dyDescent="0.25">
      <c r="A151" s="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1:15" x14ac:dyDescent="0.25">
      <c r="A152" s="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1:15" x14ac:dyDescent="0.25">
      <c r="A153" s="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1:15" x14ac:dyDescent="0.25">
      <c r="A154" s="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1:15" x14ac:dyDescent="0.25">
      <c r="A155" s="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1:15" x14ac:dyDescent="0.25">
      <c r="A156" s="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1:15" x14ac:dyDescent="0.25">
      <c r="A157" s="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1:15" x14ac:dyDescent="0.25">
      <c r="A158" s="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1:15" x14ac:dyDescent="0.25">
      <c r="A159" s="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1:15" x14ac:dyDescent="0.25">
      <c r="A160" s="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1:15" x14ac:dyDescent="0.25">
      <c r="A161" s="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1:15" x14ac:dyDescent="0.25">
      <c r="A162" s="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1:15" x14ac:dyDescent="0.25">
      <c r="A163" s="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1:15" x14ac:dyDescent="0.25">
      <c r="A164" s="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1:15" x14ac:dyDescent="0.25">
      <c r="A165" s="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1:15" x14ac:dyDescent="0.25">
      <c r="A166" s="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1:15" x14ac:dyDescent="0.25">
      <c r="A167" s="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1:15" x14ac:dyDescent="0.25">
      <c r="A168" s="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1:15" x14ac:dyDescent="0.25">
      <c r="A169" s="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1:15" x14ac:dyDescent="0.25">
      <c r="A170" s="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1:15" x14ac:dyDescent="0.25">
      <c r="A171" s="41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</row>
    <row r="172" spans="1:15" x14ac:dyDescent="0.25">
      <c r="A172" s="41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</row>
    <row r="173" spans="1:15" x14ac:dyDescent="0.25">
      <c r="A173" s="41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</row>
    <row r="174" spans="1:15" x14ac:dyDescent="0.25">
      <c r="A174" s="41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</row>
    <row r="175" spans="1:15" x14ac:dyDescent="0.25">
      <c r="A175" s="41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</row>
    <row r="176" spans="1:15" x14ac:dyDescent="0.25">
      <c r="A176" s="41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</row>
    <row r="177" spans="1:15" x14ac:dyDescent="0.25">
      <c r="A177" s="41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</row>
    <row r="178" spans="1:15" x14ac:dyDescent="0.25">
      <c r="A178" s="41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</row>
    <row r="179" spans="1:15" x14ac:dyDescent="0.25">
      <c r="A179" s="41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</row>
    <row r="180" spans="1:15" x14ac:dyDescent="0.25">
      <c r="A180" s="41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</row>
    <row r="181" spans="1:15" x14ac:dyDescent="0.25">
      <c r="A181" s="41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</row>
    <row r="182" spans="1:15" x14ac:dyDescent="0.25">
      <c r="A182" s="41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</row>
    <row r="183" spans="1:15" x14ac:dyDescent="0.25">
      <c r="A183" s="41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</row>
    <row r="184" spans="1:15" x14ac:dyDescent="0.25">
      <c r="A184" s="41"/>
      <c r="C184" s="255"/>
      <c r="D184" s="255"/>
      <c r="E184" s="255"/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</row>
    <row r="185" spans="1:15" x14ac:dyDescent="0.25">
      <c r="A185" s="41"/>
      <c r="C185" s="255"/>
      <c r="D185" s="255"/>
      <c r="E185" s="255"/>
      <c r="F185" s="255"/>
      <c r="G185" s="255"/>
      <c r="H185" s="255"/>
      <c r="I185" s="255"/>
      <c r="J185" s="255"/>
      <c r="K185" s="255"/>
      <c r="L185" s="255"/>
      <c r="M185" s="255"/>
      <c r="N185" s="255"/>
      <c r="O185" s="255"/>
    </row>
    <row r="186" spans="1:15" x14ac:dyDescent="0.25">
      <c r="A186" s="41"/>
      <c r="C186" s="255"/>
      <c r="D186" s="255"/>
      <c r="E186" s="255"/>
      <c r="F186" s="255"/>
      <c r="G186" s="255"/>
      <c r="H186" s="255"/>
      <c r="I186" s="255"/>
      <c r="J186" s="255"/>
      <c r="K186" s="255"/>
      <c r="L186" s="255"/>
      <c r="M186" s="255"/>
      <c r="N186" s="255"/>
      <c r="O186" s="255"/>
    </row>
    <row r="187" spans="1:15" x14ac:dyDescent="0.25">
      <c r="A187" s="41"/>
      <c r="C187" s="255"/>
      <c r="D187" s="255"/>
      <c r="E187" s="255"/>
      <c r="F187" s="255"/>
      <c r="G187" s="255"/>
      <c r="H187" s="255"/>
      <c r="I187" s="255"/>
      <c r="J187" s="255"/>
      <c r="K187" s="255"/>
      <c r="L187" s="255"/>
      <c r="M187" s="255"/>
      <c r="N187" s="255"/>
      <c r="O187" s="255"/>
    </row>
    <row r="188" spans="1:15" x14ac:dyDescent="0.25">
      <c r="A188" s="41"/>
      <c r="C188" s="255"/>
      <c r="D188" s="255"/>
      <c r="E188" s="255"/>
      <c r="F188" s="255"/>
      <c r="G188" s="255"/>
      <c r="H188" s="255"/>
      <c r="I188" s="255"/>
      <c r="J188" s="255"/>
      <c r="K188" s="255"/>
      <c r="L188" s="255"/>
      <c r="M188" s="255"/>
      <c r="N188" s="255"/>
      <c r="O188" s="255"/>
    </row>
    <row r="189" spans="1:15" x14ac:dyDescent="0.25">
      <c r="A189" s="41"/>
      <c r="C189" s="255"/>
      <c r="D189" s="255"/>
      <c r="E189" s="255"/>
      <c r="F189" s="255"/>
      <c r="G189" s="255"/>
      <c r="H189" s="255"/>
      <c r="I189" s="255"/>
      <c r="J189" s="255"/>
      <c r="K189" s="255"/>
      <c r="L189" s="255"/>
      <c r="M189" s="255"/>
      <c r="N189" s="255"/>
      <c r="O189" s="255"/>
    </row>
    <row r="190" spans="1:15" x14ac:dyDescent="0.25">
      <c r="A190" s="41"/>
      <c r="C190" s="255"/>
      <c r="D190" s="255"/>
      <c r="E190" s="255"/>
      <c r="F190" s="255"/>
      <c r="G190" s="255"/>
      <c r="H190" s="255"/>
      <c r="I190" s="255"/>
      <c r="J190" s="255"/>
      <c r="K190" s="255"/>
      <c r="L190" s="255"/>
      <c r="M190" s="255"/>
      <c r="N190" s="255"/>
      <c r="O190" s="255"/>
    </row>
    <row r="191" spans="1:15" x14ac:dyDescent="0.25">
      <c r="A191" s="41"/>
      <c r="C191" s="255"/>
      <c r="D191" s="255"/>
      <c r="E191" s="255"/>
      <c r="F191" s="255"/>
      <c r="G191" s="255"/>
      <c r="H191" s="255"/>
      <c r="I191" s="255"/>
      <c r="J191" s="255"/>
      <c r="K191" s="255"/>
      <c r="L191" s="255"/>
      <c r="M191" s="255"/>
      <c r="N191" s="255"/>
      <c r="O191" s="255"/>
    </row>
    <row r="192" spans="1:15" x14ac:dyDescent="0.25">
      <c r="A192" s="41"/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</row>
    <row r="193" spans="1:15" x14ac:dyDescent="0.25">
      <c r="A193" s="41"/>
      <c r="C193" s="255"/>
      <c r="D193" s="255"/>
      <c r="E193" s="255"/>
      <c r="F193" s="255"/>
      <c r="G193" s="255"/>
      <c r="H193" s="255"/>
      <c r="I193" s="255"/>
      <c r="J193" s="255"/>
      <c r="K193" s="255"/>
      <c r="L193" s="255"/>
      <c r="M193" s="255"/>
      <c r="N193" s="255"/>
      <c r="O193" s="255"/>
    </row>
    <row r="194" spans="1:15" x14ac:dyDescent="0.25">
      <c r="A194" s="41"/>
      <c r="C194" s="255"/>
      <c r="D194" s="255"/>
      <c r="E194" s="255"/>
      <c r="F194" s="255"/>
      <c r="G194" s="255"/>
      <c r="H194" s="255"/>
      <c r="I194" s="255"/>
      <c r="J194" s="255"/>
      <c r="K194" s="255"/>
      <c r="L194" s="255"/>
      <c r="M194" s="255"/>
      <c r="N194" s="255"/>
      <c r="O194" s="255"/>
    </row>
    <row r="195" spans="1:15" x14ac:dyDescent="0.25">
      <c r="A195" s="41"/>
      <c r="C195" s="255"/>
      <c r="D195" s="255"/>
      <c r="E195" s="255"/>
      <c r="F195" s="255"/>
      <c r="G195" s="255"/>
      <c r="H195" s="255"/>
      <c r="I195" s="255"/>
      <c r="J195" s="255"/>
      <c r="K195" s="255"/>
      <c r="L195" s="255"/>
      <c r="M195" s="255"/>
      <c r="N195" s="255"/>
      <c r="O195" s="255"/>
    </row>
    <row r="196" spans="1:15" x14ac:dyDescent="0.25">
      <c r="A196" s="41"/>
      <c r="C196" s="255"/>
      <c r="D196" s="255"/>
      <c r="E196" s="255"/>
      <c r="F196" s="255"/>
      <c r="G196" s="255"/>
      <c r="H196" s="255"/>
      <c r="I196" s="255"/>
      <c r="J196" s="255"/>
      <c r="K196" s="255"/>
      <c r="L196" s="255"/>
      <c r="M196" s="255"/>
      <c r="N196" s="255"/>
      <c r="O196" s="255"/>
    </row>
    <row r="197" spans="1:15" x14ac:dyDescent="0.25">
      <c r="A197" s="41"/>
      <c r="C197" s="255"/>
      <c r="D197" s="255"/>
      <c r="E197" s="255"/>
      <c r="F197" s="255"/>
      <c r="G197" s="255"/>
      <c r="H197" s="255"/>
      <c r="I197" s="255"/>
      <c r="J197" s="255"/>
      <c r="K197" s="255"/>
      <c r="L197" s="255"/>
      <c r="M197" s="255"/>
      <c r="N197" s="255"/>
      <c r="O197" s="255"/>
    </row>
    <row r="198" spans="1:15" x14ac:dyDescent="0.25">
      <c r="A198" s="41"/>
      <c r="C198" s="255"/>
      <c r="D198" s="255"/>
      <c r="E198" s="255"/>
      <c r="F198" s="255"/>
      <c r="G198" s="255"/>
      <c r="H198" s="255"/>
      <c r="I198" s="255"/>
      <c r="J198" s="255"/>
      <c r="K198" s="255"/>
      <c r="L198" s="255"/>
      <c r="M198" s="255"/>
      <c r="N198" s="255"/>
      <c r="O198" s="255"/>
    </row>
    <row r="199" spans="1:15" x14ac:dyDescent="0.25">
      <c r="A199" s="41"/>
    </row>
    <row r="200" spans="1:15" x14ac:dyDescent="0.25">
      <c r="A200" s="41"/>
    </row>
    <row r="201" spans="1:15" x14ac:dyDescent="0.25">
      <c r="A201" s="41"/>
    </row>
    <row r="202" spans="1:15" x14ac:dyDescent="0.25">
      <c r="A202" s="41"/>
    </row>
    <row r="203" spans="1:15" x14ac:dyDescent="0.25">
      <c r="A203" s="41"/>
    </row>
    <row r="204" spans="1:15" x14ac:dyDescent="0.25">
      <c r="A204" s="41"/>
    </row>
    <row r="205" spans="1:15" x14ac:dyDescent="0.25">
      <c r="A205" s="41"/>
    </row>
    <row r="206" spans="1:15" x14ac:dyDescent="0.25">
      <c r="A206" s="41"/>
    </row>
    <row r="207" spans="1:15" x14ac:dyDescent="0.25">
      <c r="A207" s="41"/>
    </row>
    <row r="208" spans="1:15" x14ac:dyDescent="0.25">
      <c r="A208" s="41"/>
    </row>
    <row r="209" spans="1:1" x14ac:dyDescent="0.25">
      <c r="A209" s="41"/>
    </row>
    <row r="210" spans="1:1" x14ac:dyDescent="0.25">
      <c r="A210" s="41"/>
    </row>
    <row r="211" spans="1:1" x14ac:dyDescent="0.25">
      <c r="A211" s="41"/>
    </row>
    <row r="212" spans="1:1" x14ac:dyDescent="0.25">
      <c r="A212" s="41"/>
    </row>
    <row r="213" spans="1:1" x14ac:dyDescent="0.25">
      <c r="A213" s="41"/>
    </row>
    <row r="214" spans="1:1" x14ac:dyDescent="0.25">
      <c r="A214" s="41"/>
    </row>
    <row r="215" spans="1:1" x14ac:dyDescent="0.25">
      <c r="A215" s="41"/>
    </row>
    <row r="216" spans="1:1" x14ac:dyDescent="0.25">
      <c r="A216" s="41"/>
    </row>
    <row r="217" spans="1:1" x14ac:dyDescent="0.25">
      <c r="A217" s="41"/>
    </row>
    <row r="218" spans="1:1" x14ac:dyDescent="0.25">
      <c r="A218" s="41"/>
    </row>
    <row r="219" spans="1:1" x14ac:dyDescent="0.25">
      <c r="A219" s="41"/>
    </row>
    <row r="220" spans="1:1" x14ac:dyDescent="0.25">
      <c r="A220" s="41"/>
    </row>
    <row r="221" spans="1:1" x14ac:dyDescent="0.25">
      <c r="A221" s="41"/>
    </row>
    <row r="222" spans="1:1" x14ac:dyDescent="0.25">
      <c r="A222" s="41"/>
    </row>
    <row r="223" spans="1:1" x14ac:dyDescent="0.25">
      <c r="A223" s="41"/>
    </row>
    <row r="224" spans="1:1" x14ac:dyDescent="0.25">
      <c r="A224" s="41"/>
    </row>
    <row r="225" spans="1:1" x14ac:dyDescent="0.25">
      <c r="A225" s="41"/>
    </row>
    <row r="226" spans="1:1" x14ac:dyDescent="0.25">
      <c r="A226" s="41"/>
    </row>
    <row r="227" spans="1:1" x14ac:dyDescent="0.25">
      <c r="A227" s="41"/>
    </row>
    <row r="228" spans="1:1" x14ac:dyDescent="0.25">
      <c r="A228" s="41"/>
    </row>
    <row r="229" spans="1:1" x14ac:dyDescent="0.25">
      <c r="A229" s="41"/>
    </row>
    <row r="230" spans="1:1" x14ac:dyDescent="0.25">
      <c r="A230" s="41"/>
    </row>
    <row r="231" spans="1:1" x14ac:dyDescent="0.25">
      <c r="A231" s="41"/>
    </row>
    <row r="232" spans="1:1" x14ac:dyDescent="0.25">
      <c r="A232" s="41"/>
    </row>
    <row r="233" spans="1:1" x14ac:dyDescent="0.25">
      <c r="A233" s="41"/>
    </row>
    <row r="234" spans="1:1" x14ac:dyDescent="0.25">
      <c r="A234" s="41"/>
    </row>
    <row r="235" spans="1:1" x14ac:dyDescent="0.25">
      <c r="A235" s="41"/>
    </row>
    <row r="236" spans="1:1" x14ac:dyDescent="0.25">
      <c r="A236" s="41"/>
    </row>
    <row r="237" spans="1:1" x14ac:dyDescent="0.25">
      <c r="A237" s="41"/>
    </row>
    <row r="238" spans="1:1" x14ac:dyDescent="0.25">
      <c r="A238" s="41"/>
    </row>
    <row r="239" spans="1:1" x14ac:dyDescent="0.25">
      <c r="A239" s="41"/>
    </row>
    <row r="240" spans="1:1" x14ac:dyDescent="0.25">
      <c r="A240" s="41"/>
    </row>
    <row r="241" spans="1:1" x14ac:dyDescent="0.25">
      <c r="A241" s="41"/>
    </row>
    <row r="242" spans="1:1" x14ac:dyDescent="0.25">
      <c r="A242" s="41"/>
    </row>
    <row r="243" spans="1:1" x14ac:dyDescent="0.25">
      <c r="A243" s="41"/>
    </row>
    <row r="244" spans="1:1" x14ac:dyDescent="0.25">
      <c r="A244" s="41"/>
    </row>
    <row r="245" spans="1:1" x14ac:dyDescent="0.25">
      <c r="A245" s="41"/>
    </row>
    <row r="246" spans="1:1" x14ac:dyDescent="0.25">
      <c r="A246" s="41"/>
    </row>
    <row r="247" spans="1:1" x14ac:dyDescent="0.25">
      <c r="A247" s="41"/>
    </row>
    <row r="248" spans="1:1" x14ac:dyDescent="0.25">
      <c r="A248" s="41"/>
    </row>
    <row r="249" spans="1:1" x14ac:dyDescent="0.25">
      <c r="A249" s="41"/>
    </row>
    <row r="250" spans="1:1" x14ac:dyDescent="0.25">
      <c r="A250" s="41"/>
    </row>
    <row r="251" spans="1:1" x14ac:dyDescent="0.25">
      <c r="A251" s="41"/>
    </row>
    <row r="252" spans="1:1" x14ac:dyDescent="0.25">
      <c r="A252" s="41"/>
    </row>
    <row r="253" spans="1:1" x14ac:dyDescent="0.25">
      <c r="A253" s="41"/>
    </row>
    <row r="254" spans="1:1" x14ac:dyDescent="0.25">
      <c r="A254" s="41"/>
    </row>
    <row r="255" spans="1:1" x14ac:dyDescent="0.25">
      <c r="A255" s="41"/>
    </row>
    <row r="256" spans="1:1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  <row r="313" spans="1:1" x14ac:dyDescent="0.25">
      <c r="A313" s="41"/>
    </row>
    <row r="314" spans="1:1" x14ac:dyDescent="0.25">
      <c r="A314" s="41"/>
    </row>
    <row r="315" spans="1:1" x14ac:dyDescent="0.25">
      <c r="A315" s="41"/>
    </row>
    <row r="316" spans="1:1" x14ac:dyDescent="0.25">
      <c r="A316" s="41"/>
    </row>
    <row r="317" spans="1:1" x14ac:dyDescent="0.25">
      <c r="A317" s="41"/>
    </row>
    <row r="318" spans="1:1" x14ac:dyDescent="0.25">
      <c r="A318" s="41"/>
    </row>
    <row r="319" spans="1:1" x14ac:dyDescent="0.25">
      <c r="A319" s="41"/>
    </row>
    <row r="320" spans="1:1" x14ac:dyDescent="0.25">
      <c r="A320" s="41"/>
    </row>
    <row r="321" spans="1:1" x14ac:dyDescent="0.25">
      <c r="A321" s="41"/>
    </row>
    <row r="322" spans="1:1" x14ac:dyDescent="0.25">
      <c r="A322" s="41"/>
    </row>
    <row r="323" spans="1:1" x14ac:dyDescent="0.25">
      <c r="A323" s="41"/>
    </row>
    <row r="324" spans="1:1" x14ac:dyDescent="0.25">
      <c r="A324" s="41"/>
    </row>
    <row r="325" spans="1:1" x14ac:dyDescent="0.25">
      <c r="A325" s="41"/>
    </row>
    <row r="326" spans="1:1" x14ac:dyDescent="0.25">
      <c r="A326" s="41"/>
    </row>
    <row r="327" spans="1:1" x14ac:dyDescent="0.25">
      <c r="A327" s="41"/>
    </row>
    <row r="328" spans="1:1" x14ac:dyDescent="0.25">
      <c r="A328" s="41"/>
    </row>
    <row r="329" spans="1:1" x14ac:dyDescent="0.25">
      <c r="A329" s="41"/>
    </row>
    <row r="330" spans="1:1" x14ac:dyDescent="0.25">
      <c r="A330" s="41"/>
    </row>
    <row r="331" spans="1:1" x14ac:dyDescent="0.25">
      <c r="A331" s="41"/>
    </row>
    <row r="332" spans="1:1" x14ac:dyDescent="0.25">
      <c r="A332" s="41"/>
    </row>
    <row r="333" spans="1:1" x14ac:dyDescent="0.25">
      <c r="A333" s="41"/>
    </row>
    <row r="334" spans="1:1" x14ac:dyDescent="0.25">
      <c r="A334" s="41"/>
    </row>
    <row r="335" spans="1:1" x14ac:dyDescent="0.25">
      <c r="A335" s="41"/>
    </row>
    <row r="336" spans="1:1" x14ac:dyDescent="0.25">
      <c r="A336" s="41"/>
    </row>
    <row r="337" spans="1:1" x14ac:dyDescent="0.25">
      <c r="A337" s="41"/>
    </row>
    <row r="338" spans="1:1" x14ac:dyDescent="0.25">
      <c r="A338" s="41"/>
    </row>
    <row r="339" spans="1:1" x14ac:dyDescent="0.25">
      <c r="A339" s="41"/>
    </row>
    <row r="340" spans="1:1" x14ac:dyDescent="0.25">
      <c r="A340" s="41"/>
    </row>
    <row r="341" spans="1:1" x14ac:dyDescent="0.25">
      <c r="A341" s="41"/>
    </row>
    <row r="342" spans="1:1" x14ac:dyDescent="0.25">
      <c r="A342" s="41"/>
    </row>
    <row r="343" spans="1:1" x14ac:dyDescent="0.25">
      <c r="A343" s="41"/>
    </row>
    <row r="344" spans="1:1" x14ac:dyDescent="0.25">
      <c r="A344" s="41"/>
    </row>
    <row r="345" spans="1:1" x14ac:dyDescent="0.25">
      <c r="A345" s="41"/>
    </row>
    <row r="346" spans="1:1" x14ac:dyDescent="0.25">
      <c r="A346" s="41"/>
    </row>
    <row r="347" spans="1:1" x14ac:dyDescent="0.25">
      <c r="A347" s="41"/>
    </row>
    <row r="348" spans="1:1" x14ac:dyDescent="0.25">
      <c r="A348" s="41"/>
    </row>
    <row r="349" spans="1:1" x14ac:dyDescent="0.25">
      <c r="A349" s="41"/>
    </row>
    <row r="350" spans="1:1" x14ac:dyDescent="0.25">
      <c r="A350" s="41"/>
    </row>
    <row r="351" spans="1:1" x14ac:dyDescent="0.25">
      <c r="A351" s="41"/>
    </row>
    <row r="352" spans="1:1" x14ac:dyDescent="0.25">
      <c r="A352" s="41"/>
    </row>
    <row r="353" spans="1:1" x14ac:dyDescent="0.25">
      <c r="A353" s="41"/>
    </row>
    <row r="354" spans="1:1" x14ac:dyDescent="0.25">
      <c r="A354" s="41"/>
    </row>
    <row r="355" spans="1:1" x14ac:dyDescent="0.25">
      <c r="A355" s="41"/>
    </row>
    <row r="356" spans="1:1" x14ac:dyDescent="0.25">
      <c r="A356" s="41"/>
    </row>
    <row r="357" spans="1:1" x14ac:dyDescent="0.25">
      <c r="A357" s="41"/>
    </row>
    <row r="358" spans="1:1" x14ac:dyDescent="0.25">
      <c r="A358" s="41"/>
    </row>
    <row r="359" spans="1:1" x14ac:dyDescent="0.25">
      <c r="A359" s="41"/>
    </row>
    <row r="360" spans="1:1" x14ac:dyDescent="0.25">
      <c r="A360" s="41"/>
    </row>
    <row r="361" spans="1:1" x14ac:dyDescent="0.25">
      <c r="A361" s="41"/>
    </row>
    <row r="362" spans="1:1" x14ac:dyDescent="0.25">
      <c r="A362" s="41"/>
    </row>
    <row r="363" spans="1:1" x14ac:dyDescent="0.25">
      <c r="A363" s="41"/>
    </row>
    <row r="364" spans="1:1" x14ac:dyDescent="0.25">
      <c r="A364" s="41"/>
    </row>
    <row r="365" spans="1:1" x14ac:dyDescent="0.25">
      <c r="A365" s="41"/>
    </row>
    <row r="366" spans="1:1" x14ac:dyDescent="0.25">
      <c r="A366" s="41"/>
    </row>
    <row r="367" spans="1:1" x14ac:dyDescent="0.25">
      <c r="A367" s="41"/>
    </row>
    <row r="368" spans="1:1" x14ac:dyDescent="0.25">
      <c r="A368" s="41"/>
    </row>
    <row r="369" spans="1:1" x14ac:dyDescent="0.25">
      <c r="A369" s="41"/>
    </row>
    <row r="370" spans="1:1" x14ac:dyDescent="0.25">
      <c r="A370" s="41"/>
    </row>
    <row r="371" spans="1:1" x14ac:dyDescent="0.25">
      <c r="A371" s="41"/>
    </row>
    <row r="372" spans="1:1" x14ac:dyDescent="0.25">
      <c r="A372" s="41"/>
    </row>
    <row r="373" spans="1:1" x14ac:dyDescent="0.25">
      <c r="A373" s="41"/>
    </row>
    <row r="374" spans="1:1" x14ac:dyDescent="0.25">
      <c r="A374" s="41"/>
    </row>
    <row r="375" spans="1:1" x14ac:dyDescent="0.25">
      <c r="A375" s="41"/>
    </row>
    <row r="376" spans="1:1" x14ac:dyDescent="0.25">
      <c r="A376" s="41"/>
    </row>
    <row r="377" spans="1:1" x14ac:dyDescent="0.25">
      <c r="A377" s="41"/>
    </row>
    <row r="378" spans="1:1" x14ac:dyDescent="0.25">
      <c r="A378" s="41"/>
    </row>
    <row r="379" spans="1:1" x14ac:dyDescent="0.25">
      <c r="A379" s="41"/>
    </row>
    <row r="380" spans="1:1" x14ac:dyDescent="0.25">
      <c r="A380" s="41"/>
    </row>
    <row r="381" spans="1:1" x14ac:dyDescent="0.25">
      <c r="A381" s="41"/>
    </row>
    <row r="382" spans="1:1" x14ac:dyDescent="0.25">
      <c r="A382" s="41"/>
    </row>
    <row r="383" spans="1:1" x14ac:dyDescent="0.25">
      <c r="A383" s="41"/>
    </row>
    <row r="384" spans="1:1" x14ac:dyDescent="0.25">
      <c r="A384" s="41"/>
    </row>
    <row r="385" spans="1:1" x14ac:dyDescent="0.25">
      <c r="A385" s="41"/>
    </row>
    <row r="386" spans="1:1" x14ac:dyDescent="0.25">
      <c r="A386" s="41"/>
    </row>
    <row r="387" spans="1:1" x14ac:dyDescent="0.25">
      <c r="A387" s="41"/>
    </row>
    <row r="388" spans="1:1" x14ac:dyDescent="0.25">
      <c r="A388" s="41"/>
    </row>
    <row r="389" spans="1:1" x14ac:dyDescent="0.25">
      <c r="A389" s="41"/>
    </row>
    <row r="390" spans="1:1" x14ac:dyDescent="0.25">
      <c r="A390" s="41"/>
    </row>
    <row r="391" spans="1:1" x14ac:dyDescent="0.25">
      <c r="A391" s="41"/>
    </row>
    <row r="416" spans="1:1" x14ac:dyDescent="0.25">
      <c r="A416" s="41"/>
    </row>
    <row r="417" spans="1:1" x14ac:dyDescent="0.25">
      <c r="A417" s="41"/>
    </row>
    <row r="418" spans="1:1" x14ac:dyDescent="0.25">
      <c r="A418" s="41"/>
    </row>
    <row r="419" spans="1:1" x14ac:dyDescent="0.25">
      <c r="A419" s="41"/>
    </row>
    <row r="420" spans="1:1" x14ac:dyDescent="0.25">
      <c r="A420" s="41"/>
    </row>
    <row r="421" spans="1:1" x14ac:dyDescent="0.25">
      <c r="A421" s="41"/>
    </row>
    <row r="422" spans="1:1" x14ac:dyDescent="0.25">
      <c r="A422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7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34"/>
  <sheetViews>
    <sheetView zoomScale="85" zoomScaleNormal="85" workbookViewId="0">
      <pane xSplit="2" ySplit="1" topLeftCell="C2" activePane="bottomRight" state="frozen"/>
      <selection activeCell="E31" sqref="E31"/>
      <selection pane="topRight" activeCell="E31" sqref="E31"/>
      <selection pane="bottomLeft" activeCell="E31" sqref="E31"/>
      <selection pane="bottomRight" activeCell="O4" sqref="O4"/>
    </sheetView>
  </sheetViews>
  <sheetFormatPr defaultRowHeight="15" x14ac:dyDescent="0.25"/>
  <cols>
    <col min="1" max="1" width="11.28515625" style="366" bestFit="1" customWidth="1"/>
    <col min="2" max="2" width="29.140625" style="302" bestFit="1" customWidth="1"/>
    <col min="3" max="3" width="10.140625" style="369" customWidth="1"/>
    <col min="4" max="5" width="10.140625" style="369" hidden="1" customWidth="1"/>
    <col min="6" max="6" width="10.140625" style="369" customWidth="1"/>
    <col min="7" max="14" width="10.140625" style="369" hidden="1" customWidth="1"/>
    <col min="15" max="15" width="10.140625" style="369" customWidth="1"/>
    <col min="16" max="16" width="40.28515625" style="368" customWidth="1"/>
    <col min="17" max="253" width="9.140625" style="302"/>
    <col min="254" max="254" width="11.28515625" style="302" bestFit="1" customWidth="1"/>
    <col min="255" max="255" width="29.140625" style="302" bestFit="1" customWidth="1"/>
    <col min="256" max="256" width="12.5703125" style="302" customWidth="1"/>
    <col min="257" max="257" width="11" style="302" bestFit="1" customWidth="1"/>
    <col min="258" max="258" width="10.42578125" style="302" bestFit="1" customWidth="1"/>
    <col min="259" max="259" width="12.28515625" style="302" bestFit="1" customWidth="1"/>
    <col min="260" max="260" width="8.42578125" style="302" bestFit="1" customWidth="1"/>
    <col min="261" max="265" width="8.42578125" style="302" customWidth="1"/>
    <col min="266" max="266" width="30.85546875" style="302" customWidth="1"/>
    <col min="267" max="509" width="9.140625" style="302"/>
    <col min="510" max="510" width="11.28515625" style="302" bestFit="1" customWidth="1"/>
    <col min="511" max="511" width="29.140625" style="302" bestFit="1" customWidth="1"/>
    <col min="512" max="512" width="12.5703125" style="302" customWidth="1"/>
    <col min="513" max="513" width="11" style="302" bestFit="1" customWidth="1"/>
    <col min="514" max="514" width="10.42578125" style="302" bestFit="1" customWidth="1"/>
    <col min="515" max="515" width="12.28515625" style="302" bestFit="1" customWidth="1"/>
    <col min="516" max="516" width="8.42578125" style="302" bestFit="1" customWidth="1"/>
    <col min="517" max="521" width="8.42578125" style="302" customWidth="1"/>
    <col min="522" max="522" width="30.85546875" style="302" customWidth="1"/>
    <col min="523" max="765" width="9.140625" style="302"/>
    <col min="766" max="766" width="11.28515625" style="302" bestFit="1" customWidth="1"/>
    <col min="767" max="767" width="29.140625" style="302" bestFit="1" customWidth="1"/>
    <col min="768" max="768" width="12.5703125" style="302" customWidth="1"/>
    <col min="769" max="769" width="11" style="302" bestFit="1" customWidth="1"/>
    <col min="770" max="770" width="10.42578125" style="302" bestFit="1" customWidth="1"/>
    <col min="771" max="771" width="12.28515625" style="302" bestFit="1" customWidth="1"/>
    <col min="772" max="772" width="8.42578125" style="302" bestFit="1" customWidth="1"/>
    <col min="773" max="777" width="8.42578125" style="302" customWidth="1"/>
    <col min="778" max="778" width="30.85546875" style="302" customWidth="1"/>
    <col min="779" max="1021" width="9.140625" style="302"/>
    <col min="1022" max="1022" width="11.28515625" style="302" bestFit="1" customWidth="1"/>
    <col min="1023" max="1023" width="29.140625" style="302" bestFit="1" customWidth="1"/>
    <col min="1024" max="1024" width="12.5703125" style="302" customWidth="1"/>
    <col min="1025" max="1025" width="11" style="302" bestFit="1" customWidth="1"/>
    <col min="1026" max="1026" width="10.42578125" style="302" bestFit="1" customWidth="1"/>
    <col min="1027" max="1027" width="12.28515625" style="302" bestFit="1" customWidth="1"/>
    <col min="1028" max="1028" width="8.42578125" style="302" bestFit="1" customWidth="1"/>
    <col min="1029" max="1033" width="8.42578125" style="302" customWidth="1"/>
    <col min="1034" max="1034" width="30.85546875" style="302" customWidth="1"/>
    <col min="1035" max="1277" width="9.140625" style="302"/>
    <col min="1278" max="1278" width="11.28515625" style="302" bestFit="1" customWidth="1"/>
    <col min="1279" max="1279" width="29.140625" style="302" bestFit="1" customWidth="1"/>
    <col min="1280" max="1280" width="12.5703125" style="302" customWidth="1"/>
    <col min="1281" max="1281" width="11" style="302" bestFit="1" customWidth="1"/>
    <col min="1282" max="1282" width="10.42578125" style="302" bestFit="1" customWidth="1"/>
    <col min="1283" max="1283" width="12.28515625" style="302" bestFit="1" customWidth="1"/>
    <col min="1284" max="1284" width="8.42578125" style="302" bestFit="1" customWidth="1"/>
    <col min="1285" max="1289" width="8.42578125" style="302" customWidth="1"/>
    <col min="1290" max="1290" width="30.85546875" style="302" customWidth="1"/>
    <col min="1291" max="1533" width="9.140625" style="302"/>
    <col min="1534" max="1534" width="11.28515625" style="302" bestFit="1" customWidth="1"/>
    <col min="1535" max="1535" width="29.140625" style="302" bestFit="1" customWidth="1"/>
    <col min="1536" max="1536" width="12.5703125" style="302" customWidth="1"/>
    <col min="1537" max="1537" width="11" style="302" bestFit="1" customWidth="1"/>
    <col min="1538" max="1538" width="10.42578125" style="302" bestFit="1" customWidth="1"/>
    <col min="1539" max="1539" width="12.28515625" style="302" bestFit="1" customWidth="1"/>
    <col min="1540" max="1540" width="8.42578125" style="302" bestFit="1" customWidth="1"/>
    <col min="1541" max="1545" width="8.42578125" style="302" customWidth="1"/>
    <col min="1546" max="1546" width="30.85546875" style="302" customWidth="1"/>
    <col min="1547" max="1789" width="9.140625" style="302"/>
    <col min="1790" max="1790" width="11.28515625" style="302" bestFit="1" customWidth="1"/>
    <col min="1791" max="1791" width="29.140625" style="302" bestFit="1" customWidth="1"/>
    <col min="1792" max="1792" width="12.5703125" style="302" customWidth="1"/>
    <col min="1793" max="1793" width="11" style="302" bestFit="1" customWidth="1"/>
    <col min="1794" max="1794" width="10.42578125" style="302" bestFit="1" customWidth="1"/>
    <col min="1795" max="1795" width="12.28515625" style="302" bestFit="1" customWidth="1"/>
    <col min="1796" max="1796" width="8.42578125" style="302" bestFit="1" customWidth="1"/>
    <col min="1797" max="1801" width="8.42578125" style="302" customWidth="1"/>
    <col min="1802" max="1802" width="30.85546875" style="302" customWidth="1"/>
    <col min="1803" max="2045" width="9.140625" style="302"/>
    <col min="2046" max="2046" width="11.28515625" style="302" bestFit="1" customWidth="1"/>
    <col min="2047" max="2047" width="29.140625" style="302" bestFit="1" customWidth="1"/>
    <col min="2048" max="2048" width="12.5703125" style="302" customWidth="1"/>
    <col min="2049" max="2049" width="11" style="302" bestFit="1" customWidth="1"/>
    <col min="2050" max="2050" width="10.42578125" style="302" bestFit="1" customWidth="1"/>
    <col min="2051" max="2051" width="12.28515625" style="302" bestFit="1" customWidth="1"/>
    <col min="2052" max="2052" width="8.42578125" style="302" bestFit="1" customWidth="1"/>
    <col min="2053" max="2057" width="8.42578125" style="302" customWidth="1"/>
    <col min="2058" max="2058" width="30.85546875" style="302" customWidth="1"/>
    <col min="2059" max="2301" width="9.140625" style="302"/>
    <col min="2302" max="2302" width="11.28515625" style="302" bestFit="1" customWidth="1"/>
    <col min="2303" max="2303" width="29.140625" style="302" bestFit="1" customWidth="1"/>
    <col min="2304" max="2304" width="12.5703125" style="302" customWidth="1"/>
    <col min="2305" max="2305" width="11" style="302" bestFit="1" customWidth="1"/>
    <col min="2306" max="2306" width="10.42578125" style="302" bestFit="1" customWidth="1"/>
    <col min="2307" max="2307" width="12.28515625" style="302" bestFit="1" customWidth="1"/>
    <col min="2308" max="2308" width="8.42578125" style="302" bestFit="1" customWidth="1"/>
    <col min="2309" max="2313" width="8.42578125" style="302" customWidth="1"/>
    <col min="2314" max="2314" width="30.85546875" style="302" customWidth="1"/>
    <col min="2315" max="2557" width="9.140625" style="302"/>
    <col min="2558" max="2558" width="11.28515625" style="302" bestFit="1" customWidth="1"/>
    <col min="2559" max="2559" width="29.140625" style="302" bestFit="1" customWidth="1"/>
    <col min="2560" max="2560" width="12.5703125" style="302" customWidth="1"/>
    <col min="2561" max="2561" width="11" style="302" bestFit="1" customWidth="1"/>
    <col min="2562" max="2562" width="10.42578125" style="302" bestFit="1" customWidth="1"/>
    <col min="2563" max="2563" width="12.28515625" style="302" bestFit="1" customWidth="1"/>
    <col min="2564" max="2564" width="8.42578125" style="302" bestFit="1" customWidth="1"/>
    <col min="2565" max="2569" width="8.42578125" style="302" customWidth="1"/>
    <col min="2570" max="2570" width="30.85546875" style="302" customWidth="1"/>
    <col min="2571" max="2813" width="9.140625" style="302"/>
    <col min="2814" max="2814" width="11.28515625" style="302" bestFit="1" customWidth="1"/>
    <col min="2815" max="2815" width="29.140625" style="302" bestFit="1" customWidth="1"/>
    <col min="2816" max="2816" width="12.5703125" style="302" customWidth="1"/>
    <col min="2817" max="2817" width="11" style="302" bestFit="1" customWidth="1"/>
    <col min="2818" max="2818" width="10.42578125" style="302" bestFit="1" customWidth="1"/>
    <col min="2819" max="2819" width="12.28515625" style="302" bestFit="1" customWidth="1"/>
    <col min="2820" max="2820" width="8.42578125" style="302" bestFit="1" customWidth="1"/>
    <col min="2821" max="2825" width="8.42578125" style="302" customWidth="1"/>
    <col min="2826" max="2826" width="30.85546875" style="302" customWidth="1"/>
    <col min="2827" max="3069" width="9.140625" style="302"/>
    <col min="3070" max="3070" width="11.28515625" style="302" bestFit="1" customWidth="1"/>
    <col min="3071" max="3071" width="29.140625" style="302" bestFit="1" customWidth="1"/>
    <col min="3072" max="3072" width="12.5703125" style="302" customWidth="1"/>
    <col min="3073" max="3073" width="11" style="302" bestFit="1" customWidth="1"/>
    <col min="3074" max="3074" width="10.42578125" style="302" bestFit="1" customWidth="1"/>
    <col min="3075" max="3075" width="12.28515625" style="302" bestFit="1" customWidth="1"/>
    <col min="3076" max="3076" width="8.42578125" style="302" bestFit="1" customWidth="1"/>
    <col min="3077" max="3081" width="8.42578125" style="302" customWidth="1"/>
    <col min="3082" max="3082" width="30.85546875" style="302" customWidth="1"/>
    <col min="3083" max="3325" width="9.140625" style="302"/>
    <col min="3326" max="3326" width="11.28515625" style="302" bestFit="1" customWidth="1"/>
    <col min="3327" max="3327" width="29.140625" style="302" bestFit="1" customWidth="1"/>
    <col min="3328" max="3328" width="12.5703125" style="302" customWidth="1"/>
    <col min="3329" max="3329" width="11" style="302" bestFit="1" customWidth="1"/>
    <col min="3330" max="3330" width="10.42578125" style="302" bestFit="1" customWidth="1"/>
    <col min="3331" max="3331" width="12.28515625" style="302" bestFit="1" customWidth="1"/>
    <col min="3332" max="3332" width="8.42578125" style="302" bestFit="1" customWidth="1"/>
    <col min="3333" max="3337" width="8.42578125" style="302" customWidth="1"/>
    <col min="3338" max="3338" width="30.85546875" style="302" customWidth="1"/>
    <col min="3339" max="3581" width="9.140625" style="302"/>
    <col min="3582" max="3582" width="11.28515625" style="302" bestFit="1" customWidth="1"/>
    <col min="3583" max="3583" width="29.140625" style="302" bestFit="1" customWidth="1"/>
    <col min="3584" max="3584" width="12.5703125" style="302" customWidth="1"/>
    <col min="3585" max="3585" width="11" style="302" bestFit="1" customWidth="1"/>
    <col min="3586" max="3586" width="10.42578125" style="302" bestFit="1" customWidth="1"/>
    <col min="3587" max="3587" width="12.28515625" style="302" bestFit="1" customWidth="1"/>
    <col min="3588" max="3588" width="8.42578125" style="302" bestFit="1" customWidth="1"/>
    <col min="3589" max="3593" width="8.42578125" style="302" customWidth="1"/>
    <col min="3594" max="3594" width="30.85546875" style="302" customWidth="1"/>
    <col min="3595" max="3837" width="9.140625" style="302"/>
    <col min="3838" max="3838" width="11.28515625" style="302" bestFit="1" customWidth="1"/>
    <col min="3839" max="3839" width="29.140625" style="302" bestFit="1" customWidth="1"/>
    <col min="3840" max="3840" width="12.5703125" style="302" customWidth="1"/>
    <col min="3841" max="3841" width="11" style="302" bestFit="1" customWidth="1"/>
    <col min="3842" max="3842" width="10.42578125" style="302" bestFit="1" customWidth="1"/>
    <col min="3843" max="3843" width="12.28515625" style="302" bestFit="1" customWidth="1"/>
    <col min="3844" max="3844" width="8.42578125" style="302" bestFit="1" customWidth="1"/>
    <col min="3845" max="3849" width="8.42578125" style="302" customWidth="1"/>
    <col min="3850" max="3850" width="30.85546875" style="302" customWidth="1"/>
    <col min="3851" max="4093" width="9.140625" style="302"/>
    <col min="4094" max="4094" width="11.28515625" style="302" bestFit="1" customWidth="1"/>
    <col min="4095" max="4095" width="29.140625" style="302" bestFit="1" customWidth="1"/>
    <col min="4096" max="4096" width="12.5703125" style="302" customWidth="1"/>
    <col min="4097" max="4097" width="11" style="302" bestFit="1" customWidth="1"/>
    <col min="4098" max="4098" width="10.42578125" style="302" bestFit="1" customWidth="1"/>
    <col min="4099" max="4099" width="12.28515625" style="302" bestFit="1" customWidth="1"/>
    <col min="4100" max="4100" width="8.42578125" style="302" bestFit="1" customWidth="1"/>
    <col min="4101" max="4105" width="8.42578125" style="302" customWidth="1"/>
    <col min="4106" max="4106" width="30.85546875" style="302" customWidth="1"/>
    <col min="4107" max="4349" width="9.140625" style="302"/>
    <col min="4350" max="4350" width="11.28515625" style="302" bestFit="1" customWidth="1"/>
    <col min="4351" max="4351" width="29.140625" style="302" bestFit="1" customWidth="1"/>
    <col min="4352" max="4352" width="12.5703125" style="302" customWidth="1"/>
    <col min="4353" max="4353" width="11" style="302" bestFit="1" customWidth="1"/>
    <col min="4354" max="4354" width="10.42578125" style="302" bestFit="1" customWidth="1"/>
    <col min="4355" max="4355" width="12.28515625" style="302" bestFit="1" customWidth="1"/>
    <col min="4356" max="4356" width="8.42578125" style="302" bestFit="1" customWidth="1"/>
    <col min="4357" max="4361" width="8.42578125" style="302" customWidth="1"/>
    <col min="4362" max="4362" width="30.85546875" style="302" customWidth="1"/>
    <col min="4363" max="4605" width="9.140625" style="302"/>
    <col min="4606" max="4606" width="11.28515625" style="302" bestFit="1" customWidth="1"/>
    <col min="4607" max="4607" width="29.140625" style="302" bestFit="1" customWidth="1"/>
    <col min="4608" max="4608" width="12.5703125" style="302" customWidth="1"/>
    <col min="4609" max="4609" width="11" style="302" bestFit="1" customWidth="1"/>
    <col min="4610" max="4610" width="10.42578125" style="302" bestFit="1" customWidth="1"/>
    <col min="4611" max="4611" width="12.28515625" style="302" bestFit="1" customWidth="1"/>
    <col min="4612" max="4612" width="8.42578125" style="302" bestFit="1" customWidth="1"/>
    <col min="4613" max="4617" width="8.42578125" style="302" customWidth="1"/>
    <col min="4618" max="4618" width="30.85546875" style="302" customWidth="1"/>
    <col min="4619" max="4861" width="9.140625" style="302"/>
    <col min="4862" max="4862" width="11.28515625" style="302" bestFit="1" customWidth="1"/>
    <col min="4863" max="4863" width="29.140625" style="302" bestFit="1" customWidth="1"/>
    <col min="4864" max="4864" width="12.5703125" style="302" customWidth="1"/>
    <col min="4865" max="4865" width="11" style="302" bestFit="1" customWidth="1"/>
    <col min="4866" max="4866" width="10.42578125" style="302" bestFit="1" customWidth="1"/>
    <col min="4867" max="4867" width="12.28515625" style="302" bestFit="1" customWidth="1"/>
    <col min="4868" max="4868" width="8.42578125" style="302" bestFit="1" customWidth="1"/>
    <col min="4869" max="4873" width="8.42578125" style="302" customWidth="1"/>
    <col min="4874" max="4874" width="30.85546875" style="302" customWidth="1"/>
    <col min="4875" max="5117" width="9.140625" style="302"/>
    <col min="5118" max="5118" width="11.28515625" style="302" bestFit="1" customWidth="1"/>
    <col min="5119" max="5119" width="29.140625" style="302" bestFit="1" customWidth="1"/>
    <col min="5120" max="5120" width="12.5703125" style="302" customWidth="1"/>
    <col min="5121" max="5121" width="11" style="302" bestFit="1" customWidth="1"/>
    <col min="5122" max="5122" width="10.42578125" style="302" bestFit="1" customWidth="1"/>
    <col min="5123" max="5123" width="12.28515625" style="302" bestFit="1" customWidth="1"/>
    <col min="5124" max="5124" width="8.42578125" style="302" bestFit="1" customWidth="1"/>
    <col min="5125" max="5129" width="8.42578125" style="302" customWidth="1"/>
    <col min="5130" max="5130" width="30.85546875" style="302" customWidth="1"/>
    <col min="5131" max="5373" width="9.140625" style="302"/>
    <col min="5374" max="5374" width="11.28515625" style="302" bestFit="1" customWidth="1"/>
    <col min="5375" max="5375" width="29.140625" style="302" bestFit="1" customWidth="1"/>
    <col min="5376" max="5376" width="12.5703125" style="302" customWidth="1"/>
    <col min="5377" max="5377" width="11" style="302" bestFit="1" customWidth="1"/>
    <col min="5378" max="5378" width="10.42578125" style="302" bestFit="1" customWidth="1"/>
    <col min="5379" max="5379" width="12.28515625" style="302" bestFit="1" customWidth="1"/>
    <col min="5380" max="5380" width="8.42578125" style="302" bestFit="1" customWidth="1"/>
    <col min="5381" max="5385" width="8.42578125" style="302" customWidth="1"/>
    <col min="5386" max="5386" width="30.85546875" style="302" customWidth="1"/>
    <col min="5387" max="5629" width="9.140625" style="302"/>
    <col min="5630" max="5630" width="11.28515625" style="302" bestFit="1" customWidth="1"/>
    <col min="5631" max="5631" width="29.140625" style="302" bestFit="1" customWidth="1"/>
    <col min="5632" max="5632" width="12.5703125" style="302" customWidth="1"/>
    <col min="5633" max="5633" width="11" style="302" bestFit="1" customWidth="1"/>
    <col min="5634" max="5634" width="10.42578125" style="302" bestFit="1" customWidth="1"/>
    <col min="5635" max="5635" width="12.28515625" style="302" bestFit="1" customWidth="1"/>
    <col min="5636" max="5636" width="8.42578125" style="302" bestFit="1" customWidth="1"/>
    <col min="5637" max="5641" width="8.42578125" style="302" customWidth="1"/>
    <col min="5642" max="5642" width="30.85546875" style="302" customWidth="1"/>
    <col min="5643" max="5885" width="9.140625" style="302"/>
    <col min="5886" max="5886" width="11.28515625" style="302" bestFit="1" customWidth="1"/>
    <col min="5887" max="5887" width="29.140625" style="302" bestFit="1" customWidth="1"/>
    <col min="5888" max="5888" width="12.5703125" style="302" customWidth="1"/>
    <col min="5889" max="5889" width="11" style="302" bestFit="1" customWidth="1"/>
    <col min="5890" max="5890" width="10.42578125" style="302" bestFit="1" customWidth="1"/>
    <col min="5891" max="5891" width="12.28515625" style="302" bestFit="1" customWidth="1"/>
    <col min="5892" max="5892" width="8.42578125" style="302" bestFit="1" customWidth="1"/>
    <col min="5893" max="5897" width="8.42578125" style="302" customWidth="1"/>
    <col min="5898" max="5898" width="30.85546875" style="302" customWidth="1"/>
    <col min="5899" max="6141" width="9.140625" style="302"/>
    <col min="6142" max="6142" width="11.28515625" style="302" bestFit="1" customWidth="1"/>
    <col min="6143" max="6143" width="29.140625" style="302" bestFit="1" customWidth="1"/>
    <col min="6144" max="6144" width="12.5703125" style="302" customWidth="1"/>
    <col min="6145" max="6145" width="11" style="302" bestFit="1" customWidth="1"/>
    <col min="6146" max="6146" width="10.42578125" style="302" bestFit="1" customWidth="1"/>
    <col min="6147" max="6147" width="12.28515625" style="302" bestFit="1" customWidth="1"/>
    <col min="6148" max="6148" width="8.42578125" style="302" bestFit="1" customWidth="1"/>
    <col min="6149" max="6153" width="8.42578125" style="302" customWidth="1"/>
    <col min="6154" max="6154" width="30.85546875" style="302" customWidth="1"/>
    <col min="6155" max="6397" width="9.140625" style="302"/>
    <col min="6398" max="6398" width="11.28515625" style="302" bestFit="1" customWidth="1"/>
    <col min="6399" max="6399" width="29.140625" style="302" bestFit="1" customWidth="1"/>
    <col min="6400" max="6400" width="12.5703125" style="302" customWidth="1"/>
    <col min="6401" max="6401" width="11" style="302" bestFit="1" customWidth="1"/>
    <col min="6402" max="6402" width="10.42578125" style="302" bestFit="1" customWidth="1"/>
    <col min="6403" max="6403" width="12.28515625" style="302" bestFit="1" customWidth="1"/>
    <col min="6404" max="6404" width="8.42578125" style="302" bestFit="1" customWidth="1"/>
    <col min="6405" max="6409" width="8.42578125" style="302" customWidth="1"/>
    <col min="6410" max="6410" width="30.85546875" style="302" customWidth="1"/>
    <col min="6411" max="6653" width="9.140625" style="302"/>
    <col min="6654" max="6654" width="11.28515625" style="302" bestFit="1" customWidth="1"/>
    <col min="6655" max="6655" width="29.140625" style="302" bestFit="1" customWidth="1"/>
    <col min="6656" max="6656" width="12.5703125" style="302" customWidth="1"/>
    <col min="6657" max="6657" width="11" style="302" bestFit="1" customWidth="1"/>
    <col min="6658" max="6658" width="10.42578125" style="302" bestFit="1" customWidth="1"/>
    <col min="6659" max="6659" width="12.28515625" style="302" bestFit="1" customWidth="1"/>
    <col min="6660" max="6660" width="8.42578125" style="302" bestFit="1" customWidth="1"/>
    <col min="6661" max="6665" width="8.42578125" style="302" customWidth="1"/>
    <col min="6666" max="6666" width="30.85546875" style="302" customWidth="1"/>
    <col min="6667" max="6909" width="9.140625" style="302"/>
    <col min="6910" max="6910" width="11.28515625" style="302" bestFit="1" customWidth="1"/>
    <col min="6911" max="6911" width="29.140625" style="302" bestFit="1" customWidth="1"/>
    <col min="6912" max="6912" width="12.5703125" style="302" customWidth="1"/>
    <col min="6913" max="6913" width="11" style="302" bestFit="1" customWidth="1"/>
    <col min="6914" max="6914" width="10.42578125" style="302" bestFit="1" customWidth="1"/>
    <col min="6915" max="6915" width="12.28515625" style="302" bestFit="1" customWidth="1"/>
    <col min="6916" max="6916" width="8.42578125" style="302" bestFit="1" customWidth="1"/>
    <col min="6917" max="6921" width="8.42578125" style="302" customWidth="1"/>
    <col min="6922" max="6922" width="30.85546875" style="302" customWidth="1"/>
    <col min="6923" max="7165" width="9.140625" style="302"/>
    <col min="7166" max="7166" width="11.28515625" style="302" bestFit="1" customWidth="1"/>
    <col min="7167" max="7167" width="29.140625" style="302" bestFit="1" customWidth="1"/>
    <col min="7168" max="7168" width="12.5703125" style="302" customWidth="1"/>
    <col min="7169" max="7169" width="11" style="302" bestFit="1" customWidth="1"/>
    <col min="7170" max="7170" width="10.42578125" style="302" bestFit="1" customWidth="1"/>
    <col min="7171" max="7171" width="12.28515625" style="302" bestFit="1" customWidth="1"/>
    <col min="7172" max="7172" width="8.42578125" style="302" bestFit="1" customWidth="1"/>
    <col min="7173" max="7177" width="8.42578125" style="302" customWidth="1"/>
    <col min="7178" max="7178" width="30.85546875" style="302" customWidth="1"/>
    <col min="7179" max="7421" width="9.140625" style="302"/>
    <col min="7422" max="7422" width="11.28515625" style="302" bestFit="1" customWidth="1"/>
    <col min="7423" max="7423" width="29.140625" style="302" bestFit="1" customWidth="1"/>
    <col min="7424" max="7424" width="12.5703125" style="302" customWidth="1"/>
    <col min="7425" max="7425" width="11" style="302" bestFit="1" customWidth="1"/>
    <col min="7426" max="7426" width="10.42578125" style="302" bestFit="1" customWidth="1"/>
    <col min="7427" max="7427" width="12.28515625" style="302" bestFit="1" customWidth="1"/>
    <col min="7428" max="7428" width="8.42578125" style="302" bestFit="1" customWidth="1"/>
    <col min="7429" max="7433" width="8.42578125" style="302" customWidth="1"/>
    <col min="7434" max="7434" width="30.85546875" style="302" customWidth="1"/>
    <col min="7435" max="7677" width="9.140625" style="302"/>
    <col min="7678" max="7678" width="11.28515625" style="302" bestFit="1" customWidth="1"/>
    <col min="7679" max="7679" width="29.140625" style="302" bestFit="1" customWidth="1"/>
    <col min="7680" max="7680" width="12.5703125" style="302" customWidth="1"/>
    <col min="7681" max="7681" width="11" style="302" bestFit="1" customWidth="1"/>
    <col min="7682" max="7682" width="10.42578125" style="302" bestFit="1" customWidth="1"/>
    <col min="7683" max="7683" width="12.28515625" style="302" bestFit="1" customWidth="1"/>
    <col min="7684" max="7684" width="8.42578125" style="302" bestFit="1" customWidth="1"/>
    <col min="7685" max="7689" width="8.42578125" style="302" customWidth="1"/>
    <col min="7690" max="7690" width="30.85546875" style="302" customWidth="1"/>
    <col min="7691" max="7933" width="9.140625" style="302"/>
    <col min="7934" max="7934" width="11.28515625" style="302" bestFit="1" customWidth="1"/>
    <col min="7935" max="7935" width="29.140625" style="302" bestFit="1" customWidth="1"/>
    <col min="7936" max="7936" width="12.5703125" style="302" customWidth="1"/>
    <col min="7937" max="7937" width="11" style="302" bestFit="1" customWidth="1"/>
    <col min="7938" max="7938" width="10.42578125" style="302" bestFit="1" customWidth="1"/>
    <col min="7939" max="7939" width="12.28515625" style="302" bestFit="1" customWidth="1"/>
    <col min="7940" max="7940" width="8.42578125" style="302" bestFit="1" customWidth="1"/>
    <col min="7941" max="7945" width="8.42578125" style="302" customWidth="1"/>
    <col min="7946" max="7946" width="30.85546875" style="302" customWidth="1"/>
    <col min="7947" max="8189" width="9.140625" style="302"/>
    <col min="8190" max="8190" width="11.28515625" style="302" bestFit="1" customWidth="1"/>
    <col min="8191" max="8191" width="29.140625" style="302" bestFit="1" customWidth="1"/>
    <col min="8192" max="8192" width="12.5703125" style="302" customWidth="1"/>
    <col min="8193" max="8193" width="11" style="302" bestFit="1" customWidth="1"/>
    <col min="8194" max="8194" width="10.42578125" style="302" bestFit="1" customWidth="1"/>
    <col min="8195" max="8195" width="12.28515625" style="302" bestFit="1" customWidth="1"/>
    <col min="8196" max="8196" width="8.42578125" style="302" bestFit="1" customWidth="1"/>
    <col min="8197" max="8201" width="8.42578125" style="302" customWidth="1"/>
    <col min="8202" max="8202" width="30.85546875" style="302" customWidth="1"/>
    <col min="8203" max="8445" width="9.140625" style="302"/>
    <col min="8446" max="8446" width="11.28515625" style="302" bestFit="1" customWidth="1"/>
    <col min="8447" max="8447" width="29.140625" style="302" bestFit="1" customWidth="1"/>
    <col min="8448" max="8448" width="12.5703125" style="302" customWidth="1"/>
    <col min="8449" max="8449" width="11" style="302" bestFit="1" customWidth="1"/>
    <col min="8450" max="8450" width="10.42578125" style="302" bestFit="1" customWidth="1"/>
    <col min="8451" max="8451" width="12.28515625" style="302" bestFit="1" customWidth="1"/>
    <col min="8452" max="8452" width="8.42578125" style="302" bestFit="1" customWidth="1"/>
    <col min="8453" max="8457" width="8.42578125" style="302" customWidth="1"/>
    <col min="8458" max="8458" width="30.85546875" style="302" customWidth="1"/>
    <col min="8459" max="8701" width="9.140625" style="302"/>
    <col min="8702" max="8702" width="11.28515625" style="302" bestFit="1" customWidth="1"/>
    <col min="8703" max="8703" width="29.140625" style="302" bestFit="1" customWidth="1"/>
    <col min="8704" max="8704" width="12.5703125" style="302" customWidth="1"/>
    <col min="8705" max="8705" width="11" style="302" bestFit="1" customWidth="1"/>
    <col min="8706" max="8706" width="10.42578125" style="302" bestFit="1" customWidth="1"/>
    <col min="8707" max="8707" width="12.28515625" style="302" bestFit="1" customWidth="1"/>
    <col min="8708" max="8708" width="8.42578125" style="302" bestFit="1" customWidth="1"/>
    <col min="8709" max="8713" width="8.42578125" style="302" customWidth="1"/>
    <col min="8714" max="8714" width="30.85546875" style="302" customWidth="1"/>
    <col min="8715" max="8957" width="9.140625" style="302"/>
    <col min="8958" max="8958" width="11.28515625" style="302" bestFit="1" customWidth="1"/>
    <col min="8959" max="8959" width="29.140625" style="302" bestFit="1" customWidth="1"/>
    <col min="8960" max="8960" width="12.5703125" style="302" customWidth="1"/>
    <col min="8961" max="8961" width="11" style="302" bestFit="1" customWidth="1"/>
    <col min="8962" max="8962" width="10.42578125" style="302" bestFit="1" customWidth="1"/>
    <col min="8963" max="8963" width="12.28515625" style="302" bestFit="1" customWidth="1"/>
    <col min="8964" max="8964" width="8.42578125" style="302" bestFit="1" customWidth="1"/>
    <col min="8965" max="8969" width="8.42578125" style="302" customWidth="1"/>
    <col min="8970" max="8970" width="30.85546875" style="302" customWidth="1"/>
    <col min="8971" max="9213" width="9.140625" style="302"/>
    <col min="9214" max="9214" width="11.28515625" style="302" bestFit="1" customWidth="1"/>
    <col min="9215" max="9215" width="29.140625" style="302" bestFit="1" customWidth="1"/>
    <col min="9216" max="9216" width="12.5703125" style="302" customWidth="1"/>
    <col min="9217" max="9217" width="11" style="302" bestFit="1" customWidth="1"/>
    <col min="9218" max="9218" width="10.42578125" style="302" bestFit="1" customWidth="1"/>
    <col min="9219" max="9219" width="12.28515625" style="302" bestFit="1" customWidth="1"/>
    <col min="9220" max="9220" width="8.42578125" style="302" bestFit="1" customWidth="1"/>
    <col min="9221" max="9225" width="8.42578125" style="302" customWidth="1"/>
    <col min="9226" max="9226" width="30.85546875" style="302" customWidth="1"/>
    <col min="9227" max="9469" width="9.140625" style="302"/>
    <col min="9470" max="9470" width="11.28515625" style="302" bestFit="1" customWidth="1"/>
    <col min="9471" max="9471" width="29.140625" style="302" bestFit="1" customWidth="1"/>
    <col min="9472" max="9472" width="12.5703125" style="302" customWidth="1"/>
    <col min="9473" max="9473" width="11" style="302" bestFit="1" customWidth="1"/>
    <col min="9474" max="9474" width="10.42578125" style="302" bestFit="1" customWidth="1"/>
    <col min="9475" max="9475" width="12.28515625" style="302" bestFit="1" customWidth="1"/>
    <col min="9476" max="9476" width="8.42578125" style="302" bestFit="1" customWidth="1"/>
    <col min="9477" max="9481" width="8.42578125" style="302" customWidth="1"/>
    <col min="9482" max="9482" width="30.85546875" style="302" customWidth="1"/>
    <col min="9483" max="9725" width="9.140625" style="302"/>
    <col min="9726" max="9726" width="11.28515625" style="302" bestFit="1" customWidth="1"/>
    <col min="9727" max="9727" width="29.140625" style="302" bestFit="1" customWidth="1"/>
    <col min="9728" max="9728" width="12.5703125" style="302" customWidth="1"/>
    <col min="9729" max="9729" width="11" style="302" bestFit="1" customWidth="1"/>
    <col min="9730" max="9730" width="10.42578125" style="302" bestFit="1" customWidth="1"/>
    <col min="9731" max="9731" width="12.28515625" style="302" bestFit="1" customWidth="1"/>
    <col min="9732" max="9732" width="8.42578125" style="302" bestFit="1" customWidth="1"/>
    <col min="9733" max="9737" width="8.42578125" style="302" customWidth="1"/>
    <col min="9738" max="9738" width="30.85546875" style="302" customWidth="1"/>
    <col min="9739" max="9981" width="9.140625" style="302"/>
    <col min="9982" max="9982" width="11.28515625" style="302" bestFit="1" customWidth="1"/>
    <col min="9983" max="9983" width="29.140625" style="302" bestFit="1" customWidth="1"/>
    <col min="9984" max="9984" width="12.5703125" style="302" customWidth="1"/>
    <col min="9985" max="9985" width="11" style="302" bestFit="1" customWidth="1"/>
    <col min="9986" max="9986" width="10.42578125" style="302" bestFit="1" customWidth="1"/>
    <col min="9987" max="9987" width="12.28515625" style="302" bestFit="1" customWidth="1"/>
    <col min="9988" max="9988" width="8.42578125" style="302" bestFit="1" customWidth="1"/>
    <col min="9989" max="9993" width="8.42578125" style="302" customWidth="1"/>
    <col min="9994" max="9994" width="30.85546875" style="302" customWidth="1"/>
    <col min="9995" max="10237" width="9.140625" style="302"/>
    <col min="10238" max="10238" width="11.28515625" style="302" bestFit="1" customWidth="1"/>
    <col min="10239" max="10239" width="29.140625" style="302" bestFit="1" customWidth="1"/>
    <col min="10240" max="10240" width="12.5703125" style="302" customWidth="1"/>
    <col min="10241" max="10241" width="11" style="302" bestFit="1" customWidth="1"/>
    <col min="10242" max="10242" width="10.42578125" style="302" bestFit="1" customWidth="1"/>
    <col min="10243" max="10243" width="12.28515625" style="302" bestFit="1" customWidth="1"/>
    <col min="10244" max="10244" width="8.42578125" style="302" bestFit="1" customWidth="1"/>
    <col min="10245" max="10249" width="8.42578125" style="302" customWidth="1"/>
    <col min="10250" max="10250" width="30.85546875" style="302" customWidth="1"/>
    <col min="10251" max="10493" width="9.140625" style="302"/>
    <col min="10494" max="10494" width="11.28515625" style="302" bestFit="1" customWidth="1"/>
    <col min="10495" max="10495" width="29.140625" style="302" bestFit="1" customWidth="1"/>
    <col min="10496" max="10496" width="12.5703125" style="302" customWidth="1"/>
    <col min="10497" max="10497" width="11" style="302" bestFit="1" customWidth="1"/>
    <col min="10498" max="10498" width="10.42578125" style="302" bestFit="1" customWidth="1"/>
    <col min="10499" max="10499" width="12.28515625" style="302" bestFit="1" customWidth="1"/>
    <col min="10500" max="10500" width="8.42578125" style="302" bestFit="1" customWidth="1"/>
    <col min="10501" max="10505" width="8.42578125" style="302" customWidth="1"/>
    <col min="10506" max="10506" width="30.85546875" style="302" customWidth="1"/>
    <col min="10507" max="10749" width="9.140625" style="302"/>
    <col min="10750" max="10750" width="11.28515625" style="302" bestFit="1" customWidth="1"/>
    <col min="10751" max="10751" width="29.140625" style="302" bestFit="1" customWidth="1"/>
    <col min="10752" max="10752" width="12.5703125" style="302" customWidth="1"/>
    <col min="10753" max="10753" width="11" style="302" bestFit="1" customWidth="1"/>
    <col min="10754" max="10754" width="10.42578125" style="302" bestFit="1" customWidth="1"/>
    <col min="10755" max="10755" width="12.28515625" style="302" bestFit="1" customWidth="1"/>
    <col min="10756" max="10756" width="8.42578125" style="302" bestFit="1" customWidth="1"/>
    <col min="10757" max="10761" width="8.42578125" style="302" customWidth="1"/>
    <col min="10762" max="10762" width="30.85546875" style="302" customWidth="1"/>
    <col min="10763" max="11005" width="9.140625" style="302"/>
    <col min="11006" max="11006" width="11.28515625" style="302" bestFit="1" customWidth="1"/>
    <col min="11007" max="11007" width="29.140625" style="302" bestFit="1" customWidth="1"/>
    <col min="11008" max="11008" width="12.5703125" style="302" customWidth="1"/>
    <col min="11009" max="11009" width="11" style="302" bestFit="1" customWidth="1"/>
    <col min="11010" max="11010" width="10.42578125" style="302" bestFit="1" customWidth="1"/>
    <col min="11011" max="11011" width="12.28515625" style="302" bestFit="1" customWidth="1"/>
    <col min="11012" max="11012" width="8.42578125" style="302" bestFit="1" customWidth="1"/>
    <col min="11013" max="11017" width="8.42578125" style="302" customWidth="1"/>
    <col min="11018" max="11018" width="30.85546875" style="302" customWidth="1"/>
    <col min="11019" max="11261" width="9.140625" style="302"/>
    <col min="11262" max="11262" width="11.28515625" style="302" bestFit="1" customWidth="1"/>
    <col min="11263" max="11263" width="29.140625" style="302" bestFit="1" customWidth="1"/>
    <col min="11264" max="11264" width="12.5703125" style="302" customWidth="1"/>
    <col min="11265" max="11265" width="11" style="302" bestFit="1" customWidth="1"/>
    <col min="11266" max="11266" width="10.42578125" style="302" bestFit="1" customWidth="1"/>
    <col min="11267" max="11267" width="12.28515625" style="302" bestFit="1" customWidth="1"/>
    <col min="11268" max="11268" width="8.42578125" style="302" bestFit="1" customWidth="1"/>
    <col min="11269" max="11273" width="8.42578125" style="302" customWidth="1"/>
    <col min="11274" max="11274" width="30.85546875" style="302" customWidth="1"/>
    <col min="11275" max="11517" width="9.140625" style="302"/>
    <col min="11518" max="11518" width="11.28515625" style="302" bestFit="1" customWidth="1"/>
    <col min="11519" max="11519" width="29.140625" style="302" bestFit="1" customWidth="1"/>
    <col min="11520" max="11520" width="12.5703125" style="302" customWidth="1"/>
    <col min="11521" max="11521" width="11" style="302" bestFit="1" customWidth="1"/>
    <col min="11522" max="11522" width="10.42578125" style="302" bestFit="1" customWidth="1"/>
    <col min="11523" max="11523" width="12.28515625" style="302" bestFit="1" customWidth="1"/>
    <col min="11524" max="11524" width="8.42578125" style="302" bestFit="1" customWidth="1"/>
    <col min="11525" max="11529" width="8.42578125" style="302" customWidth="1"/>
    <col min="11530" max="11530" width="30.85546875" style="302" customWidth="1"/>
    <col min="11531" max="11773" width="9.140625" style="302"/>
    <col min="11774" max="11774" width="11.28515625" style="302" bestFit="1" customWidth="1"/>
    <col min="11775" max="11775" width="29.140625" style="302" bestFit="1" customWidth="1"/>
    <col min="11776" max="11776" width="12.5703125" style="302" customWidth="1"/>
    <col min="11777" max="11777" width="11" style="302" bestFit="1" customWidth="1"/>
    <col min="11778" max="11778" width="10.42578125" style="302" bestFit="1" customWidth="1"/>
    <col min="11779" max="11779" width="12.28515625" style="302" bestFit="1" customWidth="1"/>
    <col min="11780" max="11780" width="8.42578125" style="302" bestFit="1" customWidth="1"/>
    <col min="11781" max="11785" width="8.42578125" style="302" customWidth="1"/>
    <col min="11786" max="11786" width="30.85546875" style="302" customWidth="1"/>
    <col min="11787" max="12029" width="9.140625" style="302"/>
    <col min="12030" max="12030" width="11.28515625" style="302" bestFit="1" customWidth="1"/>
    <col min="12031" max="12031" width="29.140625" style="302" bestFit="1" customWidth="1"/>
    <col min="12032" max="12032" width="12.5703125" style="302" customWidth="1"/>
    <col min="12033" max="12033" width="11" style="302" bestFit="1" customWidth="1"/>
    <col min="12034" max="12034" width="10.42578125" style="302" bestFit="1" customWidth="1"/>
    <col min="12035" max="12035" width="12.28515625" style="302" bestFit="1" customWidth="1"/>
    <col min="12036" max="12036" width="8.42578125" style="302" bestFit="1" customWidth="1"/>
    <col min="12037" max="12041" width="8.42578125" style="302" customWidth="1"/>
    <col min="12042" max="12042" width="30.85546875" style="302" customWidth="1"/>
    <col min="12043" max="12285" width="9.140625" style="302"/>
    <col min="12286" max="12286" width="11.28515625" style="302" bestFit="1" customWidth="1"/>
    <col min="12287" max="12287" width="29.140625" style="302" bestFit="1" customWidth="1"/>
    <col min="12288" max="12288" width="12.5703125" style="302" customWidth="1"/>
    <col min="12289" max="12289" width="11" style="302" bestFit="1" customWidth="1"/>
    <col min="12290" max="12290" width="10.42578125" style="302" bestFit="1" customWidth="1"/>
    <col min="12291" max="12291" width="12.28515625" style="302" bestFit="1" customWidth="1"/>
    <col min="12292" max="12292" width="8.42578125" style="302" bestFit="1" customWidth="1"/>
    <col min="12293" max="12297" width="8.42578125" style="302" customWidth="1"/>
    <col min="12298" max="12298" width="30.85546875" style="302" customWidth="1"/>
    <col min="12299" max="12541" width="9.140625" style="302"/>
    <col min="12542" max="12542" width="11.28515625" style="302" bestFit="1" customWidth="1"/>
    <col min="12543" max="12543" width="29.140625" style="302" bestFit="1" customWidth="1"/>
    <col min="12544" max="12544" width="12.5703125" style="302" customWidth="1"/>
    <col min="12545" max="12545" width="11" style="302" bestFit="1" customWidth="1"/>
    <col min="12546" max="12546" width="10.42578125" style="302" bestFit="1" customWidth="1"/>
    <col min="12547" max="12547" width="12.28515625" style="302" bestFit="1" customWidth="1"/>
    <col min="12548" max="12548" width="8.42578125" style="302" bestFit="1" customWidth="1"/>
    <col min="12549" max="12553" width="8.42578125" style="302" customWidth="1"/>
    <col min="12554" max="12554" width="30.85546875" style="302" customWidth="1"/>
    <col min="12555" max="12797" width="9.140625" style="302"/>
    <col min="12798" max="12798" width="11.28515625" style="302" bestFit="1" customWidth="1"/>
    <col min="12799" max="12799" width="29.140625" style="302" bestFit="1" customWidth="1"/>
    <col min="12800" max="12800" width="12.5703125" style="302" customWidth="1"/>
    <col min="12801" max="12801" width="11" style="302" bestFit="1" customWidth="1"/>
    <col min="12802" max="12802" width="10.42578125" style="302" bestFit="1" customWidth="1"/>
    <col min="12803" max="12803" width="12.28515625" style="302" bestFit="1" customWidth="1"/>
    <col min="12804" max="12804" width="8.42578125" style="302" bestFit="1" customWidth="1"/>
    <col min="12805" max="12809" width="8.42578125" style="302" customWidth="1"/>
    <col min="12810" max="12810" width="30.85546875" style="302" customWidth="1"/>
    <col min="12811" max="13053" width="9.140625" style="302"/>
    <col min="13054" max="13054" width="11.28515625" style="302" bestFit="1" customWidth="1"/>
    <col min="13055" max="13055" width="29.140625" style="302" bestFit="1" customWidth="1"/>
    <col min="13056" max="13056" width="12.5703125" style="302" customWidth="1"/>
    <col min="13057" max="13057" width="11" style="302" bestFit="1" customWidth="1"/>
    <col min="13058" max="13058" width="10.42578125" style="302" bestFit="1" customWidth="1"/>
    <col min="13059" max="13059" width="12.28515625" style="302" bestFit="1" customWidth="1"/>
    <col min="13060" max="13060" width="8.42578125" style="302" bestFit="1" customWidth="1"/>
    <col min="13061" max="13065" width="8.42578125" style="302" customWidth="1"/>
    <col min="13066" max="13066" width="30.85546875" style="302" customWidth="1"/>
    <col min="13067" max="13309" width="9.140625" style="302"/>
    <col min="13310" max="13310" width="11.28515625" style="302" bestFit="1" customWidth="1"/>
    <col min="13311" max="13311" width="29.140625" style="302" bestFit="1" customWidth="1"/>
    <col min="13312" max="13312" width="12.5703125" style="302" customWidth="1"/>
    <col min="13313" max="13313" width="11" style="302" bestFit="1" customWidth="1"/>
    <col min="13314" max="13314" width="10.42578125" style="302" bestFit="1" customWidth="1"/>
    <col min="13315" max="13315" width="12.28515625" style="302" bestFit="1" customWidth="1"/>
    <col min="13316" max="13316" width="8.42578125" style="302" bestFit="1" customWidth="1"/>
    <col min="13317" max="13321" width="8.42578125" style="302" customWidth="1"/>
    <col min="13322" max="13322" width="30.85546875" style="302" customWidth="1"/>
    <col min="13323" max="13565" width="9.140625" style="302"/>
    <col min="13566" max="13566" width="11.28515625" style="302" bestFit="1" customWidth="1"/>
    <col min="13567" max="13567" width="29.140625" style="302" bestFit="1" customWidth="1"/>
    <col min="13568" max="13568" width="12.5703125" style="302" customWidth="1"/>
    <col min="13569" max="13569" width="11" style="302" bestFit="1" customWidth="1"/>
    <col min="13570" max="13570" width="10.42578125" style="302" bestFit="1" customWidth="1"/>
    <col min="13571" max="13571" width="12.28515625" style="302" bestFit="1" customWidth="1"/>
    <col min="13572" max="13572" width="8.42578125" style="302" bestFit="1" customWidth="1"/>
    <col min="13573" max="13577" width="8.42578125" style="302" customWidth="1"/>
    <col min="13578" max="13578" width="30.85546875" style="302" customWidth="1"/>
    <col min="13579" max="13821" width="9.140625" style="302"/>
    <col min="13822" max="13822" width="11.28515625" style="302" bestFit="1" customWidth="1"/>
    <col min="13823" max="13823" width="29.140625" style="302" bestFit="1" customWidth="1"/>
    <col min="13824" max="13824" width="12.5703125" style="302" customWidth="1"/>
    <col min="13825" max="13825" width="11" style="302" bestFit="1" customWidth="1"/>
    <col min="13826" max="13826" width="10.42578125" style="302" bestFit="1" customWidth="1"/>
    <col min="13827" max="13827" width="12.28515625" style="302" bestFit="1" customWidth="1"/>
    <col min="13828" max="13828" width="8.42578125" style="302" bestFit="1" customWidth="1"/>
    <col min="13829" max="13833" width="8.42578125" style="302" customWidth="1"/>
    <col min="13834" max="13834" width="30.85546875" style="302" customWidth="1"/>
    <col min="13835" max="14077" width="9.140625" style="302"/>
    <col min="14078" max="14078" width="11.28515625" style="302" bestFit="1" customWidth="1"/>
    <col min="14079" max="14079" width="29.140625" style="302" bestFit="1" customWidth="1"/>
    <col min="14080" max="14080" width="12.5703125" style="302" customWidth="1"/>
    <col min="14081" max="14081" width="11" style="302" bestFit="1" customWidth="1"/>
    <col min="14082" max="14082" width="10.42578125" style="302" bestFit="1" customWidth="1"/>
    <col min="14083" max="14083" width="12.28515625" style="302" bestFit="1" customWidth="1"/>
    <col min="14084" max="14084" width="8.42578125" style="302" bestFit="1" customWidth="1"/>
    <col min="14085" max="14089" width="8.42578125" style="302" customWidth="1"/>
    <col min="14090" max="14090" width="30.85546875" style="302" customWidth="1"/>
    <col min="14091" max="14333" width="9.140625" style="302"/>
    <col min="14334" max="14334" width="11.28515625" style="302" bestFit="1" customWidth="1"/>
    <col min="14335" max="14335" width="29.140625" style="302" bestFit="1" customWidth="1"/>
    <col min="14336" max="14336" width="12.5703125" style="302" customWidth="1"/>
    <col min="14337" max="14337" width="11" style="302" bestFit="1" customWidth="1"/>
    <col min="14338" max="14338" width="10.42578125" style="302" bestFit="1" customWidth="1"/>
    <col min="14339" max="14339" width="12.28515625" style="302" bestFit="1" customWidth="1"/>
    <col min="14340" max="14340" width="8.42578125" style="302" bestFit="1" customWidth="1"/>
    <col min="14341" max="14345" width="8.42578125" style="302" customWidth="1"/>
    <col min="14346" max="14346" width="30.85546875" style="302" customWidth="1"/>
    <col min="14347" max="14589" width="9.140625" style="302"/>
    <col min="14590" max="14590" width="11.28515625" style="302" bestFit="1" customWidth="1"/>
    <col min="14591" max="14591" width="29.140625" style="302" bestFit="1" customWidth="1"/>
    <col min="14592" max="14592" width="12.5703125" style="302" customWidth="1"/>
    <col min="14593" max="14593" width="11" style="302" bestFit="1" customWidth="1"/>
    <col min="14594" max="14594" width="10.42578125" style="302" bestFit="1" customWidth="1"/>
    <col min="14595" max="14595" width="12.28515625" style="302" bestFit="1" customWidth="1"/>
    <col min="14596" max="14596" width="8.42578125" style="302" bestFit="1" customWidth="1"/>
    <col min="14597" max="14601" width="8.42578125" style="302" customWidth="1"/>
    <col min="14602" max="14602" width="30.85546875" style="302" customWidth="1"/>
    <col min="14603" max="14845" width="9.140625" style="302"/>
    <col min="14846" max="14846" width="11.28515625" style="302" bestFit="1" customWidth="1"/>
    <col min="14847" max="14847" width="29.140625" style="302" bestFit="1" customWidth="1"/>
    <col min="14848" max="14848" width="12.5703125" style="302" customWidth="1"/>
    <col min="14849" max="14849" width="11" style="302" bestFit="1" customWidth="1"/>
    <col min="14850" max="14850" width="10.42578125" style="302" bestFit="1" customWidth="1"/>
    <col min="14851" max="14851" width="12.28515625" style="302" bestFit="1" customWidth="1"/>
    <col min="14852" max="14852" width="8.42578125" style="302" bestFit="1" customWidth="1"/>
    <col min="14853" max="14857" width="8.42578125" style="302" customWidth="1"/>
    <col min="14858" max="14858" width="30.85546875" style="302" customWidth="1"/>
    <col min="14859" max="15101" width="9.140625" style="302"/>
    <col min="15102" max="15102" width="11.28515625" style="302" bestFit="1" customWidth="1"/>
    <col min="15103" max="15103" width="29.140625" style="302" bestFit="1" customWidth="1"/>
    <col min="15104" max="15104" width="12.5703125" style="302" customWidth="1"/>
    <col min="15105" max="15105" width="11" style="302" bestFit="1" customWidth="1"/>
    <col min="15106" max="15106" width="10.42578125" style="302" bestFit="1" customWidth="1"/>
    <col min="15107" max="15107" width="12.28515625" style="302" bestFit="1" customWidth="1"/>
    <col min="15108" max="15108" width="8.42578125" style="302" bestFit="1" customWidth="1"/>
    <col min="15109" max="15113" width="8.42578125" style="302" customWidth="1"/>
    <col min="15114" max="15114" width="30.85546875" style="302" customWidth="1"/>
    <col min="15115" max="15357" width="9.140625" style="302"/>
    <col min="15358" max="15358" width="11.28515625" style="302" bestFit="1" customWidth="1"/>
    <col min="15359" max="15359" width="29.140625" style="302" bestFit="1" customWidth="1"/>
    <col min="15360" max="15360" width="12.5703125" style="302" customWidth="1"/>
    <col min="15361" max="15361" width="11" style="302" bestFit="1" customWidth="1"/>
    <col min="15362" max="15362" width="10.42578125" style="302" bestFit="1" customWidth="1"/>
    <col min="15363" max="15363" width="12.28515625" style="302" bestFit="1" customWidth="1"/>
    <col min="15364" max="15364" width="8.42578125" style="302" bestFit="1" customWidth="1"/>
    <col min="15365" max="15369" width="8.42578125" style="302" customWidth="1"/>
    <col min="15370" max="15370" width="30.85546875" style="302" customWidth="1"/>
    <col min="15371" max="15613" width="9.140625" style="302"/>
    <col min="15614" max="15614" width="11.28515625" style="302" bestFit="1" customWidth="1"/>
    <col min="15615" max="15615" width="29.140625" style="302" bestFit="1" customWidth="1"/>
    <col min="15616" max="15616" width="12.5703125" style="302" customWidth="1"/>
    <col min="15617" max="15617" width="11" style="302" bestFit="1" customWidth="1"/>
    <col min="15618" max="15618" width="10.42578125" style="302" bestFit="1" customWidth="1"/>
    <col min="15619" max="15619" width="12.28515625" style="302" bestFit="1" customWidth="1"/>
    <col min="15620" max="15620" width="8.42578125" style="302" bestFit="1" customWidth="1"/>
    <col min="15621" max="15625" width="8.42578125" style="302" customWidth="1"/>
    <col min="15626" max="15626" width="30.85546875" style="302" customWidth="1"/>
    <col min="15627" max="15869" width="9.140625" style="302"/>
    <col min="15870" max="15870" width="11.28515625" style="302" bestFit="1" customWidth="1"/>
    <col min="15871" max="15871" width="29.140625" style="302" bestFit="1" customWidth="1"/>
    <col min="15872" max="15872" width="12.5703125" style="302" customWidth="1"/>
    <col min="15873" max="15873" width="11" style="302" bestFit="1" customWidth="1"/>
    <col min="15874" max="15874" width="10.42578125" style="302" bestFit="1" customWidth="1"/>
    <col min="15875" max="15875" width="12.28515625" style="302" bestFit="1" customWidth="1"/>
    <col min="15876" max="15876" width="8.42578125" style="302" bestFit="1" customWidth="1"/>
    <col min="15877" max="15881" width="8.42578125" style="302" customWidth="1"/>
    <col min="15882" max="15882" width="30.85546875" style="302" customWidth="1"/>
    <col min="15883" max="16125" width="9.140625" style="302"/>
    <col min="16126" max="16126" width="11.28515625" style="302" bestFit="1" customWidth="1"/>
    <col min="16127" max="16127" width="29.140625" style="302" bestFit="1" customWidth="1"/>
    <col min="16128" max="16128" width="12.5703125" style="302" customWidth="1"/>
    <col min="16129" max="16129" width="11" style="302" bestFit="1" customWidth="1"/>
    <col min="16130" max="16130" width="10.42578125" style="302" bestFit="1" customWidth="1"/>
    <col min="16131" max="16131" width="12.28515625" style="302" bestFit="1" customWidth="1"/>
    <col min="16132" max="16132" width="8.42578125" style="302" bestFit="1" customWidth="1"/>
    <col min="16133" max="16137" width="8.42578125" style="302" customWidth="1"/>
    <col min="16138" max="16138" width="30.85546875" style="302" customWidth="1"/>
    <col min="16139" max="16384" width="9.140625" style="302"/>
  </cols>
  <sheetData>
    <row r="1" spans="1:16" x14ac:dyDescent="0.25">
      <c r="A1" s="1992" t="s">
        <v>3024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3" t="s">
        <v>2918</v>
      </c>
      <c r="B2" s="1993"/>
      <c r="C2" s="1993"/>
      <c r="D2" s="1993"/>
      <c r="E2" s="1993"/>
      <c r="F2" s="1993"/>
      <c r="G2" s="1993"/>
      <c r="H2" s="1993"/>
      <c r="I2" s="1993"/>
      <c r="J2" s="1993"/>
      <c r="K2" s="1993"/>
      <c r="L2" s="1993"/>
      <c r="M2" s="1993"/>
      <c r="N2" s="1993"/>
      <c r="O2" s="1993"/>
      <c r="P2" s="1993"/>
    </row>
    <row r="3" spans="1:16" ht="15.75" thickBot="1" x14ac:dyDescent="0.3">
      <c r="A3" s="303"/>
      <c r="B3" s="304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6"/>
    </row>
    <row r="4" spans="1:16" s="307" customFormat="1" ht="45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2893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6" s="308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3"/>
    </row>
    <row r="7" spans="1:16" x14ac:dyDescent="0.25">
      <c r="A7" s="309"/>
      <c r="B7" s="310" t="s">
        <v>1</v>
      </c>
      <c r="C7" s="311"/>
      <c r="D7" s="312"/>
      <c r="E7" s="312"/>
      <c r="F7" s="313"/>
      <c r="G7" s="313"/>
      <c r="H7" s="314"/>
      <c r="I7" s="315"/>
      <c r="J7" s="316"/>
      <c r="K7" s="317"/>
      <c r="L7" s="318"/>
      <c r="M7" s="317"/>
      <c r="N7" s="318"/>
      <c r="O7" s="319"/>
      <c r="P7" s="320"/>
    </row>
    <row r="8" spans="1:16" x14ac:dyDescent="0.25">
      <c r="A8" s="309"/>
      <c r="B8" s="310"/>
      <c r="C8" s="321"/>
      <c r="D8" s="322"/>
      <c r="E8" s="322"/>
      <c r="F8" s="323"/>
      <c r="G8" s="323"/>
      <c r="H8" s="324"/>
      <c r="I8" s="325"/>
      <c r="J8" s="326"/>
      <c r="K8" s="327"/>
      <c r="L8" s="328"/>
      <c r="M8" s="327"/>
      <c r="N8" s="328"/>
      <c r="O8" s="329"/>
      <c r="P8" s="320"/>
    </row>
    <row r="9" spans="1:16" x14ac:dyDescent="0.25">
      <c r="A9" s="309"/>
      <c r="B9" s="330" t="s">
        <v>2744</v>
      </c>
      <c r="C9" s="321"/>
      <c r="D9" s="322"/>
      <c r="E9" s="322"/>
      <c r="F9" s="323"/>
      <c r="G9" s="323"/>
      <c r="H9" s="324"/>
      <c r="I9" s="325"/>
      <c r="J9" s="326"/>
      <c r="K9" s="327"/>
      <c r="L9" s="328"/>
      <c r="M9" s="327"/>
      <c r="N9" s="328"/>
      <c r="O9" s="329"/>
      <c r="P9" s="320"/>
    </row>
    <row r="10" spans="1:16" ht="14.45" customHeight="1" x14ac:dyDescent="0.25">
      <c r="A10" s="331">
        <v>620372703</v>
      </c>
      <c r="B10" s="332" t="s">
        <v>2858</v>
      </c>
      <c r="C10" s="251">
        <f>VLOOKUP(A10,'FFull Year'!A:D,4,0)</f>
        <v>0</v>
      </c>
      <c r="D10" s="152"/>
      <c r="E10" s="152"/>
      <c r="F10" s="151">
        <f>VLOOKUP(A10,'FFull Year'!A:E,5,0)</f>
        <v>0</v>
      </c>
      <c r="G10" s="151">
        <f>VLOOKUP(A10,'FTo Date'!A:C,3,0)</f>
        <v>14722.98</v>
      </c>
      <c r="H10" s="152">
        <f>F10-G10</f>
        <v>-14722.98</v>
      </c>
      <c r="I10" s="325">
        <v>83400</v>
      </c>
      <c r="J10" s="326">
        <f>F10+I10</f>
        <v>83400</v>
      </c>
      <c r="K10" s="174">
        <f>C10</f>
        <v>0</v>
      </c>
      <c r="L10" s="328"/>
      <c r="M10" s="327">
        <f>3700*12</f>
        <v>44400</v>
      </c>
      <c r="N10" s="328"/>
      <c r="O10" s="181">
        <f>SUM(K10:N10)</f>
        <v>44400</v>
      </c>
      <c r="P10" s="333"/>
    </row>
    <row r="11" spans="1:16" ht="14.45" customHeight="1" x14ac:dyDescent="0.25">
      <c r="A11" s="331">
        <v>620372706</v>
      </c>
      <c r="B11" s="332" t="s">
        <v>2738</v>
      </c>
      <c r="C11" s="251">
        <f>VLOOKUP(A11,'FFull Year'!A:D,4,0)</f>
        <v>0</v>
      </c>
      <c r="D11" s="152"/>
      <c r="E11" s="152"/>
      <c r="F11" s="151">
        <f>VLOOKUP(A11,'FFull Year'!A:E,5,0)</f>
        <v>0</v>
      </c>
      <c r="G11" s="151">
        <f>VLOOKUP(A11,'FTo Date'!A:C,3,0)</f>
        <v>-1796.9</v>
      </c>
      <c r="H11" s="152">
        <f>F11-G11</f>
        <v>1796.9</v>
      </c>
      <c r="I11" s="325">
        <v>-1800</v>
      </c>
      <c r="J11" s="326">
        <f>F11+I11</f>
        <v>-1800</v>
      </c>
      <c r="K11" s="174">
        <f>C11</f>
        <v>0</v>
      </c>
      <c r="L11" s="328"/>
      <c r="M11" s="327"/>
      <c r="N11" s="328"/>
      <c r="O11" s="181">
        <f>SUM(K11:N11)</f>
        <v>0</v>
      </c>
      <c r="P11" s="333"/>
    </row>
    <row r="12" spans="1:16" ht="14.45" customHeight="1" x14ac:dyDescent="0.25">
      <c r="A12" s="331"/>
      <c r="B12" s="330" t="s">
        <v>3066</v>
      </c>
      <c r="C12" s="321">
        <f t="shared" ref="C12:E12" si="0">SUM(C10:C11)</f>
        <v>0</v>
      </c>
      <c r="D12" s="322">
        <f t="shared" si="0"/>
        <v>0</v>
      </c>
      <c r="E12" s="322">
        <f t="shared" si="0"/>
        <v>0</v>
      </c>
      <c r="F12" s="334">
        <f>SUM(F10:F11)</f>
        <v>0</v>
      </c>
      <c r="G12" s="334">
        <f t="shared" ref="G12:O12" si="1">SUM(G10:G11)</f>
        <v>12926.08</v>
      </c>
      <c r="H12" s="322">
        <f t="shared" si="1"/>
        <v>-12926.08</v>
      </c>
      <c r="I12" s="335">
        <f t="shared" si="1"/>
        <v>81600</v>
      </c>
      <c r="J12" s="336">
        <f t="shared" si="1"/>
        <v>81600</v>
      </c>
      <c r="K12" s="337">
        <f t="shared" si="1"/>
        <v>0</v>
      </c>
      <c r="L12" s="338">
        <f t="shared" si="1"/>
        <v>0</v>
      </c>
      <c r="M12" s="337">
        <f t="shared" si="1"/>
        <v>44400</v>
      </c>
      <c r="N12" s="338">
        <f t="shared" si="1"/>
        <v>0</v>
      </c>
      <c r="O12" s="339">
        <f t="shared" si="1"/>
        <v>44400</v>
      </c>
      <c r="P12" s="333"/>
    </row>
    <row r="13" spans="1:16" ht="14.45" customHeight="1" x14ac:dyDescent="0.25">
      <c r="A13" s="331"/>
      <c r="B13" s="332"/>
      <c r="C13" s="340"/>
      <c r="D13" s="324"/>
      <c r="E13" s="324"/>
      <c r="F13" s="323"/>
      <c r="G13" s="323"/>
      <c r="H13" s="324"/>
      <c r="I13" s="325"/>
      <c r="J13" s="326"/>
      <c r="K13" s="341"/>
      <c r="L13" s="328"/>
      <c r="M13" s="327"/>
      <c r="N13" s="328"/>
      <c r="O13" s="329"/>
      <c r="P13" s="333"/>
    </row>
    <row r="14" spans="1:16" ht="14.45" customHeight="1" thickBot="1" x14ac:dyDescent="0.3">
      <c r="A14" s="342"/>
      <c r="B14" s="343" t="s">
        <v>3067</v>
      </c>
      <c r="C14" s="344">
        <f t="shared" ref="C14:E14" si="2">C12</f>
        <v>0</v>
      </c>
      <c r="D14" s="345">
        <f t="shared" si="2"/>
        <v>0</v>
      </c>
      <c r="E14" s="345">
        <f t="shared" si="2"/>
        <v>0</v>
      </c>
      <c r="F14" s="346">
        <f>F12</f>
        <v>0</v>
      </c>
      <c r="G14" s="346">
        <f t="shared" ref="G14:O14" si="3">G12</f>
        <v>12926.08</v>
      </c>
      <c r="H14" s="345">
        <f t="shared" si="3"/>
        <v>-12926.08</v>
      </c>
      <c r="I14" s="347">
        <f t="shared" si="3"/>
        <v>81600</v>
      </c>
      <c r="J14" s="348">
        <f t="shared" si="3"/>
        <v>81600</v>
      </c>
      <c r="K14" s="349">
        <f t="shared" si="3"/>
        <v>0</v>
      </c>
      <c r="L14" s="350">
        <f t="shared" si="3"/>
        <v>0</v>
      </c>
      <c r="M14" s="349">
        <f t="shared" si="3"/>
        <v>44400</v>
      </c>
      <c r="N14" s="350">
        <f t="shared" si="3"/>
        <v>0</v>
      </c>
      <c r="O14" s="351">
        <f t="shared" si="3"/>
        <v>44400</v>
      </c>
      <c r="P14" s="352"/>
    </row>
    <row r="15" spans="1:16" s="358" customFormat="1" x14ac:dyDescent="0.25">
      <c r="A15" s="353"/>
      <c r="B15" s="354"/>
      <c r="C15" s="355"/>
      <c r="D15" s="355"/>
      <c r="E15" s="355"/>
      <c r="F15" s="356"/>
      <c r="G15" s="356"/>
      <c r="H15" s="356"/>
      <c r="I15" s="356"/>
      <c r="J15" s="356"/>
      <c r="K15" s="356"/>
      <c r="L15" s="356"/>
      <c r="M15" s="356"/>
      <c r="N15" s="356"/>
      <c r="O15" s="356"/>
      <c r="P15" s="357"/>
    </row>
    <row r="16" spans="1:16" s="358" customFormat="1" x14ac:dyDescent="0.25">
      <c r="A16" s="360"/>
      <c r="C16" s="356"/>
      <c r="D16" s="356"/>
      <c r="E16" s="356"/>
      <c r="F16" s="359"/>
      <c r="G16" s="356"/>
      <c r="H16" s="356"/>
      <c r="I16" s="356"/>
      <c r="J16" s="356"/>
      <c r="K16" s="356"/>
      <c r="L16" s="356"/>
      <c r="M16" s="356"/>
      <c r="N16" s="356"/>
      <c r="O16" s="356"/>
      <c r="P16" s="357"/>
    </row>
    <row r="17" spans="1:16" s="358" customFormat="1" x14ac:dyDescent="0.25">
      <c r="A17" s="360"/>
      <c r="C17" s="356"/>
      <c r="D17" s="356"/>
      <c r="E17" s="356"/>
      <c r="F17" s="359"/>
      <c r="G17" s="356"/>
      <c r="H17" s="356"/>
      <c r="I17" s="356"/>
      <c r="J17" s="356"/>
      <c r="K17" s="356"/>
      <c r="L17" s="356"/>
      <c r="M17" s="356"/>
      <c r="N17" s="356"/>
      <c r="O17" s="356"/>
      <c r="P17" s="357"/>
    </row>
    <row r="18" spans="1:16" s="358" customFormat="1" x14ac:dyDescent="0.25">
      <c r="A18" s="360"/>
      <c r="C18" s="356"/>
      <c r="D18" s="356"/>
      <c r="E18" s="356"/>
      <c r="F18" s="361"/>
      <c r="G18" s="356"/>
      <c r="H18" s="356"/>
      <c r="I18" s="356"/>
      <c r="J18" s="356"/>
      <c r="K18" s="356"/>
      <c r="L18" s="356"/>
      <c r="M18" s="356"/>
      <c r="N18" s="356"/>
      <c r="O18" s="356"/>
      <c r="P18" s="357"/>
    </row>
    <row r="19" spans="1:16" s="358" customFormat="1" x14ac:dyDescent="0.25">
      <c r="A19" s="360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7"/>
    </row>
    <row r="20" spans="1:16" s="358" customFormat="1" x14ac:dyDescent="0.25">
      <c r="A20" s="360"/>
      <c r="C20" s="356"/>
      <c r="D20" s="356"/>
      <c r="E20" s="356"/>
      <c r="F20" s="356"/>
      <c r="G20" s="356"/>
      <c r="H20" s="356"/>
      <c r="I20" s="356"/>
      <c r="J20" s="356"/>
      <c r="K20" s="356"/>
      <c r="L20" s="356"/>
      <c r="M20" s="356"/>
      <c r="N20" s="356"/>
      <c r="O20" s="356"/>
      <c r="P20" s="357"/>
    </row>
    <row r="21" spans="1:16" s="358" customFormat="1" x14ac:dyDescent="0.25">
      <c r="A21" s="360"/>
      <c r="C21" s="356"/>
      <c r="D21" s="356"/>
      <c r="E21" s="356"/>
      <c r="F21" s="356"/>
      <c r="G21" s="356"/>
      <c r="H21" s="356"/>
      <c r="I21" s="356"/>
      <c r="J21" s="356"/>
      <c r="K21" s="356"/>
      <c r="L21" s="356"/>
      <c r="M21" s="356"/>
      <c r="N21" s="356"/>
      <c r="O21" s="356"/>
      <c r="P21" s="357"/>
    </row>
    <row r="22" spans="1:16" s="358" customFormat="1" x14ac:dyDescent="0.25">
      <c r="A22" s="353"/>
      <c r="C22" s="356"/>
      <c r="D22" s="356"/>
      <c r="E22" s="356"/>
      <c r="F22" s="356"/>
      <c r="G22" s="356"/>
      <c r="H22" s="356"/>
      <c r="I22" s="356"/>
      <c r="J22" s="356"/>
      <c r="K22" s="356"/>
      <c r="L22" s="356"/>
      <c r="M22" s="356"/>
      <c r="N22" s="356"/>
      <c r="O22" s="356"/>
      <c r="P22" s="357"/>
    </row>
    <row r="23" spans="1:16" s="363" customFormat="1" x14ac:dyDescent="0.25">
      <c r="A23" s="362"/>
      <c r="C23" s="364"/>
      <c r="D23" s="364"/>
      <c r="E23" s="364"/>
      <c r="F23" s="364"/>
      <c r="G23" s="364"/>
      <c r="H23" s="364"/>
      <c r="I23" s="356"/>
      <c r="J23" s="364"/>
      <c r="K23" s="364"/>
      <c r="L23" s="364"/>
      <c r="M23" s="364"/>
      <c r="N23" s="364"/>
      <c r="O23" s="364"/>
      <c r="P23" s="365"/>
    </row>
    <row r="24" spans="1:16" x14ac:dyDescent="0.25">
      <c r="C24" s="367"/>
      <c r="D24" s="367"/>
      <c r="E24" s="367"/>
      <c r="F24" s="367"/>
      <c r="G24" s="367"/>
      <c r="H24" s="367"/>
      <c r="I24" s="356"/>
      <c r="J24" s="367"/>
      <c r="K24" s="367"/>
      <c r="L24" s="367"/>
      <c r="M24" s="367"/>
      <c r="N24" s="367"/>
      <c r="O24" s="367"/>
    </row>
    <row r="25" spans="1:16" x14ac:dyDescent="0.25">
      <c r="C25" s="367"/>
      <c r="D25" s="367"/>
      <c r="E25" s="367"/>
      <c r="F25" s="367"/>
      <c r="G25" s="367"/>
      <c r="H25" s="367"/>
      <c r="I25" s="367"/>
      <c r="J25" s="367"/>
      <c r="K25" s="367"/>
      <c r="L25" s="367"/>
      <c r="M25" s="367"/>
      <c r="N25" s="367"/>
      <c r="O25" s="367"/>
    </row>
    <row r="26" spans="1:16" x14ac:dyDescent="0.25">
      <c r="C26" s="367"/>
      <c r="D26" s="367"/>
      <c r="E26" s="367"/>
      <c r="F26" s="367"/>
      <c r="G26" s="367"/>
      <c r="H26" s="367"/>
      <c r="I26" s="367"/>
      <c r="J26" s="367"/>
      <c r="K26" s="367"/>
      <c r="L26" s="367"/>
      <c r="M26" s="367"/>
      <c r="N26" s="367"/>
      <c r="O26" s="367"/>
    </row>
    <row r="27" spans="1:16" x14ac:dyDescent="0.25">
      <c r="C27" s="367"/>
      <c r="D27" s="367"/>
      <c r="E27" s="367"/>
      <c r="F27" s="367"/>
      <c r="G27" s="367"/>
      <c r="H27" s="367"/>
      <c r="I27" s="367"/>
      <c r="J27" s="367"/>
      <c r="K27" s="367"/>
      <c r="L27" s="367"/>
      <c r="M27" s="367"/>
      <c r="N27" s="367"/>
      <c r="O27" s="367"/>
    </row>
    <row r="28" spans="1:16" x14ac:dyDescent="0.25"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</row>
    <row r="29" spans="1:16" x14ac:dyDescent="0.25">
      <c r="C29" s="367"/>
      <c r="D29" s="367"/>
      <c r="E29" s="367"/>
      <c r="F29" s="367"/>
      <c r="G29" s="367"/>
      <c r="H29" s="367"/>
      <c r="I29" s="367"/>
      <c r="J29" s="367"/>
      <c r="K29" s="367"/>
      <c r="L29" s="367"/>
      <c r="M29" s="367"/>
      <c r="N29" s="367"/>
      <c r="O29" s="367"/>
    </row>
    <row r="30" spans="1:16" x14ac:dyDescent="0.25">
      <c r="C30" s="367"/>
      <c r="D30" s="367"/>
      <c r="E30" s="367"/>
      <c r="F30" s="367"/>
      <c r="G30" s="367"/>
      <c r="H30" s="367"/>
      <c r="I30" s="367"/>
      <c r="J30" s="367"/>
      <c r="K30" s="367"/>
      <c r="L30" s="367"/>
      <c r="M30" s="367"/>
      <c r="N30" s="367"/>
      <c r="O30" s="367"/>
    </row>
    <row r="31" spans="1:16" x14ac:dyDescent="0.25">
      <c r="A31" s="302"/>
      <c r="C31" s="367"/>
      <c r="D31" s="367"/>
      <c r="E31" s="367"/>
      <c r="F31" s="367"/>
      <c r="G31" s="367"/>
      <c r="H31" s="367"/>
      <c r="I31" s="367"/>
      <c r="J31" s="367"/>
      <c r="K31" s="367"/>
      <c r="L31" s="367"/>
      <c r="M31" s="367"/>
      <c r="N31" s="367"/>
      <c r="O31" s="367"/>
    </row>
    <row r="32" spans="1:16" x14ac:dyDescent="0.25">
      <c r="A32" s="302"/>
      <c r="C32" s="367"/>
      <c r="D32" s="367"/>
      <c r="E32" s="367"/>
      <c r="F32" s="367"/>
      <c r="G32" s="367"/>
      <c r="H32" s="367"/>
      <c r="I32" s="367"/>
      <c r="J32" s="367"/>
      <c r="K32" s="367"/>
      <c r="L32" s="367"/>
      <c r="M32" s="367"/>
      <c r="N32" s="367"/>
      <c r="O32" s="367"/>
    </row>
    <row r="33" spans="1:15" x14ac:dyDescent="0.25">
      <c r="A33" s="302"/>
      <c r="C33" s="367"/>
      <c r="D33" s="367"/>
      <c r="E33" s="367"/>
      <c r="F33" s="367"/>
      <c r="G33" s="367"/>
      <c r="H33" s="367"/>
      <c r="I33" s="367"/>
      <c r="J33" s="367"/>
      <c r="K33" s="367"/>
      <c r="L33" s="367"/>
      <c r="M33" s="367"/>
      <c r="N33" s="367"/>
      <c r="O33" s="367"/>
    </row>
    <row r="34" spans="1:15" x14ac:dyDescent="0.25">
      <c r="A34" s="302"/>
      <c r="C34" s="367"/>
      <c r="D34" s="367"/>
      <c r="E34" s="367"/>
      <c r="F34" s="367"/>
      <c r="G34" s="367"/>
      <c r="H34" s="367"/>
      <c r="I34" s="367"/>
      <c r="J34" s="367"/>
      <c r="K34" s="367"/>
      <c r="L34" s="367"/>
      <c r="M34" s="367"/>
      <c r="N34" s="367"/>
      <c r="O34" s="367"/>
    </row>
    <row r="35" spans="1:15" x14ac:dyDescent="0.25">
      <c r="A35" s="302"/>
      <c r="C35" s="367"/>
      <c r="D35" s="367"/>
      <c r="E35" s="367"/>
      <c r="F35" s="367"/>
      <c r="G35" s="367"/>
      <c r="H35" s="367"/>
      <c r="I35" s="367"/>
      <c r="J35" s="367"/>
      <c r="K35" s="367"/>
      <c r="L35" s="367"/>
      <c r="M35" s="367"/>
      <c r="N35" s="367"/>
      <c r="O35" s="367"/>
    </row>
    <row r="36" spans="1:15" x14ac:dyDescent="0.25">
      <c r="A36" s="302"/>
      <c r="C36" s="367"/>
      <c r="D36" s="367"/>
      <c r="E36" s="367"/>
      <c r="F36" s="367"/>
      <c r="G36" s="367"/>
      <c r="H36" s="367"/>
      <c r="I36" s="367"/>
      <c r="J36" s="367"/>
      <c r="K36" s="367"/>
      <c r="L36" s="367"/>
      <c r="M36" s="367"/>
      <c r="N36" s="367"/>
      <c r="O36" s="367"/>
    </row>
    <row r="37" spans="1:15" x14ac:dyDescent="0.25">
      <c r="A37" s="302"/>
      <c r="C37" s="367"/>
      <c r="D37" s="367"/>
      <c r="E37" s="367"/>
      <c r="F37" s="367"/>
      <c r="G37" s="367"/>
      <c r="H37" s="367"/>
      <c r="I37" s="367"/>
      <c r="J37" s="367"/>
      <c r="K37" s="367"/>
      <c r="L37" s="367"/>
      <c r="M37" s="367"/>
      <c r="N37" s="367"/>
      <c r="O37" s="367"/>
    </row>
    <row r="38" spans="1:15" x14ac:dyDescent="0.25">
      <c r="A38" s="302"/>
      <c r="C38" s="367"/>
      <c r="D38" s="367"/>
      <c r="E38" s="367"/>
      <c r="F38" s="367"/>
      <c r="G38" s="367"/>
      <c r="H38" s="367"/>
      <c r="I38" s="367"/>
      <c r="J38" s="367"/>
      <c r="K38" s="367"/>
      <c r="L38" s="367"/>
      <c r="M38" s="367"/>
      <c r="N38" s="367"/>
      <c r="O38" s="367"/>
    </row>
    <row r="39" spans="1:15" x14ac:dyDescent="0.25">
      <c r="A39" s="302"/>
      <c r="C39" s="367"/>
      <c r="D39" s="367"/>
      <c r="E39" s="367"/>
      <c r="F39" s="367"/>
      <c r="G39" s="367"/>
      <c r="H39" s="367"/>
      <c r="I39" s="367"/>
      <c r="J39" s="367"/>
      <c r="K39" s="367"/>
      <c r="L39" s="367"/>
      <c r="M39" s="367"/>
      <c r="N39" s="367"/>
      <c r="O39" s="367"/>
    </row>
    <row r="40" spans="1:15" x14ac:dyDescent="0.25">
      <c r="A40" s="302"/>
      <c r="C40" s="367"/>
      <c r="D40" s="367"/>
      <c r="E40" s="367"/>
      <c r="F40" s="367"/>
      <c r="G40" s="367"/>
      <c r="H40" s="367"/>
      <c r="I40" s="367"/>
      <c r="J40" s="367"/>
      <c r="K40" s="367"/>
      <c r="L40" s="367"/>
      <c r="M40" s="367"/>
      <c r="N40" s="367"/>
      <c r="O40" s="367"/>
    </row>
    <row r="41" spans="1:15" x14ac:dyDescent="0.25">
      <c r="A41" s="302"/>
      <c r="C41" s="367"/>
      <c r="D41" s="367"/>
      <c r="E41" s="367"/>
      <c r="F41" s="367"/>
      <c r="G41" s="367"/>
      <c r="H41" s="367"/>
      <c r="I41" s="367"/>
      <c r="J41" s="367"/>
      <c r="K41" s="367"/>
      <c r="L41" s="367"/>
      <c r="M41" s="367"/>
      <c r="N41" s="367"/>
      <c r="O41" s="367"/>
    </row>
    <row r="42" spans="1:15" x14ac:dyDescent="0.25">
      <c r="A42" s="302"/>
      <c r="C42" s="367"/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</row>
    <row r="43" spans="1:15" x14ac:dyDescent="0.25">
      <c r="A43" s="302"/>
      <c r="C43" s="367"/>
      <c r="D43" s="367"/>
      <c r="E43" s="367"/>
      <c r="F43" s="367"/>
      <c r="G43" s="367"/>
      <c r="H43" s="367"/>
      <c r="I43" s="367"/>
      <c r="J43" s="367"/>
      <c r="K43" s="367"/>
      <c r="L43" s="367"/>
      <c r="M43" s="367"/>
      <c r="N43" s="367"/>
      <c r="O43" s="367"/>
    </row>
    <row r="44" spans="1:15" x14ac:dyDescent="0.25">
      <c r="A44" s="302"/>
      <c r="C44" s="367"/>
      <c r="D44" s="367"/>
      <c r="E44" s="367"/>
      <c r="F44" s="367"/>
      <c r="G44" s="367"/>
      <c r="H44" s="367"/>
      <c r="I44" s="367"/>
      <c r="J44" s="367"/>
      <c r="K44" s="367"/>
      <c r="L44" s="367"/>
      <c r="M44" s="367"/>
      <c r="N44" s="367"/>
      <c r="O44" s="367"/>
    </row>
    <row r="45" spans="1:15" x14ac:dyDescent="0.25">
      <c r="A45" s="302"/>
      <c r="C45" s="367"/>
      <c r="D45" s="367"/>
      <c r="E45" s="367"/>
      <c r="F45" s="367"/>
      <c r="G45" s="367"/>
      <c r="H45" s="367"/>
      <c r="I45" s="367"/>
      <c r="J45" s="367"/>
      <c r="K45" s="367"/>
      <c r="L45" s="367"/>
      <c r="M45" s="367"/>
      <c r="N45" s="367"/>
      <c r="O45" s="367"/>
    </row>
    <row r="46" spans="1:15" x14ac:dyDescent="0.25">
      <c r="A46" s="302"/>
      <c r="C46" s="367"/>
      <c r="D46" s="367"/>
      <c r="E46" s="367"/>
      <c r="F46" s="367"/>
      <c r="G46" s="367"/>
      <c r="H46" s="367"/>
      <c r="I46" s="367"/>
      <c r="J46" s="367"/>
      <c r="K46" s="367"/>
      <c r="L46" s="367"/>
      <c r="M46" s="367"/>
      <c r="N46" s="367"/>
      <c r="O46" s="367"/>
    </row>
    <row r="47" spans="1:15" x14ac:dyDescent="0.25">
      <c r="A47" s="302"/>
      <c r="C47" s="367"/>
      <c r="D47" s="367"/>
      <c r="E47" s="367"/>
      <c r="F47" s="367"/>
      <c r="G47" s="367"/>
      <c r="H47" s="367"/>
      <c r="I47" s="367"/>
      <c r="J47" s="367"/>
      <c r="K47" s="367"/>
      <c r="L47" s="367"/>
      <c r="M47" s="367"/>
      <c r="N47" s="367"/>
      <c r="O47" s="367"/>
    </row>
    <row r="48" spans="1:15" x14ac:dyDescent="0.25">
      <c r="A48" s="302"/>
      <c r="C48" s="367"/>
      <c r="D48" s="367"/>
      <c r="E48" s="367"/>
      <c r="F48" s="367"/>
      <c r="G48" s="367"/>
      <c r="H48" s="367"/>
      <c r="I48" s="367"/>
      <c r="J48" s="367"/>
      <c r="K48" s="367"/>
      <c r="L48" s="367"/>
      <c r="M48" s="367"/>
      <c r="N48" s="367"/>
      <c r="O48" s="367"/>
    </row>
    <row r="49" spans="1:15" x14ac:dyDescent="0.25">
      <c r="A49" s="302"/>
      <c r="C49" s="367"/>
      <c r="D49" s="367"/>
      <c r="E49" s="367"/>
      <c r="F49" s="367"/>
      <c r="G49" s="367"/>
      <c r="H49" s="367"/>
      <c r="I49" s="367"/>
      <c r="J49" s="367"/>
      <c r="K49" s="367"/>
      <c r="L49" s="367"/>
      <c r="M49" s="367"/>
      <c r="N49" s="367"/>
      <c r="O49" s="367"/>
    </row>
    <row r="50" spans="1:15" x14ac:dyDescent="0.25">
      <c r="A50" s="302"/>
      <c r="C50" s="367"/>
      <c r="D50" s="367"/>
      <c r="E50" s="367"/>
      <c r="F50" s="367"/>
      <c r="G50" s="367"/>
      <c r="H50" s="367"/>
      <c r="I50" s="367"/>
      <c r="J50" s="367"/>
      <c r="K50" s="367"/>
      <c r="L50" s="367"/>
      <c r="M50" s="367"/>
      <c r="N50" s="367"/>
      <c r="O50" s="367"/>
    </row>
    <row r="51" spans="1:15" x14ac:dyDescent="0.25">
      <c r="A51" s="302"/>
      <c r="C51" s="367"/>
      <c r="D51" s="367"/>
      <c r="E51" s="367"/>
      <c r="F51" s="367"/>
      <c r="G51" s="367"/>
      <c r="H51" s="367"/>
      <c r="I51" s="367"/>
      <c r="J51" s="367"/>
      <c r="K51" s="367"/>
      <c r="L51" s="367"/>
      <c r="M51" s="367"/>
      <c r="N51" s="367"/>
      <c r="O51" s="367"/>
    </row>
    <row r="52" spans="1:15" x14ac:dyDescent="0.25">
      <c r="A52" s="302"/>
      <c r="C52" s="367"/>
      <c r="D52" s="367"/>
      <c r="E52" s="367"/>
      <c r="F52" s="367"/>
      <c r="G52" s="367"/>
      <c r="H52" s="367"/>
      <c r="I52" s="367"/>
      <c r="J52" s="367"/>
      <c r="K52" s="367"/>
      <c r="L52" s="367"/>
      <c r="M52" s="367"/>
      <c r="N52" s="367"/>
      <c r="O52" s="367"/>
    </row>
    <row r="53" spans="1:15" x14ac:dyDescent="0.25">
      <c r="A53" s="302"/>
      <c r="C53" s="367"/>
      <c r="D53" s="367"/>
      <c r="E53" s="367"/>
      <c r="F53" s="367"/>
      <c r="G53" s="367"/>
      <c r="H53" s="367"/>
      <c r="I53" s="367"/>
      <c r="J53" s="367"/>
      <c r="K53" s="367"/>
      <c r="L53" s="367"/>
      <c r="M53" s="367"/>
      <c r="N53" s="367"/>
      <c r="O53" s="367"/>
    </row>
    <row r="54" spans="1:15" x14ac:dyDescent="0.25">
      <c r="A54" s="302"/>
      <c r="C54" s="367"/>
      <c r="D54" s="367"/>
      <c r="E54" s="367"/>
      <c r="F54" s="367"/>
      <c r="G54" s="367"/>
      <c r="H54" s="367"/>
      <c r="I54" s="367"/>
      <c r="J54" s="367"/>
      <c r="K54" s="367"/>
      <c r="L54" s="367"/>
      <c r="M54" s="367"/>
      <c r="N54" s="367"/>
      <c r="O54" s="367"/>
    </row>
    <row r="55" spans="1:15" x14ac:dyDescent="0.25">
      <c r="A55" s="302"/>
      <c r="C55" s="367"/>
      <c r="D55" s="367"/>
      <c r="E55" s="367"/>
      <c r="F55" s="367"/>
      <c r="G55" s="367"/>
      <c r="H55" s="367"/>
      <c r="I55" s="367"/>
      <c r="J55" s="367"/>
      <c r="K55" s="367"/>
      <c r="L55" s="367"/>
      <c r="M55" s="367"/>
      <c r="N55" s="367"/>
      <c r="O55" s="367"/>
    </row>
    <row r="56" spans="1:15" x14ac:dyDescent="0.25">
      <c r="A56" s="302"/>
      <c r="C56" s="367"/>
      <c r="D56" s="367"/>
      <c r="E56" s="367"/>
      <c r="F56" s="367"/>
      <c r="G56" s="367"/>
      <c r="H56" s="367"/>
      <c r="I56" s="367"/>
      <c r="J56" s="367"/>
      <c r="K56" s="367"/>
      <c r="L56" s="367"/>
      <c r="M56" s="367"/>
      <c r="N56" s="367"/>
      <c r="O56" s="367"/>
    </row>
    <row r="57" spans="1:15" x14ac:dyDescent="0.25">
      <c r="A57" s="302"/>
      <c r="C57" s="367"/>
      <c r="D57" s="367"/>
      <c r="E57" s="367"/>
      <c r="F57" s="367"/>
      <c r="G57" s="367"/>
      <c r="H57" s="367"/>
      <c r="I57" s="367"/>
      <c r="J57" s="367"/>
      <c r="K57" s="367"/>
      <c r="L57" s="367"/>
      <c r="M57" s="367"/>
      <c r="N57" s="367"/>
      <c r="O57" s="367"/>
    </row>
    <row r="58" spans="1:15" x14ac:dyDescent="0.25">
      <c r="A58" s="302"/>
      <c r="C58" s="367"/>
      <c r="D58" s="367"/>
      <c r="E58" s="367"/>
      <c r="F58" s="367"/>
      <c r="G58" s="367"/>
      <c r="H58" s="367"/>
      <c r="I58" s="367"/>
      <c r="J58" s="367"/>
      <c r="K58" s="367"/>
      <c r="L58" s="367"/>
      <c r="M58" s="367"/>
      <c r="N58" s="367"/>
      <c r="O58" s="367"/>
    </row>
    <row r="59" spans="1:15" x14ac:dyDescent="0.25">
      <c r="A59" s="302"/>
      <c r="C59" s="367"/>
      <c r="D59" s="367"/>
      <c r="E59" s="367"/>
      <c r="F59" s="367"/>
      <c r="G59" s="367"/>
      <c r="H59" s="367"/>
      <c r="I59" s="367"/>
      <c r="J59" s="367"/>
      <c r="K59" s="367"/>
      <c r="L59" s="367"/>
      <c r="M59" s="367"/>
      <c r="N59" s="367"/>
      <c r="O59" s="367"/>
    </row>
    <row r="60" spans="1:15" x14ac:dyDescent="0.25">
      <c r="A60" s="302"/>
      <c r="C60" s="367"/>
      <c r="D60" s="367"/>
      <c r="E60" s="367"/>
      <c r="F60" s="367"/>
      <c r="G60" s="367"/>
      <c r="H60" s="367"/>
      <c r="I60" s="367"/>
      <c r="J60" s="367"/>
      <c r="K60" s="367"/>
      <c r="L60" s="367"/>
      <c r="M60" s="367"/>
      <c r="N60" s="367"/>
      <c r="O60" s="367"/>
    </row>
    <row r="61" spans="1:15" x14ac:dyDescent="0.25">
      <c r="A61" s="302"/>
      <c r="C61" s="367"/>
      <c r="D61" s="367"/>
      <c r="E61" s="367"/>
      <c r="F61" s="367"/>
      <c r="G61" s="367"/>
      <c r="H61" s="367"/>
      <c r="I61" s="367"/>
      <c r="J61" s="367"/>
      <c r="K61" s="367"/>
      <c r="L61" s="367"/>
      <c r="M61" s="367"/>
      <c r="N61" s="367"/>
      <c r="O61" s="367"/>
    </row>
    <row r="62" spans="1:15" x14ac:dyDescent="0.25">
      <c r="A62" s="302"/>
      <c r="C62" s="367"/>
      <c r="D62" s="367"/>
      <c r="E62" s="367"/>
      <c r="F62" s="367"/>
      <c r="G62" s="367"/>
      <c r="H62" s="367"/>
      <c r="I62" s="367"/>
      <c r="J62" s="367"/>
      <c r="K62" s="367"/>
      <c r="L62" s="367"/>
      <c r="M62" s="367"/>
      <c r="N62" s="367"/>
      <c r="O62" s="367"/>
    </row>
    <row r="63" spans="1:15" x14ac:dyDescent="0.25">
      <c r="A63" s="302"/>
      <c r="C63" s="367"/>
      <c r="D63" s="367"/>
      <c r="E63" s="367"/>
      <c r="F63" s="367"/>
      <c r="G63" s="367"/>
      <c r="H63" s="367"/>
      <c r="I63" s="367"/>
      <c r="J63" s="367"/>
      <c r="K63" s="367"/>
      <c r="L63" s="367"/>
      <c r="M63" s="367"/>
      <c r="N63" s="367"/>
      <c r="O63" s="367"/>
    </row>
    <row r="64" spans="1:15" x14ac:dyDescent="0.25">
      <c r="A64" s="302"/>
      <c r="C64" s="367"/>
      <c r="D64" s="367"/>
      <c r="E64" s="367"/>
      <c r="F64" s="367"/>
      <c r="G64" s="367"/>
      <c r="H64" s="367"/>
      <c r="I64" s="367"/>
      <c r="J64" s="367"/>
      <c r="K64" s="367"/>
      <c r="L64" s="367"/>
      <c r="M64" s="367"/>
      <c r="N64" s="367"/>
      <c r="O64" s="367"/>
    </row>
    <row r="65" spans="1:15" x14ac:dyDescent="0.25">
      <c r="A65" s="302"/>
      <c r="C65" s="367"/>
      <c r="D65" s="367"/>
      <c r="E65" s="367"/>
      <c r="F65" s="367"/>
      <c r="G65" s="367"/>
      <c r="H65" s="367"/>
      <c r="I65" s="367"/>
      <c r="J65" s="367"/>
      <c r="K65" s="367"/>
      <c r="L65" s="367"/>
      <c r="M65" s="367"/>
      <c r="N65" s="367"/>
      <c r="O65" s="367"/>
    </row>
    <row r="66" spans="1:15" x14ac:dyDescent="0.25">
      <c r="A66" s="302"/>
      <c r="C66" s="367"/>
      <c r="D66" s="367"/>
      <c r="E66" s="367"/>
      <c r="F66" s="367"/>
      <c r="G66" s="367"/>
      <c r="H66" s="367"/>
      <c r="I66" s="367"/>
      <c r="J66" s="367"/>
      <c r="K66" s="367"/>
      <c r="L66" s="367"/>
      <c r="M66" s="367"/>
      <c r="N66" s="367"/>
      <c r="O66" s="367"/>
    </row>
    <row r="67" spans="1:15" x14ac:dyDescent="0.25">
      <c r="A67" s="302"/>
      <c r="C67" s="367"/>
      <c r="D67" s="367"/>
      <c r="E67" s="367"/>
      <c r="F67" s="367"/>
      <c r="G67" s="367"/>
      <c r="H67" s="367"/>
      <c r="I67" s="367"/>
      <c r="J67" s="367"/>
      <c r="K67" s="367"/>
      <c r="L67" s="367"/>
      <c r="M67" s="367"/>
      <c r="N67" s="367"/>
      <c r="O67" s="367"/>
    </row>
    <row r="68" spans="1:15" x14ac:dyDescent="0.25">
      <c r="A68" s="302"/>
      <c r="C68" s="367"/>
      <c r="D68" s="367"/>
      <c r="E68" s="367"/>
      <c r="F68" s="367"/>
      <c r="G68" s="367"/>
      <c r="H68" s="367"/>
      <c r="I68" s="367"/>
      <c r="J68" s="367"/>
      <c r="K68" s="367"/>
      <c r="L68" s="367"/>
      <c r="M68" s="367"/>
      <c r="N68" s="367"/>
      <c r="O68" s="367"/>
    </row>
    <row r="69" spans="1:15" x14ac:dyDescent="0.25">
      <c r="A69" s="302"/>
      <c r="C69" s="367"/>
      <c r="D69" s="367"/>
      <c r="E69" s="367"/>
      <c r="F69" s="367"/>
      <c r="G69" s="367"/>
      <c r="H69" s="367"/>
      <c r="I69" s="367"/>
      <c r="J69" s="367"/>
      <c r="K69" s="367"/>
      <c r="L69" s="367"/>
      <c r="M69" s="367"/>
      <c r="N69" s="367"/>
      <c r="O69" s="367"/>
    </row>
    <row r="70" spans="1:15" x14ac:dyDescent="0.25">
      <c r="A70" s="302"/>
      <c r="C70" s="367"/>
      <c r="D70" s="367"/>
      <c r="E70" s="367"/>
      <c r="F70" s="367"/>
      <c r="G70" s="367"/>
      <c r="H70" s="367"/>
      <c r="I70" s="367"/>
      <c r="J70" s="367"/>
      <c r="K70" s="367"/>
      <c r="L70" s="367"/>
      <c r="M70" s="367"/>
      <c r="N70" s="367"/>
      <c r="O70" s="367"/>
    </row>
    <row r="71" spans="1:15" x14ac:dyDescent="0.25">
      <c r="A71" s="302"/>
      <c r="C71" s="367"/>
      <c r="D71" s="367"/>
      <c r="E71" s="367"/>
      <c r="F71" s="367"/>
      <c r="G71" s="367"/>
      <c r="H71" s="367"/>
      <c r="I71" s="367"/>
      <c r="J71" s="367"/>
      <c r="K71" s="367"/>
      <c r="L71" s="367"/>
      <c r="M71" s="367"/>
      <c r="N71" s="367"/>
      <c r="O71" s="367"/>
    </row>
    <row r="72" spans="1:15" x14ac:dyDescent="0.25">
      <c r="A72" s="302"/>
      <c r="C72" s="367"/>
      <c r="D72" s="367"/>
      <c r="E72" s="367"/>
      <c r="F72" s="367"/>
      <c r="G72" s="367"/>
      <c r="H72" s="367"/>
      <c r="I72" s="367"/>
      <c r="J72" s="367"/>
      <c r="K72" s="367"/>
      <c r="L72" s="367"/>
      <c r="M72" s="367"/>
      <c r="N72" s="367"/>
      <c r="O72" s="367"/>
    </row>
    <row r="73" spans="1:15" x14ac:dyDescent="0.25">
      <c r="A73" s="302"/>
      <c r="C73" s="367"/>
      <c r="D73" s="367"/>
      <c r="E73" s="367"/>
      <c r="F73" s="367"/>
      <c r="G73" s="367"/>
      <c r="H73" s="367"/>
      <c r="I73" s="367"/>
      <c r="J73" s="367"/>
      <c r="K73" s="367"/>
      <c r="L73" s="367"/>
      <c r="M73" s="367"/>
      <c r="N73" s="367"/>
      <c r="O73" s="367"/>
    </row>
    <row r="74" spans="1:15" x14ac:dyDescent="0.25">
      <c r="A74" s="302"/>
      <c r="C74" s="367"/>
      <c r="D74" s="367"/>
      <c r="E74" s="367"/>
      <c r="F74" s="367"/>
      <c r="G74" s="367"/>
      <c r="H74" s="367"/>
      <c r="I74" s="367"/>
      <c r="J74" s="367"/>
      <c r="K74" s="367"/>
      <c r="L74" s="367"/>
      <c r="M74" s="367"/>
      <c r="N74" s="367"/>
      <c r="O74" s="367"/>
    </row>
    <row r="75" spans="1:15" x14ac:dyDescent="0.25">
      <c r="A75" s="302"/>
      <c r="C75" s="367"/>
      <c r="D75" s="367"/>
      <c r="E75" s="367"/>
      <c r="F75" s="367"/>
      <c r="G75" s="367"/>
      <c r="H75" s="367"/>
      <c r="I75" s="367"/>
      <c r="J75" s="367"/>
      <c r="K75" s="367"/>
      <c r="L75" s="367"/>
      <c r="M75" s="367"/>
      <c r="N75" s="367"/>
      <c r="O75" s="367"/>
    </row>
    <row r="76" spans="1:15" x14ac:dyDescent="0.25">
      <c r="A76" s="302"/>
      <c r="C76" s="367"/>
      <c r="D76" s="367"/>
      <c r="E76" s="367"/>
      <c r="F76" s="367"/>
      <c r="G76" s="367"/>
      <c r="H76" s="367"/>
      <c r="I76" s="367"/>
      <c r="J76" s="367"/>
      <c r="K76" s="367"/>
      <c r="L76" s="367"/>
      <c r="M76" s="367"/>
      <c r="N76" s="367"/>
      <c r="O76" s="367"/>
    </row>
    <row r="77" spans="1:15" x14ac:dyDescent="0.25">
      <c r="A77" s="302"/>
      <c r="C77" s="367"/>
      <c r="D77" s="367"/>
      <c r="E77" s="367"/>
      <c r="F77" s="367"/>
      <c r="G77" s="367"/>
      <c r="H77" s="367"/>
      <c r="I77" s="367"/>
      <c r="J77" s="367"/>
      <c r="K77" s="367"/>
      <c r="L77" s="367"/>
      <c r="M77" s="367"/>
      <c r="N77" s="367"/>
      <c r="O77" s="367"/>
    </row>
    <row r="78" spans="1:15" x14ac:dyDescent="0.25">
      <c r="A78" s="302"/>
      <c r="C78" s="367"/>
      <c r="D78" s="367"/>
      <c r="E78" s="367"/>
      <c r="F78" s="367"/>
      <c r="G78" s="367"/>
      <c r="H78" s="367"/>
      <c r="I78" s="367"/>
      <c r="J78" s="367"/>
      <c r="K78" s="367"/>
      <c r="L78" s="367"/>
      <c r="M78" s="367"/>
      <c r="N78" s="367"/>
      <c r="O78" s="367"/>
    </row>
    <row r="79" spans="1:15" x14ac:dyDescent="0.25">
      <c r="A79" s="302"/>
      <c r="C79" s="367"/>
      <c r="D79" s="367"/>
      <c r="E79" s="367"/>
      <c r="F79" s="367"/>
      <c r="G79" s="367"/>
      <c r="H79" s="367"/>
      <c r="I79" s="367"/>
      <c r="J79" s="367"/>
      <c r="K79" s="367"/>
      <c r="L79" s="367"/>
      <c r="M79" s="367"/>
      <c r="N79" s="367"/>
      <c r="O79" s="367"/>
    </row>
    <row r="80" spans="1:15" x14ac:dyDescent="0.25">
      <c r="A80" s="302"/>
      <c r="C80" s="367"/>
      <c r="D80" s="367"/>
      <c r="E80" s="367"/>
      <c r="F80" s="367"/>
      <c r="G80" s="367"/>
      <c r="H80" s="367"/>
      <c r="I80" s="367"/>
      <c r="J80" s="367"/>
      <c r="K80" s="367"/>
      <c r="L80" s="367"/>
      <c r="M80" s="367"/>
      <c r="N80" s="367"/>
      <c r="O80" s="367"/>
    </row>
    <row r="81" spans="1:15" x14ac:dyDescent="0.25">
      <c r="A81" s="302"/>
      <c r="C81" s="367"/>
      <c r="D81" s="367"/>
      <c r="E81" s="367"/>
      <c r="F81" s="367"/>
      <c r="G81" s="367"/>
      <c r="H81" s="367"/>
      <c r="I81" s="367"/>
      <c r="J81" s="367"/>
      <c r="K81" s="367"/>
      <c r="L81" s="367"/>
      <c r="M81" s="367"/>
      <c r="N81" s="367"/>
      <c r="O81" s="367"/>
    </row>
    <row r="82" spans="1:15" x14ac:dyDescent="0.25">
      <c r="A82" s="302"/>
      <c r="C82" s="367"/>
      <c r="D82" s="367"/>
      <c r="E82" s="367"/>
      <c r="F82" s="367"/>
      <c r="G82" s="367"/>
      <c r="H82" s="367"/>
      <c r="I82" s="367"/>
      <c r="J82" s="367"/>
      <c r="K82" s="367"/>
      <c r="L82" s="367"/>
      <c r="M82" s="367"/>
      <c r="N82" s="367"/>
      <c r="O82" s="367"/>
    </row>
    <row r="83" spans="1:15" x14ac:dyDescent="0.25">
      <c r="A83" s="302"/>
      <c r="C83" s="367"/>
      <c r="D83" s="367"/>
      <c r="E83" s="367"/>
      <c r="F83" s="367"/>
      <c r="G83" s="367"/>
      <c r="H83" s="367"/>
      <c r="I83" s="367"/>
      <c r="J83" s="367"/>
      <c r="K83" s="367"/>
      <c r="L83" s="367"/>
      <c r="M83" s="367"/>
      <c r="N83" s="367"/>
      <c r="O83" s="367"/>
    </row>
    <row r="84" spans="1:15" x14ac:dyDescent="0.25">
      <c r="A84" s="302"/>
      <c r="C84" s="367"/>
      <c r="D84" s="367"/>
      <c r="E84" s="367"/>
      <c r="F84" s="367"/>
      <c r="G84" s="367"/>
      <c r="H84" s="367"/>
      <c r="I84" s="367"/>
      <c r="J84" s="367"/>
      <c r="K84" s="367"/>
      <c r="L84" s="367"/>
      <c r="M84" s="367"/>
      <c r="N84" s="367"/>
      <c r="O84" s="367"/>
    </row>
    <row r="85" spans="1:15" x14ac:dyDescent="0.25">
      <c r="A85" s="302"/>
      <c r="C85" s="367"/>
      <c r="D85" s="367"/>
      <c r="E85" s="367"/>
      <c r="F85" s="367"/>
      <c r="G85" s="367"/>
      <c r="H85" s="367"/>
      <c r="I85" s="367"/>
      <c r="J85" s="367"/>
      <c r="K85" s="367"/>
      <c r="L85" s="367"/>
      <c r="M85" s="367"/>
      <c r="N85" s="367"/>
      <c r="O85" s="367"/>
    </row>
    <row r="86" spans="1:15" x14ac:dyDescent="0.25">
      <c r="A86" s="302"/>
      <c r="C86" s="367"/>
      <c r="D86" s="367"/>
      <c r="E86" s="367"/>
      <c r="F86" s="367"/>
      <c r="G86" s="367"/>
      <c r="H86" s="367"/>
      <c r="I86" s="367"/>
      <c r="J86" s="367"/>
      <c r="K86" s="367"/>
      <c r="L86" s="367"/>
      <c r="M86" s="367"/>
      <c r="N86" s="367"/>
      <c r="O86" s="367"/>
    </row>
    <row r="87" spans="1:15" x14ac:dyDescent="0.25">
      <c r="A87" s="302"/>
      <c r="C87" s="367"/>
      <c r="D87" s="367"/>
      <c r="E87" s="367"/>
      <c r="F87" s="367"/>
      <c r="G87" s="367"/>
      <c r="H87" s="367"/>
      <c r="I87" s="367"/>
      <c r="J87" s="367"/>
      <c r="K87" s="367"/>
      <c r="L87" s="367"/>
      <c r="M87" s="367"/>
      <c r="N87" s="367"/>
      <c r="O87" s="367"/>
    </row>
    <row r="88" spans="1:15" x14ac:dyDescent="0.25">
      <c r="A88" s="302"/>
      <c r="C88" s="367"/>
      <c r="D88" s="367"/>
      <c r="E88" s="367"/>
      <c r="F88" s="367"/>
      <c r="G88" s="367"/>
      <c r="H88" s="367"/>
      <c r="I88" s="367"/>
      <c r="J88" s="367"/>
      <c r="K88" s="367"/>
      <c r="L88" s="367"/>
      <c r="M88" s="367"/>
      <c r="N88" s="367"/>
      <c r="O88" s="367"/>
    </row>
    <row r="89" spans="1:15" x14ac:dyDescent="0.25">
      <c r="A89" s="302"/>
      <c r="C89" s="367"/>
      <c r="D89" s="367"/>
      <c r="E89" s="367"/>
      <c r="F89" s="367"/>
      <c r="G89" s="367"/>
      <c r="H89" s="367"/>
      <c r="I89" s="367"/>
      <c r="J89" s="367"/>
      <c r="K89" s="367"/>
      <c r="L89" s="367"/>
      <c r="M89" s="367"/>
      <c r="N89" s="367"/>
      <c r="O89" s="367"/>
    </row>
    <row r="90" spans="1:15" x14ac:dyDescent="0.25">
      <c r="A90" s="302"/>
      <c r="C90" s="367"/>
      <c r="D90" s="367"/>
      <c r="E90" s="367"/>
      <c r="F90" s="367"/>
      <c r="G90" s="367"/>
      <c r="H90" s="367"/>
      <c r="I90" s="367"/>
      <c r="J90" s="367"/>
      <c r="K90" s="367"/>
      <c r="L90" s="367"/>
      <c r="M90" s="367"/>
      <c r="N90" s="367"/>
      <c r="O90" s="367"/>
    </row>
    <row r="91" spans="1:15" x14ac:dyDescent="0.25">
      <c r="A91" s="302"/>
      <c r="C91" s="367"/>
      <c r="D91" s="367"/>
      <c r="E91" s="367"/>
      <c r="F91" s="367"/>
      <c r="G91" s="367"/>
      <c r="H91" s="367"/>
      <c r="I91" s="367"/>
      <c r="J91" s="367"/>
      <c r="K91" s="367"/>
      <c r="L91" s="367"/>
      <c r="M91" s="367"/>
      <c r="N91" s="367"/>
      <c r="O91" s="367"/>
    </row>
    <row r="92" spans="1:15" x14ac:dyDescent="0.25">
      <c r="A92" s="302"/>
      <c r="C92" s="367"/>
      <c r="D92" s="367"/>
      <c r="E92" s="367"/>
      <c r="F92" s="367"/>
      <c r="G92" s="367"/>
      <c r="H92" s="367"/>
      <c r="I92" s="367"/>
      <c r="J92" s="367"/>
      <c r="K92" s="367"/>
      <c r="L92" s="367"/>
      <c r="M92" s="367"/>
      <c r="N92" s="367"/>
      <c r="O92" s="367"/>
    </row>
    <row r="93" spans="1:15" x14ac:dyDescent="0.25">
      <c r="A93" s="302"/>
      <c r="C93" s="367"/>
      <c r="D93" s="367"/>
      <c r="E93" s="367"/>
      <c r="F93" s="367"/>
      <c r="G93" s="367"/>
      <c r="H93" s="367"/>
      <c r="I93" s="367"/>
      <c r="J93" s="367"/>
      <c r="K93" s="367"/>
      <c r="L93" s="367"/>
      <c r="M93" s="367"/>
      <c r="N93" s="367"/>
      <c r="O93" s="367"/>
    </row>
    <row r="94" spans="1:15" x14ac:dyDescent="0.25">
      <c r="A94" s="302"/>
      <c r="C94" s="367"/>
      <c r="D94" s="367"/>
      <c r="E94" s="367"/>
      <c r="F94" s="367"/>
      <c r="G94" s="367"/>
      <c r="H94" s="367"/>
      <c r="I94" s="367"/>
      <c r="J94" s="367"/>
      <c r="K94" s="367"/>
      <c r="L94" s="367"/>
      <c r="M94" s="367"/>
      <c r="N94" s="367"/>
      <c r="O94" s="367"/>
    </row>
    <row r="95" spans="1:15" x14ac:dyDescent="0.25">
      <c r="A95" s="302"/>
      <c r="C95" s="367"/>
      <c r="D95" s="367"/>
      <c r="E95" s="367"/>
      <c r="F95" s="367"/>
      <c r="G95" s="367"/>
      <c r="H95" s="367"/>
      <c r="I95" s="367"/>
      <c r="J95" s="367"/>
      <c r="K95" s="367"/>
      <c r="L95" s="367"/>
      <c r="M95" s="367"/>
      <c r="N95" s="367"/>
      <c r="O95" s="367"/>
    </row>
    <row r="96" spans="1:15" x14ac:dyDescent="0.25">
      <c r="A96" s="302"/>
      <c r="C96" s="367"/>
      <c r="D96" s="367"/>
      <c r="E96" s="367"/>
      <c r="F96" s="367"/>
      <c r="G96" s="367"/>
      <c r="H96" s="367"/>
      <c r="I96" s="367"/>
      <c r="J96" s="367"/>
      <c r="K96" s="367"/>
      <c r="L96" s="367"/>
      <c r="M96" s="367"/>
      <c r="N96" s="367"/>
      <c r="O96" s="367"/>
    </row>
    <row r="97" spans="1:15" x14ac:dyDescent="0.25">
      <c r="A97" s="302"/>
      <c r="C97" s="367"/>
      <c r="D97" s="367"/>
      <c r="E97" s="367"/>
      <c r="F97" s="367"/>
      <c r="G97" s="367"/>
      <c r="H97" s="367"/>
      <c r="I97" s="367"/>
      <c r="J97" s="367"/>
      <c r="K97" s="367"/>
      <c r="L97" s="367"/>
      <c r="M97" s="367"/>
      <c r="N97" s="367"/>
      <c r="O97" s="367"/>
    </row>
    <row r="98" spans="1:15" x14ac:dyDescent="0.25">
      <c r="A98" s="302"/>
      <c r="C98" s="367"/>
      <c r="D98" s="367"/>
      <c r="E98" s="367"/>
      <c r="F98" s="367"/>
      <c r="G98" s="367"/>
      <c r="H98" s="367"/>
      <c r="I98" s="367"/>
      <c r="J98" s="367"/>
      <c r="K98" s="367"/>
      <c r="L98" s="367"/>
      <c r="M98" s="367"/>
      <c r="N98" s="367"/>
      <c r="O98" s="367"/>
    </row>
    <row r="99" spans="1:15" x14ac:dyDescent="0.25">
      <c r="A99" s="302"/>
      <c r="C99" s="367"/>
      <c r="D99" s="367"/>
      <c r="E99" s="367"/>
      <c r="F99" s="367"/>
      <c r="G99" s="367"/>
      <c r="H99" s="367"/>
      <c r="I99" s="367"/>
      <c r="J99" s="367"/>
      <c r="K99" s="367"/>
      <c r="L99" s="367"/>
      <c r="M99" s="367"/>
      <c r="N99" s="367"/>
      <c r="O99" s="367"/>
    </row>
    <row r="100" spans="1:15" x14ac:dyDescent="0.25">
      <c r="A100" s="302"/>
      <c r="C100" s="367"/>
      <c r="D100" s="367"/>
      <c r="E100" s="367"/>
      <c r="F100" s="367"/>
      <c r="G100" s="367"/>
      <c r="H100" s="367"/>
      <c r="I100" s="367"/>
      <c r="J100" s="367"/>
      <c r="K100" s="367"/>
      <c r="L100" s="367"/>
      <c r="M100" s="367"/>
      <c r="N100" s="367"/>
      <c r="O100" s="367"/>
    </row>
    <row r="101" spans="1:15" x14ac:dyDescent="0.25">
      <c r="A101" s="302"/>
      <c r="C101" s="367"/>
      <c r="D101" s="367"/>
      <c r="E101" s="367"/>
      <c r="F101" s="367"/>
      <c r="G101" s="367"/>
      <c r="H101" s="367"/>
      <c r="I101" s="367"/>
      <c r="J101" s="367"/>
      <c r="K101" s="367"/>
      <c r="L101" s="367"/>
      <c r="M101" s="367"/>
      <c r="N101" s="367"/>
      <c r="O101" s="367"/>
    </row>
    <row r="102" spans="1:15" x14ac:dyDescent="0.25">
      <c r="A102" s="302"/>
      <c r="C102" s="367"/>
      <c r="D102" s="367"/>
      <c r="E102" s="367"/>
      <c r="F102" s="367"/>
      <c r="G102" s="367"/>
      <c r="H102" s="367"/>
      <c r="I102" s="367"/>
      <c r="J102" s="367"/>
      <c r="K102" s="367"/>
      <c r="L102" s="367"/>
      <c r="M102" s="367"/>
      <c r="N102" s="367"/>
      <c r="O102" s="367"/>
    </row>
    <row r="103" spans="1:15" x14ac:dyDescent="0.25">
      <c r="A103" s="302"/>
      <c r="C103" s="367"/>
      <c r="D103" s="367"/>
      <c r="E103" s="367"/>
      <c r="F103" s="367"/>
      <c r="G103" s="367"/>
      <c r="H103" s="367"/>
      <c r="I103" s="367"/>
      <c r="J103" s="367"/>
      <c r="K103" s="367"/>
      <c r="L103" s="367"/>
      <c r="M103" s="367"/>
      <c r="N103" s="367"/>
      <c r="O103" s="367"/>
    </row>
    <row r="104" spans="1:15" x14ac:dyDescent="0.25">
      <c r="A104" s="302"/>
      <c r="C104" s="367"/>
      <c r="D104" s="367"/>
      <c r="E104" s="367"/>
      <c r="F104" s="367"/>
      <c r="G104" s="367"/>
      <c r="H104" s="367"/>
      <c r="I104" s="367"/>
      <c r="J104" s="367"/>
      <c r="K104" s="367"/>
      <c r="L104" s="367"/>
      <c r="M104" s="367"/>
      <c r="N104" s="367"/>
      <c r="O104" s="367"/>
    </row>
    <row r="105" spans="1:15" x14ac:dyDescent="0.25">
      <c r="A105" s="302"/>
      <c r="C105" s="367"/>
      <c r="D105" s="367"/>
      <c r="E105" s="367"/>
      <c r="F105" s="367"/>
      <c r="G105" s="367"/>
      <c r="H105" s="367"/>
      <c r="I105" s="367"/>
      <c r="J105" s="367"/>
      <c r="K105" s="367"/>
      <c r="L105" s="367"/>
      <c r="M105" s="367"/>
      <c r="N105" s="367"/>
      <c r="O105" s="367"/>
    </row>
    <row r="106" spans="1:15" x14ac:dyDescent="0.25">
      <c r="A106" s="302"/>
      <c r="C106" s="367"/>
      <c r="D106" s="367"/>
      <c r="E106" s="367"/>
      <c r="F106" s="367"/>
      <c r="G106" s="367"/>
      <c r="H106" s="367"/>
      <c r="I106" s="367"/>
      <c r="J106" s="367"/>
      <c r="K106" s="367"/>
      <c r="L106" s="367"/>
      <c r="M106" s="367"/>
      <c r="N106" s="367"/>
      <c r="O106" s="367"/>
    </row>
    <row r="107" spans="1:15" x14ac:dyDescent="0.25">
      <c r="A107" s="302"/>
      <c r="C107" s="367"/>
      <c r="D107" s="367"/>
      <c r="E107" s="367"/>
      <c r="F107" s="367"/>
      <c r="G107" s="367"/>
      <c r="H107" s="367"/>
      <c r="I107" s="367"/>
      <c r="J107" s="367"/>
      <c r="K107" s="367"/>
      <c r="L107" s="367"/>
      <c r="M107" s="367"/>
      <c r="N107" s="367"/>
      <c r="O107" s="367"/>
    </row>
    <row r="108" spans="1:15" x14ac:dyDescent="0.25">
      <c r="A108" s="302"/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</row>
    <row r="109" spans="1:15" x14ac:dyDescent="0.25">
      <c r="A109" s="302"/>
      <c r="C109" s="367"/>
      <c r="D109" s="367"/>
      <c r="E109" s="367"/>
      <c r="F109" s="367"/>
      <c r="G109" s="367"/>
      <c r="H109" s="367"/>
      <c r="I109" s="367"/>
      <c r="J109" s="367"/>
      <c r="K109" s="367"/>
      <c r="L109" s="367"/>
      <c r="M109" s="367"/>
      <c r="N109" s="367"/>
      <c r="O109" s="367"/>
    </row>
    <row r="110" spans="1:15" x14ac:dyDescent="0.25">
      <c r="A110" s="302"/>
      <c r="C110" s="367"/>
      <c r="D110" s="367"/>
      <c r="E110" s="367"/>
      <c r="F110" s="367"/>
      <c r="G110" s="367"/>
      <c r="H110" s="367"/>
      <c r="I110" s="367"/>
      <c r="J110" s="367"/>
      <c r="K110" s="367"/>
      <c r="L110" s="367"/>
      <c r="M110" s="367"/>
      <c r="N110" s="367"/>
      <c r="O110" s="367"/>
    </row>
    <row r="111" spans="1:15" x14ac:dyDescent="0.25">
      <c r="A111" s="302"/>
      <c r="C111" s="367"/>
      <c r="D111" s="367"/>
      <c r="E111" s="367"/>
      <c r="F111" s="367"/>
      <c r="G111" s="367"/>
      <c r="H111" s="367"/>
      <c r="I111" s="367"/>
      <c r="J111" s="367"/>
      <c r="K111" s="367"/>
      <c r="L111" s="367"/>
      <c r="M111" s="367"/>
      <c r="N111" s="367"/>
      <c r="O111" s="367"/>
    </row>
    <row r="112" spans="1:15" x14ac:dyDescent="0.25">
      <c r="A112" s="302"/>
      <c r="C112" s="367"/>
      <c r="D112" s="367"/>
      <c r="E112" s="367"/>
      <c r="F112" s="367"/>
      <c r="G112" s="367"/>
      <c r="H112" s="367"/>
      <c r="I112" s="367"/>
      <c r="J112" s="367"/>
      <c r="K112" s="367"/>
      <c r="L112" s="367"/>
      <c r="M112" s="367"/>
      <c r="N112" s="367"/>
      <c r="O112" s="367"/>
    </row>
    <row r="113" spans="1:15" x14ac:dyDescent="0.25">
      <c r="A113" s="302"/>
      <c r="C113" s="367"/>
      <c r="D113" s="367"/>
      <c r="E113" s="367"/>
      <c r="F113" s="367"/>
      <c r="G113" s="367"/>
      <c r="H113" s="367"/>
      <c r="I113" s="367"/>
      <c r="J113" s="367"/>
      <c r="K113" s="367"/>
      <c r="L113" s="367"/>
      <c r="M113" s="367"/>
      <c r="N113" s="367"/>
      <c r="O113" s="367"/>
    </row>
    <row r="114" spans="1:15" x14ac:dyDescent="0.25">
      <c r="A114" s="302"/>
      <c r="C114" s="367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</row>
    <row r="115" spans="1:15" x14ac:dyDescent="0.25">
      <c r="A115" s="302"/>
      <c r="C115" s="367"/>
      <c r="D115" s="367"/>
      <c r="E115" s="367"/>
      <c r="F115" s="367"/>
      <c r="G115" s="367"/>
      <c r="H115" s="367"/>
      <c r="I115" s="367"/>
      <c r="J115" s="367"/>
      <c r="K115" s="367"/>
      <c r="L115" s="367"/>
      <c r="M115" s="367"/>
      <c r="N115" s="367"/>
      <c r="O115" s="367"/>
    </row>
    <row r="116" spans="1:15" x14ac:dyDescent="0.25">
      <c r="A116" s="302"/>
      <c r="C116" s="367"/>
      <c r="D116" s="367"/>
      <c r="E116" s="367"/>
      <c r="F116" s="367"/>
      <c r="G116" s="367"/>
      <c r="H116" s="367"/>
      <c r="I116" s="367"/>
      <c r="J116" s="367"/>
      <c r="K116" s="367"/>
      <c r="L116" s="367"/>
      <c r="M116" s="367"/>
      <c r="N116" s="367"/>
      <c r="O116" s="367"/>
    </row>
    <row r="117" spans="1:15" x14ac:dyDescent="0.25">
      <c r="A117" s="302"/>
      <c r="C117" s="367"/>
      <c r="D117" s="367"/>
      <c r="E117" s="367"/>
      <c r="F117" s="367"/>
      <c r="G117" s="367"/>
      <c r="H117" s="367"/>
      <c r="I117" s="367"/>
      <c r="J117" s="367"/>
      <c r="K117" s="367"/>
      <c r="L117" s="367"/>
      <c r="M117" s="367"/>
      <c r="N117" s="367"/>
      <c r="O117" s="367"/>
    </row>
    <row r="118" spans="1:15" x14ac:dyDescent="0.25">
      <c r="A118" s="302"/>
      <c r="C118" s="367"/>
      <c r="D118" s="367"/>
      <c r="E118" s="367"/>
      <c r="F118" s="367"/>
      <c r="G118" s="367"/>
      <c r="H118" s="367"/>
      <c r="I118" s="367"/>
      <c r="J118" s="367"/>
      <c r="K118" s="367"/>
      <c r="L118" s="367"/>
      <c r="M118" s="367"/>
      <c r="N118" s="367"/>
      <c r="O118" s="367"/>
    </row>
    <row r="119" spans="1:15" x14ac:dyDescent="0.25">
      <c r="A119" s="302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  <c r="M119" s="367"/>
      <c r="N119" s="367"/>
      <c r="O119" s="367"/>
    </row>
    <row r="120" spans="1:15" x14ac:dyDescent="0.25">
      <c r="A120" s="302"/>
      <c r="C120" s="367"/>
      <c r="D120" s="367"/>
      <c r="E120" s="367"/>
      <c r="F120" s="367"/>
      <c r="G120" s="367"/>
      <c r="H120" s="367"/>
      <c r="I120" s="367"/>
      <c r="J120" s="367"/>
      <c r="K120" s="367"/>
      <c r="L120" s="367"/>
      <c r="M120" s="367"/>
      <c r="N120" s="367"/>
      <c r="O120" s="367"/>
    </row>
    <row r="121" spans="1:15" x14ac:dyDescent="0.25">
      <c r="A121" s="302"/>
      <c r="C121" s="367"/>
      <c r="D121" s="367"/>
      <c r="E121" s="367"/>
      <c r="F121" s="367"/>
      <c r="G121" s="367"/>
      <c r="H121" s="367"/>
      <c r="I121" s="367"/>
      <c r="J121" s="367"/>
      <c r="K121" s="367"/>
      <c r="L121" s="367"/>
      <c r="M121" s="367"/>
      <c r="N121" s="367"/>
      <c r="O121" s="367"/>
    </row>
    <row r="122" spans="1:15" x14ac:dyDescent="0.25">
      <c r="A122" s="302"/>
      <c r="C122" s="367"/>
      <c r="D122" s="367"/>
      <c r="E122" s="367"/>
      <c r="F122" s="367"/>
      <c r="G122" s="367"/>
      <c r="H122" s="367"/>
      <c r="I122" s="367"/>
      <c r="J122" s="367"/>
      <c r="K122" s="367"/>
      <c r="L122" s="367"/>
      <c r="M122" s="367"/>
      <c r="N122" s="367"/>
      <c r="O122" s="367"/>
    </row>
    <row r="123" spans="1:15" x14ac:dyDescent="0.25">
      <c r="A123" s="302"/>
      <c r="C123" s="367"/>
      <c r="D123" s="367"/>
      <c r="E123" s="367"/>
      <c r="F123" s="367"/>
      <c r="G123" s="367"/>
      <c r="H123" s="367"/>
      <c r="I123" s="367"/>
      <c r="J123" s="367"/>
      <c r="K123" s="367"/>
      <c r="L123" s="367"/>
      <c r="M123" s="367"/>
      <c r="N123" s="367"/>
      <c r="O123" s="367"/>
    </row>
    <row r="124" spans="1:15" x14ac:dyDescent="0.25">
      <c r="A124" s="302"/>
      <c r="C124" s="367"/>
      <c r="D124" s="367"/>
      <c r="E124" s="367"/>
      <c r="F124" s="367"/>
      <c r="G124" s="367"/>
      <c r="H124" s="367"/>
      <c r="I124" s="367"/>
      <c r="J124" s="367"/>
      <c r="K124" s="367"/>
      <c r="L124" s="367"/>
      <c r="M124" s="367"/>
      <c r="N124" s="367"/>
      <c r="O124" s="367"/>
    </row>
    <row r="125" spans="1:15" x14ac:dyDescent="0.25">
      <c r="A125" s="302"/>
      <c r="C125" s="367"/>
      <c r="D125" s="367"/>
      <c r="E125" s="367"/>
      <c r="F125" s="367"/>
      <c r="G125" s="367"/>
      <c r="H125" s="367"/>
      <c r="I125" s="367"/>
      <c r="J125" s="367"/>
      <c r="K125" s="367"/>
      <c r="L125" s="367"/>
      <c r="M125" s="367"/>
      <c r="N125" s="367"/>
      <c r="O125" s="367"/>
    </row>
    <row r="126" spans="1:15" x14ac:dyDescent="0.25">
      <c r="A126" s="302"/>
      <c r="C126" s="367"/>
      <c r="D126" s="367"/>
      <c r="E126" s="367"/>
      <c r="F126" s="367"/>
      <c r="G126" s="367"/>
      <c r="H126" s="367"/>
      <c r="I126" s="367"/>
      <c r="J126" s="367"/>
      <c r="K126" s="367"/>
      <c r="L126" s="367"/>
      <c r="M126" s="367"/>
      <c r="N126" s="367"/>
      <c r="O126" s="367"/>
    </row>
    <row r="127" spans="1:15" x14ac:dyDescent="0.25">
      <c r="A127" s="302"/>
      <c r="C127" s="367"/>
      <c r="D127" s="367"/>
      <c r="E127" s="367"/>
      <c r="F127" s="367"/>
      <c r="G127" s="367"/>
      <c r="H127" s="367"/>
      <c r="I127" s="367"/>
      <c r="J127" s="367"/>
      <c r="K127" s="367"/>
      <c r="L127" s="367"/>
      <c r="M127" s="367"/>
      <c r="N127" s="367"/>
      <c r="O127" s="367"/>
    </row>
    <row r="128" spans="1:15" x14ac:dyDescent="0.25">
      <c r="A128" s="302"/>
      <c r="C128" s="367"/>
      <c r="D128" s="367"/>
      <c r="E128" s="367"/>
      <c r="F128" s="367"/>
      <c r="G128" s="367"/>
      <c r="H128" s="367"/>
      <c r="I128" s="367"/>
      <c r="J128" s="367"/>
      <c r="K128" s="367"/>
      <c r="L128" s="367"/>
      <c r="M128" s="367"/>
      <c r="N128" s="367"/>
      <c r="O128" s="367"/>
    </row>
    <row r="129" spans="1:15" x14ac:dyDescent="0.25">
      <c r="A129" s="302"/>
      <c r="C129" s="367"/>
      <c r="D129" s="367"/>
      <c r="E129" s="367"/>
      <c r="F129" s="367"/>
      <c r="G129" s="367"/>
      <c r="H129" s="367"/>
      <c r="I129" s="367"/>
      <c r="J129" s="367"/>
      <c r="K129" s="367"/>
      <c r="L129" s="367"/>
      <c r="M129" s="367"/>
      <c r="N129" s="367"/>
      <c r="O129" s="367"/>
    </row>
    <row r="130" spans="1:15" x14ac:dyDescent="0.25">
      <c r="A130" s="302"/>
      <c r="C130" s="367"/>
      <c r="D130" s="367"/>
      <c r="E130" s="367"/>
      <c r="F130" s="367"/>
      <c r="G130" s="367"/>
      <c r="H130" s="367"/>
      <c r="I130" s="367"/>
      <c r="J130" s="367"/>
      <c r="K130" s="367"/>
      <c r="L130" s="367"/>
      <c r="M130" s="367"/>
      <c r="N130" s="367"/>
      <c r="O130" s="367"/>
    </row>
    <row r="131" spans="1:15" x14ac:dyDescent="0.25">
      <c r="A131" s="302"/>
      <c r="C131" s="367"/>
      <c r="D131" s="367"/>
      <c r="E131" s="367"/>
      <c r="F131" s="367"/>
      <c r="G131" s="367"/>
      <c r="H131" s="367"/>
      <c r="I131" s="367"/>
      <c r="J131" s="367"/>
      <c r="K131" s="367"/>
      <c r="L131" s="367"/>
      <c r="M131" s="367"/>
      <c r="N131" s="367"/>
      <c r="O131" s="367"/>
    </row>
    <row r="132" spans="1:15" x14ac:dyDescent="0.25">
      <c r="A132" s="302"/>
      <c r="C132" s="367"/>
      <c r="D132" s="367"/>
      <c r="E132" s="367"/>
      <c r="F132" s="367"/>
      <c r="G132" s="367"/>
      <c r="H132" s="367"/>
      <c r="I132" s="367"/>
      <c r="J132" s="367"/>
      <c r="K132" s="367"/>
      <c r="L132" s="367"/>
      <c r="M132" s="367"/>
      <c r="N132" s="367"/>
      <c r="O132" s="367"/>
    </row>
    <row r="133" spans="1:15" x14ac:dyDescent="0.25">
      <c r="A133" s="302"/>
      <c r="C133" s="367"/>
      <c r="D133" s="367"/>
      <c r="E133" s="367"/>
      <c r="F133" s="367"/>
      <c r="G133" s="367"/>
      <c r="H133" s="367"/>
      <c r="I133" s="367"/>
      <c r="J133" s="367"/>
      <c r="K133" s="367"/>
      <c r="L133" s="367"/>
      <c r="M133" s="367"/>
      <c r="N133" s="367"/>
      <c r="O133" s="367"/>
    </row>
    <row r="134" spans="1:15" x14ac:dyDescent="0.25">
      <c r="A134" s="302"/>
      <c r="C134" s="367"/>
      <c r="D134" s="367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367"/>
    </row>
    <row r="135" spans="1:15" x14ac:dyDescent="0.25">
      <c r="A135" s="302"/>
      <c r="C135" s="367"/>
      <c r="D135" s="367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367"/>
    </row>
    <row r="136" spans="1:15" x14ac:dyDescent="0.25">
      <c r="A136" s="302"/>
      <c r="C136" s="367"/>
      <c r="D136" s="367"/>
      <c r="E136" s="367"/>
      <c r="F136" s="367"/>
      <c r="G136" s="367"/>
      <c r="H136" s="367"/>
      <c r="I136" s="367"/>
      <c r="J136" s="367"/>
      <c r="K136" s="367"/>
      <c r="L136" s="367"/>
      <c r="M136" s="367"/>
      <c r="N136" s="367"/>
      <c r="O136" s="367"/>
    </row>
    <row r="137" spans="1:15" x14ac:dyDescent="0.25">
      <c r="A137" s="302"/>
      <c r="C137" s="367"/>
      <c r="D137" s="367"/>
      <c r="E137" s="367"/>
      <c r="F137" s="367"/>
      <c r="G137" s="367"/>
      <c r="H137" s="367"/>
      <c r="I137" s="367"/>
      <c r="J137" s="367"/>
      <c r="K137" s="367"/>
      <c r="L137" s="367"/>
      <c r="M137" s="367"/>
      <c r="N137" s="367"/>
      <c r="O137" s="367"/>
    </row>
    <row r="138" spans="1:15" x14ac:dyDescent="0.25">
      <c r="A138" s="302"/>
      <c r="C138" s="367"/>
      <c r="D138" s="367"/>
      <c r="E138" s="367"/>
      <c r="F138" s="367"/>
      <c r="G138" s="367"/>
      <c r="H138" s="367"/>
      <c r="I138" s="367"/>
      <c r="J138" s="367"/>
      <c r="K138" s="367"/>
      <c r="L138" s="367"/>
      <c r="M138" s="367"/>
      <c r="N138" s="367"/>
      <c r="O138" s="367"/>
    </row>
    <row r="139" spans="1:15" x14ac:dyDescent="0.25">
      <c r="A139" s="302"/>
      <c r="C139" s="367"/>
      <c r="D139" s="367"/>
      <c r="E139" s="367"/>
      <c r="F139" s="367"/>
      <c r="G139" s="367"/>
      <c r="H139" s="367"/>
      <c r="I139" s="367"/>
      <c r="J139" s="367"/>
      <c r="K139" s="367"/>
      <c r="L139" s="367"/>
      <c r="M139" s="367"/>
      <c r="N139" s="367"/>
      <c r="O139" s="367"/>
    </row>
    <row r="140" spans="1:15" x14ac:dyDescent="0.25">
      <c r="A140" s="302"/>
      <c r="C140" s="367"/>
      <c r="D140" s="367"/>
      <c r="E140" s="367"/>
      <c r="F140" s="367"/>
      <c r="G140" s="367"/>
      <c r="H140" s="367"/>
      <c r="I140" s="367"/>
      <c r="J140" s="367"/>
      <c r="K140" s="367"/>
      <c r="L140" s="367"/>
      <c r="M140" s="367"/>
      <c r="N140" s="367"/>
      <c r="O140" s="367"/>
    </row>
    <row r="141" spans="1:15" x14ac:dyDescent="0.25">
      <c r="A141" s="302"/>
      <c r="C141" s="367"/>
      <c r="D141" s="367"/>
      <c r="E141" s="367"/>
      <c r="F141" s="367"/>
      <c r="G141" s="367"/>
      <c r="H141" s="367"/>
      <c r="I141" s="367"/>
      <c r="J141" s="367"/>
      <c r="K141" s="367"/>
      <c r="L141" s="367"/>
      <c r="M141" s="367"/>
      <c r="N141" s="367"/>
      <c r="O141" s="367"/>
    </row>
    <row r="142" spans="1:15" x14ac:dyDescent="0.25">
      <c r="A142" s="302"/>
      <c r="C142" s="367"/>
      <c r="D142" s="367"/>
      <c r="E142" s="367"/>
      <c r="F142" s="367"/>
      <c r="G142" s="367"/>
      <c r="H142" s="367"/>
      <c r="I142" s="367"/>
      <c r="J142" s="367"/>
      <c r="K142" s="367"/>
      <c r="L142" s="367"/>
      <c r="M142" s="367"/>
      <c r="N142" s="367"/>
      <c r="O142" s="367"/>
    </row>
    <row r="143" spans="1:15" x14ac:dyDescent="0.25">
      <c r="A143" s="302"/>
      <c r="C143" s="367"/>
      <c r="D143" s="367"/>
      <c r="E143" s="367"/>
      <c r="F143" s="367"/>
      <c r="G143" s="367"/>
      <c r="H143" s="367"/>
      <c r="I143" s="367"/>
      <c r="J143" s="367"/>
      <c r="K143" s="367"/>
      <c r="L143" s="367"/>
      <c r="M143" s="367"/>
      <c r="N143" s="367"/>
      <c r="O143" s="367"/>
    </row>
    <row r="144" spans="1:15" x14ac:dyDescent="0.25">
      <c r="A144" s="302"/>
      <c r="C144" s="367"/>
      <c r="D144" s="367"/>
      <c r="E144" s="367"/>
      <c r="F144" s="367"/>
      <c r="G144" s="367"/>
      <c r="H144" s="367"/>
      <c r="I144" s="367"/>
      <c r="J144" s="367"/>
      <c r="K144" s="367"/>
      <c r="L144" s="367"/>
      <c r="M144" s="367"/>
      <c r="N144" s="367"/>
      <c r="O144" s="367"/>
    </row>
    <row r="145" spans="1:15" x14ac:dyDescent="0.25">
      <c r="A145" s="302"/>
      <c r="C145" s="367"/>
      <c r="D145" s="367"/>
      <c r="E145" s="367"/>
      <c r="F145" s="367"/>
      <c r="G145" s="367"/>
      <c r="H145" s="367"/>
      <c r="I145" s="367"/>
      <c r="J145" s="367"/>
      <c r="K145" s="367"/>
      <c r="L145" s="367"/>
      <c r="M145" s="367"/>
      <c r="N145" s="367"/>
      <c r="O145" s="367"/>
    </row>
    <row r="146" spans="1:15" x14ac:dyDescent="0.25">
      <c r="A146" s="302"/>
      <c r="C146" s="367"/>
      <c r="D146" s="367"/>
      <c r="E146" s="367"/>
      <c r="F146" s="367"/>
      <c r="G146" s="367"/>
      <c r="H146" s="367"/>
      <c r="I146" s="367"/>
      <c r="J146" s="367"/>
      <c r="K146" s="367"/>
      <c r="L146" s="367"/>
      <c r="M146" s="367"/>
      <c r="N146" s="367"/>
      <c r="O146" s="367"/>
    </row>
    <row r="147" spans="1:15" x14ac:dyDescent="0.25">
      <c r="A147" s="302"/>
      <c r="C147" s="367"/>
      <c r="D147" s="367"/>
      <c r="E147" s="367"/>
      <c r="F147" s="367"/>
      <c r="G147" s="367"/>
      <c r="H147" s="367"/>
      <c r="I147" s="367"/>
      <c r="J147" s="367"/>
      <c r="K147" s="367"/>
      <c r="L147" s="367"/>
      <c r="M147" s="367"/>
      <c r="N147" s="367"/>
      <c r="O147" s="367"/>
    </row>
    <row r="148" spans="1:15" x14ac:dyDescent="0.25">
      <c r="A148" s="302"/>
      <c r="C148" s="367"/>
      <c r="D148" s="367"/>
      <c r="E148" s="367"/>
      <c r="F148" s="367"/>
      <c r="G148" s="367"/>
      <c r="H148" s="367"/>
      <c r="I148" s="367"/>
      <c r="J148" s="367"/>
      <c r="K148" s="367"/>
      <c r="L148" s="367"/>
      <c r="M148" s="367"/>
      <c r="N148" s="367"/>
      <c r="O148" s="367"/>
    </row>
    <row r="149" spans="1:15" x14ac:dyDescent="0.25">
      <c r="A149" s="302"/>
      <c r="C149" s="367"/>
      <c r="D149" s="367"/>
      <c r="E149" s="367"/>
      <c r="F149" s="367"/>
      <c r="G149" s="367"/>
      <c r="H149" s="367"/>
      <c r="I149" s="367"/>
      <c r="J149" s="367"/>
      <c r="K149" s="367"/>
      <c r="L149" s="367"/>
      <c r="M149" s="367"/>
      <c r="N149" s="367"/>
      <c r="O149" s="367"/>
    </row>
    <row r="150" spans="1:15" x14ac:dyDescent="0.25">
      <c r="A150" s="302"/>
      <c r="C150" s="367"/>
      <c r="D150" s="367"/>
      <c r="E150" s="367"/>
      <c r="F150" s="367"/>
      <c r="G150" s="367"/>
      <c r="H150" s="367"/>
      <c r="I150" s="367"/>
      <c r="J150" s="367"/>
      <c r="K150" s="367"/>
      <c r="L150" s="367"/>
      <c r="M150" s="367"/>
      <c r="N150" s="367"/>
      <c r="O150" s="367"/>
    </row>
    <row r="151" spans="1:15" x14ac:dyDescent="0.25">
      <c r="A151" s="302"/>
      <c r="C151" s="367"/>
      <c r="D151" s="367"/>
      <c r="E151" s="367"/>
      <c r="F151" s="367"/>
      <c r="G151" s="367"/>
      <c r="H151" s="367"/>
      <c r="I151" s="367"/>
      <c r="J151" s="367"/>
      <c r="K151" s="367"/>
      <c r="L151" s="367"/>
      <c r="M151" s="367"/>
      <c r="N151" s="367"/>
      <c r="O151" s="367"/>
    </row>
    <row r="152" spans="1:15" x14ac:dyDescent="0.25">
      <c r="A152" s="302"/>
      <c r="C152" s="367"/>
      <c r="D152" s="367"/>
      <c r="E152" s="367"/>
      <c r="F152" s="367"/>
      <c r="G152" s="367"/>
      <c r="H152" s="367"/>
      <c r="I152" s="367"/>
      <c r="J152" s="367"/>
      <c r="K152" s="367"/>
      <c r="L152" s="367"/>
      <c r="M152" s="367"/>
      <c r="N152" s="367"/>
      <c r="O152" s="367"/>
    </row>
    <row r="153" spans="1:15" x14ac:dyDescent="0.25">
      <c r="A153" s="302"/>
      <c r="C153" s="367"/>
      <c r="D153" s="367"/>
      <c r="E153" s="367"/>
      <c r="F153" s="367"/>
      <c r="G153" s="367"/>
      <c r="H153" s="367"/>
      <c r="I153" s="367"/>
      <c r="J153" s="367"/>
      <c r="K153" s="367"/>
      <c r="L153" s="367"/>
      <c r="M153" s="367"/>
      <c r="N153" s="367"/>
      <c r="O153" s="367"/>
    </row>
    <row r="154" spans="1:15" x14ac:dyDescent="0.25">
      <c r="A154" s="302"/>
      <c r="C154" s="367"/>
      <c r="D154" s="367"/>
      <c r="E154" s="367"/>
      <c r="F154" s="367"/>
      <c r="G154" s="367"/>
      <c r="H154" s="367"/>
      <c r="I154" s="367"/>
      <c r="J154" s="367"/>
      <c r="K154" s="367"/>
      <c r="L154" s="367"/>
      <c r="M154" s="367"/>
      <c r="N154" s="367"/>
      <c r="O154" s="367"/>
    </row>
    <row r="155" spans="1:15" x14ac:dyDescent="0.25">
      <c r="A155" s="302"/>
      <c r="C155" s="367"/>
      <c r="D155" s="367"/>
      <c r="E155" s="367"/>
      <c r="F155" s="367"/>
      <c r="G155" s="367"/>
      <c r="H155" s="367"/>
      <c r="I155" s="367"/>
      <c r="J155" s="367"/>
      <c r="K155" s="367"/>
      <c r="L155" s="367"/>
      <c r="M155" s="367"/>
      <c r="N155" s="367"/>
      <c r="O155" s="367"/>
    </row>
    <row r="156" spans="1:15" x14ac:dyDescent="0.25">
      <c r="A156" s="302"/>
      <c r="C156" s="367"/>
      <c r="D156" s="367"/>
      <c r="E156" s="367"/>
      <c r="F156" s="367"/>
      <c r="G156" s="367"/>
      <c r="H156" s="367"/>
      <c r="I156" s="367"/>
      <c r="J156" s="367"/>
      <c r="K156" s="367"/>
      <c r="L156" s="367"/>
      <c r="M156" s="367"/>
      <c r="N156" s="367"/>
      <c r="O156" s="367"/>
    </row>
    <row r="157" spans="1:15" x14ac:dyDescent="0.25">
      <c r="A157" s="302"/>
      <c r="C157" s="367"/>
      <c r="D157" s="367"/>
      <c r="E157" s="367"/>
      <c r="F157" s="367"/>
      <c r="G157" s="367"/>
      <c r="H157" s="367"/>
      <c r="I157" s="367"/>
      <c r="J157" s="367"/>
      <c r="K157" s="367"/>
      <c r="L157" s="367"/>
      <c r="M157" s="367"/>
      <c r="N157" s="367"/>
      <c r="O157" s="367"/>
    </row>
    <row r="158" spans="1:15" x14ac:dyDescent="0.25">
      <c r="A158" s="302"/>
      <c r="C158" s="367"/>
      <c r="D158" s="367"/>
      <c r="E158" s="367"/>
      <c r="F158" s="367"/>
      <c r="G158" s="367"/>
      <c r="H158" s="367"/>
      <c r="I158" s="367"/>
      <c r="J158" s="367"/>
      <c r="K158" s="367"/>
      <c r="L158" s="367"/>
      <c r="M158" s="367"/>
      <c r="N158" s="367"/>
      <c r="O158" s="367"/>
    </row>
    <row r="159" spans="1:15" x14ac:dyDescent="0.25">
      <c r="A159" s="302"/>
      <c r="C159" s="367"/>
      <c r="D159" s="367"/>
      <c r="E159" s="367"/>
      <c r="F159" s="367"/>
      <c r="G159" s="367"/>
      <c r="H159" s="367"/>
      <c r="I159" s="367"/>
      <c r="J159" s="367"/>
      <c r="K159" s="367"/>
      <c r="L159" s="367"/>
      <c r="M159" s="367"/>
      <c r="N159" s="367"/>
      <c r="O159" s="367"/>
    </row>
    <row r="160" spans="1:15" x14ac:dyDescent="0.25">
      <c r="A160" s="302"/>
      <c r="C160" s="367"/>
      <c r="D160" s="367"/>
      <c r="E160" s="367"/>
      <c r="F160" s="367"/>
      <c r="G160" s="367"/>
      <c r="H160" s="367"/>
      <c r="I160" s="367"/>
      <c r="J160" s="367"/>
      <c r="K160" s="367"/>
      <c r="L160" s="367"/>
      <c r="M160" s="367"/>
      <c r="N160" s="367"/>
      <c r="O160" s="367"/>
    </row>
    <row r="161" spans="1:15" x14ac:dyDescent="0.25">
      <c r="A161" s="302"/>
      <c r="C161" s="367"/>
      <c r="D161" s="367"/>
      <c r="E161" s="367"/>
      <c r="F161" s="367"/>
      <c r="G161" s="367"/>
      <c r="H161" s="367"/>
      <c r="I161" s="367"/>
      <c r="J161" s="367"/>
      <c r="K161" s="367"/>
      <c r="L161" s="367"/>
      <c r="M161" s="367"/>
      <c r="N161" s="367"/>
      <c r="O161" s="367"/>
    </row>
    <row r="162" spans="1:15" x14ac:dyDescent="0.25">
      <c r="A162" s="302"/>
      <c r="C162" s="367"/>
      <c r="D162" s="367"/>
      <c r="E162" s="367"/>
      <c r="F162" s="367"/>
      <c r="G162" s="367"/>
      <c r="H162" s="367"/>
      <c r="I162" s="367"/>
      <c r="J162" s="367"/>
      <c r="K162" s="367"/>
      <c r="L162" s="367"/>
      <c r="M162" s="367"/>
      <c r="N162" s="367"/>
      <c r="O162" s="367"/>
    </row>
    <row r="163" spans="1:15" x14ac:dyDescent="0.25">
      <c r="A163" s="302"/>
      <c r="C163" s="367"/>
      <c r="D163" s="367"/>
      <c r="E163" s="367"/>
      <c r="F163" s="367"/>
      <c r="G163" s="367"/>
      <c r="H163" s="367"/>
      <c r="I163" s="367"/>
      <c r="J163" s="367"/>
      <c r="K163" s="367"/>
      <c r="L163" s="367"/>
      <c r="M163" s="367"/>
      <c r="N163" s="367"/>
      <c r="O163" s="367"/>
    </row>
    <row r="164" spans="1:15" x14ac:dyDescent="0.25">
      <c r="A164" s="302"/>
      <c r="C164" s="367"/>
      <c r="D164" s="367"/>
      <c r="E164" s="367"/>
      <c r="F164" s="367"/>
      <c r="G164" s="367"/>
      <c r="H164" s="367"/>
      <c r="I164" s="367"/>
      <c r="J164" s="367"/>
      <c r="K164" s="367"/>
      <c r="L164" s="367"/>
      <c r="M164" s="367"/>
      <c r="N164" s="367"/>
      <c r="O164" s="367"/>
    </row>
    <row r="165" spans="1:15" x14ac:dyDescent="0.25">
      <c r="A165" s="302"/>
      <c r="C165" s="367"/>
      <c r="D165" s="367"/>
      <c r="E165" s="367"/>
      <c r="F165" s="367"/>
      <c r="G165" s="367"/>
      <c r="H165" s="367"/>
      <c r="I165" s="367"/>
      <c r="J165" s="367"/>
      <c r="K165" s="367"/>
      <c r="L165" s="367"/>
      <c r="M165" s="367"/>
      <c r="N165" s="367"/>
      <c r="O165" s="367"/>
    </row>
    <row r="166" spans="1:15" x14ac:dyDescent="0.25">
      <c r="A166" s="302"/>
      <c r="C166" s="367"/>
      <c r="D166" s="367"/>
      <c r="E166" s="367"/>
      <c r="F166" s="367"/>
      <c r="G166" s="367"/>
      <c r="H166" s="367"/>
      <c r="I166" s="367"/>
      <c r="J166" s="367"/>
      <c r="K166" s="367"/>
      <c r="L166" s="367"/>
      <c r="M166" s="367"/>
      <c r="N166" s="367"/>
      <c r="O166" s="367"/>
    </row>
    <row r="167" spans="1:15" x14ac:dyDescent="0.25">
      <c r="A167" s="302"/>
      <c r="C167" s="367"/>
      <c r="D167" s="367"/>
      <c r="E167" s="367"/>
      <c r="F167" s="367"/>
      <c r="G167" s="367"/>
      <c r="H167" s="367"/>
      <c r="I167" s="367"/>
      <c r="J167" s="367"/>
      <c r="K167" s="367"/>
      <c r="L167" s="367"/>
      <c r="M167" s="367"/>
      <c r="N167" s="367"/>
      <c r="O167" s="367"/>
    </row>
    <row r="168" spans="1:15" x14ac:dyDescent="0.25">
      <c r="A168" s="302"/>
      <c r="C168" s="367"/>
      <c r="D168" s="367"/>
      <c r="E168" s="367"/>
      <c r="F168" s="367"/>
      <c r="G168" s="367"/>
      <c r="H168" s="367"/>
      <c r="I168" s="367"/>
      <c r="J168" s="367"/>
      <c r="K168" s="367"/>
      <c r="L168" s="367"/>
      <c r="M168" s="367"/>
      <c r="N168" s="367"/>
      <c r="O168" s="367"/>
    </row>
    <row r="169" spans="1:15" x14ac:dyDescent="0.25">
      <c r="A169" s="302"/>
      <c r="C169" s="367"/>
      <c r="D169" s="367"/>
      <c r="E169" s="367"/>
      <c r="F169" s="367"/>
      <c r="G169" s="367"/>
      <c r="H169" s="367"/>
      <c r="I169" s="367"/>
      <c r="J169" s="367"/>
      <c r="K169" s="367"/>
      <c r="L169" s="367"/>
      <c r="M169" s="367"/>
      <c r="N169" s="367"/>
      <c r="O169" s="367"/>
    </row>
    <row r="170" spans="1:15" x14ac:dyDescent="0.25">
      <c r="A170" s="302"/>
      <c r="C170" s="367"/>
      <c r="D170" s="367"/>
      <c r="E170" s="367"/>
      <c r="F170" s="367"/>
      <c r="G170" s="367"/>
      <c r="H170" s="367"/>
      <c r="I170" s="367"/>
      <c r="J170" s="367"/>
      <c r="K170" s="367"/>
      <c r="L170" s="367"/>
      <c r="M170" s="367"/>
      <c r="N170" s="367"/>
      <c r="O170" s="367"/>
    </row>
    <row r="171" spans="1:15" x14ac:dyDescent="0.25">
      <c r="A171" s="302"/>
      <c r="C171" s="367"/>
      <c r="D171" s="367"/>
      <c r="E171" s="367"/>
      <c r="F171" s="367"/>
      <c r="G171" s="367"/>
      <c r="H171" s="367"/>
      <c r="I171" s="367"/>
      <c r="J171" s="367"/>
      <c r="K171" s="367"/>
      <c r="L171" s="367"/>
      <c r="M171" s="367"/>
      <c r="N171" s="367"/>
      <c r="O171" s="367"/>
    </row>
    <row r="172" spans="1:15" x14ac:dyDescent="0.25">
      <c r="A172" s="302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7"/>
      <c r="N172" s="367"/>
      <c r="O172" s="367"/>
    </row>
    <row r="173" spans="1:15" x14ac:dyDescent="0.25">
      <c r="A173" s="302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67"/>
      <c r="O173" s="367"/>
    </row>
    <row r="174" spans="1:15" x14ac:dyDescent="0.25">
      <c r="A174" s="302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7"/>
      <c r="N174" s="367"/>
      <c r="O174" s="367"/>
    </row>
    <row r="175" spans="1:15" x14ac:dyDescent="0.25">
      <c r="A175" s="302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7"/>
      <c r="N175" s="367"/>
      <c r="O175" s="367"/>
    </row>
    <row r="176" spans="1:15" x14ac:dyDescent="0.25">
      <c r="A176" s="302"/>
      <c r="C176" s="367"/>
      <c r="D176" s="367"/>
      <c r="E176" s="367"/>
      <c r="F176" s="367"/>
      <c r="G176" s="367"/>
      <c r="H176" s="367"/>
      <c r="I176" s="367"/>
      <c r="J176" s="367"/>
      <c r="K176" s="367"/>
      <c r="L176" s="367"/>
      <c r="M176" s="367"/>
      <c r="N176" s="367"/>
      <c r="O176" s="367"/>
    </row>
    <row r="177" spans="1:15" x14ac:dyDescent="0.25">
      <c r="A177" s="302"/>
      <c r="C177" s="367"/>
      <c r="D177" s="367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367"/>
    </row>
    <row r="178" spans="1:15" x14ac:dyDescent="0.25">
      <c r="A178" s="302"/>
      <c r="C178" s="367"/>
      <c r="D178" s="367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367"/>
    </row>
    <row r="179" spans="1:15" x14ac:dyDescent="0.25">
      <c r="A179" s="302"/>
      <c r="C179" s="367"/>
      <c r="D179" s="367"/>
      <c r="E179" s="367"/>
      <c r="F179" s="367"/>
      <c r="G179" s="367"/>
      <c r="H179" s="367"/>
      <c r="I179" s="367"/>
      <c r="J179" s="367"/>
      <c r="K179" s="367"/>
      <c r="L179" s="367"/>
      <c r="M179" s="367"/>
      <c r="N179" s="367"/>
      <c r="O179" s="367"/>
    </row>
    <row r="180" spans="1:15" x14ac:dyDescent="0.25">
      <c r="A180" s="302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7"/>
      <c r="N180" s="367"/>
      <c r="O180" s="367"/>
    </row>
    <row r="181" spans="1:15" x14ac:dyDescent="0.25">
      <c r="A181" s="302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7"/>
      <c r="N181" s="367"/>
      <c r="O181" s="367"/>
    </row>
    <row r="182" spans="1:15" x14ac:dyDescent="0.25">
      <c r="A182" s="302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67"/>
      <c r="O182" s="367"/>
    </row>
    <row r="183" spans="1:15" x14ac:dyDescent="0.25">
      <c r="A183" s="302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67"/>
      <c r="O183" s="367"/>
    </row>
    <row r="184" spans="1:15" x14ac:dyDescent="0.25">
      <c r="A184" s="302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7"/>
      <c r="N184" s="367"/>
      <c r="O184" s="367"/>
    </row>
    <row r="185" spans="1:15" x14ac:dyDescent="0.25">
      <c r="A185" s="302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7"/>
      <c r="N185" s="367"/>
      <c r="O185" s="367"/>
    </row>
    <row r="186" spans="1:15" x14ac:dyDescent="0.25">
      <c r="A186" s="302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7"/>
      <c r="N186" s="367"/>
      <c r="O186" s="367"/>
    </row>
    <row r="187" spans="1:15" x14ac:dyDescent="0.25">
      <c r="A187" s="302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7"/>
      <c r="N187" s="367"/>
      <c r="O187" s="367"/>
    </row>
    <row r="188" spans="1:15" x14ac:dyDescent="0.25">
      <c r="A188" s="302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7"/>
      <c r="N188" s="367"/>
      <c r="O188" s="367"/>
    </row>
    <row r="189" spans="1:15" x14ac:dyDescent="0.25">
      <c r="A189" s="302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</row>
    <row r="190" spans="1:15" x14ac:dyDescent="0.25">
      <c r="A190" s="302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7"/>
      <c r="N190" s="367"/>
      <c r="O190" s="367"/>
    </row>
    <row r="191" spans="1:15" x14ac:dyDescent="0.25">
      <c r="A191" s="302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7"/>
      <c r="N191" s="367"/>
      <c r="O191" s="367"/>
    </row>
    <row r="192" spans="1:15" x14ac:dyDescent="0.25">
      <c r="A192" s="302"/>
      <c r="C192" s="367"/>
      <c r="D192" s="367"/>
      <c r="E192" s="367"/>
      <c r="F192" s="367"/>
      <c r="G192" s="367"/>
      <c r="H192" s="367"/>
      <c r="I192" s="367"/>
      <c r="J192" s="367"/>
      <c r="K192" s="367"/>
      <c r="L192" s="367"/>
      <c r="M192" s="367"/>
      <c r="N192" s="367"/>
      <c r="O192" s="367"/>
    </row>
    <row r="193" spans="1:15" x14ac:dyDescent="0.25">
      <c r="A193" s="302"/>
      <c r="C193" s="367"/>
      <c r="D193" s="367"/>
      <c r="E193" s="367"/>
      <c r="F193" s="367"/>
      <c r="G193" s="367"/>
      <c r="H193" s="367"/>
      <c r="I193" s="367"/>
      <c r="J193" s="367"/>
      <c r="K193" s="367"/>
      <c r="L193" s="367"/>
      <c r="M193" s="367"/>
      <c r="N193" s="367"/>
      <c r="O193" s="367"/>
    </row>
    <row r="194" spans="1:15" x14ac:dyDescent="0.25">
      <c r="A194" s="302"/>
      <c r="C194" s="367"/>
      <c r="D194" s="367"/>
      <c r="E194" s="367"/>
      <c r="F194" s="367"/>
      <c r="G194" s="367"/>
      <c r="H194" s="367"/>
      <c r="I194" s="367"/>
      <c r="J194" s="367"/>
      <c r="K194" s="367"/>
      <c r="L194" s="367"/>
      <c r="M194" s="367"/>
      <c r="N194" s="367"/>
      <c r="O194" s="367"/>
    </row>
    <row r="195" spans="1:15" x14ac:dyDescent="0.25">
      <c r="A195" s="302"/>
      <c r="C195" s="367"/>
      <c r="D195" s="367"/>
      <c r="E195" s="367"/>
      <c r="F195" s="367"/>
      <c r="G195" s="367"/>
      <c r="H195" s="367"/>
      <c r="I195" s="367"/>
      <c r="J195" s="367"/>
      <c r="K195" s="367"/>
      <c r="L195" s="367"/>
      <c r="M195" s="367"/>
      <c r="N195" s="367"/>
      <c r="O195" s="367"/>
    </row>
    <row r="196" spans="1:15" x14ac:dyDescent="0.25">
      <c r="A196" s="302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67"/>
      <c r="O196" s="367"/>
    </row>
    <row r="197" spans="1:15" x14ac:dyDescent="0.25">
      <c r="A197" s="302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7"/>
      <c r="N197" s="367"/>
      <c r="O197" s="367"/>
    </row>
    <row r="198" spans="1:15" x14ac:dyDescent="0.25">
      <c r="A198" s="302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7"/>
      <c r="N198" s="367"/>
      <c r="O198" s="367"/>
    </row>
    <row r="199" spans="1:15" x14ac:dyDescent="0.25">
      <c r="A199" s="302"/>
    </row>
    <row r="200" spans="1:15" x14ac:dyDescent="0.25">
      <c r="A200" s="302"/>
    </row>
    <row r="201" spans="1:15" x14ac:dyDescent="0.25">
      <c r="A201" s="302"/>
    </row>
    <row r="202" spans="1:15" x14ac:dyDescent="0.25">
      <c r="A202" s="302"/>
    </row>
    <row r="203" spans="1:15" x14ac:dyDescent="0.25">
      <c r="A203" s="302"/>
    </row>
    <row r="204" spans="1:15" x14ac:dyDescent="0.25">
      <c r="A204" s="302"/>
    </row>
    <row r="205" spans="1:15" x14ac:dyDescent="0.25">
      <c r="A205" s="302"/>
    </row>
    <row r="206" spans="1:15" x14ac:dyDescent="0.25">
      <c r="A206" s="302"/>
    </row>
    <row r="207" spans="1:15" x14ac:dyDescent="0.25">
      <c r="A207" s="302"/>
    </row>
    <row r="208" spans="1:15" x14ac:dyDescent="0.25">
      <c r="A208" s="302"/>
    </row>
    <row r="209" spans="1:1" x14ac:dyDescent="0.25">
      <c r="A209" s="302"/>
    </row>
    <row r="210" spans="1:1" x14ac:dyDescent="0.25">
      <c r="A210" s="302"/>
    </row>
    <row r="211" spans="1:1" x14ac:dyDescent="0.25">
      <c r="A211" s="302"/>
    </row>
    <row r="212" spans="1:1" x14ac:dyDescent="0.25">
      <c r="A212" s="302"/>
    </row>
    <row r="213" spans="1:1" x14ac:dyDescent="0.25">
      <c r="A213" s="302"/>
    </row>
    <row r="214" spans="1:1" x14ac:dyDescent="0.25">
      <c r="A214" s="302"/>
    </row>
    <row r="215" spans="1:1" x14ac:dyDescent="0.25">
      <c r="A215" s="302"/>
    </row>
    <row r="216" spans="1:1" x14ac:dyDescent="0.25">
      <c r="A216" s="302"/>
    </row>
    <row r="217" spans="1:1" x14ac:dyDescent="0.25">
      <c r="A217" s="302"/>
    </row>
    <row r="218" spans="1:1" x14ac:dyDescent="0.25">
      <c r="A218" s="302"/>
    </row>
    <row r="219" spans="1:1" x14ac:dyDescent="0.25">
      <c r="A219" s="302"/>
    </row>
    <row r="220" spans="1:1" x14ac:dyDescent="0.25">
      <c r="A220" s="302"/>
    </row>
    <row r="221" spans="1:1" x14ac:dyDescent="0.25">
      <c r="A221" s="302"/>
    </row>
    <row r="222" spans="1:1" x14ac:dyDescent="0.25">
      <c r="A222" s="302"/>
    </row>
    <row r="223" spans="1:1" x14ac:dyDescent="0.25">
      <c r="A223" s="302"/>
    </row>
    <row r="224" spans="1:1" x14ac:dyDescent="0.25">
      <c r="A224" s="302"/>
    </row>
    <row r="225" spans="1:1" x14ac:dyDescent="0.25">
      <c r="A225" s="302"/>
    </row>
    <row r="226" spans="1:1" x14ac:dyDescent="0.25">
      <c r="A226" s="302"/>
    </row>
    <row r="227" spans="1:1" x14ac:dyDescent="0.25">
      <c r="A227" s="302"/>
    </row>
    <row r="228" spans="1:1" x14ac:dyDescent="0.25">
      <c r="A228" s="302"/>
    </row>
    <row r="229" spans="1:1" x14ac:dyDescent="0.25">
      <c r="A229" s="302"/>
    </row>
    <row r="230" spans="1:1" x14ac:dyDescent="0.25">
      <c r="A230" s="302"/>
    </row>
    <row r="231" spans="1:1" x14ac:dyDescent="0.25">
      <c r="A231" s="302"/>
    </row>
    <row r="232" spans="1:1" x14ac:dyDescent="0.25">
      <c r="A232" s="302"/>
    </row>
    <row r="233" spans="1:1" x14ac:dyDescent="0.25">
      <c r="A233" s="302"/>
    </row>
    <row r="234" spans="1:1" x14ac:dyDescent="0.25">
      <c r="A234" s="302"/>
    </row>
    <row r="235" spans="1:1" x14ac:dyDescent="0.25">
      <c r="A235" s="302"/>
    </row>
    <row r="236" spans="1:1" x14ac:dyDescent="0.25">
      <c r="A236" s="302"/>
    </row>
    <row r="237" spans="1:1" x14ac:dyDescent="0.25">
      <c r="A237" s="302"/>
    </row>
    <row r="238" spans="1:1" x14ac:dyDescent="0.25">
      <c r="A238" s="302"/>
    </row>
    <row r="239" spans="1:1" x14ac:dyDescent="0.25">
      <c r="A239" s="302"/>
    </row>
    <row r="240" spans="1:1" x14ac:dyDescent="0.25">
      <c r="A240" s="302"/>
    </row>
    <row r="241" spans="1:1" x14ac:dyDescent="0.25">
      <c r="A241" s="302"/>
    </row>
    <row r="242" spans="1:1" x14ac:dyDescent="0.25">
      <c r="A242" s="302"/>
    </row>
    <row r="243" spans="1:1" x14ac:dyDescent="0.25">
      <c r="A243" s="302"/>
    </row>
    <row r="244" spans="1:1" x14ac:dyDescent="0.25">
      <c r="A244" s="302"/>
    </row>
    <row r="245" spans="1:1" x14ac:dyDescent="0.25">
      <c r="A245" s="302"/>
    </row>
    <row r="246" spans="1:1" x14ac:dyDescent="0.25">
      <c r="A246" s="302"/>
    </row>
    <row r="247" spans="1:1" x14ac:dyDescent="0.25">
      <c r="A247" s="302"/>
    </row>
    <row r="248" spans="1:1" x14ac:dyDescent="0.25">
      <c r="A248" s="302"/>
    </row>
    <row r="249" spans="1:1" x14ac:dyDescent="0.25">
      <c r="A249" s="302"/>
    </row>
    <row r="250" spans="1:1" x14ac:dyDescent="0.25">
      <c r="A250" s="302"/>
    </row>
    <row r="251" spans="1:1" x14ac:dyDescent="0.25">
      <c r="A251" s="302"/>
    </row>
    <row r="252" spans="1:1" x14ac:dyDescent="0.25">
      <c r="A252" s="302"/>
    </row>
    <row r="253" spans="1:1" x14ac:dyDescent="0.25">
      <c r="A253" s="302"/>
    </row>
    <row r="254" spans="1:1" x14ac:dyDescent="0.25">
      <c r="A254" s="302"/>
    </row>
    <row r="255" spans="1:1" x14ac:dyDescent="0.25">
      <c r="A255" s="302"/>
    </row>
    <row r="256" spans="1:1" x14ac:dyDescent="0.25">
      <c r="A256" s="302"/>
    </row>
    <row r="257" spans="1:1" x14ac:dyDescent="0.25">
      <c r="A257" s="302"/>
    </row>
    <row r="258" spans="1:1" x14ac:dyDescent="0.25">
      <c r="A258" s="302"/>
    </row>
    <row r="259" spans="1:1" x14ac:dyDescent="0.25">
      <c r="A259" s="302"/>
    </row>
    <row r="260" spans="1:1" x14ac:dyDescent="0.25">
      <c r="A260" s="302"/>
    </row>
    <row r="261" spans="1:1" x14ac:dyDescent="0.25">
      <c r="A261" s="302"/>
    </row>
    <row r="262" spans="1:1" x14ac:dyDescent="0.25">
      <c r="A262" s="302"/>
    </row>
    <row r="263" spans="1:1" x14ac:dyDescent="0.25">
      <c r="A263" s="302"/>
    </row>
    <row r="264" spans="1:1" x14ac:dyDescent="0.25">
      <c r="A264" s="302"/>
    </row>
    <row r="265" spans="1:1" x14ac:dyDescent="0.25">
      <c r="A265" s="302"/>
    </row>
    <row r="266" spans="1:1" x14ac:dyDescent="0.25">
      <c r="A266" s="302"/>
    </row>
    <row r="267" spans="1:1" x14ac:dyDescent="0.25">
      <c r="A267" s="302"/>
    </row>
    <row r="268" spans="1:1" x14ac:dyDescent="0.25">
      <c r="A268" s="302"/>
    </row>
    <row r="269" spans="1:1" x14ac:dyDescent="0.25">
      <c r="A269" s="302"/>
    </row>
    <row r="270" spans="1:1" x14ac:dyDescent="0.25">
      <c r="A270" s="302"/>
    </row>
    <row r="271" spans="1:1" x14ac:dyDescent="0.25">
      <c r="A271" s="302"/>
    </row>
    <row r="272" spans="1:1" x14ac:dyDescent="0.25">
      <c r="A272" s="302"/>
    </row>
    <row r="273" spans="1:1" x14ac:dyDescent="0.25">
      <c r="A273" s="302"/>
    </row>
    <row r="274" spans="1:1" x14ac:dyDescent="0.25">
      <c r="A274" s="302"/>
    </row>
    <row r="275" spans="1:1" x14ac:dyDescent="0.25">
      <c r="A275" s="302"/>
    </row>
    <row r="276" spans="1:1" x14ac:dyDescent="0.25">
      <c r="A276" s="302"/>
    </row>
    <row r="277" spans="1:1" x14ac:dyDescent="0.25">
      <c r="A277" s="302"/>
    </row>
    <row r="278" spans="1:1" x14ac:dyDescent="0.25">
      <c r="A278" s="302"/>
    </row>
    <row r="279" spans="1:1" x14ac:dyDescent="0.25">
      <c r="A279" s="302"/>
    </row>
    <row r="280" spans="1:1" x14ac:dyDescent="0.25">
      <c r="A280" s="302"/>
    </row>
    <row r="281" spans="1:1" x14ac:dyDescent="0.25">
      <c r="A281" s="302"/>
    </row>
    <row r="282" spans="1:1" x14ac:dyDescent="0.25">
      <c r="A282" s="302"/>
    </row>
    <row r="283" spans="1:1" x14ac:dyDescent="0.25">
      <c r="A283" s="302"/>
    </row>
    <row r="284" spans="1:1" x14ac:dyDescent="0.25">
      <c r="A284" s="302"/>
    </row>
    <row r="285" spans="1:1" x14ac:dyDescent="0.25">
      <c r="A285" s="302"/>
    </row>
    <row r="286" spans="1:1" x14ac:dyDescent="0.25">
      <c r="A286" s="302"/>
    </row>
    <row r="287" spans="1:1" x14ac:dyDescent="0.25">
      <c r="A287" s="302"/>
    </row>
    <row r="288" spans="1:1" x14ac:dyDescent="0.25">
      <c r="A288" s="302"/>
    </row>
    <row r="289" spans="1:1" x14ac:dyDescent="0.25">
      <c r="A289" s="302"/>
    </row>
    <row r="290" spans="1:1" x14ac:dyDescent="0.25">
      <c r="A290" s="302"/>
    </row>
    <row r="291" spans="1:1" x14ac:dyDescent="0.25">
      <c r="A291" s="302"/>
    </row>
    <row r="292" spans="1:1" x14ac:dyDescent="0.25">
      <c r="A292" s="302"/>
    </row>
    <row r="293" spans="1:1" x14ac:dyDescent="0.25">
      <c r="A293" s="302"/>
    </row>
    <row r="294" spans="1:1" x14ac:dyDescent="0.25">
      <c r="A294" s="302"/>
    </row>
    <row r="295" spans="1:1" x14ac:dyDescent="0.25">
      <c r="A295" s="302"/>
    </row>
    <row r="296" spans="1:1" x14ac:dyDescent="0.25">
      <c r="A296" s="302"/>
    </row>
    <row r="297" spans="1:1" x14ac:dyDescent="0.25">
      <c r="A297" s="302"/>
    </row>
    <row r="298" spans="1:1" x14ac:dyDescent="0.25">
      <c r="A298" s="302"/>
    </row>
    <row r="299" spans="1:1" x14ac:dyDescent="0.25">
      <c r="A299" s="302"/>
    </row>
    <row r="300" spans="1:1" x14ac:dyDescent="0.25">
      <c r="A300" s="302"/>
    </row>
    <row r="301" spans="1:1" x14ac:dyDescent="0.25">
      <c r="A301" s="302"/>
    </row>
    <row r="302" spans="1:1" x14ac:dyDescent="0.25">
      <c r="A302" s="302"/>
    </row>
    <row r="303" spans="1:1" x14ac:dyDescent="0.25">
      <c r="A303" s="302"/>
    </row>
    <row r="304" spans="1:1" x14ac:dyDescent="0.25">
      <c r="A304" s="302"/>
    </row>
    <row r="305" spans="1:1" x14ac:dyDescent="0.25">
      <c r="A305" s="302"/>
    </row>
    <row r="306" spans="1:1" x14ac:dyDescent="0.25">
      <c r="A306" s="302"/>
    </row>
    <row r="307" spans="1:1" x14ac:dyDescent="0.25">
      <c r="A307" s="302"/>
    </row>
    <row r="308" spans="1:1" x14ac:dyDescent="0.25">
      <c r="A308" s="302"/>
    </row>
    <row r="309" spans="1:1" x14ac:dyDescent="0.25">
      <c r="A309" s="302"/>
    </row>
    <row r="310" spans="1:1" x14ac:dyDescent="0.25">
      <c r="A310" s="302"/>
    </row>
    <row r="311" spans="1:1" x14ac:dyDescent="0.25">
      <c r="A311" s="302"/>
    </row>
    <row r="312" spans="1:1" x14ac:dyDescent="0.25">
      <c r="A312" s="302"/>
    </row>
    <row r="313" spans="1:1" x14ac:dyDescent="0.25">
      <c r="A313" s="302"/>
    </row>
    <row r="314" spans="1:1" x14ac:dyDescent="0.25">
      <c r="A314" s="302"/>
    </row>
    <row r="315" spans="1:1" x14ac:dyDescent="0.25">
      <c r="A315" s="302"/>
    </row>
    <row r="316" spans="1:1" x14ac:dyDescent="0.25">
      <c r="A316" s="302"/>
    </row>
    <row r="317" spans="1:1" x14ac:dyDescent="0.25">
      <c r="A317" s="302"/>
    </row>
    <row r="318" spans="1:1" x14ac:dyDescent="0.25">
      <c r="A318" s="302"/>
    </row>
    <row r="319" spans="1:1" x14ac:dyDescent="0.25">
      <c r="A319" s="302"/>
    </row>
    <row r="320" spans="1:1" x14ac:dyDescent="0.25">
      <c r="A320" s="302"/>
    </row>
    <row r="321" spans="1:1" x14ac:dyDescent="0.25">
      <c r="A321" s="302"/>
    </row>
    <row r="322" spans="1:1" x14ac:dyDescent="0.25">
      <c r="A322" s="302"/>
    </row>
    <row r="323" spans="1:1" x14ac:dyDescent="0.25">
      <c r="A323" s="302"/>
    </row>
    <row r="324" spans="1:1" x14ac:dyDescent="0.25">
      <c r="A324" s="302"/>
    </row>
    <row r="325" spans="1:1" x14ac:dyDescent="0.25">
      <c r="A325" s="302"/>
    </row>
    <row r="326" spans="1:1" x14ac:dyDescent="0.25">
      <c r="A326" s="302"/>
    </row>
    <row r="327" spans="1:1" x14ac:dyDescent="0.25">
      <c r="A327" s="302"/>
    </row>
    <row r="328" spans="1:1" x14ac:dyDescent="0.25">
      <c r="A328" s="302"/>
    </row>
    <row r="329" spans="1:1" x14ac:dyDescent="0.25">
      <c r="A329" s="302"/>
    </row>
    <row r="330" spans="1:1" x14ac:dyDescent="0.25">
      <c r="A330" s="302"/>
    </row>
    <row r="331" spans="1:1" x14ac:dyDescent="0.25">
      <c r="A331" s="302"/>
    </row>
    <row r="332" spans="1:1" x14ac:dyDescent="0.25">
      <c r="A332" s="302"/>
    </row>
    <row r="333" spans="1:1" x14ac:dyDescent="0.25">
      <c r="A333" s="302"/>
    </row>
    <row r="334" spans="1:1" x14ac:dyDescent="0.25">
      <c r="A334" s="302"/>
    </row>
    <row r="335" spans="1:1" x14ac:dyDescent="0.25">
      <c r="A335" s="302"/>
    </row>
    <row r="336" spans="1:1" x14ac:dyDescent="0.25">
      <c r="A336" s="302"/>
    </row>
    <row r="337" spans="1:1" x14ac:dyDescent="0.25">
      <c r="A337" s="302"/>
    </row>
    <row r="338" spans="1:1" x14ac:dyDescent="0.25">
      <c r="A338" s="302"/>
    </row>
    <row r="339" spans="1:1" x14ac:dyDescent="0.25">
      <c r="A339" s="302"/>
    </row>
    <row r="340" spans="1:1" x14ac:dyDescent="0.25">
      <c r="A340" s="302"/>
    </row>
    <row r="341" spans="1:1" x14ac:dyDescent="0.25">
      <c r="A341" s="302"/>
    </row>
    <row r="342" spans="1:1" x14ac:dyDescent="0.25">
      <c r="A342" s="302"/>
    </row>
    <row r="343" spans="1:1" x14ac:dyDescent="0.25">
      <c r="A343" s="302"/>
    </row>
    <row r="344" spans="1:1" x14ac:dyDescent="0.25">
      <c r="A344" s="302"/>
    </row>
    <row r="345" spans="1:1" x14ac:dyDescent="0.25">
      <c r="A345" s="302"/>
    </row>
    <row r="346" spans="1:1" x14ac:dyDescent="0.25">
      <c r="A346" s="302"/>
    </row>
    <row r="347" spans="1:1" x14ac:dyDescent="0.25">
      <c r="A347" s="302"/>
    </row>
    <row r="348" spans="1:1" x14ac:dyDescent="0.25">
      <c r="A348" s="302"/>
    </row>
    <row r="349" spans="1:1" x14ac:dyDescent="0.25">
      <c r="A349" s="302"/>
    </row>
    <row r="350" spans="1:1" x14ac:dyDescent="0.25">
      <c r="A350" s="302"/>
    </row>
    <row r="351" spans="1:1" x14ac:dyDescent="0.25">
      <c r="A351" s="302"/>
    </row>
    <row r="352" spans="1:1" x14ac:dyDescent="0.25">
      <c r="A352" s="302"/>
    </row>
    <row r="353" spans="1:1" x14ac:dyDescent="0.25">
      <c r="A353" s="302"/>
    </row>
    <row r="354" spans="1:1" x14ac:dyDescent="0.25">
      <c r="A354" s="302"/>
    </row>
    <row r="355" spans="1:1" x14ac:dyDescent="0.25">
      <c r="A355" s="302"/>
    </row>
    <row r="356" spans="1:1" x14ac:dyDescent="0.25">
      <c r="A356" s="302"/>
    </row>
    <row r="357" spans="1:1" x14ac:dyDescent="0.25">
      <c r="A357" s="302"/>
    </row>
    <row r="358" spans="1:1" x14ac:dyDescent="0.25">
      <c r="A358" s="302"/>
    </row>
    <row r="359" spans="1:1" x14ac:dyDescent="0.25">
      <c r="A359" s="302"/>
    </row>
    <row r="360" spans="1:1" x14ac:dyDescent="0.25">
      <c r="A360" s="302"/>
    </row>
    <row r="361" spans="1:1" x14ac:dyDescent="0.25">
      <c r="A361" s="302"/>
    </row>
    <row r="362" spans="1:1" x14ac:dyDescent="0.25">
      <c r="A362" s="302"/>
    </row>
    <row r="363" spans="1:1" x14ac:dyDescent="0.25">
      <c r="A363" s="302"/>
    </row>
    <row r="364" spans="1:1" x14ac:dyDescent="0.25">
      <c r="A364" s="302"/>
    </row>
    <row r="365" spans="1:1" x14ac:dyDescent="0.25">
      <c r="A365" s="302"/>
    </row>
    <row r="366" spans="1:1" x14ac:dyDescent="0.25">
      <c r="A366" s="302"/>
    </row>
    <row r="367" spans="1:1" x14ac:dyDescent="0.25">
      <c r="A367" s="302"/>
    </row>
    <row r="368" spans="1:1" x14ac:dyDescent="0.25">
      <c r="A368" s="302"/>
    </row>
    <row r="369" spans="1:1" x14ac:dyDescent="0.25">
      <c r="A369" s="302"/>
    </row>
    <row r="370" spans="1:1" x14ac:dyDescent="0.25">
      <c r="A370" s="302"/>
    </row>
    <row r="371" spans="1:1" x14ac:dyDescent="0.25">
      <c r="A371" s="302"/>
    </row>
    <row r="372" spans="1:1" x14ac:dyDescent="0.25">
      <c r="A372" s="302"/>
    </row>
    <row r="373" spans="1:1" x14ac:dyDescent="0.25">
      <c r="A373" s="302"/>
    </row>
    <row r="374" spans="1:1" x14ac:dyDescent="0.25">
      <c r="A374" s="302"/>
    </row>
    <row r="375" spans="1:1" x14ac:dyDescent="0.25">
      <c r="A375" s="302"/>
    </row>
    <row r="376" spans="1:1" x14ac:dyDescent="0.25">
      <c r="A376" s="302"/>
    </row>
    <row r="377" spans="1:1" x14ac:dyDescent="0.25">
      <c r="A377" s="302"/>
    </row>
    <row r="378" spans="1:1" x14ac:dyDescent="0.25">
      <c r="A378" s="302"/>
    </row>
    <row r="379" spans="1:1" x14ac:dyDescent="0.25">
      <c r="A379" s="302"/>
    </row>
    <row r="380" spans="1:1" x14ac:dyDescent="0.25">
      <c r="A380" s="302"/>
    </row>
    <row r="381" spans="1:1" x14ac:dyDescent="0.25">
      <c r="A381" s="302"/>
    </row>
    <row r="382" spans="1:1" x14ac:dyDescent="0.25">
      <c r="A382" s="302"/>
    </row>
    <row r="383" spans="1:1" x14ac:dyDescent="0.25">
      <c r="A383" s="302"/>
    </row>
    <row r="384" spans="1:1" x14ac:dyDescent="0.25">
      <c r="A384" s="302"/>
    </row>
    <row r="385" spans="1:1" x14ac:dyDescent="0.25">
      <c r="A385" s="302"/>
    </row>
    <row r="386" spans="1:1" x14ac:dyDescent="0.25">
      <c r="A386" s="302"/>
    </row>
    <row r="387" spans="1:1" x14ac:dyDescent="0.25">
      <c r="A387" s="302"/>
    </row>
    <row r="388" spans="1:1" x14ac:dyDescent="0.25">
      <c r="A388" s="302"/>
    </row>
    <row r="389" spans="1:1" x14ac:dyDescent="0.25">
      <c r="A389" s="302"/>
    </row>
    <row r="390" spans="1:1" x14ac:dyDescent="0.25">
      <c r="A390" s="302"/>
    </row>
    <row r="391" spans="1:1" x14ac:dyDescent="0.25">
      <c r="A391" s="302"/>
    </row>
    <row r="392" spans="1:1" x14ac:dyDescent="0.25">
      <c r="A392" s="302"/>
    </row>
    <row r="393" spans="1:1" x14ac:dyDescent="0.25">
      <c r="A393" s="302"/>
    </row>
    <row r="394" spans="1:1" x14ac:dyDescent="0.25">
      <c r="A394" s="302"/>
    </row>
    <row r="395" spans="1:1" x14ac:dyDescent="0.25">
      <c r="A395" s="302"/>
    </row>
    <row r="396" spans="1:1" x14ac:dyDescent="0.25">
      <c r="A396" s="302"/>
    </row>
    <row r="397" spans="1:1" x14ac:dyDescent="0.25">
      <c r="A397" s="302"/>
    </row>
    <row r="398" spans="1:1" x14ac:dyDescent="0.25">
      <c r="A398" s="302"/>
    </row>
    <row r="399" spans="1:1" x14ac:dyDescent="0.25">
      <c r="A399" s="302"/>
    </row>
    <row r="400" spans="1:1" x14ac:dyDescent="0.25">
      <c r="A400" s="302"/>
    </row>
    <row r="401" spans="1:1" x14ac:dyDescent="0.25">
      <c r="A401" s="302"/>
    </row>
    <row r="402" spans="1:1" x14ac:dyDescent="0.25">
      <c r="A402" s="302"/>
    </row>
    <row r="403" spans="1:1" x14ac:dyDescent="0.25">
      <c r="A403" s="302"/>
    </row>
    <row r="404" spans="1:1" x14ac:dyDescent="0.25">
      <c r="A404" s="302"/>
    </row>
    <row r="405" spans="1:1" x14ac:dyDescent="0.25">
      <c r="A405" s="302"/>
    </row>
    <row r="406" spans="1:1" x14ac:dyDescent="0.25">
      <c r="A406" s="302"/>
    </row>
    <row r="407" spans="1:1" x14ac:dyDescent="0.25">
      <c r="A407" s="302"/>
    </row>
    <row r="408" spans="1:1" x14ac:dyDescent="0.25">
      <c r="A408" s="302"/>
    </row>
    <row r="409" spans="1:1" x14ac:dyDescent="0.25">
      <c r="A409" s="302"/>
    </row>
    <row r="410" spans="1:1" x14ac:dyDescent="0.25">
      <c r="A410" s="302"/>
    </row>
    <row r="411" spans="1:1" x14ac:dyDescent="0.25">
      <c r="A411" s="302"/>
    </row>
    <row r="412" spans="1:1" x14ac:dyDescent="0.25">
      <c r="A412" s="302"/>
    </row>
    <row r="413" spans="1:1" x14ac:dyDescent="0.25">
      <c r="A413" s="302"/>
    </row>
    <row r="414" spans="1:1" x14ac:dyDescent="0.25">
      <c r="A414" s="302"/>
    </row>
    <row r="415" spans="1:1" x14ac:dyDescent="0.25">
      <c r="A415" s="302"/>
    </row>
    <row r="416" spans="1:1" x14ac:dyDescent="0.25">
      <c r="A416" s="302"/>
    </row>
    <row r="417" spans="1:1" x14ac:dyDescent="0.25">
      <c r="A417" s="302"/>
    </row>
    <row r="418" spans="1:1" x14ac:dyDescent="0.25">
      <c r="A418" s="302"/>
    </row>
    <row r="419" spans="1:1" x14ac:dyDescent="0.25">
      <c r="A419" s="302"/>
    </row>
    <row r="420" spans="1:1" x14ac:dyDescent="0.25">
      <c r="A420" s="302"/>
    </row>
    <row r="421" spans="1:1" x14ac:dyDescent="0.25">
      <c r="A421" s="302"/>
    </row>
    <row r="422" spans="1:1" x14ac:dyDescent="0.25">
      <c r="A422" s="302"/>
    </row>
    <row r="423" spans="1:1" x14ac:dyDescent="0.25">
      <c r="A423" s="302"/>
    </row>
    <row r="424" spans="1:1" x14ac:dyDescent="0.25">
      <c r="A424" s="302"/>
    </row>
    <row r="425" spans="1:1" x14ac:dyDescent="0.25">
      <c r="A425" s="302"/>
    </row>
    <row r="426" spans="1:1" x14ac:dyDescent="0.25">
      <c r="A426" s="302"/>
    </row>
    <row r="427" spans="1:1" x14ac:dyDescent="0.25">
      <c r="A427" s="302"/>
    </row>
    <row r="428" spans="1:1" x14ac:dyDescent="0.25">
      <c r="A428" s="302"/>
    </row>
    <row r="429" spans="1:1" x14ac:dyDescent="0.25">
      <c r="A429" s="302"/>
    </row>
    <row r="430" spans="1:1" x14ac:dyDescent="0.25">
      <c r="A430" s="302"/>
    </row>
    <row r="431" spans="1:1" x14ac:dyDescent="0.25">
      <c r="A431" s="302"/>
    </row>
    <row r="432" spans="1:1" x14ac:dyDescent="0.25">
      <c r="A432" s="302"/>
    </row>
    <row r="433" spans="1:1" x14ac:dyDescent="0.25">
      <c r="A433" s="302"/>
    </row>
    <row r="434" spans="1:1" x14ac:dyDescent="0.25">
      <c r="A434" s="302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84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34"/>
  <sheetViews>
    <sheetView zoomScale="85" zoomScaleNormal="85" workbookViewId="0">
      <pane xSplit="2" ySplit="1" topLeftCell="C2" activePane="bottomRight" state="frozen"/>
      <selection activeCell="E31" sqref="E31"/>
      <selection pane="topRight" activeCell="E31" sqref="E31"/>
      <selection pane="bottomLeft" activeCell="E31" sqref="E31"/>
      <selection pane="bottomRight" activeCell="O4" sqref="O4"/>
    </sheetView>
  </sheetViews>
  <sheetFormatPr defaultRowHeight="15" x14ac:dyDescent="0.25"/>
  <cols>
    <col min="1" max="1" width="11.28515625" style="366" bestFit="1" customWidth="1"/>
    <col min="2" max="2" width="29.140625" style="302" bestFit="1" customWidth="1"/>
    <col min="3" max="3" width="10.140625" style="369" customWidth="1"/>
    <col min="4" max="5" width="10.140625" style="369" hidden="1" customWidth="1"/>
    <col min="6" max="6" width="10.140625" style="369" customWidth="1"/>
    <col min="7" max="14" width="10.140625" style="369" hidden="1" customWidth="1"/>
    <col min="15" max="15" width="10.140625" style="369" customWidth="1"/>
    <col min="16" max="16" width="40.28515625" style="368" customWidth="1"/>
    <col min="17" max="253" width="9.140625" style="302"/>
    <col min="254" max="254" width="11.28515625" style="302" bestFit="1" customWidth="1"/>
    <col min="255" max="255" width="29.140625" style="302" bestFit="1" customWidth="1"/>
    <col min="256" max="256" width="12.5703125" style="302" customWidth="1"/>
    <col min="257" max="257" width="11" style="302" bestFit="1" customWidth="1"/>
    <col min="258" max="258" width="10.42578125" style="302" bestFit="1" customWidth="1"/>
    <col min="259" max="259" width="12.28515625" style="302" bestFit="1" customWidth="1"/>
    <col min="260" max="260" width="8.42578125" style="302" bestFit="1" customWidth="1"/>
    <col min="261" max="265" width="8.42578125" style="302" customWidth="1"/>
    <col min="266" max="266" width="30.85546875" style="302" customWidth="1"/>
    <col min="267" max="509" width="9.140625" style="302"/>
    <col min="510" max="510" width="11.28515625" style="302" bestFit="1" customWidth="1"/>
    <col min="511" max="511" width="29.140625" style="302" bestFit="1" customWidth="1"/>
    <col min="512" max="512" width="12.5703125" style="302" customWidth="1"/>
    <col min="513" max="513" width="11" style="302" bestFit="1" customWidth="1"/>
    <col min="514" max="514" width="10.42578125" style="302" bestFit="1" customWidth="1"/>
    <col min="515" max="515" width="12.28515625" style="302" bestFit="1" customWidth="1"/>
    <col min="516" max="516" width="8.42578125" style="302" bestFit="1" customWidth="1"/>
    <col min="517" max="521" width="8.42578125" style="302" customWidth="1"/>
    <col min="522" max="522" width="30.85546875" style="302" customWidth="1"/>
    <col min="523" max="765" width="9.140625" style="302"/>
    <col min="766" max="766" width="11.28515625" style="302" bestFit="1" customWidth="1"/>
    <col min="767" max="767" width="29.140625" style="302" bestFit="1" customWidth="1"/>
    <col min="768" max="768" width="12.5703125" style="302" customWidth="1"/>
    <col min="769" max="769" width="11" style="302" bestFit="1" customWidth="1"/>
    <col min="770" max="770" width="10.42578125" style="302" bestFit="1" customWidth="1"/>
    <col min="771" max="771" width="12.28515625" style="302" bestFit="1" customWidth="1"/>
    <col min="772" max="772" width="8.42578125" style="302" bestFit="1" customWidth="1"/>
    <col min="773" max="777" width="8.42578125" style="302" customWidth="1"/>
    <col min="778" max="778" width="30.85546875" style="302" customWidth="1"/>
    <col min="779" max="1021" width="9.140625" style="302"/>
    <col min="1022" max="1022" width="11.28515625" style="302" bestFit="1" customWidth="1"/>
    <col min="1023" max="1023" width="29.140625" style="302" bestFit="1" customWidth="1"/>
    <col min="1024" max="1024" width="12.5703125" style="302" customWidth="1"/>
    <col min="1025" max="1025" width="11" style="302" bestFit="1" customWidth="1"/>
    <col min="1026" max="1026" width="10.42578125" style="302" bestFit="1" customWidth="1"/>
    <col min="1027" max="1027" width="12.28515625" style="302" bestFit="1" customWidth="1"/>
    <col min="1028" max="1028" width="8.42578125" style="302" bestFit="1" customWidth="1"/>
    <col min="1029" max="1033" width="8.42578125" style="302" customWidth="1"/>
    <col min="1034" max="1034" width="30.85546875" style="302" customWidth="1"/>
    <col min="1035" max="1277" width="9.140625" style="302"/>
    <col min="1278" max="1278" width="11.28515625" style="302" bestFit="1" customWidth="1"/>
    <col min="1279" max="1279" width="29.140625" style="302" bestFit="1" customWidth="1"/>
    <col min="1280" max="1280" width="12.5703125" style="302" customWidth="1"/>
    <col min="1281" max="1281" width="11" style="302" bestFit="1" customWidth="1"/>
    <col min="1282" max="1282" width="10.42578125" style="302" bestFit="1" customWidth="1"/>
    <col min="1283" max="1283" width="12.28515625" style="302" bestFit="1" customWidth="1"/>
    <col min="1284" max="1284" width="8.42578125" style="302" bestFit="1" customWidth="1"/>
    <col min="1285" max="1289" width="8.42578125" style="302" customWidth="1"/>
    <col min="1290" max="1290" width="30.85546875" style="302" customWidth="1"/>
    <col min="1291" max="1533" width="9.140625" style="302"/>
    <col min="1534" max="1534" width="11.28515625" style="302" bestFit="1" customWidth="1"/>
    <col min="1535" max="1535" width="29.140625" style="302" bestFit="1" customWidth="1"/>
    <col min="1536" max="1536" width="12.5703125" style="302" customWidth="1"/>
    <col min="1537" max="1537" width="11" style="302" bestFit="1" customWidth="1"/>
    <col min="1538" max="1538" width="10.42578125" style="302" bestFit="1" customWidth="1"/>
    <col min="1539" max="1539" width="12.28515625" style="302" bestFit="1" customWidth="1"/>
    <col min="1540" max="1540" width="8.42578125" style="302" bestFit="1" customWidth="1"/>
    <col min="1541" max="1545" width="8.42578125" style="302" customWidth="1"/>
    <col min="1546" max="1546" width="30.85546875" style="302" customWidth="1"/>
    <col min="1547" max="1789" width="9.140625" style="302"/>
    <col min="1790" max="1790" width="11.28515625" style="302" bestFit="1" customWidth="1"/>
    <col min="1791" max="1791" width="29.140625" style="302" bestFit="1" customWidth="1"/>
    <col min="1792" max="1792" width="12.5703125" style="302" customWidth="1"/>
    <col min="1793" max="1793" width="11" style="302" bestFit="1" customWidth="1"/>
    <col min="1794" max="1794" width="10.42578125" style="302" bestFit="1" customWidth="1"/>
    <col min="1795" max="1795" width="12.28515625" style="302" bestFit="1" customWidth="1"/>
    <col min="1796" max="1796" width="8.42578125" style="302" bestFit="1" customWidth="1"/>
    <col min="1797" max="1801" width="8.42578125" style="302" customWidth="1"/>
    <col min="1802" max="1802" width="30.85546875" style="302" customWidth="1"/>
    <col min="1803" max="2045" width="9.140625" style="302"/>
    <col min="2046" max="2046" width="11.28515625" style="302" bestFit="1" customWidth="1"/>
    <col min="2047" max="2047" width="29.140625" style="302" bestFit="1" customWidth="1"/>
    <col min="2048" max="2048" width="12.5703125" style="302" customWidth="1"/>
    <col min="2049" max="2049" width="11" style="302" bestFit="1" customWidth="1"/>
    <col min="2050" max="2050" width="10.42578125" style="302" bestFit="1" customWidth="1"/>
    <col min="2051" max="2051" width="12.28515625" style="302" bestFit="1" customWidth="1"/>
    <col min="2052" max="2052" width="8.42578125" style="302" bestFit="1" customWidth="1"/>
    <col min="2053" max="2057" width="8.42578125" style="302" customWidth="1"/>
    <col min="2058" max="2058" width="30.85546875" style="302" customWidth="1"/>
    <col min="2059" max="2301" width="9.140625" style="302"/>
    <col min="2302" max="2302" width="11.28515625" style="302" bestFit="1" customWidth="1"/>
    <col min="2303" max="2303" width="29.140625" style="302" bestFit="1" customWidth="1"/>
    <col min="2304" max="2304" width="12.5703125" style="302" customWidth="1"/>
    <col min="2305" max="2305" width="11" style="302" bestFit="1" customWidth="1"/>
    <col min="2306" max="2306" width="10.42578125" style="302" bestFit="1" customWidth="1"/>
    <col min="2307" max="2307" width="12.28515625" style="302" bestFit="1" customWidth="1"/>
    <col min="2308" max="2308" width="8.42578125" style="302" bestFit="1" customWidth="1"/>
    <col min="2309" max="2313" width="8.42578125" style="302" customWidth="1"/>
    <col min="2314" max="2314" width="30.85546875" style="302" customWidth="1"/>
    <col min="2315" max="2557" width="9.140625" style="302"/>
    <col min="2558" max="2558" width="11.28515625" style="302" bestFit="1" customWidth="1"/>
    <col min="2559" max="2559" width="29.140625" style="302" bestFit="1" customWidth="1"/>
    <col min="2560" max="2560" width="12.5703125" style="302" customWidth="1"/>
    <col min="2561" max="2561" width="11" style="302" bestFit="1" customWidth="1"/>
    <col min="2562" max="2562" width="10.42578125" style="302" bestFit="1" customWidth="1"/>
    <col min="2563" max="2563" width="12.28515625" style="302" bestFit="1" customWidth="1"/>
    <col min="2564" max="2564" width="8.42578125" style="302" bestFit="1" customWidth="1"/>
    <col min="2565" max="2569" width="8.42578125" style="302" customWidth="1"/>
    <col min="2570" max="2570" width="30.85546875" style="302" customWidth="1"/>
    <col min="2571" max="2813" width="9.140625" style="302"/>
    <col min="2814" max="2814" width="11.28515625" style="302" bestFit="1" customWidth="1"/>
    <col min="2815" max="2815" width="29.140625" style="302" bestFit="1" customWidth="1"/>
    <col min="2816" max="2816" width="12.5703125" style="302" customWidth="1"/>
    <col min="2817" max="2817" width="11" style="302" bestFit="1" customWidth="1"/>
    <col min="2818" max="2818" width="10.42578125" style="302" bestFit="1" customWidth="1"/>
    <col min="2819" max="2819" width="12.28515625" style="302" bestFit="1" customWidth="1"/>
    <col min="2820" max="2820" width="8.42578125" style="302" bestFit="1" customWidth="1"/>
    <col min="2821" max="2825" width="8.42578125" style="302" customWidth="1"/>
    <col min="2826" max="2826" width="30.85546875" style="302" customWidth="1"/>
    <col min="2827" max="3069" width="9.140625" style="302"/>
    <col min="3070" max="3070" width="11.28515625" style="302" bestFit="1" customWidth="1"/>
    <col min="3071" max="3071" width="29.140625" style="302" bestFit="1" customWidth="1"/>
    <col min="3072" max="3072" width="12.5703125" style="302" customWidth="1"/>
    <col min="3073" max="3073" width="11" style="302" bestFit="1" customWidth="1"/>
    <col min="3074" max="3074" width="10.42578125" style="302" bestFit="1" customWidth="1"/>
    <col min="3075" max="3075" width="12.28515625" style="302" bestFit="1" customWidth="1"/>
    <col min="3076" max="3076" width="8.42578125" style="302" bestFit="1" customWidth="1"/>
    <col min="3077" max="3081" width="8.42578125" style="302" customWidth="1"/>
    <col min="3082" max="3082" width="30.85546875" style="302" customWidth="1"/>
    <col min="3083" max="3325" width="9.140625" style="302"/>
    <col min="3326" max="3326" width="11.28515625" style="302" bestFit="1" customWidth="1"/>
    <col min="3327" max="3327" width="29.140625" style="302" bestFit="1" customWidth="1"/>
    <col min="3328" max="3328" width="12.5703125" style="302" customWidth="1"/>
    <col min="3329" max="3329" width="11" style="302" bestFit="1" customWidth="1"/>
    <col min="3330" max="3330" width="10.42578125" style="302" bestFit="1" customWidth="1"/>
    <col min="3331" max="3331" width="12.28515625" style="302" bestFit="1" customWidth="1"/>
    <col min="3332" max="3332" width="8.42578125" style="302" bestFit="1" customWidth="1"/>
    <col min="3333" max="3337" width="8.42578125" style="302" customWidth="1"/>
    <col min="3338" max="3338" width="30.85546875" style="302" customWidth="1"/>
    <col min="3339" max="3581" width="9.140625" style="302"/>
    <col min="3582" max="3582" width="11.28515625" style="302" bestFit="1" customWidth="1"/>
    <col min="3583" max="3583" width="29.140625" style="302" bestFit="1" customWidth="1"/>
    <col min="3584" max="3584" width="12.5703125" style="302" customWidth="1"/>
    <col min="3585" max="3585" width="11" style="302" bestFit="1" customWidth="1"/>
    <col min="3586" max="3586" width="10.42578125" style="302" bestFit="1" customWidth="1"/>
    <col min="3587" max="3587" width="12.28515625" style="302" bestFit="1" customWidth="1"/>
    <col min="3588" max="3588" width="8.42578125" style="302" bestFit="1" customWidth="1"/>
    <col min="3589" max="3593" width="8.42578125" style="302" customWidth="1"/>
    <col min="3594" max="3594" width="30.85546875" style="302" customWidth="1"/>
    <col min="3595" max="3837" width="9.140625" style="302"/>
    <col min="3838" max="3838" width="11.28515625" style="302" bestFit="1" customWidth="1"/>
    <col min="3839" max="3839" width="29.140625" style="302" bestFit="1" customWidth="1"/>
    <col min="3840" max="3840" width="12.5703125" style="302" customWidth="1"/>
    <col min="3841" max="3841" width="11" style="302" bestFit="1" customWidth="1"/>
    <col min="3842" max="3842" width="10.42578125" style="302" bestFit="1" customWidth="1"/>
    <col min="3843" max="3843" width="12.28515625" style="302" bestFit="1" customWidth="1"/>
    <col min="3844" max="3844" width="8.42578125" style="302" bestFit="1" customWidth="1"/>
    <col min="3845" max="3849" width="8.42578125" style="302" customWidth="1"/>
    <col min="3850" max="3850" width="30.85546875" style="302" customWidth="1"/>
    <col min="3851" max="4093" width="9.140625" style="302"/>
    <col min="4094" max="4094" width="11.28515625" style="302" bestFit="1" customWidth="1"/>
    <col min="4095" max="4095" width="29.140625" style="302" bestFit="1" customWidth="1"/>
    <col min="4096" max="4096" width="12.5703125" style="302" customWidth="1"/>
    <col min="4097" max="4097" width="11" style="302" bestFit="1" customWidth="1"/>
    <col min="4098" max="4098" width="10.42578125" style="302" bestFit="1" customWidth="1"/>
    <col min="4099" max="4099" width="12.28515625" style="302" bestFit="1" customWidth="1"/>
    <col min="4100" max="4100" width="8.42578125" style="302" bestFit="1" customWidth="1"/>
    <col min="4101" max="4105" width="8.42578125" style="302" customWidth="1"/>
    <col min="4106" max="4106" width="30.85546875" style="302" customWidth="1"/>
    <col min="4107" max="4349" width="9.140625" style="302"/>
    <col min="4350" max="4350" width="11.28515625" style="302" bestFit="1" customWidth="1"/>
    <col min="4351" max="4351" width="29.140625" style="302" bestFit="1" customWidth="1"/>
    <col min="4352" max="4352" width="12.5703125" style="302" customWidth="1"/>
    <col min="4353" max="4353" width="11" style="302" bestFit="1" customWidth="1"/>
    <col min="4354" max="4354" width="10.42578125" style="302" bestFit="1" customWidth="1"/>
    <col min="4355" max="4355" width="12.28515625" style="302" bestFit="1" customWidth="1"/>
    <col min="4356" max="4356" width="8.42578125" style="302" bestFit="1" customWidth="1"/>
    <col min="4357" max="4361" width="8.42578125" style="302" customWidth="1"/>
    <col min="4362" max="4362" width="30.85546875" style="302" customWidth="1"/>
    <col min="4363" max="4605" width="9.140625" style="302"/>
    <col min="4606" max="4606" width="11.28515625" style="302" bestFit="1" customWidth="1"/>
    <col min="4607" max="4607" width="29.140625" style="302" bestFit="1" customWidth="1"/>
    <col min="4608" max="4608" width="12.5703125" style="302" customWidth="1"/>
    <col min="4609" max="4609" width="11" style="302" bestFit="1" customWidth="1"/>
    <col min="4610" max="4610" width="10.42578125" style="302" bestFit="1" customWidth="1"/>
    <col min="4611" max="4611" width="12.28515625" style="302" bestFit="1" customWidth="1"/>
    <col min="4612" max="4612" width="8.42578125" style="302" bestFit="1" customWidth="1"/>
    <col min="4613" max="4617" width="8.42578125" style="302" customWidth="1"/>
    <col min="4618" max="4618" width="30.85546875" style="302" customWidth="1"/>
    <col min="4619" max="4861" width="9.140625" style="302"/>
    <col min="4862" max="4862" width="11.28515625" style="302" bestFit="1" customWidth="1"/>
    <col min="4863" max="4863" width="29.140625" style="302" bestFit="1" customWidth="1"/>
    <col min="4864" max="4864" width="12.5703125" style="302" customWidth="1"/>
    <col min="4865" max="4865" width="11" style="302" bestFit="1" customWidth="1"/>
    <col min="4866" max="4866" width="10.42578125" style="302" bestFit="1" customWidth="1"/>
    <col min="4867" max="4867" width="12.28515625" style="302" bestFit="1" customWidth="1"/>
    <col min="4868" max="4868" width="8.42578125" style="302" bestFit="1" customWidth="1"/>
    <col min="4869" max="4873" width="8.42578125" style="302" customWidth="1"/>
    <col min="4874" max="4874" width="30.85546875" style="302" customWidth="1"/>
    <col min="4875" max="5117" width="9.140625" style="302"/>
    <col min="5118" max="5118" width="11.28515625" style="302" bestFit="1" customWidth="1"/>
    <col min="5119" max="5119" width="29.140625" style="302" bestFit="1" customWidth="1"/>
    <col min="5120" max="5120" width="12.5703125" style="302" customWidth="1"/>
    <col min="5121" max="5121" width="11" style="302" bestFit="1" customWidth="1"/>
    <col min="5122" max="5122" width="10.42578125" style="302" bestFit="1" customWidth="1"/>
    <col min="5123" max="5123" width="12.28515625" style="302" bestFit="1" customWidth="1"/>
    <col min="5124" max="5124" width="8.42578125" style="302" bestFit="1" customWidth="1"/>
    <col min="5125" max="5129" width="8.42578125" style="302" customWidth="1"/>
    <col min="5130" max="5130" width="30.85546875" style="302" customWidth="1"/>
    <col min="5131" max="5373" width="9.140625" style="302"/>
    <col min="5374" max="5374" width="11.28515625" style="302" bestFit="1" customWidth="1"/>
    <col min="5375" max="5375" width="29.140625" style="302" bestFit="1" customWidth="1"/>
    <col min="5376" max="5376" width="12.5703125" style="302" customWidth="1"/>
    <col min="5377" max="5377" width="11" style="302" bestFit="1" customWidth="1"/>
    <col min="5378" max="5378" width="10.42578125" style="302" bestFit="1" customWidth="1"/>
    <col min="5379" max="5379" width="12.28515625" style="302" bestFit="1" customWidth="1"/>
    <col min="5380" max="5380" width="8.42578125" style="302" bestFit="1" customWidth="1"/>
    <col min="5381" max="5385" width="8.42578125" style="302" customWidth="1"/>
    <col min="5386" max="5386" width="30.85546875" style="302" customWidth="1"/>
    <col min="5387" max="5629" width="9.140625" style="302"/>
    <col min="5630" max="5630" width="11.28515625" style="302" bestFit="1" customWidth="1"/>
    <col min="5631" max="5631" width="29.140625" style="302" bestFit="1" customWidth="1"/>
    <col min="5632" max="5632" width="12.5703125" style="302" customWidth="1"/>
    <col min="5633" max="5633" width="11" style="302" bestFit="1" customWidth="1"/>
    <col min="5634" max="5634" width="10.42578125" style="302" bestFit="1" customWidth="1"/>
    <col min="5635" max="5635" width="12.28515625" style="302" bestFit="1" customWidth="1"/>
    <col min="5636" max="5636" width="8.42578125" style="302" bestFit="1" customWidth="1"/>
    <col min="5637" max="5641" width="8.42578125" style="302" customWidth="1"/>
    <col min="5642" max="5642" width="30.85546875" style="302" customWidth="1"/>
    <col min="5643" max="5885" width="9.140625" style="302"/>
    <col min="5886" max="5886" width="11.28515625" style="302" bestFit="1" customWidth="1"/>
    <col min="5887" max="5887" width="29.140625" style="302" bestFit="1" customWidth="1"/>
    <col min="5888" max="5888" width="12.5703125" style="302" customWidth="1"/>
    <col min="5889" max="5889" width="11" style="302" bestFit="1" customWidth="1"/>
    <col min="5890" max="5890" width="10.42578125" style="302" bestFit="1" customWidth="1"/>
    <col min="5891" max="5891" width="12.28515625" style="302" bestFit="1" customWidth="1"/>
    <col min="5892" max="5892" width="8.42578125" style="302" bestFit="1" customWidth="1"/>
    <col min="5893" max="5897" width="8.42578125" style="302" customWidth="1"/>
    <col min="5898" max="5898" width="30.85546875" style="302" customWidth="1"/>
    <col min="5899" max="6141" width="9.140625" style="302"/>
    <col min="6142" max="6142" width="11.28515625" style="302" bestFit="1" customWidth="1"/>
    <col min="6143" max="6143" width="29.140625" style="302" bestFit="1" customWidth="1"/>
    <col min="6144" max="6144" width="12.5703125" style="302" customWidth="1"/>
    <col min="6145" max="6145" width="11" style="302" bestFit="1" customWidth="1"/>
    <col min="6146" max="6146" width="10.42578125" style="302" bestFit="1" customWidth="1"/>
    <col min="6147" max="6147" width="12.28515625" style="302" bestFit="1" customWidth="1"/>
    <col min="6148" max="6148" width="8.42578125" style="302" bestFit="1" customWidth="1"/>
    <col min="6149" max="6153" width="8.42578125" style="302" customWidth="1"/>
    <col min="6154" max="6154" width="30.85546875" style="302" customWidth="1"/>
    <col min="6155" max="6397" width="9.140625" style="302"/>
    <col min="6398" max="6398" width="11.28515625" style="302" bestFit="1" customWidth="1"/>
    <col min="6399" max="6399" width="29.140625" style="302" bestFit="1" customWidth="1"/>
    <col min="6400" max="6400" width="12.5703125" style="302" customWidth="1"/>
    <col min="6401" max="6401" width="11" style="302" bestFit="1" customWidth="1"/>
    <col min="6402" max="6402" width="10.42578125" style="302" bestFit="1" customWidth="1"/>
    <col min="6403" max="6403" width="12.28515625" style="302" bestFit="1" customWidth="1"/>
    <col min="6404" max="6404" width="8.42578125" style="302" bestFit="1" customWidth="1"/>
    <col min="6405" max="6409" width="8.42578125" style="302" customWidth="1"/>
    <col min="6410" max="6410" width="30.85546875" style="302" customWidth="1"/>
    <col min="6411" max="6653" width="9.140625" style="302"/>
    <col min="6654" max="6654" width="11.28515625" style="302" bestFit="1" customWidth="1"/>
    <col min="6655" max="6655" width="29.140625" style="302" bestFit="1" customWidth="1"/>
    <col min="6656" max="6656" width="12.5703125" style="302" customWidth="1"/>
    <col min="6657" max="6657" width="11" style="302" bestFit="1" customWidth="1"/>
    <col min="6658" max="6658" width="10.42578125" style="302" bestFit="1" customWidth="1"/>
    <col min="6659" max="6659" width="12.28515625" style="302" bestFit="1" customWidth="1"/>
    <col min="6660" max="6660" width="8.42578125" style="302" bestFit="1" customWidth="1"/>
    <col min="6661" max="6665" width="8.42578125" style="302" customWidth="1"/>
    <col min="6666" max="6666" width="30.85546875" style="302" customWidth="1"/>
    <col min="6667" max="6909" width="9.140625" style="302"/>
    <col min="6910" max="6910" width="11.28515625" style="302" bestFit="1" customWidth="1"/>
    <col min="6911" max="6911" width="29.140625" style="302" bestFit="1" customWidth="1"/>
    <col min="6912" max="6912" width="12.5703125" style="302" customWidth="1"/>
    <col min="6913" max="6913" width="11" style="302" bestFit="1" customWidth="1"/>
    <col min="6914" max="6914" width="10.42578125" style="302" bestFit="1" customWidth="1"/>
    <col min="6915" max="6915" width="12.28515625" style="302" bestFit="1" customWidth="1"/>
    <col min="6916" max="6916" width="8.42578125" style="302" bestFit="1" customWidth="1"/>
    <col min="6917" max="6921" width="8.42578125" style="302" customWidth="1"/>
    <col min="6922" max="6922" width="30.85546875" style="302" customWidth="1"/>
    <col min="6923" max="7165" width="9.140625" style="302"/>
    <col min="7166" max="7166" width="11.28515625" style="302" bestFit="1" customWidth="1"/>
    <col min="7167" max="7167" width="29.140625" style="302" bestFit="1" customWidth="1"/>
    <col min="7168" max="7168" width="12.5703125" style="302" customWidth="1"/>
    <col min="7169" max="7169" width="11" style="302" bestFit="1" customWidth="1"/>
    <col min="7170" max="7170" width="10.42578125" style="302" bestFit="1" customWidth="1"/>
    <col min="7171" max="7171" width="12.28515625" style="302" bestFit="1" customWidth="1"/>
    <col min="7172" max="7172" width="8.42578125" style="302" bestFit="1" customWidth="1"/>
    <col min="7173" max="7177" width="8.42578125" style="302" customWidth="1"/>
    <col min="7178" max="7178" width="30.85546875" style="302" customWidth="1"/>
    <col min="7179" max="7421" width="9.140625" style="302"/>
    <col min="7422" max="7422" width="11.28515625" style="302" bestFit="1" customWidth="1"/>
    <col min="7423" max="7423" width="29.140625" style="302" bestFit="1" customWidth="1"/>
    <col min="7424" max="7424" width="12.5703125" style="302" customWidth="1"/>
    <col min="7425" max="7425" width="11" style="302" bestFit="1" customWidth="1"/>
    <col min="7426" max="7426" width="10.42578125" style="302" bestFit="1" customWidth="1"/>
    <col min="7427" max="7427" width="12.28515625" style="302" bestFit="1" customWidth="1"/>
    <col min="7428" max="7428" width="8.42578125" style="302" bestFit="1" customWidth="1"/>
    <col min="7429" max="7433" width="8.42578125" style="302" customWidth="1"/>
    <col min="7434" max="7434" width="30.85546875" style="302" customWidth="1"/>
    <col min="7435" max="7677" width="9.140625" style="302"/>
    <col min="7678" max="7678" width="11.28515625" style="302" bestFit="1" customWidth="1"/>
    <col min="7679" max="7679" width="29.140625" style="302" bestFit="1" customWidth="1"/>
    <col min="7680" max="7680" width="12.5703125" style="302" customWidth="1"/>
    <col min="7681" max="7681" width="11" style="302" bestFit="1" customWidth="1"/>
    <col min="7682" max="7682" width="10.42578125" style="302" bestFit="1" customWidth="1"/>
    <col min="7683" max="7683" width="12.28515625" style="302" bestFit="1" customWidth="1"/>
    <col min="7684" max="7684" width="8.42578125" style="302" bestFit="1" customWidth="1"/>
    <col min="7685" max="7689" width="8.42578125" style="302" customWidth="1"/>
    <col min="7690" max="7690" width="30.85546875" style="302" customWidth="1"/>
    <col min="7691" max="7933" width="9.140625" style="302"/>
    <col min="7934" max="7934" width="11.28515625" style="302" bestFit="1" customWidth="1"/>
    <col min="7935" max="7935" width="29.140625" style="302" bestFit="1" customWidth="1"/>
    <col min="7936" max="7936" width="12.5703125" style="302" customWidth="1"/>
    <col min="7937" max="7937" width="11" style="302" bestFit="1" customWidth="1"/>
    <col min="7938" max="7938" width="10.42578125" style="302" bestFit="1" customWidth="1"/>
    <col min="7939" max="7939" width="12.28515625" style="302" bestFit="1" customWidth="1"/>
    <col min="7940" max="7940" width="8.42578125" style="302" bestFit="1" customWidth="1"/>
    <col min="7941" max="7945" width="8.42578125" style="302" customWidth="1"/>
    <col min="7946" max="7946" width="30.85546875" style="302" customWidth="1"/>
    <col min="7947" max="8189" width="9.140625" style="302"/>
    <col min="8190" max="8190" width="11.28515625" style="302" bestFit="1" customWidth="1"/>
    <col min="8191" max="8191" width="29.140625" style="302" bestFit="1" customWidth="1"/>
    <col min="8192" max="8192" width="12.5703125" style="302" customWidth="1"/>
    <col min="8193" max="8193" width="11" style="302" bestFit="1" customWidth="1"/>
    <col min="8194" max="8194" width="10.42578125" style="302" bestFit="1" customWidth="1"/>
    <col min="8195" max="8195" width="12.28515625" style="302" bestFit="1" customWidth="1"/>
    <col min="8196" max="8196" width="8.42578125" style="302" bestFit="1" customWidth="1"/>
    <col min="8197" max="8201" width="8.42578125" style="302" customWidth="1"/>
    <col min="8202" max="8202" width="30.85546875" style="302" customWidth="1"/>
    <col min="8203" max="8445" width="9.140625" style="302"/>
    <col min="8446" max="8446" width="11.28515625" style="302" bestFit="1" customWidth="1"/>
    <col min="8447" max="8447" width="29.140625" style="302" bestFit="1" customWidth="1"/>
    <col min="8448" max="8448" width="12.5703125" style="302" customWidth="1"/>
    <col min="8449" max="8449" width="11" style="302" bestFit="1" customWidth="1"/>
    <col min="8450" max="8450" width="10.42578125" style="302" bestFit="1" customWidth="1"/>
    <col min="8451" max="8451" width="12.28515625" style="302" bestFit="1" customWidth="1"/>
    <col min="8452" max="8452" width="8.42578125" style="302" bestFit="1" customWidth="1"/>
    <col min="8453" max="8457" width="8.42578125" style="302" customWidth="1"/>
    <col min="8458" max="8458" width="30.85546875" style="302" customWidth="1"/>
    <col min="8459" max="8701" width="9.140625" style="302"/>
    <col min="8702" max="8702" width="11.28515625" style="302" bestFit="1" customWidth="1"/>
    <col min="8703" max="8703" width="29.140625" style="302" bestFit="1" customWidth="1"/>
    <col min="8704" max="8704" width="12.5703125" style="302" customWidth="1"/>
    <col min="8705" max="8705" width="11" style="302" bestFit="1" customWidth="1"/>
    <col min="8706" max="8706" width="10.42578125" style="302" bestFit="1" customWidth="1"/>
    <col min="8707" max="8707" width="12.28515625" style="302" bestFit="1" customWidth="1"/>
    <col min="8708" max="8708" width="8.42578125" style="302" bestFit="1" customWidth="1"/>
    <col min="8709" max="8713" width="8.42578125" style="302" customWidth="1"/>
    <col min="8714" max="8714" width="30.85546875" style="302" customWidth="1"/>
    <col min="8715" max="8957" width="9.140625" style="302"/>
    <col min="8958" max="8958" width="11.28515625" style="302" bestFit="1" customWidth="1"/>
    <col min="8959" max="8959" width="29.140625" style="302" bestFit="1" customWidth="1"/>
    <col min="8960" max="8960" width="12.5703125" style="302" customWidth="1"/>
    <col min="8961" max="8961" width="11" style="302" bestFit="1" customWidth="1"/>
    <col min="8962" max="8962" width="10.42578125" style="302" bestFit="1" customWidth="1"/>
    <col min="8963" max="8963" width="12.28515625" style="302" bestFit="1" customWidth="1"/>
    <col min="8964" max="8964" width="8.42578125" style="302" bestFit="1" customWidth="1"/>
    <col min="8965" max="8969" width="8.42578125" style="302" customWidth="1"/>
    <col min="8970" max="8970" width="30.85546875" style="302" customWidth="1"/>
    <col min="8971" max="9213" width="9.140625" style="302"/>
    <col min="9214" max="9214" width="11.28515625" style="302" bestFit="1" customWidth="1"/>
    <col min="9215" max="9215" width="29.140625" style="302" bestFit="1" customWidth="1"/>
    <col min="9216" max="9216" width="12.5703125" style="302" customWidth="1"/>
    <col min="9217" max="9217" width="11" style="302" bestFit="1" customWidth="1"/>
    <col min="9218" max="9218" width="10.42578125" style="302" bestFit="1" customWidth="1"/>
    <col min="9219" max="9219" width="12.28515625" style="302" bestFit="1" customWidth="1"/>
    <col min="9220" max="9220" width="8.42578125" style="302" bestFit="1" customWidth="1"/>
    <col min="9221" max="9225" width="8.42578125" style="302" customWidth="1"/>
    <col min="9226" max="9226" width="30.85546875" style="302" customWidth="1"/>
    <col min="9227" max="9469" width="9.140625" style="302"/>
    <col min="9470" max="9470" width="11.28515625" style="302" bestFit="1" customWidth="1"/>
    <col min="9471" max="9471" width="29.140625" style="302" bestFit="1" customWidth="1"/>
    <col min="9472" max="9472" width="12.5703125" style="302" customWidth="1"/>
    <col min="9473" max="9473" width="11" style="302" bestFit="1" customWidth="1"/>
    <col min="9474" max="9474" width="10.42578125" style="302" bestFit="1" customWidth="1"/>
    <col min="9475" max="9475" width="12.28515625" style="302" bestFit="1" customWidth="1"/>
    <col min="9476" max="9476" width="8.42578125" style="302" bestFit="1" customWidth="1"/>
    <col min="9477" max="9481" width="8.42578125" style="302" customWidth="1"/>
    <col min="9482" max="9482" width="30.85546875" style="302" customWidth="1"/>
    <col min="9483" max="9725" width="9.140625" style="302"/>
    <col min="9726" max="9726" width="11.28515625" style="302" bestFit="1" customWidth="1"/>
    <col min="9727" max="9727" width="29.140625" style="302" bestFit="1" customWidth="1"/>
    <col min="9728" max="9728" width="12.5703125" style="302" customWidth="1"/>
    <col min="9729" max="9729" width="11" style="302" bestFit="1" customWidth="1"/>
    <col min="9730" max="9730" width="10.42578125" style="302" bestFit="1" customWidth="1"/>
    <col min="9731" max="9731" width="12.28515625" style="302" bestFit="1" customWidth="1"/>
    <col min="9732" max="9732" width="8.42578125" style="302" bestFit="1" customWidth="1"/>
    <col min="9733" max="9737" width="8.42578125" style="302" customWidth="1"/>
    <col min="9738" max="9738" width="30.85546875" style="302" customWidth="1"/>
    <col min="9739" max="9981" width="9.140625" style="302"/>
    <col min="9982" max="9982" width="11.28515625" style="302" bestFit="1" customWidth="1"/>
    <col min="9983" max="9983" width="29.140625" style="302" bestFit="1" customWidth="1"/>
    <col min="9984" max="9984" width="12.5703125" style="302" customWidth="1"/>
    <col min="9985" max="9985" width="11" style="302" bestFit="1" customWidth="1"/>
    <col min="9986" max="9986" width="10.42578125" style="302" bestFit="1" customWidth="1"/>
    <col min="9987" max="9987" width="12.28515625" style="302" bestFit="1" customWidth="1"/>
    <col min="9988" max="9988" width="8.42578125" style="302" bestFit="1" customWidth="1"/>
    <col min="9989" max="9993" width="8.42578125" style="302" customWidth="1"/>
    <col min="9994" max="9994" width="30.85546875" style="302" customWidth="1"/>
    <col min="9995" max="10237" width="9.140625" style="302"/>
    <col min="10238" max="10238" width="11.28515625" style="302" bestFit="1" customWidth="1"/>
    <col min="10239" max="10239" width="29.140625" style="302" bestFit="1" customWidth="1"/>
    <col min="10240" max="10240" width="12.5703125" style="302" customWidth="1"/>
    <col min="10241" max="10241" width="11" style="302" bestFit="1" customWidth="1"/>
    <col min="10242" max="10242" width="10.42578125" style="302" bestFit="1" customWidth="1"/>
    <col min="10243" max="10243" width="12.28515625" style="302" bestFit="1" customWidth="1"/>
    <col min="10244" max="10244" width="8.42578125" style="302" bestFit="1" customWidth="1"/>
    <col min="10245" max="10249" width="8.42578125" style="302" customWidth="1"/>
    <col min="10250" max="10250" width="30.85546875" style="302" customWidth="1"/>
    <col min="10251" max="10493" width="9.140625" style="302"/>
    <col min="10494" max="10494" width="11.28515625" style="302" bestFit="1" customWidth="1"/>
    <col min="10495" max="10495" width="29.140625" style="302" bestFit="1" customWidth="1"/>
    <col min="10496" max="10496" width="12.5703125" style="302" customWidth="1"/>
    <col min="10497" max="10497" width="11" style="302" bestFit="1" customWidth="1"/>
    <col min="10498" max="10498" width="10.42578125" style="302" bestFit="1" customWidth="1"/>
    <col min="10499" max="10499" width="12.28515625" style="302" bestFit="1" customWidth="1"/>
    <col min="10500" max="10500" width="8.42578125" style="302" bestFit="1" customWidth="1"/>
    <col min="10501" max="10505" width="8.42578125" style="302" customWidth="1"/>
    <col min="10506" max="10506" width="30.85546875" style="302" customWidth="1"/>
    <col min="10507" max="10749" width="9.140625" style="302"/>
    <col min="10750" max="10750" width="11.28515625" style="302" bestFit="1" customWidth="1"/>
    <col min="10751" max="10751" width="29.140625" style="302" bestFit="1" customWidth="1"/>
    <col min="10752" max="10752" width="12.5703125" style="302" customWidth="1"/>
    <col min="10753" max="10753" width="11" style="302" bestFit="1" customWidth="1"/>
    <col min="10754" max="10754" width="10.42578125" style="302" bestFit="1" customWidth="1"/>
    <col min="10755" max="10755" width="12.28515625" style="302" bestFit="1" customWidth="1"/>
    <col min="10756" max="10756" width="8.42578125" style="302" bestFit="1" customWidth="1"/>
    <col min="10757" max="10761" width="8.42578125" style="302" customWidth="1"/>
    <col min="10762" max="10762" width="30.85546875" style="302" customWidth="1"/>
    <col min="10763" max="11005" width="9.140625" style="302"/>
    <col min="11006" max="11006" width="11.28515625" style="302" bestFit="1" customWidth="1"/>
    <col min="11007" max="11007" width="29.140625" style="302" bestFit="1" customWidth="1"/>
    <col min="11008" max="11008" width="12.5703125" style="302" customWidth="1"/>
    <col min="11009" max="11009" width="11" style="302" bestFit="1" customWidth="1"/>
    <col min="11010" max="11010" width="10.42578125" style="302" bestFit="1" customWidth="1"/>
    <col min="11011" max="11011" width="12.28515625" style="302" bestFit="1" customWidth="1"/>
    <col min="11012" max="11012" width="8.42578125" style="302" bestFit="1" customWidth="1"/>
    <col min="11013" max="11017" width="8.42578125" style="302" customWidth="1"/>
    <col min="11018" max="11018" width="30.85546875" style="302" customWidth="1"/>
    <col min="11019" max="11261" width="9.140625" style="302"/>
    <col min="11262" max="11262" width="11.28515625" style="302" bestFit="1" customWidth="1"/>
    <col min="11263" max="11263" width="29.140625" style="302" bestFit="1" customWidth="1"/>
    <col min="11264" max="11264" width="12.5703125" style="302" customWidth="1"/>
    <col min="11265" max="11265" width="11" style="302" bestFit="1" customWidth="1"/>
    <col min="11266" max="11266" width="10.42578125" style="302" bestFit="1" customWidth="1"/>
    <col min="11267" max="11267" width="12.28515625" style="302" bestFit="1" customWidth="1"/>
    <col min="11268" max="11268" width="8.42578125" style="302" bestFit="1" customWidth="1"/>
    <col min="11269" max="11273" width="8.42578125" style="302" customWidth="1"/>
    <col min="11274" max="11274" width="30.85546875" style="302" customWidth="1"/>
    <col min="11275" max="11517" width="9.140625" style="302"/>
    <col min="11518" max="11518" width="11.28515625" style="302" bestFit="1" customWidth="1"/>
    <col min="11519" max="11519" width="29.140625" style="302" bestFit="1" customWidth="1"/>
    <col min="11520" max="11520" width="12.5703125" style="302" customWidth="1"/>
    <col min="11521" max="11521" width="11" style="302" bestFit="1" customWidth="1"/>
    <col min="11522" max="11522" width="10.42578125" style="302" bestFit="1" customWidth="1"/>
    <col min="11523" max="11523" width="12.28515625" style="302" bestFit="1" customWidth="1"/>
    <col min="11524" max="11524" width="8.42578125" style="302" bestFit="1" customWidth="1"/>
    <col min="11525" max="11529" width="8.42578125" style="302" customWidth="1"/>
    <col min="11530" max="11530" width="30.85546875" style="302" customWidth="1"/>
    <col min="11531" max="11773" width="9.140625" style="302"/>
    <col min="11774" max="11774" width="11.28515625" style="302" bestFit="1" customWidth="1"/>
    <col min="11775" max="11775" width="29.140625" style="302" bestFit="1" customWidth="1"/>
    <col min="11776" max="11776" width="12.5703125" style="302" customWidth="1"/>
    <col min="11777" max="11777" width="11" style="302" bestFit="1" customWidth="1"/>
    <col min="11778" max="11778" width="10.42578125" style="302" bestFit="1" customWidth="1"/>
    <col min="11779" max="11779" width="12.28515625" style="302" bestFit="1" customWidth="1"/>
    <col min="11780" max="11780" width="8.42578125" style="302" bestFit="1" customWidth="1"/>
    <col min="11781" max="11785" width="8.42578125" style="302" customWidth="1"/>
    <col min="11786" max="11786" width="30.85546875" style="302" customWidth="1"/>
    <col min="11787" max="12029" width="9.140625" style="302"/>
    <col min="12030" max="12030" width="11.28515625" style="302" bestFit="1" customWidth="1"/>
    <col min="12031" max="12031" width="29.140625" style="302" bestFit="1" customWidth="1"/>
    <col min="12032" max="12032" width="12.5703125" style="302" customWidth="1"/>
    <col min="12033" max="12033" width="11" style="302" bestFit="1" customWidth="1"/>
    <col min="12034" max="12034" width="10.42578125" style="302" bestFit="1" customWidth="1"/>
    <col min="12035" max="12035" width="12.28515625" style="302" bestFit="1" customWidth="1"/>
    <col min="12036" max="12036" width="8.42578125" style="302" bestFit="1" customWidth="1"/>
    <col min="12037" max="12041" width="8.42578125" style="302" customWidth="1"/>
    <col min="12042" max="12042" width="30.85546875" style="302" customWidth="1"/>
    <col min="12043" max="12285" width="9.140625" style="302"/>
    <col min="12286" max="12286" width="11.28515625" style="302" bestFit="1" customWidth="1"/>
    <col min="12287" max="12287" width="29.140625" style="302" bestFit="1" customWidth="1"/>
    <col min="12288" max="12288" width="12.5703125" style="302" customWidth="1"/>
    <col min="12289" max="12289" width="11" style="302" bestFit="1" customWidth="1"/>
    <col min="12290" max="12290" width="10.42578125" style="302" bestFit="1" customWidth="1"/>
    <col min="12291" max="12291" width="12.28515625" style="302" bestFit="1" customWidth="1"/>
    <col min="12292" max="12292" width="8.42578125" style="302" bestFit="1" customWidth="1"/>
    <col min="12293" max="12297" width="8.42578125" style="302" customWidth="1"/>
    <col min="12298" max="12298" width="30.85546875" style="302" customWidth="1"/>
    <col min="12299" max="12541" width="9.140625" style="302"/>
    <col min="12542" max="12542" width="11.28515625" style="302" bestFit="1" customWidth="1"/>
    <col min="12543" max="12543" width="29.140625" style="302" bestFit="1" customWidth="1"/>
    <col min="12544" max="12544" width="12.5703125" style="302" customWidth="1"/>
    <col min="12545" max="12545" width="11" style="302" bestFit="1" customWidth="1"/>
    <col min="12546" max="12546" width="10.42578125" style="302" bestFit="1" customWidth="1"/>
    <col min="12547" max="12547" width="12.28515625" style="302" bestFit="1" customWidth="1"/>
    <col min="12548" max="12548" width="8.42578125" style="302" bestFit="1" customWidth="1"/>
    <col min="12549" max="12553" width="8.42578125" style="302" customWidth="1"/>
    <col min="12554" max="12554" width="30.85546875" style="302" customWidth="1"/>
    <col min="12555" max="12797" width="9.140625" style="302"/>
    <col min="12798" max="12798" width="11.28515625" style="302" bestFit="1" customWidth="1"/>
    <col min="12799" max="12799" width="29.140625" style="302" bestFit="1" customWidth="1"/>
    <col min="12800" max="12800" width="12.5703125" style="302" customWidth="1"/>
    <col min="12801" max="12801" width="11" style="302" bestFit="1" customWidth="1"/>
    <col min="12802" max="12802" width="10.42578125" style="302" bestFit="1" customWidth="1"/>
    <col min="12803" max="12803" width="12.28515625" style="302" bestFit="1" customWidth="1"/>
    <col min="12804" max="12804" width="8.42578125" style="302" bestFit="1" customWidth="1"/>
    <col min="12805" max="12809" width="8.42578125" style="302" customWidth="1"/>
    <col min="12810" max="12810" width="30.85546875" style="302" customWidth="1"/>
    <col min="12811" max="13053" width="9.140625" style="302"/>
    <col min="13054" max="13054" width="11.28515625" style="302" bestFit="1" customWidth="1"/>
    <col min="13055" max="13055" width="29.140625" style="302" bestFit="1" customWidth="1"/>
    <col min="13056" max="13056" width="12.5703125" style="302" customWidth="1"/>
    <col min="13057" max="13057" width="11" style="302" bestFit="1" customWidth="1"/>
    <col min="13058" max="13058" width="10.42578125" style="302" bestFit="1" customWidth="1"/>
    <col min="13059" max="13059" width="12.28515625" style="302" bestFit="1" customWidth="1"/>
    <col min="13060" max="13060" width="8.42578125" style="302" bestFit="1" customWidth="1"/>
    <col min="13061" max="13065" width="8.42578125" style="302" customWidth="1"/>
    <col min="13066" max="13066" width="30.85546875" style="302" customWidth="1"/>
    <col min="13067" max="13309" width="9.140625" style="302"/>
    <col min="13310" max="13310" width="11.28515625" style="302" bestFit="1" customWidth="1"/>
    <col min="13311" max="13311" width="29.140625" style="302" bestFit="1" customWidth="1"/>
    <col min="13312" max="13312" width="12.5703125" style="302" customWidth="1"/>
    <col min="13313" max="13313" width="11" style="302" bestFit="1" customWidth="1"/>
    <col min="13314" max="13314" width="10.42578125" style="302" bestFit="1" customWidth="1"/>
    <col min="13315" max="13315" width="12.28515625" style="302" bestFit="1" customWidth="1"/>
    <col min="13316" max="13316" width="8.42578125" style="302" bestFit="1" customWidth="1"/>
    <col min="13317" max="13321" width="8.42578125" style="302" customWidth="1"/>
    <col min="13322" max="13322" width="30.85546875" style="302" customWidth="1"/>
    <col min="13323" max="13565" width="9.140625" style="302"/>
    <col min="13566" max="13566" width="11.28515625" style="302" bestFit="1" customWidth="1"/>
    <col min="13567" max="13567" width="29.140625" style="302" bestFit="1" customWidth="1"/>
    <col min="13568" max="13568" width="12.5703125" style="302" customWidth="1"/>
    <col min="13569" max="13569" width="11" style="302" bestFit="1" customWidth="1"/>
    <col min="13570" max="13570" width="10.42578125" style="302" bestFit="1" customWidth="1"/>
    <col min="13571" max="13571" width="12.28515625" style="302" bestFit="1" customWidth="1"/>
    <col min="13572" max="13572" width="8.42578125" style="302" bestFit="1" customWidth="1"/>
    <col min="13573" max="13577" width="8.42578125" style="302" customWidth="1"/>
    <col min="13578" max="13578" width="30.85546875" style="302" customWidth="1"/>
    <col min="13579" max="13821" width="9.140625" style="302"/>
    <col min="13822" max="13822" width="11.28515625" style="302" bestFit="1" customWidth="1"/>
    <col min="13823" max="13823" width="29.140625" style="302" bestFit="1" customWidth="1"/>
    <col min="13824" max="13824" width="12.5703125" style="302" customWidth="1"/>
    <col min="13825" max="13825" width="11" style="302" bestFit="1" customWidth="1"/>
    <col min="13826" max="13826" width="10.42578125" style="302" bestFit="1" customWidth="1"/>
    <col min="13827" max="13827" width="12.28515625" style="302" bestFit="1" customWidth="1"/>
    <col min="13828" max="13828" width="8.42578125" style="302" bestFit="1" customWidth="1"/>
    <col min="13829" max="13833" width="8.42578125" style="302" customWidth="1"/>
    <col min="13834" max="13834" width="30.85546875" style="302" customWidth="1"/>
    <col min="13835" max="14077" width="9.140625" style="302"/>
    <col min="14078" max="14078" width="11.28515625" style="302" bestFit="1" customWidth="1"/>
    <col min="14079" max="14079" width="29.140625" style="302" bestFit="1" customWidth="1"/>
    <col min="14080" max="14080" width="12.5703125" style="302" customWidth="1"/>
    <col min="14081" max="14081" width="11" style="302" bestFit="1" customWidth="1"/>
    <col min="14082" max="14082" width="10.42578125" style="302" bestFit="1" customWidth="1"/>
    <col min="14083" max="14083" width="12.28515625" style="302" bestFit="1" customWidth="1"/>
    <col min="14084" max="14084" width="8.42578125" style="302" bestFit="1" customWidth="1"/>
    <col min="14085" max="14089" width="8.42578125" style="302" customWidth="1"/>
    <col min="14090" max="14090" width="30.85546875" style="302" customWidth="1"/>
    <col min="14091" max="14333" width="9.140625" style="302"/>
    <col min="14334" max="14334" width="11.28515625" style="302" bestFit="1" customWidth="1"/>
    <col min="14335" max="14335" width="29.140625" style="302" bestFit="1" customWidth="1"/>
    <col min="14336" max="14336" width="12.5703125" style="302" customWidth="1"/>
    <col min="14337" max="14337" width="11" style="302" bestFit="1" customWidth="1"/>
    <col min="14338" max="14338" width="10.42578125" style="302" bestFit="1" customWidth="1"/>
    <col min="14339" max="14339" width="12.28515625" style="302" bestFit="1" customWidth="1"/>
    <col min="14340" max="14340" width="8.42578125" style="302" bestFit="1" customWidth="1"/>
    <col min="14341" max="14345" width="8.42578125" style="302" customWidth="1"/>
    <col min="14346" max="14346" width="30.85546875" style="302" customWidth="1"/>
    <col min="14347" max="14589" width="9.140625" style="302"/>
    <col min="14590" max="14590" width="11.28515625" style="302" bestFit="1" customWidth="1"/>
    <col min="14591" max="14591" width="29.140625" style="302" bestFit="1" customWidth="1"/>
    <col min="14592" max="14592" width="12.5703125" style="302" customWidth="1"/>
    <col min="14593" max="14593" width="11" style="302" bestFit="1" customWidth="1"/>
    <col min="14594" max="14594" width="10.42578125" style="302" bestFit="1" customWidth="1"/>
    <col min="14595" max="14595" width="12.28515625" style="302" bestFit="1" customWidth="1"/>
    <col min="14596" max="14596" width="8.42578125" style="302" bestFit="1" customWidth="1"/>
    <col min="14597" max="14601" width="8.42578125" style="302" customWidth="1"/>
    <col min="14602" max="14602" width="30.85546875" style="302" customWidth="1"/>
    <col min="14603" max="14845" width="9.140625" style="302"/>
    <col min="14846" max="14846" width="11.28515625" style="302" bestFit="1" customWidth="1"/>
    <col min="14847" max="14847" width="29.140625" style="302" bestFit="1" customWidth="1"/>
    <col min="14848" max="14848" width="12.5703125" style="302" customWidth="1"/>
    <col min="14849" max="14849" width="11" style="302" bestFit="1" customWidth="1"/>
    <col min="14850" max="14850" width="10.42578125" style="302" bestFit="1" customWidth="1"/>
    <col min="14851" max="14851" width="12.28515625" style="302" bestFit="1" customWidth="1"/>
    <col min="14852" max="14852" width="8.42578125" style="302" bestFit="1" customWidth="1"/>
    <col min="14853" max="14857" width="8.42578125" style="302" customWidth="1"/>
    <col min="14858" max="14858" width="30.85546875" style="302" customWidth="1"/>
    <col min="14859" max="15101" width="9.140625" style="302"/>
    <col min="15102" max="15102" width="11.28515625" style="302" bestFit="1" customWidth="1"/>
    <col min="15103" max="15103" width="29.140625" style="302" bestFit="1" customWidth="1"/>
    <col min="15104" max="15104" width="12.5703125" style="302" customWidth="1"/>
    <col min="15105" max="15105" width="11" style="302" bestFit="1" customWidth="1"/>
    <col min="15106" max="15106" width="10.42578125" style="302" bestFit="1" customWidth="1"/>
    <col min="15107" max="15107" width="12.28515625" style="302" bestFit="1" customWidth="1"/>
    <col min="15108" max="15108" width="8.42578125" style="302" bestFit="1" customWidth="1"/>
    <col min="15109" max="15113" width="8.42578125" style="302" customWidth="1"/>
    <col min="15114" max="15114" width="30.85546875" style="302" customWidth="1"/>
    <col min="15115" max="15357" width="9.140625" style="302"/>
    <col min="15358" max="15358" width="11.28515625" style="302" bestFit="1" customWidth="1"/>
    <col min="15359" max="15359" width="29.140625" style="302" bestFit="1" customWidth="1"/>
    <col min="15360" max="15360" width="12.5703125" style="302" customWidth="1"/>
    <col min="15361" max="15361" width="11" style="302" bestFit="1" customWidth="1"/>
    <col min="15362" max="15362" width="10.42578125" style="302" bestFit="1" customWidth="1"/>
    <col min="15363" max="15363" width="12.28515625" style="302" bestFit="1" customWidth="1"/>
    <col min="15364" max="15364" width="8.42578125" style="302" bestFit="1" customWidth="1"/>
    <col min="15365" max="15369" width="8.42578125" style="302" customWidth="1"/>
    <col min="15370" max="15370" width="30.85546875" style="302" customWidth="1"/>
    <col min="15371" max="15613" width="9.140625" style="302"/>
    <col min="15614" max="15614" width="11.28515625" style="302" bestFit="1" customWidth="1"/>
    <col min="15615" max="15615" width="29.140625" style="302" bestFit="1" customWidth="1"/>
    <col min="15616" max="15616" width="12.5703125" style="302" customWidth="1"/>
    <col min="15617" max="15617" width="11" style="302" bestFit="1" customWidth="1"/>
    <col min="15618" max="15618" width="10.42578125" style="302" bestFit="1" customWidth="1"/>
    <col min="15619" max="15619" width="12.28515625" style="302" bestFit="1" customWidth="1"/>
    <col min="15620" max="15620" width="8.42578125" style="302" bestFit="1" customWidth="1"/>
    <col min="15621" max="15625" width="8.42578125" style="302" customWidth="1"/>
    <col min="15626" max="15626" width="30.85546875" style="302" customWidth="1"/>
    <col min="15627" max="15869" width="9.140625" style="302"/>
    <col min="15870" max="15870" width="11.28515625" style="302" bestFit="1" customWidth="1"/>
    <col min="15871" max="15871" width="29.140625" style="302" bestFit="1" customWidth="1"/>
    <col min="15872" max="15872" width="12.5703125" style="302" customWidth="1"/>
    <col min="15873" max="15873" width="11" style="302" bestFit="1" customWidth="1"/>
    <col min="15874" max="15874" width="10.42578125" style="302" bestFit="1" customWidth="1"/>
    <col min="15875" max="15875" width="12.28515625" style="302" bestFit="1" customWidth="1"/>
    <col min="15876" max="15876" width="8.42578125" style="302" bestFit="1" customWidth="1"/>
    <col min="15877" max="15881" width="8.42578125" style="302" customWidth="1"/>
    <col min="15882" max="15882" width="30.85546875" style="302" customWidth="1"/>
    <col min="15883" max="16125" width="9.140625" style="302"/>
    <col min="16126" max="16126" width="11.28515625" style="302" bestFit="1" customWidth="1"/>
    <col min="16127" max="16127" width="29.140625" style="302" bestFit="1" customWidth="1"/>
    <col min="16128" max="16128" width="12.5703125" style="302" customWidth="1"/>
    <col min="16129" max="16129" width="11" style="302" bestFit="1" customWidth="1"/>
    <col min="16130" max="16130" width="10.42578125" style="302" bestFit="1" customWidth="1"/>
    <col min="16131" max="16131" width="12.28515625" style="302" bestFit="1" customWidth="1"/>
    <col min="16132" max="16132" width="8.42578125" style="302" bestFit="1" customWidth="1"/>
    <col min="16133" max="16137" width="8.42578125" style="302" customWidth="1"/>
    <col min="16138" max="16138" width="30.85546875" style="302" customWidth="1"/>
    <col min="16139" max="16384" width="9.140625" style="302"/>
  </cols>
  <sheetData>
    <row r="1" spans="1:16" x14ac:dyDescent="0.25">
      <c r="A1" s="1992" t="s">
        <v>3024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3" t="s">
        <v>3081</v>
      </c>
      <c r="B2" s="1993"/>
      <c r="C2" s="1993"/>
      <c r="D2" s="1993"/>
      <c r="E2" s="1993"/>
      <c r="F2" s="1993"/>
      <c r="G2" s="1993"/>
      <c r="H2" s="1993"/>
      <c r="I2" s="1993"/>
      <c r="J2" s="1993"/>
      <c r="K2" s="1993"/>
      <c r="L2" s="1993"/>
      <c r="M2" s="1993"/>
      <c r="N2" s="1993"/>
      <c r="O2" s="1993"/>
      <c r="P2" s="1993"/>
    </row>
    <row r="3" spans="1:16" ht="15.75" thickBot="1" x14ac:dyDescent="0.3">
      <c r="A3" s="303"/>
      <c r="B3" s="304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6"/>
    </row>
    <row r="4" spans="1:16" s="307" customFormat="1" ht="45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2893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6" s="308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3"/>
    </row>
    <row r="7" spans="1:16" x14ac:dyDescent="0.25">
      <c r="A7" s="309"/>
      <c r="B7" s="310" t="s">
        <v>1</v>
      </c>
      <c r="C7" s="311"/>
      <c r="D7" s="312"/>
      <c r="E7" s="312"/>
      <c r="F7" s="313"/>
      <c r="G7" s="313"/>
      <c r="H7" s="314"/>
      <c r="I7" s="315"/>
      <c r="J7" s="316"/>
      <c r="K7" s="317"/>
      <c r="L7" s="318"/>
      <c r="M7" s="317"/>
      <c r="N7" s="318"/>
      <c r="O7" s="319"/>
      <c r="P7" s="320"/>
    </row>
    <row r="8" spans="1:16" x14ac:dyDescent="0.25">
      <c r="A8" s="309"/>
      <c r="B8" s="310"/>
      <c r="C8" s="321"/>
      <c r="D8" s="322"/>
      <c r="E8" s="322"/>
      <c r="F8" s="323"/>
      <c r="G8" s="323"/>
      <c r="H8" s="324"/>
      <c r="I8" s="325"/>
      <c r="J8" s="326"/>
      <c r="K8" s="327"/>
      <c r="L8" s="328"/>
      <c r="M8" s="327"/>
      <c r="N8" s="328"/>
      <c r="O8" s="329"/>
      <c r="P8" s="320"/>
    </row>
    <row r="9" spans="1:16" x14ac:dyDescent="0.25">
      <c r="A9" s="309"/>
      <c r="B9" s="330" t="s">
        <v>2744</v>
      </c>
      <c r="C9" s="321"/>
      <c r="D9" s="322"/>
      <c r="E9" s="322"/>
      <c r="F9" s="323"/>
      <c r="G9" s="323"/>
      <c r="H9" s="324"/>
      <c r="I9" s="325"/>
      <c r="J9" s="326"/>
      <c r="K9" s="327"/>
      <c r="L9" s="328"/>
      <c r="M9" s="327"/>
      <c r="N9" s="328"/>
      <c r="O9" s="329"/>
      <c r="P9" s="320"/>
    </row>
    <row r="10" spans="1:16" x14ac:dyDescent="0.25">
      <c r="A10" s="331">
        <v>620382706</v>
      </c>
      <c r="B10" s="370" t="s">
        <v>2738</v>
      </c>
      <c r="C10" s="251">
        <f>VLOOKUP(A10,'FFull Year'!A:D,4,0)</f>
        <v>8950</v>
      </c>
      <c r="D10" s="152"/>
      <c r="E10" s="152"/>
      <c r="F10" s="151">
        <f>VLOOKUP(A10,'FFull Year'!A:E,5,0)</f>
        <v>8950</v>
      </c>
      <c r="G10" s="151">
        <f>VLOOKUP(A10,'FTo Date'!A:C,3,0)</f>
        <v>15324.32</v>
      </c>
      <c r="H10" s="152">
        <f>F10-G10</f>
        <v>-6374.32</v>
      </c>
      <c r="I10" s="325">
        <v>16750</v>
      </c>
      <c r="J10" s="326">
        <f>F10+I10</f>
        <v>25700</v>
      </c>
      <c r="K10" s="174">
        <f>C10</f>
        <v>8950</v>
      </c>
      <c r="L10" s="328"/>
      <c r="M10" s="327">
        <f>36000-K10</f>
        <v>27050</v>
      </c>
      <c r="N10" s="328"/>
      <c r="O10" s="181">
        <f>SUM(K10:N10)</f>
        <v>36000</v>
      </c>
      <c r="P10" s="333"/>
    </row>
    <row r="11" spans="1:16" ht="14.45" customHeight="1" x14ac:dyDescent="0.25">
      <c r="A11" s="331">
        <v>620389109</v>
      </c>
      <c r="B11" s="370" t="s">
        <v>3082</v>
      </c>
      <c r="C11" s="251">
        <f>VLOOKUP(A11,'FFull Year'!A:D,4,0)</f>
        <v>0</v>
      </c>
      <c r="D11" s="152"/>
      <c r="E11" s="152"/>
      <c r="F11" s="151">
        <f>VLOOKUP(A11,'FFull Year'!A:E,5,0)</f>
        <v>0</v>
      </c>
      <c r="G11" s="151">
        <f>VLOOKUP(A11,'FTo Date'!A:C,3,0)</f>
        <v>0</v>
      </c>
      <c r="H11" s="152">
        <f>F11-G11</f>
        <v>0</v>
      </c>
      <c r="I11" s="325">
        <v>-13100</v>
      </c>
      <c r="J11" s="326">
        <f>F11+I11</f>
        <v>-13100</v>
      </c>
      <c r="K11" s="174">
        <f>C11</f>
        <v>0</v>
      </c>
      <c r="L11" s="328"/>
      <c r="M11" s="327"/>
      <c r="N11" s="328"/>
      <c r="O11" s="181">
        <f>SUM(K11:N11)</f>
        <v>0</v>
      </c>
      <c r="P11" s="333"/>
    </row>
    <row r="12" spans="1:16" ht="14.45" customHeight="1" x14ac:dyDescent="0.25">
      <c r="A12" s="331"/>
      <c r="B12" s="330" t="s">
        <v>3066</v>
      </c>
      <c r="C12" s="321">
        <f t="shared" ref="C12:E12" si="0">SUM(C10:C11)</f>
        <v>8950</v>
      </c>
      <c r="D12" s="322">
        <f t="shared" si="0"/>
        <v>0</v>
      </c>
      <c r="E12" s="322">
        <f t="shared" si="0"/>
        <v>0</v>
      </c>
      <c r="F12" s="334">
        <f>SUM(F10:F11)</f>
        <v>8950</v>
      </c>
      <c r="G12" s="334">
        <f t="shared" ref="G12:O12" si="1">SUM(G10:G11)</f>
        <v>15324.32</v>
      </c>
      <c r="H12" s="322">
        <f t="shared" si="1"/>
        <v>-6374.32</v>
      </c>
      <c r="I12" s="335">
        <f t="shared" si="1"/>
        <v>3650</v>
      </c>
      <c r="J12" s="336">
        <f t="shared" si="1"/>
        <v>12600</v>
      </c>
      <c r="K12" s="337">
        <f t="shared" si="1"/>
        <v>8950</v>
      </c>
      <c r="L12" s="338">
        <f t="shared" si="1"/>
        <v>0</v>
      </c>
      <c r="M12" s="337">
        <f t="shared" si="1"/>
        <v>27050</v>
      </c>
      <c r="N12" s="338">
        <f t="shared" si="1"/>
        <v>0</v>
      </c>
      <c r="O12" s="339">
        <f t="shared" si="1"/>
        <v>36000</v>
      </c>
      <c r="P12" s="333"/>
    </row>
    <row r="13" spans="1:16" ht="14.45" customHeight="1" x14ac:dyDescent="0.25">
      <c r="A13" s="331"/>
      <c r="B13" s="332"/>
      <c r="C13" s="340"/>
      <c r="D13" s="324"/>
      <c r="E13" s="324"/>
      <c r="F13" s="323"/>
      <c r="G13" s="323"/>
      <c r="H13" s="324"/>
      <c r="I13" s="325"/>
      <c r="J13" s="326"/>
      <c r="K13" s="327"/>
      <c r="L13" s="328"/>
      <c r="M13" s="327"/>
      <c r="N13" s="328"/>
      <c r="O13" s="329"/>
      <c r="P13" s="333"/>
    </row>
    <row r="14" spans="1:16" ht="14.45" customHeight="1" thickBot="1" x14ac:dyDescent="0.3">
      <c r="A14" s="342"/>
      <c r="B14" s="343" t="s">
        <v>3067</v>
      </c>
      <c r="C14" s="344">
        <f t="shared" ref="C14:O14" si="2">C12</f>
        <v>8950</v>
      </c>
      <c r="D14" s="345">
        <f t="shared" si="2"/>
        <v>0</v>
      </c>
      <c r="E14" s="345">
        <f t="shared" si="2"/>
        <v>0</v>
      </c>
      <c r="F14" s="346">
        <f t="shared" si="2"/>
        <v>8950</v>
      </c>
      <c r="G14" s="346">
        <f t="shared" si="2"/>
        <v>15324.32</v>
      </c>
      <c r="H14" s="345">
        <f t="shared" si="2"/>
        <v>-6374.32</v>
      </c>
      <c r="I14" s="347">
        <f t="shared" si="2"/>
        <v>3650</v>
      </c>
      <c r="J14" s="348">
        <f t="shared" si="2"/>
        <v>12600</v>
      </c>
      <c r="K14" s="349">
        <f t="shared" si="2"/>
        <v>8950</v>
      </c>
      <c r="L14" s="350">
        <f t="shared" si="2"/>
        <v>0</v>
      </c>
      <c r="M14" s="349">
        <f t="shared" si="2"/>
        <v>27050</v>
      </c>
      <c r="N14" s="350">
        <f t="shared" si="2"/>
        <v>0</v>
      </c>
      <c r="O14" s="351">
        <f t="shared" si="2"/>
        <v>36000</v>
      </c>
      <c r="P14" s="352"/>
    </row>
    <row r="15" spans="1:16" s="358" customFormat="1" x14ac:dyDescent="0.25">
      <c r="A15" s="353"/>
      <c r="B15" s="354"/>
      <c r="C15" s="355"/>
      <c r="D15" s="355"/>
      <c r="E15" s="355"/>
      <c r="F15" s="356"/>
      <c r="G15" s="356"/>
      <c r="H15" s="356"/>
      <c r="I15" s="356"/>
      <c r="J15" s="356"/>
      <c r="K15" s="356"/>
      <c r="L15" s="356"/>
      <c r="M15" s="356"/>
      <c r="N15" s="356"/>
      <c r="O15" s="356"/>
      <c r="P15" s="357"/>
    </row>
    <row r="16" spans="1:16" s="358" customFormat="1" x14ac:dyDescent="0.25">
      <c r="A16" s="360"/>
      <c r="C16" s="356"/>
      <c r="D16" s="356"/>
      <c r="E16" s="356"/>
      <c r="F16" s="359"/>
      <c r="G16" s="356"/>
      <c r="H16" s="356"/>
      <c r="I16" s="356"/>
      <c r="J16" s="356"/>
      <c r="K16" s="356"/>
      <c r="L16" s="356"/>
      <c r="M16" s="356"/>
      <c r="N16" s="356"/>
      <c r="O16" s="356"/>
      <c r="P16" s="357"/>
    </row>
    <row r="17" spans="1:16" s="358" customFormat="1" x14ac:dyDescent="0.25">
      <c r="A17" s="360"/>
      <c r="C17" s="356"/>
      <c r="D17" s="356"/>
      <c r="E17" s="356"/>
      <c r="F17" s="359"/>
      <c r="G17" s="356"/>
      <c r="H17" s="356"/>
      <c r="I17" s="356"/>
      <c r="J17" s="356"/>
      <c r="K17" s="356"/>
      <c r="L17" s="356"/>
      <c r="M17" s="356"/>
      <c r="N17" s="356"/>
      <c r="O17" s="356"/>
      <c r="P17" s="357"/>
    </row>
    <row r="18" spans="1:16" s="358" customFormat="1" x14ac:dyDescent="0.25">
      <c r="A18" s="360"/>
      <c r="C18" s="356"/>
      <c r="D18" s="356"/>
      <c r="E18" s="356"/>
      <c r="F18" s="361"/>
      <c r="G18" s="356"/>
      <c r="H18" s="356"/>
      <c r="I18" s="356"/>
      <c r="J18" s="356"/>
      <c r="K18" s="356"/>
      <c r="L18" s="356"/>
      <c r="M18" s="356"/>
      <c r="N18" s="356"/>
      <c r="O18" s="356"/>
      <c r="P18" s="357"/>
    </row>
    <row r="19" spans="1:16" s="358" customFormat="1" x14ac:dyDescent="0.25">
      <c r="A19" s="360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7"/>
    </row>
    <row r="20" spans="1:16" s="358" customFormat="1" x14ac:dyDescent="0.25">
      <c r="A20" s="360"/>
      <c r="C20" s="356"/>
      <c r="D20" s="356"/>
      <c r="E20" s="356"/>
      <c r="F20" s="356"/>
      <c r="G20" s="356"/>
      <c r="H20" s="356"/>
      <c r="I20" s="356"/>
      <c r="J20" s="356"/>
      <c r="K20" s="356"/>
      <c r="L20" s="356"/>
      <c r="M20" s="356"/>
      <c r="N20" s="356"/>
      <c r="O20" s="356"/>
      <c r="P20" s="357"/>
    </row>
    <row r="21" spans="1:16" s="358" customFormat="1" x14ac:dyDescent="0.25">
      <c r="A21" s="360"/>
      <c r="C21" s="356"/>
      <c r="D21" s="356"/>
      <c r="E21" s="356"/>
      <c r="F21" s="356"/>
      <c r="G21" s="356"/>
      <c r="H21" s="356"/>
      <c r="I21" s="356"/>
      <c r="J21" s="356"/>
      <c r="K21" s="356"/>
      <c r="L21" s="356"/>
      <c r="M21" s="356"/>
      <c r="N21" s="356"/>
      <c r="O21" s="356"/>
      <c r="P21" s="357"/>
    </row>
    <row r="22" spans="1:16" s="358" customFormat="1" x14ac:dyDescent="0.25">
      <c r="A22" s="353"/>
      <c r="C22" s="356"/>
      <c r="D22" s="356"/>
      <c r="E22" s="356"/>
      <c r="F22" s="356"/>
      <c r="G22" s="356"/>
      <c r="H22" s="356"/>
      <c r="I22" s="356"/>
      <c r="J22" s="356"/>
      <c r="K22" s="356"/>
      <c r="L22" s="356"/>
      <c r="M22" s="356"/>
      <c r="N22" s="356"/>
      <c r="O22" s="356"/>
      <c r="P22" s="357"/>
    </row>
    <row r="23" spans="1:16" s="363" customFormat="1" x14ac:dyDescent="0.25">
      <c r="A23" s="362"/>
      <c r="C23" s="364"/>
      <c r="D23" s="364"/>
      <c r="E23" s="364"/>
      <c r="F23" s="364"/>
      <c r="G23" s="364"/>
      <c r="H23" s="364"/>
      <c r="I23" s="356"/>
      <c r="J23" s="364"/>
      <c r="K23" s="364"/>
      <c r="L23" s="364"/>
      <c r="M23" s="364"/>
      <c r="N23" s="364"/>
      <c r="O23" s="364"/>
      <c r="P23" s="365"/>
    </row>
    <row r="24" spans="1:16" x14ac:dyDescent="0.25">
      <c r="C24" s="367"/>
      <c r="D24" s="367"/>
      <c r="E24" s="367"/>
      <c r="F24" s="367"/>
      <c r="G24" s="367"/>
      <c r="H24" s="367"/>
      <c r="I24" s="356"/>
      <c r="J24" s="367"/>
      <c r="K24" s="367"/>
      <c r="L24" s="367"/>
      <c r="M24" s="367"/>
      <c r="N24" s="367"/>
      <c r="O24" s="367"/>
    </row>
    <row r="25" spans="1:16" x14ac:dyDescent="0.25">
      <c r="C25" s="367"/>
      <c r="D25" s="367"/>
      <c r="E25" s="367"/>
      <c r="F25" s="367"/>
      <c r="G25" s="367"/>
      <c r="H25" s="367"/>
      <c r="I25" s="367"/>
      <c r="J25" s="367"/>
      <c r="K25" s="367"/>
      <c r="L25" s="367"/>
      <c r="M25" s="367"/>
      <c r="N25" s="367"/>
      <c r="O25" s="367"/>
    </row>
    <row r="26" spans="1:16" x14ac:dyDescent="0.25">
      <c r="C26" s="367"/>
      <c r="D26" s="367"/>
      <c r="E26" s="367"/>
      <c r="F26" s="367"/>
      <c r="G26" s="367"/>
      <c r="H26" s="367"/>
      <c r="I26" s="367"/>
      <c r="J26" s="367"/>
      <c r="K26" s="367"/>
      <c r="L26" s="367"/>
      <c r="M26" s="367"/>
      <c r="N26" s="367"/>
      <c r="O26" s="367"/>
    </row>
    <row r="27" spans="1:16" x14ac:dyDescent="0.25">
      <c r="C27" s="367"/>
      <c r="D27" s="367"/>
      <c r="E27" s="367"/>
      <c r="F27" s="367"/>
      <c r="G27" s="367"/>
      <c r="H27" s="367"/>
      <c r="I27" s="367"/>
      <c r="J27" s="367"/>
      <c r="K27" s="367"/>
      <c r="L27" s="367"/>
      <c r="M27" s="367"/>
      <c r="N27" s="367"/>
      <c r="O27" s="367"/>
    </row>
    <row r="28" spans="1:16" x14ac:dyDescent="0.25"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</row>
    <row r="29" spans="1:16" x14ac:dyDescent="0.25">
      <c r="C29" s="367"/>
      <c r="D29" s="367"/>
      <c r="E29" s="367"/>
      <c r="F29" s="367"/>
      <c r="G29" s="367"/>
      <c r="H29" s="367"/>
      <c r="I29" s="367"/>
      <c r="J29" s="367"/>
      <c r="K29" s="367"/>
      <c r="L29" s="367"/>
      <c r="M29" s="367"/>
      <c r="N29" s="367"/>
      <c r="O29" s="367"/>
    </row>
    <row r="30" spans="1:16" x14ac:dyDescent="0.25">
      <c r="C30" s="367"/>
      <c r="D30" s="367"/>
      <c r="E30" s="367"/>
      <c r="F30" s="367"/>
      <c r="G30" s="367"/>
      <c r="H30" s="367"/>
      <c r="I30" s="367"/>
      <c r="J30" s="367"/>
      <c r="K30" s="367"/>
      <c r="L30" s="367"/>
      <c r="M30" s="367"/>
      <c r="N30" s="367"/>
      <c r="O30" s="367"/>
    </row>
    <row r="31" spans="1:16" x14ac:dyDescent="0.25">
      <c r="A31" s="302"/>
      <c r="C31" s="367"/>
      <c r="D31" s="367"/>
      <c r="E31" s="367"/>
      <c r="F31" s="367"/>
      <c r="G31" s="367"/>
      <c r="H31" s="367"/>
      <c r="I31" s="367"/>
      <c r="J31" s="367"/>
      <c r="K31" s="367"/>
      <c r="L31" s="367"/>
      <c r="M31" s="367"/>
      <c r="N31" s="367"/>
      <c r="O31" s="367"/>
    </row>
    <row r="32" spans="1:16" x14ac:dyDescent="0.25">
      <c r="A32" s="302"/>
      <c r="C32" s="367"/>
      <c r="D32" s="367"/>
      <c r="E32" s="367"/>
      <c r="F32" s="367"/>
      <c r="G32" s="367"/>
      <c r="H32" s="367"/>
      <c r="I32" s="367"/>
      <c r="J32" s="367"/>
      <c r="K32" s="367"/>
      <c r="L32" s="367"/>
      <c r="M32" s="367"/>
      <c r="N32" s="367"/>
      <c r="O32" s="367"/>
    </row>
    <row r="33" spans="1:15" x14ac:dyDescent="0.25">
      <c r="A33" s="302"/>
      <c r="C33" s="367"/>
      <c r="D33" s="367"/>
      <c r="E33" s="367"/>
      <c r="F33" s="367"/>
      <c r="G33" s="367"/>
      <c r="H33" s="367"/>
      <c r="I33" s="367"/>
      <c r="J33" s="367"/>
      <c r="K33" s="367"/>
      <c r="L33" s="367"/>
      <c r="M33" s="367"/>
      <c r="N33" s="367"/>
      <c r="O33" s="367"/>
    </row>
    <row r="34" spans="1:15" x14ac:dyDescent="0.25">
      <c r="A34" s="302"/>
      <c r="C34" s="367"/>
      <c r="D34" s="367"/>
      <c r="E34" s="367"/>
      <c r="F34" s="367"/>
      <c r="G34" s="367"/>
      <c r="H34" s="367"/>
      <c r="I34" s="367"/>
      <c r="J34" s="367"/>
      <c r="K34" s="367"/>
      <c r="L34" s="367"/>
      <c r="M34" s="367"/>
      <c r="N34" s="367"/>
      <c r="O34" s="367"/>
    </row>
    <row r="35" spans="1:15" x14ac:dyDescent="0.25">
      <c r="A35" s="302"/>
      <c r="C35" s="367"/>
      <c r="D35" s="367"/>
      <c r="E35" s="367"/>
      <c r="F35" s="367"/>
      <c r="G35" s="367"/>
      <c r="H35" s="367"/>
      <c r="I35" s="367"/>
      <c r="J35" s="367"/>
      <c r="K35" s="367"/>
      <c r="L35" s="367"/>
      <c r="M35" s="367"/>
      <c r="N35" s="367"/>
      <c r="O35" s="367"/>
    </row>
    <row r="36" spans="1:15" x14ac:dyDescent="0.25">
      <c r="A36" s="302"/>
      <c r="C36" s="367"/>
      <c r="D36" s="367"/>
      <c r="E36" s="367"/>
      <c r="F36" s="367"/>
      <c r="G36" s="367"/>
      <c r="H36" s="367"/>
      <c r="I36" s="367"/>
      <c r="J36" s="367"/>
      <c r="K36" s="367"/>
      <c r="L36" s="367"/>
      <c r="M36" s="367"/>
      <c r="N36" s="367"/>
      <c r="O36" s="367"/>
    </row>
    <row r="37" spans="1:15" x14ac:dyDescent="0.25">
      <c r="A37" s="302"/>
      <c r="C37" s="367"/>
      <c r="D37" s="367"/>
      <c r="E37" s="367"/>
      <c r="F37" s="367"/>
      <c r="G37" s="367"/>
      <c r="H37" s="367"/>
      <c r="I37" s="367"/>
      <c r="J37" s="367"/>
      <c r="K37" s="367"/>
      <c r="L37" s="367"/>
      <c r="M37" s="367"/>
      <c r="N37" s="367"/>
      <c r="O37" s="367"/>
    </row>
    <row r="38" spans="1:15" x14ac:dyDescent="0.25">
      <c r="A38" s="302"/>
      <c r="C38" s="367"/>
      <c r="D38" s="367"/>
      <c r="E38" s="367"/>
      <c r="F38" s="367"/>
      <c r="G38" s="367"/>
      <c r="H38" s="367"/>
      <c r="I38" s="367"/>
      <c r="J38" s="367"/>
      <c r="K38" s="367"/>
      <c r="L38" s="367"/>
      <c r="M38" s="367"/>
      <c r="N38" s="367"/>
      <c r="O38" s="367"/>
    </row>
    <row r="39" spans="1:15" x14ac:dyDescent="0.25">
      <c r="A39" s="302"/>
      <c r="C39" s="367"/>
      <c r="D39" s="367"/>
      <c r="E39" s="367"/>
      <c r="F39" s="367"/>
      <c r="G39" s="367"/>
      <c r="H39" s="367"/>
      <c r="I39" s="367"/>
      <c r="J39" s="367"/>
      <c r="K39" s="367"/>
      <c r="L39" s="367"/>
      <c r="M39" s="367"/>
      <c r="N39" s="367"/>
      <c r="O39" s="367"/>
    </row>
    <row r="40" spans="1:15" x14ac:dyDescent="0.25">
      <c r="A40" s="302"/>
      <c r="C40" s="367"/>
      <c r="D40" s="367"/>
      <c r="E40" s="367"/>
      <c r="F40" s="367"/>
      <c r="G40" s="367"/>
      <c r="H40" s="367"/>
      <c r="I40" s="367"/>
      <c r="J40" s="367"/>
      <c r="K40" s="367"/>
      <c r="L40" s="367"/>
      <c r="M40" s="367"/>
      <c r="N40" s="367"/>
      <c r="O40" s="367"/>
    </row>
    <row r="41" spans="1:15" x14ac:dyDescent="0.25">
      <c r="A41" s="302"/>
      <c r="C41" s="367"/>
      <c r="D41" s="367"/>
      <c r="E41" s="367"/>
      <c r="F41" s="367"/>
      <c r="G41" s="367"/>
      <c r="H41" s="367"/>
      <c r="I41" s="367"/>
      <c r="J41" s="367"/>
      <c r="K41" s="367"/>
      <c r="L41" s="367"/>
      <c r="M41" s="367"/>
      <c r="N41" s="367"/>
      <c r="O41" s="367"/>
    </row>
    <row r="42" spans="1:15" x14ac:dyDescent="0.25">
      <c r="A42" s="302"/>
      <c r="C42" s="367"/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</row>
    <row r="43" spans="1:15" x14ac:dyDescent="0.25">
      <c r="A43" s="302"/>
      <c r="C43" s="367"/>
      <c r="D43" s="367"/>
      <c r="E43" s="367"/>
      <c r="F43" s="367"/>
      <c r="G43" s="367"/>
      <c r="H43" s="367"/>
      <c r="I43" s="367"/>
      <c r="J43" s="367"/>
      <c r="K43" s="367"/>
      <c r="L43" s="367"/>
      <c r="M43" s="367"/>
      <c r="N43" s="367"/>
      <c r="O43" s="367"/>
    </row>
    <row r="44" spans="1:15" x14ac:dyDescent="0.25">
      <c r="A44" s="302"/>
      <c r="C44" s="367"/>
      <c r="D44" s="367"/>
      <c r="E44" s="367"/>
      <c r="F44" s="367"/>
      <c r="G44" s="367"/>
      <c r="H44" s="367"/>
      <c r="I44" s="367"/>
      <c r="J44" s="367"/>
      <c r="K44" s="367"/>
      <c r="L44" s="367"/>
      <c r="M44" s="367"/>
      <c r="N44" s="367"/>
      <c r="O44" s="367"/>
    </row>
    <row r="45" spans="1:15" x14ac:dyDescent="0.25">
      <c r="A45" s="302"/>
      <c r="C45" s="367"/>
      <c r="D45" s="367"/>
      <c r="E45" s="367"/>
      <c r="F45" s="367"/>
      <c r="G45" s="367"/>
      <c r="H45" s="367"/>
      <c r="I45" s="367"/>
      <c r="J45" s="367"/>
      <c r="K45" s="367"/>
      <c r="L45" s="367"/>
      <c r="M45" s="367"/>
      <c r="N45" s="367"/>
      <c r="O45" s="367"/>
    </row>
    <row r="46" spans="1:15" x14ac:dyDescent="0.25">
      <c r="A46" s="302"/>
      <c r="C46" s="367"/>
      <c r="D46" s="367"/>
      <c r="E46" s="367"/>
      <c r="F46" s="367"/>
      <c r="G46" s="367"/>
      <c r="H46" s="367"/>
      <c r="I46" s="367"/>
      <c r="J46" s="367"/>
      <c r="K46" s="367"/>
      <c r="L46" s="367"/>
      <c r="M46" s="367"/>
      <c r="N46" s="367"/>
      <c r="O46" s="367"/>
    </row>
    <row r="47" spans="1:15" x14ac:dyDescent="0.25">
      <c r="A47" s="302"/>
      <c r="C47" s="367"/>
      <c r="D47" s="367"/>
      <c r="E47" s="367"/>
      <c r="F47" s="367"/>
      <c r="G47" s="367"/>
      <c r="H47" s="367"/>
      <c r="I47" s="367"/>
      <c r="J47" s="367"/>
      <c r="K47" s="367"/>
      <c r="L47" s="367"/>
      <c r="M47" s="367"/>
      <c r="N47" s="367"/>
      <c r="O47" s="367"/>
    </row>
    <row r="48" spans="1:15" x14ac:dyDescent="0.25">
      <c r="A48" s="302"/>
      <c r="C48" s="367"/>
      <c r="D48" s="367"/>
      <c r="E48" s="367"/>
      <c r="F48" s="367"/>
      <c r="G48" s="367"/>
      <c r="H48" s="367"/>
      <c r="I48" s="367"/>
      <c r="J48" s="367"/>
      <c r="K48" s="367"/>
      <c r="L48" s="367"/>
      <c r="M48" s="367"/>
      <c r="N48" s="367"/>
      <c r="O48" s="367"/>
    </row>
    <row r="49" spans="1:15" x14ac:dyDescent="0.25">
      <c r="A49" s="302"/>
      <c r="C49" s="367"/>
      <c r="D49" s="367"/>
      <c r="E49" s="367"/>
      <c r="F49" s="367"/>
      <c r="G49" s="367"/>
      <c r="H49" s="367"/>
      <c r="I49" s="367"/>
      <c r="J49" s="367"/>
      <c r="K49" s="367"/>
      <c r="L49" s="367"/>
      <c r="M49" s="367"/>
      <c r="N49" s="367"/>
      <c r="O49" s="367"/>
    </row>
    <row r="50" spans="1:15" x14ac:dyDescent="0.25">
      <c r="A50" s="302"/>
      <c r="C50" s="367"/>
      <c r="D50" s="367"/>
      <c r="E50" s="367"/>
      <c r="F50" s="367"/>
      <c r="G50" s="367"/>
      <c r="H50" s="367"/>
      <c r="I50" s="367"/>
      <c r="J50" s="367"/>
      <c r="K50" s="367"/>
      <c r="L50" s="367"/>
      <c r="M50" s="367"/>
      <c r="N50" s="367"/>
      <c r="O50" s="367"/>
    </row>
    <row r="51" spans="1:15" x14ac:dyDescent="0.25">
      <c r="A51" s="302"/>
      <c r="C51" s="367"/>
      <c r="D51" s="367"/>
      <c r="E51" s="367"/>
      <c r="F51" s="367"/>
      <c r="G51" s="367"/>
      <c r="H51" s="367"/>
      <c r="I51" s="367"/>
      <c r="J51" s="367"/>
      <c r="K51" s="367"/>
      <c r="L51" s="367"/>
      <c r="M51" s="367"/>
      <c r="N51" s="367"/>
      <c r="O51" s="367"/>
    </row>
    <row r="52" spans="1:15" x14ac:dyDescent="0.25">
      <c r="A52" s="302"/>
      <c r="C52" s="367"/>
      <c r="D52" s="367"/>
      <c r="E52" s="367"/>
      <c r="F52" s="367"/>
      <c r="G52" s="367"/>
      <c r="H52" s="367"/>
      <c r="I52" s="367"/>
      <c r="J52" s="367"/>
      <c r="K52" s="367"/>
      <c r="L52" s="367"/>
      <c r="M52" s="367"/>
      <c r="N52" s="367"/>
      <c r="O52" s="367"/>
    </row>
    <row r="53" spans="1:15" x14ac:dyDescent="0.25">
      <c r="A53" s="302"/>
      <c r="C53" s="367"/>
      <c r="D53" s="367"/>
      <c r="E53" s="367"/>
      <c r="F53" s="367"/>
      <c r="G53" s="367"/>
      <c r="H53" s="367"/>
      <c r="I53" s="367"/>
      <c r="J53" s="367"/>
      <c r="K53" s="367"/>
      <c r="L53" s="367"/>
      <c r="M53" s="367"/>
      <c r="N53" s="367"/>
      <c r="O53" s="367"/>
    </row>
    <row r="54" spans="1:15" x14ac:dyDescent="0.25">
      <c r="A54" s="302"/>
      <c r="C54" s="367"/>
      <c r="D54" s="367"/>
      <c r="E54" s="367"/>
      <c r="F54" s="367"/>
      <c r="G54" s="367"/>
      <c r="H54" s="367"/>
      <c r="I54" s="367"/>
      <c r="J54" s="367"/>
      <c r="K54" s="367"/>
      <c r="L54" s="367"/>
      <c r="M54" s="367"/>
      <c r="N54" s="367"/>
      <c r="O54" s="367"/>
    </row>
    <row r="55" spans="1:15" x14ac:dyDescent="0.25">
      <c r="A55" s="302"/>
      <c r="C55" s="367"/>
      <c r="D55" s="367"/>
      <c r="E55" s="367"/>
      <c r="F55" s="367"/>
      <c r="G55" s="367"/>
      <c r="H55" s="367"/>
      <c r="I55" s="367"/>
      <c r="J55" s="367"/>
      <c r="K55" s="367"/>
      <c r="L55" s="367"/>
      <c r="M55" s="367"/>
      <c r="N55" s="367"/>
      <c r="O55" s="367"/>
    </row>
    <row r="56" spans="1:15" x14ac:dyDescent="0.25">
      <c r="A56" s="302"/>
      <c r="C56" s="367"/>
      <c r="D56" s="367"/>
      <c r="E56" s="367"/>
      <c r="F56" s="367"/>
      <c r="G56" s="367"/>
      <c r="H56" s="367"/>
      <c r="I56" s="367"/>
      <c r="J56" s="367"/>
      <c r="K56" s="367"/>
      <c r="L56" s="367"/>
      <c r="M56" s="367"/>
      <c r="N56" s="367"/>
      <c r="O56" s="367"/>
    </row>
    <row r="57" spans="1:15" x14ac:dyDescent="0.25">
      <c r="A57" s="302"/>
      <c r="C57" s="367"/>
      <c r="D57" s="367"/>
      <c r="E57" s="367"/>
      <c r="F57" s="367"/>
      <c r="G57" s="367"/>
      <c r="H57" s="367"/>
      <c r="I57" s="367"/>
      <c r="J57" s="367"/>
      <c r="K57" s="367"/>
      <c r="L57" s="367"/>
      <c r="M57" s="367"/>
      <c r="N57" s="367"/>
      <c r="O57" s="367"/>
    </row>
    <row r="58" spans="1:15" x14ac:dyDescent="0.25">
      <c r="A58" s="302"/>
      <c r="C58" s="367"/>
      <c r="D58" s="367"/>
      <c r="E58" s="367"/>
      <c r="F58" s="367"/>
      <c r="G58" s="367"/>
      <c r="H58" s="367"/>
      <c r="I58" s="367"/>
      <c r="J58" s="367"/>
      <c r="K58" s="367"/>
      <c r="L58" s="367"/>
      <c r="M58" s="367"/>
      <c r="N58" s="367"/>
      <c r="O58" s="367"/>
    </row>
    <row r="59" spans="1:15" x14ac:dyDescent="0.25">
      <c r="A59" s="302"/>
      <c r="C59" s="367"/>
      <c r="D59" s="367"/>
      <c r="E59" s="367"/>
      <c r="F59" s="367"/>
      <c r="G59" s="367"/>
      <c r="H59" s="367"/>
      <c r="I59" s="367"/>
      <c r="J59" s="367"/>
      <c r="K59" s="367"/>
      <c r="L59" s="367"/>
      <c r="M59" s="367"/>
      <c r="N59" s="367"/>
      <c r="O59" s="367"/>
    </row>
    <row r="60" spans="1:15" x14ac:dyDescent="0.25">
      <c r="A60" s="302"/>
      <c r="C60" s="367"/>
      <c r="D60" s="367"/>
      <c r="E60" s="367"/>
      <c r="F60" s="367"/>
      <c r="G60" s="367"/>
      <c r="H60" s="367"/>
      <c r="I60" s="367"/>
      <c r="J60" s="367"/>
      <c r="K60" s="367"/>
      <c r="L60" s="367"/>
      <c r="M60" s="367"/>
      <c r="N60" s="367"/>
      <c r="O60" s="367"/>
    </row>
    <row r="61" spans="1:15" x14ac:dyDescent="0.25">
      <c r="A61" s="302"/>
      <c r="C61" s="367"/>
      <c r="D61" s="367"/>
      <c r="E61" s="367"/>
      <c r="F61" s="367"/>
      <c r="G61" s="367"/>
      <c r="H61" s="367"/>
      <c r="I61" s="367"/>
      <c r="J61" s="367"/>
      <c r="K61" s="367"/>
      <c r="L61" s="367"/>
      <c r="M61" s="367"/>
      <c r="N61" s="367"/>
      <c r="O61" s="367"/>
    </row>
    <row r="62" spans="1:15" x14ac:dyDescent="0.25">
      <c r="A62" s="302"/>
      <c r="C62" s="367"/>
      <c r="D62" s="367"/>
      <c r="E62" s="367"/>
      <c r="F62" s="367"/>
      <c r="G62" s="367"/>
      <c r="H62" s="367"/>
      <c r="I62" s="367"/>
      <c r="J62" s="367"/>
      <c r="K62" s="367"/>
      <c r="L62" s="367"/>
      <c r="M62" s="367"/>
      <c r="N62" s="367"/>
      <c r="O62" s="367"/>
    </row>
    <row r="63" spans="1:15" x14ac:dyDescent="0.25">
      <c r="A63" s="302"/>
      <c r="C63" s="367"/>
      <c r="D63" s="367"/>
      <c r="E63" s="367"/>
      <c r="F63" s="367"/>
      <c r="G63" s="367"/>
      <c r="H63" s="367"/>
      <c r="I63" s="367"/>
      <c r="J63" s="367"/>
      <c r="K63" s="367"/>
      <c r="L63" s="367"/>
      <c r="M63" s="367"/>
      <c r="N63" s="367"/>
      <c r="O63" s="367"/>
    </row>
    <row r="64" spans="1:15" x14ac:dyDescent="0.25">
      <c r="A64" s="302"/>
      <c r="C64" s="367"/>
      <c r="D64" s="367"/>
      <c r="E64" s="367"/>
      <c r="F64" s="367"/>
      <c r="G64" s="367"/>
      <c r="H64" s="367"/>
      <c r="I64" s="367"/>
      <c r="J64" s="367"/>
      <c r="K64" s="367"/>
      <c r="L64" s="367"/>
      <c r="M64" s="367"/>
      <c r="N64" s="367"/>
      <c r="O64" s="367"/>
    </row>
    <row r="65" spans="1:15" x14ac:dyDescent="0.25">
      <c r="A65" s="302"/>
      <c r="C65" s="367"/>
      <c r="D65" s="367"/>
      <c r="E65" s="367"/>
      <c r="F65" s="367"/>
      <c r="G65" s="367"/>
      <c r="H65" s="367"/>
      <c r="I65" s="367"/>
      <c r="J65" s="367"/>
      <c r="K65" s="367"/>
      <c r="L65" s="367"/>
      <c r="M65" s="367"/>
      <c r="N65" s="367"/>
      <c r="O65" s="367"/>
    </row>
    <row r="66" spans="1:15" x14ac:dyDescent="0.25">
      <c r="A66" s="302"/>
      <c r="C66" s="367"/>
      <c r="D66" s="367"/>
      <c r="E66" s="367"/>
      <c r="F66" s="367"/>
      <c r="G66" s="367"/>
      <c r="H66" s="367"/>
      <c r="I66" s="367"/>
      <c r="J66" s="367"/>
      <c r="K66" s="367"/>
      <c r="L66" s="367"/>
      <c r="M66" s="367"/>
      <c r="N66" s="367"/>
      <c r="O66" s="367"/>
    </row>
    <row r="67" spans="1:15" x14ac:dyDescent="0.25">
      <c r="A67" s="302"/>
      <c r="C67" s="367"/>
      <c r="D67" s="367"/>
      <c r="E67" s="367"/>
      <c r="F67" s="367"/>
      <c r="G67" s="367"/>
      <c r="H67" s="367"/>
      <c r="I67" s="367"/>
      <c r="J67" s="367"/>
      <c r="K67" s="367"/>
      <c r="L67" s="367"/>
      <c r="M67" s="367"/>
      <c r="N67" s="367"/>
      <c r="O67" s="367"/>
    </row>
    <row r="68" spans="1:15" x14ac:dyDescent="0.25">
      <c r="A68" s="302"/>
      <c r="C68" s="367"/>
      <c r="D68" s="367"/>
      <c r="E68" s="367"/>
      <c r="F68" s="367"/>
      <c r="G68" s="367"/>
      <c r="H68" s="367"/>
      <c r="I68" s="367"/>
      <c r="J68" s="367"/>
      <c r="K68" s="367"/>
      <c r="L68" s="367"/>
      <c r="M68" s="367"/>
      <c r="N68" s="367"/>
      <c r="O68" s="367"/>
    </row>
    <row r="69" spans="1:15" x14ac:dyDescent="0.25">
      <c r="A69" s="302"/>
      <c r="C69" s="367"/>
      <c r="D69" s="367"/>
      <c r="E69" s="367"/>
      <c r="F69" s="367"/>
      <c r="G69" s="367"/>
      <c r="H69" s="367"/>
      <c r="I69" s="367"/>
      <c r="J69" s="367"/>
      <c r="K69" s="367"/>
      <c r="L69" s="367"/>
      <c r="M69" s="367"/>
      <c r="N69" s="367"/>
      <c r="O69" s="367"/>
    </row>
    <row r="70" spans="1:15" x14ac:dyDescent="0.25">
      <c r="A70" s="302"/>
      <c r="C70" s="367"/>
      <c r="D70" s="367"/>
      <c r="E70" s="367"/>
      <c r="F70" s="367"/>
      <c r="G70" s="367"/>
      <c r="H70" s="367"/>
      <c r="I70" s="367"/>
      <c r="J70" s="367"/>
      <c r="K70" s="367"/>
      <c r="L70" s="367"/>
      <c r="M70" s="367"/>
      <c r="N70" s="367"/>
      <c r="O70" s="367"/>
    </row>
    <row r="71" spans="1:15" x14ac:dyDescent="0.25">
      <c r="A71" s="302"/>
      <c r="C71" s="367"/>
      <c r="D71" s="367"/>
      <c r="E71" s="367"/>
      <c r="F71" s="367"/>
      <c r="G71" s="367"/>
      <c r="H71" s="367"/>
      <c r="I71" s="367"/>
      <c r="J71" s="367"/>
      <c r="K71" s="367"/>
      <c r="L71" s="367"/>
      <c r="M71" s="367"/>
      <c r="N71" s="367"/>
      <c r="O71" s="367"/>
    </row>
    <row r="72" spans="1:15" x14ac:dyDescent="0.25">
      <c r="A72" s="302"/>
      <c r="C72" s="367"/>
      <c r="D72" s="367"/>
      <c r="E72" s="367"/>
      <c r="F72" s="367"/>
      <c r="G72" s="367"/>
      <c r="H72" s="367"/>
      <c r="I72" s="367"/>
      <c r="J72" s="367"/>
      <c r="K72" s="367"/>
      <c r="L72" s="367"/>
      <c r="M72" s="367"/>
      <c r="N72" s="367"/>
      <c r="O72" s="367"/>
    </row>
    <row r="73" spans="1:15" x14ac:dyDescent="0.25">
      <c r="A73" s="302"/>
      <c r="C73" s="367"/>
      <c r="D73" s="367"/>
      <c r="E73" s="367"/>
      <c r="F73" s="367"/>
      <c r="G73" s="367"/>
      <c r="H73" s="367"/>
      <c r="I73" s="367"/>
      <c r="J73" s="367"/>
      <c r="K73" s="367"/>
      <c r="L73" s="367"/>
      <c r="M73" s="367"/>
      <c r="N73" s="367"/>
      <c r="O73" s="367"/>
    </row>
    <row r="74" spans="1:15" x14ac:dyDescent="0.25">
      <c r="A74" s="302"/>
      <c r="C74" s="367"/>
      <c r="D74" s="367"/>
      <c r="E74" s="367"/>
      <c r="F74" s="367"/>
      <c r="G74" s="367"/>
      <c r="H74" s="367"/>
      <c r="I74" s="367"/>
      <c r="J74" s="367"/>
      <c r="K74" s="367"/>
      <c r="L74" s="367"/>
      <c r="M74" s="367"/>
      <c r="N74" s="367"/>
      <c r="O74" s="367"/>
    </row>
    <row r="75" spans="1:15" x14ac:dyDescent="0.25">
      <c r="A75" s="302"/>
      <c r="C75" s="367"/>
      <c r="D75" s="367"/>
      <c r="E75" s="367"/>
      <c r="F75" s="367"/>
      <c r="G75" s="367"/>
      <c r="H75" s="367"/>
      <c r="I75" s="367"/>
      <c r="J75" s="367"/>
      <c r="K75" s="367"/>
      <c r="L75" s="367"/>
      <c r="M75" s="367"/>
      <c r="N75" s="367"/>
      <c r="O75" s="367"/>
    </row>
    <row r="76" spans="1:15" x14ac:dyDescent="0.25">
      <c r="A76" s="302"/>
      <c r="C76" s="367"/>
      <c r="D76" s="367"/>
      <c r="E76" s="367"/>
      <c r="F76" s="367"/>
      <c r="G76" s="367"/>
      <c r="H76" s="367"/>
      <c r="I76" s="367"/>
      <c r="J76" s="367"/>
      <c r="K76" s="367"/>
      <c r="L76" s="367"/>
      <c r="M76" s="367"/>
      <c r="N76" s="367"/>
      <c r="O76" s="367"/>
    </row>
    <row r="77" spans="1:15" x14ac:dyDescent="0.25">
      <c r="A77" s="302"/>
      <c r="C77" s="367"/>
      <c r="D77" s="367"/>
      <c r="E77" s="367"/>
      <c r="F77" s="367"/>
      <c r="G77" s="367"/>
      <c r="H77" s="367"/>
      <c r="I77" s="367"/>
      <c r="J77" s="367"/>
      <c r="K77" s="367"/>
      <c r="L77" s="367"/>
      <c r="M77" s="367"/>
      <c r="N77" s="367"/>
      <c r="O77" s="367"/>
    </row>
    <row r="78" spans="1:15" x14ac:dyDescent="0.25">
      <c r="A78" s="302"/>
      <c r="C78" s="367"/>
      <c r="D78" s="367"/>
      <c r="E78" s="367"/>
      <c r="F78" s="367"/>
      <c r="G78" s="367"/>
      <c r="H78" s="367"/>
      <c r="I78" s="367"/>
      <c r="J78" s="367"/>
      <c r="K78" s="367"/>
      <c r="L78" s="367"/>
      <c r="M78" s="367"/>
      <c r="N78" s="367"/>
      <c r="O78" s="367"/>
    </row>
    <row r="79" spans="1:15" x14ac:dyDescent="0.25">
      <c r="A79" s="302"/>
      <c r="C79" s="367"/>
      <c r="D79" s="367"/>
      <c r="E79" s="367"/>
      <c r="F79" s="367"/>
      <c r="G79" s="367"/>
      <c r="H79" s="367"/>
      <c r="I79" s="367"/>
      <c r="J79" s="367"/>
      <c r="K79" s="367"/>
      <c r="L79" s="367"/>
      <c r="M79" s="367"/>
      <c r="N79" s="367"/>
      <c r="O79" s="367"/>
    </row>
    <row r="80" spans="1:15" x14ac:dyDescent="0.25">
      <c r="A80" s="302"/>
      <c r="C80" s="367"/>
      <c r="D80" s="367"/>
      <c r="E80" s="367"/>
      <c r="F80" s="367"/>
      <c r="G80" s="367"/>
      <c r="H80" s="367"/>
      <c r="I80" s="367"/>
      <c r="J80" s="367"/>
      <c r="K80" s="367"/>
      <c r="L80" s="367"/>
      <c r="M80" s="367"/>
      <c r="N80" s="367"/>
      <c r="O80" s="367"/>
    </row>
    <row r="81" spans="1:15" x14ac:dyDescent="0.25">
      <c r="A81" s="302"/>
      <c r="C81" s="367"/>
      <c r="D81" s="367"/>
      <c r="E81" s="367"/>
      <c r="F81" s="367"/>
      <c r="G81" s="367"/>
      <c r="H81" s="367"/>
      <c r="I81" s="367"/>
      <c r="J81" s="367"/>
      <c r="K81" s="367"/>
      <c r="L81" s="367"/>
      <c r="M81" s="367"/>
      <c r="N81" s="367"/>
      <c r="O81" s="367"/>
    </row>
    <row r="82" spans="1:15" x14ac:dyDescent="0.25">
      <c r="A82" s="302"/>
      <c r="C82" s="367"/>
      <c r="D82" s="367"/>
      <c r="E82" s="367"/>
      <c r="F82" s="367"/>
      <c r="G82" s="367"/>
      <c r="H82" s="367"/>
      <c r="I82" s="367"/>
      <c r="J82" s="367"/>
      <c r="K82" s="367"/>
      <c r="L82" s="367"/>
      <c r="M82" s="367"/>
      <c r="N82" s="367"/>
      <c r="O82" s="367"/>
    </row>
    <row r="83" spans="1:15" x14ac:dyDescent="0.25">
      <c r="A83" s="302"/>
      <c r="C83" s="367"/>
      <c r="D83" s="367"/>
      <c r="E83" s="367"/>
      <c r="F83" s="367"/>
      <c r="G83" s="367"/>
      <c r="H83" s="367"/>
      <c r="I83" s="367"/>
      <c r="J83" s="367"/>
      <c r="K83" s="367"/>
      <c r="L83" s="367"/>
      <c r="M83" s="367"/>
      <c r="N83" s="367"/>
      <c r="O83" s="367"/>
    </row>
    <row r="84" spans="1:15" x14ac:dyDescent="0.25">
      <c r="A84" s="302"/>
      <c r="C84" s="367"/>
      <c r="D84" s="367"/>
      <c r="E84" s="367"/>
      <c r="F84" s="367"/>
      <c r="G84" s="367"/>
      <c r="H84" s="367"/>
      <c r="I84" s="367"/>
      <c r="J84" s="367"/>
      <c r="K84" s="367"/>
      <c r="L84" s="367"/>
      <c r="M84" s="367"/>
      <c r="N84" s="367"/>
      <c r="O84" s="367"/>
    </row>
    <row r="85" spans="1:15" x14ac:dyDescent="0.25">
      <c r="A85" s="302"/>
      <c r="C85" s="367"/>
      <c r="D85" s="367"/>
      <c r="E85" s="367"/>
      <c r="F85" s="367"/>
      <c r="G85" s="367"/>
      <c r="H85" s="367"/>
      <c r="I85" s="367"/>
      <c r="J85" s="367"/>
      <c r="K85" s="367"/>
      <c r="L85" s="367"/>
      <c r="M85" s="367"/>
      <c r="N85" s="367"/>
      <c r="O85" s="367"/>
    </row>
    <row r="86" spans="1:15" x14ac:dyDescent="0.25">
      <c r="A86" s="302"/>
      <c r="C86" s="367"/>
      <c r="D86" s="367"/>
      <c r="E86" s="367"/>
      <c r="F86" s="367"/>
      <c r="G86" s="367"/>
      <c r="H86" s="367"/>
      <c r="I86" s="367"/>
      <c r="J86" s="367"/>
      <c r="K86" s="367"/>
      <c r="L86" s="367"/>
      <c r="M86" s="367"/>
      <c r="N86" s="367"/>
      <c r="O86" s="367"/>
    </row>
    <row r="87" spans="1:15" x14ac:dyDescent="0.25">
      <c r="A87" s="302"/>
      <c r="C87" s="367"/>
      <c r="D87" s="367"/>
      <c r="E87" s="367"/>
      <c r="F87" s="367"/>
      <c r="G87" s="367"/>
      <c r="H87" s="367"/>
      <c r="I87" s="367"/>
      <c r="J87" s="367"/>
      <c r="K87" s="367"/>
      <c r="L87" s="367"/>
      <c r="M87" s="367"/>
      <c r="N87" s="367"/>
      <c r="O87" s="367"/>
    </row>
    <row r="88" spans="1:15" x14ac:dyDescent="0.25">
      <c r="A88" s="302"/>
      <c r="C88" s="367"/>
      <c r="D88" s="367"/>
      <c r="E88" s="367"/>
      <c r="F88" s="367"/>
      <c r="G88" s="367"/>
      <c r="H88" s="367"/>
      <c r="I88" s="367"/>
      <c r="J88" s="367"/>
      <c r="K88" s="367"/>
      <c r="L88" s="367"/>
      <c r="M88" s="367"/>
      <c r="N88" s="367"/>
      <c r="O88" s="367"/>
    </row>
    <row r="89" spans="1:15" x14ac:dyDescent="0.25">
      <c r="A89" s="302"/>
      <c r="C89" s="367"/>
      <c r="D89" s="367"/>
      <c r="E89" s="367"/>
      <c r="F89" s="367"/>
      <c r="G89" s="367"/>
      <c r="H89" s="367"/>
      <c r="I89" s="367"/>
      <c r="J89" s="367"/>
      <c r="K89" s="367"/>
      <c r="L89" s="367"/>
      <c r="M89" s="367"/>
      <c r="N89" s="367"/>
      <c r="O89" s="367"/>
    </row>
    <row r="90" spans="1:15" x14ac:dyDescent="0.25">
      <c r="A90" s="302"/>
      <c r="C90" s="367"/>
      <c r="D90" s="367"/>
      <c r="E90" s="367"/>
      <c r="F90" s="367"/>
      <c r="G90" s="367"/>
      <c r="H90" s="367"/>
      <c r="I90" s="367"/>
      <c r="J90" s="367"/>
      <c r="K90" s="367"/>
      <c r="L90" s="367"/>
      <c r="M90" s="367"/>
      <c r="N90" s="367"/>
      <c r="O90" s="367"/>
    </row>
    <row r="91" spans="1:15" x14ac:dyDescent="0.25">
      <c r="A91" s="302"/>
      <c r="C91" s="367"/>
      <c r="D91" s="367"/>
      <c r="E91" s="367"/>
      <c r="F91" s="367"/>
      <c r="G91" s="367"/>
      <c r="H91" s="367"/>
      <c r="I91" s="367"/>
      <c r="J91" s="367"/>
      <c r="K91" s="367"/>
      <c r="L91" s="367"/>
      <c r="M91" s="367"/>
      <c r="N91" s="367"/>
      <c r="O91" s="367"/>
    </row>
    <row r="92" spans="1:15" x14ac:dyDescent="0.25">
      <c r="A92" s="302"/>
      <c r="C92" s="367"/>
      <c r="D92" s="367"/>
      <c r="E92" s="367"/>
      <c r="F92" s="367"/>
      <c r="G92" s="367"/>
      <c r="H92" s="367"/>
      <c r="I92" s="367"/>
      <c r="J92" s="367"/>
      <c r="K92" s="367"/>
      <c r="L92" s="367"/>
      <c r="M92" s="367"/>
      <c r="N92" s="367"/>
      <c r="O92" s="367"/>
    </row>
    <row r="93" spans="1:15" x14ac:dyDescent="0.25">
      <c r="A93" s="302"/>
      <c r="C93" s="367"/>
      <c r="D93" s="367"/>
      <c r="E93" s="367"/>
      <c r="F93" s="367"/>
      <c r="G93" s="367"/>
      <c r="H93" s="367"/>
      <c r="I93" s="367"/>
      <c r="J93" s="367"/>
      <c r="K93" s="367"/>
      <c r="L93" s="367"/>
      <c r="M93" s="367"/>
      <c r="N93" s="367"/>
      <c r="O93" s="367"/>
    </row>
    <row r="94" spans="1:15" x14ac:dyDescent="0.25">
      <c r="A94" s="302"/>
      <c r="C94" s="367"/>
      <c r="D94" s="367"/>
      <c r="E94" s="367"/>
      <c r="F94" s="367"/>
      <c r="G94" s="367"/>
      <c r="H94" s="367"/>
      <c r="I94" s="367"/>
      <c r="J94" s="367"/>
      <c r="K94" s="367"/>
      <c r="L94" s="367"/>
      <c r="M94" s="367"/>
      <c r="N94" s="367"/>
      <c r="O94" s="367"/>
    </row>
    <row r="95" spans="1:15" x14ac:dyDescent="0.25">
      <c r="A95" s="302"/>
      <c r="C95" s="367"/>
      <c r="D95" s="367"/>
      <c r="E95" s="367"/>
      <c r="F95" s="367"/>
      <c r="G95" s="367"/>
      <c r="H95" s="367"/>
      <c r="I95" s="367"/>
      <c r="J95" s="367"/>
      <c r="K95" s="367"/>
      <c r="L95" s="367"/>
      <c r="M95" s="367"/>
      <c r="N95" s="367"/>
      <c r="O95" s="367"/>
    </row>
    <row r="96" spans="1:15" x14ac:dyDescent="0.25">
      <c r="A96" s="302"/>
      <c r="C96" s="367"/>
      <c r="D96" s="367"/>
      <c r="E96" s="367"/>
      <c r="F96" s="367"/>
      <c r="G96" s="367"/>
      <c r="H96" s="367"/>
      <c r="I96" s="367"/>
      <c r="J96" s="367"/>
      <c r="K96" s="367"/>
      <c r="L96" s="367"/>
      <c r="M96" s="367"/>
      <c r="N96" s="367"/>
      <c r="O96" s="367"/>
    </row>
    <row r="97" spans="1:15" x14ac:dyDescent="0.25">
      <c r="A97" s="302"/>
      <c r="C97" s="367"/>
      <c r="D97" s="367"/>
      <c r="E97" s="367"/>
      <c r="F97" s="367"/>
      <c r="G97" s="367"/>
      <c r="H97" s="367"/>
      <c r="I97" s="367"/>
      <c r="J97" s="367"/>
      <c r="K97" s="367"/>
      <c r="L97" s="367"/>
      <c r="M97" s="367"/>
      <c r="N97" s="367"/>
      <c r="O97" s="367"/>
    </row>
    <row r="98" spans="1:15" x14ac:dyDescent="0.25">
      <c r="A98" s="302"/>
      <c r="C98" s="367"/>
      <c r="D98" s="367"/>
      <c r="E98" s="367"/>
      <c r="F98" s="367"/>
      <c r="G98" s="367"/>
      <c r="H98" s="367"/>
      <c r="I98" s="367"/>
      <c r="J98" s="367"/>
      <c r="K98" s="367"/>
      <c r="L98" s="367"/>
      <c r="M98" s="367"/>
      <c r="N98" s="367"/>
      <c r="O98" s="367"/>
    </row>
    <row r="99" spans="1:15" x14ac:dyDescent="0.25">
      <c r="A99" s="302"/>
      <c r="C99" s="367"/>
      <c r="D99" s="367"/>
      <c r="E99" s="367"/>
      <c r="F99" s="367"/>
      <c r="G99" s="367"/>
      <c r="H99" s="367"/>
      <c r="I99" s="367"/>
      <c r="J99" s="367"/>
      <c r="K99" s="367"/>
      <c r="L99" s="367"/>
      <c r="M99" s="367"/>
      <c r="N99" s="367"/>
      <c r="O99" s="367"/>
    </row>
    <row r="100" spans="1:15" x14ac:dyDescent="0.25">
      <c r="A100" s="302"/>
      <c r="C100" s="367"/>
      <c r="D100" s="367"/>
      <c r="E100" s="367"/>
      <c r="F100" s="367"/>
      <c r="G100" s="367"/>
      <c r="H100" s="367"/>
      <c r="I100" s="367"/>
      <c r="J100" s="367"/>
      <c r="K100" s="367"/>
      <c r="L100" s="367"/>
      <c r="M100" s="367"/>
      <c r="N100" s="367"/>
      <c r="O100" s="367"/>
    </row>
    <row r="101" spans="1:15" x14ac:dyDescent="0.25">
      <c r="A101" s="302"/>
      <c r="C101" s="367"/>
      <c r="D101" s="367"/>
      <c r="E101" s="367"/>
      <c r="F101" s="367"/>
      <c r="G101" s="367"/>
      <c r="H101" s="367"/>
      <c r="I101" s="367"/>
      <c r="J101" s="367"/>
      <c r="K101" s="367"/>
      <c r="L101" s="367"/>
      <c r="M101" s="367"/>
      <c r="N101" s="367"/>
      <c r="O101" s="367"/>
    </row>
    <row r="102" spans="1:15" x14ac:dyDescent="0.25">
      <c r="A102" s="302"/>
      <c r="C102" s="367"/>
      <c r="D102" s="367"/>
      <c r="E102" s="367"/>
      <c r="F102" s="367"/>
      <c r="G102" s="367"/>
      <c r="H102" s="367"/>
      <c r="I102" s="367"/>
      <c r="J102" s="367"/>
      <c r="K102" s="367"/>
      <c r="L102" s="367"/>
      <c r="M102" s="367"/>
      <c r="N102" s="367"/>
      <c r="O102" s="367"/>
    </row>
    <row r="103" spans="1:15" x14ac:dyDescent="0.25">
      <c r="A103" s="302"/>
      <c r="C103" s="367"/>
      <c r="D103" s="367"/>
      <c r="E103" s="367"/>
      <c r="F103" s="367"/>
      <c r="G103" s="367"/>
      <c r="H103" s="367"/>
      <c r="I103" s="367"/>
      <c r="J103" s="367"/>
      <c r="K103" s="367"/>
      <c r="L103" s="367"/>
      <c r="M103" s="367"/>
      <c r="N103" s="367"/>
      <c r="O103" s="367"/>
    </row>
    <row r="104" spans="1:15" x14ac:dyDescent="0.25">
      <c r="A104" s="302"/>
      <c r="C104" s="367"/>
      <c r="D104" s="367"/>
      <c r="E104" s="367"/>
      <c r="F104" s="367"/>
      <c r="G104" s="367"/>
      <c r="H104" s="367"/>
      <c r="I104" s="367"/>
      <c r="J104" s="367"/>
      <c r="K104" s="367"/>
      <c r="L104" s="367"/>
      <c r="M104" s="367"/>
      <c r="N104" s="367"/>
      <c r="O104" s="367"/>
    </row>
    <row r="105" spans="1:15" x14ac:dyDescent="0.25">
      <c r="A105" s="302"/>
      <c r="C105" s="367"/>
      <c r="D105" s="367"/>
      <c r="E105" s="367"/>
      <c r="F105" s="367"/>
      <c r="G105" s="367"/>
      <c r="H105" s="367"/>
      <c r="I105" s="367"/>
      <c r="J105" s="367"/>
      <c r="K105" s="367"/>
      <c r="L105" s="367"/>
      <c r="M105" s="367"/>
      <c r="N105" s="367"/>
      <c r="O105" s="367"/>
    </row>
    <row r="106" spans="1:15" x14ac:dyDescent="0.25">
      <c r="A106" s="302"/>
      <c r="C106" s="367"/>
      <c r="D106" s="367"/>
      <c r="E106" s="367"/>
      <c r="F106" s="367"/>
      <c r="G106" s="367"/>
      <c r="H106" s="367"/>
      <c r="I106" s="367"/>
      <c r="J106" s="367"/>
      <c r="K106" s="367"/>
      <c r="L106" s="367"/>
      <c r="M106" s="367"/>
      <c r="N106" s="367"/>
      <c r="O106" s="367"/>
    </row>
    <row r="107" spans="1:15" x14ac:dyDescent="0.25">
      <c r="A107" s="302"/>
      <c r="C107" s="367"/>
      <c r="D107" s="367"/>
      <c r="E107" s="367"/>
      <c r="F107" s="367"/>
      <c r="G107" s="367"/>
      <c r="H107" s="367"/>
      <c r="I107" s="367"/>
      <c r="J107" s="367"/>
      <c r="K107" s="367"/>
      <c r="L107" s="367"/>
      <c r="M107" s="367"/>
      <c r="N107" s="367"/>
      <c r="O107" s="367"/>
    </row>
    <row r="108" spans="1:15" x14ac:dyDescent="0.25">
      <c r="A108" s="302"/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</row>
    <row r="109" spans="1:15" x14ac:dyDescent="0.25">
      <c r="A109" s="302"/>
      <c r="C109" s="367"/>
      <c r="D109" s="367"/>
      <c r="E109" s="367"/>
      <c r="F109" s="367"/>
      <c r="G109" s="367"/>
      <c r="H109" s="367"/>
      <c r="I109" s="367"/>
      <c r="J109" s="367"/>
      <c r="K109" s="367"/>
      <c r="L109" s="367"/>
      <c r="M109" s="367"/>
      <c r="N109" s="367"/>
      <c r="O109" s="367"/>
    </row>
    <row r="110" spans="1:15" x14ac:dyDescent="0.25">
      <c r="A110" s="302"/>
      <c r="C110" s="367"/>
      <c r="D110" s="367"/>
      <c r="E110" s="367"/>
      <c r="F110" s="367"/>
      <c r="G110" s="367"/>
      <c r="H110" s="367"/>
      <c r="I110" s="367"/>
      <c r="J110" s="367"/>
      <c r="K110" s="367"/>
      <c r="L110" s="367"/>
      <c r="M110" s="367"/>
      <c r="N110" s="367"/>
      <c r="O110" s="367"/>
    </row>
    <row r="111" spans="1:15" x14ac:dyDescent="0.25">
      <c r="A111" s="302"/>
      <c r="C111" s="367"/>
      <c r="D111" s="367"/>
      <c r="E111" s="367"/>
      <c r="F111" s="367"/>
      <c r="G111" s="367"/>
      <c r="H111" s="367"/>
      <c r="I111" s="367"/>
      <c r="J111" s="367"/>
      <c r="K111" s="367"/>
      <c r="L111" s="367"/>
      <c r="M111" s="367"/>
      <c r="N111" s="367"/>
      <c r="O111" s="367"/>
    </row>
    <row r="112" spans="1:15" x14ac:dyDescent="0.25">
      <c r="A112" s="302"/>
      <c r="C112" s="367"/>
      <c r="D112" s="367"/>
      <c r="E112" s="367"/>
      <c r="F112" s="367"/>
      <c r="G112" s="367"/>
      <c r="H112" s="367"/>
      <c r="I112" s="367"/>
      <c r="J112" s="367"/>
      <c r="K112" s="367"/>
      <c r="L112" s="367"/>
      <c r="M112" s="367"/>
      <c r="N112" s="367"/>
      <c r="O112" s="367"/>
    </row>
    <row r="113" spans="1:15" x14ac:dyDescent="0.25">
      <c r="A113" s="302"/>
      <c r="C113" s="367"/>
      <c r="D113" s="367"/>
      <c r="E113" s="367"/>
      <c r="F113" s="367"/>
      <c r="G113" s="367"/>
      <c r="H113" s="367"/>
      <c r="I113" s="367"/>
      <c r="J113" s="367"/>
      <c r="K113" s="367"/>
      <c r="L113" s="367"/>
      <c r="M113" s="367"/>
      <c r="N113" s="367"/>
      <c r="O113" s="367"/>
    </row>
    <row r="114" spans="1:15" x14ac:dyDescent="0.25">
      <c r="A114" s="302"/>
      <c r="C114" s="367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</row>
    <row r="115" spans="1:15" x14ac:dyDescent="0.25">
      <c r="A115" s="302"/>
      <c r="C115" s="367"/>
      <c r="D115" s="367"/>
      <c r="E115" s="367"/>
      <c r="F115" s="367"/>
      <c r="G115" s="367"/>
      <c r="H115" s="367"/>
      <c r="I115" s="367"/>
      <c r="J115" s="367"/>
      <c r="K115" s="367"/>
      <c r="L115" s="367"/>
      <c r="M115" s="367"/>
      <c r="N115" s="367"/>
      <c r="O115" s="367"/>
    </row>
    <row r="116" spans="1:15" x14ac:dyDescent="0.25">
      <c r="A116" s="302"/>
      <c r="C116" s="367"/>
      <c r="D116" s="367"/>
      <c r="E116" s="367"/>
      <c r="F116" s="367"/>
      <c r="G116" s="367"/>
      <c r="H116" s="367"/>
      <c r="I116" s="367"/>
      <c r="J116" s="367"/>
      <c r="K116" s="367"/>
      <c r="L116" s="367"/>
      <c r="M116" s="367"/>
      <c r="N116" s="367"/>
      <c r="O116" s="367"/>
    </row>
    <row r="117" spans="1:15" x14ac:dyDescent="0.25">
      <c r="A117" s="302"/>
      <c r="C117" s="367"/>
      <c r="D117" s="367"/>
      <c r="E117" s="367"/>
      <c r="F117" s="367"/>
      <c r="G117" s="367"/>
      <c r="H117" s="367"/>
      <c r="I117" s="367"/>
      <c r="J117" s="367"/>
      <c r="K117" s="367"/>
      <c r="L117" s="367"/>
      <c r="M117" s="367"/>
      <c r="N117" s="367"/>
      <c r="O117" s="367"/>
    </row>
    <row r="118" spans="1:15" x14ac:dyDescent="0.25">
      <c r="A118" s="302"/>
      <c r="C118" s="367"/>
      <c r="D118" s="367"/>
      <c r="E118" s="367"/>
      <c r="F118" s="367"/>
      <c r="G118" s="367"/>
      <c r="H118" s="367"/>
      <c r="I118" s="367"/>
      <c r="J118" s="367"/>
      <c r="K118" s="367"/>
      <c r="L118" s="367"/>
      <c r="M118" s="367"/>
      <c r="N118" s="367"/>
      <c r="O118" s="367"/>
    </row>
    <row r="119" spans="1:15" x14ac:dyDescent="0.25">
      <c r="A119" s="302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  <c r="M119" s="367"/>
      <c r="N119" s="367"/>
      <c r="O119" s="367"/>
    </row>
    <row r="120" spans="1:15" x14ac:dyDescent="0.25">
      <c r="A120" s="302"/>
      <c r="C120" s="367"/>
      <c r="D120" s="367"/>
      <c r="E120" s="367"/>
      <c r="F120" s="367"/>
      <c r="G120" s="367"/>
      <c r="H120" s="367"/>
      <c r="I120" s="367"/>
      <c r="J120" s="367"/>
      <c r="K120" s="367"/>
      <c r="L120" s="367"/>
      <c r="M120" s="367"/>
      <c r="N120" s="367"/>
      <c r="O120" s="367"/>
    </row>
    <row r="121" spans="1:15" x14ac:dyDescent="0.25">
      <c r="A121" s="302"/>
      <c r="C121" s="367"/>
      <c r="D121" s="367"/>
      <c r="E121" s="367"/>
      <c r="F121" s="367"/>
      <c r="G121" s="367"/>
      <c r="H121" s="367"/>
      <c r="I121" s="367"/>
      <c r="J121" s="367"/>
      <c r="K121" s="367"/>
      <c r="L121" s="367"/>
      <c r="M121" s="367"/>
      <c r="N121" s="367"/>
      <c r="O121" s="367"/>
    </row>
    <row r="122" spans="1:15" x14ac:dyDescent="0.25">
      <c r="A122" s="302"/>
      <c r="C122" s="367"/>
      <c r="D122" s="367"/>
      <c r="E122" s="367"/>
      <c r="F122" s="367"/>
      <c r="G122" s="367"/>
      <c r="H122" s="367"/>
      <c r="I122" s="367"/>
      <c r="J122" s="367"/>
      <c r="K122" s="367"/>
      <c r="L122" s="367"/>
      <c r="M122" s="367"/>
      <c r="N122" s="367"/>
      <c r="O122" s="367"/>
    </row>
    <row r="123" spans="1:15" x14ac:dyDescent="0.25">
      <c r="A123" s="302"/>
      <c r="C123" s="367"/>
      <c r="D123" s="367"/>
      <c r="E123" s="367"/>
      <c r="F123" s="367"/>
      <c r="G123" s="367"/>
      <c r="H123" s="367"/>
      <c r="I123" s="367"/>
      <c r="J123" s="367"/>
      <c r="K123" s="367"/>
      <c r="L123" s="367"/>
      <c r="M123" s="367"/>
      <c r="N123" s="367"/>
      <c r="O123" s="367"/>
    </row>
    <row r="124" spans="1:15" x14ac:dyDescent="0.25">
      <c r="A124" s="302"/>
      <c r="C124" s="367"/>
      <c r="D124" s="367"/>
      <c r="E124" s="367"/>
      <c r="F124" s="367"/>
      <c r="G124" s="367"/>
      <c r="H124" s="367"/>
      <c r="I124" s="367"/>
      <c r="J124" s="367"/>
      <c r="K124" s="367"/>
      <c r="L124" s="367"/>
      <c r="M124" s="367"/>
      <c r="N124" s="367"/>
      <c r="O124" s="367"/>
    </row>
    <row r="125" spans="1:15" x14ac:dyDescent="0.25">
      <c r="A125" s="302"/>
      <c r="C125" s="367"/>
      <c r="D125" s="367"/>
      <c r="E125" s="367"/>
      <c r="F125" s="367"/>
      <c r="G125" s="367"/>
      <c r="H125" s="367"/>
      <c r="I125" s="367"/>
      <c r="J125" s="367"/>
      <c r="K125" s="367"/>
      <c r="L125" s="367"/>
      <c r="M125" s="367"/>
      <c r="N125" s="367"/>
      <c r="O125" s="367"/>
    </row>
    <row r="126" spans="1:15" x14ac:dyDescent="0.25">
      <c r="A126" s="302"/>
      <c r="C126" s="367"/>
      <c r="D126" s="367"/>
      <c r="E126" s="367"/>
      <c r="F126" s="367"/>
      <c r="G126" s="367"/>
      <c r="H126" s="367"/>
      <c r="I126" s="367"/>
      <c r="J126" s="367"/>
      <c r="K126" s="367"/>
      <c r="L126" s="367"/>
      <c r="M126" s="367"/>
      <c r="N126" s="367"/>
      <c r="O126" s="367"/>
    </row>
    <row r="127" spans="1:15" x14ac:dyDescent="0.25">
      <c r="A127" s="302"/>
      <c r="C127" s="367"/>
      <c r="D127" s="367"/>
      <c r="E127" s="367"/>
      <c r="F127" s="367"/>
      <c r="G127" s="367"/>
      <c r="H127" s="367"/>
      <c r="I127" s="367"/>
      <c r="J127" s="367"/>
      <c r="K127" s="367"/>
      <c r="L127" s="367"/>
      <c r="M127" s="367"/>
      <c r="N127" s="367"/>
      <c r="O127" s="367"/>
    </row>
    <row r="128" spans="1:15" x14ac:dyDescent="0.25">
      <c r="A128" s="302"/>
      <c r="C128" s="367"/>
      <c r="D128" s="367"/>
      <c r="E128" s="367"/>
      <c r="F128" s="367"/>
      <c r="G128" s="367"/>
      <c r="H128" s="367"/>
      <c r="I128" s="367"/>
      <c r="J128" s="367"/>
      <c r="K128" s="367"/>
      <c r="L128" s="367"/>
      <c r="M128" s="367"/>
      <c r="N128" s="367"/>
      <c r="O128" s="367"/>
    </row>
    <row r="129" spans="1:15" x14ac:dyDescent="0.25">
      <c r="A129" s="302"/>
      <c r="C129" s="367"/>
      <c r="D129" s="367"/>
      <c r="E129" s="367"/>
      <c r="F129" s="367"/>
      <c r="G129" s="367"/>
      <c r="H129" s="367"/>
      <c r="I129" s="367"/>
      <c r="J129" s="367"/>
      <c r="K129" s="367"/>
      <c r="L129" s="367"/>
      <c r="M129" s="367"/>
      <c r="N129" s="367"/>
      <c r="O129" s="367"/>
    </row>
    <row r="130" spans="1:15" x14ac:dyDescent="0.25">
      <c r="A130" s="302"/>
      <c r="C130" s="367"/>
      <c r="D130" s="367"/>
      <c r="E130" s="367"/>
      <c r="F130" s="367"/>
      <c r="G130" s="367"/>
      <c r="H130" s="367"/>
      <c r="I130" s="367"/>
      <c r="J130" s="367"/>
      <c r="K130" s="367"/>
      <c r="L130" s="367"/>
      <c r="M130" s="367"/>
      <c r="N130" s="367"/>
      <c r="O130" s="367"/>
    </row>
    <row r="131" spans="1:15" x14ac:dyDescent="0.25">
      <c r="A131" s="302"/>
      <c r="C131" s="367"/>
      <c r="D131" s="367"/>
      <c r="E131" s="367"/>
      <c r="F131" s="367"/>
      <c r="G131" s="367"/>
      <c r="H131" s="367"/>
      <c r="I131" s="367"/>
      <c r="J131" s="367"/>
      <c r="K131" s="367"/>
      <c r="L131" s="367"/>
      <c r="M131" s="367"/>
      <c r="N131" s="367"/>
      <c r="O131" s="367"/>
    </row>
    <row r="132" spans="1:15" x14ac:dyDescent="0.25">
      <c r="A132" s="302"/>
      <c r="C132" s="367"/>
      <c r="D132" s="367"/>
      <c r="E132" s="367"/>
      <c r="F132" s="367"/>
      <c r="G132" s="367"/>
      <c r="H132" s="367"/>
      <c r="I132" s="367"/>
      <c r="J132" s="367"/>
      <c r="K132" s="367"/>
      <c r="L132" s="367"/>
      <c r="M132" s="367"/>
      <c r="N132" s="367"/>
      <c r="O132" s="367"/>
    </row>
    <row r="133" spans="1:15" x14ac:dyDescent="0.25">
      <c r="A133" s="302"/>
      <c r="C133" s="367"/>
      <c r="D133" s="367"/>
      <c r="E133" s="367"/>
      <c r="F133" s="367"/>
      <c r="G133" s="367"/>
      <c r="H133" s="367"/>
      <c r="I133" s="367"/>
      <c r="J133" s="367"/>
      <c r="K133" s="367"/>
      <c r="L133" s="367"/>
      <c r="M133" s="367"/>
      <c r="N133" s="367"/>
      <c r="O133" s="367"/>
    </row>
    <row r="134" spans="1:15" x14ac:dyDescent="0.25">
      <c r="A134" s="302"/>
      <c r="C134" s="367"/>
      <c r="D134" s="367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367"/>
    </row>
    <row r="135" spans="1:15" x14ac:dyDescent="0.25">
      <c r="A135" s="302"/>
      <c r="C135" s="367"/>
      <c r="D135" s="367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367"/>
    </row>
    <row r="136" spans="1:15" x14ac:dyDescent="0.25">
      <c r="A136" s="302"/>
      <c r="C136" s="367"/>
      <c r="D136" s="367"/>
      <c r="E136" s="367"/>
      <c r="F136" s="367"/>
      <c r="G136" s="367"/>
      <c r="H136" s="367"/>
      <c r="I136" s="367"/>
      <c r="J136" s="367"/>
      <c r="K136" s="367"/>
      <c r="L136" s="367"/>
      <c r="M136" s="367"/>
      <c r="N136" s="367"/>
      <c r="O136" s="367"/>
    </row>
    <row r="137" spans="1:15" x14ac:dyDescent="0.25">
      <c r="A137" s="302"/>
      <c r="C137" s="367"/>
      <c r="D137" s="367"/>
      <c r="E137" s="367"/>
      <c r="F137" s="367"/>
      <c r="G137" s="367"/>
      <c r="H137" s="367"/>
      <c r="I137" s="367"/>
      <c r="J137" s="367"/>
      <c r="K137" s="367"/>
      <c r="L137" s="367"/>
      <c r="M137" s="367"/>
      <c r="N137" s="367"/>
      <c r="O137" s="367"/>
    </row>
    <row r="138" spans="1:15" x14ac:dyDescent="0.25">
      <c r="A138" s="302"/>
      <c r="C138" s="367"/>
      <c r="D138" s="367"/>
      <c r="E138" s="367"/>
      <c r="F138" s="367"/>
      <c r="G138" s="367"/>
      <c r="H138" s="367"/>
      <c r="I138" s="367"/>
      <c r="J138" s="367"/>
      <c r="K138" s="367"/>
      <c r="L138" s="367"/>
      <c r="M138" s="367"/>
      <c r="N138" s="367"/>
      <c r="O138" s="367"/>
    </row>
    <row r="139" spans="1:15" x14ac:dyDescent="0.25">
      <c r="A139" s="302"/>
      <c r="C139" s="367"/>
      <c r="D139" s="367"/>
      <c r="E139" s="367"/>
      <c r="F139" s="367"/>
      <c r="G139" s="367"/>
      <c r="H139" s="367"/>
      <c r="I139" s="367"/>
      <c r="J139" s="367"/>
      <c r="K139" s="367"/>
      <c r="L139" s="367"/>
      <c r="M139" s="367"/>
      <c r="N139" s="367"/>
      <c r="O139" s="367"/>
    </row>
    <row r="140" spans="1:15" x14ac:dyDescent="0.25">
      <c r="A140" s="302"/>
      <c r="C140" s="367"/>
      <c r="D140" s="367"/>
      <c r="E140" s="367"/>
      <c r="F140" s="367"/>
      <c r="G140" s="367"/>
      <c r="H140" s="367"/>
      <c r="I140" s="367"/>
      <c r="J140" s="367"/>
      <c r="K140" s="367"/>
      <c r="L140" s="367"/>
      <c r="M140" s="367"/>
      <c r="N140" s="367"/>
      <c r="O140" s="367"/>
    </row>
    <row r="141" spans="1:15" x14ac:dyDescent="0.25">
      <c r="A141" s="302"/>
      <c r="C141" s="367"/>
      <c r="D141" s="367"/>
      <c r="E141" s="367"/>
      <c r="F141" s="367"/>
      <c r="G141" s="367"/>
      <c r="H141" s="367"/>
      <c r="I141" s="367"/>
      <c r="J141" s="367"/>
      <c r="K141" s="367"/>
      <c r="L141" s="367"/>
      <c r="M141" s="367"/>
      <c r="N141" s="367"/>
      <c r="O141" s="367"/>
    </row>
    <row r="142" spans="1:15" x14ac:dyDescent="0.25">
      <c r="A142" s="302"/>
      <c r="C142" s="367"/>
      <c r="D142" s="367"/>
      <c r="E142" s="367"/>
      <c r="F142" s="367"/>
      <c r="G142" s="367"/>
      <c r="H142" s="367"/>
      <c r="I142" s="367"/>
      <c r="J142" s="367"/>
      <c r="K142" s="367"/>
      <c r="L142" s="367"/>
      <c r="M142" s="367"/>
      <c r="N142" s="367"/>
      <c r="O142" s="367"/>
    </row>
    <row r="143" spans="1:15" x14ac:dyDescent="0.25">
      <c r="A143" s="302"/>
      <c r="C143" s="367"/>
      <c r="D143" s="367"/>
      <c r="E143" s="367"/>
      <c r="F143" s="367"/>
      <c r="G143" s="367"/>
      <c r="H143" s="367"/>
      <c r="I143" s="367"/>
      <c r="J143" s="367"/>
      <c r="K143" s="367"/>
      <c r="L143" s="367"/>
      <c r="M143" s="367"/>
      <c r="N143" s="367"/>
      <c r="O143" s="367"/>
    </row>
    <row r="144" spans="1:15" x14ac:dyDescent="0.25">
      <c r="A144" s="302"/>
      <c r="C144" s="367"/>
      <c r="D144" s="367"/>
      <c r="E144" s="367"/>
      <c r="F144" s="367"/>
      <c r="G144" s="367"/>
      <c r="H144" s="367"/>
      <c r="I144" s="367"/>
      <c r="J144" s="367"/>
      <c r="K144" s="367"/>
      <c r="L144" s="367"/>
      <c r="M144" s="367"/>
      <c r="N144" s="367"/>
      <c r="O144" s="367"/>
    </row>
    <row r="145" spans="1:15" x14ac:dyDescent="0.25">
      <c r="A145" s="302"/>
      <c r="C145" s="367"/>
      <c r="D145" s="367"/>
      <c r="E145" s="367"/>
      <c r="F145" s="367"/>
      <c r="G145" s="367"/>
      <c r="H145" s="367"/>
      <c r="I145" s="367"/>
      <c r="J145" s="367"/>
      <c r="K145" s="367"/>
      <c r="L145" s="367"/>
      <c r="M145" s="367"/>
      <c r="N145" s="367"/>
      <c r="O145" s="367"/>
    </row>
    <row r="146" spans="1:15" x14ac:dyDescent="0.25">
      <c r="A146" s="302"/>
      <c r="C146" s="367"/>
      <c r="D146" s="367"/>
      <c r="E146" s="367"/>
      <c r="F146" s="367"/>
      <c r="G146" s="367"/>
      <c r="H146" s="367"/>
      <c r="I146" s="367"/>
      <c r="J146" s="367"/>
      <c r="K146" s="367"/>
      <c r="L146" s="367"/>
      <c r="M146" s="367"/>
      <c r="N146" s="367"/>
      <c r="O146" s="367"/>
    </row>
    <row r="147" spans="1:15" x14ac:dyDescent="0.25">
      <c r="A147" s="302"/>
      <c r="C147" s="367"/>
      <c r="D147" s="367"/>
      <c r="E147" s="367"/>
      <c r="F147" s="367"/>
      <c r="G147" s="367"/>
      <c r="H147" s="367"/>
      <c r="I147" s="367"/>
      <c r="J147" s="367"/>
      <c r="K147" s="367"/>
      <c r="L147" s="367"/>
      <c r="M147" s="367"/>
      <c r="N147" s="367"/>
      <c r="O147" s="367"/>
    </row>
    <row r="148" spans="1:15" x14ac:dyDescent="0.25">
      <c r="A148" s="302"/>
      <c r="C148" s="367"/>
      <c r="D148" s="367"/>
      <c r="E148" s="367"/>
      <c r="F148" s="367"/>
      <c r="G148" s="367"/>
      <c r="H148" s="367"/>
      <c r="I148" s="367"/>
      <c r="J148" s="367"/>
      <c r="K148" s="367"/>
      <c r="L148" s="367"/>
      <c r="M148" s="367"/>
      <c r="N148" s="367"/>
      <c r="O148" s="367"/>
    </row>
    <row r="149" spans="1:15" x14ac:dyDescent="0.25">
      <c r="A149" s="302"/>
      <c r="C149" s="367"/>
      <c r="D149" s="367"/>
      <c r="E149" s="367"/>
      <c r="F149" s="367"/>
      <c r="G149" s="367"/>
      <c r="H149" s="367"/>
      <c r="I149" s="367"/>
      <c r="J149" s="367"/>
      <c r="K149" s="367"/>
      <c r="L149" s="367"/>
      <c r="M149" s="367"/>
      <c r="N149" s="367"/>
      <c r="O149" s="367"/>
    </row>
    <row r="150" spans="1:15" x14ac:dyDescent="0.25">
      <c r="A150" s="302"/>
      <c r="C150" s="367"/>
      <c r="D150" s="367"/>
      <c r="E150" s="367"/>
      <c r="F150" s="367"/>
      <c r="G150" s="367"/>
      <c r="H150" s="367"/>
      <c r="I150" s="367"/>
      <c r="J150" s="367"/>
      <c r="K150" s="367"/>
      <c r="L150" s="367"/>
      <c r="M150" s="367"/>
      <c r="N150" s="367"/>
      <c r="O150" s="367"/>
    </row>
    <row r="151" spans="1:15" x14ac:dyDescent="0.25">
      <c r="A151" s="302"/>
      <c r="C151" s="367"/>
      <c r="D151" s="367"/>
      <c r="E151" s="367"/>
      <c r="F151" s="367"/>
      <c r="G151" s="367"/>
      <c r="H151" s="367"/>
      <c r="I151" s="367"/>
      <c r="J151" s="367"/>
      <c r="K151" s="367"/>
      <c r="L151" s="367"/>
      <c r="M151" s="367"/>
      <c r="N151" s="367"/>
      <c r="O151" s="367"/>
    </row>
    <row r="152" spans="1:15" x14ac:dyDescent="0.25">
      <c r="A152" s="302"/>
      <c r="C152" s="367"/>
      <c r="D152" s="367"/>
      <c r="E152" s="367"/>
      <c r="F152" s="367"/>
      <c r="G152" s="367"/>
      <c r="H152" s="367"/>
      <c r="I152" s="367"/>
      <c r="J152" s="367"/>
      <c r="K152" s="367"/>
      <c r="L152" s="367"/>
      <c r="M152" s="367"/>
      <c r="N152" s="367"/>
      <c r="O152" s="367"/>
    </row>
    <row r="153" spans="1:15" x14ac:dyDescent="0.25">
      <c r="A153" s="302"/>
      <c r="C153" s="367"/>
      <c r="D153" s="367"/>
      <c r="E153" s="367"/>
      <c r="F153" s="367"/>
      <c r="G153" s="367"/>
      <c r="H153" s="367"/>
      <c r="I153" s="367"/>
      <c r="J153" s="367"/>
      <c r="K153" s="367"/>
      <c r="L153" s="367"/>
      <c r="M153" s="367"/>
      <c r="N153" s="367"/>
      <c r="O153" s="367"/>
    </row>
    <row r="154" spans="1:15" x14ac:dyDescent="0.25">
      <c r="A154" s="302"/>
      <c r="C154" s="367"/>
      <c r="D154" s="367"/>
      <c r="E154" s="367"/>
      <c r="F154" s="367"/>
      <c r="G154" s="367"/>
      <c r="H154" s="367"/>
      <c r="I154" s="367"/>
      <c r="J154" s="367"/>
      <c r="K154" s="367"/>
      <c r="L154" s="367"/>
      <c r="M154" s="367"/>
      <c r="N154" s="367"/>
      <c r="O154" s="367"/>
    </row>
    <row r="155" spans="1:15" x14ac:dyDescent="0.25">
      <c r="A155" s="302"/>
      <c r="C155" s="367"/>
      <c r="D155" s="367"/>
      <c r="E155" s="367"/>
      <c r="F155" s="367"/>
      <c r="G155" s="367"/>
      <c r="H155" s="367"/>
      <c r="I155" s="367"/>
      <c r="J155" s="367"/>
      <c r="K155" s="367"/>
      <c r="L155" s="367"/>
      <c r="M155" s="367"/>
      <c r="N155" s="367"/>
      <c r="O155" s="367"/>
    </row>
    <row r="156" spans="1:15" x14ac:dyDescent="0.25">
      <c r="A156" s="302"/>
      <c r="C156" s="367"/>
      <c r="D156" s="367"/>
      <c r="E156" s="367"/>
      <c r="F156" s="367"/>
      <c r="G156" s="367"/>
      <c r="H156" s="367"/>
      <c r="I156" s="367"/>
      <c r="J156" s="367"/>
      <c r="K156" s="367"/>
      <c r="L156" s="367"/>
      <c r="M156" s="367"/>
      <c r="N156" s="367"/>
      <c r="O156" s="367"/>
    </row>
    <row r="157" spans="1:15" x14ac:dyDescent="0.25">
      <c r="A157" s="302"/>
      <c r="C157" s="367"/>
      <c r="D157" s="367"/>
      <c r="E157" s="367"/>
      <c r="F157" s="367"/>
      <c r="G157" s="367"/>
      <c r="H157" s="367"/>
      <c r="I157" s="367"/>
      <c r="J157" s="367"/>
      <c r="K157" s="367"/>
      <c r="L157" s="367"/>
      <c r="M157" s="367"/>
      <c r="N157" s="367"/>
      <c r="O157" s="367"/>
    </row>
    <row r="158" spans="1:15" x14ac:dyDescent="0.25">
      <c r="A158" s="302"/>
      <c r="C158" s="367"/>
      <c r="D158" s="367"/>
      <c r="E158" s="367"/>
      <c r="F158" s="367"/>
      <c r="G158" s="367"/>
      <c r="H158" s="367"/>
      <c r="I158" s="367"/>
      <c r="J158" s="367"/>
      <c r="K158" s="367"/>
      <c r="L158" s="367"/>
      <c r="M158" s="367"/>
      <c r="N158" s="367"/>
      <c r="O158" s="367"/>
    </row>
    <row r="159" spans="1:15" x14ac:dyDescent="0.25">
      <c r="A159" s="302"/>
      <c r="C159" s="367"/>
      <c r="D159" s="367"/>
      <c r="E159" s="367"/>
      <c r="F159" s="367"/>
      <c r="G159" s="367"/>
      <c r="H159" s="367"/>
      <c r="I159" s="367"/>
      <c r="J159" s="367"/>
      <c r="K159" s="367"/>
      <c r="L159" s="367"/>
      <c r="M159" s="367"/>
      <c r="N159" s="367"/>
      <c r="O159" s="367"/>
    </row>
    <row r="160" spans="1:15" x14ac:dyDescent="0.25">
      <c r="A160" s="302"/>
      <c r="C160" s="367"/>
      <c r="D160" s="367"/>
      <c r="E160" s="367"/>
      <c r="F160" s="367"/>
      <c r="G160" s="367"/>
      <c r="H160" s="367"/>
      <c r="I160" s="367"/>
      <c r="J160" s="367"/>
      <c r="K160" s="367"/>
      <c r="L160" s="367"/>
      <c r="M160" s="367"/>
      <c r="N160" s="367"/>
      <c r="O160" s="367"/>
    </row>
    <row r="161" spans="1:15" x14ac:dyDescent="0.25">
      <c r="A161" s="302"/>
      <c r="C161" s="367"/>
      <c r="D161" s="367"/>
      <c r="E161" s="367"/>
      <c r="F161" s="367"/>
      <c r="G161" s="367"/>
      <c r="H161" s="367"/>
      <c r="I161" s="367"/>
      <c r="J161" s="367"/>
      <c r="K161" s="367"/>
      <c r="L161" s="367"/>
      <c r="M161" s="367"/>
      <c r="N161" s="367"/>
      <c r="O161" s="367"/>
    </row>
    <row r="162" spans="1:15" x14ac:dyDescent="0.25">
      <c r="A162" s="302"/>
      <c r="C162" s="367"/>
      <c r="D162" s="367"/>
      <c r="E162" s="367"/>
      <c r="F162" s="367"/>
      <c r="G162" s="367"/>
      <c r="H162" s="367"/>
      <c r="I162" s="367"/>
      <c r="J162" s="367"/>
      <c r="K162" s="367"/>
      <c r="L162" s="367"/>
      <c r="M162" s="367"/>
      <c r="N162" s="367"/>
      <c r="O162" s="367"/>
    </row>
    <row r="163" spans="1:15" x14ac:dyDescent="0.25">
      <c r="A163" s="302"/>
      <c r="C163" s="367"/>
      <c r="D163" s="367"/>
      <c r="E163" s="367"/>
      <c r="F163" s="367"/>
      <c r="G163" s="367"/>
      <c r="H163" s="367"/>
      <c r="I163" s="367"/>
      <c r="J163" s="367"/>
      <c r="K163" s="367"/>
      <c r="L163" s="367"/>
      <c r="M163" s="367"/>
      <c r="N163" s="367"/>
      <c r="O163" s="367"/>
    </row>
    <row r="164" spans="1:15" x14ac:dyDescent="0.25">
      <c r="A164" s="302"/>
      <c r="C164" s="367"/>
      <c r="D164" s="367"/>
      <c r="E164" s="367"/>
      <c r="F164" s="367"/>
      <c r="G164" s="367"/>
      <c r="H164" s="367"/>
      <c r="I164" s="367"/>
      <c r="J164" s="367"/>
      <c r="K164" s="367"/>
      <c r="L164" s="367"/>
      <c r="M164" s="367"/>
      <c r="N164" s="367"/>
      <c r="O164" s="367"/>
    </row>
    <row r="165" spans="1:15" x14ac:dyDescent="0.25">
      <c r="A165" s="302"/>
      <c r="C165" s="367"/>
      <c r="D165" s="367"/>
      <c r="E165" s="367"/>
      <c r="F165" s="367"/>
      <c r="G165" s="367"/>
      <c r="H165" s="367"/>
      <c r="I165" s="367"/>
      <c r="J165" s="367"/>
      <c r="K165" s="367"/>
      <c r="L165" s="367"/>
      <c r="M165" s="367"/>
      <c r="N165" s="367"/>
      <c r="O165" s="367"/>
    </row>
    <row r="166" spans="1:15" x14ac:dyDescent="0.25">
      <c r="A166" s="302"/>
      <c r="C166" s="367"/>
      <c r="D166" s="367"/>
      <c r="E166" s="367"/>
      <c r="F166" s="367"/>
      <c r="G166" s="367"/>
      <c r="H166" s="367"/>
      <c r="I166" s="367"/>
      <c r="J166" s="367"/>
      <c r="K166" s="367"/>
      <c r="L166" s="367"/>
      <c r="M166" s="367"/>
      <c r="N166" s="367"/>
      <c r="O166" s="367"/>
    </row>
    <row r="167" spans="1:15" x14ac:dyDescent="0.25">
      <c r="A167" s="302"/>
      <c r="C167" s="367"/>
      <c r="D167" s="367"/>
      <c r="E167" s="367"/>
      <c r="F167" s="367"/>
      <c r="G167" s="367"/>
      <c r="H167" s="367"/>
      <c r="I167" s="367"/>
      <c r="J167" s="367"/>
      <c r="K167" s="367"/>
      <c r="L167" s="367"/>
      <c r="M167" s="367"/>
      <c r="N167" s="367"/>
      <c r="O167" s="367"/>
    </row>
    <row r="168" spans="1:15" x14ac:dyDescent="0.25">
      <c r="A168" s="302"/>
      <c r="C168" s="367"/>
      <c r="D168" s="367"/>
      <c r="E168" s="367"/>
      <c r="F168" s="367"/>
      <c r="G168" s="367"/>
      <c r="H168" s="367"/>
      <c r="I168" s="367"/>
      <c r="J168" s="367"/>
      <c r="K168" s="367"/>
      <c r="L168" s="367"/>
      <c r="M168" s="367"/>
      <c r="N168" s="367"/>
      <c r="O168" s="367"/>
    </row>
    <row r="169" spans="1:15" x14ac:dyDescent="0.25">
      <c r="A169" s="302"/>
      <c r="C169" s="367"/>
      <c r="D169" s="367"/>
      <c r="E169" s="367"/>
      <c r="F169" s="367"/>
      <c r="G169" s="367"/>
      <c r="H169" s="367"/>
      <c r="I169" s="367"/>
      <c r="J169" s="367"/>
      <c r="K169" s="367"/>
      <c r="L169" s="367"/>
      <c r="M169" s="367"/>
      <c r="N169" s="367"/>
      <c r="O169" s="367"/>
    </row>
    <row r="170" spans="1:15" x14ac:dyDescent="0.25">
      <c r="A170" s="302"/>
      <c r="C170" s="367"/>
      <c r="D170" s="367"/>
      <c r="E170" s="367"/>
      <c r="F170" s="367"/>
      <c r="G170" s="367"/>
      <c r="H170" s="367"/>
      <c r="I170" s="367"/>
      <c r="J170" s="367"/>
      <c r="K170" s="367"/>
      <c r="L170" s="367"/>
      <c r="M170" s="367"/>
      <c r="N170" s="367"/>
      <c r="O170" s="367"/>
    </row>
    <row r="171" spans="1:15" x14ac:dyDescent="0.25">
      <c r="A171" s="302"/>
      <c r="C171" s="367"/>
      <c r="D171" s="367"/>
      <c r="E171" s="367"/>
      <c r="F171" s="367"/>
      <c r="G171" s="367"/>
      <c r="H171" s="367"/>
      <c r="I171" s="367"/>
      <c r="J171" s="367"/>
      <c r="K171" s="367"/>
      <c r="L171" s="367"/>
      <c r="M171" s="367"/>
      <c r="N171" s="367"/>
      <c r="O171" s="367"/>
    </row>
    <row r="172" spans="1:15" x14ac:dyDescent="0.25">
      <c r="A172" s="302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7"/>
      <c r="N172" s="367"/>
      <c r="O172" s="367"/>
    </row>
    <row r="173" spans="1:15" x14ac:dyDescent="0.25">
      <c r="A173" s="302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67"/>
      <c r="O173" s="367"/>
    </row>
    <row r="174" spans="1:15" x14ac:dyDescent="0.25">
      <c r="A174" s="302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7"/>
      <c r="N174" s="367"/>
      <c r="O174" s="367"/>
    </row>
    <row r="175" spans="1:15" x14ac:dyDescent="0.25">
      <c r="A175" s="302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7"/>
      <c r="N175" s="367"/>
      <c r="O175" s="367"/>
    </row>
    <row r="176" spans="1:15" x14ac:dyDescent="0.25">
      <c r="A176" s="302"/>
      <c r="C176" s="367"/>
      <c r="D176" s="367"/>
      <c r="E176" s="367"/>
      <c r="F176" s="367"/>
      <c r="G176" s="367"/>
      <c r="H176" s="367"/>
      <c r="I176" s="367"/>
      <c r="J176" s="367"/>
      <c r="K176" s="367"/>
      <c r="L176" s="367"/>
      <c r="M176" s="367"/>
      <c r="N176" s="367"/>
      <c r="O176" s="367"/>
    </row>
    <row r="177" spans="1:15" x14ac:dyDescent="0.25">
      <c r="A177" s="302"/>
      <c r="C177" s="367"/>
      <c r="D177" s="367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367"/>
    </row>
    <row r="178" spans="1:15" x14ac:dyDescent="0.25">
      <c r="A178" s="302"/>
      <c r="C178" s="367"/>
      <c r="D178" s="367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367"/>
    </row>
    <row r="179" spans="1:15" x14ac:dyDescent="0.25">
      <c r="A179" s="302"/>
      <c r="C179" s="367"/>
      <c r="D179" s="367"/>
      <c r="E179" s="367"/>
      <c r="F179" s="367"/>
      <c r="G179" s="367"/>
      <c r="H179" s="367"/>
      <c r="I179" s="367"/>
      <c r="J179" s="367"/>
      <c r="K179" s="367"/>
      <c r="L179" s="367"/>
      <c r="M179" s="367"/>
      <c r="N179" s="367"/>
      <c r="O179" s="367"/>
    </row>
    <row r="180" spans="1:15" x14ac:dyDescent="0.25">
      <c r="A180" s="302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7"/>
      <c r="N180" s="367"/>
      <c r="O180" s="367"/>
    </row>
    <row r="181" spans="1:15" x14ac:dyDescent="0.25">
      <c r="A181" s="302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7"/>
      <c r="N181" s="367"/>
      <c r="O181" s="367"/>
    </row>
    <row r="182" spans="1:15" x14ac:dyDescent="0.25">
      <c r="A182" s="302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67"/>
      <c r="O182" s="367"/>
    </row>
    <row r="183" spans="1:15" x14ac:dyDescent="0.25">
      <c r="A183" s="302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67"/>
      <c r="O183" s="367"/>
    </row>
    <row r="184" spans="1:15" x14ac:dyDescent="0.25">
      <c r="A184" s="302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7"/>
      <c r="N184" s="367"/>
      <c r="O184" s="367"/>
    </row>
    <row r="185" spans="1:15" x14ac:dyDescent="0.25">
      <c r="A185" s="302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7"/>
      <c r="N185" s="367"/>
      <c r="O185" s="367"/>
    </row>
    <row r="186" spans="1:15" x14ac:dyDescent="0.25">
      <c r="A186" s="302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7"/>
      <c r="N186" s="367"/>
      <c r="O186" s="367"/>
    </row>
    <row r="187" spans="1:15" x14ac:dyDescent="0.25">
      <c r="A187" s="302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7"/>
      <c r="N187" s="367"/>
      <c r="O187" s="367"/>
    </row>
    <row r="188" spans="1:15" x14ac:dyDescent="0.25">
      <c r="A188" s="302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7"/>
      <c r="N188" s="367"/>
      <c r="O188" s="367"/>
    </row>
    <row r="189" spans="1:15" x14ac:dyDescent="0.25">
      <c r="A189" s="302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</row>
    <row r="190" spans="1:15" x14ac:dyDescent="0.25">
      <c r="A190" s="302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7"/>
      <c r="N190" s="367"/>
      <c r="O190" s="367"/>
    </row>
    <row r="191" spans="1:15" x14ac:dyDescent="0.25">
      <c r="A191" s="302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7"/>
      <c r="N191" s="367"/>
      <c r="O191" s="367"/>
    </row>
    <row r="192" spans="1:15" x14ac:dyDescent="0.25">
      <c r="A192" s="302"/>
      <c r="C192" s="367"/>
      <c r="D192" s="367"/>
      <c r="E192" s="367"/>
      <c r="F192" s="367"/>
      <c r="G192" s="367"/>
      <c r="H192" s="367"/>
      <c r="I192" s="367"/>
      <c r="J192" s="367"/>
      <c r="K192" s="367"/>
      <c r="L192" s="367"/>
      <c r="M192" s="367"/>
      <c r="N192" s="367"/>
      <c r="O192" s="367"/>
    </row>
    <row r="193" spans="1:15" x14ac:dyDescent="0.25">
      <c r="A193" s="302"/>
      <c r="C193" s="367"/>
      <c r="D193" s="367"/>
      <c r="E193" s="367"/>
      <c r="F193" s="367"/>
      <c r="G193" s="367"/>
      <c r="H193" s="367"/>
      <c r="I193" s="367"/>
      <c r="J193" s="367"/>
      <c r="K193" s="367"/>
      <c r="L193" s="367"/>
      <c r="M193" s="367"/>
      <c r="N193" s="367"/>
      <c r="O193" s="367"/>
    </row>
    <row r="194" spans="1:15" x14ac:dyDescent="0.25">
      <c r="A194" s="302"/>
      <c r="C194" s="367"/>
      <c r="D194" s="367"/>
      <c r="E194" s="367"/>
      <c r="F194" s="367"/>
      <c r="G194" s="367"/>
      <c r="H194" s="367"/>
      <c r="I194" s="367"/>
      <c r="J194" s="367"/>
      <c r="K194" s="367"/>
      <c r="L194" s="367"/>
      <c r="M194" s="367"/>
      <c r="N194" s="367"/>
      <c r="O194" s="367"/>
    </row>
    <row r="195" spans="1:15" x14ac:dyDescent="0.25">
      <c r="A195" s="302"/>
      <c r="C195" s="367"/>
      <c r="D195" s="367"/>
      <c r="E195" s="367"/>
      <c r="F195" s="367"/>
      <c r="G195" s="367"/>
      <c r="H195" s="367"/>
      <c r="I195" s="367"/>
      <c r="J195" s="367"/>
      <c r="K195" s="367"/>
      <c r="L195" s="367"/>
      <c r="M195" s="367"/>
      <c r="N195" s="367"/>
      <c r="O195" s="367"/>
    </row>
    <row r="196" spans="1:15" x14ac:dyDescent="0.25">
      <c r="A196" s="302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67"/>
      <c r="O196" s="367"/>
    </row>
    <row r="197" spans="1:15" x14ac:dyDescent="0.25">
      <c r="A197" s="302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7"/>
      <c r="N197" s="367"/>
      <c r="O197" s="367"/>
    </row>
    <row r="198" spans="1:15" x14ac:dyDescent="0.25">
      <c r="A198" s="302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7"/>
      <c r="N198" s="367"/>
      <c r="O198" s="367"/>
    </row>
    <row r="199" spans="1:15" x14ac:dyDescent="0.25">
      <c r="A199" s="302"/>
    </row>
    <row r="200" spans="1:15" x14ac:dyDescent="0.25">
      <c r="A200" s="302"/>
    </row>
    <row r="201" spans="1:15" x14ac:dyDescent="0.25">
      <c r="A201" s="302"/>
    </row>
    <row r="202" spans="1:15" x14ac:dyDescent="0.25">
      <c r="A202" s="302"/>
    </row>
    <row r="203" spans="1:15" x14ac:dyDescent="0.25">
      <c r="A203" s="302"/>
    </row>
    <row r="204" spans="1:15" x14ac:dyDescent="0.25">
      <c r="A204" s="302"/>
    </row>
    <row r="205" spans="1:15" x14ac:dyDescent="0.25">
      <c r="A205" s="302"/>
    </row>
    <row r="206" spans="1:15" x14ac:dyDescent="0.25">
      <c r="A206" s="302"/>
    </row>
    <row r="207" spans="1:15" x14ac:dyDescent="0.25">
      <c r="A207" s="302"/>
    </row>
    <row r="208" spans="1:15" x14ac:dyDescent="0.25">
      <c r="A208" s="302"/>
    </row>
    <row r="209" spans="1:1" x14ac:dyDescent="0.25">
      <c r="A209" s="302"/>
    </row>
    <row r="210" spans="1:1" x14ac:dyDescent="0.25">
      <c r="A210" s="302"/>
    </row>
    <row r="211" spans="1:1" x14ac:dyDescent="0.25">
      <c r="A211" s="302"/>
    </row>
    <row r="212" spans="1:1" x14ac:dyDescent="0.25">
      <c r="A212" s="302"/>
    </row>
    <row r="213" spans="1:1" x14ac:dyDescent="0.25">
      <c r="A213" s="302"/>
    </row>
    <row r="214" spans="1:1" x14ac:dyDescent="0.25">
      <c r="A214" s="302"/>
    </row>
    <row r="215" spans="1:1" x14ac:dyDescent="0.25">
      <c r="A215" s="302"/>
    </row>
    <row r="216" spans="1:1" x14ac:dyDescent="0.25">
      <c r="A216" s="302"/>
    </row>
    <row r="217" spans="1:1" x14ac:dyDescent="0.25">
      <c r="A217" s="302"/>
    </row>
    <row r="218" spans="1:1" x14ac:dyDescent="0.25">
      <c r="A218" s="302"/>
    </row>
    <row r="219" spans="1:1" x14ac:dyDescent="0.25">
      <c r="A219" s="302"/>
    </row>
    <row r="220" spans="1:1" x14ac:dyDescent="0.25">
      <c r="A220" s="302"/>
    </row>
    <row r="221" spans="1:1" x14ac:dyDescent="0.25">
      <c r="A221" s="302"/>
    </row>
    <row r="222" spans="1:1" x14ac:dyDescent="0.25">
      <c r="A222" s="302"/>
    </row>
    <row r="223" spans="1:1" x14ac:dyDescent="0.25">
      <c r="A223" s="302"/>
    </row>
    <row r="224" spans="1:1" x14ac:dyDescent="0.25">
      <c r="A224" s="302"/>
    </row>
    <row r="225" spans="1:1" x14ac:dyDescent="0.25">
      <c r="A225" s="302"/>
    </row>
    <row r="226" spans="1:1" x14ac:dyDescent="0.25">
      <c r="A226" s="302"/>
    </row>
    <row r="227" spans="1:1" x14ac:dyDescent="0.25">
      <c r="A227" s="302"/>
    </row>
    <row r="228" spans="1:1" x14ac:dyDescent="0.25">
      <c r="A228" s="302"/>
    </row>
    <row r="229" spans="1:1" x14ac:dyDescent="0.25">
      <c r="A229" s="302"/>
    </row>
    <row r="230" spans="1:1" x14ac:dyDescent="0.25">
      <c r="A230" s="302"/>
    </row>
    <row r="231" spans="1:1" x14ac:dyDescent="0.25">
      <c r="A231" s="302"/>
    </row>
    <row r="232" spans="1:1" x14ac:dyDescent="0.25">
      <c r="A232" s="302"/>
    </row>
    <row r="233" spans="1:1" x14ac:dyDescent="0.25">
      <c r="A233" s="302"/>
    </row>
    <row r="234" spans="1:1" x14ac:dyDescent="0.25">
      <c r="A234" s="302"/>
    </row>
    <row r="235" spans="1:1" x14ac:dyDescent="0.25">
      <c r="A235" s="302"/>
    </row>
    <row r="236" spans="1:1" x14ac:dyDescent="0.25">
      <c r="A236" s="302"/>
    </row>
    <row r="237" spans="1:1" x14ac:dyDescent="0.25">
      <c r="A237" s="302"/>
    </row>
    <row r="238" spans="1:1" x14ac:dyDescent="0.25">
      <c r="A238" s="302"/>
    </row>
    <row r="239" spans="1:1" x14ac:dyDescent="0.25">
      <c r="A239" s="302"/>
    </row>
    <row r="240" spans="1:1" x14ac:dyDescent="0.25">
      <c r="A240" s="302"/>
    </row>
    <row r="241" spans="1:1" x14ac:dyDescent="0.25">
      <c r="A241" s="302"/>
    </row>
    <row r="242" spans="1:1" x14ac:dyDescent="0.25">
      <c r="A242" s="302"/>
    </row>
    <row r="243" spans="1:1" x14ac:dyDescent="0.25">
      <c r="A243" s="302"/>
    </row>
    <row r="244" spans="1:1" x14ac:dyDescent="0.25">
      <c r="A244" s="302"/>
    </row>
    <row r="245" spans="1:1" x14ac:dyDescent="0.25">
      <c r="A245" s="302"/>
    </row>
    <row r="246" spans="1:1" x14ac:dyDescent="0.25">
      <c r="A246" s="302"/>
    </row>
    <row r="247" spans="1:1" x14ac:dyDescent="0.25">
      <c r="A247" s="302"/>
    </row>
    <row r="248" spans="1:1" x14ac:dyDescent="0.25">
      <c r="A248" s="302"/>
    </row>
    <row r="249" spans="1:1" x14ac:dyDescent="0.25">
      <c r="A249" s="302"/>
    </row>
    <row r="250" spans="1:1" x14ac:dyDescent="0.25">
      <c r="A250" s="302"/>
    </row>
    <row r="251" spans="1:1" x14ac:dyDescent="0.25">
      <c r="A251" s="302"/>
    </row>
    <row r="252" spans="1:1" x14ac:dyDescent="0.25">
      <c r="A252" s="302"/>
    </row>
    <row r="253" spans="1:1" x14ac:dyDescent="0.25">
      <c r="A253" s="302"/>
    </row>
    <row r="254" spans="1:1" x14ac:dyDescent="0.25">
      <c r="A254" s="302"/>
    </row>
    <row r="255" spans="1:1" x14ac:dyDescent="0.25">
      <c r="A255" s="302"/>
    </row>
    <row r="256" spans="1:1" x14ac:dyDescent="0.25">
      <c r="A256" s="302"/>
    </row>
    <row r="257" spans="1:1" x14ac:dyDescent="0.25">
      <c r="A257" s="302"/>
    </row>
    <row r="258" spans="1:1" x14ac:dyDescent="0.25">
      <c r="A258" s="302"/>
    </row>
    <row r="259" spans="1:1" x14ac:dyDescent="0.25">
      <c r="A259" s="302"/>
    </row>
    <row r="260" spans="1:1" x14ac:dyDescent="0.25">
      <c r="A260" s="302"/>
    </row>
    <row r="261" spans="1:1" x14ac:dyDescent="0.25">
      <c r="A261" s="302"/>
    </row>
    <row r="262" spans="1:1" x14ac:dyDescent="0.25">
      <c r="A262" s="302"/>
    </row>
    <row r="263" spans="1:1" x14ac:dyDescent="0.25">
      <c r="A263" s="302"/>
    </row>
    <row r="264" spans="1:1" x14ac:dyDescent="0.25">
      <c r="A264" s="302"/>
    </row>
    <row r="265" spans="1:1" x14ac:dyDescent="0.25">
      <c r="A265" s="302"/>
    </row>
    <row r="266" spans="1:1" x14ac:dyDescent="0.25">
      <c r="A266" s="302"/>
    </row>
    <row r="267" spans="1:1" x14ac:dyDescent="0.25">
      <c r="A267" s="302"/>
    </row>
    <row r="268" spans="1:1" x14ac:dyDescent="0.25">
      <c r="A268" s="302"/>
    </row>
    <row r="269" spans="1:1" x14ac:dyDescent="0.25">
      <c r="A269" s="302"/>
    </row>
    <row r="270" spans="1:1" x14ac:dyDescent="0.25">
      <c r="A270" s="302"/>
    </row>
    <row r="271" spans="1:1" x14ac:dyDescent="0.25">
      <c r="A271" s="302"/>
    </row>
    <row r="272" spans="1:1" x14ac:dyDescent="0.25">
      <c r="A272" s="302"/>
    </row>
    <row r="273" spans="1:1" x14ac:dyDescent="0.25">
      <c r="A273" s="302"/>
    </row>
    <row r="274" spans="1:1" x14ac:dyDescent="0.25">
      <c r="A274" s="302"/>
    </row>
    <row r="275" spans="1:1" x14ac:dyDescent="0.25">
      <c r="A275" s="302"/>
    </row>
    <row r="276" spans="1:1" x14ac:dyDescent="0.25">
      <c r="A276" s="302"/>
    </row>
    <row r="277" spans="1:1" x14ac:dyDescent="0.25">
      <c r="A277" s="302"/>
    </row>
    <row r="278" spans="1:1" x14ac:dyDescent="0.25">
      <c r="A278" s="302"/>
    </row>
    <row r="279" spans="1:1" x14ac:dyDescent="0.25">
      <c r="A279" s="302"/>
    </row>
    <row r="280" spans="1:1" x14ac:dyDescent="0.25">
      <c r="A280" s="302"/>
    </row>
    <row r="281" spans="1:1" x14ac:dyDescent="0.25">
      <c r="A281" s="302"/>
    </row>
    <row r="282" spans="1:1" x14ac:dyDescent="0.25">
      <c r="A282" s="302"/>
    </row>
    <row r="283" spans="1:1" x14ac:dyDescent="0.25">
      <c r="A283" s="302"/>
    </row>
    <row r="284" spans="1:1" x14ac:dyDescent="0.25">
      <c r="A284" s="302"/>
    </row>
    <row r="285" spans="1:1" x14ac:dyDescent="0.25">
      <c r="A285" s="302"/>
    </row>
    <row r="286" spans="1:1" x14ac:dyDescent="0.25">
      <c r="A286" s="302"/>
    </row>
    <row r="287" spans="1:1" x14ac:dyDescent="0.25">
      <c r="A287" s="302"/>
    </row>
    <row r="288" spans="1:1" x14ac:dyDescent="0.25">
      <c r="A288" s="302"/>
    </row>
    <row r="289" spans="1:1" x14ac:dyDescent="0.25">
      <c r="A289" s="302"/>
    </row>
    <row r="290" spans="1:1" x14ac:dyDescent="0.25">
      <c r="A290" s="302"/>
    </row>
    <row r="291" spans="1:1" x14ac:dyDescent="0.25">
      <c r="A291" s="302"/>
    </row>
    <row r="292" spans="1:1" x14ac:dyDescent="0.25">
      <c r="A292" s="302"/>
    </row>
    <row r="293" spans="1:1" x14ac:dyDescent="0.25">
      <c r="A293" s="302"/>
    </row>
    <row r="294" spans="1:1" x14ac:dyDescent="0.25">
      <c r="A294" s="302"/>
    </row>
    <row r="295" spans="1:1" x14ac:dyDescent="0.25">
      <c r="A295" s="302"/>
    </row>
    <row r="296" spans="1:1" x14ac:dyDescent="0.25">
      <c r="A296" s="302"/>
    </row>
    <row r="297" spans="1:1" x14ac:dyDescent="0.25">
      <c r="A297" s="302"/>
    </row>
    <row r="298" spans="1:1" x14ac:dyDescent="0.25">
      <c r="A298" s="302"/>
    </row>
    <row r="299" spans="1:1" x14ac:dyDescent="0.25">
      <c r="A299" s="302"/>
    </row>
    <row r="300" spans="1:1" x14ac:dyDescent="0.25">
      <c r="A300" s="302"/>
    </row>
    <row r="301" spans="1:1" x14ac:dyDescent="0.25">
      <c r="A301" s="302"/>
    </row>
    <row r="302" spans="1:1" x14ac:dyDescent="0.25">
      <c r="A302" s="302"/>
    </row>
    <row r="303" spans="1:1" x14ac:dyDescent="0.25">
      <c r="A303" s="302"/>
    </row>
    <row r="304" spans="1:1" x14ac:dyDescent="0.25">
      <c r="A304" s="302"/>
    </row>
    <row r="305" spans="1:1" x14ac:dyDescent="0.25">
      <c r="A305" s="302"/>
    </row>
    <row r="306" spans="1:1" x14ac:dyDescent="0.25">
      <c r="A306" s="302"/>
    </row>
    <row r="307" spans="1:1" x14ac:dyDescent="0.25">
      <c r="A307" s="302"/>
    </row>
    <row r="308" spans="1:1" x14ac:dyDescent="0.25">
      <c r="A308" s="302"/>
    </row>
    <row r="309" spans="1:1" x14ac:dyDescent="0.25">
      <c r="A309" s="302"/>
    </row>
    <row r="310" spans="1:1" x14ac:dyDescent="0.25">
      <c r="A310" s="302"/>
    </row>
    <row r="311" spans="1:1" x14ac:dyDescent="0.25">
      <c r="A311" s="302"/>
    </row>
    <row r="312" spans="1:1" x14ac:dyDescent="0.25">
      <c r="A312" s="302"/>
    </row>
    <row r="313" spans="1:1" x14ac:dyDescent="0.25">
      <c r="A313" s="302"/>
    </row>
    <row r="314" spans="1:1" x14ac:dyDescent="0.25">
      <c r="A314" s="302"/>
    </row>
    <row r="315" spans="1:1" x14ac:dyDescent="0.25">
      <c r="A315" s="302"/>
    </row>
    <row r="316" spans="1:1" x14ac:dyDescent="0.25">
      <c r="A316" s="302"/>
    </row>
    <row r="317" spans="1:1" x14ac:dyDescent="0.25">
      <c r="A317" s="302"/>
    </row>
    <row r="318" spans="1:1" x14ac:dyDescent="0.25">
      <c r="A318" s="302"/>
    </row>
    <row r="319" spans="1:1" x14ac:dyDescent="0.25">
      <c r="A319" s="302"/>
    </row>
    <row r="320" spans="1:1" x14ac:dyDescent="0.25">
      <c r="A320" s="302"/>
    </row>
    <row r="321" spans="1:1" x14ac:dyDescent="0.25">
      <c r="A321" s="302"/>
    </row>
    <row r="322" spans="1:1" x14ac:dyDescent="0.25">
      <c r="A322" s="302"/>
    </row>
    <row r="323" spans="1:1" x14ac:dyDescent="0.25">
      <c r="A323" s="302"/>
    </row>
    <row r="324" spans="1:1" x14ac:dyDescent="0.25">
      <c r="A324" s="302"/>
    </row>
    <row r="325" spans="1:1" x14ac:dyDescent="0.25">
      <c r="A325" s="302"/>
    </row>
    <row r="326" spans="1:1" x14ac:dyDescent="0.25">
      <c r="A326" s="302"/>
    </row>
    <row r="327" spans="1:1" x14ac:dyDescent="0.25">
      <c r="A327" s="302"/>
    </row>
    <row r="328" spans="1:1" x14ac:dyDescent="0.25">
      <c r="A328" s="302"/>
    </row>
    <row r="329" spans="1:1" x14ac:dyDescent="0.25">
      <c r="A329" s="302"/>
    </row>
    <row r="330" spans="1:1" x14ac:dyDescent="0.25">
      <c r="A330" s="302"/>
    </row>
    <row r="331" spans="1:1" x14ac:dyDescent="0.25">
      <c r="A331" s="302"/>
    </row>
    <row r="332" spans="1:1" x14ac:dyDescent="0.25">
      <c r="A332" s="302"/>
    </row>
    <row r="333" spans="1:1" x14ac:dyDescent="0.25">
      <c r="A333" s="302"/>
    </row>
    <row r="334" spans="1:1" x14ac:dyDescent="0.25">
      <c r="A334" s="302"/>
    </row>
    <row r="335" spans="1:1" x14ac:dyDescent="0.25">
      <c r="A335" s="302"/>
    </row>
    <row r="336" spans="1:1" x14ac:dyDescent="0.25">
      <c r="A336" s="302"/>
    </row>
    <row r="337" spans="1:1" x14ac:dyDescent="0.25">
      <c r="A337" s="302"/>
    </row>
    <row r="338" spans="1:1" x14ac:dyDescent="0.25">
      <c r="A338" s="302"/>
    </row>
    <row r="339" spans="1:1" x14ac:dyDescent="0.25">
      <c r="A339" s="302"/>
    </row>
    <row r="340" spans="1:1" x14ac:dyDescent="0.25">
      <c r="A340" s="302"/>
    </row>
    <row r="341" spans="1:1" x14ac:dyDescent="0.25">
      <c r="A341" s="302"/>
    </row>
    <row r="342" spans="1:1" x14ac:dyDescent="0.25">
      <c r="A342" s="302"/>
    </row>
    <row r="343" spans="1:1" x14ac:dyDescent="0.25">
      <c r="A343" s="302"/>
    </row>
    <row r="344" spans="1:1" x14ac:dyDescent="0.25">
      <c r="A344" s="302"/>
    </row>
    <row r="345" spans="1:1" x14ac:dyDescent="0.25">
      <c r="A345" s="302"/>
    </row>
    <row r="346" spans="1:1" x14ac:dyDescent="0.25">
      <c r="A346" s="302"/>
    </row>
    <row r="347" spans="1:1" x14ac:dyDescent="0.25">
      <c r="A347" s="302"/>
    </row>
    <row r="348" spans="1:1" x14ac:dyDescent="0.25">
      <c r="A348" s="302"/>
    </row>
    <row r="349" spans="1:1" x14ac:dyDescent="0.25">
      <c r="A349" s="302"/>
    </row>
    <row r="350" spans="1:1" x14ac:dyDescent="0.25">
      <c r="A350" s="302"/>
    </row>
    <row r="351" spans="1:1" x14ac:dyDescent="0.25">
      <c r="A351" s="302"/>
    </row>
    <row r="352" spans="1:1" x14ac:dyDescent="0.25">
      <c r="A352" s="302"/>
    </row>
    <row r="353" spans="1:1" x14ac:dyDescent="0.25">
      <c r="A353" s="302"/>
    </row>
    <row r="354" spans="1:1" x14ac:dyDescent="0.25">
      <c r="A354" s="302"/>
    </row>
    <row r="355" spans="1:1" x14ac:dyDescent="0.25">
      <c r="A355" s="302"/>
    </row>
    <row r="356" spans="1:1" x14ac:dyDescent="0.25">
      <c r="A356" s="302"/>
    </row>
    <row r="357" spans="1:1" x14ac:dyDescent="0.25">
      <c r="A357" s="302"/>
    </row>
    <row r="358" spans="1:1" x14ac:dyDescent="0.25">
      <c r="A358" s="302"/>
    </row>
    <row r="359" spans="1:1" x14ac:dyDescent="0.25">
      <c r="A359" s="302"/>
    </row>
    <row r="360" spans="1:1" x14ac:dyDescent="0.25">
      <c r="A360" s="302"/>
    </row>
    <row r="361" spans="1:1" x14ac:dyDescent="0.25">
      <c r="A361" s="302"/>
    </row>
    <row r="362" spans="1:1" x14ac:dyDescent="0.25">
      <c r="A362" s="302"/>
    </row>
    <row r="363" spans="1:1" x14ac:dyDescent="0.25">
      <c r="A363" s="302"/>
    </row>
    <row r="364" spans="1:1" x14ac:dyDescent="0.25">
      <c r="A364" s="302"/>
    </row>
    <row r="365" spans="1:1" x14ac:dyDescent="0.25">
      <c r="A365" s="302"/>
    </row>
    <row r="366" spans="1:1" x14ac:dyDescent="0.25">
      <c r="A366" s="302"/>
    </row>
    <row r="367" spans="1:1" x14ac:dyDescent="0.25">
      <c r="A367" s="302"/>
    </row>
    <row r="368" spans="1:1" x14ac:dyDescent="0.25">
      <c r="A368" s="302"/>
    </row>
    <row r="369" spans="1:1" x14ac:dyDescent="0.25">
      <c r="A369" s="302"/>
    </row>
    <row r="370" spans="1:1" x14ac:dyDescent="0.25">
      <c r="A370" s="302"/>
    </row>
    <row r="371" spans="1:1" x14ac:dyDescent="0.25">
      <c r="A371" s="302"/>
    </row>
    <row r="372" spans="1:1" x14ac:dyDescent="0.25">
      <c r="A372" s="302"/>
    </row>
    <row r="373" spans="1:1" x14ac:dyDescent="0.25">
      <c r="A373" s="302"/>
    </row>
    <row r="374" spans="1:1" x14ac:dyDescent="0.25">
      <c r="A374" s="302"/>
    </row>
    <row r="375" spans="1:1" x14ac:dyDescent="0.25">
      <c r="A375" s="302"/>
    </row>
    <row r="376" spans="1:1" x14ac:dyDescent="0.25">
      <c r="A376" s="302"/>
    </row>
    <row r="377" spans="1:1" x14ac:dyDescent="0.25">
      <c r="A377" s="302"/>
    </row>
    <row r="378" spans="1:1" x14ac:dyDescent="0.25">
      <c r="A378" s="302"/>
    </row>
    <row r="379" spans="1:1" x14ac:dyDescent="0.25">
      <c r="A379" s="302"/>
    </row>
    <row r="380" spans="1:1" x14ac:dyDescent="0.25">
      <c r="A380" s="302"/>
    </row>
    <row r="381" spans="1:1" x14ac:dyDescent="0.25">
      <c r="A381" s="302"/>
    </row>
    <row r="382" spans="1:1" x14ac:dyDescent="0.25">
      <c r="A382" s="302"/>
    </row>
    <row r="383" spans="1:1" x14ac:dyDescent="0.25">
      <c r="A383" s="302"/>
    </row>
    <row r="384" spans="1:1" x14ac:dyDescent="0.25">
      <c r="A384" s="302"/>
    </row>
    <row r="385" spans="1:1" x14ac:dyDescent="0.25">
      <c r="A385" s="302"/>
    </row>
    <row r="386" spans="1:1" x14ac:dyDescent="0.25">
      <c r="A386" s="302"/>
    </row>
    <row r="387" spans="1:1" x14ac:dyDescent="0.25">
      <c r="A387" s="302"/>
    </row>
    <row r="388" spans="1:1" x14ac:dyDescent="0.25">
      <c r="A388" s="302"/>
    </row>
    <row r="389" spans="1:1" x14ac:dyDescent="0.25">
      <c r="A389" s="302"/>
    </row>
    <row r="390" spans="1:1" x14ac:dyDescent="0.25">
      <c r="A390" s="302"/>
    </row>
    <row r="391" spans="1:1" x14ac:dyDescent="0.25">
      <c r="A391" s="302"/>
    </row>
    <row r="392" spans="1:1" x14ac:dyDescent="0.25">
      <c r="A392" s="302"/>
    </row>
    <row r="393" spans="1:1" x14ac:dyDescent="0.25">
      <c r="A393" s="302"/>
    </row>
    <row r="394" spans="1:1" x14ac:dyDescent="0.25">
      <c r="A394" s="302"/>
    </row>
    <row r="395" spans="1:1" x14ac:dyDescent="0.25">
      <c r="A395" s="302"/>
    </row>
    <row r="396" spans="1:1" x14ac:dyDescent="0.25">
      <c r="A396" s="302"/>
    </row>
    <row r="397" spans="1:1" x14ac:dyDescent="0.25">
      <c r="A397" s="302"/>
    </row>
    <row r="398" spans="1:1" x14ac:dyDescent="0.25">
      <c r="A398" s="302"/>
    </row>
    <row r="399" spans="1:1" x14ac:dyDescent="0.25">
      <c r="A399" s="302"/>
    </row>
    <row r="400" spans="1:1" x14ac:dyDescent="0.25">
      <c r="A400" s="302"/>
    </row>
    <row r="401" spans="1:1" x14ac:dyDescent="0.25">
      <c r="A401" s="302"/>
    </row>
    <row r="402" spans="1:1" x14ac:dyDescent="0.25">
      <c r="A402" s="302"/>
    </row>
    <row r="403" spans="1:1" x14ac:dyDescent="0.25">
      <c r="A403" s="302"/>
    </row>
    <row r="404" spans="1:1" x14ac:dyDescent="0.25">
      <c r="A404" s="302"/>
    </row>
    <row r="405" spans="1:1" x14ac:dyDescent="0.25">
      <c r="A405" s="302"/>
    </row>
    <row r="406" spans="1:1" x14ac:dyDescent="0.25">
      <c r="A406" s="302"/>
    </row>
    <row r="407" spans="1:1" x14ac:dyDescent="0.25">
      <c r="A407" s="302"/>
    </row>
    <row r="408" spans="1:1" x14ac:dyDescent="0.25">
      <c r="A408" s="302"/>
    </row>
    <row r="409" spans="1:1" x14ac:dyDescent="0.25">
      <c r="A409" s="302"/>
    </row>
    <row r="410" spans="1:1" x14ac:dyDescent="0.25">
      <c r="A410" s="302"/>
    </row>
    <row r="411" spans="1:1" x14ac:dyDescent="0.25">
      <c r="A411" s="302"/>
    </row>
    <row r="412" spans="1:1" x14ac:dyDescent="0.25">
      <c r="A412" s="302"/>
    </row>
    <row r="413" spans="1:1" x14ac:dyDescent="0.25">
      <c r="A413" s="302"/>
    </row>
    <row r="414" spans="1:1" x14ac:dyDescent="0.25">
      <c r="A414" s="302"/>
    </row>
    <row r="415" spans="1:1" x14ac:dyDescent="0.25">
      <c r="A415" s="302"/>
    </row>
    <row r="416" spans="1:1" x14ac:dyDescent="0.25">
      <c r="A416" s="302"/>
    </row>
    <row r="417" spans="1:1" x14ac:dyDescent="0.25">
      <c r="A417" s="302"/>
    </row>
    <row r="418" spans="1:1" x14ac:dyDescent="0.25">
      <c r="A418" s="302"/>
    </row>
    <row r="419" spans="1:1" x14ac:dyDescent="0.25">
      <c r="A419" s="302"/>
    </row>
    <row r="420" spans="1:1" x14ac:dyDescent="0.25">
      <c r="A420" s="302"/>
    </row>
    <row r="421" spans="1:1" x14ac:dyDescent="0.25">
      <c r="A421" s="302"/>
    </row>
    <row r="422" spans="1:1" x14ac:dyDescent="0.25">
      <c r="A422" s="302"/>
    </row>
    <row r="423" spans="1:1" x14ac:dyDescent="0.25">
      <c r="A423" s="302"/>
    </row>
    <row r="424" spans="1:1" x14ac:dyDescent="0.25">
      <c r="A424" s="302"/>
    </row>
    <row r="425" spans="1:1" x14ac:dyDescent="0.25">
      <c r="A425" s="302"/>
    </row>
    <row r="426" spans="1:1" x14ac:dyDescent="0.25">
      <c r="A426" s="302"/>
    </row>
    <row r="427" spans="1:1" x14ac:dyDescent="0.25">
      <c r="A427" s="302"/>
    </row>
    <row r="428" spans="1:1" x14ac:dyDescent="0.25">
      <c r="A428" s="302"/>
    </row>
    <row r="429" spans="1:1" x14ac:dyDescent="0.25">
      <c r="A429" s="302"/>
    </row>
    <row r="430" spans="1:1" x14ac:dyDescent="0.25">
      <c r="A430" s="302"/>
    </row>
    <row r="431" spans="1:1" x14ac:dyDescent="0.25">
      <c r="A431" s="302"/>
    </row>
    <row r="432" spans="1:1" x14ac:dyDescent="0.25">
      <c r="A432" s="302"/>
    </row>
    <row r="433" spans="1:1" x14ac:dyDescent="0.25">
      <c r="A433" s="302"/>
    </row>
    <row r="434" spans="1:1" x14ac:dyDescent="0.25">
      <c r="A434" s="302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84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00"/>
  <sheetViews>
    <sheetView workbookViewId="0">
      <selection activeCell="E31" sqref="E31"/>
    </sheetView>
  </sheetViews>
  <sheetFormatPr defaultColWidth="9.140625" defaultRowHeight="15" x14ac:dyDescent="0.25"/>
  <cols>
    <col min="1" max="1" width="11.140625" style="41" customWidth="1"/>
    <col min="2" max="2" width="59" style="41" bestFit="1" customWidth="1"/>
    <col min="3" max="3" width="24.85546875" style="41" bestFit="1" customWidth="1"/>
    <col min="4" max="4" width="22.7109375" style="41" bestFit="1" customWidth="1"/>
    <col min="5" max="5" width="21.140625" style="41" bestFit="1" customWidth="1"/>
    <col min="6" max="6" width="26.42578125" style="41" bestFit="1" customWidth="1"/>
    <col min="7" max="16384" width="9.140625" style="41"/>
  </cols>
  <sheetData>
    <row r="1" spans="1:7" ht="18.75" x14ac:dyDescent="0.25">
      <c r="A1" s="70" t="s">
        <v>9</v>
      </c>
    </row>
    <row r="2" spans="1:7" x14ac:dyDescent="0.25">
      <c r="A2" s="41" t="s">
        <v>10</v>
      </c>
      <c r="B2" s="41" t="s">
        <v>11</v>
      </c>
    </row>
    <row r="3" spans="1:7" x14ac:dyDescent="0.25">
      <c r="A3" s="41" t="s">
        <v>12</v>
      </c>
      <c r="B3" s="41" t="s">
        <v>25</v>
      </c>
    </row>
    <row r="4" spans="1:7" x14ac:dyDescent="0.25">
      <c r="A4" s="41" t="s">
        <v>13</v>
      </c>
      <c r="B4" s="41" t="s">
        <v>2864</v>
      </c>
    </row>
    <row r="5" spans="1:7" x14ac:dyDescent="0.25">
      <c r="A5" s="41" t="s">
        <v>14</v>
      </c>
      <c r="B5" s="41" t="s">
        <v>3083</v>
      </c>
    </row>
    <row r="7" spans="1:7" ht="15.75" x14ac:dyDescent="0.25">
      <c r="A7" s="71" t="s">
        <v>3084</v>
      </c>
    </row>
    <row r="8" spans="1:7" x14ac:dyDescent="0.25">
      <c r="A8" s="72" t="s">
        <v>15</v>
      </c>
      <c r="B8" s="72" t="s">
        <v>16</v>
      </c>
      <c r="C8" s="72" t="s">
        <v>2791</v>
      </c>
      <c r="D8" s="72" t="s">
        <v>2792</v>
      </c>
      <c r="E8" s="72" t="s">
        <v>2793</v>
      </c>
      <c r="F8" s="72" t="s">
        <v>2745</v>
      </c>
    </row>
    <row r="9" spans="1:7" x14ac:dyDescent="0.25">
      <c r="A9" s="48">
        <v>300010100</v>
      </c>
      <c r="B9" s="41" t="s">
        <v>28</v>
      </c>
      <c r="C9" s="41">
        <v>0</v>
      </c>
      <c r="D9" s="41">
        <v>0</v>
      </c>
      <c r="E9" s="41">
        <v>0</v>
      </c>
      <c r="F9" s="41">
        <v>0</v>
      </c>
      <c r="G9" s="48">
        <v>30001</v>
      </c>
    </row>
    <row r="10" spans="1:7" x14ac:dyDescent="0.25">
      <c r="A10" s="48">
        <v>300010101</v>
      </c>
      <c r="B10" s="41" t="s">
        <v>30</v>
      </c>
      <c r="C10" s="41">
        <v>0</v>
      </c>
      <c r="D10" s="41">
        <v>0</v>
      </c>
      <c r="E10" s="41">
        <v>0</v>
      </c>
      <c r="F10" s="41">
        <v>0</v>
      </c>
      <c r="G10" s="48">
        <v>30001</v>
      </c>
    </row>
    <row r="11" spans="1:7" x14ac:dyDescent="0.25">
      <c r="A11" s="48">
        <v>300010102</v>
      </c>
      <c r="B11" s="41" t="s">
        <v>32</v>
      </c>
      <c r="C11" s="41">
        <v>0</v>
      </c>
      <c r="D11" s="41">
        <v>0</v>
      </c>
      <c r="E11" s="41">
        <v>0</v>
      </c>
      <c r="F11" s="41">
        <v>0</v>
      </c>
      <c r="G11" s="48">
        <v>30001</v>
      </c>
    </row>
    <row r="12" spans="1:7" x14ac:dyDescent="0.25">
      <c r="A12" s="48">
        <v>300010103</v>
      </c>
      <c r="B12" s="41" t="s">
        <v>2782</v>
      </c>
      <c r="C12" s="41">
        <v>0</v>
      </c>
      <c r="D12" s="41">
        <v>0</v>
      </c>
      <c r="E12" s="41">
        <v>0</v>
      </c>
      <c r="F12" s="41">
        <v>0</v>
      </c>
      <c r="G12" s="48">
        <v>30001</v>
      </c>
    </row>
    <row r="13" spans="1:7" x14ac:dyDescent="0.25">
      <c r="A13" s="48">
        <v>300010110</v>
      </c>
      <c r="B13" s="41" t="s">
        <v>34</v>
      </c>
      <c r="C13" s="41">
        <v>0</v>
      </c>
      <c r="D13" s="41">
        <v>0</v>
      </c>
      <c r="E13" s="41">
        <v>0</v>
      </c>
      <c r="F13" s="41">
        <v>0</v>
      </c>
      <c r="G13" s="48">
        <v>30001</v>
      </c>
    </row>
    <row r="14" spans="1:7" x14ac:dyDescent="0.25">
      <c r="A14" s="48">
        <v>300010120</v>
      </c>
      <c r="B14" s="41" t="s">
        <v>36</v>
      </c>
      <c r="C14" s="41">
        <v>0</v>
      </c>
      <c r="D14" s="41">
        <v>0</v>
      </c>
      <c r="E14" s="41">
        <v>0</v>
      </c>
      <c r="F14" s="41">
        <v>0</v>
      </c>
      <c r="G14" s="48">
        <v>30001</v>
      </c>
    </row>
    <row r="15" spans="1:7" x14ac:dyDescent="0.25">
      <c r="A15" s="48">
        <v>300010150</v>
      </c>
      <c r="B15" s="41" t="s">
        <v>38</v>
      </c>
      <c r="C15" s="41">
        <v>0</v>
      </c>
      <c r="D15" s="41">
        <v>0</v>
      </c>
      <c r="E15" s="41">
        <v>0</v>
      </c>
      <c r="F15" s="41">
        <v>0</v>
      </c>
      <c r="G15" s="48">
        <v>30001</v>
      </c>
    </row>
    <row r="16" spans="1:7" x14ac:dyDescent="0.25">
      <c r="A16" s="48">
        <v>300010200</v>
      </c>
      <c r="B16" s="41" t="s">
        <v>40</v>
      </c>
      <c r="C16" s="41">
        <v>0</v>
      </c>
      <c r="D16" s="41">
        <v>0</v>
      </c>
      <c r="E16" s="41">
        <v>0</v>
      </c>
      <c r="F16" s="41">
        <v>0</v>
      </c>
      <c r="G16" s="48">
        <v>30001</v>
      </c>
    </row>
    <row r="17" spans="1:7" x14ac:dyDescent="0.25">
      <c r="A17" s="48">
        <v>300010800</v>
      </c>
      <c r="B17" s="41" t="s">
        <v>42</v>
      </c>
      <c r="C17" s="41">
        <v>0</v>
      </c>
      <c r="D17" s="41">
        <v>0</v>
      </c>
      <c r="E17" s="41">
        <v>0</v>
      </c>
      <c r="F17" s="41">
        <v>0</v>
      </c>
      <c r="G17" s="48">
        <v>30001</v>
      </c>
    </row>
    <row r="18" spans="1:7" x14ac:dyDescent="0.25">
      <c r="A18" s="48">
        <v>300010915</v>
      </c>
      <c r="B18" s="41" t="s">
        <v>44</v>
      </c>
      <c r="C18" s="41">
        <v>0</v>
      </c>
      <c r="D18" s="41">
        <v>0</v>
      </c>
      <c r="E18" s="41">
        <v>0</v>
      </c>
      <c r="F18" s="41">
        <v>0</v>
      </c>
      <c r="G18" s="48">
        <v>30001</v>
      </c>
    </row>
    <row r="19" spans="1:7" x14ac:dyDescent="0.25">
      <c r="A19" s="48">
        <v>300010930</v>
      </c>
      <c r="B19" s="41" t="s">
        <v>46</v>
      </c>
      <c r="C19" s="41">
        <v>0</v>
      </c>
      <c r="D19" s="41">
        <v>0</v>
      </c>
      <c r="E19" s="41">
        <v>0</v>
      </c>
      <c r="F19" s="41">
        <v>0</v>
      </c>
      <c r="G19" s="48">
        <v>30001</v>
      </c>
    </row>
    <row r="20" spans="1:7" x14ac:dyDescent="0.25">
      <c r="A20" s="48">
        <v>300010975</v>
      </c>
      <c r="B20" s="41" t="s">
        <v>48</v>
      </c>
      <c r="C20" s="41">
        <v>0</v>
      </c>
      <c r="D20" s="41">
        <v>0</v>
      </c>
      <c r="E20" s="41">
        <v>0</v>
      </c>
      <c r="F20" s="41">
        <v>0</v>
      </c>
      <c r="G20" s="48">
        <v>30001</v>
      </c>
    </row>
    <row r="21" spans="1:7" x14ac:dyDescent="0.25">
      <c r="A21" s="48">
        <v>300011610</v>
      </c>
      <c r="B21" s="41" t="s">
        <v>2794</v>
      </c>
      <c r="C21" s="41">
        <v>0</v>
      </c>
      <c r="D21" s="41">
        <v>2500</v>
      </c>
      <c r="E21" s="41">
        <v>2500</v>
      </c>
      <c r="F21" s="41">
        <v>-2500</v>
      </c>
      <c r="G21" s="48">
        <v>30001</v>
      </c>
    </row>
    <row r="22" spans="1:7" x14ac:dyDescent="0.25">
      <c r="A22" s="48">
        <v>300012000</v>
      </c>
      <c r="B22" s="41" t="s">
        <v>50</v>
      </c>
      <c r="C22" s="41">
        <v>0</v>
      </c>
      <c r="D22" s="41">
        <v>0</v>
      </c>
      <c r="E22" s="41">
        <v>0</v>
      </c>
      <c r="F22" s="41">
        <v>0</v>
      </c>
      <c r="G22" s="48">
        <v>30001</v>
      </c>
    </row>
    <row r="23" spans="1:7" x14ac:dyDescent="0.25">
      <c r="A23" s="48">
        <v>300012004</v>
      </c>
      <c r="B23" s="41" t="s">
        <v>2746</v>
      </c>
      <c r="C23" s="41">
        <v>0</v>
      </c>
      <c r="D23" s="41">
        <v>0</v>
      </c>
      <c r="E23" s="41">
        <v>0</v>
      </c>
      <c r="F23" s="41">
        <v>0</v>
      </c>
      <c r="G23" s="48">
        <v>30001</v>
      </c>
    </row>
    <row r="24" spans="1:7" x14ac:dyDescent="0.25">
      <c r="A24" s="48">
        <v>300012022</v>
      </c>
      <c r="B24" s="41" t="s">
        <v>52</v>
      </c>
      <c r="C24" s="41">
        <v>752</v>
      </c>
      <c r="D24" s="41">
        <v>100</v>
      </c>
      <c r="E24" s="41">
        <v>100</v>
      </c>
      <c r="F24" s="41">
        <v>652</v>
      </c>
      <c r="G24" s="48">
        <v>30001</v>
      </c>
    </row>
    <row r="25" spans="1:7" x14ac:dyDescent="0.25">
      <c r="A25" s="48">
        <v>300012424</v>
      </c>
      <c r="B25" s="41" t="s">
        <v>54</v>
      </c>
      <c r="C25" s="41">
        <v>5192.58</v>
      </c>
      <c r="D25" s="41">
        <v>10000</v>
      </c>
      <c r="E25" s="41">
        <v>10000</v>
      </c>
      <c r="F25" s="41">
        <v>-4807.42</v>
      </c>
      <c r="G25" s="48">
        <v>30001</v>
      </c>
    </row>
    <row r="26" spans="1:7" x14ac:dyDescent="0.25">
      <c r="A26" s="48">
        <v>300012435</v>
      </c>
      <c r="B26" s="41" t="s">
        <v>56</v>
      </c>
      <c r="C26" s="41">
        <v>0</v>
      </c>
      <c r="D26" s="41">
        <v>0</v>
      </c>
      <c r="E26" s="41">
        <v>0</v>
      </c>
      <c r="F26" s="41">
        <v>0</v>
      </c>
      <c r="G26" s="48">
        <v>30001</v>
      </c>
    </row>
    <row r="27" spans="1:7" x14ac:dyDescent="0.25">
      <c r="A27" s="48">
        <v>300012500</v>
      </c>
      <c r="B27" s="41" t="s">
        <v>58</v>
      </c>
      <c r="C27" s="41">
        <v>0</v>
      </c>
      <c r="D27" s="41">
        <v>500</v>
      </c>
      <c r="E27" s="41">
        <v>500</v>
      </c>
      <c r="F27" s="41">
        <v>-500</v>
      </c>
      <c r="G27" s="48">
        <v>30001</v>
      </c>
    </row>
    <row r="28" spans="1:7" x14ac:dyDescent="0.25">
      <c r="A28" s="48">
        <v>300012502</v>
      </c>
      <c r="B28" s="41" t="s">
        <v>60</v>
      </c>
      <c r="C28" s="41">
        <v>0</v>
      </c>
      <c r="D28" s="41">
        <v>0</v>
      </c>
      <c r="E28" s="41">
        <v>0</v>
      </c>
      <c r="F28" s="41">
        <v>0</v>
      </c>
      <c r="G28" s="48">
        <v>30001</v>
      </c>
    </row>
    <row r="29" spans="1:7" x14ac:dyDescent="0.25">
      <c r="A29" s="48">
        <v>300012503</v>
      </c>
      <c r="B29" s="41" t="s">
        <v>62</v>
      </c>
      <c r="C29" s="41">
        <v>0</v>
      </c>
      <c r="D29" s="41">
        <v>0</v>
      </c>
      <c r="E29" s="41">
        <v>0</v>
      </c>
      <c r="F29" s="41">
        <v>0</v>
      </c>
      <c r="G29" s="48">
        <v>30001</v>
      </c>
    </row>
    <row r="30" spans="1:7" x14ac:dyDescent="0.25">
      <c r="A30" s="48">
        <v>300012504</v>
      </c>
      <c r="B30" s="41" t="s">
        <v>64</v>
      </c>
      <c r="C30" s="41">
        <v>0</v>
      </c>
      <c r="D30" s="41">
        <v>0</v>
      </c>
      <c r="E30" s="41">
        <v>0</v>
      </c>
      <c r="F30" s="41">
        <v>0</v>
      </c>
      <c r="G30" s="48">
        <v>30001</v>
      </c>
    </row>
    <row r="31" spans="1:7" x14ac:dyDescent="0.25">
      <c r="A31" s="48">
        <v>300012505</v>
      </c>
      <c r="B31" s="41" t="s">
        <v>66</v>
      </c>
      <c r="C31" s="41">
        <v>0</v>
      </c>
      <c r="D31" s="41">
        <v>0</v>
      </c>
      <c r="E31" s="41">
        <v>0</v>
      </c>
      <c r="F31" s="41">
        <v>0</v>
      </c>
      <c r="G31" s="48">
        <v>30001</v>
      </c>
    </row>
    <row r="32" spans="1:7" x14ac:dyDescent="0.25">
      <c r="A32" s="48">
        <v>300012506</v>
      </c>
      <c r="B32" s="41" t="s">
        <v>68</v>
      </c>
      <c r="C32" s="41">
        <v>0</v>
      </c>
      <c r="D32" s="41">
        <v>0</v>
      </c>
      <c r="E32" s="41">
        <v>0</v>
      </c>
      <c r="F32" s="41">
        <v>0</v>
      </c>
      <c r="G32" s="48">
        <v>30001</v>
      </c>
    </row>
    <row r="33" spans="1:7" x14ac:dyDescent="0.25">
      <c r="A33" s="48">
        <v>300012510</v>
      </c>
      <c r="B33" s="41" t="s">
        <v>70</v>
      </c>
      <c r="C33" s="41">
        <v>0</v>
      </c>
      <c r="D33" s="41">
        <v>0</v>
      </c>
      <c r="E33" s="41">
        <v>0</v>
      </c>
      <c r="F33" s="41">
        <v>0</v>
      </c>
      <c r="G33" s="48">
        <v>30001</v>
      </c>
    </row>
    <row r="34" spans="1:7" x14ac:dyDescent="0.25">
      <c r="A34" s="48">
        <v>300012520</v>
      </c>
      <c r="B34" s="41" t="s">
        <v>72</v>
      </c>
      <c r="C34" s="41">
        <v>97.9</v>
      </c>
      <c r="D34" s="41">
        <v>800</v>
      </c>
      <c r="E34" s="41">
        <v>800</v>
      </c>
      <c r="F34" s="41">
        <v>-702.1</v>
      </c>
      <c r="G34" s="48">
        <v>30001</v>
      </c>
    </row>
    <row r="35" spans="1:7" x14ac:dyDescent="0.25">
      <c r="A35" s="48">
        <v>300012603</v>
      </c>
      <c r="B35" s="41" t="s">
        <v>74</v>
      </c>
      <c r="C35" s="41">
        <v>0</v>
      </c>
      <c r="D35" s="41">
        <v>0</v>
      </c>
      <c r="E35" s="41">
        <v>0</v>
      </c>
      <c r="F35" s="41">
        <v>0</v>
      </c>
      <c r="G35" s="48">
        <v>30001</v>
      </c>
    </row>
    <row r="36" spans="1:7" x14ac:dyDescent="0.25">
      <c r="A36" s="48">
        <v>300012703</v>
      </c>
      <c r="B36" s="41" t="s">
        <v>76</v>
      </c>
      <c r="C36" s="41">
        <v>0</v>
      </c>
      <c r="D36" s="41">
        <v>0</v>
      </c>
      <c r="E36" s="41">
        <v>0</v>
      </c>
      <c r="F36" s="41">
        <v>0</v>
      </c>
      <c r="G36" s="48">
        <v>30001</v>
      </c>
    </row>
    <row r="37" spans="1:7" x14ac:dyDescent="0.25">
      <c r="A37" s="48">
        <v>300012706</v>
      </c>
      <c r="B37" s="41" t="s">
        <v>78</v>
      </c>
      <c r="C37" s="41">
        <v>0</v>
      </c>
      <c r="D37" s="41">
        <v>0</v>
      </c>
      <c r="E37" s="41">
        <v>0</v>
      </c>
      <c r="F37" s="41">
        <v>0</v>
      </c>
      <c r="G37" s="48">
        <v>30001</v>
      </c>
    </row>
    <row r="38" spans="1:7" x14ac:dyDescent="0.25">
      <c r="A38" s="48">
        <v>300012715</v>
      </c>
      <c r="B38" s="41" t="s">
        <v>80</v>
      </c>
      <c r="C38" s="41">
        <v>760</v>
      </c>
      <c r="D38" s="41">
        <v>300</v>
      </c>
      <c r="E38" s="41">
        <v>300</v>
      </c>
      <c r="F38" s="41">
        <v>460</v>
      </c>
      <c r="G38" s="48">
        <v>30001</v>
      </c>
    </row>
    <row r="39" spans="1:7" x14ac:dyDescent="0.25">
      <c r="A39" s="48">
        <v>300012801</v>
      </c>
      <c r="B39" s="41" t="s">
        <v>82</v>
      </c>
      <c r="C39" s="41">
        <v>0</v>
      </c>
      <c r="D39" s="41">
        <v>0</v>
      </c>
      <c r="E39" s="41">
        <v>0</v>
      </c>
      <c r="F39" s="41">
        <v>0</v>
      </c>
      <c r="G39" s="48">
        <v>30001</v>
      </c>
    </row>
    <row r="40" spans="1:7" x14ac:dyDescent="0.25">
      <c r="A40" s="48">
        <v>300012920</v>
      </c>
      <c r="B40" s="41" t="s">
        <v>2795</v>
      </c>
      <c r="C40" s="41">
        <v>0</v>
      </c>
      <c r="D40" s="41">
        <v>2000</v>
      </c>
      <c r="E40" s="41">
        <v>2000</v>
      </c>
      <c r="F40" s="41">
        <v>-2000</v>
      </c>
      <c r="G40" s="48">
        <v>30001</v>
      </c>
    </row>
    <row r="41" spans="1:7" x14ac:dyDescent="0.25">
      <c r="A41" s="48">
        <v>300014600</v>
      </c>
      <c r="B41" s="41" t="s">
        <v>84</v>
      </c>
      <c r="C41" s="41">
        <v>0</v>
      </c>
      <c r="D41" s="41">
        <v>0</v>
      </c>
      <c r="E41" s="41">
        <v>0</v>
      </c>
      <c r="F41" s="41">
        <v>0</v>
      </c>
      <c r="G41" s="48">
        <v>30001</v>
      </c>
    </row>
    <row r="42" spans="1:7" x14ac:dyDescent="0.25">
      <c r="A42" s="48">
        <v>300014610</v>
      </c>
      <c r="B42" s="41" t="s">
        <v>86</v>
      </c>
      <c r="C42" s="41">
        <v>0</v>
      </c>
      <c r="D42" s="41">
        <v>0</v>
      </c>
      <c r="E42" s="41">
        <v>0</v>
      </c>
      <c r="F42" s="41">
        <v>0</v>
      </c>
      <c r="G42" s="48">
        <v>30001</v>
      </c>
    </row>
    <row r="43" spans="1:7" x14ac:dyDescent="0.25">
      <c r="A43" s="48">
        <v>300014611</v>
      </c>
      <c r="B43" s="41" t="s">
        <v>88</v>
      </c>
      <c r="C43" s="41">
        <v>0</v>
      </c>
      <c r="D43" s="41">
        <v>0</v>
      </c>
      <c r="E43" s="41">
        <v>0</v>
      </c>
      <c r="F43" s="41">
        <v>0</v>
      </c>
      <c r="G43" s="48">
        <v>30001</v>
      </c>
    </row>
    <row r="44" spans="1:7" x14ac:dyDescent="0.25">
      <c r="A44" s="48">
        <v>300014618</v>
      </c>
      <c r="B44" s="41" t="s">
        <v>90</v>
      </c>
      <c r="C44" s="41">
        <v>0</v>
      </c>
      <c r="D44" s="41">
        <v>0</v>
      </c>
      <c r="E44" s="41">
        <v>0</v>
      </c>
      <c r="F44" s="41">
        <v>0</v>
      </c>
      <c r="G44" s="48">
        <v>30001</v>
      </c>
    </row>
    <row r="45" spans="1:7" x14ac:dyDescent="0.25">
      <c r="A45" s="48">
        <v>300014619</v>
      </c>
      <c r="B45" s="41" t="s">
        <v>92</v>
      </c>
      <c r="C45" s="41">
        <v>0</v>
      </c>
      <c r="D45" s="41">
        <v>0</v>
      </c>
      <c r="E45" s="41">
        <v>0</v>
      </c>
      <c r="F45" s="41">
        <v>0</v>
      </c>
      <c r="G45" s="48">
        <v>30001</v>
      </c>
    </row>
    <row r="46" spans="1:7" x14ac:dyDescent="0.25">
      <c r="A46" s="48">
        <v>300014621</v>
      </c>
      <c r="B46" s="41" t="s">
        <v>94</v>
      </c>
      <c r="C46" s="41">
        <v>0</v>
      </c>
      <c r="D46" s="41">
        <v>0</v>
      </c>
      <c r="E46" s="41">
        <v>0</v>
      </c>
      <c r="F46" s="41">
        <v>0</v>
      </c>
      <c r="G46" s="48">
        <v>30001</v>
      </c>
    </row>
    <row r="47" spans="1:7" x14ac:dyDescent="0.25">
      <c r="A47" s="48">
        <v>300015307</v>
      </c>
      <c r="B47" s="41" t="s">
        <v>96</v>
      </c>
      <c r="C47" s="41">
        <v>0</v>
      </c>
      <c r="D47" s="41">
        <v>0</v>
      </c>
      <c r="E47" s="41">
        <v>0</v>
      </c>
      <c r="F47" s="41">
        <v>0</v>
      </c>
      <c r="G47" s="48">
        <v>30001</v>
      </c>
    </row>
    <row r="48" spans="1:7" x14ac:dyDescent="0.25">
      <c r="A48" s="48">
        <v>300015351</v>
      </c>
      <c r="B48" s="41" t="s">
        <v>2775</v>
      </c>
      <c r="C48" s="41">
        <v>0</v>
      </c>
      <c r="D48" s="41">
        <v>0</v>
      </c>
      <c r="E48" s="41">
        <v>0</v>
      </c>
      <c r="F48" s="41">
        <v>0</v>
      </c>
      <c r="G48" s="48">
        <v>30001</v>
      </c>
    </row>
    <row r="49" spans="1:7" x14ac:dyDescent="0.25">
      <c r="A49" s="48">
        <v>300016010</v>
      </c>
      <c r="B49" s="41" t="s">
        <v>98</v>
      </c>
      <c r="C49" s="41">
        <v>0</v>
      </c>
      <c r="D49" s="41">
        <v>0</v>
      </c>
      <c r="E49" s="41">
        <v>0</v>
      </c>
      <c r="F49" s="41">
        <v>0</v>
      </c>
      <c r="G49" s="48">
        <v>30001</v>
      </c>
    </row>
    <row r="50" spans="1:7" x14ac:dyDescent="0.25">
      <c r="A50" s="48">
        <v>300019053</v>
      </c>
      <c r="B50" s="41" t="s">
        <v>100</v>
      </c>
      <c r="C50" s="41">
        <v>0</v>
      </c>
      <c r="D50" s="41">
        <v>-800</v>
      </c>
      <c r="E50" s="41">
        <v>-800</v>
      </c>
      <c r="F50" s="41">
        <v>800</v>
      </c>
      <c r="G50" s="48">
        <v>30001</v>
      </c>
    </row>
    <row r="51" spans="1:7" x14ac:dyDescent="0.25">
      <c r="A51" s="48">
        <v>300019201</v>
      </c>
      <c r="B51" s="41" t="s">
        <v>102</v>
      </c>
      <c r="C51" s="41">
        <v>0</v>
      </c>
      <c r="D51" s="41">
        <v>0</v>
      </c>
      <c r="E51" s="41">
        <v>0</v>
      </c>
      <c r="F51" s="41">
        <v>0</v>
      </c>
      <c r="G51" s="48">
        <v>30001</v>
      </c>
    </row>
    <row r="52" spans="1:7" x14ac:dyDescent="0.25">
      <c r="A52" s="48">
        <v>300020100</v>
      </c>
      <c r="B52" s="41" t="s">
        <v>104</v>
      </c>
      <c r="C52" s="41">
        <v>0</v>
      </c>
      <c r="D52" s="41">
        <v>0</v>
      </c>
      <c r="E52" s="41">
        <v>0</v>
      </c>
      <c r="F52" s="41">
        <v>0</v>
      </c>
      <c r="G52" s="48">
        <v>30002</v>
      </c>
    </row>
    <row r="53" spans="1:7" x14ac:dyDescent="0.25">
      <c r="A53" s="48">
        <v>300020101</v>
      </c>
      <c r="B53" s="41" t="s">
        <v>106</v>
      </c>
      <c r="C53" s="41">
        <v>0</v>
      </c>
      <c r="D53" s="41">
        <v>0</v>
      </c>
      <c r="E53" s="41">
        <v>0</v>
      </c>
      <c r="F53" s="41">
        <v>0</v>
      </c>
      <c r="G53" s="48">
        <v>30002</v>
      </c>
    </row>
    <row r="54" spans="1:7" x14ac:dyDescent="0.25">
      <c r="A54" s="48">
        <v>300020102</v>
      </c>
      <c r="B54" s="41" t="s">
        <v>2747</v>
      </c>
      <c r="C54" s="41">
        <v>171207.49</v>
      </c>
      <c r="D54" s="41">
        <v>0</v>
      </c>
      <c r="E54" s="41">
        <v>0</v>
      </c>
      <c r="F54" s="41">
        <v>171207.49</v>
      </c>
      <c r="G54" s="48">
        <v>30002</v>
      </c>
    </row>
    <row r="55" spans="1:7" x14ac:dyDescent="0.25">
      <c r="A55" s="48">
        <v>300020120</v>
      </c>
      <c r="B55" s="41" t="s">
        <v>108</v>
      </c>
      <c r="C55" s="41">
        <v>0</v>
      </c>
      <c r="D55" s="41">
        <v>0</v>
      </c>
      <c r="E55" s="41">
        <v>0</v>
      </c>
      <c r="F55" s="41">
        <v>0</v>
      </c>
      <c r="G55" s="48">
        <v>30002</v>
      </c>
    </row>
    <row r="56" spans="1:7" x14ac:dyDescent="0.25">
      <c r="A56" s="48">
        <v>300020770</v>
      </c>
      <c r="B56" s="41" t="s">
        <v>110</v>
      </c>
      <c r="C56" s="41">
        <v>0</v>
      </c>
      <c r="D56" s="41">
        <v>0</v>
      </c>
      <c r="E56" s="41">
        <v>0</v>
      </c>
      <c r="F56" s="41">
        <v>0</v>
      </c>
      <c r="G56" s="48">
        <v>30002</v>
      </c>
    </row>
    <row r="57" spans="1:7" x14ac:dyDescent="0.25">
      <c r="A57" s="48">
        <v>300020800</v>
      </c>
      <c r="B57" s="41" t="s">
        <v>112</v>
      </c>
      <c r="C57" s="41">
        <v>0</v>
      </c>
      <c r="D57" s="41">
        <v>0</v>
      </c>
      <c r="E57" s="41">
        <v>0</v>
      </c>
      <c r="F57" s="41">
        <v>0</v>
      </c>
      <c r="G57" s="48">
        <v>30002</v>
      </c>
    </row>
    <row r="58" spans="1:7" x14ac:dyDescent="0.25">
      <c r="A58" s="48">
        <v>300020915</v>
      </c>
      <c r="B58" s="41" t="s">
        <v>114</v>
      </c>
      <c r="C58" s="41">
        <v>36355.370000000003</v>
      </c>
      <c r="D58" s="41">
        <v>37000</v>
      </c>
      <c r="E58" s="41">
        <v>37000</v>
      </c>
      <c r="F58" s="41">
        <v>-644.63</v>
      </c>
      <c r="G58" s="48">
        <v>30002</v>
      </c>
    </row>
    <row r="59" spans="1:7" x14ac:dyDescent="0.25">
      <c r="A59" s="48">
        <v>300020930</v>
      </c>
      <c r="B59" s="41" t="s">
        <v>116</v>
      </c>
      <c r="C59" s="41">
        <v>0</v>
      </c>
      <c r="D59" s="41">
        <v>0</v>
      </c>
      <c r="E59" s="41">
        <v>0</v>
      </c>
      <c r="F59" s="41">
        <v>0</v>
      </c>
      <c r="G59" s="48">
        <v>30002</v>
      </c>
    </row>
    <row r="60" spans="1:7" x14ac:dyDescent="0.25">
      <c r="A60" s="48">
        <v>300020972</v>
      </c>
      <c r="B60" s="41" t="s">
        <v>118</v>
      </c>
      <c r="C60" s="41">
        <v>0</v>
      </c>
      <c r="D60" s="41">
        <v>0</v>
      </c>
      <c r="E60" s="41">
        <v>0</v>
      </c>
      <c r="F60" s="41">
        <v>0</v>
      </c>
      <c r="G60" s="48">
        <v>30002</v>
      </c>
    </row>
    <row r="61" spans="1:7" x14ac:dyDescent="0.25">
      <c r="A61" s="48">
        <v>300020980</v>
      </c>
      <c r="B61" s="41" t="s">
        <v>120</v>
      </c>
      <c r="C61" s="41">
        <v>2340</v>
      </c>
      <c r="D61" s="41">
        <v>7500</v>
      </c>
      <c r="E61" s="41">
        <v>7500</v>
      </c>
      <c r="F61" s="41">
        <v>-5160</v>
      </c>
      <c r="G61" s="48">
        <v>30002</v>
      </c>
    </row>
    <row r="62" spans="1:7" x14ac:dyDescent="0.25">
      <c r="A62" s="48">
        <v>300021600</v>
      </c>
      <c r="B62" s="41" t="s">
        <v>122</v>
      </c>
      <c r="C62" s="41">
        <v>0</v>
      </c>
      <c r="D62" s="41">
        <v>0</v>
      </c>
      <c r="E62" s="41">
        <v>0</v>
      </c>
      <c r="F62" s="41">
        <v>0</v>
      </c>
      <c r="G62" s="48">
        <v>30002</v>
      </c>
    </row>
    <row r="63" spans="1:7" x14ac:dyDescent="0.25">
      <c r="A63" s="48">
        <v>300022000</v>
      </c>
      <c r="B63" s="41" t="s">
        <v>124</v>
      </c>
      <c r="C63" s="41">
        <v>0</v>
      </c>
      <c r="D63" s="41">
        <v>0</v>
      </c>
      <c r="E63" s="41">
        <v>0</v>
      </c>
      <c r="F63" s="41">
        <v>0</v>
      </c>
      <c r="G63" s="48">
        <v>30002</v>
      </c>
    </row>
    <row r="64" spans="1:7" x14ac:dyDescent="0.25">
      <c r="A64" s="48">
        <v>300022421</v>
      </c>
      <c r="B64" s="41" t="s">
        <v>126</v>
      </c>
      <c r="C64" s="41">
        <v>0</v>
      </c>
      <c r="D64" s="41">
        <v>0</v>
      </c>
      <c r="E64" s="41">
        <v>0</v>
      </c>
      <c r="F64" s="41">
        <v>0</v>
      </c>
      <c r="G64" s="48">
        <v>30002</v>
      </c>
    </row>
    <row r="65" spans="1:7" x14ac:dyDescent="0.25">
      <c r="A65" s="48">
        <v>300022422</v>
      </c>
      <c r="B65" s="41" t="s">
        <v>128</v>
      </c>
      <c r="C65" s="41">
        <v>0</v>
      </c>
      <c r="D65" s="41">
        <v>0</v>
      </c>
      <c r="E65" s="41">
        <v>0</v>
      </c>
      <c r="F65" s="41">
        <v>0</v>
      </c>
      <c r="G65" s="48">
        <v>30002</v>
      </c>
    </row>
    <row r="66" spans="1:7" x14ac:dyDescent="0.25">
      <c r="A66" s="48">
        <v>300022423</v>
      </c>
      <c r="B66" s="41" t="s">
        <v>130</v>
      </c>
      <c r="C66" s="41">
        <v>2108.77</v>
      </c>
      <c r="D66" s="41">
        <v>0</v>
      </c>
      <c r="E66" s="41">
        <v>0</v>
      </c>
      <c r="F66" s="41">
        <v>2108.77</v>
      </c>
      <c r="G66" s="48">
        <v>30002</v>
      </c>
    </row>
    <row r="67" spans="1:7" x14ac:dyDescent="0.25">
      <c r="A67" s="48">
        <v>300022427</v>
      </c>
      <c r="B67" s="41" t="s">
        <v>132</v>
      </c>
      <c r="C67" s="41">
        <v>6250</v>
      </c>
      <c r="D67" s="41">
        <v>40000</v>
      </c>
      <c r="E67" s="41">
        <v>40000</v>
      </c>
      <c r="F67" s="41">
        <v>-33750</v>
      </c>
      <c r="G67" s="48">
        <v>30002</v>
      </c>
    </row>
    <row r="68" spans="1:7" x14ac:dyDescent="0.25">
      <c r="A68" s="48">
        <v>300022428</v>
      </c>
      <c r="B68" s="41" t="s">
        <v>134</v>
      </c>
      <c r="C68" s="41">
        <v>0</v>
      </c>
      <c r="D68" s="41">
        <v>0</v>
      </c>
      <c r="E68" s="41">
        <v>0</v>
      </c>
      <c r="F68" s="41">
        <v>0</v>
      </c>
      <c r="G68" s="48">
        <v>30002</v>
      </c>
    </row>
    <row r="69" spans="1:7" x14ac:dyDescent="0.25">
      <c r="A69" s="48">
        <v>300022429</v>
      </c>
      <c r="B69" s="41" t="s">
        <v>136</v>
      </c>
      <c r="C69" s="41">
        <v>85000</v>
      </c>
      <c r="D69" s="41">
        <v>13600</v>
      </c>
      <c r="E69" s="41">
        <v>13600</v>
      </c>
      <c r="F69" s="41">
        <v>71400</v>
      </c>
      <c r="G69" s="48">
        <v>30002</v>
      </c>
    </row>
    <row r="70" spans="1:7" x14ac:dyDescent="0.25">
      <c r="A70" s="48">
        <v>300022432</v>
      </c>
      <c r="B70" s="41" t="s">
        <v>138</v>
      </c>
      <c r="C70" s="41">
        <v>0</v>
      </c>
      <c r="D70" s="41">
        <v>0</v>
      </c>
      <c r="E70" s="41">
        <v>0</v>
      </c>
      <c r="F70" s="41">
        <v>0</v>
      </c>
      <c r="G70" s="48">
        <v>30002</v>
      </c>
    </row>
    <row r="71" spans="1:7" x14ac:dyDescent="0.25">
      <c r="A71" s="48">
        <v>300022434</v>
      </c>
      <c r="B71" s="41" t="s">
        <v>140</v>
      </c>
      <c r="C71" s="41">
        <v>4161.5</v>
      </c>
      <c r="D71" s="41">
        <v>4500</v>
      </c>
      <c r="E71" s="41">
        <v>4500</v>
      </c>
      <c r="F71" s="41">
        <v>-338.5</v>
      </c>
      <c r="G71" s="48">
        <v>30002</v>
      </c>
    </row>
    <row r="72" spans="1:7" x14ac:dyDescent="0.25">
      <c r="A72" s="48">
        <v>300022440</v>
      </c>
      <c r="B72" s="41" t="s">
        <v>142</v>
      </c>
      <c r="C72" s="41">
        <v>0</v>
      </c>
      <c r="D72" s="41">
        <v>0</v>
      </c>
      <c r="E72" s="41">
        <v>0</v>
      </c>
      <c r="F72" s="41">
        <v>0</v>
      </c>
      <c r="G72" s="48">
        <v>30002</v>
      </c>
    </row>
    <row r="73" spans="1:7" x14ac:dyDescent="0.25">
      <c r="A73" s="48">
        <v>300022442</v>
      </c>
      <c r="B73" s="41" t="s">
        <v>144</v>
      </c>
      <c r="C73" s="41">
        <v>0</v>
      </c>
      <c r="D73" s="41">
        <v>0</v>
      </c>
      <c r="E73" s="41">
        <v>0</v>
      </c>
      <c r="F73" s="41">
        <v>0</v>
      </c>
      <c r="G73" s="48">
        <v>30002</v>
      </c>
    </row>
    <row r="74" spans="1:7" x14ac:dyDescent="0.25">
      <c r="A74" s="48">
        <v>300022444</v>
      </c>
      <c r="B74" s="41" t="s">
        <v>146</v>
      </c>
      <c r="C74" s="41">
        <v>0</v>
      </c>
      <c r="D74" s="41">
        <v>0</v>
      </c>
      <c r="E74" s="41">
        <v>0</v>
      </c>
      <c r="F74" s="41">
        <v>0</v>
      </c>
      <c r="G74" s="48">
        <v>30002</v>
      </c>
    </row>
    <row r="75" spans="1:7" x14ac:dyDescent="0.25">
      <c r="A75" s="48">
        <v>300022445</v>
      </c>
      <c r="B75" s="41" t="s">
        <v>148</v>
      </c>
      <c r="C75" s="41">
        <v>14995.56</v>
      </c>
      <c r="D75" s="41">
        <v>40000</v>
      </c>
      <c r="E75" s="41">
        <v>40000</v>
      </c>
      <c r="F75" s="41">
        <v>-25004.44</v>
      </c>
      <c r="G75" s="48">
        <v>30002</v>
      </c>
    </row>
    <row r="76" spans="1:7" x14ac:dyDescent="0.25">
      <c r="A76" s="48">
        <v>300022446</v>
      </c>
      <c r="B76" s="41" t="s">
        <v>150</v>
      </c>
      <c r="C76" s="41">
        <v>0</v>
      </c>
      <c r="D76" s="41">
        <v>0</v>
      </c>
      <c r="E76" s="41">
        <v>0</v>
      </c>
      <c r="F76" s="41">
        <v>0</v>
      </c>
      <c r="G76" s="48">
        <v>30002</v>
      </c>
    </row>
    <row r="77" spans="1:7" x14ac:dyDescent="0.25">
      <c r="A77" s="48">
        <v>300022451</v>
      </c>
      <c r="B77" s="41" t="s">
        <v>152</v>
      </c>
      <c r="C77" s="41">
        <v>0</v>
      </c>
      <c r="D77" s="41">
        <v>0</v>
      </c>
      <c r="E77" s="41">
        <v>0</v>
      </c>
      <c r="F77" s="41">
        <v>0</v>
      </c>
      <c r="G77" s="48">
        <v>30002</v>
      </c>
    </row>
    <row r="78" spans="1:7" x14ac:dyDescent="0.25">
      <c r="A78" s="48">
        <v>300022452</v>
      </c>
      <c r="B78" s="41" t="s">
        <v>154</v>
      </c>
      <c r="C78" s="41">
        <v>0</v>
      </c>
      <c r="D78" s="41">
        <v>0</v>
      </c>
      <c r="E78" s="41">
        <v>0</v>
      </c>
      <c r="F78" s="41">
        <v>0</v>
      </c>
      <c r="G78" s="48">
        <v>30002</v>
      </c>
    </row>
    <row r="79" spans="1:7" x14ac:dyDescent="0.25">
      <c r="A79" s="48">
        <v>300022454</v>
      </c>
      <c r="B79" s="41" t="s">
        <v>156</v>
      </c>
      <c r="C79" s="41">
        <v>0</v>
      </c>
      <c r="D79" s="41">
        <v>0</v>
      </c>
      <c r="E79" s="41">
        <v>0</v>
      </c>
      <c r="F79" s="41">
        <v>0</v>
      </c>
      <c r="G79" s="48">
        <v>30002</v>
      </c>
    </row>
    <row r="80" spans="1:7" x14ac:dyDescent="0.25">
      <c r="A80" s="48">
        <v>300022455</v>
      </c>
      <c r="B80" s="41" t="s">
        <v>158</v>
      </c>
      <c r="C80" s="41">
        <v>-45</v>
      </c>
      <c r="D80" s="41">
        <v>0</v>
      </c>
      <c r="E80" s="41">
        <v>0</v>
      </c>
      <c r="F80" s="41">
        <v>-45</v>
      </c>
      <c r="G80" s="48">
        <v>30002</v>
      </c>
    </row>
    <row r="81" spans="1:7" x14ac:dyDescent="0.25">
      <c r="A81" s="48">
        <v>300022500</v>
      </c>
      <c r="B81" s="41" t="s">
        <v>160</v>
      </c>
      <c r="C81" s="41">
        <v>0</v>
      </c>
      <c r="D81" s="41">
        <v>0</v>
      </c>
      <c r="E81" s="41">
        <v>0</v>
      </c>
      <c r="F81" s="41">
        <v>0</v>
      </c>
      <c r="G81" s="48">
        <v>30002</v>
      </c>
    </row>
    <row r="82" spans="1:7" x14ac:dyDescent="0.25">
      <c r="A82" s="48">
        <v>300022504</v>
      </c>
      <c r="B82" s="41" t="s">
        <v>162</v>
      </c>
      <c r="C82" s="41">
        <v>0</v>
      </c>
      <c r="D82" s="41">
        <v>0</v>
      </c>
      <c r="E82" s="41">
        <v>0</v>
      </c>
      <c r="F82" s="41">
        <v>0</v>
      </c>
      <c r="G82" s="48">
        <v>30002</v>
      </c>
    </row>
    <row r="83" spans="1:7" x14ac:dyDescent="0.25">
      <c r="A83" s="48">
        <v>300022510</v>
      </c>
      <c r="B83" s="41" t="s">
        <v>164</v>
      </c>
      <c r="C83" s="41">
        <v>0</v>
      </c>
      <c r="D83" s="41">
        <v>0</v>
      </c>
      <c r="E83" s="41">
        <v>0</v>
      </c>
      <c r="F83" s="41">
        <v>0</v>
      </c>
      <c r="G83" s="48">
        <v>30002</v>
      </c>
    </row>
    <row r="84" spans="1:7" x14ac:dyDescent="0.25">
      <c r="A84" s="48">
        <v>300022520</v>
      </c>
      <c r="B84" s="41" t="s">
        <v>166</v>
      </c>
      <c r="C84" s="41">
        <v>0</v>
      </c>
      <c r="D84" s="41">
        <v>0</v>
      </c>
      <c r="E84" s="41">
        <v>0</v>
      </c>
      <c r="F84" s="41">
        <v>0</v>
      </c>
      <c r="G84" s="48">
        <v>30002</v>
      </c>
    </row>
    <row r="85" spans="1:7" x14ac:dyDescent="0.25">
      <c r="A85" s="48">
        <v>300022524</v>
      </c>
      <c r="B85" s="41" t="s">
        <v>168</v>
      </c>
      <c r="C85" s="41">
        <v>0</v>
      </c>
      <c r="D85" s="41">
        <v>0</v>
      </c>
      <c r="E85" s="41">
        <v>0</v>
      </c>
      <c r="F85" s="41">
        <v>0</v>
      </c>
      <c r="G85" s="48">
        <v>30002</v>
      </c>
    </row>
    <row r="86" spans="1:7" x14ac:dyDescent="0.25">
      <c r="A86" s="48">
        <v>300022706</v>
      </c>
      <c r="B86" s="41" t="s">
        <v>170</v>
      </c>
      <c r="C86" s="41">
        <v>0</v>
      </c>
      <c r="D86" s="41">
        <v>100</v>
      </c>
      <c r="E86" s="41">
        <v>100</v>
      </c>
      <c r="F86" s="41">
        <v>-100</v>
      </c>
      <c r="G86" s="48">
        <v>30002</v>
      </c>
    </row>
    <row r="87" spans="1:7" x14ac:dyDescent="0.25">
      <c r="A87" s="48">
        <v>300022900</v>
      </c>
      <c r="B87" s="41" t="s">
        <v>172</v>
      </c>
      <c r="C87" s="41">
        <v>0</v>
      </c>
      <c r="D87" s="41">
        <v>0</v>
      </c>
      <c r="E87" s="41">
        <v>0</v>
      </c>
      <c r="F87" s="41">
        <v>0</v>
      </c>
      <c r="G87" s="48">
        <v>30002</v>
      </c>
    </row>
    <row r="88" spans="1:7" x14ac:dyDescent="0.25">
      <c r="A88" s="48">
        <v>300024600</v>
      </c>
      <c r="B88" s="41" t="s">
        <v>174</v>
      </c>
      <c r="C88" s="41">
        <v>0</v>
      </c>
      <c r="D88" s="41">
        <v>0</v>
      </c>
      <c r="E88" s="41">
        <v>0</v>
      </c>
      <c r="F88" s="41">
        <v>0</v>
      </c>
      <c r="G88" s="48">
        <v>30002</v>
      </c>
    </row>
    <row r="89" spans="1:7" x14ac:dyDescent="0.25">
      <c r="A89" s="48">
        <v>300024610</v>
      </c>
      <c r="B89" s="41" t="s">
        <v>176</v>
      </c>
      <c r="C89" s="41">
        <v>0</v>
      </c>
      <c r="D89" s="41">
        <v>0</v>
      </c>
      <c r="E89" s="41">
        <v>0</v>
      </c>
      <c r="F89" s="41">
        <v>0</v>
      </c>
      <c r="G89" s="48">
        <v>30002</v>
      </c>
    </row>
    <row r="90" spans="1:7" x14ac:dyDescent="0.25">
      <c r="A90" s="48">
        <v>300024611</v>
      </c>
      <c r="B90" s="41" t="s">
        <v>178</v>
      </c>
      <c r="C90" s="41">
        <v>0</v>
      </c>
      <c r="D90" s="41">
        <v>0</v>
      </c>
      <c r="E90" s="41">
        <v>0</v>
      </c>
      <c r="F90" s="41">
        <v>0</v>
      </c>
      <c r="G90" s="48">
        <v>30002</v>
      </c>
    </row>
    <row r="91" spans="1:7" x14ac:dyDescent="0.25">
      <c r="A91" s="48">
        <v>300024612</v>
      </c>
      <c r="B91" s="41" t="s">
        <v>180</v>
      </c>
      <c r="C91" s="41">
        <v>0</v>
      </c>
      <c r="D91" s="41">
        <v>0</v>
      </c>
      <c r="E91" s="41">
        <v>0</v>
      </c>
      <c r="F91" s="41">
        <v>0</v>
      </c>
      <c r="G91" s="48">
        <v>30002</v>
      </c>
    </row>
    <row r="92" spans="1:7" x14ac:dyDescent="0.25">
      <c r="A92" s="48">
        <v>300024618</v>
      </c>
      <c r="B92" s="41" t="s">
        <v>182</v>
      </c>
      <c r="C92" s="41">
        <v>0</v>
      </c>
      <c r="D92" s="41">
        <v>0</v>
      </c>
      <c r="E92" s="41">
        <v>0</v>
      </c>
      <c r="F92" s="41">
        <v>0</v>
      </c>
      <c r="G92" s="48">
        <v>30002</v>
      </c>
    </row>
    <row r="93" spans="1:7" x14ac:dyDescent="0.25">
      <c r="A93" s="48">
        <v>300024621</v>
      </c>
      <c r="B93" s="41" t="s">
        <v>184</v>
      </c>
      <c r="C93" s="41">
        <v>0</v>
      </c>
      <c r="D93" s="41">
        <v>0</v>
      </c>
      <c r="E93" s="41">
        <v>0</v>
      </c>
      <c r="F93" s="41">
        <v>0</v>
      </c>
      <c r="G93" s="48">
        <v>30002</v>
      </c>
    </row>
    <row r="94" spans="1:7" x14ac:dyDescent="0.25">
      <c r="A94" s="48">
        <v>300024631</v>
      </c>
      <c r="B94" s="41" t="s">
        <v>186</v>
      </c>
      <c r="C94" s="41">
        <v>0</v>
      </c>
      <c r="D94" s="41">
        <v>0</v>
      </c>
      <c r="E94" s="41">
        <v>0</v>
      </c>
      <c r="F94" s="41">
        <v>0</v>
      </c>
      <c r="G94" s="48">
        <v>30002</v>
      </c>
    </row>
    <row r="95" spans="1:7" x14ac:dyDescent="0.25">
      <c r="A95" s="48">
        <v>300025007</v>
      </c>
      <c r="B95" s="41" t="s">
        <v>188</v>
      </c>
      <c r="C95" s="41">
        <v>0</v>
      </c>
      <c r="D95" s="41">
        <v>0</v>
      </c>
      <c r="E95" s="41">
        <v>0</v>
      </c>
      <c r="F95" s="41">
        <v>0</v>
      </c>
      <c r="G95" s="48">
        <v>30002</v>
      </c>
    </row>
    <row r="96" spans="1:7" x14ac:dyDescent="0.25">
      <c r="A96" s="48">
        <v>300025027</v>
      </c>
      <c r="B96" s="41" t="s">
        <v>190</v>
      </c>
      <c r="C96" s="41">
        <v>0</v>
      </c>
      <c r="D96" s="41">
        <v>0</v>
      </c>
      <c r="E96" s="41">
        <v>0</v>
      </c>
      <c r="F96" s="41">
        <v>0</v>
      </c>
      <c r="G96" s="48">
        <v>30002</v>
      </c>
    </row>
    <row r="97" spans="1:7" x14ac:dyDescent="0.25">
      <c r="A97" s="48">
        <v>300025038</v>
      </c>
      <c r="B97" s="41" t="s">
        <v>192</v>
      </c>
      <c r="C97" s="41">
        <v>0</v>
      </c>
      <c r="D97" s="41">
        <v>0</v>
      </c>
      <c r="E97" s="41">
        <v>0</v>
      </c>
      <c r="F97" s="41">
        <v>0</v>
      </c>
      <c r="G97" s="48">
        <v>30002</v>
      </c>
    </row>
    <row r="98" spans="1:7" x14ac:dyDescent="0.25">
      <c r="A98" s="48">
        <v>300025114</v>
      </c>
      <c r="B98" s="41" t="s">
        <v>194</v>
      </c>
      <c r="C98" s="41">
        <v>0</v>
      </c>
      <c r="D98" s="41">
        <v>0</v>
      </c>
      <c r="E98" s="41">
        <v>0</v>
      </c>
      <c r="F98" s="41">
        <v>0</v>
      </c>
      <c r="G98" s="48">
        <v>30002</v>
      </c>
    </row>
    <row r="99" spans="1:7" x14ac:dyDescent="0.25">
      <c r="A99" s="48">
        <v>300025147</v>
      </c>
      <c r="B99" s="41" t="s">
        <v>196</v>
      </c>
      <c r="C99" s="41">
        <v>0</v>
      </c>
      <c r="D99" s="41">
        <v>0</v>
      </c>
      <c r="E99" s="41">
        <v>0</v>
      </c>
      <c r="F99" s="41">
        <v>0</v>
      </c>
      <c r="G99" s="48">
        <v>30002</v>
      </c>
    </row>
    <row r="100" spans="1:7" x14ac:dyDescent="0.25">
      <c r="A100" s="48">
        <v>300025148</v>
      </c>
      <c r="B100" s="41" t="s">
        <v>198</v>
      </c>
      <c r="C100" s="41">
        <v>0</v>
      </c>
      <c r="D100" s="41">
        <v>0</v>
      </c>
      <c r="E100" s="41">
        <v>0</v>
      </c>
      <c r="F100" s="41">
        <v>0</v>
      </c>
      <c r="G100" s="48">
        <v>30002</v>
      </c>
    </row>
    <row r="101" spans="1:7" x14ac:dyDescent="0.25">
      <c r="A101" s="48">
        <v>300025156</v>
      </c>
      <c r="B101" s="41" t="s">
        <v>200</v>
      </c>
      <c r="C101" s="41">
        <v>0</v>
      </c>
      <c r="D101" s="41">
        <v>0</v>
      </c>
      <c r="E101" s="41">
        <v>0</v>
      </c>
      <c r="F101" s="41">
        <v>0</v>
      </c>
      <c r="G101" s="48">
        <v>30002</v>
      </c>
    </row>
    <row r="102" spans="1:7" x14ac:dyDescent="0.25">
      <c r="A102" s="48">
        <v>300025164</v>
      </c>
      <c r="B102" s="41" t="s">
        <v>202</v>
      </c>
      <c r="C102" s="41">
        <v>0</v>
      </c>
      <c r="D102" s="41">
        <v>0</v>
      </c>
      <c r="E102" s="41">
        <v>0</v>
      </c>
      <c r="F102" s="41">
        <v>0</v>
      </c>
      <c r="G102" s="48">
        <v>30002</v>
      </c>
    </row>
    <row r="103" spans="1:7" x14ac:dyDescent="0.25">
      <c r="A103" s="48">
        <v>300025167</v>
      </c>
      <c r="B103" s="41" t="s">
        <v>204</v>
      </c>
      <c r="C103" s="41">
        <v>0</v>
      </c>
      <c r="D103" s="41">
        <v>0</v>
      </c>
      <c r="E103" s="41">
        <v>0</v>
      </c>
      <c r="F103" s="41">
        <v>0</v>
      </c>
      <c r="G103" s="48">
        <v>30002</v>
      </c>
    </row>
    <row r="104" spans="1:7" x14ac:dyDescent="0.25">
      <c r="A104" s="48">
        <v>300025531</v>
      </c>
      <c r="B104" s="41" t="s">
        <v>206</v>
      </c>
      <c r="C104" s="41">
        <v>0</v>
      </c>
      <c r="D104" s="41">
        <v>0</v>
      </c>
      <c r="E104" s="41">
        <v>0</v>
      </c>
      <c r="F104" s="41">
        <v>0</v>
      </c>
      <c r="G104" s="48">
        <v>30002</v>
      </c>
    </row>
    <row r="105" spans="1:7" x14ac:dyDescent="0.25">
      <c r="A105" s="48">
        <v>300025532</v>
      </c>
      <c r="B105" s="41" t="s">
        <v>208</v>
      </c>
      <c r="C105" s="41">
        <v>0</v>
      </c>
      <c r="D105" s="41">
        <v>0</v>
      </c>
      <c r="E105" s="41">
        <v>0</v>
      </c>
      <c r="F105" s="41">
        <v>0</v>
      </c>
      <c r="G105" s="48">
        <v>30002</v>
      </c>
    </row>
    <row r="106" spans="1:7" x14ac:dyDescent="0.25">
      <c r="A106" s="48">
        <v>300025902</v>
      </c>
      <c r="B106" s="41" t="s">
        <v>210</v>
      </c>
      <c r="C106" s="41">
        <v>0</v>
      </c>
      <c r="D106" s="41">
        <v>0</v>
      </c>
      <c r="E106" s="41">
        <v>0</v>
      </c>
      <c r="F106" s="41">
        <v>0</v>
      </c>
      <c r="G106" s="48">
        <v>30002</v>
      </c>
    </row>
    <row r="107" spans="1:7" x14ac:dyDescent="0.25">
      <c r="A107" s="48">
        <v>300025912</v>
      </c>
      <c r="B107" s="41" t="s">
        <v>212</v>
      </c>
      <c r="C107" s="41">
        <v>0</v>
      </c>
      <c r="D107" s="41">
        <v>0</v>
      </c>
      <c r="E107" s="41">
        <v>0</v>
      </c>
      <c r="F107" s="41">
        <v>0</v>
      </c>
      <c r="G107" s="48">
        <v>30002</v>
      </c>
    </row>
    <row r="108" spans="1:7" x14ac:dyDescent="0.25">
      <c r="A108" s="48">
        <v>300025913</v>
      </c>
      <c r="B108" s="41" t="s">
        <v>214</v>
      </c>
      <c r="C108" s="41">
        <v>0</v>
      </c>
      <c r="D108" s="41">
        <v>0</v>
      </c>
      <c r="E108" s="41">
        <v>0</v>
      </c>
      <c r="F108" s="41">
        <v>0</v>
      </c>
      <c r="G108" s="48">
        <v>30002</v>
      </c>
    </row>
    <row r="109" spans="1:7" x14ac:dyDescent="0.25">
      <c r="A109" s="48">
        <v>300026002</v>
      </c>
      <c r="B109" s="41" t="s">
        <v>216</v>
      </c>
      <c r="C109" s="41">
        <v>0</v>
      </c>
      <c r="D109" s="41">
        <v>0</v>
      </c>
      <c r="E109" s="41">
        <v>0</v>
      </c>
      <c r="F109" s="41">
        <v>0</v>
      </c>
      <c r="G109" s="48">
        <v>30002</v>
      </c>
    </row>
    <row r="110" spans="1:7" x14ac:dyDescent="0.25">
      <c r="A110" s="48">
        <v>300026009</v>
      </c>
      <c r="B110" s="41" t="s">
        <v>218</v>
      </c>
      <c r="C110" s="41">
        <v>0</v>
      </c>
      <c r="D110" s="41">
        <v>0</v>
      </c>
      <c r="E110" s="41">
        <v>0</v>
      </c>
      <c r="F110" s="41">
        <v>0</v>
      </c>
      <c r="G110" s="48">
        <v>30002</v>
      </c>
    </row>
    <row r="111" spans="1:7" x14ac:dyDescent="0.25">
      <c r="A111" s="48">
        <v>300026010</v>
      </c>
      <c r="B111" s="41" t="s">
        <v>220</v>
      </c>
      <c r="C111" s="41">
        <v>0</v>
      </c>
      <c r="D111" s="41">
        <v>0</v>
      </c>
      <c r="E111" s="41">
        <v>0</v>
      </c>
      <c r="F111" s="41">
        <v>0</v>
      </c>
      <c r="G111" s="48">
        <v>30002</v>
      </c>
    </row>
    <row r="112" spans="1:7" x14ac:dyDescent="0.25">
      <c r="A112" s="48">
        <v>300026011</v>
      </c>
      <c r="B112" s="41" t="s">
        <v>222</v>
      </c>
      <c r="C112" s="41">
        <v>0</v>
      </c>
      <c r="D112" s="41">
        <v>0</v>
      </c>
      <c r="E112" s="41">
        <v>0</v>
      </c>
      <c r="F112" s="41">
        <v>0</v>
      </c>
      <c r="G112" s="48">
        <v>30002</v>
      </c>
    </row>
    <row r="113" spans="1:7" x14ac:dyDescent="0.25">
      <c r="A113" s="48">
        <v>300026013</v>
      </c>
      <c r="B113" s="41" t="s">
        <v>224</v>
      </c>
      <c r="C113" s="41">
        <v>0</v>
      </c>
      <c r="D113" s="41">
        <v>0</v>
      </c>
      <c r="E113" s="41">
        <v>0</v>
      </c>
      <c r="F113" s="41">
        <v>0</v>
      </c>
      <c r="G113" s="48">
        <v>30002</v>
      </c>
    </row>
    <row r="114" spans="1:7" x14ac:dyDescent="0.25">
      <c r="A114" s="48">
        <v>300026014</v>
      </c>
      <c r="B114" s="41" t="s">
        <v>226</v>
      </c>
      <c r="C114" s="41">
        <v>0</v>
      </c>
      <c r="D114" s="41">
        <v>0</v>
      </c>
      <c r="E114" s="41">
        <v>0</v>
      </c>
      <c r="F114" s="41">
        <v>0</v>
      </c>
      <c r="G114" s="48">
        <v>30002</v>
      </c>
    </row>
    <row r="115" spans="1:7" x14ac:dyDescent="0.25">
      <c r="A115" s="48">
        <v>300029014</v>
      </c>
      <c r="B115" s="41" t="s">
        <v>228</v>
      </c>
      <c r="C115" s="41">
        <v>0</v>
      </c>
      <c r="D115" s="41">
        <v>0</v>
      </c>
      <c r="E115" s="41">
        <v>0</v>
      </c>
      <c r="F115" s="41">
        <v>0</v>
      </c>
      <c r="G115" s="48">
        <v>30002</v>
      </c>
    </row>
    <row r="116" spans="1:7" x14ac:dyDescent="0.25">
      <c r="A116" s="48">
        <v>300029020</v>
      </c>
      <c r="B116" s="41" t="s">
        <v>230</v>
      </c>
      <c r="C116" s="41">
        <v>0</v>
      </c>
      <c r="D116" s="41">
        <v>0</v>
      </c>
      <c r="E116" s="41">
        <v>0</v>
      </c>
      <c r="F116" s="41">
        <v>0</v>
      </c>
      <c r="G116" s="48">
        <v>30002</v>
      </c>
    </row>
    <row r="117" spans="1:7" x14ac:dyDescent="0.25">
      <c r="A117" s="48">
        <v>300029050</v>
      </c>
      <c r="B117" s="41" t="s">
        <v>232</v>
      </c>
      <c r="C117" s="41">
        <v>0</v>
      </c>
      <c r="D117" s="41">
        <v>0</v>
      </c>
      <c r="E117" s="41">
        <v>0</v>
      </c>
      <c r="F117" s="41">
        <v>0</v>
      </c>
      <c r="G117" s="48">
        <v>30002</v>
      </c>
    </row>
    <row r="118" spans="1:7" x14ac:dyDescent="0.25">
      <c r="A118" s="48">
        <v>300029051</v>
      </c>
      <c r="B118" s="41" t="s">
        <v>234</v>
      </c>
      <c r="C118" s="41">
        <v>0</v>
      </c>
      <c r="D118" s="41">
        <v>0</v>
      </c>
      <c r="E118" s="41">
        <v>0</v>
      </c>
      <c r="F118" s="41">
        <v>0</v>
      </c>
      <c r="G118" s="48">
        <v>30002</v>
      </c>
    </row>
    <row r="119" spans="1:7" x14ac:dyDescent="0.25">
      <c r="A119" s="48">
        <v>300029053</v>
      </c>
      <c r="B119" s="41" t="s">
        <v>236</v>
      </c>
      <c r="C119" s="41">
        <v>0</v>
      </c>
      <c r="D119" s="41">
        <v>0</v>
      </c>
      <c r="E119" s="41">
        <v>0</v>
      </c>
      <c r="F119" s="41">
        <v>0</v>
      </c>
      <c r="G119" s="48">
        <v>30002</v>
      </c>
    </row>
    <row r="120" spans="1:7" x14ac:dyDescent="0.25">
      <c r="A120" s="48">
        <v>300029054</v>
      </c>
      <c r="B120" s="41" t="s">
        <v>238</v>
      </c>
      <c r="C120" s="41">
        <v>0</v>
      </c>
      <c r="D120" s="41">
        <v>0</v>
      </c>
      <c r="E120" s="41">
        <v>0</v>
      </c>
      <c r="F120" s="41">
        <v>0</v>
      </c>
      <c r="G120" s="48">
        <v>30002</v>
      </c>
    </row>
    <row r="121" spans="1:7" x14ac:dyDescent="0.25">
      <c r="A121" s="48">
        <v>300029055</v>
      </c>
      <c r="B121" s="41" t="s">
        <v>240</v>
      </c>
      <c r="C121" s="41">
        <v>0</v>
      </c>
      <c r="D121" s="41">
        <v>0</v>
      </c>
      <c r="E121" s="41">
        <v>0</v>
      </c>
      <c r="F121" s="41">
        <v>0</v>
      </c>
      <c r="G121" s="48">
        <v>30002</v>
      </c>
    </row>
    <row r="122" spans="1:7" x14ac:dyDescent="0.25">
      <c r="A122" s="48">
        <v>300029068</v>
      </c>
      <c r="B122" s="41" t="s">
        <v>126</v>
      </c>
      <c r="C122" s="41">
        <v>0</v>
      </c>
      <c r="D122" s="41">
        <v>0</v>
      </c>
      <c r="E122" s="41">
        <v>0</v>
      </c>
      <c r="F122" s="41">
        <v>0</v>
      </c>
      <c r="G122" s="48">
        <v>30002</v>
      </c>
    </row>
    <row r="123" spans="1:7" x14ac:dyDescent="0.25">
      <c r="A123" s="48">
        <v>300029092</v>
      </c>
      <c r="B123" s="41" t="s">
        <v>243</v>
      </c>
      <c r="C123" s="41">
        <v>0</v>
      </c>
      <c r="D123" s="41">
        <v>0</v>
      </c>
      <c r="E123" s="41">
        <v>0</v>
      </c>
      <c r="F123" s="41">
        <v>0</v>
      </c>
      <c r="G123" s="48">
        <v>30002</v>
      </c>
    </row>
    <row r="124" spans="1:7" x14ac:dyDescent="0.25">
      <c r="A124" s="48">
        <v>300029110</v>
      </c>
      <c r="B124" s="41" t="s">
        <v>245</v>
      </c>
      <c r="C124" s="41">
        <v>0</v>
      </c>
      <c r="D124" s="41">
        <v>0</v>
      </c>
      <c r="E124" s="41">
        <v>0</v>
      </c>
      <c r="F124" s="41">
        <v>0</v>
      </c>
      <c r="G124" s="48">
        <v>30002</v>
      </c>
    </row>
    <row r="125" spans="1:7" x14ac:dyDescent="0.25">
      <c r="A125" s="48">
        <v>300029111</v>
      </c>
      <c r="B125" s="41" t="s">
        <v>247</v>
      </c>
      <c r="C125" s="41">
        <v>0</v>
      </c>
      <c r="D125" s="41">
        <v>0</v>
      </c>
      <c r="E125" s="41">
        <v>0</v>
      </c>
      <c r="F125" s="41">
        <v>0</v>
      </c>
      <c r="G125" s="48">
        <v>30002</v>
      </c>
    </row>
    <row r="126" spans="1:7" x14ac:dyDescent="0.25">
      <c r="A126" s="48">
        <v>300029114</v>
      </c>
      <c r="B126" s="41" t="s">
        <v>249</v>
      </c>
      <c r="C126" s="41">
        <v>0</v>
      </c>
      <c r="D126" s="41">
        <v>0</v>
      </c>
      <c r="E126" s="41">
        <v>0</v>
      </c>
      <c r="F126" s="41">
        <v>0</v>
      </c>
      <c r="G126" s="48">
        <v>30002</v>
      </c>
    </row>
    <row r="127" spans="1:7" x14ac:dyDescent="0.25">
      <c r="A127" s="48">
        <v>300029201</v>
      </c>
      <c r="B127" s="41" t="s">
        <v>251</v>
      </c>
      <c r="C127" s="41">
        <v>0</v>
      </c>
      <c r="D127" s="41">
        <v>0</v>
      </c>
      <c r="E127" s="41">
        <v>0</v>
      </c>
      <c r="F127" s="41">
        <v>0</v>
      </c>
      <c r="G127" s="48">
        <v>30002</v>
      </c>
    </row>
    <row r="128" spans="1:7" x14ac:dyDescent="0.25">
      <c r="A128" s="48">
        <v>300029208</v>
      </c>
      <c r="B128" s="41" t="s">
        <v>253</v>
      </c>
      <c r="C128" s="41">
        <v>0</v>
      </c>
      <c r="D128" s="41">
        <v>0</v>
      </c>
      <c r="E128" s="41">
        <v>0</v>
      </c>
      <c r="F128" s="41">
        <v>0</v>
      </c>
      <c r="G128" s="48">
        <v>30002</v>
      </c>
    </row>
    <row r="129" spans="1:7" x14ac:dyDescent="0.25">
      <c r="A129" s="48">
        <v>300029213</v>
      </c>
      <c r="B129" s="41" t="s">
        <v>255</v>
      </c>
      <c r="C129" s="41">
        <v>0</v>
      </c>
      <c r="D129" s="41">
        <v>0</v>
      </c>
      <c r="E129" s="41">
        <v>0</v>
      </c>
      <c r="F129" s="41">
        <v>0</v>
      </c>
      <c r="G129" s="48">
        <v>30002</v>
      </c>
    </row>
    <row r="130" spans="1:7" x14ac:dyDescent="0.25">
      <c r="A130" s="48">
        <v>300029356</v>
      </c>
      <c r="B130" s="41" t="s">
        <v>257</v>
      </c>
      <c r="C130" s="41">
        <v>0</v>
      </c>
      <c r="D130" s="41">
        <v>0</v>
      </c>
      <c r="E130" s="41">
        <v>0</v>
      </c>
      <c r="F130" s="41">
        <v>0</v>
      </c>
      <c r="G130" s="48">
        <v>30002</v>
      </c>
    </row>
    <row r="131" spans="1:7" x14ac:dyDescent="0.25">
      <c r="A131" s="48">
        <v>300029361</v>
      </c>
      <c r="B131" s="41" t="s">
        <v>259</v>
      </c>
      <c r="C131" s="41">
        <v>0</v>
      </c>
      <c r="D131" s="41">
        <v>0</v>
      </c>
      <c r="E131" s="41">
        <v>0</v>
      </c>
      <c r="F131" s="41">
        <v>0</v>
      </c>
      <c r="G131" s="48">
        <v>30002</v>
      </c>
    </row>
    <row r="132" spans="1:7" x14ac:dyDescent="0.25">
      <c r="A132" s="48">
        <v>300029552</v>
      </c>
      <c r="B132" s="41" t="s">
        <v>261</v>
      </c>
      <c r="C132" s="41">
        <v>0</v>
      </c>
      <c r="D132" s="41">
        <v>0</v>
      </c>
      <c r="E132" s="41">
        <v>0</v>
      </c>
      <c r="F132" s="41">
        <v>0</v>
      </c>
      <c r="G132" s="48">
        <v>30002</v>
      </c>
    </row>
    <row r="133" spans="1:7" x14ac:dyDescent="0.25">
      <c r="A133" s="48">
        <v>300029600</v>
      </c>
      <c r="B133" s="41" t="s">
        <v>263</v>
      </c>
      <c r="C133" s="41">
        <v>0</v>
      </c>
      <c r="D133" s="41">
        <v>0</v>
      </c>
      <c r="E133" s="41">
        <v>0</v>
      </c>
      <c r="F133" s="41">
        <v>0</v>
      </c>
      <c r="G133" s="48">
        <v>30002</v>
      </c>
    </row>
    <row r="134" spans="1:7" x14ac:dyDescent="0.25">
      <c r="A134" s="48">
        <v>300029800</v>
      </c>
      <c r="B134" s="41" t="s">
        <v>2748</v>
      </c>
      <c r="C134" s="41">
        <v>0</v>
      </c>
      <c r="D134" s="41">
        <v>0</v>
      </c>
      <c r="E134" s="41">
        <v>0</v>
      </c>
      <c r="F134" s="41">
        <v>0</v>
      </c>
      <c r="G134" s="48">
        <v>30002</v>
      </c>
    </row>
    <row r="135" spans="1:7" x14ac:dyDescent="0.25">
      <c r="A135" s="48">
        <v>300029801</v>
      </c>
      <c r="B135" s="41" t="s">
        <v>265</v>
      </c>
      <c r="C135" s="41">
        <v>0</v>
      </c>
      <c r="D135" s="41">
        <v>0</v>
      </c>
      <c r="E135" s="41">
        <v>0</v>
      </c>
      <c r="F135" s="41">
        <v>0</v>
      </c>
      <c r="G135" s="48">
        <v>30002</v>
      </c>
    </row>
    <row r="136" spans="1:7" x14ac:dyDescent="0.25">
      <c r="A136" s="48">
        <v>300029802</v>
      </c>
      <c r="B136" s="41" t="s">
        <v>2749</v>
      </c>
      <c r="C136" s="41">
        <v>0</v>
      </c>
      <c r="D136" s="41">
        <v>0</v>
      </c>
      <c r="E136" s="41">
        <v>0</v>
      </c>
      <c r="F136" s="41">
        <v>0</v>
      </c>
      <c r="G136" s="48">
        <v>30002</v>
      </c>
    </row>
    <row r="137" spans="1:7" x14ac:dyDescent="0.25">
      <c r="A137" s="48">
        <v>300029805</v>
      </c>
      <c r="B137" s="41" t="s">
        <v>267</v>
      </c>
      <c r="C137" s="41">
        <v>0</v>
      </c>
      <c r="D137" s="41">
        <v>0</v>
      </c>
      <c r="E137" s="41">
        <v>0</v>
      </c>
      <c r="F137" s="41">
        <v>0</v>
      </c>
      <c r="G137" s="48">
        <v>30002</v>
      </c>
    </row>
    <row r="138" spans="1:7" x14ac:dyDescent="0.25">
      <c r="A138" s="48">
        <v>300029821</v>
      </c>
      <c r="B138" s="41" t="s">
        <v>269</v>
      </c>
      <c r="C138" s="41">
        <v>0</v>
      </c>
      <c r="D138" s="41">
        <v>0</v>
      </c>
      <c r="E138" s="41">
        <v>0</v>
      </c>
      <c r="F138" s="41">
        <v>0</v>
      </c>
      <c r="G138" s="48">
        <v>30002</v>
      </c>
    </row>
    <row r="139" spans="1:7" x14ac:dyDescent="0.25">
      <c r="A139" s="48">
        <v>300029829</v>
      </c>
      <c r="B139" s="41" t="s">
        <v>271</v>
      </c>
      <c r="C139" s="41">
        <v>0</v>
      </c>
      <c r="D139" s="41">
        <v>0</v>
      </c>
      <c r="E139" s="41">
        <v>0</v>
      </c>
      <c r="F139" s="41">
        <v>0</v>
      </c>
      <c r="G139" s="48">
        <v>30002</v>
      </c>
    </row>
    <row r="140" spans="1:7" x14ac:dyDescent="0.25">
      <c r="A140" s="48">
        <v>300029843</v>
      </c>
      <c r="B140" s="41" t="s">
        <v>273</v>
      </c>
      <c r="C140" s="41">
        <v>0</v>
      </c>
      <c r="D140" s="41">
        <v>0</v>
      </c>
      <c r="E140" s="41">
        <v>0</v>
      </c>
      <c r="F140" s="41">
        <v>0</v>
      </c>
      <c r="G140" s="48">
        <v>30002</v>
      </c>
    </row>
    <row r="141" spans="1:7" x14ac:dyDescent="0.25">
      <c r="A141" s="48">
        <v>300029846</v>
      </c>
      <c r="B141" s="41" t="s">
        <v>275</v>
      </c>
      <c r="C141" s="41">
        <v>0</v>
      </c>
      <c r="D141" s="41">
        <v>0</v>
      </c>
      <c r="E141" s="41">
        <v>0</v>
      </c>
      <c r="F141" s="41">
        <v>0</v>
      </c>
      <c r="G141" s="48">
        <v>30002</v>
      </c>
    </row>
    <row r="142" spans="1:7" x14ac:dyDescent="0.25">
      <c r="A142" s="48">
        <v>300029850</v>
      </c>
      <c r="B142" s="41" t="s">
        <v>277</v>
      </c>
      <c r="C142" s="41">
        <v>0</v>
      </c>
      <c r="D142" s="41">
        <v>0</v>
      </c>
      <c r="E142" s="41">
        <v>0</v>
      </c>
      <c r="F142" s="41">
        <v>0</v>
      </c>
      <c r="G142" s="48">
        <v>30002</v>
      </c>
    </row>
    <row r="143" spans="1:7" x14ac:dyDescent="0.25">
      <c r="A143" s="48">
        <v>300030102</v>
      </c>
      <c r="B143" s="41" t="s">
        <v>2796</v>
      </c>
      <c r="C143" s="41">
        <v>0</v>
      </c>
      <c r="D143" s="41">
        <v>513000</v>
      </c>
      <c r="E143" s="41">
        <v>513000</v>
      </c>
      <c r="F143" s="41">
        <v>-513000</v>
      </c>
      <c r="G143" s="48">
        <v>30003</v>
      </c>
    </row>
    <row r="144" spans="1:7" x14ac:dyDescent="0.25">
      <c r="A144" s="48">
        <v>300030120</v>
      </c>
      <c r="B144" s="41" t="s">
        <v>279</v>
      </c>
      <c r="C144" s="41">
        <v>0</v>
      </c>
      <c r="D144" s="41">
        <v>0</v>
      </c>
      <c r="E144" s="41">
        <v>0</v>
      </c>
      <c r="F144" s="41">
        <v>0</v>
      </c>
      <c r="G144" s="48">
        <v>30003</v>
      </c>
    </row>
    <row r="145" spans="1:7" x14ac:dyDescent="0.25">
      <c r="A145" s="48">
        <v>300030400</v>
      </c>
      <c r="B145" s="41" t="s">
        <v>281</v>
      </c>
      <c r="C145" s="41">
        <v>0</v>
      </c>
      <c r="D145" s="41">
        <v>0</v>
      </c>
      <c r="E145" s="41">
        <v>0</v>
      </c>
      <c r="F145" s="41">
        <v>0</v>
      </c>
      <c r="G145" s="48">
        <v>30003</v>
      </c>
    </row>
    <row r="146" spans="1:7" x14ac:dyDescent="0.25">
      <c r="A146" s="48">
        <v>300030700</v>
      </c>
      <c r="B146" s="41" t="s">
        <v>283</v>
      </c>
      <c r="C146" s="41">
        <v>0</v>
      </c>
      <c r="D146" s="41">
        <v>0</v>
      </c>
      <c r="E146" s="41">
        <v>0</v>
      </c>
      <c r="F146" s="41">
        <v>0</v>
      </c>
      <c r="G146" s="48">
        <v>30003</v>
      </c>
    </row>
    <row r="147" spans="1:7" x14ac:dyDescent="0.25">
      <c r="A147" s="48">
        <v>300030800</v>
      </c>
      <c r="B147" s="41" t="s">
        <v>285</v>
      </c>
      <c r="C147" s="41">
        <v>0</v>
      </c>
      <c r="D147" s="41">
        <v>0</v>
      </c>
      <c r="E147" s="41">
        <v>0</v>
      </c>
      <c r="F147" s="41">
        <v>0</v>
      </c>
      <c r="G147" s="48">
        <v>30003</v>
      </c>
    </row>
    <row r="148" spans="1:7" x14ac:dyDescent="0.25">
      <c r="A148" s="48">
        <v>300030915</v>
      </c>
      <c r="B148" s="41" t="s">
        <v>287</v>
      </c>
      <c r="C148" s="41">
        <v>0</v>
      </c>
      <c r="D148" s="41">
        <v>0</v>
      </c>
      <c r="E148" s="41">
        <v>0</v>
      </c>
      <c r="F148" s="41">
        <v>0</v>
      </c>
      <c r="G148" s="48">
        <v>30003</v>
      </c>
    </row>
    <row r="149" spans="1:7" x14ac:dyDescent="0.25">
      <c r="A149" s="48">
        <v>300030930</v>
      </c>
      <c r="B149" s="41" t="s">
        <v>289</v>
      </c>
      <c r="C149" s="41">
        <v>0</v>
      </c>
      <c r="D149" s="41">
        <v>0</v>
      </c>
      <c r="E149" s="41">
        <v>0</v>
      </c>
      <c r="F149" s="41">
        <v>0</v>
      </c>
      <c r="G149" s="48">
        <v>30003</v>
      </c>
    </row>
    <row r="150" spans="1:7" x14ac:dyDescent="0.25">
      <c r="A150" s="48">
        <v>300030975</v>
      </c>
      <c r="B150" s="41" t="s">
        <v>291</v>
      </c>
      <c r="C150" s="41">
        <v>0</v>
      </c>
      <c r="D150" s="41">
        <v>0</v>
      </c>
      <c r="E150" s="41">
        <v>0</v>
      </c>
      <c r="F150" s="41">
        <v>0</v>
      </c>
      <c r="G150" s="48">
        <v>30003</v>
      </c>
    </row>
    <row r="151" spans="1:7" x14ac:dyDescent="0.25">
      <c r="A151" s="48">
        <v>300031500</v>
      </c>
      <c r="B151" s="41" t="s">
        <v>2815</v>
      </c>
      <c r="C151" s="41">
        <v>0</v>
      </c>
      <c r="D151" s="41">
        <v>0</v>
      </c>
      <c r="E151" s="41">
        <v>0</v>
      </c>
      <c r="F151" s="41">
        <v>0</v>
      </c>
      <c r="G151" s="48">
        <v>30003</v>
      </c>
    </row>
    <row r="152" spans="1:7" x14ac:dyDescent="0.25">
      <c r="A152" s="48">
        <v>300031600</v>
      </c>
      <c r="B152" s="41" t="s">
        <v>293</v>
      </c>
      <c r="C152" s="41">
        <v>0</v>
      </c>
      <c r="D152" s="41">
        <v>0</v>
      </c>
      <c r="E152" s="41">
        <v>0</v>
      </c>
      <c r="F152" s="41">
        <v>0</v>
      </c>
      <c r="G152" s="48">
        <v>30003</v>
      </c>
    </row>
    <row r="153" spans="1:7" x14ac:dyDescent="0.25">
      <c r="A153" s="48">
        <v>300032000</v>
      </c>
      <c r="B153" s="41" t="s">
        <v>295</v>
      </c>
      <c r="C153" s="41">
        <v>0</v>
      </c>
      <c r="D153" s="41">
        <v>0</v>
      </c>
      <c r="E153" s="41">
        <v>0</v>
      </c>
      <c r="F153" s="41">
        <v>0</v>
      </c>
      <c r="G153" s="48">
        <v>30003</v>
      </c>
    </row>
    <row r="154" spans="1:7" x14ac:dyDescent="0.25">
      <c r="A154" s="48">
        <v>300032022</v>
      </c>
      <c r="B154" s="41" t="s">
        <v>297</v>
      </c>
      <c r="C154" s="41">
        <v>0</v>
      </c>
      <c r="D154" s="41">
        <v>0</v>
      </c>
      <c r="E154" s="41">
        <v>0</v>
      </c>
      <c r="F154" s="41">
        <v>0</v>
      </c>
      <c r="G154" s="48">
        <v>30003</v>
      </c>
    </row>
    <row r="155" spans="1:7" x14ac:dyDescent="0.25">
      <c r="A155" s="48">
        <v>300032300</v>
      </c>
      <c r="B155" s="41" t="s">
        <v>299</v>
      </c>
      <c r="C155" s="41">
        <v>0</v>
      </c>
      <c r="D155" s="41">
        <v>0</v>
      </c>
      <c r="E155" s="41">
        <v>0</v>
      </c>
      <c r="F155" s="41">
        <v>0</v>
      </c>
      <c r="G155" s="48">
        <v>30003</v>
      </c>
    </row>
    <row r="156" spans="1:7" x14ac:dyDescent="0.25">
      <c r="A156" s="48">
        <v>300032427</v>
      </c>
      <c r="B156" s="41" t="s">
        <v>301</v>
      </c>
      <c r="C156" s="41">
        <v>0</v>
      </c>
      <c r="D156" s="41">
        <v>0</v>
      </c>
      <c r="E156" s="41">
        <v>0</v>
      </c>
      <c r="F156" s="41">
        <v>0</v>
      </c>
      <c r="G156" s="48">
        <v>30003</v>
      </c>
    </row>
    <row r="157" spans="1:7" x14ac:dyDescent="0.25">
      <c r="A157" s="48">
        <v>300032429</v>
      </c>
      <c r="B157" s="41" t="s">
        <v>303</v>
      </c>
      <c r="C157" s="41">
        <v>0</v>
      </c>
      <c r="D157" s="41">
        <v>0</v>
      </c>
      <c r="E157" s="41">
        <v>0</v>
      </c>
      <c r="F157" s="41">
        <v>0</v>
      </c>
      <c r="G157" s="48">
        <v>30003</v>
      </c>
    </row>
    <row r="158" spans="1:7" x14ac:dyDescent="0.25">
      <c r="A158" s="48">
        <v>300032457</v>
      </c>
      <c r="B158" s="41" t="s">
        <v>305</v>
      </c>
      <c r="C158" s="41">
        <v>0</v>
      </c>
      <c r="D158" s="41">
        <v>0</v>
      </c>
      <c r="E158" s="41">
        <v>0</v>
      </c>
      <c r="F158" s="41">
        <v>0</v>
      </c>
      <c r="G158" s="48">
        <v>30003</v>
      </c>
    </row>
    <row r="159" spans="1:7" x14ac:dyDescent="0.25">
      <c r="A159" s="48">
        <v>300032471</v>
      </c>
      <c r="B159" s="41" t="s">
        <v>2816</v>
      </c>
      <c r="C159" s="41">
        <v>0</v>
      </c>
      <c r="D159" s="41">
        <v>0</v>
      </c>
      <c r="E159" s="41">
        <v>0</v>
      </c>
      <c r="F159" s="41">
        <v>0</v>
      </c>
      <c r="G159" s="48">
        <v>30003</v>
      </c>
    </row>
    <row r="160" spans="1:7" x14ac:dyDescent="0.25">
      <c r="A160" s="48">
        <v>300032500</v>
      </c>
      <c r="B160" s="41" t="s">
        <v>307</v>
      </c>
      <c r="C160" s="41">
        <v>0</v>
      </c>
      <c r="D160" s="41">
        <v>0</v>
      </c>
      <c r="E160" s="41">
        <v>0</v>
      </c>
      <c r="F160" s="41">
        <v>0</v>
      </c>
      <c r="G160" s="48">
        <v>30003</v>
      </c>
    </row>
    <row r="161" spans="1:7" x14ac:dyDescent="0.25">
      <c r="A161" s="48">
        <v>300032503</v>
      </c>
      <c r="B161" s="41" t="s">
        <v>309</v>
      </c>
      <c r="C161" s="41">
        <v>0</v>
      </c>
      <c r="D161" s="41">
        <v>0</v>
      </c>
      <c r="E161" s="41">
        <v>0</v>
      </c>
      <c r="F161" s="41">
        <v>0</v>
      </c>
      <c r="G161" s="48">
        <v>30003</v>
      </c>
    </row>
    <row r="162" spans="1:7" x14ac:dyDescent="0.25">
      <c r="A162" s="48">
        <v>300032510</v>
      </c>
      <c r="B162" s="41" t="s">
        <v>311</v>
      </c>
      <c r="C162" s="41">
        <v>0</v>
      </c>
      <c r="D162" s="41">
        <v>0</v>
      </c>
      <c r="E162" s="41">
        <v>0</v>
      </c>
      <c r="F162" s="41">
        <v>0</v>
      </c>
      <c r="G162" s="48">
        <v>30003</v>
      </c>
    </row>
    <row r="163" spans="1:7" x14ac:dyDescent="0.25">
      <c r="A163" s="48">
        <v>300032524</v>
      </c>
      <c r="B163" s="41" t="s">
        <v>313</v>
      </c>
      <c r="C163" s="41">
        <v>0</v>
      </c>
      <c r="D163" s="41">
        <v>0</v>
      </c>
      <c r="E163" s="41">
        <v>0</v>
      </c>
      <c r="F163" s="41">
        <v>0</v>
      </c>
      <c r="G163" s="48">
        <v>30003</v>
      </c>
    </row>
    <row r="164" spans="1:7" x14ac:dyDescent="0.25">
      <c r="A164" s="48">
        <v>300032703</v>
      </c>
      <c r="B164" s="41" t="s">
        <v>315</v>
      </c>
      <c r="C164" s="41">
        <v>0</v>
      </c>
      <c r="D164" s="41">
        <v>0</v>
      </c>
      <c r="E164" s="41">
        <v>0</v>
      </c>
      <c r="F164" s="41">
        <v>0</v>
      </c>
      <c r="G164" s="48">
        <v>30003</v>
      </c>
    </row>
    <row r="165" spans="1:7" x14ac:dyDescent="0.25">
      <c r="A165" s="48">
        <v>300032706</v>
      </c>
      <c r="B165" s="41" t="s">
        <v>2817</v>
      </c>
      <c r="C165" s="41">
        <v>0</v>
      </c>
      <c r="D165" s="41">
        <v>0</v>
      </c>
      <c r="E165" s="41">
        <v>0</v>
      </c>
      <c r="F165" s="41">
        <v>0</v>
      </c>
      <c r="G165" s="48">
        <v>30003</v>
      </c>
    </row>
    <row r="166" spans="1:7" x14ac:dyDescent="0.25">
      <c r="A166" s="48">
        <v>300032801</v>
      </c>
      <c r="B166" s="41" t="s">
        <v>317</v>
      </c>
      <c r="C166" s="41">
        <v>0</v>
      </c>
      <c r="D166" s="41">
        <v>0</v>
      </c>
      <c r="E166" s="41">
        <v>0</v>
      </c>
      <c r="F166" s="41">
        <v>0</v>
      </c>
      <c r="G166" s="48">
        <v>30003</v>
      </c>
    </row>
    <row r="167" spans="1:7" x14ac:dyDescent="0.25">
      <c r="A167" s="48">
        <v>300032901</v>
      </c>
      <c r="B167" s="41" t="s">
        <v>319</v>
      </c>
      <c r="C167" s="41">
        <v>0</v>
      </c>
      <c r="D167" s="41">
        <v>0</v>
      </c>
      <c r="E167" s="41">
        <v>0</v>
      </c>
      <c r="F167" s="41">
        <v>0</v>
      </c>
      <c r="G167" s="48">
        <v>30003</v>
      </c>
    </row>
    <row r="168" spans="1:7" x14ac:dyDescent="0.25">
      <c r="A168" s="48">
        <v>300034600</v>
      </c>
      <c r="B168" s="41" t="s">
        <v>2818</v>
      </c>
      <c r="C168" s="41">
        <v>0</v>
      </c>
      <c r="D168" s="41">
        <v>0</v>
      </c>
      <c r="E168" s="41">
        <v>0</v>
      </c>
      <c r="F168" s="41">
        <v>0</v>
      </c>
      <c r="G168" s="48">
        <v>30003</v>
      </c>
    </row>
    <row r="169" spans="1:7" x14ac:dyDescent="0.25">
      <c r="A169" s="48">
        <v>300034610</v>
      </c>
      <c r="B169" s="41" t="s">
        <v>323</v>
      </c>
      <c r="C169" s="41">
        <v>0</v>
      </c>
      <c r="D169" s="41">
        <v>0</v>
      </c>
      <c r="E169" s="41">
        <v>0</v>
      </c>
      <c r="F169" s="41">
        <v>0</v>
      </c>
      <c r="G169" s="48">
        <v>30003</v>
      </c>
    </row>
    <row r="170" spans="1:7" x14ac:dyDescent="0.25">
      <c r="A170" s="48">
        <v>300034611</v>
      </c>
      <c r="B170" s="41" t="s">
        <v>325</v>
      </c>
      <c r="C170" s="41">
        <v>0</v>
      </c>
      <c r="D170" s="41">
        <v>0</v>
      </c>
      <c r="E170" s="41">
        <v>0</v>
      </c>
      <c r="F170" s="41">
        <v>0</v>
      </c>
      <c r="G170" s="48">
        <v>30003</v>
      </c>
    </row>
    <row r="171" spans="1:7" x14ac:dyDescent="0.25">
      <c r="A171" s="48">
        <v>300034618</v>
      </c>
      <c r="B171" s="41" t="s">
        <v>2819</v>
      </c>
      <c r="C171" s="41">
        <v>0</v>
      </c>
      <c r="D171" s="41">
        <v>0</v>
      </c>
      <c r="E171" s="41">
        <v>0</v>
      </c>
      <c r="F171" s="41">
        <v>0</v>
      </c>
      <c r="G171" s="48">
        <v>30003</v>
      </c>
    </row>
    <row r="172" spans="1:7" x14ac:dyDescent="0.25">
      <c r="A172" s="48">
        <v>300034619</v>
      </c>
      <c r="B172" s="41" t="s">
        <v>2820</v>
      </c>
      <c r="C172" s="41">
        <v>0</v>
      </c>
      <c r="D172" s="41">
        <v>0</v>
      </c>
      <c r="E172" s="41">
        <v>0</v>
      </c>
      <c r="F172" s="41">
        <v>0</v>
      </c>
      <c r="G172" s="48">
        <v>30003</v>
      </c>
    </row>
    <row r="173" spans="1:7" x14ac:dyDescent="0.25">
      <c r="A173" s="48">
        <v>300034621</v>
      </c>
      <c r="B173" s="41" t="s">
        <v>2821</v>
      </c>
      <c r="C173" s="41">
        <v>0</v>
      </c>
      <c r="D173" s="41">
        <v>0</v>
      </c>
      <c r="E173" s="41">
        <v>0</v>
      </c>
      <c r="F173" s="41">
        <v>0</v>
      </c>
      <c r="G173" s="48">
        <v>30003</v>
      </c>
    </row>
    <row r="174" spans="1:7" x14ac:dyDescent="0.25">
      <c r="A174" s="48">
        <v>300034622</v>
      </c>
      <c r="B174" s="41" t="s">
        <v>2822</v>
      </c>
      <c r="C174" s="41">
        <v>0</v>
      </c>
      <c r="D174" s="41">
        <v>0</v>
      </c>
      <c r="E174" s="41">
        <v>0</v>
      </c>
      <c r="F174" s="41">
        <v>0</v>
      </c>
      <c r="G174" s="48">
        <v>30003</v>
      </c>
    </row>
    <row r="175" spans="1:7" x14ac:dyDescent="0.25">
      <c r="A175" s="48">
        <v>300035112</v>
      </c>
      <c r="B175" s="41" t="s">
        <v>2797</v>
      </c>
      <c r="C175" s="41">
        <v>0</v>
      </c>
      <c r="D175" s="41">
        <v>-90600</v>
      </c>
      <c r="E175" s="41">
        <v>-90600</v>
      </c>
      <c r="F175" s="41">
        <v>90600</v>
      </c>
      <c r="G175" s="48">
        <v>30003</v>
      </c>
    </row>
    <row r="176" spans="1:7" x14ac:dyDescent="0.25">
      <c r="A176" s="48">
        <v>300035912</v>
      </c>
      <c r="B176" s="41" t="s">
        <v>2798</v>
      </c>
      <c r="C176" s="41">
        <v>0</v>
      </c>
      <c r="D176" s="41">
        <v>85000</v>
      </c>
      <c r="E176" s="41">
        <v>85000</v>
      </c>
      <c r="F176" s="41">
        <v>-85000</v>
      </c>
      <c r="G176" s="48">
        <v>30003</v>
      </c>
    </row>
    <row r="177" spans="1:7" x14ac:dyDescent="0.25">
      <c r="A177" s="48">
        <v>300036002</v>
      </c>
      <c r="B177" s="41" t="s">
        <v>2799</v>
      </c>
      <c r="C177" s="41">
        <v>0</v>
      </c>
      <c r="D177" s="41">
        <v>1053000</v>
      </c>
      <c r="E177" s="41">
        <v>1053000</v>
      </c>
      <c r="F177" s="41">
        <v>-1053000</v>
      </c>
      <c r="G177" s="48">
        <v>30003</v>
      </c>
    </row>
    <row r="178" spans="1:7" x14ac:dyDescent="0.25">
      <c r="A178" s="48">
        <v>300039800</v>
      </c>
      <c r="B178" s="41" t="s">
        <v>2800</v>
      </c>
      <c r="C178" s="41">
        <v>0</v>
      </c>
      <c r="D178" s="41">
        <v>-1195600</v>
      </c>
      <c r="E178" s="41">
        <v>-1195600</v>
      </c>
      <c r="F178" s="41">
        <v>1195600</v>
      </c>
      <c r="G178" s="48">
        <v>30003</v>
      </c>
    </row>
    <row r="179" spans="1:7" x14ac:dyDescent="0.25">
      <c r="A179" s="48">
        <v>300039850</v>
      </c>
      <c r="B179" s="41" t="s">
        <v>2801</v>
      </c>
      <c r="C179" s="41">
        <v>0</v>
      </c>
      <c r="D179" s="41">
        <v>-275040</v>
      </c>
      <c r="E179" s="41">
        <v>-275040</v>
      </c>
      <c r="F179" s="41">
        <v>275040</v>
      </c>
      <c r="G179" s="48">
        <v>30003</v>
      </c>
    </row>
    <row r="180" spans="1:7" x14ac:dyDescent="0.25">
      <c r="A180" s="48">
        <v>300040100</v>
      </c>
      <c r="B180" s="41" t="s">
        <v>331</v>
      </c>
      <c r="C180" s="41">
        <v>10816.58</v>
      </c>
      <c r="D180" s="41">
        <v>26600</v>
      </c>
      <c r="E180" s="41">
        <v>26600</v>
      </c>
      <c r="F180" s="41">
        <v>-15783.42</v>
      </c>
      <c r="G180" s="48">
        <v>30004</v>
      </c>
    </row>
    <row r="181" spans="1:7" x14ac:dyDescent="0.25">
      <c r="A181" s="48">
        <v>300040101</v>
      </c>
      <c r="B181" s="41" t="s">
        <v>333</v>
      </c>
      <c r="C181" s="41">
        <v>0</v>
      </c>
      <c r="D181" s="41">
        <v>0</v>
      </c>
      <c r="E181" s="41">
        <v>0</v>
      </c>
      <c r="F181" s="41">
        <v>0</v>
      </c>
      <c r="G181" s="48">
        <v>30004</v>
      </c>
    </row>
    <row r="182" spans="1:7" x14ac:dyDescent="0.25">
      <c r="A182" s="48">
        <v>300040102</v>
      </c>
      <c r="B182" s="41" t="s">
        <v>335</v>
      </c>
      <c r="C182" s="41">
        <v>0</v>
      </c>
      <c r="D182" s="41">
        <v>0</v>
      </c>
      <c r="E182" s="41">
        <v>0</v>
      </c>
      <c r="F182" s="41">
        <v>0</v>
      </c>
      <c r="G182" s="48">
        <v>30004</v>
      </c>
    </row>
    <row r="183" spans="1:7" x14ac:dyDescent="0.25">
      <c r="A183" s="48">
        <v>300040103</v>
      </c>
      <c r="B183" s="41" t="s">
        <v>337</v>
      </c>
      <c r="C183" s="41">
        <v>0</v>
      </c>
      <c r="D183" s="41">
        <v>0</v>
      </c>
      <c r="E183" s="41">
        <v>0</v>
      </c>
      <c r="F183" s="41">
        <v>0</v>
      </c>
      <c r="G183" s="48">
        <v>30004</v>
      </c>
    </row>
    <row r="184" spans="1:7" x14ac:dyDescent="0.25">
      <c r="A184" s="48">
        <v>300040120</v>
      </c>
      <c r="B184" s="41" t="s">
        <v>339</v>
      </c>
      <c r="C184" s="41">
        <v>0</v>
      </c>
      <c r="D184" s="41">
        <v>0</v>
      </c>
      <c r="E184" s="41">
        <v>0</v>
      </c>
      <c r="F184" s="41">
        <v>0</v>
      </c>
      <c r="G184" s="48">
        <v>30004</v>
      </c>
    </row>
    <row r="185" spans="1:7" x14ac:dyDescent="0.25">
      <c r="A185" s="48">
        <v>300040200</v>
      </c>
      <c r="B185" s="41" t="s">
        <v>341</v>
      </c>
      <c r="C185" s="41">
        <v>0</v>
      </c>
      <c r="D185" s="41">
        <v>0</v>
      </c>
      <c r="E185" s="41">
        <v>0</v>
      </c>
      <c r="F185" s="41">
        <v>0</v>
      </c>
      <c r="G185" s="48">
        <v>30004</v>
      </c>
    </row>
    <row r="186" spans="1:7" x14ac:dyDescent="0.25">
      <c r="A186" s="48">
        <v>300040730</v>
      </c>
      <c r="B186" s="41" t="s">
        <v>343</v>
      </c>
      <c r="C186" s="41">
        <v>567</v>
      </c>
      <c r="D186" s="41">
        <v>300</v>
      </c>
      <c r="E186" s="41">
        <v>300</v>
      </c>
      <c r="F186" s="41">
        <v>267</v>
      </c>
      <c r="G186" s="48">
        <v>30004</v>
      </c>
    </row>
    <row r="187" spans="1:7" x14ac:dyDescent="0.25">
      <c r="A187" s="48">
        <v>300040800</v>
      </c>
      <c r="B187" s="41" t="s">
        <v>345</v>
      </c>
      <c r="C187" s="41">
        <v>0</v>
      </c>
      <c r="D187" s="41">
        <v>0</v>
      </c>
      <c r="E187" s="41">
        <v>0</v>
      </c>
      <c r="F187" s="41">
        <v>0</v>
      </c>
      <c r="G187" s="48">
        <v>30004</v>
      </c>
    </row>
    <row r="188" spans="1:7" x14ac:dyDescent="0.25">
      <c r="A188" s="48">
        <v>300040820</v>
      </c>
      <c r="B188" s="41" t="s">
        <v>347</v>
      </c>
      <c r="C188" s="41">
        <v>0</v>
      </c>
      <c r="D188" s="41">
        <v>0</v>
      </c>
      <c r="E188" s="41">
        <v>0</v>
      </c>
      <c r="F188" s="41">
        <v>0</v>
      </c>
      <c r="G188" s="48">
        <v>30004</v>
      </c>
    </row>
    <row r="189" spans="1:7" x14ac:dyDescent="0.25">
      <c r="A189" s="48">
        <v>300040930</v>
      </c>
      <c r="B189" s="41" t="s">
        <v>2750</v>
      </c>
      <c r="C189" s="41">
        <v>23.45</v>
      </c>
      <c r="D189" s="41">
        <v>0</v>
      </c>
      <c r="E189" s="41">
        <v>0</v>
      </c>
      <c r="F189" s="41">
        <v>23.45</v>
      </c>
      <c r="G189" s="48">
        <v>30004</v>
      </c>
    </row>
    <row r="190" spans="1:7" x14ac:dyDescent="0.25">
      <c r="A190" s="48">
        <v>300040985</v>
      </c>
      <c r="B190" s="41" t="s">
        <v>349</v>
      </c>
      <c r="C190" s="41">
        <v>0</v>
      </c>
      <c r="D190" s="41">
        <v>0</v>
      </c>
      <c r="E190" s="41">
        <v>0</v>
      </c>
      <c r="F190" s="41">
        <v>0</v>
      </c>
      <c r="G190" s="48">
        <v>30004</v>
      </c>
    </row>
    <row r="191" spans="1:7" x14ac:dyDescent="0.25">
      <c r="A191" s="48">
        <v>300042000</v>
      </c>
      <c r="B191" s="41" t="s">
        <v>351</v>
      </c>
      <c r="C191" s="41">
        <v>0</v>
      </c>
      <c r="D191" s="41">
        <v>0</v>
      </c>
      <c r="E191" s="41">
        <v>0</v>
      </c>
      <c r="F191" s="41">
        <v>0</v>
      </c>
      <c r="G191" s="48">
        <v>30004</v>
      </c>
    </row>
    <row r="192" spans="1:7" x14ac:dyDescent="0.25">
      <c r="A192" s="48">
        <v>300042008</v>
      </c>
      <c r="B192" s="41" t="s">
        <v>353</v>
      </c>
      <c r="C192" s="41">
        <v>0</v>
      </c>
      <c r="D192" s="41">
        <v>0</v>
      </c>
      <c r="E192" s="41">
        <v>0</v>
      </c>
      <c r="F192" s="41">
        <v>0</v>
      </c>
      <c r="G192" s="48">
        <v>30004</v>
      </c>
    </row>
    <row r="193" spans="1:7" x14ac:dyDescent="0.25">
      <c r="A193" s="48">
        <v>300042009</v>
      </c>
      <c r="B193" s="41" t="s">
        <v>2741</v>
      </c>
      <c r="C193" s="41">
        <v>0</v>
      </c>
      <c r="D193" s="41">
        <v>0</v>
      </c>
      <c r="E193" s="41">
        <v>0</v>
      </c>
      <c r="F193" s="41">
        <v>0</v>
      </c>
      <c r="G193" s="48">
        <v>30004</v>
      </c>
    </row>
    <row r="194" spans="1:7" x14ac:dyDescent="0.25">
      <c r="A194" s="48">
        <v>300042022</v>
      </c>
      <c r="B194" s="41" t="s">
        <v>355</v>
      </c>
      <c r="C194" s="41">
        <v>0</v>
      </c>
      <c r="D194" s="41">
        <v>0</v>
      </c>
      <c r="E194" s="41">
        <v>0</v>
      </c>
      <c r="F194" s="41">
        <v>0</v>
      </c>
      <c r="G194" s="48">
        <v>30004</v>
      </c>
    </row>
    <row r="195" spans="1:7" x14ac:dyDescent="0.25">
      <c r="A195" s="48">
        <v>300042036</v>
      </c>
      <c r="B195" s="41" t="s">
        <v>357</v>
      </c>
      <c r="C195" s="41">
        <v>0</v>
      </c>
      <c r="D195" s="41">
        <v>0</v>
      </c>
      <c r="E195" s="41">
        <v>0</v>
      </c>
      <c r="F195" s="41">
        <v>0</v>
      </c>
      <c r="G195" s="48">
        <v>30004</v>
      </c>
    </row>
    <row r="196" spans="1:7" x14ac:dyDescent="0.25">
      <c r="A196" s="48">
        <v>300042300</v>
      </c>
      <c r="B196" s="41" t="s">
        <v>359</v>
      </c>
      <c r="C196" s="41">
        <v>0</v>
      </c>
      <c r="D196" s="41">
        <v>0</v>
      </c>
      <c r="E196" s="41">
        <v>0</v>
      </c>
      <c r="F196" s="41">
        <v>0</v>
      </c>
      <c r="G196" s="48">
        <v>30004</v>
      </c>
    </row>
    <row r="197" spans="1:7" x14ac:dyDescent="0.25">
      <c r="A197" s="48">
        <v>300042422</v>
      </c>
      <c r="B197" s="41" t="s">
        <v>361</v>
      </c>
      <c r="C197" s="41">
        <v>0</v>
      </c>
      <c r="D197" s="41">
        <v>0</v>
      </c>
      <c r="E197" s="41">
        <v>0</v>
      </c>
      <c r="F197" s="41">
        <v>0</v>
      </c>
      <c r="G197" s="48">
        <v>30004</v>
      </c>
    </row>
    <row r="198" spans="1:7" x14ac:dyDescent="0.25">
      <c r="A198" s="48">
        <v>300042429</v>
      </c>
      <c r="B198" s="41" t="s">
        <v>363</v>
      </c>
      <c r="C198" s="41">
        <v>0</v>
      </c>
      <c r="D198" s="41">
        <v>0</v>
      </c>
      <c r="E198" s="41">
        <v>0</v>
      </c>
      <c r="F198" s="41">
        <v>0</v>
      </c>
      <c r="G198" s="48">
        <v>30004</v>
      </c>
    </row>
    <row r="199" spans="1:7" x14ac:dyDescent="0.25">
      <c r="A199" s="48">
        <v>300042430</v>
      </c>
      <c r="B199" s="41" t="s">
        <v>365</v>
      </c>
      <c r="C199" s="41">
        <v>0</v>
      </c>
      <c r="D199" s="41">
        <v>0</v>
      </c>
      <c r="E199" s="41">
        <v>0</v>
      </c>
      <c r="F199" s="41">
        <v>0</v>
      </c>
      <c r="G199" s="48">
        <v>30004</v>
      </c>
    </row>
    <row r="200" spans="1:7" x14ac:dyDescent="0.25">
      <c r="A200" s="48">
        <v>300042500</v>
      </c>
      <c r="B200" s="41" t="s">
        <v>367</v>
      </c>
      <c r="C200" s="41">
        <v>0</v>
      </c>
      <c r="D200" s="41">
        <v>0</v>
      </c>
      <c r="E200" s="41">
        <v>0</v>
      </c>
      <c r="F200" s="41">
        <v>0</v>
      </c>
      <c r="G200" s="48">
        <v>30004</v>
      </c>
    </row>
    <row r="201" spans="1:7" x14ac:dyDescent="0.25">
      <c r="A201" s="48">
        <v>300042510</v>
      </c>
      <c r="B201" s="41" t="s">
        <v>369</v>
      </c>
      <c r="C201" s="41">
        <v>0</v>
      </c>
      <c r="D201" s="41">
        <v>0</v>
      </c>
      <c r="E201" s="41">
        <v>0</v>
      </c>
      <c r="F201" s="41">
        <v>0</v>
      </c>
      <c r="G201" s="48">
        <v>30004</v>
      </c>
    </row>
    <row r="202" spans="1:7" x14ac:dyDescent="0.25">
      <c r="A202" s="48">
        <v>300042706</v>
      </c>
      <c r="B202" s="41" t="s">
        <v>371</v>
      </c>
      <c r="C202" s="41">
        <v>0</v>
      </c>
      <c r="D202" s="41">
        <v>0</v>
      </c>
      <c r="E202" s="41">
        <v>0</v>
      </c>
      <c r="F202" s="41">
        <v>0</v>
      </c>
      <c r="G202" s="48">
        <v>30004</v>
      </c>
    </row>
    <row r="203" spans="1:7" x14ac:dyDescent="0.25">
      <c r="A203" s="48">
        <v>300042801</v>
      </c>
      <c r="B203" s="41" t="s">
        <v>373</v>
      </c>
      <c r="C203" s="41">
        <v>0</v>
      </c>
      <c r="D203" s="41">
        <v>0</v>
      </c>
      <c r="E203" s="41">
        <v>0</v>
      </c>
      <c r="F203" s="41">
        <v>0</v>
      </c>
      <c r="G203" s="48">
        <v>30004</v>
      </c>
    </row>
    <row r="204" spans="1:7" x14ac:dyDescent="0.25">
      <c r="A204" s="48">
        <v>300044610</v>
      </c>
      <c r="B204" s="41" t="s">
        <v>375</v>
      </c>
      <c r="C204" s="41">
        <v>0</v>
      </c>
      <c r="D204" s="41">
        <v>0</v>
      </c>
      <c r="E204" s="41">
        <v>0</v>
      </c>
      <c r="F204" s="41">
        <v>0</v>
      </c>
      <c r="G204" s="48">
        <v>30004</v>
      </c>
    </row>
    <row r="205" spans="1:7" x14ac:dyDescent="0.25">
      <c r="A205" s="48">
        <v>300044611</v>
      </c>
      <c r="B205" s="41" t="s">
        <v>377</v>
      </c>
      <c r="C205" s="41">
        <v>0</v>
      </c>
      <c r="D205" s="41">
        <v>0</v>
      </c>
      <c r="E205" s="41">
        <v>0</v>
      </c>
      <c r="F205" s="41">
        <v>0</v>
      </c>
      <c r="G205" s="48">
        <v>30004</v>
      </c>
    </row>
    <row r="206" spans="1:7" x14ac:dyDescent="0.25">
      <c r="A206" s="48">
        <v>300045242</v>
      </c>
      <c r="B206" s="41" t="s">
        <v>379</v>
      </c>
      <c r="C206" s="41">
        <v>0</v>
      </c>
      <c r="D206" s="41">
        <v>0</v>
      </c>
      <c r="E206" s="41">
        <v>0</v>
      </c>
      <c r="F206" s="41">
        <v>0</v>
      </c>
      <c r="G206" s="48">
        <v>30004</v>
      </c>
    </row>
    <row r="207" spans="1:7" x14ac:dyDescent="0.25">
      <c r="A207" s="48">
        <v>300046010</v>
      </c>
      <c r="B207" s="41" t="s">
        <v>381</v>
      </c>
      <c r="C207" s="41">
        <v>0</v>
      </c>
      <c r="D207" s="41">
        <v>0</v>
      </c>
      <c r="E207" s="41">
        <v>0</v>
      </c>
      <c r="F207" s="41">
        <v>0</v>
      </c>
      <c r="G207" s="48">
        <v>30004</v>
      </c>
    </row>
    <row r="208" spans="1:7" x14ac:dyDescent="0.25">
      <c r="A208" s="48">
        <v>300052500</v>
      </c>
      <c r="B208" s="41" t="s">
        <v>383</v>
      </c>
      <c r="C208" s="41">
        <v>0</v>
      </c>
      <c r="D208" s="41">
        <v>0</v>
      </c>
      <c r="E208" s="41">
        <v>0</v>
      </c>
      <c r="F208" s="41">
        <v>0</v>
      </c>
      <c r="G208" s="48">
        <v>30005</v>
      </c>
    </row>
    <row r="209" spans="1:7" x14ac:dyDescent="0.25">
      <c r="A209" s="48">
        <v>300052524</v>
      </c>
      <c r="B209" s="41" t="s">
        <v>385</v>
      </c>
      <c r="C209" s="41">
        <v>0</v>
      </c>
      <c r="D209" s="41">
        <v>0</v>
      </c>
      <c r="E209" s="41">
        <v>0</v>
      </c>
      <c r="F209" s="41">
        <v>0</v>
      </c>
      <c r="G209" s="48">
        <v>30005</v>
      </c>
    </row>
    <row r="210" spans="1:7" x14ac:dyDescent="0.25">
      <c r="A210" s="48">
        <v>300054610</v>
      </c>
      <c r="B210" s="41" t="s">
        <v>387</v>
      </c>
      <c r="C210" s="41">
        <v>0</v>
      </c>
      <c r="D210" s="41">
        <v>0</v>
      </c>
      <c r="E210" s="41">
        <v>0</v>
      </c>
      <c r="F210" s="41">
        <v>0</v>
      </c>
      <c r="G210" s="48">
        <v>30005</v>
      </c>
    </row>
    <row r="211" spans="1:7" x14ac:dyDescent="0.25">
      <c r="A211" s="48">
        <v>300054611</v>
      </c>
      <c r="B211" s="41" t="s">
        <v>389</v>
      </c>
      <c r="C211" s="41">
        <v>0</v>
      </c>
      <c r="D211" s="41">
        <v>0</v>
      </c>
      <c r="E211" s="41">
        <v>0</v>
      </c>
      <c r="F211" s="41">
        <v>0</v>
      </c>
      <c r="G211" s="48">
        <v>30005</v>
      </c>
    </row>
    <row r="212" spans="1:7" x14ac:dyDescent="0.25">
      <c r="A212" s="48">
        <v>300054612</v>
      </c>
      <c r="B212" s="41" t="s">
        <v>391</v>
      </c>
      <c r="C212" s="41">
        <v>0</v>
      </c>
      <c r="D212" s="41">
        <v>0</v>
      </c>
      <c r="E212" s="41">
        <v>0</v>
      </c>
      <c r="F212" s="41">
        <v>0</v>
      </c>
      <c r="G212" s="48">
        <v>30005</v>
      </c>
    </row>
    <row r="213" spans="1:7" x14ac:dyDescent="0.25">
      <c r="A213" s="48">
        <v>300055164</v>
      </c>
      <c r="B213" s="41" t="s">
        <v>393</v>
      </c>
      <c r="C213" s="41">
        <v>0</v>
      </c>
      <c r="D213" s="41">
        <v>0</v>
      </c>
      <c r="E213" s="41">
        <v>0</v>
      </c>
      <c r="F213" s="41">
        <v>0</v>
      </c>
      <c r="G213" s="48">
        <v>30005</v>
      </c>
    </row>
    <row r="214" spans="1:7" x14ac:dyDescent="0.25">
      <c r="A214" s="48">
        <v>300060100</v>
      </c>
      <c r="B214" s="41" t="s">
        <v>395</v>
      </c>
      <c r="C214" s="41">
        <v>17607.52</v>
      </c>
      <c r="D214" s="41">
        <v>49200</v>
      </c>
      <c r="E214" s="41">
        <v>49200</v>
      </c>
      <c r="F214" s="41">
        <v>-31592.48</v>
      </c>
      <c r="G214" s="48">
        <v>30006</v>
      </c>
    </row>
    <row r="215" spans="1:7" x14ac:dyDescent="0.25">
      <c r="A215" s="48">
        <v>300060101</v>
      </c>
      <c r="B215" s="41" t="s">
        <v>397</v>
      </c>
      <c r="C215" s="41">
        <v>0</v>
      </c>
      <c r="D215" s="41">
        <v>0</v>
      </c>
      <c r="E215" s="41">
        <v>0</v>
      </c>
      <c r="F215" s="41">
        <v>0</v>
      </c>
      <c r="G215" s="48">
        <v>30006</v>
      </c>
    </row>
    <row r="216" spans="1:7" x14ac:dyDescent="0.25">
      <c r="A216" s="48">
        <v>300060102</v>
      </c>
      <c r="B216" s="41" t="s">
        <v>399</v>
      </c>
      <c r="C216" s="41">
        <v>0</v>
      </c>
      <c r="D216" s="41">
        <v>0</v>
      </c>
      <c r="E216" s="41">
        <v>0</v>
      </c>
      <c r="F216" s="41">
        <v>0</v>
      </c>
      <c r="G216" s="48">
        <v>30006</v>
      </c>
    </row>
    <row r="217" spans="1:7" x14ac:dyDescent="0.25">
      <c r="A217" s="48">
        <v>300060103</v>
      </c>
      <c r="B217" s="41" t="s">
        <v>2783</v>
      </c>
      <c r="C217" s="41">
        <v>0</v>
      </c>
      <c r="D217" s="41">
        <v>0</v>
      </c>
      <c r="E217" s="41">
        <v>0</v>
      </c>
      <c r="F217" s="41">
        <v>0</v>
      </c>
      <c r="G217" s="48">
        <v>30006</v>
      </c>
    </row>
    <row r="218" spans="1:7" x14ac:dyDescent="0.25">
      <c r="A218" s="48">
        <v>300060110</v>
      </c>
      <c r="B218" s="41" t="s">
        <v>401</v>
      </c>
      <c r="C218" s="41">
        <v>0</v>
      </c>
      <c r="D218" s="41">
        <v>0</v>
      </c>
      <c r="E218" s="41">
        <v>0</v>
      </c>
      <c r="F218" s="41">
        <v>0</v>
      </c>
      <c r="G218" s="48">
        <v>30006</v>
      </c>
    </row>
    <row r="219" spans="1:7" x14ac:dyDescent="0.25">
      <c r="A219" s="48">
        <v>300060120</v>
      </c>
      <c r="B219" s="41" t="s">
        <v>403</v>
      </c>
      <c r="C219" s="41">
        <v>0</v>
      </c>
      <c r="D219" s="41">
        <v>0</v>
      </c>
      <c r="E219" s="41">
        <v>0</v>
      </c>
      <c r="F219" s="41">
        <v>0</v>
      </c>
      <c r="G219" s="48">
        <v>30006</v>
      </c>
    </row>
    <row r="220" spans="1:7" x14ac:dyDescent="0.25">
      <c r="A220" s="48">
        <v>300060150</v>
      </c>
      <c r="B220" s="41" t="s">
        <v>405</v>
      </c>
      <c r="C220" s="41">
        <v>0</v>
      </c>
      <c r="D220" s="41">
        <v>0</v>
      </c>
      <c r="E220" s="41">
        <v>0</v>
      </c>
      <c r="F220" s="41">
        <v>0</v>
      </c>
      <c r="G220" s="48">
        <v>30006</v>
      </c>
    </row>
    <row r="221" spans="1:7" x14ac:dyDescent="0.25">
      <c r="A221" s="48">
        <v>300060700</v>
      </c>
      <c r="B221" s="41" t="s">
        <v>407</v>
      </c>
      <c r="C221" s="41">
        <v>0</v>
      </c>
      <c r="D221" s="41">
        <v>0</v>
      </c>
      <c r="E221" s="41">
        <v>0</v>
      </c>
      <c r="F221" s="41">
        <v>0</v>
      </c>
      <c r="G221" s="48">
        <v>30006</v>
      </c>
    </row>
    <row r="222" spans="1:7" x14ac:dyDescent="0.25">
      <c r="A222" s="48">
        <v>300060930</v>
      </c>
      <c r="B222" s="41" t="s">
        <v>409</v>
      </c>
      <c r="C222" s="41">
        <v>0</v>
      </c>
      <c r="D222" s="41">
        <v>0</v>
      </c>
      <c r="E222" s="41">
        <v>0</v>
      </c>
      <c r="F222" s="41">
        <v>0</v>
      </c>
      <c r="G222" s="48">
        <v>30006</v>
      </c>
    </row>
    <row r="223" spans="1:7" x14ac:dyDescent="0.25">
      <c r="A223" s="48">
        <v>300062451</v>
      </c>
      <c r="B223" s="41" t="s">
        <v>411</v>
      </c>
      <c r="C223" s="41">
        <v>0</v>
      </c>
      <c r="D223" s="41">
        <v>3500</v>
      </c>
      <c r="E223" s="41">
        <v>3500</v>
      </c>
      <c r="F223" s="41">
        <v>-3500</v>
      </c>
      <c r="G223" s="48">
        <v>30006</v>
      </c>
    </row>
    <row r="224" spans="1:7" x14ac:dyDescent="0.25">
      <c r="A224" s="48">
        <v>300062500</v>
      </c>
      <c r="B224" s="41" t="s">
        <v>413</v>
      </c>
      <c r="C224" s="41">
        <v>0</v>
      </c>
      <c r="D224" s="41">
        <v>0</v>
      </c>
      <c r="E224" s="41">
        <v>0</v>
      </c>
      <c r="F224" s="41">
        <v>0</v>
      </c>
      <c r="G224" s="48">
        <v>30006</v>
      </c>
    </row>
    <row r="225" spans="1:7" x14ac:dyDescent="0.25">
      <c r="A225" s="48">
        <v>300062510</v>
      </c>
      <c r="B225" s="41" t="s">
        <v>415</v>
      </c>
      <c r="C225" s="41">
        <v>0</v>
      </c>
      <c r="D225" s="41">
        <v>0</v>
      </c>
      <c r="E225" s="41">
        <v>0</v>
      </c>
      <c r="F225" s="41">
        <v>0</v>
      </c>
      <c r="G225" s="48">
        <v>30006</v>
      </c>
    </row>
    <row r="226" spans="1:7" x14ac:dyDescent="0.25">
      <c r="A226" s="48">
        <v>300062706</v>
      </c>
      <c r="B226" s="41" t="s">
        <v>417</v>
      </c>
      <c r="C226" s="41">
        <v>0</v>
      </c>
      <c r="D226" s="41">
        <v>0</v>
      </c>
      <c r="E226" s="41">
        <v>0</v>
      </c>
      <c r="F226" s="41">
        <v>0</v>
      </c>
      <c r="G226" s="48">
        <v>30006</v>
      </c>
    </row>
    <row r="227" spans="1:7" x14ac:dyDescent="0.25">
      <c r="A227" s="48">
        <v>300064600</v>
      </c>
      <c r="B227" s="41" t="s">
        <v>419</v>
      </c>
      <c r="C227" s="41">
        <v>0</v>
      </c>
      <c r="D227" s="41">
        <v>0</v>
      </c>
      <c r="E227" s="41">
        <v>0</v>
      </c>
      <c r="F227" s="41">
        <v>0</v>
      </c>
      <c r="G227" s="48">
        <v>30006</v>
      </c>
    </row>
    <row r="228" spans="1:7" x14ac:dyDescent="0.25">
      <c r="A228" s="48">
        <v>300064610</v>
      </c>
      <c r="B228" s="41" t="s">
        <v>421</v>
      </c>
      <c r="C228" s="41">
        <v>0</v>
      </c>
      <c r="D228" s="41">
        <v>0</v>
      </c>
      <c r="E228" s="41">
        <v>0</v>
      </c>
      <c r="F228" s="41">
        <v>0</v>
      </c>
      <c r="G228" s="48">
        <v>30006</v>
      </c>
    </row>
    <row r="229" spans="1:7" x14ac:dyDescent="0.25">
      <c r="A229" s="48">
        <v>300064619</v>
      </c>
      <c r="B229" s="41" t="s">
        <v>423</v>
      </c>
      <c r="C229" s="41">
        <v>0</v>
      </c>
      <c r="D229" s="41">
        <v>0</v>
      </c>
      <c r="E229" s="41">
        <v>0</v>
      </c>
      <c r="F229" s="41">
        <v>0</v>
      </c>
      <c r="G229" s="48">
        <v>30006</v>
      </c>
    </row>
    <row r="230" spans="1:7" x14ac:dyDescent="0.25">
      <c r="A230" s="48">
        <v>300065008</v>
      </c>
      <c r="B230" s="41" t="s">
        <v>425</v>
      </c>
      <c r="C230" s="41">
        <v>0</v>
      </c>
      <c r="D230" s="41">
        <v>0</v>
      </c>
      <c r="E230" s="41">
        <v>0</v>
      </c>
      <c r="F230" s="41">
        <v>0</v>
      </c>
      <c r="G230" s="48">
        <v>30006</v>
      </c>
    </row>
    <row r="231" spans="1:7" x14ac:dyDescent="0.25">
      <c r="A231" s="48">
        <v>300065316</v>
      </c>
      <c r="B231" s="41" t="s">
        <v>427</v>
      </c>
      <c r="C231" s="41">
        <v>0</v>
      </c>
      <c r="D231" s="41">
        <v>0</v>
      </c>
      <c r="E231" s="41">
        <v>0</v>
      </c>
      <c r="F231" s="41">
        <v>0</v>
      </c>
      <c r="G231" s="48">
        <v>30006</v>
      </c>
    </row>
    <row r="232" spans="1:7" x14ac:dyDescent="0.25">
      <c r="A232" s="48">
        <v>300065317</v>
      </c>
      <c r="B232" s="41" t="s">
        <v>429</v>
      </c>
      <c r="C232" s="41">
        <v>0</v>
      </c>
      <c r="D232" s="41">
        <v>0</v>
      </c>
      <c r="E232" s="41">
        <v>0</v>
      </c>
      <c r="F232" s="41">
        <v>0</v>
      </c>
      <c r="G232" s="48">
        <v>30006</v>
      </c>
    </row>
    <row r="233" spans="1:7" x14ac:dyDescent="0.25">
      <c r="A233" s="48">
        <v>300065319</v>
      </c>
      <c r="B233" s="41" t="s">
        <v>431</v>
      </c>
      <c r="C233" s="41">
        <v>6778.87</v>
      </c>
      <c r="D233" s="41">
        <v>21000</v>
      </c>
      <c r="E233" s="41">
        <v>21000</v>
      </c>
      <c r="F233" s="41">
        <v>-14221.13</v>
      </c>
      <c r="G233" s="48">
        <v>30006</v>
      </c>
    </row>
    <row r="234" spans="1:7" x14ac:dyDescent="0.25">
      <c r="A234" s="48">
        <v>300065320</v>
      </c>
      <c r="B234" s="41" t="s">
        <v>433</v>
      </c>
      <c r="C234" s="41">
        <v>0</v>
      </c>
      <c r="D234" s="41">
        <v>0</v>
      </c>
      <c r="E234" s="41">
        <v>0</v>
      </c>
      <c r="F234" s="41">
        <v>0</v>
      </c>
      <c r="G234" s="48">
        <v>30006</v>
      </c>
    </row>
    <row r="235" spans="1:7" x14ac:dyDescent="0.25">
      <c r="A235" s="48">
        <v>300065347</v>
      </c>
      <c r="B235" s="41" t="s">
        <v>435</v>
      </c>
      <c r="C235" s="41">
        <v>0</v>
      </c>
      <c r="D235" s="41">
        <v>0</v>
      </c>
      <c r="E235" s="41">
        <v>0</v>
      </c>
      <c r="F235" s="41">
        <v>0</v>
      </c>
      <c r="G235" s="48">
        <v>30006</v>
      </c>
    </row>
    <row r="236" spans="1:7" x14ac:dyDescent="0.25">
      <c r="A236" s="48">
        <v>300065348</v>
      </c>
      <c r="B236" s="41" t="s">
        <v>437</v>
      </c>
      <c r="C236" s="41">
        <v>0</v>
      </c>
      <c r="D236" s="41">
        <v>0</v>
      </c>
      <c r="E236" s="41">
        <v>0</v>
      </c>
      <c r="F236" s="41">
        <v>0</v>
      </c>
      <c r="G236" s="48">
        <v>30006</v>
      </c>
    </row>
    <row r="237" spans="1:7" x14ac:dyDescent="0.25">
      <c r="A237" s="48">
        <v>300065349</v>
      </c>
      <c r="B237" s="41" t="s">
        <v>439</v>
      </c>
      <c r="C237" s="41">
        <v>0</v>
      </c>
      <c r="D237" s="41">
        <v>0</v>
      </c>
      <c r="E237" s="41">
        <v>0</v>
      </c>
      <c r="F237" s="41">
        <v>0</v>
      </c>
      <c r="G237" s="48">
        <v>30006</v>
      </c>
    </row>
    <row r="238" spans="1:7" x14ac:dyDescent="0.25">
      <c r="A238" s="48">
        <v>300065350</v>
      </c>
      <c r="B238" s="41" t="s">
        <v>441</v>
      </c>
      <c r="C238" s="41">
        <v>2350</v>
      </c>
      <c r="D238" s="41">
        <v>0</v>
      </c>
      <c r="E238" s="41">
        <v>0</v>
      </c>
      <c r="F238" s="41">
        <v>2350</v>
      </c>
      <c r="G238" s="48">
        <v>30006</v>
      </c>
    </row>
    <row r="239" spans="1:7" x14ac:dyDescent="0.25">
      <c r="A239" s="48">
        <v>300066010</v>
      </c>
      <c r="B239" s="41" t="s">
        <v>443</v>
      </c>
      <c r="C239" s="41">
        <v>0</v>
      </c>
      <c r="D239" s="41">
        <v>0</v>
      </c>
      <c r="E239" s="41">
        <v>0</v>
      </c>
      <c r="F239" s="41">
        <v>0</v>
      </c>
      <c r="G239" s="48">
        <v>30006</v>
      </c>
    </row>
    <row r="240" spans="1:7" x14ac:dyDescent="0.25">
      <c r="A240" s="48">
        <v>300069053</v>
      </c>
      <c r="B240" s="41" t="s">
        <v>445</v>
      </c>
      <c r="C240" s="41">
        <v>0</v>
      </c>
      <c r="D240" s="41">
        <v>0</v>
      </c>
      <c r="E240" s="41">
        <v>0</v>
      </c>
      <c r="F240" s="41">
        <v>0</v>
      </c>
      <c r="G240" s="48">
        <v>30006</v>
      </c>
    </row>
    <row r="241" spans="1:7" x14ac:dyDescent="0.25">
      <c r="A241" s="48">
        <v>300069093</v>
      </c>
      <c r="B241" s="41" t="s">
        <v>435</v>
      </c>
      <c r="C241" s="41">
        <v>0</v>
      </c>
      <c r="D241" s="41">
        <v>0</v>
      </c>
      <c r="E241" s="41">
        <v>0</v>
      </c>
      <c r="F241" s="41">
        <v>0</v>
      </c>
      <c r="G241" s="48">
        <v>30006</v>
      </c>
    </row>
    <row r="242" spans="1:7" x14ac:dyDescent="0.25">
      <c r="A242" s="48">
        <v>300069094</v>
      </c>
      <c r="B242" s="41" t="s">
        <v>437</v>
      </c>
      <c r="C242" s="41">
        <v>0</v>
      </c>
      <c r="D242" s="41">
        <v>0</v>
      </c>
      <c r="E242" s="41">
        <v>0</v>
      </c>
      <c r="F242" s="41">
        <v>0</v>
      </c>
      <c r="G242" s="48">
        <v>30006</v>
      </c>
    </row>
    <row r="243" spans="1:7" x14ac:dyDescent="0.25">
      <c r="A243" s="48">
        <v>300069095</v>
      </c>
      <c r="B243" s="41" t="s">
        <v>449</v>
      </c>
      <c r="C243" s="41">
        <v>0</v>
      </c>
      <c r="D243" s="41">
        <v>0</v>
      </c>
      <c r="E243" s="41">
        <v>0</v>
      </c>
      <c r="F243" s="41">
        <v>0</v>
      </c>
      <c r="G243" s="48">
        <v>30006</v>
      </c>
    </row>
    <row r="244" spans="1:7" x14ac:dyDescent="0.25">
      <c r="A244" s="48">
        <v>300069096</v>
      </c>
      <c r="B244" s="41" t="s">
        <v>451</v>
      </c>
      <c r="C244" s="41">
        <v>0</v>
      </c>
      <c r="D244" s="41">
        <v>0</v>
      </c>
      <c r="E244" s="41">
        <v>0</v>
      </c>
      <c r="F244" s="41">
        <v>0</v>
      </c>
      <c r="G244" s="48">
        <v>30006</v>
      </c>
    </row>
    <row r="245" spans="1:7" x14ac:dyDescent="0.25">
      <c r="A245" s="48">
        <v>300069097</v>
      </c>
      <c r="B245" s="41" t="s">
        <v>453</v>
      </c>
      <c r="C245" s="41">
        <v>0</v>
      </c>
      <c r="D245" s="41">
        <v>0</v>
      </c>
      <c r="E245" s="41">
        <v>0</v>
      </c>
      <c r="F245" s="41">
        <v>0</v>
      </c>
      <c r="G245" s="48">
        <v>30006</v>
      </c>
    </row>
    <row r="246" spans="1:7" x14ac:dyDescent="0.25">
      <c r="A246" s="48">
        <v>300069098</v>
      </c>
      <c r="B246" s="41" t="s">
        <v>455</v>
      </c>
      <c r="C246" s="41">
        <v>0</v>
      </c>
      <c r="D246" s="41">
        <v>0</v>
      </c>
      <c r="E246" s="41">
        <v>0</v>
      </c>
      <c r="F246" s="41">
        <v>0</v>
      </c>
      <c r="G246" s="48">
        <v>30006</v>
      </c>
    </row>
    <row r="247" spans="1:7" x14ac:dyDescent="0.25">
      <c r="A247" s="48">
        <v>300069110</v>
      </c>
      <c r="B247" s="41" t="s">
        <v>457</v>
      </c>
      <c r="C247" s="41">
        <v>0</v>
      </c>
      <c r="D247" s="41">
        <v>0</v>
      </c>
      <c r="E247" s="41">
        <v>0</v>
      </c>
      <c r="F247" s="41">
        <v>0</v>
      </c>
      <c r="G247" s="48">
        <v>30006</v>
      </c>
    </row>
    <row r="248" spans="1:7" x14ac:dyDescent="0.25">
      <c r="A248" s="48">
        <v>300069114</v>
      </c>
      <c r="B248" s="41" t="s">
        <v>459</v>
      </c>
      <c r="C248" s="41">
        <v>0</v>
      </c>
      <c r="D248" s="41">
        <v>0</v>
      </c>
      <c r="E248" s="41">
        <v>0</v>
      </c>
      <c r="F248" s="41">
        <v>0</v>
      </c>
      <c r="G248" s="48">
        <v>30006</v>
      </c>
    </row>
    <row r="249" spans="1:7" x14ac:dyDescent="0.25">
      <c r="A249" s="48">
        <v>300069800</v>
      </c>
      <c r="B249" s="41" t="s">
        <v>461</v>
      </c>
      <c r="C249" s="41">
        <v>0</v>
      </c>
      <c r="D249" s="41">
        <v>-15000</v>
      </c>
      <c r="E249" s="41">
        <v>-15000</v>
      </c>
      <c r="F249" s="41">
        <v>15000</v>
      </c>
      <c r="G249" s="48">
        <v>30006</v>
      </c>
    </row>
    <row r="250" spans="1:7" x14ac:dyDescent="0.25">
      <c r="A250" s="48">
        <v>300069801</v>
      </c>
      <c r="B250" s="41" t="s">
        <v>463</v>
      </c>
      <c r="C250" s="41">
        <v>0</v>
      </c>
      <c r="D250" s="41">
        <v>0</v>
      </c>
      <c r="E250" s="41">
        <v>0</v>
      </c>
      <c r="F250" s="41">
        <v>0</v>
      </c>
      <c r="G250" s="48">
        <v>30006</v>
      </c>
    </row>
    <row r="251" spans="1:7" x14ac:dyDescent="0.25">
      <c r="A251" s="48">
        <v>300069846</v>
      </c>
      <c r="B251" s="41" t="s">
        <v>465</v>
      </c>
      <c r="C251" s="41">
        <v>0</v>
      </c>
      <c r="D251" s="41">
        <v>0</v>
      </c>
      <c r="E251" s="41">
        <v>0</v>
      </c>
      <c r="F251" s="41">
        <v>0</v>
      </c>
      <c r="G251" s="48">
        <v>30006</v>
      </c>
    </row>
    <row r="252" spans="1:7" x14ac:dyDescent="0.25">
      <c r="A252" s="48">
        <v>300070200</v>
      </c>
      <c r="B252" s="41" t="s">
        <v>467</v>
      </c>
      <c r="C252" s="41">
        <v>0</v>
      </c>
      <c r="D252" s="41">
        <v>0</v>
      </c>
      <c r="E252" s="41">
        <v>0</v>
      </c>
      <c r="F252" s="41">
        <v>0</v>
      </c>
      <c r="G252" s="48">
        <v>30007</v>
      </c>
    </row>
    <row r="253" spans="1:7" x14ac:dyDescent="0.25">
      <c r="A253" s="48">
        <v>300072429</v>
      </c>
      <c r="B253" s="41" t="s">
        <v>469</v>
      </c>
      <c r="C253" s="41">
        <v>0</v>
      </c>
      <c r="D253" s="41">
        <v>0</v>
      </c>
      <c r="E253" s="41">
        <v>0</v>
      </c>
      <c r="F253" s="41">
        <v>0</v>
      </c>
      <c r="G253" s="48">
        <v>30007</v>
      </c>
    </row>
    <row r="254" spans="1:7" x14ac:dyDescent="0.25">
      <c r="A254" s="48">
        <v>300072500</v>
      </c>
      <c r="B254" s="41" t="s">
        <v>471</v>
      </c>
      <c r="C254" s="41">
        <v>0</v>
      </c>
      <c r="D254" s="41">
        <v>0</v>
      </c>
      <c r="E254" s="41">
        <v>0</v>
      </c>
      <c r="F254" s="41">
        <v>0</v>
      </c>
      <c r="G254" s="48">
        <v>30007</v>
      </c>
    </row>
    <row r="255" spans="1:7" x14ac:dyDescent="0.25">
      <c r="A255" s="48">
        <v>300072524</v>
      </c>
      <c r="B255" s="41" t="s">
        <v>473</v>
      </c>
      <c r="C255" s="41">
        <v>0</v>
      </c>
      <c r="D255" s="41">
        <v>0</v>
      </c>
      <c r="E255" s="41">
        <v>0</v>
      </c>
      <c r="F255" s="41">
        <v>0</v>
      </c>
      <c r="G255" s="48">
        <v>30007</v>
      </c>
    </row>
    <row r="256" spans="1:7" x14ac:dyDescent="0.25">
      <c r="A256" s="48">
        <v>300074600</v>
      </c>
      <c r="B256" s="41" t="s">
        <v>475</v>
      </c>
      <c r="C256" s="41">
        <v>0</v>
      </c>
      <c r="D256" s="41">
        <v>0</v>
      </c>
      <c r="E256" s="41">
        <v>0</v>
      </c>
      <c r="F256" s="41">
        <v>0</v>
      </c>
      <c r="G256" s="48">
        <v>30007</v>
      </c>
    </row>
    <row r="257" spans="1:7" x14ac:dyDescent="0.25">
      <c r="A257" s="48">
        <v>300074610</v>
      </c>
      <c r="B257" s="41" t="s">
        <v>477</v>
      </c>
      <c r="C257" s="41">
        <v>0</v>
      </c>
      <c r="D257" s="41">
        <v>0</v>
      </c>
      <c r="E257" s="41">
        <v>0</v>
      </c>
      <c r="F257" s="41">
        <v>0</v>
      </c>
      <c r="G257" s="48">
        <v>30007</v>
      </c>
    </row>
    <row r="258" spans="1:7" x14ac:dyDescent="0.25">
      <c r="A258" s="48">
        <v>300074611</v>
      </c>
      <c r="B258" s="41" t="s">
        <v>479</v>
      </c>
      <c r="C258" s="41">
        <v>0</v>
      </c>
      <c r="D258" s="41">
        <v>0</v>
      </c>
      <c r="E258" s="41">
        <v>0</v>
      </c>
      <c r="F258" s="41">
        <v>0</v>
      </c>
      <c r="G258" s="48">
        <v>30007</v>
      </c>
    </row>
    <row r="259" spans="1:7" x14ac:dyDescent="0.25">
      <c r="A259" s="48">
        <v>300089051</v>
      </c>
      <c r="B259" s="41" t="s">
        <v>481</v>
      </c>
      <c r="C259" s="41">
        <v>0</v>
      </c>
      <c r="D259" s="41">
        <v>0</v>
      </c>
      <c r="E259" s="41">
        <v>0</v>
      </c>
      <c r="F259" s="41">
        <v>0</v>
      </c>
      <c r="G259" s="48">
        <v>30008</v>
      </c>
    </row>
    <row r="260" spans="1:7" x14ac:dyDescent="0.25">
      <c r="A260" s="48">
        <v>300089801</v>
      </c>
      <c r="B260" s="41" t="s">
        <v>483</v>
      </c>
      <c r="C260" s="41">
        <v>0</v>
      </c>
      <c r="D260" s="41">
        <v>0</v>
      </c>
      <c r="E260" s="41">
        <v>0</v>
      </c>
      <c r="F260" s="41">
        <v>0</v>
      </c>
      <c r="G260" s="48">
        <v>30008</v>
      </c>
    </row>
    <row r="261" spans="1:7" x14ac:dyDescent="0.25">
      <c r="A261" s="48">
        <v>300090100</v>
      </c>
      <c r="B261" s="41" t="s">
        <v>485</v>
      </c>
      <c r="C261" s="41">
        <v>0</v>
      </c>
      <c r="D261" s="41">
        <v>0</v>
      </c>
      <c r="E261" s="41">
        <v>0</v>
      </c>
      <c r="F261" s="41">
        <v>0</v>
      </c>
      <c r="G261" s="48">
        <v>30009</v>
      </c>
    </row>
    <row r="262" spans="1:7" x14ac:dyDescent="0.25">
      <c r="A262" s="48">
        <v>300090930</v>
      </c>
      <c r="B262" s="41" t="s">
        <v>487</v>
      </c>
      <c r="C262" s="41">
        <v>0</v>
      </c>
      <c r="D262" s="41">
        <v>0</v>
      </c>
      <c r="E262" s="41">
        <v>0</v>
      </c>
      <c r="F262" s="41">
        <v>0</v>
      </c>
      <c r="G262" s="48">
        <v>30009</v>
      </c>
    </row>
    <row r="263" spans="1:7" x14ac:dyDescent="0.25">
      <c r="A263" s="48">
        <v>300091600</v>
      </c>
      <c r="B263" s="41" t="s">
        <v>489</v>
      </c>
      <c r="C263" s="41">
        <v>0</v>
      </c>
      <c r="D263" s="41">
        <v>0</v>
      </c>
      <c r="E263" s="41">
        <v>0</v>
      </c>
      <c r="F263" s="41">
        <v>0</v>
      </c>
      <c r="G263" s="48">
        <v>30009</v>
      </c>
    </row>
    <row r="264" spans="1:7" x14ac:dyDescent="0.25">
      <c r="A264" s="48">
        <v>300091640</v>
      </c>
      <c r="B264" s="41" t="s">
        <v>491</v>
      </c>
      <c r="C264" s="41">
        <v>0</v>
      </c>
      <c r="D264" s="41">
        <v>0</v>
      </c>
      <c r="E264" s="41">
        <v>0</v>
      </c>
      <c r="F264" s="41">
        <v>0</v>
      </c>
      <c r="G264" s="48">
        <v>30009</v>
      </c>
    </row>
    <row r="265" spans="1:7" x14ac:dyDescent="0.25">
      <c r="A265" s="48">
        <v>300092000</v>
      </c>
      <c r="B265" s="41" t="s">
        <v>493</v>
      </c>
      <c r="C265" s="41">
        <v>0</v>
      </c>
      <c r="D265" s="41">
        <v>0</v>
      </c>
      <c r="E265" s="41">
        <v>0</v>
      </c>
      <c r="F265" s="41">
        <v>0</v>
      </c>
      <c r="G265" s="48">
        <v>30009</v>
      </c>
    </row>
    <row r="266" spans="1:7" x14ac:dyDescent="0.25">
      <c r="A266" s="48">
        <v>300092007</v>
      </c>
      <c r="B266" s="41" t="s">
        <v>495</v>
      </c>
      <c r="C266" s="41">
        <v>0</v>
      </c>
      <c r="D266" s="41">
        <v>0</v>
      </c>
      <c r="E266" s="41">
        <v>0</v>
      </c>
      <c r="F266" s="41">
        <v>0</v>
      </c>
      <c r="G266" s="48">
        <v>30009</v>
      </c>
    </row>
    <row r="267" spans="1:7" x14ac:dyDescent="0.25">
      <c r="A267" s="48">
        <v>300092423</v>
      </c>
      <c r="B267" s="41" t="s">
        <v>497</v>
      </c>
      <c r="C267" s="41">
        <v>0</v>
      </c>
      <c r="D267" s="41">
        <v>0</v>
      </c>
      <c r="E267" s="41">
        <v>0</v>
      </c>
      <c r="F267" s="41">
        <v>0</v>
      </c>
      <c r="G267" s="48">
        <v>30009</v>
      </c>
    </row>
    <row r="268" spans="1:7" x14ac:dyDescent="0.25">
      <c r="A268" s="48">
        <v>300092500</v>
      </c>
      <c r="B268" s="41" t="s">
        <v>499</v>
      </c>
      <c r="C268" s="41">
        <v>0</v>
      </c>
      <c r="D268" s="41">
        <v>0</v>
      </c>
      <c r="E268" s="41">
        <v>0</v>
      </c>
      <c r="F268" s="41">
        <v>0</v>
      </c>
      <c r="G268" s="48">
        <v>30009</v>
      </c>
    </row>
    <row r="269" spans="1:7" x14ac:dyDescent="0.25">
      <c r="A269" s="48">
        <v>300092524</v>
      </c>
      <c r="B269" s="41" t="s">
        <v>501</v>
      </c>
      <c r="C269" s="41">
        <v>0</v>
      </c>
      <c r="D269" s="41">
        <v>0</v>
      </c>
      <c r="E269" s="41">
        <v>0</v>
      </c>
      <c r="F269" s="41">
        <v>0</v>
      </c>
      <c r="G269" s="48">
        <v>30009</v>
      </c>
    </row>
    <row r="270" spans="1:7" x14ac:dyDescent="0.25">
      <c r="A270" s="48">
        <v>300092801</v>
      </c>
      <c r="B270" s="41" t="s">
        <v>503</v>
      </c>
      <c r="C270" s="41">
        <v>0</v>
      </c>
      <c r="D270" s="41">
        <v>0</v>
      </c>
      <c r="E270" s="41">
        <v>0</v>
      </c>
      <c r="F270" s="41">
        <v>0</v>
      </c>
      <c r="G270" s="48">
        <v>30009</v>
      </c>
    </row>
    <row r="271" spans="1:7" x14ac:dyDescent="0.25">
      <c r="A271" s="48">
        <v>300099054</v>
      </c>
      <c r="B271" s="41" t="s">
        <v>505</v>
      </c>
      <c r="C271" s="41">
        <v>0</v>
      </c>
      <c r="D271" s="41">
        <v>0</v>
      </c>
      <c r="E271" s="41">
        <v>0</v>
      </c>
      <c r="F271" s="41">
        <v>0</v>
      </c>
      <c r="G271" s="48">
        <v>30009</v>
      </c>
    </row>
    <row r="272" spans="1:7" x14ac:dyDescent="0.25">
      <c r="A272" s="48">
        <v>300099800</v>
      </c>
      <c r="B272" s="41" t="s">
        <v>507</v>
      </c>
      <c r="C272" s="41">
        <v>0</v>
      </c>
      <c r="D272" s="41">
        <v>0</v>
      </c>
      <c r="E272" s="41">
        <v>0</v>
      </c>
      <c r="F272" s="41">
        <v>0</v>
      </c>
      <c r="G272" s="48">
        <v>30009</v>
      </c>
    </row>
    <row r="273" spans="1:7" x14ac:dyDescent="0.25">
      <c r="A273" s="48">
        <v>300100100</v>
      </c>
      <c r="B273" s="41" t="s">
        <v>2823</v>
      </c>
      <c r="C273" s="41">
        <v>127958.63</v>
      </c>
      <c r="D273" s="41">
        <v>0</v>
      </c>
      <c r="E273" s="41">
        <v>0</v>
      </c>
      <c r="F273" s="41">
        <v>127958.63</v>
      </c>
      <c r="G273" s="48">
        <v>30010</v>
      </c>
    </row>
    <row r="274" spans="1:7" x14ac:dyDescent="0.25">
      <c r="A274" s="48">
        <v>300100150</v>
      </c>
      <c r="B274" s="41" t="s">
        <v>2802</v>
      </c>
      <c r="C274" s="41">
        <v>5959.48</v>
      </c>
      <c r="D274" s="41">
        <v>0</v>
      </c>
      <c r="E274" s="41">
        <v>0</v>
      </c>
      <c r="F274" s="41">
        <v>5959.48</v>
      </c>
      <c r="G274" s="48">
        <v>30010</v>
      </c>
    </row>
    <row r="275" spans="1:7" x14ac:dyDescent="0.25">
      <c r="A275" s="48">
        <v>300100200</v>
      </c>
      <c r="B275" s="41" t="s">
        <v>2824</v>
      </c>
      <c r="C275" s="41">
        <v>17238.150000000001</v>
      </c>
      <c r="D275" s="41">
        <v>0</v>
      </c>
      <c r="E275" s="41">
        <v>0</v>
      </c>
      <c r="F275" s="41">
        <v>17238.150000000001</v>
      </c>
      <c r="G275" s="48">
        <v>30010</v>
      </c>
    </row>
    <row r="276" spans="1:7" x14ac:dyDescent="0.25">
      <c r="A276" s="48">
        <v>300100930</v>
      </c>
      <c r="B276" s="41" t="s">
        <v>2803</v>
      </c>
      <c r="C276" s="41">
        <v>23.53</v>
      </c>
      <c r="D276" s="41">
        <v>0</v>
      </c>
      <c r="E276" s="41">
        <v>0</v>
      </c>
      <c r="F276" s="41">
        <v>23.53</v>
      </c>
      <c r="G276" s="48">
        <v>30010</v>
      </c>
    </row>
    <row r="277" spans="1:7" x14ac:dyDescent="0.25">
      <c r="A277" s="48">
        <v>300101040</v>
      </c>
      <c r="B277" s="41" t="s">
        <v>2804</v>
      </c>
      <c r="C277" s="41">
        <v>1070.1099999999999</v>
      </c>
      <c r="D277" s="41">
        <v>0</v>
      </c>
      <c r="E277" s="41">
        <v>0</v>
      </c>
      <c r="F277" s="41">
        <v>1070.1099999999999</v>
      </c>
      <c r="G277" s="48">
        <v>30010</v>
      </c>
    </row>
    <row r="278" spans="1:7" x14ac:dyDescent="0.25">
      <c r="A278" s="48">
        <v>300101502</v>
      </c>
      <c r="B278" s="41" t="s">
        <v>2805</v>
      </c>
      <c r="C278" s="41">
        <v>10622.85</v>
      </c>
      <c r="D278" s="41">
        <v>0</v>
      </c>
      <c r="E278" s="41">
        <v>0</v>
      </c>
      <c r="F278" s="41">
        <v>10622.85</v>
      </c>
      <c r="G278" s="48">
        <v>30010</v>
      </c>
    </row>
    <row r="279" spans="1:7" x14ac:dyDescent="0.25">
      <c r="A279" s="48">
        <v>300102000</v>
      </c>
      <c r="B279" s="41" t="s">
        <v>2806</v>
      </c>
      <c r="C279" s="41">
        <v>2835.25</v>
      </c>
      <c r="D279" s="41">
        <v>0</v>
      </c>
      <c r="E279" s="41">
        <v>0</v>
      </c>
      <c r="F279" s="41">
        <v>2835.25</v>
      </c>
      <c r="G279" s="48">
        <v>30010</v>
      </c>
    </row>
    <row r="280" spans="1:7" x14ac:dyDescent="0.25">
      <c r="A280" s="48">
        <v>300102003</v>
      </c>
      <c r="B280" s="41" t="s">
        <v>2825</v>
      </c>
      <c r="C280" s="41">
        <v>1602</v>
      </c>
      <c r="D280" s="41">
        <v>0</v>
      </c>
      <c r="E280" s="41">
        <v>0</v>
      </c>
      <c r="F280" s="41">
        <v>1602</v>
      </c>
      <c r="G280" s="48">
        <v>30010</v>
      </c>
    </row>
    <row r="281" spans="1:7" x14ac:dyDescent="0.25">
      <c r="A281" s="48">
        <v>300102004</v>
      </c>
      <c r="B281" s="41" t="s">
        <v>2807</v>
      </c>
      <c r="C281" s="41">
        <v>10362.41</v>
      </c>
      <c r="D281" s="41">
        <v>0</v>
      </c>
      <c r="E281" s="41">
        <v>0</v>
      </c>
      <c r="F281" s="41">
        <v>10362.41</v>
      </c>
      <c r="G281" s="48">
        <v>30010</v>
      </c>
    </row>
    <row r="282" spans="1:7" x14ac:dyDescent="0.25">
      <c r="A282" s="48">
        <v>300102250</v>
      </c>
      <c r="B282" s="41" t="s">
        <v>2808</v>
      </c>
      <c r="C282" s="41">
        <v>0</v>
      </c>
      <c r="D282" s="41">
        <v>0</v>
      </c>
      <c r="E282" s="41">
        <v>0</v>
      </c>
      <c r="F282" s="41">
        <v>0</v>
      </c>
      <c r="G282" s="48">
        <v>30010</v>
      </c>
    </row>
    <row r="283" spans="1:7" x14ac:dyDescent="0.25">
      <c r="A283" s="48">
        <v>300102300</v>
      </c>
      <c r="B283" s="41" t="s">
        <v>2826</v>
      </c>
      <c r="C283" s="41">
        <v>3687</v>
      </c>
      <c r="D283" s="41">
        <v>0</v>
      </c>
      <c r="E283" s="41">
        <v>0</v>
      </c>
      <c r="F283" s="41">
        <v>3687</v>
      </c>
      <c r="G283" s="48">
        <v>30010</v>
      </c>
    </row>
    <row r="284" spans="1:7" x14ac:dyDescent="0.25">
      <c r="A284" s="48">
        <v>300102401</v>
      </c>
      <c r="B284" s="41" t="s">
        <v>2809</v>
      </c>
      <c r="C284" s="41">
        <v>36936.33</v>
      </c>
      <c r="D284" s="41">
        <v>0</v>
      </c>
      <c r="E284" s="41">
        <v>0</v>
      </c>
      <c r="F284" s="41">
        <v>36936.33</v>
      </c>
      <c r="G284" s="48">
        <v>30010</v>
      </c>
    </row>
    <row r="285" spans="1:7" x14ac:dyDescent="0.25">
      <c r="A285" s="48">
        <v>300102429</v>
      </c>
      <c r="B285" s="41" t="s">
        <v>2827</v>
      </c>
      <c r="C285" s="41">
        <v>495.75</v>
      </c>
      <c r="D285" s="41">
        <v>0</v>
      </c>
      <c r="E285" s="41">
        <v>0</v>
      </c>
      <c r="F285" s="41">
        <v>495.75</v>
      </c>
      <c r="G285" s="48">
        <v>30010</v>
      </c>
    </row>
    <row r="286" spans="1:7" x14ac:dyDescent="0.25">
      <c r="A286" s="48">
        <v>300102432</v>
      </c>
      <c r="B286" s="41" t="s">
        <v>2862</v>
      </c>
      <c r="C286" s="41">
        <v>410</v>
      </c>
      <c r="D286" s="41">
        <v>0</v>
      </c>
      <c r="E286" s="41">
        <v>0</v>
      </c>
      <c r="F286" s="41">
        <v>410</v>
      </c>
      <c r="G286" s="48">
        <v>30010</v>
      </c>
    </row>
    <row r="287" spans="1:7" x14ac:dyDescent="0.25">
      <c r="A287" s="48">
        <v>300102434</v>
      </c>
      <c r="B287" s="41" t="s">
        <v>2828</v>
      </c>
      <c r="C287" s="41">
        <v>1406</v>
      </c>
      <c r="D287" s="41">
        <v>0</v>
      </c>
      <c r="E287" s="41">
        <v>0</v>
      </c>
      <c r="F287" s="41">
        <v>1406</v>
      </c>
      <c r="G287" s="48">
        <v>30010</v>
      </c>
    </row>
    <row r="288" spans="1:7" x14ac:dyDescent="0.25">
      <c r="A288" s="48">
        <v>300102500</v>
      </c>
      <c r="B288" s="41" t="s">
        <v>2829</v>
      </c>
      <c r="C288" s="41">
        <v>15501.99</v>
      </c>
      <c r="D288" s="41">
        <v>0</v>
      </c>
      <c r="E288" s="41">
        <v>0</v>
      </c>
      <c r="F288" s="41">
        <v>15501.99</v>
      </c>
      <c r="G288" s="48">
        <v>30010</v>
      </c>
    </row>
    <row r="289" spans="1:7" x14ac:dyDescent="0.25">
      <c r="A289" s="48">
        <v>300102503</v>
      </c>
      <c r="B289" s="41" t="s">
        <v>2830</v>
      </c>
      <c r="C289" s="41">
        <v>0</v>
      </c>
      <c r="D289" s="41">
        <v>0</v>
      </c>
      <c r="E289" s="41">
        <v>0</v>
      </c>
      <c r="F289" s="41">
        <v>0</v>
      </c>
      <c r="G289" s="48">
        <v>30010</v>
      </c>
    </row>
    <row r="290" spans="1:7" x14ac:dyDescent="0.25">
      <c r="A290" s="48">
        <v>300102520</v>
      </c>
      <c r="B290" s="41" t="s">
        <v>2831</v>
      </c>
      <c r="C290" s="41">
        <v>3609.26</v>
      </c>
      <c r="D290" s="41">
        <v>0</v>
      </c>
      <c r="E290" s="41">
        <v>0</v>
      </c>
      <c r="F290" s="41">
        <v>3609.26</v>
      </c>
      <c r="G290" s="48">
        <v>30010</v>
      </c>
    </row>
    <row r="291" spans="1:7" x14ac:dyDescent="0.25">
      <c r="A291" s="48">
        <v>300102524</v>
      </c>
      <c r="B291" s="41" t="s">
        <v>2832</v>
      </c>
      <c r="C291" s="41">
        <v>177.15</v>
      </c>
      <c r="D291" s="41">
        <v>0</v>
      </c>
      <c r="E291" s="41">
        <v>0</v>
      </c>
      <c r="F291" s="41">
        <v>177.15</v>
      </c>
      <c r="G291" s="48">
        <v>30010</v>
      </c>
    </row>
    <row r="292" spans="1:7" x14ac:dyDescent="0.25">
      <c r="A292" s="48">
        <v>300102701</v>
      </c>
      <c r="B292" s="41" t="s">
        <v>2833</v>
      </c>
      <c r="C292" s="41">
        <v>0</v>
      </c>
      <c r="D292" s="41">
        <v>0</v>
      </c>
      <c r="E292" s="41">
        <v>0</v>
      </c>
      <c r="F292" s="41">
        <v>0</v>
      </c>
      <c r="G292" s="48">
        <v>30010</v>
      </c>
    </row>
    <row r="293" spans="1:7" x14ac:dyDescent="0.25">
      <c r="A293" s="48">
        <v>300102703</v>
      </c>
      <c r="B293" s="41" t="s">
        <v>2834</v>
      </c>
      <c r="C293" s="41">
        <v>14.38</v>
      </c>
      <c r="D293" s="41">
        <v>0</v>
      </c>
      <c r="E293" s="41">
        <v>0</v>
      </c>
      <c r="F293" s="41">
        <v>14.38</v>
      </c>
      <c r="G293" s="48">
        <v>30010</v>
      </c>
    </row>
    <row r="294" spans="1:7" x14ac:dyDescent="0.25">
      <c r="A294" s="48">
        <v>300102706</v>
      </c>
      <c r="B294" s="41" t="s">
        <v>2810</v>
      </c>
      <c r="C294" s="41">
        <v>96</v>
      </c>
      <c r="D294" s="41">
        <v>0</v>
      </c>
      <c r="E294" s="41">
        <v>0</v>
      </c>
      <c r="F294" s="41">
        <v>96</v>
      </c>
      <c r="G294" s="48">
        <v>30010</v>
      </c>
    </row>
    <row r="295" spans="1:7" x14ac:dyDescent="0.25">
      <c r="A295" s="48">
        <v>300102900</v>
      </c>
      <c r="B295" s="41" t="s">
        <v>2835</v>
      </c>
      <c r="C295" s="41">
        <v>-25000</v>
      </c>
      <c r="D295" s="41">
        <v>0</v>
      </c>
      <c r="E295" s="41">
        <v>0</v>
      </c>
      <c r="F295" s="41">
        <v>-25000</v>
      </c>
      <c r="G295" s="48">
        <v>30010</v>
      </c>
    </row>
    <row r="296" spans="1:7" x14ac:dyDescent="0.25">
      <c r="A296" s="48">
        <v>300102904</v>
      </c>
      <c r="B296" s="41" t="s">
        <v>2836</v>
      </c>
      <c r="C296" s="41">
        <v>0</v>
      </c>
      <c r="D296" s="41">
        <v>0</v>
      </c>
      <c r="E296" s="41">
        <v>0</v>
      </c>
      <c r="F296" s="41">
        <v>0</v>
      </c>
      <c r="G296" s="48">
        <v>30010</v>
      </c>
    </row>
    <row r="297" spans="1:7" x14ac:dyDescent="0.25">
      <c r="A297" s="48">
        <v>300103000</v>
      </c>
      <c r="B297" s="41" t="s">
        <v>2837</v>
      </c>
      <c r="C297" s="41">
        <v>0</v>
      </c>
      <c r="D297" s="41">
        <v>0</v>
      </c>
      <c r="E297" s="41">
        <v>0</v>
      </c>
      <c r="F297" s="41">
        <v>0</v>
      </c>
      <c r="G297" s="48">
        <v>30010</v>
      </c>
    </row>
    <row r="298" spans="1:7" x14ac:dyDescent="0.25">
      <c r="A298" s="48">
        <v>300104995</v>
      </c>
      <c r="B298" s="41" t="s">
        <v>2838</v>
      </c>
      <c r="C298" s="41">
        <v>0</v>
      </c>
      <c r="D298" s="41">
        <v>0</v>
      </c>
      <c r="E298" s="41">
        <v>0</v>
      </c>
      <c r="F298" s="41">
        <v>0</v>
      </c>
      <c r="G298" s="48">
        <v>30010</v>
      </c>
    </row>
    <row r="299" spans="1:7" x14ac:dyDescent="0.25">
      <c r="A299" s="48">
        <v>300105141</v>
      </c>
      <c r="B299" s="41" t="s">
        <v>2811</v>
      </c>
      <c r="C299" s="41">
        <v>9852.17</v>
      </c>
      <c r="D299" s="41">
        <v>0</v>
      </c>
      <c r="E299" s="41">
        <v>0</v>
      </c>
      <c r="F299" s="41">
        <v>9852.17</v>
      </c>
      <c r="G299" s="48">
        <v>30010</v>
      </c>
    </row>
    <row r="300" spans="1:7" x14ac:dyDescent="0.25">
      <c r="A300" s="48">
        <v>300109005</v>
      </c>
      <c r="B300" s="41" t="s">
        <v>2839</v>
      </c>
      <c r="C300" s="41">
        <v>-274327</v>
      </c>
      <c r="D300" s="41">
        <v>0</v>
      </c>
      <c r="E300" s="41">
        <v>0</v>
      </c>
      <c r="F300" s="41">
        <v>-274327</v>
      </c>
      <c r="G300" s="48">
        <v>30010</v>
      </c>
    </row>
    <row r="301" spans="1:7" x14ac:dyDescent="0.25">
      <c r="A301" s="48">
        <v>300109051</v>
      </c>
      <c r="B301" s="41" t="s">
        <v>2840</v>
      </c>
      <c r="C301" s="41">
        <v>-669886</v>
      </c>
      <c r="D301" s="41">
        <v>0</v>
      </c>
      <c r="E301" s="41">
        <v>0</v>
      </c>
      <c r="F301" s="41">
        <v>-669886</v>
      </c>
      <c r="G301" s="48">
        <v>30010</v>
      </c>
    </row>
    <row r="302" spans="1:7" x14ac:dyDescent="0.25">
      <c r="A302" s="48">
        <v>300109201</v>
      </c>
      <c r="B302" s="41" t="s">
        <v>2841</v>
      </c>
      <c r="C302" s="41">
        <v>-1512.95</v>
      </c>
      <c r="D302" s="41">
        <v>0</v>
      </c>
      <c r="E302" s="41">
        <v>0</v>
      </c>
      <c r="F302" s="41">
        <v>-1512.95</v>
      </c>
      <c r="G302" s="48">
        <v>30010</v>
      </c>
    </row>
    <row r="303" spans="1:7" x14ac:dyDescent="0.25">
      <c r="A303" s="48">
        <v>300109805</v>
      </c>
      <c r="B303" s="41" t="s">
        <v>2842</v>
      </c>
      <c r="C303" s="41">
        <v>0</v>
      </c>
      <c r="D303" s="41">
        <v>0</v>
      </c>
      <c r="E303" s="41">
        <v>0</v>
      </c>
      <c r="F303" s="41">
        <v>0</v>
      </c>
      <c r="G303" s="48">
        <v>30010</v>
      </c>
    </row>
    <row r="304" spans="1:7" x14ac:dyDescent="0.25">
      <c r="A304" s="48">
        <v>300111020</v>
      </c>
      <c r="B304" s="41" t="s">
        <v>527</v>
      </c>
      <c r="C304" s="41">
        <v>9360.5</v>
      </c>
      <c r="D304" s="41">
        <v>23500</v>
      </c>
      <c r="E304" s="41">
        <v>23500</v>
      </c>
      <c r="F304" s="41">
        <v>-14139.5</v>
      </c>
      <c r="G304" s="48">
        <v>30011</v>
      </c>
    </row>
    <row r="305" spans="1:7" x14ac:dyDescent="0.25">
      <c r="A305" s="48">
        <v>300111021</v>
      </c>
      <c r="B305" s="41" t="s">
        <v>529</v>
      </c>
      <c r="C305" s="41">
        <v>0</v>
      </c>
      <c r="D305" s="41">
        <v>0</v>
      </c>
      <c r="E305" s="41">
        <v>0</v>
      </c>
      <c r="F305" s="41">
        <v>0</v>
      </c>
      <c r="G305" s="48">
        <v>30011</v>
      </c>
    </row>
    <row r="306" spans="1:7" x14ac:dyDescent="0.25">
      <c r="A306" s="48">
        <v>300111022</v>
      </c>
      <c r="B306" s="41" t="s">
        <v>531</v>
      </c>
      <c r="C306" s="41">
        <v>0</v>
      </c>
      <c r="D306" s="41">
        <v>0</v>
      </c>
      <c r="E306" s="41">
        <v>0</v>
      </c>
      <c r="F306" s="41">
        <v>0</v>
      </c>
      <c r="G306" s="48">
        <v>30011</v>
      </c>
    </row>
    <row r="307" spans="1:7" x14ac:dyDescent="0.25">
      <c r="A307" s="48">
        <v>300111023</v>
      </c>
      <c r="B307" s="41" t="s">
        <v>533</v>
      </c>
      <c r="C307" s="41">
        <v>0</v>
      </c>
      <c r="D307" s="41">
        <v>0</v>
      </c>
      <c r="E307" s="41">
        <v>0</v>
      </c>
      <c r="F307" s="41">
        <v>0</v>
      </c>
      <c r="G307" s="48">
        <v>30011</v>
      </c>
    </row>
    <row r="308" spans="1:7" x14ac:dyDescent="0.25">
      <c r="A308" s="48">
        <v>300111024</v>
      </c>
      <c r="B308" s="41" t="s">
        <v>535</v>
      </c>
      <c r="C308" s="41">
        <v>4985.4799999999996</v>
      </c>
      <c r="D308" s="41">
        <v>26000</v>
      </c>
      <c r="E308" s="41">
        <v>26000</v>
      </c>
      <c r="F308" s="41">
        <v>-21014.52</v>
      </c>
      <c r="G308" s="48">
        <v>30011</v>
      </c>
    </row>
    <row r="309" spans="1:7" x14ac:dyDescent="0.25">
      <c r="A309" s="48">
        <v>300111025</v>
      </c>
      <c r="B309" s="41" t="s">
        <v>537</v>
      </c>
      <c r="C309" s="41">
        <v>0</v>
      </c>
      <c r="D309" s="41">
        <v>0</v>
      </c>
      <c r="E309" s="41">
        <v>0</v>
      </c>
      <c r="F309" s="41">
        <v>0</v>
      </c>
      <c r="G309" s="48">
        <v>30011</v>
      </c>
    </row>
    <row r="310" spans="1:7" x14ac:dyDescent="0.25">
      <c r="A310" s="48">
        <v>300111200</v>
      </c>
      <c r="B310" s="41" t="s">
        <v>2865</v>
      </c>
      <c r="C310" s="41">
        <v>0</v>
      </c>
      <c r="D310" s="41">
        <v>0</v>
      </c>
      <c r="E310" s="41">
        <v>0</v>
      </c>
      <c r="F310" s="41">
        <v>0</v>
      </c>
      <c r="G310" s="48">
        <v>30011</v>
      </c>
    </row>
    <row r="311" spans="1:7" x14ac:dyDescent="0.25">
      <c r="A311" s="48">
        <v>300115008</v>
      </c>
      <c r="B311" s="41" t="s">
        <v>539</v>
      </c>
      <c r="C311" s="41">
        <v>0</v>
      </c>
      <c r="D311" s="41">
        <v>0</v>
      </c>
      <c r="E311" s="41">
        <v>0</v>
      </c>
      <c r="F311" s="41">
        <v>0</v>
      </c>
      <c r="G311" s="48">
        <v>30011</v>
      </c>
    </row>
    <row r="312" spans="1:7" x14ac:dyDescent="0.25">
      <c r="A312" s="48">
        <v>300119053</v>
      </c>
      <c r="B312" s="41" t="s">
        <v>541</v>
      </c>
      <c r="C312" s="41">
        <v>0</v>
      </c>
      <c r="D312" s="41">
        <v>0</v>
      </c>
      <c r="E312" s="41">
        <v>0</v>
      </c>
      <c r="F312" s="41">
        <v>0</v>
      </c>
      <c r="G312" s="48">
        <v>30011</v>
      </c>
    </row>
    <row r="313" spans="1:7" x14ac:dyDescent="0.25">
      <c r="A313" s="48">
        <v>300120800</v>
      </c>
      <c r="B313" s="41" t="s">
        <v>543</v>
      </c>
      <c r="C313" s="41">
        <v>0</v>
      </c>
      <c r="D313" s="41">
        <v>0</v>
      </c>
      <c r="E313" s="41">
        <v>0</v>
      </c>
      <c r="F313" s="41">
        <v>0</v>
      </c>
      <c r="G313" s="48">
        <v>30012</v>
      </c>
    </row>
    <row r="314" spans="1:7" x14ac:dyDescent="0.25">
      <c r="A314" s="48">
        <v>300122401</v>
      </c>
      <c r="B314" s="41" t="s">
        <v>545</v>
      </c>
      <c r="C314" s="41">
        <v>0</v>
      </c>
      <c r="D314" s="41">
        <v>0</v>
      </c>
      <c r="E314" s="41">
        <v>0</v>
      </c>
      <c r="F314" s="41">
        <v>0</v>
      </c>
      <c r="G314" s="48">
        <v>30012</v>
      </c>
    </row>
    <row r="315" spans="1:7" x14ac:dyDescent="0.25">
      <c r="A315" s="48">
        <v>300124610</v>
      </c>
      <c r="B315" s="41" t="s">
        <v>547</v>
      </c>
      <c r="C315" s="41">
        <v>0</v>
      </c>
      <c r="D315" s="41">
        <v>0</v>
      </c>
      <c r="E315" s="41">
        <v>0</v>
      </c>
      <c r="F315" s="41">
        <v>0</v>
      </c>
      <c r="G315" s="48">
        <v>30012</v>
      </c>
    </row>
    <row r="316" spans="1:7" x14ac:dyDescent="0.25">
      <c r="A316" s="48">
        <v>300132900</v>
      </c>
      <c r="B316" s="41" t="s">
        <v>2866</v>
      </c>
      <c r="C316" s="41">
        <v>8950000</v>
      </c>
      <c r="D316" s="41">
        <v>0</v>
      </c>
      <c r="E316" s="41">
        <v>0</v>
      </c>
      <c r="F316" s="41">
        <v>8950000</v>
      </c>
      <c r="G316" s="48">
        <v>30013</v>
      </c>
    </row>
    <row r="317" spans="1:7" x14ac:dyDescent="0.25">
      <c r="A317" s="48">
        <v>300139051</v>
      </c>
      <c r="B317" s="41" t="s">
        <v>2867</v>
      </c>
      <c r="C317" s="41">
        <v>-10742000</v>
      </c>
      <c r="D317" s="41">
        <v>0</v>
      </c>
      <c r="E317" s="41">
        <v>0</v>
      </c>
      <c r="F317" s="41">
        <v>-10742000</v>
      </c>
      <c r="G317" s="48">
        <v>30013</v>
      </c>
    </row>
    <row r="318" spans="1:7" x14ac:dyDescent="0.25">
      <c r="A318" s="48">
        <v>301010100</v>
      </c>
      <c r="B318" s="41" t="s">
        <v>549</v>
      </c>
      <c r="C318" s="41">
        <v>0</v>
      </c>
      <c r="D318" s="41">
        <v>0</v>
      </c>
      <c r="E318" s="41">
        <v>0</v>
      </c>
      <c r="F318" s="41">
        <v>0</v>
      </c>
      <c r="G318" s="48">
        <v>30101</v>
      </c>
    </row>
    <row r="319" spans="1:7" x14ac:dyDescent="0.25">
      <c r="A319" s="48">
        <v>301010101</v>
      </c>
      <c r="B319" s="41" t="s">
        <v>551</v>
      </c>
      <c r="C319" s="41">
        <v>0</v>
      </c>
      <c r="D319" s="41">
        <v>0</v>
      </c>
      <c r="E319" s="41">
        <v>0</v>
      </c>
      <c r="F319" s="41">
        <v>0</v>
      </c>
      <c r="G319" s="48">
        <v>30101</v>
      </c>
    </row>
    <row r="320" spans="1:7" x14ac:dyDescent="0.25">
      <c r="A320" s="48">
        <v>301010102</v>
      </c>
      <c r="B320" s="41" t="s">
        <v>553</v>
      </c>
      <c r="C320" s="41">
        <v>0</v>
      </c>
      <c r="D320" s="41">
        <v>0</v>
      </c>
      <c r="E320" s="41">
        <v>0</v>
      </c>
      <c r="F320" s="41">
        <v>0</v>
      </c>
      <c r="G320" s="48">
        <v>30101</v>
      </c>
    </row>
    <row r="321" spans="1:7" x14ac:dyDescent="0.25">
      <c r="A321" s="48">
        <v>301010103</v>
      </c>
      <c r="B321" s="41" t="s">
        <v>555</v>
      </c>
      <c r="C321" s="41">
        <v>0</v>
      </c>
      <c r="D321" s="41">
        <v>0</v>
      </c>
      <c r="E321" s="41">
        <v>0</v>
      </c>
      <c r="F321" s="41">
        <v>0</v>
      </c>
      <c r="G321" s="48">
        <v>30101</v>
      </c>
    </row>
    <row r="322" spans="1:7" x14ac:dyDescent="0.25">
      <c r="A322" s="48">
        <v>301010120</v>
      </c>
      <c r="B322" s="41" t="s">
        <v>557</v>
      </c>
      <c r="C322" s="41">
        <v>0</v>
      </c>
      <c r="D322" s="41">
        <v>0</v>
      </c>
      <c r="E322" s="41">
        <v>0</v>
      </c>
      <c r="F322" s="41">
        <v>0</v>
      </c>
      <c r="G322" s="48">
        <v>30101</v>
      </c>
    </row>
    <row r="323" spans="1:7" x14ac:dyDescent="0.25">
      <c r="A323" s="48">
        <v>301010150</v>
      </c>
      <c r="B323" s="41" t="s">
        <v>559</v>
      </c>
      <c r="C323" s="41">
        <v>0</v>
      </c>
      <c r="D323" s="41">
        <v>0</v>
      </c>
      <c r="E323" s="41">
        <v>0</v>
      </c>
      <c r="F323" s="41">
        <v>0</v>
      </c>
      <c r="G323" s="48">
        <v>30101</v>
      </c>
    </row>
    <row r="324" spans="1:7" x14ac:dyDescent="0.25">
      <c r="A324" s="48">
        <v>301010200</v>
      </c>
      <c r="B324" s="41" t="s">
        <v>561</v>
      </c>
      <c r="C324" s="41">
        <v>0</v>
      </c>
      <c r="D324" s="41">
        <v>0</v>
      </c>
      <c r="E324" s="41">
        <v>0</v>
      </c>
      <c r="F324" s="41">
        <v>0</v>
      </c>
      <c r="G324" s="48">
        <v>30101</v>
      </c>
    </row>
    <row r="325" spans="1:7" x14ac:dyDescent="0.25">
      <c r="A325" s="48">
        <v>301010700</v>
      </c>
      <c r="B325" s="41" t="s">
        <v>563</v>
      </c>
      <c r="C325" s="41">
        <v>0</v>
      </c>
      <c r="D325" s="41">
        <v>0</v>
      </c>
      <c r="E325" s="41">
        <v>0</v>
      </c>
      <c r="F325" s="41">
        <v>0</v>
      </c>
      <c r="G325" s="48">
        <v>30101</v>
      </c>
    </row>
    <row r="326" spans="1:7" x14ac:dyDescent="0.25">
      <c r="A326" s="48">
        <v>301010800</v>
      </c>
      <c r="B326" s="41" t="s">
        <v>565</v>
      </c>
      <c r="C326" s="41">
        <v>0</v>
      </c>
      <c r="D326" s="41">
        <v>0</v>
      </c>
      <c r="E326" s="41">
        <v>0</v>
      </c>
      <c r="F326" s="41">
        <v>0</v>
      </c>
      <c r="G326" s="48">
        <v>30101</v>
      </c>
    </row>
    <row r="327" spans="1:7" x14ac:dyDescent="0.25">
      <c r="A327" s="48">
        <v>301010930</v>
      </c>
      <c r="B327" s="41" t="s">
        <v>567</v>
      </c>
      <c r="C327" s="41">
        <v>0</v>
      </c>
      <c r="D327" s="41">
        <v>0</v>
      </c>
      <c r="E327" s="41">
        <v>0</v>
      </c>
      <c r="F327" s="41">
        <v>0</v>
      </c>
      <c r="G327" s="48">
        <v>30101</v>
      </c>
    </row>
    <row r="328" spans="1:7" x14ac:dyDescent="0.25">
      <c r="A328" s="48">
        <v>301010975</v>
      </c>
      <c r="B328" s="41" t="s">
        <v>569</v>
      </c>
      <c r="C328" s="41">
        <v>0</v>
      </c>
      <c r="D328" s="41">
        <v>0</v>
      </c>
      <c r="E328" s="41">
        <v>0</v>
      </c>
      <c r="F328" s="41">
        <v>0</v>
      </c>
      <c r="G328" s="48">
        <v>30101</v>
      </c>
    </row>
    <row r="329" spans="1:7" x14ac:dyDescent="0.25">
      <c r="A329" s="48">
        <v>301012000</v>
      </c>
      <c r="B329" s="41" t="s">
        <v>571</v>
      </c>
      <c r="C329" s="41">
        <v>0</v>
      </c>
      <c r="D329" s="41">
        <v>0</v>
      </c>
      <c r="E329" s="41">
        <v>0</v>
      </c>
      <c r="F329" s="41">
        <v>0</v>
      </c>
      <c r="G329" s="48">
        <v>30101</v>
      </c>
    </row>
    <row r="330" spans="1:7" x14ac:dyDescent="0.25">
      <c r="A330" s="48">
        <v>301012003</v>
      </c>
      <c r="B330" s="41" t="s">
        <v>573</v>
      </c>
      <c r="C330" s="41">
        <v>0</v>
      </c>
      <c r="D330" s="41">
        <v>0</v>
      </c>
      <c r="E330" s="41">
        <v>0</v>
      </c>
      <c r="F330" s="41">
        <v>0</v>
      </c>
      <c r="G330" s="48">
        <v>30101</v>
      </c>
    </row>
    <row r="331" spans="1:7" x14ac:dyDescent="0.25">
      <c r="A331" s="48">
        <v>301012004</v>
      </c>
      <c r="B331" s="41" t="s">
        <v>575</v>
      </c>
      <c r="C331" s="41">
        <v>3483.33</v>
      </c>
      <c r="D331" s="41">
        <v>0</v>
      </c>
      <c r="E331" s="41">
        <v>0</v>
      </c>
      <c r="F331" s="41">
        <v>3483.33</v>
      </c>
      <c r="G331" s="48">
        <v>30101</v>
      </c>
    </row>
    <row r="332" spans="1:7" x14ac:dyDescent="0.25">
      <c r="A332" s="48">
        <v>301012022</v>
      </c>
      <c r="B332" s="41" t="s">
        <v>577</v>
      </c>
      <c r="C332" s="41">
        <v>130</v>
      </c>
      <c r="D332" s="41">
        <v>0</v>
      </c>
      <c r="E332" s="41">
        <v>0</v>
      </c>
      <c r="F332" s="41">
        <v>130</v>
      </c>
      <c r="G332" s="48">
        <v>30101</v>
      </c>
    </row>
    <row r="333" spans="1:7" x14ac:dyDescent="0.25">
      <c r="A333" s="48">
        <v>301012401</v>
      </c>
      <c r="B333" s="41" t="s">
        <v>579</v>
      </c>
      <c r="C333" s="41">
        <v>7949.21</v>
      </c>
      <c r="D333" s="41">
        <v>8100</v>
      </c>
      <c r="E333" s="41">
        <v>8100</v>
      </c>
      <c r="F333" s="41">
        <v>-150.79</v>
      </c>
      <c r="G333" s="48">
        <v>30101</v>
      </c>
    </row>
    <row r="334" spans="1:7" x14ac:dyDescent="0.25">
      <c r="A334" s="48">
        <v>301012422</v>
      </c>
      <c r="B334" s="41" t="s">
        <v>581</v>
      </c>
      <c r="C334" s="41">
        <v>0</v>
      </c>
      <c r="D334" s="41">
        <v>0</v>
      </c>
      <c r="E334" s="41">
        <v>0</v>
      </c>
      <c r="F334" s="41">
        <v>0</v>
      </c>
      <c r="G334" s="48">
        <v>30101</v>
      </c>
    </row>
    <row r="335" spans="1:7" x14ac:dyDescent="0.25">
      <c r="A335" s="48">
        <v>301012423</v>
      </c>
      <c r="B335" s="41" t="s">
        <v>583</v>
      </c>
      <c r="C335" s="41">
        <v>0</v>
      </c>
      <c r="D335" s="41">
        <v>0</v>
      </c>
      <c r="E335" s="41">
        <v>0</v>
      </c>
      <c r="F335" s="41">
        <v>0</v>
      </c>
      <c r="G335" s="48">
        <v>30101</v>
      </c>
    </row>
    <row r="336" spans="1:7" x14ac:dyDescent="0.25">
      <c r="A336" s="48">
        <v>301012430</v>
      </c>
      <c r="B336" s="41" t="s">
        <v>585</v>
      </c>
      <c r="C336" s="41">
        <v>0</v>
      </c>
      <c r="D336" s="41">
        <v>0</v>
      </c>
      <c r="E336" s="41">
        <v>0</v>
      </c>
      <c r="F336" s="41">
        <v>0</v>
      </c>
      <c r="G336" s="48">
        <v>30101</v>
      </c>
    </row>
    <row r="337" spans="1:7" x14ac:dyDescent="0.25">
      <c r="A337" s="48">
        <v>301012432</v>
      </c>
      <c r="B337" s="41" t="s">
        <v>587</v>
      </c>
      <c r="C337" s="41">
        <v>0</v>
      </c>
      <c r="D337" s="41">
        <v>0</v>
      </c>
      <c r="E337" s="41">
        <v>0</v>
      </c>
      <c r="F337" s="41">
        <v>0</v>
      </c>
      <c r="G337" s="48">
        <v>30101</v>
      </c>
    </row>
    <row r="338" spans="1:7" x14ac:dyDescent="0.25">
      <c r="A338" s="48">
        <v>301012446</v>
      </c>
      <c r="B338" s="41" t="s">
        <v>589</v>
      </c>
      <c r="C338" s="41">
        <v>0</v>
      </c>
      <c r="D338" s="41">
        <v>0</v>
      </c>
      <c r="E338" s="41">
        <v>0</v>
      </c>
      <c r="F338" s="41">
        <v>0</v>
      </c>
      <c r="G338" s="48">
        <v>30101</v>
      </c>
    </row>
    <row r="339" spans="1:7" x14ac:dyDescent="0.25">
      <c r="A339" s="48">
        <v>301012500</v>
      </c>
      <c r="B339" s="41" t="s">
        <v>591</v>
      </c>
      <c r="C339" s="41">
        <v>0</v>
      </c>
      <c r="D339" s="41">
        <v>0</v>
      </c>
      <c r="E339" s="41">
        <v>0</v>
      </c>
      <c r="F339" s="41">
        <v>0</v>
      </c>
      <c r="G339" s="48">
        <v>30101</v>
      </c>
    </row>
    <row r="340" spans="1:7" x14ac:dyDescent="0.25">
      <c r="A340" s="48">
        <v>301012510</v>
      </c>
      <c r="B340" s="41" t="s">
        <v>593</v>
      </c>
      <c r="C340" s="41">
        <v>0</v>
      </c>
      <c r="D340" s="41">
        <v>0</v>
      </c>
      <c r="E340" s="41">
        <v>0</v>
      </c>
      <c r="F340" s="41">
        <v>0</v>
      </c>
      <c r="G340" s="48">
        <v>30101</v>
      </c>
    </row>
    <row r="341" spans="1:7" x14ac:dyDescent="0.25">
      <c r="A341" s="48">
        <v>301012520</v>
      </c>
      <c r="B341" s="41" t="s">
        <v>595</v>
      </c>
      <c r="C341" s="41">
        <v>0</v>
      </c>
      <c r="D341" s="41">
        <v>0</v>
      </c>
      <c r="E341" s="41">
        <v>0</v>
      </c>
      <c r="F341" s="41">
        <v>0</v>
      </c>
      <c r="G341" s="48">
        <v>30101</v>
      </c>
    </row>
    <row r="342" spans="1:7" x14ac:dyDescent="0.25">
      <c r="A342" s="48">
        <v>301012524</v>
      </c>
      <c r="B342" s="41" t="s">
        <v>597</v>
      </c>
      <c r="C342" s="41">
        <v>0</v>
      </c>
      <c r="D342" s="41">
        <v>0</v>
      </c>
      <c r="E342" s="41">
        <v>0</v>
      </c>
      <c r="F342" s="41">
        <v>0</v>
      </c>
      <c r="G342" s="48">
        <v>30101</v>
      </c>
    </row>
    <row r="343" spans="1:7" x14ac:dyDescent="0.25">
      <c r="A343" s="48">
        <v>301012703</v>
      </c>
      <c r="B343" s="41" t="s">
        <v>599</v>
      </c>
      <c r="C343" s="41">
        <v>0</v>
      </c>
      <c r="D343" s="41">
        <v>0</v>
      </c>
      <c r="E343" s="41">
        <v>0</v>
      </c>
      <c r="F343" s="41">
        <v>0</v>
      </c>
      <c r="G343" s="48">
        <v>30101</v>
      </c>
    </row>
    <row r="344" spans="1:7" x14ac:dyDescent="0.25">
      <c r="A344" s="48">
        <v>301012801</v>
      </c>
      <c r="B344" s="41" t="s">
        <v>601</v>
      </c>
      <c r="C344" s="41">
        <v>0</v>
      </c>
      <c r="D344" s="41">
        <v>0</v>
      </c>
      <c r="E344" s="41">
        <v>0</v>
      </c>
      <c r="F344" s="41">
        <v>0</v>
      </c>
      <c r="G344" s="48">
        <v>30101</v>
      </c>
    </row>
    <row r="345" spans="1:7" x14ac:dyDescent="0.25">
      <c r="A345" s="48">
        <v>301014600</v>
      </c>
      <c r="B345" s="41" t="s">
        <v>603</v>
      </c>
      <c r="C345" s="41">
        <v>0</v>
      </c>
      <c r="D345" s="41">
        <v>0</v>
      </c>
      <c r="E345" s="41">
        <v>0</v>
      </c>
      <c r="F345" s="41">
        <v>0</v>
      </c>
      <c r="G345" s="48">
        <v>30101</v>
      </c>
    </row>
    <row r="346" spans="1:7" x14ac:dyDescent="0.25">
      <c r="A346" s="48">
        <v>301014610</v>
      </c>
      <c r="B346" s="41" t="s">
        <v>605</v>
      </c>
      <c r="C346" s="41">
        <v>0</v>
      </c>
      <c r="D346" s="41">
        <v>0</v>
      </c>
      <c r="E346" s="41">
        <v>0</v>
      </c>
      <c r="F346" s="41">
        <v>0</v>
      </c>
      <c r="G346" s="48">
        <v>30101</v>
      </c>
    </row>
    <row r="347" spans="1:7" x14ac:dyDescent="0.25">
      <c r="A347" s="48">
        <v>301014611</v>
      </c>
      <c r="B347" s="41" t="s">
        <v>607</v>
      </c>
      <c r="C347" s="41">
        <v>0</v>
      </c>
      <c r="D347" s="41">
        <v>0</v>
      </c>
      <c r="E347" s="41">
        <v>0</v>
      </c>
      <c r="F347" s="41">
        <v>0</v>
      </c>
      <c r="G347" s="48">
        <v>30101</v>
      </c>
    </row>
    <row r="348" spans="1:7" x14ac:dyDescent="0.25">
      <c r="A348" s="48">
        <v>301014612</v>
      </c>
      <c r="B348" s="41" t="s">
        <v>609</v>
      </c>
      <c r="C348" s="41">
        <v>0</v>
      </c>
      <c r="D348" s="41">
        <v>0</v>
      </c>
      <c r="E348" s="41">
        <v>0</v>
      </c>
      <c r="F348" s="41">
        <v>0</v>
      </c>
      <c r="G348" s="48">
        <v>30101</v>
      </c>
    </row>
    <row r="349" spans="1:7" x14ac:dyDescent="0.25">
      <c r="A349" s="48">
        <v>301014618</v>
      </c>
      <c r="B349" s="41" t="s">
        <v>611</v>
      </c>
      <c r="C349" s="41">
        <v>0</v>
      </c>
      <c r="D349" s="41">
        <v>0</v>
      </c>
      <c r="E349" s="41">
        <v>0</v>
      </c>
      <c r="F349" s="41">
        <v>0</v>
      </c>
      <c r="G349" s="48">
        <v>30101</v>
      </c>
    </row>
    <row r="350" spans="1:7" x14ac:dyDescent="0.25">
      <c r="A350" s="48">
        <v>301014619</v>
      </c>
      <c r="B350" s="41" t="s">
        <v>613</v>
      </c>
      <c r="C350" s="41">
        <v>0</v>
      </c>
      <c r="D350" s="41">
        <v>0</v>
      </c>
      <c r="E350" s="41">
        <v>0</v>
      </c>
      <c r="F350" s="41">
        <v>0</v>
      </c>
      <c r="G350" s="48">
        <v>30101</v>
      </c>
    </row>
    <row r="351" spans="1:7" x14ac:dyDescent="0.25">
      <c r="A351" s="48">
        <v>301015124</v>
      </c>
      <c r="B351" s="41" t="s">
        <v>615</v>
      </c>
      <c r="C351" s="41">
        <v>0</v>
      </c>
      <c r="D351" s="41">
        <v>0</v>
      </c>
      <c r="E351" s="41">
        <v>0</v>
      </c>
      <c r="F351" s="41">
        <v>0</v>
      </c>
      <c r="G351" s="48">
        <v>30101</v>
      </c>
    </row>
    <row r="352" spans="1:7" x14ac:dyDescent="0.25">
      <c r="A352" s="48">
        <v>301016009</v>
      </c>
      <c r="B352" s="41" t="s">
        <v>617</v>
      </c>
      <c r="C352" s="41">
        <v>0</v>
      </c>
      <c r="D352" s="41">
        <v>0</v>
      </c>
      <c r="E352" s="41">
        <v>0</v>
      </c>
      <c r="F352" s="41">
        <v>0</v>
      </c>
      <c r="G352" s="48">
        <v>30101</v>
      </c>
    </row>
    <row r="353" spans="1:7" x14ac:dyDescent="0.25">
      <c r="A353" s="48">
        <v>301016010</v>
      </c>
      <c r="B353" s="41" t="s">
        <v>619</v>
      </c>
      <c r="C353" s="41">
        <v>0</v>
      </c>
      <c r="D353" s="41">
        <v>0</v>
      </c>
      <c r="E353" s="41">
        <v>0</v>
      </c>
      <c r="F353" s="41">
        <v>0</v>
      </c>
      <c r="G353" s="48">
        <v>30101</v>
      </c>
    </row>
    <row r="354" spans="1:7" x14ac:dyDescent="0.25">
      <c r="A354" s="48">
        <v>301019051</v>
      </c>
      <c r="B354" s="41" t="s">
        <v>621</v>
      </c>
      <c r="C354" s="41">
        <v>0</v>
      </c>
      <c r="D354" s="41">
        <v>0</v>
      </c>
      <c r="E354" s="41">
        <v>0</v>
      </c>
      <c r="F354" s="41">
        <v>0</v>
      </c>
      <c r="G354" s="48">
        <v>30101</v>
      </c>
    </row>
    <row r="355" spans="1:7" x14ac:dyDescent="0.25">
      <c r="A355" s="48">
        <v>301019054</v>
      </c>
      <c r="B355" s="41" t="s">
        <v>623</v>
      </c>
      <c r="C355" s="41">
        <v>0</v>
      </c>
      <c r="D355" s="41">
        <v>0</v>
      </c>
      <c r="E355" s="41">
        <v>0</v>
      </c>
      <c r="F355" s="41">
        <v>0</v>
      </c>
      <c r="G355" s="48">
        <v>30101</v>
      </c>
    </row>
    <row r="356" spans="1:7" x14ac:dyDescent="0.25">
      <c r="A356" s="48">
        <v>301019200</v>
      </c>
      <c r="B356" s="41" t="s">
        <v>625</v>
      </c>
      <c r="C356" s="41">
        <v>0</v>
      </c>
      <c r="D356" s="41">
        <v>0</v>
      </c>
      <c r="E356" s="41">
        <v>0</v>
      </c>
      <c r="F356" s="41">
        <v>0</v>
      </c>
      <c r="G356" s="48">
        <v>30101</v>
      </c>
    </row>
    <row r="357" spans="1:7" x14ac:dyDescent="0.25">
      <c r="A357" s="48">
        <v>302010100</v>
      </c>
      <c r="B357" s="41" t="s">
        <v>627</v>
      </c>
      <c r="C357" s="41">
        <v>24064</v>
      </c>
      <c r="D357" s="41">
        <v>58400</v>
      </c>
      <c r="E357" s="41">
        <v>58400</v>
      </c>
      <c r="F357" s="41">
        <v>-34336</v>
      </c>
      <c r="G357" s="48">
        <v>30201</v>
      </c>
    </row>
    <row r="358" spans="1:7" x14ac:dyDescent="0.25">
      <c r="A358" s="48">
        <v>302010101</v>
      </c>
      <c r="B358" s="41" t="s">
        <v>629</v>
      </c>
      <c r="C358" s="41">
        <v>0</v>
      </c>
      <c r="D358" s="41">
        <v>0</v>
      </c>
      <c r="E358" s="41">
        <v>0</v>
      </c>
      <c r="F358" s="41">
        <v>0</v>
      </c>
      <c r="G358" s="48">
        <v>30201</v>
      </c>
    </row>
    <row r="359" spans="1:7" x14ac:dyDescent="0.25">
      <c r="A359" s="48">
        <v>302010102</v>
      </c>
      <c r="B359" s="41" t="s">
        <v>631</v>
      </c>
      <c r="C359" s="41">
        <v>0</v>
      </c>
      <c r="D359" s="41">
        <v>0</v>
      </c>
      <c r="E359" s="41">
        <v>0</v>
      </c>
      <c r="F359" s="41">
        <v>0</v>
      </c>
      <c r="G359" s="48">
        <v>30201</v>
      </c>
    </row>
    <row r="360" spans="1:7" x14ac:dyDescent="0.25">
      <c r="A360" s="48">
        <v>302010103</v>
      </c>
      <c r="B360" s="41" t="s">
        <v>633</v>
      </c>
      <c r="C360" s="41">
        <v>0</v>
      </c>
      <c r="D360" s="41">
        <v>0</v>
      </c>
      <c r="E360" s="41">
        <v>0</v>
      </c>
      <c r="F360" s="41">
        <v>0</v>
      </c>
      <c r="G360" s="48">
        <v>30201</v>
      </c>
    </row>
    <row r="361" spans="1:7" x14ac:dyDescent="0.25">
      <c r="A361" s="48">
        <v>302010120</v>
      </c>
      <c r="B361" s="41" t="s">
        <v>635</v>
      </c>
      <c r="C361" s="41">
        <v>0</v>
      </c>
      <c r="D361" s="41">
        <v>0</v>
      </c>
      <c r="E361" s="41">
        <v>0</v>
      </c>
      <c r="F361" s="41">
        <v>0</v>
      </c>
      <c r="G361" s="48">
        <v>30201</v>
      </c>
    </row>
    <row r="362" spans="1:7" x14ac:dyDescent="0.25">
      <c r="A362" s="48">
        <v>302010150</v>
      </c>
      <c r="B362" s="41" t="s">
        <v>637</v>
      </c>
      <c r="C362" s="41">
        <v>0</v>
      </c>
      <c r="D362" s="41">
        <v>500</v>
      </c>
      <c r="E362" s="41">
        <v>500</v>
      </c>
      <c r="F362" s="41">
        <v>-500</v>
      </c>
      <c r="G362" s="48">
        <v>30201</v>
      </c>
    </row>
    <row r="363" spans="1:7" x14ac:dyDescent="0.25">
      <c r="A363" s="48">
        <v>302010200</v>
      </c>
      <c r="B363" s="41" t="s">
        <v>639</v>
      </c>
      <c r="C363" s="41">
        <v>0</v>
      </c>
      <c r="D363" s="41">
        <v>0</v>
      </c>
      <c r="E363" s="41">
        <v>0</v>
      </c>
      <c r="F363" s="41">
        <v>0</v>
      </c>
      <c r="G363" s="48">
        <v>30201</v>
      </c>
    </row>
    <row r="364" spans="1:7" x14ac:dyDescent="0.25">
      <c r="A364" s="48">
        <v>302010400</v>
      </c>
      <c r="B364" s="41" t="s">
        <v>641</v>
      </c>
      <c r="C364" s="41">
        <v>0</v>
      </c>
      <c r="D364" s="41">
        <v>0</v>
      </c>
      <c r="E364" s="41">
        <v>0</v>
      </c>
      <c r="F364" s="41">
        <v>0</v>
      </c>
      <c r="G364" s="48">
        <v>30201</v>
      </c>
    </row>
    <row r="365" spans="1:7" x14ac:dyDescent="0.25">
      <c r="A365" s="48">
        <v>302010700</v>
      </c>
      <c r="B365" s="41" t="s">
        <v>643</v>
      </c>
      <c r="C365" s="41">
        <v>0</v>
      </c>
      <c r="D365" s="41">
        <v>0</v>
      </c>
      <c r="E365" s="41">
        <v>0</v>
      </c>
      <c r="F365" s="41">
        <v>0</v>
      </c>
      <c r="G365" s="48">
        <v>30201</v>
      </c>
    </row>
    <row r="366" spans="1:7" x14ac:dyDescent="0.25">
      <c r="A366" s="48">
        <v>302010715</v>
      </c>
      <c r="B366" s="41" t="s">
        <v>645</v>
      </c>
      <c r="C366" s="41">
        <v>0</v>
      </c>
      <c r="D366" s="41">
        <v>0</v>
      </c>
      <c r="E366" s="41">
        <v>0</v>
      </c>
      <c r="F366" s="41">
        <v>0</v>
      </c>
      <c r="G366" s="48">
        <v>30201</v>
      </c>
    </row>
    <row r="367" spans="1:7" x14ac:dyDescent="0.25">
      <c r="A367" s="48">
        <v>302010770</v>
      </c>
      <c r="B367" s="41" t="s">
        <v>647</v>
      </c>
      <c r="C367" s="41">
        <v>19391.25</v>
      </c>
      <c r="D367" s="41">
        <v>49200</v>
      </c>
      <c r="E367" s="41">
        <v>49200</v>
      </c>
      <c r="F367" s="41">
        <v>-29808.75</v>
      </c>
      <c r="G367" s="48">
        <v>30201</v>
      </c>
    </row>
    <row r="368" spans="1:7" x14ac:dyDescent="0.25">
      <c r="A368" s="48">
        <v>302010771</v>
      </c>
      <c r="B368" s="41" t="s">
        <v>649</v>
      </c>
      <c r="C368" s="41">
        <v>51582.1</v>
      </c>
      <c r="D368" s="41">
        <v>123500</v>
      </c>
      <c r="E368" s="41">
        <v>123500</v>
      </c>
      <c r="F368" s="41">
        <v>-71917.899999999994</v>
      </c>
      <c r="G368" s="48">
        <v>30201</v>
      </c>
    </row>
    <row r="369" spans="1:7" x14ac:dyDescent="0.25">
      <c r="A369" s="48">
        <v>302010772</v>
      </c>
      <c r="B369" s="41" t="s">
        <v>651</v>
      </c>
      <c r="C369" s="41">
        <v>160</v>
      </c>
      <c r="D369" s="41">
        <v>1100</v>
      </c>
      <c r="E369" s="41">
        <v>1100</v>
      </c>
      <c r="F369" s="41">
        <v>-940</v>
      </c>
      <c r="G369" s="48">
        <v>30201</v>
      </c>
    </row>
    <row r="370" spans="1:7" x14ac:dyDescent="0.25">
      <c r="A370" s="48">
        <v>302010773</v>
      </c>
      <c r="B370" s="41" t="s">
        <v>653</v>
      </c>
      <c r="C370" s="41">
        <v>0</v>
      </c>
      <c r="D370" s="41">
        <v>0</v>
      </c>
      <c r="E370" s="41">
        <v>0</v>
      </c>
      <c r="F370" s="41">
        <v>0</v>
      </c>
      <c r="G370" s="48">
        <v>30201</v>
      </c>
    </row>
    <row r="371" spans="1:7" x14ac:dyDescent="0.25">
      <c r="A371" s="48">
        <v>302010774</v>
      </c>
      <c r="B371" s="41" t="s">
        <v>655</v>
      </c>
      <c r="C371" s="41">
        <v>0</v>
      </c>
      <c r="D371" s="41">
        <v>0</v>
      </c>
      <c r="E371" s="41">
        <v>0</v>
      </c>
      <c r="F371" s="41">
        <v>0</v>
      </c>
      <c r="G371" s="48">
        <v>30201</v>
      </c>
    </row>
    <row r="372" spans="1:7" x14ac:dyDescent="0.25">
      <c r="A372" s="48">
        <v>302010775</v>
      </c>
      <c r="B372" s="41" t="s">
        <v>657</v>
      </c>
      <c r="C372" s="41">
        <v>0</v>
      </c>
      <c r="D372" s="41">
        <v>0</v>
      </c>
      <c r="E372" s="41">
        <v>0</v>
      </c>
      <c r="F372" s="41">
        <v>0</v>
      </c>
      <c r="G372" s="48">
        <v>30201</v>
      </c>
    </row>
    <row r="373" spans="1:7" x14ac:dyDescent="0.25">
      <c r="A373" s="48">
        <v>302010776</v>
      </c>
      <c r="B373" s="41" t="s">
        <v>659</v>
      </c>
      <c r="C373" s="41">
        <v>0</v>
      </c>
      <c r="D373" s="41">
        <v>700</v>
      </c>
      <c r="E373" s="41">
        <v>700</v>
      </c>
      <c r="F373" s="41">
        <v>-700</v>
      </c>
      <c r="G373" s="48">
        <v>30201</v>
      </c>
    </row>
    <row r="374" spans="1:7" x14ac:dyDescent="0.25">
      <c r="A374" s="48">
        <v>302010800</v>
      </c>
      <c r="B374" s="41" t="s">
        <v>661</v>
      </c>
      <c r="C374" s="41">
        <v>0</v>
      </c>
      <c r="D374" s="41">
        <v>0</v>
      </c>
      <c r="E374" s="41">
        <v>0</v>
      </c>
      <c r="F374" s="41">
        <v>0</v>
      </c>
      <c r="G374" s="48">
        <v>30201</v>
      </c>
    </row>
    <row r="375" spans="1:7" x14ac:dyDescent="0.25">
      <c r="A375" s="48">
        <v>302010930</v>
      </c>
      <c r="B375" s="41" t="s">
        <v>663</v>
      </c>
      <c r="C375" s="41">
        <v>13.4</v>
      </c>
      <c r="D375" s="41">
        <v>1000</v>
      </c>
      <c r="E375" s="41">
        <v>1000</v>
      </c>
      <c r="F375" s="41">
        <v>-986.6</v>
      </c>
      <c r="G375" s="48">
        <v>30201</v>
      </c>
    </row>
    <row r="376" spans="1:7" x14ac:dyDescent="0.25">
      <c r="A376" s="48">
        <v>302010975</v>
      </c>
      <c r="B376" s="41" t="s">
        <v>665</v>
      </c>
      <c r="C376" s="41">
        <v>0</v>
      </c>
      <c r="D376" s="41">
        <v>300</v>
      </c>
      <c r="E376" s="41">
        <v>300</v>
      </c>
      <c r="F376" s="41">
        <v>-300</v>
      </c>
      <c r="G376" s="48">
        <v>30201</v>
      </c>
    </row>
    <row r="377" spans="1:7" x14ac:dyDescent="0.25">
      <c r="A377" s="48">
        <v>302010982</v>
      </c>
      <c r="B377" s="41" t="s">
        <v>667</v>
      </c>
      <c r="C377" s="41">
        <v>0</v>
      </c>
      <c r="D377" s="41">
        <v>0</v>
      </c>
      <c r="E377" s="41">
        <v>0</v>
      </c>
      <c r="F377" s="41">
        <v>0</v>
      </c>
      <c r="G377" s="48">
        <v>30201</v>
      </c>
    </row>
    <row r="378" spans="1:7" x14ac:dyDescent="0.25">
      <c r="A378" s="48">
        <v>302011600</v>
      </c>
      <c r="B378" s="41" t="s">
        <v>669</v>
      </c>
      <c r="C378" s="41">
        <v>0</v>
      </c>
      <c r="D378" s="41">
        <v>600</v>
      </c>
      <c r="E378" s="41">
        <v>600</v>
      </c>
      <c r="F378" s="41">
        <v>-600</v>
      </c>
      <c r="G378" s="48">
        <v>30201</v>
      </c>
    </row>
    <row r="379" spans="1:7" x14ac:dyDescent="0.25">
      <c r="A379" s="48">
        <v>302012000</v>
      </c>
      <c r="B379" s="41" t="s">
        <v>671</v>
      </c>
      <c r="C379" s="41">
        <v>0</v>
      </c>
      <c r="D379" s="41">
        <v>400</v>
      </c>
      <c r="E379" s="41">
        <v>400</v>
      </c>
      <c r="F379" s="41">
        <v>-400</v>
      </c>
      <c r="G379" s="48">
        <v>30201</v>
      </c>
    </row>
    <row r="380" spans="1:7" x14ac:dyDescent="0.25">
      <c r="A380" s="48">
        <v>302012003</v>
      </c>
      <c r="B380" s="41" t="s">
        <v>673</v>
      </c>
      <c r="C380" s="41">
        <v>0</v>
      </c>
      <c r="D380" s="41">
        <v>500</v>
      </c>
      <c r="E380" s="41">
        <v>500</v>
      </c>
      <c r="F380" s="41">
        <v>-500</v>
      </c>
      <c r="G380" s="48">
        <v>30201</v>
      </c>
    </row>
    <row r="381" spans="1:7" x14ac:dyDescent="0.25">
      <c r="A381" s="48">
        <v>302012004</v>
      </c>
      <c r="B381" s="41" t="s">
        <v>675</v>
      </c>
      <c r="C381" s="41">
        <v>10448.15</v>
      </c>
      <c r="D381" s="41">
        <v>9500</v>
      </c>
      <c r="E381" s="41">
        <v>9500</v>
      </c>
      <c r="F381" s="41">
        <v>948.15</v>
      </c>
      <c r="G381" s="48">
        <v>30201</v>
      </c>
    </row>
    <row r="382" spans="1:7" x14ac:dyDescent="0.25">
      <c r="A382" s="48">
        <v>302012022</v>
      </c>
      <c r="B382" s="41" t="s">
        <v>677</v>
      </c>
      <c r="C382" s="41">
        <v>35</v>
      </c>
      <c r="D382" s="41">
        <v>200</v>
      </c>
      <c r="E382" s="41">
        <v>200</v>
      </c>
      <c r="F382" s="41">
        <v>-165</v>
      </c>
      <c r="G382" s="48">
        <v>30201</v>
      </c>
    </row>
    <row r="383" spans="1:7" x14ac:dyDescent="0.25">
      <c r="A383" s="48">
        <v>302012300</v>
      </c>
      <c r="B383" s="41" t="s">
        <v>679</v>
      </c>
      <c r="C383" s="41">
        <v>0</v>
      </c>
      <c r="D383" s="41">
        <v>0</v>
      </c>
      <c r="E383" s="41">
        <v>0</v>
      </c>
      <c r="F383" s="41">
        <v>0</v>
      </c>
      <c r="G383" s="48">
        <v>30201</v>
      </c>
    </row>
    <row r="384" spans="1:7" x14ac:dyDescent="0.25">
      <c r="A384" s="48">
        <v>302012423</v>
      </c>
      <c r="B384" s="41" t="s">
        <v>681</v>
      </c>
      <c r="C384" s="41">
        <v>0</v>
      </c>
      <c r="D384" s="41">
        <v>0</v>
      </c>
      <c r="E384" s="41">
        <v>0</v>
      </c>
      <c r="F384" s="41">
        <v>0</v>
      </c>
      <c r="G384" s="48">
        <v>30201</v>
      </c>
    </row>
    <row r="385" spans="1:7" x14ac:dyDescent="0.25">
      <c r="A385" s="48">
        <v>302012429</v>
      </c>
      <c r="B385" s="41" t="s">
        <v>683</v>
      </c>
      <c r="C385" s="41">
        <v>0</v>
      </c>
      <c r="D385" s="41">
        <v>200</v>
      </c>
      <c r="E385" s="41">
        <v>200</v>
      </c>
      <c r="F385" s="41">
        <v>-200</v>
      </c>
      <c r="G385" s="48">
        <v>30201</v>
      </c>
    </row>
    <row r="386" spans="1:7" x14ac:dyDescent="0.25">
      <c r="A386" s="48">
        <v>302012432</v>
      </c>
      <c r="B386" s="41" t="s">
        <v>685</v>
      </c>
      <c r="C386" s="41">
        <v>0</v>
      </c>
      <c r="D386" s="41">
        <v>0</v>
      </c>
      <c r="E386" s="41">
        <v>0</v>
      </c>
      <c r="F386" s="41">
        <v>0</v>
      </c>
      <c r="G386" s="48">
        <v>30201</v>
      </c>
    </row>
    <row r="387" spans="1:7" x14ac:dyDescent="0.25">
      <c r="A387" s="48">
        <v>302012435</v>
      </c>
      <c r="B387" s="41" t="s">
        <v>687</v>
      </c>
      <c r="C387" s="41">
        <v>0</v>
      </c>
      <c r="D387" s="41">
        <v>0</v>
      </c>
      <c r="E387" s="41">
        <v>0</v>
      </c>
      <c r="F387" s="41">
        <v>0</v>
      </c>
      <c r="G387" s="48">
        <v>30201</v>
      </c>
    </row>
    <row r="388" spans="1:7" x14ac:dyDescent="0.25">
      <c r="A388" s="48">
        <v>302012445</v>
      </c>
      <c r="B388" s="41" t="s">
        <v>689</v>
      </c>
      <c r="C388" s="41">
        <v>0</v>
      </c>
      <c r="D388" s="41">
        <v>0</v>
      </c>
      <c r="E388" s="41">
        <v>0</v>
      </c>
      <c r="F388" s="41">
        <v>0</v>
      </c>
      <c r="G388" s="48">
        <v>30201</v>
      </c>
    </row>
    <row r="389" spans="1:7" x14ac:dyDescent="0.25">
      <c r="A389" s="48">
        <v>302012500</v>
      </c>
      <c r="B389" s="41" t="s">
        <v>691</v>
      </c>
      <c r="C389" s="41">
        <v>0</v>
      </c>
      <c r="D389" s="41">
        <v>1400</v>
      </c>
      <c r="E389" s="41">
        <v>1400</v>
      </c>
      <c r="F389" s="41">
        <v>-1400</v>
      </c>
      <c r="G389" s="48">
        <v>30201</v>
      </c>
    </row>
    <row r="390" spans="1:7" x14ac:dyDescent="0.25">
      <c r="A390" s="48">
        <v>302012510</v>
      </c>
      <c r="B390" s="41" t="s">
        <v>693</v>
      </c>
      <c r="C390" s="41">
        <v>0</v>
      </c>
      <c r="D390" s="41">
        <v>0</v>
      </c>
      <c r="E390" s="41">
        <v>0</v>
      </c>
      <c r="F390" s="41">
        <v>0</v>
      </c>
      <c r="G390" s="48">
        <v>30201</v>
      </c>
    </row>
    <row r="391" spans="1:7" x14ac:dyDescent="0.25">
      <c r="A391" s="48">
        <v>302012520</v>
      </c>
      <c r="B391" s="41" t="s">
        <v>695</v>
      </c>
      <c r="C391" s="41">
        <v>0</v>
      </c>
      <c r="D391" s="41">
        <v>0</v>
      </c>
      <c r="E391" s="41">
        <v>0</v>
      </c>
      <c r="F391" s="41">
        <v>0</v>
      </c>
      <c r="G391" s="48">
        <v>30201</v>
      </c>
    </row>
    <row r="392" spans="1:7" x14ac:dyDescent="0.25">
      <c r="A392" s="48">
        <v>302012524</v>
      </c>
      <c r="B392" s="41" t="s">
        <v>697</v>
      </c>
      <c r="C392" s="41">
        <v>0</v>
      </c>
      <c r="D392" s="41">
        <v>300</v>
      </c>
      <c r="E392" s="41">
        <v>300</v>
      </c>
      <c r="F392" s="41">
        <v>-300</v>
      </c>
      <c r="G392" s="48">
        <v>30201</v>
      </c>
    </row>
    <row r="393" spans="1:7" x14ac:dyDescent="0.25">
      <c r="A393" s="48">
        <v>302012701</v>
      </c>
      <c r="B393" s="41" t="s">
        <v>699</v>
      </c>
      <c r="C393" s="41">
        <v>0</v>
      </c>
      <c r="D393" s="41">
        <v>0</v>
      </c>
      <c r="E393" s="41">
        <v>0</v>
      </c>
      <c r="F393" s="41">
        <v>0</v>
      </c>
      <c r="G393" s="48">
        <v>30201</v>
      </c>
    </row>
    <row r="394" spans="1:7" x14ac:dyDescent="0.25">
      <c r="A394" s="48">
        <v>302012706</v>
      </c>
      <c r="B394" s="41" t="s">
        <v>701</v>
      </c>
      <c r="C394" s="41">
        <v>0</v>
      </c>
      <c r="D394" s="41">
        <v>0</v>
      </c>
      <c r="E394" s="41">
        <v>0</v>
      </c>
      <c r="F394" s="41">
        <v>0</v>
      </c>
      <c r="G394" s="48">
        <v>30201</v>
      </c>
    </row>
    <row r="395" spans="1:7" x14ac:dyDescent="0.25">
      <c r="A395" s="48">
        <v>302012800</v>
      </c>
      <c r="B395" s="41" t="s">
        <v>703</v>
      </c>
      <c r="C395" s="41">
        <v>0</v>
      </c>
      <c r="D395" s="41">
        <v>0</v>
      </c>
      <c r="E395" s="41">
        <v>0</v>
      </c>
      <c r="F395" s="41">
        <v>0</v>
      </c>
      <c r="G395" s="48">
        <v>30201</v>
      </c>
    </row>
    <row r="396" spans="1:7" x14ac:dyDescent="0.25">
      <c r="A396" s="48">
        <v>302012801</v>
      </c>
      <c r="B396" s="41" t="s">
        <v>705</v>
      </c>
      <c r="C396" s="41">
        <v>545</v>
      </c>
      <c r="D396" s="41">
        <v>1000</v>
      </c>
      <c r="E396" s="41">
        <v>1000</v>
      </c>
      <c r="F396" s="41">
        <v>-455</v>
      </c>
      <c r="G396" s="48">
        <v>30201</v>
      </c>
    </row>
    <row r="397" spans="1:7" x14ac:dyDescent="0.25">
      <c r="A397" s="48">
        <v>302012819</v>
      </c>
      <c r="B397" s="41" t="s">
        <v>707</v>
      </c>
      <c r="C397" s="41">
        <v>0</v>
      </c>
      <c r="D397" s="41">
        <v>0</v>
      </c>
      <c r="E397" s="41">
        <v>0</v>
      </c>
      <c r="F397" s="41">
        <v>0</v>
      </c>
      <c r="G397" s="48">
        <v>30201</v>
      </c>
    </row>
    <row r="398" spans="1:7" x14ac:dyDescent="0.25">
      <c r="A398" s="48">
        <v>302012820</v>
      </c>
      <c r="B398" s="41" t="s">
        <v>709</v>
      </c>
      <c r="C398" s="41">
        <v>0</v>
      </c>
      <c r="D398" s="41">
        <v>3700</v>
      </c>
      <c r="E398" s="41">
        <v>3700</v>
      </c>
      <c r="F398" s="41">
        <v>-3700</v>
      </c>
      <c r="G398" s="48">
        <v>30201</v>
      </c>
    </row>
    <row r="399" spans="1:7" x14ac:dyDescent="0.25">
      <c r="A399" s="48">
        <v>302012821</v>
      </c>
      <c r="B399" s="41" t="s">
        <v>711</v>
      </c>
      <c r="C399" s="41">
        <v>-50</v>
      </c>
      <c r="D399" s="41">
        <v>3000</v>
      </c>
      <c r="E399" s="41">
        <v>3000</v>
      </c>
      <c r="F399" s="41">
        <v>-3050</v>
      </c>
      <c r="G399" s="48">
        <v>30201</v>
      </c>
    </row>
    <row r="400" spans="1:7" x14ac:dyDescent="0.25">
      <c r="A400" s="48">
        <v>302012823</v>
      </c>
      <c r="B400" s="41" t="s">
        <v>713</v>
      </c>
      <c r="C400" s="41">
        <v>0</v>
      </c>
      <c r="D400" s="41">
        <v>0</v>
      </c>
      <c r="E400" s="41">
        <v>0</v>
      </c>
      <c r="F400" s="41">
        <v>0</v>
      </c>
      <c r="G400" s="48">
        <v>30201</v>
      </c>
    </row>
    <row r="401" spans="1:7" x14ac:dyDescent="0.25">
      <c r="A401" s="48">
        <v>302012824</v>
      </c>
      <c r="B401" s="41" t="s">
        <v>715</v>
      </c>
      <c r="C401" s="41">
        <v>0</v>
      </c>
      <c r="D401" s="41">
        <v>0</v>
      </c>
      <c r="E401" s="41">
        <v>0</v>
      </c>
      <c r="F401" s="41">
        <v>0</v>
      </c>
      <c r="G401" s="48">
        <v>30201</v>
      </c>
    </row>
    <row r="402" spans="1:7" x14ac:dyDescent="0.25">
      <c r="A402" s="48">
        <v>302012825</v>
      </c>
      <c r="B402" s="41" t="s">
        <v>717</v>
      </c>
      <c r="C402" s="41">
        <v>0</v>
      </c>
      <c r="D402" s="41">
        <v>600</v>
      </c>
      <c r="E402" s="41">
        <v>600</v>
      </c>
      <c r="F402" s="41">
        <v>-600</v>
      </c>
      <c r="G402" s="48">
        <v>30201</v>
      </c>
    </row>
    <row r="403" spans="1:7" x14ac:dyDescent="0.25">
      <c r="A403" s="48">
        <v>302012826</v>
      </c>
      <c r="B403" s="41" t="s">
        <v>719</v>
      </c>
      <c r="C403" s="41">
        <v>0</v>
      </c>
      <c r="D403" s="41">
        <v>2000</v>
      </c>
      <c r="E403" s="41">
        <v>2000</v>
      </c>
      <c r="F403" s="41">
        <v>-2000</v>
      </c>
      <c r="G403" s="48">
        <v>30201</v>
      </c>
    </row>
    <row r="404" spans="1:7" x14ac:dyDescent="0.25">
      <c r="A404" s="48">
        <v>302012830</v>
      </c>
      <c r="B404" s="41" t="s">
        <v>721</v>
      </c>
      <c r="C404" s="41">
        <v>0</v>
      </c>
      <c r="D404" s="41">
        <v>1000</v>
      </c>
      <c r="E404" s="41">
        <v>1000</v>
      </c>
      <c r="F404" s="41">
        <v>-1000</v>
      </c>
      <c r="G404" s="48">
        <v>30201</v>
      </c>
    </row>
    <row r="405" spans="1:7" x14ac:dyDescent="0.25">
      <c r="A405" s="48">
        <v>302012831</v>
      </c>
      <c r="B405" s="41" t="s">
        <v>723</v>
      </c>
      <c r="C405" s="41">
        <v>0</v>
      </c>
      <c r="D405" s="41">
        <v>0</v>
      </c>
      <c r="E405" s="41">
        <v>0</v>
      </c>
      <c r="F405" s="41">
        <v>0</v>
      </c>
      <c r="G405" s="48">
        <v>30201</v>
      </c>
    </row>
    <row r="406" spans="1:7" x14ac:dyDescent="0.25">
      <c r="A406" s="48">
        <v>302012951</v>
      </c>
      <c r="B406" s="41" t="s">
        <v>725</v>
      </c>
      <c r="C406" s="41">
        <v>10838.84</v>
      </c>
      <c r="D406" s="41">
        <v>17300</v>
      </c>
      <c r="E406" s="41">
        <v>17300</v>
      </c>
      <c r="F406" s="41">
        <v>-6461.16</v>
      </c>
      <c r="G406" s="48">
        <v>30201</v>
      </c>
    </row>
    <row r="407" spans="1:7" x14ac:dyDescent="0.25">
      <c r="A407" s="48">
        <v>302014600</v>
      </c>
      <c r="B407" s="41" t="s">
        <v>727</v>
      </c>
      <c r="C407" s="41">
        <v>0</v>
      </c>
      <c r="D407" s="41">
        <v>0</v>
      </c>
      <c r="E407" s="41">
        <v>0</v>
      </c>
      <c r="F407" s="41">
        <v>0</v>
      </c>
      <c r="G407" s="48">
        <v>30201</v>
      </c>
    </row>
    <row r="408" spans="1:7" x14ac:dyDescent="0.25">
      <c r="A408" s="48">
        <v>302014610</v>
      </c>
      <c r="B408" s="41" t="s">
        <v>729</v>
      </c>
      <c r="C408" s="41">
        <v>0</v>
      </c>
      <c r="D408" s="41">
        <v>0</v>
      </c>
      <c r="E408" s="41">
        <v>0</v>
      </c>
      <c r="F408" s="41">
        <v>0</v>
      </c>
      <c r="G408" s="48">
        <v>30201</v>
      </c>
    </row>
    <row r="409" spans="1:7" x14ac:dyDescent="0.25">
      <c r="A409" s="48">
        <v>302014611</v>
      </c>
      <c r="B409" s="41" t="s">
        <v>731</v>
      </c>
      <c r="C409" s="41">
        <v>0</v>
      </c>
      <c r="D409" s="41">
        <v>0</v>
      </c>
      <c r="E409" s="41">
        <v>0</v>
      </c>
      <c r="F409" s="41">
        <v>0</v>
      </c>
      <c r="G409" s="48">
        <v>30201</v>
      </c>
    </row>
    <row r="410" spans="1:7" x14ac:dyDescent="0.25">
      <c r="A410" s="48">
        <v>302014618</v>
      </c>
      <c r="B410" s="41" t="s">
        <v>733</v>
      </c>
      <c r="C410" s="41">
        <v>0</v>
      </c>
      <c r="D410" s="41">
        <v>0</v>
      </c>
      <c r="E410" s="41">
        <v>0</v>
      </c>
      <c r="F410" s="41">
        <v>0</v>
      </c>
      <c r="G410" s="48">
        <v>30201</v>
      </c>
    </row>
    <row r="411" spans="1:7" x14ac:dyDescent="0.25">
      <c r="A411" s="48">
        <v>302014619</v>
      </c>
      <c r="B411" s="41" t="s">
        <v>735</v>
      </c>
      <c r="C411" s="41">
        <v>0</v>
      </c>
      <c r="D411" s="41">
        <v>0</v>
      </c>
      <c r="E411" s="41">
        <v>0</v>
      </c>
      <c r="F411" s="41">
        <v>0</v>
      </c>
      <c r="G411" s="48">
        <v>30201</v>
      </c>
    </row>
    <row r="412" spans="1:7" x14ac:dyDescent="0.25">
      <c r="A412" s="48">
        <v>302014621</v>
      </c>
      <c r="B412" s="41" t="s">
        <v>737</v>
      </c>
      <c r="C412" s="41">
        <v>0</v>
      </c>
      <c r="D412" s="41">
        <v>0</v>
      </c>
      <c r="E412" s="41">
        <v>0</v>
      </c>
      <c r="F412" s="41">
        <v>0</v>
      </c>
      <c r="G412" s="48">
        <v>30201</v>
      </c>
    </row>
    <row r="413" spans="1:7" x14ac:dyDescent="0.25">
      <c r="A413" s="48">
        <v>302014622</v>
      </c>
      <c r="B413" s="41" t="s">
        <v>739</v>
      </c>
      <c r="C413" s="41">
        <v>0</v>
      </c>
      <c r="D413" s="41">
        <v>0</v>
      </c>
      <c r="E413" s="41">
        <v>0</v>
      </c>
      <c r="F413" s="41">
        <v>0</v>
      </c>
      <c r="G413" s="48">
        <v>30201</v>
      </c>
    </row>
    <row r="414" spans="1:7" x14ac:dyDescent="0.25">
      <c r="A414" s="48">
        <v>302015162</v>
      </c>
      <c r="B414" s="41" t="s">
        <v>741</v>
      </c>
      <c r="C414" s="41">
        <v>0</v>
      </c>
      <c r="D414" s="41">
        <v>100</v>
      </c>
      <c r="E414" s="41">
        <v>100</v>
      </c>
      <c r="F414" s="41">
        <v>-100</v>
      </c>
      <c r="G414" s="48">
        <v>30201</v>
      </c>
    </row>
    <row r="415" spans="1:7" x14ac:dyDescent="0.25">
      <c r="A415" s="48">
        <v>302015163</v>
      </c>
      <c r="B415" s="41" t="s">
        <v>743</v>
      </c>
      <c r="C415" s="41">
        <v>232.5</v>
      </c>
      <c r="D415" s="41">
        <v>100</v>
      </c>
      <c r="E415" s="41">
        <v>100</v>
      </c>
      <c r="F415" s="41">
        <v>132.5</v>
      </c>
      <c r="G415" s="48">
        <v>30201</v>
      </c>
    </row>
    <row r="416" spans="1:7" x14ac:dyDescent="0.25">
      <c r="A416" s="48">
        <v>302016009</v>
      </c>
      <c r="B416" s="41" t="s">
        <v>745</v>
      </c>
      <c r="C416" s="41">
        <v>0</v>
      </c>
      <c r="D416" s="41">
        <v>0</v>
      </c>
      <c r="E416" s="41">
        <v>0</v>
      </c>
      <c r="F416" s="41">
        <v>0</v>
      </c>
      <c r="G416" s="48">
        <v>30201</v>
      </c>
    </row>
    <row r="417" spans="1:7" x14ac:dyDescent="0.25">
      <c r="A417" s="48">
        <v>302016010</v>
      </c>
      <c r="B417" s="41" t="s">
        <v>747</v>
      </c>
      <c r="C417" s="41">
        <v>0</v>
      </c>
      <c r="D417" s="41">
        <v>0</v>
      </c>
      <c r="E417" s="41">
        <v>0</v>
      </c>
      <c r="F417" s="41">
        <v>0</v>
      </c>
      <c r="G417" s="48">
        <v>30201</v>
      </c>
    </row>
    <row r="418" spans="1:7" x14ac:dyDescent="0.25">
      <c r="A418" s="48">
        <v>302016011</v>
      </c>
      <c r="B418" s="41" t="s">
        <v>749</v>
      </c>
      <c r="C418" s="41">
        <v>0</v>
      </c>
      <c r="D418" s="41">
        <v>0</v>
      </c>
      <c r="E418" s="41">
        <v>0</v>
      </c>
      <c r="F418" s="41">
        <v>0</v>
      </c>
      <c r="G418" s="48">
        <v>30201</v>
      </c>
    </row>
    <row r="419" spans="1:7" x14ac:dyDescent="0.25">
      <c r="A419" s="48">
        <v>302017369</v>
      </c>
      <c r="B419" s="41" t="s">
        <v>751</v>
      </c>
      <c r="C419" s="41">
        <v>0</v>
      </c>
      <c r="D419" s="41">
        <v>0</v>
      </c>
      <c r="E419" s="41">
        <v>0</v>
      </c>
      <c r="F419" s="41">
        <v>0</v>
      </c>
      <c r="G419" s="48">
        <v>30201</v>
      </c>
    </row>
    <row r="420" spans="1:7" x14ac:dyDescent="0.25">
      <c r="A420" s="48">
        <v>302019051</v>
      </c>
      <c r="B420" s="41" t="s">
        <v>753</v>
      </c>
      <c r="C420" s="41">
        <v>0</v>
      </c>
      <c r="D420" s="41">
        <v>0</v>
      </c>
      <c r="E420" s="41">
        <v>0</v>
      </c>
      <c r="F420" s="41">
        <v>0</v>
      </c>
      <c r="G420" s="48">
        <v>30201</v>
      </c>
    </row>
    <row r="421" spans="1:7" x14ac:dyDescent="0.25">
      <c r="A421" s="48">
        <v>302019054</v>
      </c>
      <c r="B421" s="41" t="s">
        <v>2751</v>
      </c>
      <c r="C421" s="41">
        <v>0</v>
      </c>
      <c r="D421" s="41">
        <v>0</v>
      </c>
      <c r="E421" s="41">
        <v>0</v>
      </c>
      <c r="F421" s="41">
        <v>0</v>
      </c>
      <c r="G421" s="48">
        <v>30201</v>
      </c>
    </row>
    <row r="422" spans="1:7" x14ac:dyDescent="0.25">
      <c r="A422" s="48">
        <v>302019846</v>
      </c>
      <c r="B422" s="41" t="s">
        <v>755</v>
      </c>
      <c r="C422" s="41">
        <v>0</v>
      </c>
      <c r="D422" s="41">
        <v>0</v>
      </c>
      <c r="E422" s="41">
        <v>0</v>
      </c>
      <c r="F422" s="41">
        <v>0</v>
      </c>
      <c r="G422" s="48">
        <v>30201</v>
      </c>
    </row>
    <row r="423" spans="1:7" x14ac:dyDescent="0.25">
      <c r="A423" s="48">
        <v>303010100</v>
      </c>
      <c r="B423" s="41" t="s">
        <v>757</v>
      </c>
      <c r="C423" s="41">
        <v>111518.87</v>
      </c>
      <c r="D423" s="41">
        <v>239100</v>
      </c>
      <c r="E423" s="41">
        <v>239100</v>
      </c>
      <c r="F423" s="41">
        <v>-127581.13</v>
      </c>
      <c r="G423" s="48">
        <v>30301</v>
      </c>
    </row>
    <row r="424" spans="1:7" x14ac:dyDescent="0.25">
      <c r="A424" s="48">
        <v>303010101</v>
      </c>
      <c r="B424" s="41" t="s">
        <v>759</v>
      </c>
      <c r="C424" s="41">
        <v>0</v>
      </c>
      <c r="D424" s="41">
        <v>0</v>
      </c>
      <c r="E424" s="41">
        <v>0</v>
      </c>
      <c r="F424" s="41">
        <v>0</v>
      </c>
      <c r="G424" s="48">
        <v>30301</v>
      </c>
    </row>
    <row r="425" spans="1:7" x14ac:dyDescent="0.25">
      <c r="A425" s="48">
        <v>303010102</v>
      </c>
      <c r="B425" s="41" t="s">
        <v>761</v>
      </c>
      <c r="C425" s="41">
        <v>0</v>
      </c>
      <c r="D425" s="41">
        <v>0</v>
      </c>
      <c r="E425" s="41">
        <v>0</v>
      </c>
      <c r="F425" s="41">
        <v>0</v>
      </c>
      <c r="G425" s="48">
        <v>30301</v>
      </c>
    </row>
    <row r="426" spans="1:7" x14ac:dyDescent="0.25">
      <c r="A426" s="48">
        <v>303010103</v>
      </c>
      <c r="B426" s="41" t="s">
        <v>763</v>
      </c>
      <c r="C426" s="41">
        <v>0</v>
      </c>
      <c r="D426" s="41">
        <v>0</v>
      </c>
      <c r="E426" s="41">
        <v>0</v>
      </c>
      <c r="F426" s="41">
        <v>0</v>
      </c>
      <c r="G426" s="48">
        <v>30301</v>
      </c>
    </row>
    <row r="427" spans="1:7" x14ac:dyDescent="0.25">
      <c r="A427" s="48">
        <v>303010110</v>
      </c>
      <c r="B427" s="41" t="s">
        <v>765</v>
      </c>
      <c r="C427" s="41">
        <v>0</v>
      </c>
      <c r="D427" s="41">
        <v>0</v>
      </c>
      <c r="E427" s="41">
        <v>0</v>
      </c>
      <c r="F427" s="41">
        <v>0</v>
      </c>
      <c r="G427" s="48">
        <v>30301</v>
      </c>
    </row>
    <row r="428" spans="1:7" x14ac:dyDescent="0.25">
      <c r="A428" s="48">
        <v>303010120</v>
      </c>
      <c r="B428" s="41" t="s">
        <v>767</v>
      </c>
      <c r="C428" s="41">
        <v>0</v>
      </c>
      <c r="D428" s="41">
        <v>0</v>
      </c>
      <c r="E428" s="41">
        <v>0</v>
      </c>
      <c r="F428" s="41">
        <v>0</v>
      </c>
      <c r="G428" s="48">
        <v>30301</v>
      </c>
    </row>
    <row r="429" spans="1:7" x14ac:dyDescent="0.25">
      <c r="A429" s="48">
        <v>303010150</v>
      </c>
      <c r="B429" s="41" t="s">
        <v>769</v>
      </c>
      <c r="C429" s="41">
        <v>0</v>
      </c>
      <c r="D429" s="41">
        <v>0</v>
      </c>
      <c r="E429" s="41">
        <v>0</v>
      </c>
      <c r="F429" s="41">
        <v>0</v>
      </c>
      <c r="G429" s="48">
        <v>30301</v>
      </c>
    </row>
    <row r="430" spans="1:7" x14ac:dyDescent="0.25">
      <c r="A430" s="48">
        <v>303010200</v>
      </c>
      <c r="B430" s="41" t="s">
        <v>771</v>
      </c>
      <c r="C430" s="41">
        <v>10447.58</v>
      </c>
      <c r="D430" s="41">
        <v>0</v>
      </c>
      <c r="E430" s="41">
        <v>0</v>
      </c>
      <c r="F430" s="41">
        <v>10447.58</v>
      </c>
      <c r="G430" s="48">
        <v>30301</v>
      </c>
    </row>
    <row r="431" spans="1:7" x14ac:dyDescent="0.25">
      <c r="A431" s="48">
        <v>303010700</v>
      </c>
      <c r="B431" s="41" t="s">
        <v>773</v>
      </c>
      <c r="C431" s="41">
        <v>0</v>
      </c>
      <c r="D431" s="41">
        <v>0</v>
      </c>
      <c r="E431" s="41">
        <v>0</v>
      </c>
      <c r="F431" s="41">
        <v>0</v>
      </c>
      <c r="G431" s="48">
        <v>30301</v>
      </c>
    </row>
    <row r="432" spans="1:7" x14ac:dyDescent="0.25">
      <c r="A432" s="48">
        <v>303010800</v>
      </c>
      <c r="B432" s="41" t="s">
        <v>775</v>
      </c>
      <c r="C432" s="41">
        <v>0</v>
      </c>
      <c r="D432" s="41">
        <v>0</v>
      </c>
      <c r="E432" s="41">
        <v>0</v>
      </c>
      <c r="F432" s="41">
        <v>0</v>
      </c>
      <c r="G432" s="48">
        <v>30301</v>
      </c>
    </row>
    <row r="433" spans="1:7" x14ac:dyDescent="0.25">
      <c r="A433" s="48">
        <v>303010930</v>
      </c>
      <c r="B433" s="41" t="s">
        <v>777</v>
      </c>
      <c r="C433" s="41">
        <v>54.29</v>
      </c>
      <c r="D433" s="41">
        <v>1300</v>
      </c>
      <c r="E433" s="41">
        <v>1300</v>
      </c>
      <c r="F433" s="41">
        <v>-1245.71</v>
      </c>
      <c r="G433" s="48">
        <v>30301</v>
      </c>
    </row>
    <row r="434" spans="1:7" x14ac:dyDescent="0.25">
      <c r="A434" s="48">
        <v>303010981</v>
      </c>
      <c r="B434" s="41" t="s">
        <v>2776</v>
      </c>
      <c r="C434" s="41">
        <v>0</v>
      </c>
      <c r="D434" s="41">
        <v>0</v>
      </c>
      <c r="E434" s="41">
        <v>0</v>
      </c>
      <c r="F434" s="41">
        <v>0</v>
      </c>
      <c r="G434" s="48">
        <v>30301</v>
      </c>
    </row>
    <row r="435" spans="1:7" x14ac:dyDescent="0.25">
      <c r="A435" s="48">
        <v>303012000</v>
      </c>
      <c r="B435" s="41" t="s">
        <v>779</v>
      </c>
      <c r="C435" s="41">
        <v>0</v>
      </c>
      <c r="D435" s="41">
        <v>0</v>
      </c>
      <c r="E435" s="41">
        <v>0</v>
      </c>
      <c r="F435" s="41">
        <v>0</v>
      </c>
      <c r="G435" s="48">
        <v>30301</v>
      </c>
    </row>
    <row r="436" spans="1:7" x14ac:dyDescent="0.25">
      <c r="A436" s="48">
        <v>303012004</v>
      </c>
      <c r="B436" s="41" t="s">
        <v>781</v>
      </c>
      <c r="C436" s="41">
        <v>0</v>
      </c>
      <c r="D436" s="41">
        <v>4200</v>
      </c>
      <c r="E436" s="41">
        <v>4200</v>
      </c>
      <c r="F436" s="41">
        <v>-4200</v>
      </c>
      <c r="G436" s="48">
        <v>30301</v>
      </c>
    </row>
    <row r="437" spans="1:7" x14ac:dyDescent="0.25">
      <c r="A437" s="48">
        <v>303012022</v>
      </c>
      <c r="B437" s="41" t="s">
        <v>783</v>
      </c>
      <c r="C437" s="41">
        <v>0</v>
      </c>
      <c r="D437" s="41">
        <v>2100</v>
      </c>
      <c r="E437" s="41">
        <v>2100</v>
      </c>
      <c r="F437" s="41">
        <v>-2100</v>
      </c>
      <c r="G437" s="48">
        <v>30301</v>
      </c>
    </row>
    <row r="438" spans="1:7" x14ac:dyDescent="0.25">
      <c r="A438" s="48">
        <v>303012423</v>
      </c>
      <c r="B438" s="41" t="s">
        <v>785</v>
      </c>
      <c r="C438" s="41">
        <v>436.9</v>
      </c>
      <c r="D438" s="41">
        <v>9500</v>
      </c>
      <c r="E438" s="41">
        <v>9500</v>
      </c>
      <c r="F438" s="41">
        <v>-9063.1</v>
      </c>
      <c r="G438" s="48">
        <v>30301</v>
      </c>
    </row>
    <row r="439" spans="1:7" x14ac:dyDescent="0.25">
      <c r="A439" s="48">
        <v>303012427</v>
      </c>
      <c r="B439" s="41" t="s">
        <v>787</v>
      </c>
      <c r="C439" s="41">
        <v>0</v>
      </c>
      <c r="D439" s="41">
        <v>0</v>
      </c>
      <c r="E439" s="41">
        <v>0</v>
      </c>
      <c r="F439" s="41">
        <v>0</v>
      </c>
      <c r="G439" s="48">
        <v>30301</v>
      </c>
    </row>
    <row r="440" spans="1:7" x14ac:dyDescent="0.25">
      <c r="A440" s="48">
        <v>303012430</v>
      </c>
      <c r="B440" s="41" t="s">
        <v>789</v>
      </c>
      <c r="C440" s="41">
        <v>124</v>
      </c>
      <c r="D440" s="41">
        <v>400</v>
      </c>
      <c r="E440" s="41">
        <v>400</v>
      </c>
      <c r="F440" s="41">
        <v>-276</v>
      </c>
      <c r="G440" s="48">
        <v>30301</v>
      </c>
    </row>
    <row r="441" spans="1:7" x14ac:dyDescent="0.25">
      <c r="A441" s="48">
        <v>303012432</v>
      </c>
      <c r="B441" s="41" t="s">
        <v>791</v>
      </c>
      <c r="C441" s="41">
        <v>35.5</v>
      </c>
      <c r="D441" s="41">
        <v>7600</v>
      </c>
      <c r="E441" s="41">
        <v>7600</v>
      </c>
      <c r="F441" s="41">
        <v>-7564.5</v>
      </c>
      <c r="G441" s="48">
        <v>30301</v>
      </c>
    </row>
    <row r="442" spans="1:7" x14ac:dyDescent="0.25">
      <c r="A442" s="48">
        <v>303012438</v>
      </c>
      <c r="B442" s="41" t="s">
        <v>793</v>
      </c>
      <c r="C442" s="41">
        <v>0</v>
      </c>
      <c r="D442" s="41">
        <v>0</v>
      </c>
      <c r="E442" s="41">
        <v>0</v>
      </c>
      <c r="F442" s="41">
        <v>0</v>
      </c>
      <c r="G442" s="48">
        <v>30301</v>
      </c>
    </row>
    <row r="443" spans="1:7" x14ac:dyDescent="0.25">
      <c r="A443" s="48">
        <v>303012439</v>
      </c>
      <c r="B443" s="41" t="s">
        <v>795</v>
      </c>
      <c r="C443" s="41">
        <v>0</v>
      </c>
      <c r="D443" s="41">
        <v>0</v>
      </c>
      <c r="E443" s="41">
        <v>0</v>
      </c>
      <c r="F443" s="41">
        <v>0</v>
      </c>
      <c r="G443" s="48">
        <v>30301</v>
      </c>
    </row>
    <row r="444" spans="1:7" x14ac:dyDescent="0.25">
      <c r="A444" s="48">
        <v>303012500</v>
      </c>
      <c r="B444" s="41" t="s">
        <v>797</v>
      </c>
      <c r="C444" s="41">
        <v>637.44000000000005</v>
      </c>
      <c r="D444" s="41">
        <v>8500</v>
      </c>
      <c r="E444" s="41">
        <v>8500</v>
      </c>
      <c r="F444" s="41">
        <v>-7862.56</v>
      </c>
      <c r="G444" s="48">
        <v>30301</v>
      </c>
    </row>
    <row r="445" spans="1:7" x14ac:dyDescent="0.25">
      <c r="A445" s="48">
        <v>303012510</v>
      </c>
      <c r="B445" s="41" t="s">
        <v>799</v>
      </c>
      <c r="C445" s="41">
        <v>0</v>
      </c>
      <c r="D445" s="41">
        <v>0</v>
      </c>
      <c r="E445" s="41">
        <v>0</v>
      </c>
      <c r="F445" s="41">
        <v>0</v>
      </c>
      <c r="G445" s="48">
        <v>30301</v>
      </c>
    </row>
    <row r="446" spans="1:7" x14ac:dyDescent="0.25">
      <c r="A446" s="48">
        <v>303012520</v>
      </c>
      <c r="B446" s="41" t="s">
        <v>801</v>
      </c>
      <c r="C446" s="41">
        <v>0</v>
      </c>
      <c r="D446" s="41">
        <v>500</v>
      </c>
      <c r="E446" s="41">
        <v>500</v>
      </c>
      <c r="F446" s="41">
        <v>-500</v>
      </c>
      <c r="G446" s="48">
        <v>30301</v>
      </c>
    </row>
    <row r="447" spans="1:7" x14ac:dyDescent="0.25">
      <c r="A447" s="48">
        <v>303012701</v>
      </c>
      <c r="B447" s="41" t="s">
        <v>803</v>
      </c>
      <c r="C447" s="41">
        <v>7608.48</v>
      </c>
      <c r="D447" s="41">
        <v>15400</v>
      </c>
      <c r="E447" s="41">
        <v>15400</v>
      </c>
      <c r="F447" s="41">
        <v>-7791.52</v>
      </c>
      <c r="G447" s="48">
        <v>30301</v>
      </c>
    </row>
    <row r="448" spans="1:7" x14ac:dyDescent="0.25">
      <c r="A448" s="48">
        <v>303012703</v>
      </c>
      <c r="B448" s="41" t="s">
        <v>805</v>
      </c>
      <c r="C448" s="41">
        <v>0</v>
      </c>
      <c r="D448" s="41">
        <v>200</v>
      </c>
      <c r="E448" s="41">
        <v>200</v>
      </c>
      <c r="F448" s="41">
        <v>-200</v>
      </c>
      <c r="G448" s="48">
        <v>30301</v>
      </c>
    </row>
    <row r="449" spans="1:7" x14ac:dyDescent="0.25">
      <c r="A449" s="48">
        <v>303012706</v>
      </c>
      <c r="B449" s="41" t="s">
        <v>807</v>
      </c>
      <c r="C449" s="41">
        <v>0</v>
      </c>
      <c r="D449" s="41">
        <v>0</v>
      </c>
      <c r="E449" s="41">
        <v>0</v>
      </c>
      <c r="F449" s="41">
        <v>0</v>
      </c>
      <c r="G449" s="48">
        <v>30301</v>
      </c>
    </row>
    <row r="450" spans="1:7" x14ac:dyDescent="0.25">
      <c r="A450" s="48">
        <v>303014600</v>
      </c>
      <c r="B450" s="41" t="s">
        <v>809</v>
      </c>
      <c r="C450" s="41">
        <v>0</v>
      </c>
      <c r="D450" s="41">
        <v>0</v>
      </c>
      <c r="E450" s="41">
        <v>0</v>
      </c>
      <c r="F450" s="41">
        <v>0</v>
      </c>
      <c r="G450" s="48">
        <v>30301</v>
      </c>
    </row>
    <row r="451" spans="1:7" x14ac:dyDescent="0.25">
      <c r="A451" s="48">
        <v>303014610</v>
      </c>
      <c r="B451" s="41" t="s">
        <v>811</v>
      </c>
      <c r="C451" s="41">
        <v>0</v>
      </c>
      <c r="D451" s="41">
        <v>0</v>
      </c>
      <c r="E451" s="41">
        <v>0</v>
      </c>
      <c r="F451" s="41">
        <v>0</v>
      </c>
      <c r="G451" s="48">
        <v>30301</v>
      </c>
    </row>
    <row r="452" spans="1:7" x14ac:dyDescent="0.25">
      <c r="A452" s="48">
        <v>303014611</v>
      </c>
      <c r="B452" s="41" t="s">
        <v>813</v>
      </c>
      <c r="C452" s="41">
        <v>0</v>
      </c>
      <c r="D452" s="41">
        <v>0</v>
      </c>
      <c r="E452" s="41">
        <v>0</v>
      </c>
      <c r="F452" s="41">
        <v>0</v>
      </c>
      <c r="G452" s="48">
        <v>30301</v>
      </c>
    </row>
    <row r="453" spans="1:7" x14ac:dyDescent="0.25">
      <c r="A453" s="48">
        <v>303014618</v>
      </c>
      <c r="B453" s="41" t="s">
        <v>815</v>
      </c>
      <c r="C453" s="41">
        <v>0</v>
      </c>
      <c r="D453" s="41">
        <v>0</v>
      </c>
      <c r="E453" s="41">
        <v>0</v>
      </c>
      <c r="F453" s="41">
        <v>0</v>
      </c>
      <c r="G453" s="48">
        <v>30301</v>
      </c>
    </row>
    <row r="454" spans="1:7" x14ac:dyDescent="0.25">
      <c r="A454" s="48">
        <v>303014619</v>
      </c>
      <c r="B454" s="41" t="s">
        <v>817</v>
      </c>
      <c r="C454" s="41">
        <v>0</v>
      </c>
      <c r="D454" s="41">
        <v>0</v>
      </c>
      <c r="E454" s="41">
        <v>0</v>
      </c>
      <c r="F454" s="41">
        <v>0</v>
      </c>
      <c r="G454" s="48">
        <v>30301</v>
      </c>
    </row>
    <row r="455" spans="1:7" x14ac:dyDescent="0.25">
      <c r="A455" s="48">
        <v>303014621</v>
      </c>
      <c r="B455" s="41" t="s">
        <v>819</v>
      </c>
      <c r="C455" s="41">
        <v>0</v>
      </c>
      <c r="D455" s="41">
        <v>0</v>
      </c>
      <c r="E455" s="41">
        <v>0</v>
      </c>
      <c r="F455" s="41">
        <v>0</v>
      </c>
      <c r="G455" s="48">
        <v>30301</v>
      </c>
    </row>
    <row r="456" spans="1:7" x14ac:dyDescent="0.25">
      <c r="A456" s="48">
        <v>303015007</v>
      </c>
      <c r="B456" s="41" t="s">
        <v>821</v>
      </c>
      <c r="C456" s="41">
        <v>0</v>
      </c>
      <c r="D456" s="41">
        <v>0</v>
      </c>
      <c r="E456" s="41">
        <v>0</v>
      </c>
      <c r="F456" s="41">
        <v>0</v>
      </c>
      <c r="G456" s="48">
        <v>30301</v>
      </c>
    </row>
    <row r="457" spans="1:7" x14ac:dyDescent="0.25">
      <c r="A457" s="48">
        <v>303015124</v>
      </c>
      <c r="B457" s="41" t="s">
        <v>2752</v>
      </c>
      <c r="C457" s="41">
        <v>0</v>
      </c>
      <c r="D457" s="41">
        <v>0</v>
      </c>
      <c r="E457" s="41">
        <v>0</v>
      </c>
      <c r="F457" s="41">
        <v>0</v>
      </c>
      <c r="G457" s="48">
        <v>30301</v>
      </c>
    </row>
    <row r="458" spans="1:7" x14ac:dyDescent="0.25">
      <c r="A458" s="48">
        <v>303015902</v>
      </c>
      <c r="B458" s="41" t="s">
        <v>823</v>
      </c>
      <c r="C458" s="41">
        <v>0</v>
      </c>
      <c r="D458" s="41">
        <v>0</v>
      </c>
      <c r="E458" s="41">
        <v>0</v>
      </c>
      <c r="F458" s="41">
        <v>0</v>
      </c>
      <c r="G458" s="48">
        <v>30301</v>
      </c>
    </row>
    <row r="459" spans="1:7" x14ac:dyDescent="0.25">
      <c r="A459" s="48">
        <v>303016010</v>
      </c>
      <c r="B459" s="41" t="s">
        <v>825</v>
      </c>
      <c r="C459" s="41">
        <v>0</v>
      </c>
      <c r="D459" s="41">
        <v>0</v>
      </c>
      <c r="E459" s="41">
        <v>0</v>
      </c>
      <c r="F459" s="41">
        <v>0</v>
      </c>
      <c r="G459" s="48">
        <v>30301</v>
      </c>
    </row>
    <row r="460" spans="1:7" x14ac:dyDescent="0.25">
      <c r="A460" s="48">
        <v>303019008</v>
      </c>
      <c r="B460" s="41" t="s">
        <v>827</v>
      </c>
      <c r="C460" s="41">
        <v>0</v>
      </c>
      <c r="D460" s="41">
        <v>0</v>
      </c>
      <c r="E460" s="41">
        <v>0</v>
      </c>
      <c r="F460" s="41">
        <v>0</v>
      </c>
      <c r="G460" s="48">
        <v>30301</v>
      </c>
    </row>
    <row r="461" spans="1:7" x14ac:dyDescent="0.25">
      <c r="A461" s="48">
        <v>303019051</v>
      </c>
      <c r="B461" s="41" t="s">
        <v>829</v>
      </c>
      <c r="C461" s="41">
        <v>0</v>
      </c>
      <c r="D461" s="41">
        <v>0</v>
      </c>
      <c r="E461" s="41">
        <v>0</v>
      </c>
      <c r="F461" s="41">
        <v>0</v>
      </c>
      <c r="G461" s="48">
        <v>30301</v>
      </c>
    </row>
    <row r="462" spans="1:7" x14ac:dyDescent="0.25">
      <c r="A462" s="48">
        <v>303019053</v>
      </c>
      <c r="B462" s="41" t="s">
        <v>831</v>
      </c>
      <c r="C462" s="41">
        <v>0</v>
      </c>
      <c r="D462" s="41">
        <v>0</v>
      </c>
      <c r="E462" s="41">
        <v>0</v>
      </c>
      <c r="F462" s="41">
        <v>0</v>
      </c>
      <c r="G462" s="48">
        <v>30301</v>
      </c>
    </row>
    <row r="463" spans="1:7" x14ac:dyDescent="0.25">
      <c r="A463" s="48">
        <v>303019054</v>
      </c>
      <c r="B463" s="41" t="s">
        <v>833</v>
      </c>
      <c r="C463" s="41">
        <v>0</v>
      </c>
      <c r="D463" s="41">
        <v>0</v>
      </c>
      <c r="E463" s="41">
        <v>0</v>
      </c>
      <c r="F463" s="41">
        <v>0</v>
      </c>
      <c r="G463" s="48">
        <v>30301</v>
      </c>
    </row>
    <row r="464" spans="1:7" x14ac:dyDescent="0.25">
      <c r="A464" s="48">
        <v>303019062</v>
      </c>
      <c r="B464" s="41" t="s">
        <v>835</v>
      </c>
      <c r="C464" s="41">
        <v>0</v>
      </c>
      <c r="D464" s="41">
        <v>0</v>
      </c>
      <c r="E464" s="41">
        <v>0</v>
      </c>
      <c r="F464" s="41">
        <v>0</v>
      </c>
      <c r="G464" s="48">
        <v>30301</v>
      </c>
    </row>
    <row r="465" spans="1:7" x14ac:dyDescent="0.25">
      <c r="A465" s="48">
        <v>303019100</v>
      </c>
      <c r="B465" s="41" t="s">
        <v>791</v>
      </c>
      <c r="C465" s="41">
        <v>0</v>
      </c>
      <c r="D465" s="41">
        <v>-111300</v>
      </c>
      <c r="E465" s="41">
        <v>-111300</v>
      </c>
      <c r="F465" s="41">
        <v>111300</v>
      </c>
      <c r="G465" s="48">
        <v>30301</v>
      </c>
    </row>
    <row r="466" spans="1:7" x14ac:dyDescent="0.25">
      <c r="A466" s="48">
        <v>303019103</v>
      </c>
      <c r="B466" s="41" t="s">
        <v>838</v>
      </c>
      <c r="C466" s="41">
        <v>0</v>
      </c>
      <c r="D466" s="41">
        <v>0</v>
      </c>
      <c r="E466" s="41">
        <v>0</v>
      </c>
      <c r="F466" s="41">
        <v>0</v>
      </c>
      <c r="G466" s="48">
        <v>30301</v>
      </c>
    </row>
    <row r="467" spans="1:7" x14ac:dyDescent="0.25">
      <c r="A467" s="48">
        <v>303019846</v>
      </c>
      <c r="B467" s="41" t="s">
        <v>840</v>
      </c>
      <c r="C467" s="41">
        <v>0</v>
      </c>
      <c r="D467" s="41">
        <v>0</v>
      </c>
      <c r="E467" s="41">
        <v>0</v>
      </c>
      <c r="F467" s="41">
        <v>0</v>
      </c>
      <c r="G467" s="48">
        <v>30301</v>
      </c>
    </row>
    <row r="468" spans="1:7" x14ac:dyDescent="0.25">
      <c r="A468" s="48">
        <v>303020100</v>
      </c>
      <c r="B468" s="41" t="s">
        <v>842</v>
      </c>
      <c r="C468" s="41">
        <v>0</v>
      </c>
      <c r="D468" s="41">
        <v>0</v>
      </c>
      <c r="E468" s="41">
        <v>0</v>
      </c>
      <c r="F468" s="41">
        <v>0</v>
      </c>
      <c r="G468" s="48">
        <v>30302</v>
      </c>
    </row>
    <row r="469" spans="1:7" x14ac:dyDescent="0.25">
      <c r="A469" s="48">
        <v>303020101</v>
      </c>
      <c r="B469" s="41" t="s">
        <v>844</v>
      </c>
      <c r="C469" s="41">
        <v>0</v>
      </c>
      <c r="D469" s="41">
        <v>0</v>
      </c>
      <c r="E469" s="41">
        <v>0</v>
      </c>
      <c r="F469" s="41">
        <v>0</v>
      </c>
      <c r="G469" s="48">
        <v>30302</v>
      </c>
    </row>
    <row r="470" spans="1:7" x14ac:dyDescent="0.25">
      <c r="A470" s="48">
        <v>303020102</v>
      </c>
      <c r="B470" s="41" t="s">
        <v>846</v>
      </c>
      <c r="C470" s="41">
        <v>0</v>
      </c>
      <c r="D470" s="41">
        <v>0</v>
      </c>
      <c r="E470" s="41">
        <v>0</v>
      </c>
      <c r="F470" s="41">
        <v>0</v>
      </c>
      <c r="G470" s="48">
        <v>30302</v>
      </c>
    </row>
    <row r="471" spans="1:7" x14ac:dyDescent="0.25">
      <c r="A471" s="48">
        <v>303020103</v>
      </c>
      <c r="B471" s="41" t="s">
        <v>848</v>
      </c>
      <c r="C471" s="41">
        <v>0</v>
      </c>
      <c r="D471" s="41">
        <v>0</v>
      </c>
      <c r="E471" s="41">
        <v>0</v>
      </c>
      <c r="F471" s="41">
        <v>0</v>
      </c>
      <c r="G471" s="48">
        <v>30302</v>
      </c>
    </row>
    <row r="472" spans="1:7" x14ac:dyDescent="0.25">
      <c r="A472" s="48">
        <v>303020120</v>
      </c>
      <c r="B472" s="41" t="s">
        <v>850</v>
      </c>
      <c r="C472" s="41">
        <v>0</v>
      </c>
      <c r="D472" s="41">
        <v>0</v>
      </c>
      <c r="E472" s="41">
        <v>0</v>
      </c>
      <c r="F472" s="41">
        <v>0</v>
      </c>
      <c r="G472" s="48">
        <v>30302</v>
      </c>
    </row>
    <row r="473" spans="1:7" x14ac:dyDescent="0.25">
      <c r="A473" s="48">
        <v>303020150</v>
      </c>
      <c r="B473" s="41" t="s">
        <v>852</v>
      </c>
      <c r="C473" s="41">
        <v>0</v>
      </c>
      <c r="D473" s="41">
        <v>0</v>
      </c>
      <c r="E473" s="41">
        <v>0</v>
      </c>
      <c r="F473" s="41">
        <v>0</v>
      </c>
      <c r="G473" s="48">
        <v>30302</v>
      </c>
    </row>
    <row r="474" spans="1:7" x14ac:dyDescent="0.25">
      <c r="A474" s="48">
        <v>303020200</v>
      </c>
      <c r="B474" s="41" t="s">
        <v>854</v>
      </c>
      <c r="C474" s="41">
        <v>0</v>
      </c>
      <c r="D474" s="41">
        <v>0</v>
      </c>
      <c r="E474" s="41">
        <v>0</v>
      </c>
      <c r="F474" s="41">
        <v>0</v>
      </c>
      <c r="G474" s="48">
        <v>30302</v>
      </c>
    </row>
    <row r="475" spans="1:7" x14ac:dyDescent="0.25">
      <c r="A475" s="48">
        <v>303020700</v>
      </c>
      <c r="B475" s="41" t="s">
        <v>856</v>
      </c>
      <c r="C475" s="41">
        <v>0</v>
      </c>
      <c r="D475" s="41">
        <v>0</v>
      </c>
      <c r="E475" s="41">
        <v>0</v>
      </c>
      <c r="F475" s="41">
        <v>0</v>
      </c>
      <c r="G475" s="48">
        <v>30302</v>
      </c>
    </row>
    <row r="476" spans="1:7" x14ac:dyDescent="0.25">
      <c r="A476" s="48">
        <v>303020930</v>
      </c>
      <c r="B476" s="41" t="s">
        <v>858</v>
      </c>
      <c r="C476" s="41">
        <v>0</v>
      </c>
      <c r="D476" s="41">
        <v>400</v>
      </c>
      <c r="E476" s="41">
        <v>400</v>
      </c>
      <c r="F476" s="41">
        <v>-400</v>
      </c>
      <c r="G476" s="48">
        <v>30302</v>
      </c>
    </row>
    <row r="477" spans="1:7" x14ac:dyDescent="0.25">
      <c r="A477" s="48">
        <v>303020975</v>
      </c>
      <c r="B477" s="41" t="s">
        <v>860</v>
      </c>
      <c r="C477" s="41">
        <v>0</v>
      </c>
      <c r="D477" s="41">
        <v>0</v>
      </c>
      <c r="E477" s="41">
        <v>0</v>
      </c>
      <c r="F477" s="41">
        <v>0</v>
      </c>
      <c r="G477" s="48">
        <v>30302</v>
      </c>
    </row>
    <row r="478" spans="1:7" x14ac:dyDescent="0.25">
      <c r="A478" s="48">
        <v>303022000</v>
      </c>
      <c r="B478" s="41" t="s">
        <v>862</v>
      </c>
      <c r="C478" s="41">
        <v>0</v>
      </c>
      <c r="D478" s="41">
        <v>0</v>
      </c>
      <c r="E478" s="41">
        <v>0</v>
      </c>
      <c r="F478" s="41">
        <v>0</v>
      </c>
      <c r="G478" s="48">
        <v>30302</v>
      </c>
    </row>
    <row r="479" spans="1:7" x14ac:dyDescent="0.25">
      <c r="A479" s="48">
        <v>303022004</v>
      </c>
      <c r="B479" s="41" t="s">
        <v>864</v>
      </c>
      <c r="C479" s="41">
        <v>0</v>
      </c>
      <c r="D479" s="41">
        <v>0</v>
      </c>
      <c r="E479" s="41">
        <v>0</v>
      </c>
      <c r="F479" s="41">
        <v>0</v>
      </c>
      <c r="G479" s="48">
        <v>30302</v>
      </c>
    </row>
    <row r="480" spans="1:7" x14ac:dyDescent="0.25">
      <c r="A480" s="48">
        <v>303022022</v>
      </c>
      <c r="B480" s="41" t="s">
        <v>866</v>
      </c>
      <c r="C480" s="41">
        <v>0</v>
      </c>
      <c r="D480" s="41">
        <v>0</v>
      </c>
      <c r="E480" s="41">
        <v>0</v>
      </c>
      <c r="F480" s="41">
        <v>0</v>
      </c>
      <c r="G480" s="48">
        <v>30302</v>
      </c>
    </row>
    <row r="481" spans="1:7" x14ac:dyDescent="0.25">
      <c r="A481" s="48">
        <v>303022423</v>
      </c>
      <c r="B481" s="41" t="s">
        <v>868</v>
      </c>
      <c r="C481" s="41">
        <v>7905</v>
      </c>
      <c r="D481" s="41">
        <v>10000</v>
      </c>
      <c r="E481" s="41">
        <v>10000</v>
      </c>
      <c r="F481" s="41">
        <v>-2095</v>
      </c>
      <c r="G481" s="48">
        <v>30302</v>
      </c>
    </row>
    <row r="482" spans="1:7" x14ac:dyDescent="0.25">
      <c r="A482" s="48">
        <v>303022427</v>
      </c>
      <c r="B482" s="41" t="s">
        <v>870</v>
      </c>
      <c r="C482" s="41">
        <v>0</v>
      </c>
      <c r="D482" s="41">
        <v>0</v>
      </c>
      <c r="E482" s="41">
        <v>0</v>
      </c>
      <c r="F482" s="41">
        <v>0</v>
      </c>
      <c r="G482" s="48">
        <v>30302</v>
      </c>
    </row>
    <row r="483" spans="1:7" x14ac:dyDescent="0.25">
      <c r="A483" s="48">
        <v>303022430</v>
      </c>
      <c r="B483" s="41" t="s">
        <v>872</v>
      </c>
      <c r="C483" s="41">
        <v>0</v>
      </c>
      <c r="D483" s="41">
        <v>0</v>
      </c>
      <c r="E483" s="41">
        <v>0</v>
      </c>
      <c r="F483" s="41">
        <v>0</v>
      </c>
      <c r="G483" s="48">
        <v>30302</v>
      </c>
    </row>
    <row r="484" spans="1:7" x14ac:dyDescent="0.25">
      <c r="A484" s="48">
        <v>303022432</v>
      </c>
      <c r="B484" s="41" t="s">
        <v>874</v>
      </c>
      <c r="C484" s="41">
        <v>0</v>
      </c>
      <c r="D484" s="41">
        <v>400</v>
      </c>
      <c r="E484" s="41">
        <v>400</v>
      </c>
      <c r="F484" s="41">
        <v>-400</v>
      </c>
      <c r="G484" s="48">
        <v>30302</v>
      </c>
    </row>
    <row r="485" spans="1:7" x14ac:dyDescent="0.25">
      <c r="A485" s="48">
        <v>303022438</v>
      </c>
      <c r="B485" s="41" t="s">
        <v>876</v>
      </c>
      <c r="C485" s="41">
        <v>0</v>
      </c>
      <c r="D485" s="41">
        <v>0</v>
      </c>
      <c r="E485" s="41">
        <v>0</v>
      </c>
      <c r="F485" s="41">
        <v>0</v>
      </c>
      <c r="G485" s="48">
        <v>30302</v>
      </c>
    </row>
    <row r="486" spans="1:7" x14ac:dyDescent="0.25">
      <c r="A486" s="48">
        <v>303022500</v>
      </c>
      <c r="B486" s="41" t="s">
        <v>878</v>
      </c>
      <c r="C486" s="41">
        <v>0</v>
      </c>
      <c r="D486" s="41">
        <v>0</v>
      </c>
      <c r="E486" s="41">
        <v>0</v>
      </c>
      <c r="F486" s="41">
        <v>0</v>
      </c>
      <c r="G486" s="48">
        <v>30302</v>
      </c>
    </row>
    <row r="487" spans="1:7" x14ac:dyDescent="0.25">
      <c r="A487" s="48">
        <v>303022510</v>
      </c>
      <c r="B487" s="41" t="s">
        <v>880</v>
      </c>
      <c r="C487" s="41">
        <v>0</v>
      </c>
      <c r="D487" s="41">
        <v>0</v>
      </c>
      <c r="E487" s="41">
        <v>0</v>
      </c>
      <c r="F487" s="41">
        <v>0</v>
      </c>
      <c r="G487" s="48">
        <v>30302</v>
      </c>
    </row>
    <row r="488" spans="1:7" x14ac:dyDescent="0.25">
      <c r="A488" s="48">
        <v>303022701</v>
      </c>
      <c r="B488" s="41" t="s">
        <v>882</v>
      </c>
      <c r="C488" s="41">
        <v>110.85</v>
      </c>
      <c r="D488" s="41">
        <v>1000</v>
      </c>
      <c r="E488" s="41">
        <v>1000</v>
      </c>
      <c r="F488" s="41">
        <v>-889.15</v>
      </c>
      <c r="G488" s="48">
        <v>30302</v>
      </c>
    </row>
    <row r="489" spans="1:7" x14ac:dyDescent="0.25">
      <c r="A489" s="48">
        <v>303022801</v>
      </c>
      <c r="B489" s="41" t="s">
        <v>884</v>
      </c>
      <c r="C489" s="41">
        <v>0</v>
      </c>
      <c r="D489" s="41">
        <v>0</v>
      </c>
      <c r="E489" s="41">
        <v>0</v>
      </c>
      <c r="F489" s="41">
        <v>0</v>
      </c>
      <c r="G489" s="48">
        <v>30302</v>
      </c>
    </row>
    <row r="490" spans="1:7" x14ac:dyDescent="0.25">
      <c r="A490" s="48">
        <v>303022815</v>
      </c>
      <c r="B490" s="41" t="s">
        <v>886</v>
      </c>
      <c r="C490" s="41">
        <v>0</v>
      </c>
      <c r="D490" s="41">
        <v>0</v>
      </c>
      <c r="E490" s="41">
        <v>0</v>
      </c>
      <c r="F490" s="41">
        <v>0</v>
      </c>
      <c r="G490" s="48">
        <v>30302</v>
      </c>
    </row>
    <row r="491" spans="1:7" x14ac:dyDescent="0.25">
      <c r="A491" s="48">
        <v>303024600</v>
      </c>
      <c r="B491" s="41" t="s">
        <v>888</v>
      </c>
      <c r="C491" s="41">
        <v>0</v>
      </c>
      <c r="D491" s="41">
        <v>0</v>
      </c>
      <c r="E491" s="41">
        <v>0</v>
      </c>
      <c r="F491" s="41">
        <v>0</v>
      </c>
      <c r="G491" s="48">
        <v>30302</v>
      </c>
    </row>
    <row r="492" spans="1:7" x14ac:dyDescent="0.25">
      <c r="A492" s="48">
        <v>303024610</v>
      </c>
      <c r="B492" s="41" t="s">
        <v>890</v>
      </c>
      <c r="C492" s="41">
        <v>0</v>
      </c>
      <c r="D492" s="41">
        <v>0</v>
      </c>
      <c r="E492" s="41">
        <v>0</v>
      </c>
      <c r="F492" s="41">
        <v>0</v>
      </c>
      <c r="G492" s="48">
        <v>30302</v>
      </c>
    </row>
    <row r="493" spans="1:7" x14ac:dyDescent="0.25">
      <c r="A493" s="48">
        <v>303024611</v>
      </c>
      <c r="B493" s="41" t="s">
        <v>892</v>
      </c>
      <c r="C493" s="41">
        <v>0</v>
      </c>
      <c r="D493" s="41">
        <v>0</v>
      </c>
      <c r="E493" s="41">
        <v>0</v>
      </c>
      <c r="F493" s="41">
        <v>0</v>
      </c>
      <c r="G493" s="48">
        <v>30302</v>
      </c>
    </row>
    <row r="494" spans="1:7" x14ac:dyDescent="0.25">
      <c r="A494" s="48">
        <v>303024619</v>
      </c>
      <c r="B494" s="41" t="s">
        <v>894</v>
      </c>
      <c r="C494" s="41">
        <v>0</v>
      </c>
      <c r="D494" s="41">
        <v>0</v>
      </c>
      <c r="E494" s="41">
        <v>0</v>
      </c>
      <c r="F494" s="41">
        <v>0</v>
      </c>
      <c r="G494" s="48">
        <v>30302</v>
      </c>
    </row>
    <row r="495" spans="1:7" x14ac:dyDescent="0.25">
      <c r="A495" s="48">
        <v>303026010</v>
      </c>
      <c r="B495" s="41" t="s">
        <v>896</v>
      </c>
      <c r="C495" s="41">
        <v>0</v>
      </c>
      <c r="D495" s="41">
        <v>0</v>
      </c>
      <c r="E495" s="41">
        <v>0</v>
      </c>
      <c r="F495" s="41">
        <v>0</v>
      </c>
      <c r="G495" s="48">
        <v>30302</v>
      </c>
    </row>
    <row r="496" spans="1:7" x14ac:dyDescent="0.25">
      <c r="A496" s="48">
        <v>303029002</v>
      </c>
      <c r="B496" s="41" t="s">
        <v>898</v>
      </c>
      <c r="C496" s="41">
        <v>0</v>
      </c>
      <c r="D496" s="41">
        <v>-56200</v>
      </c>
      <c r="E496" s="41">
        <v>-56200</v>
      </c>
      <c r="F496" s="41">
        <v>56200</v>
      </c>
      <c r="G496" s="48">
        <v>30302</v>
      </c>
    </row>
    <row r="497" spans="1:7" x14ac:dyDescent="0.25">
      <c r="A497" s="48">
        <v>303029051</v>
      </c>
      <c r="B497" s="41" t="s">
        <v>900</v>
      </c>
      <c r="C497" s="41">
        <v>0</v>
      </c>
      <c r="D497" s="41">
        <v>0</v>
      </c>
      <c r="E497" s="41">
        <v>0</v>
      </c>
      <c r="F497" s="41">
        <v>0</v>
      </c>
      <c r="G497" s="48">
        <v>30302</v>
      </c>
    </row>
    <row r="498" spans="1:7" x14ac:dyDescent="0.25">
      <c r="A498" s="48">
        <v>303029053</v>
      </c>
      <c r="B498" s="41" t="s">
        <v>902</v>
      </c>
      <c r="C498" s="41">
        <v>0</v>
      </c>
      <c r="D498" s="41">
        <v>0</v>
      </c>
      <c r="E498" s="41">
        <v>0</v>
      </c>
      <c r="F498" s="41">
        <v>0</v>
      </c>
      <c r="G498" s="48">
        <v>30302</v>
      </c>
    </row>
    <row r="499" spans="1:7" x14ac:dyDescent="0.25">
      <c r="A499" s="48">
        <v>303029100</v>
      </c>
      <c r="B499" s="41" t="s">
        <v>874</v>
      </c>
      <c r="C499" s="41">
        <v>0</v>
      </c>
      <c r="D499" s="41">
        <v>-1500</v>
      </c>
      <c r="E499" s="41">
        <v>-1500</v>
      </c>
      <c r="F499" s="41">
        <v>1500</v>
      </c>
      <c r="G499" s="48">
        <v>30302</v>
      </c>
    </row>
    <row r="500" spans="1:7" x14ac:dyDescent="0.25">
      <c r="A500" s="48">
        <v>303029555</v>
      </c>
      <c r="B500" s="41" t="s">
        <v>905</v>
      </c>
      <c r="C500" s="41">
        <v>0</v>
      </c>
      <c r="D500" s="41">
        <v>0</v>
      </c>
      <c r="E500" s="41">
        <v>0</v>
      </c>
      <c r="F500" s="41">
        <v>0</v>
      </c>
      <c r="G500" s="48">
        <v>30302</v>
      </c>
    </row>
    <row r="501" spans="1:7" x14ac:dyDescent="0.25">
      <c r="A501" s="48">
        <v>303029846</v>
      </c>
      <c r="B501" s="41" t="s">
        <v>907</v>
      </c>
      <c r="C501" s="41">
        <v>0</v>
      </c>
      <c r="D501" s="41">
        <v>0</v>
      </c>
      <c r="E501" s="41">
        <v>0</v>
      </c>
      <c r="F501" s="41">
        <v>0</v>
      </c>
      <c r="G501" s="48">
        <v>30302</v>
      </c>
    </row>
    <row r="502" spans="1:7" x14ac:dyDescent="0.25">
      <c r="A502" s="48">
        <v>303030100</v>
      </c>
      <c r="B502" s="41" t="s">
        <v>909</v>
      </c>
      <c r="C502" s="41">
        <v>57714.7</v>
      </c>
      <c r="D502" s="41">
        <v>172700</v>
      </c>
      <c r="E502" s="41">
        <v>172700</v>
      </c>
      <c r="F502" s="41">
        <v>-114985.3</v>
      </c>
      <c r="G502" s="48">
        <v>30303</v>
      </c>
    </row>
    <row r="503" spans="1:7" x14ac:dyDescent="0.25">
      <c r="A503" s="48">
        <v>303030101</v>
      </c>
      <c r="B503" s="41" t="s">
        <v>911</v>
      </c>
      <c r="C503" s="41">
        <v>0</v>
      </c>
      <c r="D503" s="41">
        <v>0</v>
      </c>
      <c r="E503" s="41">
        <v>0</v>
      </c>
      <c r="F503" s="41">
        <v>0</v>
      </c>
      <c r="G503" s="48">
        <v>30303</v>
      </c>
    </row>
    <row r="504" spans="1:7" x14ac:dyDescent="0.25">
      <c r="A504" s="48">
        <v>303030102</v>
      </c>
      <c r="B504" s="41" t="s">
        <v>913</v>
      </c>
      <c r="C504" s="41">
        <v>0</v>
      </c>
      <c r="D504" s="41">
        <v>0</v>
      </c>
      <c r="E504" s="41">
        <v>0</v>
      </c>
      <c r="F504" s="41">
        <v>0</v>
      </c>
      <c r="G504" s="48">
        <v>30303</v>
      </c>
    </row>
    <row r="505" spans="1:7" x14ac:dyDescent="0.25">
      <c r="A505" s="48">
        <v>303030103</v>
      </c>
      <c r="B505" s="41" t="s">
        <v>915</v>
      </c>
      <c r="C505" s="41">
        <v>0</v>
      </c>
      <c r="D505" s="41">
        <v>0</v>
      </c>
      <c r="E505" s="41">
        <v>0</v>
      </c>
      <c r="F505" s="41">
        <v>0</v>
      </c>
      <c r="G505" s="48">
        <v>30303</v>
      </c>
    </row>
    <row r="506" spans="1:7" x14ac:dyDescent="0.25">
      <c r="A506" s="48">
        <v>303030120</v>
      </c>
      <c r="B506" s="41" t="s">
        <v>917</v>
      </c>
      <c r="C506" s="41">
        <v>0</v>
      </c>
      <c r="D506" s="41">
        <v>0</v>
      </c>
      <c r="E506" s="41">
        <v>0</v>
      </c>
      <c r="F506" s="41">
        <v>0</v>
      </c>
      <c r="G506" s="48">
        <v>30303</v>
      </c>
    </row>
    <row r="507" spans="1:7" x14ac:dyDescent="0.25">
      <c r="A507" s="48">
        <v>303030150</v>
      </c>
      <c r="B507" s="41" t="s">
        <v>919</v>
      </c>
      <c r="C507" s="41">
        <v>0</v>
      </c>
      <c r="D507" s="41">
        <v>0</v>
      </c>
      <c r="E507" s="41">
        <v>0</v>
      </c>
      <c r="F507" s="41">
        <v>0</v>
      </c>
      <c r="G507" s="48">
        <v>30303</v>
      </c>
    </row>
    <row r="508" spans="1:7" x14ac:dyDescent="0.25">
      <c r="A508" s="48">
        <v>303030200</v>
      </c>
      <c r="B508" s="41" t="s">
        <v>921</v>
      </c>
      <c r="C508" s="41">
        <v>0</v>
      </c>
      <c r="D508" s="41">
        <v>0</v>
      </c>
      <c r="E508" s="41">
        <v>0</v>
      </c>
      <c r="F508" s="41">
        <v>0</v>
      </c>
      <c r="G508" s="48">
        <v>30303</v>
      </c>
    </row>
    <row r="509" spans="1:7" x14ac:dyDescent="0.25">
      <c r="A509" s="48">
        <v>303030800</v>
      </c>
      <c r="B509" s="41" t="s">
        <v>923</v>
      </c>
      <c r="C509" s="41">
        <v>0</v>
      </c>
      <c r="D509" s="41">
        <v>0</v>
      </c>
      <c r="E509" s="41">
        <v>0</v>
      </c>
      <c r="F509" s="41">
        <v>0</v>
      </c>
      <c r="G509" s="48">
        <v>30303</v>
      </c>
    </row>
    <row r="510" spans="1:7" x14ac:dyDescent="0.25">
      <c r="A510" s="48">
        <v>303030930</v>
      </c>
      <c r="B510" s="41" t="s">
        <v>925</v>
      </c>
      <c r="C510" s="41">
        <v>0</v>
      </c>
      <c r="D510" s="41">
        <v>600</v>
      </c>
      <c r="E510" s="41">
        <v>600</v>
      </c>
      <c r="F510" s="41">
        <v>-600</v>
      </c>
      <c r="G510" s="48">
        <v>30303</v>
      </c>
    </row>
    <row r="511" spans="1:7" x14ac:dyDescent="0.25">
      <c r="A511" s="48">
        <v>303030975</v>
      </c>
      <c r="B511" s="41" t="s">
        <v>927</v>
      </c>
      <c r="C511" s="41">
        <v>115</v>
      </c>
      <c r="D511" s="41">
        <v>500</v>
      </c>
      <c r="E511" s="41">
        <v>500</v>
      </c>
      <c r="F511" s="41">
        <v>-385</v>
      </c>
      <c r="G511" s="48">
        <v>30303</v>
      </c>
    </row>
    <row r="512" spans="1:7" x14ac:dyDescent="0.25">
      <c r="A512" s="48">
        <v>303032000</v>
      </c>
      <c r="B512" s="41" t="s">
        <v>929</v>
      </c>
      <c r="C512" s="41">
        <v>0</v>
      </c>
      <c r="D512" s="41">
        <v>2000</v>
      </c>
      <c r="E512" s="41">
        <v>2000</v>
      </c>
      <c r="F512" s="41">
        <v>-2000</v>
      </c>
      <c r="G512" s="48">
        <v>30303</v>
      </c>
    </row>
    <row r="513" spans="1:7" x14ac:dyDescent="0.25">
      <c r="A513" s="48">
        <v>303032004</v>
      </c>
      <c r="B513" s="41" t="s">
        <v>931</v>
      </c>
      <c r="C513" s="41">
        <v>0</v>
      </c>
      <c r="D513" s="41">
        <v>2100</v>
      </c>
      <c r="E513" s="41">
        <v>2100</v>
      </c>
      <c r="F513" s="41">
        <v>-2100</v>
      </c>
      <c r="G513" s="48">
        <v>30303</v>
      </c>
    </row>
    <row r="514" spans="1:7" x14ac:dyDescent="0.25">
      <c r="A514" s="48">
        <v>303032022</v>
      </c>
      <c r="B514" s="41" t="s">
        <v>933</v>
      </c>
      <c r="C514" s="41">
        <v>0</v>
      </c>
      <c r="D514" s="41">
        <v>1500</v>
      </c>
      <c r="E514" s="41">
        <v>1500</v>
      </c>
      <c r="F514" s="41">
        <v>-1500</v>
      </c>
      <c r="G514" s="48">
        <v>30303</v>
      </c>
    </row>
    <row r="515" spans="1:7" x14ac:dyDescent="0.25">
      <c r="A515" s="48">
        <v>303032416</v>
      </c>
      <c r="B515" s="41" t="s">
        <v>935</v>
      </c>
      <c r="C515" s="41">
        <v>0</v>
      </c>
      <c r="D515" s="41">
        <v>0</v>
      </c>
      <c r="E515" s="41">
        <v>0</v>
      </c>
      <c r="F515" s="41">
        <v>0</v>
      </c>
      <c r="G515" s="48">
        <v>30303</v>
      </c>
    </row>
    <row r="516" spans="1:7" x14ac:dyDescent="0.25">
      <c r="A516" s="48">
        <v>303032421</v>
      </c>
      <c r="B516" s="41" t="s">
        <v>937</v>
      </c>
      <c r="C516" s="41">
        <v>0</v>
      </c>
      <c r="D516" s="41">
        <v>0</v>
      </c>
      <c r="E516" s="41">
        <v>0</v>
      </c>
      <c r="F516" s="41">
        <v>0</v>
      </c>
      <c r="G516" s="48">
        <v>30303</v>
      </c>
    </row>
    <row r="517" spans="1:7" x14ac:dyDescent="0.25">
      <c r="A517" s="48">
        <v>303032422</v>
      </c>
      <c r="B517" s="41" t="s">
        <v>939</v>
      </c>
      <c r="C517" s="41">
        <v>0</v>
      </c>
      <c r="D517" s="41">
        <v>0</v>
      </c>
      <c r="E517" s="41">
        <v>0</v>
      </c>
      <c r="F517" s="41">
        <v>0</v>
      </c>
      <c r="G517" s="48">
        <v>30303</v>
      </c>
    </row>
    <row r="518" spans="1:7" x14ac:dyDescent="0.25">
      <c r="A518" s="48">
        <v>303032423</v>
      </c>
      <c r="B518" s="41" t="s">
        <v>941</v>
      </c>
      <c r="C518" s="41">
        <v>162.80000000000001</v>
      </c>
      <c r="D518" s="41">
        <v>14000</v>
      </c>
      <c r="E518" s="41">
        <v>14000</v>
      </c>
      <c r="F518" s="41">
        <v>-13837.2</v>
      </c>
      <c r="G518" s="48">
        <v>30303</v>
      </c>
    </row>
    <row r="519" spans="1:7" x14ac:dyDescent="0.25">
      <c r="A519" s="48">
        <v>303032427</v>
      </c>
      <c r="B519" s="41" t="s">
        <v>943</v>
      </c>
      <c r="C519" s="41">
        <v>1200</v>
      </c>
      <c r="D519" s="41">
        <v>8300</v>
      </c>
      <c r="E519" s="41">
        <v>8300</v>
      </c>
      <c r="F519" s="41">
        <v>-7100</v>
      </c>
      <c r="G519" s="48">
        <v>30303</v>
      </c>
    </row>
    <row r="520" spans="1:7" x14ac:dyDescent="0.25">
      <c r="A520" s="48">
        <v>303032430</v>
      </c>
      <c r="B520" s="41" t="s">
        <v>945</v>
      </c>
      <c r="C520" s="41">
        <v>21</v>
      </c>
      <c r="D520" s="41">
        <v>300</v>
      </c>
      <c r="E520" s="41">
        <v>300</v>
      </c>
      <c r="F520" s="41">
        <v>-279</v>
      </c>
      <c r="G520" s="48">
        <v>30303</v>
      </c>
    </row>
    <row r="521" spans="1:7" x14ac:dyDescent="0.25">
      <c r="A521" s="48">
        <v>303032432</v>
      </c>
      <c r="B521" s="41" t="s">
        <v>947</v>
      </c>
      <c r="C521" s="41">
        <v>0</v>
      </c>
      <c r="D521" s="41">
        <v>0</v>
      </c>
      <c r="E521" s="41">
        <v>0</v>
      </c>
      <c r="F521" s="41">
        <v>0</v>
      </c>
      <c r="G521" s="48">
        <v>30303</v>
      </c>
    </row>
    <row r="522" spans="1:7" x14ac:dyDescent="0.25">
      <c r="A522" s="48">
        <v>303032439</v>
      </c>
      <c r="B522" s="41" t="s">
        <v>949</v>
      </c>
      <c r="C522" s="41">
        <v>0</v>
      </c>
      <c r="D522" s="41">
        <v>0</v>
      </c>
      <c r="E522" s="41">
        <v>0</v>
      </c>
      <c r="F522" s="41">
        <v>0</v>
      </c>
      <c r="G522" s="48">
        <v>30303</v>
      </c>
    </row>
    <row r="523" spans="1:7" x14ac:dyDescent="0.25">
      <c r="A523" s="48">
        <v>303032456</v>
      </c>
      <c r="B523" s="41" t="s">
        <v>951</v>
      </c>
      <c r="C523" s="41">
        <v>0</v>
      </c>
      <c r="D523" s="41">
        <v>0</v>
      </c>
      <c r="E523" s="41">
        <v>0</v>
      </c>
      <c r="F523" s="41">
        <v>0</v>
      </c>
      <c r="G523" s="48">
        <v>30303</v>
      </c>
    </row>
    <row r="524" spans="1:7" x14ac:dyDescent="0.25">
      <c r="A524" s="48">
        <v>303032500</v>
      </c>
      <c r="B524" s="41" t="s">
        <v>953</v>
      </c>
      <c r="C524" s="41">
        <v>625.61</v>
      </c>
      <c r="D524" s="41">
        <v>4000</v>
      </c>
      <c r="E524" s="41">
        <v>4000</v>
      </c>
      <c r="F524" s="41">
        <v>-3374.39</v>
      </c>
      <c r="G524" s="48">
        <v>30303</v>
      </c>
    </row>
    <row r="525" spans="1:7" x14ac:dyDescent="0.25">
      <c r="A525" s="48">
        <v>303032510</v>
      </c>
      <c r="B525" s="41" t="s">
        <v>955</v>
      </c>
      <c r="C525" s="41">
        <v>0</v>
      </c>
      <c r="D525" s="41">
        <v>0</v>
      </c>
      <c r="E525" s="41">
        <v>0</v>
      </c>
      <c r="F525" s="41">
        <v>0</v>
      </c>
      <c r="G525" s="48">
        <v>30303</v>
      </c>
    </row>
    <row r="526" spans="1:7" x14ac:dyDescent="0.25">
      <c r="A526" s="48">
        <v>303032701</v>
      </c>
      <c r="B526" s="41" t="s">
        <v>957</v>
      </c>
      <c r="C526" s="41">
        <v>1685.62</v>
      </c>
      <c r="D526" s="41">
        <v>6000</v>
      </c>
      <c r="E526" s="41">
        <v>6000</v>
      </c>
      <c r="F526" s="41">
        <v>-4314.38</v>
      </c>
      <c r="G526" s="48">
        <v>30303</v>
      </c>
    </row>
    <row r="527" spans="1:7" x14ac:dyDescent="0.25">
      <c r="A527" s="48">
        <v>303032703</v>
      </c>
      <c r="B527" s="41" t="s">
        <v>959</v>
      </c>
      <c r="C527" s="41">
        <v>0</v>
      </c>
      <c r="D527" s="41">
        <v>0</v>
      </c>
      <c r="E527" s="41">
        <v>0</v>
      </c>
      <c r="F527" s="41">
        <v>0</v>
      </c>
      <c r="G527" s="48">
        <v>30303</v>
      </c>
    </row>
    <row r="528" spans="1:7" x14ac:dyDescent="0.25">
      <c r="A528" s="48">
        <v>303032706</v>
      </c>
      <c r="B528" s="41" t="s">
        <v>961</v>
      </c>
      <c r="C528" s="41">
        <v>0</v>
      </c>
      <c r="D528" s="41">
        <v>0</v>
      </c>
      <c r="E528" s="41">
        <v>0</v>
      </c>
      <c r="F528" s="41">
        <v>0</v>
      </c>
      <c r="G528" s="48">
        <v>30303</v>
      </c>
    </row>
    <row r="529" spans="1:7" x14ac:dyDescent="0.25">
      <c r="A529" s="48">
        <v>303032801</v>
      </c>
      <c r="B529" s="41" t="s">
        <v>2772</v>
      </c>
      <c r="C529" s="41">
        <v>0</v>
      </c>
      <c r="D529" s="41">
        <v>0</v>
      </c>
      <c r="E529" s="41">
        <v>0</v>
      </c>
      <c r="F529" s="41">
        <v>0</v>
      </c>
      <c r="G529" s="48">
        <v>30303</v>
      </c>
    </row>
    <row r="530" spans="1:7" x14ac:dyDescent="0.25">
      <c r="A530" s="48">
        <v>303032900</v>
      </c>
      <c r="B530" s="41" t="s">
        <v>963</v>
      </c>
      <c r="C530" s="41">
        <v>0</v>
      </c>
      <c r="D530" s="41">
        <v>0</v>
      </c>
      <c r="E530" s="41">
        <v>0</v>
      </c>
      <c r="F530" s="41">
        <v>0</v>
      </c>
      <c r="G530" s="48">
        <v>30303</v>
      </c>
    </row>
    <row r="531" spans="1:7" x14ac:dyDescent="0.25">
      <c r="A531" s="48">
        <v>303032924</v>
      </c>
      <c r="B531" s="41" t="s">
        <v>965</v>
      </c>
      <c r="C531" s="41">
        <v>0</v>
      </c>
      <c r="D531" s="41">
        <v>0</v>
      </c>
      <c r="E531" s="41">
        <v>0</v>
      </c>
      <c r="F531" s="41">
        <v>0</v>
      </c>
      <c r="G531" s="48">
        <v>30303</v>
      </c>
    </row>
    <row r="532" spans="1:7" x14ac:dyDescent="0.25">
      <c r="A532" s="48">
        <v>303034600</v>
      </c>
      <c r="B532" s="41" t="s">
        <v>967</v>
      </c>
      <c r="C532" s="41">
        <v>0</v>
      </c>
      <c r="D532" s="41">
        <v>0</v>
      </c>
      <c r="E532" s="41">
        <v>0</v>
      </c>
      <c r="F532" s="41">
        <v>0</v>
      </c>
      <c r="G532" s="48">
        <v>30303</v>
      </c>
    </row>
    <row r="533" spans="1:7" x14ac:dyDescent="0.25">
      <c r="A533" s="48">
        <v>303034610</v>
      </c>
      <c r="B533" s="41" t="s">
        <v>969</v>
      </c>
      <c r="C533" s="41">
        <v>0</v>
      </c>
      <c r="D533" s="41">
        <v>0</v>
      </c>
      <c r="E533" s="41">
        <v>0</v>
      </c>
      <c r="F533" s="41">
        <v>0</v>
      </c>
      <c r="G533" s="48">
        <v>30303</v>
      </c>
    </row>
    <row r="534" spans="1:7" x14ac:dyDescent="0.25">
      <c r="A534" s="48">
        <v>303034611</v>
      </c>
      <c r="B534" s="41" t="s">
        <v>971</v>
      </c>
      <c r="C534" s="41">
        <v>0</v>
      </c>
      <c r="D534" s="41">
        <v>0</v>
      </c>
      <c r="E534" s="41">
        <v>0</v>
      </c>
      <c r="F534" s="41">
        <v>0</v>
      </c>
      <c r="G534" s="48">
        <v>30303</v>
      </c>
    </row>
    <row r="535" spans="1:7" x14ac:dyDescent="0.25">
      <c r="A535" s="48">
        <v>303034618</v>
      </c>
      <c r="B535" s="41" t="s">
        <v>973</v>
      </c>
      <c r="C535" s="41">
        <v>0</v>
      </c>
      <c r="D535" s="41">
        <v>0</v>
      </c>
      <c r="E535" s="41">
        <v>0</v>
      </c>
      <c r="F535" s="41">
        <v>0</v>
      </c>
      <c r="G535" s="48">
        <v>30303</v>
      </c>
    </row>
    <row r="536" spans="1:7" x14ac:dyDescent="0.25">
      <c r="A536" s="48">
        <v>303034619</v>
      </c>
      <c r="B536" s="41" t="s">
        <v>975</v>
      </c>
      <c r="C536" s="41">
        <v>0</v>
      </c>
      <c r="D536" s="41">
        <v>0</v>
      </c>
      <c r="E536" s="41">
        <v>0</v>
      </c>
      <c r="F536" s="41">
        <v>0</v>
      </c>
      <c r="G536" s="48">
        <v>30303</v>
      </c>
    </row>
    <row r="537" spans="1:7" x14ac:dyDescent="0.25">
      <c r="A537" s="48">
        <v>303034621</v>
      </c>
      <c r="B537" s="41" t="s">
        <v>977</v>
      </c>
      <c r="C537" s="41">
        <v>0</v>
      </c>
      <c r="D537" s="41">
        <v>0</v>
      </c>
      <c r="E537" s="41">
        <v>0</v>
      </c>
      <c r="F537" s="41">
        <v>0</v>
      </c>
      <c r="G537" s="48">
        <v>30303</v>
      </c>
    </row>
    <row r="538" spans="1:7" x14ac:dyDescent="0.25">
      <c r="A538" s="48">
        <v>303034990</v>
      </c>
      <c r="B538" s="41" t="s">
        <v>979</v>
      </c>
      <c r="C538" s="41">
        <v>0</v>
      </c>
      <c r="D538" s="41">
        <v>2630400</v>
      </c>
      <c r="E538" s="41">
        <v>2630400</v>
      </c>
      <c r="F538" s="41">
        <v>-2630400</v>
      </c>
      <c r="G538" s="48">
        <v>30303</v>
      </c>
    </row>
    <row r="539" spans="1:7" x14ac:dyDescent="0.25">
      <c r="A539" s="48">
        <v>303034991</v>
      </c>
      <c r="B539" s="41" t="s">
        <v>981</v>
      </c>
      <c r="C539" s="41">
        <v>0</v>
      </c>
      <c r="D539" s="41">
        <v>169700</v>
      </c>
      <c r="E539" s="41">
        <v>169700</v>
      </c>
      <c r="F539" s="41">
        <v>-169700</v>
      </c>
      <c r="G539" s="48">
        <v>30303</v>
      </c>
    </row>
    <row r="540" spans="1:7" x14ac:dyDescent="0.25">
      <c r="A540" s="48">
        <v>303034992</v>
      </c>
      <c r="B540" s="41" t="s">
        <v>983</v>
      </c>
      <c r="C540" s="41">
        <v>0</v>
      </c>
      <c r="D540" s="41">
        <v>43200</v>
      </c>
      <c r="E540" s="41">
        <v>43200</v>
      </c>
      <c r="F540" s="41">
        <v>-43200</v>
      </c>
      <c r="G540" s="48">
        <v>30303</v>
      </c>
    </row>
    <row r="541" spans="1:7" x14ac:dyDescent="0.25">
      <c r="A541" s="48">
        <v>303034993</v>
      </c>
      <c r="B541" s="41" t="s">
        <v>985</v>
      </c>
      <c r="C541" s="41">
        <v>0</v>
      </c>
      <c r="D541" s="41">
        <v>0</v>
      </c>
      <c r="E541" s="41">
        <v>0</v>
      </c>
      <c r="F541" s="41">
        <v>0</v>
      </c>
      <c r="G541" s="48">
        <v>30303</v>
      </c>
    </row>
    <row r="542" spans="1:7" x14ac:dyDescent="0.25">
      <c r="A542" s="48">
        <v>303035008</v>
      </c>
      <c r="B542" s="41" t="s">
        <v>987</v>
      </c>
      <c r="C542" s="41">
        <v>0</v>
      </c>
      <c r="D542" s="41">
        <v>0</v>
      </c>
      <c r="E542" s="41">
        <v>0</v>
      </c>
      <c r="F542" s="41">
        <v>0</v>
      </c>
      <c r="G542" s="48">
        <v>30303</v>
      </c>
    </row>
    <row r="543" spans="1:7" x14ac:dyDescent="0.25">
      <c r="A543" s="48">
        <v>303035012</v>
      </c>
      <c r="B543" s="41" t="s">
        <v>989</v>
      </c>
      <c r="C543" s="41">
        <v>2193419.2599999998</v>
      </c>
      <c r="D543" s="41">
        <v>6047000</v>
      </c>
      <c r="E543" s="41">
        <v>6047000</v>
      </c>
      <c r="F543" s="41">
        <v>-3853580.74</v>
      </c>
      <c r="G543" s="48">
        <v>30303</v>
      </c>
    </row>
    <row r="544" spans="1:7" x14ac:dyDescent="0.25">
      <c r="A544" s="48">
        <v>303035013</v>
      </c>
      <c r="B544" s="41" t="s">
        <v>991</v>
      </c>
      <c r="C544" s="41">
        <v>0</v>
      </c>
      <c r="D544" s="41">
        <v>0</v>
      </c>
      <c r="E544" s="41">
        <v>0</v>
      </c>
      <c r="F544" s="41">
        <v>0</v>
      </c>
      <c r="G544" s="48">
        <v>30303</v>
      </c>
    </row>
    <row r="545" spans="1:7" x14ac:dyDescent="0.25">
      <c r="A545" s="48">
        <v>303035124</v>
      </c>
      <c r="B545" s="41" t="s">
        <v>993</v>
      </c>
      <c r="C545" s="41">
        <v>249.8</v>
      </c>
      <c r="D545" s="41">
        <v>0</v>
      </c>
      <c r="E545" s="41">
        <v>0</v>
      </c>
      <c r="F545" s="41">
        <v>249.8</v>
      </c>
      <c r="G545" s="48">
        <v>30303</v>
      </c>
    </row>
    <row r="546" spans="1:7" x14ac:dyDescent="0.25">
      <c r="A546" s="48">
        <v>303035902</v>
      </c>
      <c r="B546" s="41" t="s">
        <v>995</v>
      </c>
      <c r="C546" s="41">
        <v>0</v>
      </c>
      <c r="D546" s="41">
        <v>10000</v>
      </c>
      <c r="E546" s="41">
        <v>10000</v>
      </c>
      <c r="F546" s="41">
        <v>-10000</v>
      </c>
      <c r="G546" s="48">
        <v>30303</v>
      </c>
    </row>
    <row r="547" spans="1:7" x14ac:dyDescent="0.25">
      <c r="A547" s="48">
        <v>303035912</v>
      </c>
      <c r="B547" s="41" t="s">
        <v>997</v>
      </c>
      <c r="C547" s="41">
        <v>0</v>
      </c>
      <c r="D547" s="41">
        <v>20000</v>
      </c>
      <c r="E547" s="41">
        <v>20000</v>
      </c>
      <c r="F547" s="41">
        <v>-20000</v>
      </c>
      <c r="G547" s="48">
        <v>30303</v>
      </c>
    </row>
    <row r="548" spans="1:7" x14ac:dyDescent="0.25">
      <c r="A548" s="48">
        <v>303035927</v>
      </c>
      <c r="B548" s="41" t="s">
        <v>999</v>
      </c>
      <c r="C548" s="41">
        <v>0</v>
      </c>
      <c r="D548" s="41">
        <v>0</v>
      </c>
      <c r="E548" s="41">
        <v>0</v>
      </c>
      <c r="F548" s="41">
        <v>0</v>
      </c>
      <c r="G548" s="48">
        <v>30303</v>
      </c>
    </row>
    <row r="549" spans="1:7" x14ac:dyDescent="0.25">
      <c r="A549" s="48">
        <v>303036010</v>
      </c>
      <c r="B549" s="41" t="s">
        <v>1001</v>
      </c>
      <c r="C549" s="41">
        <v>0</v>
      </c>
      <c r="D549" s="41">
        <v>0</v>
      </c>
      <c r="E549" s="41">
        <v>0</v>
      </c>
      <c r="F549" s="41">
        <v>0</v>
      </c>
      <c r="G549" s="48">
        <v>30303</v>
      </c>
    </row>
    <row r="550" spans="1:7" x14ac:dyDescent="0.25">
      <c r="A550" s="48">
        <v>303036500</v>
      </c>
      <c r="B550" s="41" t="s">
        <v>1003</v>
      </c>
      <c r="C550" s="41">
        <v>0</v>
      </c>
      <c r="D550" s="41">
        <v>0</v>
      </c>
      <c r="E550" s="41">
        <v>0</v>
      </c>
      <c r="F550" s="41">
        <v>0</v>
      </c>
      <c r="G550" s="48">
        <v>30303</v>
      </c>
    </row>
    <row r="551" spans="1:7" x14ac:dyDescent="0.25">
      <c r="A551" s="48">
        <v>303039004</v>
      </c>
      <c r="B551" s="41" t="s">
        <v>1005</v>
      </c>
      <c r="C551" s="41">
        <v>0</v>
      </c>
      <c r="D551" s="41">
        <v>-5983800</v>
      </c>
      <c r="E551" s="41">
        <v>-5983800</v>
      </c>
      <c r="F551" s="41">
        <v>5983800</v>
      </c>
      <c r="G551" s="48">
        <v>30303</v>
      </c>
    </row>
    <row r="552" spans="1:7" x14ac:dyDescent="0.25">
      <c r="A552" s="48">
        <v>303039005</v>
      </c>
      <c r="B552" s="41" t="s">
        <v>1007</v>
      </c>
      <c r="C552" s="41">
        <v>-35906</v>
      </c>
      <c r="D552" s="41">
        <v>-43200</v>
      </c>
      <c r="E552" s="41">
        <v>-43200</v>
      </c>
      <c r="F552" s="41">
        <v>7294</v>
      </c>
      <c r="G552" s="48">
        <v>30303</v>
      </c>
    </row>
    <row r="553" spans="1:7" x14ac:dyDescent="0.25">
      <c r="A553" s="48">
        <v>303039006</v>
      </c>
      <c r="B553" s="41" t="s">
        <v>1009</v>
      </c>
      <c r="C553" s="41">
        <v>0</v>
      </c>
      <c r="D553" s="41">
        <v>-87600</v>
      </c>
      <c r="E553" s="41">
        <v>-87600</v>
      </c>
      <c r="F553" s="41">
        <v>87600</v>
      </c>
      <c r="G553" s="48">
        <v>30303</v>
      </c>
    </row>
    <row r="554" spans="1:7" x14ac:dyDescent="0.25">
      <c r="A554" s="48">
        <v>303039007</v>
      </c>
      <c r="B554" s="41" t="s">
        <v>1011</v>
      </c>
      <c r="C554" s="41">
        <v>0</v>
      </c>
      <c r="D554" s="41">
        <v>0</v>
      </c>
      <c r="E554" s="41">
        <v>0</v>
      </c>
      <c r="F554" s="41">
        <v>0</v>
      </c>
      <c r="G554" s="48">
        <v>30303</v>
      </c>
    </row>
    <row r="555" spans="1:7" x14ac:dyDescent="0.25">
      <c r="A555" s="48">
        <v>303039008</v>
      </c>
      <c r="B555" s="41" t="s">
        <v>1013</v>
      </c>
      <c r="C555" s="41">
        <v>0</v>
      </c>
      <c r="D555" s="41">
        <v>0</v>
      </c>
      <c r="E555" s="41">
        <v>0</v>
      </c>
      <c r="F555" s="41">
        <v>0</v>
      </c>
      <c r="G555" s="48">
        <v>30303</v>
      </c>
    </row>
    <row r="556" spans="1:7" x14ac:dyDescent="0.25">
      <c r="A556" s="48">
        <v>303039010</v>
      </c>
      <c r="B556" s="41" t="s">
        <v>1015</v>
      </c>
      <c r="C556" s="41">
        <v>0</v>
      </c>
      <c r="D556" s="41">
        <v>-2597300</v>
      </c>
      <c r="E556" s="41">
        <v>-2597300</v>
      </c>
      <c r="F556" s="41">
        <v>2597300</v>
      </c>
      <c r="G556" s="48">
        <v>30303</v>
      </c>
    </row>
    <row r="557" spans="1:7" x14ac:dyDescent="0.25">
      <c r="A557" s="48">
        <v>303039013</v>
      </c>
      <c r="B557" s="41" t="s">
        <v>1017</v>
      </c>
      <c r="C557" s="41">
        <v>0</v>
      </c>
      <c r="D557" s="41">
        <v>-65700</v>
      </c>
      <c r="E557" s="41">
        <v>-65700</v>
      </c>
      <c r="F557" s="41">
        <v>65700</v>
      </c>
      <c r="G557" s="48">
        <v>30303</v>
      </c>
    </row>
    <row r="558" spans="1:7" x14ac:dyDescent="0.25">
      <c r="A558" s="48">
        <v>303039016</v>
      </c>
      <c r="B558" s="41" t="s">
        <v>1019</v>
      </c>
      <c r="C558" s="41">
        <v>0</v>
      </c>
      <c r="D558" s="41">
        <v>0</v>
      </c>
      <c r="E558" s="41">
        <v>0</v>
      </c>
      <c r="F558" s="41">
        <v>0</v>
      </c>
      <c r="G558" s="48">
        <v>30303</v>
      </c>
    </row>
    <row r="559" spans="1:7" x14ac:dyDescent="0.25">
      <c r="A559" s="48">
        <v>303039051</v>
      </c>
      <c r="B559" s="41" t="s">
        <v>1021</v>
      </c>
      <c r="C559" s="41">
        <v>-15964.4</v>
      </c>
      <c r="D559" s="41">
        <v>-8600</v>
      </c>
      <c r="E559" s="41">
        <v>-8600</v>
      </c>
      <c r="F559" s="41">
        <v>-7364.4</v>
      </c>
      <c r="G559" s="48">
        <v>30303</v>
      </c>
    </row>
    <row r="560" spans="1:7" x14ac:dyDescent="0.25">
      <c r="A560" s="48">
        <v>303039053</v>
      </c>
      <c r="B560" s="41" t="s">
        <v>1023</v>
      </c>
      <c r="C560" s="41">
        <v>0</v>
      </c>
      <c r="D560" s="41">
        <v>0</v>
      </c>
      <c r="E560" s="41">
        <v>0</v>
      </c>
      <c r="F560" s="41">
        <v>0</v>
      </c>
      <c r="G560" s="48">
        <v>30303</v>
      </c>
    </row>
    <row r="561" spans="1:7" x14ac:dyDescent="0.25">
      <c r="A561" s="48">
        <v>303039058</v>
      </c>
      <c r="B561" s="41" t="s">
        <v>1025</v>
      </c>
      <c r="C561" s="41">
        <v>-44310.11</v>
      </c>
      <c r="D561" s="41">
        <v>-37100</v>
      </c>
      <c r="E561" s="41">
        <v>-37100</v>
      </c>
      <c r="F561" s="41">
        <v>-7210.11</v>
      </c>
      <c r="G561" s="48">
        <v>30303</v>
      </c>
    </row>
    <row r="562" spans="1:7" x14ac:dyDescent="0.25">
      <c r="A562" s="48">
        <v>303039059</v>
      </c>
      <c r="B562" s="41" t="s">
        <v>1027</v>
      </c>
      <c r="C562" s="41">
        <v>0</v>
      </c>
      <c r="D562" s="41">
        <v>0</v>
      </c>
      <c r="E562" s="41">
        <v>0</v>
      </c>
      <c r="F562" s="41">
        <v>0</v>
      </c>
      <c r="G562" s="48">
        <v>30303</v>
      </c>
    </row>
    <row r="563" spans="1:7" x14ac:dyDescent="0.25">
      <c r="A563" s="48">
        <v>303039079</v>
      </c>
      <c r="B563" s="41" t="s">
        <v>1029</v>
      </c>
      <c r="C563" s="41">
        <v>-14644.8</v>
      </c>
      <c r="D563" s="41">
        <v>-89600</v>
      </c>
      <c r="E563" s="41">
        <v>-89600</v>
      </c>
      <c r="F563" s="41">
        <v>74955.199999999997</v>
      </c>
      <c r="G563" s="48">
        <v>30303</v>
      </c>
    </row>
    <row r="564" spans="1:7" x14ac:dyDescent="0.25">
      <c r="A564" s="48">
        <v>303039084</v>
      </c>
      <c r="B564" s="41" t="s">
        <v>1031</v>
      </c>
      <c r="C564" s="41">
        <v>0</v>
      </c>
      <c r="D564" s="41">
        <v>0</v>
      </c>
      <c r="E564" s="41">
        <v>0</v>
      </c>
      <c r="F564" s="41">
        <v>0</v>
      </c>
      <c r="G564" s="48">
        <v>30303</v>
      </c>
    </row>
    <row r="565" spans="1:7" x14ac:dyDescent="0.25">
      <c r="A565" s="48">
        <v>303039100</v>
      </c>
      <c r="B565" s="41" t="s">
        <v>947</v>
      </c>
      <c r="C565" s="41">
        <v>0</v>
      </c>
      <c r="D565" s="41">
        <v>-1000</v>
      </c>
      <c r="E565" s="41">
        <v>-1000</v>
      </c>
      <c r="F565" s="41">
        <v>1000</v>
      </c>
      <c r="G565" s="48">
        <v>30303</v>
      </c>
    </row>
    <row r="566" spans="1:7" x14ac:dyDescent="0.25">
      <c r="A566" s="48">
        <v>303039101</v>
      </c>
      <c r="B566" s="41" t="s">
        <v>1034</v>
      </c>
      <c r="C566" s="41">
        <v>0</v>
      </c>
      <c r="D566" s="41">
        <v>0</v>
      </c>
      <c r="E566" s="41">
        <v>0</v>
      </c>
      <c r="F566" s="41">
        <v>0</v>
      </c>
      <c r="G566" s="48">
        <v>30303</v>
      </c>
    </row>
    <row r="567" spans="1:7" x14ac:dyDescent="0.25">
      <c r="A567" s="48">
        <v>303039102</v>
      </c>
      <c r="B567" s="41" t="s">
        <v>1036</v>
      </c>
      <c r="C567" s="41">
        <v>0</v>
      </c>
      <c r="D567" s="41">
        <v>-6000</v>
      </c>
      <c r="E567" s="41">
        <v>-6000</v>
      </c>
      <c r="F567" s="41">
        <v>6000</v>
      </c>
      <c r="G567" s="48">
        <v>30303</v>
      </c>
    </row>
    <row r="568" spans="1:7" x14ac:dyDescent="0.25">
      <c r="A568" s="48">
        <v>303039107</v>
      </c>
      <c r="B568" s="41" t="s">
        <v>1038</v>
      </c>
      <c r="C568" s="41">
        <v>0</v>
      </c>
      <c r="D568" s="41">
        <v>0</v>
      </c>
      <c r="E568" s="41">
        <v>0</v>
      </c>
      <c r="F568" s="41">
        <v>0</v>
      </c>
      <c r="G568" s="48">
        <v>30303</v>
      </c>
    </row>
    <row r="569" spans="1:7" x14ac:dyDescent="0.25">
      <c r="A569" s="48">
        <v>303039108</v>
      </c>
      <c r="B569" s="41" t="s">
        <v>1040</v>
      </c>
      <c r="C569" s="41">
        <v>0</v>
      </c>
      <c r="D569" s="41">
        <v>0</v>
      </c>
      <c r="E569" s="41">
        <v>0</v>
      </c>
      <c r="F569" s="41">
        <v>0</v>
      </c>
      <c r="G569" s="48">
        <v>30303</v>
      </c>
    </row>
    <row r="570" spans="1:7" x14ac:dyDescent="0.25">
      <c r="A570" s="48">
        <v>303039825</v>
      </c>
      <c r="B570" s="41" t="s">
        <v>1042</v>
      </c>
      <c r="C570" s="41">
        <v>0</v>
      </c>
      <c r="D570" s="41">
        <v>0</v>
      </c>
      <c r="E570" s="41">
        <v>0</v>
      </c>
      <c r="F570" s="41">
        <v>0</v>
      </c>
      <c r="G570" s="48">
        <v>30303</v>
      </c>
    </row>
    <row r="571" spans="1:7" x14ac:dyDescent="0.25">
      <c r="A571" s="48">
        <v>303039845</v>
      </c>
      <c r="B571" s="41" t="s">
        <v>1044</v>
      </c>
      <c r="C571" s="41">
        <v>0</v>
      </c>
      <c r="D571" s="41">
        <v>0</v>
      </c>
      <c r="E571" s="41">
        <v>0</v>
      </c>
      <c r="F571" s="41">
        <v>0</v>
      </c>
      <c r="G571" s="48">
        <v>30303</v>
      </c>
    </row>
    <row r="572" spans="1:7" x14ac:dyDescent="0.25">
      <c r="A572" s="48">
        <v>303039846</v>
      </c>
      <c r="B572" s="41" t="s">
        <v>1046</v>
      </c>
      <c r="C572" s="41">
        <v>0</v>
      </c>
      <c r="D572" s="41">
        <v>0</v>
      </c>
      <c r="E572" s="41">
        <v>0</v>
      </c>
      <c r="F572" s="41">
        <v>0</v>
      </c>
      <c r="G572" s="48">
        <v>30303</v>
      </c>
    </row>
    <row r="573" spans="1:7" x14ac:dyDescent="0.25">
      <c r="A573" s="48">
        <v>303040100</v>
      </c>
      <c r="B573" s="41" t="s">
        <v>1048</v>
      </c>
      <c r="C573" s="41">
        <v>53928.37</v>
      </c>
      <c r="D573" s="41">
        <v>151500</v>
      </c>
      <c r="E573" s="41">
        <v>151500</v>
      </c>
      <c r="F573" s="41">
        <v>-97571.63</v>
      </c>
      <c r="G573" s="48">
        <v>30304</v>
      </c>
    </row>
    <row r="574" spans="1:7" x14ac:dyDescent="0.25">
      <c r="A574" s="48">
        <v>303040101</v>
      </c>
      <c r="B574" s="41" t="s">
        <v>1050</v>
      </c>
      <c r="C574" s="41">
        <v>0</v>
      </c>
      <c r="D574" s="41">
        <v>0</v>
      </c>
      <c r="E574" s="41">
        <v>0</v>
      </c>
      <c r="F574" s="41">
        <v>0</v>
      </c>
      <c r="G574" s="48">
        <v>30304</v>
      </c>
    </row>
    <row r="575" spans="1:7" x14ac:dyDescent="0.25">
      <c r="A575" s="48">
        <v>303040102</v>
      </c>
      <c r="B575" s="41" t="s">
        <v>1052</v>
      </c>
      <c r="C575" s="41">
        <v>0</v>
      </c>
      <c r="D575" s="41">
        <v>0</v>
      </c>
      <c r="E575" s="41">
        <v>0</v>
      </c>
      <c r="F575" s="41">
        <v>0</v>
      </c>
      <c r="G575" s="48">
        <v>30304</v>
      </c>
    </row>
    <row r="576" spans="1:7" x14ac:dyDescent="0.25">
      <c r="A576" s="48">
        <v>303040103</v>
      </c>
      <c r="B576" s="41" t="s">
        <v>1054</v>
      </c>
      <c r="C576" s="41">
        <v>0</v>
      </c>
      <c r="D576" s="41">
        <v>0</v>
      </c>
      <c r="E576" s="41">
        <v>0</v>
      </c>
      <c r="F576" s="41">
        <v>0</v>
      </c>
      <c r="G576" s="48">
        <v>30304</v>
      </c>
    </row>
    <row r="577" spans="1:7" x14ac:dyDescent="0.25">
      <c r="A577" s="48">
        <v>303040120</v>
      </c>
      <c r="B577" s="41" t="s">
        <v>1056</v>
      </c>
      <c r="C577" s="41">
        <v>0</v>
      </c>
      <c r="D577" s="41">
        <v>0</v>
      </c>
      <c r="E577" s="41">
        <v>0</v>
      </c>
      <c r="F577" s="41">
        <v>0</v>
      </c>
      <c r="G577" s="48">
        <v>30304</v>
      </c>
    </row>
    <row r="578" spans="1:7" x14ac:dyDescent="0.25">
      <c r="A578" s="48">
        <v>303040150</v>
      </c>
      <c r="B578" s="41" t="s">
        <v>1058</v>
      </c>
      <c r="C578" s="41">
        <v>0</v>
      </c>
      <c r="D578" s="41">
        <v>0</v>
      </c>
      <c r="E578" s="41">
        <v>0</v>
      </c>
      <c r="F578" s="41">
        <v>0</v>
      </c>
      <c r="G578" s="48">
        <v>30304</v>
      </c>
    </row>
    <row r="579" spans="1:7" x14ac:dyDescent="0.25">
      <c r="A579" s="48">
        <v>303040200</v>
      </c>
      <c r="B579" s="41" t="s">
        <v>1060</v>
      </c>
      <c r="C579" s="41">
        <v>0</v>
      </c>
      <c r="D579" s="41">
        <v>0</v>
      </c>
      <c r="E579" s="41">
        <v>0</v>
      </c>
      <c r="F579" s="41">
        <v>0</v>
      </c>
      <c r="G579" s="48">
        <v>30304</v>
      </c>
    </row>
    <row r="580" spans="1:7" x14ac:dyDescent="0.25">
      <c r="A580" s="48">
        <v>303040700</v>
      </c>
      <c r="B580" s="41" t="s">
        <v>1062</v>
      </c>
      <c r="C580" s="41">
        <v>0</v>
      </c>
      <c r="D580" s="41">
        <v>0</v>
      </c>
      <c r="E580" s="41">
        <v>0</v>
      </c>
      <c r="F580" s="41">
        <v>0</v>
      </c>
      <c r="G580" s="48">
        <v>30304</v>
      </c>
    </row>
    <row r="581" spans="1:7" x14ac:dyDescent="0.25">
      <c r="A581" s="48">
        <v>303040930</v>
      </c>
      <c r="B581" s="41" t="s">
        <v>1064</v>
      </c>
      <c r="C581" s="41">
        <v>0</v>
      </c>
      <c r="D581" s="41">
        <v>0</v>
      </c>
      <c r="E581" s="41">
        <v>0</v>
      </c>
      <c r="F581" s="41">
        <v>0</v>
      </c>
      <c r="G581" s="48">
        <v>30304</v>
      </c>
    </row>
    <row r="582" spans="1:7" x14ac:dyDescent="0.25">
      <c r="A582" s="48">
        <v>303042000</v>
      </c>
      <c r="B582" s="41" t="s">
        <v>1066</v>
      </c>
      <c r="C582" s="41">
        <v>0</v>
      </c>
      <c r="D582" s="41">
        <v>0</v>
      </c>
      <c r="E582" s="41">
        <v>0</v>
      </c>
      <c r="F582" s="41">
        <v>0</v>
      </c>
      <c r="G582" s="48">
        <v>30304</v>
      </c>
    </row>
    <row r="583" spans="1:7" x14ac:dyDescent="0.25">
      <c r="A583" s="48">
        <v>303042427</v>
      </c>
      <c r="B583" s="41" t="s">
        <v>1068</v>
      </c>
      <c r="C583" s="41">
        <v>0</v>
      </c>
      <c r="D583" s="41">
        <v>0</v>
      </c>
      <c r="E583" s="41">
        <v>0</v>
      </c>
      <c r="F583" s="41">
        <v>0</v>
      </c>
      <c r="G583" s="48">
        <v>30304</v>
      </c>
    </row>
    <row r="584" spans="1:7" x14ac:dyDescent="0.25">
      <c r="A584" s="48">
        <v>303042429</v>
      </c>
      <c r="B584" s="41" t="s">
        <v>1070</v>
      </c>
      <c r="C584" s="41">
        <v>0</v>
      </c>
      <c r="D584" s="41">
        <v>7500</v>
      </c>
      <c r="E584" s="41">
        <v>7500</v>
      </c>
      <c r="F584" s="41">
        <v>-7500</v>
      </c>
      <c r="G584" s="48">
        <v>30304</v>
      </c>
    </row>
    <row r="585" spans="1:7" x14ac:dyDescent="0.25">
      <c r="A585" s="48">
        <v>303042432</v>
      </c>
      <c r="B585" s="41" t="s">
        <v>1072</v>
      </c>
      <c r="C585" s="41">
        <v>0</v>
      </c>
      <c r="D585" s="41">
        <v>0</v>
      </c>
      <c r="E585" s="41">
        <v>0</v>
      </c>
      <c r="F585" s="41">
        <v>0</v>
      </c>
      <c r="G585" s="48">
        <v>30304</v>
      </c>
    </row>
    <row r="586" spans="1:7" x14ac:dyDescent="0.25">
      <c r="A586" s="48">
        <v>303042510</v>
      </c>
      <c r="B586" s="41" t="s">
        <v>1074</v>
      </c>
      <c r="C586" s="41">
        <v>0</v>
      </c>
      <c r="D586" s="41">
        <v>0</v>
      </c>
      <c r="E586" s="41">
        <v>0</v>
      </c>
      <c r="F586" s="41">
        <v>0</v>
      </c>
      <c r="G586" s="48">
        <v>30304</v>
      </c>
    </row>
    <row r="587" spans="1:7" x14ac:dyDescent="0.25">
      <c r="A587" s="48">
        <v>303042706</v>
      </c>
      <c r="B587" s="41" t="s">
        <v>1076</v>
      </c>
      <c r="C587" s="41">
        <v>0</v>
      </c>
      <c r="D587" s="41">
        <v>0</v>
      </c>
      <c r="E587" s="41">
        <v>0</v>
      </c>
      <c r="F587" s="41">
        <v>0</v>
      </c>
      <c r="G587" s="48">
        <v>30304</v>
      </c>
    </row>
    <row r="588" spans="1:7" x14ac:dyDescent="0.25">
      <c r="A588" s="48">
        <v>303044600</v>
      </c>
      <c r="B588" s="41" t="s">
        <v>1078</v>
      </c>
      <c r="C588" s="41">
        <v>0</v>
      </c>
      <c r="D588" s="41">
        <v>0</v>
      </c>
      <c r="E588" s="41">
        <v>0</v>
      </c>
      <c r="F588" s="41">
        <v>0</v>
      </c>
      <c r="G588" s="48">
        <v>30304</v>
      </c>
    </row>
    <row r="589" spans="1:7" x14ac:dyDescent="0.25">
      <c r="A589" s="48">
        <v>303044610</v>
      </c>
      <c r="B589" s="41" t="s">
        <v>1080</v>
      </c>
      <c r="C589" s="41">
        <v>0</v>
      </c>
      <c r="D589" s="41">
        <v>0</v>
      </c>
      <c r="E589" s="41">
        <v>0</v>
      </c>
      <c r="F589" s="41">
        <v>0</v>
      </c>
      <c r="G589" s="48">
        <v>30304</v>
      </c>
    </row>
    <row r="590" spans="1:7" x14ac:dyDescent="0.25">
      <c r="A590" s="48">
        <v>303044611</v>
      </c>
      <c r="B590" s="41" t="s">
        <v>1082</v>
      </c>
      <c r="C590" s="41">
        <v>0</v>
      </c>
      <c r="D590" s="41">
        <v>0</v>
      </c>
      <c r="E590" s="41">
        <v>0</v>
      </c>
      <c r="F590" s="41">
        <v>0</v>
      </c>
      <c r="G590" s="48">
        <v>30304</v>
      </c>
    </row>
    <row r="591" spans="1:7" x14ac:dyDescent="0.25">
      <c r="A591" s="48">
        <v>303044619</v>
      </c>
      <c r="B591" s="41" t="s">
        <v>1084</v>
      </c>
      <c r="C591" s="41">
        <v>0</v>
      </c>
      <c r="D591" s="41">
        <v>0</v>
      </c>
      <c r="E591" s="41">
        <v>0</v>
      </c>
      <c r="F591" s="41">
        <v>0</v>
      </c>
      <c r="G591" s="48">
        <v>30304</v>
      </c>
    </row>
    <row r="592" spans="1:7" x14ac:dyDescent="0.25">
      <c r="A592" s="48">
        <v>303044995</v>
      </c>
      <c r="B592" s="41" t="s">
        <v>1086</v>
      </c>
      <c r="C592" s="41">
        <v>0</v>
      </c>
      <c r="D592" s="41">
        <v>10000</v>
      </c>
      <c r="E592" s="41">
        <v>10000</v>
      </c>
      <c r="F592" s="41">
        <v>-10000</v>
      </c>
      <c r="G592" s="48">
        <v>30304</v>
      </c>
    </row>
    <row r="593" spans="1:7" x14ac:dyDescent="0.25">
      <c r="A593" s="48">
        <v>303045018</v>
      </c>
      <c r="B593" s="41" t="s">
        <v>1088</v>
      </c>
      <c r="C593" s="41">
        <v>0</v>
      </c>
      <c r="D593" s="41">
        <v>0</v>
      </c>
      <c r="E593" s="41">
        <v>0</v>
      </c>
      <c r="F593" s="41">
        <v>0</v>
      </c>
      <c r="G593" s="48">
        <v>30304</v>
      </c>
    </row>
    <row r="594" spans="1:7" x14ac:dyDescent="0.25">
      <c r="A594" s="48">
        <v>303049006</v>
      </c>
      <c r="B594" s="41" t="s">
        <v>1090</v>
      </c>
      <c r="C594" s="41">
        <v>-43142</v>
      </c>
      <c r="D594" s="41">
        <v>-46100</v>
      </c>
      <c r="E594" s="41">
        <v>-46100</v>
      </c>
      <c r="F594" s="41">
        <v>2958</v>
      </c>
      <c r="G594" s="48">
        <v>30304</v>
      </c>
    </row>
    <row r="595" spans="1:7" x14ac:dyDescent="0.25">
      <c r="A595" s="48">
        <v>303049008</v>
      </c>
      <c r="B595" s="41" t="s">
        <v>1092</v>
      </c>
      <c r="C595" s="41">
        <v>0</v>
      </c>
      <c r="D595" s="41">
        <v>0</v>
      </c>
      <c r="E595" s="41">
        <v>0</v>
      </c>
      <c r="F595" s="41">
        <v>0</v>
      </c>
      <c r="G595" s="48">
        <v>30304</v>
      </c>
    </row>
    <row r="596" spans="1:7" x14ac:dyDescent="0.25">
      <c r="A596" s="48">
        <v>303049009</v>
      </c>
      <c r="B596" s="41" t="s">
        <v>1094</v>
      </c>
      <c r="C596" s="41">
        <v>0</v>
      </c>
      <c r="D596" s="41">
        <v>0</v>
      </c>
      <c r="E596" s="41">
        <v>0</v>
      </c>
      <c r="F596" s="41">
        <v>0</v>
      </c>
      <c r="G596" s="48">
        <v>30304</v>
      </c>
    </row>
    <row r="597" spans="1:7" x14ac:dyDescent="0.25">
      <c r="A597" s="48">
        <v>303049011</v>
      </c>
      <c r="B597" s="41" t="s">
        <v>1096</v>
      </c>
      <c r="C597" s="41">
        <v>0</v>
      </c>
      <c r="D597" s="41">
        <v>0</v>
      </c>
      <c r="E597" s="41">
        <v>0</v>
      </c>
      <c r="F597" s="41">
        <v>0</v>
      </c>
      <c r="G597" s="48">
        <v>30304</v>
      </c>
    </row>
    <row r="598" spans="1:7" x14ac:dyDescent="0.25">
      <c r="A598" s="48">
        <v>303049013</v>
      </c>
      <c r="B598" s="41" t="s">
        <v>1098</v>
      </c>
      <c r="C598" s="41">
        <v>0</v>
      </c>
      <c r="D598" s="41">
        <v>0</v>
      </c>
      <c r="E598" s="41">
        <v>0</v>
      </c>
      <c r="F598" s="41">
        <v>0</v>
      </c>
      <c r="G598" s="48">
        <v>30304</v>
      </c>
    </row>
    <row r="599" spans="1:7" x14ac:dyDescent="0.25">
      <c r="A599" s="48">
        <v>303049016</v>
      </c>
      <c r="B599" s="41" t="s">
        <v>1100</v>
      </c>
      <c r="C599" s="41">
        <v>0</v>
      </c>
      <c r="D599" s="41">
        <v>0</v>
      </c>
      <c r="E599" s="41">
        <v>0</v>
      </c>
      <c r="F599" s="41">
        <v>0</v>
      </c>
      <c r="G599" s="48">
        <v>30304</v>
      </c>
    </row>
    <row r="600" spans="1:7" x14ac:dyDescent="0.25">
      <c r="A600" s="48">
        <v>303049051</v>
      </c>
      <c r="B600" s="41" t="s">
        <v>1102</v>
      </c>
      <c r="C600" s="41">
        <v>0</v>
      </c>
      <c r="D600" s="41">
        <v>0</v>
      </c>
      <c r="E600" s="41">
        <v>0</v>
      </c>
      <c r="F600" s="41">
        <v>0</v>
      </c>
      <c r="G600" s="48">
        <v>30304</v>
      </c>
    </row>
    <row r="601" spans="1:7" x14ac:dyDescent="0.25">
      <c r="A601" s="48">
        <v>303050100</v>
      </c>
      <c r="B601" s="41" t="s">
        <v>1104</v>
      </c>
      <c r="C601" s="41">
        <v>0</v>
      </c>
      <c r="D601" s="41">
        <v>0</v>
      </c>
      <c r="E601" s="41">
        <v>0</v>
      </c>
      <c r="F601" s="41">
        <v>0</v>
      </c>
      <c r="G601" s="48">
        <v>30305</v>
      </c>
    </row>
    <row r="602" spans="1:7" x14ac:dyDescent="0.25">
      <c r="A602" s="48">
        <v>303050200</v>
      </c>
      <c r="B602" s="41" t="s">
        <v>1106</v>
      </c>
      <c r="C602" s="41">
        <v>0</v>
      </c>
      <c r="D602" s="41">
        <v>0</v>
      </c>
      <c r="E602" s="41">
        <v>0</v>
      </c>
      <c r="F602" s="41">
        <v>0</v>
      </c>
      <c r="G602" s="48">
        <v>30305</v>
      </c>
    </row>
    <row r="603" spans="1:7" x14ac:dyDescent="0.25">
      <c r="A603" s="48">
        <v>303050800</v>
      </c>
      <c r="B603" s="41" t="s">
        <v>1108</v>
      </c>
      <c r="C603" s="41">
        <v>0</v>
      </c>
      <c r="D603" s="41">
        <v>0</v>
      </c>
      <c r="E603" s="41">
        <v>0</v>
      </c>
      <c r="F603" s="41">
        <v>0</v>
      </c>
      <c r="G603" s="48">
        <v>30305</v>
      </c>
    </row>
    <row r="604" spans="1:7" x14ac:dyDescent="0.25">
      <c r="A604" s="48">
        <v>303052000</v>
      </c>
      <c r="B604" s="41" t="s">
        <v>1110</v>
      </c>
      <c r="C604" s="41">
        <v>0</v>
      </c>
      <c r="D604" s="41">
        <v>0</v>
      </c>
      <c r="E604" s="41">
        <v>0</v>
      </c>
      <c r="F604" s="41">
        <v>0</v>
      </c>
      <c r="G604" s="48">
        <v>30305</v>
      </c>
    </row>
    <row r="605" spans="1:7" x14ac:dyDescent="0.25">
      <c r="A605" s="48">
        <v>303052002</v>
      </c>
      <c r="B605" s="41" t="s">
        <v>1112</v>
      </c>
      <c r="C605" s="41">
        <v>0</v>
      </c>
      <c r="D605" s="41">
        <v>0</v>
      </c>
      <c r="E605" s="41">
        <v>0</v>
      </c>
      <c r="F605" s="41">
        <v>0</v>
      </c>
      <c r="G605" s="48">
        <v>30305</v>
      </c>
    </row>
    <row r="606" spans="1:7" x14ac:dyDescent="0.25">
      <c r="A606" s="48">
        <v>303052004</v>
      </c>
      <c r="B606" s="41" t="s">
        <v>1114</v>
      </c>
      <c r="C606" s="41">
        <v>0</v>
      </c>
      <c r="D606" s="41">
        <v>0</v>
      </c>
      <c r="E606" s="41">
        <v>0</v>
      </c>
      <c r="F606" s="41">
        <v>0</v>
      </c>
      <c r="G606" s="48">
        <v>30305</v>
      </c>
    </row>
    <row r="607" spans="1:7" x14ac:dyDescent="0.25">
      <c r="A607" s="48">
        <v>303052429</v>
      </c>
      <c r="B607" s="41" t="s">
        <v>1116</v>
      </c>
      <c r="C607" s="41">
        <v>0</v>
      </c>
      <c r="D607" s="41">
        <v>0</v>
      </c>
      <c r="E607" s="41">
        <v>0</v>
      </c>
      <c r="F607" s="41">
        <v>0</v>
      </c>
      <c r="G607" s="48">
        <v>30305</v>
      </c>
    </row>
    <row r="608" spans="1:7" x14ac:dyDescent="0.25">
      <c r="A608" s="48">
        <v>303052520</v>
      </c>
      <c r="B608" s="41" t="s">
        <v>1118</v>
      </c>
      <c r="C608" s="41">
        <v>0</v>
      </c>
      <c r="D608" s="41">
        <v>0</v>
      </c>
      <c r="E608" s="41">
        <v>0</v>
      </c>
      <c r="F608" s="41">
        <v>0</v>
      </c>
      <c r="G608" s="48">
        <v>30305</v>
      </c>
    </row>
    <row r="609" spans="1:7" x14ac:dyDescent="0.25">
      <c r="A609" s="48">
        <v>303059051</v>
      </c>
      <c r="B609" s="41" t="s">
        <v>1120</v>
      </c>
      <c r="C609" s="41">
        <v>0</v>
      </c>
      <c r="D609" s="41">
        <v>0</v>
      </c>
      <c r="E609" s="41">
        <v>0</v>
      </c>
      <c r="F609" s="41">
        <v>0</v>
      </c>
      <c r="G609" s="48">
        <v>30305</v>
      </c>
    </row>
    <row r="610" spans="1:7" x14ac:dyDescent="0.25">
      <c r="A610" s="48">
        <v>303069051</v>
      </c>
      <c r="B610" s="41" t="s">
        <v>2777</v>
      </c>
      <c r="C610" s="41">
        <v>-3626</v>
      </c>
      <c r="D610" s="41">
        <v>0</v>
      </c>
      <c r="E610" s="41">
        <v>0</v>
      </c>
      <c r="F610" s="41">
        <v>-3626</v>
      </c>
      <c r="G610" s="48">
        <v>30306</v>
      </c>
    </row>
    <row r="611" spans="1:7" x14ac:dyDescent="0.25">
      <c r="A611" s="48">
        <v>303069054</v>
      </c>
      <c r="B611" s="41" t="s">
        <v>1122</v>
      </c>
      <c r="C611" s="41">
        <v>0</v>
      </c>
      <c r="D611" s="41">
        <v>0</v>
      </c>
      <c r="E611" s="41">
        <v>0</v>
      </c>
      <c r="F611" s="41">
        <v>0</v>
      </c>
      <c r="G611" s="48">
        <v>30306</v>
      </c>
    </row>
    <row r="612" spans="1:7" x14ac:dyDescent="0.25">
      <c r="A612" s="48">
        <v>304010100</v>
      </c>
      <c r="B612" s="41" t="s">
        <v>1124</v>
      </c>
      <c r="C612" s="41">
        <v>0</v>
      </c>
      <c r="D612" s="41">
        <v>0</v>
      </c>
      <c r="E612" s="41">
        <v>0</v>
      </c>
      <c r="F612" s="41">
        <v>0</v>
      </c>
      <c r="G612" s="48">
        <v>30401</v>
      </c>
    </row>
    <row r="613" spans="1:7" x14ac:dyDescent="0.25">
      <c r="A613" s="48">
        <v>304010101</v>
      </c>
      <c r="B613" s="41" t="s">
        <v>1126</v>
      </c>
      <c r="C613" s="41">
        <v>0</v>
      </c>
      <c r="D613" s="41">
        <v>0</v>
      </c>
      <c r="E613" s="41">
        <v>0</v>
      </c>
      <c r="F613" s="41">
        <v>0</v>
      </c>
      <c r="G613" s="48">
        <v>30401</v>
      </c>
    </row>
    <row r="614" spans="1:7" x14ac:dyDescent="0.25">
      <c r="A614" s="48">
        <v>304010120</v>
      </c>
      <c r="B614" s="41" t="s">
        <v>1128</v>
      </c>
      <c r="C614" s="41">
        <v>0</v>
      </c>
      <c r="D614" s="41">
        <v>0</v>
      </c>
      <c r="E614" s="41">
        <v>0</v>
      </c>
      <c r="F614" s="41">
        <v>0</v>
      </c>
      <c r="G614" s="48">
        <v>30401</v>
      </c>
    </row>
    <row r="615" spans="1:7" x14ac:dyDescent="0.25">
      <c r="A615" s="48">
        <v>304010150</v>
      </c>
      <c r="B615" s="41" t="s">
        <v>1130</v>
      </c>
      <c r="C615" s="41">
        <v>0</v>
      </c>
      <c r="D615" s="41">
        <v>0</v>
      </c>
      <c r="E615" s="41">
        <v>0</v>
      </c>
      <c r="F615" s="41">
        <v>0</v>
      </c>
      <c r="G615" s="48">
        <v>30401</v>
      </c>
    </row>
    <row r="616" spans="1:7" x14ac:dyDescent="0.25">
      <c r="A616" s="48">
        <v>304010200</v>
      </c>
      <c r="B616" s="41" t="s">
        <v>1132</v>
      </c>
      <c r="C616" s="41">
        <v>0</v>
      </c>
      <c r="D616" s="41">
        <v>9500</v>
      </c>
      <c r="E616" s="41">
        <v>9500</v>
      </c>
      <c r="F616" s="41">
        <v>-9500</v>
      </c>
      <c r="G616" s="48">
        <v>30401</v>
      </c>
    </row>
    <row r="617" spans="1:7" x14ac:dyDescent="0.25">
      <c r="A617" s="48">
        <v>304010800</v>
      </c>
      <c r="B617" s="41" t="s">
        <v>1134</v>
      </c>
      <c r="C617" s="41">
        <v>0</v>
      </c>
      <c r="D617" s="41">
        <v>0</v>
      </c>
      <c r="E617" s="41">
        <v>0</v>
      </c>
      <c r="F617" s="41">
        <v>0</v>
      </c>
      <c r="G617" s="48">
        <v>30401</v>
      </c>
    </row>
    <row r="618" spans="1:7" x14ac:dyDescent="0.25">
      <c r="A618" s="48">
        <v>304010975</v>
      </c>
      <c r="B618" s="41" t="s">
        <v>1136</v>
      </c>
      <c r="C618" s="41">
        <v>0</v>
      </c>
      <c r="D618" s="41">
        <v>0</v>
      </c>
      <c r="E618" s="41">
        <v>0</v>
      </c>
      <c r="F618" s="41">
        <v>0</v>
      </c>
      <c r="G618" s="48">
        <v>30401</v>
      </c>
    </row>
    <row r="619" spans="1:7" x14ac:dyDescent="0.25">
      <c r="A619" s="48">
        <v>304011610</v>
      </c>
      <c r="B619" s="41" t="s">
        <v>1138</v>
      </c>
      <c r="C619" s="41">
        <v>0</v>
      </c>
      <c r="D619" s="41">
        <v>0</v>
      </c>
      <c r="E619" s="41">
        <v>0</v>
      </c>
      <c r="F619" s="41">
        <v>0</v>
      </c>
      <c r="G619" s="48">
        <v>30401</v>
      </c>
    </row>
    <row r="620" spans="1:7" x14ac:dyDescent="0.25">
      <c r="A620" s="48">
        <v>304012000</v>
      </c>
      <c r="B620" s="41" t="s">
        <v>1140</v>
      </c>
      <c r="C620" s="41">
        <v>0</v>
      </c>
      <c r="D620" s="41">
        <v>0</v>
      </c>
      <c r="E620" s="41">
        <v>0</v>
      </c>
      <c r="F620" s="41">
        <v>0</v>
      </c>
      <c r="G620" s="48">
        <v>30401</v>
      </c>
    </row>
    <row r="621" spans="1:7" x14ac:dyDescent="0.25">
      <c r="A621" s="48">
        <v>304012002</v>
      </c>
      <c r="B621" s="41" t="s">
        <v>2753</v>
      </c>
      <c r="C621" s="41">
        <v>0</v>
      </c>
      <c r="D621" s="41">
        <v>1000</v>
      </c>
      <c r="E621" s="41">
        <v>1000</v>
      </c>
      <c r="F621" s="41">
        <v>-1000</v>
      </c>
      <c r="G621" s="48">
        <v>30401</v>
      </c>
    </row>
    <row r="622" spans="1:7" x14ac:dyDescent="0.25">
      <c r="A622" s="48">
        <v>304012003</v>
      </c>
      <c r="B622" s="41" t="s">
        <v>1142</v>
      </c>
      <c r="C622" s="41">
        <v>0</v>
      </c>
      <c r="D622" s="41">
        <v>0</v>
      </c>
      <c r="E622" s="41">
        <v>0</v>
      </c>
      <c r="F622" s="41">
        <v>0</v>
      </c>
      <c r="G622" s="48">
        <v>30401</v>
      </c>
    </row>
    <row r="623" spans="1:7" x14ac:dyDescent="0.25">
      <c r="A623" s="48">
        <v>304012004</v>
      </c>
      <c r="B623" s="41" t="s">
        <v>1144</v>
      </c>
      <c r="C623" s="41">
        <v>7574</v>
      </c>
      <c r="D623" s="41">
        <v>7600</v>
      </c>
      <c r="E623" s="41">
        <v>7600</v>
      </c>
      <c r="F623" s="41">
        <v>-26</v>
      </c>
      <c r="G623" s="48">
        <v>30401</v>
      </c>
    </row>
    <row r="624" spans="1:7" x14ac:dyDescent="0.25">
      <c r="A624" s="48">
        <v>304012022</v>
      </c>
      <c r="B624" s="41" t="s">
        <v>1146</v>
      </c>
      <c r="C624" s="41">
        <v>0</v>
      </c>
      <c r="D624" s="41">
        <v>0</v>
      </c>
      <c r="E624" s="41">
        <v>0</v>
      </c>
      <c r="F624" s="41">
        <v>0</v>
      </c>
      <c r="G624" s="48">
        <v>30401</v>
      </c>
    </row>
    <row r="625" spans="1:7" x14ac:dyDescent="0.25">
      <c r="A625" s="48">
        <v>304012418</v>
      </c>
      <c r="B625" s="41" t="s">
        <v>1148</v>
      </c>
      <c r="C625" s="41">
        <v>0</v>
      </c>
      <c r="D625" s="41">
        <v>0</v>
      </c>
      <c r="E625" s="41">
        <v>0</v>
      </c>
      <c r="F625" s="41">
        <v>0</v>
      </c>
      <c r="G625" s="48">
        <v>30401</v>
      </c>
    </row>
    <row r="626" spans="1:7" x14ac:dyDescent="0.25">
      <c r="A626" s="48">
        <v>304012423</v>
      </c>
      <c r="B626" s="41" t="s">
        <v>1150</v>
      </c>
      <c r="C626" s="41">
        <v>0</v>
      </c>
      <c r="D626" s="41">
        <v>0</v>
      </c>
      <c r="E626" s="41">
        <v>0</v>
      </c>
      <c r="F626" s="41">
        <v>0</v>
      </c>
      <c r="G626" s="48">
        <v>30401</v>
      </c>
    </row>
    <row r="627" spans="1:7" x14ac:dyDescent="0.25">
      <c r="A627" s="48">
        <v>304012432</v>
      </c>
      <c r="B627" s="41" t="s">
        <v>1152</v>
      </c>
      <c r="C627" s="41">
        <v>0</v>
      </c>
      <c r="D627" s="41">
        <v>0</v>
      </c>
      <c r="E627" s="41">
        <v>0</v>
      </c>
      <c r="F627" s="41">
        <v>0</v>
      </c>
      <c r="G627" s="48">
        <v>30401</v>
      </c>
    </row>
    <row r="628" spans="1:7" x14ac:dyDescent="0.25">
      <c r="A628" s="48">
        <v>304012433</v>
      </c>
      <c r="B628" s="41" t="s">
        <v>1154</v>
      </c>
      <c r="C628" s="41">
        <v>0</v>
      </c>
      <c r="D628" s="41">
        <v>0</v>
      </c>
      <c r="E628" s="41">
        <v>0</v>
      </c>
      <c r="F628" s="41">
        <v>0</v>
      </c>
      <c r="G628" s="48">
        <v>30401</v>
      </c>
    </row>
    <row r="629" spans="1:7" x14ac:dyDescent="0.25">
      <c r="A629" s="48">
        <v>304012500</v>
      </c>
      <c r="B629" s="41" t="s">
        <v>1156</v>
      </c>
      <c r="C629" s="41">
        <v>1338.2</v>
      </c>
      <c r="D629" s="41">
        <v>7700</v>
      </c>
      <c r="E629" s="41">
        <v>7700</v>
      </c>
      <c r="F629" s="41">
        <v>-6361.8</v>
      </c>
      <c r="G629" s="48">
        <v>30401</v>
      </c>
    </row>
    <row r="630" spans="1:7" x14ac:dyDescent="0.25">
      <c r="A630" s="48">
        <v>304012510</v>
      </c>
      <c r="B630" s="41" t="s">
        <v>1158</v>
      </c>
      <c r="C630" s="41">
        <v>0</v>
      </c>
      <c r="D630" s="41">
        <v>0</v>
      </c>
      <c r="E630" s="41">
        <v>0</v>
      </c>
      <c r="F630" s="41">
        <v>0</v>
      </c>
      <c r="G630" s="48">
        <v>30401</v>
      </c>
    </row>
    <row r="631" spans="1:7" x14ac:dyDescent="0.25">
      <c r="A631" s="48">
        <v>304012520</v>
      </c>
      <c r="B631" s="41" t="s">
        <v>1160</v>
      </c>
      <c r="C631" s="41">
        <v>0</v>
      </c>
      <c r="D631" s="41">
        <v>700</v>
      </c>
      <c r="E631" s="41">
        <v>700</v>
      </c>
      <c r="F631" s="41">
        <v>-700</v>
      </c>
      <c r="G631" s="48">
        <v>30401</v>
      </c>
    </row>
    <row r="632" spans="1:7" x14ac:dyDescent="0.25">
      <c r="A632" s="48">
        <v>304012701</v>
      </c>
      <c r="B632" s="41" t="s">
        <v>1162</v>
      </c>
      <c r="C632" s="41">
        <v>529.83000000000004</v>
      </c>
      <c r="D632" s="41">
        <v>19400</v>
      </c>
      <c r="E632" s="41">
        <v>19400</v>
      </c>
      <c r="F632" s="41">
        <v>-18870.169999999998</v>
      </c>
      <c r="G632" s="48">
        <v>30401</v>
      </c>
    </row>
    <row r="633" spans="1:7" x14ac:dyDescent="0.25">
      <c r="A633" s="48">
        <v>304014610</v>
      </c>
      <c r="B633" s="41" t="s">
        <v>1164</v>
      </c>
      <c r="C633" s="41">
        <v>0</v>
      </c>
      <c r="D633" s="41">
        <v>0</v>
      </c>
      <c r="E633" s="41">
        <v>0</v>
      </c>
      <c r="F633" s="41">
        <v>0</v>
      </c>
      <c r="G633" s="48">
        <v>30401</v>
      </c>
    </row>
    <row r="634" spans="1:7" x14ac:dyDescent="0.25">
      <c r="A634" s="48">
        <v>304014611</v>
      </c>
      <c r="B634" s="41" t="s">
        <v>1166</v>
      </c>
      <c r="C634" s="41">
        <v>0</v>
      </c>
      <c r="D634" s="41">
        <v>0</v>
      </c>
      <c r="E634" s="41">
        <v>0</v>
      </c>
      <c r="F634" s="41">
        <v>0</v>
      </c>
      <c r="G634" s="48">
        <v>30401</v>
      </c>
    </row>
    <row r="635" spans="1:7" x14ac:dyDescent="0.25">
      <c r="A635" s="48">
        <v>304015148</v>
      </c>
      <c r="B635" s="41" t="s">
        <v>1168</v>
      </c>
      <c r="C635" s="41">
        <v>0</v>
      </c>
      <c r="D635" s="41">
        <v>1200</v>
      </c>
      <c r="E635" s="41">
        <v>1200</v>
      </c>
      <c r="F635" s="41">
        <v>-1200</v>
      </c>
      <c r="G635" s="48">
        <v>30401</v>
      </c>
    </row>
    <row r="636" spans="1:7" x14ac:dyDescent="0.25">
      <c r="A636" s="48">
        <v>304019051</v>
      </c>
      <c r="B636" s="41" t="s">
        <v>1170</v>
      </c>
      <c r="C636" s="41">
        <v>0</v>
      </c>
      <c r="D636" s="41">
        <v>0</v>
      </c>
      <c r="E636" s="41">
        <v>0</v>
      </c>
      <c r="F636" s="41">
        <v>0</v>
      </c>
      <c r="G636" s="48">
        <v>30401</v>
      </c>
    </row>
    <row r="637" spans="1:7" x14ac:dyDescent="0.25">
      <c r="A637" s="48">
        <v>304019053</v>
      </c>
      <c r="B637" s="41" t="s">
        <v>1172</v>
      </c>
      <c r="C637" s="41">
        <v>0</v>
      </c>
      <c r="D637" s="41">
        <v>0</v>
      </c>
      <c r="E637" s="41">
        <v>0</v>
      </c>
      <c r="F637" s="41">
        <v>0</v>
      </c>
      <c r="G637" s="48">
        <v>30401</v>
      </c>
    </row>
    <row r="638" spans="1:7" x14ac:dyDescent="0.25">
      <c r="A638" s="48">
        <v>304019200</v>
      </c>
      <c r="B638" s="41" t="s">
        <v>1174</v>
      </c>
      <c r="C638" s="41">
        <v>0</v>
      </c>
      <c r="D638" s="41">
        <v>0</v>
      </c>
      <c r="E638" s="41">
        <v>0</v>
      </c>
      <c r="F638" s="41">
        <v>0</v>
      </c>
      <c r="G638" s="48">
        <v>30401</v>
      </c>
    </row>
    <row r="639" spans="1:7" x14ac:dyDescent="0.25">
      <c r="A639" s="48">
        <v>304019203</v>
      </c>
      <c r="B639" s="41" t="s">
        <v>1176</v>
      </c>
      <c r="C639" s="41">
        <v>-80.5</v>
      </c>
      <c r="D639" s="41">
        <v>-1700</v>
      </c>
      <c r="E639" s="41">
        <v>-1700</v>
      </c>
      <c r="F639" s="41">
        <v>1619.5</v>
      </c>
      <c r="G639" s="48">
        <v>30401</v>
      </c>
    </row>
    <row r="640" spans="1:7" x14ac:dyDescent="0.25">
      <c r="A640" s="48">
        <v>304020100</v>
      </c>
      <c r="B640" s="41" t="s">
        <v>1178</v>
      </c>
      <c r="C640" s="41">
        <v>21196.55</v>
      </c>
      <c r="D640" s="41">
        <v>73300</v>
      </c>
      <c r="E640" s="41">
        <v>73300</v>
      </c>
      <c r="F640" s="41">
        <v>-52103.45</v>
      </c>
      <c r="G640" s="48">
        <v>30402</v>
      </c>
    </row>
    <row r="641" spans="1:7" x14ac:dyDescent="0.25">
      <c r="A641" s="48">
        <v>304020101</v>
      </c>
      <c r="B641" s="41" t="s">
        <v>1180</v>
      </c>
      <c r="C641" s="41">
        <v>0</v>
      </c>
      <c r="D641" s="41">
        <v>0</v>
      </c>
      <c r="E641" s="41">
        <v>0</v>
      </c>
      <c r="F641" s="41">
        <v>0</v>
      </c>
      <c r="G641" s="48">
        <v>30402</v>
      </c>
    </row>
    <row r="642" spans="1:7" x14ac:dyDescent="0.25">
      <c r="A642" s="48">
        <v>304020102</v>
      </c>
      <c r="B642" s="41" t="s">
        <v>1182</v>
      </c>
      <c r="C642" s="41">
        <v>0</v>
      </c>
      <c r="D642" s="41">
        <v>0</v>
      </c>
      <c r="E642" s="41">
        <v>0</v>
      </c>
      <c r="F642" s="41">
        <v>0</v>
      </c>
      <c r="G642" s="48">
        <v>30402</v>
      </c>
    </row>
    <row r="643" spans="1:7" x14ac:dyDescent="0.25">
      <c r="A643" s="48">
        <v>304020103</v>
      </c>
      <c r="B643" s="41" t="s">
        <v>1184</v>
      </c>
      <c r="C643" s="41">
        <v>0</v>
      </c>
      <c r="D643" s="41">
        <v>0</v>
      </c>
      <c r="E643" s="41">
        <v>0</v>
      </c>
      <c r="F643" s="41">
        <v>0</v>
      </c>
      <c r="G643" s="48">
        <v>30402</v>
      </c>
    </row>
    <row r="644" spans="1:7" x14ac:dyDescent="0.25">
      <c r="A644" s="48">
        <v>304020110</v>
      </c>
      <c r="B644" s="41" t="s">
        <v>1186</v>
      </c>
      <c r="C644" s="41">
        <v>0</v>
      </c>
      <c r="D644" s="41">
        <v>0</v>
      </c>
      <c r="E644" s="41">
        <v>0</v>
      </c>
      <c r="F644" s="41">
        <v>0</v>
      </c>
      <c r="G644" s="48">
        <v>30402</v>
      </c>
    </row>
    <row r="645" spans="1:7" x14ac:dyDescent="0.25">
      <c r="A645" s="48">
        <v>304020120</v>
      </c>
      <c r="B645" s="41" t="s">
        <v>1188</v>
      </c>
      <c r="C645" s="41">
        <v>0</v>
      </c>
      <c r="D645" s="41">
        <v>0</v>
      </c>
      <c r="E645" s="41">
        <v>0</v>
      </c>
      <c r="F645" s="41">
        <v>0</v>
      </c>
      <c r="G645" s="48">
        <v>30402</v>
      </c>
    </row>
    <row r="646" spans="1:7" x14ac:dyDescent="0.25">
      <c r="A646" s="48">
        <v>304020150</v>
      </c>
      <c r="B646" s="41" t="s">
        <v>1190</v>
      </c>
      <c r="C646" s="41">
        <v>0</v>
      </c>
      <c r="D646" s="41">
        <v>0</v>
      </c>
      <c r="E646" s="41">
        <v>0</v>
      </c>
      <c r="F646" s="41">
        <v>0</v>
      </c>
      <c r="G646" s="48">
        <v>30402</v>
      </c>
    </row>
    <row r="647" spans="1:7" x14ac:dyDescent="0.25">
      <c r="A647" s="48">
        <v>304020200</v>
      </c>
      <c r="B647" s="41" t="s">
        <v>1192</v>
      </c>
      <c r="C647" s="41">
        <v>90</v>
      </c>
      <c r="D647" s="41">
        <v>29300</v>
      </c>
      <c r="E647" s="41">
        <v>0</v>
      </c>
      <c r="F647" s="41">
        <v>90</v>
      </c>
      <c r="G647" s="48">
        <v>30402</v>
      </c>
    </row>
    <row r="648" spans="1:7" x14ac:dyDescent="0.25">
      <c r="A648" s="48">
        <v>304020400</v>
      </c>
      <c r="B648" s="41" t="s">
        <v>1194</v>
      </c>
      <c r="C648" s="41">
        <v>0</v>
      </c>
      <c r="D648" s="41">
        <v>2700</v>
      </c>
      <c r="E648" s="41">
        <v>0</v>
      </c>
      <c r="F648" s="41">
        <v>0</v>
      </c>
      <c r="G648" s="48">
        <v>30402</v>
      </c>
    </row>
    <row r="649" spans="1:7" x14ac:dyDescent="0.25">
      <c r="A649" s="48">
        <v>304020700</v>
      </c>
      <c r="B649" s="41" t="s">
        <v>1196</v>
      </c>
      <c r="C649" s="41">
        <v>0</v>
      </c>
      <c r="D649" s="41">
        <v>0</v>
      </c>
      <c r="E649" s="41">
        <v>0</v>
      </c>
      <c r="F649" s="41">
        <v>0</v>
      </c>
      <c r="G649" s="48">
        <v>30402</v>
      </c>
    </row>
    <row r="650" spans="1:7" x14ac:dyDescent="0.25">
      <c r="A650" s="48">
        <v>304020800</v>
      </c>
      <c r="B650" s="41" t="s">
        <v>1198</v>
      </c>
      <c r="C650" s="41">
        <v>0</v>
      </c>
      <c r="D650" s="41">
        <v>0</v>
      </c>
      <c r="E650" s="41">
        <v>0</v>
      </c>
      <c r="F650" s="41">
        <v>0</v>
      </c>
      <c r="G650" s="48">
        <v>30402</v>
      </c>
    </row>
    <row r="651" spans="1:7" x14ac:dyDescent="0.25">
      <c r="A651" s="48">
        <v>304020930</v>
      </c>
      <c r="B651" s="41" t="s">
        <v>1200</v>
      </c>
      <c r="C651" s="41">
        <v>383.5</v>
      </c>
      <c r="D651" s="41">
        <v>500</v>
      </c>
      <c r="E651" s="41">
        <v>500</v>
      </c>
      <c r="F651" s="41">
        <v>-116.5</v>
      </c>
      <c r="G651" s="48">
        <v>30402</v>
      </c>
    </row>
    <row r="652" spans="1:7" x14ac:dyDescent="0.25">
      <c r="A652" s="48">
        <v>304020975</v>
      </c>
      <c r="B652" s="41" t="s">
        <v>1202</v>
      </c>
      <c r="C652" s="41">
        <v>0</v>
      </c>
      <c r="D652" s="41">
        <v>0</v>
      </c>
      <c r="E652" s="41">
        <v>0</v>
      </c>
      <c r="F652" s="41">
        <v>0</v>
      </c>
      <c r="G652" s="48">
        <v>30402</v>
      </c>
    </row>
    <row r="653" spans="1:7" x14ac:dyDescent="0.25">
      <c r="A653" s="48">
        <v>304020982</v>
      </c>
      <c r="B653" s="41" t="s">
        <v>1204</v>
      </c>
      <c r="C653" s="41">
        <v>0</v>
      </c>
      <c r="D653" s="41">
        <v>0</v>
      </c>
      <c r="E653" s="41">
        <v>0</v>
      </c>
      <c r="F653" s="41">
        <v>0</v>
      </c>
      <c r="G653" s="48">
        <v>30402</v>
      </c>
    </row>
    <row r="654" spans="1:7" x14ac:dyDescent="0.25">
      <c r="A654" s="48">
        <v>304021600</v>
      </c>
      <c r="B654" s="41" t="s">
        <v>1206</v>
      </c>
      <c r="C654" s="41">
        <v>0</v>
      </c>
      <c r="D654" s="41">
        <v>2500</v>
      </c>
      <c r="E654" s="41">
        <v>0</v>
      </c>
      <c r="F654" s="41">
        <v>0</v>
      </c>
      <c r="G654" s="48">
        <v>30402</v>
      </c>
    </row>
    <row r="655" spans="1:7" x14ac:dyDescent="0.25">
      <c r="A655" s="48">
        <v>304021610</v>
      </c>
      <c r="B655" s="41" t="s">
        <v>1208</v>
      </c>
      <c r="C655" s="41">
        <v>0</v>
      </c>
      <c r="D655" s="41">
        <v>500</v>
      </c>
      <c r="E655" s="41">
        <v>500</v>
      </c>
      <c r="F655" s="41">
        <v>-500</v>
      </c>
      <c r="G655" s="48">
        <v>30402</v>
      </c>
    </row>
    <row r="656" spans="1:7" x14ac:dyDescent="0.25">
      <c r="A656" s="48">
        <v>304022000</v>
      </c>
      <c r="B656" s="41" t="s">
        <v>1210</v>
      </c>
      <c r="C656" s="41">
        <v>0</v>
      </c>
      <c r="D656" s="41">
        <v>3900</v>
      </c>
      <c r="E656" s="41">
        <v>900</v>
      </c>
      <c r="F656" s="41">
        <v>-900</v>
      </c>
      <c r="G656" s="48">
        <v>30402</v>
      </c>
    </row>
    <row r="657" spans="1:7" x14ac:dyDescent="0.25">
      <c r="A657" s="48">
        <v>304022003</v>
      </c>
      <c r="B657" s="41" t="s">
        <v>1212</v>
      </c>
      <c r="C657" s="41">
        <v>0</v>
      </c>
      <c r="D657" s="41">
        <v>0</v>
      </c>
      <c r="E657" s="41">
        <v>0</v>
      </c>
      <c r="F657" s="41">
        <v>0</v>
      </c>
      <c r="G657" s="48">
        <v>30402</v>
      </c>
    </row>
    <row r="658" spans="1:7" x14ac:dyDescent="0.25">
      <c r="A658" s="48">
        <v>304022004</v>
      </c>
      <c r="B658" s="41" t="s">
        <v>1214</v>
      </c>
      <c r="C658" s="41">
        <v>17652.919999999998</v>
      </c>
      <c r="D658" s="41">
        <v>18600</v>
      </c>
      <c r="E658" s="41">
        <v>18600</v>
      </c>
      <c r="F658" s="41">
        <v>-947.08</v>
      </c>
      <c r="G658" s="48">
        <v>30402</v>
      </c>
    </row>
    <row r="659" spans="1:7" x14ac:dyDescent="0.25">
      <c r="A659" s="48">
        <v>304022006</v>
      </c>
      <c r="B659" s="41" t="s">
        <v>1216</v>
      </c>
      <c r="C659" s="41">
        <v>0</v>
      </c>
      <c r="D659" s="41">
        <v>0</v>
      </c>
      <c r="E659" s="41">
        <v>0</v>
      </c>
      <c r="F659" s="41">
        <v>0</v>
      </c>
      <c r="G659" s="48">
        <v>30402</v>
      </c>
    </row>
    <row r="660" spans="1:7" x14ac:dyDescent="0.25">
      <c r="A660" s="48">
        <v>304022022</v>
      </c>
      <c r="B660" s="41" t="s">
        <v>1218</v>
      </c>
      <c r="C660" s="41">
        <v>0</v>
      </c>
      <c r="D660" s="41">
        <v>0</v>
      </c>
      <c r="E660" s="41">
        <v>0</v>
      </c>
      <c r="F660" s="41">
        <v>0</v>
      </c>
      <c r="G660" s="48">
        <v>30402</v>
      </c>
    </row>
    <row r="661" spans="1:7" x14ac:dyDescent="0.25">
      <c r="A661" s="48">
        <v>304022300</v>
      </c>
      <c r="B661" s="41" t="s">
        <v>1220</v>
      </c>
      <c r="C661" s="41">
        <v>0</v>
      </c>
      <c r="D661" s="41">
        <v>0</v>
      </c>
      <c r="E661" s="41">
        <v>0</v>
      </c>
      <c r="F661" s="41">
        <v>0</v>
      </c>
      <c r="G661" s="48">
        <v>30402</v>
      </c>
    </row>
    <row r="662" spans="1:7" x14ac:dyDescent="0.25">
      <c r="A662" s="48">
        <v>304022418</v>
      </c>
      <c r="B662" s="41" t="s">
        <v>1222</v>
      </c>
      <c r="C662" s="41">
        <v>0</v>
      </c>
      <c r="D662" s="41">
        <v>0</v>
      </c>
      <c r="E662" s="41">
        <v>0</v>
      </c>
      <c r="F662" s="41">
        <v>0</v>
      </c>
      <c r="G662" s="48">
        <v>30402</v>
      </c>
    </row>
    <row r="663" spans="1:7" x14ac:dyDescent="0.25">
      <c r="A663" s="48">
        <v>304022460</v>
      </c>
      <c r="B663" s="41" t="s">
        <v>1224</v>
      </c>
      <c r="C663" s="41">
        <v>0</v>
      </c>
      <c r="D663" s="41">
        <v>0</v>
      </c>
      <c r="E663" s="41">
        <v>0</v>
      </c>
      <c r="F663" s="41">
        <v>0</v>
      </c>
      <c r="G663" s="48">
        <v>30402</v>
      </c>
    </row>
    <row r="664" spans="1:7" x14ac:dyDescent="0.25">
      <c r="A664" s="48">
        <v>304022500</v>
      </c>
      <c r="B664" s="41" t="s">
        <v>1226</v>
      </c>
      <c r="C664" s="41">
        <v>0</v>
      </c>
      <c r="D664" s="41">
        <v>22000</v>
      </c>
      <c r="E664" s="41">
        <v>0</v>
      </c>
      <c r="F664" s="41">
        <v>0</v>
      </c>
      <c r="G664" s="48">
        <v>30402</v>
      </c>
    </row>
    <row r="665" spans="1:7" x14ac:dyDescent="0.25">
      <c r="A665" s="48">
        <v>304022502</v>
      </c>
      <c r="B665" s="41" t="s">
        <v>1228</v>
      </c>
      <c r="C665" s="41">
        <v>0</v>
      </c>
      <c r="D665" s="41">
        <v>3500</v>
      </c>
      <c r="E665" s="41">
        <v>0</v>
      </c>
      <c r="F665" s="41">
        <v>0</v>
      </c>
      <c r="G665" s="48">
        <v>30402</v>
      </c>
    </row>
    <row r="666" spans="1:7" x14ac:dyDescent="0.25">
      <c r="A666" s="48">
        <v>304022510</v>
      </c>
      <c r="B666" s="41" t="s">
        <v>1230</v>
      </c>
      <c r="C666" s="41">
        <v>0</v>
      </c>
      <c r="D666" s="41">
        <v>0</v>
      </c>
      <c r="E666" s="41">
        <v>0</v>
      </c>
      <c r="F666" s="41">
        <v>0</v>
      </c>
      <c r="G666" s="48">
        <v>30402</v>
      </c>
    </row>
    <row r="667" spans="1:7" x14ac:dyDescent="0.25">
      <c r="A667" s="48">
        <v>304022520</v>
      </c>
      <c r="B667" s="41" t="s">
        <v>1232</v>
      </c>
      <c r="C667" s="41">
        <v>0</v>
      </c>
      <c r="D667" s="41">
        <v>0</v>
      </c>
      <c r="E667" s="41">
        <v>0</v>
      </c>
      <c r="F667" s="41">
        <v>0</v>
      </c>
      <c r="G667" s="48">
        <v>30402</v>
      </c>
    </row>
    <row r="668" spans="1:7" x14ac:dyDescent="0.25">
      <c r="A668" s="48">
        <v>304022524</v>
      </c>
      <c r="B668" s="41" t="s">
        <v>1234</v>
      </c>
      <c r="C668" s="41">
        <v>0</v>
      </c>
      <c r="D668" s="41">
        <v>0</v>
      </c>
      <c r="E668" s="41">
        <v>0</v>
      </c>
      <c r="F668" s="41">
        <v>0</v>
      </c>
      <c r="G668" s="48">
        <v>30402</v>
      </c>
    </row>
    <row r="669" spans="1:7" x14ac:dyDescent="0.25">
      <c r="A669" s="48">
        <v>304022701</v>
      </c>
      <c r="B669" s="41" t="s">
        <v>1236</v>
      </c>
      <c r="C669" s="41">
        <v>5.09</v>
      </c>
      <c r="D669" s="41">
        <v>0</v>
      </c>
      <c r="E669" s="41">
        <v>0</v>
      </c>
      <c r="F669" s="41">
        <v>5.09</v>
      </c>
      <c r="G669" s="48">
        <v>30402</v>
      </c>
    </row>
    <row r="670" spans="1:7" x14ac:dyDescent="0.25">
      <c r="A670" s="48">
        <v>304022703</v>
      </c>
      <c r="B670" s="41" t="s">
        <v>1238</v>
      </c>
      <c r="C670" s="41">
        <v>0</v>
      </c>
      <c r="D670" s="41">
        <v>0</v>
      </c>
      <c r="E670" s="41">
        <v>0</v>
      </c>
      <c r="F670" s="41">
        <v>0</v>
      </c>
      <c r="G670" s="48">
        <v>30402</v>
      </c>
    </row>
    <row r="671" spans="1:7" x14ac:dyDescent="0.25">
      <c r="A671" s="48">
        <v>304022708</v>
      </c>
      <c r="B671" s="41" t="s">
        <v>1240</v>
      </c>
      <c r="C671" s="41">
        <v>0</v>
      </c>
      <c r="D671" s="41">
        <v>0</v>
      </c>
      <c r="E671" s="41">
        <v>0</v>
      </c>
      <c r="F671" s="41">
        <v>0</v>
      </c>
      <c r="G671" s="48">
        <v>30402</v>
      </c>
    </row>
    <row r="672" spans="1:7" x14ac:dyDescent="0.25">
      <c r="A672" s="48">
        <v>304023011</v>
      </c>
      <c r="B672" s="41" t="s">
        <v>1242</v>
      </c>
      <c r="C672" s="41">
        <v>0</v>
      </c>
      <c r="D672" s="41">
        <v>0</v>
      </c>
      <c r="E672" s="41">
        <v>0</v>
      </c>
      <c r="F672" s="41">
        <v>0</v>
      </c>
      <c r="G672" s="48">
        <v>30402</v>
      </c>
    </row>
    <row r="673" spans="1:7" x14ac:dyDescent="0.25">
      <c r="A673" s="48">
        <v>304023300</v>
      </c>
      <c r="B673" s="41" t="s">
        <v>1244</v>
      </c>
      <c r="C673" s="41">
        <v>0</v>
      </c>
      <c r="D673" s="41">
        <v>0</v>
      </c>
      <c r="E673" s="41">
        <v>0</v>
      </c>
      <c r="F673" s="41">
        <v>0</v>
      </c>
      <c r="G673" s="48">
        <v>30402</v>
      </c>
    </row>
    <row r="674" spans="1:7" x14ac:dyDescent="0.25">
      <c r="A674" s="48">
        <v>304024600</v>
      </c>
      <c r="B674" s="41" t="s">
        <v>1246</v>
      </c>
      <c r="C674" s="41">
        <v>0</v>
      </c>
      <c r="D674" s="41">
        <v>0</v>
      </c>
      <c r="E674" s="41">
        <v>0</v>
      </c>
      <c r="F674" s="41">
        <v>0</v>
      </c>
      <c r="G674" s="48">
        <v>30402</v>
      </c>
    </row>
    <row r="675" spans="1:7" x14ac:dyDescent="0.25">
      <c r="A675" s="48">
        <v>304024610</v>
      </c>
      <c r="B675" s="41" t="s">
        <v>1248</v>
      </c>
      <c r="C675" s="41">
        <v>0</v>
      </c>
      <c r="D675" s="41">
        <v>0</v>
      </c>
      <c r="E675" s="41">
        <v>0</v>
      </c>
      <c r="F675" s="41">
        <v>0</v>
      </c>
      <c r="G675" s="48">
        <v>30402</v>
      </c>
    </row>
    <row r="676" spans="1:7" x14ac:dyDescent="0.25">
      <c r="A676" s="48">
        <v>304024611</v>
      </c>
      <c r="B676" s="41" t="s">
        <v>1250</v>
      </c>
      <c r="C676" s="41">
        <v>0</v>
      </c>
      <c r="D676" s="41">
        <v>0</v>
      </c>
      <c r="E676" s="41">
        <v>0</v>
      </c>
      <c r="F676" s="41">
        <v>0</v>
      </c>
      <c r="G676" s="48">
        <v>30402</v>
      </c>
    </row>
    <row r="677" spans="1:7" x14ac:dyDescent="0.25">
      <c r="A677" s="48">
        <v>304024618</v>
      </c>
      <c r="B677" s="41" t="s">
        <v>1252</v>
      </c>
      <c r="C677" s="41">
        <v>0</v>
      </c>
      <c r="D677" s="41">
        <v>0</v>
      </c>
      <c r="E677" s="41">
        <v>0</v>
      </c>
      <c r="F677" s="41">
        <v>0</v>
      </c>
      <c r="G677" s="48">
        <v>30402</v>
      </c>
    </row>
    <row r="678" spans="1:7" x14ac:dyDescent="0.25">
      <c r="A678" s="48">
        <v>304024619</v>
      </c>
      <c r="B678" s="41" t="s">
        <v>1254</v>
      </c>
      <c r="C678" s="41">
        <v>0</v>
      </c>
      <c r="D678" s="41">
        <v>0</v>
      </c>
      <c r="E678" s="41">
        <v>0</v>
      </c>
      <c r="F678" s="41">
        <v>0</v>
      </c>
      <c r="G678" s="48">
        <v>30402</v>
      </c>
    </row>
    <row r="679" spans="1:7" x14ac:dyDescent="0.25">
      <c r="A679" s="48">
        <v>304025159</v>
      </c>
      <c r="B679" s="41" t="s">
        <v>1256</v>
      </c>
      <c r="C679" s="41">
        <v>0</v>
      </c>
      <c r="D679" s="41">
        <v>0</v>
      </c>
      <c r="E679" s="41">
        <v>0</v>
      </c>
      <c r="F679" s="41">
        <v>0</v>
      </c>
      <c r="G679" s="48">
        <v>30402</v>
      </c>
    </row>
    <row r="680" spans="1:7" x14ac:dyDescent="0.25">
      <c r="A680" s="48">
        <v>304026010</v>
      </c>
      <c r="B680" s="41" t="s">
        <v>1258</v>
      </c>
      <c r="C680" s="41">
        <v>0</v>
      </c>
      <c r="D680" s="41">
        <v>0</v>
      </c>
      <c r="E680" s="41">
        <v>0</v>
      </c>
      <c r="F680" s="41">
        <v>0</v>
      </c>
      <c r="G680" s="48">
        <v>30402</v>
      </c>
    </row>
    <row r="681" spans="1:7" x14ac:dyDescent="0.25">
      <c r="A681" s="48">
        <v>304026504</v>
      </c>
      <c r="B681" s="41" t="s">
        <v>2812</v>
      </c>
      <c r="C681" s="41">
        <v>0</v>
      </c>
      <c r="D681" s="41">
        <v>17500</v>
      </c>
      <c r="E681" s="41">
        <v>17500</v>
      </c>
      <c r="F681" s="41">
        <v>-17500</v>
      </c>
      <c r="G681" s="48">
        <v>30402</v>
      </c>
    </row>
    <row r="682" spans="1:7" x14ac:dyDescent="0.25">
      <c r="A682" s="48">
        <v>304029051</v>
      </c>
      <c r="B682" s="41" t="s">
        <v>1260</v>
      </c>
      <c r="C682" s="41">
        <v>0</v>
      </c>
      <c r="D682" s="41">
        <v>0</v>
      </c>
      <c r="E682" s="41">
        <v>0</v>
      </c>
      <c r="F682" s="41">
        <v>0</v>
      </c>
      <c r="G682" s="48">
        <v>30402</v>
      </c>
    </row>
    <row r="683" spans="1:7" x14ac:dyDescent="0.25">
      <c r="A683" s="48">
        <v>304029054</v>
      </c>
      <c r="B683" s="41" t="s">
        <v>1262</v>
      </c>
      <c r="C683" s="41">
        <v>0</v>
      </c>
      <c r="D683" s="41">
        <v>0</v>
      </c>
      <c r="E683" s="41">
        <v>0</v>
      </c>
      <c r="F683" s="41">
        <v>0</v>
      </c>
      <c r="G683" s="48">
        <v>30402</v>
      </c>
    </row>
    <row r="684" spans="1:7" x14ac:dyDescent="0.25">
      <c r="A684" s="48">
        <v>304029200</v>
      </c>
      <c r="B684" s="41" t="s">
        <v>2813</v>
      </c>
      <c r="C684" s="41">
        <v>-6875</v>
      </c>
      <c r="D684" s="41">
        <v>0</v>
      </c>
      <c r="E684" s="41">
        <v>0</v>
      </c>
      <c r="F684" s="41">
        <v>-6875</v>
      </c>
      <c r="G684" s="48">
        <v>30402</v>
      </c>
    </row>
    <row r="685" spans="1:7" x14ac:dyDescent="0.25">
      <c r="A685" s="48">
        <v>304029801</v>
      </c>
      <c r="B685" s="41" t="s">
        <v>1264</v>
      </c>
      <c r="C685" s="41">
        <v>0</v>
      </c>
      <c r="D685" s="41">
        <v>0</v>
      </c>
      <c r="E685" s="41">
        <v>0</v>
      </c>
      <c r="F685" s="41">
        <v>0</v>
      </c>
      <c r="G685" s="48">
        <v>30402</v>
      </c>
    </row>
    <row r="686" spans="1:7" x14ac:dyDescent="0.25">
      <c r="A686" s="48">
        <v>304030100</v>
      </c>
      <c r="B686" s="41" t="s">
        <v>1266</v>
      </c>
      <c r="C686" s="41">
        <v>919</v>
      </c>
      <c r="D686" s="41">
        <v>0</v>
      </c>
      <c r="E686" s="41">
        <v>0</v>
      </c>
      <c r="F686" s="41">
        <v>919</v>
      </c>
      <c r="G686" s="48">
        <v>30403</v>
      </c>
    </row>
    <row r="687" spans="1:7" x14ac:dyDescent="0.25">
      <c r="A687" s="48">
        <v>304030120</v>
      </c>
      <c r="B687" s="41" t="s">
        <v>1268</v>
      </c>
      <c r="C687" s="41">
        <v>0</v>
      </c>
      <c r="D687" s="41">
        <v>0</v>
      </c>
      <c r="E687" s="41">
        <v>0</v>
      </c>
      <c r="F687" s="41">
        <v>0</v>
      </c>
      <c r="G687" s="48">
        <v>30403</v>
      </c>
    </row>
    <row r="688" spans="1:7" x14ac:dyDescent="0.25">
      <c r="A688" s="48">
        <v>304030150</v>
      </c>
      <c r="B688" s="41" t="s">
        <v>1270</v>
      </c>
      <c r="C688" s="41">
        <v>0</v>
      </c>
      <c r="D688" s="41">
        <v>0</v>
      </c>
      <c r="E688" s="41">
        <v>0</v>
      </c>
      <c r="F688" s="41">
        <v>0</v>
      </c>
      <c r="G688" s="48">
        <v>30403</v>
      </c>
    </row>
    <row r="689" spans="1:7" x14ac:dyDescent="0.25">
      <c r="A689" s="48">
        <v>304030200</v>
      </c>
      <c r="B689" s="41" t="s">
        <v>1272</v>
      </c>
      <c r="C689" s="41">
        <v>0</v>
      </c>
      <c r="D689" s="41">
        <v>0</v>
      </c>
      <c r="E689" s="41">
        <v>0</v>
      </c>
      <c r="F689" s="41">
        <v>0</v>
      </c>
      <c r="G689" s="48">
        <v>30403</v>
      </c>
    </row>
    <row r="690" spans="1:7" x14ac:dyDescent="0.25">
      <c r="A690" s="48">
        <v>304030400</v>
      </c>
      <c r="B690" s="41" t="s">
        <v>1274</v>
      </c>
      <c r="C690" s="41">
        <v>0</v>
      </c>
      <c r="D690" s="41">
        <v>0</v>
      </c>
      <c r="E690" s="41">
        <v>0</v>
      </c>
      <c r="F690" s="41">
        <v>0</v>
      </c>
      <c r="G690" s="48">
        <v>30403</v>
      </c>
    </row>
    <row r="691" spans="1:7" x14ac:dyDescent="0.25">
      <c r="A691" s="48">
        <v>304030800</v>
      </c>
      <c r="B691" s="41" t="s">
        <v>1276</v>
      </c>
      <c r="C691" s="41">
        <v>0</v>
      </c>
      <c r="D691" s="41">
        <v>0</v>
      </c>
      <c r="E691" s="41">
        <v>0</v>
      </c>
      <c r="F691" s="41">
        <v>0</v>
      </c>
      <c r="G691" s="48">
        <v>30403</v>
      </c>
    </row>
    <row r="692" spans="1:7" x14ac:dyDescent="0.25">
      <c r="A692" s="48">
        <v>304030930</v>
      </c>
      <c r="B692" s="41" t="s">
        <v>1278</v>
      </c>
      <c r="C692" s="41">
        <v>0</v>
      </c>
      <c r="D692" s="41">
        <v>0</v>
      </c>
      <c r="E692" s="41">
        <v>0</v>
      </c>
      <c r="F692" s="41">
        <v>0</v>
      </c>
      <c r="G692" s="48">
        <v>30403</v>
      </c>
    </row>
    <row r="693" spans="1:7" x14ac:dyDescent="0.25">
      <c r="A693" s="48">
        <v>304031600</v>
      </c>
      <c r="B693" s="41" t="s">
        <v>1280</v>
      </c>
      <c r="C693" s="41">
        <v>0</v>
      </c>
      <c r="D693" s="41">
        <v>0</v>
      </c>
      <c r="E693" s="41">
        <v>0</v>
      </c>
      <c r="F693" s="41">
        <v>0</v>
      </c>
      <c r="G693" s="48">
        <v>30403</v>
      </c>
    </row>
    <row r="694" spans="1:7" x14ac:dyDescent="0.25">
      <c r="A694" s="48">
        <v>304032000</v>
      </c>
      <c r="B694" s="41" t="s">
        <v>1282</v>
      </c>
      <c r="C694" s="41">
        <v>0</v>
      </c>
      <c r="D694" s="41">
        <v>0</v>
      </c>
      <c r="E694" s="41">
        <v>0</v>
      </c>
      <c r="F694" s="41">
        <v>0</v>
      </c>
      <c r="G694" s="48">
        <v>30403</v>
      </c>
    </row>
    <row r="695" spans="1:7" x14ac:dyDescent="0.25">
      <c r="A695" s="48">
        <v>304032003</v>
      </c>
      <c r="B695" s="41" t="s">
        <v>1284</v>
      </c>
      <c r="C695" s="41">
        <v>0</v>
      </c>
      <c r="D695" s="41">
        <v>0</v>
      </c>
      <c r="E695" s="41">
        <v>0</v>
      </c>
      <c r="F695" s="41">
        <v>0</v>
      </c>
      <c r="G695" s="48">
        <v>30403</v>
      </c>
    </row>
    <row r="696" spans="1:7" x14ac:dyDescent="0.25">
      <c r="A696" s="48">
        <v>304032004</v>
      </c>
      <c r="B696" s="41" t="s">
        <v>1286</v>
      </c>
      <c r="C696" s="41">
        <v>0</v>
      </c>
      <c r="D696" s="41">
        <v>0</v>
      </c>
      <c r="E696" s="41">
        <v>0</v>
      </c>
      <c r="F696" s="41">
        <v>0</v>
      </c>
      <c r="G696" s="48">
        <v>30403</v>
      </c>
    </row>
    <row r="697" spans="1:7" x14ac:dyDescent="0.25">
      <c r="A697" s="48">
        <v>304032300</v>
      </c>
      <c r="B697" s="41" t="s">
        <v>1288</v>
      </c>
      <c r="C697" s="41">
        <v>0</v>
      </c>
      <c r="D697" s="41">
        <v>0</v>
      </c>
      <c r="E697" s="41">
        <v>0</v>
      </c>
      <c r="F697" s="41">
        <v>0</v>
      </c>
      <c r="G697" s="48">
        <v>30403</v>
      </c>
    </row>
    <row r="698" spans="1:7" x14ac:dyDescent="0.25">
      <c r="A698" s="48">
        <v>304032400</v>
      </c>
      <c r="B698" s="41" t="s">
        <v>1290</v>
      </c>
      <c r="C698" s="41">
        <v>0</v>
      </c>
      <c r="D698" s="41">
        <v>0</v>
      </c>
      <c r="E698" s="41">
        <v>0</v>
      </c>
      <c r="F698" s="41">
        <v>0</v>
      </c>
      <c r="G698" s="48">
        <v>30403</v>
      </c>
    </row>
    <row r="699" spans="1:7" x14ac:dyDescent="0.25">
      <c r="A699" s="48">
        <v>304032423</v>
      </c>
      <c r="B699" s="41" t="s">
        <v>1292</v>
      </c>
      <c r="C699" s="41">
        <v>0</v>
      </c>
      <c r="D699" s="41">
        <v>0</v>
      </c>
      <c r="E699" s="41">
        <v>0</v>
      </c>
      <c r="F699" s="41">
        <v>0</v>
      </c>
      <c r="G699" s="48">
        <v>30403</v>
      </c>
    </row>
    <row r="700" spans="1:7" x14ac:dyDescent="0.25">
      <c r="A700" s="48">
        <v>304032434</v>
      </c>
      <c r="B700" s="41" t="s">
        <v>1294</v>
      </c>
      <c r="C700" s="41">
        <v>0</v>
      </c>
      <c r="D700" s="41">
        <v>0</v>
      </c>
      <c r="E700" s="41">
        <v>0</v>
      </c>
      <c r="F700" s="41">
        <v>0</v>
      </c>
      <c r="G700" s="48">
        <v>30403</v>
      </c>
    </row>
    <row r="701" spans="1:7" x14ac:dyDescent="0.25">
      <c r="A701" s="48">
        <v>304032460</v>
      </c>
      <c r="B701" s="41" t="s">
        <v>1296</v>
      </c>
      <c r="C701" s="41">
        <v>0</v>
      </c>
      <c r="D701" s="41">
        <v>0</v>
      </c>
      <c r="E701" s="41">
        <v>0</v>
      </c>
      <c r="F701" s="41">
        <v>0</v>
      </c>
      <c r="G701" s="48">
        <v>30403</v>
      </c>
    </row>
    <row r="702" spans="1:7" x14ac:dyDescent="0.25">
      <c r="A702" s="48">
        <v>304032500</v>
      </c>
      <c r="B702" s="41" t="s">
        <v>1298</v>
      </c>
      <c r="C702" s="41">
        <v>2616.37</v>
      </c>
      <c r="D702" s="41">
        <v>0</v>
      </c>
      <c r="E702" s="41">
        <v>0</v>
      </c>
      <c r="F702" s="41">
        <v>2616.37</v>
      </c>
      <c r="G702" s="48">
        <v>30403</v>
      </c>
    </row>
    <row r="703" spans="1:7" x14ac:dyDescent="0.25">
      <c r="A703" s="48">
        <v>304032524</v>
      </c>
      <c r="B703" s="41" t="s">
        <v>1300</v>
      </c>
      <c r="C703" s="41">
        <v>0</v>
      </c>
      <c r="D703" s="41">
        <v>0</v>
      </c>
      <c r="E703" s="41">
        <v>0</v>
      </c>
      <c r="F703" s="41">
        <v>0</v>
      </c>
      <c r="G703" s="48">
        <v>30403</v>
      </c>
    </row>
    <row r="704" spans="1:7" x14ac:dyDescent="0.25">
      <c r="A704" s="48">
        <v>304032701</v>
      </c>
      <c r="B704" s="41" t="s">
        <v>1302</v>
      </c>
      <c r="C704" s="41">
        <v>0</v>
      </c>
      <c r="D704" s="41">
        <v>0</v>
      </c>
      <c r="E704" s="41">
        <v>0</v>
      </c>
      <c r="F704" s="41">
        <v>0</v>
      </c>
      <c r="G704" s="48">
        <v>30403</v>
      </c>
    </row>
    <row r="705" spans="1:7" x14ac:dyDescent="0.25">
      <c r="A705" s="48">
        <v>304032708</v>
      </c>
      <c r="B705" s="41" t="s">
        <v>1304</v>
      </c>
      <c r="C705" s="41">
        <v>0</v>
      </c>
      <c r="D705" s="41">
        <v>0</v>
      </c>
      <c r="E705" s="41">
        <v>0</v>
      </c>
      <c r="F705" s="41">
        <v>0</v>
      </c>
      <c r="G705" s="48">
        <v>30403</v>
      </c>
    </row>
    <row r="706" spans="1:7" x14ac:dyDescent="0.25">
      <c r="A706" s="48">
        <v>304033000</v>
      </c>
      <c r="B706" s="41" t="s">
        <v>1306</v>
      </c>
      <c r="C706" s="41">
        <v>0</v>
      </c>
      <c r="D706" s="41">
        <v>0</v>
      </c>
      <c r="E706" s="41">
        <v>0</v>
      </c>
      <c r="F706" s="41">
        <v>0</v>
      </c>
      <c r="G706" s="48">
        <v>30403</v>
      </c>
    </row>
    <row r="707" spans="1:7" x14ac:dyDescent="0.25">
      <c r="A707" s="48">
        <v>304033031</v>
      </c>
      <c r="B707" s="41" t="s">
        <v>1308</v>
      </c>
      <c r="C707" s="41">
        <v>0</v>
      </c>
      <c r="D707" s="41">
        <v>0</v>
      </c>
      <c r="E707" s="41">
        <v>0</v>
      </c>
      <c r="F707" s="41">
        <v>0</v>
      </c>
      <c r="G707" s="48">
        <v>30403</v>
      </c>
    </row>
    <row r="708" spans="1:7" x14ac:dyDescent="0.25">
      <c r="A708" s="48">
        <v>304035124</v>
      </c>
      <c r="B708" s="41" t="s">
        <v>1310</v>
      </c>
      <c r="C708" s="41">
        <v>0</v>
      </c>
      <c r="D708" s="41">
        <v>0</v>
      </c>
      <c r="E708" s="41">
        <v>0</v>
      </c>
      <c r="F708" s="41">
        <v>0</v>
      </c>
      <c r="G708" s="48">
        <v>30403</v>
      </c>
    </row>
    <row r="709" spans="1:7" x14ac:dyDescent="0.25">
      <c r="A709" s="48">
        <v>304035159</v>
      </c>
      <c r="B709" s="41" t="s">
        <v>1312</v>
      </c>
      <c r="C709" s="41">
        <v>0</v>
      </c>
      <c r="D709" s="41">
        <v>0</v>
      </c>
      <c r="E709" s="41">
        <v>0</v>
      </c>
      <c r="F709" s="41">
        <v>0</v>
      </c>
      <c r="G709" s="48">
        <v>30403</v>
      </c>
    </row>
    <row r="710" spans="1:7" x14ac:dyDescent="0.25">
      <c r="A710" s="48">
        <v>304035902</v>
      </c>
      <c r="B710" s="41" t="s">
        <v>1314</v>
      </c>
      <c r="C710" s="41">
        <v>0</v>
      </c>
      <c r="D710" s="41">
        <v>0</v>
      </c>
      <c r="E710" s="41">
        <v>0</v>
      </c>
      <c r="F710" s="41">
        <v>0</v>
      </c>
      <c r="G710" s="48">
        <v>30403</v>
      </c>
    </row>
    <row r="711" spans="1:7" x14ac:dyDescent="0.25">
      <c r="A711" s="48">
        <v>304039057</v>
      </c>
      <c r="B711" s="41" t="s">
        <v>1316</v>
      </c>
      <c r="C711" s="41">
        <v>0</v>
      </c>
      <c r="D711" s="41">
        <v>0</v>
      </c>
      <c r="E711" s="41">
        <v>0</v>
      </c>
      <c r="F711" s="41">
        <v>0</v>
      </c>
      <c r="G711" s="48">
        <v>30403</v>
      </c>
    </row>
    <row r="712" spans="1:7" x14ac:dyDescent="0.25">
      <c r="A712" s="48">
        <v>304039628</v>
      </c>
      <c r="B712" s="41" t="s">
        <v>1318</v>
      </c>
      <c r="C712" s="41">
        <v>0</v>
      </c>
      <c r="D712" s="41">
        <v>0</v>
      </c>
      <c r="E712" s="41">
        <v>0</v>
      </c>
      <c r="F712" s="41">
        <v>0</v>
      </c>
      <c r="G712" s="48">
        <v>30403</v>
      </c>
    </row>
    <row r="713" spans="1:7" x14ac:dyDescent="0.25">
      <c r="A713" s="48">
        <v>304039801</v>
      </c>
      <c r="B713" s="41" t="s">
        <v>1320</v>
      </c>
      <c r="C713" s="41">
        <v>61859.47</v>
      </c>
      <c r="D713" s="41">
        <v>0</v>
      </c>
      <c r="E713" s="41">
        <v>0</v>
      </c>
      <c r="F713" s="41">
        <v>61859.47</v>
      </c>
      <c r="G713" s="48">
        <v>30403</v>
      </c>
    </row>
    <row r="714" spans="1:7" x14ac:dyDescent="0.25">
      <c r="A714" s="48">
        <v>304040100</v>
      </c>
      <c r="B714" s="41" t="s">
        <v>1322</v>
      </c>
      <c r="C714" s="41">
        <v>-72</v>
      </c>
      <c r="D714" s="41">
        <v>0</v>
      </c>
      <c r="E714" s="41">
        <v>0</v>
      </c>
      <c r="F714" s="41">
        <v>-72</v>
      </c>
      <c r="G714" s="48">
        <v>30404</v>
      </c>
    </row>
    <row r="715" spans="1:7" x14ac:dyDescent="0.25">
      <c r="A715" s="48">
        <v>304040150</v>
      </c>
      <c r="B715" s="41" t="s">
        <v>1324</v>
      </c>
      <c r="C715" s="41">
        <v>0</v>
      </c>
      <c r="D715" s="41">
        <v>0</v>
      </c>
      <c r="E715" s="41">
        <v>0</v>
      </c>
      <c r="F715" s="41">
        <v>0</v>
      </c>
      <c r="G715" s="48">
        <v>30404</v>
      </c>
    </row>
    <row r="716" spans="1:7" x14ac:dyDescent="0.25">
      <c r="A716" s="48">
        <v>304040800</v>
      </c>
      <c r="B716" s="41" t="s">
        <v>1326</v>
      </c>
      <c r="C716" s="41">
        <v>0</v>
      </c>
      <c r="D716" s="41">
        <v>0</v>
      </c>
      <c r="E716" s="41">
        <v>0</v>
      </c>
      <c r="F716" s="41">
        <v>0</v>
      </c>
      <c r="G716" s="48">
        <v>30404</v>
      </c>
    </row>
    <row r="717" spans="1:7" x14ac:dyDescent="0.25">
      <c r="A717" s="48">
        <v>304040930</v>
      </c>
      <c r="B717" s="41" t="s">
        <v>1328</v>
      </c>
      <c r="C717" s="41">
        <v>0</v>
      </c>
      <c r="D717" s="41">
        <v>0</v>
      </c>
      <c r="E717" s="41">
        <v>0</v>
      </c>
      <c r="F717" s="41">
        <v>0</v>
      </c>
      <c r="G717" s="48">
        <v>30404</v>
      </c>
    </row>
    <row r="718" spans="1:7" x14ac:dyDescent="0.25">
      <c r="A718" s="48">
        <v>304041500</v>
      </c>
      <c r="B718" s="41" t="s">
        <v>1330</v>
      </c>
      <c r="C718" s="41">
        <v>0</v>
      </c>
      <c r="D718" s="41">
        <v>0</v>
      </c>
      <c r="E718" s="41">
        <v>0</v>
      </c>
      <c r="F718" s="41">
        <v>0</v>
      </c>
      <c r="G718" s="48">
        <v>30404</v>
      </c>
    </row>
    <row r="719" spans="1:7" x14ac:dyDescent="0.25">
      <c r="A719" s="48">
        <v>304041600</v>
      </c>
      <c r="B719" s="41" t="s">
        <v>1332</v>
      </c>
      <c r="C719" s="41">
        <v>0</v>
      </c>
      <c r="D719" s="41">
        <v>0</v>
      </c>
      <c r="E719" s="41">
        <v>0</v>
      </c>
      <c r="F719" s="41">
        <v>0</v>
      </c>
      <c r="G719" s="48">
        <v>30404</v>
      </c>
    </row>
    <row r="720" spans="1:7" x14ac:dyDescent="0.25">
      <c r="A720" s="48">
        <v>304042000</v>
      </c>
      <c r="B720" s="41" t="s">
        <v>2778</v>
      </c>
      <c r="C720" s="41">
        <v>0</v>
      </c>
      <c r="D720" s="41">
        <v>0</v>
      </c>
      <c r="E720" s="41">
        <v>0</v>
      </c>
      <c r="F720" s="41">
        <v>0</v>
      </c>
      <c r="G720" s="48">
        <v>30404</v>
      </c>
    </row>
    <row r="721" spans="1:7" x14ac:dyDescent="0.25">
      <c r="A721" s="48">
        <v>304042007</v>
      </c>
      <c r="B721" s="41" t="s">
        <v>2779</v>
      </c>
      <c r="C721" s="41">
        <v>0</v>
      </c>
      <c r="D721" s="41">
        <v>0</v>
      </c>
      <c r="E721" s="41">
        <v>0</v>
      </c>
      <c r="F721" s="41">
        <v>0</v>
      </c>
      <c r="G721" s="48">
        <v>30404</v>
      </c>
    </row>
    <row r="722" spans="1:7" x14ac:dyDescent="0.25">
      <c r="A722" s="48">
        <v>304042400</v>
      </c>
      <c r="B722" s="41" t="s">
        <v>1334</v>
      </c>
      <c r="C722" s="41">
        <v>0</v>
      </c>
      <c r="D722" s="41">
        <v>0</v>
      </c>
      <c r="E722" s="41">
        <v>0</v>
      </c>
      <c r="F722" s="41">
        <v>0</v>
      </c>
      <c r="G722" s="48">
        <v>30404</v>
      </c>
    </row>
    <row r="723" spans="1:7" x14ac:dyDescent="0.25">
      <c r="A723" s="48">
        <v>304042423</v>
      </c>
      <c r="B723" s="41" t="s">
        <v>1336</v>
      </c>
      <c r="C723" s="41">
        <v>0</v>
      </c>
      <c r="D723" s="41">
        <v>0</v>
      </c>
      <c r="E723" s="41">
        <v>0</v>
      </c>
      <c r="F723" s="41">
        <v>0</v>
      </c>
      <c r="G723" s="48">
        <v>30404</v>
      </c>
    </row>
    <row r="724" spans="1:7" x14ac:dyDescent="0.25">
      <c r="A724" s="48">
        <v>304042460</v>
      </c>
      <c r="B724" s="41" t="s">
        <v>1338</v>
      </c>
      <c r="C724" s="41">
        <v>0</v>
      </c>
      <c r="D724" s="41">
        <v>0</v>
      </c>
      <c r="E724" s="41">
        <v>0</v>
      </c>
      <c r="F724" s="41">
        <v>0</v>
      </c>
      <c r="G724" s="48">
        <v>30404</v>
      </c>
    </row>
    <row r="725" spans="1:7" x14ac:dyDescent="0.25">
      <c r="A725" s="48">
        <v>304042500</v>
      </c>
      <c r="B725" s="41" t="s">
        <v>1340</v>
      </c>
      <c r="C725" s="41">
        <v>0</v>
      </c>
      <c r="D725" s="41">
        <v>0</v>
      </c>
      <c r="E725" s="41">
        <v>0</v>
      </c>
      <c r="F725" s="41">
        <v>0</v>
      </c>
      <c r="G725" s="48">
        <v>30404</v>
      </c>
    </row>
    <row r="726" spans="1:7" x14ac:dyDescent="0.25">
      <c r="A726" s="48">
        <v>304042519</v>
      </c>
      <c r="B726" s="41" t="s">
        <v>1342</v>
      </c>
      <c r="C726" s="41">
        <v>0</v>
      </c>
      <c r="D726" s="41">
        <v>0</v>
      </c>
      <c r="E726" s="41">
        <v>0</v>
      </c>
      <c r="F726" s="41">
        <v>0</v>
      </c>
      <c r="G726" s="48">
        <v>30404</v>
      </c>
    </row>
    <row r="727" spans="1:7" x14ac:dyDescent="0.25">
      <c r="A727" s="48">
        <v>304042524</v>
      </c>
      <c r="B727" s="41" t="s">
        <v>1344</v>
      </c>
      <c r="C727" s="41">
        <v>0</v>
      </c>
      <c r="D727" s="41">
        <v>0</v>
      </c>
      <c r="E727" s="41">
        <v>0</v>
      </c>
      <c r="F727" s="41">
        <v>0</v>
      </c>
      <c r="G727" s="48">
        <v>30404</v>
      </c>
    </row>
    <row r="728" spans="1:7" x14ac:dyDescent="0.25">
      <c r="A728" s="48">
        <v>304042701</v>
      </c>
      <c r="B728" s="41" t="s">
        <v>1346</v>
      </c>
      <c r="C728" s="41">
        <v>0</v>
      </c>
      <c r="D728" s="41">
        <v>0</v>
      </c>
      <c r="E728" s="41">
        <v>0</v>
      </c>
      <c r="F728" s="41">
        <v>0</v>
      </c>
      <c r="G728" s="48">
        <v>30404</v>
      </c>
    </row>
    <row r="729" spans="1:7" x14ac:dyDescent="0.25">
      <c r="A729" s="48">
        <v>304043000</v>
      </c>
      <c r="B729" s="41" t="s">
        <v>1348</v>
      </c>
      <c r="C729" s="41">
        <v>0</v>
      </c>
      <c r="D729" s="41">
        <v>0</v>
      </c>
      <c r="E729" s="41">
        <v>0</v>
      </c>
      <c r="F729" s="41">
        <v>0</v>
      </c>
      <c r="G729" s="48">
        <v>30404</v>
      </c>
    </row>
    <row r="730" spans="1:7" x14ac:dyDescent="0.25">
      <c r="A730" s="48">
        <v>304045124</v>
      </c>
      <c r="B730" s="41" t="s">
        <v>2781</v>
      </c>
      <c r="C730" s="41">
        <v>0</v>
      </c>
      <c r="D730" s="41">
        <v>0</v>
      </c>
      <c r="E730" s="41">
        <v>0</v>
      </c>
      <c r="F730" s="41">
        <v>0</v>
      </c>
      <c r="G730" s="48">
        <v>30404</v>
      </c>
    </row>
    <row r="731" spans="1:7" x14ac:dyDescent="0.25">
      <c r="A731" s="48">
        <v>304049057</v>
      </c>
      <c r="B731" s="41" t="s">
        <v>1350</v>
      </c>
      <c r="C731" s="41">
        <v>0</v>
      </c>
      <c r="D731" s="41">
        <v>0</v>
      </c>
      <c r="E731" s="41">
        <v>0</v>
      </c>
      <c r="F731" s="41">
        <v>0</v>
      </c>
      <c r="G731" s="48">
        <v>30404</v>
      </c>
    </row>
    <row r="732" spans="1:7" x14ac:dyDescent="0.25">
      <c r="A732" s="48">
        <v>304049628</v>
      </c>
      <c r="B732" s="41" t="s">
        <v>1352</v>
      </c>
      <c r="C732" s="41">
        <v>0</v>
      </c>
      <c r="D732" s="41">
        <v>0</v>
      </c>
      <c r="E732" s="41">
        <v>0</v>
      </c>
      <c r="F732" s="41">
        <v>0</v>
      </c>
      <c r="G732" s="48">
        <v>30404</v>
      </c>
    </row>
    <row r="733" spans="1:7" x14ac:dyDescent="0.25">
      <c r="A733" s="48">
        <v>304049801</v>
      </c>
      <c r="B733" s="41" t="s">
        <v>1354</v>
      </c>
      <c r="C733" s="41">
        <v>143446.64000000001</v>
      </c>
      <c r="D733" s="41">
        <v>0</v>
      </c>
      <c r="E733" s="41">
        <v>0</v>
      </c>
      <c r="F733" s="41">
        <v>143446.64000000001</v>
      </c>
      <c r="G733" s="48">
        <v>30404</v>
      </c>
    </row>
    <row r="734" spans="1:7" x14ac:dyDescent="0.25">
      <c r="A734" s="48">
        <v>305010102</v>
      </c>
      <c r="B734" s="41" t="s">
        <v>1356</v>
      </c>
      <c r="C734" s="41">
        <v>0</v>
      </c>
      <c r="D734" s="41">
        <v>0</v>
      </c>
      <c r="E734" s="41">
        <v>0</v>
      </c>
      <c r="F734" s="41">
        <v>0</v>
      </c>
      <c r="G734" s="48">
        <v>30501</v>
      </c>
    </row>
    <row r="735" spans="1:7" x14ac:dyDescent="0.25">
      <c r="A735" s="48">
        <v>305010110</v>
      </c>
      <c r="B735" s="41" t="s">
        <v>1358</v>
      </c>
      <c r="C735" s="41">
        <v>0</v>
      </c>
      <c r="D735" s="41">
        <v>0</v>
      </c>
      <c r="E735" s="41">
        <v>0</v>
      </c>
      <c r="F735" s="41">
        <v>0</v>
      </c>
      <c r="G735" s="48">
        <v>30501</v>
      </c>
    </row>
    <row r="736" spans="1:7" x14ac:dyDescent="0.25">
      <c r="A736" s="48">
        <v>305010120</v>
      </c>
      <c r="B736" s="41" t="s">
        <v>1360</v>
      </c>
      <c r="C736" s="41">
        <v>0</v>
      </c>
      <c r="D736" s="41">
        <v>0</v>
      </c>
      <c r="E736" s="41">
        <v>0</v>
      </c>
      <c r="F736" s="41">
        <v>0</v>
      </c>
      <c r="G736" s="48">
        <v>30501</v>
      </c>
    </row>
    <row r="737" spans="1:7" x14ac:dyDescent="0.25">
      <c r="A737" s="48">
        <v>305010971</v>
      </c>
      <c r="B737" s="41" t="s">
        <v>1362</v>
      </c>
      <c r="C737" s="41">
        <v>0</v>
      </c>
      <c r="D737" s="41">
        <v>45200</v>
      </c>
      <c r="E737" s="41">
        <v>45200</v>
      </c>
      <c r="F737" s="41">
        <v>-45200</v>
      </c>
      <c r="G737" s="48">
        <v>30501</v>
      </c>
    </row>
    <row r="738" spans="1:7" x14ac:dyDescent="0.25">
      <c r="A738" s="48">
        <v>305010972</v>
      </c>
      <c r="B738" s="41" t="s">
        <v>1364</v>
      </c>
      <c r="C738" s="41">
        <v>5075.68</v>
      </c>
      <c r="D738" s="41">
        <v>0</v>
      </c>
      <c r="E738" s="41">
        <v>0</v>
      </c>
      <c r="F738" s="41">
        <v>5075.68</v>
      </c>
      <c r="G738" s="48">
        <v>30501</v>
      </c>
    </row>
    <row r="739" spans="1:7" x14ac:dyDescent="0.25">
      <c r="A739" s="48">
        <v>305010973</v>
      </c>
      <c r="B739" s="41" t="s">
        <v>1366</v>
      </c>
      <c r="C739" s="41">
        <v>0</v>
      </c>
      <c r="D739" s="41">
        <v>0</v>
      </c>
      <c r="E739" s="41">
        <v>0</v>
      </c>
      <c r="F739" s="41">
        <v>0</v>
      </c>
      <c r="G739" s="48">
        <v>30501</v>
      </c>
    </row>
    <row r="740" spans="1:7" x14ac:dyDescent="0.25">
      <c r="A740" s="48">
        <v>305010974</v>
      </c>
      <c r="B740" s="41" t="s">
        <v>1368</v>
      </c>
      <c r="C740" s="41">
        <v>0</v>
      </c>
      <c r="D740" s="41">
        <v>0</v>
      </c>
      <c r="E740" s="41">
        <v>0</v>
      </c>
      <c r="F740" s="41">
        <v>0</v>
      </c>
      <c r="G740" s="48">
        <v>30501</v>
      </c>
    </row>
    <row r="741" spans="1:7" x14ac:dyDescent="0.25">
      <c r="A741" s="48">
        <v>305012516</v>
      </c>
      <c r="B741" s="41" t="s">
        <v>1370</v>
      </c>
      <c r="C741" s="41">
        <v>0</v>
      </c>
      <c r="D741" s="41">
        <v>0</v>
      </c>
      <c r="E741" s="41">
        <v>0</v>
      </c>
      <c r="F741" s="41">
        <v>0</v>
      </c>
      <c r="G741" s="48">
        <v>30501</v>
      </c>
    </row>
    <row r="742" spans="1:7" x14ac:dyDescent="0.25">
      <c r="A742" s="48">
        <v>305014610</v>
      </c>
      <c r="B742" s="41" t="s">
        <v>1372</v>
      </c>
      <c r="C742" s="41">
        <v>0</v>
      </c>
      <c r="D742" s="41">
        <v>0</v>
      </c>
      <c r="E742" s="41">
        <v>0</v>
      </c>
      <c r="F742" s="41">
        <v>0</v>
      </c>
      <c r="G742" s="48">
        <v>30501</v>
      </c>
    </row>
    <row r="743" spans="1:7" x14ac:dyDescent="0.25">
      <c r="A743" s="48">
        <v>305019801</v>
      </c>
      <c r="B743" s="41" t="s">
        <v>1374</v>
      </c>
      <c r="C743" s="41">
        <v>0</v>
      </c>
      <c r="D743" s="41">
        <v>0</v>
      </c>
      <c r="E743" s="41">
        <v>0</v>
      </c>
      <c r="F743" s="41">
        <v>0</v>
      </c>
      <c r="G743" s="48">
        <v>30501</v>
      </c>
    </row>
    <row r="744" spans="1:7" x14ac:dyDescent="0.25">
      <c r="A744" s="48">
        <v>305019826</v>
      </c>
      <c r="B744" s="41" t="s">
        <v>1376</v>
      </c>
      <c r="C744" s="41">
        <v>0</v>
      </c>
      <c r="D744" s="41">
        <v>0</v>
      </c>
      <c r="E744" s="41">
        <v>0</v>
      </c>
      <c r="F744" s="41">
        <v>0</v>
      </c>
      <c r="G744" s="48">
        <v>30501</v>
      </c>
    </row>
    <row r="745" spans="1:7" x14ac:dyDescent="0.25">
      <c r="A745" s="48">
        <v>306012429</v>
      </c>
      <c r="B745" s="41" t="s">
        <v>1378</v>
      </c>
      <c r="C745" s="41">
        <v>0</v>
      </c>
      <c r="D745" s="41">
        <v>0</v>
      </c>
      <c r="E745" s="41">
        <v>0</v>
      </c>
      <c r="F745" s="41">
        <v>0</v>
      </c>
      <c r="G745" s="48">
        <v>30601</v>
      </c>
    </row>
    <row r="746" spans="1:7" x14ac:dyDescent="0.25">
      <c r="A746" s="48">
        <v>306012923</v>
      </c>
      <c r="B746" s="41" t="s">
        <v>1380</v>
      </c>
      <c r="C746" s="41">
        <v>0</v>
      </c>
      <c r="D746" s="41">
        <v>0</v>
      </c>
      <c r="E746" s="41">
        <v>0</v>
      </c>
      <c r="F746" s="41">
        <v>0</v>
      </c>
      <c r="G746" s="48">
        <v>30601</v>
      </c>
    </row>
    <row r="747" spans="1:7" x14ac:dyDescent="0.25">
      <c r="A747" s="48">
        <v>306014610</v>
      </c>
      <c r="B747" s="41" t="s">
        <v>1382</v>
      </c>
      <c r="C747" s="41">
        <v>0</v>
      </c>
      <c r="D747" s="41">
        <v>0</v>
      </c>
      <c r="E747" s="41">
        <v>0</v>
      </c>
      <c r="F747" s="41">
        <v>0</v>
      </c>
      <c r="G747" s="48">
        <v>30601</v>
      </c>
    </row>
    <row r="748" spans="1:7" x14ac:dyDescent="0.25">
      <c r="A748" s="48">
        <v>306019051</v>
      </c>
      <c r="B748" s="41" t="s">
        <v>1384</v>
      </c>
      <c r="C748" s="41">
        <v>0</v>
      </c>
      <c r="D748" s="41">
        <v>0</v>
      </c>
      <c r="E748" s="41">
        <v>0</v>
      </c>
      <c r="F748" s="41">
        <v>0</v>
      </c>
      <c r="G748" s="48">
        <v>30601</v>
      </c>
    </row>
    <row r="749" spans="1:7" x14ac:dyDescent="0.25">
      <c r="A749" s="48">
        <v>306019053</v>
      </c>
      <c r="B749" s="41" t="s">
        <v>1386</v>
      </c>
      <c r="C749" s="41">
        <v>0</v>
      </c>
      <c r="D749" s="41">
        <v>0</v>
      </c>
      <c r="E749" s="41">
        <v>0</v>
      </c>
      <c r="F749" s="41">
        <v>0</v>
      </c>
      <c r="G749" s="48">
        <v>30601</v>
      </c>
    </row>
    <row r="750" spans="1:7" x14ac:dyDescent="0.25">
      <c r="A750" s="48">
        <v>307010100</v>
      </c>
      <c r="B750" s="41" t="s">
        <v>1388</v>
      </c>
      <c r="C750" s="41">
        <v>0</v>
      </c>
      <c r="D750" s="41">
        <v>0</v>
      </c>
      <c r="E750" s="41">
        <v>0</v>
      </c>
      <c r="F750" s="41">
        <v>0</v>
      </c>
      <c r="G750" s="48">
        <v>30701</v>
      </c>
    </row>
    <row r="751" spans="1:7" x14ac:dyDescent="0.25">
      <c r="A751" s="48">
        <v>307010800</v>
      </c>
      <c r="B751" s="41" t="s">
        <v>1390</v>
      </c>
      <c r="C751" s="41">
        <v>0</v>
      </c>
      <c r="D751" s="41">
        <v>0</v>
      </c>
      <c r="E751" s="41">
        <v>0</v>
      </c>
      <c r="F751" s="41">
        <v>0</v>
      </c>
      <c r="G751" s="48">
        <v>30701</v>
      </c>
    </row>
    <row r="752" spans="1:7" x14ac:dyDescent="0.25">
      <c r="A752" s="48">
        <v>307012000</v>
      </c>
      <c r="B752" s="41" t="s">
        <v>1392</v>
      </c>
      <c r="C752" s="41">
        <v>0</v>
      </c>
      <c r="D752" s="41">
        <v>0</v>
      </c>
      <c r="E752" s="41">
        <v>0</v>
      </c>
      <c r="F752" s="41">
        <v>0</v>
      </c>
      <c r="G752" s="48">
        <v>30701</v>
      </c>
    </row>
    <row r="753" spans="1:7" x14ac:dyDescent="0.25">
      <c r="A753" s="48">
        <v>307012016</v>
      </c>
      <c r="B753" s="41" t="s">
        <v>1394</v>
      </c>
      <c r="C753" s="41">
        <v>0</v>
      </c>
      <c r="D753" s="41">
        <v>200</v>
      </c>
      <c r="E753" s="41">
        <v>200</v>
      </c>
      <c r="F753" s="41">
        <v>-200</v>
      </c>
      <c r="G753" s="48">
        <v>30701</v>
      </c>
    </row>
    <row r="754" spans="1:7" x14ac:dyDescent="0.25">
      <c r="A754" s="48">
        <v>307012036</v>
      </c>
      <c r="B754" s="41" t="s">
        <v>1396</v>
      </c>
      <c r="C754" s="41">
        <v>0</v>
      </c>
      <c r="D754" s="41">
        <v>0</v>
      </c>
      <c r="E754" s="41">
        <v>0</v>
      </c>
      <c r="F754" s="41">
        <v>0</v>
      </c>
      <c r="G754" s="48">
        <v>30701</v>
      </c>
    </row>
    <row r="755" spans="1:7" x14ac:dyDescent="0.25">
      <c r="A755" s="48">
        <v>307012416</v>
      </c>
      <c r="B755" s="41" t="s">
        <v>1398</v>
      </c>
      <c r="C755" s="41">
        <v>0</v>
      </c>
      <c r="D755" s="41">
        <v>0</v>
      </c>
      <c r="E755" s="41">
        <v>0</v>
      </c>
      <c r="F755" s="41">
        <v>0</v>
      </c>
      <c r="G755" s="48">
        <v>30701</v>
      </c>
    </row>
    <row r="756" spans="1:7" x14ac:dyDescent="0.25">
      <c r="A756" s="48">
        <v>307012421</v>
      </c>
      <c r="B756" s="41" t="s">
        <v>1400</v>
      </c>
      <c r="C756" s="41">
        <v>0</v>
      </c>
      <c r="D756" s="41">
        <v>0</v>
      </c>
      <c r="E756" s="41">
        <v>0</v>
      </c>
      <c r="F756" s="41">
        <v>0</v>
      </c>
      <c r="G756" s="48">
        <v>30701</v>
      </c>
    </row>
    <row r="757" spans="1:7" x14ac:dyDescent="0.25">
      <c r="A757" s="48">
        <v>307012440</v>
      </c>
      <c r="B757" s="41" t="s">
        <v>1402</v>
      </c>
      <c r="C757" s="41">
        <v>0</v>
      </c>
      <c r="D757" s="41">
        <v>0</v>
      </c>
      <c r="E757" s="41">
        <v>0</v>
      </c>
      <c r="F757" s="41">
        <v>0</v>
      </c>
      <c r="G757" s="48">
        <v>30701</v>
      </c>
    </row>
    <row r="758" spans="1:7" x14ac:dyDescent="0.25">
      <c r="A758" s="48">
        <v>307012500</v>
      </c>
      <c r="B758" s="41" t="s">
        <v>1404</v>
      </c>
      <c r="C758" s="41">
        <v>0</v>
      </c>
      <c r="D758" s="41">
        <v>0</v>
      </c>
      <c r="E758" s="41">
        <v>0</v>
      </c>
      <c r="F758" s="41">
        <v>0</v>
      </c>
      <c r="G758" s="48">
        <v>30701</v>
      </c>
    </row>
    <row r="759" spans="1:7" x14ac:dyDescent="0.25">
      <c r="A759" s="48">
        <v>307012510</v>
      </c>
      <c r="B759" s="41" t="s">
        <v>2754</v>
      </c>
      <c r="C759" s="41">
        <v>0</v>
      </c>
      <c r="D759" s="41">
        <v>0</v>
      </c>
      <c r="E759" s="41">
        <v>0</v>
      </c>
      <c r="F759" s="41">
        <v>0</v>
      </c>
      <c r="G759" s="48">
        <v>30701</v>
      </c>
    </row>
    <row r="760" spans="1:7" x14ac:dyDescent="0.25">
      <c r="A760" s="48">
        <v>307012703</v>
      </c>
      <c r="B760" s="41" t="s">
        <v>1406</v>
      </c>
      <c r="C760" s="41">
        <v>0</v>
      </c>
      <c r="D760" s="41">
        <v>0</v>
      </c>
      <c r="E760" s="41">
        <v>0</v>
      </c>
      <c r="F760" s="41">
        <v>0</v>
      </c>
      <c r="G760" s="48">
        <v>30701</v>
      </c>
    </row>
    <row r="761" spans="1:7" x14ac:dyDescent="0.25">
      <c r="A761" s="48">
        <v>307012706</v>
      </c>
      <c r="B761" s="41" t="s">
        <v>1408</v>
      </c>
      <c r="C761" s="41">
        <v>0</v>
      </c>
      <c r="D761" s="41">
        <v>0</v>
      </c>
      <c r="E761" s="41">
        <v>0</v>
      </c>
      <c r="F761" s="41">
        <v>0</v>
      </c>
      <c r="G761" s="48">
        <v>30701</v>
      </c>
    </row>
    <row r="762" spans="1:7" x14ac:dyDescent="0.25">
      <c r="A762" s="48">
        <v>307012801</v>
      </c>
      <c r="B762" s="41" t="s">
        <v>1410</v>
      </c>
      <c r="C762" s="41">
        <v>0</v>
      </c>
      <c r="D762" s="41">
        <v>0</v>
      </c>
      <c r="E762" s="41">
        <v>0</v>
      </c>
      <c r="F762" s="41">
        <v>0</v>
      </c>
      <c r="G762" s="48">
        <v>30701</v>
      </c>
    </row>
    <row r="763" spans="1:7" x14ac:dyDescent="0.25">
      <c r="A763" s="48">
        <v>307012900</v>
      </c>
      <c r="B763" s="41" t="s">
        <v>1412</v>
      </c>
      <c r="C763" s="41">
        <v>0</v>
      </c>
      <c r="D763" s="41">
        <v>0</v>
      </c>
      <c r="E763" s="41">
        <v>0</v>
      </c>
      <c r="F763" s="41">
        <v>0</v>
      </c>
      <c r="G763" s="48">
        <v>30701</v>
      </c>
    </row>
    <row r="764" spans="1:7" x14ac:dyDescent="0.25">
      <c r="A764" s="48">
        <v>307014600</v>
      </c>
      <c r="B764" s="41" t="s">
        <v>1414</v>
      </c>
      <c r="C764" s="41">
        <v>0</v>
      </c>
      <c r="D764" s="41">
        <v>0</v>
      </c>
      <c r="E764" s="41">
        <v>0</v>
      </c>
      <c r="F764" s="41">
        <v>0</v>
      </c>
      <c r="G764" s="48">
        <v>30701</v>
      </c>
    </row>
    <row r="765" spans="1:7" x14ac:dyDescent="0.25">
      <c r="A765" s="48">
        <v>307014610</v>
      </c>
      <c r="B765" s="41" t="s">
        <v>1416</v>
      </c>
      <c r="C765" s="41">
        <v>0</v>
      </c>
      <c r="D765" s="41">
        <v>0</v>
      </c>
      <c r="E765" s="41">
        <v>0</v>
      </c>
      <c r="F765" s="41">
        <v>0</v>
      </c>
      <c r="G765" s="48">
        <v>30701</v>
      </c>
    </row>
    <row r="766" spans="1:7" x14ac:dyDescent="0.25">
      <c r="A766" s="48">
        <v>307014611</v>
      </c>
      <c r="B766" s="41" t="s">
        <v>1418</v>
      </c>
      <c r="C766" s="41">
        <v>0</v>
      </c>
      <c r="D766" s="41">
        <v>0</v>
      </c>
      <c r="E766" s="41">
        <v>0</v>
      </c>
      <c r="F766" s="41">
        <v>0</v>
      </c>
      <c r="G766" s="48">
        <v>30701</v>
      </c>
    </row>
    <row r="767" spans="1:7" x14ac:dyDescent="0.25">
      <c r="A767" s="48">
        <v>307015183</v>
      </c>
      <c r="B767" s="41" t="s">
        <v>1420</v>
      </c>
      <c r="C767" s="41">
        <v>29348</v>
      </c>
      <c r="D767" s="41">
        <v>29900</v>
      </c>
      <c r="E767" s="41">
        <v>29900</v>
      </c>
      <c r="F767" s="41">
        <v>-552</v>
      </c>
      <c r="G767" s="48">
        <v>30701</v>
      </c>
    </row>
    <row r="768" spans="1:7" x14ac:dyDescent="0.25">
      <c r="A768" s="48">
        <v>307022022</v>
      </c>
      <c r="B768" s="41" t="s">
        <v>1422</v>
      </c>
      <c r="C768" s="41">
        <v>0</v>
      </c>
      <c r="D768" s="41">
        <v>0</v>
      </c>
      <c r="E768" s="41">
        <v>0</v>
      </c>
      <c r="F768" s="41">
        <v>0</v>
      </c>
      <c r="G768" s="48">
        <v>30702</v>
      </c>
    </row>
    <row r="769" spans="1:7" x14ac:dyDescent="0.25">
      <c r="A769" s="48">
        <v>307025141</v>
      </c>
      <c r="B769" s="41" t="s">
        <v>1424</v>
      </c>
      <c r="C769" s="41">
        <v>0</v>
      </c>
      <c r="D769" s="41">
        <v>0</v>
      </c>
      <c r="E769" s="41">
        <v>0</v>
      </c>
      <c r="F769" s="41">
        <v>0</v>
      </c>
      <c r="G769" s="48">
        <v>30702</v>
      </c>
    </row>
    <row r="770" spans="1:7" x14ac:dyDescent="0.25">
      <c r="A770" s="48">
        <v>399010100</v>
      </c>
      <c r="B770" s="41" t="s">
        <v>1426</v>
      </c>
      <c r="C770" s="41">
        <v>143367.21</v>
      </c>
      <c r="D770" s="41">
        <v>469100</v>
      </c>
      <c r="E770" s="41">
        <v>469100</v>
      </c>
      <c r="F770" s="41">
        <v>-325732.78999999998</v>
      </c>
      <c r="G770" s="48">
        <v>39901</v>
      </c>
    </row>
    <row r="771" spans="1:7" x14ac:dyDescent="0.25">
      <c r="A771" s="48">
        <v>399010101</v>
      </c>
      <c r="B771" s="41" t="s">
        <v>1428</v>
      </c>
      <c r="C771" s="41">
        <v>0</v>
      </c>
      <c r="D771" s="41">
        <v>0</v>
      </c>
      <c r="E771" s="41">
        <v>0</v>
      </c>
      <c r="F771" s="41">
        <v>0</v>
      </c>
      <c r="G771" s="48">
        <v>39901</v>
      </c>
    </row>
    <row r="772" spans="1:7" x14ac:dyDescent="0.25">
      <c r="A772" s="48">
        <v>399010102</v>
      </c>
      <c r="B772" s="41" t="s">
        <v>1430</v>
      </c>
      <c r="C772" s="41">
        <v>0</v>
      </c>
      <c r="D772" s="41">
        <v>0</v>
      </c>
      <c r="E772" s="41">
        <v>0</v>
      </c>
      <c r="F772" s="41">
        <v>0</v>
      </c>
      <c r="G772" s="48">
        <v>39901</v>
      </c>
    </row>
    <row r="773" spans="1:7" x14ac:dyDescent="0.25">
      <c r="A773" s="48">
        <v>399010103</v>
      </c>
      <c r="B773" s="41" t="s">
        <v>1432</v>
      </c>
      <c r="C773" s="41">
        <v>0</v>
      </c>
      <c r="D773" s="41">
        <v>0</v>
      </c>
      <c r="E773" s="41">
        <v>0</v>
      </c>
      <c r="F773" s="41">
        <v>0</v>
      </c>
      <c r="G773" s="48">
        <v>39901</v>
      </c>
    </row>
    <row r="774" spans="1:7" x14ac:dyDescent="0.25">
      <c r="A774" s="48">
        <v>399010120</v>
      </c>
      <c r="B774" s="41" t="s">
        <v>1434</v>
      </c>
      <c r="C774" s="41">
        <v>0</v>
      </c>
      <c r="D774" s="41">
        <v>0</v>
      </c>
      <c r="E774" s="41">
        <v>0</v>
      </c>
      <c r="F774" s="41">
        <v>0</v>
      </c>
      <c r="G774" s="48">
        <v>39901</v>
      </c>
    </row>
    <row r="775" spans="1:7" x14ac:dyDescent="0.25">
      <c r="A775" s="48">
        <v>399010150</v>
      </c>
      <c r="B775" s="41" t="s">
        <v>1436</v>
      </c>
      <c r="C775" s="41">
        <v>0</v>
      </c>
      <c r="D775" s="41">
        <v>0</v>
      </c>
      <c r="E775" s="41">
        <v>0</v>
      </c>
      <c r="F775" s="41">
        <v>0</v>
      </c>
      <c r="G775" s="48">
        <v>39901</v>
      </c>
    </row>
    <row r="776" spans="1:7" x14ac:dyDescent="0.25">
      <c r="A776" s="48">
        <v>399010200</v>
      </c>
      <c r="B776" s="41" t="s">
        <v>1438</v>
      </c>
      <c r="C776" s="41">
        <v>-11440</v>
      </c>
      <c r="D776" s="41">
        <v>0</v>
      </c>
      <c r="E776" s="41">
        <v>0</v>
      </c>
      <c r="F776" s="41">
        <v>-11440</v>
      </c>
      <c r="G776" s="48">
        <v>39901</v>
      </c>
    </row>
    <row r="777" spans="1:7" x14ac:dyDescent="0.25">
      <c r="A777" s="48">
        <v>399010700</v>
      </c>
      <c r="B777" s="41" t="s">
        <v>1440</v>
      </c>
      <c r="C777" s="41">
        <v>0</v>
      </c>
      <c r="D777" s="41">
        <v>0</v>
      </c>
      <c r="E777" s="41">
        <v>0</v>
      </c>
      <c r="F777" s="41">
        <v>0</v>
      </c>
      <c r="G777" s="48">
        <v>39901</v>
      </c>
    </row>
    <row r="778" spans="1:7" x14ac:dyDescent="0.25">
      <c r="A778" s="48">
        <v>399010800</v>
      </c>
      <c r="B778" s="41" t="s">
        <v>1442</v>
      </c>
      <c r="C778" s="41">
        <v>0</v>
      </c>
      <c r="D778" s="41">
        <v>0</v>
      </c>
      <c r="E778" s="41">
        <v>0</v>
      </c>
      <c r="F778" s="41">
        <v>0</v>
      </c>
      <c r="G778" s="48">
        <v>39901</v>
      </c>
    </row>
    <row r="779" spans="1:7" x14ac:dyDescent="0.25">
      <c r="A779" s="48">
        <v>399010930</v>
      </c>
      <c r="B779" s="41" t="s">
        <v>1444</v>
      </c>
      <c r="C779" s="41">
        <v>0</v>
      </c>
      <c r="D779" s="41">
        <v>400</v>
      </c>
      <c r="E779" s="41">
        <v>400</v>
      </c>
      <c r="F779" s="41">
        <v>-400</v>
      </c>
      <c r="G779" s="48">
        <v>39901</v>
      </c>
    </row>
    <row r="780" spans="1:7" x14ac:dyDescent="0.25">
      <c r="A780" s="48">
        <v>399010975</v>
      </c>
      <c r="B780" s="41" t="s">
        <v>1446</v>
      </c>
      <c r="C780" s="41">
        <v>0</v>
      </c>
      <c r="D780" s="41">
        <v>400</v>
      </c>
      <c r="E780" s="41">
        <v>400</v>
      </c>
      <c r="F780" s="41">
        <v>-400</v>
      </c>
      <c r="G780" s="48">
        <v>39901</v>
      </c>
    </row>
    <row r="781" spans="1:7" x14ac:dyDescent="0.25">
      <c r="A781" s="48">
        <v>399010981</v>
      </c>
      <c r="B781" s="41" t="s">
        <v>1448</v>
      </c>
      <c r="C781" s="41">
        <v>0</v>
      </c>
      <c r="D781" s="41">
        <v>0</v>
      </c>
      <c r="E781" s="41">
        <v>0</v>
      </c>
      <c r="F781" s="41">
        <v>0</v>
      </c>
      <c r="G781" s="48">
        <v>39901</v>
      </c>
    </row>
    <row r="782" spans="1:7" x14ac:dyDescent="0.25">
      <c r="A782" s="48">
        <v>399011640</v>
      </c>
      <c r="B782" s="41" t="s">
        <v>2755</v>
      </c>
      <c r="C782" s="41">
        <v>0</v>
      </c>
      <c r="D782" s="41">
        <v>0</v>
      </c>
      <c r="E782" s="41">
        <v>0</v>
      </c>
      <c r="F782" s="41">
        <v>0</v>
      </c>
      <c r="G782" s="48">
        <v>39901</v>
      </c>
    </row>
    <row r="783" spans="1:7" x14ac:dyDescent="0.25">
      <c r="A783" s="48">
        <v>399012000</v>
      </c>
      <c r="B783" s="41" t="s">
        <v>1450</v>
      </c>
      <c r="C783" s="41">
        <v>0</v>
      </c>
      <c r="D783" s="41">
        <v>300</v>
      </c>
      <c r="E783" s="41">
        <v>300</v>
      </c>
      <c r="F783" s="41">
        <v>-300</v>
      </c>
      <c r="G783" s="48">
        <v>39901</v>
      </c>
    </row>
    <row r="784" spans="1:7" x14ac:dyDescent="0.25">
      <c r="A784" s="48">
        <v>399012004</v>
      </c>
      <c r="B784" s="41" t="s">
        <v>1452</v>
      </c>
      <c r="C784" s="41">
        <v>0</v>
      </c>
      <c r="D784" s="41">
        <v>500</v>
      </c>
      <c r="E784" s="41">
        <v>500</v>
      </c>
      <c r="F784" s="41">
        <v>-500</v>
      </c>
      <c r="G784" s="48">
        <v>39901</v>
      </c>
    </row>
    <row r="785" spans="1:7" x14ac:dyDescent="0.25">
      <c r="A785" s="48">
        <v>399012022</v>
      </c>
      <c r="B785" s="41" t="s">
        <v>1454</v>
      </c>
      <c r="C785" s="41">
        <v>571</v>
      </c>
      <c r="D785" s="41">
        <v>500</v>
      </c>
      <c r="E785" s="41">
        <v>500</v>
      </c>
      <c r="F785" s="41">
        <v>71</v>
      </c>
      <c r="G785" s="48">
        <v>39901</v>
      </c>
    </row>
    <row r="786" spans="1:7" x14ac:dyDescent="0.25">
      <c r="A786" s="48">
        <v>399012408</v>
      </c>
      <c r="B786" s="41" t="s">
        <v>2756</v>
      </c>
      <c r="C786" s="41">
        <v>0</v>
      </c>
      <c r="D786" s="41">
        <v>0</v>
      </c>
      <c r="E786" s="41">
        <v>0</v>
      </c>
      <c r="F786" s="41">
        <v>0</v>
      </c>
      <c r="G786" s="48">
        <v>39901</v>
      </c>
    </row>
    <row r="787" spans="1:7" x14ac:dyDescent="0.25">
      <c r="A787" s="48">
        <v>399012421</v>
      </c>
      <c r="B787" s="41" t="s">
        <v>1456</v>
      </c>
      <c r="C787" s="41">
        <v>0</v>
      </c>
      <c r="D787" s="41">
        <v>0</v>
      </c>
      <c r="E787" s="41">
        <v>0</v>
      </c>
      <c r="F787" s="41">
        <v>0</v>
      </c>
      <c r="G787" s="48">
        <v>39901</v>
      </c>
    </row>
    <row r="788" spans="1:7" x14ac:dyDescent="0.25">
      <c r="A788" s="48">
        <v>399012422</v>
      </c>
      <c r="B788" s="41" t="s">
        <v>1458</v>
      </c>
      <c r="C788" s="41">
        <v>3961.4</v>
      </c>
      <c r="D788" s="41">
        <v>0</v>
      </c>
      <c r="E788" s="41">
        <v>0</v>
      </c>
      <c r="F788" s="41">
        <v>3961.4</v>
      </c>
      <c r="G788" s="48">
        <v>39901</v>
      </c>
    </row>
    <row r="789" spans="1:7" x14ac:dyDescent="0.25">
      <c r="A789" s="48">
        <v>399012423</v>
      </c>
      <c r="B789" s="41" t="s">
        <v>2757</v>
      </c>
      <c r="C789" s="41">
        <v>0</v>
      </c>
      <c r="D789" s="41">
        <v>0</v>
      </c>
      <c r="E789" s="41">
        <v>0</v>
      </c>
      <c r="F789" s="41">
        <v>0</v>
      </c>
      <c r="G789" s="48">
        <v>39901</v>
      </c>
    </row>
    <row r="790" spans="1:7" x14ac:dyDescent="0.25">
      <c r="A790" s="48">
        <v>399012424</v>
      </c>
      <c r="B790" s="41" t="s">
        <v>1460</v>
      </c>
      <c r="C790" s="41">
        <v>0</v>
      </c>
      <c r="D790" s="41">
        <v>0</v>
      </c>
      <c r="E790" s="41">
        <v>0</v>
      </c>
      <c r="F790" s="41">
        <v>0</v>
      </c>
      <c r="G790" s="48">
        <v>39901</v>
      </c>
    </row>
    <row r="791" spans="1:7" x14ac:dyDescent="0.25">
      <c r="A791" s="48">
        <v>399012428</v>
      </c>
      <c r="B791" s="41" t="s">
        <v>1462</v>
      </c>
      <c r="C791" s="41">
        <v>0</v>
      </c>
      <c r="D791" s="41">
        <v>0</v>
      </c>
      <c r="E791" s="41">
        <v>0</v>
      </c>
      <c r="F791" s="41">
        <v>0</v>
      </c>
      <c r="G791" s="48">
        <v>39901</v>
      </c>
    </row>
    <row r="792" spans="1:7" x14ac:dyDescent="0.25">
      <c r="A792" s="48">
        <v>399012429</v>
      </c>
      <c r="B792" s="41" t="s">
        <v>1464</v>
      </c>
      <c r="C792" s="41">
        <v>0</v>
      </c>
      <c r="D792" s="41">
        <v>0</v>
      </c>
      <c r="E792" s="41">
        <v>0</v>
      </c>
      <c r="F792" s="41">
        <v>0</v>
      </c>
      <c r="G792" s="48">
        <v>39901</v>
      </c>
    </row>
    <row r="793" spans="1:7" x14ac:dyDescent="0.25">
      <c r="A793" s="48">
        <v>399012430</v>
      </c>
      <c r="B793" s="41" t="s">
        <v>1466</v>
      </c>
      <c r="C793" s="41">
        <v>0</v>
      </c>
      <c r="D793" s="41">
        <v>0</v>
      </c>
      <c r="E793" s="41">
        <v>0</v>
      </c>
      <c r="F793" s="41">
        <v>0</v>
      </c>
      <c r="G793" s="48">
        <v>39901</v>
      </c>
    </row>
    <row r="794" spans="1:7" x14ac:dyDescent="0.25">
      <c r="A794" s="48">
        <v>399012432</v>
      </c>
      <c r="B794" s="41" t="s">
        <v>1468</v>
      </c>
      <c r="C794" s="41">
        <v>0</v>
      </c>
      <c r="D794" s="41">
        <v>0</v>
      </c>
      <c r="E794" s="41">
        <v>0</v>
      </c>
      <c r="F794" s="41">
        <v>0</v>
      </c>
      <c r="G794" s="48">
        <v>39901</v>
      </c>
    </row>
    <row r="795" spans="1:7" x14ac:dyDescent="0.25">
      <c r="A795" s="48">
        <v>399012440</v>
      </c>
      <c r="B795" s="41" t="s">
        <v>1470</v>
      </c>
      <c r="C795" s="41">
        <v>0</v>
      </c>
      <c r="D795" s="41">
        <v>0</v>
      </c>
      <c r="E795" s="41">
        <v>0</v>
      </c>
      <c r="F795" s="41">
        <v>0</v>
      </c>
      <c r="G795" s="48">
        <v>39901</v>
      </c>
    </row>
    <row r="796" spans="1:7" x14ac:dyDescent="0.25">
      <c r="A796" s="48">
        <v>399012500</v>
      </c>
      <c r="B796" s="41" t="s">
        <v>1472</v>
      </c>
      <c r="C796" s="41">
        <v>0</v>
      </c>
      <c r="D796" s="41">
        <v>800</v>
      </c>
      <c r="E796" s="41">
        <v>800</v>
      </c>
      <c r="F796" s="41">
        <v>-800</v>
      </c>
      <c r="G796" s="48">
        <v>39901</v>
      </c>
    </row>
    <row r="797" spans="1:7" x14ac:dyDescent="0.25">
      <c r="A797" s="48">
        <v>399012510</v>
      </c>
      <c r="B797" s="41" t="s">
        <v>1474</v>
      </c>
      <c r="C797" s="41">
        <v>0</v>
      </c>
      <c r="D797" s="41">
        <v>0</v>
      </c>
      <c r="E797" s="41">
        <v>0</v>
      </c>
      <c r="F797" s="41">
        <v>0</v>
      </c>
      <c r="G797" s="48">
        <v>39901</v>
      </c>
    </row>
    <row r="798" spans="1:7" x14ac:dyDescent="0.25">
      <c r="A798" s="48">
        <v>399012524</v>
      </c>
      <c r="B798" s="41" t="s">
        <v>1476</v>
      </c>
      <c r="C798" s="41">
        <v>0</v>
      </c>
      <c r="D798" s="41">
        <v>0</v>
      </c>
      <c r="E798" s="41">
        <v>0</v>
      </c>
      <c r="F798" s="41">
        <v>0</v>
      </c>
      <c r="G798" s="48">
        <v>39901</v>
      </c>
    </row>
    <row r="799" spans="1:7" x14ac:dyDescent="0.25">
      <c r="A799" s="48">
        <v>399012701</v>
      </c>
      <c r="B799" s="41" t="s">
        <v>1478</v>
      </c>
      <c r="C799" s="41">
        <v>0</v>
      </c>
      <c r="D799" s="41">
        <v>0</v>
      </c>
      <c r="E799" s="41">
        <v>0</v>
      </c>
      <c r="F799" s="41">
        <v>0</v>
      </c>
      <c r="G799" s="48">
        <v>39901</v>
      </c>
    </row>
    <row r="800" spans="1:7" x14ac:dyDescent="0.25">
      <c r="A800" s="48">
        <v>399012703</v>
      </c>
      <c r="B800" s="41" t="s">
        <v>1480</v>
      </c>
      <c r="C800" s="41">
        <v>0</v>
      </c>
      <c r="D800" s="41">
        <v>0</v>
      </c>
      <c r="E800" s="41">
        <v>0</v>
      </c>
      <c r="F800" s="41">
        <v>0</v>
      </c>
      <c r="G800" s="48">
        <v>39901</v>
      </c>
    </row>
    <row r="801" spans="1:7" x14ac:dyDescent="0.25">
      <c r="A801" s="48">
        <v>399012706</v>
      </c>
      <c r="B801" s="41" t="s">
        <v>1482</v>
      </c>
      <c r="C801" s="41">
        <v>0</v>
      </c>
      <c r="D801" s="41">
        <v>400</v>
      </c>
      <c r="E801" s="41">
        <v>400</v>
      </c>
      <c r="F801" s="41">
        <v>-400</v>
      </c>
      <c r="G801" s="48">
        <v>39901</v>
      </c>
    </row>
    <row r="802" spans="1:7" x14ac:dyDescent="0.25">
      <c r="A802" s="48">
        <v>399012801</v>
      </c>
      <c r="B802" s="41" t="s">
        <v>1484</v>
      </c>
      <c r="C802" s="41">
        <v>1240</v>
      </c>
      <c r="D802" s="41">
        <v>1000</v>
      </c>
      <c r="E802" s="41">
        <v>1000</v>
      </c>
      <c r="F802" s="41">
        <v>240</v>
      </c>
      <c r="G802" s="48">
        <v>39901</v>
      </c>
    </row>
    <row r="803" spans="1:7" x14ac:dyDescent="0.25">
      <c r="A803" s="48">
        <v>399013051</v>
      </c>
      <c r="B803" s="41" t="s">
        <v>2742</v>
      </c>
      <c r="C803" s="41">
        <v>0</v>
      </c>
      <c r="D803" s="41">
        <v>0</v>
      </c>
      <c r="E803" s="41">
        <v>0</v>
      </c>
      <c r="F803" s="41">
        <v>0</v>
      </c>
      <c r="G803" s="48">
        <v>39901</v>
      </c>
    </row>
    <row r="804" spans="1:7" x14ac:dyDescent="0.25">
      <c r="A804" s="48">
        <v>399013081</v>
      </c>
      <c r="B804" s="41" t="s">
        <v>1486</v>
      </c>
      <c r="C804" s="41">
        <v>0</v>
      </c>
      <c r="D804" s="41">
        <v>0</v>
      </c>
      <c r="E804" s="41">
        <v>0</v>
      </c>
      <c r="F804" s="41">
        <v>0</v>
      </c>
      <c r="G804" s="48">
        <v>39901</v>
      </c>
    </row>
    <row r="805" spans="1:7" x14ac:dyDescent="0.25">
      <c r="A805" s="48">
        <v>399014600</v>
      </c>
      <c r="B805" s="41" t="s">
        <v>1488</v>
      </c>
      <c r="C805" s="41">
        <v>0</v>
      </c>
      <c r="D805" s="41">
        <v>0</v>
      </c>
      <c r="E805" s="41">
        <v>0</v>
      </c>
      <c r="F805" s="41">
        <v>0</v>
      </c>
      <c r="G805" s="48">
        <v>39901</v>
      </c>
    </row>
    <row r="806" spans="1:7" x14ac:dyDescent="0.25">
      <c r="A806" s="48">
        <v>399014610</v>
      </c>
      <c r="B806" s="41" t="s">
        <v>1490</v>
      </c>
      <c r="C806" s="41">
        <v>0</v>
      </c>
      <c r="D806" s="41">
        <v>0</v>
      </c>
      <c r="E806" s="41">
        <v>0</v>
      </c>
      <c r="F806" s="41">
        <v>0</v>
      </c>
      <c r="G806" s="48">
        <v>39901</v>
      </c>
    </row>
    <row r="807" spans="1:7" x14ac:dyDescent="0.25">
      <c r="A807" s="48">
        <v>399014612</v>
      </c>
      <c r="B807" s="41" t="s">
        <v>1492</v>
      </c>
      <c r="C807" s="41">
        <v>0</v>
      </c>
      <c r="D807" s="41">
        <v>0</v>
      </c>
      <c r="E807" s="41">
        <v>0</v>
      </c>
      <c r="F807" s="41">
        <v>0</v>
      </c>
      <c r="G807" s="48">
        <v>39901</v>
      </c>
    </row>
    <row r="808" spans="1:7" x14ac:dyDescent="0.25">
      <c r="A808" s="48">
        <v>399014618</v>
      </c>
      <c r="B808" s="41" t="s">
        <v>1494</v>
      </c>
      <c r="C808" s="41">
        <v>0</v>
      </c>
      <c r="D808" s="41">
        <v>0</v>
      </c>
      <c r="E808" s="41">
        <v>0</v>
      </c>
      <c r="F808" s="41">
        <v>0</v>
      </c>
      <c r="G808" s="48">
        <v>39901</v>
      </c>
    </row>
    <row r="809" spans="1:7" x14ac:dyDescent="0.25">
      <c r="A809" s="48">
        <v>399014619</v>
      </c>
      <c r="B809" s="41" t="s">
        <v>1496</v>
      </c>
      <c r="C809" s="41">
        <v>0</v>
      </c>
      <c r="D809" s="41">
        <v>0</v>
      </c>
      <c r="E809" s="41">
        <v>0</v>
      </c>
      <c r="F809" s="41">
        <v>0</v>
      </c>
      <c r="G809" s="48">
        <v>39901</v>
      </c>
    </row>
    <row r="810" spans="1:7" x14ac:dyDescent="0.25">
      <c r="A810" s="48">
        <v>399014621</v>
      </c>
      <c r="B810" s="41" t="s">
        <v>1498</v>
      </c>
      <c r="C810" s="41">
        <v>0</v>
      </c>
      <c r="D810" s="41">
        <v>0</v>
      </c>
      <c r="E810" s="41">
        <v>0</v>
      </c>
      <c r="F810" s="41">
        <v>0</v>
      </c>
      <c r="G810" s="48">
        <v>39901</v>
      </c>
    </row>
    <row r="811" spans="1:7" x14ac:dyDescent="0.25">
      <c r="A811" s="48">
        <v>399015156</v>
      </c>
      <c r="B811" s="41" t="s">
        <v>1500</v>
      </c>
      <c r="C811" s="41">
        <v>52071.18</v>
      </c>
      <c r="D811" s="41">
        <v>0</v>
      </c>
      <c r="E811" s="41">
        <v>0</v>
      </c>
      <c r="F811" s="41">
        <v>52071.18</v>
      </c>
      <c r="G811" s="48">
        <v>39901</v>
      </c>
    </row>
    <row r="812" spans="1:7" x14ac:dyDescent="0.25">
      <c r="A812" s="48">
        <v>399016010</v>
      </c>
      <c r="B812" s="41" t="s">
        <v>1502</v>
      </c>
      <c r="C812" s="41">
        <v>0</v>
      </c>
      <c r="D812" s="41">
        <v>0</v>
      </c>
      <c r="E812" s="41">
        <v>0</v>
      </c>
      <c r="F812" s="41">
        <v>0</v>
      </c>
      <c r="G812" s="48">
        <v>39901</v>
      </c>
    </row>
    <row r="813" spans="1:7" x14ac:dyDescent="0.25">
      <c r="A813" s="48">
        <v>399019053</v>
      </c>
      <c r="B813" s="41" t="s">
        <v>1504</v>
      </c>
      <c r="C813" s="41">
        <v>0</v>
      </c>
      <c r="D813" s="41">
        <v>0</v>
      </c>
      <c r="E813" s="41">
        <v>0</v>
      </c>
      <c r="F813" s="41">
        <v>0</v>
      </c>
      <c r="G813" s="48">
        <v>39901</v>
      </c>
    </row>
    <row r="814" spans="1:7" x14ac:dyDescent="0.25">
      <c r="A814" s="48">
        <v>399019066</v>
      </c>
      <c r="B814" s="41" t="s">
        <v>1506</v>
      </c>
      <c r="C814" s="41">
        <v>0</v>
      </c>
      <c r="D814" s="41">
        <v>0</v>
      </c>
      <c r="E814" s="41">
        <v>0</v>
      </c>
      <c r="F814" s="41">
        <v>0</v>
      </c>
      <c r="G814" s="48">
        <v>39901</v>
      </c>
    </row>
    <row r="815" spans="1:7" x14ac:dyDescent="0.25">
      <c r="A815" s="48">
        <v>399019801</v>
      </c>
      <c r="B815" s="41" t="s">
        <v>1508</v>
      </c>
      <c r="C815" s="41">
        <v>0</v>
      </c>
      <c r="D815" s="41">
        <v>0</v>
      </c>
      <c r="E815" s="41">
        <v>0</v>
      </c>
      <c r="F815" s="41">
        <v>0</v>
      </c>
      <c r="G815" s="48">
        <v>39901</v>
      </c>
    </row>
    <row r="816" spans="1:7" x14ac:dyDescent="0.25">
      <c r="A816" s="48">
        <v>399019802</v>
      </c>
      <c r="B816" s="41" t="s">
        <v>1510</v>
      </c>
      <c r="C816" s="41">
        <v>0</v>
      </c>
      <c r="D816" s="41">
        <v>0</v>
      </c>
      <c r="E816" s="41">
        <v>0</v>
      </c>
      <c r="F816" s="41">
        <v>0</v>
      </c>
      <c r="G816" s="48">
        <v>39901</v>
      </c>
    </row>
    <row r="817" spans="1:7" x14ac:dyDescent="0.25">
      <c r="A817" s="48">
        <v>399019850</v>
      </c>
      <c r="B817" s="41" t="s">
        <v>1512</v>
      </c>
      <c r="C817" s="41">
        <v>0</v>
      </c>
      <c r="D817" s="41">
        <v>0</v>
      </c>
      <c r="E817" s="41">
        <v>0</v>
      </c>
      <c r="F817" s="41">
        <v>0</v>
      </c>
      <c r="G817" s="48">
        <v>39901</v>
      </c>
    </row>
    <row r="818" spans="1:7" x14ac:dyDescent="0.25">
      <c r="A818" s="48">
        <v>399020100</v>
      </c>
      <c r="B818" s="41" t="s">
        <v>1514</v>
      </c>
      <c r="C818" s="41">
        <v>40647.78</v>
      </c>
      <c r="D818" s="41">
        <v>106300</v>
      </c>
      <c r="E818" s="41">
        <v>106300</v>
      </c>
      <c r="F818" s="41">
        <v>-65652.22</v>
      </c>
      <c r="G818" s="48">
        <v>39902</v>
      </c>
    </row>
    <row r="819" spans="1:7" x14ac:dyDescent="0.25">
      <c r="A819" s="48">
        <v>399020101</v>
      </c>
      <c r="B819" s="41" t="s">
        <v>1516</v>
      </c>
      <c r="C819" s="41">
        <v>0</v>
      </c>
      <c r="D819" s="41">
        <v>0</v>
      </c>
      <c r="E819" s="41">
        <v>0</v>
      </c>
      <c r="F819" s="41">
        <v>0</v>
      </c>
      <c r="G819" s="48">
        <v>39902</v>
      </c>
    </row>
    <row r="820" spans="1:7" x14ac:dyDescent="0.25">
      <c r="A820" s="48">
        <v>399020102</v>
      </c>
      <c r="B820" s="41" t="s">
        <v>1518</v>
      </c>
      <c r="C820" s="41">
        <v>0</v>
      </c>
      <c r="D820" s="41">
        <v>0</v>
      </c>
      <c r="E820" s="41">
        <v>0</v>
      </c>
      <c r="F820" s="41">
        <v>0</v>
      </c>
      <c r="G820" s="48">
        <v>39902</v>
      </c>
    </row>
    <row r="821" spans="1:7" x14ac:dyDescent="0.25">
      <c r="A821" s="48">
        <v>399020103</v>
      </c>
      <c r="B821" s="41" t="s">
        <v>1520</v>
      </c>
      <c r="C821" s="41">
        <v>0</v>
      </c>
      <c r="D821" s="41">
        <v>0</v>
      </c>
      <c r="E821" s="41">
        <v>0</v>
      </c>
      <c r="F821" s="41">
        <v>0</v>
      </c>
      <c r="G821" s="48">
        <v>39902</v>
      </c>
    </row>
    <row r="822" spans="1:7" x14ac:dyDescent="0.25">
      <c r="A822" s="48">
        <v>399020110</v>
      </c>
      <c r="B822" s="41" t="s">
        <v>1522</v>
      </c>
      <c r="C822" s="41">
        <v>0</v>
      </c>
      <c r="D822" s="41">
        <v>0</v>
      </c>
      <c r="E822" s="41">
        <v>0</v>
      </c>
      <c r="F822" s="41">
        <v>0</v>
      </c>
      <c r="G822" s="48">
        <v>39902</v>
      </c>
    </row>
    <row r="823" spans="1:7" x14ac:dyDescent="0.25">
      <c r="A823" s="48">
        <v>399020120</v>
      </c>
      <c r="B823" s="41" t="s">
        <v>1524</v>
      </c>
      <c r="C823" s="41">
        <v>0</v>
      </c>
      <c r="D823" s="41">
        <v>0</v>
      </c>
      <c r="E823" s="41">
        <v>0</v>
      </c>
      <c r="F823" s="41">
        <v>0</v>
      </c>
      <c r="G823" s="48">
        <v>39902</v>
      </c>
    </row>
    <row r="824" spans="1:7" x14ac:dyDescent="0.25">
      <c r="A824" s="48">
        <v>399020150</v>
      </c>
      <c r="B824" s="41" t="s">
        <v>1526</v>
      </c>
      <c r="C824" s="41">
        <v>0</v>
      </c>
      <c r="D824" s="41">
        <v>0</v>
      </c>
      <c r="E824" s="41">
        <v>0</v>
      </c>
      <c r="F824" s="41">
        <v>0</v>
      </c>
      <c r="G824" s="48">
        <v>39902</v>
      </c>
    </row>
    <row r="825" spans="1:7" x14ac:dyDescent="0.25">
      <c r="A825" s="48">
        <v>399020200</v>
      </c>
      <c r="B825" s="41" t="s">
        <v>1528</v>
      </c>
      <c r="C825" s="41">
        <v>8500</v>
      </c>
      <c r="D825" s="41">
        <v>0</v>
      </c>
      <c r="E825" s="41">
        <v>0</v>
      </c>
      <c r="F825" s="41">
        <v>8500</v>
      </c>
      <c r="G825" s="48">
        <v>39902</v>
      </c>
    </row>
    <row r="826" spans="1:7" x14ac:dyDescent="0.25">
      <c r="A826" s="48">
        <v>399020700</v>
      </c>
      <c r="B826" s="41" t="s">
        <v>1530</v>
      </c>
      <c r="C826" s="41">
        <v>0</v>
      </c>
      <c r="D826" s="41">
        <v>0</v>
      </c>
      <c r="E826" s="41">
        <v>0</v>
      </c>
      <c r="F826" s="41">
        <v>0</v>
      </c>
      <c r="G826" s="48">
        <v>39902</v>
      </c>
    </row>
    <row r="827" spans="1:7" x14ac:dyDescent="0.25">
      <c r="A827" s="48">
        <v>399020800</v>
      </c>
      <c r="B827" s="41" t="s">
        <v>1532</v>
      </c>
      <c r="C827" s="41">
        <v>35</v>
      </c>
      <c r="D827" s="41">
        <v>0</v>
      </c>
      <c r="E827" s="41">
        <v>0</v>
      </c>
      <c r="F827" s="41">
        <v>35</v>
      </c>
      <c r="G827" s="48">
        <v>39902</v>
      </c>
    </row>
    <row r="828" spans="1:7" x14ac:dyDescent="0.25">
      <c r="A828" s="48">
        <v>399020930</v>
      </c>
      <c r="B828" s="41" t="s">
        <v>1534</v>
      </c>
      <c r="C828" s="41">
        <v>0</v>
      </c>
      <c r="D828" s="41">
        <v>500</v>
      </c>
      <c r="E828" s="41">
        <v>500</v>
      </c>
      <c r="F828" s="41">
        <v>-500</v>
      </c>
      <c r="G828" s="48">
        <v>39902</v>
      </c>
    </row>
    <row r="829" spans="1:7" x14ac:dyDescent="0.25">
      <c r="A829" s="48">
        <v>399020970</v>
      </c>
      <c r="B829" s="41" t="s">
        <v>1536</v>
      </c>
      <c r="C829" s="41">
        <v>0</v>
      </c>
      <c r="D829" s="41">
        <v>2000</v>
      </c>
      <c r="E829" s="41">
        <v>2000</v>
      </c>
      <c r="F829" s="41">
        <v>-2000</v>
      </c>
      <c r="G829" s="48">
        <v>39902</v>
      </c>
    </row>
    <row r="830" spans="1:7" x14ac:dyDescent="0.25">
      <c r="A830" s="48">
        <v>399020975</v>
      </c>
      <c r="B830" s="41" t="s">
        <v>1538</v>
      </c>
      <c r="C830" s="41">
        <v>244.5</v>
      </c>
      <c r="D830" s="41">
        <v>200</v>
      </c>
      <c r="E830" s="41">
        <v>200</v>
      </c>
      <c r="F830" s="41">
        <v>44.5</v>
      </c>
      <c r="G830" s="48">
        <v>39902</v>
      </c>
    </row>
    <row r="831" spans="1:7" x14ac:dyDescent="0.25">
      <c r="A831" s="48">
        <v>399020976</v>
      </c>
      <c r="B831" s="41" t="s">
        <v>1540</v>
      </c>
      <c r="C831" s="41">
        <v>0</v>
      </c>
      <c r="D831" s="41">
        <v>2400</v>
      </c>
      <c r="E831" s="41">
        <v>2400</v>
      </c>
      <c r="F831" s="41">
        <v>-2400</v>
      </c>
      <c r="G831" s="48">
        <v>39902</v>
      </c>
    </row>
    <row r="832" spans="1:7" x14ac:dyDescent="0.25">
      <c r="A832" s="48">
        <v>399020981</v>
      </c>
      <c r="B832" s="41" t="s">
        <v>1542</v>
      </c>
      <c r="C832" s="41">
        <v>200</v>
      </c>
      <c r="D832" s="41">
        <v>-500</v>
      </c>
      <c r="E832" s="41">
        <v>-500</v>
      </c>
      <c r="F832" s="41">
        <v>700</v>
      </c>
      <c r="G832" s="48">
        <v>39902</v>
      </c>
    </row>
    <row r="833" spans="1:7" x14ac:dyDescent="0.25">
      <c r="A833" s="48">
        <v>399020982</v>
      </c>
      <c r="B833" s="41" t="s">
        <v>1544</v>
      </c>
      <c r="C833" s="41">
        <v>0</v>
      </c>
      <c r="D833" s="41">
        <v>0</v>
      </c>
      <c r="E833" s="41">
        <v>0</v>
      </c>
      <c r="F833" s="41">
        <v>0</v>
      </c>
      <c r="G833" s="48">
        <v>39902</v>
      </c>
    </row>
    <row r="834" spans="1:7" x14ac:dyDescent="0.25">
      <c r="A834" s="48">
        <v>399020985</v>
      </c>
      <c r="B834" s="41" t="s">
        <v>1546</v>
      </c>
      <c r="C834" s="41">
        <v>86.5</v>
      </c>
      <c r="D834" s="41">
        <v>6000</v>
      </c>
      <c r="E834" s="41">
        <v>6000</v>
      </c>
      <c r="F834" s="41">
        <v>-5913.5</v>
      </c>
      <c r="G834" s="48">
        <v>39902</v>
      </c>
    </row>
    <row r="835" spans="1:7" x14ac:dyDescent="0.25">
      <c r="A835" s="48">
        <v>399022000</v>
      </c>
      <c r="B835" s="41" t="s">
        <v>1548</v>
      </c>
      <c r="C835" s="41">
        <v>4331.59</v>
      </c>
      <c r="D835" s="41">
        <v>600</v>
      </c>
      <c r="E835" s="41">
        <v>600</v>
      </c>
      <c r="F835" s="41">
        <v>3731.59</v>
      </c>
      <c r="G835" s="48">
        <v>39902</v>
      </c>
    </row>
    <row r="836" spans="1:7" x14ac:dyDescent="0.25">
      <c r="A836" s="48">
        <v>399022003</v>
      </c>
      <c r="B836" s="41" t="s">
        <v>1550</v>
      </c>
      <c r="C836" s="41">
        <v>0</v>
      </c>
      <c r="D836" s="41">
        <v>0</v>
      </c>
      <c r="E836" s="41">
        <v>0</v>
      </c>
      <c r="F836" s="41">
        <v>0</v>
      </c>
      <c r="G836" s="48">
        <v>39902</v>
      </c>
    </row>
    <row r="837" spans="1:7" x14ac:dyDescent="0.25">
      <c r="A837" s="48">
        <v>399022004</v>
      </c>
      <c r="B837" s="41" t="s">
        <v>1552</v>
      </c>
      <c r="C837" s="41">
        <v>42842.76</v>
      </c>
      <c r="D837" s="41">
        <v>20900</v>
      </c>
      <c r="E837" s="41">
        <v>20900</v>
      </c>
      <c r="F837" s="41">
        <v>21942.76</v>
      </c>
      <c r="G837" s="48">
        <v>39902</v>
      </c>
    </row>
    <row r="838" spans="1:7" x14ac:dyDescent="0.25">
      <c r="A838" s="48">
        <v>399022022</v>
      </c>
      <c r="B838" s="41" t="s">
        <v>1554</v>
      </c>
      <c r="C838" s="41">
        <v>980</v>
      </c>
      <c r="D838" s="41">
        <v>500</v>
      </c>
      <c r="E838" s="41">
        <v>500</v>
      </c>
      <c r="F838" s="41">
        <v>480</v>
      </c>
      <c r="G838" s="48">
        <v>39902</v>
      </c>
    </row>
    <row r="839" spans="1:7" x14ac:dyDescent="0.25">
      <c r="A839" s="48">
        <v>399022400</v>
      </c>
      <c r="B839" s="41" t="s">
        <v>1556</v>
      </c>
      <c r="C839" s="41">
        <v>4008.68</v>
      </c>
      <c r="D839" s="41">
        <v>10000</v>
      </c>
      <c r="E839" s="41">
        <v>10000</v>
      </c>
      <c r="F839" s="41">
        <v>-5991.32</v>
      </c>
      <c r="G839" s="48">
        <v>39902</v>
      </c>
    </row>
    <row r="840" spans="1:7" x14ac:dyDescent="0.25">
      <c r="A840" s="48">
        <v>399022408</v>
      </c>
      <c r="B840" s="41" t="s">
        <v>1558</v>
      </c>
      <c r="C840" s="41">
        <v>0</v>
      </c>
      <c r="D840" s="41">
        <v>0</v>
      </c>
      <c r="E840" s="41">
        <v>0</v>
      </c>
      <c r="F840" s="41">
        <v>0</v>
      </c>
      <c r="G840" s="48">
        <v>39902</v>
      </c>
    </row>
    <row r="841" spans="1:7" x14ac:dyDescent="0.25">
      <c r="A841" s="48">
        <v>399022421</v>
      </c>
      <c r="B841" s="41" t="s">
        <v>1560</v>
      </c>
      <c r="C841" s="41">
        <v>0</v>
      </c>
      <c r="D841" s="41">
        <v>800</v>
      </c>
      <c r="E841" s="41">
        <v>800</v>
      </c>
      <c r="F841" s="41">
        <v>-800</v>
      </c>
      <c r="G841" s="48">
        <v>39902</v>
      </c>
    </row>
    <row r="842" spans="1:7" x14ac:dyDescent="0.25">
      <c r="A842" s="48">
        <v>399022422</v>
      </c>
      <c r="B842" s="41" t="s">
        <v>1562</v>
      </c>
      <c r="C842" s="41">
        <v>0</v>
      </c>
      <c r="D842" s="41">
        <v>0</v>
      </c>
      <c r="E842" s="41">
        <v>0</v>
      </c>
      <c r="F842" s="41">
        <v>0</v>
      </c>
      <c r="G842" s="48">
        <v>39902</v>
      </c>
    </row>
    <row r="843" spans="1:7" x14ac:dyDescent="0.25">
      <c r="A843" s="48">
        <v>399022423</v>
      </c>
      <c r="B843" s="41" t="s">
        <v>1564</v>
      </c>
      <c r="C843" s="41">
        <v>3237.02</v>
      </c>
      <c r="D843" s="41">
        <v>8000</v>
      </c>
      <c r="E843" s="41">
        <v>8000</v>
      </c>
      <c r="F843" s="41">
        <v>-4762.9799999999996</v>
      </c>
      <c r="G843" s="48">
        <v>39902</v>
      </c>
    </row>
    <row r="844" spans="1:7" x14ac:dyDescent="0.25">
      <c r="A844" s="48">
        <v>399022429</v>
      </c>
      <c r="B844" s="41" t="s">
        <v>1566</v>
      </c>
      <c r="C844" s="41">
        <v>0</v>
      </c>
      <c r="D844" s="41">
        <v>0</v>
      </c>
      <c r="E844" s="41">
        <v>0</v>
      </c>
      <c r="F844" s="41">
        <v>0</v>
      </c>
      <c r="G844" s="48">
        <v>39902</v>
      </c>
    </row>
    <row r="845" spans="1:7" x14ac:dyDescent="0.25">
      <c r="A845" s="48">
        <v>399022432</v>
      </c>
      <c r="B845" s="41" t="s">
        <v>1568</v>
      </c>
      <c r="C845" s="41">
        <v>0</v>
      </c>
      <c r="D845" s="41">
        <v>0</v>
      </c>
      <c r="E845" s="41">
        <v>0</v>
      </c>
      <c r="F845" s="41">
        <v>0</v>
      </c>
      <c r="G845" s="48">
        <v>39902</v>
      </c>
    </row>
    <row r="846" spans="1:7" x14ac:dyDescent="0.25">
      <c r="A846" s="48">
        <v>399022435</v>
      </c>
      <c r="B846" s="41" t="s">
        <v>1570</v>
      </c>
      <c r="C846" s="41">
        <v>0</v>
      </c>
      <c r="D846" s="41">
        <v>0</v>
      </c>
      <c r="E846" s="41">
        <v>0</v>
      </c>
      <c r="F846" s="41">
        <v>0</v>
      </c>
      <c r="G846" s="48">
        <v>39902</v>
      </c>
    </row>
    <row r="847" spans="1:7" x14ac:dyDescent="0.25">
      <c r="A847" s="48">
        <v>399022500</v>
      </c>
      <c r="B847" s="41" t="s">
        <v>1572</v>
      </c>
      <c r="C847" s="41">
        <v>15.88</v>
      </c>
      <c r="D847" s="41">
        <v>1000</v>
      </c>
      <c r="E847" s="41">
        <v>1000</v>
      </c>
      <c r="F847" s="41">
        <v>-984.12</v>
      </c>
      <c r="G847" s="48">
        <v>39902</v>
      </c>
    </row>
    <row r="848" spans="1:7" x14ac:dyDescent="0.25">
      <c r="A848" s="48">
        <v>399022510</v>
      </c>
      <c r="B848" s="41" t="s">
        <v>1574</v>
      </c>
      <c r="C848" s="41">
        <v>0</v>
      </c>
      <c r="D848" s="41">
        <v>0</v>
      </c>
      <c r="E848" s="41">
        <v>0</v>
      </c>
      <c r="F848" s="41">
        <v>0</v>
      </c>
      <c r="G848" s="48">
        <v>39902</v>
      </c>
    </row>
    <row r="849" spans="1:7" x14ac:dyDescent="0.25">
      <c r="A849" s="48">
        <v>399022524</v>
      </c>
      <c r="B849" s="41" t="s">
        <v>1576</v>
      </c>
      <c r="C849" s="41">
        <v>0</v>
      </c>
      <c r="D849" s="41">
        <v>0</v>
      </c>
      <c r="E849" s="41">
        <v>0</v>
      </c>
      <c r="F849" s="41">
        <v>0</v>
      </c>
      <c r="G849" s="48">
        <v>39902</v>
      </c>
    </row>
    <row r="850" spans="1:7" x14ac:dyDescent="0.25">
      <c r="A850" s="48">
        <v>399022701</v>
      </c>
      <c r="B850" s="41" t="s">
        <v>1578</v>
      </c>
      <c r="C850" s="41">
        <v>0</v>
      </c>
      <c r="D850" s="41">
        <v>0</v>
      </c>
      <c r="E850" s="41">
        <v>0</v>
      </c>
      <c r="F850" s="41">
        <v>0</v>
      </c>
      <c r="G850" s="48">
        <v>39902</v>
      </c>
    </row>
    <row r="851" spans="1:7" x14ac:dyDescent="0.25">
      <c r="A851" s="48">
        <v>399022703</v>
      </c>
      <c r="B851" s="41" t="s">
        <v>1580</v>
      </c>
      <c r="C851" s="41">
        <v>0</v>
      </c>
      <c r="D851" s="41">
        <v>100</v>
      </c>
      <c r="E851" s="41">
        <v>100</v>
      </c>
      <c r="F851" s="41">
        <v>-100</v>
      </c>
      <c r="G851" s="48">
        <v>39902</v>
      </c>
    </row>
    <row r="852" spans="1:7" x14ac:dyDescent="0.25">
      <c r="A852" s="48">
        <v>399022706</v>
      </c>
      <c r="B852" s="41" t="s">
        <v>1582</v>
      </c>
      <c r="C852" s="41">
        <v>0</v>
      </c>
      <c r="D852" s="41">
        <v>0</v>
      </c>
      <c r="E852" s="41">
        <v>0</v>
      </c>
      <c r="F852" s="41">
        <v>0</v>
      </c>
      <c r="G852" s="48">
        <v>39902</v>
      </c>
    </row>
    <row r="853" spans="1:7" x14ac:dyDescent="0.25">
      <c r="A853" s="48">
        <v>399022708</v>
      </c>
      <c r="B853" s="41" t="s">
        <v>1584</v>
      </c>
      <c r="C853" s="41">
        <v>0</v>
      </c>
      <c r="D853" s="41">
        <v>0</v>
      </c>
      <c r="E853" s="41">
        <v>0</v>
      </c>
      <c r="F853" s="41">
        <v>0</v>
      </c>
      <c r="G853" s="48">
        <v>39902</v>
      </c>
    </row>
    <row r="854" spans="1:7" x14ac:dyDescent="0.25">
      <c r="A854" s="48">
        <v>399022801</v>
      </c>
      <c r="B854" s="41" t="s">
        <v>1586</v>
      </c>
      <c r="C854" s="41">
        <v>0</v>
      </c>
      <c r="D854" s="41">
        <v>900</v>
      </c>
      <c r="E854" s="41">
        <v>900</v>
      </c>
      <c r="F854" s="41">
        <v>-900</v>
      </c>
      <c r="G854" s="48">
        <v>39902</v>
      </c>
    </row>
    <row r="855" spans="1:7" x14ac:dyDescent="0.25">
      <c r="A855" s="48">
        <v>399024600</v>
      </c>
      <c r="B855" s="41" t="s">
        <v>1588</v>
      </c>
      <c r="C855" s="41">
        <v>0</v>
      </c>
      <c r="D855" s="41">
        <v>0</v>
      </c>
      <c r="E855" s="41">
        <v>0</v>
      </c>
      <c r="F855" s="41">
        <v>0</v>
      </c>
      <c r="G855" s="48">
        <v>39902</v>
      </c>
    </row>
    <row r="856" spans="1:7" x14ac:dyDescent="0.25">
      <c r="A856" s="48">
        <v>399024610</v>
      </c>
      <c r="B856" s="41" t="s">
        <v>1590</v>
      </c>
      <c r="C856" s="41">
        <v>0</v>
      </c>
      <c r="D856" s="41">
        <v>0</v>
      </c>
      <c r="E856" s="41">
        <v>0</v>
      </c>
      <c r="F856" s="41">
        <v>0</v>
      </c>
      <c r="G856" s="48">
        <v>39902</v>
      </c>
    </row>
    <row r="857" spans="1:7" x14ac:dyDescent="0.25">
      <c r="A857" s="48">
        <v>399024612</v>
      </c>
      <c r="B857" s="41" t="s">
        <v>1592</v>
      </c>
      <c r="C857" s="41">
        <v>0</v>
      </c>
      <c r="D857" s="41">
        <v>0</v>
      </c>
      <c r="E857" s="41">
        <v>0</v>
      </c>
      <c r="F857" s="41">
        <v>0</v>
      </c>
      <c r="G857" s="48">
        <v>39902</v>
      </c>
    </row>
    <row r="858" spans="1:7" x14ac:dyDescent="0.25">
      <c r="A858" s="48">
        <v>399024618</v>
      </c>
      <c r="B858" s="41" t="s">
        <v>1594</v>
      </c>
      <c r="C858" s="41">
        <v>0</v>
      </c>
      <c r="D858" s="41">
        <v>0</v>
      </c>
      <c r="E858" s="41">
        <v>0</v>
      </c>
      <c r="F858" s="41">
        <v>0</v>
      </c>
      <c r="G858" s="48">
        <v>39902</v>
      </c>
    </row>
    <row r="859" spans="1:7" x14ac:dyDescent="0.25">
      <c r="A859" s="48">
        <v>399024619</v>
      </c>
      <c r="B859" s="41" t="s">
        <v>1596</v>
      </c>
      <c r="C859" s="41">
        <v>0</v>
      </c>
      <c r="D859" s="41">
        <v>0</v>
      </c>
      <c r="E859" s="41">
        <v>0</v>
      </c>
      <c r="F859" s="41">
        <v>0</v>
      </c>
      <c r="G859" s="48">
        <v>39902</v>
      </c>
    </row>
    <row r="860" spans="1:7" x14ac:dyDescent="0.25">
      <c r="A860" s="48">
        <v>399024621</v>
      </c>
      <c r="B860" s="41" t="s">
        <v>1598</v>
      </c>
      <c r="C860" s="41">
        <v>0</v>
      </c>
      <c r="D860" s="41">
        <v>0</v>
      </c>
      <c r="E860" s="41">
        <v>0</v>
      </c>
      <c r="F860" s="41">
        <v>0</v>
      </c>
      <c r="G860" s="48">
        <v>39902</v>
      </c>
    </row>
    <row r="861" spans="1:7" x14ac:dyDescent="0.25">
      <c r="A861" s="48">
        <v>399024622</v>
      </c>
      <c r="B861" s="41" t="s">
        <v>1600</v>
      </c>
      <c r="C861" s="41">
        <v>0</v>
      </c>
      <c r="D861" s="41">
        <v>0</v>
      </c>
      <c r="E861" s="41">
        <v>0</v>
      </c>
      <c r="F861" s="41">
        <v>0</v>
      </c>
      <c r="G861" s="48">
        <v>39902</v>
      </c>
    </row>
    <row r="862" spans="1:7" x14ac:dyDescent="0.25">
      <c r="A862" s="48">
        <v>399025151</v>
      </c>
      <c r="B862" s="41" t="s">
        <v>1602</v>
      </c>
      <c r="C862" s="41">
        <v>0</v>
      </c>
      <c r="D862" s="41">
        <v>0</v>
      </c>
      <c r="E862" s="41">
        <v>0</v>
      </c>
      <c r="F862" s="41">
        <v>0</v>
      </c>
      <c r="G862" s="48">
        <v>39902</v>
      </c>
    </row>
    <row r="863" spans="1:7" x14ac:dyDescent="0.25">
      <c r="A863" s="48">
        <v>399025178</v>
      </c>
      <c r="B863" s="41" t="s">
        <v>1604</v>
      </c>
      <c r="C863" s="41">
        <v>8816.41</v>
      </c>
      <c r="D863" s="41">
        <v>36000</v>
      </c>
      <c r="E863" s="41">
        <v>36000</v>
      </c>
      <c r="F863" s="41">
        <v>-27183.59</v>
      </c>
      <c r="G863" s="48">
        <v>39902</v>
      </c>
    </row>
    <row r="864" spans="1:7" x14ac:dyDescent="0.25">
      <c r="A864" s="48">
        <v>399025179</v>
      </c>
      <c r="B864" s="41" t="s">
        <v>1606</v>
      </c>
      <c r="C864" s="41">
        <v>0</v>
      </c>
      <c r="D864" s="41">
        <v>0</v>
      </c>
      <c r="E864" s="41">
        <v>0</v>
      </c>
      <c r="F864" s="41">
        <v>0</v>
      </c>
      <c r="G864" s="48">
        <v>39902</v>
      </c>
    </row>
    <row r="865" spans="1:7" x14ac:dyDescent="0.25">
      <c r="A865" s="48">
        <v>399026010</v>
      </c>
      <c r="B865" s="41" t="s">
        <v>1608</v>
      </c>
      <c r="C865" s="41">
        <v>0</v>
      </c>
      <c r="D865" s="41">
        <v>0</v>
      </c>
      <c r="E865" s="41">
        <v>0</v>
      </c>
      <c r="F865" s="41">
        <v>0</v>
      </c>
      <c r="G865" s="48">
        <v>39902</v>
      </c>
    </row>
    <row r="866" spans="1:7" x14ac:dyDescent="0.25">
      <c r="A866" s="48">
        <v>399029051</v>
      </c>
      <c r="B866" s="41" t="s">
        <v>1610</v>
      </c>
      <c r="C866" s="41">
        <v>0</v>
      </c>
      <c r="D866" s="41">
        <v>0</v>
      </c>
      <c r="E866" s="41">
        <v>0</v>
      </c>
      <c r="F866" s="41">
        <v>0</v>
      </c>
      <c r="G866" s="48">
        <v>39902</v>
      </c>
    </row>
    <row r="867" spans="1:7" x14ac:dyDescent="0.25">
      <c r="A867" s="48">
        <v>399029053</v>
      </c>
      <c r="B867" s="41" t="s">
        <v>2773</v>
      </c>
      <c r="C867" s="41">
        <v>0</v>
      </c>
      <c r="D867" s="41">
        <v>0</v>
      </c>
      <c r="E867" s="41">
        <v>0</v>
      </c>
      <c r="F867" s="41">
        <v>0</v>
      </c>
      <c r="G867" s="48">
        <v>39902</v>
      </c>
    </row>
    <row r="868" spans="1:7" x14ac:dyDescent="0.25">
      <c r="A868" s="48">
        <v>399029054</v>
      </c>
      <c r="B868" s="41" t="s">
        <v>1612</v>
      </c>
      <c r="C868" s="41">
        <v>0</v>
      </c>
      <c r="D868" s="41">
        <v>0</v>
      </c>
      <c r="E868" s="41">
        <v>0</v>
      </c>
      <c r="F868" s="41">
        <v>0</v>
      </c>
      <c r="G868" s="48">
        <v>39902</v>
      </c>
    </row>
    <row r="869" spans="1:7" x14ac:dyDescent="0.25">
      <c r="A869" s="48">
        <v>399029066</v>
      </c>
      <c r="B869" s="41" t="s">
        <v>1614</v>
      </c>
      <c r="C869" s="41">
        <v>0</v>
      </c>
      <c r="D869" s="41">
        <v>0</v>
      </c>
      <c r="E869" s="41">
        <v>0</v>
      </c>
      <c r="F869" s="41">
        <v>0</v>
      </c>
      <c r="G869" s="48">
        <v>39902</v>
      </c>
    </row>
    <row r="870" spans="1:7" x14ac:dyDescent="0.25">
      <c r="A870" s="48">
        <v>399029100</v>
      </c>
      <c r="B870" s="41" t="s">
        <v>1568</v>
      </c>
      <c r="C870" s="41">
        <v>0</v>
      </c>
      <c r="D870" s="41">
        <v>0</v>
      </c>
      <c r="E870" s="41">
        <v>0</v>
      </c>
      <c r="F870" s="41">
        <v>0</v>
      </c>
      <c r="G870" s="48">
        <v>39902</v>
      </c>
    </row>
    <row r="871" spans="1:7" x14ac:dyDescent="0.25">
      <c r="A871" s="48">
        <v>399029802</v>
      </c>
      <c r="B871" s="41" t="s">
        <v>1617</v>
      </c>
      <c r="C871" s="41">
        <v>0</v>
      </c>
      <c r="D871" s="41">
        <v>0</v>
      </c>
      <c r="E871" s="41">
        <v>0</v>
      </c>
      <c r="F871" s="41">
        <v>0</v>
      </c>
      <c r="G871" s="48">
        <v>39902</v>
      </c>
    </row>
    <row r="872" spans="1:7" x14ac:dyDescent="0.25">
      <c r="A872" s="48">
        <v>399029805</v>
      </c>
      <c r="B872" s="41" t="s">
        <v>1619</v>
      </c>
      <c r="C872" s="41">
        <v>0</v>
      </c>
      <c r="D872" s="41">
        <v>0</v>
      </c>
      <c r="E872" s="41">
        <v>0</v>
      </c>
      <c r="F872" s="41">
        <v>0</v>
      </c>
      <c r="G872" s="48">
        <v>39902</v>
      </c>
    </row>
    <row r="873" spans="1:7" x14ac:dyDescent="0.25">
      <c r="A873" s="48">
        <v>399030100</v>
      </c>
      <c r="B873" s="41" t="s">
        <v>1621</v>
      </c>
      <c r="C873" s="41">
        <v>0</v>
      </c>
      <c r="D873" s="41">
        <v>0</v>
      </c>
      <c r="E873" s="41">
        <v>0</v>
      </c>
      <c r="F873" s="41">
        <v>0</v>
      </c>
      <c r="G873" s="48">
        <v>39903</v>
      </c>
    </row>
    <row r="874" spans="1:7" x14ac:dyDescent="0.25">
      <c r="A874" s="48">
        <v>399030101</v>
      </c>
      <c r="B874" s="41" t="s">
        <v>1623</v>
      </c>
      <c r="C874" s="41">
        <v>0</v>
      </c>
      <c r="D874" s="41">
        <v>0</v>
      </c>
      <c r="E874" s="41">
        <v>0</v>
      </c>
      <c r="F874" s="41">
        <v>0</v>
      </c>
      <c r="G874" s="48">
        <v>39903</v>
      </c>
    </row>
    <row r="875" spans="1:7" x14ac:dyDescent="0.25">
      <c r="A875" s="48">
        <v>399030120</v>
      </c>
      <c r="B875" s="41" t="s">
        <v>1625</v>
      </c>
      <c r="C875" s="41">
        <v>0</v>
      </c>
      <c r="D875" s="41">
        <v>0</v>
      </c>
      <c r="E875" s="41">
        <v>0</v>
      </c>
      <c r="F875" s="41">
        <v>0</v>
      </c>
      <c r="G875" s="48">
        <v>39903</v>
      </c>
    </row>
    <row r="876" spans="1:7" x14ac:dyDescent="0.25">
      <c r="A876" s="48">
        <v>399030200</v>
      </c>
      <c r="B876" s="41" t="s">
        <v>1627</v>
      </c>
      <c r="C876" s="41">
        <v>0</v>
      </c>
      <c r="D876" s="41">
        <v>0</v>
      </c>
      <c r="E876" s="41">
        <v>0</v>
      </c>
      <c r="F876" s="41">
        <v>0</v>
      </c>
      <c r="G876" s="48">
        <v>39903</v>
      </c>
    </row>
    <row r="877" spans="1:7" x14ac:dyDescent="0.25">
      <c r="A877" s="48">
        <v>399030700</v>
      </c>
      <c r="B877" s="41" t="s">
        <v>1629</v>
      </c>
      <c r="C877" s="41">
        <v>0</v>
      </c>
      <c r="D877" s="41">
        <v>0</v>
      </c>
      <c r="E877" s="41">
        <v>0</v>
      </c>
      <c r="F877" s="41">
        <v>0</v>
      </c>
      <c r="G877" s="48">
        <v>39903</v>
      </c>
    </row>
    <row r="878" spans="1:7" x14ac:dyDescent="0.25">
      <c r="A878" s="48">
        <v>399030730</v>
      </c>
      <c r="B878" s="41" t="s">
        <v>1631</v>
      </c>
      <c r="C878" s="41">
        <v>0</v>
      </c>
      <c r="D878" s="41">
        <v>0</v>
      </c>
      <c r="E878" s="41">
        <v>0</v>
      </c>
      <c r="F878" s="41">
        <v>0</v>
      </c>
      <c r="G878" s="48">
        <v>39903</v>
      </c>
    </row>
    <row r="879" spans="1:7" x14ac:dyDescent="0.25">
      <c r="A879" s="48">
        <v>399030800</v>
      </c>
      <c r="B879" s="41" t="s">
        <v>1633</v>
      </c>
      <c r="C879" s="41">
        <v>0</v>
      </c>
      <c r="D879" s="41">
        <v>0</v>
      </c>
      <c r="E879" s="41">
        <v>0</v>
      </c>
      <c r="F879" s="41">
        <v>0</v>
      </c>
      <c r="G879" s="48">
        <v>39903</v>
      </c>
    </row>
    <row r="880" spans="1:7" x14ac:dyDescent="0.25">
      <c r="A880" s="48">
        <v>399030930</v>
      </c>
      <c r="B880" s="41" t="s">
        <v>1635</v>
      </c>
      <c r="C880" s="41">
        <v>0</v>
      </c>
      <c r="D880" s="41">
        <v>0</v>
      </c>
      <c r="E880" s="41">
        <v>0</v>
      </c>
      <c r="F880" s="41">
        <v>0</v>
      </c>
      <c r="G880" s="48">
        <v>39903</v>
      </c>
    </row>
    <row r="881" spans="1:7" x14ac:dyDescent="0.25">
      <c r="A881" s="48">
        <v>399030975</v>
      </c>
      <c r="B881" s="41" t="s">
        <v>1637</v>
      </c>
      <c r="C881" s="41">
        <v>0</v>
      </c>
      <c r="D881" s="41">
        <v>0</v>
      </c>
      <c r="E881" s="41">
        <v>0</v>
      </c>
      <c r="F881" s="41">
        <v>0</v>
      </c>
      <c r="G881" s="48">
        <v>39903</v>
      </c>
    </row>
    <row r="882" spans="1:7" x14ac:dyDescent="0.25">
      <c r="A882" s="48">
        <v>399032000</v>
      </c>
      <c r="B882" s="41" t="s">
        <v>1639</v>
      </c>
      <c r="C882" s="41">
        <v>0</v>
      </c>
      <c r="D882" s="41">
        <v>0</v>
      </c>
      <c r="E882" s="41">
        <v>0</v>
      </c>
      <c r="F882" s="41">
        <v>0</v>
      </c>
      <c r="G882" s="48">
        <v>39903</v>
      </c>
    </row>
    <row r="883" spans="1:7" x14ac:dyDescent="0.25">
      <c r="A883" s="48">
        <v>399032022</v>
      </c>
      <c r="B883" s="41" t="s">
        <v>1641</v>
      </c>
      <c r="C883" s="41">
        <v>0</v>
      </c>
      <c r="D883" s="41">
        <v>0</v>
      </c>
      <c r="E883" s="41">
        <v>0</v>
      </c>
      <c r="F883" s="41">
        <v>0</v>
      </c>
      <c r="G883" s="48">
        <v>39903</v>
      </c>
    </row>
    <row r="884" spans="1:7" x14ac:dyDescent="0.25">
      <c r="A884" s="48">
        <v>399032500</v>
      </c>
      <c r="B884" s="41" t="s">
        <v>1643</v>
      </c>
      <c r="C884" s="41">
        <v>0</v>
      </c>
      <c r="D884" s="41">
        <v>0</v>
      </c>
      <c r="E884" s="41">
        <v>0</v>
      </c>
      <c r="F884" s="41">
        <v>0</v>
      </c>
      <c r="G884" s="48">
        <v>39903</v>
      </c>
    </row>
    <row r="885" spans="1:7" x14ac:dyDescent="0.25">
      <c r="A885" s="48">
        <v>399032502</v>
      </c>
      <c r="B885" s="41" t="s">
        <v>1645</v>
      </c>
      <c r="C885" s="41">
        <v>0</v>
      </c>
      <c r="D885" s="41">
        <v>0</v>
      </c>
      <c r="E885" s="41">
        <v>0</v>
      </c>
      <c r="F885" s="41">
        <v>0</v>
      </c>
      <c r="G885" s="48">
        <v>39903</v>
      </c>
    </row>
    <row r="886" spans="1:7" x14ac:dyDescent="0.25">
      <c r="A886" s="48">
        <v>399032510</v>
      </c>
      <c r="B886" s="41" t="s">
        <v>1647</v>
      </c>
      <c r="C886" s="41">
        <v>0</v>
      </c>
      <c r="D886" s="41">
        <v>0</v>
      </c>
      <c r="E886" s="41">
        <v>0</v>
      </c>
      <c r="F886" s="41">
        <v>0</v>
      </c>
      <c r="G886" s="48">
        <v>39903</v>
      </c>
    </row>
    <row r="887" spans="1:7" x14ac:dyDescent="0.25">
      <c r="A887" s="48">
        <v>399032520</v>
      </c>
      <c r="B887" s="41" t="s">
        <v>1649</v>
      </c>
      <c r="C887" s="41">
        <v>0</v>
      </c>
      <c r="D887" s="41">
        <v>0</v>
      </c>
      <c r="E887" s="41">
        <v>0</v>
      </c>
      <c r="F887" s="41">
        <v>0</v>
      </c>
      <c r="G887" s="48">
        <v>39903</v>
      </c>
    </row>
    <row r="888" spans="1:7" x14ac:dyDescent="0.25">
      <c r="A888" s="48">
        <v>399032524</v>
      </c>
      <c r="B888" s="41" t="s">
        <v>1651</v>
      </c>
      <c r="C888" s="41">
        <v>0</v>
      </c>
      <c r="D888" s="41">
        <v>0</v>
      </c>
      <c r="E888" s="41">
        <v>0</v>
      </c>
      <c r="F888" s="41">
        <v>0</v>
      </c>
      <c r="G888" s="48">
        <v>39903</v>
      </c>
    </row>
    <row r="889" spans="1:7" x14ac:dyDescent="0.25">
      <c r="A889" s="48">
        <v>399032703</v>
      </c>
      <c r="B889" s="41" t="s">
        <v>1653</v>
      </c>
      <c r="C889" s="41">
        <v>0</v>
      </c>
      <c r="D889" s="41">
        <v>0</v>
      </c>
      <c r="E889" s="41">
        <v>0</v>
      </c>
      <c r="F889" s="41">
        <v>0</v>
      </c>
      <c r="G889" s="48">
        <v>39903</v>
      </c>
    </row>
    <row r="890" spans="1:7" x14ac:dyDescent="0.25">
      <c r="A890" s="48">
        <v>399032706</v>
      </c>
      <c r="B890" s="41" t="s">
        <v>1655</v>
      </c>
      <c r="C890" s="41">
        <v>0</v>
      </c>
      <c r="D890" s="41">
        <v>0</v>
      </c>
      <c r="E890" s="41">
        <v>0</v>
      </c>
      <c r="F890" s="41">
        <v>0</v>
      </c>
      <c r="G890" s="48">
        <v>39903</v>
      </c>
    </row>
    <row r="891" spans="1:7" x14ac:dyDescent="0.25">
      <c r="A891" s="48">
        <v>399032800</v>
      </c>
      <c r="B891" s="41" t="s">
        <v>1657</v>
      </c>
      <c r="C891" s="41">
        <v>0</v>
      </c>
      <c r="D891" s="41">
        <v>0</v>
      </c>
      <c r="E891" s="41">
        <v>0</v>
      </c>
      <c r="F891" s="41">
        <v>0</v>
      </c>
      <c r="G891" s="48">
        <v>39903</v>
      </c>
    </row>
    <row r="892" spans="1:7" x14ac:dyDescent="0.25">
      <c r="A892" s="48">
        <v>399032801</v>
      </c>
      <c r="B892" s="41" t="s">
        <v>1659</v>
      </c>
      <c r="C892" s="41">
        <v>0</v>
      </c>
      <c r="D892" s="41">
        <v>0</v>
      </c>
      <c r="E892" s="41">
        <v>0</v>
      </c>
      <c r="F892" s="41">
        <v>0</v>
      </c>
      <c r="G892" s="48">
        <v>39903</v>
      </c>
    </row>
    <row r="893" spans="1:7" x14ac:dyDescent="0.25">
      <c r="A893" s="48">
        <v>399034600</v>
      </c>
      <c r="B893" s="41" t="s">
        <v>1661</v>
      </c>
      <c r="C893" s="41">
        <v>0</v>
      </c>
      <c r="D893" s="41">
        <v>0</v>
      </c>
      <c r="E893" s="41">
        <v>0</v>
      </c>
      <c r="F893" s="41">
        <v>0</v>
      </c>
      <c r="G893" s="48">
        <v>39903</v>
      </c>
    </row>
    <row r="894" spans="1:7" x14ac:dyDescent="0.25">
      <c r="A894" s="48">
        <v>399034610</v>
      </c>
      <c r="B894" s="41" t="s">
        <v>1663</v>
      </c>
      <c r="C894" s="41">
        <v>0</v>
      </c>
      <c r="D894" s="41">
        <v>0</v>
      </c>
      <c r="E894" s="41">
        <v>0</v>
      </c>
      <c r="F894" s="41">
        <v>0</v>
      </c>
      <c r="G894" s="48">
        <v>39903</v>
      </c>
    </row>
    <row r="895" spans="1:7" x14ac:dyDescent="0.25">
      <c r="A895" s="48">
        <v>399034612</v>
      </c>
      <c r="B895" s="41" t="s">
        <v>1665</v>
      </c>
      <c r="C895" s="41">
        <v>0</v>
      </c>
      <c r="D895" s="41">
        <v>0</v>
      </c>
      <c r="E895" s="41">
        <v>0</v>
      </c>
      <c r="F895" s="41">
        <v>0</v>
      </c>
      <c r="G895" s="48">
        <v>39903</v>
      </c>
    </row>
    <row r="896" spans="1:7" x14ac:dyDescent="0.25">
      <c r="A896" s="48">
        <v>399034618</v>
      </c>
      <c r="B896" s="41" t="s">
        <v>1667</v>
      </c>
      <c r="C896" s="41">
        <v>0</v>
      </c>
      <c r="D896" s="41">
        <v>0</v>
      </c>
      <c r="E896" s="41">
        <v>0</v>
      </c>
      <c r="F896" s="41">
        <v>0</v>
      </c>
      <c r="G896" s="48">
        <v>39903</v>
      </c>
    </row>
    <row r="897" spans="1:7" x14ac:dyDescent="0.25">
      <c r="A897" s="48">
        <v>399034619</v>
      </c>
      <c r="B897" s="41" t="s">
        <v>1669</v>
      </c>
      <c r="C897" s="41">
        <v>0</v>
      </c>
      <c r="D897" s="41">
        <v>0</v>
      </c>
      <c r="E897" s="41">
        <v>0</v>
      </c>
      <c r="F897" s="41">
        <v>0</v>
      </c>
      <c r="G897" s="48">
        <v>39903</v>
      </c>
    </row>
    <row r="898" spans="1:7" x14ac:dyDescent="0.25">
      <c r="A898" s="48">
        <v>399036010</v>
      </c>
      <c r="B898" s="41" t="s">
        <v>1671</v>
      </c>
      <c r="C898" s="41">
        <v>0</v>
      </c>
      <c r="D898" s="41">
        <v>0</v>
      </c>
      <c r="E898" s="41">
        <v>0</v>
      </c>
      <c r="F898" s="41">
        <v>0</v>
      </c>
      <c r="G898" s="48">
        <v>39903</v>
      </c>
    </row>
    <row r="899" spans="1:7" x14ac:dyDescent="0.25">
      <c r="A899" s="48">
        <v>399039356</v>
      </c>
      <c r="B899" s="41" t="s">
        <v>1673</v>
      </c>
      <c r="C899" s="41">
        <v>0</v>
      </c>
      <c r="D899" s="41">
        <v>0</v>
      </c>
      <c r="E899" s="41">
        <v>0</v>
      </c>
      <c r="F899" s="41">
        <v>0</v>
      </c>
      <c r="G899" s="48">
        <v>39903</v>
      </c>
    </row>
    <row r="900" spans="1:7" x14ac:dyDescent="0.25">
      <c r="A900" s="48">
        <v>399039802</v>
      </c>
      <c r="B900" s="41" t="s">
        <v>1675</v>
      </c>
      <c r="C900" s="41">
        <v>0</v>
      </c>
      <c r="D900" s="41">
        <v>0</v>
      </c>
      <c r="E900" s="41">
        <v>0</v>
      </c>
      <c r="F900" s="41">
        <v>0</v>
      </c>
      <c r="G900" s="48">
        <v>39903</v>
      </c>
    </row>
    <row r="901" spans="1:7" x14ac:dyDescent="0.25">
      <c r="A901" s="48">
        <v>399040100</v>
      </c>
      <c r="B901" s="41" t="s">
        <v>1677</v>
      </c>
      <c r="C901" s="41">
        <v>7342.15</v>
      </c>
      <c r="D901" s="41">
        <v>97700</v>
      </c>
      <c r="E901" s="41">
        <v>97700</v>
      </c>
      <c r="F901" s="41">
        <v>-90357.85</v>
      </c>
      <c r="G901" s="48">
        <v>39904</v>
      </c>
    </row>
    <row r="902" spans="1:7" x14ac:dyDescent="0.25">
      <c r="A902" s="48">
        <v>399040101</v>
      </c>
      <c r="B902" s="41" t="s">
        <v>1679</v>
      </c>
      <c r="C902" s="41">
        <v>0</v>
      </c>
      <c r="D902" s="41">
        <v>0</v>
      </c>
      <c r="E902" s="41">
        <v>0</v>
      </c>
      <c r="F902" s="41">
        <v>0</v>
      </c>
      <c r="G902" s="48">
        <v>39904</v>
      </c>
    </row>
    <row r="903" spans="1:7" x14ac:dyDescent="0.25">
      <c r="A903" s="48">
        <v>399040102</v>
      </c>
      <c r="B903" s="41" t="s">
        <v>1681</v>
      </c>
      <c r="C903" s="41">
        <v>0</v>
      </c>
      <c r="D903" s="41">
        <v>0</v>
      </c>
      <c r="E903" s="41">
        <v>0</v>
      </c>
      <c r="F903" s="41">
        <v>0</v>
      </c>
      <c r="G903" s="48">
        <v>39904</v>
      </c>
    </row>
    <row r="904" spans="1:7" x14ac:dyDescent="0.25">
      <c r="A904" s="48">
        <v>399040103</v>
      </c>
      <c r="B904" s="41" t="s">
        <v>1683</v>
      </c>
      <c r="C904" s="41">
        <v>0</v>
      </c>
      <c r="D904" s="41">
        <v>0</v>
      </c>
      <c r="E904" s="41">
        <v>0</v>
      </c>
      <c r="F904" s="41">
        <v>0</v>
      </c>
      <c r="G904" s="48">
        <v>39904</v>
      </c>
    </row>
    <row r="905" spans="1:7" x14ac:dyDescent="0.25">
      <c r="A905" s="48">
        <v>399040110</v>
      </c>
      <c r="B905" s="41" t="s">
        <v>1685</v>
      </c>
      <c r="C905" s="41">
        <v>0</v>
      </c>
      <c r="D905" s="41">
        <v>0</v>
      </c>
      <c r="E905" s="41">
        <v>0</v>
      </c>
      <c r="F905" s="41">
        <v>0</v>
      </c>
      <c r="G905" s="48">
        <v>39904</v>
      </c>
    </row>
    <row r="906" spans="1:7" x14ac:dyDescent="0.25">
      <c r="A906" s="48">
        <v>399040120</v>
      </c>
      <c r="B906" s="41" t="s">
        <v>1687</v>
      </c>
      <c r="C906" s="41">
        <v>0</v>
      </c>
      <c r="D906" s="41">
        <v>0</v>
      </c>
      <c r="E906" s="41">
        <v>0</v>
      </c>
      <c r="F906" s="41">
        <v>0</v>
      </c>
      <c r="G906" s="48">
        <v>39904</v>
      </c>
    </row>
    <row r="907" spans="1:7" x14ac:dyDescent="0.25">
      <c r="A907" s="48">
        <v>399040150</v>
      </c>
      <c r="B907" s="41" t="s">
        <v>1689</v>
      </c>
      <c r="C907" s="41">
        <v>0</v>
      </c>
      <c r="D907" s="41">
        <v>0</v>
      </c>
      <c r="E907" s="41">
        <v>0</v>
      </c>
      <c r="F907" s="41">
        <v>0</v>
      </c>
      <c r="G907" s="48">
        <v>39904</v>
      </c>
    </row>
    <row r="908" spans="1:7" x14ac:dyDescent="0.25">
      <c r="A908" s="48">
        <v>399040200</v>
      </c>
      <c r="B908" s="41" t="s">
        <v>1691</v>
      </c>
      <c r="C908" s="41">
        <v>0</v>
      </c>
      <c r="D908" s="41">
        <v>0</v>
      </c>
      <c r="E908" s="41">
        <v>0</v>
      </c>
      <c r="F908" s="41">
        <v>0</v>
      </c>
      <c r="G908" s="48">
        <v>39904</v>
      </c>
    </row>
    <row r="909" spans="1:7" x14ac:dyDescent="0.25">
      <c r="A909" s="48">
        <v>399040400</v>
      </c>
      <c r="B909" s="41" t="s">
        <v>1693</v>
      </c>
      <c r="C909" s="41">
        <v>0</v>
      </c>
      <c r="D909" s="41">
        <v>0</v>
      </c>
      <c r="E909" s="41">
        <v>0</v>
      </c>
      <c r="F909" s="41">
        <v>0</v>
      </c>
      <c r="G909" s="48">
        <v>39904</v>
      </c>
    </row>
    <row r="910" spans="1:7" x14ac:dyDescent="0.25">
      <c r="A910" s="48">
        <v>399040700</v>
      </c>
      <c r="B910" s="41" t="s">
        <v>1695</v>
      </c>
      <c r="C910" s="41">
        <v>0</v>
      </c>
      <c r="D910" s="41">
        <v>0</v>
      </c>
      <c r="E910" s="41">
        <v>0</v>
      </c>
      <c r="F910" s="41">
        <v>0</v>
      </c>
      <c r="G910" s="48">
        <v>39904</v>
      </c>
    </row>
    <row r="911" spans="1:7" x14ac:dyDescent="0.25">
      <c r="A911" s="48">
        <v>399040715</v>
      </c>
      <c r="B911" s="41" t="s">
        <v>1697</v>
      </c>
      <c r="C911" s="41">
        <v>0</v>
      </c>
      <c r="D911" s="41">
        <v>0</v>
      </c>
      <c r="E911" s="41">
        <v>0</v>
      </c>
      <c r="F911" s="41">
        <v>0</v>
      </c>
      <c r="G911" s="48">
        <v>39904</v>
      </c>
    </row>
    <row r="912" spans="1:7" x14ac:dyDescent="0.25">
      <c r="A912" s="48">
        <v>399040730</v>
      </c>
      <c r="B912" s="41" t="s">
        <v>1699</v>
      </c>
      <c r="C912" s="41">
        <v>0</v>
      </c>
      <c r="D912" s="41">
        <v>0</v>
      </c>
      <c r="E912" s="41">
        <v>0</v>
      </c>
      <c r="F912" s="41">
        <v>0</v>
      </c>
      <c r="G912" s="48">
        <v>39904</v>
      </c>
    </row>
    <row r="913" spans="1:7" x14ac:dyDescent="0.25">
      <c r="A913" s="48">
        <v>399040800</v>
      </c>
      <c r="B913" s="41" t="s">
        <v>1701</v>
      </c>
      <c r="C913" s="41">
        <v>0</v>
      </c>
      <c r="D913" s="41">
        <v>0</v>
      </c>
      <c r="E913" s="41">
        <v>0</v>
      </c>
      <c r="F913" s="41">
        <v>0</v>
      </c>
      <c r="G913" s="48">
        <v>39904</v>
      </c>
    </row>
    <row r="914" spans="1:7" x14ac:dyDescent="0.25">
      <c r="A914" s="48">
        <v>399040915</v>
      </c>
      <c r="B914" s="41" t="s">
        <v>1703</v>
      </c>
      <c r="C914" s="41">
        <v>0</v>
      </c>
      <c r="D914" s="41">
        <v>0</v>
      </c>
      <c r="E914" s="41">
        <v>0</v>
      </c>
      <c r="F914" s="41">
        <v>0</v>
      </c>
      <c r="G914" s="48">
        <v>39904</v>
      </c>
    </row>
    <row r="915" spans="1:7" x14ac:dyDescent="0.25">
      <c r="A915" s="48">
        <v>399040930</v>
      </c>
      <c r="B915" s="41" t="s">
        <v>1705</v>
      </c>
      <c r="C915" s="41">
        <v>54.6</v>
      </c>
      <c r="D915" s="41">
        <v>1000</v>
      </c>
      <c r="E915" s="41">
        <v>1000</v>
      </c>
      <c r="F915" s="41">
        <v>-945.4</v>
      </c>
      <c r="G915" s="48">
        <v>39904</v>
      </c>
    </row>
    <row r="916" spans="1:7" x14ac:dyDescent="0.25">
      <c r="A916" s="48">
        <v>399040975</v>
      </c>
      <c r="B916" s="41" t="s">
        <v>1707</v>
      </c>
      <c r="C916" s="41">
        <v>260</v>
      </c>
      <c r="D916" s="41">
        <v>1200</v>
      </c>
      <c r="E916" s="41">
        <v>1200</v>
      </c>
      <c r="F916" s="41">
        <v>-940</v>
      </c>
      <c r="G916" s="48">
        <v>39904</v>
      </c>
    </row>
    <row r="917" spans="1:7" x14ac:dyDescent="0.25">
      <c r="A917" s="48">
        <v>399042000</v>
      </c>
      <c r="B917" s="41" t="s">
        <v>1709</v>
      </c>
      <c r="C917" s="41">
        <v>0</v>
      </c>
      <c r="D917" s="41">
        <v>0</v>
      </c>
      <c r="E917" s="41">
        <v>0</v>
      </c>
      <c r="F917" s="41">
        <v>0</v>
      </c>
      <c r="G917" s="48">
        <v>39904</v>
      </c>
    </row>
    <row r="918" spans="1:7" x14ac:dyDescent="0.25">
      <c r="A918" s="48">
        <v>399042002</v>
      </c>
      <c r="B918" s="41" t="s">
        <v>1711</v>
      </c>
      <c r="C918" s="41">
        <v>0</v>
      </c>
      <c r="D918" s="41">
        <v>0</v>
      </c>
      <c r="E918" s="41">
        <v>0</v>
      </c>
      <c r="F918" s="41">
        <v>0</v>
      </c>
      <c r="G918" s="48">
        <v>39904</v>
      </c>
    </row>
    <row r="919" spans="1:7" x14ac:dyDescent="0.25">
      <c r="A919" s="48">
        <v>399042003</v>
      </c>
      <c r="B919" s="41" t="s">
        <v>1713</v>
      </c>
      <c r="C919" s="41">
        <v>0</v>
      </c>
      <c r="D919" s="41">
        <v>0</v>
      </c>
      <c r="E919" s="41">
        <v>0</v>
      </c>
      <c r="F919" s="41">
        <v>0</v>
      </c>
      <c r="G919" s="48">
        <v>39904</v>
      </c>
    </row>
    <row r="920" spans="1:7" x14ac:dyDescent="0.25">
      <c r="A920" s="48">
        <v>399042022</v>
      </c>
      <c r="B920" s="41" t="s">
        <v>1715</v>
      </c>
      <c r="C920" s="41">
        <v>9606.89</v>
      </c>
      <c r="D920" s="41">
        <v>10000</v>
      </c>
      <c r="E920" s="41">
        <v>10000</v>
      </c>
      <c r="F920" s="41">
        <v>-393.11</v>
      </c>
      <c r="G920" s="48">
        <v>39904</v>
      </c>
    </row>
    <row r="921" spans="1:7" x14ac:dyDescent="0.25">
      <c r="A921" s="48">
        <v>399042401</v>
      </c>
      <c r="B921" s="41" t="s">
        <v>1717</v>
      </c>
      <c r="C921" s="41">
        <v>0</v>
      </c>
      <c r="D921" s="41">
        <v>0</v>
      </c>
      <c r="E921" s="41">
        <v>0</v>
      </c>
      <c r="F921" s="41">
        <v>0</v>
      </c>
      <c r="G921" s="48">
        <v>39904</v>
      </c>
    </row>
    <row r="922" spans="1:7" x14ac:dyDescent="0.25">
      <c r="A922" s="48">
        <v>399042422</v>
      </c>
      <c r="B922" s="41" t="s">
        <v>1719</v>
      </c>
      <c r="C922" s="41">
        <v>2903.66</v>
      </c>
      <c r="D922" s="41">
        <v>20000</v>
      </c>
      <c r="E922" s="41">
        <v>20000</v>
      </c>
      <c r="F922" s="41">
        <v>-17096.34</v>
      </c>
      <c r="G922" s="48">
        <v>39904</v>
      </c>
    </row>
    <row r="923" spans="1:7" x14ac:dyDescent="0.25">
      <c r="A923" s="48">
        <v>399042423</v>
      </c>
      <c r="B923" s="41" t="s">
        <v>1721</v>
      </c>
      <c r="C923" s="41">
        <v>0</v>
      </c>
      <c r="D923" s="41">
        <v>0</v>
      </c>
      <c r="E923" s="41">
        <v>0</v>
      </c>
      <c r="F923" s="41">
        <v>0</v>
      </c>
      <c r="G923" s="48">
        <v>39904</v>
      </c>
    </row>
    <row r="924" spans="1:7" x14ac:dyDescent="0.25">
      <c r="A924" s="48">
        <v>399042428</v>
      </c>
      <c r="B924" s="41" t="s">
        <v>1723</v>
      </c>
      <c r="C924" s="41">
        <v>0</v>
      </c>
      <c r="D924" s="41">
        <v>0</v>
      </c>
      <c r="E924" s="41">
        <v>0</v>
      </c>
      <c r="F924" s="41">
        <v>0</v>
      </c>
      <c r="G924" s="48">
        <v>39904</v>
      </c>
    </row>
    <row r="925" spans="1:7" x14ac:dyDescent="0.25">
      <c r="A925" s="48">
        <v>399042429</v>
      </c>
      <c r="B925" s="41" t="s">
        <v>1725</v>
      </c>
      <c r="C925" s="41">
        <v>0</v>
      </c>
      <c r="D925" s="41">
        <v>0</v>
      </c>
      <c r="E925" s="41">
        <v>0</v>
      </c>
      <c r="F925" s="41">
        <v>0</v>
      </c>
      <c r="G925" s="48">
        <v>39904</v>
      </c>
    </row>
    <row r="926" spans="1:7" x14ac:dyDescent="0.25">
      <c r="A926" s="48">
        <v>399042430</v>
      </c>
      <c r="B926" s="41" t="s">
        <v>1727</v>
      </c>
      <c r="C926" s="41">
        <v>99</v>
      </c>
      <c r="D926" s="41">
        <v>200</v>
      </c>
      <c r="E926" s="41">
        <v>200</v>
      </c>
      <c r="F926" s="41">
        <v>-101</v>
      </c>
      <c r="G926" s="48">
        <v>39904</v>
      </c>
    </row>
    <row r="927" spans="1:7" x14ac:dyDescent="0.25">
      <c r="A927" s="48">
        <v>399042432</v>
      </c>
      <c r="B927" s="41" t="s">
        <v>1729</v>
      </c>
      <c r="C927" s="41">
        <v>0</v>
      </c>
      <c r="D927" s="41">
        <v>600</v>
      </c>
      <c r="E927" s="41">
        <v>600</v>
      </c>
      <c r="F927" s="41">
        <v>-600</v>
      </c>
      <c r="G927" s="48">
        <v>39904</v>
      </c>
    </row>
    <row r="928" spans="1:7" x14ac:dyDescent="0.25">
      <c r="A928" s="48">
        <v>399042500</v>
      </c>
      <c r="B928" s="41" t="s">
        <v>1731</v>
      </c>
      <c r="C928" s="41">
        <v>0</v>
      </c>
      <c r="D928" s="41">
        <v>1400</v>
      </c>
      <c r="E928" s="41">
        <v>1400</v>
      </c>
      <c r="F928" s="41">
        <v>-1400</v>
      </c>
      <c r="G928" s="48">
        <v>39904</v>
      </c>
    </row>
    <row r="929" spans="1:7" x14ac:dyDescent="0.25">
      <c r="A929" s="48">
        <v>399042502</v>
      </c>
      <c r="B929" s="41" t="s">
        <v>1733</v>
      </c>
      <c r="C929" s="41">
        <v>0</v>
      </c>
      <c r="D929" s="41">
        <v>0</v>
      </c>
      <c r="E929" s="41">
        <v>0</v>
      </c>
      <c r="F929" s="41">
        <v>0</v>
      </c>
      <c r="G929" s="48">
        <v>39904</v>
      </c>
    </row>
    <row r="930" spans="1:7" x14ac:dyDescent="0.25">
      <c r="A930" s="48">
        <v>399042510</v>
      </c>
      <c r="B930" s="41" t="s">
        <v>1735</v>
      </c>
      <c r="C930" s="41">
        <v>0</v>
      </c>
      <c r="D930" s="41">
        <v>0</v>
      </c>
      <c r="E930" s="41">
        <v>0</v>
      </c>
      <c r="F930" s="41">
        <v>0</v>
      </c>
      <c r="G930" s="48">
        <v>39904</v>
      </c>
    </row>
    <row r="931" spans="1:7" x14ac:dyDescent="0.25">
      <c r="A931" s="48">
        <v>399042520</v>
      </c>
      <c r="B931" s="41" t="s">
        <v>1737</v>
      </c>
      <c r="C931" s="41">
        <v>0</v>
      </c>
      <c r="D931" s="41">
        <v>0</v>
      </c>
      <c r="E931" s="41">
        <v>0</v>
      </c>
      <c r="F931" s="41">
        <v>0</v>
      </c>
      <c r="G931" s="48">
        <v>39904</v>
      </c>
    </row>
    <row r="932" spans="1:7" x14ac:dyDescent="0.25">
      <c r="A932" s="48">
        <v>399042524</v>
      </c>
      <c r="B932" s="41" t="s">
        <v>1739</v>
      </c>
      <c r="C932" s="41">
        <v>0</v>
      </c>
      <c r="D932" s="41">
        <v>0</v>
      </c>
      <c r="E932" s="41">
        <v>0</v>
      </c>
      <c r="F932" s="41">
        <v>0</v>
      </c>
      <c r="G932" s="48">
        <v>39904</v>
      </c>
    </row>
    <row r="933" spans="1:7" x14ac:dyDescent="0.25">
      <c r="A933" s="48">
        <v>399042701</v>
      </c>
      <c r="B933" s="41" t="s">
        <v>1741</v>
      </c>
      <c r="C933" s="41">
        <v>0</v>
      </c>
      <c r="D933" s="41">
        <v>0</v>
      </c>
      <c r="E933" s="41">
        <v>0</v>
      </c>
      <c r="F933" s="41">
        <v>0</v>
      </c>
      <c r="G933" s="48">
        <v>39904</v>
      </c>
    </row>
    <row r="934" spans="1:7" x14ac:dyDescent="0.25">
      <c r="A934" s="48">
        <v>399042703</v>
      </c>
      <c r="B934" s="41" t="s">
        <v>1743</v>
      </c>
      <c r="C934" s="41">
        <v>0</v>
      </c>
      <c r="D934" s="41">
        <v>0</v>
      </c>
      <c r="E934" s="41">
        <v>0</v>
      </c>
      <c r="F934" s="41">
        <v>0</v>
      </c>
      <c r="G934" s="48">
        <v>39904</v>
      </c>
    </row>
    <row r="935" spans="1:7" x14ac:dyDescent="0.25">
      <c r="A935" s="48">
        <v>399042706</v>
      </c>
      <c r="B935" s="41" t="s">
        <v>1745</v>
      </c>
      <c r="C935" s="41">
        <v>0</v>
      </c>
      <c r="D935" s="41">
        <v>0</v>
      </c>
      <c r="E935" s="41">
        <v>0</v>
      </c>
      <c r="F935" s="41">
        <v>0</v>
      </c>
      <c r="G935" s="48">
        <v>39904</v>
      </c>
    </row>
    <row r="936" spans="1:7" x14ac:dyDescent="0.25">
      <c r="A936" s="48">
        <v>399042801</v>
      </c>
      <c r="B936" s="41" t="s">
        <v>1747</v>
      </c>
      <c r="C936" s="41">
        <v>0</v>
      </c>
      <c r="D936" s="41">
        <v>0</v>
      </c>
      <c r="E936" s="41">
        <v>0</v>
      </c>
      <c r="F936" s="41">
        <v>0</v>
      </c>
      <c r="G936" s="48">
        <v>39904</v>
      </c>
    </row>
    <row r="937" spans="1:7" x14ac:dyDescent="0.25">
      <c r="A937" s="48">
        <v>399044600</v>
      </c>
      <c r="B937" s="41" t="s">
        <v>1749</v>
      </c>
      <c r="C937" s="41">
        <v>0</v>
      </c>
      <c r="D937" s="41">
        <v>0</v>
      </c>
      <c r="E937" s="41">
        <v>0</v>
      </c>
      <c r="F937" s="41">
        <v>0</v>
      </c>
      <c r="G937" s="48">
        <v>39904</v>
      </c>
    </row>
    <row r="938" spans="1:7" x14ac:dyDescent="0.25">
      <c r="A938" s="48">
        <v>399044610</v>
      </c>
      <c r="B938" s="41" t="s">
        <v>1751</v>
      </c>
      <c r="C938" s="41">
        <v>0</v>
      </c>
      <c r="D938" s="41">
        <v>0</v>
      </c>
      <c r="E938" s="41">
        <v>0</v>
      </c>
      <c r="F938" s="41">
        <v>0</v>
      </c>
      <c r="G938" s="48">
        <v>39904</v>
      </c>
    </row>
    <row r="939" spans="1:7" x14ac:dyDescent="0.25">
      <c r="A939" s="48">
        <v>399044612</v>
      </c>
      <c r="B939" s="41" t="s">
        <v>1753</v>
      </c>
      <c r="C939" s="41">
        <v>0</v>
      </c>
      <c r="D939" s="41">
        <v>0</v>
      </c>
      <c r="E939" s="41">
        <v>0</v>
      </c>
      <c r="F939" s="41">
        <v>0</v>
      </c>
      <c r="G939" s="48">
        <v>39904</v>
      </c>
    </row>
    <row r="940" spans="1:7" x14ac:dyDescent="0.25">
      <c r="A940" s="48">
        <v>399044618</v>
      </c>
      <c r="B940" s="41" t="s">
        <v>1755</v>
      </c>
      <c r="C940" s="41">
        <v>0</v>
      </c>
      <c r="D940" s="41">
        <v>0</v>
      </c>
      <c r="E940" s="41">
        <v>0</v>
      </c>
      <c r="F940" s="41">
        <v>0</v>
      </c>
      <c r="G940" s="48">
        <v>39904</v>
      </c>
    </row>
    <row r="941" spans="1:7" x14ac:dyDescent="0.25">
      <c r="A941" s="48">
        <v>399044619</v>
      </c>
      <c r="B941" s="41" t="s">
        <v>1757</v>
      </c>
      <c r="C941" s="41">
        <v>0</v>
      </c>
      <c r="D941" s="41">
        <v>0</v>
      </c>
      <c r="E941" s="41">
        <v>0</v>
      </c>
      <c r="F941" s="41">
        <v>0</v>
      </c>
      <c r="G941" s="48">
        <v>39904</v>
      </c>
    </row>
    <row r="942" spans="1:7" x14ac:dyDescent="0.25">
      <c r="A942" s="48">
        <v>399044621</v>
      </c>
      <c r="B942" s="41" t="s">
        <v>1759</v>
      </c>
      <c r="C942" s="41">
        <v>0</v>
      </c>
      <c r="D942" s="41">
        <v>0</v>
      </c>
      <c r="E942" s="41">
        <v>0</v>
      </c>
      <c r="F942" s="41">
        <v>0</v>
      </c>
      <c r="G942" s="48">
        <v>39904</v>
      </c>
    </row>
    <row r="943" spans="1:7" x14ac:dyDescent="0.25">
      <c r="A943" s="48">
        <v>399046010</v>
      </c>
      <c r="B943" s="41" t="s">
        <v>1761</v>
      </c>
      <c r="C943" s="41">
        <v>0</v>
      </c>
      <c r="D943" s="41">
        <v>0</v>
      </c>
      <c r="E943" s="41">
        <v>0</v>
      </c>
      <c r="F943" s="41">
        <v>0</v>
      </c>
      <c r="G943" s="48">
        <v>39904</v>
      </c>
    </row>
    <row r="944" spans="1:7" x14ac:dyDescent="0.25">
      <c r="A944" s="48">
        <v>399049054</v>
      </c>
      <c r="B944" s="41" t="s">
        <v>1763</v>
      </c>
      <c r="C944" s="41">
        <v>0</v>
      </c>
      <c r="D944" s="41">
        <v>0</v>
      </c>
      <c r="E944" s="41">
        <v>0</v>
      </c>
      <c r="F944" s="41">
        <v>0</v>
      </c>
      <c r="G944" s="48">
        <v>39904</v>
      </c>
    </row>
    <row r="945" spans="1:7" x14ac:dyDescent="0.25">
      <c r="A945" s="48">
        <v>399049059</v>
      </c>
      <c r="B945" s="41" t="s">
        <v>1765</v>
      </c>
      <c r="C945" s="41">
        <v>-80</v>
      </c>
      <c r="D945" s="41">
        <v>0</v>
      </c>
      <c r="E945" s="41">
        <v>0</v>
      </c>
      <c r="F945" s="41">
        <v>-80</v>
      </c>
      <c r="G945" s="48">
        <v>39904</v>
      </c>
    </row>
    <row r="946" spans="1:7" x14ac:dyDescent="0.25">
      <c r="A946" s="48">
        <v>399049064</v>
      </c>
      <c r="B946" s="41" t="s">
        <v>1767</v>
      </c>
      <c r="C946" s="41">
        <v>0</v>
      </c>
      <c r="D946" s="41">
        <v>0</v>
      </c>
      <c r="E946" s="41">
        <v>0</v>
      </c>
      <c r="F946" s="41">
        <v>0</v>
      </c>
      <c r="G946" s="48">
        <v>39904</v>
      </c>
    </row>
    <row r="947" spans="1:7" x14ac:dyDescent="0.25">
      <c r="A947" s="48">
        <v>399049068</v>
      </c>
      <c r="B947" s="41" t="s">
        <v>1769</v>
      </c>
      <c r="C947" s="41">
        <v>0</v>
      </c>
      <c r="D947" s="41">
        <v>0</v>
      </c>
      <c r="E947" s="41">
        <v>0</v>
      </c>
      <c r="F947" s="41">
        <v>0</v>
      </c>
      <c r="G947" s="48">
        <v>39904</v>
      </c>
    </row>
    <row r="948" spans="1:7" x14ac:dyDescent="0.25">
      <c r="A948" s="48">
        <v>399049100</v>
      </c>
      <c r="B948" s="41" t="s">
        <v>1729</v>
      </c>
      <c r="C948" s="41">
        <v>0</v>
      </c>
      <c r="D948" s="41">
        <v>0</v>
      </c>
      <c r="E948" s="41">
        <v>0</v>
      </c>
      <c r="F948" s="41">
        <v>0</v>
      </c>
      <c r="G948" s="48">
        <v>39904</v>
      </c>
    </row>
    <row r="949" spans="1:7" x14ac:dyDescent="0.25">
      <c r="A949" s="48">
        <v>399049103</v>
      </c>
      <c r="B949" s="41" t="s">
        <v>1772</v>
      </c>
      <c r="C949" s="41">
        <v>0</v>
      </c>
      <c r="D949" s="41">
        <v>0</v>
      </c>
      <c r="E949" s="41">
        <v>0</v>
      </c>
      <c r="F949" s="41">
        <v>0</v>
      </c>
      <c r="G949" s="48">
        <v>39904</v>
      </c>
    </row>
    <row r="950" spans="1:7" x14ac:dyDescent="0.25">
      <c r="A950" s="48">
        <v>399049105</v>
      </c>
      <c r="B950" s="41" t="s">
        <v>1774</v>
      </c>
      <c r="C950" s="41">
        <v>-1202.25</v>
      </c>
      <c r="D950" s="41">
        <v>-5000</v>
      </c>
      <c r="E950" s="41">
        <v>-5000</v>
      </c>
      <c r="F950" s="41">
        <v>3797.75</v>
      </c>
      <c r="G950" s="48">
        <v>39904</v>
      </c>
    </row>
    <row r="951" spans="1:7" x14ac:dyDescent="0.25">
      <c r="A951" s="48">
        <v>399049204</v>
      </c>
      <c r="B951" s="41" t="s">
        <v>1776</v>
      </c>
      <c r="C951" s="41">
        <v>0</v>
      </c>
      <c r="D951" s="41">
        <v>0</v>
      </c>
      <c r="E951" s="41">
        <v>0</v>
      </c>
      <c r="F951" s="41">
        <v>0</v>
      </c>
      <c r="G951" s="48">
        <v>39904</v>
      </c>
    </row>
    <row r="952" spans="1:7" x14ac:dyDescent="0.25">
      <c r="A952" s="48">
        <v>399049205</v>
      </c>
      <c r="B952" s="41" t="s">
        <v>1778</v>
      </c>
      <c r="C952" s="41">
        <v>0</v>
      </c>
      <c r="D952" s="41">
        <v>0</v>
      </c>
      <c r="E952" s="41">
        <v>0</v>
      </c>
      <c r="F952" s="41">
        <v>0</v>
      </c>
      <c r="G952" s="48">
        <v>39904</v>
      </c>
    </row>
    <row r="953" spans="1:7" x14ac:dyDescent="0.25">
      <c r="A953" s="48">
        <v>399049206</v>
      </c>
      <c r="B953" s="41" t="s">
        <v>1780</v>
      </c>
      <c r="C953" s="41">
        <v>-313.49</v>
      </c>
      <c r="D953" s="41">
        <v>0</v>
      </c>
      <c r="E953" s="41">
        <v>0</v>
      </c>
      <c r="F953" s="41">
        <v>-313.49</v>
      </c>
      <c r="G953" s="48">
        <v>39904</v>
      </c>
    </row>
    <row r="954" spans="1:7" x14ac:dyDescent="0.25">
      <c r="A954" s="48">
        <v>399049356</v>
      </c>
      <c r="B954" s="41" t="s">
        <v>1782</v>
      </c>
      <c r="C954" s="41">
        <v>0</v>
      </c>
      <c r="D954" s="41">
        <v>0</v>
      </c>
      <c r="E954" s="41">
        <v>0</v>
      </c>
      <c r="F954" s="41">
        <v>0</v>
      </c>
      <c r="G954" s="48">
        <v>39904</v>
      </c>
    </row>
    <row r="955" spans="1:7" x14ac:dyDescent="0.25">
      <c r="A955" s="48">
        <v>399049802</v>
      </c>
      <c r="B955" s="41" t="s">
        <v>1784</v>
      </c>
      <c r="C955" s="41">
        <v>0</v>
      </c>
      <c r="D955" s="41">
        <v>0</v>
      </c>
      <c r="E955" s="41">
        <v>0</v>
      </c>
      <c r="F955" s="41">
        <v>0</v>
      </c>
      <c r="G955" s="48">
        <v>39904</v>
      </c>
    </row>
    <row r="956" spans="1:7" x14ac:dyDescent="0.25">
      <c r="A956" s="48">
        <v>399050100</v>
      </c>
      <c r="B956" s="41" t="s">
        <v>1786</v>
      </c>
      <c r="C956" s="41">
        <v>0</v>
      </c>
      <c r="D956" s="41">
        <v>0</v>
      </c>
      <c r="E956" s="41">
        <v>0</v>
      </c>
      <c r="F956" s="41">
        <v>0</v>
      </c>
      <c r="G956" s="48">
        <v>39905</v>
      </c>
    </row>
    <row r="957" spans="1:7" x14ac:dyDescent="0.25">
      <c r="A957" s="48">
        <v>399050101</v>
      </c>
      <c r="B957" s="41" t="s">
        <v>1788</v>
      </c>
      <c r="C957" s="41">
        <v>0</v>
      </c>
      <c r="D957" s="41">
        <v>0</v>
      </c>
      <c r="E957" s="41">
        <v>0</v>
      </c>
      <c r="F957" s="41">
        <v>0</v>
      </c>
      <c r="G957" s="48">
        <v>39905</v>
      </c>
    </row>
    <row r="958" spans="1:7" x14ac:dyDescent="0.25">
      <c r="A958" s="48">
        <v>399050120</v>
      </c>
      <c r="B958" s="41" t="s">
        <v>1790</v>
      </c>
      <c r="C958" s="41">
        <v>0</v>
      </c>
      <c r="D958" s="41">
        <v>0</v>
      </c>
      <c r="E958" s="41">
        <v>0</v>
      </c>
      <c r="F958" s="41">
        <v>0</v>
      </c>
      <c r="G958" s="48">
        <v>39905</v>
      </c>
    </row>
    <row r="959" spans="1:7" x14ac:dyDescent="0.25">
      <c r="A959" s="48">
        <v>399050150</v>
      </c>
      <c r="B959" s="41" t="s">
        <v>1792</v>
      </c>
      <c r="C959" s="41">
        <v>0</v>
      </c>
      <c r="D959" s="41">
        <v>0</v>
      </c>
      <c r="E959" s="41">
        <v>0</v>
      </c>
      <c r="F959" s="41">
        <v>0</v>
      </c>
      <c r="G959" s="48">
        <v>39905</v>
      </c>
    </row>
    <row r="960" spans="1:7" x14ac:dyDescent="0.25">
      <c r="A960" s="48">
        <v>399050200</v>
      </c>
      <c r="B960" s="41" t="s">
        <v>1794</v>
      </c>
      <c r="C960" s="41">
        <v>0</v>
      </c>
      <c r="D960" s="41">
        <v>0</v>
      </c>
      <c r="E960" s="41">
        <v>0</v>
      </c>
      <c r="F960" s="41">
        <v>0</v>
      </c>
      <c r="G960" s="48">
        <v>39905</v>
      </c>
    </row>
    <row r="961" spans="1:7" x14ac:dyDescent="0.25">
      <c r="A961" s="48">
        <v>399050700</v>
      </c>
      <c r="B961" s="41" t="s">
        <v>1796</v>
      </c>
      <c r="C961" s="41">
        <v>0</v>
      </c>
      <c r="D961" s="41">
        <v>0</v>
      </c>
      <c r="E961" s="41">
        <v>0</v>
      </c>
      <c r="F961" s="41">
        <v>0</v>
      </c>
      <c r="G961" s="48">
        <v>39905</v>
      </c>
    </row>
    <row r="962" spans="1:7" x14ac:dyDescent="0.25">
      <c r="A962" s="48">
        <v>399050800</v>
      </c>
      <c r="B962" s="41" t="s">
        <v>1798</v>
      </c>
      <c r="C962" s="41">
        <v>0</v>
      </c>
      <c r="D962" s="41">
        <v>0</v>
      </c>
      <c r="E962" s="41">
        <v>0</v>
      </c>
      <c r="F962" s="41">
        <v>0</v>
      </c>
      <c r="G962" s="48">
        <v>39905</v>
      </c>
    </row>
    <row r="963" spans="1:7" x14ac:dyDescent="0.25">
      <c r="A963" s="48">
        <v>399050830</v>
      </c>
      <c r="B963" s="41" t="s">
        <v>1800</v>
      </c>
      <c r="C963" s="41">
        <v>0</v>
      </c>
      <c r="D963" s="41">
        <v>0</v>
      </c>
      <c r="E963" s="41">
        <v>0</v>
      </c>
      <c r="F963" s="41">
        <v>0</v>
      </c>
      <c r="G963" s="48">
        <v>39905</v>
      </c>
    </row>
    <row r="964" spans="1:7" x14ac:dyDescent="0.25">
      <c r="A964" s="48">
        <v>399050915</v>
      </c>
      <c r="B964" s="41" t="s">
        <v>1802</v>
      </c>
      <c r="C964" s="41">
        <v>0</v>
      </c>
      <c r="D964" s="41">
        <v>0</v>
      </c>
      <c r="E964" s="41">
        <v>0</v>
      </c>
      <c r="F964" s="41">
        <v>0</v>
      </c>
      <c r="G964" s="48">
        <v>39905</v>
      </c>
    </row>
    <row r="965" spans="1:7" x14ac:dyDescent="0.25">
      <c r="A965" s="48">
        <v>399050930</v>
      </c>
      <c r="B965" s="41" t="s">
        <v>1804</v>
      </c>
      <c r="C965" s="41">
        <v>0</v>
      </c>
      <c r="D965" s="41">
        <v>0</v>
      </c>
      <c r="E965" s="41">
        <v>0</v>
      </c>
      <c r="F965" s="41">
        <v>0</v>
      </c>
      <c r="G965" s="48">
        <v>39905</v>
      </c>
    </row>
    <row r="966" spans="1:7" x14ac:dyDescent="0.25">
      <c r="A966" s="48">
        <v>399050975</v>
      </c>
      <c r="B966" s="41" t="s">
        <v>1806</v>
      </c>
      <c r="C966" s="41">
        <v>0</v>
      </c>
      <c r="D966" s="41">
        <v>0</v>
      </c>
      <c r="E966" s="41">
        <v>0</v>
      </c>
      <c r="F966" s="41">
        <v>0</v>
      </c>
      <c r="G966" s="48">
        <v>39905</v>
      </c>
    </row>
    <row r="967" spans="1:7" x14ac:dyDescent="0.25">
      <c r="A967" s="48">
        <v>399052000</v>
      </c>
      <c r="B967" s="41" t="s">
        <v>1808</v>
      </c>
      <c r="C967" s="41">
        <v>0</v>
      </c>
      <c r="D967" s="41">
        <v>0</v>
      </c>
      <c r="E967" s="41">
        <v>0</v>
      </c>
      <c r="F967" s="41">
        <v>0</v>
      </c>
      <c r="G967" s="48">
        <v>39905</v>
      </c>
    </row>
    <row r="968" spans="1:7" x14ac:dyDescent="0.25">
      <c r="A968" s="48">
        <v>399052022</v>
      </c>
      <c r="B968" s="41" t="s">
        <v>1810</v>
      </c>
      <c r="C968" s="41">
        <v>0</v>
      </c>
      <c r="D968" s="41">
        <v>0</v>
      </c>
      <c r="E968" s="41">
        <v>0</v>
      </c>
      <c r="F968" s="41">
        <v>0</v>
      </c>
      <c r="G968" s="48">
        <v>39905</v>
      </c>
    </row>
    <row r="969" spans="1:7" x14ac:dyDescent="0.25">
      <c r="A969" s="48">
        <v>399052424</v>
      </c>
      <c r="B969" s="41" t="s">
        <v>1812</v>
      </c>
      <c r="C969" s="41">
        <v>0</v>
      </c>
      <c r="D969" s="41">
        <v>0</v>
      </c>
      <c r="E969" s="41">
        <v>0</v>
      </c>
      <c r="F969" s="41">
        <v>0</v>
      </c>
      <c r="G969" s="48">
        <v>39905</v>
      </c>
    </row>
    <row r="970" spans="1:7" x14ac:dyDescent="0.25">
      <c r="A970" s="48">
        <v>399052429</v>
      </c>
      <c r="B970" s="41" t="s">
        <v>1814</v>
      </c>
      <c r="C970" s="41">
        <v>19650</v>
      </c>
      <c r="D970" s="41">
        <v>71000</v>
      </c>
      <c r="E970" s="41">
        <v>71000</v>
      </c>
      <c r="F970" s="41">
        <v>-51350</v>
      </c>
      <c r="G970" s="48">
        <v>39905</v>
      </c>
    </row>
    <row r="971" spans="1:7" x14ac:dyDescent="0.25">
      <c r="A971" s="48">
        <v>399052430</v>
      </c>
      <c r="B971" s="41" t="s">
        <v>1816</v>
      </c>
      <c r="C971" s="41">
        <v>0</v>
      </c>
      <c r="D971" s="41">
        <v>0</v>
      </c>
      <c r="E971" s="41">
        <v>0</v>
      </c>
      <c r="F971" s="41">
        <v>0</v>
      </c>
      <c r="G971" s="48">
        <v>39905</v>
      </c>
    </row>
    <row r="972" spans="1:7" x14ac:dyDescent="0.25">
      <c r="A972" s="48">
        <v>399052432</v>
      </c>
      <c r="B972" s="41" t="s">
        <v>1818</v>
      </c>
      <c r="C972" s="41">
        <v>0</v>
      </c>
      <c r="D972" s="41">
        <v>0</v>
      </c>
      <c r="E972" s="41">
        <v>0</v>
      </c>
      <c r="F972" s="41">
        <v>0</v>
      </c>
      <c r="G972" s="48">
        <v>39905</v>
      </c>
    </row>
    <row r="973" spans="1:7" x14ac:dyDescent="0.25">
      <c r="A973" s="48">
        <v>399052500</v>
      </c>
      <c r="B973" s="41" t="s">
        <v>1820</v>
      </c>
      <c r="C973" s="41">
        <v>0</v>
      </c>
      <c r="D973" s="41">
        <v>0</v>
      </c>
      <c r="E973" s="41">
        <v>0</v>
      </c>
      <c r="F973" s="41">
        <v>0</v>
      </c>
      <c r="G973" s="48">
        <v>39905</v>
      </c>
    </row>
    <row r="974" spans="1:7" x14ac:dyDescent="0.25">
      <c r="A974" s="48">
        <v>399052510</v>
      </c>
      <c r="B974" s="41" t="s">
        <v>1822</v>
      </c>
      <c r="C974" s="41">
        <v>0</v>
      </c>
      <c r="D974" s="41">
        <v>0</v>
      </c>
      <c r="E974" s="41">
        <v>0</v>
      </c>
      <c r="F974" s="41">
        <v>0</v>
      </c>
      <c r="G974" s="48">
        <v>39905</v>
      </c>
    </row>
    <row r="975" spans="1:7" x14ac:dyDescent="0.25">
      <c r="A975" s="48">
        <v>399052701</v>
      </c>
      <c r="B975" s="41" t="s">
        <v>1824</v>
      </c>
      <c r="C975" s="41">
        <v>0</v>
      </c>
      <c r="D975" s="41">
        <v>0</v>
      </c>
      <c r="E975" s="41">
        <v>0</v>
      </c>
      <c r="F975" s="41">
        <v>0</v>
      </c>
      <c r="G975" s="48">
        <v>39905</v>
      </c>
    </row>
    <row r="976" spans="1:7" x14ac:dyDescent="0.25">
      <c r="A976" s="48">
        <v>399052703</v>
      </c>
      <c r="B976" s="41" t="s">
        <v>1826</v>
      </c>
      <c r="C976" s="41">
        <v>0</v>
      </c>
      <c r="D976" s="41">
        <v>0</v>
      </c>
      <c r="E976" s="41">
        <v>0</v>
      </c>
      <c r="F976" s="41">
        <v>0</v>
      </c>
      <c r="G976" s="48">
        <v>39905</v>
      </c>
    </row>
    <row r="977" spans="1:7" x14ac:dyDescent="0.25">
      <c r="A977" s="48">
        <v>399052706</v>
      </c>
      <c r="B977" s="41" t="s">
        <v>1828</v>
      </c>
      <c r="C977" s="41">
        <v>0</v>
      </c>
      <c r="D977" s="41">
        <v>0</v>
      </c>
      <c r="E977" s="41">
        <v>0</v>
      </c>
      <c r="F977" s="41">
        <v>0</v>
      </c>
      <c r="G977" s="48">
        <v>39905</v>
      </c>
    </row>
    <row r="978" spans="1:7" x14ac:dyDescent="0.25">
      <c r="A978" s="48">
        <v>399052708</v>
      </c>
      <c r="B978" s="41" t="s">
        <v>1830</v>
      </c>
      <c r="C978" s="41">
        <v>0</v>
      </c>
      <c r="D978" s="41">
        <v>0</v>
      </c>
      <c r="E978" s="41">
        <v>0</v>
      </c>
      <c r="F978" s="41">
        <v>0</v>
      </c>
      <c r="G978" s="48">
        <v>39905</v>
      </c>
    </row>
    <row r="979" spans="1:7" x14ac:dyDescent="0.25">
      <c r="A979" s="48">
        <v>399052801</v>
      </c>
      <c r="B979" s="41" t="s">
        <v>1832</v>
      </c>
      <c r="C979" s="41">
        <v>0</v>
      </c>
      <c r="D979" s="41">
        <v>0</v>
      </c>
      <c r="E979" s="41">
        <v>0</v>
      </c>
      <c r="F979" s="41">
        <v>0</v>
      </c>
      <c r="G979" s="48">
        <v>39905</v>
      </c>
    </row>
    <row r="980" spans="1:7" x14ac:dyDescent="0.25">
      <c r="A980" s="48">
        <v>399054600</v>
      </c>
      <c r="B980" s="41" t="s">
        <v>1834</v>
      </c>
      <c r="C980" s="41">
        <v>0</v>
      </c>
      <c r="D980" s="41">
        <v>0</v>
      </c>
      <c r="E980" s="41">
        <v>0</v>
      </c>
      <c r="F980" s="41">
        <v>0</v>
      </c>
      <c r="G980" s="48">
        <v>39905</v>
      </c>
    </row>
    <row r="981" spans="1:7" x14ac:dyDescent="0.25">
      <c r="A981" s="48">
        <v>399054610</v>
      </c>
      <c r="B981" s="41" t="s">
        <v>1836</v>
      </c>
      <c r="C981" s="41">
        <v>0</v>
      </c>
      <c r="D981" s="41">
        <v>0</v>
      </c>
      <c r="E981" s="41">
        <v>0</v>
      </c>
      <c r="F981" s="41">
        <v>0</v>
      </c>
      <c r="G981" s="48">
        <v>39905</v>
      </c>
    </row>
    <row r="982" spans="1:7" x14ac:dyDescent="0.25">
      <c r="A982" s="48">
        <v>399054612</v>
      </c>
      <c r="B982" s="41" t="s">
        <v>1838</v>
      </c>
      <c r="C982" s="41">
        <v>0</v>
      </c>
      <c r="D982" s="41">
        <v>0</v>
      </c>
      <c r="E982" s="41">
        <v>0</v>
      </c>
      <c r="F982" s="41">
        <v>0</v>
      </c>
      <c r="G982" s="48">
        <v>39905</v>
      </c>
    </row>
    <row r="983" spans="1:7" x14ac:dyDescent="0.25">
      <c r="A983" s="48">
        <v>399054618</v>
      </c>
      <c r="B983" s="41" t="s">
        <v>1840</v>
      </c>
      <c r="C983" s="41">
        <v>0</v>
      </c>
      <c r="D983" s="41">
        <v>0</v>
      </c>
      <c r="E983" s="41">
        <v>0</v>
      </c>
      <c r="F983" s="41">
        <v>0</v>
      </c>
      <c r="G983" s="48">
        <v>39905</v>
      </c>
    </row>
    <row r="984" spans="1:7" x14ac:dyDescent="0.25">
      <c r="A984" s="48">
        <v>399054619</v>
      </c>
      <c r="B984" s="41" t="s">
        <v>1842</v>
      </c>
      <c r="C984" s="41">
        <v>0</v>
      </c>
      <c r="D984" s="41">
        <v>0</v>
      </c>
      <c r="E984" s="41">
        <v>0</v>
      </c>
      <c r="F984" s="41">
        <v>0</v>
      </c>
      <c r="G984" s="48">
        <v>39905</v>
      </c>
    </row>
    <row r="985" spans="1:7" x14ac:dyDescent="0.25">
      <c r="A985" s="48">
        <v>399054621</v>
      </c>
      <c r="B985" s="41" t="s">
        <v>1844</v>
      </c>
      <c r="C985" s="41">
        <v>0</v>
      </c>
      <c r="D985" s="41">
        <v>0</v>
      </c>
      <c r="E985" s="41">
        <v>0</v>
      </c>
      <c r="F985" s="41">
        <v>0</v>
      </c>
      <c r="G985" s="48">
        <v>39905</v>
      </c>
    </row>
    <row r="986" spans="1:7" x14ac:dyDescent="0.25">
      <c r="A986" s="48">
        <v>399056010</v>
      </c>
      <c r="B986" s="41" t="s">
        <v>1846</v>
      </c>
      <c r="C986" s="41">
        <v>0</v>
      </c>
      <c r="D986" s="41">
        <v>0</v>
      </c>
      <c r="E986" s="41">
        <v>0</v>
      </c>
      <c r="F986" s="41">
        <v>0</v>
      </c>
      <c r="G986" s="48">
        <v>39905</v>
      </c>
    </row>
    <row r="987" spans="1:7" x14ac:dyDescent="0.25">
      <c r="A987" s="48">
        <v>399059066</v>
      </c>
      <c r="B987" s="41" t="s">
        <v>1848</v>
      </c>
      <c r="C987" s="41">
        <v>0</v>
      </c>
      <c r="D987" s="41">
        <v>0</v>
      </c>
      <c r="E987" s="41">
        <v>0</v>
      </c>
      <c r="F987" s="41">
        <v>0</v>
      </c>
      <c r="G987" s="48">
        <v>39905</v>
      </c>
    </row>
    <row r="988" spans="1:7" x14ac:dyDescent="0.25">
      <c r="A988" s="48">
        <v>399059802</v>
      </c>
      <c r="B988" s="41" t="s">
        <v>1850</v>
      </c>
      <c r="C988" s="41">
        <v>0</v>
      </c>
      <c r="D988" s="41">
        <v>0</v>
      </c>
      <c r="E988" s="41">
        <v>0</v>
      </c>
      <c r="F988" s="41">
        <v>0</v>
      </c>
      <c r="G988" s="48">
        <v>39905</v>
      </c>
    </row>
    <row r="989" spans="1:7" x14ac:dyDescent="0.25">
      <c r="A989" s="48">
        <v>399060100</v>
      </c>
      <c r="B989" s="41" t="s">
        <v>1852</v>
      </c>
      <c r="C989" s="41">
        <v>74321.94</v>
      </c>
      <c r="D989" s="41">
        <v>236200</v>
      </c>
      <c r="E989" s="41">
        <v>236200</v>
      </c>
      <c r="F989" s="41">
        <v>-161878.06</v>
      </c>
      <c r="G989" s="48">
        <v>39906</v>
      </c>
    </row>
    <row r="990" spans="1:7" x14ac:dyDescent="0.25">
      <c r="A990" s="48">
        <v>399060101</v>
      </c>
      <c r="B990" s="41" t="s">
        <v>1854</v>
      </c>
      <c r="C990" s="41">
        <v>0</v>
      </c>
      <c r="D990" s="41">
        <v>0</v>
      </c>
      <c r="E990" s="41">
        <v>0</v>
      </c>
      <c r="F990" s="41">
        <v>0</v>
      </c>
      <c r="G990" s="48">
        <v>39906</v>
      </c>
    </row>
    <row r="991" spans="1:7" x14ac:dyDescent="0.25">
      <c r="A991" s="48">
        <v>399060102</v>
      </c>
      <c r="B991" s="41" t="s">
        <v>1856</v>
      </c>
      <c r="C991" s="41">
        <v>0</v>
      </c>
      <c r="D991" s="41">
        <v>0</v>
      </c>
      <c r="E991" s="41">
        <v>0</v>
      </c>
      <c r="F991" s="41">
        <v>0</v>
      </c>
      <c r="G991" s="48">
        <v>39906</v>
      </c>
    </row>
    <row r="992" spans="1:7" x14ac:dyDescent="0.25">
      <c r="A992" s="48">
        <v>399060103</v>
      </c>
      <c r="B992" s="41" t="s">
        <v>1858</v>
      </c>
      <c r="C992" s="41">
        <v>0</v>
      </c>
      <c r="D992" s="41">
        <v>0</v>
      </c>
      <c r="E992" s="41">
        <v>0</v>
      </c>
      <c r="F992" s="41">
        <v>0</v>
      </c>
      <c r="G992" s="48">
        <v>39906</v>
      </c>
    </row>
    <row r="993" spans="1:7" x14ac:dyDescent="0.25">
      <c r="A993" s="48">
        <v>399060120</v>
      </c>
      <c r="B993" s="41" t="s">
        <v>1860</v>
      </c>
      <c r="C993" s="41">
        <v>0</v>
      </c>
      <c r="D993" s="41">
        <v>0</v>
      </c>
      <c r="E993" s="41">
        <v>0</v>
      </c>
      <c r="F993" s="41">
        <v>0</v>
      </c>
      <c r="G993" s="48">
        <v>39906</v>
      </c>
    </row>
    <row r="994" spans="1:7" x14ac:dyDescent="0.25">
      <c r="A994" s="48">
        <v>399060150</v>
      </c>
      <c r="B994" s="41" t="s">
        <v>1862</v>
      </c>
      <c r="C994" s="41">
        <v>0</v>
      </c>
      <c r="D994" s="41">
        <v>0</v>
      </c>
      <c r="E994" s="41">
        <v>0</v>
      </c>
      <c r="F994" s="41">
        <v>0</v>
      </c>
      <c r="G994" s="48">
        <v>39906</v>
      </c>
    </row>
    <row r="995" spans="1:7" x14ac:dyDescent="0.25">
      <c r="A995" s="48">
        <v>399060200</v>
      </c>
      <c r="B995" s="41" t="s">
        <v>1864</v>
      </c>
      <c r="C995" s="41">
        <v>168419.26</v>
      </c>
      <c r="D995" s="41">
        <v>0</v>
      </c>
      <c r="E995" s="41">
        <v>0</v>
      </c>
      <c r="F995" s="41">
        <v>168419.26</v>
      </c>
      <c r="G995" s="48">
        <v>39906</v>
      </c>
    </row>
    <row r="996" spans="1:7" x14ac:dyDescent="0.25">
      <c r="A996" s="48">
        <v>399060700</v>
      </c>
      <c r="B996" s="41" t="s">
        <v>1866</v>
      </c>
      <c r="C996" s="41">
        <v>0</v>
      </c>
      <c r="D996" s="41">
        <v>0</v>
      </c>
      <c r="E996" s="41">
        <v>0</v>
      </c>
      <c r="F996" s="41">
        <v>0</v>
      </c>
      <c r="G996" s="48">
        <v>39906</v>
      </c>
    </row>
    <row r="997" spans="1:7" x14ac:dyDescent="0.25">
      <c r="A997" s="48">
        <v>399060800</v>
      </c>
      <c r="B997" s="41" t="s">
        <v>1868</v>
      </c>
      <c r="C997" s="41">
        <v>0</v>
      </c>
      <c r="D997" s="41">
        <v>0</v>
      </c>
      <c r="E997" s="41">
        <v>0</v>
      </c>
      <c r="F997" s="41">
        <v>0</v>
      </c>
      <c r="G997" s="48">
        <v>39906</v>
      </c>
    </row>
    <row r="998" spans="1:7" x14ac:dyDescent="0.25">
      <c r="A998" s="48">
        <v>399060820</v>
      </c>
      <c r="B998" s="41" t="s">
        <v>1870</v>
      </c>
      <c r="C998" s="41">
        <v>0</v>
      </c>
      <c r="D998" s="41">
        <v>0</v>
      </c>
      <c r="E998" s="41">
        <v>0</v>
      </c>
      <c r="F998" s="41">
        <v>0</v>
      </c>
      <c r="G998" s="48">
        <v>39906</v>
      </c>
    </row>
    <row r="999" spans="1:7" x14ac:dyDescent="0.25">
      <c r="A999" s="48">
        <v>399060915</v>
      </c>
      <c r="B999" s="41" t="s">
        <v>1872</v>
      </c>
      <c r="C999" s="41">
        <v>0</v>
      </c>
      <c r="D999" s="41">
        <v>0</v>
      </c>
      <c r="E999" s="41">
        <v>0</v>
      </c>
      <c r="F999" s="41">
        <v>0</v>
      </c>
      <c r="G999" s="48">
        <v>39906</v>
      </c>
    </row>
    <row r="1000" spans="1:7" x14ac:dyDescent="0.25">
      <c r="A1000" s="48">
        <v>399060930</v>
      </c>
      <c r="B1000" s="41" t="s">
        <v>1874</v>
      </c>
      <c r="C1000" s="41">
        <v>0</v>
      </c>
      <c r="D1000" s="41">
        <v>300</v>
      </c>
      <c r="E1000" s="41">
        <v>300</v>
      </c>
      <c r="F1000" s="41">
        <v>-300</v>
      </c>
      <c r="G1000" s="48">
        <v>39906</v>
      </c>
    </row>
    <row r="1001" spans="1:7" x14ac:dyDescent="0.25">
      <c r="A1001" s="48">
        <v>399060975</v>
      </c>
      <c r="B1001" s="41" t="s">
        <v>1876</v>
      </c>
      <c r="C1001" s="41">
        <v>332</v>
      </c>
      <c r="D1001" s="41">
        <v>700</v>
      </c>
      <c r="E1001" s="41">
        <v>700</v>
      </c>
      <c r="F1001" s="41">
        <v>-368</v>
      </c>
      <c r="G1001" s="48">
        <v>39906</v>
      </c>
    </row>
    <row r="1002" spans="1:7" x14ac:dyDescent="0.25">
      <c r="A1002" s="48">
        <v>399060981</v>
      </c>
      <c r="B1002" s="41" t="s">
        <v>1878</v>
      </c>
      <c r="C1002" s="41">
        <v>0</v>
      </c>
      <c r="D1002" s="41">
        <v>0</v>
      </c>
      <c r="E1002" s="41">
        <v>0</v>
      </c>
      <c r="F1002" s="41">
        <v>0</v>
      </c>
      <c r="G1002" s="48">
        <v>39906</v>
      </c>
    </row>
    <row r="1003" spans="1:7" x14ac:dyDescent="0.25">
      <c r="A1003" s="48">
        <v>399061610</v>
      </c>
      <c r="B1003" s="41" t="s">
        <v>1880</v>
      </c>
      <c r="C1003" s="41">
        <v>0</v>
      </c>
      <c r="D1003" s="41">
        <v>700</v>
      </c>
      <c r="E1003" s="41">
        <v>700</v>
      </c>
      <c r="F1003" s="41">
        <v>-700</v>
      </c>
      <c r="G1003" s="48">
        <v>39906</v>
      </c>
    </row>
    <row r="1004" spans="1:7" x14ac:dyDescent="0.25">
      <c r="A1004" s="48">
        <v>399062000</v>
      </c>
      <c r="B1004" s="41" t="s">
        <v>1882</v>
      </c>
      <c r="C1004" s="41">
        <v>0</v>
      </c>
      <c r="D1004" s="41">
        <v>400</v>
      </c>
      <c r="E1004" s="41">
        <v>400</v>
      </c>
      <c r="F1004" s="41">
        <v>-400</v>
      </c>
      <c r="G1004" s="48">
        <v>39906</v>
      </c>
    </row>
    <row r="1005" spans="1:7" x14ac:dyDescent="0.25">
      <c r="A1005" s="48">
        <v>399062002</v>
      </c>
      <c r="B1005" s="41" t="s">
        <v>1884</v>
      </c>
      <c r="C1005" s="41">
        <v>0</v>
      </c>
      <c r="D1005" s="41">
        <v>0</v>
      </c>
      <c r="E1005" s="41">
        <v>0</v>
      </c>
      <c r="F1005" s="41">
        <v>0</v>
      </c>
      <c r="G1005" s="48">
        <v>39906</v>
      </c>
    </row>
    <row r="1006" spans="1:7" x14ac:dyDescent="0.25">
      <c r="A1006" s="48">
        <v>399062003</v>
      </c>
      <c r="B1006" s="41" t="s">
        <v>1886</v>
      </c>
      <c r="C1006" s="41">
        <v>0</v>
      </c>
      <c r="D1006" s="41">
        <v>0</v>
      </c>
      <c r="E1006" s="41">
        <v>0</v>
      </c>
      <c r="F1006" s="41">
        <v>0</v>
      </c>
      <c r="G1006" s="48">
        <v>39906</v>
      </c>
    </row>
    <row r="1007" spans="1:7" x14ac:dyDescent="0.25">
      <c r="A1007" s="48">
        <v>399062004</v>
      </c>
      <c r="B1007" s="41" t="s">
        <v>1888</v>
      </c>
      <c r="C1007" s="41">
        <v>114586.99</v>
      </c>
      <c r="D1007" s="41">
        <v>42000</v>
      </c>
      <c r="E1007" s="41">
        <v>42000</v>
      </c>
      <c r="F1007" s="41">
        <v>72586.990000000005</v>
      </c>
      <c r="G1007" s="48">
        <v>39906</v>
      </c>
    </row>
    <row r="1008" spans="1:7" x14ac:dyDescent="0.25">
      <c r="A1008" s="48">
        <v>399062022</v>
      </c>
      <c r="B1008" s="41" t="s">
        <v>1890</v>
      </c>
      <c r="C1008" s="41">
        <v>2235</v>
      </c>
      <c r="D1008" s="41">
        <v>4600</v>
      </c>
      <c r="E1008" s="41">
        <v>4600</v>
      </c>
      <c r="F1008" s="41">
        <v>-2365</v>
      </c>
      <c r="G1008" s="48">
        <v>39906</v>
      </c>
    </row>
    <row r="1009" spans="1:7" x14ac:dyDescent="0.25">
      <c r="A1009" s="48">
        <v>399062400</v>
      </c>
      <c r="B1009" s="41" t="s">
        <v>1892</v>
      </c>
      <c r="C1009" s="41">
        <v>0</v>
      </c>
      <c r="D1009" s="41">
        <v>0</v>
      </c>
      <c r="E1009" s="41">
        <v>0</v>
      </c>
      <c r="F1009" s="41">
        <v>0</v>
      </c>
      <c r="G1009" s="48">
        <v>39906</v>
      </c>
    </row>
    <row r="1010" spans="1:7" x14ac:dyDescent="0.25">
      <c r="A1010" s="48">
        <v>399062409</v>
      </c>
      <c r="B1010" s="41" t="s">
        <v>1894</v>
      </c>
      <c r="C1010" s="41">
        <v>0</v>
      </c>
      <c r="D1010" s="41">
        <v>0</v>
      </c>
      <c r="E1010" s="41">
        <v>0</v>
      </c>
      <c r="F1010" s="41">
        <v>0</v>
      </c>
      <c r="G1010" s="48">
        <v>39906</v>
      </c>
    </row>
    <row r="1011" spans="1:7" x14ac:dyDescent="0.25">
      <c r="A1011" s="48">
        <v>399062416</v>
      </c>
      <c r="B1011" s="41" t="s">
        <v>1896</v>
      </c>
      <c r="C1011" s="41">
        <v>0</v>
      </c>
      <c r="D1011" s="41">
        <v>0</v>
      </c>
      <c r="E1011" s="41">
        <v>0</v>
      </c>
      <c r="F1011" s="41">
        <v>0</v>
      </c>
      <c r="G1011" s="48">
        <v>39906</v>
      </c>
    </row>
    <row r="1012" spans="1:7" x14ac:dyDescent="0.25">
      <c r="A1012" s="48">
        <v>399062422</v>
      </c>
      <c r="B1012" s="41" t="s">
        <v>1898</v>
      </c>
      <c r="C1012" s="41">
        <v>0</v>
      </c>
      <c r="D1012" s="41">
        <v>0</v>
      </c>
      <c r="E1012" s="41">
        <v>0</v>
      </c>
      <c r="F1012" s="41">
        <v>0</v>
      </c>
      <c r="G1012" s="48">
        <v>39906</v>
      </c>
    </row>
    <row r="1013" spans="1:7" x14ac:dyDescent="0.25">
      <c r="A1013" s="48">
        <v>399062423</v>
      </c>
      <c r="B1013" s="41" t="s">
        <v>1900</v>
      </c>
      <c r="C1013" s="41">
        <v>0</v>
      </c>
      <c r="D1013" s="41">
        <v>0</v>
      </c>
      <c r="E1013" s="41">
        <v>0</v>
      </c>
      <c r="F1013" s="41">
        <v>0</v>
      </c>
      <c r="G1013" s="48">
        <v>39906</v>
      </c>
    </row>
    <row r="1014" spans="1:7" x14ac:dyDescent="0.25">
      <c r="A1014" s="48">
        <v>399062428</v>
      </c>
      <c r="B1014" s="41" t="s">
        <v>1902</v>
      </c>
      <c r="C1014" s="41">
        <v>15125</v>
      </c>
      <c r="D1014" s="41">
        <v>15000</v>
      </c>
      <c r="E1014" s="41">
        <v>15000</v>
      </c>
      <c r="F1014" s="41">
        <v>125</v>
      </c>
      <c r="G1014" s="48">
        <v>39906</v>
      </c>
    </row>
    <row r="1015" spans="1:7" x14ac:dyDescent="0.25">
      <c r="A1015" s="48">
        <v>399062429</v>
      </c>
      <c r="B1015" s="41" t="s">
        <v>1904</v>
      </c>
      <c r="C1015" s="41">
        <v>0</v>
      </c>
      <c r="D1015" s="41">
        <v>16000</v>
      </c>
      <c r="E1015" s="41">
        <v>16000</v>
      </c>
      <c r="F1015" s="41">
        <v>-16000</v>
      </c>
      <c r="G1015" s="48">
        <v>39906</v>
      </c>
    </row>
    <row r="1016" spans="1:7" x14ac:dyDescent="0.25">
      <c r="A1016" s="48">
        <v>399062430</v>
      </c>
      <c r="B1016" s="41" t="s">
        <v>1906</v>
      </c>
      <c r="C1016" s="41">
        <v>0</v>
      </c>
      <c r="D1016" s="41">
        <v>0</v>
      </c>
      <c r="E1016" s="41">
        <v>0</v>
      </c>
      <c r="F1016" s="41">
        <v>0</v>
      </c>
      <c r="G1016" s="48">
        <v>39906</v>
      </c>
    </row>
    <row r="1017" spans="1:7" x14ac:dyDescent="0.25">
      <c r="A1017" s="48">
        <v>399062432</v>
      </c>
      <c r="B1017" s="41" t="s">
        <v>1908</v>
      </c>
      <c r="C1017" s="41">
        <v>0</v>
      </c>
      <c r="D1017" s="41">
        <v>0</v>
      </c>
      <c r="E1017" s="41">
        <v>0</v>
      </c>
      <c r="F1017" s="41">
        <v>0</v>
      </c>
      <c r="G1017" s="48">
        <v>39906</v>
      </c>
    </row>
    <row r="1018" spans="1:7" x14ac:dyDescent="0.25">
      <c r="A1018" s="48">
        <v>399062441</v>
      </c>
      <c r="B1018" s="41" t="s">
        <v>1910</v>
      </c>
      <c r="C1018" s="41">
        <v>0</v>
      </c>
      <c r="D1018" s="41">
        <v>0</v>
      </c>
      <c r="E1018" s="41">
        <v>0</v>
      </c>
      <c r="F1018" s="41">
        <v>0</v>
      </c>
      <c r="G1018" s="48">
        <v>39906</v>
      </c>
    </row>
    <row r="1019" spans="1:7" x14ac:dyDescent="0.25">
      <c r="A1019" s="48">
        <v>399062456</v>
      </c>
      <c r="B1019" s="41" t="s">
        <v>1912</v>
      </c>
      <c r="C1019" s="41">
        <v>0</v>
      </c>
      <c r="D1019" s="41">
        <v>200</v>
      </c>
      <c r="E1019" s="41">
        <v>200</v>
      </c>
      <c r="F1019" s="41">
        <v>-200</v>
      </c>
      <c r="G1019" s="48">
        <v>39906</v>
      </c>
    </row>
    <row r="1020" spans="1:7" x14ac:dyDescent="0.25">
      <c r="A1020" s="48">
        <v>399062500</v>
      </c>
      <c r="B1020" s="41" t="s">
        <v>1914</v>
      </c>
      <c r="C1020" s="41">
        <v>0</v>
      </c>
      <c r="D1020" s="41">
        <v>2000</v>
      </c>
      <c r="E1020" s="41">
        <v>2000</v>
      </c>
      <c r="F1020" s="41">
        <v>-2000</v>
      </c>
      <c r="G1020" s="48">
        <v>39906</v>
      </c>
    </row>
    <row r="1021" spans="1:7" x14ac:dyDescent="0.25">
      <c r="A1021" s="48">
        <v>399062502</v>
      </c>
      <c r="B1021" s="41" t="s">
        <v>1916</v>
      </c>
      <c r="C1021" s="41">
        <v>0</v>
      </c>
      <c r="D1021" s="41">
        <v>0</v>
      </c>
      <c r="E1021" s="41">
        <v>0</v>
      </c>
      <c r="F1021" s="41">
        <v>0</v>
      </c>
      <c r="G1021" s="48">
        <v>39906</v>
      </c>
    </row>
    <row r="1022" spans="1:7" x14ac:dyDescent="0.25">
      <c r="A1022" s="48">
        <v>399062510</v>
      </c>
      <c r="B1022" s="41" t="s">
        <v>1918</v>
      </c>
      <c r="C1022" s="41">
        <v>0</v>
      </c>
      <c r="D1022" s="41">
        <v>0</v>
      </c>
      <c r="E1022" s="41">
        <v>0</v>
      </c>
      <c r="F1022" s="41">
        <v>0</v>
      </c>
      <c r="G1022" s="48">
        <v>39906</v>
      </c>
    </row>
    <row r="1023" spans="1:7" x14ac:dyDescent="0.25">
      <c r="A1023" s="48">
        <v>399062520</v>
      </c>
      <c r="B1023" s="41" t="s">
        <v>1920</v>
      </c>
      <c r="C1023" s="41">
        <v>0</v>
      </c>
      <c r="D1023" s="41">
        <v>0</v>
      </c>
      <c r="E1023" s="41">
        <v>0</v>
      </c>
      <c r="F1023" s="41">
        <v>0</v>
      </c>
      <c r="G1023" s="48">
        <v>39906</v>
      </c>
    </row>
    <row r="1024" spans="1:7" x14ac:dyDescent="0.25">
      <c r="A1024" s="48">
        <v>399062524</v>
      </c>
      <c r="B1024" s="41" t="s">
        <v>1922</v>
      </c>
      <c r="C1024" s="41">
        <v>0</v>
      </c>
      <c r="D1024" s="41">
        <v>0</v>
      </c>
      <c r="E1024" s="41">
        <v>0</v>
      </c>
      <c r="F1024" s="41">
        <v>0</v>
      </c>
      <c r="G1024" s="48">
        <v>39906</v>
      </c>
    </row>
    <row r="1025" spans="1:7" x14ac:dyDescent="0.25">
      <c r="A1025" s="48">
        <v>399062701</v>
      </c>
      <c r="B1025" s="41" t="s">
        <v>1924</v>
      </c>
      <c r="C1025" s="41">
        <v>0</v>
      </c>
      <c r="D1025" s="41">
        <v>0</v>
      </c>
      <c r="E1025" s="41">
        <v>0</v>
      </c>
      <c r="F1025" s="41">
        <v>0</v>
      </c>
      <c r="G1025" s="48">
        <v>39906</v>
      </c>
    </row>
    <row r="1026" spans="1:7" x14ac:dyDescent="0.25">
      <c r="A1026" s="48">
        <v>399062703</v>
      </c>
      <c r="B1026" s="41" t="s">
        <v>1926</v>
      </c>
      <c r="C1026" s="41">
        <v>0</v>
      </c>
      <c r="D1026" s="41">
        <v>300</v>
      </c>
      <c r="E1026" s="41">
        <v>300</v>
      </c>
      <c r="F1026" s="41">
        <v>-300</v>
      </c>
      <c r="G1026" s="48">
        <v>39906</v>
      </c>
    </row>
    <row r="1027" spans="1:7" x14ac:dyDescent="0.25">
      <c r="A1027" s="48">
        <v>399062706</v>
      </c>
      <c r="B1027" s="41" t="s">
        <v>1928</v>
      </c>
      <c r="C1027" s="41">
        <v>11.96</v>
      </c>
      <c r="D1027" s="41">
        <v>0</v>
      </c>
      <c r="E1027" s="41">
        <v>0</v>
      </c>
      <c r="F1027" s="41">
        <v>11.96</v>
      </c>
      <c r="G1027" s="48">
        <v>39906</v>
      </c>
    </row>
    <row r="1028" spans="1:7" x14ac:dyDescent="0.25">
      <c r="A1028" s="48">
        <v>399062801</v>
      </c>
      <c r="B1028" s="41" t="s">
        <v>1930</v>
      </c>
      <c r="C1028" s="41">
        <v>396</v>
      </c>
      <c r="D1028" s="41">
        <v>1200</v>
      </c>
      <c r="E1028" s="41">
        <v>1200</v>
      </c>
      <c r="F1028" s="41">
        <v>-804</v>
      </c>
      <c r="G1028" s="48">
        <v>39906</v>
      </c>
    </row>
    <row r="1029" spans="1:7" x14ac:dyDescent="0.25">
      <c r="A1029" s="48">
        <v>399064600</v>
      </c>
      <c r="B1029" s="41" t="s">
        <v>1932</v>
      </c>
      <c r="C1029" s="41">
        <v>0</v>
      </c>
      <c r="D1029" s="41">
        <v>0</v>
      </c>
      <c r="E1029" s="41">
        <v>0</v>
      </c>
      <c r="F1029" s="41">
        <v>0</v>
      </c>
      <c r="G1029" s="48">
        <v>39906</v>
      </c>
    </row>
    <row r="1030" spans="1:7" x14ac:dyDescent="0.25">
      <c r="A1030" s="48">
        <v>399064610</v>
      </c>
      <c r="B1030" s="41" t="s">
        <v>1934</v>
      </c>
      <c r="C1030" s="41">
        <v>0</v>
      </c>
      <c r="D1030" s="41">
        <v>0</v>
      </c>
      <c r="E1030" s="41">
        <v>0</v>
      </c>
      <c r="F1030" s="41">
        <v>0</v>
      </c>
      <c r="G1030" s="48">
        <v>39906</v>
      </c>
    </row>
    <row r="1031" spans="1:7" x14ac:dyDescent="0.25">
      <c r="A1031" s="48">
        <v>399064611</v>
      </c>
      <c r="B1031" s="41" t="s">
        <v>1936</v>
      </c>
      <c r="C1031" s="41">
        <v>0</v>
      </c>
      <c r="D1031" s="41">
        <v>0</v>
      </c>
      <c r="E1031" s="41">
        <v>0</v>
      </c>
      <c r="F1031" s="41">
        <v>0</v>
      </c>
      <c r="G1031" s="48">
        <v>39906</v>
      </c>
    </row>
    <row r="1032" spans="1:7" x14ac:dyDescent="0.25">
      <c r="A1032" s="48">
        <v>399064612</v>
      </c>
      <c r="B1032" s="41" t="s">
        <v>1938</v>
      </c>
      <c r="C1032" s="41">
        <v>0</v>
      </c>
      <c r="D1032" s="41">
        <v>0</v>
      </c>
      <c r="E1032" s="41">
        <v>0</v>
      </c>
      <c r="F1032" s="41">
        <v>0</v>
      </c>
      <c r="G1032" s="48">
        <v>39906</v>
      </c>
    </row>
    <row r="1033" spans="1:7" x14ac:dyDescent="0.25">
      <c r="A1033" s="48">
        <v>399064618</v>
      </c>
      <c r="B1033" s="41" t="s">
        <v>1940</v>
      </c>
      <c r="C1033" s="41">
        <v>0</v>
      </c>
      <c r="D1033" s="41">
        <v>0</v>
      </c>
      <c r="E1033" s="41">
        <v>0</v>
      </c>
      <c r="F1033" s="41">
        <v>0</v>
      </c>
      <c r="G1033" s="48">
        <v>39906</v>
      </c>
    </row>
    <row r="1034" spans="1:7" x14ac:dyDescent="0.25">
      <c r="A1034" s="48">
        <v>399064619</v>
      </c>
      <c r="B1034" s="41" t="s">
        <v>1942</v>
      </c>
      <c r="C1034" s="41">
        <v>0</v>
      </c>
      <c r="D1034" s="41">
        <v>0</v>
      </c>
      <c r="E1034" s="41">
        <v>0</v>
      </c>
      <c r="F1034" s="41">
        <v>0</v>
      </c>
      <c r="G1034" s="48">
        <v>39906</v>
      </c>
    </row>
    <row r="1035" spans="1:7" x14ac:dyDescent="0.25">
      <c r="A1035" s="48">
        <v>399064621</v>
      </c>
      <c r="B1035" s="41" t="s">
        <v>1944</v>
      </c>
      <c r="C1035" s="41">
        <v>0</v>
      </c>
      <c r="D1035" s="41">
        <v>0</v>
      </c>
      <c r="E1035" s="41">
        <v>0</v>
      </c>
      <c r="F1035" s="41">
        <v>0</v>
      </c>
      <c r="G1035" s="48">
        <v>39906</v>
      </c>
    </row>
    <row r="1036" spans="1:7" x14ac:dyDescent="0.25">
      <c r="A1036" s="48">
        <v>399065007</v>
      </c>
      <c r="B1036" s="41" t="s">
        <v>1946</v>
      </c>
      <c r="C1036" s="41">
        <v>0</v>
      </c>
      <c r="D1036" s="41">
        <v>0</v>
      </c>
      <c r="E1036" s="41">
        <v>0</v>
      </c>
      <c r="F1036" s="41">
        <v>0</v>
      </c>
      <c r="G1036" s="48">
        <v>39906</v>
      </c>
    </row>
    <row r="1037" spans="1:7" x14ac:dyDescent="0.25">
      <c r="A1037" s="48">
        <v>399065008</v>
      </c>
      <c r="B1037" s="41" t="s">
        <v>1948</v>
      </c>
      <c r="C1037" s="41">
        <v>0</v>
      </c>
      <c r="D1037" s="41">
        <v>0</v>
      </c>
      <c r="E1037" s="41">
        <v>0</v>
      </c>
      <c r="F1037" s="41">
        <v>0</v>
      </c>
      <c r="G1037" s="48">
        <v>39906</v>
      </c>
    </row>
    <row r="1038" spans="1:7" x14ac:dyDescent="0.25">
      <c r="A1038" s="48">
        <v>399065019</v>
      </c>
      <c r="B1038" s="41" t="s">
        <v>1950</v>
      </c>
      <c r="C1038" s="41">
        <v>0</v>
      </c>
      <c r="D1038" s="41">
        <v>0</v>
      </c>
      <c r="E1038" s="41">
        <v>0</v>
      </c>
      <c r="F1038" s="41">
        <v>0</v>
      </c>
      <c r="G1038" s="48">
        <v>39906</v>
      </c>
    </row>
    <row r="1039" spans="1:7" x14ac:dyDescent="0.25">
      <c r="A1039" s="48">
        <v>399065069</v>
      </c>
      <c r="B1039" s="41" t="s">
        <v>1952</v>
      </c>
      <c r="C1039" s="41">
        <v>0</v>
      </c>
      <c r="D1039" s="41">
        <v>0</v>
      </c>
      <c r="E1039" s="41">
        <v>0</v>
      </c>
      <c r="F1039" s="41">
        <v>0</v>
      </c>
      <c r="G1039" s="48">
        <v>39906</v>
      </c>
    </row>
    <row r="1040" spans="1:7" x14ac:dyDescent="0.25">
      <c r="A1040" s="48">
        <v>399065112</v>
      </c>
      <c r="B1040" s="41" t="s">
        <v>2784</v>
      </c>
      <c r="C1040" s="41">
        <v>0</v>
      </c>
      <c r="D1040" s="41">
        <v>0</v>
      </c>
      <c r="E1040" s="41">
        <v>0</v>
      </c>
      <c r="F1040" s="41">
        <v>0</v>
      </c>
      <c r="G1040" s="48">
        <v>39906</v>
      </c>
    </row>
    <row r="1041" spans="1:7" x14ac:dyDescent="0.25">
      <c r="A1041" s="48">
        <v>399065240</v>
      </c>
      <c r="B1041" s="41" t="s">
        <v>1954</v>
      </c>
      <c r="C1041" s="41">
        <v>0</v>
      </c>
      <c r="D1041" s="41">
        <v>0</v>
      </c>
      <c r="E1041" s="41">
        <v>0</v>
      </c>
      <c r="F1041" s="41">
        <v>0</v>
      </c>
      <c r="G1041" s="48">
        <v>39906</v>
      </c>
    </row>
    <row r="1042" spans="1:7" x14ac:dyDescent="0.25">
      <c r="A1042" s="48">
        <v>399065520</v>
      </c>
      <c r="B1042" s="41" t="s">
        <v>2785</v>
      </c>
      <c r="C1042" s="41">
        <v>0</v>
      </c>
      <c r="D1042" s="41">
        <v>0</v>
      </c>
      <c r="E1042" s="41">
        <v>0</v>
      </c>
      <c r="F1042" s="41">
        <v>0</v>
      </c>
      <c r="G1042" s="48">
        <v>39906</v>
      </c>
    </row>
    <row r="1043" spans="1:7" x14ac:dyDescent="0.25">
      <c r="A1043" s="48">
        <v>399065912</v>
      </c>
      <c r="B1043" s="41" t="s">
        <v>2814</v>
      </c>
      <c r="C1043" s="41">
        <v>0</v>
      </c>
      <c r="D1043" s="41">
        <v>0</v>
      </c>
      <c r="E1043" s="41">
        <v>0</v>
      </c>
      <c r="F1043" s="41">
        <v>0</v>
      </c>
      <c r="G1043" s="48">
        <v>39906</v>
      </c>
    </row>
    <row r="1044" spans="1:7" x14ac:dyDescent="0.25">
      <c r="A1044" s="48">
        <v>399066009</v>
      </c>
      <c r="B1044" s="41" t="s">
        <v>1956</v>
      </c>
      <c r="C1044" s="41">
        <v>0</v>
      </c>
      <c r="D1044" s="41">
        <v>0</v>
      </c>
      <c r="E1044" s="41">
        <v>0</v>
      </c>
      <c r="F1044" s="41">
        <v>0</v>
      </c>
      <c r="G1044" s="48">
        <v>39906</v>
      </c>
    </row>
    <row r="1045" spans="1:7" x14ac:dyDescent="0.25">
      <c r="A1045" s="48">
        <v>399066010</v>
      </c>
      <c r="B1045" s="41" t="s">
        <v>1958</v>
      </c>
      <c r="C1045" s="41">
        <v>0</v>
      </c>
      <c r="D1045" s="41">
        <v>0</v>
      </c>
      <c r="E1045" s="41">
        <v>0</v>
      </c>
      <c r="F1045" s="41">
        <v>0</v>
      </c>
      <c r="G1045" s="48">
        <v>39906</v>
      </c>
    </row>
    <row r="1046" spans="1:7" x14ac:dyDescent="0.25">
      <c r="A1046" s="48">
        <v>399066011</v>
      </c>
      <c r="B1046" s="41" t="s">
        <v>1960</v>
      </c>
      <c r="C1046" s="41">
        <v>0</v>
      </c>
      <c r="D1046" s="41">
        <v>0</v>
      </c>
      <c r="E1046" s="41">
        <v>0</v>
      </c>
      <c r="F1046" s="41">
        <v>0</v>
      </c>
      <c r="G1046" s="48">
        <v>39906</v>
      </c>
    </row>
    <row r="1047" spans="1:7" x14ac:dyDescent="0.25">
      <c r="A1047" s="48">
        <v>399069051</v>
      </c>
      <c r="B1047" s="41" t="s">
        <v>1962</v>
      </c>
      <c r="C1047" s="41">
        <v>0</v>
      </c>
      <c r="D1047" s="41">
        <v>0</v>
      </c>
      <c r="E1047" s="41">
        <v>0</v>
      </c>
      <c r="F1047" s="41">
        <v>0</v>
      </c>
      <c r="G1047" s="48">
        <v>39906</v>
      </c>
    </row>
    <row r="1048" spans="1:7" x14ac:dyDescent="0.25">
      <c r="A1048" s="48">
        <v>399069054</v>
      </c>
      <c r="B1048" s="41" t="s">
        <v>1964</v>
      </c>
      <c r="C1048" s="41">
        <v>0</v>
      </c>
      <c r="D1048" s="41">
        <v>0</v>
      </c>
      <c r="E1048" s="41">
        <v>0</v>
      </c>
      <c r="F1048" s="41">
        <v>0</v>
      </c>
      <c r="G1048" s="48">
        <v>39906</v>
      </c>
    </row>
    <row r="1049" spans="1:7" x14ac:dyDescent="0.25">
      <c r="A1049" s="48">
        <v>399069055</v>
      </c>
      <c r="B1049" s="41" t="s">
        <v>1966</v>
      </c>
      <c r="C1049" s="41">
        <v>0</v>
      </c>
      <c r="D1049" s="41">
        <v>0</v>
      </c>
      <c r="E1049" s="41">
        <v>0</v>
      </c>
      <c r="F1049" s="41">
        <v>0</v>
      </c>
      <c r="G1049" s="48">
        <v>39906</v>
      </c>
    </row>
    <row r="1050" spans="1:7" x14ac:dyDescent="0.25">
      <c r="A1050" s="48">
        <v>399069066</v>
      </c>
      <c r="B1050" s="41" t="s">
        <v>1968</v>
      </c>
      <c r="C1050" s="41">
        <v>0</v>
      </c>
      <c r="D1050" s="41">
        <v>0</v>
      </c>
      <c r="E1050" s="41">
        <v>0</v>
      </c>
      <c r="F1050" s="41">
        <v>0</v>
      </c>
      <c r="G1050" s="48">
        <v>39906</v>
      </c>
    </row>
    <row r="1051" spans="1:7" x14ac:dyDescent="0.25">
      <c r="A1051" s="48">
        <v>399069201</v>
      </c>
      <c r="B1051" s="41" t="s">
        <v>1970</v>
      </c>
      <c r="C1051" s="41">
        <v>0</v>
      </c>
      <c r="D1051" s="41">
        <v>0</v>
      </c>
      <c r="E1051" s="41">
        <v>0</v>
      </c>
      <c r="F1051" s="41">
        <v>0</v>
      </c>
      <c r="G1051" s="48">
        <v>39906</v>
      </c>
    </row>
    <row r="1052" spans="1:7" x14ac:dyDescent="0.25">
      <c r="A1052" s="48">
        <v>399069206</v>
      </c>
      <c r="B1052" s="41" t="s">
        <v>1972</v>
      </c>
      <c r="C1052" s="41">
        <v>0</v>
      </c>
      <c r="D1052" s="41">
        <v>0</v>
      </c>
      <c r="E1052" s="41">
        <v>0</v>
      </c>
      <c r="F1052" s="41">
        <v>0</v>
      </c>
      <c r="G1052" s="48">
        <v>39906</v>
      </c>
    </row>
    <row r="1053" spans="1:7" x14ac:dyDescent="0.25">
      <c r="A1053" s="48">
        <v>399069356</v>
      </c>
      <c r="B1053" s="41" t="s">
        <v>1974</v>
      </c>
      <c r="C1053" s="41">
        <v>-2.48</v>
      </c>
      <c r="D1053" s="41">
        <v>-100</v>
      </c>
      <c r="E1053" s="41">
        <v>-100</v>
      </c>
      <c r="F1053" s="41">
        <v>97.52</v>
      </c>
      <c r="G1053" s="48">
        <v>39906</v>
      </c>
    </row>
    <row r="1054" spans="1:7" x14ac:dyDescent="0.25">
      <c r="A1054" s="48">
        <v>399069800</v>
      </c>
      <c r="B1054" s="41" t="s">
        <v>1976</v>
      </c>
      <c r="C1054" s="41">
        <v>0</v>
      </c>
      <c r="D1054" s="41">
        <v>0</v>
      </c>
      <c r="E1054" s="41">
        <v>0</v>
      </c>
      <c r="F1054" s="41">
        <v>0</v>
      </c>
      <c r="G1054" s="48">
        <v>39906</v>
      </c>
    </row>
    <row r="1055" spans="1:7" x14ac:dyDescent="0.25">
      <c r="A1055" s="48">
        <v>399069802</v>
      </c>
      <c r="B1055" s="41" t="s">
        <v>1978</v>
      </c>
      <c r="C1055" s="41">
        <v>0</v>
      </c>
      <c r="D1055" s="41">
        <v>0</v>
      </c>
      <c r="E1055" s="41">
        <v>0</v>
      </c>
      <c r="F1055" s="41">
        <v>0</v>
      </c>
      <c r="G1055" s="48">
        <v>39906</v>
      </c>
    </row>
    <row r="1056" spans="1:7" x14ac:dyDescent="0.25">
      <c r="A1056" s="48">
        <v>399069846</v>
      </c>
      <c r="B1056" s="41" t="s">
        <v>1980</v>
      </c>
      <c r="C1056" s="41">
        <v>0</v>
      </c>
      <c r="D1056" s="41">
        <v>0</v>
      </c>
      <c r="E1056" s="41">
        <v>0</v>
      </c>
      <c r="F1056" s="41">
        <v>0</v>
      </c>
      <c r="G1056" s="48">
        <v>39906</v>
      </c>
    </row>
    <row r="1057" spans="1:7" x14ac:dyDescent="0.25">
      <c r="A1057" s="48">
        <v>399070100</v>
      </c>
      <c r="B1057" s="41" t="s">
        <v>1982</v>
      </c>
      <c r="C1057" s="41">
        <v>0</v>
      </c>
      <c r="D1057" s="41">
        <v>0</v>
      </c>
      <c r="E1057" s="41">
        <v>0</v>
      </c>
      <c r="F1057" s="41">
        <v>0</v>
      </c>
      <c r="G1057" s="48">
        <v>39907</v>
      </c>
    </row>
    <row r="1058" spans="1:7" x14ac:dyDescent="0.25">
      <c r="A1058" s="48">
        <v>399070101</v>
      </c>
      <c r="B1058" s="41" t="s">
        <v>1984</v>
      </c>
      <c r="C1058" s="41">
        <v>0</v>
      </c>
      <c r="D1058" s="41">
        <v>0</v>
      </c>
      <c r="E1058" s="41">
        <v>0</v>
      </c>
      <c r="F1058" s="41">
        <v>0</v>
      </c>
      <c r="G1058" s="48">
        <v>39907</v>
      </c>
    </row>
    <row r="1059" spans="1:7" x14ac:dyDescent="0.25">
      <c r="A1059" s="48">
        <v>399070120</v>
      </c>
      <c r="B1059" s="41" t="s">
        <v>1986</v>
      </c>
      <c r="C1059" s="41">
        <v>0</v>
      </c>
      <c r="D1059" s="41">
        <v>0</v>
      </c>
      <c r="E1059" s="41">
        <v>0</v>
      </c>
      <c r="F1059" s="41">
        <v>0</v>
      </c>
      <c r="G1059" s="48">
        <v>39907</v>
      </c>
    </row>
    <row r="1060" spans="1:7" x14ac:dyDescent="0.25">
      <c r="A1060" s="48">
        <v>399070150</v>
      </c>
      <c r="B1060" s="41" t="s">
        <v>1988</v>
      </c>
      <c r="C1060" s="41">
        <v>0</v>
      </c>
      <c r="D1060" s="41">
        <v>0</v>
      </c>
      <c r="E1060" s="41">
        <v>0</v>
      </c>
      <c r="F1060" s="41">
        <v>0</v>
      </c>
      <c r="G1060" s="48">
        <v>39907</v>
      </c>
    </row>
    <row r="1061" spans="1:7" x14ac:dyDescent="0.25">
      <c r="A1061" s="48">
        <v>399070200</v>
      </c>
      <c r="B1061" s="41" t="s">
        <v>1990</v>
      </c>
      <c r="C1061" s="41">
        <v>0</v>
      </c>
      <c r="D1061" s="41">
        <v>0</v>
      </c>
      <c r="E1061" s="41">
        <v>0</v>
      </c>
      <c r="F1061" s="41">
        <v>0</v>
      </c>
      <c r="G1061" s="48">
        <v>39907</v>
      </c>
    </row>
    <row r="1062" spans="1:7" x14ac:dyDescent="0.25">
      <c r="A1062" s="48">
        <v>399070700</v>
      </c>
      <c r="B1062" s="41" t="s">
        <v>1992</v>
      </c>
      <c r="C1062" s="41">
        <v>0</v>
      </c>
      <c r="D1062" s="41">
        <v>0</v>
      </c>
      <c r="E1062" s="41">
        <v>0</v>
      </c>
      <c r="F1062" s="41">
        <v>0</v>
      </c>
      <c r="G1062" s="48">
        <v>39907</v>
      </c>
    </row>
    <row r="1063" spans="1:7" x14ac:dyDescent="0.25">
      <c r="A1063" s="48">
        <v>399070800</v>
      </c>
      <c r="B1063" s="41" t="s">
        <v>1994</v>
      </c>
      <c r="C1063" s="41">
        <v>0</v>
      </c>
      <c r="D1063" s="41">
        <v>0</v>
      </c>
      <c r="E1063" s="41">
        <v>0</v>
      </c>
      <c r="F1063" s="41">
        <v>0</v>
      </c>
      <c r="G1063" s="48">
        <v>39907</v>
      </c>
    </row>
    <row r="1064" spans="1:7" x14ac:dyDescent="0.25">
      <c r="A1064" s="48">
        <v>399070915</v>
      </c>
      <c r="B1064" s="41" t="s">
        <v>1996</v>
      </c>
      <c r="C1064" s="41">
        <v>0</v>
      </c>
      <c r="D1064" s="41">
        <v>0</v>
      </c>
      <c r="E1064" s="41">
        <v>0</v>
      </c>
      <c r="F1064" s="41">
        <v>0</v>
      </c>
      <c r="G1064" s="48">
        <v>39907</v>
      </c>
    </row>
    <row r="1065" spans="1:7" x14ac:dyDescent="0.25">
      <c r="A1065" s="48">
        <v>399070930</v>
      </c>
      <c r="B1065" s="41" t="s">
        <v>1998</v>
      </c>
      <c r="C1065" s="41">
        <v>0</v>
      </c>
      <c r="D1065" s="41">
        <v>0</v>
      </c>
      <c r="E1065" s="41">
        <v>0</v>
      </c>
      <c r="F1065" s="41">
        <v>0</v>
      </c>
      <c r="G1065" s="48">
        <v>39907</v>
      </c>
    </row>
    <row r="1066" spans="1:7" x14ac:dyDescent="0.25">
      <c r="A1066" s="48">
        <v>399070975</v>
      </c>
      <c r="B1066" s="41" t="s">
        <v>2000</v>
      </c>
      <c r="C1066" s="41">
        <v>0</v>
      </c>
      <c r="D1066" s="41">
        <v>0</v>
      </c>
      <c r="E1066" s="41">
        <v>0</v>
      </c>
      <c r="F1066" s="41">
        <v>0</v>
      </c>
      <c r="G1066" s="48">
        <v>39907</v>
      </c>
    </row>
    <row r="1067" spans="1:7" x14ac:dyDescent="0.25">
      <c r="A1067" s="48">
        <v>399071100</v>
      </c>
      <c r="B1067" s="41" t="s">
        <v>2002</v>
      </c>
      <c r="C1067" s="41">
        <v>0</v>
      </c>
      <c r="D1067" s="41">
        <v>0</v>
      </c>
      <c r="E1067" s="41">
        <v>0</v>
      </c>
      <c r="F1067" s="41">
        <v>0</v>
      </c>
      <c r="G1067" s="48">
        <v>39907</v>
      </c>
    </row>
    <row r="1068" spans="1:7" x14ac:dyDescent="0.25">
      <c r="A1068" s="48">
        <v>399071135</v>
      </c>
      <c r="B1068" s="41" t="s">
        <v>2004</v>
      </c>
      <c r="C1068" s="41">
        <v>0</v>
      </c>
      <c r="D1068" s="41">
        <v>0</v>
      </c>
      <c r="E1068" s="41">
        <v>0</v>
      </c>
      <c r="F1068" s="41">
        <v>0</v>
      </c>
      <c r="G1068" s="48">
        <v>39907</v>
      </c>
    </row>
    <row r="1069" spans="1:7" x14ac:dyDescent="0.25">
      <c r="A1069" s="48">
        <v>399072000</v>
      </c>
      <c r="B1069" s="41" t="s">
        <v>2006</v>
      </c>
      <c r="C1069" s="41">
        <v>0</v>
      </c>
      <c r="D1069" s="41">
        <v>0</v>
      </c>
      <c r="E1069" s="41">
        <v>0</v>
      </c>
      <c r="F1069" s="41">
        <v>0</v>
      </c>
      <c r="G1069" s="48">
        <v>39907</v>
      </c>
    </row>
    <row r="1070" spans="1:7" x14ac:dyDescent="0.25">
      <c r="A1070" s="48">
        <v>399072002</v>
      </c>
      <c r="B1070" s="41" t="s">
        <v>2004</v>
      </c>
      <c r="C1070" s="41">
        <v>12397.78</v>
      </c>
      <c r="D1070" s="41">
        <v>11000</v>
      </c>
      <c r="E1070" s="41">
        <v>11000</v>
      </c>
      <c r="F1070" s="41">
        <v>1397.78</v>
      </c>
      <c r="G1070" s="48">
        <v>39907</v>
      </c>
    </row>
    <row r="1071" spans="1:7" x14ac:dyDescent="0.25">
      <c r="A1071" s="48">
        <v>399072003</v>
      </c>
      <c r="B1071" s="41" t="s">
        <v>2009</v>
      </c>
      <c r="C1071" s="41">
        <v>0</v>
      </c>
      <c r="D1071" s="41">
        <v>0</v>
      </c>
      <c r="E1071" s="41">
        <v>0</v>
      </c>
      <c r="F1071" s="41">
        <v>0</v>
      </c>
      <c r="G1071" s="48">
        <v>39907</v>
      </c>
    </row>
    <row r="1072" spans="1:7" x14ac:dyDescent="0.25">
      <c r="A1072" s="48">
        <v>399072004</v>
      </c>
      <c r="B1072" s="41" t="s">
        <v>2011</v>
      </c>
      <c r="C1072" s="41">
        <v>47877.35</v>
      </c>
      <c r="D1072" s="41">
        <v>90000</v>
      </c>
      <c r="E1072" s="41">
        <v>90000</v>
      </c>
      <c r="F1072" s="41">
        <v>-42122.65</v>
      </c>
      <c r="G1072" s="48">
        <v>39907</v>
      </c>
    </row>
    <row r="1073" spans="1:7" x14ac:dyDescent="0.25">
      <c r="A1073" s="48">
        <v>399072005</v>
      </c>
      <c r="B1073" s="41" t="s">
        <v>2013</v>
      </c>
      <c r="C1073" s="41">
        <v>0</v>
      </c>
      <c r="D1073" s="41">
        <v>2200</v>
      </c>
      <c r="E1073" s="41">
        <v>2200</v>
      </c>
      <c r="F1073" s="41">
        <v>-2200</v>
      </c>
      <c r="G1073" s="48">
        <v>39907</v>
      </c>
    </row>
    <row r="1074" spans="1:7" x14ac:dyDescent="0.25">
      <c r="A1074" s="48">
        <v>399072006</v>
      </c>
      <c r="B1074" s="41" t="s">
        <v>2015</v>
      </c>
      <c r="C1074" s="41">
        <v>0</v>
      </c>
      <c r="D1074" s="41">
        <v>0</v>
      </c>
      <c r="E1074" s="41">
        <v>0</v>
      </c>
      <c r="F1074" s="41">
        <v>0</v>
      </c>
      <c r="G1074" s="48">
        <v>39907</v>
      </c>
    </row>
    <row r="1075" spans="1:7" x14ac:dyDescent="0.25">
      <c r="A1075" s="48">
        <v>399072022</v>
      </c>
      <c r="B1075" s="41" t="s">
        <v>2017</v>
      </c>
      <c r="C1075" s="41">
        <v>0</v>
      </c>
      <c r="D1075" s="41">
        <v>0</v>
      </c>
      <c r="E1075" s="41">
        <v>0</v>
      </c>
      <c r="F1075" s="41">
        <v>0</v>
      </c>
      <c r="G1075" s="48">
        <v>39907</v>
      </c>
    </row>
    <row r="1076" spans="1:7" x14ac:dyDescent="0.25">
      <c r="A1076" s="48">
        <v>399072401</v>
      </c>
      <c r="B1076" s="41" t="s">
        <v>2019</v>
      </c>
      <c r="C1076" s="41">
        <v>245102.04</v>
      </c>
      <c r="D1076" s="41">
        <v>202900</v>
      </c>
      <c r="E1076" s="41">
        <v>202900</v>
      </c>
      <c r="F1076" s="41">
        <v>42202.04</v>
      </c>
      <c r="G1076" s="48">
        <v>39907</v>
      </c>
    </row>
    <row r="1077" spans="1:7" x14ac:dyDescent="0.25">
      <c r="A1077" s="48">
        <v>399072408</v>
      </c>
      <c r="B1077" s="41" t="s">
        <v>2758</v>
      </c>
      <c r="C1077" s="41">
        <v>4679.12</v>
      </c>
      <c r="D1077" s="41">
        <v>5500</v>
      </c>
      <c r="E1077" s="41">
        <v>5500</v>
      </c>
      <c r="F1077" s="41">
        <v>-820.88</v>
      </c>
      <c r="G1077" s="48">
        <v>39907</v>
      </c>
    </row>
    <row r="1078" spans="1:7" x14ac:dyDescent="0.25">
      <c r="A1078" s="48">
        <v>399072423</v>
      </c>
      <c r="B1078" s="41" t="s">
        <v>2021</v>
      </c>
      <c r="C1078" s="41">
        <v>41833.97</v>
      </c>
      <c r="D1078" s="41">
        <v>56400</v>
      </c>
      <c r="E1078" s="41">
        <v>56400</v>
      </c>
      <c r="F1078" s="41">
        <v>-14566.03</v>
      </c>
      <c r="G1078" s="48">
        <v>39907</v>
      </c>
    </row>
    <row r="1079" spans="1:7" x14ac:dyDescent="0.25">
      <c r="A1079" s="48">
        <v>399072432</v>
      </c>
      <c r="B1079" s="41" t="s">
        <v>2023</v>
      </c>
      <c r="C1079" s="41">
        <v>0</v>
      </c>
      <c r="D1079" s="41">
        <v>0</v>
      </c>
      <c r="E1079" s="41">
        <v>0</v>
      </c>
      <c r="F1079" s="41">
        <v>0</v>
      </c>
      <c r="G1079" s="48">
        <v>39907</v>
      </c>
    </row>
    <row r="1080" spans="1:7" x14ac:dyDescent="0.25">
      <c r="A1080" s="48">
        <v>399072435</v>
      </c>
      <c r="B1080" s="41" t="s">
        <v>2025</v>
      </c>
      <c r="C1080" s="41">
        <v>0</v>
      </c>
      <c r="D1080" s="41">
        <v>1000</v>
      </c>
      <c r="E1080" s="41">
        <v>1000</v>
      </c>
      <c r="F1080" s="41">
        <v>-1000</v>
      </c>
      <c r="G1080" s="48">
        <v>39907</v>
      </c>
    </row>
    <row r="1081" spans="1:7" x14ac:dyDescent="0.25">
      <c r="A1081" s="48">
        <v>399072446</v>
      </c>
      <c r="B1081" s="41" t="s">
        <v>2027</v>
      </c>
      <c r="C1081" s="41">
        <v>0</v>
      </c>
      <c r="D1081" s="41">
        <v>0</v>
      </c>
      <c r="E1081" s="41">
        <v>0</v>
      </c>
      <c r="F1081" s="41">
        <v>0</v>
      </c>
      <c r="G1081" s="48">
        <v>39907</v>
      </c>
    </row>
    <row r="1082" spans="1:7" x14ac:dyDescent="0.25">
      <c r="A1082" s="48">
        <v>399072500</v>
      </c>
      <c r="B1082" s="41" t="s">
        <v>2029</v>
      </c>
      <c r="C1082" s="41">
        <v>0</v>
      </c>
      <c r="D1082" s="41">
        <v>0</v>
      </c>
      <c r="E1082" s="41">
        <v>0</v>
      </c>
      <c r="F1082" s="41">
        <v>0</v>
      </c>
      <c r="G1082" s="48">
        <v>39907</v>
      </c>
    </row>
    <row r="1083" spans="1:7" x14ac:dyDescent="0.25">
      <c r="A1083" s="48">
        <v>399072510</v>
      </c>
      <c r="B1083" s="41" t="s">
        <v>2031</v>
      </c>
      <c r="C1083" s="41">
        <v>0</v>
      </c>
      <c r="D1083" s="41">
        <v>0</v>
      </c>
      <c r="E1083" s="41">
        <v>0</v>
      </c>
      <c r="F1083" s="41">
        <v>0</v>
      </c>
      <c r="G1083" s="48">
        <v>39907</v>
      </c>
    </row>
    <row r="1084" spans="1:7" x14ac:dyDescent="0.25">
      <c r="A1084" s="48">
        <v>399072520</v>
      </c>
      <c r="B1084" s="41" t="s">
        <v>2033</v>
      </c>
      <c r="C1084" s="41">
        <v>0</v>
      </c>
      <c r="D1084" s="41">
        <v>0</v>
      </c>
      <c r="E1084" s="41">
        <v>0</v>
      </c>
      <c r="F1084" s="41">
        <v>0</v>
      </c>
      <c r="G1084" s="48">
        <v>39907</v>
      </c>
    </row>
    <row r="1085" spans="1:7" x14ac:dyDescent="0.25">
      <c r="A1085" s="48">
        <v>399072701</v>
      </c>
      <c r="B1085" s="41" t="s">
        <v>2035</v>
      </c>
      <c r="C1085" s="41">
        <v>0</v>
      </c>
      <c r="D1085" s="41">
        <v>0</v>
      </c>
      <c r="E1085" s="41">
        <v>0</v>
      </c>
      <c r="F1085" s="41">
        <v>0</v>
      </c>
      <c r="G1085" s="48">
        <v>39907</v>
      </c>
    </row>
    <row r="1086" spans="1:7" x14ac:dyDescent="0.25">
      <c r="A1086" s="48">
        <v>399072703</v>
      </c>
      <c r="B1086" s="41" t="s">
        <v>2037</v>
      </c>
      <c r="C1086" s="41">
        <v>0</v>
      </c>
      <c r="D1086" s="41">
        <v>300</v>
      </c>
      <c r="E1086" s="41">
        <v>300</v>
      </c>
      <c r="F1086" s="41">
        <v>-300</v>
      </c>
      <c r="G1086" s="48">
        <v>39907</v>
      </c>
    </row>
    <row r="1087" spans="1:7" x14ac:dyDescent="0.25">
      <c r="A1087" s="48">
        <v>399072706</v>
      </c>
      <c r="B1087" s="41" t="s">
        <v>2039</v>
      </c>
      <c r="C1087" s="41">
        <v>0</v>
      </c>
      <c r="D1087" s="41">
        <v>300</v>
      </c>
      <c r="E1087" s="41">
        <v>300</v>
      </c>
      <c r="F1087" s="41">
        <v>-300</v>
      </c>
      <c r="G1087" s="48">
        <v>39907</v>
      </c>
    </row>
    <row r="1088" spans="1:7" x14ac:dyDescent="0.25">
      <c r="A1088" s="48">
        <v>399072708</v>
      </c>
      <c r="B1088" s="41" t="s">
        <v>2041</v>
      </c>
      <c r="C1088" s="41">
        <v>0</v>
      </c>
      <c r="D1088" s="41">
        <v>0</v>
      </c>
      <c r="E1088" s="41">
        <v>0</v>
      </c>
      <c r="F1088" s="41">
        <v>0</v>
      </c>
      <c r="G1088" s="48">
        <v>39907</v>
      </c>
    </row>
    <row r="1089" spans="1:7" x14ac:dyDescent="0.25">
      <c r="A1089" s="48">
        <v>399072712</v>
      </c>
      <c r="B1089" s="41" t="s">
        <v>2043</v>
      </c>
      <c r="C1089" s="41">
        <v>0</v>
      </c>
      <c r="D1089" s="41">
        <v>0</v>
      </c>
      <c r="E1089" s="41">
        <v>0</v>
      </c>
      <c r="F1089" s="41">
        <v>0</v>
      </c>
      <c r="G1089" s="48">
        <v>39907</v>
      </c>
    </row>
    <row r="1090" spans="1:7" x14ac:dyDescent="0.25">
      <c r="A1090" s="48">
        <v>399072713</v>
      </c>
      <c r="B1090" s="41" t="s">
        <v>2045</v>
      </c>
      <c r="C1090" s="41">
        <v>10570.96</v>
      </c>
      <c r="D1090" s="41">
        <v>28200</v>
      </c>
      <c r="E1090" s="41">
        <v>28200</v>
      </c>
      <c r="F1090" s="41">
        <v>-17629.04</v>
      </c>
      <c r="G1090" s="48">
        <v>39907</v>
      </c>
    </row>
    <row r="1091" spans="1:7" x14ac:dyDescent="0.25">
      <c r="A1091" s="48">
        <v>399072714</v>
      </c>
      <c r="B1091" s="41" t="s">
        <v>2047</v>
      </c>
      <c r="C1091" s="41">
        <v>330</v>
      </c>
      <c r="D1091" s="41">
        <v>4000</v>
      </c>
      <c r="E1091" s="41">
        <v>4000</v>
      </c>
      <c r="F1091" s="41">
        <v>-3670</v>
      </c>
      <c r="G1091" s="48">
        <v>39907</v>
      </c>
    </row>
    <row r="1092" spans="1:7" x14ac:dyDescent="0.25">
      <c r="A1092" s="48">
        <v>399072801</v>
      </c>
      <c r="B1092" s="41" t="s">
        <v>2049</v>
      </c>
      <c r="C1092" s="41">
        <v>0</v>
      </c>
      <c r="D1092" s="41">
        <v>0</v>
      </c>
      <c r="E1092" s="41">
        <v>0</v>
      </c>
      <c r="F1092" s="41">
        <v>0</v>
      </c>
      <c r="G1092" s="48">
        <v>39907</v>
      </c>
    </row>
    <row r="1093" spans="1:7" x14ac:dyDescent="0.25">
      <c r="A1093" s="48">
        <v>399072921</v>
      </c>
      <c r="B1093" s="41" t="s">
        <v>2051</v>
      </c>
      <c r="C1093" s="41">
        <v>0</v>
      </c>
      <c r="D1093" s="41">
        <v>0</v>
      </c>
      <c r="E1093" s="41">
        <v>0</v>
      </c>
      <c r="F1093" s="41">
        <v>0</v>
      </c>
      <c r="G1093" s="48">
        <v>39907</v>
      </c>
    </row>
    <row r="1094" spans="1:7" x14ac:dyDescent="0.25">
      <c r="A1094" s="48">
        <v>399074600</v>
      </c>
      <c r="B1094" s="41" t="s">
        <v>2053</v>
      </c>
      <c r="C1094" s="41">
        <v>0</v>
      </c>
      <c r="D1094" s="41">
        <v>0</v>
      </c>
      <c r="E1094" s="41">
        <v>0</v>
      </c>
      <c r="F1094" s="41">
        <v>0</v>
      </c>
      <c r="G1094" s="48">
        <v>39907</v>
      </c>
    </row>
    <row r="1095" spans="1:7" x14ac:dyDescent="0.25">
      <c r="A1095" s="48">
        <v>399074610</v>
      </c>
      <c r="B1095" s="41" t="s">
        <v>2055</v>
      </c>
      <c r="C1095" s="41">
        <v>0</v>
      </c>
      <c r="D1095" s="41">
        <v>0</v>
      </c>
      <c r="E1095" s="41">
        <v>0</v>
      </c>
      <c r="F1095" s="41">
        <v>0</v>
      </c>
      <c r="G1095" s="48">
        <v>39907</v>
      </c>
    </row>
    <row r="1096" spans="1:7" x14ac:dyDescent="0.25">
      <c r="A1096" s="48">
        <v>399074611</v>
      </c>
      <c r="B1096" s="41" t="s">
        <v>2057</v>
      </c>
      <c r="C1096" s="41">
        <v>0</v>
      </c>
      <c r="D1096" s="41">
        <v>0</v>
      </c>
      <c r="E1096" s="41">
        <v>0</v>
      </c>
      <c r="F1096" s="41">
        <v>0</v>
      </c>
      <c r="G1096" s="48">
        <v>39907</v>
      </c>
    </row>
    <row r="1097" spans="1:7" x14ac:dyDescent="0.25">
      <c r="A1097" s="48">
        <v>399074612</v>
      </c>
      <c r="B1097" s="41" t="s">
        <v>2059</v>
      </c>
      <c r="C1097" s="41">
        <v>0</v>
      </c>
      <c r="D1097" s="41">
        <v>0</v>
      </c>
      <c r="E1097" s="41">
        <v>0</v>
      </c>
      <c r="F1097" s="41">
        <v>0</v>
      </c>
      <c r="G1097" s="48">
        <v>39907</v>
      </c>
    </row>
    <row r="1098" spans="1:7" x14ac:dyDescent="0.25">
      <c r="A1098" s="48">
        <v>399074613</v>
      </c>
      <c r="B1098" s="41" t="s">
        <v>2061</v>
      </c>
      <c r="C1098" s="41">
        <v>0</v>
      </c>
      <c r="D1098" s="41">
        <v>0</v>
      </c>
      <c r="E1098" s="41">
        <v>0</v>
      </c>
      <c r="F1098" s="41">
        <v>0</v>
      </c>
      <c r="G1098" s="48">
        <v>39907</v>
      </c>
    </row>
    <row r="1099" spans="1:7" x14ac:dyDescent="0.25">
      <c r="A1099" s="48">
        <v>399074618</v>
      </c>
      <c r="B1099" s="41" t="s">
        <v>2063</v>
      </c>
      <c r="C1099" s="41">
        <v>0</v>
      </c>
      <c r="D1099" s="41">
        <v>0</v>
      </c>
      <c r="E1099" s="41">
        <v>0</v>
      </c>
      <c r="F1099" s="41">
        <v>0</v>
      </c>
      <c r="G1099" s="48">
        <v>39907</v>
      </c>
    </row>
    <row r="1100" spans="1:7" x14ac:dyDescent="0.25">
      <c r="A1100" s="48">
        <v>399074619</v>
      </c>
      <c r="B1100" s="41" t="s">
        <v>2065</v>
      </c>
      <c r="C1100" s="41">
        <v>0</v>
      </c>
      <c r="D1100" s="41">
        <v>0</v>
      </c>
      <c r="E1100" s="41">
        <v>0</v>
      </c>
      <c r="F1100" s="41">
        <v>0</v>
      </c>
      <c r="G1100" s="48">
        <v>39907</v>
      </c>
    </row>
    <row r="1101" spans="1:7" x14ac:dyDescent="0.25">
      <c r="A1101" s="48">
        <v>399074621</v>
      </c>
      <c r="B1101" s="41" t="s">
        <v>2067</v>
      </c>
      <c r="C1101" s="41">
        <v>0</v>
      </c>
      <c r="D1101" s="41">
        <v>0</v>
      </c>
      <c r="E1101" s="41">
        <v>0</v>
      </c>
      <c r="F1101" s="41">
        <v>0</v>
      </c>
      <c r="G1101" s="48">
        <v>39907</v>
      </c>
    </row>
    <row r="1102" spans="1:7" x14ac:dyDescent="0.25">
      <c r="A1102" s="48">
        <v>399075580</v>
      </c>
      <c r="B1102" s="41" t="s">
        <v>2069</v>
      </c>
      <c r="C1102" s="41">
        <v>602.58000000000004</v>
      </c>
      <c r="D1102" s="41">
        <v>0</v>
      </c>
      <c r="E1102" s="41">
        <v>0</v>
      </c>
      <c r="F1102" s="41">
        <v>602.58000000000004</v>
      </c>
      <c r="G1102" s="48">
        <v>39907</v>
      </c>
    </row>
    <row r="1103" spans="1:7" x14ac:dyDescent="0.25">
      <c r="A1103" s="48">
        <v>399075581</v>
      </c>
      <c r="B1103" s="41" t="s">
        <v>2071</v>
      </c>
      <c r="C1103" s="41">
        <v>0</v>
      </c>
      <c r="D1103" s="41">
        <v>0</v>
      </c>
      <c r="E1103" s="41">
        <v>0</v>
      </c>
      <c r="F1103" s="41">
        <v>0</v>
      </c>
      <c r="G1103" s="48">
        <v>39907</v>
      </c>
    </row>
    <row r="1104" spans="1:7" x14ac:dyDescent="0.25">
      <c r="A1104" s="48">
        <v>399075582</v>
      </c>
      <c r="B1104" s="41" t="s">
        <v>2073</v>
      </c>
      <c r="C1104" s="41">
        <v>0</v>
      </c>
      <c r="D1104" s="41">
        <v>0</v>
      </c>
      <c r="E1104" s="41">
        <v>0</v>
      </c>
      <c r="F1104" s="41">
        <v>0</v>
      </c>
      <c r="G1104" s="48">
        <v>39907</v>
      </c>
    </row>
    <row r="1105" spans="1:7" x14ac:dyDescent="0.25">
      <c r="A1105" s="48">
        <v>399075584</v>
      </c>
      <c r="B1105" s="41" t="s">
        <v>2075</v>
      </c>
      <c r="C1105" s="41">
        <v>0</v>
      </c>
      <c r="D1105" s="41">
        <v>0</v>
      </c>
      <c r="E1105" s="41">
        <v>0</v>
      </c>
      <c r="F1105" s="41">
        <v>0</v>
      </c>
      <c r="G1105" s="48">
        <v>39907</v>
      </c>
    </row>
    <row r="1106" spans="1:7" x14ac:dyDescent="0.25">
      <c r="A1106" s="48">
        <v>399075586</v>
      </c>
      <c r="B1106" s="41" t="s">
        <v>2077</v>
      </c>
      <c r="C1106" s="41">
        <v>0</v>
      </c>
      <c r="D1106" s="41">
        <v>0</v>
      </c>
      <c r="E1106" s="41">
        <v>0</v>
      </c>
      <c r="F1106" s="41">
        <v>0</v>
      </c>
      <c r="G1106" s="48">
        <v>39907</v>
      </c>
    </row>
    <row r="1107" spans="1:7" x14ac:dyDescent="0.25">
      <c r="A1107" s="48">
        <v>399075587</v>
      </c>
      <c r="B1107" s="41" t="s">
        <v>2079</v>
      </c>
      <c r="C1107" s="41">
        <v>0</v>
      </c>
      <c r="D1107" s="41">
        <v>0</v>
      </c>
      <c r="E1107" s="41">
        <v>0</v>
      </c>
      <c r="F1107" s="41">
        <v>0</v>
      </c>
      <c r="G1107" s="48">
        <v>39907</v>
      </c>
    </row>
    <row r="1108" spans="1:7" x14ac:dyDescent="0.25">
      <c r="A1108" s="48">
        <v>399075588</v>
      </c>
      <c r="B1108" s="41" t="s">
        <v>2081</v>
      </c>
      <c r="C1108" s="41">
        <v>0</v>
      </c>
      <c r="D1108" s="41">
        <v>0</v>
      </c>
      <c r="E1108" s="41">
        <v>0</v>
      </c>
      <c r="F1108" s="41">
        <v>0</v>
      </c>
      <c r="G1108" s="48">
        <v>39907</v>
      </c>
    </row>
    <row r="1109" spans="1:7" x14ac:dyDescent="0.25">
      <c r="A1109" s="48">
        <v>399075589</v>
      </c>
      <c r="B1109" s="41" t="s">
        <v>2083</v>
      </c>
      <c r="C1109" s="41">
        <v>0</v>
      </c>
      <c r="D1109" s="41">
        <v>0</v>
      </c>
      <c r="E1109" s="41">
        <v>0</v>
      </c>
      <c r="F1109" s="41">
        <v>0</v>
      </c>
      <c r="G1109" s="48">
        <v>39907</v>
      </c>
    </row>
    <row r="1110" spans="1:7" x14ac:dyDescent="0.25">
      <c r="A1110" s="48">
        <v>399075590</v>
      </c>
      <c r="B1110" s="41" t="s">
        <v>2085</v>
      </c>
      <c r="C1110" s="41">
        <v>0</v>
      </c>
      <c r="D1110" s="41">
        <v>0</v>
      </c>
      <c r="E1110" s="41">
        <v>0</v>
      </c>
      <c r="F1110" s="41">
        <v>0</v>
      </c>
      <c r="G1110" s="48">
        <v>39907</v>
      </c>
    </row>
    <row r="1111" spans="1:7" x14ac:dyDescent="0.25">
      <c r="A1111" s="48">
        <v>399075591</v>
      </c>
      <c r="B1111" s="41" t="s">
        <v>2087</v>
      </c>
      <c r="C1111" s="41">
        <v>0</v>
      </c>
      <c r="D1111" s="41">
        <v>0</v>
      </c>
      <c r="E1111" s="41">
        <v>0</v>
      </c>
      <c r="F1111" s="41">
        <v>0</v>
      </c>
      <c r="G1111" s="48">
        <v>39907</v>
      </c>
    </row>
    <row r="1112" spans="1:7" x14ac:dyDescent="0.25">
      <c r="A1112" s="48">
        <v>399075592</v>
      </c>
      <c r="B1112" s="41" t="s">
        <v>2089</v>
      </c>
      <c r="C1112" s="41">
        <v>0</v>
      </c>
      <c r="D1112" s="41">
        <v>0</v>
      </c>
      <c r="E1112" s="41">
        <v>0</v>
      </c>
      <c r="F1112" s="41">
        <v>0</v>
      </c>
      <c r="G1112" s="48">
        <v>39907</v>
      </c>
    </row>
    <row r="1113" spans="1:7" x14ac:dyDescent="0.25">
      <c r="A1113" s="48">
        <v>399075593</v>
      </c>
      <c r="B1113" s="41" t="s">
        <v>2091</v>
      </c>
      <c r="C1113" s="41">
        <v>0</v>
      </c>
      <c r="D1113" s="41">
        <v>0</v>
      </c>
      <c r="E1113" s="41">
        <v>0</v>
      </c>
      <c r="F1113" s="41">
        <v>0</v>
      </c>
      <c r="G1113" s="48">
        <v>39907</v>
      </c>
    </row>
    <row r="1114" spans="1:7" x14ac:dyDescent="0.25">
      <c r="A1114" s="48">
        <v>399075594</v>
      </c>
      <c r="B1114" s="41" t="s">
        <v>2093</v>
      </c>
      <c r="C1114" s="41">
        <v>0</v>
      </c>
      <c r="D1114" s="41">
        <v>0</v>
      </c>
      <c r="E1114" s="41">
        <v>0</v>
      </c>
      <c r="F1114" s="41">
        <v>0</v>
      </c>
      <c r="G1114" s="48">
        <v>39907</v>
      </c>
    </row>
    <row r="1115" spans="1:7" x14ac:dyDescent="0.25">
      <c r="A1115" s="48">
        <v>399075595</v>
      </c>
      <c r="B1115" s="41" t="s">
        <v>2095</v>
      </c>
      <c r="C1115" s="41">
        <v>0</v>
      </c>
      <c r="D1115" s="41">
        <v>0</v>
      </c>
      <c r="E1115" s="41">
        <v>0</v>
      </c>
      <c r="F1115" s="41">
        <v>0</v>
      </c>
      <c r="G1115" s="48">
        <v>39907</v>
      </c>
    </row>
    <row r="1116" spans="1:7" x14ac:dyDescent="0.25">
      <c r="A1116" s="48">
        <v>399075596</v>
      </c>
      <c r="B1116" s="41" t="s">
        <v>2097</v>
      </c>
      <c r="C1116" s="41">
        <v>0</v>
      </c>
      <c r="D1116" s="41">
        <v>0</v>
      </c>
      <c r="E1116" s="41">
        <v>0</v>
      </c>
      <c r="F1116" s="41">
        <v>0</v>
      </c>
      <c r="G1116" s="48">
        <v>39907</v>
      </c>
    </row>
    <row r="1117" spans="1:7" x14ac:dyDescent="0.25">
      <c r="A1117" s="48">
        <v>399075597</v>
      </c>
      <c r="B1117" s="41" t="s">
        <v>2099</v>
      </c>
      <c r="C1117" s="41">
        <v>0</v>
      </c>
      <c r="D1117" s="41">
        <v>0</v>
      </c>
      <c r="E1117" s="41">
        <v>0</v>
      </c>
      <c r="F1117" s="41">
        <v>0</v>
      </c>
      <c r="G1117" s="48">
        <v>39907</v>
      </c>
    </row>
    <row r="1118" spans="1:7" x14ac:dyDescent="0.25">
      <c r="A1118" s="48">
        <v>399075598</v>
      </c>
      <c r="B1118" s="41" t="s">
        <v>2101</v>
      </c>
      <c r="C1118" s="41">
        <v>0</v>
      </c>
      <c r="D1118" s="41">
        <v>0</v>
      </c>
      <c r="E1118" s="41">
        <v>0</v>
      </c>
      <c r="F1118" s="41">
        <v>0</v>
      </c>
      <c r="G1118" s="48">
        <v>39907</v>
      </c>
    </row>
    <row r="1119" spans="1:7" x14ac:dyDescent="0.25">
      <c r="A1119" s="48">
        <v>399076009</v>
      </c>
      <c r="B1119" s="41" t="s">
        <v>2103</v>
      </c>
      <c r="C1119" s="41">
        <v>0</v>
      </c>
      <c r="D1119" s="41">
        <v>0</v>
      </c>
      <c r="E1119" s="41">
        <v>0</v>
      </c>
      <c r="F1119" s="41">
        <v>0</v>
      </c>
      <c r="G1119" s="48">
        <v>39907</v>
      </c>
    </row>
    <row r="1120" spans="1:7" x14ac:dyDescent="0.25">
      <c r="A1120" s="48">
        <v>399076010</v>
      </c>
      <c r="B1120" s="41" t="s">
        <v>2105</v>
      </c>
      <c r="C1120" s="41">
        <v>0</v>
      </c>
      <c r="D1120" s="41">
        <v>0</v>
      </c>
      <c r="E1120" s="41">
        <v>0</v>
      </c>
      <c r="F1120" s="41">
        <v>0</v>
      </c>
      <c r="G1120" s="48">
        <v>39907</v>
      </c>
    </row>
    <row r="1121" spans="1:7" x14ac:dyDescent="0.25">
      <c r="A1121" s="48">
        <v>399076011</v>
      </c>
      <c r="B1121" s="41" t="s">
        <v>2107</v>
      </c>
      <c r="C1121" s="41">
        <v>0</v>
      </c>
      <c r="D1121" s="41">
        <v>0</v>
      </c>
      <c r="E1121" s="41">
        <v>0</v>
      </c>
      <c r="F1121" s="41">
        <v>0</v>
      </c>
      <c r="G1121" s="48">
        <v>39907</v>
      </c>
    </row>
    <row r="1122" spans="1:7" x14ac:dyDescent="0.25">
      <c r="A1122" s="48">
        <v>399079003</v>
      </c>
      <c r="B1122" s="41" t="s">
        <v>2109</v>
      </c>
      <c r="C1122" s="41">
        <v>0</v>
      </c>
      <c r="D1122" s="41">
        <v>0</v>
      </c>
      <c r="E1122" s="41">
        <v>0</v>
      </c>
      <c r="F1122" s="41">
        <v>0</v>
      </c>
      <c r="G1122" s="48">
        <v>39907</v>
      </c>
    </row>
    <row r="1123" spans="1:7" x14ac:dyDescent="0.25">
      <c r="A1123" s="48">
        <v>399079051</v>
      </c>
      <c r="B1123" s="41" t="s">
        <v>2111</v>
      </c>
      <c r="C1123" s="41">
        <v>0</v>
      </c>
      <c r="D1123" s="41">
        <v>0</v>
      </c>
      <c r="E1123" s="41">
        <v>0</v>
      </c>
      <c r="F1123" s="41">
        <v>0</v>
      </c>
      <c r="G1123" s="48">
        <v>39907</v>
      </c>
    </row>
    <row r="1124" spans="1:7" x14ac:dyDescent="0.25">
      <c r="A1124" s="48">
        <v>399079053</v>
      </c>
      <c r="B1124" s="41" t="s">
        <v>2113</v>
      </c>
      <c r="C1124" s="41">
        <v>0</v>
      </c>
      <c r="D1124" s="41">
        <v>0</v>
      </c>
      <c r="E1124" s="41">
        <v>0</v>
      </c>
      <c r="F1124" s="41">
        <v>0</v>
      </c>
      <c r="G1124" s="48">
        <v>39907</v>
      </c>
    </row>
    <row r="1125" spans="1:7" x14ac:dyDescent="0.25">
      <c r="A1125" s="48">
        <v>399079204</v>
      </c>
      <c r="B1125" s="41" t="s">
        <v>2115</v>
      </c>
      <c r="C1125" s="41">
        <v>0</v>
      </c>
      <c r="D1125" s="41">
        <v>0</v>
      </c>
      <c r="E1125" s="41">
        <v>0</v>
      </c>
      <c r="F1125" s="41">
        <v>0</v>
      </c>
      <c r="G1125" s="48">
        <v>39907</v>
      </c>
    </row>
    <row r="1126" spans="1:7" x14ac:dyDescent="0.25">
      <c r="A1126" s="48">
        <v>399079800</v>
      </c>
      <c r="B1126" s="41" t="s">
        <v>2117</v>
      </c>
      <c r="C1126" s="41">
        <v>0</v>
      </c>
      <c r="D1126" s="41">
        <v>0</v>
      </c>
      <c r="E1126" s="41">
        <v>0</v>
      </c>
      <c r="F1126" s="41">
        <v>0</v>
      </c>
      <c r="G1126" s="48">
        <v>39907</v>
      </c>
    </row>
    <row r="1127" spans="1:7" x14ac:dyDescent="0.25">
      <c r="A1127" s="48">
        <v>399079802</v>
      </c>
      <c r="B1127" s="41" t="s">
        <v>2119</v>
      </c>
      <c r="C1127" s="41">
        <v>0</v>
      </c>
      <c r="D1127" s="41">
        <v>0</v>
      </c>
      <c r="E1127" s="41">
        <v>0</v>
      </c>
      <c r="F1127" s="41">
        <v>0</v>
      </c>
      <c r="G1127" s="48">
        <v>39907</v>
      </c>
    </row>
    <row r="1128" spans="1:7" x14ac:dyDescent="0.25">
      <c r="A1128" s="48">
        <v>399079806</v>
      </c>
      <c r="B1128" s="41" t="s">
        <v>2786</v>
      </c>
      <c r="C1128" s="41">
        <v>0</v>
      </c>
      <c r="D1128" s="41">
        <v>-15000</v>
      </c>
      <c r="E1128" s="41">
        <v>-15000</v>
      </c>
      <c r="F1128" s="41">
        <v>15000</v>
      </c>
      <c r="G1128" s="48">
        <v>39907</v>
      </c>
    </row>
    <row r="1129" spans="1:7" x14ac:dyDescent="0.25">
      <c r="A1129" s="48">
        <v>399079846</v>
      </c>
      <c r="B1129" s="41" t="s">
        <v>2121</v>
      </c>
      <c r="C1129" s="41">
        <v>0</v>
      </c>
      <c r="D1129" s="41">
        <v>0</v>
      </c>
      <c r="E1129" s="41">
        <v>0</v>
      </c>
      <c r="F1129" s="41">
        <v>0</v>
      </c>
      <c r="G1129" s="48">
        <v>39907</v>
      </c>
    </row>
    <row r="1130" spans="1:7" x14ac:dyDescent="0.25">
      <c r="A1130" s="48">
        <v>399080100</v>
      </c>
      <c r="B1130" s="41" t="s">
        <v>2123</v>
      </c>
      <c r="C1130" s="41">
        <v>151243.43</v>
      </c>
      <c r="D1130" s="41">
        <v>296700</v>
      </c>
      <c r="E1130" s="41">
        <v>296700</v>
      </c>
      <c r="F1130" s="41">
        <v>-145456.57</v>
      </c>
      <c r="G1130" s="48">
        <v>39908</v>
      </c>
    </row>
    <row r="1131" spans="1:7" x14ac:dyDescent="0.25">
      <c r="A1131" s="48">
        <v>399080101</v>
      </c>
      <c r="B1131" s="41" t="s">
        <v>2125</v>
      </c>
      <c r="C1131" s="41">
        <v>0</v>
      </c>
      <c r="D1131" s="41">
        <v>0</v>
      </c>
      <c r="E1131" s="41">
        <v>0</v>
      </c>
      <c r="F1131" s="41">
        <v>0</v>
      </c>
      <c r="G1131" s="48">
        <v>39908</v>
      </c>
    </row>
    <row r="1132" spans="1:7" x14ac:dyDescent="0.25">
      <c r="A1132" s="48">
        <v>399080102</v>
      </c>
      <c r="B1132" s="41" t="s">
        <v>2127</v>
      </c>
      <c r="C1132" s="41">
        <v>0</v>
      </c>
      <c r="D1132" s="41">
        <v>0</v>
      </c>
      <c r="E1132" s="41">
        <v>0</v>
      </c>
      <c r="F1132" s="41">
        <v>0</v>
      </c>
      <c r="G1132" s="48">
        <v>39908</v>
      </c>
    </row>
    <row r="1133" spans="1:7" x14ac:dyDescent="0.25">
      <c r="A1133" s="48">
        <v>399080103</v>
      </c>
      <c r="B1133" s="41" t="s">
        <v>2129</v>
      </c>
      <c r="C1133" s="41">
        <v>0</v>
      </c>
      <c r="D1133" s="41">
        <v>0</v>
      </c>
      <c r="E1133" s="41">
        <v>0</v>
      </c>
      <c r="F1133" s="41">
        <v>0</v>
      </c>
      <c r="G1133" s="48">
        <v>39908</v>
      </c>
    </row>
    <row r="1134" spans="1:7" x14ac:dyDescent="0.25">
      <c r="A1134" s="48">
        <v>399080120</v>
      </c>
      <c r="B1134" s="41" t="s">
        <v>2131</v>
      </c>
      <c r="C1134" s="41">
        <v>0</v>
      </c>
      <c r="D1134" s="41">
        <v>0</v>
      </c>
      <c r="E1134" s="41">
        <v>0</v>
      </c>
      <c r="F1134" s="41">
        <v>0</v>
      </c>
      <c r="G1134" s="48">
        <v>39908</v>
      </c>
    </row>
    <row r="1135" spans="1:7" x14ac:dyDescent="0.25">
      <c r="A1135" s="48">
        <v>399080150</v>
      </c>
      <c r="B1135" s="41" t="s">
        <v>2133</v>
      </c>
      <c r="C1135" s="41">
        <v>1047.6500000000001</v>
      </c>
      <c r="D1135" s="41">
        <v>3000</v>
      </c>
      <c r="E1135" s="41">
        <v>3000</v>
      </c>
      <c r="F1135" s="41">
        <v>-1952.35</v>
      </c>
      <c r="G1135" s="48">
        <v>39908</v>
      </c>
    </row>
    <row r="1136" spans="1:7" x14ac:dyDescent="0.25">
      <c r="A1136" s="48">
        <v>399080200</v>
      </c>
      <c r="B1136" s="41" t="s">
        <v>2135</v>
      </c>
      <c r="C1136" s="41">
        <v>-0.02</v>
      </c>
      <c r="D1136" s="41">
        <v>0</v>
      </c>
      <c r="E1136" s="41">
        <v>0</v>
      </c>
      <c r="F1136" s="41">
        <v>-0.02</v>
      </c>
      <c r="G1136" s="48">
        <v>39908</v>
      </c>
    </row>
    <row r="1137" spans="1:7" x14ac:dyDescent="0.25">
      <c r="A1137" s="48">
        <v>399080700</v>
      </c>
      <c r="B1137" s="41" t="s">
        <v>2137</v>
      </c>
      <c r="C1137" s="41">
        <v>0</v>
      </c>
      <c r="D1137" s="41">
        <v>0</v>
      </c>
      <c r="E1137" s="41">
        <v>0</v>
      </c>
      <c r="F1137" s="41">
        <v>0</v>
      </c>
      <c r="G1137" s="48">
        <v>39908</v>
      </c>
    </row>
    <row r="1138" spans="1:7" x14ac:dyDescent="0.25">
      <c r="A1138" s="48">
        <v>399080730</v>
      </c>
      <c r="B1138" s="41" t="s">
        <v>2139</v>
      </c>
      <c r="C1138" s="41">
        <v>0</v>
      </c>
      <c r="D1138" s="41">
        <v>0</v>
      </c>
      <c r="E1138" s="41">
        <v>0</v>
      </c>
      <c r="F1138" s="41">
        <v>0</v>
      </c>
      <c r="G1138" s="48">
        <v>39908</v>
      </c>
    </row>
    <row r="1139" spans="1:7" x14ac:dyDescent="0.25">
      <c r="A1139" s="48">
        <v>399080800</v>
      </c>
      <c r="B1139" s="41" t="s">
        <v>2141</v>
      </c>
      <c r="C1139" s="41">
        <v>0</v>
      </c>
      <c r="D1139" s="41">
        <v>0</v>
      </c>
      <c r="E1139" s="41">
        <v>0</v>
      </c>
      <c r="F1139" s="41">
        <v>0</v>
      </c>
      <c r="G1139" s="48">
        <v>39908</v>
      </c>
    </row>
    <row r="1140" spans="1:7" x14ac:dyDescent="0.25">
      <c r="A1140" s="48">
        <v>399080930</v>
      </c>
      <c r="B1140" s="41" t="s">
        <v>2143</v>
      </c>
      <c r="C1140" s="41">
        <v>0</v>
      </c>
      <c r="D1140" s="41">
        <v>300</v>
      </c>
      <c r="E1140" s="41">
        <v>300</v>
      </c>
      <c r="F1140" s="41">
        <v>-300</v>
      </c>
      <c r="G1140" s="48">
        <v>39908</v>
      </c>
    </row>
    <row r="1141" spans="1:7" x14ac:dyDescent="0.25">
      <c r="A1141" s="48">
        <v>399081040</v>
      </c>
      <c r="B1141" s="41" t="s">
        <v>2145</v>
      </c>
      <c r="C1141" s="41">
        <v>0</v>
      </c>
      <c r="D1141" s="41">
        <v>0</v>
      </c>
      <c r="E1141" s="41">
        <v>0</v>
      </c>
      <c r="F1141" s="41">
        <v>0</v>
      </c>
      <c r="G1141" s="48">
        <v>39908</v>
      </c>
    </row>
    <row r="1142" spans="1:7" x14ac:dyDescent="0.25">
      <c r="A1142" s="48">
        <v>399081400</v>
      </c>
      <c r="B1142" s="41" t="s">
        <v>2147</v>
      </c>
      <c r="C1142" s="41">
        <v>484.24</v>
      </c>
      <c r="D1142" s="41">
        <v>4000</v>
      </c>
      <c r="E1142" s="41">
        <v>4000</v>
      </c>
      <c r="F1142" s="41">
        <v>-3515.76</v>
      </c>
      <c r="G1142" s="48">
        <v>39908</v>
      </c>
    </row>
    <row r="1143" spans="1:7" x14ac:dyDescent="0.25">
      <c r="A1143" s="48">
        <v>399081401</v>
      </c>
      <c r="B1143" s="41" t="s">
        <v>2149</v>
      </c>
      <c r="C1143" s="41">
        <v>0</v>
      </c>
      <c r="D1143" s="41">
        <v>0</v>
      </c>
      <c r="E1143" s="41">
        <v>0</v>
      </c>
      <c r="F1143" s="41">
        <v>0</v>
      </c>
      <c r="G1143" s="48">
        <v>39908</v>
      </c>
    </row>
    <row r="1144" spans="1:7" x14ac:dyDescent="0.25">
      <c r="A1144" s="48">
        <v>399081500</v>
      </c>
      <c r="B1144" s="41" t="s">
        <v>2151</v>
      </c>
      <c r="C1144" s="41">
        <v>0</v>
      </c>
      <c r="D1144" s="41">
        <v>11200</v>
      </c>
      <c r="E1144" s="41">
        <v>11200</v>
      </c>
      <c r="F1144" s="41">
        <v>-11200</v>
      </c>
      <c r="G1144" s="48">
        <v>39908</v>
      </c>
    </row>
    <row r="1145" spans="1:7" x14ac:dyDescent="0.25">
      <c r="A1145" s="48">
        <v>399081501</v>
      </c>
      <c r="B1145" s="41" t="s">
        <v>2153</v>
      </c>
      <c r="C1145" s="41">
        <v>0</v>
      </c>
      <c r="D1145" s="41">
        <v>0</v>
      </c>
      <c r="E1145" s="41">
        <v>0</v>
      </c>
      <c r="F1145" s="41">
        <v>0</v>
      </c>
      <c r="G1145" s="48">
        <v>39908</v>
      </c>
    </row>
    <row r="1146" spans="1:7" x14ac:dyDescent="0.25">
      <c r="A1146" s="48">
        <v>399081600</v>
      </c>
      <c r="B1146" s="41" t="s">
        <v>2155</v>
      </c>
      <c r="C1146" s="41">
        <v>12526.15</v>
      </c>
      <c r="D1146" s="41">
        <v>25700</v>
      </c>
      <c r="E1146" s="41">
        <v>25700</v>
      </c>
      <c r="F1146" s="41">
        <v>-13173.85</v>
      </c>
      <c r="G1146" s="48">
        <v>39908</v>
      </c>
    </row>
    <row r="1147" spans="1:7" x14ac:dyDescent="0.25">
      <c r="A1147" s="48">
        <v>399081601</v>
      </c>
      <c r="B1147" s="41" t="s">
        <v>2157</v>
      </c>
      <c r="C1147" s="41">
        <v>0</v>
      </c>
      <c r="D1147" s="41">
        <v>0</v>
      </c>
      <c r="E1147" s="41">
        <v>0</v>
      </c>
      <c r="F1147" s="41">
        <v>0</v>
      </c>
      <c r="G1147" s="48">
        <v>39908</v>
      </c>
    </row>
    <row r="1148" spans="1:7" x14ac:dyDescent="0.25">
      <c r="A1148" s="48">
        <v>399081602</v>
      </c>
      <c r="B1148" s="41" t="s">
        <v>2159</v>
      </c>
      <c r="C1148" s="41">
        <v>0</v>
      </c>
      <c r="D1148" s="41">
        <v>0</v>
      </c>
      <c r="E1148" s="41">
        <v>0</v>
      </c>
      <c r="F1148" s="41">
        <v>0</v>
      </c>
      <c r="G1148" s="48">
        <v>39908</v>
      </c>
    </row>
    <row r="1149" spans="1:7" x14ac:dyDescent="0.25">
      <c r="A1149" s="48">
        <v>399081610</v>
      </c>
      <c r="B1149" s="41" t="s">
        <v>2161</v>
      </c>
      <c r="C1149" s="41">
        <v>0</v>
      </c>
      <c r="D1149" s="41">
        <v>12000</v>
      </c>
      <c r="E1149" s="41">
        <v>12000</v>
      </c>
      <c r="F1149" s="41">
        <v>-12000</v>
      </c>
      <c r="G1149" s="48">
        <v>39908</v>
      </c>
    </row>
    <row r="1150" spans="1:7" x14ac:dyDescent="0.25">
      <c r="A1150" s="48">
        <v>399081620</v>
      </c>
      <c r="B1150" s="41" t="s">
        <v>2163</v>
      </c>
      <c r="C1150" s="41">
        <v>192</v>
      </c>
      <c r="D1150" s="41">
        <v>300</v>
      </c>
      <c r="E1150" s="41">
        <v>300</v>
      </c>
      <c r="F1150" s="41">
        <v>-108</v>
      </c>
      <c r="G1150" s="48">
        <v>39908</v>
      </c>
    </row>
    <row r="1151" spans="1:7" x14ac:dyDescent="0.25">
      <c r="A1151" s="48">
        <v>399081630</v>
      </c>
      <c r="B1151" s="41" t="s">
        <v>2165</v>
      </c>
      <c r="C1151" s="41">
        <v>0</v>
      </c>
      <c r="D1151" s="41">
        <v>0</v>
      </c>
      <c r="E1151" s="41">
        <v>0</v>
      </c>
      <c r="F1151" s="41">
        <v>0</v>
      </c>
      <c r="G1151" s="48">
        <v>39908</v>
      </c>
    </row>
    <row r="1152" spans="1:7" x14ac:dyDescent="0.25">
      <c r="A1152" s="48">
        <v>399082000</v>
      </c>
      <c r="B1152" s="41" t="s">
        <v>2167</v>
      </c>
      <c r="C1152" s="41">
        <v>0</v>
      </c>
      <c r="D1152" s="41">
        <v>100</v>
      </c>
      <c r="E1152" s="41">
        <v>100</v>
      </c>
      <c r="F1152" s="41">
        <v>-100</v>
      </c>
      <c r="G1152" s="48">
        <v>39908</v>
      </c>
    </row>
    <row r="1153" spans="1:7" x14ac:dyDescent="0.25">
      <c r="A1153" s="48">
        <v>399082002</v>
      </c>
      <c r="B1153" s="41" t="s">
        <v>2169</v>
      </c>
      <c r="C1153" s="41">
        <v>5263.85</v>
      </c>
      <c r="D1153" s="41">
        <v>4500</v>
      </c>
      <c r="E1153" s="41">
        <v>4500</v>
      </c>
      <c r="F1153" s="41">
        <v>763.85</v>
      </c>
      <c r="G1153" s="48">
        <v>39908</v>
      </c>
    </row>
    <row r="1154" spans="1:7" x14ac:dyDescent="0.25">
      <c r="A1154" s="48">
        <v>399082003</v>
      </c>
      <c r="B1154" s="41" t="s">
        <v>2759</v>
      </c>
      <c r="C1154" s="41">
        <v>0</v>
      </c>
      <c r="D1154" s="41">
        <v>0</v>
      </c>
      <c r="E1154" s="41">
        <v>0</v>
      </c>
      <c r="F1154" s="41">
        <v>0</v>
      </c>
      <c r="G1154" s="48">
        <v>39908</v>
      </c>
    </row>
    <row r="1155" spans="1:7" x14ac:dyDescent="0.25">
      <c r="A1155" s="48">
        <v>399082004</v>
      </c>
      <c r="B1155" s="41" t="s">
        <v>2171</v>
      </c>
      <c r="C1155" s="41">
        <v>48499.56</v>
      </c>
      <c r="D1155" s="41">
        <v>42900</v>
      </c>
      <c r="E1155" s="41">
        <v>42900</v>
      </c>
      <c r="F1155" s="41">
        <v>5599.56</v>
      </c>
      <c r="G1155" s="48">
        <v>39908</v>
      </c>
    </row>
    <row r="1156" spans="1:7" x14ac:dyDescent="0.25">
      <c r="A1156" s="48">
        <v>399082006</v>
      </c>
      <c r="B1156" s="41" t="s">
        <v>2173</v>
      </c>
      <c r="C1156" s="41">
        <v>288.3</v>
      </c>
      <c r="D1156" s="41">
        <v>0</v>
      </c>
      <c r="E1156" s="41">
        <v>0</v>
      </c>
      <c r="F1156" s="41">
        <v>288.3</v>
      </c>
      <c r="G1156" s="48">
        <v>39908</v>
      </c>
    </row>
    <row r="1157" spans="1:7" x14ac:dyDescent="0.25">
      <c r="A1157" s="48">
        <v>399082015</v>
      </c>
      <c r="B1157" s="41" t="s">
        <v>2175</v>
      </c>
      <c r="C1157" s="41">
        <v>0</v>
      </c>
      <c r="D1157" s="41">
        <v>0</v>
      </c>
      <c r="E1157" s="41">
        <v>0</v>
      </c>
      <c r="F1157" s="41">
        <v>0</v>
      </c>
      <c r="G1157" s="48">
        <v>39908</v>
      </c>
    </row>
    <row r="1158" spans="1:7" x14ac:dyDescent="0.25">
      <c r="A1158" s="48">
        <v>399082022</v>
      </c>
      <c r="B1158" s="41" t="s">
        <v>2177</v>
      </c>
      <c r="C1158" s="41">
        <v>0</v>
      </c>
      <c r="D1158" s="41">
        <v>0</v>
      </c>
      <c r="E1158" s="41">
        <v>0</v>
      </c>
      <c r="F1158" s="41">
        <v>0</v>
      </c>
      <c r="G1158" s="48">
        <v>39908</v>
      </c>
    </row>
    <row r="1159" spans="1:7" x14ac:dyDescent="0.25">
      <c r="A1159" s="48">
        <v>399082106</v>
      </c>
      <c r="B1159" s="41" t="s">
        <v>2179</v>
      </c>
      <c r="C1159" s="41">
        <v>0</v>
      </c>
      <c r="D1159" s="41">
        <v>0</v>
      </c>
      <c r="E1159" s="41">
        <v>0</v>
      </c>
      <c r="F1159" s="41">
        <v>0</v>
      </c>
      <c r="G1159" s="48">
        <v>39908</v>
      </c>
    </row>
    <row r="1160" spans="1:7" x14ac:dyDescent="0.25">
      <c r="A1160" s="48">
        <v>399082300</v>
      </c>
      <c r="B1160" s="41" t="s">
        <v>2181</v>
      </c>
      <c r="C1160" s="41">
        <v>57</v>
      </c>
      <c r="D1160" s="41">
        <v>1000</v>
      </c>
      <c r="E1160" s="41">
        <v>1000</v>
      </c>
      <c r="F1160" s="41">
        <v>-943</v>
      </c>
      <c r="G1160" s="48">
        <v>39908</v>
      </c>
    </row>
    <row r="1161" spans="1:7" x14ac:dyDescent="0.25">
      <c r="A1161" s="48">
        <v>399082408</v>
      </c>
      <c r="B1161" s="41" t="s">
        <v>2183</v>
      </c>
      <c r="C1161" s="41">
        <v>0</v>
      </c>
      <c r="D1161" s="41">
        <v>0</v>
      </c>
      <c r="E1161" s="41">
        <v>0</v>
      </c>
      <c r="F1161" s="41">
        <v>0</v>
      </c>
      <c r="G1161" s="48">
        <v>39908</v>
      </c>
    </row>
    <row r="1162" spans="1:7" x14ac:dyDescent="0.25">
      <c r="A1162" s="48">
        <v>399082424</v>
      </c>
      <c r="B1162" s="41" t="s">
        <v>2185</v>
      </c>
      <c r="C1162" s="41">
        <v>0</v>
      </c>
      <c r="D1162" s="41">
        <v>30500</v>
      </c>
      <c r="E1162" s="41">
        <v>30500</v>
      </c>
      <c r="F1162" s="41">
        <v>-30500</v>
      </c>
      <c r="G1162" s="48">
        <v>39908</v>
      </c>
    </row>
    <row r="1163" spans="1:7" x14ac:dyDescent="0.25">
      <c r="A1163" s="48">
        <v>399082429</v>
      </c>
      <c r="B1163" s="41" t="s">
        <v>2187</v>
      </c>
      <c r="C1163" s="41">
        <v>0</v>
      </c>
      <c r="D1163" s="41">
        <v>0</v>
      </c>
      <c r="E1163" s="41">
        <v>0</v>
      </c>
      <c r="F1163" s="41">
        <v>0</v>
      </c>
      <c r="G1163" s="48">
        <v>39908</v>
      </c>
    </row>
    <row r="1164" spans="1:7" x14ac:dyDescent="0.25">
      <c r="A1164" s="48">
        <v>399082433</v>
      </c>
      <c r="B1164" s="41" t="s">
        <v>2189</v>
      </c>
      <c r="C1164" s="41">
        <v>0</v>
      </c>
      <c r="D1164" s="41">
        <v>0</v>
      </c>
      <c r="E1164" s="41">
        <v>0</v>
      </c>
      <c r="F1164" s="41">
        <v>0</v>
      </c>
      <c r="G1164" s="48">
        <v>39908</v>
      </c>
    </row>
    <row r="1165" spans="1:7" x14ac:dyDescent="0.25">
      <c r="A1165" s="48">
        <v>399082434</v>
      </c>
      <c r="B1165" s="41" t="s">
        <v>2780</v>
      </c>
      <c r="C1165" s="41">
        <v>0</v>
      </c>
      <c r="D1165" s="41">
        <v>0</v>
      </c>
      <c r="E1165" s="41">
        <v>0</v>
      </c>
      <c r="F1165" s="41">
        <v>0</v>
      </c>
      <c r="G1165" s="48">
        <v>39908</v>
      </c>
    </row>
    <row r="1166" spans="1:7" x14ac:dyDescent="0.25">
      <c r="A1166" s="48">
        <v>399082471</v>
      </c>
      <c r="B1166" s="41" t="s">
        <v>2191</v>
      </c>
      <c r="C1166" s="41">
        <v>381.84</v>
      </c>
      <c r="D1166" s="41">
        <v>400</v>
      </c>
      <c r="E1166" s="41">
        <v>400</v>
      </c>
      <c r="F1166" s="41">
        <v>-18.16</v>
      </c>
      <c r="G1166" s="48">
        <v>39908</v>
      </c>
    </row>
    <row r="1167" spans="1:7" x14ac:dyDescent="0.25">
      <c r="A1167" s="48">
        <v>399082500</v>
      </c>
      <c r="B1167" s="41" t="s">
        <v>2193</v>
      </c>
      <c r="C1167" s="41">
        <v>0</v>
      </c>
      <c r="D1167" s="41">
        <v>600</v>
      </c>
      <c r="E1167" s="41">
        <v>600</v>
      </c>
      <c r="F1167" s="41">
        <v>-600</v>
      </c>
      <c r="G1167" s="48">
        <v>39908</v>
      </c>
    </row>
    <row r="1168" spans="1:7" x14ac:dyDescent="0.25">
      <c r="A1168" s="48">
        <v>399082510</v>
      </c>
      <c r="B1168" s="41" t="s">
        <v>2195</v>
      </c>
      <c r="C1168" s="41">
        <v>0</v>
      </c>
      <c r="D1168" s="41">
        <v>0</v>
      </c>
      <c r="E1168" s="41">
        <v>0</v>
      </c>
      <c r="F1168" s="41">
        <v>0</v>
      </c>
      <c r="G1168" s="48">
        <v>39908</v>
      </c>
    </row>
    <row r="1169" spans="1:7" x14ac:dyDescent="0.25">
      <c r="A1169" s="48">
        <v>399082524</v>
      </c>
      <c r="B1169" s="41" t="s">
        <v>2197</v>
      </c>
      <c r="C1169" s="41">
        <v>0</v>
      </c>
      <c r="D1169" s="41">
        <v>0</v>
      </c>
      <c r="E1169" s="41">
        <v>0</v>
      </c>
      <c r="F1169" s="41">
        <v>0</v>
      </c>
      <c r="G1169" s="48">
        <v>39908</v>
      </c>
    </row>
    <row r="1170" spans="1:7" x14ac:dyDescent="0.25">
      <c r="A1170" s="48">
        <v>399082701</v>
      </c>
      <c r="B1170" s="41" t="s">
        <v>2199</v>
      </c>
      <c r="C1170" s="41">
        <v>0</v>
      </c>
      <c r="D1170" s="41">
        <v>0</v>
      </c>
      <c r="E1170" s="41">
        <v>0</v>
      </c>
      <c r="F1170" s="41">
        <v>0</v>
      </c>
      <c r="G1170" s="48">
        <v>39908</v>
      </c>
    </row>
    <row r="1171" spans="1:7" x14ac:dyDescent="0.25">
      <c r="A1171" s="48">
        <v>399082703</v>
      </c>
      <c r="B1171" s="41" t="s">
        <v>2201</v>
      </c>
      <c r="C1171" s="41">
        <v>1945.36</v>
      </c>
      <c r="D1171" s="41">
        <v>6400</v>
      </c>
      <c r="E1171" s="41">
        <v>6400</v>
      </c>
      <c r="F1171" s="41">
        <v>-4454.6400000000003</v>
      </c>
      <c r="G1171" s="48">
        <v>39908</v>
      </c>
    </row>
    <row r="1172" spans="1:7" x14ac:dyDescent="0.25">
      <c r="A1172" s="48">
        <v>399082706</v>
      </c>
      <c r="B1172" s="41" t="s">
        <v>2203</v>
      </c>
      <c r="C1172" s="41">
        <v>0</v>
      </c>
      <c r="D1172" s="41">
        <v>300</v>
      </c>
      <c r="E1172" s="41">
        <v>300</v>
      </c>
      <c r="F1172" s="41">
        <v>-300</v>
      </c>
      <c r="G1172" s="48">
        <v>39908</v>
      </c>
    </row>
    <row r="1173" spans="1:7" x14ac:dyDescent="0.25">
      <c r="A1173" s="48">
        <v>399082708</v>
      </c>
      <c r="B1173" s="41" t="s">
        <v>2205</v>
      </c>
      <c r="C1173" s="41">
        <v>85</v>
      </c>
      <c r="D1173" s="41">
        <v>2600</v>
      </c>
      <c r="E1173" s="41">
        <v>2600</v>
      </c>
      <c r="F1173" s="41">
        <v>-2515</v>
      </c>
      <c r="G1173" s="48">
        <v>39908</v>
      </c>
    </row>
    <row r="1174" spans="1:7" x14ac:dyDescent="0.25">
      <c r="A1174" s="48">
        <v>399082711</v>
      </c>
      <c r="B1174" s="41" t="s">
        <v>2207</v>
      </c>
      <c r="C1174" s="41">
        <v>905</v>
      </c>
      <c r="D1174" s="41">
        <v>800</v>
      </c>
      <c r="E1174" s="41">
        <v>800</v>
      </c>
      <c r="F1174" s="41">
        <v>105</v>
      </c>
      <c r="G1174" s="48">
        <v>39908</v>
      </c>
    </row>
    <row r="1175" spans="1:7" x14ac:dyDescent="0.25">
      <c r="A1175" s="48">
        <v>399082713</v>
      </c>
      <c r="B1175" s="41" t="s">
        <v>2209</v>
      </c>
      <c r="C1175" s="41">
        <v>0</v>
      </c>
      <c r="D1175" s="41">
        <v>0</v>
      </c>
      <c r="E1175" s="41">
        <v>0</v>
      </c>
      <c r="F1175" s="41">
        <v>0</v>
      </c>
      <c r="G1175" s="48">
        <v>39908</v>
      </c>
    </row>
    <row r="1176" spans="1:7" x14ac:dyDescent="0.25">
      <c r="A1176" s="48">
        <v>399082801</v>
      </c>
      <c r="B1176" s="41" t="s">
        <v>2211</v>
      </c>
      <c r="C1176" s="41">
        <v>0</v>
      </c>
      <c r="D1176" s="41">
        <v>0</v>
      </c>
      <c r="E1176" s="41">
        <v>0</v>
      </c>
      <c r="F1176" s="41">
        <v>0</v>
      </c>
      <c r="G1176" s="48">
        <v>39908</v>
      </c>
    </row>
    <row r="1177" spans="1:7" x14ac:dyDescent="0.25">
      <c r="A1177" s="48">
        <v>399082900</v>
      </c>
      <c r="B1177" s="41" t="s">
        <v>2213</v>
      </c>
      <c r="C1177" s="41">
        <v>0</v>
      </c>
      <c r="D1177" s="41">
        <v>0</v>
      </c>
      <c r="E1177" s="41">
        <v>0</v>
      </c>
      <c r="F1177" s="41">
        <v>0</v>
      </c>
      <c r="G1177" s="48">
        <v>39908</v>
      </c>
    </row>
    <row r="1178" spans="1:7" x14ac:dyDescent="0.25">
      <c r="A1178" s="48">
        <v>399082922</v>
      </c>
      <c r="B1178" s="41" t="s">
        <v>2215</v>
      </c>
      <c r="C1178" s="41">
        <v>0</v>
      </c>
      <c r="D1178" s="41">
        <v>0</v>
      </c>
      <c r="E1178" s="41">
        <v>0</v>
      </c>
      <c r="F1178" s="41">
        <v>0</v>
      </c>
      <c r="G1178" s="48">
        <v>39908</v>
      </c>
    </row>
    <row r="1179" spans="1:7" x14ac:dyDescent="0.25">
      <c r="A1179" s="48">
        <v>399084600</v>
      </c>
      <c r="B1179" s="41" t="s">
        <v>2217</v>
      </c>
      <c r="C1179" s="41">
        <v>0</v>
      </c>
      <c r="D1179" s="41">
        <v>0</v>
      </c>
      <c r="E1179" s="41">
        <v>0</v>
      </c>
      <c r="F1179" s="41">
        <v>0</v>
      </c>
      <c r="G1179" s="48">
        <v>39908</v>
      </c>
    </row>
    <row r="1180" spans="1:7" x14ac:dyDescent="0.25">
      <c r="A1180" s="48">
        <v>399084610</v>
      </c>
      <c r="B1180" s="41" t="s">
        <v>2219</v>
      </c>
      <c r="C1180" s="41">
        <v>0</v>
      </c>
      <c r="D1180" s="41">
        <v>0</v>
      </c>
      <c r="E1180" s="41">
        <v>0</v>
      </c>
      <c r="F1180" s="41">
        <v>0</v>
      </c>
      <c r="G1180" s="48">
        <v>39908</v>
      </c>
    </row>
    <row r="1181" spans="1:7" x14ac:dyDescent="0.25">
      <c r="A1181" s="48">
        <v>399084611</v>
      </c>
      <c r="B1181" s="41" t="s">
        <v>2221</v>
      </c>
      <c r="C1181" s="41">
        <v>0</v>
      </c>
      <c r="D1181" s="41">
        <v>0</v>
      </c>
      <c r="E1181" s="41">
        <v>0</v>
      </c>
      <c r="F1181" s="41">
        <v>0</v>
      </c>
      <c r="G1181" s="48">
        <v>39908</v>
      </c>
    </row>
    <row r="1182" spans="1:7" x14ac:dyDescent="0.25">
      <c r="A1182" s="48">
        <v>399084612</v>
      </c>
      <c r="B1182" s="41" t="s">
        <v>2223</v>
      </c>
      <c r="C1182" s="41">
        <v>0</v>
      </c>
      <c r="D1182" s="41">
        <v>0</v>
      </c>
      <c r="E1182" s="41">
        <v>0</v>
      </c>
      <c r="F1182" s="41">
        <v>0</v>
      </c>
      <c r="G1182" s="48">
        <v>39908</v>
      </c>
    </row>
    <row r="1183" spans="1:7" x14ac:dyDescent="0.25">
      <c r="A1183" s="48">
        <v>399084618</v>
      </c>
      <c r="B1183" s="41" t="s">
        <v>2225</v>
      </c>
      <c r="C1183" s="41">
        <v>0</v>
      </c>
      <c r="D1183" s="41">
        <v>0</v>
      </c>
      <c r="E1183" s="41">
        <v>0</v>
      </c>
      <c r="F1183" s="41">
        <v>0</v>
      </c>
      <c r="G1183" s="48">
        <v>39908</v>
      </c>
    </row>
    <row r="1184" spans="1:7" x14ac:dyDescent="0.25">
      <c r="A1184" s="48">
        <v>399084619</v>
      </c>
      <c r="B1184" s="41" t="s">
        <v>2227</v>
      </c>
      <c r="C1184" s="41">
        <v>0</v>
      </c>
      <c r="D1184" s="41">
        <v>0</v>
      </c>
      <c r="E1184" s="41">
        <v>0</v>
      </c>
      <c r="F1184" s="41">
        <v>0</v>
      </c>
      <c r="G1184" s="48">
        <v>39908</v>
      </c>
    </row>
    <row r="1185" spans="1:7" x14ac:dyDescent="0.25">
      <c r="A1185" s="48">
        <v>399084621</v>
      </c>
      <c r="B1185" s="41" t="s">
        <v>2229</v>
      </c>
      <c r="C1185" s="41">
        <v>0</v>
      </c>
      <c r="D1185" s="41">
        <v>0</v>
      </c>
      <c r="E1185" s="41">
        <v>0</v>
      </c>
      <c r="F1185" s="41">
        <v>0</v>
      </c>
      <c r="G1185" s="48">
        <v>39908</v>
      </c>
    </row>
    <row r="1186" spans="1:7" x14ac:dyDescent="0.25">
      <c r="A1186" s="48">
        <v>399085044</v>
      </c>
      <c r="B1186" s="41" t="s">
        <v>2231</v>
      </c>
      <c r="C1186" s="41">
        <v>0</v>
      </c>
      <c r="D1186" s="41">
        <v>0</v>
      </c>
      <c r="E1186" s="41">
        <v>0</v>
      </c>
      <c r="F1186" s="41">
        <v>0</v>
      </c>
      <c r="G1186" s="48">
        <v>39908</v>
      </c>
    </row>
    <row r="1187" spans="1:7" x14ac:dyDescent="0.25">
      <c r="A1187" s="48">
        <v>399085178</v>
      </c>
      <c r="B1187" s="41" t="s">
        <v>2233</v>
      </c>
      <c r="C1187" s="41">
        <v>0</v>
      </c>
      <c r="D1187" s="41">
        <v>0</v>
      </c>
      <c r="E1187" s="41">
        <v>0</v>
      </c>
      <c r="F1187" s="41">
        <v>0</v>
      </c>
      <c r="G1187" s="48">
        <v>39908</v>
      </c>
    </row>
    <row r="1188" spans="1:7" x14ac:dyDescent="0.25">
      <c r="A1188" s="48">
        <v>399085926</v>
      </c>
      <c r="B1188" s="41" t="s">
        <v>2235</v>
      </c>
      <c r="C1188" s="41">
        <v>0</v>
      </c>
      <c r="D1188" s="41">
        <v>0</v>
      </c>
      <c r="E1188" s="41">
        <v>0</v>
      </c>
      <c r="F1188" s="41">
        <v>0</v>
      </c>
      <c r="G1188" s="48">
        <v>39908</v>
      </c>
    </row>
    <row r="1189" spans="1:7" x14ac:dyDescent="0.25">
      <c r="A1189" s="48">
        <v>399086009</v>
      </c>
      <c r="B1189" s="41" t="s">
        <v>2237</v>
      </c>
      <c r="C1189" s="41">
        <v>0</v>
      </c>
      <c r="D1189" s="41">
        <v>0</v>
      </c>
      <c r="E1189" s="41">
        <v>0</v>
      </c>
      <c r="F1189" s="41">
        <v>0</v>
      </c>
      <c r="G1189" s="48">
        <v>39908</v>
      </c>
    </row>
    <row r="1190" spans="1:7" x14ac:dyDescent="0.25">
      <c r="A1190" s="48">
        <v>399086010</v>
      </c>
      <c r="B1190" s="41" t="s">
        <v>2239</v>
      </c>
      <c r="C1190" s="41">
        <v>0</v>
      </c>
      <c r="D1190" s="41">
        <v>0</v>
      </c>
      <c r="E1190" s="41">
        <v>0</v>
      </c>
      <c r="F1190" s="41">
        <v>0</v>
      </c>
      <c r="G1190" s="48">
        <v>39908</v>
      </c>
    </row>
    <row r="1191" spans="1:7" x14ac:dyDescent="0.25">
      <c r="A1191" s="48">
        <v>399089051</v>
      </c>
      <c r="B1191" s="41" t="s">
        <v>2241</v>
      </c>
      <c r="C1191" s="41">
        <v>0</v>
      </c>
      <c r="D1191" s="41">
        <v>0</v>
      </c>
      <c r="E1191" s="41">
        <v>0</v>
      </c>
      <c r="F1191" s="41">
        <v>0</v>
      </c>
      <c r="G1191" s="48">
        <v>39908</v>
      </c>
    </row>
    <row r="1192" spans="1:7" x14ac:dyDescent="0.25">
      <c r="A1192" s="48">
        <v>399089053</v>
      </c>
      <c r="B1192" s="41" t="s">
        <v>2243</v>
      </c>
      <c r="C1192" s="41">
        <v>0</v>
      </c>
      <c r="D1192" s="41">
        <v>0</v>
      </c>
      <c r="E1192" s="41">
        <v>0</v>
      </c>
      <c r="F1192" s="41">
        <v>0</v>
      </c>
      <c r="G1192" s="48">
        <v>39908</v>
      </c>
    </row>
    <row r="1193" spans="1:7" x14ac:dyDescent="0.25">
      <c r="A1193" s="48">
        <v>399089065</v>
      </c>
      <c r="B1193" s="41" t="s">
        <v>2245</v>
      </c>
      <c r="C1193" s="41">
        <v>0</v>
      </c>
      <c r="D1193" s="41">
        <v>0</v>
      </c>
      <c r="E1193" s="41">
        <v>0</v>
      </c>
      <c r="F1193" s="41">
        <v>0</v>
      </c>
      <c r="G1193" s="48">
        <v>39908</v>
      </c>
    </row>
    <row r="1194" spans="1:7" x14ac:dyDescent="0.25">
      <c r="A1194" s="48">
        <v>399089105</v>
      </c>
      <c r="B1194" s="41" t="s">
        <v>2247</v>
      </c>
      <c r="C1194" s="41">
        <v>0</v>
      </c>
      <c r="D1194" s="41">
        <v>0</v>
      </c>
      <c r="E1194" s="41">
        <v>0</v>
      </c>
      <c r="F1194" s="41">
        <v>0</v>
      </c>
      <c r="G1194" s="48">
        <v>39908</v>
      </c>
    </row>
    <row r="1195" spans="1:7" x14ac:dyDescent="0.25">
      <c r="A1195" s="48">
        <v>399089201</v>
      </c>
      <c r="B1195" s="41" t="s">
        <v>2760</v>
      </c>
      <c r="C1195" s="41">
        <v>0</v>
      </c>
      <c r="D1195" s="41">
        <v>-100</v>
      </c>
      <c r="E1195" s="41">
        <v>-100</v>
      </c>
      <c r="F1195" s="41">
        <v>100</v>
      </c>
      <c r="G1195" s="48">
        <v>39908</v>
      </c>
    </row>
    <row r="1196" spans="1:7" x14ac:dyDescent="0.25">
      <c r="A1196" s="48">
        <v>399089802</v>
      </c>
      <c r="B1196" s="41" t="s">
        <v>2249</v>
      </c>
      <c r="C1196" s="41">
        <v>0</v>
      </c>
      <c r="D1196" s="41">
        <v>0</v>
      </c>
      <c r="E1196" s="41">
        <v>0</v>
      </c>
      <c r="F1196" s="41">
        <v>0</v>
      </c>
      <c r="G1196" s="48">
        <v>39908</v>
      </c>
    </row>
    <row r="1197" spans="1:7" x14ac:dyDescent="0.25">
      <c r="A1197" s="48">
        <v>399089846</v>
      </c>
      <c r="B1197" s="41" t="s">
        <v>2251</v>
      </c>
      <c r="C1197" s="41">
        <v>0</v>
      </c>
      <c r="D1197" s="41">
        <v>0</v>
      </c>
      <c r="E1197" s="41">
        <v>0</v>
      </c>
      <c r="F1197" s="41">
        <v>0</v>
      </c>
      <c r="G1197" s="48">
        <v>39908</v>
      </c>
    </row>
    <row r="1198" spans="1:7" x14ac:dyDescent="0.25">
      <c r="A1198" s="48">
        <v>399089850</v>
      </c>
      <c r="B1198" s="41" t="s">
        <v>2253</v>
      </c>
      <c r="C1198" s="41">
        <v>0</v>
      </c>
      <c r="D1198" s="41">
        <v>0</v>
      </c>
      <c r="E1198" s="41">
        <v>0</v>
      </c>
      <c r="F1198" s="41">
        <v>0</v>
      </c>
      <c r="G1198" s="48">
        <v>39908</v>
      </c>
    </row>
    <row r="1199" spans="1:7" x14ac:dyDescent="0.25">
      <c r="A1199" s="48">
        <v>399090100</v>
      </c>
      <c r="B1199" s="41" t="s">
        <v>2255</v>
      </c>
      <c r="C1199" s="41">
        <v>533.33000000000004</v>
      </c>
      <c r="D1199" s="41">
        <v>23400</v>
      </c>
      <c r="E1199" s="41">
        <v>23400</v>
      </c>
      <c r="F1199" s="41">
        <v>-22866.67</v>
      </c>
      <c r="G1199" s="48">
        <v>39909</v>
      </c>
    </row>
    <row r="1200" spans="1:7" x14ac:dyDescent="0.25">
      <c r="A1200" s="48">
        <v>399090101</v>
      </c>
      <c r="B1200" s="41" t="s">
        <v>2257</v>
      </c>
      <c r="C1200" s="41">
        <v>0</v>
      </c>
      <c r="D1200" s="41">
        <v>0</v>
      </c>
      <c r="E1200" s="41">
        <v>0</v>
      </c>
      <c r="F1200" s="41">
        <v>0</v>
      </c>
      <c r="G1200" s="48">
        <v>39909</v>
      </c>
    </row>
    <row r="1201" spans="1:7" x14ac:dyDescent="0.25">
      <c r="A1201" s="48">
        <v>399090102</v>
      </c>
      <c r="B1201" s="41" t="s">
        <v>2259</v>
      </c>
      <c r="C1201" s="41">
        <v>0</v>
      </c>
      <c r="D1201" s="41">
        <v>0</v>
      </c>
      <c r="E1201" s="41">
        <v>0</v>
      </c>
      <c r="F1201" s="41">
        <v>0</v>
      </c>
      <c r="G1201" s="48">
        <v>39909</v>
      </c>
    </row>
    <row r="1202" spans="1:7" x14ac:dyDescent="0.25">
      <c r="A1202" s="48">
        <v>399090103</v>
      </c>
      <c r="B1202" s="41" t="s">
        <v>2261</v>
      </c>
      <c r="C1202" s="41">
        <v>0</v>
      </c>
      <c r="D1202" s="41">
        <v>0</v>
      </c>
      <c r="E1202" s="41">
        <v>0</v>
      </c>
      <c r="F1202" s="41">
        <v>0</v>
      </c>
      <c r="G1202" s="48">
        <v>39909</v>
      </c>
    </row>
    <row r="1203" spans="1:7" x14ac:dyDescent="0.25">
      <c r="A1203" s="48">
        <v>399090120</v>
      </c>
      <c r="B1203" s="41" t="s">
        <v>2263</v>
      </c>
      <c r="C1203" s="41">
        <v>0</v>
      </c>
      <c r="D1203" s="41">
        <v>0</v>
      </c>
      <c r="E1203" s="41">
        <v>0</v>
      </c>
      <c r="F1203" s="41">
        <v>0</v>
      </c>
      <c r="G1203" s="48">
        <v>39909</v>
      </c>
    </row>
    <row r="1204" spans="1:7" x14ac:dyDescent="0.25">
      <c r="A1204" s="48">
        <v>399090150</v>
      </c>
      <c r="B1204" s="41" t="s">
        <v>2265</v>
      </c>
      <c r="C1204" s="41">
        <v>0</v>
      </c>
      <c r="D1204" s="41">
        <v>0</v>
      </c>
      <c r="E1204" s="41">
        <v>0</v>
      </c>
      <c r="F1204" s="41">
        <v>0</v>
      </c>
      <c r="G1204" s="48">
        <v>39909</v>
      </c>
    </row>
    <row r="1205" spans="1:7" x14ac:dyDescent="0.25">
      <c r="A1205" s="48">
        <v>399090200</v>
      </c>
      <c r="B1205" s="41" t="s">
        <v>2267</v>
      </c>
      <c r="C1205" s="41">
        <v>0</v>
      </c>
      <c r="D1205" s="41">
        <v>0</v>
      </c>
      <c r="E1205" s="41">
        <v>0</v>
      </c>
      <c r="F1205" s="41">
        <v>0</v>
      </c>
      <c r="G1205" s="48">
        <v>39909</v>
      </c>
    </row>
    <row r="1206" spans="1:7" x14ac:dyDescent="0.25">
      <c r="A1206" s="48">
        <v>399091021</v>
      </c>
      <c r="B1206" s="41" t="s">
        <v>2269</v>
      </c>
      <c r="C1206" s="41">
        <v>2429.6</v>
      </c>
      <c r="D1206" s="41">
        <v>9000</v>
      </c>
      <c r="E1206" s="41">
        <v>9000</v>
      </c>
      <c r="F1206" s="41">
        <v>-6570.4</v>
      </c>
      <c r="G1206" s="48">
        <v>39909</v>
      </c>
    </row>
    <row r="1207" spans="1:7" x14ac:dyDescent="0.25">
      <c r="A1207" s="48">
        <v>399091025</v>
      </c>
      <c r="B1207" s="41" t="s">
        <v>2271</v>
      </c>
      <c r="C1207" s="41">
        <v>606.03</v>
      </c>
      <c r="D1207" s="41">
        <v>8500</v>
      </c>
      <c r="E1207" s="41">
        <v>8500</v>
      </c>
      <c r="F1207" s="41">
        <v>-7893.97</v>
      </c>
      <c r="G1207" s="48">
        <v>39909</v>
      </c>
    </row>
    <row r="1208" spans="1:7" x14ac:dyDescent="0.25">
      <c r="A1208" s="48">
        <v>399091040</v>
      </c>
      <c r="B1208" s="41" t="s">
        <v>2273</v>
      </c>
      <c r="C1208" s="41">
        <v>391.29</v>
      </c>
      <c r="D1208" s="41">
        <v>0</v>
      </c>
      <c r="E1208" s="41">
        <v>0</v>
      </c>
      <c r="F1208" s="41">
        <v>391.29</v>
      </c>
      <c r="G1208" s="48">
        <v>39909</v>
      </c>
    </row>
    <row r="1209" spans="1:7" x14ac:dyDescent="0.25">
      <c r="A1209" s="48">
        <v>399091100</v>
      </c>
      <c r="B1209" s="41" t="s">
        <v>2275</v>
      </c>
      <c r="C1209" s="41">
        <v>0</v>
      </c>
      <c r="D1209" s="41">
        <v>0</v>
      </c>
      <c r="E1209" s="41">
        <v>0</v>
      </c>
      <c r="F1209" s="41">
        <v>0</v>
      </c>
      <c r="G1209" s="48">
        <v>39909</v>
      </c>
    </row>
    <row r="1210" spans="1:7" x14ac:dyDescent="0.25">
      <c r="A1210" s="48">
        <v>399091135</v>
      </c>
      <c r="B1210" s="41" t="s">
        <v>2277</v>
      </c>
      <c r="C1210" s="41">
        <v>4047.86</v>
      </c>
      <c r="D1210" s="41">
        <v>4500</v>
      </c>
      <c r="E1210" s="41">
        <v>4500</v>
      </c>
      <c r="F1210" s="41">
        <v>-452.14</v>
      </c>
      <c r="G1210" s="48">
        <v>39909</v>
      </c>
    </row>
    <row r="1211" spans="1:7" x14ac:dyDescent="0.25">
      <c r="A1211" s="48">
        <v>399091140</v>
      </c>
      <c r="B1211" s="41" t="s">
        <v>2279</v>
      </c>
      <c r="C1211" s="41">
        <v>0</v>
      </c>
      <c r="D1211" s="41">
        <v>500</v>
      </c>
      <c r="E1211" s="41">
        <v>500</v>
      </c>
      <c r="F1211" s="41">
        <v>-500</v>
      </c>
      <c r="G1211" s="48">
        <v>39909</v>
      </c>
    </row>
    <row r="1212" spans="1:7" x14ac:dyDescent="0.25">
      <c r="A1212" s="48">
        <v>399091149</v>
      </c>
      <c r="B1212" s="41" t="s">
        <v>2281</v>
      </c>
      <c r="C1212" s="41">
        <v>0</v>
      </c>
      <c r="D1212" s="41">
        <v>0</v>
      </c>
      <c r="E1212" s="41">
        <v>0</v>
      </c>
      <c r="F1212" s="41">
        <v>0</v>
      </c>
      <c r="G1212" s="48">
        <v>39909</v>
      </c>
    </row>
    <row r="1213" spans="1:7" x14ac:dyDescent="0.25">
      <c r="A1213" s="48">
        <v>399091400</v>
      </c>
      <c r="B1213" s="41" t="s">
        <v>2283</v>
      </c>
      <c r="C1213" s="41">
        <v>2595.63</v>
      </c>
      <c r="D1213" s="41">
        <v>20300</v>
      </c>
      <c r="E1213" s="41">
        <v>20300</v>
      </c>
      <c r="F1213" s="41">
        <v>-17704.37</v>
      </c>
      <c r="G1213" s="48">
        <v>39909</v>
      </c>
    </row>
    <row r="1214" spans="1:7" x14ac:dyDescent="0.25">
      <c r="A1214" s="48">
        <v>399091401</v>
      </c>
      <c r="B1214" s="41" t="s">
        <v>2285</v>
      </c>
      <c r="C1214" s="41">
        <v>5092.1899999999996</v>
      </c>
      <c r="D1214" s="41">
        <v>29000</v>
      </c>
      <c r="E1214" s="41">
        <v>29000</v>
      </c>
      <c r="F1214" s="41">
        <v>-23907.81</v>
      </c>
      <c r="G1214" s="48">
        <v>39909</v>
      </c>
    </row>
    <row r="1215" spans="1:7" x14ac:dyDescent="0.25">
      <c r="A1215" s="48">
        <v>399091500</v>
      </c>
      <c r="B1215" s="41" t="s">
        <v>2287</v>
      </c>
      <c r="C1215" s="41">
        <v>0</v>
      </c>
      <c r="D1215" s="41">
        <v>0</v>
      </c>
      <c r="E1215" s="41">
        <v>0</v>
      </c>
      <c r="F1215" s="41">
        <v>0</v>
      </c>
      <c r="G1215" s="48">
        <v>39909</v>
      </c>
    </row>
    <row r="1216" spans="1:7" x14ac:dyDescent="0.25">
      <c r="A1216" s="48">
        <v>399091501</v>
      </c>
      <c r="B1216" s="41" t="s">
        <v>2289</v>
      </c>
      <c r="C1216" s="41">
        <v>33.799999999999997</v>
      </c>
      <c r="D1216" s="41">
        <v>0</v>
      </c>
      <c r="E1216" s="41">
        <v>0</v>
      </c>
      <c r="F1216" s="41">
        <v>33.799999999999997</v>
      </c>
      <c r="G1216" s="48">
        <v>39909</v>
      </c>
    </row>
    <row r="1217" spans="1:7" x14ac:dyDescent="0.25">
      <c r="A1217" s="48">
        <v>399091502</v>
      </c>
      <c r="B1217" s="41" t="s">
        <v>2291</v>
      </c>
      <c r="C1217" s="41">
        <v>0</v>
      </c>
      <c r="D1217" s="41">
        <v>0</v>
      </c>
      <c r="E1217" s="41">
        <v>0</v>
      </c>
      <c r="F1217" s="41">
        <v>0</v>
      </c>
      <c r="G1217" s="48">
        <v>39909</v>
      </c>
    </row>
    <row r="1218" spans="1:7" x14ac:dyDescent="0.25">
      <c r="A1218" s="48">
        <v>399091610</v>
      </c>
      <c r="B1218" s="41" t="s">
        <v>2293</v>
      </c>
      <c r="C1218" s="41">
        <v>0</v>
      </c>
      <c r="D1218" s="41">
        <v>43400</v>
      </c>
      <c r="E1218" s="41">
        <v>43400</v>
      </c>
      <c r="F1218" s="41">
        <v>-43400</v>
      </c>
      <c r="G1218" s="48">
        <v>39909</v>
      </c>
    </row>
    <row r="1219" spans="1:7" x14ac:dyDescent="0.25">
      <c r="A1219" s="48">
        <v>399091620</v>
      </c>
      <c r="B1219" s="41" t="s">
        <v>2295</v>
      </c>
      <c r="C1219" s="41">
        <v>696.83</v>
      </c>
      <c r="D1219" s="41">
        <v>6600</v>
      </c>
      <c r="E1219" s="41">
        <v>6600</v>
      </c>
      <c r="F1219" s="41">
        <v>-5903.17</v>
      </c>
      <c r="G1219" s="48">
        <v>39909</v>
      </c>
    </row>
    <row r="1220" spans="1:7" x14ac:dyDescent="0.25">
      <c r="A1220" s="48">
        <v>399092000</v>
      </c>
      <c r="B1220" s="41" t="s">
        <v>2297</v>
      </c>
      <c r="C1220" s="41">
        <v>0</v>
      </c>
      <c r="D1220" s="41">
        <v>1000</v>
      </c>
      <c r="E1220" s="41">
        <v>1000</v>
      </c>
      <c r="F1220" s="41">
        <v>-1000</v>
      </c>
      <c r="G1220" s="48">
        <v>39909</v>
      </c>
    </row>
    <row r="1221" spans="1:7" x14ac:dyDescent="0.25">
      <c r="A1221" s="48">
        <v>399092002</v>
      </c>
      <c r="B1221" s="41" t="s">
        <v>2299</v>
      </c>
      <c r="C1221" s="41">
        <v>1164.01</v>
      </c>
      <c r="D1221" s="41">
        <v>300</v>
      </c>
      <c r="E1221" s="41">
        <v>300</v>
      </c>
      <c r="F1221" s="41">
        <v>864.01</v>
      </c>
      <c r="G1221" s="48">
        <v>39909</v>
      </c>
    </row>
    <row r="1222" spans="1:7" x14ac:dyDescent="0.25">
      <c r="A1222" s="48">
        <v>399092006</v>
      </c>
      <c r="B1222" s="41" t="s">
        <v>2301</v>
      </c>
      <c r="C1222" s="41">
        <v>2041.83</v>
      </c>
      <c r="D1222" s="41">
        <v>2100</v>
      </c>
      <c r="E1222" s="41">
        <v>2100</v>
      </c>
      <c r="F1222" s="41">
        <v>-58.17</v>
      </c>
      <c r="G1222" s="48">
        <v>39909</v>
      </c>
    </row>
    <row r="1223" spans="1:7" x14ac:dyDescent="0.25">
      <c r="A1223" s="48">
        <v>399092012</v>
      </c>
      <c r="B1223" s="41" t="s">
        <v>2303</v>
      </c>
      <c r="C1223" s="41">
        <v>0</v>
      </c>
      <c r="D1223" s="41">
        <v>0</v>
      </c>
      <c r="E1223" s="41">
        <v>0</v>
      </c>
      <c r="F1223" s="41">
        <v>0</v>
      </c>
      <c r="G1223" s="48">
        <v>39909</v>
      </c>
    </row>
    <row r="1224" spans="1:7" x14ac:dyDescent="0.25">
      <c r="A1224" s="48">
        <v>399092034</v>
      </c>
      <c r="B1224" s="41" t="s">
        <v>2761</v>
      </c>
      <c r="C1224" s="41">
        <v>0</v>
      </c>
      <c r="D1224" s="41">
        <v>0</v>
      </c>
      <c r="E1224" s="41">
        <v>0</v>
      </c>
      <c r="F1224" s="41">
        <v>0</v>
      </c>
      <c r="G1224" s="48">
        <v>39909</v>
      </c>
    </row>
    <row r="1225" spans="1:7" x14ac:dyDescent="0.25">
      <c r="A1225" s="48">
        <v>399092241</v>
      </c>
      <c r="B1225" s="41" t="s">
        <v>2305</v>
      </c>
      <c r="C1225" s="41">
        <v>0</v>
      </c>
      <c r="D1225" s="41">
        <v>3200</v>
      </c>
      <c r="E1225" s="41">
        <v>3200</v>
      </c>
      <c r="F1225" s="41">
        <v>-3200</v>
      </c>
      <c r="G1225" s="48">
        <v>39909</v>
      </c>
    </row>
    <row r="1226" spans="1:7" x14ac:dyDescent="0.25">
      <c r="A1226" s="48">
        <v>399092300</v>
      </c>
      <c r="B1226" s="41" t="s">
        <v>2307</v>
      </c>
      <c r="C1226" s="41">
        <v>81.3</v>
      </c>
      <c r="D1226" s="41">
        <v>100</v>
      </c>
      <c r="E1226" s="41">
        <v>100</v>
      </c>
      <c r="F1226" s="41">
        <v>-18.7</v>
      </c>
      <c r="G1226" s="48">
        <v>39909</v>
      </c>
    </row>
    <row r="1227" spans="1:7" x14ac:dyDescent="0.25">
      <c r="A1227" s="48">
        <v>399092404</v>
      </c>
      <c r="B1227" s="41" t="s">
        <v>2309</v>
      </c>
      <c r="C1227" s="41">
        <v>0</v>
      </c>
      <c r="D1227" s="41">
        <v>0</v>
      </c>
      <c r="E1227" s="41">
        <v>0</v>
      </c>
      <c r="F1227" s="41">
        <v>0</v>
      </c>
      <c r="G1227" s="48">
        <v>39909</v>
      </c>
    </row>
    <row r="1228" spans="1:7" x14ac:dyDescent="0.25">
      <c r="A1228" s="48">
        <v>399092409</v>
      </c>
      <c r="B1228" s="41" t="s">
        <v>2743</v>
      </c>
      <c r="C1228" s="41">
        <v>0</v>
      </c>
      <c r="D1228" s="41">
        <v>0</v>
      </c>
      <c r="E1228" s="41">
        <v>0</v>
      </c>
      <c r="F1228" s="41">
        <v>0</v>
      </c>
      <c r="G1228" s="48">
        <v>39909</v>
      </c>
    </row>
    <row r="1229" spans="1:7" x14ac:dyDescent="0.25">
      <c r="A1229" s="48">
        <v>399092414</v>
      </c>
      <c r="B1229" s="41" t="s">
        <v>2311</v>
      </c>
      <c r="C1229" s="41">
        <v>0</v>
      </c>
      <c r="D1229" s="41">
        <v>0</v>
      </c>
      <c r="E1229" s="41">
        <v>0</v>
      </c>
      <c r="F1229" s="41">
        <v>0</v>
      </c>
      <c r="G1229" s="48">
        <v>39909</v>
      </c>
    </row>
    <row r="1230" spans="1:7" x14ac:dyDescent="0.25">
      <c r="A1230" s="48">
        <v>399092423</v>
      </c>
      <c r="B1230" s="41" t="s">
        <v>2313</v>
      </c>
      <c r="C1230" s="41">
        <v>1400</v>
      </c>
      <c r="D1230" s="41">
        <v>0</v>
      </c>
      <c r="E1230" s="41">
        <v>0</v>
      </c>
      <c r="F1230" s="41">
        <v>1400</v>
      </c>
      <c r="G1230" s="48">
        <v>39909</v>
      </c>
    </row>
    <row r="1231" spans="1:7" x14ac:dyDescent="0.25">
      <c r="A1231" s="48">
        <v>399092425</v>
      </c>
      <c r="B1231" s="41" t="s">
        <v>2315</v>
      </c>
      <c r="C1231" s="41">
        <v>0</v>
      </c>
      <c r="D1231" s="41">
        <v>0</v>
      </c>
      <c r="E1231" s="41">
        <v>0</v>
      </c>
      <c r="F1231" s="41">
        <v>0</v>
      </c>
      <c r="G1231" s="48">
        <v>39909</v>
      </c>
    </row>
    <row r="1232" spans="1:7" x14ac:dyDescent="0.25">
      <c r="A1232" s="48">
        <v>399092428</v>
      </c>
      <c r="B1232" s="41" t="s">
        <v>2317</v>
      </c>
      <c r="C1232" s="41">
        <v>0</v>
      </c>
      <c r="D1232" s="41">
        <v>0</v>
      </c>
      <c r="E1232" s="41">
        <v>0</v>
      </c>
      <c r="F1232" s="41">
        <v>0</v>
      </c>
      <c r="G1232" s="48">
        <v>39909</v>
      </c>
    </row>
    <row r="1233" spans="1:7" x14ac:dyDescent="0.25">
      <c r="A1233" s="48">
        <v>399092433</v>
      </c>
      <c r="B1233" s="41" t="s">
        <v>2319</v>
      </c>
      <c r="C1233" s="41">
        <v>157.5</v>
      </c>
      <c r="D1233" s="41">
        <v>200</v>
      </c>
      <c r="E1233" s="41">
        <v>200</v>
      </c>
      <c r="F1233" s="41">
        <v>-42.5</v>
      </c>
      <c r="G1233" s="48">
        <v>39909</v>
      </c>
    </row>
    <row r="1234" spans="1:7" x14ac:dyDescent="0.25">
      <c r="A1234" s="48">
        <v>399092471</v>
      </c>
      <c r="B1234" s="41" t="s">
        <v>2321</v>
      </c>
      <c r="C1234" s="41">
        <v>584.05999999999995</v>
      </c>
      <c r="D1234" s="41">
        <v>0</v>
      </c>
      <c r="E1234" s="41">
        <v>0</v>
      </c>
      <c r="F1234" s="41">
        <v>584.05999999999995</v>
      </c>
      <c r="G1234" s="48">
        <v>39909</v>
      </c>
    </row>
    <row r="1235" spans="1:7" x14ac:dyDescent="0.25">
      <c r="A1235" s="48">
        <v>399092502</v>
      </c>
      <c r="B1235" s="41" t="s">
        <v>2323</v>
      </c>
      <c r="C1235" s="41">
        <v>441.5</v>
      </c>
      <c r="D1235" s="41">
        <v>3000</v>
      </c>
      <c r="E1235" s="41">
        <v>3000</v>
      </c>
      <c r="F1235" s="41">
        <v>-2558.5</v>
      </c>
      <c r="G1235" s="48">
        <v>39909</v>
      </c>
    </row>
    <row r="1236" spans="1:7" x14ac:dyDescent="0.25">
      <c r="A1236" s="48">
        <v>399092510</v>
      </c>
      <c r="B1236" s="41" t="s">
        <v>2325</v>
      </c>
      <c r="C1236" s="41">
        <v>0</v>
      </c>
      <c r="D1236" s="41">
        <v>0</v>
      </c>
      <c r="E1236" s="41">
        <v>0</v>
      </c>
      <c r="F1236" s="41">
        <v>0</v>
      </c>
      <c r="G1236" s="48">
        <v>39909</v>
      </c>
    </row>
    <row r="1237" spans="1:7" x14ac:dyDescent="0.25">
      <c r="A1237" s="48">
        <v>399092703</v>
      </c>
      <c r="B1237" s="41" t="s">
        <v>2327</v>
      </c>
      <c r="C1237" s="41">
        <v>0</v>
      </c>
      <c r="D1237" s="41">
        <v>200</v>
      </c>
      <c r="E1237" s="41">
        <v>200</v>
      </c>
      <c r="F1237" s="41">
        <v>-200</v>
      </c>
      <c r="G1237" s="48">
        <v>39909</v>
      </c>
    </row>
    <row r="1238" spans="1:7" x14ac:dyDescent="0.25">
      <c r="A1238" s="48">
        <v>399092706</v>
      </c>
      <c r="B1238" s="41" t="s">
        <v>2329</v>
      </c>
      <c r="C1238" s="41">
        <v>0</v>
      </c>
      <c r="D1238" s="41">
        <v>0</v>
      </c>
      <c r="E1238" s="41">
        <v>0</v>
      </c>
      <c r="F1238" s="41">
        <v>0</v>
      </c>
      <c r="G1238" s="48">
        <v>39909</v>
      </c>
    </row>
    <row r="1239" spans="1:7" x14ac:dyDescent="0.25">
      <c r="A1239" s="48">
        <v>399092711</v>
      </c>
      <c r="B1239" s="41" t="s">
        <v>2331</v>
      </c>
      <c r="C1239" s="41">
        <v>5085.6899999999996</v>
      </c>
      <c r="D1239" s="41">
        <v>6300</v>
      </c>
      <c r="E1239" s="41">
        <v>6300</v>
      </c>
      <c r="F1239" s="41">
        <v>-1214.31</v>
      </c>
      <c r="G1239" s="48">
        <v>39909</v>
      </c>
    </row>
    <row r="1240" spans="1:7" x14ac:dyDescent="0.25">
      <c r="A1240" s="48">
        <v>399092713</v>
      </c>
      <c r="B1240" s="41" t="s">
        <v>2333</v>
      </c>
      <c r="C1240" s="41">
        <v>0</v>
      </c>
      <c r="D1240" s="41">
        <v>0</v>
      </c>
      <c r="E1240" s="41">
        <v>0</v>
      </c>
      <c r="F1240" s="41">
        <v>0</v>
      </c>
      <c r="G1240" s="48">
        <v>39909</v>
      </c>
    </row>
    <row r="1241" spans="1:7" x14ac:dyDescent="0.25">
      <c r="A1241" s="48">
        <v>399094610</v>
      </c>
      <c r="B1241" s="41" t="s">
        <v>2335</v>
      </c>
      <c r="C1241" s="41">
        <v>0</v>
      </c>
      <c r="D1241" s="41">
        <v>0</v>
      </c>
      <c r="E1241" s="41">
        <v>0</v>
      </c>
      <c r="F1241" s="41">
        <v>0</v>
      </c>
      <c r="G1241" s="48">
        <v>39909</v>
      </c>
    </row>
    <row r="1242" spans="1:7" x14ac:dyDescent="0.25">
      <c r="A1242" s="48">
        <v>399094611</v>
      </c>
      <c r="B1242" s="41" t="s">
        <v>2337</v>
      </c>
      <c r="C1242" s="41">
        <v>0</v>
      </c>
      <c r="D1242" s="41">
        <v>0</v>
      </c>
      <c r="E1242" s="41">
        <v>0</v>
      </c>
      <c r="F1242" s="41">
        <v>0</v>
      </c>
      <c r="G1242" s="48">
        <v>39909</v>
      </c>
    </row>
    <row r="1243" spans="1:7" x14ac:dyDescent="0.25">
      <c r="A1243" s="48">
        <v>399094622</v>
      </c>
      <c r="B1243" s="41" t="s">
        <v>2339</v>
      </c>
      <c r="C1243" s="41">
        <v>0</v>
      </c>
      <c r="D1243" s="41">
        <v>0</v>
      </c>
      <c r="E1243" s="41">
        <v>0</v>
      </c>
      <c r="F1243" s="41">
        <v>0</v>
      </c>
      <c r="G1243" s="48">
        <v>39909</v>
      </c>
    </row>
    <row r="1244" spans="1:7" x14ac:dyDescent="0.25">
      <c r="A1244" s="48">
        <v>399095608</v>
      </c>
      <c r="B1244" s="41" t="s">
        <v>2341</v>
      </c>
      <c r="C1244" s="41">
        <v>0</v>
      </c>
      <c r="D1244" s="41">
        <v>0</v>
      </c>
      <c r="E1244" s="41">
        <v>0</v>
      </c>
      <c r="F1244" s="41">
        <v>0</v>
      </c>
      <c r="G1244" s="48">
        <v>39909</v>
      </c>
    </row>
    <row r="1245" spans="1:7" x14ac:dyDescent="0.25">
      <c r="A1245" s="48">
        <v>399096009</v>
      </c>
      <c r="B1245" s="41" t="s">
        <v>2343</v>
      </c>
      <c r="C1245" s="41">
        <v>0</v>
      </c>
      <c r="D1245" s="41">
        <v>0</v>
      </c>
      <c r="E1245" s="41">
        <v>0</v>
      </c>
      <c r="F1245" s="41">
        <v>0</v>
      </c>
      <c r="G1245" s="48">
        <v>39909</v>
      </c>
    </row>
    <row r="1246" spans="1:7" x14ac:dyDescent="0.25">
      <c r="A1246" s="48">
        <v>399096010</v>
      </c>
      <c r="B1246" s="41" t="s">
        <v>2345</v>
      </c>
      <c r="C1246" s="41">
        <v>0</v>
      </c>
      <c r="D1246" s="41">
        <v>0</v>
      </c>
      <c r="E1246" s="41">
        <v>0</v>
      </c>
      <c r="F1246" s="41">
        <v>0</v>
      </c>
      <c r="G1246" s="48">
        <v>39909</v>
      </c>
    </row>
    <row r="1247" spans="1:7" x14ac:dyDescent="0.25">
      <c r="A1247" s="48">
        <v>399099060</v>
      </c>
      <c r="B1247" s="41" t="s">
        <v>2347</v>
      </c>
      <c r="C1247" s="41">
        <v>0</v>
      </c>
      <c r="D1247" s="41">
        <v>0</v>
      </c>
      <c r="E1247" s="41">
        <v>0</v>
      </c>
      <c r="F1247" s="41">
        <v>0</v>
      </c>
      <c r="G1247" s="48">
        <v>39909</v>
      </c>
    </row>
    <row r="1248" spans="1:7" x14ac:dyDescent="0.25">
      <c r="A1248" s="48">
        <v>399099201</v>
      </c>
      <c r="B1248" s="41" t="s">
        <v>2349</v>
      </c>
      <c r="C1248" s="41">
        <v>0</v>
      </c>
      <c r="D1248" s="41">
        <v>-3300</v>
      </c>
      <c r="E1248" s="41">
        <v>-3300</v>
      </c>
      <c r="F1248" s="41">
        <v>3300</v>
      </c>
      <c r="G1248" s="48">
        <v>39909</v>
      </c>
    </row>
    <row r="1249" spans="1:7" x14ac:dyDescent="0.25">
      <c r="A1249" s="48">
        <v>399099202</v>
      </c>
      <c r="B1249" s="41" t="s">
        <v>2351</v>
      </c>
      <c r="C1249" s="41">
        <v>0</v>
      </c>
      <c r="D1249" s="41">
        <v>0</v>
      </c>
      <c r="E1249" s="41">
        <v>0</v>
      </c>
      <c r="F1249" s="41">
        <v>0</v>
      </c>
      <c r="G1249" s="48">
        <v>39909</v>
      </c>
    </row>
    <row r="1250" spans="1:7" x14ac:dyDescent="0.25">
      <c r="A1250" s="48">
        <v>399099802</v>
      </c>
      <c r="B1250" s="41" t="s">
        <v>2353</v>
      </c>
      <c r="C1250" s="41">
        <v>0</v>
      </c>
      <c r="D1250" s="41">
        <v>0</v>
      </c>
      <c r="E1250" s="41">
        <v>0</v>
      </c>
      <c r="F1250" s="41">
        <v>0</v>
      </c>
      <c r="G1250" s="48">
        <v>39909</v>
      </c>
    </row>
    <row r="1251" spans="1:7" x14ac:dyDescent="0.25">
      <c r="A1251" s="48">
        <v>399099846</v>
      </c>
      <c r="B1251" s="41" t="s">
        <v>2355</v>
      </c>
      <c r="C1251" s="41">
        <v>0</v>
      </c>
      <c r="D1251" s="41">
        <v>0</v>
      </c>
      <c r="E1251" s="41">
        <v>0</v>
      </c>
      <c r="F1251" s="41">
        <v>0</v>
      </c>
      <c r="G1251" s="48">
        <v>39909</v>
      </c>
    </row>
    <row r="1252" spans="1:7" x14ac:dyDescent="0.25">
      <c r="A1252" s="48">
        <v>399100100</v>
      </c>
      <c r="B1252" s="41" t="s">
        <v>2357</v>
      </c>
      <c r="C1252" s="41">
        <v>0</v>
      </c>
      <c r="D1252" s="41">
        <v>0</v>
      </c>
      <c r="E1252" s="41">
        <v>0</v>
      </c>
      <c r="F1252" s="41">
        <v>0</v>
      </c>
      <c r="G1252" s="48">
        <v>39910</v>
      </c>
    </row>
    <row r="1253" spans="1:7" x14ac:dyDescent="0.25">
      <c r="A1253" s="48">
        <v>399100101</v>
      </c>
      <c r="B1253" s="41" t="s">
        <v>2359</v>
      </c>
      <c r="C1253" s="41">
        <v>0</v>
      </c>
      <c r="D1253" s="41">
        <v>0</v>
      </c>
      <c r="E1253" s="41">
        <v>0</v>
      </c>
      <c r="F1253" s="41">
        <v>0</v>
      </c>
      <c r="G1253" s="48">
        <v>39910</v>
      </c>
    </row>
    <row r="1254" spans="1:7" x14ac:dyDescent="0.25">
      <c r="A1254" s="48">
        <v>399100102</v>
      </c>
      <c r="B1254" s="41" t="s">
        <v>2361</v>
      </c>
      <c r="C1254" s="41">
        <v>0</v>
      </c>
      <c r="D1254" s="41">
        <v>0</v>
      </c>
      <c r="E1254" s="41">
        <v>0</v>
      </c>
      <c r="F1254" s="41">
        <v>0</v>
      </c>
      <c r="G1254" s="48">
        <v>39910</v>
      </c>
    </row>
    <row r="1255" spans="1:7" x14ac:dyDescent="0.25">
      <c r="A1255" s="48">
        <v>399100103</v>
      </c>
      <c r="B1255" s="41" t="s">
        <v>2363</v>
      </c>
      <c r="C1255" s="41">
        <v>0</v>
      </c>
      <c r="D1255" s="41">
        <v>0</v>
      </c>
      <c r="E1255" s="41">
        <v>0</v>
      </c>
      <c r="F1255" s="41">
        <v>0</v>
      </c>
      <c r="G1255" s="48">
        <v>39910</v>
      </c>
    </row>
    <row r="1256" spans="1:7" x14ac:dyDescent="0.25">
      <c r="A1256" s="48">
        <v>399100110</v>
      </c>
      <c r="B1256" s="41" t="s">
        <v>2365</v>
      </c>
      <c r="C1256" s="41">
        <v>0</v>
      </c>
      <c r="D1256" s="41">
        <v>0</v>
      </c>
      <c r="E1256" s="41">
        <v>0</v>
      </c>
      <c r="F1256" s="41">
        <v>0</v>
      </c>
      <c r="G1256" s="48">
        <v>39910</v>
      </c>
    </row>
    <row r="1257" spans="1:7" x14ac:dyDescent="0.25">
      <c r="A1257" s="48">
        <v>399100120</v>
      </c>
      <c r="B1257" s="41" t="s">
        <v>2367</v>
      </c>
      <c r="C1257" s="41">
        <v>0</v>
      </c>
      <c r="D1257" s="41">
        <v>0</v>
      </c>
      <c r="E1257" s="41">
        <v>0</v>
      </c>
      <c r="F1257" s="41">
        <v>0</v>
      </c>
      <c r="G1257" s="48">
        <v>39910</v>
      </c>
    </row>
    <row r="1258" spans="1:7" x14ac:dyDescent="0.25">
      <c r="A1258" s="48">
        <v>399100200</v>
      </c>
      <c r="B1258" s="41" t="s">
        <v>2369</v>
      </c>
      <c r="C1258" s="41">
        <v>0</v>
      </c>
      <c r="D1258" s="41">
        <v>0</v>
      </c>
      <c r="E1258" s="41">
        <v>0</v>
      </c>
      <c r="F1258" s="41">
        <v>0</v>
      </c>
      <c r="G1258" s="48">
        <v>39910</v>
      </c>
    </row>
    <row r="1259" spans="1:7" x14ac:dyDescent="0.25">
      <c r="A1259" s="48">
        <v>399100700</v>
      </c>
      <c r="B1259" s="41" t="s">
        <v>2371</v>
      </c>
      <c r="C1259" s="41">
        <v>0</v>
      </c>
      <c r="D1259" s="41">
        <v>0</v>
      </c>
      <c r="E1259" s="41">
        <v>0</v>
      </c>
      <c r="F1259" s="41">
        <v>0</v>
      </c>
      <c r="G1259" s="48">
        <v>39910</v>
      </c>
    </row>
    <row r="1260" spans="1:7" x14ac:dyDescent="0.25">
      <c r="A1260" s="48">
        <v>399100800</v>
      </c>
      <c r="B1260" s="41" t="s">
        <v>2373</v>
      </c>
      <c r="C1260" s="41">
        <v>0</v>
      </c>
      <c r="D1260" s="41">
        <v>0</v>
      </c>
      <c r="E1260" s="41">
        <v>0</v>
      </c>
      <c r="F1260" s="41">
        <v>0</v>
      </c>
      <c r="G1260" s="48">
        <v>39910</v>
      </c>
    </row>
    <row r="1261" spans="1:7" x14ac:dyDescent="0.25">
      <c r="A1261" s="48">
        <v>399100915</v>
      </c>
      <c r="B1261" s="41" t="s">
        <v>2375</v>
      </c>
      <c r="C1261" s="41">
        <v>0</v>
      </c>
      <c r="D1261" s="41">
        <v>0</v>
      </c>
      <c r="E1261" s="41">
        <v>0</v>
      </c>
      <c r="F1261" s="41">
        <v>0</v>
      </c>
      <c r="G1261" s="48">
        <v>39910</v>
      </c>
    </row>
    <row r="1262" spans="1:7" x14ac:dyDescent="0.25">
      <c r="A1262" s="48">
        <v>399100930</v>
      </c>
      <c r="B1262" s="41" t="s">
        <v>2377</v>
      </c>
      <c r="C1262" s="41">
        <v>0</v>
      </c>
      <c r="D1262" s="41">
        <v>0</v>
      </c>
      <c r="E1262" s="41">
        <v>0</v>
      </c>
      <c r="F1262" s="41">
        <v>0</v>
      </c>
      <c r="G1262" s="48">
        <v>39910</v>
      </c>
    </row>
    <row r="1263" spans="1:7" x14ac:dyDescent="0.25">
      <c r="A1263" s="48">
        <v>399100975</v>
      </c>
      <c r="B1263" s="41" t="s">
        <v>2379</v>
      </c>
      <c r="C1263" s="41">
        <v>157</v>
      </c>
      <c r="D1263" s="41">
        <v>100</v>
      </c>
      <c r="E1263" s="41">
        <v>100</v>
      </c>
      <c r="F1263" s="41">
        <v>57</v>
      </c>
      <c r="G1263" s="48">
        <v>39910</v>
      </c>
    </row>
    <row r="1264" spans="1:7" x14ac:dyDescent="0.25">
      <c r="A1264" s="48">
        <v>399102000</v>
      </c>
      <c r="B1264" s="41" t="s">
        <v>2381</v>
      </c>
      <c r="C1264" s="41">
        <v>0</v>
      </c>
      <c r="D1264" s="41">
        <v>400</v>
      </c>
      <c r="E1264" s="41">
        <v>400</v>
      </c>
      <c r="F1264" s="41">
        <v>-400</v>
      </c>
      <c r="G1264" s="48">
        <v>39910</v>
      </c>
    </row>
    <row r="1265" spans="1:7" x14ac:dyDescent="0.25">
      <c r="A1265" s="48">
        <v>399102004</v>
      </c>
      <c r="B1265" s="41" t="s">
        <v>2383</v>
      </c>
      <c r="C1265" s="41">
        <v>15570.29</v>
      </c>
      <c r="D1265" s="41">
        <v>38500</v>
      </c>
      <c r="E1265" s="41">
        <v>38500</v>
      </c>
      <c r="F1265" s="41">
        <v>-22929.71</v>
      </c>
      <c r="G1265" s="48">
        <v>39910</v>
      </c>
    </row>
    <row r="1266" spans="1:7" x14ac:dyDescent="0.25">
      <c r="A1266" s="48">
        <v>399102022</v>
      </c>
      <c r="B1266" s="41" t="s">
        <v>2385</v>
      </c>
      <c r="C1266" s="41">
        <v>0</v>
      </c>
      <c r="D1266" s="41">
        <v>0</v>
      </c>
      <c r="E1266" s="41">
        <v>0</v>
      </c>
      <c r="F1266" s="41">
        <v>0</v>
      </c>
      <c r="G1266" s="48">
        <v>39910</v>
      </c>
    </row>
    <row r="1267" spans="1:7" x14ac:dyDescent="0.25">
      <c r="A1267" s="48">
        <v>399102500</v>
      </c>
      <c r="B1267" s="41" t="s">
        <v>2387</v>
      </c>
      <c r="C1267" s="41">
        <v>0</v>
      </c>
      <c r="D1267" s="41">
        <v>0</v>
      </c>
      <c r="E1267" s="41">
        <v>0</v>
      </c>
      <c r="F1267" s="41">
        <v>0</v>
      </c>
      <c r="G1267" s="48">
        <v>39910</v>
      </c>
    </row>
    <row r="1268" spans="1:7" x14ac:dyDescent="0.25">
      <c r="A1268" s="48">
        <v>399102502</v>
      </c>
      <c r="B1268" s="41" t="s">
        <v>2389</v>
      </c>
      <c r="C1268" s="41">
        <v>0</v>
      </c>
      <c r="D1268" s="41">
        <v>0</v>
      </c>
      <c r="E1268" s="41">
        <v>0</v>
      </c>
      <c r="F1268" s="41">
        <v>0</v>
      </c>
      <c r="G1268" s="48">
        <v>39910</v>
      </c>
    </row>
    <row r="1269" spans="1:7" x14ac:dyDescent="0.25">
      <c r="A1269" s="48">
        <v>399102510</v>
      </c>
      <c r="B1269" s="41" t="s">
        <v>2391</v>
      </c>
      <c r="C1269" s="41">
        <v>0</v>
      </c>
      <c r="D1269" s="41">
        <v>0</v>
      </c>
      <c r="E1269" s="41">
        <v>0</v>
      </c>
      <c r="F1269" s="41">
        <v>0</v>
      </c>
      <c r="G1269" s="48">
        <v>39910</v>
      </c>
    </row>
    <row r="1270" spans="1:7" x14ac:dyDescent="0.25">
      <c r="A1270" s="48">
        <v>399102524</v>
      </c>
      <c r="B1270" s="41" t="s">
        <v>2393</v>
      </c>
      <c r="C1270" s="41">
        <v>0</v>
      </c>
      <c r="D1270" s="41">
        <v>0</v>
      </c>
      <c r="E1270" s="41">
        <v>0</v>
      </c>
      <c r="F1270" s="41">
        <v>0</v>
      </c>
      <c r="G1270" s="48">
        <v>39910</v>
      </c>
    </row>
    <row r="1271" spans="1:7" x14ac:dyDescent="0.25">
      <c r="A1271" s="48">
        <v>399102703</v>
      </c>
      <c r="B1271" s="41" t="s">
        <v>2395</v>
      </c>
      <c r="C1271" s="41">
        <v>0</v>
      </c>
      <c r="D1271" s="41">
        <v>0</v>
      </c>
      <c r="E1271" s="41">
        <v>0</v>
      </c>
      <c r="F1271" s="41">
        <v>0</v>
      </c>
      <c r="G1271" s="48">
        <v>39910</v>
      </c>
    </row>
    <row r="1272" spans="1:7" x14ac:dyDescent="0.25">
      <c r="A1272" s="48">
        <v>399102801</v>
      </c>
      <c r="B1272" s="41" t="s">
        <v>2397</v>
      </c>
      <c r="C1272" s="41">
        <v>0</v>
      </c>
      <c r="D1272" s="41">
        <v>0</v>
      </c>
      <c r="E1272" s="41">
        <v>0</v>
      </c>
      <c r="F1272" s="41">
        <v>0</v>
      </c>
      <c r="G1272" s="48">
        <v>39910</v>
      </c>
    </row>
    <row r="1273" spans="1:7" x14ac:dyDescent="0.25">
      <c r="A1273" s="48">
        <v>399104600</v>
      </c>
      <c r="B1273" s="41" t="s">
        <v>2399</v>
      </c>
      <c r="C1273" s="41">
        <v>0</v>
      </c>
      <c r="D1273" s="41">
        <v>0</v>
      </c>
      <c r="E1273" s="41">
        <v>0</v>
      </c>
      <c r="F1273" s="41">
        <v>0</v>
      </c>
      <c r="G1273" s="48">
        <v>39910</v>
      </c>
    </row>
    <row r="1274" spans="1:7" x14ac:dyDescent="0.25">
      <c r="A1274" s="48">
        <v>399104610</v>
      </c>
      <c r="B1274" s="41" t="s">
        <v>2401</v>
      </c>
      <c r="C1274" s="41">
        <v>0</v>
      </c>
      <c r="D1274" s="41">
        <v>0</v>
      </c>
      <c r="E1274" s="41">
        <v>0</v>
      </c>
      <c r="F1274" s="41">
        <v>0</v>
      </c>
      <c r="G1274" s="48">
        <v>39910</v>
      </c>
    </row>
    <row r="1275" spans="1:7" x14ac:dyDescent="0.25">
      <c r="A1275" s="48">
        <v>399104612</v>
      </c>
      <c r="B1275" s="41" t="s">
        <v>2403</v>
      </c>
      <c r="C1275" s="41">
        <v>0</v>
      </c>
      <c r="D1275" s="41">
        <v>0</v>
      </c>
      <c r="E1275" s="41">
        <v>0</v>
      </c>
      <c r="F1275" s="41">
        <v>0</v>
      </c>
      <c r="G1275" s="48">
        <v>39910</v>
      </c>
    </row>
    <row r="1276" spans="1:7" x14ac:dyDescent="0.25">
      <c r="A1276" s="48">
        <v>399104618</v>
      </c>
      <c r="B1276" s="41" t="s">
        <v>2405</v>
      </c>
      <c r="C1276" s="41">
        <v>0</v>
      </c>
      <c r="D1276" s="41">
        <v>0</v>
      </c>
      <c r="E1276" s="41">
        <v>0</v>
      </c>
      <c r="F1276" s="41">
        <v>0</v>
      </c>
      <c r="G1276" s="48">
        <v>39910</v>
      </c>
    </row>
    <row r="1277" spans="1:7" x14ac:dyDescent="0.25">
      <c r="A1277" s="48">
        <v>399104619</v>
      </c>
      <c r="B1277" s="41" t="s">
        <v>2407</v>
      </c>
      <c r="C1277" s="41">
        <v>0</v>
      </c>
      <c r="D1277" s="41">
        <v>0</v>
      </c>
      <c r="E1277" s="41">
        <v>0</v>
      </c>
      <c r="F1277" s="41">
        <v>0</v>
      </c>
      <c r="G1277" s="48">
        <v>39910</v>
      </c>
    </row>
    <row r="1278" spans="1:7" x14ac:dyDescent="0.25">
      <c r="A1278" s="48">
        <v>399109051</v>
      </c>
      <c r="B1278" s="41" t="s">
        <v>2409</v>
      </c>
      <c r="C1278" s="41">
        <v>-8428.2099999999991</v>
      </c>
      <c r="D1278" s="41">
        <v>0</v>
      </c>
      <c r="E1278" s="41">
        <v>0</v>
      </c>
      <c r="F1278" s="41">
        <v>-8428.2099999999991</v>
      </c>
      <c r="G1278" s="48">
        <v>39910</v>
      </c>
    </row>
    <row r="1279" spans="1:7" x14ac:dyDescent="0.25">
      <c r="A1279" s="48">
        <v>399109802</v>
      </c>
      <c r="B1279" s="41" t="s">
        <v>2411</v>
      </c>
      <c r="C1279" s="41">
        <v>0</v>
      </c>
      <c r="D1279" s="41">
        <v>0</v>
      </c>
      <c r="E1279" s="41">
        <v>0</v>
      </c>
      <c r="F1279" s="41">
        <v>0</v>
      </c>
      <c r="G1279" s="48">
        <v>39910</v>
      </c>
    </row>
    <row r="1280" spans="1:7" x14ac:dyDescent="0.25">
      <c r="A1280" s="48">
        <v>399110100</v>
      </c>
      <c r="B1280" s="41" t="s">
        <v>2413</v>
      </c>
      <c r="C1280" s="41">
        <v>0</v>
      </c>
      <c r="D1280" s="41">
        <v>0</v>
      </c>
      <c r="E1280" s="41">
        <v>0</v>
      </c>
      <c r="F1280" s="41">
        <v>0</v>
      </c>
      <c r="G1280" s="48">
        <v>39911</v>
      </c>
    </row>
    <row r="1281" spans="1:7" x14ac:dyDescent="0.25">
      <c r="A1281" s="48">
        <v>399110101</v>
      </c>
      <c r="B1281" s="41" t="s">
        <v>2415</v>
      </c>
      <c r="C1281" s="41">
        <v>0</v>
      </c>
      <c r="D1281" s="41">
        <v>0</v>
      </c>
      <c r="E1281" s="41">
        <v>0</v>
      </c>
      <c r="F1281" s="41">
        <v>0</v>
      </c>
      <c r="G1281" s="48">
        <v>39911</v>
      </c>
    </row>
    <row r="1282" spans="1:7" x14ac:dyDescent="0.25">
      <c r="A1282" s="48">
        <v>399110120</v>
      </c>
      <c r="B1282" s="41" t="s">
        <v>2417</v>
      </c>
      <c r="C1282" s="41">
        <v>0</v>
      </c>
      <c r="D1282" s="41">
        <v>0</v>
      </c>
      <c r="E1282" s="41">
        <v>0</v>
      </c>
      <c r="F1282" s="41">
        <v>0</v>
      </c>
      <c r="G1282" s="48">
        <v>39911</v>
      </c>
    </row>
    <row r="1283" spans="1:7" x14ac:dyDescent="0.25">
      <c r="A1283" s="48">
        <v>399110150</v>
      </c>
      <c r="B1283" s="41" t="s">
        <v>2419</v>
      </c>
      <c r="C1283" s="41">
        <v>0</v>
      </c>
      <c r="D1283" s="41">
        <v>0</v>
      </c>
      <c r="E1283" s="41">
        <v>0</v>
      </c>
      <c r="F1283" s="41">
        <v>0</v>
      </c>
      <c r="G1283" s="48">
        <v>39911</v>
      </c>
    </row>
    <row r="1284" spans="1:7" x14ac:dyDescent="0.25">
      <c r="A1284" s="48">
        <v>399110200</v>
      </c>
      <c r="B1284" s="41" t="s">
        <v>2421</v>
      </c>
      <c r="C1284" s="41">
        <v>0</v>
      </c>
      <c r="D1284" s="41">
        <v>0</v>
      </c>
      <c r="E1284" s="41">
        <v>0</v>
      </c>
      <c r="F1284" s="41">
        <v>0</v>
      </c>
      <c r="G1284" s="48">
        <v>39911</v>
      </c>
    </row>
    <row r="1285" spans="1:7" x14ac:dyDescent="0.25">
      <c r="A1285" s="48">
        <v>399110700</v>
      </c>
      <c r="B1285" s="41" t="s">
        <v>2423</v>
      </c>
      <c r="C1285" s="41">
        <v>0</v>
      </c>
      <c r="D1285" s="41">
        <v>0</v>
      </c>
      <c r="E1285" s="41">
        <v>0</v>
      </c>
      <c r="F1285" s="41">
        <v>0</v>
      </c>
      <c r="G1285" s="48">
        <v>39911</v>
      </c>
    </row>
    <row r="1286" spans="1:7" x14ac:dyDescent="0.25">
      <c r="A1286" s="48">
        <v>399110800</v>
      </c>
      <c r="B1286" s="41" t="s">
        <v>2425</v>
      </c>
      <c r="C1286" s="41">
        <v>0</v>
      </c>
      <c r="D1286" s="41">
        <v>0</v>
      </c>
      <c r="E1286" s="41">
        <v>0</v>
      </c>
      <c r="F1286" s="41">
        <v>0</v>
      </c>
      <c r="G1286" s="48">
        <v>39911</v>
      </c>
    </row>
    <row r="1287" spans="1:7" x14ac:dyDescent="0.25">
      <c r="A1287" s="48">
        <v>399110915</v>
      </c>
      <c r="B1287" s="41" t="s">
        <v>2427</v>
      </c>
      <c r="C1287" s="41">
        <v>0</v>
      </c>
      <c r="D1287" s="41">
        <v>0</v>
      </c>
      <c r="E1287" s="41">
        <v>0</v>
      </c>
      <c r="F1287" s="41">
        <v>0</v>
      </c>
      <c r="G1287" s="48">
        <v>39911</v>
      </c>
    </row>
    <row r="1288" spans="1:7" x14ac:dyDescent="0.25">
      <c r="A1288" s="48">
        <v>399110930</v>
      </c>
      <c r="B1288" s="41" t="s">
        <v>2429</v>
      </c>
      <c r="C1288" s="41">
        <v>0</v>
      </c>
      <c r="D1288" s="41">
        <v>0</v>
      </c>
      <c r="E1288" s="41">
        <v>0</v>
      </c>
      <c r="F1288" s="41">
        <v>0</v>
      </c>
      <c r="G1288" s="48">
        <v>39911</v>
      </c>
    </row>
    <row r="1289" spans="1:7" x14ac:dyDescent="0.25">
      <c r="A1289" s="48">
        <v>399110975</v>
      </c>
      <c r="B1289" s="41" t="s">
        <v>2431</v>
      </c>
      <c r="C1289" s="41">
        <v>0</v>
      </c>
      <c r="D1289" s="41">
        <v>0</v>
      </c>
      <c r="E1289" s="41">
        <v>0</v>
      </c>
      <c r="F1289" s="41">
        <v>0</v>
      </c>
      <c r="G1289" s="48">
        <v>39911</v>
      </c>
    </row>
    <row r="1290" spans="1:7" x14ac:dyDescent="0.25">
      <c r="A1290" s="48">
        <v>399111640</v>
      </c>
      <c r="B1290" s="41" t="s">
        <v>2433</v>
      </c>
      <c r="C1290" s="41">
        <v>0</v>
      </c>
      <c r="D1290" s="41">
        <v>0</v>
      </c>
      <c r="E1290" s="41">
        <v>0</v>
      </c>
      <c r="F1290" s="41">
        <v>0</v>
      </c>
      <c r="G1290" s="48">
        <v>39911</v>
      </c>
    </row>
    <row r="1291" spans="1:7" x14ac:dyDescent="0.25">
      <c r="A1291" s="48">
        <v>399112000</v>
      </c>
      <c r="B1291" s="41" t="s">
        <v>2435</v>
      </c>
      <c r="C1291" s="41">
        <v>0</v>
      </c>
      <c r="D1291" s="41">
        <v>0</v>
      </c>
      <c r="E1291" s="41">
        <v>0</v>
      </c>
      <c r="F1291" s="41">
        <v>0</v>
      </c>
      <c r="G1291" s="48">
        <v>39911</v>
      </c>
    </row>
    <row r="1292" spans="1:7" x14ac:dyDescent="0.25">
      <c r="A1292" s="48">
        <v>399112004</v>
      </c>
      <c r="B1292" s="41" t="s">
        <v>2437</v>
      </c>
      <c r="C1292" s="41">
        <v>0</v>
      </c>
      <c r="D1292" s="41">
        <v>0</v>
      </c>
      <c r="E1292" s="41">
        <v>0</v>
      </c>
      <c r="F1292" s="41">
        <v>0</v>
      </c>
      <c r="G1292" s="48">
        <v>39911</v>
      </c>
    </row>
    <row r="1293" spans="1:7" x14ac:dyDescent="0.25">
      <c r="A1293" s="48">
        <v>399112022</v>
      </c>
      <c r="B1293" s="41" t="s">
        <v>2439</v>
      </c>
      <c r="C1293" s="41">
        <v>0</v>
      </c>
      <c r="D1293" s="41">
        <v>0</v>
      </c>
      <c r="E1293" s="41">
        <v>0</v>
      </c>
      <c r="F1293" s="41">
        <v>0</v>
      </c>
      <c r="G1293" s="48">
        <v>39911</v>
      </c>
    </row>
    <row r="1294" spans="1:7" x14ac:dyDescent="0.25">
      <c r="A1294" s="48">
        <v>399112429</v>
      </c>
      <c r="B1294" s="41" t="s">
        <v>2441</v>
      </c>
      <c r="C1294" s="41">
        <v>0</v>
      </c>
      <c r="D1294" s="41">
        <v>0</v>
      </c>
      <c r="E1294" s="41">
        <v>0</v>
      </c>
      <c r="F1294" s="41">
        <v>0</v>
      </c>
      <c r="G1294" s="48">
        <v>39911</v>
      </c>
    </row>
    <row r="1295" spans="1:7" x14ac:dyDescent="0.25">
      <c r="A1295" s="48">
        <v>399112432</v>
      </c>
      <c r="B1295" s="41" t="s">
        <v>2443</v>
      </c>
      <c r="C1295" s="41">
        <v>0</v>
      </c>
      <c r="D1295" s="41">
        <v>0</v>
      </c>
      <c r="E1295" s="41">
        <v>0</v>
      </c>
      <c r="F1295" s="41">
        <v>0</v>
      </c>
      <c r="G1295" s="48">
        <v>39911</v>
      </c>
    </row>
    <row r="1296" spans="1:7" x14ac:dyDescent="0.25">
      <c r="A1296" s="48">
        <v>399112438</v>
      </c>
      <c r="B1296" s="41" t="s">
        <v>2445</v>
      </c>
      <c r="C1296" s="41">
        <v>0</v>
      </c>
      <c r="D1296" s="41">
        <v>0</v>
      </c>
      <c r="E1296" s="41">
        <v>0</v>
      </c>
      <c r="F1296" s="41">
        <v>0</v>
      </c>
      <c r="G1296" s="48">
        <v>39911</v>
      </c>
    </row>
    <row r="1297" spans="1:7" x14ac:dyDescent="0.25">
      <c r="A1297" s="48">
        <v>399112439</v>
      </c>
      <c r="B1297" s="41" t="s">
        <v>2447</v>
      </c>
      <c r="C1297" s="41">
        <v>0</v>
      </c>
      <c r="D1297" s="41">
        <v>0</v>
      </c>
      <c r="E1297" s="41">
        <v>0</v>
      </c>
      <c r="F1297" s="41">
        <v>0</v>
      </c>
      <c r="G1297" s="48">
        <v>39911</v>
      </c>
    </row>
    <row r="1298" spans="1:7" x14ac:dyDescent="0.25">
      <c r="A1298" s="48">
        <v>399112445</v>
      </c>
      <c r="B1298" s="41" t="s">
        <v>2449</v>
      </c>
      <c r="C1298" s="41">
        <v>0</v>
      </c>
      <c r="D1298" s="41">
        <v>0</v>
      </c>
      <c r="E1298" s="41">
        <v>0</v>
      </c>
      <c r="F1298" s="41">
        <v>0</v>
      </c>
      <c r="G1298" s="48">
        <v>39911</v>
      </c>
    </row>
    <row r="1299" spans="1:7" x14ac:dyDescent="0.25">
      <c r="A1299" s="48">
        <v>399112500</v>
      </c>
      <c r="B1299" s="41" t="s">
        <v>2451</v>
      </c>
      <c r="C1299" s="41">
        <v>0</v>
      </c>
      <c r="D1299" s="41">
        <v>0</v>
      </c>
      <c r="E1299" s="41">
        <v>0</v>
      </c>
      <c r="F1299" s="41">
        <v>0</v>
      </c>
      <c r="G1299" s="48">
        <v>39911</v>
      </c>
    </row>
    <row r="1300" spans="1:7" x14ac:dyDescent="0.25">
      <c r="A1300" s="48">
        <v>399112510</v>
      </c>
      <c r="B1300" s="41" t="s">
        <v>2453</v>
      </c>
      <c r="C1300" s="41">
        <v>0</v>
      </c>
      <c r="D1300" s="41">
        <v>0</v>
      </c>
      <c r="E1300" s="41">
        <v>0</v>
      </c>
      <c r="F1300" s="41">
        <v>0</v>
      </c>
      <c r="G1300" s="48">
        <v>39911</v>
      </c>
    </row>
    <row r="1301" spans="1:7" x14ac:dyDescent="0.25">
      <c r="A1301" s="48">
        <v>399112520</v>
      </c>
      <c r="B1301" s="41" t="s">
        <v>2455</v>
      </c>
      <c r="C1301" s="41">
        <v>0</v>
      </c>
      <c r="D1301" s="41">
        <v>0</v>
      </c>
      <c r="E1301" s="41">
        <v>0</v>
      </c>
      <c r="F1301" s="41">
        <v>0</v>
      </c>
      <c r="G1301" s="48">
        <v>39911</v>
      </c>
    </row>
    <row r="1302" spans="1:7" x14ac:dyDescent="0.25">
      <c r="A1302" s="48">
        <v>399112524</v>
      </c>
      <c r="B1302" s="41" t="s">
        <v>2457</v>
      </c>
      <c r="C1302" s="41">
        <v>0</v>
      </c>
      <c r="D1302" s="41">
        <v>0</v>
      </c>
      <c r="E1302" s="41">
        <v>0</v>
      </c>
      <c r="F1302" s="41">
        <v>0</v>
      </c>
      <c r="G1302" s="48">
        <v>39911</v>
      </c>
    </row>
    <row r="1303" spans="1:7" x14ac:dyDescent="0.25">
      <c r="A1303" s="48">
        <v>399112701</v>
      </c>
      <c r="B1303" s="41" t="s">
        <v>2459</v>
      </c>
      <c r="C1303" s="41">
        <v>0</v>
      </c>
      <c r="D1303" s="41">
        <v>0</v>
      </c>
      <c r="E1303" s="41">
        <v>0</v>
      </c>
      <c r="F1303" s="41">
        <v>0</v>
      </c>
      <c r="G1303" s="48">
        <v>39911</v>
      </c>
    </row>
    <row r="1304" spans="1:7" x14ac:dyDescent="0.25">
      <c r="A1304" s="48">
        <v>399112703</v>
      </c>
      <c r="B1304" s="41" t="s">
        <v>2461</v>
      </c>
      <c r="C1304" s="41">
        <v>0</v>
      </c>
      <c r="D1304" s="41">
        <v>0</v>
      </c>
      <c r="E1304" s="41">
        <v>0</v>
      </c>
      <c r="F1304" s="41">
        <v>0</v>
      </c>
      <c r="G1304" s="48">
        <v>39911</v>
      </c>
    </row>
    <row r="1305" spans="1:7" x14ac:dyDescent="0.25">
      <c r="A1305" s="48">
        <v>399112706</v>
      </c>
      <c r="B1305" s="41" t="s">
        <v>2463</v>
      </c>
      <c r="C1305" s="41">
        <v>0</v>
      </c>
      <c r="D1305" s="41">
        <v>0</v>
      </c>
      <c r="E1305" s="41">
        <v>0</v>
      </c>
      <c r="F1305" s="41">
        <v>0</v>
      </c>
      <c r="G1305" s="48">
        <v>39911</v>
      </c>
    </row>
    <row r="1306" spans="1:7" x14ac:dyDescent="0.25">
      <c r="A1306" s="48">
        <v>399114600</v>
      </c>
      <c r="B1306" s="41" t="s">
        <v>2465</v>
      </c>
      <c r="C1306" s="41">
        <v>0</v>
      </c>
      <c r="D1306" s="41">
        <v>0</v>
      </c>
      <c r="E1306" s="41">
        <v>0</v>
      </c>
      <c r="F1306" s="41">
        <v>0</v>
      </c>
      <c r="G1306" s="48">
        <v>39911</v>
      </c>
    </row>
    <row r="1307" spans="1:7" x14ac:dyDescent="0.25">
      <c r="A1307" s="48">
        <v>399114610</v>
      </c>
      <c r="B1307" s="41" t="s">
        <v>2467</v>
      </c>
      <c r="C1307" s="41">
        <v>0</v>
      </c>
      <c r="D1307" s="41">
        <v>0</v>
      </c>
      <c r="E1307" s="41">
        <v>0</v>
      </c>
      <c r="F1307" s="41">
        <v>0</v>
      </c>
      <c r="G1307" s="48">
        <v>39911</v>
      </c>
    </row>
    <row r="1308" spans="1:7" x14ac:dyDescent="0.25">
      <c r="A1308" s="48">
        <v>399114612</v>
      </c>
      <c r="B1308" s="41" t="s">
        <v>2469</v>
      </c>
      <c r="C1308" s="41">
        <v>0</v>
      </c>
      <c r="D1308" s="41">
        <v>0</v>
      </c>
      <c r="E1308" s="41">
        <v>0</v>
      </c>
      <c r="F1308" s="41">
        <v>0</v>
      </c>
      <c r="G1308" s="48">
        <v>39911</v>
      </c>
    </row>
    <row r="1309" spans="1:7" x14ac:dyDescent="0.25">
      <c r="A1309" s="48">
        <v>399114618</v>
      </c>
      <c r="B1309" s="41" t="s">
        <v>2471</v>
      </c>
      <c r="C1309" s="41">
        <v>0</v>
      </c>
      <c r="D1309" s="41">
        <v>0</v>
      </c>
      <c r="E1309" s="41">
        <v>0</v>
      </c>
      <c r="F1309" s="41">
        <v>0</v>
      </c>
      <c r="G1309" s="48">
        <v>39911</v>
      </c>
    </row>
    <row r="1310" spans="1:7" x14ac:dyDescent="0.25">
      <c r="A1310" s="48">
        <v>399114619</v>
      </c>
      <c r="B1310" s="41" t="s">
        <v>2473</v>
      </c>
      <c r="C1310" s="41">
        <v>0</v>
      </c>
      <c r="D1310" s="41">
        <v>0</v>
      </c>
      <c r="E1310" s="41">
        <v>0</v>
      </c>
      <c r="F1310" s="41">
        <v>0</v>
      </c>
      <c r="G1310" s="48">
        <v>39911</v>
      </c>
    </row>
    <row r="1311" spans="1:7" x14ac:dyDescent="0.25">
      <c r="A1311" s="48">
        <v>399114621</v>
      </c>
      <c r="B1311" s="41" t="s">
        <v>2475</v>
      </c>
      <c r="C1311" s="41">
        <v>0</v>
      </c>
      <c r="D1311" s="41">
        <v>0</v>
      </c>
      <c r="E1311" s="41">
        <v>0</v>
      </c>
      <c r="F1311" s="41">
        <v>0</v>
      </c>
      <c r="G1311" s="48">
        <v>39911</v>
      </c>
    </row>
    <row r="1312" spans="1:7" x14ac:dyDescent="0.25">
      <c r="A1312" s="48">
        <v>399115007</v>
      </c>
      <c r="B1312" s="41" t="s">
        <v>2477</v>
      </c>
      <c r="C1312" s="41">
        <v>0</v>
      </c>
      <c r="D1312" s="41">
        <v>0</v>
      </c>
      <c r="E1312" s="41">
        <v>0</v>
      </c>
      <c r="F1312" s="41">
        <v>0</v>
      </c>
      <c r="G1312" s="48">
        <v>39911</v>
      </c>
    </row>
    <row r="1313" spans="1:7" x14ac:dyDescent="0.25">
      <c r="A1313" s="48">
        <v>399116010</v>
      </c>
      <c r="B1313" s="41" t="s">
        <v>2479</v>
      </c>
      <c r="C1313" s="41">
        <v>0</v>
      </c>
      <c r="D1313" s="41">
        <v>0</v>
      </c>
      <c r="E1313" s="41">
        <v>0</v>
      </c>
      <c r="F1313" s="41">
        <v>0</v>
      </c>
      <c r="G1313" s="48">
        <v>39911</v>
      </c>
    </row>
    <row r="1314" spans="1:7" x14ac:dyDescent="0.25">
      <c r="A1314" s="48">
        <v>399119051</v>
      </c>
      <c r="B1314" s="41" t="s">
        <v>2481</v>
      </c>
      <c r="C1314" s="41">
        <v>0</v>
      </c>
      <c r="D1314" s="41">
        <v>0</v>
      </c>
      <c r="E1314" s="41">
        <v>0</v>
      </c>
      <c r="F1314" s="41">
        <v>0</v>
      </c>
      <c r="G1314" s="48">
        <v>39911</v>
      </c>
    </row>
    <row r="1315" spans="1:7" x14ac:dyDescent="0.25">
      <c r="A1315" s="48">
        <v>399119054</v>
      </c>
      <c r="B1315" s="41" t="s">
        <v>2483</v>
      </c>
      <c r="C1315" s="41">
        <v>0</v>
      </c>
      <c r="D1315" s="41">
        <v>0</v>
      </c>
      <c r="E1315" s="41">
        <v>0</v>
      </c>
      <c r="F1315" s="41">
        <v>0</v>
      </c>
      <c r="G1315" s="48">
        <v>39911</v>
      </c>
    </row>
    <row r="1316" spans="1:7" x14ac:dyDescent="0.25">
      <c r="A1316" s="48">
        <v>399119100</v>
      </c>
      <c r="B1316" s="41" t="s">
        <v>2443</v>
      </c>
      <c r="C1316" s="41">
        <v>0</v>
      </c>
      <c r="D1316" s="41">
        <v>0</v>
      </c>
      <c r="E1316" s="41">
        <v>0</v>
      </c>
      <c r="F1316" s="41">
        <v>0</v>
      </c>
      <c r="G1316" s="48">
        <v>39911</v>
      </c>
    </row>
    <row r="1317" spans="1:7" x14ac:dyDescent="0.25">
      <c r="A1317" s="48">
        <v>399119204</v>
      </c>
      <c r="B1317" s="41" t="s">
        <v>2486</v>
      </c>
      <c r="C1317" s="41">
        <v>0</v>
      </c>
      <c r="D1317" s="41">
        <v>0</v>
      </c>
      <c r="E1317" s="41">
        <v>0</v>
      </c>
      <c r="F1317" s="41">
        <v>0</v>
      </c>
      <c r="G1317" s="48">
        <v>39911</v>
      </c>
    </row>
    <row r="1318" spans="1:7" x14ac:dyDescent="0.25">
      <c r="A1318" s="48">
        <v>399119802</v>
      </c>
      <c r="B1318" s="41" t="s">
        <v>2488</v>
      </c>
      <c r="C1318" s="41">
        <v>0</v>
      </c>
      <c r="D1318" s="41">
        <v>0</v>
      </c>
      <c r="E1318" s="41">
        <v>0</v>
      </c>
      <c r="F1318" s="41">
        <v>0</v>
      </c>
      <c r="G1318" s="48">
        <v>39911</v>
      </c>
    </row>
    <row r="1319" spans="1:7" x14ac:dyDescent="0.25">
      <c r="A1319" s="48">
        <v>399120100</v>
      </c>
      <c r="B1319" s="41" t="s">
        <v>2490</v>
      </c>
      <c r="C1319" s="41">
        <v>0</v>
      </c>
      <c r="D1319" s="41">
        <v>0</v>
      </c>
      <c r="E1319" s="41">
        <v>0</v>
      </c>
      <c r="F1319" s="41">
        <v>0</v>
      </c>
      <c r="G1319" s="48">
        <v>39912</v>
      </c>
    </row>
    <row r="1320" spans="1:7" x14ac:dyDescent="0.25">
      <c r="A1320" s="48">
        <v>399120101</v>
      </c>
      <c r="B1320" s="41" t="s">
        <v>2492</v>
      </c>
      <c r="C1320" s="41">
        <v>0</v>
      </c>
      <c r="D1320" s="41">
        <v>0</v>
      </c>
      <c r="E1320" s="41">
        <v>0</v>
      </c>
      <c r="F1320" s="41">
        <v>0</v>
      </c>
      <c r="G1320" s="48">
        <v>39912</v>
      </c>
    </row>
    <row r="1321" spans="1:7" x14ac:dyDescent="0.25">
      <c r="A1321" s="48">
        <v>399120110</v>
      </c>
      <c r="B1321" s="41" t="s">
        <v>2494</v>
      </c>
      <c r="C1321" s="41">
        <v>0</v>
      </c>
      <c r="D1321" s="41">
        <v>0</v>
      </c>
      <c r="E1321" s="41">
        <v>0</v>
      </c>
      <c r="F1321" s="41">
        <v>0</v>
      </c>
      <c r="G1321" s="48">
        <v>39912</v>
      </c>
    </row>
    <row r="1322" spans="1:7" x14ac:dyDescent="0.25">
      <c r="A1322" s="48">
        <v>399120120</v>
      </c>
      <c r="B1322" s="41" t="s">
        <v>2496</v>
      </c>
      <c r="C1322" s="41">
        <v>0</v>
      </c>
      <c r="D1322" s="41">
        <v>0</v>
      </c>
      <c r="E1322" s="41">
        <v>0</v>
      </c>
      <c r="F1322" s="41">
        <v>0</v>
      </c>
      <c r="G1322" s="48">
        <v>39912</v>
      </c>
    </row>
    <row r="1323" spans="1:7" x14ac:dyDescent="0.25">
      <c r="A1323" s="48">
        <v>399120150</v>
      </c>
      <c r="B1323" s="41" t="s">
        <v>2498</v>
      </c>
      <c r="C1323" s="41">
        <v>0</v>
      </c>
      <c r="D1323" s="41">
        <v>0</v>
      </c>
      <c r="E1323" s="41">
        <v>0</v>
      </c>
      <c r="F1323" s="41">
        <v>0</v>
      </c>
      <c r="G1323" s="48">
        <v>39912</v>
      </c>
    </row>
    <row r="1324" spans="1:7" x14ac:dyDescent="0.25">
      <c r="A1324" s="48">
        <v>399120200</v>
      </c>
      <c r="B1324" s="41" t="s">
        <v>2500</v>
      </c>
      <c r="C1324" s="41">
        <v>0</v>
      </c>
      <c r="D1324" s="41">
        <v>0</v>
      </c>
      <c r="E1324" s="41">
        <v>0</v>
      </c>
      <c r="F1324" s="41">
        <v>0</v>
      </c>
      <c r="G1324" s="48">
        <v>39912</v>
      </c>
    </row>
    <row r="1325" spans="1:7" x14ac:dyDescent="0.25">
      <c r="A1325" s="48">
        <v>399120400</v>
      </c>
      <c r="B1325" s="41" t="s">
        <v>2502</v>
      </c>
      <c r="C1325" s="41">
        <v>0</v>
      </c>
      <c r="D1325" s="41">
        <v>0</v>
      </c>
      <c r="E1325" s="41">
        <v>0</v>
      </c>
      <c r="F1325" s="41">
        <v>0</v>
      </c>
      <c r="G1325" s="48">
        <v>39912</v>
      </c>
    </row>
    <row r="1326" spans="1:7" x14ac:dyDescent="0.25">
      <c r="A1326" s="48">
        <v>399120700</v>
      </c>
      <c r="B1326" s="41" t="s">
        <v>2504</v>
      </c>
      <c r="C1326" s="41">
        <v>0</v>
      </c>
      <c r="D1326" s="41">
        <v>0</v>
      </c>
      <c r="E1326" s="41">
        <v>0</v>
      </c>
      <c r="F1326" s="41">
        <v>0</v>
      </c>
      <c r="G1326" s="48">
        <v>39912</v>
      </c>
    </row>
    <row r="1327" spans="1:7" x14ac:dyDescent="0.25">
      <c r="A1327" s="48">
        <v>399120730</v>
      </c>
      <c r="B1327" s="41" t="s">
        <v>2506</v>
      </c>
      <c r="C1327" s="41">
        <v>0</v>
      </c>
      <c r="D1327" s="41">
        <v>0</v>
      </c>
      <c r="E1327" s="41">
        <v>0</v>
      </c>
      <c r="F1327" s="41">
        <v>0</v>
      </c>
      <c r="G1327" s="48">
        <v>39912</v>
      </c>
    </row>
    <row r="1328" spans="1:7" x14ac:dyDescent="0.25">
      <c r="A1328" s="48">
        <v>399120800</v>
      </c>
      <c r="B1328" s="41" t="s">
        <v>2508</v>
      </c>
      <c r="C1328" s="41">
        <v>0</v>
      </c>
      <c r="D1328" s="41">
        <v>0</v>
      </c>
      <c r="E1328" s="41">
        <v>0</v>
      </c>
      <c r="F1328" s="41">
        <v>0</v>
      </c>
      <c r="G1328" s="48">
        <v>39912</v>
      </c>
    </row>
    <row r="1329" spans="1:7" x14ac:dyDescent="0.25">
      <c r="A1329" s="48">
        <v>399120830</v>
      </c>
      <c r="B1329" s="41" t="s">
        <v>2510</v>
      </c>
      <c r="C1329" s="41">
        <v>0</v>
      </c>
      <c r="D1329" s="41">
        <v>0</v>
      </c>
      <c r="E1329" s="41">
        <v>0</v>
      </c>
      <c r="F1329" s="41">
        <v>0</v>
      </c>
      <c r="G1329" s="48">
        <v>39912</v>
      </c>
    </row>
    <row r="1330" spans="1:7" x14ac:dyDescent="0.25">
      <c r="A1330" s="48">
        <v>399120915</v>
      </c>
      <c r="B1330" s="41" t="s">
        <v>2512</v>
      </c>
      <c r="C1330" s="41">
        <v>0</v>
      </c>
      <c r="D1330" s="41">
        <v>0</v>
      </c>
      <c r="E1330" s="41">
        <v>0</v>
      </c>
      <c r="F1330" s="41">
        <v>0</v>
      </c>
      <c r="G1330" s="48">
        <v>39912</v>
      </c>
    </row>
    <row r="1331" spans="1:7" x14ac:dyDescent="0.25">
      <c r="A1331" s="48">
        <v>399120930</v>
      </c>
      <c r="B1331" s="41" t="s">
        <v>2514</v>
      </c>
      <c r="C1331" s="41">
        <v>0</v>
      </c>
      <c r="D1331" s="41">
        <v>0</v>
      </c>
      <c r="E1331" s="41">
        <v>0</v>
      </c>
      <c r="F1331" s="41">
        <v>0</v>
      </c>
      <c r="G1331" s="48">
        <v>39912</v>
      </c>
    </row>
    <row r="1332" spans="1:7" x14ac:dyDescent="0.25">
      <c r="A1332" s="48">
        <v>399120975</v>
      </c>
      <c r="B1332" s="41" t="s">
        <v>2516</v>
      </c>
      <c r="C1332" s="41">
        <v>0</v>
      </c>
      <c r="D1332" s="41">
        <v>0</v>
      </c>
      <c r="E1332" s="41">
        <v>0</v>
      </c>
      <c r="F1332" s="41">
        <v>0</v>
      </c>
      <c r="G1332" s="48">
        <v>39912</v>
      </c>
    </row>
    <row r="1333" spans="1:7" x14ac:dyDescent="0.25">
      <c r="A1333" s="48">
        <v>399122000</v>
      </c>
      <c r="B1333" s="41" t="s">
        <v>2518</v>
      </c>
      <c r="C1333" s="41">
        <v>0</v>
      </c>
      <c r="D1333" s="41">
        <v>0</v>
      </c>
      <c r="E1333" s="41">
        <v>0</v>
      </c>
      <c r="F1333" s="41">
        <v>0</v>
      </c>
      <c r="G1333" s="48">
        <v>39912</v>
      </c>
    </row>
    <row r="1334" spans="1:7" x14ac:dyDescent="0.25">
      <c r="A1334" s="48">
        <v>399122004</v>
      </c>
      <c r="B1334" s="41" t="s">
        <v>2520</v>
      </c>
      <c r="C1334" s="41">
        <v>0</v>
      </c>
      <c r="D1334" s="41">
        <v>0</v>
      </c>
      <c r="E1334" s="41">
        <v>0</v>
      </c>
      <c r="F1334" s="41">
        <v>0</v>
      </c>
      <c r="G1334" s="48">
        <v>39912</v>
      </c>
    </row>
    <row r="1335" spans="1:7" x14ac:dyDescent="0.25">
      <c r="A1335" s="48">
        <v>399122022</v>
      </c>
      <c r="B1335" s="41" t="s">
        <v>2522</v>
      </c>
      <c r="C1335" s="41">
        <v>0</v>
      </c>
      <c r="D1335" s="41">
        <v>0</v>
      </c>
      <c r="E1335" s="41">
        <v>0</v>
      </c>
      <c r="F1335" s="41">
        <v>0</v>
      </c>
      <c r="G1335" s="48">
        <v>39912</v>
      </c>
    </row>
    <row r="1336" spans="1:7" x14ac:dyDescent="0.25">
      <c r="A1336" s="48">
        <v>399122416</v>
      </c>
      <c r="B1336" s="41" t="s">
        <v>2524</v>
      </c>
      <c r="C1336" s="41">
        <v>0</v>
      </c>
      <c r="D1336" s="41">
        <v>0</v>
      </c>
      <c r="E1336" s="41">
        <v>0</v>
      </c>
      <c r="F1336" s="41">
        <v>0</v>
      </c>
      <c r="G1336" s="48">
        <v>39912</v>
      </c>
    </row>
    <row r="1337" spans="1:7" x14ac:dyDescent="0.25">
      <c r="A1337" s="48">
        <v>399122423</v>
      </c>
      <c r="B1337" s="41" t="s">
        <v>2526</v>
      </c>
      <c r="C1337" s="41">
        <v>0</v>
      </c>
      <c r="D1337" s="41">
        <v>0</v>
      </c>
      <c r="E1337" s="41">
        <v>0</v>
      </c>
      <c r="F1337" s="41">
        <v>0</v>
      </c>
      <c r="G1337" s="48">
        <v>39912</v>
      </c>
    </row>
    <row r="1338" spans="1:7" x14ac:dyDescent="0.25">
      <c r="A1338" s="48">
        <v>399122429</v>
      </c>
      <c r="B1338" s="41" t="s">
        <v>2528</v>
      </c>
      <c r="C1338" s="41">
        <v>0</v>
      </c>
      <c r="D1338" s="41">
        <v>0</v>
      </c>
      <c r="E1338" s="41">
        <v>0</v>
      </c>
      <c r="F1338" s="41">
        <v>0</v>
      </c>
      <c r="G1338" s="48">
        <v>39912</v>
      </c>
    </row>
    <row r="1339" spans="1:7" x14ac:dyDescent="0.25">
      <c r="A1339" s="48">
        <v>399122430</v>
      </c>
      <c r="B1339" s="41" t="s">
        <v>2530</v>
      </c>
      <c r="C1339" s="41">
        <v>0</v>
      </c>
      <c r="D1339" s="41">
        <v>0</v>
      </c>
      <c r="E1339" s="41">
        <v>0</v>
      </c>
      <c r="F1339" s="41">
        <v>0</v>
      </c>
      <c r="G1339" s="48">
        <v>39912</v>
      </c>
    </row>
    <row r="1340" spans="1:7" x14ac:dyDescent="0.25">
      <c r="A1340" s="48">
        <v>399122432</v>
      </c>
      <c r="B1340" s="41" t="s">
        <v>2532</v>
      </c>
      <c r="C1340" s="41">
        <v>0</v>
      </c>
      <c r="D1340" s="41">
        <v>0</v>
      </c>
      <c r="E1340" s="41">
        <v>0</v>
      </c>
      <c r="F1340" s="41">
        <v>0</v>
      </c>
      <c r="G1340" s="48">
        <v>39912</v>
      </c>
    </row>
    <row r="1341" spans="1:7" x14ac:dyDescent="0.25">
      <c r="A1341" s="48">
        <v>399122439</v>
      </c>
      <c r="B1341" s="41" t="s">
        <v>2534</v>
      </c>
      <c r="C1341" s="41">
        <v>0</v>
      </c>
      <c r="D1341" s="41">
        <v>0</v>
      </c>
      <c r="E1341" s="41">
        <v>0</v>
      </c>
      <c r="F1341" s="41">
        <v>0</v>
      </c>
      <c r="G1341" s="48">
        <v>39912</v>
      </c>
    </row>
    <row r="1342" spans="1:7" x14ac:dyDescent="0.25">
      <c r="A1342" s="48">
        <v>399122500</v>
      </c>
      <c r="B1342" s="41" t="s">
        <v>2536</v>
      </c>
      <c r="C1342" s="41">
        <v>0</v>
      </c>
      <c r="D1342" s="41">
        <v>0</v>
      </c>
      <c r="E1342" s="41">
        <v>0</v>
      </c>
      <c r="F1342" s="41">
        <v>0</v>
      </c>
      <c r="G1342" s="48">
        <v>39912</v>
      </c>
    </row>
    <row r="1343" spans="1:7" x14ac:dyDescent="0.25">
      <c r="A1343" s="48">
        <v>399122510</v>
      </c>
      <c r="B1343" s="41" t="s">
        <v>2538</v>
      </c>
      <c r="C1343" s="41">
        <v>0</v>
      </c>
      <c r="D1343" s="41">
        <v>0</v>
      </c>
      <c r="E1343" s="41">
        <v>0</v>
      </c>
      <c r="F1343" s="41">
        <v>0</v>
      </c>
      <c r="G1343" s="48">
        <v>39912</v>
      </c>
    </row>
    <row r="1344" spans="1:7" x14ac:dyDescent="0.25">
      <c r="A1344" s="48">
        <v>399122524</v>
      </c>
      <c r="B1344" s="41" t="s">
        <v>2540</v>
      </c>
      <c r="C1344" s="41">
        <v>0</v>
      </c>
      <c r="D1344" s="41">
        <v>0</v>
      </c>
      <c r="E1344" s="41">
        <v>0</v>
      </c>
      <c r="F1344" s="41">
        <v>0</v>
      </c>
      <c r="G1344" s="48">
        <v>39912</v>
      </c>
    </row>
    <row r="1345" spans="1:7" x14ac:dyDescent="0.25">
      <c r="A1345" s="48">
        <v>399122701</v>
      </c>
      <c r="B1345" s="41" t="s">
        <v>2542</v>
      </c>
      <c r="C1345" s="41">
        <v>0</v>
      </c>
      <c r="D1345" s="41">
        <v>0</v>
      </c>
      <c r="E1345" s="41">
        <v>0</v>
      </c>
      <c r="F1345" s="41">
        <v>0</v>
      </c>
      <c r="G1345" s="48">
        <v>39912</v>
      </c>
    </row>
    <row r="1346" spans="1:7" x14ac:dyDescent="0.25">
      <c r="A1346" s="48">
        <v>399122703</v>
      </c>
      <c r="B1346" s="41" t="s">
        <v>2544</v>
      </c>
      <c r="C1346" s="41">
        <v>0</v>
      </c>
      <c r="D1346" s="41">
        <v>0</v>
      </c>
      <c r="E1346" s="41">
        <v>0</v>
      </c>
      <c r="F1346" s="41">
        <v>0</v>
      </c>
      <c r="G1346" s="48">
        <v>39912</v>
      </c>
    </row>
    <row r="1347" spans="1:7" x14ac:dyDescent="0.25">
      <c r="A1347" s="48">
        <v>399122706</v>
      </c>
      <c r="B1347" s="41" t="s">
        <v>2546</v>
      </c>
      <c r="C1347" s="41">
        <v>0</v>
      </c>
      <c r="D1347" s="41">
        <v>0</v>
      </c>
      <c r="E1347" s="41">
        <v>0</v>
      </c>
      <c r="F1347" s="41">
        <v>0</v>
      </c>
      <c r="G1347" s="48">
        <v>39912</v>
      </c>
    </row>
    <row r="1348" spans="1:7" x14ac:dyDescent="0.25">
      <c r="A1348" s="48">
        <v>399122708</v>
      </c>
      <c r="B1348" s="41" t="s">
        <v>2548</v>
      </c>
      <c r="C1348" s="41">
        <v>0</v>
      </c>
      <c r="D1348" s="41">
        <v>0</v>
      </c>
      <c r="E1348" s="41">
        <v>0</v>
      </c>
      <c r="F1348" s="41">
        <v>0</v>
      </c>
      <c r="G1348" s="48">
        <v>39912</v>
      </c>
    </row>
    <row r="1349" spans="1:7" x14ac:dyDescent="0.25">
      <c r="A1349" s="48">
        <v>399122801</v>
      </c>
      <c r="B1349" s="41" t="s">
        <v>2550</v>
      </c>
      <c r="C1349" s="41">
        <v>0</v>
      </c>
      <c r="D1349" s="41">
        <v>0</v>
      </c>
      <c r="E1349" s="41">
        <v>0</v>
      </c>
      <c r="F1349" s="41">
        <v>0</v>
      </c>
      <c r="G1349" s="48">
        <v>39912</v>
      </c>
    </row>
    <row r="1350" spans="1:7" x14ac:dyDescent="0.25">
      <c r="A1350" s="48">
        <v>399122925</v>
      </c>
      <c r="B1350" s="41" t="s">
        <v>2552</v>
      </c>
      <c r="C1350" s="41">
        <v>0</v>
      </c>
      <c r="D1350" s="41">
        <v>0</v>
      </c>
      <c r="E1350" s="41">
        <v>0</v>
      </c>
      <c r="F1350" s="41">
        <v>0</v>
      </c>
      <c r="G1350" s="48">
        <v>39912</v>
      </c>
    </row>
    <row r="1351" spans="1:7" x14ac:dyDescent="0.25">
      <c r="A1351" s="48">
        <v>399124600</v>
      </c>
      <c r="B1351" s="41" t="s">
        <v>2554</v>
      </c>
      <c r="C1351" s="41">
        <v>0</v>
      </c>
      <c r="D1351" s="41">
        <v>0</v>
      </c>
      <c r="E1351" s="41">
        <v>0</v>
      </c>
      <c r="F1351" s="41">
        <v>0</v>
      </c>
      <c r="G1351" s="48">
        <v>39912</v>
      </c>
    </row>
    <row r="1352" spans="1:7" x14ac:dyDescent="0.25">
      <c r="A1352" s="48">
        <v>399124610</v>
      </c>
      <c r="B1352" s="41" t="s">
        <v>2556</v>
      </c>
      <c r="C1352" s="41">
        <v>0</v>
      </c>
      <c r="D1352" s="41">
        <v>0</v>
      </c>
      <c r="E1352" s="41">
        <v>0</v>
      </c>
      <c r="F1352" s="41">
        <v>0</v>
      </c>
      <c r="G1352" s="48">
        <v>39912</v>
      </c>
    </row>
    <row r="1353" spans="1:7" x14ac:dyDescent="0.25">
      <c r="A1353" s="48">
        <v>399124612</v>
      </c>
      <c r="B1353" s="41" t="s">
        <v>2558</v>
      </c>
      <c r="C1353" s="41">
        <v>0</v>
      </c>
      <c r="D1353" s="41">
        <v>0</v>
      </c>
      <c r="E1353" s="41">
        <v>0</v>
      </c>
      <c r="F1353" s="41">
        <v>0</v>
      </c>
      <c r="G1353" s="48">
        <v>39912</v>
      </c>
    </row>
    <row r="1354" spans="1:7" x14ac:dyDescent="0.25">
      <c r="A1354" s="48">
        <v>399124618</v>
      </c>
      <c r="B1354" s="41" t="s">
        <v>2560</v>
      </c>
      <c r="C1354" s="41">
        <v>0</v>
      </c>
      <c r="D1354" s="41">
        <v>0</v>
      </c>
      <c r="E1354" s="41">
        <v>0</v>
      </c>
      <c r="F1354" s="41">
        <v>0</v>
      </c>
      <c r="G1354" s="48">
        <v>39912</v>
      </c>
    </row>
    <row r="1355" spans="1:7" x14ac:dyDescent="0.25">
      <c r="A1355" s="48">
        <v>399124619</v>
      </c>
      <c r="B1355" s="41" t="s">
        <v>2562</v>
      </c>
      <c r="C1355" s="41">
        <v>0</v>
      </c>
      <c r="D1355" s="41">
        <v>0</v>
      </c>
      <c r="E1355" s="41">
        <v>0</v>
      </c>
      <c r="F1355" s="41">
        <v>0</v>
      </c>
      <c r="G1355" s="48">
        <v>39912</v>
      </c>
    </row>
    <row r="1356" spans="1:7" x14ac:dyDescent="0.25">
      <c r="A1356" s="48">
        <v>399124621</v>
      </c>
      <c r="B1356" s="41" t="s">
        <v>2564</v>
      </c>
      <c r="C1356" s="41">
        <v>0</v>
      </c>
      <c r="D1356" s="41">
        <v>0</v>
      </c>
      <c r="E1356" s="41">
        <v>0</v>
      </c>
      <c r="F1356" s="41">
        <v>0</v>
      </c>
      <c r="G1356" s="48">
        <v>39912</v>
      </c>
    </row>
    <row r="1357" spans="1:7" x14ac:dyDescent="0.25">
      <c r="A1357" s="48">
        <v>399124993</v>
      </c>
      <c r="B1357" s="41" t="s">
        <v>2566</v>
      </c>
      <c r="C1357" s="41">
        <v>0</v>
      </c>
      <c r="D1357" s="41">
        <v>0</v>
      </c>
      <c r="E1357" s="41">
        <v>0</v>
      </c>
      <c r="F1357" s="41">
        <v>0</v>
      </c>
      <c r="G1357" s="48">
        <v>39912</v>
      </c>
    </row>
    <row r="1358" spans="1:7" x14ac:dyDescent="0.25">
      <c r="A1358" s="48">
        <v>399125904</v>
      </c>
      <c r="B1358" s="41" t="s">
        <v>2568</v>
      </c>
      <c r="C1358" s="41">
        <v>0</v>
      </c>
      <c r="D1358" s="41">
        <v>0</v>
      </c>
      <c r="E1358" s="41">
        <v>0</v>
      </c>
      <c r="F1358" s="41">
        <v>0</v>
      </c>
      <c r="G1358" s="48">
        <v>39912</v>
      </c>
    </row>
    <row r="1359" spans="1:7" x14ac:dyDescent="0.25">
      <c r="A1359" s="48">
        <v>399126010</v>
      </c>
      <c r="B1359" s="41" t="s">
        <v>2570</v>
      </c>
      <c r="C1359" s="41">
        <v>0</v>
      </c>
      <c r="D1359" s="41">
        <v>0</v>
      </c>
      <c r="E1359" s="41">
        <v>0</v>
      </c>
      <c r="F1359" s="41">
        <v>0</v>
      </c>
      <c r="G1359" s="48">
        <v>39912</v>
      </c>
    </row>
    <row r="1360" spans="1:7" x14ac:dyDescent="0.25">
      <c r="A1360" s="48">
        <v>399129006</v>
      </c>
      <c r="B1360" s="41" t="s">
        <v>2572</v>
      </c>
      <c r="C1360" s="41">
        <v>0</v>
      </c>
      <c r="D1360" s="41">
        <v>0</v>
      </c>
      <c r="E1360" s="41">
        <v>0</v>
      </c>
      <c r="F1360" s="41">
        <v>0</v>
      </c>
      <c r="G1360" s="48">
        <v>39912</v>
      </c>
    </row>
    <row r="1361" spans="1:7" x14ac:dyDescent="0.25">
      <c r="A1361" s="48">
        <v>399129008</v>
      </c>
      <c r="B1361" s="41" t="s">
        <v>2574</v>
      </c>
      <c r="C1361" s="41">
        <v>0</v>
      </c>
      <c r="D1361" s="41">
        <v>0</v>
      </c>
      <c r="E1361" s="41">
        <v>0</v>
      </c>
      <c r="F1361" s="41">
        <v>0</v>
      </c>
      <c r="G1361" s="48">
        <v>39912</v>
      </c>
    </row>
    <row r="1362" spans="1:7" x14ac:dyDescent="0.25">
      <c r="A1362" s="48">
        <v>399129009</v>
      </c>
      <c r="B1362" s="41" t="s">
        <v>2576</v>
      </c>
      <c r="C1362" s="41">
        <v>0</v>
      </c>
      <c r="D1362" s="41">
        <v>0</v>
      </c>
      <c r="E1362" s="41">
        <v>0</v>
      </c>
      <c r="F1362" s="41">
        <v>0</v>
      </c>
      <c r="G1362" s="48">
        <v>39912</v>
      </c>
    </row>
    <row r="1363" spans="1:7" x14ac:dyDescent="0.25">
      <c r="A1363" s="48">
        <v>399129017</v>
      </c>
      <c r="B1363" s="41" t="s">
        <v>2568</v>
      </c>
      <c r="C1363" s="41">
        <v>0</v>
      </c>
      <c r="D1363" s="41">
        <v>0</v>
      </c>
      <c r="E1363" s="41">
        <v>0</v>
      </c>
      <c r="F1363" s="41">
        <v>0</v>
      </c>
      <c r="G1363" s="48">
        <v>39912</v>
      </c>
    </row>
    <row r="1364" spans="1:7" x14ac:dyDescent="0.25">
      <c r="A1364" s="48">
        <v>399129051</v>
      </c>
      <c r="B1364" s="41" t="s">
        <v>2579</v>
      </c>
      <c r="C1364" s="41">
        <v>0</v>
      </c>
      <c r="D1364" s="41">
        <v>0</v>
      </c>
      <c r="E1364" s="41">
        <v>0</v>
      </c>
      <c r="F1364" s="41">
        <v>0</v>
      </c>
      <c r="G1364" s="48">
        <v>39912</v>
      </c>
    </row>
    <row r="1365" spans="1:7" x14ac:dyDescent="0.25">
      <c r="A1365" s="48">
        <v>399129053</v>
      </c>
      <c r="B1365" s="41" t="s">
        <v>2581</v>
      </c>
      <c r="C1365" s="41">
        <v>0</v>
      </c>
      <c r="D1365" s="41">
        <v>0</v>
      </c>
      <c r="E1365" s="41">
        <v>0</v>
      </c>
      <c r="F1365" s="41">
        <v>0</v>
      </c>
      <c r="G1365" s="48">
        <v>39912</v>
      </c>
    </row>
    <row r="1366" spans="1:7" x14ac:dyDescent="0.25">
      <c r="A1366" s="48">
        <v>399129059</v>
      </c>
      <c r="B1366" s="41" t="s">
        <v>2583</v>
      </c>
      <c r="C1366" s="41">
        <v>0</v>
      </c>
      <c r="D1366" s="41">
        <v>0</v>
      </c>
      <c r="E1366" s="41">
        <v>0</v>
      </c>
      <c r="F1366" s="41">
        <v>0</v>
      </c>
      <c r="G1366" s="48">
        <v>39912</v>
      </c>
    </row>
    <row r="1367" spans="1:7" x14ac:dyDescent="0.25">
      <c r="A1367" s="48">
        <v>399129802</v>
      </c>
      <c r="B1367" s="41" t="s">
        <v>2585</v>
      </c>
      <c r="C1367" s="41">
        <v>0</v>
      </c>
      <c r="D1367" s="41">
        <v>0</v>
      </c>
      <c r="E1367" s="41">
        <v>0</v>
      </c>
      <c r="F1367" s="41">
        <v>0</v>
      </c>
      <c r="G1367" s="48">
        <v>39912</v>
      </c>
    </row>
    <row r="1368" spans="1:7" x14ac:dyDescent="0.25">
      <c r="A1368" s="48">
        <v>399130100</v>
      </c>
      <c r="B1368" s="41" t="s">
        <v>2587</v>
      </c>
      <c r="C1368" s="41">
        <v>0</v>
      </c>
      <c r="D1368" s="41">
        <v>0</v>
      </c>
      <c r="E1368" s="41">
        <v>0</v>
      </c>
      <c r="F1368" s="41">
        <v>0</v>
      </c>
      <c r="G1368" s="48">
        <v>39913</v>
      </c>
    </row>
    <row r="1369" spans="1:7" x14ac:dyDescent="0.25">
      <c r="A1369" s="48">
        <v>399130101</v>
      </c>
      <c r="B1369" s="41" t="s">
        <v>2589</v>
      </c>
      <c r="C1369" s="41">
        <v>0</v>
      </c>
      <c r="D1369" s="41">
        <v>0</v>
      </c>
      <c r="E1369" s="41">
        <v>0</v>
      </c>
      <c r="F1369" s="41">
        <v>0</v>
      </c>
      <c r="G1369" s="48">
        <v>39913</v>
      </c>
    </row>
    <row r="1370" spans="1:7" x14ac:dyDescent="0.25">
      <c r="A1370" s="48">
        <v>399130102</v>
      </c>
      <c r="B1370" s="41" t="s">
        <v>2591</v>
      </c>
      <c r="C1370" s="41">
        <v>0</v>
      </c>
      <c r="D1370" s="41">
        <v>0</v>
      </c>
      <c r="E1370" s="41">
        <v>0</v>
      </c>
      <c r="F1370" s="41">
        <v>0</v>
      </c>
      <c r="G1370" s="48">
        <v>39913</v>
      </c>
    </row>
    <row r="1371" spans="1:7" x14ac:dyDescent="0.25">
      <c r="A1371" s="48">
        <v>399130103</v>
      </c>
      <c r="B1371" s="41" t="s">
        <v>2593</v>
      </c>
      <c r="C1371" s="41">
        <v>0</v>
      </c>
      <c r="D1371" s="41">
        <v>0</v>
      </c>
      <c r="E1371" s="41">
        <v>0</v>
      </c>
      <c r="F1371" s="41">
        <v>0</v>
      </c>
      <c r="G1371" s="48">
        <v>39913</v>
      </c>
    </row>
    <row r="1372" spans="1:7" x14ac:dyDescent="0.25">
      <c r="A1372" s="48">
        <v>399130110</v>
      </c>
      <c r="B1372" s="41" t="s">
        <v>2595</v>
      </c>
      <c r="C1372" s="41">
        <v>0</v>
      </c>
      <c r="D1372" s="41">
        <v>0</v>
      </c>
      <c r="E1372" s="41">
        <v>0</v>
      </c>
      <c r="F1372" s="41">
        <v>0</v>
      </c>
      <c r="G1372" s="48">
        <v>39913</v>
      </c>
    </row>
    <row r="1373" spans="1:7" x14ac:dyDescent="0.25">
      <c r="A1373" s="48">
        <v>399130120</v>
      </c>
      <c r="B1373" s="41" t="s">
        <v>2597</v>
      </c>
      <c r="C1373" s="41">
        <v>0</v>
      </c>
      <c r="D1373" s="41">
        <v>0</v>
      </c>
      <c r="E1373" s="41">
        <v>0</v>
      </c>
      <c r="F1373" s="41">
        <v>0</v>
      </c>
      <c r="G1373" s="48">
        <v>39913</v>
      </c>
    </row>
    <row r="1374" spans="1:7" x14ac:dyDescent="0.25">
      <c r="A1374" s="48">
        <v>399130150</v>
      </c>
      <c r="B1374" s="41" t="s">
        <v>2599</v>
      </c>
      <c r="C1374" s="41">
        <v>0</v>
      </c>
      <c r="D1374" s="41">
        <v>0</v>
      </c>
      <c r="E1374" s="41">
        <v>0</v>
      </c>
      <c r="F1374" s="41">
        <v>0</v>
      </c>
      <c r="G1374" s="48">
        <v>39913</v>
      </c>
    </row>
    <row r="1375" spans="1:7" x14ac:dyDescent="0.25">
      <c r="A1375" s="48">
        <v>399130200</v>
      </c>
      <c r="B1375" s="41" t="s">
        <v>2601</v>
      </c>
      <c r="C1375" s="41">
        <v>0</v>
      </c>
      <c r="D1375" s="41">
        <v>0</v>
      </c>
      <c r="E1375" s="41">
        <v>0</v>
      </c>
      <c r="F1375" s="41">
        <v>0</v>
      </c>
      <c r="G1375" s="48">
        <v>39913</v>
      </c>
    </row>
    <row r="1376" spans="1:7" x14ac:dyDescent="0.25">
      <c r="A1376" s="48">
        <v>399130700</v>
      </c>
      <c r="B1376" s="41" t="s">
        <v>2603</v>
      </c>
      <c r="C1376" s="41">
        <v>0</v>
      </c>
      <c r="D1376" s="41">
        <v>0</v>
      </c>
      <c r="E1376" s="41">
        <v>0</v>
      </c>
      <c r="F1376" s="41">
        <v>0</v>
      </c>
      <c r="G1376" s="48">
        <v>39913</v>
      </c>
    </row>
    <row r="1377" spans="1:7" x14ac:dyDescent="0.25">
      <c r="A1377" s="48">
        <v>399130730</v>
      </c>
      <c r="B1377" s="41" t="s">
        <v>2605</v>
      </c>
      <c r="C1377" s="41">
        <v>0</v>
      </c>
      <c r="D1377" s="41">
        <v>0</v>
      </c>
      <c r="E1377" s="41">
        <v>0</v>
      </c>
      <c r="F1377" s="41">
        <v>0</v>
      </c>
      <c r="G1377" s="48">
        <v>39913</v>
      </c>
    </row>
    <row r="1378" spans="1:7" x14ac:dyDescent="0.25">
      <c r="A1378" s="48">
        <v>399130800</v>
      </c>
      <c r="B1378" s="41" t="s">
        <v>2607</v>
      </c>
      <c r="C1378" s="41">
        <v>0</v>
      </c>
      <c r="D1378" s="41">
        <v>0</v>
      </c>
      <c r="E1378" s="41">
        <v>0</v>
      </c>
      <c r="F1378" s="41">
        <v>0</v>
      </c>
      <c r="G1378" s="48">
        <v>39913</v>
      </c>
    </row>
    <row r="1379" spans="1:7" x14ac:dyDescent="0.25">
      <c r="A1379" s="48">
        <v>399130915</v>
      </c>
      <c r="B1379" s="41" t="s">
        <v>2609</v>
      </c>
      <c r="C1379" s="41">
        <v>0</v>
      </c>
      <c r="D1379" s="41">
        <v>0</v>
      </c>
      <c r="E1379" s="41">
        <v>0</v>
      </c>
      <c r="F1379" s="41">
        <v>0</v>
      </c>
      <c r="G1379" s="48">
        <v>39913</v>
      </c>
    </row>
    <row r="1380" spans="1:7" x14ac:dyDescent="0.25">
      <c r="A1380" s="48">
        <v>399130930</v>
      </c>
      <c r="B1380" s="41" t="s">
        <v>2611</v>
      </c>
      <c r="C1380" s="41">
        <v>0</v>
      </c>
      <c r="D1380" s="41">
        <v>300</v>
      </c>
      <c r="E1380" s="41">
        <v>300</v>
      </c>
      <c r="F1380" s="41">
        <v>-300</v>
      </c>
      <c r="G1380" s="48">
        <v>39913</v>
      </c>
    </row>
    <row r="1381" spans="1:7" x14ac:dyDescent="0.25">
      <c r="A1381" s="48">
        <v>399130975</v>
      </c>
      <c r="B1381" s="41" t="s">
        <v>2613</v>
      </c>
      <c r="C1381" s="41">
        <v>0</v>
      </c>
      <c r="D1381" s="41">
        <v>0</v>
      </c>
      <c r="E1381" s="41">
        <v>0</v>
      </c>
      <c r="F1381" s="41">
        <v>0</v>
      </c>
      <c r="G1381" s="48">
        <v>39913</v>
      </c>
    </row>
    <row r="1382" spans="1:7" x14ac:dyDescent="0.25">
      <c r="A1382" s="48">
        <v>399130981</v>
      </c>
      <c r="B1382" s="41" t="s">
        <v>2615</v>
      </c>
      <c r="C1382" s="41">
        <v>0</v>
      </c>
      <c r="D1382" s="41">
        <v>0</v>
      </c>
      <c r="E1382" s="41">
        <v>0</v>
      </c>
      <c r="F1382" s="41">
        <v>0</v>
      </c>
      <c r="G1382" s="48">
        <v>39913</v>
      </c>
    </row>
    <row r="1383" spans="1:7" x14ac:dyDescent="0.25">
      <c r="A1383" s="48">
        <v>399132000</v>
      </c>
      <c r="B1383" s="41" t="s">
        <v>2617</v>
      </c>
      <c r="C1383" s="41">
        <v>0</v>
      </c>
      <c r="D1383" s="41">
        <v>0</v>
      </c>
      <c r="E1383" s="41">
        <v>0</v>
      </c>
      <c r="F1383" s="41">
        <v>0</v>
      </c>
      <c r="G1383" s="48">
        <v>39913</v>
      </c>
    </row>
    <row r="1384" spans="1:7" x14ac:dyDescent="0.25">
      <c r="A1384" s="48">
        <v>399132004</v>
      </c>
      <c r="B1384" s="41" t="s">
        <v>2619</v>
      </c>
      <c r="C1384" s="41">
        <v>0</v>
      </c>
      <c r="D1384" s="41">
        <v>0</v>
      </c>
      <c r="E1384" s="41">
        <v>0</v>
      </c>
      <c r="F1384" s="41">
        <v>0</v>
      </c>
      <c r="G1384" s="48">
        <v>39913</v>
      </c>
    </row>
    <row r="1385" spans="1:7" x14ac:dyDescent="0.25">
      <c r="A1385" s="48">
        <v>399132022</v>
      </c>
      <c r="B1385" s="41" t="s">
        <v>2621</v>
      </c>
      <c r="C1385" s="41">
        <v>0</v>
      </c>
      <c r="D1385" s="41">
        <v>0</v>
      </c>
      <c r="E1385" s="41">
        <v>0</v>
      </c>
      <c r="F1385" s="41">
        <v>0</v>
      </c>
      <c r="G1385" s="48">
        <v>39913</v>
      </c>
    </row>
    <row r="1386" spans="1:7" x14ac:dyDescent="0.25">
      <c r="A1386" s="48">
        <v>399132429</v>
      </c>
      <c r="B1386" s="41" t="s">
        <v>2623</v>
      </c>
      <c r="C1386" s="41">
        <v>0</v>
      </c>
      <c r="D1386" s="41">
        <v>0</v>
      </c>
      <c r="E1386" s="41">
        <v>0</v>
      </c>
      <c r="F1386" s="41">
        <v>0</v>
      </c>
      <c r="G1386" s="48">
        <v>39913</v>
      </c>
    </row>
    <row r="1387" spans="1:7" x14ac:dyDescent="0.25">
      <c r="A1387" s="48">
        <v>399132440</v>
      </c>
      <c r="B1387" s="41" t="s">
        <v>2625</v>
      </c>
      <c r="C1387" s="41">
        <v>0</v>
      </c>
      <c r="D1387" s="41">
        <v>0</v>
      </c>
      <c r="E1387" s="41">
        <v>0</v>
      </c>
      <c r="F1387" s="41">
        <v>0</v>
      </c>
      <c r="G1387" s="48">
        <v>39913</v>
      </c>
    </row>
    <row r="1388" spans="1:7" x14ac:dyDescent="0.25">
      <c r="A1388" s="48">
        <v>399132500</v>
      </c>
      <c r="B1388" s="41" t="s">
        <v>2627</v>
      </c>
      <c r="C1388" s="41">
        <v>0</v>
      </c>
      <c r="D1388" s="41">
        <v>500</v>
      </c>
      <c r="E1388" s="41">
        <v>500</v>
      </c>
      <c r="F1388" s="41">
        <v>-500</v>
      </c>
      <c r="G1388" s="48">
        <v>39913</v>
      </c>
    </row>
    <row r="1389" spans="1:7" x14ac:dyDescent="0.25">
      <c r="A1389" s="48">
        <v>399132503</v>
      </c>
      <c r="B1389" s="41" t="s">
        <v>2629</v>
      </c>
      <c r="C1389" s="41">
        <v>0</v>
      </c>
      <c r="D1389" s="41">
        <v>0</v>
      </c>
      <c r="E1389" s="41">
        <v>0</v>
      </c>
      <c r="F1389" s="41">
        <v>0</v>
      </c>
      <c r="G1389" s="48">
        <v>39913</v>
      </c>
    </row>
    <row r="1390" spans="1:7" x14ac:dyDescent="0.25">
      <c r="A1390" s="48">
        <v>399132510</v>
      </c>
      <c r="B1390" s="41" t="s">
        <v>2631</v>
      </c>
      <c r="C1390" s="41">
        <v>0</v>
      </c>
      <c r="D1390" s="41">
        <v>0</v>
      </c>
      <c r="E1390" s="41">
        <v>0</v>
      </c>
      <c r="F1390" s="41">
        <v>0</v>
      </c>
      <c r="G1390" s="48">
        <v>39913</v>
      </c>
    </row>
    <row r="1391" spans="1:7" x14ac:dyDescent="0.25">
      <c r="A1391" s="48">
        <v>399132524</v>
      </c>
      <c r="B1391" s="41" t="s">
        <v>2633</v>
      </c>
      <c r="C1391" s="41">
        <v>0</v>
      </c>
      <c r="D1391" s="41">
        <v>0</v>
      </c>
      <c r="E1391" s="41">
        <v>0</v>
      </c>
      <c r="F1391" s="41">
        <v>0</v>
      </c>
      <c r="G1391" s="48">
        <v>39913</v>
      </c>
    </row>
    <row r="1392" spans="1:7" x14ac:dyDescent="0.25">
      <c r="A1392" s="48">
        <v>399132703</v>
      </c>
      <c r="B1392" s="41" t="s">
        <v>2635</v>
      </c>
      <c r="C1392" s="41">
        <v>0</v>
      </c>
      <c r="D1392" s="41">
        <v>0</v>
      </c>
      <c r="E1392" s="41">
        <v>0</v>
      </c>
      <c r="F1392" s="41">
        <v>0</v>
      </c>
      <c r="G1392" s="48">
        <v>39913</v>
      </c>
    </row>
    <row r="1393" spans="1:7" x14ac:dyDescent="0.25">
      <c r="A1393" s="48">
        <v>399132706</v>
      </c>
      <c r="B1393" s="41" t="s">
        <v>2637</v>
      </c>
      <c r="C1393" s="41">
        <v>0</v>
      </c>
      <c r="D1393" s="41">
        <v>200</v>
      </c>
      <c r="E1393" s="41">
        <v>200</v>
      </c>
      <c r="F1393" s="41">
        <v>-200</v>
      </c>
      <c r="G1393" s="48">
        <v>39913</v>
      </c>
    </row>
    <row r="1394" spans="1:7" x14ac:dyDescent="0.25">
      <c r="A1394" s="48">
        <v>399132801</v>
      </c>
      <c r="B1394" s="41" t="s">
        <v>2639</v>
      </c>
      <c r="C1394" s="41">
        <v>0</v>
      </c>
      <c r="D1394" s="41">
        <v>700</v>
      </c>
      <c r="E1394" s="41">
        <v>700</v>
      </c>
      <c r="F1394" s="41">
        <v>-700</v>
      </c>
      <c r="G1394" s="48">
        <v>39913</v>
      </c>
    </row>
    <row r="1395" spans="1:7" x14ac:dyDescent="0.25">
      <c r="A1395" s="48">
        <v>399134600</v>
      </c>
      <c r="B1395" s="41" t="s">
        <v>2641</v>
      </c>
      <c r="C1395" s="41">
        <v>0</v>
      </c>
      <c r="D1395" s="41">
        <v>0</v>
      </c>
      <c r="E1395" s="41">
        <v>0</v>
      </c>
      <c r="F1395" s="41">
        <v>0</v>
      </c>
      <c r="G1395" s="48">
        <v>39913</v>
      </c>
    </row>
    <row r="1396" spans="1:7" x14ac:dyDescent="0.25">
      <c r="A1396" s="48">
        <v>399134610</v>
      </c>
      <c r="B1396" s="41" t="s">
        <v>2643</v>
      </c>
      <c r="C1396" s="41">
        <v>0</v>
      </c>
      <c r="D1396" s="41">
        <v>0</v>
      </c>
      <c r="E1396" s="41">
        <v>0</v>
      </c>
      <c r="F1396" s="41">
        <v>0</v>
      </c>
      <c r="G1396" s="48">
        <v>39913</v>
      </c>
    </row>
    <row r="1397" spans="1:7" x14ac:dyDescent="0.25">
      <c r="A1397" s="48">
        <v>399134612</v>
      </c>
      <c r="B1397" s="41" t="s">
        <v>2645</v>
      </c>
      <c r="C1397" s="41">
        <v>0</v>
      </c>
      <c r="D1397" s="41">
        <v>0</v>
      </c>
      <c r="E1397" s="41">
        <v>0</v>
      </c>
      <c r="F1397" s="41">
        <v>0</v>
      </c>
      <c r="G1397" s="48">
        <v>39913</v>
      </c>
    </row>
    <row r="1398" spans="1:7" x14ac:dyDescent="0.25">
      <c r="A1398" s="48">
        <v>399134618</v>
      </c>
      <c r="B1398" s="41" t="s">
        <v>2647</v>
      </c>
      <c r="C1398" s="41">
        <v>0</v>
      </c>
      <c r="D1398" s="41">
        <v>0</v>
      </c>
      <c r="E1398" s="41">
        <v>0</v>
      </c>
      <c r="F1398" s="41">
        <v>0</v>
      </c>
      <c r="G1398" s="48">
        <v>39913</v>
      </c>
    </row>
    <row r="1399" spans="1:7" x14ac:dyDescent="0.25">
      <c r="A1399" s="48">
        <v>399134619</v>
      </c>
      <c r="B1399" s="41" t="s">
        <v>2649</v>
      </c>
      <c r="C1399" s="41">
        <v>0</v>
      </c>
      <c r="D1399" s="41">
        <v>0</v>
      </c>
      <c r="E1399" s="41">
        <v>0</v>
      </c>
      <c r="F1399" s="41">
        <v>0</v>
      </c>
      <c r="G1399" s="48">
        <v>39913</v>
      </c>
    </row>
    <row r="1400" spans="1:7" x14ac:dyDescent="0.25">
      <c r="A1400" s="48">
        <v>399134621</v>
      </c>
      <c r="B1400" s="41" t="s">
        <v>2651</v>
      </c>
      <c r="C1400" s="41">
        <v>0</v>
      </c>
      <c r="D1400" s="41">
        <v>0</v>
      </c>
      <c r="E1400" s="41">
        <v>0</v>
      </c>
      <c r="F1400" s="41">
        <v>0</v>
      </c>
      <c r="G1400" s="48">
        <v>39913</v>
      </c>
    </row>
    <row r="1401" spans="1:7" x14ac:dyDescent="0.25">
      <c r="A1401" s="48">
        <v>399136010</v>
      </c>
      <c r="B1401" s="41" t="s">
        <v>2653</v>
      </c>
      <c r="C1401" s="41">
        <v>0</v>
      </c>
      <c r="D1401" s="41">
        <v>0</v>
      </c>
      <c r="E1401" s="41">
        <v>0</v>
      </c>
      <c r="F1401" s="41">
        <v>0</v>
      </c>
      <c r="G1401" s="48">
        <v>39913</v>
      </c>
    </row>
    <row r="1402" spans="1:7" x14ac:dyDescent="0.25">
      <c r="A1402" s="48">
        <v>399139060</v>
      </c>
      <c r="B1402" s="41" t="s">
        <v>2655</v>
      </c>
      <c r="C1402" s="41">
        <v>0</v>
      </c>
      <c r="D1402" s="41">
        <v>0</v>
      </c>
      <c r="E1402" s="41">
        <v>0</v>
      </c>
      <c r="F1402" s="41">
        <v>0</v>
      </c>
      <c r="G1402" s="48">
        <v>39913</v>
      </c>
    </row>
    <row r="1403" spans="1:7" x14ac:dyDescent="0.25">
      <c r="A1403" s="48">
        <v>399139065</v>
      </c>
      <c r="B1403" s="41" t="s">
        <v>2657</v>
      </c>
      <c r="C1403" s="41">
        <v>0</v>
      </c>
      <c r="D1403" s="41">
        <v>0</v>
      </c>
      <c r="E1403" s="41">
        <v>0</v>
      </c>
      <c r="F1403" s="41">
        <v>0</v>
      </c>
      <c r="G1403" s="48">
        <v>39913</v>
      </c>
    </row>
    <row r="1404" spans="1:7" x14ac:dyDescent="0.25">
      <c r="A1404" s="48">
        <v>399139361</v>
      </c>
      <c r="B1404" s="41" t="s">
        <v>2659</v>
      </c>
      <c r="C1404" s="41">
        <v>0</v>
      </c>
      <c r="D1404" s="41">
        <v>0</v>
      </c>
      <c r="E1404" s="41">
        <v>0</v>
      </c>
      <c r="F1404" s="41">
        <v>0</v>
      </c>
      <c r="G1404" s="48">
        <v>39913</v>
      </c>
    </row>
    <row r="1405" spans="1:7" x14ac:dyDescent="0.25">
      <c r="A1405" s="48">
        <v>399139800</v>
      </c>
      <c r="B1405" s="41" t="s">
        <v>2661</v>
      </c>
      <c r="C1405" s="41">
        <v>0</v>
      </c>
      <c r="D1405" s="41">
        <v>0</v>
      </c>
      <c r="E1405" s="41">
        <v>0</v>
      </c>
      <c r="F1405" s="41">
        <v>0</v>
      </c>
      <c r="G1405" s="48">
        <v>39913</v>
      </c>
    </row>
    <row r="1406" spans="1:7" x14ac:dyDescent="0.25">
      <c r="A1406" s="48">
        <v>399139802</v>
      </c>
      <c r="B1406" s="41" t="s">
        <v>2663</v>
      </c>
      <c r="C1406" s="41">
        <v>0</v>
      </c>
      <c r="D1406" s="41">
        <v>0</v>
      </c>
      <c r="E1406" s="41">
        <v>0</v>
      </c>
      <c r="F1406" s="41">
        <v>0</v>
      </c>
      <c r="G1406" s="48">
        <v>39913</v>
      </c>
    </row>
    <row r="1407" spans="1:7" x14ac:dyDescent="0.25">
      <c r="A1407" s="48">
        <v>399140100</v>
      </c>
      <c r="B1407" s="41" t="s">
        <v>2665</v>
      </c>
      <c r="C1407" s="41">
        <v>27507.43</v>
      </c>
      <c r="D1407" s="41">
        <v>70900</v>
      </c>
      <c r="E1407" s="41">
        <v>70900</v>
      </c>
      <c r="F1407" s="41">
        <v>-43392.57</v>
      </c>
      <c r="G1407" s="48">
        <v>39914</v>
      </c>
    </row>
    <row r="1408" spans="1:7" x14ac:dyDescent="0.25">
      <c r="A1408" s="48">
        <v>399140101</v>
      </c>
      <c r="B1408" s="41" t="s">
        <v>2667</v>
      </c>
      <c r="C1408" s="41">
        <v>0</v>
      </c>
      <c r="D1408" s="41">
        <v>0</v>
      </c>
      <c r="E1408" s="41">
        <v>0</v>
      </c>
      <c r="F1408" s="41">
        <v>0</v>
      </c>
      <c r="G1408" s="48">
        <v>39914</v>
      </c>
    </row>
    <row r="1409" spans="1:7" x14ac:dyDescent="0.25">
      <c r="A1409" s="48">
        <v>399140102</v>
      </c>
      <c r="B1409" s="41" t="s">
        <v>2669</v>
      </c>
      <c r="C1409" s="41">
        <v>0</v>
      </c>
      <c r="D1409" s="41">
        <v>0</v>
      </c>
      <c r="E1409" s="41">
        <v>0</v>
      </c>
      <c r="F1409" s="41">
        <v>0</v>
      </c>
      <c r="G1409" s="48">
        <v>39914</v>
      </c>
    </row>
    <row r="1410" spans="1:7" x14ac:dyDescent="0.25">
      <c r="A1410" s="48">
        <v>399140103</v>
      </c>
      <c r="B1410" s="41" t="s">
        <v>2787</v>
      </c>
      <c r="C1410" s="41">
        <v>0</v>
      </c>
      <c r="D1410" s="41">
        <v>0</v>
      </c>
      <c r="E1410" s="41">
        <v>0</v>
      </c>
      <c r="F1410" s="41">
        <v>0</v>
      </c>
      <c r="G1410" s="48">
        <v>39914</v>
      </c>
    </row>
    <row r="1411" spans="1:7" x14ac:dyDescent="0.25">
      <c r="A1411" s="48">
        <v>399140120</v>
      </c>
      <c r="B1411" s="41" t="s">
        <v>2671</v>
      </c>
      <c r="C1411" s="41">
        <v>0</v>
      </c>
      <c r="D1411" s="41">
        <v>0</v>
      </c>
      <c r="E1411" s="41">
        <v>0</v>
      </c>
      <c r="F1411" s="41">
        <v>0</v>
      </c>
      <c r="G1411" s="48">
        <v>39914</v>
      </c>
    </row>
    <row r="1412" spans="1:7" x14ac:dyDescent="0.25">
      <c r="A1412" s="48">
        <v>399140700</v>
      </c>
      <c r="B1412" s="41" t="s">
        <v>2673</v>
      </c>
      <c r="C1412" s="41">
        <v>0</v>
      </c>
      <c r="D1412" s="41">
        <v>0</v>
      </c>
      <c r="E1412" s="41">
        <v>0</v>
      </c>
      <c r="F1412" s="41">
        <v>0</v>
      </c>
      <c r="G1412" s="48">
        <v>39914</v>
      </c>
    </row>
    <row r="1413" spans="1:7" x14ac:dyDescent="0.25">
      <c r="A1413" s="48">
        <v>399140930</v>
      </c>
      <c r="B1413" s="41" t="s">
        <v>2675</v>
      </c>
      <c r="C1413" s="41">
        <v>0</v>
      </c>
      <c r="D1413" s="41">
        <v>200</v>
      </c>
      <c r="E1413" s="41">
        <v>200</v>
      </c>
      <c r="F1413" s="41">
        <v>-200</v>
      </c>
      <c r="G1413" s="48">
        <v>39914</v>
      </c>
    </row>
    <row r="1414" spans="1:7" x14ac:dyDescent="0.25">
      <c r="A1414" s="48">
        <v>399142000</v>
      </c>
      <c r="B1414" s="41" t="s">
        <v>2788</v>
      </c>
      <c r="C1414" s="41">
        <v>0</v>
      </c>
      <c r="D1414" s="41">
        <v>0</v>
      </c>
      <c r="E1414" s="41">
        <v>0</v>
      </c>
      <c r="F1414" s="41">
        <v>0</v>
      </c>
      <c r="G1414" s="48">
        <v>39914</v>
      </c>
    </row>
    <row r="1415" spans="1:7" x14ac:dyDescent="0.25">
      <c r="A1415" s="48">
        <v>399142500</v>
      </c>
      <c r="B1415" s="41" t="s">
        <v>2677</v>
      </c>
      <c r="C1415" s="41">
        <v>0</v>
      </c>
      <c r="D1415" s="41">
        <v>0</v>
      </c>
      <c r="E1415" s="41">
        <v>0</v>
      </c>
      <c r="F1415" s="41">
        <v>0</v>
      </c>
      <c r="G1415" s="48">
        <v>39914</v>
      </c>
    </row>
    <row r="1416" spans="1:7" x14ac:dyDescent="0.25">
      <c r="A1416" s="48">
        <v>399142510</v>
      </c>
      <c r="B1416" s="41" t="s">
        <v>2679</v>
      </c>
      <c r="C1416" s="41">
        <v>0</v>
      </c>
      <c r="D1416" s="41">
        <v>0</v>
      </c>
      <c r="E1416" s="41">
        <v>0</v>
      </c>
      <c r="F1416" s="41">
        <v>0</v>
      </c>
      <c r="G1416" s="48">
        <v>39914</v>
      </c>
    </row>
    <row r="1417" spans="1:7" x14ac:dyDescent="0.25">
      <c r="A1417" s="48">
        <v>399144600</v>
      </c>
      <c r="B1417" s="41" t="s">
        <v>2681</v>
      </c>
      <c r="C1417" s="41">
        <v>0</v>
      </c>
      <c r="D1417" s="41">
        <v>0</v>
      </c>
      <c r="E1417" s="41">
        <v>0</v>
      </c>
      <c r="F1417" s="41">
        <v>0</v>
      </c>
      <c r="G1417" s="48">
        <v>39914</v>
      </c>
    </row>
    <row r="1418" spans="1:7" x14ac:dyDescent="0.25">
      <c r="A1418" s="48">
        <v>399144610</v>
      </c>
      <c r="B1418" s="41" t="s">
        <v>2683</v>
      </c>
      <c r="C1418" s="41">
        <v>0</v>
      </c>
      <c r="D1418" s="41">
        <v>0</v>
      </c>
      <c r="E1418" s="41">
        <v>0</v>
      </c>
      <c r="F1418" s="41">
        <v>0</v>
      </c>
      <c r="G1418" s="48">
        <v>39914</v>
      </c>
    </row>
    <row r="1419" spans="1:7" x14ac:dyDescent="0.25">
      <c r="A1419" s="48">
        <v>399144619</v>
      </c>
      <c r="B1419" s="41" t="s">
        <v>2685</v>
      </c>
      <c r="C1419" s="41">
        <v>0</v>
      </c>
      <c r="D1419" s="41">
        <v>0</v>
      </c>
      <c r="E1419" s="41">
        <v>0</v>
      </c>
      <c r="F1419" s="41">
        <v>0</v>
      </c>
      <c r="G1419" s="48">
        <v>39914</v>
      </c>
    </row>
    <row r="1420" spans="1:7" x14ac:dyDescent="0.25">
      <c r="A1420" s="48">
        <v>399149802</v>
      </c>
      <c r="B1420" s="41" t="s">
        <v>2687</v>
      </c>
      <c r="C1420" s="41">
        <v>0</v>
      </c>
      <c r="D1420" s="41">
        <v>0</v>
      </c>
      <c r="E1420" s="41">
        <v>0</v>
      </c>
      <c r="F1420" s="41">
        <v>0</v>
      </c>
      <c r="G1420" s="48">
        <v>39914</v>
      </c>
    </row>
    <row r="1421" spans="1:7" x14ac:dyDescent="0.25">
      <c r="A1421" s="48">
        <v>399150100</v>
      </c>
      <c r="B1421" s="41" t="s">
        <v>2689</v>
      </c>
      <c r="C1421" s="41">
        <v>76879.11</v>
      </c>
      <c r="D1421" s="41">
        <v>194100</v>
      </c>
      <c r="E1421" s="41">
        <v>194100</v>
      </c>
      <c r="F1421" s="41">
        <v>-117220.89</v>
      </c>
      <c r="G1421" s="48">
        <v>39915</v>
      </c>
    </row>
    <row r="1422" spans="1:7" x14ac:dyDescent="0.25">
      <c r="A1422" s="48">
        <v>399150101</v>
      </c>
      <c r="B1422" s="41" t="s">
        <v>2691</v>
      </c>
      <c r="C1422" s="41">
        <v>0</v>
      </c>
      <c r="D1422" s="41">
        <v>0</v>
      </c>
      <c r="E1422" s="41">
        <v>0</v>
      </c>
      <c r="F1422" s="41">
        <v>0</v>
      </c>
      <c r="G1422" s="48">
        <v>39915</v>
      </c>
    </row>
    <row r="1423" spans="1:7" x14ac:dyDescent="0.25">
      <c r="A1423" s="48">
        <v>399150102</v>
      </c>
      <c r="B1423" s="41" t="s">
        <v>2693</v>
      </c>
      <c r="C1423" s="41">
        <v>0</v>
      </c>
      <c r="D1423" s="41">
        <v>0</v>
      </c>
      <c r="E1423" s="41">
        <v>0</v>
      </c>
      <c r="F1423" s="41">
        <v>0</v>
      </c>
      <c r="G1423" s="48">
        <v>39915</v>
      </c>
    </row>
    <row r="1424" spans="1:7" x14ac:dyDescent="0.25">
      <c r="A1424" s="48">
        <v>399150103</v>
      </c>
      <c r="B1424" s="41" t="s">
        <v>2789</v>
      </c>
      <c r="C1424" s="41">
        <v>0</v>
      </c>
      <c r="D1424" s="41">
        <v>0</v>
      </c>
      <c r="E1424" s="41">
        <v>0</v>
      </c>
      <c r="F1424" s="41">
        <v>0</v>
      </c>
      <c r="G1424" s="48">
        <v>39915</v>
      </c>
    </row>
    <row r="1425" spans="1:7" x14ac:dyDescent="0.25">
      <c r="A1425" s="48">
        <v>399150120</v>
      </c>
      <c r="B1425" s="41" t="s">
        <v>2695</v>
      </c>
      <c r="C1425" s="41">
        <v>0</v>
      </c>
      <c r="D1425" s="41">
        <v>0</v>
      </c>
      <c r="E1425" s="41">
        <v>0</v>
      </c>
      <c r="F1425" s="41">
        <v>0</v>
      </c>
      <c r="G1425" s="48">
        <v>39915</v>
      </c>
    </row>
    <row r="1426" spans="1:7" x14ac:dyDescent="0.25">
      <c r="A1426" s="48">
        <v>399150200</v>
      </c>
      <c r="B1426" s="41" t="s">
        <v>2697</v>
      </c>
      <c r="C1426" s="41">
        <v>26250</v>
      </c>
      <c r="D1426" s="41">
        <v>0</v>
      </c>
      <c r="E1426" s="41">
        <v>0</v>
      </c>
      <c r="F1426" s="41">
        <v>26250</v>
      </c>
      <c r="G1426" s="48">
        <v>39915</v>
      </c>
    </row>
    <row r="1427" spans="1:7" x14ac:dyDescent="0.25">
      <c r="A1427" s="48">
        <v>399150800</v>
      </c>
      <c r="B1427" s="41" t="s">
        <v>2699</v>
      </c>
      <c r="C1427" s="41">
        <v>0</v>
      </c>
      <c r="D1427" s="41">
        <v>0</v>
      </c>
      <c r="E1427" s="41">
        <v>0</v>
      </c>
      <c r="F1427" s="41">
        <v>0</v>
      </c>
      <c r="G1427" s="48">
        <v>39915</v>
      </c>
    </row>
    <row r="1428" spans="1:7" x14ac:dyDescent="0.25">
      <c r="A1428" s="48">
        <v>399150930</v>
      </c>
      <c r="B1428" s="41" t="s">
        <v>2701</v>
      </c>
      <c r="C1428" s="41">
        <v>0</v>
      </c>
      <c r="D1428" s="41">
        <v>700</v>
      </c>
      <c r="E1428" s="41">
        <v>700</v>
      </c>
      <c r="F1428" s="41">
        <v>-700</v>
      </c>
      <c r="G1428" s="48">
        <v>39915</v>
      </c>
    </row>
    <row r="1429" spans="1:7" x14ac:dyDescent="0.25">
      <c r="A1429" s="48">
        <v>399152000</v>
      </c>
      <c r="B1429" s="41" t="s">
        <v>2703</v>
      </c>
      <c r="C1429" s="41">
        <v>0</v>
      </c>
      <c r="D1429" s="41">
        <v>0</v>
      </c>
      <c r="E1429" s="41">
        <v>0</v>
      </c>
      <c r="F1429" s="41">
        <v>0</v>
      </c>
      <c r="G1429" s="48">
        <v>39915</v>
      </c>
    </row>
    <row r="1430" spans="1:7" x14ac:dyDescent="0.25">
      <c r="A1430" s="48">
        <v>399152300</v>
      </c>
      <c r="B1430" s="41" t="s">
        <v>2705</v>
      </c>
      <c r="C1430" s="41">
        <v>0</v>
      </c>
      <c r="D1430" s="41">
        <v>0</v>
      </c>
      <c r="E1430" s="41">
        <v>0</v>
      </c>
      <c r="F1430" s="41">
        <v>0</v>
      </c>
      <c r="G1430" s="48">
        <v>39915</v>
      </c>
    </row>
    <row r="1431" spans="1:7" x14ac:dyDescent="0.25">
      <c r="A1431" s="48">
        <v>399152500</v>
      </c>
      <c r="B1431" s="41" t="s">
        <v>2707</v>
      </c>
      <c r="C1431" s="41">
        <v>0</v>
      </c>
      <c r="D1431" s="41">
        <v>300</v>
      </c>
      <c r="E1431" s="41">
        <v>300</v>
      </c>
      <c r="F1431" s="41">
        <v>-300</v>
      </c>
      <c r="G1431" s="48">
        <v>39915</v>
      </c>
    </row>
    <row r="1432" spans="1:7" x14ac:dyDescent="0.25">
      <c r="A1432" s="48">
        <v>399152510</v>
      </c>
      <c r="B1432" s="41" t="s">
        <v>2709</v>
      </c>
      <c r="C1432" s="41">
        <v>0</v>
      </c>
      <c r="D1432" s="41">
        <v>0</v>
      </c>
      <c r="E1432" s="41">
        <v>0</v>
      </c>
      <c r="F1432" s="41">
        <v>0</v>
      </c>
      <c r="G1432" s="48">
        <v>39915</v>
      </c>
    </row>
    <row r="1433" spans="1:7" x14ac:dyDescent="0.25">
      <c r="A1433" s="48">
        <v>399152701</v>
      </c>
      <c r="B1433" s="41" t="s">
        <v>2711</v>
      </c>
      <c r="C1433" s="41">
        <v>0</v>
      </c>
      <c r="D1433" s="41">
        <v>0</v>
      </c>
      <c r="E1433" s="41">
        <v>0</v>
      </c>
      <c r="F1433" s="41">
        <v>0</v>
      </c>
      <c r="G1433" s="48">
        <v>39915</v>
      </c>
    </row>
    <row r="1434" spans="1:7" x14ac:dyDescent="0.25">
      <c r="A1434" s="48">
        <v>399154610</v>
      </c>
      <c r="B1434" s="41" t="s">
        <v>2713</v>
      </c>
      <c r="C1434" s="41">
        <v>0</v>
      </c>
      <c r="D1434" s="41">
        <v>0</v>
      </c>
      <c r="E1434" s="41">
        <v>0</v>
      </c>
      <c r="F1434" s="41">
        <v>0</v>
      </c>
      <c r="G1434" s="48">
        <v>39915</v>
      </c>
    </row>
    <row r="1435" spans="1:7" x14ac:dyDescent="0.25">
      <c r="A1435" s="48">
        <v>399154611</v>
      </c>
      <c r="B1435" s="41" t="s">
        <v>2715</v>
      </c>
      <c r="C1435" s="41">
        <v>0</v>
      </c>
      <c r="D1435" s="41">
        <v>0</v>
      </c>
      <c r="E1435" s="41">
        <v>0</v>
      </c>
      <c r="F1435" s="41">
        <v>0</v>
      </c>
      <c r="G1435" s="48">
        <v>39915</v>
      </c>
    </row>
    <row r="1436" spans="1:7" x14ac:dyDescent="0.25">
      <c r="A1436" s="48">
        <v>399154619</v>
      </c>
      <c r="B1436" s="41" t="s">
        <v>2717</v>
      </c>
      <c r="C1436" s="41">
        <v>0</v>
      </c>
      <c r="D1436" s="41">
        <v>0</v>
      </c>
      <c r="E1436" s="41">
        <v>0</v>
      </c>
      <c r="F1436" s="41">
        <v>0</v>
      </c>
      <c r="G1436" s="48">
        <v>39915</v>
      </c>
    </row>
    <row r="1437" spans="1:7" x14ac:dyDescent="0.25">
      <c r="A1437" s="48">
        <v>399156010</v>
      </c>
      <c r="B1437" s="41" t="s">
        <v>2719</v>
      </c>
      <c r="C1437" s="41">
        <v>0</v>
      </c>
      <c r="D1437" s="41">
        <v>0</v>
      </c>
      <c r="E1437" s="41">
        <v>0</v>
      </c>
      <c r="F1437" s="41">
        <v>0</v>
      </c>
      <c r="G1437" s="48">
        <v>39915</v>
      </c>
    </row>
    <row r="1438" spans="1:7" x14ac:dyDescent="0.25">
      <c r="A1438" s="48">
        <v>399156011</v>
      </c>
      <c r="B1438" s="41" t="s">
        <v>2721</v>
      </c>
      <c r="C1438" s="41">
        <v>0</v>
      </c>
      <c r="D1438" s="41">
        <v>0</v>
      </c>
      <c r="E1438" s="41">
        <v>0</v>
      </c>
      <c r="F1438" s="41">
        <v>0</v>
      </c>
      <c r="G1438" s="48">
        <v>39915</v>
      </c>
    </row>
    <row r="1439" spans="1:7" x14ac:dyDescent="0.25">
      <c r="A1439" s="48">
        <v>399159802</v>
      </c>
      <c r="B1439" s="41" t="s">
        <v>2723</v>
      </c>
      <c r="C1439" s="41">
        <v>0</v>
      </c>
      <c r="D1439" s="41">
        <v>0</v>
      </c>
      <c r="E1439" s="41">
        <v>0</v>
      </c>
      <c r="F1439" s="41">
        <v>0</v>
      </c>
      <c r="G1439" s="48">
        <v>39915</v>
      </c>
    </row>
    <row r="1440" spans="1:7" x14ac:dyDescent="0.25">
      <c r="A1440" s="48">
        <v>399159806</v>
      </c>
      <c r="B1440" s="41" t="s">
        <v>2762</v>
      </c>
      <c r="C1440" s="41">
        <v>0</v>
      </c>
      <c r="D1440" s="41">
        <v>-85500</v>
      </c>
      <c r="E1440" s="41">
        <v>-85500</v>
      </c>
      <c r="F1440" s="41">
        <v>85500</v>
      </c>
      <c r="G1440" s="48">
        <v>39915</v>
      </c>
    </row>
    <row r="1441" spans="1:7" x14ac:dyDescent="0.25">
      <c r="A1441" s="48">
        <v>400010100</v>
      </c>
      <c r="B1441" s="41" t="s">
        <v>3085</v>
      </c>
      <c r="C1441" s="41">
        <v>75907.820000000007</v>
      </c>
      <c r="D1441" s="41">
        <v>208400</v>
      </c>
      <c r="E1441" s="41">
        <v>208400</v>
      </c>
      <c r="F1441" s="41">
        <v>-132492.18</v>
      </c>
      <c r="G1441" s="48">
        <v>40001</v>
      </c>
    </row>
    <row r="1442" spans="1:7" x14ac:dyDescent="0.25">
      <c r="A1442" s="48">
        <v>400010101</v>
      </c>
      <c r="B1442" s="41" t="s">
        <v>3086</v>
      </c>
      <c r="C1442" s="41">
        <v>0</v>
      </c>
      <c r="D1442" s="41">
        <v>0</v>
      </c>
      <c r="E1442" s="41">
        <v>0</v>
      </c>
      <c r="F1442" s="41">
        <v>0</v>
      </c>
      <c r="G1442" s="48">
        <v>40001</v>
      </c>
    </row>
    <row r="1443" spans="1:7" x14ac:dyDescent="0.25">
      <c r="A1443" s="48">
        <v>400010102</v>
      </c>
      <c r="B1443" s="41" t="s">
        <v>3087</v>
      </c>
      <c r="C1443" s="41">
        <v>0</v>
      </c>
      <c r="D1443" s="41">
        <v>0</v>
      </c>
      <c r="E1443" s="41">
        <v>0</v>
      </c>
      <c r="F1443" s="41">
        <v>0</v>
      </c>
      <c r="G1443" s="48">
        <v>40001</v>
      </c>
    </row>
    <row r="1444" spans="1:7" x14ac:dyDescent="0.25">
      <c r="A1444" s="48">
        <v>400010103</v>
      </c>
      <c r="B1444" s="41" t="s">
        <v>3088</v>
      </c>
      <c r="C1444" s="41">
        <v>0</v>
      </c>
      <c r="D1444" s="41">
        <v>0</v>
      </c>
      <c r="E1444" s="41">
        <v>0</v>
      </c>
      <c r="F1444" s="41">
        <v>0</v>
      </c>
      <c r="G1444" s="48">
        <v>40001</v>
      </c>
    </row>
    <row r="1445" spans="1:7" x14ac:dyDescent="0.25">
      <c r="A1445" s="48">
        <v>400010120</v>
      </c>
      <c r="B1445" s="41" t="s">
        <v>3089</v>
      </c>
      <c r="C1445" s="41">
        <v>0</v>
      </c>
      <c r="D1445" s="41">
        <v>0</v>
      </c>
      <c r="E1445" s="41">
        <v>0</v>
      </c>
      <c r="F1445" s="41">
        <v>0</v>
      </c>
      <c r="G1445" s="48">
        <v>40001</v>
      </c>
    </row>
    <row r="1446" spans="1:7" x14ac:dyDescent="0.25">
      <c r="A1446" s="48">
        <v>400010123</v>
      </c>
      <c r="B1446" s="41" t="s">
        <v>3090</v>
      </c>
      <c r="C1446" s="41">
        <v>0</v>
      </c>
      <c r="D1446" s="41">
        <v>0</v>
      </c>
      <c r="E1446" s="41">
        <v>0</v>
      </c>
      <c r="F1446" s="41">
        <v>0</v>
      </c>
      <c r="G1446" s="48">
        <v>40001</v>
      </c>
    </row>
    <row r="1447" spans="1:7" x14ac:dyDescent="0.25">
      <c r="A1447" s="48">
        <v>400010150</v>
      </c>
      <c r="B1447" s="41" t="s">
        <v>3091</v>
      </c>
      <c r="C1447" s="41">
        <v>0</v>
      </c>
      <c r="D1447" s="41">
        <v>0</v>
      </c>
      <c r="E1447" s="41">
        <v>0</v>
      </c>
      <c r="F1447" s="41">
        <v>0</v>
      </c>
      <c r="G1447" s="48">
        <v>40001</v>
      </c>
    </row>
    <row r="1448" spans="1:7" x14ac:dyDescent="0.25">
      <c r="A1448" s="48">
        <v>400010200</v>
      </c>
      <c r="B1448" s="41" t="s">
        <v>3092</v>
      </c>
      <c r="C1448" s="41">
        <v>30712.5</v>
      </c>
      <c r="D1448" s="41">
        <v>0</v>
      </c>
      <c r="E1448" s="41">
        <v>0</v>
      </c>
      <c r="F1448" s="41">
        <v>30712.5</v>
      </c>
      <c r="G1448" s="48">
        <v>40001</v>
      </c>
    </row>
    <row r="1449" spans="1:7" x14ac:dyDescent="0.25">
      <c r="A1449" s="48">
        <v>400010700</v>
      </c>
      <c r="B1449" s="41" t="s">
        <v>3093</v>
      </c>
      <c r="C1449" s="41">
        <v>0</v>
      </c>
      <c r="D1449" s="41">
        <v>0</v>
      </c>
      <c r="E1449" s="41">
        <v>0</v>
      </c>
      <c r="F1449" s="41">
        <v>0</v>
      </c>
      <c r="G1449" s="48">
        <v>40001</v>
      </c>
    </row>
    <row r="1450" spans="1:7" x14ac:dyDescent="0.25">
      <c r="A1450" s="48">
        <v>400010800</v>
      </c>
      <c r="B1450" s="41" t="s">
        <v>3094</v>
      </c>
      <c r="C1450" s="41">
        <v>0</v>
      </c>
      <c r="D1450" s="41">
        <v>0</v>
      </c>
      <c r="E1450" s="41">
        <v>0</v>
      </c>
      <c r="F1450" s="41">
        <v>0</v>
      </c>
      <c r="G1450" s="48">
        <v>40001</v>
      </c>
    </row>
    <row r="1451" spans="1:7" x14ac:dyDescent="0.25">
      <c r="A1451" s="48">
        <v>400010930</v>
      </c>
      <c r="B1451" s="41" t="s">
        <v>3095</v>
      </c>
      <c r="C1451" s="41">
        <v>163.81</v>
      </c>
      <c r="D1451" s="41">
        <v>2200</v>
      </c>
      <c r="E1451" s="41">
        <v>2200</v>
      </c>
      <c r="F1451" s="41">
        <v>-2036.19</v>
      </c>
      <c r="G1451" s="48">
        <v>40001</v>
      </c>
    </row>
    <row r="1452" spans="1:7" x14ac:dyDescent="0.25">
      <c r="A1452" s="48">
        <v>400010981</v>
      </c>
      <c r="B1452" s="41" t="s">
        <v>3096</v>
      </c>
      <c r="C1452" s="41">
        <v>0</v>
      </c>
      <c r="D1452" s="41">
        <v>0</v>
      </c>
      <c r="E1452" s="41">
        <v>0</v>
      </c>
      <c r="F1452" s="41">
        <v>0</v>
      </c>
      <c r="G1452" s="48">
        <v>40001</v>
      </c>
    </row>
    <row r="1453" spans="1:7" x14ac:dyDescent="0.25">
      <c r="A1453" s="48">
        <v>400011600</v>
      </c>
      <c r="B1453" s="41" t="s">
        <v>3097</v>
      </c>
      <c r="C1453" s="41">
        <v>0</v>
      </c>
      <c r="D1453" s="41">
        <v>0</v>
      </c>
      <c r="E1453" s="41">
        <v>0</v>
      </c>
      <c r="F1453" s="41">
        <v>0</v>
      </c>
      <c r="G1453" s="48">
        <v>40001</v>
      </c>
    </row>
    <row r="1454" spans="1:7" x14ac:dyDescent="0.25">
      <c r="A1454" s="48">
        <v>400011700</v>
      </c>
      <c r="B1454" s="41" t="s">
        <v>3098</v>
      </c>
      <c r="C1454" s="41">
        <v>0</v>
      </c>
      <c r="D1454" s="41">
        <v>0</v>
      </c>
      <c r="E1454" s="41">
        <v>0</v>
      </c>
      <c r="F1454" s="41">
        <v>0</v>
      </c>
      <c r="G1454" s="48">
        <v>40001</v>
      </c>
    </row>
    <row r="1455" spans="1:7" x14ac:dyDescent="0.25">
      <c r="A1455" s="48">
        <v>400012004</v>
      </c>
      <c r="B1455" s="41" t="s">
        <v>3099</v>
      </c>
      <c r="C1455" s="41">
        <v>2938</v>
      </c>
      <c r="D1455" s="41">
        <v>3000</v>
      </c>
      <c r="E1455" s="41">
        <v>3000</v>
      </c>
      <c r="F1455" s="41">
        <v>-62</v>
      </c>
      <c r="G1455" s="48">
        <v>40001</v>
      </c>
    </row>
    <row r="1456" spans="1:7" x14ac:dyDescent="0.25">
      <c r="A1456" s="48">
        <v>400012022</v>
      </c>
      <c r="B1456" s="41" t="s">
        <v>3100</v>
      </c>
      <c r="C1456" s="41">
        <v>300</v>
      </c>
      <c r="D1456" s="41">
        <v>1800</v>
      </c>
      <c r="E1456" s="41">
        <v>1800</v>
      </c>
      <c r="F1456" s="41">
        <v>-1500</v>
      </c>
      <c r="G1456" s="48">
        <v>40001</v>
      </c>
    </row>
    <row r="1457" spans="1:7" x14ac:dyDescent="0.25">
      <c r="A1457" s="48">
        <v>400012029</v>
      </c>
      <c r="B1457" s="41" t="s">
        <v>3101</v>
      </c>
      <c r="C1457" s="41">
        <v>0</v>
      </c>
      <c r="D1457" s="41">
        <v>0</v>
      </c>
      <c r="E1457" s="41">
        <v>0</v>
      </c>
      <c r="F1457" s="41">
        <v>0</v>
      </c>
      <c r="G1457" s="48">
        <v>40001</v>
      </c>
    </row>
    <row r="1458" spans="1:7" x14ac:dyDescent="0.25">
      <c r="A1458" s="48">
        <v>400012034</v>
      </c>
      <c r="B1458" s="41" t="s">
        <v>3102</v>
      </c>
      <c r="C1458" s="41">
        <v>50</v>
      </c>
      <c r="D1458" s="41">
        <v>7000</v>
      </c>
      <c r="E1458" s="41">
        <v>7000</v>
      </c>
      <c r="F1458" s="41">
        <v>-6950</v>
      </c>
      <c r="G1458" s="48">
        <v>40001</v>
      </c>
    </row>
    <row r="1459" spans="1:7" x14ac:dyDescent="0.25">
      <c r="A1459" s="48">
        <v>400012412</v>
      </c>
      <c r="B1459" s="41" t="s">
        <v>3103</v>
      </c>
      <c r="C1459" s="41">
        <v>0</v>
      </c>
      <c r="D1459" s="41">
        <v>0</v>
      </c>
      <c r="E1459" s="41">
        <v>0</v>
      </c>
      <c r="F1459" s="41">
        <v>0</v>
      </c>
      <c r="G1459" s="48">
        <v>40001</v>
      </c>
    </row>
    <row r="1460" spans="1:7" x14ac:dyDescent="0.25">
      <c r="A1460" s="48">
        <v>400012414</v>
      </c>
      <c r="B1460" s="41" t="s">
        <v>3104</v>
      </c>
      <c r="C1460" s="41">
        <v>0</v>
      </c>
      <c r="D1460" s="41">
        <v>0</v>
      </c>
      <c r="E1460" s="41">
        <v>0</v>
      </c>
      <c r="F1460" s="41">
        <v>0</v>
      </c>
      <c r="G1460" s="48">
        <v>40001</v>
      </c>
    </row>
    <row r="1461" spans="1:7" x14ac:dyDescent="0.25">
      <c r="A1461" s="48">
        <v>400012422</v>
      </c>
      <c r="B1461" s="41" t="s">
        <v>3105</v>
      </c>
      <c r="C1461" s="41">
        <v>0</v>
      </c>
      <c r="D1461" s="41">
        <v>4000</v>
      </c>
      <c r="E1461" s="41">
        <v>4000</v>
      </c>
      <c r="F1461" s="41">
        <v>-4000</v>
      </c>
      <c r="G1461" s="48">
        <v>40001</v>
      </c>
    </row>
    <row r="1462" spans="1:7" x14ac:dyDescent="0.25">
      <c r="A1462" s="48">
        <v>400012423</v>
      </c>
      <c r="B1462" s="41" t="s">
        <v>3106</v>
      </c>
      <c r="C1462" s="41">
        <v>0</v>
      </c>
      <c r="D1462" s="41">
        <v>7000</v>
      </c>
      <c r="E1462" s="41">
        <v>7000</v>
      </c>
      <c r="F1462" s="41">
        <v>-7000</v>
      </c>
      <c r="G1462" s="48">
        <v>40001</v>
      </c>
    </row>
    <row r="1463" spans="1:7" x14ac:dyDescent="0.25">
      <c r="A1463" s="48">
        <v>400012429</v>
      </c>
      <c r="B1463" s="41" t="s">
        <v>3107</v>
      </c>
      <c r="C1463" s="41">
        <v>0</v>
      </c>
      <c r="D1463" s="41">
        <v>8100</v>
      </c>
      <c r="E1463" s="41">
        <v>8100</v>
      </c>
      <c r="F1463" s="41">
        <v>-8100</v>
      </c>
      <c r="G1463" s="48">
        <v>40001</v>
      </c>
    </row>
    <row r="1464" spans="1:7" x14ac:dyDescent="0.25">
      <c r="A1464" s="48">
        <v>400012432</v>
      </c>
      <c r="B1464" s="41" t="s">
        <v>3108</v>
      </c>
      <c r="C1464" s="41">
        <v>0</v>
      </c>
      <c r="D1464" s="41">
        <v>500</v>
      </c>
      <c r="E1464" s="41">
        <v>500</v>
      </c>
      <c r="F1464" s="41">
        <v>-500</v>
      </c>
      <c r="G1464" s="48">
        <v>40001</v>
      </c>
    </row>
    <row r="1465" spans="1:7" x14ac:dyDescent="0.25">
      <c r="A1465" s="48">
        <v>400012450</v>
      </c>
      <c r="B1465" s="41" t="s">
        <v>3109</v>
      </c>
      <c r="C1465" s="41">
        <v>0</v>
      </c>
      <c r="D1465" s="41">
        <v>0</v>
      </c>
      <c r="E1465" s="41">
        <v>0</v>
      </c>
      <c r="F1465" s="41">
        <v>0</v>
      </c>
      <c r="G1465" s="48">
        <v>40001</v>
      </c>
    </row>
    <row r="1466" spans="1:7" x14ac:dyDescent="0.25">
      <c r="A1466" s="48">
        <v>400012474</v>
      </c>
      <c r="B1466" s="41" t="s">
        <v>3110</v>
      </c>
      <c r="C1466" s="41">
        <v>0</v>
      </c>
      <c r="D1466" s="41">
        <v>0</v>
      </c>
      <c r="E1466" s="41">
        <v>0</v>
      </c>
      <c r="F1466" s="41">
        <v>0</v>
      </c>
      <c r="G1466" s="48">
        <v>40001</v>
      </c>
    </row>
    <row r="1467" spans="1:7" x14ac:dyDescent="0.25">
      <c r="A1467" s="48">
        <v>400012500</v>
      </c>
      <c r="B1467" s="41" t="s">
        <v>3111</v>
      </c>
      <c r="C1467" s="41">
        <v>0</v>
      </c>
      <c r="D1467" s="41">
        <v>0</v>
      </c>
      <c r="E1467" s="41">
        <v>0</v>
      </c>
      <c r="F1467" s="41">
        <v>0</v>
      </c>
      <c r="G1467" s="48">
        <v>40001</v>
      </c>
    </row>
    <row r="1468" spans="1:7" x14ac:dyDescent="0.25">
      <c r="A1468" s="48">
        <v>400012510</v>
      </c>
      <c r="B1468" s="41" t="s">
        <v>3112</v>
      </c>
      <c r="C1468" s="41">
        <v>0</v>
      </c>
      <c r="D1468" s="41">
        <v>0</v>
      </c>
      <c r="E1468" s="41">
        <v>0</v>
      </c>
      <c r="F1468" s="41">
        <v>0</v>
      </c>
      <c r="G1468" s="48">
        <v>40001</v>
      </c>
    </row>
    <row r="1469" spans="1:7" x14ac:dyDescent="0.25">
      <c r="A1469" s="48">
        <v>400012520</v>
      </c>
      <c r="B1469" s="41" t="s">
        <v>3113</v>
      </c>
      <c r="C1469" s="41">
        <v>3834.61</v>
      </c>
      <c r="D1469" s="41">
        <v>15000</v>
      </c>
      <c r="E1469" s="41">
        <v>15000</v>
      </c>
      <c r="F1469" s="41">
        <v>-11165.39</v>
      </c>
      <c r="G1469" s="48">
        <v>40001</v>
      </c>
    </row>
    <row r="1470" spans="1:7" x14ac:dyDescent="0.25">
      <c r="A1470" s="48">
        <v>400012701</v>
      </c>
      <c r="B1470" s="41" t="s">
        <v>3114</v>
      </c>
      <c r="C1470" s="41">
        <v>0</v>
      </c>
      <c r="D1470" s="41">
        <v>0</v>
      </c>
      <c r="E1470" s="41">
        <v>0</v>
      </c>
      <c r="F1470" s="41">
        <v>0</v>
      </c>
      <c r="G1470" s="48">
        <v>40001</v>
      </c>
    </row>
    <row r="1471" spans="1:7" x14ac:dyDescent="0.25">
      <c r="A1471" s="48">
        <v>400012706</v>
      </c>
      <c r="B1471" s="41" t="s">
        <v>3115</v>
      </c>
      <c r="C1471" s="41">
        <v>0</v>
      </c>
      <c r="D1471" s="41">
        <v>0</v>
      </c>
      <c r="E1471" s="41">
        <v>0</v>
      </c>
      <c r="F1471" s="41">
        <v>0</v>
      </c>
      <c r="G1471" s="48">
        <v>40001</v>
      </c>
    </row>
    <row r="1472" spans="1:7" x14ac:dyDescent="0.25">
      <c r="A1472" s="48">
        <v>400014600</v>
      </c>
      <c r="B1472" s="41" t="s">
        <v>3116</v>
      </c>
      <c r="C1472" s="41">
        <v>0</v>
      </c>
      <c r="D1472" s="41">
        <v>0</v>
      </c>
      <c r="E1472" s="41">
        <v>0</v>
      </c>
      <c r="F1472" s="41">
        <v>0</v>
      </c>
      <c r="G1472" s="48">
        <v>40001</v>
      </c>
    </row>
    <row r="1473" spans="1:7" x14ac:dyDescent="0.25">
      <c r="A1473" s="48">
        <v>400014610</v>
      </c>
      <c r="B1473" s="41" t="s">
        <v>3117</v>
      </c>
      <c r="C1473" s="41">
        <v>0</v>
      </c>
      <c r="D1473" s="41">
        <v>0</v>
      </c>
      <c r="E1473" s="41">
        <v>0</v>
      </c>
      <c r="F1473" s="41">
        <v>0</v>
      </c>
      <c r="G1473" s="48">
        <v>40001</v>
      </c>
    </row>
    <row r="1474" spans="1:7" x14ac:dyDescent="0.25">
      <c r="A1474" s="48">
        <v>400014611</v>
      </c>
      <c r="B1474" s="41" t="s">
        <v>3118</v>
      </c>
      <c r="C1474" s="41">
        <v>0</v>
      </c>
      <c r="D1474" s="41">
        <v>0</v>
      </c>
      <c r="E1474" s="41">
        <v>0</v>
      </c>
      <c r="F1474" s="41">
        <v>0</v>
      </c>
      <c r="G1474" s="48">
        <v>40001</v>
      </c>
    </row>
    <row r="1475" spans="1:7" x14ac:dyDescent="0.25">
      <c r="A1475" s="48">
        <v>400014619</v>
      </c>
      <c r="B1475" s="41" t="s">
        <v>3119</v>
      </c>
      <c r="C1475" s="41">
        <v>0</v>
      </c>
      <c r="D1475" s="41">
        <v>0</v>
      </c>
      <c r="E1475" s="41">
        <v>0</v>
      </c>
      <c r="F1475" s="41">
        <v>0</v>
      </c>
      <c r="G1475" s="48">
        <v>40001</v>
      </c>
    </row>
    <row r="1476" spans="1:7" x14ac:dyDescent="0.25">
      <c r="A1476" s="48">
        <v>400015002</v>
      </c>
      <c r="B1476" s="41" t="s">
        <v>3120</v>
      </c>
      <c r="C1476" s="41">
        <v>0</v>
      </c>
      <c r="D1476" s="41">
        <v>0</v>
      </c>
      <c r="E1476" s="41">
        <v>0</v>
      </c>
      <c r="F1476" s="41">
        <v>0</v>
      </c>
      <c r="G1476" s="48">
        <v>40001</v>
      </c>
    </row>
    <row r="1477" spans="1:7" x14ac:dyDescent="0.25">
      <c r="A1477" s="48">
        <v>400015007</v>
      </c>
      <c r="B1477" s="41" t="s">
        <v>3121</v>
      </c>
      <c r="C1477" s="41">
        <v>0</v>
      </c>
      <c r="D1477" s="41">
        <v>0</v>
      </c>
      <c r="E1477" s="41">
        <v>0</v>
      </c>
      <c r="F1477" s="41">
        <v>0</v>
      </c>
      <c r="G1477" s="48">
        <v>40001</v>
      </c>
    </row>
    <row r="1478" spans="1:7" x14ac:dyDescent="0.25">
      <c r="A1478" s="48">
        <v>400015118</v>
      </c>
      <c r="B1478" s="41" t="s">
        <v>3122</v>
      </c>
      <c r="C1478" s="41">
        <v>0</v>
      </c>
      <c r="D1478" s="41">
        <v>0</v>
      </c>
      <c r="E1478" s="41">
        <v>0</v>
      </c>
      <c r="F1478" s="41">
        <v>0</v>
      </c>
      <c r="G1478" s="48">
        <v>40001</v>
      </c>
    </row>
    <row r="1479" spans="1:7" x14ac:dyDescent="0.25">
      <c r="A1479" s="48">
        <v>400015126</v>
      </c>
      <c r="B1479" s="41" t="s">
        <v>3123</v>
      </c>
      <c r="C1479" s="41">
        <v>0</v>
      </c>
      <c r="D1479" s="41">
        <v>0</v>
      </c>
      <c r="E1479" s="41">
        <v>0</v>
      </c>
      <c r="F1479" s="41">
        <v>0</v>
      </c>
      <c r="G1479" s="48">
        <v>40001</v>
      </c>
    </row>
    <row r="1480" spans="1:7" x14ac:dyDescent="0.25">
      <c r="A1480" s="48">
        <v>400015533</v>
      </c>
      <c r="B1480" s="41" t="s">
        <v>3124</v>
      </c>
      <c r="C1480" s="41">
        <v>0</v>
      </c>
      <c r="D1480" s="41">
        <v>0</v>
      </c>
      <c r="E1480" s="41">
        <v>0</v>
      </c>
      <c r="F1480" s="41">
        <v>0</v>
      </c>
      <c r="G1480" s="48">
        <v>40001</v>
      </c>
    </row>
    <row r="1481" spans="1:7" x14ac:dyDescent="0.25">
      <c r="A1481" s="48">
        <v>400016009</v>
      </c>
      <c r="B1481" s="41" t="s">
        <v>3125</v>
      </c>
      <c r="C1481" s="41">
        <v>0</v>
      </c>
      <c r="D1481" s="41">
        <v>0</v>
      </c>
      <c r="E1481" s="41">
        <v>0</v>
      </c>
      <c r="F1481" s="41">
        <v>0</v>
      </c>
      <c r="G1481" s="48">
        <v>40001</v>
      </c>
    </row>
    <row r="1482" spans="1:7" x14ac:dyDescent="0.25">
      <c r="A1482" s="48">
        <v>400016010</v>
      </c>
      <c r="B1482" s="41" t="s">
        <v>3126</v>
      </c>
      <c r="C1482" s="41">
        <v>0</v>
      </c>
      <c r="D1482" s="41">
        <v>0</v>
      </c>
      <c r="E1482" s="41">
        <v>0</v>
      </c>
      <c r="F1482" s="41">
        <v>0</v>
      </c>
      <c r="G1482" s="48">
        <v>40001</v>
      </c>
    </row>
    <row r="1483" spans="1:7" x14ac:dyDescent="0.25">
      <c r="A1483" s="48">
        <v>400016011</v>
      </c>
      <c r="B1483" s="41" t="s">
        <v>3127</v>
      </c>
      <c r="C1483" s="41">
        <v>0</v>
      </c>
      <c r="D1483" s="41">
        <v>0</v>
      </c>
      <c r="E1483" s="41">
        <v>0</v>
      </c>
      <c r="F1483" s="41">
        <v>0</v>
      </c>
      <c r="G1483" s="48">
        <v>40001</v>
      </c>
    </row>
    <row r="1484" spans="1:7" x14ac:dyDescent="0.25">
      <c r="A1484" s="48">
        <v>400016014</v>
      </c>
      <c r="B1484" s="41" t="s">
        <v>3128</v>
      </c>
      <c r="C1484" s="41">
        <v>96</v>
      </c>
      <c r="D1484" s="41">
        <v>0</v>
      </c>
      <c r="E1484" s="41">
        <v>0</v>
      </c>
      <c r="F1484" s="41">
        <v>96</v>
      </c>
      <c r="G1484" s="48">
        <v>40001</v>
      </c>
    </row>
    <row r="1485" spans="1:7" x14ac:dyDescent="0.25">
      <c r="A1485" s="48">
        <v>400019053</v>
      </c>
      <c r="B1485" s="41" t="s">
        <v>3129</v>
      </c>
      <c r="C1485" s="41">
        <v>0</v>
      </c>
      <c r="D1485" s="41">
        <v>0</v>
      </c>
      <c r="E1485" s="41">
        <v>0</v>
      </c>
      <c r="F1485" s="41">
        <v>0</v>
      </c>
      <c r="G1485" s="48">
        <v>40001</v>
      </c>
    </row>
    <row r="1486" spans="1:7" x14ac:dyDescent="0.25">
      <c r="A1486" s="48">
        <v>400019054</v>
      </c>
      <c r="B1486" s="41" t="s">
        <v>3130</v>
      </c>
      <c r="C1486" s="41">
        <v>0</v>
      </c>
      <c r="D1486" s="41">
        <v>0</v>
      </c>
      <c r="E1486" s="41">
        <v>0</v>
      </c>
      <c r="F1486" s="41">
        <v>0</v>
      </c>
      <c r="G1486" s="48">
        <v>40001</v>
      </c>
    </row>
    <row r="1487" spans="1:7" x14ac:dyDescent="0.25">
      <c r="A1487" s="48">
        <v>400019057</v>
      </c>
      <c r="B1487" s="41" t="s">
        <v>3131</v>
      </c>
      <c r="C1487" s="41">
        <v>0</v>
      </c>
      <c r="D1487" s="41">
        <v>0</v>
      </c>
      <c r="E1487" s="41">
        <v>0</v>
      </c>
      <c r="F1487" s="41">
        <v>0</v>
      </c>
      <c r="G1487" s="48">
        <v>40001</v>
      </c>
    </row>
    <row r="1488" spans="1:7" x14ac:dyDescent="0.25">
      <c r="A1488" s="48">
        <v>400019076</v>
      </c>
      <c r="B1488" s="41" t="s">
        <v>3132</v>
      </c>
      <c r="C1488" s="41">
        <v>0</v>
      </c>
      <c r="D1488" s="41">
        <v>0</v>
      </c>
      <c r="E1488" s="41">
        <v>0</v>
      </c>
      <c r="F1488" s="41">
        <v>0</v>
      </c>
      <c r="G1488" s="48">
        <v>40001</v>
      </c>
    </row>
    <row r="1489" spans="1:7" x14ac:dyDescent="0.25">
      <c r="A1489" s="48">
        <v>400019091</v>
      </c>
      <c r="B1489" s="41" t="s">
        <v>3133</v>
      </c>
      <c r="C1489" s="41">
        <v>0</v>
      </c>
      <c r="D1489" s="41">
        <v>0</v>
      </c>
      <c r="E1489" s="41">
        <v>0</v>
      </c>
      <c r="F1489" s="41">
        <v>0</v>
      </c>
      <c r="G1489" s="48">
        <v>40001</v>
      </c>
    </row>
    <row r="1490" spans="1:7" x14ac:dyDescent="0.25">
      <c r="A1490" s="48">
        <v>400019100</v>
      </c>
      <c r="B1490" s="41" t="s">
        <v>3108</v>
      </c>
      <c r="C1490" s="41">
        <v>0</v>
      </c>
      <c r="D1490" s="41">
        <v>-500</v>
      </c>
      <c r="E1490" s="41">
        <v>-500</v>
      </c>
      <c r="F1490" s="41">
        <v>500</v>
      </c>
      <c r="G1490" s="48">
        <v>40001</v>
      </c>
    </row>
    <row r="1491" spans="1:7" x14ac:dyDescent="0.25">
      <c r="A1491" s="48">
        <v>400019105</v>
      </c>
      <c r="B1491" s="41" t="s">
        <v>3134</v>
      </c>
      <c r="C1491" s="41">
        <v>0</v>
      </c>
      <c r="D1491" s="41">
        <v>0</v>
      </c>
      <c r="E1491" s="41">
        <v>0</v>
      </c>
      <c r="F1491" s="41">
        <v>0</v>
      </c>
      <c r="G1491" s="48">
        <v>40001</v>
      </c>
    </row>
    <row r="1492" spans="1:7" x14ac:dyDescent="0.25">
      <c r="A1492" s="48">
        <v>400019200</v>
      </c>
      <c r="B1492" s="41" t="s">
        <v>3135</v>
      </c>
      <c r="C1492" s="41">
        <v>0</v>
      </c>
      <c r="D1492" s="41">
        <v>0</v>
      </c>
      <c r="E1492" s="41">
        <v>0</v>
      </c>
      <c r="F1492" s="41">
        <v>0</v>
      </c>
      <c r="G1492" s="48">
        <v>40001</v>
      </c>
    </row>
    <row r="1493" spans="1:7" x14ac:dyDescent="0.25">
      <c r="A1493" s="48">
        <v>400019201</v>
      </c>
      <c r="B1493" s="41" t="s">
        <v>3136</v>
      </c>
      <c r="C1493" s="41">
        <v>0</v>
      </c>
      <c r="D1493" s="41">
        <v>0</v>
      </c>
      <c r="E1493" s="41">
        <v>0</v>
      </c>
      <c r="F1493" s="41">
        <v>0</v>
      </c>
      <c r="G1493" s="48">
        <v>40001</v>
      </c>
    </row>
    <row r="1494" spans="1:7" x14ac:dyDescent="0.25">
      <c r="A1494" s="48">
        <v>400019206</v>
      </c>
      <c r="B1494" s="41" t="s">
        <v>3137</v>
      </c>
      <c r="C1494" s="41">
        <v>0</v>
      </c>
      <c r="D1494" s="41">
        <v>0</v>
      </c>
      <c r="E1494" s="41">
        <v>0</v>
      </c>
      <c r="F1494" s="41">
        <v>0</v>
      </c>
      <c r="G1494" s="48">
        <v>40001</v>
      </c>
    </row>
    <row r="1495" spans="1:7" x14ac:dyDescent="0.25">
      <c r="A1495" s="48">
        <v>400019214</v>
      </c>
      <c r="B1495" s="41" t="s">
        <v>3138</v>
      </c>
      <c r="C1495" s="41">
        <v>0</v>
      </c>
      <c r="D1495" s="41">
        <v>0</v>
      </c>
      <c r="E1495" s="41">
        <v>0</v>
      </c>
      <c r="F1495" s="41">
        <v>0</v>
      </c>
      <c r="G1495" s="48">
        <v>40001</v>
      </c>
    </row>
    <row r="1496" spans="1:7" x14ac:dyDescent="0.25">
      <c r="A1496" s="48">
        <v>400019352</v>
      </c>
      <c r="B1496" s="41" t="s">
        <v>3139</v>
      </c>
      <c r="C1496" s="41">
        <v>-71236</v>
      </c>
      <c r="D1496" s="41">
        <v>-245800</v>
      </c>
      <c r="E1496" s="41">
        <v>-245800</v>
      </c>
      <c r="F1496" s="41">
        <v>174564</v>
      </c>
      <c r="G1496" s="48">
        <v>40001</v>
      </c>
    </row>
    <row r="1497" spans="1:7" x14ac:dyDescent="0.25">
      <c r="A1497" s="48">
        <v>400019354</v>
      </c>
      <c r="B1497" s="41" t="s">
        <v>3140</v>
      </c>
      <c r="C1497" s="41">
        <v>0</v>
      </c>
      <c r="D1497" s="41">
        <v>0</v>
      </c>
      <c r="E1497" s="41">
        <v>0</v>
      </c>
      <c r="F1497" s="41">
        <v>0</v>
      </c>
      <c r="G1497" s="48">
        <v>40001</v>
      </c>
    </row>
    <row r="1498" spans="1:7" x14ac:dyDescent="0.25">
      <c r="A1498" s="48">
        <v>400019355</v>
      </c>
      <c r="B1498" s="41" t="s">
        <v>3141</v>
      </c>
      <c r="C1498" s="41">
        <v>-116</v>
      </c>
      <c r="D1498" s="41">
        <v>-1500</v>
      </c>
      <c r="E1498" s="41">
        <v>-1500</v>
      </c>
      <c r="F1498" s="41">
        <v>1384</v>
      </c>
      <c r="G1498" s="48">
        <v>40001</v>
      </c>
    </row>
    <row r="1499" spans="1:7" x14ac:dyDescent="0.25">
      <c r="A1499" s="48">
        <v>400019356</v>
      </c>
      <c r="B1499" s="41" t="s">
        <v>3142</v>
      </c>
      <c r="C1499" s="41">
        <v>-40</v>
      </c>
      <c r="D1499" s="41">
        <v>-200</v>
      </c>
      <c r="E1499" s="41">
        <v>-200</v>
      </c>
      <c r="F1499" s="41">
        <v>160</v>
      </c>
      <c r="G1499" s="48">
        <v>40001</v>
      </c>
    </row>
    <row r="1500" spans="1:7" x14ac:dyDescent="0.25">
      <c r="A1500" s="48">
        <v>400019369</v>
      </c>
      <c r="B1500" s="41" t="s">
        <v>3143</v>
      </c>
      <c r="C1500" s="41">
        <v>0</v>
      </c>
      <c r="D1500" s="41">
        <v>-500</v>
      </c>
      <c r="E1500" s="41">
        <v>-500</v>
      </c>
      <c r="F1500" s="41">
        <v>500</v>
      </c>
      <c r="G1500" s="48">
        <v>40001</v>
      </c>
    </row>
    <row r="1501" spans="1:7" x14ac:dyDescent="0.25">
      <c r="A1501" s="48">
        <v>400019395</v>
      </c>
      <c r="B1501" s="41" t="s">
        <v>3144</v>
      </c>
      <c r="C1501" s="41">
        <v>-4838.1499999999996</v>
      </c>
      <c r="D1501" s="41">
        <v>-12500</v>
      </c>
      <c r="E1501" s="41">
        <v>-12500</v>
      </c>
      <c r="F1501" s="41">
        <v>7661.85</v>
      </c>
      <c r="G1501" s="48">
        <v>40001</v>
      </c>
    </row>
    <row r="1502" spans="1:7" x14ac:dyDescent="0.25">
      <c r="A1502" s="48">
        <v>400019609</v>
      </c>
      <c r="B1502" s="41" t="s">
        <v>3145</v>
      </c>
      <c r="C1502" s="41">
        <v>0</v>
      </c>
      <c r="D1502" s="41">
        <v>0</v>
      </c>
      <c r="E1502" s="41">
        <v>0</v>
      </c>
      <c r="F1502" s="41">
        <v>0</v>
      </c>
      <c r="G1502" s="48">
        <v>40001</v>
      </c>
    </row>
    <row r="1503" spans="1:7" x14ac:dyDescent="0.25">
      <c r="A1503" s="48">
        <v>400019805</v>
      </c>
      <c r="B1503" s="41" t="s">
        <v>3146</v>
      </c>
      <c r="C1503" s="41">
        <v>0</v>
      </c>
      <c r="D1503" s="41">
        <v>0</v>
      </c>
      <c r="E1503" s="41">
        <v>0</v>
      </c>
      <c r="F1503" s="41">
        <v>0</v>
      </c>
      <c r="G1503" s="48">
        <v>40001</v>
      </c>
    </row>
    <row r="1504" spans="1:7" x14ac:dyDescent="0.25">
      <c r="A1504" s="48">
        <v>400019846</v>
      </c>
      <c r="B1504" s="41" t="s">
        <v>3147</v>
      </c>
      <c r="C1504" s="41">
        <v>0</v>
      </c>
      <c r="D1504" s="41">
        <v>0</v>
      </c>
      <c r="E1504" s="41">
        <v>0</v>
      </c>
      <c r="F1504" s="41">
        <v>0</v>
      </c>
      <c r="G1504" s="48">
        <v>40001</v>
      </c>
    </row>
    <row r="1505" spans="1:7" x14ac:dyDescent="0.25">
      <c r="A1505" s="48">
        <v>401010100</v>
      </c>
      <c r="B1505" s="41" t="s">
        <v>3148</v>
      </c>
      <c r="C1505" s="41">
        <v>66345.679999999993</v>
      </c>
      <c r="D1505" s="41">
        <v>161900</v>
      </c>
      <c r="E1505" s="41">
        <v>161900</v>
      </c>
      <c r="F1505" s="41">
        <v>-95554.32</v>
      </c>
      <c r="G1505" s="48">
        <v>40101</v>
      </c>
    </row>
    <row r="1506" spans="1:7" x14ac:dyDescent="0.25">
      <c r="A1506" s="48">
        <v>401010101</v>
      </c>
      <c r="B1506" s="41" t="s">
        <v>3149</v>
      </c>
      <c r="C1506" s="41">
        <v>0</v>
      </c>
      <c r="D1506" s="41">
        <v>0</v>
      </c>
      <c r="E1506" s="41">
        <v>0</v>
      </c>
      <c r="F1506" s="41">
        <v>0</v>
      </c>
      <c r="G1506" s="48">
        <v>40101</v>
      </c>
    </row>
    <row r="1507" spans="1:7" x14ac:dyDescent="0.25">
      <c r="A1507" s="48">
        <v>401010102</v>
      </c>
      <c r="B1507" s="41" t="s">
        <v>3150</v>
      </c>
      <c r="C1507" s="41">
        <v>0</v>
      </c>
      <c r="D1507" s="41">
        <v>0</v>
      </c>
      <c r="E1507" s="41">
        <v>0</v>
      </c>
      <c r="F1507" s="41">
        <v>0</v>
      </c>
      <c r="G1507" s="48">
        <v>40101</v>
      </c>
    </row>
    <row r="1508" spans="1:7" x14ac:dyDescent="0.25">
      <c r="A1508" s="48">
        <v>401010103</v>
      </c>
      <c r="B1508" s="41" t="s">
        <v>3151</v>
      </c>
      <c r="C1508" s="41">
        <v>0</v>
      </c>
      <c r="D1508" s="41">
        <v>0</v>
      </c>
      <c r="E1508" s="41">
        <v>0</v>
      </c>
      <c r="F1508" s="41">
        <v>0</v>
      </c>
      <c r="G1508" s="48">
        <v>40101</v>
      </c>
    </row>
    <row r="1509" spans="1:7" x14ac:dyDescent="0.25">
      <c r="A1509" s="48">
        <v>401010120</v>
      </c>
      <c r="B1509" s="41" t="s">
        <v>3152</v>
      </c>
      <c r="C1509" s="41">
        <v>0</v>
      </c>
      <c r="D1509" s="41">
        <v>0</v>
      </c>
      <c r="E1509" s="41">
        <v>0</v>
      </c>
      <c r="F1509" s="41">
        <v>0</v>
      </c>
      <c r="G1509" s="48">
        <v>40101</v>
      </c>
    </row>
    <row r="1510" spans="1:7" x14ac:dyDescent="0.25">
      <c r="A1510" s="48">
        <v>401010150</v>
      </c>
      <c r="B1510" s="41" t="s">
        <v>3153</v>
      </c>
      <c r="C1510" s="41">
        <v>0</v>
      </c>
      <c r="D1510" s="41">
        <v>0</v>
      </c>
      <c r="E1510" s="41">
        <v>0</v>
      </c>
      <c r="F1510" s="41">
        <v>0</v>
      </c>
      <c r="G1510" s="48">
        <v>40101</v>
      </c>
    </row>
    <row r="1511" spans="1:7" x14ac:dyDescent="0.25">
      <c r="A1511" s="48">
        <v>401010700</v>
      </c>
      <c r="B1511" s="41" t="s">
        <v>3154</v>
      </c>
      <c r="C1511" s="41">
        <v>0</v>
      </c>
      <c r="D1511" s="41">
        <v>0</v>
      </c>
      <c r="E1511" s="41">
        <v>0</v>
      </c>
      <c r="F1511" s="41">
        <v>0</v>
      </c>
      <c r="G1511" s="48">
        <v>40101</v>
      </c>
    </row>
    <row r="1512" spans="1:7" x14ac:dyDescent="0.25">
      <c r="A1512" s="48">
        <v>401010800</v>
      </c>
      <c r="B1512" s="41" t="s">
        <v>3155</v>
      </c>
      <c r="C1512" s="41">
        <v>0</v>
      </c>
      <c r="D1512" s="41">
        <v>0</v>
      </c>
      <c r="E1512" s="41">
        <v>0</v>
      </c>
      <c r="F1512" s="41">
        <v>0</v>
      </c>
      <c r="G1512" s="48">
        <v>40101</v>
      </c>
    </row>
    <row r="1513" spans="1:7" x14ac:dyDescent="0.25">
      <c r="A1513" s="48">
        <v>401010930</v>
      </c>
      <c r="B1513" s="41" t="s">
        <v>3156</v>
      </c>
      <c r="C1513" s="41">
        <v>122.6</v>
      </c>
      <c r="D1513" s="41">
        <v>800</v>
      </c>
      <c r="E1513" s="41">
        <v>800</v>
      </c>
      <c r="F1513" s="41">
        <v>-677.4</v>
      </c>
      <c r="G1513" s="48">
        <v>40101</v>
      </c>
    </row>
    <row r="1514" spans="1:7" x14ac:dyDescent="0.25">
      <c r="A1514" s="48">
        <v>401012000</v>
      </c>
      <c r="B1514" s="41" t="s">
        <v>3157</v>
      </c>
      <c r="C1514" s="41">
        <v>0</v>
      </c>
      <c r="D1514" s="41">
        <v>0</v>
      </c>
      <c r="E1514" s="41">
        <v>0</v>
      </c>
      <c r="F1514" s="41">
        <v>0</v>
      </c>
      <c r="G1514" s="48">
        <v>40101</v>
      </c>
    </row>
    <row r="1515" spans="1:7" x14ac:dyDescent="0.25">
      <c r="A1515" s="48">
        <v>401012412</v>
      </c>
      <c r="B1515" s="41" t="s">
        <v>3158</v>
      </c>
      <c r="C1515" s="41">
        <v>0</v>
      </c>
      <c r="D1515" s="41">
        <v>0</v>
      </c>
      <c r="E1515" s="41">
        <v>0</v>
      </c>
      <c r="F1515" s="41">
        <v>0</v>
      </c>
      <c r="G1515" s="48">
        <v>40101</v>
      </c>
    </row>
    <row r="1516" spans="1:7" x14ac:dyDescent="0.25">
      <c r="A1516" s="48">
        <v>401012423</v>
      </c>
      <c r="B1516" s="41" t="s">
        <v>3159</v>
      </c>
      <c r="C1516" s="41">
        <v>0</v>
      </c>
      <c r="D1516" s="41">
        <v>0</v>
      </c>
      <c r="E1516" s="41">
        <v>0</v>
      </c>
      <c r="F1516" s="41">
        <v>0</v>
      </c>
      <c r="G1516" s="48">
        <v>40101</v>
      </c>
    </row>
    <row r="1517" spans="1:7" x14ac:dyDescent="0.25">
      <c r="A1517" s="48">
        <v>401012424</v>
      </c>
      <c r="B1517" s="41" t="s">
        <v>3160</v>
      </c>
      <c r="C1517" s="41">
        <v>12626</v>
      </c>
      <c r="D1517" s="41">
        <v>12500</v>
      </c>
      <c r="E1517" s="41">
        <v>12500</v>
      </c>
      <c r="F1517" s="41">
        <v>126</v>
      </c>
      <c r="G1517" s="48">
        <v>40101</v>
      </c>
    </row>
    <row r="1518" spans="1:7" x14ac:dyDescent="0.25">
      <c r="A1518" s="48">
        <v>401012429</v>
      </c>
      <c r="B1518" s="41" t="s">
        <v>3161</v>
      </c>
      <c r="C1518" s="41">
        <v>0</v>
      </c>
      <c r="D1518" s="41">
        <v>0</v>
      </c>
      <c r="E1518" s="41">
        <v>0</v>
      </c>
      <c r="F1518" s="41">
        <v>0</v>
      </c>
      <c r="G1518" s="48">
        <v>40101</v>
      </c>
    </row>
    <row r="1519" spans="1:7" x14ac:dyDescent="0.25">
      <c r="A1519" s="48">
        <v>401012435</v>
      </c>
      <c r="B1519" s="41" t="s">
        <v>3162</v>
      </c>
      <c r="C1519" s="41">
        <v>0</v>
      </c>
      <c r="D1519" s="41">
        <v>0</v>
      </c>
      <c r="E1519" s="41">
        <v>0</v>
      </c>
      <c r="F1519" s="41">
        <v>0</v>
      </c>
      <c r="G1519" s="48">
        <v>40101</v>
      </c>
    </row>
    <row r="1520" spans="1:7" x14ac:dyDescent="0.25">
      <c r="A1520" s="48">
        <v>401012481</v>
      </c>
      <c r="B1520" s="41" t="s">
        <v>3163</v>
      </c>
      <c r="C1520" s="41">
        <v>0</v>
      </c>
      <c r="D1520" s="41">
        <v>0</v>
      </c>
      <c r="E1520" s="41">
        <v>0</v>
      </c>
      <c r="F1520" s="41">
        <v>0</v>
      </c>
      <c r="G1520" s="48">
        <v>40101</v>
      </c>
    </row>
    <row r="1521" spans="1:7" x14ac:dyDescent="0.25">
      <c r="A1521" s="48">
        <v>401012500</v>
      </c>
      <c r="B1521" s="41" t="s">
        <v>3164</v>
      </c>
      <c r="C1521" s="41">
        <v>0</v>
      </c>
      <c r="D1521" s="41">
        <v>0</v>
      </c>
      <c r="E1521" s="41">
        <v>0</v>
      </c>
      <c r="F1521" s="41">
        <v>0</v>
      </c>
      <c r="G1521" s="48">
        <v>40101</v>
      </c>
    </row>
    <row r="1522" spans="1:7" x14ac:dyDescent="0.25">
      <c r="A1522" s="48">
        <v>401012510</v>
      </c>
      <c r="B1522" s="41" t="s">
        <v>3165</v>
      </c>
      <c r="C1522" s="41">
        <v>0</v>
      </c>
      <c r="D1522" s="41">
        <v>0</v>
      </c>
      <c r="E1522" s="41">
        <v>0</v>
      </c>
      <c r="F1522" s="41">
        <v>0</v>
      </c>
      <c r="G1522" s="48">
        <v>40101</v>
      </c>
    </row>
    <row r="1523" spans="1:7" x14ac:dyDescent="0.25">
      <c r="A1523" s="48">
        <v>401012519</v>
      </c>
      <c r="B1523" s="41" t="s">
        <v>3166</v>
      </c>
      <c r="C1523" s="41">
        <v>0</v>
      </c>
      <c r="D1523" s="41">
        <v>0</v>
      </c>
      <c r="E1523" s="41">
        <v>0</v>
      </c>
      <c r="F1523" s="41">
        <v>0</v>
      </c>
      <c r="G1523" s="48">
        <v>40101</v>
      </c>
    </row>
    <row r="1524" spans="1:7" x14ac:dyDescent="0.25">
      <c r="A1524" s="48">
        <v>401012520</v>
      </c>
      <c r="B1524" s="41" t="s">
        <v>3167</v>
      </c>
      <c r="C1524" s="41">
        <v>0</v>
      </c>
      <c r="D1524" s="41">
        <v>0</v>
      </c>
      <c r="E1524" s="41">
        <v>0</v>
      </c>
      <c r="F1524" s="41">
        <v>0</v>
      </c>
      <c r="G1524" s="48">
        <v>40101</v>
      </c>
    </row>
    <row r="1525" spans="1:7" x14ac:dyDescent="0.25">
      <c r="A1525" s="48">
        <v>401012524</v>
      </c>
      <c r="B1525" s="41" t="s">
        <v>3168</v>
      </c>
      <c r="C1525" s="41">
        <v>0</v>
      </c>
      <c r="D1525" s="41">
        <v>0</v>
      </c>
      <c r="E1525" s="41">
        <v>0</v>
      </c>
      <c r="F1525" s="41">
        <v>0</v>
      </c>
      <c r="G1525" s="48">
        <v>40101</v>
      </c>
    </row>
    <row r="1526" spans="1:7" x14ac:dyDescent="0.25">
      <c r="A1526" s="48">
        <v>401012706</v>
      </c>
      <c r="B1526" s="41" t="s">
        <v>3169</v>
      </c>
      <c r="C1526" s="41">
        <v>0</v>
      </c>
      <c r="D1526" s="41">
        <v>0</v>
      </c>
      <c r="E1526" s="41">
        <v>0</v>
      </c>
      <c r="F1526" s="41">
        <v>0</v>
      </c>
      <c r="G1526" s="48">
        <v>40101</v>
      </c>
    </row>
    <row r="1527" spans="1:7" x14ac:dyDescent="0.25">
      <c r="A1527" s="48">
        <v>401012921</v>
      </c>
      <c r="B1527" s="41" t="s">
        <v>3170</v>
      </c>
      <c r="C1527" s="41">
        <v>0</v>
      </c>
      <c r="D1527" s="41">
        <v>0</v>
      </c>
      <c r="E1527" s="41">
        <v>0</v>
      </c>
      <c r="F1527" s="41">
        <v>0</v>
      </c>
      <c r="G1527" s="48">
        <v>40101</v>
      </c>
    </row>
    <row r="1528" spans="1:7" x14ac:dyDescent="0.25">
      <c r="A1528" s="48">
        <v>401014600</v>
      </c>
      <c r="B1528" s="41" t="s">
        <v>3171</v>
      </c>
      <c r="C1528" s="41">
        <v>0</v>
      </c>
      <c r="D1528" s="41">
        <v>0</v>
      </c>
      <c r="E1528" s="41">
        <v>0</v>
      </c>
      <c r="F1528" s="41">
        <v>0</v>
      </c>
      <c r="G1528" s="48">
        <v>40101</v>
      </c>
    </row>
    <row r="1529" spans="1:7" x14ac:dyDescent="0.25">
      <c r="A1529" s="48">
        <v>401014610</v>
      </c>
      <c r="B1529" s="41" t="s">
        <v>3172</v>
      </c>
      <c r="C1529" s="41">
        <v>0</v>
      </c>
      <c r="D1529" s="41">
        <v>0</v>
      </c>
      <c r="E1529" s="41">
        <v>0</v>
      </c>
      <c r="F1529" s="41">
        <v>0</v>
      </c>
      <c r="G1529" s="48">
        <v>40101</v>
      </c>
    </row>
    <row r="1530" spans="1:7" x14ac:dyDescent="0.25">
      <c r="A1530" s="48">
        <v>401014611</v>
      </c>
      <c r="B1530" s="41" t="s">
        <v>3173</v>
      </c>
      <c r="C1530" s="41">
        <v>0</v>
      </c>
      <c r="D1530" s="41">
        <v>0</v>
      </c>
      <c r="E1530" s="41">
        <v>0</v>
      </c>
      <c r="F1530" s="41">
        <v>0</v>
      </c>
      <c r="G1530" s="48">
        <v>40101</v>
      </c>
    </row>
    <row r="1531" spans="1:7" x14ac:dyDescent="0.25">
      <c r="A1531" s="48">
        <v>401014618</v>
      </c>
      <c r="B1531" s="41" t="s">
        <v>3174</v>
      </c>
      <c r="C1531" s="41">
        <v>0</v>
      </c>
      <c r="D1531" s="41">
        <v>0</v>
      </c>
      <c r="E1531" s="41">
        <v>0</v>
      </c>
      <c r="F1531" s="41">
        <v>0</v>
      </c>
      <c r="G1531" s="48">
        <v>40101</v>
      </c>
    </row>
    <row r="1532" spans="1:7" x14ac:dyDescent="0.25">
      <c r="A1532" s="48">
        <v>401014619</v>
      </c>
      <c r="B1532" s="41" t="s">
        <v>3175</v>
      </c>
      <c r="C1532" s="41">
        <v>0</v>
      </c>
      <c r="D1532" s="41">
        <v>0</v>
      </c>
      <c r="E1532" s="41">
        <v>0</v>
      </c>
      <c r="F1532" s="41">
        <v>0</v>
      </c>
      <c r="G1532" s="48">
        <v>40101</v>
      </c>
    </row>
    <row r="1533" spans="1:7" x14ac:dyDescent="0.25">
      <c r="A1533" s="48">
        <v>401015008</v>
      </c>
      <c r="B1533" s="41" t="s">
        <v>3176</v>
      </c>
      <c r="C1533" s="41">
        <v>0</v>
      </c>
      <c r="D1533" s="41">
        <v>0</v>
      </c>
      <c r="E1533" s="41">
        <v>0</v>
      </c>
      <c r="F1533" s="41">
        <v>0</v>
      </c>
      <c r="G1533" s="48">
        <v>40101</v>
      </c>
    </row>
    <row r="1534" spans="1:7" x14ac:dyDescent="0.25">
      <c r="A1534" s="48">
        <v>401015117</v>
      </c>
      <c r="B1534" s="41" t="s">
        <v>3177</v>
      </c>
      <c r="C1534" s="41">
        <v>0</v>
      </c>
      <c r="D1534" s="41">
        <v>0</v>
      </c>
      <c r="E1534" s="41">
        <v>0</v>
      </c>
      <c r="F1534" s="41">
        <v>0</v>
      </c>
      <c r="G1534" s="48">
        <v>40101</v>
      </c>
    </row>
    <row r="1535" spans="1:7" x14ac:dyDescent="0.25">
      <c r="A1535" s="48">
        <v>401015124</v>
      </c>
      <c r="B1535" s="41" t="s">
        <v>3178</v>
      </c>
      <c r="C1535" s="41">
        <v>0</v>
      </c>
      <c r="D1535" s="41">
        <v>0</v>
      </c>
      <c r="E1535" s="41">
        <v>0</v>
      </c>
      <c r="F1535" s="41">
        <v>0</v>
      </c>
      <c r="G1535" s="48">
        <v>40101</v>
      </c>
    </row>
    <row r="1536" spans="1:7" x14ac:dyDescent="0.25">
      <c r="A1536" s="48">
        <v>401015152</v>
      </c>
      <c r="B1536" s="41" t="s">
        <v>3179</v>
      </c>
      <c r="C1536" s="41">
        <v>0</v>
      </c>
      <c r="D1536" s="41">
        <v>0</v>
      </c>
      <c r="E1536" s="41">
        <v>0</v>
      </c>
      <c r="F1536" s="41">
        <v>0</v>
      </c>
      <c r="G1536" s="48">
        <v>40101</v>
      </c>
    </row>
    <row r="1537" spans="1:7" x14ac:dyDescent="0.25">
      <c r="A1537" s="48">
        <v>401015166</v>
      </c>
      <c r="B1537" s="41" t="s">
        <v>3180</v>
      </c>
      <c r="C1537" s="41">
        <v>0</v>
      </c>
      <c r="D1537" s="41">
        <v>0</v>
      </c>
      <c r="E1537" s="41">
        <v>0</v>
      </c>
      <c r="F1537" s="41">
        <v>0</v>
      </c>
      <c r="G1537" s="48">
        <v>40101</v>
      </c>
    </row>
    <row r="1538" spans="1:7" x14ac:dyDescent="0.25">
      <c r="A1538" s="48">
        <v>401015168</v>
      </c>
      <c r="B1538" s="41" t="s">
        <v>3181</v>
      </c>
      <c r="C1538" s="41">
        <v>0</v>
      </c>
      <c r="D1538" s="41">
        <v>0</v>
      </c>
      <c r="E1538" s="41">
        <v>0</v>
      </c>
      <c r="F1538" s="41">
        <v>0</v>
      </c>
      <c r="G1538" s="48">
        <v>40101</v>
      </c>
    </row>
    <row r="1539" spans="1:7" x14ac:dyDescent="0.25">
      <c r="A1539" s="48">
        <v>401015169</v>
      </c>
      <c r="B1539" s="41" t="s">
        <v>3182</v>
      </c>
      <c r="C1539" s="41">
        <v>0</v>
      </c>
      <c r="D1539" s="41">
        <v>0</v>
      </c>
      <c r="E1539" s="41">
        <v>0</v>
      </c>
      <c r="F1539" s="41">
        <v>0</v>
      </c>
      <c r="G1539" s="48">
        <v>40101</v>
      </c>
    </row>
    <row r="1540" spans="1:7" x14ac:dyDescent="0.25">
      <c r="A1540" s="48">
        <v>401015170</v>
      </c>
      <c r="B1540" s="41" t="s">
        <v>3183</v>
      </c>
      <c r="C1540" s="41">
        <v>0</v>
      </c>
      <c r="D1540" s="41">
        <v>1500</v>
      </c>
      <c r="E1540" s="41">
        <v>1500</v>
      </c>
      <c r="F1540" s="41">
        <v>-1500</v>
      </c>
      <c r="G1540" s="48">
        <v>40101</v>
      </c>
    </row>
    <row r="1541" spans="1:7" x14ac:dyDescent="0.25">
      <c r="A1541" s="48">
        <v>401015171</v>
      </c>
      <c r="B1541" s="41" t="s">
        <v>3184</v>
      </c>
      <c r="C1541" s="41">
        <v>0</v>
      </c>
      <c r="D1541" s="41">
        <v>0</v>
      </c>
      <c r="E1541" s="41">
        <v>0</v>
      </c>
      <c r="F1541" s="41">
        <v>0</v>
      </c>
      <c r="G1541" s="48">
        <v>40101</v>
      </c>
    </row>
    <row r="1542" spans="1:7" x14ac:dyDescent="0.25">
      <c r="A1542" s="48">
        <v>401015172</v>
      </c>
      <c r="B1542" s="41" t="s">
        <v>3185</v>
      </c>
      <c r="C1542" s="41">
        <v>0</v>
      </c>
      <c r="D1542" s="41">
        <v>0</v>
      </c>
      <c r="E1542" s="41">
        <v>0</v>
      </c>
      <c r="F1542" s="41">
        <v>0</v>
      </c>
      <c r="G1542" s="48">
        <v>40101</v>
      </c>
    </row>
    <row r="1543" spans="1:7" x14ac:dyDescent="0.25">
      <c r="A1543" s="48">
        <v>401015173</v>
      </c>
      <c r="B1543" s="41" t="s">
        <v>3186</v>
      </c>
      <c r="C1543" s="41">
        <v>0</v>
      </c>
      <c r="D1543" s="41">
        <v>0</v>
      </c>
      <c r="E1543" s="41">
        <v>0</v>
      </c>
      <c r="F1543" s="41">
        <v>0</v>
      </c>
      <c r="G1543" s="48">
        <v>40101</v>
      </c>
    </row>
    <row r="1544" spans="1:7" x14ac:dyDescent="0.25">
      <c r="A1544" s="48">
        <v>401015174</v>
      </c>
      <c r="B1544" s="41" t="s">
        <v>3187</v>
      </c>
      <c r="C1544" s="41">
        <v>0</v>
      </c>
      <c r="D1544" s="41">
        <v>0</v>
      </c>
      <c r="E1544" s="41">
        <v>0</v>
      </c>
      <c r="F1544" s="41">
        <v>0</v>
      </c>
      <c r="G1544" s="48">
        <v>40101</v>
      </c>
    </row>
    <row r="1545" spans="1:7" x14ac:dyDescent="0.25">
      <c r="A1545" s="48">
        <v>401015175</v>
      </c>
      <c r="B1545" s="41" t="s">
        <v>3188</v>
      </c>
      <c r="C1545" s="41">
        <v>0</v>
      </c>
      <c r="D1545" s="41">
        <v>0</v>
      </c>
      <c r="E1545" s="41">
        <v>0</v>
      </c>
      <c r="F1545" s="41">
        <v>0</v>
      </c>
      <c r="G1545" s="48">
        <v>40101</v>
      </c>
    </row>
    <row r="1546" spans="1:7" x14ac:dyDescent="0.25">
      <c r="A1546" s="48">
        <v>401015176</v>
      </c>
      <c r="B1546" s="41" t="s">
        <v>3189</v>
      </c>
      <c r="C1546" s="41">
        <v>0</v>
      </c>
      <c r="D1546" s="41">
        <v>126390</v>
      </c>
      <c r="E1546" s="41">
        <v>90000</v>
      </c>
      <c r="F1546" s="41">
        <v>-90000</v>
      </c>
      <c r="G1546" s="48">
        <v>40101</v>
      </c>
    </row>
    <row r="1547" spans="1:7" x14ac:dyDescent="0.25">
      <c r="A1547" s="48">
        <v>401015185</v>
      </c>
      <c r="B1547" s="41" t="s">
        <v>3190</v>
      </c>
      <c r="C1547" s="41">
        <v>2310</v>
      </c>
      <c r="D1547" s="41">
        <v>11000</v>
      </c>
      <c r="E1547" s="41">
        <v>11000</v>
      </c>
      <c r="F1547" s="41">
        <v>-8690</v>
      </c>
      <c r="G1547" s="48">
        <v>40101</v>
      </c>
    </row>
    <row r="1548" spans="1:7" x14ac:dyDescent="0.25">
      <c r="A1548" s="48">
        <v>401015186</v>
      </c>
      <c r="B1548" s="41" t="s">
        <v>3191</v>
      </c>
      <c r="C1548" s="41">
        <v>0</v>
      </c>
      <c r="D1548" s="41">
        <v>0</v>
      </c>
      <c r="E1548" s="41">
        <v>0</v>
      </c>
      <c r="F1548" s="41">
        <v>0</v>
      </c>
      <c r="G1548" s="48">
        <v>40101</v>
      </c>
    </row>
    <row r="1549" spans="1:7" x14ac:dyDescent="0.25">
      <c r="A1549" s="48">
        <v>401015187</v>
      </c>
      <c r="B1549" s="41" t="s">
        <v>3192</v>
      </c>
      <c r="C1549" s="41">
        <v>0</v>
      </c>
      <c r="D1549" s="41">
        <v>0</v>
      </c>
      <c r="E1549" s="41">
        <v>0</v>
      </c>
      <c r="F1549" s="41">
        <v>0</v>
      </c>
      <c r="G1549" s="48">
        <v>40101</v>
      </c>
    </row>
    <row r="1550" spans="1:7" x14ac:dyDescent="0.25">
      <c r="A1550" s="48">
        <v>401015196</v>
      </c>
      <c r="B1550" s="41" t="s">
        <v>3193</v>
      </c>
      <c r="C1550" s="41">
        <v>0</v>
      </c>
      <c r="D1550" s="41">
        <v>0</v>
      </c>
      <c r="E1550" s="41">
        <v>0</v>
      </c>
      <c r="F1550" s="41">
        <v>0</v>
      </c>
      <c r="G1550" s="48">
        <v>40101</v>
      </c>
    </row>
    <row r="1551" spans="1:7" x14ac:dyDescent="0.25">
      <c r="A1551" s="48">
        <v>401015197</v>
      </c>
      <c r="B1551" s="41" t="s">
        <v>3194</v>
      </c>
      <c r="C1551" s="41">
        <v>0</v>
      </c>
      <c r="D1551" s="41">
        <v>0</v>
      </c>
      <c r="E1551" s="41">
        <v>0</v>
      </c>
      <c r="F1551" s="41">
        <v>0</v>
      </c>
      <c r="G1551" s="48">
        <v>40101</v>
      </c>
    </row>
    <row r="1552" spans="1:7" x14ac:dyDescent="0.25">
      <c r="A1552" s="48">
        <v>401015198</v>
      </c>
      <c r="B1552" s="41" t="s">
        <v>3195</v>
      </c>
      <c r="C1552" s="41">
        <v>0</v>
      </c>
      <c r="D1552" s="41">
        <v>0</v>
      </c>
      <c r="E1552" s="41">
        <v>0</v>
      </c>
      <c r="F1552" s="41">
        <v>0</v>
      </c>
      <c r="G1552" s="48">
        <v>40101</v>
      </c>
    </row>
    <row r="1553" spans="1:7" x14ac:dyDescent="0.25">
      <c r="A1553" s="48">
        <v>401015199</v>
      </c>
      <c r="B1553" s="41" t="s">
        <v>3196</v>
      </c>
      <c r="C1553" s="41">
        <v>0</v>
      </c>
      <c r="D1553" s="41">
        <v>0</v>
      </c>
      <c r="E1553" s="41">
        <v>0</v>
      </c>
      <c r="F1553" s="41">
        <v>0</v>
      </c>
      <c r="G1553" s="48">
        <v>40101</v>
      </c>
    </row>
    <row r="1554" spans="1:7" x14ac:dyDescent="0.25">
      <c r="A1554" s="48">
        <v>401015510</v>
      </c>
      <c r="B1554" s="41" t="s">
        <v>3197</v>
      </c>
      <c r="C1554" s="41">
        <v>0</v>
      </c>
      <c r="D1554" s="41">
        <v>0</v>
      </c>
      <c r="E1554" s="41">
        <v>0</v>
      </c>
      <c r="F1554" s="41">
        <v>0</v>
      </c>
      <c r="G1554" s="48">
        <v>40101</v>
      </c>
    </row>
    <row r="1555" spans="1:7" x14ac:dyDescent="0.25">
      <c r="A1555" s="48">
        <v>401015511</v>
      </c>
      <c r="B1555" s="41" t="s">
        <v>3198</v>
      </c>
      <c r="C1555" s="41">
        <v>14400</v>
      </c>
      <c r="D1555" s="41">
        <v>14400</v>
      </c>
      <c r="E1555" s="41">
        <v>14400</v>
      </c>
      <c r="F1555" s="41">
        <v>0</v>
      </c>
      <c r="G1555" s="48">
        <v>40101</v>
      </c>
    </row>
    <row r="1556" spans="1:7" x14ac:dyDescent="0.25">
      <c r="A1556" s="48">
        <v>401015519</v>
      </c>
      <c r="B1556" s="41" t="s">
        <v>3199</v>
      </c>
      <c r="C1556" s="41">
        <v>0</v>
      </c>
      <c r="D1556" s="41">
        <v>0</v>
      </c>
      <c r="E1556" s="41">
        <v>0</v>
      </c>
      <c r="F1556" s="41">
        <v>0</v>
      </c>
      <c r="G1556" s="48">
        <v>40101</v>
      </c>
    </row>
    <row r="1557" spans="1:7" x14ac:dyDescent="0.25">
      <c r="A1557" s="48">
        <v>401015520</v>
      </c>
      <c r="B1557" s="41" t="s">
        <v>3200</v>
      </c>
      <c r="C1557" s="41">
        <v>0</v>
      </c>
      <c r="D1557" s="41">
        <v>0</v>
      </c>
      <c r="E1557" s="41">
        <v>0</v>
      </c>
      <c r="F1557" s="41">
        <v>0</v>
      </c>
      <c r="G1557" s="48">
        <v>40101</v>
      </c>
    </row>
    <row r="1558" spans="1:7" x14ac:dyDescent="0.25">
      <c r="A1558" s="48">
        <v>401015531</v>
      </c>
      <c r="B1558" s="41" t="s">
        <v>3201</v>
      </c>
      <c r="C1558" s="41">
        <v>0</v>
      </c>
      <c r="D1558" s="41">
        <v>0</v>
      </c>
      <c r="E1558" s="41">
        <v>0</v>
      </c>
      <c r="F1558" s="41">
        <v>0</v>
      </c>
      <c r="G1558" s="48">
        <v>40101</v>
      </c>
    </row>
    <row r="1559" spans="1:7" x14ac:dyDescent="0.25">
      <c r="A1559" s="48">
        <v>401015536</v>
      </c>
      <c r="B1559" s="41" t="s">
        <v>3202</v>
      </c>
      <c r="C1559" s="41">
        <v>0</v>
      </c>
      <c r="D1559" s="41">
        <v>20000</v>
      </c>
      <c r="E1559" s="41">
        <v>20000</v>
      </c>
      <c r="F1559" s="41">
        <v>-20000</v>
      </c>
      <c r="G1559" s="48">
        <v>40101</v>
      </c>
    </row>
    <row r="1560" spans="1:7" x14ac:dyDescent="0.25">
      <c r="A1560" s="48">
        <v>401015538</v>
      </c>
      <c r="B1560" s="41" t="s">
        <v>3203</v>
      </c>
      <c r="C1560" s="41">
        <v>0</v>
      </c>
      <c r="D1560" s="41">
        <v>0</v>
      </c>
      <c r="E1560" s="41">
        <v>0</v>
      </c>
      <c r="F1560" s="41">
        <v>0</v>
      </c>
      <c r="G1560" s="48">
        <v>40101</v>
      </c>
    </row>
    <row r="1561" spans="1:7" x14ac:dyDescent="0.25">
      <c r="A1561" s="48">
        <v>401015570</v>
      </c>
      <c r="B1561" s="41" t="s">
        <v>3204</v>
      </c>
      <c r="C1561" s="41">
        <v>0</v>
      </c>
      <c r="D1561" s="41">
        <v>0</v>
      </c>
      <c r="E1561" s="41">
        <v>0</v>
      </c>
      <c r="F1561" s="41">
        <v>0</v>
      </c>
      <c r="G1561" s="48">
        <v>40101</v>
      </c>
    </row>
    <row r="1562" spans="1:7" x14ac:dyDescent="0.25">
      <c r="A1562" s="48">
        <v>401016010</v>
      </c>
      <c r="B1562" s="41" t="s">
        <v>3205</v>
      </c>
      <c r="C1562" s="41">
        <v>0</v>
      </c>
      <c r="D1562" s="41">
        <v>0</v>
      </c>
      <c r="E1562" s="41">
        <v>0</v>
      </c>
      <c r="F1562" s="41">
        <v>0</v>
      </c>
      <c r="G1562" s="48">
        <v>40101</v>
      </c>
    </row>
    <row r="1563" spans="1:7" x14ac:dyDescent="0.25">
      <c r="A1563" s="48">
        <v>401019051</v>
      </c>
      <c r="B1563" s="41" t="s">
        <v>3206</v>
      </c>
      <c r="C1563" s="41">
        <v>0</v>
      </c>
      <c r="D1563" s="41">
        <v>0</v>
      </c>
      <c r="E1563" s="41">
        <v>0</v>
      </c>
      <c r="F1563" s="41">
        <v>0</v>
      </c>
      <c r="G1563" s="48">
        <v>40101</v>
      </c>
    </row>
    <row r="1564" spans="1:7" x14ac:dyDescent="0.25">
      <c r="A1564" s="48">
        <v>401019053</v>
      </c>
      <c r="B1564" s="41" t="s">
        <v>3207</v>
      </c>
      <c r="C1564" s="41">
        <v>0</v>
      </c>
      <c r="D1564" s="41">
        <v>0</v>
      </c>
      <c r="E1564" s="41">
        <v>0</v>
      </c>
      <c r="F1564" s="41">
        <v>0</v>
      </c>
      <c r="G1564" s="48">
        <v>40101</v>
      </c>
    </row>
    <row r="1565" spans="1:7" x14ac:dyDescent="0.25">
      <c r="A1565" s="48">
        <v>401019055</v>
      </c>
      <c r="B1565" s="41" t="s">
        <v>3208</v>
      </c>
      <c r="C1565" s="41">
        <v>0</v>
      </c>
      <c r="D1565" s="41">
        <v>0</v>
      </c>
      <c r="E1565" s="41">
        <v>0</v>
      </c>
      <c r="F1565" s="41">
        <v>0</v>
      </c>
      <c r="G1565" s="48">
        <v>40101</v>
      </c>
    </row>
    <row r="1566" spans="1:7" x14ac:dyDescent="0.25">
      <c r="A1566" s="48">
        <v>401019057</v>
      </c>
      <c r="B1566" s="41" t="s">
        <v>3209</v>
      </c>
      <c r="C1566" s="41">
        <v>0</v>
      </c>
      <c r="D1566" s="41">
        <v>0</v>
      </c>
      <c r="E1566" s="41">
        <v>0</v>
      </c>
      <c r="F1566" s="41">
        <v>0</v>
      </c>
      <c r="G1566" s="48">
        <v>40101</v>
      </c>
    </row>
    <row r="1567" spans="1:7" x14ac:dyDescent="0.25">
      <c r="A1567" s="48">
        <v>401019066</v>
      </c>
      <c r="B1567" s="41" t="s">
        <v>3210</v>
      </c>
      <c r="C1567" s="41">
        <v>0</v>
      </c>
      <c r="D1567" s="41">
        <v>0</v>
      </c>
      <c r="E1567" s="41">
        <v>0</v>
      </c>
      <c r="F1567" s="41">
        <v>0</v>
      </c>
      <c r="G1567" s="48">
        <v>40101</v>
      </c>
    </row>
    <row r="1568" spans="1:7" x14ac:dyDescent="0.25">
      <c r="A1568" s="48">
        <v>401019206</v>
      </c>
      <c r="B1568" s="41" t="s">
        <v>3211</v>
      </c>
      <c r="C1568" s="41">
        <v>0</v>
      </c>
      <c r="D1568" s="41">
        <v>0</v>
      </c>
      <c r="E1568" s="41">
        <v>0</v>
      </c>
      <c r="F1568" s="41">
        <v>0</v>
      </c>
      <c r="G1568" s="48">
        <v>40101</v>
      </c>
    </row>
    <row r="1569" spans="1:7" x14ac:dyDescent="0.25">
      <c r="A1569" s="48">
        <v>401022423</v>
      </c>
      <c r="B1569" s="41" t="s">
        <v>3212</v>
      </c>
      <c r="C1569" s="41">
        <v>0</v>
      </c>
      <c r="D1569" s="41">
        <v>0</v>
      </c>
      <c r="E1569" s="41">
        <v>0</v>
      </c>
      <c r="F1569" s="41">
        <v>0</v>
      </c>
      <c r="G1569" s="48">
        <v>40102</v>
      </c>
    </row>
    <row r="1570" spans="1:7" x14ac:dyDescent="0.25">
      <c r="A1570" s="48">
        <v>401022429</v>
      </c>
      <c r="B1570" s="41" t="s">
        <v>3213</v>
      </c>
      <c r="C1570" s="41">
        <v>0</v>
      </c>
      <c r="D1570" s="41">
        <v>0</v>
      </c>
      <c r="E1570" s="41">
        <v>0</v>
      </c>
      <c r="F1570" s="41">
        <v>0</v>
      </c>
      <c r="G1570" s="48">
        <v>40102</v>
      </c>
    </row>
    <row r="1571" spans="1:7" x14ac:dyDescent="0.25">
      <c r="A1571" s="48">
        <v>401022500</v>
      </c>
      <c r="B1571" s="41" t="s">
        <v>3214</v>
      </c>
      <c r="C1571" s="41">
        <v>0</v>
      </c>
      <c r="D1571" s="41">
        <v>0</v>
      </c>
      <c r="E1571" s="41">
        <v>0</v>
      </c>
      <c r="F1571" s="41">
        <v>0</v>
      </c>
      <c r="G1571" s="48">
        <v>40102</v>
      </c>
    </row>
    <row r="1572" spans="1:7" x14ac:dyDescent="0.25">
      <c r="A1572" s="48">
        <v>401022921</v>
      </c>
      <c r="B1572" s="41" t="s">
        <v>3215</v>
      </c>
      <c r="C1572" s="41">
        <v>0</v>
      </c>
      <c r="D1572" s="41">
        <v>0</v>
      </c>
      <c r="E1572" s="41">
        <v>0</v>
      </c>
      <c r="F1572" s="41">
        <v>0</v>
      </c>
      <c r="G1572" s="48">
        <v>40102</v>
      </c>
    </row>
    <row r="1573" spans="1:7" x14ac:dyDescent="0.25">
      <c r="A1573" s="48">
        <v>401024610</v>
      </c>
      <c r="B1573" s="41" t="s">
        <v>3216</v>
      </c>
      <c r="C1573" s="41">
        <v>0</v>
      </c>
      <c r="D1573" s="41">
        <v>0</v>
      </c>
      <c r="E1573" s="41">
        <v>0</v>
      </c>
      <c r="F1573" s="41">
        <v>0</v>
      </c>
      <c r="G1573" s="48">
        <v>40102</v>
      </c>
    </row>
    <row r="1574" spans="1:7" x14ac:dyDescent="0.25">
      <c r="A1574" s="48">
        <v>401025519</v>
      </c>
      <c r="B1574" s="41" t="s">
        <v>3217</v>
      </c>
      <c r="C1574" s="41">
        <v>0</v>
      </c>
      <c r="D1574" s="41">
        <v>0</v>
      </c>
      <c r="E1574" s="41">
        <v>0</v>
      </c>
      <c r="F1574" s="41">
        <v>0</v>
      </c>
      <c r="G1574" s="48">
        <v>40102</v>
      </c>
    </row>
    <row r="1575" spans="1:7" x14ac:dyDescent="0.25">
      <c r="A1575" s="48">
        <v>401029051</v>
      </c>
      <c r="B1575" s="41" t="s">
        <v>3218</v>
      </c>
      <c r="C1575" s="41">
        <v>0</v>
      </c>
      <c r="D1575" s="41">
        <v>0</v>
      </c>
      <c r="E1575" s="41">
        <v>0</v>
      </c>
      <c r="F1575" s="41">
        <v>0</v>
      </c>
      <c r="G1575" s="48">
        <v>40102</v>
      </c>
    </row>
    <row r="1576" spans="1:7" x14ac:dyDescent="0.25">
      <c r="A1576" s="48">
        <v>409010100</v>
      </c>
      <c r="B1576" s="41" t="s">
        <v>3219</v>
      </c>
      <c r="C1576" s="41">
        <v>38676.9</v>
      </c>
      <c r="D1576" s="41">
        <v>94800</v>
      </c>
      <c r="E1576" s="41">
        <v>94800</v>
      </c>
      <c r="F1576" s="41">
        <v>-56123.1</v>
      </c>
      <c r="G1576" s="48">
        <v>40901</v>
      </c>
    </row>
    <row r="1577" spans="1:7" x14ac:dyDescent="0.25">
      <c r="A1577" s="48">
        <v>409010101</v>
      </c>
      <c r="B1577" s="41" t="s">
        <v>3220</v>
      </c>
      <c r="C1577" s="41">
        <v>0</v>
      </c>
      <c r="D1577" s="41">
        <v>0</v>
      </c>
      <c r="E1577" s="41">
        <v>0</v>
      </c>
      <c r="F1577" s="41">
        <v>0</v>
      </c>
      <c r="G1577" s="48">
        <v>40901</v>
      </c>
    </row>
    <row r="1578" spans="1:7" x14ac:dyDescent="0.25">
      <c r="A1578" s="48">
        <v>409010102</v>
      </c>
      <c r="B1578" s="41" t="s">
        <v>3221</v>
      </c>
      <c r="C1578" s="41">
        <v>0</v>
      </c>
      <c r="D1578" s="41">
        <v>0</v>
      </c>
      <c r="E1578" s="41">
        <v>0</v>
      </c>
      <c r="F1578" s="41">
        <v>0</v>
      </c>
      <c r="G1578" s="48">
        <v>40901</v>
      </c>
    </row>
    <row r="1579" spans="1:7" x14ac:dyDescent="0.25">
      <c r="A1579" s="48">
        <v>409010103</v>
      </c>
      <c r="B1579" s="41" t="s">
        <v>3222</v>
      </c>
      <c r="C1579" s="41">
        <v>0</v>
      </c>
      <c r="D1579" s="41">
        <v>0</v>
      </c>
      <c r="E1579" s="41">
        <v>0</v>
      </c>
      <c r="F1579" s="41">
        <v>0</v>
      </c>
      <c r="G1579" s="48">
        <v>40901</v>
      </c>
    </row>
    <row r="1580" spans="1:7" x14ac:dyDescent="0.25">
      <c r="A1580" s="48">
        <v>409010120</v>
      </c>
      <c r="B1580" s="41" t="s">
        <v>3223</v>
      </c>
      <c r="C1580" s="41">
        <v>0</v>
      </c>
      <c r="D1580" s="41">
        <v>0</v>
      </c>
      <c r="E1580" s="41">
        <v>0</v>
      </c>
      <c r="F1580" s="41">
        <v>0</v>
      </c>
      <c r="G1580" s="48">
        <v>40901</v>
      </c>
    </row>
    <row r="1581" spans="1:7" x14ac:dyDescent="0.25">
      <c r="A1581" s="48">
        <v>409010150</v>
      </c>
      <c r="B1581" s="41" t="s">
        <v>3224</v>
      </c>
      <c r="C1581" s="41">
        <v>0</v>
      </c>
      <c r="D1581" s="41">
        <v>0</v>
      </c>
      <c r="E1581" s="41">
        <v>0</v>
      </c>
      <c r="F1581" s="41">
        <v>0</v>
      </c>
      <c r="G1581" s="48">
        <v>40901</v>
      </c>
    </row>
    <row r="1582" spans="1:7" x14ac:dyDescent="0.25">
      <c r="A1582" s="48">
        <v>409010200</v>
      </c>
      <c r="B1582" s="41" t="s">
        <v>3225</v>
      </c>
      <c r="C1582" s="41">
        <v>0</v>
      </c>
      <c r="D1582" s="41">
        <v>0</v>
      </c>
      <c r="E1582" s="41">
        <v>0</v>
      </c>
      <c r="F1582" s="41">
        <v>0</v>
      </c>
      <c r="G1582" s="48">
        <v>40901</v>
      </c>
    </row>
    <row r="1583" spans="1:7" x14ac:dyDescent="0.25">
      <c r="A1583" s="48">
        <v>409010400</v>
      </c>
      <c r="B1583" s="41" t="s">
        <v>3226</v>
      </c>
      <c r="C1583" s="41">
        <v>0</v>
      </c>
      <c r="D1583" s="41">
        <v>0</v>
      </c>
      <c r="E1583" s="41">
        <v>0</v>
      </c>
      <c r="F1583" s="41">
        <v>0</v>
      </c>
      <c r="G1583" s="48">
        <v>40901</v>
      </c>
    </row>
    <row r="1584" spans="1:7" x14ac:dyDescent="0.25">
      <c r="A1584" s="48">
        <v>409010700</v>
      </c>
      <c r="B1584" s="41" t="s">
        <v>3227</v>
      </c>
      <c r="C1584" s="41">
        <v>0</v>
      </c>
      <c r="D1584" s="41">
        <v>0</v>
      </c>
      <c r="E1584" s="41">
        <v>0</v>
      </c>
      <c r="F1584" s="41">
        <v>0</v>
      </c>
      <c r="G1584" s="48">
        <v>40901</v>
      </c>
    </row>
    <row r="1585" spans="1:7" x14ac:dyDescent="0.25">
      <c r="A1585" s="48">
        <v>409010800</v>
      </c>
      <c r="B1585" s="41" t="s">
        <v>3228</v>
      </c>
      <c r="C1585" s="41">
        <v>0</v>
      </c>
      <c r="D1585" s="41">
        <v>0</v>
      </c>
      <c r="E1585" s="41">
        <v>0</v>
      </c>
      <c r="F1585" s="41">
        <v>0</v>
      </c>
      <c r="G1585" s="48">
        <v>40901</v>
      </c>
    </row>
    <row r="1586" spans="1:7" x14ac:dyDescent="0.25">
      <c r="A1586" s="48">
        <v>409010915</v>
      </c>
      <c r="B1586" s="41" t="s">
        <v>3229</v>
      </c>
      <c r="C1586" s="41">
        <v>0</v>
      </c>
      <c r="D1586" s="41">
        <v>0</v>
      </c>
      <c r="E1586" s="41">
        <v>0</v>
      </c>
      <c r="F1586" s="41">
        <v>0</v>
      </c>
      <c r="G1586" s="48">
        <v>40901</v>
      </c>
    </row>
    <row r="1587" spans="1:7" x14ac:dyDescent="0.25">
      <c r="A1587" s="48">
        <v>409010930</v>
      </c>
      <c r="B1587" s="41" t="s">
        <v>3230</v>
      </c>
      <c r="C1587" s="41">
        <v>0</v>
      </c>
      <c r="D1587" s="41">
        <v>200</v>
      </c>
      <c r="E1587" s="41">
        <v>200</v>
      </c>
      <c r="F1587" s="41">
        <v>-200</v>
      </c>
      <c r="G1587" s="48">
        <v>40901</v>
      </c>
    </row>
    <row r="1588" spans="1:7" x14ac:dyDescent="0.25">
      <c r="A1588" s="48">
        <v>409010975</v>
      </c>
      <c r="B1588" s="41" t="s">
        <v>3231</v>
      </c>
      <c r="C1588" s="41">
        <v>0</v>
      </c>
      <c r="D1588" s="41">
        <v>3000</v>
      </c>
      <c r="E1588" s="41">
        <v>3000</v>
      </c>
      <c r="F1588" s="41">
        <v>-3000</v>
      </c>
      <c r="G1588" s="48">
        <v>40901</v>
      </c>
    </row>
    <row r="1589" spans="1:7" x14ac:dyDescent="0.25">
      <c r="A1589" s="48">
        <v>409010981</v>
      </c>
      <c r="B1589" s="41" t="s">
        <v>3232</v>
      </c>
      <c r="C1589" s="41">
        <v>0</v>
      </c>
      <c r="D1589" s="41">
        <v>0</v>
      </c>
      <c r="E1589" s="41">
        <v>0</v>
      </c>
      <c r="F1589" s="41">
        <v>0</v>
      </c>
      <c r="G1589" s="48">
        <v>40901</v>
      </c>
    </row>
    <row r="1590" spans="1:7" x14ac:dyDescent="0.25">
      <c r="A1590" s="48">
        <v>409011600</v>
      </c>
      <c r="B1590" s="41" t="s">
        <v>3233</v>
      </c>
      <c r="C1590" s="41">
        <v>0</v>
      </c>
      <c r="D1590" s="41">
        <v>0</v>
      </c>
      <c r="E1590" s="41">
        <v>0</v>
      </c>
      <c r="F1590" s="41">
        <v>0</v>
      </c>
      <c r="G1590" s="48">
        <v>40901</v>
      </c>
    </row>
    <row r="1591" spans="1:7" x14ac:dyDescent="0.25">
      <c r="A1591" s="48">
        <v>409012000</v>
      </c>
      <c r="B1591" s="41" t="s">
        <v>3234</v>
      </c>
      <c r="C1591" s="41">
        <v>0</v>
      </c>
      <c r="D1591" s="41">
        <v>600</v>
      </c>
      <c r="E1591" s="41">
        <v>600</v>
      </c>
      <c r="F1591" s="41">
        <v>-600</v>
      </c>
      <c r="G1591" s="48">
        <v>40901</v>
      </c>
    </row>
    <row r="1592" spans="1:7" x14ac:dyDescent="0.25">
      <c r="A1592" s="48">
        <v>409012002</v>
      </c>
      <c r="B1592" s="41" t="s">
        <v>3235</v>
      </c>
      <c r="C1592" s="41">
        <v>0</v>
      </c>
      <c r="D1592" s="41">
        <v>0</v>
      </c>
      <c r="E1592" s="41">
        <v>0</v>
      </c>
      <c r="F1592" s="41">
        <v>0</v>
      </c>
      <c r="G1592" s="48">
        <v>40901</v>
      </c>
    </row>
    <row r="1593" spans="1:7" x14ac:dyDescent="0.25">
      <c r="A1593" s="48">
        <v>409012004</v>
      </c>
      <c r="B1593" s="41" t="s">
        <v>3236</v>
      </c>
      <c r="C1593" s="41">
        <v>0</v>
      </c>
      <c r="D1593" s="41">
        <v>400</v>
      </c>
      <c r="E1593" s="41">
        <v>400</v>
      </c>
      <c r="F1593" s="41">
        <v>-400</v>
      </c>
      <c r="G1593" s="48">
        <v>40901</v>
      </c>
    </row>
    <row r="1594" spans="1:7" x14ac:dyDescent="0.25">
      <c r="A1594" s="48">
        <v>409012022</v>
      </c>
      <c r="B1594" s="41" t="s">
        <v>3237</v>
      </c>
      <c r="C1594" s="41">
        <v>0</v>
      </c>
      <c r="D1594" s="41">
        <v>2400</v>
      </c>
      <c r="E1594" s="41">
        <v>2400</v>
      </c>
      <c r="F1594" s="41">
        <v>-2400</v>
      </c>
      <c r="G1594" s="48">
        <v>40901</v>
      </c>
    </row>
    <row r="1595" spans="1:7" x14ac:dyDescent="0.25">
      <c r="A1595" s="48">
        <v>409012300</v>
      </c>
      <c r="B1595" s="41" t="s">
        <v>3238</v>
      </c>
      <c r="C1595" s="41">
        <v>0</v>
      </c>
      <c r="D1595" s="41">
        <v>300</v>
      </c>
      <c r="E1595" s="41">
        <v>300</v>
      </c>
      <c r="F1595" s="41">
        <v>-300</v>
      </c>
      <c r="G1595" s="48">
        <v>40901</v>
      </c>
    </row>
    <row r="1596" spans="1:7" x14ac:dyDescent="0.25">
      <c r="A1596" s="48">
        <v>409012422</v>
      </c>
      <c r="B1596" s="41" t="s">
        <v>3239</v>
      </c>
      <c r="C1596" s="41">
        <v>0</v>
      </c>
      <c r="D1596" s="41">
        <v>0</v>
      </c>
      <c r="E1596" s="41">
        <v>0</v>
      </c>
      <c r="F1596" s="41">
        <v>0</v>
      </c>
      <c r="G1596" s="48">
        <v>40901</v>
      </c>
    </row>
    <row r="1597" spans="1:7" x14ac:dyDescent="0.25">
      <c r="A1597" s="48">
        <v>409012423</v>
      </c>
      <c r="B1597" s="41" t="s">
        <v>3240</v>
      </c>
      <c r="C1597" s="41">
        <v>0</v>
      </c>
      <c r="D1597" s="41">
        <v>0</v>
      </c>
      <c r="E1597" s="41">
        <v>0</v>
      </c>
      <c r="F1597" s="41">
        <v>0</v>
      </c>
      <c r="G1597" s="48">
        <v>40901</v>
      </c>
    </row>
    <row r="1598" spans="1:7" x14ac:dyDescent="0.25">
      <c r="A1598" s="48">
        <v>409012430</v>
      </c>
      <c r="B1598" s="41" t="s">
        <v>3241</v>
      </c>
      <c r="C1598" s="41">
        <v>99</v>
      </c>
      <c r="D1598" s="41">
        <v>200</v>
      </c>
      <c r="E1598" s="41">
        <v>200</v>
      </c>
      <c r="F1598" s="41">
        <v>-101</v>
      </c>
      <c r="G1598" s="48">
        <v>40901</v>
      </c>
    </row>
    <row r="1599" spans="1:7" x14ac:dyDescent="0.25">
      <c r="A1599" s="48">
        <v>409012433</v>
      </c>
      <c r="B1599" s="41" t="s">
        <v>3242</v>
      </c>
      <c r="C1599" s="41">
        <v>0</v>
      </c>
      <c r="D1599" s="41">
        <v>0</v>
      </c>
      <c r="E1599" s="41">
        <v>0</v>
      </c>
      <c r="F1599" s="41">
        <v>0</v>
      </c>
      <c r="G1599" s="48">
        <v>40901</v>
      </c>
    </row>
    <row r="1600" spans="1:7" x14ac:dyDescent="0.25">
      <c r="A1600" s="48">
        <v>409012500</v>
      </c>
      <c r="B1600" s="41" t="s">
        <v>3243</v>
      </c>
      <c r="C1600" s="41">
        <v>195.2</v>
      </c>
      <c r="D1600" s="41">
        <v>1600</v>
      </c>
      <c r="E1600" s="41">
        <v>1600</v>
      </c>
      <c r="F1600" s="41">
        <v>-1404.8</v>
      </c>
      <c r="G1600" s="48">
        <v>40901</v>
      </c>
    </row>
    <row r="1601" spans="1:7" x14ac:dyDescent="0.25">
      <c r="A1601" s="48">
        <v>409012510</v>
      </c>
      <c r="B1601" s="41" t="s">
        <v>3244</v>
      </c>
      <c r="C1601" s="41">
        <v>0</v>
      </c>
      <c r="D1601" s="41">
        <v>0</v>
      </c>
      <c r="E1601" s="41">
        <v>0</v>
      </c>
      <c r="F1601" s="41">
        <v>0</v>
      </c>
      <c r="G1601" s="48">
        <v>40901</v>
      </c>
    </row>
    <row r="1602" spans="1:7" x14ac:dyDescent="0.25">
      <c r="A1602" s="48">
        <v>409012524</v>
      </c>
      <c r="B1602" s="41" t="s">
        <v>3245</v>
      </c>
      <c r="C1602" s="41">
        <v>0</v>
      </c>
      <c r="D1602" s="41">
        <v>0</v>
      </c>
      <c r="E1602" s="41">
        <v>0</v>
      </c>
      <c r="F1602" s="41">
        <v>0</v>
      </c>
      <c r="G1602" s="48">
        <v>40901</v>
      </c>
    </row>
    <row r="1603" spans="1:7" x14ac:dyDescent="0.25">
      <c r="A1603" s="48">
        <v>409012701</v>
      </c>
      <c r="B1603" s="41" t="s">
        <v>3246</v>
      </c>
      <c r="C1603" s="41">
        <v>0</v>
      </c>
      <c r="D1603" s="41">
        <v>0</v>
      </c>
      <c r="E1603" s="41">
        <v>0</v>
      </c>
      <c r="F1603" s="41">
        <v>0</v>
      </c>
      <c r="G1603" s="48">
        <v>40901</v>
      </c>
    </row>
    <row r="1604" spans="1:7" x14ac:dyDescent="0.25">
      <c r="A1604" s="48">
        <v>409012703</v>
      </c>
      <c r="B1604" s="41" t="s">
        <v>3247</v>
      </c>
      <c r="C1604" s="41">
        <v>0</v>
      </c>
      <c r="D1604" s="41">
        <v>0</v>
      </c>
      <c r="E1604" s="41">
        <v>0</v>
      </c>
      <c r="F1604" s="41">
        <v>0</v>
      </c>
      <c r="G1604" s="48">
        <v>40901</v>
      </c>
    </row>
    <row r="1605" spans="1:7" x14ac:dyDescent="0.25">
      <c r="A1605" s="48">
        <v>409012706</v>
      </c>
      <c r="B1605" s="41" t="s">
        <v>3248</v>
      </c>
      <c r="C1605" s="41">
        <v>0</v>
      </c>
      <c r="D1605" s="41">
        <v>0</v>
      </c>
      <c r="E1605" s="41">
        <v>0</v>
      </c>
      <c r="F1605" s="41">
        <v>0</v>
      </c>
      <c r="G1605" s="48">
        <v>40901</v>
      </c>
    </row>
    <row r="1606" spans="1:7" x14ac:dyDescent="0.25">
      <c r="A1606" s="48">
        <v>409012715</v>
      </c>
      <c r="B1606" s="41" t="s">
        <v>3249</v>
      </c>
      <c r="C1606" s="41">
        <v>0</v>
      </c>
      <c r="D1606" s="41">
        <v>0</v>
      </c>
      <c r="E1606" s="41">
        <v>0</v>
      </c>
      <c r="F1606" s="41">
        <v>0</v>
      </c>
      <c r="G1606" s="48">
        <v>40901</v>
      </c>
    </row>
    <row r="1607" spans="1:7" x14ac:dyDescent="0.25">
      <c r="A1607" s="48">
        <v>409012801</v>
      </c>
      <c r="B1607" s="41" t="s">
        <v>3250</v>
      </c>
      <c r="C1607" s="41">
        <v>575</v>
      </c>
      <c r="D1607" s="41">
        <v>2800</v>
      </c>
      <c r="E1607" s="41">
        <v>2800</v>
      </c>
      <c r="F1607" s="41">
        <v>-2225</v>
      </c>
      <c r="G1607" s="48">
        <v>40901</v>
      </c>
    </row>
    <row r="1608" spans="1:7" x14ac:dyDescent="0.25">
      <c r="A1608" s="48">
        <v>409012815</v>
      </c>
      <c r="B1608" s="41" t="s">
        <v>3251</v>
      </c>
      <c r="C1608" s="41">
        <v>0</v>
      </c>
      <c r="D1608" s="41">
        <v>0</v>
      </c>
      <c r="E1608" s="41">
        <v>0</v>
      </c>
      <c r="F1608" s="41">
        <v>0</v>
      </c>
      <c r="G1608" s="48">
        <v>40901</v>
      </c>
    </row>
    <row r="1609" spans="1:7" x14ac:dyDescent="0.25">
      <c r="A1609" s="48">
        <v>409014600</v>
      </c>
      <c r="B1609" s="41" t="s">
        <v>3252</v>
      </c>
      <c r="C1609" s="41">
        <v>0</v>
      </c>
      <c r="D1609" s="41">
        <v>0</v>
      </c>
      <c r="E1609" s="41">
        <v>0</v>
      </c>
      <c r="F1609" s="41">
        <v>0</v>
      </c>
      <c r="G1609" s="48">
        <v>40901</v>
      </c>
    </row>
    <row r="1610" spans="1:7" x14ac:dyDescent="0.25">
      <c r="A1610" s="48">
        <v>409014610</v>
      </c>
      <c r="B1610" s="41" t="s">
        <v>3253</v>
      </c>
      <c r="C1610" s="41">
        <v>0</v>
      </c>
      <c r="D1610" s="41">
        <v>0</v>
      </c>
      <c r="E1610" s="41">
        <v>0</v>
      </c>
      <c r="F1610" s="41">
        <v>0</v>
      </c>
      <c r="G1610" s="48">
        <v>40901</v>
      </c>
    </row>
    <row r="1611" spans="1:7" x14ac:dyDescent="0.25">
      <c r="A1611" s="48">
        <v>409014611</v>
      </c>
      <c r="B1611" s="41" t="s">
        <v>3254</v>
      </c>
      <c r="C1611" s="41">
        <v>0</v>
      </c>
      <c r="D1611" s="41">
        <v>0</v>
      </c>
      <c r="E1611" s="41">
        <v>0</v>
      </c>
      <c r="F1611" s="41">
        <v>0</v>
      </c>
      <c r="G1611" s="48">
        <v>40901</v>
      </c>
    </row>
    <row r="1612" spans="1:7" x14ac:dyDescent="0.25">
      <c r="A1612" s="48">
        <v>409014612</v>
      </c>
      <c r="B1612" s="41" t="s">
        <v>3255</v>
      </c>
      <c r="C1612" s="41">
        <v>0</v>
      </c>
      <c r="D1612" s="41">
        <v>0</v>
      </c>
      <c r="E1612" s="41">
        <v>0</v>
      </c>
      <c r="F1612" s="41">
        <v>0</v>
      </c>
      <c r="G1612" s="48">
        <v>40901</v>
      </c>
    </row>
    <row r="1613" spans="1:7" x14ac:dyDescent="0.25">
      <c r="A1613" s="48">
        <v>409014618</v>
      </c>
      <c r="B1613" s="41" t="s">
        <v>3256</v>
      </c>
      <c r="C1613" s="41">
        <v>0</v>
      </c>
      <c r="D1613" s="41">
        <v>0</v>
      </c>
      <c r="E1613" s="41">
        <v>0</v>
      </c>
      <c r="F1613" s="41">
        <v>0</v>
      </c>
      <c r="G1613" s="48">
        <v>40901</v>
      </c>
    </row>
    <row r="1614" spans="1:7" x14ac:dyDescent="0.25">
      <c r="A1614" s="48">
        <v>409014619</v>
      </c>
      <c r="B1614" s="41" t="s">
        <v>3257</v>
      </c>
      <c r="C1614" s="41">
        <v>0</v>
      </c>
      <c r="D1614" s="41">
        <v>0</v>
      </c>
      <c r="E1614" s="41">
        <v>0</v>
      </c>
      <c r="F1614" s="41">
        <v>0</v>
      </c>
      <c r="G1614" s="48">
        <v>40901</v>
      </c>
    </row>
    <row r="1615" spans="1:7" x14ac:dyDescent="0.25">
      <c r="A1615" s="48">
        <v>409014621</v>
      </c>
      <c r="B1615" s="41" t="s">
        <v>3258</v>
      </c>
      <c r="C1615" s="41">
        <v>0</v>
      </c>
      <c r="D1615" s="41">
        <v>0</v>
      </c>
      <c r="E1615" s="41">
        <v>0</v>
      </c>
      <c r="F1615" s="41">
        <v>0</v>
      </c>
      <c r="G1615" s="48">
        <v>40901</v>
      </c>
    </row>
    <row r="1616" spans="1:7" x14ac:dyDescent="0.25">
      <c r="A1616" s="48">
        <v>409015007</v>
      </c>
      <c r="B1616" s="41" t="s">
        <v>3259</v>
      </c>
      <c r="C1616" s="41">
        <v>0</v>
      </c>
      <c r="D1616" s="41">
        <v>0</v>
      </c>
      <c r="E1616" s="41">
        <v>0</v>
      </c>
      <c r="F1616" s="41">
        <v>0</v>
      </c>
      <c r="G1616" s="48">
        <v>40901</v>
      </c>
    </row>
    <row r="1617" spans="1:7" x14ac:dyDescent="0.25">
      <c r="A1617" s="48">
        <v>409015512</v>
      </c>
      <c r="B1617" s="41" t="s">
        <v>3260</v>
      </c>
      <c r="C1617" s="41">
        <v>0</v>
      </c>
      <c r="D1617" s="41">
        <v>2100</v>
      </c>
      <c r="E1617" s="41">
        <v>2100</v>
      </c>
      <c r="F1617" s="41">
        <v>-2100</v>
      </c>
      <c r="G1617" s="48">
        <v>40901</v>
      </c>
    </row>
    <row r="1618" spans="1:7" x14ac:dyDescent="0.25">
      <c r="A1618" s="48">
        <v>409016010</v>
      </c>
      <c r="B1618" s="41" t="s">
        <v>3261</v>
      </c>
      <c r="C1618" s="41">
        <v>0</v>
      </c>
      <c r="D1618" s="41">
        <v>0</v>
      </c>
      <c r="E1618" s="41">
        <v>0</v>
      </c>
      <c r="F1618" s="41">
        <v>0</v>
      </c>
      <c r="G1618" s="48">
        <v>40901</v>
      </c>
    </row>
    <row r="1619" spans="1:7" x14ac:dyDescent="0.25">
      <c r="A1619" s="48">
        <v>409019054</v>
      </c>
      <c r="B1619" s="41" t="s">
        <v>3262</v>
      </c>
      <c r="C1619" s="41">
        <v>0</v>
      </c>
      <c r="D1619" s="41">
        <v>0</v>
      </c>
      <c r="E1619" s="41">
        <v>0</v>
      </c>
      <c r="F1619" s="41">
        <v>0</v>
      </c>
      <c r="G1619" s="48">
        <v>40901</v>
      </c>
    </row>
    <row r="1620" spans="1:7" x14ac:dyDescent="0.25">
      <c r="A1620" s="48">
        <v>409019060</v>
      </c>
      <c r="B1620" s="41" t="s">
        <v>3263</v>
      </c>
      <c r="C1620" s="41">
        <v>0</v>
      </c>
      <c r="D1620" s="41">
        <v>0</v>
      </c>
      <c r="E1620" s="41">
        <v>0</v>
      </c>
      <c r="F1620" s="41">
        <v>0</v>
      </c>
      <c r="G1620" s="48">
        <v>40901</v>
      </c>
    </row>
    <row r="1621" spans="1:7" x14ac:dyDescent="0.25">
      <c r="A1621" s="48">
        <v>409019065</v>
      </c>
      <c r="B1621" s="41" t="s">
        <v>3264</v>
      </c>
      <c r="C1621" s="41">
        <v>0</v>
      </c>
      <c r="D1621" s="41">
        <v>0</v>
      </c>
      <c r="E1621" s="41">
        <v>0</v>
      </c>
      <c r="F1621" s="41">
        <v>0</v>
      </c>
      <c r="G1621" s="48">
        <v>40901</v>
      </c>
    </row>
    <row r="1622" spans="1:7" x14ac:dyDescent="0.25">
      <c r="A1622" s="48">
        <v>409019066</v>
      </c>
      <c r="B1622" s="41" t="s">
        <v>3265</v>
      </c>
      <c r="C1622" s="41">
        <v>0</v>
      </c>
      <c r="D1622" s="41">
        <v>0</v>
      </c>
      <c r="E1622" s="41">
        <v>0</v>
      </c>
      <c r="F1622" s="41">
        <v>0</v>
      </c>
      <c r="G1622" s="48">
        <v>40901</v>
      </c>
    </row>
    <row r="1623" spans="1:7" x14ac:dyDescent="0.25">
      <c r="A1623" s="48">
        <v>409019103</v>
      </c>
      <c r="B1623" s="41" t="s">
        <v>3266</v>
      </c>
      <c r="C1623" s="41">
        <v>0</v>
      </c>
      <c r="D1623" s="41">
        <v>0</v>
      </c>
      <c r="E1623" s="41">
        <v>0</v>
      </c>
      <c r="F1623" s="41">
        <v>0</v>
      </c>
      <c r="G1623" s="48">
        <v>40901</v>
      </c>
    </row>
    <row r="1624" spans="1:7" x14ac:dyDescent="0.25">
      <c r="A1624" s="48">
        <v>409019201</v>
      </c>
      <c r="B1624" s="41" t="s">
        <v>3267</v>
      </c>
      <c r="C1624" s="41">
        <v>0</v>
      </c>
      <c r="D1624" s="41">
        <v>0</v>
      </c>
      <c r="E1624" s="41">
        <v>0</v>
      </c>
      <c r="F1624" s="41">
        <v>0</v>
      </c>
      <c r="G1624" s="48">
        <v>40901</v>
      </c>
    </row>
    <row r="1625" spans="1:7" x14ac:dyDescent="0.25">
      <c r="A1625" s="48">
        <v>409019205</v>
      </c>
      <c r="B1625" s="41" t="s">
        <v>3268</v>
      </c>
      <c r="C1625" s="41">
        <v>0</v>
      </c>
      <c r="D1625" s="41">
        <v>0</v>
      </c>
      <c r="E1625" s="41">
        <v>0</v>
      </c>
      <c r="F1625" s="41">
        <v>0</v>
      </c>
      <c r="G1625" s="48">
        <v>40901</v>
      </c>
    </row>
    <row r="1626" spans="1:7" x14ac:dyDescent="0.25">
      <c r="A1626" s="48">
        <v>409019206</v>
      </c>
      <c r="B1626" s="41" t="s">
        <v>3269</v>
      </c>
      <c r="C1626" s="41">
        <v>0</v>
      </c>
      <c r="D1626" s="41">
        <v>0</v>
      </c>
      <c r="E1626" s="41">
        <v>0</v>
      </c>
      <c r="F1626" s="41">
        <v>0</v>
      </c>
      <c r="G1626" s="48">
        <v>40901</v>
      </c>
    </row>
    <row r="1627" spans="1:7" x14ac:dyDescent="0.25">
      <c r="A1627" s="48">
        <v>409019800</v>
      </c>
      <c r="B1627" s="41" t="s">
        <v>3270</v>
      </c>
      <c r="C1627" s="41">
        <v>0</v>
      </c>
      <c r="D1627" s="41">
        <v>0</v>
      </c>
      <c r="E1627" s="41">
        <v>0</v>
      </c>
      <c r="F1627" s="41">
        <v>0</v>
      </c>
      <c r="G1627" s="48">
        <v>40901</v>
      </c>
    </row>
    <row r="1628" spans="1:7" x14ac:dyDescent="0.25">
      <c r="A1628" s="48">
        <v>409019802</v>
      </c>
      <c r="B1628" s="41" t="s">
        <v>3271</v>
      </c>
      <c r="C1628" s="41">
        <v>0</v>
      </c>
      <c r="D1628" s="41">
        <v>0</v>
      </c>
      <c r="E1628" s="41">
        <v>0</v>
      </c>
      <c r="F1628" s="41">
        <v>0</v>
      </c>
      <c r="G1628" s="48">
        <v>40901</v>
      </c>
    </row>
    <row r="1629" spans="1:7" x14ac:dyDescent="0.25">
      <c r="A1629" s="48">
        <v>410010100</v>
      </c>
      <c r="B1629" s="41" t="s">
        <v>3272</v>
      </c>
      <c r="C1629" s="41">
        <v>36650.65</v>
      </c>
      <c r="D1629" s="41">
        <v>88700</v>
      </c>
      <c r="E1629" s="41">
        <v>88700</v>
      </c>
      <c r="F1629" s="41">
        <v>-52049.35</v>
      </c>
      <c r="G1629" s="48">
        <v>41001</v>
      </c>
    </row>
    <row r="1630" spans="1:7" x14ac:dyDescent="0.25">
      <c r="A1630" s="48">
        <v>410010101</v>
      </c>
      <c r="B1630" s="41" t="s">
        <v>3273</v>
      </c>
      <c r="C1630" s="41">
        <v>0</v>
      </c>
      <c r="D1630" s="41">
        <v>0</v>
      </c>
      <c r="E1630" s="41">
        <v>0</v>
      </c>
      <c r="F1630" s="41">
        <v>0</v>
      </c>
      <c r="G1630" s="48">
        <v>41001</v>
      </c>
    </row>
    <row r="1631" spans="1:7" x14ac:dyDescent="0.25">
      <c r="A1631" s="48">
        <v>410010103</v>
      </c>
      <c r="B1631" s="41" t="s">
        <v>3274</v>
      </c>
      <c r="C1631" s="41">
        <v>0</v>
      </c>
      <c r="D1631" s="41">
        <v>0</v>
      </c>
      <c r="E1631" s="41">
        <v>0</v>
      </c>
      <c r="F1631" s="41">
        <v>0</v>
      </c>
      <c r="G1631" s="48">
        <v>41001</v>
      </c>
    </row>
    <row r="1632" spans="1:7" x14ac:dyDescent="0.25">
      <c r="A1632" s="48">
        <v>410010120</v>
      </c>
      <c r="B1632" s="41" t="s">
        <v>3275</v>
      </c>
      <c r="C1632" s="41">
        <v>0</v>
      </c>
      <c r="D1632" s="41">
        <v>0</v>
      </c>
      <c r="E1632" s="41">
        <v>0</v>
      </c>
      <c r="F1632" s="41">
        <v>0</v>
      </c>
      <c r="G1632" s="48">
        <v>41001</v>
      </c>
    </row>
    <row r="1633" spans="1:7" x14ac:dyDescent="0.25">
      <c r="A1633" s="48">
        <v>410010200</v>
      </c>
      <c r="B1633" s="41" t="s">
        <v>3276</v>
      </c>
      <c r="C1633" s="41">
        <v>0</v>
      </c>
      <c r="D1633" s="41">
        <v>0</v>
      </c>
      <c r="E1633" s="41">
        <v>0</v>
      </c>
      <c r="F1633" s="41">
        <v>0</v>
      </c>
      <c r="G1633" s="48">
        <v>41001</v>
      </c>
    </row>
    <row r="1634" spans="1:7" x14ac:dyDescent="0.25">
      <c r="A1634" s="48">
        <v>410010830</v>
      </c>
      <c r="B1634" s="41" t="s">
        <v>3277</v>
      </c>
      <c r="C1634" s="41">
        <v>0</v>
      </c>
      <c r="D1634" s="41">
        <v>0</v>
      </c>
      <c r="E1634" s="41">
        <v>0</v>
      </c>
      <c r="F1634" s="41">
        <v>0</v>
      </c>
      <c r="G1634" s="48">
        <v>41001</v>
      </c>
    </row>
    <row r="1635" spans="1:7" x14ac:dyDescent="0.25">
      <c r="A1635" s="48">
        <v>410010930</v>
      </c>
      <c r="B1635" s="41" t="s">
        <v>3278</v>
      </c>
      <c r="C1635" s="41">
        <v>122.45</v>
      </c>
      <c r="D1635" s="41">
        <v>500</v>
      </c>
      <c r="E1635" s="41">
        <v>500</v>
      </c>
      <c r="F1635" s="41">
        <v>-377.55</v>
      </c>
      <c r="G1635" s="48">
        <v>41001</v>
      </c>
    </row>
    <row r="1636" spans="1:7" x14ac:dyDescent="0.25">
      <c r="A1636" s="48">
        <v>410010975</v>
      </c>
      <c r="B1636" s="41" t="s">
        <v>3279</v>
      </c>
      <c r="C1636" s="41">
        <v>149</v>
      </c>
      <c r="D1636" s="41">
        <v>400</v>
      </c>
      <c r="E1636" s="41">
        <v>400</v>
      </c>
      <c r="F1636" s="41">
        <v>-251</v>
      </c>
      <c r="G1636" s="48">
        <v>41001</v>
      </c>
    </row>
    <row r="1637" spans="1:7" x14ac:dyDescent="0.25">
      <c r="A1637" s="48">
        <v>410011500</v>
      </c>
      <c r="B1637" s="41" t="s">
        <v>3280</v>
      </c>
      <c r="C1637" s="41">
        <v>0</v>
      </c>
      <c r="D1637" s="41">
        <v>0</v>
      </c>
      <c r="E1637" s="41">
        <v>0</v>
      </c>
      <c r="F1637" s="41">
        <v>0</v>
      </c>
      <c r="G1637" s="48">
        <v>41001</v>
      </c>
    </row>
    <row r="1638" spans="1:7" x14ac:dyDescent="0.25">
      <c r="A1638" s="48">
        <v>410011610</v>
      </c>
      <c r="B1638" s="41" t="s">
        <v>3281</v>
      </c>
      <c r="C1638" s="41">
        <v>0</v>
      </c>
      <c r="D1638" s="41">
        <v>0</v>
      </c>
      <c r="E1638" s="41">
        <v>0</v>
      </c>
      <c r="F1638" s="41">
        <v>0</v>
      </c>
      <c r="G1638" s="48">
        <v>41001</v>
      </c>
    </row>
    <row r="1639" spans="1:7" x14ac:dyDescent="0.25">
      <c r="A1639" s="48">
        <v>410012004</v>
      </c>
      <c r="B1639" s="41" t="s">
        <v>3282</v>
      </c>
      <c r="C1639" s="41">
        <v>0</v>
      </c>
      <c r="D1639" s="41">
        <v>0</v>
      </c>
      <c r="E1639" s="41">
        <v>0</v>
      </c>
      <c r="F1639" s="41">
        <v>0</v>
      </c>
      <c r="G1639" s="48">
        <v>41001</v>
      </c>
    </row>
    <row r="1640" spans="1:7" x14ac:dyDescent="0.25">
      <c r="A1640" s="48">
        <v>410012423</v>
      </c>
      <c r="B1640" s="41" t="s">
        <v>3283</v>
      </c>
      <c r="C1640" s="41">
        <v>0</v>
      </c>
      <c r="D1640" s="41">
        <v>0</v>
      </c>
      <c r="E1640" s="41">
        <v>0</v>
      </c>
      <c r="F1640" s="41">
        <v>0</v>
      </c>
      <c r="G1640" s="48">
        <v>41001</v>
      </c>
    </row>
    <row r="1641" spans="1:7" x14ac:dyDescent="0.25">
      <c r="A1641" s="48">
        <v>410012428</v>
      </c>
      <c r="B1641" s="41" t="s">
        <v>3284</v>
      </c>
      <c r="C1641" s="41">
        <v>0</v>
      </c>
      <c r="D1641" s="41">
        <v>0</v>
      </c>
      <c r="E1641" s="41">
        <v>0</v>
      </c>
      <c r="F1641" s="41">
        <v>0</v>
      </c>
      <c r="G1641" s="48">
        <v>41001</v>
      </c>
    </row>
    <row r="1642" spans="1:7" x14ac:dyDescent="0.25">
      <c r="A1642" s="48">
        <v>410012429</v>
      </c>
      <c r="B1642" s="41" t="s">
        <v>3285</v>
      </c>
      <c r="C1642" s="41">
        <v>0</v>
      </c>
      <c r="D1642" s="41">
        <v>0</v>
      </c>
      <c r="E1642" s="41">
        <v>0</v>
      </c>
      <c r="F1642" s="41">
        <v>0</v>
      </c>
      <c r="G1642" s="48">
        <v>41001</v>
      </c>
    </row>
    <row r="1643" spans="1:7" x14ac:dyDescent="0.25">
      <c r="A1643" s="48">
        <v>410012430</v>
      </c>
      <c r="B1643" s="41" t="s">
        <v>3286</v>
      </c>
      <c r="C1643" s="41">
        <v>12</v>
      </c>
      <c r="D1643" s="41">
        <v>0</v>
      </c>
      <c r="E1643" s="41">
        <v>0</v>
      </c>
      <c r="F1643" s="41">
        <v>12</v>
      </c>
      <c r="G1643" s="48">
        <v>41001</v>
      </c>
    </row>
    <row r="1644" spans="1:7" x14ac:dyDescent="0.25">
      <c r="A1644" s="48">
        <v>410012500</v>
      </c>
      <c r="B1644" s="41" t="s">
        <v>3287</v>
      </c>
      <c r="C1644" s="41">
        <v>0</v>
      </c>
      <c r="D1644" s="41">
        <v>0</v>
      </c>
      <c r="E1644" s="41">
        <v>0</v>
      </c>
      <c r="F1644" s="41">
        <v>0</v>
      </c>
      <c r="G1644" s="48">
        <v>41001</v>
      </c>
    </row>
    <row r="1645" spans="1:7" x14ac:dyDescent="0.25">
      <c r="A1645" s="48">
        <v>410012510</v>
      </c>
      <c r="B1645" s="41" t="s">
        <v>3288</v>
      </c>
      <c r="C1645" s="41">
        <v>0</v>
      </c>
      <c r="D1645" s="41">
        <v>0</v>
      </c>
      <c r="E1645" s="41">
        <v>0</v>
      </c>
      <c r="F1645" s="41">
        <v>0</v>
      </c>
      <c r="G1645" s="48">
        <v>41001</v>
      </c>
    </row>
    <row r="1646" spans="1:7" x14ac:dyDescent="0.25">
      <c r="A1646" s="48">
        <v>410012706</v>
      </c>
      <c r="B1646" s="41" t="s">
        <v>3289</v>
      </c>
      <c r="C1646" s="41">
        <v>0</v>
      </c>
      <c r="D1646" s="41">
        <v>0</v>
      </c>
      <c r="E1646" s="41">
        <v>0</v>
      </c>
      <c r="F1646" s="41">
        <v>0</v>
      </c>
      <c r="G1646" s="48">
        <v>41001</v>
      </c>
    </row>
    <row r="1647" spans="1:7" x14ac:dyDescent="0.25">
      <c r="A1647" s="48">
        <v>410012713</v>
      </c>
      <c r="B1647" s="41" t="s">
        <v>3290</v>
      </c>
      <c r="C1647" s="41">
        <v>798</v>
      </c>
      <c r="D1647" s="41">
        <v>2500</v>
      </c>
      <c r="E1647" s="41">
        <v>2500</v>
      </c>
      <c r="F1647" s="41">
        <v>-1702</v>
      </c>
      <c r="G1647" s="48">
        <v>41001</v>
      </c>
    </row>
    <row r="1648" spans="1:7" x14ac:dyDescent="0.25">
      <c r="A1648" s="48">
        <v>410012900</v>
      </c>
      <c r="B1648" s="41" t="s">
        <v>3291</v>
      </c>
      <c r="C1648" s="41">
        <v>0</v>
      </c>
      <c r="D1648" s="41">
        <v>0</v>
      </c>
      <c r="E1648" s="41">
        <v>0</v>
      </c>
      <c r="F1648" s="41">
        <v>0</v>
      </c>
      <c r="G1648" s="48">
        <v>41001</v>
      </c>
    </row>
    <row r="1649" spans="1:7" x14ac:dyDescent="0.25">
      <c r="A1649" s="48">
        <v>410012920</v>
      </c>
      <c r="B1649" s="41" t="s">
        <v>3292</v>
      </c>
      <c r="C1649" s="41">
        <v>169.09</v>
      </c>
      <c r="D1649" s="41">
        <v>0</v>
      </c>
      <c r="E1649" s="41">
        <v>0</v>
      </c>
      <c r="F1649" s="41">
        <v>169.09</v>
      </c>
      <c r="G1649" s="48">
        <v>41001</v>
      </c>
    </row>
    <row r="1650" spans="1:7" x14ac:dyDescent="0.25">
      <c r="A1650" s="48">
        <v>410014610</v>
      </c>
      <c r="B1650" s="41" t="s">
        <v>3293</v>
      </c>
      <c r="C1650" s="41">
        <v>0</v>
      </c>
      <c r="D1650" s="41">
        <v>0</v>
      </c>
      <c r="E1650" s="41">
        <v>0</v>
      </c>
      <c r="F1650" s="41">
        <v>0</v>
      </c>
      <c r="G1650" s="48">
        <v>41001</v>
      </c>
    </row>
    <row r="1651" spans="1:7" x14ac:dyDescent="0.25">
      <c r="A1651" s="48">
        <v>410014611</v>
      </c>
      <c r="B1651" s="41" t="s">
        <v>3294</v>
      </c>
      <c r="C1651" s="41">
        <v>0</v>
      </c>
      <c r="D1651" s="41">
        <v>0</v>
      </c>
      <c r="E1651" s="41">
        <v>0</v>
      </c>
      <c r="F1651" s="41">
        <v>0</v>
      </c>
      <c r="G1651" s="48">
        <v>41001</v>
      </c>
    </row>
    <row r="1652" spans="1:7" x14ac:dyDescent="0.25">
      <c r="A1652" s="48">
        <v>410014618</v>
      </c>
      <c r="B1652" s="41" t="s">
        <v>3295</v>
      </c>
      <c r="C1652" s="41">
        <v>0</v>
      </c>
      <c r="D1652" s="41">
        <v>0</v>
      </c>
      <c r="E1652" s="41">
        <v>0</v>
      </c>
      <c r="F1652" s="41">
        <v>0</v>
      </c>
      <c r="G1652" s="48">
        <v>41001</v>
      </c>
    </row>
    <row r="1653" spans="1:7" x14ac:dyDescent="0.25">
      <c r="A1653" s="48">
        <v>410014619</v>
      </c>
      <c r="B1653" s="41" t="s">
        <v>3296</v>
      </c>
      <c r="C1653" s="41">
        <v>0</v>
      </c>
      <c r="D1653" s="41">
        <v>0</v>
      </c>
      <c r="E1653" s="41">
        <v>0</v>
      </c>
      <c r="F1653" s="41">
        <v>0</v>
      </c>
      <c r="G1653" s="48">
        <v>41001</v>
      </c>
    </row>
    <row r="1654" spans="1:7" x14ac:dyDescent="0.25">
      <c r="A1654" s="48">
        <v>410015148</v>
      </c>
      <c r="B1654" s="41" t="s">
        <v>3297</v>
      </c>
      <c r="C1654" s="41">
        <v>16668.22</v>
      </c>
      <c r="D1654" s="41">
        <v>18000</v>
      </c>
      <c r="E1654" s="41">
        <v>18000</v>
      </c>
      <c r="F1654" s="41">
        <v>-1331.78</v>
      </c>
      <c r="G1654" s="48">
        <v>41001</v>
      </c>
    </row>
    <row r="1655" spans="1:7" x14ac:dyDescent="0.25">
      <c r="A1655" s="48">
        <v>410015165</v>
      </c>
      <c r="B1655" s="41" t="s">
        <v>3298</v>
      </c>
      <c r="C1655" s="41">
        <v>1152.1300000000001</v>
      </c>
      <c r="D1655" s="41">
        <v>30500</v>
      </c>
      <c r="E1655" s="41">
        <v>30500</v>
      </c>
      <c r="F1655" s="41">
        <v>-29347.87</v>
      </c>
      <c r="G1655" s="48">
        <v>41001</v>
      </c>
    </row>
    <row r="1656" spans="1:7" x14ac:dyDescent="0.25">
      <c r="A1656" s="48">
        <v>410015513</v>
      </c>
      <c r="B1656" s="41" t="s">
        <v>3299</v>
      </c>
      <c r="C1656" s="41">
        <v>2000</v>
      </c>
      <c r="D1656" s="41">
        <v>2000</v>
      </c>
      <c r="E1656" s="41">
        <v>2000</v>
      </c>
      <c r="F1656" s="41">
        <v>0</v>
      </c>
      <c r="G1656" s="48">
        <v>41001</v>
      </c>
    </row>
    <row r="1657" spans="1:7" x14ac:dyDescent="0.25">
      <c r="A1657" s="48">
        <v>410015514</v>
      </c>
      <c r="B1657" s="41" t="s">
        <v>3300</v>
      </c>
      <c r="C1657" s="41">
        <v>0</v>
      </c>
      <c r="D1657" s="41">
        <v>2000</v>
      </c>
      <c r="E1657" s="41">
        <v>2000</v>
      </c>
      <c r="F1657" s="41">
        <v>-2000</v>
      </c>
      <c r="G1657" s="48">
        <v>41001</v>
      </c>
    </row>
    <row r="1658" spans="1:7" x14ac:dyDescent="0.25">
      <c r="A1658" s="48">
        <v>410015518</v>
      </c>
      <c r="B1658" s="41" t="s">
        <v>3301</v>
      </c>
      <c r="C1658" s="41">
        <v>0</v>
      </c>
      <c r="D1658" s="41">
        <v>0</v>
      </c>
      <c r="E1658" s="41">
        <v>0</v>
      </c>
      <c r="F1658" s="41">
        <v>0</v>
      </c>
      <c r="G1658" s="48">
        <v>41001</v>
      </c>
    </row>
    <row r="1659" spans="1:7" x14ac:dyDescent="0.25">
      <c r="A1659" s="48">
        <v>410015519</v>
      </c>
      <c r="B1659" s="41" t="s">
        <v>3302</v>
      </c>
      <c r="C1659" s="41">
        <v>0</v>
      </c>
      <c r="D1659" s="41">
        <v>0</v>
      </c>
      <c r="E1659" s="41">
        <v>0</v>
      </c>
      <c r="F1659" s="41">
        <v>0</v>
      </c>
      <c r="G1659" s="48">
        <v>41001</v>
      </c>
    </row>
    <row r="1660" spans="1:7" x14ac:dyDescent="0.25">
      <c r="A1660" s="48">
        <v>410015520</v>
      </c>
      <c r="B1660" s="41" t="s">
        <v>3303</v>
      </c>
      <c r="C1660" s="41">
        <v>0</v>
      </c>
      <c r="D1660" s="41">
        <v>0</v>
      </c>
      <c r="E1660" s="41">
        <v>0</v>
      </c>
      <c r="F1660" s="41">
        <v>0</v>
      </c>
      <c r="G1660" s="48">
        <v>41001</v>
      </c>
    </row>
    <row r="1661" spans="1:7" x14ac:dyDescent="0.25">
      <c r="A1661" s="48">
        <v>410015521</v>
      </c>
      <c r="B1661" s="41" t="s">
        <v>3304</v>
      </c>
      <c r="C1661" s="41">
        <v>322</v>
      </c>
      <c r="D1661" s="41">
        <v>11000</v>
      </c>
      <c r="E1661" s="41">
        <v>11000</v>
      </c>
      <c r="F1661" s="41">
        <v>-10678</v>
      </c>
      <c r="G1661" s="48">
        <v>41001</v>
      </c>
    </row>
    <row r="1662" spans="1:7" x14ac:dyDescent="0.25">
      <c r="A1662" s="48">
        <v>410015522</v>
      </c>
      <c r="B1662" s="41" t="s">
        <v>3305</v>
      </c>
      <c r="C1662" s="41">
        <v>0</v>
      </c>
      <c r="D1662" s="41">
        <v>0</v>
      </c>
      <c r="E1662" s="41">
        <v>0</v>
      </c>
      <c r="F1662" s="41">
        <v>0</v>
      </c>
      <c r="G1662" s="48">
        <v>41001</v>
      </c>
    </row>
    <row r="1663" spans="1:7" x14ac:dyDescent="0.25">
      <c r="A1663" s="48">
        <v>410015523</v>
      </c>
      <c r="B1663" s="41" t="s">
        <v>3306</v>
      </c>
      <c r="C1663" s="41">
        <v>0</v>
      </c>
      <c r="D1663" s="41">
        <v>3000</v>
      </c>
      <c r="E1663" s="41">
        <v>3000</v>
      </c>
      <c r="F1663" s="41">
        <v>-3000</v>
      </c>
      <c r="G1663" s="48">
        <v>41001</v>
      </c>
    </row>
    <row r="1664" spans="1:7" x14ac:dyDescent="0.25">
      <c r="A1664" s="48">
        <v>410015524</v>
      </c>
      <c r="B1664" s="41" t="s">
        <v>3307</v>
      </c>
      <c r="C1664" s="41">
        <v>0</v>
      </c>
      <c r="D1664" s="41">
        <v>20000</v>
      </c>
      <c r="E1664" s="41">
        <v>20000</v>
      </c>
      <c r="F1664" s="41">
        <v>-20000</v>
      </c>
      <c r="G1664" s="48">
        <v>41001</v>
      </c>
    </row>
    <row r="1665" spans="1:7" x14ac:dyDescent="0.25">
      <c r="A1665" s="48">
        <v>410015525</v>
      </c>
      <c r="B1665" s="41" t="s">
        <v>3308</v>
      </c>
      <c r="C1665" s="41">
        <v>0</v>
      </c>
      <c r="D1665" s="41">
        <v>0</v>
      </c>
      <c r="E1665" s="41">
        <v>0</v>
      </c>
      <c r="F1665" s="41">
        <v>0</v>
      </c>
      <c r="G1665" s="48">
        <v>41001</v>
      </c>
    </row>
    <row r="1666" spans="1:7" x14ac:dyDescent="0.25">
      <c r="A1666" s="48">
        <v>410015537</v>
      </c>
      <c r="B1666" s="41" t="s">
        <v>3309</v>
      </c>
      <c r="C1666" s="41">
        <v>0</v>
      </c>
      <c r="D1666" s="41">
        <v>0</v>
      </c>
      <c r="E1666" s="41">
        <v>0</v>
      </c>
      <c r="F1666" s="41">
        <v>0</v>
      </c>
      <c r="G1666" s="48">
        <v>41001</v>
      </c>
    </row>
    <row r="1667" spans="1:7" x14ac:dyDescent="0.25">
      <c r="A1667" s="48">
        <v>410016009</v>
      </c>
      <c r="B1667" s="41" t="s">
        <v>3310</v>
      </c>
      <c r="C1667" s="41">
        <v>0</v>
      </c>
      <c r="D1667" s="41">
        <v>0</v>
      </c>
      <c r="E1667" s="41">
        <v>0</v>
      </c>
      <c r="F1667" s="41">
        <v>0</v>
      </c>
      <c r="G1667" s="48">
        <v>41001</v>
      </c>
    </row>
    <row r="1668" spans="1:7" x14ac:dyDescent="0.25">
      <c r="A1668" s="48">
        <v>410016010</v>
      </c>
      <c r="B1668" s="41" t="s">
        <v>3311</v>
      </c>
      <c r="C1668" s="41">
        <v>0</v>
      </c>
      <c r="D1668" s="41">
        <v>0</v>
      </c>
      <c r="E1668" s="41">
        <v>0</v>
      </c>
      <c r="F1668" s="41">
        <v>0</v>
      </c>
      <c r="G1668" s="48">
        <v>41001</v>
      </c>
    </row>
    <row r="1669" spans="1:7" x14ac:dyDescent="0.25">
      <c r="A1669" s="48">
        <v>410016014</v>
      </c>
      <c r="B1669" s="41" t="s">
        <v>3312</v>
      </c>
      <c r="C1669" s="41">
        <v>0</v>
      </c>
      <c r="D1669" s="41">
        <v>0</v>
      </c>
      <c r="E1669" s="41">
        <v>0</v>
      </c>
      <c r="F1669" s="41">
        <v>0</v>
      </c>
      <c r="G1669" s="48">
        <v>41001</v>
      </c>
    </row>
    <row r="1670" spans="1:7" x14ac:dyDescent="0.25">
      <c r="A1670" s="48">
        <v>410017054</v>
      </c>
      <c r="B1670" s="41" t="s">
        <v>3313</v>
      </c>
      <c r="C1670" s="41">
        <v>0</v>
      </c>
      <c r="D1670" s="41">
        <v>0</v>
      </c>
      <c r="E1670" s="41">
        <v>0</v>
      </c>
      <c r="F1670" s="41">
        <v>0</v>
      </c>
      <c r="G1670" s="48">
        <v>41001</v>
      </c>
    </row>
    <row r="1671" spans="1:7" x14ac:dyDescent="0.25">
      <c r="A1671" s="48">
        <v>410019051</v>
      </c>
      <c r="B1671" s="41" t="s">
        <v>3314</v>
      </c>
      <c r="C1671" s="41">
        <v>0</v>
      </c>
      <c r="D1671" s="41">
        <v>0</v>
      </c>
      <c r="E1671" s="41">
        <v>0</v>
      </c>
      <c r="F1671" s="41">
        <v>0</v>
      </c>
      <c r="G1671" s="48">
        <v>41001</v>
      </c>
    </row>
    <row r="1672" spans="1:7" x14ac:dyDescent="0.25">
      <c r="A1672" s="48">
        <v>410019053</v>
      </c>
      <c r="B1672" s="41" t="s">
        <v>3315</v>
      </c>
      <c r="C1672" s="41">
        <v>0</v>
      </c>
      <c r="D1672" s="41">
        <v>0</v>
      </c>
      <c r="E1672" s="41">
        <v>0</v>
      </c>
      <c r="F1672" s="41">
        <v>0</v>
      </c>
      <c r="G1672" s="48">
        <v>41001</v>
      </c>
    </row>
    <row r="1673" spans="1:7" x14ac:dyDescent="0.25">
      <c r="A1673" s="48">
        <v>410019057</v>
      </c>
      <c r="B1673" s="41" t="s">
        <v>3316</v>
      </c>
      <c r="C1673" s="41">
        <v>0</v>
      </c>
      <c r="D1673" s="41">
        <v>-58900</v>
      </c>
      <c r="E1673" s="41">
        <v>-58900</v>
      </c>
      <c r="F1673" s="41">
        <v>58900</v>
      </c>
      <c r="G1673" s="48">
        <v>41001</v>
      </c>
    </row>
    <row r="1674" spans="1:7" x14ac:dyDescent="0.25">
      <c r="A1674" s="48">
        <v>410019213</v>
      </c>
      <c r="B1674" s="41" t="s">
        <v>3317</v>
      </c>
      <c r="C1674" s="41">
        <v>0</v>
      </c>
      <c r="D1674" s="41">
        <v>0</v>
      </c>
      <c r="E1674" s="41">
        <v>0</v>
      </c>
      <c r="F1674" s="41">
        <v>0</v>
      </c>
      <c r="G1674" s="48">
        <v>41001</v>
      </c>
    </row>
    <row r="1675" spans="1:7" x14ac:dyDescent="0.25">
      <c r="A1675" s="48">
        <v>410019552</v>
      </c>
      <c r="B1675" s="41" t="s">
        <v>3318</v>
      </c>
      <c r="C1675" s="41">
        <v>0</v>
      </c>
      <c r="D1675" s="41">
        <v>-2400</v>
      </c>
      <c r="E1675" s="41">
        <v>-2400</v>
      </c>
      <c r="F1675" s="41">
        <v>2400</v>
      </c>
      <c r="G1675" s="48">
        <v>41001</v>
      </c>
    </row>
    <row r="1676" spans="1:7" x14ac:dyDescent="0.25">
      <c r="A1676" s="48">
        <v>410019806</v>
      </c>
      <c r="B1676" s="41" t="s">
        <v>3319</v>
      </c>
      <c r="C1676" s="41">
        <v>0</v>
      </c>
      <c r="D1676" s="41">
        <v>0</v>
      </c>
      <c r="E1676" s="41">
        <v>0</v>
      </c>
      <c r="F1676" s="41">
        <v>0</v>
      </c>
      <c r="G1676" s="48">
        <v>41001</v>
      </c>
    </row>
    <row r="1677" spans="1:7" x14ac:dyDescent="0.25">
      <c r="A1677" s="48">
        <v>410019846</v>
      </c>
      <c r="B1677" s="41" t="s">
        <v>3320</v>
      </c>
      <c r="C1677" s="41">
        <v>0</v>
      </c>
      <c r="D1677" s="41">
        <v>0</v>
      </c>
      <c r="E1677" s="41">
        <v>0</v>
      </c>
      <c r="F1677" s="41">
        <v>0</v>
      </c>
      <c r="G1677" s="48">
        <v>41001</v>
      </c>
    </row>
    <row r="1678" spans="1:7" x14ac:dyDescent="0.25">
      <c r="A1678" s="48">
        <v>420012022</v>
      </c>
      <c r="B1678" s="41" t="s">
        <v>3321</v>
      </c>
      <c r="C1678" s="41">
        <v>0</v>
      </c>
      <c r="D1678" s="41">
        <v>200</v>
      </c>
      <c r="E1678" s="41">
        <v>200</v>
      </c>
      <c r="F1678" s="41">
        <v>-200</v>
      </c>
      <c r="G1678" s="48">
        <v>42001</v>
      </c>
    </row>
    <row r="1679" spans="1:7" x14ac:dyDescent="0.25">
      <c r="A1679" s="48">
        <v>420012421</v>
      </c>
      <c r="B1679" s="41" t="s">
        <v>3322</v>
      </c>
      <c r="C1679" s="41">
        <v>10342</v>
      </c>
      <c r="D1679" s="41">
        <v>8100</v>
      </c>
      <c r="E1679" s="41">
        <v>8100</v>
      </c>
      <c r="F1679" s="41">
        <v>2242</v>
      </c>
      <c r="G1679" s="48">
        <v>42001</v>
      </c>
    </row>
    <row r="1680" spans="1:7" x14ac:dyDescent="0.25">
      <c r="A1680" s="48">
        <v>420012432</v>
      </c>
      <c r="B1680" s="41" t="s">
        <v>3323</v>
      </c>
      <c r="C1680" s="41">
        <v>0</v>
      </c>
      <c r="D1680" s="41">
        <v>0</v>
      </c>
      <c r="E1680" s="41">
        <v>0</v>
      </c>
      <c r="F1680" s="41">
        <v>0</v>
      </c>
      <c r="G1680" s="48">
        <v>42001</v>
      </c>
    </row>
    <row r="1681" spans="1:7" x14ac:dyDescent="0.25">
      <c r="A1681" s="48">
        <v>420012433</v>
      </c>
      <c r="B1681" s="41" t="s">
        <v>3324</v>
      </c>
      <c r="C1681" s="41">
        <v>272.60000000000002</v>
      </c>
      <c r="D1681" s="41">
        <v>200</v>
      </c>
      <c r="E1681" s="41">
        <v>200</v>
      </c>
      <c r="F1681" s="41">
        <v>72.599999999999994</v>
      </c>
      <c r="G1681" s="48">
        <v>42001</v>
      </c>
    </row>
    <row r="1682" spans="1:7" x14ac:dyDescent="0.25">
      <c r="A1682" s="48">
        <v>420012461</v>
      </c>
      <c r="B1682" s="41" t="s">
        <v>3325</v>
      </c>
      <c r="C1682" s="41">
        <v>0</v>
      </c>
      <c r="D1682" s="41">
        <v>0</v>
      </c>
      <c r="E1682" s="41">
        <v>0</v>
      </c>
      <c r="F1682" s="41">
        <v>0</v>
      </c>
      <c r="G1682" s="48">
        <v>42001</v>
      </c>
    </row>
    <row r="1683" spans="1:7" x14ac:dyDescent="0.25">
      <c r="A1683" s="48">
        <v>420012463</v>
      </c>
      <c r="B1683" s="41" t="s">
        <v>3326</v>
      </c>
      <c r="C1683" s="41">
        <v>0</v>
      </c>
      <c r="D1683" s="41">
        <v>3000</v>
      </c>
      <c r="E1683" s="41">
        <v>3000</v>
      </c>
      <c r="F1683" s="41">
        <v>-3000</v>
      </c>
      <c r="G1683" s="48">
        <v>42001</v>
      </c>
    </row>
    <row r="1684" spans="1:7" x14ac:dyDescent="0.25">
      <c r="A1684" s="48">
        <v>420012470</v>
      </c>
      <c r="B1684" s="41" t="s">
        <v>3327</v>
      </c>
      <c r="C1684" s="41">
        <v>441.86</v>
      </c>
      <c r="D1684" s="41">
        <v>0</v>
      </c>
      <c r="E1684" s="41">
        <v>0</v>
      </c>
      <c r="F1684" s="41">
        <v>441.86</v>
      </c>
      <c r="G1684" s="48">
        <v>42001</v>
      </c>
    </row>
    <row r="1685" spans="1:7" x14ac:dyDescent="0.25">
      <c r="A1685" s="48">
        <v>420012500</v>
      </c>
      <c r="B1685" s="41" t="s">
        <v>3328</v>
      </c>
      <c r="C1685" s="41">
        <v>0</v>
      </c>
      <c r="D1685" s="41">
        <v>0</v>
      </c>
      <c r="E1685" s="41">
        <v>0</v>
      </c>
      <c r="F1685" s="41">
        <v>0</v>
      </c>
      <c r="G1685" s="48">
        <v>42001</v>
      </c>
    </row>
    <row r="1686" spans="1:7" x14ac:dyDescent="0.25">
      <c r="A1686" s="48">
        <v>420012502</v>
      </c>
      <c r="B1686" s="41" t="s">
        <v>3329</v>
      </c>
      <c r="C1686" s="41">
        <v>0</v>
      </c>
      <c r="D1686" s="41">
        <v>100</v>
      </c>
      <c r="E1686" s="41">
        <v>100</v>
      </c>
      <c r="F1686" s="41">
        <v>-100</v>
      </c>
      <c r="G1686" s="48">
        <v>42001</v>
      </c>
    </row>
    <row r="1687" spans="1:7" x14ac:dyDescent="0.25">
      <c r="A1687" s="48">
        <v>420012520</v>
      </c>
      <c r="B1687" s="41" t="s">
        <v>3330</v>
      </c>
      <c r="C1687" s="41">
        <v>0</v>
      </c>
      <c r="D1687" s="41">
        <v>400</v>
      </c>
      <c r="E1687" s="41">
        <v>400</v>
      </c>
      <c r="F1687" s="41">
        <v>-400</v>
      </c>
      <c r="G1687" s="48">
        <v>42001</v>
      </c>
    </row>
    <row r="1688" spans="1:7" x14ac:dyDescent="0.25">
      <c r="A1688" s="48">
        <v>420013052</v>
      </c>
      <c r="B1688" s="41" t="s">
        <v>3331</v>
      </c>
      <c r="C1688" s="41">
        <v>0</v>
      </c>
      <c r="D1688" s="41">
        <v>0</v>
      </c>
      <c r="E1688" s="41">
        <v>0</v>
      </c>
      <c r="F1688" s="41">
        <v>0</v>
      </c>
      <c r="G1688" s="48">
        <v>42001</v>
      </c>
    </row>
    <row r="1689" spans="1:7" x14ac:dyDescent="0.25">
      <c r="A1689" s="48">
        <v>420014610</v>
      </c>
      <c r="B1689" s="41" t="s">
        <v>3332</v>
      </c>
      <c r="C1689" s="41">
        <v>0</v>
      </c>
      <c r="D1689" s="41">
        <v>0</v>
      </c>
      <c r="E1689" s="41">
        <v>0</v>
      </c>
      <c r="F1689" s="41">
        <v>0</v>
      </c>
      <c r="G1689" s="48">
        <v>42001</v>
      </c>
    </row>
    <row r="1690" spans="1:7" x14ac:dyDescent="0.25">
      <c r="A1690" s="48">
        <v>420014611</v>
      </c>
      <c r="B1690" s="41" t="s">
        <v>3333</v>
      </c>
      <c r="C1690" s="41">
        <v>0</v>
      </c>
      <c r="D1690" s="41">
        <v>0</v>
      </c>
      <c r="E1690" s="41">
        <v>0</v>
      </c>
      <c r="F1690" s="41">
        <v>0</v>
      </c>
      <c r="G1690" s="48">
        <v>42001</v>
      </c>
    </row>
    <row r="1691" spans="1:7" x14ac:dyDescent="0.25">
      <c r="A1691" s="48">
        <v>420015137</v>
      </c>
      <c r="B1691" s="41" t="s">
        <v>3334</v>
      </c>
      <c r="C1691" s="41">
        <v>462</v>
      </c>
      <c r="D1691" s="41">
        <v>0</v>
      </c>
      <c r="E1691" s="41">
        <v>0</v>
      </c>
      <c r="F1691" s="41">
        <v>462</v>
      </c>
      <c r="G1691" s="48">
        <v>42001</v>
      </c>
    </row>
    <row r="1692" spans="1:7" x14ac:dyDescent="0.25">
      <c r="A1692" s="48">
        <v>420015149</v>
      </c>
      <c r="B1692" s="41" t="s">
        <v>3335</v>
      </c>
      <c r="C1692" s="41">
        <v>0</v>
      </c>
      <c r="D1692" s="41">
        <v>0</v>
      </c>
      <c r="E1692" s="41">
        <v>0</v>
      </c>
      <c r="F1692" s="41">
        <v>0</v>
      </c>
      <c r="G1692" s="48">
        <v>42001</v>
      </c>
    </row>
    <row r="1693" spans="1:7" x14ac:dyDescent="0.25">
      <c r="A1693" s="48">
        <v>420015283</v>
      </c>
      <c r="B1693" s="41" t="s">
        <v>3336</v>
      </c>
      <c r="C1693" s="41">
        <v>4900</v>
      </c>
      <c r="D1693" s="41">
        <v>0</v>
      </c>
      <c r="E1693" s="41">
        <v>0</v>
      </c>
      <c r="F1693" s="41">
        <v>4900</v>
      </c>
      <c r="G1693" s="48">
        <v>42001</v>
      </c>
    </row>
    <row r="1694" spans="1:7" x14ac:dyDescent="0.25">
      <c r="A1694" s="48">
        <v>420019051</v>
      </c>
      <c r="B1694" s="41" t="s">
        <v>3337</v>
      </c>
      <c r="C1694" s="41">
        <v>0</v>
      </c>
      <c r="D1694" s="41">
        <v>0</v>
      </c>
      <c r="E1694" s="41">
        <v>0</v>
      </c>
      <c r="F1694" s="41">
        <v>0</v>
      </c>
      <c r="G1694" s="48">
        <v>42001</v>
      </c>
    </row>
    <row r="1695" spans="1:7" x14ac:dyDescent="0.25">
      <c r="A1695" s="48">
        <v>420019053</v>
      </c>
      <c r="B1695" s="41" t="s">
        <v>3338</v>
      </c>
      <c r="C1695" s="41">
        <v>0</v>
      </c>
      <c r="D1695" s="41">
        <v>0</v>
      </c>
      <c r="E1695" s="41">
        <v>0</v>
      </c>
      <c r="F1695" s="41">
        <v>0</v>
      </c>
      <c r="G1695" s="48">
        <v>42001</v>
      </c>
    </row>
    <row r="1696" spans="1:7" x14ac:dyDescent="0.25">
      <c r="A1696" s="48">
        <v>420019054</v>
      </c>
      <c r="B1696" s="41" t="s">
        <v>3339</v>
      </c>
      <c r="C1696" s="41">
        <v>0</v>
      </c>
      <c r="D1696" s="41">
        <v>0</v>
      </c>
      <c r="E1696" s="41">
        <v>0</v>
      </c>
      <c r="F1696" s="41">
        <v>0</v>
      </c>
      <c r="G1696" s="48">
        <v>42001</v>
      </c>
    </row>
    <row r="1697" spans="1:7" x14ac:dyDescent="0.25">
      <c r="A1697" s="48">
        <v>420019068</v>
      </c>
      <c r="B1697" s="41" t="s">
        <v>3322</v>
      </c>
      <c r="C1697" s="41">
        <v>-3888</v>
      </c>
      <c r="D1697" s="41">
        <v>-8100</v>
      </c>
      <c r="E1697" s="41">
        <v>-8100</v>
      </c>
      <c r="F1697" s="41">
        <v>4212</v>
      </c>
      <c r="G1697" s="48">
        <v>42001</v>
      </c>
    </row>
    <row r="1698" spans="1:7" x14ac:dyDescent="0.25">
      <c r="A1698" s="48">
        <v>420019100</v>
      </c>
      <c r="B1698" s="41" t="s">
        <v>3340</v>
      </c>
      <c r="C1698" s="41">
        <v>0</v>
      </c>
      <c r="D1698" s="41">
        <v>0</v>
      </c>
      <c r="E1698" s="41">
        <v>0</v>
      </c>
      <c r="F1698" s="41">
        <v>0</v>
      </c>
      <c r="G1698" s="48">
        <v>42001</v>
      </c>
    </row>
    <row r="1699" spans="1:7" x14ac:dyDescent="0.25">
      <c r="A1699" s="48">
        <v>420019201</v>
      </c>
      <c r="B1699" s="41" t="s">
        <v>3341</v>
      </c>
      <c r="C1699" s="41">
        <v>-21</v>
      </c>
      <c r="D1699" s="41">
        <v>-100</v>
      </c>
      <c r="E1699" s="41">
        <v>-100</v>
      </c>
      <c r="F1699" s="41">
        <v>79</v>
      </c>
      <c r="G1699" s="48">
        <v>42001</v>
      </c>
    </row>
    <row r="1700" spans="1:7" x14ac:dyDescent="0.25">
      <c r="A1700" s="48">
        <v>420019331</v>
      </c>
      <c r="B1700" s="41" t="s">
        <v>3342</v>
      </c>
      <c r="C1700" s="41">
        <v>0</v>
      </c>
      <c r="D1700" s="41">
        <v>-4900</v>
      </c>
      <c r="E1700" s="41">
        <v>-4900</v>
      </c>
      <c r="F1700" s="41">
        <v>4900</v>
      </c>
      <c r="G1700" s="48">
        <v>42001</v>
      </c>
    </row>
    <row r="1701" spans="1:7" x14ac:dyDescent="0.25">
      <c r="A1701" s="48">
        <v>420019332</v>
      </c>
      <c r="B1701" s="41" t="s">
        <v>3343</v>
      </c>
      <c r="C1701" s="41">
        <v>-3329</v>
      </c>
      <c r="D1701" s="41">
        <v>-10800</v>
      </c>
      <c r="E1701" s="41">
        <v>-10800</v>
      </c>
      <c r="F1701" s="41">
        <v>7471</v>
      </c>
      <c r="G1701" s="48">
        <v>42001</v>
      </c>
    </row>
    <row r="1702" spans="1:7" x14ac:dyDescent="0.25">
      <c r="A1702" s="48">
        <v>420019333</v>
      </c>
      <c r="B1702" s="41" t="s">
        <v>3344</v>
      </c>
      <c r="C1702" s="41">
        <v>-16298</v>
      </c>
      <c r="D1702" s="41">
        <v>-33500</v>
      </c>
      <c r="E1702" s="41">
        <v>-33500</v>
      </c>
      <c r="F1702" s="41">
        <v>17202</v>
      </c>
      <c r="G1702" s="48">
        <v>42001</v>
      </c>
    </row>
    <row r="1703" spans="1:7" x14ac:dyDescent="0.25">
      <c r="A1703" s="48">
        <v>420019335</v>
      </c>
      <c r="B1703" s="41" t="s">
        <v>3345</v>
      </c>
      <c r="C1703" s="41">
        <v>-40800</v>
      </c>
      <c r="D1703" s="41">
        <v>-131600</v>
      </c>
      <c r="E1703" s="41">
        <v>-131600</v>
      </c>
      <c r="F1703" s="41">
        <v>90800</v>
      </c>
      <c r="G1703" s="48">
        <v>42001</v>
      </c>
    </row>
    <row r="1704" spans="1:7" x14ac:dyDescent="0.25">
      <c r="A1704" s="48">
        <v>420019356</v>
      </c>
      <c r="B1704" s="41" t="s">
        <v>3346</v>
      </c>
      <c r="C1704" s="41">
        <v>-50</v>
      </c>
      <c r="D1704" s="41">
        <v>0</v>
      </c>
      <c r="E1704" s="41">
        <v>0</v>
      </c>
      <c r="F1704" s="41">
        <v>-50</v>
      </c>
      <c r="G1704" s="48">
        <v>42001</v>
      </c>
    </row>
    <row r="1705" spans="1:7" x14ac:dyDescent="0.25">
      <c r="A1705" s="48">
        <v>420019383</v>
      </c>
      <c r="B1705" s="41" t="s">
        <v>3347</v>
      </c>
      <c r="C1705" s="41">
        <v>-295</v>
      </c>
      <c r="D1705" s="41">
        <v>0</v>
      </c>
      <c r="E1705" s="41">
        <v>0</v>
      </c>
      <c r="F1705" s="41">
        <v>-295</v>
      </c>
      <c r="G1705" s="48">
        <v>42001</v>
      </c>
    </row>
    <row r="1706" spans="1:7" x14ac:dyDescent="0.25">
      <c r="A1706" s="48">
        <v>420019384</v>
      </c>
      <c r="B1706" s="41" t="s">
        <v>3348</v>
      </c>
      <c r="C1706" s="41">
        <v>0</v>
      </c>
      <c r="D1706" s="41">
        <v>0</v>
      </c>
      <c r="E1706" s="41">
        <v>0</v>
      </c>
      <c r="F1706" s="41">
        <v>0</v>
      </c>
      <c r="G1706" s="48">
        <v>42001</v>
      </c>
    </row>
    <row r="1707" spans="1:7" x14ac:dyDescent="0.25">
      <c r="A1707" s="48">
        <v>420019385</v>
      </c>
      <c r="B1707" s="41" t="s">
        <v>3349</v>
      </c>
      <c r="C1707" s="41">
        <v>-1428</v>
      </c>
      <c r="D1707" s="41">
        <v>0</v>
      </c>
      <c r="E1707" s="41">
        <v>0</v>
      </c>
      <c r="F1707" s="41">
        <v>-1428</v>
      </c>
      <c r="G1707" s="48">
        <v>42001</v>
      </c>
    </row>
    <row r="1708" spans="1:7" x14ac:dyDescent="0.25">
      <c r="A1708" s="48">
        <v>420019389</v>
      </c>
      <c r="B1708" s="41" t="s">
        <v>3350</v>
      </c>
      <c r="C1708" s="41">
        <v>61</v>
      </c>
      <c r="D1708" s="41">
        <v>-8700</v>
      </c>
      <c r="E1708" s="41">
        <v>-8700</v>
      </c>
      <c r="F1708" s="41">
        <v>8761</v>
      </c>
      <c r="G1708" s="48">
        <v>42001</v>
      </c>
    </row>
    <row r="1709" spans="1:7" x14ac:dyDescent="0.25">
      <c r="A1709" s="48">
        <v>420020800</v>
      </c>
      <c r="B1709" s="41" t="s">
        <v>3351</v>
      </c>
      <c r="C1709" s="41">
        <v>0</v>
      </c>
      <c r="D1709" s="41">
        <v>0</v>
      </c>
      <c r="E1709" s="41">
        <v>0</v>
      </c>
      <c r="F1709" s="41">
        <v>0</v>
      </c>
      <c r="G1709" s="48">
        <v>42002</v>
      </c>
    </row>
    <row r="1710" spans="1:7" x14ac:dyDescent="0.25">
      <c r="A1710" s="48">
        <v>420020930</v>
      </c>
      <c r="B1710" s="41" t="s">
        <v>3352</v>
      </c>
      <c r="C1710" s="41">
        <v>0</v>
      </c>
      <c r="D1710" s="41">
        <v>0</v>
      </c>
      <c r="E1710" s="41">
        <v>0</v>
      </c>
      <c r="F1710" s="41">
        <v>0</v>
      </c>
      <c r="G1710" s="48">
        <v>42002</v>
      </c>
    </row>
    <row r="1711" spans="1:7" x14ac:dyDescent="0.25">
      <c r="A1711" s="48">
        <v>420022000</v>
      </c>
      <c r="B1711" s="41" t="s">
        <v>3353</v>
      </c>
      <c r="C1711" s="41">
        <v>0</v>
      </c>
      <c r="D1711" s="41">
        <v>0</v>
      </c>
      <c r="E1711" s="41">
        <v>0</v>
      </c>
      <c r="F1711" s="41">
        <v>0</v>
      </c>
      <c r="G1711" s="48">
        <v>42002</v>
      </c>
    </row>
    <row r="1712" spans="1:7" x14ac:dyDescent="0.25">
      <c r="A1712" s="48">
        <v>420022004</v>
      </c>
      <c r="B1712" s="41" t="s">
        <v>3354</v>
      </c>
      <c r="C1712" s="41">
        <v>0</v>
      </c>
      <c r="D1712" s="41">
        <v>0</v>
      </c>
      <c r="E1712" s="41">
        <v>0</v>
      </c>
      <c r="F1712" s="41">
        <v>0</v>
      </c>
      <c r="G1712" s="48">
        <v>42002</v>
      </c>
    </row>
    <row r="1713" spans="1:7" x14ac:dyDescent="0.25">
      <c r="A1713" s="48">
        <v>420022022</v>
      </c>
      <c r="B1713" s="41" t="s">
        <v>3355</v>
      </c>
      <c r="C1713" s="41">
        <v>0</v>
      </c>
      <c r="D1713" s="41">
        <v>0</v>
      </c>
      <c r="E1713" s="41">
        <v>0</v>
      </c>
      <c r="F1713" s="41">
        <v>0</v>
      </c>
      <c r="G1713" s="48">
        <v>42002</v>
      </c>
    </row>
    <row r="1714" spans="1:7" x14ac:dyDescent="0.25">
      <c r="A1714" s="48">
        <v>420022410</v>
      </c>
      <c r="B1714" s="41" t="s">
        <v>3356</v>
      </c>
      <c r="C1714" s="41">
        <v>0</v>
      </c>
      <c r="D1714" s="41">
        <v>0</v>
      </c>
      <c r="E1714" s="41">
        <v>0</v>
      </c>
      <c r="F1714" s="41">
        <v>0</v>
      </c>
      <c r="G1714" s="48">
        <v>42002</v>
      </c>
    </row>
    <row r="1715" spans="1:7" x14ac:dyDescent="0.25">
      <c r="A1715" s="48">
        <v>420022427</v>
      </c>
      <c r="B1715" s="41" t="s">
        <v>3357</v>
      </c>
      <c r="C1715" s="41">
        <v>0</v>
      </c>
      <c r="D1715" s="41">
        <v>0</v>
      </c>
      <c r="E1715" s="41">
        <v>0</v>
      </c>
      <c r="F1715" s="41">
        <v>0</v>
      </c>
      <c r="G1715" s="48">
        <v>42002</v>
      </c>
    </row>
    <row r="1716" spans="1:7" x14ac:dyDescent="0.25">
      <c r="A1716" s="48">
        <v>420022429</v>
      </c>
      <c r="B1716" s="41" t="s">
        <v>3358</v>
      </c>
      <c r="C1716" s="41">
        <v>0</v>
      </c>
      <c r="D1716" s="41">
        <v>0</v>
      </c>
      <c r="E1716" s="41">
        <v>0</v>
      </c>
      <c r="F1716" s="41">
        <v>0</v>
      </c>
      <c r="G1716" s="48">
        <v>42002</v>
      </c>
    </row>
    <row r="1717" spans="1:7" x14ac:dyDescent="0.25">
      <c r="A1717" s="48">
        <v>420022470</v>
      </c>
      <c r="B1717" s="41" t="s">
        <v>3359</v>
      </c>
      <c r="C1717" s="41">
        <v>0</v>
      </c>
      <c r="D1717" s="41">
        <v>0</v>
      </c>
      <c r="E1717" s="41">
        <v>0</v>
      </c>
      <c r="F1717" s="41">
        <v>0</v>
      </c>
      <c r="G1717" s="48">
        <v>42002</v>
      </c>
    </row>
    <row r="1718" spans="1:7" x14ac:dyDescent="0.25">
      <c r="A1718" s="48">
        <v>420022500</v>
      </c>
      <c r="B1718" s="41" t="s">
        <v>3360</v>
      </c>
      <c r="C1718" s="41">
        <v>0</v>
      </c>
      <c r="D1718" s="41">
        <v>0</v>
      </c>
      <c r="E1718" s="41">
        <v>0</v>
      </c>
      <c r="F1718" s="41">
        <v>0</v>
      </c>
      <c r="G1718" s="48">
        <v>42002</v>
      </c>
    </row>
    <row r="1719" spans="1:7" x14ac:dyDescent="0.25">
      <c r="A1719" s="48">
        <v>420022502</v>
      </c>
      <c r="B1719" s="41" t="s">
        <v>3361</v>
      </c>
      <c r="C1719" s="41">
        <v>0</v>
      </c>
      <c r="D1719" s="41">
        <v>0</v>
      </c>
      <c r="E1719" s="41">
        <v>0</v>
      </c>
      <c r="F1719" s="41">
        <v>0</v>
      </c>
      <c r="G1719" s="48">
        <v>42002</v>
      </c>
    </row>
    <row r="1720" spans="1:7" x14ac:dyDescent="0.25">
      <c r="A1720" s="48">
        <v>420022520</v>
      </c>
      <c r="B1720" s="41" t="s">
        <v>3362</v>
      </c>
      <c r="C1720" s="41">
        <v>0</v>
      </c>
      <c r="D1720" s="41">
        <v>0</v>
      </c>
      <c r="E1720" s="41">
        <v>0</v>
      </c>
      <c r="F1720" s="41">
        <v>0</v>
      </c>
      <c r="G1720" s="48">
        <v>42002</v>
      </c>
    </row>
    <row r="1721" spans="1:7" x14ac:dyDescent="0.25">
      <c r="A1721" s="48">
        <v>420022701</v>
      </c>
      <c r="B1721" s="41" t="s">
        <v>3363</v>
      </c>
      <c r="C1721" s="41">
        <v>0</v>
      </c>
      <c r="D1721" s="41">
        <v>0</v>
      </c>
      <c r="E1721" s="41">
        <v>0</v>
      </c>
      <c r="F1721" s="41">
        <v>0</v>
      </c>
      <c r="G1721" s="48">
        <v>42002</v>
      </c>
    </row>
    <row r="1722" spans="1:7" x14ac:dyDescent="0.25">
      <c r="A1722" s="48">
        <v>420024610</v>
      </c>
      <c r="B1722" s="41" t="s">
        <v>3364</v>
      </c>
      <c r="C1722" s="41">
        <v>0</v>
      </c>
      <c r="D1722" s="41">
        <v>0</v>
      </c>
      <c r="E1722" s="41">
        <v>0</v>
      </c>
      <c r="F1722" s="41">
        <v>0</v>
      </c>
      <c r="G1722" s="48">
        <v>42002</v>
      </c>
    </row>
    <row r="1723" spans="1:7" x14ac:dyDescent="0.25">
      <c r="A1723" s="48">
        <v>420024611</v>
      </c>
      <c r="B1723" s="41" t="s">
        <v>3365</v>
      </c>
      <c r="C1723" s="41">
        <v>0</v>
      </c>
      <c r="D1723" s="41">
        <v>0</v>
      </c>
      <c r="E1723" s="41">
        <v>0</v>
      </c>
      <c r="F1723" s="41">
        <v>0</v>
      </c>
      <c r="G1723" s="48">
        <v>42002</v>
      </c>
    </row>
    <row r="1724" spans="1:7" x14ac:dyDescent="0.25">
      <c r="A1724" s="48">
        <v>420025137</v>
      </c>
      <c r="B1724" s="41" t="s">
        <v>3366</v>
      </c>
      <c r="C1724" s="41">
        <v>78</v>
      </c>
      <c r="D1724" s="41">
        <v>0</v>
      </c>
      <c r="E1724" s="41">
        <v>0</v>
      </c>
      <c r="F1724" s="41">
        <v>78</v>
      </c>
      <c r="G1724" s="48">
        <v>42002</v>
      </c>
    </row>
    <row r="1725" spans="1:7" x14ac:dyDescent="0.25">
      <c r="A1725" s="48">
        <v>420025902</v>
      </c>
      <c r="B1725" s="41" t="s">
        <v>3367</v>
      </c>
      <c r="C1725" s="41">
        <v>0</v>
      </c>
      <c r="D1725" s="41">
        <v>0</v>
      </c>
      <c r="E1725" s="41">
        <v>0</v>
      </c>
      <c r="F1725" s="41">
        <v>0</v>
      </c>
      <c r="G1725" s="48">
        <v>42002</v>
      </c>
    </row>
    <row r="1726" spans="1:7" x14ac:dyDescent="0.25">
      <c r="A1726" s="48">
        <v>420029054</v>
      </c>
      <c r="B1726" s="41" t="s">
        <v>3368</v>
      </c>
      <c r="C1726" s="41">
        <v>0</v>
      </c>
      <c r="D1726" s="41">
        <v>0</v>
      </c>
      <c r="E1726" s="41">
        <v>0</v>
      </c>
      <c r="F1726" s="41">
        <v>0</v>
      </c>
      <c r="G1726" s="48">
        <v>42002</v>
      </c>
    </row>
    <row r="1727" spans="1:7" x14ac:dyDescent="0.25">
      <c r="A1727" s="48">
        <v>420029321</v>
      </c>
      <c r="B1727" s="41" t="s">
        <v>3369</v>
      </c>
      <c r="C1727" s="41">
        <v>0</v>
      </c>
      <c r="D1727" s="41">
        <v>0</v>
      </c>
      <c r="E1727" s="41">
        <v>0</v>
      </c>
      <c r="F1727" s="41">
        <v>0</v>
      </c>
      <c r="G1727" s="48">
        <v>42002</v>
      </c>
    </row>
    <row r="1728" spans="1:7" x14ac:dyDescent="0.25">
      <c r="A1728" s="48">
        <v>420029322</v>
      </c>
      <c r="B1728" s="41" t="s">
        <v>3370</v>
      </c>
      <c r="C1728" s="41">
        <v>0</v>
      </c>
      <c r="D1728" s="41">
        <v>0</v>
      </c>
      <c r="E1728" s="41">
        <v>0</v>
      </c>
      <c r="F1728" s="41">
        <v>0</v>
      </c>
      <c r="G1728" s="48">
        <v>42002</v>
      </c>
    </row>
    <row r="1729" spans="1:7" x14ac:dyDescent="0.25">
      <c r="A1729" s="48">
        <v>420029323</v>
      </c>
      <c r="B1729" s="41" t="s">
        <v>3371</v>
      </c>
      <c r="C1729" s="41">
        <v>0</v>
      </c>
      <c r="D1729" s="41">
        <v>0</v>
      </c>
      <c r="E1729" s="41">
        <v>0</v>
      </c>
      <c r="F1729" s="41">
        <v>0</v>
      </c>
      <c r="G1729" s="48">
        <v>42002</v>
      </c>
    </row>
    <row r="1730" spans="1:7" x14ac:dyDescent="0.25">
      <c r="A1730" s="48">
        <v>420029325</v>
      </c>
      <c r="B1730" s="41" t="s">
        <v>3372</v>
      </c>
      <c r="C1730" s="41">
        <v>0</v>
      </c>
      <c r="D1730" s="41">
        <v>-100</v>
      </c>
      <c r="E1730" s="41">
        <v>-100</v>
      </c>
      <c r="F1730" s="41">
        <v>100</v>
      </c>
      <c r="G1730" s="48">
        <v>42002</v>
      </c>
    </row>
    <row r="1731" spans="1:7" x14ac:dyDescent="0.25">
      <c r="A1731" s="48">
        <v>420029326</v>
      </c>
      <c r="B1731" s="41" t="s">
        <v>3373</v>
      </c>
      <c r="C1731" s="41">
        <v>0</v>
      </c>
      <c r="D1731" s="41">
        <v>-200</v>
      </c>
      <c r="E1731" s="41">
        <v>-200</v>
      </c>
      <c r="F1731" s="41">
        <v>200</v>
      </c>
      <c r="G1731" s="48">
        <v>42002</v>
      </c>
    </row>
    <row r="1732" spans="1:7" x14ac:dyDescent="0.25">
      <c r="A1732" s="48">
        <v>420029327</v>
      </c>
      <c r="B1732" s="41" t="s">
        <v>3374</v>
      </c>
      <c r="C1732" s="41">
        <v>0</v>
      </c>
      <c r="D1732" s="41">
        <v>-400</v>
      </c>
      <c r="E1732" s="41">
        <v>-400</v>
      </c>
      <c r="F1732" s="41">
        <v>400</v>
      </c>
      <c r="G1732" s="48">
        <v>42002</v>
      </c>
    </row>
    <row r="1733" spans="1:7" x14ac:dyDescent="0.25">
      <c r="A1733" s="48">
        <v>420029328</v>
      </c>
      <c r="B1733" s="41" t="s">
        <v>3375</v>
      </c>
      <c r="C1733" s="41">
        <v>0</v>
      </c>
      <c r="D1733" s="41">
        <v>0</v>
      </c>
      <c r="E1733" s="41">
        <v>0</v>
      </c>
      <c r="F1733" s="41">
        <v>0</v>
      </c>
      <c r="G1733" s="48">
        <v>42002</v>
      </c>
    </row>
    <row r="1734" spans="1:7" x14ac:dyDescent="0.25">
      <c r="A1734" s="48">
        <v>420029329</v>
      </c>
      <c r="B1734" s="41" t="s">
        <v>3376</v>
      </c>
      <c r="C1734" s="41">
        <v>-688</v>
      </c>
      <c r="D1734" s="41">
        <v>-200</v>
      </c>
      <c r="E1734" s="41">
        <v>-200</v>
      </c>
      <c r="F1734" s="41">
        <v>-488</v>
      </c>
      <c r="G1734" s="48">
        <v>42002</v>
      </c>
    </row>
    <row r="1735" spans="1:7" x14ac:dyDescent="0.25">
      <c r="A1735" s="48">
        <v>420029330</v>
      </c>
      <c r="B1735" s="41" t="s">
        <v>3377</v>
      </c>
      <c r="C1735" s="41">
        <v>0</v>
      </c>
      <c r="D1735" s="41">
        <v>0</v>
      </c>
      <c r="E1735" s="41">
        <v>0</v>
      </c>
      <c r="F1735" s="41">
        <v>0</v>
      </c>
      <c r="G1735" s="48">
        <v>42002</v>
      </c>
    </row>
    <row r="1736" spans="1:7" x14ac:dyDescent="0.25">
      <c r="A1736" s="48">
        <v>420029334</v>
      </c>
      <c r="B1736" s="41" t="s">
        <v>3378</v>
      </c>
      <c r="C1736" s="41">
        <v>0</v>
      </c>
      <c r="D1736" s="41">
        <v>0</v>
      </c>
      <c r="E1736" s="41">
        <v>0</v>
      </c>
      <c r="F1736" s="41">
        <v>0</v>
      </c>
      <c r="G1736" s="48">
        <v>42002</v>
      </c>
    </row>
    <row r="1737" spans="1:7" x14ac:dyDescent="0.25">
      <c r="A1737" s="48">
        <v>420029336</v>
      </c>
      <c r="B1737" s="41" t="s">
        <v>3379</v>
      </c>
      <c r="C1737" s="41">
        <v>-369</v>
      </c>
      <c r="D1737" s="41">
        <v>-200</v>
      </c>
      <c r="E1737" s="41">
        <v>-200</v>
      </c>
      <c r="F1737" s="41">
        <v>-169</v>
      </c>
      <c r="G1737" s="48">
        <v>42002</v>
      </c>
    </row>
    <row r="1738" spans="1:7" x14ac:dyDescent="0.25">
      <c r="A1738" s="48">
        <v>420029337</v>
      </c>
      <c r="B1738" s="41" t="s">
        <v>3380</v>
      </c>
      <c r="C1738" s="41">
        <v>0</v>
      </c>
      <c r="D1738" s="41">
        <v>-400</v>
      </c>
      <c r="E1738" s="41">
        <v>-400</v>
      </c>
      <c r="F1738" s="41">
        <v>400</v>
      </c>
      <c r="G1738" s="48">
        <v>42002</v>
      </c>
    </row>
    <row r="1739" spans="1:7" x14ac:dyDescent="0.25">
      <c r="A1739" s="48">
        <v>420029338</v>
      </c>
      <c r="B1739" s="41" t="s">
        <v>3381</v>
      </c>
      <c r="C1739" s="41">
        <v>0</v>
      </c>
      <c r="D1739" s="41">
        <v>0</v>
      </c>
      <c r="E1739" s="41">
        <v>0</v>
      </c>
      <c r="F1739" s="41">
        <v>0</v>
      </c>
      <c r="G1739" s="48">
        <v>42002</v>
      </c>
    </row>
    <row r="1740" spans="1:7" x14ac:dyDescent="0.25">
      <c r="A1740" s="48">
        <v>420029339</v>
      </c>
      <c r="B1740" s="41" t="s">
        <v>3382</v>
      </c>
      <c r="C1740" s="41">
        <v>-37</v>
      </c>
      <c r="D1740" s="41">
        <v>0</v>
      </c>
      <c r="E1740" s="41">
        <v>0</v>
      </c>
      <c r="F1740" s="41">
        <v>-37</v>
      </c>
      <c r="G1740" s="48">
        <v>42002</v>
      </c>
    </row>
    <row r="1741" spans="1:7" x14ac:dyDescent="0.25">
      <c r="A1741" s="48">
        <v>420029356</v>
      </c>
      <c r="B1741" s="41" t="s">
        <v>3383</v>
      </c>
      <c r="C1741" s="41">
        <v>0</v>
      </c>
      <c r="D1741" s="41">
        <v>0</v>
      </c>
      <c r="E1741" s="41">
        <v>0</v>
      </c>
      <c r="F1741" s="41">
        <v>0</v>
      </c>
      <c r="G1741" s="48">
        <v>42002</v>
      </c>
    </row>
    <row r="1742" spans="1:7" x14ac:dyDescent="0.25">
      <c r="A1742" s="48">
        <v>420029364</v>
      </c>
      <c r="B1742" s="41" t="s">
        <v>3384</v>
      </c>
      <c r="C1742" s="41">
        <v>0</v>
      </c>
      <c r="D1742" s="41">
        <v>0</v>
      </c>
      <c r="E1742" s="41">
        <v>0</v>
      </c>
      <c r="F1742" s="41">
        <v>0</v>
      </c>
      <c r="G1742" s="48">
        <v>42002</v>
      </c>
    </row>
    <row r="1743" spans="1:7" x14ac:dyDescent="0.25">
      <c r="A1743" s="48">
        <v>420029365</v>
      </c>
      <c r="B1743" s="41" t="s">
        <v>3385</v>
      </c>
      <c r="C1743" s="41">
        <v>0</v>
      </c>
      <c r="D1743" s="41">
        <v>0</v>
      </c>
      <c r="E1743" s="41">
        <v>0</v>
      </c>
      <c r="F1743" s="41">
        <v>0</v>
      </c>
      <c r="G1743" s="48">
        <v>42002</v>
      </c>
    </row>
    <row r="1744" spans="1:7" x14ac:dyDescent="0.25">
      <c r="A1744" s="48">
        <v>420029366</v>
      </c>
      <c r="B1744" s="41" t="s">
        <v>3386</v>
      </c>
      <c r="C1744" s="41">
        <v>0</v>
      </c>
      <c r="D1744" s="41">
        <v>0</v>
      </c>
      <c r="E1744" s="41">
        <v>0</v>
      </c>
      <c r="F1744" s="41">
        <v>0</v>
      </c>
      <c r="G1744" s="48">
        <v>42002</v>
      </c>
    </row>
    <row r="1745" spans="1:7" x14ac:dyDescent="0.25">
      <c r="A1745" s="48">
        <v>420029370</v>
      </c>
      <c r="B1745" s="41" t="s">
        <v>3387</v>
      </c>
      <c r="C1745" s="41">
        <v>0</v>
      </c>
      <c r="D1745" s="41">
        <v>0</v>
      </c>
      <c r="E1745" s="41">
        <v>0</v>
      </c>
      <c r="F1745" s="41">
        <v>0</v>
      </c>
      <c r="G1745" s="48">
        <v>42002</v>
      </c>
    </row>
    <row r="1746" spans="1:7" x14ac:dyDescent="0.25">
      <c r="A1746" s="48">
        <v>420029386</v>
      </c>
      <c r="B1746" s="41" t="s">
        <v>3388</v>
      </c>
      <c r="C1746" s="41">
        <v>0</v>
      </c>
      <c r="D1746" s="41">
        <v>0</v>
      </c>
      <c r="E1746" s="41">
        <v>0</v>
      </c>
      <c r="F1746" s="41">
        <v>0</v>
      </c>
      <c r="G1746" s="48">
        <v>42002</v>
      </c>
    </row>
    <row r="1747" spans="1:7" x14ac:dyDescent="0.25">
      <c r="A1747" s="48">
        <v>420029387</v>
      </c>
      <c r="B1747" s="41" t="s">
        <v>3389</v>
      </c>
      <c r="C1747" s="41">
        <v>0</v>
      </c>
      <c r="D1747" s="41">
        <v>0</v>
      </c>
      <c r="E1747" s="41">
        <v>0</v>
      </c>
      <c r="F1747" s="41">
        <v>0</v>
      </c>
      <c r="G1747" s="48">
        <v>42002</v>
      </c>
    </row>
    <row r="1748" spans="1:7" x14ac:dyDescent="0.25">
      <c r="A1748" s="48">
        <v>420029388</v>
      </c>
      <c r="B1748" s="41" t="s">
        <v>3390</v>
      </c>
      <c r="C1748" s="41">
        <v>0</v>
      </c>
      <c r="D1748" s="41">
        <v>0</v>
      </c>
      <c r="E1748" s="41">
        <v>0</v>
      </c>
      <c r="F1748" s="41">
        <v>0</v>
      </c>
      <c r="G1748" s="48">
        <v>42002</v>
      </c>
    </row>
    <row r="1749" spans="1:7" x14ac:dyDescent="0.25">
      <c r="A1749" s="48">
        <v>420029396</v>
      </c>
      <c r="B1749" s="41" t="s">
        <v>3391</v>
      </c>
      <c r="C1749" s="41">
        <v>0</v>
      </c>
      <c r="D1749" s="41">
        <v>0</v>
      </c>
      <c r="E1749" s="41">
        <v>0</v>
      </c>
      <c r="F1749" s="41">
        <v>0</v>
      </c>
      <c r="G1749" s="48">
        <v>42002</v>
      </c>
    </row>
    <row r="1750" spans="1:7" x14ac:dyDescent="0.25">
      <c r="A1750" s="48">
        <v>420029397</v>
      </c>
      <c r="B1750" s="41" t="s">
        <v>3392</v>
      </c>
      <c r="C1750" s="41">
        <v>0</v>
      </c>
      <c r="D1750" s="41">
        <v>0</v>
      </c>
      <c r="E1750" s="41">
        <v>0</v>
      </c>
      <c r="F1750" s="41">
        <v>0</v>
      </c>
      <c r="G1750" s="48">
        <v>42002</v>
      </c>
    </row>
    <row r="1751" spans="1:7" x14ac:dyDescent="0.25">
      <c r="A1751" s="48">
        <v>420029398</v>
      </c>
      <c r="B1751" s="41" t="s">
        <v>3393</v>
      </c>
      <c r="C1751" s="41">
        <v>0</v>
      </c>
      <c r="D1751" s="41">
        <v>0</v>
      </c>
      <c r="E1751" s="41">
        <v>0</v>
      </c>
      <c r="F1751" s="41">
        <v>0</v>
      </c>
      <c r="G1751" s="48">
        <v>42002</v>
      </c>
    </row>
    <row r="1752" spans="1:7" x14ac:dyDescent="0.25">
      <c r="A1752" s="48">
        <v>420029440</v>
      </c>
      <c r="B1752" s="41" t="s">
        <v>3394</v>
      </c>
      <c r="C1752" s="41">
        <v>-554.16</v>
      </c>
      <c r="D1752" s="41">
        <v>-1700</v>
      </c>
      <c r="E1752" s="41">
        <v>-1700</v>
      </c>
      <c r="F1752" s="41">
        <v>1145.8399999999999</v>
      </c>
      <c r="G1752" s="48">
        <v>42002</v>
      </c>
    </row>
    <row r="1753" spans="1:7" x14ac:dyDescent="0.25">
      <c r="A1753" s="48">
        <v>420029442</v>
      </c>
      <c r="B1753" s="41" t="s">
        <v>3395</v>
      </c>
      <c r="C1753" s="41">
        <v>0</v>
      </c>
      <c r="D1753" s="41">
        <v>0</v>
      </c>
      <c r="E1753" s="41">
        <v>0</v>
      </c>
      <c r="F1753" s="41">
        <v>0</v>
      </c>
      <c r="G1753" s="48">
        <v>42002</v>
      </c>
    </row>
    <row r="1754" spans="1:7" x14ac:dyDescent="0.25">
      <c r="A1754" s="48">
        <v>420032432</v>
      </c>
      <c r="B1754" s="41" t="s">
        <v>3396</v>
      </c>
      <c r="C1754" s="41">
        <v>0</v>
      </c>
      <c r="D1754" s="41">
        <v>0</v>
      </c>
      <c r="E1754" s="41">
        <v>0</v>
      </c>
      <c r="F1754" s="41">
        <v>0</v>
      </c>
      <c r="G1754" s="48">
        <v>42003</v>
      </c>
    </row>
    <row r="1755" spans="1:7" x14ac:dyDescent="0.25">
      <c r="A1755" s="48">
        <v>420032502</v>
      </c>
      <c r="B1755" s="41" t="s">
        <v>3397</v>
      </c>
      <c r="C1755" s="41">
        <v>0</v>
      </c>
      <c r="D1755" s="41">
        <v>0</v>
      </c>
      <c r="E1755" s="41">
        <v>0</v>
      </c>
      <c r="F1755" s="41">
        <v>0</v>
      </c>
      <c r="G1755" s="48">
        <v>42003</v>
      </c>
    </row>
    <row r="1756" spans="1:7" x14ac:dyDescent="0.25">
      <c r="A1756" s="48">
        <v>420032801</v>
      </c>
      <c r="B1756" s="41" t="s">
        <v>3398</v>
      </c>
      <c r="C1756" s="41">
        <v>0</v>
      </c>
      <c r="D1756" s="41">
        <v>0</v>
      </c>
      <c r="E1756" s="41">
        <v>0</v>
      </c>
      <c r="F1756" s="41">
        <v>0</v>
      </c>
      <c r="G1756" s="48">
        <v>42003</v>
      </c>
    </row>
    <row r="1757" spans="1:7" x14ac:dyDescent="0.25">
      <c r="A1757" s="48">
        <v>420034610</v>
      </c>
      <c r="B1757" s="41" t="s">
        <v>3399</v>
      </c>
      <c r="C1757" s="41">
        <v>0</v>
      </c>
      <c r="D1757" s="41">
        <v>0</v>
      </c>
      <c r="E1757" s="41">
        <v>0</v>
      </c>
      <c r="F1757" s="41">
        <v>0</v>
      </c>
      <c r="G1757" s="48">
        <v>42003</v>
      </c>
    </row>
    <row r="1758" spans="1:7" x14ac:dyDescent="0.25">
      <c r="A1758" s="48">
        <v>420034611</v>
      </c>
      <c r="B1758" s="41" t="s">
        <v>3400</v>
      </c>
      <c r="C1758" s="41">
        <v>0</v>
      </c>
      <c r="D1758" s="41">
        <v>0</v>
      </c>
      <c r="E1758" s="41">
        <v>0</v>
      </c>
      <c r="F1758" s="41">
        <v>0</v>
      </c>
      <c r="G1758" s="48">
        <v>42003</v>
      </c>
    </row>
    <row r="1759" spans="1:7" x14ac:dyDescent="0.25">
      <c r="A1759" s="48">
        <v>420035137</v>
      </c>
      <c r="B1759" s="41" t="s">
        <v>3401</v>
      </c>
      <c r="C1759" s="41">
        <v>0</v>
      </c>
      <c r="D1759" s="41">
        <v>0</v>
      </c>
      <c r="E1759" s="41">
        <v>0</v>
      </c>
      <c r="F1759" s="41">
        <v>0</v>
      </c>
      <c r="G1759" s="48">
        <v>42003</v>
      </c>
    </row>
    <row r="1760" spans="1:7" x14ac:dyDescent="0.25">
      <c r="A1760" s="48">
        <v>420039054</v>
      </c>
      <c r="B1760" s="41" t="s">
        <v>3402</v>
      </c>
      <c r="C1760" s="41">
        <v>0</v>
      </c>
      <c r="D1760" s="41">
        <v>0</v>
      </c>
      <c r="E1760" s="41">
        <v>0</v>
      </c>
      <c r="F1760" s="41">
        <v>0</v>
      </c>
      <c r="G1760" s="48">
        <v>42003</v>
      </c>
    </row>
    <row r="1761" spans="1:7" x14ac:dyDescent="0.25">
      <c r="A1761" s="48">
        <v>420039356</v>
      </c>
      <c r="B1761" s="41" t="s">
        <v>3403</v>
      </c>
      <c r="C1761" s="41">
        <v>0</v>
      </c>
      <c r="D1761" s="41">
        <v>0</v>
      </c>
      <c r="E1761" s="41">
        <v>0</v>
      </c>
      <c r="F1761" s="41">
        <v>0</v>
      </c>
      <c r="G1761" s="48">
        <v>42003</v>
      </c>
    </row>
    <row r="1762" spans="1:7" x14ac:dyDescent="0.25">
      <c r="A1762" s="48">
        <v>420039364</v>
      </c>
      <c r="B1762" s="41" t="s">
        <v>3404</v>
      </c>
      <c r="C1762" s="41">
        <v>-7448</v>
      </c>
      <c r="D1762" s="41">
        <v>-1000</v>
      </c>
      <c r="E1762" s="41">
        <v>-1000</v>
      </c>
      <c r="F1762" s="41">
        <v>-6448</v>
      </c>
      <c r="G1762" s="48">
        <v>42003</v>
      </c>
    </row>
    <row r="1763" spans="1:7" x14ac:dyDescent="0.25">
      <c r="A1763" s="48">
        <v>420039371</v>
      </c>
      <c r="B1763" s="41" t="s">
        <v>3405</v>
      </c>
      <c r="C1763" s="41">
        <v>-74</v>
      </c>
      <c r="D1763" s="41">
        <v>-1500</v>
      </c>
      <c r="E1763" s="41">
        <v>-1500</v>
      </c>
      <c r="F1763" s="41">
        <v>1426</v>
      </c>
      <c r="G1763" s="48">
        <v>42003</v>
      </c>
    </row>
    <row r="1764" spans="1:7" x14ac:dyDescent="0.25">
      <c r="A1764" s="48">
        <v>420039372</v>
      </c>
      <c r="B1764" s="41" t="s">
        <v>3406</v>
      </c>
      <c r="C1764" s="41">
        <v>0</v>
      </c>
      <c r="D1764" s="41">
        <v>-1100</v>
      </c>
      <c r="E1764" s="41">
        <v>-1100</v>
      </c>
      <c r="F1764" s="41">
        <v>1100</v>
      </c>
      <c r="G1764" s="48">
        <v>42003</v>
      </c>
    </row>
    <row r="1765" spans="1:7" x14ac:dyDescent="0.25">
      <c r="A1765" s="48">
        <v>420039373</v>
      </c>
      <c r="B1765" s="41" t="s">
        <v>3407</v>
      </c>
      <c r="C1765" s="41">
        <v>0</v>
      </c>
      <c r="D1765" s="41">
        <v>-200</v>
      </c>
      <c r="E1765" s="41">
        <v>-200</v>
      </c>
      <c r="F1765" s="41">
        <v>200</v>
      </c>
      <c r="G1765" s="48">
        <v>42003</v>
      </c>
    </row>
    <row r="1766" spans="1:7" x14ac:dyDescent="0.25">
      <c r="A1766" s="48">
        <v>420039374</v>
      </c>
      <c r="B1766" s="41" t="s">
        <v>3408</v>
      </c>
      <c r="C1766" s="41">
        <v>0</v>
      </c>
      <c r="D1766" s="41">
        <v>0</v>
      </c>
      <c r="E1766" s="41">
        <v>0</v>
      </c>
      <c r="F1766" s="41">
        <v>0</v>
      </c>
      <c r="G1766" s="48">
        <v>42003</v>
      </c>
    </row>
    <row r="1767" spans="1:7" x14ac:dyDescent="0.25">
      <c r="A1767" s="48">
        <v>420039375</v>
      </c>
      <c r="B1767" s="41" t="s">
        <v>3409</v>
      </c>
      <c r="C1767" s="41">
        <v>-10.5</v>
      </c>
      <c r="D1767" s="41">
        <v>-300</v>
      </c>
      <c r="E1767" s="41">
        <v>-300</v>
      </c>
      <c r="F1767" s="41">
        <v>289.5</v>
      </c>
      <c r="G1767" s="48">
        <v>42003</v>
      </c>
    </row>
    <row r="1768" spans="1:7" x14ac:dyDescent="0.25">
      <c r="A1768" s="48">
        <v>420039376</v>
      </c>
      <c r="B1768" s="41" t="s">
        <v>3410</v>
      </c>
      <c r="C1768" s="41">
        <v>-207</v>
      </c>
      <c r="D1768" s="41">
        <v>-1000</v>
      </c>
      <c r="E1768" s="41">
        <v>-1000</v>
      </c>
      <c r="F1768" s="41">
        <v>793</v>
      </c>
      <c r="G1768" s="48">
        <v>42003</v>
      </c>
    </row>
    <row r="1769" spans="1:7" x14ac:dyDescent="0.25">
      <c r="A1769" s="48">
        <v>420039377</v>
      </c>
      <c r="B1769" s="41" t="s">
        <v>3411</v>
      </c>
      <c r="C1769" s="41">
        <v>0</v>
      </c>
      <c r="D1769" s="41">
        <v>-200</v>
      </c>
      <c r="E1769" s="41">
        <v>-200</v>
      </c>
      <c r="F1769" s="41">
        <v>200</v>
      </c>
      <c r="G1769" s="48">
        <v>42003</v>
      </c>
    </row>
    <row r="1770" spans="1:7" x14ac:dyDescent="0.25">
      <c r="A1770" s="48">
        <v>420039378</v>
      </c>
      <c r="B1770" s="41" t="s">
        <v>3412</v>
      </c>
      <c r="C1770" s="41">
        <v>0</v>
      </c>
      <c r="D1770" s="41">
        <v>0</v>
      </c>
      <c r="E1770" s="41">
        <v>0</v>
      </c>
      <c r="F1770" s="41">
        <v>0</v>
      </c>
      <c r="G1770" s="48">
        <v>42003</v>
      </c>
    </row>
    <row r="1771" spans="1:7" x14ac:dyDescent="0.25">
      <c r="A1771" s="48">
        <v>420039379</v>
      </c>
      <c r="B1771" s="41" t="s">
        <v>3413</v>
      </c>
      <c r="C1771" s="41">
        <v>-10.5</v>
      </c>
      <c r="D1771" s="41">
        <v>-1900</v>
      </c>
      <c r="E1771" s="41">
        <v>-1900</v>
      </c>
      <c r="F1771" s="41">
        <v>1889.5</v>
      </c>
      <c r="G1771" s="48">
        <v>42003</v>
      </c>
    </row>
    <row r="1772" spans="1:7" x14ac:dyDescent="0.25">
      <c r="A1772" s="48">
        <v>420039380</v>
      </c>
      <c r="B1772" s="41" t="s">
        <v>3414</v>
      </c>
      <c r="C1772" s="41">
        <v>0</v>
      </c>
      <c r="D1772" s="41">
        <v>-100</v>
      </c>
      <c r="E1772" s="41">
        <v>-100</v>
      </c>
      <c r="F1772" s="41">
        <v>100</v>
      </c>
      <c r="G1772" s="48">
        <v>42003</v>
      </c>
    </row>
    <row r="1773" spans="1:7" x14ac:dyDescent="0.25">
      <c r="A1773" s="48">
        <v>420039381</v>
      </c>
      <c r="B1773" s="41" t="s">
        <v>3415</v>
      </c>
      <c r="C1773" s="41">
        <v>-550</v>
      </c>
      <c r="D1773" s="41">
        <v>-27000</v>
      </c>
      <c r="E1773" s="41">
        <v>-27000</v>
      </c>
      <c r="F1773" s="41">
        <v>26450</v>
      </c>
      <c r="G1773" s="48">
        <v>42003</v>
      </c>
    </row>
    <row r="1774" spans="1:7" x14ac:dyDescent="0.25">
      <c r="A1774" s="48">
        <v>420039391</v>
      </c>
      <c r="B1774" s="41" t="s">
        <v>3416</v>
      </c>
      <c r="C1774" s="41">
        <v>0</v>
      </c>
      <c r="D1774" s="41">
        <v>0</v>
      </c>
      <c r="E1774" s="41">
        <v>0</v>
      </c>
      <c r="F1774" s="41">
        <v>0</v>
      </c>
      <c r="G1774" s="48">
        <v>42003</v>
      </c>
    </row>
    <row r="1775" spans="1:7" x14ac:dyDescent="0.25">
      <c r="A1775" s="48">
        <v>420039393</v>
      </c>
      <c r="B1775" s="41" t="s">
        <v>3417</v>
      </c>
      <c r="C1775" s="41">
        <v>-89</v>
      </c>
      <c r="D1775" s="41">
        <v>-400</v>
      </c>
      <c r="E1775" s="41">
        <v>-400</v>
      </c>
      <c r="F1775" s="41">
        <v>311</v>
      </c>
      <c r="G1775" s="48">
        <v>42003</v>
      </c>
    </row>
    <row r="1776" spans="1:7" x14ac:dyDescent="0.25">
      <c r="A1776" s="48">
        <v>420042022</v>
      </c>
      <c r="B1776" s="41" t="s">
        <v>3418</v>
      </c>
      <c r="C1776" s="41">
        <v>0</v>
      </c>
      <c r="D1776" s="41">
        <v>0</v>
      </c>
      <c r="E1776" s="41">
        <v>0</v>
      </c>
      <c r="F1776" s="41">
        <v>0</v>
      </c>
      <c r="G1776" s="48">
        <v>42004</v>
      </c>
    </row>
    <row r="1777" spans="1:7" x14ac:dyDescent="0.25">
      <c r="A1777" s="48">
        <v>420044610</v>
      </c>
      <c r="B1777" s="41" t="s">
        <v>3419</v>
      </c>
      <c r="C1777" s="41">
        <v>0</v>
      </c>
      <c r="D1777" s="41">
        <v>0</v>
      </c>
      <c r="E1777" s="41">
        <v>0</v>
      </c>
      <c r="F1777" s="41">
        <v>0</v>
      </c>
      <c r="G1777" s="48">
        <v>42004</v>
      </c>
    </row>
    <row r="1778" spans="1:7" x14ac:dyDescent="0.25">
      <c r="A1778" s="48">
        <v>420044611</v>
      </c>
      <c r="B1778" s="41" t="s">
        <v>3420</v>
      </c>
      <c r="C1778" s="41">
        <v>0</v>
      </c>
      <c r="D1778" s="41">
        <v>0</v>
      </c>
      <c r="E1778" s="41">
        <v>0</v>
      </c>
      <c r="F1778" s="41">
        <v>0</v>
      </c>
      <c r="G1778" s="48">
        <v>42004</v>
      </c>
    </row>
    <row r="1779" spans="1:7" x14ac:dyDescent="0.25">
      <c r="A1779" s="48">
        <v>420049322</v>
      </c>
      <c r="B1779" s="41" t="s">
        <v>3421</v>
      </c>
      <c r="C1779" s="41">
        <v>0</v>
      </c>
      <c r="D1779" s="41">
        <v>0</v>
      </c>
      <c r="E1779" s="41">
        <v>0</v>
      </c>
      <c r="F1779" s="41">
        <v>0</v>
      </c>
      <c r="G1779" s="48">
        <v>42004</v>
      </c>
    </row>
    <row r="1780" spans="1:7" x14ac:dyDescent="0.25">
      <c r="A1780" s="48">
        <v>420049324</v>
      </c>
      <c r="B1780" s="41" t="s">
        <v>3422</v>
      </c>
      <c r="C1780" s="41">
        <v>0</v>
      </c>
      <c r="D1780" s="41">
        <v>0</v>
      </c>
      <c r="E1780" s="41">
        <v>0</v>
      </c>
      <c r="F1780" s="41">
        <v>0</v>
      </c>
      <c r="G1780" s="48">
        <v>42004</v>
      </c>
    </row>
    <row r="1781" spans="1:7" x14ac:dyDescent="0.25">
      <c r="A1781" s="48">
        <v>420049368</v>
      </c>
      <c r="B1781" s="41" t="s">
        <v>3423</v>
      </c>
      <c r="C1781" s="41">
        <v>0</v>
      </c>
      <c r="D1781" s="41">
        <v>-300</v>
      </c>
      <c r="E1781" s="41">
        <v>-300</v>
      </c>
      <c r="F1781" s="41">
        <v>300</v>
      </c>
      <c r="G1781" s="48">
        <v>42004</v>
      </c>
    </row>
    <row r="1782" spans="1:7" x14ac:dyDescent="0.25">
      <c r="A1782" s="48">
        <v>420049399</v>
      </c>
      <c r="B1782" s="41" t="s">
        <v>3424</v>
      </c>
      <c r="C1782" s="41">
        <v>0</v>
      </c>
      <c r="D1782" s="41">
        <v>0</v>
      </c>
      <c r="E1782" s="41">
        <v>0</v>
      </c>
      <c r="F1782" s="41">
        <v>0</v>
      </c>
      <c r="G1782" s="48">
        <v>42004</v>
      </c>
    </row>
    <row r="1783" spans="1:7" x14ac:dyDescent="0.25">
      <c r="A1783" s="48">
        <v>420049400</v>
      </c>
      <c r="B1783" s="41" t="s">
        <v>3425</v>
      </c>
      <c r="C1783" s="41">
        <v>0</v>
      </c>
      <c r="D1783" s="41">
        <v>0</v>
      </c>
      <c r="E1783" s="41">
        <v>0</v>
      </c>
      <c r="F1783" s="41">
        <v>0</v>
      </c>
      <c r="G1783" s="48">
        <v>42004</v>
      </c>
    </row>
    <row r="1784" spans="1:7" x14ac:dyDescent="0.25">
      <c r="A1784" s="48">
        <v>420049401</v>
      </c>
      <c r="B1784" s="41" t="s">
        <v>3426</v>
      </c>
      <c r="C1784" s="41">
        <v>0</v>
      </c>
      <c r="D1784" s="41">
        <v>0</v>
      </c>
      <c r="E1784" s="41">
        <v>0</v>
      </c>
      <c r="F1784" s="41">
        <v>0</v>
      </c>
      <c r="G1784" s="48">
        <v>42004</v>
      </c>
    </row>
    <row r="1785" spans="1:7" x14ac:dyDescent="0.25">
      <c r="A1785" s="48">
        <v>420049402</v>
      </c>
      <c r="B1785" s="41" t="s">
        <v>3427</v>
      </c>
      <c r="C1785" s="41">
        <v>-1161</v>
      </c>
      <c r="D1785" s="41">
        <v>-2100</v>
      </c>
      <c r="E1785" s="41">
        <v>-2100</v>
      </c>
      <c r="F1785" s="41">
        <v>939</v>
      </c>
      <c r="G1785" s="48">
        <v>42004</v>
      </c>
    </row>
    <row r="1786" spans="1:7" x14ac:dyDescent="0.25">
      <c r="A1786" s="48">
        <v>420049403</v>
      </c>
      <c r="B1786" s="41" t="s">
        <v>3428</v>
      </c>
      <c r="C1786" s="41">
        <v>0</v>
      </c>
      <c r="D1786" s="41">
        <v>0</v>
      </c>
      <c r="E1786" s="41">
        <v>0</v>
      </c>
      <c r="F1786" s="41">
        <v>0</v>
      </c>
      <c r="G1786" s="48">
        <v>42004</v>
      </c>
    </row>
    <row r="1787" spans="1:7" x14ac:dyDescent="0.25">
      <c r="A1787" s="48">
        <v>420049404</v>
      </c>
      <c r="B1787" s="41" t="s">
        <v>3429</v>
      </c>
      <c r="C1787" s="41">
        <v>0</v>
      </c>
      <c r="D1787" s="41">
        <v>0</v>
      </c>
      <c r="E1787" s="41">
        <v>0</v>
      </c>
      <c r="F1787" s="41">
        <v>0</v>
      </c>
      <c r="G1787" s="48">
        <v>42004</v>
      </c>
    </row>
    <row r="1788" spans="1:7" x14ac:dyDescent="0.25">
      <c r="A1788" s="48">
        <v>420049405</v>
      </c>
      <c r="B1788" s="41" t="s">
        <v>3430</v>
      </c>
      <c r="C1788" s="41">
        <v>0</v>
      </c>
      <c r="D1788" s="41">
        <v>0</v>
      </c>
      <c r="E1788" s="41">
        <v>0</v>
      </c>
      <c r="F1788" s="41">
        <v>0</v>
      </c>
      <c r="G1788" s="48">
        <v>42004</v>
      </c>
    </row>
    <row r="1789" spans="1:7" x14ac:dyDescent="0.25">
      <c r="A1789" s="48">
        <v>420049406</v>
      </c>
      <c r="B1789" s="41" t="s">
        <v>3431</v>
      </c>
      <c r="C1789" s="41">
        <v>0</v>
      </c>
      <c r="D1789" s="41">
        <v>-400</v>
      </c>
      <c r="E1789" s="41">
        <v>-400</v>
      </c>
      <c r="F1789" s="41">
        <v>400</v>
      </c>
      <c r="G1789" s="48">
        <v>42004</v>
      </c>
    </row>
    <row r="1790" spans="1:7" x14ac:dyDescent="0.25">
      <c r="A1790" s="48">
        <v>420049407</v>
      </c>
      <c r="B1790" s="41" t="s">
        <v>3432</v>
      </c>
      <c r="C1790" s="41">
        <v>0</v>
      </c>
      <c r="D1790" s="41">
        <v>0</v>
      </c>
      <c r="E1790" s="41">
        <v>0</v>
      </c>
      <c r="F1790" s="41">
        <v>0</v>
      </c>
      <c r="G1790" s="48">
        <v>42004</v>
      </c>
    </row>
    <row r="1791" spans="1:7" x14ac:dyDescent="0.25">
      <c r="A1791" s="48">
        <v>420049410</v>
      </c>
      <c r="B1791" s="41" t="s">
        <v>3433</v>
      </c>
      <c r="C1791" s="41">
        <v>0</v>
      </c>
      <c r="D1791" s="41">
        <v>0</v>
      </c>
      <c r="E1791" s="41">
        <v>0</v>
      </c>
      <c r="F1791" s="41">
        <v>0</v>
      </c>
      <c r="G1791" s="48">
        <v>42004</v>
      </c>
    </row>
    <row r="1792" spans="1:7" x14ac:dyDescent="0.25">
      <c r="A1792" s="48">
        <v>420049411</v>
      </c>
      <c r="B1792" s="41" t="s">
        <v>3434</v>
      </c>
      <c r="C1792" s="41">
        <v>0</v>
      </c>
      <c r="D1792" s="41">
        <v>0</v>
      </c>
      <c r="E1792" s="41">
        <v>0</v>
      </c>
      <c r="F1792" s="41">
        <v>0</v>
      </c>
      <c r="G1792" s="48">
        <v>42004</v>
      </c>
    </row>
    <row r="1793" spans="1:7" x14ac:dyDescent="0.25">
      <c r="A1793" s="48">
        <v>420049412</v>
      </c>
      <c r="B1793" s="41" t="s">
        <v>3435</v>
      </c>
      <c r="C1793" s="41">
        <v>0</v>
      </c>
      <c r="D1793" s="41">
        <v>0</v>
      </c>
      <c r="E1793" s="41">
        <v>0</v>
      </c>
      <c r="F1793" s="41">
        <v>0</v>
      </c>
      <c r="G1793" s="48">
        <v>42004</v>
      </c>
    </row>
    <row r="1794" spans="1:7" x14ac:dyDescent="0.25">
      <c r="A1794" s="48">
        <v>420049413</v>
      </c>
      <c r="B1794" s="41" t="s">
        <v>3436</v>
      </c>
      <c r="C1794" s="41">
        <v>0</v>
      </c>
      <c r="D1794" s="41">
        <v>0</v>
      </c>
      <c r="E1794" s="41">
        <v>0</v>
      </c>
      <c r="F1794" s="41">
        <v>0</v>
      </c>
      <c r="G1794" s="48">
        <v>42004</v>
      </c>
    </row>
    <row r="1795" spans="1:7" x14ac:dyDescent="0.25">
      <c r="A1795" s="48">
        <v>420049414</v>
      </c>
      <c r="B1795" s="41" t="s">
        <v>3437</v>
      </c>
      <c r="C1795" s="41">
        <v>0</v>
      </c>
      <c r="D1795" s="41">
        <v>0</v>
      </c>
      <c r="E1795" s="41">
        <v>0</v>
      </c>
      <c r="F1795" s="41">
        <v>0</v>
      </c>
      <c r="G1795" s="48">
        <v>42004</v>
      </c>
    </row>
    <row r="1796" spans="1:7" x14ac:dyDescent="0.25">
      <c r="A1796" s="48">
        <v>420049415</v>
      </c>
      <c r="B1796" s="41" t="s">
        <v>3438</v>
      </c>
      <c r="C1796" s="41">
        <v>0</v>
      </c>
      <c r="D1796" s="41">
        <v>0</v>
      </c>
      <c r="E1796" s="41">
        <v>0</v>
      </c>
      <c r="F1796" s="41">
        <v>0</v>
      </c>
      <c r="G1796" s="48">
        <v>42004</v>
      </c>
    </row>
    <row r="1797" spans="1:7" x14ac:dyDescent="0.25">
      <c r="A1797" s="48">
        <v>420049416</v>
      </c>
      <c r="B1797" s="41" t="s">
        <v>3439</v>
      </c>
      <c r="C1797" s="41">
        <v>0</v>
      </c>
      <c r="D1797" s="41">
        <v>-400</v>
      </c>
      <c r="E1797" s="41">
        <v>-400</v>
      </c>
      <c r="F1797" s="41">
        <v>400</v>
      </c>
      <c r="G1797" s="48">
        <v>42004</v>
      </c>
    </row>
    <row r="1798" spans="1:7" x14ac:dyDescent="0.25">
      <c r="A1798" s="48">
        <v>420049417</v>
      </c>
      <c r="B1798" s="41" t="s">
        <v>3440</v>
      </c>
      <c r="C1798" s="41">
        <v>0</v>
      </c>
      <c r="D1798" s="41">
        <v>0</v>
      </c>
      <c r="E1798" s="41">
        <v>0</v>
      </c>
      <c r="F1798" s="41">
        <v>0</v>
      </c>
      <c r="G1798" s="48">
        <v>42004</v>
      </c>
    </row>
    <row r="1799" spans="1:7" x14ac:dyDescent="0.25">
      <c r="A1799" s="48">
        <v>420049420</v>
      </c>
      <c r="B1799" s="41" t="s">
        <v>3441</v>
      </c>
      <c r="C1799" s="41">
        <v>0</v>
      </c>
      <c r="D1799" s="41">
        <v>-200</v>
      </c>
      <c r="E1799" s="41">
        <v>-200</v>
      </c>
      <c r="F1799" s="41">
        <v>200</v>
      </c>
      <c r="G1799" s="48">
        <v>42004</v>
      </c>
    </row>
    <row r="1800" spans="1:7" x14ac:dyDescent="0.25">
      <c r="A1800" s="48">
        <v>420049421</v>
      </c>
      <c r="B1800" s="41" t="s">
        <v>3442</v>
      </c>
      <c r="C1800" s="41">
        <v>0</v>
      </c>
      <c r="D1800" s="41">
        <v>0</v>
      </c>
      <c r="E1800" s="41">
        <v>0</v>
      </c>
      <c r="F1800" s="41">
        <v>0</v>
      </c>
      <c r="G1800" s="48">
        <v>42004</v>
      </c>
    </row>
    <row r="1801" spans="1:7" x14ac:dyDescent="0.25">
      <c r="A1801" s="48">
        <v>420049422</v>
      </c>
      <c r="B1801" s="41" t="s">
        <v>3443</v>
      </c>
      <c r="C1801" s="41">
        <v>0</v>
      </c>
      <c r="D1801" s="41">
        <v>0</v>
      </c>
      <c r="E1801" s="41">
        <v>0</v>
      </c>
      <c r="F1801" s="41">
        <v>0</v>
      </c>
      <c r="G1801" s="48">
        <v>42004</v>
      </c>
    </row>
    <row r="1802" spans="1:7" x14ac:dyDescent="0.25">
      <c r="A1802" s="48">
        <v>420049423</v>
      </c>
      <c r="B1802" s="41" t="s">
        <v>3444</v>
      </c>
      <c r="C1802" s="41">
        <v>0</v>
      </c>
      <c r="D1802" s="41">
        <v>0</v>
      </c>
      <c r="E1802" s="41">
        <v>0</v>
      </c>
      <c r="F1802" s="41">
        <v>0</v>
      </c>
      <c r="G1802" s="48">
        <v>42004</v>
      </c>
    </row>
    <row r="1803" spans="1:7" x14ac:dyDescent="0.25">
      <c r="A1803" s="48">
        <v>420049424</v>
      </c>
      <c r="B1803" s="41" t="s">
        <v>3445</v>
      </c>
      <c r="C1803" s="41">
        <v>0</v>
      </c>
      <c r="D1803" s="41">
        <v>0</v>
      </c>
      <c r="E1803" s="41">
        <v>0</v>
      </c>
      <c r="F1803" s="41">
        <v>0</v>
      </c>
      <c r="G1803" s="48">
        <v>42004</v>
      </c>
    </row>
    <row r="1804" spans="1:7" x14ac:dyDescent="0.25">
      <c r="A1804" s="48">
        <v>420049430</v>
      </c>
      <c r="B1804" s="41" t="s">
        <v>3446</v>
      </c>
      <c r="C1804" s="41">
        <v>0</v>
      </c>
      <c r="D1804" s="41">
        <v>-1100</v>
      </c>
      <c r="E1804" s="41">
        <v>-1100</v>
      </c>
      <c r="F1804" s="41">
        <v>1100</v>
      </c>
      <c r="G1804" s="48">
        <v>42004</v>
      </c>
    </row>
    <row r="1805" spans="1:7" x14ac:dyDescent="0.25">
      <c r="A1805" s="48">
        <v>420049431</v>
      </c>
      <c r="B1805" s="41" t="s">
        <v>3447</v>
      </c>
      <c r="C1805" s="41">
        <v>0</v>
      </c>
      <c r="D1805" s="41">
        <v>-100</v>
      </c>
      <c r="E1805" s="41">
        <v>-100</v>
      </c>
      <c r="F1805" s="41">
        <v>100</v>
      </c>
      <c r="G1805" s="48">
        <v>42004</v>
      </c>
    </row>
    <row r="1806" spans="1:7" x14ac:dyDescent="0.25">
      <c r="A1806" s="48">
        <v>420049432</v>
      </c>
      <c r="B1806" s="41" t="s">
        <v>3448</v>
      </c>
      <c r="C1806" s="41">
        <v>0</v>
      </c>
      <c r="D1806" s="41">
        <v>0</v>
      </c>
      <c r="E1806" s="41">
        <v>0</v>
      </c>
      <c r="F1806" s="41">
        <v>0</v>
      </c>
      <c r="G1806" s="48">
        <v>42004</v>
      </c>
    </row>
    <row r="1807" spans="1:7" x14ac:dyDescent="0.25">
      <c r="A1807" s="48">
        <v>420049433</v>
      </c>
      <c r="B1807" s="41" t="s">
        <v>3449</v>
      </c>
      <c r="C1807" s="41">
        <v>0</v>
      </c>
      <c r="D1807" s="41">
        <v>0</v>
      </c>
      <c r="E1807" s="41">
        <v>0</v>
      </c>
      <c r="F1807" s="41">
        <v>0</v>
      </c>
      <c r="G1807" s="48">
        <v>42004</v>
      </c>
    </row>
    <row r="1808" spans="1:7" x14ac:dyDescent="0.25">
      <c r="A1808" s="48">
        <v>420050100</v>
      </c>
      <c r="B1808" s="41" t="s">
        <v>3450</v>
      </c>
      <c r="C1808" s="41">
        <v>25489.21</v>
      </c>
      <c r="D1808" s="41">
        <v>63800</v>
      </c>
      <c r="E1808" s="41">
        <v>63800</v>
      </c>
      <c r="F1808" s="41">
        <v>-38310.79</v>
      </c>
      <c r="G1808" s="48">
        <v>42005</v>
      </c>
    </row>
    <row r="1809" spans="1:7" x14ac:dyDescent="0.25">
      <c r="A1809" s="48">
        <v>420050101</v>
      </c>
      <c r="B1809" s="41" t="s">
        <v>3451</v>
      </c>
      <c r="C1809" s="41">
        <v>0</v>
      </c>
      <c r="D1809" s="41">
        <v>0</v>
      </c>
      <c r="E1809" s="41">
        <v>0</v>
      </c>
      <c r="F1809" s="41">
        <v>0</v>
      </c>
      <c r="G1809" s="48">
        <v>42005</v>
      </c>
    </row>
    <row r="1810" spans="1:7" x14ac:dyDescent="0.25">
      <c r="A1810" s="48">
        <v>420050120</v>
      </c>
      <c r="B1810" s="41" t="s">
        <v>3452</v>
      </c>
      <c r="C1810" s="41">
        <v>0</v>
      </c>
      <c r="D1810" s="41">
        <v>0</v>
      </c>
      <c r="E1810" s="41">
        <v>0</v>
      </c>
      <c r="F1810" s="41">
        <v>0</v>
      </c>
      <c r="G1810" s="48">
        <v>42005</v>
      </c>
    </row>
    <row r="1811" spans="1:7" x14ac:dyDescent="0.25">
      <c r="A1811" s="48">
        <v>420050200</v>
      </c>
      <c r="B1811" s="41" t="s">
        <v>3453</v>
      </c>
      <c r="C1811" s="41">
        <v>0</v>
      </c>
      <c r="D1811" s="41">
        <v>0</v>
      </c>
      <c r="E1811" s="41">
        <v>0</v>
      </c>
      <c r="F1811" s="41">
        <v>0</v>
      </c>
      <c r="G1811" s="48">
        <v>42005</v>
      </c>
    </row>
    <row r="1812" spans="1:7" x14ac:dyDescent="0.25">
      <c r="A1812" s="48">
        <v>420050800</v>
      </c>
      <c r="B1812" s="41" t="s">
        <v>3454</v>
      </c>
      <c r="C1812" s="41">
        <v>0</v>
      </c>
      <c r="D1812" s="41">
        <v>0</v>
      </c>
      <c r="E1812" s="41">
        <v>0</v>
      </c>
      <c r="F1812" s="41">
        <v>0</v>
      </c>
      <c r="G1812" s="48">
        <v>42005</v>
      </c>
    </row>
    <row r="1813" spans="1:7" x14ac:dyDescent="0.25">
      <c r="A1813" s="48">
        <v>420050930</v>
      </c>
      <c r="B1813" s="41" t="s">
        <v>3455</v>
      </c>
      <c r="C1813" s="41">
        <v>0</v>
      </c>
      <c r="D1813" s="41">
        <v>1000</v>
      </c>
      <c r="E1813" s="41">
        <v>1000</v>
      </c>
      <c r="F1813" s="41">
        <v>-1000</v>
      </c>
      <c r="G1813" s="48">
        <v>42005</v>
      </c>
    </row>
    <row r="1814" spans="1:7" x14ac:dyDescent="0.25">
      <c r="A1814" s="48">
        <v>420052003</v>
      </c>
      <c r="B1814" s="41" t="s">
        <v>3456</v>
      </c>
      <c r="C1814" s="41">
        <v>0</v>
      </c>
      <c r="D1814" s="41">
        <v>0</v>
      </c>
      <c r="E1814" s="41">
        <v>0</v>
      </c>
      <c r="F1814" s="41">
        <v>0</v>
      </c>
      <c r="G1814" s="48">
        <v>42005</v>
      </c>
    </row>
    <row r="1815" spans="1:7" x14ac:dyDescent="0.25">
      <c r="A1815" s="48">
        <v>420052004</v>
      </c>
      <c r="B1815" s="41" t="s">
        <v>3457</v>
      </c>
      <c r="C1815" s="41">
        <v>0</v>
      </c>
      <c r="D1815" s="41">
        <v>0</v>
      </c>
      <c r="E1815" s="41">
        <v>0</v>
      </c>
      <c r="F1815" s="41">
        <v>0</v>
      </c>
      <c r="G1815" s="48">
        <v>42005</v>
      </c>
    </row>
    <row r="1816" spans="1:7" x14ac:dyDescent="0.25">
      <c r="A1816" s="48">
        <v>420052300</v>
      </c>
      <c r="B1816" s="41" t="s">
        <v>3458</v>
      </c>
      <c r="C1816" s="41">
        <v>0</v>
      </c>
      <c r="D1816" s="41">
        <v>0</v>
      </c>
      <c r="E1816" s="41">
        <v>0</v>
      </c>
      <c r="F1816" s="41">
        <v>0</v>
      </c>
      <c r="G1816" s="48">
        <v>42005</v>
      </c>
    </row>
    <row r="1817" spans="1:7" x14ac:dyDescent="0.25">
      <c r="A1817" s="48">
        <v>420052422</v>
      </c>
      <c r="B1817" s="41" t="s">
        <v>3459</v>
      </c>
      <c r="C1817" s="41">
        <v>0</v>
      </c>
      <c r="D1817" s="41">
        <v>0</v>
      </c>
      <c r="E1817" s="41">
        <v>0</v>
      </c>
      <c r="F1817" s="41">
        <v>0</v>
      </c>
      <c r="G1817" s="48">
        <v>42005</v>
      </c>
    </row>
    <row r="1818" spans="1:7" x14ac:dyDescent="0.25">
      <c r="A1818" s="48">
        <v>420052423</v>
      </c>
      <c r="B1818" s="41" t="s">
        <v>3460</v>
      </c>
      <c r="C1818" s="41">
        <v>0</v>
      </c>
      <c r="D1818" s="41">
        <v>0</v>
      </c>
      <c r="E1818" s="41">
        <v>0</v>
      </c>
      <c r="F1818" s="41">
        <v>0</v>
      </c>
      <c r="G1818" s="48">
        <v>42005</v>
      </c>
    </row>
    <row r="1819" spans="1:7" x14ac:dyDescent="0.25">
      <c r="A1819" s="48">
        <v>420052500</v>
      </c>
      <c r="B1819" s="41" t="s">
        <v>3461</v>
      </c>
      <c r="C1819" s="41">
        <v>0</v>
      </c>
      <c r="D1819" s="41">
        <v>0</v>
      </c>
      <c r="E1819" s="41">
        <v>0</v>
      </c>
      <c r="F1819" s="41">
        <v>0</v>
      </c>
      <c r="G1819" s="48">
        <v>42005</v>
      </c>
    </row>
    <row r="1820" spans="1:7" x14ac:dyDescent="0.25">
      <c r="A1820" s="48">
        <v>420052706</v>
      </c>
      <c r="B1820" s="41" t="s">
        <v>3462</v>
      </c>
      <c r="C1820" s="41">
        <v>0</v>
      </c>
      <c r="D1820" s="41">
        <v>0</v>
      </c>
      <c r="E1820" s="41">
        <v>0</v>
      </c>
      <c r="F1820" s="41">
        <v>0</v>
      </c>
      <c r="G1820" s="48">
        <v>42005</v>
      </c>
    </row>
    <row r="1821" spans="1:7" x14ac:dyDescent="0.25">
      <c r="A1821" s="48">
        <v>420055016</v>
      </c>
      <c r="B1821" s="41" t="s">
        <v>3463</v>
      </c>
      <c r="C1821" s="41">
        <v>0</v>
      </c>
      <c r="D1821" s="41">
        <v>0</v>
      </c>
      <c r="E1821" s="41">
        <v>0</v>
      </c>
      <c r="F1821" s="41">
        <v>0</v>
      </c>
      <c r="G1821" s="48">
        <v>42005</v>
      </c>
    </row>
    <row r="1822" spans="1:7" x14ac:dyDescent="0.25">
      <c r="A1822" s="48">
        <v>420055137</v>
      </c>
      <c r="B1822" s="41" t="s">
        <v>3464</v>
      </c>
      <c r="C1822" s="41">
        <v>0</v>
      </c>
      <c r="D1822" s="41">
        <v>0</v>
      </c>
      <c r="E1822" s="41">
        <v>0</v>
      </c>
      <c r="F1822" s="41">
        <v>0</v>
      </c>
      <c r="G1822" s="48">
        <v>42005</v>
      </c>
    </row>
    <row r="1823" spans="1:7" x14ac:dyDescent="0.25">
      <c r="A1823" s="48">
        <v>420059103</v>
      </c>
      <c r="B1823" s="41" t="s">
        <v>3465</v>
      </c>
      <c r="C1823" s="41">
        <v>0</v>
      </c>
      <c r="D1823" s="41">
        <v>0</v>
      </c>
      <c r="E1823" s="41">
        <v>0</v>
      </c>
      <c r="F1823" s="41">
        <v>0</v>
      </c>
      <c r="G1823" s="48">
        <v>42005</v>
      </c>
    </row>
    <row r="1824" spans="1:7" x14ac:dyDescent="0.25">
      <c r="A1824" s="48">
        <v>420059441</v>
      </c>
      <c r="B1824" s="41" t="s">
        <v>3466</v>
      </c>
      <c r="C1824" s="41">
        <v>-24665</v>
      </c>
      <c r="D1824" s="41">
        <v>-550000</v>
      </c>
      <c r="E1824" s="41">
        <v>-550000</v>
      </c>
      <c r="F1824" s="41">
        <v>525335</v>
      </c>
      <c r="G1824" s="48">
        <v>42005</v>
      </c>
    </row>
    <row r="1825" spans="1:7" x14ac:dyDescent="0.25">
      <c r="A1825" s="48">
        <v>430010100</v>
      </c>
      <c r="B1825" s="41" t="s">
        <v>3467</v>
      </c>
      <c r="C1825" s="41">
        <v>0</v>
      </c>
      <c r="D1825" s="41">
        <v>0</v>
      </c>
      <c r="E1825" s="41">
        <v>0</v>
      </c>
      <c r="F1825" s="41">
        <v>0</v>
      </c>
      <c r="G1825" s="48">
        <v>43001</v>
      </c>
    </row>
    <row r="1826" spans="1:7" x14ac:dyDescent="0.25">
      <c r="A1826" s="48">
        <v>430010400</v>
      </c>
      <c r="B1826" s="41" t="s">
        <v>3468</v>
      </c>
      <c r="C1826" s="41">
        <v>0</v>
      </c>
      <c r="D1826" s="41">
        <v>0</v>
      </c>
      <c r="E1826" s="41">
        <v>0</v>
      </c>
      <c r="F1826" s="41">
        <v>0</v>
      </c>
      <c r="G1826" s="48">
        <v>43001</v>
      </c>
    </row>
    <row r="1827" spans="1:7" x14ac:dyDescent="0.25">
      <c r="A1827" s="48">
        <v>430012504</v>
      </c>
      <c r="B1827" s="41" t="s">
        <v>3469</v>
      </c>
      <c r="C1827" s="41">
        <v>0</v>
      </c>
      <c r="D1827" s="41">
        <v>0</v>
      </c>
      <c r="E1827" s="41">
        <v>0</v>
      </c>
      <c r="F1827" s="41">
        <v>0</v>
      </c>
      <c r="G1827" s="48">
        <v>43001</v>
      </c>
    </row>
    <row r="1828" spans="1:7" x14ac:dyDescent="0.25">
      <c r="A1828" s="48">
        <v>430012900</v>
      </c>
      <c r="B1828" s="41" t="s">
        <v>3470</v>
      </c>
      <c r="C1828" s="41">
        <v>0</v>
      </c>
      <c r="D1828" s="41">
        <v>1500</v>
      </c>
      <c r="E1828" s="41">
        <v>1500</v>
      </c>
      <c r="F1828" s="41">
        <v>-1500</v>
      </c>
      <c r="G1828" s="48">
        <v>43001</v>
      </c>
    </row>
    <row r="1829" spans="1:7" x14ac:dyDescent="0.25">
      <c r="A1829" s="48">
        <v>430012901</v>
      </c>
      <c r="B1829" s="41" t="s">
        <v>3471</v>
      </c>
      <c r="C1829" s="41">
        <v>0</v>
      </c>
      <c r="D1829" s="41">
        <v>0</v>
      </c>
      <c r="E1829" s="41">
        <v>0</v>
      </c>
      <c r="F1829" s="41">
        <v>0</v>
      </c>
      <c r="G1829" s="48">
        <v>43001</v>
      </c>
    </row>
    <row r="1830" spans="1:7" x14ac:dyDescent="0.25">
      <c r="A1830" s="48">
        <v>430014610</v>
      </c>
      <c r="B1830" s="41" t="s">
        <v>3472</v>
      </c>
      <c r="C1830" s="41">
        <v>0</v>
      </c>
      <c r="D1830" s="41">
        <v>0</v>
      </c>
      <c r="E1830" s="41">
        <v>0</v>
      </c>
      <c r="F1830" s="41">
        <v>0</v>
      </c>
      <c r="G1830" s="48">
        <v>43001</v>
      </c>
    </row>
    <row r="1831" spans="1:7" x14ac:dyDescent="0.25">
      <c r="A1831" s="48">
        <v>430014618</v>
      </c>
      <c r="B1831" s="41" t="s">
        <v>3473</v>
      </c>
      <c r="C1831" s="41">
        <v>0</v>
      </c>
      <c r="D1831" s="41">
        <v>0</v>
      </c>
      <c r="E1831" s="41">
        <v>0</v>
      </c>
      <c r="F1831" s="41">
        <v>0</v>
      </c>
      <c r="G1831" s="48">
        <v>43001</v>
      </c>
    </row>
    <row r="1832" spans="1:7" x14ac:dyDescent="0.25">
      <c r="A1832" s="48">
        <v>430015304</v>
      </c>
      <c r="B1832" s="41" t="s">
        <v>3474</v>
      </c>
      <c r="C1832" s="41">
        <v>0</v>
      </c>
      <c r="D1832" s="41">
        <v>0</v>
      </c>
      <c r="E1832" s="41">
        <v>0</v>
      </c>
      <c r="F1832" s="41">
        <v>0</v>
      </c>
      <c r="G1832" s="48">
        <v>43001</v>
      </c>
    </row>
    <row r="1833" spans="1:7" x14ac:dyDescent="0.25">
      <c r="A1833" s="48">
        <v>430015309</v>
      </c>
      <c r="B1833" s="41" t="s">
        <v>3475</v>
      </c>
      <c r="C1833" s="41">
        <v>0</v>
      </c>
      <c r="D1833" s="41">
        <v>500</v>
      </c>
      <c r="E1833" s="41">
        <v>500</v>
      </c>
      <c r="F1833" s="41">
        <v>-500</v>
      </c>
      <c r="G1833" s="48">
        <v>43001</v>
      </c>
    </row>
    <row r="1834" spans="1:7" x14ac:dyDescent="0.25">
      <c r="A1834" s="48">
        <v>430015326</v>
      </c>
      <c r="B1834" s="41" t="s">
        <v>3476</v>
      </c>
      <c r="C1834" s="41">
        <v>0</v>
      </c>
      <c r="D1834" s="41">
        <v>0</v>
      </c>
      <c r="E1834" s="41">
        <v>0</v>
      </c>
      <c r="F1834" s="41">
        <v>0</v>
      </c>
      <c r="G1834" s="48">
        <v>43001</v>
      </c>
    </row>
    <row r="1835" spans="1:7" x14ac:dyDescent="0.25">
      <c r="A1835" s="48">
        <v>430015327</v>
      </c>
      <c r="B1835" s="41" t="s">
        <v>3477</v>
      </c>
      <c r="C1835" s="41">
        <v>0</v>
      </c>
      <c r="D1835" s="41">
        <v>4800</v>
      </c>
      <c r="E1835" s="41">
        <v>4800</v>
      </c>
      <c r="F1835" s="41">
        <v>-4800</v>
      </c>
      <c r="G1835" s="48">
        <v>43001</v>
      </c>
    </row>
    <row r="1836" spans="1:7" x14ac:dyDescent="0.25">
      <c r="A1836" s="48">
        <v>430015328</v>
      </c>
      <c r="B1836" s="41" t="s">
        <v>3478</v>
      </c>
      <c r="C1836" s="41">
        <v>0</v>
      </c>
      <c r="D1836" s="41">
        <v>0</v>
      </c>
      <c r="E1836" s="41">
        <v>0</v>
      </c>
      <c r="F1836" s="41">
        <v>0</v>
      </c>
      <c r="G1836" s="48">
        <v>43001</v>
      </c>
    </row>
    <row r="1837" spans="1:7" x14ac:dyDescent="0.25">
      <c r="A1837" s="48">
        <v>430015329</v>
      </c>
      <c r="B1837" s="41" t="s">
        <v>3479</v>
      </c>
      <c r="C1837" s="41">
        <v>0</v>
      </c>
      <c r="D1837" s="41">
        <v>0</v>
      </c>
      <c r="E1837" s="41">
        <v>0</v>
      </c>
      <c r="F1837" s="41">
        <v>0</v>
      </c>
      <c r="G1837" s="48">
        <v>43001</v>
      </c>
    </row>
    <row r="1838" spans="1:7" x14ac:dyDescent="0.25">
      <c r="A1838" s="48">
        <v>430015330</v>
      </c>
      <c r="B1838" s="41" t="s">
        <v>3480</v>
      </c>
      <c r="C1838" s="41">
        <v>0</v>
      </c>
      <c r="D1838" s="41">
        <v>0</v>
      </c>
      <c r="E1838" s="41">
        <v>0</v>
      </c>
      <c r="F1838" s="41">
        <v>0</v>
      </c>
      <c r="G1838" s="48">
        <v>43001</v>
      </c>
    </row>
    <row r="1839" spans="1:7" x14ac:dyDescent="0.25">
      <c r="A1839" s="48">
        <v>430015331</v>
      </c>
      <c r="B1839" s="41" t="s">
        <v>3481</v>
      </c>
      <c r="C1839" s="41">
        <v>0</v>
      </c>
      <c r="D1839" s="41">
        <v>0</v>
      </c>
      <c r="E1839" s="41">
        <v>0</v>
      </c>
      <c r="F1839" s="41">
        <v>0</v>
      </c>
      <c r="G1839" s="48">
        <v>43001</v>
      </c>
    </row>
    <row r="1840" spans="1:7" x14ac:dyDescent="0.25">
      <c r="A1840" s="48">
        <v>430015332</v>
      </c>
      <c r="B1840" s="41" t="s">
        <v>3482</v>
      </c>
      <c r="C1840" s="41">
        <v>0</v>
      </c>
      <c r="D1840" s="41">
        <v>0</v>
      </c>
      <c r="E1840" s="41">
        <v>0</v>
      </c>
      <c r="F1840" s="41">
        <v>0</v>
      </c>
      <c r="G1840" s="48">
        <v>43001</v>
      </c>
    </row>
    <row r="1841" spans="1:7" x14ac:dyDescent="0.25">
      <c r="A1841" s="48">
        <v>430015333</v>
      </c>
      <c r="B1841" s="41" t="s">
        <v>3483</v>
      </c>
      <c r="C1841" s="41">
        <v>0</v>
      </c>
      <c r="D1841" s="41">
        <v>0</v>
      </c>
      <c r="E1841" s="41">
        <v>0</v>
      </c>
      <c r="F1841" s="41">
        <v>0</v>
      </c>
      <c r="G1841" s="48">
        <v>43001</v>
      </c>
    </row>
    <row r="1842" spans="1:7" x14ac:dyDescent="0.25">
      <c r="A1842" s="48">
        <v>430015334</v>
      </c>
      <c r="B1842" s="41" t="s">
        <v>3484</v>
      </c>
      <c r="C1842" s="41">
        <v>0</v>
      </c>
      <c r="D1842" s="41">
        <v>0</v>
      </c>
      <c r="E1842" s="41">
        <v>0</v>
      </c>
      <c r="F1842" s="41">
        <v>0</v>
      </c>
      <c r="G1842" s="48">
        <v>43001</v>
      </c>
    </row>
    <row r="1843" spans="1:7" x14ac:dyDescent="0.25">
      <c r="A1843" s="48">
        <v>430015335</v>
      </c>
      <c r="B1843" s="41" t="s">
        <v>3485</v>
      </c>
      <c r="C1843" s="41">
        <v>0</v>
      </c>
      <c r="D1843" s="41">
        <v>200</v>
      </c>
      <c r="E1843" s="41">
        <v>200</v>
      </c>
      <c r="F1843" s="41">
        <v>-200</v>
      </c>
      <c r="G1843" s="48">
        <v>43001</v>
      </c>
    </row>
    <row r="1844" spans="1:7" x14ac:dyDescent="0.25">
      <c r="A1844" s="48">
        <v>430015540</v>
      </c>
      <c r="B1844" s="41" t="s">
        <v>3486</v>
      </c>
      <c r="C1844" s="41">
        <v>0</v>
      </c>
      <c r="D1844" s="41">
        <v>0</v>
      </c>
      <c r="E1844" s="41">
        <v>0</v>
      </c>
      <c r="F1844" s="41">
        <v>0</v>
      </c>
      <c r="G1844" s="48">
        <v>43001</v>
      </c>
    </row>
    <row r="1845" spans="1:7" x14ac:dyDescent="0.25">
      <c r="A1845" s="48">
        <v>430015549</v>
      </c>
      <c r="B1845" s="41" t="s">
        <v>3487</v>
      </c>
      <c r="C1845" s="41">
        <v>0</v>
      </c>
      <c r="D1845" s="41">
        <v>0</v>
      </c>
      <c r="E1845" s="41">
        <v>0</v>
      </c>
      <c r="F1845" s="41">
        <v>0</v>
      </c>
      <c r="G1845" s="48">
        <v>43001</v>
      </c>
    </row>
    <row r="1846" spans="1:7" x14ac:dyDescent="0.25">
      <c r="A1846" s="48">
        <v>430015550</v>
      </c>
      <c r="B1846" s="41" t="s">
        <v>3488</v>
      </c>
      <c r="C1846" s="41">
        <v>0</v>
      </c>
      <c r="D1846" s="41">
        <v>0</v>
      </c>
      <c r="E1846" s="41">
        <v>0</v>
      </c>
      <c r="F1846" s="41">
        <v>0</v>
      </c>
      <c r="G1846" s="48">
        <v>43001</v>
      </c>
    </row>
    <row r="1847" spans="1:7" x14ac:dyDescent="0.25">
      <c r="A1847" s="48">
        <v>430019051</v>
      </c>
      <c r="B1847" s="41" t="s">
        <v>3489</v>
      </c>
      <c r="C1847" s="41">
        <v>0</v>
      </c>
      <c r="D1847" s="41">
        <v>0</v>
      </c>
      <c r="E1847" s="41">
        <v>0</v>
      </c>
      <c r="F1847" s="41">
        <v>0</v>
      </c>
      <c r="G1847" s="48">
        <v>43001</v>
      </c>
    </row>
    <row r="1848" spans="1:7" x14ac:dyDescent="0.25">
      <c r="A1848" s="48">
        <v>430019053</v>
      </c>
      <c r="B1848" s="41" t="s">
        <v>3490</v>
      </c>
      <c r="C1848" s="41">
        <v>0</v>
      </c>
      <c r="D1848" s="41">
        <v>0</v>
      </c>
      <c r="E1848" s="41">
        <v>0</v>
      </c>
      <c r="F1848" s="41">
        <v>0</v>
      </c>
      <c r="G1848" s="48">
        <v>43001</v>
      </c>
    </row>
    <row r="1849" spans="1:7" x14ac:dyDescent="0.25">
      <c r="A1849" s="48">
        <v>430019054</v>
      </c>
      <c r="B1849" s="41" t="s">
        <v>3491</v>
      </c>
      <c r="C1849" s="41">
        <v>0</v>
      </c>
      <c r="D1849" s="41">
        <v>0</v>
      </c>
      <c r="E1849" s="41">
        <v>0</v>
      </c>
      <c r="F1849" s="41">
        <v>0</v>
      </c>
      <c r="G1849" s="48">
        <v>43001</v>
      </c>
    </row>
    <row r="1850" spans="1:7" x14ac:dyDescent="0.25">
      <c r="A1850" s="48">
        <v>430019056</v>
      </c>
      <c r="B1850" s="41" t="s">
        <v>3492</v>
      </c>
      <c r="C1850" s="41">
        <v>0</v>
      </c>
      <c r="D1850" s="41">
        <v>0</v>
      </c>
      <c r="E1850" s="41">
        <v>0</v>
      </c>
      <c r="F1850" s="41">
        <v>0</v>
      </c>
      <c r="G1850" s="48">
        <v>43001</v>
      </c>
    </row>
    <row r="1851" spans="1:7" x14ac:dyDescent="0.25">
      <c r="A1851" s="48">
        <v>430019200</v>
      </c>
      <c r="B1851" s="41" t="s">
        <v>3493</v>
      </c>
      <c r="C1851" s="41">
        <v>0</v>
      </c>
      <c r="D1851" s="41">
        <v>0</v>
      </c>
      <c r="E1851" s="41">
        <v>0</v>
      </c>
      <c r="F1851" s="41">
        <v>0</v>
      </c>
      <c r="G1851" s="48">
        <v>43001</v>
      </c>
    </row>
    <row r="1852" spans="1:7" x14ac:dyDescent="0.25">
      <c r="A1852" s="48">
        <v>430019643</v>
      </c>
      <c r="B1852" s="41" t="s">
        <v>3494</v>
      </c>
      <c r="C1852" s="41">
        <v>0</v>
      </c>
      <c r="D1852" s="41">
        <v>0</v>
      </c>
      <c r="E1852" s="41">
        <v>0</v>
      </c>
      <c r="F1852" s="41">
        <v>0</v>
      </c>
      <c r="G1852" s="48">
        <v>43001</v>
      </c>
    </row>
    <row r="1853" spans="1:7" x14ac:dyDescent="0.25">
      <c r="A1853" s="48">
        <v>430019646</v>
      </c>
      <c r="B1853" s="41" t="s">
        <v>3495</v>
      </c>
      <c r="C1853" s="41">
        <v>0</v>
      </c>
      <c r="D1853" s="41">
        <v>-300</v>
      </c>
      <c r="E1853" s="41">
        <v>-300</v>
      </c>
      <c r="F1853" s="41">
        <v>300</v>
      </c>
      <c r="G1853" s="48">
        <v>43001</v>
      </c>
    </row>
    <row r="1854" spans="1:7" x14ac:dyDescent="0.25">
      <c r="A1854" s="48">
        <v>430019805</v>
      </c>
      <c r="B1854" s="41" t="s">
        <v>3496</v>
      </c>
      <c r="C1854" s="41">
        <v>0</v>
      </c>
      <c r="D1854" s="41">
        <v>0</v>
      </c>
      <c r="E1854" s="41">
        <v>0</v>
      </c>
      <c r="F1854" s="41">
        <v>0</v>
      </c>
      <c r="G1854" s="48">
        <v>43001</v>
      </c>
    </row>
    <row r="1855" spans="1:7" x14ac:dyDescent="0.25">
      <c r="A1855" s="48">
        <v>440010100</v>
      </c>
      <c r="B1855" s="41" t="s">
        <v>3497</v>
      </c>
      <c r="C1855" s="41">
        <v>0</v>
      </c>
      <c r="D1855" s="41">
        <v>0</v>
      </c>
      <c r="E1855" s="41">
        <v>0</v>
      </c>
      <c r="F1855" s="41">
        <v>0</v>
      </c>
      <c r="G1855" s="48">
        <v>44001</v>
      </c>
    </row>
    <row r="1856" spans="1:7" x14ac:dyDescent="0.25">
      <c r="A1856" s="48">
        <v>440010120</v>
      </c>
      <c r="B1856" s="41" t="s">
        <v>3498</v>
      </c>
      <c r="C1856" s="41">
        <v>0</v>
      </c>
      <c r="D1856" s="41">
        <v>0</v>
      </c>
      <c r="E1856" s="41">
        <v>0</v>
      </c>
      <c r="F1856" s="41">
        <v>0</v>
      </c>
      <c r="G1856" s="48">
        <v>44001</v>
      </c>
    </row>
    <row r="1857" spans="1:7" x14ac:dyDescent="0.25">
      <c r="A1857" s="48">
        <v>440010200</v>
      </c>
      <c r="B1857" s="41" t="s">
        <v>3499</v>
      </c>
      <c r="C1857" s="41">
        <v>0</v>
      </c>
      <c r="D1857" s="41">
        <v>0</v>
      </c>
      <c r="E1857" s="41">
        <v>0</v>
      </c>
      <c r="F1857" s="41">
        <v>0</v>
      </c>
      <c r="G1857" s="48">
        <v>44001</v>
      </c>
    </row>
    <row r="1858" spans="1:7" x14ac:dyDescent="0.25">
      <c r="A1858" s="48">
        <v>440010800</v>
      </c>
      <c r="B1858" s="41" t="s">
        <v>3500</v>
      </c>
      <c r="C1858" s="41">
        <v>0</v>
      </c>
      <c r="D1858" s="41">
        <v>0</v>
      </c>
      <c r="E1858" s="41">
        <v>0</v>
      </c>
      <c r="F1858" s="41">
        <v>0</v>
      </c>
      <c r="G1858" s="48">
        <v>44001</v>
      </c>
    </row>
    <row r="1859" spans="1:7" x14ac:dyDescent="0.25">
      <c r="A1859" s="48">
        <v>440010985</v>
      </c>
      <c r="B1859" s="41" t="s">
        <v>3501</v>
      </c>
      <c r="C1859" s="41">
        <v>0</v>
      </c>
      <c r="D1859" s="41">
        <v>0</v>
      </c>
      <c r="E1859" s="41">
        <v>0</v>
      </c>
      <c r="F1859" s="41">
        <v>0</v>
      </c>
      <c r="G1859" s="48">
        <v>44001</v>
      </c>
    </row>
    <row r="1860" spans="1:7" x14ac:dyDescent="0.25">
      <c r="A1860" s="48">
        <v>440011040</v>
      </c>
      <c r="B1860" s="41" t="s">
        <v>3502</v>
      </c>
      <c r="C1860" s="41">
        <v>0</v>
      </c>
      <c r="D1860" s="41">
        <v>0</v>
      </c>
      <c r="E1860" s="41">
        <v>0</v>
      </c>
      <c r="F1860" s="41">
        <v>0</v>
      </c>
      <c r="G1860" s="48">
        <v>44001</v>
      </c>
    </row>
    <row r="1861" spans="1:7" x14ac:dyDescent="0.25">
      <c r="A1861" s="48">
        <v>440012000</v>
      </c>
      <c r="B1861" s="41" t="s">
        <v>3503</v>
      </c>
      <c r="C1861" s="41">
        <v>0</v>
      </c>
      <c r="D1861" s="41">
        <v>0</v>
      </c>
      <c r="E1861" s="41">
        <v>0</v>
      </c>
      <c r="F1861" s="41">
        <v>0</v>
      </c>
      <c r="G1861" s="48">
        <v>44001</v>
      </c>
    </row>
    <row r="1862" spans="1:7" x14ac:dyDescent="0.25">
      <c r="A1862" s="48">
        <v>440012002</v>
      </c>
      <c r="B1862" s="41" t="s">
        <v>3504</v>
      </c>
      <c r="C1862" s="41">
        <v>0</v>
      </c>
      <c r="D1862" s="41">
        <v>0</v>
      </c>
      <c r="E1862" s="41">
        <v>0</v>
      </c>
      <c r="F1862" s="41">
        <v>0</v>
      </c>
      <c r="G1862" s="48">
        <v>44001</v>
      </c>
    </row>
    <row r="1863" spans="1:7" x14ac:dyDescent="0.25">
      <c r="A1863" s="48">
        <v>440012004</v>
      </c>
      <c r="B1863" s="41" t="s">
        <v>3505</v>
      </c>
      <c r="C1863" s="41">
        <v>0</v>
      </c>
      <c r="D1863" s="41">
        <v>0</v>
      </c>
      <c r="E1863" s="41">
        <v>0</v>
      </c>
      <c r="F1863" s="41">
        <v>0</v>
      </c>
      <c r="G1863" s="48">
        <v>44001</v>
      </c>
    </row>
    <row r="1864" spans="1:7" x14ac:dyDescent="0.25">
      <c r="A1864" s="48">
        <v>440012020</v>
      </c>
      <c r="B1864" s="41" t="s">
        <v>3506</v>
      </c>
      <c r="C1864" s="41">
        <v>0</v>
      </c>
      <c r="D1864" s="41">
        <v>0</v>
      </c>
      <c r="E1864" s="41">
        <v>0</v>
      </c>
      <c r="F1864" s="41">
        <v>0</v>
      </c>
      <c r="G1864" s="48">
        <v>44001</v>
      </c>
    </row>
    <row r="1865" spans="1:7" x14ac:dyDescent="0.25">
      <c r="A1865" s="48">
        <v>440012038</v>
      </c>
      <c r="B1865" s="41" t="s">
        <v>3507</v>
      </c>
      <c r="C1865" s="41">
        <v>0</v>
      </c>
      <c r="D1865" s="41">
        <v>0</v>
      </c>
      <c r="E1865" s="41">
        <v>0</v>
      </c>
      <c r="F1865" s="41">
        <v>0</v>
      </c>
      <c r="G1865" s="48">
        <v>44001</v>
      </c>
    </row>
    <row r="1866" spans="1:7" x14ac:dyDescent="0.25">
      <c r="A1866" s="48">
        <v>440012300</v>
      </c>
      <c r="B1866" s="41" t="s">
        <v>3508</v>
      </c>
      <c r="C1866" s="41">
        <v>0</v>
      </c>
      <c r="D1866" s="41">
        <v>0</v>
      </c>
      <c r="E1866" s="41">
        <v>0</v>
      </c>
      <c r="F1866" s="41">
        <v>0</v>
      </c>
      <c r="G1866" s="48">
        <v>44001</v>
      </c>
    </row>
    <row r="1867" spans="1:7" x14ac:dyDescent="0.25">
      <c r="A1867" s="48">
        <v>440012422</v>
      </c>
      <c r="B1867" s="41" t="s">
        <v>3509</v>
      </c>
      <c r="C1867" s="41">
        <v>0</v>
      </c>
      <c r="D1867" s="41">
        <v>0</v>
      </c>
      <c r="E1867" s="41">
        <v>0</v>
      </c>
      <c r="F1867" s="41">
        <v>0</v>
      </c>
      <c r="G1867" s="48">
        <v>44001</v>
      </c>
    </row>
    <row r="1868" spans="1:7" x14ac:dyDescent="0.25">
      <c r="A1868" s="48">
        <v>440012423</v>
      </c>
      <c r="B1868" s="41" t="s">
        <v>3510</v>
      </c>
      <c r="C1868" s="41">
        <v>0</v>
      </c>
      <c r="D1868" s="41">
        <v>0</v>
      </c>
      <c r="E1868" s="41">
        <v>0</v>
      </c>
      <c r="F1868" s="41">
        <v>0</v>
      </c>
      <c r="G1868" s="48">
        <v>44001</v>
      </c>
    </row>
    <row r="1869" spans="1:7" x14ac:dyDescent="0.25">
      <c r="A1869" s="48">
        <v>440012500</v>
      </c>
      <c r="B1869" s="41" t="s">
        <v>3511</v>
      </c>
      <c r="C1869" s="41">
        <v>0</v>
      </c>
      <c r="D1869" s="41">
        <v>0</v>
      </c>
      <c r="E1869" s="41">
        <v>0</v>
      </c>
      <c r="F1869" s="41">
        <v>0</v>
      </c>
      <c r="G1869" s="48">
        <v>44001</v>
      </c>
    </row>
    <row r="1870" spans="1:7" x14ac:dyDescent="0.25">
      <c r="A1870" s="48">
        <v>440012510</v>
      </c>
      <c r="B1870" s="41" t="s">
        <v>3512</v>
      </c>
      <c r="C1870" s="41">
        <v>0</v>
      </c>
      <c r="D1870" s="41">
        <v>0</v>
      </c>
      <c r="E1870" s="41">
        <v>0</v>
      </c>
      <c r="F1870" s="41">
        <v>0</v>
      </c>
      <c r="G1870" s="48">
        <v>44001</v>
      </c>
    </row>
    <row r="1871" spans="1:7" x14ac:dyDescent="0.25">
      <c r="A1871" s="48">
        <v>440012520</v>
      </c>
      <c r="B1871" s="41" t="s">
        <v>3513</v>
      </c>
      <c r="C1871" s="41">
        <v>0</v>
      </c>
      <c r="D1871" s="41">
        <v>0</v>
      </c>
      <c r="E1871" s="41">
        <v>0</v>
      </c>
      <c r="F1871" s="41">
        <v>0</v>
      </c>
      <c r="G1871" s="48">
        <v>44001</v>
      </c>
    </row>
    <row r="1872" spans="1:7" x14ac:dyDescent="0.25">
      <c r="A1872" s="48">
        <v>440013011</v>
      </c>
      <c r="B1872" s="41" t="s">
        <v>3514</v>
      </c>
      <c r="C1872" s="41">
        <v>0</v>
      </c>
      <c r="D1872" s="41">
        <v>0</v>
      </c>
      <c r="E1872" s="41">
        <v>0</v>
      </c>
      <c r="F1872" s="41">
        <v>0</v>
      </c>
      <c r="G1872" s="48">
        <v>44001</v>
      </c>
    </row>
    <row r="1873" spans="1:7" x14ac:dyDescent="0.25">
      <c r="A1873" s="48">
        <v>440013038</v>
      </c>
      <c r="B1873" s="41" t="s">
        <v>3515</v>
      </c>
      <c r="C1873" s="41">
        <v>0</v>
      </c>
      <c r="D1873" s="41">
        <v>0</v>
      </c>
      <c r="E1873" s="41">
        <v>0</v>
      </c>
      <c r="F1873" s="41">
        <v>0</v>
      </c>
      <c r="G1873" s="48">
        <v>44001</v>
      </c>
    </row>
    <row r="1874" spans="1:7" x14ac:dyDescent="0.25">
      <c r="A1874" s="48">
        <v>440013051</v>
      </c>
      <c r="B1874" s="41" t="s">
        <v>3516</v>
      </c>
      <c r="C1874" s="41">
        <v>0</v>
      </c>
      <c r="D1874" s="41">
        <v>0</v>
      </c>
      <c r="E1874" s="41">
        <v>0</v>
      </c>
      <c r="F1874" s="41">
        <v>0</v>
      </c>
      <c r="G1874" s="48">
        <v>44001</v>
      </c>
    </row>
    <row r="1875" spans="1:7" x14ac:dyDescent="0.25">
      <c r="A1875" s="48">
        <v>440013300</v>
      </c>
      <c r="B1875" s="41" t="s">
        <v>3517</v>
      </c>
      <c r="C1875" s="41">
        <v>0</v>
      </c>
      <c r="D1875" s="41">
        <v>0</v>
      </c>
      <c r="E1875" s="41">
        <v>0</v>
      </c>
      <c r="F1875" s="41">
        <v>0</v>
      </c>
      <c r="G1875" s="48">
        <v>44001</v>
      </c>
    </row>
    <row r="1876" spans="1:7" x14ac:dyDescent="0.25">
      <c r="A1876" s="48">
        <v>440014610</v>
      </c>
      <c r="B1876" s="41" t="s">
        <v>3518</v>
      </c>
      <c r="C1876" s="41">
        <v>0</v>
      </c>
      <c r="D1876" s="41">
        <v>0</v>
      </c>
      <c r="E1876" s="41">
        <v>0</v>
      </c>
      <c r="F1876" s="41">
        <v>0</v>
      </c>
      <c r="G1876" s="48">
        <v>44001</v>
      </c>
    </row>
    <row r="1877" spans="1:7" x14ac:dyDescent="0.25">
      <c r="A1877" s="48">
        <v>440014611</v>
      </c>
      <c r="B1877" s="41" t="s">
        <v>3519</v>
      </c>
      <c r="C1877" s="41">
        <v>0</v>
      </c>
      <c r="D1877" s="41">
        <v>0</v>
      </c>
      <c r="E1877" s="41">
        <v>0</v>
      </c>
      <c r="F1877" s="41">
        <v>0</v>
      </c>
      <c r="G1877" s="48">
        <v>44001</v>
      </c>
    </row>
    <row r="1878" spans="1:7" x14ac:dyDescent="0.25">
      <c r="A1878" s="48">
        <v>440015008</v>
      </c>
      <c r="B1878" s="41" t="s">
        <v>3520</v>
      </c>
      <c r="C1878" s="41">
        <v>0</v>
      </c>
      <c r="D1878" s="41">
        <v>0</v>
      </c>
      <c r="E1878" s="41">
        <v>0</v>
      </c>
      <c r="F1878" s="41">
        <v>0</v>
      </c>
      <c r="G1878" s="48">
        <v>44001</v>
      </c>
    </row>
    <row r="1879" spans="1:7" x14ac:dyDescent="0.25">
      <c r="A1879" s="48">
        <v>440016014</v>
      </c>
      <c r="B1879" s="41" t="s">
        <v>3521</v>
      </c>
      <c r="C1879" s="41">
        <v>0</v>
      </c>
      <c r="D1879" s="41">
        <v>0</v>
      </c>
      <c r="E1879" s="41">
        <v>0</v>
      </c>
      <c r="F1879" s="41">
        <v>0</v>
      </c>
      <c r="G1879" s="48">
        <v>44001</v>
      </c>
    </row>
    <row r="1880" spans="1:7" x14ac:dyDescent="0.25">
      <c r="A1880" s="48">
        <v>440016500</v>
      </c>
      <c r="B1880" s="41" t="s">
        <v>3522</v>
      </c>
      <c r="C1880" s="41">
        <v>0</v>
      </c>
      <c r="D1880" s="41">
        <v>0</v>
      </c>
      <c r="E1880" s="41">
        <v>0</v>
      </c>
      <c r="F1880" s="41">
        <v>0</v>
      </c>
      <c r="G1880" s="48">
        <v>44001</v>
      </c>
    </row>
    <row r="1881" spans="1:7" x14ac:dyDescent="0.25">
      <c r="A1881" s="48">
        <v>440019051</v>
      </c>
      <c r="B1881" s="41" t="s">
        <v>3523</v>
      </c>
      <c r="C1881" s="41">
        <v>0</v>
      </c>
      <c r="D1881" s="41">
        <v>0</v>
      </c>
      <c r="E1881" s="41">
        <v>0</v>
      </c>
      <c r="F1881" s="41">
        <v>0</v>
      </c>
      <c r="G1881" s="48">
        <v>44001</v>
      </c>
    </row>
    <row r="1882" spans="1:7" x14ac:dyDescent="0.25">
      <c r="A1882" s="48">
        <v>440019070</v>
      </c>
      <c r="B1882" s="41" t="s">
        <v>3524</v>
      </c>
      <c r="C1882" s="41">
        <v>0</v>
      </c>
      <c r="D1882" s="41">
        <v>0</v>
      </c>
      <c r="E1882" s="41">
        <v>0</v>
      </c>
      <c r="F1882" s="41">
        <v>0</v>
      </c>
      <c r="G1882" s="48">
        <v>44001</v>
      </c>
    </row>
    <row r="1883" spans="1:7" x14ac:dyDescent="0.25">
      <c r="A1883" s="48">
        <v>440019200</v>
      </c>
      <c r="B1883" s="41" t="s">
        <v>3525</v>
      </c>
      <c r="C1883" s="41">
        <v>0</v>
      </c>
      <c r="D1883" s="41">
        <v>0</v>
      </c>
      <c r="E1883" s="41">
        <v>0</v>
      </c>
      <c r="F1883" s="41">
        <v>0</v>
      </c>
      <c r="G1883" s="48">
        <v>44001</v>
      </c>
    </row>
    <row r="1884" spans="1:7" x14ac:dyDescent="0.25">
      <c r="A1884" s="48">
        <v>440019800</v>
      </c>
      <c r="B1884" s="41" t="s">
        <v>3526</v>
      </c>
      <c r="C1884" s="41">
        <v>0</v>
      </c>
      <c r="D1884" s="41">
        <v>0</v>
      </c>
      <c r="E1884" s="41">
        <v>0</v>
      </c>
      <c r="F1884" s="41">
        <v>0</v>
      </c>
      <c r="G1884" s="48">
        <v>44001</v>
      </c>
    </row>
    <row r="1885" spans="1:7" x14ac:dyDescent="0.25">
      <c r="A1885" s="48">
        <v>440019801</v>
      </c>
      <c r="B1885" s="41" t="s">
        <v>3527</v>
      </c>
      <c r="C1885" s="41">
        <v>0</v>
      </c>
      <c r="D1885" s="41">
        <v>0</v>
      </c>
      <c r="E1885" s="41">
        <v>0</v>
      </c>
      <c r="F1885" s="41">
        <v>0</v>
      </c>
      <c r="G1885" s="48">
        <v>44001</v>
      </c>
    </row>
    <row r="1886" spans="1:7" x14ac:dyDescent="0.25">
      <c r="A1886" s="48">
        <v>440020120</v>
      </c>
      <c r="B1886" s="41" t="s">
        <v>3528</v>
      </c>
      <c r="C1886" s="41">
        <v>0</v>
      </c>
      <c r="D1886" s="41">
        <v>0</v>
      </c>
      <c r="E1886" s="41">
        <v>0</v>
      </c>
      <c r="F1886" s="41">
        <v>0</v>
      </c>
      <c r="G1886" s="48">
        <v>44002</v>
      </c>
    </row>
    <row r="1887" spans="1:7" x14ac:dyDescent="0.25">
      <c r="A1887" s="48">
        <v>440020700</v>
      </c>
      <c r="B1887" s="41" t="s">
        <v>3529</v>
      </c>
      <c r="C1887" s="41">
        <v>0</v>
      </c>
      <c r="D1887" s="41">
        <v>0</v>
      </c>
      <c r="E1887" s="41">
        <v>0</v>
      </c>
      <c r="F1887" s="41">
        <v>0</v>
      </c>
      <c r="G1887" s="48">
        <v>44002</v>
      </c>
    </row>
    <row r="1888" spans="1:7" x14ac:dyDescent="0.25">
      <c r="A1888" s="48">
        <v>440020800</v>
      </c>
      <c r="B1888" s="41" t="s">
        <v>3530</v>
      </c>
      <c r="C1888" s="41">
        <v>0</v>
      </c>
      <c r="D1888" s="41">
        <v>0</v>
      </c>
      <c r="E1888" s="41">
        <v>0</v>
      </c>
      <c r="F1888" s="41">
        <v>0</v>
      </c>
      <c r="G1888" s="48">
        <v>44002</v>
      </c>
    </row>
    <row r="1889" spans="1:7" x14ac:dyDescent="0.25">
      <c r="A1889" s="48">
        <v>440020930</v>
      </c>
      <c r="B1889" s="41" t="s">
        <v>3531</v>
      </c>
      <c r="C1889" s="41">
        <v>0</v>
      </c>
      <c r="D1889" s="41">
        <v>0</v>
      </c>
      <c r="E1889" s="41">
        <v>0</v>
      </c>
      <c r="F1889" s="41">
        <v>0</v>
      </c>
      <c r="G1889" s="48">
        <v>44002</v>
      </c>
    </row>
    <row r="1890" spans="1:7" x14ac:dyDescent="0.25">
      <c r="A1890" s="48">
        <v>440020985</v>
      </c>
      <c r="B1890" s="41" t="s">
        <v>3532</v>
      </c>
      <c r="C1890" s="41">
        <v>0</v>
      </c>
      <c r="D1890" s="41">
        <v>0</v>
      </c>
      <c r="E1890" s="41">
        <v>0</v>
      </c>
      <c r="F1890" s="41">
        <v>0</v>
      </c>
      <c r="G1890" s="48">
        <v>44002</v>
      </c>
    </row>
    <row r="1891" spans="1:7" x14ac:dyDescent="0.25">
      <c r="A1891" s="48">
        <v>440022000</v>
      </c>
      <c r="B1891" s="41" t="s">
        <v>3533</v>
      </c>
      <c r="C1891" s="41">
        <v>0</v>
      </c>
      <c r="D1891" s="41">
        <v>0</v>
      </c>
      <c r="E1891" s="41">
        <v>0</v>
      </c>
      <c r="F1891" s="41">
        <v>0</v>
      </c>
      <c r="G1891" s="48">
        <v>44002</v>
      </c>
    </row>
    <row r="1892" spans="1:7" x14ac:dyDescent="0.25">
      <c r="A1892" s="48">
        <v>440022002</v>
      </c>
      <c r="B1892" s="41" t="s">
        <v>3534</v>
      </c>
      <c r="C1892" s="41">
        <v>0</v>
      </c>
      <c r="D1892" s="41">
        <v>0</v>
      </c>
      <c r="E1892" s="41">
        <v>0</v>
      </c>
      <c r="F1892" s="41">
        <v>0</v>
      </c>
      <c r="G1892" s="48">
        <v>44002</v>
      </c>
    </row>
    <row r="1893" spans="1:7" x14ac:dyDescent="0.25">
      <c r="A1893" s="48">
        <v>440022020</v>
      </c>
      <c r="B1893" s="41" t="s">
        <v>3535</v>
      </c>
      <c r="C1893" s="41">
        <v>0</v>
      </c>
      <c r="D1893" s="41">
        <v>0</v>
      </c>
      <c r="E1893" s="41">
        <v>0</v>
      </c>
      <c r="F1893" s="41">
        <v>0</v>
      </c>
      <c r="G1893" s="48">
        <v>44002</v>
      </c>
    </row>
    <row r="1894" spans="1:7" x14ac:dyDescent="0.25">
      <c r="A1894" s="48">
        <v>440022022</v>
      </c>
      <c r="B1894" s="41" t="s">
        <v>3536</v>
      </c>
      <c r="C1894" s="41">
        <v>0</v>
      </c>
      <c r="D1894" s="41">
        <v>0</v>
      </c>
      <c r="E1894" s="41">
        <v>0</v>
      </c>
      <c r="F1894" s="41">
        <v>0</v>
      </c>
      <c r="G1894" s="48">
        <v>44002</v>
      </c>
    </row>
    <row r="1895" spans="1:7" x14ac:dyDescent="0.25">
      <c r="A1895" s="48">
        <v>440022038</v>
      </c>
      <c r="B1895" s="41" t="s">
        <v>3537</v>
      </c>
      <c r="C1895" s="41">
        <v>0</v>
      </c>
      <c r="D1895" s="41">
        <v>0</v>
      </c>
      <c r="E1895" s="41">
        <v>0</v>
      </c>
      <c r="F1895" s="41">
        <v>0</v>
      </c>
      <c r="G1895" s="48">
        <v>44002</v>
      </c>
    </row>
    <row r="1896" spans="1:7" x14ac:dyDescent="0.25">
      <c r="A1896" s="48">
        <v>440022300</v>
      </c>
      <c r="B1896" s="41" t="s">
        <v>3538</v>
      </c>
      <c r="C1896" s="41">
        <v>0</v>
      </c>
      <c r="D1896" s="41">
        <v>0</v>
      </c>
      <c r="E1896" s="41">
        <v>0</v>
      </c>
      <c r="F1896" s="41">
        <v>0</v>
      </c>
      <c r="G1896" s="48">
        <v>44002</v>
      </c>
    </row>
    <row r="1897" spans="1:7" x14ac:dyDescent="0.25">
      <c r="A1897" s="48">
        <v>440022417</v>
      </c>
      <c r="B1897" s="41" t="s">
        <v>3539</v>
      </c>
      <c r="C1897" s="41">
        <v>0</v>
      </c>
      <c r="D1897" s="41">
        <v>0</v>
      </c>
      <c r="E1897" s="41">
        <v>0</v>
      </c>
      <c r="F1897" s="41">
        <v>0</v>
      </c>
      <c r="G1897" s="48">
        <v>44002</v>
      </c>
    </row>
    <row r="1898" spans="1:7" x14ac:dyDescent="0.25">
      <c r="A1898" s="48">
        <v>440022432</v>
      </c>
      <c r="B1898" s="41" t="s">
        <v>3540</v>
      </c>
      <c r="C1898" s="41">
        <v>0</v>
      </c>
      <c r="D1898" s="41">
        <v>0</v>
      </c>
      <c r="E1898" s="41">
        <v>0</v>
      </c>
      <c r="F1898" s="41">
        <v>0</v>
      </c>
      <c r="G1898" s="48">
        <v>44002</v>
      </c>
    </row>
    <row r="1899" spans="1:7" x14ac:dyDescent="0.25">
      <c r="A1899" s="48">
        <v>440022452</v>
      </c>
      <c r="B1899" s="41" t="s">
        <v>3541</v>
      </c>
      <c r="C1899" s="41">
        <v>0</v>
      </c>
      <c r="D1899" s="41">
        <v>0</v>
      </c>
      <c r="E1899" s="41">
        <v>0</v>
      </c>
      <c r="F1899" s="41">
        <v>0</v>
      </c>
      <c r="G1899" s="48">
        <v>44002</v>
      </c>
    </row>
    <row r="1900" spans="1:7" x14ac:dyDescent="0.25">
      <c r="A1900" s="48">
        <v>440022500</v>
      </c>
      <c r="B1900" s="41" t="s">
        <v>3542</v>
      </c>
      <c r="C1900" s="41">
        <v>0</v>
      </c>
      <c r="D1900" s="41">
        <v>0</v>
      </c>
      <c r="E1900" s="41">
        <v>0</v>
      </c>
      <c r="F1900" s="41">
        <v>0</v>
      </c>
      <c r="G1900" s="48">
        <v>44002</v>
      </c>
    </row>
    <row r="1901" spans="1:7" x14ac:dyDescent="0.25">
      <c r="A1901" s="48">
        <v>440022510</v>
      </c>
      <c r="B1901" s="41" t="s">
        <v>3543</v>
      </c>
      <c r="C1901" s="41">
        <v>0</v>
      </c>
      <c r="D1901" s="41">
        <v>0</v>
      </c>
      <c r="E1901" s="41">
        <v>0</v>
      </c>
      <c r="F1901" s="41">
        <v>0</v>
      </c>
      <c r="G1901" s="48">
        <v>44002</v>
      </c>
    </row>
    <row r="1902" spans="1:7" x14ac:dyDescent="0.25">
      <c r="A1902" s="48">
        <v>440022706</v>
      </c>
      <c r="B1902" s="41" t="s">
        <v>3544</v>
      </c>
      <c r="C1902" s="41">
        <v>0</v>
      </c>
      <c r="D1902" s="41">
        <v>0</v>
      </c>
      <c r="E1902" s="41">
        <v>0</v>
      </c>
      <c r="F1902" s="41">
        <v>0</v>
      </c>
      <c r="G1902" s="48">
        <v>44002</v>
      </c>
    </row>
    <row r="1903" spans="1:7" x14ac:dyDescent="0.25">
      <c r="A1903" s="48">
        <v>440023011</v>
      </c>
      <c r="B1903" s="41" t="s">
        <v>3545</v>
      </c>
      <c r="C1903" s="41">
        <v>0</v>
      </c>
      <c r="D1903" s="41">
        <v>0</v>
      </c>
      <c r="E1903" s="41">
        <v>0</v>
      </c>
      <c r="F1903" s="41">
        <v>0</v>
      </c>
      <c r="G1903" s="48">
        <v>44002</v>
      </c>
    </row>
    <row r="1904" spans="1:7" x14ac:dyDescent="0.25">
      <c r="A1904" s="48">
        <v>440023038</v>
      </c>
      <c r="B1904" s="41" t="s">
        <v>3546</v>
      </c>
      <c r="C1904" s="41">
        <v>0</v>
      </c>
      <c r="D1904" s="41">
        <v>0</v>
      </c>
      <c r="E1904" s="41">
        <v>0</v>
      </c>
      <c r="F1904" s="41">
        <v>0</v>
      </c>
      <c r="G1904" s="48">
        <v>44002</v>
      </c>
    </row>
    <row r="1905" spans="1:7" x14ac:dyDescent="0.25">
      <c r="A1905" s="48">
        <v>440023051</v>
      </c>
      <c r="B1905" s="41" t="s">
        <v>3547</v>
      </c>
      <c r="C1905" s="41">
        <v>0</v>
      </c>
      <c r="D1905" s="41">
        <v>0</v>
      </c>
      <c r="E1905" s="41">
        <v>0</v>
      </c>
      <c r="F1905" s="41">
        <v>0</v>
      </c>
      <c r="G1905" s="48">
        <v>44002</v>
      </c>
    </row>
    <row r="1906" spans="1:7" x14ac:dyDescent="0.25">
      <c r="A1906" s="48">
        <v>440023300</v>
      </c>
      <c r="B1906" s="41" t="s">
        <v>3548</v>
      </c>
      <c r="C1906" s="41">
        <v>0</v>
      </c>
      <c r="D1906" s="41">
        <v>0</v>
      </c>
      <c r="E1906" s="41">
        <v>0</v>
      </c>
      <c r="F1906" s="41">
        <v>0</v>
      </c>
      <c r="G1906" s="48">
        <v>44002</v>
      </c>
    </row>
    <row r="1907" spans="1:7" x14ac:dyDescent="0.25">
      <c r="A1907" s="48">
        <v>440024610</v>
      </c>
      <c r="B1907" s="41" t="s">
        <v>3549</v>
      </c>
      <c r="C1907" s="41">
        <v>0</v>
      </c>
      <c r="D1907" s="41">
        <v>0</v>
      </c>
      <c r="E1907" s="41">
        <v>0</v>
      </c>
      <c r="F1907" s="41">
        <v>0</v>
      </c>
      <c r="G1907" s="48">
        <v>44002</v>
      </c>
    </row>
    <row r="1908" spans="1:7" x14ac:dyDescent="0.25">
      <c r="A1908" s="48">
        <v>440024611</v>
      </c>
      <c r="B1908" s="41" t="s">
        <v>3550</v>
      </c>
      <c r="C1908" s="41">
        <v>0</v>
      </c>
      <c r="D1908" s="41">
        <v>0</v>
      </c>
      <c r="E1908" s="41">
        <v>0</v>
      </c>
      <c r="F1908" s="41">
        <v>0</v>
      </c>
      <c r="G1908" s="48">
        <v>44002</v>
      </c>
    </row>
    <row r="1909" spans="1:7" x14ac:dyDescent="0.25">
      <c r="A1909" s="48">
        <v>440029054</v>
      </c>
      <c r="B1909" s="41" t="s">
        <v>3551</v>
      </c>
      <c r="C1909" s="41">
        <v>0</v>
      </c>
      <c r="D1909" s="41">
        <v>0</v>
      </c>
      <c r="E1909" s="41">
        <v>0</v>
      </c>
      <c r="F1909" s="41">
        <v>0</v>
      </c>
      <c r="G1909" s="48">
        <v>44002</v>
      </c>
    </row>
    <row r="1910" spans="1:7" x14ac:dyDescent="0.25">
      <c r="A1910" s="48">
        <v>440029201</v>
      </c>
      <c r="B1910" s="41" t="s">
        <v>3552</v>
      </c>
      <c r="C1910" s="41">
        <v>0</v>
      </c>
      <c r="D1910" s="41">
        <v>0</v>
      </c>
      <c r="E1910" s="41">
        <v>0</v>
      </c>
      <c r="F1910" s="41">
        <v>0</v>
      </c>
      <c r="G1910" s="48">
        <v>44002</v>
      </c>
    </row>
    <row r="1911" spans="1:7" x14ac:dyDescent="0.25">
      <c r="A1911" s="48">
        <v>440029310</v>
      </c>
      <c r="B1911" s="41" t="s">
        <v>3553</v>
      </c>
      <c r="C1911" s="41">
        <v>0</v>
      </c>
      <c r="D1911" s="41">
        <v>0</v>
      </c>
      <c r="E1911" s="41">
        <v>0</v>
      </c>
      <c r="F1911" s="41">
        <v>0</v>
      </c>
      <c r="G1911" s="48">
        <v>44002</v>
      </c>
    </row>
    <row r="1912" spans="1:7" x14ac:dyDescent="0.25">
      <c r="A1912" s="48">
        <v>440029311</v>
      </c>
      <c r="B1912" s="41" t="s">
        <v>3554</v>
      </c>
      <c r="C1912" s="41">
        <v>0</v>
      </c>
      <c r="D1912" s="41">
        <v>0</v>
      </c>
      <c r="E1912" s="41">
        <v>0</v>
      </c>
      <c r="F1912" s="41">
        <v>0</v>
      </c>
      <c r="G1912" s="48">
        <v>44002</v>
      </c>
    </row>
    <row r="1913" spans="1:7" x14ac:dyDescent="0.25">
      <c r="A1913" s="48">
        <v>440029800</v>
      </c>
      <c r="B1913" s="41" t="s">
        <v>3555</v>
      </c>
      <c r="C1913" s="41">
        <v>0</v>
      </c>
      <c r="D1913" s="41">
        <v>0</v>
      </c>
      <c r="E1913" s="41">
        <v>0</v>
      </c>
      <c r="F1913" s="41">
        <v>0</v>
      </c>
      <c r="G1913" s="48">
        <v>44002</v>
      </c>
    </row>
    <row r="1914" spans="1:7" x14ac:dyDescent="0.25">
      <c r="A1914" s="48">
        <v>440030100</v>
      </c>
      <c r="B1914" s="41" t="s">
        <v>3556</v>
      </c>
      <c r="C1914" s="41">
        <v>0</v>
      </c>
      <c r="D1914" s="41">
        <v>0</v>
      </c>
      <c r="E1914" s="41">
        <v>0</v>
      </c>
      <c r="F1914" s="41">
        <v>0</v>
      </c>
      <c r="G1914" s="48">
        <v>44003</v>
      </c>
    </row>
    <row r="1915" spans="1:7" x14ac:dyDescent="0.25">
      <c r="A1915" s="48">
        <v>440030120</v>
      </c>
      <c r="B1915" s="41" t="s">
        <v>3557</v>
      </c>
      <c r="C1915" s="41">
        <v>0</v>
      </c>
      <c r="D1915" s="41">
        <v>0</v>
      </c>
      <c r="E1915" s="41">
        <v>0</v>
      </c>
      <c r="F1915" s="41">
        <v>0</v>
      </c>
      <c r="G1915" s="48">
        <v>44003</v>
      </c>
    </row>
    <row r="1916" spans="1:7" x14ac:dyDescent="0.25">
      <c r="A1916" s="48">
        <v>440030200</v>
      </c>
      <c r="B1916" s="41" t="s">
        <v>3558</v>
      </c>
      <c r="C1916" s="41">
        <v>0</v>
      </c>
      <c r="D1916" s="41">
        <v>0</v>
      </c>
      <c r="E1916" s="41">
        <v>0</v>
      </c>
      <c r="F1916" s="41">
        <v>0</v>
      </c>
      <c r="G1916" s="48">
        <v>44003</v>
      </c>
    </row>
    <row r="1917" spans="1:7" x14ac:dyDescent="0.25">
      <c r="A1917" s="48">
        <v>440030800</v>
      </c>
      <c r="B1917" s="41" t="s">
        <v>3559</v>
      </c>
      <c r="C1917" s="41">
        <v>0</v>
      </c>
      <c r="D1917" s="41">
        <v>0</v>
      </c>
      <c r="E1917" s="41">
        <v>0</v>
      </c>
      <c r="F1917" s="41">
        <v>0</v>
      </c>
      <c r="G1917" s="48">
        <v>44003</v>
      </c>
    </row>
    <row r="1918" spans="1:7" x14ac:dyDescent="0.25">
      <c r="A1918" s="48">
        <v>440030985</v>
      </c>
      <c r="B1918" s="41" t="s">
        <v>3560</v>
      </c>
      <c r="C1918" s="41">
        <v>0</v>
      </c>
      <c r="D1918" s="41">
        <v>0</v>
      </c>
      <c r="E1918" s="41">
        <v>0</v>
      </c>
      <c r="F1918" s="41">
        <v>0</v>
      </c>
      <c r="G1918" s="48">
        <v>44003</v>
      </c>
    </row>
    <row r="1919" spans="1:7" x14ac:dyDescent="0.25">
      <c r="A1919" s="48">
        <v>440032000</v>
      </c>
      <c r="B1919" s="41" t="s">
        <v>3561</v>
      </c>
      <c r="C1919" s="41">
        <v>0</v>
      </c>
      <c r="D1919" s="41">
        <v>0</v>
      </c>
      <c r="E1919" s="41">
        <v>0</v>
      </c>
      <c r="F1919" s="41">
        <v>0</v>
      </c>
      <c r="G1919" s="48">
        <v>44003</v>
      </c>
    </row>
    <row r="1920" spans="1:7" x14ac:dyDescent="0.25">
      <c r="A1920" s="48">
        <v>440032020</v>
      </c>
      <c r="B1920" s="41" t="s">
        <v>3562</v>
      </c>
      <c r="C1920" s="41">
        <v>0</v>
      </c>
      <c r="D1920" s="41">
        <v>0</v>
      </c>
      <c r="E1920" s="41">
        <v>0</v>
      </c>
      <c r="F1920" s="41">
        <v>0</v>
      </c>
      <c r="G1920" s="48">
        <v>44003</v>
      </c>
    </row>
    <row r="1921" spans="1:7" x14ac:dyDescent="0.25">
      <c r="A1921" s="48">
        <v>440032022</v>
      </c>
      <c r="B1921" s="41" t="s">
        <v>3563</v>
      </c>
      <c r="C1921" s="41">
        <v>0</v>
      </c>
      <c r="D1921" s="41">
        <v>0</v>
      </c>
      <c r="E1921" s="41">
        <v>0</v>
      </c>
      <c r="F1921" s="41">
        <v>0</v>
      </c>
      <c r="G1921" s="48">
        <v>44003</v>
      </c>
    </row>
    <row r="1922" spans="1:7" x14ac:dyDescent="0.25">
      <c r="A1922" s="48">
        <v>440032038</v>
      </c>
      <c r="B1922" s="41" t="s">
        <v>3564</v>
      </c>
      <c r="C1922" s="41">
        <v>0</v>
      </c>
      <c r="D1922" s="41">
        <v>0</v>
      </c>
      <c r="E1922" s="41">
        <v>0</v>
      </c>
      <c r="F1922" s="41">
        <v>0</v>
      </c>
      <c r="G1922" s="48">
        <v>44003</v>
      </c>
    </row>
    <row r="1923" spans="1:7" x14ac:dyDescent="0.25">
      <c r="A1923" s="48">
        <v>440032300</v>
      </c>
      <c r="B1923" s="41" t="s">
        <v>3565</v>
      </c>
      <c r="C1923" s="41">
        <v>0</v>
      </c>
      <c r="D1923" s="41">
        <v>0</v>
      </c>
      <c r="E1923" s="41">
        <v>0</v>
      </c>
      <c r="F1923" s="41">
        <v>0</v>
      </c>
      <c r="G1923" s="48">
        <v>44003</v>
      </c>
    </row>
    <row r="1924" spans="1:7" x14ac:dyDescent="0.25">
      <c r="A1924" s="48">
        <v>440032401</v>
      </c>
      <c r="B1924" s="41" t="s">
        <v>3566</v>
      </c>
      <c r="C1924" s="41">
        <v>0</v>
      </c>
      <c r="D1924" s="41">
        <v>0</v>
      </c>
      <c r="E1924" s="41">
        <v>0</v>
      </c>
      <c r="F1924" s="41">
        <v>0</v>
      </c>
      <c r="G1924" s="48">
        <v>44003</v>
      </c>
    </row>
    <row r="1925" spans="1:7" x14ac:dyDescent="0.25">
      <c r="A1925" s="48">
        <v>440032415</v>
      </c>
      <c r="B1925" s="41" t="s">
        <v>3567</v>
      </c>
      <c r="C1925" s="41">
        <v>0</v>
      </c>
      <c r="D1925" s="41">
        <v>0</v>
      </c>
      <c r="E1925" s="41">
        <v>0</v>
      </c>
      <c r="F1925" s="41">
        <v>0</v>
      </c>
      <c r="G1925" s="48">
        <v>44003</v>
      </c>
    </row>
    <row r="1926" spans="1:7" x14ac:dyDescent="0.25">
      <c r="A1926" s="48">
        <v>440032423</v>
      </c>
      <c r="B1926" s="41" t="s">
        <v>3568</v>
      </c>
      <c r="C1926" s="41">
        <v>0</v>
      </c>
      <c r="D1926" s="41">
        <v>0</v>
      </c>
      <c r="E1926" s="41">
        <v>0</v>
      </c>
      <c r="F1926" s="41">
        <v>0</v>
      </c>
      <c r="G1926" s="48">
        <v>44003</v>
      </c>
    </row>
    <row r="1927" spans="1:7" x14ac:dyDescent="0.25">
      <c r="A1927" s="48">
        <v>440032432</v>
      </c>
      <c r="B1927" s="41" t="s">
        <v>3569</v>
      </c>
      <c r="C1927" s="41">
        <v>0</v>
      </c>
      <c r="D1927" s="41">
        <v>0</v>
      </c>
      <c r="E1927" s="41">
        <v>0</v>
      </c>
      <c r="F1927" s="41">
        <v>0</v>
      </c>
      <c r="G1927" s="48">
        <v>44003</v>
      </c>
    </row>
    <row r="1928" spans="1:7" x14ac:dyDescent="0.25">
      <c r="A1928" s="48">
        <v>440032500</v>
      </c>
      <c r="B1928" s="41" t="s">
        <v>3570</v>
      </c>
      <c r="C1928" s="41">
        <v>0</v>
      </c>
      <c r="D1928" s="41">
        <v>0</v>
      </c>
      <c r="E1928" s="41">
        <v>0</v>
      </c>
      <c r="F1928" s="41">
        <v>0</v>
      </c>
      <c r="G1928" s="48">
        <v>44003</v>
      </c>
    </row>
    <row r="1929" spans="1:7" x14ac:dyDescent="0.25">
      <c r="A1929" s="48">
        <v>440032510</v>
      </c>
      <c r="B1929" s="41" t="s">
        <v>3571</v>
      </c>
      <c r="C1929" s="41">
        <v>0</v>
      </c>
      <c r="D1929" s="41">
        <v>0</v>
      </c>
      <c r="E1929" s="41">
        <v>0</v>
      </c>
      <c r="F1929" s="41">
        <v>0</v>
      </c>
      <c r="G1929" s="48">
        <v>44003</v>
      </c>
    </row>
    <row r="1930" spans="1:7" x14ac:dyDescent="0.25">
      <c r="A1930" s="48">
        <v>440032520</v>
      </c>
      <c r="B1930" s="41" t="s">
        <v>3572</v>
      </c>
      <c r="C1930" s="41">
        <v>0</v>
      </c>
      <c r="D1930" s="41">
        <v>0</v>
      </c>
      <c r="E1930" s="41">
        <v>0</v>
      </c>
      <c r="F1930" s="41">
        <v>0</v>
      </c>
      <c r="G1930" s="48">
        <v>44003</v>
      </c>
    </row>
    <row r="1931" spans="1:7" x14ac:dyDescent="0.25">
      <c r="A1931" s="48">
        <v>440033011</v>
      </c>
      <c r="B1931" s="41" t="s">
        <v>3573</v>
      </c>
      <c r="C1931" s="41">
        <v>0</v>
      </c>
      <c r="D1931" s="41">
        <v>0</v>
      </c>
      <c r="E1931" s="41">
        <v>0</v>
      </c>
      <c r="F1931" s="41">
        <v>0</v>
      </c>
      <c r="G1931" s="48">
        <v>44003</v>
      </c>
    </row>
    <row r="1932" spans="1:7" x14ac:dyDescent="0.25">
      <c r="A1932" s="48">
        <v>440033300</v>
      </c>
      <c r="B1932" s="41" t="s">
        <v>3574</v>
      </c>
      <c r="C1932" s="41">
        <v>0</v>
      </c>
      <c r="D1932" s="41">
        <v>0</v>
      </c>
      <c r="E1932" s="41">
        <v>0</v>
      </c>
      <c r="F1932" s="41">
        <v>0</v>
      </c>
      <c r="G1932" s="48">
        <v>44003</v>
      </c>
    </row>
    <row r="1933" spans="1:7" x14ac:dyDescent="0.25">
      <c r="A1933" s="48">
        <v>440034610</v>
      </c>
      <c r="B1933" s="41" t="s">
        <v>3575</v>
      </c>
      <c r="C1933" s="41">
        <v>0</v>
      </c>
      <c r="D1933" s="41">
        <v>0</v>
      </c>
      <c r="E1933" s="41">
        <v>0</v>
      </c>
      <c r="F1933" s="41">
        <v>0</v>
      </c>
      <c r="G1933" s="48">
        <v>44003</v>
      </c>
    </row>
    <row r="1934" spans="1:7" x14ac:dyDescent="0.25">
      <c r="A1934" s="48">
        <v>440034611</v>
      </c>
      <c r="B1934" s="41" t="s">
        <v>3576</v>
      </c>
      <c r="C1934" s="41">
        <v>0</v>
      </c>
      <c r="D1934" s="41">
        <v>0</v>
      </c>
      <c r="E1934" s="41">
        <v>0</v>
      </c>
      <c r="F1934" s="41">
        <v>0</v>
      </c>
      <c r="G1934" s="48">
        <v>44003</v>
      </c>
    </row>
    <row r="1935" spans="1:7" x14ac:dyDescent="0.25">
      <c r="A1935" s="48">
        <v>440035124</v>
      </c>
      <c r="B1935" s="41" t="s">
        <v>3577</v>
      </c>
      <c r="C1935" s="41">
        <v>0</v>
      </c>
      <c r="D1935" s="41">
        <v>0</v>
      </c>
      <c r="E1935" s="41">
        <v>0</v>
      </c>
      <c r="F1935" s="41">
        <v>0</v>
      </c>
      <c r="G1935" s="48">
        <v>44003</v>
      </c>
    </row>
    <row r="1936" spans="1:7" x14ac:dyDescent="0.25">
      <c r="A1936" s="48">
        <v>440035902</v>
      </c>
      <c r="B1936" s="41" t="s">
        <v>3578</v>
      </c>
      <c r="C1936" s="41">
        <v>0</v>
      </c>
      <c r="D1936" s="41">
        <v>0</v>
      </c>
      <c r="E1936" s="41">
        <v>0</v>
      </c>
      <c r="F1936" s="41">
        <v>0</v>
      </c>
      <c r="G1936" s="48">
        <v>44003</v>
      </c>
    </row>
    <row r="1937" spans="1:7" x14ac:dyDescent="0.25">
      <c r="A1937" s="48">
        <v>440039054</v>
      </c>
      <c r="B1937" s="41" t="s">
        <v>3579</v>
      </c>
      <c r="C1937" s="41">
        <v>0</v>
      </c>
      <c r="D1937" s="41">
        <v>0</v>
      </c>
      <c r="E1937" s="41">
        <v>0</v>
      </c>
      <c r="F1937" s="41">
        <v>0</v>
      </c>
      <c r="G1937" s="48">
        <v>44003</v>
      </c>
    </row>
    <row r="1938" spans="1:7" x14ac:dyDescent="0.25">
      <c r="A1938" s="48">
        <v>440039065</v>
      </c>
      <c r="B1938" s="41" t="s">
        <v>3580</v>
      </c>
      <c r="C1938" s="41">
        <v>0</v>
      </c>
      <c r="D1938" s="41">
        <v>0</v>
      </c>
      <c r="E1938" s="41">
        <v>0</v>
      </c>
      <c r="F1938" s="41">
        <v>0</v>
      </c>
      <c r="G1938" s="48">
        <v>44003</v>
      </c>
    </row>
    <row r="1939" spans="1:7" x14ac:dyDescent="0.25">
      <c r="A1939" s="48">
        <v>440039066</v>
      </c>
      <c r="B1939" s="41" t="s">
        <v>3581</v>
      </c>
      <c r="C1939" s="41">
        <v>0</v>
      </c>
      <c r="D1939" s="41">
        <v>0</v>
      </c>
      <c r="E1939" s="41">
        <v>0</v>
      </c>
      <c r="F1939" s="41">
        <v>0</v>
      </c>
      <c r="G1939" s="48">
        <v>44003</v>
      </c>
    </row>
    <row r="1940" spans="1:7" x14ac:dyDescent="0.25">
      <c r="A1940" s="48">
        <v>440039100</v>
      </c>
      <c r="B1940" s="41" t="s">
        <v>3569</v>
      </c>
      <c r="C1940" s="41">
        <v>0</v>
      </c>
      <c r="D1940" s="41">
        <v>0</v>
      </c>
      <c r="E1940" s="41">
        <v>0</v>
      </c>
      <c r="F1940" s="41">
        <v>0</v>
      </c>
      <c r="G1940" s="48">
        <v>44003</v>
      </c>
    </row>
    <row r="1941" spans="1:7" x14ac:dyDescent="0.25">
      <c r="A1941" s="48">
        <v>440039101</v>
      </c>
      <c r="B1941" s="41" t="s">
        <v>3582</v>
      </c>
      <c r="C1941" s="41">
        <v>0</v>
      </c>
      <c r="D1941" s="41">
        <v>0</v>
      </c>
      <c r="E1941" s="41">
        <v>0</v>
      </c>
      <c r="F1941" s="41">
        <v>0</v>
      </c>
      <c r="G1941" s="48">
        <v>44003</v>
      </c>
    </row>
    <row r="1942" spans="1:7" x14ac:dyDescent="0.25">
      <c r="A1942" s="48">
        <v>440039200</v>
      </c>
      <c r="B1942" s="41" t="s">
        <v>3583</v>
      </c>
      <c r="C1942" s="41">
        <v>0</v>
      </c>
      <c r="D1942" s="41">
        <v>0</v>
      </c>
      <c r="E1942" s="41">
        <v>0</v>
      </c>
      <c r="F1942" s="41">
        <v>0</v>
      </c>
      <c r="G1942" s="48">
        <v>44003</v>
      </c>
    </row>
    <row r="1943" spans="1:7" x14ac:dyDescent="0.25">
      <c r="A1943" s="48">
        <v>440039201</v>
      </c>
      <c r="B1943" s="41" t="s">
        <v>3584</v>
      </c>
      <c r="C1943" s="41">
        <v>0</v>
      </c>
      <c r="D1943" s="41">
        <v>0</v>
      </c>
      <c r="E1943" s="41">
        <v>0</v>
      </c>
      <c r="F1943" s="41">
        <v>0</v>
      </c>
      <c r="G1943" s="48">
        <v>44003</v>
      </c>
    </row>
    <row r="1944" spans="1:7" x14ac:dyDescent="0.25">
      <c r="A1944" s="48">
        <v>440039312</v>
      </c>
      <c r="B1944" s="41" t="s">
        <v>3585</v>
      </c>
      <c r="C1944" s="41">
        <v>0</v>
      </c>
      <c r="D1944" s="41">
        <v>0</v>
      </c>
      <c r="E1944" s="41">
        <v>0</v>
      </c>
      <c r="F1944" s="41">
        <v>0</v>
      </c>
      <c r="G1944" s="48">
        <v>44003</v>
      </c>
    </row>
    <row r="1945" spans="1:7" x14ac:dyDescent="0.25">
      <c r="A1945" s="48">
        <v>440039313</v>
      </c>
      <c r="B1945" s="41" t="s">
        <v>3586</v>
      </c>
      <c r="C1945" s="41">
        <v>0</v>
      </c>
      <c r="D1945" s="41">
        <v>0</v>
      </c>
      <c r="E1945" s="41">
        <v>0</v>
      </c>
      <c r="F1945" s="41">
        <v>0</v>
      </c>
      <c r="G1945" s="48">
        <v>44003</v>
      </c>
    </row>
    <row r="1946" spans="1:7" x14ac:dyDescent="0.25">
      <c r="A1946" s="48">
        <v>440039314</v>
      </c>
      <c r="B1946" s="41" t="s">
        <v>3587</v>
      </c>
      <c r="C1946" s="41">
        <v>0</v>
      </c>
      <c r="D1946" s="41">
        <v>0</v>
      </c>
      <c r="E1946" s="41">
        <v>0</v>
      </c>
      <c r="F1946" s="41">
        <v>0</v>
      </c>
      <c r="G1946" s="48">
        <v>44003</v>
      </c>
    </row>
    <row r="1947" spans="1:7" x14ac:dyDescent="0.25">
      <c r="A1947" s="48">
        <v>440039359</v>
      </c>
      <c r="B1947" s="41" t="s">
        <v>3588</v>
      </c>
      <c r="C1947" s="41">
        <v>0</v>
      </c>
      <c r="D1947" s="41">
        <v>0</v>
      </c>
      <c r="E1947" s="41">
        <v>0</v>
      </c>
      <c r="F1947" s="41">
        <v>0</v>
      </c>
      <c r="G1947" s="48">
        <v>44003</v>
      </c>
    </row>
    <row r="1948" spans="1:7" x14ac:dyDescent="0.25">
      <c r="A1948" s="48">
        <v>440039800</v>
      </c>
      <c r="B1948" s="41" t="s">
        <v>3589</v>
      </c>
      <c r="C1948" s="41">
        <v>0</v>
      </c>
      <c r="D1948" s="41">
        <v>0</v>
      </c>
      <c r="E1948" s="41">
        <v>0</v>
      </c>
      <c r="F1948" s="41">
        <v>0</v>
      </c>
      <c r="G1948" s="48">
        <v>44003</v>
      </c>
    </row>
    <row r="1949" spans="1:7" x14ac:dyDescent="0.25">
      <c r="A1949" s="48">
        <v>440040100</v>
      </c>
      <c r="B1949" s="41" t="s">
        <v>3590</v>
      </c>
      <c r="C1949" s="41">
        <v>0</v>
      </c>
      <c r="D1949" s="41">
        <v>0</v>
      </c>
      <c r="E1949" s="41">
        <v>0</v>
      </c>
      <c r="F1949" s="41">
        <v>0</v>
      </c>
      <c r="G1949" s="48">
        <v>44004</v>
      </c>
    </row>
    <row r="1950" spans="1:7" x14ac:dyDescent="0.25">
      <c r="A1950" s="48">
        <v>440040120</v>
      </c>
      <c r="B1950" s="41" t="s">
        <v>3591</v>
      </c>
      <c r="C1950" s="41">
        <v>0</v>
      </c>
      <c r="D1950" s="41">
        <v>0</v>
      </c>
      <c r="E1950" s="41">
        <v>0</v>
      </c>
      <c r="F1950" s="41">
        <v>0</v>
      </c>
      <c r="G1950" s="48">
        <v>44004</v>
      </c>
    </row>
    <row r="1951" spans="1:7" x14ac:dyDescent="0.25">
      <c r="A1951" s="48">
        <v>440040200</v>
      </c>
      <c r="B1951" s="41" t="s">
        <v>3592</v>
      </c>
      <c r="C1951" s="41">
        <v>0</v>
      </c>
      <c r="D1951" s="41">
        <v>0</v>
      </c>
      <c r="E1951" s="41">
        <v>0</v>
      </c>
      <c r="F1951" s="41">
        <v>0</v>
      </c>
      <c r="G1951" s="48">
        <v>44004</v>
      </c>
    </row>
    <row r="1952" spans="1:7" x14ac:dyDescent="0.25">
      <c r="A1952" s="48">
        <v>440040700</v>
      </c>
      <c r="B1952" s="41" t="s">
        <v>3593</v>
      </c>
      <c r="C1952" s="41">
        <v>0</v>
      </c>
      <c r="D1952" s="41">
        <v>0</v>
      </c>
      <c r="E1952" s="41">
        <v>0</v>
      </c>
      <c r="F1952" s="41">
        <v>0</v>
      </c>
      <c r="G1952" s="48">
        <v>44004</v>
      </c>
    </row>
    <row r="1953" spans="1:7" x14ac:dyDescent="0.25">
      <c r="A1953" s="48">
        <v>440040800</v>
      </c>
      <c r="B1953" s="41" t="s">
        <v>3594</v>
      </c>
      <c r="C1953" s="41">
        <v>0</v>
      </c>
      <c r="D1953" s="41">
        <v>0</v>
      </c>
      <c r="E1953" s="41">
        <v>0</v>
      </c>
      <c r="F1953" s="41">
        <v>0</v>
      </c>
      <c r="G1953" s="48">
        <v>44004</v>
      </c>
    </row>
    <row r="1954" spans="1:7" x14ac:dyDescent="0.25">
      <c r="A1954" s="48">
        <v>440040930</v>
      </c>
      <c r="B1954" s="41" t="s">
        <v>3595</v>
      </c>
      <c r="C1954" s="41">
        <v>0</v>
      </c>
      <c r="D1954" s="41">
        <v>0</v>
      </c>
      <c r="E1954" s="41">
        <v>0</v>
      </c>
      <c r="F1954" s="41">
        <v>0</v>
      </c>
      <c r="G1954" s="48">
        <v>44004</v>
      </c>
    </row>
    <row r="1955" spans="1:7" x14ac:dyDescent="0.25">
      <c r="A1955" s="48">
        <v>440040985</v>
      </c>
      <c r="B1955" s="41" t="s">
        <v>3596</v>
      </c>
      <c r="C1955" s="41">
        <v>0</v>
      </c>
      <c r="D1955" s="41">
        <v>0</v>
      </c>
      <c r="E1955" s="41">
        <v>0</v>
      </c>
      <c r="F1955" s="41">
        <v>0</v>
      </c>
      <c r="G1955" s="48">
        <v>44004</v>
      </c>
    </row>
    <row r="1956" spans="1:7" x14ac:dyDescent="0.25">
      <c r="A1956" s="48">
        <v>440041040</v>
      </c>
      <c r="B1956" s="41" t="s">
        <v>3597</v>
      </c>
      <c r="C1956" s="41">
        <v>0</v>
      </c>
      <c r="D1956" s="41">
        <v>0</v>
      </c>
      <c r="E1956" s="41">
        <v>0</v>
      </c>
      <c r="F1956" s="41">
        <v>0</v>
      </c>
      <c r="G1956" s="48">
        <v>44004</v>
      </c>
    </row>
    <row r="1957" spans="1:7" x14ac:dyDescent="0.25">
      <c r="A1957" s="48">
        <v>440041135</v>
      </c>
      <c r="B1957" s="41" t="s">
        <v>3598</v>
      </c>
      <c r="C1957" s="41">
        <v>0</v>
      </c>
      <c r="D1957" s="41">
        <v>0</v>
      </c>
      <c r="E1957" s="41">
        <v>0</v>
      </c>
      <c r="F1957" s="41">
        <v>0</v>
      </c>
      <c r="G1957" s="48">
        <v>44004</v>
      </c>
    </row>
    <row r="1958" spans="1:7" x14ac:dyDescent="0.25">
      <c r="A1958" s="48">
        <v>440042000</v>
      </c>
      <c r="B1958" s="41" t="s">
        <v>3599</v>
      </c>
      <c r="C1958" s="41">
        <v>0</v>
      </c>
      <c r="D1958" s="41">
        <v>0</v>
      </c>
      <c r="E1958" s="41">
        <v>0</v>
      </c>
      <c r="F1958" s="41">
        <v>0</v>
      </c>
      <c r="G1958" s="48">
        <v>44004</v>
      </c>
    </row>
    <row r="1959" spans="1:7" x14ac:dyDescent="0.25">
      <c r="A1959" s="48">
        <v>440042002</v>
      </c>
      <c r="B1959" s="41" t="s">
        <v>3598</v>
      </c>
      <c r="C1959" s="41">
        <v>0</v>
      </c>
      <c r="D1959" s="41">
        <v>0</v>
      </c>
      <c r="E1959" s="41">
        <v>0</v>
      </c>
      <c r="F1959" s="41">
        <v>0</v>
      </c>
      <c r="G1959" s="48">
        <v>44004</v>
      </c>
    </row>
    <row r="1960" spans="1:7" x14ac:dyDescent="0.25">
      <c r="A1960" s="48">
        <v>440042020</v>
      </c>
      <c r="B1960" s="41" t="s">
        <v>3600</v>
      </c>
      <c r="C1960" s="41">
        <v>0</v>
      </c>
      <c r="D1960" s="41">
        <v>0</v>
      </c>
      <c r="E1960" s="41">
        <v>0</v>
      </c>
      <c r="F1960" s="41">
        <v>0</v>
      </c>
      <c r="G1960" s="48">
        <v>44004</v>
      </c>
    </row>
    <row r="1961" spans="1:7" x14ac:dyDescent="0.25">
      <c r="A1961" s="48">
        <v>440042022</v>
      </c>
      <c r="B1961" s="41" t="s">
        <v>3601</v>
      </c>
      <c r="C1961" s="41">
        <v>0</v>
      </c>
      <c r="D1961" s="41">
        <v>0</v>
      </c>
      <c r="E1961" s="41">
        <v>0</v>
      </c>
      <c r="F1961" s="41">
        <v>0</v>
      </c>
      <c r="G1961" s="48">
        <v>44004</v>
      </c>
    </row>
    <row r="1962" spans="1:7" x14ac:dyDescent="0.25">
      <c r="A1962" s="48">
        <v>440042038</v>
      </c>
      <c r="B1962" s="41" t="s">
        <v>3602</v>
      </c>
      <c r="C1962" s="41">
        <v>0</v>
      </c>
      <c r="D1962" s="41">
        <v>0</v>
      </c>
      <c r="E1962" s="41">
        <v>0</v>
      </c>
      <c r="F1962" s="41">
        <v>0</v>
      </c>
      <c r="G1962" s="48">
        <v>44004</v>
      </c>
    </row>
    <row r="1963" spans="1:7" x14ac:dyDescent="0.25">
      <c r="A1963" s="48">
        <v>440042039</v>
      </c>
      <c r="B1963" s="41" t="s">
        <v>3603</v>
      </c>
      <c r="C1963" s="41">
        <v>0</v>
      </c>
      <c r="D1963" s="41">
        <v>0</v>
      </c>
      <c r="E1963" s="41">
        <v>0</v>
      </c>
      <c r="F1963" s="41">
        <v>0</v>
      </c>
      <c r="G1963" s="48">
        <v>44004</v>
      </c>
    </row>
    <row r="1964" spans="1:7" x14ac:dyDescent="0.25">
      <c r="A1964" s="48">
        <v>440042300</v>
      </c>
      <c r="B1964" s="41" t="s">
        <v>3604</v>
      </c>
      <c r="C1964" s="41">
        <v>0</v>
      </c>
      <c r="D1964" s="41">
        <v>0</v>
      </c>
      <c r="E1964" s="41">
        <v>0</v>
      </c>
      <c r="F1964" s="41">
        <v>0</v>
      </c>
      <c r="G1964" s="48">
        <v>44004</v>
      </c>
    </row>
    <row r="1965" spans="1:7" x14ac:dyDescent="0.25">
      <c r="A1965" s="48">
        <v>440042415</v>
      </c>
      <c r="B1965" s="41" t="s">
        <v>3605</v>
      </c>
      <c r="C1965" s="41">
        <v>0</v>
      </c>
      <c r="D1965" s="41">
        <v>0</v>
      </c>
      <c r="E1965" s="41">
        <v>0</v>
      </c>
      <c r="F1965" s="41">
        <v>0</v>
      </c>
      <c r="G1965" s="48">
        <v>44004</v>
      </c>
    </row>
    <row r="1966" spans="1:7" x14ac:dyDescent="0.25">
      <c r="A1966" s="48">
        <v>440042429</v>
      </c>
      <c r="B1966" s="41" t="s">
        <v>3606</v>
      </c>
      <c r="C1966" s="41">
        <v>0</v>
      </c>
      <c r="D1966" s="41">
        <v>0</v>
      </c>
      <c r="E1966" s="41">
        <v>0</v>
      </c>
      <c r="F1966" s="41">
        <v>0</v>
      </c>
      <c r="G1966" s="48">
        <v>44004</v>
      </c>
    </row>
    <row r="1967" spans="1:7" x14ac:dyDescent="0.25">
      <c r="A1967" s="48">
        <v>440042432</v>
      </c>
      <c r="B1967" s="41" t="s">
        <v>3607</v>
      </c>
      <c r="C1967" s="41">
        <v>0</v>
      </c>
      <c r="D1967" s="41">
        <v>0</v>
      </c>
      <c r="E1967" s="41">
        <v>0</v>
      </c>
      <c r="F1967" s="41">
        <v>0</v>
      </c>
      <c r="G1967" s="48">
        <v>44004</v>
      </c>
    </row>
    <row r="1968" spans="1:7" x14ac:dyDescent="0.25">
      <c r="A1968" s="48">
        <v>440042443</v>
      </c>
      <c r="B1968" s="41" t="s">
        <v>3608</v>
      </c>
      <c r="C1968" s="41">
        <v>0</v>
      </c>
      <c r="D1968" s="41">
        <v>0</v>
      </c>
      <c r="E1968" s="41">
        <v>0</v>
      </c>
      <c r="F1968" s="41">
        <v>0</v>
      </c>
      <c r="G1968" s="48">
        <v>44004</v>
      </c>
    </row>
    <row r="1969" spans="1:7" x14ac:dyDescent="0.25">
      <c r="A1969" s="48">
        <v>440042479</v>
      </c>
      <c r="B1969" s="41" t="s">
        <v>3609</v>
      </c>
      <c r="C1969" s="41">
        <v>0</v>
      </c>
      <c r="D1969" s="41">
        <v>0</v>
      </c>
      <c r="E1969" s="41">
        <v>0</v>
      </c>
      <c r="F1969" s="41">
        <v>0</v>
      </c>
      <c r="G1969" s="48">
        <v>44004</v>
      </c>
    </row>
    <row r="1970" spans="1:7" x14ac:dyDescent="0.25">
      <c r="A1970" s="48">
        <v>440042500</v>
      </c>
      <c r="B1970" s="41" t="s">
        <v>3610</v>
      </c>
      <c r="C1970" s="41">
        <v>0</v>
      </c>
      <c r="D1970" s="41">
        <v>0</v>
      </c>
      <c r="E1970" s="41">
        <v>0</v>
      </c>
      <c r="F1970" s="41">
        <v>0</v>
      </c>
      <c r="G1970" s="48">
        <v>44004</v>
      </c>
    </row>
    <row r="1971" spans="1:7" x14ac:dyDescent="0.25">
      <c r="A1971" s="48">
        <v>440042510</v>
      </c>
      <c r="B1971" s="41" t="s">
        <v>3611</v>
      </c>
      <c r="C1971" s="41">
        <v>0</v>
      </c>
      <c r="D1971" s="41">
        <v>0</v>
      </c>
      <c r="E1971" s="41">
        <v>0</v>
      </c>
      <c r="F1971" s="41">
        <v>0</v>
      </c>
      <c r="G1971" s="48">
        <v>44004</v>
      </c>
    </row>
    <row r="1972" spans="1:7" x14ac:dyDescent="0.25">
      <c r="A1972" s="48">
        <v>440042520</v>
      </c>
      <c r="B1972" s="41" t="s">
        <v>3612</v>
      </c>
      <c r="C1972" s="41">
        <v>0</v>
      </c>
      <c r="D1972" s="41">
        <v>0</v>
      </c>
      <c r="E1972" s="41">
        <v>0</v>
      </c>
      <c r="F1972" s="41">
        <v>0</v>
      </c>
      <c r="G1972" s="48">
        <v>44004</v>
      </c>
    </row>
    <row r="1973" spans="1:7" x14ac:dyDescent="0.25">
      <c r="A1973" s="48">
        <v>440042706</v>
      </c>
      <c r="B1973" s="41" t="s">
        <v>3613</v>
      </c>
      <c r="C1973" s="41">
        <v>0</v>
      </c>
      <c r="D1973" s="41">
        <v>0</v>
      </c>
      <c r="E1973" s="41">
        <v>0</v>
      </c>
      <c r="F1973" s="41">
        <v>0</v>
      </c>
      <c r="G1973" s="48">
        <v>44004</v>
      </c>
    </row>
    <row r="1974" spans="1:7" x14ac:dyDescent="0.25">
      <c r="A1974" s="48">
        <v>440042711</v>
      </c>
      <c r="B1974" s="41" t="s">
        <v>3614</v>
      </c>
      <c r="C1974" s="41">
        <v>0</v>
      </c>
      <c r="D1974" s="41">
        <v>0</v>
      </c>
      <c r="E1974" s="41">
        <v>0</v>
      </c>
      <c r="F1974" s="41">
        <v>0</v>
      </c>
      <c r="G1974" s="48">
        <v>44004</v>
      </c>
    </row>
    <row r="1975" spans="1:7" x14ac:dyDescent="0.25">
      <c r="A1975" s="48">
        <v>440043011</v>
      </c>
      <c r="B1975" s="41" t="s">
        <v>3615</v>
      </c>
      <c r="C1975" s="41">
        <v>0</v>
      </c>
      <c r="D1975" s="41">
        <v>0</v>
      </c>
      <c r="E1975" s="41">
        <v>0</v>
      </c>
      <c r="F1975" s="41">
        <v>0</v>
      </c>
      <c r="G1975" s="48">
        <v>44004</v>
      </c>
    </row>
    <row r="1976" spans="1:7" x14ac:dyDescent="0.25">
      <c r="A1976" s="48">
        <v>440043038</v>
      </c>
      <c r="B1976" s="41" t="s">
        <v>3616</v>
      </c>
      <c r="C1976" s="41">
        <v>0</v>
      </c>
      <c r="D1976" s="41">
        <v>0</v>
      </c>
      <c r="E1976" s="41">
        <v>0</v>
      </c>
      <c r="F1976" s="41">
        <v>0</v>
      </c>
      <c r="G1976" s="48">
        <v>44004</v>
      </c>
    </row>
    <row r="1977" spans="1:7" x14ac:dyDescent="0.25">
      <c r="A1977" s="48">
        <v>440043300</v>
      </c>
      <c r="B1977" s="41" t="s">
        <v>3617</v>
      </c>
      <c r="C1977" s="41">
        <v>0</v>
      </c>
      <c r="D1977" s="41">
        <v>0</v>
      </c>
      <c r="E1977" s="41">
        <v>0</v>
      </c>
      <c r="F1977" s="41">
        <v>0</v>
      </c>
      <c r="G1977" s="48">
        <v>44004</v>
      </c>
    </row>
    <row r="1978" spans="1:7" x14ac:dyDescent="0.25">
      <c r="A1978" s="48">
        <v>440044610</v>
      </c>
      <c r="B1978" s="41" t="s">
        <v>3618</v>
      </c>
      <c r="C1978" s="41">
        <v>0</v>
      </c>
      <c r="D1978" s="41">
        <v>0</v>
      </c>
      <c r="E1978" s="41">
        <v>0</v>
      </c>
      <c r="F1978" s="41">
        <v>0</v>
      </c>
      <c r="G1978" s="48">
        <v>44004</v>
      </c>
    </row>
    <row r="1979" spans="1:7" x14ac:dyDescent="0.25">
      <c r="A1979" s="48">
        <v>440044611</v>
      </c>
      <c r="B1979" s="41" t="s">
        <v>3619</v>
      </c>
      <c r="C1979" s="41">
        <v>0</v>
      </c>
      <c r="D1979" s="41">
        <v>0</v>
      </c>
      <c r="E1979" s="41">
        <v>0</v>
      </c>
      <c r="F1979" s="41">
        <v>0</v>
      </c>
      <c r="G1979" s="48">
        <v>44004</v>
      </c>
    </row>
    <row r="1980" spans="1:7" x14ac:dyDescent="0.25">
      <c r="A1980" s="48">
        <v>440046010</v>
      </c>
      <c r="B1980" s="41" t="s">
        <v>3620</v>
      </c>
      <c r="C1980" s="41">
        <v>0</v>
      </c>
      <c r="D1980" s="41">
        <v>0</v>
      </c>
      <c r="E1980" s="41">
        <v>0</v>
      </c>
      <c r="F1980" s="41">
        <v>0</v>
      </c>
      <c r="G1980" s="48">
        <v>44004</v>
      </c>
    </row>
    <row r="1981" spans="1:7" x14ac:dyDescent="0.25">
      <c r="A1981" s="48">
        <v>440046011</v>
      </c>
      <c r="B1981" s="41" t="s">
        <v>3621</v>
      </c>
      <c r="C1981" s="41">
        <v>0</v>
      </c>
      <c r="D1981" s="41">
        <v>0</v>
      </c>
      <c r="E1981" s="41">
        <v>0</v>
      </c>
      <c r="F1981" s="41">
        <v>0</v>
      </c>
      <c r="G1981" s="48">
        <v>44004</v>
      </c>
    </row>
    <row r="1982" spans="1:7" x14ac:dyDescent="0.25">
      <c r="A1982" s="48">
        <v>440049070</v>
      </c>
      <c r="B1982" s="41" t="s">
        <v>3622</v>
      </c>
      <c r="C1982" s="41">
        <v>0</v>
      </c>
      <c r="D1982" s="41">
        <v>0</v>
      </c>
      <c r="E1982" s="41">
        <v>0</v>
      </c>
      <c r="F1982" s="41">
        <v>0</v>
      </c>
      <c r="G1982" s="48">
        <v>44004</v>
      </c>
    </row>
    <row r="1983" spans="1:7" x14ac:dyDescent="0.25">
      <c r="A1983" s="48">
        <v>440049300</v>
      </c>
      <c r="B1983" s="41" t="s">
        <v>3623</v>
      </c>
      <c r="C1983" s="41">
        <v>0</v>
      </c>
      <c r="D1983" s="41">
        <v>0</v>
      </c>
      <c r="E1983" s="41">
        <v>0</v>
      </c>
      <c r="F1983" s="41">
        <v>0</v>
      </c>
      <c r="G1983" s="48">
        <v>44004</v>
      </c>
    </row>
    <row r="1984" spans="1:7" x14ac:dyDescent="0.25">
      <c r="A1984" s="48">
        <v>440049309</v>
      </c>
      <c r="B1984" s="41" t="s">
        <v>3624</v>
      </c>
      <c r="C1984" s="41">
        <v>0</v>
      </c>
      <c r="D1984" s="41">
        <v>0</v>
      </c>
      <c r="E1984" s="41">
        <v>0</v>
      </c>
      <c r="F1984" s="41">
        <v>0</v>
      </c>
      <c r="G1984" s="48">
        <v>44004</v>
      </c>
    </row>
    <row r="1985" spans="1:7" x14ac:dyDescent="0.25">
      <c r="A1985" s="48">
        <v>440049315</v>
      </c>
      <c r="B1985" s="41" t="s">
        <v>3625</v>
      </c>
      <c r="C1985" s="41">
        <v>0</v>
      </c>
      <c r="D1985" s="41">
        <v>0</v>
      </c>
      <c r="E1985" s="41">
        <v>0</v>
      </c>
      <c r="F1985" s="41">
        <v>0</v>
      </c>
      <c r="G1985" s="48">
        <v>44004</v>
      </c>
    </row>
    <row r="1986" spans="1:7" x14ac:dyDescent="0.25">
      <c r="A1986" s="48">
        <v>440049317</v>
      </c>
      <c r="B1986" s="41" t="s">
        <v>3626</v>
      </c>
      <c r="C1986" s="41">
        <v>0</v>
      </c>
      <c r="D1986" s="41">
        <v>0</v>
      </c>
      <c r="E1986" s="41">
        <v>0</v>
      </c>
      <c r="F1986" s="41">
        <v>0</v>
      </c>
      <c r="G1986" s="48">
        <v>44004</v>
      </c>
    </row>
    <row r="1987" spans="1:7" x14ac:dyDescent="0.25">
      <c r="A1987" s="48">
        <v>440049318</v>
      </c>
      <c r="B1987" s="41" t="s">
        <v>3627</v>
      </c>
      <c r="C1987" s="41">
        <v>0</v>
      </c>
      <c r="D1987" s="41">
        <v>0</v>
      </c>
      <c r="E1987" s="41">
        <v>0</v>
      </c>
      <c r="F1987" s="41">
        <v>0</v>
      </c>
      <c r="G1987" s="48">
        <v>44004</v>
      </c>
    </row>
    <row r="1988" spans="1:7" x14ac:dyDescent="0.25">
      <c r="A1988" s="48">
        <v>440049319</v>
      </c>
      <c r="B1988" s="41" t="s">
        <v>3628</v>
      </c>
      <c r="C1988" s="41">
        <v>0</v>
      </c>
      <c r="D1988" s="41">
        <v>0</v>
      </c>
      <c r="E1988" s="41">
        <v>0</v>
      </c>
      <c r="F1988" s="41">
        <v>0</v>
      </c>
      <c r="G1988" s="48">
        <v>44004</v>
      </c>
    </row>
    <row r="1989" spans="1:7" x14ac:dyDescent="0.25">
      <c r="A1989" s="48">
        <v>440049320</v>
      </c>
      <c r="B1989" s="41" t="s">
        <v>3629</v>
      </c>
      <c r="C1989" s="41">
        <v>0</v>
      </c>
      <c r="D1989" s="41">
        <v>0</v>
      </c>
      <c r="E1989" s="41">
        <v>0</v>
      </c>
      <c r="F1989" s="41">
        <v>0</v>
      </c>
      <c r="G1989" s="48">
        <v>44004</v>
      </c>
    </row>
    <row r="1990" spans="1:7" x14ac:dyDescent="0.25">
      <c r="A1990" s="48">
        <v>440049800</v>
      </c>
      <c r="B1990" s="41" t="s">
        <v>3630</v>
      </c>
      <c r="C1990" s="41">
        <v>0</v>
      </c>
      <c r="D1990" s="41">
        <v>0</v>
      </c>
      <c r="E1990" s="41">
        <v>0</v>
      </c>
      <c r="F1990" s="41">
        <v>0</v>
      </c>
      <c r="G1990" s="48">
        <v>44004</v>
      </c>
    </row>
    <row r="1991" spans="1:7" x14ac:dyDescent="0.25">
      <c r="A1991" s="48">
        <v>440050100</v>
      </c>
      <c r="B1991" s="41" t="s">
        <v>3631</v>
      </c>
      <c r="C1991" s="41">
        <v>0</v>
      </c>
      <c r="D1991" s="41">
        <v>0</v>
      </c>
      <c r="E1991" s="41">
        <v>0</v>
      </c>
      <c r="F1991" s="41">
        <v>0</v>
      </c>
      <c r="G1991" s="48">
        <v>44005</v>
      </c>
    </row>
    <row r="1992" spans="1:7" x14ac:dyDescent="0.25">
      <c r="A1992" s="48">
        <v>440050120</v>
      </c>
      <c r="B1992" s="41" t="s">
        <v>3632</v>
      </c>
      <c r="C1992" s="41">
        <v>0</v>
      </c>
      <c r="D1992" s="41">
        <v>0</v>
      </c>
      <c r="E1992" s="41">
        <v>0</v>
      </c>
      <c r="F1992" s="41">
        <v>0</v>
      </c>
      <c r="G1992" s="48">
        <v>44005</v>
      </c>
    </row>
    <row r="1993" spans="1:7" x14ac:dyDescent="0.25">
      <c r="A1993" s="48">
        <v>440050123</v>
      </c>
      <c r="B1993" s="41" t="s">
        <v>3633</v>
      </c>
      <c r="C1993" s="41">
        <v>0</v>
      </c>
      <c r="D1993" s="41">
        <v>0</v>
      </c>
      <c r="E1993" s="41">
        <v>0</v>
      </c>
      <c r="F1993" s="41">
        <v>0</v>
      </c>
      <c r="G1993" s="48">
        <v>44005</v>
      </c>
    </row>
    <row r="1994" spans="1:7" x14ac:dyDescent="0.25">
      <c r="A1994" s="48">
        <v>440050150</v>
      </c>
      <c r="B1994" s="41" t="s">
        <v>3634</v>
      </c>
      <c r="C1994" s="41">
        <v>0</v>
      </c>
      <c r="D1994" s="41">
        <v>0</v>
      </c>
      <c r="E1994" s="41">
        <v>0</v>
      </c>
      <c r="F1994" s="41">
        <v>0</v>
      </c>
      <c r="G1994" s="48">
        <v>44005</v>
      </c>
    </row>
    <row r="1995" spans="1:7" x14ac:dyDescent="0.25">
      <c r="A1995" s="48">
        <v>440050200</v>
      </c>
      <c r="B1995" s="41" t="s">
        <v>3635</v>
      </c>
      <c r="C1995" s="41">
        <v>0</v>
      </c>
      <c r="D1995" s="41">
        <v>0</v>
      </c>
      <c r="E1995" s="41">
        <v>0</v>
      </c>
      <c r="F1995" s="41">
        <v>0</v>
      </c>
      <c r="G1995" s="48">
        <v>44005</v>
      </c>
    </row>
    <row r="1996" spans="1:7" x14ac:dyDescent="0.25">
      <c r="A1996" s="48">
        <v>440050430</v>
      </c>
      <c r="B1996" s="41" t="s">
        <v>3636</v>
      </c>
      <c r="C1996" s="41">
        <v>0</v>
      </c>
      <c r="D1996" s="41">
        <v>0</v>
      </c>
      <c r="E1996" s="41">
        <v>0</v>
      </c>
      <c r="F1996" s="41">
        <v>0</v>
      </c>
      <c r="G1996" s="48">
        <v>44005</v>
      </c>
    </row>
    <row r="1997" spans="1:7" x14ac:dyDescent="0.25">
      <c r="A1997" s="48">
        <v>440050700</v>
      </c>
      <c r="B1997" s="41" t="s">
        <v>3637</v>
      </c>
      <c r="C1997" s="41">
        <v>0</v>
      </c>
      <c r="D1997" s="41">
        <v>0</v>
      </c>
      <c r="E1997" s="41">
        <v>0</v>
      </c>
      <c r="F1997" s="41">
        <v>0</v>
      </c>
      <c r="G1997" s="48">
        <v>44005</v>
      </c>
    </row>
    <row r="1998" spans="1:7" x14ac:dyDescent="0.25">
      <c r="A1998" s="48">
        <v>440050800</v>
      </c>
      <c r="B1998" s="41" t="s">
        <v>3638</v>
      </c>
      <c r="C1998" s="41">
        <v>0</v>
      </c>
      <c r="D1998" s="41">
        <v>0</v>
      </c>
      <c r="E1998" s="41">
        <v>0</v>
      </c>
      <c r="F1998" s="41">
        <v>0</v>
      </c>
      <c r="G1998" s="48">
        <v>44005</v>
      </c>
    </row>
    <row r="1999" spans="1:7" x14ac:dyDescent="0.25">
      <c r="A1999" s="48">
        <v>440050930</v>
      </c>
      <c r="B1999" s="41" t="s">
        <v>3639</v>
      </c>
      <c r="C1999" s="41">
        <v>0</v>
      </c>
      <c r="D1999" s="41">
        <v>0</v>
      </c>
      <c r="E1999" s="41">
        <v>0</v>
      </c>
      <c r="F1999" s="41">
        <v>0</v>
      </c>
      <c r="G1999" s="48">
        <v>44005</v>
      </c>
    </row>
    <row r="2000" spans="1:7" x14ac:dyDescent="0.25">
      <c r="A2000" s="48">
        <v>440051135</v>
      </c>
      <c r="B2000" s="41" t="s">
        <v>3640</v>
      </c>
      <c r="C2000" s="41">
        <v>0</v>
      </c>
      <c r="D2000" s="41">
        <v>0</v>
      </c>
      <c r="E2000" s="41">
        <v>0</v>
      </c>
      <c r="F2000" s="41">
        <v>0</v>
      </c>
      <c r="G2000" s="48">
        <v>44005</v>
      </c>
    </row>
    <row r="2001" spans="1:7" x14ac:dyDescent="0.25">
      <c r="A2001" s="48">
        <v>440051620</v>
      </c>
      <c r="B2001" s="41" t="s">
        <v>3641</v>
      </c>
      <c r="C2001" s="41">
        <v>0</v>
      </c>
      <c r="D2001" s="41">
        <v>0</v>
      </c>
      <c r="E2001" s="41">
        <v>0</v>
      </c>
      <c r="F2001" s="41">
        <v>0</v>
      </c>
      <c r="G2001" s="48">
        <v>44005</v>
      </c>
    </row>
    <row r="2002" spans="1:7" x14ac:dyDescent="0.25">
      <c r="A2002" s="48">
        <v>440052000</v>
      </c>
      <c r="B2002" s="41" t="s">
        <v>3642</v>
      </c>
      <c r="C2002" s="41">
        <v>0</v>
      </c>
      <c r="D2002" s="41">
        <v>0</v>
      </c>
      <c r="E2002" s="41">
        <v>0</v>
      </c>
      <c r="F2002" s="41">
        <v>0</v>
      </c>
      <c r="G2002" s="48">
        <v>44005</v>
      </c>
    </row>
    <row r="2003" spans="1:7" x14ac:dyDescent="0.25">
      <c r="A2003" s="48">
        <v>440052020</v>
      </c>
      <c r="B2003" s="41" t="s">
        <v>3643</v>
      </c>
      <c r="C2003" s="41">
        <v>0</v>
      </c>
      <c r="D2003" s="41">
        <v>0</v>
      </c>
      <c r="E2003" s="41">
        <v>0</v>
      </c>
      <c r="F2003" s="41">
        <v>0</v>
      </c>
      <c r="G2003" s="48">
        <v>44005</v>
      </c>
    </row>
    <row r="2004" spans="1:7" x14ac:dyDescent="0.25">
      <c r="A2004" s="48">
        <v>440052022</v>
      </c>
      <c r="B2004" s="41" t="s">
        <v>3644</v>
      </c>
      <c r="C2004" s="41">
        <v>0</v>
      </c>
      <c r="D2004" s="41">
        <v>0</v>
      </c>
      <c r="E2004" s="41">
        <v>0</v>
      </c>
      <c r="F2004" s="41">
        <v>0</v>
      </c>
      <c r="G2004" s="48">
        <v>44005</v>
      </c>
    </row>
    <row r="2005" spans="1:7" x14ac:dyDescent="0.25">
      <c r="A2005" s="48">
        <v>440052038</v>
      </c>
      <c r="B2005" s="41" t="s">
        <v>3645</v>
      </c>
      <c r="C2005" s="41">
        <v>0</v>
      </c>
      <c r="D2005" s="41">
        <v>0</v>
      </c>
      <c r="E2005" s="41">
        <v>0</v>
      </c>
      <c r="F2005" s="41">
        <v>0</v>
      </c>
      <c r="G2005" s="48">
        <v>44005</v>
      </c>
    </row>
    <row r="2006" spans="1:7" x14ac:dyDescent="0.25">
      <c r="A2006" s="48">
        <v>440052039</v>
      </c>
      <c r="B2006" s="41" t="s">
        <v>3646</v>
      </c>
      <c r="C2006" s="41">
        <v>0</v>
      </c>
      <c r="D2006" s="41">
        <v>0</v>
      </c>
      <c r="E2006" s="41">
        <v>0</v>
      </c>
      <c r="F2006" s="41">
        <v>0</v>
      </c>
      <c r="G2006" s="48">
        <v>44005</v>
      </c>
    </row>
    <row r="2007" spans="1:7" x14ac:dyDescent="0.25">
      <c r="A2007" s="48">
        <v>440052300</v>
      </c>
      <c r="B2007" s="41" t="s">
        <v>3647</v>
      </c>
      <c r="C2007" s="41">
        <v>0</v>
      </c>
      <c r="D2007" s="41">
        <v>0</v>
      </c>
      <c r="E2007" s="41">
        <v>0</v>
      </c>
      <c r="F2007" s="41">
        <v>0</v>
      </c>
      <c r="G2007" s="48">
        <v>44005</v>
      </c>
    </row>
    <row r="2008" spans="1:7" x14ac:dyDescent="0.25">
      <c r="A2008" s="48">
        <v>440052401</v>
      </c>
      <c r="B2008" s="41" t="s">
        <v>3648</v>
      </c>
      <c r="C2008" s="41">
        <v>0</v>
      </c>
      <c r="D2008" s="41">
        <v>0</v>
      </c>
      <c r="E2008" s="41">
        <v>0</v>
      </c>
      <c r="F2008" s="41">
        <v>0</v>
      </c>
      <c r="G2008" s="48">
        <v>44005</v>
      </c>
    </row>
    <row r="2009" spans="1:7" x14ac:dyDescent="0.25">
      <c r="A2009" s="48">
        <v>440052415</v>
      </c>
      <c r="B2009" s="41" t="s">
        <v>3649</v>
      </c>
      <c r="C2009" s="41">
        <v>0</v>
      </c>
      <c r="D2009" s="41">
        <v>0</v>
      </c>
      <c r="E2009" s="41">
        <v>0</v>
      </c>
      <c r="F2009" s="41">
        <v>0</v>
      </c>
      <c r="G2009" s="48">
        <v>44005</v>
      </c>
    </row>
    <row r="2010" spans="1:7" x14ac:dyDescent="0.25">
      <c r="A2010" s="48">
        <v>440052416</v>
      </c>
      <c r="B2010" s="41" t="s">
        <v>3650</v>
      </c>
      <c r="C2010" s="41">
        <v>0</v>
      </c>
      <c r="D2010" s="41">
        <v>0</v>
      </c>
      <c r="E2010" s="41">
        <v>0</v>
      </c>
      <c r="F2010" s="41">
        <v>0</v>
      </c>
      <c r="G2010" s="48">
        <v>44005</v>
      </c>
    </row>
    <row r="2011" spans="1:7" x14ac:dyDescent="0.25">
      <c r="A2011" s="48">
        <v>440052432</v>
      </c>
      <c r="B2011" s="41" t="s">
        <v>3651</v>
      </c>
      <c r="C2011" s="41">
        <v>0</v>
      </c>
      <c r="D2011" s="41">
        <v>0</v>
      </c>
      <c r="E2011" s="41">
        <v>0</v>
      </c>
      <c r="F2011" s="41">
        <v>0</v>
      </c>
      <c r="G2011" s="48">
        <v>44005</v>
      </c>
    </row>
    <row r="2012" spans="1:7" x14ac:dyDescent="0.25">
      <c r="A2012" s="48">
        <v>440052442</v>
      </c>
      <c r="B2012" s="41" t="s">
        <v>3652</v>
      </c>
      <c r="C2012" s="41">
        <v>0</v>
      </c>
      <c r="D2012" s="41">
        <v>0</v>
      </c>
      <c r="E2012" s="41">
        <v>0</v>
      </c>
      <c r="F2012" s="41">
        <v>0</v>
      </c>
      <c r="G2012" s="48">
        <v>44005</v>
      </c>
    </row>
    <row r="2013" spans="1:7" x14ac:dyDescent="0.25">
      <c r="A2013" s="48">
        <v>440052443</v>
      </c>
      <c r="B2013" s="41" t="s">
        <v>3653</v>
      </c>
      <c r="C2013" s="41">
        <v>0</v>
      </c>
      <c r="D2013" s="41">
        <v>0</v>
      </c>
      <c r="E2013" s="41">
        <v>0</v>
      </c>
      <c r="F2013" s="41">
        <v>0</v>
      </c>
      <c r="G2013" s="48">
        <v>44005</v>
      </c>
    </row>
    <row r="2014" spans="1:7" x14ac:dyDescent="0.25">
      <c r="A2014" s="48">
        <v>440052477</v>
      </c>
      <c r="B2014" s="41" t="s">
        <v>3654</v>
      </c>
      <c r="C2014" s="41">
        <v>0</v>
      </c>
      <c r="D2014" s="41">
        <v>0</v>
      </c>
      <c r="E2014" s="41">
        <v>0</v>
      </c>
      <c r="F2014" s="41">
        <v>0</v>
      </c>
      <c r="G2014" s="48">
        <v>44005</v>
      </c>
    </row>
    <row r="2015" spans="1:7" x14ac:dyDescent="0.25">
      <c r="A2015" s="48">
        <v>440052478</v>
      </c>
      <c r="B2015" s="41" t="s">
        <v>3655</v>
      </c>
      <c r="C2015" s="41">
        <v>0</v>
      </c>
      <c r="D2015" s="41">
        <v>0</v>
      </c>
      <c r="E2015" s="41">
        <v>0</v>
      </c>
      <c r="F2015" s="41">
        <v>0</v>
      </c>
      <c r="G2015" s="48">
        <v>44005</v>
      </c>
    </row>
    <row r="2016" spans="1:7" x14ac:dyDescent="0.25">
      <c r="A2016" s="48">
        <v>440052500</v>
      </c>
      <c r="B2016" s="41" t="s">
        <v>3656</v>
      </c>
      <c r="C2016" s="41">
        <v>0</v>
      </c>
      <c r="D2016" s="41">
        <v>0</v>
      </c>
      <c r="E2016" s="41">
        <v>0</v>
      </c>
      <c r="F2016" s="41">
        <v>0</v>
      </c>
      <c r="G2016" s="48">
        <v>44005</v>
      </c>
    </row>
    <row r="2017" spans="1:7" x14ac:dyDescent="0.25">
      <c r="A2017" s="48">
        <v>440052510</v>
      </c>
      <c r="B2017" s="41" t="s">
        <v>3657</v>
      </c>
      <c r="C2017" s="41">
        <v>0</v>
      </c>
      <c r="D2017" s="41">
        <v>0</v>
      </c>
      <c r="E2017" s="41">
        <v>0</v>
      </c>
      <c r="F2017" s="41">
        <v>0</v>
      </c>
      <c r="G2017" s="48">
        <v>44005</v>
      </c>
    </row>
    <row r="2018" spans="1:7" x14ac:dyDescent="0.25">
      <c r="A2018" s="48">
        <v>440052520</v>
      </c>
      <c r="B2018" s="41" t="s">
        <v>3658</v>
      </c>
      <c r="C2018" s="41">
        <v>0</v>
      </c>
      <c r="D2018" s="41">
        <v>0</v>
      </c>
      <c r="E2018" s="41">
        <v>0</v>
      </c>
      <c r="F2018" s="41">
        <v>0</v>
      </c>
      <c r="G2018" s="48">
        <v>44005</v>
      </c>
    </row>
    <row r="2019" spans="1:7" x14ac:dyDescent="0.25">
      <c r="A2019" s="48">
        <v>440052706</v>
      </c>
      <c r="B2019" s="41" t="s">
        <v>3659</v>
      </c>
      <c r="C2019" s="41">
        <v>0</v>
      </c>
      <c r="D2019" s="41">
        <v>0</v>
      </c>
      <c r="E2019" s="41">
        <v>0</v>
      </c>
      <c r="F2019" s="41">
        <v>0</v>
      </c>
      <c r="G2019" s="48">
        <v>44005</v>
      </c>
    </row>
    <row r="2020" spans="1:7" x14ac:dyDescent="0.25">
      <c r="A2020" s="48">
        <v>440053011</v>
      </c>
      <c r="B2020" s="41" t="s">
        <v>3660</v>
      </c>
      <c r="C2020" s="41">
        <v>0</v>
      </c>
      <c r="D2020" s="41">
        <v>0</v>
      </c>
      <c r="E2020" s="41">
        <v>0</v>
      </c>
      <c r="F2020" s="41">
        <v>0</v>
      </c>
      <c r="G2020" s="48">
        <v>44005</v>
      </c>
    </row>
    <row r="2021" spans="1:7" x14ac:dyDescent="0.25">
      <c r="A2021" s="48">
        <v>440053038</v>
      </c>
      <c r="B2021" s="41" t="s">
        <v>3661</v>
      </c>
      <c r="C2021" s="41">
        <v>0</v>
      </c>
      <c r="D2021" s="41">
        <v>0</v>
      </c>
      <c r="E2021" s="41">
        <v>0</v>
      </c>
      <c r="F2021" s="41">
        <v>0</v>
      </c>
      <c r="G2021" s="48">
        <v>44005</v>
      </c>
    </row>
    <row r="2022" spans="1:7" x14ac:dyDescent="0.25">
      <c r="A2022" s="48">
        <v>440053051</v>
      </c>
      <c r="B2022" s="41" t="s">
        <v>3662</v>
      </c>
      <c r="C2022" s="41">
        <v>0</v>
      </c>
      <c r="D2022" s="41">
        <v>0</v>
      </c>
      <c r="E2022" s="41">
        <v>0</v>
      </c>
      <c r="F2022" s="41">
        <v>0</v>
      </c>
      <c r="G2022" s="48">
        <v>44005</v>
      </c>
    </row>
    <row r="2023" spans="1:7" x14ac:dyDescent="0.25">
      <c r="A2023" s="48">
        <v>440053052</v>
      </c>
      <c r="B2023" s="41" t="s">
        <v>3663</v>
      </c>
      <c r="C2023" s="41">
        <v>0</v>
      </c>
      <c r="D2023" s="41">
        <v>0</v>
      </c>
      <c r="E2023" s="41">
        <v>0</v>
      </c>
      <c r="F2023" s="41">
        <v>0</v>
      </c>
      <c r="G2023" s="48">
        <v>44005</v>
      </c>
    </row>
    <row r="2024" spans="1:7" x14ac:dyDescent="0.25">
      <c r="A2024" s="48">
        <v>440053300</v>
      </c>
      <c r="B2024" s="41" t="s">
        <v>3664</v>
      </c>
      <c r="C2024" s="41">
        <v>0</v>
      </c>
      <c r="D2024" s="41">
        <v>0</v>
      </c>
      <c r="E2024" s="41">
        <v>0</v>
      </c>
      <c r="F2024" s="41">
        <v>0</v>
      </c>
      <c r="G2024" s="48">
        <v>44005</v>
      </c>
    </row>
    <row r="2025" spans="1:7" x14ac:dyDescent="0.25">
      <c r="A2025" s="48">
        <v>440054610</v>
      </c>
      <c r="B2025" s="41" t="s">
        <v>3665</v>
      </c>
      <c r="C2025" s="41">
        <v>0</v>
      </c>
      <c r="D2025" s="41">
        <v>0</v>
      </c>
      <c r="E2025" s="41">
        <v>0</v>
      </c>
      <c r="F2025" s="41">
        <v>0</v>
      </c>
      <c r="G2025" s="48">
        <v>44005</v>
      </c>
    </row>
    <row r="2026" spans="1:7" x14ac:dyDescent="0.25">
      <c r="A2026" s="48">
        <v>440054611</v>
      </c>
      <c r="B2026" s="41" t="s">
        <v>3666</v>
      </c>
      <c r="C2026" s="41">
        <v>0</v>
      </c>
      <c r="D2026" s="41">
        <v>0</v>
      </c>
      <c r="E2026" s="41">
        <v>0</v>
      </c>
      <c r="F2026" s="41">
        <v>0</v>
      </c>
      <c r="G2026" s="48">
        <v>44005</v>
      </c>
    </row>
    <row r="2027" spans="1:7" x14ac:dyDescent="0.25">
      <c r="A2027" s="48">
        <v>440054619</v>
      </c>
      <c r="B2027" s="41" t="s">
        <v>3667</v>
      </c>
      <c r="C2027" s="41">
        <v>0</v>
      </c>
      <c r="D2027" s="41">
        <v>0</v>
      </c>
      <c r="E2027" s="41">
        <v>0</v>
      </c>
      <c r="F2027" s="41">
        <v>0</v>
      </c>
      <c r="G2027" s="48">
        <v>44005</v>
      </c>
    </row>
    <row r="2028" spans="1:7" x14ac:dyDescent="0.25">
      <c r="A2028" s="48">
        <v>440059053</v>
      </c>
      <c r="B2028" s="41" t="s">
        <v>3668</v>
      </c>
      <c r="C2028" s="41">
        <v>0</v>
      </c>
      <c r="D2028" s="41">
        <v>0</v>
      </c>
      <c r="E2028" s="41">
        <v>0</v>
      </c>
      <c r="F2028" s="41">
        <v>0</v>
      </c>
      <c r="G2028" s="48">
        <v>44005</v>
      </c>
    </row>
    <row r="2029" spans="1:7" x14ac:dyDescent="0.25">
      <c r="A2029" s="48">
        <v>440059054</v>
      </c>
      <c r="B2029" s="41" t="s">
        <v>3669</v>
      </c>
      <c r="C2029" s="41">
        <v>0</v>
      </c>
      <c r="D2029" s="41">
        <v>0</v>
      </c>
      <c r="E2029" s="41">
        <v>0</v>
      </c>
      <c r="F2029" s="41">
        <v>0</v>
      </c>
      <c r="G2029" s="48">
        <v>44005</v>
      </c>
    </row>
    <row r="2030" spans="1:7" x14ac:dyDescent="0.25">
      <c r="A2030" s="48">
        <v>440059059</v>
      </c>
      <c r="B2030" s="41" t="s">
        <v>3670</v>
      </c>
      <c r="C2030" s="41">
        <v>0</v>
      </c>
      <c r="D2030" s="41">
        <v>0</v>
      </c>
      <c r="E2030" s="41">
        <v>0</v>
      </c>
      <c r="F2030" s="41">
        <v>0</v>
      </c>
      <c r="G2030" s="48">
        <v>44005</v>
      </c>
    </row>
    <row r="2031" spans="1:7" x14ac:dyDescent="0.25">
      <c r="A2031" s="48">
        <v>440059103</v>
      </c>
      <c r="B2031" s="41" t="s">
        <v>3671</v>
      </c>
      <c r="C2031" s="41">
        <v>0</v>
      </c>
      <c r="D2031" s="41">
        <v>0</v>
      </c>
      <c r="E2031" s="41">
        <v>0</v>
      </c>
      <c r="F2031" s="41">
        <v>0</v>
      </c>
      <c r="G2031" s="48">
        <v>44005</v>
      </c>
    </row>
    <row r="2032" spans="1:7" x14ac:dyDescent="0.25">
      <c r="A2032" s="48">
        <v>440059200</v>
      </c>
      <c r="B2032" s="41" t="s">
        <v>3672</v>
      </c>
      <c r="C2032" s="41">
        <v>0</v>
      </c>
      <c r="D2032" s="41">
        <v>0</v>
      </c>
      <c r="E2032" s="41">
        <v>0</v>
      </c>
      <c r="F2032" s="41">
        <v>0</v>
      </c>
      <c r="G2032" s="48">
        <v>44005</v>
      </c>
    </row>
    <row r="2033" spans="1:7" x14ac:dyDescent="0.25">
      <c r="A2033" s="48">
        <v>440059356</v>
      </c>
      <c r="B2033" s="41" t="s">
        <v>3673</v>
      </c>
      <c r="C2033" s="41">
        <v>0</v>
      </c>
      <c r="D2033" s="41">
        <v>0</v>
      </c>
      <c r="E2033" s="41">
        <v>0</v>
      </c>
      <c r="F2033" s="41">
        <v>0</v>
      </c>
      <c r="G2033" s="48">
        <v>44005</v>
      </c>
    </row>
    <row r="2034" spans="1:7" x14ac:dyDescent="0.25">
      <c r="A2034" s="48">
        <v>440059359</v>
      </c>
      <c r="B2034" s="41" t="s">
        <v>3674</v>
      </c>
      <c r="C2034" s="41">
        <v>0</v>
      </c>
      <c r="D2034" s="41">
        <v>0</v>
      </c>
      <c r="E2034" s="41">
        <v>0</v>
      </c>
      <c r="F2034" s="41">
        <v>0</v>
      </c>
      <c r="G2034" s="48">
        <v>44005</v>
      </c>
    </row>
    <row r="2035" spans="1:7" x14ac:dyDescent="0.25">
      <c r="A2035" s="48">
        <v>440059390</v>
      </c>
      <c r="B2035" s="41" t="s">
        <v>3675</v>
      </c>
      <c r="C2035" s="41">
        <v>0</v>
      </c>
      <c r="D2035" s="41">
        <v>0</v>
      </c>
      <c r="E2035" s="41">
        <v>0</v>
      </c>
      <c r="F2035" s="41">
        <v>0</v>
      </c>
      <c r="G2035" s="48">
        <v>44005</v>
      </c>
    </row>
    <row r="2036" spans="1:7" x14ac:dyDescent="0.25">
      <c r="A2036" s="48">
        <v>440059800</v>
      </c>
      <c r="B2036" s="41" t="s">
        <v>3676</v>
      </c>
      <c r="C2036" s="41">
        <v>0</v>
      </c>
      <c r="D2036" s="41">
        <v>0</v>
      </c>
      <c r="E2036" s="41">
        <v>0</v>
      </c>
      <c r="F2036" s="41">
        <v>0</v>
      </c>
      <c r="G2036" s="48">
        <v>44005</v>
      </c>
    </row>
    <row r="2037" spans="1:7" x14ac:dyDescent="0.25">
      <c r="A2037" s="48">
        <v>440060100</v>
      </c>
      <c r="B2037" s="41" t="s">
        <v>3677</v>
      </c>
      <c r="C2037" s="41">
        <v>0</v>
      </c>
      <c r="D2037" s="41">
        <v>0</v>
      </c>
      <c r="E2037" s="41">
        <v>0</v>
      </c>
      <c r="F2037" s="41">
        <v>0</v>
      </c>
      <c r="G2037" s="48">
        <v>44006</v>
      </c>
    </row>
    <row r="2038" spans="1:7" x14ac:dyDescent="0.25">
      <c r="A2038" s="48">
        <v>440060101</v>
      </c>
      <c r="B2038" s="41" t="s">
        <v>3678</v>
      </c>
      <c r="C2038" s="41">
        <v>0</v>
      </c>
      <c r="D2038" s="41">
        <v>0</v>
      </c>
      <c r="E2038" s="41">
        <v>0</v>
      </c>
      <c r="F2038" s="41">
        <v>0</v>
      </c>
      <c r="G2038" s="48">
        <v>44006</v>
      </c>
    </row>
    <row r="2039" spans="1:7" x14ac:dyDescent="0.25">
      <c r="A2039" s="48">
        <v>440060110</v>
      </c>
      <c r="B2039" s="41" t="s">
        <v>3679</v>
      </c>
      <c r="C2039" s="41">
        <v>0</v>
      </c>
      <c r="D2039" s="41">
        <v>0</v>
      </c>
      <c r="E2039" s="41">
        <v>0</v>
      </c>
      <c r="F2039" s="41">
        <v>0</v>
      </c>
      <c r="G2039" s="48">
        <v>44006</v>
      </c>
    </row>
    <row r="2040" spans="1:7" x14ac:dyDescent="0.25">
      <c r="A2040" s="48">
        <v>440060120</v>
      </c>
      <c r="B2040" s="41" t="s">
        <v>3680</v>
      </c>
      <c r="C2040" s="41">
        <v>0</v>
      </c>
      <c r="D2040" s="41">
        <v>0</v>
      </c>
      <c r="E2040" s="41">
        <v>0</v>
      </c>
      <c r="F2040" s="41">
        <v>0</v>
      </c>
      <c r="G2040" s="48">
        <v>44006</v>
      </c>
    </row>
    <row r="2041" spans="1:7" x14ac:dyDescent="0.25">
      <c r="A2041" s="48">
        <v>440060123</v>
      </c>
      <c r="B2041" s="41" t="s">
        <v>3681</v>
      </c>
      <c r="C2041" s="41">
        <v>0</v>
      </c>
      <c r="D2041" s="41">
        <v>0</v>
      </c>
      <c r="E2041" s="41">
        <v>0</v>
      </c>
      <c r="F2041" s="41">
        <v>0</v>
      </c>
      <c r="G2041" s="48">
        <v>44006</v>
      </c>
    </row>
    <row r="2042" spans="1:7" x14ac:dyDescent="0.25">
      <c r="A2042" s="48">
        <v>440060150</v>
      </c>
      <c r="B2042" s="41" t="s">
        <v>3682</v>
      </c>
      <c r="C2042" s="41">
        <v>0</v>
      </c>
      <c r="D2042" s="41">
        <v>0</v>
      </c>
      <c r="E2042" s="41">
        <v>0</v>
      </c>
      <c r="F2042" s="41">
        <v>0</v>
      </c>
      <c r="G2042" s="48">
        <v>44006</v>
      </c>
    </row>
    <row r="2043" spans="1:7" x14ac:dyDescent="0.25">
      <c r="A2043" s="48">
        <v>440060200</v>
      </c>
      <c r="B2043" s="41" t="s">
        <v>3683</v>
      </c>
      <c r="C2043" s="41">
        <v>0</v>
      </c>
      <c r="D2043" s="41">
        <v>0</v>
      </c>
      <c r="E2043" s="41">
        <v>0</v>
      </c>
      <c r="F2043" s="41">
        <v>0</v>
      </c>
      <c r="G2043" s="48">
        <v>44006</v>
      </c>
    </row>
    <row r="2044" spans="1:7" x14ac:dyDescent="0.25">
      <c r="A2044" s="48">
        <v>440060700</v>
      </c>
      <c r="B2044" s="41" t="s">
        <v>3684</v>
      </c>
      <c r="C2044" s="41">
        <v>0</v>
      </c>
      <c r="D2044" s="41">
        <v>0</v>
      </c>
      <c r="E2044" s="41">
        <v>0</v>
      </c>
      <c r="F2044" s="41">
        <v>0</v>
      </c>
      <c r="G2044" s="48">
        <v>44006</v>
      </c>
    </row>
    <row r="2045" spans="1:7" x14ac:dyDescent="0.25">
      <c r="A2045" s="48">
        <v>440060800</v>
      </c>
      <c r="B2045" s="41" t="s">
        <v>3685</v>
      </c>
      <c r="C2045" s="41">
        <v>0</v>
      </c>
      <c r="D2045" s="41">
        <v>0</v>
      </c>
      <c r="E2045" s="41">
        <v>0</v>
      </c>
      <c r="F2045" s="41">
        <v>0</v>
      </c>
      <c r="G2045" s="48">
        <v>44006</v>
      </c>
    </row>
    <row r="2046" spans="1:7" x14ac:dyDescent="0.25">
      <c r="A2046" s="48">
        <v>440060930</v>
      </c>
      <c r="B2046" s="41" t="s">
        <v>3686</v>
      </c>
      <c r="C2046" s="41">
        <v>0</v>
      </c>
      <c r="D2046" s="41">
        <v>0</v>
      </c>
      <c r="E2046" s="41">
        <v>0</v>
      </c>
      <c r="F2046" s="41">
        <v>0</v>
      </c>
      <c r="G2046" s="48">
        <v>44006</v>
      </c>
    </row>
    <row r="2047" spans="1:7" x14ac:dyDescent="0.25">
      <c r="A2047" s="48">
        <v>440060975</v>
      </c>
      <c r="B2047" s="41" t="s">
        <v>3687</v>
      </c>
      <c r="C2047" s="41">
        <v>0</v>
      </c>
      <c r="D2047" s="41">
        <v>0</v>
      </c>
      <c r="E2047" s="41">
        <v>0</v>
      </c>
      <c r="F2047" s="41">
        <v>0</v>
      </c>
      <c r="G2047" s="48">
        <v>44006</v>
      </c>
    </row>
    <row r="2048" spans="1:7" x14ac:dyDescent="0.25">
      <c r="A2048" s="48">
        <v>440060985</v>
      </c>
      <c r="B2048" s="41" t="s">
        <v>3688</v>
      </c>
      <c r="C2048" s="41">
        <v>0</v>
      </c>
      <c r="D2048" s="41">
        <v>0</v>
      </c>
      <c r="E2048" s="41">
        <v>0</v>
      </c>
      <c r="F2048" s="41">
        <v>0</v>
      </c>
      <c r="G2048" s="48">
        <v>44006</v>
      </c>
    </row>
    <row r="2049" spans="1:7" x14ac:dyDescent="0.25">
      <c r="A2049" s="48">
        <v>440062000</v>
      </c>
      <c r="B2049" s="41" t="s">
        <v>3689</v>
      </c>
      <c r="C2049" s="41">
        <v>0</v>
      </c>
      <c r="D2049" s="41">
        <v>0</v>
      </c>
      <c r="E2049" s="41">
        <v>0</v>
      </c>
      <c r="F2049" s="41">
        <v>0</v>
      </c>
      <c r="G2049" s="48">
        <v>44006</v>
      </c>
    </row>
    <row r="2050" spans="1:7" x14ac:dyDescent="0.25">
      <c r="A2050" s="48">
        <v>440062002</v>
      </c>
      <c r="B2050" s="41" t="s">
        <v>3690</v>
      </c>
      <c r="C2050" s="41">
        <v>0</v>
      </c>
      <c r="D2050" s="41">
        <v>0</v>
      </c>
      <c r="E2050" s="41">
        <v>0</v>
      </c>
      <c r="F2050" s="41">
        <v>0</v>
      </c>
      <c r="G2050" s="48">
        <v>44006</v>
      </c>
    </row>
    <row r="2051" spans="1:7" x14ac:dyDescent="0.25">
      <c r="A2051" s="48">
        <v>440062020</v>
      </c>
      <c r="B2051" s="41" t="s">
        <v>3691</v>
      </c>
      <c r="C2051" s="41">
        <v>0</v>
      </c>
      <c r="D2051" s="41">
        <v>0</v>
      </c>
      <c r="E2051" s="41">
        <v>0</v>
      </c>
      <c r="F2051" s="41">
        <v>0</v>
      </c>
      <c r="G2051" s="48">
        <v>44006</v>
      </c>
    </row>
    <row r="2052" spans="1:7" x14ac:dyDescent="0.25">
      <c r="A2052" s="48">
        <v>440062022</v>
      </c>
      <c r="B2052" s="41" t="s">
        <v>3692</v>
      </c>
      <c r="C2052" s="41">
        <v>0</v>
      </c>
      <c r="D2052" s="41">
        <v>0</v>
      </c>
      <c r="E2052" s="41">
        <v>0</v>
      </c>
      <c r="F2052" s="41">
        <v>0</v>
      </c>
      <c r="G2052" s="48">
        <v>44006</v>
      </c>
    </row>
    <row r="2053" spans="1:7" x14ac:dyDescent="0.25">
      <c r="A2053" s="48">
        <v>440062034</v>
      </c>
      <c r="B2053" s="41" t="s">
        <v>3693</v>
      </c>
      <c r="C2053" s="41">
        <v>0</v>
      </c>
      <c r="D2053" s="41">
        <v>0</v>
      </c>
      <c r="E2053" s="41">
        <v>0</v>
      </c>
      <c r="F2053" s="41">
        <v>0</v>
      </c>
      <c r="G2053" s="48">
        <v>44006</v>
      </c>
    </row>
    <row r="2054" spans="1:7" x14ac:dyDescent="0.25">
      <c r="A2054" s="48">
        <v>440062300</v>
      </c>
      <c r="B2054" s="41" t="s">
        <v>3694</v>
      </c>
      <c r="C2054" s="41">
        <v>0</v>
      </c>
      <c r="D2054" s="41">
        <v>0</v>
      </c>
      <c r="E2054" s="41">
        <v>0</v>
      </c>
      <c r="F2054" s="41">
        <v>0</v>
      </c>
      <c r="G2054" s="48">
        <v>44006</v>
      </c>
    </row>
    <row r="2055" spans="1:7" x14ac:dyDescent="0.25">
      <c r="A2055" s="48">
        <v>440062415</v>
      </c>
      <c r="B2055" s="41" t="s">
        <v>3695</v>
      </c>
      <c r="C2055" s="41">
        <v>0</v>
      </c>
      <c r="D2055" s="41">
        <v>0</v>
      </c>
      <c r="E2055" s="41">
        <v>0</v>
      </c>
      <c r="F2055" s="41">
        <v>0</v>
      </c>
      <c r="G2055" s="48">
        <v>44006</v>
      </c>
    </row>
    <row r="2056" spans="1:7" x14ac:dyDescent="0.25">
      <c r="A2056" s="48">
        <v>440062500</v>
      </c>
      <c r="B2056" s="41" t="s">
        <v>3696</v>
      </c>
      <c r="C2056" s="41">
        <v>0</v>
      </c>
      <c r="D2056" s="41">
        <v>0</v>
      </c>
      <c r="E2056" s="41">
        <v>0</v>
      </c>
      <c r="F2056" s="41">
        <v>0</v>
      </c>
      <c r="G2056" s="48">
        <v>44006</v>
      </c>
    </row>
    <row r="2057" spans="1:7" x14ac:dyDescent="0.25">
      <c r="A2057" s="48">
        <v>440062510</v>
      </c>
      <c r="B2057" s="41" t="s">
        <v>3697</v>
      </c>
      <c r="C2057" s="41">
        <v>0</v>
      </c>
      <c r="D2057" s="41">
        <v>0</v>
      </c>
      <c r="E2057" s="41">
        <v>0</v>
      </c>
      <c r="F2057" s="41">
        <v>0</v>
      </c>
      <c r="G2057" s="48">
        <v>44006</v>
      </c>
    </row>
    <row r="2058" spans="1:7" x14ac:dyDescent="0.25">
      <c r="A2058" s="48">
        <v>440062703</v>
      </c>
      <c r="B2058" s="41" t="s">
        <v>3698</v>
      </c>
      <c r="C2058" s="41">
        <v>0</v>
      </c>
      <c r="D2058" s="41">
        <v>0</v>
      </c>
      <c r="E2058" s="41">
        <v>0</v>
      </c>
      <c r="F2058" s="41">
        <v>0</v>
      </c>
      <c r="G2058" s="48">
        <v>44006</v>
      </c>
    </row>
    <row r="2059" spans="1:7" x14ac:dyDescent="0.25">
      <c r="A2059" s="48">
        <v>440062706</v>
      </c>
      <c r="B2059" s="41" t="s">
        <v>3699</v>
      </c>
      <c r="C2059" s="41">
        <v>0</v>
      </c>
      <c r="D2059" s="41">
        <v>0</v>
      </c>
      <c r="E2059" s="41">
        <v>0</v>
      </c>
      <c r="F2059" s="41">
        <v>0</v>
      </c>
      <c r="G2059" s="48">
        <v>44006</v>
      </c>
    </row>
    <row r="2060" spans="1:7" x14ac:dyDescent="0.25">
      <c r="A2060" s="48">
        <v>440063052</v>
      </c>
      <c r="B2060" s="41" t="s">
        <v>3700</v>
      </c>
      <c r="C2060" s="41">
        <v>0</v>
      </c>
      <c r="D2060" s="41">
        <v>0</v>
      </c>
      <c r="E2060" s="41">
        <v>0</v>
      </c>
      <c r="F2060" s="41">
        <v>0</v>
      </c>
      <c r="G2060" s="48">
        <v>44006</v>
      </c>
    </row>
    <row r="2061" spans="1:7" x14ac:dyDescent="0.25">
      <c r="A2061" s="48">
        <v>440063300</v>
      </c>
      <c r="B2061" s="41" t="s">
        <v>3701</v>
      </c>
      <c r="C2061" s="41">
        <v>0</v>
      </c>
      <c r="D2061" s="41">
        <v>0</v>
      </c>
      <c r="E2061" s="41">
        <v>0</v>
      </c>
      <c r="F2061" s="41">
        <v>0</v>
      </c>
      <c r="G2061" s="48">
        <v>44006</v>
      </c>
    </row>
    <row r="2062" spans="1:7" x14ac:dyDescent="0.25">
      <c r="A2062" s="48">
        <v>440064610</v>
      </c>
      <c r="B2062" s="41" t="s">
        <v>3702</v>
      </c>
      <c r="C2062" s="41">
        <v>0</v>
      </c>
      <c r="D2062" s="41">
        <v>0</v>
      </c>
      <c r="E2062" s="41">
        <v>0</v>
      </c>
      <c r="F2062" s="41">
        <v>0</v>
      </c>
      <c r="G2062" s="48">
        <v>44006</v>
      </c>
    </row>
    <row r="2063" spans="1:7" x14ac:dyDescent="0.25">
      <c r="A2063" s="48">
        <v>440064611</v>
      </c>
      <c r="B2063" s="41" t="s">
        <v>3703</v>
      </c>
      <c r="C2063" s="41">
        <v>0</v>
      </c>
      <c r="D2063" s="41">
        <v>0</v>
      </c>
      <c r="E2063" s="41">
        <v>0</v>
      </c>
      <c r="F2063" s="41">
        <v>0</v>
      </c>
      <c r="G2063" s="48">
        <v>44006</v>
      </c>
    </row>
    <row r="2064" spans="1:7" x14ac:dyDescent="0.25">
      <c r="A2064" s="48">
        <v>440064619</v>
      </c>
      <c r="B2064" s="41" t="s">
        <v>3704</v>
      </c>
      <c r="C2064" s="41">
        <v>0</v>
      </c>
      <c r="D2064" s="41">
        <v>0</v>
      </c>
      <c r="E2064" s="41">
        <v>0</v>
      </c>
      <c r="F2064" s="41">
        <v>0</v>
      </c>
      <c r="G2064" s="48">
        <v>44006</v>
      </c>
    </row>
    <row r="2065" spans="1:7" x14ac:dyDescent="0.25">
      <c r="A2065" s="48">
        <v>440064623</v>
      </c>
      <c r="B2065" s="41" t="s">
        <v>3705</v>
      </c>
      <c r="C2065" s="41">
        <v>0</v>
      </c>
      <c r="D2065" s="41">
        <v>0</v>
      </c>
      <c r="E2065" s="41">
        <v>0</v>
      </c>
      <c r="F2065" s="41">
        <v>0</v>
      </c>
      <c r="G2065" s="48">
        <v>44006</v>
      </c>
    </row>
    <row r="2066" spans="1:7" x14ac:dyDescent="0.25">
      <c r="A2066" s="48">
        <v>440066009</v>
      </c>
      <c r="B2066" s="41" t="s">
        <v>3706</v>
      </c>
      <c r="C2066" s="41">
        <v>0</v>
      </c>
      <c r="D2066" s="41">
        <v>0</v>
      </c>
      <c r="E2066" s="41">
        <v>0</v>
      </c>
      <c r="F2066" s="41">
        <v>0</v>
      </c>
      <c r="G2066" s="48">
        <v>44006</v>
      </c>
    </row>
    <row r="2067" spans="1:7" x14ac:dyDescent="0.25">
      <c r="A2067" s="48">
        <v>440066010</v>
      </c>
      <c r="B2067" s="41" t="s">
        <v>3707</v>
      </c>
      <c r="C2067" s="41">
        <v>0</v>
      </c>
      <c r="D2067" s="41">
        <v>0</v>
      </c>
      <c r="E2067" s="41">
        <v>0</v>
      </c>
      <c r="F2067" s="41">
        <v>0</v>
      </c>
      <c r="G2067" s="48">
        <v>44006</v>
      </c>
    </row>
    <row r="2068" spans="1:7" x14ac:dyDescent="0.25">
      <c r="A2068" s="48">
        <v>440069200</v>
      </c>
      <c r="B2068" s="41" t="s">
        <v>3708</v>
      </c>
      <c r="C2068" s="41">
        <v>0</v>
      </c>
      <c r="D2068" s="41">
        <v>0</v>
      </c>
      <c r="E2068" s="41">
        <v>0</v>
      </c>
      <c r="F2068" s="41">
        <v>0</v>
      </c>
      <c r="G2068" s="48">
        <v>44006</v>
      </c>
    </row>
    <row r="2069" spans="1:7" x14ac:dyDescent="0.25">
      <c r="A2069" s="48">
        <v>440069204</v>
      </c>
      <c r="B2069" s="41" t="s">
        <v>3709</v>
      </c>
      <c r="C2069" s="41">
        <v>0</v>
      </c>
      <c r="D2069" s="41">
        <v>0</v>
      </c>
      <c r="E2069" s="41">
        <v>0</v>
      </c>
      <c r="F2069" s="41">
        <v>0</v>
      </c>
      <c r="G2069" s="48">
        <v>44006</v>
      </c>
    </row>
    <row r="2070" spans="1:7" x14ac:dyDescent="0.25">
      <c r="A2070" s="48">
        <v>440069359</v>
      </c>
      <c r="B2070" s="41" t="s">
        <v>3710</v>
      </c>
      <c r="C2070" s="41">
        <v>0</v>
      </c>
      <c r="D2070" s="41">
        <v>0</v>
      </c>
      <c r="E2070" s="41">
        <v>0</v>
      </c>
      <c r="F2070" s="41">
        <v>0</v>
      </c>
      <c r="G2070" s="48">
        <v>44006</v>
      </c>
    </row>
    <row r="2071" spans="1:7" x14ac:dyDescent="0.25">
      <c r="A2071" s="48">
        <v>440069800</v>
      </c>
      <c r="B2071" s="41" t="s">
        <v>3711</v>
      </c>
      <c r="C2071" s="41">
        <v>0</v>
      </c>
      <c r="D2071" s="41">
        <v>0</v>
      </c>
      <c r="E2071" s="41">
        <v>0</v>
      </c>
      <c r="F2071" s="41">
        <v>0</v>
      </c>
      <c r="G2071" s="48">
        <v>44006</v>
      </c>
    </row>
    <row r="2072" spans="1:7" x14ac:dyDescent="0.25">
      <c r="A2072" s="48">
        <v>440070100</v>
      </c>
      <c r="B2072" s="41" t="s">
        <v>3712</v>
      </c>
      <c r="C2072" s="41">
        <v>0</v>
      </c>
      <c r="D2072" s="41">
        <v>0</v>
      </c>
      <c r="E2072" s="41">
        <v>0</v>
      </c>
      <c r="F2072" s="41">
        <v>0</v>
      </c>
      <c r="G2072" s="48">
        <v>44007</v>
      </c>
    </row>
    <row r="2073" spans="1:7" x14ac:dyDescent="0.25">
      <c r="A2073" s="48">
        <v>440070101</v>
      </c>
      <c r="B2073" s="41" t="s">
        <v>3713</v>
      </c>
      <c r="C2073" s="41">
        <v>0</v>
      </c>
      <c r="D2073" s="41">
        <v>0</v>
      </c>
      <c r="E2073" s="41">
        <v>0</v>
      </c>
      <c r="F2073" s="41">
        <v>0</v>
      </c>
      <c r="G2073" s="48">
        <v>44007</v>
      </c>
    </row>
    <row r="2074" spans="1:7" x14ac:dyDescent="0.25">
      <c r="A2074" s="48">
        <v>440070120</v>
      </c>
      <c r="B2074" s="41" t="s">
        <v>3714</v>
      </c>
      <c r="C2074" s="41">
        <v>0</v>
      </c>
      <c r="D2074" s="41">
        <v>0</v>
      </c>
      <c r="E2074" s="41">
        <v>0</v>
      </c>
      <c r="F2074" s="41">
        <v>0</v>
      </c>
      <c r="G2074" s="48">
        <v>44007</v>
      </c>
    </row>
    <row r="2075" spans="1:7" x14ac:dyDescent="0.25">
      <c r="A2075" s="48">
        <v>440070150</v>
      </c>
      <c r="B2075" s="41" t="s">
        <v>3715</v>
      </c>
      <c r="C2075" s="41">
        <v>0</v>
      </c>
      <c r="D2075" s="41">
        <v>0</v>
      </c>
      <c r="E2075" s="41">
        <v>0</v>
      </c>
      <c r="F2075" s="41">
        <v>0</v>
      </c>
      <c r="G2075" s="48">
        <v>44007</v>
      </c>
    </row>
    <row r="2076" spans="1:7" x14ac:dyDescent="0.25">
      <c r="A2076" s="48">
        <v>440070200</v>
      </c>
      <c r="B2076" s="41" t="s">
        <v>3716</v>
      </c>
      <c r="C2076" s="41">
        <v>0</v>
      </c>
      <c r="D2076" s="41">
        <v>0</v>
      </c>
      <c r="E2076" s="41">
        <v>0</v>
      </c>
      <c r="F2076" s="41">
        <v>0</v>
      </c>
      <c r="G2076" s="48">
        <v>44007</v>
      </c>
    </row>
    <row r="2077" spans="1:7" x14ac:dyDescent="0.25">
      <c r="A2077" s="48">
        <v>440070985</v>
      </c>
      <c r="B2077" s="41" t="s">
        <v>3717</v>
      </c>
      <c r="C2077" s="41">
        <v>0</v>
      </c>
      <c r="D2077" s="41">
        <v>0</v>
      </c>
      <c r="E2077" s="41">
        <v>0</v>
      </c>
      <c r="F2077" s="41">
        <v>0</v>
      </c>
      <c r="G2077" s="48">
        <v>44007</v>
      </c>
    </row>
    <row r="2078" spans="1:7" x14ac:dyDescent="0.25">
      <c r="A2078" s="48">
        <v>440071610</v>
      </c>
      <c r="B2078" s="41" t="s">
        <v>3718</v>
      </c>
      <c r="C2078" s="41">
        <v>0</v>
      </c>
      <c r="D2078" s="41">
        <v>0</v>
      </c>
      <c r="E2078" s="41">
        <v>0</v>
      </c>
      <c r="F2078" s="41">
        <v>0</v>
      </c>
      <c r="G2078" s="48">
        <v>44007</v>
      </c>
    </row>
    <row r="2079" spans="1:7" x14ac:dyDescent="0.25">
      <c r="A2079" s="48">
        <v>440072002</v>
      </c>
      <c r="B2079" s="41" t="s">
        <v>3719</v>
      </c>
      <c r="C2079" s="41">
        <v>0</v>
      </c>
      <c r="D2079" s="41">
        <v>0</v>
      </c>
      <c r="E2079" s="41">
        <v>0</v>
      </c>
      <c r="F2079" s="41">
        <v>0</v>
      </c>
      <c r="G2079" s="48">
        <v>44007</v>
      </c>
    </row>
    <row r="2080" spans="1:7" x14ac:dyDescent="0.25">
      <c r="A2080" s="48">
        <v>440072012</v>
      </c>
      <c r="B2080" s="41" t="s">
        <v>3720</v>
      </c>
      <c r="C2080" s="41">
        <v>0</v>
      </c>
      <c r="D2080" s="41">
        <v>0</v>
      </c>
      <c r="E2080" s="41">
        <v>0</v>
      </c>
      <c r="F2080" s="41">
        <v>0</v>
      </c>
      <c r="G2080" s="48">
        <v>44007</v>
      </c>
    </row>
    <row r="2081" spans="1:7" x14ac:dyDescent="0.25">
      <c r="A2081" s="48">
        <v>440072020</v>
      </c>
      <c r="B2081" s="41" t="s">
        <v>3721</v>
      </c>
      <c r="C2081" s="41">
        <v>0</v>
      </c>
      <c r="D2081" s="41">
        <v>0</v>
      </c>
      <c r="E2081" s="41">
        <v>0</v>
      </c>
      <c r="F2081" s="41">
        <v>0</v>
      </c>
      <c r="G2081" s="48">
        <v>44007</v>
      </c>
    </row>
    <row r="2082" spans="1:7" x14ac:dyDescent="0.25">
      <c r="A2082" s="48">
        <v>440072034</v>
      </c>
      <c r="B2082" s="41" t="s">
        <v>3722</v>
      </c>
      <c r="C2082" s="41">
        <v>0</v>
      </c>
      <c r="D2082" s="41">
        <v>0</v>
      </c>
      <c r="E2082" s="41">
        <v>0</v>
      </c>
      <c r="F2082" s="41">
        <v>0</v>
      </c>
      <c r="G2082" s="48">
        <v>44007</v>
      </c>
    </row>
    <row r="2083" spans="1:7" x14ac:dyDescent="0.25">
      <c r="A2083" s="48">
        <v>440072415</v>
      </c>
      <c r="B2083" s="41" t="s">
        <v>3723</v>
      </c>
      <c r="C2083" s="41">
        <v>0</v>
      </c>
      <c r="D2083" s="41">
        <v>0</v>
      </c>
      <c r="E2083" s="41">
        <v>0</v>
      </c>
      <c r="F2083" s="41">
        <v>0</v>
      </c>
      <c r="G2083" s="48">
        <v>44007</v>
      </c>
    </row>
    <row r="2084" spans="1:7" x14ac:dyDescent="0.25">
      <c r="A2084" s="48">
        <v>440072442</v>
      </c>
      <c r="B2084" s="41" t="s">
        <v>3724</v>
      </c>
      <c r="C2084" s="41">
        <v>0</v>
      </c>
      <c r="D2084" s="41">
        <v>0</v>
      </c>
      <c r="E2084" s="41">
        <v>0</v>
      </c>
      <c r="F2084" s="41">
        <v>0</v>
      </c>
      <c r="G2084" s="48">
        <v>44007</v>
      </c>
    </row>
    <row r="2085" spans="1:7" x14ac:dyDescent="0.25">
      <c r="A2085" s="48">
        <v>440072510</v>
      </c>
      <c r="B2085" s="41" t="s">
        <v>3725</v>
      </c>
      <c r="C2085" s="41">
        <v>0</v>
      </c>
      <c r="D2085" s="41">
        <v>0</v>
      </c>
      <c r="E2085" s="41">
        <v>0</v>
      </c>
      <c r="F2085" s="41">
        <v>0</v>
      </c>
      <c r="G2085" s="48">
        <v>44007</v>
      </c>
    </row>
    <row r="2086" spans="1:7" x14ac:dyDescent="0.25">
      <c r="A2086" s="48">
        <v>440072706</v>
      </c>
      <c r="B2086" s="41" t="s">
        <v>3726</v>
      </c>
      <c r="C2086" s="41">
        <v>0</v>
      </c>
      <c r="D2086" s="41">
        <v>0</v>
      </c>
      <c r="E2086" s="41">
        <v>0</v>
      </c>
      <c r="F2086" s="41">
        <v>0</v>
      </c>
      <c r="G2086" s="48">
        <v>44007</v>
      </c>
    </row>
    <row r="2087" spans="1:7" x14ac:dyDescent="0.25">
      <c r="A2087" s="48">
        <v>440073011</v>
      </c>
      <c r="B2087" s="41" t="s">
        <v>3727</v>
      </c>
      <c r="C2087" s="41">
        <v>0</v>
      </c>
      <c r="D2087" s="41">
        <v>0</v>
      </c>
      <c r="E2087" s="41">
        <v>0</v>
      </c>
      <c r="F2087" s="41">
        <v>0</v>
      </c>
      <c r="G2087" s="48">
        <v>44007</v>
      </c>
    </row>
    <row r="2088" spans="1:7" x14ac:dyDescent="0.25">
      <c r="A2088" s="48">
        <v>440073038</v>
      </c>
      <c r="B2088" s="41" t="s">
        <v>3728</v>
      </c>
      <c r="C2088" s="41">
        <v>0</v>
      </c>
      <c r="D2088" s="41">
        <v>0</v>
      </c>
      <c r="E2088" s="41">
        <v>0</v>
      </c>
      <c r="F2088" s="41">
        <v>0</v>
      </c>
      <c r="G2088" s="48">
        <v>44007</v>
      </c>
    </row>
    <row r="2089" spans="1:7" x14ac:dyDescent="0.25">
      <c r="A2089" s="48">
        <v>440073051</v>
      </c>
      <c r="B2089" s="41" t="s">
        <v>3729</v>
      </c>
      <c r="C2089" s="41">
        <v>0</v>
      </c>
      <c r="D2089" s="41">
        <v>0</v>
      </c>
      <c r="E2089" s="41">
        <v>0</v>
      </c>
      <c r="F2089" s="41">
        <v>0</v>
      </c>
      <c r="G2089" s="48">
        <v>44007</v>
      </c>
    </row>
    <row r="2090" spans="1:7" x14ac:dyDescent="0.25">
      <c r="A2090" s="48">
        <v>440073052</v>
      </c>
      <c r="B2090" s="41" t="s">
        <v>3730</v>
      </c>
      <c r="C2090" s="41">
        <v>0</v>
      </c>
      <c r="D2090" s="41">
        <v>0</v>
      </c>
      <c r="E2090" s="41">
        <v>0</v>
      </c>
      <c r="F2090" s="41">
        <v>0</v>
      </c>
      <c r="G2090" s="48">
        <v>44007</v>
      </c>
    </row>
    <row r="2091" spans="1:7" x14ac:dyDescent="0.25">
      <c r="A2091" s="48">
        <v>440073300</v>
      </c>
      <c r="B2091" s="41" t="s">
        <v>3731</v>
      </c>
      <c r="C2091" s="41">
        <v>0</v>
      </c>
      <c r="D2091" s="41">
        <v>0</v>
      </c>
      <c r="E2091" s="41">
        <v>0</v>
      </c>
      <c r="F2091" s="41">
        <v>0</v>
      </c>
      <c r="G2091" s="48">
        <v>44007</v>
      </c>
    </row>
    <row r="2092" spans="1:7" x14ac:dyDescent="0.25">
      <c r="A2092" s="48">
        <v>440074610</v>
      </c>
      <c r="B2092" s="41" t="s">
        <v>3732</v>
      </c>
      <c r="C2092" s="41">
        <v>0</v>
      </c>
      <c r="D2092" s="41">
        <v>0</v>
      </c>
      <c r="E2092" s="41">
        <v>0</v>
      </c>
      <c r="F2092" s="41">
        <v>0</v>
      </c>
      <c r="G2092" s="48">
        <v>44007</v>
      </c>
    </row>
    <row r="2093" spans="1:7" x14ac:dyDescent="0.25">
      <c r="A2093" s="48">
        <v>440074620</v>
      </c>
      <c r="B2093" s="41" t="s">
        <v>3733</v>
      </c>
      <c r="C2093" s="41">
        <v>0</v>
      </c>
      <c r="D2093" s="41">
        <v>0</v>
      </c>
      <c r="E2093" s="41">
        <v>0</v>
      </c>
      <c r="F2093" s="41">
        <v>0</v>
      </c>
      <c r="G2093" s="48">
        <v>44007</v>
      </c>
    </row>
    <row r="2094" spans="1:7" x14ac:dyDescent="0.25">
      <c r="A2094" s="48">
        <v>440074623</v>
      </c>
      <c r="B2094" s="41" t="s">
        <v>3734</v>
      </c>
      <c r="C2094" s="41">
        <v>0</v>
      </c>
      <c r="D2094" s="41">
        <v>0</v>
      </c>
      <c r="E2094" s="41">
        <v>0</v>
      </c>
      <c r="F2094" s="41">
        <v>0</v>
      </c>
      <c r="G2094" s="48">
        <v>44007</v>
      </c>
    </row>
    <row r="2095" spans="1:7" x14ac:dyDescent="0.25">
      <c r="A2095" s="48">
        <v>440076010</v>
      </c>
      <c r="B2095" s="41" t="s">
        <v>3735</v>
      </c>
      <c r="C2095" s="41">
        <v>0</v>
      </c>
      <c r="D2095" s="41">
        <v>0</v>
      </c>
      <c r="E2095" s="41">
        <v>0</v>
      </c>
      <c r="F2095" s="41">
        <v>0</v>
      </c>
      <c r="G2095" s="48">
        <v>44007</v>
      </c>
    </row>
    <row r="2096" spans="1:7" x14ac:dyDescent="0.25">
      <c r="A2096" s="48">
        <v>440079200</v>
      </c>
      <c r="B2096" s="41" t="s">
        <v>3736</v>
      </c>
      <c r="C2096" s="41">
        <v>0</v>
      </c>
      <c r="D2096" s="41">
        <v>0</v>
      </c>
      <c r="E2096" s="41">
        <v>0</v>
      </c>
      <c r="F2096" s="41">
        <v>0</v>
      </c>
      <c r="G2096" s="48">
        <v>44007</v>
      </c>
    </row>
    <row r="2097" spans="1:7" x14ac:dyDescent="0.25">
      <c r="A2097" s="48">
        <v>440079359</v>
      </c>
      <c r="B2097" s="41" t="s">
        <v>3737</v>
      </c>
      <c r="C2097" s="41">
        <v>0</v>
      </c>
      <c r="D2097" s="41">
        <v>0</v>
      </c>
      <c r="E2097" s="41">
        <v>0</v>
      </c>
      <c r="F2097" s="41">
        <v>0</v>
      </c>
      <c r="G2097" s="48">
        <v>44007</v>
      </c>
    </row>
    <row r="2098" spans="1:7" x14ac:dyDescent="0.25">
      <c r="A2098" s="48">
        <v>440079800</v>
      </c>
      <c r="B2098" s="41" t="s">
        <v>3738</v>
      </c>
      <c r="C2098" s="41">
        <v>0</v>
      </c>
      <c r="D2098" s="41">
        <v>0</v>
      </c>
      <c r="E2098" s="41">
        <v>0</v>
      </c>
      <c r="F2098" s="41">
        <v>0</v>
      </c>
      <c r="G2098" s="48">
        <v>44007</v>
      </c>
    </row>
    <row r="2099" spans="1:7" x14ac:dyDescent="0.25">
      <c r="A2099" s="48">
        <v>440080100</v>
      </c>
      <c r="B2099" s="41" t="s">
        <v>3739</v>
      </c>
      <c r="C2099" s="41">
        <v>0</v>
      </c>
      <c r="D2099" s="41">
        <v>0</v>
      </c>
      <c r="E2099" s="41">
        <v>0</v>
      </c>
      <c r="F2099" s="41">
        <v>0</v>
      </c>
      <c r="G2099" s="48">
        <v>44008</v>
      </c>
    </row>
    <row r="2100" spans="1:7" x14ac:dyDescent="0.25">
      <c r="A2100" s="48">
        <v>440080120</v>
      </c>
      <c r="B2100" s="41" t="s">
        <v>3740</v>
      </c>
      <c r="C2100" s="41">
        <v>0</v>
      </c>
      <c r="D2100" s="41">
        <v>0</v>
      </c>
      <c r="E2100" s="41">
        <v>0</v>
      </c>
      <c r="F2100" s="41">
        <v>0</v>
      </c>
      <c r="G2100" s="48">
        <v>44008</v>
      </c>
    </row>
    <row r="2101" spans="1:7" x14ac:dyDescent="0.25">
      <c r="A2101" s="48">
        <v>440080150</v>
      </c>
      <c r="B2101" s="41" t="s">
        <v>3741</v>
      </c>
      <c r="C2101" s="41">
        <v>0</v>
      </c>
      <c r="D2101" s="41">
        <v>0</v>
      </c>
      <c r="E2101" s="41">
        <v>0</v>
      </c>
      <c r="F2101" s="41">
        <v>0</v>
      </c>
      <c r="G2101" s="48">
        <v>44008</v>
      </c>
    </row>
    <row r="2102" spans="1:7" x14ac:dyDescent="0.25">
      <c r="A2102" s="48">
        <v>440082000</v>
      </c>
      <c r="B2102" s="41" t="s">
        <v>3742</v>
      </c>
      <c r="C2102" s="41">
        <v>0</v>
      </c>
      <c r="D2102" s="41">
        <v>0</v>
      </c>
      <c r="E2102" s="41">
        <v>0</v>
      </c>
      <c r="F2102" s="41">
        <v>0</v>
      </c>
      <c r="G2102" s="48">
        <v>44008</v>
      </c>
    </row>
    <row r="2103" spans="1:7" x14ac:dyDescent="0.25">
      <c r="A2103" s="48">
        <v>440082020</v>
      </c>
      <c r="B2103" s="41" t="s">
        <v>3743</v>
      </c>
      <c r="C2103" s="41">
        <v>0</v>
      </c>
      <c r="D2103" s="41">
        <v>0</v>
      </c>
      <c r="E2103" s="41">
        <v>0</v>
      </c>
      <c r="F2103" s="41">
        <v>0</v>
      </c>
      <c r="G2103" s="48">
        <v>44008</v>
      </c>
    </row>
    <row r="2104" spans="1:7" x14ac:dyDescent="0.25">
      <c r="A2104" s="48">
        <v>440082300</v>
      </c>
      <c r="B2104" s="41" t="s">
        <v>3744</v>
      </c>
      <c r="C2104" s="41">
        <v>0</v>
      </c>
      <c r="D2104" s="41">
        <v>0</v>
      </c>
      <c r="E2104" s="41">
        <v>0</v>
      </c>
      <c r="F2104" s="41">
        <v>0</v>
      </c>
      <c r="G2104" s="48">
        <v>44008</v>
      </c>
    </row>
    <row r="2105" spans="1:7" x14ac:dyDescent="0.25">
      <c r="A2105" s="48">
        <v>440082703</v>
      </c>
      <c r="B2105" s="41" t="s">
        <v>3745</v>
      </c>
      <c r="C2105" s="41">
        <v>0</v>
      </c>
      <c r="D2105" s="41">
        <v>0</v>
      </c>
      <c r="E2105" s="41">
        <v>0</v>
      </c>
      <c r="F2105" s="41">
        <v>0</v>
      </c>
      <c r="G2105" s="48">
        <v>44008</v>
      </c>
    </row>
    <row r="2106" spans="1:7" x14ac:dyDescent="0.25">
      <c r="A2106" s="48">
        <v>440083051</v>
      </c>
      <c r="B2106" s="41" t="s">
        <v>3746</v>
      </c>
      <c r="C2106" s="41">
        <v>0</v>
      </c>
      <c r="D2106" s="41">
        <v>0</v>
      </c>
      <c r="E2106" s="41">
        <v>0</v>
      </c>
      <c r="F2106" s="41">
        <v>0</v>
      </c>
      <c r="G2106" s="48">
        <v>44008</v>
      </c>
    </row>
    <row r="2107" spans="1:7" x14ac:dyDescent="0.25">
      <c r="A2107" s="48">
        <v>440083052</v>
      </c>
      <c r="B2107" s="41" t="s">
        <v>3747</v>
      </c>
      <c r="C2107" s="41">
        <v>0</v>
      </c>
      <c r="D2107" s="41">
        <v>0</v>
      </c>
      <c r="E2107" s="41">
        <v>0</v>
      </c>
      <c r="F2107" s="41">
        <v>0</v>
      </c>
      <c r="G2107" s="48">
        <v>44008</v>
      </c>
    </row>
    <row r="2108" spans="1:7" x14ac:dyDescent="0.25">
      <c r="A2108" s="48">
        <v>440083300</v>
      </c>
      <c r="B2108" s="41" t="s">
        <v>3748</v>
      </c>
      <c r="C2108" s="41">
        <v>0</v>
      </c>
      <c r="D2108" s="41">
        <v>0</v>
      </c>
      <c r="E2108" s="41">
        <v>0</v>
      </c>
      <c r="F2108" s="41">
        <v>0</v>
      </c>
      <c r="G2108" s="48">
        <v>44008</v>
      </c>
    </row>
    <row r="2109" spans="1:7" x14ac:dyDescent="0.25">
      <c r="A2109" s="48">
        <v>440084610</v>
      </c>
      <c r="B2109" s="41" t="s">
        <v>3749</v>
      </c>
      <c r="C2109" s="41">
        <v>0</v>
      </c>
      <c r="D2109" s="41">
        <v>0</v>
      </c>
      <c r="E2109" s="41">
        <v>0</v>
      </c>
      <c r="F2109" s="41">
        <v>0</v>
      </c>
      <c r="G2109" s="48">
        <v>44008</v>
      </c>
    </row>
    <row r="2110" spans="1:7" x14ac:dyDescent="0.25">
      <c r="A2110" s="48">
        <v>440084620</v>
      </c>
      <c r="B2110" s="41" t="s">
        <v>3750</v>
      </c>
      <c r="C2110" s="41">
        <v>0</v>
      </c>
      <c r="D2110" s="41">
        <v>0</v>
      </c>
      <c r="E2110" s="41">
        <v>0</v>
      </c>
      <c r="F2110" s="41">
        <v>0</v>
      </c>
      <c r="G2110" s="48">
        <v>44008</v>
      </c>
    </row>
    <row r="2111" spans="1:7" x14ac:dyDescent="0.25">
      <c r="A2111" s="48">
        <v>440089050</v>
      </c>
      <c r="B2111" s="41" t="s">
        <v>3751</v>
      </c>
      <c r="C2111" s="41">
        <v>0</v>
      </c>
      <c r="D2111" s="41">
        <v>0</v>
      </c>
      <c r="E2111" s="41">
        <v>0</v>
      </c>
      <c r="F2111" s="41">
        <v>0</v>
      </c>
      <c r="G2111" s="48">
        <v>44008</v>
      </c>
    </row>
    <row r="2112" spans="1:7" x14ac:dyDescent="0.25">
      <c r="A2112" s="48">
        <v>440089800</v>
      </c>
      <c r="B2112" s="41" t="s">
        <v>3752</v>
      </c>
      <c r="C2112" s="41">
        <v>0</v>
      </c>
      <c r="D2112" s="41">
        <v>0</v>
      </c>
      <c r="E2112" s="41">
        <v>0</v>
      </c>
      <c r="F2112" s="41">
        <v>0</v>
      </c>
      <c r="G2112" s="48">
        <v>44008</v>
      </c>
    </row>
    <row r="2113" spans="1:7" x14ac:dyDescent="0.25">
      <c r="A2113" s="48">
        <v>440090100</v>
      </c>
      <c r="B2113" s="41" t="s">
        <v>3753</v>
      </c>
      <c r="C2113" s="41">
        <v>0</v>
      </c>
      <c r="D2113" s="41">
        <v>0</v>
      </c>
      <c r="E2113" s="41">
        <v>0</v>
      </c>
      <c r="F2113" s="41">
        <v>0</v>
      </c>
      <c r="G2113" s="48">
        <v>44009</v>
      </c>
    </row>
    <row r="2114" spans="1:7" x14ac:dyDescent="0.25">
      <c r="A2114" s="48">
        <v>440090101</v>
      </c>
      <c r="B2114" s="41" t="s">
        <v>3754</v>
      </c>
      <c r="C2114" s="41">
        <v>0</v>
      </c>
      <c r="D2114" s="41">
        <v>0</v>
      </c>
      <c r="E2114" s="41">
        <v>0</v>
      </c>
      <c r="F2114" s="41">
        <v>0</v>
      </c>
      <c r="G2114" s="48">
        <v>44009</v>
      </c>
    </row>
    <row r="2115" spans="1:7" x14ac:dyDescent="0.25">
      <c r="A2115" s="48">
        <v>440090120</v>
      </c>
      <c r="B2115" s="41" t="s">
        <v>3755</v>
      </c>
      <c r="C2115" s="41">
        <v>0</v>
      </c>
      <c r="D2115" s="41">
        <v>0</v>
      </c>
      <c r="E2115" s="41">
        <v>0</v>
      </c>
      <c r="F2115" s="41">
        <v>0</v>
      </c>
      <c r="G2115" s="48">
        <v>44009</v>
      </c>
    </row>
    <row r="2116" spans="1:7" x14ac:dyDescent="0.25">
      <c r="A2116" s="48">
        <v>440090150</v>
      </c>
      <c r="B2116" s="41" t="s">
        <v>3756</v>
      </c>
      <c r="C2116" s="41">
        <v>0</v>
      </c>
      <c r="D2116" s="41">
        <v>0</v>
      </c>
      <c r="E2116" s="41">
        <v>0</v>
      </c>
      <c r="F2116" s="41">
        <v>0</v>
      </c>
      <c r="G2116" s="48">
        <v>44009</v>
      </c>
    </row>
    <row r="2117" spans="1:7" x14ac:dyDescent="0.25">
      <c r="A2117" s="48">
        <v>440090985</v>
      </c>
      <c r="B2117" s="41" t="s">
        <v>3757</v>
      </c>
      <c r="C2117" s="41">
        <v>0</v>
      </c>
      <c r="D2117" s="41">
        <v>0</v>
      </c>
      <c r="E2117" s="41">
        <v>0</v>
      </c>
      <c r="F2117" s="41">
        <v>0</v>
      </c>
      <c r="G2117" s="48">
        <v>44009</v>
      </c>
    </row>
    <row r="2118" spans="1:7" x14ac:dyDescent="0.25">
      <c r="A2118" s="48">
        <v>440092020</v>
      </c>
      <c r="B2118" s="41" t="s">
        <v>3758</v>
      </c>
      <c r="C2118" s="41">
        <v>0</v>
      </c>
      <c r="D2118" s="41">
        <v>0</v>
      </c>
      <c r="E2118" s="41">
        <v>0</v>
      </c>
      <c r="F2118" s="41">
        <v>0</v>
      </c>
      <c r="G2118" s="48">
        <v>44009</v>
      </c>
    </row>
    <row r="2119" spans="1:7" x14ac:dyDescent="0.25">
      <c r="A2119" s="48">
        <v>440092300</v>
      </c>
      <c r="B2119" s="41" t="s">
        <v>3759</v>
      </c>
      <c r="C2119" s="41">
        <v>0</v>
      </c>
      <c r="D2119" s="41">
        <v>0</v>
      </c>
      <c r="E2119" s="41">
        <v>0</v>
      </c>
      <c r="F2119" s="41">
        <v>0</v>
      </c>
      <c r="G2119" s="48">
        <v>44009</v>
      </c>
    </row>
    <row r="2120" spans="1:7" x14ac:dyDescent="0.25">
      <c r="A2120" s="48">
        <v>440092415</v>
      </c>
      <c r="B2120" s="41" t="s">
        <v>3760</v>
      </c>
      <c r="C2120" s="41">
        <v>0</v>
      </c>
      <c r="D2120" s="41">
        <v>0</v>
      </c>
      <c r="E2120" s="41">
        <v>0</v>
      </c>
      <c r="F2120" s="41">
        <v>0</v>
      </c>
      <c r="G2120" s="48">
        <v>44009</v>
      </c>
    </row>
    <row r="2121" spans="1:7" x14ac:dyDescent="0.25">
      <c r="A2121" s="48">
        <v>440092442</v>
      </c>
      <c r="B2121" s="41" t="s">
        <v>3761</v>
      </c>
      <c r="C2121" s="41">
        <v>0</v>
      </c>
      <c r="D2121" s="41">
        <v>0</v>
      </c>
      <c r="E2121" s="41">
        <v>0</v>
      </c>
      <c r="F2121" s="41">
        <v>0</v>
      </c>
      <c r="G2121" s="48">
        <v>44009</v>
      </c>
    </row>
    <row r="2122" spans="1:7" x14ac:dyDescent="0.25">
      <c r="A2122" s="48">
        <v>440092510</v>
      </c>
      <c r="B2122" s="41" t="s">
        <v>3762</v>
      </c>
      <c r="C2122" s="41">
        <v>0</v>
      </c>
      <c r="D2122" s="41">
        <v>0</v>
      </c>
      <c r="E2122" s="41">
        <v>0</v>
      </c>
      <c r="F2122" s="41">
        <v>0</v>
      </c>
      <c r="G2122" s="48">
        <v>44009</v>
      </c>
    </row>
    <row r="2123" spans="1:7" x14ac:dyDescent="0.25">
      <c r="A2123" s="48">
        <v>440092703</v>
      </c>
      <c r="B2123" s="41" t="s">
        <v>3763</v>
      </c>
      <c r="C2123" s="41">
        <v>0</v>
      </c>
      <c r="D2123" s="41">
        <v>0</v>
      </c>
      <c r="E2123" s="41">
        <v>0</v>
      </c>
      <c r="F2123" s="41">
        <v>0</v>
      </c>
      <c r="G2123" s="48">
        <v>44009</v>
      </c>
    </row>
    <row r="2124" spans="1:7" x14ac:dyDescent="0.25">
      <c r="A2124" s="48">
        <v>440092706</v>
      </c>
      <c r="B2124" s="41" t="s">
        <v>3764</v>
      </c>
      <c r="C2124" s="41">
        <v>0</v>
      </c>
      <c r="D2124" s="41">
        <v>0</v>
      </c>
      <c r="E2124" s="41">
        <v>0</v>
      </c>
      <c r="F2124" s="41">
        <v>0</v>
      </c>
      <c r="G2124" s="48">
        <v>44009</v>
      </c>
    </row>
    <row r="2125" spans="1:7" x14ac:dyDescent="0.25">
      <c r="A2125" s="48">
        <v>440093038</v>
      </c>
      <c r="B2125" s="41" t="s">
        <v>3765</v>
      </c>
      <c r="C2125" s="41">
        <v>0</v>
      </c>
      <c r="D2125" s="41">
        <v>0</v>
      </c>
      <c r="E2125" s="41">
        <v>0</v>
      </c>
      <c r="F2125" s="41">
        <v>0</v>
      </c>
      <c r="G2125" s="48">
        <v>44009</v>
      </c>
    </row>
    <row r="2126" spans="1:7" x14ac:dyDescent="0.25">
      <c r="A2126" s="48">
        <v>440093051</v>
      </c>
      <c r="B2126" s="41" t="s">
        <v>3766</v>
      </c>
      <c r="C2126" s="41">
        <v>0</v>
      </c>
      <c r="D2126" s="41">
        <v>0</v>
      </c>
      <c r="E2126" s="41">
        <v>0</v>
      </c>
      <c r="F2126" s="41">
        <v>0</v>
      </c>
      <c r="G2126" s="48">
        <v>44009</v>
      </c>
    </row>
    <row r="2127" spans="1:7" x14ac:dyDescent="0.25">
      <c r="A2127" s="48">
        <v>440093052</v>
      </c>
      <c r="B2127" s="41" t="s">
        <v>3767</v>
      </c>
      <c r="C2127" s="41">
        <v>0</v>
      </c>
      <c r="D2127" s="41">
        <v>0</v>
      </c>
      <c r="E2127" s="41">
        <v>0</v>
      </c>
      <c r="F2127" s="41">
        <v>0</v>
      </c>
      <c r="G2127" s="48">
        <v>44009</v>
      </c>
    </row>
    <row r="2128" spans="1:7" x14ac:dyDescent="0.25">
      <c r="A2128" s="48">
        <v>440093053</v>
      </c>
      <c r="B2128" s="41" t="s">
        <v>3768</v>
      </c>
      <c r="C2128" s="41">
        <v>0</v>
      </c>
      <c r="D2128" s="41">
        <v>0</v>
      </c>
      <c r="E2128" s="41">
        <v>0</v>
      </c>
      <c r="F2128" s="41">
        <v>0</v>
      </c>
      <c r="G2128" s="48">
        <v>44009</v>
      </c>
    </row>
    <row r="2129" spans="1:7" x14ac:dyDescent="0.25">
      <c r="A2129" s="48">
        <v>440093300</v>
      </c>
      <c r="B2129" s="41" t="s">
        <v>3769</v>
      </c>
      <c r="C2129" s="41">
        <v>0</v>
      </c>
      <c r="D2129" s="41">
        <v>0</v>
      </c>
      <c r="E2129" s="41">
        <v>0</v>
      </c>
      <c r="F2129" s="41">
        <v>0</v>
      </c>
      <c r="G2129" s="48">
        <v>44009</v>
      </c>
    </row>
    <row r="2130" spans="1:7" x14ac:dyDescent="0.25">
      <c r="A2130" s="48">
        <v>440094610</v>
      </c>
      <c r="B2130" s="41" t="s">
        <v>3770</v>
      </c>
      <c r="C2130" s="41">
        <v>0</v>
      </c>
      <c r="D2130" s="41">
        <v>0</v>
      </c>
      <c r="E2130" s="41">
        <v>0</v>
      </c>
      <c r="F2130" s="41">
        <v>0</v>
      </c>
      <c r="G2130" s="48">
        <v>44009</v>
      </c>
    </row>
    <row r="2131" spans="1:7" x14ac:dyDescent="0.25">
      <c r="A2131" s="48">
        <v>440094620</v>
      </c>
      <c r="B2131" s="41" t="s">
        <v>3771</v>
      </c>
      <c r="C2131" s="41">
        <v>0</v>
      </c>
      <c r="D2131" s="41">
        <v>0</v>
      </c>
      <c r="E2131" s="41">
        <v>0</v>
      </c>
      <c r="F2131" s="41">
        <v>0</v>
      </c>
      <c r="G2131" s="48">
        <v>44009</v>
      </c>
    </row>
    <row r="2132" spans="1:7" x14ac:dyDescent="0.25">
      <c r="A2132" s="48">
        <v>440099200</v>
      </c>
      <c r="B2132" s="41" t="s">
        <v>3772</v>
      </c>
      <c r="C2132" s="41">
        <v>0</v>
      </c>
      <c r="D2132" s="41">
        <v>0</v>
      </c>
      <c r="E2132" s="41">
        <v>0</v>
      </c>
      <c r="F2132" s="41">
        <v>0</v>
      </c>
      <c r="G2132" s="48">
        <v>44009</v>
      </c>
    </row>
    <row r="2133" spans="1:7" x14ac:dyDescent="0.25">
      <c r="A2133" s="48">
        <v>440099800</v>
      </c>
      <c r="B2133" s="41" t="s">
        <v>3773</v>
      </c>
      <c r="C2133" s="41">
        <v>0</v>
      </c>
      <c r="D2133" s="41">
        <v>0</v>
      </c>
      <c r="E2133" s="41">
        <v>0</v>
      </c>
      <c r="F2133" s="41">
        <v>0</v>
      </c>
      <c r="G2133" s="48">
        <v>44009</v>
      </c>
    </row>
    <row r="2134" spans="1:7" x14ac:dyDescent="0.25">
      <c r="A2134" s="48">
        <v>440100100</v>
      </c>
      <c r="B2134" s="41" t="s">
        <v>3774</v>
      </c>
      <c r="C2134" s="41">
        <v>0</v>
      </c>
      <c r="D2134" s="41">
        <v>0</v>
      </c>
      <c r="E2134" s="41">
        <v>0</v>
      </c>
      <c r="F2134" s="41">
        <v>0</v>
      </c>
      <c r="G2134" s="48">
        <v>44010</v>
      </c>
    </row>
    <row r="2135" spans="1:7" x14ac:dyDescent="0.25">
      <c r="A2135" s="48">
        <v>440100101</v>
      </c>
      <c r="B2135" s="41" t="s">
        <v>3775</v>
      </c>
      <c r="C2135" s="41">
        <v>0</v>
      </c>
      <c r="D2135" s="41">
        <v>0</v>
      </c>
      <c r="E2135" s="41">
        <v>0</v>
      </c>
      <c r="F2135" s="41">
        <v>0</v>
      </c>
      <c r="G2135" s="48">
        <v>44010</v>
      </c>
    </row>
    <row r="2136" spans="1:7" x14ac:dyDescent="0.25">
      <c r="A2136" s="48">
        <v>440100120</v>
      </c>
      <c r="B2136" s="41" t="s">
        <v>3776</v>
      </c>
      <c r="C2136" s="41">
        <v>0</v>
      </c>
      <c r="D2136" s="41">
        <v>0</v>
      </c>
      <c r="E2136" s="41">
        <v>0</v>
      </c>
      <c r="F2136" s="41">
        <v>0</v>
      </c>
      <c r="G2136" s="48">
        <v>44010</v>
      </c>
    </row>
    <row r="2137" spans="1:7" x14ac:dyDescent="0.25">
      <c r="A2137" s="48">
        <v>440100150</v>
      </c>
      <c r="B2137" s="41" t="s">
        <v>3777</v>
      </c>
      <c r="C2137" s="41">
        <v>0</v>
      </c>
      <c r="D2137" s="41">
        <v>0</v>
      </c>
      <c r="E2137" s="41">
        <v>0</v>
      </c>
      <c r="F2137" s="41">
        <v>0</v>
      </c>
      <c r="G2137" s="48">
        <v>44010</v>
      </c>
    </row>
    <row r="2138" spans="1:7" x14ac:dyDescent="0.25">
      <c r="A2138" s="48">
        <v>440100930</v>
      </c>
      <c r="B2138" s="41" t="s">
        <v>3778</v>
      </c>
      <c r="C2138" s="41">
        <v>0</v>
      </c>
      <c r="D2138" s="41">
        <v>0</v>
      </c>
      <c r="E2138" s="41">
        <v>0</v>
      </c>
      <c r="F2138" s="41">
        <v>0</v>
      </c>
      <c r="G2138" s="48">
        <v>44010</v>
      </c>
    </row>
    <row r="2139" spans="1:7" x14ac:dyDescent="0.25">
      <c r="A2139" s="48">
        <v>440100985</v>
      </c>
      <c r="B2139" s="41" t="s">
        <v>3779</v>
      </c>
      <c r="C2139" s="41">
        <v>0</v>
      </c>
      <c r="D2139" s="41">
        <v>0</v>
      </c>
      <c r="E2139" s="41">
        <v>0</v>
      </c>
      <c r="F2139" s="41">
        <v>0</v>
      </c>
      <c r="G2139" s="48">
        <v>44010</v>
      </c>
    </row>
    <row r="2140" spans="1:7" x14ac:dyDescent="0.25">
      <c r="A2140" s="48">
        <v>440102020</v>
      </c>
      <c r="B2140" s="41" t="s">
        <v>3780</v>
      </c>
      <c r="C2140" s="41">
        <v>0</v>
      </c>
      <c r="D2140" s="41">
        <v>0</v>
      </c>
      <c r="E2140" s="41">
        <v>0</v>
      </c>
      <c r="F2140" s="41">
        <v>0</v>
      </c>
      <c r="G2140" s="48">
        <v>44010</v>
      </c>
    </row>
    <row r="2141" spans="1:7" x14ac:dyDescent="0.25">
      <c r="A2141" s="48">
        <v>440102510</v>
      </c>
      <c r="B2141" s="41" t="s">
        <v>3781</v>
      </c>
      <c r="C2141" s="41">
        <v>0</v>
      </c>
      <c r="D2141" s="41">
        <v>0</v>
      </c>
      <c r="E2141" s="41">
        <v>0</v>
      </c>
      <c r="F2141" s="41">
        <v>0</v>
      </c>
      <c r="G2141" s="48">
        <v>44010</v>
      </c>
    </row>
    <row r="2142" spans="1:7" x14ac:dyDescent="0.25">
      <c r="A2142" s="48">
        <v>440103300</v>
      </c>
      <c r="B2142" s="41" t="s">
        <v>3782</v>
      </c>
      <c r="C2142" s="41">
        <v>0</v>
      </c>
      <c r="D2142" s="41">
        <v>0</v>
      </c>
      <c r="E2142" s="41">
        <v>0</v>
      </c>
      <c r="F2142" s="41">
        <v>0</v>
      </c>
      <c r="G2142" s="48">
        <v>44010</v>
      </c>
    </row>
    <row r="2143" spans="1:7" x14ac:dyDescent="0.25">
      <c r="A2143" s="48">
        <v>440104610</v>
      </c>
      <c r="B2143" s="41" t="s">
        <v>3783</v>
      </c>
      <c r="C2143" s="41">
        <v>0</v>
      </c>
      <c r="D2143" s="41">
        <v>0</v>
      </c>
      <c r="E2143" s="41">
        <v>0</v>
      </c>
      <c r="F2143" s="41">
        <v>0</v>
      </c>
      <c r="G2143" s="48">
        <v>44010</v>
      </c>
    </row>
    <row r="2144" spans="1:7" x14ac:dyDescent="0.25">
      <c r="A2144" s="48">
        <v>440104620</v>
      </c>
      <c r="B2144" s="41" t="s">
        <v>3784</v>
      </c>
      <c r="C2144" s="41">
        <v>0</v>
      </c>
      <c r="D2144" s="41">
        <v>0</v>
      </c>
      <c r="E2144" s="41">
        <v>0</v>
      </c>
      <c r="F2144" s="41">
        <v>0</v>
      </c>
      <c r="G2144" s="48">
        <v>44010</v>
      </c>
    </row>
    <row r="2145" spans="1:7" x14ac:dyDescent="0.25">
      <c r="A2145" s="48">
        <v>440106010</v>
      </c>
      <c r="B2145" s="41" t="s">
        <v>3785</v>
      </c>
      <c r="C2145" s="41">
        <v>0</v>
      </c>
      <c r="D2145" s="41">
        <v>0</v>
      </c>
      <c r="E2145" s="41">
        <v>0</v>
      </c>
      <c r="F2145" s="41">
        <v>0</v>
      </c>
      <c r="G2145" s="48">
        <v>44010</v>
      </c>
    </row>
    <row r="2146" spans="1:7" x14ac:dyDescent="0.25">
      <c r="A2146" s="48">
        <v>440109800</v>
      </c>
      <c r="B2146" s="41" t="s">
        <v>3786</v>
      </c>
      <c r="C2146" s="41">
        <v>0</v>
      </c>
      <c r="D2146" s="41">
        <v>0</v>
      </c>
      <c r="E2146" s="41">
        <v>0</v>
      </c>
      <c r="F2146" s="41">
        <v>0</v>
      </c>
      <c r="G2146" s="48">
        <v>44010</v>
      </c>
    </row>
    <row r="2147" spans="1:7" x14ac:dyDescent="0.25">
      <c r="A2147" s="48">
        <v>499010100</v>
      </c>
      <c r="B2147" s="41" t="s">
        <v>3787</v>
      </c>
      <c r="C2147" s="41">
        <v>15096.59</v>
      </c>
      <c r="D2147" s="41">
        <v>62700</v>
      </c>
      <c r="E2147" s="41">
        <v>62700</v>
      </c>
      <c r="F2147" s="41">
        <v>-47603.41</v>
      </c>
      <c r="G2147" s="48">
        <v>49901</v>
      </c>
    </row>
    <row r="2148" spans="1:7" x14ac:dyDescent="0.25">
      <c r="A2148" s="48">
        <v>499010101</v>
      </c>
      <c r="B2148" s="41" t="s">
        <v>3788</v>
      </c>
      <c r="C2148" s="41">
        <v>0</v>
      </c>
      <c r="D2148" s="41">
        <v>0</v>
      </c>
      <c r="E2148" s="41">
        <v>0</v>
      </c>
      <c r="F2148" s="41">
        <v>0</v>
      </c>
      <c r="G2148" s="48">
        <v>49901</v>
      </c>
    </row>
    <row r="2149" spans="1:7" x14ac:dyDescent="0.25">
      <c r="A2149" s="48">
        <v>499010102</v>
      </c>
      <c r="B2149" s="41" t="s">
        <v>3789</v>
      </c>
      <c r="C2149" s="41">
        <v>0</v>
      </c>
      <c r="D2149" s="41">
        <v>0</v>
      </c>
      <c r="E2149" s="41">
        <v>0</v>
      </c>
      <c r="F2149" s="41">
        <v>0</v>
      </c>
      <c r="G2149" s="48">
        <v>49901</v>
      </c>
    </row>
    <row r="2150" spans="1:7" x14ac:dyDescent="0.25">
      <c r="A2150" s="48">
        <v>499010103</v>
      </c>
      <c r="B2150" s="41" t="s">
        <v>3790</v>
      </c>
      <c r="C2150" s="41">
        <v>0</v>
      </c>
      <c r="D2150" s="41">
        <v>0</v>
      </c>
      <c r="E2150" s="41">
        <v>0</v>
      </c>
      <c r="F2150" s="41">
        <v>0</v>
      </c>
      <c r="G2150" s="48">
        <v>49901</v>
      </c>
    </row>
    <row r="2151" spans="1:7" x14ac:dyDescent="0.25">
      <c r="A2151" s="48">
        <v>499010120</v>
      </c>
      <c r="B2151" s="41" t="s">
        <v>3791</v>
      </c>
      <c r="C2151" s="41">
        <v>0</v>
      </c>
      <c r="D2151" s="41">
        <v>0</v>
      </c>
      <c r="E2151" s="41">
        <v>0</v>
      </c>
      <c r="F2151" s="41">
        <v>0</v>
      </c>
      <c r="G2151" s="48">
        <v>49901</v>
      </c>
    </row>
    <row r="2152" spans="1:7" x14ac:dyDescent="0.25">
      <c r="A2152" s="48">
        <v>499010150</v>
      </c>
      <c r="B2152" s="41" t="s">
        <v>3792</v>
      </c>
      <c r="C2152" s="41">
        <v>1793.17</v>
      </c>
      <c r="D2152" s="41">
        <v>0</v>
      </c>
      <c r="E2152" s="41">
        <v>0</v>
      </c>
      <c r="F2152" s="41">
        <v>1793.17</v>
      </c>
      <c r="G2152" s="48">
        <v>49901</v>
      </c>
    </row>
    <row r="2153" spans="1:7" x14ac:dyDescent="0.25">
      <c r="A2153" s="48">
        <v>499010200</v>
      </c>
      <c r="B2153" s="41" t="s">
        <v>3793</v>
      </c>
      <c r="C2153" s="41">
        <v>0</v>
      </c>
      <c r="D2153" s="41">
        <v>0</v>
      </c>
      <c r="E2153" s="41">
        <v>0</v>
      </c>
      <c r="F2153" s="41">
        <v>0</v>
      </c>
      <c r="G2153" s="48">
        <v>49901</v>
      </c>
    </row>
    <row r="2154" spans="1:7" x14ac:dyDescent="0.25">
      <c r="A2154" s="48">
        <v>499010800</v>
      </c>
      <c r="B2154" s="41" t="s">
        <v>3794</v>
      </c>
      <c r="C2154" s="41">
        <v>-300</v>
      </c>
      <c r="D2154" s="41">
        <v>0</v>
      </c>
      <c r="E2154" s="41">
        <v>0</v>
      </c>
      <c r="F2154" s="41">
        <v>-300</v>
      </c>
      <c r="G2154" s="48">
        <v>49901</v>
      </c>
    </row>
    <row r="2155" spans="1:7" x14ac:dyDescent="0.25">
      <c r="A2155" s="48">
        <v>499010930</v>
      </c>
      <c r="B2155" s="41" t="s">
        <v>3795</v>
      </c>
      <c r="C2155" s="41">
        <v>728.5</v>
      </c>
      <c r="D2155" s="41">
        <v>1000</v>
      </c>
      <c r="E2155" s="41">
        <v>1000</v>
      </c>
      <c r="F2155" s="41">
        <v>-271.5</v>
      </c>
      <c r="G2155" s="48">
        <v>49901</v>
      </c>
    </row>
    <row r="2156" spans="1:7" x14ac:dyDescent="0.25">
      <c r="A2156" s="48">
        <v>499010975</v>
      </c>
      <c r="B2156" s="41" t="s">
        <v>3796</v>
      </c>
      <c r="C2156" s="41">
        <v>0</v>
      </c>
      <c r="D2156" s="41">
        <v>400</v>
      </c>
      <c r="E2156" s="41">
        <v>400</v>
      </c>
      <c r="F2156" s="41">
        <v>-400</v>
      </c>
      <c r="G2156" s="48">
        <v>49901</v>
      </c>
    </row>
    <row r="2157" spans="1:7" x14ac:dyDescent="0.25">
      <c r="A2157" s="48">
        <v>499012000</v>
      </c>
      <c r="B2157" s="41" t="s">
        <v>3797</v>
      </c>
      <c r="C2157" s="41">
        <v>0</v>
      </c>
      <c r="D2157" s="41">
        <v>100</v>
      </c>
      <c r="E2157" s="41">
        <v>100</v>
      </c>
      <c r="F2157" s="41">
        <v>-100</v>
      </c>
      <c r="G2157" s="48">
        <v>49901</v>
      </c>
    </row>
    <row r="2158" spans="1:7" x14ac:dyDescent="0.25">
      <c r="A2158" s="48">
        <v>499012003</v>
      </c>
      <c r="B2158" s="41" t="s">
        <v>3798</v>
      </c>
      <c r="C2158" s="41">
        <v>0</v>
      </c>
      <c r="D2158" s="41">
        <v>0</v>
      </c>
      <c r="E2158" s="41">
        <v>0</v>
      </c>
      <c r="F2158" s="41">
        <v>0</v>
      </c>
      <c r="G2158" s="48">
        <v>49901</v>
      </c>
    </row>
    <row r="2159" spans="1:7" x14ac:dyDescent="0.25">
      <c r="A2159" s="48">
        <v>499012004</v>
      </c>
      <c r="B2159" s="41" t="s">
        <v>3799</v>
      </c>
      <c r="C2159" s="41">
        <v>0</v>
      </c>
      <c r="D2159" s="41">
        <v>5000</v>
      </c>
      <c r="E2159" s="41">
        <v>5000</v>
      </c>
      <c r="F2159" s="41">
        <v>-5000</v>
      </c>
      <c r="G2159" s="48">
        <v>49901</v>
      </c>
    </row>
    <row r="2160" spans="1:7" x14ac:dyDescent="0.25">
      <c r="A2160" s="48">
        <v>499012022</v>
      </c>
      <c r="B2160" s="41" t="s">
        <v>3800</v>
      </c>
      <c r="C2160" s="41">
        <v>0</v>
      </c>
      <c r="D2160" s="41">
        <v>300</v>
      </c>
      <c r="E2160" s="41">
        <v>300</v>
      </c>
      <c r="F2160" s="41">
        <v>-300</v>
      </c>
      <c r="G2160" s="48">
        <v>49901</v>
      </c>
    </row>
    <row r="2161" spans="1:7" x14ac:dyDescent="0.25">
      <c r="A2161" s="48">
        <v>499012422</v>
      </c>
      <c r="B2161" s="41" t="s">
        <v>3801</v>
      </c>
      <c r="C2161" s="41">
        <v>0</v>
      </c>
      <c r="D2161" s="41">
        <v>0</v>
      </c>
      <c r="E2161" s="41">
        <v>0</v>
      </c>
      <c r="F2161" s="41">
        <v>0</v>
      </c>
      <c r="G2161" s="48">
        <v>49901</v>
      </c>
    </row>
    <row r="2162" spans="1:7" x14ac:dyDescent="0.25">
      <c r="A2162" s="48">
        <v>499012456</v>
      </c>
      <c r="B2162" s="41" t="s">
        <v>3802</v>
      </c>
      <c r="C2162" s="41">
        <v>0</v>
      </c>
      <c r="D2162" s="41">
        <v>0</v>
      </c>
      <c r="E2162" s="41">
        <v>0</v>
      </c>
      <c r="F2162" s="41">
        <v>0</v>
      </c>
      <c r="G2162" s="48">
        <v>49901</v>
      </c>
    </row>
    <row r="2163" spans="1:7" x14ac:dyDescent="0.25">
      <c r="A2163" s="48">
        <v>499012500</v>
      </c>
      <c r="B2163" s="41" t="s">
        <v>3803</v>
      </c>
      <c r="C2163" s="41">
        <v>0</v>
      </c>
      <c r="D2163" s="41">
        <v>0</v>
      </c>
      <c r="E2163" s="41">
        <v>0</v>
      </c>
      <c r="F2163" s="41">
        <v>0</v>
      </c>
      <c r="G2163" s="48">
        <v>49901</v>
      </c>
    </row>
    <row r="2164" spans="1:7" x14ac:dyDescent="0.25">
      <c r="A2164" s="48">
        <v>499012510</v>
      </c>
      <c r="B2164" s="41" t="s">
        <v>3804</v>
      </c>
      <c r="C2164" s="41">
        <v>0</v>
      </c>
      <c r="D2164" s="41">
        <v>0</v>
      </c>
      <c r="E2164" s="41">
        <v>0</v>
      </c>
      <c r="F2164" s="41">
        <v>0</v>
      </c>
      <c r="G2164" s="48">
        <v>49901</v>
      </c>
    </row>
    <row r="2165" spans="1:7" x14ac:dyDescent="0.25">
      <c r="A2165" s="48">
        <v>499012520</v>
      </c>
      <c r="B2165" s="41" t="s">
        <v>3805</v>
      </c>
      <c r="C2165" s="41">
        <v>0</v>
      </c>
      <c r="D2165" s="41">
        <v>0</v>
      </c>
      <c r="E2165" s="41">
        <v>0</v>
      </c>
      <c r="F2165" s="41">
        <v>0</v>
      </c>
      <c r="G2165" s="48">
        <v>49901</v>
      </c>
    </row>
    <row r="2166" spans="1:7" x14ac:dyDescent="0.25">
      <c r="A2166" s="48">
        <v>499012706</v>
      </c>
      <c r="B2166" s="41" t="s">
        <v>3806</v>
      </c>
      <c r="C2166" s="41">
        <v>0</v>
      </c>
      <c r="D2166" s="41">
        <v>0</v>
      </c>
      <c r="E2166" s="41">
        <v>0</v>
      </c>
      <c r="F2166" s="41">
        <v>0</v>
      </c>
      <c r="G2166" s="48">
        <v>49901</v>
      </c>
    </row>
    <row r="2167" spans="1:7" x14ac:dyDescent="0.25">
      <c r="A2167" s="48">
        <v>499012801</v>
      </c>
      <c r="B2167" s="41" t="s">
        <v>3807</v>
      </c>
      <c r="C2167" s="41">
        <v>0</v>
      </c>
      <c r="D2167" s="41">
        <v>0</v>
      </c>
      <c r="E2167" s="41">
        <v>0</v>
      </c>
      <c r="F2167" s="41">
        <v>0</v>
      </c>
      <c r="G2167" s="48">
        <v>49901</v>
      </c>
    </row>
    <row r="2168" spans="1:7" x14ac:dyDescent="0.25">
      <c r="A2168" s="48">
        <v>499014600</v>
      </c>
      <c r="B2168" s="41" t="s">
        <v>3808</v>
      </c>
      <c r="C2168" s="41">
        <v>0</v>
      </c>
      <c r="D2168" s="41">
        <v>0</v>
      </c>
      <c r="E2168" s="41">
        <v>0</v>
      </c>
      <c r="F2168" s="41">
        <v>0</v>
      </c>
      <c r="G2168" s="48">
        <v>49901</v>
      </c>
    </row>
    <row r="2169" spans="1:7" x14ac:dyDescent="0.25">
      <c r="A2169" s="48">
        <v>499014610</v>
      </c>
      <c r="B2169" s="41" t="s">
        <v>3809</v>
      </c>
      <c r="C2169" s="41">
        <v>0</v>
      </c>
      <c r="D2169" s="41">
        <v>0</v>
      </c>
      <c r="E2169" s="41">
        <v>0</v>
      </c>
      <c r="F2169" s="41">
        <v>0</v>
      </c>
      <c r="G2169" s="48">
        <v>49901</v>
      </c>
    </row>
    <row r="2170" spans="1:7" x14ac:dyDescent="0.25">
      <c r="A2170" s="48">
        <v>499014618</v>
      </c>
      <c r="B2170" s="41" t="s">
        <v>3810</v>
      </c>
      <c r="C2170" s="41">
        <v>0</v>
      </c>
      <c r="D2170" s="41">
        <v>0</v>
      </c>
      <c r="E2170" s="41">
        <v>0</v>
      </c>
      <c r="F2170" s="41">
        <v>0</v>
      </c>
      <c r="G2170" s="48">
        <v>49901</v>
      </c>
    </row>
    <row r="2171" spans="1:7" x14ac:dyDescent="0.25">
      <c r="A2171" s="48">
        <v>499014619</v>
      </c>
      <c r="B2171" s="41" t="s">
        <v>3811</v>
      </c>
      <c r="C2171" s="41">
        <v>0</v>
      </c>
      <c r="D2171" s="41">
        <v>0</v>
      </c>
      <c r="E2171" s="41">
        <v>0</v>
      </c>
      <c r="F2171" s="41">
        <v>0</v>
      </c>
      <c r="G2171" s="48">
        <v>49901</v>
      </c>
    </row>
    <row r="2172" spans="1:7" x14ac:dyDescent="0.25">
      <c r="A2172" s="48">
        <v>499014621</v>
      </c>
      <c r="B2172" s="41" t="s">
        <v>3812</v>
      </c>
      <c r="C2172" s="41">
        <v>0</v>
      </c>
      <c r="D2172" s="41">
        <v>0</v>
      </c>
      <c r="E2172" s="41">
        <v>0</v>
      </c>
      <c r="F2172" s="41">
        <v>0</v>
      </c>
      <c r="G2172" s="48">
        <v>49901</v>
      </c>
    </row>
    <row r="2173" spans="1:7" x14ac:dyDescent="0.25">
      <c r="A2173" s="48">
        <v>499016009</v>
      </c>
      <c r="B2173" s="41" t="s">
        <v>3813</v>
      </c>
      <c r="C2173" s="41">
        <v>0</v>
      </c>
      <c r="D2173" s="41">
        <v>0</v>
      </c>
      <c r="E2173" s="41">
        <v>0</v>
      </c>
      <c r="F2173" s="41">
        <v>0</v>
      </c>
      <c r="G2173" s="48">
        <v>49901</v>
      </c>
    </row>
    <row r="2174" spans="1:7" x14ac:dyDescent="0.25">
      <c r="A2174" s="48">
        <v>499016010</v>
      </c>
      <c r="B2174" s="41" t="s">
        <v>3814</v>
      </c>
      <c r="C2174" s="41">
        <v>0</v>
      </c>
      <c r="D2174" s="41">
        <v>0</v>
      </c>
      <c r="E2174" s="41">
        <v>0</v>
      </c>
      <c r="F2174" s="41">
        <v>0</v>
      </c>
      <c r="G2174" s="48">
        <v>49901</v>
      </c>
    </row>
    <row r="2175" spans="1:7" x14ac:dyDescent="0.25">
      <c r="A2175" s="48">
        <v>499019400</v>
      </c>
      <c r="B2175" s="41" t="s">
        <v>3815</v>
      </c>
      <c r="C2175" s="41">
        <v>0</v>
      </c>
      <c r="D2175" s="41">
        <v>0</v>
      </c>
      <c r="E2175" s="41">
        <v>0</v>
      </c>
      <c r="F2175" s="41">
        <v>0</v>
      </c>
      <c r="G2175" s="48">
        <v>49901</v>
      </c>
    </row>
    <row r="2176" spans="1:7" x14ac:dyDescent="0.25">
      <c r="A2176" s="48">
        <v>499019401</v>
      </c>
      <c r="B2176" s="41" t="s">
        <v>3816</v>
      </c>
      <c r="C2176" s="41">
        <v>0</v>
      </c>
      <c r="D2176" s="41">
        <v>0</v>
      </c>
      <c r="E2176" s="41">
        <v>0</v>
      </c>
      <c r="F2176" s="41">
        <v>0</v>
      </c>
      <c r="G2176" s="48">
        <v>49901</v>
      </c>
    </row>
    <row r="2177" spans="1:7" x14ac:dyDescent="0.25">
      <c r="A2177" s="48">
        <v>499019402</v>
      </c>
      <c r="B2177" s="41" t="s">
        <v>3817</v>
      </c>
      <c r="C2177" s="41">
        <v>0</v>
      </c>
      <c r="D2177" s="41">
        <v>0</v>
      </c>
      <c r="E2177" s="41">
        <v>0</v>
      </c>
      <c r="F2177" s="41">
        <v>0</v>
      </c>
      <c r="G2177" s="48">
        <v>49901</v>
      </c>
    </row>
    <row r="2178" spans="1:7" x14ac:dyDescent="0.25">
      <c r="A2178" s="48">
        <v>499019403</v>
      </c>
      <c r="B2178" s="41" t="s">
        <v>3817</v>
      </c>
      <c r="C2178" s="41">
        <v>0</v>
      </c>
      <c r="D2178" s="41">
        <v>0</v>
      </c>
      <c r="E2178" s="41">
        <v>0</v>
      </c>
      <c r="F2178" s="41">
        <v>0</v>
      </c>
      <c r="G2178" s="48">
        <v>49901</v>
      </c>
    </row>
    <row r="2179" spans="1:7" x14ac:dyDescent="0.25">
      <c r="A2179" s="48">
        <v>499019404</v>
      </c>
      <c r="B2179" s="41" t="s">
        <v>3817</v>
      </c>
      <c r="C2179" s="41">
        <v>0</v>
      </c>
      <c r="D2179" s="41">
        <v>0</v>
      </c>
      <c r="E2179" s="41">
        <v>0</v>
      </c>
      <c r="F2179" s="41">
        <v>0</v>
      </c>
      <c r="G2179" s="48">
        <v>49901</v>
      </c>
    </row>
    <row r="2180" spans="1:7" x14ac:dyDescent="0.25">
      <c r="A2180" s="48">
        <v>499019405</v>
      </c>
      <c r="B2180" s="41" t="s">
        <v>3817</v>
      </c>
      <c r="C2180" s="41">
        <v>0</v>
      </c>
      <c r="D2180" s="41">
        <v>0</v>
      </c>
      <c r="E2180" s="41">
        <v>0</v>
      </c>
      <c r="F2180" s="41">
        <v>0</v>
      </c>
      <c r="G2180" s="48">
        <v>49901</v>
      </c>
    </row>
    <row r="2181" spans="1:7" x14ac:dyDescent="0.25">
      <c r="A2181" s="48">
        <v>499019406</v>
      </c>
      <c r="B2181" s="41" t="s">
        <v>3817</v>
      </c>
      <c r="C2181" s="41">
        <v>0</v>
      </c>
      <c r="D2181" s="41">
        <v>0</v>
      </c>
      <c r="E2181" s="41">
        <v>0</v>
      </c>
      <c r="F2181" s="41">
        <v>0</v>
      </c>
      <c r="G2181" s="48">
        <v>49901</v>
      </c>
    </row>
    <row r="2182" spans="1:7" x14ac:dyDescent="0.25">
      <c r="A2182" s="48">
        <v>499019410</v>
      </c>
      <c r="B2182" s="41" t="s">
        <v>3818</v>
      </c>
      <c r="C2182" s="41">
        <v>0</v>
      </c>
      <c r="D2182" s="41">
        <v>0</v>
      </c>
      <c r="E2182" s="41">
        <v>0</v>
      </c>
      <c r="F2182" s="41">
        <v>0</v>
      </c>
      <c r="G2182" s="48">
        <v>49901</v>
      </c>
    </row>
    <row r="2183" spans="1:7" x14ac:dyDescent="0.25">
      <c r="A2183" s="48">
        <v>499019411</v>
      </c>
      <c r="B2183" s="41" t="s">
        <v>3819</v>
      </c>
      <c r="C2183" s="41">
        <v>0</v>
      </c>
      <c r="D2183" s="41">
        <v>0</v>
      </c>
      <c r="E2183" s="41">
        <v>0</v>
      </c>
      <c r="F2183" s="41">
        <v>0</v>
      </c>
      <c r="G2183" s="48">
        <v>49901</v>
      </c>
    </row>
    <row r="2184" spans="1:7" x14ac:dyDescent="0.25">
      <c r="A2184" s="48">
        <v>499019412</v>
      </c>
      <c r="B2184" s="41" t="s">
        <v>3820</v>
      </c>
      <c r="C2184" s="41">
        <v>0</v>
      </c>
      <c r="D2184" s="41">
        <v>0</v>
      </c>
      <c r="E2184" s="41">
        <v>0</v>
      </c>
      <c r="F2184" s="41">
        <v>0</v>
      </c>
      <c r="G2184" s="48">
        <v>49901</v>
      </c>
    </row>
    <row r="2185" spans="1:7" x14ac:dyDescent="0.25">
      <c r="A2185" s="48">
        <v>499019413</v>
      </c>
      <c r="B2185" s="41" t="s">
        <v>3821</v>
      </c>
      <c r="C2185" s="41">
        <v>0</v>
      </c>
      <c r="D2185" s="41">
        <v>0</v>
      </c>
      <c r="E2185" s="41">
        <v>0</v>
      </c>
      <c r="F2185" s="41">
        <v>0</v>
      </c>
      <c r="G2185" s="48">
        <v>49901</v>
      </c>
    </row>
    <row r="2186" spans="1:7" x14ac:dyDescent="0.25">
      <c r="A2186" s="48">
        <v>499019414</v>
      </c>
      <c r="B2186" s="41" t="s">
        <v>3821</v>
      </c>
      <c r="C2186" s="41">
        <v>0</v>
      </c>
      <c r="D2186" s="41">
        <v>0</v>
      </c>
      <c r="E2186" s="41">
        <v>0</v>
      </c>
      <c r="F2186" s="41">
        <v>0</v>
      </c>
      <c r="G2186" s="48">
        <v>49901</v>
      </c>
    </row>
    <row r="2187" spans="1:7" x14ac:dyDescent="0.25">
      <c r="A2187" s="48">
        <v>499019415</v>
      </c>
      <c r="B2187" s="41" t="s">
        <v>3822</v>
      </c>
      <c r="C2187" s="41">
        <v>0</v>
      </c>
      <c r="D2187" s="41">
        <v>0</v>
      </c>
      <c r="E2187" s="41">
        <v>0</v>
      </c>
      <c r="F2187" s="41">
        <v>0</v>
      </c>
      <c r="G2187" s="48">
        <v>49901</v>
      </c>
    </row>
    <row r="2188" spans="1:7" x14ac:dyDescent="0.25">
      <c r="A2188" s="48">
        <v>499019416</v>
      </c>
      <c r="B2188" s="41" t="s">
        <v>3823</v>
      </c>
      <c r="C2188" s="41">
        <v>0</v>
      </c>
      <c r="D2188" s="41">
        <v>0</v>
      </c>
      <c r="E2188" s="41">
        <v>0</v>
      </c>
      <c r="F2188" s="41">
        <v>0</v>
      </c>
      <c r="G2188" s="48">
        <v>49901</v>
      </c>
    </row>
    <row r="2189" spans="1:7" x14ac:dyDescent="0.25">
      <c r="A2189" s="48">
        <v>499019420</v>
      </c>
      <c r="B2189" s="41" t="s">
        <v>3824</v>
      </c>
      <c r="C2189" s="41">
        <v>0</v>
      </c>
      <c r="D2189" s="41">
        <v>0</v>
      </c>
      <c r="E2189" s="41">
        <v>0</v>
      </c>
      <c r="F2189" s="41">
        <v>0</v>
      </c>
      <c r="G2189" s="48">
        <v>49901</v>
      </c>
    </row>
    <row r="2190" spans="1:7" x14ac:dyDescent="0.25">
      <c r="A2190" s="48">
        <v>499019421</v>
      </c>
      <c r="B2190" s="41" t="s">
        <v>3825</v>
      </c>
      <c r="C2190" s="41">
        <v>0</v>
      </c>
      <c r="D2190" s="41">
        <v>0</v>
      </c>
      <c r="E2190" s="41">
        <v>0</v>
      </c>
      <c r="F2190" s="41">
        <v>0</v>
      </c>
      <c r="G2190" s="48">
        <v>49901</v>
      </c>
    </row>
    <row r="2191" spans="1:7" x14ac:dyDescent="0.25">
      <c r="A2191" s="48">
        <v>499019422</v>
      </c>
      <c r="B2191" s="41" t="s">
        <v>3826</v>
      </c>
      <c r="C2191" s="41">
        <v>0</v>
      </c>
      <c r="D2191" s="41">
        <v>0</v>
      </c>
      <c r="E2191" s="41">
        <v>0</v>
      </c>
      <c r="F2191" s="41">
        <v>0</v>
      </c>
      <c r="G2191" s="48">
        <v>49901</v>
      </c>
    </row>
    <row r="2192" spans="1:7" x14ac:dyDescent="0.25">
      <c r="A2192" s="48">
        <v>499019423</v>
      </c>
      <c r="B2192" s="41" t="s">
        <v>3827</v>
      </c>
      <c r="C2192" s="41">
        <v>0</v>
      </c>
      <c r="D2192" s="41">
        <v>0</v>
      </c>
      <c r="E2192" s="41">
        <v>0</v>
      </c>
      <c r="F2192" s="41">
        <v>0</v>
      </c>
      <c r="G2192" s="48">
        <v>49901</v>
      </c>
    </row>
    <row r="2193" spans="1:7" x14ac:dyDescent="0.25">
      <c r="A2193" s="48">
        <v>499019424</v>
      </c>
      <c r="B2193" s="41" t="s">
        <v>3828</v>
      </c>
      <c r="C2193" s="41">
        <v>0</v>
      </c>
      <c r="D2193" s="41">
        <v>0</v>
      </c>
      <c r="E2193" s="41">
        <v>0</v>
      </c>
      <c r="F2193" s="41">
        <v>0</v>
      </c>
      <c r="G2193" s="48">
        <v>49901</v>
      </c>
    </row>
    <row r="2194" spans="1:7" x14ac:dyDescent="0.25">
      <c r="A2194" s="48">
        <v>499019425</v>
      </c>
      <c r="B2194" s="41" t="s">
        <v>3829</v>
      </c>
      <c r="C2194" s="41">
        <v>0</v>
      </c>
      <c r="D2194" s="41">
        <v>0</v>
      </c>
      <c r="E2194" s="41">
        <v>0</v>
      </c>
      <c r="F2194" s="41">
        <v>0</v>
      </c>
      <c r="G2194" s="48">
        <v>49901</v>
      </c>
    </row>
    <row r="2195" spans="1:7" x14ac:dyDescent="0.25">
      <c r="A2195" s="48">
        <v>499019426</v>
      </c>
      <c r="B2195" s="41" t="s">
        <v>3829</v>
      </c>
      <c r="C2195" s="41">
        <v>0</v>
      </c>
      <c r="D2195" s="41">
        <v>0</v>
      </c>
      <c r="E2195" s="41">
        <v>0</v>
      </c>
      <c r="F2195" s="41">
        <v>0</v>
      </c>
      <c r="G2195" s="48">
        <v>49901</v>
      </c>
    </row>
    <row r="2196" spans="1:7" x14ac:dyDescent="0.25">
      <c r="A2196" s="48">
        <v>499019430</v>
      </c>
      <c r="B2196" s="41" t="s">
        <v>3830</v>
      </c>
      <c r="C2196" s="41">
        <v>0</v>
      </c>
      <c r="D2196" s="41">
        <v>0</v>
      </c>
      <c r="E2196" s="41">
        <v>0</v>
      </c>
      <c r="F2196" s="41">
        <v>0</v>
      </c>
      <c r="G2196" s="48">
        <v>49901</v>
      </c>
    </row>
    <row r="2197" spans="1:7" x14ac:dyDescent="0.25">
      <c r="A2197" s="48">
        <v>499019431</v>
      </c>
      <c r="B2197" s="41" t="s">
        <v>3830</v>
      </c>
      <c r="C2197" s="41">
        <v>0</v>
      </c>
      <c r="D2197" s="41">
        <v>0</v>
      </c>
      <c r="E2197" s="41">
        <v>0</v>
      </c>
      <c r="F2197" s="41">
        <v>0</v>
      </c>
      <c r="G2197" s="48">
        <v>49901</v>
      </c>
    </row>
    <row r="2198" spans="1:7" x14ac:dyDescent="0.25">
      <c r="A2198" s="48">
        <v>499019432</v>
      </c>
      <c r="B2198" s="41" t="s">
        <v>3830</v>
      </c>
      <c r="C2198" s="41">
        <v>0</v>
      </c>
      <c r="D2198" s="41">
        <v>0</v>
      </c>
      <c r="E2198" s="41">
        <v>0</v>
      </c>
      <c r="F2198" s="41">
        <v>0</v>
      </c>
      <c r="G2198" s="48">
        <v>49901</v>
      </c>
    </row>
    <row r="2199" spans="1:7" x14ac:dyDescent="0.25">
      <c r="A2199" s="48">
        <v>499019433</v>
      </c>
      <c r="B2199" s="41" t="s">
        <v>3830</v>
      </c>
      <c r="C2199" s="41">
        <v>0</v>
      </c>
      <c r="D2199" s="41">
        <v>0</v>
      </c>
      <c r="E2199" s="41">
        <v>0</v>
      </c>
      <c r="F2199" s="41">
        <v>0</v>
      </c>
      <c r="G2199" s="48">
        <v>49901</v>
      </c>
    </row>
    <row r="2200" spans="1:7" x14ac:dyDescent="0.25">
      <c r="A2200" s="48">
        <v>499019434</v>
      </c>
      <c r="B2200" s="41" t="s">
        <v>3831</v>
      </c>
      <c r="C2200" s="41">
        <v>0</v>
      </c>
      <c r="D2200" s="41">
        <v>0</v>
      </c>
      <c r="E2200" s="41">
        <v>0</v>
      </c>
      <c r="F2200" s="41">
        <v>0</v>
      </c>
      <c r="G2200" s="48">
        <v>49901</v>
      </c>
    </row>
    <row r="2201" spans="1:7" x14ac:dyDescent="0.25">
      <c r="A2201" s="48">
        <v>499019435</v>
      </c>
      <c r="B2201" s="41" t="s">
        <v>3832</v>
      </c>
      <c r="C2201" s="41">
        <v>0</v>
      </c>
      <c r="D2201" s="41">
        <v>0</v>
      </c>
      <c r="E2201" s="41">
        <v>0</v>
      </c>
      <c r="F2201" s="41">
        <v>0</v>
      </c>
      <c r="G2201" s="48">
        <v>49901</v>
      </c>
    </row>
    <row r="2202" spans="1:7" x14ac:dyDescent="0.25">
      <c r="A2202" s="48">
        <v>499019436</v>
      </c>
      <c r="B2202" s="41" t="s">
        <v>3833</v>
      </c>
      <c r="C2202" s="41">
        <v>0</v>
      </c>
      <c r="D2202" s="41">
        <v>0</v>
      </c>
      <c r="E2202" s="41">
        <v>0</v>
      </c>
      <c r="F2202" s="41">
        <v>0</v>
      </c>
      <c r="G2202" s="48">
        <v>49901</v>
      </c>
    </row>
    <row r="2203" spans="1:7" x14ac:dyDescent="0.25">
      <c r="A2203" s="48">
        <v>499019802</v>
      </c>
      <c r="B2203" s="41" t="s">
        <v>3834</v>
      </c>
      <c r="C2203" s="41">
        <v>0</v>
      </c>
      <c r="D2203" s="41">
        <v>0</v>
      </c>
      <c r="E2203" s="41">
        <v>0</v>
      </c>
      <c r="F2203" s="41">
        <v>0</v>
      </c>
      <c r="G2203" s="48">
        <v>49901</v>
      </c>
    </row>
    <row r="2204" spans="1:7" x14ac:dyDescent="0.25">
      <c r="A2204" s="48">
        <v>500012427</v>
      </c>
      <c r="B2204" s="41" t="s">
        <v>3835</v>
      </c>
      <c r="C2204" s="41">
        <v>0</v>
      </c>
      <c r="D2204" s="41">
        <v>0</v>
      </c>
      <c r="E2204" s="41">
        <v>0</v>
      </c>
      <c r="F2204" s="41">
        <v>0</v>
      </c>
      <c r="G2204" s="48">
        <v>50001</v>
      </c>
    </row>
    <row r="2205" spans="1:7" x14ac:dyDescent="0.25">
      <c r="A2205" s="48">
        <v>500012428</v>
      </c>
      <c r="B2205" s="41" t="s">
        <v>3836</v>
      </c>
      <c r="C2205" s="41">
        <v>825</v>
      </c>
      <c r="D2205" s="41">
        <v>0</v>
      </c>
      <c r="E2205" s="41">
        <v>0</v>
      </c>
      <c r="F2205" s="41">
        <v>825</v>
      </c>
      <c r="G2205" s="48">
        <v>50001</v>
      </c>
    </row>
    <row r="2206" spans="1:7" x14ac:dyDescent="0.25">
      <c r="A2206" s="48">
        <v>500012430</v>
      </c>
      <c r="B2206" s="41" t="s">
        <v>3837</v>
      </c>
      <c r="C2206" s="41">
        <v>9</v>
      </c>
      <c r="D2206" s="41">
        <v>0</v>
      </c>
      <c r="E2206" s="41">
        <v>0</v>
      </c>
      <c r="F2206" s="41">
        <v>9</v>
      </c>
      <c r="G2206" s="48">
        <v>50001</v>
      </c>
    </row>
    <row r="2207" spans="1:7" x14ac:dyDescent="0.25">
      <c r="A2207" s="48">
        <v>500014610</v>
      </c>
      <c r="B2207" s="41" t="s">
        <v>3838</v>
      </c>
      <c r="C2207" s="41">
        <v>0</v>
      </c>
      <c r="D2207" s="41">
        <v>0</v>
      </c>
      <c r="E2207" s="41">
        <v>0</v>
      </c>
      <c r="F2207" s="41">
        <v>0</v>
      </c>
      <c r="G2207" s="48">
        <v>50001</v>
      </c>
    </row>
    <row r="2208" spans="1:7" x14ac:dyDescent="0.25">
      <c r="A2208" s="48">
        <v>500015905</v>
      </c>
      <c r="B2208" s="41" t="s">
        <v>3839</v>
      </c>
      <c r="C2208" s="41">
        <v>0</v>
      </c>
      <c r="D2208" s="41">
        <v>0</v>
      </c>
      <c r="E2208" s="41">
        <v>0</v>
      </c>
      <c r="F2208" s="41">
        <v>0</v>
      </c>
      <c r="G2208" s="48">
        <v>50001</v>
      </c>
    </row>
    <row r="2209" spans="1:7" x14ac:dyDescent="0.25">
      <c r="A2209" s="48">
        <v>500019800</v>
      </c>
      <c r="B2209" s="41" t="s">
        <v>3840</v>
      </c>
      <c r="C2209" s="41">
        <v>0</v>
      </c>
      <c r="D2209" s="41">
        <v>0</v>
      </c>
      <c r="E2209" s="41">
        <v>0</v>
      </c>
      <c r="F2209" s="41">
        <v>0</v>
      </c>
      <c r="G2209" s="48">
        <v>50001</v>
      </c>
    </row>
    <row r="2210" spans="1:7" x14ac:dyDescent="0.25">
      <c r="A2210" s="48">
        <v>500019801</v>
      </c>
      <c r="B2210" s="41" t="s">
        <v>3841</v>
      </c>
      <c r="C2210" s="41">
        <v>0</v>
      </c>
      <c r="D2210" s="41">
        <v>0</v>
      </c>
      <c r="E2210" s="41">
        <v>0</v>
      </c>
      <c r="F2210" s="41">
        <v>0</v>
      </c>
      <c r="G2210" s="48">
        <v>50001</v>
      </c>
    </row>
    <row r="2211" spans="1:7" x14ac:dyDescent="0.25">
      <c r="A2211" s="48">
        <v>500020100</v>
      </c>
      <c r="B2211" s="41" t="s">
        <v>3842</v>
      </c>
      <c r="C2211" s="41">
        <v>0</v>
      </c>
      <c r="D2211" s="41">
        <v>0</v>
      </c>
      <c r="E2211" s="41">
        <v>0</v>
      </c>
      <c r="F2211" s="41">
        <v>0</v>
      </c>
      <c r="G2211" s="48">
        <v>50002</v>
      </c>
    </row>
    <row r="2212" spans="1:7" x14ac:dyDescent="0.25">
      <c r="A2212" s="48">
        <v>500020120</v>
      </c>
      <c r="B2212" s="41" t="s">
        <v>3843</v>
      </c>
      <c r="C2212" s="41">
        <v>0</v>
      </c>
      <c r="D2212" s="41">
        <v>0</v>
      </c>
      <c r="E2212" s="41">
        <v>0</v>
      </c>
      <c r="F2212" s="41">
        <v>0</v>
      </c>
      <c r="G2212" s="48">
        <v>50002</v>
      </c>
    </row>
    <row r="2213" spans="1:7" x14ac:dyDescent="0.25">
      <c r="A2213" s="48">
        <v>500021040</v>
      </c>
      <c r="B2213" s="41" t="s">
        <v>3844</v>
      </c>
      <c r="C2213" s="41">
        <v>0</v>
      </c>
      <c r="D2213" s="41">
        <v>0</v>
      </c>
      <c r="E2213" s="41">
        <v>0</v>
      </c>
      <c r="F2213" s="41">
        <v>0</v>
      </c>
      <c r="G2213" s="48">
        <v>50002</v>
      </c>
    </row>
    <row r="2214" spans="1:7" x14ac:dyDescent="0.25">
      <c r="A2214" s="48">
        <v>500021051</v>
      </c>
      <c r="B2214" s="41" t="s">
        <v>3845</v>
      </c>
      <c r="C2214" s="41">
        <v>0</v>
      </c>
      <c r="D2214" s="41">
        <v>0</v>
      </c>
      <c r="E2214" s="41">
        <v>0</v>
      </c>
      <c r="F2214" s="41">
        <v>0</v>
      </c>
      <c r="G2214" s="48">
        <v>50002</v>
      </c>
    </row>
    <row r="2215" spans="1:7" x14ac:dyDescent="0.25">
      <c r="A2215" s="48">
        <v>500021400</v>
      </c>
      <c r="B2215" s="41" t="s">
        <v>3846</v>
      </c>
      <c r="C2215" s="41">
        <v>0</v>
      </c>
      <c r="D2215" s="41">
        <v>0</v>
      </c>
      <c r="E2215" s="41">
        <v>0</v>
      </c>
      <c r="F2215" s="41">
        <v>0</v>
      </c>
      <c r="G2215" s="48">
        <v>50002</v>
      </c>
    </row>
    <row r="2216" spans="1:7" x14ac:dyDescent="0.25">
      <c r="A2216" s="48">
        <v>500022417</v>
      </c>
      <c r="B2216" s="41" t="s">
        <v>3847</v>
      </c>
      <c r="C2216" s="41">
        <v>0</v>
      </c>
      <c r="D2216" s="41">
        <v>0</v>
      </c>
      <c r="E2216" s="41">
        <v>0</v>
      </c>
      <c r="F2216" s="41">
        <v>0</v>
      </c>
      <c r="G2216" s="48">
        <v>50002</v>
      </c>
    </row>
    <row r="2217" spans="1:7" x14ac:dyDescent="0.25">
      <c r="A2217" s="48">
        <v>500022423</v>
      </c>
      <c r="B2217" s="41" t="s">
        <v>3848</v>
      </c>
      <c r="C2217" s="41">
        <v>0</v>
      </c>
      <c r="D2217" s="41">
        <v>0</v>
      </c>
      <c r="E2217" s="41">
        <v>0</v>
      </c>
      <c r="F2217" s="41">
        <v>0</v>
      </c>
      <c r="G2217" s="48">
        <v>50002</v>
      </c>
    </row>
    <row r="2218" spans="1:7" x14ac:dyDescent="0.25">
      <c r="A2218" s="48">
        <v>500022429</v>
      </c>
      <c r="B2218" s="41" t="s">
        <v>3849</v>
      </c>
      <c r="C2218" s="41">
        <v>0</v>
      </c>
      <c r="D2218" s="41">
        <v>0</v>
      </c>
      <c r="E2218" s="41">
        <v>0</v>
      </c>
      <c r="F2218" s="41">
        <v>0</v>
      </c>
      <c r="G2218" s="48">
        <v>50002</v>
      </c>
    </row>
    <row r="2219" spans="1:7" x14ac:dyDescent="0.25">
      <c r="A2219" s="48">
        <v>500029801</v>
      </c>
      <c r="B2219" s="41" t="s">
        <v>3850</v>
      </c>
      <c r="C2219" s="41">
        <v>0</v>
      </c>
      <c r="D2219" s="41">
        <v>0</v>
      </c>
      <c r="E2219" s="41">
        <v>0</v>
      </c>
      <c r="F2219" s="41">
        <v>0</v>
      </c>
      <c r="G2219" s="48">
        <v>50002</v>
      </c>
    </row>
    <row r="2220" spans="1:7" x14ac:dyDescent="0.25">
      <c r="A2220" s="48">
        <v>500030200</v>
      </c>
      <c r="B2220" s="41" t="s">
        <v>3851</v>
      </c>
      <c r="C2220" s="41">
        <v>0</v>
      </c>
      <c r="D2220" s="41">
        <v>0</v>
      </c>
      <c r="E2220" s="41">
        <v>0</v>
      </c>
      <c r="F2220" s="41">
        <v>0</v>
      </c>
      <c r="G2220" s="48">
        <v>50003</v>
      </c>
    </row>
    <row r="2221" spans="1:7" x14ac:dyDescent="0.25">
      <c r="A2221" s="48">
        <v>500031040</v>
      </c>
      <c r="B2221" s="41" t="s">
        <v>3852</v>
      </c>
      <c r="C2221" s="41">
        <v>21132.92</v>
      </c>
      <c r="D2221" s="41">
        <v>0</v>
      </c>
      <c r="E2221" s="41">
        <v>0</v>
      </c>
      <c r="F2221" s="41">
        <v>21132.92</v>
      </c>
      <c r="G2221" s="48">
        <v>50003</v>
      </c>
    </row>
    <row r="2222" spans="1:7" x14ac:dyDescent="0.25">
      <c r="A2222" s="48">
        <v>500031042</v>
      </c>
      <c r="B2222" s="41" t="s">
        <v>3853</v>
      </c>
      <c r="C2222" s="41">
        <v>0</v>
      </c>
      <c r="D2222" s="41">
        <v>0</v>
      </c>
      <c r="E2222" s="41">
        <v>0</v>
      </c>
      <c r="F2222" s="41">
        <v>0</v>
      </c>
      <c r="G2222" s="48">
        <v>50003</v>
      </c>
    </row>
    <row r="2223" spans="1:7" x14ac:dyDescent="0.25">
      <c r="A2223" s="48">
        <v>500039801</v>
      </c>
      <c r="B2223" s="41" t="s">
        <v>3854</v>
      </c>
      <c r="C2223" s="41">
        <v>0</v>
      </c>
      <c r="D2223" s="41">
        <v>0</v>
      </c>
      <c r="E2223" s="41">
        <v>0</v>
      </c>
      <c r="F2223" s="41">
        <v>0</v>
      </c>
      <c r="G2223" s="48">
        <v>50003</v>
      </c>
    </row>
    <row r="2224" spans="1:7" x14ac:dyDescent="0.25">
      <c r="A2224" s="48">
        <v>500040200</v>
      </c>
      <c r="B2224" s="41" t="s">
        <v>3855</v>
      </c>
      <c r="C2224" s="41">
        <v>0</v>
      </c>
      <c r="D2224" s="41">
        <v>0</v>
      </c>
      <c r="E2224" s="41">
        <v>0</v>
      </c>
      <c r="F2224" s="41">
        <v>0</v>
      </c>
      <c r="G2224" s="48">
        <v>50004</v>
      </c>
    </row>
    <row r="2225" spans="1:7" x14ac:dyDescent="0.25">
      <c r="A2225" s="48">
        <v>500041040</v>
      </c>
      <c r="B2225" s="41" t="s">
        <v>3856</v>
      </c>
      <c r="C2225" s="41">
        <v>0</v>
      </c>
      <c r="D2225" s="41">
        <v>0</v>
      </c>
      <c r="E2225" s="41">
        <v>0</v>
      </c>
      <c r="F2225" s="41">
        <v>0</v>
      </c>
      <c r="G2225" s="48">
        <v>50004</v>
      </c>
    </row>
    <row r="2226" spans="1:7" x14ac:dyDescent="0.25">
      <c r="A2226" s="48">
        <v>500049801</v>
      </c>
      <c r="B2226" s="41" t="s">
        <v>3857</v>
      </c>
      <c r="C2226" s="41">
        <v>0</v>
      </c>
      <c r="D2226" s="41">
        <v>0</v>
      </c>
      <c r="E2226" s="41">
        <v>0</v>
      </c>
      <c r="F2226" s="41">
        <v>0</v>
      </c>
      <c r="G2226" s="48">
        <v>50004</v>
      </c>
    </row>
    <row r="2227" spans="1:7" x14ac:dyDescent="0.25">
      <c r="A2227" s="48">
        <v>500051040</v>
      </c>
      <c r="B2227" s="41" t="s">
        <v>3858</v>
      </c>
      <c r="C2227" s="41">
        <v>0</v>
      </c>
      <c r="D2227" s="41">
        <v>0</v>
      </c>
      <c r="E2227" s="41">
        <v>0</v>
      </c>
      <c r="F2227" s="41">
        <v>0</v>
      </c>
      <c r="G2227" s="48">
        <v>50005</v>
      </c>
    </row>
    <row r="2228" spans="1:7" x14ac:dyDescent="0.25">
      <c r="A2228" s="48">
        <v>500059081</v>
      </c>
      <c r="B2228" s="41" t="s">
        <v>3859</v>
      </c>
      <c r="C2228" s="41">
        <v>0</v>
      </c>
      <c r="D2228" s="41">
        <v>0</v>
      </c>
      <c r="E2228" s="41">
        <v>0</v>
      </c>
      <c r="F2228" s="41">
        <v>0</v>
      </c>
      <c r="G2228" s="48">
        <v>50005</v>
      </c>
    </row>
    <row r="2229" spans="1:7" x14ac:dyDescent="0.25">
      <c r="A2229" s="48">
        <v>500059801</v>
      </c>
      <c r="B2229" s="41" t="s">
        <v>3860</v>
      </c>
      <c r="C2229" s="41">
        <v>0</v>
      </c>
      <c r="D2229" s="41">
        <v>0</v>
      </c>
      <c r="E2229" s="41">
        <v>0</v>
      </c>
      <c r="F2229" s="41">
        <v>0</v>
      </c>
      <c r="G2229" s="48">
        <v>50005</v>
      </c>
    </row>
    <row r="2230" spans="1:7" x14ac:dyDescent="0.25">
      <c r="A2230" s="48">
        <v>500061040</v>
      </c>
      <c r="B2230" s="41" t="s">
        <v>3861</v>
      </c>
      <c r="C2230" s="41">
        <v>-9789</v>
      </c>
      <c r="D2230" s="41">
        <v>0</v>
      </c>
      <c r="E2230" s="41">
        <v>0</v>
      </c>
      <c r="F2230" s="41">
        <v>-9789</v>
      </c>
      <c r="G2230" s="48">
        <v>50006</v>
      </c>
    </row>
    <row r="2231" spans="1:7" x14ac:dyDescent="0.25">
      <c r="A2231" s="48">
        <v>500069801</v>
      </c>
      <c r="B2231" s="41" t="s">
        <v>3862</v>
      </c>
      <c r="C2231" s="41">
        <v>0</v>
      </c>
      <c r="D2231" s="41">
        <v>0</v>
      </c>
      <c r="E2231" s="41">
        <v>0</v>
      </c>
      <c r="F2231" s="41">
        <v>0</v>
      </c>
      <c r="G2231" s="48">
        <v>50006</v>
      </c>
    </row>
    <row r="2232" spans="1:7" x14ac:dyDescent="0.25">
      <c r="A2232" s="48">
        <v>500071040</v>
      </c>
      <c r="B2232" s="41" t="s">
        <v>3863</v>
      </c>
      <c r="C2232" s="41">
        <v>0</v>
      </c>
      <c r="D2232" s="41">
        <v>0</v>
      </c>
      <c r="E2232" s="41">
        <v>0</v>
      </c>
      <c r="F2232" s="41">
        <v>0</v>
      </c>
      <c r="G2232" s="48">
        <v>50007</v>
      </c>
    </row>
    <row r="2233" spans="1:7" x14ac:dyDescent="0.25">
      <c r="A2233" s="48">
        <v>500079801</v>
      </c>
      <c r="B2233" s="41" t="s">
        <v>3864</v>
      </c>
      <c r="C2233" s="41">
        <v>0</v>
      </c>
      <c r="D2233" s="41">
        <v>0</v>
      </c>
      <c r="E2233" s="41">
        <v>0</v>
      </c>
      <c r="F2233" s="41">
        <v>0</v>
      </c>
      <c r="G2233" s="48">
        <v>50007</v>
      </c>
    </row>
    <row r="2234" spans="1:7" x14ac:dyDescent="0.25">
      <c r="A2234" s="48">
        <v>500091040</v>
      </c>
      <c r="B2234" s="41" t="s">
        <v>3865</v>
      </c>
      <c r="C2234" s="41">
        <v>0</v>
      </c>
      <c r="D2234" s="41">
        <v>0</v>
      </c>
      <c r="E2234" s="41">
        <v>0</v>
      </c>
      <c r="F2234" s="41">
        <v>0</v>
      </c>
      <c r="G2234" s="48">
        <v>50009</v>
      </c>
    </row>
    <row r="2235" spans="1:7" x14ac:dyDescent="0.25">
      <c r="A2235" s="48">
        <v>500092406</v>
      </c>
      <c r="B2235" s="41" t="s">
        <v>3866</v>
      </c>
      <c r="C2235" s="41">
        <v>0</v>
      </c>
      <c r="D2235" s="41">
        <v>0</v>
      </c>
      <c r="E2235" s="41">
        <v>0</v>
      </c>
      <c r="F2235" s="41">
        <v>0</v>
      </c>
      <c r="G2235" s="48">
        <v>50009</v>
      </c>
    </row>
    <row r="2236" spans="1:7" x14ac:dyDescent="0.25">
      <c r="A2236" s="48">
        <v>500092436</v>
      </c>
      <c r="B2236" s="41" t="s">
        <v>3867</v>
      </c>
      <c r="C2236" s="41">
        <v>0</v>
      </c>
      <c r="D2236" s="41">
        <v>0</v>
      </c>
      <c r="E2236" s="41">
        <v>0</v>
      </c>
      <c r="F2236" s="41">
        <v>0</v>
      </c>
      <c r="G2236" s="48">
        <v>50009</v>
      </c>
    </row>
    <row r="2237" spans="1:7" x14ac:dyDescent="0.25">
      <c r="A2237" s="48">
        <v>500099801</v>
      </c>
      <c r="B2237" s="41" t="s">
        <v>3868</v>
      </c>
      <c r="C2237" s="41">
        <v>0</v>
      </c>
      <c r="D2237" s="41">
        <v>0</v>
      </c>
      <c r="E2237" s="41">
        <v>0</v>
      </c>
      <c r="F2237" s="41">
        <v>0</v>
      </c>
      <c r="G2237" s="48">
        <v>50009</v>
      </c>
    </row>
    <row r="2238" spans="1:7" x14ac:dyDescent="0.25">
      <c r="A2238" s="48">
        <v>500100200</v>
      </c>
      <c r="B2238" s="41" t="s">
        <v>3869</v>
      </c>
      <c r="C2238" s="41">
        <v>0</v>
      </c>
      <c r="D2238" s="41">
        <v>0</v>
      </c>
      <c r="E2238" s="41">
        <v>0</v>
      </c>
      <c r="F2238" s="41">
        <v>0</v>
      </c>
      <c r="G2238" s="48">
        <v>50010</v>
      </c>
    </row>
    <row r="2239" spans="1:7" x14ac:dyDescent="0.25">
      <c r="A2239" s="48">
        <v>500101040</v>
      </c>
      <c r="B2239" s="41" t="s">
        <v>3870</v>
      </c>
      <c r="C2239" s="41">
        <v>0</v>
      </c>
      <c r="D2239" s="41">
        <v>0</v>
      </c>
      <c r="E2239" s="41">
        <v>0</v>
      </c>
      <c r="F2239" s="41">
        <v>0</v>
      </c>
      <c r="G2239" s="48">
        <v>50010</v>
      </c>
    </row>
    <row r="2240" spans="1:7" x14ac:dyDescent="0.25">
      <c r="A2240" s="48">
        <v>500103070</v>
      </c>
      <c r="B2240" s="41" t="s">
        <v>3871</v>
      </c>
      <c r="C2240" s="41">
        <v>0</v>
      </c>
      <c r="D2240" s="41">
        <v>0</v>
      </c>
      <c r="E2240" s="41">
        <v>0</v>
      </c>
      <c r="F2240" s="41">
        <v>0</v>
      </c>
      <c r="G2240" s="48">
        <v>50010</v>
      </c>
    </row>
    <row r="2241" spans="1:7" x14ac:dyDescent="0.25">
      <c r="A2241" s="48">
        <v>500109801</v>
      </c>
      <c r="B2241" s="41" t="s">
        <v>3872</v>
      </c>
      <c r="C2241" s="41">
        <v>0</v>
      </c>
      <c r="D2241" s="41">
        <v>0</v>
      </c>
      <c r="E2241" s="41">
        <v>0</v>
      </c>
      <c r="F2241" s="41">
        <v>0</v>
      </c>
      <c r="G2241" s="48">
        <v>50010</v>
      </c>
    </row>
    <row r="2242" spans="1:7" x14ac:dyDescent="0.25">
      <c r="A2242" s="48">
        <v>500111040</v>
      </c>
      <c r="B2242" s="41" t="s">
        <v>3873</v>
      </c>
      <c r="C2242" s="41">
        <v>0</v>
      </c>
      <c r="D2242" s="41">
        <v>0</v>
      </c>
      <c r="E2242" s="41">
        <v>0</v>
      </c>
      <c r="F2242" s="41">
        <v>0</v>
      </c>
      <c r="G2242" s="48">
        <v>50011</v>
      </c>
    </row>
    <row r="2243" spans="1:7" x14ac:dyDescent="0.25">
      <c r="A2243" s="48">
        <v>500119801</v>
      </c>
      <c r="B2243" s="41" t="s">
        <v>3874</v>
      </c>
      <c r="C2243" s="41">
        <v>0</v>
      </c>
      <c r="D2243" s="41">
        <v>0</v>
      </c>
      <c r="E2243" s="41">
        <v>0</v>
      </c>
      <c r="F2243" s="41">
        <v>0</v>
      </c>
      <c r="G2243" s="48">
        <v>50011</v>
      </c>
    </row>
    <row r="2244" spans="1:7" x14ac:dyDescent="0.25">
      <c r="A2244" s="48">
        <v>500141040</v>
      </c>
      <c r="B2244" s="41" t="s">
        <v>3875</v>
      </c>
      <c r="C2244" s="41">
        <v>0</v>
      </c>
      <c r="D2244" s="41">
        <v>0</v>
      </c>
      <c r="E2244" s="41">
        <v>0</v>
      </c>
      <c r="F2244" s="41">
        <v>0</v>
      </c>
      <c r="G2244" s="48">
        <v>50014</v>
      </c>
    </row>
    <row r="2245" spans="1:7" x14ac:dyDescent="0.25">
      <c r="A2245" s="48">
        <v>500149801</v>
      </c>
      <c r="B2245" s="41" t="s">
        <v>3876</v>
      </c>
      <c r="C2245" s="41">
        <v>0</v>
      </c>
      <c r="D2245" s="41">
        <v>0</v>
      </c>
      <c r="E2245" s="41">
        <v>0</v>
      </c>
      <c r="F2245" s="41">
        <v>0</v>
      </c>
      <c r="G2245" s="48">
        <v>50014</v>
      </c>
    </row>
    <row r="2246" spans="1:7" x14ac:dyDescent="0.25">
      <c r="A2246" s="48">
        <v>500151040</v>
      </c>
      <c r="B2246" s="41" t="s">
        <v>3877</v>
      </c>
      <c r="C2246" s="41">
        <v>0</v>
      </c>
      <c r="D2246" s="41">
        <v>0</v>
      </c>
      <c r="E2246" s="41">
        <v>0</v>
      </c>
      <c r="F2246" s="41">
        <v>0</v>
      </c>
      <c r="G2246" s="48">
        <v>50015</v>
      </c>
    </row>
    <row r="2247" spans="1:7" x14ac:dyDescent="0.25">
      <c r="A2247" s="48">
        <v>500159801</v>
      </c>
      <c r="B2247" s="41" t="s">
        <v>3878</v>
      </c>
      <c r="C2247" s="41">
        <v>0</v>
      </c>
      <c r="D2247" s="41">
        <v>0</v>
      </c>
      <c r="E2247" s="41">
        <v>0</v>
      </c>
      <c r="F2247" s="41">
        <v>0</v>
      </c>
      <c r="G2247" s="48">
        <v>50015</v>
      </c>
    </row>
    <row r="2248" spans="1:7" x14ac:dyDescent="0.25">
      <c r="A2248" s="48">
        <v>500160200</v>
      </c>
      <c r="B2248" s="41" t="s">
        <v>3879</v>
      </c>
      <c r="C2248" s="41">
        <v>99750</v>
      </c>
      <c r="D2248" s="41">
        <v>0</v>
      </c>
      <c r="E2248" s="41">
        <v>0</v>
      </c>
      <c r="F2248" s="41">
        <v>99750</v>
      </c>
      <c r="G2248" s="48">
        <v>50016</v>
      </c>
    </row>
    <row r="2249" spans="1:7" x14ac:dyDescent="0.25">
      <c r="A2249" s="48">
        <v>500161040</v>
      </c>
      <c r="B2249" s="41" t="s">
        <v>3880</v>
      </c>
      <c r="C2249" s="41">
        <v>391762.63</v>
      </c>
      <c r="D2249" s="41">
        <v>0</v>
      </c>
      <c r="E2249" s="41">
        <v>0</v>
      </c>
      <c r="F2249" s="41">
        <v>391762.63</v>
      </c>
      <c r="G2249" s="48">
        <v>50016</v>
      </c>
    </row>
    <row r="2250" spans="1:7" x14ac:dyDescent="0.25">
      <c r="A2250" s="48">
        <v>500162004</v>
      </c>
      <c r="B2250" s="41" t="s">
        <v>3881</v>
      </c>
      <c r="C2250" s="41">
        <v>0</v>
      </c>
      <c r="D2250" s="41">
        <v>0</v>
      </c>
      <c r="E2250" s="41">
        <v>0</v>
      </c>
      <c r="F2250" s="41">
        <v>0</v>
      </c>
      <c r="G2250" s="48">
        <v>50016</v>
      </c>
    </row>
    <row r="2251" spans="1:7" x14ac:dyDescent="0.25">
      <c r="A2251" s="48">
        <v>500169801</v>
      </c>
      <c r="B2251" s="41" t="s">
        <v>3882</v>
      </c>
      <c r="C2251" s="41">
        <v>0</v>
      </c>
      <c r="D2251" s="41">
        <v>0</v>
      </c>
      <c r="E2251" s="41">
        <v>0</v>
      </c>
      <c r="F2251" s="41">
        <v>0</v>
      </c>
      <c r="G2251" s="48">
        <v>50016</v>
      </c>
    </row>
    <row r="2252" spans="1:7" x14ac:dyDescent="0.25">
      <c r="A2252" s="48">
        <v>500170200</v>
      </c>
      <c r="B2252" s="41" t="s">
        <v>3883</v>
      </c>
      <c r="C2252" s="41">
        <v>0</v>
      </c>
      <c r="D2252" s="41">
        <v>0</v>
      </c>
      <c r="E2252" s="41">
        <v>0</v>
      </c>
      <c r="F2252" s="41">
        <v>0</v>
      </c>
      <c r="G2252" s="48">
        <v>50017</v>
      </c>
    </row>
    <row r="2253" spans="1:7" x14ac:dyDescent="0.25">
      <c r="A2253" s="48">
        <v>500171040</v>
      </c>
      <c r="B2253" s="41" t="s">
        <v>3884</v>
      </c>
      <c r="C2253" s="41">
        <v>0</v>
      </c>
      <c r="D2253" s="41">
        <v>0</v>
      </c>
      <c r="E2253" s="41">
        <v>0</v>
      </c>
      <c r="F2253" s="41">
        <v>0</v>
      </c>
      <c r="G2253" s="48">
        <v>50017</v>
      </c>
    </row>
    <row r="2254" spans="1:7" x14ac:dyDescent="0.25">
      <c r="A2254" s="48">
        <v>500171041</v>
      </c>
      <c r="B2254" s="41" t="s">
        <v>3885</v>
      </c>
      <c r="C2254" s="41">
        <v>0</v>
      </c>
      <c r="D2254" s="41">
        <v>0</v>
      </c>
      <c r="E2254" s="41">
        <v>0</v>
      </c>
      <c r="F2254" s="41">
        <v>0</v>
      </c>
      <c r="G2254" s="48">
        <v>50017</v>
      </c>
    </row>
    <row r="2255" spans="1:7" x14ac:dyDescent="0.25">
      <c r="A2255" s="48">
        <v>500171043</v>
      </c>
      <c r="B2255" s="41" t="s">
        <v>3886</v>
      </c>
      <c r="C2255" s="41">
        <v>2257.88</v>
      </c>
      <c r="D2255" s="41">
        <v>0</v>
      </c>
      <c r="E2255" s="41">
        <v>0</v>
      </c>
      <c r="F2255" s="41">
        <v>2257.88</v>
      </c>
      <c r="G2255" s="48">
        <v>50017</v>
      </c>
    </row>
    <row r="2256" spans="1:7" x14ac:dyDescent="0.25">
      <c r="A2256" s="48">
        <v>500171044</v>
      </c>
      <c r="B2256" s="41" t="s">
        <v>3887</v>
      </c>
      <c r="C2256" s="41">
        <v>0</v>
      </c>
      <c r="D2256" s="41">
        <v>0</v>
      </c>
      <c r="E2256" s="41">
        <v>0</v>
      </c>
      <c r="F2256" s="41">
        <v>0</v>
      </c>
      <c r="G2256" s="48">
        <v>50017</v>
      </c>
    </row>
    <row r="2257" spans="1:7" x14ac:dyDescent="0.25">
      <c r="A2257" s="48">
        <v>500171045</v>
      </c>
      <c r="B2257" s="41" t="s">
        <v>3888</v>
      </c>
      <c r="C2257" s="41">
        <v>0</v>
      </c>
      <c r="D2257" s="41">
        <v>0</v>
      </c>
      <c r="E2257" s="41">
        <v>0</v>
      </c>
      <c r="F2257" s="41">
        <v>0</v>
      </c>
      <c r="G2257" s="48">
        <v>50017</v>
      </c>
    </row>
    <row r="2258" spans="1:7" x14ac:dyDescent="0.25">
      <c r="A2258" s="48">
        <v>500172430</v>
      </c>
      <c r="B2258" s="41" t="s">
        <v>3889</v>
      </c>
      <c r="C2258" s="41">
        <v>0</v>
      </c>
      <c r="D2258" s="41">
        <v>0</v>
      </c>
      <c r="E2258" s="41">
        <v>0</v>
      </c>
      <c r="F2258" s="41">
        <v>0</v>
      </c>
      <c r="G2258" s="48">
        <v>50017</v>
      </c>
    </row>
    <row r="2259" spans="1:7" x14ac:dyDescent="0.25">
      <c r="A2259" s="48">
        <v>500172436</v>
      </c>
      <c r="B2259" s="41" t="s">
        <v>3890</v>
      </c>
      <c r="C2259" s="41">
        <v>0</v>
      </c>
      <c r="D2259" s="41">
        <v>0</v>
      </c>
      <c r="E2259" s="41">
        <v>0</v>
      </c>
      <c r="F2259" s="41">
        <v>0</v>
      </c>
      <c r="G2259" s="48">
        <v>50017</v>
      </c>
    </row>
    <row r="2260" spans="1:7" x14ac:dyDescent="0.25">
      <c r="A2260" s="48">
        <v>500179801</v>
      </c>
      <c r="B2260" s="41" t="s">
        <v>3891</v>
      </c>
      <c r="C2260" s="41">
        <v>0</v>
      </c>
      <c r="D2260" s="41">
        <v>0</v>
      </c>
      <c r="E2260" s="41">
        <v>0</v>
      </c>
      <c r="F2260" s="41">
        <v>0</v>
      </c>
      <c r="G2260" s="48">
        <v>50017</v>
      </c>
    </row>
    <row r="2261" spans="1:7" x14ac:dyDescent="0.25">
      <c r="A2261" s="48">
        <v>500181040</v>
      </c>
      <c r="B2261" s="41" t="s">
        <v>3892</v>
      </c>
      <c r="C2261" s="41">
        <v>0</v>
      </c>
      <c r="D2261" s="41">
        <v>0</v>
      </c>
      <c r="E2261" s="41">
        <v>0</v>
      </c>
      <c r="F2261" s="41">
        <v>0</v>
      </c>
      <c r="G2261" s="48">
        <v>50018</v>
      </c>
    </row>
    <row r="2262" spans="1:7" x14ac:dyDescent="0.25">
      <c r="A2262" s="48">
        <v>500182003</v>
      </c>
      <c r="B2262" s="41" t="s">
        <v>3893</v>
      </c>
      <c r="C2262" s="41">
        <v>0</v>
      </c>
      <c r="D2262" s="41">
        <v>0</v>
      </c>
      <c r="E2262" s="41">
        <v>0</v>
      </c>
      <c r="F2262" s="41">
        <v>0</v>
      </c>
      <c r="G2262" s="48">
        <v>50018</v>
      </c>
    </row>
    <row r="2263" spans="1:7" x14ac:dyDescent="0.25">
      <c r="A2263" s="48">
        <v>500182004</v>
      </c>
      <c r="B2263" s="41" t="s">
        <v>3894</v>
      </c>
      <c r="C2263" s="41">
        <v>0</v>
      </c>
      <c r="D2263" s="41">
        <v>0</v>
      </c>
      <c r="E2263" s="41">
        <v>0</v>
      </c>
      <c r="F2263" s="41">
        <v>0</v>
      </c>
      <c r="G2263" s="48">
        <v>50018</v>
      </c>
    </row>
    <row r="2264" spans="1:7" x14ac:dyDescent="0.25">
      <c r="A2264" s="48">
        <v>500189801</v>
      </c>
      <c r="B2264" s="41" t="s">
        <v>3895</v>
      </c>
      <c r="C2264" s="41">
        <v>0</v>
      </c>
      <c r="D2264" s="41">
        <v>0</v>
      </c>
      <c r="E2264" s="41">
        <v>0</v>
      </c>
      <c r="F2264" s="41">
        <v>0</v>
      </c>
      <c r="G2264" s="48">
        <v>50018</v>
      </c>
    </row>
    <row r="2265" spans="1:7" x14ac:dyDescent="0.25">
      <c r="A2265" s="48">
        <v>500191040</v>
      </c>
      <c r="B2265" s="41" t="s">
        <v>3896</v>
      </c>
      <c r="C2265" s="41">
        <v>0</v>
      </c>
      <c r="D2265" s="41">
        <v>0</v>
      </c>
      <c r="E2265" s="41">
        <v>0</v>
      </c>
      <c r="F2265" s="41">
        <v>0</v>
      </c>
      <c r="G2265" s="48">
        <v>50019</v>
      </c>
    </row>
    <row r="2266" spans="1:7" x14ac:dyDescent="0.25">
      <c r="A2266" s="48">
        <v>500192004</v>
      </c>
      <c r="B2266" s="41" t="s">
        <v>3897</v>
      </c>
      <c r="C2266" s="41">
        <v>0</v>
      </c>
      <c r="D2266" s="41">
        <v>0</v>
      </c>
      <c r="E2266" s="41">
        <v>0</v>
      </c>
      <c r="F2266" s="41">
        <v>0</v>
      </c>
      <c r="G2266" s="48">
        <v>50019</v>
      </c>
    </row>
    <row r="2267" spans="1:7" x14ac:dyDescent="0.25">
      <c r="A2267" s="48">
        <v>500192417</v>
      </c>
      <c r="B2267" s="41" t="s">
        <v>3898</v>
      </c>
      <c r="C2267" s="41">
        <v>0</v>
      </c>
      <c r="D2267" s="41">
        <v>0</v>
      </c>
      <c r="E2267" s="41">
        <v>0</v>
      </c>
      <c r="F2267" s="41">
        <v>0</v>
      </c>
      <c r="G2267" s="48">
        <v>50019</v>
      </c>
    </row>
    <row r="2268" spans="1:7" x14ac:dyDescent="0.25">
      <c r="A2268" s="48">
        <v>500199801</v>
      </c>
      <c r="B2268" s="41" t="s">
        <v>3899</v>
      </c>
      <c r="C2268" s="41">
        <v>0</v>
      </c>
      <c r="D2268" s="41">
        <v>0</v>
      </c>
      <c r="E2268" s="41">
        <v>0</v>
      </c>
      <c r="F2268" s="41">
        <v>0</v>
      </c>
      <c r="G2268" s="48">
        <v>50019</v>
      </c>
    </row>
    <row r="2269" spans="1:7" x14ac:dyDescent="0.25">
      <c r="A2269" s="48">
        <v>500211040</v>
      </c>
      <c r="B2269" s="41" t="s">
        <v>3900</v>
      </c>
      <c r="C2269" s="41">
        <v>42979.66</v>
      </c>
      <c r="D2269" s="41">
        <v>0</v>
      </c>
      <c r="E2269" s="41">
        <v>0</v>
      </c>
      <c r="F2269" s="41">
        <v>42979.66</v>
      </c>
      <c r="G2269" s="48">
        <v>50021</v>
      </c>
    </row>
    <row r="2270" spans="1:7" x14ac:dyDescent="0.25">
      <c r="A2270" s="48">
        <v>500212004</v>
      </c>
      <c r="B2270" s="41" t="s">
        <v>3901</v>
      </c>
      <c r="C2270" s="41">
        <v>0</v>
      </c>
      <c r="D2270" s="41">
        <v>0</v>
      </c>
      <c r="E2270" s="41">
        <v>0</v>
      </c>
      <c r="F2270" s="41">
        <v>0</v>
      </c>
      <c r="G2270" s="48">
        <v>50021</v>
      </c>
    </row>
    <row r="2271" spans="1:7" x14ac:dyDescent="0.25">
      <c r="A2271" s="48">
        <v>500219801</v>
      </c>
      <c r="B2271" s="41" t="s">
        <v>3902</v>
      </c>
      <c r="C2271" s="41">
        <v>0</v>
      </c>
      <c r="D2271" s="41">
        <v>0</v>
      </c>
      <c r="E2271" s="41">
        <v>0</v>
      </c>
      <c r="F2271" s="41">
        <v>0</v>
      </c>
      <c r="G2271" s="48">
        <v>50021</v>
      </c>
    </row>
    <row r="2272" spans="1:7" x14ac:dyDescent="0.25">
      <c r="A2272" s="48">
        <v>500221040</v>
      </c>
      <c r="B2272" s="41" t="s">
        <v>3903</v>
      </c>
      <c r="C2272" s="41">
        <v>0</v>
      </c>
      <c r="D2272" s="41">
        <v>0</v>
      </c>
      <c r="E2272" s="41">
        <v>0</v>
      </c>
      <c r="F2272" s="41">
        <v>0</v>
      </c>
      <c r="G2272" s="48">
        <v>50022</v>
      </c>
    </row>
    <row r="2273" spans="1:7" x14ac:dyDescent="0.25">
      <c r="A2273" s="48">
        <v>500222004</v>
      </c>
      <c r="B2273" s="41" t="s">
        <v>3904</v>
      </c>
      <c r="C2273" s="41">
        <v>0</v>
      </c>
      <c r="D2273" s="41">
        <v>0</v>
      </c>
      <c r="E2273" s="41">
        <v>0</v>
      </c>
      <c r="F2273" s="41">
        <v>0</v>
      </c>
      <c r="G2273" s="48">
        <v>50022</v>
      </c>
    </row>
    <row r="2274" spans="1:7" x14ac:dyDescent="0.25">
      <c r="A2274" s="48">
        <v>500231040</v>
      </c>
      <c r="B2274" s="41" t="s">
        <v>3905</v>
      </c>
      <c r="C2274" s="41">
        <v>0</v>
      </c>
      <c r="D2274" s="41">
        <v>0</v>
      </c>
      <c r="E2274" s="41">
        <v>0</v>
      </c>
      <c r="F2274" s="41">
        <v>0</v>
      </c>
      <c r="G2274" s="48">
        <v>50023</v>
      </c>
    </row>
    <row r="2275" spans="1:7" x14ac:dyDescent="0.25">
      <c r="A2275" s="48">
        <v>500232004</v>
      </c>
      <c r="B2275" s="41" t="s">
        <v>3906</v>
      </c>
      <c r="C2275" s="41">
        <v>0</v>
      </c>
      <c r="D2275" s="41">
        <v>0</v>
      </c>
      <c r="E2275" s="41">
        <v>0</v>
      </c>
      <c r="F2275" s="41">
        <v>0</v>
      </c>
      <c r="G2275" s="48">
        <v>50023</v>
      </c>
    </row>
    <row r="2276" spans="1:7" x14ac:dyDescent="0.25">
      <c r="A2276" s="48">
        <v>500239801</v>
      </c>
      <c r="B2276" s="41" t="s">
        <v>3907</v>
      </c>
      <c r="C2276" s="41">
        <v>0</v>
      </c>
      <c r="D2276" s="41">
        <v>0</v>
      </c>
      <c r="E2276" s="41">
        <v>0</v>
      </c>
      <c r="F2276" s="41">
        <v>0</v>
      </c>
      <c r="G2276" s="48">
        <v>50023</v>
      </c>
    </row>
    <row r="2277" spans="1:7" x14ac:dyDescent="0.25">
      <c r="A2277" s="48">
        <v>500241040</v>
      </c>
      <c r="B2277" s="41" t="s">
        <v>3908</v>
      </c>
      <c r="C2277" s="41">
        <v>0</v>
      </c>
      <c r="D2277" s="41">
        <v>0</v>
      </c>
      <c r="E2277" s="41">
        <v>0</v>
      </c>
      <c r="F2277" s="41">
        <v>0</v>
      </c>
      <c r="G2277" s="48">
        <v>50024</v>
      </c>
    </row>
    <row r="2278" spans="1:7" x14ac:dyDescent="0.25">
      <c r="A2278" s="48">
        <v>500242436</v>
      </c>
      <c r="B2278" s="41" t="s">
        <v>3909</v>
      </c>
      <c r="C2278" s="41">
        <v>0</v>
      </c>
      <c r="D2278" s="41">
        <v>0</v>
      </c>
      <c r="E2278" s="41">
        <v>0</v>
      </c>
      <c r="F2278" s="41">
        <v>0</v>
      </c>
      <c r="G2278" s="48">
        <v>50024</v>
      </c>
    </row>
    <row r="2279" spans="1:7" x14ac:dyDescent="0.25">
      <c r="A2279" s="48">
        <v>500249201</v>
      </c>
      <c r="B2279" s="41" t="s">
        <v>3910</v>
      </c>
      <c r="C2279" s="41">
        <v>0</v>
      </c>
      <c r="D2279" s="41">
        <v>0</v>
      </c>
      <c r="E2279" s="41">
        <v>0</v>
      </c>
      <c r="F2279" s="41">
        <v>0</v>
      </c>
      <c r="G2279" s="48">
        <v>50024</v>
      </c>
    </row>
    <row r="2280" spans="1:7" x14ac:dyDescent="0.25">
      <c r="A2280" s="48">
        <v>500249801</v>
      </c>
      <c r="B2280" s="41" t="s">
        <v>3911</v>
      </c>
      <c r="C2280" s="41">
        <v>0</v>
      </c>
      <c r="D2280" s="41">
        <v>0</v>
      </c>
      <c r="E2280" s="41">
        <v>0</v>
      </c>
      <c r="F2280" s="41">
        <v>0</v>
      </c>
      <c r="G2280" s="48">
        <v>50024</v>
      </c>
    </row>
    <row r="2281" spans="1:7" x14ac:dyDescent="0.25">
      <c r="A2281" s="48">
        <v>500251040</v>
      </c>
      <c r="B2281" s="41" t="s">
        <v>3912</v>
      </c>
      <c r="C2281" s="41">
        <v>0</v>
      </c>
      <c r="D2281" s="41">
        <v>0</v>
      </c>
      <c r="E2281" s="41">
        <v>0</v>
      </c>
      <c r="F2281" s="41">
        <v>0</v>
      </c>
      <c r="G2281" s="48">
        <v>50025</v>
      </c>
    </row>
    <row r="2282" spans="1:7" x14ac:dyDescent="0.25">
      <c r="A2282" s="48">
        <v>500259801</v>
      </c>
      <c r="B2282" s="41" t="s">
        <v>3913</v>
      </c>
      <c r="C2282" s="41">
        <v>0</v>
      </c>
      <c r="D2282" s="41">
        <v>0</v>
      </c>
      <c r="E2282" s="41">
        <v>0</v>
      </c>
      <c r="F2282" s="41">
        <v>0</v>
      </c>
      <c r="G2282" s="48">
        <v>50025</v>
      </c>
    </row>
    <row r="2283" spans="1:7" x14ac:dyDescent="0.25">
      <c r="A2283" s="48">
        <v>500261040</v>
      </c>
      <c r="B2283" s="41" t="s">
        <v>3914</v>
      </c>
      <c r="C2283" s="41">
        <v>0</v>
      </c>
      <c r="D2283" s="41">
        <v>0</v>
      </c>
      <c r="E2283" s="41">
        <v>0</v>
      </c>
      <c r="F2283" s="41">
        <v>0</v>
      </c>
      <c r="G2283" s="48">
        <v>50026</v>
      </c>
    </row>
    <row r="2284" spans="1:7" x14ac:dyDescent="0.25">
      <c r="A2284" s="48">
        <v>500262004</v>
      </c>
      <c r="B2284" s="41" t="s">
        <v>3915</v>
      </c>
      <c r="C2284" s="41">
        <v>0</v>
      </c>
      <c r="D2284" s="41">
        <v>0</v>
      </c>
      <c r="E2284" s="41">
        <v>0</v>
      </c>
      <c r="F2284" s="41">
        <v>0</v>
      </c>
      <c r="G2284" s="48">
        <v>50026</v>
      </c>
    </row>
    <row r="2285" spans="1:7" x14ac:dyDescent="0.25">
      <c r="A2285" s="48">
        <v>500269801</v>
      </c>
      <c r="B2285" s="41" t="s">
        <v>3916</v>
      </c>
      <c r="C2285" s="41">
        <v>0</v>
      </c>
      <c r="D2285" s="41">
        <v>0</v>
      </c>
      <c r="E2285" s="41">
        <v>0</v>
      </c>
      <c r="F2285" s="41">
        <v>0</v>
      </c>
      <c r="G2285" s="48">
        <v>50026</v>
      </c>
    </row>
    <row r="2286" spans="1:7" x14ac:dyDescent="0.25">
      <c r="A2286" s="48">
        <v>500271040</v>
      </c>
      <c r="B2286" s="41" t="s">
        <v>3917</v>
      </c>
      <c r="C2286" s="41">
        <v>0</v>
      </c>
      <c r="D2286" s="41">
        <v>0</v>
      </c>
      <c r="E2286" s="41">
        <v>0</v>
      </c>
      <c r="F2286" s="41">
        <v>0</v>
      </c>
      <c r="G2286" s="48">
        <v>50027</v>
      </c>
    </row>
    <row r="2287" spans="1:7" x14ac:dyDescent="0.25">
      <c r="A2287" s="48">
        <v>500279801</v>
      </c>
      <c r="B2287" s="41" t="s">
        <v>3918</v>
      </c>
      <c r="C2287" s="41">
        <v>0</v>
      </c>
      <c r="D2287" s="41">
        <v>0</v>
      </c>
      <c r="E2287" s="41">
        <v>0</v>
      </c>
      <c r="F2287" s="41">
        <v>0</v>
      </c>
      <c r="G2287" s="48">
        <v>50027</v>
      </c>
    </row>
    <row r="2288" spans="1:7" x14ac:dyDescent="0.25">
      <c r="A2288" s="48">
        <v>500281040</v>
      </c>
      <c r="B2288" s="41" t="s">
        <v>3919</v>
      </c>
      <c r="C2288" s="41">
        <v>0</v>
      </c>
      <c r="D2288" s="41">
        <v>0</v>
      </c>
      <c r="E2288" s="41">
        <v>0</v>
      </c>
      <c r="F2288" s="41">
        <v>0</v>
      </c>
      <c r="G2288" s="48">
        <v>50028</v>
      </c>
    </row>
    <row r="2289" spans="1:7" x14ac:dyDescent="0.25">
      <c r="A2289" s="48">
        <v>500289801</v>
      </c>
      <c r="B2289" s="41" t="s">
        <v>3920</v>
      </c>
      <c r="C2289" s="41">
        <v>0</v>
      </c>
      <c r="D2289" s="41">
        <v>0</v>
      </c>
      <c r="E2289" s="41">
        <v>0</v>
      </c>
      <c r="F2289" s="41">
        <v>0</v>
      </c>
      <c r="G2289" s="48">
        <v>50028</v>
      </c>
    </row>
    <row r="2290" spans="1:7" x14ac:dyDescent="0.25">
      <c r="A2290" s="48">
        <v>500291040</v>
      </c>
      <c r="B2290" s="41" t="s">
        <v>3921</v>
      </c>
      <c r="C2290" s="41">
        <v>0</v>
      </c>
      <c r="D2290" s="41">
        <v>0</v>
      </c>
      <c r="E2290" s="41">
        <v>0</v>
      </c>
      <c r="F2290" s="41">
        <v>0</v>
      </c>
      <c r="G2290" s="48">
        <v>50029</v>
      </c>
    </row>
    <row r="2291" spans="1:7" x14ac:dyDescent="0.25">
      <c r="A2291" s="48">
        <v>500291043</v>
      </c>
      <c r="B2291" s="41" t="s">
        <v>3922</v>
      </c>
      <c r="C2291" s="41">
        <v>0</v>
      </c>
      <c r="D2291" s="41">
        <v>0</v>
      </c>
      <c r="E2291" s="41">
        <v>0</v>
      </c>
      <c r="F2291" s="41">
        <v>0</v>
      </c>
      <c r="G2291" s="48">
        <v>50029</v>
      </c>
    </row>
    <row r="2292" spans="1:7" x14ac:dyDescent="0.25">
      <c r="A2292" s="48">
        <v>500291045</v>
      </c>
      <c r="B2292" s="41" t="s">
        <v>3923</v>
      </c>
      <c r="C2292" s="41">
        <v>0</v>
      </c>
      <c r="D2292" s="41">
        <v>0</v>
      </c>
      <c r="E2292" s="41">
        <v>0</v>
      </c>
      <c r="F2292" s="41">
        <v>0</v>
      </c>
      <c r="G2292" s="48">
        <v>50029</v>
      </c>
    </row>
    <row r="2293" spans="1:7" x14ac:dyDescent="0.25">
      <c r="A2293" s="48">
        <v>500291046</v>
      </c>
      <c r="B2293" s="41" t="s">
        <v>3924</v>
      </c>
      <c r="C2293" s="41">
        <v>0</v>
      </c>
      <c r="D2293" s="41">
        <v>0</v>
      </c>
      <c r="E2293" s="41">
        <v>0</v>
      </c>
      <c r="F2293" s="41">
        <v>0</v>
      </c>
      <c r="G2293" s="48">
        <v>50029</v>
      </c>
    </row>
    <row r="2294" spans="1:7" x14ac:dyDescent="0.25">
      <c r="A2294" s="48">
        <v>500291047</v>
      </c>
      <c r="B2294" s="41" t="s">
        <v>3925</v>
      </c>
      <c r="C2294" s="41">
        <v>0</v>
      </c>
      <c r="D2294" s="41">
        <v>0</v>
      </c>
      <c r="E2294" s="41">
        <v>0</v>
      </c>
      <c r="F2294" s="41">
        <v>0</v>
      </c>
      <c r="G2294" s="48">
        <v>50029</v>
      </c>
    </row>
    <row r="2295" spans="1:7" x14ac:dyDescent="0.25">
      <c r="A2295" s="48">
        <v>500291051</v>
      </c>
      <c r="B2295" s="41" t="s">
        <v>3926</v>
      </c>
      <c r="C2295" s="41">
        <v>0</v>
      </c>
      <c r="D2295" s="41">
        <v>0</v>
      </c>
      <c r="E2295" s="41">
        <v>0</v>
      </c>
      <c r="F2295" s="41">
        <v>0</v>
      </c>
      <c r="G2295" s="48">
        <v>50029</v>
      </c>
    </row>
    <row r="2296" spans="1:7" x14ac:dyDescent="0.25">
      <c r="A2296" s="48">
        <v>500292422</v>
      </c>
      <c r="B2296" s="41" t="s">
        <v>3927</v>
      </c>
      <c r="C2296" s="41">
        <v>0</v>
      </c>
      <c r="D2296" s="41">
        <v>0</v>
      </c>
      <c r="E2296" s="41">
        <v>0</v>
      </c>
      <c r="F2296" s="41">
        <v>0</v>
      </c>
      <c r="G2296" s="48">
        <v>50029</v>
      </c>
    </row>
    <row r="2297" spans="1:7" x14ac:dyDescent="0.25">
      <c r="A2297" s="48">
        <v>500292423</v>
      </c>
      <c r="B2297" s="41" t="s">
        <v>3928</v>
      </c>
      <c r="C2297" s="41">
        <v>0</v>
      </c>
      <c r="D2297" s="41">
        <v>0</v>
      </c>
      <c r="E2297" s="41">
        <v>0</v>
      </c>
      <c r="F2297" s="41">
        <v>0</v>
      </c>
      <c r="G2297" s="48">
        <v>50029</v>
      </c>
    </row>
    <row r="2298" spans="1:7" x14ac:dyDescent="0.25">
      <c r="A2298" s="48">
        <v>500292430</v>
      </c>
      <c r="B2298" s="41" t="s">
        <v>3929</v>
      </c>
      <c r="C2298" s="41">
        <v>0</v>
      </c>
      <c r="D2298" s="41">
        <v>0</v>
      </c>
      <c r="E2298" s="41">
        <v>0</v>
      </c>
      <c r="F2298" s="41">
        <v>0</v>
      </c>
      <c r="G2298" s="48">
        <v>50029</v>
      </c>
    </row>
    <row r="2299" spans="1:7" x14ac:dyDescent="0.25">
      <c r="A2299" s="48">
        <v>500299801</v>
      </c>
      <c r="B2299" s="41" t="s">
        <v>3930</v>
      </c>
      <c r="C2299" s="41">
        <v>0</v>
      </c>
      <c r="D2299" s="41">
        <v>0</v>
      </c>
      <c r="E2299" s="41">
        <v>0</v>
      </c>
      <c r="F2299" s="41">
        <v>0</v>
      </c>
      <c r="G2299" s="48">
        <v>50029</v>
      </c>
    </row>
    <row r="2300" spans="1:7" x14ac:dyDescent="0.25">
      <c r="A2300" s="48">
        <v>500301040</v>
      </c>
      <c r="B2300" s="41" t="s">
        <v>3931</v>
      </c>
      <c r="C2300" s="41">
        <v>19352.34</v>
      </c>
      <c r="D2300" s="41">
        <v>0</v>
      </c>
      <c r="E2300" s="41">
        <v>0</v>
      </c>
      <c r="F2300" s="41">
        <v>19352.34</v>
      </c>
      <c r="G2300" s="48">
        <v>50030</v>
      </c>
    </row>
    <row r="2301" spans="1:7" x14ac:dyDescent="0.25">
      <c r="A2301" s="48">
        <v>500309801</v>
      </c>
      <c r="B2301" s="41" t="s">
        <v>3932</v>
      </c>
      <c r="C2301" s="41">
        <v>0</v>
      </c>
      <c r="D2301" s="41">
        <v>0</v>
      </c>
      <c r="E2301" s="41">
        <v>0</v>
      </c>
      <c r="F2301" s="41">
        <v>0</v>
      </c>
      <c r="G2301" s="48">
        <v>50030</v>
      </c>
    </row>
    <row r="2302" spans="1:7" x14ac:dyDescent="0.25">
      <c r="A2302" s="48">
        <v>500311040</v>
      </c>
      <c r="B2302" s="41" t="s">
        <v>3933</v>
      </c>
      <c r="C2302" s="41">
        <v>0</v>
      </c>
      <c r="D2302" s="41">
        <v>0</v>
      </c>
      <c r="E2302" s="41">
        <v>0</v>
      </c>
      <c r="F2302" s="41">
        <v>0</v>
      </c>
      <c r="G2302" s="48">
        <v>50031</v>
      </c>
    </row>
    <row r="2303" spans="1:7" x14ac:dyDescent="0.25">
      <c r="A2303" s="48">
        <v>500311044</v>
      </c>
      <c r="B2303" s="41" t="s">
        <v>3934</v>
      </c>
      <c r="C2303" s="41">
        <v>0</v>
      </c>
      <c r="D2303" s="41">
        <v>0</v>
      </c>
      <c r="E2303" s="41">
        <v>0</v>
      </c>
      <c r="F2303" s="41">
        <v>0</v>
      </c>
      <c r="G2303" s="48">
        <v>50031</v>
      </c>
    </row>
    <row r="2304" spans="1:7" x14ac:dyDescent="0.25">
      <c r="A2304" s="48">
        <v>500319801</v>
      </c>
      <c r="B2304" s="41" t="s">
        <v>3935</v>
      </c>
      <c r="C2304" s="41">
        <v>0</v>
      </c>
      <c r="D2304" s="41">
        <v>0</v>
      </c>
      <c r="E2304" s="41">
        <v>0</v>
      </c>
      <c r="F2304" s="41">
        <v>0</v>
      </c>
      <c r="G2304" s="48">
        <v>50031</v>
      </c>
    </row>
    <row r="2305" spans="1:7" x14ac:dyDescent="0.25">
      <c r="A2305" s="48">
        <v>500321040</v>
      </c>
      <c r="B2305" s="41" t="s">
        <v>3936</v>
      </c>
      <c r="C2305" s="41">
        <v>0</v>
      </c>
      <c r="D2305" s="41">
        <v>0</v>
      </c>
      <c r="E2305" s="41">
        <v>0</v>
      </c>
      <c r="F2305" s="41">
        <v>0</v>
      </c>
      <c r="G2305" s="48">
        <v>50032</v>
      </c>
    </row>
    <row r="2306" spans="1:7" x14ac:dyDescent="0.25">
      <c r="A2306" s="48">
        <v>500329801</v>
      </c>
      <c r="B2306" s="41" t="s">
        <v>3937</v>
      </c>
      <c r="C2306" s="41">
        <v>0</v>
      </c>
      <c r="D2306" s="41">
        <v>0</v>
      </c>
      <c r="E2306" s="41">
        <v>0</v>
      </c>
      <c r="F2306" s="41">
        <v>0</v>
      </c>
      <c r="G2306" s="48">
        <v>50032</v>
      </c>
    </row>
    <row r="2307" spans="1:7" x14ac:dyDescent="0.25">
      <c r="A2307" s="48">
        <v>500331040</v>
      </c>
      <c r="B2307" s="41" t="s">
        <v>3938</v>
      </c>
      <c r="C2307" s="41">
        <v>0</v>
      </c>
      <c r="D2307" s="41">
        <v>0</v>
      </c>
      <c r="E2307" s="41">
        <v>0</v>
      </c>
      <c r="F2307" s="41">
        <v>0</v>
      </c>
      <c r="G2307" s="48">
        <v>50033</v>
      </c>
    </row>
    <row r="2308" spans="1:7" x14ac:dyDescent="0.25">
      <c r="A2308" s="48">
        <v>500339801</v>
      </c>
      <c r="B2308" s="41" t="s">
        <v>3939</v>
      </c>
      <c r="C2308" s="41">
        <v>0</v>
      </c>
      <c r="D2308" s="41">
        <v>0</v>
      </c>
      <c r="E2308" s="41">
        <v>0</v>
      </c>
      <c r="F2308" s="41">
        <v>0</v>
      </c>
      <c r="G2308" s="48">
        <v>50033</v>
      </c>
    </row>
    <row r="2309" spans="1:7" x14ac:dyDescent="0.25">
      <c r="A2309" s="48">
        <v>500341040</v>
      </c>
      <c r="B2309" s="41" t="s">
        <v>3940</v>
      </c>
      <c r="C2309" s="41">
        <v>0</v>
      </c>
      <c r="D2309" s="41">
        <v>0</v>
      </c>
      <c r="E2309" s="41">
        <v>0</v>
      </c>
      <c r="F2309" s="41">
        <v>0</v>
      </c>
      <c r="G2309" s="48">
        <v>50034</v>
      </c>
    </row>
    <row r="2310" spans="1:7" x14ac:dyDescent="0.25">
      <c r="A2310" s="48">
        <v>500349801</v>
      </c>
      <c r="B2310" s="41" t="s">
        <v>3941</v>
      </c>
      <c r="C2310" s="41">
        <v>0</v>
      </c>
      <c r="D2310" s="41">
        <v>0</v>
      </c>
      <c r="E2310" s="41">
        <v>0</v>
      </c>
      <c r="F2310" s="41">
        <v>0</v>
      </c>
      <c r="G2310" s="48">
        <v>50034</v>
      </c>
    </row>
    <row r="2311" spans="1:7" x14ac:dyDescent="0.25">
      <c r="A2311" s="48">
        <v>500351040</v>
      </c>
      <c r="B2311" s="41" t="s">
        <v>3942</v>
      </c>
      <c r="C2311" s="41">
        <v>0</v>
      </c>
      <c r="D2311" s="41">
        <v>0</v>
      </c>
      <c r="E2311" s="41">
        <v>0</v>
      </c>
      <c r="F2311" s="41">
        <v>0</v>
      </c>
      <c r="G2311" s="48">
        <v>50035</v>
      </c>
    </row>
    <row r="2312" spans="1:7" x14ac:dyDescent="0.25">
      <c r="A2312" s="48">
        <v>500359801</v>
      </c>
      <c r="B2312" s="41" t="s">
        <v>3943</v>
      </c>
      <c r="C2312" s="41">
        <v>0</v>
      </c>
      <c r="D2312" s="41">
        <v>0</v>
      </c>
      <c r="E2312" s="41">
        <v>0</v>
      </c>
      <c r="F2312" s="41">
        <v>0</v>
      </c>
      <c r="G2312" s="48">
        <v>50035</v>
      </c>
    </row>
    <row r="2313" spans="1:7" x14ac:dyDescent="0.25">
      <c r="A2313" s="48">
        <v>500361040</v>
      </c>
      <c r="B2313" s="41" t="s">
        <v>3944</v>
      </c>
      <c r="C2313" s="41">
        <v>0</v>
      </c>
      <c r="D2313" s="41">
        <v>0</v>
      </c>
      <c r="E2313" s="41">
        <v>0</v>
      </c>
      <c r="F2313" s="41">
        <v>0</v>
      </c>
      <c r="G2313" s="48">
        <v>50036</v>
      </c>
    </row>
    <row r="2314" spans="1:7" x14ac:dyDescent="0.25">
      <c r="A2314" s="48">
        <v>500369801</v>
      </c>
      <c r="B2314" s="41" t="s">
        <v>3945</v>
      </c>
      <c r="C2314" s="41">
        <v>0</v>
      </c>
      <c r="D2314" s="41">
        <v>0</v>
      </c>
      <c r="E2314" s="41">
        <v>0</v>
      </c>
      <c r="F2314" s="41">
        <v>0</v>
      </c>
      <c r="G2314" s="48">
        <v>50036</v>
      </c>
    </row>
    <row r="2315" spans="1:7" x14ac:dyDescent="0.25">
      <c r="A2315" s="48">
        <v>500371040</v>
      </c>
      <c r="B2315" s="41" t="s">
        <v>3946</v>
      </c>
      <c r="C2315" s="41">
        <v>0</v>
      </c>
      <c r="D2315" s="41">
        <v>0</v>
      </c>
      <c r="E2315" s="41">
        <v>0</v>
      </c>
      <c r="F2315" s="41">
        <v>0</v>
      </c>
      <c r="G2315" s="48">
        <v>50037</v>
      </c>
    </row>
    <row r="2316" spans="1:7" x14ac:dyDescent="0.25">
      <c r="A2316" s="48">
        <v>500379801</v>
      </c>
      <c r="B2316" s="41" t="s">
        <v>3947</v>
      </c>
      <c r="C2316" s="41">
        <v>0</v>
      </c>
      <c r="D2316" s="41">
        <v>0</v>
      </c>
      <c r="E2316" s="41">
        <v>0</v>
      </c>
      <c r="F2316" s="41">
        <v>0</v>
      </c>
      <c r="G2316" s="48">
        <v>50037</v>
      </c>
    </row>
    <row r="2317" spans="1:7" x14ac:dyDescent="0.25">
      <c r="A2317" s="48">
        <v>500381040</v>
      </c>
      <c r="B2317" s="41" t="s">
        <v>3948</v>
      </c>
      <c r="C2317" s="41">
        <v>0</v>
      </c>
      <c r="D2317" s="41">
        <v>0</v>
      </c>
      <c r="E2317" s="41">
        <v>0</v>
      </c>
      <c r="F2317" s="41">
        <v>0</v>
      </c>
      <c r="G2317" s="48">
        <v>50038</v>
      </c>
    </row>
    <row r="2318" spans="1:7" x14ac:dyDescent="0.25">
      <c r="A2318" s="48">
        <v>500389801</v>
      </c>
      <c r="B2318" s="41" t="s">
        <v>3949</v>
      </c>
      <c r="C2318" s="41">
        <v>0</v>
      </c>
      <c r="D2318" s="41">
        <v>0</v>
      </c>
      <c r="E2318" s="41">
        <v>0</v>
      </c>
      <c r="F2318" s="41">
        <v>0</v>
      </c>
      <c r="G2318" s="48">
        <v>50038</v>
      </c>
    </row>
    <row r="2319" spans="1:7" x14ac:dyDescent="0.25">
      <c r="A2319" s="48">
        <v>500391040</v>
      </c>
      <c r="B2319" s="41" t="s">
        <v>3950</v>
      </c>
      <c r="C2319" s="41">
        <v>0</v>
      </c>
      <c r="D2319" s="41">
        <v>0</v>
      </c>
      <c r="E2319" s="41">
        <v>0</v>
      </c>
      <c r="F2319" s="41">
        <v>0</v>
      </c>
      <c r="G2319" s="48">
        <v>50039</v>
      </c>
    </row>
    <row r="2320" spans="1:7" x14ac:dyDescent="0.25">
      <c r="A2320" s="48">
        <v>500401040</v>
      </c>
      <c r="B2320" s="41" t="s">
        <v>3951</v>
      </c>
      <c r="C2320" s="41">
        <v>0</v>
      </c>
      <c r="D2320" s="41">
        <v>0</v>
      </c>
      <c r="E2320" s="41">
        <v>0</v>
      </c>
      <c r="F2320" s="41">
        <v>0</v>
      </c>
      <c r="G2320" s="48">
        <v>50040</v>
      </c>
    </row>
    <row r="2321" spans="1:7" x14ac:dyDescent="0.25">
      <c r="A2321" s="48">
        <v>500409801</v>
      </c>
      <c r="B2321" s="41" t="s">
        <v>3952</v>
      </c>
      <c r="C2321" s="41">
        <v>0</v>
      </c>
      <c r="D2321" s="41">
        <v>0</v>
      </c>
      <c r="E2321" s="41">
        <v>0</v>
      </c>
      <c r="F2321" s="41">
        <v>0</v>
      </c>
      <c r="G2321" s="48">
        <v>50040</v>
      </c>
    </row>
    <row r="2322" spans="1:7" x14ac:dyDescent="0.25">
      <c r="A2322" s="48">
        <v>500411040</v>
      </c>
      <c r="B2322" s="41" t="s">
        <v>3953</v>
      </c>
      <c r="C2322" s="41">
        <v>0</v>
      </c>
      <c r="D2322" s="41">
        <v>0</v>
      </c>
      <c r="E2322" s="41">
        <v>0</v>
      </c>
      <c r="F2322" s="41">
        <v>0</v>
      </c>
      <c r="G2322" s="48">
        <v>50041</v>
      </c>
    </row>
    <row r="2323" spans="1:7" x14ac:dyDescent="0.25">
      <c r="A2323" s="48">
        <v>500419801</v>
      </c>
      <c r="B2323" s="41" t="s">
        <v>3954</v>
      </c>
      <c r="C2323" s="41">
        <v>0</v>
      </c>
      <c r="D2323" s="41">
        <v>0</v>
      </c>
      <c r="E2323" s="41">
        <v>0</v>
      </c>
      <c r="F2323" s="41">
        <v>0</v>
      </c>
      <c r="G2323" s="48">
        <v>50041</v>
      </c>
    </row>
    <row r="2324" spans="1:7" x14ac:dyDescent="0.25">
      <c r="A2324" s="48">
        <v>500421040</v>
      </c>
      <c r="B2324" s="41" t="s">
        <v>3955</v>
      </c>
      <c r="C2324" s="41">
        <v>0</v>
      </c>
      <c r="D2324" s="41">
        <v>0</v>
      </c>
      <c r="E2324" s="41">
        <v>0</v>
      </c>
      <c r="F2324" s="41">
        <v>0</v>
      </c>
      <c r="G2324" s="48">
        <v>50042</v>
      </c>
    </row>
    <row r="2325" spans="1:7" x14ac:dyDescent="0.25">
      <c r="A2325" s="48">
        <v>500422423</v>
      </c>
      <c r="B2325" s="41" t="s">
        <v>3956</v>
      </c>
      <c r="C2325" s="41">
        <v>0</v>
      </c>
      <c r="D2325" s="41">
        <v>0</v>
      </c>
      <c r="E2325" s="41">
        <v>0</v>
      </c>
      <c r="F2325" s="41">
        <v>0</v>
      </c>
      <c r="G2325" s="48">
        <v>50042</v>
      </c>
    </row>
    <row r="2326" spans="1:7" x14ac:dyDescent="0.25">
      <c r="A2326" s="48">
        <v>500422429</v>
      </c>
      <c r="B2326" s="41" t="s">
        <v>3957</v>
      </c>
      <c r="C2326" s="41">
        <v>0</v>
      </c>
      <c r="D2326" s="41">
        <v>0</v>
      </c>
      <c r="E2326" s="41">
        <v>0</v>
      </c>
      <c r="F2326" s="41">
        <v>0</v>
      </c>
      <c r="G2326" s="48">
        <v>50042</v>
      </c>
    </row>
    <row r="2327" spans="1:7" x14ac:dyDescent="0.25">
      <c r="A2327" s="48">
        <v>500422436</v>
      </c>
      <c r="B2327" s="41" t="s">
        <v>3958</v>
      </c>
      <c r="C2327" s="41">
        <v>0</v>
      </c>
      <c r="D2327" s="41">
        <v>0</v>
      </c>
      <c r="E2327" s="41">
        <v>0</v>
      </c>
      <c r="F2327" s="41">
        <v>0</v>
      </c>
      <c r="G2327" s="48">
        <v>50042</v>
      </c>
    </row>
    <row r="2328" spans="1:7" x14ac:dyDescent="0.25">
      <c r="A2328" s="48">
        <v>500429801</v>
      </c>
      <c r="B2328" s="41" t="s">
        <v>3959</v>
      </c>
      <c r="C2328" s="41">
        <v>0</v>
      </c>
      <c r="D2328" s="41">
        <v>0</v>
      </c>
      <c r="E2328" s="41">
        <v>0</v>
      </c>
      <c r="F2328" s="41">
        <v>0</v>
      </c>
      <c r="G2328" s="48">
        <v>50042</v>
      </c>
    </row>
    <row r="2329" spans="1:7" x14ac:dyDescent="0.25">
      <c r="A2329" s="48">
        <v>500431040</v>
      </c>
      <c r="B2329" s="41" t="s">
        <v>3960</v>
      </c>
      <c r="C2329" s="41">
        <v>0</v>
      </c>
      <c r="D2329" s="41">
        <v>0</v>
      </c>
      <c r="E2329" s="41">
        <v>0</v>
      </c>
      <c r="F2329" s="41">
        <v>0</v>
      </c>
      <c r="G2329" s="48">
        <v>50043</v>
      </c>
    </row>
    <row r="2330" spans="1:7" x14ac:dyDescent="0.25">
      <c r="A2330" s="48">
        <v>500439801</v>
      </c>
      <c r="B2330" s="41" t="s">
        <v>3961</v>
      </c>
      <c r="C2330" s="41">
        <v>0</v>
      </c>
      <c r="D2330" s="41">
        <v>0</v>
      </c>
      <c r="E2330" s="41">
        <v>0</v>
      </c>
      <c r="F2330" s="41">
        <v>0</v>
      </c>
      <c r="G2330" s="48">
        <v>50043</v>
      </c>
    </row>
    <row r="2331" spans="1:7" x14ac:dyDescent="0.25">
      <c r="A2331" s="48">
        <v>500441040</v>
      </c>
      <c r="B2331" s="41" t="s">
        <v>3962</v>
      </c>
      <c r="C2331" s="41">
        <v>0</v>
      </c>
      <c r="D2331" s="41">
        <v>0</v>
      </c>
      <c r="E2331" s="41">
        <v>0</v>
      </c>
      <c r="F2331" s="41">
        <v>0</v>
      </c>
      <c r="G2331" s="48">
        <v>50044</v>
      </c>
    </row>
    <row r="2332" spans="1:7" x14ac:dyDescent="0.25">
      <c r="A2332" s="48">
        <v>500449801</v>
      </c>
      <c r="B2332" s="41" t="s">
        <v>3963</v>
      </c>
      <c r="C2332" s="41">
        <v>0</v>
      </c>
      <c r="D2332" s="41">
        <v>0</v>
      </c>
      <c r="E2332" s="41">
        <v>0</v>
      </c>
      <c r="F2332" s="41">
        <v>0</v>
      </c>
      <c r="G2332" s="48">
        <v>50044</v>
      </c>
    </row>
    <row r="2333" spans="1:7" x14ac:dyDescent="0.25">
      <c r="A2333" s="48">
        <v>500451040</v>
      </c>
      <c r="B2333" s="41" t="s">
        <v>3964</v>
      </c>
      <c r="C2333" s="41">
        <v>3139.19</v>
      </c>
      <c r="D2333" s="41">
        <v>0</v>
      </c>
      <c r="E2333" s="41">
        <v>0</v>
      </c>
      <c r="F2333" s="41">
        <v>3139.19</v>
      </c>
      <c r="G2333" s="48">
        <v>50045</v>
      </c>
    </row>
    <row r="2334" spans="1:7" x14ac:dyDescent="0.25">
      <c r="A2334" s="48">
        <v>500452406</v>
      </c>
      <c r="B2334" s="41" t="s">
        <v>3965</v>
      </c>
      <c r="C2334" s="41">
        <v>0</v>
      </c>
      <c r="D2334" s="41">
        <v>0</v>
      </c>
      <c r="E2334" s="41">
        <v>0</v>
      </c>
      <c r="F2334" s="41">
        <v>0</v>
      </c>
      <c r="G2334" s="48">
        <v>50045</v>
      </c>
    </row>
    <row r="2335" spans="1:7" x14ac:dyDescent="0.25">
      <c r="A2335" s="48">
        <v>500459801</v>
      </c>
      <c r="B2335" s="41" t="s">
        <v>3966</v>
      </c>
      <c r="C2335" s="41">
        <v>0</v>
      </c>
      <c r="D2335" s="41">
        <v>0</v>
      </c>
      <c r="E2335" s="41">
        <v>0</v>
      </c>
      <c r="F2335" s="41">
        <v>0</v>
      </c>
      <c r="G2335" s="48">
        <v>50045</v>
      </c>
    </row>
    <row r="2336" spans="1:7" x14ac:dyDescent="0.25">
      <c r="A2336" s="48">
        <v>500461040</v>
      </c>
      <c r="B2336" s="41" t="s">
        <v>3967</v>
      </c>
      <c r="C2336" s="41">
        <v>84141.24</v>
      </c>
      <c r="D2336" s="41">
        <v>0</v>
      </c>
      <c r="E2336" s="41">
        <v>0</v>
      </c>
      <c r="F2336" s="41">
        <v>84141.24</v>
      </c>
      <c r="G2336" s="48">
        <v>50046</v>
      </c>
    </row>
    <row r="2337" spans="1:7" x14ac:dyDescent="0.25">
      <c r="A2337" s="48">
        <v>500469801</v>
      </c>
      <c r="B2337" s="41" t="s">
        <v>3968</v>
      </c>
      <c r="C2337" s="41">
        <v>0</v>
      </c>
      <c r="D2337" s="41">
        <v>0</v>
      </c>
      <c r="E2337" s="41">
        <v>0</v>
      </c>
      <c r="F2337" s="41">
        <v>0</v>
      </c>
      <c r="G2337" s="48">
        <v>50046</v>
      </c>
    </row>
    <row r="2338" spans="1:7" x14ac:dyDescent="0.25">
      <c r="A2338" s="48">
        <v>500482004</v>
      </c>
      <c r="B2338" s="41" t="s">
        <v>3969</v>
      </c>
      <c r="C2338" s="41">
        <v>106663.17</v>
      </c>
      <c r="D2338" s="41">
        <v>0</v>
      </c>
      <c r="E2338" s="41">
        <v>0</v>
      </c>
      <c r="F2338" s="41">
        <v>106663.17</v>
      </c>
      <c r="G2338" s="48">
        <v>50048</v>
      </c>
    </row>
    <row r="2339" spans="1:7" x14ac:dyDescent="0.25">
      <c r="A2339" s="48">
        <v>519019052</v>
      </c>
      <c r="B2339" s="41" t="s">
        <v>3970</v>
      </c>
      <c r="C2339" s="41">
        <v>-122200</v>
      </c>
      <c r="D2339" s="41">
        <v>0</v>
      </c>
      <c r="E2339" s="41">
        <v>0</v>
      </c>
      <c r="F2339" s="41">
        <v>-122200</v>
      </c>
      <c r="G2339" s="48">
        <v>51901</v>
      </c>
    </row>
    <row r="2340" spans="1:7" x14ac:dyDescent="0.25">
      <c r="A2340" s="48">
        <v>519019204</v>
      </c>
      <c r="B2340" s="41" t="s">
        <v>3971</v>
      </c>
      <c r="C2340" s="41">
        <v>0</v>
      </c>
      <c r="D2340" s="41">
        <v>0</v>
      </c>
      <c r="E2340" s="41">
        <v>0</v>
      </c>
      <c r="F2340" s="41">
        <v>0</v>
      </c>
      <c r="G2340" s="48">
        <v>51901</v>
      </c>
    </row>
    <row r="2341" spans="1:7" x14ac:dyDescent="0.25">
      <c r="A2341" s="48">
        <v>519019801</v>
      </c>
      <c r="B2341" s="41" t="s">
        <v>3972</v>
      </c>
      <c r="C2341" s="41">
        <v>0</v>
      </c>
      <c r="D2341" s="41">
        <v>0</v>
      </c>
      <c r="E2341" s="41">
        <v>0</v>
      </c>
      <c r="F2341" s="41">
        <v>0</v>
      </c>
      <c r="G2341" s="48">
        <v>51901</v>
      </c>
    </row>
    <row r="2342" spans="1:7" x14ac:dyDescent="0.25">
      <c r="A2342" s="48">
        <v>519029057</v>
      </c>
      <c r="B2342" s="41" t="s">
        <v>3973</v>
      </c>
      <c r="C2342" s="41">
        <v>0</v>
      </c>
      <c r="D2342" s="41">
        <v>0</v>
      </c>
      <c r="E2342" s="41">
        <v>0</v>
      </c>
      <c r="F2342" s="41">
        <v>0</v>
      </c>
      <c r="G2342" s="48">
        <v>51902</v>
      </c>
    </row>
    <row r="2343" spans="1:7" x14ac:dyDescent="0.25">
      <c r="A2343" s="48">
        <v>519029801</v>
      </c>
      <c r="B2343" s="41" t="s">
        <v>3974</v>
      </c>
      <c r="C2343" s="41">
        <v>0</v>
      </c>
      <c r="D2343" s="41">
        <v>0</v>
      </c>
      <c r="E2343" s="41">
        <v>0</v>
      </c>
      <c r="F2343" s="41">
        <v>0</v>
      </c>
      <c r="G2343" s="48">
        <v>51902</v>
      </c>
    </row>
    <row r="2344" spans="1:7" x14ac:dyDescent="0.25">
      <c r="A2344" s="48">
        <v>519039052</v>
      </c>
      <c r="B2344" s="41" t="s">
        <v>3975</v>
      </c>
      <c r="C2344" s="41">
        <v>0</v>
      </c>
      <c r="D2344" s="41">
        <v>0</v>
      </c>
      <c r="E2344" s="41">
        <v>0</v>
      </c>
      <c r="F2344" s="41">
        <v>0</v>
      </c>
      <c r="G2344" s="48">
        <v>51903</v>
      </c>
    </row>
    <row r="2345" spans="1:7" x14ac:dyDescent="0.25">
      <c r="A2345" s="48">
        <v>519039801</v>
      </c>
      <c r="B2345" s="41" t="s">
        <v>3976</v>
      </c>
      <c r="C2345" s="41">
        <v>0</v>
      </c>
      <c r="D2345" s="41">
        <v>0</v>
      </c>
      <c r="E2345" s="41">
        <v>0</v>
      </c>
      <c r="F2345" s="41">
        <v>0</v>
      </c>
      <c r="G2345" s="48">
        <v>51903</v>
      </c>
    </row>
    <row r="2346" spans="1:7" x14ac:dyDescent="0.25">
      <c r="A2346" s="48">
        <v>519041040</v>
      </c>
      <c r="B2346" s="41" t="s">
        <v>3977</v>
      </c>
      <c r="C2346" s="41">
        <v>0</v>
      </c>
      <c r="D2346" s="41">
        <v>0</v>
      </c>
      <c r="E2346" s="41">
        <v>0</v>
      </c>
      <c r="F2346" s="41">
        <v>0</v>
      </c>
      <c r="G2346" s="48">
        <v>51904</v>
      </c>
    </row>
    <row r="2347" spans="1:7" x14ac:dyDescent="0.25">
      <c r="A2347" s="48">
        <v>519049052</v>
      </c>
      <c r="B2347" s="41" t="s">
        <v>3978</v>
      </c>
      <c r="C2347" s="41">
        <v>0</v>
      </c>
      <c r="D2347" s="41">
        <v>0</v>
      </c>
      <c r="E2347" s="41">
        <v>0</v>
      </c>
      <c r="F2347" s="41">
        <v>0</v>
      </c>
      <c r="G2347" s="48">
        <v>51904</v>
      </c>
    </row>
    <row r="2348" spans="1:7" x14ac:dyDescent="0.25">
      <c r="A2348" s="48">
        <v>519049801</v>
      </c>
      <c r="B2348" s="41" t="s">
        <v>3979</v>
      </c>
      <c r="C2348" s="41">
        <v>0</v>
      </c>
      <c r="D2348" s="41">
        <v>0</v>
      </c>
      <c r="E2348" s="41">
        <v>0</v>
      </c>
      <c r="F2348" s="41">
        <v>0</v>
      </c>
      <c r="G2348" s="48">
        <v>51904</v>
      </c>
    </row>
    <row r="2349" spans="1:7" x14ac:dyDescent="0.25">
      <c r="A2349" s="48">
        <v>519059053</v>
      </c>
      <c r="B2349" s="41" t="s">
        <v>3980</v>
      </c>
      <c r="C2349" s="41">
        <v>0</v>
      </c>
      <c r="D2349" s="41">
        <v>0</v>
      </c>
      <c r="E2349" s="41">
        <v>0</v>
      </c>
      <c r="F2349" s="41">
        <v>0</v>
      </c>
      <c r="G2349" s="48">
        <v>51905</v>
      </c>
    </row>
    <row r="2350" spans="1:7" x14ac:dyDescent="0.25">
      <c r="A2350" s="48">
        <v>519059801</v>
      </c>
      <c r="B2350" s="41" t="s">
        <v>3981</v>
      </c>
      <c r="C2350" s="41">
        <v>0</v>
      </c>
      <c r="D2350" s="41">
        <v>0</v>
      </c>
      <c r="E2350" s="41">
        <v>0</v>
      </c>
      <c r="F2350" s="41">
        <v>0</v>
      </c>
      <c r="G2350" s="48">
        <v>51905</v>
      </c>
    </row>
    <row r="2351" spans="1:7" x14ac:dyDescent="0.25">
      <c r="A2351" s="48">
        <v>520011040</v>
      </c>
      <c r="B2351" s="41" t="s">
        <v>3982</v>
      </c>
      <c r="C2351" s="41">
        <v>0</v>
      </c>
      <c r="D2351" s="41">
        <v>0</v>
      </c>
      <c r="E2351" s="41">
        <v>0</v>
      </c>
      <c r="F2351" s="41">
        <v>0</v>
      </c>
      <c r="G2351" s="48">
        <v>52001</v>
      </c>
    </row>
    <row r="2352" spans="1:7" x14ac:dyDescent="0.25">
      <c r="A2352" s="48">
        <v>520011340</v>
      </c>
      <c r="B2352" s="41" t="s">
        <v>3983</v>
      </c>
      <c r="C2352" s="41">
        <v>0</v>
      </c>
      <c r="D2352" s="41">
        <v>0</v>
      </c>
      <c r="E2352" s="41">
        <v>0</v>
      </c>
      <c r="F2352" s="41">
        <v>0</v>
      </c>
      <c r="G2352" s="48">
        <v>52001</v>
      </c>
    </row>
    <row r="2353" spans="1:7" x14ac:dyDescent="0.25">
      <c r="A2353" s="48">
        <v>520019801</v>
      </c>
      <c r="B2353" s="41" t="s">
        <v>3984</v>
      </c>
      <c r="C2353" s="41">
        <v>0</v>
      </c>
      <c r="D2353" s="41">
        <v>0</v>
      </c>
      <c r="E2353" s="41">
        <v>0</v>
      </c>
      <c r="F2353" s="41">
        <v>0</v>
      </c>
      <c r="G2353" s="48">
        <v>52001</v>
      </c>
    </row>
    <row r="2354" spans="1:7" x14ac:dyDescent="0.25">
      <c r="A2354" s="48">
        <v>520020200</v>
      </c>
      <c r="B2354" s="41" t="s">
        <v>3985</v>
      </c>
      <c r="C2354" s="41">
        <v>45141</v>
      </c>
      <c r="D2354" s="41">
        <v>0</v>
      </c>
      <c r="E2354" s="41">
        <v>0</v>
      </c>
      <c r="F2354" s="41">
        <v>45141</v>
      </c>
      <c r="G2354" s="48">
        <v>52002</v>
      </c>
    </row>
    <row r="2355" spans="1:7" x14ac:dyDescent="0.25">
      <c r="A2355" s="48">
        <v>520021040</v>
      </c>
      <c r="B2355" s="41" t="s">
        <v>3986</v>
      </c>
      <c r="C2355" s="41">
        <v>0</v>
      </c>
      <c r="D2355" s="41">
        <v>0</v>
      </c>
      <c r="E2355" s="41">
        <v>0</v>
      </c>
      <c r="F2355" s="41">
        <v>0</v>
      </c>
      <c r="G2355" s="48">
        <v>52002</v>
      </c>
    </row>
    <row r="2356" spans="1:7" x14ac:dyDescent="0.25">
      <c r="A2356" s="48">
        <v>520022421</v>
      </c>
      <c r="B2356" s="41" t="s">
        <v>3987</v>
      </c>
      <c r="C2356" s="41">
        <v>0</v>
      </c>
      <c r="D2356" s="41">
        <v>0</v>
      </c>
      <c r="E2356" s="41">
        <v>0</v>
      </c>
      <c r="F2356" s="41">
        <v>0</v>
      </c>
      <c r="G2356" s="48">
        <v>52002</v>
      </c>
    </row>
    <row r="2357" spans="1:7" x14ac:dyDescent="0.25">
      <c r="A2357" s="48">
        <v>520022430</v>
      </c>
      <c r="B2357" s="41" t="s">
        <v>3988</v>
      </c>
      <c r="C2357" s="41">
        <v>0</v>
      </c>
      <c r="D2357" s="41">
        <v>0</v>
      </c>
      <c r="E2357" s="41">
        <v>0</v>
      </c>
      <c r="F2357" s="41">
        <v>0</v>
      </c>
      <c r="G2357" s="48">
        <v>52002</v>
      </c>
    </row>
    <row r="2358" spans="1:7" x14ac:dyDescent="0.25">
      <c r="A2358" s="48">
        <v>520022900</v>
      </c>
      <c r="B2358" s="41" t="s">
        <v>3989</v>
      </c>
      <c r="C2358" s="41">
        <v>360615</v>
      </c>
      <c r="D2358" s="41">
        <v>0</v>
      </c>
      <c r="E2358" s="41">
        <v>0</v>
      </c>
      <c r="F2358" s="41">
        <v>360615</v>
      </c>
      <c r="G2358" s="48">
        <v>52002</v>
      </c>
    </row>
    <row r="2359" spans="1:7" x14ac:dyDescent="0.25">
      <c r="A2359" s="48">
        <v>520022934</v>
      </c>
      <c r="B2359" s="41" t="s">
        <v>3990</v>
      </c>
      <c r="C2359" s="41">
        <v>0</v>
      </c>
      <c r="D2359" s="41">
        <v>0</v>
      </c>
      <c r="E2359" s="41">
        <v>0</v>
      </c>
      <c r="F2359" s="41">
        <v>0</v>
      </c>
      <c r="G2359" s="48">
        <v>52002</v>
      </c>
    </row>
    <row r="2360" spans="1:7" x14ac:dyDescent="0.25">
      <c r="A2360" s="48">
        <v>520029801</v>
      </c>
      <c r="B2360" s="41" t="s">
        <v>3991</v>
      </c>
      <c r="C2360" s="41">
        <v>0</v>
      </c>
      <c r="D2360" s="41">
        <v>0</v>
      </c>
      <c r="E2360" s="41">
        <v>0</v>
      </c>
      <c r="F2360" s="41">
        <v>0</v>
      </c>
      <c r="G2360" s="48">
        <v>52002</v>
      </c>
    </row>
    <row r="2361" spans="1:7" x14ac:dyDescent="0.25">
      <c r="A2361" s="48">
        <v>520031040</v>
      </c>
      <c r="B2361" s="41" t="s">
        <v>3992</v>
      </c>
      <c r="C2361" s="41">
        <v>0</v>
      </c>
      <c r="D2361" s="41">
        <v>0</v>
      </c>
      <c r="E2361" s="41">
        <v>0</v>
      </c>
      <c r="F2361" s="41">
        <v>0</v>
      </c>
      <c r="G2361" s="48">
        <v>52003</v>
      </c>
    </row>
    <row r="2362" spans="1:7" x14ac:dyDescent="0.25">
      <c r="A2362" s="48">
        <v>520032429</v>
      </c>
      <c r="B2362" s="41" t="s">
        <v>3993</v>
      </c>
      <c r="C2362" s="41">
        <v>0</v>
      </c>
      <c r="D2362" s="41">
        <v>0</v>
      </c>
      <c r="E2362" s="41">
        <v>0</v>
      </c>
      <c r="F2362" s="41">
        <v>0</v>
      </c>
      <c r="G2362" s="48">
        <v>52003</v>
      </c>
    </row>
    <row r="2363" spans="1:7" x14ac:dyDescent="0.25">
      <c r="A2363" s="48">
        <v>520039801</v>
      </c>
      <c r="B2363" s="41" t="s">
        <v>3994</v>
      </c>
      <c r="C2363" s="41">
        <v>0</v>
      </c>
      <c r="D2363" s="41">
        <v>0</v>
      </c>
      <c r="E2363" s="41">
        <v>0</v>
      </c>
      <c r="F2363" s="41">
        <v>0</v>
      </c>
      <c r="G2363" s="48">
        <v>52003</v>
      </c>
    </row>
    <row r="2364" spans="1:7" x14ac:dyDescent="0.25">
      <c r="A2364" s="48">
        <v>520042931</v>
      </c>
      <c r="B2364" s="41" t="s">
        <v>3995</v>
      </c>
      <c r="C2364" s="41">
        <v>0</v>
      </c>
      <c r="D2364" s="41">
        <v>0</v>
      </c>
      <c r="E2364" s="41">
        <v>0</v>
      </c>
      <c r="F2364" s="41">
        <v>0</v>
      </c>
      <c r="G2364" s="48">
        <v>52004</v>
      </c>
    </row>
    <row r="2365" spans="1:7" x14ac:dyDescent="0.25">
      <c r="A2365" s="48">
        <v>520049801</v>
      </c>
      <c r="B2365" s="41" t="s">
        <v>3996</v>
      </c>
      <c r="C2365" s="41">
        <v>0</v>
      </c>
      <c r="D2365" s="41">
        <v>0</v>
      </c>
      <c r="E2365" s="41">
        <v>0</v>
      </c>
      <c r="F2365" s="41">
        <v>0</v>
      </c>
      <c r="G2365" s="48">
        <v>52004</v>
      </c>
    </row>
    <row r="2366" spans="1:7" x14ac:dyDescent="0.25">
      <c r="A2366" s="48">
        <v>520052429</v>
      </c>
      <c r="B2366" s="41" t="s">
        <v>3997</v>
      </c>
      <c r="C2366" s="41">
        <v>0</v>
      </c>
      <c r="D2366" s="41">
        <v>0</v>
      </c>
      <c r="E2366" s="41">
        <v>0</v>
      </c>
      <c r="F2366" s="41">
        <v>0</v>
      </c>
      <c r="G2366" s="48">
        <v>52005</v>
      </c>
    </row>
    <row r="2367" spans="1:7" x14ac:dyDescent="0.25">
      <c r="A2367" s="48">
        <v>520059801</v>
      </c>
      <c r="B2367" s="41" t="s">
        <v>3998</v>
      </c>
      <c r="C2367" s="41">
        <v>0</v>
      </c>
      <c r="D2367" s="41">
        <v>0</v>
      </c>
      <c r="E2367" s="41">
        <v>0</v>
      </c>
      <c r="F2367" s="41">
        <v>0</v>
      </c>
      <c r="G2367" s="48">
        <v>52005</v>
      </c>
    </row>
    <row r="2368" spans="1:7" x14ac:dyDescent="0.25">
      <c r="A2368" s="48">
        <v>520061200</v>
      </c>
      <c r="B2368" s="41" t="s">
        <v>3999</v>
      </c>
      <c r="C2368" s="41">
        <v>0</v>
      </c>
      <c r="D2368" s="41">
        <v>0</v>
      </c>
      <c r="E2368" s="41">
        <v>0</v>
      </c>
      <c r="F2368" s="41">
        <v>0</v>
      </c>
      <c r="G2368" s="48">
        <v>52006</v>
      </c>
    </row>
    <row r="2369" spans="1:7" x14ac:dyDescent="0.25">
      <c r="A2369" s="48">
        <v>520062429</v>
      </c>
      <c r="B2369" s="41" t="s">
        <v>4000</v>
      </c>
      <c r="C2369" s="41">
        <v>0</v>
      </c>
      <c r="D2369" s="41">
        <v>0</v>
      </c>
      <c r="E2369" s="41">
        <v>0</v>
      </c>
      <c r="F2369" s="41">
        <v>0</v>
      </c>
      <c r="G2369" s="48">
        <v>52006</v>
      </c>
    </row>
    <row r="2370" spans="1:7" x14ac:dyDescent="0.25">
      <c r="A2370" s="48">
        <v>520069801</v>
      </c>
      <c r="B2370" s="41" t="s">
        <v>4001</v>
      </c>
      <c r="C2370" s="41">
        <v>0</v>
      </c>
      <c r="D2370" s="41">
        <v>0</v>
      </c>
      <c r="E2370" s="41">
        <v>0</v>
      </c>
      <c r="F2370" s="41">
        <v>0</v>
      </c>
      <c r="G2370" s="48">
        <v>52006</v>
      </c>
    </row>
    <row r="2371" spans="1:7" x14ac:dyDescent="0.25">
      <c r="A2371" s="48">
        <v>520072930</v>
      </c>
      <c r="B2371" s="41" t="s">
        <v>4002</v>
      </c>
      <c r="C2371" s="41">
        <v>0</v>
      </c>
      <c r="D2371" s="41">
        <v>0</v>
      </c>
      <c r="E2371" s="41">
        <v>0</v>
      </c>
      <c r="F2371" s="41">
        <v>0</v>
      </c>
      <c r="G2371" s="48">
        <v>52007</v>
      </c>
    </row>
    <row r="2372" spans="1:7" x14ac:dyDescent="0.25">
      <c r="A2372" s="48">
        <v>520079801</v>
      </c>
      <c r="B2372" s="41" t="s">
        <v>4003</v>
      </c>
      <c r="C2372" s="41">
        <v>0</v>
      </c>
      <c r="D2372" s="41">
        <v>0</v>
      </c>
      <c r="E2372" s="41">
        <v>0</v>
      </c>
      <c r="F2372" s="41">
        <v>0</v>
      </c>
      <c r="G2372" s="48">
        <v>52007</v>
      </c>
    </row>
    <row r="2373" spans="1:7" x14ac:dyDescent="0.25">
      <c r="A2373" s="48">
        <v>520081200</v>
      </c>
      <c r="B2373" s="41" t="s">
        <v>4004</v>
      </c>
      <c r="C2373" s="41">
        <v>0</v>
      </c>
      <c r="D2373" s="41">
        <v>0</v>
      </c>
      <c r="E2373" s="41">
        <v>0</v>
      </c>
      <c r="F2373" s="41">
        <v>0</v>
      </c>
      <c r="G2373" s="48">
        <v>52008</v>
      </c>
    </row>
    <row r="2374" spans="1:7" x14ac:dyDescent="0.25">
      <c r="A2374" s="48">
        <v>520081201</v>
      </c>
      <c r="B2374" s="41" t="s">
        <v>4005</v>
      </c>
      <c r="C2374" s="41">
        <v>0</v>
      </c>
      <c r="D2374" s="41">
        <v>0</v>
      </c>
      <c r="E2374" s="41">
        <v>0</v>
      </c>
      <c r="F2374" s="41">
        <v>0</v>
      </c>
      <c r="G2374" s="48">
        <v>52008</v>
      </c>
    </row>
    <row r="2375" spans="1:7" x14ac:dyDescent="0.25">
      <c r="A2375" s="48">
        <v>520082000</v>
      </c>
      <c r="B2375" s="41" t="s">
        <v>4006</v>
      </c>
      <c r="C2375" s="41">
        <v>0</v>
      </c>
      <c r="D2375" s="41">
        <v>0</v>
      </c>
      <c r="E2375" s="41">
        <v>0</v>
      </c>
      <c r="F2375" s="41">
        <v>0</v>
      </c>
      <c r="G2375" s="48">
        <v>52008</v>
      </c>
    </row>
    <row r="2376" spans="1:7" x14ac:dyDescent="0.25">
      <c r="A2376" s="48">
        <v>520089801</v>
      </c>
      <c r="B2376" s="41" t="s">
        <v>4007</v>
      </c>
      <c r="C2376" s="41">
        <v>0</v>
      </c>
      <c r="D2376" s="41">
        <v>0</v>
      </c>
      <c r="E2376" s="41">
        <v>0</v>
      </c>
      <c r="F2376" s="41">
        <v>0</v>
      </c>
      <c r="G2376" s="48">
        <v>52008</v>
      </c>
    </row>
    <row r="2377" spans="1:7" x14ac:dyDescent="0.25">
      <c r="A2377" s="48">
        <v>520101040</v>
      </c>
      <c r="B2377" s="41" t="s">
        <v>4008</v>
      </c>
      <c r="C2377" s="41">
        <v>0</v>
      </c>
      <c r="D2377" s="41">
        <v>0</v>
      </c>
      <c r="E2377" s="41">
        <v>0</v>
      </c>
      <c r="F2377" s="41">
        <v>0</v>
      </c>
      <c r="G2377" s="48">
        <v>52010</v>
      </c>
    </row>
    <row r="2378" spans="1:7" x14ac:dyDescent="0.25">
      <c r="A2378" s="48">
        <v>520109801</v>
      </c>
      <c r="B2378" s="41" t="s">
        <v>4009</v>
      </c>
      <c r="C2378" s="41">
        <v>0</v>
      </c>
      <c r="D2378" s="41">
        <v>0</v>
      </c>
      <c r="E2378" s="41">
        <v>0</v>
      </c>
      <c r="F2378" s="41">
        <v>0</v>
      </c>
      <c r="G2378" s="48">
        <v>52010</v>
      </c>
    </row>
    <row r="2379" spans="1:7" x14ac:dyDescent="0.25">
      <c r="A2379" s="48">
        <v>520111030</v>
      </c>
      <c r="B2379" s="41" t="s">
        <v>4010</v>
      </c>
      <c r="C2379" s="41">
        <v>0</v>
      </c>
      <c r="D2379" s="41">
        <v>0</v>
      </c>
      <c r="E2379" s="41">
        <v>0</v>
      </c>
      <c r="F2379" s="41">
        <v>0</v>
      </c>
      <c r="G2379" s="48">
        <v>52011</v>
      </c>
    </row>
    <row r="2380" spans="1:7" x14ac:dyDescent="0.25">
      <c r="A2380" s="48">
        <v>520119801</v>
      </c>
      <c r="B2380" s="41" t="s">
        <v>4011</v>
      </c>
      <c r="C2380" s="41">
        <v>0</v>
      </c>
      <c r="D2380" s="41">
        <v>0</v>
      </c>
      <c r="E2380" s="41">
        <v>0</v>
      </c>
      <c r="F2380" s="41">
        <v>0</v>
      </c>
      <c r="G2380" s="48">
        <v>52011</v>
      </c>
    </row>
    <row r="2381" spans="1:7" x14ac:dyDescent="0.25">
      <c r="A2381" s="48">
        <v>520121030</v>
      </c>
      <c r="B2381" s="41" t="s">
        <v>4012</v>
      </c>
      <c r="C2381" s="41">
        <v>0</v>
      </c>
      <c r="D2381" s="41">
        <v>0</v>
      </c>
      <c r="E2381" s="41">
        <v>0</v>
      </c>
      <c r="F2381" s="41">
        <v>0</v>
      </c>
      <c r="G2381" s="48">
        <v>52012</v>
      </c>
    </row>
    <row r="2382" spans="1:7" x14ac:dyDescent="0.25">
      <c r="A2382" s="48">
        <v>520129801</v>
      </c>
      <c r="B2382" s="41" t="s">
        <v>4013</v>
      </c>
      <c r="C2382" s="41">
        <v>0</v>
      </c>
      <c r="D2382" s="41">
        <v>0</v>
      </c>
      <c r="E2382" s="41">
        <v>0</v>
      </c>
      <c r="F2382" s="41">
        <v>0</v>
      </c>
      <c r="G2382" s="48">
        <v>52012</v>
      </c>
    </row>
    <row r="2383" spans="1:7" x14ac:dyDescent="0.25">
      <c r="A2383" s="48">
        <v>520132000</v>
      </c>
      <c r="B2383" s="41" t="s">
        <v>4014</v>
      </c>
      <c r="C2383" s="41">
        <v>0</v>
      </c>
      <c r="D2383" s="41">
        <v>0</v>
      </c>
      <c r="E2383" s="41">
        <v>0</v>
      </c>
      <c r="F2383" s="41">
        <v>0</v>
      </c>
      <c r="G2383" s="48">
        <v>52013</v>
      </c>
    </row>
    <row r="2384" spans="1:7" x14ac:dyDescent="0.25">
      <c r="A2384" s="48">
        <v>520139051</v>
      </c>
      <c r="B2384" s="41" t="s">
        <v>4015</v>
      </c>
      <c r="C2384" s="41">
        <v>0</v>
      </c>
      <c r="D2384" s="41">
        <v>0</v>
      </c>
      <c r="E2384" s="41">
        <v>0</v>
      </c>
      <c r="F2384" s="41">
        <v>0</v>
      </c>
      <c r="G2384" s="48">
        <v>52013</v>
      </c>
    </row>
    <row r="2385" spans="1:7" x14ac:dyDescent="0.25">
      <c r="A2385" s="48">
        <v>520139801</v>
      </c>
      <c r="B2385" s="41" t="s">
        <v>4016</v>
      </c>
      <c r="C2385" s="41">
        <v>0</v>
      </c>
      <c r="D2385" s="41">
        <v>0</v>
      </c>
      <c r="E2385" s="41">
        <v>0</v>
      </c>
      <c r="F2385" s="41">
        <v>0</v>
      </c>
      <c r="G2385" s="48">
        <v>52013</v>
      </c>
    </row>
    <row r="2386" spans="1:7" x14ac:dyDescent="0.25">
      <c r="A2386" s="48">
        <v>520142429</v>
      </c>
      <c r="B2386" s="41" t="s">
        <v>4017</v>
      </c>
      <c r="C2386" s="41">
        <v>0</v>
      </c>
      <c r="D2386" s="41">
        <v>0</v>
      </c>
      <c r="E2386" s="41">
        <v>0</v>
      </c>
      <c r="F2386" s="41">
        <v>0</v>
      </c>
      <c r="G2386" s="48">
        <v>52014</v>
      </c>
    </row>
    <row r="2387" spans="1:7" x14ac:dyDescent="0.25">
      <c r="A2387" s="48">
        <v>520142900</v>
      </c>
      <c r="B2387" s="41" t="s">
        <v>4018</v>
      </c>
      <c r="C2387" s="41">
        <v>0</v>
      </c>
      <c r="D2387" s="41">
        <v>0</v>
      </c>
      <c r="E2387" s="41">
        <v>0</v>
      </c>
      <c r="F2387" s="41">
        <v>0</v>
      </c>
      <c r="G2387" s="48">
        <v>52014</v>
      </c>
    </row>
    <row r="2388" spans="1:7" x14ac:dyDescent="0.25">
      <c r="A2388" s="48">
        <v>520149801</v>
      </c>
      <c r="B2388" s="41" t="s">
        <v>4019</v>
      </c>
      <c r="C2388" s="41">
        <v>0</v>
      </c>
      <c r="D2388" s="41">
        <v>0</v>
      </c>
      <c r="E2388" s="41">
        <v>0</v>
      </c>
      <c r="F2388" s="41">
        <v>0</v>
      </c>
      <c r="G2388" s="48">
        <v>52014</v>
      </c>
    </row>
    <row r="2389" spans="1:7" x14ac:dyDescent="0.25">
      <c r="A2389" s="48">
        <v>520152011</v>
      </c>
      <c r="B2389" s="41" t="s">
        <v>4020</v>
      </c>
      <c r="C2389" s="41">
        <v>0</v>
      </c>
      <c r="D2389" s="41">
        <v>0</v>
      </c>
      <c r="E2389" s="41">
        <v>0</v>
      </c>
      <c r="F2389" s="41">
        <v>0</v>
      </c>
      <c r="G2389" s="48">
        <v>52015</v>
      </c>
    </row>
    <row r="2390" spans="1:7" x14ac:dyDescent="0.25">
      <c r="A2390" s="48">
        <v>520152429</v>
      </c>
      <c r="B2390" s="41" t="s">
        <v>4021</v>
      </c>
      <c r="C2390" s="41">
        <v>0</v>
      </c>
      <c r="D2390" s="41">
        <v>0</v>
      </c>
      <c r="E2390" s="41">
        <v>0</v>
      </c>
      <c r="F2390" s="41">
        <v>0</v>
      </c>
      <c r="G2390" s="48">
        <v>52015</v>
      </c>
    </row>
    <row r="2391" spans="1:7" x14ac:dyDescent="0.25">
      <c r="A2391" s="48">
        <v>520152503</v>
      </c>
      <c r="B2391" s="41" t="s">
        <v>4022</v>
      </c>
      <c r="C2391" s="41">
        <v>0</v>
      </c>
      <c r="D2391" s="41">
        <v>0</v>
      </c>
      <c r="E2391" s="41">
        <v>0</v>
      </c>
      <c r="F2391" s="41">
        <v>0</v>
      </c>
      <c r="G2391" s="48">
        <v>52015</v>
      </c>
    </row>
    <row r="2392" spans="1:7" x14ac:dyDescent="0.25">
      <c r="A2392" s="48">
        <v>520152900</v>
      </c>
      <c r="B2392" s="41" t="s">
        <v>4023</v>
      </c>
      <c r="C2392" s="41">
        <v>0</v>
      </c>
      <c r="D2392" s="41">
        <v>0</v>
      </c>
      <c r="E2392" s="41">
        <v>0</v>
      </c>
      <c r="F2392" s="41">
        <v>0</v>
      </c>
      <c r="G2392" s="48">
        <v>52015</v>
      </c>
    </row>
    <row r="2393" spans="1:7" x14ac:dyDescent="0.25">
      <c r="A2393" s="48">
        <v>520159801</v>
      </c>
      <c r="B2393" s="41" t="s">
        <v>4024</v>
      </c>
      <c r="C2393" s="41">
        <v>0</v>
      </c>
      <c r="D2393" s="41">
        <v>0</v>
      </c>
      <c r="E2393" s="41">
        <v>0</v>
      </c>
      <c r="F2393" s="41">
        <v>0</v>
      </c>
      <c r="G2393" s="48">
        <v>52015</v>
      </c>
    </row>
    <row r="2394" spans="1:7" x14ac:dyDescent="0.25">
      <c r="A2394" s="48">
        <v>520162429</v>
      </c>
      <c r="B2394" s="41" t="s">
        <v>4025</v>
      </c>
      <c r="C2394" s="41">
        <v>0</v>
      </c>
      <c r="D2394" s="41">
        <v>0</v>
      </c>
      <c r="E2394" s="41">
        <v>0</v>
      </c>
      <c r="F2394" s="41">
        <v>0</v>
      </c>
      <c r="G2394" s="48">
        <v>52016</v>
      </c>
    </row>
    <row r="2395" spans="1:7" x14ac:dyDescent="0.25">
      <c r="A2395" s="48">
        <v>520169053</v>
      </c>
      <c r="B2395" s="41" t="s">
        <v>4026</v>
      </c>
      <c r="C2395" s="41">
        <v>0</v>
      </c>
      <c r="D2395" s="41">
        <v>0</v>
      </c>
      <c r="E2395" s="41">
        <v>0</v>
      </c>
      <c r="F2395" s="41">
        <v>0</v>
      </c>
      <c r="G2395" s="48">
        <v>52016</v>
      </c>
    </row>
    <row r="2396" spans="1:7" x14ac:dyDescent="0.25">
      <c r="A2396" s="48">
        <v>520169054</v>
      </c>
      <c r="B2396" s="41" t="s">
        <v>4027</v>
      </c>
      <c r="C2396" s="41">
        <v>0</v>
      </c>
      <c r="D2396" s="41">
        <v>0</v>
      </c>
      <c r="E2396" s="41">
        <v>0</v>
      </c>
      <c r="F2396" s="41">
        <v>0</v>
      </c>
      <c r="G2396" s="48">
        <v>52016</v>
      </c>
    </row>
    <row r="2397" spans="1:7" x14ac:dyDescent="0.25">
      <c r="A2397" s="48">
        <v>520169801</v>
      </c>
      <c r="B2397" s="41" t="s">
        <v>4028</v>
      </c>
      <c r="C2397" s="41">
        <v>0</v>
      </c>
      <c r="D2397" s="41">
        <v>0</v>
      </c>
      <c r="E2397" s="41">
        <v>0</v>
      </c>
      <c r="F2397" s="41">
        <v>0</v>
      </c>
      <c r="G2397" s="48">
        <v>52016</v>
      </c>
    </row>
    <row r="2398" spans="1:7" x14ac:dyDescent="0.25">
      <c r="A2398" s="48">
        <v>520172429</v>
      </c>
      <c r="B2398" s="41" t="s">
        <v>4029</v>
      </c>
      <c r="C2398" s="41">
        <v>0</v>
      </c>
      <c r="D2398" s="41">
        <v>0</v>
      </c>
      <c r="E2398" s="41">
        <v>0</v>
      </c>
      <c r="F2398" s="41">
        <v>0</v>
      </c>
      <c r="G2398" s="48">
        <v>52017</v>
      </c>
    </row>
    <row r="2399" spans="1:7" x14ac:dyDescent="0.25">
      <c r="A2399" s="48">
        <v>520179801</v>
      </c>
      <c r="B2399" s="41" t="s">
        <v>4030</v>
      </c>
      <c r="C2399" s="41">
        <v>0</v>
      </c>
      <c r="D2399" s="41">
        <v>0</v>
      </c>
      <c r="E2399" s="41">
        <v>0</v>
      </c>
      <c r="F2399" s="41">
        <v>0</v>
      </c>
      <c r="G2399" s="48">
        <v>52017</v>
      </c>
    </row>
    <row r="2400" spans="1:7" x14ac:dyDescent="0.25">
      <c r="A2400" s="48">
        <v>520182428</v>
      </c>
      <c r="B2400" s="41" t="s">
        <v>4031</v>
      </c>
      <c r="C2400" s="41">
        <v>0</v>
      </c>
      <c r="D2400" s="41">
        <v>0</v>
      </c>
      <c r="E2400" s="41">
        <v>0</v>
      </c>
      <c r="F2400" s="41">
        <v>0</v>
      </c>
      <c r="G2400" s="48">
        <v>52018</v>
      </c>
    </row>
    <row r="2401" spans="1:7" x14ac:dyDescent="0.25">
      <c r="A2401" s="48">
        <v>520191040</v>
      </c>
      <c r="B2401" s="41" t="s">
        <v>4032</v>
      </c>
      <c r="C2401" s="41">
        <v>0</v>
      </c>
      <c r="D2401" s="41">
        <v>0</v>
      </c>
      <c r="E2401" s="41">
        <v>0</v>
      </c>
      <c r="F2401" s="41">
        <v>0</v>
      </c>
      <c r="G2401" s="48">
        <v>52019</v>
      </c>
    </row>
    <row r="2402" spans="1:7" x14ac:dyDescent="0.25">
      <c r="A2402" s="48">
        <v>520199801</v>
      </c>
      <c r="B2402" s="41" t="s">
        <v>4033</v>
      </c>
      <c r="C2402" s="41">
        <v>0</v>
      </c>
      <c r="D2402" s="41">
        <v>0</v>
      </c>
      <c r="E2402" s="41">
        <v>0</v>
      </c>
      <c r="F2402" s="41">
        <v>0</v>
      </c>
      <c r="G2402" s="48">
        <v>52019</v>
      </c>
    </row>
    <row r="2403" spans="1:7" x14ac:dyDescent="0.25">
      <c r="A2403" s="48">
        <v>520202000</v>
      </c>
      <c r="B2403" s="41" t="s">
        <v>4034</v>
      </c>
      <c r="C2403" s="41">
        <v>0</v>
      </c>
      <c r="D2403" s="41">
        <v>0</v>
      </c>
      <c r="E2403" s="41">
        <v>0</v>
      </c>
      <c r="F2403" s="41">
        <v>0</v>
      </c>
      <c r="G2403" s="48">
        <v>52020</v>
      </c>
    </row>
    <row r="2404" spans="1:7" x14ac:dyDescent="0.25">
      <c r="A2404" s="48">
        <v>520209051</v>
      </c>
      <c r="B2404" s="41" t="s">
        <v>4035</v>
      </c>
      <c r="C2404" s="41">
        <v>0</v>
      </c>
      <c r="D2404" s="41">
        <v>0</v>
      </c>
      <c r="E2404" s="41">
        <v>0</v>
      </c>
      <c r="F2404" s="41">
        <v>0</v>
      </c>
      <c r="G2404" s="48">
        <v>52020</v>
      </c>
    </row>
    <row r="2405" spans="1:7" x14ac:dyDescent="0.25">
      <c r="A2405" s="48">
        <v>520209801</v>
      </c>
      <c r="B2405" s="41" t="s">
        <v>4036</v>
      </c>
      <c r="C2405" s="41">
        <v>0</v>
      </c>
      <c r="D2405" s="41">
        <v>0</v>
      </c>
      <c r="E2405" s="41">
        <v>0</v>
      </c>
      <c r="F2405" s="41">
        <v>0</v>
      </c>
      <c r="G2405" s="48">
        <v>52020</v>
      </c>
    </row>
    <row r="2406" spans="1:7" x14ac:dyDescent="0.25">
      <c r="A2406" s="48">
        <v>520212900</v>
      </c>
      <c r="B2406" s="41" t="s">
        <v>4037</v>
      </c>
      <c r="C2406" s="41">
        <v>0</v>
      </c>
      <c r="D2406" s="41">
        <v>0</v>
      </c>
      <c r="E2406" s="41">
        <v>0</v>
      </c>
      <c r="F2406" s="41">
        <v>0</v>
      </c>
      <c r="G2406" s="48">
        <v>52021</v>
      </c>
    </row>
    <row r="2407" spans="1:7" x14ac:dyDescent="0.25">
      <c r="A2407" s="48">
        <v>520219801</v>
      </c>
      <c r="B2407" s="41" t="s">
        <v>4038</v>
      </c>
      <c r="C2407" s="41">
        <v>0</v>
      </c>
      <c r="D2407" s="41">
        <v>0</v>
      </c>
      <c r="E2407" s="41">
        <v>0</v>
      </c>
      <c r="F2407" s="41">
        <v>0</v>
      </c>
      <c r="G2407" s="48">
        <v>52021</v>
      </c>
    </row>
    <row r="2408" spans="1:7" x14ac:dyDescent="0.25">
      <c r="A2408" s="48">
        <v>520222429</v>
      </c>
      <c r="B2408" s="41" t="s">
        <v>4039</v>
      </c>
      <c r="C2408" s="41">
        <v>0</v>
      </c>
      <c r="D2408" s="41">
        <v>0</v>
      </c>
      <c r="E2408" s="41">
        <v>0</v>
      </c>
      <c r="F2408" s="41">
        <v>0</v>
      </c>
      <c r="G2408" s="48">
        <v>52022</v>
      </c>
    </row>
    <row r="2409" spans="1:7" x14ac:dyDescent="0.25">
      <c r="A2409" s="48">
        <v>520222430</v>
      </c>
      <c r="B2409" s="41" t="s">
        <v>4040</v>
      </c>
      <c r="C2409" s="41">
        <v>0</v>
      </c>
      <c r="D2409" s="41">
        <v>0</v>
      </c>
      <c r="E2409" s="41">
        <v>0</v>
      </c>
      <c r="F2409" s="41">
        <v>0</v>
      </c>
      <c r="G2409" s="48">
        <v>52022</v>
      </c>
    </row>
    <row r="2410" spans="1:7" x14ac:dyDescent="0.25">
      <c r="A2410" s="48">
        <v>520229051</v>
      </c>
      <c r="B2410" s="41" t="s">
        <v>4041</v>
      </c>
      <c r="C2410" s="41">
        <v>0</v>
      </c>
      <c r="D2410" s="41">
        <v>0</v>
      </c>
      <c r="E2410" s="41">
        <v>0</v>
      </c>
      <c r="F2410" s="41">
        <v>0</v>
      </c>
      <c r="G2410" s="48">
        <v>52022</v>
      </c>
    </row>
    <row r="2411" spans="1:7" x14ac:dyDescent="0.25">
      <c r="A2411" s="48">
        <v>520229801</v>
      </c>
      <c r="B2411" s="41" t="s">
        <v>4042</v>
      </c>
      <c r="C2411" s="41">
        <v>0</v>
      </c>
      <c r="D2411" s="41">
        <v>0</v>
      </c>
      <c r="E2411" s="41">
        <v>0</v>
      </c>
      <c r="F2411" s="41">
        <v>0</v>
      </c>
      <c r="G2411" s="48">
        <v>52022</v>
      </c>
    </row>
    <row r="2412" spans="1:7" x14ac:dyDescent="0.25">
      <c r="A2412" s="48">
        <v>520342900</v>
      </c>
      <c r="B2412" s="41" t="s">
        <v>4043</v>
      </c>
      <c r="C2412" s="41">
        <v>0</v>
      </c>
      <c r="D2412" s="41">
        <v>0</v>
      </c>
      <c r="E2412" s="41">
        <v>0</v>
      </c>
      <c r="F2412" s="41">
        <v>0</v>
      </c>
      <c r="G2412" s="48">
        <v>52034</v>
      </c>
    </row>
    <row r="2413" spans="1:7" x14ac:dyDescent="0.25">
      <c r="A2413" s="48">
        <v>520349801</v>
      </c>
      <c r="B2413" s="41" t="s">
        <v>4044</v>
      </c>
      <c r="C2413" s="41">
        <v>0</v>
      </c>
      <c r="D2413" s="41">
        <v>0</v>
      </c>
      <c r="E2413" s="41">
        <v>0</v>
      </c>
      <c r="F2413" s="41">
        <v>0</v>
      </c>
      <c r="G2413" s="48">
        <v>52034</v>
      </c>
    </row>
    <row r="2414" spans="1:7" x14ac:dyDescent="0.25">
      <c r="A2414" s="48">
        <v>520352429</v>
      </c>
      <c r="B2414" s="41" t="s">
        <v>4045</v>
      </c>
      <c r="C2414" s="41">
        <v>0</v>
      </c>
      <c r="D2414" s="41">
        <v>0</v>
      </c>
      <c r="E2414" s="41">
        <v>0</v>
      </c>
      <c r="F2414" s="41">
        <v>0</v>
      </c>
      <c r="G2414" s="48">
        <v>52035</v>
      </c>
    </row>
    <row r="2415" spans="1:7" x14ac:dyDescent="0.25">
      <c r="A2415" s="48">
        <v>520359801</v>
      </c>
      <c r="B2415" s="41" t="s">
        <v>4046</v>
      </c>
      <c r="C2415" s="41">
        <v>0</v>
      </c>
      <c r="D2415" s="41">
        <v>0</v>
      </c>
      <c r="E2415" s="41">
        <v>0</v>
      </c>
      <c r="F2415" s="41">
        <v>0</v>
      </c>
      <c r="G2415" s="48">
        <v>52035</v>
      </c>
    </row>
    <row r="2416" spans="1:7" x14ac:dyDescent="0.25">
      <c r="A2416" s="48">
        <v>520361040</v>
      </c>
      <c r="B2416" s="41" t="s">
        <v>4047</v>
      </c>
      <c r="C2416" s="41">
        <v>0</v>
      </c>
      <c r="D2416" s="41">
        <v>0</v>
      </c>
      <c r="E2416" s="41">
        <v>0</v>
      </c>
      <c r="F2416" s="41">
        <v>0</v>
      </c>
      <c r="G2416" s="48">
        <v>52036</v>
      </c>
    </row>
    <row r="2417" spans="1:7" x14ac:dyDescent="0.25">
      <c r="A2417" s="48">
        <v>520369801</v>
      </c>
      <c r="B2417" s="41" t="s">
        <v>4048</v>
      </c>
      <c r="C2417" s="41">
        <v>0</v>
      </c>
      <c r="D2417" s="41">
        <v>0</v>
      </c>
      <c r="E2417" s="41">
        <v>0</v>
      </c>
      <c r="F2417" s="41">
        <v>0</v>
      </c>
      <c r="G2417" s="48">
        <v>52036</v>
      </c>
    </row>
    <row r="2418" spans="1:7" x14ac:dyDescent="0.25">
      <c r="A2418" s="48">
        <v>520372000</v>
      </c>
      <c r="B2418" s="41" t="s">
        <v>4049</v>
      </c>
      <c r="C2418" s="41">
        <v>0</v>
      </c>
      <c r="D2418" s="41">
        <v>0</v>
      </c>
      <c r="E2418" s="41">
        <v>0</v>
      </c>
      <c r="F2418" s="41">
        <v>0</v>
      </c>
      <c r="G2418" s="48">
        <v>52037</v>
      </c>
    </row>
    <row r="2419" spans="1:7" x14ac:dyDescent="0.25">
      <c r="A2419" s="48">
        <v>520379801</v>
      </c>
      <c r="B2419" s="41" t="s">
        <v>4050</v>
      </c>
      <c r="C2419" s="41">
        <v>0</v>
      </c>
      <c r="D2419" s="41">
        <v>0</v>
      </c>
      <c r="E2419" s="41">
        <v>0</v>
      </c>
      <c r="F2419" s="41">
        <v>0</v>
      </c>
      <c r="G2419" s="48">
        <v>52037</v>
      </c>
    </row>
    <row r="2420" spans="1:7" x14ac:dyDescent="0.25">
      <c r="A2420" s="48">
        <v>520385146</v>
      </c>
      <c r="B2420" s="41" t="s">
        <v>4051</v>
      </c>
      <c r="C2420" s="41">
        <v>0</v>
      </c>
      <c r="D2420" s="41">
        <v>0</v>
      </c>
      <c r="E2420" s="41">
        <v>0</v>
      </c>
      <c r="F2420" s="41">
        <v>0</v>
      </c>
      <c r="G2420" s="48">
        <v>52038</v>
      </c>
    </row>
    <row r="2421" spans="1:7" x14ac:dyDescent="0.25">
      <c r="A2421" s="48">
        <v>520389801</v>
      </c>
      <c r="B2421" s="41" t="s">
        <v>4052</v>
      </c>
      <c r="C2421" s="41">
        <v>0</v>
      </c>
      <c r="D2421" s="41">
        <v>0</v>
      </c>
      <c r="E2421" s="41">
        <v>0</v>
      </c>
      <c r="F2421" s="41">
        <v>0</v>
      </c>
      <c r="G2421" s="48">
        <v>52038</v>
      </c>
    </row>
    <row r="2422" spans="1:7" x14ac:dyDescent="0.25">
      <c r="A2422" s="48">
        <v>520392000</v>
      </c>
      <c r="B2422" s="41" t="s">
        <v>4053</v>
      </c>
      <c r="C2422" s="41">
        <v>0</v>
      </c>
      <c r="D2422" s="41">
        <v>0</v>
      </c>
      <c r="E2422" s="41">
        <v>0</v>
      </c>
      <c r="F2422" s="41">
        <v>0</v>
      </c>
      <c r="G2422" s="48">
        <v>52039</v>
      </c>
    </row>
    <row r="2423" spans="1:7" x14ac:dyDescent="0.25">
      <c r="A2423" s="48">
        <v>520399801</v>
      </c>
      <c r="B2423" s="41" t="s">
        <v>4054</v>
      </c>
      <c r="C2423" s="41">
        <v>0</v>
      </c>
      <c r="D2423" s="41">
        <v>0</v>
      </c>
      <c r="E2423" s="41">
        <v>0</v>
      </c>
      <c r="F2423" s="41">
        <v>0</v>
      </c>
      <c r="G2423" s="48">
        <v>52039</v>
      </c>
    </row>
    <row r="2424" spans="1:7" x14ac:dyDescent="0.25">
      <c r="A2424" s="48">
        <v>520401040</v>
      </c>
      <c r="B2424" s="41" t="s">
        <v>4055</v>
      </c>
      <c r="C2424" s="41">
        <v>0</v>
      </c>
      <c r="D2424" s="41">
        <v>0</v>
      </c>
      <c r="E2424" s="41">
        <v>0</v>
      </c>
      <c r="F2424" s="41">
        <v>0</v>
      </c>
      <c r="G2424" s="48">
        <v>52040</v>
      </c>
    </row>
    <row r="2425" spans="1:7" x14ac:dyDescent="0.25">
      <c r="A2425" s="48">
        <v>520409801</v>
      </c>
      <c r="B2425" s="41" t="s">
        <v>4056</v>
      </c>
      <c r="C2425" s="41">
        <v>0</v>
      </c>
      <c r="D2425" s="41">
        <v>0</v>
      </c>
      <c r="E2425" s="41">
        <v>0</v>
      </c>
      <c r="F2425" s="41">
        <v>0</v>
      </c>
      <c r="G2425" s="48">
        <v>52040</v>
      </c>
    </row>
    <row r="2426" spans="1:7" x14ac:dyDescent="0.25">
      <c r="A2426" s="48">
        <v>520412900</v>
      </c>
      <c r="B2426" s="41" t="s">
        <v>4057</v>
      </c>
      <c r="C2426" s="41">
        <v>0</v>
      </c>
      <c r="D2426" s="41">
        <v>0</v>
      </c>
      <c r="E2426" s="41">
        <v>0</v>
      </c>
      <c r="F2426" s="41">
        <v>0</v>
      </c>
      <c r="G2426" s="48">
        <v>52041</v>
      </c>
    </row>
    <row r="2427" spans="1:7" x14ac:dyDescent="0.25">
      <c r="A2427" s="48">
        <v>520419801</v>
      </c>
      <c r="B2427" s="41" t="s">
        <v>4058</v>
      </c>
      <c r="C2427" s="41">
        <v>0</v>
      </c>
      <c r="D2427" s="41">
        <v>0</v>
      </c>
      <c r="E2427" s="41">
        <v>0</v>
      </c>
      <c r="F2427" s="41">
        <v>0</v>
      </c>
      <c r="G2427" s="48">
        <v>52041</v>
      </c>
    </row>
    <row r="2428" spans="1:7" x14ac:dyDescent="0.25">
      <c r="A2428" s="48">
        <v>520802429</v>
      </c>
      <c r="B2428" s="41" t="s">
        <v>4059</v>
      </c>
      <c r="C2428" s="41">
        <v>0</v>
      </c>
      <c r="D2428" s="41">
        <v>0</v>
      </c>
      <c r="E2428" s="41">
        <v>0</v>
      </c>
      <c r="F2428" s="41">
        <v>0</v>
      </c>
      <c r="G2428" s="48">
        <v>52080</v>
      </c>
    </row>
    <row r="2429" spans="1:7" x14ac:dyDescent="0.25">
      <c r="A2429" s="48">
        <v>520809801</v>
      </c>
      <c r="B2429" s="41" t="s">
        <v>4060</v>
      </c>
      <c r="C2429" s="41">
        <v>0</v>
      </c>
      <c r="D2429" s="41">
        <v>0</v>
      </c>
      <c r="E2429" s="41">
        <v>0</v>
      </c>
      <c r="F2429" s="41">
        <v>0</v>
      </c>
      <c r="G2429" s="48">
        <v>52080</v>
      </c>
    </row>
    <row r="2430" spans="1:7" x14ac:dyDescent="0.25">
      <c r="A2430" s="48">
        <v>520812900</v>
      </c>
      <c r="B2430" s="41" t="s">
        <v>4061</v>
      </c>
      <c r="C2430" s="41">
        <v>0</v>
      </c>
      <c r="D2430" s="41">
        <v>0</v>
      </c>
      <c r="E2430" s="41">
        <v>0</v>
      </c>
      <c r="F2430" s="41">
        <v>0</v>
      </c>
      <c r="G2430" s="48">
        <v>52081</v>
      </c>
    </row>
    <row r="2431" spans="1:7" x14ac:dyDescent="0.25">
      <c r="A2431" s="48">
        <v>520819801</v>
      </c>
      <c r="B2431" s="41" t="s">
        <v>4062</v>
      </c>
      <c r="C2431" s="41">
        <v>0</v>
      </c>
      <c r="D2431" s="41">
        <v>0</v>
      </c>
      <c r="E2431" s="41">
        <v>0</v>
      </c>
      <c r="F2431" s="41">
        <v>0</v>
      </c>
      <c r="G2431" s="48">
        <v>52081</v>
      </c>
    </row>
    <row r="2432" spans="1:7" x14ac:dyDescent="0.25">
      <c r="A2432" s="48">
        <v>520822900</v>
      </c>
      <c r="B2432" s="41" t="s">
        <v>4063</v>
      </c>
      <c r="C2432" s="41">
        <v>0</v>
      </c>
      <c r="D2432" s="41">
        <v>0</v>
      </c>
      <c r="E2432" s="41">
        <v>0</v>
      </c>
      <c r="F2432" s="41">
        <v>0</v>
      </c>
      <c r="G2432" s="48">
        <v>52082</v>
      </c>
    </row>
    <row r="2433" spans="1:7" x14ac:dyDescent="0.25">
      <c r="A2433" s="48">
        <v>520829801</v>
      </c>
      <c r="B2433" s="41" t="s">
        <v>4064</v>
      </c>
      <c r="C2433" s="41">
        <v>0</v>
      </c>
      <c r="D2433" s="41">
        <v>0</v>
      </c>
      <c r="E2433" s="41">
        <v>0</v>
      </c>
      <c r="F2433" s="41">
        <v>0</v>
      </c>
      <c r="G2433" s="48">
        <v>52082</v>
      </c>
    </row>
    <row r="2434" spans="1:7" x14ac:dyDescent="0.25">
      <c r="A2434" s="48">
        <v>520832900</v>
      </c>
      <c r="B2434" s="41" t="s">
        <v>4065</v>
      </c>
      <c r="C2434" s="41">
        <v>0</v>
      </c>
      <c r="D2434" s="41">
        <v>0</v>
      </c>
      <c r="E2434" s="41">
        <v>0</v>
      </c>
      <c r="F2434" s="41">
        <v>0</v>
      </c>
      <c r="G2434" s="48">
        <v>52083</v>
      </c>
    </row>
    <row r="2435" spans="1:7" x14ac:dyDescent="0.25">
      <c r="A2435" s="48">
        <v>520839801</v>
      </c>
      <c r="B2435" s="41" t="s">
        <v>4066</v>
      </c>
      <c r="C2435" s="41">
        <v>0</v>
      </c>
      <c r="D2435" s="41">
        <v>0</v>
      </c>
      <c r="E2435" s="41">
        <v>0</v>
      </c>
      <c r="F2435" s="41">
        <v>0</v>
      </c>
      <c r="G2435" s="48">
        <v>52083</v>
      </c>
    </row>
    <row r="2436" spans="1:7" x14ac:dyDescent="0.25">
      <c r="A2436" s="48">
        <v>520842900</v>
      </c>
      <c r="B2436" s="41" t="s">
        <v>4067</v>
      </c>
      <c r="C2436" s="41">
        <v>0</v>
      </c>
      <c r="D2436" s="41">
        <v>0</v>
      </c>
      <c r="E2436" s="41">
        <v>0</v>
      </c>
      <c r="F2436" s="41">
        <v>0</v>
      </c>
      <c r="G2436" s="48">
        <v>52084</v>
      </c>
    </row>
    <row r="2437" spans="1:7" x14ac:dyDescent="0.25">
      <c r="A2437" s="48">
        <v>520849801</v>
      </c>
      <c r="B2437" s="41" t="s">
        <v>4068</v>
      </c>
      <c r="C2437" s="41">
        <v>0</v>
      </c>
      <c r="D2437" s="41">
        <v>0</v>
      </c>
      <c r="E2437" s="41">
        <v>0</v>
      </c>
      <c r="F2437" s="41">
        <v>0</v>
      </c>
      <c r="G2437" s="48">
        <v>52084</v>
      </c>
    </row>
    <row r="2438" spans="1:7" x14ac:dyDescent="0.25">
      <c r="A2438" s="48">
        <v>520852900</v>
      </c>
      <c r="B2438" s="41" t="s">
        <v>4069</v>
      </c>
      <c r="C2438" s="41">
        <v>0</v>
      </c>
      <c r="D2438" s="41">
        <v>0</v>
      </c>
      <c r="E2438" s="41">
        <v>0</v>
      </c>
      <c r="F2438" s="41">
        <v>0</v>
      </c>
      <c r="G2438" s="48">
        <v>52085</v>
      </c>
    </row>
    <row r="2439" spans="1:7" x14ac:dyDescent="0.25">
      <c r="A2439" s="48">
        <v>520859801</v>
      </c>
      <c r="B2439" s="41" t="s">
        <v>4070</v>
      </c>
      <c r="C2439" s="41">
        <v>0</v>
      </c>
      <c r="D2439" s="41">
        <v>0</v>
      </c>
      <c r="E2439" s="41">
        <v>0</v>
      </c>
      <c r="F2439" s="41">
        <v>0</v>
      </c>
      <c r="G2439" s="48">
        <v>52085</v>
      </c>
    </row>
    <row r="2440" spans="1:7" x14ac:dyDescent="0.25">
      <c r="A2440" s="48">
        <v>520862000</v>
      </c>
      <c r="B2440" s="41" t="s">
        <v>4071</v>
      </c>
      <c r="C2440" s="41">
        <v>0</v>
      </c>
      <c r="D2440" s="41">
        <v>0</v>
      </c>
      <c r="E2440" s="41">
        <v>0</v>
      </c>
      <c r="F2440" s="41">
        <v>0</v>
      </c>
      <c r="G2440" s="48">
        <v>52086</v>
      </c>
    </row>
    <row r="2441" spans="1:7" x14ac:dyDescent="0.25">
      <c r="A2441" s="48">
        <v>520869801</v>
      </c>
      <c r="B2441" s="41" t="s">
        <v>4072</v>
      </c>
      <c r="C2441" s="41">
        <v>0</v>
      </c>
      <c r="D2441" s="41">
        <v>0</v>
      </c>
      <c r="E2441" s="41">
        <v>0</v>
      </c>
      <c r="F2441" s="41">
        <v>0</v>
      </c>
      <c r="G2441" s="48">
        <v>52086</v>
      </c>
    </row>
    <row r="2442" spans="1:7" x14ac:dyDescent="0.25">
      <c r="A2442" s="48">
        <v>520872000</v>
      </c>
      <c r="B2442" s="41" t="s">
        <v>4073</v>
      </c>
      <c r="C2442" s="41">
        <v>0</v>
      </c>
      <c r="D2442" s="41">
        <v>0</v>
      </c>
      <c r="E2442" s="41">
        <v>0</v>
      </c>
      <c r="F2442" s="41">
        <v>0</v>
      </c>
      <c r="G2442" s="48">
        <v>52087</v>
      </c>
    </row>
    <row r="2443" spans="1:7" x14ac:dyDescent="0.25">
      <c r="A2443" s="48">
        <v>520879801</v>
      </c>
      <c r="B2443" s="41" t="s">
        <v>4074</v>
      </c>
      <c r="C2443" s="41">
        <v>0</v>
      </c>
      <c r="D2443" s="41">
        <v>0</v>
      </c>
      <c r="E2443" s="41">
        <v>0</v>
      </c>
      <c r="F2443" s="41">
        <v>0</v>
      </c>
      <c r="G2443" s="48">
        <v>52087</v>
      </c>
    </row>
    <row r="2444" spans="1:7" x14ac:dyDescent="0.25">
      <c r="A2444" s="48">
        <v>520882000</v>
      </c>
      <c r="B2444" s="41" t="s">
        <v>4075</v>
      </c>
      <c r="C2444" s="41">
        <v>0</v>
      </c>
      <c r="D2444" s="41">
        <v>0</v>
      </c>
      <c r="E2444" s="41">
        <v>0</v>
      </c>
      <c r="F2444" s="41">
        <v>0</v>
      </c>
      <c r="G2444" s="48">
        <v>52088</v>
      </c>
    </row>
    <row r="2445" spans="1:7" x14ac:dyDescent="0.25">
      <c r="A2445" s="48">
        <v>520889801</v>
      </c>
      <c r="B2445" s="41" t="s">
        <v>4076</v>
      </c>
      <c r="C2445" s="41">
        <v>0</v>
      </c>
      <c r="D2445" s="41">
        <v>0</v>
      </c>
      <c r="E2445" s="41">
        <v>0</v>
      </c>
      <c r="F2445" s="41">
        <v>0</v>
      </c>
      <c r="G2445" s="48">
        <v>52088</v>
      </c>
    </row>
    <row r="2446" spans="1:7" x14ac:dyDescent="0.25">
      <c r="A2446" s="48">
        <v>520892900</v>
      </c>
      <c r="B2446" s="41" t="s">
        <v>4077</v>
      </c>
      <c r="C2446" s="41">
        <v>0</v>
      </c>
      <c r="D2446" s="41">
        <v>0</v>
      </c>
      <c r="E2446" s="41">
        <v>0</v>
      </c>
      <c r="F2446" s="41">
        <v>0</v>
      </c>
      <c r="G2446" s="48">
        <v>52089</v>
      </c>
    </row>
    <row r="2447" spans="1:7" x14ac:dyDescent="0.25">
      <c r="A2447" s="48">
        <v>520899801</v>
      </c>
      <c r="B2447" s="41" t="s">
        <v>4078</v>
      </c>
      <c r="C2447" s="41">
        <v>0</v>
      </c>
      <c r="D2447" s="41">
        <v>0</v>
      </c>
      <c r="E2447" s="41">
        <v>0</v>
      </c>
      <c r="F2447" s="41">
        <v>0</v>
      </c>
      <c r="G2447" s="48">
        <v>52089</v>
      </c>
    </row>
    <row r="2448" spans="1:7" x14ac:dyDescent="0.25">
      <c r="A2448" s="48">
        <v>520901040</v>
      </c>
      <c r="B2448" s="41" t="s">
        <v>4079</v>
      </c>
      <c r="C2448" s="41">
        <v>1450</v>
      </c>
      <c r="D2448" s="41">
        <v>0</v>
      </c>
      <c r="E2448" s="41">
        <v>0</v>
      </c>
      <c r="F2448" s="41">
        <v>1450</v>
      </c>
      <c r="G2448" s="48">
        <v>52090</v>
      </c>
    </row>
    <row r="2449" spans="1:7" x14ac:dyDescent="0.25">
      <c r="A2449" s="48">
        <v>520902000</v>
      </c>
      <c r="B2449" s="41" t="s">
        <v>4080</v>
      </c>
      <c r="C2449" s="41">
        <v>0</v>
      </c>
      <c r="D2449" s="41">
        <v>0</v>
      </c>
      <c r="E2449" s="41">
        <v>0</v>
      </c>
      <c r="F2449" s="41">
        <v>0</v>
      </c>
      <c r="G2449" s="48">
        <v>52090</v>
      </c>
    </row>
    <row r="2450" spans="1:7" x14ac:dyDescent="0.25">
      <c r="A2450" s="48">
        <v>520902406</v>
      </c>
      <c r="B2450" s="41" t="s">
        <v>4081</v>
      </c>
      <c r="C2450" s="41">
        <v>0</v>
      </c>
      <c r="D2450" s="41">
        <v>0</v>
      </c>
      <c r="E2450" s="41">
        <v>0</v>
      </c>
      <c r="F2450" s="41">
        <v>0</v>
      </c>
      <c r="G2450" s="48">
        <v>52090</v>
      </c>
    </row>
    <row r="2451" spans="1:7" x14ac:dyDescent="0.25">
      <c r="A2451" s="48">
        <v>520902429</v>
      </c>
      <c r="B2451" s="41" t="s">
        <v>4082</v>
      </c>
      <c r="C2451" s="41">
        <v>0</v>
      </c>
      <c r="D2451" s="41">
        <v>0</v>
      </c>
      <c r="E2451" s="41">
        <v>0</v>
      </c>
      <c r="F2451" s="41">
        <v>0</v>
      </c>
      <c r="G2451" s="48">
        <v>52090</v>
      </c>
    </row>
    <row r="2452" spans="1:7" x14ac:dyDescent="0.25">
      <c r="A2452" s="48">
        <v>520902436</v>
      </c>
      <c r="B2452" s="41" t="s">
        <v>4083</v>
      </c>
      <c r="C2452" s="41">
        <v>0</v>
      </c>
      <c r="D2452" s="41">
        <v>0</v>
      </c>
      <c r="E2452" s="41">
        <v>0</v>
      </c>
      <c r="F2452" s="41">
        <v>0</v>
      </c>
      <c r="G2452" s="48">
        <v>52090</v>
      </c>
    </row>
    <row r="2453" spans="1:7" x14ac:dyDescent="0.25">
      <c r="A2453" s="48">
        <v>520902713</v>
      </c>
      <c r="B2453" s="41" t="s">
        <v>4084</v>
      </c>
      <c r="C2453" s="41">
        <v>0</v>
      </c>
      <c r="D2453" s="41">
        <v>0</v>
      </c>
      <c r="E2453" s="41">
        <v>0</v>
      </c>
      <c r="F2453" s="41">
        <v>0</v>
      </c>
      <c r="G2453" s="48">
        <v>52090</v>
      </c>
    </row>
    <row r="2454" spans="1:7" x14ac:dyDescent="0.25">
      <c r="A2454" s="48">
        <v>520909801</v>
      </c>
      <c r="B2454" s="41" t="s">
        <v>4085</v>
      </c>
      <c r="C2454" s="41">
        <v>0</v>
      </c>
      <c r="D2454" s="41">
        <v>0</v>
      </c>
      <c r="E2454" s="41">
        <v>0</v>
      </c>
      <c r="F2454" s="41">
        <v>0</v>
      </c>
      <c r="G2454" s="48">
        <v>52090</v>
      </c>
    </row>
    <row r="2455" spans="1:7" x14ac:dyDescent="0.25">
      <c r="A2455" s="48">
        <v>520912000</v>
      </c>
      <c r="B2455" s="41" t="s">
        <v>4086</v>
      </c>
      <c r="C2455" s="41">
        <v>0</v>
      </c>
      <c r="D2455" s="41">
        <v>0</v>
      </c>
      <c r="E2455" s="41">
        <v>0</v>
      </c>
      <c r="F2455" s="41">
        <v>0</v>
      </c>
      <c r="G2455" s="48">
        <v>52091</v>
      </c>
    </row>
    <row r="2456" spans="1:7" x14ac:dyDescent="0.25">
      <c r="A2456" s="48">
        <v>520919801</v>
      </c>
      <c r="B2456" s="41" t="s">
        <v>4087</v>
      </c>
      <c r="C2456" s="41">
        <v>0</v>
      </c>
      <c r="D2456" s="41">
        <v>0</v>
      </c>
      <c r="E2456" s="41">
        <v>0</v>
      </c>
      <c r="F2456" s="41">
        <v>0</v>
      </c>
      <c r="G2456" s="48">
        <v>52091</v>
      </c>
    </row>
    <row r="2457" spans="1:7" x14ac:dyDescent="0.25">
      <c r="A2457" s="48">
        <v>520922423</v>
      </c>
      <c r="B2457" s="41" t="s">
        <v>4088</v>
      </c>
      <c r="C2457" s="41">
        <v>45030</v>
      </c>
      <c r="D2457" s="41">
        <v>0</v>
      </c>
      <c r="E2457" s="41">
        <v>0</v>
      </c>
      <c r="F2457" s="41">
        <v>45030</v>
      </c>
      <c r="G2457" s="48">
        <v>52092</v>
      </c>
    </row>
    <row r="2458" spans="1:7" x14ac:dyDescent="0.25">
      <c r="A2458" s="48">
        <v>539019053</v>
      </c>
      <c r="B2458" s="41" t="s">
        <v>4089</v>
      </c>
      <c r="C2458" s="41">
        <v>0</v>
      </c>
      <c r="D2458" s="41">
        <v>0</v>
      </c>
      <c r="E2458" s="41">
        <v>0</v>
      </c>
      <c r="F2458" s="41">
        <v>0</v>
      </c>
      <c r="G2458" s="48">
        <v>53901</v>
      </c>
    </row>
    <row r="2459" spans="1:7" x14ac:dyDescent="0.25">
      <c r="A2459" s="48">
        <v>539019078</v>
      </c>
      <c r="B2459" s="41" t="s">
        <v>4090</v>
      </c>
      <c r="C2459" s="41">
        <v>0</v>
      </c>
      <c r="D2459" s="41">
        <v>0</v>
      </c>
      <c r="E2459" s="41">
        <v>0</v>
      </c>
      <c r="F2459" s="41">
        <v>0</v>
      </c>
      <c r="G2459" s="48">
        <v>53901</v>
      </c>
    </row>
    <row r="2460" spans="1:7" x14ac:dyDescent="0.25">
      <c r="A2460" s="48">
        <v>539019801</v>
      </c>
      <c r="B2460" s="41" t="s">
        <v>4091</v>
      </c>
      <c r="C2460" s="41">
        <v>0</v>
      </c>
      <c r="D2460" s="41">
        <v>0</v>
      </c>
      <c r="E2460" s="41">
        <v>0</v>
      </c>
      <c r="F2460" s="41">
        <v>0</v>
      </c>
      <c r="G2460" s="48">
        <v>53901</v>
      </c>
    </row>
    <row r="2461" spans="1:7" x14ac:dyDescent="0.25">
      <c r="A2461" s="48">
        <v>539029051</v>
      </c>
      <c r="B2461" s="41" t="s">
        <v>4092</v>
      </c>
      <c r="C2461" s="41">
        <v>0</v>
      </c>
      <c r="D2461" s="41">
        <v>0</v>
      </c>
      <c r="E2461" s="41">
        <v>0</v>
      </c>
      <c r="F2461" s="41">
        <v>0</v>
      </c>
      <c r="G2461" s="48">
        <v>53902</v>
      </c>
    </row>
    <row r="2462" spans="1:7" x14ac:dyDescent="0.25">
      <c r="A2462" s="48">
        <v>539039053</v>
      </c>
      <c r="B2462" s="41" t="s">
        <v>4093</v>
      </c>
      <c r="C2462" s="41">
        <v>0</v>
      </c>
      <c r="D2462" s="41">
        <v>0</v>
      </c>
      <c r="E2462" s="41">
        <v>0</v>
      </c>
      <c r="F2462" s="41">
        <v>0</v>
      </c>
      <c r="G2462" s="48">
        <v>53903</v>
      </c>
    </row>
    <row r="2463" spans="1:7" x14ac:dyDescent="0.25">
      <c r="A2463" s="48">
        <v>539049051</v>
      </c>
      <c r="B2463" s="41" t="s">
        <v>4094</v>
      </c>
      <c r="C2463" s="41">
        <v>0</v>
      </c>
      <c r="D2463" s="41">
        <v>0</v>
      </c>
      <c r="E2463" s="41">
        <v>0</v>
      </c>
      <c r="F2463" s="41">
        <v>0</v>
      </c>
      <c r="G2463" s="48">
        <v>53904</v>
      </c>
    </row>
    <row r="2464" spans="1:7" x14ac:dyDescent="0.25">
      <c r="A2464" s="48">
        <v>540012000</v>
      </c>
      <c r="B2464" s="41" t="s">
        <v>4095</v>
      </c>
      <c r="C2464" s="41">
        <v>0</v>
      </c>
      <c r="D2464" s="41">
        <v>0</v>
      </c>
      <c r="E2464" s="41">
        <v>0</v>
      </c>
      <c r="F2464" s="41">
        <v>0</v>
      </c>
      <c r="G2464" s="48">
        <v>54001</v>
      </c>
    </row>
    <row r="2465" spans="1:7" x14ac:dyDescent="0.25">
      <c r="A2465" s="48">
        <v>540019801</v>
      </c>
      <c r="B2465" s="41" t="s">
        <v>4096</v>
      </c>
      <c r="C2465" s="41">
        <v>0</v>
      </c>
      <c r="D2465" s="41">
        <v>0</v>
      </c>
      <c r="E2465" s="41">
        <v>0</v>
      </c>
      <c r="F2465" s="41">
        <v>0</v>
      </c>
      <c r="G2465" s="48">
        <v>54001</v>
      </c>
    </row>
    <row r="2466" spans="1:7" x14ac:dyDescent="0.25">
      <c r="A2466" s="48">
        <v>540021040</v>
      </c>
      <c r="B2466" s="41" t="s">
        <v>4097</v>
      </c>
      <c r="C2466" s="41">
        <v>0</v>
      </c>
      <c r="D2466" s="41">
        <v>0</v>
      </c>
      <c r="E2466" s="41">
        <v>0</v>
      </c>
      <c r="F2466" s="41">
        <v>0</v>
      </c>
      <c r="G2466" s="48">
        <v>54002</v>
      </c>
    </row>
    <row r="2467" spans="1:7" x14ac:dyDescent="0.25">
      <c r="A2467" s="48">
        <v>540021201</v>
      </c>
      <c r="B2467" s="41" t="s">
        <v>4098</v>
      </c>
      <c r="C2467" s="41">
        <v>0</v>
      </c>
      <c r="D2467" s="41">
        <v>0</v>
      </c>
      <c r="E2467" s="41">
        <v>0</v>
      </c>
      <c r="F2467" s="41">
        <v>0</v>
      </c>
      <c r="G2467" s="48">
        <v>54002</v>
      </c>
    </row>
    <row r="2468" spans="1:7" x14ac:dyDescent="0.25">
      <c r="A2468" s="48">
        <v>540022034</v>
      </c>
      <c r="B2468" s="41" t="s">
        <v>4099</v>
      </c>
      <c r="C2468" s="41">
        <v>0</v>
      </c>
      <c r="D2468" s="41">
        <v>0</v>
      </c>
      <c r="E2468" s="41">
        <v>0</v>
      </c>
      <c r="F2468" s="41">
        <v>0</v>
      </c>
      <c r="G2468" s="48">
        <v>54002</v>
      </c>
    </row>
    <row r="2469" spans="1:7" x14ac:dyDescent="0.25">
      <c r="A2469" s="48">
        <v>540029801</v>
      </c>
      <c r="B2469" s="41" t="s">
        <v>4100</v>
      </c>
      <c r="C2469" s="41">
        <v>0</v>
      </c>
      <c r="D2469" s="41">
        <v>0</v>
      </c>
      <c r="E2469" s="41">
        <v>0</v>
      </c>
      <c r="F2469" s="41">
        <v>0</v>
      </c>
      <c r="G2469" s="48">
        <v>54002</v>
      </c>
    </row>
    <row r="2470" spans="1:7" x14ac:dyDescent="0.25">
      <c r="A2470" s="48">
        <v>540031040</v>
      </c>
      <c r="B2470" s="41" t="s">
        <v>4101</v>
      </c>
      <c r="C2470" s="41">
        <v>0</v>
      </c>
      <c r="D2470" s="41">
        <v>0</v>
      </c>
      <c r="E2470" s="41">
        <v>0</v>
      </c>
      <c r="F2470" s="41">
        <v>0</v>
      </c>
      <c r="G2470" s="48">
        <v>54003</v>
      </c>
    </row>
    <row r="2471" spans="1:7" x14ac:dyDescent="0.25">
      <c r="A2471" s="48">
        <v>540039801</v>
      </c>
      <c r="B2471" s="41" t="s">
        <v>4102</v>
      </c>
      <c r="C2471" s="41">
        <v>0</v>
      </c>
      <c r="D2471" s="41">
        <v>0</v>
      </c>
      <c r="E2471" s="41">
        <v>0</v>
      </c>
      <c r="F2471" s="41">
        <v>0</v>
      </c>
      <c r="G2471" s="48">
        <v>54003</v>
      </c>
    </row>
    <row r="2472" spans="1:7" x14ac:dyDescent="0.25">
      <c r="A2472" s="48">
        <v>540041040</v>
      </c>
      <c r="B2472" s="41" t="s">
        <v>4103</v>
      </c>
      <c r="C2472" s="41">
        <v>0</v>
      </c>
      <c r="D2472" s="41">
        <v>0</v>
      </c>
      <c r="E2472" s="41">
        <v>0</v>
      </c>
      <c r="F2472" s="41">
        <v>0</v>
      </c>
      <c r="G2472" s="48">
        <v>54004</v>
      </c>
    </row>
    <row r="2473" spans="1:7" x14ac:dyDescent="0.25">
      <c r="A2473" s="48">
        <v>540042000</v>
      </c>
      <c r="B2473" s="41" t="s">
        <v>4104</v>
      </c>
      <c r="C2473" s="41">
        <v>0</v>
      </c>
      <c r="D2473" s="41">
        <v>0</v>
      </c>
      <c r="E2473" s="41">
        <v>0</v>
      </c>
      <c r="F2473" s="41">
        <v>0</v>
      </c>
      <c r="G2473" s="48">
        <v>54004</v>
      </c>
    </row>
    <row r="2474" spans="1:7" x14ac:dyDescent="0.25">
      <c r="A2474" s="48">
        <v>540049801</v>
      </c>
      <c r="B2474" s="41" t="s">
        <v>4105</v>
      </c>
      <c r="C2474" s="41">
        <v>0</v>
      </c>
      <c r="D2474" s="41">
        <v>0</v>
      </c>
      <c r="E2474" s="41">
        <v>0</v>
      </c>
      <c r="F2474" s="41">
        <v>0</v>
      </c>
      <c r="G2474" s="48">
        <v>54004</v>
      </c>
    </row>
    <row r="2475" spans="1:7" x14ac:dyDescent="0.25">
      <c r="A2475" s="48">
        <v>540051040</v>
      </c>
      <c r="B2475" s="41" t="s">
        <v>4106</v>
      </c>
      <c r="C2475" s="41">
        <v>0</v>
      </c>
      <c r="D2475" s="41">
        <v>0</v>
      </c>
      <c r="E2475" s="41">
        <v>0</v>
      </c>
      <c r="F2475" s="41">
        <v>0</v>
      </c>
      <c r="G2475" s="48">
        <v>54005</v>
      </c>
    </row>
    <row r="2476" spans="1:7" x14ac:dyDescent="0.25">
      <c r="A2476" s="48">
        <v>540052000</v>
      </c>
      <c r="B2476" s="41" t="s">
        <v>4107</v>
      </c>
      <c r="C2476" s="41">
        <v>0</v>
      </c>
      <c r="D2476" s="41">
        <v>0</v>
      </c>
      <c r="E2476" s="41">
        <v>0</v>
      </c>
      <c r="F2476" s="41">
        <v>0</v>
      </c>
      <c r="G2476" s="48">
        <v>54005</v>
      </c>
    </row>
    <row r="2477" spans="1:7" x14ac:dyDescent="0.25">
      <c r="A2477" s="48">
        <v>540052429</v>
      </c>
      <c r="B2477" s="41" t="s">
        <v>4108</v>
      </c>
      <c r="C2477" s="41">
        <v>0</v>
      </c>
      <c r="D2477" s="41">
        <v>0</v>
      </c>
      <c r="E2477" s="41">
        <v>0</v>
      </c>
      <c r="F2477" s="41">
        <v>0</v>
      </c>
      <c r="G2477" s="48">
        <v>54005</v>
      </c>
    </row>
    <row r="2478" spans="1:7" x14ac:dyDescent="0.25">
      <c r="A2478" s="48">
        <v>540052430</v>
      </c>
      <c r="B2478" s="41" t="s">
        <v>4109</v>
      </c>
      <c r="C2478" s="41">
        <v>0</v>
      </c>
      <c r="D2478" s="41">
        <v>0</v>
      </c>
      <c r="E2478" s="41">
        <v>0</v>
      </c>
      <c r="F2478" s="41">
        <v>0</v>
      </c>
      <c r="G2478" s="48">
        <v>54005</v>
      </c>
    </row>
    <row r="2479" spans="1:7" x14ac:dyDescent="0.25">
      <c r="A2479" s="48">
        <v>540052436</v>
      </c>
      <c r="B2479" s="41" t="s">
        <v>4110</v>
      </c>
      <c r="C2479" s="41">
        <v>0</v>
      </c>
      <c r="D2479" s="41">
        <v>0</v>
      </c>
      <c r="E2479" s="41">
        <v>0</v>
      </c>
      <c r="F2479" s="41">
        <v>0</v>
      </c>
      <c r="G2479" s="48">
        <v>54005</v>
      </c>
    </row>
    <row r="2480" spans="1:7" x14ac:dyDescent="0.25">
      <c r="A2480" s="48">
        <v>540059801</v>
      </c>
      <c r="B2480" s="41" t="s">
        <v>4111</v>
      </c>
      <c r="C2480" s="41">
        <v>0</v>
      </c>
      <c r="D2480" s="41">
        <v>0</v>
      </c>
      <c r="E2480" s="41">
        <v>0</v>
      </c>
      <c r="F2480" s="41">
        <v>0</v>
      </c>
      <c r="G2480" s="48">
        <v>54005</v>
      </c>
    </row>
    <row r="2481" spans="1:7" x14ac:dyDescent="0.25">
      <c r="A2481" s="48">
        <v>540062000</v>
      </c>
      <c r="B2481" s="41" t="s">
        <v>4112</v>
      </c>
      <c r="C2481" s="41">
        <v>0</v>
      </c>
      <c r="D2481" s="41">
        <v>0</v>
      </c>
      <c r="E2481" s="41">
        <v>0</v>
      </c>
      <c r="F2481" s="41">
        <v>0</v>
      </c>
      <c r="G2481" s="48">
        <v>54006</v>
      </c>
    </row>
    <row r="2482" spans="1:7" x14ac:dyDescent="0.25">
      <c r="A2482" s="48">
        <v>540062429</v>
      </c>
      <c r="B2482" s="41" t="s">
        <v>4113</v>
      </c>
      <c r="C2482" s="41">
        <v>0</v>
      </c>
      <c r="D2482" s="41">
        <v>0</v>
      </c>
      <c r="E2482" s="41">
        <v>0</v>
      </c>
      <c r="F2482" s="41">
        <v>0</v>
      </c>
      <c r="G2482" s="48">
        <v>54006</v>
      </c>
    </row>
    <row r="2483" spans="1:7" x14ac:dyDescent="0.25">
      <c r="A2483" s="48">
        <v>540069053</v>
      </c>
      <c r="B2483" s="41" t="s">
        <v>4114</v>
      </c>
      <c r="C2483" s="41">
        <v>0</v>
      </c>
      <c r="D2483" s="41">
        <v>0</v>
      </c>
      <c r="E2483" s="41">
        <v>0</v>
      </c>
      <c r="F2483" s="41">
        <v>0</v>
      </c>
      <c r="G2483" s="48">
        <v>54006</v>
      </c>
    </row>
    <row r="2484" spans="1:7" x14ac:dyDescent="0.25">
      <c r="A2484" s="48">
        <v>540069801</v>
      </c>
      <c r="B2484" s="41" t="s">
        <v>4115</v>
      </c>
      <c r="C2484" s="41">
        <v>0</v>
      </c>
      <c r="D2484" s="41">
        <v>0</v>
      </c>
      <c r="E2484" s="41">
        <v>0</v>
      </c>
      <c r="F2484" s="41">
        <v>0</v>
      </c>
      <c r="G2484" s="48">
        <v>54006</v>
      </c>
    </row>
    <row r="2485" spans="1:7" x14ac:dyDescent="0.25">
      <c r="A2485" s="48">
        <v>540071040</v>
      </c>
      <c r="B2485" s="41" t="s">
        <v>3502</v>
      </c>
      <c r="C2485" s="41">
        <v>0</v>
      </c>
      <c r="D2485" s="41">
        <v>0</v>
      </c>
      <c r="E2485" s="41">
        <v>0</v>
      </c>
      <c r="F2485" s="41">
        <v>0</v>
      </c>
      <c r="G2485" s="48">
        <v>54007</v>
      </c>
    </row>
    <row r="2486" spans="1:7" x14ac:dyDescent="0.25">
      <c r="A2486" s="48">
        <v>540071050</v>
      </c>
      <c r="B2486" s="41" t="s">
        <v>4116</v>
      </c>
      <c r="C2486" s="41">
        <v>0</v>
      </c>
      <c r="D2486" s="41">
        <v>0</v>
      </c>
      <c r="E2486" s="41">
        <v>0</v>
      </c>
      <c r="F2486" s="41">
        <v>0</v>
      </c>
      <c r="G2486" s="48">
        <v>54007</v>
      </c>
    </row>
    <row r="2487" spans="1:7" x14ac:dyDescent="0.25">
      <c r="A2487" s="48">
        <v>540072000</v>
      </c>
      <c r="B2487" s="41" t="s">
        <v>3503</v>
      </c>
      <c r="C2487" s="41">
        <v>0</v>
      </c>
      <c r="D2487" s="41">
        <v>0</v>
      </c>
      <c r="E2487" s="41">
        <v>0</v>
      </c>
      <c r="F2487" s="41">
        <v>0</v>
      </c>
      <c r="G2487" s="48">
        <v>54007</v>
      </c>
    </row>
    <row r="2488" spans="1:7" x14ac:dyDescent="0.25">
      <c r="A2488" s="48">
        <v>540072423</v>
      </c>
      <c r="B2488" s="41" t="s">
        <v>3510</v>
      </c>
      <c r="C2488" s="41">
        <v>0</v>
      </c>
      <c r="D2488" s="41">
        <v>0</v>
      </c>
      <c r="E2488" s="41">
        <v>0</v>
      </c>
      <c r="F2488" s="41">
        <v>0</v>
      </c>
      <c r="G2488" s="48">
        <v>54007</v>
      </c>
    </row>
    <row r="2489" spans="1:7" x14ac:dyDescent="0.25">
      <c r="A2489" s="48">
        <v>540073070</v>
      </c>
      <c r="B2489" s="41" t="s">
        <v>4117</v>
      </c>
      <c r="C2489" s="41">
        <v>0</v>
      </c>
      <c r="D2489" s="41">
        <v>0</v>
      </c>
      <c r="E2489" s="41">
        <v>0</v>
      </c>
      <c r="F2489" s="41">
        <v>0</v>
      </c>
      <c r="G2489" s="48">
        <v>54007</v>
      </c>
    </row>
    <row r="2490" spans="1:7" x14ac:dyDescent="0.25">
      <c r="A2490" s="48">
        <v>540079051</v>
      </c>
      <c r="B2490" s="41" t="s">
        <v>3523</v>
      </c>
      <c r="C2490" s="41">
        <v>0</v>
      </c>
      <c r="D2490" s="41">
        <v>0</v>
      </c>
      <c r="E2490" s="41">
        <v>0</v>
      </c>
      <c r="F2490" s="41">
        <v>0</v>
      </c>
      <c r="G2490" s="48">
        <v>54007</v>
      </c>
    </row>
    <row r="2491" spans="1:7" x14ac:dyDescent="0.25">
      <c r="A2491" s="48">
        <v>540079801</v>
      </c>
      <c r="B2491" s="41" t="s">
        <v>4118</v>
      </c>
      <c r="C2491" s="41">
        <v>0</v>
      </c>
      <c r="D2491" s="41">
        <v>0</v>
      </c>
      <c r="E2491" s="41">
        <v>0</v>
      </c>
      <c r="F2491" s="41">
        <v>0</v>
      </c>
      <c r="G2491" s="48">
        <v>54007</v>
      </c>
    </row>
    <row r="2492" spans="1:7" x14ac:dyDescent="0.25">
      <c r="A2492" s="48">
        <v>540081040</v>
      </c>
      <c r="B2492" s="41" t="s">
        <v>4119</v>
      </c>
      <c r="C2492" s="41">
        <v>0</v>
      </c>
      <c r="D2492" s="41">
        <v>0</v>
      </c>
      <c r="E2492" s="41">
        <v>0</v>
      </c>
      <c r="F2492" s="41">
        <v>0</v>
      </c>
      <c r="G2492" s="48">
        <v>54008</v>
      </c>
    </row>
    <row r="2493" spans="1:7" x14ac:dyDescent="0.25">
      <c r="A2493" s="48">
        <v>540082002</v>
      </c>
      <c r="B2493" s="41" t="s">
        <v>4120</v>
      </c>
      <c r="C2493" s="41">
        <v>0</v>
      </c>
      <c r="D2493" s="41">
        <v>0</v>
      </c>
      <c r="E2493" s="41">
        <v>0</v>
      </c>
      <c r="F2493" s="41">
        <v>0</v>
      </c>
      <c r="G2493" s="48">
        <v>54008</v>
      </c>
    </row>
    <row r="2494" spans="1:7" x14ac:dyDescent="0.25">
      <c r="A2494" s="48">
        <v>540082429</v>
      </c>
      <c r="B2494" s="41" t="s">
        <v>4121</v>
      </c>
      <c r="C2494" s="41">
        <v>0</v>
      </c>
      <c r="D2494" s="41">
        <v>0</v>
      </c>
      <c r="E2494" s="41">
        <v>0</v>
      </c>
      <c r="F2494" s="41">
        <v>0</v>
      </c>
      <c r="G2494" s="48">
        <v>54008</v>
      </c>
    </row>
    <row r="2495" spans="1:7" x14ac:dyDescent="0.25">
      <c r="A2495" s="48">
        <v>540089801</v>
      </c>
      <c r="B2495" s="41" t="s">
        <v>4122</v>
      </c>
      <c r="C2495" s="41">
        <v>0</v>
      </c>
      <c r="D2495" s="41">
        <v>0</v>
      </c>
      <c r="E2495" s="41">
        <v>0</v>
      </c>
      <c r="F2495" s="41">
        <v>0</v>
      </c>
      <c r="G2495" s="48">
        <v>54008</v>
      </c>
    </row>
    <row r="2496" spans="1:7" x14ac:dyDescent="0.25">
      <c r="A2496" s="48">
        <v>540091040</v>
      </c>
      <c r="B2496" s="41" t="s">
        <v>4123</v>
      </c>
      <c r="C2496" s="41">
        <v>0</v>
      </c>
      <c r="D2496" s="41">
        <v>0</v>
      </c>
      <c r="E2496" s="41">
        <v>0</v>
      </c>
      <c r="F2496" s="41">
        <v>0</v>
      </c>
      <c r="G2496" s="48">
        <v>54009</v>
      </c>
    </row>
    <row r="2497" spans="1:7" x14ac:dyDescent="0.25">
      <c r="A2497" s="48">
        <v>540092000</v>
      </c>
      <c r="B2497" s="41" t="s">
        <v>4124</v>
      </c>
      <c r="C2497" s="41">
        <v>0</v>
      </c>
      <c r="D2497" s="41">
        <v>0</v>
      </c>
      <c r="E2497" s="41">
        <v>0</v>
      </c>
      <c r="F2497" s="41">
        <v>0</v>
      </c>
      <c r="G2497" s="48">
        <v>54009</v>
      </c>
    </row>
    <row r="2498" spans="1:7" x14ac:dyDescent="0.25">
      <c r="A2498" s="48">
        <v>540092429</v>
      </c>
      <c r="B2498" s="41" t="s">
        <v>4125</v>
      </c>
      <c r="C2498" s="41">
        <v>0</v>
      </c>
      <c r="D2498" s="41">
        <v>0</v>
      </c>
      <c r="E2498" s="41">
        <v>0</v>
      </c>
      <c r="F2498" s="41">
        <v>0</v>
      </c>
      <c r="G2498" s="48">
        <v>54009</v>
      </c>
    </row>
    <row r="2499" spans="1:7" x14ac:dyDescent="0.25">
      <c r="A2499" s="48">
        <v>540092603</v>
      </c>
      <c r="B2499" s="41" t="s">
        <v>4126</v>
      </c>
      <c r="C2499" s="41">
        <v>0</v>
      </c>
      <c r="D2499" s="41">
        <v>0</v>
      </c>
      <c r="E2499" s="41">
        <v>0</v>
      </c>
      <c r="F2499" s="41">
        <v>0</v>
      </c>
      <c r="G2499" s="48">
        <v>54009</v>
      </c>
    </row>
    <row r="2500" spans="1:7" x14ac:dyDescent="0.25">
      <c r="A2500" s="48">
        <v>540099801</v>
      </c>
      <c r="B2500" s="41" t="s">
        <v>4127</v>
      </c>
      <c r="C2500" s="41">
        <v>0</v>
      </c>
      <c r="D2500" s="41">
        <v>0</v>
      </c>
      <c r="E2500" s="41">
        <v>0</v>
      </c>
      <c r="F2500" s="41">
        <v>0</v>
      </c>
      <c r="G2500" s="48">
        <v>54009</v>
      </c>
    </row>
    <row r="2501" spans="1:7" x14ac:dyDescent="0.25">
      <c r="A2501" s="48">
        <v>540100100</v>
      </c>
      <c r="B2501" s="41" t="s">
        <v>4128</v>
      </c>
      <c r="C2501" s="41">
        <v>0</v>
      </c>
      <c r="D2501" s="41">
        <v>0</v>
      </c>
      <c r="E2501" s="41">
        <v>0</v>
      </c>
      <c r="F2501" s="41">
        <v>0</v>
      </c>
      <c r="G2501" s="48">
        <v>54010</v>
      </c>
    </row>
    <row r="2502" spans="1:7" x14ac:dyDescent="0.25">
      <c r="A2502" s="48">
        <v>540101040</v>
      </c>
      <c r="B2502" s="41" t="s">
        <v>4129</v>
      </c>
      <c r="C2502" s="41">
        <v>3669.18</v>
      </c>
      <c r="D2502" s="41">
        <v>0</v>
      </c>
      <c r="E2502" s="41">
        <v>0</v>
      </c>
      <c r="F2502" s="41">
        <v>3669.18</v>
      </c>
      <c r="G2502" s="48">
        <v>54010</v>
      </c>
    </row>
    <row r="2503" spans="1:7" x14ac:dyDescent="0.25">
      <c r="A2503" s="48">
        <v>540102000</v>
      </c>
      <c r="B2503" s="41" t="s">
        <v>4130</v>
      </c>
      <c r="C2503" s="41">
        <v>0</v>
      </c>
      <c r="D2503" s="41">
        <v>0</v>
      </c>
      <c r="E2503" s="41">
        <v>0</v>
      </c>
      <c r="F2503" s="41">
        <v>0</v>
      </c>
      <c r="G2503" s="48">
        <v>54010</v>
      </c>
    </row>
    <row r="2504" spans="1:7" x14ac:dyDescent="0.25">
      <c r="A2504" s="48">
        <v>540109801</v>
      </c>
      <c r="B2504" s="41" t="s">
        <v>4131</v>
      </c>
      <c r="C2504" s="41">
        <v>0</v>
      </c>
      <c r="D2504" s="41">
        <v>0</v>
      </c>
      <c r="E2504" s="41">
        <v>0</v>
      </c>
      <c r="F2504" s="41">
        <v>0</v>
      </c>
      <c r="G2504" s="48">
        <v>54010</v>
      </c>
    </row>
    <row r="2505" spans="1:7" x14ac:dyDescent="0.25">
      <c r="A2505" s="48">
        <v>540111040</v>
      </c>
      <c r="B2505" s="41" t="s">
        <v>4132</v>
      </c>
      <c r="C2505" s="41">
        <v>0</v>
      </c>
      <c r="D2505" s="41">
        <v>0</v>
      </c>
      <c r="E2505" s="41">
        <v>0</v>
      </c>
      <c r="F2505" s="41">
        <v>0</v>
      </c>
      <c r="G2505" s="48">
        <v>54011</v>
      </c>
    </row>
    <row r="2506" spans="1:7" x14ac:dyDescent="0.25">
      <c r="A2506" s="48">
        <v>540119801</v>
      </c>
      <c r="B2506" s="41" t="s">
        <v>4133</v>
      </c>
      <c r="C2506" s="41">
        <v>0</v>
      </c>
      <c r="D2506" s="41">
        <v>0</v>
      </c>
      <c r="E2506" s="41">
        <v>0</v>
      </c>
      <c r="F2506" s="41">
        <v>0</v>
      </c>
      <c r="G2506" s="48">
        <v>54011</v>
      </c>
    </row>
    <row r="2507" spans="1:7" x14ac:dyDescent="0.25">
      <c r="A2507" s="48">
        <v>540121040</v>
      </c>
      <c r="B2507" s="41" t="s">
        <v>4134</v>
      </c>
      <c r="C2507" s="41">
        <v>0</v>
      </c>
      <c r="D2507" s="41">
        <v>0</v>
      </c>
      <c r="E2507" s="41">
        <v>0</v>
      </c>
      <c r="F2507" s="41">
        <v>0</v>
      </c>
      <c r="G2507" s="48">
        <v>54012</v>
      </c>
    </row>
    <row r="2508" spans="1:7" x14ac:dyDescent="0.25">
      <c r="A2508" s="48">
        <v>540129801</v>
      </c>
      <c r="B2508" s="41" t="s">
        <v>4135</v>
      </c>
      <c r="C2508" s="41">
        <v>0</v>
      </c>
      <c r="D2508" s="41">
        <v>0</v>
      </c>
      <c r="E2508" s="41">
        <v>0</v>
      </c>
      <c r="F2508" s="41">
        <v>0</v>
      </c>
      <c r="G2508" s="48">
        <v>54012</v>
      </c>
    </row>
    <row r="2509" spans="1:7" x14ac:dyDescent="0.25">
      <c r="A2509" s="48">
        <v>540131040</v>
      </c>
      <c r="B2509" s="41" t="s">
        <v>4136</v>
      </c>
      <c r="C2509" s="41">
        <v>0</v>
      </c>
      <c r="D2509" s="41">
        <v>0</v>
      </c>
      <c r="E2509" s="41">
        <v>0</v>
      </c>
      <c r="F2509" s="41">
        <v>0</v>
      </c>
      <c r="G2509" s="48">
        <v>54013</v>
      </c>
    </row>
    <row r="2510" spans="1:7" x14ac:dyDescent="0.25">
      <c r="A2510" s="48">
        <v>540139801</v>
      </c>
      <c r="B2510" s="41" t="s">
        <v>4137</v>
      </c>
      <c r="C2510" s="41">
        <v>0</v>
      </c>
      <c r="D2510" s="41">
        <v>0</v>
      </c>
      <c r="E2510" s="41">
        <v>0</v>
      </c>
      <c r="F2510" s="41">
        <v>0</v>
      </c>
      <c r="G2510" s="48">
        <v>54013</v>
      </c>
    </row>
    <row r="2511" spans="1:7" x14ac:dyDescent="0.25">
      <c r="A2511" s="48">
        <v>540141040</v>
      </c>
      <c r="B2511" s="41" t="s">
        <v>4138</v>
      </c>
      <c r="C2511" s="41">
        <v>0</v>
      </c>
      <c r="D2511" s="41">
        <v>0</v>
      </c>
      <c r="E2511" s="41">
        <v>0</v>
      </c>
      <c r="F2511" s="41">
        <v>0</v>
      </c>
      <c r="G2511" s="48">
        <v>54014</v>
      </c>
    </row>
    <row r="2512" spans="1:7" x14ac:dyDescent="0.25">
      <c r="A2512" s="48">
        <v>540142000</v>
      </c>
      <c r="B2512" s="41" t="s">
        <v>4139</v>
      </c>
      <c r="C2512" s="41">
        <v>0</v>
      </c>
      <c r="D2512" s="41">
        <v>0</v>
      </c>
      <c r="E2512" s="41">
        <v>0</v>
      </c>
      <c r="F2512" s="41">
        <v>0</v>
      </c>
      <c r="G2512" s="48">
        <v>54014</v>
      </c>
    </row>
    <row r="2513" spans="1:7" x14ac:dyDescent="0.25">
      <c r="A2513" s="48">
        <v>540149801</v>
      </c>
      <c r="B2513" s="41" t="s">
        <v>4140</v>
      </c>
      <c r="C2513" s="41">
        <v>0</v>
      </c>
      <c r="D2513" s="41">
        <v>0</v>
      </c>
      <c r="E2513" s="41">
        <v>0</v>
      </c>
      <c r="F2513" s="41">
        <v>0</v>
      </c>
      <c r="G2513" s="48">
        <v>54014</v>
      </c>
    </row>
    <row r="2514" spans="1:7" x14ac:dyDescent="0.25">
      <c r="A2514" s="48">
        <v>540151040</v>
      </c>
      <c r="B2514" s="41" t="s">
        <v>4141</v>
      </c>
      <c r="C2514" s="41">
        <v>0</v>
      </c>
      <c r="D2514" s="41">
        <v>0</v>
      </c>
      <c r="E2514" s="41">
        <v>0</v>
      </c>
      <c r="F2514" s="41">
        <v>0</v>
      </c>
      <c r="G2514" s="48">
        <v>54015</v>
      </c>
    </row>
    <row r="2515" spans="1:7" x14ac:dyDescent="0.25">
      <c r="A2515" s="48">
        <v>540159801</v>
      </c>
      <c r="B2515" s="41" t="s">
        <v>4142</v>
      </c>
      <c r="C2515" s="41">
        <v>0</v>
      </c>
      <c r="D2515" s="41">
        <v>0</v>
      </c>
      <c r="E2515" s="41">
        <v>0</v>
      </c>
      <c r="F2515" s="41">
        <v>0</v>
      </c>
      <c r="G2515" s="48">
        <v>54015</v>
      </c>
    </row>
    <row r="2516" spans="1:7" x14ac:dyDescent="0.25">
      <c r="A2516" s="48">
        <v>540161040</v>
      </c>
      <c r="B2516" s="41" t="s">
        <v>4143</v>
      </c>
      <c r="C2516" s="41">
        <v>0</v>
      </c>
      <c r="D2516" s="41">
        <v>0</v>
      </c>
      <c r="E2516" s="41">
        <v>0</v>
      </c>
      <c r="F2516" s="41">
        <v>0</v>
      </c>
      <c r="G2516" s="48">
        <v>54016</v>
      </c>
    </row>
    <row r="2517" spans="1:7" x14ac:dyDescent="0.25">
      <c r="A2517" s="48">
        <v>540169801</v>
      </c>
      <c r="B2517" s="41" t="s">
        <v>4144</v>
      </c>
      <c r="C2517" s="41">
        <v>0</v>
      </c>
      <c r="D2517" s="41">
        <v>0</v>
      </c>
      <c r="E2517" s="41">
        <v>0</v>
      </c>
      <c r="F2517" s="41">
        <v>0</v>
      </c>
      <c r="G2517" s="48">
        <v>54016</v>
      </c>
    </row>
    <row r="2518" spans="1:7" x14ac:dyDescent="0.25">
      <c r="A2518" s="48">
        <v>540171040</v>
      </c>
      <c r="B2518" s="41" t="s">
        <v>4145</v>
      </c>
      <c r="C2518" s="41">
        <v>0</v>
      </c>
      <c r="D2518" s="41">
        <v>0</v>
      </c>
      <c r="E2518" s="41">
        <v>0</v>
      </c>
      <c r="F2518" s="41">
        <v>0</v>
      </c>
      <c r="G2518" s="48">
        <v>54017</v>
      </c>
    </row>
    <row r="2519" spans="1:7" x14ac:dyDescent="0.25">
      <c r="A2519" s="48">
        <v>540172000</v>
      </c>
      <c r="B2519" s="41" t="s">
        <v>4146</v>
      </c>
      <c r="C2519" s="41">
        <v>0</v>
      </c>
      <c r="D2519" s="41">
        <v>0</v>
      </c>
      <c r="E2519" s="41">
        <v>0</v>
      </c>
      <c r="F2519" s="41">
        <v>0</v>
      </c>
      <c r="G2519" s="48">
        <v>54017</v>
      </c>
    </row>
    <row r="2520" spans="1:7" x14ac:dyDescent="0.25">
      <c r="A2520" s="48">
        <v>540179801</v>
      </c>
      <c r="B2520" s="41" t="s">
        <v>4147</v>
      </c>
      <c r="C2520" s="41">
        <v>0</v>
      </c>
      <c r="D2520" s="41">
        <v>0</v>
      </c>
      <c r="E2520" s="41">
        <v>0</v>
      </c>
      <c r="F2520" s="41">
        <v>0</v>
      </c>
      <c r="G2520" s="48">
        <v>54017</v>
      </c>
    </row>
    <row r="2521" spans="1:7" x14ac:dyDescent="0.25">
      <c r="A2521" s="48">
        <v>540181040</v>
      </c>
      <c r="B2521" s="41" t="s">
        <v>4148</v>
      </c>
      <c r="C2521" s="41">
        <v>0</v>
      </c>
      <c r="D2521" s="41">
        <v>0</v>
      </c>
      <c r="E2521" s="41">
        <v>0</v>
      </c>
      <c r="F2521" s="41">
        <v>0</v>
      </c>
      <c r="G2521" s="48">
        <v>54018</v>
      </c>
    </row>
    <row r="2522" spans="1:7" x14ac:dyDescent="0.25">
      <c r="A2522" s="48">
        <v>540182000</v>
      </c>
      <c r="B2522" s="41" t="s">
        <v>4149</v>
      </c>
      <c r="C2522" s="41">
        <v>0</v>
      </c>
      <c r="D2522" s="41">
        <v>0</v>
      </c>
      <c r="E2522" s="41">
        <v>0</v>
      </c>
      <c r="F2522" s="41">
        <v>0</v>
      </c>
      <c r="G2522" s="48">
        <v>54018</v>
      </c>
    </row>
    <row r="2523" spans="1:7" x14ac:dyDescent="0.25">
      <c r="A2523" s="48">
        <v>540189801</v>
      </c>
      <c r="B2523" s="41" t="s">
        <v>4150</v>
      </c>
      <c r="C2523" s="41">
        <v>0</v>
      </c>
      <c r="D2523" s="41">
        <v>0</v>
      </c>
      <c r="E2523" s="41">
        <v>0</v>
      </c>
      <c r="F2523" s="41">
        <v>0</v>
      </c>
      <c r="G2523" s="48">
        <v>54018</v>
      </c>
    </row>
    <row r="2524" spans="1:7" x14ac:dyDescent="0.25">
      <c r="A2524" s="48">
        <v>540191040</v>
      </c>
      <c r="B2524" s="41" t="s">
        <v>4151</v>
      </c>
      <c r="C2524" s="41">
        <v>0</v>
      </c>
      <c r="D2524" s="41">
        <v>0</v>
      </c>
      <c r="E2524" s="41">
        <v>0</v>
      </c>
      <c r="F2524" s="41">
        <v>0</v>
      </c>
      <c r="G2524" s="48">
        <v>54019</v>
      </c>
    </row>
    <row r="2525" spans="1:7" x14ac:dyDescent="0.25">
      <c r="A2525" s="48">
        <v>540199801</v>
      </c>
      <c r="B2525" s="41" t="s">
        <v>4152</v>
      </c>
      <c r="C2525" s="41">
        <v>0</v>
      </c>
      <c r="D2525" s="41">
        <v>0</v>
      </c>
      <c r="E2525" s="41">
        <v>0</v>
      </c>
      <c r="F2525" s="41">
        <v>0</v>
      </c>
      <c r="G2525" s="48">
        <v>54019</v>
      </c>
    </row>
    <row r="2526" spans="1:7" x14ac:dyDescent="0.25">
      <c r="A2526" s="48">
        <v>540201040</v>
      </c>
      <c r="B2526" s="41" t="s">
        <v>4153</v>
      </c>
      <c r="C2526" s="41">
        <v>0</v>
      </c>
      <c r="D2526" s="41">
        <v>0</v>
      </c>
      <c r="E2526" s="41">
        <v>0</v>
      </c>
      <c r="F2526" s="41">
        <v>0</v>
      </c>
      <c r="G2526" s="48">
        <v>54020</v>
      </c>
    </row>
    <row r="2527" spans="1:7" x14ac:dyDescent="0.25">
      <c r="A2527" s="48">
        <v>540202423</v>
      </c>
      <c r="B2527" s="41" t="s">
        <v>4154</v>
      </c>
      <c r="C2527" s="41">
        <v>0</v>
      </c>
      <c r="D2527" s="41">
        <v>0</v>
      </c>
      <c r="E2527" s="41">
        <v>0</v>
      </c>
      <c r="F2527" s="41">
        <v>0</v>
      </c>
      <c r="G2527" s="48">
        <v>54020</v>
      </c>
    </row>
    <row r="2528" spans="1:7" x14ac:dyDescent="0.25">
      <c r="A2528" s="48">
        <v>540202436</v>
      </c>
      <c r="B2528" s="41" t="s">
        <v>4155</v>
      </c>
      <c r="C2528" s="41">
        <v>0</v>
      </c>
      <c r="D2528" s="41">
        <v>0</v>
      </c>
      <c r="E2528" s="41">
        <v>0</v>
      </c>
      <c r="F2528" s="41">
        <v>0</v>
      </c>
      <c r="G2528" s="48">
        <v>54020</v>
      </c>
    </row>
    <row r="2529" spans="1:7" x14ac:dyDescent="0.25">
      <c r="A2529" s="48">
        <v>540209801</v>
      </c>
      <c r="B2529" s="41" t="s">
        <v>4156</v>
      </c>
      <c r="C2529" s="41">
        <v>0</v>
      </c>
      <c r="D2529" s="41">
        <v>0</v>
      </c>
      <c r="E2529" s="41">
        <v>0</v>
      </c>
      <c r="F2529" s="41">
        <v>0</v>
      </c>
      <c r="G2529" s="48">
        <v>54020</v>
      </c>
    </row>
    <row r="2530" spans="1:7" x14ac:dyDescent="0.25">
      <c r="A2530" s="48">
        <v>540211040</v>
      </c>
      <c r="B2530" s="41" t="s">
        <v>4157</v>
      </c>
      <c r="C2530" s="41">
        <v>0</v>
      </c>
      <c r="D2530" s="41">
        <v>0</v>
      </c>
      <c r="E2530" s="41">
        <v>0</v>
      </c>
      <c r="F2530" s="41">
        <v>0</v>
      </c>
      <c r="G2530" s="48">
        <v>54021</v>
      </c>
    </row>
    <row r="2531" spans="1:7" x14ac:dyDescent="0.25">
      <c r="A2531" s="48">
        <v>540212429</v>
      </c>
      <c r="B2531" s="41" t="s">
        <v>4158</v>
      </c>
      <c r="C2531" s="41">
        <v>0</v>
      </c>
      <c r="D2531" s="41">
        <v>0</v>
      </c>
      <c r="E2531" s="41">
        <v>0</v>
      </c>
      <c r="F2531" s="41">
        <v>0</v>
      </c>
      <c r="G2531" s="48">
        <v>54021</v>
      </c>
    </row>
    <row r="2532" spans="1:7" x14ac:dyDescent="0.25">
      <c r="A2532" s="48">
        <v>540219801</v>
      </c>
      <c r="B2532" s="41" t="s">
        <v>4159</v>
      </c>
      <c r="C2532" s="41">
        <v>0</v>
      </c>
      <c r="D2532" s="41">
        <v>0</v>
      </c>
      <c r="E2532" s="41">
        <v>0</v>
      </c>
      <c r="F2532" s="41">
        <v>0</v>
      </c>
      <c r="G2532" s="48">
        <v>54021</v>
      </c>
    </row>
    <row r="2533" spans="1:7" x14ac:dyDescent="0.25">
      <c r="A2533" s="48">
        <v>540221040</v>
      </c>
      <c r="B2533" s="41" t="s">
        <v>4160</v>
      </c>
      <c r="C2533" s="41">
        <v>0</v>
      </c>
      <c r="D2533" s="41">
        <v>0</v>
      </c>
      <c r="E2533" s="41">
        <v>0</v>
      </c>
      <c r="F2533" s="41">
        <v>0</v>
      </c>
      <c r="G2533" s="48">
        <v>54022</v>
      </c>
    </row>
    <row r="2534" spans="1:7" x14ac:dyDescent="0.25">
      <c r="A2534" s="48">
        <v>540229801</v>
      </c>
      <c r="B2534" s="41" t="s">
        <v>4161</v>
      </c>
      <c r="C2534" s="41">
        <v>0</v>
      </c>
      <c r="D2534" s="41">
        <v>0</v>
      </c>
      <c r="E2534" s="41">
        <v>0</v>
      </c>
      <c r="F2534" s="41">
        <v>0</v>
      </c>
      <c r="G2534" s="48">
        <v>54022</v>
      </c>
    </row>
    <row r="2535" spans="1:7" x14ac:dyDescent="0.25">
      <c r="A2535" s="48">
        <v>540231040</v>
      </c>
      <c r="B2535" s="41" t="s">
        <v>4162</v>
      </c>
      <c r="C2535" s="41">
        <v>0</v>
      </c>
      <c r="D2535" s="41">
        <v>0</v>
      </c>
      <c r="E2535" s="41">
        <v>0</v>
      </c>
      <c r="F2535" s="41">
        <v>0</v>
      </c>
      <c r="G2535" s="48">
        <v>54023</v>
      </c>
    </row>
    <row r="2536" spans="1:7" x14ac:dyDescent="0.25">
      <c r="A2536" s="48">
        <v>540239801</v>
      </c>
      <c r="B2536" s="41" t="s">
        <v>4163</v>
      </c>
      <c r="C2536" s="41">
        <v>0</v>
      </c>
      <c r="D2536" s="41">
        <v>0</v>
      </c>
      <c r="E2536" s="41">
        <v>0</v>
      </c>
      <c r="F2536" s="41">
        <v>0</v>
      </c>
      <c r="G2536" s="48">
        <v>54023</v>
      </c>
    </row>
    <row r="2537" spans="1:7" x14ac:dyDescent="0.25">
      <c r="A2537" s="48">
        <v>540241040</v>
      </c>
      <c r="B2537" s="41" t="s">
        <v>4164</v>
      </c>
      <c r="C2537" s="41">
        <v>0</v>
      </c>
      <c r="D2537" s="41">
        <v>0</v>
      </c>
      <c r="E2537" s="41">
        <v>0</v>
      </c>
      <c r="F2537" s="41">
        <v>0</v>
      </c>
      <c r="G2537" s="48">
        <v>54024</v>
      </c>
    </row>
    <row r="2538" spans="1:7" x14ac:dyDescent="0.25">
      <c r="A2538" s="48">
        <v>540249053</v>
      </c>
      <c r="B2538" s="41" t="s">
        <v>4165</v>
      </c>
      <c r="C2538" s="41">
        <v>0</v>
      </c>
      <c r="D2538" s="41">
        <v>0</v>
      </c>
      <c r="E2538" s="41">
        <v>0</v>
      </c>
      <c r="F2538" s="41">
        <v>0</v>
      </c>
      <c r="G2538" s="48">
        <v>54024</v>
      </c>
    </row>
    <row r="2539" spans="1:7" x14ac:dyDescent="0.25">
      <c r="A2539" s="48">
        <v>540249801</v>
      </c>
      <c r="B2539" s="41" t="s">
        <v>4166</v>
      </c>
      <c r="C2539" s="41">
        <v>0</v>
      </c>
      <c r="D2539" s="41">
        <v>0</v>
      </c>
      <c r="E2539" s="41">
        <v>0</v>
      </c>
      <c r="F2539" s="41">
        <v>0</v>
      </c>
      <c r="G2539" s="48">
        <v>54024</v>
      </c>
    </row>
    <row r="2540" spans="1:7" x14ac:dyDescent="0.25">
      <c r="A2540" s="48">
        <v>540251040</v>
      </c>
      <c r="B2540" s="41" t="s">
        <v>4167</v>
      </c>
      <c r="C2540" s="41">
        <v>0</v>
      </c>
      <c r="D2540" s="41">
        <v>0</v>
      </c>
      <c r="E2540" s="41">
        <v>0</v>
      </c>
      <c r="F2540" s="41">
        <v>0</v>
      </c>
      <c r="G2540" s="48">
        <v>54025</v>
      </c>
    </row>
    <row r="2541" spans="1:7" x14ac:dyDescent="0.25">
      <c r="A2541" s="48">
        <v>540259801</v>
      </c>
      <c r="B2541" s="41" t="s">
        <v>4168</v>
      </c>
      <c r="C2541" s="41">
        <v>0</v>
      </c>
      <c r="D2541" s="41">
        <v>0</v>
      </c>
      <c r="E2541" s="41">
        <v>0</v>
      </c>
      <c r="F2541" s="41">
        <v>0</v>
      </c>
      <c r="G2541" s="48">
        <v>54025</v>
      </c>
    </row>
    <row r="2542" spans="1:7" x14ac:dyDescent="0.25">
      <c r="A2542" s="48">
        <v>540261040</v>
      </c>
      <c r="B2542" s="41" t="s">
        <v>4169</v>
      </c>
      <c r="C2542" s="41">
        <v>0</v>
      </c>
      <c r="D2542" s="41">
        <v>0</v>
      </c>
      <c r="E2542" s="41">
        <v>0</v>
      </c>
      <c r="F2542" s="41">
        <v>0</v>
      </c>
      <c r="G2542" s="48">
        <v>54026</v>
      </c>
    </row>
    <row r="2543" spans="1:7" x14ac:dyDescent="0.25">
      <c r="A2543" s="48">
        <v>540271040</v>
      </c>
      <c r="B2543" s="41" t="s">
        <v>4170</v>
      </c>
      <c r="C2543" s="41">
        <v>0</v>
      </c>
      <c r="D2543" s="41">
        <v>0</v>
      </c>
      <c r="E2543" s="41">
        <v>0</v>
      </c>
      <c r="F2543" s="41">
        <v>0</v>
      </c>
      <c r="G2543" s="48">
        <v>54027</v>
      </c>
    </row>
    <row r="2544" spans="1:7" x14ac:dyDescent="0.25">
      <c r="A2544" s="48">
        <v>540279801</v>
      </c>
      <c r="B2544" s="41" t="s">
        <v>4171</v>
      </c>
      <c r="C2544" s="41">
        <v>0</v>
      </c>
      <c r="D2544" s="41">
        <v>0</v>
      </c>
      <c r="E2544" s="41">
        <v>0</v>
      </c>
      <c r="F2544" s="41">
        <v>0</v>
      </c>
      <c r="G2544" s="48">
        <v>54027</v>
      </c>
    </row>
    <row r="2545" spans="1:7" x14ac:dyDescent="0.25">
      <c r="A2545" s="48">
        <v>540281040</v>
      </c>
      <c r="B2545" s="41" t="s">
        <v>4172</v>
      </c>
      <c r="C2545" s="41">
        <v>0</v>
      </c>
      <c r="D2545" s="41">
        <v>0</v>
      </c>
      <c r="E2545" s="41">
        <v>0</v>
      </c>
      <c r="F2545" s="41">
        <v>0</v>
      </c>
      <c r="G2545" s="48">
        <v>54028</v>
      </c>
    </row>
    <row r="2546" spans="1:7" x14ac:dyDescent="0.25">
      <c r="A2546" s="48">
        <v>540289801</v>
      </c>
      <c r="B2546" s="41" t="s">
        <v>4173</v>
      </c>
      <c r="C2546" s="41">
        <v>0</v>
      </c>
      <c r="D2546" s="41">
        <v>0</v>
      </c>
      <c r="E2546" s="41">
        <v>0</v>
      </c>
      <c r="F2546" s="41">
        <v>0</v>
      </c>
      <c r="G2546" s="48">
        <v>54028</v>
      </c>
    </row>
    <row r="2547" spans="1:7" x14ac:dyDescent="0.25">
      <c r="A2547" s="48">
        <v>540291040</v>
      </c>
      <c r="B2547" s="41" t="s">
        <v>4174</v>
      </c>
      <c r="C2547" s="41">
        <v>0</v>
      </c>
      <c r="D2547" s="41">
        <v>0</v>
      </c>
      <c r="E2547" s="41">
        <v>0</v>
      </c>
      <c r="F2547" s="41">
        <v>0</v>
      </c>
      <c r="G2547" s="48">
        <v>54029</v>
      </c>
    </row>
    <row r="2548" spans="1:7" x14ac:dyDescent="0.25">
      <c r="A2548" s="48">
        <v>540299801</v>
      </c>
      <c r="B2548" s="41" t="s">
        <v>4175</v>
      </c>
      <c r="C2548" s="41">
        <v>0</v>
      </c>
      <c r="D2548" s="41">
        <v>0</v>
      </c>
      <c r="E2548" s="41">
        <v>0</v>
      </c>
      <c r="F2548" s="41">
        <v>0</v>
      </c>
      <c r="G2548" s="48">
        <v>54029</v>
      </c>
    </row>
    <row r="2549" spans="1:7" x14ac:dyDescent="0.25">
      <c r="A2549" s="48">
        <v>540301040</v>
      </c>
      <c r="B2549" s="41" t="s">
        <v>4176</v>
      </c>
      <c r="C2549" s="41">
        <v>0</v>
      </c>
      <c r="D2549" s="41">
        <v>0</v>
      </c>
      <c r="E2549" s="41">
        <v>0</v>
      </c>
      <c r="F2549" s="41">
        <v>0</v>
      </c>
      <c r="G2549" s="48">
        <v>54030</v>
      </c>
    </row>
    <row r="2550" spans="1:7" x14ac:dyDescent="0.25">
      <c r="A2550" s="48">
        <v>540309801</v>
      </c>
      <c r="B2550" s="41" t="s">
        <v>4177</v>
      </c>
      <c r="C2550" s="41">
        <v>0</v>
      </c>
      <c r="D2550" s="41">
        <v>0</v>
      </c>
      <c r="E2550" s="41">
        <v>0</v>
      </c>
      <c r="F2550" s="41">
        <v>0</v>
      </c>
      <c r="G2550" s="48">
        <v>54030</v>
      </c>
    </row>
    <row r="2551" spans="1:7" x14ac:dyDescent="0.25">
      <c r="A2551" s="48">
        <v>540311040</v>
      </c>
      <c r="B2551" s="41" t="s">
        <v>4178</v>
      </c>
      <c r="C2551" s="41">
        <v>0</v>
      </c>
      <c r="D2551" s="41">
        <v>0</v>
      </c>
      <c r="E2551" s="41">
        <v>0</v>
      </c>
      <c r="F2551" s="41">
        <v>0</v>
      </c>
      <c r="G2551" s="48">
        <v>54031</v>
      </c>
    </row>
    <row r="2552" spans="1:7" x14ac:dyDescent="0.25">
      <c r="A2552" s="48">
        <v>540319801</v>
      </c>
      <c r="B2552" s="41" t="s">
        <v>4179</v>
      </c>
      <c r="C2552" s="41">
        <v>0</v>
      </c>
      <c r="D2552" s="41">
        <v>0</v>
      </c>
      <c r="E2552" s="41">
        <v>0</v>
      </c>
      <c r="F2552" s="41">
        <v>0</v>
      </c>
      <c r="G2552" s="48">
        <v>54031</v>
      </c>
    </row>
    <row r="2553" spans="1:7" x14ac:dyDescent="0.25">
      <c r="A2553" s="48">
        <v>540321040</v>
      </c>
      <c r="B2553" s="41" t="s">
        <v>4180</v>
      </c>
      <c r="C2553" s="41">
        <v>0</v>
      </c>
      <c r="D2553" s="41">
        <v>0</v>
      </c>
      <c r="E2553" s="41">
        <v>0</v>
      </c>
      <c r="F2553" s="41">
        <v>0</v>
      </c>
      <c r="G2553" s="48">
        <v>54032</v>
      </c>
    </row>
    <row r="2554" spans="1:7" x14ac:dyDescent="0.25">
      <c r="A2554" s="48">
        <v>540322423</v>
      </c>
      <c r="B2554" s="41" t="s">
        <v>4181</v>
      </c>
      <c r="C2554" s="41">
        <v>0</v>
      </c>
      <c r="D2554" s="41">
        <v>0</v>
      </c>
      <c r="E2554" s="41">
        <v>0</v>
      </c>
      <c r="F2554" s="41">
        <v>0</v>
      </c>
      <c r="G2554" s="48">
        <v>54032</v>
      </c>
    </row>
    <row r="2555" spans="1:7" x14ac:dyDescent="0.25">
      <c r="A2555" s="48">
        <v>540329801</v>
      </c>
      <c r="B2555" s="41" t="s">
        <v>4182</v>
      </c>
      <c r="C2555" s="41">
        <v>0</v>
      </c>
      <c r="D2555" s="41">
        <v>0</v>
      </c>
      <c r="E2555" s="41">
        <v>0</v>
      </c>
      <c r="F2555" s="41">
        <v>0</v>
      </c>
      <c r="G2555" s="48">
        <v>54032</v>
      </c>
    </row>
    <row r="2556" spans="1:7" x14ac:dyDescent="0.25">
      <c r="A2556" s="48">
        <v>540331040</v>
      </c>
      <c r="B2556" s="41" t="s">
        <v>4183</v>
      </c>
      <c r="C2556" s="41">
        <v>0</v>
      </c>
      <c r="D2556" s="41">
        <v>0</v>
      </c>
      <c r="E2556" s="41">
        <v>0</v>
      </c>
      <c r="F2556" s="41">
        <v>0</v>
      </c>
      <c r="G2556" s="48">
        <v>54033</v>
      </c>
    </row>
    <row r="2557" spans="1:7" x14ac:dyDescent="0.25">
      <c r="A2557" s="48">
        <v>540339801</v>
      </c>
      <c r="B2557" s="41" t="s">
        <v>4184</v>
      </c>
      <c r="C2557" s="41">
        <v>0</v>
      </c>
      <c r="D2557" s="41">
        <v>0</v>
      </c>
      <c r="E2557" s="41">
        <v>0</v>
      </c>
      <c r="F2557" s="41">
        <v>0</v>
      </c>
      <c r="G2557" s="48">
        <v>54033</v>
      </c>
    </row>
    <row r="2558" spans="1:7" x14ac:dyDescent="0.25">
      <c r="A2558" s="48">
        <v>540341040</v>
      </c>
      <c r="B2558" s="41" t="s">
        <v>4185</v>
      </c>
      <c r="C2558" s="41">
        <v>0</v>
      </c>
      <c r="D2558" s="41">
        <v>0</v>
      </c>
      <c r="E2558" s="41">
        <v>0</v>
      </c>
      <c r="F2558" s="41">
        <v>0</v>
      </c>
      <c r="G2558" s="48">
        <v>54034</v>
      </c>
    </row>
    <row r="2559" spans="1:7" x14ac:dyDescent="0.25">
      <c r="A2559" s="48">
        <v>540342000</v>
      </c>
      <c r="B2559" s="41" t="s">
        <v>4186</v>
      </c>
      <c r="C2559" s="41">
        <v>0</v>
      </c>
      <c r="D2559" s="41">
        <v>0</v>
      </c>
      <c r="E2559" s="41">
        <v>0</v>
      </c>
      <c r="F2559" s="41">
        <v>0</v>
      </c>
      <c r="G2559" s="48">
        <v>54034</v>
      </c>
    </row>
    <row r="2560" spans="1:7" x14ac:dyDescent="0.25">
      <c r="A2560" s="48">
        <v>540349801</v>
      </c>
      <c r="B2560" s="41" t="s">
        <v>4187</v>
      </c>
      <c r="C2560" s="41">
        <v>0</v>
      </c>
      <c r="D2560" s="41">
        <v>0</v>
      </c>
      <c r="E2560" s="41">
        <v>0</v>
      </c>
      <c r="F2560" s="41">
        <v>0</v>
      </c>
      <c r="G2560" s="48">
        <v>54034</v>
      </c>
    </row>
    <row r="2561" spans="1:7" x14ac:dyDescent="0.25">
      <c r="A2561" s="48">
        <v>540351040</v>
      </c>
      <c r="B2561" s="41" t="s">
        <v>4188</v>
      </c>
      <c r="C2561" s="41">
        <v>0</v>
      </c>
      <c r="D2561" s="41">
        <v>0</v>
      </c>
      <c r="E2561" s="41">
        <v>0</v>
      </c>
      <c r="F2561" s="41">
        <v>0</v>
      </c>
      <c r="G2561" s="48">
        <v>54035</v>
      </c>
    </row>
    <row r="2562" spans="1:7" x14ac:dyDescent="0.25">
      <c r="A2562" s="48">
        <v>540359801</v>
      </c>
      <c r="B2562" s="41" t="s">
        <v>4189</v>
      </c>
      <c r="C2562" s="41">
        <v>0</v>
      </c>
      <c r="D2562" s="41">
        <v>0</v>
      </c>
      <c r="E2562" s="41">
        <v>0</v>
      </c>
      <c r="F2562" s="41">
        <v>0</v>
      </c>
      <c r="G2562" s="48">
        <v>54035</v>
      </c>
    </row>
    <row r="2563" spans="1:7" x14ac:dyDescent="0.25">
      <c r="A2563" s="48">
        <v>540361040</v>
      </c>
      <c r="B2563" s="41" t="s">
        <v>4190</v>
      </c>
      <c r="C2563" s="41">
        <v>0</v>
      </c>
      <c r="D2563" s="41">
        <v>0</v>
      </c>
      <c r="E2563" s="41">
        <v>0</v>
      </c>
      <c r="F2563" s="41">
        <v>0</v>
      </c>
      <c r="G2563" s="48">
        <v>54036</v>
      </c>
    </row>
    <row r="2564" spans="1:7" x14ac:dyDescent="0.25">
      <c r="A2564" s="48">
        <v>540362429</v>
      </c>
      <c r="B2564" s="41" t="s">
        <v>4191</v>
      </c>
      <c r="C2564" s="41">
        <v>0</v>
      </c>
      <c r="D2564" s="41">
        <v>0</v>
      </c>
      <c r="E2564" s="41">
        <v>0</v>
      </c>
      <c r="F2564" s="41">
        <v>0</v>
      </c>
      <c r="G2564" s="48">
        <v>54036</v>
      </c>
    </row>
    <row r="2565" spans="1:7" x14ac:dyDescent="0.25">
      <c r="A2565" s="48">
        <v>540369801</v>
      </c>
      <c r="B2565" s="41" t="s">
        <v>4192</v>
      </c>
      <c r="C2565" s="41">
        <v>0</v>
      </c>
      <c r="D2565" s="41">
        <v>0</v>
      </c>
      <c r="E2565" s="41">
        <v>0</v>
      </c>
      <c r="F2565" s="41">
        <v>0</v>
      </c>
      <c r="G2565" s="48">
        <v>54036</v>
      </c>
    </row>
    <row r="2566" spans="1:7" x14ac:dyDescent="0.25">
      <c r="A2566" s="48">
        <v>540371040</v>
      </c>
      <c r="B2566" s="41" t="s">
        <v>4193</v>
      </c>
      <c r="C2566" s="41">
        <v>0</v>
      </c>
      <c r="D2566" s="41">
        <v>0</v>
      </c>
      <c r="E2566" s="41">
        <v>0</v>
      </c>
      <c r="F2566" s="41">
        <v>0</v>
      </c>
      <c r="G2566" s="48">
        <v>54037</v>
      </c>
    </row>
    <row r="2567" spans="1:7" x14ac:dyDescent="0.25">
      <c r="A2567" s="48">
        <v>540379801</v>
      </c>
      <c r="B2567" s="41" t="s">
        <v>4194</v>
      </c>
      <c r="C2567" s="41">
        <v>0</v>
      </c>
      <c r="D2567" s="41">
        <v>0</v>
      </c>
      <c r="E2567" s="41">
        <v>0</v>
      </c>
      <c r="F2567" s="41">
        <v>0</v>
      </c>
      <c r="G2567" s="48">
        <v>54037</v>
      </c>
    </row>
    <row r="2568" spans="1:7" x14ac:dyDescent="0.25">
      <c r="A2568" s="48">
        <v>540381040</v>
      </c>
      <c r="B2568" s="41" t="s">
        <v>4195</v>
      </c>
      <c r="C2568" s="41">
        <v>0</v>
      </c>
      <c r="D2568" s="41">
        <v>0</v>
      </c>
      <c r="E2568" s="41">
        <v>0</v>
      </c>
      <c r="F2568" s="41">
        <v>0</v>
      </c>
      <c r="G2568" s="48">
        <v>54038</v>
      </c>
    </row>
    <row r="2569" spans="1:7" x14ac:dyDescent="0.25">
      <c r="A2569" s="48">
        <v>540389801</v>
      </c>
      <c r="B2569" s="41" t="s">
        <v>4196</v>
      </c>
      <c r="C2569" s="41">
        <v>0</v>
      </c>
      <c r="D2569" s="41">
        <v>0</v>
      </c>
      <c r="E2569" s="41">
        <v>0</v>
      </c>
      <c r="F2569" s="41">
        <v>0</v>
      </c>
      <c r="G2569" s="48">
        <v>54038</v>
      </c>
    </row>
    <row r="2570" spans="1:7" x14ac:dyDescent="0.25">
      <c r="A2570" s="48">
        <v>540391040</v>
      </c>
      <c r="B2570" s="41" t="s">
        <v>4197</v>
      </c>
      <c r="C2570" s="41">
        <v>0</v>
      </c>
      <c r="D2570" s="41">
        <v>0</v>
      </c>
      <c r="E2570" s="41">
        <v>0</v>
      </c>
      <c r="F2570" s="41">
        <v>0</v>
      </c>
      <c r="G2570" s="48">
        <v>54039</v>
      </c>
    </row>
    <row r="2571" spans="1:7" x14ac:dyDescent="0.25">
      <c r="A2571" s="48">
        <v>540399801</v>
      </c>
      <c r="B2571" s="41" t="s">
        <v>4198</v>
      </c>
      <c r="C2571" s="41">
        <v>0</v>
      </c>
      <c r="D2571" s="41">
        <v>0</v>
      </c>
      <c r="E2571" s="41">
        <v>0</v>
      </c>
      <c r="F2571" s="41">
        <v>0</v>
      </c>
      <c r="G2571" s="48">
        <v>54039</v>
      </c>
    </row>
    <row r="2572" spans="1:7" x14ac:dyDescent="0.25">
      <c r="A2572" s="48">
        <v>540401040</v>
      </c>
      <c r="B2572" s="41" t="s">
        <v>4199</v>
      </c>
      <c r="C2572" s="41">
        <v>0</v>
      </c>
      <c r="D2572" s="41">
        <v>0</v>
      </c>
      <c r="E2572" s="41">
        <v>0</v>
      </c>
      <c r="F2572" s="41">
        <v>0</v>
      </c>
      <c r="G2572" s="48">
        <v>54040</v>
      </c>
    </row>
    <row r="2573" spans="1:7" x14ac:dyDescent="0.25">
      <c r="A2573" s="48">
        <v>540402503</v>
      </c>
      <c r="B2573" s="41" t="s">
        <v>4200</v>
      </c>
      <c r="C2573" s="41">
        <v>0</v>
      </c>
      <c r="D2573" s="41">
        <v>0</v>
      </c>
      <c r="E2573" s="41">
        <v>0</v>
      </c>
      <c r="F2573" s="41">
        <v>0</v>
      </c>
      <c r="G2573" s="48">
        <v>54040</v>
      </c>
    </row>
    <row r="2574" spans="1:7" x14ac:dyDescent="0.25">
      <c r="A2574" s="48">
        <v>540409801</v>
      </c>
      <c r="B2574" s="41" t="s">
        <v>4201</v>
      </c>
      <c r="C2574" s="41">
        <v>0</v>
      </c>
      <c r="D2574" s="41">
        <v>0</v>
      </c>
      <c r="E2574" s="41">
        <v>0</v>
      </c>
      <c r="F2574" s="41">
        <v>0</v>
      </c>
      <c r="G2574" s="48">
        <v>54040</v>
      </c>
    </row>
    <row r="2575" spans="1:7" x14ac:dyDescent="0.25">
      <c r="A2575" s="48">
        <v>540411040</v>
      </c>
      <c r="B2575" s="41" t="s">
        <v>4202</v>
      </c>
      <c r="C2575" s="41">
        <v>0</v>
      </c>
      <c r="D2575" s="41">
        <v>0</v>
      </c>
      <c r="E2575" s="41">
        <v>0</v>
      </c>
      <c r="F2575" s="41">
        <v>0</v>
      </c>
      <c r="G2575" s="48">
        <v>54041</v>
      </c>
    </row>
    <row r="2576" spans="1:7" x14ac:dyDescent="0.25">
      <c r="A2576" s="48">
        <v>540419801</v>
      </c>
      <c r="B2576" s="41" t="s">
        <v>4203</v>
      </c>
      <c r="C2576" s="41">
        <v>0</v>
      </c>
      <c r="D2576" s="41">
        <v>0</v>
      </c>
      <c r="E2576" s="41">
        <v>0</v>
      </c>
      <c r="F2576" s="41">
        <v>0</v>
      </c>
      <c r="G2576" s="48">
        <v>54041</v>
      </c>
    </row>
    <row r="2577" spans="1:7" x14ac:dyDescent="0.25">
      <c r="A2577" s="48">
        <v>540422000</v>
      </c>
      <c r="B2577" s="41" t="s">
        <v>4204</v>
      </c>
      <c r="C2577" s="41">
        <v>0</v>
      </c>
      <c r="D2577" s="41">
        <v>0</v>
      </c>
      <c r="E2577" s="41">
        <v>0</v>
      </c>
      <c r="F2577" s="41">
        <v>0</v>
      </c>
      <c r="G2577" s="48">
        <v>54042</v>
      </c>
    </row>
    <row r="2578" spans="1:7" x14ac:dyDescent="0.25">
      <c r="A2578" s="48">
        <v>540429801</v>
      </c>
      <c r="B2578" s="41" t="s">
        <v>4205</v>
      </c>
      <c r="C2578" s="41">
        <v>0</v>
      </c>
      <c r="D2578" s="41">
        <v>0</v>
      </c>
      <c r="E2578" s="41">
        <v>0</v>
      </c>
      <c r="F2578" s="41">
        <v>0</v>
      </c>
      <c r="G2578" s="48">
        <v>54042</v>
      </c>
    </row>
    <row r="2579" spans="1:7" x14ac:dyDescent="0.25">
      <c r="A2579" s="48">
        <v>540431040</v>
      </c>
      <c r="B2579" s="41" t="s">
        <v>4206</v>
      </c>
      <c r="C2579" s="41">
        <v>0</v>
      </c>
      <c r="D2579" s="41">
        <v>0</v>
      </c>
      <c r="E2579" s="41">
        <v>0</v>
      </c>
      <c r="F2579" s="41">
        <v>0</v>
      </c>
      <c r="G2579" s="48">
        <v>54043</v>
      </c>
    </row>
    <row r="2580" spans="1:7" x14ac:dyDescent="0.25">
      <c r="A2580" s="48">
        <v>540432000</v>
      </c>
      <c r="B2580" s="41" t="s">
        <v>4207</v>
      </c>
      <c r="C2580" s="41">
        <v>0</v>
      </c>
      <c r="D2580" s="41">
        <v>0</v>
      </c>
      <c r="E2580" s="41">
        <v>0</v>
      </c>
      <c r="F2580" s="41">
        <v>0</v>
      </c>
      <c r="G2580" s="48">
        <v>54043</v>
      </c>
    </row>
    <row r="2581" spans="1:7" x14ac:dyDescent="0.25">
      <c r="A2581" s="48">
        <v>540439801</v>
      </c>
      <c r="B2581" s="41" t="s">
        <v>4208</v>
      </c>
      <c r="C2581" s="41">
        <v>0</v>
      </c>
      <c r="D2581" s="41">
        <v>0</v>
      </c>
      <c r="E2581" s="41">
        <v>0</v>
      </c>
      <c r="F2581" s="41">
        <v>0</v>
      </c>
      <c r="G2581" s="48">
        <v>54043</v>
      </c>
    </row>
    <row r="2582" spans="1:7" x14ac:dyDescent="0.25">
      <c r="A2582" s="48">
        <v>540441040</v>
      </c>
      <c r="B2582" s="41" t="s">
        <v>4209</v>
      </c>
      <c r="C2582" s="41">
        <v>0</v>
      </c>
      <c r="D2582" s="41">
        <v>0</v>
      </c>
      <c r="E2582" s="41">
        <v>0</v>
      </c>
      <c r="F2582" s="41">
        <v>0</v>
      </c>
      <c r="G2582" s="48">
        <v>54044</v>
      </c>
    </row>
    <row r="2583" spans="1:7" x14ac:dyDescent="0.25">
      <c r="A2583" s="48">
        <v>540449801</v>
      </c>
      <c r="B2583" s="41" t="s">
        <v>4210</v>
      </c>
      <c r="C2583" s="41">
        <v>0</v>
      </c>
      <c r="D2583" s="41">
        <v>0</v>
      </c>
      <c r="E2583" s="41">
        <v>0</v>
      </c>
      <c r="F2583" s="41">
        <v>0</v>
      </c>
      <c r="G2583" s="48">
        <v>54044</v>
      </c>
    </row>
    <row r="2584" spans="1:7" x14ac:dyDescent="0.25">
      <c r="A2584" s="48">
        <v>540451040</v>
      </c>
      <c r="B2584" s="41" t="s">
        <v>4211</v>
      </c>
      <c r="C2584" s="41">
        <v>0</v>
      </c>
      <c r="D2584" s="41">
        <v>0</v>
      </c>
      <c r="E2584" s="41">
        <v>0</v>
      </c>
      <c r="F2584" s="41">
        <v>0</v>
      </c>
      <c r="G2584" s="48">
        <v>54045</v>
      </c>
    </row>
    <row r="2585" spans="1:7" x14ac:dyDescent="0.25">
      <c r="A2585" s="48">
        <v>540452011</v>
      </c>
      <c r="B2585" s="41" t="s">
        <v>4212</v>
      </c>
      <c r="C2585" s="41">
        <v>0</v>
      </c>
      <c r="D2585" s="41">
        <v>0</v>
      </c>
      <c r="E2585" s="41">
        <v>0</v>
      </c>
      <c r="F2585" s="41">
        <v>0</v>
      </c>
      <c r="G2585" s="48">
        <v>54045</v>
      </c>
    </row>
    <row r="2586" spans="1:7" x14ac:dyDescent="0.25">
      <c r="A2586" s="48">
        <v>540459801</v>
      </c>
      <c r="B2586" s="41" t="s">
        <v>4213</v>
      </c>
      <c r="C2586" s="41">
        <v>0</v>
      </c>
      <c r="D2586" s="41">
        <v>0</v>
      </c>
      <c r="E2586" s="41">
        <v>0</v>
      </c>
      <c r="F2586" s="41">
        <v>0</v>
      </c>
      <c r="G2586" s="48">
        <v>54045</v>
      </c>
    </row>
    <row r="2587" spans="1:7" x14ac:dyDescent="0.25">
      <c r="A2587" s="48">
        <v>540461040</v>
      </c>
      <c r="B2587" s="41" t="s">
        <v>4214</v>
      </c>
      <c r="C2587" s="41">
        <v>0</v>
      </c>
      <c r="D2587" s="41">
        <v>0</v>
      </c>
      <c r="E2587" s="41">
        <v>0</v>
      </c>
      <c r="F2587" s="41">
        <v>0</v>
      </c>
      <c r="G2587" s="48">
        <v>54046</v>
      </c>
    </row>
    <row r="2588" spans="1:7" x14ac:dyDescent="0.25">
      <c r="A2588" s="48">
        <v>540469801</v>
      </c>
      <c r="B2588" s="41" t="s">
        <v>4215</v>
      </c>
      <c r="C2588" s="41">
        <v>0</v>
      </c>
      <c r="D2588" s="41">
        <v>0</v>
      </c>
      <c r="E2588" s="41">
        <v>0</v>
      </c>
      <c r="F2588" s="41">
        <v>0</v>
      </c>
      <c r="G2588" s="48">
        <v>54046</v>
      </c>
    </row>
    <row r="2589" spans="1:7" x14ac:dyDescent="0.25">
      <c r="A2589" s="48">
        <v>540471040</v>
      </c>
      <c r="B2589" s="41" t="s">
        <v>4216</v>
      </c>
      <c r="C2589" s="41">
        <v>0</v>
      </c>
      <c r="D2589" s="41">
        <v>0</v>
      </c>
      <c r="E2589" s="41">
        <v>0</v>
      </c>
      <c r="F2589" s="41">
        <v>0</v>
      </c>
      <c r="G2589" s="48">
        <v>54047</v>
      </c>
    </row>
    <row r="2590" spans="1:7" x14ac:dyDescent="0.25">
      <c r="A2590" s="48">
        <v>540479801</v>
      </c>
      <c r="B2590" s="41" t="s">
        <v>4217</v>
      </c>
      <c r="C2590" s="41">
        <v>0</v>
      </c>
      <c r="D2590" s="41">
        <v>0</v>
      </c>
      <c r="E2590" s="41">
        <v>0</v>
      </c>
      <c r="F2590" s="41">
        <v>0</v>
      </c>
      <c r="G2590" s="48">
        <v>54047</v>
      </c>
    </row>
    <row r="2591" spans="1:7" x14ac:dyDescent="0.25">
      <c r="A2591" s="48">
        <v>540481040</v>
      </c>
      <c r="B2591" s="41" t="s">
        <v>4218</v>
      </c>
      <c r="C2591" s="41">
        <v>0</v>
      </c>
      <c r="D2591" s="41">
        <v>0</v>
      </c>
      <c r="E2591" s="41">
        <v>0</v>
      </c>
      <c r="F2591" s="41">
        <v>0</v>
      </c>
      <c r="G2591" s="48">
        <v>54048</v>
      </c>
    </row>
    <row r="2592" spans="1:7" x14ac:dyDescent="0.25">
      <c r="A2592" s="48">
        <v>540489801</v>
      </c>
      <c r="B2592" s="41" t="s">
        <v>4219</v>
      </c>
      <c r="C2592" s="41">
        <v>0</v>
      </c>
      <c r="D2592" s="41">
        <v>0</v>
      </c>
      <c r="E2592" s="41">
        <v>0</v>
      </c>
      <c r="F2592" s="41">
        <v>0</v>
      </c>
      <c r="G2592" s="48">
        <v>54048</v>
      </c>
    </row>
    <row r="2593" spans="1:7" x14ac:dyDescent="0.25">
      <c r="A2593" s="48">
        <v>540501040</v>
      </c>
      <c r="B2593" s="41" t="s">
        <v>4220</v>
      </c>
      <c r="C2593" s="41">
        <v>0</v>
      </c>
      <c r="D2593" s="41">
        <v>0</v>
      </c>
      <c r="E2593" s="41">
        <v>0</v>
      </c>
      <c r="F2593" s="41">
        <v>0</v>
      </c>
      <c r="G2593" s="48">
        <v>54050</v>
      </c>
    </row>
    <row r="2594" spans="1:7" x14ac:dyDescent="0.25">
      <c r="A2594" s="48">
        <v>540509801</v>
      </c>
      <c r="B2594" s="41" t="s">
        <v>4221</v>
      </c>
      <c r="C2594" s="41">
        <v>0</v>
      </c>
      <c r="D2594" s="41">
        <v>0</v>
      </c>
      <c r="E2594" s="41">
        <v>0</v>
      </c>
      <c r="F2594" s="41">
        <v>0</v>
      </c>
      <c r="G2594" s="48">
        <v>54050</v>
      </c>
    </row>
    <row r="2595" spans="1:7" x14ac:dyDescent="0.25">
      <c r="A2595" s="48">
        <v>540511040</v>
      </c>
      <c r="B2595" s="41" t="s">
        <v>4222</v>
      </c>
      <c r="C2595" s="41">
        <v>0</v>
      </c>
      <c r="D2595" s="41">
        <v>0</v>
      </c>
      <c r="E2595" s="41">
        <v>0</v>
      </c>
      <c r="F2595" s="41">
        <v>0</v>
      </c>
      <c r="G2595" s="48">
        <v>54051</v>
      </c>
    </row>
    <row r="2596" spans="1:7" x14ac:dyDescent="0.25">
      <c r="A2596" s="48">
        <v>540519801</v>
      </c>
      <c r="B2596" s="41" t="s">
        <v>4223</v>
      </c>
      <c r="C2596" s="41">
        <v>0</v>
      </c>
      <c r="D2596" s="41">
        <v>0</v>
      </c>
      <c r="E2596" s="41">
        <v>0</v>
      </c>
      <c r="F2596" s="41">
        <v>0</v>
      </c>
      <c r="G2596" s="48">
        <v>54051</v>
      </c>
    </row>
    <row r="2597" spans="1:7" x14ac:dyDescent="0.25">
      <c r="A2597" s="48">
        <v>540521040</v>
      </c>
      <c r="B2597" s="41" t="s">
        <v>4224</v>
      </c>
      <c r="C2597" s="41">
        <v>0</v>
      </c>
      <c r="D2597" s="41">
        <v>0</v>
      </c>
      <c r="E2597" s="41">
        <v>0</v>
      </c>
      <c r="F2597" s="41">
        <v>0</v>
      </c>
      <c r="G2597" s="48">
        <v>54052</v>
      </c>
    </row>
    <row r="2598" spans="1:7" x14ac:dyDescent="0.25">
      <c r="A2598" s="48">
        <v>540522000</v>
      </c>
      <c r="B2598" s="41" t="s">
        <v>4225</v>
      </c>
      <c r="C2598" s="41">
        <v>0</v>
      </c>
      <c r="D2598" s="41">
        <v>0</v>
      </c>
      <c r="E2598" s="41">
        <v>0</v>
      </c>
      <c r="F2598" s="41">
        <v>0</v>
      </c>
      <c r="G2598" s="48">
        <v>54052</v>
      </c>
    </row>
    <row r="2599" spans="1:7" x14ac:dyDescent="0.25">
      <c r="A2599" s="48">
        <v>540522429</v>
      </c>
      <c r="B2599" s="41" t="s">
        <v>4226</v>
      </c>
      <c r="C2599" s="41">
        <v>0</v>
      </c>
      <c r="D2599" s="41">
        <v>0</v>
      </c>
      <c r="E2599" s="41">
        <v>0</v>
      </c>
      <c r="F2599" s="41">
        <v>0</v>
      </c>
      <c r="G2599" s="48">
        <v>54052</v>
      </c>
    </row>
    <row r="2600" spans="1:7" x14ac:dyDescent="0.25">
      <c r="A2600" s="48">
        <v>540529054</v>
      </c>
      <c r="B2600" s="41" t="s">
        <v>4227</v>
      </c>
      <c r="C2600" s="41">
        <v>0</v>
      </c>
      <c r="D2600" s="41">
        <v>0</v>
      </c>
      <c r="E2600" s="41">
        <v>0</v>
      </c>
      <c r="F2600" s="41">
        <v>0</v>
      </c>
      <c r="G2600" s="48">
        <v>54052</v>
      </c>
    </row>
    <row r="2601" spans="1:7" x14ac:dyDescent="0.25">
      <c r="A2601" s="48">
        <v>540529801</v>
      </c>
      <c r="B2601" s="41" t="s">
        <v>4228</v>
      </c>
      <c r="C2601" s="41">
        <v>0</v>
      </c>
      <c r="D2601" s="41">
        <v>0</v>
      </c>
      <c r="E2601" s="41">
        <v>0</v>
      </c>
      <c r="F2601" s="41">
        <v>0</v>
      </c>
      <c r="G2601" s="48">
        <v>54052</v>
      </c>
    </row>
    <row r="2602" spans="1:7" x14ac:dyDescent="0.25">
      <c r="A2602" s="48">
        <v>540541040</v>
      </c>
      <c r="B2602" s="41" t="s">
        <v>4229</v>
      </c>
      <c r="C2602" s="41">
        <v>0</v>
      </c>
      <c r="D2602" s="41">
        <v>0</v>
      </c>
      <c r="E2602" s="41">
        <v>0</v>
      </c>
      <c r="F2602" s="41">
        <v>0</v>
      </c>
      <c r="G2602" s="48">
        <v>54054</v>
      </c>
    </row>
    <row r="2603" spans="1:7" x14ac:dyDescent="0.25">
      <c r="A2603" s="48">
        <v>540542000</v>
      </c>
      <c r="B2603" s="41" t="s">
        <v>4124</v>
      </c>
      <c r="C2603" s="41">
        <v>0</v>
      </c>
      <c r="D2603" s="41">
        <v>0</v>
      </c>
      <c r="E2603" s="41">
        <v>0</v>
      </c>
      <c r="F2603" s="41">
        <v>0</v>
      </c>
      <c r="G2603" s="48">
        <v>54054</v>
      </c>
    </row>
    <row r="2604" spans="1:7" x14ac:dyDescent="0.25">
      <c r="A2604" s="48">
        <v>540549801</v>
      </c>
      <c r="B2604" s="41" t="s">
        <v>4127</v>
      </c>
      <c r="C2604" s="41">
        <v>0</v>
      </c>
      <c r="D2604" s="41">
        <v>0</v>
      </c>
      <c r="E2604" s="41">
        <v>0</v>
      </c>
      <c r="F2604" s="41">
        <v>0</v>
      </c>
      <c r="G2604" s="48">
        <v>54054</v>
      </c>
    </row>
    <row r="2605" spans="1:7" x14ac:dyDescent="0.25">
      <c r="A2605" s="48">
        <v>540551040</v>
      </c>
      <c r="B2605" s="41" t="s">
        <v>4230</v>
      </c>
      <c r="C2605" s="41">
        <v>8771</v>
      </c>
      <c r="D2605" s="41">
        <v>0</v>
      </c>
      <c r="E2605" s="41">
        <v>0</v>
      </c>
      <c r="F2605" s="41">
        <v>8771</v>
      </c>
      <c r="G2605" s="48">
        <v>54055</v>
      </c>
    </row>
    <row r="2606" spans="1:7" x14ac:dyDescent="0.25">
      <c r="A2606" s="48">
        <v>540559801</v>
      </c>
      <c r="B2606" s="41" t="s">
        <v>4231</v>
      </c>
      <c r="C2606" s="41">
        <v>0</v>
      </c>
      <c r="D2606" s="41">
        <v>0</v>
      </c>
      <c r="E2606" s="41">
        <v>0</v>
      </c>
      <c r="F2606" s="41">
        <v>0</v>
      </c>
      <c r="G2606" s="48">
        <v>54055</v>
      </c>
    </row>
    <row r="2607" spans="1:7" x14ac:dyDescent="0.25">
      <c r="A2607" s="48">
        <v>540561040</v>
      </c>
      <c r="B2607" s="41" t="s">
        <v>4232</v>
      </c>
      <c r="C2607" s="41">
        <v>0</v>
      </c>
      <c r="D2607" s="41">
        <v>0</v>
      </c>
      <c r="E2607" s="41">
        <v>0</v>
      </c>
      <c r="F2607" s="41">
        <v>0</v>
      </c>
      <c r="G2607" s="48">
        <v>54056</v>
      </c>
    </row>
    <row r="2608" spans="1:7" x14ac:dyDescent="0.25">
      <c r="A2608" s="48">
        <v>540562429</v>
      </c>
      <c r="B2608" s="41" t="s">
        <v>4233</v>
      </c>
      <c r="C2608" s="41">
        <v>0</v>
      </c>
      <c r="D2608" s="41">
        <v>0</v>
      </c>
      <c r="E2608" s="41">
        <v>0</v>
      </c>
      <c r="F2608" s="41">
        <v>0</v>
      </c>
      <c r="G2608" s="48">
        <v>54056</v>
      </c>
    </row>
    <row r="2609" spans="1:7" x14ac:dyDescent="0.25">
      <c r="A2609" s="48">
        <v>540569801</v>
      </c>
      <c r="B2609" s="41" t="s">
        <v>4234</v>
      </c>
      <c r="C2609" s="41">
        <v>0</v>
      </c>
      <c r="D2609" s="41">
        <v>0</v>
      </c>
      <c r="E2609" s="41">
        <v>0</v>
      </c>
      <c r="F2609" s="41">
        <v>0</v>
      </c>
      <c r="G2609" s="48">
        <v>54056</v>
      </c>
    </row>
    <row r="2610" spans="1:7" x14ac:dyDescent="0.25">
      <c r="A2610" s="48">
        <v>540573070</v>
      </c>
      <c r="B2610" s="41" t="s">
        <v>4235</v>
      </c>
      <c r="C2610" s="41">
        <v>0</v>
      </c>
      <c r="D2610" s="41">
        <v>0</v>
      </c>
      <c r="E2610" s="41">
        <v>0</v>
      </c>
      <c r="F2610" s="41">
        <v>0</v>
      </c>
      <c r="G2610" s="48">
        <v>54057</v>
      </c>
    </row>
    <row r="2611" spans="1:7" x14ac:dyDescent="0.25">
      <c r="A2611" s="48">
        <v>540579801</v>
      </c>
      <c r="B2611" s="41" t="s">
        <v>4236</v>
      </c>
      <c r="C2611" s="41">
        <v>0</v>
      </c>
      <c r="D2611" s="41">
        <v>0</v>
      </c>
      <c r="E2611" s="41">
        <v>0</v>
      </c>
      <c r="F2611" s="41">
        <v>0</v>
      </c>
      <c r="G2611" s="48">
        <v>54057</v>
      </c>
    </row>
    <row r="2612" spans="1:7" x14ac:dyDescent="0.25">
      <c r="A2612" s="48">
        <v>540582423</v>
      </c>
      <c r="B2612" s="41" t="s">
        <v>4237</v>
      </c>
      <c r="C2612" s="41">
        <v>0</v>
      </c>
      <c r="D2612" s="41">
        <v>0</v>
      </c>
      <c r="E2612" s="41">
        <v>0</v>
      </c>
      <c r="F2612" s="41">
        <v>0</v>
      </c>
      <c r="G2612" s="48">
        <v>54058</v>
      </c>
    </row>
    <row r="2613" spans="1:7" x14ac:dyDescent="0.25">
      <c r="A2613" s="48">
        <v>540591040</v>
      </c>
      <c r="B2613" s="41" t="s">
        <v>4238</v>
      </c>
      <c r="C2613" s="41">
        <v>0</v>
      </c>
      <c r="D2613" s="41">
        <v>0</v>
      </c>
      <c r="E2613" s="41">
        <v>0</v>
      </c>
      <c r="F2613" s="41">
        <v>0</v>
      </c>
      <c r="G2613" s="48">
        <v>54059</v>
      </c>
    </row>
    <row r="2614" spans="1:7" x14ac:dyDescent="0.25">
      <c r="A2614" s="48">
        <v>540592423</v>
      </c>
      <c r="B2614" s="41" t="s">
        <v>4239</v>
      </c>
      <c r="C2614" s="41">
        <v>0</v>
      </c>
      <c r="D2614" s="41">
        <v>0</v>
      </c>
      <c r="E2614" s="41">
        <v>0</v>
      </c>
      <c r="F2614" s="41">
        <v>0</v>
      </c>
      <c r="G2614" s="48">
        <v>54059</v>
      </c>
    </row>
    <row r="2615" spans="1:7" x14ac:dyDescent="0.25">
      <c r="A2615" s="48">
        <v>540599801</v>
      </c>
      <c r="B2615" s="41" t="s">
        <v>4030</v>
      </c>
      <c r="C2615" s="41">
        <v>0</v>
      </c>
      <c r="D2615" s="41">
        <v>0</v>
      </c>
      <c r="E2615" s="41">
        <v>0</v>
      </c>
      <c r="F2615" s="41">
        <v>0</v>
      </c>
      <c r="G2615" s="48">
        <v>54059</v>
      </c>
    </row>
    <row r="2616" spans="1:7" x14ac:dyDescent="0.25">
      <c r="A2616" s="48">
        <v>540601040</v>
      </c>
      <c r="B2616" s="41" t="s">
        <v>4240</v>
      </c>
      <c r="C2616" s="41">
        <v>0</v>
      </c>
      <c r="D2616" s="41">
        <v>0</v>
      </c>
      <c r="E2616" s="41">
        <v>0</v>
      </c>
      <c r="F2616" s="41">
        <v>0</v>
      </c>
      <c r="G2616" s="48">
        <v>54060</v>
      </c>
    </row>
    <row r="2617" spans="1:7" x14ac:dyDescent="0.25">
      <c r="A2617" s="48">
        <v>540609801</v>
      </c>
      <c r="B2617" s="41" t="s">
        <v>4241</v>
      </c>
      <c r="C2617" s="41">
        <v>0</v>
      </c>
      <c r="D2617" s="41">
        <v>0</v>
      </c>
      <c r="E2617" s="41">
        <v>0</v>
      </c>
      <c r="F2617" s="41">
        <v>0</v>
      </c>
      <c r="G2617" s="48">
        <v>54060</v>
      </c>
    </row>
    <row r="2618" spans="1:7" x14ac:dyDescent="0.25">
      <c r="A2618" s="48">
        <v>540611040</v>
      </c>
      <c r="B2618" s="41" t="s">
        <v>4242</v>
      </c>
      <c r="C2618" s="41">
        <v>0</v>
      </c>
      <c r="D2618" s="41">
        <v>0</v>
      </c>
      <c r="E2618" s="41">
        <v>0</v>
      </c>
      <c r="F2618" s="41">
        <v>0</v>
      </c>
      <c r="G2618" s="48">
        <v>54061</v>
      </c>
    </row>
    <row r="2619" spans="1:7" x14ac:dyDescent="0.25">
      <c r="A2619" s="48">
        <v>540612000</v>
      </c>
      <c r="B2619" s="41" t="s">
        <v>4243</v>
      </c>
      <c r="C2619" s="41">
        <v>0</v>
      </c>
      <c r="D2619" s="41">
        <v>0</v>
      </c>
      <c r="E2619" s="41">
        <v>0</v>
      </c>
      <c r="F2619" s="41">
        <v>0</v>
      </c>
      <c r="G2619" s="48">
        <v>54061</v>
      </c>
    </row>
    <row r="2620" spans="1:7" x14ac:dyDescent="0.25">
      <c r="A2620" s="48">
        <v>540619801</v>
      </c>
      <c r="B2620" s="41" t="s">
        <v>4244</v>
      </c>
      <c r="C2620" s="41">
        <v>0</v>
      </c>
      <c r="D2620" s="41">
        <v>0</v>
      </c>
      <c r="E2620" s="41">
        <v>0</v>
      </c>
      <c r="F2620" s="41">
        <v>0</v>
      </c>
      <c r="G2620" s="48">
        <v>54061</v>
      </c>
    </row>
    <row r="2621" spans="1:7" x14ac:dyDescent="0.25">
      <c r="A2621" s="48">
        <v>540622010</v>
      </c>
      <c r="B2621" s="41" t="s">
        <v>4245</v>
      </c>
      <c r="C2621" s="41">
        <v>0</v>
      </c>
      <c r="D2621" s="41">
        <v>0</v>
      </c>
      <c r="E2621" s="41">
        <v>0</v>
      </c>
      <c r="F2621" s="41">
        <v>0</v>
      </c>
      <c r="G2621" s="48">
        <v>54062</v>
      </c>
    </row>
    <row r="2622" spans="1:7" x14ac:dyDescent="0.25">
      <c r="A2622" s="48">
        <v>540629801</v>
      </c>
      <c r="B2622" s="41" t="s">
        <v>4246</v>
      </c>
      <c r="C2622" s="41">
        <v>0</v>
      </c>
      <c r="D2622" s="41">
        <v>0</v>
      </c>
      <c r="E2622" s="41">
        <v>0</v>
      </c>
      <c r="F2622" s="41">
        <v>0</v>
      </c>
      <c r="G2622" s="48">
        <v>54062</v>
      </c>
    </row>
    <row r="2623" spans="1:7" x14ac:dyDescent="0.25">
      <c r="A2623" s="48">
        <v>540630100</v>
      </c>
      <c r="B2623" s="41" t="s">
        <v>4247</v>
      </c>
      <c r="C2623" s="41">
        <v>0</v>
      </c>
      <c r="D2623" s="41">
        <v>0</v>
      </c>
      <c r="E2623" s="41">
        <v>0</v>
      </c>
      <c r="F2623" s="41">
        <v>0</v>
      </c>
      <c r="G2623" s="48">
        <v>54063</v>
      </c>
    </row>
    <row r="2624" spans="1:7" x14ac:dyDescent="0.25">
      <c r="A2624" s="48">
        <v>540631040</v>
      </c>
      <c r="B2624" s="41" t="s">
        <v>4248</v>
      </c>
      <c r="C2624" s="41">
        <v>6877.2</v>
      </c>
      <c r="D2624" s="41">
        <v>0</v>
      </c>
      <c r="E2624" s="41">
        <v>0</v>
      </c>
      <c r="F2624" s="41">
        <v>6877.2</v>
      </c>
      <c r="G2624" s="48">
        <v>54063</v>
      </c>
    </row>
    <row r="2625" spans="1:7" x14ac:dyDescent="0.25">
      <c r="A2625" s="48">
        <v>540632436</v>
      </c>
      <c r="B2625" s="41" t="s">
        <v>4249</v>
      </c>
      <c r="C2625" s="41">
        <v>0</v>
      </c>
      <c r="D2625" s="41">
        <v>0</v>
      </c>
      <c r="E2625" s="41">
        <v>0</v>
      </c>
      <c r="F2625" s="41">
        <v>0</v>
      </c>
      <c r="G2625" s="48">
        <v>54063</v>
      </c>
    </row>
    <row r="2626" spans="1:7" x14ac:dyDescent="0.25">
      <c r="A2626" s="48">
        <v>540639801</v>
      </c>
      <c r="B2626" s="41" t="s">
        <v>4250</v>
      </c>
      <c r="C2626" s="41">
        <v>0</v>
      </c>
      <c r="D2626" s="41">
        <v>0</v>
      </c>
      <c r="E2626" s="41">
        <v>0</v>
      </c>
      <c r="F2626" s="41">
        <v>0</v>
      </c>
      <c r="G2626" s="48">
        <v>54063</v>
      </c>
    </row>
    <row r="2627" spans="1:7" x14ac:dyDescent="0.25">
      <c r="A2627" s="48">
        <v>540641040</v>
      </c>
      <c r="B2627" s="41" t="s">
        <v>4251</v>
      </c>
      <c r="C2627" s="41">
        <v>0</v>
      </c>
      <c r="D2627" s="41">
        <v>0</v>
      </c>
      <c r="E2627" s="41">
        <v>0</v>
      </c>
      <c r="F2627" s="41">
        <v>0</v>
      </c>
      <c r="G2627" s="48">
        <v>54064</v>
      </c>
    </row>
    <row r="2628" spans="1:7" x14ac:dyDescent="0.25">
      <c r="A2628" s="48">
        <v>540649801</v>
      </c>
      <c r="B2628" s="41" t="s">
        <v>4252</v>
      </c>
      <c r="C2628" s="41">
        <v>0</v>
      </c>
      <c r="D2628" s="41">
        <v>0</v>
      </c>
      <c r="E2628" s="41">
        <v>0</v>
      </c>
      <c r="F2628" s="41">
        <v>0</v>
      </c>
      <c r="G2628" s="48">
        <v>54064</v>
      </c>
    </row>
    <row r="2629" spans="1:7" x14ac:dyDescent="0.25">
      <c r="A2629" s="48">
        <v>540651040</v>
      </c>
      <c r="B2629" s="41" t="s">
        <v>4253</v>
      </c>
      <c r="C2629" s="41">
        <v>0</v>
      </c>
      <c r="D2629" s="41">
        <v>0</v>
      </c>
      <c r="E2629" s="41">
        <v>0</v>
      </c>
      <c r="F2629" s="41">
        <v>0</v>
      </c>
      <c r="G2629" s="48">
        <v>54065</v>
      </c>
    </row>
    <row r="2630" spans="1:7" x14ac:dyDescent="0.25">
      <c r="A2630" s="48">
        <v>540659801</v>
      </c>
      <c r="B2630" s="41" t="s">
        <v>4254</v>
      </c>
      <c r="C2630" s="41">
        <v>0</v>
      </c>
      <c r="D2630" s="41">
        <v>0</v>
      </c>
      <c r="E2630" s="41">
        <v>0</v>
      </c>
      <c r="F2630" s="41">
        <v>0</v>
      </c>
      <c r="G2630" s="48">
        <v>54065</v>
      </c>
    </row>
    <row r="2631" spans="1:7" x14ac:dyDescent="0.25">
      <c r="A2631" s="48">
        <v>540661040</v>
      </c>
      <c r="B2631" s="41" t="s">
        <v>4255</v>
      </c>
      <c r="C2631" s="41">
        <v>0</v>
      </c>
      <c r="D2631" s="41">
        <v>0</v>
      </c>
      <c r="E2631" s="41">
        <v>0</v>
      </c>
      <c r="F2631" s="41">
        <v>0</v>
      </c>
      <c r="G2631" s="48">
        <v>54066</v>
      </c>
    </row>
    <row r="2632" spans="1:7" x14ac:dyDescent="0.25">
      <c r="A2632" s="48">
        <v>540669801</v>
      </c>
      <c r="B2632" s="41" t="s">
        <v>4256</v>
      </c>
      <c r="C2632" s="41">
        <v>0</v>
      </c>
      <c r="D2632" s="41">
        <v>0</v>
      </c>
      <c r="E2632" s="41">
        <v>0</v>
      </c>
      <c r="F2632" s="41">
        <v>0</v>
      </c>
      <c r="G2632" s="48">
        <v>54066</v>
      </c>
    </row>
    <row r="2633" spans="1:7" x14ac:dyDescent="0.25">
      <c r="A2633" s="48">
        <v>540671040</v>
      </c>
      <c r="B2633" s="41" t="s">
        <v>4257</v>
      </c>
      <c r="C2633" s="41">
        <v>0</v>
      </c>
      <c r="D2633" s="41">
        <v>0</v>
      </c>
      <c r="E2633" s="41">
        <v>0</v>
      </c>
      <c r="F2633" s="41">
        <v>0</v>
      </c>
      <c r="G2633" s="48">
        <v>54067</v>
      </c>
    </row>
    <row r="2634" spans="1:7" x14ac:dyDescent="0.25">
      <c r="A2634" s="48">
        <v>540679801</v>
      </c>
      <c r="B2634" s="41" t="s">
        <v>4258</v>
      </c>
      <c r="C2634" s="41">
        <v>0</v>
      </c>
      <c r="D2634" s="41">
        <v>0</v>
      </c>
      <c r="E2634" s="41">
        <v>0</v>
      </c>
      <c r="F2634" s="41">
        <v>0</v>
      </c>
      <c r="G2634" s="48">
        <v>54067</v>
      </c>
    </row>
    <row r="2635" spans="1:7" x14ac:dyDescent="0.25">
      <c r="A2635" s="48">
        <v>540681040</v>
      </c>
      <c r="B2635" s="41" t="s">
        <v>4259</v>
      </c>
      <c r="C2635" s="41">
        <v>0</v>
      </c>
      <c r="D2635" s="41">
        <v>0</v>
      </c>
      <c r="E2635" s="41">
        <v>0</v>
      </c>
      <c r="F2635" s="41">
        <v>0</v>
      </c>
      <c r="G2635" s="48">
        <v>54068</v>
      </c>
    </row>
    <row r="2636" spans="1:7" x14ac:dyDescent="0.25">
      <c r="A2636" s="48">
        <v>540689801</v>
      </c>
      <c r="B2636" s="41" t="s">
        <v>4260</v>
      </c>
      <c r="C2636" s="41">
        <v>0</v>
      </c>
      <c r="D2636" s="41">
        <v>0</v>
      </c>
      <c r="E2636" s="41">
        <v>0</v>
      </c>
      <c r="F2636" s="41">
        <v>0</v>
      </c>
      <c r="G2636" s="48">
        <v>54068</v>
      </c>
    </row>
    <row r="2637" spans="1:7" x14ac:dyDescent="0.25">
      <c r="A2637" s="48">
        <v>540691040</v>
      </c>
      <c r="B2637" s="41" t="s">
        <v>4261</v>
      </c>
      <c r="C2637" s="41">
        <v>0</v>
      </c>
      <c r="D2637" s="41">
        <v>0</v>
      </c>
      <c r="E2637" s="41">
        <v>0</v>
      </c>
      <c r="F2637" s="41">
        <v>0</v>
      </c>
      <c r="G2637" s="48">
        <v>54069</v>
      </c>
    </row>
    <row r="2638" spans="1:7" x14ac:dyDescent="0.25">
      <c r="A2638" s="48">
        <v>540699801</v>
      </c>
      <c r="B2638" s="41" t="s">
        <v>4262</v>
      </c>
      <c r="C2638" s="41">
        <v>0</v>
      </c>
      <c r="D2638" s="41">
        <v>0</v>
      </c>
      <c r="E2638" s="41">
        <v>0</v>
      </c>
      <c r="F2638" s="41">
        <v>0</v>
      </c>
      <c r="G2638" s="48">
        <v>54069</v>
      </c>
    </row>
    <row r="2639" spans="1:7" x14ac:dyDescent="0.25">
      <c r="A2639" s="48">
        <v>540701040</v>
      </c>
      <c r="B2639" s="41" t="s">
        <v>4263</v>
      </c>
      <c r="C2639" s="41">
        <v>0</v>
      </c>
      <c r="D2639" s="41">
        <v>0</v>
      </c>
      <c r="E2639" s="41">
        <v>0</v>
      </c>
      <c r="F2639" s="41">
        <v>0</v>
      </c>
      <c r="G2639" s="48">
        <v>54070</v>
      </c>
    </row>
    <row r="2640" spans="1:7" x14ac:dyDescent="0.25">
      <c r="A2640" s="48">
        <v>540709801</v>
      </c>
      <c r="B2640" s="41" t="s">
        <v>4264</v>
      </c>
      <c r="C2640" s="41">
        <v>0</v>
      </c>
      <c r="D2640" s="41">
        <v>0</v>
      </c>
      <c r="E2640" s="41">
        <v>0</v>
      </c>
      <c r="F2640" s="41">
        <v>0</v>
      </c>
      <c r="G2640" s="48">
        <v>54070</v>
      </c>
    </row>
    <row r="2641" spans="1:7" x14ac:dyDescent="0.25">
      <c r="A2641" s="48">
        <v>540711040</v>
      </c>
      <c r="B2641" s="41" t="s">
        <v>4265</v>
      </c>
      <c r="C2641" s="41">
        <v>0</v>
      </c>
      <c r="D2641" s="41">
        <v>0</v>
      </c>
      <c r="E2641" s="41">
        <v>0</v>
      </c>
      <c r="F2641" s="41">
        <v>0</v>
      </c>
      <c r="G2641" s="48">
        <v>54071</v>
      </c>
    </row>
    <row r="2642" spans="1:7" x14ac:dyDescent="0.25">
      <c r="A2642" s="48">
        <v>540719801</v>
      </c>
      <c r="B2642" s="41" t="s">
        <v>4266</v>
      </c>
      <c r="C2642" s="41">
        <v>0</v>
      </c>
      <c r="D2642" s="41">
        <v>0</v>
      </c>
      <c r="E2642" s="41">
        <v>0</v>
      </c>
      <c r="F2642" s="41">
        <v>0</v>
      </c>
      <c r="G2642" s="48">
        <v>54071</v>
      </c>
    </row>
    <row r="2643" spans="1:7" x14ac:dyDescent="0.25">
      <c r="A2643" s="48">
        <v>540721040</v>
      </c>
      <c r="B2643" s="41" t="s">
        <v>4267</v>
      </c>
      <c r="C2643" s="41">
        <v>0</v>
      </c>
      <c r="D2643" s="41">
        <v>0</v>
      </c>
      <c r="E2643" s="41">
        <v>0</v>
      </c>
      <c r="F2643" s="41">
        <v>0</v>
      </c>
      <c r="G2643" s="48">
        <v>54072</v>
      </c>
    </row>
    <row r="2644" spans="1:7" x14ac:dyDescent="0.25">
      <c r="A2644" s="48">
        <v>540729801</v>
      </c>
      <c r="B2644" s="41" t="s">
        <v>4268</v>
      </c>
      <c r="C2644" s="41">
        <v>0</v>
      </c>
      <c r="D2644" s="41">
        <v>0</v>
      </c>
      <c r="E2644" s="41">
        <v>0</v>
      </c>
      <c r="F2644" s="41">
        <v>0</v>
      </c>
      <c r="G2644" s="48">
        <v>54072</v>
      </c>
    </row>
    <row r="2645" spans="1:7" x14ac:dyDescent="0.25">
      <c r="A2645" s="48">
        <v>540731040</v>
      </c>
      <c r="B2645" s="41" t="s">
        <v>4269</v>
      </c>
      <c r="C2645" s="41">
        <v>0</v>
      </c>
      <c r="D2645" s="41">
        <v>0</v>
      </c>
      <c r="E2645" s="41">
        <v>0</v>
      </c>
      <c r="F2645" s="41">
        <v>0</v>
      </c>
      <c r="G2645" s="48">
        <v>54073</v>
      </c>
    </row>
    <row r="2646" spans="1:7" x14ac:dyDescent="0.25">
      <c r="A2646" s="48">
        <v>540732000</v>
      </c>
      <c r="B2646" s="41" t="s">
        <v>4270</v>
      </c>
      <c r="C2646" s="41">
        <v>0</v>
      </c>
      <c r="D2646" s="41">
        <v>0</v>
      </c>
      <c r="E2646" s="41">
        <v>0</v>
      </c>
      <c r="F2646" s="41">
        <v>0</v>
      </c>
      <c r="G2646" s="48">
        <v>54073</v>
      </c>
    </row>
    <row r="2647" spans="1:7" x14ac:dyDescent="0.25">
      <c r="A2647" s="48">
        <v>540732429</v>
      </c>
      <c r="B2647" s="41" t="s">
        <v>4271</v>
      </c>
      <c r="C2647" s="41">
        <v>0</v>
      </c>
      <c r="D2647" s="41">
        <v>0</v>
      </c>
      <c r="E2647" s="41">
        <v>0</v>
      </c>
      <c r="F2647" s="41">
        <v>0</v>
      </c>
      <c r="G2647" s="48">
        <v>54073</v>
      </c>
    </row>
    <row r="2648" spans="1:7" x14ac:dyDescent="0.25">
      <c r="A2648" s="48">
        <v>540739801</v>
      </c>
      <c r="B2648" s="41" t="s">
        <v>4272</v>
      </c>
      <c r="C2648" s="41">
        <v>0</v>
      </c>
      <c r="D2648" s="41">
        <v>0</v>
      </c>
      <c r="E2648" s="41">
        <v>0</v>
      </c>
      <c r="F2648" s="41">
        <v>0</v>
      </c>
      <c r="G2648" s="48">
        <v>54073</v>
      </c>
    </row>
    <row r="2649" spans="1:7" x14ac:dyDescent="0.25">
      <c r="A2649" s="48">
        <v>540741040</v>
      </c>
      <c r="B2649" s="41" t="s">
        <v>4273</v>
      </c>
      <c r="C2649" s="41">
        <v>0</v>
      </c>
      <c r="D2649" s="41">
        <v>0</v>
      </c>
      <c r="E2649" s="41">
        <v>0</v>
      </c>
      <c r="F2649" s="41">
        <v>0</v>
      </c>
      <c r="G2649" s="48">
        <v>54074</v>
      </c>
    </row>
    <row r="2650" spans="1:7" x14ac:dyDescent="0.25">
      <c r="A2650" s="48">
        <v>540751040</v>
      </c>
      <c r="B2650" s="41" t="s">
        <v>4274</v>
      </c>
      <c r="C2650" s="41">
        <v>0</v>
      </c>
      <c r="D2650" s="41">
        <v>0</v>
      </c>
      <c r="E2650" s="41">
        <v>0</v>
      </c>
      <c r="F2650" s="41">
        <v>0</v>
      </c>
      <c r="G2650" s="48">
        <v>54075</v>
      </c>
    </row>
    <row r="2651" spans="1:7" x14ac:dyDescent="0.25">
      <c r="A2651" s="48">
        <v>540751200</v>
      </c>
      <c r="B2651" s="41" t="s">
        <v>4275</v>
      </c>
      <c r="C2651" s="41">
        <v>0</v>
      </c>
      <c r="D2651" s="41">
        <v>0</v>
      </c>
      <c r="E2651" s="41">
        <v>0</v>
      </c>
      <c r="F2651" s="41">
        <v>0</v>
      </c>
      <c r="G2651" s="48">
        <v>54075</v>
      </c>
    </row>
    <row r="2652" spans="1:7" x14ac:dyDescent="0.25">
      <c r="A2652" s="48">
        <v>540759801</v>
      </c>
      <c r="B2652" s="41" t="s">
        <v>4276</v>
      </c>
      <c r="C2652" s="41">
        <v>0</v>
      </c>
      <c r="D2652" s="41">
        <v>0</v>
      </c>
      <c r="E2652" s="41">
        <v>0</v>
      </c>
      <c r="F2652" s="41">
        <v>0</v>
      </c>
      <c r="G2652" s="48">
        <v>54075</v>
      </c>
    </row>
    <row r="2653" spans="1:7" x14ac:dyDescent="0.25">
      <c r="A2653" s="48">
        <v>540761040</v>
      </c>
      <c r="B2653" s="41" t="s">
        <v>4277</v>
      </c>
      <c r="C2653" s="41">
        <v>0</v>
      </c>
      <c r="D2653" s="41">
        <v>0</v>
      </c>
      <c r="E2653" s="41">
        <v>0</v>
      </c>
      <c r="F2653" s="41">
        <v>0</v>
      </c>
      <c r="G2653" s="48">
        <v>54076</v>
      </c>
    </row>
    <row r="2654" spans="1:7" x14ac:dyDescent="0.25">
      <c r="A2654" s="48">
        <v>540761135</v>
      </c>
      <c r="B2654" s="41" t="s">
        <v>4278</v>
      </c>
      <c r="C2654" s="41">
        <v>0</v>
      </c>
      <c r="D2654" s="41">
        <v>0</v>
      </c>
      <c r="E2654" s="41">
        <v>0</v>
      </c>
      <c r="F2654" s="41">
        <v>0</v>
      </c>
      <c r="G2654" s="48">
        <v>54076</v>
      </c>
    </row>
    <row r="2655" spans="1:7" x14ac:dyDescent="0.25">
      <c r="A2655" s="48">
        <v>540769801</v>
      </c>
      <c r="B2655" s="41" t="s">
        <v>4279</v>
      </c>
      <c r="C2655" s="41">
        <v>0</v>
      </c>
      <c r="D2655" s="41">
        <v>0</v>
      </c>
      <c r="E2655" s="41">
        <v>0</v>
      </c>
      <c r="F2655" s="41">
        <v>0</v>
      </c>
      <c r="G2655" s="48">
        <v>54076</v>
      </c>
    </row>
    <row r="2656" spans="1:7" x14ac:dyDescent="0.25">
      <c r="A2656" s="48">
        <v>540771040</v>
      </c>
      <c r="B2656" s="41" t="s">
        <v>4280</v>
      </c>
      <c r="C2656" s="41">
        <v>0</v>
      </c>
      <c r="D2656" s="41">
        <v>0</v>
      </c>
      <c r="E2656" s="41">
        <v>0</v>
      </c>
      <c r="F2656" s="41">
        <v>0</v>
      </c>
      <c r="G2656" s="48">
        <v>54077</v>
      </c>
    </row>
    <row r="2657" spans="1:7" x14ac:dyDescent="0.25">
      <c r="A2657" s="48">
        <v>540772000</v>
      </c>
      <c r="B2657" s="41" t="s">
        <v>4281</v>
      </c>
      <c r="C2657" s="41">
        <v>0</v>
      </c>
      <c r="D2657" s="41">
        <v>0</v>
      </c>
      <c r="E2657" s="41">
        <v>0</v>
      </c>
      <c r="F2657" s="41">
        <v>0</v>
      </c>
      <c r="G2657" s="48">
        <v>54077</v>
      </c>
    </row>
    <row r="2658" spans="1:7" x14ac:dyDescent="0.25">
      <c r="A2658" s="48">
        <v>540779801</v>
      </c>
      <c r="B2658" s="41" t="s">
        <v>4282</v>
      </c>
      <c r="C2658" s="41">
        <v>0</v>
      </c>
      <c r="D2658" s="41">
        <v>0</v>
      </c>
      <c r="E2658" s="41">
        <v>0</v>
      </c>
      <c r="F2658" s="41">
        <v>0</v>
      </c>
      <c r="G2658" s="48">
        <v>54077</v>
      </c>
    </row>
    <row r="2659" spans="1:7" x14ac:dyDescent="0.25">
      <c r="A2659" s="48">
        <v>540781040</v>
      </c>
      <c r="B2659" s="41" t="s">
        <v>4283</v>
      </c>
      <c r="C2659" s="41">
        <v>0</v>
      </c>
      <c r="D2659" s="41">
        <v>0</v>
      </c>
      <c r="E2659" s="41">
        <v>0</v>
      </c>
      <c r="F2659" s="41">
        <v>0</v>
      </c>
      <c r="G2659" s="48">
        <v>54078</v>
      </c>
    </row>
    <row r="2660" spans="1:7" x14ac:dyDescent="0.25">
      <c r="A2660" s="48">
        <v>540789801</v>
      </c>
      <c r="B2660" s="41" t="s">
        <v>4284</v>
      </c>
      <c r="C2660" s="41">
        <v>0</v>
      </c>
      <c r="D2660" s="41">
        <v>0</v>
      </c>
      <c r="E2660" s="41">
        <v>0</v>
      </c>
      <c r="F2660" s="41">
        <v>0</v>
      </c>
      <c r="G2660" s="48">
        <v>54078</v>
      </c>
    </row>
    <row r="2661" spans="1:7" x14ac:dyDescent="0.25">
      <c r="A2661" s="48">
        <v>540791040</v>
      </c>
      <c r="B2661" s="41" t="s">
        <v>4285</v>
      </c>
      <c r="C2661" s="41">
        <v>0</v>
      </c>
      <c r="D2661" s="41">
        <v>0</v>
      </c>
      <c r="E2661" s="41">
        <v>0</v>
      </c>
      <c r="F2661" s="41">
        <v>0</v>
      </c>
      <c r="G2661" s="48">
        <v>54079</v>
      </c>
    </row>
    <row r="2662" spans="1:7" x14ac:dyDescent="0.25">
      <c r="A2662" s="48">
        <v>540799801</v>
      </c>
      <c r="B2662" s="41" t="s">
        <v>4286</v>
      </c>
      <c r="C2662" s="41">
        <v>0</v>
      </c>
      <c r="D2662" s="41">
        <v>0</v>
      </c>
      <c r="E2662" s="41">
        <v>0</v>
      </c>
      <c r="F2662" s="41">
        <v>0</v>
      </c>
      <c r="G2662" s="48">
        <v>54079</v>
      </c>
    </row>
    <row r="2663" spans="1:7" x14ac:dyDescent="0.25">
      <c r="A2663" s="48">
        <v>540800100</v>
      </c>
      <c r="B2663" s="41" t="s">
        <v>4287</v>
      </c>
      <c r="C2663" s="41">
        <v>0</v>
      </c>
      <c r="D2663" s="41">
        <v>0</v>
      </c>
      <c r="E2663" s="41">
        <v>0</v>
      </c>
      <c r="F2663" s="41">
        <v>0</v>
      </c>
      <c r="G2663" s="48">
        <v>54080</v>
      </c>
    </row>
    <row r="2664" spans="1:7" x14ac:dyDescent="0.25">
      <c r="A2664" s="48">
        <v>540801040</v>
      </c>
      <c r="B2664" s="41" t="s">
        <v>4288</v>
      </c>
      <c r="C2664" s="41">
        <v>15471</v>
      </c>
      <c r="D2664" s="41">
        <v>0</v>
      </c>
      <c r="E2664" s="41">
        <v>0</v>
      </c>
      <c r="F2664" s="41">
        <v>15471</v>
      </c>
      <c r="G2664" s="48">
        <v>54080</v>
      </c>
    </row>
    <row r="2665" spans="1:7" x14ac:dyDescent="0.25">
      <c r="A2665" s="48">
        <v>540802423</v>
      </c>
      <c r="B2665" s="41" t="s">
        <v>4289</v>
      </c>
      <c r="C2665" s="41">
        <v>3600</v>
      </c>
      <c r="D2665" s="41">
        <v>0</v>
      </c>
      <c r="E2665" s="41">
        <v>0</v>
      </c>
      <c r="F2665" s="41">
        <v>3600</v>
      </c>
      <c r="G2665" s="48">
        <v>54080</v>
      </c>
    </row>
    <row r="2666" spans="1:7" x14ac:dyDescent="0.25">
      <c r="A2666" s="48">
        <v>540809801</v>
      </c>
      <c r="B2666" s="41" t="s">
        <v>4290</v>
      </c>
      <c r="C2666" s="41">
        <v>0</v>
      </c>
      <c r="D2666" s="41">
        <v>0</v>
      </c>
      <c r="E2666" s="41">
        <v>0</v>
      </c>
      <c r="F2666" s="41">
        <v>0</v>
      </c>
      <c r="G2666" s="48">
        <v>54080</v>
      </c>
    </row>
    <row r="2667" spans="1:7" x14ac:dyDescent="0.25">
      <c r="A2667" s="48">
        <v>540811040</v>
      </c>
      <c r="B2667" s="41" t="s">
        <v>4291</v>
      </c>
      <c r="C2667" s="41">
        <v>0</v>
      </c>
      <c r="D2667" s="41">
        <v>0</v>
      </c>
      <c r="E2667" s="41">
        <v>0</v>
      </c>
      <c r="F2667" s="41">
        <v>0</v>
      </c>
      <c r="G2667" s="48">
        <v>54081</v>
      </c>
    </row>
    <row r="2668" spans="1:7" x14ac:dyDescent="0.25">
      <c r="A2668" s="48">
        <v>540819801</v>
      </c>
      <c r="B2668" s="41" t="s">
        <v>4292</v>
      </c>
      <c r="C2668" s="41">
        <v>0</v>
      </c>
      <c r="D2668" s="41">
        <v>0</v>
      </c>
      <c r="E2668" s="41">
        <v>0</v>
      </c>
      <c r="F2668" s="41">
        <v>0</v>
      </c>
      <c r="G2668" s="48">
        <v>54081</v>
      </c>
    </row>
    <row r="2669" spans="1:7" x14ac:dyDescent="0.25">
      <c r="A2669" s="48">
        <v>540821040</v>
      </c>
      <c r="B2669" s="41" t="s">
        <v>4293</v>
      </c>
      <c r="C2669" s="41">
        <v>0</v>
      </c>
      <c r="D2669" s="41">
        <v>0</v>
      </c>
      <c r="E2669" s="41">
        <v>0</v>
      </c>
      <c r="F2669" s="41">
        <v>0</v>
      </c>
      <c r="G2669" s="48">
        <v>54082</v>
      </c>
    </row>
    <row r="2670" spans="1:7" x14ac:dyDescent="0.25">
      <c r="A2670" s="48">
        <v>540829801</v>
      </c>
      <c r="B2670" s="41" t="s">
        <v>4294</v>
      </c>
      <c r="C2670" s="41">
        <v>0</v>
      </c>
      <c r="D2670" s="41">
        <v>0</v>
      </c>
      <c r="E2670" s="41">
        <v>0</v>
      </c>
      <c r="F2670" s="41">
        <v>0</v>
      </c>
      <c r="G2670" s="48">
        <v>54082</v>
      </c>
    </row>
    <row r="2671" spans="1:7" x14ac:dyDescent="0.25">
      <c r="A2671" s="48">
        <v>540831040</v>
      </c>
      <c r="B2671" s="41" t="s">
        <v>4295</v>
      </c>
      <c r="C2671" s="41">
        <v>0</v>
      </c>
      <c r="D2671" s="41">
        <v>0</v>
      </c>
      <c r="E2671" s="41">
        <v>0</v>
      </c>
      <c r="F2671" s="41">
        <v>0</v>
      </c>
      <c r="G2671" s="48">
        <v>54083</v>
      </c>
    </row>
    <row r="2672" spans="1:7" x14ac:dyDescent="0.25">
      <c r="A2672" s="48">
        <v>540831131</v>
      </c>
      <c r="B2672" s="41" t="s">
        <v>4296</v>
      </c>
      <c r="C2672" s="41">
        <v>0</v>
      </c>
      <c r="D2672" s="41">
        <v>0</v>
      </c>
      <c r="E2672" s="41">
        <v>0</v>
      </c>
      <c r="F2672" s="41">
        <v>0</v>
      </c>
      <c r="G2672" s="48">
        <v>54083</v>
      </c>
    </row>
    <row r="2673" spans="1:7" x14ac:dyDescent="0.25">
      <c r="A2673" s="48">
        <v>540839801</v>
      </c>
      <c r="B2673" s="41" t="s">
        <v>4297</v>
      </c>
      <c r="C2673" s="41">
        <v>0</v>
      </c>
      <c r="D2673" s="41">
        <v>0</v>
      </c>
      <c r="E2673" s="41">
        <v>0</v>
      </c>
      <c r="F2673" s="41">
        <v>0</v>
      </c>
      <c r="G2673" s="48">
        <v>54083</v>
      </c>
    </row>
    <row r="2674" spans="1:7" x14ac:dyDescent="0.25">
      <c r="A2674" s="48">
        <v>540841040</v>
      </c>
      <c r="B2674" s="41" t="s">
        <v>4298</v>
      </c>
      <c r="C2674" s="41">
        <v>0</v>
      </c>
      <c r="D2674" s="41">
        <v>0</v>
      </c>
      <c r="E2674" s="41">
        <v>0</v>
      </c>
      <c r="F2674" s="41">
        <v>0</v>
      </c>
      <c r="G2674" s="48">
        <v>54084</v>
      </c>
    </row>
    <row r="2675" spans="1:7" x14ac:dyDescent="0.25">
      <c r="A2675" s="48">
        <v>540842013</v>
      </c>
      <c r="B2675" s="41" t="s">
        <v>4299</v>
      </c>
      <c r="C2675" s="41">
        <v>0</v>
      </c>
      <c r="D2675" s="41">
        <v>0</v>
      </c>
      <c r="E2675" s="41">
        <v>0</v>
      </c>
      <c r="F2675" s="41">
        <v>0</v>
      </c>
      <c r="G2675" s="48">
        <v>54084</v>
      </c>
    </row>
    <row r="2676" spans="1:7" x14ac:dyDescent="0.25">
      <c r="A2676" s="48">
        <v>540849801</v>
      </c>
      <c r="B2676" s="41" t="s">
        <v>4300</v>
      </c>
      <c r="C2676" s="41">
        <v>0</v>
      </c>
      <c r="D2676" s="41">
        <v>0</v>
      </c>
      <c r="E2676" s="41">
        <v>0</v>
      </c>
      <c r="F2676" s="41">
        <v>0</v>
      </c>
      <c r="G2676" s="48">
        <v>54084</v>
      </c>
    </row>
    <row r="2677" spans="1:7" x14ac:dyDescent="0.25">
      <c r="A2677" s="48">
        <v>540851040</v>
      </c>
      <c r="B2677" s="41" t="s">
        <v>4301</v>
      </c>
      <c r="C2677" s="41">
        <v>0</v>
      </c>
      <c r="D2677" s="41">
        <v>0</v>
      </c>
      <c r="E2677" s="41">
        <v>0</v>
      </c>
      <c r="F2677" s="41">
        <v>0</v>
      </c>
      <c r="G2677" s="48">
        <v>54085</v>
      </c>
    </row>
    <row r="2678" spans="1:7" x14ac:dyDescent="0.25">
      <c r="A2678" s="48">
        <v>540852429</v>
      </c>
      <c r="B2678" s="41" t="s">
        <v>4302</v>
      </c>
      <c r="C2678" s="41">
        <v>0</v>
      </c>
      <c r="D2678" s="41">
        <v>0</v>
      </c>
      <c r="E2678" s="41">
        <v>0</v>
      </c>
      <c r="F2678" s="41">
        <v>0</v>
      </c>
      <c r="G2678" s="48">
        <v>54085</v>
      </c>
    </row>
    <row r="2679" spans="1:7" x14ac:dyDescent="0.25">
      <c r="A2679" s="48">
        <v>540859801</v>
      </c>
      <c r="B2679" s="41" t="s">
        <v>4303</v>
      </c>
      <c r="C2679" s="41">
        <v>0</v>
      </c>
      <c r="D2679" s="41">
        <v>0</v>
      </c>
      <c r="E2679" s="41">
        <v>0</v>
      </c>
      <c r="F2679" s="41">
        <v>0</v>
      </c>
      <c r="G2679" s="48">
        <v>54085</v>
      </c>
    </row>
    <row r="2680" spans="1:7" x14ac:dyDescent="0.25">
      <c r="A2680" s="48">
        <v>540861040</v>
      </c>
      <c r="B2680" s="41" t="s">
        <v>4304</v>
      </c>
      <c r="C2680" s="41">
        <v>0</v>
      </c>
      <c r="D2680" s="41">
        <v>0</v>
      </c>
      <c r="E2680" s="41">
        <v>0</v>
      </c>
      <c r="F2680" s="41">
        <v>0</v>
      </c>
      <c r="G2680" s="48">
        <v>54086</v>
      </c>
    </row>
    <row r="2681" spans="1:7" x14ac:dyDescent="0.25">
      <c r="A2681" s="48">
        <v>540861201</v>
      </c>
      <c r="B2681" s="41" t="s">
        <v>4305</v>
      </c>
      <c r="C2681" s="41">
        <v>0</v>
      </c>
      <c r="D2681" s="41">
        <v>0</v>
      </c>
      <c r="E2681" s="41">
        <v>0</v>
      </c>
      <c r="F2681" s="41">
        <v>0</v>
      </c>
      <c r="G2681" s="48">
        <v>54086</v>
      </c>
    </row>
    <row r="2682" spans="1:7" x14ac:dyDescent="0.25">
      <c r="A2682" s="48">
        <v>540869801</v>
      </c>
      <c r="B2682" s="41" t="s">
        <v>4306</v>
      </c>
      <c r="C2682" s="41">
        <v>0</v>
      </c>
      <c r="D2682" s="41">
        <v>0</v>
      </c>
      <c r="E2682" s="41">
        <v>0</v>
      </c>
      <c r="F2682" s="41">
        <v>0</v>
      </c>
      <c r="G2682" s="48">
        <v>54086</v>
      </c>
    </row>
    <row r="2683" spans="1:7" x14ac:dyDescent="0.25">
      <c r="A2683" s="48">
        <v>540871040</v>
      </c>
      <c r="B2683" s="41" t="s">
        <v>4307</v>
      </c>
      <c r="C2683" s="41">
        <v>0</v>
      </c>
      <c r="D2683" s="41">
        <v>0</v>
      </c>
      <c r="E2683" s="41">
        <v>0</v>
      </c>
      <c r="F2683" s="41">
        <v>0</v>
      </c>
      <c r="G2683" s="48">
        <v>54087</v>
      </c>
    </row>
    <row r="2684" spans="1:7" x14ac:dyDescent="0.25">
      <c r="A2684" s="48">
        <v>540871201</v>
      </c>
      <c r="B2684" s="41" t="s">
        <v>4308</v>
      </c>
      <c r="C2684" s="41">
        <v>0</v>
      </c>
      <c r="D2684" s="41">
        <v>0</v>
      </c>
      <c r="E2684" s="41">
        <v>0</v>
      </c>
      <c r="F2684" s="41">
        <v>0</v>
      </c>
      <c r="G2684" s="48">
        <v>54087</v>
      </c>
    </row>
    <row r="2685" spans="1:7" x14ac:dyDescent="0.25">
      <c r="A2685" s="48">
        <v>540879801</v>
      </c>
      <c r="B2685" s="41" t="s">
        <v>4309</v>
      </c>
      <c r="C2685" s="41">
        <v>0</v>
      </c>
      <c r="D2685" s="41">
        <v>0</v>
      </c>
      <c r="E2685" s="41">
        <v>0</v>
      </c>
      <c r="F2685" s="41">
        <v>0</v>
      </c>
      <c r="G2685" s="48">
        <v>54087</v>
      </c>
    </row>
    <row r="2686" spans="1:7" x14ac:dyDescent="0.25">
      <c r="A2686" s="48">
        <v>540881040</v>
      </c>
      <c r="B2686" s="41" t="s">
        <v>4310</v>
      </c>
      <c r="C2686" s="41">
        <v>0</v>
      </c>
      <c r="D2686" s="41">
        <v>0</v>
      </c>
      <c r="E2686" s="41">
        <v>0</v>
      </c>
      <c r="F2686" s="41">
        <v>0</v>
      </c>
      <c r="G2686" s="48">
        <v>54088</v>
      </c>
    </row>
    <row r="2687" spans="1:7" x14ac:dyDescent="0.25">
      <c r="A2687" s="48">
        <v>540889801</v>
      </c>
      <c r="B2687" s="41" t="s">
        <v>4311</v>
      </c>
      <c r="C2687" s="41">
        <v>0</v>
      </c>
      <c r="D2687" s="41">
        <v>0</v>
      </c>
      <c r="E2687" s="41">
        <v>0</v>
      </c>
      <c r="F2687" s="41">
        <v>0</v>
      </c>
      <c r="G2687" s="48">
        <v>54088</v>
      </c>
    </row>
    <row r="2688" spans="1:7" x14ac:dyDescent="0.25">
      <c r="A2688" s="48">
        <v>540891040</v>
      </c>
      <c r="B2688" s="41" t="s">
        <v>4312</v>
      </c>
      <c r="C2688" s="41">
        <v>0</v>
      </c>
      <c r="D2688" s="41">
        <v>0</v>
      </c>
      <c r="E2688" s="41">
        <v>0</v>
      </c>
      <c r="F2688" s="41">
        <v>0</v>
      </c>
      <c r="G2688" s="48">
        <v>54089</v>
      </c>
    </row>
    <row r="2689" spans="1:7" x14ac:dyDescent="0.25">
      <c r="A2689" s="48">
        <v>540899801</v>
      </c>
      <c r="B2689" s="41" t="s">
        <v>4313</v>
      </c>
      <c r="C2689" s="41">
        <v>0</v>
      </c>
      <c r="D2689" s="41">
        <v>0</v>
      </c>
      <c r="E2689" s="41">
        <v>0</v>
      </c>
      <c r="F2689" s="41">
        <v>0</v>
      </c>
      <c r="G2689" s="48">
        <v>54089</v>
      </c>
    </row>
    <row r="2690" spans="1:7" x14ac:dyDescent="0.25">
      <c r="A2690" s="48">
        <v>540901040</v>
      </c>
      <c r="B2690" s="41" t="s">
        <v>4314</v>
      </c>
      <c r="C2690" s="41">
        <v>0</v>
      </c>
      <c r="D2690" s="41">
        <v>0</v>
      </c>
      <c r="E2690" s="41">
        <v>0</v>
      </c>
      <c r="F2690" s="41">
        <v>0</v>
      </c>
      <c r="G2690" s="48">
        <v>54090</v>
      </c>
    </row>
    <row r="2691" spans="1:7" x14ac:dyDescent="0.25">
      <c r="A2691" s="48">
        <v>540909801</v>
      </c>
      <c r="B2691" s="41" t="s">
        <v>4315</v>
      </c>
      <c r="C2691" s="41">
        <v>0</v>
      </c>
      <c r="D2691" s="41">
        <v>0</v>
      </c>
      <c r="E2691" s="41">
        <v>0</v>
      </c>
      <c r="F2691" s="41">
        <v>0</v>
      </c>
      <c r="G2691" s="48">
        <v>54090</v>
      </c>
    </row>
    <row r="2692" spans="1:7" x14ac:dyDescent="0.25">
      <c r="A2692" s="48">
        <v>540911040</v>
      </c>
      <c r="B2692" s="41" t="s">
        <v>4316</v>
      </c>
      <c r="C2692" s="41">
        <v>0</v>
      </c>
      <c r="D2692" s="41">
        <v>0</v>
      </c>
      <c r="E2692" s="41">
        <v>0</v>
      </c>
      <c r="F2692" s="41">
        <v>0</v>
      </c>
      <c r="G2692" s="48">
        <v>54091</v>
      </c>
    </row>
    <row r="2693" spans="1:7" x14ac:dyDescent="0.25">
      <c r="A2693" s="48">
        <v>540919801</v>
      </c>
      <c r="B2693" s="41" t="s">
        <v>4317</v>
      </c>
      <c r="C2693" s="41">
        <v>0</v>
      </c>
      <c r="D2693" s="41">
        <v>0</v>
      </c>
      <c r="E2693" s="41">
        <v>0</v>
      </c>
      <c r="F2693" s="41">
        <v>0</v>
      </c>
      <c r="G2693" s="48">
        <v>54091</v>
      </c>
    </row>
    <row r="2694" spans="1:7" x14ac:dyDescent="0.25">
      <c r="A2694" s="48">
        <v>540921040</v>
      </c>
      <c r="B2694" s="41" t="s">
        <v>4318</v>
      </c>
      <c r="C2694" s="41">
        <v>0</v>
      </c>
      <c r="D2694" s="41">
        <v>0</v>
      </c>
      <c r="E2694" s="41">
        <v>0</v>
      </c>
      <c r="F2694" s="41">
        <v>0</v>
      </c>
      <c r="G2694" s="48">
        <v>54092</v>
      </c>
    </row>
    <row r="2695" spans="1:7" x14ac:dyDescent="0.25">
      <c r="A2695" s="48">
        <v>540929801</v>
      </c>
      <c r="B2695" s="41" t="s">
        <v>4319</v>
      </c>
      <c r="C2695" s="41">
        <v>0</v>
      </c>
      <c r="D2695" s="41">
        <v>0</v>
      </c>
      <c r="E2695" s="41">
        <v>0</v>
      </c>
      <c r="F2695" s="41">
        <v>0</v>
      </c>
      <c r="G2695" s="48">
        <v>54092</v>
      </c>
    </row>
    <row r="2696" spans="1:7" x14ac:dyDescent="0.25">
      <c r="A2696" s="48">
        <v>540931040</v>
      </c>
      <c r="B2696" s="41" t="s">
        <v>4320</v>
      </c>
      <c r="C2696" s="41">
        <v>0</v>
      </c>
      <c r="D2696" s="41">
        <v>0</v>
      </c>
      <c r="E2696" s="41">
        <v>0</v>
      </c>
      <c r="F2696" s="41">
        <v>0</v>
      </c>
      <c r="G2696" s="48">
        <v>54093</v>
      </c>
    </row>
    <row r="2697" spans="1:7" x14ac:dyDescent="0.25">
      <c r="A2697" s="48">
        <v>540939801</v>
      </c>
      <c r="B2697" s="41" t="s">
        <v>4321</v>
      </c>
      <c r="C2697" s="41">
        <v>0</v>
      </c>
      <c r="D2697" s="41">
        <v>0</v>
      </c>
      <c r="E2697" s="41">
        <v>0</v>
      </c>
      <c r="F2697" s="41">
        <v>0</v>
      </c>
      <c r="G2697" s="48">
        <v>54093</v>
      </c>
    </row>
    <row r="2698" spans="1:7" x14ac:dyDescent="0.25">
      <c r="A2698" s="48">
        <v>540942000</v>
      </c>
      <c r="B2698" s="41" t="s">
        <v>4322</v>
      </c>
      <c r="C2698" s="41">
        <v>0</v>
      </c>
      <c r="D2698" s="41">
        <v>0</v>
      </c>
      <c r="E2698" s="41">
        <v>0</v>
      </c>
      <c r="F2698" s="41">
        <v>0</v>
      </c>
      <c r="G2698" s="48">
        <v>54094</v>
      </c>
    </row>
    <row r="2699" spans="1:7" x14ac:dyDescent="0.25">
      <c r="A2699" s="48">
        <v>540949801</v>
      </c>
      <c r="B2699" s="41" t="s">
        <v>4323</v>
      </c>
      <c r="C2699" s="41">
        <v>0</v>
      </c>
      <c r="D2699" s="41">
        <v>0</v>
      </c>
      <c r="E2699" s="41">
        <v>0</v>
      </c>
      <c r="F2699" s="41">
        <v>0</v>
      </c>
      <c r="G2699" s="48">
        <v>54094</v>
      </c>
    </row>
    <row r="2700" spans="1:7" x14ac:dyDescent="0.25">
      <c r="A2700" s="48">
        <v>540951040</v>
      </c>
      <c r="B2700" s="41" t="s">
        <v>4324</v>
      </c>
      <c r="C2700" s="41">
        <v>0</v>
      </c>
      <c r="D2700" s="41">
        <v>0</v>
      </c>
      <c r="E2700" s="41">
        <v>0</v>
      </c>
      <c r="F2700" s="41">
        <v>0</v>
      </c>
      <c r="G2700" s="48">
        <v>54095</v>
      </c>
    </row>
    <row r="2701" spans="1:7" x14ac:dyDescent="0.25">
      <c r="A2701" s="48">
        <v>540959801</v>
      </c>
      <c r="B2701" s="41" t="s">
        <v>4325</v>
      </c>
      <c r="C2701" s="41">
        <v>0</v>
      </c>
      <c r="D2701" s="41">
        <v>0</v>
      </c>
      <c r="E2701" s="41">
        <v>0</v>
      </c>
      <c r="F2701" s="41">
        <v>0</v>
      </c>
      <c r="G2701" s="48">
        <v>54095</v>
      </c>
    </row>
    <row r="2702" spans="1:7" x14ac:dyDescent="0.25">
      <c r="A2702" s="48">
        <v>540961201</v>
      </c>
      <c r="B2702" s="41" t="s">
        <v>4326</v>
      </c>
      <c r="C2702" s="41">
        <v>0</v>
      </c>
      <c r="D2702" s="41">
        <v>0</v>
      </c>
      <c r="E2702" s="41">
        <v>0</v>
      </c>
      <c r="F2702" s="41">
        <v>0</v>
      </c>
      <c r="G2702" s="48">
        <v>54096</v>
      </c>
    </row>
    <row r="2703" spans="1:7" x14ac:dyDescent="0.25">
      <c r="A2703" s="48">
        <v>540969801</v>
      </c>
      <c r="B2703" s="41" t="s">
        <v>4327</v>
      </c>
      <c r="C2703" s="41">
        <v>0</v>
      </c>
      <c r="D2703" s="41">
        <v>0</v>
      </c>
      <c r="E2703" s="41">
        <v>0</v>
      </c>
      <c r="F2703" s="41">
        <v>0</v>
      </c>
      <c r="G2703" s="48">
        <v>54096</v>
      </c>
    </row>
    <row r="2704" spans="1:7" x14ac:dyDescent="0.25">
      <c r="A2704" s="48">
        <v>540971040</v>
      </c>
      <c r="B2704" s="41" t="s">
        <v>4328</v>
      </c>
      <c r="C2704" s="41">
        <v>0</v>
      </c>
      <c r="D2704" s="41">
        <v>0</v>
      </c>
      <c r="E2704" s="41">
        <v>0</v>
      </c>
      <c r="F2704" s="41">
        <v>0</v>
      </c>
      <c r="G2704" s="48">
        <v>54097</v>
      </c>
    </row>
    <row r="2705" spans="1:7" x14ac:dyDescent="0.25">
      <c r="A2705" s="48">
        <v>540979801</v>
      </c>
      <c r="B2705" s="41" t="s">
        <v>4329</v>
      </c>
      <c r="C2705" s="41">
        <v>0</v>
      </c>
      <c r="D2705" s="41">
        <v>0</v>
      </c>
      <c r="E2705" s="41">
        <v>0</v>
      </c>
      <c r="F2705" s="41">
        <v>0</v>
      </c>
      <c r="G2705" s="48">
        <v>54097</v>
      </c>
    </row>
    <row r="2706" spans="1:7" x14ac:dyDescent="0.25">
      <c r="A2706" s="48">
        <v>540981040</v>
      </c>
      <c r="B2706" s="41" t="s">
        <v>4330</v>
      </c>
      <c r="C2706" s="41">
        <v>0</v>
      </c>
      <c r="D2706" s="41">
        <v>0</v>
      </c>
      <c r="E2706" s="41">
        <v>0</v>
      </c>
      <c r="F2706" s="41">
        <v>0</v>
      </c>
      <c r="G2706" s="48">
        <v>54098</v>
      </c>
    </row>
    <row r="2707" spans="1:7" x14ac:dyDescent="0.25">
      <c r="A2707" s="48">
        <v>540989801</v>
      </c>
      <c r="B2707" s="41" t="s">
        <v>4331</v>
      </c>
      <c r="C2707" s="41">
        <v>0</v>
      </c>
      <c r="D2707" s="41">
        <v>0</v>
      </c>
      <c r="E2707" s="41">
        <v>0</v>
      </c>
      <c r="F2707" s="41">
        <v>0</v>
      </c>
      <c r="G2707" s="48">
        <v>54098</v>
      </c>
    </row>
    <row r="2708" spans="1:7" x14ac:dyDescent="0.25">
      <c r="A2708" s="48">
        <v>540992000</v>
      </c>
      <c r="B2708" s="41" t="s">
        <v>4332</v>
      </c>
      <c r="C2708" s="41">
        <v>0</v>
      </c>
      <c r="D2708" s="41">
        <v>0</v>
      </c>
      <c r="E2708" s="41">
        <v>0</v>
      </c>
      <c r="F2708" s="41">
        <v>0</v>
      </c>
      <c r="G2708" s="48">
        <v>54099</v>
      </c>
    </row>
    <row r="2709" spans="1:7" x14ac:dyDescent="0.25">
      <c r="A2709" s="48">
        <v>540999801</v>
      </c>
      <c r="B2709" s="41" t="s">
        <v>4333</v>
      </c>
      <c r="C2709" s="41">
        <v>0</v>
      </c>
      <c r="D2709" s="41">
        <v>0</v>
      </c>
      <c r="E2709" s="41">
        <v>0</v>
      </c>
      <c r="F2709" s="41">
        <v>0</v>
      </c>
      <c r="G2709" s="48">
        <v>54099</v>
      </c>
    </row>
    <row r="2710" spans="1:7" x14ac:dyDescent="0.25">
      <c r="A2710" s="48">
        <v>541001040</v>
      </c>
      <c r="B2710" s="41" t="s">
        <v>4334</v>
      </c>
      <c r="C2710" s="41">
        <v>0</v>
      </c>
      <c r="D2710" s="41">
        <v>0</v>
      </c>
      <c r="E2710" s="41">
        <v>0</v>
      </c>
      <c r="F2710" s="41">
        <v>0</v>
      </c>
      <c r="G2710" s="48">
        <v>54100</v>
      </c>
    </row>
    <row r="2711" spans="1:7" x14ac:dyDescent="0.25">
      <c r="A2711" s="48">
        <v>541002000</v>
      </c>
      <c r="B2711" s="41" t="s">
        <v>4335</v>
      </c>
      <c r="C2711" s="41">
        <v>0</v>
      </c>
      <c r="D2711" s="41">
        <v>0</v>
      </c>
      <c r="E2711" s="41">
        <v>0</v>
      </c>
      <c r="F2711" s="41">
        <v>0</v>
      </c>
      <c r="G2711" s="48">
        <v>54100</v>
      </c>
    </row>
    <row r="2712" spans="1:7" x14ac:dyDescent="0.25">
      <c r="A2712" s="48">
        <v>541009801</v>
      </c>
      <c r="B2712" s="41" t="s">
        <v>4336</v>
      </c>
      <c r="C2712" s="41">
        <v>0</v>
      </c>
      <c r="D2712" s="41">
        <v>0</v>
      </c>
      <c r="E2712" s="41">
        <v>0</v>
      </c>
      <c r="F2712" s="41">
        <v>0</v>
      </c>
      <c r="G2712" s="48">
        <v>54100</v>
      </c>
    </row>
    <row r="2713" spans="1:7" x14ac:dyDescent="0.25">
      <c r="A2713" s="48">
        <v>541011040</v>
      </c>
      <c r="B2713" s="41" t="s">
        <v>4337</v>
      </c>
      <c r="C2713" s="41">
        <v>0</v>
      </c>
      <c r="D2713" s="41">
        <v>0</v>
      </c>
      <c r="E2713" s="41">
        <v>0</v>
      </c>
      <c r="F2713" s="41">
        <v>0</v>
      </c>
      <c r="G2713" s="48">
        <v>54101</v>
      </c>
    </row>
    <row r="2714" spans="1:7" x14ac:dyDescent="0.25">
      <c r="A2714" s="48">
        <v>541019801</v>
      </c>
      <c r="B2714" s="41" t="s">
        <v>4338</v>
      </c>
      <c r="C2714" s="41">
        <v>0</v>
      </c>
      <c r="D2714" s="41">
        <v>0</v>
      </c>
      <c r="E2714" s="41">
        <v>0</v>
      </c>
      <c r="F2714" s="41">
        <v>0</v>
      </c>
      <c r="G2714" s="48">
        <v>54101</v>
      </c>
    </row>
    <row r="2715" spans="1:7" x14ac:dyDescent="0.25">
      <c r="A2715" s="48">
        <v>541021040</v>
      </c>
      <c r="B2715" s="41" t="s">
        <v>4339</v>
      </c>
      <c r="C2715" s="41">
        <v>0</v>
      </c>
      <c r="D2715" s="41">
        <v>0</v>
      </c>
      <c r="E2715" s="41">
        <v>0</v>
      </c>
      <c r="F2715" s="41">
        <v>0</v>
      </c>
      <c r="G2715" s="48">
        <v>54102</v>
      </c>
    </row>
    <row r="2716" spans="1:7" x14ac:dyDescent="0.25">
      <c r="A2716" s="48">
        <v>541021201</v>
      </c>
      <c r="B2716" s="41" t="s">
        <v>4340</v>
      </c>
      <c r="C2716" s="41">
        <v>0</v>
      </c>
      <c r="D2716" s="41">
        <v>0</v>
      </c>
      <c r="E2716" s="41">
        <v>0</v>
      </c>
      <c r="F2716" s="41">
        <v>0</v>
      </c>
      <c r="G2716" s="48">
        <v>54102</v>
      </c>
    </row>
    <row r="2717" spans="1:7" x14ac:dyDescent="0.25">
      <c r="A2717" s="48">
        <v>541029801</v>
      </c>
      <c r="B2717" s="41" t="s">
        <v>4341</v>
      </c>
      <c r="C2717" s="41">
        <v>0</v>
      </c>
      <c r="D2717" s="41">
        <v>0</v>
      </c>
      <c r="E2717" s="41">
        <v>0</v>
      </c>
      <c r="F2717" s="41">
        <v>0</v>
      </c>
      <c r="G2717" s="48">
        <v>54102</v>
      </c>
    </row>
    <row r="2718" spans="1:7" x14ac:dyDescent="0.25">
      <c r="A2718" s="48">
        <v>541031040</v>
      </c>
      <c r="B2718" s="41" t="s">
        <v>4342</v>
      </c>
      <c r="C2718" s="41">
        <v>0</v>
      </c>
      <c r="D2718" s="41">
        <v>0</v>
      </c>
      <c r="E2718" s="41">
        <v>0</v>
      </c>
      <c r="F2718" s="41">
        <v>0</v>
      </c>
      <c r="G2718" s="48">
        <v>54103</v>
      </c>
    </row>
    <row r="2719" spans="1:7" x14ac:dyDescent="0.25">
      <c r="A2719" s="48">
        <v>541032000</v>
      </c>
      <c r="B2719" s="41" t="s">
        <v>4343</v>
      </c>
      <c r="C2719" s="41">
        <v>0</v>
      </c>
      <c r="D2719" s="41">
        <v>0</v>
      </c>
      <c r="E2719" s="41">
        <v>0</v>
      </c>
      <c r="F2719" s="41">
        <v>0</v>
      </c>
      <c r="G2719" s="48">
        <v>54103</v>
      </c>
    </row>
    <row r="2720" spans="1:7" x14ac:dyDescent="0.25">
      <c r="A2720" s="48">
        <v>541039801</v>
      </c>
      <c r="B2720" s="41" t="s">
        <v>4344</v>
      </c>
      <c r="C2720" s="41">
        <v>0</v>
      </c>
      <c r="D2720" s="41">
        <v>0</v>
      </c>
      <c r="E2720" s="41">
        <v>0</v>
      </c>
      <c r="F2720" s="41">
        <v>0</v>
      </c>
      <c r="G2720" s="48">
        <v>54103</v>
      </c>
    </row>
    <row r="2721" spans="1:7" x14ac:dyDescent="0.25">
      <c r="A2721" s="48">
        <v>541042000</v>
      </c>
      <c r="B2721" s="41" t="s">
        <v>4345</v>
      </c>
      <c r="C2721" s="41">
        <v>0</v>
      </c>
      <c r="D2721" s="41">
        <v>0</v>
      </c>
      <c r="E2721" s="41">
        <v>0</v>
      </c>
      <c r="F2721" s="41">
        <v>0</v>
      </c>
      <c r="G2721" s="48">
        <v>54104</v>
      </c>
    </row>
    <row r="2722" spans="1:7" x14ac:dyDescent="0.25">
      <c r="A2722" s="48">
        <v>541051040</v>
      </c>
      <c r="B2722" s="41" t="s">
        <v>4346</v>
      </c>
      <c r="C2722" s="41">
        <v>0</v>
      </c>
      <c r="D2722" s="41">
        <v>0</v>
      </c>
      <c r="E2722" s="41">
        <v>0</v>
      </c>
      <c r="F2722" s="41">
        <v>0</v>
      </c>
      <c r="G2722" s="48">
        <v>54105</v>
      </c>
    </row>
    <row r="2723" spans="1:7" x14ac:dyDescent="0.25">
      <c r="A2723" s="48">
        <v>541059801</v>
      </c>
      <c r="B2723" s="41" t="s">
        <v>4347</v>
      </c>
      <c r="C2723" s="41">
        <v>0</v>
      </c>
      <c r="D2723" s="41">
        <v>0</v>
      </c>
      <c r="E2723" s="41">
        <v>0</v>
      </c>
      <c r="F2723" s="41">
        <v>0</v>
      </c>
      <c r="G2723" s="48">
        <v>54105</v>
      </c>
    </row>
    <row r="2724" spans="1:7" x14ac:dyDescent="0.25">
      <c r="A2724" s="48">
        <v>541063070</v>
      </c>
      <c r="B2724" s="41" t="s">
        <v>4348</v>
      </c>
      <c r="C2724" s="41">
        <v>0</v>
      </c>
      <c r="D2724" s="41">
        <v>0</v>
      </c>
      <c r="E2724" s="41">
        <v>0</v>
      </c>
      <c r="F2724" s="41">
        <v>0</v>
      </c>
      <c r="G2724" s="48">
        <v>54106</v>
      </c>
    </row>
    <row r="2725" spans="1:7" x14ac:dyDescent="0.25">
      <c r="A2725" s="48">
        <v>541069801</v>
      </c>
      <c r="B2725" s="41" t="s">
        <v>4349</v>
      </c>
      <c r="C2725" s="41">
        <v>0</v>
      </c>
      <c r="D2725" s="41">
        <v>0</v>
      </c>
      <c r="E2725" s="41">
        <v>0</v>
      </c>
      <c r="F2725" s="41">
        <v>0</v>
      </c>
      <c r="G2725" s="48">
        <v>54106</v>
      </c>
    </row>
    <row r="2726" spans="1:7" x14ac:dyDescent="0.25">
      <c r="A2726" s="48">
        <v>541072000</v>
      </c>
      <c r="B2726" s="41" t="s">
        <v>4350</v>
      </c>
      <c r="C2726" s="41">
        <v>0</v>
      </c>
      <c r="D2726" s="41">
        <v>0</v>
      </c>
      <c r="E2726" s="41">
        <v>0</v>
      </c>
      <c r="F2726" s="41">
        <v>0</v>
      </c>
      <c r="G2726" s="48">
        <v>54107</v>
      </c>
    </row>
    <row r="2727" spans="1:7" x14ac:dyDescent="0.25">
      <c r="A2727" s="48">
        <v>541079801</v>
      </c>
      <c r="B2727" s="41" t="s">
        <v>4351</v>
      </c>
      <c r="C2727" s="41">
        <v>0</v>
      </c>
      <c r="D2727" s="41">
        <v>0</v>
      </c>
      <c r="E2727" s="41">
        <v>0</v>
      </c>
      <c r="F2727" s="41">
        <v>0</v>
      </c>
      <c r="G2727" s="48">
        <v>54107</v>
      </c>
    </row>
    <row r="2728" spans="1:7" x14ac:dyDescent="0.25">
      <c r="A2728" s="48">
        <v>541082000</v>
      </c>
      <c r="B2728" s="41" t="s">
        <v>4352</v>
      </c>
      <c r="C2728" s="41">
        <v>0</v>
      </c>
      <c r="D2728" s="41">
        <v>0</v>
      </c>
      <c r="E2728" s="41">
        <v>0</v>
      </c>
      <c r="F2728" s="41">
        <v>0</v>
      </c>
      <c r="G2728" s="48">
        <v>54108</v>
      </c>
    </row>
    <row r="2729" spans="1:7" x14ac:dyDescent="0.25">
      <c r="A2729" s="48">
        <v>541089801</v>
      </c>
      <c r="B2729" s="41" t="s">
        <v>4353</v>
      </c>
      <c r="C2729" s="41">
        <v>0</v>
      </c>
      <c r="D2729" s="41">
        <v>0</v>
      </c>
      <c r="E2729" s="41">
        <v>0</v>
      </c>
      <c r="F2729" s="41">
        <v>0</v>
      </c>
      <c r="G2729" s="48">
        <v>54108</v>
      </c>
    </row>
    <row r="2730" spans="1:7" x14ac:dyDescent="0.25">
      <c r="A2730" s="48">
        <v>541092000</v>
      </c>
      <c r="B2730" s="41" t="s">
        <v>4354</v>
      </c>
      <c r="C2730" s="41">
        <v>0</v>
      </c>
      <c r="D2730" s="41">
        <v>0</v>
      </c>
      <c r="E2730" s="41">
        <v>0</v>
      </c>
      <c r="F2730" s="41">
        <v>0</v>
      </c>
      <c r="G2730" s="48">
        <v>54109</v>
      </c>
    </row>
    <row r="2731" spans="1:7" x14ac:dyDescent="0.25">
      <c r="A2731" s="48">
        <v>541099801</v>
      </c>
      <c r="B2731" s="41" t="s">
        <v>4355</v>
      </c>
      <c r="C2731" s="41">
        <v>0</v>
      </c>
      <c r="D2731" s="41">
        <v>0</v>
      </c>
      <c r="E2731" s="41">
        <v>0</v>
      </c>
      <c r="F2731" s="41">
        <v>0</v>
      </c>
      <c r="G2731" s="48">
        <v>54109</v>
      </c>
    </row>
    <row r="2732" spans="1:7" x14ac:dyDescent="0.25">
      <c r="A2732" s="48">
        <v>541102000</v>
      </c>
      <c r="B2732" s="41" t="s">
        <v>4356</v>
      </c>
      <c r="C2732" s="41">
        <v>0</v>
      </c>
      <c r="D2732" s="41">
        <v>0</v>
      </c>
      <c r="E2732" s="41">
        <v>0</v>
      </c>
      <c r="F2732" s="41">
        <v>0</v>
      </c>
      <c r="G2732" s="48">
        <v>54110</v>
      </c>
    </row>
    <row r="2733" spans="1:7" x14ac:dyDescent="0.25">
      <c r="A2733" s="48">
        <v>541109801</v>
      </c>
      <c r="B2733" s="41" t="s">
        <v>4357</v>
      </c>
      <c r="C2733" s="41">
        <v>0</v>
      </c>
      <c r="D2733" s="41">
        <v>0</v>
      </c>
      <c r="E2733" s="41">
        <v>0</v>
      </c>
      <c r="F2733" s="41">
        <v>0</v>
      </c>
      <c r="G2733" s="48">
        <v>54110</v>
      </c>
    </row>
    <row r="2734" spans="1:7" x14ac:dyDescent="0.25">
      <c r="A2734" s="48">
        <v>541111040</v>
      </c>
      <c r="B2734" s="41" t="s">
        <v>4358</v>
      </c>
      <c r="C2734" s="41">
        <v>0</v>
      </c>
      <c r="D2734" s="41">
        <v>0</v>
      </c>
      <c r="E2734" s="41">
        <v>0</v>
      </c>
      <c r="F2734" s="41">
        <v>0</v>
      </c>
      <c r="G2734" s="48">
        <v>54111</v>
      </c>
    </row>
    <row r="2735" spans="1:7" x14ac:dyDescent="0.25">
      <c r="A2735" s="48">
        <v>541112000</v>
      </c>
      <c r="B2735" s="41" t="s">
        <v>4359</v>
      </c>
      <c r="C2735" s="41">
        <v>0</v>
      </c>
      <c r="D2735" s="41">
        <v>0</v>
      </c>
      <c r="E2735" s="41">
        <v>0</v>
      </c>
      <c r="F2735" s="41">
        <v>0</v>
      </c>
      <c r="G2735" s="48">
        <v>54111</v>
      </c>
    </row>
    <row r="2736" spans="1:7" x14ac:dyDescent="0.25">
      <c r="A2736" s="48">
        <v>541119801</v>
      </c>
      <c r="B2736" s="41" t="s">
        <v>4360</v>
      </c>
      <c r="C2736" s="41">
        <v>0</v>
      </c>
      <c r="D2736" s="41">
        <v>0</v>
      </c>
      <c r="E2736" s="41">
        <v>0</v>
      </c>
      <c r="F2736" s="41">
        <v>0</v>
      </c>
      <c r="G2736" s="48">
        <v>54111</v>
      </c>
    </row>
    <row r="2737" spans="1:7" x14ac:dyDescent="0.25">
      <c r="A2737" s="48">
        <v>541123070</v>
      </c>
      <c r="B2737" s="41" t="s">
        <v>4361</v>
      </c>
      <c r="C2737" s="41">
        <v>0</v>
      </c>
      <c r="D2737" s="41">
        <v>0</v>
      </c>
      <c r="E2737" s="41">
        <v>0</v>
      </c>
      <c r="F2737" s="41">
        <v>0</v>
      </c>
      <c r="G2737" s="48">
        <v>54112</v>
      </c>
    </row>
    <row r="2738" spans="1:7" x14ac:dyDescent="0.25">
      <c r="A2738" s="48">
        <v>541129801</v>
      </c>
      <c r="B2738" s="41" t="s">
        <v>4362</v>
      </c>
      <c r="C2738" s="41">
        <v>0</v>
      </c>
      <c r="D2738" s="41">
        <v>0</v>
      </c>
      <c r="E2738" s="41">
        <v>0</v>
      </c>
      <c r="F2738" s="41">
        <v>0</v>
      </c>
      <c r="G2738" s="48">
        <v>54112</v>
      </c>
    </row>
    <row r="2739" spans="1:7" x14ac:dyDescent="0.25">
      <c r="A2739" s="48">
        <v>541131040</v>
      </c>
      <c r="B2739" s="41" t="s">
        <v>4363</v>
      </c>
      <c r="C2739" s="41">
        <v>0</v>
      </c>
      <c r="D2739" s="41">
        <v>0</v>
      </c>
      <c r="E2739" s="41">
        <v>0</v>
      </c>
      <c r="F2739" s="41">
        <v>0</v>
      </c>
      <c r="G2739" s="48">
        <v>54113</v>
      </c>
    </row>
    <row r="2740" spans="1:7" x14ac:dyDescent="0.25">
      <c r="A2740" s="48">
        <v>541139801</v>
      </c>
      <c r="B2740" s="41" t="s">
        <v>4364</v>
      </c>
      <c r="C2740" s="41">
        <v>0</v>
      </c>
      <c r="D2740" s="41">
        <v>0</v>
      </c>
      <c r="E2740" s="41">
        <v>0</v>
      </c>
      <c r="F2740" s="41">
        <v>0</v>
      </c>
      <c r="G2740" s="48">
        <v>54113</v>
      </c>
    </row>
    <row r="2741" spans="1:7" x14ac:dyDescent="0.25">
      <c r="A2741" s="48">
        <v>541141040</v>
      </c>
      <c r="B2741" s="41" t="s">
        <v>4365</v>
      </c>
      <c r="C2741" s="41">
        <v>0</v>
      </c>
      <c r="D2741" s="41">
        <v>0</v>
      </c>
      <c r="E2741" s="41">
        <v>0</v>
      </c>
      <c r="F2741" s="41">
        <v>0</v>
      </c>
      <c r="G2741" s="48">
        <v>54114</v>
      </c>
    </row>
    <row r="2742" spans="1:7" x14ac:dyDescent="0.25">
      <c r="A2742" s="48">
        <v>541149801</v>
      </c>
      <c r="B2742" s="41" t="s">
        <v>4366</v>
      </c>
      <c r="C2742" s="41">
        <v>0</v>
      </c>
      <c r="D2742" s="41">
        <v>0</v>
      </c>
      <c r="E2742" s="41">
        <v>0</v>
      </c>
      <c r="F2742" s="41">
        <v>0</v>
      </c>
      <c r="G2742" s="48">
        <v>54114</v>
      </c>
    </row>
    <row r="2743" spans="1:7" x14ac:dyDescent="0.25">
      <c r="A2743" s="48">
        <v>541151040</v>
      </c>
      <c r="B2743" s="41" t="s">
        <v>4367</v>
      </c>
      <c r="C2743" s="41">
        <v>0</v>
      </c>
      <c r="D2743" s="41">
        <v>0</v>
      </c>
      <c r="E2743" s="41">
        <v>0</v>
      </c>
      <c r="F2743" s="41">
        <v>0</v>
      </c>
      <c r="G2743" s="48">
        <v>54115</v>
      </c>
    </row>
    <row r="2744" spans="1:7" x14ac:dyDescent="0.25">
      <c r="A2744" s="48">
        <v>541159801</v>
      </c>
      <c r="B2744" s="41" t="s">
        <v>4368</v>
      </c>
      <c r="C2744" s="41">
        <v>0</v>
      </c>
      <c r="D2744" s="41">
        <v>0</v>
      </c>
      <c r="E2744" s="41">
        <v>0</v>
      </c>
      <c r="F2744" s="41">
        <v>0</v>
      </c>
      <c r="G2744" s="48">
        <v>54115</v>
      </c>
    </row>
    <row r="2745" spans="1:7" x14ac:dyDescent="0.25">
      <c r="A2745" s="48">
        <v>541161040</v>
      </c>
      <c r="B2745" s="41" t="s">
        <v>4369</v>
      </c>
      <c r="C2745" s="41">
        <v>0</v>
      </c>
      <c r="D2745" s="41">
        <v>0</v>
      </c>
      <c r="E2745" s="41">
        <v>0</v>
      </c>
      <c r="F2745" s="41">
        <v>0</v>
      </c>
      <c r="G2745" s="48">
        <v>54116</v>
      </c>
    </row>
    <row r="2746" spans="1:7" x14ac:dyDescent="0.25">
      <c r="A2746" s="48">
        <v>541169801</v>
      </c>
      <c r="B2746" s="41" t="s">
        <v>4370</v>
      </c>
      <c r="C2746" s="41">
        <v>0</v>
      </c>
      <c r="D2746" s="41">
        <v>0</v>
      </c>
      <c r="E2746" s="41">
        <v>0</v>
      </c>
      <c r="F2746" s="41">
        <v>0</v>
      </c>
      <c r="G2746" s="48">
        <v>54116</v>
      </c>
    </row>
    <row r="2747" spans="1:7" x14ac:dyDescent="0.25">
      <c r="A2747" s="48">
        <v>541172000</v>
      </c>
      <c r="B2747" s="41" t="s">
        <v>4371</v>
      </c>
      <c r="C2747" s="41">
        <v>0</v>
      </c>
      <c r="D2747" s="41">
        <v>0</v>
      </c>
      <c r="E2747" s="41">
        <v>0</v>
      </c>
      <c r="F2747" s="41">
        <v>0</v>
      </c>
      <c r="G2747" s="48">
        <v>54117</v>
      </c>
    </row>
    <row r="2748" spans="1:7" x14ac:dyDescent="0.25">
      <c r="A2748" s="48">
        <v>541179801</v>
      </c>
      <c r="B2748" s="41" t="s">
        <v>4372</v>
      </c>
      <c r="C2748" s="41">
        <v>0</v>
      </c>
      <c r="D2748" s="41">
        <v>0</v>
      </c>
      <c r="E2748" s="41">
        <v>0</v>
      </c>
      <c r="F2748" s="41">
        <v>0</v>
      </c>
      <c r="G2748" s="48">
        <v>54117</v>
      </c>
    </row>
    <row r="2749" spans="1:7" x14ac:dyDescent="0.25">
      <c r="A2749" s="48">
        <v>541181040</v>
      </c>
      <c r="B2749" s="41" t="s">
        <v>4373</v>
      </c>
      <c r="C2749" s="41">
        <v>0</v>
      </c>
      <c r="D2749" s="41">
        <v>0</v>
      </c>
      <c r="E2749" s="41">
        <v>0</v>
      </c>
      <c r="F2749" s="41">
        <v>0</v>
      </c>
      <c r="G2749" s="48">
        <v>54118</v>
      </c>
    </row>
    <row r="2750" spans="1:7" x14ac:dyDescent="0.25">
      <c r="A2750" s="48">
        <v>541182010</v>
      </c>
      <c r="B2750" s="41" t="s">
        <v>4374</v>
      </c>
      <c r="C2750" s="41">
        <v>0</v>
      </c>
      <c r="D2750" s="41">
        <v>0</v>
      </c>
      <c r="E2750" s="41">
        <v>0</v>
      </c>
      <c r="F2750" s="41">
        <v>0</v>
      </c>
      <c r="G2750" s="48">
        <v>54118</v>
      </c>
    </row>
    <row r="2751" spans="1:7" x14ac:dyDescent="0.25">
      <c r="A2751" s="48">
        <v>541189801</v>
      </c>
      <c r="B2751" s="41" t="s">
        <v>4375</v>
      </c>
      <c r="C2751" s="41">
        <v>0</v>
      </c>
      <c r="D2751" s="41">
        <v>0</v>
      </c>
      <c r="E2751" s="41">
        <v>0</v>
      </c>
      <c r="F2751" s="41">
        <v>0</v>
      </c>
      <c r="G2751" s="48">
        <v>54118</v>
      </c>
    </row>
    <row r="2752" spans="1:7" x14ac:dyDescent="0.25">
      <c r="A2752" s="48">
        <v>541193070</v>
      </c>
      <c r="B2752" s="41" t="s">
        <v>4376</v>
      </c>
      <c r="C2752" s="41">
        <v>0</v>
      </c>
      <c r="D2752" s="41">
        <v>0</v>
      </c>
      <c r="E2752" s="41">
        <v>0</v>
      </c>
      <c r="F2752" s="41">
        <v>0</v>
      </c>
      <c r="G2752" s="48">
        <v>54119</v>
      </c>
    </row>
    <row r="2753" spans="1:7" x14ac:dyDescent="0.25">
      <c r="A2753" s="48">
        <v>541199801</v>
      </c>
      <c r="B2753" s="41" t="s">
        <v>4377</v>
      </c>
      <c r="C2753" s="41">
        <v>0</v>
      </c>
      <c r="D2753" s="41">
        <v>0</v>
      </c>
      <c r="E2753" s="41">
        <v>0</v>
      </c>
      <c r="F2753" s="41">
        <v>0</v>
      </c>
      <c r="G2753" s="48">
        <v>54119</v>
      </c>
    </row>
    <row r="2754" spans="1:7" x14ac:dyDescent="0.25">
      <c r="A2754" s="48">
        <v>541203070</v>
      </c>
      <c r="B2754" s="41" t="s">
        <v>4378</v>
      </c>
      <c r="C2754" s="41">
        <v>0</v>
      </c>
      <c r="D2754" s="41">
        <v>0</v>
      </c>
      <c r="E2754" s="41">
        <v>0</v>
      </c>
      <c r="F2754" s="41">
        <v>0</v>
      </c>
      <c r="G2754" s="48">
        <v>54120</v>
      </c>
    </row>
    <row r="2755" spans="1:7" x14ac:dyDescent="0.25">
      <c r="A2755" s="48">
        <v>541209801</v>
      </c>
      <c r="B2755" s="41" t="s">
        <v>4379</v>
      </c>
      <c r="C2755" s="41">
        <v>0</v>
      </c>
      <c r="D2755" s="41">
        <v>0</v>
      </c>
      <c r="E2755" s="41">
        <v>0</v>
      </c>
      <c r="F2755" s="41">
        <v>0</v>
      </c>
      <c r="G2755" s="48">
        <v>54120</v>
      </c>
    </row>
    <row r="2756" spans="1:7" x14ac:dyDescent="0.25">
      <c r="A2756" s="48">
        <v>541213070</v>
      </c>
      <c r="B2756" s="41" t="s">
        <v>4380</v>
      </c>
      <c r="C2756" s="41">
        <v>0</v>
      </c>
      <c r="D2756" s="41">
        <v>0</v>
      </c>
      <c r="E2756" s="41">
        <v>0</v>
      </c>
      <c r="F2756" s="41">
        <v>0</v>
      </c>
      <c r="G2756" s="48">
        <v>54121</v>
      </c>
    </row>
    <row r="2757" spans="1:7" x14ac:dyDescent="0.25">
      <c r="A2757" s="48">
        <v>541219801</v>
      </c>
      <c r="B2757" s="41" t="s">
        <v>4381</v>
      </c>
      <c r="C2757" s="41">
        <v>0</v>
      </c>
      <c r="D2757" s="41">
        <v>0</v>
      </c>
      <c r="E2757" s="41">
        <v>0</v>
      </c>
      <c r="F2757" s="41">
        <v>0</v>
      </c>
      <c r="G2757" s="48">
        <v>54121</v>
      </c>
    </row>
    <row r="2758" spans="1:7" x14ac:dyDescent="0.25">
      <c r="A2758" s="48">
        <v>541221040</v>
      </c>
      <c r="B2758" s="41" t="s">
        <v>4382</v>
      </c>
      <c r="C2758" s="41">
        <v>0</v>
      </c>
      <c r="D2758" s="41">
        <v>0</v>
      </c>
      <c r="E2758" s="41">
        <v>0</v>
      </c>
      <c r="F2758" s="41">
        <v>0</v>
      </c>
      <c r="G2758" s="48">
        <v>54122</v>
      </c>
    </row>
    <row r="2759" spans="1:7" x14ac:dyDescent="0.25">
      <c r="A2759" s="48">
        <v>541222000</v>
      </c>
      <c r="B2759" s="41" t="s">
        <v>4383</v>
      </c>
      <c r="C2759" s="41">
        <v>0</v>
      </c>
      <c r="D2759" s="41">
        <v>0</v>
      </c>
      <c r="E2759" s="41">
        <v>0</v>
      </c>
      <c r="F2759" s="41">
        <v>0</v>
      </c>
      <c r="G2759" s="48">
        <v>54122</v>
      </c>
    </row>
    <row r="2760" spans="1:7" x14ac:dyDescent="0.25">
      <c r="A2760" s="48">
        <v>541229801</v>
      </c>
      <c r="B2760" s="41" t="s">
        <v>4384</v>
      </c>
      <c r="C2760" s="41">
        <v>0</v>
      </c>
      <c r="D2760" s="41">
        <v>0</v>
      </c>
      <c r="E2760" s="41">
        <v>0</v>
      </c>
      <c r="F2760" s="41">
        <v>0</v>
      </c>
      <c r="G2760" s="48">
        <v>54122</v>
      </c>
    </row>
    <row r="2761" spans="1:7" x14ac:dyDescent="0.25">
      <c r="A2761" s="48">
        <v>541232000</v>
      </c>
      <c r="B2761" s="41" t="s">
        <v>4385</v>
      </c>
      <c r="C2761" s="41">
        <v>0</v>
      </c>
      <c r="D2761" s="41">
        <v>0</v>
      </c>
      <c r="E2761" s="41">
        <v>0</v>
      </c>
      <c r="F2761" s="41">
        <v>0</v>
      </c>
      <c r="G2761" s="48">
        <v>54123</v>
      </c>
    </row>
    <row r="2762" spans="1:7" x14ac:dyDescent="0.25">
      <c r="A2762" s="48">
        <v>541239801</v>
      </c>
      <c r="B2762" s="41" t="s">
        <v>4386</v>
      </c>
      <c r="C2762" s="41">
        <v>0</v>
      </c>
      <c r="D2762" s="41">
        <v>0</v>
      </c>
      <c r="E2762" s="41">
        <v>0</v>
      </c>
      <c r="F2762" s="41">
        <v>0</v>
      </c>
      <c r="G2762" s="48">
        <v>54123</v>
      </c>
    </row>
    <row r="2763" spans="1:7" x14ac:dyDescent="0.25">
      <c r="A2763" s="48">
        <v>541241040</v>
      </c>
      <c r="B2763" s="41" t="s">
        <v>4387</v>
      </c>
      <c r="C2763" s="41">
        <v>0</v>
      </c>
      <c r="D2763" s="41">
        <v>0</v>
      </c>
      <c r="E2763" s="41">
        <v>0</v>
      </c>
      <c r="F2763" s="41">
        <v>0</v>
      </c>
      <c r="G2763" s="48">
        <v>54124</v>
      </c>
    </row>
    <row r="2764" spans="1:7" x14ac:dyDescent="0.25">
      <c r="A2764" s="48">
        <v>541249801</v>
      </c>
      <c r="B2764" s="41" t="s">
        <v>4388</v>
      </c>
      <c r="C2764" s="41">
        <v>0</v>
      </c>
      <c r="D2764" s="41">
        <v>0</v>
      </c>
      <c r="E2764" s="41">
        <v>0</v>
      </c>
      <c r="F2764" s="41">
        <v>0</v>
      </c>
      <c r="G2764" s="48">
        <v>54124</v>
      </c>
    </row>
    <row r="2765" spans="1:7" x14ac:dyDescent="0.25">
      <c r="A2765" s="48">
        <v>541252000</v>
      </c>
      <c r="B2765" s="41" t="s">
        <v>4389</v>
      </c>
      <c r="C2765" s="41">
        <v>0</v>
      </c>
      <c r="D2765" s="41">
        <v>0</v>
      </c>
      <c r="E2765" s="41">
        <v>0</v>
      </c>
      <c r="F2765" s="41">
        <v>0</v>
      </c>
      <c r="G2765" s="48">
        <v>54125</v>
      </c>
    </row>
    <row r="2766" spans="1:7" x14ac:dyDescent="0.25">
      <c r="A2766" s="48">
        <v>541259801</v>
      </c>
      <c r="B2766" s="41" t="s">
        <v>4390</v>
      </c>
      <c r="C2766" s="41">
        <v>0</v>
      </c>
      <c r="D2766" s="41">
        <v>0</v>
      </c>
      <c r="E2766" s="41">
        <v>0</v>
      </c>
      <c r="F2766" s="41">
        <v>0</v>
      </c>
      <c r="G2766" s="48">
        <v>54125</v>
      </c>
    </row>
    <row r="2767" spans="1:7" x14ac:dyDescent="0.25">
      <c r="A2767" s="48">
        <v>541262000</v>
      </c>
      <c r="B2767" s="41" t="s">
        <v>4391</v>
      </c>
      <c r="C2767" s="41">
        <v>0</v>
      </c>
      <c r="D2767" s="41">
        <v>0</v>
      </c>
      <c r="E2767" s="41">
        <v>0</v>
      </c>
      <c r="F2767" s="41">
        <v>0</v>
      </c>
      <c r="G2767" s="48">
        <v>54126</v>
      </c>
    </row>
    <row r="2768" spans="1:7" x14ac:dyDescent="0.25">
      <c r="A2768" s="48">
        <v>541269801</v>
      </c>
      <c r="B2768" s="41" t="s">
        <v>4392</v>
      </c>
      <c r="C2768" s="41">
        <v>0</v>
      </c>
      <c r="D2768" s="41">
        <v>0</v>
      </c>
      <c r="E2768" s="41">
        <v>0</v>
      </c>
      <c r="F2768" s="41">
        <v>0</v>
      </c>
      <c r="G2768" s="48">
        <v>54126</v>
      </c>
    </row>
    <row r="2769" spans="1:7" x14ac:dyDescent="0.25">
      <c r="A2769" s="48">
        <v>541271040</v>
      </c>
      <c r="B2769" s="41" t="s">
        <v>4393</v>
      </c>
      <c r="C2769" s="41">
        <v>0</v>
      </c>
      <c r="D2769" s="41">
        <v>0</v>
      </c>
      <c r="E2769" s="41">
        <v>0</v>
      </c>
      <c r="F2769" s="41">
        <v>0</v>
      </c>
      <c r="G2769" s="48">
        <v>54127</v>
      </c>
    </row>
    <row r="2770" spans="1:7" x14ac:dyDescent="0.25">
      <c r="A2770" s="48">
        <v>541272000</v>
      </c>
      <c r="B2770" s="41" t="s">
        <v>4394</v>
      </c>
      <c r="C2770" s="41">
        <v>0</v>
      </c>
      <c r="D2770" s="41">
        <v>0</v>
      </c>
      <c r="E2770" s="41">
        <v>0</v>
      </c>
      <c r="F2770" s="41">
        <v>0</v>
      </c>
      <c r="G2770" s="48">
        <v>54127</v>
      </c>
    </row>
    <row r="2771" spans="1:7" x14ac:dyDescent="0.25">
      <c r="A2771" s="48">
        <v>541279801</v>
      </c>
      <c r="B2771" s="41" t="s">
        <v>4395</v>
      </c>
      <c r="C2771" s="41">
        <v>0</v>
      </c>
      <c r="D2771" s="41">
        <v>0</v>
      </c>
      <c r="E2771" s="41">
        <v>0</v>
      </c>
      <c r="F2771" s="41">
        <v>0</v>
      </c>
      <c r="G2771" s="48">
        <v>54127</v>
      </c>
    </row>
    <row r="2772" spans="1:7" x14ac:dyDescent="0.25">
      <c r="A2772" s="48">
        <v>541281040</v>
      </c>
      <c r="B2772" s="41" t="s">
        <v>4396</v>
      </c>
      <c r="C2772" s="41">
        <v>0</v>
      </c>
      <c r="D2772" s="41">
        <v>0</v>
      </c>
      <c r="E2772" s="41">
        <v>0</v>
      </c>
      <c r="F2772" s="41">
        <v>0</v>
      </c>
      <c r="G2772" s="48">
        <v>54128</v>
      </c>
    </row>
    <row r="2773" spans="1:7" x14ac:dyDescent="0.25">
      <c r="A2773" s="48">
        <v>541282000</v>
      </c>
      <c r="B2773" s="41" t="s">
        <v>4397</v>
      </c>
      <c r="C2773" s="41">
        <v>0</v>
      </c>
      <c r="D2773" s="41">
        <v>0</v>
      </c>
      <c r="E2773" s="41">
        <v>0</v>
      </c>
      <c r="F2773" s="41">
        <v>0</v>
      </c>
      <c r="G2773" s="48">
        <v>54128</v>
      </c>
    </row>
    <row r="2774" spans="1:7" x14ac:dyDescent="0.25">
      <c r="A2774" s="48">
        <v>541289801</v>
      </c>
      <c r="B2774" s="41" t="s">
        <v>4398</v>
      </c>
      <c r="C2774" s="41">
        <v>0</v>
      </c>
      <c r="D2774" s="41">
        <v>0</v>
      </c>
      <c r="E2774" s="41">
        <v>0</v>
      </c>
      <c r="F2774" s="41">
        <v>0</v>
      </c>
      <c r="G2774" s="48">
        <v>54128</v>
      </c>
    </row>
    <row r="2775" spans="1:7" x14ac:dyDescent="0.25">
      <c r="A2775" s="48">
        <v>541291040</v>
      </c>
      <c r="B2775" s="41" t="s">
        <v>4399</v>
      </c>
      <c r="C2775" s="41">
        <v>0</v>
      </c>
      <c r="D2775" s="41">
        <v>0</v>
      </c>
      <c r="E2775" s="41">
        <v>0</v>
      </c>
      <c r="F2775" s="41">
        <v>0</v>
      </c>
      <c r="G2775" s="48">
        <v>54129</v>
      </c>
    </row>
    <row r="2776" spans="1:7" x14ac:dyDescent="0.25">
      <c r="A2776" s="48">
        <v>541299801</v>
      </c>
      <c r="B2776" s="41" t="s">
        <v>4400</v>
      </c>
      <c r="C2776" s="41">
        <v>0</v>
      </c>
      <c r="D2776" s="41">
        <v>0</v>
      </c>
      <c r="E2776" s="41">
        <v>0</v>
      </c>
      <c r="F2776" s="41">
        <v>0</v>
      </c>
      <c r="G2776" s="48">
        <v>54129</v>
      </c>
    </row>
    <row r="2777" spans="1:7" x14ac:dyDescent="0.25">
      <c r="A2777" s="48">
        <v>541301040</v>
      </c>
      <c r="B2777" s="41" t="s">
        <v>4401</v>
      </c>
      <c r="C2777" s="41">
        <v>0</v>
      </c>
      <c r="D2777" s="41">
        <v>0</v>
      </c>
      <c r="E2777" s="41">
        <v>0</v>
      </c>
      <c r="F2777" s="41">
        <v>0</v>
      </c>
      <c r="G2777" s="48">
        <v>54130</v>
      </c>
    </row>
    <row r="2778" spans="1:7" x14ac:dyDescent="0.25">
      <c r="A2778" s="48">
        <v>541311040</v>
      </c>
      <c r="B2778" s="41" t="s">
        <v>4402</v>
      </c>
      <c r="C2778" s="41">
        <v>0</v>
      </c>
      <c r="D2778" s="41">
        <v>0</v>
      </c>
      <c r="E2778" s="41">
        <v>0</v>
      </c>
      <c r="F2778" s="41">
        <v>0</v>
      </c>
      <c r="G2778" s="48">
        <v>54131</v>
      </c>
    </row>
    <row r="2779" spans="1:7" x14ac:dyDescent="0.25">
      <c r="A2779" s="48">
        <v>541319801</v>
      </c>
      <c r="B2779" s="41" t="s">
        <v>4403</v>
      </c>
      <c r="C2779" s="41">
        <v>0</v>
      </c>
      <c r="D2779" s="41">
        <v>0</v>
      </c>
      <c r="E2779" s="41">
        <v>0</v>
      </c>
      <c r="F2779" s="41">
        <v>0</v>
      </c>
      <c r="G2779" s="48">
        <v>54131</v>
      </c>
    </row>
    <row r="2780" spans="1:7" x14ac:dyDescent="0.25">
      <c r="A2780" s="48">
        <v>541322000</v>
      </c>
      <c r="B2780" s="41" t="s">
        <v>4404</v>
      </c>
      <c r="C2780" s="41">
        <v>0</v>
      </c>
      <c r="D2780" s="41">
        <v>0</v>
      </c>
      <c r="E2780" s="41">
        <v>0</v>
      </c>
      <c r="F2780" s="41">
        <v>0</v>
      </c>
      <c r="G2780" s="48">
        <v>54132</v>
      </c>
    </row>
    <row r="2781" spans="1:7" x14ac:dyDescent="0.25">
      <c r="A2781" s="48">
        <v>541322423</v>
      </c>
      <c r="B2781" s="41" t="s">
        <v>4405</v>
      </c>
      <c r="C2781" s="41">
        <v>0</v>
      </c>
      <c r="D2781" s="41">
        <v>0</v>
      </c>
      <c r="E2781" s="41">
        <v>0</v>
      </c>
      <c r="F2781" s="41">
        <v>0</v>
      </c>
      <c r="G2781" s="48">
        <v>54132</v>
      </c>
    </row>
    <row r="2782" spans="1:7" x14ac:dyDescent="0.25">
      <c r="A2782" s="48">
        <v>541329801</v>
      </c>
      <c r="B2782" s="41" t="s">
        <v>4406</v>
      </c>
      <c r="C2782" s="41">
        <v>0</v>
      </c>
      <c r="D2782" s="41">
        <v>0</v>
      </c>
      <c r="E2782" s="41">
        <v>0</v>
      </c>
      <c r="F2782" s="41">
        <v>0</v>
      </c>
      <c r="G2782" s="48">
        <v>54132</v>
      </c>
    </row>
    <row r="2783" spans="1:7" x14ac:dyDescent="0.25">
      <c r="A2783" s="48">
        <v>541332000</v>
      </c>
      <c r="B2783" s="41" t="s">
        <v>4407</v>
      </c>
      <c r="C2783" s="41">
        <v>0</v>
      </c>
      <c r="D2783" s="41">
        <v>0</v>
      </c>
      <c r="E2783" s="41">
        <v>0</v>
      </c>
      <c r="F2783" s="41">
        <v>0</v>
      </c>
      <c r="G2783" s="48">
        <v>54133</v>
      </c>
    </row>
    <row r="2784" spans="1:7" x14ac:dyDescent="0.25">
      <c r="A2784" s="48">
        <v>541339801</v>
      </c>
      <c r="B2784" s="41" t="s">
        <v>4408</v>
      </c>
      <c r="C2784" s="41">
        <v>0</v>
      </c>
      <c r="D2784" s="41">
        <v>0</v>
      </c>
      <c r="E2784" s="41">
        <v>0</v>
      </c>
      <c r="F2784" s="41">
        <v>0</v>
      </c>
      <c r="G2784" s="48">
        <v>54133</v>
      </c>
    </row>
    <row r="2785" spans="1:7" x14ac:dyDescent="0.25">
      <c r="A2785" s="48">
        <v>541342000</v>
      </c>
      <c r="B2785" s="41" t="s">
        <v>4409</v>
      </c>
      <c r="C2785" s="41">
        <v>0</v>
      </c>
      <c r="D2785" s="41">
        <v>0</v>
      </c>
      <c r="E2785" s="41">
        <v>0</v>
      </c>
      <c r="F2785" s="41">
        <v>0</v>
      </c>
      <c r="G2785" s="48">
        <v>54134</v>
      </c>
    </row>
    <row r="2786" spans="1:7" x14ac:dyDescent="0.25">
      <c r="A2786" s="48">
        <v>541349801</v>
      </c>
      <c r="B2786" s="41" t="s">
        <v>4410</v>
      </c>
      <c r="C2786" s="41">
        <v>0</v>
      </c>
      <c r="D2786" s="41">
        <v>0</v>
      </c>
      <c r="E2786" s="41">
        <v>0</v>
      </c>
      <c r="F2786" s="41">
        <v>0</v>
      </c>
      <c r="G2786" s="48">
        <v>54134</v>
      </c>
    </row>
    <row r="2787" spans="1:7" x14ac:dyDescent="0.25">
      <c r="A2787" s="48">
        <v>541352000</v>
      </c>
      <c r="B2787" s="41" t="s">
        <v>4411</v>
      </c>
      <c r="C2787" s="41">
        <v>0</v>
      </c>
      <c r="D2787" s="41">
        <v>0</v>
      </c>
      <c r="E2787" s="41">
        <v>0</v>
      </c>
      <c r="F2787" s="41">
        <v>0</v>
      </c>
      <c r="G2787" s="48">
        <v>54135</v>
      </c>
    </row>
    <row r="2788" spans="1:7" x14ac:dyDescent="0.25">
      <c r="A2788" s="48">
        <v>541359801</v>
      </c>
      <c r="B2788" s="41" t="s">
        <v>4412</v>
      </c>
      <c r="C2788" s="41">
        <v>0</v>
      </c>
      <c r="D2788" s="41">
        <v>0</v>
      </c>
      <c r="E2788" s="41">
        <v>0</v>
      </c>
      <c r="F2788" s="41">
        <v>0</v>
      </c>
      <c r="G2788" s="48">
        <v>54135</v>
      </c>
    </row>
    <row r="2789" spans="1:7" x14ac:dyDescent="0.25">
      <c r="A2789" s="48">
        <v>541362000</v>
      </c>
      <c r="B2789" s="41" t="s">
        <v>4413</v>
      </c>
      <c r="C2789" s="41">
        <v>0</v>
      </c>
      <c r="D2789" s="41">
        <v>0</v>
      </c>
      <c r="E2789" s="41">
        <v>0</v>
      </c>
      <c r="F2789" s="41">
        <v>0</v>
      </c>
      <c r="G2789" s="48">
        <v>54136</v>
      </c>
    </row>
    <row r="2790" spans="1:7" x14ac:dyDescent="0.25">
      <c r="A2790" s="48">
        <v>541369801</v>
      </c>
      <c r="B2790" s="41" t="s">
        <v>4414</v>
      </c>
      <c r="C2790" s="41">
        <v>0</v>
      </c>
      <c r="D2790" s="41">
        <v>0</v>
      </c>
      <c r="E2790" s="41">
        <v>0</v>
      </c>
      <c r="F2790" s="41">
        <v>0</v>
      </c>
      <c r="G2790" s="48">
        <v>54136</v>
      </c>
    </row>
    <row r="2791" spans="1:7" x14ac:dyDescent="0.25">
      <c r="A2791" s="48">
        <v>541382000</v>
      </c>
      <c r="B2791" s="41" t="s">
        <v>4415</v>
      </c>
      <c r="C2791" s="41">
        <v>0</v>
      </c>
      <c r="D2791" s="41">
        <v>0</v>
      </c>
      <c r="E2791" s="41">
        <v>0</v>
      </c>
      <c r="F2791" s="41">
        <v>0</v>
      </c>
      <c r="G2791" s="48">
        <v>54138</v>
      </c>
    </row>
    <row r="2792" spans="1:7" x14ac:dyDescent="0.25">
      <c r="A2792" s="48">
        <v>541389801</v>
      </c>
      <c r="B2792" s="41" t="s">
        <v>4416</v>
      </c>
      <c r="C2792" s="41">
        <v>0</v>
      </c>
      <c r="D2792" s="41">
        <v>0</v>
      </c>
      <c r="E2792" s="41">
        <v>0</v>
      </c>
      <c r="F2792" s="41">
        <v>0</v>
      </c>
      <c r="G2792" s="48">
        <v>54138</v>
      </c>
    </row>
    <row r="2793" spans="1:7" x14ac:dyDescent="0.25">
      <c r="A2793" s="48">
        <v>541391040</v>
      </c>
      <c r="B2793" s="41" t="s">
        <v>4417</v>
      </c>
      <c r="C2793" s="41">
        <v>0</v>
      </c>
      <c r="D2793" s="41">
        <v>0</v>
      </c>
      <c r="E2793" s="41">
        <v>0</v>
      </c>
      <c r="F2793" s="41">
        <v>0</v>
      </c>
      <c r="G2793" s="48">
        <v>54139</v>
      </c>
    </row>
    <row r="2794" spans="1:7" x14ac:dyDescent="0.25">
      <c r="A2794" s="48">
        <v>541392000</v>
      </c>
      <c r="B2794" s="41" t="s">
        <v>4418</v>
      </c>
      <c r="C2794" s="41">
        <v>0</v>
      </c>
      <c r="D2794" s="41">
        <v>0</v>
      </c>
      <c r="E2794" s="41">
        <v>0</v>
      </c>
      <c r="F2794" s="41">
        <v>0</v>
      </c>
      <c r="G2794" s="48">
        <v>54139</v>
      </c>
    </row>
    <row r="2795" spans="1:7" x14ac:dyDescent="0.25">
      <c r="A2795" s="48">
        <v>541392423</v>
      </c>
      <c r="B2795" s="41" t="s">
        <v>4419</v>
      </c>
      <c r="C2795" s="41">
        <v>0</v>
      </c>
      <c r="D2795" s="41">
        <v>0</v>
      </c>
      <c r="E2795" s="41">
        <v>0</v>
      </c>
      <c r="F2795" s="41">
        <v>0</v>
      </c>
      <c r="G2795" s="48">
        <v>54139</v>
      </c>
    </row>
    <row r="2796" spans="1:7" x14ac:dyDescent="0.25">
      <c r="A2796" s="48">
        <v>541399801</v>
      </c>
      <c r="B2796" s="41" t="s">
        <v>4420</v>
      </c>
      <c r="C2796" s="41">
        <v>0</v>
      </c>
      <c r="D2796" s="41">
        <v>0</v>
      </c>
      <c r="E2796" s="41">
        <v>0</v>
      </c>
      <c r="F2796" s="41">
        <v>0</v>
      </c>
      <c r="G2796" s="48">
        <v>54139</v>
      </c>
    </row>
    <row r="2797" spans="1:7" x14ac:dyDescent="0.25">
      <c r="A2797" s="48">
        <v>541402000</v>
      </c>
      <c r="B2797" s="41" t="s">
        <v>4421</v>
      </c>
      <c r="C2797" s="41">
        <v>0</v>
      </c>
      <c r="D2797" s="41">
        <v>0</v>
      </c>
      <c r="E2797" s="41">
        <v>0</v>
      </c>
      <c r="F2797" s="41">
        <v>0</v>
      </c>
      <c r="G2797" s="48">
        <v>54140</v>
      </c>
    </row>
    <row r="2798" spans="1:7" x14ac:dyDescent="0.25">
      <c r="A2798" s="48">
        <v>541409801</v>
      </c>
      <c r="B2798" s="41" t="s">
        <v>4422</v>
      </c>
      <c r="C2798" s="41">
        <v>0</v>
      </c>
      <c r="D2798" s="41">
        <v>0</v>
      </c>
      <c r="E2798" s="41">
        <v>0</v>
      </c>
      <c r="F2798" s="41">
        <v>0</v>
      </c>
      <c r="G2798" s="48">
        <v>54140</v>
      </c>
    </row>
    <row r="2799" spans="1:7" x14ac:dyDescent="0.25">
      <c r="A2799" s="48">
        <v>541411040</v>
      </c>
      <c r="B2799" s="41" t="s">
        <v>4423</v>
      </c>
      <c r="C2799" s="41">
        <v>0</v>
      </c>
      <c r="D2799" s="41">
        <v>0</v>
      </c>
      <c r="E2799" s="41">
        <v>0</v>
      </c>
      <c r="F2799" s="41">
        <v>0</v>
      </c>
      <c r="G2799" s="48">
        <v>54141</v>
      </c>
    </row>
    <row r="2800" spans="1:7" x14ac:dyDescent="0.25">
      <c r="A2800" s="48">
        <v>541419801</v>
      </c>
      <c r="B2800" s="41" t="s">
        <v>4424</v>
      </c>
      <c r="C2800" s="41">
        <v>0</v>
      </c>
      <c r="D2800" s="41">
        <v>0</v>
      </c>
      <c r="E2800" s="41">
        <v>0</v>
      </c>
      <c r="F2800" s="41">
        <v>0</v>
      </c>
      <c r="G2800" s="48">
        <v>54141</v>
      </c>
    </row>
    <row r="2801" spans="1:7" x14ac:dyDescent="0.25">
      <c r="A2801" s="48">
        <v>541421040</v>
      </c>
      <c r="B2801" s="41" t="s">
        <v>4425</v>
      </c>
      <c r="C2801" s="41">
        <v>0</v>
      </c>
      <c r="D2801" s="41">
        <v>0</v>
      </c>
      <c r="E2801" s="41">
        <v>0</v>
      </c>
      <c r="F2801" s="41">
        <v>0</v>
      </c>
      <c r="G2801" s="48">
        <v>54142</v>
      </c>
    </row>
    <row r="2802" spans="1:7" x14ac:dyDescent="0.25">
      <c r="A2802" s="48">
        <v>541429801</v>
      </c>
      <c r="B2802" s="41" t="s">
        <v>4426</v>
      </c>
      <c r="C2802" s="41">
        <v>0</v>
      </c>
      <c r="D2802" s="41">
        <v>0</v>
      </c>
      <c r="E2802" s="41">
        <v>0</v>
      </c>
      <c r="F2802" s="41">
        <v>0</v>
      </c>
      <c r="G2802" s="48">
        <v>54142</v>
      </c>
    </row>
    <row r="2803" spans="1:7" x14ac:dyDescent="0.25">
      <c r="A2803" s="48">
        <v>541431040</v>
      </c>
      <c r="B2803" s="41" t="s">
        <v>4427</v>
      </c>
      <c r="C2803" s="41">
        <v>0</v>
      </c>
      <c r="D2803" s="41">
        <v>0</v>
      </c>
      <c r="E2803" s="41">
        <v>0</v>
      </c>
      <c r="F2803" s="41">
        <v>0</v>
      </c>
      <c r="G2803" s="48">
        <v>54143</v>
      </c>
    </row>
    <row r="2804" spans="1:7" x14ac:dyDescent="0.25">
      <c r="A2804" s="48">
        <v>541439801</v>
      </c>
      <c r="B2804" s="41" t="s">
        <v>4428</v>
      </c>
      <c r="C2804" s="41">
        <v>0</v>
      </c>
      <c r="D2804" s="41">
        <v>0</v>
      </c>
      <c r="E2804" s="41">
        <v>0</v>
      </c>
      <c r="F2804" s="41">
        <v>0</v>
      </c>
      <c r="G2804" s="48">
        <v>54143</v>
      </c>
    </row>
    <row r="2805" spans="1:7" x14ac:dyDescent="0.25">
      <c r="A2805" s="48">
        <v>541441040</v>
      </c>
      <c r="B2805" s="41" t="s">
        <v>4429</v>
      </c>
      <c r="C2805" s="41">
        <v>0</v>
      </c>
      <c r="D2805" s="41">
        <v>0</v>
      </c>
      <c r="E2805" s="41">
        <v>0</v>
      </c>
      <c r="F2805" s="41">
        <v>0</v>
      </c>
      <c r="G2805" s="48">
        <v>54144</v>
      </c>
    </row>
    <row r="2806" spans="1:7" x14ac:dyDescent="0.25">
      <c r="A2806" s="48">
        <v>541449801</v>
      </c>
      <c r="B2806" s="41" t="s">
        <v>4430</v>
      </c>
      <c r="C2806" s="41">
        <v>0</v>
      </c>
      <c r="D2806" s="41">
        <v>0</v>
      </c>
      <c r="E2806" s="41">
        <v>0</v>
      </c>
      <c r="F2806" s="41">
        <v>0</v>
      </c>
      <c r="G2806" s="48">
        <v>54144</v>
      </c>
    </row>
    <row r="2807" spans="1:7" x14ac:dyDescent="0.25">
      <c r="A2807" s="48">
        <v>541451040</v>
      </c>
      <c r="B2807" s="41" t="s">
        <v>4431</v>
      </c>
      <c r="C2807" s="41">
        <v>0</v>
      </c>
      <c r="D2807" s="41">
        <v>0</v>
      </c>
      <c r="E2807" s="41">
        <v>0</v>
      </c>
      <c r="F2807" s="41">
        <v>0</v>
      </c>
      <c r="G2807" s="48">
        <v>54145</v>
      </c>
    </row>
    <row r="2808" spans="1:7" x14ac:dyDescent="0.25">
      <c r="A2808" s="48">
        <v>541459801</v>
      </c>
      <c r="B2808" s="41" t="s">
        <v>4432</v>
      </c>
      <c r="C2808" s="41">
        <v>0</v>
      </c>
      <c r="D2808" s="41">
        <v>0</v>
      </c>
      <c r="E2808" s="41">
        <v>0</v>
      </c>
      <c r="F2808" s="41">
        <v>0</v>
      </c>
      <c r="G2808" s="48">
        <v>54145</v>
      </c>
    </row>
    <row r="2809" spans="1:7" x14ac:dyDescent="0.25">
      <c r="A2809" s="48">
        <v>541462000</v>
      </c>
      <c r="B2809" s="41" t="s">
        <v>4433</v>
      </c>
      <c r="C2809" s="41">
        <v>0</v>
      </c>
      <c r="D2809" s="41">
        <v>0</v>
      </c>
      <c r="E2809" s="41">
        <v>0</v>
      </c>
      <c r="F2809" s="41">
        <v>0</v>
      </c>
      <c r="G2809" s="48">
        <v>54146</v>
      </c>
    </row>
    <row r="2810" spans="1:7" x14ac:dyDescent="0.25">
      <c r="A2810" s="48">
        <v>541469801</v>
      </c>
      <c r="B2810" s="41" t="s">
        <v>4434</v>
      </c>
      <c r="C2810" s="41">
        <v>0</v>
      </c>
      <c r="D2810" s="41">
        <v>0</v>
      </c>
      <c r="E2810" s="41">
        <v>0</v>
      </c>
      <c r="F2810" s="41">
        <v>0</v>
      </c>
      <c r="G2810" s="48">
        <v>54146</v>
      </c>
    </row>
    <row r="2811" spans="1:7" x14ac:dyDescent="0.25">
      <c r="A2811" s="48">
        <v>541472000</v>
      </c>
      <c r="B2811" s="41" t="s">
        <v>4435</v>
      </c>
      <c r="C2811" s="41">
        <v>3370</v>
      </c>
      <c r="D2811" s="41">
        <v>0</v>
      </c>
      <c r="E2811" s="41">
        <v>0</v>
      </c>
      <c r="F2811" s="41">
        <v>3370</v>
      </c>
      <c r="G2811" s="48">
        <v>54147</v>
      </c>
    </row>
    <row r="2812" spans="1:7" x14ac:dyDescent="0.25">
      <c r="A2812" s="48">
        <v>541479801</v>
      </c>
      <c r="B2812" s="41" t="s">
        <v>4436</v>
      </c>
      <c r="C2812" s="41">
        <v>0</v>
      </c>
      <c r="D2812" s="41">
        <v>0</v>
      </c>
      <c r="E2812" s="41">
        <v>0</v>
      </c>
      <c r="F2812" s="41">
        <v>0</v>
      </c>
      <c r="G2812" s="48">
        <v>54147</v>
      </c>
    </row>
    <row r="2813" spans="1:7" x14ac:dyDescent="0.25">
      <c r="A2813" s="48">
        <v>541481040</v>
      </c>
      <c r="B2813" s="41" t="s">
        <v>4437</v>
      </c>
      <c r="C2813" s="41">
        <v>0</v>
      </c>
      <c r="D2813" s="41">
        <v>0</v>
      </c>
      <c r="E2813" s="41">
        <v>0</v>
      </c>
      <c r="F2813" s="41">
        <v>0</v>
      </c>
      <c r="G2813" s="48">
        <v>54148</v>
      </c>
    </row>
    <row r="2814" spans="1:7" x14ac:dyDescent="0.25">
      <c r="A2814" s="48">
        <v>541489801</v>
      </c>
      <c r="B2814" s="41" t="s">
        <v>4438</v>
      </c>
      <c r="C2814" s="41">
        <v>0</v>
      </c>
      <c r="D2814" s="41">
        <v>0</v>
      </c>
      <c r="E2814" s="41">
        <v>0</v>
      </c>
      <c r="F2814" s="41">
        <v>0</v>
      </c>
      <c r="G2814" s="48">
        <v>54148</v>
      </c>
    </row>
    <row r="2815" spans="1:7" x14ac:dyDescent="0.25">
      <c r="A2815" s="48">
        <v>541492000</v>
      </c>
      <c r="B2815" s="41" t="s">
        <v>4439</v>
      </c>
      <c r="C2815" s="41">
        <v>0</v>
      </c>
      <c r="D2815" s="41">
        <v>0</v>
      </c>
      <c r="E2815" s="41">
        <v>0</v>
      </c>
      <c r="F2815" s="41">
        <v>0</v>
      </c>
      <c r="G2815" s="48">
        <v>54149</v>
      </c>
    </row>
    <row r="2816" spans="1:7" x14ac:dyDescent="0.25">
      <c r="A2816" s="48">
        <v>541499801</v>
      </c>
      <c r="B2816" s="41" t="s">
        <v>4440</v>
      </c>
      <c r="C2816" s="41">
        <v>0</v>
      </c>
      <c r="D2816" s="41">
        <v>0</v>
      </c>
      <c r="E2816" s="41">
        <v>0</v>
      </c>
      <c r="F2816" s="41">
        <v>0</v>
      </c>
      <c r="G2816" s="48">
        <v>54149</v>
      </c>
    </row>
    <row r="2817" spans="1:7" x14ac:dyDescent="0.25">
      <c r="A2817" s="48">
        <v>541502000</v>
      </c>
      <c r="B2817" s="41" t="s">
        <v>4441</v>
      </c>
      <c r="C2817" s="41">
        <v>0</v>
      </c>
      <c r="D2817" s="41">
        <v>0</v>
      </c>
      <c r="E2817" s="41">
        <v>0</v>
      </c>
      <c r="F2817" s="41">
        <v>0</v>
      </c>
      <c r="G2817" s="48">
        <v>54150</v>
      </c>
    </row>
    <row r="2818" spans="1:7" x14ac:dyDescent="0.25">
      <c r="A2818" s="48">
        <v>541509801</v>
      </c>
      <c r="B2818" s="41" t="s">
        <v>4442</v>
      </c>
      <c r="C2818" s="41">
        <v>0</v>
      </c>
      <c r="D2818" s="41">
        <v>0</v>
      </c>
      <c r="E2818" s="41">
        <v>0</v>
      </c>
      <c r="F2818" s="41">
        <v>0</v>
      </c>
      <c r="G2818" s="48">
        <v>54150</v>
      </c>
    </row>
    <row r="2819" spans="1:7" x14ac:dyDescent="0.25">
      <c r="A2819" s="48">
        <v>541512000</v>
      </c>
      <c r="B2819" s="41" t="s">
        <v>4443</v>
      </c>
      <c r="C2819" s="41">
        <v>725</v>
      </c>
      <c r="D2819" s="41">
        <v>0</v>
      </c>
      <c r="E2819" s="41">
        <v>0</v>
      </c>
      <c r="F2819" s="41">
        <v>725</v>
      </c>
      <c r="G2819" s="48">
        <v>54151</v>
      </c>
    </row>
    <row r="2820" spans="1:7" x14ac:dyDescent="0.25">
      <c r="A2820" s="48">
        <v>541512435</v>
      </c>
      <c r="B2820" s="41" t="s">
        <v>4444</v>
      </c>
      <c r="C2820" s="41">
        <v>-5943.12</v>
      </c>
      <c r="D2820" s="41">
        <v>0</v>
      </c>
      <c r="E2820" s="41">
        <v>0</v>
      </c>
      <c r="F2820" s="41">
        <v>-5943.12</v>
      </c>
      <c r="G2820" s="48">
        <v>54151</v>
      </c>
    </row>
    <row r="2821" spans="1:7" x14ac:dyDescent="0.25">
      <c r="A2821" s="48">
        <v>541512436</v>
      </c>
      <c r="B2821" s="41" t="s">
        <v>4445</v>
      </c>
      <c r="C2821" s="41">
        <v>0</v>
      </c>
      <c r="D2821" s="41">
        <v>0</v>
      </c>
      <c r="E2821" s="41">
        <v>0</v>
      </c>
      <c r="F2821" s="41">
        <v>0</v>
      </c>
      <c r="G2821" s="48">
        <v>54151</v>
      </c>
    </row>
    <row r="2822" spans="1:7" x14ac:dyDescent="0.25">
      <c r="A2822" s="48">
        <v>541519801</v>
      </c>
      <c r="B2822" s="41" t="s">
        <v>4446</v>
      </c>
      <c r="C2822" s="41">
        <v>0</v>
      </c>
      <c r="D2822" s="41">
        <v>0</v>
      </c>
      <c r="E2822" s="41">
        <v>0</v>
      </c>
      <c r="F2822" s="41">
        <v>0</v>
      </c>
      <c r="G2822" s="48">
        <v>54151</v>
      </c>
    </row>
    <row r="2823" spans="1:7" x14ac:dyDescent="0.25">
      <c r="A2823" s="48">
        <v>541520100</v>
      </c>
      <c r="B2823" s="41" t="s">
        <v>4447</v>
      </c>
      <c r="C2823" s="41">
        <v>0</v>
      </c>
      <c r="D2823" s="41">
        <v>0</v>
      </c>
      <c r="E2823" s="41">
        <v>0</v>
      </c>
      <c r="F2823" s="41">
        <v>0</v>
      </c>
      <c r="G2823" s="48">
        <v>54152</v>
      </c>
    </row>
    <row r="2824" spans="1:7" x14ac:dyDescent="0.25">
      <c r="A2824" s="48">
        <v>541522004</v>
      </c>
      <c r="B2824" s="41" t="s">
        <v>4448</v>
      </c>
      <c r="C2824" s="41">
        <v>0</v>
      </c>
      <c r="D2824" s="41">
        <v>0</v>
      </c>
      <c r="E2824" s="41">
        <v>0</v>
      </c>
      <c r="F2824" s="41">
        <v>0</v>
      </c>
      <c r="G2824" s="48">
        <v>54152</v>
      </c>
    </row>
    <row r="2825" spans="1:7" x14ac:dyDescent="0.25">
      <c r="A2825" s="48">
        <v>541529801</v>
      </c>
      <c r="B2825" s="41" t="s">
        <v>4449</v>
      </c>
      <c r="C2825" s="41">
        <v>0</v>
      </c>
      <c r="D2825" s="41">
        <v>0</v>
      </c>
      <c r="E2825" s="41">
        <v>0</v>
      </c>
      <c r="F2825" s="41">
        <v>0</v>
      </c>
      <c r="G2825" s="48">
        <v>54152</v>
      </c>
    </row>
    <row r="2826" spans="1:7" x14ac:dyDescent="0.25">
      <c r="A2826" s="48">
        <v>541532000</v>
      </c>
      <c r="B2826" s="41" t="s">
        <v>4450</v>
      </c>
      <c r="C2826" s="41">
        <v>7594.9</v>
      </c>
      <c r="D2826" s="41">
        <v>0</v>
      </c>
      <c r="E2826" s="41">
        <v>0</v>
      </c>
      <c r="F2826" s="41">
        <v>7594.9</v>
      </c>
      <c r="G2826" s="48">
        <v>54153</v>
      </c>
    </row>
    <row r="2827" spans="1:7" x14ac:dyDescent="0.25">
      <c r="A2827" s="48">
        <v>541552000</v>
      </c>
      <c r="B2827" s="41" t="s">
        <v>4451</v>
      </c>
      <c r="C2827" s="41">
        <v>14051.48</v>
      </c>
      <c r="D2827" s="41">
        <v>0</v>
      </c>
      <c r="E2827" s="41">
        <v>0</v>
      </c>
      <c r="F2827" s="41">
        <v>14051.48</v>
      </c>
      <c r="G2827" s="48">
        <v>54155</v>
      </c>
    </row>
    <row r="2828" spans="1:7" x14ac:dyDescent="0.25">
      <c r="A2828" s="48">
        <v>541561040</v>
      </c>
      <c r="B2828" s="41" t="s">
        <v>4452</v>
      </c>
      <c r="C2828" s="41">
        <v>3203</v>
      </c>
      <c r="D2828" s="41">
        <v>0</v>
      </c>
      <c r="E2828" s="41">
        <v>0</v>
      </c>
      <c r="F2828" s="41">
        <v>3203</v>
      </c>
      <c r="G2828" s="48">
        <v>54156</v>
      </c>
    </row>
    <row r="2829" spans="1:7" x14ac:dyDescent="0.25">
      <c r="A2829" s="48">
        <v>545011040</v>
      </c>
      <c r="B2829" s="41" t="s">
        <v>4453</v>
      </c>
      <c r="C2829" s="41">
        <v>0</v>
      </c>
      <c r="D2829" s="41">
        <v>0</v>
      </c>
      <c r="E2829" s="41">
        <v>0</v>
      </c>
      <c r="F2829" s="41">
        <v>0</v>
      </c>
      <c r="G2829" s="48">
        <v>54501</v>
      </c>
    </row>
    <row r="2830" spans="1:7" x14ac:dyDescent="0.25">
      <c r="A2830" s="48">
        <v>545019801</v>
      </c>
      <c r="B2830" s="41" t="s">
        <v>4454</v>
      </c>
      <c r="C2830" s="41">
        <v>0</v>
      </c>
      <c r="D2830" s="41">
        <v>0</v>
      </c>
      <c r="E2830" s="41">
        <v>0</v>
      </c>
      <c r="F2830" s="41">
        <v>0</v>
      </c>
      <c r="G2830" s="48">
        <v>54501</v>
      </c>
    </row>
    <row r="2831" spans="1:7" x14ac:dyDescent="0.25">
      <c r="A2831" s="48">
        <v>545021040</v>
      </c>
      <c r="B2831" s="41" t="s">
        <v>4455</v>
      </c>
      <c r="C2831" s="41">
        <v>0</v>
      </c>
      <c r="D2831" s="41">
        <v>0</v>
      </c>
      <c r="E2831" s="41">
        <v>0</v>
      </c>
      <c r="F2831" s="41">
        <v>0</v>
      </c>
      <c r="G2831" s="48">
        <v>54502</v>
      </c>
    </row>
    <row r="2832" spans="1:7" x14ac:dyDescent="0.25">
      <c r="A2832" s="48">
        <v>545022000</v>
      </c>
      <c r="B2832" s="41" t="s">
        <v>4456</v>
      </c>
      <c r="C2832" s="41">
        <v>0</v>
      </c>
      <c r="D2832" s="41">
        <v>0</v>
      </c>
      <c r="E2832" s="41">
        <v>0</v>
      </c>
      <c r="F2832" s="41">
        <v>0</v>
      </c>
      <c r="G2832" s="48">
        <v>54502</v>
      </c>
    </row>
    <row r="2833" spans="1:7" x14ac:dyDescent="0.25">
      <c r="A2833" s="48">
        <v>545022900</v>
      </c>
      <c r="B2833" s="41" t="s">
        <v>4457</v>
      </c>
      <c r="C2833" s="41">
        <v>0</v>
      </c>
      <c r="D2833" s="41">
        <v>0</v>
      </c>
      <c r="E2833" s="41">
        <v>0</v>
      </c>
      <c r="F2833" s="41">
        <v>0</v>
      </c>
      <c r="G2833" s="48">
        <v>54502</v>
      </c>
    </row>
    <row r="2834" spans="1:7" x14ac:dyDescent="0.25">
      <c r="A2834" s="48">
        <v>545029801</v>
      </c>
      <c r="B2834" s="41" t="s">
        <v>4458</v>
      </c>
      <c r="C2834" s="41">
        <v>0</v>
      </c>
      <c r="D2834" s="41">
        <v>0</v>
      </c>
      <c r="E2834" s="41">
        <v>0</v>
      </c>
      <c r="F2834" s="41">
        <v>0</v>
      </c>
      <c r="G2834" s="48">
        <v>54502</v>
      </c>
    </row>
    <row r="2835" spans="1:7" x14ac:dyDescent="0.25">
      <c r="A2835" s="48">
        <v>545031040</v>
      </c>
      <c r="B2835" s="41" t="s">
        <v>4459</v>
      </c>
      <c r="C2835" s="41">
        <v>0</v>
      </c>
      <c r="D2835" s="41">
        <v>0</v>
      </c>
      <c r="E2835" s="41">
        <v>0</v>
      </c>
      <c r="F2835" s="41">
        <v>0</v>
      </c>
      <c r="G2835" s="48">
        <v>54503</v>
      </c>
    </row>
    <row r="2836" spans="1:7" x14ac:dyDescent="0.25">
      <c r="A2836" s="48">
        <v>545032000</v>
      </c>
      <c r="B2836" s="41" t="s">
        <v>4460</v>
      </c>
      <c r="C2836" s="41">
        <v>0</v>
      </c>
      <c r="D2836" s="41">
        <v>0</v>
      </c>
      <c r="E2836" s="41">
        <v>0</v>
      </c>
      <c r="F2836" s="41">
        <v>0</v>
      </c>
      <c r="G2836" s="48">
        <v>54503</v>
      </c>
    </row>
    <row r="2837" spans="1:7" x14ac:dyDescent="0.25">
      <c r="A2837" s="48">
        <v>545032900</v>
      </c>
      <c r="B2837" s="41" t="s">
        <v>4461</v>
      </c>
      <c r="C2837" s="41">
        <v>0</v>
      </c>
      <c r="D2837" s="41">
        <v>0</v>
      </c>
      <c r="E2837" s="41">
        <v>0</v>
      </c>
      <c r="F2837" s="41">
        <v>0</v>
      </c>
      <c r="G2837" s="48">
        <v>54503</v>
      </c>
    </row>
    <row r="2838" spans="1:7" x14ac:dyDescent="0.25">
      <c r="A2838" s="48">
        <v>545039801</v>
      </c>
      <c r="B2838" s="41" t="s">
        <v>4462</v>
      </c>
      <c r="C2838" s="41">
        <v>0</v>
      </c>
      <c r="D2838" s="41">
        <v>0</v>
      </c>
      <c r="E2838" s="41">
        <v>0</v>
      </c>
      <c r="F2838" s="41">
        <v>0</v>
      </c>
      <c r="G2838" s="48">
        <v>54503</v>
      </c>
    </row>
    <row r="2839" spans="1:7" x14ac:dyDescent="0.25">
      <c r="A2839" s="48">
        <v>545041040</v>
      </c>
      <c r="B2839" s="41" t="s">
        <v>4463</v>
      </c>
      <c r="C2839" s="41">
        <v>0</v>
      </c>
      <c r="D2839" s="41">
        <v>0</v>
      </c>
      <c r="E2839" s="41">
        <v>0</v>
      </c>
      <c r="F2839" s="41">
        <v>0</v>
      </c>
      <c r="G2839" s="48">
        <v>54504</v>
      </c>
    </row>
    <row r="2840" spans="1:7" x14ac:dyDescent="0.25">
      <c r="A2840" s="48">
        <v>545042000</v>
      </c>
      <c r="B2840" s="41" t="s">
        <v>4464</v>
      </c>
      <c r="C2840" s="41">
        <v>0</v>
      </c>
      <c r="D2840" s="41">
        <v>0</v>
      </c>
      <c r="E2840" s="41">
        <v>0</v>
      </c>
      <c r="F2840" s="41">
        <v>0</v>
      </c>
      <c r="G2840" s="48">
        <v>54504</v>
      </c>
    </row>
    <row r="2841" spans="1:7" x14ac:dyDescent="0.25">
      <c r="A2841" s="48">
        <v>545042900</v>
      </c>
      <c r="B2841" s="41" t="s">
        <v>4465</v>
      </c>
      <c r="C2841" s="41">
        <v>0</v>
      </c>
      <c r="D2841" s="41">
        <v>0</v>
      </c>
      <c r="E2841" s="41">
        <v>0</v>
      </c>
      <c r="F2841" s="41">
        <v>0</v>
      </c>
      <c r="G2841" s="48">
        <v>54504</v>
      </c>
    </row>
    <row r="2842" spans="1:7" x14ac:dyDescent="0.25">
      <c r="A2842" s="48">
        <v>545049801</v>
      </c>
      <c r="B2842" s="41" t="s">
        <v>4466</v>
      </c>
      <c r="C2842" s="41">
        <v>0</v>
      </c>
      <c r="D2842" s="41">
        <v>0</v>
      </c>
      <c r="E2842" s="41">
        <v>0</v>
      </c>
      <c r="F2842" s="41">
        <v>0</v>
      </c>
      <c r="G2842" s="48">
        <v>54504</v>
      </c>
    </row>
    <row r="2843" spans="1:7" x14ac:dyDescent="0.25">
      <c r="A2843" s="48">
        <v>545052000</v>
      </c>
      <c r="B2843" s="41" t="s">
        <v>4467</v>
      </c>
      <c r="C2843" s="41">
        <v>0</v>
      </c>
      <c r="D2843" s="41">
        <v>0</v>
      </c>
      <c r="E2843" s="41">
        <v>0</v>
      </c>
      <c r="F2843" s="41">
        <v>0</v>
      </c>
      <c r="G2843" s="48">
        <v>54505</v>
      </c>
    </row>
    <row r="2844" spans="1:7" x14ac:dyDescent="0.25">
      <c r="A2844" s="48">
        <v>545059801</v>
      </c>
      <c r="B2844" s="41" t="s">
        <v>4468</v>
      </c>
      <c r="C2844" s="41">
        <v>0</v>
      </c>
      <c r="D2844" s="41">
        <v>0</v>
      </c>
      <c r="E2844" s="41">
        <v>0</v>
      </c>
      <c r="F2844" s="41">
        <v>0</v>
      </c>
      <c r="G2844" s="48">
        <v>54505</v>
      </c>
    </row>
    <row r="2845" spans="1:7" x14ac:dyDescent="0.25">
      <c r="A2845" s="48">
        <v>545061040</v>
      </c>
      <c r="B2845" s="41" t="s">
        <v>4469</v>
      </c>
      <c r="C2845" s="41">
        <v>0</v>
      </c>
      <c r="D2845" s="41">
        <v>0</v>
      </c>
      <c r="E2845" s="41">
        <v>0</v>
      </c>
      <c r="F2845" s="41">
        <v>0</v>
      </c>
      <c r="G2845" s="48">
        <v>54506</v>
      </c>
    </row>
    <row r="2846" spans="1:7" x14ac:dyDescent="0.25">
      <c r="A2846" s="48">
        <v>545062429</v>
      </c>
      <c r="B2846" s="41" t="s">
        <v>4470</v>
      </c>
      <c r="C2846" s="41">
        <v>0</v>
      </c>
      <c r="D2846" s="41">
        <v>0</v>
      </c>
      <c r="E2846" s="41">
        <v>0</v>
      </c>
      <c r="F2846" s="41">
        <v>0</v>
      </c>
      <c r="G2846" s="48">
        <v>54506</v>
      </c>
    </row>
    <row r="2847" spans="1:7" x14ac:dyDescent="0.25">
      <c r="A2847" s="48">
        <v>545069801</v>
      </c>
      <c r="B2847" s="41" t="s">
        <v>4471</v>
      </c>
      <c r="C2847" s="41">
        <v>0</v>
      </c>
      <c r="D2847" s="41">
        <v>0</v>
      </c>
      <c r="E2847" s="41">
        <v>0</v>
      </c>
      <c r="F2847" s="41">
        <v>0</v>
      </c>
      <c r="G2847" s="48">
        <v>54506</v>
      </c>
    </row>
    <row r="2848" spans="1:7" x14ac:dyDescent="0.25">
      <c r="A2848" s="48">
        <v>545071040</v>
      </c>
      <c r="B2848" s="41" t="s">
        <v>4472</v>
      </c>
      <c r="C2848" s="41">
        <v>0</v>
      </c>
      <c r="D2848" s="41">
        <v>0</v>
      </c>
      <c r="E2848" s="41">
        <v>0</v>
      </c>
      <c r="F2848" s="41">
        <v>0</v>
      </c>
      <c r="G2848" s="48">
        <v>54507</v>
      </c>
    </row>
    <row r="2849" spans="1:7" x14ac:dyDescent="0.25">
      <c r="A2849" s="48">
        <v>545081040</v>
      </c>
      <c r="B2849" s="41" t="s">
        <v>4473</v>
      </c>
      <c r="C2849" s="41">
        <v>0</v>
      </c>
      <c r="D2849" s="41">
        <v>0</v>
      </c>
      <c r="E2849" s="41">
        <v>0</v>
      </c>
      <c r="F2849" s="41">
        <v>0</v>
      </c>
      <c r="G2849" s="48">
        <v>54508</v>
      </c>
    </row>
    <row r="2850" spans="1:7" x14ac:dyDescent="0.25">
      <c r="A2850" s="48">
        <v>545089801</v>
      </c>
      <c r="B2850" s="41" t="s">
        <v>4474</v>
      </c>
      <c r="C2850" s="41">
        <v>0</v>
      </c>
      <c r="D2850" s="41">
        <v>0</v>
      </c>
      <c r="E2850" s="41">
        <v>0</v>
      </c>
      <c r="F2850" s="41">
        <v>0</v>
      </c>
      <c r="G2850" s="48">
        <v>54508</v>
      </c>
    </row>
    <row r="2851" spans="1:7" x14ac:dyDescent="0.25">
      <c r="A2851" s="48">
        <v>545091040</v>
      </c>
      <c r="B2851" s="41" t="s">
        <v>4475</v>
      </c>
      <c r="C2851" s="41">
        <v>0</v>
      </c>
      <c r="D2851" s="41">
        <v>0</v>
      </c>
      <c r="E2851" s="41">
        <v>0</v>
      </c>
      <c r="F2851" s="41">
        <v>0</v>
      </c>
      <c r="G2851" s="48">
        <v>54509</v>
      </c>
    </row>
    <row r="2852" spans="1:7" x14ac:dyDescent="0.25">
      <c r="A2852" s="48">
        <v>545099801</v>
      </c>
      <c r="B2852" s="41" t="s">
        <v>4476</v>
      </c>
      <c r="C2852" s="41">
        <v>0</v>
      </c>
      <c r="D2852" s="41">
        <v>0</v>
      </c>
      <c r="E2852" s="41">
        <v>0</v>
      </c>
      <c r="F2852" s="41">
        <v>0</v>
      </c>
      <c r="G2852" s="48">
        <v>54509</v>
      </c>
    </row>
    <row r="2853" spans="1:7" x14ac:dyDescent="0.25">
      <c r="A2853" s="48">
        <v>545102000</v>
      </c>
      <c r="B2853" s="41" t="s">
        <v>4477</v>
      </c>
      <c r="C2853" s="41">
        <v>0</v>
      </c>
      <c r="D2853" s="41">
        <v>0</v>
      </c>
      <c r="E2853" s="41">
        <v>0</v>
      </c>
      <c r="F2853" s="41">
        <v>0</v>
      </c>
      <c r="G2853" s="48">
        <v>54510</v>
      </c>
    </row>
    <row r="2854" spans="1:7" x14ac:dyDescent="0.25">
      <c r="A2854" s="48">
        <v>545109801</v>
      </c>
      <c r="B2854" s="41" t="s">
        <v>4478</v>
      </c>
      <c r="C2854" s="41">
        <v>0</v>
      </c>
      <c r="D2854" s="41">
        <v>0</v>
      </c>
      <c r="E2854" s="41">
        <v>0</v>
      </c>
      <c r="F2854" s="41">
        <v>0</v>
      </c>
      <c r="G2854" s="48">
        <v>54510</v>
      </c>
    </row>
    <row r="2855" spans="1:7" x14ac:dyDescent="0.25">
      <c r="A2855" s="48">
        <v>545112010</v>
      </c>
      <c r="B2855" s="41" t="s">
        <v>4479</v>
      </c>
      <c r="C2855" s="41">
        <v>0</v>
      </c>
      <c r="D2855" s="41">
        <v>0</v>
      </c>
      <c r="E2855" s="41">
        <v>0</v>
      </c>
      <c r="F2855" s="41">
        <v>0</v>
      </c>
      <c r="G2855" s="48">
        <v>54511</v>
      </c>
    </row>
    <row r="2856" spans="1:7" x14ac:dyDescent="0.25">
      <c r="A2856" s="48">
        <v>545112011</v>
      </c>
      <c r="B2856" s="41" t="s">
        <v>4480</v>
      </c>
      <c r="C2856" s="41">
        <v>0</v>
      </c>
      <c r="D2856" s="41">
        <v>0</v>
      </c>
      <c r="E2856" s="41">
        <v>0</v>
      </c>
      <c r="F2856" s="41">
        <v>0</v>
      </c>
      <c r="G2856" s="48">
        <v>54511</v>
      </c>
    </row>
    <row r="2857" spans="1:7" x14ac:dyDescent="0.25">
      <c r="A2857" s="48">
        <v>545119801</v>
      </c>
      <c r="B2857" s="41" t="s">
        <v>4481</v>
      </c>
      <c r="C2857" s="41">
        <v>0</v>
      </c>
      <c r="D2857" s="41">
        <v>0</v>
      </c>
      <c r="E2857" s="41">
        <v>0</v>
      </c>
      <c r="F2857" s="41">
        <v>0</v>
      </c>
      <c r="G2857" s="48">
        <v>54511</v>
      </c>
    </row>
    <row r="2858" spans="1:7" x14ac:dyDescent="0.25">
      <c r="A2858" s="48">
        <v>545122010</v>
      </c>
      <c r="B2858" s="41" t="s">
        <v>4482</v>
      </c>
      <c r="C2858" s="41">
        <v>0</v>
      </c>
      <c r="D2858" s="41">
        <v>0</v>
      </c>
      <c r="E2858" s="41">
        <v>0</v>
      </c>
      <c r="F2858" s="41">
        <v>0</v>
      </c>
      <c r="G2858" s="48">
        <v>54512</v>
      </c>
    </row>
    <row r="2859" spans="1:7" x14ac:dyDescent="0.25">
      <c r="A2859" s="48">
        <v>545129801</v>
      </c>
      <c r="B2859" s="41" t="s">
        <v>4483</v>
      </c>
      <c r="C2859" s="41">
        <v>0</v>
      </c>
      <c r="D2859" s="41">
        <v>0</v>
      </c>
      <c r="E2859" s="41">
        <v>0</v>
      </c>
      <c r="F2859" s="41">
        <v>0</v>
      </c>
      <c r="G2859" s="48">
        <v>54512</v>
      </c>
    </row>
    <row r="2860" spans="1:7" x14ac:dyDescent="0.25">
      <c r="A2860" s="48">
        <v>545132014</v>
      </c>
      <c r="B2860" s="41" t="s">
        <v>4484</v>
      </c>
      <c r="C2860" s="41">
        <v>0</v>
      </c>
      <c r="D2860" s="41">
        <v>0</v>
      </c>
      <c r="E2860" s="41">
        <v>0</v>
      </c>
      <c r="F2860" s="41">
        <v>0</v>
      </c>
      <c r="G2860" s="48">
        <v>54513</v>
      </c>
    </row>
    <row r="2861" spans="1:7" x14ac:dyDescent="0.25">
      <c r="A2861" s="48">
        <v>545141040</v>
      </c>
      <c r="B2861" s="41" t="s">
        <v>4485</v>
      </c>
      <c r="C2861" s="41">
        <v>0</v>
      </c>
      <c r="D2861" s="41">
        <v>0</v>
      </c>
      <c r="E2861" s="41">
        <v>0</v>
      </c>
      <c r="F2861" s="41">
        <v>0</v>
      </c>
      <c r="G2861" s="48">
        <v>54514</v>
      </c>
    </row>
    <row r="2862" spans="1:7" x14ac:dyDescent="0.25">
      <c r="A2862" s="48">
        <v>545149801</v>
      </c>
      <c r="B2862" s="41" t="s">
        <v>4486</v>
      </c>
      <c r="C2862" s="41">
        <v>0</v>
      </c>
      <c r="D2862" s="41">
        <v>0</v>
      </c>
      <c r="E2862" s="41">
        <v>0</v>
      </c>
      <c r="F2862" s="41">
        <v>0</v>
      </c>
      <c r="G2862" s="48">
        <v>54514</v>
      </c>
    </row>
    <row r="2863" spans="1:7" x14ac:dyDescent="0.25">
      <c r="A2863" s="48">
        <v>545151040</v>
      </c>
      <c r="B2863" s="41" t="s">
        <v>4487</v>
      </c>
      <c r="C2863" s="41">
        <v>0</v>
      </c>
      <c r="D2863" s="41">
        <v>0</v>
      </c>
      <c r="E2863" s="41">
        <v>0</v>
      </c>
      <c r="F2863" s="41">
        <v>0</v>
      </c>
      <c r="G2863" s="48">
        <v>54515</v>
      </c>
    </row>
    <row r="2864" spans="1:7" x14ac:dyDescent="0.25">
      <c r="A2864" s="48">
        <v>545159801</v>
      </c>
      <c r="B2864" s="41" t="s">
        <v>4488</v>
      </c>
      <c r="C2864" s="41">
        <v>0</v>
      </c>
      <c r="D2864" s="41">
        <v>0</v>
      </c>
      <c r="E2864" s="41">
        <v>0</v>
      </c>
      <c r="F2864" s="41">
        <v>0</v>
      </c>
      <c r="G2864" s="48">
        <v>54515</v>
      </c>
    </row>
    <row r="2865" spans="1:7" x14ac:dyDescent="0.25">
      <c r="A2865" s="48">
        <v>545161040</v>
      </c>
      <c r="B2865" s="41" t="s">
        <v>4489</v>
      </c>
      <c r="C2865" s="41">
        <v>0</v>
      </c>
      <c r="D2865" s="41">
        <v>0</v>
      </c>
      <c r="E2865" s="41">
        <v>0</v>
      </c>
      <c r="F2865" s="41">
        <v>0</v>
      </c>
      <c r="G2865" s="48">
        <v>54516</v>
      </c>
    </row>
    <row r="2866" spans="1:7" x14ac:dyDescent="0.25">
      <c r="A2866" s="48">
        <v>545169801</v>
      </c>
      <c r="B2866" s="41" t="s">
        <v>4490</v>
      </c>
      <c r="C2866" s="41">
        <v>0</v>
      </c>
      <c r="D2866" s="41">
        <v>0</v>
      </c>
      <c r="E2866" s="41">
        <v>0</v>
      </c>
      <c r="F2866" s="41">
        <v>0</v>
      </c>
      <c r="G2866" s="48">
        <v>54516</v>
      </c>
    </row>
    <row r="2867" spans="1:7" x14ac:dyDescent="0.25">
      <c r="A2867" s="48">
        <v>545171040</v>
      </c>
      <c r="B2867" s="41" t="s">
        <v>4491</v>
      </c>
      <c r="C2867" s="41">
        <v>0</v>
      </c>
      <c r="D2867" s="41">
        <v>0</v>
      </c>
      <c r="E2867" s="41">
        <v>0</v>
      </c>
      <c r="F2867" s="41">
        <v>0</v>
      </c>
      <c r="G2867" s="48">
        <v>54517</v>
      </c>
    </row>
    <row r="2868" spans="1:7" x14ac:dyDescent="0.25">
      <c r="A2868" s="48">
        <v>545179801</v>
      </c>
      <c r="B2868" s="41" t="s">
        <v>4492</v>
      </c>
      <c r="C2868" s="41">
        <v>0</v>
      </c>
      <c r="D2868" s="41">
        <v>0</v>
      </c>
      <c r="E2868" s="41">
        <v>0</v>
      </c>
      <c r="F2868" s="41">
        <v>0</v>
      </c>
      <c r="G2868" s="48">
        <v>54517</v>
      </c>
    </row>
    <row r="2869" spans="1:7" x14ac:dyDescent="0.25">
      <c r="A2869" s="48">
        <v>545181040</v>
      </c>
      <c r="B2869" s="41" t="s">
        <v>4493</v>
      </c>
      <c r="C2869" s="41">
        <v>0</v>
      </c>
      <c r="D2869" s="41">
        <v>0</v>
      </c>
      <c r="E2869" s="41">
        <v>0</v>
      </c>
      <c r="F2869" s="41">
        <v>0</v>
      </c>
      <c r="G2869" s="48">
        <v>54518</v>
      </c>
    </row>
    <row r="2870" spans="1:7" x14ac:dyDescent="0.25">
      <c r="A2870" s="48">
        <v>545189801</v>
      </c>
      <c r="B2870" s="41" t="s">
        <v>4494</v>
      </c>
      <c r="C2870" s="41">
        <v>0</v>
      </c>
      <c r="D2870" s="41">
        <v>0</v>
      </c>
      <c r="E2870" s="41">
        <v>0</v>
      </c>
      <c r="F2870" s="41">
        <v>0</v>
      </c>
      <c r="G2870" s="48">
        <v>54518</v>
      </c>
    </row>
    <row r="2871" spans="1:7" x14ac:dyDescent="0.25">
      <c r="A2871" s="48">
        <v>545192010</v>
      </c>
      <c r="B2871" s="41" t="s">
        <v>4495</v>
      </c>
      <c r="C2871" s="41">
        <v>0</v>
      </c>
      <c r="D2871" s="41">
        <v>0</v>
      </c>
      <c r="E2871" s="41">
        <v>0</v>
      </c>
      <c r="F2871" s="41">
        <v>0</v>
      </c>
      <c r="G2871" s="48">
        <v>54519</v>
      </c>
    </row>
    <row r="2872" spans="1:7" x14ac:dyDescent="0.25">
      <c r="A2872" s="48">
        <v>545199801</v>
      </c>
      <c r="B2872" s="41" t="s">
        <v>4496</v>
      </c>
      <c r="C2872" s="41">
        <v>0</v>
      </c>
      <c r="D2872" s="41">
        <v>0</v>
      </c>
      <c r="E2872" s="41">
        <v>0</v>
      </c>
      <c r="F2872" s="41">
        <v>0</v>
      </c>
      <c r="G2872" s="48">
        <v>54519</v>
      </c>
    </row>
    <row r="2873" spans="1:7" x14ac:dyDescent="0.25">
      <c r="A2873" s="48">
        <v>545202011</v>
      </c>
      <c r="B2873" s="41" t="s">
        <v>4497</v>
      </c>
      <c r="C2873" s="41">
        <v>0</v>
      </c>
      <c r="D2873" s="41">
        <v>0</v>
      </c>
      <c r="E2873" s="41">
        <v>0</v>
      </c>
      <c r="F2873" s="41">
        <v>0</v>
      </c>
      <c r="G2873" s="48">
        <v>54520</v>
      </c>
    </row>
    <row r="2874" spans="1:7" x14ac:dyDescent="0.25">
      <c r="A2874" s="48">
        <v>545209801</v>
      </c>
      <c r="B2874" s="41" t="s">
        <v>4498</v>
      </c>
      <c r="C2874" s="41">
        <v>0</v>
      </c>
      <c r="D2874" s="41">
        <v>0</v>
      </c>
      <c r="E2874" s="41">
        <v>0</v>
      </c>
      <c r="F2874" s="41">
        <v>0</v>
      </c>
      <c r="G2874" s="48">
        <v>54520</v>
      </c>
    </row>
    <row r="2875" spans="1:7" x14ac:dyDescent="0.25">
      <c r="A2875" s="48">
        <v>545212000</v>
      </c>
      <c r="B2875" s="41" t="s">
        <v>4499</v>
      </c>
      <c r="C2875" s="41">
        <v>0</v>
      </c>
      <c r="D2875" s="41">
        <v>0</v>
      </c>
      <c r="E2875" s="41">
        <v>0</v>
      </c>
      <c r="F2875" s="41">
        <v>0</v>
      </c>
      <c r="G2875" s="48">
        <v>54521</v>
      </c>
    </row>
    <row r="2876" spans="1:7" x14ac:dyDescent="0.25">
      <c r="A2876" s="48">
        <v>545219801</v>
      </c>
      <c r="B2876" s="41" t="s">
        <v>4500</v>
      </c>
      <c r="C2876" s="41">
        <v>0</v>
      </c>
      <c r="D2876" s="41">
        <v>0</v>
      </c>
      <c r="E2876" s="41">
        <v>0</v>
      </c>
      <c r="F2876" s="41">
        <v>0</v>
      </c>
      <c r="G2876" s="48">
        <v>54521</v>
      </c>
    </row>
    <row r="2877" spans="1:7" x14ac:dyDescent="0.25">
      <c r="A2877" s="48">
        <v>545222000</v>
      </c>
      <c r="B2877" s="41" t="s">
        <v>4501</v>
      </c>
      <c r="C2877" s="41">
        <v>0</v>
      </c>
      <c r="D2877" s="41">
        <v>0</v>
      </c>
      <c r="E2877" s="41">
        <v>0</v>
      </c>
      <c r="F2877" s="41">
        <v>0</v>
      </c>
      <c r="G2877" s="48">
        <v>54522</v>
      </c>
    </row>
    <row r="2878" spans="1:7" x14ac:dyDescent="0.25">
      <c r="A2878" s="48">
        <v>545222010</v>
      </c>
      <c r="B2878" s="41" t="s">
        <v>4502</v>
      </c>
      <c r="C2878" s="41">
        <v>0</v>
      </c>
      <c r="D2878" s="41">
        <v>0</v>
      </c>
      <c r="E2878" s="41">
        <v>0</v>
      </c>
      <c r="F2878" s="41">
        <v>0</v>
      </c>
      <c r="G2878" s="48">
        <v>54522</v>
      </c>
    </row>
    <row r="2879" spans="1:7" x14ac:dyDescent="0.25">
      <c r="A2879" s="48">
        <v>545229801</v>
      </c>
      <c r="B2879" s="41" t="s">
        <v>4503</v>
      </c>
      <c r="C2879" s="41">
        <v>0</v>
      </c>
      <c r="D2879" s="41">
        <v>0</v>
      </c>
      <c r="E2879" s="41">
        <v>0</v>
      </c>
      <c r="F2879" s="41">
        <v>0</v>
      </c>
      <c r="G2879" s="48">
        <v>54522</v>
      </c>
    </row>
    <row r="2880" spans="1:7" x14ac:dyDescent="0.25">
      <c r="A2880" s="48">
        <v>545232000</v>
      </c>
      <c r="B2880" s="41" t="s">
        <v>4504</v>
      </c>
      <c r="C2880" s="41">
        <v>0</v>
      </c>
      <c r="D2880" s="41">
        <v>0</v>
      </c>
      <c r="E2880" s="41">
        <v>0</v>
      </c>
      <c r="F2880" s="41">
        <v>0</v>
      </c>
      <c r="G2880" s="48">
        <v>54523</v>
      </c>
    </row>
    <row r="2881" spans="1:7" x14ac:dyDescent="0.25">
      <c r="A2881" s="48">
        <v>545239801</v>
      </c>
      <c r="B2881" s="41" t="s">
        <v>4505</v>
      </c>
      <c r="C2881" s="41">
        <v>0</v>
      </c>
      <c r="D2881" s="41">
        <v>0</v>
      </c>
      <c r="E2881" s="41">
        <v>0</v>
      </c>
      <c r="F2881" s="41">
        <v>0</v>
      </c>
      <c r="G2881" s="48">
        <v>54523</v>
      </c>
    </row>
    <row r="2882" spans="1:7" x14ac:dyDescent="0.25">
      <c r="A2882" s="48">
        <v>545242000</v>
      </c>
      <c r="B2882" s="41" t="s">
        <v>4506</v>
      </c>
      <c r="C2882" s="41">
        <v>0</v>
      </c>
      <c r="D2882" s="41">
        <v>0</v>
      </c>
      <c r="E2882" s="41">
        <v>0</v>
      </c>
      <c r="F2882" s="41">
        <v>0</v>
      </c>
      <c r="G2882" s="48">
        <v>54524</v>
      </c>
    </row>
    <row r="2883" spans="1:7" x14ac:dyDescent="0.25">
      <c r="A2883" s="48">
        <v>545242429</v>
      </c>
      <c r="B2883" s="41" t="s">
        <v>4507</v>
      </c>
      <c r="C2883" s="41">
        <v>0</v>
      </c>
      <c r="D2883" s="41">
        <v>0</v>
      </c>
      <c r="E2883" s="41">
        <v>0</v>
      </c>
      <c r="F2883" s="41">
        <v>0</v>
      </c>
      <c r="G2883" s="48">
        <v>54524</v>
      </c>
    </row>
    <row r="2884" spans="1:7" x14ac:dyDescent="0.25">
      <c r="A2884" s="48">
        <v>545249801</v>
      </c>
      <c r="B2884" s="41" t="s">
        <v>4508</v>
      </c>
      <c r="C2884" s="41">
        <v>0</v>
      </c>
      <c r="D2884" s="41">
        <v>0</v>
      </c>
      <c r="E2884" s="41">
        <v>0</v>
      </c>
      <c r="F2884" s="41">
        <v>0</v>
      </c>
      <c r="G2884" s="48">
        <v>54524</v>
      </c>
    </row>
    <row r="2885" spans="1:7" x14ac:dyDescent="0.25">
      <c r="A2885" s="48">
        <v>545252014</v>
      </c>
      <c r="B2885" s="41" t="s">
        <v>4509</v>
      </c>
      <c r="C2885" s="41">
        <v>0</v>
      </c>
      <c r="D2885" s="41">
        <v>0</v>
      </c>
      <c r="E2885" s="41">
        <v>0</v>
      </c>
      <c r="F2885" s="41">
        <v>0</v>
      </c>
      <c r="G2885" s="48">
        <v>54525</v>
      </c>
    </row>
    <row r="2886" spans="1:7" x14ac:dyDescent="0.25">
      <c r="A2886" s="48">
        <v>545259801</v>
      </c>
      <c r="B2886" s="41" t="s">
        <v>4510</v>
      </c>
      <c r="C2886" s="41">
        <v>0</v>
      </c>
      <c r="D2886" s="41">
        <v>0</v>
      </c>
      <c r="E2886" s="41">
        <v>0</v>
      </c>
      <c r="F2886" s="41">
        <v>0</v>
      </c>
      <c r="G2886" s="48">
        <v>54525</v>
      </c>
    </row>
    <row r="2887" spans="1:7" x14ac:dyDescent="0.25">
      <c r="A2887" s="48">
        <v>545262000</v>
      </c>
      <c r="B2887" s="41" t="s">
        <v>4511</v>
      </c>
      <c r="C2887" s="41">
        <v>0</v>
      </c>
      <c r="D2887" s="41">
        <v>0</v>
      </c>
      <c r="E2887" s="41">
        <v>0</v>
      </c>
      <c r="F2887" s="41">
        <v>0</v>
      </c>
      <c r="G2887" s="48">
        <v>54526</v>
      </c>
    </row>
    <row r="2888" spans="1:7" x14ac:dyDescent="0.25">
      <c r="A2888" s="48">
        <v>545262014</v>
      </c>
      <c r="B2888" s="41" t="s">
        <v>4512</v>
      </c>
      <c r="C2888" s="41">
        <v>0</v>
      </c>
      <c r="D2888" s="41">
        <v>0</v>
      </c>
      <c r="E2888" s="41">
        <v>0</v>
      </c>
      <c r="F2888" s="41">
        <v>0</v>
      </c>
      <c r="G2888" s="48">
        <v>54526</v>
      </c>
    </row>
    <row r="2889" spans="1:7" x14ac:dyDescent="0.25">
      <c r="A2889" s="48">
        <v>545269801</v>
      </c>
      <c r="B2889" s="41" t="s">
        <v>4513</v>
      </c>
      <c r="C2889" s="41">
        <v>0</v>
      </c>
      <c r="D2889" s="41">
        <v>0</v>
      </c>
      <c r="E2889" s="41">
        <v>0</v>
      </c>
      <c r="F2889" s="41">
        <v>0</v>
      </c>
      <c r="G2889" s="48">
        <v>54526</v>
      </c>
    </row>
    <row r="2890" spans="1:7" x14ac:dyDescent="0.25">
      <c r="A2890" s="48">
        <v>545272011</v>
      </c>
      <c r="B2890" s="41" t="s">
        <v>4514</v>
      </c>
      <c r="C2890" s="41">
        <v>0</v>
      </c>
      <c r="D2890" s="41">
        <v>0</v>
      </c>
      <c r="E2890" s="41">
        <v>0</v>
      </c>
      <c r="F2890" s="41">
        <v>0</v>
      </c>
      <c r="G2890" s="48">
        <v>54527</v>
      </c>
    </row>
    <row r="2891" spans="1:7" x14ac:dyDescent="0.25">
      <c r="A2891" s="48">
        <v>545272112</v>
      </c>
      <c r="B2891" s="41" t="s">
        <v>4515</v>
      </c>
      <c r="C2891" s="41">
        <v>0</v>
      </c>
      <c r="D2891" s="41">
        <v>0</v>
      </c>
      <c r="E2891" s="41">
        <v>0</v>
      </c>
      <c r="F2891" s="41">
        <v>0</v>
      </c>
      <c r="G2891" s="48">
        <v>54527</v>
      </c>
    </row>
    <row r="2892" spans="1:7" x14ac:dyDescent="0.25">
      <c r="A2892" s="48">
        <v>545279801</v>
      </c>
      <c r="B2892" s="41" t="s">
        <v>4516</v>
      </c>
      <c r="C2892" s="41">
        <v>0</v>
      </c>
      <c r="D2892" s="41">
        <v>0</v>
      </c>
      <c r="E2892" s="41">
        <v>0</v>
      </c>
      <c r="F2892" s="41">
        <v>0</v>
      </c>
      <c r="G2892" s="48">
        <v>54527</v>
      </c>
    </row>
    <row r="2893" spans="1:7" x14ac:dyDescent="0.25">
      <c r="A2893" s="48">
        <v>545282000</v>
      </c>
      <c r="B2893" s="41" t="s">
        <v>4517</v>
      </c>
      <c r="C2893" s="41">
        <v>0</v>
      </c>
      <c r="D2893" s="41">
        <v>0</v>
      </c>
      <c r="E2893" s="41">
        <v>0</v>
      </c>
      <c r="F2893" s="41">
        <v>0</v>
      </c>
      <c r="G2893" s="48">
        <v>54528</v>
      </c>
    </row>
    <row r="2894" spans="1:7" x14ac:dyDescent="0.25">
      <c r="A2894" s="48">
        <v>545289801</v>
      </c>
      <c r="B2894" s="41" t="s">
        <v>4518</v>
      </c>
      <c r="C2894" s="41">
        <v>0</v>
      </c>
      <c r="D2894" s="41">
        <v>0</v>
      </c>
      <c r="E2894" s="41">
        <v>0</v>
      </c>
      <c r="F2894" s="41">
        <v>0</v>
      </c>
      <c r="G2894" s="48">
        <v>54528</v>
      </c>
    </row>
    <row r="2895" spans="1:7" x14ac:dyDescent="0.25">
      <c r="A2895" s="48">
        <v>545292900</v>
      </c>
      <c r="B2895" s="41" t="s">
        <v>4519</v>
      </c>
      <c r="C2895" s="41">
        <v>0</v>
      </c>
      <c r="D2895" s="41">
        <v>0</v>
      </c>
      <c r="E2895" s="41">
        <v>0</v>
      </c>
      <c r="F2895" s="41">
        <v>0</v>
      </c>
      <c r="G2895" s="48">
        <v>54529</v>
      </c>
    </row>
    <row r="2896" spans="1:7" x14ac:dyDescent="0.25">
      <c r="A2896" s="48">
        <v>545299801</v>
      </c>
      <c r="B2896" s="41" t="s">
        <v>4520</v>
      </c>
      <c r="C2896" s="41">
        <v>0</v>
      </c>
      <c r="D2896" s="41">
        <v>0</v>
      </c>
      <c r="E2896" s="41">
        <v>0</v>
      </c>
      <c r="F2896" s="41">
        <v>0</v>
      </c>
      <c r="G2896" s="48">
        <v>54529</v>
      </c>
    </row>
    <row r="2897" spans="1:7" x14ac:dyDescent="0.25">
      <c r="A2897" s="48">
        <v>545300100</v>
      </c>
      <c r="B2897" s="41" t="s">
        <v>4521</v>
      </c>
      <c r="C2897" s="41">
        <v>0</v>
      </c>
      <c r="D2897" s="41">
        <v>0</v>
      </c>
      <c r="E2897" s="41">
        <v>0</v>
      </c>
      <c r="F2897" s="41">
        <v>0</v>
      </c>
      <c r="G2897" s="48">
        <v>54530</v>
      </c>
    </row>
    <row r="2898" spans="1:7" x14ac:dyDescent="0.25">
      <c r="A2898" s="48">
        <v>545302000</v>
      </c>
      <c r="B2898" s="41" t="s">
        <v>4522</v>
      </c>
      <c r="C2898" s="41">
        <v>2900</v>
      </c>
      <c r="D2898" s="41">
        <v>0</v>
      </c>
      <c r="E2898" s="41">
        <v>0</v>
      </c>
      <c r="F2898" s="41">
        <v>2900</v>
      </c>
      <c r="G2898" s="48">
        <v>54530</v>
      </c>
    </row>
    <row r="2899" spans="1:7" x14ac:dyDescent="0.25">
      <c r="A2899" s="48">
        <v>545309801</v>
      </c>
      <c r="B2899" s="41" t="s">
        <v>4523</v>
      </c>
      <c r="C2899" s="41">
        <v>0</v>
      </c>
      <c r="D2899" s="41">
        <v>0</v>
      </c>
      <c r="E2899" s="41">
        <v>0</v>
      </c>
      <c r="F2899" s="41">
        <v>0</v>
      </c>
      <c r="G2899" s="48">
        <v>54530</v>
      </c>
    </row>
    <row r="2900" spans="1:7" x14ac:dyDescent="0.25">
      <c r="A2900" s="48">
        <v>545321040</v>
      </c>
      <c r="B2900" s="41" t="s">
        <v>4524</v>
      </c>
      <c r="C2900" s="41">
        <v>0</v>
      </c>
      <c r="D2900" s="41">
        <v>0</v>
      </c>
      <c r="E2900" s="41">
        <v>0</v>
      </c>
      <c r="F2900" s="41">
        <v>0</v>
      </c>
      <c r="G2900" s="48">
        <v>54532</v>
      </c>
    </row>
    <row r="2901" spans="1:7" x14ac:dyDescent="0.25">
      <c r="A2901" s="48">
        <v>545329801</v>
      </c>
      <c r="B2901" s="41" t="s">
        <v>4525</v>
      </c>
      <c r="C2901" s="41">
        <v>0</v>
      </c>
      <c r="D2901" s="41">
        <v>0</v>
      </c>
      <c r="E2901" s="41">
        <v>0</v>
      </c>
      <c r="F2901" s="41">
        <v>0</v>
      </c>
      <c r="G2901" s="48">
        <v>54532</v>
      </c>
    </row>
    <row r="2902" spans="1:7" x14ac:dyDescent="0.25">
      <c r="A2902" s="48">
        <v>545332000</v>
      </c>
      <c r="B2902" s="41" t="s">
        <v>4526</v>
      </c>
      <c r="C2902" s="41">
        <v>0</v>
      </c>
      <c r="D2902" s="41">
        <v>0</v>
      </c>
      <c r="E2902" s="41">
        <v>0</v>
      </c>
      <c r="F2902" s="41">
        <v>0</v>
      </c>
      <c r="G2902" s="48">
        <v>54533</v>
      </c>
    </row>
    <row r="2903" spans="1:7" x14ac:dyDescent="0.25">
      <c r="A2903" s="48">
        <v>545339801</v>
      </c>
      <c r="B2903" s="41" t="s">
        <v>4527</v>
      </c>
      <c r="C2903" s="41">
        <v>0</v>
      </c>
      <c r="D2903" s="41">
        <v>0</v>
      </c>
      <c r="E2903" s="41">
        <v>0</v>
      </c>
      <c r="F2903" s="41">
        <v>0</v>
      </c>
      <c r="G2903" s="48">
        <v>54533</v>
      </c>
    </row>
    <row r="2904" spans="1:7" x14ac:dyDescent="0.25">
      <c r="A2904" s="48">
        <v>545342014</v>
      </c>
      <c r="B2904" s="41" t="s">
        <v>4528</v>
      </c>
      <c r="C2904" s="41">
        <v>0</v>
      </c>
      <c r="D2904" s="41">
        <v>0</v>
      </c>
      <c r="E2904" s="41">
        <v>0</v>
      </c>
      <c r="F2904" s="41">
        <v>0</v>
      </c>
      <c r="G2904" s="48">
        <v>54534</v>
      </c>
    </row>
    <row r="2905" spans="1:7" x14ac:dyDescent="0.25">
      <c r="A2905" s="48">
        <v>545349801</v>
      </c>
      <c r="B2905" s="41" t="s">
        <v>4529</v>
      </c>
      <c r="C2905" s="41">
        <v>0</v>
      </c>
      <c r="D2905" s="41">
        <v>0</v>
      </c>
      <c r="E2905" s="41">
        <v>0</v>
      </c>
      <c r="F2905" s="41">
        <v>0</v>
      </c>
      <c r="G2905" s="48">
        <v>54534</v>
      </c>
    </row>
    <row r="2906" spans="1:7" x14ac:dyDescent="0.25">
      <c r="A2906" s="48">
        <v>545352900</v>
      </c>
      <c r="B2906" s="41" t="s">
        <v>4530</v>
      </c>
      <c r="C2906" s="41">
        <v>0</v>
      </c>
      <c r="D2906" s="41">
        <v>0</v>
      </c>
      <c r="E2906" s="41">
        <v>0</v>
      </c>
      <c r="F2906" s="41">
        <v>0</v>
      </c>
      <c r="G2906" s="48">
        <v>54535</v>
      </c>
    </row>
    <row r="2907" spans="1:7" x14ac:dyDescent="0.25">
      <c r="A2907" s="48">
        <v>545359801</v>
      </c>
      <c r="B2907" s="41" t="s">
        <v>4531</v>
      </c>
      <c r="C2907" s="41">
        <v>0</v>
      </c>
      <c r="D2907" s="41">
        <v>0</v>
      </c>
      <c r="E2907" s="41">
        <v>0</v>
      </c>
      <c r="F2907" s="41">
        <v>0</v>
      </c>
      <c r="G2907" s="48">
        <v>54535</v>
      </c>
    </row>
    <row r="2908" spans="1:7" x14ac:dyDescent="0.25">
      <c r="A2908" s="48">
        <v>545362900</v>
      </c>
      <c r="B2908" s="41" t="s">
        <v>4532</v>
      </c>
      <c r="C2908" s="41">
        <v>0</v>
      </c>
      <c r="D2908" s="41">
        <v>0</v>
      </c>
      <c r="E2908" s="41">
        <v>0</v>
      </c>
      <c r="F2908" s="41">
        <v>0</v>
      </c>
      <c r="G2908" s="48">
        <v>54536</v>
      </c>
    </row>
    <row r="2909" spans="1:7" x14ac:dyDescent="0.25">
      <c r="A2909" s="48">
        <v>545369801</v>
      </c>
      <c r="B2909" s="41" t="s">
        <v>4533</v>
      </c>
      <c r="C2909" s="41">
        <v>0</v>
      </c>
      <c r="D2909" s="41">
        <v>0</v>
      </c>
      <c r="E2909" s="41">
        <v>0</v>
      </c>
      <c r="F2909" s="41">
        <v>0</v>
      </c>
      <c r="G2909" s="48">
        <v>54536</v>
      </c>
    </row>
    <row r="2910" spans="1:7" x14ac:dyDescent="0.25">
      <c r="A2910" s="48">
        <v>545372000</v>
      </c>
      <c r="B2910" s="41" t="s">
        <v>4534</v>
      </c>
      <c r="C2910" s="41">
        <v>0</v>
      </c>
      <c r="D2910" s="41">
        <v>0</v>
      </c>
      <c r="E2910" s="41">
        <v>0</v>
      </c>
      <c r="F2910" s="41">
        <v>0</v>
      </c>
      <c r="G2910" s="48">
        <v>54537</v>
      </c>
    </row>
    <row r="2911" spans="1:7" x14ac:dyDescent="0.25">
      <c r="A2911" s="48">
        <v>545379801</v>
      </c>
      <c r="B2911" s="41" t="s">
        <v>4535</v>
      </c>
      <c r="C2911" s="41">
        <v>0</v>
      </c>
      <c r="D2911" s="41">
        <v>0</v>
      </c>
      <c r="E2911" s="41">
        <v>0</v>
      </c>
      <c r="F2911" s="41">
        <v>0</v>
      </c>
      <c r="G2911" s="48">
        <v>54537</v>
      </c>
    </row>
    <row r="2912" spans="1:7" x14ac:dyDescent="0.25">
      <c r="A2912" s="48">
        <v>545382014</v>
      </c>
      <c r="B2912" s="41" t="s">
        <v>4536</v>
      </c>
      <c r="C2912" s="41">
        <v>0</v>
      </c>
      <c r="D2912" s="41">
        <v>0</v>
      </c>
      <c r="E2912" s="41">
        <v>0</v>
      </c>
      <c r="F2912" s="41">
        <v>0</v>
      </c>
      <c r="G2912" s="48">
        <v>54538</v>
      </c>
    </row>
    <row r="2913" spans="1:7" x14ac:dyDescent="0.25">
      <c r="A2913" s="48">
        <v>545389801</v>
      </c>
      <c r="B2913" s="41" t="s">
        <v>4537</v>
      </c>
      <c r="C2913" s="41">
        <v>0</v>
      </c>
      <c r="D2913" s="41">
        <v>0</v>
      </c>
      <c r="E2913" s="41">
        <v>0</v>
      </c>
      <c r="F2913" s="41">
        <v>0</v>
      </c>
      <c r="G2913" s="48">
        <v>54538</v>
      </c>
    </row>
    <row r="2914" spans="1:7" x14ac:dyDescent="0.25">
      <c r="A2914" s="48">
        <v>545392900</v>
      </c>
      <c r="B2914" s="41" t="s">
        <v>4538</v>
      </c>
      <c r="C2914" s="41">
        <v>0</v>
      </c>
      <c r="D2914" s="41">
        <v>0</v>
      </c>
      <c r="E2914" s="41">
        <v>0</v>
      </c>
      <c r="F2914" s="41">
        <v>0</v>
      </c>
      <c r="G2914" s="48">
        <v>54539</v>
      </c>
    </row>
    <row r="2915" spans="1:7" x14ac:dyDescent="0.25">
      <c r="A2915" s="48">
        <v>545399801</v>
      </c>
      <c r="B2915" s="41" t="s">
        <v>4539</v>
      </c>
      <c r="C2915" s="41">
        <v>0</v>
      </c>
      <c r="D2915" s="41">
        <v>0</v>
      </c>
      <c r="E2915" s="41">
        <v>0</v>
      </c>
      <c r="F2915" s="41">
        <v>0</v>
      </c>
      <c r="G2915" s="48">
        <v>54539</v>
      </c>
    </row>
    <row r="2916" spans="1:7" x14ac:dyDescent="0.25">
      <c r="A2916" s="48">
        <v>545402900</v>
      </c>
      <c r="B2916" s="41" t="s">
        <v>4540</v>
      </c>
      <c r="C2916" s="41">
        <v>0</v>
      </c>
      <c r="D2916" s="41">
        <v>0</v>
      </c>
      <c r="E2916" s="41">
        <v>0</v>
      </c>
      <c r="F2916" s="41">
        <v>0</v>
      </c>
      <c r="G2916" s="48">
        <v>54540</v>
      </c>
    </row>
    <row r="2917" spans="1:7" x14ac:dyDescent="0.25">
      <c r="A2917" s="48">
        <v>545409801</v>
      </c>
      <c r="B2917" s="41" t="s">
        <v>4541</v>
      </c>
      <c r="C2917" s="41">
        <v>0</v>
      </c>
      <c r="D2917" s="41">
        <v>0</v>
      </c>
      <c r="E2917" s="41">
        <v>0</v>
      </c>
      <c r="F2917" s="41">
        <v>0</v>
      </c>
      <c r="G2917" s="48">
        <v>54540</v>
      </c>
    </row>
    <row r="2918" spans="1:7" x14ac:dyDescent="0.25">
      <c r="A2918" s="48">
        <v>545412900</v>
      </c>
      <c r="B2918" s="41" t="s">
        <v>4542</v>
      </c>
      <c r="C2918" s="41">
        <v>0</v>
      </c>
      <c r="D2918" s="41">
        <v>0</v>
      </c>
      <c r="E2918" s="41">
        <v>0</v>
      </c>
      <c r="F2918" s="41">
        <v>0</v>
      </c>
      <c r="G2918" s="48">
        <v>54541</v>
      </c>
    </row>
    <row r="2919" spans="1:7" x14ac:dyDescent="0.25">
      <c r="A2919" s="48">
        <v>545419801</v>
      </c>
      <c r="B2919" s="41" t="s">
        <v>4543</v>
      </c>
      <c r="C2919" s="41">
        <v>0</v>
      </c>
      <c r="D2919" s="41">
        <v>0</v>
      </c>
      <c r="E2919" s="41">
        <v>0</v>
      </c>
      <c r="F2919" s="41">
        <v>0</v>
      </c>
      <c r="G2919" s="48">
        <v>54541</v>
      </c>
    </row>
    <row r="2920" spans="1:7" x14ac:dyDescent="0.25">
      <c r="A2920" s="48">
        <v>545422900</v>
      </c>
      <c r="B2920" s="41" t="s">
        <v>4544</v>
      </c>
      <c r="C2920" s="41">
        <v>0</v>
      </c>
      <c r="D2920" s="41">
        <v>0</v>
      </c>
      <c r="E2920" s="41">
        <v>0</v>
      </c>
      <c r="F2920" s="41">
        <v>0</v>
      </c>
      <c r="G2920" s="48">
        <v>54542</v>
      </c>
    </row>
    <row r="2921" spans="1:7" x14ac:dyDescent="0.25">
      <c r="A2921" s="48">
        <v>545429801</v>
      </c>
      <c r="B2921" s="41" t="s">
        <v>4545</v>
      </c>
      <c r="C2921" s="41">
        <v>0</v>
      </c>
      <c r="D2921" s="41">
        <v>0</v>
      </c>
      <c r="E2921" s="41">
        <v>0</v>
      </c>
      <c r="F2921" s="41">
        <v>0</v>
      </c>
      <c r="G2921" s="48">
        <v>54542</v>
      </c>
    </row>
    <row r="2922" spans="1:7" x14ac:dyDescent="0.25">
      <c r="A2922" s="48">
        <v>545431040</v>
      </c>
      <c r="B2922" s="41" t="s">
        <v>4546</v>
      </c>
      <c r="C2922" s="41">
        <v>0</v>
      </c>
      <c r="D2922" s="41">
        <v>0</v>
      </c>
      <c r="E2922" s="41">
        <v>0</v>
      </c>
      <c r="F2922" s="41">
        <v>0</v>
      </c>
      <c r="G2922" s="48">
        <v>54543</v>
      </c>
    </row>
    <row r="2923" spans="1:7" x14ac:dyDescent="0.25">
      <c r="A2923" s="48">
        <v>545431135</v>
      </c>
      <c r="B2923" s="41" t="s">
        <v>4547</v>
      </c>
      <c r="C2923" s="41">
        <v>0</v>
      </c>
      <c r="D2923" s="41">
        <v>0</v>
      </c>
      <c r="E2923" s="41">
        <v>0</v>
      </c>
      <c r="F2923" s="41">
        <v>0</v>
      </c>
      <c r="G2923" s="48">
        <v>54543</v>
      </c>
    </row>
    <row r="2924" spans="1:7" x14ac:dyDescent="0.25">
      <c r="A2924" s="48">
        <v>545432000</v>
      </c>
      <c r="B2924" s="41" t="s">
        <v>4548</v>
      </c>
      <c r="C2924" s="41">
        <v>0</v>
      </c>
      <c r="D2924" s="41">
        <v>0</v>
      </c>
      <c r="E2924" s="41">
        <v>0</v>
      </c>
      <c r="F2924" s="41">
        <v>0</v>
      </c>
      <c r="G2924" s="48">
        <v>54543</v>
      </c>
    </row>
    <row r="2925" spans="1:7" x14ac:dyDescent="0.25">
      <c r="A2925" s="48">
        <v>545432423</v>
      </c>
      <c r="B2925" s="41" t="s">
        <v>4549</v>
      </c>
      <c r="C2925" s="41">
        <v>0</v>
      </c>
      <c r="D2925" s="41">
        <v>0</v>
      </c>
      <c r="E2925" s="41">
        <v>0</v>
      </c>
      <c r="F2925" s="41">
        <v>0</v>
      </c>
      <c r="G2925" s="48">
        <v>54543</v>
      </c>
    </row>
    <row r="2926" spans="1:7" x14ac:dyDescent="0.25">
      <c r="A2926" s="48">
        <v>545432900</v>
      </c>
      <c r="B2926" s="41" t="s">
        <v>4550</v>
      </c>
      <c r="C2926" s="41">
        <v>0</v>
      </c>
      <c r="D2926" s="41">
        <v>0</v>
      </c>
      <c r="E2926" s="41">
        <v>0</v>
      </c>
      <c r="F2926" s="41">
        <v>0</v>
      </c>
      <c r="G2926" s="48">
        <v>54543</v>
      </c>
    </row>
    <row r="2927" spans="1:7" x14ac:dyDescent="0.25">
      <c r="A2927" s="48">
        <v>545439801</v>
      </c>
      <c r="B2927" s="41" t="s">
        <v>4551</v>
      </c>
      <c r="C2927" s="41">
        <v>0</v>
      </c>
      <c r="D2927" s="41">
        <v>0</v>
      </c>
      <c r="E2927" s="41">
        <v>0</v>
      </c>
      <c r="F2927" s="41">
        <v>0</v>
      </c>
      <c r="G2927" s="48">
        <v>54543</v>
      </c>
    </row>
    <row r="2928" spans="1:7" x14ac:dyDescent="0.25">
      <c r="A2928" s="48">
        <v>545441040</v>
      </c>
      <c r="B2928" s="41" t="s">
        <v>4552</v>
      </c>
      <c r="C2928" s="41">
        <v>0</v>
      </c>
      <c r="D2928" s="41">
        <v>0</v>
      </c>
      <c r="E2928" s="41">
        <v>0</v>
      </c>
      <c r="F2928" s="41">
        <v>0</v>
      </c>
      <c r="G2928" s="48">
        <v>54544</v>
      </c>
    </row>
    <row r="2929" spans="1:7" x14ac:dyDescent="0.25">
      <c r="A2929" s="48">
        <v>545442000</v>
      </c>
      <c r="B2929" s="41" t="s">
        <v>4553</v>
      </c>
      <c r="C2929" s="41">
        <v>0</v>
      </c>
      <c r="D2929" s="41">
        <v>0</v>
      </c>
      <c r="E2929" s="41">
        <v>0</v>
      </c>
      <c r="F2929" s="41">
        <v>0</v>
      </c>
      <c r="G2929" s="48">
        <v>54544</v>
      </c>
    </row>
    <row r="2930" spans="1:7" x14ac:dyDescent="0.25">
      <c r="A2930" s="48">
        <v>545449801</v>
      </c>
      <c r="B2930" s="41" t="s">
        <v>4554</v>
      </c>
      <c r="C2930" s="41">
        <v>0</v>
      </c>
      <c r="D2930" s="41">
        <v>0</v>
      </c>
      <c r="E2930" s="41">
        <v>0</v>
      </c>
      <c r="F2930" s="41">
        <v>0</v>
      </c>
      <c r="G2930" s="48">
        <v>54544</v>
      </c>
    </row>
    <row r="2931" spans="1:7" x14ac:dyDescent="0.25">
      <c r="A2931" s="48">
        <v>545451040</v>
      </c>
      <c r="B2931" s="41" t="s">
        <v>4555</v>
      </c>
      <c r="C2931" s="41">
        <v>0</v>
      </c>
      <c r="D2931" s="41">
        <v>0</v>
      </c>
      <c r="E2931" s="41">
        <v>0</v>
      </c>
      <c r="F2931" s="41">
        <v>0</v>
      </c>
      <c r="G2931" s="48">
        <v>54545</v>
      </c>
    </row>
    <row r="2932" spans="1:7" x14ac:dyDescent="0.25">
      <c r="A2932" s="48">
        <v>545459801</v>
      </c>
      <c r="B2932" s="41" t="s">
        <v>4556</v>
      </c>
      <c r="C2932" s="41">
        <v>0</v>
      </c>
      <c r="D2932" s="41">
        <v>0</v>
      </c>
      <c r="E2932" s="41">
        <v>0</v>
      </c>
      <c r="F2932" s="41">
        <v>0</v>
      </c>
      <c r="G2932" s="48">
        <v>54545</v>
      </c>
    </row>
    <row r="2933" spans="1:7" x14ac:dyDescent="0.25">
      <c r="A2933" s="48">
        <v>545461040</v>
      </c>
      <c r="B2933" s="41" t="s">
        <v>4557</v>
      </c>
      <c r="C2933" s="41">
        <v>0</v>
      </c>
      <c r="D2933" s="41">
        <v>0</v>
      </c>
      <c r="E2933" s="41">
        <v>0</v>
      </c>
      <c r="F2933" s="41">
        <v>0</v>
      </c>
      <c r="G2933" s="48">
        <v>54546</v>
      </c>
    </row>
    <row r="2934" spans="1:7" x14ac:dyDescent="0.25">
      <c r="A2934" s="48">
        <v>545469801</v>
      </c>
      <c r="B2934" s="41" t="s">
        <v>4558</v>
      </c>
      <c r="C2934" s="41">
        <v>0</v>
      </c>
      <c r="D2934" s="41">
        <v>0</v>
      </c>
      <c r="E2934" s="41">
        <v>0</v>
      </c>
      <c r="F2934" s="41">
        <v>0</v>
      </c>
      <c r="G2934" s="48">
        <v>54546</v>
      </c>
    </row>
    <row r="2935" spans="1:7" x14ac:dyDescent="0.25">
      <c r="A2935" s="48">
        <v>545471040</v>
      </c>
      <c r="B2935" s="41" t="s">
        <v>4559</v>
      </c>
      <c r="C2935" s="41">
        <v>0</v>
      </c>
      <c r="D2935" s="41">
        <v>0</v>
      </c>
      <c r="E2935" s="41">
        <v>0</v>
      </c>
      <c r="F2935" s="41">
        <v>0</v>
      </c>
      <c r="G2935" s="48">
        <v>54547</v>
      </c>
    </row>
    <row r="2936" spans="1:7" x14ac:dyDescent="0.25">
      <c r="A2936" s="48">
        <v>545479801</v>
      </c>
      <c r="B2936" s="41" t="s">
        <v>4560</v>
      </c>
      <c r="C2936" s="41">
        <v>0</v>
      </c>
      <c r="D2936" s="41">
        <v>0</v>
      </c>
      <c r="E2936" s="41">
        <v>0</v>
      </c>
      <c r="F2936" s="41">
        <v>0</v>
      </c>
      <c r="G2936" s="48">
        <v>54547</v>
      </c>
    </row>
    <row r="2937" spans="1:7" x14ac:dyDescent="0.25">
      <c r="A2937" s="48">
        <v>545481040</v>
      </c>
      <c r="B2937" s="41" t="s">
        <v>4561</v>
      </c>
      <c r="C2937" s="41">
        <v>0</v>
      </c>
      <c r="D2937" s="41">
        <v>0</v>
      </c>
      <c r="E2937" s="41">
        <v>0</v>
      </c>
      <c r="F2937" s="41">
        <v>0</v>
      </c>
      <c r="G2937" s="48">
        <v>54548</v>
      </c>
    </row>
    <row r="2938" spans="1:7" x14ac:dyDescent="0.25">
      <c r="A2938" s="48">
        <v>545491040</v>
      </c>
      <c r="B2938" s="41" t="s">
        <v>4562</v>
      </c>
      <c r="C2938" s="41">
        <v>0</v>
      </c>
      <c r="D2938" s="41">
        <v>0</v>
      </c>
      <c r="E2938" s="41">
        <v>0</v>
      </c>
      <c r="F2938" s="41">
        <v>0</v>
      </c>
      <c r="G2938" s="48">
        <v>54549</v>
      </c>
    </row>
    <row r="2939" spans="1:7" x14ac:dyDescent="0.25">
      <c r="A2939" s="48">
        <v>545492423</v>
      </c>
      <c r="B2939" s="41" t="s">
        <v>4563</v>
      </c>
      <c r="C2939" s="41">
        <v>0</v>
      </c>
      <c r="D2939" s="41">
        <v>0</v>
      </c>
      <c r="E2939" s="41">
        <v>0</v>
      </c>
      <c r="F2939" s="41">
        <v>0</v>
      </c>
      <c r="G2939" s="48">
        <v>54549</v>
      </c>
    </row>
    <row r="2940" spans="1:7" x14ac:dyDescent="0.25">
      <c r="A2940" s="48">
        <v>545499801</v>
      </c>
      <c r="B2940" s="41" t="s">
        <v>4564</v>
      </c>
      <c r="C2940" s="41">
        <v>0</v>
      </c>
      <c r="D2940" s="41">
        <v>0</v>
      </c>
      <c r="E2940" s="41">
        <v>0</v>
      </c>
      <c r="F2940" s="41">
        <v>0</v>
      </c>
      <c r="G2940" s="48">
        <v>54549</v>
      </c>
    </row>
    <row r="2941" spans="1:7" x14ac:dyDescent="0.25">
      <c r="A2941" s="48">
        <v>545502000</v>
      </c>
      <c r="B2941" s="41" t="s">
        <v>4565</v>
      </c>
      <c r="C2941" s="41">
        <v>0</v>
      </c>
      <c r="D2941" s="41">
        <v>0</v>
      </c>
      <c r="E2941" s="41">
        <v>0</v>
      </c>
      <c r="F2941" s="41">
        <v>0</v>
      </c>
      <c r="G2941" s="48">
        <v>54550</v>
      </c>
    </row>
    <row r="2942" spans="1:7" x14ac:dyDescent="0.25">
      <c r="A2942" s="48">
        <v>545509801</v>
      </c>
      <c r="B2942" s="41" t="s">
        <v>4566</v>
      </c>
      <c r="C2942" s="41">
        <v>0</v>
      </c>
      <c r="D2942" s="41">
        <v>0</v>
      </c>
      <c r="E2942" s="41">
        <v>0</v>
      </c>
      <c r="F2942" s="41">
        <v>0</v>
      </c>
      <c r="G2942" s="48">
        <v>54550</v>
      </c>
    </row>
    <row r="2943" spans="1:7" x14ac:dyDescent="0.25">
      <c r="A2943" s="48">
        <v>545512900</v>
      </c>
      <c r="B2943" s="41" t="s">
        <v>4567</v>
      </c>
      <c r="C2943" s="41">
        <v>0</v>
      </c>
      <c r="D2943" s="41">
        <v>0</v>
      </c>
      <c r="E2943" s="41">
        <v>0</v>
      </c>
      <c r="F2943" s="41">
        <v>0</v>
      </c>
      <c r="G2943" s="48">
        <v>54551</v>
      </c>
    </row>
    <row r="2944" spans="1:7" x14ac:dyDescent="0.25">
      <c r="A2944" s="48">
        <v>545519801</v>
      </c>
      <c r="B2944" s="41" t="s">
        <v>4568</v>
      </c>
      <c r="C2944" s="41">
        <v>0</v>
      </c>
      <c r="D2944" s="41">
        <v>0</v>
      </c>
      <c r="E2944" s="41">
        <v>0</v>
      </c>
      <c r="F2944" s="41">
        <v>0</v>
      </c>
      <c r="G2944" s="48">
        <v>54551</v>
      </c>
    </row>
    <row r="2945" spans="1:7" x14ac:dyDescent="0.25">
      <c r="A2945" s="48">
        <v>545522010</v>
      </c>
      <c r="B2945" s="41" t="s">
        <v>4569</v>
      </c>
      <c r="C2945" s="41">
        <v>0</v>
      </c>
      <c r="D2945" s="41">
        <v>0</v>
      </c>
      <c r="E2945" s="41">
        <v>0</v>
      </c>
      <c r="F2945" s="41">
        <v>0</v>
      </c>
      <c r="G2945" s="48">
        <v>54552</v>
      </c>
    </row>
    <row r="2946" spans="1:7" x14ac:dyDescent="0.25">
      <c r="A2946" s="48">
        <v>545529801</v>
      </c>
      <c r="B2946" s="41" t="s">
        <v>4570</v>
      </c>
      <c r="C2946" s="41">
        <v>0</v>
      </c>
      <c r="D2946" s="41">
        <v>0</v>
      </c>
      <c r="E2946" s="41">
        <v>0</v>
      </c>
      <c r="F2946" s="41">
        <v>0</v>
      </c>
      <c r="G2946" s="48">
        <v>54552</v>
      </c>
    </row>
    <row r="2947" spans="1:7" x14ac:dyDescent="0.25">
      <c r="A2947" s="48">
        <v>545532000</v>
      </c>
      <c r="B2947" s="41" t="s">
        <v>4571</v>
      </c>
      <c r="C2947" s="41">
        <v>0</v>
      </c>
      <c r="D2947" s="41">
        <v>0</v>
      </c>
      <c r="E2947" s="41">
        <v>0</v>
      </c>
      <c r="F2947" s="41">
        <v>0</v>
      </c>
      <c r="G2947" s="48">
        <v>54553</v>
      </c>
    </row>
    <row r="2948" spans="1:7" x14ac:dyDescent="0.25">
      <c r="A2948" s="48">
        <v>545539801</v>
      </c>
      <c r="B2948" s="41" t="s">
        <v>4572</v>
      </c>
      <c r="C2948" s="41">
        <v>0</v>
      </c>
      <c r="D2948" s="41">
        <v>0</v>
      </c>
      <c r="E2948" s="41">
        <v>0</v>
      </c>
      <c r="F2948" s="41">
        <v>0</v>
      </c>
      <c r="G2948" s="48">
        <v>54553</v>
      </c>
    </row>
    <row r="2949" spans="1:7" x14ac:dyDescent="0.25">
      <c r="A2949" s="48">
        <v>545542000</v>
      </c>
      <c r="B2949" s="41" t="s">
        <v>4573</v>
      </c>
      <c r="C2949" s="41">
        <v>0</v>
      </c>
      <c r="D2949" s="41">
        <v>0</v>
      </c>
      <c r="E2949" s="41">
        <v>0</v>
      </c>
      <c r="F2949" s="41">
        <v>0</v>
      </c>
      <c r="G2949" s="48">
        <v>54554</v>
      </c>
    </row>
    <row r="2950" spans="1:7" x14ac:dyDescent="0.25">
      <c r="A2950" s="48">
        <v>545542900</v>
      </c>
      <c r="B2950" s="41" t="s">
        <v>4574</v>
      </c>
      <c r="C2950" s="41">
        <v>0</v>
      </c>
      <c r="D2950" s="41">
        <v>0</v>
      </c>
      <c r="E2950" s="41">
        <v>0</v>
      </c>
      <c r="F2950" s="41">
        <v>0</v>
      </c>
      <c r="G2950" s="48">
        <v>54554</v>
      </c>
    </row>
    <row r="2951" spans="1:7" x14ac:dyDescent="0.25">
      <c r="A2951" s="48">
        <v>545549801</v>
      </c>
      <c r="B2951" s="41" t="s">
        <v>4575</v>
      </c>
      <c r="C2951" s="41">
        <v>0</v>
      </c>
      <c r="D2951" s="41">
        <v>0</v>
      </c>
      <c r="E2951" s="41">
        <v>0</v>
      </c>
      <c r="F2951" s="41">
        <v>0</v>
      </c>
      <c r="G2951" s="48">
        <v>54554</v>
      </c>
    </row>
    <row r="2952" spans="1:7" x14ac:dyDescent="0.25">
      <c r="A2952" s="48">
        <v>545552900</v>
      </c>
      <c r="B2952" s="41" t="s">
        <v>4576</v>
      </c>
      <c r="C2952" s="41">
        <v>0</v>
      </c>
      <c r="D2952" s="41">
        <v>0</v>
      </c>
      <c r="E2952" s="41">
        <v>0</v>
      </c>
      <c r="F2952" s="41">
        <v>0</v>
      </c>
      <c r="G2952" s="48">
        <v>54555</v>
      </c>
    </row>
    <row r="2953" spans="1:7" x14ac:dyDescent="0.25">
      <c r="A2953" s="48">
        <v>545559801</v>
      </c>
      <c r="B2953" s="41" t="s">
        <v>4577</v>
      </c>
      <c r="C2953" s="41">
        <v>0</v>
      </c>
      <c r="D2953" s="41">
        <v>0</v>
      </c>
      <c r="E2953" s="41">
        <v>0</v>
      </c>
      <c r="F2953" s="41">
        <v>0</v>
      </c>
      <c r="G2953" s="48">
        <v>54555</v>
      </c>
    </row>
    <row r="2954" spans="1:7" x14ac:dyDescent="0.25">
      <c r="A2954" s="48">
        <v>545562900</v>
      </c>
      <c r="B2954" s="41" t="s">
        <v>4578</v>
      </c>
      <c r="C2954" s="41">
        <v>0</v>
      </c>
      <c r="D2954" s="41">
        <v>0</v>
      </c>
      <c r="E2954" s="41">
        <v>0</v>
      </c>
      <c r="F2954" s="41">
        <v>0</v>
      </c>
      <c r="G2954" s="48">
        <v>54556</v>
      </c>
    </row>
    <row r="2955" spans="1:7" x14ac:dyDescent="0.25">
      <c r="A2955" s="48">
        <v>545569801</v>
      </c>
      <c r="B2955" s="41" t="s">
        <v>4579</v>
      </c>
      <c r="C2955" s="41">
        <v>0</v>
      </c>
      <c r="D2955" s="41">
        <v>0</v>
      </c>
      <c r="E2955" s="41">
        <v>0</v>
      </c>
      <c r="F2955" s="41">
        <v>0</v>
      </c>
      <c r="G2955" s="48">
        <v>54556</v>
      </c>
    </row>
    <row r="2956" spans="1:7" x14ac:dyDescent="0.25">
      <c r="A2956" s="48">
        <v>545572900</v>
      </c>
      <c r="B2956" s="41" t="s">
        <v>4580</v>
      </c>
      <c r="C2956" s="41">
        <v>0</v>
      </c>
      <c r="D2956" s="41">
        <v>0</v>
      </c>
      <c r="E2956" s="41">
        <v>0</v>
      </c>
      <c r="F2956" s="41">
        <v>0</v>
      </c>
      <c r="G2956" s="48">
        <v>54557</v>
      </c>
    </row>
    <row r="2957" spans="1:7" x14ac:dyDescent="0.25">
      <c r="A2957" s="48">
        <v>545579801</v>
      </c>
      <c r="B2957" s="41" t="s">
        <v>4581</v>
      </c>
      <c r="C2957" s="41">
        <v>0</v>
      </c>
      <c r="D2957" s="41">
        <v>0</v>
      </c>
      <c r="E2957" s="41">
        <v>0</v>
      </c>
      <c r="F2957" s="41">
        <v>0</v>
      </c>
      <c r="G2957" s="48">
        <v>54557</v>
      </c>
    </row>
    <row r="2958" spans="1:7" x14ac:dyDescent="0.25">
      <c r="A2958" s="48">
        <v>545582010</v>
      </c>
      <c r="B2958" s="41" t="s">
        <v>4582</v>
      </c>
      <c r="C2958" s="41">
        <v>0</v>
      </c>
      <c r="D2958" s="41">
        <v>0</v>
      </c>
      <c r="E2958" s="41">
        <v>0</v>
      </c>
      <c r="F2958" s="41">
        <v>0</v>
      </c>
      <c r="G2958" s="48">
        <v>54558</v>
      </c>
    </row>
    <row r="2959" spans="1:7" x14ac:dyDescent="0.25">
      <c r="A2959" s="48">
        <v>545589801</v>
      </c>
      <c r="B2959" s="41" t="s">
        <v>4583</v>
      </c>
      <c r="C2959" s="41">
        <v>0</v>
      </c>
      <c r="D2959" s="41">
        <v>0</v>
      </c>
      <c r="E2959" s="41">
        <v>0</v>
      </c>
      <c r="F2959" s="41">
        <v>0</v>
      </c>
      <c r="G2959" s="48">
        <v>54558</v>
      </c>
    </row>
    <row r="2960" spans="1:7" x14ac:dyDescent="0.25">
      <c r="A2960" s="48">
        <v>545592900</v>
      </c>
      <c r="B2960" s="41" t="s">
        <v>4584</v>
      </c>
      <c r="C2960" s="41">
        <v>0</v>
      </c>
      <c r="D2960" s="41">
        <v>0</v>
      </c>
      <c r="E2960" s="41">
        <v>0</v>
      </c>
      <c r="F2960" s="41">
        <v>0</v>
      </c>
      <c r="G2960" s="48">
        <v>54559</v>
      </c>
    </row>
    <row r="2961" spans="1:7" x14ac:dyDescent="0.25">
      <c r="A2961" s="48">
        <v>545599801</v>
      </c>
      <c r="B2961" s="41" t="s">
        <v>4585</v>
      </c>
      <c r="C2961" s="41">
        <v>0</v>
      </c>
      <c r="D2961" s="41">
        <v>0</v>
      </c>
      <c r="E2961" s="41">
        <v>0</v>
      </c>
      <c r="F2961" s="41">
        <v>0</v>
      </c>
      <c r="G2961" s="48">
        <v>54559</v>
      </c>
    </row>
    <row r="2962" spans="1:7" x14ac:dyDescent="0.25">
      <c r="A2962" s="48">
        <v>545602000</v>
      </c>
      <c r="B2962" s="41" t="s">
        <v>4586</v>
      </c>
      <c r="C2962" s="41">
        <v>0</v>
      </c>
      <c r="D2962" s="41">
        <v>0</v>
      </c>
      <c r="E2962" s="41">
        <v>0</v>
      </c>
      <c r="F2962" s="41">
        <v>0</v>
      </c>
      <c r="G2962" s="48">
        <v>54560</v>
      </c>
    </row>
    <row r="2963" spans="1:7" x14ac:dyDescent="0.25">
      <c r="A2963" s="48">
        <v>545609801</v>
      </c>
      <c r="B2963" s="41" t="s">
        <v>4587</v>
      </c>
      <c r="C2963" s="41">
        <v>0</v>
      </c>
      <c r="D2963" s="41">
        <v>0</v>
      </c>
      <c r="E2963" s="41">
        <v>0</v>
      </c>
      <c r="F2963" s="41">
        <v>0</v>
      </c>
      <c r="G2963" s="48">
        <v>54560</v>
      </c>
    </row>
    <row r="2964" spans="1:7" x14ac:dyDescent="0.25">
      <c r="A2964" s="48">
        <v>545612000</v>
      </c>
      <c r="B2964" s="41" t="s">
        <v>4588</v>
      </c>
      <c r="C2964" s="41">
        <v>0</v>
      </c>
      <c r="D2964" s="41">
        <v>0</v>
      </c>
      <c r="E2964" s="41">
        <v>0</v>
      </c>
      <c r="F2964" s="41">
        <v>0</v>
      </c>
      <c r="G2964" s="48">
        <v>54561</v>
      </c>
    </row>
    <row r="2965" spans="1:7" x14ac:dyDescent="0.25">
      <c r="A2965" s="48">
        <v>545619801</v>
      </c>
      <c r="B2965" s="41" t="s">
        <v>4589</v>
      </c>
      <c r="C2965" s="41">
        <v>0</v>
      </c>
      <c r="D2965" s="41">
        <v>0</v>
      </c>
      <c r="E2965" s="41">
        <v>0</v>
      </c>
      <c r="F2965" s="41">
        <v>0</v>
      </c>
      <c r="G2965" s="48">
        <v>54561</v>
      </c>
    </row>
    <row r="2966" spans="1:7" x14ac:dyDescent="0.25">
      <c r="A2966" s="48">
        <v>545622900</v>
      </c>
      <c r="B2966" s="41" t="s">
        <v>4590</v>
      </c>
      <c r="C2966" s="41">
        <v>0</v>
      </c>
      <c r="D2966" s="41">
        <v>0</v>
      </c>
      <c r="E2966" s="41">
        <v>0</v>
      </c>
      <c r="F2966" s="41">
        <v>0</v>
      </c>
      <c r="G2966" s="48">
        <v>54562</v>
      </c>
    </row>
    <row r="2967" spans="1:7" x14ac:dyDescent="0.25">
      <c r="A2967" s="48">
        <v>545629801</v>
      </c>
      <c r="B2967" s="41" t="s">
        <v>4591</v>
      </c>
      <c r="C2967" s="41">
        <v>0</v>
      </c>
      <c r="D2967" s="41">
        <v>0</v>
      </c>
      <c r="E2967" s="41">
        <v>0</v>
      </c>
      <c r="F2967" s="41">
        <v>0</v>
      </c>
      <c r="G2967" s="48">
        <v>54562</v>
      </c>
    </row>
    <row r="2968" spans="1:7" x14ac:dyDescent="0.25">
      <c r="A2968" s="48">
        <v>545632900</v>
      </c>
      <c r="B2968" s="41" t="s">
        <v>4592</v>
      </c>
      <c r="C2968" s="41">
        <v>0</v>
      </c>
      <c r="D2968" s="41">
        <v>0</v>
      </c>
      <c r="E2968" s="41">
        <v>0</v>
      </c>
      <c r="F2968" s="41">
        <v>0</v>
      </c>
      <c r="G2968" s="48">
        <v>54563</v>
      </c>
    </row>
    <row r="2969" spans="1:7" x14ac:dyDescent="0.25">
      <c r="A2969" s="48">
        <v>545639801</v>
      </c>
      <c r="B2969" s="41" t="s">
        <v>4593</v>
      </c>
      <c r="C2969" s="41">
        <v>0</v>
      </c>
      <c r="D2969" s="41">
        <v>0</v>
      </c>
      <c r="E2969" s="41">
        <v>0</v>
      </c>
      <c r="F2969" s="41">
        <v>0</v>
      </c>
      <c r="G2969" s="48">
        <v>54563</v>
      </c>
    </row>
    <row r="2970" spans="1:7" x14ac:dyDescent="0.25">
      <c r="A2970" s="48">
        <v>545642900</v>
      </c>
      <c r="B2970" s="41" t="s">
        <v>4594</v>
      </c>
      <c r="C2970" s="41">
        <v>0</v>
      </c>
      <c r="D2970" s="41">
        <v>0</v>
      </c>
      <c r="E2970" s="41">
        <v>0</v>
      </c>
      <c r="F2970" s="41">
        <v>0</v>
      </c>
      <c r="G2970" s="48">
        <v>54564</v>
      </c>
    </row>
    <row r="2971" spans="1:7" x14ac:dyDescent="0.25">
      <c r="A2971" s="48">
        <v>545649801</v>
      </c>
      <c r="B2971" s="41" t="s">
        <v>4595</v>
      </c>
      <c r="C2971" s="41">
        <v>0</v>
      </c>
      <c r="D2971" s="41">
        <v>0</v>
      </c>
      <c r="E2971" s="41">
        <v>0</v>
      </c>
      <c r="F2971" s="41">
        <v>0</v>
      </c>
      <c r="G2971" s="48">
        <v>54564</v>
      </c>
    </row>
    <row r="2972" spans="1:7" x14ac:dyDescent="0.25">
      <c r="A2972" s="48">
        <v>545652900</v>
      </c>
      <c r="B2972" s="41" t="s">
        <v>4596</v>
      </c>
      <c r="C2972" s="41">
        <v>75000</v>
      </c>
      <c r="D2972" s="41">
        <v>0</v>
      </c>
      <c r="E2972" s="41">
        <v>0</v>
      </c>
      <c r="F2972" s="41">
        <v>75000</v>
      </c>
      <c r="G2972" s="48">
        <v>54565</v>
      </c>
    </row>
    <row r="2973" spans="1:7" x14ac:dyDescent="0.25">
      <c r="A2973" s="48">
        <v>545659801</v>
      </c>
      <c r="B2973" s="41" t="s">
        <v>4597</v>
      </c>
      <c r="C2973" s="41">
        <v>0</v>
      </c>
      <c r="D2973" s="41">
        <v>0</v>
      </c>
      <c r="E2973" s="41">
        <v>0</v>
      </c>
      <c r="F2973" s="41">
        <v>0</v>
      </c>
      <c r="G2973" s="48">
        <v>54565</v>
      </c>
    </row>
    <row r="2974" spans="1:7" x14ac:dyDescent="0.25">
      <c r="A2974" s="48">
        <v>545710100</v>
      </c>
      <c r="B2974" s="41" t="s">
        <v>4598</v>
      </c>
      <c r="C2974" s="41">
        <v>0</v>
      </c>
      <c r="D2974" s="41">
        <v>0</v>
      </c>
      <c r="E2974" s="41">
        <v>0</v>
      </c>
      <c r="F2974" s="41">
        <v>0</v>
      </c>
      <c r="G2974" s="48">
        <v>54571</v>
      </c>
    </row>
    <row r="2975" spans="1:7" x14ac:dyDescent="0.25">
      <c r="A2975" s="48">
        <v>545711040</v>
      </c>
      <c r="B2975" s="41" t="s">
        <v>4599</v>
      </c>
      <c r="C2975" s="41">
        <v>7384</v>
      </c>
      <c r="D2975" s="41">
        <v>0</v>
      </c>
      <c r="E2975" s="41">
        <v>0</v>
      </c>
      <c r="F2975" s="41">
        <v>7384</v>
      </c>
      <c r="G2975" s="48">
        <v>54571</v>
      </c>
    </row>
    <row r="2976" spans="1:7" x14ac:dyDescent="0.25">
      <c r="A2976" s="48">
        <v>545719801</v>
      </c>
      <c r="B2976" s="41" t="s">
        <v>4600</v>
      </c>
      <c r="C2976" s="41">
        <v>0</v>
      </c>
      <c r="D2976" s="41">
        <v>0</v>
      </c>
      <c r="E2976" s="41">
        <v>0</v>
      </c>
      <c r="F2976" s="41">
        <v>0</v>
      </c>
      <c r="G2976" s="48">
        <v>54571</v>
      </c>
    </row>
    <row r="2977" spans="1:7" x14ac:dyDescent="0.25">
      <c r="A2977" s="48">
        <v>545720100</v>
      </c>
      <c r="B2977" s="41" t="s">
        <v>4601</v>
      </c>
      <c r="C2977" s="41">
        <v>0</v>
      </c>
      <c r="D2977" s="41">
        <v>0</v>
      </c>
      <c r="E2977" s="41">
        <v>0</v>
      </c>
      <c r="F2977" s="41">
        <v>0</v>
      </c>
      <c r="G2977" s="48">
        <v>54572</v>
      </c>
    </row>
    <row r="2978" spans="1:7" x14ac:dyDescent="0.25">
      <c r="A2978" s="48">
        <v>545721040</v>
      </c>
      <c r="B2978" s="41" t="s">
        <v>4602</v>
      </c>
      <c r="C2978" s="41">
        <v>0</v>
      </c>
      <c r="D2978" s="41">
        <v>0</v>
      </c>
      <c r="E2978" s="41">
        <v>0</v>
      </c>
      <c r="F2978" s="41">
        <v>0</v>
      </c>
      <c r="G2978" s="48">
        <v>54572</v>
      </c>
    </row>
    <row r="2979" spans="1:7" x14ac:dyDescent="0.25">
      <c r="A2979" s="48">
        <v>545729801</v>
      </c>
      <c r="B2979" s="41" t="s">
        <v>4603</v>
      </c>
      <c r="C2979" s="41">
        <v>0</v>
      </c>
      <c r="D2979" s="41">
        <v>0</v>
      </c>
      <c r="E2979" s="41">
        <v>0</v>
      </c>
      <c r="F2979" s="41">
        <v>0</v>
      </c>
      <c r="G2979" s="48">
        <v>54572</v>
      </c>
    </row>
    <row r="2980" spans="1:7" x14ac:dyDescent="0.25">
      <c r="A2980" s="48">
        <v>545730100</v>
      </c>
      <c r="B2980" s="41" t="s">
        <v>4604</v>
      </c>
      <c r="C2980" s="41">
        <v>0</v>
      </c>
      <c r="D2980" s="41">
        <v>0</v>
      </c>
      <c r="E2980" s="41">
        <v>0</v>
      </c>
      <c r="F2980" s="41">
        <v>0</v>
      </c>
      <c r="G2980" s="48">
        <v>54573</v>
      </c>
    </row>
    <row r="2981" spans="1:7" x14ac:dyDescent="0.25">
      <c r="A2981" s="48">
        <v>545732000</v>
      </c>
      <c r="B2981" s="41" t="s">
        <v>4605</v>
      </c>
      <c r="C2981" s="41">
        <v>0</v>
      </c>
      <c r="D2981" s="41">
        <v>0</v>
      </c>
      <c r="E2981" s="41">
        <v>0</v>
      </c>
      <c r="F2981" s="41">
        <v>0</v>
      </c>
      <c r="G2981" s="48">
        <v>54573</v>
      </c>
    </row>
    <row r="2982" spans="1:7" x14ac:dyDescent="0.25">
      <c r="A2982" s="48">
        <v>545739801</v>
      </c>
      <c r="B2982" s="41" t="s">
        <v>4606</v>
      </c>
      <c r="C2982" s="41">
        <v>0</v>
      </c>
      <c r="D2982" s="41">
        <v>0</v>
      </c>
      <c r="E2982" s="41">
        <v>0</v>
      </c>
      <c r="F2982" s="41">
        <v>0</v>
      </c>
      <c r="G2982" s="48">
        <v>54573</v>
      </c>
    </row>
    <row r="2983" spans="1:7" x14ac:dyDescent="0.25">
      <c r="A2983" s="48">
        <v>545749801</v>
      </c>
      <c r="B2983" s="41" t="s">
        <v>4607</v>
      </c>
      <c r="C2983" s="41">
        <v>0</v>
      </c>
      <c r="D2983" s="41">
        <v>0</v>
      </c>
      <c r="E2983" s="41">
        <v>0</v>
      </c>
      <c r="F2983" s="41">
        <v>0</v>
      </c>
      <c r="G2983" s="48">
        <v>54574</v>
      </c>
    </row>
    <row r="2984" spans="1:7" x14ac:dyDescent="0.25">
      <c r="A2984" s="48">
        <v>545752900</v>
      </c>
      <c r="B2984" s="41" t="s">
        <v>4608</v>
      </c>
      <c r="C2984" s="41">
        <v>0</v>
      </c>
      <c r="D2984" s="41">
        <v>0</v>
      </c>
      <c r="E2984" s="41">
        <v>0</v>
      </c>
      <c r="F2984" s="41">
        <v>0</v>
      </c>
      <c r="G2984" s="48">
        <v>54575</v>
      </c>
    </row>
    <row r="2985" spans="1:7" x14ac:dyDescent="0.25">
      <c r="A2985" s="48">
        <v>545759801</v>
      </c>
      <c r="B2985" s="41" t="s">
        <v>4609</v>
      </c>
      <c r="C2985" s="41">
        <v>0</v>
      </c>
      <c r="D2985" s="41">
        <v>0</v>
      </c>
      <c r="E2985" s="41">
        <v>0</v>
      </c>
      <c r="F2985" s="41">
        <v>0</v>
      </c>
      <c r="G2985" s="48">
        <v>54575</v>
      </c>
    </row>
    <row r="2986" spans="1:7" x14ac:dyDescent="0.25">
      <c r="A2986" s="48">
        <v>545760100</v>
      </c>
      <c r="B2986" s="41" t="s">
        <v>4610</v>
      </c>
      <c r="C2986" s="41">
        <v>0</v>
      </c>
      <c r="D2986" s="41">
        <v>0</v>
      </c>
      <c r="E2986" s="41">
        <v>0</v>
      </c>
      <c r="F2986" s="41">
        <v>0</v>
      </c>
      <c r="G2986" s="48">
        <v>54576</v>
      </c>
    </row>
    <row r="2987" spans="1:7" x14ac:dyDescent="0.25">
      <c r="A2987" s="48">
        <v>545761040</v>
      </c>
      <c r="B2987" s="41" t="s">
        <v>4611</v>
      </c>
      <c r="C2987" s="41">
        <v>0</v>
      </c>
      <c r="D2987" s="41">
        <v>0</v>
      </c>
      <c r="E2987" s="41">
        <v>0</v>
      </c>
      <c r="F2987" s="41">
        <v>0</v>
      </c>
      <c r="G2987" s="48">
        <v>54576</v>
      </c>
    </row>
    <row r="2988" spans="1:7" x14ac:dyDescent="0.25">
      <c r="A2988" s="48">
        <v>545762000</v>
      </c>
      <c r="B2988" s="41" t="s">
        <v>4612</v>
      </c>
      <c r="C2988" s="41">
        <v>0</v>
      </c>
      <c r="D2988" s="41">
        <v>0</v>
      </c>
      <c r="E2988" s="41">
        <v>0</v>
      </c>
      <c r="F2988" s="41">
        <v>0</v>
      </c>
      <c r="G2988" s="48">
        <v>54576</v>
      </c>
    </row>
    <row r="2989" spans="1:7" x14ac:dyDescent="0.25">
      <c r="A2989" s="48">
        <v>545769801</v>
      </c>
      <c r="B2989" s="41" t="s">
        <v>4613</v>
      </c>
      <c r="C2989" s="41">
        <v>0</v>
      </c>
      <c r="D2989" s="41">
        <v>0</v>
      </c>
      <c r="E2989" s="41">
        <v>0</v>
      </c>
      <c r="F2989" s="41">
        <v>0</v>
      </c>
      <c r="G2989" s="48">
        <v>54576</v>
      </c>
    </row>
    <row r="2990" spans="1:7" x14ac:dyDescent="0.25">
      <c r="A2990" s="48">
        <v>545779801</v>
      </c>
      <c r="B2990" s="41" t="s">
        <v>4614</v>
      </c>
      <c r="C2990" s="41">
        <v>0</v>
      </c>
      <c r="D2990" s="41">
        <v>0</v>
      </c>
      <c r="E2990" s="41">
        <v>0</v>
      </c>
      <c r="F2990" s="41">
        <v>0</v>
      </c>
      <c r="G2990" s="48">
        <v>54577</v>
      </c>
    </row>
    <row r="2991" spans="1:7" x14ac:dyDescent="0.25">
      <c r="A2991" s="48">
        <v>545789801</v>
      </c>
      <c r="B2991" s="41" t="s">
        <v>4615</v>
      </c>
      <c r="C2991" s="41">
        <v>0</v>
      </c>
      <c r="D2991" s="41">
        <v>0</v>
      </c>
      <c r="E2991" s="41">
        <v>0</v>
      </c>
      <c r="F2991" s="41">
        <v>0</v>
      </c>
      <c r="G2991" s="48">
        <v>54578</v>
      </c>
    </row>
    <row r="2992" spans="1:7" x14ac:dyDescent="0.25">
      <c r="A2992" s="48">
        <v>545790100</v>
      </c>
      <c r="B2992" s="41" t="s">
        <v>4616</v>
      </c>
      <c r="C2992" s="41">
        <v>0</v>
      </c>
      <c r="D2992" s="41">
        <v>0</v>
      </c>
      <c r="E2992" s="41">
        <v>0</v>
      </c>
      <c r="F2992" s="41">
        <v>0</v>
      </c>
      <c r="G2992" s="48">
        <v>54579</v>
      </c>
    </row>
    <row r="2993" spans="1:7" x14ac:dyDescent="0.25">
      <c r="A2993" s="48">
        <v>545792000</v>
      </c>
      <c r="B2993" s="41" t="s">
        <v>4617</v>
      </c>
      <c r="C2993" s="41">
        <v>0</v>
      </c>
      <c r="D2993" s="41">
        <v>0</v>
      </c>
      <c r="E2993" s="41">
        <v>0</v>
      </c>
      <c r="F2993" s="41">
        <v>0</v>
      </c>
      <c r="G2993" s="48">
        <v>54579</v>
      </c>
    </row>
    <row r="2994" spans="1:7" x14ac:dyDescent="0.25">
      <c r="A2994" s="48">
        <v>545799801</v>
      </c>
      <c r="B2994" s="41" t="s">
        <v>4618</v>
      </c>
      <c r="C2994" s="41">
        <v>0</v>
      </c>
      <c r="D2994" s="41">
        <v>0</v>
      </c>
      <c r="E2994" s="41">
        <v>0</v>
      </c>
      <c r="F2994" s="41">
        <v>0</v>
      </c>
      <c r="G2994" s="48">
        <v>54579</v>
      </c>
    </row>
    <row r="2995" spans="1:7" x14ac:dyDescent="0.25">
      <c r="A2995" s="48">
        <v>545800100</v>
      </c>
      <c r="B2995" s="41" t="s">
        <v>4619</v>
      </c>
      <c r="C2995" s="41">
        <v>0</v>
      </c>
      <c r="D2995" s="41">
        <v>0</v>
      </c>
      <c r="E2995" s="41">
        <v>0</v>
      </c>
      <c r="F2995" s="41">
        <v>0</v>
      </c>
      <c r="G2995" s="48">
        <v>54580</v>
      </c>
    </row>
    <row r="2996" spans="1:7" x14ac:dyDescent="0.25">
      <c r="A2996" s="48">
        <v>545801040</v>
      </c>
      <c r="B2996" s="41" t="s">
        <v>4620</v>
      </c>
      <c r="C2996" s="41">
        <v>0</v>
      </c>
      <c r="D2996" s="41">
        <v>0</v>
      </c>
      <c r="E2996" s="41">
        <v>0</v>
      </c>
      <c r="F2996" s="41">
        <v>0</v>
      </c>
      <c r="G2996" s="48">
        <v>54580</v>
      </c>
    </row>
    <row r="2997" spans="1:7" x14ac:dyDescent="0.25">
      <c r="A2997" s="48">
        <v>545809801</v>
      </c>
      <c r="B2997" s="41" t="s">
        <v>4621</v>
      </c>
      <c r="C2997" s="41">
        <v>0</v>
      </c>
      <c r="D2997" s="41">
        <v>0</v>
      </c>
      <c r="E2997" s="41">
        <v>0</v>
      </c>
      <c r="F2997" s="41">
        <v>0</v>
      </c>
      <c r="G2997" s="48">
        <v>54580</v>
      </c>
    </row>
    <row r="2998" spans="1:7" x14ac:dyDescent="0.25">
      <c r="A2998" s="48">
        <v>559019053</v>
      </c>
      <c r="B2998" s="41" t="s">
        <v>4622</v>
      </c>
      <c r="C2998" s="41">
        <v>0</v>
      </c>
      <c r="D2998" s="41">
        <v>0</v>
      </c>
      <c r="E2998" s="41">
        <v>0</v>
      </c>
      <c r="F2998" s="41">
        <v>0</v>
      </c>
      <c r="G2998" s="48">
        <v>55901</v>
      </c>
    </row>
    <row r="2999" spans="1:7" x14ac:dyDescent="0.25">
      <c r="A2999" s="48">
        <v>559019801</v>
      </c>
      <c r="B2999" s="41" t="s">
        <v>4623</v>
      </c>
      <c r="C2999" s="41">
        <v>0</v>
      </c>
      <c r="D2999" s="41">
        <v>0</v>
      </c>
      <c r="E2999" s="41">
        <v>0</v>
      </c>
      <c r="F2999" s="41">
        <v>0</v>
      </c>
      <c r="G2999" s="48">
        <v>55901</v>
      </c>
    </row>
    <row r="3000" spans="1:7" x14ac:dyDescent="0.25">
      <c r="A3000" s="48">
        <v>559029053</v>
      </c>
      <c r="B3000" s="41" t="s">
        <v>4624</v>
      </c>
      <c r="C3000" s="41">
        <v>0</v>
      </c>
      <c r="D3000" s="41">
        <v>0</v>
      </c>
      <c r="E3000" s="41">
        <v>0</v>
      </c>
      <c r="F3000" s="41">
        <v>0</v>
      </c>
      <c r="G3000" s="48">
        <v>55902</v>
      </c>
    </row>
    <row r="3001" spans="1:7" x14ac:dyDescent="0.25">
      <c r="A3001" s="48">
        <v>559029801</v>
      </c>
      <c r="B3001" s="41" t="s">
        <v>4168</v>
      </c>
      <c r="C3001" s="41">
        <v>0</v>
      </c>
      <c r="D3001" s="41">
        <v>0</v>
      </c>
      <c r="E3001" s="41">
        <v>0</v>
      </c>
      <c r="F3001" s="41">
        <v>0</v>
      </c>
      <c r="G3001" s="48">
        <v>55902</v>
      </c>
    </row>
    <row r="3002" spans="1:7" x14ac:dyDescent="0.25">
      <c r="A3002" s="48">
        <v>559039051</v>
      </c>
      <c r="B3002" s="41" t="s">
        <v>4625</v>
      </c>
      <c r="C3002" s="41">
        <v>0</v>
      </c>
      <c r="D3002" s="41">
        <v>0</v>
      </c>
      <c r="E3002" s="41">
        <v>0</v>
      </c>
      <c r="F3002" s="41">
        <v>0</v>
      </c>
      <c r="G3002" s="48">
        <v>55903</v>
      </c>
    </row>
    <row r="3003" spans="1:7" x14ac:dyDescent="0.25">
      <c r="A3003" s="48">
        <v>559039057</v>
      </c>
      <c r="B3003" s="41" t="s">
        <v>4626</v>
      </c>
      <c r="C3003" s="41">
        <v>0</v>
      </c>
      <c r="D3003" s="41">
        <v>0</v>
      </c>
      <c r="E3003" s="41">
        <v>0</v>
      </c>
      <c r="F3003" s="41">
        <v>0</v>
      </c>
      <c r="G3003" s="48">
        <v>55903</v>
      </c>
    </row>
    <row r="3004" spans="1:7" x14ac:dyDescent="0.25">
      <c r="A3004" s="48">
        <v>559039801</v>
      </c>
      <c r="B3004" s="41" t="s">
        <v>4627</v>
      </c>
      <c r="C3004" s="41">
        <v>0</v>
      </c>
      <c r="D3004" s="41">
        <v>0</v>
      </c>
      <c r="E3004" s="41">
        <v>0</v>
      </c>
      <c r="F3004" s="41">
        <v>0</v>
      </c>
      <c r="G3004" s="48">
        <v>55903</v>
      </c>
    </row>
    <row r="3005" spans="1:7" x14ac:dyDescent="0.25">
      <c r="A3005" s="48">
        <v>559049053</v>
      </c>
      <c r="B3005" s="41" t="s">
        <v>4628</v>
      </c>
      <c r="C3005" s="41">
        <v>0</v>
      </c>
      <c r="D3005" s="41">
        <v>0</v>
      </c>
      <c r="E3005" s="41">
        <v>0</v>
      </c>
      <c r="F3005" s="41">
        <v>0</v>
      </c>
      <c r="G3005" s="48">
        <v>55904</v>
      </c>
    </row>
    <row r="3006" spans="1:7" x14ac:dyDescent="0.25">
      <c r="A3006" s="48">
        <v>559049801</v>
      </c>
      <c r="B3006" s="41" t="s">
        <v>4629</v>
      </c>
      <c r="C3006" s="41">
        <v>0</v>
      </c>
      <c r="D3006" s="41">
        <v>0</v>
      </c>
      <c r="E3006" s="41">
        <v>0</v>
      </c>
      <c r="F3006" s="41">
        <v>0</v>
      </c>
      <c r="G3006" s="48">
        <v>55904</v>
      </c>
    </row>
    <row r="3007" spans="1:7" x14ac:dyDescent="0.25">
      <c r="A3007" s="48">
        <v>559059053</v>
      </c>
      <c r="B3007" s="41" t="s">
        <v>4630</v>
      </c>
      <c r="C3007" s="41">
        <v>0</v>
      </c>
      <c r="D3007" s="41">
        <v>0</v>
      </c>
      <c r="E3007" s="41">
        <v>0</v>
      </c>
      <c r="F3007" s="41">
        <v>0</v>
      </c>
      <c r="G3007" s="48">
        <v>55905</v>
      </c>
    </row>
    <row r="3008" spans="1:7" x14ac:dyDescent="0.25">
      <c r="A3008" s="48">
        <v>559059801</v>
      </c>
      <c r="B3008" s="41" t="s">
        <v>4631</v>
      </c>
      <c r="C3008" s="41">
        <v>0</v>
      </c>
      <c r="D3008" s="41">
        <v>0</v>
      </c>
      <c r="E3008" s="41">
        <v>0</v>
      </c>
      <c r="F3008" s="41">
        <v>0</v>
      </c>
      <c r="G3008" s="48">
        <v>55905</v>
      </c>
    </row>
    <row r="3009" spans="1:7" x14ac:dyDescent="0.25">
      <c r="A3009" s="48">
        <v>559069053</v>
      </c>
      <c r="B3009" s="41" t="s">
        <v>4632</v>
      </c>
      <c r="C3009" s="41">
        <v>0</v>
      </c>
      <c r="D3009" s="41">
        <v>0</v>
      </c>
      <c r="E3009" s="41">
        <v>0</v>
      </c>
      <c r="F3009" s="41">
        <v>0</v>
      </c>
      <c r="G3009" s="48">
        <v>55906</v>
      </c>
    </row>
    <row r="3010" spans="1:7" x14ac:dyDescent="0.25">
      <c r="A3010" s="48">
        <v>559069801</v>
      </c>
      <c r="B3010" s="41" t="s">
        <v>4633</v>
      </c>
      <c r="C3010" s="41">
        <v>0</v>
      </c>
      <c r="D3010" s="41">
        <v>0</v>
      </c>
      <c r="E3010" s="41">
        <v>0</v>
      </c>
      <c r="F3010" s="41">
        <v>0</v>
      </c>
      <c r="G3010" s="48">
        <v>55906</v>
      </c>
    </row>
    <row r="3011" spans="1:7" x14ac:dyDescent="0.25">
      <c r="A3011" s="48">
        <v>559079053</v>
      </c>
      <c r="B3011" s="41" t="s">
        <v>4634</v>
      </c>
      <c r="C3011" s="41">
        <v>0</v>
      </c>
      <c r="D3011" s="41">
        <v>0</v>
      </c>
      <c r="E3011" s="41">
        <v>0</v>
      </c>
      <c r="F3011" s="41">
        <v>0</v>
      </c>
      <c r="G3011" s="48">
        <v>55907</v>
      </c>
    </row>
    <row r="3012" spans="1:7" x14ac:dyDescent="0.25">
      <c r="A3012" s="48">
        <v>559079801</v>
      </c>
      <c r="B3012" s="41" t="s">
        <v>4635</v>
      </c>
      <c r="C3012" s="41">
        <v>0</v>
      </c>
      <c r="D3012" s="41">
        <v>0</v>
      </c>
      <c r="E3012" s="41">
        <v>0</v>
      </c>
      <c r="F3012" s="41">
        <v>0</v>
      </c>
      <c r="G3012" s="48">
        <v>55907</v>
      </c>
    </row>
    <row r="3013" spans="1:7" x14ac:dyDescent="0.25">
      <c r="A3013" s="48">
        <v>559089053</v>
      </c>
      <c r="B3013" s="41" t="s">
        <v>4636</v>
      </c>
      <c r="C3013" s="41">
        <v>0</v>
      </c>
      <c r="D3013" s="41">
        <v>0</v>
      </c>
      <c r="E3013" s="41">
        <v>0</v>
      </c>
      <c r="F3013" s="41">
        <v>0</v>
      </c>
      <c r="G3013" s="48">
        <v>55908</v>
      </c>
    </row>
    <row r="3014" spans="1:7" x14ac:dyDescent="0.25">
      <c r="A3014" s="48">
        <v>559089801</v>
      </c>
      <c r="B3014" s="41" t="s">
        <v>4637</v>
      </c>
      <c r="C3014" s="41">
        <v>0</v>
      </c>
      <c r="D3014" s="41">
        <v>0</v>
      </c>
      <c r="E3014" s="41">
        <v>0</v>
      </c>
      <c r="F3014" s="41">
        <v>0</v>
      </c>
      <c r="G3014" s="48">
        <v>55908</v>
      </c>
    </row>
    <row r="3015" spans="1:7" x14ac:dyDescent="0.25">
      <c r="A3015" s="48">
        <v>559099053</v>
      </c>
      <c r="B3015" s="41" t="s">
        <v>4165</v>
      </c>
      <c r="C3015" s="41">
        <v>0</v>
      </c>
      <c r="D3015" s="41">
        <v>0</v>
      </c>
      <c r="E3015" s="41">
        <v>0</v>
      </c>
      <c r="F3015" s="41">
        <v>0</v>
      </c>
      <c r="G3015" s="48">
        <v>55909</v>
      </c>
    </row>
    <row r="3016" spans="1:7" x14ac:dyDescent="0.25">
      <c r="A3016" s="48">
        <v>559109053</v>
      </c>
      <c r="B3016" s="41" t="s">
        <v>4638</v>
      </c>
      <c r="C3016" s="41">
        <v>0</v>
      </c>
      <c r="D3016" s="41">
        <v>0</v>
      </c>
      <c r="E3016" s="41">
        <v>0</v>
      </c>
      <c r="F3016" s="41">
        <v>0</v>
      </c>
      <c r="G3016" s="48">
        <v>55910</v>
      </c>
    </row>
    <row r="3017" spans="1:7" x14ac:dyDescent="0.25">
      <c r="A3017" s="48">
        <v>559109801</v>
      </c>
      <c r="B3017" s="41" t="s">
        <v>4639</v>
      </c>
      <c r="C3017" s="41">
        <v>0</v>
      </c>
      <c r="D3017" s="41">
        <v>0</v>
      </c>
      <c r="E3017" s="41">
        <v>0</v>
      </c>
      <c r="F3017" s="41">
        <v>0</v>
      </c>
      <c r="G3017" s="48">
        <v>55910</v>
      </c>
    </row>
    <row r="3018" spans="1:7" x14ac:dyDescent="0.25">
      <c r="A3018" s="48">
        <v>559119053</v>
      </c>
      <c r="B3018" s="41" t="s">
        <v>4640</v>
      </c>
      <c r="C3018" s="41">
        <v>0</v>
      </c>
      <c r="D3018" s="41">
        <v>0</v>
      </c>
      <c r="E3018" s="41">
        <v>0</v>
      </c>
      <c r="F3018" s="41">
        <v>0</v>
      </c>
      <c r="G3018" s="48">
        <v>55911</v>
      </c>
    </row>
    <row r="3019" spans="1:7" x14ac:dyDescent="0.25">
      <c r="A3019" s="48">
        <v>559119801</v>
      </c>
      <c r="B3019" s="41" t="s">
        <v>4641</v>
      </c>
      <c r="C3019" s="41">
        <v>0</v>
      </c>
      <c r="D3019" s="41">
        <v>0</v>
      </c>
      <c r="E3019" s="41">
        <v>0</v>
      </c>
      <c r="F3019" s="41">
        <v>0</v>
      </c>
      <c r="G3019" s="48">
        <v>55911</v>
      </c>
    </row>
    <row r="3020" spans="1:7" x14ac:dyDescent="0.25">
      <c r="A3020" s="48">
        <v>559129053</v>
      </c>
      <c r="B3020" s="41" t="s">
        <v>4642</v>
      </c>
      <c r="C3020" s="41">
        <v>0</v>
      </c>
      <c r="D3020" s="41">
        <v>0</v>
      </c>
      <c r="E3020" s="41">
        <v>0</v>
      </c>
      <c r="F3020" s="41">
        <v>0</v>
      </c>
      <c r="G3020" s="48">
        <v>55912</v>
      </c>
    </row>
    <row r="3021" spans="1:7" x14ac:dyDescent="0.25">
      <c r="A3021" s="48">
        <v>559129801</v>
      </c>
      <c r="B3021" s="41" t="s">
        <v>4643</v>
      </c>
      <c r="C3021" s="41">
        <v>0</v>
      </c>
      <c r="D3021" s="41">
        <v>0</v>
      </c>
      <c r="E3021" s="41">
        <v>0</v>
      </c>
      <c r="F3021" s="41">
        <v>0</v>
      </c>
      <c r="G3021" s="48">
        <v>55912</v>
      </c>
    </row>
    <row r="3022" spans="1:7" x14ac:dyDescent="0.25">
      <c r="A3022" s="48">
        <v>559139053</v>
      </c>
      <c r="B3022" s="41" t="s">
        <v>4644</v>
      </c>
      <c r="C3022" s="41">
        <v>0</v>
      </c>
      <c r="D3022" s="41">
        <v>0</v>
      </c>
      <c r="E3022" s="41">
        <v>0</v>
      </c>
      <c r="F3022" s="41">
        <v>0</v>
      </c>
      <c r="G3022" s="48">
        <v>55913</v>
      </c>
    </row>
    <row r="3023" spans="1:7" x14ac:dyDescent="0.25">
      <c r="A3023" s="48">
        <v>559139801</v>
      </c>
      <c r="B3023" s="41" t="s">
        <v>4645</v>
      </c>
      <c r="C3023" s="41">
        <v>0</v>
      </c>
      <c r="D3023" s="41">
        <v>0</v>
      </c>
      <c r="E3023" s="41">
        <v>0</v>
      </c>
      <c r="F3023" s="41">
        <v>0</v>
      </c>
      <c r="G3023" s="48">
        <v>55913</v>
      </c>
    </row>
    <row r="3024" spans="1:7" x14ac:dyDescent="0.25">
      <c r="A3024" s="48">
        <v>559149053</v>
      </c>
      <c r="B3024" s="41" t="s">
        <v>4646</v>
      </c>
      <c r="C3024" s="41">
        <v>0</v>
      </c>
      <c r="D3024" s="41">
        <v>0</v>
      </c>
      <c r="E3024" s="41">
        <v>0</v>
      </c>
      <c r="F3024" s="41">
        <v>0</v>
      </c>
      <c r="G3024" s="48">
        <v>55914</v>
      </c>
    </row>
    <row r="3025" spans="1:7" x14ac:dyDescent="0.25">
      <c r="A3025" s="48">
        <v>559159053</v>
      </c>
      <c r="B3025" s="41" t="s">
        <v>4647</v>
      </c>
      <c r="C3025" s="41">
        <v>0</v>
      </c>
      <c r="D3025" s="41">
        <v>0</v>
      </c>
      <c r="E3025" s="41">
        <v>0</v>
      </c>
      <c r="F3025" s="41">
        <v>0</v>
      </c>
      <c r="G3025" s="48">
        <v>55915</v>
      </c>
    </row>
    <row r="3026" spans="1:7" x14ac:dyDescent="0.25">
      <c r="A3026" s="48">
        <v>559159801</v>
      </c>
      <c r="B3026" s="41" t="s">
        <v>4648</v>
      </c>
      <c r="C3026" s="41">
        <v>0</v>
      </c>
      <c r="D3026" s="41">
        <v>0</v>
      </c>
      <c r="E3026" s="41">
        <v>0</v>
      </c>
      <c r="F3026" s="41">
        <v>0</v>
      </c>
      <c r="G3026" s="48">
        <v>55915</v>
      </c>
    </row>
    <row r="3027" spans="1:7" x14ac:dyDescent="0.25">
      <c r="A3027" s="48">
        <v>559169053</v>
      </c>
      <c r="B3027" s="41" t="s">
        <v>4649</v>
      </c>
      <c r="C3027" s="41">
        <v>0</v>
      </c>
      <c r="D3027" s="41">
        <v>0</v>
      </c>
      <c r="E3027" s="41">
        <v>0</v>
      </c>
      <c r="F3027" s="41">
        <v>0</v>
      </c>
      <c r="G3027" s="48">
        <v>55916</v>
      </c>
    </row>
    <row r="3028" spans="1:7" x14ac:dyDescent="0.25">
      <c r="A3028" s="48">
        <v>559169801</v>
      </c>
      <c r="B3028" s="41" t="s">
        <v>4650</v>
      </c>
      <c r="C3028" s="41">
        <v>0</v>
      </c>
      <c r="D3028" s="41">
        <v>0</v>
      </c>
      <c r="E3028" s="41">
        <v>0</v>
      </c>
      <c r="F3028" s="41">
        <v>0</v>
      </c>
      <c r="G3028" s="48">
        <v>55916</v>
      </c>
    </row>
    <row r="3029" spans="1:7" x14ac:dyDescent="0.25">
      <c r="A3029" s="48">
        <v>559175112</v>
      </c>
      <c r="B3029" s="41" t="s">
        <v>4651</v>
      </c>
      <c r="C3029" s="41">
        <v>0</v>
      </c>
      <c r="D3029" s="41">
        <v>0</v>
      </c>
      <c r="E3029" s="41">
        <v>0</v>
      </c>
      <c r="F3029" s="41">
        <v>0</v>
      </c>
      <c r="G3029" s="48">
        <v>55917</v>
      </c>
    </row>
    <row r="3030" spans="1:7" x14ac:dyDescent="0.25">
      <c r="A3030" s="48">
        <v>559179053</v>
      </c>
      <c r="B3030" s="41" t="s">
        <v>4652</v>
      </c>
      <c r="C3030" s="41">
        <v>0</v>
      </c>
      <c r="D3030" s="41">
        <v>0</v>
      </c>
      <c r="E3030" s="41">
        <v>0</v>
      </c>
      <c r="F3030" s="41">
        <v>0</v>
      </c>
      <c r="G3030" s="48">
        <v>55917</v>
      </c>
    </row>
    <row r="3031" spans="1:7" x14ac:dyDescent="0.25">
      <c r="A3031" s="48">
        <v>559179801</v>
      </c>
      <c r="B3031" s="41" t="s">
        <v>4653</v>
      </c>
      <c r="C3031" s="41">
        <v>0</v>
      </c>
      <c r="D3031" s="41">
        <v>0</v>
      </c>
      <c r="E3031" s="41">
        <v>0</v>
      </c>
      <c r="F3031" s="41">
        <v>0</v>
      </c>
      <c r="G3031" s="48">
        <v>55917</v>
      </c>
    </row>
    <row r="3032" spans="1:7" x14ac:dyDescent="0.25">
      <c r="A3032" s="48">
        <v>559189053</v>
      </c>
      <c r="B3032" s="41" t="s">
        <v>4654</v>
      </c>
      <c r="C3032" s="41">
        <v>0</v>
      </c>
      <c r="D3032" s="41">
        <v>0</v>
      </c>
      <c r="E3032" s="41">
        <v>0</v>
      </c>
      <c r="F3032" s="41">
        <v>0</v>
      </c>
      <c r="G3032" s="48">
        <v>55918</v>
      </c>
    </row>
    <row r="3033" spans="1:7" x14ac:dyDescent="0.25">
      <c r="A3033" s="48">
        <v>559189801</v>
      </c>
      <c r="B3033" s="41" t="s">
        <v>4655</v>
      </c>
      <c r="C3033" s="41">
        <v>0</v>
      </c>
      <c r="D3033" s="41">
        <v>0</v>
      </c>
      <c r="E3033" s="41">
        <v>0</v>
      </c>
      <c r="F3033" s="41">
        <v>0</v>
      </c>
      <c r="G3033" s="48">
        <v>55918</v>
      </c>
    </row>
    <row r="3034" spans="1:7" x14ac:dyDescent="0.25">
      <c r="A3034" s="48">
        <v>559195112</v>
      </c>
      <c r="B3034" s="41" t="s">
        <v>4656</v>
      </c>
      <c r="C3034" s="41">
        <v>0</v>
      </c>
      <c r="D3034" s="41">
        <v>0</v>
      </c>
      <c r="E3034" s="41">
        <v>0</v>
      </c>
      <c r="F3034" s="41">
        <v>0</v>
      </c>
      <c r="G3034" s="48">
        <v>55919</v>
      </c>
    </row>
    <row r="3035" spans="1:7" x14ac:dyDescent="0.25">
      <c r="A3035" s="48">
        <v>559199053</v>
      </c>
      <c r="B3035" s="41" t="s">
        <v>4657</v>
      </c>
      <c r="C3035" s="41">
        <v>0</v>
      </c>
      <c r="D3035" s="41">
        <v>0</v>
      </c>
      <c r="E3035" s="41">
        <v>0</v>
      </c>
      <c r="F3035" s="41">
        <v>0</v>
      </c>
      <c r="G3035" s="48">
        <v>55919</v>
      </c>
    </row>
    <row r="3036" spans="1:7" x14ac:dyDescent="0.25">
      <c r="A3036" s="48">
        <v>559199801</v>
      </c>
      <c r="B3036" s="41" t="s">
        <v>4658</v>
      </c>
      <c r="C3036" s="41">
        <v>0</v>
      </c>
      <c r="D3036" s="41">
        <v>0</v>
      </c>
      <c r="E3036" s="41">
        <v>0</v>
      </c>
      <c r="F3036" s="41">
        <v>0</v>
      </c>
      <c r="G3036" s="48">
        <v>55919</v>
      </c>
    </row>
    <row r="3037" spans="1:7" x14ac:dyDescent="0.25">
      <c r="A3037" s="48">
        <v>559205112</v>
      </c>
      <c r="B3037" s="41" t="s">
        <v>4659</v>
      </c>
      <c r="C3037" s="41">
        <v>0</v>
      </c>
      <c r="D3037" s="41">
        <v>0</v>
      </c>
      <c r="E3037" s="41">
        <v>0</v>
      </c>
      <c r="F3037" s="41">
        <v>0</v>
      </c>
      <c r="G3037" s="48">
        <v>55920</v>
      </c>
    </row>
    <row r="3038" spans="1:7" x14ac:dyDescent="0.25">
      <c r="A3038" s="48">
        <v>559209053</v>
      </c>
      <c r="B3038" s="41" t="s">
        <v>4660</v>
      </c>
      <c r="C3038" s="41">
        <v>0</v>
      </c>
      <c r="D3038" s="41">
        <v>0</v>
      </c>
      <c r="E3038" s="41">
        <v>0</v>
      </c>
      <c r="F3038" s="41">
        <v>0</v>
      </c>
      <c r="G3038" s="48">
        <v>55920</v>
      </c>
    </row>
    <row r="3039" spans="1:7" x14ac:dyDescent="0.25">
      <c r="A3039" s="48">
        <v>559209801</v>
      </c>
      <c r="B3039" s="41" t="s">
        <v>4661</v>
      </c>
      <c r="C3039" s="41">
        <v>0</v>
      </c>
      <c r="D3039" s="41">
        <v>0</v>
      </c>
      <c r="E3039" s="41">
        <v>0</v>
      </c>
      <c r="F3039" s="41">
        <v>0</v>
      </c>
      <c r="G3039" s="48">
        <v>55920</v>
      </c>
    </row>
    <row r="3040" spans="1:7" x14ac:dyDescent="0.25">
      <c r="A3040" s="48">
        <v>559215112</v>
      </c>
      <c r="B3040" s="41" t="s">
        <v>4662</v>
      </c>
      <c r="C3040" s="41">
        <v>0</v>
      </c>
      <c r="D3040" s="41">
        <v>0</v>
      </c>
      <c r="E3040" s="41">
        <v>0</v>
      </c>
      <c r="F3040" s="41">
        <v>0</v>
      </c>
      <c r="G3040" s="48">
        <v>55921</v>
      </c>
    </row>
    <row r="3041" spans="1:7" x14ac:dyDescent="0.25">
      <c r="A3041" s="48">
        <v>559219053</v>
      </c>
      <c r="B3041" s="41" t="s">
        <v>4663</v>
      </c>
      <c r="C3041" s="41">
        <v>0</v>
      </c>
      <c r="D3041" s="41">
        <v>0</v>
      </c>
      <c r="E3041" s="41">
        <v>0</v>
      </c>
      <c r="F3041" s="41">
        <v>0</v>
      </c>
      <c r="G3041" s="48">
        <v>55921</v>
      </c>
    </row>
    <row r="3042" spans="1:7" x14ac:dyDescent="0.25">
      <c r="A3042" s="48">
        <v>559219801</v>
      </c>
      <c r="B3042" s="41" t="s">
        <v>4664</v>
      </c>
      <c r="C3042" s="41">
        <v>0</v>
      </c>
      <c r="D3042" s="41">
        <v>0</v>
      </c>
      <c r="E3042" s="41">
        <v>0</v>
      </c>
      <c r="F3042" s="41">
        <v>0</v>
      </c>
      <c r="G3042" s="48">
        <v>55921</v>
      </c>
    </row>
    <row r="3043" spans="1:7" x14ac:dyDescent="0.25">
      <c r="A3043" s="48">
        <v>559225112</v>
      </c>
      <c r="B3043" s="41" t="s">
        <v>4665</v>
      </c>
      <c r="C3043" s="41">
        <v>0</v>
      </c>
      <c r="D3043" s="41">
        <v>0</v>
      </c>
      <c r="E3043" s="41">
        <v>0</v>
      </c>
      <c r="F3043" s="41">
        <v>0</v>
      </c>
      <c r="G3043" s="48">
        <v>55922</v>
      </c>
    </row>
    <row r="3044" spans="1:7" x14ac:dyDescent="0.25">
      <c r="A3044" s="48">
        <v>559229053</v>
      </c>
      <c r="B3044" s="41" t="s">
        <v>4666</v>
      </c>
      <c r="C3044" s="41">
        <v>0</v>
      </c>
      <c r="D3044" s="41">
        <v>0</v>
      </c>
      <c r="E3044" s="41">
        <v>0</v>
      </c>
      <c r="F3044" s="41">
        <v>0</v>
      </c>
      <c r="G3044" s="48">
        <v>55922</v>
      </c>
    </row>
    <row r="3045" spans="1:7" x14ac:dyDescent="0.25">
      <c r="A3045" s="48">
        <v>559229801</v>
      </c>
      <c r="B3045" s="41" t="s">
        <v>4667</v>
      </c>
      <c r="C3045" s="41">
        <v>0</v>
      </c>
      <c r="D3045" s="41">
        <v>0</v>
      </c>
      <c r="E3045" s="41">
        <v>0</v>
      </c>
      <c r="F3045" s="41">
        <v>0</v>
      </c>
      <c r="G3045" s="48">
        <v>55922</v>
      </c>
    </row>
    <row r="3046" spans="1:7" x14ac:dyDescent="0.25">
      <c r="A3046" s="48">
        <v>559239053</v>
      </c>
      <c r="B3046" s="41" t="s">
        <v>4668</v>
      </c>
      <c r="C3046" s="41">
        <v>0</v>
      </c>
      <c r="D3046" s="41">
        <v>0</v>
      </c>
      <c r="E3046" s="41">
        <v>0</v>
      </c>
      <c r="F3046" s="41">
        <v>0</v>
      </c>
      <c r="G3046" s="48">
        <v>55923</v>
      </c>
    </row>
    <row r="3047" spans="1:7" x14ac:dyDescent="0.25">
      <c r="A3047" s="48">
        <v>559239801</v>
      </c>
      <c r="B3047" s="41" t="s">
        <v>4669</v>
      </c>
      <c r="C3047" s="41">
        <v>0</v>
      </c>
      <c r="D3047" s="41">
        <v>0</v>
      </c>
      <c r="E3047" s="41">
        <v>0</v>
      </c>
      <c r="F3047" s="41">
        <v>0</v>
      </c>
      <c r="G3047" s="48">
        <v>55923</v>
      </c>
    </row>
    <row r="3048" spans="1:7" x14ac:dyDescent="0.25">
      <c r="A3048" s="48">
        <v>559249053</v>
      </c>
      <c r="B3048" s="41" t="s">
        <v>4670</v>
      </c>
      <c r="C3048" s="41">
        <v>0</v>
      </c>
      <c r="D3048" s="41">
        <v>0</v>
      </c>
      <c r="E3048" s="41">
        <v>0</v>
      </c>
      <c r="F3048" s="41">
        <v>0</v>
      </c>
      <c r="G3048" s="48">
        <v>55924</v>
      </c>
    </row>
    <row r="3049" spans="1:7" x14ac:dyDescent="0.25">
      <c r="A3049" s="48">
        <v>559249801</v>
      </c>
      <c r="B3049" s="41" t="s">
        <v>4671</v>
      </c>
      <c r="C3049" s="41">
        <v>0</v>
      </c>
      <c r="D3049" s="41">
        <v>0</v>
      </c>
      <c r="E3049" s="41">
        <v>0</v>
      </c>
      <c r="F3049" s="41">
        <v>0</v>
      </c>
      <c r="G3049" s="48">
        <v>55924</v>
      </c>
    </row>
    <row r="3050" spans="1:7" x14ac:dyDescent="0.25">
      <c r="A3050" s="48">
        <v>559259053</v>
      </c>
      <c r="B3050" s="41" t="s">
        <v>4672</v>
      </c>
      <c r="C3050" s="41">
        <v>0</v>
      </c>
      <c r="D3050" s="41">
        <v>0</v>
      </c>
      <c r="E3050" s="41">
        <v>0</v>
      </c>
      <c r="F3050" s="41">
        <v>0</v>
      </c>
      <c r="G3050" s="48">
        <v>55925</v>
      </c>
    </row>
    <row r="3051" spans="1:7" x14ac:dyDescent="0.25">
      <c r="A3051" s="48">
        <v>559259801</v>
      </c>
      <c r="B3051" s="41" t="s">
        <v>4673</v>
      </c>
      <c r="C3051" s="41">
        <v>0</v>
      </c>
      <c r="D3051" s="41">
        <v>0</v>
      </c>
      <c r="E3051" s="41">
        <v>0</v>
      </c>
      <c r="F3051" s="41">
        <v>0</v>
      </c>
      <c r="G3051" s="48">
        <v>55925</v>
      </c>
    </row>
    <row r="3052" spans="1:7" x14ac:dyDescent="0.25">
      <c r="A3052" s="48">
        <v>559269053</v>
      </c>
      <c r="B3052" s="41" t="s">
        <v>4674</v>
      </c>
      <c r="C3052" s="41">
        <v>0</v>
      </c>
      <c r="D3052" s="41">
        <v>0</v>
      </c>
      <c r="E3052" s="41">
        <v>0</v>
      </c>
      <c r="F3052" s="41">
        <v>0</v>
      </c>
      <c r="G3052" s="48">
        <v>55926</v>
      </c>
    </row>
    <row r="3053" spans="1:7" x14ac:dyDescent="0.25">
      <c r="A3053" s="48">
        <v>559269200</v>
      </c>
      <c r="B3053" s="41" t="s">
        <v>4675</v>
      </c>
      <c r="C3053" s="41">
        <v>0</v>
      </c>
      <c r="D3053" s="41">
        <v>0</v>
      </c>
      <c r="E3053" s="41">
        <v>0</v>
      </c>
      <c r="F3053" s="41">
        <v>0</v>
      </c>
      <c r="G3053" s="48">
        <v>55926</v>
      </c>
    </row>
    <row r="3054" spans="1:7" x14ac:dyDescent="0.25">
      <c r="A3054" s="48">
        <v>559279053</v>
      </c>
      <c r="B3054" s="41" t="s">
        <v>4676</v>
      </c>
      <c r="C3054" s="41">
        <v>0</v>
      </c>
      <c r="D3054" s="41">
        <v>0</v>
      </c>
      <c r="E3054" s="41">
        <v>0</v>
      </c>
      <c r="F3054" s="41">
        <v>0</v>
      </c>
      <c r="G3054" s="48">
        <v>55927</v>
      </c>
    </row>
    <row r="3055" spans="1:7" x14ac:dyDescent="0.25">
      <c r="A3055" s="48">
        <v>559279801</v>
      </c>
      <c r="B3055" s="41" t="s">
        <v>4677</v>
      </c>
      <c r="C3055" s="41">
        <v>0</v>
      </c>
      <c r="D3055" s="41">
        <v>0</v>
      </c>
      <c r="E3055" s="41">
        <v>0</v>
      </c>
      <c r="F3055" s="41">
        <v>0</v>
      </c>
      <c r="G3055" s="48">
        <v>55927</v>
      </c>
    </row>
    <row r="3056" spans="1:7" x14ac:dyDescent="0.25">
      <c r="A3056" s="48">
        <v>559289053</v>
      </c>
      <c r="B3056" s="41" t="s">
        <v>4678</v>
      </c>
      <c r="C3056" s="41">
        <v>0</v>
      </c>
      <c r="D3056" s="41">
        <v>0</v>
      </c>
      <c r="E3056" s="41">
        <v>0</v>
      </c>
      <c r="F3056" s="41">
        <v>0</v>
      </c>
      <c r="G3056" s="48">
        <v>55928</v>
      </c>
    </row>
    <row r="3057" spans="1:7" x14ac:dyDescent="0.25">
      <c r="A3057" s="48">
        <v>559289801</v>
      </c>
      <c r="B3057" s="41" t="s">
        <v>4679</v>
      </c>
      <c r="C3057" s="41">
        <v>0</v>
      </c>
      <c r="D3057" s="41">
        <v>0</v>
      </c>
      <c r="E3057" s="41">
        <v>0</v>
      </c>
      <c r="F3057" s="41">
        <v>0</v>
      </c>
      <c r="G3057" s="48">
        <v>55928</v>
      </c>
    </row>
    <row r="3058" spans="1:7" x14ac:dyDescent="0.25">
      <c r="A3058" s="48">
        <v>559299053</v>
      </c>
      <c r="B3058" s="41" t="s">
        <v>4680</v>
      </c>
      <c r="C3058" s="41">
        <v>0</v>
      </c>
      <c r="D3058" s="41">
        <v>0</v>
      </c>
      <c r="E3058" s="41">
        <v>0</v>
      </c>
      <c r="F3058" s="41">
        <v>0</v>
      </c>
      <c r="G3058" s="48">
        <v>55929</v>
      </c>
    </row>
    <row r="3059" spans="1:7" x14ac:dyDescent="0.25">
      <c r="A3059" s="48">
        <v>559299801</v>
      </c>
      <c r="B3059" s="41" t="s">
        <v>4681</v>
      </c>
      <c r="C3059" s="41">
        <v>0</v>
      </c>
      <c r="D3059" s="41">
        <v>0</v>
      </c>
      <c r="E3059" s="41">
        <v>0</v>
      </c>
      <c r="F3059" s="41">
        <v>0</v>
      </c>
      <c r="G3059" s="48">
        <v>55929</v>
      </c>
    </row>
    <row r="3060" spans="1:7" x14ac:dyDescent="0.25">
      <c r="A3060" s="48">
        <v>559309051</v>
      </c>
      <c r="B3060" s="41" t="s">
        <v>4682</v>
      </c>
      <c r="C3060" s="41">
        <v>0</v>
      </c>
      <c r="D3060" s="41">
        <v>0</v>
      </c>
      <c r="E3060" s="41">
        <v>0</v>
      </c>
      <c r="F3060" s="41">
        <v>0</v>
      </c>
      <c r="G3060" s="48">
        <v>55930</v>
      </c>
    </row>
    <row r="3061" spans="1:7" x14ac:dyDescent="0.25">
      <c r="A3061" s="48">
        <v>559309801</v>
      </c>
      <c r="B3061" s="41" t="s">
        <v>4683</v>
      </c>
      <c r="C3061" s="41">
        <v>0</v>
      </c>
      <c r="D3061" s="41">
        <v>0</v>
      </c>
      <c r="E3061" s="41">
        <v>0</v>
      </c>
      <c r="F3061" s="41">
        <v>0</v>
      </c>
      <c r="G3061" s="48">
        <v>55930</v>
      </c>
    </row>
    <row r="3062" spans="1:7" x14ac:dyDescent="0.25">
      <c r="A3062" s="48">
        <v>559319053</v>
      </c>
      <c r="B3062" s="41" t="s">
        <v>4684</v>
      </c>
      <c r="C3062" s="41">
        <v>0</v>
      </c>
      <c r="D3062" s="41">
        <v>0</v>
      </c>
      <c r="E3062" s="41">
        <v>0</v>
      </c>
      <c r="F3062" s="41">
        <v>0</v>
      </c>
      <c r="G3062" s="48">
        <v>55931</v>
      </c>
    </row>
    <row r="3063" spans="1:7" x14ac:dyDescent="0.25">
      <c r="A3063" s="48">
        <v>559319801</v>
      </c>
      <c r="B3063" s="41" t="s">
        <v>4685</v>
      </c>
      <c r="C3063" s="41">
        <v>0</v>
      </c>
      <c r="D3063" s="41">
        <v>0</v>
      </c>
      <c r="E3063" s="41">
        <v>0</v>
      </c>
      <c r="F3063" s="41">
        <v>0</v>
      </c>
      <c r="G3063" s="48">
        <v>55931</v>
      </c>
    </row>
    <row r="3064" spans="1:7" x14ac:dyDescent="0.25">
      <c r="A3064" s="48">
        <v>559329053</v>
      </c>
      <c r="B3064" s="41" t="s">
        <v>4686</v>
      </c>
      <c r="C3064" s="41">
        <v>0</v>
      </c>
      <c r="D3064" s="41">
        <v>0</v>
      </c>
      <c r="E3064" s="41">
        <v>0</v>
      </c>
      <c r="F3064" s="41">
        <v>0</v>
      </c>
      <c r="G3064" s="48">
        <v>55932</v>
      </c>
    </row>
    <row r="3065" spans="1:7" x14ac:dyDescent="0.25">
      <c r="A3065" s="48">
        <v>559329801</v>
      </c>
      <c r="B3065" s="41" t="s">
        <v>4687</v>
      </c>
      <c r="C3065" s="41">
        <v>0</v>
      </c>
      <c r="D3065" s="41">
        <v>0</v>
      </c>
      <c r="E3065" s="41">
        <v>0</v>
      </c>
      <c r="F3065" s="41">
        <v>0</v>
      </c>
      <c r="G3065" s="48">
        <v>55932</v>
      </c>
    </row>
    <row r="3066" spans="1:7" x14ac:dyDescent="0.25">
      <c r="A3066" s="48">
        <v>559339053</v>
      </c>
      <c r="B3066" s="41" t="s">
        <v>4688</v>
      </c>
      <c r="C3066" s="41">
        <v>0</v>
      </c>
      <c r="D3066" s="41">
        <v>0</v>
      </c>
      <c r="E3066" s="41">
        <v>0</v>
      </c>
      <c r="F3066" s="41">
        <v>0</v>
      </c>
      <c r="G3066" s="48">
        <v>55933</v>
      </c>
    </row>
    <row r="3067" spans="1:7" x14ac:dyDescent="0.25">
      <c r="A3067" s="48">
        <v>559339054</v>
      </c>
      <c r="B3067" s="41" t="s">
        <v>4689</v>
      </c>
      <c r="C3067" s="41">
        <v>0</v>
      </c>
      <c r="D3067" s="41">
        <v>0</v>
      </c>
      <c r="E3067" s="41">
        <v>0</v>
      </c>
      <c r="F3067" s="41">
        <v>0</v>
      </c>
      <c r="G3067" s="48">
        <v>55933</v>
      </c>
    </row>
    <row r="3068" spans="1:7" x14ac:dyDescent="0.25">
      <c r="A3068" s="48">
        <v>559339801</v>
      </c>
      <c r="B3068" s="41" t="s">
        <v>4690</v>
      </c>
      <c r="C3068" s="41">
        <v>0</v>
      </c>
      <c r="D3068" s="41">
        <v>0</v>
      </c>
      <c r="E3068" s="41">
        <v>0</v>
      </c>
      <c r="F3068" s="41">
        <v>0</v>
      </c>
      <c r="G3068" s="48">
        <v>55933</v>
      </c>
    </row>
    <row r="3069" spans="1:7" x14ac:dyDescent="0.25">
      <c r="A3069" s="48">
        <v>559349053</v>
      </c>
      <c r="B3069" s="41" t="s">
        <v>4691</v>
      </c>
      <c r="C3069" s="41">
        <v>0</v>
      </c>
      <c r="D3069" s="41">
        <v>0</v>
      </c>
      <c r="E3069" s="41">
        <v>0</v>
      </c>
      <c r="F3069" s="41">
        <v>0</v>
      </c>
      <c r="G3069" s="48">
        <v>55934</v>
      </c>
    </row>
    <row r="3070" spans="1:7" x14ac:dyDescent="0.25">
      <c r="A3070" s="48">
        <v>559349801</v>
      </c>
      <c r="B3070" s="41" t="s">
        <v>4692</v>
      </c>
      <c r="C3070" s="41">
        <v>0</v>
      </c>
      <c r="D3070" s="41">
        <v>0</v>
      </c>
      <c r="E3070" s="41">
        <v>0</v>
      </c>
      <c r="F3070" s="41">
        <v>0</v>
      </c>
      <c r="G3070" s="48">
        <v>55934</v>
      </c>
    </row>
    <row r="3071" spans="1:7" x14ac:dyDescent="0.25">
      <c r="A3071" s="48">
        <v>559352440</v>
      </c>
      <c r="B3071" s="41" t="s">
        <v>4693</v>
      </c>
      <c r="C3071" s="41">
        <v>0</v>
      </c>
      <c r="D3071" s="41">
        <v>0</v>
      </c>
      <c r="E3071" s="41">
        <v>0</v>
      </c>
      <c r="F3071" s="41">
        <v>0</v>
      </c>
      <c r="G3071" s="48">
        <v>55935</v>
      </c>
    </row>
    <row r="3072" spans="1:7" x14ac:dyDescent="0.25">
      <c r="A3072" s="48">
        <v>559359053</v>
      </c>
      <c r="B3072" s="41" t="s">
        <v>4694</v>
      </c>
      <c r="C3072" s="41">
        <v>0</v>
      </c>
      <c r="D3072" s="41">
        <v>0</v>
      </c>
      <c r="E3072" s="41">
        <v>0</v>
      </c>
      <c r="F3072" s="41">
        <v>0</v>
      </c>
      <c r="G3072" s="48">
        <v>55935</v>
      </c>
    </row>
    <row r="3073" spans="1:7" x14ac:dyDescent="0.25">
      <c r="A3073" s="48">
        <v>559359801</v>
      </c>
      <c r="B3073" s="41" t="s">
        <v>4695</v>
      </c>
      <c r="C3073" s="41">
        <v>0</v>
      </c>
      <c r="D3073" s="41">
        <v>0</v>
      </c>
      <c r="E3073" s="41">
        <v>0</v>
      </c>
      <c r="F3073" s="41">
        <v>0</v>
      </c>
      <c r="G3073" s="48">
        <v>55935</v>
      </c>
    </row>
    <row r="3074" spans="1:7" x14ac:dyDescent="0.25">
      <c r="A3074" s="48">
        <v>559369053</v>
      </c>
      <c r="B3074" s="41" t="s">
        <v>4696</v>
      </c>
      <c r="C3074" s="41">
        <v>0</v>
      </c>
      <c r="D3074" s="41">
        <v>0</v>
      </c>
      <c r="E3074" s="41">
        <v>0</v>
      </c>
      <c r="F3074" s="41">
        <v>0</v>
      </c>
      <c r="G3074" s="48">
        <v>55936</v>
      </c>
    </row>
    <row r="3075" spans="1:7" x14ac:dyDescent="0.25">
      <c r="A3075" s="48">
        <v>559369801</v>
      </c>
      <c r="B3075" s="41" t="s">
        <v>4697</v>
      </c>
      <c r="C3075" s="41">
        <v>0</v>
      </c>
      <c r="D3075" s="41">
        <v>0</v>
      </c>
      <c r="E3075" s="41">
        <v>0</v>
      </c>
      <c r="F3075" s="41">
        <v>0</v>
      </c>
      <c r="G3075" s="48">
        <v>55936</v>
      </c>
    </row>
    <row r="3076" spans="1:7" x14ac:dyDescent="0.25">
      <c r="A3076" s="48">
        <v>559379051</v>
      </c>
      <c r="B3076" s="41" t="s">
        <v>4698</v>
      </c>
      <c r="C3076" s="41">
        <v>0</v>
      </c>
      <c r="D3076" s="41">
        <v>0</v>
      </c>
      <c r="E3076" s="41">
        <v>0</v>
      </c>
      <c r="F3076" s="41">
        <v>0</v>
      </c>
      <c r="G3076" s="48">
        <v>55937</v>
      </c>
    </row>
    <row r="3077" spans="1:7" x14ac:dyDescent="0.25">
      <c r="A3077" s="48">
        <v>559379053</v>
      </c>
      <c r="B3077" s="41" t="s">
        <v>4699</v>
      </c>
      <c r="C3077" s="41">
        <v>0</v>
      </c>
      <c r="D3077" s="41">
        <v>0</v>
      </c>
      <c r="E3077" s="41">
        <v>0</v>
      </c>
      <c r="F3077" s="41">
        <v>0</v>
      </c>
      <c r="G3077" s="48">
        <v>55937</v>
      </c>
    </row>
    <row r="3078" spans="1:7" x14ac:dyDescent="0.25">
      <c r="A3078" s="48">
        <v>559379801</v>
      </c>
      <c r="B3078" s="41" t="s">
        <v>4700</v>
      </c>
      <c r="C3078" s="41">
        <v>0</v>
      </c>
      <c r="D3078" s="41">
        <v>0</v>
      </c>
      <c r="E3078" s="41">
        <v>0</v>
      </c>
      <c r="F3078" s="41">
        <v>0</v>
      </c>
      <c r="G3078" s="48">
        <v>55937</v>
      </c>
    </row>
    <row r="3079" spans="1:7" x14ac:dyDescent="0.25">
      <c r="A3079" s="48">
        <v>559382900</v>
      </c>
      <c r="B3079" s="41" t="s">
        <v>4701</v>
      </c>
      <c r="C3079" s="41">
        <v>0</v>
      </c>
      <c r="D3079" s="41">
        <v>0</v>
      </c>
      <c r="E3079" s="41">
        <v>0</v>
      </c>
      <c r="F3079" s="41">
        <v>0</v>
      </c>
      <c r="G3079" s="48">
        <v>55938</v>
      </c>
    </row>
    <row r="3080" spans="1:7" x14ac:dyDescent="0.25">
      <c r="A3080" s="48">
        <v>559389053</v>
      </c>
      <c r="B3080" s="41" t="s">
        <v>4702</v>
      </c>
      <c r="C3080" s="41">
        <v>0</v>
      </c>
      <c r="D3080" s="41">
        <v>0</v>
      </c>
      <c r="E3080" s="41">
        <v>0</v>
      </c>
      <c r="F3080" s="41">
        <v>0</v>
      </c>
      <c r="G3080" s="48">
        <v>55938</v>
      </c>
    </row>
    <row r="3081" spans="1:7" x14ac:dyDescent="0.25">
      <c r="A3081" s="48">
        <v>559389801</v>
      </c>
      <c r="B3081" s="41" t="s">
        <v>4703</v>
      </c>
      <c r="C3081" s="41">
        <v>0</v>
      </c>
      <c r="D3081" s="41">
        <v>0</v>
      </c>
      <c r="E3081" s="41">
        <v>0</v>
      </c>
      <c r="F3081" s="41">
        <v>0</v>
      </c>
      <c r="G3081" s="48">
        <v>55938</v>
      </c>
    </row>
    <row r="3082" spans="1:7" x14ac:dyDescent="0.25">
      <c r="A3082" s="48">
        <v>559399053</v>
      </c>
      <c r="B3082" s="41" t="s">
        <v>4704</v>
      </c>
      <c r="C3082" s="41">
        <v>0</v>
      </c>
      <c r="D3082" s="41">
        <v>0</v>
      </c>
      <c r="E3082" s="41">
        <v>0</v>
      </c>
      <c r="F3082" s="41">
        <v>0</v>
      </c>
      <c r="G3082" s="48">
        <v>55939</v>
      </c>
    </row>
    <row r="3083" spans="1:7" x14ac:dyDescent="0.25">
      <c r="A3083" s="48">
        <v>559399801</v>
      </c>
      <c r="B3083" s="41" t="s">
        <v>4705</v>
      </c>
      <c r="C3083" s="41">
        <v>0</v>
      </c>
      <c r="D3083" s="41">
        <v>0</v>
      </c>
      <c r="E3083" s="41">
        <v>0</v>
      </c>
      <c r="F3083" s="41">
        <v>0</v>
      </c>
      <c r="G3083" s="48">
        <v>55939</v>
      </c>
    </row>
    <row r="3084" spans="1:7" x14ac:dyDescent="0.25">
      <c r="A3084" s="48">
        <v>559409053</v>
      </c>
      <c r="B3084" s="41" t="s">
        <v>4706</v>
      </c>
      <c r="C3084" s="41">
        <v>0</v>
      </c>
      <c r="D3084" s="41">
        <v>0</v>
      </c>
      <c r="E3084" s="41">
        <v>0</v>
      </c>
      <c r="F3084" s="41">
        <v>0</v>
      </c>
      <c r="G3084" s="48">
        <v>55940</v>
      </c>
    </row>
    <row r="3085" spans="1:7" x14ac:dyDescent="0.25">
      <c r="A3085" s="48">
        <v>559409801</v>
      </c>
      <c r="B3085" s="41" t="s">
        <v>4707</v>
      </c>
      <c r="C3085" s="41">
        <v>0</v>
      </c>
      <c r="D3085" s="41">
        <v>0</v>
      </c>
      <c r="E3085" s="41">
        <v>0</v>
      </c>
      <c r="F3085" s="41">
        <v>0</v>
      </c>
      <c r="G3085" s="48">
        <v>55940</v>
      </c>
    </row>
    <row r="3086" spans="1:7" x14ac:dyDescent="0.25">
      <c r="A3086" s="48">
        <v>559419053</v>
      </c>
      <c r="B3086" s="41" t="s">
        <v>4708</v>
      </c>
      <c r="C3086" s="41">
        <v>0</v>
      </c>
      <c r="D3086" s="41">
        <v>0</v>
      </c>
      <c r="E3086" s="41">
        <v>0</v>
      </c>
      <c r="F3086" s="41">
        <v>0</v>
      </c>
      <c r="G3086" s="48">
        <v>55941</v>
      </c>
    </row>
    <row r="3087" spans="1:7" x14ac:dyDescent="0.25">
      <c r="A3087" s="48">
        <v>559419801</v>
      </c>
      <c r="B3087" s="41" t="s">
        <v>4709</v>
      </c>
      <c r="C3087" s="41">
        <v>0</v>
      </c>
      <c r="D3087" s="41">
        <v>0</v>
      </c>
      <c r="E3087" s="41">
        <v>0</v>
      </c>
      <c r="F3087" s="41">
        <v>0</v>
      </c>
      <c r="G3087" s="48">
        <v>55941</v>
      </c>
    </row>
    <row r="3088" spans="1:7" x14ac:dyDescent="0.25">
      <c r="A3088" s="48">
        <v>559429053</v>
      </c>
      <c r="B3088" s="41" t="s">
        <v>4710</v>
      </c>
      <c r="C3088" s="41">
        <v>0</v>
      </c>
      <c r="D3088" s="41">
        <v>0</v>
      </c>
      <c r="E3088" s="41">
        <v>0</v>
      </c>
      <c r="F3088" s="41">
        <v>0</v>
      </c>
      <c r="G3088" s="48">
        <v>55942</v>
      </c>
    </row>
    <row r="3089" spans="1:7" x14ac:dyDescent="0.25">
      <c r="A3089" s="48">
        <v>559429801</v>
      </c>
      <c r="B3089" s="41" t="s">
        <v>4711</v>
      </c>
      <c r="C3089" s="41">
        <v>0</v>
      </c>
      <c r="D3089" s="41">
        <v>0</v>
      </c>
      <c r="E3089" s="41">
        <v>0</v>
      </c>
      <c r="F3089" s="41">
        <v>0</v>
      </c>
      <c r="G3089" s="48">
        <v>55942</v>
      </c>
    </row>
    <row r="3090" spans="1:7" x14ac:dyDescent="0.25">
      <c r="A3090" s="48">
        <v>559439053</v>
      </c>
      <c r="B3090" s="41" t="s">
        <v>4712</v>
      </c>
      <c r="C3090" s="41">
        <v>0</v>
      </c>
      <c r="D3090" s="41">
        <v>0</v>
      </c>
      <c r="E3090" s="41">
        <v>0</v>
      </c>
      <c r="F3090" s="41">
        <v>0</v>
      </c>
      <c r="G3090" s="48">
        <v>55943</v>
      </c>
    </row>
    <row r="3091" spans="1:7" x14ac:dyDescent="0.25">
      <c r="A3091" s="48">
        <v>559439801</v>
      </c>
      <c r="B3091" s="41" t="s">
        <v>4713</v>
      </c>
      <c r="C3091" s="41">
        <v>0</v>
      </c>
      <c r="D3091" s="41">
        <v>0</v>
      </c>
      <c r="E3091" s="41">
        <v>0</v>
      </c>
      <c r="F3091" s="41">
        <v>0</v>
      </c>
      <c r="G3091" s="48">
        <v>55943</v>
      </c>
    </row>
    <row r="3092" spans="1:7" x14ac:dyDescent="0.25">
      <c r="A3092" s="48">
        <v>559449053</v>
      </c>
      <c r="B3092" s="41" t="s">
        <v>4714</v>
      </c>
      <c r="C3092" s="41">
        <v>0</v>
      </c>
      <c r="D3092" s="41">
        <v>0</v>
      </c>
      <c r="E3092" s="41">
        <v>0</v>
      </c>
      <c r="F3092" s="41">
        <v>0</v>
      </c>
      <c r="G3092" s="48">
        <v>55944</v>
      </c>
    </row>
    <row r="3093" spans="1:7" x14ac:dyDescent="0.25">
      <c r="A3093" s="48">
        <v>559449801</v>
      </c>
      <c r="B3093" s="41" t="s">
        <v>4715</v>
      </c>
      <c r="C3093" s="41">
        <v>0</v>
      </c>
      <c r="D3093" s="41">
        <v>0</v>
      </c>
      <c r="E3093" s="41">
        <v>0</v>
      </c>
      <c r="F3093" s="41">
        <v>0</v>
      </c>
      <c r="G3093" s="48">
        <v>55944</v>
      </c>
    </row>
    <row r="3094" spans="1:7" x14ac:dyDescent="0.25">
      <c r="A3094" s="48">
        <v>559459053</v>
      </c>
      <c r="B3094" s="41" t="s">
        <v>4716</v>
      </c>
      <c r="C3094" s="41">
        <v>0</v>
      </c>
      <c r="D3094" s="41">
        <v>0</v>
      </c>
      <c r="E3094" s="41">
        <v>0</v>
      </c>
      <c r="F3094" s="41">
        <v>0</v>
      </c>
      <c r="G3094" s="48">
        <v>55945</v>
      </c>
    </row>
    <row r="3095" spans="1:7" x14ac:dyDescent="0.25">
      <c r="A3095" s="48">
        <v>559469053</v>
      </c>
      <c r="B3095" s="41" t="s">
        <v>4717</v>
      </c>
      <c r="C3095" s="41">
        <v>0</v>
      </c>
      <c r="D3095" s="41">
        <v>0</v>
      </c>
      <c r="E3095" s="41">
        <v>0</v>
      </c>
      <c r="F3095" s="41">
        <v>0</v>
      </c>
      <c r="G3095" s="48">
        <v>55946</v>
      </c>
    </row>
    <row r="3096" spans="1:7" x14ac:dyDescent="0.25">
      <c r="A3096" s="48">
        <v>559469801</v>
      </c>
      <c r="B3096" s="41" t="s">
        <v>4718</v>
      </c>
      <c r="C3096" s="41">
        <v>0</v>
      </c>
      <c r="D3096" s="41">
        <v>0</v>
      </c>
      <c r="E3096" s="41">
        <v>0</v>
      </c>
      <c r="F3096" s="41">
        <v>0</v>
      </c>
      <c r="G3096" s="48">
        <v>55946</v>
      </c>
    </row>
    <row r="3097" spans="1:7" x14ac:dyDescent="0.25">
      <c r="A3097" s="48">
        <v>559479053</v>
      </c>
      <c r="B3097" s="41" t="s">
        <v>4719</v>
      </c>
      <c r="C3097" s="41">
        <v>0</v>
      </c>
      <c r="D3097" s="41">
        <v>0</v>
      </c>
      <c r="E3097" s="41">
        <v>0</v>
      </c>
      <c r="F3097" s="41">
        <v>0</v>
      </c>
      <c r="G3097" s="48">
        <v>55947</v>
      </c>
    </row>
    <row r="3098" spans="1:7" x14ac:dyDescent="0.25">
      <c r="A3098" s="48">
        <v>559479801</v>
      </c>
      <c r="B3098" s="41" t="s">
        <v>4720</v>
      </c>
      <c r="C3098" s="41">
        <v>0</v>
      </c>
      <c r="D3098" s="41">
        <v>0</v>
      </c>
      <c r="E3098" s="41">
        <v>0</v>
      </c>
      <c r="F3098" s="41">
        <v>0</v>
      </c>
      <c r="G3098" s="48">
        <v>55947</v>
      </c>
    </row>
    <row r="3099" spans="1:7" x14ac:dyDescent="0.25">
      <c r="A3099" s="48">
        <v>559489053</v>
      </c>
      <c r="B3099" s="41" t="s">
        <v>4721</v>
      </c>
      <c r="C3099" s="41">
        <v>0</v>
      </c>
      <c r="D3099" s="41">
        <v>0</v>
      </c>
      <c r="E3099" s="41">
        <v>0</v>
      </c>
      <c r="F3099" s="41">
        <v>0</v>
      </c>
      <c r="G3099" s="48">
        <v>55948</v>
      </c>
    </row>
    <row r="3100" spans="1:7" x14ac:dyDescent="0.25">
      <c r="A3100" s="48">
        <v>559489801</v>
      </c>
      <c r="B3100" s="41" t="s">
        <v>4722</v>
      </c>
      <c r="C3100" s="41">
        <v>0</v>
      </c>
      <c r="D3100" s="41">
        <v>0</v>
      </c>
      <c r="E3100" s="41">
        <v>0</v>
      </c>
      <c r="F3100" s="41">
        <v>0</v>
      </c>
      <c r="G3100" s="48">
        <v>55948</v>
      </c>
    </row>
    <row r="3101" spans="1:7" x14ac:dyDescent="0.25">
      <c r="A3101" s="48">
        <v>559499051</v>
      </c>
      <c r="B3101" s="41" t="s">
        <v>4723</v>
      </c>
      <c r="C3101" s="41">
        <v>0</v>
      </c>
      <c r="D3101" s="41">
        <v>0</v>
      </c>
      <c r="E3101" s="41">
        <v>0</v>
      </c>
      <c r="F3101" s="41">
        <v>0</v>
      </c>
      <c r="G3101" s="48">
        <v>55949</v>
      </c>
    </row>
    <row r="3102" spans="1:7" x14ac:dyDescent="0.25">
      <c r="A3102" s="48">
        <v>559499801</v>
      </c>
      <c r="B3102" s="41" t="s">
        <v>4724</v>
      </c>
      <c r="C3102" s="41">
        <v>0</v>
      </c>
      <c r="D3102" s="41">
        <v>0</v>
      </c>
      <c r="E3102" s="41">
        <v>0</v>
      </c>
      <c r="F3102" s="41">
        <v>0</v>
      </c>
      <c r="G3102" s="48">
        <v>55949</v>
      </c>
    </row>
    <row r="3103" spans="1:7" x14ac:dyDescent="0.25">
      <c r="A3103" s="48">
        <v>559509204</v>
      </c>
      <c r="B3103" s="41" t="s">
        <v>4725</v>
      </c>
      <c r="C3103" s="41">
        <v>0</v>
      </c>
      <c r="D3103" s="41">
        <v>0</v>
      </c>
      <c r="E3103" s="41">
        <v>0</v>
      </c>
      <c r="F3103" s="41">
        <v>0</v>
      </c>
      <c r="G3103" s="48">
        <v>55950</v>
      </c>
    </row>
    <row r="3104" spans="1:7" x14ac:dyDescent="0.25">
      <c r="A3104" s="48">
        <v>559509801</v>
      </c>
      <c r="B3104" s="41" t="s">
        <v>4726</v>
      </c>
      <c r="C3104" s="41">
        <v>0</v>
      </c>
      <c r="D3104" s="41">
        <v>0</v>
      </c>
      <c r="E3104" s="41">
        <v>0</v>
      </c>
      <c r="F3104" s="41">
        <v>0</v>
      </c>
      <c r="G3104" s="48">
        <v>55950</v>
      </c>
    </row>
    <row r="3105" spans="1:7" x14ac:dyDescent="0.25">
      <c r="A3105" s="48">
        <v>559512422</v>
      </c>
      <c r="B3105" s="41" t="s">
        <v>4727</v>
      </c>
      <c r="C3105" s="41">
        <v>0</v>
      </c>
      <c r="D3105" s="41">
        <v>0</v>
      </c>
      <c r="E3105" s="41">
        <v>0</v>
      </c>
      <c r="F3105" s="41">
        <v>0</v>
      </c>
      <c r="G3105" s="48">
        <v>55951</v>
      </c>
    </row>
    <row r="3106" spans="1:7" x14ac:dyDescent="0.25">
      <c r="A3106" s="48">
        <v>559519213</v>
      </c>
      <c r="B3106" s="41" t="s">
        <v>4728</v>
      </c>
      <c r="C3106" s="41">
        <v>0</v>
      </c>
      <c r="D3106" s="41">
        <v>0</v>
      </c>
      <c r="E3106" s="41">
        <v>0</v>
      </c>
      <c r="F3106" s="41">
        <v>0</v>
      </c>
      <c r="G3106" s="48">
        <v>55951</v>
      </c>
    </row>
    <row r="3107" spans="1:7" x14ac:dyDescent="0.25">
      <c r="A3107" s="48">
        <v>559519801</v>
      </c>
      <c r="B3107" s="41" t="s">
        <v>4729</v>
      </c>
      <c r="C3107" s="41">
        <v>0</v>
      </c>
      <c r="D3107" s="41">
        <v>0</v>
      </c>
      <c r="E3107" s="41">
        <v>0</v>
      </c>
      <c r="F3107" s="41">
        <v>0</v>
      </c>
      <c r="G3107" s="48">
        <v>55951</v>
      </c>
    </row>
    <row r="3108" spans="1:7" x14ac:dyDescent="0.25">
      <c r="A3108" s="48">
        <v>560011040</v>
      </c>
      <c r="B3108" s="41" t="s">
        <v>4730</v>
      </c>
      <c r="C3108" s="41">
        <v>0</v>
      </c>
      <c r="D3108" s="41">
        <v>0</v>
      </c>
      <c r="E3108" s="41">
        <v>0</v>
      </c>
      <c r="F3108" s="41">
        <v>0</v>
      </c>
      <c r="G3108" s="48">
        <v>56001</v>
      </c>
    </row>
    <row r="3109" spans="1:7" x14ac:dyDescent="0.25">
      <c r="A3109" s="48">
        <v>560012000</v>
      </c>
      <c r="B3109" s="41" t="s">
        <v>4731</v>
      </c>
      <c r="C3109" s="41">
        <v>0</v>
      </c>
      <c r="D3109" s="41">
        <v>0</v>
      </c>
      <c r="E3109" s="41">
        <v>0</v>
      </c>
      <c r="F3109" s="41">
        <v>0</v>
      </c>
      <c r="G3109" s="48">
        <v>56001</v>
      </c>
    </row>
    <row r="3110" spans="1:7" x14ac:dyDescent="0.25">
      <c r="A3110" s="48">
        <v>560012429</v>
      </c>
      <c r="B3110" s="41" t="s">
        <v>4732</v>
      </c>
      <c r="C3110" s="41">
        <v>6000</v>
      </c>
      <c r="D3110" s="41">
        <v>0</v>
      </c>
      <c r="E3110" s="41">
        <v>0</v>
      </c>
      <c r="F3110" s="41">
        <v>6000</v>
      </c>
      <c r="G3110" s="48">
        <v>56001</v>
      </c>
    </row>
    <row r="3111" spans="1:7" x14ac:dyDescent="0.25">
      <c r="A3111" s="48">
        <v>560019801</v>
      </c>
      <c r="B3111" s="41" t="s">
        <v>4733</v>
      </c>
      <c r="C3111" s="41">
        <v>0</v>
      </c>
      <c r="D3111" s="41">
        <v>0</v>
      </c>
      <c r="E3111" s="41">
        <v>0</v>
      </c>
      <c r="F3111" s="41">
        <v>0</v>
      </c>
      <c r="G3111" s="48">
        <v>56001</v>
      </c>
    </row>
    <row r="3112" spans="1:7" x14ac:dyDescent="0.25">
      <c r="A3112" s="48">
        <v>560022000</v>
      </c>
      <c r="B3112" s="41" t="s">
        <v>4734</v>
      </c>
      <c r="C3112" s="41">
        <v>0</v>
      </c>
      <c r="D3112" s="41">
        <v>0</v>
      </c>
      <c r="E3112" s="41">
        <v>0</v>
      </c>
      <c r="F3112" s="41">
        <v>0</v>
      </c>
      <c r="G3112" s="48">
        <v>56002</v>
      </c>
    </row>
    <row r="3113" spans="1:7" x14ac:dyDescent="0.25">
      <c r="A3113" s="48">
        <v>560022004</v>
      </c>
      <c r="B3113" s="41" t="s">
        <v>4735</v>
      </c>
      <c r="C3113" s="41">
        <v>500</v>
      </c>
      <c r="D3113" s="41">
        <v>0</v>
      </c>
      <c r="E3113" s="41">
        <v>0</v>
      </c>
      <c r="F3113" s="41">
        <v>500</v>
      </c>
      <c r="G3113" s="48">
        <v>56002</v>
      </c>
    </row>
    <row r="3114" spans="1:7" x14ac:dyDescent="0.25">
      <c r="A3114" s="48">
        <v>560022429</v>
      </c>
      <c r="B3114" s="41" t="s">
        <v>4736</v>
      </c>
      <c r="C3114" s="41">
        <v>0</v>
      </c>
      <c r="D3114" s="41">
        <v>0</v>
      </c>
      <c r="E3114" s="41">
        <v>0</v>
      </c>
      <c r="F3114" s="41">
        <v>0</v>
      </c>
      <c r="G3114" s="48">
        <v>56002</v>
      </c>
    </row>
    <row r="3115" spans="1:7" x14ac:dyDescent="0.25">
      <c r="A3115" s="48">
        <v>560029801</v>
      </c>
      <c r="B3115" s="41" t="s">
        <v>4737</v>
      </c>
      <c r="C3115" s="41">
        <v>0</v>
      </c>
      <c r="D3115" s="41">
        <v>0</v>
      </c>
      <c r="E3115" s="41">
        <v>0</v>
      </c>
      <c r="F3115" s="41">
        <v>0</v>
      </c>
      <c r="G3115" s="48">
        <v>56002</v>
      </c>
    </row>
    <row r="3116" spans="1:7" x14ac:dyDescent="0.25">
      <c r="A3116" s="48">
        <v>560030200</v>
      </c>
      <c r="B3116" s="41" t="s">
        <v>4738</v>
      </c>
      <c r="C3116" s="41">
        <v>0</v>
      </c>
      <c r="D3116" s="41">
        <v>0</v>
      </c>
      <c r="E3116" s="41">
        <v>0</v>
      </c>
      <c r="F3116" s="41">
        <v>0</v>
      </c>
      <c r="G3116" s="48">
        <v>56003</v>
      </c>
    </row>
    <row r="3117" spans="1:7" x14ac:dyDescent="0.25">
      <c r="A3117" s="48">
        <v>560031040</v>
      </c>
      <c r="B3117" s="41" t="s">
        <v>2145</v>
      </c>
      <c r="C3117" s="41">
        <v>0</v>
      </c>
      <c r="D3117" s="41">
        <v>0</v>
      </c>
      <c r="E3117" s="41">
        <v>0</v>
      </c>
      <c r="F3117" s="41">
        <v>0</v>
      </c>
      <c r="G3117" s="48">
        <v>56003</v>
      </c>
    </row>
    <row r="3118" spans="1:7" x14ac:dyDescent="0.25">
      <c r="A3118" s="48">
        <v>560032000</v>
      </c>
      <c r="B3118" s="41" t="s">
        <v>4739</v>
      </c>
      <c r="C3118" s="41">
        <v>0</v>
      </c>
      <c r="D3118" s="41">
        <v>0</v>
      </c>
      <c r="E3118" s="41">
        <v>0</v>
      </c>
      <c r="F3118" s="41">
        <v>0</v>
      </c>
      <c r="G3118" s="48">
        <v>56003</v>
      </c>
    </row>
    <row r="3119" spans="1:7" x14ac:dyDescent="0.25">
      <c r="A3119" s="48">
        <v>560032003</v>
      </c>
      <c r="B3119" s="41" t="s">
        <v>2759</v>
      </c>
      <c r="C3119" s="41">
        <v>-146</v>
      </c>
      <c r="D3119" s="41">
        <v>0</v>
      </c>
      <c r="E3119" s="41">
        <v>0</v>
      </c>
      <c r="F3119" s="41">
        <v>-146</v>
      </c>
      <c r="G3119" s="48">
        <v>56003</v>
      </c>
    </row>
    <row r="3120" spans="1:7" x14ac:dyDescent="0.25">
      <c r="A3120" s="48">
        <v>560032004</v>
      </c>
      <c r="B3120" s="41" t="s">
        <v>4740</v>
      </c>
      <c r="C3120" s="41">
        <v>800</v>
      </c>
      <c r="D3120" s="41">
        <v>0</v>
      </c>
      <c r="E3120" s="41">
        <v>0</v>
      </c>
      <c r="F3120" s="41">
        <v>800</v>
      </c>
      <c r="G3120" s="48">
        <v>56003</v>
      </c>
    </row>
    <row r="3121" spans="1:7" x14ac:dyDescent="0.25">
      <c r="A3121" s="48">
        <v>560032423</v>
      </c>
      <c r="B3121" s="41" t="s">
        <v>4741</v>
      </c>
      <c r="C3121" s="41">
        <v>0</v>
      </c>
      <c r="D3121" s="41">
        <v>0</v>
      </c>
      <c r="E3121" s="41">
        <v>0</v>
      </c>
      <c r="F3121" s="41">
        <v>0</v>
      </c>
      <c r="G3121" s="48">
        <v>56003</v>
      </c>
    </row>
    <row r="3122" spans="1:7" x14ac:dyDescent="0.25">
      <c r="A3122" s="48">
        <v>560032429</v>
      </c>
      <c r="B3122" s="41" t="s">
        <v>4742</v>
      </c>
      <c r="C3122" s="41">
        <v>0</v>
      </c>
      <c r="D3122" s="41">
        <v>0</v>
      </c>
      <c r="E3122" s="41">
        <v>0</v>
      </c>
      <c r="F3122" s="41">
        <v>0</v>
      </c>
      <c r="G3122" s="48">
        <v>56003</v>
      </c>
    </row>
    <row r="3123" spans="1:7" x14ac:dyDescent="0.25">
      <c r="A3123" s="48">
        <v>560032500</v>
      </c>
      <c r="B3123" s="41" t="s">
        <v>4743</v>
      </c>
      <c r="C3123" s="41">
        <v>0</v>
      </c>
      <c r="D3123" s="41">
        <v>0</v>
      </c>
      <c r="E3123" s="41">
        <v>0</v>
      </c>
      <c r="F3123" s="41">
        <v>0</v>
      </c>
      <c r="G3123" s="48">
        <v>56003</v>
      </c>
    </row>
    <row r="3124" spans="1:7" x14ac:dyDescent="0.25">
      <c r="A3124" s="48">
        <v>560039801</v>
      </c>
      <c r="B3124" s="41" t="s">
        <v>4744</v>
      </c>
      <c r="C3124" s="41">
        <v>0</v>
      </c>
      <c r="D3124" s="41">
        <v>0</v>
      </c>
      <c r="E3124" s="41">
        <v>0</v>
      </c>
      <c r="F3124" s="41">
        <v>0</v>
      </c>
      <c r="G3124" s="48">
        <v>56003</v>
      </c>
    </row>
    <row r="3125" spans="1:7" x14ac:dyDescent="0.25">
      <c r="A3125" s="48">
        <v>560042000</v>
      </c>
      <c r="B3125" s="41" t="s">
        <v>4745</v>
      </c>
      <c r="C3125" s="41">
        <v>0</v>
      </c>
      <c r="D3125" s="41">
        <v>0</v>
      </c>
      <c r="E3125" s="41">
        <v>0</v>
      </c>
      <c r="F3125" s="41">
        <v>0</v>
      </c>
      <c r="G3125" s="48">
        <v>56004</v>
      </c>
    </row>
    <row r="3126" spans="1:7" x14ac:dyDescent="0.25">
      <c r="A3126" s="48">
        <v>560042003</v>
      </c>
      <c r="B3126" s="41" t="s">
        <v>4746</v>
      </c>
      <c r="C3126" s="41">
        <v>0</v>
      </c>
      <c r="D3126" s="41">
        <v>0</v>
      </c>
      <c r="E3126" s="41">
        <v>0</v>
      </c>
      <c r="F3126" s="41">
        <v>0</v>
      </c>
      <c r="G3126" s="48">
        <v>56004</v>
      </c>
    </row>
    <row r="3127" spans="1:7" x14ac:dyDescent="0.25">
      <c r="A3127" s="48">
        <v>560042004</v>
      </c>
      <c r="B3127" s="41" t="s">
        <v>4747</v>
      </c>
      <c r="C3127" s="41">
        <v>-169</v>
      </c>
      <c r="D3127" s="41">
        <v>0</v>
      </c>
      <c r="E3127" s="41">
        <v>0</v>
      </c>
      <c r="F3127" s="41">
        <v>-169</v>
      </c>
      <c r="G3127" s="48">
        <v>56004</v>
      </c>
    </row>
    <row r="3128" spans="1:7" x14ac:dyDescent="0.25">
      <c r="A3128" s="48">
        <v>560049801</v>
      </c>
      <c r="B3128" s="41" t="s">
        <v>4748</v>
      </c>
      <c r="C3128" s="41">
        <v>0</v>
      </c>
      <c r="D3128" s="41">
        <v>0</v>
      </c>
      <c r="E3128" s="41">
        <v>0</v>
      </c>
      <c r="F3128" s="41">
        <v>0</v>
      </c>
      <c r="G3128" s="48">
        <v>56004</v>
      </c>
    </row>
    <row r="3129" spans="1:7" x14ac:dyDescent="0.25">
      <c r="A3129" s="48">
        <v>560052003</v>
      </c>
      <c r="B3129" s="41" t="s">
        <v>4749</v>
      </c>
      <c r="C3129" s="41">
        <v>0</v>
      </c>
      <c r="D3129" s="41">
        <v>0</v>
      </c>
      <c r="E3129" s="41">
        <v>0</v>
      </c>
      <c r="F3129" s="41">
        <v>0</v>
      </c>
      <c r="G3129" s="48">
        <v>56005</v>
      </c>
    </row>
    <row r="3130" spans="1:7" x14ac:dyDescent="0.25">
      <c r="A3130" s="48">
        <v>560059801</v>
      </c>
      <c r="B3130" s="41" t="s">
        <v>4750</v>
      </c>
      <c r="C3130" s="41">
        <v>0</v>
      </c>
      <c r="D3130" s="41">
        <v>0</v>
      </c>
      <c r="E3130" s="41">
        <v>0</v>
      </c>
      <c r="F3130" s="41">
        <v>0</v>
      </c>
      <c r="G3130" s="48">
        <v>56005</v>
      </c>
    </row>
    <row r="3131" spans="1:7" x14ac:dyDescent="0.25">
      <c r="A3131" s="48">
        <v>560062003</v>
      </c>
      <c r="B3131" s="41" t="s">
        <v>4751</v>
      </c>
      <c r="C3131" s="41">
        <v>0</v>
      </c>
      <c r="D3131" s="41">
        <v>0</v>
      </c>
      <c r="E3131" s="41">
        <v>0</v>
      </c>
      <c r="F3131" s="41">
        <v>0</v>
      </c>
      <c r="G3131" s="48">
        <v>56006</v>
      </c>
    </row>
    <row r="3132" spans="1:7" x14ac:dyDescent="0.25">
      <c r="A3132" s="48">
        <v>560069801</v>
      </c>
      <c r="B3132" s="41" t="s">
        <v>4752</v>
      </c>
      <c r="C3132" s="41">
        <v>0</v>
      </c>
      <c r="D3132" s="41">
        <v>0</v>
      </c>
      <c r="E3132" s="41">
        <v>0</v>
      </c>
      <c r="F3132" s="41">
        <v>0</v>
      </c>
      <c r="G3132" s="48">
        <v>56006</v>
      </c>
    </row>
    <row r="3133" spans="1:7" x14ac:dyDescent="0.25">
      <c r="A3133" s="48">
        <v>560072423</v>
      </c>
      <c r="B3133" s="41" t="s">
        <v>4753</v>
      </c>
      <c r="C3133" s="41">
        <v>0</v>
      </c>
      <c r="D3133" s="41">
        <v>0</v>
      </c>
      <c r="E3133" s="41">
        <v>0</v>
      </c>
      <c r="F3133" s="41">
        <v>0</v>
      </c>
      <c r="G3133" s="48">
        <v>56007</v>
      </c>
    </row>
    <row r="3134" spans="1:7" x14ac:dyDescent="0.25">
      <c r="A3134" s="48">
        <v>560072429</v>
      </c>
      <c r="B3134" s="41" t="s">
        <v>4754</v>
      </c>
      <c r="C3134" s="41">
        <v>0</v>
      </c>
      <c r="D3134" s="41">
        <v>0</v>
      </c>
      <c r="E3134" s="41">
        <v>0</v>
      </c>
      <c r="F3134" s="41">
        <v>0</v>
      </c>
      <c r="G3134" s="48">
        <v>56007</v>
      </c>
    </row>
    <row r="3135" spans="1:7" x14ac:dyDescent="0.25">
      <c r="A3135" s="48">
        <v>560079801</v>
      </c>
      <c r="B3135" s="41" t="s">
        <v>4755</v>
      </c>
      <c r="C3135" s="41">
        <v>0</v>
      </c>
      <c r="D3135" s="41">
        <v>0</v>
      </c>
      <c r="E3135" s="41">
        <v>0</v>
      </c>
      <c r="F3135" s="41">
        <v>0</v>
      </c>
      <c r="G3135" s="48">
        <v>56007</v>
      </c>
    </row>
    <row r="3136" spans="1:7" x14ac:dyDescent="0.25">
      <c r="A3136" s="48">
        <v>560082003</v>
      </c>
      <c r="B3136" s="41" t="s">
        <v>4756</v>
      </c>
      <c r="C3136" s="41">
        <v>0</v>
      </c>
      <c r="D3136" s="41">
        <v>0</v>
      </c>
      <c r="E3136" s="41">
        <v>0</v>
      </c>
      <c r="F3136" s="41">
        <v>0</v>
      </c>
      <c r="G3136" s="48">
        <v>56008</v>
      </c>
    </row>
    <row r="3137" spans="1:7" x14ac:dyDescent="0.25">
      <c r="A3137" s="48">
        <v>560082004</v>
      </c>
      <c r="B3137" s="41" t="s">
        <v>4757</v>
      </c>
      <c r="C3137" s="41">
        <v>0</v>
      </c>
      <c r="D3137" s="41">
        <v>0</v>
      </c>
      <c r="E3137" s="41">
        <v>0</v>
      </c>
      <c r="F3137" s="41">
        <v>0</v>
      </c>
      <c r="G3137" s="48">
        <v>56008</v>
      </c>
    </row>
    <row r="3138" spans="1:7" x14ac:dyDescent="0.25">
      <c r="A3138" s="48">
        <v>560089801</v>
      </c>
      <c r="B3138" s="41" t="s">
        <v>4758</v>
      </c>
      <c r="C3138" s="41">
        <v>0</v>
      </c>
      <c r="D3138" s="41">
        <v>0</v>
      </c>
      <c r="E3138" s="41">
        <v>0</v>
      </c>
      <c r="F3138" s="41">
        <v>0</v>
      </c>
      <c r="G3138" s="48">
        <v>56008</v>
      </c>
    </row>
    <row r="3139" spans="1:7" x14ac:dyDescent="0.25">
      <c r="A3139" s="48">
        <v>560092003</v>
      </c>
      <c r="B3139" s="41" t="s">
        <v>4759</v>
      </c>
      <c r="C3139" s="41">
        <v>0</v>
      </c>
      <c r="D3139" s="41">
        <v>0</v>
      </c>
      <c r="E3139" s="41">
        <v>0</v>
      </c>
      <c r="F3139" s="41">
        <v>0</v>
      </c>
      <c r="G3139" s="48">
        <v>56009</v>
      </c>
    </row>
    <row r="3140" spans="1:7" x14ac:dyDescent="0.25">
      <c r="A3140" s="48">
        <v>560092004</v>
      </c>
      <c r="B3140" s="41" t="s">
        <v>4760</v>
      </c>
      <c r="C3140" s="41">
        <v>0</v>
      </c>
      <c r="D3140" s="41">
        <v>0</v>
      </c>
      <c r="E3140" s="41">
        <v>0</v>
      </c>
      <c r="F3140" s="41">
        <v>0</v>
      </c>
      <c r="G3140" s="48">
        <v>56009</v>
      </c>
    </row>
    <row r="3141" spans="1:7" x14ac:dyDescent="0.25">
      <c r="A3141" s="48">
        <v>560099801</v>
      </c>
      <c r="B3141" s="41" t="s">
        <v>4761</v>
      </c>
      <c r="C3141" s="41">
        <v>0</v>
      </c>
      <c r="D3141" s="41">
        <v>0</v>
      </c>
      <c r="E3141" s="41">
        <v>0</v>
      </c>
      <c r="F3141" s="41">
        <v>0</v>
      </c>
      <c r="G3141" s="48">
        <v>56009</v>
      </c>
    </row>
    <row r="3142" spans="1:7" x14ac:dyDescent="0.25">
      <c r="A3142" s="48">
        <v>560100100</v>
      </c>
      <c r="B3142" s="41" t="s">
        <v>4762</v>
      </c>
      <c r="C3142" s="41">
        <v>0</v>
      </c>
      <c r="D3142" s="41">
        <v>0</v>
      </c>
      <c r="E3142" s="41">
        <v>0</v>
      </c>
      <c r="F3142" s="41">
        <v>0</v>
      </c>
      <c r="G3142" s="48">
        <v>56010</v>
      </c>
    </row>
    <row r="3143" spans="1:7" x14ac:dyDescent="0.25">
      <c r="A3143" s="48">
        <v>560101040</v>
      </c>
      <c r="B3143" s="41" t="s">
        <v>4763</v>
      </c>
      <c r="C3143" s="41">
        <v>0</v>
      </c>
      <c r="D3143" s="41">
        <v>0</v>
      </c>
      <c r="E3143" s="41">
        <v>0</v>
      </c>
      <c r="F3143" s="41">
        <v>0</v>
      </c>
      <c r="G3143" s="48">
        <v>56010</v>
      </c>
    </row>
    <row r="3144" spans="1:7" x14ac:dyDescent="0.25">
      <c r="A3144" s="48">
        <v>560102000</v>
      </c>
      <c r="B3144" s="41" t="s">
        <v>4764</v>
      </c>
      <c r="C3144" s="41">
        <v>560</v>
      </c>
      <c r="D3144" s="41">
        <v>0</v>
      </c>
      <c r="E3144" s="41">
        <v>0</v>
      </c>
      <c r="F3144" s="41">
        <v>560</v>
      </c>
      <c r="G3144" s="48">
        <v>56010</v>
      </c>
    </row>
    <row r="3145" spans="1:7" x14ac:dyDescent="0.25">
      <c r="A3145" s="48">
        <v>560102003</v>
      </c>
      <c r="B3145" s="41" t="s">
        <v>4765</v>
      </c>
      <c r="C3145" s="41">
        <v>-77.7</v>
      </c>
      <c r="D3145" s="41">
        <v>0</v>
      </c>
      <c r="E3145" s="41">
        <v>0</v>
      </c>
      <c r="F3145" s="41">
        <v>-77.7</v>
      </c>
      <c r="G3145" s="48">
        <v>56010</v>
      </c>
    </row>
    <row r="3146" spans="1:7" x14ac:dyDescent="0.25">
      <c r="A3146" s="48">
        <v>560102004</v>
      </c>
      <c r="B3146" s="41" t="s">
        <v>4766</v>
      </c>
      <c r="C3146" s="41">
        <v>0</v>
      </c>
      <c r="D3146" s="41">
        <v>0</v>
      </c>
      <c r="E3146" s="41">
        <v>0</v>
      </c>
      <c r="F3146" s="41">
        <v>0</v>
      </c>
      <c r="G3146" s="48">
        <v>56010</v>
      </c>
    </row>
    <row r="3147" spans="1:7" x14ac:dyDescent="0.25">
      <c r="A3147" s="48">
        <v>560109200</v>
      </c>
      <c r="B3147" s="41" t="s">
        <v>4767</v>
      </c>
      <c r="C3147" s="41">
        <v>0</v>
      </c>
      <c r="D3147" s="41">
        <v>0</v>
      </c>
      <c r="E3147" s="41">
        <v>0</v>
      </c>
      <c r="F3147" s="41">
        <v>0</v>
      </c>
      <c r="G3147" s="48">
        <v>56010</v>
      </c>
    </row>
    <row r="3148" spans="1:7" x14ac:dyDescent="0.25">
      <c r="A3148" s="48">
        <v>560109801</v>
      </c>
      <c r="B3148" s="41" t="s">
        <v>4768</v>
      </c>
      <c r="C3148" s="41">
        <v>0</v>
      </c>
      <c r="D3148" s="41">
        <v>0</v>
      </c>
      <c r="E3148" s="41">
        <v>0</v>
      </c>
      <c r="F3148" s="41">
        <v>0</v>
      </c>
      <c r="G3148" s="48">
        <v>56010</v>
      </c>
    </row>
    <row r="3149" spans="1:7" x14ac:dyDescent="0.25">
      <c r="A3149" s="48">
        <v>560111040</v>
      </c>
      <c r="B3149" s="41" t="s">
        <v>4769</v>
      </c>
      <c r="C3149" s="41">
        <v>50</v>
      </c>
      <c r="D3149" s="41">
        <v>0</v>
      </c>
      <c r="E3149" s="41">
        <v>0</v>
      </c>
      <c r="F3149" s="41">
        <v>50</v>
      </c>
      <c r="G3149" s="48">
        <v>56011</v>
      </c>
    </row>
    <row r="3150" spans="1:7" x14ac:dyDescent="0.25">
      <c r="A3150" s="48">
        <v>560119801</v>
      </c>
      <c r="B3150" s="41" t="s">
        <v>4770</v>
      </c>
      <c r="C3150" s="41">
        <v>0</v>
      </c>
      <c r="D3150" s="41">
        <v>0</v>
      </c>
      <c r="E3150" s="41">
        <v>0</v>
      </c>
      <c r="F3150" s="41">
        <v>0</v>
      </c>
      <c r="G3150" s="48">
        <v>56011</v>
      </c>
    </row>
    <row r="3151" spans="1:7" x14ac:dyDescent="0.25">
      <c r="A3151" s="48">
        <v>560122003</v>
      </c>
      <c r="B3151" s="41" t="s">
        <v>4771</v>
      </c>
      <c r="C3151" s="41">
        <v>0</v>
      </c>
      <c r="D3151" s="41">
        <v>0</v>
      </c>
      <c r="E3151" s="41">
        <v>0</v>
      </c>
      <c r="F3151" s="41">
        <v>0</v>
      </c>
      <c r="G3151" s="48">
        <v>56012</v>
      </c>
    </row>
    <row r="3152" spans="1:7" x14ac:dyDescent="0.25">
      <c r="A3152" s="48">
        <v>560122004</v>
      </c>
      <c r="B3152" s="41" t="s">
        <v>4772</v>
      </c>
      <c r="C3152" s="41">
        <v>0</v>
      </c>
      <c r="D3152" s="41">
        <v>0</v>
      </c>
      <c r="E3152" s="41">
        <v>0</v>
      </c>
      <c r="F3152" s="41">
        <v>0</v>
      </c>
      <c r="G3152" s="48">
        <v>56012</v>
      </c>
    </row>
    <row r="3153" spans="1:7" x14ac:dyDescent="0.25">
      <c r="A3153" s="48">
        <v>560122520</v>
      </c>
      <c r="B3153" s="41" t="s">
        <v>4773</v>
      </c>
      <c r="C3153" s="41">
        <v>0</v>
      </c>
      <c r="D3153" s="41">
        <v>0</v>
      </c>
      <c r="E3153" s="41">
        <v>0</v>
      </c>
      <c r="F3153" s="41">
        <v>0</v>
      </c>
      <c r="G3153" s="48">
        <v>56012</v>
      </c>
    </row>
    <row r="3154" spans="1:7" x14ac:dyDescent="0.25">
      <c r="A3154" s="48">
        <v>560129801</v>
      </c>
      <c r="B3154" s="41" t="s">
        <v>4774</v>
      </c>
      <c r="C3154" s="41">
        <v>0</v>
      </c>
      <c r="D3154" s="41">
        <v>0</v>
      </c>
      <c r="E3154" s="41">
        <v>0</v>
      </c>
      <c r="F3154" s="41">
        <v>0</v>
      </c>
      <c r="G3154" s="48">
        <v>56012</v>
      </c>
    </row>
    <row r="3155" spans="1:7" x14ac:dyDescent="0.25">
      <c r="A3155" s="48">
        <v>560131040</v>
      </c>
      <c r="B3155" s="41" t="s">
        <v>4775</v>
      </c>
      <c r="C3155" s="41">
        <v>0</v>
      </c>
      <c r="D3155" s="41">
        <v>0</v>
      </c>
      <c r="E3155" s="41">
        <v>0</v>
      </c>
      <c r="F3155" s="41">
        <v>0</v>
      </c>
      <c r="G3155" s="48">
        <v>56013</v>
      </c>
    </row>
    <row r="3156" spans="1:7" x14ac:dyDescent="0.25">
      <c r="A3156" s="48">
        <v>560139801</v>
      </c>
      <c r="B3156" s="41" t="s">
        <v>4776</v>
      </c>
      <c r="C3156" s="41">
        <v>0</v>
      </c>
      <c r="D3156" s="41">
        <v>0</v>
      </c>
      <c r="E3156" s="41">
        <v>0</v>
      </c>
      <c r="F3156" s="41">
        <v>0</v>
      </c>
      <c r="G3156" s="48">
        <v>56013</v>
      </c>
    </row>
    <row r="3157" spans="1:7" x14ac:dyDescent="0.25">
      <c r="A3157" s="48">
        <v>560140100</v>
      </c>
      <c r="B3157" s="41" t="s">
        <v>4777</v>
      </c>
      <c r="C3157" s="41">
        <v>0</v>
      </c>
      <c r="D3157" s="41">
        <v>0</v>
      </c>
      <c r="E3157" s="41">
        <v>0</v>
      </c>
      <c r="F3157" s="41">
        <v>0</v>
      </c>
      <c r="G3157" s="48">
        <v>56014</v>
      </c>
    </row>
    <row r="3158" spans="1:7" x14ac:dyDescent="0.25">
      <c r="A3158" s="48">
        <v>560142003</v>
      </c>
      <c r="B3158" s="41" t="s">
        <v>4778</v>
      </c>
      <c r="C3158" s="41">
        <v>0</v>
      </c>
      <c r="D3158" s="41">
        <v>0</v>
      </c>
      <c r="E3158" s="41">
        <v>0</v>
      </c>
      <c r="F3158" s="41">
        <v>0</v>
      </c>
      <c r="G3158" s="48">
        <v>56014</v>
      </c>
    </row>
    <row r="3159" spans="1:7" x14ac:dyDescent="0.25">
      <c r="A3159" s="48">
        <v>560142429</v>
      </c>
      <c r="B3159" s="41" t="s">
        <v>4779</v>
      </c>
      <c r="C3159" s="41">
        <v>0</v>
      </c>
      <c r="D3159" s="41">
        <v>0</v>
      </c>
      <c r="E3159" s="41">
        <v>0</v>
      </c>
      <c r="F3159" s="41">
        <v>0</v>
      </c>
      <c r="G3159" s="48">
        <v>56014</v>
      </c>
    </row>
    <row r="3160" spans="1:7" x14ac:dyDescent="0.25">
      <c r="A3160" s="48">
        <v>560149801</v>
      </c>
      <c r="B3160" s="41" t="s">
        <v>4780</v>
      </c>
      <c r="C3160" s="41">
        <v>0</v>
      </c>
      <c r="D3160" s="41">
        <v>0</v>
      </c>
      <c r="E3160" s="41">
        <v>0</v>
      </c>
      <c r="F3160" s="41">
        <v>0</v>
      </c>
      <c r="G3160" s="48">
        <v>56014</v>
      </c>
    </row>
    <row r="3161" spans="1:7" x14ac:dyDescent="0.25">
      <c r="A3161" s="48">
        <v>560152003</v>
      </c>
      <c r="B3161" s="41" t="s">
        <v>4781</v>
      </c>
      <c r="C3161" s="41">
        <v>0</v>
      </c>
      <c r="D3161" s="41">
        <v>0</v>
      </c>
      <c r="E3161" s="41">
        <v>0</v>
      </c>
      <c r="F3161" s="41">
        <v>0</v>
      </c>
      <c r="G3161" s="48">
        <v>56015</v>
      </c>
    </row>
    <row r="3162" spans="1:7" x14ac:dyDescent="0.25">
      <c r="A3162" s="48">
        <v>560152004</v>
      </c>
      <c r="B3162" s="41" t="s">
        <v>4782</v>
      </c>
      <c r="C3162" s="41">
        <v>0</v>
      </c>
      <c r="D3162" s="41">
        <v>0</v>
      </c>
      <c r="E3162" s="41">
        <v>0</v>
      </c>
      <c r="F3162" s="41">
        <v>0</v>
      </c>
      <c r="G3162" s="48">
        <v>56015</v>
      </c>
    </row>
    <row r="3163" spans="1:7" x14ac:dyDescent="0.25">
      <c r="A3163" s="48">
        <v>560159801</v>
      </c>
      <c r="B3163" s="41" t="s">
        <v>4783</v>
      </c>
      <c r="C3163" s="41">
        <v>0</v>
      </c>
      <c r="D3163" s="41">
        <v>0</v>
      </c>
      <c r="E3163" s="41">
        <v>0</v>
      </c>
      <c r="F3163" s="41">
        <v>0</v>
      </c>
      <c r="G3163" s="48">
        <v>56015</v>
      </c>
    </row>
    <row r="3164" spans="1:7" x14ac:dyDescent="0.25">
      <c r="A3164" s="48">
        <v>560160100</v>
      </c>
      <c r="B3164" s="41" t="s">
        <v>4784</v>
      </c>
      <c r="C3164" s="41">
        <v>0</v>
      </c>
      <c r="D3164" s="41">
        <v>0</v>
      </c>
      <c r="E3164" s="41">
        <v>0</v>
      </c>
      <c r="F3164" s="41">
        <v>0</v>
      </c>
      <c r="G3164" s="48">
        <v>56016</v>
      </c>
    </row>
    <row r="3165" spans="1:7" x14ac:dyDescent="0.25">
      <c r="A3165" s="48">
        <v>560162003</v>
      </c>
      <c r="B3165" s="41" t="s">
        <v>4785</v>
      </c>
      <c r="C3165" s="41">
        <v>0</v>
      </c>
      <c r="D3165" s="41">
        <v>0</v>
      </c>
      <c r="E3165" s="41">
        <v>0</v>
      </c>
      <c r="F3165" s="41">
        <v>0</v>
      </c>
      <c r="G3165" s="48">
        <v>56016</v>
      </c>
    </row>
    <row r="3166" spans="1:7" x14ac:dyDescent="0.25">
      <c r="A3166" s="48">
        <v>560162422</v>
      </c>
      <c r="B3166" s="41" t="s">
        <v>4786</v>
      </c>
      <c r="C3166" s="41">
        <v>0</v>
      </c>
      <c r="D3166" s="41">
        <v>0</v>
      </c>
      <c r="E3166" s="41">
        <v>0</v>
      </c>
      <c r="F3166" s="41">
        <v>0</v>
      </c>
      <c r="G3166" s="48">
        <v>56016</v>
      </c>
    </row>
    <row r="3167" spans="1:7" x14ac:dyDescent="0.25">
      <c r="A3167" s="48">
        <v>560162428</v>
      </c>
      <c r="B3167" s="41" t="s">
        <v>4786</v>
      </c>
      <c r="C3167" s="41">
        <v>0</v>
      </c>
      <c r="D3167" s="41">
        <v>0</v>
      </c>
      <c r="E3167" s="41">
        <v>0</v>
      </c>
      <c r="F3167" s="41">
        <v>0</v>
      </c>
      <c r="G3167" s="48">
        <v>56016</v>
      </c>
    </row>
    <row r="3168" spans="1:7" x14ac:dyDescent="0.25">
      <c r="A3168" s="48">
        <v>560169052</v>
      </c>
      <c r="B3168" s="41" t="s">
        <v>4787</v>
      </c>
      <c r="C3168" s="41">
        <v>0</v>
      </c>
      <c r="D3168" s="41">
        <v>0</v>
      </c>
      <c r="E3168" s="41">
        <v>0</v>
      </c>
      <c r="F3168" s="41">
        <v>0</v>
      </c>
      <c r="G3168" s="48">
        <v>56016</v>
      </c>
    </row>
    <row r="3169" spans="1:7" x14ac:dyDescent="0.25">
      <c r="A3169" s="48">
        <v>560169801</v>
      </c>
      <c r="B3169" s="41" t="s">
        <v>4788</v>
      </c>
      <c r="C3169" s="41">
        <v>0</v>
      </c>
      <c r="D3169" s="41">
        <v>0</v>
      </c>
      <c r="E3169" s="41">
        <v>0</v>
      </c>
      <c r="F3169" s="41">
        <v>0</v>
      </c>
      <c r="G3169" s="48">
        <v>56016</v>
      </c>
    </row>
    <row r="3170" spans="1:7" x14ac:dyDescent="0.25">
      <c r="A3170" s="48">
        <v>560171040</v>
      </c>
      <c r="B3170" s="41" t="s">
        <v>4789</v>
      </c>
      <c r="C3170" s="41">
        <v>0</v>
      </c>
      <c r="D3170" s="41">
        <v>0</v>
      </c>
      <c r="E3170" s="41">
        <v>0</v>
      </c>
      <c r="F3170" s="41">
        <v>0</v>
      </c>
      <c r="G3170" s="48">
        <v>56017</v>
      </c>
    </row>
    <row r="3171" spans="1:7" x14ac:dyDescent="0.25">
      <c r="A3171" s="48">
        <v>560172003</v>
      </c>
      <c r="B3171" s="41" t="s">
        <v>4790</v>
      </c>
      <c r="C3171" s="41">
        <v>0</v>
      </c>
      <c r="D3171" s="41">
        <v>0</v>
      </c>
      <c r="E3171" s="41">
        <v>0</v>
      </c>
      <c r="F3171" s="41">
        <v>0</v>
      </c>
      <c r="G3171" s="48">
        <v>56017</v>
      </c>
    </row>
    <row r="3172" spans="1:7" x14ac:dyDescent="0.25">
      <c r="A3172" s="48">
        <v>560172004</v>
      </c>
      <c r="B3172" s="41" t="s">
        <v>4791</v>
      </c>
      <c r="C3172" s="41">
        <v>0</v>
      </c>
      <c r="D3172" s="41">
        <v>0</v>
      </c>
      <c r="E3172" s="41">
        <v>0</v>
      </c>
      <c r="F3172" s="41">
        <v>0</v>
      </c>
      <c r="G3172" s="48">
        <v>56017</v>
      </c>
    </row>
    <row r="3173" spans="1:7" x14ac:dyDescent="0.25">
      <c r="A3173" s="48">
        <v>560179801</v>
      </c>
      <c r="B3173" s="41" t="s">
        <v>4792</v>
      </c>
      <c r="C3173" s="41">
        <v>0</v>
      </c>
      <c r="D3173" s="41">
        <v>0</v>
      </c>
      <c r="E3173" s="41">
        <v>0</v>
      </c>
      <c r="F3173" s="41">
        <v>0</v>
      </c>
      <c r="G3173" s="48">
        <v>56017</v>
      </c>
    </row>
    <row r="3174" spans="1:7" x14ac:dyDescent="0.25">
      <c r="A3174" s="48">
        <v>560182003</v>
      </c>
      <c r="B3174" s="41" t="s">
        <v>4793</v>
      </c>
      <c r="C3174" s="41">
        <v>0</v>
      </c>
      <c r="D3174" s="41">
        <v>0</v>
      </c>
      <c r="E3174" s="41">
        <v>0</v>
      </c>
      <c r="F3174" s="41">
        <v>0</v>
      </c>
      <c r="G3174" s="48">
        <v>56018</v>
      </c>
    </row>
    <row r="3175" spans="1:7" x14ac:dyDescent="0.25">
      <c r="A3175" s="48">
        <v>560182004</v>
      </c>
      <c r="B3175" s="41" t="s">
        <v>4794</v>
      </c>
      <c r="C3175" s="41">
        <v>0</v>
      </c>
      <c r="D3175" s="41">
        <v>0</v>
      </c>
      <c r="E3175" s="41">
        <v>0</v>
      </c>
      <c r="F3175" s="41">
        <v>0</v>
      </c>
      <c r="G3175" s="48">
        <v>56018</v>
      </c>
    </row>
    <row r="3176" spans="1:7" x14ac:dyDescent="0.25">
      <c r="A3176" s="48">
        <v>560189801</v>
      </c>
      <c r="B3176" s="41" t="s">
        <v>4795</v>
      </c>
      <c r="C3176" s="41">
        <v>0</v>
      </c>
      <c r="D3176" s="41">
        <v>0</v>
      </c>
      <c r="E3176" s="41">
        <v>0</v>
      </c>
      <c r="F3176" s="41">
        <v>0</v>
      </c>
      <c r="G3176" s="48">
        <v>56018</v>
      </c>
    </row>
    <row r="3177" spans="1:7" x14ac:dyDescent="0.25">
      <c r="A3177" s="48">
        <v>560202003</v>
      </c>
      <c r="B3177" s="41" t="s">
        <v>4796</v>
      </c>
      <c r="C3177" s="41">
        <v>0</v>
      </c>
      <c r="D3177" s="41">
        <v>0</v>
      </c>
      <c r="E3177" s="41">
        <v>0</v>
      </c>
      <c r="F3177" s="41">
        <v>0</v>
      </c>
      <c r="G3177" s="48">
        <v>56020</v>
      </c>
    </row>
    <row r="3178" spans="1:7" x14ac:dyDescent="0.25">
      <c r="A3178" s="48">
        <v>560202004</v>
      </c>
      <c r="B3178" s="41" t="s">
        <v>4797</v>
      </c>
      <c r="C3178" s="41">
        <v>0</v>
      </c>
      <c r="D3178" s="41">
        <v>0</v>
      </c>
      <c r="E3178" s="41">
        <v>0</v>
      </c>
      <c r="F3178" s="41">
        <v>0</v>
      </c>
      <c r="G3178" s="48">
        <v>56020</v>
      </c>
    </row>
    <row r="3179" spans="1:7" x14ac:dyDescent="0.25">
      <c r="A3179" s="48">
        <v>560202429</v>
      </c>
      <c r="B3179" s="41" t="s">
        <v>4798</v>
      </c>
      <c r="C3179" s="41">
        <v>0</v>
      </c>
      <c r="D3179" s="41">
        <v>0</v>
      </c>
      <c r="E3179" s="41">
        <v>0</v>
      </c>
      <c r="F3179" s="41">
        <v>0</v>
      </c>
      <c r="G3179" s="48">
        <v>56020</v>
      </c>
    </row>
    <row r="3180" spans="1:7" x14ac:dyDescent="0.25">
      <c r="A3180" s="48">
        <v>560209801</v>
      </c>
      <c r="B3180" s="41" t="s">
        <v>4799</v>
      </c>
      <c r="C3180" s="41">
        <v>0</v>
      </c>
      <c r="D3180" s="41">
        <v>0</v>
      </c>
      <c r="E3180" s="41">
        <v>0</v>
      </c>
      <c r="F3180" s="41">
        <v>0</v>
      </c>
      <c r="G3180" s="48">
        <v>56020</v>
      </c>
    </row>
    <row r="3181" spans="1:7" x14ac:dyDescent="0.25">
      <c r="A3181" s="48">
        <v>560222000</v>
      </c>
      <c r="B3181" s="41" t="s">
        <v>4800</v>
      </c>
      <c r="C3181" s="41">
        <v>0</v>
      </c>
      <c r="D3181" s="41">
        <v>0</v>
      </c>
      <c r="E3181" s="41">
        <v>0</v>
      </c>
      <c r="F3181" s="41">
        <v>0</v>
      </c>
      <c r="G3181" s="48">
        <v>56022</v>
      </c>
    </row>
    <row r="3182" spans="1:7" x14ac:dyDescent="0.25">
      <c r="A3182" s="48">
        <v>560222004</v>
      </c>
      <c r="B3182" s="41" t="s">
        <v>4801</v>
      </c>
      <c r="C3182" s="41">
        <v>0</v>
      </c>
      <c r="D3182" s="41">
        <v>0</v>
      </c>
      <c r="E3182" s="41">
        <v>0</v>
      </c>
      <c r="F3182" s="41">
        <v>0</v>
      </c>
      <c r="G3182" s="48">
        <v>56022</v>
      </c>
    </row>
    <row r="3183" spans="1:7" x14ac:dyDescent="0.25">
      <c r="A3183" s="48">
        <v>560222429</v>
      </c>
      <c r="B3183" s="41" t="s">
        <v>4802</v>
      </c>
      <c r="C3183" s="41">
        <v>0</v>
      </c>
      <c r="D3183" s="41">
        <v>0</v>
      </c>
      <c r="E3183" s="41">
        <v>0</v>
      </c>
      <c r="F3183" s="41">
        <v>0</v>
      </c>
      <c r="G3183" s="48">
        <v>56022</v>
      </c>
    </row>
    <row r="3184" spans="1:7" x14ac:dyDescent="0.25">
      <c r="A3184" s="48">
        <v>560229801</v>
      </c>
      <c r="B3184" s="41" t="s">
        <v>4803</v>
      </c>
      <c r="C3184" s="41">
        <v>0</v>
      </c>
      <c r="D3184" s="41">
        <v>0</v>
      </c>
      <c r="E3184" s="41">
        <v>0</v>
      </c>
      <c r="F3184" s="41">
        <v>0</v>
      </c>
      <c r="G3184" s="48">
        <v>56022</v>
      </c>
    </row>
    <row r="3185" spans="1:7" x14ac:dyDescent="0.25">
      <c r="A3185" s="48">
        <v>560252003</v>
      </c>
      <c r="B3185" s="41" t="s">
        <v>4804</v>
      </c>
      <c r="C3185" s="41">
        <v>0</v>
      </c>
      <c r="D3185" s="41">
        <v>0</v>
      </c>
      <c r="E3185" s="41">
        <v>0</v>
      </c>
      <c r="F3185" s="41">
        <v>0</v>
      </c>
      <c r="G3185" s="48">
        <v>56025</v>
      </c>
    </row>
    <row r="3186" spans="1:7" x14ac:dyDescent="0.25">
      <c r="A3186" s="48">
        <v>560252429</v>
      </c>
      <c r="B3186" s="41" t="s">
        <v>4805</v>
      </c>
      <c r="C3186" s="41">
        <v>0</v>
      </c>
      <c r="D3186" s="41">
        <v>0</v>
      </c>
      <c r="E3186" s="41">
        <v>0</v>
      </c>
      <c r="F3186" s="41">
        <v>0</v>
      </c>
      <c r="G3186" s="48">
        <v>56025</v>
      </c>
    </row>
    <row r="3187" spans="1:7" x14ac:dyDescent="0.25">
      <c r="A3187" s="48">
        <v>560259801</v>
      </c>
      <c r="B3187" s="41" t="s">
        <v>4806</v>
      </c>
      <c r="C3187" s="41">
        <v>0</v>
      </c>
      <c r="D3187" s="41">
        <v>0</v>
      </c>
      <c r="E3187" s="41">
        <v>0</v>
      </c>
      <c r="F3187" s="41">
        <v>0</v>
      </c>
      <c r="G3187" s="48">
        <v>56025</v>
      </c>
    </row>
    <row r="3188" spans="1:7" x14ac:dyDescent="0.25">
      <c r="A3188" s="48">
        <v>560261040</v>
      </c>
      <c r="B3188" s="41" t="s">
        <v>4807</v>
      </c>
      <c r="C3188" s="41">
        <v>0</v>
      </c>
      <c r="D3188" s="41">
        <v>0</v>
      </c>
      <c r="E3188" s="41">
        <v>0</v>
      </c>
      <c r="F3188" s="41">
        <v>0</v>
      </c>
      <c r="G3188" s="48">
        <v>56026</v>
      </c>
    </row>
    <row r="3189" spans="1:7" x14ac:dyDescent="0.25">
      <c r="A3189" s="48">
        <v>560262003</v>
      </c>
      <c r="B3189" s="41" t="s">
        <v>4808</v>
      </c>
      <c r="C3189" s="41">
        <v>0</v>
      </c>
      <c r="D3189" s="41">
        <v>0</v>
      </c>
      <c r="E3189" s="41">
        <v>0</v>
      </c>
      <c r="F3189" s="41">
        <v>0</v>
      </c>
      <c r="G3189" s="48">
        <v>56026</v>
      </c>
    </row>
    <row r="3190" spans="1:7" x14ac:dyDescent="0.25">
      <c r="A3190" s="48">
        <v>560262004</v>
      </c>
      <c r="B3190" s="41" t="s">
        <v>4809</v>
      </c>
      <c r="C3190" s="41">
        <v>0</v>
      </c>
      <c r="D3190" s="41">
        <v>0</v>
      </c>
      <c r="E3190" s="41">
        <v>0</v>
      </c>
      <c r="F3190" s="41">
        <v>0</v>
      </c>
      <c r="G3190" s="48">
        <v>56026</v>
      </c>
    </row>
    <row r="3191" spans="1:7" x14ac:dyDescent="0.25">
      <c r="A3191" s="48">
        <v>560262429</v>
      </c>
      <c r="B3191" s="41" t="s">
        <v>4810</v>
      </c>
      <c r="C3191" s="41">
        <v>0</v>
      </c>
      <c r="D3191" s="41">
        <v>0</v>
      </c>
      <c r="E3191" s="41">
        <v>0</v>
      </c>
      <c r="F3191" s="41">
        <v>0</v>
      </c>
      <c r="G3191" s="48">
        <v>56026</v>
      </c>
    </row>
    <row r="3192" spans="1:7" x14ac:dyDescent="0.25">
      <c r="A3192" s="48">
        <v>560269801</v>
      </c>
      <c r="B3192" s="41" t="s">
        <v>4811</v>
      </c>
      <c r="C3192" s="41">
        <v>0</v>
      </c>
      <c r="D3192" s="41">
        <v>0</v>
      </c>
      <c r="E3192" s="41">
        <v>0</v>
      </c>
      <c r="F3192" s="41">
        <v>0</v>
      </c>
      <c r="G3192" s="48">
        <v>56026</v>
      </c>
    </row>
    <row r="3193" spans="1:7" x14ac:dyDescent="0.25">
      <c r="A3193" s="48">
        <v>560271040</v>
      </c>
      <c r="B3193" s="41" t="s">
        <v>4812</v>
      </c>
      <c r="C3193" s="41">
        <v>0</v>
      </c>
      <c r="D3193" s="41">
        <v>0</v>
      </c>
      <c r="E3193" s="41">
        <v>0</v>
      </c>
      <c r="F3193" s="41">
        <v>0</v>
      </c>
      <c r="G3193" s="48">
        <v>56027</v>
      </c>
    </row>
    <row r="3194" spans="1:7" x14ac:dyDescent="0.25">
      <c r="A3194" s="48">
        <v>560271500</v>
      </c>
      <c r="B3194" s="41" t="s">
        <v>4813</v>
      </c>
      <c r="C3194" s="41">
        <v>0</v>
      </c>
      <c r="D3194" s="41">
        <v>0</v>
      </c>
      <c r="E3194" s="41">
        <v>0</v>
      </c>
      <c r="F3194" s="41">
        <v>0</v>
      </c>
      <c r="G3194" s="48">
        <v>56027</v>
      </c>
    </row>
    <row r="3195" spans="1:7" x14ac:dyDescent="0.25">
      <c r="A3195" s="48">
        <v>560272422</v>
      </c>
      <c r="B3195" s="41" t="s">
        <v>4814</v>
      </c>
      <c r="C3195" s="41">
        <v>0</v>
      </c>
      <c r="D3195" s="41">
        <v>0</v>
      </c>
      <c r="E3195" s="41">
        <v>0</v>
      </c>
      <c r="F3195" s="41">
        <v>0</v>
      </c>
      <c r="G3195" s="48">
        <v>56027</v>
      </c>
    </row>
    <row r="3196" spans="1:7" x14ac:dyDescent="0.25">
      <c r="A3196" s="48">
        <v>560272428</v>
      </c>
      <c r="B3196" s="41" t="s">
        <v>4815</v>
      </c>
      <c r="C3196" s="41">
        <v>0</v>
      </c>
      <c r="D3196" s="41">
        <v>0</v>
      </c>
      <c r="E3196" s="41">
        <v>0</v>
      </c>
      <c r="F3196" s="41">
        <v>0</v>
      </c>
      <c r="G3196" s="48">
        <v>56027</v>
      </c>
    </row>
    <row r="3197" spans="1:7" x14ac:dyDescent="0.25">
      <c r="A3197" s="48">
        <v>560272430</v>
      </c>
      <c r="B3197" s="41" t="s">
        <v>4816</v>
      </c>
      <c r="C3197" s="41">
        <v>0</v>
      </c>
      <c r="D3197" s="41">
        <v>0</v>
      </c>
      <c r="E3197" s="41">
        <v>0</v>
      </c>
      <c r="F3197" s="41">
        <v>0</v>
      </c>
      <c r="G3197" s="48">
        <v>56027</v>
      </c>
    </row>
    <row r="3198" spans="1:7" x14ac:dyDescent="0.25">
      <c r="A3198" s="48">
        <v>560272520</v>
      </c>
      <c r="B3198" s="41" t="s">
        <v>4817</v>
      </c>
      <c r="C3198" s="41">
        <v>0</v>
      </c>
      <c r="D3198" s="41">
        <v>0</v>
      </c>
      <c r="E3198" s="41">
        <v>0</v>
      </c>
      <c r="F3198" s="41">
        <v>0</v>
      </c>
      <c r="G3198" s="48">
        <v>56027</v>
      </c>
    </row>
    <row r="3199" spans="1:7" x14ac:dyDescent="0.25">
      <c r="A3199" s="48">
        <v>560279052</v>
      </c>
      <c r="B3199" s="41" t="s">
        <v>4818</v>
      </c>
      <c r="C3199" s="41">
        <v>0</v>
      </c>
      <c r="D3199" s="41">
        <v>0</v>
      </c>
      <c r="E3199" s="41">
        <v>0</v>
      </c>
      <c r="F3199" s="41">
        <v>0</v>
      </c>
      <c r="G3199" s="48">
        <v>56027</v>
      </c>
    </row>
    <row r="3200" spans="1:7" x14ac:dyDescent="0.25">
      <c r="A3200" s="48">
        <v>560279054</v>
      </c>
      <c r="B3200" s="41" t="s">
        <v>4819</v>
      </c>
      <c r="C3200" s="41">
        <v>0</v>
      </c>
      <c r="D3200" s="41">
        <v>0</v>
      </c>
      <c r="E3200" s="41">
        <v>0</v>
      </c>
      <c r="F3200" s="41">
        <v>0</v>
      </c>
      <c r="G3200" s="48">
        <v>56027</v>
      </c>
    </row>
    <row r="3201" spans="1:7" x14ac:dyDescent="0.25">
      <c r="A3201" s="48">
        <v>560279213</v>
      </c>
      <c r="B3201" s="41" t="s">
        <v>4820</v>
      </c>
      <c r="C3201" s="41">
        <v>0</v>
      </c>
      <c r="D3201" s="41">
        <v>0</v>
      </c>
      <c r="E3201" s="41">
        <v>0</v>
      </c>
      <c r="F3201" s="41">
        <v>0</v>
      </c>
      <c r="G3201" s="48">
        <v>56027</v>
      </c>
    </row>
    <row r="3202" spans="1:7" x14ac:dyDescent="0.25">
      <c r="A3202" s="48">
        <v>560279801</v>
      </c>
      <c r="B3202" s="41" t="s">
        <v>4821</v>
      </c>
      <c r="C3202" s="41">
        <v>0</v>
      </c>
      <c r="D3202" s="41">
        <v>0</v>
      </c>
      <c r="E3202" s="41">
        <v>0</v>
      </c>
      <c r="F3202" s="41">
        <v>0</v>
      </c>
      <c r="G3202" s="48">
        <v>56027</v>
      </c>
    </row>
    <row r="3203" spans="1:7" x14ac:dyDescent="0.25">
      <c r="A3203" s="48">
        <v>560281040</v>
      </c>
      <c r="B3203" s="41" t="s">
        <v>4822</v>
      </c>
      <c r="C3203" s="41">
        <v>0</v>
      </c>
      <c r="D3203" s="41">
        <v>0</v>
      </c>
      <c r="E3203" s="41">
        <v>0</v>
      </c>
      <c r="F3203" s="41">
        <v>0</v>
      </c>
      <c r="G3203" s="48">
        <v>56028</v>
      </c>
    </row>
    <row r="3204" spans="1:7" x14ac:dyDescent="0.25">
      <c r="A3204" s="48">
        <v>560282000</v>
      </c>
      <c r="B3204" s="41" t="s">
        <v>4823</v>
      </c>
      <c r="C3204" s="41">
        <v>0</v>
      </c>
      <c r="D3204" s="41">
        <v>0</v>
      </c>
      <c r="E3204" s="41">
        <v>0</v>
      </c>
      <c r="F3204" s="41">
        <v>0</v>
      </c>
      <c r="G3204" s="48">
        <v>56028</v>
      </c>
    </row>
    <row r="3205" spans="1:7" x14ac:dyDescent="0.25">
      <c r="A3205" s="48">
        <v>560290200</v>
      </c>
      <c r="B3205" s="41" t="s">
        <v>4824</v>
      </c>
      <c r="C3205" s="41">
        <v>0</v>
      </c>
      <c r="D3205" s="41">
        <v>0</v>
      </c>
      <c r="E3205" s="41">
        <v>0</v>
      </c>
      <c r="F3205" s="41">
        <v>0</v>
      </c>
      <c r="G3205" s="48">
        <v>56029</v>
      </c>
    </row>
    <row r="3206" spans="1:7" x14ac:dyDescent="0.25">
      <c r="A3206" s="48">
        <v>560299801</v>
      </c>
      <c r="B3206" s="41" t="s">
        <v>4825</v>
      </c>
      <c r="C3206" s="41">
        <v>0</v>
      </c>
      <c r="D3206" s="41">
        <v>0</v>
      </c>
      <c r="E3206" s="41">
        <v>0</v>
      </c>
      <c r="F3206" s="41">
        <v>0</v>
      </c>
      <c r="G3206" s="48">
        <v>56029</v>
      </c>
    </row>
    <row r="3207" spans="1:7" x14ac:dyDescent="0.25">
      <c r="A3207" s="48">
        <v>560302004</v>
      </c>
      <c r="B3207" s="41" t="s">
        <v>4826</v>
      </c>
      <c r="C3207" s="41">
        <v>0</v>
      </c>
      <c r="D3207" s="41">
        <v>0</v>
      </c>
      <c r="E3207" s="41">
        <v>0</v>
      </c>
      <c r="F3207" s="41">
        <v>0</v>
      </c>
      <c r="G3207" s="48">
        <v>56030</v>
      </c>
    </row>
    <row r="3208" spans="1:7" x14ac:dyDescent="0.25">
      <c r="A3208" s="48">
        <v>560309801</v>
      </c>
      <c r="B3208" s="41" t="s">
        <v>4827</v>
      </c>
      <c r="C3208" s="41">
        <v>0</v>
      </c>
      <c r="D3208" s="41">
        <v>0</v>
      </c>
      <c r="E3208" s="41">
        <v>0</v>
      </c>
      <c r="F3208" s="41">
        <v>0</v>
      </c>
      <c r="G3208" s="48">
        <v>56030</v>
      </c>
    </row>
    <row r="3209" spans="1:7" x14ac:dyDescent="0.25">
      <c r="A3209" s="48">
        <v>560312423</v>
      </c>
      <c r="B3209" s="41" t="s">
        <v>4828</v>
      </c>
      <c r="C3209" s="41">
        <v>0</v>
      </c>
      <c r="D3209" s="41">
        <v>0</v>
      </c>
      <c r="E3209" s="41">
        <v>0</v>
      </c>
      <c r="F3209" s="41">
        <v>0</v>
      </c>
      <c r="G3209" s="48">
        <v>56031</v>
      </c>
    </row>
    <row r="3210" spans="1:7" x14ac:dyDescent="0.25">
      <c r="A3210" s="48">
        <v>560312429</v>
      </c>
      <c r="B3210" s="41" t="s">
        <v>4829</v>
      </c>
      <c r="C3210" s="41">
        <v>0</v>
      </c>
      <c r="D3210" s="41">
        <v>0</v>
      </c>
      <c r="E3210" s="41">
        <v>0</v>
      </c>
      <c r="F3210" s="41">
        <v>0</v>
      </c>
      <c r="G3210" s="48">
        <v>56031</v>
      </c>
    </row>
    <row r="3211" spans="1:7" x14ac:dyDescent="0.25">
      <c r="A3211" s="48">
        <v>560319801</v>
      </c>
      <c r="B3211" s="41" t="s">
        <v>4830</v>
      </c>
      <c r="C3211" s="41">
        <v>0</v>
      </c>
      <c r="D3211" s="41">
        <v>0</v>
      </c>
      <c r="E3211" s="41">
        <v>0</v>
      </c>
      <c r="F3211" s="41">
        <v>0</v>
      </c>
      <c r="G3211" s="48">
        <v>56031</v>
      </c>
    </row>
    <row r="3212" spans="1:7" x14ac:dyDescent="0.25">
      <c r="A3212" s="48">
        <v>560320800</v>
      </c>
      <c r="B3212" s="41" t="s">
        <v>4831</v>
      </c>
      <c r="C3212" s="41">
        <v>0</v>
      </c>
      <c r="D3212" s="41">
        <v>0</v>
      </c>
      <c r="E3212" s="41">
        <v>0</v>
      </c>
      <c r="F3212" s="41">
        <v>0</v>
      </c>
      <c r="G3212" s="48">
        <v>56032</v>
      </c>
    </row>
    <row r="3213" spans="1:7" x14ac:dyDescent="0.25">
      <c r="A3213" s="48">
        <v>560322423</v>
      </c>
      <c r="B3213" s="41" t="s">
        <v>4832</v>
      </c>
      <c r="C3213" s="41">
        <v>0</v>
      </c>
      <c r="D3213" s="41">
        <v>0</v>
      </c>
      <c r="E3213" s="41">
        <v>0</v>
      </c>
      <c r="F3213" s="41">
        <v>0</v>
      </c>
      <c r="G3213" s="48">
        <v>56032</v>
      </c>
    </row>
    <row r="3214" spans="1:7" x14ac:dyDescent="0.25">
      <c r="A3214" s="48">
        <v>560322429</v>
      </c>
      <c r="B3214" s="41" t="s">
        <v>4833</v>
      </c>
      <c r="C3214" s="41">
        <v>0</v>
      </c>
      <c r="D3214" s="41">
        <v>0</v>
      </c>
      <c r="E3214" s="41">
        <v>0</v>
      </c>
      <c r="F3214" s="41">
        <v>0</v>
      </c>
      <c r="G3214" s="48">
        <v>56032</v>
      </c>
    </row>
    <row r="3215" spans="1:7" x14ac:dyDescent="0.25">
      <c r="A3215" s="48">
        <v>560322432</v>
      </c>
      <c r="B3215" s="41" t="s">
        <v>4834</v>
      </c>
      <c r="C3215" s="41">
        <v>0</v>
      </c>
      <c r="D3215" s="41">
        <v>0</v>
      </c>
      <c r="E3215" s="41">
        <v>0</v>
      </c>
      <c r="F3215" s="41">
        <v>0</v>
      </c>
      <c r="G3215" s="48">
        <v>56032</v>
      </c>
    </row>
    <row r="3216" spans="1:7" x14ac:dyDescent="0.25">
      <c r="A3216" s="48">
        <v>560329801</v>
      </c>
      <c r="B3216" s="41" t="s">
        <v>4835</v>
      </c>
      <c r="C3216" s="41">
        <v>0</v>
      </c>
      <c r="D3216" s="41">
        <v>0</v>
      </c>
      <c r="E3216" s="41">
        <v>0</v>
      </c>
      <c r="F3216" s="41">
        <v>0</v>
      </c>
      <c r="G3216" s="48">
        <v>56032</v>
      </c>
    </row>
    <row r="3217" spans="1:7" x14ac:dyDescent="0.25">
      <c r="A3217" s="48">
        <v>560332004</v>
      </c>
      <c r="B3217" s="41" t="s">
        <v>4836</v>
      </c>
      <c r="C3217" s="41">
        <v>0</v>
      </c>
      <c r="D3217" s="41">
        <v>0</v>
      </c>
      <c r="E3217" s="41">
        <v>0</v>
      </c>
      <c r="F3217" s="41">
        <v>0</v>
      </c>
      <c r="G3217" s="48">
        <v>56033</v>
      </c>
    </row>
    <row r="3218" spans="1:7" x14ac:dyDescent="0.25">
      <c r="A3218" s="48">
        <v>560339801</v>
      </c>
      <c r="B3218" s="41" t="s">
        <v>4837</v>
      </c>
      <c r="C3218" s="41">
        <v>0</v>
      </c>
      <c r="D3218" s="41">
        <v>0</v>
      </c>
      <c r="E3218" s="41">
        <v>0</v>
      </c>
      <c r="F3218" s="41">
        <v>0</v>
      </c>
      <c r="G3218" s="48">
        <v>56033</v>
      </c>
    </row>
    <row r="3219" spans="1:7" x14ac:dyDescent="0.25">
      <c r="A3219" s="48">
        <v>560341030</v>
      </c>
      <c r="B3219" s="41" t="s">
        <v>4838</v>
      </c>
      <c r="C3219" s="41">
        <v>0</v>
      </c>
      <c r="D3219" s="41">
        <v>0</v>
      </c>
      <c r="E3219" s="41">
        <v>0</v>
      </c>
      <c r="F3219" s="41">
        <v>0</v>
      </c>
      <c r="G3219" s="48">
        <v>56034</v>
      </c>
    </row>
    <row r="3220" spans="1:7" x14ac:dyDescent="0.25">
      <c r="A3220" s="48">
        <v>560341040</v>
      </c>
      <c r="B3220" s="41" t="s">
        <v>4839</v>
      </c>
      <c r="C3220" s="41">
        <v>0</v>
      </c>
      <c r="D3220" s="41">
        <v>0</v>
      </c>
      <c r="E3220" s="41">
        <v>0</v>
      </c>
      <c r="F3220" s="41">
        <v>0</v>
      </c>
      <c r="G3220" s="48">
        <v>56034</v>
      </c>
    </row>
    <row r="3221" spans="1:7" x14ac:dyDescent="0.25">
      <c r="A3221" s="48">
        <v>560349801</v>
      </c>
      <c r="B3221" s="41" t="s">
        <v>4840</v>
      </c>
      <c r="C3221" s="41">
        <v>0</v>
      </c>
      <c r="D3221" s="41">
        <v>0</v>
      </c>
      <c r="E3221" s="41">
        <v>0</v>
      </c>
      <c r="F3221" s="41">
        <v>0</v>
      </c>
      <c r="G3221" s="48">
        <v>56034</v>
      </c>
    </row>
    <row r="3222" spans="1:7" x14ac:dyDescent="0.25">
      <c r="A3222" s="48">
        <v>560355586</v>
      </c>
      <c r="B3222" s="41" t="s">
        <v>4841</v>
      </c>
      <c r="C3222" s="41">
        <v>0</v>
      </c>
      <c r="D3222" s="41">
        <v>0</v>
      </c>
      <c r="E3222" s="41">
        <v>0</v>
      </c>
      <c r="F3222" s="41">
        <v>0</v>
      </c>
      <c r="G3222" s="48">
        <v>56035</v>
      </c>
    </row>
    <row r="3223" spans="1:7" x14ac:dyDescent="0.25">
      <c r="A3223" s="48">
        <v>560359801</v>
      </c>
      <c r="B3223" s="41" t="s">
        <v>4842</v>
      </c>
      <c r="C3223" s="41">
        <v>0</v>
      </c>
      <c r="D3223" s="41">
        <v>0</v>
      </c>
      <c r="E3223" s="41">
        <v>0</v>
      </c>
      <c r="F3223" s="41">
        <v>0</v>
      </c>
      <c r="G3223" s="48">
        <v>56035</v>
      </c>
    </row>
    <row r="3224" spans="1:7" x14ac:dyDescent="0.25">
      <c r="A3224" s="48">
        <v>560365586</v>
      </c>
      <c r="B3224" s="41" t="s">
        <v>4843</v>
      </c>
      <c r="C3224" s="41">
        <v>0</v>
      </c>
      <c r="D3224" s="41">
        <v>0</v>
      </c>
      <c r="E3224" s="41">
        <v>0</v>
      </c>
      <c r="F3224" s="41">
        <v>0</v>
      </c>
      <c r="G3224" s="48">
        <v>56036</v>
      </c>
    </row>
    <row r="3225" spans="1:7" x14ac:dyDescent="0.25">
      <c r="A3225" s="48">
        <v>560369801</v>
      </c>
      <c r="B3225" s="41" t="s">
        <v>4844</v>
      </c>
      <c r="C3225" s="41">
        <v>0</v>
      </c>
      <c r="D3225" s="41">
        <v>0</v>
      </c>
      <c r="E3225" s="41">
        <v>0</v>
      </c>
      <c r="F3225" s="41">
        <v>0</v>
      </c>
      <c r="G3225" s="48">
        <v>56036</v>
      </c>
    </row>
    <row r="3226" spans="1:7" x14ac:dyDescent="0.25">
      <c r="A3226" s="48">
        <v>560370200</v>
      </c>
      <c r="B3226" s="41" t="s">
        <v>4845</v>
      </c>
      <c r="C3226" s="41">
        <v>0</v>
      </c>
      <c r="D3226" s="41">
        <v>0</v>
      </c>
      <c r="E3226" s="41">
        <v>0</v>
      </c>
      <c r="F3226" s="41">
        <v>0</v>
      </c>
      <c r="G3226" s="48">
        <v>56037</v>
      </c>
    </row>
    <row r="3227" spans="1:7" x14ac:dyDescent="0.25">
      <c r="A3227" s="48">
        <v>560371040</v>
      </c>
      <c r="B3227" s="41" t="s">
        <v>4846</v>
      </c>
      <c r="C3227" s="41">
        <v>0</v>
      </c>
      <c r="D3227" s="41">
        <v>0</v>
      </c>
      <c r="E3227" s="41">
        <v>0</v>
      </c>
      <c r="F3227" s="41">
        <v>0</v>
      </c>
      <c r="G3227" s="48">
        <v>56037</v>
      </c>
    </row>
    <row r="3228" spans="1:7" x14ac:dyDescent="0.25">
      <c r="A3228" s="48">
        <v>560372003</v>
      </c>
      <c r="B3228" s="41" t="s">
        <v>4847</v>
      </c>
      <c r="C3228" s="41">
        <v>0</v>
      </c>
      <c r="D3228" s="41">
        <v>0</v>
      </c>
      <c r="E3228" s="41">
        <v>0</v>
      </c>
      <c r="F3228" s="41">
        <v>0</v>
      </c>
      <c r="G3228" s="48">
        <v>56037</v>
      </c>
    </row>
    <row r="3229" spans="1:7" x14ac:dyDescent="0.25">
      <c r="A3229" s="48">
        <v>560372004</v>
      </c>
      <c r="B3229" s="41" t="s">
        <v>4848</v>
      </c>
      <c r="C3229" s="41">
        <v>34414.800000000003</v>
      </c>
      <c r="D3229" s="41">
        <v>0</v>
      </c>
      <c r="E3229" s="41">
        <v>0</v>
      </c>
      <c r="F3229" s="41">
        <v>34414.800000000003</v>
      </c>
      <c r="G3229" s="48">
        <v>56037</v>
      </c>
    </row>
    <row r="3230" spans="1:7" x14ac:dyDescent="0.25">
      <c r="A3230" s="48">
        <v>560372429</v>
      </c>
      <c r="B3230" s="41" t="s">
        <v>4849</v>
      </c>
      <c r="C3230" s="41">
        <v>0</v>
      </c>
      <c r="D3230" s="41">
        <v>0</v>
      </c>
      <c r="E3230" s="41">
        <v>0</v>
      </c>
      <c r="F3230" s="41">
        <v>0</v>
      </c>
      <c r="G3230" s="48">
        <v>56037</v>
      </c>
    </row>
    <row r="3231" spans="1:7" x14ac:dyDescent="0.25">
      <c r="A3231" s="48">
        <v>560375586</v>
      </c>
      <c r="B3231" s="41" t="s">
        <v>4850</v>
      </c>
      <c r="C3231" s="41">
        <v>0</v>
      </c>
      <c r="D3231" s="41">
        <v>0</v>
      </c>
      <c r="E3231" s="41">
        <v>0</v>
      </c>
      <c r="F3231" s="41">
        <v>0</v>
      </c>
      <c r="G3231" s="48">
        <v>56037</v>
      </c>
    </row>
    <row r="3232" spans="1:7" x14ac:dyDescent="0.25">
      <c r="A3232" s="48">
        <v>560379801</v>
      </c>
      <c r="B3232" s="41" t="s">
        <v>4851</v>
      </c>
      <c r="C3232" s="41">
        <v>0</v>
      </c>
      <c r="D3232" s="41">
        <v>0</v>
      </c>
      <c r="E3232" s="41">
        <v>0</v>
      </c>
      <c r="F3232" s="41">
        <v>0</v>
      </c>
      <c r="G3232" s="48">
        <v>56037</v>
      </c>
    </row>
    <row r="3233" spans="1:7" x14ac:dyDescent="0.25">
      <c r="A3233" s="48">
        <v>560382000</v>
      </c>
      <c r="B3233" s="41" t="s">
        <v>4852</v>
      </c>
      <c r="C3233" s="41">
        <v>0</v>
      </c>
      <c r="D3233" s="41">
        <v>0</v>
      </c>
      <c r="E3233" s="41">
        <v>0</v>
      </c>
      <c r="F3233" s="41">
        <v>0</v>
      </c>
      <c r="G3233" s="48">
        <v>56038</v>
      </c>
    </row>
    <row r="3234" spans="1:7" x14ac:dyDescent="0.25">
      <c r="A3234" s="48">
        <v>560389801</v>
      </c>
      <c r="B3234" s="41" t="s">
        <v>4853</v>
      </c>
      <c r="C3234" s="41">
        <v>0</v>
      </c>
      <c r="D3234" s="41">
        <v>0</v>
      </c>
      <c r="E3234" s="41">
        <v>0</v>
      </c>
      <c r="F3234" s="41">
        <v>0</v>
      </c>
      <c r="G3234" s="48">
        <v>56038</v>
      </c>
    </row>
    <row r="3235" spans="1:7" x14ac:dyDescent="0.25">
      <c r="A3235" s="48">
        <v>560392429</v>
      </c>
      <c r="B3235" s="41" t="s">
        <v>4854</v>
      </c>
      <c r="C3235" s="41">
        <v>0</v>
      </c>
      <c r="D3235" s="41">
        <v>0</v>
      </c>
      <c r="E3235" s="41">
        <v>0</v>
      </c>
      <c r="F3235" s="41">
        <v>0</v>
      </c>
      <c r="G3235" s="48">
        <v>56039</v>
      </c>
    </row>
    <row r="3236" spans="1:7" x14ac:dyDescent="0.25">
      <c r="A3236" s="48">
        <v>560399801</v>
      </c>
      <c r="B3236" s="41" t="s">
        <v>4855</v>
      </c>
      <c r="C3236" s="41">
        <v>0</v>
      </c>
      <c r="D3236" s="41">
        <v>0</v>
      </c>
      <c r="E3236" s="41">
        <v>0</v>
      </c>
      <c r="F3236" s="41">
        <v>0</v>
      </c>
      <c r="G3236" s="48">
        <v>56039</v>
      </c>
    </row>
    <row r="3237" spans="1:7" x14ac:dyDescent="0.25">
      <c r="A3237" s="48">
        <v>560402004</v>
      </c>
      <c r="B3237" s="41" t="s">
        <v>4856</v>
      </c>
      <c r="C3237" s="41">
        <v>0</v>
      </c>
      <c r="D3237" s="41">
        <v>0</v>
      </c>
      <c r="E3237" s="41">
        <v>0</v>
      </c>
      <c r="F3237" s="41">
        <v>0</v>
      </c>
      <c r="G3237" s="48">
        <v>56040</v>
      </c>
    </row>
    <row r="3238" spans="1:7" x14ac:dyDescent="0.25">
      <c r="A3238" s="48">
        <v>560409801</v>
      </c>
      <c r="B3238" s="41" t="s">
        <v>4857</v>
      </c>
      <c r="C3238" s="41">
        <v>0</v>
      </c>
      <c r="D3238" s="41">
        <v>0</v>
      </c>
      <c r="E3238" s="41">
        <v>0</v>
      </c>
      <c r="F3238" s="41">
        <v>0</v>
      </c>
      <c r="G3238" s="48">
        <v>56040</v>
      </c>
    </row>
    <row r="3239" spans="1:7" x14ac:dyDescent="0.25">
      <c r="A3239" s="48">
        <v>560412004</v>
      </c>
      <c r="B3239" s="41" t="s">
        <v>4858</v>
      </c>
      <c r="C3239" s="41">
        <v>0</v>
      </c>
      <c r="D3239" s="41">
        <v>0</v>
      </c>
      <c r="E3239" s="41">
        <v>0</v>
      </c>
      <c r="F3239" s="41">
        <v>0</v>
      </c>
      <c r="G3239" s="48">
        <v>56041</v>
      </c>
    </row>
    <row r="3240" spans="1:7" x14ac:dyDescent="0.25">
      <c r="A3240" s="48">
        <v>560412429</v>
      </c>
      <c r="B3240" s="41" t="s">
        <v>4859</v>
      </c>
      <c r="C3240" s="41">
        <v>0</v>
      </c>
      <c r="D3240" s="41">
        <v>0</v>
      </c>
      <c r="E3240" s="41">
        <v>0</v>
      </c>
      <c r="F3240" s="41">
        <v>0</v>
      </c>
      <c r="G3240" s="48">
        <v>56041</v>
      </c>
    </row>
    <row r="3241" spans="1:7" x14ac:dyDescent="0.25">
      <c r="A3241" s="48">
        <v>560419801</v>
      </c>
      <c r="B3241" s="41" t="s">
        <v>4860</v>
      </c>
      <c r="C3241" s="41">
        <v>0</v>
      </c>
      <c r="D3241" s="41">
        <v>0</v>
      </c>
      <c r="E3241" s="41">
        <v>0</v>
      </c>
      <c r="F3241" s="41">
        <v>0</v>
      </c>
      <c r="G3241" s="48">
        <v>56041</v>
      </c>
    </row>
    <row r="3242" spans="1:7" x14ac:dyDescent="0.25">
      <c r="A3242" s="48">
        <v>560422003</v>
      </c>
      <c r="B3242" s="41" t="s">
        <v>4861</v>
      </c>
      <c r="C3242" s="41">
        <v>0</v>
      </c>
      <c r="D3242" s="41">
        <v>0</v>
      </c>
      <c r="E3242" s="41">
        <v>0</v>
      </c>
      <c r="F3242" s="41">
        <v>0</v>
      </c>
      <c r="G3242" s="48">
        <v>56042</v>
      </c>
    </row>
    <row r="3243" spans="1:7" x14ac:dyDescent="0.25">
      <c r="A3243" s="48">
        <v>560422004</v>
      </c>
      <c r="B3243" s="41" t="s">
        <v>4862</v>
      </c>
      <c r="C3243" s="41">
        <v>0</v>
      </c>
      <c r="D3243" s="41">
        <v>0</v>
      </c>
      <c r="E3243" s="41">
        <v>0</v>
      </c>
      <c r="F3243" s="41">
        <v>0</v>
      </c>
      <c r="G3243" s="48">
        <v>56042</v>
      </c>
    </row>
    <row r="3244" spans="1:7" x14ac:dyDescent="0.25">
      <c r="A3244" s="48">
        <v>560429801</v>
      </c>
      <c r="B3244" s="41" t="s">
        <v>4863</v>
      </c>
      <c r="C3244" s="41">
        <v>0</v>
      </c>
      <c r="D3244" s="41">
        <v>0</v>
      </c>
      <c r="E3244" s="41">
        <v>0</v>
      </c>
      <c r="F3244" s="41">
        <v>0</v>
      </c>
      <c r="G3244" s="48">
        <v>56042</v>
      </c>
    </row>
    <row r="3245" spans="1:7" x14ac:dyDescent="0.25">
      <c r="A3245" s="48">
        <v>560431040</v>
      </c>
      <c r="B3245" s="41" t="s">
        <v>4864</v>
      </c>
      <c r="C3245" s="41">
        <v>0</v>
      </c>
      <c r="D3245" s="41">
        <v>0</v>
      </c>
      <c r="E3245" s="41">
        <v>0</v>
      </c>
      <c r="F3245" s="41">
        <v>0</v>
      </c>
      <c r="G3245" s="48">
        <v>56043</v>
      </c>
    </row>
    <row r="3246" spans="1:7" x14ac:dyDescent="0.25">
      <c r="A3246" s="48">
        <v>560439801</v>
      </c>
      <c r="B3246" s="41" t="s">
        <v>4865</v>
      </c>
      <c r="C3246" s="41">
        <v>0</v>
      </c>
      <c r="D3246" s="41">
        <v>0</v>
      </c>
      <c r="E3246" s="41">
        <v>0</v>
      </c>
      <c r="F3246" s="41">
        <v>0</v>
      </c>
      <c r="G3246" s="48">
        <v>56043</v>
      </c>
    </row>
    <row r="3247" spans="1:7" x14ac:dyDescent="0.25">
      <c r="A3247" s="48">
        <v>560440150</v>
      </c>
      <c r="B3247" s="41" t="s">
        <v>4866</v>
      </c>
      <c r="C3247" s="41">
        <v>0</v>
      </c>
      <c r="D3247" s="41">
        <v>0</v>
      </c>
      <c r="E3247" s="41">
        <v>0</v>
      </c>
      <c r="F3247" s="41">
        <v>0</v>
      </c>
      <c r="G3247" s="48">
        <v>56044</v>
      </c>
    </row>
    <row r="3248" spans="1:7" x14ac:dyDescent="0.25">
      <c r="A3248" s="48">
        <v>560440200</v>
      </c>
      <c r="B3248" s="41" t="s">
        <v>4867</v>
      </c>
      <c r="C3248" s="41">
        <v>0</v>
      </c>
      <c r="D3248" s="41">
        <v>0</v>
      </c>
      <c r="E3248" s="41">
        <v>0</v>
      </c>
      <c r="F3248" s="41">
        <v>0</v>
      </c>
      <c r="G3248" s="48">
        <v>56044</v>
      </c>
    </row>
    <row r="3249" spans="1:7" x14ac:dyDescent="0.25">
      <c r="A3249" s="48">
        <v>560440800</v>
      </c>
      <c r="B3249" s="41" t="s">
        <v>4868</v>
      </c>
      <c r="C3249" s="41">
        <v>0</v>
      </c>
      <c r="D3249" s="41">
        <v>0</v>
      </c>
      <c r="E3249" s="41">
        <v>0</v>
      </c>
      <c r="F3249" s="41">
        <v>0</v>
      </c>
      <c r="G3249" s="48">
        <v>56044</v>
      </c>
    </row>
    <row r="3250" spans="1:7" x14ac:dyDescent="0.25">
      <c r="A3250" s="48">
        <v>560440930</v>
      </c>
      <c r="B3250" s="41" t="s">
        <v>4869</v>
      </c>
      <c r="C3250" s="41">
        <v>0</v>
      </c>
      <c r="D3250" s="41">
        <v>0</v>
      </c>
      <c r="E3250" s="41">
        <v>0</v>
      </c>
      <c r="F3250" s="41">
        <v>0</v>
      </c>
      <c r="G3250" s="48">
        <v>56044</v>
      </c>
    </row>
    <row r="3251" spans="1:7" x14ac:dyDescent="0.25">
      <c r="A3251" s="48">
        <v>560442000</v>
      </c>
      <c r="B3251" s="41" t="s">
        <v>4870</v>
      </c>
      <c r="C3251" s="41">
        <v>0</v>
      </c>
      <c r="D3251" s="41">
        <v>0</v>
      </c>
      <c r="E3251" s="41">
        <v>0</v>
      </c>
      <c r="F3251" s="41">
        <v>0</v>
      </c>
      <c r="G3251" s="48">
        <v>56044</v>
      </c>
    </row>
    <row r="3252" spans="1:7" x14ac:dyDescent="0.25">
      <c r="A3252" s="48">
        <v>560442003</v>
      </c>
      <c r="B3252" s="41" t="s">
        <v>4871</v>
      </c>
      <c r="C3252" s="41">
        <v>0</v>
      </c>
      <c r="D3252" s="41">
        <v>0</v>
      </c>
      <c r="E3252" s="41">
        <v>0</v>
      </c>
      <c r="F3252" s="41">
        <v>0</v>
      </c>
      <c r="G3252" s="48">
        <v>56044</v>
      </c>
    </row>
    <row r="3253" spans="1:7" x14ac:dyDescent="0.25">
      <c r="A3253" s="48">
        <v>560442004</v>
      </c>
      <c r="B3253" s="41" t="s">
        <v>4872</v>
      </c>
      <c r="C3253" s="41">
        <v>0</v>
      </c>
      <c r="D3253" s="41">
        <v>0</v>
      </c>
      <c r="E3253" s="41">
        <v>0</v>
      </c>
      <c r="F3253" s="41">
        <v>0</v>
      </c>
      <c r="G3253" s="48">
        <v>56044</v>
      </c>
    </row>
    <row r="3254" spans="1:7" x14ac:dyDescent="0.25">
      <c r="A3254" s="48">
        <v>560442423</v>
      </c>
      <c r="B3254" s="41" t="s">
        <v>4873</v>
      </c>
      <c r="C3254" s="41">
        <v>0</v>
      </c>
      <c r="D3254" s="41">
        <v>0</v>
      </c>
      <c r="E3254" s="41">
        <v>0</v>
      </c>
      <c r="F3254" s="41">
        <v>0</v>
      </c>
      <c r="G3254" s="48">
        <v>56044</v>
      </c>
    </row>
    <row r="3255" spans="1:7" x14ac:dyDescent="0.25">
      <c r="A3255" s="48">
        <v>560442429</v>
      </c>
      <c r="B3255" s="41" t="s">
        <v>4874</v>
      </c>
      <c r="C3255" s="41">
        <v>0</v>
      </c>
      <c r="D3255" s="41">
        <v>0</v>
      </c>
      <c r="E3255" s="41">
        <v>0</v>
      </c>
      <c r="F3255" s="41">
        <v>0</v>
      </c>
      <c r="G3255" s="48">
        <v>56044</v>
      </c>
    </row>
    <row r="3256" spans="1:7" x14ac:dyDescent="0.25">
      <c r="A3256" s="48">
        <v>560442500</v>
      </c>
      <c r="B3256" s="41" t="s">
        <v>4875</v>
      </c>
      <c r="C3256" s="41">
        <v>429</v>
      </c>
      <c r="D3256" s="41">
        <v>0</v>
      </c>
      <c r="E3256" s="41">
        <v>0</v>
      </c>
      <c r="F3256" s="41">
        <v>429</v>
      </c>
      <c r="G3256" s="48">
        <v>56044</v>
      </c>
    </row>
    <row r="3257" spans="1:7" x14ac:dyDescent="0.25">
      <c r="A3257" s="48">
        <v>560442524</v>
      </c>
      <c r="B3257" s="41" t="s">
        <v>4876</v>
      </c>
      <c r="C3257" s="41">
        <v>0</v>
      </c>
      <c r="D3257" s="41">
        <v>0</v>
      </c>
      <c r="E3257" s="41">
        <v>0</v>
      </c>
      <c r="F3257" s="41">
        <v>0</v>
      </c>
      <c r="G3257" s="48">
        <v>56044</v>
      </c>
    </row>
    <row r="3258" spans="1:7" x14ac:dyDescent="0.25">
      <c r="A3258" s="48">
        <v>560442701</v>
      </c>
      <c r="B3258" s="41" t="s">
        <v>4877</v>
      </c>
      <c r="C3258" s="41">
        <v>0</v>
      </c>
      <c r="D3258" s="41">
        <v>0</v>
      </c>
      <c r="E3258" s="41">
        <v>0</v>
      </c>
      <c r="F3258" s="41">
        <v>0</v>
      </c>
      <c r="G3258" s="48">
        <v>56044</v>
      </c>
    </row>
    <row r="3259" spans="1:7" x14ac:dyDescent="0.25">
      <c r="A3259" s="48">
        <v>560442708</v>
      </c>
      <c r="B3259" s="41" t="s">
        <v>4878</v>
      </c>
      <c r="C3259" s="41">
        <v>0</v>
      </c>
      <c r="D3259" s="41">
        <v>0</v>
      </c>
      <c r="E3259" s="41">
        <v>0</v>
      </c>
      <c r="F3259" s="41">
        <v>0</v>
      </c>
      <c r="G3259" s="48">
        <v>56044</v>
      </c>
    </row>
    <row r="3260" spans="1:7" x14ac:dyDescent="0.25">
      <c r="A3260" s="48">
        <v>560449801</v>
      </c>
      <c r="B3260" s="41" t="s">
        <v>4879</v>
      </c>
      <c r="C3260" s="41">
        <v>0</v>
      </c>
      <c r="D3260" s="41">
        <v>0</v>
      </c>
      <c r="E3260" s="41">
        <v>0</v>
      </c>
      <c r="F3260" s="41">
        <v>0</v>
      </c>
      <c r="G3260" s="48">
        <v>56044</v>
      </c>
    </row>
    <row r="3261" spans="1:7" x14ac:dyDescent="0.25">
      <c r="A3261" s="48">
        <v>560452003</v>
      </c>
      <c r="B3261" s="41" t="s">
        <v>4880</v>
      </c>
      <c r="C3261" s="41">
        <v>0</v>
      </c>
      <c r="D3261" s="41">
        <v>0</v>
      </c>
      <c r="E3261" s="41">
        <v>0</v>
      </c>
      <c r="F3261" s="41">
        <v>0</v>
      </c>
      <c r="G3261" s="48">
        <v>56045</v>
      </c>
    </row>
    <row r="3262" spans="1:7" x14ac:dyDescent="0.25">
      <c r="A3262" s="48">
        <v>560452004</v>
      </c>
      <c r="B3262" s="41" t="s">
        <v>4881</v>
      </c>
      <c r="C3262" s="41">
        <v>0</v>
      </c>
      <c r="D3262" s="41">
        <v>0</v>
      </c>
      <c r="E3262" s="41">
        <v>0</v>
      </c>
      <c r="F3262" s="41">
        <v>0</v>
      </c>
      <c r="G3262" s="48">
        <v>56045</v>
      </c>
    </row>
    <row r="3263" spans="1:7" x14ac:dyDescent="0.25">
      <c r="A3263" s="48">
        <v>560459801</v>
      </c>
      <c r="B3263" s="41" t="s">
        <v>4882</v>
      </c>
      <c r="C3263" s="41">
        <v>0</v>
      </c>
      <c r="D3263" s="41">
        <v>0</v>
      </c>
      <c r="E3263" s="41">
        <v>0</v>
      </c>
      <c r="F3263" s="41">
        <v>0</v>
      </c>
      <c r="G3263" s="48">
        <v>56045</v>
      </c>
    </row>
    <row r="3264" spans="1:7" x14ac:dyDescent="0.25">
      <c r="A3264" s="48">
        <v>560462004</v>
      </c>
      <c r="B3264" s="41" t="s">
        <v>4883</v>
      </c>
      <c r="C3264" s="41">
        <v>0</v>
      </c>
      <c r="D3264" s="41">
        <v>0</v>
      </c>
      <c r="E3264" s="41">
        <v>0</v>
      </c>
      <c r="F3264" s="41">
        <v>0</v>
      </c>
      <c r="G3264" s="48">
        <v>56046</v>
      </c>
    </row>
    <row r="3265" spans="1:7" x14ac:dyDescent="0.25">
      <c r="A3265" s="48">
        <v>560469801</v>
      </c>
      <c r="B3265" s="41" t="s">
        <v>4884</v>
      </c>
      <c r="C3265" s="41">
        <v>0</v>
      </c>
      <c r="D3265" s="41">
        <v>0</v>
      </c>
      <c r="E3265" s="41">
        <v>0</v>
      </c>
      <c r="F3265" s="41">
        <v>0</v>
      </c>
      <c r="G3265" s="48">
        <v>56046</v>
      </c>
    </row>
    <row r="3266" spans="1:7" x14ac:dyDescent="0.25">
      <c r="A3266" s="48">
        <v>560470100</v>
      </c>
      <c r="B3266" s="41" t="s">
        <v>4885</v>
      </c>
      <c r="C3266" s="41">
        <v>0</v>
      </c>
      <c r="D3266" s="41">
        <v>0</v>
      </c>
      <c r="E3266" s="41">
        <v>0</v>
      </c>
      <c r="F3266" s="41">
        <v>0</v>
      </c>
      <c r="G3266" s="48">
        <v>56047</v>
      </c>
    </row>
    <row r="3267" spans="1:7" x14ac:dyDescent="0.25">
      <c r="A3267" s="48">
        <v>560472003</v>
      </c>
      <c r="B3267" s="41" t="s">
        <v>4886</v>
      </c>
      <c r="C3267" s="41">
        <v>0</v>
      </c>
      <c r="D3267" s="41">
        <v>0</v>
      </c>
      <c r="E3267" s="41">
        <v>0</v>
      </c>
      <c r="F3267" s="41">
        <v>0</v>
      </c>
      <c r="G3267" s="48">
        <v>56047</v>
      </c>
    </row>
    <row r="3268" spans="1:7" x14ac:dyDescent="0.25">
      <c r="A3268" s="48">
        <v>560472004</v>
      </c>
      <c r="B3268" s="41" t="s">
        <v>4786</v>
      </c>
      <c r="C3268" s="41">
        <v>0</v>
      </c>
      <c r="D3268" s="41">
        <v>0</v>
      </c>
      <c r="E3268" s="41">
        <v>0</v>
      </c>
      <c r="F3268" s="41">
        <v>0</v>
      </c>
      <c r="G3268" s="48">
        <v>56047</v>
      </c>
    </row>
    <row r="3269" spans="1:7" x14ac:dyDescent="0.25">
      <c r="A3269" s="48">
        <v>560479801</v>
      </c>
      <c r="B3269" s="41" t="s">
        <v>4887</v>
      </c>
      <c r="C3269" s="41">
        <v>0</v>
      </c>
      <c r="D3269" s="41">
        <v>0</v>
      </c>
      <c r="E3269" s="41">
        <v>0</v>
      </c>
      <c r="F3269" s="41">
        <v>0</v>
      </c>
      <c r="G3269" s="48">
        <v>56047</v>
      </c>
    </row>
    <row r="3270" spans="1:7" x14ac:dyDescent="0.25">
      <c r="A3270" s="48">
        <v>560491040</v>
      </c>
      <c r="B3270" s="41" t="s">
        <v>4888</v>
      </c>
      <c r="C3270" s="41">
        <v>0</v>
      </c>
      <c r="D3270" s="41">
        <v>0</v>
      </c>
      <c r="E3270" s="41">
        <v>0</v>
      </c>
      <c r="F3270" s="41">
        <v>0</v>
      </c>
      <c r="G3270" s="48">
        <v>56049</v>
      </c>
    </row>
    <row r="3271" spans="1:7" x14ac:dyDescent="0.25">
      <c r="A3271" s="48">
        <v>560501040</v>
      </c>
      <c r="B3271" s="41" t="s">
        <v>4889</v>
      </c>
      <c r="C3271" s="41">
        <v>0</v>
      </c>
      <c r="D3271" s="41">
        <v>0</v>
      </c>
      <c r="E3271" s="41">
        <v>0</v>
      </c>
      <c r="F3271" s="41">
        <v>0</v>
      </c>
      <c r="G3271" s="48">
        <v>56050</v>
      </c>
    </row>
    <row r="3272" spans="1:7" x14ac:dyDescent="0.25">
      <c r="A3272" s="48">
        <v>560511040</v>
      </c>
      <c r="B3272" s="41" t="s">
        <v>4890</v>
      </c>
      <c r="C3272" s="41">
        <v>0</v>
      </c>
      <c r="D3272" s="41">
        <v>0</v>
      </c>
      <c r="E3272" s="41">
        <v>0</v>
      </c>
      <c r="F3272" s="41">
        <v>0</v>
      </c>
      <c r="G3272" s="48">
        <v>56051</v>
      </c>
    </row>
    <row r="3273" spans="1:7" x14ac:dyDescent="0.25">
      <c r="A3273" s="48">
        <v>560521040</v>
      </c>
      <c r="B3273" s="41" t="s">
        <v>4891</v>
      </c>
      <c r="C3273" s="41">
        <v>0</v>
      </c>
      <c r="D3273" s="41">
        <v>0</v>
      </c>
      <c r="E3273" s="41">
        <v>0</v>
      </c>
      <c r="F3273" s="41">
        <v>0</v>
      </c>
      <c r="G3273" s="48">
        <v>56052</v>
      </c>
    </row>
    <row r="3274" spans="1:7" x14ac:dyDescent="0.25">
      <c r="A3274" s="48">
        <v>560531040</v>
      </c>
      <c r="B3274" s="41" t="s">
        <v>4892</v>
      </c>
      <c r="C3274" s="41">
        <v>0</v>
      </c>
      <c r="D3274" s="41">
        <v>0</v>
      </c>
      <c r="E3274" s="41">
        <v>0</v>
      </c>
      <c r="F3274" s="41">
        <v>0</v>
      </c>
      <c r="G3274" s="48">
        <v>56053</v>
      </c>
    </row>
    <row r="3275" spans="1:7" x14ac:dyDescent="0.25">
      <c r="A3275" s="48">
        <v>560532900</v>
      </c>
      <c r="B3275" s="41" t="s">
        <v>4893</v>
      </c>
      <c r="C3275" s="41">
        <v>0</v>
      </c>
      <c r="D3275" s="41">
        <v>0</v>
      </c>
      <c r="E3275" s="41">
        <v>0</v>
      </c>
      <c r="F3275" s="41">
        <v>0</v>
      </c>
      <c r="G3275" s="48">
        <v>56053</v>
      </c>
    </row>
    <row r="3276" spans="1:7" x14ac:dyDescent="0.25">
      <c r="A3276" s="48">
        <v>560539801</v>
      </c>
      <c r="B3276" s="41" t="s">
        <v>4894</v>
      </c>
      <c r="C3276" s="41">
        <v>0</v>
      </c>
      <c r="D3276" s="41">
        <v>0</v>
      </c>
      <c r="E3276" s="41">
        <v>0</v>
      </c>
      <c r="F3276" s="41">
        <v>0</v>
      </c>
      <c r="G3276" s="48">
        <v>56053</v>
      </c>
    </row>
    <row r="3277" spans="1:7" x14ac:dyDescent="0.25">
      <c r="A3277" s="48">
        <v>560542004</v>
      </c>
      <c r="B3277" s="41" t="s">
        <v>4895</v>
      </c>
      <c r="C3277" s="41">
        <v>0</v>
      </c>
      <c r="D3277" s="41">
        <v>0</v>
      </c>
      <c r="E3277" s="41">
        <v>0</v>
      </c>
      <c r="F3277" s="41">
        <v>0</v>
      </c>
      <c r="G3277" s="48">
        <v>56054</v>
      </c>
    </row>
    <row r="3278" spans="1:7" x14ac:dyDescent="0.25">
      <c r="A3278" s="48">
        <v>560542423</v>
      </c>
      <c r="B3278" s="41" t="s">
        <v>4896</v>
      </c>
      <c r="C3278" s="41">
        <v>0</v>
      </c>
      <c r="D3278" s="41">
        <v>0</v>
      </c>
      <c r="E3278" s="41">
        <v>0</v>
      </c>
      <c r="F3278" s="41">
        <v>0</v>
      </c>
      <c r="G3278" s="48">
        <v>56054</v>
      </c>
    </row>
    <row r="3279" spans="1:7" x14ac:dyDescent="0.25">
      <c r="A3279" s="48">
        <v>560550200</v>
      </c>
      <c r="B3279" s="41" t="s">
        <v>4897</v>
      </c>
      <c r="C3279" s="41">
        <v>0</v>
      </c>
      <c r="D3279" s="41">
        <v>0</v>
      </c>
      <c r="E3279" s="41">
        <v>0</v>
      </c>
      <c r="F3279" s="41">
        <v>0</v>
      </c>
      <c r="G3279" s="48">
        <v>56055</v>
      </c>
    </row>
    <row r="3280" spans="1:7" x14ac:dyDescent="0.25">
      <c r="A3280" s="48">
        <v>560551040</v>
      </c>
      <c r="B3280" s="41" t="s">
        <v>4898</v>
      </c>
      <c r="C3280" s="41">
        <v>0</v>
      </c>
      <c r="D3280" s="41">
        <v>0</v>
      </c>
      <c r="E3280" s="41">
        <v>0</v>
      </c>
      <c r="F3280" s="41">
        <v>0</v>
      </c>
      <c r="G3280" s="48">
        <v>56055</v>
      </c>
    </row>
    <row r="3281" spans="1:7" x14ac:dyDescent="0.25">
      <c r="A3281" s="48">
        <v>560552004</v>
      </c>
      <c r="B3281" s="41" t="s">
        <v>4899</v>
      </c>
      <c r="C3281" s="41">
        <v>4394.6000000000004</v>
      </c>
      <c r="D3281" s="41">
        <v>0</v>
      </c>
      <c r="E3281" s="41">
        <v>0</v>
      </c>
      <c r="F3281" s="41">
        <v>4394.6000000000004</v>
      </c>
      <c r="G3281" s="48">
        <v>56055</v>
      </c>
    </row>
    <row r="3282" spans="1:7" x14ac:dyDescent="0.25">
      <c r="A3282" s="48">
        <v>560559801</v>
      </c>
      <c r="B3282" s="41" t="s">
        <v>4900</v>
      </c>
      <c r="C3282" s="41">
        <v>0</v>
      </c>
      <c r="D3282" s="41">
        <v>0</v>
      </c>
      <c r="E3282" s="41">
        <v>0</v>
      </c>
      <c r="F3282" s="41">
        <v>0</v>
      </c>
      <c r="G3282" s="48">
        <v>56055</v>
      </c>
    </row>
    <row r="3283" spans="1:7" x14ac:dyDescent="0.25">
      <c r="A3283" s="48">
        <v>560562003</v>
      </c>
      <c r="B3283" s="41" t="s">
        <v>4901</v>
      </c>
      <c r="C3283" s="41">
        <v>0</v>
      </c>
      <c r="D3283" s="41">
        <v>0</v>
      </c>
      <c r="E3283" s="41">
        <v>0</v>
      </c>
      <c r="F3283" s="41">
        <v>0</v>
      </c>
      <c r="G3283" s="48">
        <v>56056</v>
      </c>
    </row>
    <row r="3284" spans="1:7" x14ac:dyDescent="0.25">
      <c r="A3284" s="48">
        <v>560562004</v>
      </c>
      <c r="B3284" s="41" t="s">
        <v>4902</v>
      </c>
      <c r="C3284" s="41">
        <v>0</v>
      </c>
      <c r="D3284" s="41">
        <v>0</v>
      </c>
      <c r="E3284" s="41">
        <v>0</v>
      </c>
      <c r="F3284" s="41">
        <v>0</v>
      </c>
      <c r="G3284" s="48">
        <v>56056</v>
      </c>
    </row>
    <row r="3285" spans="1:7" x14ac:dyDescent="0.25">
      <c r="A3285" s="48">
        <v>560569801</v>
      </c>
      <c r="B3285" s="41" t="s">
        <v>4903</v>
      </c>
      <c r="C3285" s="41">
        <v>0</v>
      </c>
      <c r="D3285" s="41">
        <v>0</v>
      </c>
      <c r="E3285" s="41">
        <v>0</v>
      </c>
      <c r="F3285" s="41">
        <v>0</v>
      </c>
      <c r="G3285" s="48">
        <v>56056</v>
      </c>
    </row>
    <row r="3286" spans="1:7" x14ac:dyDescent="0.25">
      <c r="A3286" s="48">
        <v>560571040</v>
      </c>
      <c r="B3286" s="41" t="s">
        <v>4904</v>
      </c>
      <c r="C3286" s="41">
        <v>0</v>
      </c>
      <c r="D3286" s="41">
        <v>0</v>
      </c>
      <c r="E3286" s="41">
        <v>0</v>
      </c>
      <c r="F3286" s="41">
        <v>0</v>
      </c>
      <c r="G3286" s="48">
        <v>56057</v>
      </c>
    </row>
    <row r="3287" spans="1:7" x14ac:dyDescent="0.25">
      <c r="A3287" s="48">
        <v>560572003</v>
      </c>
      <c r="B3287" s="41" t="s">
        <v>4905</v>
      </c>
      <c r="C3287" s="41">
        <v>0</v>
      </c>
      <c r="D3287" s="41">
        <v>0</v>
      </c>
      <c r="E3287" s="41">
        <v>0</v>
      </c>
      <c r="F3287" s="41">
        <v>0</v>
      </c>
      <c r="G3287" s="48">
        <v>56057</v>
      </c>
    </row>
    <row r="3288" spans="1:7" x14ac:dyDescent="0.25">
      <c r="A3288" s="48">
        <v>560579801</v>
      </c>
      <c r="B3288" s="41" t="s">
        <v>4906</v>
      </c>
      <c r="C3288" s="41">
        <v>0</v>
      </c>
      <c r="D3288" s="41">
        <v>0</v>
      </c>
      <c r="E3288" s="41">
        <v>0</v>
      </c>
      <c r="F3288" s="41">
        <v>0</v>
      </c>
      <c r="G3288" s="48">
        <v>56057</v>
      </c>
    </row>
    <row r="3289" spans="1:7" x14ac:dyDescent="0.25">
      <c r="A3289" s="48">
        <v>560582429</v>
      </c>
      <c r="B3289" s="41" t="s">
        <v>4907</v>
      </c>
      <c r="C3289" s="41">
        <v>0</v>
      </c>
      <c r="D3289" s="41">
        <v>0</v>
      </c>
      <c r="E3289" s="41">
        <v>0</v>
      </c>
      <c r="F3289" s="41">
        <v>0</v>
      </c>
      <c r="G3289" s="48">
        <v>56058</v>
      </c>
    </row>
    <row r="3290" spans="1:7" x14ac:dyDescent="0.25">
      <c r="A3290" s="48">
        <v>560589052</v>
      </c>
      <c r="B3290" s="41" t="s">
        <v>4908</v>
      </c>
      <c r="C3290" s="41">
        <v>0</v>
      </c>
      <c r="D3290" s="41">
        <v>0</v>
      </c>
      <c r="E3290" s="41">
        <v>0</v>
      </c>
      <c r="F3290" s="41">
        <v>0</v>
      </c>
      <c r="G3290" s="48">
        <v>56058</v>
      </c>
    </row>
    <row r="3291" spans="1:7" x14ac:dyDescent="0.25">
      <c r="A3291" s="48">
        <v>560589801</v>
      </c>
      <c r="B3291" s="41" t="s">
        <v>4909</v>
      </c>
      <c r="C3291" s="41">
        <v>0</v>
      </c>
      <c r="D3291" s="41">
        <v>0</v>
      </c>
      <c r="E3291" s="41">
        <v>0</v>
      </c>
      <c r="F3291" s="41">
        <v>0</v>
      </c>
      <c r="G3291" s="48">
        <v>56058</v>
      </c>
    </row>
    <row r="3292" spans="1:7" x14ac:dyDescent="0.25">
      <c r="A3292" s="48">
        <v>560591040</v>
      </c>
      <c r="B3292" s="41" t="s">
        <v>4910</v>
      </c>
      <c r="C3292" s="41">
        <v>0</v>
      </c>
      <c r="D3292" s="41">
        <v>0</v>
      </c>
      <c r="E3292" s="41">
        <v>0</v>
      </c>
      <c r="F3292" s="41">
        <v>0</v>
      </c>
      <c r="G3292" s="48">
        <v>56059</v>
      </c>
    </row>
    <row r="3293" spans="1:7" x14ac:dyDescent="0.25">
      <c r="A3293" s="48">
        <v>560599801</v>
      </c>
      <c r="B3293" s="41" t="s">
        <v>4911</v>
      </c>
      <c r="C3293" s="41">
        <v>0</v>
      </c>
      <c r="D3293" s="41">
        <v>0</v>
      </c>
      <c r="E3293" s="41">
        <v>0</v>
      </c>
      <c r="F3293" s="41">
        <v>0</v>
      </c>
      <c r="G3293" s="48">
        <v>56059</v>
      </c>
    </row>
    <row r="3294" spans="1:7" x14ac:dyDescent="0.25">
      <c r="A3294" s="48">
        <v>560601040</v>
      </c>
      <c r="B3294" s="41" t="s">
        <v>4912</v>
      </c>
      <c r="C3294" s="41">
        <v>0</v>
      </c>
      <c r="D3294" s="41">
        <v>0</v>
      </c>
      <c r="E3294" s="41">
        <v>0</v>
      </c>
      <c r="F3294" s="41">
        <v>0</v>
      </c>
      <c r="G3294" s="48">
        <v>56060</v>
      </c>
    </row>
    <row r="3295" spans="1:7" x14ac:dyDescent="0.25">
      <c r="A3295" s="48">
        <v>560602004</v>
      </c>
      <c r="B3295" s="41" t="s">
        <v>4913</v>
      </c>
      <c r="C3295" s="41">
        <v>0</v>
      </c>
      <c r="D3295" s="41">
        <v>0</v>
      </c>
      <c r="E3295" s="41">
        <v>0</v>
      </c>
      <c r="F3295" s="41">
        <v>0</v>
      </c>
      <c r="G3295" s="48">
        <v>56060</v>
      </c>
    </row>
    <row r="3296" spans="1:7" x14ac:dyDescent="0.25">
      <c r="A3296" s="48">
        <v>560609801</v>
      </c>
      <c r="B3296" s="41" t="s">
        <v>4914</v>
      </c>
      <c r="C3296" s="41">
        <v>0</v>
      </c>
      <c r="D3296" s="41">
        <v>0</v>
      </c>
      <c r="E3296" s="41">
        <v>0</v>
      </c>
      <c r="F3296" s="41">
        <v>0</v>
      </c>
      <c r="G3296" s="48">
        <v>56060</v>
      </c>
    </row>
    <row r="3297" spans="1:7" x14ac:dyDescent="0.25">
      <c r="A3297" s="48">
        <v>560612003</v>
      </c>
      <c r="B3297" s="41" t="s">
        <v>4915</v>
      </c>
      <c r="C3297" s="41">
        <v>0</v>
      </c>
      <c r="D3297" s="41">
        <v>0</v>
      </c>
      <c r="E3297" s="41">
        <v>0</v>
      </c>
      <c r="F3297" s="41">
        <v>0</v>
      </c>
      <c r="G3297" s="48">
        <v>56061</v>
      </c>
    </row>
    <row r="3298" spans="1:7" x14ac:dyDescent="0.25">
      <c r="A3298" s="48">
        <v>560619801</v>
      </c>
      <c r="B3298" s="41" t="s">
        <v>4916</v>
      </c>
      <c r="C3298" s="41">
        <v>0</v>
      </c>
      <c r="D3298" s="41">
        <v>0</v>
      </c>
      <c r="E3298" s="41">
        <v>0</v>
      </c>
      <c r="F3298" s="41">
        <v>0</v>
      </c>
      <c r="G3298" s="48">
        <v>56061</v>
      </c>
    </row>
    <row r="3299" spans="1:7" x14ac:dyDescent="0.25">
      <c r="A3299" s="48">
        <v>560621040</v>
      </c>
      <c r="B3299" s="41" t="s">
        <v>4917</v>
      </c>
      <c r="C3299" s="41">
        <v>0</v>
      </c>
      <c r="D3299" s="41">
        <v>0</v>
      </c>
      <c r="E3299" s="41">
        <v>0</v>
      </c>
      <c r="F3299" s="41">
        <v>0</v>
      </c>
      <c r="G3299" s="48">
        <v>56062</v>
      </c>
    </row>
    <row r="3300" spans="1:7" x14ac:dyDescent="0.25">
      <c r="A3300" s="48">
        <v>560622004</v>
      </c>
      <c r="B3300" s="41" t="s">
        <v>4918</v>
      </c>
      <c r="C3300" s="41">
        <v>0</v>
      </c>
      <c r="D3300" s="41">
        <v>0</v>
      </c>
      <c r="E3300" s="41">
        <v>0</v>
      </c>
      <c r="F3300" s="41">
        <v>0</v>
      </c>
      <c r="G3300" s="48">
        <v>56062</v>
      </c>
    </row>
    <row r="3301" spans="1:7" x14ac:dyDescent="0.25">
      <c r="A3301" s="48">
        <v>560629801</v>
      </c>
      <c r="B3301" s="41" t="s">
        <v>4919</v>
      </c>
      <c r="C3301" s="41">
        <v>0</v>
      </c>
      <c r="D3301" s="41">
        <v>0</v>
      </c>
      <c r="E3301" s="41">
        <v>0</v>
      </c>
      <c r="F3301" s="41">
        <v>0</v>
      </c>
      <c r="G3301" s="48">
        <v>56062</v>
      </c>
    </row>
    <row r="3302" spans="1:7" x14ac:dyDescent="0.25">
      <c r="A3302" s="48">
        <v>560631040</v>
      </c>
      <c r="B3302" s="41" t="s">
        <v>4920</v>
      </c>
      <c r="C3302" s="41">
        <v>0</v>
      </c>
      <c r="D3302" s="41">
        <v>0</v>
      </c>
      <c r="E3302" s="41">
        <v>0</v>
      </c>
      <c r="F3302" s="41">
        <v>0</v>
      </c>
      <c r="G3302" s="48">
        <v>56063</v>
      </c>
    </row>
    <row r="3303" spans="1:7" x14ac:dyDescent="0.25">
      <c r="A3303" s="48">
        <v>560632004</v>
      </c>
      <c r="B3303" s="41" t="s">
        <v>4921</v>
      </c>
      <c r="C3303" s="41">
        <v>3250</v>
      </c>
      <c r="D3303" s="41">
        <v>0</v>
      </c>
      <c r="E3303" s="41">
        <v>0</v>
      </c>
      <c r="F3303" s="41">
        <v>3250</v>
      </c>
      <c r="G3303" s="48">
        <v>56063</v>
      </c>
    </row>
    <row r="3304" spans="1:7" x14ac:dyDescent="0.25">
      <c r="A3304" s="48">
        <v>560639801</v>
      </c>
      <c r="B3304" s="41" t="s">
        <v>4922</v>
      </c>
      <c r="C3304" s="41">
        <v>0</v>
      </c>
      <c r="D3304" s="41">
        <v>0</v>
      </c>
      <c r="E3304" s="41">
        <v>0</v>
      </c>
      <c r="F3304" s="41">
        <v>0</v>
      </c>
      <c r="G3304" s="48">
        <v>56063</v>
      </c>
    </row>
    <row r="3305" spans="1:7" x14ac:dyDescent="0.25">
      <c r="A3305" s="48">
        <v>560642003</v>
      </c>
      <c r="B3305" s="41" t="s">
        <v>4923</v>
      </c>
      <c r="C3305" s="41">
        <v>0</v>
      </c>
      <c r="D3305" s="41">
        <v>0</v>
      </c>
      <c r="E3305" s="41">
        <v>0</v>
      </c>
      <c r="F3305" s="41">
        <v>0</v>
      </c>
      <c r="G3305" s="48">
        <v>56064</v>
      </c>
    </row>
    <row r="3306" spans="1:7" x14ac:dyDescent="0.25">
      <c r="A3306" s="48">
        <v>560649801</v>
      </c>
      <c r="B3306" s="41" t="s">
        <v>4924</v>
      </c>
      <c r="C3306" s="41">
        <v>0</v>
      </c>
      <c r="D3306" s="41">
        <v>0</v>
      </c>
      <c r="E3306" s="41">
        <v>0</v>
      </c>
      <c r="F3306" s="41">
        <v>0</v>
      </c>
      <c r="G3306" s="48">
        <v>56064</v>
      </c>
    </row>
    <row r="3307" spans="1:7" x14ac:dyDescent="0.25">
      <c r="A3307" s="48">
        <v>560652003</v>
      </c>
      <c r="B3307" s="41" t="s">
        <v>4925</v>
      </c>
      <c r="C3307" s="41">
        <v>0</v>
      </c>
      <c r="D3307" s="41">
        <v>0</v>
      </c>
      <c r="E3307" s="41">
        <v>0</v>
      </c>
      <c r="F3307" s="41">
        <v>0</v>
      </c>
      <c r="G3307" s="48">
        <v>56065</v>
      </c>
    </row>
    <row r="3308" spans="1:7" x14ac:dyDescent="0.25">
      <c r="A3308" s="48">
        <v>560659801</v>
      </c>
      <c r="B3308" s="41" t="s">
        <v>4926</v>
      </c>
      <c r="C3308" s="41">
        <v>0</v>
      </c>
      <c r="D3308" s="41">
        <v>0</v>
      </c>
      <c r="E3308" s="41">
        <v>0</v>
      </c>
      <c r="F3308" s="41">
        <v>0</v>
      </c>
      <c r="G3308" s="48">
        <v>56065</v>
      </c>
    </row>
    <row r="3309" spans="1:7" x14ac:dyDescent="0.25">
      <c r="A3309" s="48">
        <v>560662003</v>
      </c>
      <c r="B3309" s="41" t="s">
        <v>4927</v>
      </c>
      <c r="C3309" s="41">
        <v>0</v>
      </c>
      <c r="D3309" s="41">
        <v>0</v>
      </c>
      <c r="E3309" s="41">
        <v>0</v>
      </c>
      <c r="F3309" s="41">
        <v>0</v>
      </c>
      <c r="G3309" s="48">
        <v>56066</v>
      </c>
    </row>
    <row r="3310" spans="1:7" x14ac:dyDescent="0.25">
      <c r="A3310" s="48">
        <v>560669801</v>
      </c>
      <c r="B3310" s="41" t="s">
        <v>4928</v>
      </c>
      <c r="C3310" s="41">
        <v>0</v>
      </c>
      <c r="D3310" s="41">
        <v>0</v>
      </c>
      <c r="E3310" s="41">
        <v>0</v>
      </c>
      <c r="F3310" s="41">
        <v>0</v>
      </c>
      <c r="G3310" s="48">
        <v>56066</v>
      </c>
    </row>
    <row r="3311" spans="1:7" x14ac:dyDescent="0.25">
      <c r="A3311" s="48">
        <v>560671040</v>
      </c>
      <c r="B3311" s="41" t="s">
        <v>4929</v>
      </c>
      <c r="C3311" s="41">
        <v>0</v>
      </c>
      <c r="D3311" s="41">
        <v>0</v>
      </c>
      <c r="E3311" s="41">
        <v>0</v>
      </c>
      <c r="F3311" s="41">
        <v>0</v>
      </c>
      <c r="G3311" s="48">
        <v>56067</v>
      </c>
    </row>
    <row r="3312" spans="1:7" x14ac:dyDescent="0.25">
      <c r="A3312" s="48">
        <v>560672000</v>
      </c>
      <c r="B3312" s="41" t="s">
        <v>4930</v>
      </c>
      <c r="C3312" s="41">
        <v>0</v>
      </c>
      <c r="D3312" s="41">
        <v>0</v>
      </c>
      <c r="E3312" s="41">
        <v>0</v>
      </c>
      <c r="F3312" s="41">
        <v>0</v>
      </c>
      <c r="G3312" s="48">
        <v>56067</v>
      </c>
    </row>
    <row r="3313" spans="1:7" x14ac:dyDescent="0.25">
      <c r="A3313" s="48">
        <v>560679801</v>
      </c>
      <c r="B3313" s="41" t="s">
        <v>4931</v>
      </c>
      <c r="C3313" s="41">
        <v>0</v>
      </c>
      <c r="D3313" s="41">
        <v>0</v>
      </c>
      <c r="E3313" s="41">
        <v>0</v>
      </c>
      <c r="F3313" s="41">
        <v>0</v>
      </c>
      <c r="G3313" s="48">
        <v>56067</v>
      </c>
    </row>
    <row r="3314" spans="1:7" x14ac:dyDescent="0.25">
      <c r="A3314" s="48">
        <v>560680100</v>
      </c>
      <c r="B3314" s="41" t="s">
        <v>4932</v>
      </c>
      <c r="C3314" s="41">
        <v>0</v>
      </c>
      <c r="D3314" s="41">
        <v>0</v>
      </c>
      <c r="E3314" s="41">
        <v>0</v>
      </c>
      <c r="F3314" s="41">
        <v>0</v>
      </c>
      <c r="G3314" s="48">
        <v>56068</v>
      </c>
    </row>
    <row r="3315" spans="1:7" x14ac:dyDescent="0.25">
      <c r="A3315" s="48">
        <v>560682003</v>
      </c>
      <c r="B3315" s="41" t="s">
        <v>4933</v>
      </c>
      <c r="C3315" s="41">
        <v>0</v>
      </c>
      <c r="D3315" s="41">
        <v>0</v>
      </c>
      <c r="E3315" s="41">
        <v>0</v>
      </c>
      <c r="F3315" s="41">
        <v>0</v>
      </c>
      <c r="G3315" s="48">
        <v>56068</v>
      </c>
    </row>
    <row r="3316" spans="1:7" x14ac:dyDescent="0.25">
      <c r="A3316" s="48">
        <v>560682004</v>
      </c>
      <c r="B3316" s="41" t="s">
        <v>4934</v>
      </c>
      <c r="C3316" s="41">
        <v>0</v>
      </c>
      <c r="D3316" s="41">
        <v>0</v>
      </c>
      <c r="E3316" s="41">
        <v>0</v>
      </c>
      <c r="F3316" s="41">
        <v>0</v>
      </c>
      <c r="G3316" s="48">
        <v>56068</v>
      </c>
    </row>
    <row r="3317" spans="1:7" x14ac:dyDescent="0.25">
      <c r="A3317" s="48">
        <v>560689801</v>
      </c>
      <c r="B3317" s="41" t="s">
        <v>4935</v>
      </c>
      <c r="C3317" s="41">
        <v>0</v>
      </c>
      <c r="D3317" s="41">
        <v>0</v>
      </c>
      <c r="E3317" s="41">
        <v>0</v>
      </c>
      <c r="F3317" s="41">
        <v>0</v>
      </c>
      <c r="G3317" s="48">
        <v>56068</v>
      </c>
    </row>
    <row r="3318" spans="1:7" x14ac:dyDescent="0.25">
      <c r="A3318" s="48">
        <v>560692004</v>
      </c>
      <c r="B3318" s="41" t="s">
        <v>4936</v>
      </c>
      <c r="C3318" s="41">
        <v>0</v>
      </c>
      <c r="D3318" s="41">
        <v>0</v>
      </c>
      <c r="E3318" s="41">
        <v>0</v>
      </c>
      <c r="F3318" s="41">
        <v>0</v>
      </c>
      <c r="G3318" s="48">
        <v>56069</v>
      </c>
    </row>
    <row r="3319" spans="1:7" x14ac:dyDescent="0.25">
      <c r="A3319" s="48">
        <v>560699801</v>
      </c>
      <c r="B3319" s="41" t="s">
        <v>4937</v>
      </c>
      <c r="C3319" s="41">
        <v>0</v>
      </c>
      <c r="D3319" s="41">
        <v>0</v>
      </c>
      <c r="E3319" s="41">
        <v>0</v>
      </c>
      <c r="F3319" s="41">
        <v>0</v>
      </c>
      <c r="G3319" s="48">
        <v>56069</v>
      </c>
    </row>
    <row r="3320" spans="1:7" x14ac:dyDescent="0.25">
      <c r="A3320" s="48">
        <v>560702000</v>
      </c>
      <c r="B3320" s="41" t="s">
        <v>4938</v>
      </c>
      <c r="C3320" s="41">
        <v>1091.8499999999999</v>
      </c>
      <c r="D3320" s="41">
        <v>0</v>
      </c>
      <c r="E3320" s="41">
        <v>0</v>
      </c>
      <c r="F3320" s="41">
        <v>1091.8499999999999</v>
      </c>
      <c r="G3320" s="48">
        <v>56070</v>
      </c>
    </row>
    <row r="3321" spans="1:7" x14ac:dyDescent="0.25">
      <c r="A3321" s="48">
        <v>560709801</v>
      </c>
      <c r="B3321" s="41" t="s">
        <v>4939</v>
      </c>
      <c r="C3321" s="41">
        <v>0</v>
      </c>
      <c r="D3321" s="41">
        <v>0</v>
      </c>
      <c r="E3321" s="41">
        <v>0</v>
      </c>
      <c r="F3321" s="41">
        <v>0</v>
      </c>
      <c r="G3321" s="48">
        <v>56070</v>
      </c>
    </row>
    <row r="3322" spans="1:7" x14ac:dyDescent="0.25">
      <c r="A3322" s="48">
        <v>560710100</v>
      </c>
      <c r="B3322" s="41" t="s">
        <v>4940</v>
      </c>
      <c r="C3322" s="41">
        <v>0</v>
      </c>
      <c r="D3322" s="41">
        <v>0</v>
      </c>
      <c r="E3322" s="41">
        <v>0</v>
      </c>
      <c r="F3322" s="41">
        <v>0</v>
      </c>
      <c r="G3322" s="48">
        <v>56071</v>
      </c>
    </row>
    <row r="3323" spans="1:7" x14ac:dyDescent="0.25">
      <c r="A3323" s="48">
        <v>560712003</v>
      </c>
      <c r="B3323" s="41" t="s">
        <v>4941</v>
      </c>
      <c r="C3323" s="41">
        <v>0</v>
      </c>
      <c r="D3323" s="41">
        <v>0</v>
      </c>
      <c r="E3323" s="41">
        <v>0</v>
      </c>
      <c r="F3323" s="41">
        <v>0</v>
      </c>
      <c r="G3323" s="48">
        <v>56071</v>
      </c>
    </row>
    <row r="3324" spans="1:7" x14ac:dyDescent="0.25">
      <c r="A3324" s="48">
        <v>560719801</v>
      </c>
      <c r="B3324" s="41" t="s">
        <v>4942</v>
      </c>
      <c r="C3324" s="41">
        <v>0</v>
      </c>
      <c r="D3324" s="41">
        <v>0</v>
      </c>
      <c r="E3324" s="41">
        <v>0</v>
      </c>
      <c r="F3324" s="41">
        <v>0</v>
      </c>
      <c r="G3324" s="48">
        <v>56071</v>
      </c>
    </row>
    <row r="3325" spans="1:7" x14ac:dyDescent="0.25">
      <c r="A3325" s="48">
        <v>560725514</v>
      </c>
      <c r="B3325" s="41" t="s">
        <v>4943</v>
      </c>
      <c r="C3325" s="41">
        <v>0</v>
      </c>
      <c r="D3325" s="41">
        <v>0</v>
      </c>
      <c r="E3325" s="41">
        <v>0</v>
      </c>
      <c r="F3325" s="41">
        <v>0</v>
      </c>
      <c r="G3325" s="48">
        <v>56072</v>
      </c>
    </row>
    <row r="3326" spans="1:7" x14ac:dyDescent="0.25">
      <c r="A3326" s="48">
        <v>560729801</v>
      </c>
      <c r="B3326" s="41" t="s">
        <v>4944</v>
      </c>
      <c r="C3326" s="41">
        <v>0</v>
      </c>
      <c r="D3326" s="41">
        <v>0</v>
      </c>
      <c r="E3326" s="41">
        <v>0</v>
      </c>
      <c r="F3326" s="41">
        <v>0</v>
      </c>
      <c r="G3326" s="48">
        <v>56072</v>
      </c>
    </row>
    <row r="3327" spans="1:7" x14ac:dyDescent="0.25">
      <c r="A3327" s="48">
        <v>560730100</v>
      </c>
      <c r="B3327" s="41" t="s">
        <v>4945</v>
      </c>
      <c r="C3327" s="41">
        <v>0</v>
      </c>
      <c r="D3327" s="41">
        <v>0</v>
      </c>
      <c r="E3327" s="41">
        <v>0</v>
      </c>
      <c r="F3327" s="41">
        <v>0</v>
      </c>
      <c r="G3327" s="48">
        <v>56073</v>
      </c>
    </row>
    <row r="3328" spans="1:7" x14ac:dyDescent="0.25">
      <c r="A3328" s="48">
        <v>560732004</v>
      </c>
      <c r="B3328" s="41" t="s">
        <v>4946</v>
      </c>
      <c r="C3328" s="41">
        <v>0</v>
      </c>
      <c r="D3328" s="41">
        <v>0</v>
      </c>
      <c r="E3328" s="41">
        <v>0</v>
      </c>
      <c r="F3328" s="41">
        <v>0</v>
      </c>
      <c r="G3328" s="48">
        <v>56073</v>
      </c>
    </row>
    <row r="3329" spans="1:7" x14ac:dyDescent="0.25">
      <c r="A3329" s="48">
        <v>560739801</v>
      </c>
      <c r="B3329" s="41" t="s">
        <v>4947</v>
      </c>
      <c r="C3329" s="41">
        <v>0</v>
      </c>
      <c r="D3329" s="41">
        <v>0</v>
      </c>
      <c r="E3329" s="41">
        <v>0</v>
      </c>
      <c r="F3329" s="41">
        <v>0</v>
      </c>
      <c r="G3329" s="48">
        <v>56073</v>
      </c>
    </row>
    <row r="3330" spans="1:7" x14ac:dyDescent="0.25">
      <c r="A3330" s="48">
        <v>560749801</v>
      </c>
      <c r="B3330" s="41" t="s">
        <v>4948</v>
      </c>
      <c r="C3330" s="41">
        <v>0</v>
      </c>
      <c r="D3330" s="41">
        <v>0</v>
      </c>
      <c r="E3330" s="41">
        <v>0</v>
      </c>
      <c r="F3330" s="41">
        <v>0</v>
      </c>
      <c r="G3330" s="48">
        <v>56074</v>
      </c>
    </row>
    <row r="3331" spans="1:7" x14ac:dyDescent="0.25">
      <c r="A3331" s="48">
        <v>560760100</v>
      </c>
      <c r="B3331" s="41" t="s">
        <v>4949</v>
      </c>
      <c r="C3331" s="41">
        <v>0</v>
      </c>
      <c r="D3331" s="41">
        <v>0</v>
      </c>
      <c r="E3331" s="41">
        <v>0</v>
      </c>
      <c r="F3331" s="41">
        <v>0</v>
      </c>
      <c r="G3331" s="48">
        <v>56076</v>
      </c>
    </row>
    <row r="3332" spans="1:7" x14ac:dyDescent="0.25">
      <c r="A3332" s="48">
        <v>560762003</v>
      </c>
      <c r="B3332" s="41" t="s">
        <v>4950</v>
      </c>
      <c r="C3332" s="41">
        <v>980</v>
      </c>
      <c r="D3332" s="41">
        <v>0</v>
      </c>
      <c r="E3332" s="41">
        <v>0</v>
      </c>
      <c r="F3332" s="41">
        <v>980</v>
      </c>
      <c r="G3332" s="48">
        <v>56076</v>
      </c>
    </row>
    <row r="3333" spans="1:7" x14ac:dyDescent="0.25">
      <c r="A3333" s="48">
        <v>560769801</v>
      </c>
      <c r="B3333" s="41" t="s">
        <v>4951</v>
      </c>
      <c r="C3333" s="41">
        <v>0</v>
      </c>
      <c r="D3333" s="41">
        <v>0</v>
      </c>
      <c r="E3333" s="41">
        <v>0</v>
      </c>
      <c r="F3333" s="41">
        <v>0</v>
      </c>
      <c r="G3333" s="48">
        <v>56076</v>
      </c>
    </row>
    <row r="3334" spans="1:7" x14ac:dyDescent="0.25">
      <c r="A3334" s="48">
        <v>560770972</v>
      </c>
      <c r="B3334" s="41" t="s">
        <v>4952</v>
      </c>
      <c r="C3334" s="41">
        <v>0</v>
      </c>
      <c r="D3334" s="41">
        <v>0</v>
      </c>
      <c r="E3334" s="41">
        <v>0</v>
      </c>
      <c r="F3334" s="41">
        <v>0</v>
      </c>
      <c r="G3334" s="48">
        <v>56077</v>
      </c>
    </row>
    <row r="3335" spans="1:7" x14ac:dyDescent="0.25">
      <c r="A3335" s="48">
        <v>560775531</v>
      </c>
      <c r="B3335" s="41" t="s">
        <v>4953</v>
      </c>
      <c r="C3335" s="41">
        <v>0</v>
      </c>
      <c r="D3335" s="41">
        <v>0</v>
      </c>
      <c r="E3335" s="41">
        <v>0</v>
      </c>
      <c r="F3335" s="41">
        <v>0</v>
      </c>
      <c r="G3335" s="48">
        <v>56077</v>
      </c>
    </row>
    <row r="3336" spans="1:7" x14ac:dyDescent="0.25">
      <c r="A3336" s="48">
        <v>560779801</v>
      </c>
      <c r="B3336" s="41" t="s">
        <v>4954</v>
      </c>
      <c r="C3336" s="41">
        <v>0</v>
      </c>
      <c r="D3336" s="41">
        <v>0</v>
      </c>
      <c r="E3336" s="41">
        <v>0</v>
      </c>
      <c r="F3336" s="41">
        <v>0</v>
      </c>
      <c r="G3336" s="48">
        <v>56077</v>
      </c>
    </row>
    <row r="3337" spans="1:7" x14ac:dyDescent="0.25">
      <c r="A3337" s="48">
        <v>560782004</v>
      </c>
      <c r="B3337" s="41" t="s">
        <v>4955</v>
      </c>
      <c r="C3337" s="41">
        <v>64000</v>
      </c>
      <c r="D3337" s="41">
        <v>0</v>
      </c>
      <c r="E3337" s="41">
        <v>0</v>
      </c>
      <c r="F3337" s="41">
        <v>64000</v>
      </c>
      <c r="G3337" s="48">
        <v>56078</v>
      </c>
    </row>
    <row r="3338" spans="1:7" x14ac:dyDescent="0.25">
      <c r="A3338" s="48">
        <v>560792004</v>
      </c>
      <c r="B3338" s="41" t="s">
        <v>4956</v>
      </c>
      <c r="C3338" s="41">
        <v>0</v>
      </c>
      <c r="D3338" s="41">
        <v>0</v>
      </c>
      <c r="E3338" s="41">
        <v>0</v>
      </c>
      <c r="F3338" s="41">
        <v>0</v>
      </c>
      <c r="G3338" s="48">
        <v>56079</v>
      </c>
    </row>
    <row r="3339" spans="1:7" x14ac:dyDescent="0.25">
      <c r="A3339" s="48">
        <v>579015110</v>
      </c>
      <c r="B3339" s="41" t="s">
        <v>4957</v>
      </c>
      <c r="C3339" s="41">
        <v>0</v>
      </c>
      <c r="D3339" s="41">
        <v>0</v>
      </c>
      <c r="E3339" s="41">
        <v>0</v>
      </c>
      <c r="F3339" s="41">
        <v>0</v>
      </c>
      <c r="G3339" s="48">
        <v>57901</v>
      </c>
    </row>
    <row r="3340" spans="1:7" x14ac:dyDescent="0.25">
      <c r="A3340" s="48">
        <v>579015112</v>
      </c>
      <c r="B3340" s="41" t="s">
        <v>4958</v>
      </c>
      <c r="C3340" s="41">
        <v>0</v>
      </c>
      <c r="D3340" s="41">
        <v>0</v>
      </c>
      <c r="E3340" s="41">
        <v>0</v>
      </c>
      <c r="F3340" s="41">
        <v>0</v>
      </c>
      <c r="G3340" s="48">
        <v>57901</v>
      </c>
    </row>
    <row r="3341" spans="1:7" x14ac:dyDescent="0.25">
      <c r="A3341" s="48">
        <v>579015124</v>
      </c>
      <c r="B3341" s="41" t="s">
        <v>4959</v>
      </c>
      <c r="C3341" s="41">
        <v>0</v>
      </c>
      <c r="D3341" s="41">
        <v>0</v>
      </c>
      <c r="E3341" s="41">
        <v>0</v>
      </c>
      <c r="F3341" s="41">
        <v>0</v>
      </c>
      <c r="G3341" s="48">
        <v>57901</v>
      </c>
    </row>
    <row r="3342" spans="1:7" x14ac:dyDescent="0.25">
      <c r="A3342" s="48">
        <v>579019801</v>
      </c>
      <c r="B3342" s="41" t="s">
        <v>4960</v>
      </c>
      <c r="C3342" s="41">
        <v>0</v>
      </c>
      <c r="D3342" s="41">
        <v>0</v>
      </c>
      <c r="E3342" s="41">
        <v>0</v>
      </c>
      <c r="F3342" s="41">
        <v>0</v>
      </c>
      <c r="G3342" s="48">
        <v>57901</v>
      </c>
    </row>
    <row r="3343" spans="1:7" x14ac:dyDescent="0.25">
      <c r="A3343" s="48">
        <v>579029053</v>
      </c>
      <c r="B3343" s="41" t="s">
        <v>4961</v>
      </c>
      <c r="C3343" s="41">
        <v>0</v>
      </c>
      <c r="D3343" s="41">
        <v>0</v>
      </c>
      <c r="E3343" s="41">
        <v>0</v>
      </c>
      <c r="F3343" s="41">
        <v>0</v>
      </c>
      <c r="G3343" s="48">
        <v>57902</v>
      </c>
    </row>
    <row r="3344" spans="1:7" x14ac:dyDescent="0.25">
      <c r="A3344" s="48">
        <v>579029801</v>
      </c>
      <c r="B3344" s="41" t="s">
        <v>4962</v>
      </c>
      <c r="C3344" s="41">
        <v>0</v>
      </c>
      <c r="D3344" s="41">
        <v>0</v>
      </c>
      <c r="E3344" s="41">
        <v>0</v>
      </c>
      <c r="F3344" s="41">
        <v>0</v>
      </c>
      <c r="G3344" s="48">
        <v>57902</v>
      </c>
    </row>
    <row r="3345" spans="1:7" x14ac:dyDescent="0.25">
      <c r="A3345" s="48">
        <v>579042900</v>
      </c>
      <c r="B3345" s="41" t="s">
        <v>4963</v>
      </c>
      <c r="C3345" s="41">
        <v>0</v>
      </c>
      <c r="D3345" s="41">
        <v>0</v>
      </c>
      <c r="E3345" s="41">
        <v>0</v>
      </c>
      <c r="F3345" s="41">
        <v>0</v>
      </c>
      <c r="G3345" s="48">
        <v>57904</v>
      </c>
    </row>
    <row r="3346" spans="1:7" x14ac:dyDescent="0.25">
      <c r="A3346" s="48">
        <v>579049801</v>
      </c>
      <c r="B3346" s="41" t="s">
        <v>4964</v>
      </c>
      <c r="C3346" s="41">
        <v>0</v>
      </c>
      <c r="D3346" s="41">
        <v>0</v>
      </c>
      <c r="E3346" s="41">
        <v>0</v>
      </c>
      <c r="F3346" s="41">
        <v>0</v>
      </c>
      <c r="G3346" s="48">
        <v>57904</v>
      </c>
    </row>
    <row r="3347" spans="1:7" x14ac:dyDescent="0.25">
      <c r="A3347" s="48">
        <v>579052428</v>
      </c>
      <c r="B3347" s="41" t="s">
        <v>4965</v>
      </c>
      <c r="C3347" s="41">
        <v>0</v>
      </c>
      <c r="D3347" s="41">
        <v>0</v>
      </c>
      <c r="E3347" s="41">
        <v>0</v>
      </c>
      <c r="F3347" s="41">
        <v>0</v>
      </c>
      <c r="G3347" s="48">
        <v>57905</v>
      </c>
    </row>
    <row r="3348" spans="1:7" x14ac:dyDescent="0.25">
      <c r="A3348" s="48">
        <v>579059213</v>
      </c>
      <c r="B3348" s="41" t="s">
        <v>4966</v>
      </c>
      <c r="C3348" s="41">
        <v>0</v>
      </c>
      <c r="D3348" s="41">
        <v>0</v>
      </c>
      <c r="E3348" s="41">
        <v>0</v>
      </c>
      <c r="F3348" s="41">
        <v>0</v>
      </c>
      <c r="G3348" s="48">
        <v>57905</v>
      </c>
    </row>
    <row r="3349" spans="1:7" x14ac:dyDescent="0.25">
      <c r="A3349" s="48">
        <v>579059801</v>
      </c>
      <c r="B3349" s="41" t="s">
        <v>4967</v>
      </c>
      <c r="C3349" s="41">
        <v>0</v>
      </c>
      <c r="D3349" s="41">
        <v>0</v>
      </c>
      <c r="E3349" s="41">
        <v>0</v>
      </c>
      <c r="F3349" s="41">
        <v>0</v>
      </c>
      <c r="G3349" s="48">
        <v>57905</v>
      </c>
    </row>
    <row r="3350" spans="1:7" x14ac:dyDescent="0.25">
      <c r="A3350" s="48">
        <v>579069052</v>
      </c>
      <c r="B3350" s="41" t="s">
        <v>4968</v>
      </c>
      <c r="C3350" s="41">
        <v>0</v>
      </c>
      <c r="D3350" s="41">
        <v>0</v>
      </c>
      <c r="E3350" s="41">
        <v>0</v>
      </c>
      <c r="F3350" s="41">
        <v>0</v>
      </c>
      <c r="G3350" s="48">
        <v>57906</v>
      </c>
    </row>
    <row r="3351" spans="1:7" x14ac:dyDescent="0.25">
      <c r="A3351" s="48">
        <v>579069801</v>
      </c>
      <c r="B3351" s="41" t="s">
        <v>4969</v>
      </c>
      <c r="C3351" s="41">
        <v>0</v>
      </c>
      <c r="D3351" s="41">
        <v>0</v>
      </c>
      <c r="E3351" s="41">
        <v>0</v>
      </c>
      <c r="F3351" s="41">
        <v>0</v>
      </c>
      <c r="G3351" s="48">
        <v>57906</v>
      </c>
    </row>
    <row r="3352" spans="1:7" x14ac:dyDescent="0.25">
      <c r="A3352" s="48">
        <v>600012432</v>
      </c>
      <c r="B3352" s="41" t="s">
        <v>4970</v>
      </c>
      <c r="C3352" s="41">
        <v>0</v>
      </c>
      <c r="D3352" s="41">
        <v>0</v>
      </c>
      <c r="E3352" s="41">
        <v>0</v>
      </c>
      <c r="F3352" s="41">
        <v>0</v>
      </c>
      <c r="G3352" s="48">
        <v>60001</v>
      </c>
    </row>
    <row r="3353" spans="1:7" x14ac:dyDescent="0.25">
      <c r="A3353" s="48">
        <v>600012510</v>
      </c>
      <c r="B3353" s="41" t="s">
        <v>4971</v>
      </c>
      <c r="C3353" s="41">
        <v>0</v>
      </c>
      <c r="D3353" s="41">
        <v>0</v>
      </c>
      <c r="E3353" s="41">
        <v>0</v>
      </c>
      <c r="F3353" s="41">
        <v>0</v>
      </c>
      <c r="G3353" s="48">
        <v>60001</v>
      </c>
    </row>
    <row r="3354" spans="1:7" x14ac:dyDescent="0.25">
      <c r="A3354" s="48">
        <v>600015112</v>
      </c>
      <c r="B3354" s="41" t="s">
        <v>4972</v>
      </c>
      <c r="C3354" s="41">
        <v>0</v>
      </c>
      <c r="D3354" s="41">
        <v>0</v>
      </c>
      <c r="E3354" s="41">
        <v>0</v>
      </c>
      <c r="F3354" s="41">
        <v>0</v>
      </c>
      <c r="G3354" s="48">
        <v>60001</v>
      </c>
    </row>
    <row r="3355" spans="1:7" x14ac:dyDescent="0.25">
      <c r="A3355" s="48">
        <v>600015202</v>
      </c>
      <c r="B3355" s="41" t="s">
        <v>4973</v>
      </c>
      <c r="C3355" s="41">
        <v>0</v>
      </c>
      <c r="D3355" s="41">
        <v>0</v>
      </c>
      <c r="E3355" s="41">
        <v>0</v>
      </c>
      <c r="F3355" s="41">
        <v>0</v>
      </c>
      <c r="G3355" s="48">
        <v>60001</v>
      </c>
    </row>
    <row r="3356" spans="1:7" x14ac:dyDescent="0.25">
      <c r="A3356" s="48">
        <v>600015205</v>
      </c>
      <c r="B3356" s="41" t="s">
        <v>4974</v>
      </c>
      <c r="C3356" s="41">
        <v>0</v>
      </c>
      <c r="D3356" s="41">
        <v>0</v>
      </c>
      <c r="E3356" s="41">
        <v>0</v>
      </c>
      <c r="F3356" s="41">
        <v>0</v>
      </c>
      <c r="G3356" s="48">
        <v>60001</v>
      </c>
    </row>
    <row r="3357" spans="1:7" x14ac:dyDescent="0.25">
      <c r="A3357" s="48">
        <v>600019714</v>
      </c>
      <c r="B3357" s="41" t="s">
        <v>4975</v>
      </c>
      <c r="C3357" s="41">
        <v>-5325.65</v>
      </c>
      <c r="D3357" s="41">
        <v>0</v>
      </c>
      <c r="E3357" s="41">
        <v>0</v>
      </c>
      <c r="F3357" s="41">
        <v>-5325.65</v>
      </c>
      <c r="G3357" s="48">
        <v>60001</v>
      </c>
    </row>
    <row r="3358" spans="1:7" x14ac:dyDescent="0.25">
      <c r="A3358" s="48">
        <v>600019801</v>
      </c>
      <c r="B3358" s="41" t="s">
        <v>4976</v>
      </c>
      <c r="C3358" s="41">
        <v>0</v>
      </c>
      <c r="D3358" s="41">
        <v>0</v>
      </c>
      <c r="E3358" s="41">
        <v>0</v>
      </c>
      <c r="F3358" s="41">
        <v>0</v>
      </c>
      <c r="G3358" s="48">
        <v>60001</v>
      </c>
    </row>
    <row r="3359" spans="1:7" x14ac:dyDescent="0.25">
      <c r="A3359" s="48">
        <v>600019802</v>
      </c>
      <c r="B3359" s="41" t="s">
        <v>4977</v>
      </c>
      <c r="C3359" s="41">
        <v>0</v>
      </c>
      <c r="D3359" s="41">
        <v>0</v>
      </c>
      <c r="E3359" s="41">
        <v>0</v>
      </c>
      <c r="F3359" s="41">
        <v>0</v>
      </c>
      <c r="G3359" s="48">
        <v>60001</v>
      </c>
    </row>
    <row r="3360" spans="1:7" x14ac:dyDescent="0.25">
      <c r="A3360" s="48">
        <v>600025035</v>
      </c>
      <c r="B3360" s="41" t="s">
        <v>4978</v>
      </c>
      <c r="C3360" s="41">
        <v>0</v>
      </c>
      <c r="D3360" s="41">
        <v>0</v>
      </c>
      <c r="E3360" s="41">
        <v>0</v>
      </c>
      <c r="F3360" s="41">
        <v>0</v>
      </c>
      <c r="G3360" s="48">
        <v>60002</v>
      </c>
    </row>
    <row r="3361" spans="1:7" x14ac:dyDescent="0.25">
      <c r="A3361" s="48">
        <v>600025127</v>
      </c>
      <c r="B3361" s="41" t="s">
        <v>4979</v>
      </c>
      <c r="C3361" s="41">
        <v>0</v>
      </c>
      <c r="D3361" s="41">
        <v>0</v>
      </c>
      <c r="E3361" s="41">
        <v>0</v>
      </c>
      <c r="F3361" s="41">
        <v>0</v>
      </c>
      <c r="G3361" s="48">
        <v>60002</v>
      </c>
    </row>
    <row r="3362" spans="1:7" x14ac:dyDescent="0.25">
      <c r="A3362" s="48">
        <v>600025200</v>
      </c>
      <c r="B3362" s="41" t="s">
        <v>4980</v>
      </c>
      <c r="C3362" s="41">
        <v>0</v>
      </c>
      <c r="D3362" s="41">
        <v>0</v>
      </c>
      <c r="E3362" s="41">
        <v>0</v>
      </c>
      <c r="F3362" s="41">
        <v>0</v>
      </c>
      <c r="G3362" s="48">
        <v>60002</v>
      </c>
    </row>
    <row r="3363" spans="1:7" x14ac:dyDescent="0.25">
      <c r="A3363" s="48">
        <v>600025201</v>
      </c>
      <c r="B3363" s="41" t="s">
        <v>4981</v>
      </c>
      <c r="C3363" s="41">
        <v>0</v>
      </c>
      <c r="D3363" s="41">
        <v>0</v>
      </c>
      <c r="E3363" s="41">
        <v>0</v>
      </c>
      <c r="F3363" s="41">
        <v>0</v>
      </c>
      <c r="G3363" s="48">
        <v>60002</v>
      </c>
    </row>
    <row r="3364" spans="1:7" x14ac:dyDescent="0.25">
      <c r="A3364" s="48">
        <v>600025202</v>
      </c>
      <c r="B3364" s="41" t="s">
        <v>4982</v>
      </c>
      <c r="C3364" s="41">
        <v>0</v>
      </c>
      <c r="D3364" s="41">
        <v>0</v>
      </c>
      <c r="E3364" s="41">
        <v>0</v>
      </c>
      <c r="F3364" s="41">
        <v>0</v>
      </c>
      <c r="G3364" s="48">
        <v>60002</v>
      </c>
    </row>
    <row r="3365" spans="1:7" x14ac:dyDescent="0.25">
      <c r="A3365" s="48">
        <v>600025203</v>
      </c>
      <c r="B3365" s="41" t="s">
        <v>4983</v>
      </c>
      <c r="C3365" s="41">
        <v>0</v>
      </c>
      <c r="D3365" s="41">
        <v>0</v>
      </c>
      <c r="E3365" s="41">
        <v>0</v>
      </c>
      <c r="F3365" s="41">
        <v>0</v>
      </c>
      <c r="G3365" s="48">
        <v>60002</v>
      </c>
    </row>
    <row r="3366" spans="1:7" x14ac:dyDescent="0.25">
      <c r="A3366" s="48">
        <v>600025209</v>
      </c>
      <c r="B3366" s="41" t="s">
        <v>4984</v>
      </c>
      <c r="C3366" s="41">
        <v>0</v>
      </c>
      <c r="D3366" s="41">
        <v>0</v>
      </c>
      <c r="E3366" s="41">
        <v>0</v>
      </c>
      <c r="F3366" s="41">
        <v>0</v>
      </c>
      <c r="G3366" s="48">
        <v>60002</v>
      </c>
    </row>
    <row r="3367" spans="1:7" x14ac:dyDescent="0.25">
      <c r="A3367" s="48">
        <v>600025212</v>
      </c>
      <c r="B3367" s="41" t="s">
        <v>4985</v>
      </c>
      <c r="C3367" s="41">
        <v>0</v>
      </c>
      <c r="D3367" s="41">
        <v>0</v>
      </c>
      <c r="E3367" s="41">
        <v>0</v>
      </c>
      <c r="F3367" s="41">
        <v>0</v>
      </c>
      <c r="G3367" s="48">
        <v>60002</v>
      </c>
    </row>
    <row r="3368" spans="1:7" x14ac:dyDescent="0.25">
      <c r="A3368" s="48">
        <v>600025214</v>
      </c>
      <c r="B3368" s="41" t="s">
        <v>4986</v>
      </c>
      <c r="C3368" s="41">
        <v>0</v>
      </c>
      <c r="D3368" s="41">
        <v>0</v>
      </c>
      <c r="E3368" s="41">
        <v>0</v>
      </c>
      <c r="F3368" s="41">
        <v>0</v>
      </c>
      <c r="G3368" s="48">
        <v>60002</v>
      </c>
    </row>
    <row r="3369" spans="1:7" x14ac:dyDescent="0.25">
      <c r="A3369" s="48">
        <v>600025217</v>
      </c>
      <c r="B3369" s="41" t="s">
        <v>4987</v>
      </c>
      <c r="C3369" s="41">
        <v>0</v>
      </c>
      <c r="D3369" s="41">
        <v>0</v>
      </c>
      <c r="E3369" s="41">
        <v>0</v>
      </c>
      <c r="F3369" s="41">
        <v>0</v>
      </c>
      <c r="G3369" s="48">
        <v>60002</v>
      </c>
    </row>
    <row r="3370" spans="1:7" x14ac:dyDescent="0.25">
      <c r="A3370" s="48">
        <v>600025219</v>
      </c>
      <c r="B3370" s="41" t="s">
        <v>4988</v>
      </c>
      <c r="C3370" s="41">
        <v>0</v>
      </c>
      <c r="D3370" s="41">
        <v>0</v>
      </c>
      <c r="E3370" s="41">
        <v>0</v>
      </c>
      <c r="F3370" s="41">
        <v>0</v>
      </c>
      <c r="G3370" s="48">
        <v>60002</v>
      </c>
    </row>
    <row r="3371" spans="1:7" x14ac:dyDescent="0.25">
      <c r="A3371" s="48">
        <v>600025222</v>
      </c>
      <c r="B3371" s="41" t="s">
        <v>4989</v>
      </c>
      <c r="C3371" s="41">
        <v>0</v>
      </c>
      <c r="D3371" s="41">
        <v>0</v>
      </c>
      <c r="E3371" s="41">
        <v>0</v>
      </c>
      <c r="F3371" s="41">
        <v>0</v>
      </c>
      <c r="G3371" s="48">
        <v>60002</v>
      </c>
    </row>
    <row r="3372" spans="1:7" x14ac:dyDescent="0.25">
      <c r="A3372" s="48">
        <v>600025224</v>
      </c>
      <c r="B3372" s="41" t="s">
        <v>4990</v>
      </c>
      <c r="C3372" s="41">
        <v>0</v>
      </c>
      <c r="D3372" s="41">
        <v>0</v>
      </c>
      <c r="E3372" s="41">
        <v>0</v>
      </c>
      <c r="F3372" s="41">
        <v>0</v>
      </c>
      <c r="G3372" s="48">
        <v>60002</v>
      </c>
    </row>
    <row r="3373" spans="1:7" x14ac:dyDescent="0.25">
      <c r="A3373" s="48">
        <v>600025227</v>
      </c>
      <c r="B3373" s="41" t="s">
        <v>4991</v>
      </c>
      <c r="C3373" s="41">
        <v>0</v>
      </c>
      <c r="D3373" s="41">
        <v>0</v>
      </c>
      <c r="E3373" s="41">
        <v>0</v>
      </c>
      <c r="F3373" s="41">
        <v>0</v>
      </c>
      <c r="G3373" s="48">
        <v>60002</v>
      </c>
    </row>
    <row r="3374" spans="1:7" x14ac:dyDescent="0.25">
      <c r="A3374" s="48">
        <v>600025228</v>
      </c>
      <c r="B3374" s="41" t="s">
        <v>4992</v>
      </c>
      <c r="C3374" s="41">
        <v>0</v>
      </c>
      <c r="D3374" s="41">
        <v>0</v>
      </c>
      <c r="E3374" s="41">
        <v>0</v>
      </c>
      <c r="F3374" s="41">
        <v>0</v>
      </c>
      <c r="G3374" s="48">
        <v>60002</v>
      </c>
    </row>
    <row r="3375" spans="1:7" x14ac:dyDescent="0.25">
      <c r="A3375" s="48">
        <v>600025233</v>
      </c>
      <c r="B3375" s="41" t="s">
        <v>4993</v>
      </c>
      <c r="C3375" s="41">
        <v>0</v>
      </c>
      <c r="D3375" s="41">
        <v>0</v>
      </c>
      <c r="E3375" s="41">
        <v>0</v>
      </c>
      <c r="F3375" s="41">
        <v>0</v>
      </c>
      <c r="G3375" s="48">
        <v>60002</v>
      </c>
    </row>
    <row r="3376" spans="1:7" x14ac:dyDescent="0.25">
      <c r="A3376" s="48">
        <v>600025235</v>
      </c>
      <c r="B3376" s="41" t="s">
        <v>4994</v>
      </c>
      <c r="C3376" s="41">
        <v>0</v>
      </c>
      <c r="D3376" s="41">
        <v>0</v>
      </c>
      <c r="E3376" s="41">
        <v>0</v>
      </c>
      <c r="F3376" s="41">
        <v>0</v>
      </c>
      <c r="G3376" s="48">
        <v>60002</v>
      </c>
    </row>
    <row r="3377" spans="1:7" x14ac:dyDescent="0.25">
      <c r="A3377" s="48">
        <v>600025240</v>
      </c>
      <c r="B3377" s="41" t="s">
        <v>4995</v>
      </c>
      <c r="C3377" s="41">
        <v>0</v>
      </c>
      <c r="D3377" s="41">
        <v>0</v>
      </c>
      <c r="E3377" s="41">
        <v>0</v>
      </c>
      <c r="F3377" s="41">
        <v>0</v>
      </c>
      <c r="G3377" s="48">
        <v>60002</v>
      </c>
    </row>
    <row r="3378" spans="1:7" x14ac:dyDescent="0.25">
      <c r="A3378" s="48">
        <v>600025241</v>
      </c>
      <c r="B3378" s="41" t="s">
        <v>4996</v>
      </c>
      <c r="C3378" s="41">
        <v>0</v>
      </c>
      <c r="D3378" s="41">
        <v>0</v>
      </c>
      <c r="E3378" s="41">
        <v>0</v>
      </c>
      <c r="F3378" s="41">
        <v>0</v>
      </c>
      <c r="G3378" s="48">
        <v>60002</v>
      </c>
    </row>
    <row r="3379" spans="1:7" x14ac:dyDescent="0.25">
      <c r="A3379" s="48">
        <v>600025242</v>
      </c>
      <c r="B3379" s="41" t="s">
        <v>4997</v>
      </c>
      <c r="C3379" s="41">
        <v>0</v>
      </c>
      <c r="D3379" s="41">
        <v>0</v>
      </c>
      <c r="E3379" s="41">
        <v>0</v>
      </c>
      <c r="F3379" s="41">
        <v>0</v>
      </c>
      <c r="G3379" s="48">
        <v>60002</v>
      </c>
    </row>
    <row r="3380" spans="1:7" x14ac:dyDescent="0.25">
      <c r="A3380" s="48">
        <v>600025243</v>
      </c>
      <c r="B3380" s="41" t="s">
        <v>4998</v>
      </c>
      <c r="C3380" s="41">
        <v>0</v>
      </c>
      <c r="D3380" s="41">
        <v>0</v>
      </c>
      <c r="E3380" s="41">
        <v>0</v>
      </c>
      <c r="F3380" s="41">
        <v>0</v>
      </c>
      <c r="G3380" s="48">
        <v>60002</v>
      </c>
    </row>
    <row r="3381" spans="1:7" x14ac:dyDescent="0.25">
      <c r="A3381" s="48">
        <v>600025244</v>
      </c>
      <c r="B3381" s="41" t="s">
        <v>4999</v>
      </c>
      <c r="C3381" s="41">
        <v>0</v>
      </c>
      <c r="D3381" s="41">
        <v>0</v>
      </c>
      <c r="E3381" s="41">
        <v>0</v>
      </c>
      <c r="F3381" s="41">
        <v>0</v>
      </c>
      <c r="G3381" s="48">
        <v>60002</v>
      </c>
    </row>
    <row r="3382" spans="1:7" x14ac:dyDescent="0.25">
      <c r="A3382" s="48">
        <v>600025245</v>
      </c>
      <c r="B3382" s="41" t="s">
        <v>5000</v>
      </c>
      <c r="C3382" s="41">
        <v>0</v>
      </c>
      <c r="D3382" s="41">
        <v>0</v>
      </c>
      <c r="E3382" s="41">
        <v>0</v>
      </c>
      <c r="F3382" s="41">
        <v>0</v>
      </c>
      <c r="G3382" s="48">
        <v>60002</v>
      </c>
    </row>
    <row r="3383" spans="1:7" x14ac:dyDescent="0.25">
      <c r="A3383" s="48">
        <v>600025246</v>
      </c>
      <c r="B3383" s="41" t="s">
        <v>5001</v>
      </c>
      <c r="C3383" s="41">
        <v>0</v>
      </c>
      <c r="D3383" s="41">
        <v>0</v>
      </c>
      <c r="E3383" s="41">
        <v>0</v>
      </c>
      <c r="F3383" s="41">
        <v>0</v>
      </c>
      <c r="G3383" s="48">
        <v>60002</v>
      </c>
    </row>
    <row r="3384" spans="1:7" x14ac:dyDescent="0.25">
      <c r="A3384" s="48">
        <v>600025247</v>
      </c>
      <c r="B3384" s="41" t="s">
        <v>5002</v>
      </c>
      <c r="C3384" s="41">
        <v>0</v>
      </c>
      <c r="D3384" s="41">
        <v>0</v>
      </c>
      <c r="E3384" s="41">
        <v>0</v>
      </c>
      <c r="F3384" s="41">
        <v>0</v>
      </c>
      <c r="G3384" s="48">
        <v>60002</v>
      </c>
    </row>
    <row r="3385" spans="1:7" x14ac:dyDescent="0.25">
      <c r="A3385" s="48">
        <v>600025248</v>
      </c>
      <c r="B3385" s="41" t="s">
        <v>5003</v>
      </c>
      <c r="C3385" s="41">
        <v>0</v>
      </c>
      <c r="D3385" s="41">
        <v>0</v>
      </c>
      <c r="E3385" s="41">
        <v>0</v>
      </c>
      <c r="F3385" s="41">
        <v>0</v>
      </c>
      <c r="G3385" s="48">
        <v>60002</v>
      </c>
    </row>
    <row r="3386" spans="1:7" x14ac:dyDescent="0.25">
      <c r="A3386" s="48">
        <v>600025249</v>
      </c>
      <c r="B3386" s="41" t="s">
        <v>5004</v>
      </c>
      <c r="C3386" s="41">
        <v>0</v>
      </c>
      <c r="D3386" s="41">
        <v>0</v>
      </c>
      <c r="E3386" s="41">
        <v>0</v>
      </c>
      <c r="F3386" s="41">
        <v>0</v>
      </c>
      <c r="G3386" s="48">
        <v>60002</v>
      </c>
    </row>
    <row r="3387" spans="1:7" x14ac:dyDescent="0.25">
      <c r="A3387" s="48">
        <v>600025250</v>
      </c>
      <c r="B3387" s="41" t="s">
        <v>5005</v>
      </c>
      <c r="C3387" s="41">
        <v>0</v>
      </c>
      <c r="D3387" s="41">
        <v>0</v>
      </c>
      <c r="E3387" s="41">
        <v>0</v>
      </c>
      <c r="F3387" s="41">
        <v>0</v>
      </c>
      <c r="G3387" s="48">
        <v>60002</v>
      </c>
    </row>
    <row r="3388" spans="1:7" x14ac:dyDescent="0.25">
      <c r="A3388" s="48">
        <v>600025282</v>
      </c>
      <c r="B3388" s="41" t="s">
        <v>5006</v>
      </c>
      <c r="C3388" s="41">
        <v>0</v>
      </c>
      <c r="D3388" s="41">
        <v>0</v>
      </c>
      <c r="E3388" s="41">
        <v>0</v>
      </c>
      <c r="F3388" s="41">
        <v>0</v>
      </c>
      <c r="G3388" s="48">
        <v>60002</v>
      </c>
    </row>
    <row r="3389" spans="1:7" x14ac:dyDescent="0.25">
      <c r="A3389" s="48">
        <v>600029700</v>
      </c>
      <c r="B3389" s="41" t="s">
        <v>5007</v>
      </c>
      <c r="C3389" s="41">
        <v>0</v>
      </c>
      <c r="D3389" s="41">
        <v>0</v>
      </c>
      <c r="E3389" s="41">
        <v>0</v>
      </c>
      <c r="F3389" s="41">
        <v>0</v>
      </c>
      <c r="G3389" s="48">
        <v>60002</v>
      </c>
    </row>
    <row r="3390" spans="1:7" x14ac:dyDescent="0.25">
      <c r="A3390" s="48">
        <v>600029701</v>
      </c>
      <c r="B3390" s="41" t="s">
        <v>5008</v>
      </c>
      <c r="C3390" s="41">
        <v>0</v>
      </c>
      <c r="D3390" s="41">
        <v>0</v>
      </c>
      <c r="E3390" s="41">
        <v>0</v>
      </c>
      <c r="F3390" s="41">
        <v>0</v>
      </c>
      <c r="G3390" s="48">
        <v>60002</v>
      </c>
    </row>
    <row r="3391" spans="1:7" x14ac:dyDescent="0.25">
      <c r="A3391" s="48">
        <v>600029702</v>
      </c>
      <c r="B3391" s="41" t="s">
        <v>5009</v>
      </c>
      <c r="C3391" s="41">
        <v>0</v>
      </c>
      <c r="D3391" s="41">
        <v>0</v>
      </c>
      <c r="E3391" s="41">
        <v>0</v>
      </c>
      <c r="F3391" s="41">
        <v>0</v>
      </c>
      <c r="G3391" s="48">
        <v>60002</v>
      </c>
    </row>
    <row r="3392" spans="1:7" x14ac:dyDescent="0.25">
      <c r="A3392" s="48">
        <v>600029704</v>
      </c>
      <c r="B3392" s="41" t="s">
        <v>5001</v>
      </c>
      <c r="C3392" s="41">
        <v>0</v>
      </c>
      <c r="D3392" s="41">
        <v>0</v>
      </c>
      <c r="E3392" s="41">
        <v>0</v>
      </c>
      <c r="F3392" s="41">
        <v>0</v>
      </c>
      <c r="G3392" s="48">
        <v>60002</v>
      </c>
    </row>
    <row r="3393" spans="1:7" x14ac:dyDescent="0.25">
      <c r="A3393" s="48">
        <v>600029705</v>
      </c>
      <c r="B3393" s="41" t="s">
        <v>5010</v>
      </c>
      <c r="C3393" s="41">
        <v>0</v>
      </c>
      <c r="D3393" s="41">
        <v>0</v>
      </c>
      <c r="E3393" s="41">
        <v>0</v>
      </c>
      <c r="F3393" s="41">
        <v>0</v>
      </c>
      <c r="G3393" s="48">
        <v>60002</v>
      </c>
    </row>
    <row r="3394" spans="1:7" x14ac:dyDescent="0.25">
      <c r="A3394" s="48">
        <v>600029707</v>
      </c>
      <c r="B3394" s="41" t="s">
        <v>5011</v>
      </c>
      <c r="C3394" s="41">
        <v>0</v>
      </c>
      <c r="D3394" s="41">
        <v>0</v>
      </c>
      <c r="E3394" s="41">
        <v>0</v>
      </c>
      <c r="F3394" s="41">
        <v>0</v>
      </c>
      <c r="G3394" s="48">
        <v>60002</v>
      </c>
    </row>
    <row r="3395" spans="1:7" x14ac:dyDescent="0.25">
      <c r="A3395" s="48">
        <v>600029708</v>
      </c>
      <c r="B3395" s="41" t="s">
        <v>5012</v>
      </c>
      <c r="C3395" s="41">
        <v>0</v>
      </c>
      <c r="D3395" s="41">
        <v>0</v>
      </c>
      <c r="E3395" s="41">
        <v>0</v>
      </c>
      <c r="F3395" s="41">
        <v>0</v>
      </c>
      <c r="G3395" s="48">
        <v>60002</v>
      </c>
    </row>
    <row r="3396" spans="1:7" x14ac:dyDescent="0.25">
      <c r="A3396" s="48">
        <v>600029709</v>
      </c>
      <c r="B3396" s="41" t="s">
        <v>5013</v>
      </c>
      <c r="C3396" s="41">
        <v>0</v>
      </c>
      <c r="D3396" s="41">
        <v>0</v>
      </c>
      <c r="E3396" s="41">
        <v>0</v>
      </c>
      <c r="F3396" s="41">
        <v>0</v>
      </c>
      <c r="G3396" s="48">
        <v>60002</v>
      </c>
    </row>
    <row r="3397" spans="1:7" x14ac:dyDescent="0.25">
      <c r="A3397" s="48">
        <v>600029710</v>
      </c>
      <c r="B3397" s="41" t="s">
        <v>5014</v>
      </c>
      <c r="C3397" s="41">
        <v>0</v>
      </c>
      <c r="D3397" s="41">
        <v>0</v>
      </c>
      <c r="E3397" s="41">
        <v>0</v>
      </c>
      <c r="F3397" s="41">
        <v>0</v>
      </c>
      <c r="G3397" s="48">
        <v>60002</v>
      </c>
    </row>
    <row r="3398" spans="1:7" x14ac:dyDescent="0.25">
      <c r="A3398" s="48">
        <v>600029711</v>
      </c>
      <c r="B3398" s="41" t="s">
        <v>5015</v>
      </c>
      <c r="C3398" s="41">
        <v>0</v>
      </c>
      <c r="D3398" s="41">
        <v>0</v>
      </c>
      <c r="E3398" s="41">
        <v>0</v>
      </c>
      <c r="F3398" s="41">
        <v>0</v>
      </c>
      <c r="G3398" s="48">
        <v>60002</v>
      </c>
    </row>
    <row r="3399" spans="1:7" x14ac:dyDescent="0.25">
      <c r="A3399" s="48">
        <v>600029712</v>
      </c>
      <c r="B3399" s="41" t="s">
        <v>5016</v>
      </c>
      <c r="C3399" s="41">
        <v>0</v>
      </c>
      <c r="D3399" s="41">
        <v>0</v>
      </c>
      <c r="E3399" s="41">
        <v>0</v>
      </c>
      <c r="F3399" s="41">
        <v>0</v>
      </c>
      <c r="G3399" s="48">
        <v>60002</v>
      </c>
    </row>
    <row r="3400" spans="1:7" x14ac:dyDescent="0.25">
      <c r="A3400" s="48">
        <v>600029713</v>
      </c>
      <c r="B3400" s="41" t="s">
        <v>5017</v>
      </c>
      <c r="C3400" s="41">
        <v>0</v>
      </c>
      <c r="D3400" s="41">
        <v>0</v>
      </c>
      <c r="E3400" s="41">
        <v>0</v>
      </c>
      <c r="F3400" s="41">
        <v>0</v>
      </c>
      <c r="G3400" s="48">
        <v>60002</v>
      </c>
    </row>
    <row r="3401" spans="1:7" x14ac:dyDescent="0.25">
      <c r="A3401" s="48">
        <v>600029715</v>
      </c>
      <c r="B3401" s="41" t="s">
        <v>5018</v>
      </c>
      <c r="C3401" s="41">
        <v>0</v>
      </c>
      <c r="D3401" s="41">
        <v>0</v>
      </c>
      <c r="E3401" s="41">
        <v>0</v>
      </c>
      <c r="F3401" s="41">
        <v>0</v>
      </c>
      <c r="G3401" s="48">
        <v>60002</v>
      </c>
    </row>
    <row r="3402" spans="1:7" x14ac:dyDescent="0.25">
      <c r="A3402" s="48">
        <v>600029716</v>
      </c>
      <c r="B3402" s="41" t="s">
        <v>5019</v>
      </c>
      <c r="C3402" s="41">
        <v>0</v>
      </c>
      <c r="D3402" s="41">
        <v>0</v>
      </c>
      <c r="E3402" s="41">
        <v>0</v>
      </c>
      <c r="F3402" s="41">
        <v>0</v>
      </c>
      <c r="G3402" s="48">
        <v>60002</v>
      </c>
    </row>
    <row r="3403" spans="1:7" x14ac:dyDescent="0.25">
      <c r="A3403" s="48">
        <v>600029717</v>
      </c>
      <c r="B3403" s="41" t="s">
        <v>5020</v>
      </c>
      <c r="C3403" s="41">
        <v>0</v>
      </c>
      <c r="D3403" s="41">
        <v>0</v>
      </c>
      <c r="E3403" s="41">
        <v>0</v>
      </c>
      <c r="F3403" s="41">
        <v>0</v>
      </c>
      <c r="G3403" s="48">
        <v>60002</v>
      </c>
    </row>
    <row r="3404" spans="1:7" x14ac:dyDescent="0.25">
      <c r="A3404" s="48">
        <v>600029718</v>
      </c>
      <c r="B3404" s="41" t="s">
        <v>5021</v>
      </c>
      <c r="C3404" s="41">
        <v>0</v>
      </c>
      <c r="D3404" s="41">
        <v>0</v>
      </c>
      <c r="E3404" s="41">
        <v>0</v>
      </c>
      <c r="F3404" s="41">
        <v>0</v>
      </c>
      <c r="G3404" s="48">
        <v>60002</v>
      </c>
    </row>
    <row r="3405" spans="1:7" x14ac:dyDescent="0.25">
      <c r="A3405" s="48">
        <v>600029720</v>
      </c>
      <c r="B3405" s="41" t="s">
        <v>5022</v>
      </c>
      <c r="C3405" s="41">
        <v>0</v>
      </c>
      <c r="D3405" s="41">
        <v>0</v>
      </c>
      <c r="E3405" s="41">
        <v>0</v>
      </c>
      <c r="F3405" s="41">
        <v>0</v>
      </c>
      <c r="G3405" s="48">
        <v>60002</v>
      </c>
    </row>
    <row r="3406" spans="1:7" x14ac:dyDescent="0.25">
      <c r="A3406" s="48">
        <v>600029721</v>
      </c>
      <c r="B3406" s="41" t="s">
        <v>5023</v>
      </c>
      <c r="C3406" s="41">
        <v>0</v>
      </c>
      <c r="D3406" s="41">
        <v>0</v>
      </c>
      <c r="E3406" s="41">
        <v>0</v>
      </c>
      <c r="F3406" s="41">
        <v>0</v>
      </c>
      <c r="G3406" s="48">
        <v>60002</v>
      </c>
    </row>
    <row r="3407" spans="1:7" x14ac:dyDescent="0.25">
      <c r="A3407" s="48">
        <v>600029722</v>
      </c>
      <c r="B3407" s="41" t="s">
        <v>5024</v>
      </c>
      <c r="C3407" s="41">
        <v>0</v>
      </c>
      <c r="D3407" s="41">
        <v>0</v>
      </c>
      <c r="E3407" s="41">
        <v>0</v>
      </c>
      <c r="F3407" s="41">
        <v>0</v>
      </c>
      <c r="G3407" s="48">
        <v>60002</v>
      </c>
    </row>
    <row r="3408" spans="1:7" x14ac:dyDescent="0.25">
      <c r="A3408" s="48">
        <v>600029723</v>
      </c>
      <c r="B3408" s="41" t="s">
        <v>5025</v>
      </c>
      <c r="C3408" s="41">
        <v>0</v>
      </c>
      <c r="D3408" s="41">
        <v>0</v>
      </c>
      <c r="E3408" s="41">
        <v>0</v>
      </c>
      <c r="F3408" s="41">
        <v>0</v>
      </c>
      <c r="G3408" s="48">
        <v>60002</v>
      </c>
    </row>
    <row r="3409" spans="1:7" x14ac:dyDescent="0.25">
      <c r="A3409" s="48">
        <v>600029724</v>
      </c>
      <c r="B3409" s="41" t="s">
        <v>5026</v>
      </c>
      <c r="C3409" s="41">
        <v>0</v>
      </c>
      <c r="D3409" s="41">
        <v>0</v>
      </c>
      <c r="E3409" s="41">
        <v>0</v>
      </c>
      <c r="F3409" s="41">
        <v>0</v>
      </c>
      <c r="G3409" s="48">
        <v>60002</v>
      </c>
    </row>
    <row r="3410" spans="1:7" x14ac:dyDescent="0.25">
      <c r="A3410" s="48">
        <v>600029726</v>
      </c>
      <c r="B3410" s="41" t="s">
        <v>5027</v>
      </c>
      <c r="C3410" s="41">
        <v>0</v>
      </c>
      <c r="D3410" s="41">
        <v>0</v>
      </c>
      <c r="E3410" s="41">
        <v>0</v>
      </c>
      <c r="F3410" s="41">
        <v>0</v>
      </c>
      <c r="G3410" s="48">
        <v>60002</v>
      </c>
    </row>
    <row r="3411" spans="1:7" x14ac:dyDescent="0.25">
      <c r="A3411" s="48">
        <v>600029727</v>
      </c>
      <c r="B3411" s="41" t="s">
        <v>5028</v>
      </c>
      <c r="C3411" s="41">
        <v>0</v>
      </c>
      <c r="D3411" s="41">
        <v>0</v>
      </c>
      <c r="E3411" s="41">
        <v>0</v>
      </c>
      <c r="F3411" s="41">
        <v>0</v>
      </c>
      <c r="G3411" s="48">
        <v>60002</v>
      </c>
    </row>
    <row r="3412" spans="1:7" x14ac:dyDescent="0.25">
      <c r="A3412" s="48">
        <v>600029728</v>
      </c>
      <c r="B3412" s="41" t="s">
        <v>5029</v>
      </c>
      <c r="C3412" s="41">
        <v>0</v>
      </c>
      <c r="D3412" s="41">
        <v>0</v>
      </c>
      <c r="E3412" s="41">
        <v>0</v>
      </c>
      <c r="F3412" s="41">
        <v>0</v>
      </c>
      <c r="G3412" s="48">
        <v>60002</v>
      </c>
    </row>
    <row r="3413" spans="1:7" x14ac:dyDescent="0.25">
      <c r="A3413" s="48">
        <v>600029729</v>
      </c>
      <c r="B3413" s="41" t="s">
        <v>5030</v>
      </c>
      <c r="C3413" s="41">
        <v>0</v>
      </c>
      <c r="D3413" s="41">
        <v>0</v>
      </c>
      <c r="E3413" s="41">
        <v>0</v>
      </c>
      <c r="F3413" s="41">
        <v>0</v>
      </c>
      <c r="G3413" s="48">
        <v>60002</v>
      </c>
    </row>
    <row r="3414" spans="1:7" x14ac:dyDescent="0.25">
      <c r="A3414" s="48">
        <v>600029732</v>
      </c>
      <c r="B3414" s="41" t="s">
        <v>5031</v>
      </c>
      <c r="C3414" s="41">
        <v>0</v>
      </c>
      <c r="D3414" s="41">
        <v>0</v>
      </c>
      <c r="E3414" s="41">
        <v>0</v>
      </c>
      <c r="F3414" s="41">
        <v>0</v>
      </c>
      <c r="G3414" s="48">
        <v>60002</v>
      </c>
    </row>
    <row r="3415" spans="1:7" x14ac:dyDescent="0.25">
      <c r="A3415" s="48">
        <v>600029734</v>
      </c>
      <c r="B3415" s="41" t="s">
        <v>5032</v>
      </c>
      <c r="C3415" s="41">
        <v>0</v>
      </c>
      <c r="D3415" s="41">
        <v>0</v>
      </c>
      <c r="E3415" s="41">
        <v>0</v>
      </c>
      <c r="F3415" s="41">
        <v>0</v>
      </c>
      <c r="G3415" s="48">
        <v>60002</v>
      </c>
    </row>
    <row r="3416" spans="1:7" x14ac:dyDescent="0.25">
      <c r="A3416" s="48">
        <v>600029736</v>
      </c>
      <c r="B3416" s="41" t="s">
        <v>5006</v>
      </c>
      <c r="C3416" s="41">
        <v>0</v>
      </c>
      <c r="D3416" s="41">
        <v>0</v>
      </c>
      <c r="E3416" s="41">
        <v>0</v>
      </c>
      <c r="F3416" s="41">
        <v>0</v>
      </c>
      <c r="G3416" s="48">
        <v>60002</v>
      </c>
    </row>
    <row r="3417" spans="1:7" x14ac:dyDescent="0.25">
      <c r="A3417" s="48">
        <v>600029737</v>
      </c>
      <c r="B3417" s="41" t="s">
        <v>5033</v>
      </c>
      <c r="C3417" s="41">
        <v>0</v>
      </c>
      <c r="D3417" s="41">
        <v>0</v>
      </c>
      <c r="E3417" s="41">
        <v>0</v>
      </c>
      <c r="F3417" s="41">
        <v>0</v>
      </c>
      <c r="G3417" s="48">
        <v>60002</v>
      </c>
    </row>
    <row r="3418" spans="1:7" x14ac:dyDescent="0.25">
      <c r="A3418" s="48">
        <v>600035035</v>
      </c>
      <c r="B3418" s="41" t="s">
        <v>5034</v>
      </c>
      <c r="C3418" s="41">
        <v>1388.8</v>
      </c>
      <c r="D3418" s="41">
        <v>0</v>
      </c>
      <c r="E3418" s="41">
        <v>0</v>
      </c>
      <c r="F3418" s="41">
        <v>1388.8</v>
      </c>
      <c r="G3418" s="48">
        <v>60003</v>
      </c>
    </row>
    <row r="3419" spans="1:7" x14ac:dyDescent="0.25">
      <c r="A3419" s="48">
        <v>600035200</v>
      </c>
      <c r="B3419" s="41" t="s">
        <v>5035</v>
      </c>
      <c r="C3419" s="41">
        <v>101346</v>
      </c>
      <c r="D3419" s="41">
        <v>0</v>
      </c>
      <c r="E3419" s="41">
        <v>0</v>
      </c>
      <c r="F3419" s="41">
        <v>101346</v>
      </c>
      <c r="G3419" s="48">
        <v>60003</v>
      </c>
    </row>
    <row r="3420" spans="1:7" x14ac:dyDescent="0.25">
      <c r="A3420" s="48">
        <v>600035201</v>
      </c>
      <c r="B3420" s="41" t="s">
        <v>5036</v>
      </c>
      <c r="C3420" s="41">
        <v>83749.48</v>
      </c>
      <c r="D3420" s="41">
        <v>0</v>
      </c>
      <c r="E3420" s="41">
        <v>0</v>
      </c>
      <c r="F3420" s="41">
        <v>83749.48</v>
      </c>
      <c r="G3420" s="48">
        <v>60003</v>
      </c>
    </row>
    <row r="3421" spans="1:7" x14ac:dyDescent="0.25">
      <c r="A3421" s="48">
        <v>600035202</v>
      </c>
      <c r="B3421" s="41" t="s">
        <v>5037</v>
      </c>
      <c r="C3421" s="41">
        <v>145422.6</v>
      </c>
      <c r="D3421" s="41">
        <v>0</v>
      </c>
      <c r="E3421" s="41">
        <v>0</v>
      </c>
      <c r="F3421" s="41">
        <v>145422.6</v>
      </c>
      <c r="G3421" s="48">
        <v>60003</v>
      </c>
    </row>
    <row r="3422" spans="1:7" x14ac:dyDescent="0.25">
      <c r="A3422" s="48">
        <v>600035203</v>
      </c>
      <c r="B3422" s="41" t="s">
        <v>5038</v>
      </c>
      <c r="C3422" s="41">
        <v>0</v>
      </c>
      <c r="D3422" s="41">
        <v>0</v>
      </c>
      <c r="E3422" s="41">
        <v>0</v>
      </c>
      <c r="F3422" s="41">
        <v>0</v>
      </c>
      <c r="G3422" s="48">
        <v>60003</v>
      </c>
    </row>
    <row r="3423" spans="1:7" x14ac:dyDescent="0.25">
      <c r="A3423" s="48">
        <v>600035205</v>
      </c>
      <c r="B3423" s="41" t="s">
        <v>5039</v>
      </c>
      <c r="C3423" s="41">
        <v>5325.65</v>
      </c>
      <c r="D3423" s="41">
        <v>0</v>
      </c>
      <c r="E3423" s="41">
        <v>0</v>
      </c>
      <c r="F3423" s="41">
        <v>5325.65</v>
      </c>
      <c r="G3423" s="48">
        <v>60003</v>
      </c>
    </row>
    <row r="3424" spans="1:7" x14ac:dyDescent="0.25">
      <c r="A3424" s="48">
        <v>600035206</v>
      </c>
      <c r="B3424" s="41" t="s">
        <v>5040</v>
      </c>
      <c r="C3424" s="41">
        <v>2013.66</v>
      </c>
      <c r="D3424" s="41">
        <v>0</v>
      </c>
      <c r="E3424" s="41">
        <v>0</v>
      </c>
      <c r="F3424" s="41">
        <v>2013.66</v>
      </c>
      <c r="G3424" s="48">
        <v>60003</v>
      </c>
    </row>
    <row r="3425" spans="1:7" x14ac:dyDescent="0.25">
      <c r="A3425" s="48">
        <v>600035207</v>
      </c>
      <c r="B3425" s="41" t="s">
        <v>5041</v>
      </c>
      <c r="C3425" s="41">
        <v>0</v>
      </c>
      <c r="D3425" s="41">
        <v>0</v>
      </c>
      <c r="E3425" s="41">
        <v>0</v>
      </c>
      <c r="F3425" s="41">
        <v>0</v>
      </c>
      <c r="G3425" s="48">
        <v>60003</v>
      </c>
    </row>
    <row r="3426" spans="1:7" x14ac:dyDescent="0.25">
      <c r="A3426" s="48">
        <v>600035209</v>
      </c>
      <c r="B3426" s="41" t="s">
        <v>5042</v>
      </c>
      <c r="C3426" s="41">
        <v>597.04</v>
      </c>
      <c r="D3426" s="41">
        <v>0</v>
      </c>
      <c r="E3426" s="41">
        <v>0</v>
      </c>
      <c r="F3426" s="41">
        <v>597.04</v>
      </c>
      <c r="G3426" s="48">
        <v>60003</v>
      </c>
    </row>
    <row r="3427" spans="1:7" x14ac:dyDescent="0.25">
      <c r="A3427" s="48">
        <v>600035212</v>
      </c>
      <c r="B3427" s="41" t="s">
        <v>5043</v>
      </c>
      <c r="C3427" s="41">
        <v>0</v>
      </c>
      <c r="D3427" s="41">
        <v>0</v>
      </c>
      <c r="E3427" s="41">
        <v>0</v>
      </c>
      <c r="F3427" s="41">
        <v>0</v>
      </c>
      <c r="G3427" s="48">
        <v>60003</v>
      </c>
    </row>
    <row r="3428" spans="1:7" x14ac:dyDescent="0.25">
      <c r="A3428" s="48">
        <v>600035214</v>
      </c>
      <c r="B3428" s="41" t="s">
        <v>5044</v>
      </c>
      <c r="C3428" s="41">
        <v>4000</v>
      </c>
      <c r="D3428" s="41">
        <v>0</v>
      </c>
      <c r="E3428" s="41">
        <v>0</v>
      </c>
      <c r="F3428" s="41">
        <v>4000</v>
      </c>
      <c r="G3428" s="48">
        <v>60003</v>
      </c>
    </row>
    <row r="3429" spans="1:7" x14ac:dyDescent="0.25">
      <c r="A3429" s="48">
        <v>600035217</v>
      </c>
      <c r="B3429" s="41" t="s">
        <v>5045</v>
      </c>
      <c r="C3429" s="41">
        <v>37.24</v>
      </c>
      <c r="D3429" s="41">
        <v>0</v>
      </c>
      <c r="E3429" s="41">
        <v>0</v>
      </c>
      <c r="F3429" s="41">
        <v>37.24</v>
      </c>
      <c r="G3429" s="48">
        <v>60003</v>
      </c>
    </row>
    <row r="3430" spans="1:7" x14ac:dyDescent="0.25">
      <c r="A3430" s="48">
        <v>600035219</v>
      </c>
      <c r="B3430" s="41" t="s">
        <v>5046</v>
      </c>
      <c r="C3430" s="41">
        <v>0</v>
      </c>
      <c r="D3430" s="41">
        <v>0</v>
      </c>
      <c r="E3430" s="41">
        <v>0</v>
      </c>
      <c r="F3430" s="41">
        <v>0</v>
      </c>
      <c r="G3430" s="48">
        <v>60003</v>
      </c>
    </row>
    <row r="3431" spans="1:7" x14ac:dyDescent="0.25">
      <c r="A3431" s="48">
        <v>600035220</v>
      </c>
      <c r="B3431" s="41" t="s">
        <v>5047</v>
      </c>
      <c r="C3431" s="41">
        <v>0</v>
      </c>
      <c r="D3431" s="41">
        <v>0</v>
      </c>
      <c r="E3431" s="41">
        <v>0</v>
      </c>
      <c r="F3431" s="41">
        <v>0</v>
      </c>
      <c r="G3431" s="48">
        <v>60003</v>
      </c>
    </row>
    <row r="3432" spans="1:7" x14ac:dyDescent="0.25">
      <c r="A3432" s="48">
        <v>600035221</v>
      </c>
      <c r="B3432" s="41" t="s">
        <v>5048</v>
      </c>
      <c r="C3432" s="41">
        <v>0</v>
      </c>
      <c r="D3432" s="41">
        <v>0</v>
      </c>
      <c r="E3432" s="41">
        <v>0</v>
      </c>
      <c r="F3432" s="41">
        <v>0</v>
      </c>
      <c r="G3432" s="48">
        <v>60003</v>
      </c>
    </row>
    <row r="3433" spans="1:7" x14ac:dyDescent="0.25">
      <c r="A3433" s="48">
        <v>600035222</v>
      </c>
      <c r="B3433" s="41" t="s">
        <v>5049</v>
      </c>
      <c r="C3433" s="41">
        <v>-1013.4</v>
      </c>
      <c r="D3433" s="41">
        <v>0</v>
      </c>
      <c r="E3433" s="41">
        <v>0</v>
      </c>
      <c r="F3433" s="41">
        <v>-1013.4</v>
      </c>
      <c r="G3433" s="48">
        <v>60003</v>
      </c>
    </row>
    <row r="3434" spans="1:7" x14ac:dyDescent="0.25">
      <c r="A3434" s="48">
        <v>600035224</v>
      </c>
      <c r="B3434" s="41" t="s">
        <v>5050</v>
      </c>
      <c r="C3434" s="41">
        <v>2511.1</v>
      </c>
      <c r="D3434" s="41">
        <v>0</v>
      </c>
      <c r="E3434" s="41">
        <v>0</v>
      </c>
      <c r="F3434" s="41">
        <v>2511.1</v>
      </c>
      <c r="G3434" s="48">
        <v>60003</v>
      </c>
    </row>
    <row r="3435" spans="1:7" x14ac:dyDescent="0.25">
      <c r="A3435" s="48">
        <v>600035225</v>
      </c>
      <c r="B3435" s="41" t="s">
        <v>5051</v>
      </c>
      <c r="C3435" s="41">
        <v>0</v>
      </c>
      <c r="D3435" s="41">
        <v>0</v>
      </c>
      <c r="E3435" s="41">
        <v>0</v>
      </c>
      <c r="F3435" s="41">
        <v>0</v>
      </c>
      <c r="G3435" s="48">
        <v>60003</v>
      </c>
    </row>
    <row r="3436" spans="1:7" x14ac:dyDescent="0.25">
      <c r="A3436" s="48">
        <v>600035226</v>
      </c>
      <c r="B3436" s="41" t="s">
        <v>5052</v>
      </c>
      <c r="C3436" s="41">
        <v>0</v>
      </c>
      <c r="D3436" s="41">
        <v>0</v>
      </c>
      <c r="E3436" s="41">
        <v>0</v>
      </c>
      <c r="F3436" s="41">
        <v>0</v>
      </c>
      <c r="G3436" s="48">
        <v>60003</v>
      </c>
    </row>
    <row r="3437" spans="1:7" x14ac:dyDescent="0.25">
      <c r="A3437" s="48">
        <v>600035227</v>
      </c>
      <c r="B3437" s="41" t="s">
        <v>5053</v>
      </c>
      <c r="C3437" s="41">
        <v>81.08</v>
      </c>
      <c r="D3437" s="41">
        <v>0</v>
      </c>
      <c r="E3437" s="41">
        <v>0</v>
      </c>
      <c r="F3437" s="41">
        <v>81.08</v>
      </c>
      <c r="G3437" s="48">
        <v>60003</v>
      </c>
    </row>
    <row r="3438" spans="1:7" x14ac:dyDescent="0.25">
      <c r="A3438" s="48">
        <v>600035228</v>
      </c>
      <c r="B3438" s="41" t="s">
        <v>5054</v>
      </c>
      <c r="C3438" s="41">
        <v>98.8</v>
      </c>
      <c r="D3438" s="41">
        <v>0</v>
      </c>
      <c r="E3438" s="41">
        <v>0</v>
      </c>
      <c r="F3438" s="41">
        <v>98.8</v>
      </c>
      <c r="G3438" s="48">
        <v>60003</v>
      </c>
    </row>
    <row r="3439" spans="1:7" x14ac:dyDescent="0.25">
      <c r="A3439" s="48">
        <v>600035233</v>
      </c>
      <c r="B3439" s="41" t="s">
        <v>5055</v>
      </c>
      <c r="C3439" s="41">
        <v>0</v>
      </c>
      <c r="D3439" s="41">
        <v>0</v>
      </c>
      <c r="E3439" s="41">
        <v>0</v>
      </c>
      <c r="F3439" s="41">
        <v>0</v>
      </c>
      <c r="G3439" s="48">
        <v>60003</v>
      </c>
    </row>
    <row r="3440" spans="1:7" x14ac:dyDescent="0.25">
      <c r="A3440" s="48">
        <v>600035235</v>
      </c>
      <c r="B3440" s="41" t="s">
        <v>5056</v>
      </c>
      <c r="C3440" s="41">
        <v>0</v>
      </c>
      <c r="D3440" s="41">
        <v>0</v>
      </c>
      <c r="E3440" s="41">
        <v>0</v>
      </c>
      <c r="F3440" s="41">
        <v>0</v>
      </c>
      <c r="G3440" s="48">
        <v>60003</v>
      </c>
    </row>
    <row r="3441" spans="1:7" x14ac:dyDescent="0.25">
      <c r="A3441" s="48">
        <v>600035236</v>
      </c>
      <c r="B3441" s="41" t="s">
        <v>5057</v>
      </c>
      <c r="C3441" s="41">
        <v>1605.2</v>
      </c>
      <c r="D3441" s="41">
        <v>0</v>
      </c>
      <c r="E3441" s="41">
        <v>0</v>
      </c>
      <c r="F3441" s="41">
        <v>1605.2</v>
      </c>
      <c r="G3441" s="48">
        <v>60003</v>
      </c>
    </row>
    <row r="3442" spans="1:7" x14ac:dyDescent="0.25">
      <c r="A3442" s="48">
        <v>600035240</v>
      </c>
      <c r="B3442" s="41" t="s">
        <v>5058</v>
      </c>
      <c r="C3442" s="41">
        <v>-1406024.09</v>
      </c>
      <c r="D3442" s="41">
        <v>0</v>
      </c>
      <c r="E3442" s="41">
        <v>0</v>
      </c>
      <c r="F3442" s="41">
        <v>-1406024.09</v>
      </c>
      <c r="G3442" s="48">
        <v>60003</v>
      </c>
    </row>
    <row r="3443" spans="1:7" x14ac:dyDescent="0.25">
      <c r="A3443" s="48">
        <v>600035241</v>
      </c>
      <c r="B3443" s="41" t="s">
        <v>5059</v>
      </c>
      <c r="C3443" s="41">
        <v>1404161.53</v>
      </c>
      <c r="D3443" s="41">
        <v>0</v>
      </c>
      <c r="E3443" s="41">
        <v>0</v>
      </c>
      <c r="F3443" s="41">
        <v>1404161.53</v>
      </c>
      <c r="G3443" s="48">
        <v>60003</v>
      </c>
    </row>
    <row r="3444" spans="1:7" x14ac:dyDescent="0.25">
      <c r="A3444" s="48">
        <v>600035242</v>
      </c>
      <c r="B3444" s="41" t="s">
        <v>5060</v>
      </c>
      <c r="C3444" s="41">
        <v>126510.16</v>
      </c>
      <c r="D3444" s="41">
        <v>0</v>
      </c>
      <c r="E3444" s="41">
        <v>0</v>
      </c>
      <c r="F3444" s="41">
        <v>126510.16</v>
      </c>
      <c r="G3444" s="48">
        <v>60003</v>
      </c>
    </row>
    <row r="3445" spans="1:7" x14ac:dyDescent="0.25">
      <c r="A3445" s="48">
        <v>600035243</v>
      </c>
      <c r="B3445" s="41" t="s">
        <v>5061</v>
      </c>
      <c r="C3445" s="41">
        <v>0</v>
      </c>
      <c r="D3445" s="41">
        <v>0</v>
      </c>
      <c r="E3445" s="41">
        <v>0</v>
      </c>
      <c r="F3445" s="41">
        <v>0</v>
      </c>
      <c r="G3445" s="48">
        <v>60003</v>
      </c>
    </row>
    <row r="3446" spans="1:7" x14ac:dyDescent="0.25">
      <c r="A3446" s="48">
        <v>600035244</v>
      </c>
      <c r="B3446" s="41" t="s">
        <v>5062</v>
      </c>
      <c r="C3446" s="41">
        <v>-81.08</v>
      </c>
      <c r="D3446" s="41">
        <v>0</v>
      </c>
      <c r="E3446" s="41">
        <v>0</v>
      </c>
      <c r="F3446" s="41">
        <v>-81.08</v>
      </c>
      <c r="G3446" s="48">
        <v>60003</v>
      </c>
    </row>
    <row r="3447" spans="1:7" x14ac:dyDescent="0.25">
      <c r="A3447" s="48">
        <v>600035245</v>
      </c>
      <c r="B3447" s="41" t="s">
        <v>5063</v>
      </c>
      <c r="C3447" s="41">
        <v>0</v>
      </c>
      <c r="D3447" s="41">
        <v>0</v>
      </c>
      <c r="E3447" s="41">
        <v>0</v>
      </c>
      <c r="F3447" s="41">
        <v>0</v>
      </c>
      <c r="G3447" s="48">
        <v>60003</v>
      </c>
    </row>
    <row r="3448" spans="1:7" x14ac:dyDescent="0.25">
      <c r="A3448" s="48">
        <v>600035246</v>
      </c>
      <c r="B3448" s="41" t="s">
        <v>5064</v>
      </c>
      <c r="C3448" s="41">
        <v>3399</v>
      </c>
      <c r="D3448" s="41">
        <v>0</v>
      </c>
      <c r="E3448" s="41">
        <v>0</v>
      </c>
      <c r="F3448" s="41">
        <v>3399</v>
      </c>
      <c r="G3448" s="48">
        <v>60003</v>
      </c>
    </row>
    <row r="3449" spans="1:7" x14ac:dyDescent="0.25">
      <c r="A3449" s="48">
        <v>600035247</v>
      </c>
      <c r="B3449" s="41" t="s">
        <v>5065</v>
      </c>
      <c r="C3449" s="41">
        <v>398.2</v>
      </c>
      <c r="D3449" s="41">
        <v>0</v>
      </c>
      <c r="E3449" s="41">
        <v>0</v>
      </c>
      <c r="F3449" s="41">
        <v>398.2</v>
      </c>
      <c r="G3449" s="48">
        <v>60003</v>
      </c>
    </row>
    <row r="3450" spans="1:7" x14ac:dyDescent="0.25">
      <c r="A3450" s="48">
        <v>600035248</v>
      </c>
      <c r="B3450" s="41" t="s">
        <v>5066</v>
      </c>
      <c r="C3450" s="41">
        <v>278702.65000000002</v>
      </c>
      <c r="D3450" s="41">
        <v>0</v>
      </c>
      <c r="E3450" s="41">
        <v>0</v>
      </c>
      <c r="F3450" s="41">
        <v>278702.65000000002</v>
      </c>
      <c r="G3450" s="48">
        <v>60003</v>
      </c>
    </row>
    <row r="3451" spans="1:7" x14ac:dyDescent="0.25">
      <c r="A3451" s="48">
        <v>600035249</v>
      </c>
      <c r="B3451" s="41" t="s">
        <v>5067</v>
      </c>
      <c r="C3451" s="41">
        <v>0</v>
      </c>
      <c r="D3451" s="41">
        <v>0</v>
      </c>
      <c r="E3451" s="41">
        <v>0</v>
      </c>
      <c r="F3451" s="41">
        <v>0</v>
      </c>
      <c r="G3451" s="48">
        <v>60003</v>
      </c>
    </row>
    <row r="3452" spans="1:7" x14ac:dyDescent="0.25">
      <c r="A3452" s="48">
        <v>600035250</v>
      </c>
      <c r="B3452" s="41" t="s">
        <v>5068</v>
      </c>
      <c r="C3452" s="41">
        <v>0</v>
      </c>
      <c r="D3452" s="41">
        <v>0</v>
      </c>
      <c r="E3452" s="41">
        <v>0</v>
      </c>
      <c r="F3452" s="41">
        <v>0</v>
      </c>
      <c r="G3452" s="48">
        <v>60003</v>
      </c>
    </row>
    <row r="3453" spans="1:7" x14ac:dyDescent="0.25">
      <c r="A3453" s="48">
        <v>600035251</v>
      </c>
      <c r="B3453" s="41" t="s">
        <v>5048</v>
      </c>
      <c r="C3453" s="41">
        <v>0</v>
      </c>
      <c r="D3453" s="41">
        <v>0</v>
      </c>
      <c r="E3453" s="41">
        <v>0</v>
      </c>
      <c r="F3453" s="41">
        <v>0</v>
      </c>
      <c r="G3453" s="48">
        <v>60003</v>
      </c>
    </row>
    <row r="3454" spans="1:7" x14ac:dyDescent="0.25">
      <c r="A3454" s="48">
        <v>600035280</v>
      </c>
      <c r="B3454" s="41" t="s">
        <v>5069</v>
      </c>
      <c r="C3454" s="41">
        <v>0</v>
      </c>
      <c r="D3454" s="41">
        <v>0</v>
      </c>
      <c r="E3454" s="41">
        <v>0</v>
      </c>
      <c r="F3454" s="41">
        <v>0</v>
      </c>
      <c r="G3454" s="48">
        <v>60003</v>
      </c>
    </row>
    <row r="3455" spans="1:7" x14ac:dyDescent="0.25">
      <c r="A3455" s="48">
        <v>600035281</v>
      </c>
      <c r="B3455" s="41" t="s">
        <v>5070</v>
      </c>
      <c r="C3455" s="41">
        <v>4</v>
      </c>
      <c r="D3455" s="41">
        <v>0</v>
      </c>
      <c r="E3455" s="41">
        <v>0</v>
      </c>
      <c r="F3455" s="41">
        <v>4</v>
      </c>
      <c r="G3455" s="48">
        <v>60003</v>
      </c>
    </row>
    <row r="3456" spans="1:7" x14ac:dyDescent="0.25">
      <c r="A3456" s="48">
        <v>600035282</v>
      </c>
      <c r="B3456" s="41" t="s">
        <v>5071</v>
      </c>
      <c r="C3456" s="41">
        <v>0</v>
      </c>
      <c r="D3456" s="41">
        <v>0</v>
      </c>
      <c r="E3456" s="41">
        <v>0</v>
      </c>
      <c r="F3456" s="41">
        <v>0</v>
      </c>
      <c r="G3456" s="48">
        <v>60003</v>
      </c>
    </row>
    <row r="3457" spans="1:7" x14ac:dyDescent="0.25">
      <c r="A3457" s="48">
        <v>600035283</v>
      </c>
      <c r="B3457" s="41" t="s">
        <v>5072</v>
      </c>
      <c r="C3457" s="41">
        <v>0</v>
      </c>
      <c r="D3457" s="41">
        <v>0</v>
      </c>
      <c r="E3457" s="41">
        <v>0</v>
      </c>
      <c r="F3457" s="41">
        <v>0</v>
      </c>
      <c r="G3457" s="48">
        <v>60003</v>
      </c>
    </row>
    <row r="3458" spans="1:7" x14ac:dyDescent="0.25">
      <c r="A3458" s="48">
        <v>600035341</v>
      </c>
      <c r="B3458" s="41" t="s">
        <v>5073</v>
      </c>
      <c r="C3458" s="41">
        <v>0</v>
      </c>
      <c r="D3458" s="41">
        <v>0</v>
      </c>
      <c r="E3458" s="41">
        <v>0</v>
      </c>
      <c r="F3458" s="41">
        <v>0</v>
      </c>
      <c r="G3458" s="48">
        <v>60003</v>
      </c>
    </row>
    <row r="3459" spans="1:7" x14ac:dyDescent="0.25">
      <c r="A3459" s="48">
        <v>600039066</v>
      </c>
      <c r="B3459" s="41" t="s">
        <v>5074</v>
      </c>
      <c r="C3459" s="41">
        <v>0</v>
      </c>
      <c r="D3459" s="41">
        <v>0</v>
      </c>
      <c r="E3459" s="41">
        <v>0</v>
      </c>
      <c r="F3459" s="41">
        <v>0</v>
      </c>
      <c r="G3459" s="48">
        <v>60003</v>
      </c>
    </row>
    <row r="3460" spans="1:7" x14ac:dyDescent="0.25">
      <c r="A3460" s="48">
        <v>600039700</v>
      </c>
      <c r="B3460" s="41" t="s">
        <v>5075</v>
      </c>
      <c r="C3460" s="41">
        <v>-156607.22</v>
      </c>
      <c r="D3460" s="41">
        <v>0</v>
      </c>
      <c r="E3460" s="41">
        <v>0</v>
      </c>
      <c r="F3460" s="41">
        <v>-156607.22</v>
      </c>
      <c r="G3460" s="48">
        <v>60003</v>
      </c>
    </row>
    <row r="3461" spans="1:7" x14ac:dyDescent="0.25">
      <c r="A3461" s="48">
        <v>600039701</v>
      </c>
      <c r="B3461" s="41" t="s">
        <v>5076</v>
      </c>
      <c r="C3461" s="41">
        <v>-338233.1</v>
      </c>
      <c r="D3461" s="41">
        <v>0</v>
      </c>
      <c r="E3461" s="41">
        <v>0</v>
      </c>
      <c r="F3461" s="41">
        <v>-338233.1</v>
      </c>
      <c r="G3461" s="48">
        <v>60003</v>
      </c>
    </row>
    <row r="3462" spans="1:7" x14ac:dyDescent="0.25">
      <c r="A3462" s="48">
        <v>600039702</v>
      </c>
      <c r="B3462" s="41" t="s">
        <v>5077</v>
      </c>
      <c r="C3462" s="41">
        <v>0</v>
      </c>
      <c r="D3462" s="41">
        <v>0</v>
      </c>
      <c r="E3462" s="41">
        <v>0</v>
      </c>
      <c r="F3462" s="41">
        <v>0</v>
      </c>
      <c r="G3462" s="48">
        <v>60003</v>
      </c>
    </row>
    <row r="3463" spans="1:7" x14ac:dyDescent="0.25">
      <c r="A3463" s="48">
        <v>600039704</v>
      </c>
      <c r="B3463" s="41" t="s">
        <v>5064</v>
      </c>
      <c r="C3463" s="41">
        <v>-4239</v>
      </c>
      <c r="D3463" s="41">
        <v>0</v>
      </c>
      <c r="E3463" s="41">
        <v>0</v>
      </c>
      <c r="F3463" s="41">
        <v>-4239</v>
      </c>
      <c r="G3463" s="48">
        <v>60003</v>
      </c>
    </row>
    <row r="3464" spans="1:7" x14ac:dyDescent="0.25">
      <c r="A3464" s="48">
        <v>600039705</v>
      </c>
      <c r="B3464" s="41" t="s">
        <v>5078</v>
      </c>
      <c r="C3464" s="41">
        <v>0</v>
      </c>
      <c r="D3464" s="41">
        <v>0</v>
      </c>
      <c r="E3464" s="41">
        <v>0</v>
      </c>
      <c r="F3464" s="41">
        <v>0</v>
      </c>
      <c r="G3464" s="48">
        <v>60003</v>
      </c>
    </row>
    <row r="3465" spans="1:7" x14ac:dyDescent="0.25">
      <c r="A3465" s="48">
        <v>600039706</v>
      </c>
      <c r="B3465" s="41" t="s">
        <v>5079</v>
      </c>
      <c r="C3465" s="41">
        <v>0</v>
      </c>
      <c r="D3465" s="41">
        <v>0</v>
      </c>
      <c r="E3465" s="41">
        <v>0</v>
      </c>
      <c r="F3465" s="41">
        <v>0</v>
      </c>
      <c r="G3465" s="48">
        <v>60003</v>
      </c>
    </row>
    <row r="3466" spans="1:7" x14ac:dyDescent="0.25">
      <c r="A3466" s="48">
        <v>600039707</v>
      </c>
      <c r="B3466" s="41" t="s">
        <v>5080</v>
      </c>
      <c r="C3466" s="41">
        <v>-123.5</v>
      </c>
      <c r="D3466" s="41">
        <v>0</v>
      </c>
      <c r="E3466" s="41">
        <v>0</v>
      </c>
      <c r="F3466" s="41">
        <v>-123.5</v>
      </c>
      <c r="G3466" s="48">
        <v>60003</v>
      </c>
    </row>
    <row r="3467" spans="1:7" x14ac:dyDescent="0.25">
      <c r="A3467" s="48">
        <v>600039708</v>
      </c>
      <c r="B3467" s="41" t="s">
        <v>5081</v>
      </c>
      <c r="C3467" s="41">
        <v>0</v>
      </c>
      <c r="D3467" s="41">
        <v>0</v>
      </c>
      <c r="E3467" s="41">
        <v>0</v>
      </c>
      <c r="F3467" s="41">
        <v>0</v>
      </c>
      <c r="G3467" s="48">
        <v>60003</v>
      </c>
    </row>
    <row r="3468" spans="1:7" x14ac:dyDescent="0.25">
      <c r="A3468" s="48">
        <v>600039709</v>
      </c>
      <c r="B3468" s="41" t="s">
        <v>5082</v>
      </c>
      <c r="C3468" s="41">
        <v>-124202.64</v>
      </c>
      <c r="D3468" s="41">
        <v>0</v>
      </c>
      <c r="E3468" s="41">
        <v>0</v>
      </c>
      <c r="F3468" s="41">
        <v>-124202.64</v>
      </c>
      <c r="G3468" s="48">
        <v>60003</v>
      </c>
    </row>
    <row r="3469" spans="1:7" x14ac:dyDescent="0.25">
      <c r="A3469" s="48">
        <v>600039710</v>
      </c>
      <c r="B3469" s="41" t="s">
        <v>5083</v>
      </c>
      <c r="C3469" s="41">
        <v>-104557</v>
      </c>
      <c r="D3469" s="41">
        <v>0</v>
      </c>
      <c r="E3469" s="41">
        <v>0</v>
      </c>
      <c r="F3469" s="41">
        <v>-104557</v>
      </c>
      <c r="G3469" s="48">
        <v>60003</v>
      </c>
    </row>
    <row r="3470" spans="1:7" x14ac:dyDescent="0.25">
      <c r="A3470" s="48">
        <v>600039711</v>
      </c>
      <c r="B3470" s="41" t="s">
        <v>5084</v>
      </c>
      <c r="C3470" s="41">
        <v>-178954</v>
      </c>
      <c r="D3470" s="41">
        <v>0</v>
      </c>
      <c r="E3470" s="41">
        <v>0</v>
      </c>
      <c r="F3470" s="41">
        <v>-178954</v>
      </c>
      <c r="G3470" s="48">
        <v>60003</v>
      </c>
    </row>
    <row r="3471" spans="1:7" x14ac:dyDescent="0.25">
      <c r="A3471" s="48">
        <v>600039712</v>
      </c>
      <c r="B3471" s="41" t="s">
        <v>5085</v>
      </c>
      <c r="C3471" s="41">
        <v>0</v>
      </c>
      <c r="D3471" s="41">
        <v>0</v>
      </c>
      <c r="E3471" s="41">
        <v>0</v>
      </c>
      <c r="F3471" s="41">
        <v>0</v>
      </c>
      <c r="G3471" s="48">
        <v>60003</v>
      </c>
    </row>
    <row r="3472" spans="1:7" x14ac:dyDescent="0.25">
      <c r="A3472" s="48">
        <v>600039714</v>
      </c>
      <c r="B3472" s="41" t="s">
        <v>5086</v>
      </c>
      <c r="C3472" s="41">
        <v>-5325.65</v>
      </c>
      <c r="D3472" s="41">
        <v>0</v>
      </c>
      <c r="E3472" s="41">
        <v>0</v>
      </c>
      <c r="F3472" s="41">
        <v>-5325.65</v>
      </c>
      <c r="G3472" s="48">
        <v>60003</v>
      </c>
    </row>
    <row r="3473" spans="1:7" x14ac:dyDescent="0.25">
      <c r="A3473" s="48">
        <v>600039715</v>
      </c>
      <c r="B3473" s="41" t="s">
        <v>5087</v>
      </c>
      <c r="C3473" s="41">
        <v>0</v>
      </c>
      <c r="D3473" s="41">
        <v>0</v>
      </c>
      <c r="E3473" s="41">
        <v>0</v>
      </c>
      <c r="F3473" s="41">
        <v>0</v>
      </c>
      <c r="G3473" s="48">
        <v>60003</v>
      </c>
    </row>
    <row r="3474" spans="1:7" x14ac:dyDescent="0.25">
      <c r="A3474" s="48">
        <v>600039716</v>
      </c>
      <c r="B3474" s="41" t="s">
        <v>5088</v>
      </c>
      <c r="C3474" s="41">
        <v>0</v>
      </c>
      <c r="D3474" s="41">
        <v>0</v>
      </c>
      <c r="E3474" s="41">
        <v>0</v>
      </c>
      <c r="F3474" s="41">
        <v>0</v>
      </c>
      <c r="G3474" s="48">
        <v>60003</v>
      </c>
    </row>
    <row r="3475" spans="1:7" x14ac:dyDescent="0.25">
      <c r="A3475" s="48">
        <v>600039717</v>
      </c>
      <c r="B3475" s="41" t="s">
        <v>5089</v>
      </c>
      <c r="C3475" s="41">
        <v>0</v>
      </c>
      <c r="D3475" s="41">
        <v>0</v>
      </c>
      <c r="E3475" s="41">
        <v>0</v>
      </c>
      <c r="F3475" s="41">
        <v>0</v>
      </c>
      <c r="G3475" s="48">
        <v>60003</v>
      </c>
    </row>
    <row r="3476" spans="1:7" x14ac:dyDescent="0.25">
      <c r="A3476" s="48">
        <v>600039718</v>
      </c>
      <c r="B3476" s="41" t="s">
        <v>5090</v>
      </c>
      <c r="C3476" s="41">
        <v>-2006.5</v>
      </c>
      <c r="D3476" s="41">
        <v>0</v>
      </c>
      <c r="E3476" s="41">
        <v>0</v>
      </c>
      <c r="F3476" s="41">
        <v>-2006.5</v>
      </c>
      <c r="G3476" s="48">
        <v>60003</v>
      </c>
    </row>
    <row r="3477" spans="1:7" x14ac:dyDescent="0.25">
      <c r="A3477" s="48">
        <v>600039719</v>
      </c>
      <c r="B3477" s="41" t="s">
        <v>5091</v>
      </c>
      <c r="C3477" s="41">
        <v>-5</v>
      </c>
      <c r="D3477" s="41">
        <v>0</v>
      </c>
      <c r="E3477" s="41">
        <v>0</v>
      </c>
      <c r="F3477" s="41">
        <v>-5</v>
      </c>
      <c r="G3477" s="48">
        <v>60003</v>
      </c>
    </row>
    <row r="3478" spans="1:7" x14ac:dyDescent="0.25">
      <c r="A3478" s="48">
        <v>600039720</v>
      </c>
      <c r="B3478" s="41" t="s">
        <v>5092</v>
      </c>
      <c r="C3478" s="41">
        <v>-475.25</v>
      </c>
      <c r="D3478" s="41">
        <v>0</v>
      </c>
      <c r="E3478" s="41">
        <v>0</v>
      </c>
      <c r="F3478" s="41">
        <v>-475.25</v>
      </c>
      <c r="G3478" s="48">
        <v>60003</v>
      </c>
    </row>
    <row r="3479" spans="1:7" x14ac:dyDescent="0.25">
      <c r="A3479" s="48">
        <v>600039721</v>
      </c>
      <c r="B3479" s="41" t="s">
        <v>5093</v>
      </c>
      <c r="C3479" s="41">
        <v>-746.3</v>
      </c>
      <c r="D3479" s="41">
        <v>0</v>
      </c>
      <c r="E3479" s="41">
        <v>0</v>
      </c>
      <c r="F3479" s="41">
        <v>-746.3</v>
      </c>
      <c r="G3479" s="48">
        <v>60003</v>
      </c>
    </row>
    <row r="3480" spans="1:7" x14ac:dyDescent="0.25">
      <c r="A3480" s="48">
        <v>600039722</v>
      </c>
      <c r="B3480" s="41" t="s">
        <v>5094</v>
      </c>
      <c r="C3480" s="41">
        <v>-37.24</v>
      </c>
      <c r="D3480" s="41">
        <v>0</v>
      </c>
      <c r="E3480" s="41">
        <v>0</v>
      </c>
      <c r="F3480" s="41">
        <v>-37.24</v>
      </c>
      <c r="G3480" s="48">
        <v>60003</v>
      </c>
    </row>
    <row r="3481" spans="1:7" x14ac:dyDescent="0.25">
      <c r="A3481" s="48">
        <v>600039723</v>
      </c>
      <c r="B3481" s="41" t="s">
        <v>5095</v>
      </c>
      <c r="C3481" s="41">
        <v>0</v>
      </c>
      <c r="D3481" s="41">
        <v>0</v>
      </c>
      <c r="E3481" s="41">
        <v>0</v>
      </c>
      <c r="F3481" s="41">
        <v>0</v>
      </c>
      <c r="G3481" s="48">
        <v>60003</v>
      </c>
    </row>
    <row r="3482" spans="1:7" x14ac:dyDescent="0.25">
      <c r="A3482" s="48">
        <v>600039724</v>
      </c>
      <c r="B3482" s="41" t="s">
        <v>5096</v>
      </c>
      <c r="C3482" s="41">
        <v>0</v>
      </c>
      <c r="D3482" s="41">
        <v>0</v>
      </c>
      <c r="E3482" s="41">
        <v>0</v>
      </c>
      <c r="F3482" s="41">
        <v>0</v>
      </c>
      <c r="G3482" s="48">
        <v>60003</v>
      </c>
    </row>
    <row r="3483" spans="1:7" x14ac:dyDescent="0.25">
      <c r="A3483" s="48">
        <v>600039725</v>
      </c>
      <c r="B3483" s="41" t="s">
        <v>5097</v>
      </c>
      <c r="C3483" s="41">
        <v>0</v>
      </c>
      <c r="D3483" s="41">
        <v>0</v>
      </c>
      <c r="E3483" s="41">
        <v>0</v>
      </c>
      <c r="F3483" s="41">
        <v>0</v>
      </c>
      <c r="G3483" s="48">
        <v>60003</v>
      </c>
    </row>
    <row r="3484" spans="1:7" x14ac:dyDescent="0.25">
      <c r="A3484" s="48">
        <v>600039726</v>
      </c>
      <c r="B3484" s="41" t="s">
        <v>5098</v>
      </c>
      <c r="C3484" s="41">
        <v>-2511.1</v>
      </c>
      <c r="D3484" s="41">
        <v>0</v>
      </c>
      <c r="E3484" s="41">
        <v>0</v>
      </c>
      <c r="F3484" s="41">
        <v>-2511.1</v>
      </c>
      <c r="G3484" s="48">
        <v>60003</v>
      </c>
    </row>
    <row r="3485" spans="1:7" x14ac:dyDescent="0.25">
      <c r="A3485" s="48">
        <v>600039727</v>
      </c>
      <c r="B3485" s="41" t="s">
        <v>5099</v>
      </c>
      <c r="C3485" s="41">
        <v>0</v>
      </c>
      <c r="D3485" s="41">
        <v>0</v>
      </c>
      <c r="E3485" s="41">
        <v>0</v>
      </c>
      <c r="F3485" s="41">
        <v>0</v>
      </c>
      <c r="G3485" s="48">
        <v>60003</v>
      </c>
    </row>
    <row r="3486" spans="1:7" x14ac:dyDescent="0.25">
      <c r="A3486" s="48">
        <v>600039728</v>
      </c>
      <c r="B3486" s="41" t="s">
        <v>5100</v>
      </c>
      <c r="C3486" s="41">
        <v>0</v>
      </c>
      <c r="D3486" s="41">
        <v>0</v>
      </c>
      <c r="E3486" s="41">
        <v>0</v>
      </c>
      <c r="F3486" s="41">
        <v>0</v>
      </c>
      <c r="G3486" s="48">
        <v>60003</v>
      </c>
    </row>
    <row r="3487" spans="1:7" x14ac:dyDescent="0.25">
      <c r="A3487" s="48">
        <v>600039729</v>
      </c>
      <c r="B3487" s="41" t="s">
        <v>5101</v>
      </c>
      <c r="C3487" s="41">
        <v>0</v>
      </c>
      <c r="D3487" s="41">
        <v>0</v>
      </c>
      <c r="E3487" s="41">
        <v>0</v>
      </c>
      <c r="F3487" s="41">
        <v>0</v>
      </c>
      <c r="G3487" s="48">
        <v>60003</v>
      </c>
    </row>
    <row r="3488" spans="1:7" x14ac:dyDescent="0.25">
      <c r="A3488" s="48">
        <v>600039730</v>
      </c>
      <c r="B3488" s="41" t="s">
        <v>5102</v>
      </c>
      <c r="C3488" s="41">
        <v>0</v>
      </c>
      <c r="D3488" s="41">
        <v>0</v>
      </c>
      <c r="E3488" s="41">
        <v>0</v>
      </c>
      <c r="F3488" s="41">
        <v>0</v>
      </c>
      <c r="G3488" s="48">
        <v>60003</v>
      </c>
    </row>
    <row r="3489" spans="1:7" x14ac:dyDescent="0.25">
      <c r="A3489" s="48">
        <v>600039731</v>
      </c>
      <c r="B3489" s="41" t="s">
        <v>5103</v>
      </c>
      <c r="C3489" s="41">
        <v>0</v>
      </c>
      <c r="D3489" s="41">
        <v>0</v>
      </c>
      <c r="E3489" s="41">
        <v>0</v>
      </c>
      <c r="F3489" s="41">
        <v>0</v>
      </c>
      <c r="G3489" s="48">
        <v>60003</v>
      </c>
    </row>
    <row r="3490" spans="1:7" x14ac:dyDescent="0.25">
      <c r="A3490" s="48">
        <v>600039733</v>
      </c>
      <c r="B3490" s="41" t="s">
        <v>5104</v>
      </c>
      <c r="C3490" s="41">
        <v>-5000</v>
      </c>
      <c r="D3490" s="41">
        <v>0</v>
      </c>
      <c r="E3490" s="41">
        <v>0</v>
      </c>
      <c r="F3490" s="41">
        <v>-5000</v>
      </c>
      <c r="G3490" s="48">
        <v>60003</v>
      </c>
    </row>
    <row r="3491" spans="1:7" x14ac:dyDescent="0.25">
      <c r="A3491" s="48">
        <v>600039734</v>
      </c>
      <c r="B3491" s="41" t="s">
        <v>5105</v>
      </c>
      <c r="C3491" s="41">
        <v>-1316.8</v>
      </c>
      <c r="D3491" s="41">
        <v>0</v>
      </c>
      <c r="E3491" s="41">
        <v>0</v>
      </c>
      <c r="F3491" s="41">
        <v>-1316.8</v>
      </c>
      <c r="G3491" s="48">
        <v>60003</v>
      </c>
    </row>
    <row r="3492" spans="1:7" x14ac:dyDescent="0.25">
      <c r="A3492" s="48">
        <v>600039735</v>
      </c>
      <c r="B3492" s="41" t="s">
        <v>5106</v>
      </c>
      <c r="C3492" s="41">
        <v>1013.4</v>
      </c>
      <c r="D3492" s="41">
        <v>0</v>
      </c>
      <c r="E3492" s="41">
        <v>0</v>
      </c>
      <c r="F3492" s="41">
        <v>1013.4</v>
      </c>
      <c r="G3492" s="48">
        <v>60003</v>
      </c>
    </row>
    <row r="3493" spans="1:7" x14ac:dyDescent="0.25">
      <c r="A3493" s="48">
        <v>600039736</v>
      </c>
      <c r="B3493" s="41" t="s">
        <v>5071</v>
      </c>
      <c r="C3493" s="41">
        <v>0</v>
      </c>
      <c r="D3493" s="41">
        <v>0</v>
      </c>
      <c r="E3493" s="41">
        <v>0</v>
      </c>
      <c r="F3493" s="41">
        <v>0</v>
      </c>
      <c r="G3493" s="48">
        <v>60003</v>
      </c>
    </row>
    <row r="3494" spans="1:7" x14ac:dyDescent="0.25">
      <c r="A3494" s="48">
        <v>600039738</v>
      </c>
      <c r="B3494" s="41" t="s">
        <v>5107</v>
      </c>
      <c r="C3494" s="41">
        <v>0</v>
      </c>
      <c r="D3494" s="41">
        <v>0</v>
      </c>
      <c r="E3494" s="41">
        <v>0</v>
      </c>
      <c r="F3494" s="41">
        <v>0</v>
      </c>
      <c r="G3494" s="48">
        <v>60003</v>
      </c>
    </row>
    <row r="3495" spans="1:7" x14ac:dyDescent="0.25">
      <c r="A3495" s="48">
        <v>600039739</v>
      </c>
      <c r="B3495" s="41" t="s">
        <v>5040</v>
      </c>
      <c r="C3495" s="41">
        <v>152.71</v>
      </c>
      <c r="D3495" s="41">
        <v>0</v>
      </c>
      <c r="E3495" s="41">
        <v>0</v>
      </c>
      <c r="F3495" s="41">
        <v>152.71</v>
      </c>
      <c r="G3495" s="48">
        <v>60003</v>
      </c>
    </row>
    <row r="3496" spans="1:7" x14ac:dyDescent="0.25">
      <c r="A3496" s="48">
        <v>600039740</v>
      </c>
      <c r="B3496" s="41" t="s">
        <v>5108</v>
      </c>
      <c r="C3496" s="41">
        <v>0</v>
      </c>
      <c r="D3496" s="41">
        <v>0</v>
      </c>
      <c r="E3496" s="41">
        <v>0</v>
      </c>
      <c r="F3496" s="41">
        <v>0</v>
      </c>
      <c r="G3496" s="48">
        <v>60003</v>
      </c>
    </row>
    <row r="3497" spans="1:7" x14ac:dyDescent="0.25">
      <c r="A3497" s="48">
        <v>600039741</v>
      </c>
      <c r="B3497" s="41" t="s">
        <v>5109</v>
      </c>
      <c r="C3497" s="41">
        <v>0</v>
      </c>
      <c r="D3497" s="41">
        <v>0</v>
      </c>
      <c r="E3497" s="41">
        <v>0</v>
      </c>
      <c r="F3497" s="41">
        <v>0</v>
      </c>
      <c r="G3497" s="48">
        <v>60003</v>
      </c>
    </row>
    <row r="3498" spans="1:7" x14ac:dyDescent="0.25">
      <c r="A3498" s="48">
        <v>600043300</v>
      </c>
      <c r="B3498" s="41" t="s">
        <v>5110</v>
      </c>
      <c r="C3498" s="41">
        <v>0</v>
      </c>
      <c r="D3498" s="41">
        <v>0</v>
      </c>
      <c r="E3498" s="41">
        <v>0</v>
      </c>
      <c r="F3498" s="41">
        <v>0</v>
      </c>
      <c r="G3498" s="48">
        <v>60004</v>
      </c>
    </row>
    <row r="3499" spans="1:7" x14ac:dyDescent="0.25">
      <c r="A3499" s="48">
        <v>600045035</v>
      </c>
      <c r="B3499" s="41" t="s">
        <v>5111</v>
      </c>
      <c r="C3499" s="41">
        <v>0</v>
      </c>
      <c r="D3499" s="41">
        <v>0</v>
      </c>
      <c r="E3499" s="41">
        <v>0</v>
      </c>
      <c r="F3499" s="41">
        <v>0</v>
      </c>
      <c r="G3499" s="48">
        <v>60004</v>
      </c>
    </row>
    <row r="3500" spans="1:7" x14ac:dyDescent="0.25">
      <c r="A3500" s="48">
        <v>600045200</v>
      </c>
      <c r="B3500" s="41" t="s">
        <v>5112</v>
      </c>
      <c r="C3500" s="41">
        <v>0</v>
      </c>
      <c r="D3500" s="41">
        <v>0</v>
      </c>
      <c r="E3500" s="41">
        <v>0</v>
      </c>
      <c r="F3500" s="41">
        <v>0</v>
      </c>
      <c r="G3500" s="48">
        <v>60004</v>
      </c>
    </row>
    <row r="3501" spans="1:7" x14ac:dyDescent="0.25">
      <c r="A3501" s="48">
        <v>600045201</v>
      </c>
      <c r="B3501" s="41" t="s">
        <v>5113</v>
      </c>
      <c r="C3501" s="41">
        <v>0</v>
      </c>
      <c r="D3501" s="41">
        <v>0</v>
      </c>
      <c r="E3501" s="41">
        <v>0</v>
      </c>
      <c r="F3501" s="41">
        <v>0</v>
      </c>
      <c r="G3501" s="48">
        <v>60004</v>
      </c>
    </row>
    <row r="3502" spans="1:7" x14ac:dyDescent="0.25">
      <c r="A3502" s="48">
        <v>600045202</v>
      </c>
      <c r="B3502" s="41" t="s">
        <v>5114</v>
      </c>
      <c r="C3502" s="41">
        <v>0</v>
      </c>
      <c r="D3502" s="41">
        <v>0</v>
      </c>
      <c r="E3502" s="41">
        <v>0</v>
      </c>
      <c r="F3502" s="41">
        <v>0</v>
      </c>
      <c r="G3502" s="48">
        <v>60004</v>
      </c>
    </row>
    <row r="3503" spans="1:7" x14ac:dyDescent="0.25">
      <c r="A3503" s="48">
        <v>600045240</v>
      </c>
      <c r="B3503" s="41" t="s">
        <v>5115</v>
      </c>
      <c r="C3503" s="41">
        <v>0</v>
      </c>
      <c r="D3503" s="41">
        <v>0</v>
      </c>
      <c r="E3503" s="41">
        <v>0</v>
      </c>
      <c r="F3503" s="41">
        <v>0</v>
      </c>
      <c r="G3503" s="48">
        <v>60004</v>
      </c>
    </row>
    <row r="3504" spans="1:7" x14ac:dyDescent="0.25">
      <c r="A3504" s="48">
        <v>600045241</v>
      </c>
      <c r="B3504" s="41" t="s">
        <v>5116</v>
      </c>
      <c r="C3504" s="41">
        <v>0</v>
      </c>
      <c r="D3504" s="41">
        <v>0</v>
      </c>
      <c r="E3504" s="41">
        <v>0</v>
      </c>
      <c r="F3504" s="41">
        <v>0</v>
      </c>
      <c r="G3504" s="48">
        <v>60004</v>
      </c>
    </row>
    <row r="3505" spans="1:7" x14ac:dyDescent="0.25">
      <c r="A3505" s="48">
        <v>600045242</v>
      </c>
      <c r="B3505" s="41" t="s">
        <v>5117</v>
      </c>
      <c r="C3505" s="41">
        <v>0</v>
      </c>
      <c r="D3505" s="41">
        <v>0</v>
      </c>
      <c r="E3505" s="41">
        <v>0</v>
      </c>
      <c r="F3505" s="41">
        <v>0</v>
      </c>
      <c r="G3505" s="48">
        <v>60004</v>
      </c>
    </row>
    <row r="3506" spans="1:7" x14ac:dyDescent="0.25">
      <c r="A3506" s="48">
        <v>600045248</v>
      </c>
      <c r="B3506" s="41" t="s">
        <v>5118</v>
      </c>
      <c r="C3506" s="41">
        <v>0</v>
      </c>
      <c r="D3506" s="41">
        <v>0</v>
      </c>
      <c r="E3506" s="41">
        <v>0</v>
      </c>
      <c r="F3506" s="41">
        <v>0</v>
      </c>
      <c r="G3506" s="48">
        <v>60004</v>
      </c>
    </row>
    <row r="3507" spans="1:7" x14ac:dyDescent="0.25">
      <c r="A3507" s="48">
        <v>600049065</v>
      </c>
      <c r="B3507" s="41" t="s">
        <v>5119</v>
      </c>
      <c r="C3507" s="41">
        <v>0</v>
      </c>
      <c r="D3507" s="41">
        <v>0</v>
      </c>
      <c r="E3507" s="41">
        <v>0</v>
      </c>
      <c r="F3507" s="41">
        <v>0</v>
      </c>
      <c r="G3507" s="48">
        <v>60004</v>
      </c>
    </row>
    <row r="3508" spans="1:7" x14ac:dyDescent="0.25">
      <c r="A3508" s="48">
        <v>600049700</v>
      </c>
      <c r="B3508" s="41" t="s">
        <v>5120</v>
      </c>
      <c r="C3508" s="41">
        <v>0</v>
      </c>
      <c r="D3508" s="41">
        <v>0</v>
      </c>
      <c r="E3508" s="41">
        <v>0</v>
      </c>
      <c r="F3508" s="41">
        <v>0</v>
      </c>
      <c r="G3508" s="48">
        <v>60004</v>
      </c>
    </row>
    <row r="3509" spans="1:7" x14ac:dyDescent="0.25">
      <c r="A3509" s="48">
        <v>600049701</v>
      </c>
      <c r="B3509" s="41" t="s">
        <v>5121</v>
      </c>
      <c r="C3509" s="41">
        <v>0</v>
      </c>
      <c r="D3509" s="41">
        <v>0</v>
      </c>
      <c r="E3509" s="41">
        <v>0</v>
      </c>
      <c r="F3509" s="41">
        <v>0</v>
      </c>
      <c r="G3509" s="48">
        <v>60004</v>
      </c>
    </row>
    <row r="3510" spans="1:7" x14ac:dyDescent="0.25">
      <c r="A3510" s="48">
        <v>600049709</v>
      </c>
      <c r="B3510" s="41" t="s">
        <v>5122</v>
      </c>
      <c r="C3510" s="41">
        <v>0</v>
      </c>
      <c r="D3510" s="41">
        <v>0</v>
      </c>
      <c r="E3510" s="41">
        <v>0</v>
      </c>
      <c r="F3510" s="41">
        <v>0</v>
      </c>
      <c r="G3510" s="48">
        <v>60004</v>
      </c>
    </row>
    <row r="3511" spans="1:7" x14ac:dyDescent="0.25">
      <c r="A3511" s="48">
        <v>600049710</v>
      </c>
      <c r="B3511" s="41" t="s">
        <v>5123</v>
      </c>
      <c r="C3511" s="41">
        <v>0</v>
      </c>
      <c r="D3511" s="41">
        <v>0</v>
      </c>
      <c r="E3511" s="41">
        <v>0</v>
      </c>
      <c r="F3511" s="41">
        <v>0</v>
      </c>
      <c r="G3511" s="48">
        <v>60004</v>
      </c>
    </row>
    <row r="3512" spans="1:7" x14ac:dyDescent="0.25">
      <c r="A3512" s="48">
        <v>600049711</v>
      </c>
      <c r="B3512" s="41" t="s">
        <v>5124</v>
      </c>
      <c r="C3512" s="41">
        <v>0</v>
      </c>
      <c r="D3512" s="41">
        <v>0</v>
      </c>
      <c r="E3512" s="41">
        <v>0</v>
      </c>
      <c r="F3512" s="41">
        <v>0</v>
      </c>
      <c r="G3512" s="48">
        <v>60004</v>
      </c>
    </row>
    <row r="3513" spans="1:7" x14ac:dyDescent="0.25">
      <c r="A3513" s="48">
        <v>600049734</v>
      </c>
      <c r="B3513" s="41" t="s">
        <v>5125</v>
      </c>
      <c r="C3513" s="41">
        <v>0</v>
      </c>
      <c r="D3513" s="41">
        <v>0</v>
      </c>
      <c r="E3513" s="41">
        <v>0</v>
      </c>
      <c r="F3513" s="41">
        <v>0</v>
      </c>
      <c r="G3513" s="48">
        <v>60004</v>
      </c>
    </row>
    <row r="3514" spans="1:7" x14ac:dyDescent="0.25">
      <c r="A3514" s="48">
        <v>600049801</v>
      </c>
      <c r="B3514" s="41" t="s">
        <v>5126</v>
      </c>
      <c r="C3514" s="41">
        <v>0</v>
      </c>
      <c r="D3514" s="41">
        <v>0</v>
      </c>
      <c r="E3514" s="41">
        <v>0</v>
      </c>
      <c r="F3514" s="41">
        <v>0</v>
      </c>
      <c r="G3514" s="48">
        <v>60004</v>
      </c>
    </row>
    <row r="3515" spans="1:7" x14ac:dyDescent="0.25">
      <c r="A3515" s="48">
        <v>600055006</v>
      </c>
      <c r="B3515" s="41" t="s">
        <v>5127</v>
      </c>
      <c r="C3515" s="41">
        <v>0</v>
      </c>
      <c r="D3515" s="41">
        <v>0</v>
      </c>
      <c r="E3515" s="41">
        <v>0</v>
      </c>
      <c r="F3515" s="41">
        <v>0</v>
      </c>
      <c r="G3515" s="48">
        <v>60005</v>
      </c>
    </row>
    <row r="3516" spans="1:7" x14ac:dyDescent="0.25">
      <c r="A3516" s="48">
        <v>600057514</v>
      </c>
      <c r="B3516" s="41" t="s">
        <v>5128</v>
      </c>
      <c r="C3516" s="41">
        <v>52.08</v>
      </c>
      <c r="D3516" s="41">
        <v>0</v>
      </c>
      <c r="E3516" s="41">
        <v>0</v>
      </c>
      <c r="F3516" s="41">
        <v>52.08</v>
      </c>
      <c r="G3516" s="48">
        <v>60005</v>
      </c>
    </row>
    <row r="3517" spans="1:7" x14ac:dyDescent="0.25">
      <c r="A3517" s="48">
        <v>600059055</v>
      </c>
      <c r="B3517" s="41" t="s">
        <v>5129</v>
      </c>
      <c r="C3517" s="41">
        <v>-838225.8</v>
      </c>
      <c r="D3517" s="41">
        <v>0</v>
      </c>
      <c r="E3517" s="41">
        <v>0</v>
      </c>
      <c r="F3517" s="41">
        <v>-838225.8</v>
      </c>
      <c r="G3517" s="48">
        <v>60005</v>
      </c>
    </row>
    <row r="3518" spans="1:7" x14ac:dyDescent="0.25">
      <c r="A3518" s="48">
        <v>600059801</v>
      </c>
      <c r="B3518" s="41" t="s">
        <v>5130</v>
      </c>
      <c r="C3518" s="41">
        <v>0</v>
      </c>
      <c r="D3518" s="41">
        <v>0</v>
      </c>
      <c r="E3518" s="41">
        <v>0</v>
      </c>
      <c r="F3518" s="41">
        <v>0</v>
      </c>
      <c r="G3518" s="48">
        <v>60005</v>
      </c>
    </row>
    <row r="3519" spans="1:7" x14ac:dyDescent="0.25">
      <c r="A3519" s="48">
        <v>600065006</v>
      </c>
      <c r="B3519" s="41" t="s">
        <v>5131</v>
      </c>
      <c r="C3519" s="41">
        <v>0</v>
      </c>
      <c r="D3519" s="41">
        <v>0</v>
      </c>
      <c r="E3519" s="41">
        <v>0</v>
      </c>
      <c r="F3519" s="41">
        <v>0</v>
      </c>
      <c r="G3519" s="48">
        <v>60006</v>
      </c>
    </row>
    <row r="3520" spans="1:7" x14ac:dyDescent="0.25">
      <c r="A3520" s="48">
        <v>600065902</v>
      </c>
      <c r="B3520" s="41" t="s">
        <v>5132</v>
      </c>
      <c r="C3520" s="41">
        <v>0</v>
      </c>
      <c r="D3520" s="41">
        <v>0</v>
      </c>
      <c r="E3520" s="41">
        <v>0</v>
      </c>
      <c r="F3520" s="41">
        <v>0</v>
      </c>
      <c r="G3520" s="48">
        <v>60006</v>
      </c>
    </row>
    <row r="3521" spans="1:7" x14ac:dyDescent="0.25">
      <c r="A3521" s="48">
        <v>600069801</v>
      </c>
      <c r="B3521" s="41" t="s">
        <v>5133</v>
      </c>
      <c r="C3521" s="41">
        <v>0</v>
      </c>
      <c r="D3521" s="41">
        <v>0</v>
      </c>
      <c r="E3521" s="41">
        <v>0</v>
      </c>
      <c r="F3521" s="41">
        <v>0</v>
      </c>
      <c r="G3521" s="48">
        <v>60006</v>
      </c>
    </row>
    <row r="3522" spans="1:7" x14ac:dyDescent="0.25">
      <c r="A3522" s="48">
        <v>600075006</v>
      </c>
      <c r="B3522" s="41" t="s">
        <v>5134</v>
      </c>
      <c r="C3522" s="41">
        <v>0</v>
      </c>
      <c r="D3522" s="41">
        <v>0</v>
      </c>
      <c r="E3522" s="41">
        <v>0</v>
      </c>
      <c r="F3522" s="41">
        <v>0</v>
      </c>
      <c r="G3522" s="48">
        <v>60007</v>
      </c>
    </row>
    <row r="3523" spans="1:7" x14ac:dyDescent="0.25">
      <c r="A3523" s="48">
        <v>600085006</v>
      </c>
      <c r="B3523" s="41" t="s">
        <v>5135</v>
      </c>
      <c r="C3523" s="41">
        <v>0</v>
      </c>
      <c r="D3523" s="41">
        <v>0</v>
      </c>
      <c r="E3523" s="41">
        <v>0</v>
      </c>
      <c r="F3523" s="41">
        <v>0</v>
      </c>
      <c r="G3523" s="48">
        <v>60008</v>
      </c>
    </row>
    <row r="3524" spans="1:7" x14ac:dyDescent="0.25">
      <c r="A3524" s="48">
        <v>600095006</v>
      </c>
      <c r="B3524" s="41" t="s">
        <v>5136</v>
      </c>
      <c r="C3524" s="41">
        <v>-4415.6000000000004</v>
      </c>
      <c r="D3524" s="41">
        <v>0</v>
      </c>
      <c r="E3524" s="41">
        <v>0</v>
      </c>
      <c r="F3524" s="41">
        <v>-4415.6000000000004</v>
      </c>
      <c r="G3524" s="48">
        <v>60009</v>
      </c>
    </row>
    <row r="3525" spans="1:7" x14ac:dyDescent="0.25">
      <c r="A3525" s="48">
        <v>600099604</v>
      </c>
      <c r="B3525" s="41" t="s">
        <v>5137</v>
      </c>
      <c r="C3525" s="41">
        <v>0</v>
      </c>
      <c r="D3525" s="41">
        <v>0</v>
      </c>
      <c r="E3525" s="41">
        <v>0</v>
      </c>
      <c r="F3525" s="41">
        <v>0</v>
      </c>
      <c r="G3525" s="48">
        <v>60009</v>
      </c>
    </row>
    <row r="3526" spans="1:7" x14ac:dyDescent="0.25">
      <c r="A3526" s="48">
        <v>600099608</v>
      </c>
      <c r="B3526" s="41" t="s">
        <v>5138</v>
      </c>
      <c r="C3526" s="41">
        <v>0</v>
      </c>
      <c r="D3526" s="41">
        <v>0</v>
      </c>
      <c r="E3526" s="41">
        <v>0</v>
      </c>
      <c r="F3526" s="41">
        <v>0</v>
      </c>
      <c r="G3526" s="48">
        <v>60009</v>
      </c>
    </row>
    <row r="3527" spans="1:7" x14ac:dyDescent="0.25">
      <c r="A3527" s="48">
        <v>600099741</v>
      </c>
      <c r="B3527" s="41" t="s">
        <v>5139</v>
      </c>
      <c r="C3527" s="41">
        <v>0</v>
      </c>
      <c r="D3527" s="41">
        <v>0</v>
      </c>
      <c r="E3527" s="41">
        <v>0</v>
      </c>
      <c r="F3527" s="41">
        <v>0</v>
      </c>
      <c r="G3527" s="48">
        <v>60009</v>
      </c>
    </row>
    <row r="3528" spans="1:7" x14ac:dyDescent="0.25">
      <c r="A3528" s="48">
        <v>600099801</v>
      </c>
      <c r="B3528" s="41" t="s">
        <v>5140</v>
      </c>
      <c r="C3528" s="41">
        <v>0</v>
      </c>
      <c r="D3528" s="41">
        <v>0</v>
      </c>
      <c r="E3528" s="41">
        <v>0</v>
      </c>
      <c r="F3528" s="41">
        <v>0</v>
      </c>
      <c r="G3528" s="48">
        <v>60009</v>
      </c>
    </row>
    <row r="3529" spans="1:7" x14ac:dyDescent="0.25">
      <c r="A3529" s="48">
        <v>600105006</v>
      </c>
      <c r="B3529" s="41" t="s">
        <v>5141</v>
      </c>
      <c r="C3529" s="41">
        <v>0</v>
      </c>
      <c r="D3529" s="41">
        <v>0</v>
      </c>
      <c r="E3529" s="41">
        <v>0</v>
      </c>
      <c r="F3529" s="41">
        <v>0</v>
      </c>
      <c r="G3529" s="48">
        <v>60010</v>
      </c>
    </row>
    <row r="3530" spans="1:7" x14ac:dyDescent="0.25">
      <c r="A3530" s="48">
        <v>600115005</v>
      </c>
      <c r="B3530" s="41" t="s">
        <v>5142</v>
      </c>
      <c r="C3530" s="41">
        <v>-1611479.52</v>
      </c>
      <c r="D3530" s="41">
        <v>0</v>
      </c>
      <c r="E3530" s="41">
        <v>0</v>
      </c>
      <c r="F3530" s="41">
        <v>-1611479.52</v>
      </c>
      <c r="G3530" s="48">
        <v>60011</v>
      </c>
    </row>
    <row r="3531" spans="1:7" x14ac:dyDescent="0.25">
      <c r="A3531" s="48">
        <v>600115026</v>
      </c>
      <c r="B3531" s="41" t="s">
        <v>5143</v>
      </c>
      <c r="C3531" s="41">
        <v>0</v>
      </c>
      <c r="D3531" s="41">
        <v>0</v>
      </c>
      <c r="E3531" s="41">
        <v>0</v>
      </c>
      <c r="F3531" s="41">
        <v>0</v>
      </c>
      <c r="G3531" s="48">
        <v>60011</v>
      </c>
    </row>
    <row r="3532" spans="1:7" x14ac:dyDescent="0.25">
      <c r="A3532" s="48">
        <v>600119801</v>
      </c>
      <c r="B3532" s="41" t="s">
        <v>5144</v>
      </c>
      <c r="C3532" s="41">
        <v>0</v>
      </c>
      <c r="D3532" s="41">
        <v>0</v>
      </c>
      <c r="E3532" s="41">
        <v>0</v>
      </c>
      <c r="F3532" s="41">
        <v>0</v>
      </c>
      <c r="G3532" s="48">
        <v>60011</v>
      </c>
    </row>
    <row r="3533" spans="1:7" x14ac:dyDescent="0.25">
      <c r="A3533" s="48">
        <v>600125005</v>
      </c>
      <c r="B3533" s="41" t="s">
        <v>5145</v>
      </c>
      <c r="C3533" s="41">
        <v>0</v>
      </c>
      <c r="D3533" s="41">
        <v>0</v>
      </c>
      <c r="E3533" s="41">
        <v>0</v>
      </c>
      <c r="F3533" s="41">
        <v>0</v>
      </c>
      <c r="G3533" s="48">
        <v>60012</v>
      </c>
    </row>
    <row r="3534" spans="1:7" x14ac:dyDescent="0.25">
      <c r="A3534" s="48">
        <v>600135005</v>
      </c>
      <c r="B3534" s="41" t="s">
        <v>5146</v>
      </c>
      <c r="C3534" s="41">
        <v>2520.89</v>
      </c>
      <c r="D3534" s="41">
        <v>0</v>
      </c>
      <c r="E3534" s="41">
        <v>0</v>
      </c>
      <c r="F3534" s="41">
        <v>2520.89</v>
      </c>
      <c r="G3534" s="48">
        <v>60013</v>
      </c>
    </row>
    <row r="3535" spans="1:7" x14ac:dyDescent="0.25">
      <c r="A3535" s="48">
        <v>600139801</v>
      </c>
      <c r="B3535" s="41" t="s">
        <v>5147</v>
      </c>
      <c r="C3535" s="41">
        <v>-2520.89</v>
      </c>
      <c r="D3535" s="41">
        <v>0</v>
      </c>
      <c r="E3535" s="41">
        <v>0</v>
      </c>
      <c r="F3535" s="41">
        <v>-2520.89</v>
      </c>
      <c r="G3535" s="48">
        <v>60013</v>
      </c>
    </row>
    <row r="3536" spans="1:7" x14ac:dyDescent="0.25">
      <c r="A3536" s="48">
        <v>600145005</v>
      </c>
      <c r="B3536" s="41" t="s">
        <v>5148</v>
      </c>
      <c r="C3536" s="41">
        <v>-66053.179999999993</v>
      </c>
      <c r="D3536" s="41">
        <v>0</v>
      </c>
      <c r="E3536" s="41">
        <v>0</v>
      </c>
      <c r="F3536" s="41">
        <v>-66053.179999999993</v>
      </c>
      <c r="G3536" s="48">
        <v>60014</v>
      </c>
    </row>
    <row r="3537" spans="1:7" x14ac:dyDescent="0.25">
      <c r="A3537" s="48">
        <v>600149801</v>
      </c>
      <c r="B3537" s="41" t="s">
        <v>5149</v>
      </c>
      <c r="C3537" s="41">
        <v>-10013.290000000001</v>
      </c>
      <c r="D3537" s="41">
        <v>0</v>
      </c>
      <c r="E3537" s="41">
        <v>0</v>
      </c>
      <c r="F3537" s="41">
        <v>-10013.290000000001</v>
      </c>
      <c r="G3537" s="48">
        <v>60014</v>
      </c>
    </row>
    <row r="3538" spans="1:7" x14ac:dyDescent="0.25">
      <c r="A3538" s="48">
        <v>600155005</v>
      </c>
      <c r="B3538" s="41" t="s">
        <v>5150</v>
      </c>
      <c r="C3538" s="41">
        <v>0</v>
      </c>
      <c r="D3538" s="41">
        <v>0</v>
      </c>
      <c r="E3538" s="41">
        <v>0</v>
      </c>
      <c r="F3538" s="41">
        <v>0</v>
      </c>
      <c r="G3538" s="48">
        <v>60015</v>
      </c>
    </row>
    <row r="3539" spans="1:7" x14ac:dyDescent="0.25">
      <c r="A3539" s="48">
        <v>600165005</v>
      </c>
      <c r="B3539" s="41" t="s">
        <v>5151</v>
      </c>
      <c r="C3539" s="41">
        <v>527568.17000000004</v>
      </c>
      <c r="D3539" s="41">
        <v>0</v>
      </c>
      <c r="E3539" s="41">
        <v>0</v>
      </c>
      <c r="F3539" s="41">
        <v>527568.17000000004</v>
      </c>
      <c r="G3539" s="48">
        <v>60016</v>
      </c>
    </row>
    <row r="3540" spans="1:7" x14ac:dyDescent="0.25">
      <c r="A3540" s="48">
        <v>600165009</v>
      </c>
      <c r="B3540" s="41" t="s">
        <v>5152</v>
      </c>
      <c r="C3540" s="41">
        <v>0</v>
      </c>
      <c r="D3540" s="41">
        <v>0</v>
      </c>
      <c r="E3540" s="41">
        <v>0</v>
      </c>
      <c r="F3540" s="41">
        <v>0</v>
      </c>
      <c r="G3540" s="48">
        <v>60016</v>
      </c>
    </row>
    <row r="3541" spans="1:7" x14ac:dyDescent="0.25">
      <c r="A3541" s="48">
        <v>600165025</v>
      </c>
      <c r="B3541" s="41" t="s">
        <v>5153</v>
      </c>
      <c r="C3541" s="41">
        <v>8455.76</v>
      </c>
      <c r="D3541" s="41">
        <v>0</v>
      </c>
      <c r="E3541" s="41">
        <v>0</v>
      </c>
      <c r="F3541" s="41">
        <v>8455.76</v>
      </c>
      <c r="G3541" s="48">
        <v>60016</v>
      </c>
    </row>
    <row r="3542" spans="1:7" x14ac:dyDescent="0.25">
      <c r="A3542" s="48">
        <v>600165076</v>
      </c>
      <c r="B3542" s="41" t="s">
        <v>5154</v>
      </c>
      <c r="C3542" s="41">
        <v>1769.74</v>
      </c>
      <c r="D3542" s="41">
        <v>0</v>
      </c>
      <c r="E3542" s="41">
        <v>0</v>
      </c>
      <c r="F3542" s="41">
        <v>1769.74</v>
      </c>
      <c r="G3542" s="48">
        <v>60016</v>
      </c>
    </row>
    <row r="3543" spans="1:7" x14ac:dyDescent="0.25">
      <c r="A3543" s="48">
        <v>600169099</v>
      </c>
      <c r="B3543" s="41" t="s">
        <v>5155</v>
      </c>
      <c r="C3543" s="41">
        <v>0</v>
      </c>
      <c r="D3543" s="41">
        <v>0</v>
      </c>
      <c r="E3543" s="41">
        <v>0</v>
      </c>
      <c r="F3543" s="41">
        <v>0</v>
      </c>
      <c r="G3543" s="48">
        <v>60016</v>
      </c>
    </row>
    <row r="3544" spans="1:7" x14ac:dyDescent="0.25">
      <c r="A3544" s="48">
        <v>600169801</v>
      </c>
      <c r="B3544" s="41" t="s">
        <v>5156</v>
      </c>
      <c r="C3544" s="41">
        <v>0</v>
      </c>
      <c r="D3544" s="41">
        <v>0</v>
      </c>
      <c r="E3544" s="41">
        <v>0</v>
      </c>
      <c r="F3544" s="41">
        <v>0</v>
      </c>
      <c r="G3544" s="48">
        <v>60016</v>
      </c>
    </row>
    <row r="3545" spans="1:7" x14ac:dyDescent="0.25">
      <c r="A3545" s="48">
        <v>600209801</v>
      </c>
      <c r="B3545" s="41" t="s">
        <v>5157</v>
      </c>
      <c r="C3545" s="41">
        <v>0</v>
      </c>
      <c r="D3545" s="41">
        <v>0</v>
      </c>
      <c r="E3545" s="41">
        <v>0</v>
      </c>
      <c r="F3545" s="41">
        <v>0</v>
      </c>
      <c r="G3545" s="48">
        <v>60020</v>
      </c>
    </row>
    <row r="3546" spans="1:7" x14ac:dyDescent="0.25">
      <c r="A3546" s="48">
        <v>600209832</v>
      </c>
      <c r="B3546" s="41" t="s">
        <v>5158</v>
      </c>
      <c r="C3546" s="41">
        <v>-60859.72</v>
      </c>
      <c r="D3546" s="41">
        <v>0</v>
      </c>
      <c r="E3546" s="41">
        <v>0</v>
      </c>
      <c r="F3546" s="41">
        <v>-60859.72</v>
      </c>
      <c r="G3546" s="48">
        <v>60020</v>
      </c>
    </row>
    <row r="3547" spans="1:7" x14ac:dyDescent="0.25">
      <c r="A3547" s="48">
        <v>600229840</v>
      </c>
      <c r="B3547" s="41" t="s">
        <v>5159</v>
      </c>
      <c r="C3547" s="41">
        <v>0</v>
      </c>
      <c r="D3547" s="41">
        <v>0</v>
      </c>
      <c r="E3547" s="41">
        <v>0</v>
      </c>
      <c r="F3547" s="41">
        <v>0</v>
      </c>
      <c r="G3547" s="48">
        <v>60022</v>
      </c>
    </row>
    <row r="3548" spans="1:7" x14ac:dyDescent="0.25">
      <c r="A3548" s="48">
        <v>600239801</v>
      </c>
      <c r="B3548" s="41" t="s">
        <v>5160</v>
      </c>
      <c r="C3548" s="41">
        <v>-4024.25</v>
      </c>
      <c r="D3548" s="41">
        <v>0</v>
      </c>
      <c r="E3548" s="41">
        <v>0</v>
      </c>
      <c r="F3548" s="41">
        <v>-4024.25</v>
      </c>
      <c r="G3548" s="48">
        <v>60023</v>
      </c>
    </row>
    <row r="3549" spans="1:7" x14ac:dyDescent="0.25">
      <c r="A3549" s="48">
        <v>600239841</v>
      </c>
      <c r="B3549" s="41" t="s">
        <v>5161</v>
      </c>
      <c r="C3549" s="41">
        <v>-768.5</v>
      </c>
      <c r="D3549" s="41">
        <v>0</v>
      </c>
      <c r="E3549" s="41">
        <v>0</v>
      </c>
      <c r="F3549" s="41">
        <v>-768.5</v>
      </c>
      <c r="G3549" s="48">
        <v>60023</v>
      </c>
    </row>
    <row r="3550" spans="1:7" x14ac:dyDescent="0.25">
      <c r="A3550" s="48">
        <v>600245061</v>
      </c>
      <c r="B3550" s="41" t="s">
        <v>5162</v>
      </c>
      <c r="C3550" s="41">
        <v>0</v>
      </c>
      <c r="D3550" s="41">
        <v>0</v>
      </c>
      <c r="E3550" s="41">
        <v>0</v>
      </c>
      <c r="F3550" s="41">
        <v>0</v>
      </c>
      <c r="G3550" s="48">
        <v>60024</v>
      </c>
    </row>
    <row r="3551" spans="1:7" x14ac:dyDescent="0.25">
      <c r="A3551" s="48">
        <v>600245062</v>
      </c>
      <c r="B3551" s="41" t="s">
        <v>5163</v>
      </c>
      <c r="C3551" s="41">
        <v>0</v>
      </c>
      <c r="D3551" s="41">
        <v>0</v>
      </c>
      <c r="E3551" s="41">
        <v>0</v>
      </c>
      <c r="F3551" s="41">
        <v>0</v>
      </c>
      <c r="G3551" s="48">
        <v>60024</v>
      </c>
    </row>
    <row r="3552" spans="1:7" x14ac:dyDescent="0.25">
      <c r="A3552" s="48">
        <v>600245064</v>
      </c>
      <c r="B3552" s="41" t="s">
        <v>5164</v>
      </c>
      <c r="C3552" s="41">
        <v>-11000000</v>
      </c>
      <c r="D3552" s="41">
        <v>0</v>
      </c>
      <c r="E3552" s="41">
        <v>0</v>
      </c>
      <c r="F3552" s="41">
        <v>-11000000</v>
      </c>
      <c r="G3552" s="48">
        <v>60024</v>
      </c>
    </row>
    <row r="3553" spans="1:7" x14ac:dyDescent="0.25">
      <c r="A3553" s="48">
        <v>600255061</v>
      </c>
      <c r="B3553" s="41" t="s">
        <v>5165</v>
      </c>
      <c r="C3553" s="41">
        <v>0</v>
      </c>
      <c r="D3553" s="41">
        <v>0</v>
      </c>
      <c r="E3553" s="41">
        <v>0</v>
      </c>
      <c r="F3553" s="41">
        <v>0</v>
      </c>
      <c r="G3553" s="48">
        <v>60025</v>
      </c>
    </row>
    <row r="3554" spans="1:7" x14ac:dyDescent="0.25">
      <c r="A3554" s="48">
        <v>600255062</v>
      </c>
      <c r="B3554" s="41" t="s">
        <v>5166</v>
      </c>
      <c r="C3554" s="41">
        <v>0</v>
      </c>
      <c r="D3554" s="41">
        <v>0</v>
      </c>
      <c r="E3554" s="41">
        <v>0</v>
      </c>
      <c r="F3554" s="41">
        <v>0</v>
      </c>
      <c r="G3554" s="48">
        <v>60025</v>
      </c>
    </row>
    <row r="3555" spans="1:7" x14ac:dyDescent="0.25">
      <c r="A3555" s="48">
        <v>600255063</v>
      </c>
      <c r="B3555" s="41" t="s">
        <v>5167</v>
      </c>
      <c r="C3555" s="41">
        <v>0</v>
      </c>
      <c r="D3555" s="41">
        <v>0</v>
      </c>
      <c r="E3555" s="41">
        <v>0</v>
      </c>
      <c r="F3555" s="41">
        <v>0</v>
      </c>
      <c r="G3555" s="48">
        <v>60025</v>
      </c>
    </row>
    <row r="3556" spans="1:7" x14ac:dyDescent="0.25">
      <c r="A3556" s="48">
        <v>600255064</v>
      </c>
      <c r="B3556" s="41" t="s">
        <v>5168</v>
      </c>
      <c r="C3556" s="41">
        <v>0</v>
      </c>
      <c r="D3556" s="41">
        <v>0</v>
      </c>
      <c r="E3556" s="41">
        <v>0</v>
      </c>
      <c r="F3556" s="41">
        <v>0</v>
      </c>
      <c r="G3556" s="48">
        <v>60025</v>
      </c>
    </row>
    <row r="3557" spans="1:7" x14ac:dyDescent="0.25">
      <c r="A3557" s="48">
        <v>600260930</v>
      </c>
      <c r="B3557" s="41" t="s">
        <v>5169</v>
      </c>
      <c r="C3557" s="41">
        <v>0</v>
      </c>
      <c r="D3557" s="41">
        <v>0</v>
      </c>
      <c r="E3557" s="41">
        <v>0</v>
      </c>
      <c r="F3557" s="41">
        <v>0</v>
      </c>
      <c r="G3557" s="48">
        <v>60026</v>
      </c>
    </row>
    <row r="3558" spans="1:7" x14ac:dyDescent="0.25">
      <c r="A3558" s="48">
        <v>600265005</v>
      </c>
      <c r="B3558" s="41" t="s">
        <v>5170</v>
      </c>
      <c r="C3558" s="41">
        <v>0</v>
      </c>
      <c r="D3558" s="41">
        <v>0</v>
      </c>
      <c r="E3558" s="41">
        <v>0</v>
      </c>
      <c r="F3558" s="41">
        <v>0</v>
      </c>
      <c r="G3558" s="48">
        <v>60026</v>
      </c>
    </row>
    <row r="3559" spans="1:7" x14ac:dyDescent="0.25">
      <c r="A3559" s="48">
        <v>600265006</v>
      </c>
      <c r="B3559" s="41" t="s">
        <v>5171</v>
      </c>
      <c r="C3559" s="41">
        <v>0</v>
      </c>
      <c r="D3559" s="41">
        <v>0</v>
      </c>
      <c r="E3559" s="41">
        <v>0</v>
      </c>
      <c r="F3559" s="41">
        <v>0</v>
      </c>
      <c r="G3559" s="48">
        <v>60026</v>
      </c>
    </row>
    <row r="3560" spans="1:7" x14ac:dyDescent="0.25">
      <c r="A3560" s="48">
        <v>600269054</v>
      </c>
      <c r="B3560" s="41" t="s">
        <v>5172</v>
      </c>
      <c r="C3560" s="41">
        <v>-273537.65000000002</v>
      </c>
      <c r="D3560" s="41">
        <v>0</v>
      </c>
      <c r="E3560" s="41">
        <v>0</v>
      </c>
      <c r="F3560" s="41">
        <v>-273537.65000000002</v>
      </c>
      <c r="G3560" s="48">
        <v>60026</v>
      </c>
    </row>
    <row r="3561" spans="1:7" x14ac:dyDescent="0.25">
      <c r="A3561" s="48">
        <v>600269074</v>
      </c>
      <c r="B3561" s="41" t="s">
        <v>5173</v>
      </c>
      <c r="C3561" s="41">
        <v>-5838.61</v>
      </c>
      <c r="D3561" s="41">
        <v>0</v>
      </c>
      <c r="E3561" s="41">
        <v>0</v>
      </c>
      <c r="F3561" s="41">
        <v>-5838.61</v>
      </c>
      <c r="G3561" s="48">
        <v>60026</v>
      </c>
    </row>
    <row r="3562" spans="1:7" x14ac:dyDescent="0.25">
      <c r="A3562" s="48">
        <v>600269741</v>
      </c>
      <c r="B3562" s="41" t="s">
        <v>5174</v>
      </c>
      <c r="C3562" s="41">
        <v>0</v>
      </c>
      <c r="D3562" s="41">
        <v>0</v>
      </c>
      <c r="E3562" s="41">
        <v>0</v>
      </c>
      <c r="F3562" s="41">
        <v>0</v>
      </c>
      <c r="G3562" s="48">
        <v>60026</v>
      </c>
    </row>
    <row r="3563" spans="1:7" x14ac:dyDescent="0.25">
      <c r="A3563" s="48">
        <v>600269801</v>
      </c>
      <c r="B3563" s="41" t="s">
        <v>5175</v>
      </c>
      <c r="C3563" s="41">
        <v>0</v>
      </c>
      <c r="D3563" s="41">
        <v>0</v>
      </c>
      <c r="E3563" s="41">
        <v>0</v>
      </c>
      <c r="F3563" s="41">
        <v>0</v>
      </c>
      <c r="G3563" s="48">
        <v>60026</v>
      </c>
    </row>
    <row r="3564" spans="1:7" x14ac:dyDescent="0.25">
      <c r="A3564" s="48">
        <v>600273038</v>
      </c>
      <c r="B3564" s="41" t="s">
        <v>5176</v>
      </c>
      <c r="C3564" s="41">
        <v>0</v>
      </c>
      <c r="D3564" s="41">
        <v>0</v>
      </c>
      <c r="E3564" s="41">
        <v>0</v>
      </c>
      <c r="F3564" s="41">
        <v>0</v>
      </c>
      <c r="G3564" s="48">
        <v>60027</v>
      </c>
    </row>
    <row r="3565" spans="1:7" x14ac:dyDescent="0.25">
      <c r="A3565" s="48">
        <v>600273401</v>
      </c>
      <c r="B3565" s="41" t="s">
        <v>5177</v>
      </c>
      <c r="C3565" s="41">
        <v>55603.69</v>
      </c>
      <c r="D3565" s="41">
        <v>0</v>
      </c>
      <c r="E3565" s="41">
        <v>0</v>
      </c>
      <c r="F3565" s="41">
        <v>55603.69</v>
      </c>
      <c r="G3565" s="48">
        <v>60027</v>
      </c>
    </row>
    <row r="3566" spans="1:7" x14ac:dyDescent="0.25">
      <c r="A3566" s="48">
        <v>600273402</v>
      </c>
      <c r="B3566" s="41" t="s">
        <v>5178</v>
      </c>
      <c r="C3566" s="41">
        <v>0</v>
      </c>
      <c r="D3566" s="41">
        <v>0</v>
      </c>
      <c r="E3566" s="41">
        <v>0</v>
      </c>
      <c r="F3566" s="41">
        <v>0</v>
      </c>
      <c r="G3566" s="48">
        <v>60027</v>
      </c>
    </row>
    <row r="3567" spans="1:7" x14ac:dyDescent="0.25">
      <c r="A3567" s="48">
        <v>600274610</v>
      </c>
      <c r="B3567" s="41" t="s">
        <v>5179</v>
      </c>
      <c r="C3567" s="41">
        <v>0</v>
      </c>
      <c r="D3567" s="41">
        <v>0</v>
      </c>
      <c r="E3567" s="41">
        <v>0</v>
      </c>
      <c r="F3567" s="41">
        <v>0</v>
      </c>
      <c r="G3567" s="48">
        <v>60027</v>
      </c>
    </row>
    <row r="3568" spans="1:7" x14ac:dyDescent="0.25">
      <c r="A3568" s="48">
        <v>600279800</v>
      </c>
      <c r="B3568" s="41" t="s">
        <v>5180</v>
      </c>
      <c r="C3568" s="41">
        <v>0</v>
      </c>
      <c r="D3568" s="41">
        <v>0</v>
      </c>
      <c r="E3568" s="41">
        <v>0</v>
      </c>
      <c r="F3568" s="41">
        <v>0</v>
      </c>
      <c r="G3568" s="48">
        <v>60027</v>
      </c>
    </row>
    <row r="3569" spans="1:7" x14ac:dyDescent="0.25">
      <c r="A3569" s="48">
        <v>600279801</v>
      </c>
      <c r="B3569" s="41" t="s">
        <v>5181</v>
      </c>
      <c r="C3569" s="41">
        <v>0</v>
      </c>
      <c r="D3569" s="41">
        <v>0</v>
      </c>
      <c r="E3569" s="41">
        <v>0</v>
      </c>
      <c r="F3569" s="41">
        <v>0</v>
      </c>
      <c r="G3569" s="48">
        <v>60027</v>
      </c>
    </row>
    <row r="3570" spans="1:7" x14ac:dyDescent="0.25">
      <c r="A3570" s="48">
        <v>600279802</v>
      </c>
      <c r="B3570" s="41" t="s">
        <v>5182</v>
      </c>
      <c r="C3570" s="41">
        <v>0</v>
      </c>
      <c r="D3570" s="41">
        <v>0</v>
      </c>
      <c r="E3570" s="41">
        <v>0</v>
      </c>
      <c r="F3570" s="41">
        <v>0</v>
      </c>
      <c r="G3570" s="48">
        <v>60027</v>
      </c>
    </row>
    <row r="3571" spans="1:7" x14ac:dyDescent="0.25">
      <c r="A3571" s="48">
        <v>600279803</v>
      </c>
      <c r="B3571" s="41" t="s">
        <v>5183</v>
      </c>
      <c r="C3571" s="41">
        <v>-27164.39</v>
      </c>
      <c r="D3571" s="41">
        <v>0</v>
      </c>
      <c r="E3571" s="41">
        <v>0</v>
      </c>
      <c r="F3571" s="41">
        <v>-27164.39</v>
      </c>
      <c r="G3571" s="48">
        <v>60027</v>
      </c>
    </row>
    <row r="3572" spans="1:7" x14ac:dyDescent="0.25">
      <c r="A3572" s="48">
        <v>600279804</v>
      </c>
      <c r="B3572" s="41" t="s">
        <v>5184</v>
      </c>
      <c r="C3572" s="41">
        <v>-608.57000000000005</v>
      </c>
      <c r="D3572" s="41">
        <v>0</v>
      </c>
      <c r="E3572" s="41">
        <v>0</v>
      </c>
      <c r="F3572" s="41">
        <v>-608.57000000000005</v>
      </c>
      <c r="G3572" s="48">
        <v>60027</v>
      </c>
    </row>
    <row r="3573" spans="1:7" x14ac:dyDescent="0.25">
      <c r="A3573" s="48">
        <v>600285004</v>
      </c>
      <c r="B3573" s="41" t="s">
        <v>5185</v>
      </c>
      <c r="C3573" s="41">
        <v>0</v>
      </c>
      <c r="D3573" s="41">
        <v>0</v>
      </c>
      <c r="E3573" s="41">
        <v>0</v>
      </c>
      <c r="F3573" s="41">
        <v>0</v>
      </c>
      <c r="G3573" s="48">
        <v>60028</v>
      </c>
    </row>
    <row r="3574" spans="1:7" x14ac:dyDescent="0.25">
      <c r="A3574" s="48">
        <v>600285037</v>
      </c>
      <c r="B3574" s="41" t="s">
        <v>5186</v>
      </c>
      <c r="C3574" s="41">
        <v>0</v>
      </c>
      <c r="D3574" s="41">
        <v>0</v>
      </c>
      <c r="E3574" s="41">
        <v>0</v>
      </c>
      <c r="F3574" s="41">
        <v>0</v>
      </c>
      <c r="G3574" s="48">
        <v>60028</v>
      </c>
    </row>
    <row r="3575" spans="1:7" x14ac:dyDescent="0.25">
      <c r="A3575" s="48">
        <v>600289054</v>
      </c>
      <c r="B3575" s="41" t="s">
        <v>5187</v>
      </c>
      <c r="C3575" s="41">
        <v>0</v>
      </c>
      <c r="D3575" s="41">
        <v>0</v>
      </c>
      <c r="E3575" s="41">
        <v>0</v>
      </c>
      <c r="F3575" s="41">
        <v>0</v>
      </c>
      <c r="G3575" s="48">
        <v>60028</v>
      </c>
    </row>
    <row r="3576" spans="1:7" x14ac:dyDescent="0.25">
      <c r="A3576" s="48">
        <v>600289801</v>
      </c>
      <c r="B3576" s="41" t="s">
        <v>5188</v>
      </c>
      <c r="C3576" s="41">
        <v>0</v>
      </c>
      <c r="D3576" s="41">
        <v>0</v>
      </c>
      <c r="E3576" s="41">
        <v>0</v>
      </c>
      <c r="F3576" s="41">
        <v>0</v>
      </c>
      <c r="G3576" s="48">
        <v>60028</v>
      </c>
    </row>
    <row r="3577" spans="1:7" x14ac:dyDescent="0.25">
      <c r="A3577" s="48">
        <v>600295005</v>
      </c>
      <c r="B3577" s="41" t="s">
        <v>5189</v>
      </c>
      <c r="C3577" s="41">
        <v>0</v>
      </c>
      <c r="D3577" s="41">
        <v>0</v>
      </c>
      <c r="E3577" s="41">
        <v>0</v>
      </c>
      <c r="F3577" s="41">
        <v>0</v>
      </c>
      <c r="G3577" s="48">
        <v>60029</v>
      </c>
    </row>
    <row r="3578" spans="1:7" x14ac:dyDescent="0.25">
      <c r="A3578" s="48">
        <v>600299054</v>
      </c>
      <c r="B3578" s="41" t="s">
        <v>5190</v>
      </c>
      <c r="C3578" s="41">
        <v>0</v>
      </c>
      <c r="D3578" s="41">
        <v>0</v>
      </c>
      <c r="E3578" s="41">
        <v>0</v>
      </c>
      <c r="F3578" s="41">
        <v>0</v>
      </c>
      <c r="G3578" s="48">
        <v>60029</v>
      </c>
    </row>
    <row r="3579" spans="1:7" x14ac:dyDescent="0.25">
      <c r="A3579" s="48">
        <v>600299801</v>
      </c>
      <c r="B3579" s="41" t="s">
        <v>5191</v>
      </c>
      <c r="C3579" s="41">
        <v>0</v>
      </c>
      <c r="D3579" s="41">
        <v>0</v>
      </c>
      <c r="E3579" s="41">
        <v>0</v>
      </c>
      <c r="F3579" s="41">
        <v>0</v>
      </c>
      <c r="G3579" s="48">
        <v>60029</v>
      </c>
    </row>
    <row r="3580" spans="1:7" x14ac:dyDescent="0.25">
      <c r="A3580" s="48">
        <v>600305004</v>
      </c>
      <c r="B3580" s="41" t="s">
        <v>5192</v>
      </c>
      <c r="C3580" s="41">
        <v>0</v>
      </c>
      <c r="D3580" s="41">
        <v>0</v>
      </c>
      <c r="E3580" s="41">
        <v>0</v>
      </c>
      <c r="F3580" s="41">
        <v>0</v>
      </c>
      <c r="G3580" s="48">
        <v>60030</v>
      </c>
    </row>
    <row r="3581" spans="1:7" x14ac:dyDescent="0.25">
      <c r="A3581" s="48">
        <v>600309055</v>
      </c>
      <c r="B3581" s="41" t="s">
        <v>5193</v>
      </c>
      <c r="C3581" s="41">
        <v>0</v>
      </c>
      <c r="D3581" s="41">
        <v>0</v>
      </c>
      <c r="E3581" s="41">
        <v>0</v>
      </c>
      <c r="F3581" s="41">
        <v>0</v>
      </c>
      <c r="G3581" s="48">
        <v>60030</v>
      </c>
    </row>
    <row r="3582" spans="1:7" x14ac:dyDescent="0.25">
      <c r="A3582" s="48">
        <v>600309801</v>
      </c>
      <c r="B3582" s="41" t="s">
        <v>5194</v>
      </c>
      <c r="C3582" s="41">
        <v>0</v>
      </c>
      <c r="D3582" s="41">
        <v>0</v>
      </c>
      <c r="E3582" s="41">
        <v>0</v>
      </c>
      <c r="F3582" s="41">
        <v>0</v>
      </c>
      <c r="G3582" s="48">
        <v>60030</v>
      </c>
    </row>
    <row r="3583" spans="1:7" x14ac:dyDescent="0.25">
      <c r="A3583" s="48">
        <v>600315205</v>
      </c>
      <c r="B3583" s="41" t="s">
        <v>5195</v>
      </c>
      <c r="C3583" s="41">
        <v>0</v>
      </c>
      <c r="D3583" s="41">
        <v>0</v>
      </c>
      <c r="E3583" s="41">
        <v>0</v>
      </c>
      <c r="F3583" s="41">
        <v>0</v>
      </c>
      <c r="G3583" s="48">
        <v>60031</v>
      </c>
    </row>
    <row r="3584" spans="1:7" x14ac:dyDescent="0.25">
      <c r="A3584" s="48">
        <v>600319714</v>
      </c>
      <c r="B3584" s="41" t="s">
        <v>5196</v>
      </c>
      <c r="C3584" s="41">
        <v>0</v>
      </c>
      <c r="D3584" s="41">
        <v>0</v>
      </c>
      <c r="E3584" s="41">
        <v>0</v>
      </c>
      <c r="F3584" s="41">
        <v>0</v>
      </c>
      <c r="G3584" s="48">
        <v>60031</v>
      </c>
    </row>
    <row r="3585" spans="1:7" x14ac:dyDescent="0.25">
      <c r="A3585" s="48">
        <v>600319801</v>
      </c>
      <c r="B3585" s="41" t="s">
        <v>5197</v>
      </c>
      <c r="C3585" s="41">
        <v>0</v>
      </c>
      <c r="D3585" s="41">
        <v>0</v>
      </c>
      <c r="E3585" s="41">
        <v>0</v>
      </c>
      <c r="F3585" s="41">
        <v>0</v>
      </c>
      <c r="G3585" s="48">
        <v>60031</v>
      </c>
    </row>
    <row r="3586" spans="1:7" x14ac:dyDescent="0.25">
      <c r="A3586" s="48">
        <v>600325025</v>
      </c>
      <c r="B3586" s="41" t="s">
        <v>5198</v>
      </c>
      <c r="C3586" s="41">
        <v>0</v>
      </c>
      <c r="D3586" s="41">
        <v>0</v>
      </c>
      <c r="E3586" s="41">
        <v>0</v>
      </c>
      <c r="F3586" s="41">
        <v>0</v>
      </c>
      <c r="G3586" s="48">
        <v>60032</v>
      </c>
    </row>
    <row r="3587" spans="1:7" x14ac:dyDescent="0.25">
      <c r="A3587" s="48">
        <v>600325034</v>
      </c>
      <c r="B3587" s="41" t="s">
        <v>5199</v>
      </c>
      <c r="C3587" s="41">
        <v>0</v>
      </c>
      <c r="D3587" s="41">
        <v>0</v>
      </c>
      <c r="E3587" s="41">
        <v>0</v>
      </c>
      <c r="F3587" s="41">
        <v>0</v>
      </c>
      <c r="G3587" s="48">
        <v>60032</v>
      </c>
    </row>
    <row r="3588" spans="1:7" x14ac:dyDescent="0.25">
      <c r="A3588" s="48">
        <v>600325036</v>
      </c>
      <c r="B3588" s="41" t="s">
        <v>5200</v>
      </c>
      <c r="C3588" s="41">
        <v>0</v>
      </c>
      <c r="D3588" s="41">
        <v>0</v>
      </c>
      <c r="E3588" s="41">
        <v>0</v>
      </c>
      <c r="F3588" s="41">
        <v>0</v>
      </c>
      <c r="G3588" s="48">
        <v>60032</v>
      </c>
    </row>
    <row r="3589" spans="1:7" x14ac:dyDescent="0.25">
      <c r="A3589" s="48">
        <v>600329801</v>
      </c>
      <c r="B3589" s="41" t="s">
        <v>5201</v>
      </c>
      <c r="C3589" s="41">
        <v>0</v>
      </c>
      <c r="D3589" s="41">
        <v>0</v>
      </c>
      <c r="E3589" s="41">
        <v>0</v>
      </c>
      <c r="F3589" s="41">
        <v>0</v>
      </c>
      <c r="G3589" s="48">
        <v>60032</v>
      </c>
    </row>
    <row r="3590" spans="1:7" x14ac:dyDescent="0.25">
      <c r="A3590" s="48">
        <v>600329829</v>
      </c>
      <c r="B3590" s="41" t="s">
        <v>5202</v>
      </c>
      <c r="C3590" s="41">
        <v>-23800.98</v>
      </c>
      <c r="D3590" s="41">
        <v>0</v>
      </c>
      <c r="E3590" s="41">
        <v>0</v>
      </c>
      <c r="F3590" s="41">
        <v>-23800.98</v>
      </c>
      <c r="G3590" s="48">
        <v>60032</v>
      </c>
    </row>
    <row r="3591" spans="1:7" x14ac:dyDescent="0.25">
      <c r="A3591" s="48">
        <v>600329831</v>
      </c>
      <c r="B3591" s="41" t="s">
        <v>5203</v>
      </c>
      <c r="C3591" s="41">
        <v>0</v>
      </c>
      <c r="D3591" s="41">
        <v>0</v>
      </c>
      <c r="E3591" s="41">
        <v>0</v>
      </c>
      <c r="F3591" s="41">
        <v>0</v>
      </c>
      <c r="G3591" s="48">
        <v>60032</v>
      </c>
    </row>
    <row r="3592" spans="1:7" x14ac:dyDescent="0.25">
      <c r="A3592" s="48">
        <v>600329837</v>
      </c>
      <c r="B3592" s="41" t="s">
        <v>5204</v>
      </c>
      <c r="C3592" s="41">
        <v>0</v>
      </c>
      <c r="D3592" s="41">
        <v>0</v>
      </c>
      <c r="E3592" s="41">
        <v>0</v>
      </c>
      <c r="F3592" s="41">
        <v>0</v>
      </c>
      <c r="G3592" s="48">
        <v>60032</v>
      </c>
    </row>
    <row r="3593" spans="1:7" x14ac:dyDescent="0.25">
      <c r="A3593" s="48">
        <v>600329838</v>
      </c>
      <c r="B3593" s="41" t="s">
        <v>5205</v>
      </c>
      <c r="C3593" s="41">
        <v>0</v>
      </c>
      <c r="D3593" s="41">
        <v>0</v>
      </c>
      <c r="E3593" s="41">
        <v>0</v>
      </c>
      <c r="F3593" s="41">
        <v>0</v>
      </c>
      <c r="G3593" s="48">
        <v>60032</v>
      </c>
    </row>
    <row r="3594" spans="1:7" x14ac:dyDescent="0.25">
      <c r="A3594" s="48">
        <v>600329851</v>
      </c>
      <c r="B3594" s="41" t="s">
        <v>5206</v>
      </c>
      <c r="C3594" s="41">
        <v>-250</v>
      </c>
      <c r="D3594" s="41">
        <v>0</v>
      </c>
      <c r="E3594" s="41">
        <v>0</v>
      </c>
      <c r="F3594" s="41">
        <v>-250</v>
      </c>
      <c r="G3594" s="48">
        <v>60032</v>
      </c>
    </row>
    <row r="3595" spans="1:7" x14ac:dyDescent="0.25">
      <c r="A3595" s="48">
        <v>600345005</v>
      </c>
      <c r="B3595" s="41" t="s">
        <v>5207</v>
      </c>
      <c r="C3595" s="41">
        <v>19245.72</v>
      </c>
      <c r="D3595" s="41">
        <v>0</v>
      </c>
      <c r="E3595" s="41">
        <v>0</v>
      </c>
      <c r="F3595" s="41">
        <v>19245.72</v>
      </c>
      <c r="G3595" s="48">
        <v>60034</v>
      </c>
    </row>
    <row r="3596" spans="1:7" x14ac:dyDescent="0.25">
      <c r="A3596" s="48">
        <v>600349801</v>
      </c>
      <c r="B3596" s="41" t="s">
        <v>5208</v>
      </c>
      <c r="C3596" s="41">
        <v>0</v>
      </c>
      <c r="D3596" s="41">
        <v>0</v>
      </c>
      <c r="E3596" s="41">
        <v>0</v>
      </c>
      <c r="F3596" s="41">
        <v>0</v>
      </c>
      <c r="G3596" s="48">
        <v>60034</v>
      </c>
    </row>
    <row r="3597" spans="1:7" x14ac:dyDescent="0.25">
      <c r="A3597" s="48">
        <v>600349845</v>
      </c>
      <c r="B3597" s="41" t="s">
        <v>5209</v>
      </c>
      <c r="C3597" s="41">
        <v>-19245.72</v>
      </c>
      <c r="D3597" s="41">
        <v>0</v>
      </c>
      <c r="E3597" s="41">
        <v>0</v>
      </c>
      <c r="F3597" s="41">
        <v>-19245.72</v>
      </c>
      <c r="G3597" s="48">
        <v>60034</v>
      </c>
    </row>
    <row r="3598" spans="1:7" x14ac:dyDescent="0.25">
      <c r="A3598" s="48">
        <v>600355004</v>
      </c>
      <c r="B3598" s="41" t="s">
        <v>5210</v>
      </c>
      <c r="C3598" s="41">
        <v>0</v>
      </c>
      <c r="D3598" s="41">
        <v>0</v>
      </c>
      <c r="E3598" s="41">
        <v>0</v>
      </c>
      <c r="F3598" s="41">
        <v>0</v>
      </c>
      <c r="G3598" s="48">
        <v>60035</v>
      </c>
    </row>
    <row r="3599" spans="1:7" x14ac:dyDescent="0.25">
      <c r="A3599" s="48">
        <v>600359054</v>
      </c>
      <c r="B3599" s="41" t="s">
        <v>5211</v>
      </c>
      <c r="C3599" s="41">
        <v>0</v>
      </c>
      <c r="D3599" s="41">
        <v>0</v>
      </c>
      <c r="E3599" s="41">
        <v>0</v>
      </c>
      <c r="F3599" s="41">
        <v>0</v>
      </c>
      <c r="G3599" s="48">
        <v>60035</v>
      </c>
    </row>
    <row r="3600" spans="1:7" x14ac:dyDescent="0.25">
      <c r="A3600" s="48">
        <v>600359800</v>
      </c>
      <c r="B3600" s="41" t="s">
        <v>5212</v>
      </c>
      <c r="C3600" s="41">
        <v>-286.14</v>
      </c>
      <c r="D3600" s="41">
        <v>0</v>
      </c>
      <c r="E3600" s="41">
        <v>0</v>
      </c>
      <c r="F3600" s="41">
        <v>-286.14</v>
      </c>
      <c r="G3600" s="48">
        <v>60035</v>
      </c>
    </row>
    <row r="3601" spans="1:7" x14ac:dyDescent="0.25">
      <c r="A3601" s="48">
        <v>600359801</v>
      </c>
      <c r="B3601" s="41" t="s">
        <v>5213</v>
      </c>
      <c r="C3601" s="41">
        <v>0</v>
      </c>
      <c r="D3601" s="41">
        <v>0</v>
      </c>
      <c r="E3601" s="41">
        <v>0</v>
      </c>
      <c r="F3601" s="41">
        <v>0</v>
      </c>
      <c r="G3601" s="48">
        <v>60035</v>
      </c>
    </row>
    <row r="3602" spans="1:7" x14ac:dyDescent="0.25">
      <c r="A3602" s="48">
        <v>600365004</v>
      </c>
      <c r="B3602" s="41" t="s">
        <v>5214</v>
      </c>
      <c r="C3602" s="41">
        <v>0</v>
      </c>
      <c r="D3602" s="41">
        <v>0</v>
      </c>
      <c r="E3602" s="41">
        <v>0</v>
      </c>
      <c r="F3602" s="41">
        <v>0</v>
      </c>
      <c r="G3602" s="48">
        <v>60036</v>
      </c>
    </row>
    <row r="3603" spans="1:7" x14ac:dyDescent="0.25">
      <c r="A3603" s="48">
        <v>600369054</v>
      </c>
      <c r="B3603" s="41" t="s">
        <v>5215</v>
      </c>
      <c r="C3603" s="41">
        <v>0</v>
      </c>
      <c r="D3603" s="41">
        <v>0</v>
      </c>
      <c r="E3603" s="41">
        <v>0</v>
      </c>
      <c r="F3603" s="41">
        <v>0</v>
      </c>
      <c r="G3603" s="48">
        <v>60036</v>
      </c>
    </row>
    <row r="3604" spans="1:7" x14ac:dyDescent="0.25">
      <c r="A3604" s="48">
        <v>600379055</v>
      </c>
      <c r="B3604" s="41" t="s">
        <v>5216</v>
      </c>
      <c r="C3604" s="41">
        <v>38398.97</v>
      </c>
      <c r="D3604" s="41">
        <v>0</v>
      </c>
      <c r="E3604" s="41">
        <v>0</v>
      </c>
      <c r="F3604" s="41">
        <v>38398.97</v>
      </c>
      <c r="G3604" s="48">
        <v>60037</v>
      </c>
    </row>
    <row r="3605" spans="1:7" x14ac:dyDescent="0.25">
      <c r="A3605" s="48">
        <v>600379801</v>
      </c>
      <c r="B3605" s="41" t="s">
        <v>5217</v>
      </c>
      <c r="C3605" s="41">
        <v>0</v>
      </c>
      <c r="D3605" s="41">
        <v>0</v>
      </c>
      <c r="E3605" s="41">
        <v>0</v>
      </c>
      <c r="F3605" s="41">
        <v>0</v>
      </c>
      <c r="G3605" s="48">
        <v>60037</v>
      </c>
    </row>
    <row r="3606" spans="1:7" x14ac:dyDescent="0.25">
      <c r="A3606" s="48">
        <v>600385004</v>
      </c>
      <c r="B3606" s="41" t="s">
        <v>5218</v>
      </c>
      <c r="C3606" s="41">
        <v>0</v>
      </c>
      <c r="D3606" s="41">
        <v>0</v>
      </c>
      <c r="E3606" s="41">
        <v>0</v>
      </c>
      <c r="F3606" s="41">
        <v>0</v>
      </c>
      <c r="G3606" s="48">
        <v>60038</v>
      </c>
    </row>
    <row r="3607" spans="1:7" x14ac:dyDescent="0.25">
      <c r="A3607" s="48">
        <v>600389054</v>
      </c>
      <c r="B3607" s="41" t="s">
        <v>5219</v>
      </c>
      <c r="C3607" s="41">
        <v>0</v>
      </c>
      <c r="D3607" s="41">
        <v>0</v>
      </c>
      <c r="E3607" s="41">
        <v>0</v>
      </c>
      <c r="F3607" s="41">
        <v>0</v>
      </c>
      <c r="G3607" s="48">
        <v>60038</v>
      </c>
    </row>
    <row r="3608" spans="1:7" x14ac:dyDescent="0.25">
      <c r="A3608" s="48">
        <v>600389801</v>
      </c>
      <c r="B3608" s="41" t="s">
        <v>5220</v>
      </c>
      <c r="C3608" s="41">
        <v>0</v>
      </c>
      <c r="D3608" s="41">
        <v>0</v>
      </c>
      <c r="E3608" s="41">
        <v>0</v>
      </c>
      <c r="F3608" s="41">
        <v>0</v>
      </c>
      <c r="G3608" s="48">
        <v>60038</v>
      </c>
    </row>
    <row r="3609" spans="1:7" x14ac:dyDescent="0.25">
      <c r="A3609" s="48">
        <v>600395005</v>
      </c>
      <c r="B3609" s="41" t="s">
        <v>5221</v>
      </c>
      <c r="C3609" s="41">
        <v>0</v>
      </c>
      <c r="D3609" s="41">
        <v>0</v>
      </c>
      <c r="E3609" s="41">
        <v>0</v>
      </c>
      <c r="F3609" s="41">
        <v>0</v>
      </c>
      <c r="G3609" s="48">
        <v>60039</v>
      </c>
    </row>
    <row r="3610" spans="1:7" x14ac:dyDescent="0.25">
      <c r="A3610" s="48">
        <v>600395136</v>
      </c>
      <c r="B3610" s="41" t="s">
        <v>5222</v>
      </c>
      <c r="C3610" s="41">
        <v>0</v>
      </c>
      <c r="D3610" s="41">
        <v>0</v>
      </c>
      <c r="E3610" s="41">
        <v>0</v>
      </c>
      <c r="F3610" s="41">
        <v>0</v>
      </c>
      <c r="G3610" s="48">
        <v>60039</v>
      </c>
    </row>
    <row r="3611" spans="1:7" x14ac:dyDescent="0.25">
      <c r="A3611" s="48">
        <v>600395207</v>
      </c>
      <c r="B3611" s="41" t="s">
        <v>5223</v>
      </c>
      <c r="C3611" s="41">
        <v>0</v>
      </c>
      <c r="D3611" s="41">
        <v>0</v>
      </c>
      <c r="E3611" s="41">
        <v>0</v>
      </c>
      <c r="F3611" s="41">
        <v>0</v>
      </c>
      <c r="G3611" s="48">
        <v>60039</v>
      </c>
    </row>
    <row r="3612" spans="1:7" x14ac:dyDescent="0.25">
      <c r="A3612" s="48">
        <v>600399208</v>
      </c>
      <c r="B3612" s="41" t="s">
        <v>5224</v>
      </c>
      <c r="C3612" s="41">
        <v>0</v>
      </c>
      <c r="D3612" s="41">
        <v>0</v>
      </c>
      <c r="E3612" s="41">
        <v>0</v>
      </c>
      <c r="F3612" s="41">
        <v>0</v>
      </c>
      <c r="G3612" s="48">
        <v>60039</v>
      </c>
    </row>
    <row r="3613" spans="1:7" x14ac:dyDescent="0.25">
      <c r="A3613" s="48">
        <v>600399627</v>
      </c>
      <c r="B3613" s="41" t="s">
        <v>5225</v>
      </c>
      <c r="C3613" s="41">
        <v>0</v>
      </c>
      <c r="D3613" s="41">
        <v>0</v>
      </c>
      <c r="E3613" s="41">
        <v>0</v>
      </c>
      <c r="F3613" s="41">
        <v>0</v>
      </c>
      <c r="G3613" s="48">
        <v>60039</v>
      </c>
    </row>
    <row r="3614" spans="1:7" x14ac:dyDescent="0.25">
      <c r="A3614" s="48">
        <v>600399741</v>
      </c>
      <c r="B3614" s="41" t="s">
        <v>5226</v>
      </c>
      <c r="C3614" s="41">
        <v>0</v>
      </c>
      <c r="D3614" s="41">
        <v>0</v>
      </c>
      <c r="E3614" s="41">
        <v>0</v>
      </c>
      <c r="F3614" s="41">
        <v>0</v>
      </c>
      <c r="G3614" s="48">
        <v>60039</v>
      </c>
    </row>
    <row r="3615" spans="1:7" x14ac:dyDescent="0.25">
      <c r="A3615" s="48">
        <v>600399800</v>
      </c>
      <c r="B3615" s="41" t="s">
        <v>5227</v>
      </c>
      <c r="C3615" s="41">
        <v>0</v>
      </c>
      <c r="D3615" s="41">
        <v>0</v>
      </c>
      <c r="E3615" s="41">
        <v>0</v>
      </c>
      <c r="F3615" s="41">
        <v>0</v>
      </c>
      <c r="G3615" s="48">
        <v>60039</v>
      </c>
    </row>
    <row r="3616" spans="1:7" x14ac:dyDescent="0.25">
      <c r="A3616" s="48">
        <v>600399801</v>
      </c>
      <c r="B3616" s="41" t="s">
        <v>5228</v>
      </c>
      <c r="C3616" s="41">
        <v>0</v>
      </c>
      <c r="D3616" s="41">
        <v>0</v>
      </c>
      <c r="E3616" s="41">
        <v>0</v>
      </c>
      <c r="F3616" s="41">
        <v>0</v>
      </c>
      <c r="G3616" s="48">
        <v>60039</v>
      </c>
    </row>
    <row r="3617" spans="1:7" x14ac:dyDescent="0.25">
      <c r="A3617" s="48">
        <v>600405004</v>
      </c>
      <c r="B3617" s="41" t="s">
        <v>5229</v>
      </c>
      <c r="C3617" s="41">
        <v>0</v>
      </c>
      <c r="D3617" s="41">
        <v>0</v>
      </c>
      <c r="E3617" s="41">
        <v>0</v>
      </c>
      <c r="F3617" s="41">
        <v>0</v>
      </c>
      <c r="G3617" s="48">
        <v>60040</v>
      </c>
    </row>
    <row r="3618" spans="1:7" x14ac:dyDescent="0.25">
      <c r="A3618" s="48">
        <v>620012815</v>
      </c>
      <c r="B3618" s="41" t="s">
        <v>5230</v>
      </c>
      <c r="C3618" s="41">
        <v>0</v>
      </c>
      <c r="D3618" s="41">
        <v>0</v>
      </c>
      <c r="E3618" s="41">
        <v>0</v>
      </c>
      <c r="F3618" s="41">
        <v>0</v>
      </c>
      <c r="G3618" s="48">
        <v>62001</v>
      </c>
    </row>
    <row r="3619" spans="1:7" x14ac:dyDescent="0.25">
      <c r="A3619" s="48">
        <v>620012822</v>
      </c>
      <c r="B3619" s="41" t="s">
        <v>5231</v>
      </c>
      <c r="C3619" s="41">
        <v>0</v>
      </c>
      <c r="D3619" s="41">
        <v>0</v>
      </c>
      <c r="E3619" s="41">
        <v>0</v>
      </c>
      <c r="F3619" s="41">
        <v>0</v>
      </c>
      <c r="G3619" s="48">
        <v>62001</v>
      </c>
    </row>
    <row r="3620" spans="1:7" x14ac:dyDescent="0.25">
      <c r="A3620" s="48">
        <v>620015112</v>
      </c>
      <c r="B3620" s="41" t="s">
        <v>5232</v>
      </c>
      <c r="C3620" s="41">
        <v>0</v>
      </c>
      <c r="D3620" s="41">
        <v>0</v>
      </c>
      <c r="E3620" s="41">
        <v>0</v>
      </c>
      <c r="F3620" s="41">
        <v>0</v>
      </c>
      <c r="G3620" s="48">
        <v>62001</v>
      </c>
    </row>
    <row r="3621" spans="1:7" x14ac:dyDescent="0.25">
      <c r="A3621" s="48">
        <v>620019801</v>
      </c>
      <c r="B3621" s="41" t="s">
        <v>5233</v>
      </c>
      <c r="C3621" s="41">
        <v>0</v>
      </c>
      <c r="D3621" s="41">
        <v>0</v>
      </c>
      <c r="E3621" s="41">
        <v>0</v>
      </c>
      <c r="F3621" s="41">
        <v>0</v>
      </c>
      <c r="G3621" s="48">
        <v>62001</v>
      </c>
    </row>
    <row r="3622" spans="1:7" x14ac:dyDescent="0.25">
      <c r="A3622" s="48">
        <v>620019827</v>
      </c>
      <c r="B3622" s="41" t="s">
        <v>5234</v>
      </c>
      <c r="C3622" s="41">
        <v>0</v>
      </c>
      <c r="D3622" s="41">
        <v>0</v>
      </c>
      <c r="E3622" s="41">
        <v>0</v>
      </c>
      <c r="F3622" s="41">
        <v>0</v>
      </c>
      <c r="G3622" s="48">
        <v>62001</v>
      </c>
    </row>
    <row r="3623" spans="1:7" x14ac:dyDescent="0.25">
      <c r="A3623" s="48">
        <v>620022524</v>
      </c>
      <c r="B3623" s="41" t="s">
        <v>5235</v>
      </c>
      <c r="C3623" s="41">
        <v>0</v>
      </c>
      <c r="D3623" s="41">
        <v>0</v>
      </c>
      <c r="E3623" s="41">
        <v>0</v>
      </c>
      <c r="F3623" s="41">
        <v>0</v>
      </c>
      <c r="G3623" s="48">
        <v>62002</v>
      </c>
    </row>
    <row r="3624" spans="1:7" x14ac:dyDescent="0.25">
      <c r="A3624" s="48">
        <v>620022815</v>
      </c>
      <c r="B3624" s="41" t="s">
        <v>5236</v>
      </c>
      <c r="C3624" s="41">
        <v>0</v>
      </c>
      <c r="D3624" s="41">
        <v>0</v>
      </c>
      <c r="E3624" s="41">
        <v>0</v>
      </c>
      <c r="F3624" s="41">
        <v>0</v>
      </c>
      <c r="G3624" s="48">
        <v>62002</v>
      </c>
    </row>
    <row r="3625" spans="1:7" x14ac:dyDescent="0.25">
      <c r="A3625" s="48">
        <v>620022822</v>
      </c>
      <c r="B3625" s="41" t="s">
        <v>5237</v>
      </c>
      <c r="C3625" s="41">
        <v>0</v>
      </c>
      <c r="D3625" s="41">
        <v>0</v>
      </c>
      <c r="E3625" s="41">
        <v>0</v>
      </c>
      <c r="F3625" s="41">
        <v>0</v>
      </c>
      <c r="G3625" s="48">
        <v>62002</v>
      </c>
    </row>
    <row r="3626" spans="1:7" x14ac:dyDescent="0.25">
      <c r="A3626" s="48">
        <v>620029801</v>
      </c>
      <c r="B3626" s="41" t="s">
        <v>5238</v>
      </c>
      <c r="C3626" s="41">
        <v>0</v>
      </c>
      <c r="D3626" s="41">
        <v>0</v>
      </c>
      <c r="E3626" s="41">
        <v>0</v>
      </c>
      <c r="F3626" s="41">
        <v>0</v>
      </c>
      <c r="G3626" s="48">
        <v>62002</v>
      </c>
    </row>
    <row r="3627" spans="1:7" x14ac:dyDescent="0.25">
      <c r="A3627" s="48">
        <v>620029827</v>
      </c>
      <c r="B3627" s="41" t="s">
        <v>5239</v>
      </c>
      <c r="C3627" s="41">
        <v>0</v>
      </c>
      <c r="D3627" s="41">
        <v>0</v>
      </c>
      <c r="E3627" s="41">
        <v>0</v>
      </c>
      <c r="F3627" s="41">
        <v>0</v>
      </c>
      <c r="G3627" s="48">
        <v>62002</v>
      </c>
    </row>
    <row r="3628" spans="1:7" x14ac:dyDescent="0.25">
      <c r="A3628" s="48">
        <v>620032002</v>
      </c>
      <c r="B3628" s="41" t="s">
        <v>5240</v>
      </c>
      <c r="C3628" s="41">
        <v>0</v>
      </c>
      <c r="D3628" s="41">
        <v>7000</v>
      </c>
      <c r="E3628" s="41">
        <v>7000</v>
      </c>
      <c r="F3628" s="41">
        <v>-7000</v>
      </c>
      <c r="G3628" s="48">
        <v>62003</v>
      </c>
    </row>
    <row r="3629" spans="1:7" x14ac:dyDescent="0.25">
      <c r="A3629" s="48">
        <v>620032703</v>
      </c>
      <c r="B3629" s="41" t="s">
        <v>5241</v>
      </c>
      <c r="C3629" s="41">
        <v>0</v>
      </c>
      <c r="D3629" s="41">
        <v>17200</v>
      </c>
      <c r="E3629" s="41">
        <v>17200</v>
      </c>
      <c r="F3629" s="41">
        <v>-17200</v>
      </c>
      <c r="G3629" s="48">
        <v>62003</v>
      </c>
    </row>
    <row r="3630" spans="1:7" x14ac:dyDescent="0.25">
      <c r="A3630" s="48">
        <v>620032713</v>
      </c>
      <c r="B3630" s="41" t="s">
        <v>5242</v>
      </c>
      <c r="C3630" s="41">
        <v>0</v>
      </c>
      <c r="D3630" s="41">
        <v>1300</v>
      </c>
      <c r="E3630" s="41">
        <v>1300</v>
      </c>
      <c r="F3630" s="41">
        <v>-1300</v>
      </c>
      <c r="G3630" s="48">
        <v>62003</v>
      </c>
    </row>
    <row r="3631" spans="1:7" x14ac:dyDescent="0.25">
      <c r="A3631" s="48">
        <v>620033081</v>
      </c>
      <c r="B3631" s="41" t="s">
        <v>5243</v>
      </c>
      <c r="C3631" s="41">
        <v>0</v>
      </c>
      <c r="D3631" s="41">
        <v>0</v>
      </c>
      <c r="E3631" s="41">
        <v>0</v>
      </c>
      <c r="F3631" s="41">
        <v>0</v>
      </c>
      <c r="G3631" s="48">
        <v>62003</v>
      </c>
    </row>
    <row r="3632" spans="1:7" x14ac:dyDescent="0.25">
      <c r="A3632" s="48">
        <v>620034610</v>
      </c>
      <c r="B3632" s="41" t="s">
        <v>5244</v>
      </c>
      <c r="C3632" s="41">
        <v>0</v>
      </c>
      <c r="D3632" s="41">
        <v>0</v>
      </c>
      <c r="E3632" s="41">
        <v>0</v>
      </c>
      <c r="F3632" s="41">
        <v>0</v>
      </c>
      <c r="G3632" s="48">
        <v>62003</v>
      </c>
    </row>
    <row r="3633" spans="1:7" x14ac:dyDescent="0.25">
      <c r="A3633" s="48">
        <v>620036009</v>
      </c>
      <c r="B3633" s="41" t="s">
        <v>5245</v>
      </c>
      <c r="C3633" s="41">
        <v>0</v>
      </c>
      <c r="D3633" s="41">
        <v>0</v>
      </c>
      <c r="E3633" s="41">
        <v>0</v>
      </c>
      <c r="F3633" s="41">
        <v>0</v>
      </c>
      <c r="G3633" s="48">
        <v>62003</v>
      </c>
    </row>
    <row r="3634" spans="1:7" x14ac:dyDescent="0.25">
      <c r="A3634" s="48">
        <v>620036010</v>
      </c>
      <c r="B3634" s="41" t="s">
        <v>5246</v>
      </c>
      <c r="C3634" s="41">
        <v>0</v>
      </c>
      <c r="D3634" s="41">
        <v>0</v>
      </c>
      <c r="E3634" s="41">
        <v>0</v>
      </c>
      <c r="F3634" s="41">
        <v>0</v>
      </c>
      <c r="G3634" s="48">
        <v>62003</v>
      </c>
    </row>
    <row r="3635" spans="1:7" x14ac:dyDescent="0.25">
      <c r="A3635" s="48">
        <v>620036011</v>
      </c>
      <c r="B3635" s="41" t="s">
        <v>5247</v>
      </c>
      <c r="C3635" s="41">
        <v>0</v>
      </c>
      <c r="D3635" s="41">
        <v>0</v>
      </c>
      <c r="E3635" s="41">
        <v>0</v>
      </c>
      <c r="F3635" s="41">
        <v>0</v>
      </c>
      <c r="G3635" s="48">
        <v>62003</v>
      </c>
    </row>
    <row r="3636" spans="1:7" x14ac:dyDescent="0.25">
      <c r="A3636" s="48">
        <v>620039054</v>
      </c>
      <c r="B3636" s="41" t="s">
        <v>5248</v>
      </c>
      <c r="C3636" s="41">
        <v>0</v>
      </c>
      <c r="D3636" s="41">
        <v>0</v>
      </c>
      <c r="E3636" s="41">
        <v>0</v>
      </c>
      <c r="F3636" s="41">
        <v>0</v>
      </c>
      <c r="G3636" s="48">
        <v>62003</v>
      </c>
    </row>
    <row r="3637" spans="1:7" x14ac:dyDescent="0.25">
      <c r="A3637" s="48">
        <v>620039204</v>
      </c>
      <c r="B3637" s="41" t="s">
        <v>5249</v>
      </c>
      <c r="C3637" s="41">
        <v>0</v>
      </c>
      <c r="D3637" s="41">
        <v>0</v>
      </c>
      <c r="E3637" s="41">
        <v>0</v>
      </c>
      <c r="F3637" s="41">
        <v>0</v>
      </c>
      <c r="G3637" s="48">
        <v>62003</v>
      </c>
    </row>
    <row r="3638" spans="1:7" x14ac:dyDescent="0.25">
      <c r="A3638" s="48">
        <v>620039800</v>
      </c>
      <c r="B3638" s="41" t="s">
        <v>5250</v>
      </c>
      <c r="C3638" s="41">
        <v>0</v>
      </c>
      <c r="D3638" s="41">
        <v>0</v>
      </c>
      <c r="E3638" s="41">
        <v>0</v>
      </c>
      <c r="F3638" s="41">
        <v>0</v>
      </c>
      <c r="G3638" s="48">
        <v>62003</v>
      </c>
    </row>
    <row r="3639" spans="1:7" x14ac:dyDescent="0.25">
      <c r="A3639" s="48">
        <v>620039802</v>
      </c>
      <c r="B3639" s="41" t="s">
        <v>5251</v>
      </c>
      <c r="C3639" s="41">
        <v>0</v>
      </c>
      <c r="D3639" s="41">
        <v>0</v>
      </c>
      <c r="E3639" s="41">
        <v>0</v>
      </c>
      <c r="F3639" s="41">
        <v>0</v>
      </c>
      <c r="G3639" s="48">
        <v>62003</v>
      </c>
    </row>
    <row r="3640" spans="1:7" x14ac:dyDescent="0.25">
      <c r="A3640" s="48">
        <v>620039846</v>
      </c>
      <c r="B3640" s="41" t="s">
        <v>5252</v>
      </c>
      <c r="C3640" s="41">
        <v>0</v>
      </c>
      <c r="D3640" s="41">
        <v>0</v>
      </c>
      <c r="E3640" s="41">
        <v>0</v>
      </c>
      <c r="F3640" s="41">
        <v>0</v>
      </c>
      <c r="G3640" s="48">
        <v>62003</v>
      </c>
    </row>
    <row r="3641" spans="1:7" x14ac:dyDescent="0.25">
      <c r="A3641" s="48">
        <v>620042000</v>
      </c>
      <c r="B3641" s="41" t="s">
        <v>5253</v>
      </c>
      <c r="C3641" s="41">
        <v>0</v>
      </c>
      <c r="D3641" s="41">
        <v>0</v>
      </c>
      <c r="E3641" s="41">
        <v>0</v>
      </c>
      <c r="F3641" s="41">
        <v>0</v>
      </c>
      <c r="G3641" s="48">
        <v>62004</v>
      </c>
    </row>
    <row r="3642" spans="1:7" x14ac:dyDescent="0.25">
      <c r="A3642" s="48">
        <v>620042006</v>
      </c>
      <c r="B3642" s="41" t="s">
        <v>5254</v>
      </c>
      <c r="C3642" s="41">
        <v>15360.48</v>
      </c>
      <c r="D3642" s="41">
        <v>30700</v>
      </c>
      <c r="E3642" s="41">
        <v>30700</v>
      </c>
      <c r="F3642" s="41">
        <v>-15339.52</v>
      </c>
      <c r="G3642" s="48">
        <v>62004</v>
      </c>
    </row>
    <row r="3643" spans="1:7" x14ac:dyDescent="0.25">
      <c r="A3643" s="48">
        <v>620042020</v>
      </c>
      <c r="B3643" s="41" t="s">
        <v>5255</v>
      </c>
      <c r="C3643" s="41">
        <v>-3000</v>
      </c>
      <c r="D3643" s="41">
        <v>30300</v>
      </c>
      <c r="E3643" s="41">
        <v>30300</v>
      </c>
      <c r="F3643" s="41">
        <v>-33300</v>
      </c>
      <c r="G3643" s="48">
        <v>62004</v>
      </c>
    </row>
    <row r="3644" spans="1:7" x14ac:dyDescent="0.25">
      <c r="A3644" s="48">
        <v>620042423</v>
      </c>
      <c r="B3644" s="41" t="s">
        <v>5256</v>
      </c>
      <c r="C3644" s="41">
        <v>0</v>
      </c>
      <c r="D3644" s="41">
        <v>0</v>
      </c>
      <c r="E3644" s="41">
        <v>0</v>
      </c>
      <c r="F3644" s="41">
        <v>0</v>
      </c>
      <c r="G3644" s="48">
        <v>62004</v>
      </c>
    </row>
    <row r="3645" spans="1:7" x14ac:dyDescent="0.25">
      <c r="A3645" s="48">
        <v>620042500</v>
      </c>
      <c r="B3645" s="41" t="s">
        <v>5257</v>
      </c>
      <c r="C3645" s="41">
        <v>405.6</v>
      </c>
      <c r="D3645" s="41">
        <v>4000</v>
      </c>
      <c r="E3645" s="41">
        <v>4000</v>
      </c>
      <c r="F3645" s="41">
        <v>-3594.4</v>
      </c>
      <c r="G3645" s="48">
        <v>62004</v>
      </c>
    </row>
    <row r="3646" spans="1:7" x14ac:dyDescent="0.25">
      <c r="A3646" s="48">
        <v>620042502</v>
      </c>
      <c r="B3646" s="41" t="s">
        <v>5258</v>
      </c>
      <c r="C3646" s="41">
        <v>0</v>
      </c>
      <c r="D3646" s="41">
        <v>0</v>
      </c>
      <c r="E3646" s="41">
        <v>0</v>
      </c>
      <c r="F3646" s="41">
        <v>0</v>
      </c>
      <c r="G3646" s="48">
        <v>62004</v>
      </c>
    </row>
    <row r="3647" spans="1:7" x14ac:dyDescent="0.25">
      <c r="A3647" s="48">
        <v>620042510</v>
      </c>
      <c r="B3647" s="41" t="s">
        <v>5259</v>
      </c>
      <c r="C3647" s="41">
        <v>0</v>
      </c>
      <c r="D3647" s="41">
        <v>0</v>
      </c>
      <c r="E3647" s="41">
        <v>0</v>
      </c>
      <c r="F3647" s="41">
        <v>0</v>
      </c>
      <c r="G3647" s="48">
        <v>62004</v>
      </c>
    </row>
    <row r="3648" spans="1:7" x14ac:dyDescent="0.25">
      <c r="A3648" s="48">
        <v>620043081</v>
      </c>
      <c r="B3648" s="41" t="s">
        <v>5260</v>
      </c>
      <c r="C3648" s="41">
        <v>0</v>
      </c>
      <c r="D3648" s="41">
        <v>0</v>
      </c>
      <c r="E3648" s="41">
        <v>0</v>
      </c>
      <c r="F3648" s="41">
        <v>0</v>
      </c>
      <c r="G3648" s="48">
        <v>62004</v>
      </c>
    </row>
    <row r="3649" spans="1:7" x14ac:dyDescent="0.25">
      <c r="A3649" s="48">
        <v>620044610</v>
      </c>
      <c r="B3649" s="41" t="s">
        <v>5261</v>
      </c>
      <c r="C3649" s="41">
        <v>0</v>
      </c>
      <c r="D3649" s="41">
        <v>0</v>
      </c>
      <c r="E3649" s="41">
        <v>0</v>
      </c>
      <c r="F3649" s="41">
        <v>0</v>
      </c>
      <c r="G3649" s="48">
        <v>62004</v>
      </c>
    </row>
    <row r="3650" spans="1:7" x14ac:dyDescent="0.25">
      <c r="A3650" s="48">
        <v>620045111</v>
      </c>
      <c r="B3650" s="41" t="s">
        <v>5262</v>
      </c>
      <c r="C3650" s="41">
        <v>0</v>
      </c>
      <c r="D3650" s="41">
        <v>0</v>
      </c>
      <c r="E3650" s="41">
        <v>0</v>
      </c>
      <c r="F3650" s="41">
        <v>0</v>
      </c>
      <c r="G3650" s="48">
        <v>62004</v>
      </c>
    </row>
    <row r="3651" spans="1:7" x14ac:dyDescent="0.25">
      <c r="A3651" s="48">
        <v>620045112</v>
      </c>
      <c r="B3651" s="41" t="s">
        <v>5263</v>
      </c>
      <c r="C3651" s="41">
        <v>0</v>
      </c>
      <c r="D3651" s="41">
        <v>0</v>
      </c>
      <c r="E3651" s="41">
        <v>0</v>
      </c>
      <c r="F3651" s="41">
        <v>0</v>
      </c>
      <c r="G3651" s="48">
        <v>62004</v>
      </c>
    </row>
    <row r="3652" spans="1:7" x14ac:dyDescent="0.25">
      <c r="A3652" s="48">
        <v>620045113</v>
      </c>
      <c r="B3652" s="41" t="s">
        <v>5264</v>
      </c>
      <c r="C3652" s="41">
        <v>0</v>
      </c>
      <c r="D3652" s="41">
        <v>0</v>
      </c>
      <c r="E3652" s="41">
        <v>0</v>
      </c>
      <c r="F3652" s="41">
        <v>0</v>
      </c>
      <c r="G3652" s="48">
        <v>62004</v>
      </c>
    </row>
    <row r="3653" spans="1:7" x14ac:dyDescent="0.25">
      <c r="A3653" s="48">
        <v>620046010</v>
      </c>
      <c r="B3653" s="41" t="s">
        <v>5265</v>
      </c>
      <c r="C3653" s="41">
        <v>0</v>
      </c>
      <c r="D3653" s="41">
        <v>0</v>
      </c>
      <c r="E3653" s="41">
        <v>0</v>
      </c>
      <c r="F3653" s="41">
        <v>0</v>
      </c>
      <c r="G3653" s="48">
        <v>62004</v>
      </c>
    </row>
    <row r="3654" spans="1:7" x14ac:dyDescent="0.25">
      <c r="A3654" s="48">
        <v>620049054</v>
      </c>
      <c r="B3654" s="41" t="s">
        <v>5266</v>
      </c>
      <c r="C3654" s="41">
        <v>0</v>
      </c>
      <c r="D3654" s="41">
        <v>0</v>
      </c>
      <c r="E3654" s="41">
        <v>0</v>
      </c>
      <c r="F3654" s="41">
        <v>0</v>
      </c>
      <c r="G3654" s="48">
        <v>62004</v>
      </c>
    </row>
    <row r="3655" spans="1:7" x14ac:dyDescent="0.25">
      <c r="A3655" s="48">
        <v>620049061</v>
      </c>
      <c r="B3655" s="41" t="s">
        <v>5267</v>
      </c>
      <c r="C3655" s="41">
        <v>0</v>
      </c>
      <c r="D3655" s="41">
        <v>0</v>
      </c>
      <c r="E3655" s="41">
        <v>0</v>
      </c>
      <c r="F3655" s="41">
        <v>0</v>
      </c>
      <c r="G3655" s="48">
        <v>62004</v>
      </c>
    </row>
    <row r="3656" spans="1:7" x14ac:dyDescent="0.25">
      <c r="A3656" s="48">
        <v>620049201</v>
      </c>
      <c r="B3656" s="41" t="s">
        <v>5268</v>
      </c>
      <c r="C3656" s="41">
        <v>0</v>
      </c>
      <c r="D3656" s="41">
        <v>0</v>
      </c>
      <c r="E3656" s="41">
        <v>0</v>
      </c>
      <c r="F3656" s="41">
        <v>0</v>
      </c>
      <c r="G3656" s="48">
        <v>62004</v>
      </c>
    </row>
    <row r="3657" spans="1:7" x14ac:dyDescent="0.25">
      <c r="A3657" s="48">
        <v>620049800</v>
      </c>
      <c r="B3657" s="41" t="s">
        <v>5269</v>
      </c>
      <c r="C3657" s="41">
        <v>0</v>
      </c>
      <c r="D3657" s="41">
        <v>0</v>
      </c>
      <c r="E3657" s="41">
        <v>0</v>
      </c>
      <c r="F3657" s="41">
        <v>0</v>
      </c>
      <c r="G3657" s="48">
        <v>62004</v>
      </c>
    </row>
    <row r="3658" spans="1:7" x14ac:dyDescent="0.25">
      <c r="A3658" s="48">
        <v>620052002</v>
      </c>
      <c r="B3658" s="41" t="s">
        <v>5270</v>
      </c>
      <c r="C3658" s="41">
        <v>0</v>
      </c>
      <c r="D3658" s="41">
        <v>0</v>
      </c>
      <c r="E3658" s="41">
        <v>0</v>
      </c>
      <c r="F3658" s="41">
        <v>0</v>
      </c>
      <c r="G3658" s="48">
        <v>62005</v>
      </c>
    </row>
    <row r="3659" spans="1:7" x14ac:dyDescent="0.25">
      <c r="A3659" s="48">
        <v>620052006</v>
      </c>
      <c r="B3659" s="41" t="s">
        <v>5271</v>
      </c>
      <c r="C3659" s="41">
        <v>0</v>
      </c>
      <c r="D3659" s="41">
        <v>0</v>
      </c>
      <c r="E3659" s="41">
        <v>0</v>
      </c>
      <c r="F3659" s="41">
        <v>0</v>
      </c>
      <c r="G3659" s="48">
        <v>62005</v>
      </c>
    </row>
    <row r="3660" spans="1:7" x14ac:dyDescent="0.25">
      <c r="A3660" s="48">
        <v>620052500</v>
      </c>
      <c r="B3660" s="41" t="s">
        <v>5272</v>
      </c>
      <c r="C3660" s="41">
        <v>2802.74</v>
      </c>
      <c r="D3660" s="41">
        <v>900</v>
      </c>
      <c r="E3660" s="41">
        <v>900</v>
      </c>
      <c r="F3660" s="41">
        <v>1902.74</v>
      </c>
      <c r="G3660" s="48">
        <v>62005</v>
      </c>
    </row>
    <row r="3661" spans="1:7" x14ac:dyDescent="0.25">
      <c r="A3661" s="48">
        <v>620052701</v>
      </c>
      <c r="B3661" s="41" t="s">
        <v>5273</v>
      </c>
      <c r="C3661" s="41">
        <v>0</v>
      </c>
      <c r="D3661" s="41">
        <v>800</v>
      </c>
      <c r="E3661" s="41">
        <v>800</v>
      </c>
      <c r="F3661" s="41">
        <v>-800</v>
      </c>
      <c r="G3661" s="48">
        <v>62005</v>
      </c>
    </row>
    <row r="3662" spans="1:7" x14ac:dyDescent="0.25">
      <c r="A3662" s="48">
        <v>620052702</v>
      </c>
      <c r="B3662" s="41" t="s">
        <v>5274</v>
      </c>
      <c r="C3662" s="41">
        <v>4532.97</v>
      </c>
      <c r="D3662" s="41">
        <v>17000</v>
      </c>
      <c r="E3662" s="41">
        <v>17000</v>
      </c>
      <c r="F3662" s="41">
        <v>-12467.03</v>
      </c>
      <c r="G3662" s="48">
        <v>62005</v>
      </c>
    </row>
    <row r="3663" spans="1:7" x14ac:dyDescent="0.25">
      <c r="A3663" s="48">
        <v>620053081</v>
      </c>
      <c r="B3663" s="41" t="s">
        <v>5275</v>
      </c>
      <c r="C3663" s="41">
        <v>-624.42999999999995</v>
      </c>
      <c r="D3663" s="41">
        <v>2500</v>
      </c>
      <c r="E3663" s="41">
        <v>2500</v>
      </c>
      <c r="F3663" s="41">
        <v>-3124.43</v>
      </c>
      <c r="G3663" s="48">
        <v>62005</v>
      </c>
    </row>
    <row r="3664" spans="1:7" x14ac:dyDescent="0.25">
      <c r="A3664" s="48">
        <v>620059054</v>
      </c>
      <c r="B3664" s="41" t="s">
        <v>5276</v>
      </c>
      <c r="C3664" s="41">
        <v>0</v>
      </c>
      <c r="D3664" s="41">
        <v>0</v>
      </c>
      <c r="E3664" s="41">
        <v>0</v>
      </c>
      <c r="F3664" s="41">
        <v>0</v>
      </c>
      <c r="G3664" s="48">
        <v>62005</v>
      </c>
    </row>
    <row r="3665" spans="1:7" x14ac:dyDescent="0.25">
      <c r="A3665" s="48">
        <v>620059058</v>
      </c>
      <c r="B3665" s="41" t="s">
        <v>5277</v>
      </c>
      <c r="C3665" s="41">
        <v>0</v>
      </c>
      <c r="D3665" s="41">
        <v>0</v>
      </c>
      <c r="E3665" s="41">
        <v>0</v>
      </c>
      <c r="F3665" s="41">
        <v>0</v>
      </c>
      <c r="G3665" s="48">
        <v>62005</v>
      </c>
    </row>
    <row r="3666" spans="1:7" x14ac:dyDescent="0.25">
      <c r="A3666" s="48">
        <v>620059062</v>
      </c>
      <c r="B3666" s="41" t="s">
        <v>5278</v>
      </c>
      <c r="C3666" s="41">
        <v>0</v>
      </c>
      <c r="D3666" s="41">
        <v>0</v>
      </c>
      <c r="E3666" s="41">
        <v>0</v>
      </c>
      <c r="F3666" s="41">
        <v>0</v>
      </c>
      <c r="G3666" s="48">
        <v>62005</v>
      </c>
    </row>
    <row r="3667" spans="1:7" x14ac:dyDescent="0.25">
      <c r="A3667" s="48">
        <v>620059800</v>
      </c>
      <c r="B3667" s="41" t="s">
        <v>5279</v>
      </c>
      <c r="C3667" s="41">
        <v>0</v>
      </c>
      <c r="D3667" s="41">
        <v>0</v>
      </c>
      <c r="E3667" s="41">
        <v>0</v>
      </c>
      <c r="F3667" s="41">
        <v>0</v>
      </c>
      <c r="G3667" s="48">
        <v>62005</v>
      </c>
    </row>
    <row r="3668" spans="1:7" x14ac:dyDescent="0.25">
      <c r="A3668" s="48">
        <v>620059801</v>
      </c>
      <c r="B3668" s="41" t="s">
        <v>5280</v>
      </c>
      <c r="C3668" s="41">
        <v>0</v>
      </c>
      <c r="D3668" s="41">
        <v>0</v>
      </c>
      <c r="E3668" s="41">
        <v>0</v>
      </c>
      <c r="F3668" s="41">
        <v>0</v>
      </c>
      <c r="G3668" s="48">
        <v>62005</v>
      </c>
    </row>
    <row r="3669" spans="1:7" x14ac:dyDescent="0.25">
      <c r="A3669" s="48">
        <v>620060100</v>
      </c>
      <c r="B3669" s="41" t="s">
        <v>5281</v>
      </c>
      <c r="C3669" s="41">
        <v>0</v>
      </c>
      <c r="D3669" s="41">
        <v>0</v>
      </c>
      <c r="E3669" s="41">
        <v>0</v>
      </c>
      <c r="F3669" s="41">
        <v>0</v>
      </c>
      <c r="G3669" s="48">
        <v>62006</v>
      </c>
    </row>
    <row r="3670" spans="1:7" x14ac:dyDescent="0.25">
      <c r="A3670" s="48">
        <v>620060102</v>
      </c>
      <c r="B3670" s="41" t="s">
        <v>5282</v>
      </c>
      <c r="C3670" s="41">
        <v>0</v>
      </c>
      <c r="D3670" s="41">
        <v>0</v>
      </c>
      <c r="E3670" s="41">
        <v>0</v>
      </c>
      <c r="F3670" s="41">
        <v>0</v>
      </c>
      <c r="G3670" s="48">
        <v>62006</v>
      </c>
    </row>
    <row r="3671" spans="1:7" x14ac:dyDescent="0.25">
      <c r="A3671" s="48">
        <v>620060120</v>
      </c>
      <c r="B3671" s="41" t="s">
        <v>5283</v>
      </c>
      <c r="C3671" s="41">
        <v>0</v>
      </c>
      <c r="D3671" s="41">
        <v>0</v>
      </c>
      <c r="E3671" s="41">
        <v>0</v>
      </c>
      <c r="F3671" s="41">
        <v>0</v>
      </c>
      <c r="G3671" s="48">
        <v>62006</v>
      </c>
    </row>
    <row r="3672" spans="1:7" x14ac:dyDescent="0.25">
      <c r="A3672" s="48">
        <v>620060123</v>
      </c>
      <c r="B3672" s="41" t="s">
        <v>5284</v>
      </c>
      <c r="C3672" s="41">
        <v>4057.08</v>
      </c>
      <c r="D3672" s="41">
        <v>10800</v>
      </c>
      <c r="E3672" s="41">
        <v>10800</v>
      </c>
      <c r="F3672" s="41">
        <v>-6742.92</v>
      </c>
      <c r="G3672" s="48">
        <v>62006</v>
      </c>
    </row>
    <row r="3673" spans="1:7" x14ac:dyDescent="0.25">
      <c r="A3673" s="48">
        <v>620060930</v>
      </c>
      <c r="B3673" s="41" t="s">
        <v>5285</v>
      </c>
      <c r="C3673" s="41">
        <v>0</v>
      </c>
      <c r="D3673" s="41">
        <v>0</v>
      </c>
      <c r="E3673" s="41">
        <v>0</v>
      </c>
      <c r="F3673" s="41">
        <v>0</v>
      </c>
      <c r="G3673" s="48">
        <v>62006</v>
      </c>
    </row>
    <row r="3674" spans="1:7" x14ac:dyDescent="0.25">
      <c r="A3674" s="48">
        <v>620062000</v>
      </c>
      <c r="B3674" s="41" t="s">
        <v>5286</v>
      </c>
      <c r="C3674" s="41">
        <v>0</v>
      </c>
      <c r="D3674" s="41">
        <v>0</v>
      </c>
      <c r="E3674" s="41">
        <v>0</v>
      </c>
      <c r="F3674" s="41">
        <v>0</v>
      </c>
      <c r="G3674" s="48">
        <v>62006</v>
      </c>
    </row>
    <row r="3675" spans="1:7" x14ac:dyDescent="0.25">
      <c r="A3675" s="48">
        <v>620062300</v>
      </c>
      <c r="B3675" s="41" t="s">
        <v>5287</v>
      </c>
      <c r="C3675" s="41">
        <v>0</v>
      </c>
      <c r="D3675" s="41">
        <v>0</v>
      </c>
      <c r="E3675" s="41">
        <v>0</v>
      </c>
      <c r="F3675" s="41">
        <v>0</v>
      </c>
      <c r="G3675" s="48">
        <v>62006</v>
      </c>
    </row>
    <row r="3676" spans="1:7" x14ac:dyDescent="0.25">
      <c r="A3676" s="48">
        <v>620062401</v>
      </c>
      <c r="B3676" s="41" t="s">
        <v>5288</v>
      </c>
      <c r="C3676" s="41">
        <v>5392.49</v>
      </c>
      <c r="D3676" s="41">
        <v>10500</v>
      </c>
      <c r="E3676" s="41">
        <v>10500</v>
      </c>
      <c r="F3676" s="41">
        <v>-5107.51</v>
      </c>
      <c r="G3676" s="48">
        <v>62006</v>
      </c>
    </row>
    <row r="3677" spans="1:7" x14ac:dyDescent="0.25">
      <c r="A3677" s="48">
        <v>620062416</v>
      </c>
      <c r="B3677" s="41" t="s">
        <v>5289</v>
      </c>
      <c r="C3677" s="41">
        <v>0</v>
      </c>
      <c r="D3677" s="41">
        <v>0</v>
      </c>
      <c r="E3677" s="41">
        <v>0</v>
      </c>
      <c r="F3677" s="41">
        <v>0</v>
      </c>
      <c r="G3677" s="48">
        <v>62006</v>
      </c>
    </row>
    <row r="3678" spans="1:7" x14ac:dyDescent="0.25">
      <c r="A3678" s="48">
        <v>620062500</v>
      </c>
      <c r="B3678" s="41" t="s">
        <v>5290</v>
      </c>
      <c r="C3678" s="41">
        <v>0</v>
      </c>
      <c r="D3678" s="41">
        <v>0</v>
      </c>
      <c r="E3678" s="41">
        <v>0</v>
      </c>
      <c r="F3678" s="41">
        <v>0</v>
      </c>
      <c r="G3678" s="48">
        <v>62006</v>
      </c>
    </row>
    <row r="3679" spans="1:7" x14ac:dyDescent="0.25">
      <c r="A3679" s="48">
        <v>620062510</v>
      </c>
      <c r="B3679" s="41" t="s">
        <v>5291</v>
      </c>
      <c r="C3679" s="41">
        <v>0</v>
      </c>
      <c r="D3679" s="41">
        <v>0</v>
      </c>
      <c r="E3679" s="41">
        <v>0</v>
      </c>
      <c r="F3679" s="41">
        <v>0</v>
      </c>
      <c r="G3679" s="48">
        <v>62006</v>
      </c>
    </row>
    <row r="3680" spans="1:7" x14ac:dyDescent="0.25">
      <c r="A3680" s="48">
        <v>620062706</v>
      </c>
      <c r="B3680" s="41" t="s">
        <v>5292</v>
      </c>
      <c r="C3680" s="41">
        <v>0</v>
      </c>
      <c r="D3680" s="41">
        <v>400</v>
      </c>
      <c r="E3680" s="41">
        <v>400</v>
      </c>
      <c r="F3680" s="41">
        <v>-400</v>
      </c>
      <c r="G3680" s="48">
        <v>62006</v>
      </c>
    </row>
    <row r="3681" spans="1:7" x14ac:dyDescent="0.25">
      <c r="A3681" s="48">
        <v>620069800</v>
      </c>
      <c r="B3681" s="41" t="s">
        <v>5293</v>
      </c>
      <c r="C3681" s="41">
        <v>0</v>
      </c>
      <c r="D3681" s="41">
        <v>0</v>
      </c>
      <c r="E3681" s="41">
        <v>0</v>
      </c>
      <c r="F3681" s="41">
        <v>0</v>
      </c>
      <c r="G3681" s="48">
        <v>62006</v>
      </c>
    </row>
    <row r="3682" spans="1:7" x14ac:dyDescent="0.25">
      <c r="A3682" s="48">
        <v>620069802</v>
      </c>
      <c r="B3682" s="41" t="s">
        <v>5294</v>
      </c>
      <c r="C3682" s="41">
        <v>0</v>
      </c>
      <c r="D3682" s="41">
        <v>0</v>
      </c>
      <c r="E3682" s="41">
        <v>0</v>
      </c>
      <c r="F3682" s="41">
        <v>0</v>
      </c>
      <c r="G3682" s="48">
        <v>62006</v>
      </c>
    </row>
    <row r="3683" spans="1:7" x14ac:dyDescent="0.25">
      <c r="A3683" s="48">
        <v>620084610</v>
      </c>
      <c r="B3683" s="41" t="s">
        <v>5295</v>
      </c>
      <c r="C3683" s="41">
        <v>0</v>
      </c>
      <c r="D3683" s="41">
        <v>0</v>
      </c>
      <c r="E3683" s="41">
        <v>0</v>
      </c>
      <c r="F3683" s="41">
        <v>0</v>
      </c>
      <c r="G3683" s="48">
        <v>62008</v>
      </c>
    </row>
    <row r="3684" spans="1:7" x14ac:dyDescent="0.25">
      <c r="A3684" s="48">
        <v>620085007</v>
      </c>
      <c r="B3684" s="41" t="s">
        <v>5296</v>
      </c>
      <c r="C3684" s="41">
        <v>0</v>
      </c>
      <c r="D3684" s="41">
        <v>0</v>
      </c>
      <c r="E3684" s="41">
        <v>0</v>
      </c>
      <c r="F3684" s="41">
        <v>0</v>
      </c>
      <c r="G3684" s="48">
        <v>62008</v>
      </c>
    </row>
    <row r="3685" spans="1:7" x14ac:dyDescent="0.25">
      <c r="A3685" s="48">
        <v>620085114</v>
      </c>
      <c r="B3685" s="41" t="s">
        <v>5297</v>
      </c>
      <c r="C3685" s="41">
        <v>5484.93</v>
      </c>
      <c r="D3685" s="41">
        <v>0</v>
      </c>
      <c r="E3685" s="41">
        <v>0</v>
      </c>
      <c r="F3685" s="41">
        <v>5484.93</v>
      </c>
      <c r="G3685" s="48">
        <v>62008</v>
      </c>
    </row>
    <row r="3686" spans="1:7" x14ac:dyDescent="0.25">
      <c r="A3686" s="48">
        <v>620089801</v>
      </c>
      <c r="B3686" s="41" t="s">
        <v>5298</v>
      </c>
      <c r="C3686" s="41">
        <v>0</v>
      </c>
      <c r="D3686" s="41">
        <v>0</v>
      </c>
      <c r="E3686" s="41">
        <v>0</v>
      </c>
      <c r="F3686" s="41">
        <v>0</v>
      </c>
      <c r="G3686" s="48">
        <v>62008</v>
      </c>
    </row>
    <row r="3687" spans="1:7" x14ac:dyDescent="0.25">
      <c r="A3687" s="48">
        <v>620091600</v>
      </c>
      <c r="B3687" s="41" t="s">
        <v>5299</v>
      </c>
      <c r="C3687" s="41">
        <v>0</v>
      </c>
      <c r="D3687" s="41">
        <v>0</v>
      </c>
      <c r="E3687" s="41">
        <v>0</v>
      </c>
      <c r="F3687" s="41">
        <v>0</v>
      </c>
      <c r="G3687" s="48">
        <v>62009</v>
      </c>
    </row>
    <row r="3688" spans="1:7" x14ac:dyDescent="0.25">
      <c r="A3688" s="48">
        <v>620092500</v>
      </c>
      <c r="B3688" s="41" t="s">
        <v>5300</v>
      </c>
      <c r="C3688" s="41">
        <v>0</v>
      </c>
      <c r="D3688" s="41">
        <v>0</v>
      </c>
      <c r="E3688" s="41">
        <v>0</v>
      </c>
      <c r="F3688" s="41">
        <v>0</v>
      </c>
      <c r="G3688" s="48">
        <v>62009</v>
      </c>
    </row>
    <row r="3689" spans="1:7" x14ac:dyDescent="0.25">
      <c r="A3689" s="48">
        <v>620092520</v>
      </c>
      <c r="B3689" s="41" t="s">
        <v>5301</v>
      </c>
      <c r="C3689" s="41">
        <v>0</v>
      </c>
      <c r="D3689" s="41">
        <v>0</v>
      </c>
      <c r="E3689" s="41">
        <v>0</v>
      </c>
      <c r="F3689" s="41">
        <v>0</v>
      </c>
      <c r="G3689" s="48">
        <v>62009</v>
      </c>
    </row>
    <row r="3690" spans="1:7" x14ac:dyDescent="0.25">
      <c r="A3690" s="48">
        <v>620092701</v>
      </c>
      <c r="B3690" s="41" t="s">
        <v>5302</v>
      </c>
      <c r="C3690" s="41">
        <v>0</v>
      </c>
      <c r="D3690" s="41">
        <v>0</v>
      </c>
      <c r="E3690" s="41">
        <v>0</v>
      </c>
      <c r="F3690" s="41">
        <v>0</v>
      </c>
      <c r="G3690" s="48">
        <v>62009</v>
      </c>
    </row>
    <row r="3691" spans="1:7" x14ac:dyDescent="0.25">
      <c r="A3691" s="48">
        <v>620093300</v>
      </c>
      <c r="B3691" s="41" t="s">
        <v>5303</v>
      </c>
      <c r="C3691" s="41">
        <v>0</v>
      </c>
      <c r="D3691" s="41">
        <v>0</v>
      </c>
      <c r="E3691" s="41">
        <v>0</v>
      </c>
      <c r="F3691" s="41">
        <v>0</v>
      </c>
      <c r="G3691" s="48">
        <v>62009</v>
      </c>
    </row>
    <row r="3692" spans="1:7" x14ac:dyDescent="0.25">
      <c r="A3692" s="48">
        <v>620101040</v>
      </c>
      <c r="B3692" s="41" t="s">
        <v>5304</v>
      </c>
      <c r="C3692" s="41">
        <v>0</v>
      </c>
      <c r="D3692" s="41">
        <v>0</v>
      </c>
      <c r="E3692" s="41">
        <v>0</v>
      </c>
      <c r="F3692" s="41">
        <v>0</v>
      </c>
      <c r="G3692" s="48">
        <v>62010</v>
      </c>
    </row>
    <row r="3693" spans="1:7" x14ac:dyDescent="0.25">
      <c r="A3693" s="48">
        <v>620101600</v>
      </c>
      <c r="B3693" s="41" t="s">
        <v>5305</v>
      </c>
      <c r="C3693" s="41">
        <v>0</v>
      </c>
      <c r="D3693" s="41">
        <v>0</v>
      </c>
      <c r="E3693" s="41">
        <v>0</v>
      </c>
      <c r="F3693" s="41">
        <v>0</v>
      </c>
      <c r="G3693" s="48">
        <v>62010</v>
      </c>
    </row>
    <row r="3694" spans="1:7" x14ac:dyDescent="0.25">
      <c r="A3694" s="48">
        <v>620102000</v>
      </c>
      <c r="B3694" s="41" t="s">
        <v>5306</v>
      </c>
      <c r="C3694" s="41">
        <v>0</v>
      </c>
      <c r="D3694" s="41">
        <v>0</v>
      </c>
      <c r="E3694" s="41">
        <v>0</v>
      </c>
      <c r="F3694" s="41">
        <v>0</v>
      </c>
      <c r="G3694" s="48">
        <v>62010</v>
      </c>
    </row>
    <row r="3695" spans="1:7" x14ac:dyDescent="0.25">
      <c r="A3695" s="48">
        <v>620102022</v>
      </c>
      <c r="B3695" s="41" t="s">
        <v>5307</v>
      </c>
      <c r="C3695" s="41">
        <v>0</v>
      </c>
      <c r="D3695" s="41">
        <v>0</v>
      </c>
      <c r="E3695" s="41">
        <v>0</v>
      </c>
      <c r="F3695" s="41">
        <v>0</v>
      </c>
      <c r="G3695" s="48">
        <v>62010</v>
      </c>
    </row>
    <row r="3696" spans="1:7" x14ac:dyDescent="0.25">
      <c r="A3696" s="48">
        <v>620102500</v>
      </c>
      <c r="B3696" s="41" t="s">
        <v>5308</v>
      </c>
      <c r="C3696" s="41">
        <v>0</v>
      </c>
      <c r="D3696" s="41">
        <v>0</v>
      </c>
      <c r="E3696" s="41">
        <v>0</v>
      </c>
      <c r="F3696" s="41">
        <v>0</v>
      </c>
      <c r="G3696" s="48">
        <v>62010</v>
      </c>
    </row>
    <row r="3697" spans="1:7" x14ac:dyDescent="0.25">
      <c r="A3697" s="48">
        <v>620102520</v>
      </c>
      <c r="B3697" s="41" t="s">
        <v>5309</v>
      </c>
      <c r="C3697" s="41">
        <v>0</v>
      </c>
      <c r="D3697" s="41">
        <v>0</v>
      </c>
      <c r="E3697" s="41">
        <v>0</v>
      </c>
      <c r="F3697" s="41">
        <v>0</v>
      </c>
      <c r="G3697" s="48">
        <v>62010</v>
      </c>
    </row>
    <row r="3698" spans="1:7" x14ac:dyDescent="0.25">
      <c r="A3698" s="48">
        <v>620102701</v>
      </c>
      <c r="B3698" s="41" t="s">
        <v>5310</v>
      </c>
      <c r="C3698" s="41">
        <v>0</v>
      </c>
      <c r="D3698" s="41">
        <v>0</v>
      </c>
      <c r="E3698" s="41">
        <v>0</v>
      </c>
      <c r="F3698" s="41">
        <v>0</v>
      </c>
      <c r="G3698" s="48">
        <v>62010</v>
      </c>
    </row>
    <row r="3699" spans="1:7" x14ac:dyDescent="0.25">
      <c r="A3699" s="48">
        <v>620103300</v>
      </c>
      <c r="B3699" s="41" t="s">
        <v>5311</v>
      </c>
      <c r="C3699" s="41">
        <v>0</v>
      </c>
      <c r="D3699" s="41">
        <v>0</v>
      </c>
      <c r="E3699" s="41">
        <v>0</v>
      </c>
      <c r="F3699" s="41">
        <v>0</v>
      </c>
      <c r="G3699" s="48">
        <v>62010</v>
      </c>
    </row>
    <row r="3700" spans="1:7" x14ac:dyDescent="0.25">
      <c r="A3700" s="48">
        <v>620104610</v>
      </c>
      <c r="B3700" s="41" t="s">
        <v>5312</v>
      </c>
      <c r="C3700" s="41">
        <v>0</v>
      </c>
      <c r="D3700" s="41">
        <v>0</v>
      </c>
      <c r="E3700" s="41">
        <v>0</v>
      </c>
      <c r="F3700" s="41">
        <v>0</v>
      </c>
      <c r="G3700" s="48">
        <v>62010</v>
      </c>
    </row>
    <row r="3701" spans="1:7" x14ac:dyDescent="0.25">
      <c r="A3701" s="48">
        <v>620104611</v>
      </c>
      <c r="B3701" s="41" t="s">
        <v>5313</v>
      </c>
      <c r="C3701" s="41">
        <v>0</v>
      </c>
      <c r="D3701" s="41">
        <v>0</v>
      </c>
      <c r="E3701" s="41">
        <v>0</v>
      </c>
      <c r="F3701" s="41">
        <v>0</v>
      </c>
      <c r="G3701" s="48">
        <v>62010</v>
      </c>
    </row>
    <row r="3702" spans="1:7" x14ac:dyDescent="0.25">
      <c r="A3702" s="48">
        <v>620105248</v>
      </c>
      <c r="B3702" s="41" t="s">
        <v>5314</v>
      </c>
      <c r="C3702" s="41">
        <v>0</v>
      </c>
      <c r="D3702" s="41">
        <v>0</v>
      </c>
      <c r="E3702" s="41">
        <v>0</v>
      </c>
      <c r="F3702" s="41">
        <v>0</v>
      </c>
      <c r="G3702" s="48">
        <v>62010</v>
      </c>
    </row>
    <row r="3703" spans="1:7" x14ac:dyDescent="0.25">
      <c r="A3703" s="48">
        <v>620109801</v>
      </c>
      <c r="B3703" s="41" t="s">
        <v>5315</v>
      </c>
      <c r="C3703" s="41">
        <v>0</v>
      </c>
      <c r="D3703" s="41">
        <v>0</v>
      </c>
      <c r="E3703" s="41">
        <v>0</v>
      </c>
      <c r="F3703" s="41">
        <v>0</v>
      </c>
      <c r="G3703" s="48">
        <v>62010</v>
      </c>
    </row>
    <row r="3704" spans="1:7" x14ac:dyDescent="0.25">
      <c r="A3704" s="48">
        <v>620112429</v>
      </c>
      <c r="B3704" s="41" t="s">
        <v>5316</v>
      </c>
      <c r="C3704" s="41">
        <v>0</v>
      </c>
      <c r="D3704" s="41">
        <v>0</v>
      </c>
      <c r="E3704" s="41">
        <v>0</v>
      </c>
      <c r="F3704" s="41">
        <v>0</v>
      </c>
      <c r="G3704" s="48">
        <v>62011</v>
      </c>
    </row>
    <row r="3705" spans="1:7" x14ac:dyDescent="0.25">
      <c r="A3705" s="48">
        <v>620113035</v>
      </c>
      <c r="B3705" s="41" t="s">
        <v>5317</v>
      </c>
      <c r="C3705" s="41">
        <v>0</v>
      </c>
      <c r="D3705" s="41">
        <v>0</v>
      </c>
      <c r="E3705" s="41">
        <v>0</v>
      </c>
      <c r="F3705" s="41">
        <v>0</v>
      </c>
      <c r="G3705" s="48">
        <v>62011</v>
      </c>
    </row>
    <row r="3706" spans="1:7" x14ac:dyDescent="0.25">
      <c r="A3706" s="48">
        <v>620113070</v>
      </c>
      <c r="B3706" s="41" t="s">
        <v>5318</v>
      </c>
      <c r="C3706" s="41">
        <v>0</v>
      </c>
      <c r="D3706" s="41">
        <v>0</v>
      </c>
      <c r="E3706" s="41">
        <v>0</v>
      </c>
      <c r="F3706" s="41">
        <v>0</v>
      </c>
      <c r="G3706" s="48">
        <v>62011</v>
      </c>
    </row>
    <row r="3707" spans="1:7" x14ac:dyDescent="0.25">
      <c r="A3707" s="48">
        <v>620113081</v>
      </c>
      <c r="B3707" s="41" t="s">
        <v>5319</v>
      </c>
      <c r="C3707" s="41">
        <v>0</v>
      </c>
      <c r="D3707" s="41">
        <v>0</v>
      </c>
      <c r="E3707" s="41">
        <v>0</v>
      </c>
      <c r="F3707" s="41">
        <v>0</v>
      </c>
      <c r="G3707" s="48">
        <v>62011</v>
      </c>
    </row>
    <row r="3708" spans="1:7" x14ac:dyDescent="0.25">
      <c r="A3708" s="48">
        <v>620113082</v>
      </c>
      <c r="B3708" s="41" t="s">
        <v>5320</v>
      </c>
      <c r="C3708" s="41">
        <v>0</v>
      </c>
      <c r="D3708" s="41">
        <v>0</v>
      </c>
      <c r="E3708" s="41">
        <v>0</v>
      </c>
      <c r="F3708" s="41">
        <v>0</v>
      </c>
      <c r="G3708" s="48">
        <v>62011</v>
      </c>
    </row>
    <row r="3709" spans="1:7" x14ac:dyDescent="0.25">
      <c r="A3709" s="48">
        <v>620114610</v>
      </c>
      <c r="B3709" s="41" t="s">
        <v>5321</v>
      </c>
      <c r="C3709" s="41">
        <v>0</v>
      </c>
      <c r="D3709" s="41">
        <v>0</v>
      </c>
      <c r="E3709" s="41">
        <v>0</v>
      </c>
      <c r="F3709" s="41">
        <v>0</v>
      </c>
      <c r="G3709" s="48">
        <v>62011</v>
      </c>
    </row>
    <row r="3710" spans="1:7" x14ac:dyDescent="0.25">
      <c r="A3710" s="48">
        <v>620119054</v>
      </c>
      <c r="B3710" s="41" t="s">
        <v>5322</v>
      </c>
      <c r="C3710" s="41">
        <v>0</v>
      </c>
      <c r="D3710" s="41">
        <v>0</v>
      </c>
      <c r="E3710" s="41">
        <v>0</v>
      </c>
      <c r="F3710" s="41">
        <v>0</v>
      </c>
      <c r="G3710" s="48">
        <v>62011</v>
      </c>
    </row>
    <row r="3711" spans="1:7" x14ac:dyDescent="0.25">
      <c r="A3711" s="48">
        <v>620119208</v>
      </c>
      <c r="B3711" s="41" t="s">
        <v>5323</v>
      </c>
      <c r="C3711" s="41">
        <v>0</v>
      </c>
      <c r="D3711" s="41">
        <v>0</v>
      </c>
      <c r="E3711" s="41">
        <v>0</v>
      </c>
      <c r="F3711" s="41">
        <v>0</v>
      </c>
      <c r="G3711" s="48">
        <v>62011</v>
      </c>
    </row>
    <row r="3712" spans="1:7" x14ac:dyDescent="0.25">
      <c r="A3712" s="48">
        <v>620119800</v>
      </c>
      <c r="B3712" s="41" t="s">
        <v>5324</v>
      </c>
      <c r="C3712" s="41">
        <v>0</v>
      </c>
      <c r="D3712" s="41">
        <v>0</v>
      </c>
      <c r="E3712" s="41">
        <v>0</v>
      </c>
      <c r="F3712" s="41">
        <v>0</v>
      </c>
      <c r="G3712" s="48">
        <v>62011</v>
      </c>
    </row>
    <row r="3713" spans="1:7" x14ac:dyDescent="0.25">
      <c r="A3713" s="48">
        <v>620119801</v>
      </c>
      <c r="B3713" s="41" t="s">
        <v>5325</v>
      </c>
      <c r="C3713" s="41">
        <v>0</v>
      </c>
      <c r="D3713" s="41">
        <v>0</v>
      </c>
      <c r="E3713" s="41">
        <v>0</v>
      </c>
      <c r="F3713" s="41">
        <v>0</v>
      </c>
      <c r="G3713" s="48">
        <v>62011</v>
      </c>
    </row>
    <row r="3714" spans="1:7" x14ac:dyDescent="0.25">
      <c r="A3714" s="48">
        <v>620125070</v>
      </c>
      <c r="B3714" s="41" t="s">
        <v>5326</v>
      </c>
      <c r="C3714" s="41">
        <v>0</v>
      </c>
      <c r="D3714" s="41">
        <v>0</v>
      </c>
      <c r="E3714" s="41">
        <v>0</v>
      </c>
      <c r="F3714" s="41">
        <v>0</v>
      </c>
      <c r="G3714" s="48">
        <v>62012</v>
      </c>
    </row>
    <row r="3715" spans="1:7" x14ac:dyDescent="0.25">
      <c r="A3715" s="48">
        <v>620125072</v>
      </c>
      <c r="B3715" s="41" t="s">
        <v>5327</v>
      </c>
      <c r="C3715" s="41">
        <v>0</v>
      </c>
      <c r="D3715" s="41">
        <v>0</v>
      </c>
      <c r="E3715" s="41">
        <v>0</v>
      </c>
      <c r="F3715" s="41">
        <v>0</v>
      </c>
      <c r="G3715" s="48">
        <v>62012</v>
      </c>
    </row>
    <row r="3716" spans="1:7" x14ac:dyDescent="0.25">
      <c r="A3716" s="48">
        <v>620125074</v>
      </c>
      <c r="B3716" s="41" t="s">
        <v>5328</v>
      </c>
      <c r="C3716" s="41">
        <v>0</v>
      </c>
      <c r="D3716" s="41">
        <v>0</v>
      </c>
      <c r="E3716" s="41">
        <v>0</v>
      </c>
      <c r="F3716" s="41">
        <v>0</v>
      </c>
      <c r="G3716" s="48">
        <v>62012</v>
      </c>
    </row>
    <row r="3717" spans="1:7" x14ac:dyDescent="0.25">
      <c r="A3717" s="48">
        <v>620130915</v>
      </c>
      <c r="B3717" s="41" t="s">
        <v>5329</v>
      </c>
      <c r="C3717" s="41">
        <v>0</v>
      </c>
      <c r="D3717" s="41">
        <v>0</v>
      </c>
      <c r="E3717" s="41">
        <v>0</v>
      </c>
      <c r="F3717" s="41">
        <v>0</v>
      </c>
      <c r="G3717" s="48">
        <v>62013</v>
      </c>
    </row>
    <row r="3718" spans="1:7" x14ac:dyDescent="0.25">
      <c r="A3718" s="48">
        <v>620132500</v>
      </c>
      <c r="B3718" s="41" t="s">
        <v>5330</v>
      </c>
      <c r="C3718" s="41">
        <v>2131.7399999999998</v>
      </c>
      <c r="D3718" s="41">
        <v>0</v>
      </c>
      <c r="E3718" s="41">
        <v>0</v>
      </c>
      <c r="F3718" s="41">
        <v>2131.7399999999998</v>
      </c>
      <c r="G3718" s="48">
        <v>62013</v>
      </c>
    </row>
    <row r="3719" spans="1:7" x14ac:dyDescent="0.25">
      <c r="A3719" s="48">
        <v>620139054</v>
      </c>
      <c r="B3719" s="41" t="s">
        <v>5331</v>
      </c>
      <c r="C3719" s="41">
        <v>0</v>
      </c>
      <c r="D3719" s="41">
        <v>0</v>
      </c>
      <c r="E3719" s="41">
        <v>0</v>
      </c>
      <c r="F3719" s="41">
        <v>0</v>
      </c>
      <c r="G3719" s="48">
        <v>62013</v>
      </c>
    </row>
    <row r="3720" spans="1:7" x14ac:dyDescent="0.25">
      <c r="A3720" s="48">
        <v>620139800</v>
      </c>
      <c r="B3720" s="41" t="s">
        <v>5332</v>
      </c>
      <c r="C3720" s="41">
        <v>0</v>
      </c>
      <c r="D3720" s="41">
        <v>0</v>
      </c>
      <c r="E3720" s="41">
        <v>0</v>
      </c>
      <c r="F3720" s="41">
        <v>0</v>
      </c>
      <c r="G3720" s="48">
        <v>62013</v>
      </c>
    </row>
    <row r="3721" spans="1:7" x14ac:dyDescent="0.25">
      <c r="A3721" s="48">
        <v>620139801</v>
      </c>
      <c r="B3721" s="41" t="s">
        <v>5333</v>
      </c>
      <c r="C3721" s="41">
        <v>0</v>
      </c>
      <c r="D3721" s="41">
        <v>0</v>
      </c>
      <c r="E3721" s="41">
        <v>0</v>
      </c>
      <c r="F3721" s="41">
        <v>0</v>
      </c>
      <c r="G3721" s="48">
        <v>62013</v>
      </c>
    </row>
    <row r="3722" spans="1:7" x14ac:dyDescent="0.25">
      <c r="A3722" s="48">
        <v>620140990</v>
      </c>
      <c r="B3722" s="41" t="s">
        <v>5334</v>
      </c>
      <c r="C3722" s="41">
        <v>0</v>
      </c>
      <c r="D3722" s="41">
        <v>0</v>
      </c>
      <c r="E3722" s="41">
        <v>0</v>
      </c>
      <c r="F3722" s="41">
        <v>0</v>
      </c>
      <c r="G3722" s="48">
        <v>62014</v>
      </c>
    </row>
    <row r="3723" spans="1:7" x14ac:dyDescent="0.25">
      <c r="A3723" s="48">
        <v>620140991</v>
      </c>
      <c r="B3723" s="41" t="s">
        <v>5335</v>
      </c>
      <c r="C3723" s="41">
        <v>0</v>
      </c>
      <c r="D3723" s="41">
        <v>0</v>
      </c>
      <c r="E3723" s="41">
        <v>0</v>
      </c>
      <c r="F3723" s="41">
        <v>0</v>
      </c>
      <c r="G3723" s="48">
        <v>62014</v>
      </c>
    </row>
    <row r="3724" spans="1:7" x14ac:dyDescent="0.25">
      <c r="A3724" s="48">
        <v>620140992</v>
      </c>
      <c r="B3724" s="41" t="s">
        <v>5336</v>
      </c>
      <c r="C3724" s="41">
        <v>0</v>
      </c>
      <c r="D3724" s="41">
        <v>0</v>
      </c>
      <c r="E3724" s="41">
        <v>0</v>
      </c>
      <c r="F3724" s="41">
        <v>0</v>
      </c>
      <c r="G3724" s="48">
        <v>62014</v>
      </c>
    </row>
    <row r="3725" spans="1:7" x14ac:dyDescent="0.25">
      <c r="A3725" s="48">
        <v>620140993</v>
      </c>
      <c r="B3725" s="41" t="s">
        <v>5337</v>
      </c>
      <c r="C3725" s="41">
        <v>0</v>
      </c>
      <c r="D3725" s="41">
        <v>0</v>
      </c>
      <c r="E3725" s="41">
        <v>0</v>
      </c>
      <c r="F3725" s="41">
        <v>0</v>
      </c>
      <c r="G3725" s="48">
        <v>62014</v>
      </c>
    </row>
    <row r="3726" spans="1:7" x14ac:dyDescent="0.25">
      <c r="A3726" s="48">
        <v>620140994</v>
      </c>
      <c r="B3726" s="41" t="s">
        <v>5338</v>
      </c>
      <c r="C3726" s="41">
        <v>0</v>
      </c>
      <c r="D3726" s="41">
        <v>0</v>
      </c>
      <c r="E3726" s="41">
        <v>0</v>
      </c>
      <c r="F3726" s="41">
        <v>0</v>
      </c>
      <c r="G3726" s="48">
        <v>62014</v>
      </c>
    </row>
    <row r="3727" spans="1:7" x14ac:dyDescent="0.25">
      <c r="A3727" s="48">
        <v>620141801</v>
      </c>
      <c r="B3727" s="41" t="s">
        <v>5339</v>
      </c>
      <c r="C3727" s="41">
        <v>0</v>
      </c>
      <c r="D3727" s="41">
        <v>0</v>
      </c>
      <c r="E3727" s="41">
        <v>0</v>
      </c>
      <c r="F3727" s="41">
        <v>0</v>
      </c>
      <c r="G3727" s="48">
        <v>62014</v>
      </c>
    </row>
    <row r="3728" spans="1:7" x14ac:dyDescent="0.25">
      <c r="A3728" s="48">
        <v>620141802</v>
      </c>
      <c r="B3728" s="41" t="s">
        <v>5340</v>
      </c>
      <c r="C3728" s="41">
        <v>0</v>
      </c>
      <c r="D3728" s="41">
        <v>0</v>
      </c>
      <c r="E3728" s="41">
        <v>0</v>
      </c>
      <c r="F3728" s="41">
        <v>0</v>
      </c>
      <c r="G3728" s="48">
        <v>62014</v>
      </c>
    </row>
    <row r="3729" spans="1:7" x14ac:dyDescent="0.25">
      <c r="A3729" s="48">
        <v>620141805</v>
      </c>
      <c r="B3729" s="41" t="s">
        <v>5341</v>
      </c>
      <c r="C3729" s="41">
        <v>0</v>
      </c>
      <c r="D3729" s="41">
        <v>0</v>
      </c>
      <c r="E3729" s="41">
        <v>0</v>
      </c>
      <c r="F3729" s="41">
        <v>0</v>
      </c>
      <c r="G3729" s="48">
        <v>62014</v>
      </c>
    </row>
    <row r="3730" spans="1:7" x14ac:dyDescent="0.25">
      <c r="A3730" s="48">
        <v>620142429</v>
      </c>
      <c r="B3730" s="41" t="s">
        <v>5342</v>
      </c>
      <c r="C3730" s="41">
        <v>0</v>
      </c>
      <c r="D3730" s="41">
        <v>5200</v>
      </c>
      <c r="E3730" s="41">
        <v>5200</v>
      </c>
      <c r="F3730" s="41">
        <v>-5200</v>
      </c>
      <c r="G3730" s="48">
        <v>62014</v>
      </c>
    </row>
    <row r="3731" spans="1:7" x14ac:dyDescent="0.25">
      <c r="A3731" s="48">
        <v>620142510</v>
      </c>
      <c r="B3731" s="41" t="s">
        <v>5343</v>
      </c>
      <c r="C3731" s="41">
        <v>0</v>
      </c>
      <c r="D3731" s="41">
        <v>182900</v>
      </c>
      <c r="E3731" s="41">
        <v>182900</v>
      </c>
      <c r="F3731" s="41">
        <v>-182900</v>
      </c>
      <c r="G3731" s="48">
        <v>62014</v>
      </c>
    </row>
    <row r="3732" spans="1:7" x14ac:dyDescent="0.25">
      <c r="A3732" s="48">
        <v>620142511</v>
      </c>
      <c r="B3732" s="41" t="s">
        <v>5344</v>
      </c>
      <c r="C3732" s="41">
        <v>0</v>
      </c>
      <c r="D3732" s="41">
        <v>0</v>
      </c>
      <c r="E3732" s="41">
        <v>0</v>
      </c>
      <c r="F3732" s="41">
        <v>0</v>
      </c>
      <c r="G3732" s="48">
        <v>62014</v>
      </c>
    </row>
    <row r="3733" spans="1:7" x14ac:dyDescent="0.25">
      <c r="A3733" s="48">
        <v>620142512</v>
      </c>
      <c r="B3733" s="41" t="s">
        <v>5345</v>
      </c>
      <c r="C3733" s="41">
        <v>0</v>
      </c>
      <c r="D3733" s="41">
        <v>0</v>
      </c>
      <c r="E3733" s="41">
        <v>0</v>
      </c>
      <c r="F3733" s="41">
        <v>0</v>
      </c>
      <c r="G3733" s="48">
        <v>62014</v>
      </c>
    </row>
    <row r="3734" spans="1:7" x14ac:dyDescent="0.25">
      <c r="A3734" s="48">
        <v>620142513</v>
      </c>
      <c r="B3734" s="41" t="s">
        <v>5346</v>
      </c>
      <c r="C3734" s="41">
        <v>0</v>
      </c>
      <c r="D3734" s="41">
        <v>0</v>
      </c>
      <c r="E3734" s="41">
        <v>0</v>
      </c>
      <c r="F3734" s="41">
        <v>0</v>
      </c>
      <c r="G3734" s="48">
        <v>62014</v>
      </c>
    </row>
    <row r="3735" spans="1:7" x14ac:dyDescent="0.25">
      <c r="A3735" s="48">
        <v>620142514</v>
      </c>
      <c r="B3735" s="41" t="s">
        <v>5347</v>
      </c>
      <c r="C3735" s="41">
        <v>0</v>
      </c>
      <c r="D3735" s="41">
        <v>0</v>
      </c>
      <c r="E3735" s="41">
        <v>0</v>
      </c>
      <c r="F3735" s="41">
        <v>0</v>
      </c>
      <c r="G3735" s="48">
        <v>62014</v>
      </c>
    </row>
    <row r="3736" spans="1:7" x14ac:dyDescent="0.25">
      <c r="A3736" s="48">
        <v>620142515</v>
      </c>
      <c r="B3736" s="41" t="s">
        <v>5348</v>
      </c>
      <c r="C3736" s="41">
        <v>0</v>
      </c>
      <c r="D3736" s="41">
        <v>0</v>
      </c>
      <c r="E3736" s="41">
        <v>0</v>
      </c>
      <c r="F3736" s="41">
        <v>0</v>
      </c>
      <c r="G3736" s="48">
        <v>62014</v>
      </c>
    </row>
    <row r="3737" spans="1:7" x14ac:dyDescent="0.25">
      <c r="A3737" s="48">
        <v>620142704</v>
      </c>
      <c r="B3737" s="41" t="s">
        <v>5349</v>
      </c>
      <c r="C3737" s="41">
        <v>0</v>
      </c>
      <c r="D3737" s="41">
        <v>0</v>
      </c>
      <c r="E3737" s="41">
        <v>0</v>
      </c>
      <c r="F3737" s="41">
        <v>0</v>
      </c>
      <c r="G3737" s="48">
        <v>62014</v>
      </c>
    </row>
    <row r="3738" spans="1:7" x14ac:dyDescent="0.25">
      <c r="A3738" s="48">
        <v>620143100</v>
      </c>
      <c r="B3738" s="41" t="s">
        <v>5350</v>
      </c>
      <c r="C3738" s="41">
        <v>0</v>
      </c>
      <c r="D3738" s="41">
        <v>0</v>
      </c>
      <c r="E3738" s="41">
        <v>0</v>
      </c>
      <c r="F3738" s="41">
        <v>0</v>
      </c>
      <c r="G3738" s="48">
        <v>62014</v>
      </c>
    </row>
    <row r="3739" spans="1:7" x14ac:dyDescent="0.25">
      <c r="A3739" s="48">
        <v>620143101</v>
      </c>
      <c r="B3739" s="41" t="s">
        <v>5351</v>
      </c>
      <c r="C3739" s="41">
        <v>0</v>
      </c>
      <c r="D3739" s="41">
        <v>0</v>
      </c>
      <c r="E3739" s="41">
        <v>0</v>
      </c>
      <c r="F3739" s="41">
        <v>0</v>
      </c>
      <c r="G3739" s="48">
        <v>62014</v>
      </c>
    </row>
    <row r="3740" spans="1:7" x14ac:dyDescent="0.25">
      <c r="A3740" s="48">
        <v>620143102</v>
      </c>
      <c r="B3740" s="41" t="s">
        <v>5352</v>
      </c>
      <c r="C3740" s="41">
        <v>0</v>
      </c>
      <c r="D3740" s="41">
        <v>0</v>
      </c>
      <c r="E3740" s="41">
        <v>0</v>
      </c>
      <c r="F3740" s="41">
        <v>0</v>
      </c>
      <c r="G3740" s="48">
        <v>62014</v>
      </c>
    </row>
    <row r="3741" spans="1:7" x14ac:dyDescent="0.25">
      <c r="A3741" s="48">
        <v>620144610</v>
      </c>
      <c r="B3741" s="41" t="s">
        <v>5353</v>
      </c>
      <c r="C3741" s="41">
        <v>0</v>
      </c>
      <c r="D3741" s="41">
        <v>0</v>
      </c>
      <c r="E3741" s="41">
        <v>0</v>
      </c>
      <c r="F3741" s="41">
        <v>0</v>
      </c>
      <c r="G3741" s="48">
        <v>62014</v>
      </c>
    </row>
    <row r="3742" spans="1:7" x14ac:dyDescent="0.25">
      <c r="A3742" s="48">
        <v>620149800</v>
      </c>
      <c r="B3742" s="41" t="s">
        <v>5354</v>
      </c>
      <c r="C3742" s="41">
        <v>0</v>
      </c>
      <c r="D3742" s="41">
        <v>0</v>
      </c>
      <c r="E3742" s="41">
        <v>0</v>
      </c>
      <c r="F3742" s="41">
        <v>0</v>
      </c>
      <c r="G3742" s="48">
        <v>62014</v>
      </c>
    </row>
    <row r="3743" spans="1:7" x14ac:dyDescent="0.25">
      <c r="A3743" s="48">
        <v>620149801</v>
      </c>
      <c r="B3743" s="41" t="s">
        <v>5355</v>
      </c>
      <c r="C3743" s="41">
        <v>0</v>
      </c>
      <c r="D3743" s="41">
        <v>0</v>
      </c>
      <c r="E3743" s="41">
        <v>0</v>
      </c>
      <c r="F3743" s="41">
        <v>0</v>
      </c>
      <c r="G3743" s="48">
        <v>62014</v>
      </c>
    </row>
    <row r="3744" spans="1:7" x14ac:dyDescent="0.25">
      <c r="A3744" s="48">
        <v>620155110</v>
      </c>
      <c r="B3744" s="41" t="s">
        <v>5356</v>
      </c>
      <c r="C3744" s="41">
        <v>0</v>
      </c>
      <c r="D3744" s="41">
        <v>0</v>
      </c>
      <c r="E3744" s="41">
        <v>0</v>
      </c>
      <c r="F3744" s="41">
        <v>0</v>
      </c>
      <c r="G3744" s="48">
        <v>62015</v>
      </c>
    </row>
    <row r="3745" spans="1:7" x14ac:dyDescent="0.25">
      <c r="A3745" s="48">
        <v>620155111</v>
      </c>
      <c r="B3745" s="41" t="s">
        <v>5357</v>
      </c>
      <c r="C3745" s="41">
        <v>40464.949999999997</v>
      </c>
      <c r="D3745" s="41">
        <v>0</v>
      </c>
      <c r="E3745" s="41">
        <v>0</v>
      </c>
      <c r="F3745" s="41">
        <v>40464.949999999997</v>
      </c>
      <c r="G3745" s="48">
        <v>62015</v>
      </c>
    </row>
    <row r="3746" spans="1:7" x14ac:dyDescent="0.25">
      <c r="A3746" s="48">
        <v>620155113</v>
      </c>
      <c r="B3746" s="41" t="s">
        <v>5358</v>
      </c>
      <c r="C3746" s="41">
        <v>62925.39</v>
      </c>
      <c r="D3746" s="41">
        <v>0</v>
      </c>
      <c r="E3746" s="41">
        <v>0</v>
      </c>
      <c r="F3746" s="41">
        <v>62925.39</v>
      </c>
      <c r="G3746" s="48">
        <v>62015</v>
      </c>
    </row>
    <row r="3747" spans="1:7" x14ac:dyDescent="0.25">
      <c r="A3747" s="48">
        <v>620159801</v>
      </c>
      <c r="B3747" s="41" t="s">
        <v>5359</v>
      </c>
      <c r="C3747" s="41">
        <v>0</v>
      </c>
      <c r="D3747" s="41">
        <v>0</v>
      </c>
      <c r="E3747" s="41">
        <v>0</v>
      </c>
      <c r="F3747" s="41">
        <v>0</v>
      </c>
      <c r="G3747" s="48">
        <v>62015</v>
      </c>
    </row>
    <row r="3748" spans="1:7" x14ac:dyDescent="0.25">
      <c r="A3748" s="48">
        <v>620165070</v>
      </c>
      <c r="B3748" s="41" t="s">
        <v>5360</v>
      </c>
      <c r="C3748" s="41">
        <v>0</v>
      </c>
      <c r="D3748" s="41">
        <v>0</v>
      </c>
      <c r="E3748" s="41">
        <v>0</v>
      </c>
      <c r="F3748" s="41">
        <v>0</v>
      </c>
      <c r="G3748" s="48">
        <v>62016</v>
      </c>
    </row>
    <row r="3749" spans="1:7" x14ac:dyDescent="0.25">
      <c r="A3749" s="48">
        <v>620165111</v>
      </c>
      <c r="B3749" s="41" t="s">
        <v>5361</v>
      </c>
      <c r="C3749" s="41">
        <v>0</v>
      </c>
      <c r="D3749" s="41">
        <v>0</v>
      </c>
      <c r="E3749" s="41">
        <v>0</v>
      </c>
      <c r="F3749" s="41">
        <v>0</v>
      </c>
      <c r="G3749" s="48">
        <v>62016</v>
      </c>
    </row>
    <row r="3750" spans="1:7" x14ac:dyDescent="0.25">
      <c r="A3750" s="48">
        <v>620165113</v>
      </c>
      <c r="B3750" s="41" t="s">
        <v>5362</v>
      </c>
      <c r="C3750" s="41">
        <v>0</v>
      </c>
      <c r="D3750" s="41">
        <v>0</v>
      </c>
      <c r="E3750" s="41">
        <v>0</v>
      </c>
      <c r="F3750" s="41">
        <v>0</v>
      </c>
      <c r="G3750" s="48">
        <v>62016</v>
      </c>
    </row>
    <row r="3751" spans="1:7" x14ac:dyDescent="0.25">
      <c r="A3751" s="48">
        <v>620169801</v>
      </c>
      <c r="B3751" s="41" t="s">
        <v>5363</v>
      </c>
      <c r="C3751" s="41">
        <v>0</v>
      </c>
      <c r="D3751" s="41">
        <v>0</v>
      </c>
      <c r="E3751" s="41">
        <v>0</v>
      </c>
      <c r="F3751" s="41">
        <v>0</v>
      </c>
      <c r="G3751" s="48">
        <v>62016</v>
      </c>
    </row>
    <row r="3752" spans="1:7" x14ac:dyDescent="0.25">
      <c r="A3752" s="48">
        <v>620175110</v>
      </c>
      <c r="B3752" s="41" t="s">
        <v>5364</v>
      </c>
      <c r="C3752" s="41">
        <v>0</v>
      </c>
      <c r="D3752" s="41">
        <v>0</v>
      </c>
      <c r="E3752" s="41">
        <v>0</v>
      </c>
      <c r="F3752" s="41">
        <v>0</v>
      </c>
      <c r="G3752" s="48">
        <v>62017</v>
      </c>
    </row>
    <row r="3753" spans="1:7" x14ac:dyDescent="0.25">
      <c r="A3753" s="48">
        <v>620175111</v>
      </c>
      <c r="B3753" s="41" t="s">
        <v>5365</v>
      </c>
      <c r="C3753" s="41">
        <v>10500000</v>
      </c>
      <c r="D3753" s="41">
        <v>0</v>
      </c>
      <c r="E3753" s="41">
        <v>0</v>
      </c>
      <c r="F3753" s="41">
        <v>10500000</v>
      </c>
      <c r="G3753" s="48">
        <v>62017</v>
      </c>
    </row>
    <row r="3754" spans="1:7" x14ac:dyDescent="0.25">
      <c r="A3754" s="48">
        <v>620175112</v>
      </c>
      <c r="B3754" s="41" t="s">
        <v>5366</v>
      </c>
      <c r="C3754" s="41">
        <v>0</v>
      </c>
      <c r="D3754" s="41">
        <v>0</v>
      </c>
      <c r="E3754" s="41">
        <v>0</v>
      </c>
      <c r="F3754" s="41">
        <v>0</v>
      </c>
      <c r="G3754" s="48">
        <v>62017</v>
      </c>
    </row>
    <row r="3755" spans="1:7" x14ac:dyDescent="0.25">
      <c r="A3755" s="48">
        <v>620175113</v>
      </c>
      <c r="B3755" s="41" t="s">
        <v>5367</v>
      </c>
      <c r="C3755" s="41">
        <v>51832.6</v>
      </c>
      <c r="D3755" s="41">
        <v>0</v>
      </c>
      <c r="E3755" s="41">
        <v>0</v>
      </c>
      <c r="F3755" s="41">
        <v>51832.6</v>
      </c>
      <c r="G3755" s="48">
        <v>62017</v>
      </c>
    </row>
    <row r="3756" spans="1:7" x14ac:dyDescent="0.25">
      <c r="A3756" s="48">
        <v>620179801</v>
      </c>
      <c r="B3756" s="41" t="s">
        <v>5368</v>
      </c>
      <c r="C3756" s="41">
        <v>0</v>
      </c>
      <c r="D3756" s="41">
        <v>0</v>
      </c>
      <c r="E3756" s="41">
        <v>0</v>
      </c>
      <c r="F3756" s="41">
        <v>0</v>
      </c>
      <c r="G3756" s="48">
        <v>62017</v>
      </c>
    </row>
    <row r="3757" spans="1:7" x14ac:dyDescent="0.25">
      <c r="A3757" s="48">
        <v>620185110</v>
      </c>
      <c r="B3757" s="41" t="s">
        <v>5369</v>
      </c>
      <c r="C3757" s="41">
        <v>-34078800</v>
      </c>
      <c r="D3757" s="41">
        <v>0</v>
      </c>
      <c r="E3757" s="41">
        <v>0</v>
      </c>
      <c r="F3757" s="41">
        <v>-34078800</v>
      </c>
      <c r="G3757" s="48">
        <v>62018</v>
      </c>
    </row>
    <row r="3758" spans="1:7" x14ac:dyDescent="0.25">
      <c r="A3758" s="48">
        <v>620185111</v>
      </c>
      <c r="B3758" s="41" t="s">
        <v>5370</v>
      </c>
      <c r="C3758" s="41">
        <v>39845000</v>
      </c>
      <c r="D3758" s="41">
        <v>0</v>
      </c>
      <c r="E3758" s="41">
        <v>0</v>
      </c>
      <c r="F3758" s="41">
        <v>39845000</v>
      </c>
      <c r="G3758" s="48">
        <v>62018</v>
      </c>
    </row>
    <row r="3759" spans="1:7" x14ac:dyDescent="0.25">
      <c r="A3759" s="48">
        <v>620185112</v>
      </c>
      <c r="B3759" s="41" t="s">
        <v>5371</v>
      </c>
      <c r="C3759" s="41">
        <v>-9132.17</v>
      </c>
      <c r="D3759" s="41">
        <v>0</v>
      </c>
      <c r="E3759" s="41">
        <v>0</v>
      </c>
      <c r="F3759" s="41">
        <v>-9132.17</v>
      </c>
      <c r="G3759" s="48">
        <v>62018</v>
      </c>
    </row>
    <row r="3760" spans="1:7" x14ac:dyDescent="0.25">
      <c r="A3760" s="48">
        <v>620189801</v>
      </c>
      <c r="B3760" s="41" t="s">
        <v>5372</v>
      </c>
      <c r="C3760" s="41">
        <v>0</v>
      </c>
      <c r="D3760" s="41">
        <v>0</v>
      </c>
      <c r="E3760" s="41">
        <v>0</v>
      </c>
      <c r="F3760" s="41">
        <v>0</v>
      </c>
      <c r="G3760" s="48">
        <v>62018</v>
      </c>
    </row>
    <row r="3761" spans="1:7" x14ac:dyDescent="0.25">
      <c r="A3761" s="48">
        <v>620192432</v>
      </c>
      <c r="B3761" s="41" t="s">
        <v>5373</v>
      </c>
      <c r="C3761" s="41">
        <v>0</v>
      </c>
      <c r="D3761" s="41">
        <v>0</v>
      </c>
      <c r="E3761" s="41">
        <v>0</v>
      </c>
      <c r="F3761" s="41">
        <v>0</v>
      </c>
      <c r="G3761" s="48">
        <v>62019</v>
      </c>
    </row>
    <row r="3762" spans="1:7" x14ac:dyDescent="0.25">
      <c r="A3762" s="48">
        <v>620194990</v>
      </c>
      <c r="B3762" s="41" t="s">
        <v>5374</v>
      </c>
      <c r="C3762" s="41">
        <v>0</v>
      </c>
      <c r="D3762" s="41">
        <v>0</v>
      </c>
      <c r="E3762" s="41">
        <v>0</v>
      </c>
      <c r="F3762" s="41">
        <v>0</v>
      </c>
      <c r="G3762" s="48">
        <v>62019</v>
      </c>
    </row>
    <row r="3763" spans="1:7" x14ac:dyDescent="0.25">
      <c r="A3763" s="48">
        <v>620194998</v>
      </c>
      <c r="B3763" s="41" t="s">
        <v>5375</v>
      </c>
      <c r="C3763" s="41">
        <v>0</v>
      </c>
      <c r="D3763" s="41">
        <v>0</v>
      </c>
      <c r="E3763" s="41">
        <v>0</v>
      </c>
      <c r="F3763" s="41">
        <v>0</v>
      </c>
      <c r="G3763" s="48">
        <v>62019</v>
      </c>
    </row>
    <row r="3764" spans="1:7" x14ac:dyDescent="0.25">
      <c r="A3764" s="48">
        <v>620195012</v>
      </c>
      <c r="B3764" s="41" t="s">
        <v>5376</v>
      </c>
      <c r="C3764" s="41">
        <v>0</v>
      </c>
      <c r="D3764" s="41">
        <v>0</v>
      </c>
      <c r="E3764" s="41">
        <v>0</v>
      </c>
      <c r="F3764" s="41">
        <v>0</v>
      </c>
      <c r="G3764" s="48">
        <v>62019</v>
      </c>
    </row>
    <row r="3765" spans="1:7" x14ac:dyDescent="0.25">
      <c r="A3765" s="48">
        <v>620195075</v>
      </c>
      <c r="B3765" s="41" t="s">
        <v>5377</v>
      </c>
      <c r="C3765" s="41">
        <v>0</v>
      </c>
      <c r="D3765" s="41">
        <v>0</v>
      </c>
      <c r="E3765" s="41">
        <v>0</v>
      </c>
      <c r="F3765" s="41">
        <v>0</v>
      </c>
      <c r="G3765" s="48">
        <v>62019</v>
      </c>
    </row>
    <row r="3766" spans="1:7" x14ac:dyDescent="0.25">
      <c r="A3766" s="48">
        <v>620195123</v>
      </c>
      <c r="B3766" s="41" t="s">
        <v>5378</v>
      </c>
      <c r="C3766" s="41">
        <v>10496.49</v>
      </c>
      <c r="D3766" s="41">
        <v>0</v>
      </c>
      <c r="E3766" s="41">
        <v>0</v>
      </c>
      <c r="F3766" s="41">
        <v>10496.49</v>
      </c>
      <c r="G3766" s="48">
        <v>62019</v>
      </c>
    </row>
    <row r="3767" spans="1:7" x14ac:dyDescent="0.25">
      <c r="A3767" s="48">
        <v>620195141</v>
      </c>
      <c r="B3767" s="41" t="s">
        <v>5379</v>
      </c>
      <c r="C3767" s="41">
        <v>0</v>
      </c>
      <c r="D3767" s="41">
        <v>0</v>
      </c>
      <c r="E3767" s="41">
        <v>0</v>
      </c>
      <c r="F3767" s="41">
        <v>0</v>
      </c>
      <c r="G3767" s="48">
        <v>62019</v>
      </c>
    </row>
    <row r="3768" spans="1:7" x14ac:dyDescent="0.25">
      <c r="A3768" s="48">
        <v>620199069</v>
      </c>
      <c r="B3768" s="41" t="s">
        <v>5380</v>
      </c>
      <c r="C3768" s="41">
        <v>0</v>
      </c>
      <c r="D3768" s="41">
        <v>0</v>
      </c>
      <c r="E3768" s="41">
        <v>0</v>
      </c>
      <c r="F3768" s="41">
        <v>0</v>
      </c>
      <c r="G3768" s="48">
        <v>62019</v>
      </c>
    </row>
    <row r="3769" spans="1:7" x14ac:dyDescent="0.25">
      <c r="A3769" s="48">
        <v>620199075</v>
      </c>
      <c r="B3769" s="41" t="s">
        <v>5381</v>
      </c>
      <c r="C3769" s="41">
        <v>0</v>
      </c>
      <c r="D3769" s="41">
        <v>0</v>
      </c>
      <c r="E3769" s="41">
        <v>0</v>
      </c>
      <c r="F3769" s="41">
        <v>0</v>
      </c>
      <c r="G3769" s="48">
        <v>62019</v>
      </c>
    </row>
    <row r="3770" spans="1:7" x14ac:dyDescent="0.25">
      <c r="A3770" s="48">
        <v>620199100</v>
      </c>
      <c r="B3770" s="41" t="s">
        <v>5382</v>
      </c>
      <c r="C3770" s="41">
        <v>0</v>
      </c>
      <c r="D3770" s="41">
        <v>0</v>
      </c>
      <c r="E3770" s="41">
        <v>0</v>
      </c>
      <c r="F3770" s="41">
        <v>0</v>
      </c>
      <c r="G3770" s="48">
        <v>62019</v>
      </c>
    </row>
    <row r="3771" spans="1:7" x14ac:dyDescent="0.25">
      <c r="A3771" s="48">
        <v>620199106</v>
      </c>
      <c r="B3771" s="41" t="s">
        <v>5383</v>
      </c>
      <c r="C3771" s="41">
        <v>0</v>
      </c>
      <c r="D3771" s="41">
        <v>0</v>
      </c>
      <c r="E3771" s="41">
        <v>0</v>
      </c>
      <c r="F3771" s="41">
        <v>0</v>
      </c>
      <c r="G3771" s="48">
        <v>62019</v>
      </c>
    </row>
    <row r="3772" spans="1:7" x14ac:dyDescent="0.25">
      <c r="A3772" s="48">
        <v>620199600</v>
      </c>
      <c r="B3772" s="41" t="s">
        <v>5384</v>
      </c>
      <c r="C3772" s="41">
        <v>-1269899.82</v>
      </c>
      <c r="D3772" s="41">
        <v>0</v>
      </c>
      <c r="E3772" s="41">
        <v>0</v>
      </c>
      <c r="F3772" s="41">
        <v>-1269899.82</v>
      </c>
      <c r="G3772" s="48">
        <v>62019</v>
      </c>
    </row>
    <row r="3773" spans="1:7" x14ac:dyDescent="0.25">
      <c r="A3773" s="48">
        <v>620199604</v>
      </c>
      <c r="B3773" s="41" t="s">
        <v>5385</v>
      </c>
      <c r="C3773" s="41">
        <v>-27600.15</v>
      </c>
      <c r="D3773" s="41">
        <v>0</v>
      </c>
      <c r="E3773" s="41">
        <v>0</v>
      </c>
      <c r="F3773" s="41">
        <v>-27600.15</v>
      </c>
      <c r="G3773" s="48">
        <v>62019</v>
      </c>
    </row>
    <row r="3774" spans="1:7" x14ac:dyDescent="0.25">
      <c r="A3774" s="48">
        <v>620199605</v>
      </c>
      <c r="B3774" s="41" t="s">
        <v>5386</v>
      </c>
      <c r="C3774" s="41">
        <v>0</v>
      </c>
      <c r="D3774" s="41">
        <v>0</v>
      </c>
      <c r="E3774" s="41">
        <v>0</v>
      </c>
      <c r="F3774" s="41">
        <v>0</v>
      </c>
      <c r="G3774" s="48">
        <v>62019</v>
      </c>
    </row>
    <row r="3775" spans="1:7" x14ac:dyDescent="0.25">
      <c r="A3775" s="48">
        <v>620199606</v>
      </c>
      <c r="B3775" s="41" t="s">
        <v>5387</v>
      </c>
      <c r="C3775" s="41">
        <v>0</v>
      </c>
      <c r="D3775" s="41">
        <v>0</v>
      </c>
      <c r="E3775" s="41">
        <v>0</v>
      </c>
      <c r="F3775" s="41">
        <v>0</v>
      </c>
      <c r="G3775" s="48">
        <v>62019</v>
      </c>
    </row>
    <row r="3776" spans="1:7" x14ac:dyDescent="0.25">
      <c r="A3776" s="48">
        <v>620199608</v>
      </c>
      <c r="B3776" s="41" t="s">
        <v>5388</v>
      </c>
      <c r="C3776" s="41">
        <v>0</v>
      </c>
      <c r="D3776" s="41">
        <v>0</v>
      </c>
      <c r="E3776" s="41">
        <v>0</v>
      </c>
      <c r="F3776" s="41">
        <v>0</v>
      </c>
      <c r="G3776" s="48">
        <v>62019</v>
      </c>
    </row>
    <row r="3777" spans="1:7" x14ac:dyDescent="0.25">
      <c r="A3777" s="48">
        <v>620199800</v>
      </c>
      <c r="B3777" s="41" t="s">
        <v>5389</v>
      </c>
      <c r="C3777" s="41">
        <v>0</v>
      </c>
      <c r="D3777" s="41">
        <v>0</v>
      </c>
      <c r="E3777" s="41">
        <v>0</v>
      </c>
      <c r="F3777" s="41">
        <v>0</v>
      </c>
      <c r="G3777" s="48">
        <v>62019</v>
      </c>
    </row>
    <row r="3778" spans="1:7" x14ac:dyDescent="0.25">
      <c r="A3778" s="48">
        <v>620199801</v>
      </c>
      <c r="B3778" s="41" t="s">
        <v>5390</v>
      </c>
      <c r="C3778" s="41">
        <v>0</v>
      </c>
      <c r="D3778" s="41">
        <v>0</v>
      </c>
      <c r="E3778" s="41">
        <v>0</v>
      </c>
      <c r="F3778" s="41">
        <v>0</v>
      </c>
      <c r="G3778" s="48">
        <v>62019</v>
      </c>
    </row>
    <row r="3779" spans="1:7" x14ac:dyDescent="0.25">
      <c r="A3779" s="48">
        <v>620204801</v>
      </c>
      <c r="B3779" s="41" t="s">
        <v>5391</v>
      </c>
      <c r="C3779" s="41">
        <v>478555.88</v>
      </c>
      <c r="D3779" s="41">
        <v>0</v>
      </c>
      <c r="E3779" s="41">
        <v>0</v>
      </c>
      <c r="F3779" s="41">
        <v>478555.88</v>
      </c>
      <c r="G3779" s="48">
        <v>62020</v>
      </c>
    </row>
    <row r="3780" spans="1:7" x14ac:dyDescent="0.25">
      <c r="A3780" s="48">
        <v>620204802</v>
      </c>
      <c r="B3780" s="41" t="s">
        <v>5392</v>
      </c>
      <c r="C3780" s="41">
        <v>0</v>
      </c>
      <c r="D3780" s="41">
        <v>0</v>
      </c>
      <c r="E3780" s="41">
        <v>0</v>
      </c>
      <c r="F3780" s="41">
        <v>0</v>
      </c>
      <c r="G3780" s="48">
        <v>62020</v>
      </c>
    </row>
    <row r="3781" spans="1:7" x14ac:dyDescent="0.25">
      <c r="A3781" s="48">
        <v>620204803</v>
      </c>
      <c r="B3781" s="41" t="s">
        <v>5393</v>
      </c>
      <c r="C3781" s="41">
        <v>274040.33</v>
      </c>
      <c r="D3781" s="41">
        <v>0</v>
      </c>
      <c r="E3781" s="41">
        <v>0</v>
      </c>
      <c r="F3781" s="41">
        <v>274040.33</v>
      </c>
      <c r="G3781" s="48">
        <v>62020</v>
      </c>
    </row>
    <row r="3782" spans="1:7" x14ac:dyDescent="0.25">
      <c r="A3782" s="48">
        <v>620204804</v>
      </c>
      <c r="B3782" s="41" t="s">
        <v>5394</v>
      </c>
      <c r="C3782" s="41">
        <v>4983.08</v>
      </c>
      <c r="D3782" s="41">
        <v>0</v>
      </c>
      <c r="E3782" s="41">
        <v>0</v>
      </c>
      <c r="F3782" s="41">
        <v>4983.08</v>
      </c>
      <c r="G3782" s="48">
        <v>62020</v>
      </c>
    </row>
    <row r="3783" spans="1:7" x14ac:dyDescent="0.25">
      <c r="A3783" s="48">
        <v>620204805</v>
      </c>
      <c r="B3783" s="41" t="s">
        <v>5395</v>
      </c>
      <c r="C3783" s="41">
        <v>0</v>
      </c>
      <c r="D3783" s="41">
        <v>0</v>
      </c>
      <c r="E3783" s="41">
        <v>0</v>
      </c>
      <c r="F3783" s="41">
        <v>0</v>
      </c>
      <c r="G3783" s="48">
        <v>62020</v>
      </c>
    </row>
    <row r="3784" spans="1:7" x14ac:dyDescent="0.25">
      <c r="A3784" s="48">
        <v>620204806</v>
      </c>
      <c r="B3784" s="41" t="s">
        <v>5396</v>
      </c>
      <c r="C3784" s="41">
        <v>715198.74</v>
      </c>
      <c r="D3784" s="41">
        <v>0</v>
      </c>
      <c r="E3784" s="41">
        <v>0</v>
      </c>
      <c r="F3784" s="41">
        <v>715198.74</v>
      </c>
      <c r="G3784" s="48">
        <v>62020</v>
      </c>
    </row>
    <row r="3785" spans="1:7" x14ac:dyDescent="0.25">
      <c r="A3785" s="48">
        <v>620204807</v>
      </c>
      <c r="B3785" s="41" t="s">
        <v>5397</v>
      </c>
      <c r="C3785" s="41">
        <v>0</v>
      </c>
      <c r="D3785" s="41">
        <v>0</v>
      </c>
      <c r="E3785" s="41">
        <v>0</v>
      </c>
      <c r="F3785" s="41">
        <v>0</v>
      </c>
      <c r="G3785" s="48">
        <v>62020</v>
      </c>
    </row>
    <row r="3786" spans="1:7" x14ac:dyDescent="0.25">
      <c r="A3786" s="48">
        <v>620204808</v>
      </c>
      <c r="B3786" s="41" t="s">
        <v>5398</v>
      </c>
      <c r="C3786" s="41">
        <v>0</v>
      </c>
      <c r="D3786" s="41">
        <v>0</v>
      </c>
      <c r="E3786" s="41">
        <v>0</v>
      </c>
      <c r="F3786" s="41">
        <v>0</v>
      </c>
      <c r="G3786" s="48">
        <v>62020</v>
      </c>
    </row>
    <row r="3787" spans="1:7" x14ac:dyDescent="0.25">
      <c r="A3787" s="48">
        <v>620204809</v>
      </c>
      <c r="B3787" s="41" t="s">
        <v>5399</v>
      </c>
      <c r="C3787" s="41">
        <v>0</v>
      </c>
      <c r="D3787" s="41">
        <v>0</v>
      </c>
      <c r="E3787" s="41">
        <v>0</v>
      </c>
      <c r="F3787" s="41">
        <v>0</v>
      </c>
      <c r="G3787" s="48">
        <v>62020</v>
      </c>
    </row>
    <row r="3788" spans="1:7" x14ac:dyDescent="0.25">
      <c r="A3788" s="48">
        <v>620204810</v>
      </c>
      <c r="B3788" s="41" t="s">
        <v>5400</v>
      </c>
      <c r="C3788" s="41">
        <v>0</v>
      </c>
      <c r="D3788" s="41">
        <v>0</v>
      </c>
      <c r="E3788" s="41">
        <v>0</v>
      </c>
      <c r="F3788" s="41">
        <v>0</v>
      </c>
      <c r="G3788" s="48">
        <v>62020</v>
      </c>
    </row>
    <row r="3789" spans="1:7" x14ac:dyDescent="0.25">
      <c r="A3789" s="48">
        <v>620204811</v>
      </c>
      <c r="B3789" s="41" t="s">
        <v>5401</v>
      </c>
      <c r="C3789" s="41">
        <v>0</v>
      </c>
      <c r="D3789" s="41">
        <v>0</v>
      </c>
      <c r="E3789" s="41">
        <v>0</v>
      </c>
      <c r="F3789" s="41">
        <v>0</v>
      </c>
      <c r="G3789" s="48">
        <v>62020</v>
      </c>
    </row>
    <row r="3790" spans="1:7" x14ac:dyDescent="0.25">
      <c r="A3790" s="48">
        <v>620204812</v>
      </c>
      <c r="B3790" s="41" t="s">
        <v>5402</v>
      </c>
      <c r="C3790" s="41">
        <v>0</v>
      </c>
      <c r="D3790" s="41">
        <v>0</v>
      </c>
      <c r="E3790" s="41">
        <v>0</v>
      </c>
      <c r="F3790" s="41">
        <v>0</v>
      </c>
      <c r="G3790" s="48">
        <v>62020</v>
      </c>
    </row>
    <row r="3791" spans="1:7" x14ac:dyDescent="0.25">
      <c r="A3791" s="48">
        <v>620204813</v>
      </c>
      <c r="B3791" s="41" t="s">
        <v>5403</v>
      </c>
      <c r="C3791" s="41">
        <v>717972.36</v>
      </c>
      <c r="D3791" s="41">
        <v>0</v>
      </c>
      <c r="E3791" s="41">
        <v>0</v>
      </c>
      <c r="F3791" s="41">
        <v>717972.36</v>
      </c>
      <c r="G3791" s="48">
        <v>62020</v>
      </c>
    </row>
    <row r="3792" spans="1:7" x14ac:dyDescent="0.25">
      <c r="A3792" s="48">
        <v>620204814</v>
      </c>
      <c r="B3792" s="41" t="s">
        <v>5404</v>
      </c>
      <c r="C3792" s="41">
        <v>14712.24</v>
      </c>
      <c r="D3792" s="41">
        <v>0</v>
      </c>
      <c r="E3792" s="41">
        <v>0</v>
      </c>
      <c r="F3792" s="41">
        <v>14712.24</v>
      </c>
      <c r="G3792" s="48">
        <v>62020</v>
      </c>
    </row>
    <row r="3793" spans="1:7" x14ac:dyDescent="0.25">
      <c r="A3793" s="48">
        <v>620204815</v>
      </c>
      <c r="B3793" s="41" t="s">
        <v>5405</v>
      </c>
      <c r="C3793" s="41">
        <v>247341.56</v>
      </c>
      <c r="D3793" s="41">
        <v>0</v>
      </c>
      <c r="E3793" s="41">
        <v>0</v>
      </c>
      <c r="F3793" s="41">
        <v>247341.56</v>
      </c>
      <c r="G3793" s="48">
        <v>62020</v>
      </c>
    </row>
    <row r="3794" spans="1:7" x14ac:dyDescent="0.25">
      <c r="A3794" s="48">
        <v>620204816</v>
      </c>
      <c r="B3794" s="41" t="s">
        <v>5406</v>
      </c>
      <c r="C3794" s="41">
        <v>2596.14</v>
      </c>
      <c r="D3794" s="41">
        <v>0</v>
      </c>
      <c r="E3794" s="41">
        <v>0</v>
      </c>
      <c r="F3794" s="41">
        <v>2596.14</v>
      </c>
      <c r="G3794" s="48">
        <v>62020</v>
      </c>
    </row>
    <row r="3795" spans="1:7" x14ac:dyDescent="0.25">
      <c r="A3795" s="48">
        <v>620204817</v>
      </c>
      <c r="B3795" s="41" t="s">
        <v>5407</v>
      </c>
      <c r="C3795" s="41">
        <v>0</v>
      </c>
      <c r="D3795" s="41">
        <v>0</v>
      </c>
      <c r="E3795" s="41">
        <v>0</v>
      </c>
      <c r="F3795" s="41">
        <v>0</v>
      </c>
      <c r="G3795" s="48">
        <v>62020</v>
      </c>
    </row>
    <row r="3796" spans="1:7" x14ac:dyDescent="0.25">
      <c r="A3796" s="48">
        <v>620204818</v>
      </c>
      <c r="B3796" s="41" t="s">
        <v>5408</v>
      </c>
      <c r="C3796" s="41">
        <v>249.24</v>
      </c>
      <c r="D3796" s="41">
        <v>0</v>
      </c>
      <c r="E3796" s="41">
        <v>0</v>
      </c>
      <c r="F3796" s="41">
        <v>249.24</v>
      </c>
      <c r="G3796" s="48">
        <v>62020</v>
      </c>
    </row>
    <row r="3797" spans="1:7" x14ac:dyDescent="0.25">
      <c r="A3797" s="48">
        <v>620204819</v>
      </c>
      <c r="B3797" s="41" t="s">
        <v>5409</v>
      </c>
      <c r="C3797" s="41">
        <v>0</v>
      </c>
      <c r="D3797" s="41">
        <v>0</v>
      </c>
      <c r="E3797" s="41">
        <v>0</v>
      </c>
      <c r="F3797" s="41">
        <v>0</v>
      </c>
      <c r="G3797" s="48">
        <v>62020</v>
      </c>
    </row>
    <row r="3798" spans="1:7" x14ac:dyDescent="0.25">
      <c r="A3798" s="48">
        <v>620204820</v>
      </c>
      <c r="B3798" s="41" t="s">
        <v>5410</v>
      </c>
      <c r="C3798" s="41">
        <v>0</v>
      </c>
      <c r="D3798" s="41">
        <v>0</v>
      </c>
      <c r="E3798" s="41">
        <v>0</v>
      </c>
      <c r="F3798" s="41">
        <v>0</v>
      </c>
      <c r="G3798" s="48">
        <v>62020</v>
      </c>
    </row>
    <row r="3799" spans="1:7" x14ac:dyDescent="0.25">
      <c r="A3799" s="48">
        <v>620204821</v>
      </c>
      <c r="B3799" s="41" t="s">
        <v>5411</v>
      </c>
      <c r="C3799" s="41">
        <v>0</v>
      </c>
      <c r="D3799" s="41">
        <v>0</v>
      </c>
      <c r="E3799" s="41">
        <v>0</v>
      </c>
      <c r="F3799" s="41">
        <v>0</v>
      </c>
      <c r="G3799" s="48">
        <v>62020</v>
      </c>
    </row>
    <row r="3800" spans="1:7" x14ac:dyDescent="0.25">
      <c r="A3800" s="48">
        <v>620204822</v>
      </c>
      <c r="B3800" s="41" t="s">
        <v>5412</v>
      </c>
      <c r="C3800" s="41">
        <v>0</v>
      </c>
      <c r="D3800" s="41">
        <v>0</v>
      </c>
      <c r="E3800" s="41">
        <v>0</v>
      </c>
      <c r="F3800" s="41">
        <v>0</v>
      </c>
      <c r="G3800" s="48">
        <v>62020</v>
      </c>
    </row>
    <row r="3801" spans="1:7" x14ac:dyDescent="0.25">
      <c r="A3801" s="48">
        <v>620204823</v>
      </c>
      <c r="B3801" s="41" t="s">
        <v>5413</v>
      </c>
      <c r="C3801" s="41">
        <v>0</v>
      </c>
      <c r="D3801" s="41">
        <v>0</v>
      </c>
      <c r="E3801" s="41">
        <v>0</v>
      </c>
      <c r="F3801" s="41">
        <v>0</v>
      </c>
      <c r="G3801" s="48">
        <v>62020</v>
      </c>
    </row>
    <row r="3802" spans="1:7" x14ac:dyDescent="0.25">
      <c r="A3802" s="48">
        <v>620204824</v>
      </c>
      <c r="B3802" s="41" t="s">
        <v>5414</v>
      </c>
      <c r="C3802" s="41">
        <v>60694.720000000001</v>
      </c>
      <c r="D3802" s="41">
        <v>0</v>
      </c>
      <c r="E3802" s="41">
        <v>0</v>
      </c>
      <c r="F3802" s="41">
        <v>60694.720000000001</v>
      </c>
      <c r="G3802" s="48">
        <v>62020</v>
      </c>
    </row>
    <row r="3803" spans="1:7" x14ac:dyDescent="0.25">
      <c r="A3803" s="48">
        <v>620204825</v>
      </c>
      <c r="B3803" s="41" t="s">
        <v>5415</v>
      </c>
      <c r="C3803" s="41">
        <v>0</v>
      </c>
      <c r="D3803" s="41">
        <v>0</v>
      </c>
      <c r="E3803" s="41">
        <v>0</v>
      </c>
      <c r="F3803" s="41">
        <v>0</v>
      </c>
      <c r="G3803" s="48">
        <v>62020</v>
      </c>
    </row>
    <row r="3804" spans="1:7" x14ac:dyDescent="0.25">
      <c r="A3804" s="48">
        <v>620204826</v>
      </c>
      <c r="B3804" s="41" t="s">
        <v>5416</v>
      </c>
      <c r="C3804" s="41">
        <v>0</v>
      </c>
      <c r="D3804" s="41">
        <v>0</v>
      </c>
      <c r="E3804" s="41">
        <v>0</v>
      </c>
      <c r="F3804" s="41">
        <v>0</v>
      </c>
      <c r="G3804" s="48">
        <v>62020</v>
      </c>
    </row>
    <row r="3805" spans="1:7" x14ac:dyDescent="0.25">
      <c r="A3805" s="48">
        <v>620204827</v>
      </c>
      <c r="B3805" s="41" t="s">
        <v>5417</v>
      </c>
      <c r="C3805" s="41">
        <v>0</v>
      </c>
      <c r="D3805" s="41">
        <v>0</v>
      </c>
      <c r="E3805" s="41">
        <v>0</v>
      </c>
      <c r="F3805" s="41">
        <v>0</v>
      </c>
      <c r="G3805" s="48">
        <v>62020</v>
      </c>
    </row>
    <row r="3806" spans="1:7" x14ac:dyDescent="0.25">
      <c r="A3806" s="48">
        <v>620204828</v>
      </c>
      <c r="B3806" s="41" t="s">
        <v>5418</v>
      </c>
      <c r="C3806" s="41">
        <v>0</v>
      </c>
      <c r="D3806" s="41">
        <v>0</v>
      </c>
      <c r="E3806" s="41">
        <v>0</v>
      </c>
      <c r="F3806" s="41">
        <v>0</v>
      </c>
      <c r="G3806" s="48">
        <v>62020</v>
      </c>
    </row>
    <row r="3807" spans="1:7" x14ac:dyDescent="0.25">
      <c r="A3807" s="48">
        <v>620204829</v>
      </c>
      <c r="B3807" s="41" t="s">
        <v>5419</v>
      </c>
      <c r="C3807" s="41">
        <v>15179.11</v>
      </c>
      <c r="D3807" s="41">
        <v>0</v>
      </c>
      <c r="E3807" s="41">
        <v>0</v>
      </c>
      <c r="F3807" s="41">
        <v>15179.11</v>
      </c>
      <c r="G3807" s="48">
        <v>62020</v>
      </c>
    </row>
    <row r="3808" spans="1:7" x14ac:dyDescent="0.25">
      <c r="A3808" s="48">
        <v>620204830</v>
      </c>
      <c r="B3808" s="41" t="s">
        <v>5420</v>
      </c>
      <c r="C3808" s="41">
        <v>0</v>
      </c>
      <c r="D3808" s="41">
        <v>0</v>
      </c>
      <c r="E3808" s="41">
        <v>0</v>
      </c>
      <c r="F3808" s="41">
        <v>0</v>
      </c>
      <c r="G3808" s="48">
        <v>62020</v>
      </c>
    </row>
    <row r="3809" spans="1:7" x14ac:dyDescent="0.25">
      <c r="A3809" s="48">
        <v>620204831</v>
      </c>
      <c r="B3809" s="41" t="s">
        <v>5421</v>
      </c>
      <c r="C3809" s="41">
        <v>1863.25</v>
      </c>
      <c r="D3809" s="41">
        <v>0</v>
      </c>
      <c r="E3809" s="41">
        <v>0</v>
      </c>
      <c r="F3809" s="41">
        <v>1863.25</v>
      </c>
      <c r="G3809" s="48">
        <v>62020</v>
      </c>
    </row>
    <row r="3810" spans="1:7" x14ac:dyDescent="0.25">
      <c r="A3810" s="48">
        <v>620204832</v>
      </c>
      <c r="B3810" s="41" t="s">
        <v>5422</v>
      </c>
      <c r="C3810" s="41">
        <v>0</v>
      </c>
      <c r="D3810" s="41">
        <v>0</v>
      </c>
      <c r="E3810" s="41">
        <v>0</v>
      </c>
      <c r="F3810" s="41">
        <v>0</v>
      </c>
      <c r="G3810" s="48">
        <v>62020</v>
      </c>
    </row>
    <row r="3811" spans="1:7" x14ac:dyDescent="0.25">
      <c r="A3811" s="48">
        <v>620204833</v>
      </c>
      <c r="B3811" s="41" t="s">
        <v>5423</v>
      </c>
      <c r="C3811" s="41">
        <v>420058.84</v>
      </c>
      <c r="D3811" s="41">
        <v>0</v>
      </c>
      <c r="E3811" s="41">
        <v>0</v>
      </c>
      <c r="F3811" s="41">
        <v>420058.84</v>
      </c>
      <c r="G3811" s="48">
        <v>62020</v>
      </c>
    </row>
    <row r="3812" spans="1:7" x14ac:dyDescent="0.25">
      <c r="A3812" s="48">
        <v>620204834</v>
      </c>
      <c r="B3812" s="41" t="s">
        <v>5424</v>
      </c>
      <c r="C3812" s="41">
        <v>205689</v>
      </c>
      <c r="D3812" s="41">
        <v>0</v>
      </c>
      <c r="E3812" s="41">
        <v>0</v>
      </c>
      <c r="F3812" s="41">
        <v>205689</v>
      </c>
      <c r="G3812" s="48">
        <v>62020</v>
      </c>
    </row>
    <row r="3813" spans="1:7" x14ac:dyDescent="0.25">
      <c r="A3813" s="48">
        <v>620205015</v>
      </c>
      <c r="B3813" s="41" t="s">
        <v>5425</v>
      </c>
      <c r="C3813" s="41">
        <v>0</v>
      </c>
      <c r="D3813" s="41">
        <v>0</v>
      </c>
      <c r="E3813" s="41">
        <v>0</v>
      </c>
      <c r="F3813" s="41">
        <v>0</v>
      </c>
      <c r="G3813" s="48">
        <v>62020</v>
      </c>
    </row>
    <row r="3814" spans="1:7" x14ac:dyDescent="0.25">
      <c r="A3814" s="48">
        <v>620205020</v>
      </c>
      <c r="B3814" s="41" t="s">
        <v>5426</v>
      </c>
      <c r="C3814" s="41">
        <v>378792.63</v>
      </c>
      <c r="D3814" s="41">
        <v>0</v>
      </c>
      <c r="E3814" s="41">
        <v>0</v>
      </c>
      <c r="F3814" s="41">
        <v>378792.63</v>
      </c>
      <c r="G3814" s="48">
        <v>62020</v>
      </c>
    </row>
    <row r="3815" spans="1:7" x14ac:dyDescent="0.25">
      <c r="A3815" s="48">
        <v>620205022</v>
      </c>
      <c r="B3815" s="41" t="s">
        <v>5427</v>
      </c>
      <c r="C3815" s="41">
        <v>0</v>
      </c>
      <c r="D3815" s="41">
        <v>0</v>
      </c>
      <c r="E3815" s="41">
        <v>0</v>
      </c>
      <c r="F3815" s="41">
        <v>0</v>
      </c>
      <c r="G3815" s="48">
        <v>62020</v>
      </c>
    </row>
    <row r="3816" spans="1:7" x14ac:dyDescent="0.25">
      <c r="A3816" s="48">
        <v>620205023</v>
      </c>
      <c r="B3816" s="41" t="s">
        <v>5428</v>
      </c>
      <c r="C3816" s="41">
        <v>0</v>
      </c>
      <c r="D3816" s="41">
        <v>0</v>
      </c>
      <c r="E3816" s="41">
        <v>0</v>
      </c>
      <c r="F3816" s="41">
        <v>0</v>
      </c>
      <c r="G3816" s="48">
        <v>62020</v>
      </c>
    </row>
    <row r="3817" spans="1:7" x14ac:dyDescent="0.25">
      <c r="A3817" s="48">
        <v>620205024</v>
      </c>
      <c r="B3817" s="41" t="s">
        <v>5429</v>
      </c>
      <c r="C3817" s="41">
        <v>0</v>
      </c>
      <c r="D3817" s="41">
        <v>0</v>
      </c>
      <c r="E3817" s="41">
        <v>0</v>
      </c>
      <c r="F3817" s="41">
        <v>0</v>
      </c>
      <c r="G3817" s="48">
        <v>62020</v>
      </c>
    </row>
    <row r="3818" spans="1:7" x14ac:dyDescent="0.25">
      <c r="A3818" s="48">
        <v>620205025</v>
      </c>
      <c r="B3818" s="41" t="s">
        <v>5430</v>
      </c>
      <c r="C3818" s="41">
        <v>79631993.090000004</v>
      </c>
      <c r="D3818" s="41">
        <v>0</v>
      </c>
      <c r="E3818" s="41">
        <v>0</v>
      </c>
      <c r="F3818" s="41">
        <v>79631993.090000004</v>
      </c>
      <c r="G3818" s="48">
        <v>62020</v>
      </c>
    </row>
    <row r="3819" spans="1:7" x14ac:dyDescent="0.25">
      <c r="A3819" s="48">
        <v>620205026</v>
      </c>
      <c r="B3819" s="41" t="s">
        <v>5431</v>
      </c>
      <c r="C3819" s="41">
        <v>0</v>
      </c>
      <c r="D3819" s="41">
        <v>0</v>
      </c>
      <c r="E3819" s="41">
        <v>0</v>
      </c>
      <c r="F3819" s="41">
        <v>0</v>
      </c>
      <c r="G3819" s="48">
        <v>62020</v>
      </c>
    </row>
    <row r="3820" spans="1:7" x14ac:dyDescent="0.25">
      <c r="A3820" s="48">
        <v>620205028</v>
      </c>
      <c r="B3820" s="41" t="s">
        <v>5432</v>
      </c>
      <c r="C3820" s="41">
        <v>0</v>
      </c>
      <c r="D3820" s="41">
        <v>0</v>
      </c>
      <c r="E3820" s="41">
        <v>0</v>
      </c>
      <c r="F3820" s="41">
        <v>0</v>
      </c>
      <c r="G3820" s="48">
        <v>62020</v>
      </c>
    </row>
    <row r="3821" spans="1:7" x14ac:dyDescent="0.25">
      <c r="A3821" s="48">
        <v>620205033</v>
      </c>
      <c r="B3821" s="41" t="s">
        <v>5433</v>
      </c>
      <c r="C3821" s="41">
        <v>0</v>
      </c>
      <c r="D3821" s="41">
        <v>0</v>
      </c>
      <c r="E3821" s="41">
        <v>0</v>
      </c>
      <c r="F3821" s="41">
        <v>0</v>
      </c>
      <c r="G3821" s="48">
        <v>62020</v>
      </c>
    </row>
    <row r="3822" spans="1:7" x14ac:dyDescent="0.25">
      <c r="A3822" s="48">
        <v>620205034</v>
      </c>
      <c r="B3822" s="41" t="s">
        <v>5434</v>
      </c>
      <c r="C3822" s="41">
        <v>0</v>
      </c>
      <c r="D3822" s="41">
        <v>0</v>
      </c>
      <c r="E3822" s="41">
        <v>0</v>
      </c>
      <c r="F3822" s="41">
        <v>0</v>
      </c>
      <c r="G3822" s="48">
        <v>62020</v>
      </c>
    </row>
    <row r="3823" spans="1:7" x14ac:dyDescent="0.25">
      <c r="A3823" s="48">
        <v>620205036</v>
      </c>
      <c r="B3823" s="41" t="s">
        <v>5435</v>
      </c>
      <c r="C3823" s="41">
        <v>0</v>
      </c>
      <c r="D3823" s="41">
        <v>0</v>
      </c>
      <c r="E3823" s="41">
        <v>0</v>
      </c>
      <c r="F3823" s="41">
        <v>0</v>
      </c>
      <c r="G3823" s="48">
        <v>62020</v>
      </c>
    </row>
    <row r="3824" spans="1:7" x14ac:dyDescent="0.25">
      <c r="A3824" s="48">
        <v>620205037</v>
      </c>
      <c r="B3824" s="41" t="s">
        <v>5436</v>
      </c>
      <c r="C3824" s="41">
        <v>0</v>
      </c>
      <c r="D3824" s="41">
        <v>0</v>
      </c>
      <c r="E3824" s="41">
        <v>0</v>
      </c>
      <c r="F3824" s="41">
        <v>0</v>
      </c>
      <c r="G3824" s="48">
        <v>62020</v>
      </c>
    </row>
    <row r="3825" spans="1:7" x14ac:dyDescent="0.25">
      <c r="A3825" s="48">
        <v>620205061</v>
      </c>
      <c r="B3825" s="41" t="s">
        <v>5437</v>
      </c>
      <c r="C3825" s="41">
        <v>0</v>
      </c>
      <c r="D3825" s="41">
        <v>0</v>
      </c>
      <c r="E3825" s="41">
        <v>0</v>
      </c>
      <c r="F3825" s="41">
        <v>0</v>
      </c>
      <c r="G3825" s="48">
        <v>62020</v>
      </c>
    </row>
    <row r="3826" spans="1:7" x14ac:dyDescent="0.25">
      <c r="A3826" s="48">
        <v>620205062</v>
      </c>
      <c r="B3826" s="41" t="s">
        <v>5438</v>
      </c>
      <c r="C3826" s="41">
        <v>32423962.52</v>
      </c>
      <c r="D3826" s="41">
        <v>0</v>
      </c>
      <c r="E3826" s="41">
        <v>0</v>
      </c>
      <c r="F3826" s="41">
        <v>32423962.52</v>
      </c>
      <c r="G3826" s="48">
        <v>62020</v>
      </c>
    </row>
    <row r="3827" spans="1:7" x14ac:dyDescent="0.25">
      <c r="A3827" s="48">
        <v>620205063</v>
      </c>
      <c r="B3827" s="41" t="s">
        <v>5439</v>
      </c>
      <c r="C3827" s="41">
        <v>48980933.759999998</v>
      </c>
      <c r="D3827" s="41">
        <v>0</v>
      </c>
      <c r="E3827" s="41">
        <v>0</v>
      </c>
      <c r="F3827" s="41">
        <v>48980933.759999998</v>
      </c>
      <c r="G3827" s="48">
        <v>62020</v>
      </c>
    </row>
    <row r="3828" spans="1:7" x14ac:dyDescent="0.25">
      <c r="A3828" s="48">
        <v>620205064</v>
      </c>
      <c r="B3828" s="41" t="s">
        <v>5440</v>
      </c>
      <c r="C3828" s="41">
        <v>0</v>
      </c>
      <c r="D3828" s="41">
        <v>0</v>
      </c>
      <c r="E3828" s="41">
        <v>0</v>
      </c>
      <c r="F3828" s="41">
        <v>0</v>
      </c>
      <c r="G3828" s="48">
        <v>62020</v>
      </c>
    </row>
    <row r="3829" spans="1:7" x14ac:dyDescent="0.25">
      <c r="A3829" s="48">
        <v>620205067</v>
      </c>
      <c r="B3829" s="41" t="s">
        <v>5441</v>
      </c>
      <c r="C3829" s="41">
        <v>5210060.1900000004</v>
      </c>
      <c r="D3829" s="41">
        <v>0</v>
      </c>
      <c r="E3829" s="41">
        <v>0</v>
      </c>
      <c r="F3829" s="41">
        <v>5210060.1900000004</v>
      </c>
      <c r="G3829" s="48">
        <v>62020</v>
      </c>
    </row>
    <row r="3830" spans="1:7" x14ac:dyDescent="0.25">
      <c r="A3830" s="48">
        <v>620205068</v>
      </c>
      <c r="B3830" s="41" t="s">
        <v>5442</v>
      </c>
      <c r="C3830" s="41">
        <v>0</v>
      </c>
      <c r="D3830" s="41">
        <v>0</v>
      </c>
      <c r="E3830" s="41">
        <v>0</v>
      </c>
      <c r="F3830" s="41">
        <v>0</v>
      </c>
      <c r="G3830" s="48">
        <v>62020</v>
      </c>
    </row>
    <row r="3831" spans="1:7" x14ac:dyDescent="0.25">
      <c r="A3831" s="48">
        <v>620209801</v>
      </c>
      <c r="B3831" s="41" t="s">
        <v>5443</v>
      </c>
      <c r="C3831" s="41">
        <v>0</v>
      </c>
      <c r="D3831" s="41">
        <v>0</v>
      </c>
      <c r="E3831" s="41">
        <v>0</v>
      </c>
      <c r="F3831" s="41">
        <v>0</v>
      </c>
      <c r="G3831" s="48">
        <v>62020</v>
      </c>
    </row>
    <row r="3832" spans="1:7" x14ac:dyDescent="0.25">
      <c r="A3832" s="48">
        <v>620209829</v>
      </c>
      <c r="B3832" s="41" t="s">
        <v>5444</v>
      </c>
      <c r="C3832" s="41">
        <v>0</v>
      </c>
      <c r="D3832" s="41">
        <v>0</v>
      </c>
      <c r="E3832" s="41">
        <v>0</v>
      </c>
      <c r="F3832" s="41">
        <v>0</v>
      </c>
      <c r="G3832" s="48">
        <v>62020</v>
      </c>
    </row>
    <row r="3833" spans="1:7" x14ac:dyDescent="0.25">
      <c r="A3833" s="48">
        <v>620209831</v>
      </c>
      <c r="B3833" s="41" t="s">
        <v>5445</v>
      </c>
      <c r="C3833" s="41">
        <v>0</v>
      </c>
      <c r="D3833" s="41">
        <v>0</v>
      </c>
      <c r="E3833" s="41">
        <v>0</v>
      </c>
      <c r="F3833" s="41">
        <v>0</v>
      </c>
      <c r="G3833" s="48">
        <v>62020</v>
      </c>
    </row>
    <row r="3834" spans="1:7" x14ac:dyDescent="0.25">
      <c r="A3834" s="48">
        <v>620209833</v>
      </c>
      <c r="B3834" s="41" t="s">
        <v>5446</v>
      </c>
      <c r="C3834" s="41">
        <v>0</v>
      </c>
      <c r="D3834" s="41">
        <v>0</v>
      </c>
      <c r="E3834" s="41">
        <v>0</v>
      </c>
      <c r="F3834" s="41">
        <v>0</v>
      </c>
      <c r="G3834" s="48">
        <v>62020</v>
      </c>
    </row>
    <row r="3835" spans="1:7" x14ac:dyDescent="0.25">
      <c r="A3835" s="48">
        <v>620209834</v>
      </c>
      <c r="B3835" s="41" t="s">
        <v>5447</v>
      </c>
      <c r="C3835" s="41">
        <v>-33984732.899999999</v>
      </c>
      <c r="D3835" s="41">
        <v>0</v>
      </c>
      <c r="E3835" s="41">
        <v>0</v>
      </c>
      <c r="F3835" s="41">
        <v>-33984732.899999999</v>
      </c>
      <c r="G3835" s="48">
        <v>62020</v>
      </c>
    </row>
    <row r="3836" spans="1:7" x14ac:dyDescent="0.25">
      <c r="A3836" s="48">
        <v>620209835</v>
      </c>
      <c r="B3836" s="41" t="s">
        <v>5448</v>
      </c>
      <c r="C3836" s="41">
        <v>-50857320.380000003</v>
      </c>
      <c r="D3836" s="41">
        <v>0</v>
      </c>
      <c r="E3836" s="41">
        <v>0</v>
      </c>
      <c r="F3836" s="41">
        <v>-50857320.380000003</v>
      </c>
      <c r="G3836" s="48">
        <v>62020</v>
      </c>
    </row>
    <row r="3837" spans="1:7" x14ac:dyDescent="0.25">
      <c r="A3837" s="48">
        <v>620209836</v>
      </c>
      <c r="B3837" s="41" t="s">
        <v>5449</v>
      </c>
      <c r="C3837" s="41">
        <v>0</v>
      </c>
      <c r="D3837" s="41">
        <v>0</v>
      </c>
      <c r="E3837" s="41">
        <v>0</v>
      </c>
      <c r="F3837" s="41">
        <v>0</v>
      </c>
      <c r="G3837" s="48">
        <v>62020</v>
      </c>
    </row>
    <row r="3838" spans="1:7" x14ac:dyDescent="0.25">
      <c r="A3838" s="48">
        <v>620209837</v>
      </c>
      <c r="B3838" s="41" t="s">
        <v>5450</v>
      </c>
      <c r="C3838" s="41">
        <v>0</v>
      </c>
      <c r="D3838" s="41">
        <v>0</v>
      </c>
      <c r="E3838" s="41">
        <v>0</v>
      </c>
      <c r="F3838" s="41">
        <v>0</v>
      </c>
      <c r="G3838" s="48">
        <v>62020</v>
      </c>
    </row>
    <row r="3839" spans="1:7" x14ac:dyDescent="0.25">
      <c r="A3839" s="48">
        <v>620209838</v>
      </c>
      <c r="B3839" s="41" t="s">
        <v>5451</v>
      </c>
      <c r="C3839" s="41">
        <v>0</v>
      </c>
      <c r="D3839" s="41">
        <v>0</v>
      </c>
      <c r="E3839" s="41">
        <v>0</v>
      </c>
      <c r="F3839" s="41">
        <v>0</v>
      </c>
      <c r="G3839" s="48">
        <v>62020</v>
      </c>
    </row>
    <row r="3840" spans="1:7" x14ac:dyDescent="0.25">
      <c r="A3840" s="48">
        <v>620209839</v>
      </c>
      <c r="B3840" s="41" t="s">
        <v>5452</v>
      </c>
      <c r="C3840" s="41">
        <v>-3315588.82</v>
      </c>
      <c r="D3840" s="41">
        <v>0</v>
      </c>
      <c r="E3840" s="41">
        <v>0</v>
      </c>
      <c r="F3840" s="41">
        <v>-3315588.82</v>
      </c>
      <c r="G3840" s="48">
        <v>62020</v>
      </c>
    </row>
    <row r="3841" spans="1:7" x14ac:dyDescent="0.25">
      <c r="A3841" s="48">
        <v>620209842</v>
      </c>
      <c r="B3841" s="41" t="s">
        <v>5453</v>
      </c>
      <c r="C3841" s="41">
        <v>0</v>
      </c>
      <c r="D3841" s="41">
        <v>0</v>
      </c>
      <c r="E3841" s="41">
        <v>0</v>
      </c>
      <c r="F3841" s="41">
        <v>0</v>
      </c>
      <c r="G3841" s="48">
        <v>62020</v>
      </c>
    </row>
    <row r="3842" spans="1:7" x14ac:dyDescent="0.25">
      <c r="A3842" s="48">
        <v>620209843</v>
      </c>
      <c r="B3842" s="41" t="s">
        <v>5454</v>
      </c>
      <c r="C3842" s="41">
        <v>0</v>
      </c>
      <c r="D3842" s="41">
        <v>0</v>
      </c>
      <c r="E3842" s="41">
        <v>0</v>
      </c>
      <c r="F3842" s="41">
        <v>0</v>
      </c>
      <c r="G3842" s="48">
        <v>62020</v>
      </c>
    </row>
    <row r="3843" spans="1:7" x14ac:dyDescent="0.25">
      <c r="A3843" s="48">
        <v>620209844</v>
      </c>
      <c r="B3843" s="41" t="s">
        <v>5455</v>
      </c>
      <c r="C3843" s="41">
        <v>-77133568.290000007</v>
      </c>
      <c r="D3843" s="41">
        <v>0</v>
      </c>
      <c r="E3843" s="41">
        <v>0</v>
      </c>
      <c r="F3843" s="41">
        <v>-77133568.290000007</v>
      </c>
      <c r="G3843" s="48">
        <v>62020</v>
      </c>
    </row>
    <row r="3844" spans="1:7" x14ac:dyDescent="0.25">
      <c r="A3844" s="48">
        <v>620209847</v>
      </c>
      <c r="B3844" s="41" t="s">
        <v>5456</v>
      </c>
      <c r="C3844" s="41">
        <v>0</v>
      </c>
      <c r="D3844" s="41">
        <v>0</v>
      </c>
      <c r="E3844" s="41">
        <v>0</v>
      </c>
      <c r="F3844" s="41">
        <v>0</v>
      </c>
      <c r="G3844" s="48">
        <v>62020</v>
      </c>
    </row>
    <row r="3845" spans="1:7" x14ac:dyDescent="0.25">
      <c r="A3845" s="48">
        <v>620209848</v>
      </c>
      <c r="B3845" s="41" t="s">
        <v>5457</v>
      </c>
      <c r="C3845" s="41">
        <v>-2502235.25</v>
      </c>
      <c r="D3845" s="41">
        <v>0</v>
      </c>
      <c r="E3845" s="41">
        <v>0</v>
      </c>
      <c r="F3845" s="41">
        <v>-2502235.25</v>
      </c>
      <c r="G3845" s="48">
        <v>62020</v>
      </c>
    </row>
    <row r="3846" spans="1:7" x14ac:dyDescent="0.25">
      <c r="A3846" s="48">
        <v>620215025</v>
      </c>
      <c r="B3846" s="41" t="s">
        <v>5458</v>
      </c>
      <c r="C3846" s="41">
        <v>0</v>
      </c>
      <c r="D3846" s="41">
        <v>0</v>
      </c>
      <c r="E3846" s="41">
        <v>0</v>
      </c>
      <c r="F3846" s="41">
        <v>0</v>
      </c>
      <c r="G3846" s="48">
        <v>62021</v>
      </c>
    </row>
    <row r="3847" spans="1:7" x14ac:dyDescent="0.25">
      <c r="A3847" s="48">
        <v>620215036</v>
      </c>
      <c r="B3847" s="41" t="s">
        <v>5459</v>
      </c>
      <c r="C3847" s="41">
        <v>0</v>
      </c>
      <c r="D3847" s="41">
        <v>0</v>
      </c>
      <c r="E3847" s="41">
        <v>0</v>
      </c>
      <c r="F3847" s="41">
        <v>0</v>
      </c>
      <c r="G3847" s="48">
        <v>62021</v>
      </c>
    </row>
    <row r="3848" spans="1:7" x14ac:dyDescent="0.25">
      <c r="A3848" s="48">
        <v>620215041</v>
      </c>
      <c r="B3848" s="41" t="s">
        <v>5460</v>
      </c>
      <c r="C3848" s="41">
        <v>0</v>
      </c>
      <c r="D3848" s="41">
        <v>0</v>
      </c>
      <c r="E3848" s="41">
        <v>0</v>
      </c>
      <c r="F3848" s="41">
        <v>0</v>
      </c>
      <c r="G3848" s="48">
        <v>62021</v>
      </c>
    </row>
    <row r="3849" spans="1:7" x14ac:dyDescent="0.25">
      <c r="A3849" s="48">
        <v>620215042</v>
      </c>
      <c r="B3849" s="41" t="s">
        <v>5461</v>
      </c>
      <c r="C3849" s="41">
        <v>0</v>
      </c>
      <c r="D3849" s="41">
        <v>0</v>
      </c>
      <c r="E3849" s="41">
        <v>0</v>
      </c>
      <c r="F3849" s="41">
        <v>0</v>
      </c>
      <c r="G3849" s="48">
        <v>62021</v>
      </c>
    </row>
    <row r="3850" spans="1:7" x14ac:dyDescent="0.25">
      <c r="A3850" s="48">
        <v>620215043</v>
      </c>
      <c r="B3850" s="41" t="s">
        <v>5462</v>
      </c>
      <c r="C3850" s="41">
        <v>0</v>
      </c>
      <c r="D3850" s="41">
        <v>0</v>
      </c>
      <c r="E3850" s="41">
        <v>0</v>
      </c>
      <c r="F3850" s="41">
        <v>0</v>
      </c>
      <c r="G3850" s="48">
        <v>62021</v>
      </c>
    </row>
    <row r="3851" spans="1:7" x14ac:dyDescent="0.25">
      <c r="A3851" s="48">
        <v>620215044</v>
      </c>
      <c r="B3851" s="41" t="s">
        <v>5463</v>
      </c>
      <c r="C3851" s="41">
        <v>0</v>
      </c>
      <c r="D3851" s="41">
        <v>0</v>
      </c>
      <c r="E3851" s="41">
        <v>0</v>
      </c>
      <c r="F3851" s="41">
        <v>0</v>
      </c>
      <c r="G3851" s="48">
        <v>62021</v>
      </c>
    </row>
    <row r="3852" spans="1:7" x14ac:dyDescent="0.25">
      <c r="A3852" s="48">
        <v>620215045</v>
      </c>
      <c r="B3852" s="41" t="s">
        <v>5464</v>
      </c>
      <c r="C3852" s="41">
        <v>0</v>
      </c>
      <c r="D3852" s="41">
        <v>0</v>
      </c>
      <c r="E3852" s="41">
        <v>0</v>
      </c>
      <c r="F3852" s="41">
        <v>0</v>
      </c>
      <c r="G3852" s="48">
        <v>62021</v>
      </c>
    </row>
    <row r="3853" spans="1:7" x14ac:dyDescent="0.25">
      <c r="A3853" s="48">
        <v>620215046</v>
      </c>
      <c r="B3853" s="41" t="s">
        <v>5465</v>
      </c>
      <c r="C3853" s="41">
        <v>0</v>
      </c>
      <c r="D3853" s="41">
        <v>0</v>
      </c>
      <c r="E3853" s="41">
        <v>0</v>
      </c>
      <c r="F3853" s="41">
        <v>0</v>
      </c>
      <c r="G3853" s="48">
        <v>62021</v>
      </c>
    </row>
    <row r="3854" spans="1:7" x14ac:dyDescent="0.25">
      <c r="A3854" s="48">
        <v>620215047</v>
      </c>
      <c r="B3854" s="41" t="s">
        <v>5464</v>
      </c>
      <c r="C3854" s="41">
        <v>0</v>
      </c>
      <c r="D3854" s="41">
        <v>0</v>
      </c>
      <c r="E3854" s="41">
        <v>0</v>
      </c>
      <c r="F3854" s="41">
        <v>0</v>
      </c>
      <c r="G3854" s="48">
        <v>62021</v>
      </c>
    </row>
    <row r="3855" spans="1:7" x14ac:dyDescent="0.25">
      <c r="A3855" s="48">
        <v>620215048</v>
      </c>
      <c r="B3855" s="41" t="s">
        <v>5464</v>
      </c>
      <c r="C3855" s="41">
        <v>0</v>
      </c>
      <c r="D3855" s="41">
        <v>0</v>
      </c>
      <c r="E3855" s="41">
        <v>0</v>
      </c>
      <c r="F3855" s="41">
        <v>0</v>
      </c>
      <c r="G3855" s="48">
        <v>62021</v>
      </c>
    </row>
    <row r="3856" spans="1:7" x14ac:dyDescent="0.25">
      <c r="A3856" s="48">
        <v>620215049</v>
      </c>
      <c r="B3856" s="41" t="s">
        <v>5464</v>
      </c>
      <c r="C3856" s="41">
        <v>0</v>
      </c>
      <c r="D3856" s="41">
        <v>0</v>
      </c>
      <c r="E3856" s="41">
        <v>0</v>
      </c>
      <c r="F3856" s="41">
        <v>0</v>
      </c>
      <c r="G3856" s="48">
        <v>62021</v>
      </c>
    </row>
    <row r="3857" spans="1:7" x14ac:dyDescent="0.25">
      <c r="A3857" s="48">
        <v>620215051</v>
      </c>
      <c r="B3857" s="41" t="s">
        <v>5466</v>
      </c>
      <c r="C3857" s="41">
        <v>0</v>
      </c>
      <c r="D3857" s="41">
        <v>0</v>
      </c>
      <c r="E3857" s="41">
        <v>0</v>
      </c>
      <c r="F3857" s="41">
        <v>0</v>
      </c>
      <c r="G3857" s="48">
        <v>62021</v>
      </c>
    </row>
    <row r="3858" spans="1:7" x14ac:dyDescent="0.25">
      <c r="A3858" s="48">
        <v>620215057</v>
      </c>
      <c r="B3858" s="41" t="s">
        <v>5467</v>
      </c>
      <c r="C3858" s="41">
        <v>0</v>
      </c>
      <c r="D3858" s="41">
        <v>0</v>
      </c>
      <c r="E3858" s="41">
        <v>0</v>
      </c>
      <c r="F3858" s="41">
        <v>0</v>
      </c>
      <c r="G3858" s="48">
        <v>62021</v>
      </c>
    </row>
    <row r="3859" spans="1:7" x14ac:dyDescent="0.25">
      <c r="A3859" s="48">
        <v>620215058</v>
      </c>
      <c r="B3859" s="41" t="s">
        <v>5468</v>
      </c>
      <c r="C3859" s="41">
        <v>0</v>
      </c>
      <c r="D3859" s="41">
        <v>0</v>
      </c>
      <c r="E3859" s="41">
        <v>0</v>
      </c>
      <c r="F3859" s="41">
        <v>0</v>
      </c>
      <c r="G3859" s="48">
        <v>62021</v>
      </c>
    </row>
    <row r="3860" spans="1:7" x14ac:dyDescent="0.25">
      <c r="A3860" s="48">
        <v>620215059</v>
      </c>
      <c r="B3860" s="41" t="s">
        <v>5469</v>
      </c>
      <c r="C3860" s="41">
        <v>0</v>
      </c>
      <c r="D3860" s="41">
        <v>0</v>
      </c>
      <c r="E3860" s="41">
        <v>0</v>
      </c>
      <c r="F3860" s="41">
        <v>0</v>
      </c>
      <c r="G3860" s="48">
        <v>62021</v>
      </c>
    </row>
    <row r="3861" spans="1:7" x14ac:dyDescent="0.25">
      <c r="A3861" s="48">
        <v>620219801</v>
      </c>
      <c r="B3861" s="41" t="s">
        <v>5470</v>
      </c>
      <c r="C3861" s="41">
        <v>0</v>
      </c>
      <c r="D3861" s="41">
        <v>0</v>
      </c>
      <c r="E3861" s="41">
        <v>0</v>
      </c>
      <c r="F3861" s="41">
        <v>0</v>
      </c>
      <c r="G3861" s="48">
        <v>62021</v>
      </c>
    </row>
    <row r="3862" spans="1:7" x14ac:dyDescent="0.25">
      <c r="A3862" s="48">
        <v>620219832</v>
      </c>
      <c r="B3862" s="41" t="s">
        <v>5471</v>
      </c>
      <c r="C3862" s="41">
        <v>0</v>
      </c>
      <c r="D3862" s="41">
        <v>0</v>
      </c>
      <c r="E3862" s="41">
        <v>0</v>
      </c>
      <c r="F3862" s="41">
        <v>0</v>
      </c>
      <c r="G3862" s="48">
        <v>62021</v>
      </c>
    </row>
    <row r="3863" spans="1:7" x14ac:dyDescent="0.25">
      <c r="A3863" s="48">
        <v>620222145</v>
      </c>
      <c r="B3863" s="41" t="s">
        <v>5472</v>
      </c>
      <c r="C3863" s="41">
        <v>0</v>
      </c>
      <c r="D3863" s="41">
        <v>0</v>
      </c>
      <c r="E3863" s="41">
        <v>0</v>
      </c>
      <c r="F3863" s="41">
        <v>0</v>
      </c>
      <c r="G3863" s="48">
        <v>62022</v>
      </c>
    </row>
    <row r="3864" spans="1:7" x14ac:dyDescent="0.25">
      <c r="A3864" s="48">
        <v>620225902</v>
      </c>
      <c r="B3864" s="41" t="s">
        <v>5473</v>
      </c>
      <c r="C3864" s="41">
        <v>0</v>
      </c>
      <c r="D3864" s="41">
        <v>0</v>
      </c>
      <c r="E3864" s="41">
        <v>0</v>
      </c>
      <c r="F3864" s="41">
        <v>0</v>
      </c>
      <c r="G3864" s="48">
        <v>62022</v>
      </c>
    </row>
    <row r="3865" spans="1:7" x14ac:dyDescent="0.25">
      <c r="A3865" s="48">
        <v>620228001</v>
      </c>
      <c r="B3865" s="41" t="s">
        <v>5474</v>
      </c>
      <c r="C3865" s="41">
        <v>0</v>
      </c>
      <c r="D3865" s="41">
        <v>0</v>
      </c>
      <c r="E3865" s="41">
        <v>0</v>
      </c>
      <c r="F3865" s="41">
        <v>0</v>
      </c>
      <c r="G3865" s="48">
        <v>62022</v>
      </c>
    </row>
    <row r="3866" spans="1:7" x14ac:dyDescent="0.25">
      <c r="A3866" s="48">
        <v>620228011</v>
      </c>
      <c r="B3866" s="41" t="s">
        <v>5475</v>
      </c>
      <c r="C3866" s="41">
        <v>0</v>
      </c>
      <c r="D3866" s="41">
        <v>0</v>
      </c>
      <c r="E3866" s="41">
        <v>0</v>
      </c>
      <c r="F3866" s="41">
        <v>0</v>
      </c>
      <c r="G3866" s="48">
        <v>62022</v>
      </c>
    </row>
    <row r="3867" spans="1:7" x14ac:dyDescent="0.25">
      <c r="A3867" s="48">
        <v>620228016</v>
      </c>
      <c r="B3867" s="41" t="s">
        <v>5476</v>
      </c>
      <c r="C3867" s="41">
        <v>0</v>
      </c>
      <c r="D3867" s="41">
        <v>0</v>
      </c>
      <c r="E3867" s="41">
        <v>0</v>
      </c>
      <c r="F3867" s="41">
        <v>0</v>
      </c>
      <c r="G3867" s="48">
        <v>62022</v>
      </c>
    </row>
    <row r="3868" spans="1:7" x14ac:dyDescent="0.25">
      <c r="A3868" s="48">
        <v>620228017</v>
      </c>
      <c r="B3868" s="41" t="s">
        <v>5477</v>
      </c>
      <c r="C3868" s="41">
        <v>0</v>
      </c>
      <c r="D3868" s="41">
        <v>0</v>
      </c>
      <c r="E3868" s="41">
        <v>0</v>
      </c>
      <c r="F3868" s="41">
        <v>0</v>
      </c>
      <c r="G3868" s="48">
        <v>62022</v>
      </c>
    </row>
    <row r="3869" spans="1:7" x14ac:dyDescent="0.25">
      <c r="A3869" s="48">
        <v>620228018</v>
      </c>
      <c r="B3869" s="41" t="s">
        <v>5478</v>
      </c>
      <c r="C3869" s="41">
        <v>0</v>
      </c>
      <c r="D3869" s="41">
        <v>0</v>
      </c>
      <c r="E3869" s="41">
        <v>0</v>
      </c>
      <c r="F3869" s="41">
        <v>0</v>
      </c>
      <c r="G3869" s="48">
        <v>62022</v>
      </c>
    </row>
    <row r="3870" spans="1:7" x14ac:dyDescent="0.25">
      <c r="A3870" s="48">
        <v>620228019</v>
      </c>
      <c r="B3870" s="41" t="s">
        <v>5479</v>
      </c>
      <c r="C3870" s="41">
        <v>0</v>
      </c>
      <c r="D3870" s="41">
        <v>0</v>
      </c>
      <c r="E3870" s="41">
        <v>0</v>
      </c>
      <c r="F3870" s="41">
        <v>0</v>
      </c>
      <c r="G3870" s="48">
        <v>62022</v>
      </c>
    </row>
    <row r="3871" spans="1:7" x14ac:dyDescent="0.25">
      <c r="A3871" s="48">
        <v>620228020</v>
      </c>
      <c r="B3871" s="41" t="s">
        <v>5480</v>
      </c>
      <c r="C3871" s="41">
        <v>0</v>
      </c>
      <c r="D3871" s="41">
        <v>0</v>
      </c>
      <c r="E3871" s="41">
        <v>0</v>
      </c>
      <c r="F3871" s="41">
        <v>0</v>
      </c>
      <c r="G3871" s="48">
        <v>62022</v>
      </c>
    </row>
    <row r="3872" spans="1:7" x14ac:dyDescent="0.25">
      <c r="A3872" s="48">
        <v>620228021</v>
      </c>
      <c r="B3872" s="41" t="s">
        <v>5481</v>
      </c>
      <c r="C3872" s="41">
        <v>0</v>
      </c>
      <c r="D3872" s="41">
        <v>0</v>
      </c>
      <c r="E3872" s="41">
        <v>0</v>
      </c>
      <c r="F3872" s="41">
        <v>0</v>
      </c>
      <c r="G3872" s="48">
        <v>62022</v>
      </c>
    </row>
    <row r="3873" spans="1:7" x14ac:dyDescent="0.25">
      <c r="A3873" s="48">
        <v>620228022</v>
      </c>
      <c r="B3873" s="41" t="s">
        <v>5482</v>
      </c>
      <c r="C3873" s="41">
        <v>0</v>
      </c>
      <c r="D3873" s="41">
        <v>0</v>
      </c>
      <c r="E3873" s="41">
        <v>0</v>
      </c>
      <c r="F3873" s="41">
        <v>0</v>
      </c>
      <c r="G3873" s="48">
        <v>62022</v>
      </c>
    </row>
    <row r="3874" spans="1:7" x14ac:dyDescent="0.25">
      <c r="A3874" s="48">
        <v>620228023</v>
      </c>
      <c r="B3874" s="41" t="s">
        <v>5483</v>
      </c>
      <c r="C3874" s="41">
        <v>0</v>
      </c>
      <c r="D3874" s="41">
        <v>0</v>
      </c>
      <c r="E3874" s="41">
        <v>0</v>
      </c>
      <c r="F3874" s="41">
        <v>0</v>
      </c>
      <c r="G3874" s="48">
        <v>62022</v>
      </c>
    </row>
    <row r="3875" spans="1:7" x14ac:dyDescent="0.25">
      <c r="A3875" s="48">
        <v>620228024</v>
      </c>
      <c r="B3875" s="41" t="s">
        <v>5484</v>
      </c>
      <c r="C3875" s="41">
        <v>0</v>
      </c>
      <c r="D3875" s="41">
        <v>0</v>
      </c>
      <c r="E3875" s="41">
        <v>0</v>
      </c>
      <c r="F3875" s="41">
        <v>0</v>
      </c>
      <c r="G3875" s="48">
        <v>62022</v>
      </c>
    </row>
    <row r="3876" spans="1:7" x14ac:dyDescent="0.25">
      <c r="A3876" s="48">
        <v>620228025</v>
      </c>
      <c r="B3876" s="41" t="s">
        <v>5485</v>
      </c>
      <c r="C3876" s="41">
        <v>0</v>
      </c>
      <c r="D3876" s="41">
        <v>0</v>
      </c>
      <c r="E3876" s="41">
        <v>0</v>
      </c>
      <c r="F3876" s="41">
        <v>0</v>
      </c>
      <c r="G3876" s="48">
        <v>62022</v>
      </c>
    </row>
    <row r="3877" spans="1:7" x14ac:dyDescent="0.25">
      <c r="A3877" s="48">
        <v>620228026</v>
      </c>
      <c r="B3877" s="41" t="s">
        <v>5486</v>
      </c>
      <c r="C3877" s="41">
        <v>0</v>
      </c>
      <c r="D3877" s="41">
        <v>0</v>
      </c>
      <c r="E3877" s="41">
        <v>0</v>
      </c>
      <c r="F3877" s="41">
        <v>0</v>
      </c>
      <c r="G3877" s="48">
        <v>62022</v>
      </c>
    </row>
    <row r="3878" spans="1:7" x14ac:dyDescent="0.25">
      <c r="A3878" s="48">
        <v>620228027</v>
      </c>
      <c r="B3878" s="41" t="s">
        <v>5487</v>
      </c>
      <c r="C3878" s="41">
        <v>0</v>
      </c>
      <c r="D3878" s="41">
        <v>0</v>
      </c>
      <c r="E3878" s="41">
        <v>0</v>
      </c>
      <c r="F3878" s="41">
        <v>0</v>
      </c>
      <c r="G3878" s="48">
        <v>62022</v>
      </c>
    </row>
    <row r="3879" spans="1:7" x14ac:dyDescent="0.25">
      <c r="A3879" s="48">
        <v>620228028</v>
      </c>
      <c r="B3879" s="41" t="s">
        <v>5488</v>
      </c>
      <c r="C3879" s="41">
        <v>0</v>
      </c>
      <c r="D3879" s="41">
        <v>0</v>
      </c>
      <c r="E3879" s="41">
        <v>0</v>
      </c>
      <c r="F3879" s="41">
        <v>0</v>
      </c>
      <c r="G3879" s="48">
        <v>62022</v>
      </c>
    </row>
    <row r="3880" spans="1:7" x14ac:dyDescent="0.25">
      <c r="A3880" s="48">
        <v>620228029</v>
      </c>
      <c r="B3880" s="41" t="s">
        <v>5489</v>
      </c>
      <c r="C3880" s="41">
        <v>0</v>
      </c>
      <c r="D3880" s="41">
        <v>0</v>
      </c>
      <c r="E3880" s="41">
        <v>0</v>
      </c>
      <c r="F3880" s="41">
        <v>0</v>
      </c>
      <c r="G3880" s="48">
        <v>62022</v>
      </c>
    </row>
    <row r="3881" spans="1:7" x14ac:dyDescent="0.25">
      <c r="A3881" s="48">
        <v>620228031</v>
      </c>
      <c r="B3881" s="41" t="s">
        <v>5490</v>
      </c>
      <c r="C3881" s="41">
        <v>0</v>
      </c>
      <c r="D3881" s="41">
        <v>0</v>
      </c>
      <c r="E3881" s="41">
        <v>0</v>
      </c>
      <c r="F3881" s="41">
        <v>0</v>
      </c>
      <c r="G3881" s="48">
        <v>62022</v>
      </c>
    </row>
    <row r="3882" spans="1:7" x14ac:dyDescent="0.25">
      <c r="A3882" s="48">
        <v>620228032</v>
      </c>
      <c r="B3882" s="41" t="s">
        <v>5491</v>
      </c>
      <c r="C3882" s="41">
        <v>0</v>
      </c>
      <c r="D3882" s="41">
        <v>0</v>
      </c>
      <c r="E3882" s="41">
        <v>0</v>
      </c>
      <c r="F3882" s="41">
        <v>0</v>
      </c>
      <c r="G3882" s="48">
        <v>62022</v>
      </c>
    </row>
    <row r="3883" spans="1:7" x14ac:dyDescent="0.25">
      <c r="A3883" s="48">
        <v>620228034</v>
      </c>
      <c r="B3883" s="41" t="s">
        <v>5492</v>
      </c>
      <c r="C3883" s="41">
        <v>0</v>
      </c>
      <c r="D3883" s="41">
        <v>0</v>
      </c>
      <c r="E3883" s="41">
        <v>0</v>
      </c>
      <c r="F3883" s="41">
        <v>0</v>
      </c>
      <c r="G3883" s="48">
        <v>62022</v>
      </c>
    </row>
    <row r="3884" spans="1:7" x14ac:dyDescent="0.25">
      <c r="A3884" s="48">
        <v>620228035</v>
      </c>
      <c r="B3884" s="41" t="s">
        <v>5493</v>
      </c>
      <c r="C3884" s="41">
        <v>0</v>
      </c>
      <c r="D3884" s="41">
        <v>0</v>
      </c>
      <c r="E3884" s="41">
        <v>0</v>
      </c>
      <c r="F3884" s="41">
        <v>0</v>
      </c>
      <c r="G3884" s="48">
        <v>62022</v>
      </c>
    </row>
    <row r="3885" spans="1:7" x14ac:dyDescent="0.25">
      <c r="A3885" s="48">
        <v>620228036</v>
      </c>
      <c r="B3885" s="41" t="s">
        <v>5494</v>
      </c>
      <c r="C3885" s="41">
        <v>0</v>
      </c>
      <c r="D3885" s="41">
        <v>0</v>
      </c>
      <c r="E3885" s="41">
        <v>0</v>
      </c>
      <c r="F3885" s="41">
        <v>0</v>
      </c>
      <c r="G3885" s="48">
        <v>62022</v>
      </c>
    </row>
    <row r="3886" spans="1:7" x14ac:dyDescent="0.25">
      <c r="A3886" s="48">
        <v>620228037</v>
      </c>
      <c r="B3886" s="41" t="s">
        <v>5495</v>
      </c>
      <c r="C3886" s="41">
        <v>0</v>
      </c>
      <c r="D3886" s="41">
        <v>0</v>
      </c>
      <c r="E3886" s="41">
        <v>0</v>
      </c>
      <c r="F3886" s="41">
        <v>0</v>
      </c>
      <c r="G3886" s="48">
        <v>62022</v>
      </c>
    </row>
    <row r="3887" spans="1:7" x14ac:dyDescent="0.25">
      <c r="A3887" s="48">
        <v>620228038</v>
      </c>
      <c r="B3887" s="41" t="s">
        <v>5496</v>
      </c>
      <c r="C3887" s="41">
        <v>0</v>
      </c>
      <c r="D3887" s="41">
        <v>0</v>
      </c>
      <c r="E3887" s="41">
        <v>0</v>
      </c>
      <c r="F3887" s="41">
        <v>0</v>
      </c>
      <c r="G3887" s="48">
        <v>62022</v>
      </c>
    </row>
    <row r="3888" spans="1:7" x14ac:dyDescent="0.25">
      <c r="A3888" s="48">
        <v>620228039</v>
      </c>
      <c r="B3888" s="41" t="s">
        <v>5497</v>
      </c>
      <c r="C3888" s="41">
        <v>0</v>
      </c>
      <c r="D3888" s="41">
        <v>0</v>
      </c>
      <c r="E3888" s="41">
        <v>0</v>
      </c>
      <c r="F3888" s="41">
        <v>0</v>
      </c>
      <c r="G3888" s="48">
        <v>62022</v>
      </c>
    </row>
    <row r="3889" spans="1:7" x14ac:dyDescent="0.25">
      <c r="A3889" s="48">
        <v>620228040</v>
      </c>
      <c r="B3889" s="41" t="s">
        <v>5498</v>
      </c>
      <c r="C3889" s="41">
        <v>0</v>
      </c>
      <c r="D3889" s="41">
        <v>0</v>
      </c>
      <c r="E3889" s="41">
        <v>0</v>
      </c>
      <c r="F3889" s="41">
        <v>0</v>
      </c>
      <c r="G3889" s="48">
        <v>62022</v>
      </c>
    </row>
    <row r="3890" spans="1:7" x14ac:dyDescent="0.25">
      <c r="A3890" s="48">
        <v>620228042</v>
      </c>
      <c r="B3890" s="41" t="s">
        <v>5499</v>
      </c>
      <c r="C3890" s="41">
        <v>0</v>
      </c>
      <c r="D3890" s="41">
        <v>0</v>
      </c>
      <c r="E3890" s="41">
        <v>0</v>
      </c>
      <c r="F3890" s="41">
        <v>0</v>
      </c>
      <c r="G3890" s="48">
        <v>62022</v>
      </c>
    </row>
    <row r="3891" spans="1:7" x14ac:dyDescent="0.25">
      <c r="A3891" s="48">
        <v>620228043</v>
      </c>
      <c r="B3891" s="41" t="s">
        <v>5500</v>
      </c>
      <c r="C3891" s="41">
        <v>0</v>
      </c>
      <c r="D3891" s="41">
        <v>0</v>
      </c>
      <c r="E3891" s="41">
        <v>0</v>
      </c>
      <c r="F3891" s="41">
        <v>0</v>
      </c>
      <c r="G3891" s="48">
        <v>62022</v>
      </c>
    </row>
    <row r="3892" spans="1:7" x14ac:dyDescent="0.25">
      <c r="A3892" s="48">
        <v>620228044</v>
      </c>
      <c r="B3892" s="41" t="s">
        <v>5501</v>
      </c>
      <c r="C3892" s="41">
        <v>0</v>
      </c>
      <c r="D3892" s="41">
        <v>0</v>
      </c>
      <c r="E3892" s="41">
        <v>0</v>
      </c>
      <c r="F3892" s="41">
        <v>0</v>
      </c>
      <c r="G3892" s="48">
        <v>62022</v>
      </c>
    </row>
    <row r="3893" spans="1:7" x14ac:dyDescent="0.25">
      <c r="A3893" s="48">
        <v>620228045</v>
      </c>
      <c r="B3893" s="41" t="s">
        <v>5502</v>
      </c>
      <c r="C3893" s="41">
        <v>0</v>
      </c>
      <c r="D3893" s="41">
        <v>0</v>
      </c>
      <c r="E3893" s="41">
        <v>0</v>
      </c>
      <c r="F3893" s="41">
        <v>0</v>
      </c>
      <c r="G3893" s="48">
        <v>62022</v>
      </c>
    </row>
    <row r="3894" spans="1:7" x14ac:dyDescent="0.25">
      <c r="A3894" s="48">
        <v>620228046</v>
      </c>
      <c r="B3894" s="41" t="s">
        <v>5503</v>
      </c>
      <c r="C3894" s="41">
        <v>0</v>
      </c>
      <c r="D3894" s="41">
        <v>0</v>
      </c>
      <c r="E3894" s="41">
        <v>0</v>
      </c>
      <c r="F3894" s="41">
        <v>0</v>
      </c>
      <c r="G3894" s="48">
        <v>62022</v>
      </c>
    </row>
    <row r="3895" spans="1:7" x14ac:dyDescent="0.25">
      <c r="A3895" s="48">
        <v>620228047</v>
      </c>
      <c r="B3895" s="41" t="s">
        <v>5504</v>
      </c>
      <c r="C3895" s="41">
        <v>0</v>
      </c>
      <c r="D3895" s="41">
        <v>0</v>
      </c>
      <c r="E3895" s="41">
        <v>0</v>
      </c>
      <c r="F3895" s="41">
        <v>0</v>
      </c>
      <c r="G3895" s="48">
        <v>62022</v>
      </c>
    </row>
    <row r="3896" spans="1:7" x14ac:dyDescent="0.25">
      <c r="A3896" s="48">
        <v>620228049</v>
      </c>
      <c r="B3896" s="41" t="s">
        <v>5505</v>
      </c>
      <c r="C3896" s="41">
        <v>0</v>
      </c>
      <c r="D3896" s="41">
        <v>0</v>
      </c>
      <c r="E3896" s="41">
        <v>0</v>
      </c>
      <c r="F3896" s="41">
        <v>0</v>
      </c>
      <c r="G3896" s="48">
        <v>62022</v>
      </c>
    </row>
    <row r="3897" spans="1:7" x14ac:dyDescent="0.25">
      <c r="A3897" s="48">
        <v>620228050</v>
      </c>
      <c r="B3897" s="41" t="s">
        <v>5506</v>
      </c>
      <c r="C3897" s="41">
        <v>0</v>
      </c>
      <c r="D3897" s="41">
        <v>0</v>
      </c>
      <c r="E3897" s="41">
        <v>0</v>
      </c>
      <c r="F3897" s="41">
        <v>0</v>
      </c>
      <c r="G3897" s="48">
        <v>62022</v>
      </c>
    </row>
    <row r="3898" spans="1:7" x14ac:dyDescent="0.25">
      <c r="A3898" s="48">
        <v>620228051</v>
      </c>
      <c r="B3898" s="41" t="s">
        <v>5507</v>
      </c>
      <c r="C3898" s="41">
        <v>0</v>
      </c>
      <c r="D3898" s="41">
        <v>0</v>
      </c>
      <c r="E3898" s="41">
        <v>0</v>
      </c>
      <c r="F3898" s="41">
        <v>0</v>
      </c>
      <c r="G3898" s="48">
        <v>62022</v>
      </c>
    </row>
    <row r="3899" spans="1:7" x14ac:dyDescent="0.25">
      <c r="A3899" s="48">
        <v>620228052</v>
      </c>
      <c r="B3899" s="41" t="s">
        <v>5508</v>
      </c>
      <c r="C3899" s="41">
        <v>0</v>
      </c>
      <c r="D3899" s="41">
        <v>0</v>
      </c>
      <c r="E3899" s="41">
        <v>0</v>
      </c>
      <c r="F3899" s="41">
        <v>0</v>
      </c>
      <c r="G3899" s="48">
        <v>62022</v>
      </c>
    </row>
    <row r="3900" spans="1:7" x14ac:dyDescent="0.25">
      <c r="A3900" s="48">
        <v>620228054</v>
      </c>
      <c r="B3900" s="41" t="s">
        <v>5509</v>
      </c>
      <c r="C3900" s="41">
        <v>0</v>
      </c>
      <c r="D3900" s="41">
        <v>0</v>
      </c>
      <c r="E3900" s="41">
        <v>0</v>
      </c>
      <c r="F3900" s="41">
        <v>0</v>
      </c>
      <c r="G3900" s="48">
        <v>62022</v>
      </c>
    </row>
    <row r="3901" spans="1:7" x14ac:dyDescent="0.25">
      <c r="A3901" s="48">
        <v>620228055</v>
      </c>
      <c r="B3901" s="41" t="s">
        <v>5510</v>
      </c>
      <c r="C3901" s="41">
        <v>0</v>
      </c>
      <c r="D3901" s="41">
        <v>0</v>
      </c>
      <c r="E3901" s="41">
        <v>0</v>
      </c>
      <c r="F3901" s="41">
        <v>0</v>
      </c>
      <c r="G3901" s="48">
        <v>62022</v>
      </c>
    </row>
    <row r="3902" spans="1:7" x14ac:dyDescent="0.25">
      <c r="A3902" s="48">
        <v>620228056</v>
      </c>
      <c r="B3902" s="41" t="s">
        <v>5511</v>
      </c>
      <c r="C3902" s="41">
        <v>0</v>
      </c>
      <c r="D3902" s="41">
        <v>0</v>
      </c>
      <c r="E3902" s="41">
        <v>0</v>
      </c>
      <c r="F3902" s="41">
        <v>0</v>
      </c>
      <c r="G3902" s="48">
        <v>62022</v>
      </c>
    </row>
    <row r="3903" spans="1:7" x14ac:dyDescent="0.25">
      <c r="A3903" s="48">
        <v>620228057</v>
      </c>
      <c r="B3903" s="41" t="s">
        <v>5512</v>
      </c>
      <c r="C3903" s="41">
        <v>0</v>
      </c>
      <c r="D3903" s="41">
        <v>0</v>
      </c>
      <c r="E3903" s="41">
        <v>0</v>
      </c>
      <c r="F3903" s="41">
        <v>0</v>
      </c>
      <c r="G3903" s="48">
        <v>62022</v>
      </c>
    </row>
    <row r="3904" spans="1:7" x14ac:dyDescent="0.25">
      <c r="A3904" s="48">
        <v>620228058</v>
      </c>
      <c r="B3904" s="41" t="s">
        <v>5513</v>
      </c>
      <c r="C3904" s="41">
        <v>0</v>
      </c>
      <c r="D3904" s="41">
        <v>0</v>
      </c>
      <c r="E3904" s="41">
        <v>0</v>
      </c>
      <c r="F3904" s="41">
        <v>0</v>
      </c>
      <c r="G3904" s="48">
        <v>62022</v>
      </c>
    </row>
    <row r="3905" spans="1:7" x14ac:dyDescent="0.25">
      <c r="A3905" s="48">
        <v>620228059</v>
      </c>
      <c r="B3905" s="41" t="s">
        <v>5514</v>
      </c>
      <c r="C3905" s="41">
        <v>0</v>
      </c>
      <c r="D3905" s="41">
        <v>0</v>
      </c>
      <c r="E3905" s="41">
        <v>0</v>
      </c>
      <c r="F3905" s="41">
        <v>0</v>
      </c>
      <c r="G3905" s="48">
        <v>62022</v>
      </c>
    </row>
    <row r="3906" spans="1:7" x14ac:dyDescent="0.25">
      <c r="A3906" s="48">
        <v>620228061</v>
      </c>
      <c r="B3906" s="41" t="s">
        <v>5515</v>
      </c>
      <c r="C3906" s="41">
        <v>0</v>
      </c>
      <c r="D3906" s="41">
        <v>0</v>
      </c>
      <c r="E3906" s="41">
        <v>0</v>
      </c>
      <c r="F3906" s="41">
        <v>0</v>
      </c>
      <c r="G3906" s="48">
        <v>62022</v>
      </c>
    </row>
    <row r="3907" spans="1:7" x14ac:dyDescent="0.25">
      <c r="A3907" s="48">
        <v>620228062</v>
      </c>
      <c r="B3907" s="41" t="s">
        <v>5516</v>
      </c>
      <c r="C3907" s="41">
        <v>0</v>
      </c>
      <c r="D3907" s="41">
        <v>0</v>
      </c>
      <c r="E3907" s="41">
        <v>0</v>
      </c>
      <c r="F3907" s="41">
        <v>0</v>
      </c>
      <c r="G3907" s="48">
        <v>62022</v>
      </c>
    </row>
    <row r="3908" spans="1:7" x14ac:dyDescent="0.25">
      <c r="A3908" s="48">
        <v>620228063</v>
      </c>
      <c r="B3908" s="41" t="s">
        <v>5517</v>
      </c>
      <c r="C3908" s="41">
        <v>0</v>
      </c>
      <c r="D3908" s="41">
        <v>0</v>
      </c>
      <c r="E3908" s="41">
        <v>0</v>
      </c>
      <c r="F3908" s="41">
        <v>0</v>
      </c>
      <c r="G3908" s="48">
        <v>62022</v>
      </c>
    </row>
    <row r="3909" spans="1:7" x14ac:dyDescent="0.25">
      <c r="A3909" s="48">
        <v>620228064</v>
      </c>
      <c r="B3909" s="41" t="s">
        <v>5516</v>
      </c>
      <c r="C3909" s="41">
        <v>0</v>
      </c>
      <c r="D3909" s="41">
        <v>0</v>
      </c>
      <c r="E3909" s="41">
        <v>0</v>
      </c>
      <c r="F3909" s="41">
        <v>0</v>
      </c>
      <c r="G3909" s="48">
        <v>62022</v>
      </c>
    </row>
    <row r="3910" spans="1:7" x14ac:dyDescent="0.25">
      <c r="A3910" s="48">
        <v>620228065</v>
      </c>
      <c r="B3910" s="41" t="s">
        <v>5518</v>
      </c>
      <c r="C3910" s="41">
        <v>0</v>
      </c>
      <c r="D3910" s="41">
        <v>0</v>
      </c>
      <c r="E3910" s="41">
        <v>0</v>
      </c>
      <c r="F3910" s="41">
        <v>0</v>
      </c>
      <c r="G3910" s="48">
        <v>62022</v>
      </c>
    </row>
    <row r="3911" spans="1:7" x14ac:dyDescent="0.25">
      <c r="A3911" s="48">
        <v>620228066</v>
      </c>
      <c r="B3911" s="41" t="s">
        <v>5519</v>
      </c>
      <c r="C3911" s="41">
        <v>0</v>
      </c>
      <c r="D3911" s="41">
        <v>0</v>
      </c>
      <c r="E3911" s="41">
        <v>0</v>
      </c>
      <c r="F3911" s="41">
        <v>0</v>
      </c>
      <c r="G3911" s="48">
        <v>62022</v>
      </c>
    </row>
    <row r="3912" spans="1:7" x14ac:dyDescent="0.25">
      <c r="A3912" s="48">
        <v>620228067</v>
      </c>
      <c r="B3912" s="41" t="s">
        <v>5520</v>
      </c>
      <c r="C3912" s="41">
        <v>0</v>
      </c>
      <c r="D3912" s="41">
        <v>0</v>
      </c>
      <c r="E3912" s="41">
        <v>0</v>
      </c>
      <c r="F3912" s="41">
        <v>0</v>
      </c>
      <c r="G3912" s="48">
        <v>62022</v>
      </c>
    </row>
    <row r="3913" spans="1:7" x14ac:dyDescent="0.25">
      <c r="A3913" s="48">
        <v>620228068</v>
      </c>
      <c r="B3913" s="41" t="s">
        <v>5521</v>
      </c>
      <c r="C3913" s="41">
        <v>0</v>
      </c>
      <c r="D3913" s="41">
        <v>0</v>
      </c>
      <c r="E3913" s="41">
        <v>0</v>
      </c>
      <c r="F3913" s="41">
        <v>0</v>
      </c>
      <c r="G3913" s="48">
        <v>62022</v>
      </c>
    </row>
    <row r="3914" spans="1:7" x14ac:dyDescent="0.25">
      <c r="A3914" s="48">
        <v>620228069</v>
      </c>
      <c r="B3914" s="41" t="s">
        <v>5522</v>
      </c>
      <c r="C3914" s="41">
        <v>0</v>
      </c>
      <c r="D3914" s="41">
        <v>0</v>
      </c>
      <c r="E3914" s="41">
        <v>0</v>
      </c>
      <c r="F3914" s="41">
        <v>0</v>
      </c>
      <c r="G3914" s="48">
        <v>62022</v>
      </c>
    </row>
    <row r="3915" spans="1:7" x14ac:dyDescent="0.25">
      <c r="A3915" s="48">
        <v>620228300</v>
      </c>
      <c r="B3915" s="41" t="s">
        <v>5523</v>
      </c>
      <c r="C3915" s="41">
        <v>0</v>
      </c>
      <c r="D3915" s="41">
        <v>0</v>
      </c>
      <c r="E3915" s="41">
        <v>0</v>
      </c>
      <c r="F3915" s="41">
        <v>0</v>
      </c>
      <c r="G3915" s="48">
        <v>62022</v>
      </c>
    </row>
    <row r="3916" spans="1:7" x14ac:dyDescent="0.25">
      <c r="A3916" s="48">
        <v>620228301</v>
      </c>
      <c r="B3916" s="41" t="s">
        <v>5524</v>
      </c>
      <c r="C3916" s="41">
        <v>0</v>
      </c>
      <c r="D3916" s="41">
        <v>0</v>
      </c>
      <c r="E3916" s="41">
        <v>0</v>
      </c>
      <c r="F3916" s="41">
        <v>0</v>
      </c>
      <c r="G3916" s="48">
        <v>62022</v>
      </c>
    </row>
    <row r="3917" spans="1:7" x14ac:dyDescent="0.25">
      <c r="A3917" s="48">
        <v>620228302</v>
      </c>
      <c r="B3917" s="41" t="s">
        <v>5525</v>
      </c>
      <c r="C3917" s="41">
        <v>0</v>
      </c>
      <c r="D3917" s="41">
        <v>0</v>
      </c>
      <c r="E3917" s="41">
        <v>0</v>
      </c>
      <c r="F3917" s="41">
        <v>0</v>
      </c>
      <c r="G3917" s="48">
        <v>62022</v>
      </c>
    </row>
    <row r="3918" spans="1:7" x14ac:dyDescent="0.25">
      <c r="A3918" s="48">
        <v>620228303</v>
      </c>
      <c r="B3918" s="41" t="s">
        <v>5526</v>
      </c>
      <c r="C3918" s="41">
        <v>0</v>
      </c>
      <c r="D3918" s="41">
        <v>0</v>
      </c>
      <c r="E3918" s="41">
        <v>0</v>
      </c>
      <c r="F3918" s="41">
        <v>0</v>
      </c>
      <c r="G3918" s="48">
        <v>62022</v>
      </c>
    </row>
    <row r="3919" spans="1:7" x14ac:dyDescent="0.25">
      <c r="A3919" s="48">
        <v>620228304</v>
      </c>
      <c r="B3919" s="41" t="s">
        <v>5526</v>
      </c>
      <c r="C3919" s="41">
        <v>0</v>
      </c>
      <c r="D3919" s="41">
        <v>0</v>
      </c>
      <c r="E3919" s="41">
        <v>0</v>
      </c>
      <c r="F3919" s="41">
        <v>0</v>
      </c>
      <c r="G3919" s="48">
        <v>62022</v>
      </c>
    </row>
    <row r="3920" spans="1:7" x14ac:dyDescent="0.25">
      <c r="A3920" s="48">
        <v>620228305</v>
      </c>
      <c r="B3920" s="41" t="s">
        <v>5527</v>
      </c>
      <c r="C3920" s="41">
        <v>0</v>
      </c>
      <c r="D3920" s="41">
        <v>0</v>
      </c>
      <c r="E3920" s="41">
        <v>0</v>
      </c>
      <c r="F3920" s="41">
        <v>0</v>
      </c>
      <c r="G3920" s="48">
        <v>62022</v>
      </c>
    </row>
    <row r="3921" spans="1:7" x14ac:dyDescent="0.25">
      <c r="A3921" s="48">
        <v>620228306</v>
      </c>
      <c r="B3921" s="41" t="s">
        <v>5528</v>
      </c>
      <c r="C3921" s="41">
        <v>0</v>
      </c>
      <c r="D3921" s="41">
        <v>0</v>
      </c>
      <c r="E3921" s="41">
        <v>0</v>
      </c>
      <c r="F3921" s="41">
        <v>0</v>
      </c>
      <c r="G3921" s="48">
        <v>62022</v>
      </c>
    </row>
    <row r="3922" spans="1:7" x14ac:dyDescent="0.25">
      <c r="A3922" s="48">
        <v>620228307</v>
      </c>
      <c r="B3922" s="41" t="s">
        <v>5529</v>
      </c>
      <c r="C3922" s="41">
        <v>0</v>
      </c>
      <c r="D3922" s="41">
        <v>0</v>
      </c>
      <c r="E3922" s="41">
        <v>0</v>
      </c>
      <c r="F3922" s="41">
        <v>0</v>
      </c>
      <c r="G3922" s="48">
        <v>62022</v>
      </c>
    </row>
    <row r="3923" spans="1:7" x14ac:dyDescent="0.25">
      <c r="A3923" s="48">
        <v>620228308</v>
      </c>
      <c r="B3923" s="41" t="s">
        <v>5530</v>
      </c>
      <c r="C3923" s="41">
        <v>0</v>
      </c>
      <c r="D3923" s="41">
        <v>0</v>
      </c>
      <c r="E3923" s="41">
        <v>0</v>
      </c>
      <c r="F3923" s="41">
        <v>0</v>
      </c>
      <c r="G3923" s="48">
        <v>62022</v>
      </c>
    </row>
    <row r="3924" spans="1:7" x14ac:dyDescent="0.25">
      <c r="A3924" s="48">
        <v>620228309</v>
      </c>
      <c r="B3924" s="41" t="s">
        <v>5531</v>
      </c>
      <c r="C3924" s="41">
        <v>0</v>
      </c>
      <c r="D3924" s="41">
        <v>0</v>
      </c>
      <c r="E3924" s="41">
        <v>0</v>
      </c>
      <c r="F3924" s="41">
        <v>0</v>
      </c>
      <c r="G3924" s="48">
        <v>62022</v>
      </c>
    </row>
    <row r="3925" spans="1:7" x14ac:dyDescent="0.25">
      <c r="A3925" s="48">
        <v>620228310</v>
      </c>
      <c r="B3925" s="41" t="s">
        <v>5532</v>
      </c>
      <c r="C3925" s="41">
        <v>0</v>
      </c>
      <c r="D3925" s="41">
        <v>0</v>
      </c>
      <c r="E3925" s="41">
        <v>0</v>
      </c>
      <c r="F3925" s="41">
        <v>0</v>
      </c>
      <c r="G3925" s="48">
        <v>62022</v>
      </c>
    </row>
    <row r="3926" spans="1:7" x14ac:dyDescent="0.25">
      <c r="A3926" s="48">
        <v>620228311</v>
      </c>
      <c r="B3926" s="41" t="s">
        <v>5533</v>
      </c>
      <c r="C3926" s="41">
        <v>0</v>
      </c>
      <c r="D3926" s="41">
        <v>0</v>
      </c>
      <c r="E3926" s="41">
        <v>0</v>
      </c>
      <c r="F3926" s="41">
        <v>0</v>
      </c>
      <c r="G3926" s="48">
        <v>62022</v>
      </c>
    </row>
    <row r="3927" spans="1:7" x14ac:dyDescent="0.25">
      <c r="A3927" s="48">
        <v>620228312</v>
      </c>
      <c r="B3927" s="41" t="s">
        <v>5534</v>
      </c>
      <c r="C3927" s="41">
        <v>0</v>
      </c>
      <c r="D3927" s="41">
        <v>0</v>
      </c>
      <c r="E3927" s="41">
        <v>0</v>
      </c>
      <c r="F3927" s="41">
        <v>0</v>
      </c>
      <c r="G3927" s="48">
        <v>62022</v>
      </c>
    </row>
    <row r="3928" spans="1:7" x14ac:dyDescent="0.25">
      <c r="A3928" s="48">
        <v>620228313</v>
      </c>
      <c r="B3928" s="41" t="s">
        <v>5535</v>
      </c>
      <c r="C3928" s="41">
        <v>0</v>
      </c>
      <c r="D3928" s="41">
        <v>0</v>
      </c>
      <c r="E3928" s="41">
        <v>0</v>
      </c>
      <c r="F3928" s="41">
        <v>0</v>
      </c>
      <c r="G3928" s="48">
        <v>62022</v>
      </c>
    </row>
    <row r="3929" spans="1:7" x14ac:dyDescent="0.25">
      <c r="A3929" s="48">
        <v>620228314</v>
      </c>
      <c r="B3929" s="41" t="s">
        <v>5536</v>
      </c>
      <c r="C3929" s="41">
        <v>0</v>
      </c>
      <c r="D3929" s="41">
        <v>0</v>
      </c>
      <c r="E3929" s="41">
        <v>0</v>
      </c>
      <c r="F3929" s="41">
        <v>0</v>
      </c>
      <c r="G3929" s="48">
        <v>62022</v>
      </c>
    </row>
    <row r="3930" spans="1:7" x14ac:dyDescent="0.25">
      <c r="A3930" s="48">
        <v>620228315</v>
      </c>
      <c r="B3930" s="41" t="s">
        <v>5537</v>
      </c>
      <c r="C3930" s="41">
        <v>0</v>
      </c>
      <c r="D3930" s="41">
        <v>0</v>
      </c>
      <c r="E3930" s="41">
        <v>0</v>
      </c>
      <c r="F3930" s="41">
        <v>0</v>
      </c>
      <c r="G3930" s="48">
        <v>62022</v>
      </c>
    </row>
    <row r="3931" spans="1:7" x14ac:dyDescent="0.25">
      <c r="A3931" s="48">
        <v>620228316</v>
      </c>
      <c r="B3931" s="41" t="s">
        <v>5538</v>
      </c>
      <c r="C3931" s="41">
        <v>0</v>
      </c>
      <c r="D3931" s="41">
        <v>0</v>
      </c>
      <c r="E3931" s="41">
        <v>0</v>
      </c>
      <c r="F3931" s="41">
        <v>0</v>
      </c>
      <c r="G3931" s="48">
        <v>62022</v>
      </c>
    </row>
    <row r="3932" spans="1:7" x14ac:dyDescent="0.25">
      <c r="A3932" s="48">
        <v>620228317</v>
      </c>
      <c r="B3932" s="41" t="s">
        <v>5539</v>
      </c>
      <c r="C3932" s="41">
        <v>0</v>
      </c>
      <c r="D3932" s="41">
        <v>0</v>
      </c>
      <c r="E3932" s="41">
        <v>0</v>
      </c>
      <c r="F3932" s="41">
        <v>0</v>
      </c>
      <c r="G3932" s="48">
        <v>62022</v>
      </c>
    </row>
    <row r="3933" spans="1:7" x14ac:dyDescent="0.25">
      <c r="A3933" s="48">
        <v>620228318</v>
      </c>
      <c r="B3933" s="41" t="s">
        <v>5540</v>
      </c>
      <c r="C3933" s="41">
        <v>0</v>
      </c>
      <c r="D3933" s="41">
        <v>0</v>
      </c>
      <c r="E3933" s="41">
        <v>0</v>
      </c>
      <c r="F3933" s="41">
        <v>0</v>
      </c>
      <c r="G3933" s="48">
        <v>62022</v>
      </c>
    </row>
    <row r="3934" spans="1:7" x14ac:dyDescent="0.25">
      <c r="A3934" s="48">
        <v>620228319</v>
      </c>
      <c r="B3934" s="41" t="s">
        <v>5541</v>
      </c>
      <c r="C3934" s="41">
        <v>0</v>
      </c>
      <c r="D3934" s="41">
        <v>0</v>
      </c>
      <c r="E3934" s="41">
        <v>0</v>
      </c>
      <c r="F3934" s="41">
        <v>0</v>
      </c>
      <c r="G3934" s="48">
        <v>62022</v>
      </c>
    </row>
    <row r="3935" spans="1:7" x14ac:dyDescent="0.25">
      <c r="A3935" s="48">
        <v>620228320</v>
      </c>
      <c r="B3935" s="41" t="s">
        <v>5542</v>
      </c>
      <c r="C3935" s="41">
        <v>0</v>
      </c>
      <c r="D3935" s="41">
        <v>0</v>
      </c>
      <c r="E3935" s="41">
        <v>0</v>
      </c>
      <c r="F3935" s="41">
        <v>0</v>
      </c>
      <c r="G3935" s="48">
        <v>62022</v>
      </c>
    </row>
    <row r="3936" spans="1:7" x14ac:dyDescent="0.25">
      <c r="A3936" s="48">
        <v>620228321</v>
      </c>
      <c r="B3936" s="41" t="s">
        <v>5543</v>
      </c>
      <c r="C3936" s="41">
        <v>0</v>
      </c>
      <c r="D3936" s="41">
        <v>0</v>
      </c>
      <c r="E3936" s="41">
        <v>0</v>
      </c>
      <c r="F3936" s="41">
        <v>0</v>
      </c>
      <c r="G3936" s="48">
        <v>62022</v>
      </c>
    </row>
    <row r="3937" spans="1:7" x14ac:dyDescent="0.25">
      <c r="A3937" s="48">
        <v>620228322</v>
      </c>
      <c r="B3937" s="41" t="s">
        <v>5544</v>
      </c>
      <c r="C3937" s="41">
        <v>0</v>
      </c>
      <c r="D3937" s="41">
        <v>0</v>
      </c>
      <c r="E3937" s="41">
        <v>0</v>
      </c>
      <c r="F3937" s="41">
        <v>0</v>
      </c>
      <c r="G3937" s="48">
        <v>62022</v>
      </c>
    </row>
    <row r="3938" spans="1:7" x14ac:dyDescent="0.25">
      <c r="A3938" s="48">
        <v>620228323</v>
      </c>
      <c r="B3938" s="41" t="s">
        <v>5545</v>
      </c>
      <c r="C3938" s="41">
        <v>0</v>
      </c>
      <c r="D3938" s="41">
        <v>0</v>
      </c>
      <c r="E3938" s="41">
        <v>0</v>
      </c>
      <c r="F3938" s="41">
        <v>0</v>
      </c>
      <c r="G3938" s="48">
        <v>62022</v>
      </c>
    </row>
    <row r="3939" spans="1:7" x14ac:dyDescent="0.25">
      <c r="A3939" s="48">
        <v>620228324</v>
      </c>
      <c r="B3939" s="41" t="s">
        <v>5546</v>
      </c>
      <c r="C3939" s="41">
        <v>0</v>
      </c>
      <c r="D3939" s="41">
        <v>0</v>
      </c>
      <c r="E3939" s="41">
        <v>0</v>
      </c>
      <c r="F3939" s="41">
        <v>0</v>
      </c>
      <c r="G3939" s="48">
        <v>62022</v>
      </c>
    </row>
    <row r="3940" spans="1:7" x14ac:dyDescent="0.25">
      <c r="A3940" s="48">
        <v>620228325</v>
      </c>
      <c r="B3940" s="41" t="s">
        <v>5547</v>
      </c>
      <c r="C3940" s="41">
        <v>0</v>
      </c>
      <c r="D3940" s="41">
        <v>0</v>
      </c>
      <c r="E3940" s="41">
        <v>0</v>
      </c>
      <c r="F3940" s="41">
        <v>0</v>
      </c>
      <c r="G3940" s="48">
        <v>62022</v>
      </c>
    </row>
    <row r="3941" spans="1:7" x14ac:dyDescent="0.25">
      <c r="A3941" s="48">
        <v>620228326</v>
      </c>
      <c r="B3941" s="41" t="s">
        <v>5548</v>
      </c>
      <c r="C3941" s="41">
        <v>0</v>
      </c>
      <c r="D3941" s="41">
        <v>0</v>
      </c>
      <c r="E3941" s="41">
        <v>0</v>
      </c>
      <c r="F3941" s="41">
        <v>0</v>
      </c>
      <c r="G3941" s="48">
        <v>62022</v>
      </c>
    </row>
    <row r="3942" spans="1:7" x14ac:dyDescent="0.25">
      <c r="A3942" s="48">
        <v>620228327</v>
      </c>
      <c r="B3942" s="41" t="s">
        <v>5549</v>
      </c>
      <c r="C3942" s="41">
        <v>0</v>
      </c>
      <c r="D3942" s="41">
        <v>0</v>
      </c>
      <c r="E3942" s="41">
        <v>0</v>
      </c>
      <c r="F3942" s="41">
        <v>0</v>
      </c>
      <c r="G3942" s="48">
        <v>62022</v>
      </c>
    </row>
    <row r="3943" spans="1:7" x14ac:dyDescent="0.25">
      <c r="A3943" s="48">
        <v>620228328</v>
      </c>
      <c r="B3943" s="41" t="s">
        <v>5550</v>
      </c>
      <c r="C3943" s="41">
        <v>0</v>
      </c>
      <c r="D3943" s="41">
        <v>0</v>
      </c>
      <c r="E3943" s="41">
        <v>0</v>
      </c>
      <c r="F3943" s="41">
        <v>0</v>
      </c>
      <c r="G3943" s="48">
        <v>62022</v>
      </c>
    </row>
    <row r="3944" spans="1:7" x14ac:dyDescent="0.25">
      <c r="A3944" s="48">
        <v>620228329</v>
      </c>
      <c r="B3944" s="41" t="s">
        <v>5551</v>
      </c>
      <c r="C3944" s="41">
        <v>0</v>
      </c>
      <c r="D3944" s="41">
        <v>0</v>
      </c>
      <c r="E3944" s="41">
        <v>0</v>
      </c>
      <c r="F3944" s="41">
        <v>0</v>
      </c>
      <c r="G3944" s="48">
        <v>62022</v>
      </c>
    </row>
    <row r="3945" spans="1:7" x14ac:dyDescent="0.25">
      <c r="A3945" s="48">
        <v>620228330</v>
      </c>
      <c r="B3945" s="41" t="s">
        <v>5552</v>
      </c>
      <c r="C3945" s="41">
        <v>0</v>
      </c>
      <c r="D3945" s="41">
        <v>0</v>
      </c>
      <c r="E3945" s="41">
        <v>0</v>
      </c>
      <c r="F3945" s="41">
        <v>0</v>
      </c>
      <c r="G3945" s="48">
        <v>62022</v>
      </c>
    </row>
    <row r="3946" spans="1:7" x14ac:dyDescent="0.25">
      <c r="A3946" s="48">
        <v>620228331</v>
      </c>
      <c r="B3946" s="41" t="s">
        <v>5553</v>
      </c>
      <c r="C3946" s="41">
        <v>0</v>
      </c>
      <c r="D3946" s="41">
        <v>0</v>
      </c>
      <c r="E3946" s="41">
        <v>0</v>
      </c>
      <c r="F3946" s="41">
        <v>0</v>
      </c>
      <c r="G3946" s="48">
        <v>62022</v>
      </c>
    </row>
    <row r="3947" spans="1:7" x14ac:dyDescent="0.25">
      <c r="A3947" s="48">
        <v>620228332</v>
      </c>
      <c r="B3947" s="41" t="s">
        <v>5554</v>
      </c>
      <c r="C3947" s="41">
        <v>0</v>
      </c>
      <c r="D3947" s="41">
        <v>0</v>
      </c>
      <c r="E3947" s="41">
        <v>0</v>
      </c>
      <c r="F3947" s="41">
        <v>0</v>
      </c>
      <c r="G3947" s="48">
        <v>62022</v>
      </c>
    </row>
    <row r="3948" spans="1:7" x14ac:dyDescent="0.25">
      <c r="A3948" s="48">
        <v>620228333</v>
      </c>
      <c r="B3948" s="41" t="s">
        <v>5555</v>
      </c>
      <c r="C3948" s="41">
        <v>0</v>
      </c>
      <c r="D3948" s="41">
        <v>0</v>
      </c>
      <c r="E3948" s="41">
        <v>0</v>
      </c>
      <c r="F3948" s="41">
        <v>0</v>
      </c>
      <c r="G3948" s="48">
        <v>62022</v>
      </c>
    </row>
    <row r="3949" spans="1:7" x14ac:dyDescent="0.25">
      <c r="A3949" s="48">
        <v>620228334</v>
      </c>
      <c r="B3949" s="41" t="s">
        <v>5556</v>
      </c>
      <c r="C3949" s="41">
        <v>0</v>
      </c>
      <c r="D3949" s="41">
        <v>0</v>
      </c>
      <c r="E3949" s="41">
        <v>0</v>
      </c>
      <c r="F3949" s="41">
        <v>0</v>
      </c>
      <c r="G3949" s="48">
        <v>62022</v>
      </c>
    </row>
    <row r="3950" spans="1:7" x14ac:dyDescent="0.25">
      <c r="A3950" s="48">
        <v>620228335</v>
      </c>
      <c r="B3950" s="41" t="s">
        <v>5557</v>
      </c>
      <c r="C3950" s="41">
        <v>0</v>
      </c>
      <c r="D3950" s="41">
        <v>0</v>
      </c>
      <c r="E3950" s="41">
        <v>0</v>
      </c>
      <c r="F3950" s="41">
        <v>0</v>
      </c>
      <c r="G3950" s="48">
        <v>62022</v>
      </c>
    </row>
    <row r="3951" spans="1:7" x14ac:dyDescent="0.25">
      <c r="A3951" s="48">
        <v>620228337</v>
      </c>
      <c r="B3951" s="41" t="s">
        <v>5558</v>
      </c>
      <c r="C3951" s="41">
        <v>0</v>
      </c>
      <c r="D3951" s="41">
        <v>0</v>
      </c>
      <c r="E3951" s="41">
        <v>0</v>
      </c>
      <c r="F3951" s="41">
        <v>0</v>
      </c>
      <c r="G3951" s="48">
        <v>62022</v>
      </c>
    </row>
    <row r="3952" spans="1:7" x14ac:dyDescent="0.25">
      <c r="A3952" s="48">
        <v>620228338</v>
      </c>
      <c r="B3952" s="41" t="s">
        <v>5559</v>
      </c>
      <c r="C3952" s="41">
        <v>0</v>
      </c>
      <c r="D3952" s="41">
        <v>0</v>
      </c>
      <c r="E3952" s="41">
        <v>0</v>
      </c>
      <c r="F3952" s="41">
        <v>0</v>
      </c>
      <c r="G3952" s="48">
        <v>62022</v>
      </c>
    </row>
    <row r="3953" spans="1:7" x14ac:dyDescent="0.25">
      <c r="A3953" s="48">
        <v>620228339</v>
      </c>
      <c r="B3953" s="41" t="s">
        <v>5560</v>
      </c>
      <c r="C3953" s="41">
        <v>0</v>
      </c>
      <c r="D3953" s="41">
        <v>0</v>
      </c>
      <c r="E3953" s="41">
        <v>0</v>
      </c>
      <c r="F3953" s="41">
        <v>0</v>
      </c>
      <c r="G3953" s="48">
        <v>62022</v>
      </c>
    </row>
    <row r="3954" spans="1:7" x14ac:dyDescent="0.25">
      <c r="A3954" s="48">
        <v>620228340</v>
      </c>
      <c r="B3954" s="41" t="s">
        <v>5561</v>
      </c>
      <c r="C3954" s="41">
        <v>0</v>
      </c>
      <c r="D3954" s="41">
        <v>0</v>
      </c>
      <c r="E3954" s="41">
        <v>0</v>
      </c>
      <c r="F3954" s="41">
        <v>0</v>
      </c>
      <c r="G3954" s="48">
        <v>62022</v>
      </c>
    </row>
    <row r="3955" spans="1:7" x14ac:dyDescent="0.25">
      <c r="A3955" s="48">
        <v>620228341</v>
      </c>
      <c r="B3955" s="41" t="s">
        <v>5562</v>
      </c>
      <c r="C3955" s="41">
        <v>0</v>
      </c>
      <c r="D3955" s="41">
        <v>0</v>
      </c>
      <c r="E3955" s="41">
        <v>0</v>
      </c>
      <c r="F3955" s="41">
        <v>0</v>
      </c>
      <c r="G3955" s="48">
        <v>62022</v>
      </c>
    </row>
    <row r="3956" spans="1:7" x14ac:dyDescent="0.25">
      <c r="A3956" s="48">
        <v>620228342</v>
      </c>
      <c r="B3956" s="41" t="s">
        <v>5563</v>
      </c>
      <c r="C3956" s="41">
        <v>0</v>
      </c>
      <c r="D3956" s="41">
        <v>0</v>
      </c>
      <c r="E3956" s="41">
        <v>0</v>
      </c>
      <c r="F3956" s="41">
        <v>0</v>
      </c>
      <c r="G3956" s="48">
        <v>62022</v>
      </c>
    </row>
    <row r="3957" spans="1:7" x14ac:dyDescent="0.25">
      <c r="A3957" s="48">
        <v>620228343</v>
      </c>
      <c r="B3957" s="41" t="s">
        <v>5564</v>
      </c>
      <c r="C3957" s="41">
        <v>0</v>
      </c>
      <c r="D3957" s="41">
        <v>0</v>
      </c>
      <c r="E3957" s="41">
        <v>0</v>
      </c>
      <c r="F3957" s="41">
        <v>0</v>
      </c>
      <c r="G3957" s="48">
        <v>62022</v>
      </c>
    </row>
    <row r="3958" spans="1:7" x14ac:dyDescent="0.25">
      <c r="A3958" s="48">
        <v>620228344</v>
      </c>
      <c r="B3958" s="41" t="s">
        <v>5565</v>
      </c>
      <c r="C3958" s="41">
        <v>0</v>
      </c>
      <c r="D3958" s="41">
        <v>0</v>
      </c>
      <c r="E3958" s="41">
        <v>0</v>
      </c>
      <c r="F3958" s="41">
        <v>0</v>
      </c>
      <c r="G3958" s="48">
        <v>62022</v>
      </c>
    </row>
    <row r="3959" spans="1:7" x14ac:dyDescent="0.25">
      <c r="A3959" s="48">
        <v>620228345</v>
      </c>
      <c r="B3959" s="41" t="s">
        <v>5566</v>
      </c>
      <c r="C3959" s="41">
        <v>0</v>
      </c>
      <c r="D3959" s="41">
        <v>0</v>
      </c>
      <c r="E3959" s="41">
        <v>0</v>
      </c>
      <c r="F3959" s="41">
        <v>0</v>
      </c>
      <c r="G3959" s="48">
        <v>62022</v>
      </c>
    </row>
    <row r="3960" spans="1:7" x14ac:dyDescent="0.25">
      <c r="A3960" s="48">
        <v>620228346</v>
      </c>
      <c r="B3960" s="41" t="s">
        <v>5567</v>
      </c>
      <c r="C3960" s="41">
        <v>0</v>
      </c>
      <c r="D3960" s="41">
        <v>0</v>
      </c>
      <c r="E3960" s="41">
        <v>0</v>
      </c>
      <c r="F3960" s="41">
        <v>0</v>
      </c>
      <c r="G3960" s="48">
        <v>62022</v>
      </c>
    </row>
    <row r="3961" spans="1:7" x14ac:dyDescent="0.25">
      <c r="A3961" s="48">
        <v>620228347</v>
      </c>
      <c r="B3961" s="41" t="s">
        <v>5568</v>
      </c>
      <c r="C3961" s="41">
        <v>0</v>
      </c>
      <c r="D3961" s="41">
        <v>0</v>
      </c>
      <c r="E3961" s="41">
        <v>0</v>
      </c>
      <c r="F3961" s="41">
        <v>0</v>
      </c>
      <c r="G3961" s="48">
        <v>62022</v>
      </c>
    </row>
    <row r="3962" spans="1:7" x14ac:dyDescent="0.25">
      <c r="A3962" s="48">
        <v>620228348</v>
      </c>
      <c r="B3962" s="41" t="s">
        <v>5569</v>
      </c>
      <c r="C3962" s="41">
        <v>0</v>
      </c>
      <c r="D3962" s="41">
        <v>0</v>
      </c>
      <c r="E3962" s="41">
        <v>0</v>
      </c>
      <c r="F3962" s="41">
        <v>0</v>
      </c>
      <c r="G3962" s="48">
        <v>62022</v>
      </c>
    </row>
    <row r="3963" spans="1:7" x14ac:dyDescent="0.25">
      <c r="A3963" s="48">
        <v>620228349</v>
      </c>
      <c r="B3963" s="41" t="s">
        <v>5570</v>
      </c>
      <c r="C3963" s="41">
        <v>0</v>
      </c>
      <c r="D3963" s="41">
        <v>0</v>
      </c>
      <c r="E3963" s="41">
        <v>0</v>
      </c>
      <c r="F3963" s="41">
        <v>0</v>
      </c>
      <c r="G3963" s="48">
        <v>62022</v>
      </c>
    </row>
    <row r="3964" spans="1:7" x14ac:dyDescent="0.25">
      <c r="A3964" s="48">
        <v>620228350</v>
      </c>
      <c r="B3964" s="41" t="s">
        <v>5571</v>
      </c>
      <c r="C3964" s="41">
        <v>0</v>
      </c>
      <c r="D3964" s="41">
        <v>0</v>
      </c>
      <c r="E3964" s="41">
        <v>0</v>
      </c>
      <c r="F3964" s="41">
        <v>0</v>
      </c>
      <c r="G3964" s="48">
        <v>62022</v>
      </c>
    </row>
    <row r="3965" spans="1:7" x14ac:dyDescent="0.25">
      <c r="A3965" s="48">
        <v>620228351</v>
      </c>
      <c r="B3965" s="41" t="s">
        <v>5572</v>
      </c>
      <c r="C3965" s="41">
        <v>0</v>
      </c>
      <c r="D3965" s="41">
        <v>0</v>
      </c>
      <c r="E3965" s="41">
        <v>0</v>
      </c>
      <c r="F3965" s="41">
        <v>0</v>
      </c>
      <c r="G3965" s="48">
        <v>62022</v>
      </c>
    </row>
    <row r="3966" spans="1:7" x14ac:dyDescent="0.25">
      <c r="A3966" s="48">
        <v>620228352</v>
      </c>
      <c r="B3966" s="41" t="s">
        <v>5573</v>
      </c>
      <c r="C3966" s="41">
        <v>0</v>
      </c>
      <c r="D3966" s="41">
        <v>0</v>
      </c>
      <c r="E3966" s="41">
        <v>0</v>
      </c>
      <c r="F3966" s="41">
        <v>0</v>
      </c>
      <c r="G3966" s="48">
        <v>62022</v>
      </c>
    </row>
    <row r="3967" spans="1:7" x14ac:dyDescent="0.25">
      <c r="A3967" s="48">
        <v>620228353</v>
      </c>
      <c r="B3967" s="41" t="s">
        <v>5574</v>
      </c>
      <c r="C3967" s="41">
        <v>0</v>
      </c>
      <c r="D3967" s="41">
        <v>0</v>
      </c>
      <c r="E3967" s="41">
        <v>0</v>
      </c>
      <c r="F3967" s="41">
        <v>0</v>
      </c>
      <c r="G3967" s="48">
        <v>62022</v>
      </c>
    </row>
    <row r="3968" spans="1:7" x14ac:dyDescent="0.25">
      <c r="A3968" s="48">
        <v>620228354</v>
      </c>
      <c r="B3968" s="41" t="s">
        <v>5575</v>
      </c>
      <c r="C3968" s="41">
        <v>0</v>
      </c>
      <c r="D3968" s="41">
        <v>0</v>
      </c>
      <c r="E3968" s="41">
        <v>0</v>
      </c>
      <c r="F3968" s="41">
        <v>0</v>
      </c>
      <c r="G3968" s="48">
        <v>62022</v>
      </c>
    </row>
    <row r="3969" spans="1:7" x14ac:dyDescent="0.25">
      <c r="A3969" s="48">
        <v>620228355</v>
      </c>
      <c r="B3969" s="41" t="s">
        <v>5576</v>
      </c>
      <c r="C3969" s="41">
        <v>0</v>
      </c>
      <c r="D3969" s="41">
        <v>0</v>
      </c>
      <c r="E3969" s="41">
        <v>0</v>
      </c>
      <c r="F3969" s="41">
        <v>0</v>
      </c>
      <c r="G3969" s="48">
        <v>62022</v>
      </c>
    </row>
    <row r="3970" spans="1:7" x14ac:dyDescent="0.25">
      <c r="A3970" s="48">
        <v>620228357</v>
      </c>
      <c r="B3970" s="41" t="s">
        <v>5577</v>
      </c>
      <c r="C3970" s="41">
        <v>0</v>
      </c>
      <c r="D3970" s="41">
        <v>0</v>
      </c>
      <c r="E3970" s="41">
        <v>0</v>
      </c>
      <c r="F3970" s="41">
        <v>0</v>
      </c>
      <c r="G3970" s="48">
        <v>62022</v>
      </c>
    </row>
    <row r="3971" spans="1:7" x14ac:dyDescent="0.25">
      <c r="A3971" s="48">
        <v>620228358</v>
      </c>
      <c r="B3971" s="41" t="s">
        <v>5578</v>
      </c>
      <c r="C3971" s="41">
        <v>0</v>
      </c>
      <c r="D3971" s="41">
        <v>0</v>
      </c>
      <c r="E3971" s="41">
        <v>0</v>
      </c>
      <c r="F3971" s="41">
        <v>0</v>
      </c>
      <c r="G3971" s="48">
        <v>62022</v>
      </c>
    </row>
    <row r="3972" spans="1:7" x14ac:dyDescent="0.25">
      <c r="A3972" s="48">
        <v>620228359</v>
      </c>
      <c r="B3972" s="41" t="s">
        <v>5579</v>
      </c>
      <c r="C3972" s="41">
        <v>0</v>
      </c>
      <c r="D3972" s="41">
        <v>0</v>
      </c>
      <c r="E3972" s="41">
        <v>0</v>
      </c>
      <c r="F3972" s="41">
        <v>0</v>
      </c>
      <c r="G3972" s="48">
        <v>62022</v>
      </c>
    </row>
    <row r="3973" spans="1:7" x14ac:dyDescent="0.25">
      <c r="A3973" s="48">
        <v>620228360</v>
      </c>
      <c r="B3973" s="41" t="s">
        <v>5580</v>
      </c>
      <c r="C3973" s="41">
        <v>0</v>
      </c>
      <c r="D3973" s="41">
        <v>0</v>
      </c>
      <c r="E3973" s="41">
        <v>0</v>
      </c>
      <c r="F3973" s="41">
        <v>0</v>
      </c>
      <c r="G3973" s="48">
        <v>62022</v>
      </c>
    </row>
    <row r="3974" spans="1:7" x14ac:dyDescent="0.25">
      <c r="A3974" s="48">
        <v>620228361</v>
      </c>
      <c r="B3974" s="41" t="s">
        <v>5581</v>
      </c>
      <c r="C3974" s="41">
        <v>0</v>
      </c>
      <c r="D3974" s="41">
        <v>0</v>
      </c>
      <c r="E3974" s="41">
        <v>0</v>
      </c>
      <c r="F3974" s="41">
        <v>0</v>
      </c>
      <c r="G3974" s="48">
        <v>62022</v>
      </c>
    </row>
    <row r="3975" spans="1:7" x14ac:dyDescent="0.25">
      <c r="A3975" s="48">
        <v>620228362</v>
      </c>
      <c r="B3975" s="41" t="s">
        <v>5582</v>
      </c>
      <c r="C3975" s="41">
        <v>0</v>
      </c>
      <c r="D3975" s="41">
        <v>0</v>
      </c>
      <c r="E3975" s="41">
        <v>0</v>
      </c>
      <c r="F3975" s="41">
        <v>0</v>
      </c>
      <c r="G3975" s="48">
        <v>62022</v>
      </c>
    </row>
    <row r="3976" spans="1:7" x14ac:dyDescent="0.25">
      <c r="A3976" s="48">
        <v>620228363</v>
      </c>
      <c r="B3976" s="41" t="s">
        <v>5583</v>
      </c>
      <c r="C3976" s="41">
        <v>0</v>
      </c>
      <c r="D3976" s="41">
        <v>0</v>
      </c>
      <c r="E3976" s="41">
        <v>0</v>
      </c>
      <c r="F3976" s="41">
        <v>0</v>
      </c>
      <c r="G3976" s="48">
        <v>62022</v>
      </c>
    </row>
    <row r="3977" spans="1:7" x14ac:dyDescent="0.25">
      <c r="A3977" s="48">
        <v>620228364</v>
      </c>
      <c r="B3977" s="41" t="s">
        <v>5584</v>
      </c>
      <c r="C3977" s="41">
        <v>0</v>
      </c>
      <c r="D3977" s="41">
        <v>0</v>
      </c>
      <c r="E3977" s="41">
        <v>0</v>
      </c>
      <c r="F3977" s="41">
        <v>0</v>
      </c>
      <c r="G3977" s="48">
        <v>62022</v>
      </c>
    </row>
    <row r="3978" spans="1:7" x14ac:dyDescent="0.25">
      <c r="A3978" s="48">
        <v>620228365</v>
      </c>
      <c r="B3978" s="41" t="s">
        <v>5585</v>
      </c>
      <c r="C3978" s="41">
        <v>0</v>
      </c>
      <c r="D3978" s="41">
        <v>0</v>
      </c>
      <c r="E3978" s="41">
        <v>0</v>
      </c>
      <c r="F3978" s="41">
        <v>0</v>
      </c>
      <c r="G3978" s="48">
        <v>62022</v>
      </c>
    </row>
    <row r="3979" spans="1:7" x14ac:dyDescent="0.25">
      <c r="A3979" s="48">
        <v>620228366</v>
      </c>
      <c r="B3979" s="41" t="s">
        <v>5586</v>
      </c>
      <c r="C3979" s="41">
        <v>0</v>
      </c>
      <c r="D3979" s="41">
        <v>0</v>
      </c>
      <c r="E3979" s="41">
        <v>0</v>
      </c>
      <c r="F3979" s="41">
        <v>0</v>
      </c>
      <c r="G3979" s="48">
        <v>62022</v>
      </c>
    </row>
    <row r="3980" spans="1:7" x14ac:dyDescent="0.25">
      <c r="A3980" s="48">
        <v>620228367</v>
      </c>
      <c r="B3980" s="41" t="s">
        <v>5587</v>
      </c>
      <c r="C3980" s="41">
        <v>0</v>
      </c>
      <c r="D3980" s="41">
        <v>0</v>
      </c>
      <c r="E3980" s="41">
        <v>0</v>
      </c>
      <c r="F3980" s="41">
        <v>0</v>
      </c>
      <c r="G3980" s="48">
        <v>62022</v>
      </c>
    </row>
    <row r="3981" spans="1:7" x14ac:dyDescent="0.25">
      <c r="A3981" s="48">
        <v>620228368</v>
      </c>
      <c r="B3981" s="41" t="s">
        <v>5588</v>
      </c>
      <c r="C3981" s="41">
        <v>0</v>
      </c>
      <c r="D3981" s="41">
        <v>0</v>
      </c>
      <c r="E3981" s="41">
        <v>0</v>
      </c>
      <c r="F3981" s="41">
        <v>0</v>
      </c>
      <c r="G3981" s="48">
        <v>62022</v>
      </c>
    </row>
    <row r="3982" spans="1:7" x14ac:dyDescent="0.25">
      <c r="A3982" s="48">
        <v>620228369</v>
      </c>
      <c r="B3982" s="41" t="s">
        <v>5589</v>
      </c>
      <c r="C3982" s="41">
        <v>0</v>
      </c>
      <c r="D3982" s="41">
        <v>0</v>
      </c>
      <c r="E3982" s="41">
        <v>0</v>
      </c>
      <c r="F3982" s="41">
        <v>0</v>
      </c>
      <c r="G3982" s="48">
        <v>62022</v>
      </c>
    </row>
    <row r="3983" spans="1:7" x14ac:dyDescent="0.25">
      <c r="A3983" s="48">
        <v>620228370</v>
      </c>
      <c r="B3983" s="41" t="s">
        <v>5590</v>
      </c>
      <c r="C3983" s="41">
        <v>0</v>
      </c>
      <c r="D3983" s="41">
        <v>0</v>
      </c>
      <c r="E3983" s="41">
        <v>0</v>
      </c>
      <c r="F3983" s="41">
        <v>0</v>
      </c>
      <c r="G3983" s="48">
        <v>62022</v>
      </c>
    </row>
    <row r="3984" spans="1:7" x14ac:dyDescent="0.25">
      <c r="A3984" s="48">
        <v>620228371</v>
      </c>
      <c r="B3984" s="41" t="s">
        <v>5591</v>
      </c>
      <c r="C3984" s="41">
        <v>0</v>
      </c>
      <c r="D3984" s="41">
        <v>0</v>
      </c>
      <c r="E3984" s="41">
        <v>0</v>
      </c>
      <c r="F3984" s="41">
        <v>0</v>
      </c>
      <c r="G3984" s="48">
        <v>62022</v>
      </c>
    </row>
    <row r="3985" spans="1:7" x14ac:dyDescent="0.25">
      <c r="A3985" s="48">
        <v>620228372</v>
      </c>
      <c r="B3985" s="41" t="s">
        <v>5592</v>
      </c>
      <c r="C3985" s="41">
        <v>0</v>
      </c>
      <c r="D3985" s="41">
        <v>0</v>
      </c>
      <c r="E3985" s="41">
        <v>0</v>
      </c>
      <c r="F3985" s="41">
        <v>0</v>
      </c>
      <c r="G3985" s="48">
        <v>62022</v>
      </c>
    </row>
    <row r="3986" spans="1:7" x14ac:dyDescent="0.25">
      <c r="A3986" s="48">
        <v>620228373</v>
      </c>
      <c r="B3986" s="41" t="s">
        <v>5593</v>
      </c>
      <c r="C3986" s="41">
        <v>0</v>
      </c>
      <c r="D3986" s="41">
        <v>0</v>
      </c>
      <c r="E3986" s="41">
        <v>0</v>
      </c>
      <c r="F3986" s="41">
        <v>0</v>
      </c>
      <c r="G3986" s="48">
        <v>62022</v>
      </c>
    </row>
    <row r="3987" spans="1:7" x14ac:dyDescent="0.25">
      <c r="A3987" s="48">
        <v>620228374</v>
      </c>
      <c r="B3987" s="41" t="s">
        <v>5594</v>
      </c>
      <c r="C3987" s="41">
        <v>0</v>
      </c>
      <c r="D3987" s="41">
        <v>0</v>
      </c>
      <c r="E3987" s="41">
        <v>0</v>
      </c>
      <c r="F3987" s="41">
        <v>0</v>
      </c>
      <c r="G3987" s="48">
        <v>62022</v>
      </c>
    </row>
    <row r="3988" spans="1:7" x14ac:dyDescent="0.25">
      <c r="A3988" s="48">
        <v>620228375</v>
      </c>
      <c r="B3988" s="41" t="s">
        <v>5595</v>
      </c>
      <c r="C3988" s="41">
        <v>0</v>
      </c>
      <c r="D3988" s="41">
        <v>0</v>
      </c>
      <c r="E3988" s="41">
        <v>0</v>
      </c>
      <c r="F3988" s="41">
        <v>0</v>
      </c>
      <c r="G3988" s="48">
        <v>62022</v>
      </c>
    </row>
    <row r="3989" spans="1:7" x14ac:dyDescent="0.25">
      <c r="A3989" s="48">
        <v>620228376</v>
      </c>
      <c r="B3989" s="41" t="s">
        <v>5572</v>
      </c>
      <c r="C3989" s="41">
        <v>0</v>
      </c>
      <c r="D3989" s="41">
        <v>0</v>
      </c>
      <c r="E3989" s="41">
        <v>0</v>
      </c>
      <c r="F3989" s="41">
        <v>0</v>
      </c>
      <c r="G3989" s="48">
        <v>62022</v>
      </c>
    </row>
    <row r="3990" spans="1:7" x14ac:dyDescent="0.25">
      <c r="A3990" s="48">
        <v>620228377</v>
      </c>
      <c r="B3990" s="41" t="s">
        <v>5596</v>
      </c>
      <c r="C3990" s="41">
        <v>0</v>
      </c>
      <c r="D3990" s="41">
        <v>0</v>
      </c>
      <c r="E3990" s="41">
        <v>0</v>
      </c>
      <c r="F3990" s="41">
        <v>0</v>
      </c>
      <c r="G3990" s="48">
        <v>62022</v>
      </c>
    </row>
    <row r="3991" spans="1:7" x14ac:dyDescent="0.25">
      <c r="A3991" s="48">
        <v>620228378</v>
      </c>
      <c r="B3991" s="41" t="s">
        <v>5597</v>
      </c>
      <c r="C3991" s="41">
        <v>0</v>
      </c>
      <c r="D3991" s="41">
        <v>0</v>
      </c>
      <c r="E3991" s="41">
        <v>0</v>
      </c>
      <c r="F3991" s="41">
        <v>0</v>
      </c>
      <c r="G3991" s="48">
        <v>62022</v>
      </c>
    </row>
    <row r="3992" spans="1:7" x14ac:dyDescent="0.25">
      <c r="A3992" s="48">
        <v>620228379</v>
      </c>
      <c r="B3992" s="41" t="s">
        <v>5598</v>
      </c>
      <c r="C3992" s="41">
        <v>0</v>
      </c>
      <c r="D3992" s="41">
        <v>0</v>
      </c>
      <c r="E3992" s="41">
        <v>0</v>
      </c>
      <c r="F3992" s="41">
        <v>0</v>
      </c>
      <c r="G3992" s="48">
        <v>62022</v>
      </c>
    </row>
    <row r="3993" spans="1:7" x14ac:dyDescent="0.25">
      <c r="A3993" s="48">
        <v>620228380</v>
      </c>
      <c r="B3993" s="41" t="s">
        <v>5599</v>
      </c>
      <c r="C3993" s="41">
        <v>0</v>
      </c>
      <c r="D3993" s="41">
        <v>0</v>
      </c>
      <c r="E3993" s="41">
        <v>0</v>
      </c>
      <c r="F3993" s="41">
        <v>0</v>
      </c>
      <c r="G3993" s="48">
        <v>62022</v>
      </c>
    </row>
    <row r="3994" spans="1:7" x14ac:dyDescent="0.25">
      <c r="A3994" s="48">
        <v>620228381</v>
      </c>
      <c r="B3994" s="41" t="s">
        <v>5600</v>
      </c>
      <c r="C3994" s="41">
        <v>0</v>
      </c>
      <c r="D3994" s="41">
        <v>0</v>
      </c>
      <c r="E3994" s="41">
        <v>0</v>
      </c>
      <c r="F3994" s="41">
        <v>0</v>
      </c>
      <c r="G3994" s="48">
        <v>62022</v>
      </c>
    </row>
    <row r="3995" spans="1:7" x14ac:dyDescent="0.25">
      <c r="A3995" s="48">
        <v>620228382</v>
      </c>
      <c r="B3995" s="41" t="s">
        <v>5601</v>
      </c>
      <c r="C3995" s="41">
        <v>0</v>
      </c>
      <c r="D3995" s="41">
        <v>0</v>
      </c>
      <c r="E3995" s="41">
        <v>0</v>
      </c>
      <c r="F3995" s="41">
        <v>0</v>
      </c>
      <c r="G3995" s="48">
        <v>62022</v>
      </c>
    </row>
    <row r="3996" spans="1:7" x14ac:dyDescent="0.25">
      <c r="A3996" s="48">
        <v>620228383</v>
      </c>
      <c r="B3996" s="41" t="s">
        <v>5602</v>
      </c>
      <c r="C3996" s="41">
        <v>0</v>
      </c>
      <c r="D3996" s="41">
        <v>0</v>
      </c>
      <c r="E3996" s="41">
        <v>0</v>
      </c>
      <c r="F3996" s="41">
        <v>0</v>
      </c>
      <c r="G3996" s="48">
        <v>62022</v>
      </c>
    </row>
    <row r="3997" spans="1:7" x14ac:dyDescent="0.25">
      <c r="A3997" s="48">
        <v>620228384</v>
      </c>
      <c r="B3997" s="41" t="s">
        <v>5603</v>
      </c>
      <c r="C3997" s="41">
        <v>0</v>
      </c>
      <c r="D3997" s="41">
        <v>0</v>
      </c>
      <c r="E3997" s="41">
        <v>0</v>
      </c>
      <c r="F3997" s="41">
        <v>0</v>
      </c>
      <c r="G3997" s="48">
        <v>62022</v>
      </c>
    </row>
    <row r="3998" spans="1:7" x14ac:dyDescent="0.25">
      <c r="A3998" s="48">
        <v>620228385</v>
      </c>
      <c r="B3998" s="41" t="s">
        <v>5604</v>
      </c>
      <c r="C3998" s="41">
        <v>0</v>
      </c>
      <c r="D3998" s="41">
        <v>0</v>
      </c>
      <c r="E3998" s="41">
        <v>0</v>
      </c>
      <c r="F3998" s="41">
        <v>0</v>
      </c>
      <c r="G3998" s="48">
        <v>62022</v>
      </c>
    </row>
    <row r="3999" spans="1:7" x14ac:dyDescent="0.25">
      <c r="A3999" s="48">
        <v>620228387</v>
      </c>
      <c r="B3999" s="41" t="s">
        <v>5605</v>
      </c>
      <c r="C3999" s="41">
        <v>0</v>
      </c>
      <c r="D3999" s="41">
        <v>0</v>
      </c>
      <c r="E3999" s="41">
        <v>0</v>
      </c>
      <c r="F3999" s="41">
        <v>0</v>
      </c>
      <c r="G3999" s="48">
        <v>62022</v>
      </c>
    </row>
    <row r="4000" spans="1:7" x14ac:dyDescent="0.25">
      <c r="A4000" s="48">
        <v>620228388</v>
      </c>
      <c r="B4000" s="41" t="s">
        <v>5606</v>
      </c>
      <c r="C4000" s="41">
        <v>0</v>
      </c>
      <c r="D4000" s="41">
        <v>0</v>
      </c>
      <c r="E4000" s="41">
        <v>0</v>
      </c>
      <c r="F4000" s="41">
        <v>0</v>
      </c>
      <c r="G4000" s="48">
        <v>62022</v>
      </c>
    </row>
    <row r="4001" spans="1:7" x14ac:dyDescent="0.25">
      <c r="A4001" s="48">
        <v>620228389</v>
      </c>
      <c r="B4001" s="41" t="s">
        <v>5607</v>
      </c>
      <c r="C4001" s="41">
        <v>0</v>
      </c>
      <c r="D4001" s="41">
        <v>0</v>
      </c>
      <c r="E4001" s="41">
        <v>0</v>
      </c>
      <c r="F4001" s="41">
        <v>0</v>
      </c>
      <c r="G4001" s="48">
        <v>62022</v>
      </c>
    </row>
    <row r="4002" spans="1:7" x14ac:dyDescent="0.25">
      <c r="A4002" s="48">
        <v>620228390</v>
      </c>
      <c r="B4002" s="41" t="s">
        <v>5608</v>
      </c>
      <c r="C4002" s="41">
        <v>0</v>
      </c>
      <c r="D4002" s="41">
        <v>0</v>
      </c>
      <c r="E4002" s="41">
        <v>0</v>
      </c>
      <c r="F4002" s="41">
        <v>0</v>
      </c>
      <c r="G4002" s="48">
        <v>62022</v>
      </c>
    </row>
    <row r="4003" spans="1:7" x14ac:dyDescent="0.25">
      <c r="A4003" s="48">
        <v>620228391</v>
      </c>
      <c r="B4003" s="41" t="s">
        <v>5597</v>
      </c>
      <c r="C4003" s="41">
        <v>0</v>
      </c>
      <c r="D4003" s="41">
        <v>0</v>
      </c>
      <c r="E4003" s="41">
        <v>0</v>
      </c>
      <c r="F4003" s="41">
        <v>0</v>
      </c>
      <c r="G4003" s="48">
        <v>62022</v>
      </c>
    </row>
    <row r="4004" spans="1:7" x14ac:dyDescent="0.25">
      <c r="A4004" s="48">
        <v>620228392</v>
      </c>
      <c r="B4004" s="41" t="s">
        <v>5609</v>
      </c>
      <c r="C4004" s="41">
        <v>0</v>
      </c>
      <c r="D4004" s="41">
        <v>0</v>
      </c>
      <c r="E4004" s="41">
        <v>0</v>
      </c>
      <c r="F4004" s="41">
        <v>0</v>
      </c>
      <c r="G4004" s="48">
        <v>62022</v>
      </c>
    </row>
    <row r="4005" spans="1:7" x14ac:dyDescent="0.25">
      <c r="A4005" s="48">
        <v>620228393</v>
      </c>
      <c r="B4005" s="41" t="s">
        <v>5610</v>
      </c>
      <c r="C4005" s="41">
        <v>0</v>
      </c>
      <c r="D4005" s="41">
        <v>0</v>
      </c>
      <c r="E4005" s="41">
        <v>0</v>
      </c>
      <c r="F4005" s="41">
        <v>0</v>
      </c>
      <c r="G4005" s="48">
        <v>62022</v>
      </c>
    </row>
    <row r="4006" spans="1:7" x14ac:dyDescent="0.25">
      <c r="A4006" s="48">
        <v>620228394</v>
      </c>
      <c r="B4006" s="41" t="s">
        <v>5611</v>
      </c>
      <c r="C4006" s="41">
        <v>0</v>
      </c>
      <c r="D4006" s="41">
        <v>0</v>
      </c>
      <c r="E4006" s="41">
        <v>0</v>
      </c>
      <c r="F4006" s="41">
        <v>0</v>
      </c>
      <c r="G4006" s="48">
        <v>62022</v>
      </c>
    </row>
    <row r="4007" spans="1:7" x14ac:dyDescent="0.25">
      <c r="A4007" s="48">
        <v>620228395</v>
      </c>
      <c r="B4007" s="41" t="s">
        <v>5589</v>
      </c>
      <c r="C4007" s="41">
        <v>0</v>
      </c>
      <c r="D4007" s="41">
        <v>0</v>
      </c>
      <c r="E4007" s="41">
        <v>0</v>
      </c>
      <c r="F4007" s="41">
        <v>0</v>
      </c>
      <c r="G4007" s="48">
        <v>62022</v>
      </c>
    </row>
    <row r="4008" spans="1:7" x14ac:dyDescent="0.25">
      <c r="A4008" s="48">
        <v>620228396</v>
      </c>
      <c r="B4008" s="41" t="s">
        <v>5612</v>
      </c>
      <c r="C4008" s="41">
        <v>0</v>
      </c>
      <c r="D4008" s="41">
        <v>0</v>
      </c>
      <c r="E4008" s="41">
        <v>0</v>
      </c>
      <c r="F4008" s="41">
        <v>0</v>
      </c>
      <c r="G4008" s="48">
        <v>62022</v>
      </c>
    </row>
    <row r="4009" spans="1:7" x14ac:dyDescent="0.25">
      <c r="A4009" s="48">
        <v>620228397</v>
      </c>
      <c r="B4009" s="41" t="s">
        <v>5613</v>
      </c>
      <c r="C4009" s="41">
        <v>0</v>
      </c>
      <c r="D4009" s="41">
        <v>0</v>
      </c>
      <c r="E4009" s="41">
        <v>0</v>
      </c>
      <c r="F4009" s="41">
        <v>0</v>
      </c>
      <c r="G4009" s="48">
        <v>62022</v>
      </c>
    </row>
    <row r="4010" spans="1:7" x14ac:dyDescent="0.25">
      <c r="A4010" s="48">
        <v>620228398</v>
      </c>
      <c r="B4010" s="41" t="s">
        <v>5614</v>
      </c>
      <c r="C4010" s="41">
        <v>0</v>
      </c>
      <c r="D4010" s="41">
        <v>0</v>
      </c>
      <c r="E4010" s="41">
        <v>0</v>
      </c>
      <c r="F4010" s="41">
        <v>0</v>
      </c>
      <c r="G4010" s="48">
        <v>62022</v>
      </c>
    </row>
    <row r="4011" spans="1:7" x14ac:dyDescent="0.25">
      <c r="A4011" s="48">
        <v>620228399</v>
      </c>
      <c r="B4011" s="41" t="s">
        <v>5615</v>
      </c>
      <c r="C4011" s="41">
        <v>0</v>
      </c>
      <c r="D4011" s="41">
        <v>0</v>
      </c>
      <c r="E4011" s="41">
        <v>0</v>
      </c>
      <c r="F4011" s="41">
        <v>0</v>
      </c>
      <c r="G4011" s="48">
        <v>62022</v>
      </c>
    </row>
    <row r="4012" spans="1:7" x14ac:dyDescent="0.25">
      <c r="A4012" s="48">
        <v>620228400</v>
      </c>
      <c r="B4012" s="41" t="s">
        <v>5616</v>
      </c>
      <c r="C4012" s="41">
        <v>0</v>
      </c>
      <c r="D4012" s="41">
        <v>0</v>
      </c>
      <c r="E4012" s="41">
        <v>0</v>
      </c>
      <c r="F4012" s="41">
        <v>0</v>
      </c>
      <c r="G4012" s="48">
        <v>62022</v>
      </c>
    </row>
    <row r="4013" spans="1:7" x14ac:dyDescent="0.25">
      <c r="A4013" s="48">
        <v>620228401</v>
      </c>
      <c r="B4013" s="41" t="s">
        <v>5617</v>
      </c>
      <c r="C4013" s="41">
        <v>0</v>
      </c>
      <c r="D4013" s="41">
        <v>0</v>
      </c>
      <c r="E4013" s="41">
        <v>0</v>
      </c>
      <c r="F4013" s="41">
        <v>0</v>
      </c>
      <c r="G4013" s="48">
        <v>62022</v>
      </c>
    </row>
    <row r="4014" spans="1:7" x14ac:dyDescent="0.25">
      <c r="A4014" s="48">
        <v>620228402</v>
      </c>
      <c r="B4014" s="41" t="s">
        <v>5618</v>
      </c>
      <c r="C4014" s="41">
        <v>0</v>
      </c>
      <c r="D4014" s="41">
        <v>0</v>
      </c>
      <c r="E4014" s="41">
        <v>0</v>
      </c>
      <c r="F4014" s="41">
        <v>0</v>
      </c>
      <c r="G4014" s="48">
        <v>62022</v>
      </c>
    </row>
    <row r="4015" spans="1:7" x14ac:dyDescent="0.25">
      <c r="A4015" s="48">
        <v>620228403</v>
      </c>
      <c r="B4015" s="41" t="s">
        <v>5619</v>
      </c>
      <c r="C4015" s="41">
        <v>0</v>
      </c>
      <c r="D4015" s="41">
        <v>0</v>
      </c>
      <c r="E4015" s="41">
        <v>0</v>
      </c>
      <c r="F4015" s="41">
        <v>0</v>
      </c>
      <c r="G4015" s="48">
        <v>62022</v>
      </c>
    </row>
    <row r="4016" spans="1:7" x14ac:dyDescent="0.25">
      <c r="A4016" s="48">
        <v>620228404</v>
      </c>
      <c r="B4016" s="41" t="s">
        <v>5620</v>
      </c>
      <c r="C4016" s="41">
        <v>0</v>
      </c>
      <c r="D4016" s="41">
        <v>0</v>
      </c>
      <c r="E4016" s="41">
        <v>0</v>
      </c>
      <c r="F4016" s="41">
        <v>0</v>
      </c>
      <c r="G4016" s="48">
        <v>62022</v>
      </c>
    </row>
    <row r="4017" spans="1:7" x14ac:dyDescent="0.25">
      <c r="A4017" s="48">
        <v>620228405</v>
      </c>
      <c r="B4017" s="41" t="s">
        <v>5589</v>
      </c>
      <c r="C4017" s="41">
        <v>0</v>
      </c>
      <c r="D4017" s="41">
        <v>0</v>
      </c>
      <c r="E4017" s="41">
        <v>0</v>
      </c>
      <c r="F4017" s="41">
        <v>0</v>
      </c>
      <c r="G4017" s="48">
        <v>62022</v>
      </c>
    </row>
    <row r="4018" spans="1:7" x14ac:dyDescent="0.25">
      <c r="A4018" s="48">
        <v>620228406</v>
      </c>
      <c r="B4018" s="41" t="s">
        <v>5621</v>
      </c>
      <c r="C4018" s="41">
        <v>0</v>
      </c>
      <c r="D4018" s="41">
        <v>0</v>
      </c>
      <c r="E4018" s="41">
        <v>0</v>
      </c>
      <c r="F4018" s="41">
        <v>0</v>
      </c>
      <c r="G4018" s="48">
        <v>62022</v>
      </c>
    </row>
    <row r="4019" spans="1:7" x14ac:dyDescent="0.25">
      <c r="A4019" s="48">
        <v>620228407</v>
      </c>
      <c r="B4019" s="41" t="s">
        <v>5622</v>
      </c>
      <c r="C4019" s="41">
        <v>0</v>
      </c>
      <c r="D4019" s="41">
        <v>0</v>
      </c>
      <c r="E4019" s="41">
        <v>0</v>
      </c>
      <c r="F4019" s="41">
        <v>0</v>
      </c>
      <c r="G4019" s="48">
        <v>62022</v>
      </c>
    </row>
    <row r="4020" spans="1:7" x14ac:dyDescent="0.25">
      <c r="A4020" s="48">
        <v>620228408</v>
      </c>
      <c r="B4020" s="41" t="s">
        <v>5589</v>
      </c>
      <c r="C4020" s="41">
        <v>0</v>
      </c>
      <c r="D4020" s="41">
        <v>0</v>
      </c>
      <c r="E4020" s="41">
        <v>0</v>
      </c>
      <c r="F4020" s="41">
        <v>0</v>
      </c>
      <c r="G4020" s="48">
        <v>62022</v>
      </c>
    </row>
    <row r="4021" spans="1:7" x14ac:dyDescent="0.25">
      <c r="A4021" s="48">
        <v>620228409</v>
      </c>
      <c r="B4021" s="41" t="s">
        <v>5623</v>
      </c>
      <c r="C4021" s="41">
        <v>0</v>
      </c>
      <c r="D4021" s="41">
        <v>0</v>
      </c>
      <c r="E4021" s="41">
        <v>0</v>
      </c>
      <c r="F4021" s="41">
        <v>0</v>
      </c>
      <c r="G4021" s="48">
        <v>62022</v>
      </c>
    </row>
    <row r="4022" spans="1:7" x14ac:dyDescent="0.25">
      <c r="A4022" s="48">
        <v>620228410</v>
      </c>
      <c r="B4022" s="41" t="s">
        <v>5624</v>
      </c>
      <c r="C4022" s="41">
        <v>0</v>
      </c>
      <c r="D4022" s="41">
        <v>0</v>
      </c>
      <c r="E4022" s="41">
        <v>0</v>
      </c>
      <c r="F4022" s="41">
        <v>0</v>
      </c>
      <c r="G4022" s="48">
        <v>62022</v>
      </c>
    </row>
    <row r="4023" spans="1:7" x14ac:dyDescent="0.25">
      <c r="A4023" s="48">
        <v>620228411</v>
      </c>
      <c r="B4023" s="41" t="s">
        <v>5623</v>
      </c>
      <c r="C4023" s="41">
        <v>0</v>
      </c>
      <c r="D4023" s="41">
        <v>0</v>
      </c>
      <c r="E4023" s="41">
        <v>0</v>
      </c>
      <c r="F4023" s="41">
        <v>0</v>
      </c>
      <c r="G4023" s="48">
        <v>62022</v>
      </c>
    </row>
    <row r="4024" spans="1:7" x14ac:dyDescent="0.25">
      <c r="A4024" s="48">
        <v>620228412</v>
      </c>
      <c r="B4024" s="41" t="s">
        <v>5625</v>
      </c>
      <c r="C4024" s="41">
        <v>0</v>
      </c>
      <c r="D4024" s="41">
        <v>0</v>
      </c>
      <c r="E4024" s="41">
        <v>0</v>
      </c>
      <c r="F4024" s="41">
        <v>0</v>
      </c>
      <c r="G4024" s="48">
        <v>62022</v>
      </c>
    </row>
    <row r="4025" spans="1:7" x14ac:dyDescent="0.25">
      <c r="A4025" s="48">
        <v>620228413</v>
      </c>
      <c r="B4025" s="41" t="s">
        <v>5626</v>
      </c>
      <c r="C4025" s="41">
        <v>0</v>
      </c>
      <c r="D4025" s="41">
        <v>0</v>
      </c>
      <c r="E4025" s="41">
        <v>0</v>
      </c>
      <c r="F4025" s="41">
        <v>0</v>
      </c>
      <c r="G4025" s="48">
        <v>62022</v>
      </c>
    </row>
    <row r="4026" spans="1:7" x14ac:dyDescent="0.25">
      <c r="A4026" s="48">
        <v>620228414</v>
      </c>
      <c r="B4026" s="41" t="s">
        <v>5627</v>
      </c>
      <c r="C4026" s="41">
        <v>0</v>
      </c>
      <c r="D4026" s="41">
        <v>0</v>
      </c>
      <c r="E4026" s="41">
        <v>0</v>
      </c>
      <c r="F4026" s="41">
        <v>0</v>
      </c>
      <c r="G4026" s="48">
        <v>62022</v>
      </c>
    </row>
    <row r="4027" spans="1:7" x14ac:dyDescent="0.25">
      <c r="A4027" s="48">
        <v>620228415</v>
      </c>
      <c r="B4027" s="41" t="s">
        <v>5628</v>
      </c>
      <c r="C4027" s="41">
        <v>0</v>
      </c>
      <c r="D4027" s="41">
        <v>0</v>
      </c>
      <c r="E4027" s="41">
        <v>0</v>
      </c>
      <c r="F4027" s="41">
        <v>0</v>
      </c>
      <c r="G4027" s="48">
        <v>62022</v>
      </c>
    </row>
    <row r="4028" spans="1:7" x14ac:dyDescent="0.25">
      <c r="A4028" s="48">
        <v>620228416</v>
      </c>
      <c r="B4028" s="41" t="s">
        <v>5629</v>
      </c>
      <c r="C4028" s="41">
        <v>0</v>
      </c>
      <c r="D4028" s="41">
        <v>0</v>
      </c>
      <c r="E4028" s="41">
        <v>0</v>
      </c>
      <c r="F4028" s="41">
        <v>0</v>
      </c>
      <c r="G4028" s="48">
        <v>62022</v>
      </c>
    </row>
    <row r="4029" spans="1:7" x14ac:dyDescent="0.25">
      <c r="A4029" s="48">
        <v>620228417</v>
      </c>
      <c r="B4029" s="41" t="s">
        <v>5630</v>
      </c>
      <c r="C4029" s="41">
        <v>0</v>
      </c>
      <c r="D4029" s="41">
        <v>0</v>
      </c>
      <c r="E4029" s="41">
        <v>0</v>
      </c>
      <c r="F4029" s="41">
        <v>0</v>
      </c>
      <c r="G4029" s="48">
        <v>62022</v>
      </c>
    </row>
    <row r="4030" spans="1:7" x14ac:dyDescent="0.25">
      <c r="A4030" s="48">
        <v>620228418</v>
      </c>
      <c r="B4030" s="41" t="s">
        <v>5631</v>
      </c>
      <c r="C4030" s="41">
        <v>0</v>
      </c>
      <c r="D4030" s="41">
        <v>0</v>
      </c>
      <c r="E4030" s="41">
        <v>0</v>
      </c>
      <c r="F4030" s="41">
        <v>0</v>
      </c>
      <c r="G4030" s="48">
        <v>62022</v>
      </c>
    </row>
    <row r="4031" spans="1:7" x14ac:dyDescent="0.25">
      <c r="A4031" s="48">
        <v>620228419</v>
      </c>
      <c r="B4031" s="41" t="s">
        <v>5632</v>
      </c>
      <c r="C4031" s="41">
        <v>0</v>
      </c>
      <c r="D4031" s="41">
        <v>0</v>
      </c>
      <c r="E4031" s="41">
        <v>0</v>
      </c>
      <c r="F4031" s="41">
        <v>0</v>
      </c>
      <c r="G4031" s="48">
        <v>62022</v>
      </c>
    </row>
    <row r="4032" spans="1:7" x14ac:dyDescent="0.25">
      <c r="A4032" s="48">
        <v>620228420</v>
      </c>
      <c r="B4032" s="41" t="s">
        <v>5633</v>
      </c>
      <c r="C4032" s="41">
        <v>0</v>
      </c>
      <c r="D4032" s="41">
        <v>0</v>
      </c>
      <c r="E4032" s="41">
        <v>0</v>
      </c>
      <c r="F4032" s="41">
        <v>0</v>
      </c>
      <c r="G4032" s="48">
        <v>62022</v>
      </c>
    </row>
    <row r="4033" spans="1:7" x14ac:dyDescent="0.25">
      <c r="A4033" s="48">
        <v>620228421</v>
      </c>
      <c r="B4033" s="41" t="s">
        <v>5634</v>
      </c>
      <c r="C4033" s="41">
        <v>0</v>
      </c>
      <c r="D4033" s="41">
        <v>0</v>
      </c>
      <c r="E4033" s="41">
        <v>0</v>
      </c>
      <c r="F4033" s="41">
        <v>0</v>
      </c>
      <c r="G4033" s="48">
        <v>62022</v>
      </c>
    </row>
    <row r="4034" spans="1:7" x14ac:dyDescent="0.25">
      <c r="A4034" s="48">
        <v>620228422</v>
      </c>
      <c r="B4034" s="41" t="s">
        <v>5635</v>
      </c>
      <c r="C4034" s="41">
        <v>0</v>
      </c>
      <c r="D4034" s="41">
        <v>0</v>
      </c>
      <c r="E4034" s="41">
        <v>0</v>
      </c>
      <c r="F4034" s="41">
        <v>0</v>
      </c>
      <c r="G4034" s="48">
        <v>62022</v>
      </c>
    </row>
    <row r="4035" spans="1:7" x14ac:dyDescent="0.25">
      <c r="A4035" s="48">
        <v>620228423</v>
      </c>
      <c r="B4035" s="41" t="s">
        <v>5636</v>
      </c>
      <c r="C4035" s="41">
        <v>0</v>
      </c>
      <c r="D4035" s="41">
        <v>0</v>
      </c>
      <c r="E4035" s="41">
        <v>0</v>
      </c>
      <c r="F4035" s="41">
        <v>0</v>
      </c>
      <c r="G4035" s="48">
        <v>62022</v>
      </c>
    </row>
    <row r="4036" spans="1:7" x14ac:dyDescent="0.25">
      <c r="A4036" s="48">
        <v>620228424</v>
      </c>
      <c r="B4036" s="41" t="s">
        <v>5637</v>
      </c>
      <c r="C4036" s="41">
        <v>0</v>
      </c>
      <c r="D4036" s="41">
        <v>0</v>
      </c>
      <c r="E4036" s="41">
        <v>0</v>
      </c>
      <c r="F4036" s="41">
        <v>0</v>
      </c>
      <c r="G4036" s="48">
        <v>62022</v>
      </c>
    </row>
    <row r="4037" spans="1:7" x14ac:dyDescent="0.25">
      <c r="A4037" s="48">
        <v>620228425</v>
      </c>
      <c r="B4037" s="41" t="s">
        <v>5638</v>
      </c>
      <c r="C4037" s="41">
        <v>0</v>
      </c>
      <c r="D4037" s="41">
        <v>0</v>
      </c>
      <c r="E4037" s="41">
        <v>0</v>
      </c>
      <c r="F4037" s="41">
        <v>0</v>
      </c>
      <c r="G4037" s="48">
        <v>62022</v>
      </c>
    </row>
    <row r="4038" spans="1:7" x14ac:dyDescent="0.25">
      <c r="A4038" s="48">
        <v>620228426</v>
      </c>
      <c r="B4038" s="41" t="s">
        <v>5589</v>
      </c>
      <c r="C4038" s="41">
        <v>0</v>
      </c>
      <c r="D4038" s="41">
        <v>0</v>
      </c>
      <c r="E4038" s="41">
        <v>0</v>
      </c>
      <c r="F4038" s="41">
        <v>0</v>
      </c>
      <c r="G4038" s="48">
        <v>62022</v>
      </c>
    </row>
    <row r="4039" spans="1:7" x14ac:dyDescent="0.25">
      <c r="A4039" s="48">
        <v>620228427</v>
      </c>
      <c r="B4039" s="41" t="s">
        <v>5639</v>
      </c>
      <c r="C4039" s="41">
        <v>0</v>
      </c>
      <c r="D4039" s="41">
        <v>0</v>
      </c>
      <c r="E4039" s="41">
        <v>0</v>
      </c>
      <c r="F4039" s="41">
        <v>0</v>
      </c>
      <c r="G4039" s="48">
        <v>62022</v>
      </c>
    </row>
    <row r="4040" spans="1:7" x14ac:dyDescent="0.25">
      <c r="A4040" s="48">
        <v>620228428</v>
      </c>
      <c r="B4040" s="41" t="s">
        <v>5640</v>
      </c>
      <c r="C4040" s="41">
        <v>1675</v>
      </c>
      <c r="D4040" s="41">
        <v>0</v>
      </c>
      <c r="E4040" s="41">
        <v>0</v>
      </c>
      <c r="F4040" s="41">
        <v>1675</v>
      </c>
      <c r="G4040" s="48">
        <v>62022</v>
      </c>
    </row>
    <row r="4041" spans="1:7" x14ac:dyDescent="0.25">
      <c r="A4041" s="48">
        <v>620228429</v>
      </c>
      <c r="B4041" s="41" t="s">
        <v>5641</v>
      </c>
      <c r="C4041" s="41">
        <v>0</v>
      </c>
      <c r="D4041" s="41">
        <v>0</v>
      </c>
      <c r="E4041" s="41">
        <v>0</v>
      </c>
      <c r="F4041" s="41">
        <v>0</v>
      </c>
      <c r="G4041" s="48">
        <v>62022</v>
      </c>
    </row>
    <row r="4042" spans="1:7" x14ac:dyDescent="0.25">
      <c r="A4042" s="48">
        <v>620228430</v>
      </c>
      <c r="B4042" s="41" t="s">
        <v>5642</v>
      </c>
      <c r="C4042" s="41">
        <v>0</v>
      </c>
      <c r="D4042" s="41">
        <v>0</v>
      </c>
      <c r="E4042" s="41">
        <v>0</v>
      </c>
      <c r="F4042" s="41">
        <v>0</v>
      </c>
      <c r="G4042" s="48">
        <v>62022</v>
      </c>
    </row>
    <row r="4043" spans="1:7" x14ac:dyDescent="0.25">
      <c r="A4043" s="48">
        <v>620228431</v>
      </c>
      <c r="B4043" s="41" t="s">
        <v>5643</v>
      </c>
      <c r="C4043" s="41">
        <v>0</v>
      </c>
      <c r="D4043" s="41">
        <v>0</v>
      </c>
      <c r="E4043" s="41">
        <v>0</v>
      </c>
      <c r="F4043" s="41">
        <v>0</v>
      </c>
      <c r="G4043" s="48">
        <v>62022</v>
      </c>
    </row>
    <row r="4044" spans="1:7" x14ac:dyDescent="0.25">
      <c r="A4044" s="48">
        <v>620228432</v>
      </c>
      <c r="B4044" s="41" t="s">
        <v>5644</v>
      </c>
      <c r="C4044" s="41">
        <v>0</v>
      </c>
      <c r="D4044" s="41">
        <v>0</v>
      </c>
      <c r="E4044" s="41">
        <v>0</v>
      </c>
      <c r="F4044" s="41">
        <v>0</v>
      </c>
      <c r="G4044" s="48">
        <v>62022</v>
      </c>
    </row>
    <row r="4045" spans="1:7" x14ac:dyDescent="0.25">
      <c r="A4045" s="48">
        <v>620228433</v>
      </c>
      <c r="B4045" s="41" t="s">
        <v>5645</v>
      </c>
      <c r="C4045" s="41">
        <v>0</v>
      </c>
      <c r="D4045" s="41">
        <v>0</v>
      </c>
      <c r="E4045" s="41">
        <v>0</v>
      </c>
      <c r="F4045" s="41">
        <v>0</v>
      </c>
      <c r="G4045" s="48">
        <v>62022</v>
      </c>
    </row>
    <row r="4046" spans="1:7" x14ac:dyDescent="0.25">
      <c r="A4046" s="48">
        <v>620228434</v>
      </c>
      <c r="B4046" s="41" t="s">
        <v>5646</v>
      </c>
      <c r="C4046" s="41">
        <v>0</v>
      </c>
      <c r="D4046" s="41">
        <v>0</v>
      </c>
      <c r="E4046" s="41">
        <v>0</v>
      </c>
      <c r="F4046" s="41">
        <v>0</v>
      </c>
      <c r="G4046" s="48">
        <v>62022</v>
      </c>
    </row>
    <row r="4047" spans="1:7" x14ac:dyDescent="0.25">
      <c r="A4047" s="48">
        <v>620228435</v>
      </c>
      <c r="B4047" s="41" t="s">
        <v>5647</v>
      </c>
      <c r="C4047" s="41">
        <v>0</v>
      </c>
      <c r="D4047" s="41">
        <v>0</v>
      </c>
      <c r="E4047" s="41">
        <v>0</v>
      </c>
      <c r="F4047" s="41">
        <v>0</v>
      </c>
      <c r="G4047" s="48">
        <v>62022</v>
      </c>
    </row>
    <row r="4048" spans="1:7" x14ac:dyDescent="0.25">
      <c r="A4048" s="48">
        <v>620228436</v>
      </c>
      <c r="B4048" s="41" t="s">
        <v>5648</v>
      </c>
      <c r="C4048" s="41">
        <v>0</v>
      </c>
      <c r="D4048" s="41">
        <v>0</v>
      </c>
      <c r="E4048" s="41">
        <v>0</v>
      </c>
      <c r="F4048" s="41">
        <v>0</v>
      </c>
      <c r="G4048" s="48">
        <v>62022</v>
      </c>
    </row>
    <row r="4049" spans="1:7" x14ac:dyDescent="0.25">
      <c r="A4049" s="48">
        <v>620228437</v>
      </c>
      <c r="B4049" s="41" t="s">
        <v>5649</v>
      </c>
      <c r="C4049" s="41">
        <v>0</v>
      </c>
      <c r="D4049" s="41">
        <v>0</v>
      </c>
      <c r="E4049" s="41">
        <v>0</v>
      </c>
      <c r="F4049" s="41">
        <v>0</v>
      </c>
      <c r="G4049" s="48">
        <v>62022</v>
      </c>
    </row>
    <row r="4050" spans="1:7" x14ac:dyDescent="0.25">
      <c r="A4050" s="48">
        <v>620228438</v>
      </c>
      <c r="B4050" s="41" t="s">
        <v>5650</v>
      </c>
      <c r="C4050" s="41">
        <v>0</v>
      </c>
      <c r="D4050" s="41">
        <v>0</v>
      </c>
      <c r="E4050" s="41">
        <v>0</v>
      </c>
      <c r="F4050" s="41">
        <v>0</v>
      </c>
      <c r="G4050" s="48">
        <v>62022</v>
      </c>
    </row>
    <row r="4051" spans="1:7" x14ac:dyDescent="0.25">
      <c r="A4051" s="48">
        <v>620228439</v>
      </c>
      <c r="B4051" s="41" t="s">
        <v>5651</v>
      </c>
      <c r="C4051" s="41">
        <v>0</v>
      </c>
      <c r="D4051" s="41">
        <v>0</v>
      </c>
      <c r="E4051" s="41">
        <v>0</v>
      </c>
      <c r="F4051" s="41">
        <v>0</v>
      </c>
      <c r="G4051" s="48">
        <v>62022</v>
      </c>
    </row>
    <row r="4052" spans="1:7" x14ac:dyDescent="0.25">
      <c r="A4052" s="48">
        <v>620228440</v>
      </c>
      <c r="B4052" s="41" t="s">
        <v>5652</v>
      </c>
      <c r="C4052" s="41">
        <v>0</v>
      </c>
      <c r="D4052" s="41">
        <v>0</v>
      </c>
      <c r="E4052" s="41">
        <v>0</v>
      </c>
      <c r="F4052" s="41">
        <v>0</v>
      </c>
      <c r="G4052" s="48">
        <v>62022</v>
      </c>
    </row>
    <row r="4053" spans="1:7" x14ac:dyDescent="0.25">
      <c r="A4053" s="48">
        <v>620228441</v>
      </c>
      <c r="B4053" s="41" t="s">
        <v>5653</v>
      </c>
      <c r="C4053" s="41">
        <v>0</v>
      </c>
      <c r="D4053" s="41">
        <v>0</v>
      </c>
      <c r="E4053" s="41">
        <v>0</v>
      </c>
      <c r="F4053" s="41">
        <v>0</v>
      </c>
      <c r="G4053" s="48">
        <v>62022</v>
      </c>
    </row>
    <row r="4054" spans="1:7" x14ac:dyDescent="0.25">
      <c r="A4054" s="48">
        <v>620228442</v>
      </c>
      <c r="B4054" s="41" t="s">
        <v>5654</v>
      </c>
      <c r="C4054" s="41">
        <v>0</v>
      </c>
      <c r="D4054" s="41">
        <v>0</v>
      </c>
      <c r="E4054" s="41">
        <v>0</v>
      </c>
      <c r="F4054" s="41">
        <v>0</v>
      </c>
      <c r="G4054" s="48">
        <v>62022</v>
      </c>
    </row>
    <row r="4055" spans="1:7" x14ac:dyDescent="0.25">
      <c r="A4055" s="48">
        <v>620228443</v>
      </c>
      <c r="B4055" s="41" t="s">
        <v>5655</v>
      </c>
      <c r="C4055" s="41">
        <v>0</v>
      </c>
      <c r="D4055" s="41">
        <v>0</v>
      </c>
      <c r="E4055" s="41">
        <v>0</v>
      </c>
      <c r="F4055" s="41">
        <v>0</v>
      </c>
      <c r="G4055" s="48">
        <v>62022</v>
      </c>
    </row>
    <row r="4056" spans="1:7" x14ac:dyDescent="0.25">
      <c r="A4056" s="48">
        <v>620228444</v>
      </c>
      <c r="B4056" s="41" t="s">
        <v>5656</v>
      </c>
      <c r="C4056" s="41">
        <v>0</v>
      </c>
      <c r="D4056" s="41">
        <v>0</v>
      </c>
      <c r="E4056" s="41">
        <v>0</v>
      </c>
      <c r="F4056" s="41">
        <v>0</v>
      </c>
      <c r="G4056" s="48">
        <v>62022</v>
      </c>
    </row>
    <row r="4057" spans="1:7" x14ac:dyDescent="0.25">
      <c r="A4057" s="48">
        <v>620228445</v>
      </c>
      <c r="B4057" s="41" t="s">
        <v>5657</v>
      </c>
      <c r="C4057" s="41">
        <v>0</v>
      </c>
      <c r="D4057" s="41">
        <v>0</v>
      </c>
      <c r="E4057" s="41">
        <v>0</v>
      </c>
      <c r="F4057" s="41">
        <v>0</v>
      </c>
      <c r="G4057" s="48">
        <v>62022</v>
      </c>
    </row>
    <row r="4058" spans="1:7" x14ac:dyDescent="0.25">
      <c r="A4058" s="48">
        <v>620228446</v>
      </c>
      <c r="B4058" s="41" t="s">
        <v>5658</v>
      </c>
      <c r="C4058" s="41">
        <v>0</v>
      </c>
      <c r="D4058" s="41">
        <v>0</v>
      </c>
      <c r="E4058" s="41">
        <v>0</v>
      </c>
      <c r="F4058" s="41">
        <v>0</v>
      </c>
      <c r="G4058" s="48">
        <v>62022</v>
      </c>
    </row>
    <row r="4059" spans="1:7" x14ac:dyDescent="0.25">
      <c r="A4059" s="48">
        <v>620228447</v>
      </c>
      <c r="B4059" s="41" t="s">
        <v>5659</v>
      </c>
      <c r="C4059" s="41">
        <v>0</v>
      </c>
      <c r="D4059" s="41">
        <v>0</v>
      </c>
      <c r="E4059" s="41">
        <v>0</v>
      </c>
      <c r="F4059" s="41">
        <v>0</v>
      </c>
      <c r="G4059" s="48">
        <v>62022</v>
      </c>
    </row>
    <row r="4060" spans="1:7" x14ac:dyDescent="0.25">
      <c r="A4060" s="48">
        <v>620228448</v>
      </c>
      <c r="B4060" s="41" t="s">
        <v>5660</v>
      </c>
      <c r="C4060" s="41">
        <v>0</v>
      </c>
      <c r="D4060" s="41">
        <v>0</v>
      </c>
      <c r="E4060" s="41">
        <v>0</v>
      </c>
      <c r="F4060" s="41">
        <v>0</v>
      </c>
      <c r="G4060" s="48">
        <v>62022</v>
      </c>
    </row>
    <row r="4061" spans="1:7" x14ac:dyDescent="0.25">
      <c r="A4061" s="48">
        <v>620228449</v>
      </c>
      <c r="B4061" s="41" t="s">
        <v>5661</v>
      </c>
      <c r="C4061" s="41">
        <v>0</v>
      </c>
      <c r="D4061" s="41">
        <v>0</v>
      </c>
      <c r="E4061" s="41">
        <v>0</v>
      </c>
      <c r="F4061" s="41">
        <v>0</v>
      </c>
      <c r="G4061" s="48">
        <v>62022</v>
      </c>
    </row>
    <row r="4062" spans="1:7" x14ac:dyDescent="0.25">
      <c r="A4062" s="48">
        <v>620228450</v>
      </c>
      <c r="B4062" s="41" t="s">
        <v>5662</v>
      </c>
      <c r="C4062" s="41">
        <v>0</v>
      </c>
      <c r="D4062" s="41">
        <v>0</v>
      </c>
      <c r="E4062" s="41">
        <v>0</v>
      </c>
      <c r="F4062" s="41">
        <v>0</v>
      </c>
      <c r="G4062" s="48">
        <v>62022</v>
      </c>
    </row>
    <row r="4063" spans="1:7" x14ac:dyDescent="0.25">
      <c r="A4063" s="48">
        <v>620228451</v>
      </c>
      <c r="B4063" s="41" t="s">
        <v>5663</v>
      </c>
      <c r="C4063" s="41">
        <v>0</v>
      </c>
      <c r="D4063" s="41">
        <v>0</v>
      </c>
      <c r="E4063" s="41">
        <v>0</v>
      </c>
      <c r="F4063" s="41">
        <v>0</v>
      </c>
      <c r="G4063" s="48">
        <v>62022</v>
      </c>
    </row>
    <row r="4064" spans="1:7" x14ac:dyDescent="0.25">
      <c r="A4064" s="48">
        <v>620228452</v>
      </c>
      <c r="B4064" s="41" t="s">
        <v>5664</v>
      </c>
      <c r="C4064" s="41">
        <v>0</v>
      </c>
      <c r="D4064" s="41">
        <v>0</v>
      </c>
      <c r="E4064" s="41">
        <v>0</v>
      </c>
      <c r="F4064" s="41">
        <v>0</v>
      </c>
      <c r="G4064" s="48">
        <v>62022</v>
      </c>
    </row>
    <row r="4065" spans="1:7" x14ac:dyDescent="0.25">
      <c r="A4065" s="48">
        <v>620228453</v>
      </c>
      <c r="B4065" s="41" t="s">
        <v>5665</v>
      </c>
      <c r="C4065" s="41">
        <v>0</v>
      </c>
      <c r="D4065" s="41">
        <v>0</v>
      </c>
      <c r="E4065" s="41">
        <v>0</v>
      </c>
      <c r="F4065" s="41">
        <v>0</v>
      </c>
      <c r="G4065" s="48">
        <v>62022</v>
      </c>
    </row>
    <row r="4066" spans="1:7" x14ac:dyDescent="0.25">
      <c r="A4066" s="48">
        <v>620228454</v>
      </c>
      <c r="B4066" s="41" t="s">
        <v>5666</v>
      </c>
      <c r="C4066" s="41">
        <v>0</v>
      </c>
      <c r="D4066" s="41">
        <v>0</v>
      </c>
      <c r="E4066" s="41">
        <v>0</v>
      </c>
      <c r="F4066" s="41">
        <v>0</v>
      </c>
      <c r="G4066" s="48">
        <v>62022</v>
      </c>
    </row>
    <row r="4067" spans="1:7" x14ac:dyDescent="0.25">
      <c r="A4067" s="48">
        <v>620228455</v>
      </c>
      <c r="B4067" s="41" t="s">
        <v>5667</v>
      </c>
      <c r="C4067" s="41">
        <v>0</v>
      </c>
      <c r="D4067" s="41">
        <v>0</v>
      </c>
      <c r="E4067" s="41">
        <v>0</v>
      </c>
      <c r="F4067" s="41">
        <v>0</v>
      </c>
      <c r="G4067" s="48">
        <v>62022</v>
      </c>
    </row>
    <row r="4068" spans="1:7" x14ac:dyDescent="0.25">
      <c r="A4068" s="48">
        <v>620228456</v>
      </c>
      <c r="B4068" s="41" t="s">
        <v>5668</v>
      </c>
      <c r="C4068" s="41">
        <v>0</v>
      </c>
      <c r="D4068" s="41">
        <v>0</v>
      </c>
      <c r="E4068" s="41">
        <v>0</v>
      </c>
      <c r="F4068" s="41">
        <v>0</v>
      </c>
      <c r="G4068" s="48">
        <v>62022</v>
      </c>
    </row>
    <row r="4069" spans="1:7" x14ac:dyDescent="0.25">
      <c r="A4069" s="48">
        <v>620228457</v>
      </c>
      <c r="B4069" s="41" t="s">
        <v>5669</v>
      </c>
      <c r="C4069" s="41">
        <v>0</v>
      </c>
      <c r="D4069" s="41">
        <v>0</v>
      </c>
      <c r="E4069" s="41">
        <v>0</v>
      </c>
      <c r="F4069" s="41">
        <v>0</v>
      </c>
      <c r="G4069" s="48">
        <v>62022</v>
      </c>
    </row>
    <row r="4070" spans="1:7" x14ac:dyDescent="0.25">
      <c r="A4070" s="48">
        <v>620228458</v>
      </c>
      <c r="B4070" s="41" t="s">
        <v>5670</v>
      </c>
      <c r="C4070" s="41">
        <v>0</v>
      </c>
      <c r="D4070" s="41">
        <v>0</v>
      </c>
      <c r="E4070" s="41">
        <v>0</v>
      </c>
      <c r="F4070" s="41">
        <v>0</v>
      </c>
      <c r="G4070" s="48">
        <v>62022</v>
      </c>
    </row>
    <row r="4071" spans="1:7" x14ac:dyDescent="0.25">
      <c r="A4071" s="48">
        <v>620228459</v>
      </c>
      <c r="B4071" s="41" t="s">
        <v>5671</v>
      </c>
      <c r="C4071" s="41">
        <v>0</v>
      </c>
      <c r="D4071" s="41">
        <v>0</v>
      </c>
      <c r="E4071" s="41">
        <v>0</v>
      </c>
      <c r="F4071" s="41">
        <v>0</v>
      </c>
      <c r="G4071" s="48">
        <v>62022</v>
      </c>
    </row>
    <row r="4072" spans="1:7" x14ac:dyDescent="0.25">
      <c r="A4072" s="48">
        <v>620228460</v>
      </c>
      <c r="B4072" s="41" t="s">
        <v>5672</v>
      </c>
      <c r="C4072" s="41">
        <v>0</v>
      </c>
      <c r="D4072" s="41">
        <v>0</v>
      </c>
      <c r="E4072" s="41">
        <v>0</v>
      </c>
      <c r="F4072" s="41">
        <v>0</v>
      </c>
      <c r="G4072" s="48">
        <v>62022</v>
      </c>
    </row>
    <row r="4073" spans="1:7" x14ac:dyDescent="0.25">
      <c r="A4073" s="48">
        <v>620228461</v>
      </c>
      <c r="B4073" s="41" t="s">
        <v>5673</v>
      </c>
      <c r="C4073" s="41">
        <v>0</v>
      </c>
      <c r="D4073" s="41">
        <v>0</v>
      </c>
      <c r="E4073" s="41">
        <v>0</v>
      </c>
      <c r="F4073" s="41">
        <v>0</v>
      </c>
      <c r="G4073" s="48">
        <v>62022</v>
      </c>
    </row>
    <row r="4074" spans="1:7" x14ac:dyDescent="0.25">
      <c r="A4074" s="48">
        <v>620228462</v>
      </c>
      <c r="B4074" s="41" t="s">
        <v>5674</v>
      </c>
      <c r="C4074" s="41">
        <v>0</v>
      </c>
      <c r="D4074" s="41">
        <v>0</v>
      </c>
      <c r="E4074" s="41">
        <v>0</v>
      </c>
      <c r="F4074" s="41">
        <v>0</v>
      </c>
      <c r="G4074" s="48">
        <v>62022</v>
      </c>
    </row>
    <row r="4075" spans="1:7" x14ac:dyDescent="0.25">
      <c r="A4075" s="48">
        <v>620228463</v>
      </c>
      <c r="B4075" s="41" t="s">
        <v>5675</v>
      </c>
      <c r="C4075" s="41">
        <v>0</v>
      </c>
      <c r="D4075" s="41">
        <v>0</v>
      </c>
      <c r="E4075" s="41">
        <v>0</v>
      </c>
      <c r="F4075" s="41">
        <v>0</v>
      </c>
      <c r="G4075" s="48">
        <v>62022</v>
      </c>
    </row>
    <row r="4076" spans="1:7" x14ac:dyDescent="0.25">
      <c r="A4076" s="48">
        <v>620228464</v>
      </c>
      <c r="B4076" s="41" t="s">
        <v>5676</v>
      </c>
      <c r="C4076" s="41">
        <v>0</v>
      </c>
      <c r="D4076" s="41">
        <v>0</v>
      </c>
      <c r="E4076" s="41">
        <v>0</v>
      </c>
      <c r="F4076" s="41">
        <v>0</v>
      </c>
      <c r="G4076" s="48">
        <v>62022</v>
      </c>
    </row>
    <row r="4077" spans="1:7" x14ac:dyDescent="0.25">
      <c r="A4077" s="48">
        <v>620228465</v>
      </c>
      <c r="B4077" s="41" t="s">
        <v>5677</v>
      </c>
      <c r="C4077" s="41">
        <v>0</v>
      </c>
      <c r="D4077" s="41">
        <v>0</v>
      </c>
      <c r="E4077" s="41">
        <v>0</v>
      </c>
      <c r="F4077" s="41">
        <v>0</v>
      </c>
      <c r="G4077" s="48">
        <v>62022</v>
      </c>
    </row>
    <row r="4078" spans="1:7" x14ac:dyDescent="0.25">
      <c r="A4078" s="48">
        <v>620228466</v>
      </c>
      <c r="B4078" s="41" t="s">
        <v>5678</v>
      </c>
      <c r="C4078" s="41">
        <v>0</v>
      </c>
      <c r="D4078" s="41">
        <v>0</v>
      </c>
      <c r="E4078" s="41">
        <v>0</v>
      </c>
      <c r="F4078" s="41">
        <v>0</v>
      </c>
      <c r="G4078" s="48">
        <v>62022</v>
      </c>
    </row>
    <row r="4079" spans="1:7" x14ac:dyDescent="0.25">
      <c r="A4079" s="48">
        <v>620228467</v>
      </c>
      <c r="B4079" s="41" t="s">
        <v>5679</v>
      </c>
      <c r="C4079" s="41">
        <v>0</v>
      </c>
      <c r="D4079" s="41">
        <v>0</v>
      </c>
      <c r="E4079" s="41">
        <v>0</v>
      </c>
      <c r="F4079" s="41">
        <v>0</v>
      </c>
      <c r="G4079" s="48">
        <v>62022</v>
      </c>
    </row>
    <row r="4080" spans="1:7" x14ac:dyDescent="0.25">
      <c r="A4080" s="48">
        <v>620228468</v>
      </c>
      <c r="B4080" s="41" t="s">
        <v>5680</v>
      </c>
      <c r="C4080" s="41">
        <v>0</v>
      </c>
      <c r="D4080" s="41">
        <v>0</v>
      </c>
      <c r="E4080" s="41">
        <v>0</v>
      </c>
      <c r="F4080" s="41">
        <v>0</v>
      </c>
      <c r="G4080" s="48">
        <v>62022</v>
      </c>
    </row>
    <row r="4081" spans="1:7" x14ac:dyDescent="0.25">
      <c r="A4081" s="48">
        <v>620228469</v>
      </c>
      <c r="B4081" s="41" t="s">
        <v>5681</v>
      </c>
      <c r="C4081" s="41">
        <v>0</v>
      </c>
      <c r="D4081" s="41">
        <v>0</v>
      </c>
      <c r="E4081" s="41">
        <v>0</v>
      </c>
      <c r="F4081" s="41">
        <v>0</v>
      </c>
      <c r="G4081" s="48">
        <v>62022</v>
      </c>
    </row>
    <row r="4082" spans="1:7" x14ac:dyDescent="0.25">
      <c r="A4082" s="48">
        <v>620228470</v>
      </c>
      <c r="B4082" s="41" t="s">
        <v>5682</v>
      </c>
      <c r="C4082" s="41">
        <v>0</v>
      </c>
      <c r="D4082" s="41">
        <v>0</v>
      </c>
      <c r="E4082" s="41">
        <v>0</v>
      </c>
      <c r="F4082" s="41">
        <v>0</v>
      </c>
      <c r="G4082" s="48">
        <v>62022</v>
      </c>
    </row>
    <row r="4083" spans="1:7" x14ac:dyDescent="0.25">
      <c r="A4083" s="48">
        <v>620228471</v>
      </c>
      <c r="B4083" s="41" t="s">
        <v>5683</v>
      </c>
      <c r="C4083" s="41">
        <v>0</v>
      </c>
      <c r="D4083" s="41">
        <v>0</v>
      </c>
      <c r="E4083" s="41">
        <v>0</v>
      </c>
      <c r="F4083" s="41">
        <v>0</v>
      </c>
      <c r="G4083" s="48">
        <v>62022</v>
      </c>
    </row>
    <row r="4084" spans="1:7" x14ac:dyDescent="0.25">
      <c r="A4084" s="48">
        <v>620228472</v>
      </c>
      <c r="B4084" s="41" t="s">
        <v>5684</v>
      </c>
      <c r="C4084" s="41">
        <v>0</v>
      </c>
      <c r="D4084" s="41">
        <v>0</v>
      </c>
      <c r="E4084" s="41">
        <v>0</v>
      </c>
      <c r="F4084" s="41">
        <v>0</v>
      </c>
      <c r="G4084" s="48">
        <v>62022</v>
      </c>
    </row>
    <row r="4085" spans="1:7" x14ac:dyDescent="0.25">
      <c r="A4085" s="48">
        <v>620228473</v>
      </c>
      <c r="B4085" s="41" t="s">
        <v>5685</v>
      </c>
      <c r="C4085" s="41">
        <v>0</v>
      </c>
      <c r="D4085" s="41">
        <v>0</v>
      </c>
      <c r="E4085" s="41">
        <v>0</v>
      </c>
      <c r="F4085" s="41">
        <v>0</v>
      </c>
      <c r="G4085" s="48">
        <v>62022</v>
      </c>
    </row>
    <row r="4086" spans="1:7" x14ac:dyDescent="0.25">
      <c r="A4086" s="48">
        <v>620228474</v>
      </c>
      <c r="B4086" s="41" t="s">
        <v>5686</v>
      </c>
      <c r="C4086" s="41">
        <v>0</v>
      </c>
      <c r="D4086" s="41">
        <v>0</v>
      </c>
      <c r="E4086" s="41">
        <v>0</v>
      </c>
      <c r="F4086" s="41">
        <v>0</v>
      </c>
      <c r="G4086" s="48">
        <v>62022</v>
      </c>
    </row>
    <row r="4087" spans="1:7" x14ac:dyDescent="0.25">
      <c r="A4087" s="48">
        <v>620228475</v>
      </c>
      <c r="B4087" s="41" t="s">
        <v>5687</v>
      </c>
      <c r="C4087" s="41">
        <v>0</v>
      </c>
      <c r="D4087" s="41">
        <v>0</v>
      </c>
      <c r="E4087" s="41">
        <v>0</v>
      </c>
      <c r="F4087" s="41">
        <v>0</v>
      </c>
      <c r="G4087" s="48">
        <v>62022</v>
      </c>
    </row>
    <row r="4088" spans="1:7" x14ac:dyDescent="0.25">
      <c r="A4088" s="48">
        <v>620228476</v>
      </c>
      <c r="B4088" s="41" t="s">
        <v>5688</v>
      </c>
      <c r="C4088" s="41">
        <v>0</v>
      </c>
      <c r="D4088" s="41">
        <v>0</v>
      </c>
      <c r="E4088" s="41">
        <v>0</v>
      </c>
      <c r="F4088" s="41">
        <v>0</v>
      </c>
      <c r="G4088" s="48">
        <v>62022</v>
      </c>
    </row>
    <row r="4089" spans="1:7" x14ac:dyDescent="0.25">
      <c r="A4089" s="48">
        <v>620228477</v>
      </c>
      <c r="B4089" s="41" t="s">
        <v>5689</v>
      </c>
      <c r="C4089" s="41">
        <v>0</v>
      </c>
      <c r="D4089" s="41">
        <v>0</v>
      </c>
      <c r="E4089" s="41">
        <v>0</v>
      </c>
      <c r="F4089" s="41">
        <v>0</v>
      </c>
      <c r="G4089" s="48">
        <v>62022</v>
      </c>
    </row>
    <row r="4090" spans="1:7" x14ac:dyDescent="0.25">
      <c r="A4090" s="48">
        <v>620228478</v>
      </c>
      <c r="B4090" s="41" t="s">
        <v>5690</v>
      </c>
      <c r="C4090" s="41">
        <v>33</v>
      </c>
      <c r="D4090" s="41">
        <v>0</v>
      </c>
      <c r="E4090" s="41">
        <v>0</v>
      </c>
      <c r="F4090" s="41">
        <v>33</v>
      </c>
      <c r="G4090" s="48">
        <v>62022</v>
      </c>
    </row>
    <row r="4091" spans="1:7" x14ac:dyDescent="0.25">
      <c r="A4091" s="48">
        <v>620228479</v>
      </c>
      <c r="B4091" s="41" t="s">
        <v>5691</v>
      </c>
      <c r="C4091" s="41">
        <v>2604.9</v>
      </c>
      <c r="D4091" s="41">
        <v>0</v>
      </c>
      <c r="E4091" s="41">
        <v>0</v>
      </c>
      <c r="F4091" s="41">
        <v>2604.9</v>
      </c>
      <c r="G4091" s="48">
        <v>62022</v>
      </c>
    </row>
    <row r="4092" spans="1:7" x14ac:dyDescent="0.25">
      <c r="A4092" s="48">
        <v>620228500</v>
      </c>
      <c r="B4092" s="41" t="s">
        <v>5692</v>
      </c>
      <c r="C4092" s="41">
        <v>0</v>
      </c>
      <c r="D4092" s="41">
        <v>0</v>
      </c>
      <c r="E4092" s="41">
        <v>0</v>
      </c>
      <c r="F4092" s="41">
        <v>0</v>
      </c>
      <c r="G4092" s="48">
        <v>62022</v>
      </c>
    </row>
    <row r="4093" spans="1:7" x14ac:dyDescent="0.25">
      <c r="A4093" s="48">
        <v>620228501</v>
      </c>
      <c r="B4093" s="41" t="s">
        <v>5693</v>
      </c>
      <c r="C4093" s="41">
        <v>0</v>
      </c>
      <c r="D4093" s="41">
        <v>0</v>
      </c>
      <c r="E4093" s="41">
        <v>0</v>
      </c>
      <c r="F4093" s="41">
        <v>0</v>
      </c>
      <c r="G4093" s="48">
        <v>62022</v>
      </c>
    </row>
    <row r="4094" spans="1:7" x14ac:dyDescent="0.25">
      <c r="A4094" s="48">
        <v>620228502</v>
      </c>
      <c r="B4094" s="41" t="s">
        <v>5694</v>
      </c>
      <c r="C4094" s="41">
        <v>0</v>
      </c>
      <c r="D4094" s="41">
        <v>0</v>
      </c>
      <c r="E4094" s="41">
        <v>0</v>
      </c>
      <c r="F4094" s="41">
        <v>0</v>
      </c>
      <c r="G4094" s="48">
        <v>62022</v>
      </c>
    </row>
    <row r="4095" spans="1:7" x14ac:dyDescent="0.25">
      <c r="A4095" s="48">
        <v>620228503</v>
      </c>
      <c r="B4095" s="41" t="s">
        <v>5695</v>
      </c>
      <c r="C4095" s="41">
        <v>0</v>
      </c>
      <c r="D4095" s="41">
        <v>0</v>
      </c>
      <c r="E4095" s="41">
        <v>0</v>
      </c>
      <c r="F4095" s="41">
        <v>0</v>
      </c>
      <c r="G4095" s="48">
        <v>62022</v>
      </c>
    </row>
    <row r="4096" spans="1:7" x14ac:dyDescent="0.25">
      <c r="A4096" s="48">
        <v>620228504</v>
      </c>
      <c r="B4096" s="41" t="s">
        <v>5696</v>
      </c>
      <c r="C4096" s="41">
        <v>0</v>
      </c>
      <c r="D4096" s="41">
        <v>0</v>
      </c>
      <c r="E4096" s="41">
        <v>0</v>
      </c>
      <c r="F4096" s="41">
        <v>0</v>
      </c>
      <c r="G4096" s="48">
        <v>62022</v>
      </c>
    </row>
    <row r="4097" spans="1:7" x14ac:dyDescent="0.25">
      <c r="A4097" s="48">
        <v>620228505</v>
      </c>
      <c r="B4097" s="41" t="s">
        <v>5697</v>
      </c>
      <c r="C4097" s="41">
        <v>0</v>
      </c>
      <c r="D4097" s="41">
        <v>0</v>
      </c>
      <c r="E4097" s="41">
        <v>0</v>
      </c>
      <c r="F4097" s="41">
        <v>0</v>
      </c>
      <c r="G4097" s="48">
        <v>62022</v>
      </c>
    </row>
    <row r="4098" spans="1:7" x14ac:dyDescent="0.25">
      <c r="A4098" s="48">
        <v>620228506</v>
      </c>
      <c r="B4098" s="41" t="s">
        <v>5698</v>
      </c>
      <c r="C4098" s="41">
        <v>0</v>
      </c>
      <c r="D4098" s="41">
        <v>0</v>
      </c>
      <c r="E4098" s="41">
        <v>0</v>
      </c>
      <c r="F4098" s="41">
        <v>0</v>
      </c>
      <c r="G4098" s="48">
        <v>62022</v>
      </c>
    </row>
    <row r="4099" spans="1:7" x14ac:dyDescent="0.25">
      <c r="A4099" s="48">
        <v>620228507</v>
      </c>
      <c r="B4099" s="41" t="s">
        <v>5699</v>
      </c>
      <c r="C4099" s="41">
        <v>0</v>
      </c>
      <c r="D4099" s="41">
        <v>0</v>
      </c>
      <c r="E4099" s="41">
        <v>0</v>
      </c>
      <c r="F4099" s="41">
        <v>0</v>
      </c>
      <c r="G4099" s="48">
        <v>62022</v>
      </c>
    </row>
    <row r="4100" spans="1:7" x14ac:dyDescent="0.25">
      <c r="A4100" s="48">
        <v>620228508</v>
      </c>
      <c r="B4100" s="41" t="s">
        <v>5700</v>
      </c>
      <c r="C4100" s="41">
        <v>0</v>
      </c>
      <c r="D4100" s="41">
        <v>0</v>
      </c>
      <c r="E4100" s="41">
        <v>0</v>
      </c>
      <c r="F4100" s="41">
        <v>0</v>
      </c>
      <c r="G4100" s="48">
        <v>62022</v>
      </c>
    </row>
    <row r="4101" spans="1:7" x14ac:dyDescent="0.25">
      <c r="A4101" s="48">
        <v>620228509</v>
      </c>
      <c r="B4101" s="41" t="s">
        <v>5701</v>
      </c>
      <c r="C4101" s="41">
        <v>0</v>
      </c>
      <c r="D4101" s="41">
        <v>0</v>
      </c>
      <c r="E4101" s="41">
        <v>0</v>
      </c>
      <c r="F4101" s="41">
        <v>0</v>
      </c>
      <c r="G4101" s="48">
        <v>62022</v>
      </c>
    </row>
    <row r="4102" spans="1:7" x14ac:dyDescent="0.25">
      <c r="A4102" s="48">
        <v>620228510</v>
      </c>
      <c r="B4102" s="41" t="s">
        <v>5702</v>
      </c>
      <c r="C4102" s="41">
        <v>0</v>
      </c>
      <c r="D4102" s="41">
        <v>0</v>
      </c>
      <c r="E4102" s="41">
        <v>0</v>
      </c>
      <c r="F4102" s="41">
        <v>0</v>
      </c>
      <c r="G4102" s="48">
        <v>62022</v>
      </c>
    </row>
    <row r="4103" spans="1:7" x14ac:dyDescent="0.25">
      <c r="A4103" s="48">
        <v>620228511</v>
      </c>
      <c r="B4103" s="41" t="s">
        <v>5703</v>
      </c>
      <c r="C4103" s="41">
        <v>0</v>
      </c>
      <c r="D4103" s="41">
        <v>0</v>
      </c>
      <c r="E4103" s="41">
        <v>0</v>
      </c>
      <c r="F4103" s="41">
        <v>0</v>
      </c>
      <c r="G4103" s="48">
        <v>62022</v>
      </c>
    </row>
    <row r="4104" spans="1:7" x14ac:dyDescent="0.25">
      <c r="A4104" s="48">
        <v>620228512</v>
      </c>
      <c r="B4104" s="41" t="s">
        <v>5704</v>
      </c>
      <c r="C4104" s="41">
        <v>1858.5</v>
      </c>
      <c r="D4104" s="41">
        <v>0</v>
      </c>
      <c r="E4104" s="41">
        <v>0</v>
      </c>
      <c r="F4104" s="41">
        <v>1858.5</v>
      </c>
      <c r="G4104" s="48">
        <v>62022</v>
      </c>
    </row>
    <row r="4105" spans="1:7" x14ac:dyDescent="0.25">
      <c r="A4105" s="48">
        <v>620228513</v>
      </c>
      <c r="B4105" s="41" t="s">
        <v>5705</v>
      </c>
      <c r="C4105" s="41">
        <v>144.1</v>
      </c>
      <c r="D4105" s="41">
        <v>0</v>
      </c>
      <c r="E4105" s="41">
        <v>0</v>
      </c>
      <c r="F4105" s="41">
        <v>144.1</v>
      </c>
      <c r="G4105" s="48">
        <v>62022</v>
      </c>
    </row>
    <row r="4106" spans="1:7" x14ac:dyDescent="0.25">
      <c r="A4106" s="48">
        <v>620228514</v>
      </c>
      <c r="B4106" s="41" t="s">
        <v>5706</v>
      </c>
      <c r="C4106" s="41">
        <v>0</v>
      </c>
      <c r="D4106" s="41">
        <v>0</v>
      </c>
      <c r="E4106" s="41">
        <v>0</v>
      </c>
      <c r="F4106" s="41">
        <v>0</v>
      </c>
      <c r="G4106" s="48">
        <v>62022</v>
      </c>
    </row>
    <row r="4107" spans="1:7" x14ac:dyDescent="0.25">
      <c r="A4107" s="48">
        <v>620228515</v>
      </c>
      <c r="B4107" s="41" t="s">
        <v>5707</v>
      </c>
      <c r="C4107" s="41">
        <v>0</v>
      </c>
      <c r="D4107" s="41">
        <v>0</v>
      </c>
      <c r="E4107" s="41">
        <v>0</v>
      </c>
      <c r="F4107" s="41">
        <v>0</v>
      </c>
      <c r="G4107" s="48">
        <v>62022</v>
      </c>
    </row>
    <row r="4108" spans="1:7" x14ac:dyDescent="0.25">
      <c r="A4108" s="48">
        <v>620228516</v>
      </c>
      <c r="B4108" s="41" t="s">
        <v>5708</v>
      </c>
      <c r="C4108" s="41">
        <v>0</v>
      </c>
      <c r="D4108" s="41">
        <v>0</v>
      </c>
      <c r="E4108" s="41">
        <v>0</v>
      </c>
      <c r="F4108" s="41">
        <v>0</v>
      </c>
      <c r="G4108" s="48">
        <v>62022</v>
      </c>
    </row>
    <row r="4109" spans="1:7" x14ac:dyDescent="0.25">
      <c r="A4109" s="48">
        <v>620228517</v>
      </c>
      <c r="B4109" s="41" t="s">
        <v>5709</v>
      </c>
      <c r="C4109" s="41">
        <v>0</v>
      </c>
      <c r="D4109" s="41">
        <v>0</v>
      </c>
      <c r="E4109" s="41">
        <v>0</v>
      </c>
      <c r="F4109" s="41">
        <v>0</v>
      </c>
      <c r="G4109" s="48">
        <v>62022</v>
      </c>
    </row>
    <row r="4110" spans="1:7" x14ac:dyDescent="0.25">
      <c r="A4110" s="48">
        <v>620228518</v>
      </c>
      <c r="B4110" s="41" t="s">
        <v>5710</v>
      </c>
      <c r="C4110" s="41">
        <v>0</v>
      </c>
      <c r="D4110" s="41">
        <v>0</v>
      </c>
      <c r="E4110" s="41">
        <v>0</v>
      </c>
      <c r="F4110" s="41">
        <v>0</v>
      </c>
      <c r="G4110" s="48">
        <v>62022</v>
      </c>
    </row>
    <row r="4111" spans="1:7" x14ac:dyDescent="0.25">
      <c r="A4111" s="48">
        <v>620228519</v>
      </c>
      <c r="B4111" s="41" t="s">
        <v>5711</v>
      </c>
      <c r="C4111" s="41">
        <v>0</v>
      </c>
      <c r="D4111" s="41">
        <v>0</v>
      </c>
      <c r="E4111" s="41">
        <v>0</v>
      </c>
      <c r="F4111" s="41">
        <v>0</v>
      </c>
      <c r="G4111" s="48">
        <v>62022</v>
      </c>
    </row>
    <row r="4112" spans="1:7" x14ac:dyDescent="0.25">
      <c r="A4112" s="48">
        <v>620228520</v>
      </c>
      <c r="B4112" s="41" t="s">
        <v>5712</v>
      </c>
      <c r="C4112" s="41">
        <v>-2230.3000000000002</v>
      </c>
      <c r="D4112" s="41">
        <v>0</v>
      </c>
      <c r="E4112" s="41">
        <v>0</v>
      </c>
      <c r="F4112" s="41">
        <v>-2230.3000000000002</v>
      </c>
      <c r="G4112" s="48">
        <v>62022</v>
      </c>
    </row>
    <row r="4113" spans="1:7" x14ac:dyDescent="0.25">
      <c r="A4113" s="48">
        <v>620228521</v>
      </c>
      <c r="B4113" s="41" t="s">
        <v>5713</v>
      </c>
      <c r="C4113" s="41">
        <v>0</v>
      </c>
      <c r="D4113" s="41">
        <v>0</v>
      </c>
      <c r="E4113" s="41">
        <v>0</v>
      </c>
      <c r="F4113" s="41">
        <v>0</v>
      </c>
      <c r="G4113" s="48">
        <v>62022</v>
      </c>
    </row>
    <row r="4114" spans="1:7" x14ac:dyDescent="0.25">
      <c r="A4114" s="48">
        <v>620228522</v>
      </c>
      <c r="B4114" s="41" t="s">
        <v>5714</v>
      </c>
      <c r="C4114" s="41">
        <v>-1014.28</v>
      </c>
      <c r="D4114" s="41">
        <v>0</v>
      </c>
      <c r="E4114" s="41">
        <v>0</v>
      </c>
      <c r="F4114" s="41">
        <v>-1014.28</v>
      </c>
      <c r="G4114" s="48">
        <v>62022</v>
      </c>
    </row>
    <row r="4115" spans="1:7" x14ac:dyDescent="0.25">
      <c r="A4115" s="48">
        <v>620228523</v>
      </c>
      <c r="B4115" s="41" t="s">
        <v>5715</v>
      </c>
      <c r="C4115" s="41">
        <v>0</v>
      </c>
      <c r="D4115" s="41">
        <v>0</v>
      </c>
      <c r="E4115" s="41">
        <v>0</v>
      </c>
      <c r="F4115" s="41">
        <v>0</v>
      </c>
      <c r="G4115" s="48">
        <v>62022</v>
      </c>
    </row>
    <row r="4116" spans="1:7" x14ac:dyDescent="0.25">
      <c r="A4116" s="48">
        <v>620228524</v>
      </c>
      <c r="B4116" s="41" t="s">
        <v>5716</v>
      </c>
      <c r="C4116" s="41">
        <v>0</v>
      </c>
      <c r="D4116" s="41">
        <v>0</v>
      </c>
      <c r="E4116" s="41">
        <v>0</v>
      </c>
      <c r="F4116" s="41">
        <v>0</v>
      </c>
      <c r="G4116" s="48">
        <v>62022</v>
      </c>
    </row>
    <row r="4117" spans="1:7" x14ac:dyDescent="0.25">
      <c r="A4117" s="48">
        <v>620229328</v>
      </c>
      <c r="B4117" s="41" t="s">
        <v>5717</v>
      </c>
      <c r="C4117" s="41">
        <v>0</v>
      </c>
      <c r="D4117" s="41">
        <v>0</v>
      </c>
      <c r="E4117" s="41">
        <v>0</v>
      </c>
      <c r="F4117" s="41">
        <v>0</v>
      </c>
      <c r="G4117" s="48">
        <v>62022</v>
      </c>
    </row>
    <row r="4118" spans="1:7" x14ac:dyDescent="0.25">
      <c r="A4118" s="48">
        <v>620229800</v>
      </c>
      <c r="B4118" s="41" t="s">
        <v>5718</v>
      </c>
      <c r="C4118" s="41">
        <v>0</v>
      </c>
      <c r="D4118" s="41">
        <v>0</v>
      </c>
      <c r="E4118" s="41">
        <v>0</v>
      </c>
      <c r="F4118" s="41">
        <v>0</v>
      </c>
      <c r="G4118" s="48">
        <v>62022</v>
      </c>
    </row>
    <row r="4119" spans="1:7" x14ac:dyDescent="0.25">
      <c r="A4119" s="48">
        <v>620229801</v>
      </c>
      <c r="B4119" s="41" t="s">
        <v>5719</v>
      </c>
      <c r="C4119" s="41">
        <v>0</v>
      </c>
      <c r="D4119" s="41">
        <v>0</v>
      </c>
      <c r="E4119" s="41">
        <v>0</v>
      </c>
      <c r="F4119" s="41">
        <v>0</v>
      </c>
      <c r="G4119" s="48">
        <v>62022</v>
      </c>
    </row>
    <row r="4120" spans="1:7" x14ac:dyDescent="0.25">
      <c r="A4120" s="48">
        <v>620232900</v>
      </c>
      <c r="B4120" s="41" t="s">
        <v>5720</v>
      </c>
      <c r="C4120" s="41">
        <v>0</v>
      </c>
      <c r="D4120" s="41">
        <v>0</v>
      </c>
      <c r="E4120" s="41">
        <v>0</v>
      </c>
      <c r="F4120" s="41">
        <v>0</v>
      </c>
      <c r="G4120" s="48">
        <v>62023</v>
      </c>
    </row>
    <row r="4121" spans="1:7" x14ac:dyDescent="0.25">
      <c r="A4121" s="48">
        <v>620235129</v>
      </c>
      <c r="B4121" s="41" t="s">
        <v>5721</v>
      </c>
      <c r="C4121" s="41">
        <v>165</v>
      </c>
      <c r="D4121" s="41">
        <v>0</v>
      </c>
      <c r="E4121" s="41">
        <v>0</v>
      </c>
      <c r="F4121" s="41">
        <v>165</v>
      </c>
      <c r="G4121" s="48">
        <v>62023</v>
      </c>
    </row>
    <row r="4122" spans="1:7" x14ac:dyDescent="0.25">
      <c r="A4122" s="48">
        <v>620235130</v>
      </c>
      <c r="B4122" s="41" t="s">
        <v>5722</v>
      </c>
      <c r="C4122" s="41">
        <v>135</v>
      </c>
      <c r="D4122" s="41">
        <v>0</v>
      </c>
      <c r="E4122" s="41">
        <v>0</v>
      </c>
      <c r="F4122" s="41">
        <v>135</v>
      </c>
      <c r="G4122" s="48">
        <v>62023</v>
      </c>
    </row>
    <row r="4123" spans="1:7" x14ac:dyDescent="0.25">
      <c r="A4123" s="48">
        <v>620235134</v>
      </c>
      <c r="B4123" s="41" t="s">
        <v>5723</v>
      </c>
      <c r="C4123" s="41">
        <v>0</v>
      </c>
      <c r="D4123" s="41">
        <v>0</v>
      </c>
      <c r="E4123" s="41">
        <v>0</v>
      </c>
      <c r="F4123" s="41">
        <v>0</v>
      </c>
      <c r="G4123" s="48">
        <v>62023</v>
      </c>
    </row>
    <row r="4124" spans="1:7" x14ac:dyDescent="0.25">
      <c r="A4124" s="48">
        <v>620235135</v>
      </c>
      <c r="B4124" s="41" t="s">
        <v>5724</v>
      </c>
      <c r="C4124" s="41">
        <v>0</v>
      </c>
      <c r="D4124" s="41">
        <v>0</v>
      </c>
      <c r="E4124" s="41">
        <v>0</v>
      </c>
      <c r="F4124" s="41">
        <v>0</v>
      </c>
      <c r="G4124" s="48">
        <v>62023</v>
      </c>
    </row>
    <row r="4125" spans="1:7" x14ac:dyDescent="0.25">
      <c r="A4125" s="48">
        <v>620235136</v>
      </c>
      <c r="B4125" s="41" t="s">
        <v>5725</v>
      </c>
      <c r="C4125" s="41">
        <v>825</v>
      </c>
      <c r="D4125" s="41">
        <v>0</v>
      </c>
      <c r="E4125" s="41">
        <v>0</v>
      </c>
      <c r="F4125" s="41">
        <v>825</v>
      </c>
      <c r="G4125" s="48">
        <v>62023</v>
      </c>
    </row>
    <row r="4126" spans="1:7" x14ac:dyDescent="0.25">
      <c r="A4126" s="48">
        <v>620239620</v>
      </c>
      <c r="B4126" s="41" t="s">
        <v>5726</v>
      </c>
      <c r="C4126" s="41">
        <v>0</v>
      </c>
      <c r="D4126" s="41">
        <v>0</v>
      </c>
      <c r="E4126" s="41">
        <v>0</v>
      </c>
      <c r="F4126" s="41">
        <v>0</v>
      </c>
      <c r="G4126" s="48">
        <v>62023</v>
      </c>
    </row>
    <row r="4127" spans="1:7" x14ac:dyDescent="0.25">
      <c r="A4127" s="48">
        <v>620239622</v>
      </c>
      <c r="B4127" s="41" t="s">
        <v>5727</v>
      </c>
      <c r="C4127" s="41">
        <v>-600</v>
      </c>
      <c r="D4127" s="41">
        <v>0</v>
      </c>
      <c r="E4127" s="41">
        <v>0</v>
      </c>
      <c r="F4127" s="41">
        <v>-600</v>
      </c>
      <c r="G4127" s="48">
        <v>62023</v>
      </c>
    </row>
    <row r="4128" spans="1:7" x14ac:dyDescent="0.25">
      <c r="A4128" s="48">
        <v>620239624</v>
      </c>
      <c r="B4128" s="41" t="s">
        <v>5728</v>
      </c>
      <c r="C4128" s="41">
        <v>0</v>
      </c>
      <c r="D4128" s="41">
        <v>0</v>
      </c>
      <c r="E4128" s="41">
        <v>0</v>
      </c>
      <c r="F4128" s="41">
        <v>0</v>
      </c>
      <c r="G4128" s="48">
        <v>62023</v>
      </c>
    </row>
    <row r="4129" spans="1:7" x14ac:dyDescent="0.25">
      <c r="A4129" s="48">
        <v>620239625</v>
      </c>
      <c r="B4129" s="41" t="s">
        <v>5729</v>
      </c>
      <c r="C4129" s="41">
        <v>0</v>
      </c>
      <c r="D4129" s="41">
        <v>0</v>
      </c>
      <c r="E4129" s="41">
        <v>0</v>
      </c>
      <c r="F4129" s="41">
        <v>0</v>
      </c>
      <c r="G4129" s="48">
        <v>62023</v>
      </c>
    </row>
    <row r="4130" spans="1:7" x14ac:dyDescent="0.25">
      <c r="A4130" s="48">
        <v>620239626</v>
      </c>
      <c r="B4130" s="41" t="s">
        <v>5730</v>
      </c>
      <c r="C4130" s="41">
        <v>0</v>
      </c>
      <c r="D4130" s="41">
        <v>0</v>
      </c>
      <c r="E4130" s="41">
        <v>0</v>
      </c>
      <c r="F4130" s="41">
        <v>0</v>
      </c>
      <c r="G4130" s="48">
        <v>62023</v>
      </c>
    </row>
    <row r="4131" spans="1:7" x14ac:dyDescent="0.25">
      <c r="A4131" s="48">
        <v>620239627</v>
      </c>
      <c r="B4131" s="41" t="s">
        <v>5731</v>
      </c>
      <c r="C4131" s="41">
        <v>825</v>
      </c>
      <c r="D4131" s="41">
        <v>0</v>
      </c>
      <c r="E4131" s="41">
        <v>0</v>
      </c>
      <c r="F4131" s="41">
        <v>825</v>
      </c>
      <c r="G4131" s="48">
        <v>62023</v>
      </c>
    </row>
    <row r="4132" spans="1:7" x14ac:dyDescent="0.25">
      <c r="A4132" s="48">
        <v>620239801</v>
      </c>
      <c r="B4132" s="41" t="s">
        <v>5732</v>
      </c>
      <c r="C4132" s="41">
        <v>0</v>
      </c>
      <c r="D4132" s="41">
        <v>0</v>
      </c>
      <c r="E4132" s="41">
        <v>0</v>
      </c>
      <c r="F4132" s="41">
        <v>0</v>
      </c>
      <c r="G4132" s="48">
        <v>62023</v>
      </c>
    </row>
    <row r="4133" spans="1:7" x14ac:dyDescent="0.25">
      <c r="A4133" s="48">
        <v>620242980</v>
      </c>
      <c r="B4133" s="41" t="s">
        <v>5733</v>
      </c>
      <c r="C4133" s="41">
        <v>0</v>
      </c>
      <c r="D4133" s="41">
        <v>0</v>
      </c>
      <c r="E4133" s="41">
        <v>0</v>
      </c>
      <c r="F4133" s="41">
        <v>0</v>
      </c>
      <c r="G4133" s="48">
        <v>62024</v>
      </c>
    </row>
    <row r="4134" spans="1:7" x14ac:dyDescent="0.25">
      <c r="A4134" s="48">
        <v>620249003</v>
      </c>
      <c r="B4134" s="41" t="s">
        <v>5734</v>
      </c>
      <c r="C4134" s="41">
        <v>0</v>
      </c>
      <c r="D4134" s="41">
        <v>0</v>
      </c>
      <c r="E4134" s="41">
        <v>0</v>
      </c>
      <c r="F4134" s="41">
        <v>0</v>
      </c>
      <c r="G4134" s="48">
        <v>62024</v>
      </c>
    </row>
    <row r="4135" spans="1:7" x14ac:dyDescent="0.25">
      <c r="A4135" s="48">
        <v>620249004</v>
      </c>
      <c r="B4135" s="41" t="s">
        <v>5735</v>
      </c>
      <c r="C4135" s="41">
        <v>0</v>
      </c>
      <c r="D4135" s="41">
        <v>0</v>
      </c>
      <c r="E4135" s="41">
        <v>0</v>
      </c>
      <c r="F4135" s="41">
        <v>0</v>
      </c>
      <c r="G4135" s="48">
        <v>62024</v>
      </c>
    </row>
    <row r="4136" spans="1:7" x14ac:dyDescent="0.25">
      <c r="A4136" s="48">
        <v>620249006</v>
      </c>
      <c r="B4136" s="41" t="s">
        <v>5736</v>
      </c>
      <c r="C4136" s="41">
        <v>0</v>
      </c>
      <c r="D4136" s="41">
        <v>0</v>
      </c>
      <c r="E4136" s="41">
        <v>0</v>
      </c>
      <c r="F4136" s="41">
        <v>0</v>
      </c>
      <c r="G4136" s="48">
        <v>62024</v>
      </c>
    </row>
    <row r="4137" spans="1:7" x14ac:dyDescent="0.25">
      <c r="A4137" s="48">
        <v>620249007</v>
      </c>
      <c r="B4137" s="41" t="s">
        <v>5737</v>
      </c>
      <c r="C4137" s="41">
        <v>0</v>
      </c>
      <c r="D4137" s="41">
        <v>0</v>
      </c>
      <c r="E4137" s="41">
        <v>0</v>
      </c>
      <c r="F4137" s="41">
        <v>0</v>
      </c>
      <c r="G4137" s="48">
        <v>62024</v>
      </c>
    </row>
    <row r="4138" spans="1:7" x14ac:dyDescent="0.25">
      <c r="A4138" s="48">
        <v>620249008</v>
      </c>
      <c r="B4138" s="41" t="s">
        <v>5738</v>
      </c>
      <c r="C4138" s="41">
        <v>0</v>
      </c>
      <c r="D4138" s="41">
        <v>0</v>
      </c>
      <c r="E4138" s="41">
        <v>0</v>
      </c>
      <c r="F4138" s="41">
        <v>0</v>
      </c>
      <c r="G4138" s="48">
        <v>62024</v>
      </c>
    </row>
    <row r="4139" spans="1:7" x14ac:dyDescent="0.25">
      <c r="A4139" s="48">
        <v>620249011</v>
      </c>
      <c r="B4139" s="41" t="s">
        <v>5739</v>
      </c>
      <c r="C4139" s="41">
        <v>0</v>
      </c>
      <c r="D4139" s="41">
        <v>0</v>
      </c>
      <c r="E4139" s="41">
        <v>0</v>
      </c>
      <c r="F4139" s="41">
        <v>0</v>
      </c>
      <c r="G4139" s="48">
        <v>62024</v>
      </c>
    </row>
    <row r="4140" spans="1:7" x14ac:dyDescent="0.25">
      <c r="A4140" s="48">
        <v>620249012</v>
      </c>
      <c r="B4140" s="41" t="s">
        <v>5740</v>
      </c>
      <c r="C4140" s="41">
        <v>0</v>
      </c>
      <c r="D4140" s="41">
        <v>0</v>
      </c>
      <c r="E4140" s="41">
        <v>0</v>
      </c>
      <c r="F4140" s="41">
        <v>0</v>
      </c>
      <c r="G4140" s="48">
        <v>62024</v>
      </c>
    </row>
    <row r="4141" spans="1:7" x14ac:dyDescent="0.25">
      <c r="A4141" s="48">
        <v>620249013</v>
      </c>
      <c r="B4141" s="41" t="s">
        <v>5741</v>
      </c>
      <c r="C4141" s="41">
        <v>0</v>
      </c>
      <c r="D4141" s="41">
        <v>0</v>
      </c>
      <c r="E4141" s="41">
        <v>0</v>
      </c>
      <c r="F4141" s="41">
        <v>0</v>
      </c>
      <c r="G4141" s="48">
        <v>62024</v>
      </c>
    </row>
    <row r="4142" spans="1:7" x14ac:dyDescent="0.25">
      <c r="A4142" s="48">
        <v>620249014</v>
      </c>
      <c r="B4142" s="41" t="s">
        <v>5742</v>
      </c>
      <c r="C4142" s="41">
        <v>0</v>
      </c>
      <c r="D4142" s="41">
        <v>0</v>
      </c>
      <c r="E4142" s="41">
        <v>0</v>
      </c>
      <c r="F4142" s="41">
        <v>0</v>
      </c>
      <c r="G4142" s="48">
        <v>62024</v>
      </c>
    </row>
    <row r="4143" spans="1:7" x14ac:dyDescent="0.25">
      <c r="A4143" s="48">
        <v>620249015</v>
      </c>
      <c r="B4143" s="41" t="s">
        <v>5743</v>
      </c>
      <c r="C4143" s="41">
        <v>0</v>
      </c>
      <c r="D4143" s="41">
        <v>0</v>
      </c>
      <c r="E4143" s="41">
        <v>0</v>
      </c>
      <c r="F4143" s="41">
        <v>0</v>
      </c>
      <c r="G4143" s="48">
        <v>62024</v>
      </c>
    </row>
    <row r="4144" spans="1:7" x14ac:dyDescent="0.25">
      <c r="A4144" s="48">
        <v>620249016</v>
      </c>
      <c r="B4144" s="41" t="s">
        <v>5744</v>
      </c>
      <c r="C4144" s="41">
        <v>0</v>
      </c>
      <c r="D4144" s="41">
        <v>0</v>
      </c>
      <c r="E4144" s="41">
        <v>0</v>
      </c>
      <c r="F4144" s="41">
        <v>0</v>
      </c>
      <c r="G4144" s="48">
        <v>62024</v>
      </c>
    </row>
    <row r="4145" spans="1:7" x14ac:dyDescent="0.25">
      <c r="A4145" s="48">
        <v>620249017</v>
      </c>
      <c r="B4145" s="41" t="s">
        <v>5745</v>
      </c>
      <c r="C4145" s="41">
        <v>0</v>
      </c>
      <c r="D4145" s="41">
        <v>0</v>
      </c>
      <c r="E4145" s="41">
        <v>0</v>
      </c>
      <c r="F4145" s="41">
        <v>0</v>
      </c>
      <c r="G4145" s="48">
        <v>62024</v>
      </c>
    </row>
    <row r="4146" spans="1:7" x14ac:dyDescent="0.25">
      <c r="A4146" s="48">
        <v>620249018</v>
      </c>
      <c r="B4146" s="41" t="s">
        <v>5746</v>
      </c>
      <c r="C4146" s="41">
        <v>0</v>
      </c>
      <c r="D4146" s="41">
        <v>0</v>
      </c>
      <c r="E4146" s="41">
        <v>0</v>
      </c>
      <c r="F4146" s="41">
        <v>0</v>
      </c>
      <c r="G4146" s="48">
        <v>62024</v>
      </c>
    </row>
    <row r="4147" spans="1:7" x14ac:dyDescent="0.25">
      <c r="A4147" s="48">
        <v>620249019</v>
      </c>
      <c r="B4147" s="41" t="s">
        <v>5747</v>
      </c>
      <c r="C4147" s="41">
        <v>0</v>
      </c>
      <c r="D4147" s="41">
        <v>0</v>
      </c>
      <c r="E4147" s="41">
        <v>0</v>
      </c>
      <c r="F4147" s="41">
        <v>0</v>
      </c>
      <c r="G4147" s="48">
        <v>62024</v>
      </c>
    </row>
    <row r="4148" spans="1:7" x14ac:dyDescent="0.25">
      <c r="A4148" s="48">
        <v>620249023</v>
      </c>
      <c r="B4148" s="41" t="s">
        <v>5748</v>
      </c>
      <c r="C4148" s="41">
        <v>0</v>
      </c>
      <c r="D4148" s="41">
        <v>0</v>
      </c>
      <c r="E4148" s="41">
        <v>0</v>
      </c>
      <c r="F4148" s="41">
        <v>0</v>
      </c>
      <c r="G4148" s="48">
        <v>62024</v>
      </c>
    </row>
    <row r="4149" spans="1:7" x14ac:dyDescent="0.25">
      <c r="A4149" s="48">
        <v>620249024</v>
      </c>
      <c r="B4149" s="41" t="s">
        <v>5749</v>
      </c>
      <c r="C4149" s="41">
        <v>0</v>
      </c>
      <c r="D4149" s="41">
        <v>0</v>
      </c>
      <c r="E4149" s="41">
        <v>0</v>
      </c>
      <c r="F4149" s="41">
        <v>0</v>
      </c>
      <c r="G4149" s="48">
        <v>62024</v>
      </c>
    </row>
    <row r="4150" spans="1:7" x14ac:dyDescent="0.25">
      <c r="A4150" s="48">
        <v>620249051</v>
      </c>
      <c r="B4150" s="41" t="s">
        <v>5750</v>
      </c>
      <c r="C4150" s="41">
        <v>-2371333</v>
      </c>
      <c r="D4150" s="41">
        <v>0</v>
      </c>
      <c r="E4150" s="41">
        <v>0</v>
      </c>
      <c r="F4150" s="41">
        <v>-2371333</v>
      </c>
      <c r="G4150" s="48">
        <v>62024</v>
      </c>
    </row>
    <row r="4151" spans="1:7" x14ac:dyDescent="0.25">
      <c r="A4151" s="48">
        <v>620249801</v>
      </c>
      <c r="B4151" s="41" t="s">
        <v>5751</v>
      </c>
      <c r="C4151" s="41">
        <v>0</v>
      </c>
      <c r="D4151" s="41">
        <v>0</v>
      </c>
      <c r="E4151" s="41">
        <v>0</v>
      </c>
      <c r="F4151" s="41">
        <v>0</v>
      </c>
      <c r="G4151" s="48">
        <v>62024</v>
      </c>
    </row>
    <row r="4152" spans="1:7" x14ac:dyDescent="0.25">
      <c r="A4152" s="48">
        <v>620252510</v>
      </c>
      <c r="B4152" s="41" t="s">
        <v>5752</v>
      </c>
      <c r="C4152" s="41">
        <v>0</v>
      </c>
      <c r="D4152" s="41">
        <v>0</v>
      </c>
      <c r="E4152" s="41">
        <v>0</v>
      </c>
      <c r="F4152" s="41">
        <v>0</v>
      </c>
      <c r="G4152" s="48">
        <v>62025</v>
      </c>
    </row>
    <row r="4153" spans="1:7" x14ac:dyDescent="0.25">
      <c r="A4153" s="48">
        <v>620252516</v>
      </c>
      <c r="B4153" s="41" t="s">
        <v>5753</v>
      </c>
      <c r="C4153" s="41">
        <v>0</v>
      </c>
      <c r="D4153" s="41">
        <v>0</v>
      </c>
      <c r="E4153" s="41">
        <v>0</v>
      </c>
      <c r="F4153" s="41">
        <v>0</v>
      </c>
      <c r="G4153" s="48">
        <v>62025</v>
      </c>
    </row>
    <row r="4154" spans="1:7" x14ac:dyDescent="0.25">
      <c r="A4154" s="48">
        <v>620255121</v>
      </c>
      <c r="B4154" s="41" t="s">
        <v>5754</v>
      </c>
      <c r="C4154" s="41">
        <v>0</v>
      </c>
      <c r="D4154" s="41">
        <v>0</v>
      </c>
      <c r="E4154" s="41">
        <v>0</v>
      </c>
      <c r="F4154" s="41">
        <v>0</v>
      </c>
      <c r="G4154" s="48">
        <v>62025</v>
      </c>
    </row>
    <row r="4155" spans="1:7" x14ac:dyDescent="0.25">
      <c r="A4155" s="48">
        <v>620259090</v>
      </c>
      <c r="B4155" s="41" t="s">
        <v>5755</v>
      </c>
      <c r="C4155" s="41">
        <v>0</v>
      </c>
      <c r="D4155" s="41">
        <v>0</v>
      </c>
      <c r="E4155" s="41">
        <v>0</v>
      </c>
      <c r="F4155" s="41">
        <v>0</v>
      </c>
      <c r="G4155" s="48">
        <v>62025</v>
      </c>
    </row>
    <row r="4156" spans="1:7" x14ac:dyDescent="0.25">
      <c r="A4156" s="48">
        <v>620259801</v>
      </c>
      <c r="B4156" s="41" t="s">
        <v>5756</v>
      </c>
      <c r="C4156" s="41">
        <v>0</v>
      </c>
      <c r="D4156" s="41">
        <v>0</v>
      </c>
      <c r="E4156" s="41">
        <v>0</v>
      </c>
      <c r="F4156" s="41">
        <v>0</v>
      </c>
      <c r="G4156" s="48">
        <v>62025</v>
      </c>
    </row>
    <row r="4157" spans="1:7" x14ac:dyDescent="0.25">
      <c r="A4157" s="48">
        <v>620262510</v>
      </c>
      <c r="B4157" s="41" t="s">
        <v>5757</v>
      </c>
      <c r="C4157" s="41">
        <v>0</v>
      </c>
      <c r="D4157" s="41">
        <v>0</v>
      </c>
      <c r="E4157" s="41">
        <v>0</v>
      </c>
      <c r="F4157" s="41">
        <v>0</v>
      </c>
      <c r="G4157" s="48">
        <v>62026</v>
      </c>
    </row>
    <row r="4158" spans="1:7" x14ac:dyDescent="0.25">
      <c r="A4158" s="48">
        <v>620269201</v>
      </c>
      <c r="B4158" s="41" t="s">
        <v>5758</v>
      </c>
      <c r="C4158" s="41">
        <v>-54</v>
      </c>
      <c r="D4158" s="41">
        <v>0</v>
      </c>
      <c r="E4158" s="41">
        <v>0</v>
      </c>
      <c r="F4158" s="41">
        <v>-54</v>
      </c>
      <c r="G4158" s="48">
        <v>62026</v>
      </c>
    </row>
    <row r="4159" spans="1:7" x14ac:dyDescent="0.25">
      <c r="A4159" s="48">
        <v>620269801</v>
      </c>
      <c r="B4159" s="41" t="s">
        <v>5759</v>
      </c>
      <c r="C4159" s="41">
        <v>0</v>
      </c>
      <c r="D4159" s="41">
        <v>0</v>
      </c>
      <c r="E4159" s="41">
        <v>0</v>
      </c>
      <c r="F4159" s="41">
        <v>0</v>
      </c>
      <c r="G4159" s="48">
        <v>62026</v>
      </c>
    </row>
    <row r="4160" spans="1:7" x14ac:dyDescent="0.25">
      <c r="A4160" s="48">
        <v>620275133</v>
      </c>
      <c r="B4160" s="41" t="s">
        <v>5760</v>
      </c>
      <c r="C4160" s="41">
        <v>0</v>
      </c>
      <c r="D4160" s="41">
        <v>0</v>
      </c>
      <c r="E4160" s="41">
        <v>0</v>
      </c>
      <c r="F4160" s="41">
        <v>0</v>
      </c>
      <c r="G4160" s="48">
        <v>62027</v>
      </c>
    </row>
    <row r="4161" spans="1:7" x14ac:dyDescent="0.25">
      <c r="A4161" s="48">
        <v>620279801</v>
      </c>
      <c r="B4161" s="41" t="s">
        <v>5761</v>
      </c>
      <c r="C4161" s="41">
        <v>0</v>
      </c>
      <c r="D4161" s="41">
        <v>0</v>
      </c>
      <c r="E4161" s="41">
        <v>0</v>
      </c>
      <c r="F4161" s="41">
        <v>0</v>
      </c>
      <c r="G4161" s="48">
        <v>62027</v>
      </c>
    </row>
    <row r="4162" spans="1:7" x14ac:dyDescent="0.25">
      <c r="A4162" s="48">
        <v>620282471</v>
      </c>
      <c r="B4162" s="41" t="s">
        <v>2917</v>
      </c>
      <c r="C4162" s="41">
        <v>0</v>
      </c>
      <c r="D4162" s="41">
        <v>20300</v>
      </c>
      <c r="E4162" s="41">
        <v>20300</v>
      </c>
      <c r="F4162" s="41">
        <v>-20300</v>
      </c>
      <c r="G4162" s="48">
        <v>62028</v>
      </c>
    </row>
    <row r="4163" spans="1:7" x14ac:dyDescent="0.25">
      <c r="A4163" s="48">
        <v>620283033</v>
      </c>
      <c r="B4163" s="41" t="s">
        <v>21</v>
      </c>
      <c r="C4163" s="41">
        <v>0</v>
      </c>
      <c r="D4163" s="41">
        <v>0</v>
      </c>
      <c r="E4163" s="41">
        <v>0</v>
      </c>
      <c r="F4163" s="41">
        <v>0</v>
      </c>
      <c r="G4163" s="48">
        <v>62028</v>
      </c>
    </row>
    <row r="4164" spans="1:7" x14ac:dyDescent="0.25">
      <c r="A4164" s="48">
        <v>620285010</v>
      </c>
      <c r="B4164" s="41" t="s">
        <v>21</v>
      </c>
      <c r="C4164" s="41">
        <v>0</v>
      </c>
      <c r="D4164" s="41">
        <v>0</v>
      </c>
      <c r="E4164" s="41">
        <v>0</v>
      </c>
      <c r="F4164" s="41">
        <v>0</v>
      </c>
      <c r="G4164" s="48">
        <v>62028</v>
      </c>
    </row>
    <row r="4165" spans="1:7" x14ac:dyDescent="0.25">
      <c r="A4165" s="48">
        <v>620289800</v>
      </c>
      <c r="B4165" s="41" t="s">
        <v>5762</v>
      </c>
      <c r="C4165" s="41">
        <v>0</v>
      </c>
      <c r="D4165" s="41">
        <v>0</v>
      </c>
      <c r="E4165" s="41">
        <v>0</v>
      </c>
      <c r="F4165" s="41">
        <v>0</v>
      </c>
      <c r="G4165" s="48">
        <v>62028</v>
      </c>
    </row>
    <row r="4166" spans="1:7" x14ac:dyDescent="0.25">
      <c r="A4166" s="48">
        <v>620319053</v>
      </c>
      <c r="B4166" s="41" t="s">
        <v>5763</v>
      </c>
      <c r="C4166" s="41">
        <v>0</v>
      </c>
      <c r="D4166" s="41">
        <v>0</v>
      </c>
      <c r="E4166" s="41">
        <v>0</v>
      </c>
      <c r="F4166" s="41">
        <v>0</v>
      </c>
      <c r="G4166" s="48">
        <v>62031</v>
      </c>
    </row>
    <row r="4167" spans="1:7" x14ac:dyDescent="0.25">
      <c r="A4167" s="48">
        <v>620319801</v>
      </c>
      <c r="B4167" s="41" t="s">
        <v>5764</v>
      </c>
      <c r="C4167" s="41">
        <v>0</v>
      </c>
      <c r="D4167" s="41">
        <v>0</v>
      </c>
      <c r="E4167" s="41">
        <v>0</v>
      </c>
      <c r="F4167" s="41">
        <v>0</v>
      </c>
      <c r="G4167" s="48">
        <v>62031</v>
      </c>
    </row>
    <row r="4168" spans="1:7" x14ac:dyDescent="0.25">
      <c r="A4168" s="48">
        <v>620321600</v>
      </c>
      <c r="B4168" s="41" t="s">
        <v>5765</v>
      </c>
      <c r="C4168" s="41">
        <v>0</v>
      </c>
      <c r="D4168" s="41">
        <v>0</v>
      </c>
      <c r="E4168" s="41">
        <v>0</v>
      </c>
      <c r="F4168" s="41">
        <v>0</v>
      </c>
      <c r="G4168" s="48">
        <v>62032</v>
      </c>
    </row>
    <row r="4169" spans="1:7" x14ac:dyDescent="0.25">
      <c r="A4169" s="48">
        <v>620322000</v>
      </c>
      <c r="B4169" s="41" t="s">
        <v>5766</v>
      </c>
      <c r="C4169" s="41">
        <v>0</v>
      </c>
      <c r="D4169" s="41">
        <v>0</v>
      </c>
      <c r="E4169" s="41">
        <v>0</v>
      </c>
      <c r="F4169" s="41">
        <v>0</v>
      </c>
      <c r="G4169" s="48">
        <v>62032</v>
      </c>
    </row>
    <row r="4170" spans="1:7" x14ac:dyDescent="0.25">
      <c r="A4170" s="48">
        <v>620322418</v>
      </c>
      <c r="B4170" s="41" t="s">
        <v>5767</v>
      </c>
      <c r="C4170" s="41">
        <v>0</v>
      </c>
      <c r="D4170" s="41">
        <v>0</v>
      </c>
      <c r="E4170" s="41">
        <v>0</v>
      </c>
      <c r="F4170" s="41">
        <v>0</v>
      </c>
      <c r="G4170" s="48">
        <v>62032</v>
      </c>
    </row>
    <row r="4171" spans="1:7" x14ac:dyDescent="0.25">
      <c r="A4171" s="48">
        <v>620322500</v>
      </c>
      <c r="B4171" s="41" t="s">
        <v>5768</v>
      </c>
      <c r="C4171" s="41">
        <v>0</v>
      </c>
      <c r="D4171" s="41">
        <v>0</v>
      </c>
      <c r="E4171" s="41">
        <v>0</v>
      </c>
      <c r="F4171" s="41">
        <v>0</v>
      </c>
      <c r="G4171" s="48">
        <v>62032</v>
      </c>
    </row>
    <row r="4172" spans="1:7" x14ac:dyDescent="0.25">
      <c r="A4172" s="48">
        <v>620329054</v>
      </c>
      <c r="B4172" s="41" t="s">
        <v>5769</v>
      </c>
      <c r="C4172" s="41">
        <v>0</v>
      </c>
      <c r="D4172" s="41">
        <v>0</v>
      </c>
      <c r="E4172" s="41">
        <v>0</v>
      </c>
      <c r="F4172" s="41">
        <v>0</v>
      </c>
      <c r="G4172" s="48">
        <v>62032</v>
      </c>
    </row>
    <row r="4173" spans="1:7" x14ac:dyDescent="0.25">
      <c r="A4173" s="48">
        <v>620329801</v>
      </c>
      <c r="B4173" s="41" t="s">
        <v>5770</v>
      </c>
      <c r="C4173" s="41">
        <v>0</v>
      </c>
      <c r="D4173" s="41">
        <v>0</v>
      </c>
      <c r="E4173" s="41">
        <v>0</v>
      </c>
      <c r="F4173" s="41">
        <v>0</v>
      </c>
      <c r="G4173" s="48">
        <v>62032</v>
      </c>
    </row>
    <row r="4174" spans="1:7" x14ac:dyDescent="0.25">
      <c r="A4174" s="48">
        <v>620331400</v>
      </c>
      <c r="B4174" s="41" t="s">
        <v>5771</v>
      </c>
      <c r="C4174" s="41">
        <v>15469.5</v>
      </c>
      <c r="D4174" s="41">
        <v>0</v>
      </c>
      <c r="E4174" s="41">
        <v>0</v>
      </c>
      <c r="F4174" s="41">
        <v>15469.5</v>
      </c>
      <c r="G4174" s="48">
        <v>62033</v>
      </c>
    </row>
    <row r="4175" spans="1:7" x14ac:dyDescent="0.25">
      <c r="A4175" s="48">
        <v>620339800</v>
      </c>
      <c r="B4175" s="41" t="s">
        <v>5772</v>
      </c>
      <c r="C4175" s="41">
        <v>-15469.51</v>
      </c>
      <c r="D4175" s="41">
        <v>0</v>
      </c>
      <c r="E4175" s="41">
        <v>0</v>
      </c>
      <c r="F4175" s="41">
        <v>-15469.51</v>
      </c>
      <c r="G4175" s="48">
        <v>62033</v>
      </c>
    </row>
    <row r="4176" spans="1:7" x14ac:dyDescent="0.25">
      <c r="A4176" s="48">
        <v>620342242</v>
      </c>
      <c r="B4176" s="41" t="s">
        <v>5773</v>
      </c>
      <c r="C4176" s="41">
        <v>0</v>
      </c>
      <c r="D4176" s="41">
        <v>0</v>
      </c>
      <c r="E4176" s="41">
        <v>0</v>
      </c>
      <c r="F4176" s="41">
        <v>0</v>
      </c>
      <c r="G4176" s="48">
        <v>62034</v>
      </c>
    </row>
    <row r="4177" spans="1:7" x14ac:dyDescent="0.25">
      <c r="A4177" s="48">
        <v>620349800</v>
      </c>
      <c r="B4177" s="41" t="s">
        <v>5774</v>
      </c>
      <c r="C4177" s="41">
        <v>0</v>
      </c>
      <c r="D4177" s="41">
        <v>0</v>
      </c>
      <c r="E4177" s="41">
        <v>0</v>
      </c>
      <c r="F4177" s="41">
        <v>0</v>
      </c>
      <c r="G4177" s="48">
        <v>62034</v>
      </c>
    </row>
    <row r="4178" spans="1:7" x14ac:dyDescent="0.25">
      <c r="A4178" s="48">
        <v>620349801</v>
      </c>
      <c r="B4178" s="41" t="s">
        <v>5775</v>
      </c>
      <c r="C4178" s="41">
        <v>0</v>
      </c>
      <c r="D4178" s="41">
        <v>0</v>
      </c>
      <c r="E4178" s="41">
        <v>0</v>
      </c>
      <c r="F4178" s="41">
        <v>0</v>
      </c>
      <c r="G4178" s="48">
        <v>62034</v>
      </c>
    </row>
    <row r="4179" spans="1:7" x14ac:dyDescent="0.25">
      <c r="A4179" s="48">
        <v>620352701</v>
      </c>
      <c r="B4179" s="41" t="s">
        <v>5776</v>
      </c>
      <c r="C4179" s="41">
        <v>0</v>
      </c>
      <c r="D4179" s="41">
        <v>0</v>
      </c>
      <c r="E4179" s="41">
        <v>0</v>
      </c>
      <c r="F4179" s="41">
        <v>0</v>
      </c>
      <c r="G4179" s="48">
        <v>62035</v>
      </c>
    </row>
    <row r="4180" spans="1:7" x14ac:dyDescent="0.25">
      <c r="A4180" s="48">
        <v>620359800</v>
      </c>
      <c r="B4180" s="41" t="s">
        <v>5777</v>
      </c>
      <c r="C4180" s="41">
        <v>0</v>
      </c>
      <c r="D4180" s="41">
        <v>0</v>
      </c>
      <c r="E4180" s="41">
        <v>0</v>
      </c>
      <c r="F4180" s="41">
        <v>0</v>
      </c>
      <c r="G4180" s="48">
        <v>62035</v>
      </c>
    </row>
    <row r="4181" spans="1:7" x14ac:dyDescent="0.25">
      <c r="A4181" s="48">
        <v>620359801</v>
      </c>
      <c r="B4181" s="41" t="s">
        <v>5778</v>
      </c>
      <c r="C4181" s="41">
        <v>0</v>
      </c>
      <c r="D4181" s="41">
        <v>0</v>
      </c>
      <c r="E4181" s="41">
        <v>0</v>
      </c>
      <c r="F4181" s="41">
        <v>0</v>
      </c>
      <c r="G4181" s="48">
        <v>62035</v>
      </c>
    </row>
    <row r="4182" spans="1:7" x14ac:dyDescent="0.25">
      <c r="A4182" s="48">
        <v>620365146</v>
      </c>
      <c r="B4182" s="41" t="s">
        <v>5779</v>
      </c>
      <c r="C4182" s="41">
        <v>0</v>
      </c>
      <c r="D4182" s="41">
        <v>0</v>
      </c>
      <c r="E4182" s="41">
        <v>0</v>
      </c>
      <c r="F4182" s="41">
        <v>0</v>
      </c>
      <c r="G4182" s="48">
        <v>62036</v>
      </c>
    </row>
    <row r="4183" spans="1:7" x14ac:dyDescent="0.25">
      <c r="A4183" s="48">
        <v>620369502</v>
      </c>
      <c r="B4183" s="41" t="s">
        <v>5780</v>
      </c>
      <c r="C4183" s="41">
        <v>0</v>
      </c>
      <c r="D4183" s="41">
        <v>0</v>
      </c>
      <c r="E4183" s="41">
        <v>0</v>
      </c>
      <c r="F4183" s="41">
        <v>0</v>
      </c>
      <c r="G4183" s="48">
        <v>62036</v>
      </c>
    </row>
    <row r="4184" spans="1:7" x14ac:dyDescent="0.25">
      <c r="A4184" s="48">
        <v>620369801</v>
      </c>
      <c r="B4184" s="41" t="s">
        <v>5781</v>
      </c>
      <c r="C4184" s="41">
        <v>0</v>
      </c>
      <c r="D4184" s="41">
        <v>0</v>
      </c>
      <c r="E4184" s="41">
        <v>0</v>
      </c>
      <c r="F4184" s="41">
        <v>0</v>
      </c>
      <c r="G4184" s="48">
        <v>62036</v>
      </c>
    </row>
    <row r="4185" spans="1:7" x14ac:dyDescent="0.25">
      <c r="A4185" s="48">
        <v>620371403</v>
      </c>
      <c r="B4185" s="41" t="s">
        <v>5782</v>
      </c>
      <c r="C4185" s="41">
        <v>0</v>
      </c>
      <c r="D4185" s="41">
        <v>0</v>
      </c>
      <c r="E4185" s="41">
        <v>0</v>
      </c>
      <c r="F4185" s="41">
        <v>0</v>
      </c>
      <c r="G4185" s="48">
        <v>62037</v>
      </c>
    </row>
    <row r="4186" spans="1:7" x14ac:dyDescent="0.25">
      <c r="A4186" s="48">
        <v>620372703</v>
      </c>
      <c r="B4186" s="41" t="s">
        <v>5783</v>
      </c>
      <c r="C4186" s="41">
        <v>14722.98</v>
      </c>
      <c r="D4186" s="41">
        <v>0</v>
      </c>
      <c r="E4186" s="41">
        <v>0</v>
      </c>
      <c r="F4186" s="41">
        <v>14722.98</v>
      </c>
      <c r="G4186" s="48">
        <v>62037</v>
      </c>
    </row>
    <row r="4187" spans="1:7" x14ac:dyDescent="0.25">
      <c r="A4187" s="48">
        <v>620372706</v>
      </c>
      <c r="B4187" s="41" t="s">
        <v>5784</v>
      </c>
      <c r="C4187" s="41">
        <v>-1796.9</v>
      </c>
      <c r="D4187" s="41">
        <v>0</v>
      </c>
      <c r="E4187" s="41">
        <v>0</v>
      </c>
      <c r="F4187" s="41">
        <v>-1796.9</v>
      </c>
      <c r="G4187" s="48">
        <v>62037</v>
      </c>
    </row>
    <row r="4188" spans="1:7" x14ac:dyDescent="0.25">
      <c r="A4188" s="48">
        <v>620379800</v>
      </c>
      <c r="B4188" s="41" t="s">
        <v>5785</v>
      </c>
      <c r="C4188" s="41">
        <v>0</v>
      </c>
      <c r="D4188" s="41">
        <v>0</v>
      </c>
      <c r="E4188" s="41">
        <v>0</v>
      </c>
      <c r="F4188" s="41">
        <v>0</v>
      </c>
      <c r="G4188" s="48">
        <v>62037</v>
      </c>
    </row>
    <row r="4189" spans="1:7" x14ac:dyDescent="0.25">
      <c r="A4189" s="48">
        <v>620382000</v>
      </c>
      <c r="B4189" s="41" t="s">
        <v>5786</v>
      </c>
      <c r="C4189" s="41">
        <v>0</v>
      </c>
      <c r="D4189" s="41">
        <v>0</v>
      </c>
      <c r="E4189" s="41">
        <v>0</v>
      </c>
      <c r="F4189" s="41">
        <v>0</v>
      </c>
      <c r="G4189" s="48">
        <v>62038</v>
      </c>
    </row>
    <row r="4190" spans="1:7" x14ac:dyDescent="0.25">
      <c r="A4190" s="48">
        <v>620382706</v>
      </c>
      <c r="B4190" s="41" t="s">
        <v>5787</v>
      </c>
      <c r="C4190" s="41">
        <v>13741.65</v>
      </c>
      <c r="D4190" s="41">
        <v>8950</v>
      </c>
      <c r="E4190" s="41">
        <v>8950</v>
      </c>
      <c r="F4190" s="41">
        <v>4791.6499999999996</v>
      </c>
      <c r="G4190" s="48">
        <v>62038</v>
      </c>
    </row>
    <row r="4191" spans="1:7" x14ac:dyDescent="0.25">
      <c r="A4191" s="48">
        <v>620384994</v>
      </c>
      <c r="B4191" s="41" t="s">
        <v>5788</v>
      </c>
      <c r="C4191" s="41">
        <v>0</v>
      </c>
      <c r="D4191" s="41">
        <v>0</v>
      </c>
      <c r="E4191" s="41">
        <v>0</v>
      </c>
      <c r="F4191" s="41">
        <v>0</v>
      </c>
      <c r="G4191" s="48">
        <v>62038</v>
      </c>
    </row>
    <row r="4192" spans="1:7" x14ac:dyDescent="0.25">
      <c r="A4192" s="48">
        <v>620389085</v>
      </c>
      <c r="B4192" s="41" t="s">
        <v>5788</v>
      </c>
      <c r="C4192" s="41">
        <v>0</v>
      </c>
      <c r="D4192" s="41">
        <v>0</v>
      </c>
      <c r="E4192" s="41">
        <v>0</v>
      </c>
      <c r="F4192" s="41">
        <v>0</v>
      </c>
      <c r="G4192" s="48">
        <v>62038</v>
      </c>
    </row>
    <row r="4193" spans="1:7" x14ac:dyDescent="0.25">
      <c r="A4193" s="48">
        <v>620389109</v>
      </c>
      <c r="B4193" s="41" t="s">
        <v>5789</v>
      </c>
      <c r="C4193" s="41">
        <v>0</v>
      </c>
      <c r="D4193" s="41">
        <v>0</v>
      </c>
      <c r="E4193" s="41">
        <v>0</v>
      </c>
      <c r="F4193" s="41">
        <v>0</v>
      </c>
      <c r="G4193" s="48">
        <v>62038</v>
      </c>
    </row>
    <row r="4194" spans="1:7" x14ac:dyDescent="0.25">
      <c r="A4194" s="48">
        <v>620389800</v>
      </c>
      <c r="B4194" s="41" t="s">
        <v>5790</v>
      </c>
      <c r="C4194" s="41">
        <v>0</v>
      </c>
      <c r="D4194" s="41">
        <v>0</v>
      </c>
      <c r="E4194" s="41">
        <v>0</v>
      </c>
      <c r="F4194" s="41">
        <v>0</v>
      </c>
      <c r="G4194" s="48">
        <v>62038</v>
      </c>
    </row>
    <row r="4195" spans="1:7" x14ac:dyDescent="0.25">
      <c r="A4195" s="48">
        <v>620400100</v>
      </c>
      <c r="B4195" s="41" t="s">
        <v>5791</v>
      </c>
      <c r="C4195" s="41">
        <v>45612.77</v>
      </c>
      <c r="D4195" s="41">
        <v>112900</v>
      </c>
      <c r="E4195" s="41">
        <v>112900</v>
      </c>
      <c r="F4195" s="41">
        <v>-67287.23</v>
      </c>
      <c r="G4195" s="48">
        <v>62040</v>
      </c>
    </row>
    <row r="4196" spans="1:7" x14ac:dyDescent="0.25">
      <c r="A4196" s="48">
        <v>620400120</v>
      </c>
      <c r="B4196" s="41" t="s">
        <v>5792</v>
      </c>
      <c r="C4196" s="41">
        <v>0</v>
      </c>
      <c r="D4196" s="41">
        <v>0</v>
      </c>
      <c r="E4196" s="41">
        <v>0</v>
      </c>
      <c r="F4196" s="41">
        <v>0</v>
      </c>
      <c r="G4196" s="48">
        <v>62040</v>
      </c>
    </row>
    <row r="4197" spans="1:7" x14ac:dyDescent="0.25">
      <c r="A4197" s="48">
        <v>620400150</v>
      </c>
      <c r="B4197" s="41" t="s">
        <v>5793</v>
      </c>
      <c r="C4197" s="41">
        <v>868.2</v>
      </c>
      <c r="D4197" s="41">
        <v>4300</v>
      </c>
      <c r="E4197" s="41">
        <v>4300</v>
      </c>
      <c r="F4197" s="41">
        <v>-3431.8</v>
      </c>
      <c r="G4197" s="48">
        <v>62040</v>
      </c>
    </row>
    <row r="4198" spans="1:7" x14ac:dyDescent="0.25">
      <c r="A4198" s="48">
        <v>620400200</v>
      </c>
      <c r="B4198" s="41" t="s">
        <v>5794</v>
      </c>
      <c r="C4198" s="41">
        <v>25523.82</v>
      </c>
      <c r="D4198" s="41">
        <v>57000</v>
      </c>
      <c r="E4198" s="41">
        <v>57000</v>
      </c>
      <c r="F4198" s="41">
        <v>-31476.18</v>
      </c>
      <c r="G4198" s="48">
        <v>62040</v>
      </c>
    </row>
    <row r="4199" spans="1:7" x14ac:dyDescent="0.25">
      <c r="A4199" s="48">
        <v>620401500</v>
      </c>
      <c r="B4199" s="41" t="s">
        <v>5795</v>
      </c>
      <c r="C4199" s="41">
        <v>8.8000000000000007</v>
      </c>
      <c r="D4199" s="41">
        <v>-65916</v>
      </c>
      <c r="E4199" s="41">
        <v>-65916</v>
      </c>
      <c r="F4199" s="41">
        <v>65924.800000000003</v>
      </c>
      <c r="G4199" s="48">
        <v>62040</v>
      </c>
    </row>
    <row r="4200" spans="1:7" x14ac:dyDescent="0.25">
      <c r="A4200" s="48">
        <v>620401501</v>
      </c>
      <c r="B4200" s="41" t="s">
        <v>5796</v>
      </c>
      <c r="C4200" s="41">
        <v>0</v>
      </c>
      <c r="D4200" s="41">
        <v>0</v>
      </c>
      <c r="E4200" s="41">
        <v>0</v>
      </c>
      <c r="F4200" s="41">
        <v>0</v>
      </c>
      <c r="G4200" s="48">
        <v>62040</v>
      </c>
    </row>
    <row r="4201" spans="1:7" x14ac:dyDescent="0.25">
      <c r="A4201" s="48">
        <v>620401502</v>
      </c>
      <c r="B4201" s="41" t="s">
        <v>5797</v>
      </c>
      <c r="C4201" s="41">
        <v>1428.27</v>
      </c>
      <c r="D4201" s="41">
        <v>19700</v>
      </c>
      <c r="E4201" s="41">
        <v>19700</v>
      </c>
      <c r="F4201" s="41">
        <v>-18271.73</v>
      </c>
      <c r="G4201" s="48">
        <v>62040</v>
      </c>
    </row>
    <row r="4202" spans="1:7" x14ac:dyDescent="0.25">
      <c r="A4202" s="48">
        <v>620409800</v>
      </c>
      <c r="B4202" s="41" t="s">
        <v>5798</v>
      </c>
      <c r="C4202" s="41">
        <v>0</v>
      </c>
      <c r="D4202" s="41">
        <v>0</v>
      </c>
      <c r="E4202" s="41">
        <v>0</v>
      </c>
      <c r="F4202" s="41">
        <v>0</v>
      </c>
      <c r="G4202" s="48">
        <v>62040</v>
      </c>
    </row>
    <row r="4203" spans="1:7" x14ac:dyDescent="0.25">
      <c r="A4203" s="48">
        <v>630010985</v>
      </c>
      <c r="B4203" s="41" t="s">
        <v>5799</v>
      </c>
      <c r="C4203" s="41">
        <v>-1375</v>
      </c>
      <c r="D4203" s="41">
        <v>0</v>
      </c>
      <c r="E4203" s="41">
        <v>0</v>
      </c>
      <c r="F4203" s="41">
        <v>-1375</v>
      </c>
      <c r="G4203" s="48">
        <v>63001</v>
      </c>
    </row>
    <row r="4204" spans="1:7" x14ac:dyDescent="0.25">
      <c r="A4204" s="48">
        <v>630011040</v>
      </c>
      <c r="B4204" s="41" t="s">
        <v>5800</v>
      </c>
      <c r="C4204" s="41">
        <v>0</v>
      </c>
      <c r="D4204" s="41">
        <v>0</v>
      </c>
      <c r="E4204" s="41">
        <v>0</v>
      </c>
      <c r="F4204" s="41">
        <v>0</v>
      </c>
      <c r="G4204" s="48">
        <v>63001</v>
      </c>
    </row>
    <row r="4205" spans="1:7" x14ac:dyDescent="0.25">
      <c r="A4205" s="48">
        <v>630011600</v>
      </c>
      <c r="B4205" s="41" t="s">
        <v>5801</v>
      </c>
      <c r="C4205" s="41">
        <v>0</v>
      </c>
      <c r="D4205" s="41">
        <v>0</v>
      </c>
      <c r="E4205" s="41">
        <v>0</v>
      </c>
      <c r="F4205" s="41">
        <v>0</v>
      </c>
      <c r="G4205" s="48">
        <v>63001</v>
      </c>
    </row>
    <row r="4206" spans="1:7" x14ac:dyDescent="0.25">
      <c r="A4206" s="48">
        <v>630011610</v>
      </c>
      <c r="B4206" s="41" t="s">
        <v>5802</v>
      </c>
      <c r="C4206" s="41">
        <v>0</v>
      </c>
      <c r="D4206" s="41">
        <v>0</v>
      </c>
      <c r="E4206" s="41">
        <v>0</v>
      </c>
      <c r="F4206" s="41">
        <v>0</v>
      </c>
      <c r="G4206" s="48">
        <v>63001</v>
      </c>
    </row>
    <row r="4207" spans="1:7" x14ac:dyDescent="0.25">
      <c r="A4207" s="48">
        <v>630012000</v>
      </c>
      <c r="B4207" s="41" t="s">
        <v>5803</v>
      </c>
      <c r="C4207" s="41">
        <v>0</v>
      </c>
      <c r="D4207" s="41">
        <v>0</v>
      </c>
      <c r="E4207" s="41">
        <v>0</v>
      </c>
      <c r="F4207" s="41">
        <v>0</v>
      </c>
      <c r="G4207" s="48">
        <v>63001</v>
      </c>
    </row>
    <row r="4208" spans="1:7" x14ac:dyDescent="0.25">
      <c r="A4208" s="48">
        <v>630012429</v>
      </c>
      <c r="B4208" s="41" t="s">
        <v>5804</v>
      </c>
      <c r="C4208" s="41">
        <v>0</v>
      </c>
      <c r="D4208" s="41">
        <v>0</v>
      </c>
      <c r="E4208" s="41">
        <v>0</v>
      </c>
      <c r="F4208" s="41">
        <v>0</v>
      </c>
      <c r="G4208" s="48">
        <v>63001</v>
      </c>
    </row>
    <row r="4209" spans="1:7" x14ac:dyDescent="0.25">
      <c r="A4209" s="48">
        <v>630012430</v>
      </c>
      <c r="B4209" s="41" t="s">
        <v>5805</v>
      </c>
      <c r="C4209" s="41">
        <v>0</v>
      </c>
      <c r="D4209" s="41">
        <v>0</v>
      </c>
      <c r="E4209" s="41">
        <v>0</v>
      </c>
      <c r="F4209" s="41">
        <v>0</v>
      </c>
      <c r="G4209" s="48">
        <v>63001</v>
      </c>
    </row>
    <row r="4210" spans="1:7" x14ac:dyDescent="0.25">
      <c r="A4210" s="48">
        <v>630012480</v>
      </c>
      <c r="B4210" s="41" t="s">
        <v>5806</v>
      </c>
      <c r="C4210" s="41">
        <v>0</v>
      </c>
      <c r="D4210" s="41">
        <v>0</v>
      </c>
      <c r="E4210" s="41">
        <v>0</v>
      </c>
      <c r="F4210" s="41">
        <v>0</v>
      </c>
      <c r="G4210" s="48">
        <v>63001</v>
      </c>
    </row>
    <row r="4211" spans="1:7" x14ac:dyDescent="0.25">
      <c r="A4211" s="48">
        <v>630012500</v>
      </c>
      <c r="B4211" s="41" t="s">
        <v>5807</v>
      </c>
      <c r="C4211" s="41">
        <v>0</v>
      </c>
      <c r="D4211" s="41">
        <v>0</v>
      </c>
      <c r="E4211" s="41">
        <v>0</v>
      </c>
      <c r="F4211" s="41">
        <v>0</v>
      </c>
      <c r="G4211" s="48">
        <v>63001</v>
      </c>
    </row>
    <row r="4212" spans="1:7" x14ac:dyDescent="0.25">
      <c r="A4212" s="48">
        <v>630012524</v>
      </c>
      <c r="B4212" s="41" t="s">
        <v>5808</v>
      </c>
      <c r="C4212" s="41">
        <v>0</v>
      </c>
      <c r="D4212" s="41">
        <v>0</v>
      </c>
      <c r="E4212" s="41">
        <v>0</v>
      </c>
      <c r="F4212" s="41">
        <v>0</v>
      </c>
      <c r="G4212" s="48">
        <v>63001</v>
      </c>
    </row>
    <row r="4213" spans="1:7" x14ac:dyDescent="0.25">
      <c r="A4213" s="48">
        <v>630012900</v>
      </c>
      <c r="B4213" s="41" t="s">
        <v>5809</v>
      </c>
      <c r="C4213" s="41">
        <v>3788.82</v>
      </c>
      <c r="D4213" s="41">
        <v>0</v>
      </c>
      <c r="E4213" s="41">
        <v>0</v>
      </c>
      <c r="F4213" s="41">
        <v>3788.82</v>
      </c>
      <c r="G4213" s="48">
        <v>63001</v>
      </c>
    </row>
    <row r="4214" spans="1:7" x14ac:dyDescent="0.25">
      <c r="A4214" s="48">
        <v>630015146</v>
      </c>
      <c r="B4214" s="41" t="s">
        <v>5810</v>
      </c>
      <c r="C4214" s="41">
        <v>0</v>
      </c>
      <c r="D4214" s="41">
        <v>0</v>
      </c>
      <c r="E4214" s="41">
        <v>0</v>
      </c>
      <c r="F4214" s="41">
        <v>0</v>
      </c>
      <c r="G4214" s="48">
        <v>63001</v>
      </c>
    </row>
    <row r="4215" spans="1:7" x14ac:dyDescent="0.25">
      <c r="A4215" s="48">
        <v>630015147</v>
      </c>
      <c r="B4215" s="41" t="s">
        <v>5811</v>
      </c>
      <c r="C4215" s="41">
        <v>0</v>
      </c>
      <c r="D4215" s="41">
        <v>0</v>
      </c>
      <c r="E4215" s="41">
        <v>0</v>
      </c>
      <c r="F4215" s="41">
        <v>0</v>
      </c>
      <c r="G4215" s="48">
        <v>63001</v>
      </c>
    </row>
    <row r="4216" spans="1:7" x14ac:dyDescent="0.25">
      <c r="A4216" s="48">
        <v>630015348</v>
      </c>
      <c r="B4216" s="41" t="s">
        <v>5812</v>
      </c>
      <c r="C4216" s="41">
        <v>0</v>
      </c>
      <c r="D4216" s="41">
        <v>0</v>
      </c>
      <c r="E4216" s="41">
        <v>0</v>
      </c>
      <c r="F4216" s="41">
        <v>0</v>
      </c>
      <c r="G4216" s="48">
        <v>63001</v>
      </c>
    </row>
    <row r="4217" spans="1:7" x14ac:dyDescent="0.25">
      <c r="A4217" s="48">
        <v>630015902</v>
      </c>
      <c r="B4217" s="41" t="s">
        <v>5813</v>
      </c>
      <c r="C4217" s="41">
        <v>0</v>
      </c>
      <c r="D4217" s="41">
        <v>0</v>
      </c>
      <c r="E4217" s="41">
        <v>0</v>
      </c>
      <c r="F4217" s="41">
        <v>0</v>
      </c>
      <c r="G4217" s="48">
        <v>63001</v>
      </c>
    </row>
    <row r="4218" spans="1:7" x14ac:dyDescent="0.25">
      <c r="A4218" s="48">
        <v>630015912</v>
      </c>
      <c r="B4218" s="41" t="s">
        <v>5814</v>
      </c>
      <c r="C4218" s="41">
        <v>0</v>
      </c>
      <c r="D4218" s="41">
        <v>0</v>
      </c>
      <c r="E4218" s="41">
        <v>0</v>
      </c>
      <c r="F4218" s="41">
        <v>0</v>
      </c>
      <c r="G4218" s="48">
        <v>63001</v>
      </c>
    </row>
    <row r="4219" spans="1:7" x14ac:dyDescent="0.25">
      <c r="A4219" s="48">
        <v>630019051</v>
      </c>
      <c r="B4219" s="41" t="s">
        <v>5815</v>
      </c>
      <c r="C4219" s="41">
        <v>0</v>
      </c>
      <c r="D4219" s="41">
        <v>0</v>
      </c>
      <c r="E4219" s="41">
        <v>0</v>
      </c>
      <c r="F4219" s="41">
        <v>0</v>
      </c>
      <c r="G4219" s="48">
        <v>63001</v>
      </c>
    </row>
    <row r="4220" spans="1:7" x14ac:dyDescent="0.25">
      <c r="A4220" s="48">
        <v>630019055</v>
      </c>
      <c r="B4220" s="41" t="s">
        <v>5816</v>
      </c>
      <c r="C4220" s="41">
        <v>-2731.17</v>
      </c>
      <c r="D4220" s="41">
        <v>0</v>
      </c>
      <c r="E4220" s="41">
        <v>0</v>
      </c>
      <c r="F4220" s="41">
        <v>-2731.17</v>
      </c>
      <c r="G4220" s="48">
        <v>63001</v>
      </c>
    </row>
    <row r="4221" spans="1:7" x14ac:dyDescent="0.25">
      <c r="A4221" s="48">
        <v>630019800</v>
      </c>
      <c r="B4221" s="41" t="s">
        <v>5817</v>
      </c>
      <c r="C4221" s="41">
        <v>0</v>
      </c>
      <c r="D4221" s="41">
        <v>0</v>
      </c>
      <c r="E4221" s="41">
        <v>0</v>
      </c>
      <c r="F4221" s="41">
        <v>0</v>
      </c>
      <c r="G4221" s="48">
        <v>63001</v>
      </c>
    </row>
    <row r="4222" spans="1:7" x14ac:dyDescent="0.25">
      <c r="A4222" s="48">
        <v>630019801</v>
      </c>
      <c r="B4222" s="41" t="s">
        <v>5818</v>
      </c>
      <c r="C4222" s="41">
        <v>0</v>
      </c>
      <c r="D4222" s="41">
        <v>0</v>
      </c>
      <c r="E4222" s="41">
        <v>0</v>
      </c>
      <c r="F4222" s="41">
        <v>0</v>
      </c>
      <c r="G4222" s="48">
        <v>63001</v>
      </c>
    </row>
    <row r="4223" spans="1:7" x14ac:dyDescent="0.25">
      <c r="A4223" s="48">
        <v>630022000</v>
      </c>
      <c r="B4223" s="41" t="s">
        <v>5819</v>
      </c>
      <c r="C4223" s="41">
        <v>0</v>
      </c>
      <c r="D4223" s="41">
        <v>0</v>
      </c>
      <c r="E4223" s="41">
        <v>0</v>
      </c>
      <c r="F4223" s="41">
        <v>0</v>
      </c>
      <c r="G4223" s="48">
        <v>63002</v>
      </c>
    </row>
    <row r="4224" spans="1:7" x14ac:dyDescent="0.25">
      <c r="A4224" s="48">
        <v>630022429</v>
      </c>
      <c r="B4224" s="41" t="s">
        <v>5820</v>
      </c>
      <c r="C4224" s="41">
        <v>0</v>
      </c>
      <c r="D4224" s="41">
        <v>0</v>
      </c>
      <c r="E4224" s="41">
        <v>0</v>
      </c>
      <c r="F4224" s="41">
        <v>0</v>
      </c>
      <c r="G4224" s="48">
        <v>63002</v>
      </c>
    </row>
    <row r="4225" spans="1:7" x14ac:dyDescent="0.25">
      <c r="A4225" s="48">
        <v>630023038</v>
      </c>
      <c r="B4225" s="41" t="s">
        <v>5821</v>
      </c>
      <c r="C4225" s="41">
        <v>0</v>
      </c>
      <c r="D4225" s="41">
        <v>0</v>
      </c>
      <c r="E4225" s="41">
        <v>0</v>
      </c>
      <c r="F4225" s="41">
        <v>0</v>
      </c>
      <c r="G4225" s="48">
        <v>63002</v>
      </c>
    </row>
    <row r="4226" spans="1:7" x14ac:dyDescent="0.25">
      <c r="A4226" s="48">
        <v>630029051</v>
      </c>
      <c r="B4226" s="41" t="s">
        <v>5822</v>
      </c>
      <c r="C4226" s="41">
        <v>0</v>
      </c>
      <c r="D4226" s="41">
        <v>0</v>
      </c>
      <c r="E4226" s="41">
        <v>0</v>
      </c>
      <c r="F4226" s="41">
        <v>0</v>
      </c>
      <c r="G4226" s="48">
        <v>63002</v>
      </c>
    </row>
    <row r="4227" spans="1:7" x14ac:dyDescent="0.25">
      <c r="A4227" s="48">
        <v>630029053</v>
      </c>
      <c r="B4227" s="41" t="s">
        <v>5823</v>
      </c>
      <c r="C4227" s="41">
        <v>0</v>
      </c>
      <c r="D4227" s="41">
        <v>0</v>
      </c>
      <c r="E4227" s="41">
        <v>0</v>
      </c>
      <c r="F4227" s="41">
        <v>0</v>
      </c>
      <c r="G4227" s="48">
        <v>63002</v>
      </c>
    </row>
    <row r="4228" spans="1:7" x14ac:dyDescent="0.25">
      <c r="A4228" s="48">
        <v>630029200</v>
      </c>
      <c r="B4228" s="41" t="s">
        <v>5824</v>
      </c>
      <c r="C4228" s="41">
        <v>0</v>
      </c>
      <c r="D4228" s="41">
        <v>0</v>
      </c>
      <c r="E4228" s="41">
        <v>0</v>
      </c>
      <c r="F4228" s="41">
        <v>0</v>
      </c>
      <c r="G4228" s="48">
        <v>63002</v>
      </c>
    </row>
    <row r="4229" spans="1:7" x14ac:dyDescent="0.25">
      <c r="A4229" s="48">
        <v>630029801</v>
      </c>
      <c r="B4229" s="41" t="s">
        <v>5825</v>
      </c>
      <c r="C4229" s="41">
        <v>0</v>
      </c>
      <c r="D4229" s="41">
        <v>0</v>
      </c>
      <c r="E4229" s="41">
        <v>0</v>
      </c>
      <c r="F4229" s="41">
        <v>0</v>
      </c>
      <c r="G4229" s="48">
        <v>63002</v>
      </c>
    </row>
    <row r="4230" spans="1:7" x14ac:dyDescent="0.25">
      <c r="A4230" s="48">
        <v>630031040</v>
      </c>
      <c r="B4230" s="41" t="s">
        <v>5826</v>
      </c>
      <c r="C4230" s="41">
        <v>0</v>
      </c>
      <c r="D4230" s="41">
        <v>0</v>
      </c>
      <c r="E4230" s="41">
        <v>0</v>
      </c>
      <c r="F4230" s="41">
        <v>0</v>
      </c>
      <c r="G4230" s="48">
        <v>63003</v>
      </c>
    </row>
    <row r="4231" spans="1:7" x14ac:dyDescent="0.25">
      <c r="A4231" s="48">
        <v>630031500</v>
      </c>
      <c r="B4231" s="41" t="s">
        <v>5827</v>
      </c>
      <c r="C4231" s="41">
        <v>0</v>
      </c>
      <c r="D4231" s="41">
        <v>0</v>
      </c>
      <c r="E4231" s="41">
        <v>0</v>
      </c>
      <c r="F4231" s="41">
        <v>0</v>
      </c>
      <c r="G4231" s="48">
        <v>63003</v>
      </c>
    </row>
    <row r="4232" spans="1:7" x14ac:dyDescent="0.25">
      <c r="A4232" s="48">
        <v>630031502</v>
      </c>
      <c r="B4232" s="41" t="s">
        <v>5828</v>
      </c>
      <c r="C4232" s="41">
        <v>0</v>
      </c>
      <c r="D4232" s="41">
        <v>0</v>
      </c>
      <c r="E4232" s="41">
        <v>0</v>
      </c>
      <c r="F4232" s="41">
        <v>0</v>
      </c>
      <c r="G4232" s="48">
        <v>63003</v>
      </c>
    </row>
    <row r="4233" spans="1:7" x14ac:dyDescent="0.25">
      <c r="A4233" s="48">
        <v>630035314</v>
      </c>
      <c r="B4233" s="41" t="s">
        <v>5829</v>
      </c>
      <c r="C4233" s="41">
        <v>0</v>
      </c>
      <c r="D4233" s="41">
        <v>0</v>
      </c>
      <c r="E4233" s="41">
        <v>0</v>
      </c>
      <c r="F4233" s="41">
        <v>0</v>
      </c>
      <c r="G4233" s="48">
        <v>63003</v>
      </c>
    </row>
    <row r="4234" spans="1:7" x14ac:dyDescent="0.25">
      <c r="A4234" s="48">
        <v>630035341</v>
      </c>
      <c r="B4234" s="41" t="s">
        <v>5830</v>
      </c>
      <c r="C4234" s="41">
        <v>0</v>
      </c>
      <c r="D4234" s="41">
        <v>0</v>
      </c>
      <c r="E4234" s="41">
        <v>0</v>
      </c>
      <c r="F4234" s="41">
        <v>0</v>
      </c>
      <c r="G4234" s="48">
        <v>63003</v>
      </c>
    </row>
    <row r="4235" spans="1:7" x14ac:dyDescent="0.25">
      <c r="A4235" s="48">
        <v>630039053</v>
      </c>
      <c r="B4235" s="41" t="s">
        <v>5831</v>
      </c>
      <c r="C4235" s="41">
        <v>0</v>
      </c>
      <c r="D4235" s="41">
        <v>0</v>
      </c>
      <c r="E4235" s="41">
        <v>0</v>
      </c>
      <c r="F4235" s="41">
        <v>0</v>
      </c>
      <c r="G4235" s="48">
        <v>63003</v>
      </c>
    </row>
    <row r="4236" spans="1:7" x14ac:dyDescent="0.25">
      <c r="A4236" s="48">
        <v>630039801</v>
      </c>
      <c r="B4236" s="41" t="s">
        <v>5832</v>
      </c>
      <c r="C4236" s="41">
        <v>0</v>
      </c>
      <c r="D4236" s="41">
        <v>0</v>
      </c>
      <c r="E4236" s="41">
        <v>0</v>
      </c>
      <c r="F4236" s="41">
        <v>0</v>
      </c>
      <c r="G4236" s="48">
        <v>63003</v>
      </c>
    </row>
    <row r="4237" spans="1:7" x14ac:dyDescent="0.25">
      <c r="A4237" s="48">
        <v>630041600</v>
      </c>
      <c r="B4237" s="41" t="s">
        <v>5833</v>
      </c>
      <c r="C4237" s="41">
        <v>0</v>
      </c>
      <c r="D4237" s="41">
        <v>0</v>
      </c>
      <c r="E4237" s="41">
        <v>0</v>
      </c>
      <c r="F4237" s="41">
        <v>0</v>
      </c>
      <c r="G4237" s="48">
        <v>63004</v>
      </c>
    </row>
    <row r="4238" spans="1:7" x14ac:dyDescent="0.25">
      <c r="A4238" s="48">
        <v>630042500</v>
      </c>
      <c r="B4238" s="41" t="s">
        <v>5834</v>
      </c>
      <c r="C4238" s="41">
        <v>0</v>
      </c>
      <c r="D4238" s="41">
        <v>0</v>
      </c>
      <c r="E4238" s="41">
        <v>0</v>
      </c>
      <c r="F4238" s="41">
        <v>0</v>
      </c>
      <c r="G4238" s="48">
        <v>63004</v>
      </c>
    </row>
    <row r="4239" spans="1:7" x14ac:dyDescent="0.25">
      <c r="A4239" s="48">
        <v>630045569</v>
      </c>
      <c r="B4239" s="41" t="s">
        <v>5835</v>
      </c>
      <c r="C4239" s="41">
        <v>0</v>
      </c>
      <c r="D4239" s="41">
        <v>0</v>
      </c>
      <c r="E4239" s="41">
        <v>0</v>
      </c>
      <c r="F4239" s="41">
        <v>0</v>
      </c>
      <c r="G4239" s="48">
        <v>63004</v>
      </c>
    </row>
    <row r="4240" spans="1:7" x14ac:dyDescent="0.25">
      <c r="A4240" s="48">
        <v>630049051</v>
      </c>
      <c r="B4240" s="41" t="s">
        <v>5836</v>
      </c>
      <c r="C4240" s="41">
        <v>0</v>
      </c>
      <c r="D4240" s="41">
        <v>0</v>
      </c>
      <c r="E4240" s="41">
        <v>0</v>
      </c>
      <c r="F4240" s="41">
        <v>0</v>
      </c>
      <c r="G4240" s="48">
        <v>63004</v>
      </c>
    </row>
    <row r="4241" spans="1:7" x14ac:dyDescent="0.25">
      <c r="A4241" s="48">
        <v>630049200</v>
      </c>
      <c r="B4241" s="41" t="s">
        <v>5837</v>
      </c>
      <c r="C4241" s="41">
        <v>0</v>
      </c>
      <c r="D4241" s="41">
        <v>0</v>
      </c>
      <c r="E4241" s="41">
        <v>0</v>
      </c>
      <c r="F4241" s="41">
        <v>0</v>
      </c>
      <c r="G4241" s="48">
        <v>63004</v>
      </c>
    </row>
    <row r="4242" spans="1:7" x14ac:dyDescent="0.25">
      <c r="A4242" s="48">
        <v>630049800</v>
      </c>
      <c r="B4242" s="41" t="s">
        <v>5838</v>
      </c>
      <c r="C4242" s="41">
        <v>0</v>
      </c>
      <c r="D4242" s="41">
        <v>0</v>
      </c>
      <c r="E4242" s="41">
        <v>0</v>
      </c>
      <c r="F4242" s="41">
        <v>0</v>
      </c>
      <c r="G4242" s="48">
        <v>63004</v>
      </c>
    </row>
    <row r="4243" spans="1:7" x14ac:dyDescent="0.25">
      <c r="A4243" s="48">
        <v>630049801</v>
      </c>
      <c r="B4243" s="41" t="s">
        <v>5839</v>
      </c>
      <c r="C4243" s="41">
        <v>0</v>
      </c>
      <c r="D4243" s="41">
        <v>0</v>
      </c>
      <c r="E4243" s="41">
        <v>0</v>
      </c>
      <c r="F4243" s="41">
        <v>0</v>
      </c>
      <c r="G4243" s="48">
        <v>63004</v>
      </c>
    </row>
    <row r="4244" spans="1:7" x14ac:dyDescent="0.25">
      <c r="A4244" s="48">
        <v>630050150</v>
      </c>
      <c r="B4244" s="41" t="s">
        <v>5840</v>
      </c>
      <c r="C4244" s="41">
        <v>0</v>
      </c>
      <c r="D4244" s="41">
        <v>0</v>
      </c>
      <c r="E4244" s="41">
        <v>0</v>
      </c>
      <c r="F4244" s="41">
        <v>0</v>
      </c>
      <c r="G4244" s="48">
        <v>63005</v>
      </c>
    </row>
    <row r="4245" spans="1:7" x14ac:dyDescent="0.25">
      <c r="A4245" s="48">
        <v>630052000</v>
      </c>
      <c r="B4245" s="41" t="s">
        <v>5841</v>
      </c>
      <c r="C4245" s="41">
        <v>0</v>
      </c>
      <c r="D4245" s="41">
        <v>0</v>
      </c>
      <c r="E4245" s="41">
        <v>0</v>
      </c>
      <c r="F4245" s="41">
        <v>0</v>
      </c>
      <c r="G4245" s="48">
        <v>63005</v>
      </c>
    </row>
    <row r="4246" spans="1:7" x14ac:dyDescent="0.25">
      <c r="A4246" s="48">
        <v>630052004</v>
      </c>
      <c r="B4246" s="41" t="s">
        <v>5842</v>
      </c>
      <c r="C4246" s="41">
        <v>0</v>
      </c>
      <c r="D4246" s="41">
        <v>0</v>
      </c>
      <c r="E4246" s="41">
        <v>0</v>
      </c>
      <c r="F4246" s="41">
        <v>0</v>
      </c>
      <c r="G4246" s="48">
        <v>63005</v>
      </c>
    </row>
    <row r="4247" spans="1:7" x14ac:dyDescent="0.25">
      <c r="A4247" s="48">
        <v>630052020</v>
      </c>
      <c r="B4247" s="41" t="s">
        <v>5843</v>
      </c>
      <c r="C4247" s="41">
        <v>0</v>
      </c>
      <c r="D4247" s="41">
        <v>0</v>
      </c>
      <c r="E4247" s="41">
        <v>0</v>
      </c>
      <c r="F4247" s="41">
        <v>0</v>
      </c>
      <c r="G4247" s="48">
        <v>63005</v>
      </c>
    </row>
    <row r="4248" spans="1:7" x14ac:dyDescent="0.25">
      <c r="A4248" s="48">
        <v>630052022</v>
      </c>
      <c r="B4248" s="41" t="s">
        <v>5844</v>
      </c>
      <c r="C4248" s="41">
        <v>0</v>
      </c>
      <c r="D4248" s="41">
        <v>0</v>
      </c>
      <c r="E4248" s="41">
        <v>0</v>
      </c>
      <c r="F4248" s="41">
        <v>0</v>
      </c>
      <c r="G4248" s="48">
        <v>63005</v>
      </c>
    </row>
    <row r="4249" spans="1:7" x14ac:dyDescent="0.25">
      <c r="A4249" s="48">
        <v>630059017</v>
      </c>
      <c r="B4249" s="41" t="s">
        <v>5845</v>
      </c>
      <c r="C4249" s="41">
        <v>0</v>
      </c>
      <c r="D4249" s="41">
        <v>0</v>
      </c>
      <c r="E4249" s="41">
        <v>0</v>
      </c>
      <c r="F4249" s="41">
        <v>0</v>
      </c>
      <c r="G4249" s="48">
        <v>63005</v>
      </c>
    </row>
    <row r="4250" spans="1:7" x14ac:dyDescent="0.25">
      <c r="A4250" s="48">
        <v>630059059</v>
      </c>
      <c r="B4250" s="41" t="s">
        <v>5846</v>
      </c>
      <c r="C4250" s="41">
        <v>0</v>
      </c>
      <c r="D4250" s="41">
        <v>0</v>
      </c>
      <c r="E4250" s="41">
        <v>0</v>
      </c>
      <c r="F4250" s="41">
        <v>0</v>
      </c>
      <c r="G4250" s="48">
        <v>63005</v>
      </c>
    </row>
    <row r="4251" spans="1:7" x14ac:dyDescent="0.25">
      <c r="A4251" s="48">
        <v>630059102</v>
      </c>
      <c r="B4251" s="41" t="s">
        <v>5847</v>
      </c>
      <c r="C4251" s="41">
        <v>0</v>
      </c>
      <c r="D4251" s="41">
        <v>0</v>
      </c>
      <c r="E4251" s="41">
        <v>0</v>
      </c>
      <c r="F4251" s="41">
        <v>0</v>
      </c>
      <c r="G4251" s="48">
        <v>63005</v>
      </c>
    </row>
    <row r="4252" spans="1:7" x14ac:dyDescent="0.25">
      <c r="A4252" s="48">
        <v>630059801</v>
      </c>
      <c r="B4252" s="41" t="s">
        <v>5848</v>
      </c>
      <c r="C4252" s="41">
        <v>0</v>
      </c>
      <c r="D4252" s="41">
        <v>0</v>
      </c>
      <c r="E4252" s="41">
        <v>0</v>
      </c>
      <c r="F4252" s="41">
        <v>0</v>
      </c>
      <c r="G4252" s="48">
        <v>63005</v>
      </c>
    </row>
    <row r="4253" spans="1:7" x14ac:dyDescent="0.25">
      <c r="A4253" s="48">
        <v>630062430</v>
      </c>
      <c r="B4253" s="41" t="s">
        <v>5849</v>
      </c>
      <c r="C4253" s="41">
        <v>0</v>
      </c>
      <c r="D4253" s="41">
        <v>0</v>
      </c>
      <c r="E4253" s="41">
        <v>0</v>
      </c>
      <c r="F4253" s="41">
        <v>0</v>
      </c>
      <c r="G4253" s="48">
        <v>63006</v>
      </c>
    </row>
    <row r="4254" spans="1:7" x14ac:dyDescent="0.25">
      <c r="A4254" s="48">
        <v>630062900</v>
      </c>
      <c r="B4254" s="41" t="s">
        <v>5850</v>
      </c>
      <c r="C4254" s="41">
        <v>0</v>
      </c>
      <c r="D4254" s="41">
        <v>0</v>
      </c>
      <c r="E4254" s="41">
        <v>0</v>
      </c>
      <c r="F4254" s="41">
        <v>0</v>
      </c>
      <c r="G4254" s="48">
        <v>63006</v>
      </c>
    </row>
    <row r="4255" spans="1:7" x14ac:dyDescent="0.25">
      <c r="A4255" s="48">
        <v>630069051</v>
      </c>
      <c r="B4255" s="41" t="s">
        <v>5851</v>
      </c>
      <c r="C4255" s="41">
        <v>0</v>
      </c>
      <c r="D4255" s="41">
        <v>0</v>
      </c>
      <c r="E4255" s="41">
        <v>0</v>
      </c>
      <c r="F4255" s="41">
        <v>0</v>
      </c>
      <c r="G4255" s="48">
        <v>63006</v>
      </c>
    </row>
    <row r="4256" spans="1:7" x14ac:dyDescent="0.25">
      <c r="A4256" s="48">
        <v>630069053</v>
      </c>
      <c r="B4256" s="41" t="s">
        <v>5852</v>
      </c>
      <c r="C4256" s="41">
        <v>0</v>
      </c>
      <c r="D4256" s="41">
        <v>0</v>
      </c>
      <c r="E4256" s="41">
        <v>0</v>
      </c>
      <c r="F4256" s="41">
        <v>0</v>
      </c>
      <c r="G4256" s="48">
        <v>63006</v>
      </c>
    </row>
    <row r="4257" spans="1:7" x14ac:dyDescent="0.25">
      <c r="A4257" s="48">
        <v>630069055</v>
      </c>
      <c r="B4257" s="41" t="s">
        <v>5853</v>
      </c>
      <c r="C4257" s="41">
        <v>0</v>
      </c>
      <c r="D4257" s="41">
        <v>0</v>
      </c>
      <c r="E4257" s="41">
        <v>0</v>
      </c>
      <c r="F4257" s="41">
        <v>0</v>
      </c>
      <c r="G4257" s="48">
        <v>63006</v>
      </c>
    </row>
    <row r="4258" spans="1:7" x14ac:dyDescent="0.25">
      <c r="A4258" s="48">
        <v>630069801</v>
      </c>
      <c r="B4258" s="41" t="s">
        <v>5854</v>
      </c>
      <c r="C4258" s="41">
        <v>0</v>
      </c>
      <c r="D4258" s="41">
        <v>0</v>
      </c>
      <c r="E4258" s="41">
        <v>0</v>
      </c>
      <c r="F4258" s="41">
        <v>0</v>
      </c>
      <c r="G4258" s="48">
        <v>63006</v>
      </c>
    </row>
    <row r="4259" spans="1:7" x14ac:dyDescent="0.25">
      <c r="A4259" s="48">
        <v>630072524</v>
      </c>
      <c r="B4259" s="41" t="s">
        <v>5855</v>
      </c>
      <c r="C4259" s="41">
        <v>0</v>
      </c>
      <c r="D4259" s="41">
        <v>0</v>
      </c>
      <c r="E4259" s="41">
        <v>0</v>
      </c>
      <c r="F4259" s="41">
        <v>0</v>
      </c>
      <c r="G4259" s="48">
        <v>63007</v>
      </c>
    </row>
    <row r="4260" spans="1:7" x14ac:dyDescent="0.25">
      <c r="A4260" s="48">
        <v>630072900</v>
      </c>
      <c r="B4260" s="41" t="s">
        <v>5856</v>
      </c>
      <c r="C4260" s="41">
        <v>0</v>
      </c>
      <c r="D4260" s="41">
        <v>0</v>
      </c>
      <c r="E4260" s="41">
        <v>0</v>
      </c>
      <c r="F4260" s="41">
        <v>0</v>
      </c>
      <c r="G4260" s="48">
        <v>63007</v>
      </c>
    </row>
    <row r="4261" spans="1:7" x14ac:dyDescent="0.25">
      <c r="A4261" s="48">
        <v>630079051</v>
      </c>
      <c r="B4261" s="41" t="s">
        <v>5857</v>
      </c>
      <c r="C4261" s="41">
        <v>0</v>
      </c>
      <c r="D4261" s="41">
        <v>0</v>
      </c>
      <c r="E4261" s="41">
        <v>0</v>
      </c>
      <c r="F4261" s="41">
        <v>0</v>
      </c>
      <c r="G4261" s="48">
        <v>63007</v>
      </c>
    </row>
    <row r="4262" spans="1:7" x14ac:dyDescent="0.25">
      <c r="A4262" s="48">
        <v>630079801</v>
      </c>
      <c r="B4262" s="41" t="s">
        <v>5858</v>
      </c>
      <c r="C4262" s="41">
        <v>0</v>
      </c>
      <c r="D4262" s="41">
        <v>0</v>
      </c>
      <c r="E4262" s="41">
        <v>0</v>
      </c>
      <c r="F4262" s="41">
        <v>0</v>
      </c>
      <c r="G4262" s="48">
        <v>63007</v>
      </c>
    </row>
    <row r="4263" spans="1:7" x14ac:dyDescent="0.25">
      <c r="A4263" s="48">
        <v>630080100</v>
      </c>
      <c r="B4263" s="41" t="s">
        <v>5859</v>
      </c>
      <c r="C4263" s="41">
        <v>0</v>
      </c>
      <c r="D4263" s="41">
        <v>0</v>
      </c>
      <c r="E4263" s="41">
        <v>0</v>
      </c>
      <c r="F4263" s="41">
        <v>0</v>
      </c>
      <c r="G4263" s="48">
        <v>63008</v>
      </c>
    </row>
    <row r="4264" spans="1:7" x14ac:dyDescent="0.25">
      <c r="A4264" s="48">
        <v>630080930</v>
      </c>
      <c r="B4264" s="41" t="s">
        <v>5860</v>
      </c>
      <c r="C4264" s="41">
        <v>0</v>
      </c>
      <c r="D4264" s="41">
        <v>0</v>
      </c>
      <c r="E4264" s="41">
        <v>0</v>
      </c>
      <c r="F4264" s="41">
        <v>0</v>
      </c>
      <c r="G4264" s="48">
        <v>63008</v>
      </c>
    </row>
    <row r="4265" spans="1:7" x14ac:dyDescent="0.25">
      <c r="A4265" s="48">
        <v>630082502</v>
      </c>
      <c r="B4265" s="41" t="s">
        <v>5861</v>
      </c>
      <c r="C4265" s="41">
        <v>0</v>
      </c>
      <c r="D4265" s="41">
        <v>0</v>
      </c>
      <c r="E4265" s="41">
        <v>0</v>
      </c>
      <c r="F4265" s="41">
        <v>0</v>
      </c>
      <c r="G4265" s="48">
        <v>63008</v>
      </c>
    </row>
    <row r="4266" spans="1:7" x14ac:dyDescent="0.25">
      <c r="A4266" s="48">
        <v>630082520</v>
      </c>
      <c r="B4266" s="41" t="s">
        <v>5862</v>
      </c>
      <c r="C4266" s="41">
        <v>0</v>
      </c>
      <c r="D4266" s="41">
        <v>0</v>
      </c>
      <c r="E4266" s="41">
        <v>0</v>
      </c>
      <c r="F4266" s="41">
        <v>0</v>
      </c>
      <c r="G4266" s="48">
        <v>63008</v>
      </c>
    </row>
    <row r="4267" spans="1:7" x14ac:dyDescent="0.25">
      <c r="A4267" s="48">
        <v>630082815</v>
      </c>
      <c r="B4267" s="41" t="s">
        <v>5863</v>
      </c>
      <c r="C4267" s="41">
        <v>0</v>
      </c>
      <c r="D4267" s="41">
        <v>0</v>
      </c>
      <c r="E4267" s="41">
        <v>0</v>
      </c>
      <c r="F4267" s="41">
        <v>0</v>
      </c>
      <c r="G4267" s="48">
        <v>63008</v>
      </c>
    </row>
    <row r="4268" spans="1:7" x14ac:dyDescent="0.25">
      <c r="A4268" s="48">
        <v>630082900</v>
      </c>
      <c r="B4268" s="41" t="s">
        <v>5864</v>
      </c>
      <c r="C4268" s="41">
        <v>0</v>
      </c>
      <c r="D4268" s="41">
        <v>0</v>
      </c>
      <c r="E4268" s="41">
        <v>0</v>
      </c>
      <c r="F4268" s="41">
        <v>0</v>
      </c>
      <c r="G4268" s="48">
        <v>63008</v>
      </c>
    </row>
    <row r="4269" spans="1:7" x14ac:dyDescent="0.25">
      <c r="A4269" s="48">
        <v>630085571</v>
      </c>
      <c r="B4269" s="41" t="s">
        <v>5865</v>
      </c>
      <c r="C4269" s="41">
        <v>0</v>
      </c>
      <c r="D4269" s="41">
        <v>0</v>
      </c>
      <c r="E4269" s="41">
        <v>0</v>
      </c>
      <c r="F4269" s="41">
        <v>0</v>
      </c>
      <c r="G4269" s="48">
        <v>63008</v>
      </c>
    </row>
    <row r="4270" spans="1:7" x14ac:dyDescent="0.25">
      <c r="A4270" s="48">
        <v>630089050</v>
      </c>
      <c r="B4270" s="41" t="s">
        <v>5866</v>
      </c>
      <c r="C4270" s="41">
        <v>0</v>
      </c>
      <c r="D4270" s="41">
        <v>0</v>
      </c>
      <c r="E4270" s="41">
        <v>0</v>
      </c>
      <c r="F4270" s="41">
        <v>0</v>
      </c>
      <c r="G4270" s="48">
        <v>63008</v>
      </c>
    </row>
    <row r="4271" spans="1:7" x14ac:dyDescent="0.25">
      <c r="A4271" s="48">
        <v>630089051</v>
      </c>
      <c r="B4271" s="41" t="s">
        <v>5867</v>
      </c>
      <c r="C4271" s="41">
        <v>0</v>
      </c>
      <c r="D4271" s="41">
        <v>0</v>
      </c>
      <c r="E4271" s="41">
        <v>0</v>
      </c>
      <c r="F4271" s="41">
        <v>0</v>
      </c>
      <c r="G4271" s="48">
        <v>63008</v>
      </c>
    </row>
    <row r="4272" spans="1:7" x14ac:dyDescent="0.25">
      <c r="A4272" s="48">
        <v>630089200</v>
      </c>
      <c r="B4272" s="41" t="s">
        <v>5868</v>
      </c>
      <c r="C4272" s="41">
        <v>0</v>
      </c>
      <c r="D4272" s="41">
        <v>0</v>
      </c>
      <c r="E4272" s="41">
        <v>0</v>
      </c>
      <c r="F4272" s="41">
        <v>0</v>
      </c>
      <c r="G4272" s="48">
        <v>63008</v>
      </c>
    </row>
    <row r="4273" spans="1:7" x14ac:dyDescent="0.25">
      <c r="A4273" s="48">
        <v>630089801</v>
      </c>
      <c r="B4273" s="41" t="s">
        <v>5869</v>
      </c>
      <c r="C4273" s="41">
        <v>0</v>
      </c>
      <c r="D4273" s="41">
        <v>0</v>
      </c>
      <c r="E4273" s="41">
        <v>0</v>
      </c>
      <c r="F4273" s="41">
        <v>0</v>
      </c>
      <c r="G4273" s="48">
        <v>63008</v>
      </c>
    </row>
    <row r="4274" spans="1:7" x14ac:dyDescent="0.25">
      <c r="A4274" s="48">
        <v>630092900</v>
      </c>
      <c r="B4274" s="41" t="s">
        <v>5870</v>
      </c>
      <c r="C4274" s="41">
        <v>0</v>
      </c>
      <c r="D4274" s="41">
        <v>0</v>
      </c>
      <c r="E4274" s="41">
        <v>0</v>
      </c>
      <c r="F4274" s="41">
        <v>0</v>
      </c>
      <c r="G4274" s="48">
        <v>63009</v>
      </c>
    </row>
    <row r="4275" spans="1:7" x14ac:dyDescent="0.25">
      <c r="A4275" s="48">
        <v>630099051</v>
      </c>
      <c r="B4275" s="41" t="s">
        <v>5871</v>
      </c>
      <c r="C4275" s="41">
        <v>0</v>
      </c>
      <c r="D4275" s="41">
        <v>0</v>
      </c>
      <c r="E4275" s="41">
        <v>0</v>
      </c>
      <c r="F4275" s="41">
        <v>0</v>
      </c>
      <c r="G4275" s="48">
        <v>63009</v>
      </c>
    </row>
    <row r="4276" spans="1:7" x14ac:dyDescent="0.25">
      <c r="A4276" s="48">
        <v>630099801</v>
      </c>
      <c r="B4276" s="41" t="s">
        <v>5872</v>
      </c>
      <c r="C4276" s="41">
        <v>0</v>
      </c>
      <c r="D4276" s="41">
        <v>0</v>
      </c>
      <c r="E4276" s="41">
        <v>0</v>
      </c>
      <c r="F4276" s="41">
        <v>0</v>
      </c>
      <c r="G4276" s="48">
        <v>63009</v>
      </c>
    </row>
    <row r="4277" spans="1:7" x14ac:dyDescent="0.25">
      <c r="A4277" s="48">
        <v>630102900</v>
      </c>
      <c r="B4277" s="41" t="s">
        <v>5873</v>
      </c>
      <c r="C4277" s="41">
        <v>0</v>
      </c>
      <c r="D4277" s="41">
        <v>0</v>
      </c>
      <c r="E4277" s="41">
        <v>0</v>
      </c>
      <c r="F4277" s="41">
        <v>0</v>
      </c>
      <c r="G4277" s="48">
        <v>63010</v>
      </c>
    </row>
    <row r="4278" spans="1:7" x14ac:dyDescent="0.25">
      <c r="A4278" s="48">
        <v>630109051</v>
      </c>
      <c r="B4278" s="41" t="s">
        <v>5874</v>
      </c>
      <c r="C4278" s="41">
        <v>0</v>
      </c>
      <c r="D4278" s="41">
        <v>0</v>
      </c>
      <c r="E4278" s="41">
        <v>0</v>
      </c>
      <c r="F4278" s="41">
        <v>0</v>
      </c>
      <c r="G4278" s="48">
        <v>63010</v>
      </c>
    </row>
    <row r="4279" spans="1:7" x14ac:dyDescent="0.25">
      <c r="A4279" s="48">
        <v>630109801</v>
      </c>
      <c r="B4279" s="41" t="s">
        <v>5875</v>
      </c>
      <c r="C4279" s="41">
        <v>0</v>
      </c>
      <c r="D4279" s="41">
        <v>0</v>
      </c>
      <c r="E4279" s="41">
        <v>0</v>
      </c>
      <c r="F4279" s="41">
        <v>0</v>
      </c>
      <c r="G4279" s="48">
        <v>63010</v>
      </c>
    </row>
    <row r="4280" spans="1:7" x14ac:dyDescent="0.25">
      <c r="A4280" s="48">
        <v>630112502</v>
      </c>
      <c r="B4280" s="41" t="s">
        <v>5876</v>
      </c>
      <c r="C4280" s="41">
        <v>0</v>
      </c>
      <c r="D4280" s="41">
        <v>0</v>
      </c>
      <c r="E4280" s="41">
        <v>0</v>
      </c>
      <c r="F4280" s="41">
        <v>0</v>
      </c>
      <c r="G4280" s="48">
        <v>63011</v>
      </c>
    </row>
    <row r="4281" spans="1:7" x14ac:dyDescent="0.25">
      <c r="A4281" s="48">
        <v>630119051</v>
      </c>
      <c r="B4281" s="41" t="s">
        <v>5877</v>
      </c>
      <c r="C4281" s="41">
        <v>0</v>
      </c>
      <c r="D4281" s="41">
        <v>0</v>
      </c>
      <c r="E4281" s="41">
        <v>0</v>
      </c>
      <c r="F4281" s="41">
        <v>0</v>
      </c>
      <c r="G4281" s="48">
        <v>63011</v>
      </c>
    </row>
    <row r="4282" spans="1:7" x14ac:dyDescent="0.25">
      <c r="A4282" s="48">
        <v>630119200</v>
      </c>
      <c r="B4282" s="41" t="s">
        <v>5878</v>
      </c>
      <c r="C4282" s="41">
        <v>0</v>
      </c>
      <c r="D4282" s="41">
        <v>0</v>
      </c>
      <c r="E4282" s="41">
        <v>0</v>
      </c>
      <c r="F4282" s="41">
        <v>0</v>
      </c>
      <c r="G4282" s="48">
        <v>63011</v>
      </c>
    </row>
    <row r="4283" spans="1:7" x14ac:dyDescent="0.25">
      <c r="A4283" s="48">
        <v>630119801</v>
      </c>
      <c r="B4283" s="41" t="s">
        <v>5879</v>
      </c>
      <c r="C4283" s="41">
        <v>0</v>
      </c>
      <c r="D4283" s="41">
        <v>0</v>
      </c>
      <c r="E4283" s="41">
        <v>0</v>
      </c>
      <c r="F4283" s="41">
        <v>0</v>
      </c>
      <c r="G4283" s="48">
        <v>63011</v>
      </c>
    </row>
    <row r="4284" spans="1:7" x14ac:dyDescent="0.25">
      <c r="A4284" s="48">
        <v>630122900</v>
      </c>
      <c r="B4284" s="41" t="s">
        <v>5880</v>
      </c>
      <c r="C4284" s="41">
        <v>0</v>
      </c>
      <c r="D4284" s="41">
        <v>0</v>
      </c>
      <c r="E4284" s="41">
        <v>0</v>
      </c>
      <c r="F4284" s="41">
        <v>0</v>
      </c>
      <c r="G4284" s="48">
        <v>63012</v>
      </c>
    </row>
    <row r="4285" spans="1:7" x14ac:dyDescent="0.25">
      <c r="A4285" s="48">
        <v>630129051</v>
      </c>
      <c r="B4285" s="41" t="s">
        <v>5881</v>
      </c>
      <c r="C4285" s="41">
        <v>0</v>
      </c>
      <c r="D4285" s="41">
        <v>0</v>
      </c>
      <c r="E4285" s="41">
        <v>0</v>
      </c>
      <c r="F4285" s="41">
        <v>0</v>
      </c>
      <c r="G4285" s="48">
        <v>63012</v>
      </c>
    </row>
    <row r="4286" spans="1:7" x14ac:dyDescent="0.25">
      <c r="A4286" s="48">
        <v>630132000</v>
      </c>
      <c r="B4286" s="41" t="s">
        <v>5882</v>
      </c>
      <c r="C4286" s="41">
        <v>0</v>
      </c>
      <c r="D4286" s="41">
        <v>0</v>
      </c>
      <c r="E4286" s="41">
        <v>0</v>
      </c>
      <c r="F4286" s="41">
        <v>0</v>
      </c>
      <c r="G4286" s="48">
        <v>63013</v>
      </c>
    </row>
    <row r="4287" spans="1:7" x14ac:dyDescent="0.25">
      <c r="A4287" s="48">
        <v>630139051</v>
      </c>
      <c r="B4287" s="41" t="s">
        <v>5883</v>
      </c>
      <c r="C4287" s="41">
        <v>0</v>
      </c>
      <c r="D4287" s="41">
        <v>0</v>
      </c>
      <c r="E4287" s="41">
        <v>0</v>
      </c>
      <c r="F4287" s="41">
        <v>0</v>
      </c>
      <c r="G4287" s="48">
        <v>63013</v>
      </c>
    </row>
    <row r="4288" spans="1:7" x14ac:dyDescent="0.25">
      <c r="A4288" s="48">
        <v>630139200</v>
      </c>
      <c r="B4288" s="41" t="s">
        <v>5884</v>
      </c>
      <c r="C4288" s="41">
        <v>0</v>
      </c>
      <c r="D4288" s="41">
        <v>0</v>
      </c>
      <c r="E4288" s="41">
        <v>0</v>
      </c>
      <c r="F4288" s="41">
        <v>0</v>
      </c>
      <c r="G4288" s="48">
        <v>63013</v>
      </c>
    </row>
    <row r="4289" spans="1:7" x14ac:dyDescent="0.25">
      <c r="A4289" s="48">
        <v>630139801</v>
      </c>
      <c r="B4289" s="41" t="s">
        <v>5885</v>
      </c>
      <c r="C4289" s="41">
        <v>0</v>
      </c>
      <c r="D4289" s="41">
        <v>0</v>
      </c>
      <c r="E4289" s="41">
        <v>0</v>
      </c>
      <c r="F4289" s="41">
        <v>0</v>
      </c>
      <c r="G4289" s="48">
        <v>63013</v>
      </c>
    </row>
    <row r="4290" spans="1:7" x14ac:dyDescent="0.25">
      <c r="A4290" s="48">
        <v>630142900</v>
      </c>
      <c r="B4290" s="41" t="s">
        <v>5886</v>
      </c>
      <c r="C4290" s="41">
        <v>0</v>
      </c>
      <c r="D4290" s="41">
        <v>0</v>
      </c>
      <c r="E4290" s="41">
        <v>0</v>
      </c>
      <c r="F4290" s="41">
        <v>0</v>
      </c>
      <c r="G4290" s="48">
        <v>63014</v>
      </c>
    </row>
    <row r="4291" spans="1:7" x14ac:dyDescent="0.25">
      <c r="A4291" s="48">
        <v>630149051</v>
      </c>
      <c r="B4291" s="41" t="s">
        <v>5887</v>
      </c>
      <c r="C4291" s="41">
        <v>0</v>
      </c>
      <c r="D4291" s="41">
        <v>0</v>
      </c>
      <c r="E4291" s="41">
        <v>0</v>
      </c>
      <c r="F4291" s="41">
        <v>0</v>
      </c>
      <c r="G4291" s="48">
        <v>63014</v>
      </c>
    </row>
    <row r="4292" spans="1:7" x14ac:dyDescent="0.25">
      <c r="A4292" s="48">
        <v>630151600</v>
      </c>
      <c r="B4292" s="41" t="s">
        <v>5888</v>
      </c>
      <c r="C4292" s="41">
        <v>0</v>
      </c>
      <c r="D4292" s="41">
        <v>0</v>
      </c>
      <c r="E4292" s="41">
        <v>0</v>
      </c>
      <c r="F4292" s="41">
        <v>0</v>
      </c>
      <c r="G4292" s="48">
        <v>63015</v>
      </c>
    </row>
    <row r="4293" spans="1:7" x14ac:dyDescent="0.25">
      <c r="A4293" s="48">
        <v>630152429</v>
      </c>
      <c r="B4293" s="41" t="s">
        <v>5889</v>
      </c>
      <c r="C4293" s="41">
        <v>0</v>
      </c>
      <c r="D4293" s="41">
        <v>0</v>
      </c>
      <c r="E4293" s="41">
        <v>0</v>
      </c>
      <c r="F4293" s="41">
        <v>0</v>
      </c>
      <c r="G4293" s="48">
        <v>63015</v>
      </c>
    </row>
    <row r="4294" spans="1:7" x14ac:dyDescent="0.25">
      <c r="A4294" s="48">
        <v>630159051</v>
      </c>
      <c r="B4294" s="41" t="s">
        <v>5890</v>
      </c>
      <c r="C4294" s="41">
        <v>0</v>
      </c>
      <c r="D4294" s="41">
        <v>0</v>
      </c>
      <c r="E4294" s="41">
        <v>0</v>
      </c>
      <c r="F4294" s="41">
        <v>0</v>
      </c>
      <c r="G4294" s="48">
        <v>63015</v>
      </c>
    </row>
    <row r="4295" spans="1:7" x14ac:dyDescent="0.25">
      <c r="A4295" s="48">
        <v>630159200</v>
      </c>
      <c r="B4295" s="41" t="s">
        <v>5891</v>
      </c>
      <c r="C4295" s="41">
        <v>0</v>
      </c>
      <c r="D4295" s="41">
        <v>0</v>
      </c>
      <c r="E4295" s="41">
        <v>0</v>
      </c>
      <c r="F4295" s="41">
        <v>0</v>
      </c>
      <c r="G4295" s="48">
        <v>63015</v>
      </c>
    </row>
    <row r="4296" spans="1:7" x14ac:dyDescent="0.25">
      <c r="A4296" s="48">
        <v>630159801</v>
      </c>
      <c r="B4296" s="41" t="s">
        <v>5892</v>
      </c>
      <c r="C4296" s="41">
        <v>0</v>
      </c>
      <c r="D4296" s="41">
        <v>0</v>
      </c>
      <c r="E4296" s="41">
        <v>0</v>
      </c>
      <c r="F4296" s="41">
        <v>0</v>
      </c>
      <c r="G4296" s="48">
        <v>63015</v>
      </c>
    </row>
    <row r="4297" spans="1:7" x14ac:dyDescent="0.25">
      <c r="A4297" s="48">
        <v>630169051</v>
      </c>
      <c r="B4297" s="41" t="s">
        <v>5893</v>
      </c>
      <c r="C4297" s="41">
        <v>0</v>
      </c>
      <c r="D4297" s="41">
        <v>0</v>
      </c>
      <c r="E4297" s="41">
        <v>0</v>
      </c>
      <c r="F4297" s="41">
        <v>0</v>
      </c>
      <c r="G4297" s="48">
        <v>63016</v>
      </c>
    </row>
    <row r="4298" spans="1:7" x14ac:dyDescent="0.25">
      <c r="A4298" s="48">
        <v>630172429</v>
      </c>
      <c r="B4298" s="41" t="s">
        <v>5894</v>
      </c>
      <c r="C4298" s="41">
        <v>0</v>
      </c>
      <c r="D4298" s="41">
        <v>0</v>
      </c>
      <c r="E4298" s="41">
        <v>0</v>
      </c>
      <c r="F4298" s="41">
        <v>0</v>
      </c>
      <c r="G4298" s="48">
        <v>63017</v>
      </c>
    </row>
    <row r="4299" spans="1:7" x14ac:dyDescent="0.25">
      <c r="A4299" s="48">
        <v>630179051</v>
      </c>
      <c r="B4299" s="41" t="s">
        <v>5895</v>
      </c>
      <c r="C4299" s="41">
        <v>0</v>
      </c>
      <c r="D4299" s="41">
        <v>0</v>
      </c>
      <c r="E4299" s="41">
        <v>0</v>
      </c>
      <c r="F4299" s="41">
        <v>0</v>
      </c>
      <c r="G4299" s="48">
        <v>63017</v>
      </c>
    </row>
    <row r="4300" spans="1:7" x14ac:dyDescent="0.25">
      <c r="A4300" s="48">
        <v>630179801</v>
      </c>
      <c r="B4300" s="41" t="s">
        <v>5896</v>
      </c>
      <c r="C4300" s="41">
        <v>0</v>
      </c>
      <c r="D4300" s="41">
        <v>0</v>
      </c>
      <c r="E4300" s="41">
        <v>0</v>
      </c>
      <c r="F4300" s="41">
        <v>0</v>
      </c>
      <c r="G4300" s="48">
        <v>63017</v>
      </c>
    </row>
    <row r="4301" spans="1:7" x14ac:dyDescent="0.25">
      <c r="A4301" s="48">
        <v>630189051</v>
      </c>
      <c r="B4301" s="41" t="s">
        <v>5897</v>
      </c>
      <c r="C4301" s="41">
        <v>0</v>
      </c>
      <c r="D4301" s="41">
        <v>0</v>
      </c>
      <c r="E4301" s="41">
        <v>0</v>
      </c>
      <c r="F4301" s="41">
        <v>0</v>
      </c>
      <c r="G4301" s="48">
        <v>63018</v>
      </c>
    </row>
    <row r="4302" spans="1:7" x14ac:dyDescent="0.25">
      <c r="A4302" s="48">
        <v>630189801</v>
      </c>
      <c r="B4302" s="41" t="s">
        <v>5898</v>
      </c>
      <c r="C4302" s="41">
        <v>0</v>
      </c>
      <c r="D4302" s="41">
        <v>0</v>
      </c>
      <c r="E4302" s="41">
        <v>0</v>
      </c>
      <c r="F4302" s="41">
        <v>0</v>
      </c>
      <c r="G4302" s="48">
        <v>63018</v>
      </c>
    </row>
    <row r="4303" spans="1:7" x14ac:dyDescent="0.25">
      <c r="A4303" s="48">
        <v>630190100</v>
      </c>
      <c r="B4303" s="41" t="s">
        <v>5899</v>
      </c>
      <c r="C4303" s="41">
        <v>0</v>
      </c>
      <c r="D4303" s="41">
        <v>0</v>
      </c>
      <c r="E4303" s="41">
        <v>0</v>
      </c>
      <c r="F4303" s="41">
        <v>0</v>
      </c>
      <c r="G4303" s="48">
        <v>63019</v>
      </c>
    </row>
    <row r="4304" spans="1:7" x14ac:dyDescent="0.25">
      <c r="A4304" s="48">
        <v>630190101</v>
      </c>
      <c r="B4304" s="41" t="s">
        <v>5900</v>
      </c>
      <c r="C4304" s="41">
        <v>0</v>
      </c>
      <c r="D4304" s="41">
        <v>0</v>
      </c>
      <c r="E4304" s="41">
        <v>0</v>
      </c>
      <c r="F4304" s="41">
        <v>0</v>
      </c>
      <c r="G4304" s="48">
        <v>63019</v>
      </c>
    </row>
    <row r="4305" spans="1:7" x14ac:dyDescent="0.25">
      <c r="A4305" s="48">
        <v>630190120</v>
      </c>
      <c r="B4305" s="41" t="s">
        <v>5901</v>
      </c>
      <c r="C4305" s="41">
        <v>0</v>
      </c>
      <c r="D4305" s="41">
        <v>0</v>
      </c>
      <c r="E4305" s="41">
        <v>0</v>
      </c>
      <c r="F4305" s="41">
        <v>0</v>
      </c>
      <c r="G4305" s="48">
        <v>63019</v>
      </c>
    </row>
    <row r="4306" spans="1:7" x14ac:dyDescent="0.25">
      <c r="A4306" s="48">
        <v>630190930</v>
      </c>
      <c r="B4306" s="41" t="s">
        <v>5902</v>
      </c>
      <c r="C4306" s="41">
        <v>0</v>
      </c>
      <c r="D4306" s="41">
        <v>0</v>
      </c>
      <c r="E4306" s="41">
        <v>0</v>
      </c>
      <c r="F4306" s="41">
        <v>0</v>
      </c>
      <c r="G4306" s="48">
        <v>63019</v>
      </c>
    </row>
    <row r="4307" spans="1:7" x14ac:dyDescent="0.25">
      <c r="A4307" s="48">
        <v>630192000</v>
      </c>
      <c r="B4307" s="41" t="s">
        <v>5903</v>
      </c>
      <c r="C4307" s="41">
        <v>0</v>
      </c>
      <c r="D4307" s="41">
        <v>0</v>
      </c>
      <c r="E4307" s="41">
        <v>0</v>
      </c>
      <c r="F4307" s="41">
        <v>0</v>
      </c>
      <c r="G4307" s="48">
        <v>63019</v>
      </c>
    </row>
    <row r="4308" spans="1:7" x14ac:dyDescent="0.25">
      <c r="A4308" s="48">
        <v>630192524</v>
      </c>
      <c r="B4308" s="41" t="s">
        <v>5904</v>
      </c>
      <c r="C4308" s="41">
        <v>0</v>
      </c>
      <c r="D4308" s="41">
        <v>0</v>
      </c>
      <c r="E4308" s="41">
        <v>0</v>
      </c>
      <c r="F4308" s="41">
        <v>0</v>
      </c>
      <c r="G4308" s="48">
        <v>63019</v>
      </c>
    </row>
    <row r="4309" spans="1:7" x14ac:dyDescent="0.25">
      <c r="A4309" s="48">
        <v>630192706</v>
      </c>
      <c r="B4309" s="41" t="s">
        <v>5905</v>
      </c>
      <c r="C4309" s="41">
        <v>0</v>
      </c>
      <c r="D4309" s="41">
        <v>0</v>
      </c>
      <c r="E4309" s="41">
        <v>0</v>
      </c>
      <c r="F4309" s="41">
        <v>0</v>
      </c>
      <c r="G4309" s="48">
        <v>63019</v>
      </c>
    </row>
    <row r="4310" spans="1:7" x14ac:dyDescent="0.25">
      <c r="A4310" s="48">
        <v>630192903</v>
      </c>
      <c r="B4310" s="41" t="s">
        <v>5906</v>
      </c>
      <c r="C4310" s="41">
        <v>0</v>
      </c>
      <c r="D4310" s="41">
        <v>0</v>
      </c>
      <c r="E4310" s="41">
        <v>0</v>
      </c>
      <c r="F4310" s="41">
        <v>0</v>
      </c>
      <c r="G4310" s="48">
        <v>63019</v>
      </c>
    </row>
    <row r="4311" spans="1:7" x14ac:dyDescent="0.25">
      <c r="A4311" s="48">
        <v>630199051</v>
      </c>
      <c r="B4311" s="41" t="s">
        <v>5907</v>
      </c>
      <c r="C4311" s="41">
        <v>0</v>
      </c>
      <c r="D4311" s="41">
        <v>0</v>
      </c>
      <c r="E4311" s="41">
        <v>0</v>
      </c>
      <c r="F4311" s="41">
        <v>0</v>
      </c>
      <c r="G4311" s="48">
        <v>63019</v>
      </c>
    </row>
    <row r="4312" spans="1:7" x14ac:dyDescent="0.25">
      <c r="A4312" s="48">
        <v>630199200</v>
      </c>
      <c r="B4312" s="41" t="s">
        <v>5908</v>
      </c>
      <c r="C4312" s="41">
        <v>0</v>
      </c>
      <c r="D4312" s="41">
        <v>0</v>
      </c>
      <c r="E4312" s="41">
        <v>0</v>
      </c>
      <c r="F4312" s="41">
        <v>0</v>
      </c>
      <c r="G4312" s="48">
        <v>63019</v>
      </c>
    </row>
    <row r="4313" spans="1:7" x14ac:dyDescent="0.25">
      <c r="A4313" s="48">
        <v>630199801</v>
      </c>
      <c r="B4313" s="41" t="s">
        <v>5909</v>
      </c>
      <c r="C4313" s="41">
        <v>0</v>
      </c>
      <c r="D4313" s="41">
        <v>0</v>
      </c>
      <c r="E4313" s="41">
        <v>0</v>
      </c>
      <c r="F4313" s="41">
        <v>0</v>
      </c>
      <c r="G4313" s="48">
        <v>63019</v>
      </c>
    </row>
    <row r="4314" spans="1:7" x14ac:dyDescent="0.25">
      <c r="A4314" s="48">
        <v>630200200</v>
      </c>
      <c r="B4314" s="41" t="s">
        <v>5910</v>
      </c>
      <c r="C4314" s="41">
        <v>0</v>
      </c>
      <c r="D4314" s="41">
        <v>0</v>
      </c>
      <c r="E4314" s="41">
        <v>0</v>
      </c>
      <c r="F4314" s="41">
        <v>0</v>
      </c>
      <c r="G4314" s="48">
        <v>63020</v>
      </c>
    </row>
    <row r="4315" spans="1:7" x14ac:dyDescent="0.25">
      <c r="A4315" s="48">
        <v>630201600</v>
      </c>
      <c r="B4315" s="41" t="s">
        <v>5911</v>
      </c>
      <c r="C4315" s="41">
        <v>0</v>
      </c>
      <c r="D4315" s="41">
        <v>0</v>
      </c>
      <c r="E4315" s="41">
        <v>0</v>
      </c>
      <c r="F4315" s="41">
        <v>0</v>
      </c>
      <c r="G4315" s="48">
        <v>63020</v>
      </c>
    </row>
    <row r="4316" spans="1:7" x14ac:dyDescent="0.25">
      <c r="A4316" s="48">
        <v>630202000</v>
      </c>
      <c r="B4316" s="41" t="s">
        <v>5912</v>
      </c>
      <c r="C4316" s="41">
        <v>0</v>
      </c>
      <c r="D4316" s="41">
        <v>0</v>
      </c>
      <c r="E4316" s="41">
        <v>0</v>
      </c>
      <c r="F4316" s="41">
        <v>0</v>
      </c>
      <c r="G4316" s="48">
        <v>63020</v>
      </c>
    </row>
    <row r="4317" spans="1:7" x14ac:dyDescent="0.25">
      <c r="A4317" s="48">
        <v>630202421</v>
      </c>
      <c r="B4317" s="41" t="s">
        <v>5913</v>
      </c>
      <c r="C4317" s="41">
        <v>0</v>
      </c>
      <c r="D4317" s="41">
        <v>0</v>
      </c>
      <c r="E4317" s="41">
        <v>0</v>
      </c>
      <c r="F4317" s="41">
        <v>0</v>
      </c>
      <c r="G4317" s="48">
        <v>63020</v>
      </c>
    </row>
    <row r="4318" spans="1:7" x14ac:dyDescent="0.25">
      <c r="A4318" s="48">
        <v>630202500</v>
      </c>
      <c r="B4318" s="41" t="s">
        <v>5914</v>
      </c>
      <c r="C4318" s="41">
        <v>0</v>
      </c>
      <c r="D4318" s="41">
        <v>0</v>
      </c>
      <c r="E4318" s="41">
        <v>0</v>
      </c>
      <c r="F4318" s="41">
        <v>0</v>
      </c>
      <c r="G4318" s="48">
        <v>63020</v>
      </c>
    </row>
    <row r="4319" spans="1:7" x14ac:dyDescent="0.25">
      <c r="A4319" s="48">
        <v>630202900</v>
      </c>
      <c r="B4319" s="41" t="s">
        <v>5915</v>
      </c>
      <c r="C4319" s="41">
        <v>0</v>
      </c>
      <c r="D4319" s="41">
        <v>0</v>
      </c>
      <c r="E4319" s="41">
        <v>0</v>
      </c>
      <c r="F4319" s="41">
        <v>0</v>
      </c>
      <c r="G4319" s="48">
        <v>63020</v>
      </c>
    </row>
    <row r="4320" spans="1:7" x14ac:dyDescent="0.25">
      <c r="A4320" s="48">
        <v>630204618</v>
      </c>
      <c r="B4320" s="41" t="s">
        <v>5916</v>
      </c>
      <c r="C4320" s="41">
        <v>0</v>
      </c>
      <c r="D4320" s="41">
        <v>0</v>
      </c>
      <c r="E4320" s="41">
        <v>0</v>
      </c>
      <c r="F4320" s="41">
        <v>0</v>
      </c>
      <c r="G4320" s="48">
        <v>63020</v>
      </c>
    </row>
    <row r="4321" spans="1:7" x14ac:dyDescent="0.25">
      <c r="A4321" s="48">
        <v>630204621</v>
      </c>
      <c r="B4321" s="41" t="s">
        <v>5917</v>
      </c>
      <c r="C4321" s="41">
        <v>0</v>
      </c>
      <c r="D4321" s="41">
        <v>0</v>
      </c>
      <c r="E4321" s="41">
        <v>0</v>
      </c>
      <c r="F4321" s="41">
        <v>0</v>
      </c>
      <c r="G4321" s="48">
        <v>63020</v>
      </c>
    </row>
    <row r="4322" spans="1:7" x14ac:dyDescent="0.25">
      <c r="A4322" s="48">
        <v>630206010</v>
      </c>
      <c r="B4322" s="41" t="s">
        <v>5918</v>
      </c>
      <c r="C4322" s="41">
        <v>0</v>
      </c>
      <c r="D4322" s="41">
        <v>0</v>
      </c>
      <c r="E4322" s="41">
        <v>0</v>
      </c>
      <c r="F4322" s="41">
        <v>0</v>
      </c>
      <c r="G4322" s="48">
        <v>63020</v>
      </c>
    </row>
    <row r="4323" spans="1:7" x14ac:dyDescent="0.25">
      <c r="A4323" s="48">
        <v>630209051</v>
      </c>
      <c r="B4323" s="41" t="s">
        <v>5919</v>
      </c>
      <c r="C4323" s="41">
        <v>0</v>
      </c>
      <c r="D4323" s="41">
        <v>0</v>
      </c>
      <c r="E4323" s="41">
        <v>0</v>
      </c>
      <c r="F4323" s="41">
        <v>0</v>
      </c>
      <c r="G4323" s="48">
        <v>63020</v>
      </c>
    </row>
    <row r="4324" spans="1:7" x14ac:dyDescent="0.25">
      <c r="A4324" s="48">
        <v>630209200</v>
      </c>
      <c r="B4324" s="41" t="s">
        <v>5920</v>
      </c>
      <c r="C4324" s="41">
        <v>0</v>
      </c>
      <c r="D4324" s="41">
        <v>0</v>
      </c>
      <c r="E4324" s="41">
        <v>0</v>
      </c>
      <c r="F4324" s="41">
        <v>0</v>
      </c>
      <c r="G4324" s="48">
        <v>63020</v>
      </c>
    </row>
    <row r="4325" spans="1:7" x14ac:dyDescent="0.25">
      <c r="A4325" s="48">
        <v>630209801</v>
      </c>
      <c r="B4325" s="41" t="s">
        <v>5921</v>
      </c>
      <c r="C4325" s="41">
        <v>0</v>
      </c>
      <c r="D4325" s="41">
        <v>0</v>
      </c>
      <c r="E4325" s="41">
        <v>0</v>
      </c>
      <c r="F4325" s="41">
        <v>0</v>
      </c>
      <c r="G4325" s="48">
        <v>63020</v>
      </c>
    </row>
    <row r="4326" spans="1:7" x14ac:dyDescent="0.25">
      <c r="A4326" s="48">
        <v>630212429</v>
      </c>
      <c r="B4326" s="41" t="s">
        <v>5922</v>
      </c>
      <c r="C4326" s="41">
        <v>0</v>
      </c>
      <c r="D4326" s="41">
        <v>0</v>
      </c>
      <c r="E4326" s="41">
        <v>0</v>
      </c>
      <c r="F4326" s="41">
        <v>0</v>
      </c>
      <c r="G4326" s="48">
        <v>63021</v>
      </c>
    </row>
    <row r="4327" spans="1:7" x14ac:dyDescent="0.25">
      <c r="A4327" s="48">
        <v>630212900</v>
      </c>
      <c r="B4327" s="41" t="s">
        <v>5923</v>
      </c>
      <c r="C4327" s="41">
        <v>0</v>
      </c>
      <c r="D4327" s="41">
        <v>0</v>
      </c>
      <c r="E4327" s="41">
        <v>0</v>
      </c>
      <c r="F4327" s="41">
        <v>0</v>
      </c>
      <c r="G4327" s="48">
        <v>63021</v>
      </c>
    </row>
    <row r="4328" spans="1:7" x14ac:dyDescent="0.25">
      <c r="A4328" s="48">
        <v>630219051</v>
      </c>
      <c r="B4328" s="41" t="s">
        <v>5924</v>
      </c>
      <c r="C4328" s="41">
        <v>0</v>
      </c>
      <c r="D4328" s="41">
        <v>0</v>
      </c>
      <c r="E4328" s="41">
        <v>0</v>
      </c>
      <c r="F4328" s="41">
        <v>0</v>
      </c>
      <c r="G4328" s="48">
        <v>63021</v>
      </c>
    </row>
    <row r="4329" spans="1:7" x14ac:dyDescent="0.25">
      <c r="A4329" s="48">
        <v>630222429</v>
      </c>
      <c r="B4329" s="41" t="s">
        <v>5925</v>
      </c>
      <c r="C4329" s="41">
        <v>0</v>
      </c>
      <c r="D4329" s="41">
        <v>0</v>
      </c>
      <c r="E4329" s="41">
        <v>0</v>
      </c>
      <c r="F4329" s="41">
        <v>0</v>
      </c>
      <c r="G4329" s="48">
        <v>63022</v>
      </c>
    </row>
    <row r="4330" spans="1:7" x14ac:dyDescent="0.25">
      <c r="A4330" s="48">
        <v>630229200</v>
      </c>
      <c r="B4330" s="41" t="s">
        <v>5926</v>
      </c>
      <c r="C4330" s="41">
        <v>0</v>
      </c>
      <c r="D4330" s="41">
        <v>0</v>
      </c>
      <c r="E4330" s="41">
        <v>0</v>
      </c>
      <c r="F4330" s="41">
        <v>0</v>
      </c>
      <c r="G4330" s="48">
        <v>63022</v>
      </c>
    </row>
    <row r="4331" spans="1:7" x14ac:dyDescent="0.25">
      <c r="A4331" s="48">
        <v>630232900</v>
      </c>
      <c r="B4331" s="41" t="s">
        <v>5927</v>
      </c>
      <c r="C4331" s="41">
        <v>0</v>
      </c>
      <c r="D4331" s="41">
        <v>0</v>
      </c>
      <c r="E4331" s="41">
        <v>0</v>
      </c>
      <c r="F4331" s="41">
        <v>0</v>
      </c>
      <c r="G4331" s="48">
        <v>63023</v>
      </c>
    </row>
    <row r="4332" spans="1:7" x14ac:dyDescent="0.25">
      <c r="A4332" s="48">
        <v>630239051</v>
      </c>
      <c r="B4332" s="41" t="s">
        <v>5928</v>
      </c>
      <c r="C4332" s="41">
        <v>0</v>
      </c>
      <c r="D4332" s="41">
        <v>0</v>
      </c>
      <c r="E4332" s="41">
        <v>0</v>
      </c>
      <c r="F4332" s="41">
        <v>0</v>
      </c>
      <c r="G4332" s="48">
        <v>63023</v>
      </c>
    </row>
    <row r="4333" spans="1:7" x14ac:dyDescent="0.25">
      <c r="A4333" s="48">
        <v>630239057</v>
      </c>
      <c r="B4333" s="41" t="s">
        <v>5929</v>
      </c>
      <c r="C4333" s="41">
        <v>0</v>
      </c>
      <c r="D4333" s="41">
        <v>0</v>
      </c>
      <c r="E4333" s="41">
        <v>0</v>
      </c>
      <c r="F4333" s="41">
        <v>0</v>
      </c>
      <c r="G4333" s="48">
        <v>63023</v>
      </c>
    </row>
    <row r="4334" spans="1:7" x14ac:dyDescent="0.25">
      <c r="A4334" s="48">
        <v>630240100</v>
      </c>
      <c r="B4334" s="41" t="s">
        <v>5930</v>
      </c>
      <c r="C4334" s="41">
        <v>0</v>
      </c>
      <c r="D4334" s="41">
        <v>0</v>
      </c>
      <c r="E4334" s="41">
        <v>0</v>
      </c>
      <c r="F4334" s="41">
        <v>0</v>
      </c>
      <c r="G4334" s="48">
        <v>63024</v>
      </c>
    </row>
    <row r="4335" spans="1:7" x14ac:dyDescent="0.25">
      <c r="A4335" s="48">
        <v>630240120</v>
      </c>
      <c r="B4335" s="41" t="s">
        <v>5931</v>
      </c>
      <c r="C4335" s="41">
        <v>0</v>
      </c>
      <c r="D4335" s="41">
        <v>0</v>
      </c>
      <c r="E4335" s="41">
        <v>0</v>
      </c>
      <c r="F4335" s="41">
        <v>0</v>
      </c>
      <c r="G4335" s="48">
        <v>63024</v>
      </c>
    </row>
    <row r="4336" spans="1:7" x14ac:dyDescent="0.25">
      <c r="A4336" s="48">
        <v>630240930</v>
      </c>
      <c r="B4336" s="41" t="s">
        <v>5932</v>
      </c>
      <c r="C4336" s="41">
        <v>0</v>
      </c>
      <c r="D4336" s="41">
        <v>0</v>
      </c>
      <c r="E4336" s="41">
        <v>0</v>
      </c>
      <c r="F4336" s="41">
        <v>0</v>
      </c>
      <c r="G4336" s="48">
        <v>63024</v>
      </c>
    </row>
    <row r="4337" spans="1:7" x14ac:dyDescent="0.25">
      <c r="A4337" s="48">
        <v>630242000</v>
      </c>
      <c r="B4337" s="41" t="s">
        <v>5933</v>
      </c>
      <c r="C4337" s="41">
        <v>0</v>
      </c>
      <c r="D4337" s="41">
        <v>0</v>
      </c>
      <c r="E4337" s="41">
        <v>0</v>
      </c>
      <c r="F4337" s="41">
        <v>0</v>
      </c>
      <c r="G4337" s="48">
        <v>63024</v>
      </c>
    </row>
    <row r="4338" spans="1:7" x14ac:dyDescent="0.25">
      <c r="A4338" s="48">
        <v>630242510</v>
      </c>
      <c r="B4338" s="41" t="s">
        <v>5934</v>
      </c>
      <c r="C4338" s="41">
        <v>0</v>
      </c>
      <c r="D4338" s="41">
        <v>0</v>
      </c>
      <c r="E4338" s="41">
        <v>0</v>
      </c>
      <c r="F4338" s="41">
        <v>0</v>
      </c>
      <c r="G4338" s="48">
        <v>63024</v>
      </c>
    </row>
    <row r="4339" spans="1:7" x14ac:dyDescent="0.25">
      <c r="A4339" s="48">
        <v>630242706</v>
      </c>
      <c r="B4339" s="41" t="s">
        <v>5935</v>
      </c>
      <c r="C4339" s="41">
        <v>0</v>
      </c>
      <c r="D4339" s="41">
        <v>0</v>
      </c>
      <c r="E4339" s="41">
        <v>0</v>
      </c>
      <c r="F4339" s="41">
        <v>0</v>
      </c>
      <c r="G4339" s="48">
        <v>63024</v>
      </c>
    </row>
    <row r="4340" spans="1:7" x14ac:dyDescent="0.25">
      <c r="A4340" s="48">
        <v>630242900</v>
      </c>
      <c r="B4340" s="41" t="s">
        <v>5936</v>
      </c>
      <c r="C4340" s="41">
        <v>0</v>
      </c>
      <c r="D4340" s="41">
        <v>0</v>
      </c>
      <c r="E4340" s="41">
        <v>0</v>
      </c>
      <c r="F4340" s="41">
        <v>0</v>
      </c>
      <c r="G4340" s="48">
        <v>63024</v>
      </c>
    </row>
    <row r="4341" spans="1:7" x14ac:dyDescent="0.25">
      <c r="A4341" s="48">
        <v>630244624</v>
      </c>
      <c r="B4341" s="41" t="s">
        <v>5937</v>
      </c>
      <c r="C4341" s="41">
        <v>0</v>
      </c>
      <c r="D4341" s="41">
        <v>0</v>
      </c>
      <c r="E4341" s="41">
        <v>0</v>
      </c>
      <c r="F4341" s="41">
        <v>0</v>
      </c>
      <c r="G4341" s="48">
        <v>63024</v>
      </c>
    </row>
    <row r="4342" spans="1:7" x14ac:dyDescent="0.25">
      <c r="A4342" s="48">
        <v>630245574</v>
      </c>
      <c r="B4342" s="41" t="s">
        <v>5938</v>
      </c>
      <c r="C4342" s="41">
        <v>0</v>
      </c>
      <c r="D4342" s="41">
        <v>0</v>
      </c>
      <c r="E4342" s="41">
        <v>0</v>
      </c>
      <c r="F4342" s="41">
        <v>0</v>
      </c>
      <c r="G4342" s="48">
        <v>63024</v>
      </c>
    </row>
    <row r="4343" spans="1:7" x14ac:dyDescent="0.25">
      <c r="A4343" s="48">
        <v>630249051</v>
      </c>
      <c r="B4343" s="41" t="s">
        <v>5939</v>
      </c>
      <c r="C4343" s="41">
        <v>0</v>
      </c>
      <c r="D4343" s="41">
        <v>0</v>
      </c>
      <c r="E4343" s="41">
        <v>0</v>
      </c>
      <c r="F4343" s="41">
        <v>0</v>
      </c>
      <c r="G4343" s="48">
        <v>63024</v>
      </c>
    </row>
    <row r="4344" spans="1:7" x14ac:dyDescent="0.25">
      <c r="A4344" s="48">
        <v>630249800</v>
      </c>
      <c r="B4344" s="41" t="s">
        <v>5940</v>
      </c>
      <c r="C4344" s="41">
        <v>0</v>
      </c>
      <c r="D4344" s="41">
        <v>0</v>
      </c>
      <c r="E4344" s="41">
        <v>0</v>
      </c>
      <c r="F4344" s="41">
        <v>0</v>
      </c>
      <c r="G4344" s="48">
        <v>63024</v>
      </c>
    </row>
    <row r="4345" spans="1:7" x14ac:dyDescent="0.25">
      <c r="A4345" s="48">
        <v>630249801</v>
      </c>
      <c r="B4345" s="41" t="s">
        <v>5941</v>
      </c>
      <c r="C4345" s="41">
        <v>0</v>
      </c>
      <c r="D4345" s="41">
        <v>0</v>
      </c>
      <c r="E4345" s="41">
        <v>0</v>
      </c>
      <c r="F4345" s="41">
        <v>0</v>
      </c>
      <c r="G4345" s="48">
        <v>63024</v>
      </c>
    </row>
    <row r="4346" spans="1:7" x14ac:dyDescent="0.25">
      <c r="A4346" s="48">
        <v>630250100</v>
      </c>
      <c r="B4346" s="41" t="s">
        <v>5942</v>
      </c>
      <c r="C4346" s="41">
        <v>0</v>
      </c>
      <c r="D4346" s="41">
        <v>0</v>
      </c>
      <c r="E4346" s="41">
        <v>0</v>
      </c>
      <c r="F4346" s="41">
        <v>0</v>
      </c>
      <c r="G4346" s="48">
        <v>63025</v>
      </c>
    </row>
    <row r="4347" spans="1:7" x14ac:dyDescent="0.25">
      <c r="A4347" s="48">
        <v>630250101</v>
      </c>
      <c r="B4347" s="41" t="s">
        <v>5943</v>
      </c>
      <c r="C4347" s="41">
        <v>0</v>
      </c>
      <c r="D4347" s="41">
        <v>0</v>
      </c>
      <c r="E4347" s="41">
        <v>0</v>
      </c>
      <c r="F4347" s="41">
        <v>0</v>
      </c>
      <c r="G4347" s="48">
        <v>63025</v>
      </c>
    </row>
    <row r="4348" spans="1:7" x14ac:dyDescent="0.25">
      <c r="A4348" s="48">
        <v>630250200</v>
      </c>
      <c r="B4348" s="41" t="s">
        <v>5944</v>
      </c>
      <c r="C4348" s="41">
        <v>0</v>
      </c>
      <c r="D4348" s="41">
        <v>0</v>
      </c>
      <c r="E4348" s="41">
        <v>0</v>
      </c>
      <c r="F4348" s="41">
        <v>0</v>
      </c>
      <c r="G4348" s="48">
        <v>63025</v>
      </c>
    </row>
    <row r="4349" spans="1:7" x14ac:dyDescent="0.25">
      <c r="A4349" s="48">
        <v>630250930</v>
      </c>
      <c r="B4349" s="41" t="s">
        <v>5945</v>
      </c>
      <c r="C4349" s="41">
        <v>0</v>
      </c>
      <c r="D4349" s="41">
        <v>0</v>
      </c>
      <c r="E4349" s="41">
        <v>0</v>
      </c>
      <c r="F4349" s="41">
        <v>0</v>
      </c>
      <c r="G4349" s="48">
        <v>63025</v>
      </c>
    </row>
    <row r="4350" spans="1:7" x14ac:dyDescent="0.25">
      <c r="A4350" s="48">
        <v>630251600</v>
      </c>
      <c r="B4350" s="41" t="s">
        <v>5946</v>
      </c>
      <c r="C4350" s="41">
        <v>0</v>
      </c>
      <c r="D4350" s="41">
        <v>0</v>
      </c>
      <c r="E4350" s="41">
        <v>0</v>
      </c>
      <c r="F4350" s="41">
        <v>0</v>
      </c>
      <c r="G4350" s="48">
        <v>63025</v>
      </c>
    </row>
    <row r="4351" spans="1:7" x14ac:dyDescent="0.25">
      <c r="A4351" s="48">
        <v>630252000</v>
      </c>
      <c r="B4351" s="41" t="s">
        <v>5947</v>
      </c>
      <c r="C4351" s="41">
        <v>0</v>
      </c>
      <c r="D4351" s="41">
        <v>0</v>
      </c>
      <c r="E4351" s="41">
        <v>0</v>
      </c>
      <c r="F4351" s="41">
        <v>0</v>
      </c>
      <c r="G4351" s="48">
        <v>63025</v>
      </c>
    </row>
    <row r="4352" spans="1:7" x14ac:dyDescent="0.25">
      <c r="A4352" s="48">
        <v>630252500</v>
      </c>
      <c r="B4352" s="41" t="s">
        <v>5948</v>
      </c>
      <c r="C4352" s="41">
        <v>0</v>
      </c>
      <c r="D4352" s="41">
        <v>0</v>
      </c>
      <c r="E4352" s="41">
        <v>0</v>
      </c>
      <c r="F4352" s="41">
        <v>0</v>
      </c>
      <c r="G4352" s="48">
        <v>63025</v>
      </c>
    </row>
    <row r="4353" spans="1:7" x14ac:dyDescent="0.25">
      <c r="A4353" s="48">
        <v>630252524</v>
      </c>
      <c r="B4353" s="41" t="s">
        <v>5949</v>
      </c>
      <c r="C4353" s="41">
        <v>0</v>
      </c>
      <c r="D4353" s="41">
        <v>0</v>
      </c>
      <c r="E4353" s="41">
        <v>0</v>
      </c>
      <c r="F4353" s="41">
        <v>0</v>
      </c>
      <c r="G4353" s="48">
        <v>63025</v>
      </c>
    </row>
    <row r="4354" spans="1:7" x14ac:dyDescent="0.25">
      <c r="A4354" s="48">
        <v>630252706</v>
      </c>
      <c r="B4354" s="41" t="s">
        <v>5950</v>
      </c>
      <c r="C4354" s="41">
        <v>0</v>
      </c>
      <c r="D4354" s="41">
        <v>0</v>
      </c>
      <c r="E4354" s="41">
        <v>0</v>
      </c>
      <c r="F4354" s="41">
        <v>0</v>
      </c>
      <c r="G4354" s="48">
        <v>63025</v>
      </c>
    </row>
    <row r="4355" spans="1:7" x14ac:dyDescent="0.25">
      <c r="A4355" s="48">
        <v>630252900</v>
      </c>
      <c r="B4355" s="41" t="s">
        <v>5951</v>
      </c>
      <c r="C4355" s="41">
        <v>1376.56</v>
      </c>
      <c r="D4355" s="41">
        <v>0</v>
      </c>
      <c r="E4355" s="41">
        <v>0</v>
      </c>
      <c r="F4355" s="41">
        <v>1376.56</v>
      </c>
      <c r="G4355" s="48">
        <v>63025</v>
      </c>
    </row>
    <row r="4356" spans="1:7" x14ac:dyDescent="0.25">
      <c r="A4356" s="48">
        <v>630254618</v>
      </c>
      <c r="B4356" s="41" t="s">
        <v>5952</v>
      </c>
      <c r="C4356" s="41">
        <v>0</v>
      </c>
      <c r="D4356" s="41">
        <v>0</v>
      </c>
      <c r="E4356" s="41">
        <v>0</v>
      </c>
      <c r="F4356" s="41">
        <v>0</v>
      </c>
      <c r="G4356" s="48">
        <v>63025</v>
      </c>
    </row>
    <row r="4357" spans="1:7" x14ac:dyDescent="0.25">
      <c r="A4357" s="48">
        <v>630254621</v>
      </c>
      <c r="B4357" s="41" t="s">
        <v>5953</v>
      </c>
      <c r="C4357" s="41">
        <v>0</v>
      </c>
      <c r="D4357" s="41">
        <v>0</v>
      </c>
      <c r="E4357" s="41">
        <v>0</v>
      </c>
      <c r="F4357" s="41">
        <v>0</v>
      </c>
      <c r="G4357" s="48">
        <v>63025</v>
      </c>
    </row>
    <row r="4358" spans="1:7" x14ac:dyDescent="0.25">
      <c r="A4358" s="48">
        <v>630259051</v>
      </c>
      <c r="B4358" s="41" t="s">
        <v>5954</v>
      </c>
      <c r="C4358" s="41">
        <v>-43992.5</v>
      </c>
      <c r="D4358" s="41">
        <v>0</v>
      </c>
      <c r="E4358" s="41">
        <v>0</v>
      </c>
      <c r="F4358" s="41">
        <v>-43992.5</v>
      </c>
      <c r="G4358" s="48">
        <v>63025</v>
      </c>
    </row>
    <row r="4359" spans="1:7" x14ac:dyDescent="0.25">
      <c r="A4359" s="48">
        <v>630259053</v>
      </c>
      <c r="B4359" s="41" t="s">
        <v>5955</v>
      </c>
      <c r="C4359" s="41">
        <v>0</v>
      </c>
      <c r="D4359" s="41">
        <v>0</v>
      </c>
      <c r="E4359" s="41">
        <v>0</v>
      </c>
      <c r="F4359" s="41">
        <v>0</v>
      </c>
      <c r="G4359" s="48">
        <v>63025</v>
      </c>
    </row>
    <row r="4360" spans="1:7" x14ac:dyDescent="0.25">
      <c r="A4360" s="48">
        <v>630259200</v>
      </c>
      <c r="B4360" s="41" t="s">
        <v>5956</v>
      </c>
      <c r="C4360" s="41">
        <v>0</v>
      </c>
      <c r="D4360" s="41">
        <v>0</v>
      </c>
      <c r="E4360" s="41">
        <v>0</v>
      </c>
      <c r="F4360" s="41">
        <v>0</v>
      </c>
      <c r="G4360" s="48">
        <v>63025</v>
      </c>
    </row>
    <row r="4361" spans="1:7" x14ac:dyDescent="0.25">
      <c r="A4361" s="48">
        <v>630259801</v>
      </c>
      <c r="B4361" s="41" t="s">
        <v>5957</v>
      </c>
      <c r="C4361" s="41">
        <v>0</v>
      </c>
      <c r="D4361" s="41">
        <v>0</v>
      </c>
      <c r="E4361" s="41">
        <v>0</v>
      </c>
      <c r="F4361" s="41">
        <v>0</v>
      </c>
      <c r="G4361" s="48">
        <v>63025</v>
      </c>
    </row>
    <row r="4362" spans="1:7" x14ac:dyDescent="0.25">
      <c r="A4362" s="48">
        <v>631019051</v>
      </c>
      <c r="B4362" s="41" t="s">
        <v>5958</v>
      </c>
      <c r="C4362" s="41">
        <v>0</v>
      </c>
      <c r="D4362" s="41">
        <v>0</v>
      </c>
      <c r="E4362" s="41">
        <v>0</v>
      </c>
      <c r="F4362" s="41">
        <v>0</v>
      </c>
      <c r="G4362" s="48">
        <v>63101</v>
      </c>
    </row>
    <row r="4363" spans="1:7" x14ac:dyDescent="0.25">
      <c r="A4363" s="48">
        <v>631019053</v>
      </c>
      <c r="B4363" s="41" t="s">
        <v>5959</v>
      </c>
      <c r="C4363" s="41">
        <v>0</v>
      </c>
      <c r="D4363" s="41">
        <v>0</v>
      </c>
      <c r="E4363" s="41">
        <v>0</v>
      </c>
      <c r="F4363" s="41">
        <v>0</v>
      </c>
      <c r="G4363" s="48">
        <v>63101</v>
      </c>
    </row>
    <row r="4364" spans="1:7" x14ac:dyDescent="0.25">
      <c r="A4364" s="48">
        <v>631029051</v>
      </c>
      <c r="B4364" s="41" t="s">
        <v>5960</v>
      </c>
      <c r="C4364" s="41">
        <v>0</v>
      </c>
      <c r="D4364" s="41">
        <v>0</v>
      </c>
      <c r="E4364" s="41">
        <v>0</v>
      </c>
      <c r="F4364" s="41">
        <v>0</v>
      </c>
      <c r="G4364" s="48">
        <v>63102</v>
      </c>
    </row>
    <row r="4365" spans="1:7" x14ac:dyDescent="0.25">
      <c r="A4365" s="48">
        <v>631029053</v>
      </c>
      <c r="B4365" s="41" t="s">
        <v>5961</v>
      </c>
      <c r="C4365" s="41">
        <v>0</v>
      </c>
      <c r="D4365" s="41">
        <v>0</v>
      </c>
      <c r="E4365" s="41">
        <v>0</v>
      </c>
      <c r="F4365" s="41">
        <v>0</v>
      </c>
      <c r="G4365" s="48">
        <v>63102</v>
      </c>
    </row>
    <row r="4366" spans="1:7" x14ac:dyDescent="0.25">
      <c r="A4366" s="48">
        <v>631039051</v>
      </c>
      <c r="B4366" s="41" t="s">
        <v>5962</v>
      </c>
      <c r="C4366" s="41">
        <v>0</v>
      </c>
      <c r="D4366" s="41">
        <v>0</v>
      </c>
      <c r="E4366" s="41">
        <v>0</v>
      </c>
      <c r="F4366" s="41">
        <v>0</v>
      </c>
      <c r="G4366" s="48">
        <v>63103</v>
      </c>
    </row>
    <row r="4367" spans="1:7" x14ac:dyDescent="0.25">
      <c r="A4367" s="48">
        <v>631039053</v>
      </c>
      <c r="B4367" s="41" t="s">
        <v>5963</v>
      </c>
      <c r="C4367" s="41">
        <v>0</v>
      </c>
      <c r="D4367" s="41">
        <v>0</v>
      </c>
      <c r="E4367" s="41">
        <v>0</v>
      </c>
      <c r="F4367" s="41">
        <v>0</v>
      </c>
      <c r="G4367" s="48">
        <v>63103</v>
      </c>
    </row>
    <row r="4368" spans="1:7" x14ac:dyDescent="0.25">
      <c r="A4368" s="48">
        <v>631049051</v>
      </c>
      <c r="B4368" s="41" t="s">
        <v>5964</v>
      </c>
      <c r="C4368" s="41">
        <v>0</v>
      </c>
      <c r="D4368" s="41">
        <v>0</v>
      </c>
      <c r="E4368" s="41">
        <v>0</v>
      </c>
      <c r="F4368" s="41">
        <v>0</v>
      </c>
      <c r="G4368" s="48">
        <v>63104</v>
      </c>
    </row>
    <row r="4369" spans="1:7" x14ac:dyDescent="0.25">
      <c r="A4369" s="48">
        <v>631059051</v>
      </c>
      <c r="B4369" s="41" t="s">
        <v>5965</v>
      </c>
      <c r="C4369" s="41">
        <v>0</v>
      </c>
      <c r="D4369" s="41">
        <v>0</v>
      </c>
      <c r="E4369" s="41">
        <v>0</v>
      </c>
      <c r="F4369" s="41">
        <v>0</v>
      </c>
      <c r="G4369" s="48">
        <v>63105</v>
      </c>
    </row>
    <row r="4370" spans="1:7" x14ac:dyDescent="0.25">
      <c r="A4370" s="48">
        <v>631059053</v>
      </c>
      <c r="B4370" s="41" t="s">
        <v>5966</v>
      </c>
      <c r="C4370" s="41">
        <v>0</v>
      </c>
      <c r="D4370" s="41">
        <v>0</v>
      </c>
      <c r="E4370" s="41">
        <v>0</v>
      </c>
      <c r="F4370" s="41">
        <v>0</v>
      </c>
      <c r="G4370" s="48">
        <v>63105</v>
      </c>
    </row>
    <row r="4371" spans="1:7" x14ac:dyDescent="0.25">
      <c r="A4371" s="48">
        <v>640015019</v>
      </c>
      <c r="B4371" s="41" t="s">
        <v>5967</v>
      </c>
      <c r="C4371" s="41">
        <v>0</v>
      </c>
      <c r="D4371" s="41">
        <v>0</v>
      </c>
      <c r="E4371" s="41">
        <v>0</v>
      </c>
      <c r="F4371" s="41">
        <v>0</v>
      </c>
      <c r="G4371" s="48">
        <v>64001</v>
      </c>
    </row>
    <row r="4372" spans="1:7" x14ac:dyDescent="0.25">
      <c r="A4372" s="48">
        <v>640026012</v>
      </c>
      <c r="B4372" s="41" t="s">
        <v>5968</v>
      </c>
      <c r="C4372" s="41">
        <v>0</v>
      </c>
      <c r="D4372" s="41">
        <v>0</v>
      </c>
      <c r="E4372" s="41">
        <v>0</v>
      </c>
      <c r="F4372" s="41">
        <v>0</v>
      </c>
      <c r="G4372" s="48">
        <v>64002</v>
      </c>
    </row>
    <row r="4373" spans="1:7" x14ac:dyDescent="0.25">
      <c r="A4373" s="48">
        <v>640039801</v>
      </c>
      <c r="B4373" s="41" t="s">
        <v>5969</v>
      </c>
      <c r="C4373" s="41">
        <v>0</v>
      </c>
      <c r="D4373" s="41">
        <v>0</v>
      </c>
      <c r="E4373" s="41">
        <v>0</v>
      </c>
      <c r="F4373" s="41">
        <v>0</v>
      </c>
      <c r="G4373" s="48">
        <v>64003</v>
      </c>
    </row>
    <row r="4374" spans="1:7" x14ac:dyDescent="0.25">
      <c r="A4374" s="48">
        <v>640046503</v>
      </c>
      <c r="B4374" s="41" t="s">
        <v>5970</v>
      </c>
      <c r="C4374" s="41">
        <v>0</v>
      </c>
      <c r="D4374" s="41">
        <v>0</v>
      </c>
      <c r="E4374" s="41">
        <v>0</v>
      </c>
      <c r="F4374" s="41">
        <v>0</v>
      </c>
      <c r="G4374" s="48">
        <v>64004</v>
      </c>
    </row>
    <row r="4375" spans="1:7" x14ac:dyDescent="0.25">
      <c r="A4375" s="48">
        <v>640059052</v>
      </c>
      <c r="B4375" s="41" t="s">
        <v>5971</v>
      </c>
      <c r="C4375" s="41">
        <v>0</v>
      </c>
      <c r="D4375" s="41">
        <v>0</v>
      </c>
      <c r="E4375" s="41">
        <v>0</v>
      </c>
      <c r="F4375" s="41">
        <v>0</v>
      </c>
      <c r="G4375" s="48">
        <v>64005</v>
      </c>
    </row>
    <row r="4376" spans="1:7" x14ac:dyDescent="0.25">
      <c r="A4376" s="48">
        <v>640066504</v>
      </c>
      <c r="B4376" s="41" t="s">
        <v>5972</v>
      </c>
      <c r="C4376" s="41">
        <v>0</v>
      </c>
      <c r="D4376" s="41">
        <v>0</v>
      </c>
      <c r="E4376" s="41">
        <v>0</v>
      </c>
      <c r="F4376" s="41">
        <v>0</v>
      </c>
      <c r="G4376" s="48">
        <v>64006</v>
      </c>
    </row>
    <row r="4377" spans="1:7" x14ac:dyDescent="0.25">
      <c r="A4377" s="48">
        <v>640079053</v>
      </c>
      <c r="B4377" s="41" t="s">
        <v>5973</v>
      </c>
      <c r="C4377" s="41">
        <v>0</v>
      </c>
      <c r="D4377" s="41">
        <v>0</v>
      </c>
      <c r="E4377" s="41">
        <v>0</v>
      </c>
      <c r="F4377" s="41">
        <v>0</v>
      </c>
      <c r="G4377" s="48">
        <v>64007</v>
      </c>
    </row>
    <row r="4378" spans="1:7" x14ac:dyDescent="0.25">
      <c r="A4378" s="48">
        <v>640089020</v>
      </c>
      <c r="B4378" s="41" t="s">
        <v>5974</v>
      </c>
      <c r="C4378" s="41">
        <v>0</v>
      </c>
      <c r="D4378" s="41">
        <v>0</v>
      </c>
      <c r="E4378" s="41">
        <v>0</v>
      </c>
      <c r="F4378" s="41">
        <v>0</v>
      </c>
      <c r="G4378" s="48">
        <v>64008</v>
      </c>
    </row>
    <row r="4379" spans="1:7" x14ac:dyDescent="0.25">
      <c r="A4379" s="48">
        <v>640089053</v>
      </c>
      <c r="B4379" s="41" t="s">
        <v>5975</v>
      </c>
      <c r="C4379" s="41">
        <v>0</v>
      </c>
      <c r="D4379" s="41">
        <v>0</v>
      </c>
      <c r="E4379" s="41">
        <v>0</v>
      </c>
      <c r="F4379" s="41">
        <v>0</v>
      </c>
      <c r="G4379" s="48">
        <v>64008</v>
      </c>
    </row>
    <row r="4380" spans="1:7" x14ac:dyDescent="0.25">
      <c r="A4380" s="48">
        <v>640089800</v>
      </c>
      <c r="B4380" s="41" t="s">
        <v>5976</v>
      </c>
      <c r="C4380" s="41">
        <v>0</v>
      </c>
      <c r="D4380" s="41">
        <v>0</v>
      </c>
      <c r="E4380" s="41">
        <v>0</v>
      </c>
      <c r="F4380" s="41">
        <v>0</v>
      </c>
      <c r="G4380" s="48">
        <v>64008</v>
      </c>
    </row>
    <row r="4381" spans="1:7" x14ac:dyDescent="0.25">
      <c r="A4381" s="48">
        <v>640099053</v>
      </c>
      <c r="B4381" s="41" t="s">
        <v>5977</v>
      </c>
      <c r="C4381" s="41">
        <v>0</v>
      </c>
      <c r="D4381" s="41">
        <v>0</v>
      </c>
      <c r="E4381" s="41">
        <v>0</v>
      </c>
      <c r="F4381" s="41">
        <v>0</v>
      </c>
      <c r="G4381" s="48">
        <v>64009</v>
      </c>
    </row>
    <row r="4382" spans="1:7" x14ac:dyDescent="0.25">
      <c r="A4382" s="48">
        <v>640109053</v>
      </c>
      <c r="B4382" s="41" t="s">
        <v>5978</v>
      </c>
      <c r="C4382" s="41">
        <v>0</v>
      </c>
      <c r="D4382" s="41">
        <v>0</v>
      </c>
      <c r="E4382" s="41">
        <v>0</v>
      </c>
      <c r="F4382" s="41">
        <v>0</v>
      </c>
      <c r="G4382" s="48">
        <v>64010</v>
      </c>
    </row>
    <row r="4383" spans="1:7" x14ac:dyDescent="0.25">
      <c r="A4383" s="48">
        <v>640109801</v>
      </c>
      <c r="B4383" s="41" t="s">
        <v>5979</v>
      </c>
      <c r="C4383" s="41">
        <v>0</v>
      </c>
      <c r="D4383" s="41">
        <v>0</v>
      </c>
      <c r="E4383" s="41">
        <v>0</v>
      </c>
      <c r="F4383" s="41">
        <v>0</v>
      </c>
      <c r="G4383" s="48">
        <v>64010</v>
      </c>
    </row>
    <row r="4384" spans="1:7" x14ac:dyDescent="0.25">
      <c r="A4384" s="48">
        <v>640119053</v>
      </c>
      <c r="B4384" s="41" t="s">
        <v>5980</v>
      </c>
      <c r="C4384" s="41">
        <v>0</v>
      </c>
      <c r="D4384" s="41">
        <v>0</v>
      </c>
      <c r="E4384" s="41">
        <v>0</v>
      </c>
      <c r="F4384" s="41">
        <v>0</v>
      </c>
      <c r="G4384" s="48">
        <v>64011</v>
      </c>
    </row>
    <row r="4385" spans="1:7" x14ac:dyDescent="0.25">
      <c r="A4385" s="48">
        <v>640119801</v>
      </c>
      <c r="B4385" s="41" t="s">
        <v>5981</v>
      </c>
      <c r="C4385" s="41">
        <v>0</v>
      </c>
      <c r="D4385" s="41">
        <v>0</v>
      </c>
      <c r="E4385" s="41">
        <v>0</v>
      </c>
      <c r="F4385" s="41">
        <v>0</v>
      </c>
      <c r="G4385" s="48">
        <v>64011</v>
      </c>
    </row>
    <row r="4386" spans="1:7" x14ac:dyDescent="0.25">
      <c r="A4386" s="48">
        <v>640129801</v>
      </c>
      <c r="B4386" s="41" t="s">
        <v>5982</v>
      </c>
      <c r="C4386" s="41">
        <v>0</v>
      </c>
      <c r="D4386" s="41">
        <v>0</v>
      </c>
      <c r="E4386" s="41">
        <v>0</v>
      </c>
      <c r="F4386" s="41">
        <v>0</v>
      </c>
      <c r="G4386" s="48">
        <v>64012</v>
      </c>
    </row>
    <row r="4387" spans="1:7" x14ac:dyDescent="0.25">
      <c r="A4387" s="48">
        <v>640136008</v>
      </c>
      <c r="B4387" s="41" t="s">
        <v>5983</v>
      </c>
      <c r="C4387" s="41">
        <v>0</v>
      </c>
      <c r="D4387" s="41">
        <v>0</v>
      </c>
      <c r="E4387" s="41">
        <v>0</v>
      </c>
      <c r="F4387" s="41">
        <v>0</v>
      </c>
      <c r="G4387" s="48">
        <v>64013</v>
      </c>
    </row>
    <row r="4388" spans="1:7" x14ac:dyDescent="0.25">
      <c r="A4388" s="48">
        <v>640136015</v>
      </c>
      <c r="B4388" s="41" t="s">
        <v>5984</v>
      </c>
      <c r="C4388" s="41">
        <v>0</v>
      </c>
      <c r="D4388" s="41">
        <v>0</v>
      </c>
      <c r="E4388" s="41">
        <v>0</v>
      </c>
      <c r="F4388" s="41">
        <v>0</v>
      </c>
      <c r="G4388" s="48">
        <v>64013</v>
      </c>
    </row>
    <row r="4389" spans="1:7" x14ac:dyDescent="0.25">
      <c r="A4389" s="48">
        <v>640149801</v>
      </c>
      <c r="B4389" s="41" t="s">
        <v>5985</v>
      </c>
      <c r="C4389" s="41">
        <v>0</v>
      </c>
      <c r="D4389" s="41">
        <v>0</v>
      </c>
      <c r="E4389" s="41">
        <v>0</v>
      </c>
      <c r="F4389" s="41">
        <v>0</v>
      </c>
      <c r="G4389" s="48">
        <v>64014</v>
      </c>
    </row>
    <row r="4390" spans="1:7" x14ac:dyDescent="0.25">
      <c r="A4390" s="48">
        <v>640159053</v>
      </c>
      <c r="B4390" s="41" t="s">
        <v>5986</v>
      </c>
      <c r="C4390" s="41">
        <v>0</v>
      </c>
      <c r="D4390" s="41">
        <v>0</v>
      </c>
      <c r="E4390" s="41">
        <v>0</v>
      </c>
      <c r="F4390" s="41">
        <v>0</v>
      </c>
      <c r="G4390" s="48">
        <v>64015</v>
      </c>
    </row>
    <row r="4391" spans="1:7" x14ac:dyDescent="0.25">
      <c r="A4391" s="48">
        <v>640169053</v>
      </c>
      <c r="B4391" s="41" t="s">
        <v>5987</v>
      </c>
      <c r="C4391" s="41">
        <v>0</v>
      </c>
      <c r="D4391" s="41">
        <v>0</v>
      </c>
      <c r="E4391" s="41">
        <v>0</v>
      </c>
      <c r="F4391" s="41">
        <v>0</v>
      </c>
      <c r="G4391" s="48">
        <v>64016</v>
      </c>
    </row>
    <row r="4392" spans="1:7" x14ac:dyDescent="0.25">
      <c r="A4392" s="48">
        <v>640179053</v>
      </c>
      <c r="B4392" s="41" t="s">
        <v>5988</v>
      </c>
      <c r="C4392" s="41">
        <v>0</v>
      </c>
      <c r="D4392" s="41">
        <v>0</v>
      </c>
      <c r="E4392" s="41">
        <v>0</v>
      </c>
      <c r="F4392" s="41">
        <v>0</v>
      </c>
      <c r="G4392" s="48">
        <v>64017</v>
      </c>
    </row>
    <row r="4393" spans="1:7" x14ac:dyDescent="0.25">
      <c r="A4393" s="48">
        <v>640189053</v>
      </c>
      <c r="B4393" s="41" t="s">
        <v>5989</v>
      </c>
      <c r="C4393" s="41">
        <v>0</v>
      </c>
      <c r="D4393" s="41">
        <v>0</v>
      </c>
      <c r="E4393" s="41">
        <v>0</v>
      </c>
      <c r="F4393" s="41">
        <v>0</v>
      </c>
      <c r="G4393" s="48">
        <v>64018</v>
      </c>
    </row>
    <row r="4394" spans="1:7" x14ac:dyDescent="0.25">
      <c r="A4394" s="48">
        <v>640199053</v>
      </c>
      <c r="B4394" s="41" t="s">
        <v>5990</v>
      </c>
      <c r="C4394" s="41">
        <v>0</v>
      </c>
      <c r="D4394" s="41">
        <v>0</v>
      </c>
      <c r="E4394" s="41">
        <v>0</v>
      </c>
      <c r="F4394" s="41">
        <v>0</v>
      </c>
      <c r="G4394" s="48">
        <v>64019</v>
      </c>
    </row>
    <row r="4395" spans="1:7" x14ac:dyDescent="0.25">
      <c r="A4395" s="48">
        <v>640209053</v>
      </c>
      <c r="B4395" s="41" t="s">
        <v>5991</v>
      </c>
      <c r="C4395" s="41">
        <v>0</v>
      </c>
      <c r="D4395" s="41">
        <v>0</v>
      </c>
      <c r="E4395" s="41">
        <v>0</v>
      </c>
      <c r="F4395" s="41">
        <v>0</v>
      </c>
      <c r="G4395" s="48">
        <v>64020</v>
      </c>
    </row>
    <row r="4396" spans="1:7" x14ac:dyDescent="0.25">
      <c r="A4396" s="48">
        <v>640219053</v>
      </c>
      <c r="B4396" s="41" t="s">
        <v>5992</v>
      </c>
      <c r="C4396" s="41">
        <v>0</v>
      </c>
      <c r="D4396" s="41">
        <v>0</v>
      </c>
      <c r="E4396" s="41">
        <v>0</v>
      </c>
      <c r="F4396" s="41">
        <v>0</v>
      </c>
      <c r="G4396" s="48">
        <v>64021</v>
      </c>
    </row>
    <row r="4397" spans="1:7" x14ac:dyDescent="0.25">
      <c r="A4397" s="48">
        <v>640229053</v>
      </c>
      <c r="B4397" s="41" t="s">
        <v>5993</v>
      </c>
      <c r="C4397" s="41">
        <v>0</v>
      </c>
      <c r="D4397" s="41">
        <v>0</v>
      </c>
      <c r="E4397" s="41">
        <v>0</v>
      </c>
      <c r="F4397" s="41">
        <v>0</v>
      </c>
      <c r="G4397" s="48">
        <v>64022</v>
      </c>
    </row>
    <row r="4398" spans="1:7" x14ac:dyDescent="0.25">
      <c r="A4398" s="48">
        <v>640239053</v>
      </c>
      <c r="B4398" s="41" t="s">
        <v>5994</v>
      </c>
      <c r="C4398" s="41">
        <v>0</v>
      </c>
      <c r="D4398" s="41">
        <v>0</v>
      </c>
      <c r="E4398" s="41">
        <v>0</v>
      </c>
      <c r="F4398" s="41">
        <v>0</v>
      </c>
      <c r="G4398" s="48">
        <v>64023</v>
      </c>
    </row>
    <row r="4399" spans="1:7" x14ac:dyDescent="0.25">
      <c r="A4399" s="48">
        <v>640249053</v>
      </c>
      <c r="B4399" s="41" t="s">
        <v>5995</v>
      </c>
      <c r="C4399" s="41">
        <v>0</v>
      </c>
      <c r="D4399" s="41">
        <v>0</v>
      </c>
      <c r="E4399" s="41">
        <v>0</v>
      </c>
      <c r="F4399" s="41">
        <v>0</v>
      </c>
      <c r="G4399" s="48">
        <v>64024</v>
      </c>
    </row>
    <row r="4400" spans="1:7" x14ac:dyDescent="0.25">
      <c r="A4400" s="48">
        <v>640259053</v>
      </c>
      <c r="B4400" s="41" t="s">
        <v>5996</v>
      </c>
      <c r="C4400" s="41">
        <v>0</v>
      </c>
      <c r="D4400" s="41">
        <v>0</v>
      </c>
      <c r="E4400" s="41">
        <v>0</v>
      </c>
      <c r="F4400" s="41">
        <v>0</v>
      </c>
      <c r="G4400" s="48">
        <v>64025</v>
      </c>
    </row>
    <row r="4401" spans="1:7" x14ac:dyDescent="0.25">
      <c r="A4401" s="48">
        <v>640269053</v>
      </c>
      <c r="B4401" s="41" t="s">
        <v>5997</v>
      </c>
      <c r="C4401" s="41">
        <v>0</v>
      </c>
      <c r="D4401" s="41">
        <v>0</v>
      </c>
      <c r="E4401" s="41">
        <v>0</v>
      </c>
      <c r="F4401" s="41">
        <v>0</v>
      </c>
      <c r="G4401" s="48">
        <v>64026</v>
      </c>
    </row>
    <row r="4402" spans="1:7" x14ac:dyDescent="0.25">
      <c r="A4402" s="48">
        <v>640279053</v>
      </c>
      <c r="B4402" s="41" t="s">
        <v>5998</v>
      </c>
      <c r="C4402" s="41">
        <v>0</v>
      </c>
      <c r="D4402" s="41">
        <v>0</v>
      </c>
      <c r="E4402" s="41">
        <v>0</v>
      </c>
      <c r="F4402" s="41">
        <v>0</v>
      </c>
      <c r="G4402" s="48">
        <v>64027</v>
      </c>
    </row>
    <row r="4403" spans="1:7" x14ac:dyDescent="0.25">
      <c r="A4403" s="48">
        <v>640289053</v>
      </c>
      <c r="B4403" s="41" t="s">
        <v>5999</v>
      </c>
      <c r="C4403" s="41">
        <v>0</v>
      </c>
      <c r="D4403" s="41">
        <v>0</v>
      </c>
      <c r="E4403" s="41">
        <v>0</v>
      </c>
      <c r="F4403" s="41">
        <v>0</v>
      </c>
      <c r="G4403" s="48">
        <v>64028</v>
      </c>
    </row>
    <row r="4404" spans="1:7" x14ac:dyDescent="0.25">
      <c r="A4404" s="48">
        <v>640299053</v>
      </c>
      <c r="B4404" s="41" t="s">
        <v>6000</v>
      </c>
      <c r="C4404" s="41">
        <v>0</v>
      </c>
      <c r="D4404" s="41">
        <v>0</v>
      </c>
      <c r="E4404" s="41">
        <v>0</v>
      </c>
      <c r="F4404" s="41">
        <v>0</v>
      </c>
      <c r="G4404" s="48">
        <v>64029</v>
      </c>
    </row>
    <row r="4405" spans="1:7" x14ac:dyDescent="0.25">
      <c r="A4405" s="48">
        <v>640309053</v>
      </c>
      <c r="B4405" s="41" t="s">
        <v>6001</v>
      </c>
      <c r="C4405" s="41">
        <v>0</v>
      </c>
      <c r="D4405" s="41">
        <v>0</v>
      </c>
      <c r="E4405" s="41">
        <v>0</v>
      </c>
      <c r="F4405" s="41">
        <v>0</v>
      </c>
      <c r="G4405" s="48">
        <v>64030</v>
      </c>
    </row>
    <row r="4406" spans="1:7" x14ac:dyDescent="0.25">
      <c r="A4406" s="48">
        <v>640319053</v>
      </c>
      <c r="B4406" s="41" t="s">
        <v>6002</v>
      </c>
      <c r="C4406" s="41">
        <v>0</v>
      </c>
      <c r="D4406" s="41">
        <v>0</v>
      </c>
      <c r="E4406" s="41">
        <v>0</v>
      </c>
      <c r="F4406" s="41">
        <v>0</v>
      </c>
      <c r="G4406" s="48">
        <v>64031</v>
      </c>
    </row>
    <row r="4407" spans="1:7" x14ac:dyDescent="0.25">
      <c r="A4407" s="48">
        <v>640326015</v>
      </c>
      <c r="B4407" s="41" t="s">
        <v>6003</v>
      </c>
      <c r="C4407" s="41">
        <v>0</v>
      </c>
      <c r="D4407" s="41">
        <v>0</v>
      </c>
      <c r="E4407" s="41">
        <v>0</v>
      </c>
      <c r="F4407" s="41">
        <v>0</v>
      </c>
      <c r="G4407" s="48">
        <v>64032</v>
      </c>
    </row>
    <row r="4408" spans="1:7" x14ac:dyDescent="0.25">
      <c r="A4408" s="48">
        <v>640329053</v>
      </c>
      <c r="B4408" s="41" t="s">
        <v>6004</v>
      </c>
      <c r="C4408" s="41">
        <v>0</v>
      </c>
      <c r="D4408" s="41">
        <v>0</v>
      </c>
      <c r="E4408" s="41">
        <v>0</v>
      </c>
      <c r="F4408" s="41">
        <v>0</v>
      </c>
      <c r="G4408" s="48">
        <v>64032</v>
      </c>
    </row>
    <row r="4409" spans="1:7" x14ac:dyDescent="0.25">
      <c r="A4409" s="48">
        <v>640339053</v>
      </c>
      <c r="B4409" s="41" t="s">
        <v>6005</v>
      </c>
      <c r="C4409" s="41">
        <v>0</v>
      </c>
      <c r="D4409" s="41">
        <v>0</v>
      </c>
      <c r="E4409" s="41">
        <v>0</v>
      </c>
      <c r="F4409" s="41">
        <v>0</v>
      </c>
      <c r="G4409" s="48">
        <v>64033</v>
      </c>
    </row>
    <row r="4410" spans="1:7" x14ac:dyDescent="0.25">
      <c r="A4410" s="48">
        <v>640349053</v>
      </c>
      <c r="B4410" s="41" t="s">
        <v>6006</v>
      </c>
      <c r="C4410" s="41">
        <v>0</v>
      </c>
      <c r="D4410" s="41">
        <v>0</v>
      </c>
      <c r="E4410" s="41">
        <v>0</v>
      </c>
      <c r="F4410" s="41">
        <v>0</v>
      </c>
      <c r="G4410" s="48">
        <v>64034</v>
      </c>
    </row>
    <row r="4411" spans="1:7" x14ac:dyDescent="0.25">
      <c r="A4411" s="48">
        <v>640359053</v>
      </c>
      <c r="B4411" s="41" t="s">
        <v>6007</v>
      </c>
      <c r="C4411" s="41">
        <v>0</v>
      </c>
      <c r="D4411" s="41">
        <v>0</v>
      </c>
      <c r="E4411" s="41">
        <v>0</v>
      </c>
      <c r="F4411" s="41">
        <v>0</v>
      </c>
      <c r="G4411" s="48">
        <v>64035</v>
      </c>
    </row>
    <row r="4412" spans="1:7" x14ac:dyDescent="0.25">
      <c r="A4412" s="48">
        <v>645006012</v>
      </c>
      <c r="B4412" s="41" t="s">
        <v>6008</v>
      </c>
      <c r="C4412" s="41">
        <v>0</v>
      </c>
      <c r="D4412" s="41">
        <v>0</v>
      </c>
      <c r="E4412" s="41">
        <v>0</v>
      </c>
      <c r="F4412" s="41">
        <v>0</v>
      </c>
      <c r="G4412" s="48">
        <v>64500</v>
      </c>
    </row>
    <row r="4413" spans="1:7" x14ac:dyDescent="0.25">
      <c r="A4413" s="48">
        <v>645006504</v>
      </c>
      <c r="B4413" s="41" t="s">
        <v>6009</v>
      </c>
      <c r="C4413" s="41">
        <v>0</v>
      </c>
      <c r="D4413" s="41">
        <v>0</v>
      </c>
      <c r="E4413" s="41">
        <v>0</v>
      </c>
      <c r="F4413" s="41">
        <v>0</v>
      </c>
      <c r="G4413" s="48">
        <v>64500</v>
      </c>
    </row>
    <row r="4414" spans="1:7" x14ac:dyDescent="0.25">
      <c r="A4414" s="48">
        <v>645015113</v>
      </c>
      <c r="B4414" s="41" t="s">
        <v>6010</v>
      </c>
      <c r="C4414" s="41">
        <v>0</v>
      </c>
      <c r="D4414" s="41">
        <v>580000</v>
      </c>
      <c r="E4414" s="41">
        <v>580000</v>
      </c>
      <c r="F4414" s="41">
        <v>-580000</v>
      </c>
      <c r="G4414" s="48">
        <v>64501</v>
      </c>
    </row>
    <row r="4415" spans="1:7" x14ac:dyDescent="0.25">
      <c r="A4415" s="48">
        <v>645016000</v>
      </c>
      <c r="B4415" s="41" t="s">
        <v>6011</v>
      </c>
      <c r="C4415" s="41">
        <v>0</v>
      </c>
      <c r="D4415" s="41">
        <v>0</v>
      </c>
      <c r="E4415" s="41">
        <v>0</v>
      </c>
      <c r="F4415" s="41">
        <v>0</v>
      </c>
      <c r="G4415" s="48">
        <v>64501</v>
      </c>
    </row>
    <row r="4416" spans="1:7" x14ac:dyDescent="0.25">
      <c r="A4416" s="48">
        <v>645016001</v>
      </c>
      <c r="B4416" s="41" t="s">
        <v>6012</v>
      </c>
      <c r="C4416" s="41">
        <v>0</v>
      </c>
      <c r="D4416" s="41">
        <v>0</v>
      </c>
      <c r="E4416" s="41">
        <v>0</v>
      </c>
      <c r="F4416" s="41">
        <v>0</v>
      </c>
      <c r="G4416" s="48">
        <v>64501</v>
      </c>
    </row>
    <row r="4417" spans="1:7" x14ac:dyDescent="0.25">
      <c r="A4417" s="48">
        <v>645016002</v>
      </c>
      <c r="B4417" s="41" t="s">
        <v>6013</v>
      </c>
      <c r="C4417" s="41">
        <v>0</v>
      </c>
      <c r="D4417" s="41">
        <v>0</v>
      </c>
      <c r="E4417" s="41">
        <v>0</v>
      </c>
      <c r="F4417" s="41">
        <v>0</v>
      </c>
      <c r="G4417" s="48">
        <v>64501</v>
      </c>
    </row>
    <row r="4418" spans="1:7" x14ac:dyDescent="0.25">
      <c r="A4418" s="48">
        <v>645016008</v>
      </c>
      <c r="B4418" s="41" t="s">
        <v>6014</v>
      </c>
      <c r="C4418" s="41">
        <v>0</v>
      </c>
      <c r="D4418" s="41">
        <v>0</v>
      </c>
      <c r="E4418" s="41">
        <v>0</v>
      </c>
      <c r="F4418" s="41">
        <v>0</v>
      </c>
      <c r="G4418" s="48">
        <v>64501</v>
      </c>
    </row>
    <row r="4419" spans="1:7" x14ac:dyDescent="0.25">
      <c r="A4419" s="48">
        <v>645016011</v>
      </c>
      <c r="B4419" s="41" t="s">
        <v>6015</v>
      </c>
      <c r="C4419" s="41">
        <v>0</v>
      </c>
      <c r="D4419" s="41">
        <v>0</v>
      </c>
      <c r="E4419" s="41">
        <v>0</v>
      </c>
      <c r="F4419" s="41">
        <v>0</v>
      </c>
      <c r="G4419" s="48">
        <v>64501</v>
      </c>
    </row>
    <row r="4420" spans="1:7" x14ac:dyDescent="0.25">
      <c r="A4420" s="48">
        <v>645016500</v>
      </c>
      <c r="B4420" s="41" t="s">
        <v>6016</v>
      </c>
      <c r="C4420" s="41">
        <v>0</v>
      </c>
      <c r="D4420" s="41">
        <v>0</v>
      </c>
      <c r="E4420" s="41">
        <v>0</v>
      </c>
      <c r="F4420" s="41">
        <v>0</v>
      </c>
      <c r="G4420" s="48">
        <v>64501</v>
      </c>
    </row>
    <row r="4421" spans="1:7" x14ac:dyDescent="0.25">
      <c r="A4421" s="48">
        <v>645019090</v>
      </c>
      <c r="B4421" s="41" t="s">
        <v>6017</v>
      </c>
      <c r="C4421" s="41">
        <v>0</v>
      </c>
      <c r="D4421" s="41">
        <v>0</v>
      </c>
      <c r="E4421" s="41">
        <v>0</v>
      </c>
      <c r="F4421" s="41">
        <v>0</v>
      </c>
      <c r="G4421" s="48">
        <v>64501</v>
      </c>
    </row>
    <row r="4422" spans="1:7" x14ac:dyDescent="0.25">
      <c r="A4422" s="48">
        <v>645019823</v>
      </c>
      <c r="B4422" s="41" t="s">
        <v>6018</v>
      </c>
      <c r="C4422" s="41">
        <v>0</v>
      </c>
      <c r="D4422" s="41">
        <v>-5000</v>
      </c>
      <c r="E4422" s="41">
        <v>-5000</v>
      </c>
      <c r="F4422" s="41">
        <v>5000</v>
      </c>
      <c r="G4422" s="48">
        <v>64501</v>
      </c>
    </row>
    <row r="4423" spans="1:7" x14ac:dyDescent="0.25">
      <c r="A4423" s="48">
        <v>645025620</v>
      </c>
      <c r="B4423" s="41" t="s">
        <v>6019</v>
      </c>
      <c r="C4423" s="41">
        <v>0</v>
      </c>
      <c r="D4423" s="41">
        <v>0</v>
      </c>
      <c r="E4423" s="41">
        <v>0</v>
      </c>
      <c r="F4423" s="41">
        <v>0</v>
      </c>
      <c r="G4423" s="48">
        <v>64502</v>
      </c>
    </row>
    <row r="4424" spans="1:7" x14ac:dyDescent="0.25">
      <c r="A4424" s="48">
        <v>645026000</v>
      </c>
      <c r="B4424" s="41" t="s">
        <v>6020</v>
      </c>
      <c r="C4424" s="41">
        <v>0</v>
      </c>
      <c r="D4424" s="41">
        <v>0</v>
      </c>
      <c r="E4424" s="41">
        <v>0</v>
      </c>
      <c r="F4424" s="41">
        <v>0</v>
      </c>
      <c r="G4424" s="48">
        <v>64502</v>
      </c>
    </row>
    <row r="4425" spans="1:7" x14ac:dyDescent="0.25">
      <c r="A4425" s="48">
        <v>645026008</v>
      </c>
      <c r="B4425" s="41" t="s">
        <v>6021</v>
      </c>
      <c r="C4425" s="41">
        <v>0</v>
      </c>
      <c r="D4425" s="41">
        <v>0</v>
      </c>
      <c r="E4425" s="41">
        <v>0</v>
      </c>
      <c r="F4425" s="41">
        <v>0</v>
      </c>
      <c r="G4425" s="48">
        <v>64502</v>
      </c>
    </row>
    <row r="4426" spans="1:7" x14ac:dyDescent="0.25">
      <c r="A4426" s="48">
        <v>645026500</v>
      </c>
      <c r="B4426" s="41" t="s">
        <v>6022</v>
      </c>
      <c r="C4426" s="41">
        <v>0</v>
      </c>
      <c r="D4426" s="41">
        <v>0</v>
      </c>
      <c r="E4426" s="41">
        <v>0</v>
      </c>
      <c r="F4426" s="41">
        <v>0</v>
      </c>
      <c r="G4426" s="48">
        <v>64502</v>
      </c>
    </row>
    <row r="4427" spans="1:7" x14ac:dyDescent="0.25">
      <c r="A4427" s="48">
        <v>645026501</v>
      </c>
      <c r="B4427" s="41" t="s">
        <v>6023</v>
      </c>
      <c r="C4427" s="41">
        <v>0</v>
      </c>
      <c r="D4427" s="41">
        <v>0</v>
      </c>
      <c r="E4427" s="41">
        <v>0</v>
      </c>
      <c r="F4427" s="41">
        <v>0</v>
      </c>
      <c r="G4427" s="48">
        <v>64502</v>
      </c>
    </row>
    <row r="4428" spans="1:7" x14ac:dyDescent="0.25">
      <c r="A4428" s="48">
        <v>645026502</v>
      </c>
      <c r="B4428" s="41" t="s">
        <v>6024</v>
      </c>
      <c r="C4428" s="41">
        <v>0</v>
      </c>
      <c r="D4428" s="41">
        <v>0</v>
      </c>
      <c r="E4428" s="41">
        <v>0</v>
      </c>
      <c r="F4428" s="41">
        <v>0</v>
      </c>
      <c r="G4428" s="48">
        <v>64502</v>
      </c>
    </row>
    <row r="4429" spans="1:7" x14ac:dyDescent="0.25">
      <c r="A4429" s="48">
        <v>645026504</v>
      </c>
      <c r="B4429" s="41" t="s">
        <v>6025</v>
      </c>
      <c r="C4429" s="41">
        <v>0</v>
      </c>
      <c r="D4429" s="41">
        <v>0</v>
      </c>
      <c r="E4429" s="41">
        <v>0</v>
      </c>
      <c r="F4429" s="41">
        <v>0</v>
      </c>
      <c r="G4429" s="48">
        <v>64502</v>
      </c>
    </row>
    <row r="4430" spans="1:7" x14ac:dyDescent="0.25">
      <c r="A4430" s="48">
        <v>645029053</v>
      </c>
      <c r="B4430" s="41" t="s">
        <v>6026</v>
      </c>
      <c r="C4430" s="41">
        <v>0</v>
      </c>
      <c r="D4430" s="41">
        <v>0</v>
      </c>
      <c r="E4430" s="41">
        <v>0</v>
      </c>
      <c r="F4430" s="41">
        <v>0</v>
      </c>
      <c r="G4430" s="48">
        <v>64502</v>
      </c>
    </row>
    <row r="4431" spans="1:7" x14ac:dyDescent="0.25">
      <c r="A4431" s="48">
        <v>645029057</v>
      </c>
      <c r="B4431" s="41" t="s">
        <v>6027</v>
      </c>
      <c r="C4431" s="41">
        <v>0</v>
      </c>
      <c r="D4431" s="41">
        <v>0</v>
      </c>
      <c r="E4431" s="41">
        <v>0</v>
      </c>
      <c r="F4431" s="41">
        <v>0</v>
      </c>
      <c r="G4431" s="48">
        <v>64502</v>
      </c>
    </row>
    <row r="4432" spans="1:7" x14ac:dyDescent="0.25">
      <c r="A4432" s="48">
        <v>645029826</v>
      </c>
      <c r="B4432" s="41" t="s">
        <v>6028</v>
      </c>
      <c r="C4432" s="41">
        <v>0</v>
      </c>
      <c r="D4432" s="41">
        <v>0</v>
      </c>
      <c r="E4432" s="41">
        <v>0</v>
      </c>
      <c r="F4432" s="41">
        <v>0</v>
      </c>
      <c r="G4432" s="48">
        <v>64502</v>
      </c>
    </row>
    <row r="4433" spans="1:7" x14ac:dyDescent="0.25">
      <c r="A4433" s="48">
        <v>645029846</v>
      </c>
      <c r="B4433" s="41" t="s">
        <v>6029</v>
      </c>
      <c r="C4433" s="41">
        <v>0</v>
      </c>
      <c r="D4433" s="41">
        <v>0</v>
      </c>
      <c r="E4433" s="41">
        <v>0</v>
      </c>
      <c r="F4433" s="41">
        <v>0</v>
      </c>
      <c r="G4433" s="48">
        <v>64502</v>
      </c>
    </row>
    <row r="4434" spans="1:7" x14ac:dyDescent="0.25">
      <c r="A4434" s="48">
        <v>645039801</v>
      </c>
      <c r="B4434" s="41" t="s">
        <v>6030</v>
      </c>
      <c r="C4434" s="41">
        <v>0</v>
      </c>
      <c r="D4434" s="41">
        <v>27400</v>
      </c>
      <c r="E4434" s="41">
        <v>27400</v>
      </c>
      <c r="F4434" s="41">
        <v>-27400</v>
      </c>
      <c r="G4434" s="48">
        <v>64503</v>
      </c>
    </row>
    <row r="4435" spans="1:7" x14ac:dyDescent="0.25">
      <c r="A4435" s="48">
        <v>650010200</v>
      </c>
      <c r="B4435" s="41" t="s">
        <v>6031</v>
      </c>
      <c r="C4435" s="41">
        <v>0</v>
      </c>
      <c r="D4435" s="41">
        <v>0</v>
      </c>
      <c r="E4435" s="41">
        <v>0</v>
      </c>
      <c r="F4435" s="41">
        <v>0</v>
      </c>
      <c r="G4435" s="48">
        <v>65001</v>
      </c>
    </row>
    <row r="4436" spans="1:7" x14ac:dyDescent="0.25">
      <c r="A4436" s="48">
        <v>650012481</v>
      </c>
      <c r="B4436" s="41" t="s">
        <v>6032</v>
      </c>
      <c r="C4436" s="41">
        <v>0</v>
      </c>
      <c r="D4436" s="41">
        <v>0</v>
      </c>
      <c r="E4436" s="41">
        <v>0</v>
      </c>
      <c r="F4436" s="41">
        <v>0</v>
      </c>
      <c r="G4436" s="48">
        <v>65001</v>
      </c>
    </row>
    <row r="4437" spans="1:7" x14ac:dyDescent="0.25">
      <c r="A4437" s="48">
        <v>650012500</v>
      </c>
      <c r="B4437" s="41" t="s">
        <v>6033</v>
      </c>
      <c r="C4437" s="41">
        <v>0</v>
      </c>
      <c r="D4437" s="41">
        <v>0</v>
      </c>
      <c r="E4437" s="41">
        <v>0</v>
      </c>
      <c r="F4437" s="41">
        <v>0</v>
      </c>
      <c r="G4437" s="48">
        <v>65001</v>
      </c>
    </row>
    <row r="4438" spans="1:7" x14ac:dyDescent="0.25">
      <c r="A4438" s="48">
        <v>650015170</v>
      </c>
      <c r="B4438" s="41" t="s">
        <v>6034</v>
      </c>
      <c r="C4438" s="41">
        <v>0</v>
      </c>
      <c r="D4438" s="41">
        <v>0</v>
      </c>
      <c r="E4438" s="41">
        <v>0</v>
      </c>
      <c r="F4438" s="41">
        <v>0</v>
      </c>
      <c r="G4438" s="48">
        <v>65001</v>
      </c>
    </row>
    <row r="4439" spans="1:7" x14ac:dyDescent="0.25">
      <c r="A4439" s="48">
        <v>650015174</v>
      </c>
      <c r="B4439" s="41" t="s">
        <v>6035</v>
      </c>
      <c r="C4439" s="41">
        <v>0</v>
      </c>
      <c r="D4439" s="41">
        <v>0</v>
      </c>
      <c r="E4439" s="41">
        <v>0</v>
      </c>
      <c r="F4439" s="41">
        <v>0</v>
      </c>
      <c r="G4439" s="48">
        <v>65001</v>
      </c>
    </row>
    <row r="4440" spans="1:7" x14ac:dyDescent="0.25">
      <c r="A4440" s="48">
        <v>650015185</v>
      </c>
      <c r="B4440" s="41" t="s">
        <v>6036</v>
      </c>
      <c r="C4440" s="41">
        <v>0</v>
      </c>
      <c r="D4440" s="41">
        <v>0</v>
      </c>
      <c r="E4440" s="41">
        <v>0</v>
      </c>
      <c r="F4440" s="41">
        <v>0</v>
      </c>
      <c r="G4440" s="48">
        <v>65001</v>
      </c>
    </row>
    <row r="4441" spans="1:7" x14ac:dyDescent="0.25">
      <c r="A4441" s="48">
        <v>650015510</v>
      </c>
      <c r="B4441" s="41" t="s">
        <v>6037</v>
      </c>
      <c r="C4441" s="41">
        <v>0</v>
      </c>
      <c r="D4441" s="41">
        <v>0</v>
      </c>
      <c r="E4441" s="41">
        <v>0</v>
      </c>
      <c r="F4441" s="41">
        <v>0</v>
      </c>
      <c r="G4441" s="48">
        <v>65001</v>
      </c>
    </row>
    <row r="4442" spans="1:7" x14ac:dyDescent="0.25">
      <c r="A4442" s="48">
        <v>650015511</v>
      </c>
      <c r="B4442" s="41" t="s">
        <v>6038</v>
      </c>
      <c r="C4442" s="41">
        <v>0</v>
      </c>
      <c r="D4442" s="41">
        <v>0</v>
      </c>
      <c r="E4442" s="41">
        <v>0</v>
      </c>
      <c r="F4442" s="41">
        <v>0</v>
      </c>
      <c r="G4442" s="48">
        <v>65001</v>
      </c>
    </row>
    <row r="4443" spans="1:7" x14ac:dyDescent="0.25">
      <c r="A4443" s="48">
        <v>650015524</v>
      </c>
      <c r="B4443" s="41" t="s">
        <v>6039</v>
      </c>
      <c r="C4443" s="41">
        <v>0</v>
      </c>
      <c r="D4443" s="41">
        <v>0</v>
      </c>
      <c r="E4443" s="41">
        <v>0</v>
      </c>
      <c r="F4443" s="41">
        <v>0</v>
      </c>
      <c r="G4443" s="48">
        <v>65001</v>
      </c>
    </row>
    <row r="4444" spans="1:7" x14ac:dyDescent="0.25">
      <c r="A4444" s="48">
        <v>650015536</v>
      </c>
      <c r="B4444" s="41" t="s">
        <v>6040</v>
      </c>
      <c r="C4444" s="41">
        <v>0</v>
      </c>
      <c r="D4444" s="41">
        <v>0</v>
      </c>
      <c r="E4444" s="41">
        <v>0</v>
      </c>
      <c r="F4444" s="41">
        <v>0</v>
      </c>
      <c r="G4444" s="48">
        <v>65001</v>
      </c>
    </row>
    <row r="4445" spans="1:7" x14ac:dyDescent="0.25">
      <c r="A4445" s="48">
        <v>650015538</v>
      </c>
      <c r="B4445" s="41" t="s">
        <v>6041</v>
      </c>
      <c r="C4445" s="41">
        <v>0</v>
      </c>
      <c r="D4445" s="41">
        <v>0</v>
      </c>
      <c r="E4445" s="41">
        <v>0</v>
      </c>
      <c r="F4445" s="41">
        <v>0</v>
      </c>
      <c r="G4445" s="48">
        <v>65001</v>
      </c>
    </row>
    <row r="4446" spans="1:7" x14ac:dyDescent="0.25">
      <c r="A4446" s="48">
        <v>650019051</v>
      </c>
      <c r="B4446" s="41" t="s">
        <v>6042</v>
      </c>
      <c r="C4446" s="41">
        <v>0</v>
      </c>
      <c r="D4446" s="41">
        <v>0</v>
      </c>
      <c r="E4446" s="41">
        <v>0</v>
      </c>
      <c r="F4446" s="41">
        <v>0</v>
      </c>
      <c r="G4446" s="48">
        <v>65001</v>
      </c>
    </row>
    <row r="4447" spans="1:7" x14ac:dyDescent="0.25">
      <c r="A4447" s="48">
        <v>650019053</v>
      </c>
      <c r="B4447" s="41" t="s">
        <v>6043</v>
      </c>
      <c r="C4447" s="41">
        <v>0</v>
      </c>
      <c r="D4447" s="41">
        <v>0</v>
      </c>
      <c r="E4447" s="41">
        <v>0</v>
      </c>
      <c r="F4447" s="41">
        <v>0</v>
      </c>
      <c r="G4447" s="48">
        <v>65001</v>
      </c>
    </row>
    <row r="4448" spans="1:7" x14ac:dyDescent="0.25">
      <c r="A4448" s="48">
        <v>650022000</v>
      </c>
      <c r="B4448" s="41" t="s">
        <v>6044</v>
      </c>
      <c r="C4448" s="41">
        <v>0</v>
      </c>
      <c r="D4448" s="41">
        <v>0</v>
      </c>
      <c r="E4448" s="41">
        <v>0</v>
      </c>
      <c r="F4448" s="41">
        <v>0</v>
      </c>
      <c r="G4448" s="48">
        <v>65002</v>
      </c>
    </row>
    <row r="4449" spans="1:7" x14ac:dyDescent="0.25">
      <c r="A4449" s="48">
        <v>650022003</v>
      </c>
      <c r="B4449" s="41" t="s">
        <v>6045</v>
      </c>
      <c r="C4449" s="41">
        <v>0</v>
      </c>
      <c r="D4449" s="41">
        <v>0</v>
      </c>
      <c r="E4449" s="41">
        <v>0</v>
      </c>
      <c r="F4449" s="41">
        <v>0</v>
      </c>
      <c r="G4449" s="48">
        <v>65002</v>
      </c>
    </row>
    <row r="4450" spans="1:7" x14ac:dyDescent="0.25">
      <c r="A4450" s="48">
        <v>650022015</v>
      </c>
      <c r="B4450" s="41" t="s">
        <v>6046</v>
      </c>
      <c r="C4450" s="41">
        <v>0</v>
      </c>
      <c r="D4450" s="41">
        <v>0</v>
      </c>
      <c r="E4450" s="41">
        <v>0</v>
      </c>
      <c r="F4450" s="41">
        <v>0</v>
      </c>
      <c r="G4450" s="48">
        <v>65002</v>
      </c>
    </row>
    <row r="4451" spans="1:7" x14ac:dyDescent="0.25">
      <c r="A4451" s="48">
        <v>650022448</v>
      </c>
      <c r="B4451" s="41" t="s">
        <v>6047</v>
      </c>
      <c r="C4451" s="41">
        <v>0</v>
      </c>
      <c r="D4451" s="41">
        <v>0</v>
      </c>
      <c r="E4451" s="41">
        <v>0</v>
      </c>
      <c r="F4451" s="41">
        <v>0</v>
      </c>
      <c r="G4451" s="48">
        <v>65002</v>
      </c>
    </row>
    <row r="4452" spans="1:7" x14ac:dyDescent="0.25">
      <c r="A4452" s="48">
        <v>650022520</v>
      </c>
      <c r="B4452" s="41" t="s">
        <v>6048</v>
      </c>
      <c r="C4452" s="41">
        <v>0</v>
      </c>
      <c r="D4452" s="41">
        <v>0</v>
      </c>
      <c r="E4452" s="41">
        <v>0</v>
      </c>
      <c r="F4452" s="41">
        <v>0</v>
      </c>
      <c r="G4452" s="48">
        <v>65002</v>
      </c>
    </row>
    <row r="4453" spans="1:7" x14ac:dyDescent="0.25">
      <c r="A4453" s="48">
        <v>650022713</v>
      </c>
      <c r="B4453" s="41" t="s">
        <v>6049</v>
      </c>
      <c r="C4453" s="41">
        <v>0</v>
      </c>
      <c r="D4453" s="41">
        <v>0</v>
      </c>
      <c r="E4453" s="41">
        <v>0</v>
      </c>
      <c r="F4453" s="41">
        <v>0</v>
      </c>
      <c r="G4453" s="48">
        <v>65002</v>
      </c>
    </row>
    <row r="4454" spans="1:7" x14ac:dyDescent="0.25">
      <c r="A4454" s="48">
        <v>650022900</v>
      </c>
      <c r="B4454" s="41" t="s">
        <v>6050</v>
      </c>
      <c r="C4454" s="41">
        <v>0</v>
      </c>
      <c r="D4454" s="41">
        <v>0</v>
      </c>
      <c r="E4454" s="41">
        <v>0</v>
      </c>
      <c r="F4454" s="41">
        <v>0</v>
      </c>
      <c r="G4454" s="48">
        <v>65002</v>
      </c>
    </row>
    <row r="4455" spans="1:7" x14ac:dyDescent="0.25">
      <c r="A4455" s="48">
        <v>650029053</v>
      </c>
      <c r="B4455" s="41" t="s">
        <v>6051</v>
      </c>
      <c r="C4455" s="41">
        <v>0</v>
      </c>
      <c r="D4455" s="41">
        <v>0</v>
      </c>
      <c r="E4455" s="41">
        <v>0</v>
      </c>
      <c r="F4455" s="41">
        <v>0</v>
      </c>
      <c r="G4455" s="48">
        <v>65002</v>
      </c>
    </row>
    <row r="4456" spans="1:7" x14ac:dyDescent="0.25">
      <c r="A4456" s="48">
        <v>650035124</v>
      </c>
      <c r="B4456" s="41" t="s">
        <v>6052</v>
      </c>
      <c r="C4456" s="41">
        <v>0</v>
      </c>
      <c r="D4456" s="41">
        <v>0</v>
      </c>
      <c r="E4456" s="41">
        <v>0</v>
      </c>
      <c r="F4456" s="41">
        <v>0</v>
      </c>
      <c r="G4456" s="48">
        <v>65003</v>
      </c>
    </row>
    <row r="4457" spans="1:7" x14ac:dyDescent="0.25">
      <c r="A4457" s="48">
        <v>650039053</v>
      </c>
      <c r="B4457" s="41" t="s">
        <v>6053</v>
      </c>
      <c r="C4457" s="41">
        <v>0</v>
      </c>
      <c r="D4457" s="41">
        <v>0</v>
      </c>
      <c r="E4457" s="41">
        <v>0</v>
      </c>
      <c r="F4457" s="41">
        <v>0</v>
      </c>
      <c r="G4457" s="48">
        <v>65003</v>
      </c>
    </row>
    <row r="4458" spans="1:7" x14ac:dyDescent="0.25">
      <c r="A4458" s="48">
        <v>650049051</v>
      </c>
      <c r="B4458" s="41" t="s">
        <v>6054</v>
      </c>
      <c r="C4458" s="41">
        <v>0</v>
      </c>
      <c r="D4458" s="41">
        <v>0</v>
      </c>
      <c r="E4458" s="41">
        <v>0</v>
      </c>
      <c r="F4458" s="41">
        <v>0</v>
      </c>
      <c r="G4458" s="48">
        <v>65004</v>
      </c>
    </row>
    <row r="4459" spans="1:7" x14ac:dyDescent="0.25">
      <c r="A4459" s="48">
        <v>650052429</v>
      </c>
      <c r="B4459" s="41" t="s">
        <v>6055</v>
      </c>
      <c r="C4459" s="41">
        <v>0</v>
      </c>
      <c r="D4459" s="41">
        <v>0</v>
      </c>
      <c r="E4459" s="41">
        <v>0</v>
      </c>
      <c r="F4459" s="41">
        <v>0</v>
      </c>
      <c r="G4459" s="48">
        <v>65005</v>
      </c>
    </row>
    <row r="4460" spans="1:7" x14ac:dyDescent="0.25">
      <c r="A4460" s="48">
        <v>650059051</v>
      </c>
      <c r="B4460" s="41" t="s">
        <v>6056</v>
      </c>
      <c r="C4460" s="41">
        <v>0</v>
      </c>
      <c r="D4460" s="41">
        <v>0</v>
      </c>
      <c r="E4460" s="41">
        <v>0</v>
      </c>
      <c r="F4460" s="41">
        <v>0</v>
      </c>
      <c r="G4460" s="48">
        <v>65005</v>
      </c>
    </row>
    <row r="4461" spans="1:7" x14ac:dyDescent="0.25">
      <c r="A4461" s="48">
        <v>660015112</v>
      </c>
      <c r="B4461" s="41" t="s">
        <v>6057</v>
      </c>
      <c r="C4461" s="41">
        <v>0</v>
      </c>
      <c r="D4461" s="41">
        <v>0</v>
      </c>
      <c r="E4461" s="41">
        <v>0</v>
      </c>
      <c r="F4461" s="41">
        <v>0</v>
      </c>
      <c r="G4461" s="48">
        <v>66001</v>
      </c>
    </row>
    <row r="4462" spans="1:7" x14ac:dyDescent="0.25">
      <c r="A4462" s="48">
        <v>660025112</v>
      </c>
      <c r="B4462" s="41" t="s">
        <v>6058</v>
      </c>
      <c r="C4462" s="41">
        <v>0</v>
      </c>
      <c r="D4462" s="41">
        <v>0</v>
      </c>
      <c r="E4462" s="41">
        <v>0</v>
      </c>
      <c r="F4462" s="41">
        <v>0</v>
      </c>
      <c r="G4462" s="48">
        <v>66002</v>
      </c>
    </row>
    <row r="4463" spans="1:7" x14ac:dyDescent="0.25">
      <c r="A4463" s="48">
        <v>660025113</v>
      </c>
      <c r="B4463" s="41" t="s">
        <v>6059</v>
      </c>
      <c r="C4463" s="41">
        <v>0</v>
      </c>
      <c r="D4463" s="41">
        <v>0</v>
      </c>
      <c r="E4463" s="41">
        <v>0</v>
      </c>
      <c r="F4463" s="41">
        <v>0</v>
      </c>
      <c r="G4463" s="48">
        <v>66002</v>
      </c>
    </row>
    <row r="4464" spans="1:7" x14ac:dyDescent="0.25">
      <c r="A4464" s="48">
        <v>660026002</v>
      </c>
      <c r="B4464" s="41" t="s">
        <v>6060</v>
      </c>
      <c r="C4464" s="41">
        <v>0</v>
      </c>
      <c r="D4464" s="41">
        <v>0</v>
      </c>
      <c r="E4464" s="41">
        <v>0</v>
      </c>
      <c r="F4464" s="41">
        <v>0</v>
      </c>
      <c r="G4464" s="48">
        <v>66002</v>
      </c>
    </row>
    <row r="4465" spans="1:7" x14ac:dyDescent="0.25">
      <c r="A4465" s="48">
        <v>660026008</v>
      </c>
      <c r="B4465" s="41" t="s">
        <v>6061</v>
      </c>
      <c r="C4465" s="41">
        <v>0</v>
      </c>
      <c r="D4465" s="41">
        <v>0</v>
      </c>
      <c r="E4465" s="41">
        <v>0</v>
      </c>
      <c r="F4465" s="41">
        <v>0</v>
      </c>
      <c r="G4465" s="48">
        <v>66002</v>
      </c>
    </row>
    <row r="4466" spans="1:7" x14ac:dyDescent="0.25">
      <c r="A4466" s="48">
        <v>660026010</v>
      </c>
      <c r="B4466" s="41" t="s">
        <v>6062</v>
      </c>
      <c r="C4466" s="41">
        <v>0</v>
      </c>
      <c r="D4466" s="41">
        <v>0</v>
      </c>
      <c r="E4466" s="41">
        <v>0</v>
      </c>
      <c r="F4466" s="41">
        <v>0</v>
      </c>
      <c r="G4466" s="48">
        <v>66002</v>
      </c>
    </row>
    <row r="4467" spans="1:7" x14ac:dyDescent="0.25">
      <c r="A4467" s="48">
        <v>660026011</v>
      </c>
      <c r="B4467" s="41" t="s">
        <v>6063</v>
      </c>
      <c r="C4467" s="41">
        <v>0</v>
      </c>
      <c r="D4467" s="41">
        <v>0</v>
      </c>
      <c r="E4467" s="41">
        <v>0</v>
      </c>
      <c r="F4467" s="41">
        <v>0</v>
      </c>
      <c r="G4467" s="48">
        <v>66002</v>
      </c>
    </row>
    <row r="4468" spans="1:7" x14ac:dyDescent="0.25">
      <c r="A4468" s="48">
        <v>660026012</v>
      </c>
      <c r="B4468" s="41" t="s">
        <v>6064</v>
      </c>
      <c r="C4468" s="41">
        <v>0</v>
      </c>
      <c r="D4468" s="41">
        <v>0</v>
      </c>
      <c r="E4468" s="41">
        <v>0</v>
      </c>
      <c r="F4468" s="41">
        <v>0</v>
      </c>
      <c r="G4468" s="48">
        <v>66002</v>
      </c>
    </row>
    <row r="4469" spans="1:7" x14ac:dyDescent="0.25">
      <c r="A4469" s="48">
        <v>660035112</v>
      </c>
      <c r="B4469" s="41" t="s">
        <v>6065</v>
      </c>
      <c r="C4469" s="41">
        <v>0</v>
      </c>
      <c r="D4469" s="41">
        <v>0</v>
      </c>
      <c r="E4469" s="41">
        <v>0</v>
      </c>
      <c r="F4469" s="41">
        <v>0</v>
      </c>
      <c r="G4469" s="48">
        <v>66003</v>
      </c>
    </row>
    <row r="4470" spans="1:7" x14ac:dyDescent="0.25">
      <c r="A4470" s="48">
        <v>660035113</v>
      </c>
      <c r="B4470" s="41" t="s">
        <v>6066</v>
      </c>
      <c r="C4470" s="41">
        <v>0</v>
      </c>
      <c r="D4470" s="41">
        <v>0</v>
      </c>
      <c r="E4470" s="41">
        <v>0</v>
      </c>
      <c r="F4470" s="41">
        <v>0</v>
      </c>
      <c r="G4470" s="48">
        <v>66003</v>
      </c>
    </row>
    <row r="4471" spans="1:7" x14ac:dyDescent="0.25">
      <c r="A4471" s="48">
        <v>660049209</v>
      </c>
      <c r="B4471" s="41" t="s">
        <v>6067</v>
      </c>
      <c r="C4471" s="41">
        <v>0</v>
      </c>
      <c r="D4471" s="41">
        <v>0</v>
      </c>
      <c r="E4471" s="41">
        <v>0</v>
      </c>
      <c r="F4471" s="41">
        <v>0</v>
      </c>
      <c r="G4471" s="48">
        <v>66004</v>
      </c>
    </row>
    <row r="4472" spans="1:7" x14ac:dyDescent="0.25">
      <c r="A4472" s="48">
        <v>660055905</v>
      </c>
      <c r="B4472" s="41" t="s">
        <v>6068</v>
      </c>
      <c r="C4472" s="41">
        <v>0</v>
      </c>
      <c r="D4472" s="41">
        <v>0</v>
      </c>
      <c r="E4472" s="41">
        <v>0</v>
      </c>
      <c r="F4472" s="41">
        <v>0</v>
      </c>
      <c r="G4472" s="48">
        <v>66005</v>
      </c>
    </row>
    <row r="4473" spans="1:7" x14ac:dyDescent="0.25">
      <c r="A4473" s="48">
        <v>660066013</v>
      </c>
      <c r="B4473" s="41" t="s">
        <v>6069</v>
      </c>
      <c r="C4473" s="41">
        <v>0</v>
      </c>
      <c r="D4473" s="41">
        <v>0</v>
      </c>
      <c r="E4473" s="41">
        <v>0</v>
      </c>
      <c r="F4473" s="41">
        <v>0</v>
      </c>
      <c r="G4473" s="48">
        <v>66006</v>
      </c>
    </row>
    <row r="4474" spans="1:7" x14ac:dyDescent="0.25">
      <c r="A4474" s="48">
        <v>661009051</v>
      </c>
      <c r="B4474" s="41" t="s">
        <v>6070</v>
      </c>
      <c r="C4474" s="41">
        <v>-2317355.67</v>
      </c>
      <c r="D4474" s="41">
        <v>0</v>
      </c>
      <c r="E4474" s="41">
        <v>0</v>
      </c>
      <c r="F4474" s="41">
        <v>-2317355.67</v>
      </c>
      <c r="G4474" s="48">
        <v>66100</v>
      </c>
    </row>
    <row r="4475" spans="1:7" x14ac:dyDescent="0.25">
      <c r="A4475" s="48">
        <v>661019051</v>
      </c>
      <c r="B4475" s="41" t="s">
        <v>6071</v>
      </c>
      <c r="C4475" s="41">
        <v>0</v>
      </c>
      <c r="D4475" s="41">
        <v>0</v>
      </c>
      <c r="E4475" s="41">
        <v>0</v>
      </c>
      <c r="F4475" s="41">
        <v>0</v>
      </c>
      <c r="G4475" s="48">
        <v>66101</v>
      </c>
    </row>
    <row r="4476" spans="1:7" x14ac:dyDescent="0.25">
      <c r="A4476" s="48">
        <v>661029051</v>
      </c>
      <c r="B4476" s="41" t="s">
        <v>6072</v>
      </c>
      <c r="C4476" s="41">
        <v>0</v>
      </c>
      <c r="D4476" s="41">
        <v>0</v>
      </c>
      <c r="E4476" s="41">
        <v>0</v>
      </c>
      <c r="F4476" s="41">
        <v>0</v>
      </c>
      <c r="G4476" s="48">
        <v>66102</v>
      </c>
    </row>
    <row r="4477" spans="1:7" x14ac:dyDescent="0.25">
      <c r="A4477" s="48">
        <v>661029053</v>
      </c>
      <c r="B4477" s="41" t="s">
        <v>6073</v>
      </c>
      <c r="C4477" s="41">
        <v>0</v>
      </c>
      <c r="D4477" s="41">
        <v>0</v>
      </c>
      <c r="E4477" s="41">
        <v>0</v>
      </c>
      <c r="F4477" s="41">
        <v>0</v>
      </c>
      <c r="G4477" s="48">
        <v>66102</v>
      </c>
    </row>
    <row r="4478" spans="1:7" x14ac:dyDescent="0.25">
      <c r="A4478" s="48">
        <v>661039051</v>
      </c>
      <c r="B4478" s="41" t="s">
        <v>6074</v>
      </c>
      <c r="C4478" s="41">
        <v>0</v>
      </c>
      <c r="D4478" s="41">
        <v>0</v>
      </c>
      <c r="E4478" s="41">
        <v>0</v>
      </c>
      <c r="F4478" s="41">
        <v>0</v>
      </c>
      <c r="G4478" s="48">
        <v>66103</v>
      </c>
    </row>
    <row r="4479" spans="1:7" x14ac:dyDescent="0.25">
      <c r="A4479" s="48">
        <v>661039801</v>
      </c>
      <c r="B4479" s="41" t="s">
        <v>6075</v>
      </c>
      <c r="C4479" s="41">
        <v>0</v>
      </c>
      <c r="D4479" s="41">
        <v>0</v>
      </c>
      <c r="E4479" s="41">
        <v>0</v>
      </c>
      <c r="F4479" s="41">
        <v>0</v>
      </c>
      <c r="G4479" s="48">
        <v>66103</v>
      </c>
    </row>
    <row r="4480" spans="1:7" x14ac:dyDescent="0.25">
      <c r="A4480" s="48">
        <v>661049051</v>
      </c>
      <c r="B4480" s="41" t="s">
        <v>6076</v>
      </c>
      <c r="C4480" s="41">
        <v>-70449</v>
      </c>
      <c r="D4480" s="41">
        <v>0</v>
      </c>
      <c r="E4480" s="41">
        <v>0</v>
      </c>
      <c r="F4480" s="41">
        <v>-70449</v>
      </c>
      <c r="G4480" s="48">
        <v>66104</v>
      </c>
    </row>
    <row r="4481" spans="1:7" x14ac:dyDescent="0.25">
      <c r="A4481" s="48">
        <v>661059051</v>
      </c>
      <c r="B4481" s="41" t="s">
        <v>6077</v>
      </c>
      <c r="C4481" s="41">
        <v>0</v>
      </c>
      <c r="D4481" s="41">
        <v>0</v>
      </c>
      <c r="E4481" s="41">
        <v>0</v>
      </c>
      <c r="F4481" s="41">
        <v>0</v>
      </c>
      <c r="G4481" s="48">
        <v>66105</v>
      </c>
    </row>
    <row r="4482" spans="1:7" x14ac:dyDescent="0.25">
      <c r="A4482" s="48">
        <v>661059801</v>
      </c>
      <c r="B4482" s="41" t="s">
        <v>6078</v>
      </c>
      <c r="C4482" s="41">
        <v>0</v>
      </c>
      <c r="D4482" s="41">
        <v>0</v>
      </c>
      <c r="E4482" s="41">
        <v>0</v>
      </c>
      <c r="F4482" s="41">
        <v>0</v>
      </c>
      <c r="G4482" s="48">
        <v>66105</v>
      </c>
    </row>
    <row r="4483" spans="1:7" x14ac:dyDescent="0.25">
      <c r="A4483" s="48">
        <v>661069051</v>
      </c>
      <c r="B4483" s="41" t="s">
        <v>6079</v>
      </c>
      <c r="C4483" s="41">
        <v>0</v>
      </c>
      <c r="D4483" s="41">
        <v>0</v>
      </c>
      <c r="E4483" s="41">
        <v>0</v>
      </c>
      <c r="F4483" s="41">
        <v>0</v>
      </c>
      <c r="G4483" s="48">
        <v>66106</v>
      </c>
    </row>
    <row r="4484" spans="1:7" x14ac:dyDescent="0.25">
      <c r="A4484" s="48">
        <v>661069801</v>
      </c>
      <c r="B4484" s="41" t="s">
        <v>6080</v>
      </c>
      <c r="C4484" s="41">
        <v>0</v>
      </c>
      <c r="D4484" s="41">
        <v>0</v>
      </c>
      <c r="E4484" s="41">
        <v>0</v>
      </c>
      <c r="F4484" s="41">
        <v>0</v>
      </c>
      <c r="G4484" s="48">
        <v>66106</v>
      </c>
    </row>
    <row r="4485" spans="1:7" x14ac:dyDescent="0.25">
      <c r="A4485" s="48">
        <v>661079051</v>
      </c>
      <c r="B4485" s="41" t="s">
        <v>6081</v>
      </c>
      <c r="C4485" s="41">
        <v>0</v>
      </c>
      <c r="D4485" s="41">
        <v>0</v>
      </c>
      <c r="E4485" s="41">
        <v>0</v>
      </c>
      <c r="F4485" s="41">
        <v>0</v>
      </c>
      <c r="G4485" s="48">
        <v>66107</v>
      </c>
    </row>
    <row r="4486" spans="1:7" x14ac:dyDescent="0.25">
      <c r="A4486" s="48">
        <v>661079801</v>
      </c>
      <c r="B4486" s="41" t="s">
        <v>6082</v>
      </c>
      <c r="C4486" s="41">
        <v>0</v>
      </c>
      <c r="D4486" s="41">
        <v>0</v>
      </c>
      <c r="E4486" s="41">
        <v>0</v>
      </c>
      <c r="F4486" s="41">
        <v>0</v>
      </c>
      <c r="G4486" s="48">
        <v>66107</v>
      </c>
    </row>
    <row r="4487" spans="1:7" x14ac:dyDescent="0.25">
      <c r="A4487" s="48">
        <v>661089051</v>
      </c>
      <c r="B4487" s="41" t="s">
        <v>6083</v>
      </c>
      <c r="C4487" s="41">
        <v>0</v>
      </c>
      <c r="D4487" s="41">
        <v>0</v>
      </c>
      <c r="E4487" s="41">
        <v>0</v>
      </c>
      <c r="F4487" s="41">
        <v>0</v>
      </c>
      <c r="G4487" s="48">
        <v>66108</v>
      </c>
    </row>
    <row r="4488" spans="1:7" x14ac:dyDescent="0.25">
      <c r="A4488" s="48">
        <v>661099051</v>
      </c>
      <c r="B4488" s="41" t="s">
        <v>6084</v>
      </c>
      <c r="C4488" s="41">
        <v>0</v>
      </c>
      <c r="D4488" s="41">
        <v>0</v>
      </c>
      <c r="E4488" s="41">
        <v>0</v>
      </c>
      <c r="F4488" s="41">
        <v>0</v>
      </c>
      <c r="G4488" s="48">
        <v>66109</v>
      </c>
    </row>
    <row r="4489" spans="1:7" x14ac:dyDescent="0.25">
      <c r="A4489" s="48">
        <v>661109051</v>
      </c>
      <c r="B4489" s="41" t="s">
        <v>6085</v>
      </c>
      <c r="C4489" s="41">
        <v>-116622</v>
      </c>
      <c r="D4489" s="41">
        <v>0</v>
      </c>
      <c r="E4489" s="41">
        <v>0</v>
      </c>
      <c r="F4489" s="41">
        <v>-116622</v>
      </c>
      <c r="G4489" s="48">
        <v>66110</v>
      </c>
    </row>
    <row r="4490" spans="1:7" x14ac:dyDescent="0.25">
      <c r="A4490" s="48">
        <v>661119057</v>
      </c>
      <c r="B4490" s="41" t="s">
        <v>6086</v>
      </c>
      <c r="C4490" s="41">
        <v>0</v>
      </c>
      <c r="D4490" s="41">
        <v>0</v>
      </c>
      <c r="E4490" s="41">
        <v>0</v>
      </c>
      <c r="F4490" s="41">
        <v>0</v>
      </c>
      <c r="G4490" s="48">
        <v>66111</v>
      </c>
    </row>
    <row r="4491" spans="1:7" x14ac:dyDescent="0.25">
      <c r="A4491" s="48">
        <v>670012900</v>
      </c>
      <c r="B4491" s="41" t="s">
        <v>6087</v>
      </c>
      <c r="C4491" s="41">
        <v>0</v>
      </c>
      <c r="D4491" s="41">
        <v>0</v>
      </c>
      <c r="E4491" s="41">
        <v>0</v>
      </c>
      <c r="F4491" s="41">
        <v>0</v>
      </c>
      <c r="G4491" s="48">
        <v>67001</v>
      </c>
    </row>
    <row r="4492" spans="1:7" x14ac:dyDescent="0.25">
      <c r="A4492" s="48">
        <v>670019051</v>
      </c>
      <c r="B4492" s="41" t="s">
        <v>6088</v>
      </c>
      <c r="C4492" s="41">
        <v>0</v>
      </c>
      <c r="D4492" s="41">
        <v>0</v>
      </c>
      <c r="E4492" s="41">
        <v>0</v>
      </c>
      <c r="F4492" s="41">
        <v>0</v>
      </c>
      <c r="G4492" s="48">
        <v>67001</v>
      </c>
    </row>
    <row r="4493" spans="1:7" x14ac:dyDescent="0.25">
      <c r="A4493" s="48">
        <v>670022900</v>
      </c>
      <c r="B4493" s="41" t="s">
        <v>6089</v>
      </c>
      <c r="C4493" s="41">
        <v>0</v>
      </c>
      <c r="D4493" s="41">
        <v>0</v>
      </c>
      <c r="E4493" s="41">
        <v>0</v>
      </c>
      <c r="F4493" s="41">
        <v>0</v>
      </c>
      <c r="G4493" s="48">
        <v>67002</v>
      </c>
    </row>
    <row r="4494" spans="1:7" x14ac:dyDescent="0.25">
      <c r="A4494" s="48">
        <v>670029051</v>
      </c>
      <c r="B4494" s="41" t="s">
        <v>6090</v>
      </c>
      <c r="C4494" s="41">
        <v>0</v>
      </c>
      <c r="D4494" s="41">
        <v>0</v>
      </c>
      <c r="E4494" s="41">
        <v>0</v>
      </c>
      <c r="F4494" s="41">
        <v>0</v>
      </c>
      <c r="G4494" s="48">
        <v>67002</v>
      </c>
    </row>
    <row r="4495" spans="1:7" x14ac:dyDescent="0.25">
      <c r="A4495" s="48">
        <v>670032502</v>
      </c>
      <c r="B4495" s="41" t="s">
        <v>6091</v>
      </c>
      <c r="C4495" s="41">
        <v>250</v>
      </c>
      <c r="D4495" s="41">
        <v>0</v>
      </c>
      <c r="E4495" s="41">
        <v>0</v>
      </c>
      <c r="F4495" s="41">
        <v>250</v>
      </c>
      <c r="G4495" s="48">
        <v>67003</v>
      </c>
    </row>
    <row r="4496" spans="1:7" x14ac:dyDescent="0.25">
      <c r="A4496" s="48">
        <v>670032900</v>
      </c>
      <c r="B4496" s="41" t="s">
        <v>6092</v>
      </c>
      <c r="C4496" s="41">
        <v>0</v>
      </c>
      <c r="D4496" s="41">
        <v>0</v>
      </c>
      <c r="E4496" s="41">
        <v>0</v>
      </c>
      <c r="F4496" s="41">
        <v>0</v>
      </c>
      <c r="G4496" s="48">
        <v>67003</v>
      </c>
    </row>
    <row r="4497" spans="1:7" x14ac:dyDescent="0.25">
      <c r="A4497" s="48">
        <v>670039051</v>
      </c>
      <c r="B4497" s="41" t="s">
        <v>6093</v>
      </c>
      <c r="C4497" s="41">
        <v>0</v>
      </c>
      <c r="D4497" s="41">
        <v>0</v>
      </c>
      <c r="E4497" s="41">
        <v>0</v>
      </c>
      <c r="F4497" s="41">
        <v>0</v>
      </c>
      <c r="G4497" s="48">
        <v>67003</v>
      </c>
    </row>
    <row r="4498" spans="1:7" x14ac:dyDescent="0.25">
      <c r="A4498" s="48">
        <v>670040100</v>
      </c>
      <c r="B4498" s="41" t="s">
        <v>6094</v>
      </c>
      <c r="C4498" s="41">
        <v>0</v>
      </c>
      <c r="D4498" s="41">
        <v>0</v>
      </c>
      <c r="E4498" s="41">
        <v>0</v>
      </c>
      <c r="F4498" s="41">
        <v>0</v>
      </c>
      <c r="G4498" s="48">
        <v>67004</v>
      </c>
    </row>
    <row r="4499" spans="1:7" x14ac:dyDescent="0.25">
      <c r="A4499" s="48">
        <v>670040120</v>
      </c>
      <c r="B4499" s="41" t="s">
        <v>6095</v>
      </c>
      <c r="C4499" s="41">
        <v>0</v>
      </c>
      <c r="D4499" s="41">
        <v>0</v>
      </c>
      <c r="E4499" s="41">
        <v>0</v>
      </c>
      <c r="F4499" s="41">
        <v>0</v>
      </c>
      <c r="G4499" s="48">
        <v>67004</v>
      </c>
    </row>
    <row r="4500" spans="1:7" x14ac:dyDescent="0.25">
      <c r="A4500" s="48">
        <v>670040200</v>
      </c>
      <c r="B4500" s="41" t="s">
        <v>6096</v>
      </c>
      <c r="C4500" s="41">
        <v>0</v>
      </c>
      <c r="D4500" s="41">
        <v>0</v>
      </c>
      <c r="E4500" s="41">
        <v>0</v>
      </c>
      <c r="F4500" s="41">
        <v>0</v>
      </c>
      <c r="G4500" s="48">
        <v>67004</v>
      </c>
    </row>
    <row r="4501" spans="1:7" x14ac:dyDescent="0.25">
      <c r="A4501" s="48">
        <v>670040800</v>
      </c>
      <c r="B4501" s="41" t="s">
        <v>6097</v>
      </c>
      <c r="C4501" s="41">
        <v>0</v>
      </c>
      <c r="D4501" s="41">
        <v>0</v>
      </c>
      <c r="E4501" s="41">
        <v>0</v>
      </c>
      <c r="F4501" s="41">
        <v>0</v>
      </c>
      <c r="G4501" s="48">
        <v>67004</v>
      </c>
    </row>
    <row r="4502" spans="1:7" x14ac:dyDescent="0.25">
      <c r="A4502" s="48">
        <v>670042000</v>
      </c>
      <c r="B4502" s="41" t="s">
        <v>6098</v>
      </c>
      <c r="C4502" s="41">
        <v>0</v>
      </c>
      <c r="D4502" s="41">
        <v>0</v>
      </c>
      <c r="E4502" s="41">
        <v>0</v>
      </c>
      <c r="F4502" s="41">
        <v>0</v>
      </c>
      <c r="G4502" s="48">
        <v>67004</v>
      </c>
    </row>
    <row r="4503" spans="1:7" x14ac:dyDescent="0.25">
      <c r="A4503" s="48">
        <v>670042448</v>
      </c>
      <c r="B4503" s="41" t="s">
        <v>6099</v>
      </c>
      <c r="C4503" s="41">
        <v>0</v>
      </c>
      <c r="D4503" s="41">
        <v>0</v>
      </c>
      <c r="E4503" s="41">
        <v>0</v>
      </c>
      <c r="F4503" s="41">
        <v>0</v>
      </c>
      <c r="G4503" s="48">
        <v>67004</v>
      </c>
    </row>
    <row r="4504" spans="1:7" x14ac:dyDescent="0.25">
      <c r="A4504" s="48">
        <v>670042520</v>
      </c>
      <c r="B4504" s="41" t="s">
        <v>6100</v>
      </c>
      <c r="C4504" s="41">
        <v>0</v>
      </c>
      <c r="D4504" s="41">
        <v>0</v>
      </c>
      <c r="E4504" s="41">
        <v>0</v>
      </c>
      <c r="F4504" s="41">
        <v>0</v>
      </c>
      <c r="G4504" s="48">
        <v>67004</v>
      </c>
    </row>
    <row r="4505" spans="1:7" x14ac:dyDescent="0.25">
      <c r="A4505" s="48">
        <v>670042524</v>
      </c>
      <c r="B4505" s="41" t="s">
        <v>6101</v>
      </c>
      <c r="C4505" s="41">
        <v>0</v>
      </c>
      <c r="D4505" s="41">
        <v>0</v>
      </c>
      <c r="E4505" s="41">
        <v>0</v>
      </c>
      <c r="F4505" s="41">
        <v>0</v>
      </c>
      <c r="G4505" s="48">
        <v>67004</v>
      </c>
    </row>
    <row r="4506" spans="1:7" x14ac:dyDescent="0.25">
      <c r="A4506" s="48">
        <v>670043051</v>
      </c>
      <c r="B4506" s="41" t="s">
        <v>6102</v>
      </c>
      <c r="C4506" s="41">
        <v>0</v>
      </c>
      <c r="D4506" s="41">
        <v>0</v>
      </c>
      <c r="E4506" s="41">
        <v>0</v>
      </c>
      <c r="F4506" s="41">
        <v>0</v>
      </c>
      <c r="G4506" s="48">
        <v>67004</v>
      </c>
    </row>
    <row r="4507" spans="1:7" x14ac:dyDescent="0.25">
      <c r="A4507" s="48">
        <v>670049051</v>
      </c>
      <c r="B4507" s="41" t="s">
        <v>6103</v>
      </c>
      <c r="C4507" s="41">
        <v>0</v>
      </c>
      <c r="D4507" s="41">
        <v>0</v>
      </c>
      <c r="E4507" s="41">
        <v>0</v>
      </c>
      <c r="F4507" s="41">
        <v>0</v>
      </c>
      <c r="G4507" s="48">
        <v>67004</v>
      </c>
    </row>
    <row r="4508" spans="1:7" x14ac:dyDescent="0.25">
      <c r="A4508" s="48">
        <v>670049053</v>
      </c>
      <c r="B4508" s="41" t="s">
        <v>6104</v>
      </c>
      <c r="C4508" s="41">
        <v>0</v>
      </c>
      <c r="D4508" s="41">
        <v>0</v>
      </c>
      <c r="E4508" s="41">
        <v>0</v>
      </c>
      <c r="F4508" s="41">
        <v>0</v>
      </c>
      <c r="G4508" s="48">
        <v>67004</v>
      </c>
    </row>
    <row r="4509" spans="1:7" x14ac:dyDescent="0.25">
      <c r="A4509" s="48">
        <v>680012432</v>
      </c>
      <c r="B4509" s="41" t="s">
        <v>6105</v>
      </c>
      <c r="C4509" s="41">
        <v>0</v>
      </c>
      <c r="D4509" s="41">
        <v>0</v>
      </c>
      <c r="E4509" s="41">
        <v>0</v>
      </c>
      <c r="F4509" s="41">
        <v>0</v>
      </c>
      <c r="G4509" s="48">
        <v>68001</v>
      </c>
    </row>
    <row r="4510" spans="1:7" x14ac:dyDescent="0.25">
      <c r="A4510" s="48">
        <v>680015000</v>
      </c>
      <c r="B4510" s="41" t="s">
        <v>6106</v>
      </c>
      <c r="C4510" s="41">
        <v>476276</v>
      </c>
      <c r="D4510" s="41">
        <v>0</v>
      </c>
      <c r="E4510" s="41">
        <v>0</v>
      </c>
      <c r="F4510" s="41">
        <v>476276</v>
      </c>
      <c r="G4510" s="48">
        <v>68001</v>
      </c>
    </row>
    <row r="4511" spans="1:7" x14ac:dyDescent="0.25">
      <c r="A4511" s="48">
        <v>680015001</v>
      </c>
      <c r="B4511" s="41" t="s">
        <v>6107</v>
      </c>
      <c r="C4511" s="41">
        <v>0</v>
      </c>
      <c r="D4511" s="41">
        <v>0</v>
      </c>
      <c r="E4511" s="41">
        <v>0</v>
      </c>
      <c r="F4511" s="41">
        <v>0</v>
      </c>
      <c r="G4511" s="48">
        <v>68001</v>
      </c>
    </row>
    <row r="4512" spans="1:7" x14ac:dyDescent="0.25">
      <c r="A4512" s="48">
        <v>680015002</v>
      </c>
      <c r="B4512" s="41" t="s">
        <v>6108</v>
      </c>
      <c r="C4512" s="41">
        <v>1634523.88</v>
      </c>
      <c r="D4512" s="41">
        <v>0</v>
      </c>
      <c r="E4512" s="41">
        <v>0</v>
      </c>
      <c r="F4512" s="41">
        <v>1634523.88</v>
      </c>
      <c r="G4512" s="48">
        <v>68001</v>
      </c>
    </row>
    <row r="4513" spans="1:7" x14ac:dyDescent="0.25">
      <c r="A4513" s="48">
        <v>680015003</v>
      </c>
      <c r="B4513" s="41" t="s">
        <v>6109</v>
      </c>
      <c r="C4513" s="41">
        <v>9417144</v>
      </c>
      <c r="D4513" s="41">
        <v>0</v>
      </c>
      <c r="E4513" s="41">
        <v>0</v>
      </c>
      <c r="F4513" s="41">
        <v>9417144</v>
      </c>
      <c r="G4513" s="48">
        <v>68001</v>
      </c>
    </row>
    <row r="4514" spans="1:7" x14ac:dyDescent="0.25">
      <c r="A4514" s="48">
        <v>680015014</v>
      </c>
      <c r="B4514" s="41" t="s">
        <v>6110</v>
      </c>
      <c r="C4514" s="41">
        <v>0</v>
      </c>
      <c r="D4514" s="41">
        <v>0</v>
      </c>
      <c r="E4514" s="41">
        <v>0</v>
      </c>
      <c r="F4514" s="41">
        <v>0</v>
      </c>
      <c r="G4514" s="48">
        <v>68001</v>
      </c>
    </row>
    <row r="4515" spans="1:7" x14ac:dyDescent="0.25">
      <c r="A4515" s="48">
        <v>680015017</v>
      </c>
      <c r="B4515" s="41" t="s">
        <v>6111</v>
      </c>
      <c r="C4515" s="41">
        <v>29600</v>
      </c>
      <c r="D4515" s="41">
        <v>0</v>
      </c>
      <c r="E4515" s="41">
        <v>0</v>
      </c>
      <c r="F4515" s="41">
        <v>29600</v>
      </c>
      <c r="G4515" s="48">
        <v>68001</v>
      </c>
    </row>
    <row r="4516" spans="1:7" x14ac:dyDescent="0.25">
      <c r="A4516" s="48">
        <v>680015131</v>
      </c>
      <c r="B4516" s="41" t="s">
        <v>6112</v>
      </c>
      <c r="C4516" s="41">
        <v>139484.06</v>
      </c>
      <c r="D4516" s="41">
        <v>0</v>
      </c>
      <c r="E4516" s="41">
        <v>0</v>
      </c>
      <c r="F4516" s="41">
        <v>139484.06</v>
      </c>
      <c r="G4516" s="48">
        <v>68001</v>
      </c>
    </row>
    <row r="4517" spans="1:7" x14ac:dyDescent="0.25">
      <c r="A4517" s="48">
        <v>680015903</v>
      </c>
      <c r="B4517" s="41" t="s">
        <v>6113</v>
      </c>
      <c r="C4517" s="41">
        <v>0</v>
      </c>
      <c r="D4517" s="41">
        <v>0</v>
      </c>
      <c r="E4517" s="41">
        <v>0</v>
      </c>
      <c r="F4517" s="41">
        <v>0</v>
      </c>
      <c r="G4517" s="48">
        <v>68001</v>
      </c>
    </row>
    <row r="4518" spans="1:7" x14ac:dyDescent="0.25">
      <c r="A4518" s="48">
        <v>680015906</v>
      </c>
      <c r="B4518" s="41" t="s">
        <v>6114</v>
      </c>
      <c r="C4518" s="41">
        <v>5113.6000000000004</v>
      </c>
      <c r="D4518" s="41">
        <v>0</v>
      </c>
      <c r="E4518" s="41">
        <v>0</v>
      </c>
      <c r="F4518" s="41">
        <v>5113.6000000000004</v>
      </c>
      <c r="G4518" s="48">
        <v>68001</v>
      </c>
    </row>
    <row r="4519" spans="1:7" x14ac:dyDescent="0.25">
      <c r="A4519" s="48">
        <v>680015907</v>
      </c>
      <c r="B4519" s="41" t="s">
        <v>6115</v>
      </c>
      <c r="C4519" s="41">
        <v>1524</v>
      </c>
      <c r="D4519" s="41">
        <v>0</v>
      </c>
      <c r="E4519" s="41">
        <v>0</v>
      </c>
      <c r="F4519" s="41">
        <v>1524</v>
      </c>
      <c r="G4519" s="48">
        <v>68001</v>
      </c>
    </row>
    <row r="4520" spans="1:7" x14ac:dyDescent="0.25">
      <c r="A4520" s="48">
        <v>680015908</v>
      </c>
      <c r="B4520" s="41" t="s">
        <v>6116</v>
      </c>
      <c r="C4520" s="41">
        <v>0</v>
      </c>
      <c r="D4520" s="41">
        <v>0</v>
      </c>
      <c r="E4520" s="41">
        <v>0</v>
      </c>
      <c r="F4520" s="41">
        <v>0</v>
      </c>
      <c r="G4520" s="48">
        <v>68001</v>
      </c>
    </row>
    <row r="4521" spans="1:7" x14ac:dyDescent="0.25">
      <c r="A4521" s="48">
        <v>680015909</v>
      </c>
      <c r="B4521" s="41" t="s">
        <v>6117</v>
      </c>
      <c r="C4521" s="41">
        <v>0</v>
      </c>
      <c r="D4521" s="41">
        <v>0</v>
      </c>
      <c r="E4521" s="41">
        <v>0</v>
      </c>
      <c r="F4521" s="41">
        <v>0</v>
      </c>
      <c r="G4521" s="48">
        <v>68001</v>
      </c>
    </row>
    <row r="4522" spans="1:7" x14ac:dyDescent="0.25">
      <c r="A4522" s="48">
        <v>680015910</v>
      </c>
      <c r="B4522" s="41" t="s">
        <v>6118</v>
      </c>
      <c r="C4522" s="41">
        <v>0</v>
      </c>
      <c r="D4522" s="41">
        <v>0</v>
      </c>
      <c r="E4522" s="41">
        <v>0</v>
      </c>
      <c r="F4522" s="41">
        <v>0</v>
      </c>
      <c r="G4522" s="48">
        <v>68001</v>
      </c>
    </row>
    <row r="4523" spans="1:7" x14ac:dyDescent="0.25">
      <c r="A4523" s="48">
        <v>680015911</v>
      </c>
      <c r="B4523" s="41" t="s">
        <v>6119</v>
      </c>
      <c r="C4523" s="41">
        <v>0</v>
      </c>
      <c r="D4523" s="41">
        <v>0</v>
      </c>
      <c r="E4523" s="41">
        <v>0</v>
      </c>
      <c r="F4523" s="41">
        <v>0</v>
      </c>
      <c r="G4523" s="48">
        <v>68001</v>
      </c>
    </row>
    <row r="4524" spans="1:7" x14ac:dyDescent="0.25">
      <c r="A4524" s="48">
        <v>680015913</v>
      </c>
      <c r="B4524" s="41" t="s">
        <v>6120</v>
      </c>
      <c r="C4524" s="41">
        <v>0</v>
      </c>
      <c r="D4524" s="41">
        <v>0</v>
      </c>
      <c r="E4524" s="41">
        <v>0</v>
      </c>
      <c r="F4524" s="41">
        <v>0</v>
      </c>
      <c r="G4524" s="48">
        <v>68001</v>
      </c>
    </row>
    <row r="4525" spans="1:7" x14ac:dyDescent="0.25">
      <c r="A4525" s="48">
        <v>680017512</v>
      </c>
      <c r="B4525" s="41" t="s">
        <v>6121</v>
      </c>
      <c r="C4525" s="41">
        <v>0</v>
      </c>
      <c r="D4525" s="41">
        <v>0</v>
      </c>
      <c r="E4525" s="41">
        <v>0</v>
      </c>
      <c r="F4525" s="41">
        <v>0</v>
      </c>
      <c r="G4525" s="48">
        <v>68001</v>
      </c>
    </row>
    <row r="4526" spans="1:7" x14ac:dyDescent="0.25">
      <c r="A4526" s="48">
        <v>680019000</v>
      </c>
      <c r="B4526" s="41" t="s">
        <v>6122</v>
      </c>
      <c r="C4526" s="41">
        <v>0</v>
      </c>
      <c r="D4526" s="41">
        <v>0</v>
      </c>
      <c r="E4526" s="41">
        <v>0</v>
      </c>
      <c r="F4526" s="41">
        <v>0</v>
      </c>
      <c r="G4526" s="48">
        <v>68001</v>
      </c>
    </row>
    <row r="4527" spans="1:7" x14ac:dyDescent="0.25">
      <c r="A4527" s="48">
        <v>680019001</v>
      </c>
      <c r="B4527" s="41" t="s">
        <v>6123</v>
      </c>
      <c r="C4527" s="41">
        <v>0</v>
      </c>
      <c r="D4527" s="41">
        <v>0</v>
      </c>
      <c r="E4527" s="41">
        <v>0</v>
      </c>
      <c r="F4527" s="41">
        <v>0</v>
      </c>
      <c r="G4527" s="48">
        <v>68001</v>
      </c>
    </row>
    <row r="4528" spans="1:7" x14ac:dyDescent="0.25">
      <c r="A4528" s="48">
        <v>680019008</v>
      </c>
      <c r="B4528" s="41" t="s">
        <v>6124</v>
      </c>
      <c r="C4528" s="41">
        <v>0</v>
      </c>
      <c r="D4528" s="41">
        <v>0</v>
      </c>
      <c r="E4528" s="41">
        <v>0</v>
      </c>
      <c r="F4528" s="41">
        <v>0</v>
      </c>
      <c r="G4528" s="48">
        <v>68001</v>
      </c>
    </row>
    <row r="4529" spans="1:7" x14ac:dyDescent="0.25">
      <c r="A4529" s="48">
        <v>680019011</v>
      </c>
      <c r="B4529" s="41" t="s">
        <v>6125</v>
      </c>
      <c r="C4529" s="41">
        <v>0</v>
      </c>
      <c r="D4529" s="41">
        <v>0</v>
      </c>
      <c r="E4529" s="41">
        <v>0</v>
      </c>
      <c r="F4529" s="41">
        <v>0</v>
      </c>
      <c r="G4529" s="48">
        <v>68001</v>
      </c>
    </row>
    <row r="4530" spans="1:7" x14ac:dyDescent="0.25">
      <c r="A4530" s="48">
        <v>680019020</v>
      </c>
      <c r="B4530" s="41" t="s">
        <v>6126</v>
      </c>
      <c r="C4530" s="41">
        <v>0</v>
      </c>
      <c r="D4530" s="41">
        <v>0</v>
      </c>
      <c r="E4530" s="41">
        <v>0</v>
      </c>
      <c r="F4530" s="41">
        <v>0</v>
      </c>
      <c r="G4530" s="48">
        <v>68001</v>
      </c>
    </row>
    <row r="4531" spans="1:7" x14ac:dyDescent="0.25">
      <c r="A4531" s="48">
        <v>680019021</v>
      </c>
      <c r="B4531" s="41" t="s">
        <v>6127</v>
      </c>
      <c r="C4531" s="41">
        <v>0</v>
      </c>
      <c r="D4531" s="41">
        <v>0</v>
      </c>
      <c r="E4531" s="41">
        <v>0</v>
      </c>
      <c r="F4531" s="41">
        <v>0</v>
      </c>
      <c r="G4531" s="48">
        <v>68001</v>
      </c>
    </row>
    <row r="4532" spans="1:7" x14ac:dyDescent="0.25">
      <c r="A4532" s="48">
        <v>680019080</v>
      </c>
      <c r="B4532" s="41" t="s">
        <v>6128</v>
      </c>
      <c r="C4532" s="41">
        <v>-17018868.84</v>
      </c>
      <c r="D4532" s="41">
        <v>0</v>
      </c>
      <c r="E4532" s="41">
        <v>0</v>
      </c>
      <c r="F4532" s="41">
        <v>-17018868.84</v>
      </c>
      <c r="G4532" s="48">
        <v>68001</v>
      </c>
    </row>
    <row r="4533" spans="1:7" x14ac:dyDescent="0.25">
      <c r="A4533" s="48">
        <v>680019083</v>
      </c>
      <c r="B4533" s="41" t="s">
        <v>6129</v>
      </c>
      <c r="C4533" s="41">
        <v>-1499.52</v>
      </c>
      <c r="D4533" s="41">
        <v>0</v>
      </c>
      <c r="E4533" s="41">
        <v>0</v>
      </c>
      <c r="F4533" s="41">
        <v>-1499.52</v>
      </c>
      <c r="G4533" s="48">
        <v>68001</v>
      </c>
    </row>
    <row r="4534" spans="1:7" x14ac:dyDescent="0.25">
      <c r="A4534" s="48">
        <v>680019100</v>
      </c>
      <c r="B4534" s="41" t="s">
        <v>6130</v>
      </c>
      <c r="C4534" s="41">
        <v>0</v>
      </c>
      <c r="D4534" s="41">
        <v>0</v>
      </c>
      <c r="E4534" s="41">
        <v>0</v>
      </c>
      <c r="F4534" s="41">
        <v>0</v>
      </c>
      <c r="G4534" s="48">
        <v>68001</v>
      </c>
    </row>
    <row r="4535" spans="1:7" x14ac:dyDescent="0.25">
      <c r="A4535" s="48">
        <v>680019201</v>
      </c>
      <c r="B4535" s="41" t="s">
        <v>6131</v>
      </c>
      <c r="C4535" s="41">
        <v>0</v>
      </c>
      <c r="D4535" s="41">
        <v>0</v>
      </c>
      <c r="E4535" s="41">
        <v>0</v>
      </c>
      <c r="F4535" s="41">
        <v>0</v>
      </c>
      <c r="G4535" s="48">
        <v>68001</v>
      </c>
    </row>
    <row r="4536" spans="1:7" x14ac:dyDescent="0.25">
      <c r="A4536" s="48">
        <v>680019845</v>
      </c>
      <c r="B4536" s="41" t="s">
        <v>6132</v>
      </c>
      <c r="C4536" s="41">
        <v>0</v>
      </c>
      <c r="D4536" s="41">
        <v>0</v>
      </c>
      <c r="E4536" s="41">
        <v>0</v>
      </c>
      <c r="F4536" s="41">
        <v>0</v>
      </c>
      <c r="G4536" s="48">
        <v>68001</v>
      </c>
    </row>
    <row r="4537" spans="1:7" x14ac:dyDescent="0.25">
      <c r="A4537" s="48">
        <v>680022432</v>
      </c>
      <c r="B4537" s="41" t="s">
        <v>6133</v>
      </c>
      <c r="C4537" s="41">
        <v>0</v>
      </c>
      <c r="D4537" s="41">
        <v>0</v>
      </c>
      <c r="E4537" s="41">
        <v>0</v>
      </c>
      <c r="F4537" s="41">
        <v>0</v>
      </c>
      <c r="G4537" s="48">
        <v>68002</v>
      </c>
    </row>
    <row r="4538" spans="1:7" x14ac:dyDescent="0.25">
      <c r="A4538" s="48">
        <v>680025000</v>
      </c>
      <c r="B4538" s="41" t="s">
        <v>6134</v>
      </c>
      <c r="C4538" s="41">
        <v>0</v>
      </c>
      <c r="D4538" s="41">
        <v>0</v>
      </c>
      <c r="E4538" s="41">
        <v>0</v>
      </c>
      <c r="F4538" s="41">
        <v>0</v>
      </c>
      <c r="G4538" s="48">
        <v>68002</v>
      </c>
    </row>
    <row r="4539" spans="1:7" x14ac:dyDescent="0.25">
      <c r="A4539" s="48">
        <v>680025001</v>
      </c>
      <c r="B4539" s="41" t="s">
        <v>6135</v>
      </c>
      <c r="C4539" s="41">
        <v>0</v>
      </c>
      <c r="D4539" s="41">
        <v>0</v>
      </c>
      <c r="E4539" s="41">
        <v>0</v>
      </c>
      <c r="F4539" s="41">
        <v>0</v>
      </c>
      <c r="G4539" s="48">
        <v>68002</v>
      </c>
    </row>
    <row r="4540" spans="1:7" x14ac:dyDescent="0.25">
      <c r="A4540" s="48">
        <v>680025003</v>
      </c>
      <c r="B4540" s="41" t="s">
        <v>6136</v>
      </c>
      <c r="C4540" s="41">
        <v>2242974</v>
      </c>
      <c r="D4540" s="41">
        <v>0</v>
      </c>
      <c r="E4540" s="41">
        <v>0</v>
      </c>
      <c r="F4540" s="41">
        <v>2242974</v>
      </c>
      <c r="G4540" s="48">
        <v>68002</v>
      </c>
    </row>
    <row r="4541" spans="1:7" x14ac:dyDescent="0.25">
      <c r="A4541" s="48">
        <v>680025011</v>
      </c>
      <c r="B4541" s="41" t="s">
        <v>6137</v>
      </c>
      <c r="C4541" s="41">
        <v>0</v>
      </c>
      <c r="D4541" s="41">
        <v>0</v>
      </c>
      <c r="E4541" s="41">
        <v>0</v>
      </c>
      <c r="F4541" s="41">
        <v>0</v>
      </c>
      <c r="G4541" s="48">
        <v>68002</v>
      </c>
    </row>
    <row r="4542" spans="1:7" x14ac:dyDescent="0.25">
      <c r="A4542" s="48">
        <v>680025014</v>
      </c>
      <c r="B4542" s="41" t="s">
        <v>6138</v>
      </c>
      <c r="C4542" s="41">
        <v>1083121</v>
      </c>
      <c r="D4542" s="41">
        <v>0</v>
      </c>
      <c r="E4542" s="41">
        <v>0</v>
      </c>
      <c r="F4542" s="41">
        <v>1083121</v>
      </c>
      <c r="G4542" s="48">
        <v>68002</v>
      </c>
    </row>
    <row r="4543" spans="1:7" x14ac:dyDescent="0.25">
      <c r="A4543" s="48">
        <v>680025017</v>
      </c>
      <c r="B4543" s="41" t="s">
        <v>6139</v>
      </c>
      <c r="C4543" s="41">
        <v>0</v>
      </c>
      <c r="D4543" s="41">
        <v>0</v>
      </c>
      <c r="E4543" s="41">
        <v>0</v>
      </c>
      <c r="F4543" s="41">
        <v>0</v>
      </c>
      <c r="G4543" s="48">
        <v>68002</v>
      </c>
    </row>
    <row r="4544" spans="1:7" x14ac:dyDescent="0.25">
      <c r="A4544" s="48">
        <v>680025132</v>
      </c>
      <c r="B4544" s="41" t="s">
        <v>6140</v>
      </c>
      <c r="C4544" s="41">
        <v>165613.19</v>
      </c>
      <c r="D4544" s="41">
        <v>0</v>
      </c>
      <c r="E4544" s="41">
        <v>0</v>
      </c>
      <c r="F4544" s="41">
        <v>165613.19</v>
      </c>
      <c r="G4544" s="48">
        <v>68002</v>
      </c>
    </row>
    <row r="4545" spans="1:7" x14ac:dyDescent="0.25">
      <c r="A4545" s="48">
        <v>680025903</v>
      </c>
      <c r="B4545" s="41" t="s">
        <v>6141</v>
      </c>
      <c r="C4545" s="41">
        <v>0</v>
      </c>
      <c r="D4545" s="41">
        <v>0</v>
      </c>
      <c r="E4545" s="41">
        <v>0</v>
      </c>
      <c r="F4545" s="41">
        <v>0</v>
      </c>
      <c r="G4545" s="48">
        <v>68002</v>
      </c>
    </row>
    <row r="4546" spans="1:7" x14ac:dyDescent="0.25">
      <c r="A4546" s="48">
        <v>680025906</v>
      </c>
      <c r="B4546" s="41" t="s">
        <v>6142</v>
      </c>
      <c r="C4546" s="41">
        <v>0</v>
      </c>
      <c r="D4546" s="41">
        <v>0</v>
      </c>
      <c r="E4546" s="41">
        <v>0</v>
      </c>
      <c r="F4546" s="41">
        <v>0</v>
      </c>
      <c r="G4546" s="48">
        <v>68002</v>
      </c>
    </row>
    <row r="4547" spans="1:7" x14ac:dyDescent="0.25">
      <c r="A4547" s="48">
        <v>680025907</v>
      </c>
      <c r="B4547" s="41" t="s">
        <v>6143</v>
      </c>
      <c r="C4547" s="41">
        <v>0</v>
      </c>
      <c r="D4547" s="41">
        <v>0</v>
      </c>
      <c r="E4547" s="41">
        <v>0</v>
      </c>
      <c r="F4547" s="41">
        <v>0</v>
      </c>
      <c r="G4547" s="48">
        <v>68002</v>
      </c>
    </row>
    <row r="4548" spans="1:7" x14ac:dyDescent="0.25">
      <c r="A4548" s="48">
        <v>680025908</v>
      </c>
      <c r="B4548" s="41" t="s">
        <v>6144</v>
      </c>
      <c r="C4548" s="41">
        <v>0</v>
      </c>
      <c r="D4548" s="41">
        <v>0</v>
      </c>
      <c r="E4548" s="41">
        <v>0</v>
      </c>
      <c r="F4548" s="41">
        <v>0</v>
      </c>
      <c r="G4548" s="48">
        <v>68002</v>
      </c>
    </row>
    <row r="4549" spans="1:7" x14ac:dyDescent="0.25">
      <c r="A4549" s="48">
        <v>680025909</v>
      </c>
      <c r="B4549" s="41" t="s">
        <v>6145</v>
      </c>
      <c r="C4549" s="41">
        <v>0</v>
      </c>
      <c r="D4549" s="41">
        <v>0</v>
      </c>
      <c r="E4549" s="41">
        <v>0</v>
      </c>
      <c r="F4549" s="41">
        <v>0</v>
      </c>
      <c r="G4549" s="48">
        <v>68002</v>
      </c>
    </row>
    <row r="4550" spans="1:7" x14ac:dyDescent="0.25">
      <c r="A4550" s="48">
        <v>680025911</v>
      </c>
      <c r="B4550" s="41" t="s">
        <v>6146</v>
      </c>
      <c r="C4550" s="41">
        <v>0</v>
      </c>
      <c r="D4550" s="41">
        <v>0</v>
      </c>
      <c r="E4550" s="41">
        <v>0</v>
      </c>
      <c r="F4550" s="41">
        <v>0</v>
      </c>
      <c r="G4550" s="48">
        <v>68002</v>
      </c>
    </row>
    <row r="4551" spans="1:7" x14ac:dyDescent="0.25">
      <c r="A4551" s="48">
        <v>680025914</v>
      </c>
      <c r="B4551" s="41" t="s">
        <v>6147</v>
      </c>
      <c r="C4551" s="41">
        <v>0</v>
      </c>
      <c r="D4551" s="41">
        <v>0</v>
      </c>
      <c r="E4551" s="41">
        <v>0</v>
      </c>
      <c r="F4551" s="41">
        <v>0</v>
      </c>
      <c r="G4551" s="48">
        <v>68002</v>
      </c>
    </row>
    <row r="4552" spans="1:7" x14ac:dyDescent="0.25">
      <c r="A4552" s="48">
        <v>680025917</v>
      </c>
      <c r="B4552" s="41" t="s">
        <v>6148</v>
      </c>
      <c r="C4552" s="41">
        <v>-821</v>
      </c>
      <c r="D4552" s="41">
        <v>0</v>
      </c>
      <c r="E4552" s="41">
        <v>0</v>
      </c>
      <c r="F4552" s="41">
        <v>-821</v>
      </c>
      <c r="G4552" s="48">
        <v>68002</v>
      </c>
    </row>
    <row r="4553" spans="1:7" x14ac:dyDescent="0.25">
      <c r="A4553" s="48">
        <v>680025918</v>
      </c>
      <c r="B4553" s="41" t="s">
        <v>6149</v>
      </c>
      <c r="C4553" s="41">
        <v>-65401</v>
      </c>
      <c r="D4553" s="41">
        <v>0</v>
      </c>
      <c r="E4553" s="41">
        <v>0</v>
      </c>
      <c r="F4553" s="41">
        <v>-65401</v>
      </c>
      <c r="G4553" s="48">
        <v>68002</v>
      </c>
    </row>
    <row r="4554" spans="1:7" x14ac:dyDescent="0.25">
      <c r="A4554" s="48">
        <v>680025919</v>
      </c>
      <c r="B4554" s="41" t="s">
        <v>6150</v>
      </c>
      <c r="C4554" s="41">
        <v>11808</v>
      </c>
      <c r="D4554" s="41">
        <v>0</v>
      </c>
      <c r="E4554" s="41">
        <v>0</v>
      </c>
      <c r="F4554" s="41">
        <v>11808</v>
      </c>
      <c r="G4554" s="48">
        <v>68002</v>
      </c>
    </row>
    <row r="4555" spans="1:7" x14ac:dyDescent="0.25">
      <c r="A4555" s="48">
        <v>680027512</v>
      </c>
      <c r="B4555" s="41" t="s">
        <v>6151</v>
      </c>
      <c r="C4555" s="41">
        <v>0</v>
      </c>
      <c r="D4555" s="41">
        <v>0</v>
      </c>
      <c r="E4555" s="41">
        <v>0</v>
      </c>
      <c r="F4555" s="41">
        <v>0</v>
      </c>
      <c r="G4555" s="48">
        <v>68002</v>
      </c>
    </row>
    <row r="4556" spans="1:7" x14ac:dyDescent="0.25">
      <c r="A4556" s="48">
        <v>680029002</v>
      </c>
      <c r="B4556" s="41" t="s">
        <v>6152</v>
      </c>
      <c r="C4556" s="41">
        <v>0</v>
      </c>
      <c r="D4556" s="41">
        <v>0</v>
      </c>
      <c r="E4556" s="41">
        <v>0</v>
      </c>
      <c r="F4556" s="41">
        <v>0</v>
      </c>
      <c r="G4556" s="48">
        <v>68002</v>
      </c>
    </row>
    <row r="4557" spans="1:7" x14ac:dyDescent="0.25">
      <c r="A4557" s="48">
        <v>680029003</v>
      </c>
      <c r="B4557" s="41" t="s">
        <v>6153</v>
      </c>
      <c r="C4557" s="41">
        <v>-11308</v>
      </c>
      <c r="D4557" s="41">
        <v>0</v>
      </c>
      <c r="E4557" s="41">
        <v>0</v>
      </c>
      <c r="F4557" s="41">
        <v>-11308</v>
      </c>
      <c r="G4557" s="48">
        <v>68002</v>
      </c>
    </row>
    <row r="4558" spans="1:7" x14ac:dyDescent="0.25">
      <c r="A4558" s="48">
        <v>680029051</v>
      </c>
      <c r="B4558" s="41" t="s">
        <v>6154</v>
      </c>
      <c r="C4558" s="41">
        <v>0</v>
      </c>
      <c r="D4558" s="41">
        <v>0</v>
      </c>
      <c r="E4558" s="41">
        <v>0</v>
      </c>
      <c r="F4558" s="41">
        <v>0</v>
      </c>
      <c r="G4558" s="48">
        <v>68002</v>
      </c>
    </row>
    <row r="4559" spans="1:7" x14ac:dyDescent="0.25">
      <c r="A4559" s="48">
        <v>680029081</v>
      </c>
      <c r="B4559" s="41" t="s">
        <v>6155</v>
      </c>
      <c r="C4559" s="41">
        <v>-2976768.21</v>
      </c>
      <c r="D4559" s="41">
        <v>0</v>
      </c>
      <c r="E4559" s="41">
        <v>0</v>
      </c>
      <c r="F4559" s="41">
        <v>-2976768.21</v>
      </c>
      <c r="G4559" s="48">
        <v>68002</v>
      </c>
    </row>
    <row r="4560" spans="1:7" x14ac:dyDescent="0.25">
      <c r="A4560" s="48">
        <v>680029082</v>
      </c>
      <c r="B4560" s="41" t="s">
        <v>6156</v>
      </c>
      <c r="C4560" s="41">
        <v>0</v>
      </c>
      <c r="D4560" s="41">
        <v>0</v>
      </c>
      <c r="E4560" s="41">
        <v>0</v>
      </c>
      <c r="F4560" s="41">
        <v>0</v>
      </c>
      <c r="G4560" s="48">
        <v>68002</v>
      </c>
    </row>
    <row r="4561" spans="1:7" x14ac:dyDescent="0.25">
      <c r="A4561" s="48">
        <v>680029100</v>
      </c>
      <c r="B4561" s="41" t="s">
        <v>6133</v>
      </c>
      <c r="C4561" s="41">
        <v>0</v>
      </c>
      <c r="D4561" s="41">
        <v>0</v>
      </c>
      <c r="E4561" s="41">
        <v>0</v>
      </c>
      <c r="F4561" s="41">
        <v>0</v>
      </c>
      <c r="G4561" s="48">
        <v>68002</v>
      </c>
    </row>
    <row r="4562" spans="1:7" x14ac:dyDescent="0.25">
      <c r="A4562" s="48">
        <v>680029845</v>
      </c>
      <c r="B4562" s="41" t="s">
        <v>6157</v>
      </c>
      <c r="C4562" s="41">
        <v>0</v>
      </c>
      <c r="D4562" s="41">
        <v>0</v>
      </c>
      <c r="E4562" s="41">
        <v>0</v>
      </c>
      <c r="F4562" s="41">
        <v>0</v>
      </c>
      <c r="G4562" s="48">
        <v>68002</v>
      </c>
    </row>
    <row r="4563" spans="1:7" x14ac:dyDescent="0.25">
      <c r="A4563" s="48">
        <v>680035000</v>
      </c>
      <c r="B4563" s="41" t="s">
        <v>6158</v>
      </c>
      <c r="C4563" s="41">
        <v>0</v>
      </c>
      <c r="D4563" s="41">
        <v>0</v>
      </c>
      <c r="E4563" s="41">
        <v>0</v>
      </c>
      <c r="F4563" s="41">
        <v>0</v>
      </c>
      <c r="G4563" s="48">
        <v>68003</v>
      </c>
    </row>
    <row r="4564" spans="1:7" x14ac:dyDescent="0.25">
      <c r="A4564" s="48">
        <v>680035001</v>
      </c>
      <c r="B4564" s="41" t="s">
        <v>6159</v>
      </c>
      <c r="C4564" s="41">
        <v>0</v>
      </c>
      <c r="D4564" s="41">
        <v>0</v>
      </c>
      <c r="E4564" s="41">
        <v>0</v>
      </c>
      <c r="F4564" s="41">
        <v>0</v>
      </c>
      <c r="G4564" s="48">
        <v>68003</v>
      </c>
    </row>
    <row r="4565" spans="1:7" x14ac:dyDescent="0.25">
      <c r="A4565" s="48">
        <v>680035002</v>
      </c>
      <c r="B4565" s="41" t="s">
        <v>6160</v>
      </c>
      <c r="C4565" s="41">
        <v>0</v>
      </c>
      <c r="D4565" s="41">
        <v>0</v>
      </c>
      <c r="E4565" s="41">
        <v>0</v>
      </c>
      <c r="F4565" s="41">
        <v>0</v>
      </c>
      <c r="G4565" s="48">
        <v>68003</v>
      </c>
    </row>
    <row r="4566" spans="1:7" x14ac:dyDescent="0.25">
      <c r="A4566" s="48">
        <v>680035003</v>
      </c>
      <c r="B4566" s="41" t="s">
        <v>6161</v>
      </c>
      <c r="C4566" s="41">
        <v>0</v>
      </c>
      <c r="D4566" s="41">
        <v>0</v>
      </c>
      <c r="E4566" s="41">
        <v>0</v>
      </c>
      <c r="F4566" s="41">
        <v>0</v>
      </c>
      <c r="G4566" s="48">
        <v>68003</v>
      </c>
    </row>
    <row r="4567" spans="1:7" x14ac:dyDescent="0.25">
      <c r="A4567" s="48">
        <v>680035011</v>
      </c>
      <c r="B4567" s="41" t="s">
        <v>6162</v>
      </c>
      <c r="C4567" s="41">
        <v>0</v>
      </c>
      <c r="D4567" s="41">
        <v>0</v>
      </c>
      <c r="E4567" s="41">
        <v>0</v>
      </c>
      <c r="F4567" s="41">
        <v>0</v>
      </c>
      <c r="G4567" s="48">
        <v>68003</v>
      </c>
    </row>
    <row r="4568" spans="1:7" x14ac:dyDescent="0.25">
      <c r="A4568" s="48">
        <v>680035014</v>
      </c>
      <c r="B4568" s="41" t="s">
        <v>6163</v>
      </c>
      <c r="C4568" s="41">
        <v>0</v>
      </c>
      <c r="D4568" s="41">
        <v>0</v>
      </c>
      <c r="E4568" s="41">
        <v>0</v>
      </c>
      <c r="F4568" s="41">
        <v>0</v>
      </c>
      <c r="G4568" s="48">
        <v>68003</v>
      </c>
    </row>
    <row r="4569" spans="1:7" x14ac:dyDescent="0.25">
      <c r="A4569" s="48">
        <v>680035017</v>
      </c>
      <c r="B4569" s="41" t="s">
        <v>6164</v>
      </c>
      <c r="C4569" s="41">
        <v>0</v>
      </c>
      <c r="D4569" s="41">
        <v>0</v>
      </c>
      <c r="E4569" s="41">
        <v>0</v>
      </c>
      <c r="F4569" s="41">
        <v>0</v>
      </c>
      <c r="G4569" s="48">
        <v>68003</v>
      </c>
    </row>
    <row r="4570" spans="1:7" x14ac:dyDescent="0.25">
      <c r="A4570" s="48">
        <v>680035903</v>
      </c>
      <c r="B4570" s="41" t="s">
        <v>6165</v>
      </c>
      <c r="C4570" s="41">
        <v>0</v>
      </c>
      <c r="D4570" s="41">
        <v>0</v>
      </c>
      <c r="E4570" s="41">
        <v>0</v>
      </c>
      <c r="F4570" s="41">
        <v>0</v>
      </c>
      <c r="G4570" s="48">
        <v>68003</v>
      </c>
    </row>
    <row r="4571" spans="1:7" x14ac:dyDescent="0.25">
      <c r="A4571" s="48">
        <v>680035906</v>
      </c>
      <c r="B4571" s="41" t="s">
        <v>6166</v>
      </c>
      <c r="C4571" s="41">
        <v>0</v>
      </c>
      <c r="D4571" s="41">
        <v>0</v>
      </c>
      <c r="E4571" s="41">
        <v>0</v>
      </c>
      <c r="F4571" s="41">
        <v>0</v>
      </c>
      <c r="G4571" s="48">
        <v>68003</v>
      </c>
    </row>
    <row r="4572" spans="1:7" x14ac:dyDescent="0.25">
      <c r="A4572" s="48">
        <v>680035907</v>
      </c>
      <c r="B4572" s="41" t="s">
        <v>6167</v>
      </c>
      <c r="C4572" s="41">
        <v>0</v>
      </c>
      <c r="D4572" s="41">
        <v>0</v>
      </c>
      <c r="E4572" s="41">
        <v>0</v>
      </c>
      <c r="F4572" s="41">
        <v>0</v>
      </c>
      <c r="G4572" s="48">
        <v>68003</v>
      </c>
    </row>
    <row r="4573" spans="1:7" x14ac:dyDescent="0.25">
      <c r="A4573" s="48">
        <v>680035908</v>
      </c>
      <c r="B4573" s="41" t="s">
        <v>6168</v>
      </c>
      <c r="C4573" s="41">
        <v>0</v>
      </c>
      <c r="D4573" s="41">
        <v>0</v>
      </c>
      <c r="E4573" s="41">
        <v>0</v>
      </c>
      <c r="F4573" s="41">
        <v>0</v>
      </c>
      <c r="G4573" s="48">
        <v>68003</v>
      </c>
    </row>
    <row r="4574" spans="1:7" x14ac:dyDescent="0.25">
      <c r="A4574" s="48">
        <v>680035909</v>
      </c>
      <c r="B4574" s="41" t="s">
        <v>6169</v>
      </c>
      <c r="C4574" s="41">
        <v>0</v>
      </c>
      <c r="D4574" s="41">
        <v>0</v>
      </c>
      <c r="E4574" s="41">
        <v>0</v>
      </c>
      <c r="F4574" s="41">
        <v>0</v>
      </c>
      <c r="G4574" s="48">
        <v>68003</v>
      </c>
    </row>
    <row r="4575" spans="1:7" x14ac:dyDescent="0.25">
      <c r="A4575" s="48">
        <v>680035910</v>
      </c>
      <c r="B4575" s="41" t="s">
        <v>6170</v>
      </c>
      <c r="C4575" s="41">
        <v>0</v>
      </c>
      <c r="D4575" s="41">
        <v>0</v>
      </c>
      <c r="E4575" s="41">
        <v>0</v>
      </c>
      <c r="F4575" s="41">
        <v>0</v>
      </c>
      <c r="G4575" s="48">
        <v>68003</v>
      </c>
    </row>
    <row r="4576" spans="1:7" x14ac:dyDescent="0.25">
      <c r="A4576" s="48">
        <v>680035911</v>
      </c>
      <c r="B4576" s="41" t="s">
        <v>6171</v>
      </c>
      <c r="C4576" s="41">
        <v>0</v>
      </c>
      <c r="D4576" s="41">
        <v>0</v>
      </c>
      <c r="E4576" s="41">
        <v>0</v>
      </c>
      <c r="F4576" s="41">
        <v>0</v>
      </c>
      <c r="G4576" s="48">
        <v>68003</v>
      </c>
    </row>
    <row r="4577" spans="1:7" x14ac:dyDescent="0.25">
      <c r="A4577" s="48">
        <v>680035913</v>
      </c>
      <c r="B4577" s="41" t="s">
        <v>6172</v>
      </c>
      <c r="C4577" s="41">
        <v>0</v>
      </c>
      <c r="D4577" s="41">
        <v>0</v>
      </c>
      <c r="E4577" s="41">
        <v>0</v>
      </c>
      <c r="F4577" s="41">
        <v>0</v>
      </c>
      <c r="G4577" s="48">
        <v>68003</v>
      </c>
    </row>
    <row r="4578" spans="1:7" x14ac:dyDescent="0.25">
      <c r="A4578" s="48">
        <v>680035914</v>
      </c>
      <c r="B4578" s="41" t="s">
        <v>6173</v>
      </c>
      <c r="C4578" s="41">
        <v>0</v>
      </c>
      <c r="D4578" s="41">
        <v>0</v>
      </c>
      <c r="E4578" s="41">
        <v>0</v>
      </c>
      <c r="F4578" s="41">
        <v>0</v>
      </c>
      <c r="G4578" s="48">
        <v>68003</v>
      </c>
    </row>
    <row r="4579" spans="1:7" x14ac:dyDescent="0.25">
      <c r="A4579" s="48">
        <v>680035917</v>
      </c>
      <c r="B4579" s="41" t="s">
        <v>6174</v>
      </c>
      <c r="C4579" s="41">
        <v>0</v>
      </c>
      <c r="D4579" s="41">
        <v>0</v>
      </c>
      <c r="E4579" s="41">
        <v>0</v>
      </c>
      <c r="F4579" s="41">
        <v>0</v>
      </c>
      <c r="G4579" s="48">
        <v>68003</v>
      </c>
    </row>
    <row r="4580" spans="1:7" x14ac:dyDescent="0.25">
      <c r="A4580" s="48">
        <v>680035918</v>
      </c>
      <c r="B4580" s="41" t="s">
        <v>6175</v>
      </c>
      <c r="C4580" s="41">
        <v>0</v>
      </c>
      <c r="D4580" s="41">
        <v>0</v>
      </c>
      <c r="E4580" s="41">
        <v>0</v>
      </c>
      <c r="F4580" s="41">
        <v>0</v>
      </c>
      <c r="G4580" s="48">
        <v>68003</v>
      </c>
    </row>
    <row r="4581" spans="1:7" x14ac:dyDescent="0.25">
      <c r="A4581" s="48">
        <v>680035919</v>
      </c>
      <c r="B4581" s="41" t="s">
        <v>6176</v>
      </c>
      <c r="C4581" s="41">
        <v>0</v>
      </c>
      <c r="D4581" s="41">
        <v>0</v>
      </c>
      <c r="E4581" s="41">
        <v>0</v>
      </c>
      <c r="F4581" s="41">
        <v>0</v>
      </c>
      <c r="G4581" s="48">
        <v>68003</v>
      </c>
    </row>
    <row r="4582" spans="1:7" x14ac:dyDescent="0.25">
      <c r="A4582" s="48">
        <v>680035920</v>
      </c>
      <c r="B4582" s="41" t="s">
        <v>6177</v>
      </c>
      <c r="C4582" s="41">
        <v>0</v>
      </c>
      <c r="D4582" s="41">
        <v>0</v>
      </c>
      <c r="E4582" s="41">
        <v>0</v>
      </c>
      <c r="F4582" s="41">
        <v>0</v>
      </c>
      <c r="G4582" s="48">
        <v>68003</v>
      </c>
    </row>
    <row r="4583" spans="1:7" x14ac:dyDescent="0.25">
      <c r="A4583" s="48">
        <v>680035921</v>
      </c>
      <c r="B4583" s="41" t="s">
        <v>6178</v>
      </c>
      <c r="C4583" s="41">
        <v>0</v>
      </c>
      <c r="D4583" s="41">
        <v>0</v>
      </c>
      <c r="E4583" s="41">
        <v>0</v>
      </c>
      <c r="F4583" s="41">
        <v>0</v>
      </c>
      <c r="G4583" s="48">
        <v>68003</v>
      </c>
    </row>
    <row r="4584" spans="1:7" x14ac:dyDescent="0.25">
      <c r="A4584" s="48">
        <v>680035922</v>
      </c>
      <c r="B4584" s="41" t="s">
        <v>6179</v>
      </c>
      <c r="C4584" s="41">
        <v>0</v>
      </c>
      <c r="D4584" s="41">
        <v>0</v>
      </c>
      <c r="E4584" s="41">
        <v>0</v>
      </c>
      <c r="F4584" s="41">
        <v>0</v>
      </c>
      <c r="G4584" s="48">
        <v>68003</v>
      </c>
    </row>
    <row r="4585" spans="1:7" x14ac:dyDescent="0.25">
      <c r="A4585" s="48">
        <v>680035923</v>
      </c>
      <c r="B4585" s="41" t="s">
        <v>6180</v>
      </c>
      <c r="C4585" s="41">
        <v>0</v>
      </c>
      <c r="D4585" s="41">
        <v>0</v>
      </c>
      <c r="E4585" s="41">
        <v>0</v>
      </c>
      <c r="F4585" s="41">
        <v>0</v>
      </c>
      <c r="G4585" s="48">
        <v>68003</v>
      </c>
    </row>
    <row r="4586" spans="1:7" x14ac:dyDescent="0.25">
      <c r="A4586" s="48">
        <v>680035924</v>
      </c>
      <c r="B4586" s="41" t="s">
        <v>6181</v>
      </c>
      <c r="C4586" s="41">
        <v>0</v>
      </c>
      <c r="D4586" s="41">
        <v>0</v>
      </c>
      <c r="E4586" s="41">
        <v>0</v>
      </c>
      <c r="F4586" s="41">
        <v>0</v>
      </c>
      <c r="G4586" s="48">
        <v>68003</v>
      </c>
    </row>
    <row r="4587" spans="1:7" x14ac:dyDescent="0.25">
      <c r="A4587" s="48">
        <v>680035925</v>
      </c>
      <c r="B4587" s="41" t="s">
        <v>6182</v>
      </c>
      <c r="C4587" s="41">
        <v>0</v>
      </c>
      <c r="D4587" s="41">
        <v>0</v>
      </c>
      <c r="E4587" s="41">
        <v>0</v>
      </c>
      <c r="F4587" s="41">
        <v>0</v>
      </c>
      <c r="G4587" s="48">
        <v>68003</v>
      </c>
    </row>
    <row r="4588" spans="1:7" x14ac:dyDescent="0.25">
      <c r="A4588" s="48">
        <v>680037512</v>
      </c>
      <c r="B4588" s="41" t="s">
        <v>6183</v>
      </c>
      <c r="C4588" s="41">
        <v>0</v>
      </c>
      <c r="D4588" s="41">
        <v>0</v>
      </c>
      <c r="E4588" s="41">
        <v>0</v>
      </c>
      <c r="F4588" s="41">
        <v>0</v>
      </c>
      <c r="G4588" s="48">
        <v>68003</v>
      </c>
    </row>
    <row r="4589" spans="1:7" x14ac:dyDescent="0.25">
      <c r="A4589" s="48">
        <v>680039000</v>
      </c>
      <c r="B4589" s="41" t="s">
        <v>6184</v>
      </c>
      <c r="C4589" s="41">
        <v>0</v>
      </c>
      <c r="D4589" s="41">
        <v>0</v>
      </c>
      <c r="E4589" s="41">
        <v>0</v>
      </c>
      <c r="F4589" s="41">
        <v>0</v>
      </c>
      <c r="G4589" s="48">
        <v>68003</v>
      </c>
    </row>
    <row r="4590" spans="1:7" x14ac:dyDescent="0.25">
      <c r="A4590" s="48">
        <v>680039001</v>
      </c>
      <c r="B4590" s="41" t="s">
        <v>6185</v>
      </c>
      <c r="C4590" s="41">
        <v>0</v>
      </c>
      <c r="D4590" s="41">
        <v>0</v>
      </c>
      <c r="E4590" s="41">
        <v>0</v>
      </c>
      <c r="F4590" s="41">
        <v>0</v>
      </c>
      <c r="G4590" s="48">
        <v>68003</v>
      </c>
    </row>
    <row r="4591" spans="1:7" x14ac:dyDescent="0.25">
      <c r="A4591" s="48">
        <v>680039003</v>
      </c>
      <c r="B4591" s="41" t="s">
        <v>6186</v>
      </c>
      <c r="C4591" s="41">
        <v>0</v>
      </c>
      <c r="D4591" s="41">
        <v>0</v>
      </c>
      <c r="E4591" s="41">
        <v>0</v>
      </c>
      <c r="F4591" s="41">
        <v>0</v>
      </c>
      <c r="G4591" s="48">
        <v>68003</v>
      </c>
    </row>
    <row r="4592" spans="1:7" x14ac:dyDescent="0.25">
      <c r="A4592" s="48">
        <v>680039020</v>
      </c>
      <c r="B4592" s="41" t="s">
        <v>6187</v>
      </c>
      <c r="C4592" s="41">
        <v>0</v>
      </c>
      <c r="D4592" s="41">
        <v>0</v>
      </c>
      <c r="E4592" s="41">
        <v>0</v>
      </c>
      <c r="F4592" s="41">
        <v>0</v>
      </c>
      <c r="G4592" s="48">
        <v>68003</v>
      </c>
    </row>
    <row r="4593" spans="1:7" x14ac:dyDescent="0.25">
      <c r="A4593" s="48">
        <v>680039021</v>
      </c>
      <c r="B4593" s="41" t="s">
        <v>6173</v>
      </c>
      <c r="C4593" s="41">
        <v>0</v>
      </c>
      <c r="D4593" s="41">
        <v>0</v>
      </c>
      <c r="E4593" s="41">
        <v>0</v>
      </c>
      <c r="F4593" s="41">
        <v>0</v>
      </c>
      <c r="G4593" s="48">
        <v>68003</v>
      </c>
    </row>
    <row r="4594" spans="1:7" x14ac:dyDescent="0.25">
      <c r="A4594" s="48">
        <v>680039025</v>
      </c>
      <c r="B4594" s="41" t="s">
        <v>6188</v>
      </c>
      <c r="C4594" s="41">
        <v>0</v>
      </c>
      <c r="D4594" s="41">
        <v>0</v>
      </c>
      <c r="E4594" s="41">
        <v>0</v>
      </c>
      <c r="F4594" s="41">
        <v>0</v>
      </c>
      <c r="G4594" s="48">
        <v>68003</v>
      </c>
    </row>
    <row r="4595" spans="1:7" x14ac:dyDescent="0.25">
      <c r="A4595" s="48">
        <v>680039026</v>
      </c>
      <c r="B4595" s="41" t="s">
        <v>6189</v>
      </c>
      <c r="C4595" s="41">
        <v>0</v>
      </c>
      <c r="D4595" s="41">
        <v>0</v>
      </c>
      <c r="E4595" s="41">
        <v>0</v>
      </c>
      <c r="F4595" s="41">
        <v>0</v>
      </c>
      <c r="G4595" s="48">
        <v>68003</v>
      </c>
    </row>
    <row r="4596" spans="1:7" x14ac:dyDescent="0.25">
      <c r="A4596" s="48">
        <v>680039027</v>
      </c>
      <c r="B4596" s="41" t="s">
        <v>6190</v>
      </c>
      <c r="C4596" s="41">
        <v>0</v>
      </c>
      <c r="D4596" s="41">
        <v>0</v>
      </c>
      <c r="E4596" s="41">
        <v>0</v>
      </c>
      <c r="F4596" s="41">
        <v>0</v>
      </c>
      <c r="G4596" s="48">
        <v>68003</v>
      </c>
    </row>
    <row r="4597" spans="1:7" x14ac:dyDescent="0.25">
      <c r="A4597" s="48">
        <v>690012004</v>
      </c>
      <c r="B4597" s="41" t="s">
        <v>6191</v>
      </c>
      <c r="C4597" s="41">
        <v>0</v>
      </c>
      <c r="D4597" s="41">
        <v>0</v>
      </c>
      <c r="E4597" s="41">
        <v>0</v>
      </c>
      <c r="F4597" s="41">
        <v>0</v>
      </c>
      <c r="G4597" s="48">
        <v>69001</v>
      </c>
    </row>
    <row r="4598" spans="1:7" x14ac:dyDescent="0.25">
      <c r="A4598" s="48">
        <v>690012500</v>
      </c>
      <c r="B4598" s="41" t="s">
        <v>6192</v>
      </c>
      <c r="C4598" s="41">
        <v>0</v>
      </c>
      <c r="D4598" s="41">
        <v>0</v>
      </c>
      <c r="E4598" s="41">
        <v>0</v>
      </c>
      <c r="F4598" s="41">
        <v>0</v>
      </c>
      <c r="G4598" s="48">
        <v>69001</v>
      </c>
    </row>
    <row r="4599" spans="1:7" x14ac:dyDescent="0.25">
      <c r="A4599" s="48">
        <v>690012502</v>
      </c>
      <c r="B4599" s="41" t="s">
        <v>6193</v>
      </c>
      <c r="C4599" s="41">
        <v>0</v>
      </c>
      <c r="D4599" s="41">
        <v>0</v>
      </c>
      <c r="E4599" s="41">
        <v>0</v>
      </c>
      <c r="F4599" s="41">
        <v>0</v>
      </c>
      <c r="G4599" s="48">
        <v>69001</v>
      </c>
    </row>
    <row r="4600" spans="1:7" x14ac:dyDescent="0.25">
      <c r="A4600" s="73" t="s">
        <v>21</v>
      </c>
      <c r="B4600" s="73" t="s">
        <v>21</v>
      </c>
      <c r="C4600" s="73" t="s">
        <v>6194</v>
      </c>
      <c r="D4600" s="73" t="s">
        <v>6195</v>
      </c>
      <c r="E4600" s="73" t="s">
        <v>6196</v>
      </c>
      <c r="F4600" s="73" t="s">
        <v>6197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04"/>
  <sheetViews>
    <sheetView workbookViewId="0">
      <selection activeCell="C16" sqref="C16"/>
    </sheetView>
  </sheetViews>
  <sheetFormatPr defaultColWidth="9.140625" defaultRowHeight="15" x14ac:dyDescent="0.25"/>
  <cols>
    <col min="1" max="1" width="12" style="41" customWidth="1"/>
    <col min="2" max="2" width="59" style="41" bestFit="1" customWidth="1"/>
    <col min="3" max="3" width="24.85546875" style="41" bestFit="1" customWidth="1"/>
    <col min="4" max="4" width="22.7109375" style="41" bestFit="1" customWidth="1"/>
    <col min="5" max="5" width="21.140625" style="41" bestFit="1" customWidth="1"/>
    <col min="6" max="6" width="26.42578125" style="41" bestFit="1" customWidth="1"/>
    <col min="7" max="7" width="6" style="41" bestFit="1" customWidth="1"/>
    <col min="8" max="16384" width="9.140625" style="41"/>
  </cols>
  <sheetData>
    <row r="1" spans="1:7" ht="18.75" x14ac:dyDescent="0.25">
      <c r="A1" s="70" t="s">
        <v>9</v>
      </c>
    </row>
    <row r="2" spans="1:7" x14ac:dyDescent="0.25">
      <c r="A2" s="41" t="s">
        <v>10</v>
      </c>
      <c r="B2" s="41" t="s">
        <v>11</v>
      </c>
    </row>
    <row r="3" spans="1:7" x14ac:dyDescent="0.25">
      <c r="A3" s="41" t="s">
        <v>12</v>
      </c>
      <c r="B3" s="41" t="s">
        <v>25</v>
      </c>
    </row>
    <row r="4" spans="1:7" x14ac:dyDescent="0.25">
      <c r="A4" s="41" t="s">
        <v>13</v>
      </c>
      <c r="B4" s="41" t="s">
        <v>2875</v>
      </c>
    </row>
    <row r="5" spans="1:7" x14ac:dyDescent="0.25">
      <c r="A5" s="41" t="s">
        <v>14</v>
      </c>
      <c r="B5" s="41" t="s">
        <v>6198</v>
      </c>
    </row>
    <row r="7" spans="1:7" ht="15.75" x14ac:dyDescent="0.25">
      <c r="A7" s="71" t="s">
        <v>6199</v>
      </c>
    </row>
    <row r="8" spans="1:7" x14ac:dyDescent="0.25">
      <c r="A8" s="72" t="s">
        <v>15</v>
      </c>
      <c r="B8" s="72" t="s">
        <v>16</v>
      </c>
      <c r="C8" s="72" t="s">
        <v>2791</v>
      </c>
      <c r="D8" s="72" t="s">
        <v>2792</v>
      </c>
      <c r="E8" s="72" t="s">
        <v>2793</v>
      </c>
      <c r="F8" s="72" t="s">
        <v>2745</v>
      </c>
    </row>
    <row r="9" spans="1:7" x14ac:dyDescent="0.25">
      <c r="A9" s="48">
        <v>300010100</v>
      </c>
      <c r="B9" s="41" t="s">
        <v>28</v>
      </c>
      <c r="C9" s="41">
        <v>0</v>
      </c>
      <c r="D9" s="41">
        <v>0</v>
      </c>
      <c r="E9" s="41">
        <v>0</v>
      </c>
      <c r="F9" s="41">
        <v>0</v>
      </c>
      <c r="G9" s="48">
        <v>30001</v>
      </c>
    </row>
    <row r="10" spans="1:7" x14ac:dyDescent="0.25">
      <c r="A10" s="48">
        <v>300010101</v>
      </c>
      <c r="B10" s="41" t="s">
        <v>30</v>
      </c>
      <c r="C10" s="41">
        <v>0</v>
      </c>
      <c r="D10" s="41">
        <v>0</v>
      </c>
      <c r="E10" s="41">
        <v>0</v>
      </c>
      <c r="F10" s="41">
        <v>0</v>
      </c>
      <c r="G10" s="48">
        <v>30001</v>
      </c>
    </row>
    <row r="11" spans="1:7" x14ac:dyDescent="0.25">
      <c r="A11" s="48">
        <v>300010102</v>
      </c>
      <c r="B11" s="41" t="s">
        <v>32</v>
      </c>
      <c r="C11" s="41">
        <v>0</v>
      </c>
      <c r="D11" s="41">
        <v>0</v>
      </c>
      <c r="E11" s="41">
        <v>0</v>
      </c>
      <c r="F11" s="41">
        <v>0</v>
      </c>
      <c r="G11" s="48">
        <v>30001</v>
      </c>
    </row>
    <row r="12" spans="1:7" x14ac:dyDescent="0.25">
      <c r="A12" s="48">
        <v>300010103</v>
      </c>
      <c r="B12" s="41" t="s">
        <v>2782</v>
      </c>
      <c r="C12" s="41">
        <v>0</v>
      </c>
      <c r="D12" s="41">
        <v>0</v>
      </c>
      <c r="E12" s="41">
        <v>0</v>
      </c>
      <c r="F12" s="41">
        <v>0</v>
      </c>
      <c r="G12" s="48">
        <v>30001</v>
      </c>
    </row>
    <row r="13" spans="1:7" x14ac:dyDescent="0.25">
      <c r="A13" s="48">
        <v>300010110</v>
      </c>
      <c r="B13" s="41" t="s">
        <v>34</v>
      </c>
      <c r="C13" s="41">
        <v>0</v>
      </c>
      <c r="D13" s="41">
        <v>0</v>
      </c>
      <c r="E13" s="41">
        <v>0</v>
      </c>
      <c r="F13" s="41">
        <v>0</v>
      </c>
      <c r="G13" s="48">
        <v>30001</v>
      </c>
    </row>
    <row r="14" spans="1:7" x14ac:dyDescent="0.25">
      <c r="A14" s="48">
        <v>300010120</v>
      </c>
      <c r="B14" s="41" t="s">
        <v>36</v>
      </c>
      <c r="C14" s="41">
        <v>0</v>
      </c>
      <c r="D14" s="41">
        <v>0</v>
      </c>
      <c r="E14" s="41">
        <v>0</v>
      </c>
      <c r="F14" s="41">
        <v>0</v>
      </c>
      <c r="G14" s="48">
        <v>30001</v>
      </c>
    </row>
    <row r="15" spans="1:7" x14ac:dyDescent="0.25">
      <c r="A15" s="48">
        <v>300010150</v>
      </c>
      <c r="B15" s="41" t="s">
        <v>38</v>
      </c>
      <c r="C15" s="41">
        <v>0</v>
      </c>
      <c r="D15" s="41">
        <v>0</v>
      </c>
      <c r="E15" s="41">
        <v>0</v>
      </c>
      <c r="F15" s="41">
        <v>0</v>
      </c>
      <c r="G15" s="48">
        <v>30001</v>
      </c>
    </row>
    <row r="16" spans="1:7" x14ac:dyDescent="0.25">
      <c r="A16" s="48">
        <v>300010200</v>
      </c>
      <c r="B16" s="41" t="s">
        <v>40</v>
      </c>
      <c r="C16" s="41">
        <v>0</v>
      </c>
      <c r="D16" s="41">
        <v>0</v>
      </c>
      <c r="E16" s="41">
        <v>0</v>
      </c>
      <c r="F16" s="41">
        <v>0</v>
      </c>
      <c r="G16" s="48">
        <v>30001</v>
      </c>
    </row>
    <row r="17" spans="1:7" x14ac:dyDescent="0.25">
      <c r="A17" s="48">
        <v>300010800</v>
      </c>
      <c r="B17" s="41" t="s">
        <v>42</v>
      </c>
      <c r="C17" s="41">
        <v>0</v>
      </c>
      <c r="D17" s="41">
        <v>0</v>
      </c>
      <c r="E17" s="41">
        <v>0</v>
      </c>
      <c r="F17" s="41">
        <v>0</v>
      </c>
      <c r="G17" s="48">
        <v>30001</v>
      </c>
    </row>
    <row r="18" spans="1:7" x14ac:dyDescent="0.25">
      <c r="A18" s="48">
        <v>300010915</v>
      </c>
      <c r="B18" s="41" t="s">
        <v>44</v>
      </c>
      <c r="C18" s="41">
        <v>0</v>
      </c>
      <c r="D18" s="41">
        <v>0</v>
      </c>
      <c r="E18" s="41">
        <v>0</v>
      </c>
      <c r="F18" s="41">
        <v>0</v>
      </c>
      <c r="G18" s="48">
        <v>30001</v>
      </c>
    </row>
    <row r="19" spans="1:7" x14ac:dyDescent="0.25">
      <c r="A19" s="48">
        <v>300010930</v>
      </c>
      <c r="B19" s="41" t="s">
        <v>46</v>
      </c>
      <c r="C19" s="41">
        <v>0</v>
      </c>
      <c r="D19" s="41">
        <v>0</v>
      </c>
      <c r="E19" s="41">
        <v>0</v>
      </c>
      <c r="F19" s="41">
        <v>0</v>
      </c>
      <c r="G19" s="48">
        <v>30001</v>
      </c>
    </row>
    <row r="20" spans="1:7" x14ac:dyDescent="0.25">
      <c r="A20" s="48">
        <v>300010975</v>
      </c>
      <c r="B20" s="41" t="s">
        <v>48</v>
      </c>
      <c r="C20" s="41">
        <v>0</v>
      </c>
      <c r="D20" s="41">
        <v>0</v>
      </c>
      <c r="E20" s="41">
        <v>0</v>
      </c>
      <c r="F20" s="41">
        <v>0</v>
      </c>
      <c r="G20" s="48">
        <v>30001</v>
      </c>
    </row>
    <row r="21" spans="1:7" x14ac:dyDescent="0.25">
      <c r="A21" s="48">
        <v>300011610</v>
      </c>
      <c r="B21" s="41" t="s">
        <v>2794</v>
      </c>
      <c r="C21" s="41">
        <v>0</v>
      </c>
      <c r="D21" s="41">
        <v>1250</v>
      </c>
      <c r="E21" s="41">
        <v>1250</v>
      </c>
      <c r="F21" s="41">
        <v>-1250</v>
      </c>
      <c r="G21" s="48">
        <v>30001</v>
      </c>
    </row>
    <row r="22" spans="1:7" x14ac:dyDescent="0.25">
      <c r="A22" s="48">
        <v>300012000</v>
      </c>
      <c r="B22" s="41" t="s">
        <v>50</v>
      </c>
      <c r="C22" s="41">
        <v>0</v>
      </c>
      <c r="D22" s="41">
        <v>0</v>
      </c>
      <c r="E22" s="41">
        <v>0</v>
      </c>
      <c r="F22" s="41">
        <v>0</v>
      </c>
      <c r="G22" s="48">
        <v>30001</v>
      </c>
    </row>
    <row r="23" spans="1:7" x14ac:dyDescent="0.25">
      <c r="A23" s="48">
        <v>300012004</v>
      </c>
      <c r="B23" s="41" t="s">
        <v>2746</v>
      </c>
      <c r="C23" s="41">
        <v>0</v>
      </c>
      <c r="D23" s="41">
        <v>0</v>
      </c>
      <c r="E23" s="41">
        <v>0</v>
      </c>
      <c r="F23" s="41">
        <v>0</v>
      </c>
      <c r="G23" s="48">
        <v>30001</v>
      </c>
    </row>
    <row r="24" spans="1:7" x14ac:dyDescent="0.25">
      <c r="A24" s="48">
        <v>300012022</v>
      </c>
      <c r="B24" s="41" t="s">
        <v>52</v>
      </c>
      <c r="C24" s="41">
        <v>752</v>
      </c>
      <c r="D24" s="41">
        <v>50</v>
      </c>
      <c r="E24" s="41">
        <v>50</v>
      </c>
      <c r="F24" s="41">
        <v>702</v>
      </c>
      <c r="G24" s="48">
        <v>30001</v>
      </c>
    </row>
    <row r="25" spans="1:7" x14ac:dyDescent="0.25">
      <c r="A25" s="48">
        <v>300012424</v>
      </c>
      <c r="B25" s="41" t="s">
        <v>54</v>
      </c>
      <c r="C25" s="41">
        <v>5192.58</v>
      </c>
      <c r="D25" s="41">
        <v>5000</v>
      </c>
      <c r="E25" s="41">
        <v>5000</v>
      </c>
      <c r="F25" s="41">
        <v>192.58</v>
      </c>
      <c r="G25" s="48">
        <v>30001</v>
      </c>
    </row>
    <row r="26" spans="1:7" x14ac:dyDescent="0.25">
      <c r="A26" s="48">
        <v>300012435</v>
      </c>
      <c r="B26" s="41" t="s">
        <v>56</v>
      </c>
      <c r="C26" s="41">
        <v>0</v>
      </c>
      <c r="D26" s="41">
        <v>0</v>
      </c>
      <c r="E26" s="41">
        <v>0</v>
      </c>
      <c r="F26" s="41">
        <v>0</v>
      </c>
      <c r="G26" s="48">
        <v>30001</v>
      </c>
    </row>
    <row r="27" spans="1:7" x14ac:dyDescent="0.25">
      <c r="A27" s="48">
        <v>300012500</v>
      </c>
      <c r="B27" s="41" t="s">
        <v>58</v>
      </c>
      <c r="C27" s="41">
        <v>0</v>
      </c>
      <c r="D27" s="41">
        <v>250</v>
      </c>
      <c r="E27" s="41">
        <v>250</v>
      </c>
      <c r="F27" s="41">
        <v>-250</v>
      </c>
      <c r="G27" s="48">
        <v>30001</v>
      </c>
    </row>
    <row r="28" spans="1:7" x14ac:dyDescent="0.25">
      <c r="A28" s="48">
        <v>300012502</v>
      </c>
      <c r="B28" s="41" t="s">
        <v>60</v>
      </c>
      <c r="C28" s="41">
        <v>0</v>
      </c>
      <c r="D28" s="41">
        <v>0</v>
      </c>
      <c r="E28" s="41">
        <v>0</v>
      </c>
      <c r="F28" s="41">
        <v>0</v>
      </c>
      <c r="G28" s="48">
        <v>30001</v>
      </c>
    </row>
    <row r="29" spans="1:7" x14ac:dyDescent="0.25">
      <c r="A29" s="48">
        <v>300012503</v>
      </c>
      <c r="B29" s="41" t="s">
        <v>62</v>
      </c>
      <c r="C29" s="41">
        <v>0</v>
      </c>
      <c r="D29" s="41">
        <v>0</v>
      </c>
      <c r="E29" s="41">
        <v>0</v>
      </c>
      <c r="F29" s="41">
        <v>0</v>
      </c>
      <c r="G29" s="48">
        <v>30001</v>
      </c>
    </row>
    <row r="30" spans="1:7" x14ac:dyDescent="0.25">
      <c r="A30" s="48">
        <v>300012504</v>
      </c>
      <c r="B30" s="41" t="s">
        <v>64</v>
      </c>
      <c r="C30" s="41">
        <v>0</v>
      </c>
      <c r="D30" s="41">
        <v>0</v>
      </c>
      <c r="E30" s="41">
        <v>0</v>
      </c>
      <c r="F30" s="41">
        <v>0</v>
      </c>
      <c r="G30" s="48">
        <v>30001</v>
      </c>
    </row>
    <row r="31" spans="1:7" x14ac:dyDescent="0.25">
      <c r="A31" s="48">
        <v>300012505</v>
      </c>
      <c r="B31" s="41" t="s">
        <v>66</v>
      </c>
      <c r="C31" s="41">
        <v>0</v>
      </c>
      <c r="D31" s="41">
        <v>0</v>
      </c>
      <c r="E31" s="41">
        <v>0</v>
      </c>
      <c r="F31" s="41">
        <v>0</v>
      </c>
      <c r="G31" s="48">
        <v>30001</v>
      </c>
    </row>
    <row r="32" spans="1:7" x14ac:dyDescent="0.25">
      <c r="A32" s="48">
        <v>300012506</v>
      </c>
      <c r="B32" s="41" t="s">
        <v>68</v>
      </c>
      <c r="C32" s="41">
        <v>0</v>
      </c>
      <c r="D32" s="41">
        <v>0</v>
      </c>
      <c r="E32" s="41">
        <v>0</v>
      </c>
      <c r="F32" s="41">
        <v>0</v>
      </c>
      <c r="G32" s="48">
        <v>30001</v>
      </c>
    </row>
    <row r="33" spans="1:7" x14ac:dyDescent="0.25">
      <c r="A33" s="48">
        <v>300012510</v>
      </c>
      <c r="B33" s="41" t="s">
        <v>70</v>
      </c>
      <c r="C33" s="41">
        <v>0</v>
      </c>
      <c r="D33" s="41">
        <v>0</v>
      </c>
      <c r="E33" s="41">
        <v>0</v>
      </c>
      <c r="F33" s="41">
        <v>0</v>
      </c>
      <c r="G33" s="48">
        <v>30001</v>
      </c>
    </row>
    <row r="34" spans="1:7" x14ac:dyDescent="0.25">
      <c r="A34" s="48">
        <v>300012520</v>
      </c>
      <c r="B34" s="41" t="s">
        <v>72</v>
      </c>
      <c r="C34" s="41">
        <v>97.9</v>
      </c>
      <c r="D34" s="41">
        <v>400</v>
      </c>
      <c r="E34" s="41">
        <v>400</v>
      </c>
      <c r="F34" s="41">
        <v>-302.10000000000002</v>
      </c>
      <c r="G34" s="48">
        <v>30001</v>
      </c>
    </row>
    <row r="35" spans="1:7" x14ac:dyDescent="0.25">
      <c r="A35" s="48">
        <v>300012603</v>
      </c>
      <c r="B35" s="41" t="s">
        <v>74</v>
      </c>
      <c r="C35" s="41">
        <v>0</v>
      </c>
      <c r="D35" s="41">
        <v>0</v>
      </c>
      <c r="E35" s="41">
        <v>0</v>
      </c>
      <c r="F35" s="41">
        <v>0</v>
      </c>
      <c r="G35" s="48">
        <v>30001</v>
      </c>
    </row>
    <row r="36" spans="1:7" x14ac:dyDescent="0.25">
      <c r="A36" s="48">
        <v>300012703</v>
      </c>
      <c r="B36" s="41" t="s">
        <v>76</v>
      </c>
      <c r="C36" s="41">
        <v>0</v>
      </c>
      <c r="D36" s="41">
        <v>0</v>
      </c>
      <c r="E36" s="41">
        <v>0</v>
      </c>
      <c r="F36" s="41">
        <v>0</v>
      </c>
      <c r="G36" s="48">
        <v>30001</v>
      </c>
    </row>
    <row r="37" spans="1:7" x14ac:dyDescent="0.25">
      <c r="A37" s="48">
        <v>300012706</v>
      </c>
      <c r="B37" s="41" t="s">
        <v>78</v>
      </c>
      <c r="C37" s="41">
        <v>0</v>
      </c>
      <c r="D37" s="41">
        <v>0</v>
      </c>
      <c r="E37" s="41">
        <v>0</v>
      </c>
      <c r="F37" s="41">
        <v>0</v>
      </c>
      <c r="G37" s="48">
        <v>30001</v>
      </c>
    </row>
    <row r="38" spans="1:7" x14ac:dyDescent="0.25">
      <c r="A38" s="48">
        <v>300012715</v>
      </c>
      <c r="B38" s="41" t="s">
        <v>80</v>
      </c>
      <c r="C38" s="41">
        <v>760</v>
      </c>
      <c r="D38" s="41">
        <v>150</v>
      </c>
      <c r="E38" s="41">
        <v>150</v>
      </c>
      <c r="F38" s="41">
        <v>610</v>
      </c>
      <c r="G38" s="48">
        <v>30001</v>
      </c>
    </row>
    <row r="39" spans="1:7" x14ac:dyDescent="0.25">
      <c r="A39" s="48">
        <v>300012801</v>
      </c>
      <c r="B39" s="41" t="s">
        <v>82</v>
      </c>
      <c r="C39" s="41">
        <v>0</v>
      </c>
      <c r="D39" s="41">
        <v>0</v>
      </c>
      <c r="E39" s="41">
        <v>0</v>
      </c>
      <c r="F39" s="41">
        <v>0</v>
      </c>
      <c r="G39" s="48">
        <v>30001</v>
      </c>
    </row>
    <row r="40" spans="1:7" x14ac:dyDescent="0.25">
      <c r="A40" s="48">
        <v>300012920</v>
      </c>
      <c r="B40" s="41" t="s">
        <v>2795</v>
      </c>
      <c r="C40" s="41">
        <v>0</v>
      </c>
      <c r="D40" s="41">
        <v>1000</v>
      </c>
      <c r="E40" s="41">
        <v>1000</v>
      </c>
      <c r="F40" s="41">
        <v>-1000</v>
      </c>
      <c r="G40" s="48">
        <v>30001</v>
      </c>
    </row>
    <row r="41" spans="1:7" x14ac:dyDescent="0.25">
      <c r="A41" s="48">
        <v>300014600</v>
      </c>
      <c r="B41" s="41" t="s">
        <v>84</v>
      </c>
      <c r="C41" s="41">
        <v>0</v>
      </c>
      <c r="D41" s="41">
        <v>0</v>
      </c>
      <c r="E41" s="41">
        <v>0</v>
      </c>
      <c r="F41" s="41">
        <v>0</v>
      </c>
      <c r="G41" s="48">
        <v>30001</v>
      </c>
    </row>
    <row r="42" spans="1:7" x14ac:dyDescent="0.25">
      <c r="A42" s="48">
        <v>300014610</v>
      </c>
      <c r="B42" s="41" t="s">
        <v>86</v>
      </c>
      <c r="C42" s="41">
        <v>0</v>
      </c>
      <c r="D42" s="41">
        <v>0</v>
      </c>
      <c r="E42" s="41">
        <v>0</v>
      </c>
      <c r="F42" s="41">
        <v>0</v>
      </c>
      <c r="G42" s="48">
        <v>30001</v>
      </c>
    </row>
    <row r="43" spans="1:7" x14ac:dyDescent="0.25">
      <c r="A43" s="48">
        <v>300014611</v>
      </c>
      <c r="B43" s="41" t="s">
        <v>88</v>
      </c>
      <c r="C43" s="41">
        <v>0</v>
      </c>
      <c r="D43" s="41">
        <v>0</v>
      </c>
      <c r="E43" s="41">
        <v>0</v>
      </c>
      <c r="F43" s="41">
        <v>0</v>
      </c>
      <c r="G43" s="48">
        <v>30001</v>
      </c>
    </row>
    <row r="44" spans="1:7" x14ac:dyDescent="0.25">
      <c r="A44" s="48">
        <v>300014618</v>
      </c>
      <c r="B44" s="41" t="s">
        <v>90</v>
      </c>
      <c r="C44" s="41">
        <v>0</v>
      </c>
      <c r="D44" s="41">
        <v>0</v>
      </c>
      <c r="E44" s="41">
        <v>0</v>
      </c>
      <c r="F44" s="41">
        <v>0</v>
      </c>
      <c r="G44" s="48">
        <v>30001</v>
      </c>
    </row>
    <row r="45" spans="1:7" x14ac:dyDescent="0.25">
      <c r="A45" s="48">
        <v>300014619</v>
      </c>
      <c r="B45" s="41" t="s">
        <v>92</v>
      </c>
      <c r="C45" s="41">
        <v>0</v>
      </c>
      <c r="D45" s="41">
        <v>0</v>
      </c>
      <c r="E45" s="41">
        <v>0</v>
      </c>
      <c r="F45" s="41">
        <v>0</v>
      </c>
      <c r="G45" s="48">
        <v>30001</v>
      </c>
    </row>
    <row r="46" spans="1:7" x14ac:dyDescent="0.25">
      <c r="A46" s="48">
        <v>300014621</v>
      </c>
      <c r="B46" s="41" t="s">
        <v>94</v>
      </c>
      <c r="C46" s="41">
        <v>0</v>
      </c>
      <c r="D46" s="41">
        <v>0</v>
      </c>
      <c r="E46" s="41">
        <v>0</v>
      </c>
      <c r="F46" s="41">
        <v>0</v>
      </c>
      <c r="G46" s="48">
        <v>30001</v>
      </c>
    </row>
    <row r="47" spans="1:7" x14ac:dyDescent="0.25">
      <c r="A47" s="48">
        <v>300015307</v>
      </c>
      <c r="B47" s="41" t="s">
        <v>96</v>
      </c>
      <c r="C47" s="41">
        <v>0</v>
      </c>
      <c r="D47" s="41">
        <v>0</v>
      </c>
      <c r="E47" s="41">
        <v>0</v>
      </c>
      <c r="F47" s="41">
        <v>0</v>
      </c>
      <c r="G47" s="48">
        <v>30001</v>
      </c>
    </row>
    <row r="48" spans="1:7" x14ac:dyDescent="0.25">
      <c r="A48" s="48">
        <v>300015351</v>
      </c>
      <c r="B48" s="41" t="s">
        <v>2775</v>
      </c>
      <c r="C48" s="41">
        <v>0</v>
      </c>
      <c r="D48" s="41">
        <v>0</v>
      </c>
      <c r="E48" s="41">
        <v>0</v>
      </c>
      <c r="F48" s="41">
        <v>0</v>
      </c>
      <c r="G48" s="48">
        <v>30001</v>
      </c>
    </row>
    <row r="49" spans="1:7" x14ac:dyDescent="0.25">
      <c r="A49" s="48">
        <v>300016010</v>
      </c>
      <c r="B49" s="41" t="s">
        <v>98</v>
      </c>
      <c r="C49" s="41">
        <v>0</v>
      </c>
      <c r="D49" s="41">
        <v>0</v>
      </c>
      <c r="E49" s="41">
        <v>0</v>
      </c>
      <c r="F49" s="41">
        <v>0</v>
      </c>
      <c r="G49" s="48">
        <v>30001</v>
      </c>
    </row>
    <row r="50" spans="1:7" x14ac:dyDescent="0.25">
      <c r="A50" s="48">
        <v>300019053</v>
      </c>
      <c r="B50" s="41" t="s">
        <v>100</v>
      </c>
      <c r="C50" s="41">
        <v>0</v>
      </c>
      <c r="D50" s="41">
        <v>-400</v>
      </c>
      <c r="E50" s="41">
        <v>-400</v>
      </c>
      <c r="F50" s="41">
        <v>400</v>
      </c>
      <c r="G50" s="48">
        <v>30001</v>
      </c>
    </row>
    <row r="51" spans="1:7" x14ac:dyDescent="0.25">
      <c r="A51" s="48">
        <v>300019201</v>
      </c>
      <c r="B51" s="41" t="s">
        <v>102</v>
      </c>
      <c r="C51" s="41">
        <v>0</v>
      </c>
      <c r="D51" s="41">
        <v>0</v>
      </c>
      <c r="E51" s="41">
        <v>0</v>
      </c>
      <c r="F51" s="41">
        <v>0</v>
      </c>
      <c r="G51" s="48">
        <v>30001</v>
      </c>
    </row>
    <row r="52" spans="1:7" x14ac:dyDescent="0.25">
      <c r="A52" s="48">
        <v>300020100</v>
      </c>
      <c r="B52" s="41" t="s">
        <v>104</v>
      </c>
      <c r="C52" s="41">
        <v>0</v>
      </c>
      <c r="D52" s="41">
        <v>0</v>
      </c>
      <c r="E52" s="41">
        <v>0</v>
      </c>
      <c r="F52" s="41">
        <v>0</v>
      </c>
      <c r="G52" s="48">
        <v>30002</v>
      </c>
    </row>
    <row r="53" spans="1:7" x14ac:dyDescent="0.25">
      <c r="A53" s="48">
        <v>300020101</v>
      </c>
      <c r="B53" s="41" t="s">
        <v>106</v>
      </c>
      <c r="C53" s="41">
        <v>0</v>
      </c>
      <c r="D53" s="41">
        <v>0</v>
      </c>
      <c r="E53" s="41">
        <v>0</v>
      </c>
      <c r="F53" s="41">
        <v>0</v>
      </c>
      <c r="G53" s="48">
        <v>30002</v>
      </c>
    </row>
    <row r="54" spans="1:7" x14ac:dyDescent="0.25">
      <c r="A54" s="48">
        <v>300020102</v>
      </c>
      <c r="B54" s="41" t="s">
        <v>2747</v>
      </c>
      <c r="C54" s="41">
        <v>171207.49</v>
      </c>
      <c r="D54" s="41">
        <v>0</v>
      </c>
      <c r="E54" s="41">
        <v>0</v>
      </c>
      <c r="F54" s="41">
        <v>171207.49</v>
      </c>
      <c r="G54" s="48">
        <v>30002</v>
      </c>
    </row>
    <row r="55" spans="1:7" x14ac:dyDescent="0.25">
      <c r="A55" s="48">
        <v>300020120</v>
      </c>
      <c r="B55" s="41" t="s">
        <v>108</v>
      </c>
      <c r="C55" s="41">
        <v>0</v>
      </c>
      <c r="D55" s="41">
        <v>0</v>
      </c>
      <c r="E55" s="41">
        <v>0</v>
      </c>
      <c r="F55" s="41">
        <v>0</v>
      </c>
      <c r="G55" s="48">
        <v>30002</v>
      </c>
    </row>
    <row r="56" spans="1:7" x14ac:dyDescent="0.25">
      <c r="A56" s="48">
        <v>300020770</v>
      </c>
      <c r="B56" s="41" t="s">
        <v>110</v>
      </c>
      <c r="C56" s="41">
        <v>0</v>
      </c>
      <c r="D56" s="41">
        <v>0</v>
      </c>
      <c r="E56" s="41">
        <v>0</v>
      </c>
      <c r="F56" s="41">
        <v>0</v>
      </c>
      <c r="G56" s="48">
        <v>30002</v>
      </c>
    </row>
    <row r="57" spans="1:7" x14ac:dyDescent="0.25">
      <c r="A57" s="48">
        <v>300020800</v>
      </c>
      <c r="B57" s="41" t="s">
        <v>112</v>
      </c>
      <c r="C57" s="41">
        <v>0</v>
      </c>
      <c r="D57" s="41">
        <v>0</v>
      </c>
      <c r="E57" s="41">
        <v>0</v>
      </c>
      <c r="F57" s="41">
        <v>0</v>
      </c>
      <c r="G57" s="48">
        <v>30002</v>
      </c>
    </row>
    <row r="58" spans="1:7" x14ac:dyDescent="0.25">
      <c r="A58" s="48">
        <v>300020915</v>
      </c>
      <c r="B58" s="41" t="s">
        <v>114</v>
      </c>
      <c r="C58" s="41">
        <v>36355.370000000003</v>
      </c>
      <c r="D58" s="41">
        <v>18500</v>
      </c>
      <c r="E58" s="41">
        <v>18500</v>
      </c>
      <c r="F58" s="41">
        <v>17855.37</v>
      </c>
      <c r="G58" s="48">
        <v>30002</v>
      </c>
    </row>
    <row r="59" spans="1:7" x14ac:dyDescent="0.25">
      <c r="A59" s="48">
        <v>300020930</v>
      </c>
      <c r="B59" s="41" t="s">
        <v>116</v>
      </c>
      <c r="C59" s="41">
        <v>0</v>
      </c>
      <c r="D59" s="41">
        <v>0</v>
      </c>
      <c r="E59" s="41">
        <v>0</v>
      </c>
      <c r="F59" s="41">
        <v>0</v>
      </c>
      <c r="G59" s="48">
        <v>30002</v>
      </c>
    </row>
    <row r="60" spans="1:7" x14ac:dyDescent="0.25">
      <c r="A60" s="48">
        <v>300020972</v>
      </c>
      <c r="B60" s="41" t="s">
        <v>118</v>
      </c>
      <c r="C60" s="41">
        <v>0</v>
      </c>
      <c r="D60" s="41">
        <v>0</v>
      </c>
      <c r="E60" s="41">
        <v>0</v>
      </c>
      <c r="F60" s="41">
        <v>0</v>
      </c>
      <c r="G60" s="48">
        <v>30002</v>
      </c>
    </row>
    <row r="61" spans="1:7" x14ac:dyDescent="0.25">
      <c r="A61" s="48">
        <v>300020980</v>
      </c>
      <c r="B61" s="41" t="s">
        <v>120</v>
      </c>
      <c r="C61" s="41">
        <v>2340</v>
      </c>
      <c r="D61" s="41">
        <v>3750</v>
      </c>
      <c r="E61" s="41">
        <v>3750</v>
      </c>
      <c r="F61" s="41">
        <v>-1410</v>
      </c>
      <c r="G61" s="48">
        <v>30002</v>
      </c>
    </row>
    <row r="62" spans="1:7" x14ac:dyDescent="0.25">
      <c r="A62" s="48">
        <v>300021600</v>
      </c>
      <c r="B62" s="41" t="s">
        <v>122</v>
      </c>
      <c r="C62" s="41">
        <v>0</v>
      </c>
      <c r="D62" s="41">
        <v>0</v>
      </c>
      <c r="E62" s="41">
        <v>0</v>
      </c>
      <c r="F62" s="41">
        <v>0</v>
      </c>
      <c r="G62" s="48">
        <v>30002</v>
      </c>
    </row>
    <row r="63" spans="1:7" x14ac:dyDescent="0.25">
      <c r="A63" s="48">
        <v>300022000</v>
      </c>
      <c r="B63" s="41" t="s">
        <v>124</v>
      </c>
      <c r="C63" s="41">
        <v>0</v>
      </c>
      <c r="D63" s="41">
        <v>0</v>
      </c>
      <c r="E63" s="41">
        <v>0</v>
      </c>
      <c r="F63" s="41">
        <v>0</v>
      </c>
      <c r="G63" s="48">
        <v>30002</v>
      </c>
    </row>
    <row r="64" spans="1:7" x14ac:dyDescent="0.25">
      <c r="A64" s="48">
        <v>300022421</v>
      </c>
      <c r="B64" s="41" t="s">
        <v>126</v>
      </c>
      <c r="C64" s="41">
        <v>0</v>
      </c>
      <c r="D64" s="41">
        <v>0</v>
      </c>
      <c r="E64" s="41">
        <v>0</v>
      </c>
      <c r="F64" s="41">
        <v>0</v>
      </c>
      <c r="G64" s="48">
        <v>30002</v>
      </c>
    </row>
    <row r="65" spans="1:7" x14ac:dyDescent="0.25">
      <c r="A65" s="48">
        <v>300022422</v>
      </c>
      <c r="B65" s="41" t="s">
        <v>128</v>
      </c>
      <c r="C65" s="41">
        <v>0</v>
      </c>
      <c r="D65" s="41">
        <v>0</v>
      </c>
      <c r="E65" s="41">
        <v>0</v>
      </c>
      <c r="F65" s="41">
        <v>0</v>
      </c>
      <c r="G65" s="48">
        <v>30002</v>
      </c>
    </row>
    <row r="66" spans="1:7" x14ac:dyDescent="0.25">
      <c r="A66" s="48">
        <v>300022423</v>
      </c>
      <c r="B66" s="41" t="s">
        <v>130</v>
      </c>
      <c r="C66" s="41">
        <v>2094.37</v>
      </c>
      <c r="D66" s="41">
        <v>0</v>
      </c>
      <c r="E66" s="41">
        <v>0</v>
      </c>
      <c r="F66" s="41">
        <v>2094.37</v>
      </c>
      <c r="G66" s="48">
        <v>30002</v>
      </c>
    </row>
    <row r="67" spans="1:7" x14ac:dyDescent="0.25">
      <c r="A67" s="48">
        <v>300022427</v>
      </c>
      <c r="B67" s="41" t="s">
        <v>132</v>
      </c>
      <c r="C67" s="41">
        <v>14486</v>
      </c>
      <c r="D67" s="41">
        <v>20000</v>
      </c>
      <c r="E67" s="41">
        <v>20000</v>
      </c>
      <c r="F67" s="41">
        <v>-5514</v>
      </c>
      <c r="G67" s="48">
        <v>30002</v>
      </c>
    </row>
    <row r="68" spans="1:7" x14ac:dyDescent="0.25">
      <c r="A68" s="48">
        <v>300022428</v>
      </c>
      <c r="B68" s="41" t="s">
        <v>134</v>
      </c>
      <c r="C68" s="41">
        <v>0</v>
      </c>
      <c r="D68" s="41">
        <v>0</v>
      </c>
      <c r="E68" s="41">
        <v>0</v>
      </c>
      <c r="F68" s="41">
        <v>0</v>
      </c>
      <c r="G68" s="48">
        <v>30002</v>
      </c>
    </row>
    <row r="69" spans="1:7" x14ac:dyDescent="0.25">
      <c r="A69" s="48">
        <v>300022429</v>
      </c>
      <c r="B69" s="41" t="s">
        <v>136</v>
      </c>
      <c r="C69" s="41">
        <v>85000</v>
      </c>
      <c r="D69" s="41">
        <v>6800</v>
      </c>
      <c r="E69" s="41">
        <v>6800</v>
      </c>
      <c r="F69" s="41">
        <v>78200</v>
      </c>
      <c r="G69" s="48">
        <v>30002</v>
      </c>
    </row>
    <row r="70" spans="1:7" x14ac:dyDescent="0.25">
      <c r="A70" s="48">
        <v>300022432</v>
      </c>
      <c r="B70" s="41" t="s">
        <v>138</v>
      </c>
      <c r="C70" s="41">
        <v>0</v>
      </c>
      <c r="D70" s="41">
        <v>0</v>
      </c>
      <c r="E70" s="41">
        <v>0</v>
      </c>
      <c r="F70" s="41">
        <v>0</v>
      </c>
      <c r="G70" s="48">
        <v>30002</v>
      </c>
    </row>
    <row r="71" spans="1:7" x14ac:dyDescent="0.25">
      <c r="A71" s="48">
        <v>300022434</v>
      </c>
      <c r="B71" s="41" t="s">
        <v>140</v>
      </c>
      <c r="C71" s="41">
        <v>4161.5</v>
      </c>
      <c r="D71" s="41">
        <v>2250</v>
      </c>
      <c r="E71" s="41">
        <v>2250</v>
      </c>
      <c r="F71" s="41">
        <v>1911.5</v>
      </c>
      <c r="G71" s="48">
        <v>30002</v>
      </c>
    </row>
    <row r="72" spans="1:7" x14ac:dyDescent="0.25">
      <c r="A72" s="48">
        <v>300022440</v>
      </c>
      <c r="B72" s="41" t="s">
        <v>142</v>
      </c>
      <c r="C72" s="41">
        <v>0</v>
      </c>
      <c r="D72" s="41">
        <v>0</v>
      </c>
      <c r="E72" s="41">
        <v>0</v>
      </c>
      <c r="F72" s="41">
        <v>0</v>
      </c>
      <c r="G72" s="48">
        <v>30002</v>
      </c>
    </row>
    <row r="73" spans="1:7" x14ac:dyDescent="0.25">
      <c r="A73" s="48">
        <v>300022442</v>
      </c>
      <c r="B73" s="41" t="s">
        <v>144</v>
      </c>
      <c r="C73" s="41">
        <v>0</v>
      </c>
      <c r="D73" s="41">
        <v>0</v>
      </c>
      <c r="E73" s="41">
        <v>0</v>
      </c>
      <c r="F73" s="41">
        <v>0</v>
      </c>
      <c r="G73" s="48">
        <v>30002</v>
      </c>
    </row>
    <row r="74" spans="1:7" x14ac:dyDescent="0.25">
      <c r="A74" s="48">
        <v>300022444</v>
      </c>
      <c r="B74" s="41" t="s">
        <v>146</v>
      </c>
      <c r="C74" s="41">
        <v>0</v>
      </c>
      <c r="D74" s="41">
        <v>0</v>
      </c>
      <c r="E74" s="41">
        <v>0</v>
      </c>
      <c r="F74" s="41">
        <v>0</v>
      </c>
      <c r="G74" s="48">
        <v>30002</v>
      </c>
    </row>
    <row r="75" spans="1:7" x14ac:dyDescent="0.25">
      <c r="A75" s="48">
        <v>300022445</v>
      </c>
      <c r="B75" s="41" t="s">
        <v>148</v>
      </c>
      <c r="C75" s="41">
        <v>14995.56</v>
      </c>
      <c r="D75" s="41">
        <v>20000</v>
      </c>
      <c r="E75" s="41">
        <v>20000</v>
      </c>
      <c r="F75" s="41">
        <v>-5004.4399999999996</v>
      </c>
      <c r="G75" s="48">
        <v>30002</v>
      </c>
    </row>
    <row r="76" spans="1:7" x14ac:dyDescent="0.25">
      <c r="A76" s="48">
        <v>300022446</v>
      </c>
      <c r="B76" s="41" t="s">
        <v>150</v>
      </c>
      <c r="C76" s="41">
        <v>0</v>
      </c>
      <c r="D76" s="41">
        <v>0</v>
      </c>
      <c r="E76" s="41">
        <v>0</v>
      </c>
      <c r="F76" s="41">
        <v>0</v>
      </c>
      <c r="G76" s="48">
        <v>30002</v>
      </c>
    </row>
    <row r="77" spans="1:7" x14ac:dyDescent="0.25">
      <c r="A77" s="48">
        <v>300022451</v>
      </c>
      <c r="B77" s="41" t="s">
        <v>152</v>
      </c>
      <c r="C77" s="41">
        <v>0</v>
      </c>
      <c r="D77" s="41">
        <v>0</v>
      </c>
      <c r="E77" s="41">
        <v>0</v>
      </c>
      <c r="F77" s="41">
        <v>0</v>
      </c>
      <c r="G77" s="48">
        <v>30002</v>
      </c>
    </row>
    <row r="78" spans="1:7" x14ac:dyDescent="0.25">
      <c r="A78" s="48">
        <v>300022452</v>
      </c>
      <c r="B78" s="41" t="s">
        <v>154</v>
      </c>
      <c r="C78" s="41">
        <v>0</v>
      </c>
      <c r="D78" s="41">
        <v>0</v>
      </c>
      <c r="E78" s="41">
        <v>0</v>
      </c>
      <c r="F78" s="41">
        <v>0</v>
      </c>
      <c r="G78" s="48">
        <v>30002</v>
      </c>
    </row>
    <row r="79" spans="1:7" x14ac:dyDescent="0.25">
      <c r="A79" s="48">
        <v>300022454</v>
      </c>
      <c r="B79" s="41" t="s">
        <v>156</v>
      </c>
      <c r="C79" s="41">
        <v>0</v>
      </c>
      <c r="D79" s="41">
        <v>0</v>
      </c>
      <c r="E79" s="41">
        <v>0</v>
      </c>
      <c r="F79" s="41">
        <v>0</v>
      </c>
      <c r="G79" s="48">
        <v>30002</v>
      </c>
    </row>
    <row r="80" spans="1:7" x14ac:dyDescent="0.25">
      <c r="A80" s="48">
        <v>300022455</v>
      </c>
      <c r="B80" s="41" t="s">
        <v>158</v>
      </c>
      <c r="C80" s="41">
        <v>-45</v>
      </c>
      <c r="D80" s="41">
        <v>0</v>
      </c>
      <c r="E80" s="41">
        <v>0</v>
      </c>
      <c r="F80" s="41">
        <v>-45</v>
      </c>
      <c r="G80" s="48">
        <v>30002</v>
      </c>
    </row>
    <row r="81" spans="1:7" x14ac:dyDescent="0.25">
      <c r="A81" s="48">
        <v>300022500</v>
      </c>
      <c r="B81" s="41" t="s">
        <v>160</v>
      </c>
      <c r="C81" s="41">
        <v>0</v>
      </c>
      <c r="D81" s="41">
        <v>0</v>
      </c>
      <c r="E81" s="41">
        <v>0</v>
      </c>
      <c r="F81" s="41">
        <v>0</v>
      </c>
      <c r="G81" s="48">
        <v>30002</v>
      </c>
    </row>
    <row r="82" spans="1:7" x14ac:dyDescent="0.25">
      <c r="A82" s="48">
        <v>300022504</v>
      </c>
      <c r="B82" s="41" t="s">
        <v>162</v>
      </c>
      <c r="C82" s="41">
        <v>0</v>
      </c>
      <c r="D82" s="41">
        <v>0</v>
      </c>
      <c r="E82" s="41">
        <v>0</v>
      </c>
      <c r="F82" s="41">
        <v>0</v>
      </c>
      <c r="G82" s="48">
        <v>30002</v>
      </c>
    </row>
    <row r="83" spans="1:7" x14ac:dyDescent="0.25">
      <c r="A83" s="48">
        <v>300022510</v>
      </c>
      <c r="B83" s="41" t="s">
        <v>164</v>
      </c>
      <c r="C83" s="41">
        <v>0</v>
      </c>
      <c r="D83" s="41">
        <v>0</v>
      </c>
      <c r="E83" s="41">
        <v>0</v>
      </c>
      <c r="F83" s="41">
        <v>0</v>
      </c>
      <c r="G83" s="48">
        <v>30002</v>
      </c>
    </row>
    <row r="84" spans="1:7" x14ac:dyDescent="0.25">
      <c r="A84" s="48">
        <v>300022520</v>
      </c>
      <c r="B84" s="41" t="s">
        <v>166</v>
      </c>
      <c r="C84" s="41">
        <v>0</v>
      </c>
      <c r="D84" s="41">
        <v>0</v>
      </c>
      <c r="E84" s="41">
        <v>0</v>
      </c>
      <c r="F84" s="41">
        <v>0</v>
      </c>
      <c r="G84" s="48">
        <v>30002</v>
      </c>
    </row>
    <row r="85" spans="1:7" x14ac:dyDescent="0.25">
      <c r="A85" s="48">
        <v>300022524</v>
      </c>
      <c r="B85" s="41" t="s">
        <v>168</v>
      </c>
      <c r="C85" s="41">
        <v>0</v>
      </c>
      <c r="D85" s="41">
        <v>0</v>
      </c>
      <c r="E85" s="41">
        <v>0</v>
      </c>
      <c r="F85" s="41">
        <v>0</v>
      </c>
      <c r="G85" s="48">
        <v>30002</v>
      </c>
    </row>
    <row r="86" spans="1:7" x14ac:dyDescent="0.25">
      <c r="A86" s="48">
        <v>300022706</v>
      </c>
      <c r="B86" s="41" t="s">
        <v>170</v>
      </c>
      <c r="C86" s="41">
        <v>0</v>
      </c>
      <c r="D86" s="41">
        <v>50</v>
      </c>
      <c r="E86" s="41">
        <v>50</v>
      </c>
      <c r="F86" s="41">
        <v>-50</v>
      </c>
      <c r="G86" s="48">
        <v>30002</v>
      </c>
    </row>
    <row r="87" spans="1:7" x14ac:dyDescent="0.25">
      <c r="A87" s="48">
        <v>300022900</v>
      </c>
      <c r="B87" s="41" t="s">
        <v>172</v>
      </c>
      <c r="C87" s="41">
        <v>0</v>
      </c>
      <c r="D87" s="41">
        <v>0</v>
      </c>
      <c r="E87" s="41">
        <v>0</v>
      </c>
      <c r="F87" s="41">
        <v>0</v>
      </c>
      <c r="G87" s="48">
        <v>30002</v>
      </c>
    </row>
    <row r="88" spans="1:7" x14ac:dyDescent="0.25">
      <c r="A88" s="48">
        <v>300024600</v>
      </c>
      <c r="B88" s="41" t="s">
        <v>174</v>
      </c>
      <c r="C88" s="41">
        <v>0</v>
      </c>
      <c r="D88" s="41">
        <v>0</v>
      </c>
      <c r="E88" s="41">
        <v>0</v>
      </c>
      <c r="F88" s="41">
        <v>0</v>
      </c>
      <c r="G88" s="48">
        <v>30002</v>
      </c>
    </row>
    <row r="89" spans="1:7" x14ac:dyDescent="0.25">
      <c r="A89" s="48">
        <v>300024610</v>
      </c>
      <c r="B89" s="41" t="s">
        <v>176</v>
      </c>
      <c r="C89" s="41">
        <v>0</v>
      </c>
      <c r="D89" s="41">
        <v>0</v>
      </c>
      <c r="E89" s="41">
        <v>0</v>
      </c>
      <c r="F89" s="41">
        <v>0</v>
      </c>
      <c r="G89" s="48">
        <v>30002</v>
      </c>
    </row>
    <row r="90" spans="1:7" x14ac:dyDescent="0.25">
      <c r="A90" s="48">
        <v>300024611</v>
      </c>
      <c r="B90" s="41" t="s">
        <v>178</v>
      </c>
      <c r="C90" s="41">
        <v>0</v>
      </c>
      <c r="D90" s="41">
        <v>0</v>
      </c>
      <c r="E90" s="41">
        <v>0</v>
      </c>
      <c r="F90" s="41">
        <v>0</v>
      </c>
      <c r="G90" s="48">
        <v>30002</v>
      </c>
    </row>
    <row r="91" spans="1:7" x14ac:dyDescent="0.25">
      <c r="A91" s="48">
        <v>300024612</v>
      </c>
      <c r="B91" s="41" t="s">
        <v>180</v>
      </c>
      <c r="C91" s="41">
        <v>0</v>
      </c>
      <c r="D91" s="41">
        <v>0</v>
      </c>
      <c r="E91" s="41">
        <v>0</v>
      </c>
      <c r="F91" s="41">
        <v>0</v>
      </c>
      <c r="G91" s="48">
        <v>30002</v>
      </c>
    </row>
    <row r="92" spans="1:7" x14ac:dyDescent="0.25">
      <c r="A92" s="48">
        <v>300024618</v>
      </c>
      <c r="B92" s="41" t="s">
        <v>182</v>
      </c>
      <c r="C92" s="41">
        <v>0</v>
      </c>
      <c r="D92" s="41">
        <v>0</v>
      </c>
      <c r="E92" s="41">
        <v>0</v>
      </c>
      <c r="F92" s="41">
        <v>0</v>
      </c>
      <c r="G92" s="48">
        <v>30002</v>
      </c>
    </row>
    <row r="93" spans="1:7" x14ac:dyDescent="0.25">
      <c r="A93" s="48">
        <v>300024621</v>
      </c>
      <c r="B93" s="41" t="s">
        <v>184</v>
      </c>
      <c r="C93" s="41">
        <v>0</v>
      </c>
      <c r="D93" s="41">
        <v>0</v>
      </c>
      <c r="E93" s="41">
        <v>0</v>
      </c>
      <c r="F93" s="41">
        <v>0</v>
      </c>
      <c r="G93" s="48">
        <v>30002</v>
      </c>
    </row>
    <row r="94" spans="1:7" x14ac:dyDescent="0.25">
      <c r="A94" s="48">
        <v>300024631</v>
      </c>
      <c r="B94" s="41" t="s">
        <v>186</v>
      </c>
      <c r="C94" s="41">
        <v>0</v>
      </c>
      <c r="D94" s="41">
        <v>0</v>
      </c>
      <c r="E94" s="41">
        <v>0</v>
      </c>
      <c r="F94" s="41">
        <v>0</v>
      </c>
      <c r="G94" s="48">
        <v>30002</v>
      </c>
    </row>
    <row r="95" spans="1:7" x14ac:dyDescent="0.25">
      <c r="A95" s="48">
        <v>300025007</v>
      </c>
      <c r="B95" s="41" t="s">
        <v>188</v>
      </c>
      <c r="C95" s="41">
        <v>0</v>
      </c>
      <c r="D95" s="41">
        <v>0</v>
      </c>
      <c r="E95" s="41">
        <v>0</v>
      </c>
      <c r="F95" s="41">
        <v>0</v>
      </c>
      <c r="G95" s="48">
        <v>30002</v>
      </c>
    </row>
    <row r="96" spans="1:7" x14ac:dyDescent="0.25">
      <c r="A96" s="48">
        <v>300025027</v>
      </c>
      <c r="B96" s="41" t="s">
        <v>190</v>
      </c>
      <c r="C96" s="41">
        <v>0</v>
      </c>
      <c r="D96" s="41">
        <v>0</v>
      </c>
      <c r="E96" s="41">
        <v>0</v>
      </c>
      <c r="F96" s="41">
        <v>0</v>
      </c>
      <c r="G96" s="48">
        <v>30002</v>
      </c>
    </row>
    <row r="97" spans="1:7" x14ac:dyDescent="0.25">
      <c r="A97" s="48">
        <v>300025038</v>
      </c>
      <c r="B97" s="41" t="s">
        <v>192</v>
      </c>
      <c r="C97" s="41">
        <v>0</v>
      </c>
      <c r="D97" s="41">
        <v>0</v>
      </c>
      <c r="E97" s="41">
        <v>0</v>
      </c>
      <c r="F97" s="41">
        <v>0</v>
      </c>
      <c r="G97" s="48">
        <v>30002</v>
      </c>
    </row>
    <row r="98" spans="1:7" x14ac:dyDescent="0.25">
      <c r="A98" s="48">
        <v>300025114</v>
      </c>
      <c r="B98" s="41" t="s">
        <v>194</v>
      </c>
      <c r="C98" s="41">
        <v>0</v>
      </c>
      <c r="D98" s="41">
        <v>0</v>
      </c>
      <c r="E98" s="41">
        <v>0</v>
      </c>
      <c r="F98" s="41">
        <v>0</v>
      </c>
      <c r="G98" s="48">
        <v>30002</v>
      </c>
    </row>
    <row r="99" spans="1:7" x14ac:dyDescent="0.25">
      <c r="A99" s="48">
        <v>300025147</v>
      </c>
      <c r="B99" s="41" t="s">
        <v>196</v>
      </c>
      <c r="C99" s="41">
        <v>0</v>
      </c>
      <c r="D99" s="41">
        <v>0</v>
      </c>
      <c r="E99" s="41">
        <v>0</v>
      </c>
      <c r="F99" s="41">
        <v>0</v>
      </c>
      <c r="G99" s="48">
        <v>30002</v>
      </c>
    </row>
    <row r="100" spans="1:7" x14ac:dyDescent="0.25">
      <c r="A100" s="48">
        <v>300025148</v>
      </c>
      <c r="B100" s="41" t="s">
        <v>198</v>
      </c>
      <c r="C100" s="41">
        <v>0</v>
      </c>
      <c r="D100" s="41">
        <v>0</v>
      </c>
      <c r="E100" s="41">
        <v>0</v>
      </c>
      <c r="F100" s="41">
        <v>0</v>
      </c>
      <c r="G100" s="48">
        <v>30002</v>
      </c>
    </row>
    <row r="101" spans="1:7" x14ac:dyDescent="0.25">
      <c r="A101" s="48">
        <v>300025156</v>
      </c>
      <c r="B101" s="41" t="s">
        <v>200</v>
      </c>
      <c r="C101" s="41">
        <v>0</v>
      </c>
      <c r="D101" s="41">
        <v>0</v>
      </c>
      <c r="E101" s="41">
        <v>0</v>
      </c>
      <c r="F101" s="41">
        <v>0</v>
      </c>
      <c r="G101" s="48">
        <v>30002</v>
      </c>
    </row>
    <row r="102" spans="1:7" x14ac:dyDescent="0.25">
      <c r="A102" s="48">
        <v>300025164</v>
      </c>
      <c r="B102" s="41" t="s">
        <v>202</v>
      </c>
      <c r="C102" s="41">
        <v>0</v>
      </c>
      <c r="D102" s="41">
        <v>0</v>
      </c>
      <c r="E102" s="41">
        <v>0</v>
      </c>
      <c r="F102" s="41">
        <v>0</v>
      </c>
      <c r="G102" s="48">
        <v>30002</v>
      </c>
    </row>
    <row r="103" spans="1:7" x14ac:dyDescent="0.25">
      <c r="A103" s="48">
        <v>300025167</v>
      </c>
      <c r="B103" s="41" t="s">
        <v>204</v>
      </c>
      <c r="C103" s="41">
        <v>0</v>
      </c>
      <c r="D103" s="41">
        <v>0</v>
      </c>
      <c r="E103" s="41">
        <v>0</v>
      </c>
      <c r="F103" s="41">
        <v>0</v>
      </c>
      <c r="G103" s="48">
        <v>30002</v>
      </c>
    </row>
    <row r="104" spans="1:7" x14ac:dyDescent="0.25">
      <c r="A104" s="48">
        <v>300025531</v>
      </c>
      <c r="B104" s="41" t="s">
        <v>206</v>
      </c>
      <c r="C104" s="41">
        <v>0</v>
      </c>
      <c r="D104" s="41">
        <v>0</v>
      </c>
      <c r="E104" s="41">
        <v>0</v>
      </c>
      <c r="F104" s="41">
        <v>0</v>
      </c>
      <c r="G104" s="48">
        <v>30002</v>
      </c>
    </row>
    <row r="105" spans="1:7" x14ac:dyDescent="0.25">
      <c r="A105" s="48">
        <v>300025532</v>
      </c>
      <c r="B105" s="41" t="s">
        <v>208</v>
      </c>
      <c r="C105" s="41">
        <v>0</v>
      </c>
      <c r="D105" s="41">
        <v>0</v>
      </c>
      <c r="E105" s="41">
        <v>0</v>
      </c>
      <c r="F105" s="41">
        <v>0</v>
      </c>
      <c r="G105" s="48">
        <v>30002</v>
      </c>
    </row>
    <row r="106" spans="1:7" x14ac:dyDescent="0.25">
      <c r="A106" s="48">
        <v>300025902</v>
      </c>
      <c r="B106" s="41" t="s">
        <v>210</v>
      </c>
      <c r="C106" s="41">
        <v>0</v>
      </c>
      <c r="D106" s="41">
        <v>0</v>
      </c>
      <c r="E106" s="41">
        <v>0</v>
      </c>
      <c r="F106" s="41">
        <v>0</v>
      </c>
      <c r="G106" s="48">
        <v>30002</v>
      </c>
    </row>
    <row r="107" spans="1:7" x14ac:dyDescent="0.25">
      <c r="A107" s="48">
        <v>300025912</v>
      </c>
      <c r="B107" s="41" t="s">
        <v>212</v>
      </c>
      <c r="C107" s="41">
        <v>0</v>
      </c>
      <c r="D107" s="41">
        <v>0</v>
      </c>
      <c r="E107" s="41">
        <v>0</v>
      </c>
      <c r="F107" s="41">
        <v>0</v>
      </c>
      <c r="G107" s="48">
        <v>30002</v>
      </c>
    </row>
    <row r="108" spans="1:7" x14ac:dyDescent="0.25">
      <c r="A108" s="48">
        <v>300025913</v>
      </c>
      <c r="B108" s="41" t="s">
        <v>214</v>
      </c>
      <c r="C108" s="41">
        <v>0</v>
      </c>
      <c r="D108" s="41">
        <v>0</v>
      </c>
      <c r="E108" s="41">
        <v>0</v>
      </c>
      <c r="F108" s="41">
        <v>0</v>
      </c>
      <c r="G108" s="48">
        <v>30002</v>
      </c>
    </row>
    <row r="109" spans="1:7" x14ac:dyDescent="0.25">
      <c r="A109" s="48">
        <v>300026002</v>
      </c>
      <c r="B109" s="41" t="s">
        <v>216</v>
      </c>
      <c r="C109" s="41">
        <v>0</v>
      </c>
      <c r="D109" s="41">
        <v>0</v>
      </c>
      <c r="E109" s="41">
        <v>0</v>
      </c>
      <c r="F109" s="41">
        <v>0</v>
      </c>
      <c r="G109" s="48">
        <v>30002</v>
      </c>
    </row>
    <row r="110" spans="1:7" x14ac:dyDescent="0.25">
      <c r="A110" s="48">
        <v>300026009</v>
      </c>
      <c r="B110" s="41" t="s">
        <v>218</v>
      </c>
      <c r="C110" s="41">
        <v>0</v>
      </c>
      <c r="D110" s="41">
        <v>0</v>
      </c>
      <c r="E110" s="41">
        <v>0</v>
      </c>
      <c r="F110" s="41">
        <v>0</v>
      </c>
      <c r="G110" s="48">
        <v>30002</v>
      </c>
    </row>
    <row r="111" spans="1:7" x14ac:dyDescent="0.25">
      <c r="A111" s="48">
        <v>300026010</v>
      </c>
      <c r="B111" s="41" t="s">
        <v>220</v>
      </c>
      <c r="C111" s="41">
        <v>0</v>
      </c>
      <c r="D111" s="41">
        <v>0</v>
      </c>
      <c r="E111" s="41">
        <v>0</v>
      </c>
      <c r="F111" s="41">
        <v>0</v>
      </c>
      <c r="G111" s="48">
        <v>30002</v>
      </c>
    </row>
    <row r="112" spans="1:7" x14ac:dyDescent="0.25">
      <c r="A112" s="48">
        <v>300026011</v>
      </c>
      <c r="B112" s="41" t="s">
        <v>222</v>
      </c>
      <c r="C112" s="41">
        <v>0</v>
      </c>
      <c r="D112" s="41">
        <v>0</v>
      </c>
      <c r="E112" s="41">
        <v>0</v>
      </c>
      <c r="F112" s="41">
        <v>0</v>
      </c>
      <c r="G112" s="48">
        <v>30002</v>
      </c>
    </row>
    <row r="113" spans="1:7" x14ac:dyDescent="0.25">
      <c r="A113" s="48">
        <v>300026013</v>
      </c>
      <c r="B113" s="41" t="s">
        <v>224</v>
      </c>
      <c r="C113" s="41">
        <v>0</v>
      </c>
      <c r="D113" s="41">
        <v>0</v>
      </c>
      <c r="E113" s="41">
        <v>0</v>
      </c>
      <c r="F113" s="41">
        <v>0</v>
      </c>
      <c r="G113" s="48">
        <v>30002</v>
      </c>
    </row>
    <row r="114" spans="1:7" x14ac:dyDescent="0.25">
      <c r="A114" s="48">
        <v>300026014</v>
      </c>
      <c r="B114" s="41" t="s">
        <v>226</v>
      </c>
      <c r="C114" s="41">
        <v>0</v>
      </c>
      <c r="D114" s="41">
        <v>0</v>
      </c>
      <c r="E114" s="41">
        <v>0</v>
      </c>
      <c r="F114" s="41">
        <v>0</v>
      </c>
      <c r="G114" s="48">
        <v>30002</v>
      </c>
    </row>
    <row r="115" spans="1:7" x14ac:dyDescent="0.25">
      <c r="A115" s="48">
        <v>300029014</v>
      </c>
      <c r="B115" s="41" t="s">
        <v>228</v>
      </c>
      <c r="C115" s="41">
        <v>0</v>
      </c>
      <c r="D115" s="41">
        <v>0</v>
      </c>
      <c r="E115" s="41">
        <v>0</v>
      </c>
      <c r="F115" s="41">
        <v>0</v>
      </c>
      <c r="G115" s="48">
        <v>30002</v>
      </c>
    </row>
    <row r="116" spans="1:7" x14ac:dyDescent="0.25">
      <c r="A116" s="48">
        <v>300029020</v>
      </c>
      <c r="B116" s="41" t="s">
        <v>230</v>
      </c>
      <c r="C116" s="41">
        <v>0</v>
      </c>
      <c r="D116" s="41">
        <v>0</v>
      </c>
      <c r="E116" s="41">
        <v>0</v>
      </c>
      <c r="F116" s="41">
        <v>0</v>
      </c>
      <c r="G116" s="48">
        <v>30002</v>
      </c>
    </row>
    <row r="117" spans="1:7" x14ac:dyDescent="0.25">
      <c r="A117" s="48">
        <v>300029050</v>
      </c>
      <c r="B117" s="41" t="s">
        <v>232</v>
      </c>
      <c r="C117" s="41">
        <v>0</v>
      </c>
      <c r="D117" s="41">
        <v>0</v>
      </c>
      <c r="E117" s="41">
        <v>0</v>
      </c>
      <c r="F117" s="41">
        <v>0</v>
      </c>
      <c r="G117" s="48">
        <v>30002</v>
      </c>
    </row>
    <row r="118" spans="1:7" x14ac:dyDescent="0.25">
      <c r="A118" s="48">
        <v>300029051</v>
      </c>
      <c r="B118" s="41" t="s">
        <v>234</v>
      </c>
      <c r="C118" s="41">
        <v>-1445</v>
      </c>
      <c r="D118" s="41">
        <v>0</v>
      </c>
      <c r="E118" s="41">
        <v>0</v>
      </c>
      <c r="F118" s="41">
        <v>-1445</v>
      </c>
      <c r="G118" s="48">
        <v>30002</v>
      </c>
    </row>
    <row r="119" spans="1:7" x14ac:dyDescent="0.25">
      <c r="A119" s="48">
        <v>300029053</v>
      </c>
      <c r="B119" s="41" t="s">
        <v>236</v>
      </c>
      <c r="C119" s="41">
        <v>0</v>
      </c>
      <c r="D119" s="41">
        <v>0</v>
      </c>
      <c r="E119" s="41">
        <v>0</v>
      </c>
      <c r="F119" s="41">
        <v>0</v>
      </c>
      <c r="G119" s="48">
        <v>30002</v>
      </c>
    </row>
    <row r="120" spans="1:7" x14ac:dyDescent="0.25">
      <c r="A120" s="48">
        <v>300029054</v>
      </c>
      <c r="B120" s="41" t="s">
        <v>238</v>
      </c>
      <c r="C120" s="41">
        <v>0</v>
      </c>
      <c r="D120" s="41">
        <v>0</v>
      </c>
      <c r="E120" s="41">
        <v>0</v>
      </c>
      <c r="F120" s="41">
        <v>0</v>
      </c>
      <c r="G120" s="48">
        <v>30002</v>
      </c>
    </row>
    <row r="121" spans="1:7" x14ac:dyDescent="0.25">
      <c r="A121" s="48">
        <v>300029055</v>
      </c>
      <c r="B121" s="41" t="s">
        <v>240</v>
      </c>
      <c r="C121" s="41">
        <v>0</v>
      </c>
      <c r="D121" s="41">
        <v>0</v>
      </c>
      <c r="E121" s="41">
        <v>0</v>
      </c>
      <c r="F121" s="41">
        <v>0</v>
      </c>
      <c r="G121" s="48">
        <v>30002</v>
      </c>
    </row>
    <row r="122" spans="1:7" x14ac:dyDescent="0.25">
      <c r="A122" s="48">
        <v>300029068</v>
      </c>
      <c r="B122" s="41" t="s">
        <v>126</v>
      </c>
      <c r="C122" s="41">
        <v>0</v>
      </c>
      <c r="D122" s="41">
        <v>0</v>
      </c>
      <c r="E122" s="41">
        <v>0</v>
      </c>
      <c r="F122" s="41">
        <v>0</v>
      </c>
      <c r="G122" s="48">
        <v>30002</v>
      </c>
    </row>
    <row r="123" spans="1:7" x14ac:dyDescent="0.25">
      <c r="A123" s="48">
        <v>300029092</v>
      </c>
      <c r="B123" s="41" t="s">
        <v>243</v>
      </c>
      <c r="C123" s="41">
        <v>0</v>
      </c>
      <c r="D123" s="41">
        <v>0</v>
      </c>
      <c r="E123" s="41">
        <v>0</v>
      </c>
      <c r="F123" s="41">
        <v>0</v>
      </c>
      <c r="G123" s="48">
        <v>30002</v>
      </c>
    </row>
    <row r="124" spans="1:7" x14ac:dyDescent="0.25">
      <c r="A124" s="48">
        <v>300029110</v>
      </c>
      <c r="B124" s="41" t="s">
        <v>245</v>
      </c>
      <c r="C124" s="41">
        <v>0</v>
      </c>
      <c r="D124" s="41">
        <v>0</v>
      </c>
      <c r="E124" s="41">
        <v>0</v>
      </c>
      <c r="F124" s="41">
        <v>0</v>
      </c>
      <c r="G124" s="48">
        <v>30002</v>
      </c>
    </row>
    <row r="125" spans="1:7" x14ac:dyDescent="0.25">
      <c r="A125" s="48">
        <v>300029111</v>
      </c>
      <c r="B125" s="41" t="s">
        <v>247</v>
      </c>
      <c r="C125" s="41">
        <v>0</v>
      </c>
      <c r="D125" s="41">
        <v>0</v>
      </c>
      <c r="E125" s="41">
        <v>0</v>
      </c>
      <c r="F125" s="41">
        <v>0</v>
      </c>
      <c r="G125" s="48">
        <v>30002</v>
      </c>
    </row>
    <row r="126" spans="1:7" x14ac:dyDescent="0.25">
      <c r="A126" s="48">
        <v>300029114</v>
      </c>
      <c r="B126" s="41" t="s">
        <v>249</v>
      </c>
      <c r="C126" s="41">
        <v>0</v>
      </c>
      <c r="D126" s="41">
        <v>0</v>
      </c>
      <c r="E126" s="41">
        <v>0</v>
      </c>
      <c r="F126" s="41">
        <v>0</v>
      </c>
      <c r="G126" s="48">
        <v>30002</v>
      </c>
    </row>
    <row r="127" spans="1:7" x14ac:dyDescent="0.25">
      <c r="A127" s="48">
        <v>300029201</v>
      </c>
      <c r="B127" s="41" t="s">
        <v>251</v>
      </c>
      <c r="C127" s="41">
        <v>0</v>
      </c>
      <c r="D127" s="41">
        <v>0</v>
      </c>
      <c r="E127" s="41">
        <v>0</v>
      </c>
      <c r="F127" s="41">
        <v>0</v>
      </c>
      <c r="G127" s="48">
        <v>30002</v>
      </c>
    </row>
    <row r="128" spans="1:7" x14ac:dyDescent="0.25">
      <c r="A128" s="48">
        <v>300029208</v>
      </c>
      <c r="B128" s="41" t="s">
        <v>253</v>
      </c>
      <c r="C128" s="41">
        <v>0</v>
      </c>
      <c r="D128" s="41">
        <v>0</v>
      </c>
      <c r="E128" s="41">
        <v>0</v>
      </c>
      <c r="F128" s="41">
        <v>0</v>
      </c>
      <c r="G128" s="48">
        <v>30002</v>
      </c>
    </row>
    <row r="129" spans="1:7" x14ac:dyDescent="0.25">
      <c r="A129" s="48">
        <v>300029213</v>
      </c>
      <c r="B129" s="41" t="s">
        <v>255</v>
      </c>
      <c r="C129" s="41">
        <v>0</v>
      </c>
      <c r="D129" s="41">
        <v>0</v>
      </c>
      <c r="E129" s="41">
        <v>0</v>
      </c>
      <c r="F129" s="41">
        <v>0</v>
      </c>
      <c r="G129" s="48">
        <v>30002</v>
      </c>
    </row>
    <row r="130" spans="1:7" x14ac:dyDescent="0.25">
      <c r="A130" s="48">
        <v>300029356</v>
      </c>
      <c r="B130" s="41" t="s">
        <v>257</v>
      </c>
      <c r="C130" s="41">
        <v>0</v>
      </c>
      <c r="D130" s="41">
        <v>0</v>
      </c>
      <c r="E130" s="41">
        <v>0</v>
      </c>
      <c r="F130" s="41">
        <v>0</v>
      </c>
      <c r="G130" s="48">
        <v>30002</v>
      </c>
    </row>
    <row r="131" spans="1:7" x14ac:dyDescent="0.25">
      <c r="A131" s="48">
        <v>300029361</v>
      </c>
      <c r="B131" s="41" t="s">
        <v>259</v>
      </c>
      <c r="C131" s="41">
        <v>0</v>
      </c>
      <c r="D131" s="41">
        <v>0</v>
      </c>
      <c r="E131" s="41">
        <v>0</v>
      </c>
      <c r="F131" s="41">
        <v>0</v>
      </c>
      <c r="G131" s="48">
        <v>30002</v>
      </c>
    </row>
    <row r="132" spans="1:7" x14ac:dyDescent="0.25">
      <c r="A132" s="48">
        <v>300029552</v>
      </c>
      <c r="B132" s="41" t="s">
        <v>261</v>
      </c>
      <c r="C132" s="41">
        <v>0</v>
      </c>
      <c r="D132" s="41">
        <v>0</v>
      </c>
      <c r="E132" s="41">
        <v>0</v>
      </c>
      <c r="F132" s="41">
        <v>0</v>
      </c>
      <c r="G132" s="48">
        <v>30002</v>
      </c>
    </row>
    <row r="133" spans="1:7" x14ac:dyDescent="0.25">
      <c r="A133" s="48">
        <v>300029600</v>
      </c>
      <c r="B133" s="41" t="s">
        <v>263</v>
      </c>
      <c r="C133" s="41">
        <v>0</v>
      </c>
      <c r="D133" s="41">
        <v>0</v>
      </c>
      <c r="E133" s="41">
        <v>0</v>
      </c>
      <c r="F133" s="41">
        <v>0</v>
      </c>
      <c r="G133" s="48">
        <v>30002</v>
      </c>
    </row>
    <row r="134" spans="1:7" x14ac:dyDescent="0.25">
      <c r="A134" s="48">
        <v>300029800</v>
      </c>
      <c r="B134" s="41" t="s">
        <v>2748</v>
      </c>
      <c r="C134" s="41">
        <v>0</v>
      </c>
      <c r="D134" s="41">
        <v>0</v>
      </c>
      <c r="E134" s="41">
        <v>0</v>
      </c>
      <c r="F134" s="41">
        <v>0</v>
      </c>
      <c r="G134" s="48">
        <v>30002</v>
      </c>
    </row>
    <row r="135" spans="1:7" x14ac:dyDescent="0.25">
      <c r="A135" s="48">
        <v>300029801</v>
      </c>
      <c r="B135" s="41" t="s">
        <v>265</v>
      </c>
      <c r="C135" s="41">
        <v>0</v>
      </c>
      <c r="D135" s="41">
        <v>0</v>
      </c>
      <c r="E135" s="41">
        <v>0</v>
      </c>
      <c r="F135" s="41">
        <v>0</v>
      </c>
      <c r="G135" s="48">
        <v>30002</v>
      </c>
    </row>
    <row r="136" spans="1:7" x14ac:dyDescent="0.25">
      <c r="A136" s="48">
        <v>300029802</v>
      </c>
      <c r="B136" s="41" t="s">
        <v>2749</v>
      </c>
      <c r="C136" s="41">
        <v>0</v>
      </c>
      <c r="D136" s="41">
        <v>0</v>
      </c>
      <c r="E136" s="41">
        <v>0</v>
      </c>
      <c r="F136" s="41">
        <v>0</v>
      </c>
      <c r="G136" s="48">
        <v>30002</v>
      </c>
    </row>
    <row r="137" spans="1:7" x14ac:dyDescent="0.25">
      <c r="A137" s="48">
        <v>300029805</v>
      </c>
      <c r="B137" s="41" t="s">
        <v>267</v>
      </c>
      <c r="C137" s="41">
        <v>0</v>
      </c>
      <c r="D137" s="41">
        <v>0</v>
      </c>
      <c r="E137" s="41">
        <v>0</v>
      </c>
      <c r="F137" s="41">
        <v>0</v>
      </c>
      <c r="G137" s="48">
        <v>30002</v>
      </c>
    </row>
    <row r="138" spans="1:7" x14ac:dyDescent="0.25">
      <c r="A138" s="48">
        <v>300029821</v>
      </c>
      <c r="B138" s="41" t="s">
        <v>269</v>
      </c>
      <c r="C138" s="41">
        <v>0</v>
      </c>
      <c r="D138" s="41">
        <v>0</v>
      </c>
      <c r="E138" s="41">
        <v>0</v>
      </c>
      <c r="F138" s="41">
        <v>0</v>
      </c>
      <c r="G138" s="48">
        <v>30002</v>
      </c>
    </row>
    <row r="139" spans="1:7" x14ac:dyDescent="0.25">
      <c r="A139" s="48">
        <v>300029829</v>
      </c>
      <c r="B139" s="41" t="s">
        <v>271</v>
      </c>
      <c r="C139" s="41">
        <v>0</v>
      </c>
      <c r="D139" s="41">
        <v>0</v>
      </c>
      <c r="E139" s="41">
        <v>0</v>
      </c>
      <c r="F139" s="41">
        <v>0</v>
      </c>
      <c r="G139" s="48">
        <v>30002</v>
      </c>
    </row>
    <row r="140" spans="1:7" x14ac:dyDescent="0.25">
      <c r="A140" s="48">
        <v>300029843</v>
      </c>
      <c r="B140" s="41" t="s">
        <v>273</v>
      </c>
      <c r="C140" s="41">
        <v>0</v>
      </c>
      <c r="D140" s="41">
        <v>0</v>
      </c>
      <c r="E140" s="41">
        <v>0</v>
      </c>
      <c r="F140" s="41">
        <v>0</v>
      </c>
      <c r="G140" s="48">
        <v>30002</v>
      </c>
    </row>
    <row r="141" spans="1:7" x14ac:dyDescent="0.25">
      <c r="A141" s="48">
        <v>300029846</v>
      </c>
      <c r="B141" s="41" t="s">
        <v>275</v>
      </c>
      <c r="C141" s="41">
        <v>0</v>
      </c>
      <c r="D141" s="41">
        <v>0</v>
      </c>
      <c r="E141" s="41">
        <v>0</v>
      </c>
      <c r="F141" s="41">
        <v>0</v>
      </c>
      <c r="G141" s="48">
        <v>30002</v>
      </c>
    </row>
    <row r="142" spans="1:7" x14ac:dyDescent="0.25">
      <c r="A142" s="48">
        <v>300029850</v>
      </c>
      <c r="B142" s="41" t="s">
        <v>277</v>
      </c>
      <c r="C142" s="41">
        <v>0</v>
      </c>
      <c r="D142" s="41">
        <v>0</v>
      </c>
      <c r="E142" s="41">
        <v>0</v>
      </c>
      <c r="F142" s="41">
        <v>0</v>
      </c>
      <c r="G142" s="48">
        <v>30002</v>
      </c>
    </row>
    <row r="143" spans="1:7" x14ac:dyDescent="0.25">
      <c r="A143" s="48">
        <v>300030102</v>
      </c>
      <c r="B143" s="41" t="s">
        <v>2796</v>
      </c>
      <c r="C143" s="41">
        <v>0</v>
      </c>
      <c r="D143" s="41">
        <v>256500</v>
      </c>
      <c r="E143" s="41">
        <v>256500</v>
      </c>
      <c r="F143" s="41">
        <v>-256500</v>
      </c>
      <c r="G143" s="48">
        <v>30003</v>
      </c>
    </row>
    <row r="144" spans="1:7" x14ac:dyDescent="0.25">
      <c r="A144" s="48">
        <v>300030120</v>
      </c>
      <c r="B144" s="41" t="s">
        <v>279</v>
      </c>
      <c r="C144" s="41">
        <v>0</v>
      </c>
      <c r="D144" s="41">
        <v>0</v>
      </c>
      <c r="E144" s="41">
        <v>0</v>
      </c>
      <c r="F144" s="41">
        <v>0</v>
      </c>
      <c r="G144" s="48">
        <v>30003</v>
      </c>
    </row>
    <row r="145" spans="1:7" x14ac:dyDescent="0.25">
      <c r="A145" s="48">
        <v>300030400</v>
      </c>
      <c r="B145" s="41" t="s">
        <v>281</v>
      </c>
      <c r="C145" s="41">
        <v>0</v>
      </c>
      <c r="D145" s="41">
        <v>0</v>
      </c>
      <c r="E145" s="41">
        <v>0</v>
      </c>
      <c r="F145" s="41">
        <v>0</v>
      </c>
      <c r="G145" s="48">
        <v>30003</v>
      </c>
    </row>
    <row r="146" spans="1:7" x14ac:dyDescent="0.25">
      <c r="A146" s="48">
        <v>300030700</v>
      </c>
      <c r="B146" s="41" t="s">
        <v>283</v>
      </c>
      <c r="C146" s="41">
        <v>0</v>
      </c>
      <c r="D146" s="41">
        <v>0</v>
      </c>
      <c r="E146" s="41">
        <v>0</v>
      </c>
      <c r="F146" s="41">
        <v>0</v>
      </c>
      <c r="G146" s="48">
        <v>30003</v>
      </c>
    </row>
    <row r="147" spans="1:7" x14ac:dyDescent="0.25">
      <c r="A147" s="48">
        <v>300030800</v>
      </c>
      <c r="B147" s="41" t="s">
        <v>285</v>
      </c>
      <c r="C147" s="41">
        <v>0</v>
      </c>
      <c r="D147" s="41">
        <v>0</v>
      </c>
      <c r="E147" s="41">
        <v>0</v>
      </c>
      <c r="F147" s="41">
        <v>0</v>
      </c>
      <c r="G147" s="48">
        <v>30003</v>
      </c>
    </row>
    <row r="148" spans="1:7" x14ac:dyDescent="0.25">
      <c r="A148" s="48">
        <v>300030915</v>
      </c>
      <c r="B148" s="41" t="s">
        <v>287</v>
      </c>
      <c r="C148" s="41">
        <v>0</v>
      </c>
      <c r="D148" s="41">
        <v>0</v>
      </c>
      <c r="E148" s="41">
        <v>0</v>
      </c>
      <c r="F148" s="41">
        <v>0</v>
      </c>
      <c r="G148" s="48">
        <v>30003</v>
      </c>
    </row>
    <row r="149" spans="1:7" x14ac:dyDescent="0.25">
      <c r="A149" s="48">
        <v>300030930</v>
      </c>
      <c r="B149" s="41" t="s">
        <v>289</v>
      </c>
      <c r="C149" s="41">
        <v>0</v>
      </c>
      <c r="D149" s="41">
        <v>0</v>
      </c>
      <c r="E149" s="41">
        <v>0</v>
      </c>
      <c r="F149" s="41">
        <v>0</v>
      </c>
      <c r="G149" s="48">
        <v>30003</v>
      </c>
    </row>
    <row r="150" spans="1:7" x14ac:dyDescent="0.25">
      <c r="A150" s="48">
        <v>300030975</v>
      </c>
      <c r="B150" s="41" t="s">
        <v>291</v>
      </c>
      <c r="C150" s="41">
        <v>0</v>
      </c>
      <c r="D150" s="41">
        <v>0</v>
      </c>
      <c r="E150" s="41">
        <v>0</v>
      </c>
      <c r="F150" s="41">
        <v>0</v>
      </c>
      <c r="G150" s="48">
        <v>30003</v>
      </c>
    </row>
    <row r="151" spans="1:7" x14ac:dyDescent="0.25">
      <c r="A151" s="48">
        <v>300031500</v>
      </c>
      <c r="B151" s="41" t="s">
        <v>2815</v>
      </c>
      <c r="C151" s="41">
        <v>0</v>
      </c>
      <c r="D151" s="41">
        <v>0</v>
      </c>
      <c r="E151" s="41">
        <v>0</v>
      </c>
      <c r="F151" s="41">
        <v>0</v>
      </c>
      <c r="G151" s="48">
        <v>30003</v>
      </c>
    </row>
    <row r="152" spans="1:7" x14ac:dyDescent="0.25">
      <c r="A152" s="48">
        <v>300031600</v>
      </c>
      <c r="B152" s="41" t="s">
        <v>293</v>
      </c>
      <c r="C152" s="41">
        <v>0</v>
      </c>
      <c r="D152" s="41">
        <v>0</v>
      </c>
      <c r="E152" s="41">
        <v>0</v>
      </c>
      <c r="F152" s="41">
        <v>0</v>
      </c>
      <c r="G152" s="48">
        <v>30003</v>
      </c>
    </row>
    <row r="153" spans="1:7" x14ac:dyDescent="0.25">
      <c r="A153" s="48">
        <v>300032000</v>
      </c>
      <c r="B153" s="41" t="s">
        <v>295</v>
      </c>
      <c r="C153" s="41">
        <v>0</v>
      </c>
      <c r="D153" s="41">
        <v>0</v>
      </c>
      <c r="E153" s="41">
        <v>0</v>
      </c>
      <c r="F153" s="41">
        <v>0</v>
      </c>
      <c r="G153" s="48">
        <v>30003</v>
      </c>
    </row>
    <row r="154" spans="1:7" x14ac:dyDescent="0.25">
      <c r="A154" s="48">
        <v>300032022</v>
      </c>
      <c r="B154" s="41" t="s">
        <v>297</v>
      </c>
      <c r="C154" s="41">
        <v>0</v>
      </c>
      <c r="D154" s="41">
        <v>0</v>
      </c>
      <c r="E154" s="41">
        <v>0</v>
      </c>
      <c r="F154" s="41">
        <v>0</v>
      </c>
      <c r="G154" s="48">
        <v>30003</v>
      </c>
    </row>
    <row r="155" spans="1:7" x14ac:dyDescent="0.25">
      <c r="A155" s="48">
        <v>300032300</v>
      </c>
      <c r="B155" s="41" t="s">
        <v>299</v>
      </c>
      <c r="C155" s="41">
        <v>0</v>
      </c>
      <c r="D155" s="41">
        <v>0</v>
      </c>
      <c r="E155" s="41">
        <v>0</v>
      </c>
      <c r="F155" s="41">
        <v>0</v>
      </c>
      <c r="G155" s="48">
        <v>30003</v>
      </c>
    </row>
    <row r="156" spans="1:7" x14ac:dyDescent="0.25">
      <c r="A156" s="48">
        <v>300032427</v>
      </c>
      <c r="B156" s="41" t="s">
        <v>301</v>
      </c>
      <c r="C156" s="41">
        <v>0</v>
      </c>
      <c r="D156" s="41">
        <v>0</v>
      </c>
      <c r="E156" s="41">
        <v>0</v>
      </c>
      <c r="F156" s="41">
        <v>0</v>
      </c>
      <c r="G156" s="48">
        <v>30003</v>
      </c>
    </row>
    <row r="157" spans="1:7" x14ac:dyDescent="0.25">
      <c r="A157" s="48">
        <v>300032429</v>
      </c>
      <c r="B157" s="41" t="s">
        <v>303</v>
      </c>
      <c r="C157" s="41">
        <v>0</v>
      </c>
      <c r="D157" s="41">
        <v>0</v>
      </c>
      <c r="E157" s="41">
        <v>0</v>
      </c>
      <c r="F157" s="41">
        <v>0</v>
      </c>
      <c r="G157" s="48">
        <v>30003</v>
      </c>
    </row>
    <row r="158" spans="1:7" x14ac:dyDescent="0.25">
      <c r="A158" s="48">
        <v>300032457</v>
      </c>
      <c r="B158" s="41" t="s">
        <v>305</v>
      </c>
      <c r="C158" s="41">
        <v>0</v>
      </c>
      <c r="D158" s="41">
        <v>0</v>
      </c>
      <c r="E158" s="41">
        <v>0</v>
      </c>
      <c r="F158" s="41">
        <v>0</v>
      </c>
      <c r="G158" s="48">
        <v>30003</v>
      </c>
    </row>
    <row r="159" spans="1:7" x14ac:dyDescent="0.25">
      <c r="A159" s="48">
        <v>300032471</v>
      </c>
      <c r="B159" s="41" t="s">
        <v>2816</v>
      </c>
      <c r="C159" s="41">
        <v>0</v>
      </c>
      <c r="D159" s="41">
        <v>0</v>
      </c>
      <c r="E159" s="41">
        <v>0</v>
      </c>
      <c r="F159" s="41">
        <v>0</v>
      </c>
      <c r="G159" s="48">
        <v>30003</v>
      </c>
    </row>
    <row r="160" spans="1:7" x14ac:dyDescent="0.25">
      <c r="A160" s="48">
        <v>300032500</v>
      </c>
      <c r="B160" s="41" t="s">
        <v>307</v>
      </c>
      <c r="C160" s="41">
        <v>0</v>
      </c>
      <c r="D160" s="41">
        <v>0</v>
      </c>
      <c r="E160" s="41">
        <v>0</v>
      </c>
      <c r="F160" s="41">
        <v>0</v>
      </c>
      <c r="G160" s="48">
        <v>30003</v>
      </c>
    </row>
    <row r="161" spans="1:7" x14ac:dyDescent="0.25">
      <c r="A161" s="48">
        <v>300032503</v>
      </c>
      <c r="B161" s="41" t="s">
        <v>309</v>
      </c>
      <c r="C161" s="41">
        <v>0</v>
      </c>
      <c r="D161" s="41">
        <v>0</v>
      </c>
      <c r="E161" s="41">
        <v>0</v>
      </c>
      <c r="F161" s="41">
        <v>0</v>
      </c>
      <c r="G161" s="48">
        <v>30003</v>
      </c>
    </row>
    <row r="162" spans="1:7" x14ac:dyDescent="0.25">
      <c r="A162" s="48">
        <v>300032510</v>
      </c>
      <c r="B162" s="41" t="s">
        <v>311</v>
      </c>
      <c r="C162" s="41">
        <v>0</v>
      </c>
      <c r="D162" s="41">
        <v>0</v>
      </c>
      <c r="E162" s="41">
        <v>0</v>
      </c>
      <c r="F162" s="41">
        <v>0</v>
      </c>
      <c r="G162" s="48">
        <v>30003</v>
      </c>
    </row>
    <row r="163" spans="1:7" x14ac:dyDescent="0.25">
      <c r="A163" s="48">
        <v>300032524</v>
      </c>
      <c r="B163" s="41" t="s">
        <v>313</v>
      </c>
      <c r="C163" s="41">
        <v>0</v>
      </c>
      <c r="D163" s="41">
        <v>0</v>
      </c>
      <c r="E163" s="41">
        <v>0</v>
      </c>
      <c r="F163" s="41">
        <v>0</v>
      </c>
      <c r="G163" s="48">
        <v>30003</v>
      </c>
    </row>
    <row r="164" spans="1:7" x14ac:dyDescent="0.25">
      <c r="A164" s="48">
        <v>300032703</v>
      </c>
      <c r="B164" s="41" t="s">
        <v>315</v>
      </c>
      <c r="C164" s="41">
        <v>0</v>
      </c>
      <c r="D164" s="41">
        <v>0</v>
      </c>
      <c r="E164" s="41">
        <v>0</v>
      </c>
      <c r="F164" s="41">
        <v>0</v>
      </c>
      <c r="G164" s="48">
        <v>30003</v>
      </c>
    </row>
    <row r="165" spans="1:7" x14ac:dyDescent="0.25">
      <c r="A165" s="48">
        <v>300032706</v>
      </c>
      <c r="B165" s="41" t="s">
        <v>2817</v>
      </c>
      <c r="C165" s="41">
        <v>0</v>
      </c>
      <c r="D165" s="41">
        <v>0</v>
      </c>
      <c r="E165" s="41">
        <v>0</v>
      </c>
      <c r="F165" s="41">
        <v>0</v>
      </c>
      <c r="G165" s="48">
        <v>30003</v>
      </c>
    </row>
    <row r="166" spans="1:7" x14ac:dyDescent="0.25">
      <c r="A166" s="48">
        <v>300032801</v>
      </c>
      <c r="B166" s="41" t="s">
        <v>317</v>
      </c>
      <c r="C166" s="41">
        <v>0</v>
      </c>
      <c r="D166" s="41">
        <v>0</v>
      </c>
      <c r="E166" s="41">
        <v>0</v>
      </c>
      <c r="F166" s="41">
        <v>0</v>
      </c>
      <c r="G166" s="48">
        <v>30003</v>
      </c>
    </row>
    <row r="167" spans="1:7" x14ac:dyDescent="0.25">
      <c r="A167" s="48">
        <v>300032901</v>
      </c>
      <c r="B167" s="41" t="s">
        <v>319</v>
      </c>
      <c r="C167" s="41">
        <v>0</v>
      </c>
      <c r="D167" s="41">
        <v>0</v>
      </c>
      <c r="E167" s="41">
        <v>0</v>
      </c>
      <c r="F167" s="41">
        <v>0</v>
      </c>
      <c r="G167" s="48">
        <v>30003</v>
      </c>
    </row>
    <row r="168" spans="1:7" x14ac:dyDescent="0.25">
      <c r="A168" s="48">
        <v>300034600</v>
      </c>
      <c r="B168" s="41" t="s">
        <v>2818</v>
      </c>
      <c r="C168" s="41">
        <v>0</v>
      </c>
      <c r="D168" s="41">
        <v>0</v>
      </c>
      <c r="E168" s="41">
        <v>0</v>
      </c>
      <c r="F168" s="41">
        <v>0</v>
      </c>
      <c r="G168" s="48">
        <v>30003</v>
      </c>
    </row>
    <row r="169" spans="1:7" x14ac:dyDescent="0.25">
      <c r="A169" s="48">
        <v>300034610</v>
      </c>
      <c r="B169" s="41" t="s">
        <v>323</v>
      </c>
      <c r="C169" s="41">
        <v>0</v>
      </c>
      <c r="D169" s="41">
        <v>0</v>
      </c>
      <c r="E169" s="41">
        <v>0</v>
      </c>
      <c r="F169" s="41">
        <v>0</v>
      </c>
      <c r="G169" s="48">
        <v>30003</v>
      </c>
    </row>
    <row r="170" spans="1:7" x14ac:dyDescent="0.25">
      <c r="A170" s="48">
        <v>300034611</v>
      </c>
      <c r="B170" s="41" t="s">
        <v>325</v>
      </c>
      <c r="C170" s="41">
        <v>0</v>
      </c>
      <c r="D170" s="41">
        <v>0</v>
      </c>
      <c r="E170" s="41">
        <v>0</v>
      </c>
      <c r="F170" s="41">
        <v>0</v>
      </c>
      <c r="G170" s="48">
        <v>30003</v>
      </c>
    </row>
    <row r="171" spans="1:7" x14ac:dyDescent="0.25">
      <c r="A171" s="48">
        <v>300034618</v>
      </c>
      <c r="B171" s="41" t="s">
        <v>2819</v>
      </c>
      <c r="C171" s="41">
        <v>0</v>
      </c>
      <c r="D171" s="41">
        <v>0</v>
      </c>
      <c r="E171" s="41">
        <v>0</v>
      </c>
      <c r="F171" s="41">
        <v>0</v>
      </c>
      <c r="G171" s="48">
        <v>30003</v>
      </c>
    </row>
    <row r="172" spans="1:7" x14ac:dyDescent="0.25">
      <c r="A172" s="48">
        <v>300034619</v>
      </c>
      <c r="B172" s="41" t="s">
        <v>2820</v>
      </c>
      <c r="C172" s="41">
        <v>0</v>
      </c>
      <c r="D172" s="41">
        <v>0</v>
      </c>
      <c r="E172" s="41">
        <v>0</v>
      </c>
      <c r="F172" s="41">
        <v>0</v>
      </c>
      <c r="G172" s="48">
        <v>30003</v>
      </c>
    </row>
    <row r="173" spans="1:7" x14ac:dyDescent="0.25">
      <c r="A173" s="48">
        <v>300034621</v>
      </c>
      <c r="B173" s="41" t="s">
        <v>2821</v>
      </c>
      <c r="C173" s="41">
        <v>0</v>
      </c>
      <c r="D173" s="41">
        <v>0</v>
      </c>
      <c r="E173" s="41">
        <v>0</v>
      </c>
      <c r="F173" s="41">
        <v>0</v>
      </c>
      <c r="G173" s="48">
        <v>30003</v>
      </c>
    </row>
    <row r="174" spans="1:7" x14ac:dyDescent="0.25">
      <c r="A174" s="48">
        <v>300034622</v>
      </c>
      <c r="B174" s="41" t="s">
        <v>2822</v>
      </c>
      <c r="C174" s="41">
        <v>0</v>
      </c>
      <c r="D174" s="41">
        <v>0</v>
      </c>
      <c r="E174" s="41">
        <v>0</v>
      </c>
      <c r="F174" s="41">
        <v>0</v>
      </c>
      <c r="G174" s="48">
        <v>30003</v>
      </c>
    </row>
    <row r="175" spans="1:7" x14ac:dyDescent="0.25">
      <c r="A175" s="48">
        <v>300035112</v>
      </c>
      <c r="B175" s="41" t="s">
        <v>2797</v>
      </c>
      <c r="C175" s="41">
        <v>0</v>
      </c>
      <c r="D175" s="41">
        <v>-45300</v>
      </c>
      <c r="E175" s="41">
        <v>-45300</v>
      </c>
      <c r="F175" s="41">
        <v>45300</v>
      </c>
      <c r="G175" s="48">
        <v>30003</v>
      </c>
    </row>
    <row r="176" spans="1:7" x14ac:dyDescent="0.25">
      <c r="A176" s="48">
        <v>300035912</v>
      </c>
      <c r="B176" s="41" t="s">
        <v>2798</v>
      </c>
      <c r="C176" s="41">
        <v>0</v>
      </c>
      <c r="D176" s="41">
        <v>42500</v>
      </c>
      <c r="E176" s="41">
        <v>42500</v>
      </c>
      <c r="F176" s="41">
        <v>-42500</v>
      </c>
      <c r="G176" s="48">
        <v>30003</v>
      </c>
    </row>
    <row r="177" spans="1:7" x14ac:dyDescent="0.25">
      <c r="A177" s="48">
        <v>300036002</v>
      </c>
      <c r="B177" s="41" t="s">
        <v>2799</v>
      </c>
      <c r="C177" s="41">
        <v>0</v>
      </c>
      <c r="D177" s="41">
        <v>526500</v>
      </c>
      <c r="E177" s="41">
        <v>526500</v>
      </c>
      <c r="F177" s="41">
        <v>-526500</v>
      </c>
      <c r="G177" s="48">
        <v>30003</v>
      </c>
    </row>
    <row r="178" spans="1:7" x14ac:dyDescent="0.25">
      <c r="A178" s="48">
        <v>300039800</v>
      </c>
      <c r="B178" s="41" t="s">
        <v>2800</v>
      </c>
      <c r="C178" s="41">
        <v>0</v>
      </c>
      <c r="D178" s="41">
        <v>-597800</v>
      </c>
      <c r="E178" s="41">
        <v>-597800</v>
      </c>
      <c r="F178" s="41">
        <v>597800</v>
      </c>
      <c r="G178" s="48">
        <v>30003</v>
      </c>
    </row>
    <row r="179" spans="1:7" x14ac:dyDescent="0.25">
      <c r="A179" s="48">
        <v>300039850</v>
      </c>
      <c r="B179" s="41" t="s">
        <v>2801</v>
      </c>
      <c r="C179" s="41">
        <v>0</v>
      </c>
      <c r="D179" s="41">
        <v>-137520</v>
      </c>
      <c r="E179" s="41">
        <v>-137520</v>
      </c>
      <c r="F179" s="41">
        <v>137520</v>
      </c>
      <c r="G179" s="48">
        <v>30003</v>
      </c>
    </row>
    <row r="180" spans="1:7" x14ac:dyDescent="0.25">
      <c r="A180" s="48">
        <v>300040100</v>
      </c>
      <c r="B180" s="41" t="s">
        <v>331</v>
      </c>
      <c r="C180" s="41">
        <v>13359.75</v>
      </c>
      <c r="D180" s="41">
        <v>13300</v>
      </c>
      <c r="E180" s="41">
        <v>13300</v>
      </c>
      <c r="F180" s="41">
        <v>59.75</v>
      </c>
      <c r="G180" s="48">
        <v>30004</v>
      </c>
    </row>
    <row r="181" spans="1:7" x14ac:dyDescent="0.25">
      <c r="A181" s="48">
        <v>300040101</v>
      </c>
      <c r="B181" s="41" t="s">
        <v>333</v>
      </c>
      <c r="C181" s="41">
        <v>0</v>
      </c>
      <c r="D181" s="41">
        <v>0</v>
      </c>
      <c r="E181" s="41">
        <v>0</v>
      </c>
      <c r="F181" s="41">
        <v>0</v>
      </c>
      <c r="G181" s="48">
        <v>30004</v>
      </c>
    </row>
    <row r="182" spans="1:7" x14ac:dyDescent="0.25">
      <c r="A182" s="48">
        <v>300040102</v>
      </c>
      <c r="B182" s="41" t="s">
        <v>335</v>
      </c>
      <c r="C182" s="41">
        <v>0</v>
      </c>
      <c r="D182" s="41">
        <v>0</v>
      </c>
      <c r="E182" s="41">
        <v>0</v>
      </c>
      <c r="F182" s="41">
        <v>0</v>
      </c>
      <c r="G182" s="48">
        <v>30004</v>
      </c>
    </row>
    <row r="183" spans="1:7" x14ac:dyDescent="0.25">
      <c r="A183" s="48">
        <v>300040103</v>
      </c>
      <c r="B183" s="41" t="s">
        <v>337</v>
      </c>
      <c r="C183" s="41">
        <v>0</v>
      </c>
      <c r="D183" s="41">
        <v>0</v>
      </c>
      <c r="E183" s="41">
        <v>0</v>
      </c>
      <c r="F183" s="41">
        <v>0</v>
      </c>
      <c r="G183" s="48">
        <v>30004</v>
      </c>
    </row>
    <row r="184" spans="1:7" x14ac:dyDescent="0.25">
      <c r="A184" s="48">
        <v>300040120</v>
      </c>
      <c r="B184" s="41" t="s">
        <v>339</v>
      </c>
      <c r="C184" s="41">
        <v>0</v>
      </c>
      <c r="D184" s="41">
        <v>0</v>
      </c>
      <c r="E184" s="41">
        <v>0</v>
      </c>
      <c r="F184" s="41">
        <v>0</v>
      </c>
      <c r="G184" s="48">
        <v>30004</v>
      </c>
    </row>
    <row r="185" spans="1:7" x14ac:dyDescent="0.25">
      <c r="A185" s="48">
        <v>300040200</v>
      </c>
      <c r="B185" s="41" t="s">
        <v>341</v>
      </c>
      <c r="C185" s="41">
        <v>0</v>
      </c>
      <c r="D185" s="41">
        <v>0</v>
      </c>
      <c r="E185" s="41">
        <v>0</v>
      </c>
      <c r="F185" s="41">
        <v>0</v>
      </c>
      <c r="G185" s="48">
        <v>30004</v>
      </c>
    </row>
    <row r="186" spans="1:7" x14ac:dyDescent="0.25">
      <c r="A186" s="48">
        <v>300040730</v>
      </c>
      <c r="B186" s="41" t="s">
        <v>343</v>
      </c>
      <c r="C186" s="41">
        <v>673.22</v>
      </c>
      <c r="D186" s="41">
        <v>150</v>
      </c>
      <c r="E186" s="41">
        <v>150</v>
      </c>
      <c r="F186" s="41">
        <v>523.22</v>
      </c>
      <c r="G186" s="48">
        <v>30004</v>
      </c>
    </row>
    <row r="187" spans="1:7" x14ac:dyDescent="0.25">
      <c r="A187" s="48">
        <v>300040800</v>
      </c>
      <c r="B187" s="41" t="s">
        <v>345</v>
      </c>
      <c r="C187" s="41">
        <v>0</v>
      </c>
      <c r="D187" s="41">
        <v>0</v>
      </c>
      <c r="E187" s="41">
        <v>0</v>
      </c>
      <c r="F187" s="41">
        <v>0</v>
      </c>
      <c r="G187" s="48">
        <v>30004</v>
      </c>
    </row>
    <row r="188" spans="1:7" x14ac:dyDescent="0.25">
      <c r="A188" s="48">
        <v>300040820</v>
      </c>
      <c r="B188" s="41" t="s">
        <v>347</v>
      </c>
      <c r="C188" s="41">
        <v>0</v>
      </c>
      <c r="D188" s="41">
        <v>0</v>
      </c>
      <c r="E188" s="41">
        <v>0</v>
      </c>
      <c r="F188" s="41">
        <v>0</v>
      </c>
      <c r="G188" s="48">
        <v>30004</v>
      </c>
    </row>
    <row r="189" spans="1:7" x14ac:dyDescent="0.25">
      <c r="A189" s="48">
        <v>300040930</v>
      </c>
      <c r="B189" s="41" t="s">
        <v>2750</v>
      </c>
      <c r="C189" s="41">
        <v>23.45</v>
      </c>
      <c r="D189" s="41">
        <v>0</v>
      </c>
      <c r="E189" s="41">
        <v>0</v>
      </c>
      <c r="F189" s="41">
        <v>23.45</v>
      </c>
      <c r="G189" s="48">
        <v>30004</v>
      </c>
    </row>
    <row r="190" spans="1:7" x14ac:dyDescent="0.25">
      <c r="A190" s="48">
        <v>300040985</v>
      </c>
      <c r="B190" s="41" t="s">
        <v>349</v>
      </c>
      <c r="C190" s="41">
        <v>0</v>
      </c>
      <c r="D190" s="41">
        <v>0</v>
      </c>
      <c r="E190" s="41">
        <v>0</v>
      </c>
      <c r="F190" s="41">
        <v>0</v>
      </c>
      <c r="G190" s="48">
        <v>30004</v>
      </c>
    </row>
    <row r="191" spans="1:7" x14ac:dyDescent="0.25">
      <c r="A191" s="48">
        <v>300042000</v>
      </c>
      <c r="B191" s="41" t="s">
        <v>351</v>
      </c>
      <c r="C191" s="41">
        <v>0</v>
      </c>
      <c r="D191" s="41">
        <v>0</v>
      </c>
      <c r="E191" s="41">
        <v>0</v>
      </c>
      <c r="F191" s="41">
        <v>0</v>
      </c>
      <c r="G191" s="48">
        <v>30004</v>
      </c>
    </row>
    <row r="192" spans="1:7" x14ac:dyDescent="0.25">
      <c r="A192" s="48">
        <v>300042008</v>
      </c>
      <c r="B192" s="41" t="s">
        <v>353</v>
      </c>
      <c r="C192" s="41">
        <v>0</v>
      </c>
      <c r="D192" s="41">
        <v>0</v>
      </c>
      <c r="E192" s="41">
        <v>0</v>
      </c>
      <c r="F192" s="41">
        <v>0</v>
      </c>
      <c r="G192" s="48">
        <v>30004</v>
      </c>
    </row>
    <row r="193" spans="1:7" x14ac:dyDescent="0.25">
      <c r="A193" s="48">
        <v>300042009</v>
      </c>
      <c r="B193" s="41" t="s">
        <v>2741</v>
      </c>
      <c r="C193" s="41">
        <v>0</v>
      </c>
      <c r="D193" s="41">
        <v>0</v>
      </c>
      <c r="E193" s="41">
        <v>0</v>
      </c>
      <c r="F193" s="41">
        <v>0</v>
      </c>
      <c r="G193" s="48">
        <v>30004</v>
      </c>
    </row>
    <row r="194" spans="1:7" x14ac:dyDescent="0.25">
      <c r="A194" s="48">
        <v>300042022</v>
      </c>
      <c r="B194" s="41" t="s">
        <v>355</v>
      </c>
      <c r="C194" s="41">
        <v>0</v>
      </c>
      <c r="D194" s="41">
        <v>0</v>
      </c>
      <c r="E194" s="41">
        <v>0</v>
      </c>
      <c r="F194" s="41">
        <v>0</v>
      </c>
      <c r="G194" s="48">
        <v>30004</v>
      </c>
    </row>
    <row r="195" spans="1:7" x14ac:dyDescent="0.25">
      <c r="A195" s="48">
        <v>300042036</v>
      </c>
      <c r="B195" s="41" t="s">
        <v>357</v>
      </c>
      <c r="C195" s="41">
        <v>0</v>
      </c>
      <c r="D195" s="41">
        <v>0</v>
      </c>
      <c r="E195" s="41">
        <v>0</v>
      </c>
      <c r="F195" s="41">
        <v>0</v>
      </c>
      <c r="G195" s="48">
        <v>30004</v>
      </c>
    </row>
    <row r="196" spans="1:7" x14ac:dyDescent="0.25">
      <c r="A196" s="48">
        <v>300042300</v>
      </c>
      <c r="B196" s="41" t="s">
        <v>359</v>
      </c>
      <c r="C196" s="41">
        <v>0</v>
      </c>
      <c r="D196" s="41">
        <v>0</v>
      </c>
      <c r="E196" s="41">
        <v>0</v>
      </c>
      <c r="F196" s="41">
        <v>0</v>
      </c>
      <c r="G196" s="48">
        <v>30004</v>
      </c>
    </row>
    <row r="197" spans="1:7" x14ac:dyDescent="0.25">
      <c r="A197" s="48">
        <v>300042422</v>
      </c>
      <c r="B197" s="41" t="s">
        <v>361</v>
      </c>
      <c r="C197" s="41">
        <v>0</v>
      </c>
      <c r="D197" s="41">
        <v>0</v>
      </c>
      <c r="E197" s="41">
        <v>0</v>
      </c>
      <c r="F197" s="41">
        <v>0</v>
      </c>
      <c r="G197" s="48">
        <v>30004</v>
      </c>
    </row>
    <row r="198" spans="1:7" x14ac:dyDescent="0.25">
      <c r="A198" s="48">
        <v>300042429</v>
      </c>
      <c r="B198" s="41" t="s">
        <v>363</v>
      </c>
      <c r="C198" s="41">
        <v>0</v>
      </c>
      <c r="D198" s="41">
        <v>0</v>
      </c>
      <c r="E198" s="41">
        <v>0</v>
      </c>
      <c r="F198" s="41">
        <v>0</v>
      </c>
      <c r="G198" s="48">
        <v>30004</v>
      </c>
    </row>
    <row r="199" spans="1:7" x14ac:dyDescent="0.25">
      <c r="A199" s="48">
        <v>300042430</v>
      </c>
      <c r="B199" s="41" t="s">
        <v>365</v>
      </c>
      <c r="C199" s="41">
        <v>0</v>
      </c>
      <c r="D199" s="41">
        <v>0</v>
      </c>
      <c r="E199" s="41">
        <v>0</v>
      </c>
      <c r="F199" s="41">
        <v>0</v>
      </c>
      <c r="G199" s="48">
        <v>30004</v>
      </c>
    </row>
    <row r="200" spans="1:7" x14ac:dyDescent="0.25">
      <c r="A200" s="48">
        <v>300042500</v>
      </c>
      <c r="B200" s="41" t="s">
        <v>367</v>
      </c>
      <c r="C200" s="41">
        <v>0</v>
      </c>
      <c r="D200" s="41">
        <v>0</v>
      </c>
      <c r="E200" s="41">
        <v>0</v>
      </c>
      <c r="F200" s="41">
        <v>0</v>
      </c>
      <c r="G200" s="48">
        <v>30004</v>
      </c>
    </row>
    <row r="201" spans="1:7" x14ac:dyDescent="0.25">
      <c r="A201" s="48">
        <v>300042510</v>
      </c>
      <c r="B201" s="41" t="s">
        <v>369</v>
      </c>
      <c r="C201" s="41">
        <v>0</v>
      </c>
      <c r="D201" s="41">
        <v>0</v>
      </c>
      <c r="E201" s="41">
        <v>0</v>
      </c>
      <c r="F201" s="41">
        <v>0</v>
      </c>
      <c r="G201" s="48">
        <v>30004</v>
      </c>
    </row>
    <row r="202" spans="1:7" x14ac:dyDescent="0.25">
      <c r="A202" s="48">
        <v>300042706</v>
      </c>
      <c r="B202" s="41" t="s">
        <v>371</v>
      </c>
      <c r="C202" s="41">
        <v>0</v>
      </c>
      <c r="D202" s="41">
        <v>0</v>
      </c>
      <c r="E202" s="41">
        <v>0</v>
      </c>
      <c r="F202" s="41">
        <v>0</v>
      </c>
      <c r="G202" s="48">
        <v>30004</v>
      </c>
    </row>
    <row r="203" spans="1:7" x14ac:dyDescent="0.25">
      <c r="A203" s="48">
        <v>300042801</v>
      </c>
      <c r="B203" s="41" t="s">
        <v>373</v>
      </c>
      <c r="C203" s="41">
        <v>0</v>
      </c>
      <c r="D203" s="41">
        <v>0</v>
      </c>
      <c r="E203" s="41">
        <v>0</v>
      </c>
      <c r="F203" s="41">
        <v>0</v>
      </c>
      <c r="G203" s="48">
        <v>30004</v>
      </c>
    </row>
    <row r="204" spans="1:7" x14ac:dyDescent="0.25">
      <c r="A204" s="48">
        <v>300044610</v>
      </c>
      <c r="B204" s="41" t="s">
        <v>375</v>
      </c>
      <c r="C204" s="41">
        <v>0</v>
      </c>
      <c r="D204" s="41">
        <v>0</v>
      </c>
      <c r="E204" s="41">
        <v>0</v>
      </c>
      <c r="F204" s="41">
        <v>0</v>
      </c>
      <c r="G204" s="48">
        <v>30004</v>
      </c>
    </row>
    <row r="205" spans="1:7" x14ac:dyDescent="0.25">
      <c r="A205" s="48">
        <v>300044611</v>
      </c>
      <c r="B205" s="41" t="s">
        <v>377</v>
      </c>
      <c r="C205" s="41">
        <v>0</v>
      </c>
      <c r="D205" s="41">
        <v>0</v>
      </c>
      <c r="E205" s="41">
        <v>0</v>
      </c>
      <c r="F205" s="41">
        <v>0</v>
      </c>
      <c r="G205" s="48">
        <v>30004</v>
      </c>
    </row>
    <row r="206" spans="1:7" x14ac:dyDescent="0.25">
      <c r="A206" s="48">
        <v>300045242</v>
      </c>
      <c r="B206" s="41" t="s">
        <v>379</v>
      </c>
      <c r="C206" s="41">
        <v>0</v>
      </c>
      <c r="D206" s="41">
        <v>0</v>
      </c>
      <c r="E206" s="41">
        <v>0</v>
      </c>
      <c r="F206" s="41">
        <v>0</v>
      </c>
      <c r="G206" s="48">
        <v>30004</v>
      </c>
    </row>
    <row r="207" spans="1:7" x14ac:dyDescent="0.25">
      <c r="A207" s="48">
        <v>300046010</v>
      </c>
      <c r="B207" s="41" t="s">
        <v>381</v>
      </c>
      <c r="C207" s="41">
        <v>0</v>
      </c>
      <c r="D207" s="41">
        <v>0</v>
      </c>
      <c r="E207" s="41">
        <v>0</v>
      </c>
      <c r="F207" s="41">
        <v>0</v>
      </c>
      <c r="G207" s="48">
        <v>30004</v>
      </c>
    </row>
    <row r="208" spans="1:7" x14ac:dyDescent="0.25">
      <c r="A208" s="48">
        <v>300052500</v>
      </c>
      <c r="B208" s="41" t="s">
        <v>383</v>
      </c>
      <c r="C208" s="41">
        <v>0</v>
      </c>
      <c r="D208" s="41">
        <v>0</v>
      </c>
      <c r="E208" s="41">
        <v>0</v>
      </c>
      <c r="F208" s="41">
        <v>0</v>
      </c>
      <c r="G208" s="48">
        <v>30005</v>
      </c>
    </row>
    <row r="209" spans="1:7" x14ac:dyDescent="0.25">
      <c r="A209" s="48">
        <v>300052524</v>
      </c>
      <c r="B209" s="41" t="s">
        <v>385</v>
      </c>
      <c r="C209" s="41">
        <v>0</v>
      </c>
      <c r="D209" s="41">
        <v>0</v>
      </c>
      <c r="E209" s="41">
        <v>0</v>
      </c>
      <c r="F209" s="41">
        <v>0</v>
      </c>
      <c r="G209" s="48">
        <v>30005</v>
      </c>
    </row>
    <row r="210" spans="1:7" x14ac:dyDescent="0.25">
      <c r="A210" s="48">
        <v>300054610</v>
      </c>
      <c r="B210" s="41" t="s">
        <v>387</v>
      </c>
      <c r="C210" s="41">
        <v>0</v>
      </c>
      <c r="D210" s="41">
        <v>0</v>
      </c>
      <c r="E210" s="41">
        <v>0</v>
      </c>
      <c r="F210" s="41">
        <v>0</v>
      </c>
      <c r="G210" s="48">
        <v>30005</v>
      </c>
    </row>
    <row r="211" spans="1:7" x14ac:dyDescent="0.25">
      <c r="A211" s="48">
        <v>300054611</v>
      </c>
      <c r="B211" s="41" t="s">
        <v>389</v>
      </c>
      <c r="C211" s="41">
        <v>0</v>
      </c>
      <c r="D211" s="41">
        <v>0</v>
      </c>
      <c r="E211" s="41">
        <v>0</v>
      </c>
      <c r="F211" s="41">
        <v>0</v>
      </c>
      <c r="G211" s="48">
        <v>30005</v>
      </c>
    </row>
    <row r="212" spans="1:7" x14ac:dyDescent="0.25">
      <c r="A212" s="48">
        <v>300054612</v>
      </c>
      <c r="B212" s="41" t="s">
        <v>391</v>
      </c>
      <c r="C212" s="41">
        <v>0</v>
      </c>
      <c r="D212" s="41">
        <v>0</v>
      </c>
      <c r="E212" s="41">
        <v>0</v>
      </c>
      <c r="F212" s="41">
        <v>0</v>
      </c>
      <c r="G212" s="48">
        <v>30005</v>
      </c>
    </row>
    <row r="213" spans="1:7" x14ac:dyDescent="0.25">
      <c r="A213" s="48">
        <v>300055164</v>
      </c>
      <c r="B213" s="41" t="s">
        <v>393</v>
      </c>
      <c r="C213" s="41">
        <v>0</v>
      </c>
      <c r="D213" s="41">
        <v>0</v>
      </c>
      <c r="E213" s="41">
        <v>0</v>
      </c>
      <c r="F213" s="41">
        <v>0</v>
      </c>
      <c r="G213" s="48">
        <v>30005</v>
      </c>
    </row>
    <row r="214" spans="1:7" x14ac:dyDescent="0.25">
      <c r="A214" s="48">
        <v>300060100</v>
      </c>
      <c r="B214" s="41" t="s">
        <v>395</v>
      </c>
      <c r="C214" s="41">
        <v>21736.38</v>
      </c>
      <c r="D214" s="41">
        <v>24600</v>
      </c>
      <c r="E214" s="41">
        <v>24600</v>
      </c>
      <c r="F214" s="41">
        <v>-2863.62</v>
      </c>
      <c r="G214" s="48">
        <v>30006</v>
      </c>
    </row>
    <row r="215" spans="1:7" x14ac:dyDescent="0.25">
      <c r="A215" s="48">
        <v>300060101</v>
      </c>
      <c r="B215" s="41" t="s">
        <v>397</v>
      </c>
      <c r="C215" s="41">
        <v>0</v>
      </c>
      <c r="D215" s="41">
        <v>0</v>
      </c>
      <c r="E215" s="41">
        <v>0</v>
      </c>
      <c r="F215" s="41">
        <v>0</v>
      </c>
      <c r="G215" s="48">
        <v>30006</v>
      </c>
    </row>
    <row r="216" spans="1:7" x14ac:dyDescent="0.25">
      <c r="A216" s="48">
        <v>300060102</v>
      </c>
      <c r="B216" s="41" t="s">
        <v>399</v>
      </c>
      <c r="C216" s="41">
        <v>0</v>
      </c>
      <c r="D216" s="41">
        <v>0</v>
      </c>
      <c r="E216" s="41">
        <v>0</v>
      </c>
      <c r="F216" s="41">
        <v>0</v>
      </c>
      <c r="G216" s="48">
        <v>30006</v>
      </c>
    </row>
    <row r="217" spans="1:7" x14ac:dyDescent="0.25">
      <c r="A217" s="48">
        <v>300060103</v>
      </c>
      <c r="B217" s="41" t="s">
        <v>2783</v>
      </c>
      <c r="C217" s="41">
        <v>0</v>
      </c>
      <c r="D217" s="41">
        <v>0</v>
      </c>
      <c r="E217" s="41">
        <v>0</v>
      </c>
      <c r="F217" s="41">
        <v>0</v>
      </c>
      <c r="G217" s="48">
        <v>30006</v>
      </c>
    </row>
    <row r="218" spans="1:7" x14ac:dyDescent="0.25">
      <c r="A218" s="48">
        <v>300060110</v>
      </c>
      <c r="B218" s="41" t="s">
        <v>401</v>
      </c>
      <c r="C218" s="41">
        <v>0</v>
      </c>
      <c r="D218" s="41">
        <v>0</v>
      </c>
      <c r="E218" s="41">
        <v>0</v>
      </c>
      <c r="F218" s="41">
        <v>0</v>
      </c>
      <c r="G218" s="48">
        <v>30006</v>
      </c>
    </row>
    <row r="219" spans="1:7" x14ac:dyDescent="0.25">
      <c r="A219" s="48">
        <v>300060120</v>
      </c>
      <c r="B219" s="41" t="s">
        <v>403</v>
      </c>
      <c r="C219" s="41">
        <v>0</v>
      </c>
      <c r="D219" s="41">
        <v>0</v>
      </c>
      <c r="E219" s="41">
        <v>0</v>
      </c>
      <c r="F219" s="41">
        <v>0</v>
      </c>
      <c r="G219" s="48">
        <v>30006</v>
      </c>
    </row>
    <row r="220" spans="1:7" x14ac:dyDescent="0.25">
      <c r="A220" s="48">
        <v>300060150</v>
      </c>
      <c r="B220" s="41" t="s">
        <v>405</v>
      </c>
      <c r="C220" s="41">
        <v>0</v>
      </c>
      <c r="D220" s="41">
        <v>0</v>
      </c>
      <c r="E220" s="41">
        <v>0</v>
      </c>
      <c r="F220" s="41">
        <v>0</v>
      </c>
      <c r="G220" s="48">
        <v>30006</v>
      </c>
    </row>
    <row r="221" spans="1:7" x14ac:dyDescent="0.25">
      <c r="A221" s="48">
        <v>300060700</v>
      </c>
      <c r="B221" s="41" t="s">
        <v>407</v>
      </c>
      <c r="C221" s="41">
        <v>0</v>
      </c>
      <c r="D221" s="41">
        <v>0</v>
      </c>
      <c r="E221" s="41">
        <v>0</v>
      </c>
      <c r="F221" s="41">
        <v>0</v>
      </c>
      <c r="G221" s="48">
        <v>30006</v>
      </c>
    </row>
    <row r="222" spans="1:7" x14ac:dyDescent="0.25">
      <c r="A222" s="48">
        <v>300060930</v>
      </c>
      <c r="B222" s="41" t="s">
        <v>409</v>
      </c>
      <c r="C222" s="41">
        <v>0</v>
      </c>
      <c r="D222" s="41">
        <v>0</v>
      </c>
      <c r="E222" s="41">
        <v>0</v>
      </c>
      <c r="F222" s="41">
        <v>0</v>
      </c>
      <c r="G222" s="48">
        <v>30006</v>
      </c>
    </row>
    <row r="223" spans="1:7" x14ac:dyDescent="0.25">
      <c r="A223" s="48">
        <v>300062451</v>
      </c>
      <c r="B223" s="41" t="s">
        <v>411</v>
      </c>
      <c r="C223" s="41">
        <v>0</v>
      </c>
      <c r="D223" s="41">
        <v>1750</v>
      </c>
      <c r="E223" s="41">
        <v>1750</v>
      </c>
      <c r="F223" s="41">
        <v>-1750</v>
      </c>
      <c r="G223" s="48">
        <v>30006</v>
      </c>
    </row>
    <row r="224" spans="1:7" x14ac:dyDescent="0.25">
      <c r="A224" s="48">
        <v>300062500</v>
      </c>
      <c r="B224" s="41" t="s">
        <v>413</v>
      </c>
      <c r="C224" s="41">
        <v>0</v>
      </c>
      <c r="D224" s="41">
        <v>0</v>
      </c>
      <c r="E224" s="41">
        <v>0</v>
      </c>
      <c r="F224" s="41">
        <v>0</v>
      </c>
      <c r="G224" s="48">
        <v>30006</v>
      </c>
    </row>
    <row r="225" spans="1:7" x14ac:dyDescent="0.25">
      <c r="A225" s="48">
        <v>300062510</v>
      </c>
      <c r="B225" s="41" t="s">
        <v>415</v>
      </c>
      <c r="C225" s="41">
        <v>0</v>
      </c>
      <c r="D225" s="41">
        <v>0</v>
      </c>
      <c r="E225" s="41">
        <v>0</v>
      </c>
      <c r="F225" s="41">
        <v>0</v>
      </c>
      <c r="G225" s="48">
        <v>30006</v>
      </c>
    </row>
    <row r="226" spans="1:7" x14ac:dyDescent="0.25">
      <c r="A226" s="48">
        <v>300062706</v>
      </c>
      <c r="B226" s="41" t="s">
        <v>417</v>
      </c>
      <c r="C226" s="41">
        <v>0</v>
      </c>
      <c r="D226" s="41">
        <v>0</v>
      </c>
      <c r="E226" s="41">
        <v>0</v>
      </c>
      <c r="F226" s="41">
        <v>0</v>
      </c>
      <c r="G226" s="48">
        <v>30006</v>
      </c>
    </row>
    <row r="227" spans="1:7" x14ac:dyDescent="0.25">
      <c r="A227" s="48">
        <v>300064600</v>
      </c>
      <c r="B227" s="41" t="s">
        <v>419</v>
      </c>
      <c r="C227" s="41">
        <v>0</v>
      </c>
      <c r="D227" s="41">
        <v>0</v>
      </c>
      <c r="E227" s="41">
        <v>0</v>
      </c>
      <c r="F227" s="41">
        <v>0</v>
      </c>
      <c r="G227" s="48">
        <v>30006</v>
      </c>
    </row>
    <row r="228" spans="1:7" x14ac:dyDescent="0.25">
      <c r="A228" s="48">
        <v>300064610</v>
      </c>
      <c r="B228" s="41" t="s">
        <v>421</v>
      </c>
      <c r="C228" s="41">
        <v>0</v>
      </c>
      <c r="D228" s="41">
        <v>0</v>
      </c>
      <c r="E228" s="41">
        <v>0</v>
      </c>
      <c r="F228" s="41">
        <v>0</v>
      </c>
      <c r="G228" s="48">
        <v>30006</v>
      </c>
    </row>
    <row r="229" spans="1:7" x14ac:dyDescent="0.25">
      <c r="A229" s="48">
        <v>300064619</v>
      </c>
      <c r="B229" s="41" t="s">
        <v>423</v>
      </c>
      <c r="C229" s="41">
        <v>0</v>
      </c>
      <c r="D229" s="41">
        <v>0</v>
      </c>
      <c r="E229" s="41">
        <v>0</v>
      </c>
      <c r="F229" s="41">
        <v>0</v>
      </c>
      <c r="G229" s="48">
        <v>30006</v>
      </c>
    </row>
    <row r="230" spans="1:7" x14ac:dyDescent="0.25">
      <c r="A230" s="48">
        <v>300065008</v>
      </c>
      <c r="B230" s="41" t="s">
        <v>425</v>
      </c>
      <c r="C230" s="41">
        <v>0</v>
      </c>
      <c r="D230" s="41">
        <v>0</v>
      </c>
      <c r="E230" s="41">
        <v>0</v>
      </c>
      <c r="F230" s="41">
        <v>0</v>
      </c>
      <c r="G230" s="48">
        <v>30006</v>
      </c>
    </row>
    <row r="231" spans="1:7" x14ac:dyDescent="0.25">
      <c r="A231" s="48">
        <v>300065316</v>
      </c>
      <c r="B231" s="41" t="s">
        <v>427</v>
      </c>
      <c r="C231" s="41">
        <v>0</v>
      </c>
      <c r="D231" s="41">
        <v>0</v>
      </c>
      <c r="E231" s="41">
        <v>0</v>
      </c>
      <c r="F231" s="41">
        <v>0</v>
      </c>
      <c r="G231" s="48">
        <v>30006</v>
      </c>
    </row>
    <row r="232" spans="1:7" x14ac:dyDescent="0.25">
      <c r="A232" s="48">
        <v>300065317</v>
      </c>
      <c r="B232" s="41" t="s">
        <v>429</v>
      </c>
      <c r="C232" s="41">
        <v>0</v>
      </c>
      <c r="D232" s="41">
        <v>0</v>
      </c>
      <c r="E232" s="41">
        <v>0</v>
      </c>
      <c r="F232" s="41">
        <v>0</v>
      </c>
      <c r="G232" s="48">
        <v>30006</v>
      </c>
    </row>
    <row r="233" spans="1:7" x14ac:dyDescent="0.25">
      <c r="A233" s="48">
        <v>300065319</v>
      </c>
      <c r="B233" s="41" t="s">
        <v>431</v>
      </c>
      <c r="C233" s="41">
        <v>6778.87</v>
      </c>
      <c r="D233" s="41">
        <v>10500</v>
      </c>
      <c r="E233" s="41">
        <v>10500</v>
      </c>
      <c r="F233" s="41">
        <v>-3721.13</v>
      </c>
      <c r="G233" s="48">
        <v>30006</v>
      </c>
    </row>
    <row r="234" spans="1:7" x14ac:dyDescent="0.25">
      <c r="A234" s="48">
        <v>300065320</v>
      </c>
      <c r="B234" s="41" t="s">
        <v>433</v>
      </c>
      <c r="C234" s="41">
        <v>0</v>
      </c>
      <c r="D234" s="41">
        <v>0</v>
      </c>
      <c r="E234" s="41">
        <v>0</v>
      </c>
      <c r="F234" s="41">
        <v>0</v>
      </c>
      <c r="G234" s="48">
        <v>30006</v>
      </c>
    </row>
    <row r="235" spans="1:7" x14ac:dyDescent="0.25">
      <c r="A235" s="48">
        <v>300065347</v>
      </c>
      <c r="B235" s="41" t="s">
        <v>435</v>
      </c>
      <c r="C235" s="41">
        <v>0</v>
      </c>
      <c r="D235" s="41">
        <v>0</v>
      </c>
      <c r="E235" s="41">
        <v>0</v>
      </c>
      <c r="F235" s="41">
        <v>0</v>
      </c>
      <c r="G235" s="48">
        <v>30006</v>
      </c>
    </row>
    <row r="236" spans="1:7" x14ac:dyDescent="0.25">
      <c r="A236" s="48">
        <v>300065348</v>
      </c>
      <c r="B236" s="41" t="s">
        <v>437</v>
      </c>
      <c r="C236" s="41">
        <v>0</v>
      </c>
      <c r="D236" s="41">
        <v>0</v>
      </c>
      <c r="E236" s="41">
        <v>0</v>
      </c>
      <c r="F236" s="41">
        <v>0</v>
      </c>
      <c r="G236" s="48">
        <v>30006</v>
      </c>
    </row>
    <row r="237" spans="1:7" x14ac:dyDescent="0.25">
      <c r="A237" s="48">
        <v>300065349</v>
      </c>
      <c r="B237" s="41" t="s">
        <v>439</v>
      </c>
      <c r="C237" s="41">
        <v>0</v>
      </c>
      <c r="D237" s="41">
        <v>0</v>
      </c>
      <c r="E237" s="41">
        <v>0</v>
      </c>
      <c r="F237" s="41">
        <v>0</v>
      </c>
      <c r="G237" s="48">
        <v>30006</v>
      </c>
    </row>
    <row r="238" spans="1:7" x14ac:dyDescent="0.25">
      <c r="A238" s="48">
        <v>300065350</v>
      </c>
      <c r="B238" s="41" t="s">
        <v>441</v>
      </c>
      <c r="C238" s="41">
        <v>2350</v>
      </c>
      <c r="D238" s="41">
        <v>0</v>
      </c>
      <c r="E238" s="41">
        <v>0</v>
      </c>
      <c r="F238" s="41">
        <v>2350</v>
      </c>
      <c r="G238" s="48">
        <v>30006</v>
      </c>
    </row>
    <row r="239" spans="1:7" x14ac:dyDescent="0.25">
      <c r="A239" s="48">
        <v>300066010</v>
      </c>
      <c r="B239" s="41" t="s">
        <v>443</v>
      </c>
      <c r="C239" s="41">
        <v>0</v>
      </c>
      <c r="D239" s="41">
        <v>0</v>
      </c>
      <c r="E239" s="41">
        <v>0</v>
      </c>
      <c r="F239" s="41">
        <v>0</v>
      </c>
      <c r="G239" s="48">
        <v>30006</v>
      </c>
    </row>
    <row r="240" spans="1:7" x14ac:dyDescent="0.25">
      <c r="A240" s="48">
        <v>300069053</v>
      </c>
      <c r="B240" s="41" t="s">
        <v>445</v>
      </c>
      <c r="C240" s="41">
        <v>0</v>
      </c>
      <c r="D240" s="41">
        <v>0</v>
      </c>
      <c r="E240" s="41">
        <v>0</v>
      </c>
      <c r="F240" s="41">
        <v>0</v>
      </c>
      <c r="G240" s="48">
        <v>30006</v>
      </c>
    </row>
    <row r="241" spans="1:7" x14ac:dyDescent="0.25">
      <c r="A241" s="48">
        <v>300069093</v>
      </c>
      <c r="B241" s="41" t="s">
        <v>435</v>
      </c>
      <c r="C241" s="41">
        <v>0</v>
      </c>
      <c r="D241" s="41">
        <v>0</v>
      </c>
      <c r="E241" s="41">
        <v>0</v>
      </c>
      <c r="F241" s="41">
        <v>0</v>
      </c>
      <c r="G241" s="48">
        <v>30006</v>
      </c>
    </row>
    <row r="242" spans="1:7" x14ac:dyDescent="0.25">
      <c r="A242" s="48">
        <v>300069094</v>
      </c>
      <c r="B242" s="41" t="s">
        <v>437</v>
      </c>
      <c r="C242" s="41">
        <v>0</v>
      </c>
      <c r="D242" s="41">
        <v>0</v>
      </c>
      <c r="E242" s="41">
        <v>0</v>
      </c>
      <c r="F242" s="41">
        <v>0</v>
      </c>
      <c r="G242" s="48">
        <v>30006</v>
      </c>
    </row>
    <row r="243" spans="1:7" x14ac:dyDescent="0.25">
      <c r="A243" s="48">
        <v>300069095</v>
      </c>
      <c r="B243" s="41" t="s">
        <v>449</v>
      </c>
      <c r="C243" s="41">
        <v>0</v>
      </c>
      <c r="D243" s="41">
        <v>0</v>
      </c>
      <c r="E243" s="41">
        <v>0</v>
      </c>
      <c r="F243" s="41">
        <v>0</v>
      </c>
      <c r="G243" s="48">
        <v>30006</v>
      </c>
    </row>
    <row r="244" spans="1:7" x14ac:dyDescent="0.25">
      <c r="A244" s="48">
        <v>300069096</v>
      </c>
      <c r="B244" s="41" t="s">
        <v>451</v>
      </c>
      <c r="C244" s="41">
        <v>0</v>
      </c>
      <c r="D244" s="41">
        <v>0</v>
      </c>
      <c r="E244" s="41">
        <v>0</v>
      </c>
      <c r="F244" s="41">
        <v>0</v>
      </c>
      <c r="G244" s="48">
        <v>30006</v>
      </c>
    </row>
    <row r="245" spans="1:7" x14ac:dyDescent="0.25">
      <c r="A245" s="48">
        <v>300069097</v>
      </c>
      <c r="B245" s="41" t="s">
        <v>453</v>
      </c>
      <c r="C245" s="41">
        <v>0</v>
      </c>
      <c r="D245" s="41">
        <v>0</v>
      </c>
      <c r="E245" s="41">
        <v>0</v>
      </c>
      <c r="F245" s="41">
        <v>0</v>
      </c>
      <c r="G245" s="48">
        <v>30006</v>
      </c>
    </row>
    <row r="246" spans="1:7" x14ac:dyDescent="0.25">
      <c r="A246" s="48">
        <v>300069098</v>
      </c>
      <c r="B246" s="41" t="s">
        <v>455</v>
      </c>
      <c r="C246" s="41">
        <v>0</v>
      </c>
      <c r="D246" s="41">
        <v>0</v>
      </c>
      <c r="E246" s="41">
        <v>0</v>
      </c>
      <c r="F246" s="41">
        <v>0</v>
      </c>
      <c r="G246" s="48">
        <v>30006</v>
      </c>
    </row>
    <row r="247" spans="1:7" x14ac:dyDescent="0.25">
      <c r="A247" s="48">
        <v>300069110</v>
      </c>
      <c r="B247" s="41" t="s">
        <v>457</v>
      </c>
      <c r="C247" s="41">
        <v>0</v>
      </c>
      <c r="D247" s="41">
        <v>0</v>
      </c>
      <c r="E247" s="41">
        <v>0</v>
      </c>
      <c r="F247" s="41">
        <v>0</v>
      </c>
      <c r="G247" s="48">
        <v>30006</v>
      </c>
    </row>
    <row r="248" spans="1:7" x14ac:dyDescent="0.25">
      <c r="A248" s="48">
        <v>300069114</v>
      </c>
      <c r="B248" s="41" t="s">
        <v>459</v>
      </c>
      <c r="C248" s="41">
        <v>0</v>
      </c>
      <c r="D248" s="41">
        <v>0</v>
      </c>
      <c r="E248" s="41">
        <v>0</v>
      </c>
      <c r="F248" s="41">
        <v>0</v>
      </c>
      <c r="G248" s="48">
        <v>30006</v>
      </c>
    </row>
    <row r="249" spans="1:7" x14ac:dyDescent="0.25">
      <c r="A249" s="48">
        <v>300069800</v>
      </c>
      <c r="B249" s="41" t="s">
        <v>461</v>
      </c>
      <c r="C249" s="41">
        <v>0</v>
      </c>
      <c r="D249" s="41">
        <v>-7500</v>
      </c>
      <c r="E249" s="41">
        <v>-7500</v>
      </c>
      <c r="F249" s="41">
        <v>7500</v>
      </c>
      <c r="G249" s="48">
        <v>30006</v>
      </c>
    </row>
    <row r="250" spans="1:7" x14ac:dyDescent="0.25">
      <c r="A250" s="48">
        <v>300069801</v>
      </c>
      <c r="B250" s="41" t="s">
        <v>463</v>
      </c>
      <c r="C250" s="41">
        <v>0</v>
      </c>
      <c r="D250" s="41">
        <v>0</v>
      </c>
      <c r="E250" s="41">
        <v>0</v>
      </c>
      <c r="F250" s="41">
        <v>0</v>
      </c>
      <c r="G250" s="48">
        <v>30006</v>
      </c>
    </row>
    <row r="251" spans="1:7" x14ac:dyDescent="0.25">
      <c r="A251" s="48">
        <v>300069846</v>
      </c>
      <c r="B251" s="41" t="s">
        <v>465</v>
      </c>
      <c r="C251" s="41">
        <v>0</v>
      </c>
      <c r="D251" s="41">
        <v>0</v>
      </c>
      <c r="E251" s="41">
        <v>0</v>
      </c>
      <c r="F251" s="41">
        <v>0</v>
      </c>
      <c r="G251" s="48">
        <v>30006</v>
      </c>
    </row>
    <row r="252" spans="1:7" x14ac:dyDescent="0.25">
      <c r="A252" s="48">
        <v>300070200</v>
      </c>
      <c r="B252" s="41" t="s">
        <v>467</v>
      </c>
      <c r="C252" s="41">
        <v>0</v>
      </c>
      <c r="D252" s="41">
        <v>0</v>
      </c>
      <c r="E252" s="41">
        <v>0</v>
      </c>
      <c r="F252" s="41">
        <v>0</v>
      </c>
      <c r="G252" s="48">
        <v>30007</v>
      </c>
    </row>
    <row r="253" spans="1:7" x14ac:dyDescent="0.25">
      <c r="A253" s="48">
        <v>300072429</v>
      </c>
      <c r="B253" s="41" t="s">
        <v>469</v>
      </c>
      <c r="C253" s="41">
        <v>0</v>
      </c>
      <c r="D253" s="41">
        <v>0</v>
      </c>
      <c r="E253" s="41">
        <v>0</v>
      </c>
      <c r="F253" s="41">
        <v>0</v>
      </c>
      <c r="G253" s="48">
        <v>30007</v>
      </c>
    </row>
    <row r="254" spans="1:7" x14ac:dyDescent="0.25">
      <c r="A254" s="48">
        <v>300072500</v>
      </c>
      <c r="B254" s="41" t="s">
        <v>471</v>
      </c>
      <c r="C254" s="41">
        <v>0</v>
      </c>
      <c r="D254" s="41">
        <v>0</v>
      </c>
      <c r="E254" s="41">
        <v>0</v>
      </c>
      <c r="F254" s="41">
        <v>0</v>
      </c>
      <c r="G254" s="48">
        <v>30007</v>
      </c>
    </row>
    <row r="255" spans="1:7" x14ac:dyDescent="0.25">
      <c r="A255" s="48">
        <v>300072524</v>
      </c>
      <c r="B255" s="41" t="s">
        <v>473</v>
      </c>
      <c r="C255" s="41">
        <v>0</v>
      </c>
      <c r="D255" s="41">
        <v>0</v>
      </c>
      <c r="E255" s="41">
        <v>0</v>
      </c>
      <c r="F255" s="41">
        <v>0</v>
      </c>
      <c r="G255" s="48">
        <v>30007</v>
      </c>
    </row>
    <row r="256" spans="1:7" x14ac:dyDescent="0.25">
      <c r="A256" s="48">
        <v>300074600</v>
      </c>
      <c r="B256" s="41" t="s">
        <v>475</v>
      </c>
      <c r="C256" s="41">
        <v>0</v>
      </c>
      <c r="D256" s="41">
        <v>0</v>
      </c>
      <c r="E256" s="41">
        <v>0</v>
      </c>
      <c r="F256" s="41">
        <v>0</v>
      </c>
      <c r="G256" s="48">
        <v>30007</v>
      </c>
    </row>
    <row r="257" spans="1:7" x14ac:dyDescent="0.25">
      <c r="A257" s="48">
        <v>300074610</v>
      </c>
      <c r="B257" s="41" t="s">
        <v>477</v>
      </c>
      <c r="C257" s="41">
        <v>0</v>
      </c>
      <c r="D257" s="41">
        <v>0</v>
      </c>
      <c r="E257" s="41">
        <v>0</v>
      </c>
      <c r="F257" s="41">
        <v>0</v>
      </c>
      <c r="G257" s="48">
        <v>30007</v>
      </c>
    </row>
    <row r="258" spans="1:7" x14ac:dyDescent="0.25">
      <c r="A258" s="48">
        <v>300074611</v>
      </c>
      <c r="B258" s="41" t="s">
        <v>479</v>
      </c>
      <c r="C258" s="41">
        <v>0</v>
      </c>
      <c r="D258" s="41">
        <v>0</v>
      </c>
      <c r="E258" s="41">
        <v>0</v>
      </c>
      <c r="F258" s="41">
        <v>0</v>
      </c>
      <c r="G258" s="48">
        <v>30007</v>
      </c>
    </row>
    <row r="259" spans="1:7" x14ac:dyDescent="0.25">
      <c r="A259" s="48">
        <v>300089051</v>
      </c>
      <c r="B259" s="41" t="s">
        <v>481</v>
      </c>
      <c r="C259" s="41">
        <v>0</v>
      </c>
      <c r="D259" s="41">
        <v>0</v>
      </c>
      <c r="E259" s="41">
        <v>0</v>
      </c>
      <c r="F259" s="41">
        <v>0</v>
      </c>
      <c r="G259" s="48">
        <v>30008</v>
      </c>
    </row>
    <row r="260" spans="1:7" x14ac:dyDescent="0.25">
      <c r="A260" s="48">
        <v>300089801</v>
      </c>
      <c r="B260" s="41" t="s">
        <v>483</v>
      </c>
      <c r="C260" s="41">
        <v>0</v>
      </c>
      <c r="D260" s="41">
        <v>0</v>
      </c>
      <c r="E260" s="41">
        <v>0</v>
      </c>
      <c r="F260" s="41">
        <v>0</v>
      </c>
      <c r="G260" s="48">
        <v>30008</v>
      </c>
    </row>
    <row r="261" spans="1:7" x14ac:dyDescent="0.25">
      <c r="A261" s="48">
        <v>300090100</v>
      </c>
      <c r="B261" s="41" t="s">
        <v>485</v>
      </c>
      <c r="C261" s="41">
        <v>0</v>
      </c>
      <c r="D261" s="41">
        <v>0</v>
      </c>
      <c r="E261" s="41">
        <v>0</v>
      </c>
      <c r="F261" s="41">
        <v>0</v>
      </c>
      <c r="G261" s="48">
        <v>30009</v>
      </c>
    </row>
    <row r="262" spans="1:7" x14ac:dyDescent="0.25">
      <c r="A262" s="48">
        <v>300090930</v>
      </c>
      <c r="B262" s="41" t="s">
        <v>487</v>
      </c>
      <c r="C262" s="41">
        <v>0</v>
      </c>
      <c r="D262" s="41">
        <v>0</v>
      </c>
      <c r="E262" s="41">
        <v>0</v>
      </c>
      <c r="F262" s="41">
        <v>0</v>
      </c>
      <c r="G262" s="48">
        <v>30009</v>
      </c>
    </row>
    <row r="263" spans="1:7" x14ac:dyDescent="0.25">
      <c r="A263" s="48">
        <v>300091600</v>
      </c>
      <c r="B263" s="41" t="s">
        <v>489</v>
      </c>
      <c r="C263" s="41">
        <v>0</v>
      </c>
      <c r="D263" s="41">
        <v>0</v>
      </c>
      <c r="E263" s="41">
        <v>0</v>
      </c>
      <c r="F263" s="41">
        <v>0</v>
      </c>
      <c r="G263" s="48">
        <v>30009</v>
      </c>
    </row>
    <row r="264" spans="1:7" x14ac:dyDescent="0.25">
      <c r="A264" s="48">
        <v>300091640</v>
      </c>
      <c r="B264" s="41" t="s">
        <v>491</v>
      </c>
      <c r="C264" s="41">
        <v>0</v>
      </c>
      <c r="D264" s="41">
        <v>0</v>
      </c>
      <c r="E264" s="41">
        <v>0</v>
      </c>
      <c r="F264" s="41">
        <v>0</v>
      </c>
      <c r="G264" s="48">
        <v>30009</v>
      </c>
    </row>
    <row r="265" spans="1:7" x14ac:dyDescent="0.25">
      <c r="A265" s="48">
        <v>300092000</v>
      </c>
      <c r="B265" s="41" t="s">
        <v>493</v>
      </c>
      <c r="C265" s="41">
        <v>0</v>
      </c>
      <c r="D265" s="41">
        <v>0</v>
      </c>
      <c r="E265" s="41">
        <v>0</v>
      </c>
      <c r="F265" s="41">
        <v>0</v>
      </c>
      <c r="G265" s="48">
        <v>30009</v>
      </c>
    </row>
    <row r="266" spans="1:7" x14ac:dyDescent="0.25">
      <c r="A266" s="48">
        <v>300092007</v>
      </c>
      <c r="B266" s="41" t="s">
        <v>495</v>
      </c>
      <c r="C266" s="41">
        <v>0</v>
      </c>
      <c r="D266" s="41">
        <v>0</v>
      </c>
      <c r="E266" s="41">
        <v>0</v>
      </c>
      <c r="F266" s="41">
        <v>0</v>
      </c>
      <c r="G266" s="48">
        <v>30009</v>
      </c>
    </row>
    <row r="267" spans="1:7" x14ac:dyDescent="0.25">
      <c r="A267" s="48">
        <v>300092423</v>
      </c>
      <c r="B267" s="41" t="s">
        <v>497</v>
      </c>
      <c r="C267" s="41">
        <v>0</v>
      </c>
      <c r="D267" s="41">
        <v>0</v>
      </c>
      <c r="E267" s="41">
        <v>0</v>
      </c>
      <c r="F267" s="41">
        <v>0</v>
      </c>
      <c r="G267" s="48">
        <v>30009</v>
      </c>
    </row>
    <row r="268" spans="1:7" x14ac:dyDescent="0.25">
      <c r="A268" s="48">
        <v>300092500</v>
      </c>
      <c r="B268" s="41" t="s">
        <v>499</v>
      </c>
      <c r="C268" s="41">
        <v>0</v>
      </c>
      <c r="D268" s="41">
        <v>0</v>
      </c>
      <c r="E268" s="41">
        <v>0</v>
      </c>
      <c r="F268" s="41">
        <v>0</v>
      </c>
      <c r="G268" s="48">
        <v>30009</v>
      </c>
    </row>
    <row r="269" spans="1:7" x14ac:dyDescent="0.25">
      <c r="A269" s="48">
        <v>300092524</v>
      </c>
      <c r="B269" s="41" t="s">
        <v>501</v>
      </c>
      <c r="C269" s="41">
        <v>0</v>
      </c>
      <c r="D269" s="41">
        <v>0</v>
      </c>
      <c r="E269" s="41">
        <v>0</v>
      </c>
      <c r="F269" s="41">
        <v>0</v>
      </c>
      <c r="G269" s="48">
        <v>30009</v>
      </c>
    </row>
    <row r="270" spans="1:7" x14ac:dyDescent="0.25">
      <c r="A270" s="48">
        <v>300092801</v>
      </c>
      <c r="B270" s="41" t="s">
        <v>503</v>
      </c>
      <c r="C270" s="41">
        <v>0</v>
      </c>
      <c r="D270" s="41">
        <v>0</v>
      </c>
      <c r="E270" s="41">
        <v>0</v>
      </c>
      <c r="F270" s="41">
        <v>0</v>
      </c>
      <c r="G270" s="48">
        <v>30009</v>
      </c>
    </row>
    <row r="271" spans="1:7" x14ac:dyDescent="0.25">
      <c r="A271" s="48">
        <v>300099054</v>
      </c>
      <c r="B271" s="41" t="s">
        <v>505</v>
      </c>
      <c r="C271" s="41">
        <v>0</v>
      </c>
      <c r="D271" s="41">
        <v>0</v>
      </c>
      <c r="E271" s="41">
        <v>0</v>
      </c>
      <c r="F271" s="41">
        <v>0</v>
      </c>
      <c r="G271" s="48">
        <v>30009</v>
      </c>
    </row>
    <row r="272" spans="1:7" x14ac:dyDescent="0.25">
      <c r="A272" s="48">
        <v>300099800</v>
      </c>
      <c r="B272" s="41" t="s">
        <v>507</v>
      </c>
      <c r="C272" s="41">
        <v>0</v>
      </c>
      <c r="D272" s="41">
        <v>0</v>
      </c>
      <c r="E272" s="41">
        <v>0</v>
      </c>
      <c r="F272" s="41">
        <v>0</v>
      </c>
      <c r="G272" s="48">
        <v>30009</v>
      </c>
    </row>
    <row r="273" spans="1:7" x14ac:dyDescent="0.25">
      <c r="A273" s="48">
        <v>300100100</v>
      </c>
      <c r="B273" s="41" t="s">
        <v>2823</v>
      </c>
      <c r="C273" s="41">
        <v>152018.35</v>
      </c>
      <c r="D273" s="41">
        <v>0</v>
      </c>
      <c r="E273" s="41">
        <v>0</v>
      </c>
      <c r="F273" s="41">
        <v>152018.35</v>
      </c>
      <c r="G273" s="48">
        <v>30010</v>
      </c>
    </row>
    <row r="274" spans="1:7" x14ac:dyDescent="0.25">
      <c r="A274" s="48">
        <v>300100150</v>
      </c>
      <c r="B274" s="41" t="s">
        <v>2802</v>
      </c>
      <c r="C274" s="41">
        <v>5995.6</v>
      </c>
      <c r="D274" s="41">
        <v>0</v>
      </c>
      <c r="E274" s="41">
        <v>0</v>
      </c>
      <c r="F274" s="41">
        <v>5995.6</v>
      </c>
      <c r="G274" s="48">
        <v>30010</v>
      </c>
    </row>
    <row r="275" spans="1:7" x14ac:dyDescent="0.25">
      <c r="A275" s="48">
        <v>300100200</v>
      </c>
      <c r="B275" s="41" t="s">
        <v>2824</v>
      </c>
      <c r="C275" s="41">
        <v>25757.31</v>
      </c>
      <c r="D275" s="41">
        <v>0</v>
      </c>
      <c r="E275" s="41">
        <v>0</v>
      </c>
      <c r="F275" s="41">
        <v>25757.31</v>
      </c>
      <c r="G275" s="48">
        <v>30010</v>
      </c>
    </row>
    <row r="276" spans="1:7" x14ac:dyDescent="0.25">
      <c r="A276" s="48">
        <v>300100930</v>
      </c>
      <c r="B276" s="41" t="s">
        <v>2803</v>
      </c>
      <c r="C276" s="41">
        <v>23.53</v>
      </c>
      <c r="D276" s="41">
        <v>0</v>
      </c>
      <c r="E276" s="41">
        <v>0</v>
      </c>
      <c r="F276" s="41">
        <v>23.53</v>
      </c>
      <c r="G276" s="48">
        <v>30010</v>
      </c>
    </row>
    <row r="277" spans="1:7" x14ac:dyDescent="0.25">
      <c r="A277" s="48">
        <v>300101040</v>
      </c>
      <c r="B277" s="41" t="s">
        <v>2804</v>
      </c>
      <c r="C277" s="41">
        <v>1148.1099999999999</v>
      </c>
      <c r="D277" s="41">
        <v>0</v>
      </c>
      <c r="E277" s="41">
        <v>0</v>
      </c>
      <c r="F277" s="41">
        <v>1148.1099999999999</v>
      </c>
      <c r="G277" s="48">
        <v>30010</v>
      </c>
    </row>
    <row r="278" spans="1:7" x14ac:dyDescent="0.25">
      <c r="A278" s="48">
        <v>300101502</v>
      </c>
      <c r="B278" s="41" t="s">
        <v>2805</v>
      </c>
      <c r="C278" s="41">
        <v>10622.85</v>
      </c>
      <c r="D278" s="41">
        <v>0</v>
      </c>
      <c r="E278" s="41">
        <v>0</v>
      </c>
      <c r="F278" s="41">
        <v>10622.85</v>
      </c>
      <c r="G278" s="48">
        <v>30010</v>
      </c>
    </row>
    <row r="279" spans="1:7" x14ac:dyDescent="0.25">
      <c r="A279" s="48">
        <v>300102000</v>
      </c>
      <c r="B279" s="41" t="s">
        <v>2806</v>
      </c>
      <c r="C279" s="41">
        <v>2855.25</v>
      </c>
      <c r="D279" s="41">
        <v>0</v>
      </c>
      <c r="E279" s="41">
        <v>0</v>
      </c>
      <c r="F279" s="41">
        <v>2855.25</v>
      </c>
      <c r="G279" s="48">
        <v>30010</v>
      </c>
    </row>
    <row r="280" spans="1:7" x14ac:dyDescent="0.25">
      <c r="A280" s="48">
        <v>300102003</v>
      </c>
      <c r="B280" s="41" t="s">
        <v>2825</v>
      </c>
      <c r="C280" s="41">
        <v>1602</v>
      </c>
      <c r="D280" s="41">
        <v>0</v>
      </c>
      <c r="E280" s="41">
        <v>0</v>
      </c>
      <c r="F280" s="41">
        <v>1602</v>
      </c>
      <c r="G280" s="48">
        <v>30010</v>
      </c>
    </row>
    <row r="281" spans="1:7" x14ac:dyDescent="0.25">
      <c r="A281" s="48">
        <v>300102004</v>
      </c>
      <c r="B281" s="41" t="s">
        <v>2807</v>
      </c>
      <c r="C281" s="41">
        <v>10362.41</v>
      </c>
      <c r="D281" s="41">
        <v>0</v>
      </c>
      <c r="E281" s="41">
        <v>0</v>
      </c>
      <c r="F281" s="41">
        <v>10362.41</v>
      </c>
      <c r="G281" s="48">
        <v>30010</v>
      </c>
    </row>
    <row r="282" spans="1:7" x14ac:dyDescent="0.25">
      <c r="A282" s="48">
        <v>300102250</v>
      </c>
      <c r="B282" s="41" t="s">
        <v>2808</v>
      </c>
      <c r="C282" s="41">
        <v>0</v>
      </c>
      <c r="D282" s="41">
        <v>0</v>
      </c>
      <c r="E282" s="41">
        <v>0</v>
      </c>
      <c r="F282" s="41">
        <v>0</v>
      </c>
      <c r="G282" s="48">
        <v>30010</v>
      </c>
    </row>
    <row r="283" spans="1:7" x14ac:dyDescent="0.25">
      <c r="A283" s="48">
        <v>300102300</v>
      </c>
      <c r="B283" s="41" t="s">
        <v>2826</v>
      </c>
      <c r="C283" s="41">
        <v>3829.4</v>
      </c>
      <c r="D283" s="41">
        <v>0</v>
      </c>
      <c r="E283" s="41">
        <v>0</v>
      </c>
      <c r="F283" s="41">
        <v>3829.4</v>
      </c>
      <c r="G283" s="48">
        <v>30010</v>
      </c>
    </row>
    <row r="284" spans="1:7" x14ac:dyDescent="0.25">
      <c r="A284" s="48">
        <v>300102401</v>
      </c>
      <c r="B284" s="41" t="s">
        <v>2809</v>
      </c>
      <c r="C284" s="41">
        <v>297662.33</v>
      </c>
      <c r="D284" s="41">
        <v>0</v>
      </c>
      <c r="E284" s="41">
        <v>0</v>
      </c>
      <c r="F284" s="41">
        <v>297662.33</v>
      </c>
      <c r="G284" s="48">
        <v>30010</v>
      </c>
    </row>
    <row r="285" spans="1:7" x14ac:dyDescent="0.25">
      <c r="A285" s="48">
        <v>300102429</v>
      </c>
      <c r="B285" s="41" t="s">
        <v>2827</v>
      </c>
      <c r="C285" s="41">
        <v>495.75</v>
      </c>
      <c r="D285" s="41">
        <v>0</v>
      </c>
      <c r="E285" s="41">
        <v>0</v>
      </c>
      <c r="F285" s="41">
        <v>495.75</v>
      </c>
      <c r="G285" s="48">
        <v>30010</v>
      </c>
    </row>
    <row r="286" spans="1:7" x14ac:dyDescent="0.25">
      <c r="A286" s="48">
        <v>300102432</v>
      </c>
      <c r="B286" s="41" t="s">
        <v>2862</v>
      </c>
      <c r="C286" s="41">
        <v>410</v>
      </c>
      <c r="D286" s="41">
        <v>0</v>
      </c>
      <c r="E286" s="41">
        <v>0</v>
      </c>
      <c r="F286" s="41">
        <v>410</v>
      </c>
      <c r="G286" s="48">
        <v>30010</v>
      </c>
    </row>
    <row r="287" spans="1:7" x14ac:dyDescent="0.25">
      <c r="A287" s="48">
        <v>300102434</v>
      </c>
      <c r="B287" s="41" t="s">
        <v>2828</v>
      </c>
      <c r="C287" s="41">
        <v>8550</v>
      </c>
      <c r="D287" s="41">
        <v>0</v>
      </c>
      <c r="E287" s="41">
        <v>0</v>
      </c>
      <c r="F287" s="41">
        <v>8550</v>
      </c>
      <c r="G287" s="48">
        <v>30010</v>
      </c>
    </row>
    <row r="288" spans="1:7" x14ac:dyDescent="0.25">
      <c r="A288" s="48">
        <v>300102500</v>
      </c>
      <c r="B288" s="41" t="s">
        <v>2829</v>
      </c>
      <c r="C288" s="41">
        <v>16108.33</v>
      </c>
      <c r="D288" s="41">
        <v>0</v>
      </c>
      <c r="E288" s="41">
        <v>0</v>
      </c>
      <c r="F288" s="41">
        <v>16108.33</v>
      </c>
      <c r="G288" s="48">
        <v>30010</v>
      </c>
    </row>
    <row r="289" spans="1:7" x14ac:dyDescent="0.25">
      <c r="A289" s="48">
        <v>300102503</v>
      </c>
      <c r="B289" s="41" t="s">
        <v>2830</v>
      </c>
      <c r="C289" s="41">
        <v>0</v>
      </c>
      <c r="D289" s="41">
        <v>0</v>
      </c>
      <c r="E289" s="41">
        <v>0</v>
      </c>
      <c r="F289" s="41">
        <v>0</v>
      </c>
      <c r="G289" s="48">
        <v>30010</v>
      </c>
    </row>
    <row r="290" spans="1:7" x14ac:dyDescent="0.25">
      <c r="A290" s="48">
        <v>300102520</v>
      </c>
      <c r="B290" s="41" t="s">
        <v>2831</v>
      </c>
      <c r="C290" s="41">
        <v>3680.96</v>
      </c>
      <c r="D290" s="41">
        <v>0</v>
      </c>
      <c r="E290" s="41">
        <v>0</v>
      </c>
      <c r="F290" s="41">
        <v>3680.96</v>
      </c>
      <c r="G290" s="48">
        <v>30010</v>
      </c>
    </row>
    <row r="291" spans="1:7" x14ac:dyDescent="0.25">
      <c r="A291" s="48">
        <v>300102524</v>
      </c>
      <c r="B291" s="41" t="s">
        <v>2832</v>
      </c>
      <c r="C291" s="41">
        <v>177.15</v>
      </c>
      <c r="D291" s="41">
        <v>0</v>
      </c>
      <c r="E291" s="41">
        <v>0</v>
      </c>
      <c r="F291" s="41">
        <v>177.15</v>
      </c>
      <c r="G291" s="48">
        <v>30010</v>
      </c>
    </row>
    <row r="292" spans="1:7" x14ac:dyDescent="0.25">
      <c r="A292" s="48">
        <v>300102701</v>
      </c>
      <c r="B292" s="41" t="s">
        <v>2833</v>
      </c>
      <c r="C292" s="41">
        <v>0</v>
      </c>
      <c r="D292" s="41">
        <v>0</v>
      </c>
      <c r="E292" s="41">
        <v>0</v>
      </c>
      <c r="F292" s="41">
        <v>0</v>
      </c>
      <c r="G292" s="48">
        <v>30010</v>
      </c>
    </row>
    <row r="293" spans="1:7" x14ac:dyDescent="0.25">
      <c r="A293" s="48">
        <v>300102703</v>
      </c>
      <c r="B293" s="41" t="s">
        <v>2834</v>
      </c>
      <c r="C293" s="41">
        <v>14.38</v>
      </c>
      <c r="D293" s="41">
        <v>0</v>
      </c>
      <c r="E293" s="41">
        <v>0</v>
      </c>
      <c r="F293" s="41">
        <v>14.38</v>
      </c>
      <c r="G293" s="48">
        <v>30010</v>
      </c>
    </row>
    <row r="294" spans="1:7" x14ac:dyDescent="0.25">
      <c r="A294" s="48">
        <v>300102706</v>
      </c>
      <c r="B294" s="41" t="s">
        <v>2810</v>
      </c>
      <c r="C294" s="41">
        <v>96</v>
      </c>
      <c r="D294" s="41">
        <v>0</v>
      </c>
      <c r="E294" s="41">
        <v>0</v>
      </c>
      <c r="F294" s="41">
        <v>96</v>
      </c>
      <c r="G294" s="48">
        <v>30010</v>
      </c>
    </row>
    <row r="295" spans="1:7" x14ac:dyDescent="0.25">
      <c r="A295" s="48">
        <v>300102900</v>
      </c>
      <c r="B295" s="41" t="s">
        <v>2835</v>
      </c>
      <c r="C295" s="41">
        <v>0</v>
      </c>
      <c r="D295" s="41">
        <v>0</v>
      </c>
      <c r="E295" s="41">
        <v>0</v>
      </c>
      <c r="F295" s="41">
        <v>0</v>
      </c>
      <c r="G295" s="48">
        <v>30010</v>
      </c>
    </row>
    <row r="296" spans="1:7" x14ac:dyDescent="0.25">
      <c r="A296" s="48">
        <v>300102904</v>
      </c>
      <c r="B296" s="41" t="s">
        <v>2836</v>
      </c>
      <c r="C296" s="41">
        <v>0</v>
      </c>
      <c r="D296" s="41">
        <v>0</v>
      </c>
      <c r="E296" s="41">
        <v>0</v>
      </c>
      <c r="F296" s="41">
        <v>0</v>
      </c>
      <c r="G296" s="48">
        <v>30010</v>
      </c>
    </row>
    <row r="297" spans="1:7" x14ac:dyDescent="0.25">
      <c r="A297" s="48">
        <v>300103000</v>
      </c>
      <c r="B297" s="41" t="s">
        <v>2837</v>
      </c>
      <c r="C297" s="41">
        <v>0</v>
      </c>
      <c r="D297" s="41">
        <v>0</v>
      </c>
      <c r="E297" s="41">
        <v>0</v>
      </c>
      <c r="F297" s="41">
        <v>0</v>
      </c>
      <c r="G297" s="48">
        <v>30010</v>
      </c>
    </row>
    <row r="298" spans="1:7" x14ac:dyDescent="0.25">
      <c r="A298" s="48">
        <v>300104995</v>
      </c>
      <c r="B298" s="41" t="s">
        <v>2838</v>
      </c>
      <c r="C298" s="41">
        <v>0</v>
      </c>
      <c r="D298" s="41">
        <v>0</v>
      </c>
      <c r="E298" s="41">
        <v>0</v>
      </c>
      <c r="F298" s="41">
        <v>0</v>
      </c>
      <c r="G298" s="48">
        <v>30010</v>
      </c>
    </row>
    <row r="299" spans="1:7" x14ac:dyDescent="0.25">
      <c r="A299" s="48">
        <v>300105141</v>
      </c>
      <c r="B299" s="41" t="s">
        <v>2811</v>
      </c>
      <c r="C299" s="41">
        <v>11532.17</v>
      </c>
      <c r="D299" s="41">
        <v>0</v>
      </c>
      <c r="E299" s="41">
        <v>0</v>
      </c>
      <c r="F299" s="41">
        <v>11532.17</v>
      </c>
      <c r="G299" s="48">
        <v>30010</v>
      </c>
    </row>
    <row r="300" spans="1:7" x14ac:dyDescent="0.25">
      <c r="A300" s="48">
        <v>300109005</v>
      </c>
      <c r="B300" s="41" t="s">
        <v>2839</v>
      </c>
      <c r="C300" s="41">
        <v>-274327</v>
      </c>
      <c r="D300" s="41">
        <v>0</v>
      </c>
      <c r="E300" s="41">
        <v>0</v>
      </c>
      <c r="F300" s="41">
        <v>-274327</v>
      </c>
      <c r="G300" s="48">
        <v>30010</v>
      </c>
    </row>
    <row r="301" spans="1:7" x14ac:dyDescent="0.25">
      <c r="A301" s="48">
        <v>300109051</v>
      </c>
      <c r="B301" s="41" t="s">
        <v>2840</v>
      </c>
      <c r="C301" s="41">
        <v>-724167</v>
      </c>
      <c r="D301" s="41">
        <v>0</v>
      </c>
      <c r="E301" s="41">
        <v>0</v>
      </c>
      <c r="F301" s="41">
        <v>-724167</v>
      </c>
      <c r="G301" s="48">
        <v>30010</v>
      </c>
    </row>
    <row r="302" spans="1:7" x14ac:dyDescent="0.25">
      <c r="A302" s="48">
        <v>300109116</v>
      </c>
      <c r="B302" s="41" t="s">
        <v>2878</v>
      </c>
      <c r="C302" s="41">
        <v>0</v>
      </c>
      <c r="D302" s="41">
        <v>0</v>
      </c>
      <c r="E302" s="41">
        <v>0</v>
      </c>
      <c r="F302" s="41">
        <v>0</v>
      </c>
      <c r="G302" s="48">
        <v>30010</v>
      </c>
    </row>
    <row r="303" spans="1:7" x14ac:dyDescent="0.25">
      <c r="A303" s="48">
        <v>300109201</v>
      </c>
      <c r="B303" s="41" t="s">
        <v>2841</v>
      </c>
      <c r="C303" s="41">
        <v>-1512.95</v>
      </c>
      <c r="D303" s="41">
        <v>0</v>
      </c>
      <c r="E303" s="41">
        <v>0</v>
      </c>
      <c r="F303" s="41">
        <v>-1512.95</v>
      </c>
      <c r="G303" s="48">
        <v>30010</v>
      </c>
    </row>
    <row r="304" spans="1:7" x14ac:dyDescent="0.25">
      <c r="A304" s="48">
        <v>300109805</v>
      </c>
      <c r="B304" s="41" t="s">
        <v>2842</v>
      </c>
      <c r="C304" s="41">
        <v>0</v>
      </c>
      <c r="D304" s="41">
        <v>0</v>
      </c>
      <c r="E304" s="41">
        <v>0</v>
      </c>
      <c r="F304" s="41">
        <v>0</v>
      </c>
      <c r="G304" s="48">
        <v>30010</v>
      </c>
    </row>
    <row r="305" spans="1:7" x14ac:dyDescent="0.25">
      <c r="A305" s="48">
        <v>300111020</v>
      </c>
      <c r="B305" s="41" t="s">
        <v>527</v>
      </c>
      <c r="C305" s="41">
        <v>9360.5</v>
      </c>
      <c r="D305" s="41">
        <v>11750</v>
      </c>
      <c r="E305" s="41">
        <v>11750</v>
      </c>
      <c r="F305" s="41">
        <v>-2389.5</v>
      </c>
      <c r="G305" s="48">
        <v>30011</v>
      </c>
    </row>
    <row r="306" spans="1:7" x14ac:dyDescent="0.25">
      <c r="A306" s="48">
        <v>300111021</v>
      </c>
      <c r="B306" s="41" t="s">
        <v>529</v>
      </c>
      <c r="C306" s="41">
        <v>0</v>
      </c>
      <c r="D306" s="41">
        <v>0</v>
      </c>
      <c r="E306" s="41">
        <v>0</v>
      </c>
      <c r="F306" s="41">
        <v>0</v>
      </c>
      <c r="G306" s="48">
        <v>30011</v>
      </c>
    </row>
    <row r="307" spans="1:7" x14ac:dyDescent="0.25">
      <c r="A307" s="48">
        <v>300111022</v>
      </c>
      <c r="B307" s="41" t="s">
        <v>531</v>
      </c>
      <c r="C307" s="41">
        <v>0</v>
      </c>
      <c r="D307" s="41">
        <v>0</v>
      </c>
      <c r="E307" s="41">
        <v>0</v>
      </c>
      <c r="F307" s="41">
        <v>0</v>
      </c>
      <c r="G307" s="48">
        <v>30011</v>
      </c>
    </row>
    <row r="308" spans="1:7" x14ac:dyDescent="0.25">
      <c r="A308" s="48">
        <v>300111023</v>
      </c>
      <c r="B308" s="41" t="s">
        <v>533</v>
      </c>
      <c r="C308" s="41">
        <v>0</v>
      </c>
      <c r="D308" s="41">
        <v>0</v>
      </c>
      <c r="E308" s="41">
        <v>0</v>
      </c>
      <c r="F308" s="41">
        <v>0</v>
      </c>
      <c r="G308" s="48">
        <v>30011</v>
      </c>
    </row>
    <row r="309" spans="1:7" x14ac:dyDescent="0.25">
      <c r="A309" s="48">
        <v>300111024</v>
      </c>
      <c r="B309" s="41" t="s">
        <v>535</v>
      </c>
      <c r="C309" s="41">
        <v>5407.26</v>
      </c>
      <c r="D309" s="41">
        <v>13000</v>
      </c>
      <c r="E309" s="41">
        <v>13000</v>
      </c>
      <c r="F309" s="41">
        <v>-7592.74</v>
      </c>
      <c r="G309" s="48">
        <v>30011</v>
      </c>
    </row>
    <row r="310" spans="1:7" x14ac:dyDescent="0.25">
      <c r="A310" s="48">
        <v>300111025</v>
      </c>
      <c r="B310" s="41" t="s">
        <v>537</v>
      </c>
      <c r="C310" s="41">
        <v>0</v>
      </c>
      <c r="D310" s="41">
        <v>0</v>
      </c>
      <c r="E310" s="41">
        <v>0</v>
      </c>
      <c r="F310" s="41">
        <v>0</v>
      </c>
      <c r="G310" s="48">
        <v>30011</v>
      </c>
    </row>
    <row r="311" spans="1:7" x14ac:dyDescent="0.25">
      <c r="A311" s="48">
        <v>300111200</v>
      </c>
      <c r="B311" s="41" t="s">
        <v>2865</v>
      </c>
      <c r="C311" s="41">
        <v>0</v>
      </c>
      <c r="D311" s="41">
        <v>0</v>
      </c>
      <c r="E311" s="41">
        <v>2800</v>
      </c>
      <c r="F311" s="41">
        <v>-2800</v>
      </c>
      <c r="G311" s="48">
        <v>30011</v>
      </c>
    </row>
    <row r="312" spans="1:7" x14ac:dyDescent="0.25">
      <c r="A312" s="48">
        <v>300115008</v>
      </c>
      <c r="B312" s="41" t="s">
        <v>539</v>
      </c>
      <c r="C312" s="41">
        <v>0</v>
      </c>
      <c r="D312" s="41">
        <v>0</v>
      </c>
      <c r="E312" s="41">
        <v>0</v>
      </c>
      <c r="F312" s="41">
        <v>0</v>
      </c>
      <c r="G312" s="48">
        <v>30011</v>
      </c>
    </row>
    <row r="313" spans="1:7" x14ac:dyDescent="0.25">
      <c r="A313" s="48">
        <v>300119053</v>
      </c>
      <c r="B313" s="41" t="s">
        <v>541</v>
      </c>
      <c r="C313" s="41">
        <v>0</v>
      </c>
      <c r="D313" s="41">
        <v>0</v>
      </c>
      <c r="E313" s="41">
        <v>0</v>
      </c>
      <c r="F313" s="41">
        <v>0</v>
      </c>
      <c r="G313" s="48">
        <v>30011</v>
      </c>
    </row>
    <row r="314" spans="1:7" x14ac:dyDescent="0.25">
      <c r="A314" s="48">
        <v>300120800</v>
      </c>
      <c r="B314" s="41" t="s">
        <v>543</v>
      </c>
      <c r="C314" s="41">
        <v>0</v>
      </c>
      <c r="D314" s="41">
        <v>0</v>
      </c>
      <c r="E314" s="41">
        <v>0</v>
      </c>
      <c r="F314" s="41">
        <v>0</v>
      </c>
      <c r="G314" s="48">
        <v>30012</v>
      </c>
    </row>
    <row r="315" spans="1:7" x14ac:dyDescent="0.25">
      <c r="A315" s="48">
        <v>300122401</v>
      </c>
      <c r="B315" s="41" t="s">
        <v>545</v>
      </c>
      <c r="C315" s="41">
        <v>0</v>
      </c>
      <c r="D315" s="41">
        <v>0</v>
      </c>
      <c r="E315" s="41">
        <v>0</v>
      </c>
      <c r="F315" s="41">
        <v>0</v>
      </c>
      <c r="G315" s="48">
        <v>30012</v>
      </c>
    </row>
    <row r="316" spans="1:7" x14ac:dyDescent="0.25">
      <c r="A316" s="48">
        <v>300124610</v>
      </c>
      <c r="B316" s="41" t="s">
        <v>547</v>
      </c>
      <c r="C316" s="41">
        <v>0</v>
      </c>
      <c r="D316" s="41">
        <v>0</v>
      </c>
      <c r="E316" s="41">
        <v>0</v>
      </c>
      <c r="F316" s="41">
        <v>0</v>
      </c>
      <c r="G316" s="48">
        <v>30012</v>
      </c>
    </row>
    <row r="317" spans="1:7" x14ac:dyDescent="0.25">
      <c r="A317" s="48">
        <v>300132900</v>
      </c>
      <c r="B317" s="41" t="s">
        <v>2866</v>
      </c>
      <c r="C317" s="41">
        <v>8925000</v>
      </c>
      <c r="D317" s="41">
        <v>0</v>
      </c>
      <c r="E317" s="41">
        <v>0</v>
      </c>
      <c r="F317" s="41">
        <v>8925000</v>
      </c>
      <c r="G317" s="48">
        <v>30013</v>
      </c>
    </row>
    <row r="318" spans="1:7" x14ac:dyDescent="0.25">
      <c r="A318" s="48">
        <v>300139051</v>
      </c>
      <c r="B318" s="41" t="s">
        <v>2867</v>
      </c>
      <c r="C318" s="41">
        <v>-10742000</v>
      </c>
      <c r="D318" s="41">
        <v>0</v>
      </c>
      <c r="E318" s="41">
        <v>0</v>
      </c>
      <c r="F318" s="41">
        <v>-10742000</v>
      </c>
      <c r="G318" s="48">
        <v>30013</v>
      </c>
    </row>
    <row r="319" spans="1:7" x14ac:dyDescent="0.25">
      <c r="A319" s="48">
        <v>301010100</v>
      </c>
      <c r="B319" s="41" t="s">
        <v>549</v>
      </c>
      <c r="C319" s="41">
        <v>0</v>
      </c>
      <c r="D319" s="41">
        <v>0</v>
      </c>
      <c r="E319" s="41">
        <v>0</v>
      </c>
      <c r="F319" s="41">
        <v>0</v>
      </c>
      <c r="G319" s="48">
        <v>30101</v>
      </c>
    </row>
    <row r="320" spans="1:7" x14ac:dyDescent="0.25">
      <c r="A320" s="48">
        <v>301010101</v>
      </c>
      <c r="B320" s="41" t="s">
        <v>551</v>
      </c>
      <c r="C320" s="41">
        <v>0</v>
      </c>
      <c r="D320" s="41">
        <v>0</v>
      </c>
      <c r="E320" s="41">
        <v>0</v>
      </c>
      <c r="F320" s="41">
        <v>0</v>
      </c>
      <c r="G320" s="48">
        <v>30101</v>
      </c>
    </row>
    <row r="321" spans="1:7" x14ac:dyDescent="0.25">
      <c r="A321" s="48">
        <v>301010102</v>
      </c>
      <c r="B321" s="41" t="s">
        <v>553</v>
      </c>
      <c r="C321" s="41">
        <v>0</v>
      </c>
      <c r="D321" s="41">
        <v>0</v>
      </c>
      <c r="E321" s="41">
        <v>0</v>
      </c>
      <c r="F321" s="41">
        <v>0</v>
      </c>
      <c r="G321" s="48">
        <v>30101</v>
      </c>
    </row>
    <row r="322" spans="1:7" x14ac:dyDescent="0.25">
      <c r="A322" s="48">
        <v>301010103</v>
      </c>
      <c r="B322" s="41" t="s">
        <v>555</v>
      </c>
      <c r="C322" s="41">
        <v>0</v>
      </c>
      <c r="D322" s="41">
        <v>0</v>
      </c>
      <c r="E322" s="41">
        <v>0</v>
      </c>
      <c r="F322" s="41">
        <v>0</v>
      </c>
      <c r="G322" s="48">
        <v>30101</v>
      </c>
    </row>
    <row r="323" spans="1:7" x14ac:dyDescent="0.25">
      <c r="A323" s="48">
        <v>301010120</v>
      </c>
      <c r="B323" s="41" t="s">
        <v>557</v>
      </c>
      <c r="C323" s="41">
        <v>0</v>
      </c>
      <c r="D323" s="41">
        <v>0</v>
      </c>
      <c r="E323" s="41">
        <v>0</v>
      </c>
      <c r="F323" s="41">
        <v>0</v>
      </c>
      <c r="G323" s="48">
        <v>30101</v>
      </c>
    </row>
    <row r="324" spans="1:7" x14ac:dyDescent="0.25">
      <c r="A324" s="48">
        <v>301010150</v>
      </c>
      <c r="B324" s="41" t="s">
        <v>559</v>
      </c>
      <c r="C324" s="41">
        <v>0</v>
      </c>
      <c r="D324" s="41">
        <v>0</v>
      </c>
      <c r="E324" s="41">
        <v>0</v>
      </c>
      <c r="F324" s="41">
        <v>0</v>
      </c>
      <c r="G324" s="48">
        <v>30101</v>
      </c>
    </row>
    <row r="325" spans="1:7" x14ac:dyDescent="0.25">
      <c r="A325" s="48">
        <v>301010200</v>
      </c>
      <c r="B325" s="41" t="s">
        <v>561</v>
      </c>
      <c r="C325" s="41">
        <v>0</v>
      </c>
      <c r="D325" s="41">
        <v>0</v>
      </c>
      <c r="E325" s="41">
        <v>0</v>
      </c>
      <c r="F325" s="41">
        <v>0</v>
      </c>
      <c r="G325" s="48">
        <v>30101</v>
      </c>
    </row>
    <row r="326" spans="1:7" x14ac:dyDescent="0.25">
      <c r="A326" s="48">
        <v>301010700</v>
      </c>
      <c r="B326" s="41" t="s">
        <v>563</v>
      </c>
      <c r="C326" s="41">
        <v>0</v>
      </c>
      <c r="D326" s="41">
        <v>0</v>
      </c>
      <c r="E326" s="41">
        <v>0</v>
      </c>
      <c r="F326" s="41">
        <v>0</v>
      </c>
      <c r="G326" s="48">
        <v>30101</v>
      </c>
    </row>
    <row r="327" spans="1:7" x14ac:dyDescent="0.25">
      <c r="A327" s="48">
        <v>301010800</v>
      </c>
      <c r="B327" s="41" t="s">
        <v>565</v>
      </c>
      <c r="C327" s="41">
        <v>0</v>
      </c>
      <c r="D327" s="41">
        <v>0</v>
      </c>
      <c r="E327" s="41">
        <v>0</v>
      </c>
      <c r="F327" s="41">
        <v>0</v>
      </c>
      <c r="G327" s="48">
        <v>30101</v>
      </c>
    </row>
    <row r="328" spans="1:7" x14ac:dyDescent="0.25">
      <c r="A328" s="48">
        <v>301010930</v>
      </c>
      <c r="B328" s="41" t="s">
        <v>567</v>
      </c>
      <c r="C328" s="41">
        <v>0</v>
      </c>
      <c r="D328" s="41">
        <v>0</v>
      </c>
      <c r="E328" s="41">
        <v>0</v>
      </c>
      <c r="F328" s="41">
        <v>0</v>
      </c>
      <c r="G328" s="48">
        <v>30101</v>
      </c>
    </row>
    <row r="329" spans="1:7" x14ac:dyDescent="0.25">
      <c r="A329" s="48">
        <v>301010975</v>
      </c>
      <c r="B329" s="41" t="s">
        <v>569</v>
      </c>
      <c r="C329" s="41">
        <v>0</v>
      </c>
      <c r="D329" s="41">
        <v>0</v>
      </c>
      <c r="E329" s="41">
        <v>0</v>
      </c>
      <c r="F329" s="41">
        <v>0</v>
      </c>
      <c r="G329" s="48">
        <v>30101</v>
      </c>
    </row>
    <row r="330" spans="1:7" x14ac:dyDescent="0.25">
      <c r="A330" s="48">
        <v>301012000</v>
      </c>
      <c r="B330" s="41" t="s">
        <v>571</v>
      </c>
      <c r="C330" s="41">
        <v>0</v>
      </c>
      <c r="D330" s="41">
        <v>0</v>
      </c>
      <c r="E330" s="41">
        <v>0</v>
      </c>
      <c r="F330" s="41">
        <v>0</v>
      </c>
      <c r="G330" s="48">
        <v>30101</v>
      </c>
    </row>
    <row r="331" spans="1:7" x14ac:dyDescent="0.25">
      <c r="A331" s="48">
        <v>301012003</v>
      </c>
      <c r="B331" s="41" t="s">
        <v>573</v>
      </c>
      <c r="C331" s="41">
        <v>0</v>
      </c>
      <c r="D331" s="41">
        <v>0</v>
      </c>
      <c r="E331" s="41">
        <v>0</v>
      </c>
      <c r="F331" s="41">
        <v>0</v>
      </c>
      <c r="G331" s="48">
        <v>30101</v>
      </c>
    </row>
    <row r="332" spans="1:7" x14ac:dyDescent="0.25">
      <c r="A332" s="48">
        <v>301012004</v>
      </c>
      <c r="B332" s="41" t="s">
        <v>575</v>
      </c>
      <c r="C332" s="41">
        <v>3483.33</v>
      </c>
      <c r="D332" s="41">
        <v>0</v>
      </c>
      <c r="E332" s="41">
        <v>0</v>
      </c>
      <c r="F332" s="41">
        <v>3483.33</v>
      </c>
      <c r="G332" s="48">
        <v>30101</v>
      </c>
    </row>
    <row r="333" spans="1:7" x14ac:dyDescent="0.25">
      <c r="A333" s="48">
        <v>301012022</v>
      </c>
      <c r="B333" s="41" t="s">
        <v>577</v>
      </c>
      <c r="C333" s="41">
        <v>130</v>
      </c>
      <c r="D333" s="41">
        <v>0</v>
      </c>
      <c r="E333" s="41">
        <v>0</v>
      </c>
      <c r="F333" s="41">
        <v>130</v>
      </c>
      <c r="G333" s="48">
        <v>30101</v>
      </c>
    </row>
    <row r="334" spans="1:7" x14ac:dyDescent="0.25">
      <c r="A334" s="48">
        <v>301012401</v>
      </c>
      <c r="B334" s="41" t="s">
        <v>579</v>
      </c>
      <c r="C334" s="41">
        <v>7949.21</v>
      </c>
      <c r="D334" s="41">
        <v>4050</v>
      </c>
      <c r="E334" s="41">
        <v>4050</v>
      </c>
      <c r="F334" s="41">
        <v>3899.21</v>
      </c>
      <c r="G334" s="48">
        <v>30101</v>
      </c>
    </row>
    <row r="335" spans="1:7" x14ac:dyDescent="0.25">
      <c r="A335" s="48">
        <v>301012422</v>
      </c>
      <c r="B335" s="41" t="s">
        <v>581</v>
      </c>
      <c r="C335" s="41">
        <v>0</v>
      </c>
      <c r="D335" s="41">
        <v>0</v>
      </c>
      <c r="E335" s="41">
        <v>0</v>
      </c>
      <c r="F335" s="41">
        <v>0</v>
      </c>
      <c r="G335" s="48">
        <v>30101</v>
      </c>
    </row>
    <row r="336" spans="1:7" x14ac:dyDescent="0.25">
      <c r="A336" s="48">
        <v>301012423</v>
      </c>
      <c r="B336" s="41" t="s">
        <v>583</v>
      </c>
      <c r="C336" s="41">
        <v>0</v>
      </c>
      <c r="D336" s="41">
        <v>0</v>
      </c>
      <c r="E336" s="41">
        <v>0</v>
      </c>
      <c r="F336" s="41">
        <v>0</v>
      </c>
      <c r="G336" s="48">
        <v>30101</v>
      </c>
    </row>
    <row r="337" spans="1:7" x14ac:dyDescent="0.25">
      <c r="A337" s="48">
        <v>301012430</v>
      </c>
      <c r="B337" s="41" t="s">
        <v>585</v>
      </c>
      <c r="C337" s="41">
        <v>0</v>
      </c>
      <c r="D337" s="41">
        <v>0</v>
      </c>
      <c r="E337" s="41">
        <v>0</v>
      </c>
      <c r="F337" s="41">
        <v>0</v>
      </c>
      <c r="G337" s="48">
        <v>30101</v>
      </c>
    </row>
    <row r="338" spans="1:7" x14ac:dyDescent="0.25">
      <c r="A338" s="48">
        <v>301012432</v>
      </c>
      <c r="B338" s="41" t="s">
        <v>587</v>
      </c>
      <c r="C338" s="41">
        <v>0</v>
      </c>
      <c r="D338" s="41">
        <v>0</v>
      </c>
      <c r="E338" s="41">
        <v>0</v>
      </c>
      <c r="F338" s="41">
        <v>0</v>
      </c>
      <c r="G338" s="48">
        <v>30101</v>
      </c>
    </row>
    <row r="339" spans="1:7" x14ac:dyDescent="0.25">
      <c r="A339" s="48">
        <v>301012446</v>
      </c>
      <c r="B339" s="41" t="s">
        <v>589</v>
      </c>
      <c r="C339" s="41">
        <v>0</v>
      </c>
      <c r="D339" s="41">
        <v>0</v>
      </c>
      <c r="E339" s="41">
        <v>0</v>
      </c>
      <c r="F339" s="41">
        <v>0</v>
      </c>
      <c r="G339" s="48">
        <v>30101</v>
      </c>
    </row>
    <row r="340" spans="1:7" x14ac:dyDescent="0.25">
      <c r="A340" s="48">
        <v>301012500</v>
      </c>
      <c r="B340" s="41" t="s">
        <v>591</v>
      </c>
      <c r="C340" s="41">
        <v>0</v>
      </c>
      <c r="D340" s="41">
        <v>0</v>
      </c>
      <c r="E340" s="41">
        <v>0</v>
      </c>
      <c r="F340" s="41">
        <v>0</v>
      </c>
      <c r="G340" s="48">
        <v>30101</v>
      </c>
    </row>
    <row r="341" spans="1:7" x14ac:dyDescent="0.25">
      <c r="A341" s="48">
        <v>301012510</v>
      </c>
      <c r="B341" s="41" t="s">
        <v>593</v>
      </c>
      <c r="C341" s="41">
        <v>0</v>
      </c>
      <c r="D341" s="41">
        <v>0</v>
      </c>
      <c r="E341" s="41">
        <v>0</v>
      </c>
      <c r="F341" s="41">
        <v>0</v>
      </c>
      <c r="G341" s="48">
        <v>30101</v>
      </c>
    </row>
    <row r="342" spans="1:7" x14ac:dyDescent="0.25">
      <c r="A342" s="48">
        <v>301012520</v>
      </c>
      <c r="B342" s="41" t="s">
        <v>595</v>
      </c>
      <c r="C342" s="41">
        <v>0</v>
      </c>
      <c r="D342" s="41">
        <v>0</v>
      </c>
      <c r="E342" s="41">
        <v>0</v>
      </c>
      <c r="F342" s="41">
        <v>0</v>
      </c>
      <c r="G342" s="48">
        <v>30101</v>
      </c>
    </row>
    <row r="343" spans="1:7" x14ac:dyDescent="0.25">
      <c r="A343" s="48">
        <v>301012524</v>
      </c>
      <c r="B343" s="41" t="s">
        <v>597</v>
      </c>
      <c r="C343" s="41">
        <v>0</v>
      </c>
      <c r="D343" s="41">
        <v>0</v>
      </c>
      <c r="E343" s="41">
        <v>0</v>
      </c>
      <c r="F343" s="41">
        <v>0</v>
      </c>
      <c r="G343" s="48">
        <v>30101</v>
      </c>
    </row>
    <row r="344" spans="1:7" x14ac:dyDescent="0.25">
      <c r="A344" s="48">
        <v>301012703</v>
      </c>
      <c r="B344" s="41" t="s">
        <v>599</v>
      </c>
      <c r="C344" s="41">
        <v>0</v>
      </c>
      <c r="D344" s="41">
        <v>0</v>
      </c>
      <c r="E344" s="41">
        <v>0</v>
      </c>
      <c r="F344" s="41">
        <v>0</v>
      </c>
      <c r="G344" s="48">
        <v>30101</v>
      </c>
    </row>
    <row r="345" spans="1:7" x14ac:dyDescent="0.25">
      <c r="A345" s="48">
        <v>301012801</v>
      </c>
      <c r="B345" s="41" t="s">
        <v>601</v>
      </c>
      <c r="C345" s="41">
        <v>0</v>
      </c>
      <c r="D345" s="41">
        <v>0</v>
      </c>
      <c r="E345" s="41">
        <v>0</v>
      </c>
      <c r="F345" s="41">
        <v>0</v>
      </c>
      <c r="G345" s="48">
        <v>30101</v>
      </c>
    </row>
    <row r="346" spans="1:7" x14ac:dyDescent="0.25">
      <c r="A346" s="48">
        <v>301014600</v>
      </c>
      <c r="B346" s="41" t="s">
        <v>603</v>
      </c>
      <c r="C346" s="41">
        <v>0</v>
      </c>
      <c r="D346" s="41">
        <v>0</v>
      </c>
      <c r="E346" s="41">
        <v>0</v>
      </c>
      <c r="F346" s="41">
        <v>0</v>
      </c>
      <c r="G346" s="48">
        <v>30101</v>
      </c>
    </row>
    <row r="347" spans="1:7" x14ac:dyDescent="0.25">
      <c r="A347" s="48">
        <v>301014610</v>
      </c>
      <c r="B347" s="41" t="s">
        <v>605</v>
      </c>
      <c r="C347" s="41">
        <v>0</v>
      </c>
      <c r="D347" s="41">
        <v>0</v>
      </c>
      <c r="E347" s="41">
        <v>0</v>
      </c>
      <c r="F347" s="41">
        <v>0</v>
      </c>
      <c r="G347" s="48">
        <v>30101</v>
      </c>
    </row>
    <row r="348" spans="1:7" x14ac:dyDescent="0.25">
      <c r="A348" s="48">
        <v>301014611</v>
      </c>
      <c r="B348" s="41" t="s">
        <v>607</v>
      </c>
      <c r="C348" s="41">
        <v>0</v>
      </c>
      <c r="D348" s="41">
        <v>0</v>
      </c>
      <c r="E348" s="41">
        <v>0</v>
      </c>
      <c r="F348" s="41">
        <v>0</v>
      </c>
      <c r="G348" s="48">
        <v>30101</v>
      </c>
    </row>
    <row r="349" spans="1:7" x14ac:dyDescent="0.25">
      <c r="A349" s="48">
        <v>301014612</v>
      </c>
      <c r="B349" s="41" t="s">
        <v>609</v>
      </c>
      <c r="C349" s="41">
        <v>0</v>
      </c>
      <c r="D349" s="41">
        <v>0</v>
      </c>
      <c r="E349" s="41">
        <v>0</v>
      </c>
      <c r="F349" s="41">
        <v>0</v>
      </c>
      <c r="G349" s="48">
        <v>30101</v>
      </c>
    </row>
    <row r="350" spans="1:7" x14ac:dyDescent="0.25">
      <c r="A350" s="48">
        <v>301014618</v>
      </c>
      <c r="B350" s="41" t="s">
        <v>611</v>
      </c>
      <c r="C350" s="41">
        <v>0</v>
      </c>
      <c r="D350" s="41">
        <v>0</v>
      </c>
      <c r="E350" s="41">
        <v>0</v>
      </c>
      <c r="F350" s="41">
        <v>0</v>
      </c>
      <c r="G350" s="48">
        <v>30101</v>
      </c>
    </row>
    <row r="351" spans="1:7" x14ac:dyDescent="0.25">
      <c r="A351" s="48">
        <v>301014619</v>
      </c>
      <c r="B351" s="41" t="s">
        <v>613</v>
      </c>
      <c r="C351" s="41">
        <v>0</v>
      </c>
      <c r="D351" s="41">
        <v>0</v>
      </c>
      <c r="E351" s="41">
        <v>0</v>
      </c>
      <c r="F351" s="41">
        <v>0</v>
      </c>
      <c r="G351" s="48">
        <v>30101</v>
      </c>
    </row>
    <row r="352" spans="1:7" x14ac:dyDescent="0.25">
      <c r="A352" s="48">
        <v>301015124</v>
      </c>
      <c r="B352" s="41" t="s">
        <v>615</v>
      </c>
      <c r="C352" s="41">
        <v>0</v>
      </c>
      <c r="D352" s="41">
        <v>0</v>
      </c>
      <c r="E352" s="41">
        <v>0</v>
      </c>
      <c r="F352" s="41">
        <v>0</v>
      </c>
      <c r="G352" s="48">
        <v>30101</v>
      </c>
    </row>
    <row r="353" spans="1:7" x14ac:dyDescent="0.25">
      <c r="A353" s="48">
        <v>301016009</v>
      </c>
      <c r="B353" s="41" t="s">
        <v>617</v>
      </c>
      <c r="C353" s="41">
        <v>0</v>
      </c>
      <c r="D353" s="41">
        <v>0</v>
      </c>
      <c r="E353" s="41">
        <v>0</v>
      </c>
      <c r="F353" s="41">
        <v>0</v>
      </c>
      <c r="G353" s="48">
        <v>30101</v>
      </c>
    </row>
    <row r="354" spans="1:7" x14ac:dyDescent="0.25">
      <c r="A354" s="48">
        <v>301016010</v>
      </c>
      <c r="B354" s="41" t="s">
        <v>619</v>
      </c>
      <c r="C354" s="41">
        <v>0</v>
      </c>
      <c r="D354" s="41">
        <v>0</v>
      </c>
      <c r="E354" s="41">
        <v>0</v>
      </c>
      <c r="F354" s="41">
        <v>0</v>
      </c>
      <c r="G354" s="48">
        <v>30101</v>
      </c>
    </row>
    <row r="355" spans="1:7" x14ac:dyDescent="0.25">
      <c r="A355" s="48">
        <v>301019051</v>
      </c>
      <c r="B355" s="41" t="s">
        <v>621</v>
      </c>
      <c r="C355" s="41">
        <v>0</v>
      </c>
      <c r="D355" s="41">
        <v>0</v>
      </c>
      <c r="E355" s="41">
        <v>0</v>
      </c>
      <c r="F355" s="41">
        <v>0</v>
      </c>
      <c r="G355" s="48">
        <v>30101</v>
      </c>
    </row>
    <row r="356" spans="1:7" x14ac:dyDescent="0.25">
      <c r="A356" s="48">
        <v>301019054</v>
      </c>
      <c r="B356" s="41" t="s">
        <v>623</v>
      </c>
      <c r="C356" s="41">
        <v>0</v>
      </c>
      <c r="D356" s="41">
        <v>0</v>
      </c>
      <c r="E356" s="41">
        <v>0</v>
      </c>
      <c r="F356" s="41">
        <v>0</v>
      </c>
      <c r="G356" s="48">
        <v>30101</v>
      </c>
    </row>
    <row r="357" spans="1:7" x14ac:dyDescent="0.25">
      <c r="A357" s="48">
        <v>301019200</v>
      </c>
      <c r="B357" s="41" t="s">
        <v>625</v>
      </c>
      <c r="C357" s="41">
        <v>0</v>
      </c>
      <c r="D357" s="41">
        <v>0</v>
      </c>
      <c r="E357" s="41">
        <v>0</v>
      </c>
      <c r="F357" s="41">
        <v>0</v>
      </c>
      <c r="G357" s="48">
        <v>30101</v>
      </c>
    </row>
    <row r="358" spans="1:7" x14ac:dyDescent="0.25">
      <c r="A358" s="48">
        <v>302010100</v>
      </c>
      <c r="B358" s="41" t="s">
        <v>627</v>
      </c>
      <c r="C358" s="41">
        <v>29651.439999999999</v>
      </c>
      <c r="D358" s="41">
        <v>29200</v>
      </c>
      <c r="E358" s="41">
        <v>29200</v>
      </c>
      <c r="F358" s="41">
        <v>451.44</v>
      </c>
      <c r="G358" s="48">
        <v>30201</v>
      </c>
    </row>
    <row r="359" spans="1:7" x14ac:dyDescent="0.25">
      <c r="A359" s="48">
        <v>302010101</v>
      </c>
      <c r="B359" s="41" t="s">
        <v>629</v>
      </c>
      <c r="C359" s="41">
        <v>0</v>
      </c>
      <c r="D359" s="41">
        <v>0</v>
      </c>
      <c r="E359" s="41">
        <v>0</v>
      </c>
      <c r="F359" s="41">
        <v>0</v>
      </c>
      <c r="G359" s="48">
        <v>30201</v>
      </c>
    </row>
    <row r="360" spans="1:7" x14ac:dyDescent="0.25">
      <c r="A360" s="48">
        <v>302010102</v>
      </c>
      <c r="B360" s="41" t="s">
        <v>631</v>
      </c>
      <c r="C360" s="41">
        <v>0</v>
      </c>
      <c r="D360" s="41">
        <v>0</v>
      </c>
      <c r="E360" s="41">
        <v>0</v>
      </c>
      <c r="F360" s="41">
        <v>0</v>
      </c>
      <c r="G360" s="48">
        <v>30201</v>
      </c>
    </row>
    <row r="361" spans="1:7" x14ac:dyDescent="0.25">
      <c r="A361" s="48">
        <v>302010103</v>
      </c>
      <c r="B361" s="41" t="s">
        <v>633</v>
      </c>
      <c r="C361" s="41">
        <v>0</v>
      </c>
      <c r="D361" s="41">
        <v>0</v>
      </c>
      <c r="E361" s="41">
        <v>0</v>
      </c>
      <c r="F361" s="41">
        <v>0</v>
      </c>
      <c r="G361" s="48">
        <v>30201</v>
      </c>
    </row>
    <row r="362" spans="1:7" x14ac:dyDescent="0.25">
      <c r="A362" s="48">
        <v>302010120</v>
      </c>
      <c r="B362" s="41" t="s">
        <v>635</v>
      </c>
      <c r="C362" s="41">
        <v>0</v>
      </c>
      <c r="D362" s="41">
        <v>0</v>
      </c>
      <c r="E362" s="41">
        <v>0</v>
      </c>
      <c r="F362" s="41">
        <v>0</v>
      </c>
      <c r="G362" s="48">
        <v>30201</v>
      </c>
    </row>
    <row r="363" spans="1:7" x14ac:dyDescent="0.25">
      <c r="A363" s="48">
        <v>302010150</v>
      </c>
      <c r="B363" s="41" t="s">
        <v>637</v>
      </c>
      <c r="C363" s="41">
        <v>0</v>
      </c>
      <c r="D363" s="41">
        <v>250</v>
      </c>
      <c r="E363" s="41">
        <v>250</v>
      </c>
      <c r="F363" s="41">
        <v>-250</v>
      </c>
      <c r="G363" s="48">
        <v>30201</v>
      </c>
    </row>
    <row r="364" spans="1:7" x14ac:dyDescent="0.25">
      <c r="A364" s="48">
        <v>302010200</v>
      </c>
      <c r="B364" s="41" t="s">
        <v>639</v>
      </c>
      <c r="C364" s="41">
        <v>0</v>
      </c>
      <c r="D364" s="41">
        <v>0</v>
      </c>
      <c r="E364" s="41">
        <v>0</v>
      </c>
      <c r="F364" s="41">
        <v>0</v>
      </c>
      <c r="G364" s="48">
        <v>30201</v>
      </c>
    </row>
    <row r="365" spans="1:7" x14ac:dyDescent="0.25">
      <c r="A365" s="48">
        <v>302010400</v>
      </c>
      <c r="B365" s="41" t="s">
        <v>641</v>
      </c>
      <c r="C365" s="41">
        <v>0</v>
      </c>
      <c r="D365" s="41">
        <v>0</v>
      </c>
      <c r="E365" s="41">
        <v>0</v>
      </c>
      <c r="F365" s="41">
        <v>0</v>
      </c>
      <c r="G365" s="48">
        <v>30201</v>
      </c>
    </row>
    <row r="366" spans="1:7" x14ac:dyDescent="0.25">
      <c r="A366" s="48">
        <v>302010700</v>
      </c>
      <c r="B366" s="41" t="s">
        <v>643</v>
      </c>
      <c r="C366" s="41">
        <v>0</v>
      </c>
      <c r="D366" s="41">
        <v>0</v>
      </c>
      <c r="E366" s="41">
        <v>0</v>
      </c>
      <c r="F366" s="41">
        <v>0</v>
      </c>
      <c r="G366" s="48">
        <v>30201</v>
      </c>
    </row>
    <row r="367" spans="1:7" x14ac:dyDescent="0.25">
      <c r="A367" s="48">
        <v>302010715</v>
      </c>
      <c r="B367" s="41" t="s">
        <v>645</v>
      </c>
      <c r="C367" s="41">
        <v>0</v>
      </c>
      <c r="D367" s="41">
        <v>0</v>
      </c>
      <c r="E367" s="41">
        <v>0</v>
      </c>
      <c r="F367" s="41">
        <v>0</v>
      </c>
      <c r="G367" s="48">
        <v>30201</v>
      </c>
    </row>
    <row r="368" spans="1:7" x14ac:dyDescent="0.25">
      <c r="A368" s="48">
        <v>302010770</v>
      </c>
      <c r="B368" s="41" t="s">
        <v>647</v>
      </c>
      <c r="C368" s="41">
        <v>23269.5</v>
      </c>
      <c r="D368" s="41">
        <v>24600</v>
      </c>
      <c r="E368" s="41">
        <v>24600</v>
      </c>
      <c r="F368" s="41">
        <v>-1330.5</v>
      </c>
      <c r="G368" s="48">
        <v>30201</v>
      </c>
    </row>
    <row r="369" spans="1:7" x14ac:dyDescent="0.25">
      <c r="A369" s="48">
        <v>302010771</v>
      </c>
      <c r="B369" s="41" t="s">
        <v>649</v>
      </c>
      <c r="C369" s="41">
        <v>61898.52</v>
      </c>
      <c r="D369" s="41">
        <v>61750</v>
      </c>
      <c r="E369" s="41">
        <v>61750</v>
      </c>
      <c r="F369" s="41">
        <v>148.52000000000001</v>
      </c>
      <c r="G369" s="48">
        <v>30201</v>
      </c>
    </row>
    <row r="370" spans="1:7" x14ac:dyDescent="0.25">
      <c r="A370" s="48">
        <v>302010772</v>
      </c>
      <c r="B370" s="41" t="s">
        <v>651</v>
      </c>
      <c r="C370" s="41">
        <v>160</v>
      </c>
      <c r="D370" s="41">
        <v>550</v>
      </c>
      <c r="E370" s="41">
        <v>550</v>
      </c>
      <c r="F370" s="41">
        <v>-390</v>
      </c>
      <c r="G370" s="48">
        <v>30201</v>
      </c>
    </row>
    <row r="371" spans="1:7" x14ac:dyDescent="0.25">
      <c r="A371" s="48">
        <v>302010773</v>
      </c>
      <c r="B371" s="41" t="s">
        <v>653</v>
      </c>
      <c r="C371" s="41">
        <v>0</v>
      </c>
      <c r="D371" s="41">
        <v>0</v>
      </c>
      <c r="E371" s="41">
        <v>0</v>
      </c>
      <c r="F371" s="41">
        <v>0</v>
      </c>
      <c r="G371" s="48">
        <v>30201</v>
      </c>
    </row>
    <row r="372" spans="1:7" x14ac:dyDescent="0.25">
      <c r="A372" s="48">
        <v>302010774</v>
      </c>
      <c r="B372" s="41" t="s">
        <v>655</v>
      </c>
      <c r="C372" s="41">
        <v>0</v>
      </c>
      <c r="D372" s="41">
        <v>0</v>
      </c>
      <c r="E372" s="41">
        <v>0</v>
      </c>
      <c r="F372" s="41">
        <v>0</v>
      </c>
      <c r="G372" s="48">
        <v>30201</v>
      </c>
    </row>
    <row r="373" spans="1:7" x14ac:dyDescent="0.25">
      <c r="A373" s="48">
        <v>302010775</v>
      </c>
      <c r="B373" s="41" t="s">
        <v>657</v>
      </c>
      <c r="C373" s="41">
        <v>0</v>
      </c>
      <c r="D373" s="41">
        <v>0</v>
      </c>
      <c r="E373" s="41">
        <v>0</v>
      </c>
      <c r="F373" s="41">
        <v>0</v>
      </c>
      <c r="G373" s="48">
        <v>30201</v>
      </c>
    </row>
    <row r="374" spans="1:7" x14ac:dyDescent="0.25">
      <c r="A374" s="48">
        <v>302010776</v>
      </c>
      <c r="B374" s="41" t="s">
        <v>659</v>
      </c>
      <c r="C374" s="41">
        <v>0</v>
      </c>
      <c r="D374" s="41">
        <v>350</v>
      </c>
      <c r="E374" s="41">
        <v>350</v>
      </c>
      <c r="F374" s="41">
        <v>-350</v>
      </c>
      <c r="G374" s="48">
        <v>30201</v>
      </c>
    </row>
    <row r="375" spans="1:7" x14ac:dyDescent="0.25">
      <c r="A375" s="48">
        <v>302010800</v>
      </c>
      <c r="B375" s="41" t="s">
        <v>661</v>
      </c>
      <c r="C375" s="41">
        <v>0</v>
      </c>
      <c r="D375" s="41">
        <v>0</v>
      </c>
      <c r="E375" s="41">
        <v>0</v>
      </c>
      <c r="F375" s="41">
        <v>0</v>
      </c>
      <c r="G375" s="48">
        <v>30201</v>
      </c>
    </row>
    <row r="376" spans="1:7" x14ac:dyDescent="0.25">
      <c r="A376" s="48">
        <v>302010930</v>
      </c>
      <c r="B376" s="41" t="s">
        <v>663</v>
      </c>
      <c r="C376" s="41">
        <v>13.4</v>
      </c>
      <c r="D376" s="41">
        <v>500</v>
      </c>
      <c r="E376" s="41">
        <v>500</v>
      </c>
      <c r="F376" s="41">
        <v>-486.6</v>
      </c>
      <c r="G376" s="48">
        <v>30201</v>
      </c>
    </row>
    <row r="377" spans="1:7" x14ac:dyDescent="0.25">
      <c r="A377" s="48">
        <v>302010975</v>
      </c>
      <c r="B377" s="41" t="s">
        <v>665</v>
      </c>
      <c r="C377" s="41">
        <v>0</v>
      </c>
      <c r="D377" s="41">
        <v>150</v>
      </c>
      <c r="E377" s="41">
        <v>150</v>
      </c>
      <c r="F377" s="41">
        <v>-150</v>
      </c>
      <c r="G377" s="48">
        <v>30201</v>
      </c>
    </row>
    <row r="378" spans="1:7" x14ac:dyDescent="0.25">
      <c r="A378" s="48">
        <v>302010982</v>
      </c>
      <c r="B378" s="41" t="s">
        <v>667</v>
      </c>
      <c r="C378" s="41">
        <v>0</v>
      </c>
      <c r="D378" s="41">
        <v>0</v>
      </c>
      <c r="E378" s="41">
        <v>0</v>
      </c>
      <c r="F378" s="41">
        <v>0</v>
      </c>
      <c r="G378" s="48">
        <v>30201</v>
      </c>
    </row>
    <row r="379" spans="1:7" x14ac:dyDescent="0.25">
      <c r="A379" s="48">
        <v>302011600</v>
      </c>
      <c r="B379" s="41" t="s">
        <v>669</v>
      </c>
      <c r="C379" s="41">
        <v>0</v>
      </c>
      <c r="D379" s="41">
        <v>300</v>
      </c>
      <c r="E379" s="41">
        <v>300</v>
      </c>
      <c r="F379" s="41">
        <v>-300</v>
      </c>
      <c r="G379" s="48">
        <v>30201</v>
      </c>
    </row>
    <row r="380" spans="1:7" x14ac:dyDescent="0.25">
      <c r="A380" s="48">
        <v>302012000</v>
      </c>
      <c r="B380" s="41" t="s">
        <v>671</v>
      </c>
      <c r="C380" s="41">
        <v>0</v>
      </c>
      <c r="D380" s="41">
        <v>200</v>
      </c>
      <c r="E380" s="41">
        <v>200</v>
      </c>
      <c r="F380" s="41">
        <v>-200</v>
      </c>
      <c r="G380" s="48">
        <v>30201</v>
      </c>
    </row>
    <row r="381" spans="1:7" x14ac:dyDescent="0.25">
      <c r="A381" s="48">
        <v>302012003</v>
      </c>
      <c r="B381" s="41" t="s">
        <v>673</v>
      </c>
      <c r="C381" s="41">
        <v>0</v>
      </c>
      <c r="D381" s="41">
        <v>250</v>
      </c>
      <c r="E381" s="41">
        <v>250</v>
      </c>
      <c r="F381" s="41">
        <v>-250</v>
      </c>
      <c r="G381" s="48">
        <v>30201</v>
      </c>
    </row>
    <row r="382" spans="1:7" x14ac:dyDescent="0.25">
      <c r="A382" s="48">
        <v>302012004</v>
      </c>
      <c r="B382" s="41" t="s">
        <v>675</v>
      </c>
      <c r="C382" s="41">
        <v>10448.15</v>
      </c>
      <c r="D382" s="41">
        <v>4750</v>
      </c>
      <c r="E382" s="41">
        <v>4750</v>
      </c>
      <c r="F382" s="41">
        <v>5698.15</v>
      </c>
      <c r="G382" s="48">
        <v>30201</v>
      </c>
    </row>
    <row r="383" spans="1:7" x14ac:dyDescent="0.25">
      <c r="A383" s="48">
        <v>302012022</v>
      </c>
      <c r="B383" s="41" t="s">
        <v>677</v>
      </c>
      <c r="C383" s="41">
        <v>35</v>
      </c>
      <c r="D383" s="41">
        <v>100</v>
      </c>
      <c r="E383" s="41">
        <v>100</v>
      </c>
      <c r="F383" s="41">
        <v>-65</v>
      </c>
      <c r="G383" s="48">
        <v>30201</v>
      </c>
    </row>
    <row r="384" spans="1:7" x14ac:dyDescent="0.25">
      <c r="A384" s="48">
        <v>302012300</v>
      </c>
      <c r="B384" s="41" t="s">
        <v>679</v>
      </c>
      <c r="C384" s="41">
        <v>0</v>
      </c>
      <c r="D384" s="41">
        <v>0</v>
      </c>
      <c r="E384" s="41">
        <v>0</v>
      </c>
      <c r="F384" s="41">
        <v>0</v>
      </c>
      <c r="G384" s="48">
        <v>30201</v>
      </c>
    </row>
    <row r="385" spans="1:7" x14ac:dyDescent="0.25">
      <c r="A385" s="48">
        <v>302012423</v>
      </c>
      <c r="B385" s="41" t="s">
        <v>681</v>
      </c>
      <c r="C385" s="41">
        <v>0</v>
      </c>
      <c r="D385" s="41">
        <v>0</v>
      </c>
      <c r="E385" s="41">
        <v>0</v>
      </c>
      <c r="F385" s="41">
        <v>0</v>
      </c>
      <c r="G385" s="48">
        <v>30201</v>
      </c>
    </row>
    <row r="386" spans="1:7" x14ac:dyDescent="0.25">
      <c r="A386" s="48">
        <v>302012429</v>
      </c>
      <c r="B386" s="41" t="s">
        <v>683</v>
      </c>
      <c r="C386" s="41">
        <v>0</v>
      </c>
      <c r="D386" s="41">
        <v>100</v>
      </c>
      <c r="E386" s="41">
        <v>100</v>
      </c>
      <c r="F386" s="41">
        <v>-100</v>
      </c>
      <c r="G386" s="48">
        <v>30201</v>
      </c>
    </row>
    <row r="387" spans="1:7" x14ac:dyDescent="0.25">
      <c r="A387" s="48">
        <v>302012432</v>
      </c>
      <c r="B387" s="41" t="s">
        <v>685</v>
      </c>
      <c r="C387" s="41">
        <v>0</v>
      </c>
      <c r="D387" s="41">
        <v>0</v>
      </c>
      <c r="E387" s="41">
        <v>0</v>
      </c>
      <c r="F387" s="41">
        <v>0</v>
      </c>
      <c r="G387" s="48">
        <v>30201</v>
      </c>
    </row>
    <row r="388" spans="1:7" x14ac:dyDescent="0.25">
      <c r="A388" s="48">
        <v>302012435</v>
      </c>
      <c r="B388" s="41" t="s">
        <v>687</v>
      </c>
      <c r="C388" s="41">
        <v>0</v>
      </c>
      <c r="D388" s="41">
        <v>0</v>
      </c>
      <c r="E388" s="41">
        <v>0</v>
      </c>
      <c r="F388" s="41">
        <v>0</v>
      </c>
      <c r="G388" s="48">
        <v>30201</v>
      </c>
    </row>
    <row r="389" spans="1:7" x14ac:dyDescent="0.25">
      <c r="A389" s="48">
        <v>302012445</v>
      </c>
      <c r="B389" s="41" t="s">
        <v>689</v>
      </c>
      <c r="C389" s="41">
        <v>0</v>
      </c>
      <c r="D389" s="41">
        <v>0</v>
      </c>
      <c r="E389" s="41">
        <v>0</v>
      </c>
      <c r="F389" s="41">
        <v>0</v>
      </c>
      <c r="G389" s="48">
        <v>30201</v>
      </c>
    </row>
    <row r="390" spans="1:7" x14ac:dyDescent="0.25">
      <c r="A390" s="48">
        <v>302012500</v>
      </c>
      <c r="B390" s="41" t="s">
        <v>691</v>
      </c>
      <c r="C390" s="41">
        <v>0</v>
      </c>
      <c r="D390" s="41">
        <v>700</v>
      </c>
      <c r="E390" s="41">
        <v>700</v>
      </c>
      <c r="F390" s="41">
        <v>-700</v>
      </c>
      <c r="G390" s="48">
        <v>30201</v>
      </c>
    </row>
    <row r="391" spans="1:7" x14ac:dyDescent="0.25">
      <c r="A391" s="48">
        <v>302012510</v>
      </c>
      <c r="B391" s="41" t="s">
        <v>693</v>
      </c>
      <c r="C391" s="41">
        <v>0</v>
      </c>
      <c r="D391" s="41">
        <v>0</v>
      </c>
      <c r="E391" s="41">
        <v>0</v>
      </c>
      <c r="F391" s="41">
        <v>0</v>
      </c>
      <c r="G391" s="48">
        <v>30201</v>
      </c>
    </row>
    <row r="392" spans="1:7" x14ac:dyDescent="0.25">
      <c r="A392" s="48">
        <v>302012520</v>
      </c>
      <c r="B392" s="41" t="s">
        <v>695</v>
      </c>
      <c r="C392" s="41">
        <v>0</v>
      </c>
      <c r="D392" s="41">
        <v>0</v>
      </c>
      <c r="E392" s="41">
        <v>0</v>
      </c>
      <c r="F392" s="41">
        <v>0</v>
      </c>
      <c r="G392" s="48">
        <v>30201</v>
      </c>
    </row>
    <row r="393" spans="1:7" x14ac:dyDescent="0.25">
      <c r="A393" s="48">
        <v>302012524</v>
      </c>
      <c r="B393" s="41" t="s">
        <v>697</v>
      </c>
      <c r="C393" s="41">
        <v>0</v>
      </c>
      <c r="D393" s="41">
        <v>150</v>
      </c>
      <c r="E393" s="41">
        <v>150</v>
      </c>
      <c r="F393" s="41">
        <v>-150</v>
      </c>
      <c r="G393" s="48">
        <v>30201</v>
      </c>
    </row>
    <row r="394" spans="1:7" x14ac:dyDescent="0.25">
      <c r="A394" s="48">
        <v>302012701</v>
      </c>
      <c r="B394" s="41" t="s">
        <v>699</v>
      </c>
      <c r="C394" s="41">
        <v>0</v>
      </c>
      <c r="D394" s="41">
        <v>0</v>
      </c>
      <c r="E394" s="41">
        <v>0</v>
      </c>
      <c r="F394" s="41">
        <v>0</v>
      </c>
      <c r="G394" s="48">
        <v>30201</v>
      </c>
    </row>
    <row r="395" spans="1:7" x14ac:dyDescent="0.25">
      <c r="A395" s="48">
        <v>302012706</v>
      </c>
      <c r="B395" s="41" t="s">
        <v>701</v>
      </c>
      <c r="C395" s="41">
        <v>0</v>
      </c>
      <c r="D395" s="41">
        <v>0</v>
      </c>
      <c r="E395" s="41">
        <v>0</v>
      </c>
      <c r="F395" s="41">
        <v>0</v>
      </c>
      <c r="G395" s="48">
        <v>30201</v>
      </c>
    </row>
    <row r="396" spans="1:7" x14ac:dyDescent="0.25">
      <c r="A396" s="48">
        <v>302012800</v>
      </c>
      <c r="B396" s="41" t="s">
        <v>703</v>
      </c>
      <c r="C396" s="41">
        <v>0</v>
      </c>
      <c r="D396" s="41">
        <v>0</v>
      </c>
      <c r="E396" s="41">
        <v>0</v>
      </c>
      <c r="F396" s="41">
        <v>0</v>
      </c>
      <c r="G396" s="48">
        <v>30201</v>
      </c>
    </row>
    <row r="397" spans="1:7" x14ac:dyDescent="0.25">
      <c r="A397" s="48">
        <v>302012801</v>
      </c>
      <c r="B397" s="41" t="s">
        <v>705</v>
      </c>
      <c r="C397" s="41">
        <v>545</v>
      </c>
      <c r="D397" s="41">
        <v>500</v>
      </c>
      <c r="E397" s="41">
        <v>500</v>
      </c>
      <c r="F397" s="41">
        <v>45</v>
      </c>
      <c r="G397" s="48">
        <v>30201</v>
      </c>
    </row>
    <row r="398" spans="1:7" x14ac:dyDescent="0.25">
      <c r="A398" s="48">
        <v>302012819</v>
      </c>
      <c r="B398" s="41" t="s">
        <v>707</v>
      </c>
      <c r="C398" s="41">
        <v>0</v>
      </c>
      <c r="D398" s="41">
        <v>0</v>
      </c>
      <c r="E398" s="41">
        <v>0</v>
      </c>
      <c r="F398" s="41">
        <v>0</v>
      </c>
      <c r="G398" s="48">
        <v>30201</v>
      </c>
    </row>
    <row r="399" spans="1:7" x14ac:dyDescent="0.25">
      <c r="A399" s="48">
        <v>302012820</v>
      </c>
      <c r="B399" s="41" t="s">
        <v>709</v>
      </c>
      <c r="C399" s="41">
        <v>0</v>
      </c>
      <c r="D399" s="41">
        <v>1850</v>
      </c>
      <c r="E399" s="41">
        <v>1850</v>
      </c>
      <c r="F399" s="41">
        <v>-1850</v>
      </c>
      <c r="G399" s="48">
        <v>30201</v>
      </c>
    </row>
    <row r="400" spans="1:7" x14ac:dyDescent="0.25">
      <c r="A400" s="48">
        <v>302012821</v>
      </c>
      <c r="B400" s="41" t="s">
        <v>711</v>
      </c>
      <c r="C400" s="41">
        <v>-50</v>
      </c>
      <c r="D400" s="41">
        <v>1500</v>
      </c>
      <c r="E400" s="41">
        <v>1500</v>
      </c>
      <c r="F400" s="41">
        <v>-1550</v>
      </c>
      <c r="G400" s="48">
        <v>30201</v>
      </c>
    </row>
    <row r="401" spans="1:7" x14ac:dyDescent="0.25">
      <c r="A401" s="48">
        <v>302012823</v>
      </c>
      <c r="B401" s="41" t="s">
        <v>713</v>
      </c>
      <c r="C401" s="41">
        <v>0</v>
      </c>
      <c r="D401" s="41">
        <v>0</v>
      </c>
      <c r="E401" s="41">
        <v>0</v>
      </c>
      <c r="F401" s="41">
        <v>0</v>
      </c>
      <c r="G401" s="48">
        <v>30201</v>
      </c>
    </row>
    <row r="402" spans="1:7" x14ac:dyDescent="0.25">
      <c r="A402" s="48">
        <v>302012824</v>
      </c>
      <c r="B402" s="41" t="s">
        <v>715</v>
      </c>
      <c r="C402" s="41">
        <v>0</v>
      </c>
      <c r="D402" s="41">
        <v>0</v>
      </c>
      <c r="E402" s="41">
        <v>0</v>
      </c>
      <c r="F402" s="41">
        <v>0</v>
      </c>
      <c r="G402" s="48">
        <v>30201</v>
      </c>
    </row>
    <row r="403" spans="1:7" x14ac:dyDescent="0.25">
      <c r="A403" s="48">
        <v>302012825</v>
      </c>
      <c r="B403" s="41" t="s">
        <v>717</v>
      </c>
      <c r="C403" s="41">
        <v>0</v>
      </c>
      <c r="D403" s="41">
        <v>300</v>
      </c>
      <c r="E403" s="41">
        <v>300</v>
      </c>
      <c r="F403" s="41">
        <v>-300</v>
      </c>
      <c r="G403" s="48">
        <v>30201</v>
      </c>
    </row>
    <row r="404" spans="1:7" x14ac:dyDescent="0.25">
      <c r="A404" s="48">
        <v>302012826</v>
      </c>
      <c r="B404" s="41" t="s">
        <v>719</v>
      </c>
      <c r="C404" s="41">
        <v>0</v>
      </c>
      <c r="D404" s="41">
        <v>1000</v>
      </c>
      <c r="E404" s="41">
        <v>1000</v>
      </c>
      <c r="F404" s="41">
        <v>-1000</v>
      </c>
      <c r="G404" s="48">
        <v>30201</v>
      </c>
    </row>
    <row r="405" spans="1:7" x14ac:dyDescent="0.25">
      <c r="A405" s="48">
        <v>302012830</v>
      </c>
      <c r="B405" s="41" t="s">
        <v>721</v>
      </c>
      <c r="C405" s="41">
        <v>0</v>
      </c>
      <c r="D405" s="41">
        <v>500</v>
      </c>
      <c r="E405" s="41">
        <v>500</v>
      </c>
      <c r="F405" s="41">
        <v>-500</v>
      </c>
      <c r="G405" s="48">
        <v>30201</v>
      </c>
    </row>
    <row r="406" spans="1:7" x14ac:dyDescent="0.25">
      <c r="A406" s="48">
        <v>302012831</v>
      </c>
      <c r="B406" s="41" t="s">
        <v>723</v>
      </c>
      <c r="C406" s="41">
        <v>0</v>
      </c>
      <c r="D406" s="41">
        <v>0</v>
      </c>
      <c r="E406" s="41">
        <v>0</v>
      </c>
      <c r="F406" s="41">
        <v>0</v>
      </c>
      <c r="G406" s="48">
        <v>30201</v>
      </c>
    </row>
    <row r="407" spans="1:7" x14ac:dyDescent="0.25">
      <c r="A407" s="48">
        <v>302012951</v>
      </c>
      <c r="B407" s="41" t="s">
        <v>725</v>
      </c>
      <c r="C407" s="41">
        <v>10838.84</v>
      </c>
      <c r="D407" s="41">
        <v>8650</v>
      </c>
      <c r="E407" s="41">
        <v>8650</v>
      </c>
      <c r="F407" s="41">
        <v>2188.84</v>
      </c>
      <c r="G407" s="48">
        <v>30201</v>
      </c>
    </row>
    <row r="408" spans="1:7" x14ac:dyDescent="0.25">
      <c r="A408" s="48">
        <v>302014600</v>
      </c>
      <c r="B408" s="41" t="s">
        <v>727</v>
      </c>
      <c r="C408" s="41">
        <v>0</v>
      </c>
      <c r="D408" s="41">
        <v>0</v>
      </c>
      <c r="E408" s="41">
        <v>0</v>
      </c>
      <c r="F408" s="41">
        <v>0</v>
      </c>
      <c r="G408" s="48">
        <v>30201</v>
      </c>
    </row>
    <row r="409" spans="1:7" x14ac:dyDescent="0.25">
      <c r="A409" s="48">
        <v>302014610</v>
      </c>
      <c r="B409" s="41" t="s">
        <v>729</v>
      </c>
      <c r="C409" s="41">
        <v>0</v>
      </c>
      <c r="D409" s="41">
        <v>0</v>
      </c>
      <c r="E409" s="41">
        <v>0</v>
      </c>
      <c r="F409" s="41">
        <v>0</v>
      </c>
      <c r="G409" s="48">
        <v>30201</v>
      </c>
    </row>
    <row r="410" spans="1:7" x14ac:dyDescent="0.25">
      <c r="A410" s="48">
        <v>302014611</v>
      </c>
      <c r="B410" s="41" t="s">
        <v>731</v>
      </c>
      <c r="C410" s="41">
        <v>0</v>
      </c>
      <c r="D410" s="41">
        <v>0</v>
      </c>
      <c r="E410" s="41">
        <v>0</v>
      </c>
      <c r="F410" s="41">
        <v>0</v>
      </c>
      <c r="G410" s="48">
        <v>30201</v>
      </c>
    </row>
    <row r="411" spans="1:7" x14ac:dyDescent="0.25">
      <c r="A411" s="48">
        <v>302014618</v>
      </c>
      <c r="B411" s="41" t="s">
        <v>733</v>
      </c>
      <c r="C411" s="41">
        <v>0</v>
      </c>
      <c r="D411" s="41">
        <v>0</v>
      </c>
      <c r="E411" s="41">
        <v>0</v>
      </c>
      <c r="F411" s="41">
        <v>0</v>
      </c>
      <c r="G411" s="48">
        <v>30201</v>
      </c>
    </row>
    <row r="412" spans="1:7" x14ac:dyDescent="0.25">
      <c r="A412" s="48">
        <v>302014619</v>
      </c>
      <c r="B412" s="41" t="s">
        <v>735</v>
      </c>
      <c r="C412" s="41">
        <v>0</v>
      </c>
      <c r="D412" s="41">
        <v>0</v>
      </c>
      <c r="E412" s="41">
        <v>0</v>
      </c>
      <c r="F412" s="41">
        <v>0</v>
      </c>
      <c r="G412" s="48">
        <v>30201</v>
      </c>
    </row>
    <row r="413" spans="1:7" x14ac:dyDescent="0.25">
      <c r="A413" s="48">
        <v>302014621</v>
      </c>
      <c r="B413" s="41" t="s">
        <v>737</v>
      </c>
      <c r="C413" s="41">
        <v>0</v>
      </c>
      <c r="D413" s="41">
        <v>0</v>
      </c>
      <c r="E413" s="41">
        <v>0</v>
      </c>
      <c r="F413" s="41">
        <v>0</v>
      </c>
      <c r="G413" s="48">
        <v>30201</v>
      </c>
    </row>
    <row r="414" spans="1:7" x14ac:dyDescent="0.25">
      <c r="A414" s="48">
        <v>302014622</v>
      </c>
      <c r="B414" s="41" t="s">
        <v>739</v>
      </c>
      <c r="C414" s="41">
        <v>0</v>
      </c>
      <c r="D414" s="41">
        <v>0</v>
      </c>
      <c r="E414" s="41">
        <v>0</v>
      </c>
      <c r="F414" s="41">
        <v>0</v>
      </c>
      <c r="G414" s="48">
        <v>30201</v>
      </c>
    </row>
    <row r="415" spans="1:7" x14ac:dyDescent="0.25">
      <c r="A415" s="48">
        <v>302015162</v>
      </c>
      <c r="B415" s="41" t="s">
        <v>741</v>
      </c>
      <c r="C415" s="41">
        <v>0</v>
      </c>
      <c r="D415" s="41">
        <v>50</v>
      </c>
      <c r="E415" s="41">
        <v>50</v>
      </c>
      <c r="F415" s="41">
        <v>-50</v>
      </c>
      <c r="G415" s="48">
        <v>30201</v>
      </c>
    </row>
    <row r="416" spans="1:7" x14ac:dyDescent="0.25">
      <c r="A416" s="48">
        <v>302015163</v>
      </c>
      <c r="B416" s="41" t="s">
        <v>743</v>
      </c>
      <c r="C416" s="41">
        <v>232.5</v>
      </c>
      <c r="D416" s="41">
        <v>50</v>
      </c>
      <c r="E416" s="41">
        <v>50</v>
      </c>
      <c r="F416" s="41">
        <v>182.5</v>
      </c>
      <c r="G416" s="48">
        <v>30201</v>
      </c>
    </row>
    <row r="417" spans="1:7" x14ac:dyDescent="0.25">
      <c r="A417" s="48">
        <v>302016009</v>
      </c>
      <c r="B417" s="41" t="s">
        <v>745</v>
      </c>
      <c r="C417" s="41">
        <v>0</v>
      </c>
      <c r="D417" s="41">
        <v>0</v>
      </c>
      <c r="E417" s="41">
        <v>0</v>
      </c>
      <c r="F417" s="41">
        <v>0</v>
      </c>
      <c r="G417" s="48">
        <v>30201</v>
      </c>
    </row>
    <row r="418" spans="1:7" x14ac:dyDescent="0.25">
      <c r="A418" s="48">
        <v>302016010</v>
      </c>
      <c r="B418" s="41" t="s">
        <v>747</v>
      </c>
      <c r="C418" s="41">
        <v>0</v>
      </c>
      <c r="D418" s="41">
        <v>0</v>
      </c>
      <c r="E418" s="41">
        <v>0</v>
      </c>
      <c r="F418" s="41">
        <v>0</v>
      </c>
      <c r="G418" s="48">
        <v>30201</v>
      </c>
    </row>
    <row r="419" spans="1:7" x14ac:dyDescent="0.25">
      <c r="A419" s="48">
        <v>302016011</v>
      </c>
      <c r="B419" s="41" t="s">
        <v>749</v>
      </c>
      <c r="C419" s="41">
        <v>0</v>
      </c>
      <c r="D419" s="41">
        <v>0</v>
      </c>
      <c r="E419" s="41">
        <v>0</v>
      </c>
      <c r="F419" s="41">
        <v>0</v>
      </c>
      <c r="G419" s="48">
        <v>30201</v>
      </c>
    </row>
    <row r="420" spans="1:7" x14ac:dyDescent="0.25">
      <c r="A420" s="48">
        <v>302017369</v>
      </c>
      <c r="B420" s="41" t="s">
        <v>751</v>
      </c>
      <c r="C420" s="41">
        <v>0</v>
      </c>
      <c r="D420" s="41">
        <v>0</v>
      </c>
      <c r="E420" s="41">
        <v>0</v>
      </c>
      <c r="F420" s="41">
        <v>0</v>
      </c>
      <c r="G420" s="48">
        <v>30201</v>
      </c>
    </row>
    <row r="421" spans="1:7" x14ac:dyDescent="0.25">
      <c r="A421" s="48">
        <v>302019051</v>
      </c>
      <c r="B421" s="41" t="s">
        <v>753</v>
      </c>
      <c r="C421" s="41">
        <v>0</v>
      </c>
      <c r="D421" s="41">
        <v>0</v>
      </c>
      <c r="E421" s="41">
        <v>0</v>
      </c>
      <c r="F421" s="41">
        <v>0</v>
      </c>
      <c r="G421" s="48">
        <v>30201</v>
      </c>
    </row>
    <row r="422" spans="1:7" x14ac:dyDescent="0.25">
      <c r="A422" s="48">
        <v>302019054</v>
      </c>
      <c r="B422" s="41" t="s">
        <v>2751</v>
      </c>
      <c r="C422" s="41">
        <v>0</v>
      </c>
      <c r="D422" s="41">
        <v>0</v>
      </c>
      <c r="E422" s="41">
        <v>0</v>
      </c>
      <c r="F422" s="41">
        <v>0</v>
      </c>
      <c r="G422" s="48">
        <v>30201</v>
      </c>
    </row>
    <row r="423" spans="1:7" x14ac:dyDescent="0.25">
      <c r="A423" s="48">
        <v>302019846</v>
      </c>
      <c r="B423" s="41" t="s">
        <v>755</v>
      </c>
      <c r="C423" s="41">
        <v>0</v>
      </c>
      <c r="D423" s="41">
        <v>0</v>
      </c>
      <c r="E423" s="41">
        <v>0</v>
      </c>
      <c r="F423" s="41">
        <v>0</v>
      </c>
      <c r="G423" s="48">
        <v>30201</v>
      </c>
    </row>
    <row r="424" spans="1:7" x14ac:dyDescent="0.25">
      <c r="A424" s="48">
        <v>303010100</v>
      </c>
      <c r="B424" s="41" t="s">
        <v>757</v>
      </c>
      <c r="C424" s="41">
        <v>136377.01</v>
      </c>
      <c r="D424" s="41">
        <v>119550</v>
      </c>
      <c r="E424" s="41">
        <v>119550</v>
      </c>
      <c r="F424" s="41">
        <v>16827.009999999998</v>
      </c>
      <c r="G424" s="48">
        <v>30301</v>
      </c>
    </row>
    <row r="425" spans="1:7" x14ac:dyDescent="0.25">
      <c r="A425" s="48">
        <v>303010101</v>
      </c>
      <c r="B425" s="41" t="s">
        <v>759</v>
      </c>
      <c r="C425" s="41">
        <v>0</v>
      </c>
      <c r="D425" s="41">
        <v>0</v>
      </c>
      <c r="E425" s="41">
        <v>0</v>
      </c>
      <c r="F425" s="41">
        <v>0</v>
      </c>
      <c r="G425" s="48">
        <v>30301</v>
      </c>
    </row>
    <row r="426" spans="1:7" x14ac:dyDescent="0.25">
      <c r="A426" s="48">
        <v>303010102</v>
      </c>
      <c r="B426" s="41" t="s">
        <v>761</v>
      </c>
      <c r="C426" s="41">
        <v>0</v>
      </c>
      <c r="D426" s="41">
        <v>0</v>
      </c>
      <c r="E426" s="41">
        <v>0</v>
      </c>
      <c r="F426" s="41">
        <v>0</v>
      </c>
      <c r="G426" s="48">
        <v>30301</v>
      </c>
    </row>
    <row r="427" spans="1:7" x14ac:dyDescent="0.25">
      <c r="A427" s="48">
        <v>303010103</v>
      </c>
      <c r="B427" s="41" t="s">
        <v>763</v>
      </c>
      <c r="C427" s="41">
        <v>0</v>
      </c>
      <c r="D427" s="41">
        <v>0</v>
      </c>
      <c r="E427" s="41">
        <v>0</v>
      </c>
      <c r="F427" s="41">
        <v>0</v>
      </c>
      <c r="G427" s="48">
        <v>30301</v>
      </c>
    </row>
    <row r="428" spans="1:7" x14ac:dyDescent="0.25">
      <c r="A428" s="48">
        <v>303010110</v>
      </c>
      <c r="B428" s="41" t="s">
        <v>765</v>
      </c>
      <c r="C428" s="41">
        <v>0</v>
      </c>
      <c r="D428" s="41">
        <v>0</v>
      </c>
      <c r="E428" s="41">
        <v>0</v>
      </c>
      <c r="F428" s="41">
        <v>0</v>
      </c>
      <c r="G428" s="48">
        <v>30301</v>
      </c>
    </row>
    <row r="429" spans="1:7" x14ac:dyDescent="0.25">
      <c r="A429" s="48">
        <v>303010120</v>
      </c>
      <c r="B429" s="41" t="s">
        <v>767</v>
      </c>
      <c r="C429" s="41">
        <v>0</v>
      </c>
      <c r="D429" s="41">
        <v>0</v>
      </c>
      <c r="E429" s="41">
        <v>0</v>
      </c>
      <c r="F429" s="41">
        <v>0</v>
      </c>
      <c r="G429" s="48">
        <v>30301</v>
      </c>
    </row>
    <row r="430" spans="1:7" x14ac:dyDescent="0.25">
      <c r="A430" s="48">
        <v>303010150</v>
      </c>
      <c r="B430" s="41" t="s">
        <v>769</v>
      </c>
      <c r="C430" s="41">
        <v>405.41</v>
      </c>
      <c r="D430" s="41">
        <v>0</v>
      </c>
      <c r="E430" s="41">
        <v>0</v>
      </c>
      <c r="F430" s="41">
        <v>405.41</v>
      </c>
      <c r="G430" s="48">
        <v>30301</v>
      </c>
    </row>
    <row r="431" spans="1:7" x14ac:dyDescent="0.25">
      <c r="A431" s="48">
        <v>303010200</v>
      </c>
      <c r="B431" s="41" t="s">
        <v>771</v>
      </c>
      <c r="C431" s="41">
        <v>10447.58</v>
      </c>
      <c r="D431" s="41">
        <v>0</v>
      </c>
      <c r="E431" s="41">
        <v>0</v>
      </c>
      <c r="F431" s="41">
        <v>10447.58</v>
      </c>
      <c r="G431" s="48">
        <v>30301</v>
      </c>
    </row>
    <row r="432" spans="1:7" x14ac:dyDescent="0.25">
      <c r="A432" s="48">
        <v>303010700</v>
      </c>
      <c r="B432" s="41" t="s">
        <v>773</v>
      </c>
      <c r="C432" s="41">
        <v>0</v>
      </c>
      <c r="D432" s="41">
        <v>0</v>
      </c>
      <c r="E432" s="41">
        <v>0</v>
      </c>
      <c r="F432" s="41">
        <v>0</v>
      </c>
      <c r="G432" s="48">
        <v>30301</v>
      </c>
    </row>
    <row r="433" spans="1:7" x14ac:dyDescent="0.25">
      <c r="A433" s="48">
        <v>303010800</v>
      </c>
      <c r="B433" s="41" t="s">
        <v>775</v>
      </c>
      <c r="C433" s="41">
        <v>0</v>
      </c>
      <c r="D433" s="41">
        <v>0</v>
      </c>
      <c r="E433" s="41">
        <v>0</v>
      </c>
      <c r="F433" s="41">
        <v>0</v>
      </c>
      <c r="G433" s="48">
        <v>30301</v>
      </c>
    </row>
    <row r="434" spans="1:7" x14ac:dyDescent="0.25">
      <c r="A434" s="48">
        <v>303010930</v>
      </c>
      <c r="B434" s="41" t="s">
        <v>777</v>
      </c>
      <c r="C434" s="41">
        <v>61.6</v>
      </c>
      <c r="D434" s="41">
        <v>650</v>
      </c>
      <c r="E434" s="41">
        <v>650</v>
      </c>
      <c r="F434" s="41">
        <v>-588.4</v>
      </c>
      <c r="G434" s="48">
        <v>30301</v>
      </c>
    </row>
    <row r="435" spans="1:7" x14ac:dyDescent="0.25">
      <c r="A435" s="48">
        <v>303010981</v>
      </c>
      <c r="B435" s="41" t="s">
        <v>2776</v>
      </c>
      <c r="C435" s="41">
        <v>0</v>
      </c>
      <c r="D435" s="41">
        <v>0</v>
      </c>
      <c r="E435" s="41">
        <v>0</v>
      </c>
      <c r="F435" s="41">
        <v>0</v>
      </c>
      <c r="G435" s="48">
        <v>30301</v>
      </c>
    </row>
    <row r="436" spans="1:7" x14ac:dyDescent="0.25">
      <c r="A436" s="48">
        <v>303012000</v>
      </c>
      <c r="B436" s="41" t="s">
        <v>779</v>
      </c>
      <c r="C436" s="41">
        <v>0</v>
      </c>
      <c r="D436" s="41">
        <v>0</v>
      </c>
      <c r="E436" s="41">
        <v>0</v>
      </c>
      <c r="F436" s="41">
        <v>0</v>
      </c>
      <c r="G436" s="48">
        <v>30301</v>
      </c>
    </row>
    <row r="437" spans="1:7" x14ac:dyDescent="0.25">
      <c r="A437" s="48">
        <v>303012004</v>
      </c>
      <c r="B437" s="41" t="s">
        <v>781</v>
      </c>
      <c r="C437" s="41">
        <v>0</v>
      </c>
      <c r="D437" s="41">
        <v>2100</v>
      </c>
      <c r="E437" s="41">
        <v>2100</v>
      </c>
      <c r="F437" s="41">
        <v>-2100</v>
      </c>
      <c r="G437" s="48">
        <v>30301</v>
      </c>
    </row>
    <row r="438" spans="1:7" x14ac:dyDescent="0.25">
      <c r="A438" s="48">
        <v>303012022</v>
      </c>
      <c r="B438" s="41" t="s">
        <v>783</v>
      </c>
      <c r="C438" s="41">
        <v>0</v>
      </c>
      <c r="D438" s="41">
        <v>1050</v>
      </c>
      <c r="E438" s="41">
        <v>1050</v>
      </c>
      <c r="F438" s="41">
        <v>-1050</v>
      </c>
      <c r="G438" s="48">
        <v>30301</v>
      </c>
    </row>
    <row r="439" spans="1:7" x14ac:dyDescent="0.25">
      <c r="A439" s="48">
        <v>303012423</v>
      </c>
      <c r="B439" s="41" t="s">
        <v>785</v>
      </c>
      <c r="C439" s="41">
        <v>436.9</v>
      </c>
      <c r="D439" s="41">
        <v>4750</v>
      </c>
      <c r="E439" s="41">
        <v>4750</v>
      </c>
      <c r="F439" s="41">
        <v>-4313.1000000000004</v>
      </c>
      <c r="G439" s="48">
        <v>30301</v>
      </c>
    </row>
    <row r="440" spans="1:7" x14ac:dyDescent="0.25">
      <c r="A440" s="48">
        <v>303012427</v>
      </c>
      <c r="B440" s="41" t="s">
        <v>787</v>
      </c>
      <c r="C440" s="41">
        <v>0</v>
      </c>
      <c r="D440" s="41">
        <v>0</v>
      </c>
      <c r="E440" s="41">
        <v>0</v>
      </c>
      <c r="F440" s="41">
        <v>0</v>
      </c>
      <c r="G440" s="48">
        <v>30301</v>
      </c>
    </row>
    <row r="441" spans="1:7" x14ac:dyDescent="0.25">
      <c r="A441" s="48">
        <v>303012430</v>
      </c>
      <c r="B441" s="41" t="s">
        <v>789</v>
      </c>
      <c r="C441" s="41">
        <v>124</v>
      </c>
      <c r="D441" s="41">
        <v>200</v>
      </c>
      <c r="E441" s="41">
        <v>200</v>
      </c>
      <c r="F441" s="41">
        <v>-76</v>
      </c>
      <c r="G441" s="48">
        <v>30301</v>
      </c>
    </row>
    <row r="442" spans="1:7" x14ac:dyDescent="0.25">
      <c r="A442" s="48">
        <v>303012432</v>
      </c>
      <c r="B442" s="41" t="s">
        <v>791</v>
      </c>
      <c r="C442" s="41">
        <v>35.5</v>
      </c>
      <c r="D442" s="41">
        <v>3800</v>
      </c>
      <c r="E442" s="41">
        <v>3800</v>
      </c>
      <c r="F442" s="41">
        <v>-3764.5</v>
      </c>
      <c r="G442" s="48">
        <v>30301</v>
      </c>
    </row>
    <row r="443" spans="1:7" x14ac:dyDescent="0.25">
      <c r="A443" s="48">
        <v>303012438</v>
      </c>
      <c r="B443" s="41" t="s">
        <v>793</v>
      </c>
      <c r="C443" s="41">
        <v>0</v>
      </c>
      <c r="D443" s="41">
        <v>0</v>
      </c>
      <c r="E443" s="41">
        <v>0</v>
      </c>
      <c r="F443" s="41">
        <v>0</v>
      </c>
      <c r="G443" s="48">
        <v>30301</v>
      </c>
    </row>
    <row r="444" spans="1:7" x14ac:dyDescent="0.25">
      <c r="A444" s="48">
        <v>303012439</v>
      </c>
      <c r="B444" s="41" t="s">
        <v>795</v>
      </c>
      <c r="C444" s="41">
        <v>0</v>
      </c>
      <c r="D444" s="41">
        <v>0</v>
      </c>
      <c r="E444" s="41">
        <v>0</v>
      </c>
      <c r="F444" s="41">
        <v>0</v>
      </c>
      <c r="G444" s="48">
        <v>30301</v>
      </c>
    </row>
    <row r="445" spans="1:7" x14ac:dyDescent="0.25">
      <c r="A445" s="48">
        <v>303012500</v>
      </c>
      <c r="B445" s="41" t="s">
        <v>797</v>
      </c>
      <c r="C445" s="41">
        <v>637.44000000000005</v>
      </c>
      <c r="D445" s="41">
        <v>4250</v>
      </c>
      <c r="E445" s="41">
        <v>4250</v>
      </c>
      <c r="F445" s="41">
        <v>-3612.56</v>
      </c>
      <c r="G445" s="48">
        <v>30301</v>
      </c>
    </row>
    <row r="446" spans="1:7" x14ac:dyDescent="0.25">
      <c r="A446" s="48">
        <v>303012510</v>
      </c>
      <c r="B446" s="41" t="s">
        <v>799</v>
      </c>
      <c r="C446" s="41">
        <v>0</v>
      </c>
      <c r="D446" s="41">
        <v>0</v>
      </c>
      <c r="E446" s="41">
        <v>0</v>
      </c>
      <c r="F446" s="41">
        <v>0</v>
      </c>
      <c r="G446" s="48">
        <v>30301</v>
      </c>
    </row>
    <row r="447" spans="1:7" x14ac:dyDescent="0.25">
      <c r="A447" s="48">
        <v>303012520</v>
      </c>
      <c r="B447" s="41" t="s">
        <v>801</v>
      </c>
      <c r="C447" s="41">
        <v>0</v>
      </c>
      <c r="D447" s="41">
        <v>250</v>
      </c>
      <c r="E447" s="41">
        <v>250</v>
      </c>
      <c r="F447" s="41">
        <v>-250</v>
      </c>
      <c r="G447" s="48">
        <v>30301</v>
      </c>
    </row>
    <row r="448" spans="1:7" x14ac:dyDescent="0.25">
      <c r="A448" s="48">
        <v>303012701</v>
      </c>
      <c r="B448" s="41" t="s">
        <v>803</v>
      </c>
      <c r="C448" s="41">
        <v>7608.48</v>
      </c>
      <c r="D448" s="41">
        <v>7700</v>
      </c>
      <c r="E448" s="41">
        <v>7700</v>
      </c>
      <c r="F448" s="41">
        <v>-91.52</v>
      </c>
      <c r="G448" s="48">
        <v>30301</v>
      </c>
    </row>
    <row r="449" spans="1:7" x14ac:dyDescent="0.25">
      <c r="A449" s="48">
        <v>303012703</v>
      </c>
      <c r="B449" s="41" t="s">
        <v>805</v>
      </c>
      <c r="C449" s="41">
        <v>0</v>
      </c>
      <c r="D449" s="41">
        <v>100</v>
      </c>
      <c r="E449" s="41">
        <v>100</v>
      </c>
      <c r="F449" s="41">
        <v>-100</v>
      </c>
      <c r="G449" s="48">
        <v>30301</v>
      </c>
    </row>
    <row r="450" spans="1:7" x14ac:dyDescent="0.25">
      <c r="A450" s="48">
        <v>303012706</v>
      </c>
      <c r="B450" s="41" t="s">
        <v>807</v>
      </c>
      <c r="C450" s="41">
        <v>0</v>
      </c>
      <c r="D450" s="41">
        <v>0</v>
      </c>
      <c r="E450" s="41">
        <v>0</v>
      </c>
      <c r="F450" s="41">
        <v>0</v>
      </c>
      <c r="G450" s="48">
        <v>30301</v>
      </c>
    </row>
    <row r="451" spans="1:7" x14ac:dyDescent="0.25">
      <c r="A451" s="48">
        <v>303014600</v>
      </c>
      <c r="B451" s="41" t="s">
        <v>809</v>
      </c>
      <c r="C451" s="41">
        <v>0</v>
      </c>
      <c r="D451" s="41">
        <v>0</v>
      </c>
      <c r="E451" s="41">
        <v>0</v>
      </c>
      <c r="F451" s="41">
        <v>0</v>
      </c>
      <c r="G451" s="48">
        <v>30301</v>
      </c>
    </row>
    <row r="452" spans="1:7" x14ac:dyDescent="0.25">
      <c r="A452" s="48">
        <v>303014610</v>
      </c>
      <c r="B452" s="41" t="s">
        <v>811</v>
      </c>
      <c r="C452" s="41">
        <v>0</v>
      </c>
      <c r="D452" s="41">
        <v>0</v>
      </c>
      <c r="E452" s="41">
        <v>0</v>
      </c>
      <c r="F452" s="41">
        <v>0</v>
      </c>
      <c r="G452" s="48">
        <v>30301</v>
      </c>
    </row>
    <row r="453" spans="1:7" x14ac:dyDescent="0.25">
      <c r="A453" s="48">
        <v>303014611</v>
      </c>
      <c r="B453" s="41" t="s">
        <v>813</v>
      </c>
      <c r="C453" s="41">
        <v>0</v>
      </c>
      <c r="D453" s="41">
        <v>0</v>
      </c>
      <c r="E453" s="41">
        <v>0</v>
      </c>
      <c r="F453" s="41">
        <v>0</v>
      </c>
      <c r="G453" s="48">
        <v>30301</v>
      </c>
    </row>
    <row r="454" spans="1:7" x14ac:dyDescent="0.25">
      <c r="A454" s="48">
        <v>303014618</v>
      </c>
      <c r="B454" s="41" t="s">
        <v>815</v>
      </c>
      <c r="C454" s="41">
        <v>0</v>
      </c>
      <c r="D454" s="41">
        <v>0</v>
      </c>
      <c r="E454" s="41">
        <v>0</v>
      </c>
      <c r="F454" s="41">
        <v>0</v>
      </c>
      <c r="G454" s="48">
        <v>30301</v>
      </c>
    </row>
    <row r="455" spans="1:7" x14ac:dyDescent="0.25">
      <c r="A455" s="48">
        <v>303014619</v>
      </c>
      <c r="B455" s="41" t="s">
        <v>817</v>
      </c>
      <c r="C455" s="41">
        <v>0</v>
      </c>
      <c r="D455" s="41">
        <v>0</v>
      </c>
      <c r="E455" s="41">
        <v>0</v>
      </c>
      <c r="F455" s="41">
        <v>0</v>
      </c>
      <c r="G455" s="48">
        <v>30301</v>
      </c>
    </row>
    <row r="456" spans="1:7" x14ac:dyDescent="0.25">
      <c r="A456" s="48">
        <v>303014621</v>
      </c>
      <c r="B456" s="41" t="s">
        <v>819</v>
      </c>
      <c r="C456" s="41">
        <v>0</v>
      </c>
      <c r="D456" s="41">
        <v>0</v>
      </c>
      <c r="E456" s="41">
        <v>0</v>
      </c>
      <c r="F456" s="41">
        <v>0</v>
      </c>
      <c r="G456" s="48">
        <v>30301</v>
      </c>
    </row>
    <row r="457" spans="1:7" x14ac:dyDescent="0.25">
      <c r="A457" s="48">
        <v>303015007</v>
      </c>
      <c r="B457" s="41" t="s">
        <v>821</v>
      </c>
      <c r="C457" s="41">
        <v>0</v>
      </c>
      <c r="D457" s="41">
        <v>0</v>
      </c>
      <c r="E457" s="41">
        <v>0</v>
      </c>
      <c r="F457" s="41">
        <v>0</v>
      </c>
      <c r="G457" s="48">
        <v>30301</v>
      </c>
    </row>
    <row r="458" spans="1:7" x14ac:dyDescent="0.25">
      <c r="A458" s="48">
        <v>303015124</v>
      </c>
      <c r="B458" s="41" t="s">
        <v>2752</v>
      </c>
      <c r="C458" s="41">
        <v>0</v>
      </c>
      <c r="D458" s="41">
        <v>0</v>
      </c>
      <c r="E458" s="41">
        <v>0</v>
      </c>
      <c r="F458" s="41">
        <v>0</v>
      </c>
      <c r="G458" s="48">
        <v>30301</v>
      </c>
    </row>
    <row r="459" spans="1:7" x14ac:dyDescent="0.25">
      <c r="A459" s="48">
        <v>303015902</v>
      </c>
      <c r="B459" s="41" t="s">
        <v>823</v>
      </c>
      <c r="C459" s="41">
        <v>0</v>
      </c>
      <c r="D459" s="41">
        <v>0</v>
      </c>
      <c r="E459" s="41">
        <v>0</v>
      </c>
      <c r="F459" s="41">
        <v>0</v>
      </c>
      <c r="G459" s="48">
        <v>30301</v>
      </c>
    </row>
    <row r="460" spans="1:7" x14ac:dyDescent="0.25">
      <c r="A460" s="48">
        <v>303016010</v>
      </c>
      <c r="B460" s="41" t="s">
        <v>825</v>
      </c>
      <c r="C460" s="41">
        <v>0</v>
      </c>
      <c r="D460" s="41">
        <v>0</v>
      </c>
      <c r="E460" s="41">
        <v>0</v>
      </c>
      <c r="F460" s="41">
        <v>0</v>
      </c>
      <c r="G460" s="48">
        <v>30301</v>
      </c>
    </row>
    <row r="461" spans="1:7" x14ac:dyDescent="0.25">
      <c r="A461" s="48">
        <v>303019008</v>
      </c>
      <c r="B461" s="41" t="s">
        <v>827</v>
      </c>
      <c r="C461" s="41">
        <v>0</v>
      </c>
      <c r="D461" s="41">
        <v>0</v>
      </c>
      <c r="E461" s="41">
        <v>0</v>
      </c>
      <c r="F461" s="41">
        <v>0</v>
      </c>
      <c r="G461" s="48">
        <v>30301</v>
      </c>
    </row>
    <row r="462" spans="1:7" x14ac:dyDescent="0.25">
      <c r="A462" s="48">
        <v>303019051</v>
      </c>
      <c r="B462" s="41" t="s">
        <v>829</v>
      </c>
      <c r="C462" s="41">
        <v>0</v>
      </c>
      <c r="D462" s="41">
        <v>0</v>
      </c>
      <c r="E462" s="41">
        <v>0</v>
      </c>
      <c r="F462" s="41">
        <v>0</v>
      </c>
      <c r="G462" s="48">
        <v>30301</v>
      </c>
    </row>
    <row r="463" spans="1:7" x14ac:dyDescent="0.25">
      <c r="A463" s="48">
        <v>303019053</v>
      </c>
      <c r="B463" s="41" t="s">
        <v>831</v>
      </c>
      <c r="C463" s="41">
        <v>0</v>
      </c>
      <c r="D463" s="41">
        <v>0</v>
      </c>
      <c r="E463" s="41">
        <v>0</v>
      </c>
      <c r="F463" s="41">
        <v>0</v>
      </c>
      <c r="G463" s="48">
        <v>30301</v>
      </c>
    </row>
    <row r="464" spans="1:7" x14ac:dyDescent="0.25">
      <c r="A464" s="48">
        <v>303019054</v>
      </c>
      <c r="B464" s="41" t="s">
        <v>833</v>
      </c>
      <c r="C464" s="41">
        <v>0</v>
      </c>
      <c r="D464" s="41">
        <v>0</v>
      </c>
      <c r="E464" s="41">
        <v>0</v>
      </c>
      <c r="F464" s="41">
        <v>0</v>
      </c>
      <c r="G464" s="48">
        <v>30301</v>
      </c>
    </row>
    <row r="465" spans="1:7" x14ac:dyDescent="0.25">
      <c r="A465" s="48">
        <v>303019062</v>
      </c>
      <c r="B465" s="41" t="s">
        <v>835</v>
      </c>
      <c r="C465" s="41">
        <v>0</v>
      </c>
      <c r="D465" s="41">
        <v>0</v>
      </c>
      <c r="E465" s="41">
        <v>0</v>
      </c>
      <c r="F465" s="41">
        <v>0</v>
      </c>
      <c r="G465" s="48">
        <v>30301</v>
      </c>
    </row>
    <row r="466" spans="1:7" x14ac:dyDescent="0.25">
      <c r="A466" s="48">
        <v>303019100</v>
      </c>
      <c r="B466" s="41" t="s">
        <v>791</v>
      </c>
      <c r="C466" s="41">
        <v>0</v>
      </c>
      <c r="D466" s="41">
        <v>-55650</v>
      </c>
      <c r="E466" s="41">
        <v>-55650</v>
      </c>
      <c r="F466" s="41">
        <v>55650</v>
      </c>
      <c r="G466" s="48">
        <v>30301</v>
      </c>
    </row>
    <row r="467" spans="1:7" x14ac:dyDescent="0.25">
      <c r="A467" s="48">
        <v>303019103</v>
      </c>
      <c r="B467" s="41" t="s">
        <v>838</v>
      </c>
      <c r="C467" s="41">
        <v>0</v>
      </c>
      <c r="D467" s="41">
        <v>0</v>
      </c>
      <c r="E467" s="41">
        <v>0</v>
      </c>
      <c r="F467" s="41">
        <v>0</v>
      </c>
      <c r="G467" s="48">
        <v>30301</v>
      </c>
    </row>
    <row r="468" spans="1:7" x14ac:dyDescent="0.25">
      <c r="A468" s="48">
        <v>303019846</v>
      </c>
      <c r="B468" s="41" t="s">
        <v>840</v>
      </c>
      <c r="C468" s="41">
        <v>0</v>
      </c>
      <c r="D468" s="41">
        <v>0</v>
      </c>
      <c r="E468" s="41">
        <v>0</v>
      </c>
      <c r="F468" s="41">
        <v>0</v>
      </c>
      <c r="G468" s="48">
        <v>30301</v>
      </c>
    </row>
    <row r="469" spans="1:7" x14ac:dyDescent="0.25">
      <c r="A469" s="48">
        <v>303020100</v>
      </c>
      <c r="B469" s="41" t="s">
        <v>842</v>
      </c>
      <c r="C469" s="41">
        <v>0</v>
      </c>
      <c r="D469" s="41">
        <v>0</v>
      </c>
      <c r="E469" s="41">
        <v>0</v>
      </c>
      <c r="F469" s="41">
        <v>0</v>
      </c>
      <c r="G469" s="48">
        <v>30302</v>
      </c>
    </row>
    <row r="470" spans="1:7" x14ac:dyDescent="0.25">
      <c r="A470" s="48">
        <v>303020101</v>
      </c>
      <c r="B470" s="41" t="s">
        <v>844</v>
      </c>
      <c r="C470" s="41">
        <v>0</v>
      </c>
      <c r="D470" s="41">
        <v>0</v>
      </c>
      <c r="E470" s="41">
        <v>0</v>
      </c>
      <c r="F470" s="41">
        <v>0</v>
      </c>
      <c r="G470" s="48">
        <v>30302</v>
      </c>
    </row>
    <row r="471" spans="1:7" x14ac:dyDescent="0.25">
      <c r="A471" s="48">
        <v>303020102</v>
      </c>
      <c r="B471" s="41" t="s">
        <v>846</v>
      </c>
      <c r="C471" s="41">
        <v>0</v>
      </c>
      <c r="D471" s="41">
        <v>0</v>
      </c>
      <c r="E471" s="41">
        <v>0</v>
      </c>
      <c r="F471" s="41">
        <v>0</v>
      </c>
      <c r="G471" s="48">
        <v>30302</v>
      </c>
    </row>
    <row r="472" spans="1:7" x14ac:dyDescent="0.25">
      <c r="A472" s="48">
        <v>303020103</v>
      </c>
      <c r="B472" s="41" t="s">
        <v>848</v>
      </c>
      <c r="C472" s="41">
        <v>0</v>
      </c>
      <c r="D472" s="41">
        <v>0</v>
      </c>
      <c r="E472" s="41">
        <v>0</v>
      </c>
      <c r="F472" s="41">
        <v>0</v>
      </c>
      <c r="G472" s="48">
        <v>30302</v>
      </c>
    </row>
    <row r="473" spans="1:7" x14ac:dyDescent="0.25">
      <c r="A473" s="48">
        <v>303020120</v>
      </c>
      <c r="B473" s="41" t="s">
        <v>850</v>
      </c>
      <c r="C473" s="41">
        <v>0</v>
      </c>
      <c r="D473" s="41">
        <v>0</v>
      </c>
      <c r="E473" s="41">
        <v>0</v>
      </c>
      <c r="F473" s="41">
        <v>0</v>
      </c>
      <c r="G473" s="48">
        <v>30302</v>
      </c>
    </row>
    <row r="474" spans="1:7" x14ac:dyDescent="0.25">
      <c r="A474" s="48">
        <v>303020150</v>
      </c>
      <c r="B474" s="41" t="s">
        <v>852</v>
      </c>
      <c r="C474" s="41">
        <v>0</v>
      </c>
      <c r="D474" s="41">
        <v>0</v>
      </c>
      <c r="E474" s="41">
        <v>0</v>
      </c>
      <c r="F474" s="41">
        <v>0</v>
      </c>
      <c r="G474" s="48">
        <v>30302</v>
      </c>
    </row>
    <row r="475" spans="1:7" x14ac:dyDescent="0.25">
      <c r="A475" s="48">
        <v>303020200</v>
      </c>
      <c r="B475" s="41" t="s">
        <v>854</v>
      </c>
      <c r="C475" s="41">
        <v>0</v>
      </c>
      <c r="D475" s="41">
        <v>0</v>
      </c>
      <c r="E475" s="41">
        <v>0</v>
      </c>
      <c r="F475" s="41">
        <v>0</v>
      </c>
      <c r="G475" s="48">
        <v>30302</v>
      </c>
    </row>
    <row r="476" spans="1:7" x14ac:dyDescent="0.25">
      <c r="A476" s="48">
        <v>303020700</v>
      </c>
      <c r="B476" s="41" t="s">
        <v>856</v>
      </c>
      <c r="C476" s="41">
        <v>0</v>
      </c>
      <c r="D476" s="41">
        <v>0</v>
      </c>
      <c r="E476" s="41">
        <v>0</v>
      </c>
      <c r="F476" s="41">
        <v>0</v>
      </c>
      <c r="G476" s="48">
        <v>30302</v>
      </c>
    </row>
    <row r="477" spans="1:7" x14ac:dyDescent="0.25">
      <c r="A477" s="48">
        <v>303020930</v>
      </c>
      <c r="B477" s="41" t="s">
        <v>858</v>
      </c>
      <c r="C477" s="41">
        <v>0</v>
      </c>
      <c r="D477" s="41">
        <v>200</v>
      </c>
      <c r="E477" s="41">
        <v>200</v>
      </c>
      <c r="F477" s="41">
        <v>-200</v>
      </c>
      <c r="G477" s="48">
        <v>30302</v>
      </c>
    </row>
    <row r="478" spans="1:7" x14ac:dyDescent="0.25">
      <c r="A478" s="48">
        <v>303020975</v>
      </c>
      <c r="B478" s="41" t="s">
        <v>860</v>
      </c>
      <c r="C478" s="41">
        <v>0</v>
      </c>
      <c r="D478" s="41">
        <v>0</v>
      </c>
      <c r="E478" s="41">
        <v>0</v>
      </c>
      <c r="F478" s="41">
        <v>0</v>
      </c>
      <c r="G478" s="48">
        <v>30302</v>
      </c>
    </row>
    <row r="479" spans="1:7" x14ac:dyDescent="0.25">
      <c r="A479" s="48">
        <v>303022000</v>
      </c>
      <c r="B479" s="41" t="s">
        <v>862</v>
      </c>
      <c r="C479" s="41">
        <v>0</v>
      </c>
      <c r="D479" s="41">
        <v>0</v>
      </c>
      <c r="E479" s="41">
        <v>0</v>
      </c>
      <c r="F479" s="41">
        <v>0</v>
      </c>
      <c r="G479" s="48">
        <v>30302</v>
      </c>
    </row>
    <row r="480" spans="1:7" x14ac:dyDescent="0.25">
      <c r="A480" s="48">
        <v>303022004</v>
      </c>
      <c r="B480" s="41" t="s">
        <v>864</v>
      </c>
      <c r="C480" s="41">
        <v>0</v>
      </c>
      <c r="D480" s="41">
        <v>0</v>
      </c>
      <c r="E480" s="41">
        <v>0</v>
      </c>
      <c r="F480" s="41">
        <v>0</v>
      </c>
      <c r="G480" s="48">
        <v>30302</v>
      </c>
    </row>
    <row r="481" spans="1:7" x14ac:dyDescent="0.25">
      <c r="A481" s="48">
        <v>303022022</v>
      </c>
      <c r="B481" s="41" t="s">
        <v>866</v>
      </c>
      <c r="C481" s="41">
        <v>0</v>
      </c>
      <c r="D481" s="41">
        <v>0</v>
      </c>
      <c r="E481" s="41">
        <v>0</v>
      </c>
      <c r="F481" s="41">
        <v>0</v>
      </c>
      <c r="G481" s="48">
        <v>30302</v>
      </c>
    </row>
    <row r="482" spans="1:7" x14ac:dyDescent="0.25">
      <c r="A482" s="48">
        <v>303022423</v>
      </c>
      <c r="B482" s="41" t="s">
        <v>868</v>
      </c>
      <c r="C482" s="41">
        <v>7905</v>
      </c>
      <c r="D482" s="41">
        <v>5000</v>
      </c>
      <c r="E482" s="41">
        <v>5000</v>
      </c>
      <c r="F482" s="41">
        <v>2905</v>
      </c>
      <c r="G482" s="48">
        <v>30302</v>
      </c>
    </row>
    <row r="483" spans="1:7" x14ac:dyDescent="0.25">
      <c r="A483" s="48">
        <v>303022427</v>
      </c>
      <c r="B483" s="41" t="s">
        <v>870</v>
      </c>
      <c r="C483" s="41">
        <v>0</v>
      </c>
      <c r="D483" s="41">
        <v>0</v>
      </c>
      <c r="E483" s="41">
        <v>0</v>
      </c>
      <c r="F483" s="41">
        <v>0</v>
      </c>
      <c r="G483" s="48">
        <v>30302</v>
      </c>
    </row>
    <row r="484" spans="1:7" x14ac:dyDescent="0.25">
      <c r="A484" s="48">
        <v>303022430</v>
      </c>
      <c r="B484" s="41" t="s">
        <v>872</v>
      </c>
      <c r="C484" s="41">
        <v>0</v>
      </c>
      <c r="D484" s="41">
        <v>0</v>
      </c>
      <c r="E484" s="41">
        <v>0</v>
      </c>
      <c r="F484" s="41">
        <v>0</v>
      </c>
      <c r="G484" s="48">
        <v>30302</v>
      </c>
    </row>
    <row r="485" spans="1:7" x14ac:dyDescent="0.25">
      <c r="A485" s="48">
        <v>303022432</v>
      </c>
      <c r="B485" s="41" t="s">
        <v>874</v>
      </c>
      <c r="C485" s="41">
        <v>0</v>
      </c>
      <c r="D485" s="41">
        <v>200</v>
      </c>
      <c r="E485" s="41">
        <v>200</v>
      </c>
      <c r="F485" s="41">
        <v>-200</v>
      </c>
      <c r="G485" s="48">
        <v>30302</v>
      </c>
    </row>
    <row r="486" spans="1:7" x14ac:dyDescent="0.25">
      <c r="A486" s="48">
        <v>303022438</v>
      </c>
      <c r="B486" s="41" t="s">
        <v>876</v>
      </c>
      <c r="C486" s="41">
        <v>0</v>
      </c>
      <c r="D486" s="41">
        <v>0</v>
      </c>
      <c r="E486" s="41">
        <v>0</v>
      </c>
      <c r="F486" s="41">
        <v>0</v>
      </c>
      <c r="G486" s="48">
        <v>30302</v>
      </c>
    </row>
    <row r="487" spans="1:7" x14ac:dyDescent="0.25">
      <c r="A487" s="48">
        <v>303022500</v>
      </c>
      <c r="B487" s="41" t="s">
        <v>878</v>
      </c>
      <c r="C487" s="41">
        <v>0</v>
      </c>
      <c r="D487" s="41">
        <v>0</v>
      </c>
      <c r="E487" s="41">
        <v>0</v>
      </c>
      <c r="F487" s="41">
        <v>0</v>
      </c>
      <c r="G487" s="48">
        <v>30302</v>
      </c>
    </row>
    <row r="488" spans="1:7" x14ac:dyDescent="0.25">
      <c r="A488" s="48">
        <v>303022510</v>
      </c>
      <c r="B488" s="41" t="s">
        <v>880</v>
      </c>
      <c r="C488" s="41">
        <v>0</v>
      </c>
      <c r="D488" s="41">
        <v>0</v>
      </c>
      <c r="E488" s="41">
        <v>0</v>
      </c>
      <c r="F488" s="41">
        <v>0</v>
      </c>
      <c r="G488" s="48">
        <v>30302</v>
      </c>
    </row>
    <row r="489" spans="1:7" x14ac:dyDescent="0.25">
      <c r="A489" s="48">
        <v>303022701</v>
      </c>
      <c r="B489" s="41" t="s">
        <v>882</v>
      </c>
      <c r="C489" s="41">
        <v>110.85</v>
      </c>
      <c r="D489" s="41">
        <v>500</v>
      </c>
      <c r="E489" s="41">
        <v>500</v>
      </c>
      <c r="F489" s="41">
        <v>-389.15</v>
      </c>
      <c r="G489" s="48">
        <v>30302</v>
      </c>
    </row>
    <row r="490" spans="1:7" x14ac:dyDescent="0.25">
      <c r="A490" s="48">
        <v>303022801</v>
      </c>
      <c r="B490" s="41" t="s">
        <v>884</v>
      </c>
      <c r="C490" s="41">
        <v>0</v>
      </c>
      <c r="D490" s="41">
        <v>0</v>
      </c>
      <c r="E490" s="41">
        <v>0</v>
      </c>
      <c r="F490" s="41">
        <v>0</v>
      </c>
      <c r="G490" s="48">
        <v>30302</v>
      </c>
    </row>
    <row r="491" spans="1:7" x14ac:dyDescent="0.25">
      <c r="A491" s="48">
        <v>303022815</v>
      </c>
      <c r="B491" s="41" t="s">
        <v>886</v>
      </c>
      <c r="C491" s="41">
        <v>0</v>
      </c>
      <c r="D491" s="41">
        <v>0</v>
      </c>
      <c r="E491" s="41">
        <v>0</v>
      </c>
      <c r="F491" s="41">
        <v>0</v>
      </c>
      <c r="G491" s="48">
        <v>30302</v>
      </c>
    </row>
    <row r="492" spans="1:7" x14ac:dyDescent="0.25">
      <c r="A492" s="48">
        <v>303024600</v>
      </c>
      <c r="B492" s="41" t="s">
        <v>888</v>
      </c>
      <c r="C492" s="41">
        <v>0</v>
      </c>
      <c r="D492" s="41">
        <v>0</v>
      </c>
      <c r="E492" s="41">
        <v>0</v>
      </c>
      <c r="F492" s="41">
        <v>0</v>
      </c>
      <c r="G492" s="48">
        <v>30302</v>
      </c>
    </row>
    <row r="493" spans="1:7" x14ac:dyDescent="0.25">
      <c r="A493" s="48">
        <v>303024610</v>
      </c>
      <c r="B493" s="41" t="s">
        <v>890</v>
      </c>
      <c r="C493" s="41">
        <v>0</v>
      </c>
      <c r="D493" s="41">
        <v>0</v>
      </c>
      <c r="E493" s="41">
        <v>0</v>
      </c>
      <c r="F493" s="41">
        <v>0</v>
      </c>
      <c r="G493" s="48">
        <v>30302</v>
      </c>
    </row>
    <row r="494" spans="1:7" x14ac:dyDescent="0.25">
      <c r="A494" s="48">
        <v>303024611</v>
      </c>
      <c r="B494" s="41" t="s">
        <v>892</v>
      </c>
      <c r="C494" s="41">
        <v>0</v>
      </c>
      <c r="D494" s="41">
        <v>0</v>
      </c>
      <c r="E494" s="41">
        <v>0</v>
      </c>
      <c r="F494" s="41">
        <v>0</v>
      </c>
      <c r="G494" s="48">
        <v>30302</v>
      </c>
    </row>
    <row r="495" spans="1:7" x14ac:dyDescent="0.25">
      <c r="A495" s="48">
        <v>303024619</v>
      </c>
      <c r="B495" s="41" t="s">
        <v>894</v>
      </c>
      <c r="C495" s="41">
        <v>0</v>
      </c>
      <c r="D495" s="41">
        <v>0</v>
      </c>
      <c r="E495" s="41">
        <v>0</v>
      </c>
      <c r="F495" s="41">
        <v>0</v>
      </c>
      <c r="G495" s="48">
        <v>30302</v>
      </c>
    </row>
    <row r="496" spans="1:7" x14ac:dyDescent="0.25">
      <c r="A496" s="48">
        <v>303026010</v>
      </c>
      <c r="B496" s="41" t="s">
        <v>896</v>
      </c>
      <c r="C496" s="41">
        <v>0</v>
      </c>
      <c r="D496" s="41">
        <v>0</v>
      </c>
      <c r="E496" s="41">
        <v>0</v>
      </c>
      <c r="F496" s="41">
        <v>0</v>
      </c>
      <c r="G496" s="48">
        <v>30302</v>
      </c>
    </row>
    <row r="497" spans="1:7" x14ac:dyDescent="0.25">
      <c r="A497" s="48">
        <v>303029002</v>
      </c>
      <c r="B497" s="41" t="s">
        <v>898</v>
      </c>
      <c r="C497" s="41">
        <v>0</v>
      </c>
      <c r="D497" s="41">
        <v>-28100</v>
      </c>
      <c r="E497" s="41">
        <v>-28100</v>
      </c>
      <c r="F497" s="41">
        <v>28100</v>
      </c>
      <c r="G497" s="48">
        <v>30302</v>
      </c>
    </row>
    <row r="498" spans="1:7" x14ac:dyDescent="0.25">
      <c r="A498" s="48">
        <v>303029051</v>
      </c>
      <c r="B498" s="41" t="s">
        <v>900</v>
      </c>
      <c r="C498" s="41">
        <v>0</v>
      </c>
      <c r="D498" s="41">
        <v>0</v>
      </c>
      <c r="E498" s="41">
        <v>0</v>
      </c>
      <c r="F498" s="41">
        <v>0</v>
      </c>
      <c r="G498" s="48">
        <v>30302</v>
      </c>
    </row>
    <row r="499" spans="1:7" x14ac:dyDescent="0.25">
      <c r="A499" s="48">
        <v>303029053</v>
      </c>
      <c r="B499" s="41" t="s">
        <v>902</v>
      </c>
      <c r="C499" s="41">
        <v>0</v>
      </c>
      <c r="D499" s="41">
        <v>0</v>
      </c>
      <c r="E499" s="41">
        <v>0</v>
      </c>
      <c r="F499" s="41">
        <v>0</v>
      </c>
      <c r="G499" s="48">
        <v>30302</v>
      </c>
    </row>
    <row r="500" spans="1:7" x14ac:dyDescent="0.25">
      <c r="A500" s="48">
        <v>303029100</v>
      </c>
      <c r="B500" s="41" t="s">
        <v>874</v>
      </c>
      <c r="C500" s="41">
        <v>0</v>
      </c>
      <c r="D500" s="41">
        <v>-750</v>
      </c>
      <c r="E500" s="41">
        <v>-750</v>
      </c>
      <c r="F500" s="41">
        <v>750</v>
      </c>
      <c r="G500" s="48">
        <v>30302</v>
      </c>
    </row>
    <row r="501" spans="1:7" x14ac:dyDescent="0.25">
      <c r="A501" s="48">
        <v>303029555</v>
      </c>
      <c r="B501" s="41" t="s">
        <v>905</v>
      </c>
      <c r="C501" s="41">
        <v>0</v>
      </c>
      <c r="D501" s="41">
        <v>0</v>
      </c>
      <c r="E501" s="41">
        <v>0</v>
      </c>
      <c r="F501" s="41">
        <v>0</v>
      </c>
      <c r="G501" s="48">
        <v>30302</v>
      </c>
    </row>
    <row r="502" spans="1:7" x14ac:dyDescent="0.25">
      <c r="A502" s="48">
        <v>303029846</v>
      </c>
      <c r="B502" s="41" t="s">
        <v>907</v>
      </c>
      <c r="C502" s="41">
        <v>0</v>
      </c>
      <c r="D502" s="41">
        <v>0</v>
      </c>
      <c r="E502" s="41">
        <v>0</v>
      </c>
      <c r="F502" s="41">
        <v>0</v>
      </c>
      <c r="G502" s="48">
        <v>30302</v>
      </c>
    </row>
    <row r="503" spans="1:7" x14ac:dyDescent="0.25">
      <c r="A503" s="48">
        <v>303030100</v>
      </c>
      <c r="B503" s="41" t="s">
        <v>909</v>
      </c>
      <c r="C503" s="41">
        <v>70339.86</v>
      </c>
      <c r="D503" s="41">
        <v>86350</v>
      </c>
      <c r="E503" s="41">
        <v>86350</v>
      </c>
      <c r="F503" s="41">
        <v>-16010.14</v>
      </c>
      <c r="G503" s="48">
        <v>30303</v>
      </c>
    </row>
    <row r="504" spans="1:7" x14ac:dyDescent="0.25">
      <c r="A504" s="48">
        <v>303030101</v>
      </c>
      <c r="B504" s="41" t="s">
        <v>911</v>
      </c>
      <c r="C504" s="41">
        <v>0</v>
      </c>
      <c r="D504" s="41">
        <v>0</v>
      </c>
      <c r="E504" s="41">
        <v>0</v>
      </c>
      <c r="F504" s="41">
        <v>0</v>
      </c>
      <c r="G504" s="48">
        <v>30303</v>
      </c>
    </row>
    <row r="505" spans="1:7" x14ac:dyDescent="0.25">
      <c r="A505" s="48">
        <v>303030102</v>
      </c>
      <c r="B505" s="41" t="s">
        <v>913</v>
      </c>
      <c r="C505" s="41">
        <v>0</v>
      </c>
      <c r="D505" s="41">
        <v>0</v>
      </c>
      <c r="E505" s="41">
        <v>0</v>
      </c>
      <c r="F505" s="41">
        <v>0</v>
      </c>
      <c r="G505" s="48">
        <v>30303</v>
      </c>
    </row>
    <row r="506" spans="1:7" x14ac:dyDescent="0.25">
      <c r="A506" s="48">
        <v>303030103</v>
      </c>
      <c r="B506" s="41" t="s">
        <v>915</v>
      </c>
      <c r="C506" s="41">
        <v>0</v>
      </c>
      <c r="D506" s="41">
        <v>0</v>
      </c>
      <c r="E506" s="41">
        <v>0</v>
      </c>
      <c r="F506" s="41">
        <v>0</v>
      </c>
      <c r="G506" s="48">
        <v>30303</v>
      </c>
    </row>
    <row r="507" spans="1:7" x14ac:dyDescent="0.25">
      <c r="A507" s="48">
        <v>303030120</v>
      </c>
      <c r="B507" s="41" t="s">
        <v>917</v>
      </c>
      <c r="C507" s="41">
        <v>0</v>
      </c>
      <c r="D507" s="41">
        <v>0</v>
      </c>
      <c r="E507" s="41">
        <v>0</v>
      </c>
      <c r="F507" s="41">
        <v>0</v>
      </c>
      <c r="G507" s="48">
        <v>30303</v>
      </c>
    </row>
    <row r="508" spans="1:7" x14ac:dyDescent="0.25">
      <c r="A508" s="48">
        <v>303030150</v>
      </c>
      <c r="B508" s="41" t="s">
        <v>919</v>
      </c>
      <c r="C508" s="41">
        <v>0</v>
      </c>
      <c r="D508" s="41">
        <v>0</v>
      </c>
      <c r="E508" s="41">
        <v>0</v>
      </c>
      <c r="F508" s="41">
        <v>0</v>
      </c>
      <c r="G508" s="48">
        <v>30303</v>
      </c>
    </row>
    <row r="509" spans="1:7" x14ac:dyDescent="0.25">
      <c r="A509" s="48">
        <v>303030200</v>
      </c>
      <c r="B509" s="41" t="s">
        <v>921</v>
      </c>
      <c r="C509" s="41">
        <v>0</v>
      </c>
      <c r="D509" s="41">
        <v>0</v>
      </c>
      <c r="E509" s="41">
        <v>0</v>
      </c>
      <c r="F509" s="41">
        <v>0</v>
      </c>
      <c r="G509" s="48">
        <v>30303</v>
      </c>
    </row>
    <row r="510" spans="1:7" x14ac:dyDescent="0.25">
      <c r="A510" s="48">
        <v>303030800</v>
      </c>
      <c r="B510" s="41" t="s">
        <v>923</v>
      </c>
      <c r="C510" s="41">
        <v>0</v>
      </c>
      <c r="D510" s="41">
        <v>0</v>
      </c>
      <c r="E510" s="41">
        <v>0</v>
      </c>
      <c r="F510" s="41">
        <v>0</v>
      </c>
      <c r="G510" s="48">
        <v>30303</v>
      </c>
    </row>
    <row r="511" spans="1:7" x14ac:dyDescent="0.25">
      <c r="A511" s="48">
        <v>303030930</v>
      </c>
      <c r="B511" s="41" t="s">
        <v>925</v>
      </c>
      <c r="C511" s="41">
        <v>0</v>
      </c>
      <c r="D511" s="41">
        <v>300</v>
      </c>
      <c r="E511" s="41">
        <v>300</v>
      </c>
      <c r="F511" s="41">
        <v>-300</v>
      </c>
      <c r="G511" s="48">
        <v>30303</v>
      </c>
    </row>
    <row r="512" spans="1:7" x14ac:dyDescent="0.25">
      <c r="A512" s="48">
        <v>303030975</v>
      </c>
      <c r="B512" s="41" t="s">
        <v>927</v>
      </c>
      <c r="C512" s="41">
        <v>115</v>
      </c>
      <c r="D512" s="41">
        <v>250</v>
      </c>
      <c r="E512" s="41">
        <v>250</v>
      </c>
      <c r="F512" s="41">
        <v>-135</v>
      </c>
      <c r="G512" s="48">
        <v>30303</v>
      </c>
    </row>
    <row r="513" spans="1:7" x14ac:dyDescent="0.25">
      <c r="A513" s="48">
        <v>303032000</v>
      </c>
      <c r="B513" s="41" t="s">
        <v>929</v>
      </c>
      <c r="C513" s="41">
        <v>0</v>
      </c>
      <c r="D513" s="41">
        <v>1000</v>
      </c>
      <c r="E513" s="41">
        <v>1000</v>
      </c>
      <c r="F513" s="41">
        <v>-1000</v>
      </c>
      <c r="G513" s="48">
        <v>30303</v>
      </c>
    </row>
    <row r="514" spans="1:7" x14ac:dyDescent="0.25">
      <c r="A514" s="48">
        <v>303032004</v>
      </c>
      <c r="B514" s="41" t="s">
        <v>931</v>
      </c>
      <c r="C514" s="41">
        <v>0</v>
      </c>
      <c r="D514" s="41">
        <v>1050</v>
      </c>
      <c r="E514" s="41">
        <v>1050</v>
      </c>
      <c r="F514" s="41">
        <v>-1050</v>
      </c>
      <c r="G514" s="48">
        <v>30303</v>
      </c>
    </row>
    <row r="515" spans="1:7" x14ac:dyDescent="0.25">
      <c r="A515" s="48">
        <v>303032022</v>
      </c>
      <c r="B515" s="41" t="s">
        <v>933</v>
      </c>
      <c r="C515" s="41">
        <v>0</v>
      </c>
      <c r="D515" s="41">
        <v>750</v>
      </c>
      <c r="E515" s="41">
        <v>750</v>
      </c>
      <c r="F515" s="41">
        <v>-750</v>
      </c>
      <c r="G515" s="48">
        <v>30303</v>
      </c>
    </row>
    <row r="516" spans="1:7" x14ac:dyDescent="0.25">
      <c r="A516" s="48">
        <v>303032416</v>
      </c>
      <c r="B516" s="41" t="s">
        <v>935</v>
      </c>
      <c r="C516" s="41">
        <v>0</v>
      </c>
      <c r="D516" s="41">
        <v>0</v>
      </c>
      <c r="E516" s="41">
        <v>0</v>
      </c>
      <c r="F516" s="41">
        <v>0</v>
      </c>
      <c r="G516" s="48">
        <v>30303</v>
      </c>
    </row>
    <row r="517" spans="1:7" x14ac:dyDescent="0.25">
      <c r="A517" s="48">
        <v>303032421</v>
      </c>
      <c r="B517" s="41" t="s">
        <v>937</v>
      </c>
      <c r="C517" s="41">
        <v>0</v>
      </c>
      <c r="D517" s="41">
        <v>0</v>
      </c>
      <c r="E517" s="41">
        <v>0</v>
      </c>
      <c r="F517" s="41">
        <v>0</v>
      </c>
      <c r="G517" s="48">
        <v>30303</v>
      </c>
    </row>
    <row r="518" spans="1:7" x14ac:dyDescent="0.25">
      <c r="A518" s="48">
        <v>303032422</v>
      </c>
      <c r="B518" s="41" t="s">
        <v>939</v>
      </c>
      <c r="C518" s="41">
        <v>0</v>
      </c>
      <c r="D518" s="41">
        <v>0</v>
      </c>
      <c r="E518" s="41">
        <v>0</v>
      </c>
      <c r="F518" s="41">
        <v>0</v>
      </c>
      <c r="G518" s="48">
        <v>30303</v>
      </c>
    </row>
    <row r="519" spans="1:7" x14ac:dyDescent="0.25">
      <c r="A519" s="48">
        <v>303032423</v>
      </c>
      <c r="B519" s="41" t="s">
        <v>941</v>
      </c>
      <c r="C519" s="41">
        <v>599.70000000000005</v>
      </c>
      <c r="D519" s="41">
        <v>7000</v>
      </c>
      <c r="E519" s="41">
        <v>7000</v>
      </c>
      <c r="F519" s="41">
        <v>-6400.3</v>
      </c>
      <c r="G519" s="48">
        <v>30303</v>
      </c>
    </row>
    <row r="520" spans="1:7" x14ac:dyDescent="0.25">
      <c r="A520" s="48">
        <v>303032427</v>
      </c>
      <c r="B520" s="41" t="s">
        <v>943</v>
      </c>
      <c r="C520" s="41">
        <v>1200</v>
      </c>
      <c r="D520" s="41">
        <v>4150</v>
      </c>
      <c r="E520" s="41">
        <v>4150</v>
      </c>
      <c r="F520" s="41">
        <v>-2950</v>
      </c>
      <c r="G520" s="48">
        <v>30303</v>
      </c>
    </row>
    <row r="521" spans="1:7" x14ac:dyDescent="0.25">
      <c r="A521" s="48">
        <v>303032430</v>
      </c>
      <c r="B521" s="41" t="s">
        <v>945</v>
      </c>
      <c r="C521" s="41">
        <v>21</v>
      </c>
      <c r="D521" s="41">
        <v>150</v>
      </c>
      <c r="E521" s="41">
        <v>150</v>
      </c>
      <c r="F521" s="41">
        <v>-129</v>
      </c>
      <c r="G521" s="48">
        <v>30303</v>
      </c>
    </row>
    <row r="522" spans="1:7" x14ac:dyDescent="0.25">
      <c r="A522" s="48">
        <v>303032432</v>
      </c>
      <c r="B522" s="41" t="s">
        <v>947</v>
      </c>
      <c r="C522" s="41">
        <v>0</v>
      </c>
      <c r="D522" s="41">
        <v>0</v>
      </c>
      <c r="E522" s="41">
        <v>0</v>
      </c>
      <c r="F522" s="41">
        <v>0</v>
      </c>
      <c r="G522" s="48">
        <v>30303</v>
      </c>
    </row>
    <row r="523" spans="1:7" x14ac:dyDescent="0.25">
      <c r="A523" s="48">
        <v>303032439</v>
      </c>
      <c r="B523" s="41" t="s">
        <v>949</v>
      </c>
      <c r="C523" s="41">
        <v>0</v>
      </c>
      <c r="D523" s="41">
        <v>0</v>
      </c>
      <c r="E523" s="41">
        <v>0</v>
      </c>
      <c r="F523" s="41">
        <v>0</v>
      </c>
      <c r="G523" s="48">
        <v>30303</v>
      </c>
    </row>
    <row r="524" spans="1:7" x14ac:dyDescent="0.25">
      <c r="A524" s="48">
        <v>303032456</v>
      </c>
      <c r="B524" s="41" t="s">
        <v>951</v>
      </c>
      <c r="C524" s="41">
        <v>0</v>
      </c>
      <c r="D524" s="41">
        <v>0</v>
      </c>
      <c r="E524" s="41">
        <v>0</v>
      </c>
      <c r="F524" s="41">
        <v>0</v>
      </c>
      <c r="G524" s="48">
        <v>30303</v>
      </c>
    </row>
    <row r="525" spans="1:7" x14ac:dyDescent="0.25">
      <c r="A525" s="48">
        <v>303032500</v>
      </c>
      <c r="B525" s="41" t="s">
        <v>953</v>
      </c>
      <c r="C525" s="41">
        <v>625.61</v>
      </c>
      <c r="D525" s="41">
        <v>2000</v>
      </c>
      <c r="E525" s="41">
        <v>2000</v>
      </c>
      <c r="F525" s="41">
        <v>-1374.39</v>
      </c>
      <c r="G525" s="48">
        <v>30303</v>
      </c>
    </row>
    <row r="526" spans="1:7" x14ac:dyDescent="0.25">
      <c r="A526" s="48">
        <v>303032510</v>
      </c>
      <c r="B526" s="41" t="s">
        <v>955</v>
      </c>
      <c r="C526" s="41">
        <v>0</v>
      </c>
      <c r="D526" s="41">
        <v>0</v>
      </c>
      <c r="E526" s="41">
        <v>0</v>
      </c>
      <c r="F526" s="41">
        <v>0</v>
      </c>
      <c r="G526" s="48">
        <v>30303</v>
      </c>
    </row>
    <row r="527" spans="1:7" x14ac:dyDescent="0.25">
      <c r="A527" s="48">
        <v>303032701</v>
      </c>
      <c r="B527" s="41" t="s">
        <v>957</v>
      </c>
      <c r="C527" s="41">
        <v>1685.62</v>
      </c>
      <c r="D527" s="41">
        <v>3000</v>
      </c>
      <c r="E527" s="41">
        <v>3000</v>
      </c>
      <c r="F527" s="41">
        <v>-1314.38</v>
      </c>
      <c r="G527" s="48">
        <v>30303</v>
      </c>
    </row>
    <row r="528" spans="1:7" x14ac:dyDescent="0.25">
      <c r="A528" s="48">
        <v>303032703</v>
      </c>
      <c r="B528" s="41" t="s">
        <v>959</v>
      </c>
      <c r="C528" s="41">
        <v>0</v>
      </c>
      <c r="D528" s="41">
        <v>0</v>
      </c>
      <c r="E528" s="41">
        <v>0</v>
      </c>
      <c r="F528" s="41">
        <v>0</v>
      </c>
      <c r="G528" s="48">
        <v>30303</v>
      </c>
    </row>
    <row r="529" spans="1:7" x14ac:dyDescent="0.25">
      <c r="A529" s="48">
        <v>303032706</v>
      </c>
      <c r="B529" s="41" t="s">
        <v>961</v>
      </c>
      <c r="C529" s="41">
        <v>0</v>
      </c>
      <c r="D529" s="41">
        <v>0</v>
      </c>
      <c r="E529" s="41">
        <v>0</v>
      </c>
      <c r="F529" s="41">
        <v>0</v>
      </c>
      <c r="G529" s="48">
        <v>30303</v>
      </c>
    </row>
    <row r="530" spans="1:7" x14ac:dyDescent="0.25">
      <c r="A530" s="48">
        <v>303032801</v>
      </c>
      <c r="B530" s="41" t="s">
        <v>2772</v>
      </c>
      <c r="C530" s="41">
        <v>0</v>
      </c>
      <c r="D530" s="41">
        <v>0</v>
      </c>
      <c r="E530" s="41">
        <v>0</v>
      </c>
      <c r="F530" s="41">
        <v>0</v>
      </c>
      <c r="G530" s="48">
        <v>30303</v>
      </c>
    </row>
    <row r="531" spans="1:7" x14ac:dyDescent="0.25">
      <c r="A531" s="48">
        <v>303032900</v>
      </c>
      <c r="B531" s="41" t="s">
        <v>963</v>
      </c>
      <c r="C531" s="41">
        <v>0</v>
      </c>
      <c r="D531" s="41">
        <v>0</v>
      </c>
      <c r="E531" s="41">
        <v>0</v>
      </c>
      <c r="F531" s="41">
        <v>0</v>
      </c>
      <c r="G531" s="48">
        <v>30303</v>
      </c>
    </row>
    <row r="532" spans="1:7" x14ac:dyDescent="0.25">
      <c r="A532" s="48">
        <v>303032924</v>
      </c>
      <c r="B532" s="41" t="s">
        <v>965</v>
      </c>
      <c r="C532" s="41">
        <v>0</v>
      </c>
      <c r="D532" s="41">
        <v>0</v>
      </c>
      <c r="E532" s="41">
        <v>0</v>
      </c>
      <c r="F532" s="41">
        <v>0</v>
      </c>
      <c r="G532" s="48">
        <v>30303</v>
      </c>
    </row>
    <row r="533" spans="1:7" x14ac:dyDescent="0.25">
      <c r="A533" s="48">
        <v>303034600</v>
      </c>
      <c r="B533" s="41" t="s">
        <v>967</v>
      </c>
      <c r="C533" s="41">
        <v>0</v>
      </c>
      <c r="D533" s="41">
        <v>0</v>
      </c>
      <c r="E533" s="41">
        <v>0</v>
      </c>
      <c r="F533" s="41">
        <v>0</v>
      </c>
      <c r="G533" s="48">
        <v>30303</v>
      </c>
    </row>
    <row r="534" spans="1:7" x14ac:dyDescent="0.25">
      <c r="A534" s="48">
        <v>303034610</v>
      </c>
      <c r="B534" s="41" t="s">
        <v>969</v>
      </c>
      <c r="C534" s="41">
        <v>0</v>
      </c>
      <c r="D534" s="41">
        <v>0</v>
      </c>
      <c r="E534" s="41">
        <v>0</v>
      </c>
      <c r="F534" s="41">
        <v>0</v>
      </c>
      <c r="G534" s="48">
        <v>30303</v>
      </c>
    </row>
    <row r="535" spans="1:7" x14ac:dyDescent="0.25">
      <c r="A535" s="48">
        <v>303034611</v>
      </c>
      <c r="B535" s="41" t="s">
        <v>971</v>
      </c>
      <c r="C535" s="41">
        <v>0</v>
      </c>
      <c r="D535" s="41">
        <v>0</v>
      </c>
      <c r="E535" s="41">
        <v>0</v>
      </c>
      <c r="F535" s="41">
        <v>0</v>
      </c>
      <c r="G535" s="48">
        <v>30303</v>
      </c>
    </row>
    <row r="536" spans="1:7" x14ac:dyDescent="0.25">
      <c r="A536" s="48">
        <v>303034618</v>
      </c>
      <c r="B536" s="41" t="s">
        <v>973</v>
      </c>
      <c r="C536" s="41">
        <v>0</v>
      </c>
      <c r="D536" s="41">
        <v>0</v>
      </c>
      <c r="E536" s="41">
        <v>0</v>
      </c>
      <c r="F536" s="41">
        <v>0</v>
      </c>
      <c r="G536" s="48">
        <v>30303</v>
      </c>
    </row>
    <row r="537" spans="1:7" x14ac:dyDescent="0.25">
      <c r="A537" s="48">
        <v>303034619</v>
      </c>
      <c r="B537" s="41" t="s">
        <v>975</v>
      </c>
      <c r="C537" s="41">
        <v>0</v>
      </c>
      <c r="D537" s="41">
        <v>0</v>
      </c>
      <c r="E537" s="41">
        <v>0</v>
      </c>
      <c r="F537" s="41">
        <v>0</v>
      </c>
      <c r="G537" s="48">
        <v>30303</v>
      </c>
    </row>
    <row r="538" spans="1:7" x14ac:dyDescent="0.25">
      <c r="A538" s="48">
        <v>303034621</v>
      </c>
      <c r="B538" s="41" t="s">
        <v>977</v>
      </c>
      <c r="C538" s="41">
        <v>0</v>
      </c>
      <c r="D538" s="41">
        <v>0</v>
      </c>
      <c r="E538" s="41">
        <v>0</v>
      </c>
      <c r="F538" s="41">
        <v>0</v>
      </c>
      <c r="G538" s="48">
        <v>30303</v>
      </c>
    </row>
    <row r="539" spans="1:7" x14ac:dyDescent="0.25">
      <c r="A539" s="48">
        <v>303034990</v>
      </c>
      <c r="B539" s="41" t="s">
        <v>979</v>
      </c>
      <c r="C539" s="41">
        <v>0</v>
      </c>
      <c r="D539" s="41">
        <v>1315200</v>
      </c>
      <c r="E539" s="41">
        <v>1315200</v>
      </c>
      <c r="F539" s="41">
        <v>-1315200</v>
      </c>
      <c r="G539" s="48">
        <v>30303</v>
      </c>
    </row>
    <row r="540" spans="1:7" x14ac:dyDescent="0.25">
      <c r="A540" s="48">
        <v>303034991</v>
      </c>
      <c r="B540" s="41" t="s">
        <v>981</v>
      </c>
      <c r="C540" s="41">
        <v>0</v>
      </c>
      <c r="D540" s="41">
        <v>84850</v>
      </c>
      <c r="E540" s="41">
        <v>84850</v>
      </c>
      <c r="F540" s="41">
        <v>-84850</v>
      </c>
      <c r="G540" s="48">
        <v>30303</v>
      </c>
    </row>
    <row r="541" spans="1:7" x14ac:dyDescent="0.25">
      <c r="A541" s="48">
        <v>303034992</v>
      </c>
      <c r="B541" s="41" t="s">
        <v>983</v>
      </c>
      <c r="C541" s="41">
        <v>0</v>
      </c>
      <c r="D541" s="41">
        <v>21600</v>
      </c>
      <c r="E541" s="41">
        <v>21600</v>
      </c>
      <c r="F541" s="41">
        <v>-21600</v>
      </c>
      <c r="G541" s="48">
        <v>30303</v>
      </c>
    </row>
    <row r="542" spans="1:7" x14ac:dyDescent="0.25">
      <c r="A542" s="48">
        <v>303034993</v>
      </c>
      <c r="B542" s="41" t="s">
        <v>985</v>
      </c>
      <c r="C542" s="41">
        <v>0</v>
      </c>
      <c r="D542" s="41">
        <v>0</v>
      </c>
      <c r="E542" s="41">
        <v>0</v>
      </c>
      <c r="F542" s="41">
        <v>0</v>
      </c>
      <c r="G542" s="48">
        <v>30303</v>
      </c>
    </row>
    <row r="543" spans="1:7" x14ac:dyDescent="0.25">
      <c r="A543" s="48">
        <v>303035008</v>
      </c>
      <c r="B543" s="41" t="s">
        <v>987</v>
      </c>
      <c r="C543" s="41">
        <v>0</v>
      </c>
      <c r="D543" s="41">
        <v>0</v>
      </c>
      <c r="E543" s="41">
        <v>0</v>
      </c>
      <c r="F543" s="41">
        <v>0</v>
      </c>
      <c r="G543" s="48">
        <v>30303</v>
      </c>
    </row>
    <row r="544" spans="1:7" x14ac:dyDescent="0.25">
      <c r="A544" s="48">
        <v>303035012</v>
      </c>
      <c r="B544" s="41" t="s">
        <v>989</v>
      </c>
      <c r="C544" s="41">
        <v>2503800.21</v>
      </c>
      <c r="D544" s="41">
        <v>3023500</v>
      </c>
      <c r="E544" s="41">
        <v>3023500</v>
      </c>
      <c r="F544" s="41">
        <v>-519699.79</v>
      </c>
      <c r="G544" s="48">
        <v>30303</v>
      </c>
    </row>
    <row r="545" spans="1:7" x14ac:dyDescent="0.25">
      <c r="A545" s="48">
        <v>303035013</v>
      </c>
      <c r="B545" s="41" t="s">
        <v>991</v>
      </c>
      <c r="C545" s="41">
        <v>0</v>
      </c>
      <c r="D545" s="41">
        <v>0</v>
      </c>
      <c r="E545" s="41">
        <v>0</v>
      </c>
      <c r="F545" s="41">
        <v>0</v>
      </c>
      <c r="G545" s="48">
        <v>30303</v>
      </c>
    </row>
    <row r="546" spans="1:7" x14ac:dyDescent="0.25">
      <c r="A546" s="48">
        <v>303035124</v>
      </c>
      <c r="B546" s="41" t="s">
        <v>993</v>
      </c>
      <c r="C546" s="41">
        <v>269.8</v>
      </c>
      <c r="D546" s="41">
        <v>0</v>
      </c>
      <c r="E546" s="41">
        <v>0</v>
      </c>
      <c r="F546" s="41">
        <v>269.8</v>
      </c>
      <c r="G546" s="48">
        <v>30303</v>
      </c>
    </row>
    <row r="547" spans="1:7" x14ac:dyDescent="0.25">
      <c r="A547" s="48">
        <v>303035902</v>
      </c>
      <c r="B547" s="41" t="s">
        <v>995</v>
      </c>
      <c r="C547" s="41">
        <v>0</v>
      </c>
      <c r="D547" s="41">
        <v>5000</v>
      </c>
      <c r="E547" s="41">
        <v>5000</v>
      </c>
      <c r="F547" s="41">
        <v>-5000</v>
      </c>
      <c r="G547" s="48">
        <v>30303</v>
      </c>
    </row>
    <row r="548" spans="1:7" x14ac:dyDescent="0.25">
      <c r="A548" s="48">
        <v>303035912</v>
      </c>
      <c r="B548" s="41" t="s">
        <v>997</v>
      </c>
      <c r="C548" s="41">
        <v>0</v>
      </c>
      <c r="D548" s="41">
        <v>10000</v>
      </c>
      <c r="E548" s="41">
        <v>10000</v>
      </c>
      <c r="F548" s="41">
        <v>-10000</v>
      </c>
      <c r="G548" s="48">
        <v>30303</v>
      </c>
    </row>
    <row r="549" spans="1:7" x14ac:dyDescent="0.25">
      <c r="A549" s="48">
        <v>303035927</v>
      </c>
      <c r="B549" s="41" t="s">
        <v>999</v>
      </c>
      <c r="C549" s="41">
        <v>0</v>
      </c>
      <c r="D549" s="41">
        <v>0</v>
      </c>
      <c r="E549" s="41">
        <v>0</v>
      </c>
      <c r="F549" s="41">
        <v>0</v>
      </c>
      <c r="G549" s="48">
        <v>30303</v>
      </c>
    </row>
    <row r="550" spans="1:7" x14ac:dyDescent="0.25">
      <c r="A550" s="48">
        <v>303036010</v>
      </c>
      <c r="B550" s="41" t="s">
        <v>1001</v>
      </c>
      <c r="C550" s="41">
        <v>0</v>
      </c>
      <c r="D550" s="41">
        <v>0</v>
      </c>
      <c r="E550" s="41">
        <v>0</v>
      </c>
      <c r="F550" s="41">
        <v>0</v>
      </c>
      <c r="G550" s="48">
        <v>30303</v>
      </c>
    </row>
    <row r="551" spans="1:7" x14ac:dyDescent="0.25">
      <c r="A551" s="48">
        <v>303036500</v>
      </c>
      <c r="B551" s="41" t="s">
        <v>1003</v>
      </c>
      <c r="C551" s="41">
        <v>0</v>
      </c>
      <c r="D551" s="41">
        <v>0</v>
      </c>
      <c r="E551" s="41">
        <v>0</v>
      </c>
      <c r="F551" s="41">
        <v>0</v>
      </c>
      <c r="G551" s="48">
        <v>30303</v>
      </c>
    </row>
    <row r="552" spans="1:7" x14ac:dyDescent="0.25">
      <c r="A552" s="48">
        <v>303039004</v>
      </c>
      <c r="B552" s="41" t="s">
        <v>1005</v>
      </c>
      <c r="C552" s="41">
        <v>0</v>
      </c>
      <c r="D552" s="41">
        <v>-2991900</v>
      </c>
      <c r="E552" s="41">
        <v>-2991900</v>
      </c>
      <c r="F552" s="41">
        <v>2991900</v>
      </c>
      <c r="G552" s="48">
        <v>30303</v>
      </c>
    </row>
    <row r="553" spans="1:7" x14ac:dyDescent="0.25">
      <c r="A553" s="48">
        <v>303039005</v>
      </c>
      <c r="B553" s="41" t="s">
        <v>1007</v>
      </c>
      <c r="C553" s="41">
        <v>-35906</v>
      </c>
      <c r="D553" s="41">
        <v>-21600</v>
      </c>
      <c r="E553" s="41">
        <v>-21600</v>
      </c>
      <c r="F553" s="41">
        <v>-14306</v>
      </c>
      <c r="G553" s="48">
        <v>30303</v>
      </c>
    </row>
    <row r="554" spans="1:7" x14ac:dyDescent="0.25">
      <c r="A554" s="48">
        <v>303039006</v>
      </c>
      <c r="B554" s="41" t="s">
        <v>1009</v>
      </c>
      <c r="C554" s="41">
        <v>0</v>
      </c>
      <c r="D554" s="41">
        <v>-43800</v>
      </c>
      <c r="E554" s="41">
        <v>-43800</v>
      </c>
      <c r="F554" s="41">
        <v>43800</v>
      </c>
      <c r="G554" s="48">
        <v>30303</v>
      </c>
    </row>
    <row r="555" spans="1:7" x14ac:dyDescent="0.25">
      <c r="A555" s="48">
        <v>303039007</v>
      </c>
      <c r="B555" s="41" t="s">
        <v>1011</v>
      </c>
      <c r="C555" s="41">
        <v>0</v>
      </c>
      <c r="D555" s="41">
        <v>0</v>
      </c>
      <c r="E555" s="41">
        <v>0</v>
      </c>
      <c r="F555" s="41">
        <v>0</v>
      </c>
      <c r="G555" s="48">
        <v>30303</v>
      </c>
    </row>
    <row r="556" spans="1:7" x14ac:dyDescent="0.25">
      <c r="A556" s="48">
        <v>303039008</v>
      </c>
      <c r="B556" s="41" t="s">
        <v>1013</v>
      </c>
      <c r="C556" s="41">
        <v>0</v>
      </c>
      <c r="D556" s="41">
        <v>0</v>
      </c>
      <c r="E556" s="41">
        <v>0</v>
      </c>
      <c r="F556" s="41">
        <v>0</v>
      </c>
      <c r="G556" s="48">
        <v>30303</v>
      </c>
    </row>
    <row r="557" spans="1:7" x14ac:dyDescent="0.25">
      <c r="A557" s="48">
        <v>303039010</v>
      </c>
      <c r="B557" s="41" t="s">
        <v>1015</v>
      </c>
      <c r="C557" s="41">
        <v>0</v>
      </c>
      <c r="D557" s="41">
        <v>-1298650</v>
      </c>
      <c r="E557" s="41">
        <v>-1298650</v>
      </c>
      <c r="F557" s="41">
        <v>1298650</v>
      </c>
      <c r="G557" s="48">
        <v>30303</v>
      </c>
    </row>
    <row r="558" spans="1:7" x14ac:dyDescent="0.25">
      <c r="A558" s="48">
        <v>303039013</v>
      </c>
      <c r="B558" s="41" t="s">
        <v>1017</v>
      </c>
      <c r="C558" s="41">
        <v>0</v>
      </c>
      <c r="D558" s="41">
        <v>-32850</v>
      </c>
      <c r="E558" s="41">
        <v>-32850</v>
      </c>
      <c r="F558" s="41">
        <v>32850</v>
      </c>
      <c r="G558" s="48">
        <v>30303</v>
      </c>
    </row>
    <row r="559" spans="1:7" x14ac:dyDescent="0.25">
      <c r="A559" s="48">
        <v>303039016</v>
      </c>
      <c r="B559" s="41" t="s">
        <v>1019</v>
      </c>
      <c r="C559" s="41">
        <v>0</v>
      </c>
      <c r="D559" s="41">
        <v>0</v>
      </c>
      <c r="E559" s="41">
        <v>0</v>
      </c>
      <c r="F559" s="41">
        <v>0</v>
      </c>
      <c r="G559" s="48">
        <v>30303</v>
      </c>
    </row>
    <row r="560" spans="1:7" x14ac:dyDescent="0.25">
      <c r="A560" s="48">
        <v>303039051</v>
      </c>
      <c r="B560" s="41" t="s">
        <v>1021</v>
      </c>
      <c r="C560" s="41">
        <v>-15964.4</v>
      </c>
      <c r="D560" s="41">
        <v>-4300</v>
      </c>
      <c r="E560" s="41">
        <v>-4300</v>
      </c>
      <c r="F560" s="41">
        <v>-11664.4</v>
      </c>
      <c r="G560" s="48">
        <v>30303</v>
      </c>
    </row>
    <row r="561" spans="1:7" x14ac:dyDescent="0.25">
      <c r="A561" s="48">
        <v>303039053</v>
      </c>
      <c r="B561" s="41" t="s">
        <v>1023</v>
      </c>
      <c r="C561" s="41">
        <v>0</v>
      </c>
      <c r="D561" s="41">
        <v>0</v>
      </c>
      <c r="E561" s="41">
        <v>0</v>
      </c>
      <c r="F561" s="41">
        <v>0</v>
      </c>
      <c r="G561" s="48">
        <v>30303</v>
      </c>
    </row>
    <row r="562" spans="1:7" x14ac:dyDescent="0.25">
      <c r="A562" s="48">
        <v>303039058</v>
      </c>
      <c r="B562" s="41" t="s">
        <v>1025</v>
      </c>
      <c r="C562" s="41">
        <v>-49795.27</v>
      </c>
      <c r="D562" s="41">
        <v>-18550</v>
      </c>
      <c r="E562" s="41">
        <v>-18550</v>
      </c>
      <c r="F562" s="41">
        <v>-31245.27</v>
      </c>
      <c r="G562" s="48">
        <v>30303</v>
      </c>
    </row>
    <row r="563" spans="1:7" x14ac:dyDescent="0.25">
      <c r="A563" s="48">
        <v>303039059</v>
      </c>
      <c r="B563" s="41" t="s">
        <v>1027</v>
      </c>
      <c r="C563" s="41">
        <v>0</v>
      </c>
      <c r="D563" s="41">
        <v>0</v>
      </c>
      <c r="E563" s="41">
        <v>0</v>
      </c>
      <c r="F563" s="41">
        <v>0</v>
      </c>
      <c r="G563" s="48">
        <v>30303</v>
      </c>
    </row>
    <row r="564" spans="1:7" x14ac:dyDescent="0.25">
      <c r="A564" s="48">
        <v>303039079</v>
      </c>
      <c r="B564" s="41" t="s">
        <v>1029</v>
      </c>
      <c r="C564" s="41">
        <v>-15612.33</v>
      </c>
      <c r="D564" s="41">
        <v>-44800</v>
      </c>
      <c r="E564" s="41">
        <v>-44800</v>
      </c>
      <c r="F564" s="41">
        <v>29187.67</v>
      </c>
      <c r="G564" s="48">
        <v>30303</v>
      </c>
    </row>
    <row r="565" spans="1:7" x14ac:dyDescent="0.25">
      <c r="A565" s="48">
        <v>303039084</v>
      </c>
      <c r="B565" s="41" t="s">
        <v>1031</v>
      </c>
      <c r="C565" s="41">
        <v>0</v>
      </c>
      <c r="D565" s="41">
        <v>0</v>
      </c>
      <c r="E565" s="41">
        <v>0</v>
      </c>
      <c r="F565" s="41">
        <v>0</v>
      </c>
      <c r="G565" s="48">
        <v>30303</v>
      </c>
    </row>
    <row r="566" spans="1:7" x14ac:dyDescent="0.25">
      <c r="A566" s="48">
        <v>303039100</v>
      </c>
      <c r="B566" s="41" t="s">
        <v>947</v>
      </c>
      <c r="C566" s="41">
        <v>0</v>
      </c>
      <c r="D566" s="41">
        <v>-500</v>
      </c>
      <c r="E566" s="41">
        <v>-500</v>
      </c>
      <c r="F566" s="41">
        <v>500</v>
      </c>
      <c r="G566" s="48">
        <v>30303</v>
      </c>
    </row>
    <row r="567" spans="1:7" x14ac:dyDescent="0.25">
      <c r="A567" s="48">
        <v>303039101</v>
      </c>
      <c r="B567" s="41" t="s">
        <v>1034</v>
      </c>
      <c r="C567" s="41">
        <v>0</v>
      </c>
      <c r="D567" s="41">
        <v>0</v>
      </c>
      <c r="E567" s="41">
        <v>0</v>
      </c>
      <c r="F567" s="41">
        <v>0</v>
      </c>
      <c r="G567" s="48">
        <v>30303</v>
      </c>
    </row>
    <row r="568" spans="1:7" x14ac:dyDescent="0.25">
      <c r="A568" s="48">
        <v>303039102</v>
      </c>
      <c r="B568" s="41" t="s">
        <v>1036</v>
      </c>
      <c r="C568" s="41">
        <v>0</v>
      </c>
      <c r="D568" s="41">
        <v>-3000</v>
      </c>
      <c r="E568" s="41">
        <v>-3000</v>
      </c>
      <c r="F568" s="41">
        <v>3000</v>
      </c>
      <c r="G568" s="48">
        <v>30303</v>
      </c>
    </row>
    <row r="569" spans="1:7" x14ac:dyDescent="0.25">
      <c r="A569" s="48">
        <v>303039107</v>
      </c>
      <c r="B569" s="41" t="s">
        <v>1038</v>
      </c>
      <c r="C569" s="41">
        <v>0</v>
      </c>
      <c r="D569" s="41">
        <v>0</v>
      </c>
      <c r="E569" s="41">
        <v>0</v>
      </c>
      <c r="F569" s="41">
        <v>0</v>
      </c>
      <c r="G569" s="48">
        <v>30303</v>
      </c>
    </row>
    <row r="570" spans="1:7" x14ac:dyDescent="0.25">
      <c r="A570" s="48">
        <v>303039108</v>
      </c>
      <c r="B570" s="41" t="s">
        <v>1040</v>
      </c>
      <c r="C570" s="41">
        <v>0</v>
      </c>
      <c r="D570" s="41">
        <v>0</v>
      </c>
      <c r="E570" s="41">
        <v>0</v>
      </c>
      <c r="F570" s="41">
        <v>0</v>
      </c>
      <c r="G570" s="48">
        <v>30303</v>
      </c>
    </row>
    <row r="571" spans="1:7" x14ac:dyDescent="0.25">
      <c r="A571" s="48">
        <v>303039825</v>
      </c>
      <c r="B571" s="41" t="s">
        <v>1042</v>
      </c>
      <c r="C571" s="41">
        <v>0</v>
      </c>
      <c r="D571" s="41">
        <v>0</v>
      </c>
      <c r="E571" s="41">
        <v>0</v>
      </c>
      <c r="F571" s="41">
        <v>0</v>
      </c>
      <c r="G571" s="48">
        <v>30303</v>
      </c>
    </row>
    <row r="572" spans="1:7" x14ac:dyDescent="0.25">
      <c r="A572" s="48">
        <v>303039845</v>
      </c>
      <c r="B572" s="41" t="s">
        <v>1044</v>
      </c>
      <c r="C572" s="41">
        <v>0</v>
      </c>
      <c r="D572" s="41">
        <v>0</v>
      </c>
      <c r="E572" s="41">
        <v>0</v>
      </c>
      <c r="F572" s="41">
        <v>0</v>
      </c>
      <c r="G572" s="48">
        <v>30303</v>
      </c>
    </row>
    <row r="573" spans="1:7" x14ac:dyDescent="0.25">
      <c r="A573" s="48">
        <v>303039846</v>
      </c>
      <c r="B573" s="41" t="s">
        <v>1046</v>
      </c>
      <c r="C573" s="41">
        <v>0</v>
      </c>
      <c r="D573" s="41">
        <v>0</v>
      </c>
      <c r="E573" s="41">
        <v>0</v>
      </c>
      <c r="F573" s="41">
        <v>0</v>
      </c>
      <c r="G573" s="48">
        <v>30303</v>
      </c>
    </row>
    <row r="574" spans="1:7" x14ac:dyDescent="0.25">
      <c r="A574" s="48">
        <v>303040100</v>
      </c>
      <c r="B574" s="41" t="s">
        <v>1048</v>
      </c>
      <c r="C574" s="41">
        <v>66606.11</v>
      </c>
      <c r="D574" s="41">
        <v>75750</v>
      </c>
      <c r="E574" s="41">
        <v>75750</v>
      </c>
      <c r="F574" s="41">
        <v>-9143.89</v>
      </c>
      <c r="G574" s="48">
        <v>30304</v>
      </c>
    </row>
    <row r="575" spans="1:7" x14ac:dyDescent="0.25">
      <c r="A575" s="48">
        <v>303040101</v>
      </c>
      <c r="B575" s="41" t="s">
        <v>1050</v>
      </c>
      <c r="C575" s="41">
        <v>0</v>
      </c>
      <c r="D575" s="41">
        <v>0</v>
      </c>
      <c r="E575" s="41">
        <v>0</v>
      </c>
      <c r="F575" s="41">
        <v>0</v>
      </c>
      <c r="G575" s="48">
        <v>30304</v>
      </c>
    </row>
    <row r="576" spans="1:7" x14ac:dyDescent="0.25">
      <c r="A576" s="48">
        <v>303040102</v>
      </c>
      <c r="B576" s="41" t="s">
        <v>1052</v>
      </c>
      <c r="C576" s="41">
        <v>0</v>
      </c>
      <c r="D576" s="41">
        <v>0</v>
      </c>
      <c r="E576" s="41">
        <v>0</v>
      </c>
      <c r="F576" s="41">
        <v>0</v>
      </c>
      <c r="G576" s="48">
        <v>30304</v>
      </c>
    </row>
    <row r="577" spans="1:7" x14ac:dyDescent="0.25">
      <c r="A577" s="48">
        <v>303040103</v>
      </c>
      <c r="B577" s="41" t="s">
        <v>1054</v>
      </c>
      <c r="C577" s="41">
        <v>0</v>
      </c>
      <c r="D577" s="41">
        <v>0</v>
      </c>
      <c r="E577" s="41">
        <v>0</v>
      </c>
      <c r="F577" s="41">
        <v>0</v>
      </c>
      <c r="G577" s="48">
        <v>30304</v>
      </c>
    </row>
    <row r="578" spans="1:7" x14ac:dyDescent="0.25">
      <c r="A578" s="48">
        <v>303040120</v>
      </c>
      <c r="B578" s="41" t="s">
        <v>1056</v>
      </c>
      <c r="C578" s="41">
        <v>0</v>
      </c>
      <c r="D578" s="41">
        <v>0</v>
      </c>
      <c r="E578" s="41">
        <v>0</v>
      </c>
      <c r="F578" s="41">
        <v>0</v>
      </c>
      <c r="G578" s="48">
        <v>30304</v>
      </c>
    </row>
    <row r="579" spans="1:7" x14ac:dyDescent="0.25">
      <c r="A579" s="48">
        <v>303040150</v>
      </c>
      <c r="B579" s="41" t="s">
        <v>1058</v>
      </c>
      <c r="C579" s="41">
        <v>0</v>
      </c>
      <c r="D579" s="41">
        <v>0</v>
      </c>
      <c r="E579" s="41">
        <v>0</v>
      </c>
      <c r="F579" s="41">
        <v>0</v>
      </c>
      <c r="G579" s="48">
        <v>30304</v>
      </c>
    </row>
    <row r="580" spans="1:7" x14ac:dyDescent="0.25">
      <c r="A580" s="48">
        <v>303040200</v>
      </c>
      <c r="B580" s="41" t="s">
        <v>1060</v>
      </c>
      <c r="C580" s="41">
        <v>0</v>
      </c>
      <c r="D580" s="41">
        <v>0</v>
      </c>
      <c r="E580" s="41">
        <v>0</v>
      </c>
      <c r="F580" s="41">
        <v>0</v>
      </c>
      <c r="G580" s="48">
        <v>30304</v>
      </c>
    </row>
    <row r="581" spans="1:7" x14ac:dyDescent="0.25">
      <c r="A581" s="48">
        <v>303040700</v>
      </c>
      <c r="B581" s="41" t="s">
        <v>1062</v>
      </c>
      <c r="C581" s="41">
        <v>0</v>
      </c>
      <c r="D581" s="41">
        <v>0</v>
      </c>
      <c r="E581" s="41">
        <v>0</v>
      </c>
      <c r="F581" s="41">
        <v>0</v>
      </c>
      <c r="G581" s="48">
        <v>30304</v>
      </c>
    </row>
    <row r="582" spans="1:7" x14ac:dyDescent="0.25">
      <c r="A582" s="48">
        <v>303040930</v>
      </c>
      <c r="B582" s="41" t="s">
        <v>1064</v>
      </c>
      <c r="C582" s="41">
        <v>0</v>
      </c>
      <c r="D582" s="41">
        <v>0</v>
      </c>
      <c r="E582" s="41">
        <v>0</v>
      </c>
      <c r="F582" s="41">
        <v>0</v>
      </c>
      <c r="G582" s="48">
        <v>30304</v>
      </c>
    </row>
    <row r="583" spans="1:7" x14ac:dyDescent="0.25">
      <c r="A583" s="48">
        <v>303042000</v>
      </c>
      <c r="B583" s="41" t="s">
        <v>1066</v>
      </c>
      <c r="C583" s="41">
        <v>0</v>
      </c>
      <c r="D583" s="41">
        <v>0</v>
      </c>
      <c r="E583" s="41">
        <v>0</v>
      </c>
      <c r="F583" s="41">
        <v>0</v>
      </c>
      <c r="G583" s="48">
        <v>30304</v>
      </c>
    </row>
    <row r="584" spans="1:7" x14ac:dyDescent="0.25">
      <c r="A584" s="48">
        <v>303042427</v>
      </c>
      <c r="B584" s="41" t="s">
        <v>1068</v>
      </c>
      <c r="C584" s="41">
        <v>0</v>
      </c>
      <c r="D584" s="41">
        <v>0</v>
      </c>
      <c r="E584" s="41">
        <v>0</v>
      </c>
      <c r="F584" s="41">
        <v>0</v>
      </c>
      <c r="G584" s="48">
        <v>30304</v>
      </c>
    </row>
    <row r="585" spans="1:7" x14ac:dyDescent="0.25">
      <c r="A585" s="48">
        <v>303042429</v>
      </c>
      <c r="B585" s="41" t="s">
        <v>1070</v>
      </c>
      <c r="C585" s="41">
        <v>0</v>
      </c>
      <c r="D585" s="41">
        <v>3750</v>
      </c>
      <c r="E585" s="41">
        <v>3750</v>
      </c>
      <c r="F585" s="41">
        <v>-3750</v>
      </c>
      <c r="G585" s="48">
        <v>30304</v>
      </c>
    </row>
    <row r="586" spans="1:7" x14ac:dyDescent="0.25">
      <c r="A586" s="48">
        <v>303042432</v>
      </c>
      <c r="B586" s="41" t="s">
        <v>1072</v>
      </c>
      <c r="C586" s="41">
        <v>0</v>
      </c>
      <c r="D586" s="41">
        <v>0</v>
      </c>
      <c r="E586" s="41">
        <v>0</v>
      </c>
      <c r="F586" s="41">
        <v>0</v>
      </c>
      <c r="G586" s="48">
        <v>30304</v>
      </c>
    </row>
    <row r="587" spans="1:7" x14ac:dyDescent="0.25">
      <c r="A587" s="48">
        <v>303042510</v>
      </c>
      <c r="B587" s="41" t="s">
        <v>1074</v>
      </c>
      <c r="C587" s="41">
        <v>0</v>
      </c>
      <c r="D587" s="41">
        <v>0</v>
      </c>
      <c r="E587" s="41">
        <v>0</v>
      </c>
      <c r="F587" s="41">
        <v>0</v>
      </c>
      <c r="G587" s="48">
        <v>30304</v>
      </c>
    </row>
    <row r="588" spans="1:7" x14ac:dyDescent="0.25">
      <c r="A588" s="48">
        <v>303042706</v>
      </c>
      <c r="B588" s="41" t="s">
        <v>1076</v>
      </c>
      <c r="C588" s="41">
        <v>0</v>
      </c>
      <c r="D588" s="41">
        <v>0</v>
      </c>
      <c r="E588" s="41">
        <v>0</v>
      </c>
      <c r="F588" s="41">
        <v>0</v>
      </c>
      <c r="G588" s="48">
        <v>30304</v>
      </c>
    </row>
    <row r="589" spans="1:7" x14ac:dyDescent="0.25">
      <c r="A589" s="48">
        <v>303044600</v>
      </c>
      <c r="B589" s="41" t="s">
        <v>1078</v>
      </c>
      <c r="C589" s="41">
        <v>0</v>
      </c>
      <c r="D589" s="41">
        <v>0</v>
      </c>
      <c r="E589" s="41">
        <v>0</v>
      </c>
      <c r="F589" s="41">
        <v>0</v>
      </c>
      <c r="G589" s="48">
        <v>30304</v>
      </c>
    </row>
    <row r="590" spans="1:7" x14ac:dyDescent="0.25">
      <c r="A590" s="48">
        <v>303044610</v>
      </c>
      <c r="B590" s="41" t="s">
        <v>1080</v>
      </c>
      <c r="C590" s="41">
        <v>0</v>
      </c>
      <c r="D590" s="41">
        <v>0</v>
      </c>
      <c r="E590" s="41">
        <v>0</v>
      </c>
      <c r="F590" s="41">
        <v>0</v>
      </c>
      <c r="G590" s="48">
        <v>30304</v>
      </c>
    </row>
    <row r="591" spans="1:7" x14ac:dyDescent="0.25">
      <c r="A591" s="48">
        <v>303044611</v>
      </c>
      <c r="B591" s="41" t="s">
        <v>1082</v>
      </c>
      <c r="C591" s="41">
        <v>0</v>
      </c>
      <c r="D591" s="41">
        <v>0</v>
      </c>
      <c r="E591" s="41">
        <v>0</v>
      </c>
      <c r="F591" s="41">
        <v>0</v>
      </c>
      <c r="G591" s="48">
        <v>30304</v>
      </c>
    </row>
    <row r="592" spans="1:7" x14ac:dyDescent="0.25">
      <c r="A592" s="48">
        <v>303044619</v>
      </c>
      <c r="B592" s="41" t="s">
        <v>1084</v>
      </c>
      <c r="C592" s="41">
        <v>0</v>
      </c>
      <c r="D592" s="41">
        <v>0</v>
      </c>
      <c r="E592" s="41">
        <v>0</v>
      </c>
      <c r="F592" s="41">
        <v>0</v>
      </c>
      <c r="G592" s="48">
        <v>30304</v>
      </c>
    </row>
    <row r="593" spans="1:7" x14ac:dyDescent="0.25">
      <c r="A593" s="48">
        <v>303044995</v>
      </c>
      <c r="B593" s="41" t="s">
        <v>1086</v>
      </c>
      <c r="C593" s="41">
        <v>0</v>
      </c>
      <c r="D593" s="41">
        <v>5000</v>
      </c>
      <c r="E593" s="41">
        <v>5000</v>
      </c>
      <c r="F593" s="41">
        <v>-5000</v>
      </c>
      <c r="G593" s="48">
        <v>30304</v>
      </c>
    </row>
    <row r="594" spans="1:7" x14ac:dyDescent="0.25">
      <c r="A594" s="48">
        <v>303045018</v>
      </c>
      <c r="B594" s="41" t="s">
        <v>1088</v>
      </c>
      <c r="C594" s="41">
        <v>0</v>
      </c>
      <c r="D594" s="41">
        <v>0</v>
      </c>
      <c r="E594" s="41">
        <v>0</v>
      </c>
      <c r="F594" s="41">
        <v>0</v>
      </c>
      <c r="G594" s="48">
        <v>30304</v>
      </c>
    </row>
    <row r="595" spans="1:7" x14ac:dyDescent="0.25">
      <c r="A595" s="48">
        <v>303049006</v>
      </c>
      <c r="B595" s="41" t="s">
        <v>1090</v>
      </c>
      <c r="C595" s="41">
        <v>-43142</v>
      </c>
      <c r="D595" s="41">
        <v>-23050</v>
      </c>
      <c r="E595" s="41">
        <v>-23050</v>
      </c>
      <c r="F595" s="41">
        <v>-20092</v>
      </c>
      <c r="G595" s="48">
        <v>30304</v>
      </c>
    </row>
    <row r="596" spans="1:7" x14ac:dyDescent="0.25">
      <c r="A596" s="48">
        <v>303049008</v>
      </c>
      <c r="B596" s="41" t="s">
        <v>1092</v>
      </c>
      <c r="C596" s="41">
        <v>0</v>
      </c>
      <c r="D596" s="41">
        <v>0</v>
      </c>
      <c r="E596" s="41">
        <v>0</v>
      </c>
      <c r="F596" s="41">
        <v>0</v>
      </c>
      <c r="G596" s="48">
        <v>30304</v>
      </c>
    </row>
    <row r="597" spans="1:7" x14ac:dyDescent="0.25">
      <c r="A597" s="48">
        <v>303049009</v>
      </c>
      <c r="B597" s="41" t="s">
        <v>1094</v>
      </c>
      <c r="C597" s="41">
        <v>0</v>
      </c>
      <c r="D597" s="41">
        <v>0</v>
      </c>
      <c r="E597" s="41">
        <v>0</v>
      </c>
      <c r="F597" s="41">
        <v>0</v>
      </c>
      <c r="G597" s="48">
        <v>30304</v>
      </c>
    </row>
    <row r="598" spans="1:7" x14ac:dyDescent="0.25">
      <c r="A598" s="48">
        <v>303049011</v>
      </c>
      <c r="B598" s="41" t="s">
        <v>1096</v>
      </c>
      <c r="C598" s="41">
        <v>0</v>
      </c>
      <c r="D598" s="41">
        <v>0</v>
      </c>
      <c r="E598" s="41">
        <v>0</v>
      </c>
      <c r="F598" s="41">
        <v>0</v>
      </c>
      <c r="G598" s="48">
        <v>30304</v>
      </c>
    </row>
    <row r="599" spans="1:7" x14ac:dyDescent="0.25">
      <c r="A599" s="48">
        <v>303049013</v>
      </c>
      <c r="B599" s="41" t="s">
        <v>1098</v>
      </c>
      <c r="C599" s="41">
        <v>0</v>
      </c>
      <c r="D599" s="41">
        <v>0</v>
      </c>
      <c r="E599" s="41">
        <v>0</v>
      </c>
      <c r="F599" s="41">
        <v>0</v>
      </c>
      <c r="G599" s="48">
        <v>30304</v>
      </c>
    </row>
    <row r="600" spans="1:7" x14ac:dyDescent="0.25">
      <c r="A600" s="48">
        <v>303049016</v>
      </c>
      <c r="B600" s="41" t="s">
        <v>1100</v>
      </c>
      <c r="C600" s="41">
        <v>0</v>
      </c>
      <c r="D600" s="41">
        <v>0</v>
      </c>
      <c r="E600" s="41">
        <v>0</v>
      </c>
      <c r="F600" s="41">
        <v>0</v>
      </c>
      <c r="G600" s="48">
        <v>30304</v>
      </c>
    </row>
    <row r="601" spans="1:7" x14ac:dyDescent="0.25">
      <c r="A601" s="48">
        <v>303049051</v>
      </c>
      <c r="B601" s="41" t="s">
        <v>1102</v>
      </c>
      <c r="C601" s="41">
        <v>0</v>
      </c>
      <c r="D601" s="41">
        <v>0</v>
      </c>
      <c r="E601" s="41">
        <v>0</v>
      </c>
      <c r="F601" s="41">
        <v>0</v>
      </c>
      <c r="G601" s="48">
        <v>30304</v>
      </c>
    </row>
    <row r="602" spans="1:7" x14ac:dyDescent="0.25">
      <c r="A602" s="48">
        <v>303050100</v>
      </c>
      <c r="B602" s="41" t="s">
        <v>1104</v>
      </c>
      <c r="C602" s="41">
        <v>0</v>
      </c>
      <c r="D602" s="41">
        <v>0</v>
      </c>
      <c r="E602" s="41">
        <v>0</v>
      </c>
      <c r="F602" s="41">
        <v>0</v>
      </c>
      <c r="G602" s="48">
        <v>30305</v>
      </c>
    </row>
    <row r="603" spans="1:7" x14ac:dyDescent="0.25">
      <c r="A603" s="48">
        <v>303050200</v>
      </c>
      <c r="B603" s="41" t="s">
        <v>1106</v>
      </c>
      <c r="C603" s="41">
        <v>0</v>
      </c>
      <c r="D603" s="41">
        <v>0</v>
      </c>
      <c r="E603" s="41">
        <v>0</v>
      </c>
      <c r="F603" s="41">
        <v>0</v>
      </c>
      <c r="G603" s="48">
        <v>30305</v>
      </c>
    </row>
    <row r="604" spans="1:7" x14ac:dyDescent="0.25">
      <c r="A604" s="48">
        <v>303050800</v>
      </c>
      <c r="B604" s="41" t="s">
        <v>1108</v>
      </c>
      <c r="C604" s="41">
        <v>0</v>
      </c>
      <c r="D604" s="41">
        <v>0</v>
      </c>
      <c r="E604" s="41">
        <v>0</v>
      </c>
      <c r="F604" s="41">
        <v>0</v>
      </c>
      <c r="G604" s="48">
        <v>30305</v>
      </c>
    </row>
    <row r="605" spans="1:7" x14ac:dyDescent="0.25">
      <c r="A605" s="48">
        <v>303052000</v>
      </c>
      <c r="B605" s="41" t="s">
        <v>1110</v>
      </c>
      <c r="C605" s="41">
        <v>0</v>
      </c>
      <c r="D605" s="41">
        <v>0</v>
      </c>
      <c r="E605" s="41">
        <v>0</v>
      </c>
      <c r="F605" s="41">
        <v>0</v>
      </c>
      <c r="G605" s="48">
        <v>30305</v>
      </c>
    </row>
    <row r="606" spans="1:7" x14ac:dyDescent="0.25">
      <c r="A606" s="48">
        <v>303052002</v>
      </c>
      <c r="B606" s="41" t="s">
        <v>1112</v>
      </c>
      <c r="C606" s="41">
        <v>0</v>
      </c>
      <c r="D606" s="41">
        <v>0</v>
      </c>
      <c r="E606" s="41">
        <v>0</v>
      </c>
      <c r="F606" s="41">
        <v>0</v>
      </c>
      <c r="G606" s="48">
        <v>30305</v>
      </c>
    </row>
    <row r="607" spans="1:7" x14ac:dyDescent="0.25">
      <c r="A607" s="48">
        <v>303052004</v>
      </c>
      <c r="B607" s="41" t="s">
        <v>1114</v>
      </c>
      <c r="C607" s="41">
        <v>0</v>
      </c>
      <c r="D607" s="41">
        <v>0</v>
      </c>
      <c r="E607" s="41">
        <v>0</v>
      </c>
      <c r="F607" s="41">
        <v>0</v>
      </c>
      <c r="G607" s="48">
        <v>30305</v>
      </c>
    </row>
    <row r="608" spans="1:7" x14ac:dyDescent="0.25">
      <c r="A608" s="48">
        <v>303052429</v>
      </c>
      <c r="B608" s="41" t="s">
        <v>1116</v>
      </c>
      <c r="C608" s="41">
        <v>0</v>
      </c>
      <c r="D608" s="41">
        <v>0</v>
      </c>
      <c r="E608" s="41">
        <v>0</v>
      </c>
      <c r="F608" s="41">
        <v>0</v>
      </c>
      <c r="G608" s="48">
        <v>30305</v>
      </c>
    </row>
    <row r="609" spans="1:7" x14ac:dyDescent="0.25">
      <c r="A609" s="48">
        <v>303052520</v>
      </c>
      <c r="B609" s="41" t="s">
        <v>1118</v>
      </c>
      <c r="C609" s="41">
        <v>0</v>
      </c>
      <c r="D609" s="41">
        <v>0</v>
      </c>
      <c r="E609" s="41">
        <v>0</v>
      </c>
      <c r="F609" s="41">
        <v>0</v>
      </c>
      <c r="G609" s="48">
        <v>30305</v>
      </c>
    </row>
    <row r="610" spans="1:7" x14ac:dyDescent="0.25">
      <c r="A610" s="48">
        <v>303059051</v>
      </c>
      <c r="B610" s="41" t="s">
        <v>1120</v>
      </c>
      <c r="C610" s="41">
        <v>0</v>
      </c>
      <c r="D610" s="41">
        <v>0</v>
      </c>
      <c r="E610" s="41">
        <v>0</v>
      </c>
      <c r="F610" s="41">
        <v>0</v>
      </c>
      <c r="G610" s="48">
        <v>30305</v>
      </c>
    </row>
    <row r="611" spans="1:7" x14ac:dyDescent="0.25">
      <c r="A611" s="48">
        <v>303069051</v>
      </c>
      <c r="B611" s="41" t="s">
        <v>2777</v>
      </c>
      <c r="C611" s="41">
        <v>-3626</v>
      </c>
      <c r="D611" s="41">
        <v>0</v>
      </c>
      <c r="E611" s="41">
        <v>0</v>
      </c>
      <c r="F611" s="41">
        <v>-3626</v>
      </c>
      <c r="G611" s="48">
        <v>30306</v>
      </c>
    </row>
    <row r="612" spans="1:7" x14ac:dyDescent="0.25">
      <c r="A612" s="48">
        <v>303069054</v>
      </c>
      <c r="B612" s="41" t="s">
        <v>1122</v>
      </c>
      <c r="C612" s="41">
        <v>0</v>
      </c>
      <c r="D612" s="41">
        <v>0</v>
      </c>
      <c r="E612" s="41">
        <v>0</v>
      </c>
      <c r="F612" s="41">
        <v>0</v>
      </c>
      <c r="G612" s="48">
        <v>30306</v>
      </c>
    </row>
    <row r="613" spans="1:7" x14ac:dyDescent="0.25">
      <c r="A613" s="48">
        <v>304010100</v>
      </c>
      <c r="B613" s="41" t="s">
        <v>1124</v>
      </c>
      <c r="C613" s="41">
        <v>0</v>
      </c>
      <c r="D613" s="41">
        <v>0</v>
      </c>
      <c r="E613" s="41">
        <v>0</v>
      </c>
      <c r="F613" s="41">
        <v>0</v>
      </c>
      <c r="G613" s="48">
        <v>30401</v>
      </c>
    </row>
    <row r="614" spans="1:7" x14ac:dyDescent="0.25">
      <c r="A614" s="48">
        <v>304010101</v>
      </c>
      <c r="B614" s="41" t="s">
        <v>1126</v>
      </c>
      <c r="C614" s="41">
        <v>0</v>
      </c>
      <c r="D614" s="41">
        <v>0</v>
      </c>
      <c r="E614" s="41">
        <v>0</v>
      </c>
      <c r="F614" s="41">
        <v>0</v>
      </c>
      <c r="G614" s="48">
        <v>30401</v>
      </c>
    </row>
    <row r="615" spans="1:7" x14ac:dyDescent="0.25">
      <c r="A615" s="48">
        <v>304010120</v>
      </c>
      <c r="B615" s="41" t="s">
        <v>1128</v>
      </c>
      <c r="C615" s="41">
        <v>0</v>
      </c>
      <c r="D615" s="41">
        <v>0</v>
      </c>
      <c r="E615" s="41">
        <v>0</v>
      </c>
      <c r="F615" s="41">
        <v>0</v>
      </c>
      <c r="G615" s="48">
        <v>30401</v>
      </c>
    </row>
    <row r="616" spans="1:7" x14ac:dyDescent="0.25">
      <c r="A616" s="48">
        <v>304010150</v>
      </c>
      <c r="B616" s="41" t="s">
        <v>1130</v>
      </c>
      <c r="C616" s="41">
        <v>0</v>
      </c>
      <c r="D616" s="41">
        <v>0</v>
      </c>
      <c r="E616" s="41">
        <v>0</v>
      </c>
      <c r="F616" s="41">
        <v>0</v>
      </c>
      <c r="G616" s="48">
        <v>30401</v>
      </c>
    </row>
    <row r="617" spans="1:7" x14ac:dyDescent="0.25">
      <c r="A617" s="48">
        <v>304010200</v>
      </c>
      <c r="B617" s="41" t="s">
        <v>1132</v>
      </c>
      <c r="C617" s="41">
        <v>0</v>
      </c>
      <c r="D617" s="41">
        <v>4750</v>
      </c>
      <c r="E617" s="41">
        <v>4750</v>
      </c>
      <c r="F617" s="41">
        <v>-4750</v>
      </c>
      <c r="G617" s="48">
        <v>30401</v>
      </c>
    </row>
    <row r="618" spans="1:7" x14ac:dyDescent="0.25">
      <c r="A618" s="48">
        <v>304010800</v>
      </c>
      <c r="B618" s="41" t="s">
        <v>1134</v>
      </c>
      <c r="C618" s="41">
        <v>0</v>
      </c>
      <c r="D618" s="41">
        <v>0</v>
      </c>
      <c r="E618" s="41">
        <v>0</v>
      </c>
      <c r="F618" s="41">
        <v>0</v>
      </c>
      <c r="G618" s="48">
        <v>30401</v>
      </c>
    </row>
    <row r="619" spans="1:7" x14ac:dyDescent="0.25">
      <c r="A619" s="48">
        <v>304010975</v>
      </c>
      <c r="B619" s="41" t="s">
        <v>1136</v>
      </c>
      <c r="C619" s="41">
        <v>0</v>
      </c>
      <c r="D619" s="41">
        <v>0</v>
      </c>
      <c r="E619" s="41">
        <v>0</v>
      </c>
      <c r="F619" s="41">
        <v>0</v>
      </c>
      <c r="G619" s="48">
        <v>30401</v>
      </c>
    </row>
    <row r="620" spans="1:7" x14ac:dyDescent="0.25">
      <c r="A620" s="48">
        <v>304011610</v>
      </c>
      <c r="B620" s="41" t="s">
        <v>1138</v>
      </c>
      <c r="C620" s="41">
        <v>0</v>
      </c>
      <c r="D620" s="41">
        <v>0</v>
      </c>
      <c r="E620" s="41">
        <v>0</v>
      </c>
      <c r="F620" s="41">
        <v>0</v>
      </c>
      <c r="G620" s="48">
        <v>30401</v>
      </c>
    </row>
    <row r="621" spans="1:7" x14ac:dyDescent="0.25">
      <c r="A621" s="48">
        <v>304012000</v>
      </c>
      <c r="B621" s="41" t="s">
        <v>1140</v>
      </c>
      <c r="C621" s="41">
        <v>0</v>
      </c>
      <c r="D621" s="41">
        <v>0</v>
      </c>
      <c r="E621" s="41">
        <v>0</v>
      </c>
      <c r="F621" s="41">
        <v>0</v>
      </c>
      <c r="G621" s="48">
        <v>30401</v>
      </c>
    </row>
    <row r="622" spans="1:7" x14ac:dyDescent="0.25">
      <c r="A622" s="48">
        <v>304012002</v>
      </c>
      <c r="B622" s="41" t="s">
        <v>2753</v>
      </c>
      <c r="C622" s="41">
        <v>0</v>
      </c>
      <c r="D622" s="41">
        <v>500</v>
      </c>
      <c r="E622" s="41">
        <v>500</v>
      </c>
      <c r="F622" s="41">
        <v>-500</v>
      </c>
      <c r="G622" s="48">
        <v>30401</v>
      </c>
    </row>
    <row r="623" spans="1:7" x14ac:dyDescent="0.25">
      <c r="A623" s="48">
        <v>304012003</v>
      </c>
      <c r="B623" s="41" t="s">
        <v>1142</v>
      </c>
      <c r="C623" s="41">
        <v>0</v>
      </c>
      <c r="D623" s="41">
        <v>0</v>
      </c>
      <c r="E623" s="41">
        <v>0</v>
      </c>
      <c r="F623" s="41">
        <v>0</v>
      </c>
      <c r="G623" s="48">
        <v>30401</v>
      </c>
    </row>
    <row r="624" spans="1:7" x14ac:dyDescent="0.25">
      <c r="A624" s="48">
        <v>304012004</v>
      </c>
      <c r="B624" s="41" t="s">
        <v>1144</v>
      </c>
      <c r="C624" s="41">
        <v>7574</v>
      </c>
      <c r="D624" s="41">
        <v>3800</v>
      </c>
      <c r="E624" s="41">
        <v>3800</v>
      </c>
      <c r="F624" s="41">
        <v>3774</v>
      </c>
      <c r="G624" s="48">
        <v>30401</v>
      </c>
    </row>
    <row r="625" spans="1:7" x14ac:dyDescent="0.25">
      <c r="A625" s="48">
        <v>304012022</v>
      </c>
      <c r="B625" s="41" t="s">
        <v>1146</v>
      </c>
      <c r="C625" s="41">
        <v>0</v>
      </c>
      <c r="D625" s="41">
        <v>0</v>
      </c>
      <c r="E625" s="41">
        <v>0</v>
      </c>
      <c r="F625" s="41">
        <v>0</v>
      </c>
      <c r="G625" s="48">
        <v>30401</v>
      </c>
    </row>
    <row r="626" spans="1:7" x14ac:dyDescent="0.25">
      <c r="A626" s="48">
        <v>304012418</v>
      </c>
      <c r="B626" s="41" t="s">
        <v>1148</v>
      </c>
      <c r="C626" s="41">
        <v>0</v>
      </c>
      <c r="D626" s="41">
        <v>0</v>
      </c>
      <c r="E626" s="41">
        <v>0</v>
      </c>
      <c r="F626" s="41">
        <v>0</v>
      </c>
      <c r="G626" s="48">
        <v>30401</v>
      </c>
    </row>
    <row r="627" spans="1:7" x14ac:dyDescent="0.25">
      <c r="A627" s="48">
        <v>304012423</v>
      </c>
      <c r="B627" s="41" t="s">
        <v>1150</v>
      </c>
      <c r="C627" s="41">
        <v>0</v>
      </c>
      <c r="D627" s="41">
        <v>0</v>
      </c>
      <c r="E627" s="41">
        <v>0</v>
      </c>
      <c r="F627" s="41">
        <v>0</v>
      </c>
      <c r="G627" s="48">
        <v>30401</v>
      </c>
    </row>
    <row r="628" spans="1:7" x14ac:dyDescent="0.25">
      <c r="A628" s="48">
        <v>304012432</v>
      </c>
      <c r="B628" s="41" t="s">
        <v>1152</v>
      </c>
      <c r="C628" s="41">
        <v>0</v>
      </c>
      <c r="D628" s="41">
        <v>0</v>
      </c>
      <c r="E628" s="41">
        <v>0</v>
      </c>
      <c r="F628" s="41">
        <v>0</v>
      </c>
      <c r="G628" s="48">
        <v>30401</v>
      </c>
    </row>
    <row r="629" spans="1:7" x14ac:dyDescent="0.25">
      <c r="A629" s="48">
        <v>304012433</v>
      </c>
      <c r="B629" s="41" t="s">
        <v>1154</v>
      </c>
      <c r="C629" s="41">
        <v>0</v>
      </c>
      <c r="D629" s="41">
        <v>0</v>
      </c>
      <c r="E629" s="41">
        <v>0</v>
      </c>
      <c r="F629" s="41">
        <v>0</v>
      </c>
      <c r="G629" s="48">
        <v>30401</v>
      </c>
    </row>
    <row r="630" spans="1:7" x14ac:dyDescent="0.25">
      <c r="A630" s="48">
        <v>304012500</v>
      </c>
      <c r="B630" s="41" t="s">
        <v>1156</v>
      </c>
      <c r="C630" s="41">
        <v>10779.71</v>
      </c>
      <c r="D630" s="41">
        <v>3850</v>
      </c>
      <c r="E630" s="41">
        <v>3850</v>
      </c>
      <c r="F630" s="41">
        <v>6929.71</v>
      </c>
      <c r="G630" s="48">
        <v>30401</v>
      </c>
    </row>
    <row r="631" spans="1:7" x14ac:dyDescent="0.25">
      <c r="A631" s="48">
        <v>304012510</v>
      </c>
      <c r="B631" s="41" t="s">
        <v>1158</v>
      </c>
      <c r="C631" s="41">
        <v>0</v>
      </c>
      <c r="D631" s="41">
        <v>0</v>
      </c>
      <c r="E631" s="41">
        <v>0</v>
      </c>
      <c r="F631" s="41">
        <v>0</v>
      </c>
      <c r="G631" s="48">
        <v>30401</v>
      </c>
    </row>
    <row r="632" spans="1:7" x14ac:dyDescent="0.25">
      <c r="A632" s="48">
        <v>304012520</v>
      </c>
      <c r="B632" s="41" t="s">
        <v>1160</v>
      </c>
      <c r="C632" s="41">
        <v>0</v>
      </c>
      <c r="D632" s="41">
        <v>350</v>
      </c>
      <c r="E632" s="41">
        <v>350</v>
      </c>
      <c r="F632" s="41">
        <v>-350</v>
      </c>
      <c r="G632" s="48">
        <v>30401</v>
      </c>
    </row>
    <row r="633" spans="1:7" x14ac:dyDescent="0.25">
      <c r="A633" s="48">
        <v>304012701</v>
      </c>
      <c r="B633" s="41" t="s">
        <v>1162</v>
      </c>
      <c r="C633" s="41">
        <v>529.83000000000004</v>
      </c>
      <c r="D633" s="41">
        <v>9700</v>
      </c>
      <c r="E633" s="41">
        <v>9700</v>
      </c>
      <c r="F633" s="41">
        <v>-9170.17</v>
      </c>
      <c r="G633" s="48">
        <v>30401</v>
      </c>
    </row>
    <row r="634" spans="1:7" x14ac:dyDescent="0.25">
      <c r="A634" s="48">
        <v>304014610</v>
      </c>
      <c r="B634" s="41" t="s">
        <v>1164</v>
      </c>
      <c r="C634" s="41">
        <v>0</v>
      </c>
      <c r="D634" s="41">
        <v>0</v>
      </c>
      <c r="E634" s="41">
        <v>0</v>
      </c>
      <c r="F634" s="41">
        <v>0</v>
      </c>
      <c r="G634" s="48">
        <v>30401</v>
      </c>
    </row>
    <row r="635" spans="1:7" x14ac:dyDescent="0.25">
      <c r="A635" s="48">
        <v>304014611</v>
      </c>
      <c r="B635" s="41" t="s">
        <v>1166</v>
      </c>
      <c r="C635" s="41">
        <v>0</v>
      </c>
      <c r="D635" s="41">
        <v>0</v>
      </c>
      <c r="E635" s="41">
        <v>0</v>
      </c>
      <c r="F635" s="41">
        <v>0</v>
      </c>
      <c r="G635" s="48">
        <v>30401</v>
      </c>
    </row>
    <row r="636" spans="1:7" x14ac:dyDescent="0.25">
      <c r="A636" s="48">
        <v>304015148</v>
      </c>
      <c r="B636" s="41" t="s">
        <v>1168</v>
      </c>
      <c r="C636" s="41">
        <v>0</v>
      </c>
      <c r="D636" s="41">
        <v>600</v>
      </c>
      <c r="E636" s="41">
        <v>600</v>
      </c>
      <c r="F636" s="41">
        <v>-600</v>
      </c>
      <c r="G636" s="48">
        <v>30401</v>
      </c>
    </row>
    <row r="637" spans="1:7" x14ac:dyDescent="0.25">
      <c r="A637" s="48">
        <v>304019051</v>
      </c>
      <c r="B637" s="41" t="s">
        <v>1170</v>
      </c>
      <c r="C637" s="41">
        <v>0</v>
      </c>
      <c r="D637" s="41">
        <v>0</v>
      </c>
      <c r="E637" s="41">
        <v>0</v>
      </c>
      <c r="F637" s="41">
        <v>0</v>
      </c>
      <c r="G637" s="48">
        <v>30401</v>
      </c>
    </row>
    <row r="638" spans="1:7" x14ac:dyDescent="0.25">
      <c r="A638" s="48">
        <v>304019053</v>
      </c>
      <c r="B638" s="41" t="s">
        <v>1172</v>
      </c>
      <c r="C638" s="41">
        <v>0</v>
      </c>
      <c r="D638" s="41">
        <v>0</v>
      </c>
      <c r="E638" s="41">
        <v>0</v>
      </c>
      <c r="F638" s="41">
        <v>0</v>
      </c>
      <c r="G638" s="48">
        <v>30401</v>
      </c>
    </row>
    <row r="639" spans="1:7" x14ac:dyDescent="0.25">
      <c r="A639" s="48">
        <v>304019200</v>
      </c>
      <c r="B639" s="41" t="s">
        <v>1174</v>
      </c>
      <c r="C639" s="41">
        <v>0</v>
      </c>
      <c r="D639" s="41">
        <v>0</v>
      </c>
      <c r="E639" s="41">
        <v>0</v>
      </c>
      <c r="F639" s="41">
        <v>0</v>
      </c>
      <c r="G639" s="48">
        <v>30401</v>
      </c>
    </row>
    <row r="640" spans="1:7" x14ac:dyDescent="0.25">
      <c r="A640" s="48">
        <v>304019203</v>
      </c>
      <c r="B640" s="41" t="s">
        <v>1176</v>
      </c>
      <c r="C640" s="41">
        <v>-80.5</v>
      </c>
      <c r="D640" s="41">
        <v>-850</v>
      </c>
      <c r="E640" s="41">
        <v>-850</v>
      </c>
      <c r="F640" s="41">
        <v>769.5</v>
      </c>
      <c r="G640" s="48">
        <v>30401</v>
      </c>
    </row>
    <row r="641" spans="1:7" x14ac:dyDescent="0.25">
      <c r="A641" s="48">
        <v>304020100</v>
      </c>
      <c r="B641" s="41" t="s">
        <v>1178</v>
      </c>
      <c r="C641" s="41">
        <v>26130.37</v>
      </c>
      <c r="D641" s="41">
        <v>36650</v>
      </c>
      <c r="E641" s="41">
        <v>36650</v>
      </c>
      <c r="F641" s="41">
        <v>-10519.63</v>
      </c>
      <c r="G641" s="48">
        <v>30402</v>
      </c>
    </row>
    <row r="642" spans="1:7" x14ac:dyDescent="0.25">
      <c r="A642" s="48">
        <v>304020101</v>
      </c>
      <c r="B642" s="41" t="s">
        <v>1180</v>
      </c>
      <c r="C642" s="41">
        <v>0</v>
      </c>
      <c r="D642" s="41">
        <v>0</v>
      </c>
      <c r="E642" s="41">
        <v>0</v>
      </c>
      <c r="F642" s="41">
        <v>0</v>
      </c>
      <c r="G642" s="48">
        <v>30402</v>
      </c>
    </row>
    <row r="643" spans="1:7" x14ac:dyDescent="0.25">
      <c r="A643" s="48">
        <v>304020102</v>
      </c>
      <c r="B643" s="41" t="s">
        <v>1182</v>
      </c>
      <c r="C643" s="41">
        <v>0</v>
      </c>
      <c r="D643" s="41">
        <v>0</v>
      </c>
      <c r="E643" s="41">
        <v>0</v>
      </c>
      <c r="F643" s="41">
        <v>0</v>
      </c>
      <c r="G643" s="48">
        <v>30402</v>
      </c>
    </row>
    <row r="644" spans="1:7" x14ac:dyDescent="0.25">
      <c r="A644" s="48">
        <v>304020103</v>
      </c>
      <c r="B644" s="41" t="s">
        <v>1184</v>
      </c>
      <c r="C644" s="41">
        <v>0</v>
      </c>
      <c r="D644" s="41">
        <v>0</v>
      </c>
      <c r="E644" s="41">
        <v>0</v>
      </c>
      <c r="F644" s="41">
        <v>0</v>
      </c>
      <c r="G644" s="48">
        <v>30402</v>
      </c>
    </row>
    <row r="645" spans="1:7" x14ac:dyDescent="0.25">
      <c r="A645" s="48">
        <v>304020110</v>
      </c>
      <c r="B645" s="41" t="s">
        <v>1186</v>
      </c>
      <c r="C645" s="41">
        <v>0</v>
      </c>
      <c r="D645" s="41">
        <v>0</v>
      </c>
      <c r="E645" s="41">
        <v>0</v>
      </c>
      <c r="F645" s="41">
        <v>0</v>
      </c>
      <c r="G645" s="48">
        <v>30402</v>
      </c>
    </row>
    <row r="646" spans="1:7" x14ac:dyDescent="0.25">
      <c r="A646" s="48">
        <v>304020120</v>
      </c>
      <c r="B646" s="41" t="s">
        <v>1188</v>
      </c>
      <c r="C646" s="41">
        <v>0</v>
      </c>
      <c r="D646" s="41">
        <v>0</v>
      </c>
      <c r="E646" s="41">
        <v>0</v>
      </c>
      <c r="F646" s="41">
        <v>0</v>
      </c>
      <c r="G646" s="48">
        <v>30402</v>
      </c>
    </row>
    <row r="647" spans="1:7" x14ac:dyDescent="0.25">
      <c r="A647" s="48">
        <v>304020150</v>
      </c>
      <c r="B647" s="41" t="s">
        <v>1190</v>
      </c>
      <c r="C647" s="41">
        <v>0</v>
      </c>
      <c r="D647" s="41">
        <v>0</v>
      </c>
      <c r="E647" s="41">
        <v>0</v>
      </c>
      <c r="F647" s="41">
        <v>0</v>
      </c>
      <c r="G647" s="48">
        <v>30402</v>
      </c>
    </row>
    <row r="648" spans="1:7" x14ac:dyDescent="0.25">
      <c r="A648" s="48">
        <v>304020200</v>
      </c>
      <c r="B648" s="41" t="s">
        <v>1192</v>
      </c>
      <c r="C648" s="41">
        <v>90</v>
      </c>
      <c r="D648" s="41">
        <v>14650</v>
      </c>
      <c r="E648" s="41">
        <v>0</v>
      </c>
      <c r="F648" s="41">
        <v>90</v>
      </c>
      <c r="G648" s="48">
        <v>30402</v>
      </c>
    </row>
    <row r="649" spans="1:7" x14ac:dyDescent="0.25">
      <c r="A649" s="48">
        <v>304020400</v>
      </c>
      <c r="B649" s="41" t="s">
        <v>1194</v>
      </c>
      <c r="C649" s="41">
        <v>0</v>
      </c>
      <c r="D649" s="41">
        <v>1350</v>
      </c>
      <c r="E649" s="41">
        <v>0</v>
      </c>
      <c r="F649" s="41">
        <v>0</v>
      </c>
      <c r="G649" s="48">
        <v>30402</v>
      </c>
    </row>
    <row r="650" spans="1:7" x14ac:dyDescent="0.25">
      <c r="A650" s="48">
        <v>304020700</v>
      </c>
      <c r="B650" s="41" t="s">
        <v>1196</v>
      </c>
      <c r="C650" s="41">
        <v>0</v>
      </c>
      <c r="D650" s="41">
        <v>0</v>
      </c>
      <c r="E650" s="41">
        <v>0</v>
      </c>
      <c r="F650" s="41">
        <v>0</v>
      </c>
      <c r="G650" s="48">
        <v>30402</v>
      </c>
    </row>
    <row r="651" spans="1:7" x14ac:dyDescent="0.25">
      <c r="A651" s="48">
        <v>304020800</v>
      </c>
      <c r="B651" s="41" t="s">
        <v>1198</v>
      </c>
      <c r="C651" s="41">
        <v>0</v>
      </c>
      <c r="D651" s="41">
        <v>0</v>
      </c>
      <c r="E651" s="41">
        <v>0</v>
      </c>
      <c r="F651" s="41">
        <v>0</v>
      </c>
      <c r="G651" s="48">
        <v>30402</v>
      </c>
    </row>
    <row r="652" spans="1:7" x14ac:dyDescent="0.25">
      <c r="A652" s="48">
        <v>304020930</v>
      </c>
      <c r="B652" s="41" t="s">
        <v>1200</v>
      </c>
      <c r="C652" s="41">
        <v>383.5</v>
      </c>
      <c r="D652" s="41">
        <v>250</v>
      </c>
      <c r="E652" s="41">
        <v>250</v>
      </c>
      <c r="F652" s="41">
        <v>133.5</v>
      </c>
      <c r="G652" s="48">
        <v>30402</v>
      </c>
    </row>
    <row r="653" spans="1:7" x14ac:dyDescent="0.25">
      <c r="A653" s="48">
        <v>304020975</v>
      </c>
      <c r="B653" s="41" t="s">
        <v>1202</v>
      </c>
      <c r="C653" s="41">
        <v>0</v>
      </c>
      <c r="D653" s="41">
        <v>0</v>
      </c>
      <c r="E653" s="41">
        <v>0</v>
      </c>
      <c r="F653" s="41">
        <v>0</v>
      </c>
      <c r="G653" s="48">
        <v>30402</v>
      </c>
    </row>
    <row r="654" spans="1:7" x14ac:dyDescent="0.25">
      <c r="A654" s="48">
        <v>304020982</v>
      </c>
      <c r="B654" s="41" t="s">
        <v>1204</v>
      </c>
      <c r="C654" s="41">
        <v>0</v>
      </c>
      <c r="D654" s="41">
        <v>0</v>
      </c>
      <c r="E654" s="41">
        <v>0</v>
      </c>
      <c r="F654" s="41">
        <v>0</v>
      </c>
      <c r="G654" s="48">
        <v>30402</v>
      </c>
    </row>
    <row r="655" spans="1:7" x14ac:dyDescent="0.25">
      <c r="A655" s="48">
        <v>304021600</v>
      </c>
      <c r="B655" s="41" t="s">
        <v>1206</v>
      </c>
      <c r="C655" s="41">
        <v>0</v>
      </c>
      <c r="D655" s="41">
        <v>1250</v>
      </c>
      <c r="E655" s="41">
        <v>0</v>
      </c>
      <c r="F655" s="41">
        <v>0</v>
      </c>
      <c r="G655" s="48">
        <v>30402</v>
      </c>
    </row>
    <row r="656" spans="1:7" x14ac:dyDescent="0.25">
      <c r="A656" s="48">
        <v>304021610</v>
      </c>
      <c r="B656" s="41" t="s">
        <v>1208</v>
      </c>
      <c r="C656" s="41">
        <v>0</v>
      </c>
      <c r="D656" s="41">
        <v>250</v>
      </c>
      <c r="E656" s="41">
        <v>250</v>
      </c>
      <c r="F656" s="41">
        <v>-250</v>
      </c>
      <c r="G656" s="48">
        <v>30402</v>
      </c>
    </row>
    <row r="657" spans="1:7" x14ac:dyDescent="0.25">
      <c r="A657" s="48">
        <v>304022000</v>
      </c>
      <c r="B657" s="41" t="s">
        <v>1210</v>
      </c>
      <c r="C657" s="41">
        <v>0</v>
      </c>
      <c r="D657" s="41">
        <v>1950</v>
      </c>
      <c r="E657" s="41">
        <v>450</v>
      </c>
      <c r="F657" s="41">
        <v>-450</v>
      </c>
      <c r="G657" s="48">
        <v>30402</v>
      </c>
    </row>
    <row r="658" spans="1:7" x14ac:dyDescent="0.25">
      <c r="A658" s="48">
        <v>304022003</v>
      </c>
      <c r="B658" s="41" t="s">
        <v>1212</v>
      </c>
      <c r="C658" s="41">
        <v>0</v>
      </c>
      <c r="D658" s="41">
        <v>0</v>
      </c>
      <c r="E658" s="41">
        <v>0</v>
      </c>
      <c r="F658" s="41">
        <v>0</v>
      </c>
      <c r="G658" s="48">
        <v>30402</v>
      </c>
    </row>
    <row r="659" spans="1:7" x14ac:dyDescent="0.25">
      <c r="A659" s="48">
        <v>304022004</v>
      </c>
      <c r="B659" s="41" t="s">
        <v>1214</v>
      </c>
      <c r="C659" s="41">
        <v>17652.919999999998</v>
      </c>
      <c r="D659" s="41">
        <v>9300</v>
      </c>
      <c r="E659" s="41">
        <v>9300</v>
      </c>
      <c r="F659" s="41">
        <v>8352.92</v>
      </c>
      <c r="G659" s="48">
        <v>30402</v>
      </c>
    </row>
    <row r="660" spans="1:7" x14ac:dyDescent="0.25">
      <c r="A660" s="48">
        <v>304022006</v>
      </c>
      <c r="B660" s="41" t="s">
        <v>1216</v>
      </c>
      <c r="C660" s="41">
        <v>0</v>
      </c>
      <c r="D660" s="41">
        <v>0</v>
      </c>
      <c r="E660" s="41">
        <v>0</v>
      </c>
      <c r="F660" s="41">
        <v>0</v>
      </c>
      <c r="G660" s="48">
        <v>30402</v>
      </c>
    </row>
    <row r="661" spans="1:7" x14ac:dyDescent="0.25">
      <c r="A661" s="48">
        <v>304022022</v>
      </c>
      <c r="B661" s="41" t="s">
        <v>1218</v>
      </c>
      <c r="C661" s="41">
        <v>0</v>
      </c>
      <c r="D661" s="41">
        <v>0</v>
      </c>
      <c r="E661" s="41">
        <v>0</v>
      </c>
      <c r="F661" s="41">
        <v>0</v>
      </c>
      <c r="G661" s="48">
        <v>30402</v>
      </c>
    </row>
    <row r="662" spans="1:7" x14ac:dyDescent="0.25">
      <c r="A662" s="48">
        <v>304022300</v>
      </c>
      <c r="B662" s="41" t="s">
        <v>1220</v>
      </c>
      <c r="C662" s="41">
        <v>0</v>
      </c>
      <c r="D662" s="41">
        <v>0</v>
      </c>
      <c r="E662" s="41">
        <v>0</v>
      </c>
      <c r="F662" s="41">
        <v>0</v>
      </c>
      <c r="G662" s="48">
        <v>30402</v>
      </c>
    </row>
    <row r="663" spans="1:7" x14ac:dyDescent="0.25">
      <c r="A663" s="48">
        <v>304022418</v>
      </c>
      <c r="B663" s="41" t="s">
        <v>1222</v>
      </c>
      <c r="C663" s="41">
        <v>0</v>
      </c>
      <c r="D663" s="41">
        <v>0</v>
      </c>
      <c r="E663" s="41">
        <v>0</v>
      </c>
      <c r="F663" s="41">
        <v>0</v>
      </c>
      <c r="G663" s="48">
        <v>30402</v>
      </c>
    </row>
    <row r="664" spans="1:7" x14ac:dyDescent="0.25">
      <c r="A664" s="48">
        <v>304022460</v>
      </c>
      <c r="B664" s="41" t="s">
        <v>1224</v>
      </c>
      <c r="C664" s="41">
        <v>0</v>
      </c>
      <c r="D664" s="41">
        <v>0</v>
      </c>
      <c r="E664" s="41">
        <v>0</v>
      </c>
      <c r="F664" s="41">
        <v>0</v>
      </c>
      <c r="G664" s="48">
        <v>30402</v>
      </c>
    </row>
    <row r="665" spans="1:7" x14ac:dyDescent="0.25">
      <c r="A665" s="48">
        <v>304022500</v>
      </c>
      <c r="B665" s="41" t="s">
        <v>1226</v>
      </c>
      <c r="C665" s="41">
        <v>0</v>
      </c>
      <c r="D665" s="41">
        <v>11000</v>
      </c>
      <c r="E665" s="41">
        <v>0</v>
      </c>
      <c r="F665" s="41">
        <v>0</v>
      </c>
      <c r="G665" s="48">
        <v>30402</v>
      </c>
    </row>
    <row r="666" spans="1:7" x14ac:dyDescent="0.25">
      <c r="A666" s="48">
        <v>304022502</v>
      </c>
      <c r="B666" s="41" t="s">
        <v>1228</v>
      </c>
      <c r="C666" s="41">
        <v>0</v>
      </c>
      <c r="D666" s="41">
        <v>1750</v>
      </c>
      <c r="E666" s="41">
        <v>0</v>
      </c>
      <c r="F666" s="41">
        <v>0</v>
      </c>
      <c r="G666" s="48">
        <v>30402</v>
      </c>
    </row>
    <row r="667" spans="1:7" x14ac:dyDescent="0.25">
      <c r="A667" s="48">
        <v>304022510</v>
      </c>
      <c r="B667" s="41" t="s">
        <v>1230</v>
      </c>
      <c r="C667" s="41">
        <v>0</v>
      </c>
      <c r="D667" s="41">
        <v>0</v>
      </c>
      <c r="E667" s="41">
        <v>0</v>
      </c>
      <c r="F667" s="41">
        <v>0</v>
      </c>
      <c r="G667" s="48">
        <v>30402</v>
      </c>
    </row>
    <row r="668" spans="1:7" x14ac:dyDescent="0.25">
      <c r="A668" s="48">
        <v>304022520</v>
      </c>
      <c r="B668" s="41" t="s">
        <v>1232</v>
      </c>
      <c r="C668" s="41">
        <v>0</v>
      </c>
      <c r="D668" s="41">
        <v>0</v>
      </c>
      <c r="E668" s="41">
        <v>0</v>
      </c>
      <c r="F668" s="41">
        <v>0</v>
      </c>
      <c r="G668" s="48">
        <v>30402</v>
      </c>
    </row>
    <row r="669" spans="1:7" x14ac:dyDescent="0.25">
      <c r="A669" s="48">
        <v>304022524</v>
      </c>
      <c r="B669" s="41" t="s">
        <v>1234</v>
      </c>
      <c r="C669" s="41">
        <v>0</v>
      </c>
      <c r="D669" s="41">
        <v>0</v>
      </c>
      <c r="E669" s="41">
        <v>0</v>
      </c>
      <c r="F669" s="41">
        <v>0</v>
      </c>
      <c r="G669" s="48">
        <v>30402</v>
      </c>
    </row>
    <row r="670" spans="1:7" x14ac:dyDescent="0.25">
      <c r="A670" s="48">
        <v>304022701</v>
      </c>
      <c r="B670" s="41" t="s">
        <v>1236</v>
      </c>
      <c r="C670" s="41">
        <v>104.59</v>
      </c>
      <c r="D670" s="41">
        <v>0</v>
      </c>
      <c r="E670" s="41">
        <v>0</v>
      </c>
      <c r="F670" s="41">
        <v>104.59</v>
      </c>
      <c r="G670" s="48">
        <v>30402</v>
      </c>
    </row>
    <row r="671" spans="1:7" x14ac:dyDescent="0.25">
      <c r="A671" s="48">
        <v>304022703</v>
      </c>
      <c r="B671" s="41" t="s">
        <v>1238</v>
      </c>
      <c r="C671" s="41">
        <v>0</v>
      </c>
      <c r="D671" s="41">
        <v>0</v>
      </c>
      <c r="E671" s="41">
        <v>0</v>
      </c>
      <c r="F671" s="41">
        <v>0</v>
      </c>
      <c r="G671" s="48">
        <v>30402</v>
      </c>
    </row>
    <row r="672" spans="1:7" x14ac:dyDescent="0.25">
      <c r="A672" s="48">
        <v>304022708</v>
      </c>
      <c r="B672" s="41" t="s">
        <v>1240</v>
      </c>
      <c r="C672" s="41">
        <v>0</v>
      </c>
      <c r="D672" s="41">
        <v>0</v>
      </c>
      <c r="E672" s="41">
        <v>0</v>
      </c>
      <c r="F672" s="41">
        <v>0</v>
      </c>
      <c r="G672" s="48">
        <v>30402</v>
      </c>
    </row>
    <row r="673" spans="1:7" x14ac:dyDescent="0.25">
      <c r="A673" s="48">
        <v>304023011</v>
      </c>
      <c r="B673" s="41" t="s">
        <v>1242</v>
      </c>
      <c r="C673" s="41">
        <v>0</v>
      </c>
      <c r="D673" s="41">
        <v>0</v>
      </c>
      <c r="E673" s="41">
        <v>0</v>
      </c>
      <c r="F673" s="41">
        <v>0</v>
      </c>
      <c r="G673" s="48">
        <v>30402</v>
      </c>
    </row>
    <row r="674" spans="1:7" x14ac:dyDescent="0.25">
      <c r="A674" s="48">
        <v>304023300</v>
      </c>
      <c r="B674" s="41" t="s">
        <v>1244</v>
      </c>
      <c r="C674" s="41">
        <v>0</v>
      </c>
      <c r="D674" s="41">
        <v>0</v>
      </c>
      <c r="E674" s="41">
        <v>0</v>
      </c>
      <c r="F674" s="41">
        <v>0</v>
      </c>
      <c r="G674" s="48">
        <v>30402</v>
      </c>
    </row>
    <row r="675" spans="1:7" x14ac:dyDescent="0.25">
      <c r="A675" s="48">
        <v>304024600</v>
      </c>
      <c r="B675" s="41" t="s">
        <v>1246</v>
      </c>
      <c r="C675" s="41">
        <v>0</v>
      </c>
      <c r="D675" s="41">
        <v>0</v>
      </c>
      <c r="E675" s="41">
        <v>0</v>
      </c>
      <c r="F675" s="41">
        <v>0</v>
      </c>
      <c r="G675" s="48">
        <v>30402</v>
      </c>
    </row>
    <row r="676" spans="1:7" x14ac:dyDescent="0.25">
      <c r="A676" s="48">
        <v>304024610</v>
      </c>
      <c r="B676" s="41" t="s">
        <v>1248</v>
      </c>
      <c r="C676" s="41">
        <v>0</v>
      </c>
      <c r="D676" s="41">
        <v>0</v>
      </c>
      <c r="E676" s="41">
        <v>0</v>
      </c>
      <c r="F676" s="41">
        <v>0</v>
      </c>
      <c r="G676" s="48">
        <v>30402</v>
      </c>
    </row>
    <row r="677" spans="1:7" x14ac:dyDescent="0.25">
      <c r="A677" s="48">
        <v>304024611</v>
      </c>
      <c r="B677" s="41" t="s">
        <v>1250</v>
      </c>
      <c r="C677" s="41">
        <v>0</v>
      </c>
      <c r="D677" s="41">
        <v>0</v>
      </c>
      <c r="E677" s="41">
        <v>0</v>
      </c>
      <c r="F677" s="41">
        <v>0</v>
      </c>
      <c r="G677" s="48">
        <v>30402</v>
      </c>
    </row>
    <row r="678" spans="1:7" x14ac:dyDescent="0.25">
      <c r="A678" s="48">
        <v>304024618</v>
      </c>
      <c r="B678" s="41" t="s">
        <v>1252</v>
      </c>
      <c r="C678" s="41">
        <v>0</v>
      </c>
      <c r="D678" s="41">
        <v>0</v>
      </c>
      <c r="E678" s="41">
        <v>0</v>
      </c>
      <c r="F678" s="41">
        <v>0</v>
      </c>
      <c r="G678" s="48">
        <v>30402</v>
      </c>
    </row>
    <row r="679" spans="1:7" x14ac:dyDescent="0.25">
      <c r="A679" s="48">
        <v>304024619</v>
      </c>
      <c r="B679" s="41" t="s">
        <v>1254</v>
      </c>
      <c r="C679" s="41">
        <v>0</v>
      </c>
      <c r="D679" s="41">
        <v>0</v>
      </c>
      <c r="E679" s="41">
        <v>0</v>
      </c>
      <c r="F679" s="41">
        <v>0</v>
      </c>
      <c r="G679" s="48">
        <v>30402</v>
      </c>
    </row>
    <row r="680" spans="1:7" x14ac:dyDescent="0.25">
      <c r="A680" s="48">
        <v>304025159</v>
      </c>
      <c r="B680" s="41" t="s">
        <v>1256</v>
      </c>
      <c r="C680" s="41">
        <v>0</v>
      </c>
      <c r="D680" s="41">
        <v>0</v>
      </c>
      <c r="E680" s="41">
        <v>0</v>
      </c>
      <c r="F680" s="41">
        <v>0</v>
      </c>
      <c r="G680" s="48">
        <v>30402</v>
      </c>
    </row>
    <row r="681" spans="1:7" x14ac:dyDescent="0.25">
      <c r="A681" s="48">
        <v>304026010</v>
      </c>
      <c r="B681" s="41" t="s">
        <v>1258</v>
      </c>
      <c r="C681" s="41">
        <v>0</v>
      </c>
      <c r="D681" s="41">
        <v>0</v>
      </c>
      <c r="E681" s="41">
        <v>0</v>
      </c>
      <c r="F681" s="41">
        <v>0</v>
      </c>
      <c r="G681" s="48">
        <v>30402</v>
      </c>
    </row>
    <row r="682" spans="1:7" x14ac:dyDescent="0.25">
      <c r="A682" s="48">
        <v>304026504</v>
      </c>
      <c r="B682" s="41" t="s">
        <v>2812</v>
      </c>
      <c r="C682" s="41">
        <v>0</v>
      </c>
      <c r="D682" s="41">
        <v>8750</v>
      </c>
      <c r="E682" s="41">
        <v>8750</v>
      </c>
      <c r="F682" s="41">
        <v>-8750</v>
      </c>
      <c r="G682" s="48">
        <v>30402</v>
      </c>
    </row>
    <row r="683" spans="1:7" x14ac:dyDescent="0.25">
      <c r="A683" s="48">
        <v>304029051</v>
      </c>
      <c r="B683" s="41" t="s">
        <v>1260</v>
      </c>
      <c r="C683" s="41">
        <v>0</v>
      </c>
      <c r="D683" s="41">
        <v>0</v>
      </c>
      <c r="E683" s="41">
        <v>0</v>
      </c>
      <c r="F683" s="41">
        <v>0</v>
      </c>
      <c r="G683" s="48">
        <v>30402</v>
      </c>
    </row>
    <row r="684" spans="1:7" x14ac:dyDescent="0.25">
      <c r="A684" s="48">
        <v>304029054</v>
      </c>
      <c r="B684" s="41" t="s">
        <v>1262</v>
      </c>
      <c r="C684" s="41">
        <v>0</v>
      </c>
      <c r="D684" s="41">
        <v>0</v>
      </c>
      <c r="E684" s="41">
        <v>0</v>
      </c>
      <c r="F684" s="41">
        <v>0</v>
      </c>
      <c r="G684" s="48">
        <v>30402</v>
      </c>
    </row>
    <row r="685" spans="1:7" x14ac:dyDescent="0.25">
      <c r="A685" s="48">
        <v>304029200</v>
      </c>
      <c r="B685" s="41" t="s">
        <v>2813</v>
      </c>
      <c r="C685" s="41">
        <v>-6875</v>
      </c>
      <c r="D685" s="41">
        <v>0</v>
      </c>
      <c r="E685" s="41">
        <v>0</v>
      </c>
      <c r="F685" s="41">
        <v>-6875</v>
      </c>
      <c r="G685" s="48">
        <v>30402</v>
      </c>
    </row>
    <row r="686" spans="1:7" x14ac:dyDescent="0.25">
      <c r="A686" s="48">
        <v>304029801</v>
      </c>
      <c r="B686" s="41" t="s">
        <v>1264</v>
      </c>
      <c r="C686" s="41">
        <v>0</v>
      </c>
      <c r="D686" s="41">
        <v>0</v>
      </c>
      <c r="E686" s="41">
        <v>0</v>
      </c>
      <c r="F686" s="41">
        <v>0</v>
      </c>
      <c r="G686" s="48">
        <v>30402</v>
      </c>
    </row>
    <row r="687" spans="1:7" x14ac:dyDescent="0.25">
      <c r="A687" s="48">
        <v>304030100</v>
      </c>
      <c r="B687" s="41" t="s">
        <v>1266</v>
      </c>
      <c r="C687" s="41">
        <v>919</v>
      </c>
      <c r="D687" s="41">
        <v>0</v>
      </c>
      <c r="E687" s="41">
        <v>0</v>
      </c>
      <c r="F687" s="41">
        <v>919</v>
      </c>
      <c r="G687" s="48">
        <v>30403</v>
      </c>
    </row>
    <row r="688" spans="1:7" x14ac:dyDescent="0.25">
      <c r="A688" s="48">
        <v>304030120</v>
      </c>
      <c r="B688" s="41" t="s">
        <v>1268</v>
      </c>
      <c r="C688" s="41">
        <v>0</v>
      </c>
      <c r="D688" s="41">
        <v>0</v>
      </c>
      <c r="E688" s="41">
        <v>0</v>
      </c>
      <c r="F688" s="41">
        <v>0</v>
      </c>
      <c r="G688" s="48">
        <v>30403</v>
      </c>
    </row>
    <row r="689" spans="1:7" x14ac:dyDescent="0.25">
      <c r="A689" s="48">
        <v>304030150</v>
      </c>
      <c r="B689" s="41" t="s">
        <v>1270</v>
      </c>
      <c r="C689" s="41">
        <v>0</v>
      </c>
      <c r="D689" s="41">
        <v>0</v>
      </c>
      <c r="E689" s="41">
        <v>0</v>
      </c>
      <c r="F689" s="41">
        <v>0</v>
      </c>
      <c r="G689" s="48">
        <v>30403</v>
      </c>
    </row>
    <row r="690" spans="1:7" x14ac:dyDescent="0.25">
      <c r="A690" s="48">
        <v>304030200</v>
      </c>
      <c r="B690" s="41" t="s">
        <v>1272</v>
      </c>
      <c r="C690" s="41">
        <v>0</v>
      </c>
      <c r="D690" s="41">
        <v>0</v>
      </c>
      <c r="E690" s="41">
        <v>0</v>
      </c>
      <c r="F690" s="41">
        <v>0</v>
      </c>
      <c r="G690" s="48">
        <v>30403</v>
      </c>
    </row>
    <row r="691" spans="1:7" x14ac:dyDescent="0.25">
      <c r="A691" s="48">
        <v>304030400</v>
      </c>
      <c r="B691" s="41" t="s">
        <v>1274</v>
      </c>
      <c r="C691" s="41">
        <v>0</v>
      </c>
      <c r="D691" s="41">
        <v>0</v>
      </c>
      <c r="E691" s="41">
        <v>0</v>
      </c>
      <c r="F691" s="41">
        <v>0</v>
      </c>
      <c r="G691" s="48">
        <v>30403</v>
      </c>
    </row>
    <row r="692" spans="1:7" x14ac:dyDescent="0.25">
      <c r="A692" s="48">
        <v>304030800</v>
      </c>
      <c r="B692" s="41" t="s">
        <v>1276</v>
      </c>
      <c r="C692" s="41">
        <v>0</v>
      </c>
      <c r="D692" s="41">
        <v>0</v>
      </c>
      <c r="E692" s="41">
        <v>0</v>
      </c>
      <c r="F692" s="41">
        <v>0</v>
      </c>
      <c r="G692" s="48">
        <v>30403</v>
      </c>
    </row>
    <row r="693" spans="1:7" x14ac:dyDescent="0.25">
      <c r="A693" s="48">
        <v>304030930</v>
      </c>
      <c r="B693" s="41" t="s">
        <v>1278</v>
      </c>
      <c r="C693" s="41">
        <v>0</v>
      </c>
      <c r="D693" s="41">
        <v>0</v>
      </c>
      <c r="E693" s="41">
        <v>0</v>
      </c>
      <c r="F693" s="41">
        <v>0</v>
      </c>
      <c r="G693" s="48">
        <v>30403</v>
      </c>
    </row>
    <row r="694" spans="1:7" x14ac:dyDescent="0.25">
      <c r="A694" s="48">
        <v>304031600</v>
      </c>
      <c r="B694" s="41" t="s">
        <v>1280</v>
      </c>
      <c r="C694" s="41">
        <v>0</v>
      </c>
      <c r="D694" s="41">
        <v>0</v>
      </c>
      <c r="E694" s="41">
        <v>0</v>
      </c>
      <c r="F694" s="41">
        <v>0</v>
      </c>
      <c r="G694" s="48">
        <v>30403</v>
      </c>
    </row>
    <row r="695" spans="1:7" x14ac:dyDescent="0.25">
      <c r="A695" s="48">
        <v>304032000</v>
      </c>
      <c r="B695" s="41" t="s">
        <v>1282</v>
      </c>
      <c r="C695" s="41">
        <v>0</v>
      </c>
      <c r="D695" s="41">
        <v>0</v>
      </c>
      <c r="E695" s="41">
        <v>0</v>
      </c>
      <c r="F695" s="41">
        <v>0</v>
      </c>
      <c r="G695" s="48">
        <v>30403</v>
      </c>
    </row>
    <row r="696" spans="1:7" x14ac:dyDescent="0.25">
      <c r="A696" s="48">
        <v>304032003</v>
      </c>
      <c r="B696" s="41" t="s">
        <v>1284</v>
      </c>
      <c r="C696" s="41">
        <v>0</v>
      </c>
      <c r="D696" s="41">
        <v>0</v>
      </c>
      <c r="E696" s="41">
        <v>0</v>
      </c>
      <c r="F696" s="41">
        <v>0</v>
      </c>
      <c r="G696" s="48">
        <v>30403</v>
      </c>
    </row>
    <row r="697" spans="1:7" x14ac:dyDescent="0.25">
      <c r="A697" s="48">
        <v>304032004</v>
      </c>
      <c r="B697" s="41" t="s">
        <v>1286</v>
      </c>
      <c r="C697" s="41">
        <v>0</v>
      </c>
      <c r="D697" s="41">
        <v>0</v>
      </c>
      <c r="E697" s="41">
        <v>0</v>
      </c>
      <c r="F697" s="41">
        <v>0</v>
      </c>
      <c r="G697" s="48">
        <v>30403</v>
      </c>
    </row>
    <row r="698" spans="1:7" x14ac:dyDescent="0.25">
      <c r="A698" s="48">
        <v>304032300</v>
      </c>
      <c r="B698" s="41" t="s">
        <v>1288</v>
      </c>
      <c r="C698" s="41">
        <v>0</v>
      </c>
      <c r="D698" s="41">
        <v>0</v>
      </c>
      <c r="E698" s="41">
        <v>0</v>
      </c>
      <c r="F698" s="41">
        <v>0</v>
      </c>
      <c r="G698" s="48">
        <v>30403</v>
      </c>
    </row>
    <row r="699" spans="1:7" x14ac:dyDescent="0.25">
      <c r="A699" s="48">
        <v>304032400</v>
      </c>
      <c r="B699" s="41" t="s">
        <v>1290</v>
      </c>
      <c r="C699" s="41">
        <v>0</v>
      </c>
      <c r="D699" s="41">
        <v>0</v>
      </c>
      <c r="E699" s="41">
        <v>0</v>
      </c>
      <c r="F699" s="41">
        <v>0</v>
      </c>
      <c r="G699" s="48">
        <v>30403</v>
      </c>
    </row>
    <row r="700" spans="1:7" x14ac:dyDescent="0.25">
      <c r="A700" s="48">
        <v>304032423</v>
      </c>
      <c r="B700" s="41" t="s">
        <v>1292</v>
      </c>
      <c r="C700" s="41">
        <v>0</v>
      </c>
      <c r="D700" s="41">
        <v>0</v>
      </c>
      <c r="E700" s="41">
        <v>0</v>
      </c>
      <c r="F700" s="41">
        <v>0</v>
      </c>
      <c r="G700" s="48">
        <v>30403</v>
      </c>
    </row>
    <row r="701" spans="1:7" x14ac:dyDescent="0.25">
      <c r="A701" s="48">
        <v>304032434</v>
      </c>
      <c r="B701" s="41" t="s">
        <v>1294</v>
      </c>
      <c r="C701" s="41">
        <v>0</v>
      </c>
      <c r="D701" s="41">
        <v>0</v>
      </c>
      <c r="E701" s="41">
        <v>0</v>
      </c>
      <c r="F701" s="41">
        <v>0</v>
      </c>
      <c r="G701" s="48">
        <v>30403</v>
      </c>
    </row>
    <row r="702" spans="1:7" x14ac:dyDescent="0.25">
      <c r="A702" s="48">
        <v>304032460</v>
      </c>
      <c r="B702" s="41" t="s">
        <v>1296</v>
      </c>
      <c r="C702" s="41">
        <v>0</v>
      </c>
      <c r="D702" s="41">
        <v>0</v>
      </c>
      <c r="E702" s="41">
        <v>0</v>
      </c>
      <c r="F702" s="41">
        <v>0</v>
      </c>
      <c r="G702" s="48">
        <v>30403</v>
      </c>
    </row>
    <row r="703" spans="1:7" x14ac:dyDescent="0.25">
      <c r="A703" s="48">
        <v>304032500</v>
      </c>
      <c r="B703" s="41" t="s">
        <v>1298</v>
      </c>
      <c r="C703" s="41">
        <v>2616.37</v>
      </c>
      <c r="D703" s="41">
        <v>0</v>
      </c>
      <c r="E703" s="41">
        <v>0</v>
      </c>
      <c r="F703" s="41">
        <v>2616.37</v>
      </c>
      <c r="G703" s="48">
        <v>30403</v>
      </c>
    </row>
    <row r="704" spans="1:7" x14ac:dyDescent="0.25">
      <c r="A704" s="48">
        <v>304032524</v>
      </c>
      <c r="B704" s="41" t="s">
        <v>1300</v>
      </c>
      <c r="C704" s="41">
        <v>0</v>
      </c>
      <c r="D704" s="41">
        <v>0</v>
      </c>
      <c r="E704" s="41">
        <v>0</v>
      </c>
      <c r="F704" s="41">
        <v>0</v>
      </c>
      <c r="G704" s="48">
        <v>30403</v>
      </c>
    </row>
    <row r="705" spans="1:7" x14ac:dyDescent="0.25">
      <c r="A705" s="48">
        <v>304032701</v>
      </c>
      <c r="B705" s="41" t="s">
        <v>1302</v>
      </c>
      <c r="C705" s="41">
        <v>0</v>
      </c>
      <c r="D705" s="41">
        <v>0</v>
      </c>
      <c r="E705" s="41">
        <v>0</v>
      </c>
      <c r="F705" s="41">
        <v>0</v>
      </c>
      <c r="G705" s="48">
        <v>30403</v>
      </c>
    </row>
    <row r="706" spans="1:7" x14ac:dyDescent="0.25">
      <c r="A706" s="48">
        <v>304032708</v>
      </c>
      <c r="B706" s="41" t="s">
        <v>1304</v>
      </c>
      <c r="C706" s="41">
        <v>0</v>
      </c>
      <c r="D706" s="41">
        <v>0</v>
      </c>
      <c r="E706" s="41">
        <v>0</v>
      </c>
      <c r="F706" s="41">
        <v>0</v>
      </c>
      <c r="G706" s="48">
        <v>30403</v>
      </c>
    </row>
    <row r="707" spans="1:7" x14ac:dyDescent="0.25">
      <c r="A707" s="48">
        <v>304033000</v>
      </c>
      <c r="B707" s="41" t="s">
        <v>1306</v>
      </c>
      <c r="C707" s="41">
        <v>0</v>
      </c>
      <c r="D707" s="41">
        <v>0</v>
      </c>
      <c r="E707" s="41">
        <v>0</v>
      </c>
      <c r="F707" s="41">
        <v>0</v>
      </c>
      <c r="G707" s="48">
        <v>30403</v>
      </c>
    </row>
    <row r="708" spans="1:7" x14ac:dyDescent="0.25">
      <c r="A708" s="48">
        <v>304033031</v>
      </c>
      <c r="B708" s="41" t="s">
        <v>1308</v>
      </c>
      <c r="C708" s="41">
        <v>0</v>
      </c>
      <c r="D708" s="41">
        <v>0</v>
      </c>
      <c r="E708" s="41">
        <v>0</v>
      </c>
      <c r="F708" s="41">
        <v>0</v>
      </c>
      <c r="G708" s="48">
        <v>30403</v>
      </c>
    </row>
    <row r="709" spans="1:7" x14ac:dyDescent="0.25">
      <c r="A709" s="48">
        <v>304035124</v>
      </c>
      <c r="B709" s="41" t="s">
        <v>1310</v>
      </c>
      <c r="C709" s="41">
        <v>0</v>
      </c>
      <c r="D709" s="41">
        <v>0</v>
      </c>
      <c r="E709" s="41">
        <v>0</v>
      </c>
      <c r="F709" s="41">
        <v>0</v>
      </c>
      <c r="G709" s="48">
        <v>30403</v>
      </c>
    </row>
    <row r="710" spans="1:7" x14ac:dyDescent="0.25">
      <c r="A710" s="48">
        <v>304035159</v>
      </c>
      <c r="B710" s="41" t="s">
        <v>1312</v>
      </c>
      <c r="C710" s="41">
        <v>0</v>
      </c>
      <c r="D710" s="41">
        <v>0</v>
      </c>
      <c r="E710" s="41">
        <v>0</v>
      </c>
      <c r="F710" s="41">
        <v>0</v>
      </c>
      <c r="G710" s="48">
        <v>30403</v>
      </c>
    </row>
    <row r="711" spans="1:7" x14ac:dyDescent="0.25">
      <c r="A711" s="48">
        <v>304035902</v>
      </c>
      <c r="B711" s="41" t="s">
        <v>1314</v>
      </c>
      <c r="C711" s="41">
        <v>0</v>
      </c>
      <c r="D711" s="41">
        <v>0</v>
      </c>
      <c r="E711" s="41">
        <v>0</v>
      </c>
      <c r="F711" s="41">
        <v>0</v>
      </c>
      <c r="G711" s="48">
        <v>30403</v>
      </c>
    </row>
    <row r="712" spans="1:7" x14ac:dyDescent="0.25">
      <c r="A712" s="48">
        <v>304039057</v>
      </c>
      <c r="B712" s="41" t="s">
        <v>1316</v>
      </c>
      <c r="C712" s="41">
        <v>0</v>
      </c>
      <c r="D712" s="41">
        <v>0</v>
      </c>
      <c r="E712" s="41">
        <v>0</v>
      </c>
      <c r="F712" s="41">
        <v>0</v>
      </c>
      <c r="G712" s="48">
        <v>30403</v>
      </c>
    </row>
    <row r="713" spans="1:7" x14ac:dyDescent="0.25">
      <c r="A713" s="48">
        <v>304039628</v>
      </c>
      <c r="B713" s="41" t="s">
        <v>1318</v>
      </c>
      <c r="C713" s="41">
        <v>0</v>
      </c>
      <c r="D713" s="41">
        <v>0</v>
      </c>
      <c r="E713" s="41">
        <v>0</v>
      </c>
      <c r="F713" s="41">
        <v>0</v>
      </c>
      <c r="G713" s="48">
        <v>30403</v>
      </c>
    </row>
    <row r="714" spans="1:7" x14ac:dyDescent="0.25">
      <c r="A714" s="48">
        <v>304039801</v>
      </c>
      <c r="B714" s="41" t="s">
        <v>1320</v>
      </c>
      <c r="C714" s="41">
        <v>61859.47</v>
      </c>
      <c r="D714" s="41">
        <v>0</v>
      </c>
      <c r="E714" s="41">
        <v>0</v>
      </c>
      <c r="F714" s="41">
        <v>61859.47</v>
      </c>
      <c r="G714" s="48">
        <v>30403</v>
      </c>
    </row>
    <row r="715" spans="1:7" x14ac:dyDescent="0.25">
      <c r="A715" s="48">
        <v>304040100</v>
      </c>
      <c r="B715" s="41" t="s">
        <v>1322</v>
      </c>
      <c r="C715" s="41">
        <v>-72</v>
      </c>
      <c r="D715" s="41">
        <v>0</v>
      </c>
      <c r="E715" s="41">
        <v>0</v>
      </c>
      <c r="F715" s="41">
        <v>-72</v>
      </c>
      <c r="G715" s="48">
        <v>30404</v>
      </c>
    </row>
    <row r="716" spans="1:7" x14ac:dyDescent="0.25">
      <c r="A716" s="48">
        <v>304040150</v>
      </c>
      <c r="B716" s="41" t="s">
        <v>1324</v>
      </c>
      <c r="C716" s="41">
        <v>0</v>
      </c>
      <c r="D716" s="41">
        <v>0</v>
      </c>
      <c r="E716" s="41">
        <v>0</v>
      </c>
      <c r="F716" s="41">
        <v>0</v>
      </c>
      <c r="G716" s="48">
        <v>30404</v>
      </c>
    </row>
    <row r="717" spans="1:7" x14ac:dyDescent="0.25">
      <c r="A717" s="48">
        <v>304040800</v>
      </c>
      <c r="B717" s="41" t="s">
        <v>1326</v>
      </c>
      <c r="C717" s="41">
        <v>0</v>
      </c>
      <c r="D717" s="41">
        <v>0</v>
      </c>
      <c r="E717" s="41">
        <v>0</v>
      </c>
      <c r="F717" s="41">
        <v>0</v>
      </c>
      <c r="G717" s="48">
        <v>30404</v>
      </c>
    </row>
    <row r="718" spans="1:7" x14ac:dyDescent="0.25">
      <c r="A718" s="48">
        <v>304040930</v>
      </c>
      <c r="B718" s="41" t="s">
        <v>1328</v>
      </c>
      <c r="C718" s="41">
        <v>0</v>
      </c>
      <c r="D718" s="41">
        <v>0</v>
      </c>
      <c r="E718" s="41">
        <v>0</v>
      </c>
      <c r="F718" s="41">
        <v>0</v>
      </c>
      <c r="G718" s="48">
        <v>30404</v>
      </c>
    </row>
    <row r="719" spans="1:7" x14ac:dyDescent="0.25">
      <c r="A719" s="48">
        <v>304041500</v>
      </c>
      <c r="B719" s="41" t="s">
        <v>1330</v>
      </c>
      <c r="C719" s="41">
        <v>0</v>
      </c>
      <c r="D719" s="41">
        <v>0</v>
      </c>
      <c r="E719" s="41">
        <v>0</v>
      </c>
      <c r="F719" s="41">
        <v>0</v>
      </c>
      <c r="G719" s="48">
        <v>30404</v>
      </c>
    </row>
    <row r="720" spans="1:7" x14ac:dyDescent="0.25">
      <c r="A720" s="48">
        <v>304041600</v>
      </c>
      <c r="B720" s="41" t="s">
        <v>1332</v>
      </c>
      <c r="C720" s="41">
        <v>0</v>
      </c>
      <c r="D720" s="41">
        <v>0</v>
      </c>
      <c r="E720" s="41">
        <v>0</v>
      </c>
      <c r="F720" s="41">
        <v>0</v>
      </c>
      <c r="G720" s="48">
        <v>30404</v>
      </c>
    </row>
    <row r="721" spans="1:7" x14ac:dyDescent="0.25">
      <c r="A721" s="48">
        <v>304042000</v>
      </c>
      <c r="B721" s="41" t="s">
        <v>2778</v>
      </c>
      <c r="C721" s="41">
        <v>0</v>
      </c>
      <c r="D721" s="41">
        <v>0</v>
      </c>
      <c r="E721" s="41">
        <v>0</v>
      </c>
      <c r="F721" s="41">
        <v>0</v>
      </c>
      <c r="G721" s="48">
        <v>30404</v>
      </c>
    </row>
    <row r="722" spans="1:7" x14ac:dyDescent="0.25">
      <c r="A722" s="48">
        <v>304042007</v>
      </c>
      <c r="B722" s="41" t="s">
        <v>2779</v>
      </c>
      <c r="C722" s="41">
        <v>0</v>
      </c>
      <c r="D722" s="41">
        <v>0</v>
      </c>
      <c r="E722" s="41">
        <v>0</v>
      </c>
      <c r="F722" s="41">
        <v>0</v>
      </c>
      <c r="G722" s="48">
        <v>30404</v>
      </c>
    </row>
    <row r="723" spans="1:7" x14ac:dyDescent="0.25">
      <c r="A723" s="48">
        <v>304042400</v>
      </c>
      <c r="B723" s="41" t="s">
        <v>1334</v>
      </c>
      <c r="C723" s="41">
        <v>0</v>
      </c>
      <c r="D723" s="41">
        <v>0</v>
      </c>
      <c r="E723" s="41">
        <v>0</v>
      </c>
      <c r="F723" s="41">
        <v>0</v>
      </c>
      <c r="G723" s="48">
        <v>30404</v>
      </c>
    </row>
    <row r="724" spans="1:7" x14ac:dyDescent="0.25">
      <c r="A724" s="48">
        <v>304042423</v>
      </c>
      <c r="B724" s="41" t="s">
        <v>1336</v>
      </c>
      <c r="C724" s="41">
        <v>0</v>
      </c>
      <c r="D724" s="41">
        <v>0</v>
      </c>
      <c r="E724" s="41">
        <v>0</v>
      </c>
      <c r="F724" s="41">
        <v>0</v>
      </c>
      <c r="G724" s="48">
        <v>30404</v>
      </c>
    </row>
    <row r="725" spans="1:7" x14ac:dyDescent="0.25">
      <c r="A725" s="48">
        <v>304042460</v>
      </c>
      <c r="B725" s="41" t="s">
        <v>1338</v>
      </c>
      <c r="C725" s="41">
        <v>0</v>
      </c>
      <c r="D725" s="41">
        <v>0</v>
      </c>
      <c r="E725" s="41">
        <v>0</v>
      </c>
      <c r="F725" s="41">
        <v>0</v>
      </c>
      <c r="G725" s="48">
        <v>30404</v>
      </c>
    </row>
    <row r="726" spans="1:7" x14ac:dyDescent="0.25">
      <c r="A726" s="48">
        <v>304042500</v>
      </c>
      <c r="B726" s="41" t="s">
        <v>1340</v>
      </c>
      <c r="C726" s="41">
        <v>0</v>
      </c>
      <c r="D726" s="41">
        <v>0</v>
      </c>
      <c r="E726" s="41">
        <v>0</v>
      </c>
      <c r="F726" s="41">
        <v>0</v>
      </c>
      <c r="G726" s="48">
        <v>30404</v>
      </c>
    </row>
    <row r="727" spans="1:7" x14ac:dyDescent="0.25">
      <c r="A727" s="48">
        <v>304042519</v>
      </c>
      <c r="B727" s="41" t="s">
        <v>1342</v>
      </c>
      <c r="C727" s="41">
        <v>0</v>
      </c>
      <c r="D727" s="41">
        <v>0</v>
      </c>
      <c r="E727" s="41">
        <v>0</v>
      </c>
      <c r="F727" s="41">
        <v>0</v>
      </c>
      <c r="G727" s="48">
        <v>30404</v>
      </c>
    </row>
    <row r="728" spans="1:7" x14ac:dyDescent="0.25">
      <c r="A728" s="48">
        <v>304042524</v>
      </c>
      <c r="B728" s="41" t="s">
        <v>1344</v>
      </c>
      <c r="C728" s="41">
        <v>0</v>
      </c>
      <c r="D728" s="41">
        <v>0</v>
      </c>
      <c r="E728" s="41">
        <v>0</v>
      </c>
      <c r="F728" s="41">
        <v>0</v>
      </c>
      <c r="G728" s="48">
        <v>30404</v>
      </c>
    </row>
    <row r="729" spans="1:7" x14ac:dyDescent="0.25">
      <c r="A729" s="48">
        <v>304042701</v>
      </c>
      <c r="B729" s="41" t="s">
        <v>1346</v>
      </c>
      <c r="C729" s="41">
        <v>0</v>
      </c>
      <c r="D729" s="41">
        <v>0</v>
      </c>
      <c r="E729" s="41">
        <v>0</v>
      </c>
      <c r="F729" s="41">
        <v>0</v>
      </c>
      <c r="G729" s="48">
        <v>30404</v>
      </c>
    </row>
    <row r="730" spans="1:7" x14ac:dyDescent="0.25">
      <c r="A730" s="48">
        <v>304043000</v>
      </c>
      <c r="B730" s="41" t="s">
        <v>1348</v>
      </c>
      <c r="C730" s="41">
        <v>0</v>
      </c>
      <c r="D730" s="41">
        <v>0</v>
      </c>
      <c r="E730" s="41">
        <v>0</v>
      </c>
      <c r="F730" s="41">
        <v>0</v>
      </c>
      <c r="G730" s="48">
        <v>30404</v>
      </c>
    </row>
    <row r="731" spans="1:7" x14ac:dyDescent="0.25">
      <c r="A731" s="48">
        <v>304045124</v>
      </c>
      <c r="B731" s="41" t="s">
        <v>2781</v>
      </c>
      <c r="C731" s="41">
        <v>0</v>
      </c>
      <c r="D731" s="41">
        <v>0</v>
      </c>
      <c r="E731" s="41">
        <v>0</v>
      </c>
      <c r="F731" s="41">
        <v>0</v>
      </c>
      <c r="G731" s="48">
        <v>30404</v>
      </c>
    </row>
    <row r="732" spans="1:7" x14ac:dyDescent="0.25">
      <c r="A732" s="48">
        <v>304049057</v>
      </c>
      <c r="B732" s="41" t="s">
        <v>1350</v>
      </c>
      <c r="C732" s="41">
        <v>0</v>
      </c>
      <c r="D732" s="41">
        <v>0</v>
      </c>
      <c r="E732" s="41">
        <v>0</v>
      </c>
      <c r="F732" s="41">
        <v>0</v>
      </c>
      <c r="G732" s="48">
        <v>30404</v>
      </c>
    </row>
    <row r="733" spans="1:7" x14ac:dyDescent="0.25">
      <c r="A733" s="48">
        <v>304049628</v>
      </c>
      <c r="B733" s="41" t="s">
        <v>1352</v>
      </c>
      <c r="C733" s="41">
        <v>0</v>
      </c>
      <c r="D733" s="41">
        <v>0</v>
      </c>
      <c r="E733" s="41">
        <v>0</v>
      </c>
      <c r="F733" s="41">
        <v>0</v>
      </c>
      <c r="G733" s="48">
        <v>30404</v>
      </c>
    </row>
    <row r="734" spans="1:7" x14ac:dyDescent="0.25">
      <c r="A734" s="48">
        <v>304049801</v>
      </c>
      <c r="B734" s="41" t="s">
        <v>1354</v>
      </c>
      <c r="C734" s="41">
        <v>143446.64000000001</v>
      </c>
      <c r="D734" s="41">
        <v>0</v>
      </c>
      <c r="E734" s="41">
        <v>0</v>
      </c>
      <c r="F734" s="41">
        <v>143446.64000000001</v>
      </c>
      <c r="G734" s="48">
        <v>30404</v>
      </c>
    </row>
    <row r="735" spans="1:7" x14ac:dyDescent="0.25">
      <c r="A735" s="48">
        <v>305010102</v>
      </c>
      <c r="B735" s="41" t="s">
        <v>1356</v>
      </c>
      <c r="C735" s="41">
        <v>0</v>
      </c>
      <c r="D735" s="41">
        <v>0</v>
      </c>
      <c r="E735" s="41">
        <v>0</v>
      </c>
      <c r="F735" s="41">
        <v>0</v>
      </c>
      <c r="G735" s="48">
        <v>30501</v>
      </c>
    </row>
    <row r="736" spans="1:7" x14ac:dyDescent="0.25">
      <c r="A736" s="48">
        <v>305010110</v>
      </c>
      <c r="B736" s="41" t="s">
        <v>1358</v>
      </c>
      <c r="C736" s="41">
        <v>0</v>
      </c>
      <c r="D736" s="41">
        <v>0</v>
      </c>
      <c r="E736" s="41">
        <v>0</v>
      </c>
      <c r="F736" s="41">
        <v>0</v>
      </c>
      <c r="G736" s="48">
        <v>30501</v>
      </c>
    </row>
    <row r="737" spans="1:7" x14ac:dyDescent="0.25">
      <c r="A737" s="48">
        <v>305010120</v>
      </c>
      <c r="B737" s="41" t="s">
        <v>1360</v>
      </c>
      <c r="C737" s="41">
        <v>0</v>
      </c>
      <c r="D737" s="41">
        <v>0</v>
      </c>
      <c r="E737" s="41">
        <v>0</v>
      </c>
      <c r="F737" s="41">
        <v>0</v>
      </c>
      <c r="G737" s="48">
        <v>30501</v>
      </c>
    </row>
    <row r="738" spans="1:7" x14ac:dyDescent="0.25">
      <c r="A738" s="48">
        <v>305010971</v>
      </c>
      <c r="B738" s="41" t="s">
        <v>1362</v>
      </c>
      <c r="C738" s="41">
        <v>0</v>
      </c>
      <c r="D738" s="41">
        <v>22600</v>
      </c>
      <c r="E738" s="41">
        <v>22600</v>
      </c>
      <c r="F738" s="41">
        <v>-22600</v>
      </c>
      <c r="G738" s="48">
        <v>30501</v>
      </c>
    </row>
    <row r="739" spans="1:7" x14ac:dyDescent="0.25">
      <c r="A739" s="48">
        <v>305010972</v>
      </c>
      <c r="B739" s="41" t="s">
        <v>1364</v>
      </c>
      <c r="C739" s="41">
        <v>5075.68</v>
      </c>
      <c r="D739" s="41">
        <v>0</v>
      </c>
      <c r="E739" s="41">
        <v>0</v>
      </c>
      <c r="F739" s="41">
        <v>5075.68</v>
      </c>
      <c r="G739" s="48">
        <v>30501</v>
      </c>
    </row>
    <row r="740" spans="1:7" x14ac:dyDescent="0.25">
      <c r="A740" s="48">
        <v>305010973</v>
      </c>
      <c r="B740" s="41" t="s">
        <v>1366</v>
      </c>
      <c r="C740" s="41">
        <v>0</v>
      </c>
      <c r="D740" s="41">
        <v>0</v>
      </c>
      <c r="E740" s="41">
        <v>0</v>
      </c>
      <c r="F740" s="41">
        <v>0</v>
      </c>
      <c r="G740" s="48">
        <v>30501</v>
      </c>
    </row>
    <row r="741" spans="1:7" x14ac:dyDescent="0.25">
      <c r="A741" s="48">
        <v>305010974</v>
      </c>
      <c r="B741" s="41" t="s">
        <v>1368</v>
      </c>
      <c r="C741" s="41">
        <v>0</v>
      </c>
      <c r="D741" s="41">
        <v>0</v>
      </c>
      <c r="E741" s="41">
        <v>0</v>
      </c>
      <c r="F741" s="41">
        <v>0</v>
      </c>
      <c r="G741" s="48">
        <v>30501</v>
      </c>
    </row>
    <row r="742" spans="1:7" x14ac:dyDescent="0.25">
      <c r="A742" s="48">
        <v>305012516</v>
      </c>
      <c r="B742" s="41" t="s">
        <v>1370</v>
      </c>
      <c r="C742" s="41">
        <v>0</v>
      </c>
      <c r="D742" s="41">
        <v>0</v>
      </c>
      <c r="E742" s="41">
        <v>0</v>
      </c>
      <c r="F742" s="41">
        <v>0</v>
      </c>
      <c r="G742" s="48">
        <v>30501</v>
      </c>
    </row>
    <row r="743" spans="1:7" x14ac:dyDescent="0.25">
      <c r="A743" s="48">
        <v>305014610</v>
      </c>
      <c r="B743" s="41" t="s">
        <v>1372</v>
      </c>
      <c r="C743" s="41">
        <v>0</v>
      </c>
      <c r="D743" s="41">
        <v>0</v>
      </c>
      <c r="E743" s="41">
        <v>0</v>
      </c>
      <c r="F743" s="41">
        <v>0</v>
      </c>
      <c r="G743" s="48">
        <v>30501</v>
      </c>
    </row>
    <row r="744" spans="1:7" x14ac:dyDescent="0.25">
      <c r="A744" s="48">
        <v>305019801</v>
      </c>
      <c r="B744" s="41" t="s">
        <v>1374</v>
      </c>
      <c r="C744" s="41">
        <v>0</v>
      </c>
      <c r="D744" s="41">
        <v>0</v>
      </c>
      <c r="E744" s="41">
        <v>0</v>
      </c>
      <c r="F744" s="41">
        <v>0</v>
      </c>
      <c r="G744" s="48">
        <v>30501</v>
      </c>
    </row>
    <row r="745" spans="1:7" x14ac:dyDescent="0.25">
      <c r="A745" s="48">
        <v>305019826</v>
      </c>
      <c r="B745" s="41" t="s">
        <v>1376</v>
      </c>
      <c r="C745" s="41">
        <v>0</v>
      </c>
      <c r="D745" s="41">
        <v>0</v>
      </c>
      <c r="E745" s="41">
        <v>0</v>
      </c>
      <c r="F745" s="41">
        <v>0</v>
      </c>
      <c r="G745" s="48">
        <v>30501</v>
      </c>
    </row>
    <row r="746" spans="1:7" x14ac:dyDescent="0.25">
      <c r="A746" s="48">
        <v>306012429</v>
      </c>
      <c r="B746" s="41" t="s">
        <v>1378</v>
      </c>
      <c r="C746" s="41">
        <v>0</v>
      </c>
      <c r="D746" s="41">
        <v>0</v>
      </c>
      <c r="E746" s="41">
        <v>0</v>
      </c>
      <c r="F746" s="41">
        <v>0</v>
      </c>
      <c r="G746" s="48">
        <v>30601</v>
      </c>
    </row>
    <row r="747" spans="1:7" x14ac:dyDescent="0.25">
      <c r="A747" s="48">
        <v>306012923</v>
      </c>
      <c r="B747" s="41" t="s">
        <v>1380</v>
      </c>
      <c r="C747" s="41">
        <v>0</v>
      </c>
      <c r="D747" s="41">
        <v>0</v>
      </c>
      <c r="E747" s="41">
        <v>0</v>
      </c>
      <c r="F747" s="41">
        <v>0</v>
      </c>
      <c r="G747" s="48">
        <v>30601</v>
      </c>
    </row>
    <row r="748" spans="1:7" x14ac:dyDescent="0.25">
      <c r="A748" s="48">
        <v>306014610</v>
      </c>
      <c r="B748" s="41" t="s">
        <v>1382</v>
      </c>
      <c r="C748" s="41">
        <v>0</v>
      </c>
      <c r="D748" s="41">
        <v>0</v>
      </c>
      <c r="E748" s="41">
        <v>0</v>
      </c>
      <c r="F748" s="41">
        <v>0</v>
      </c>
      <c r="G748" s="48">
        <v>30601</v>
      </c>
    </row>
    <row r="749" spans="1:7" x14ac:dyDescent="0.25">
      <c r="A749" s="48">
        <v>306019051</v>
      </c>
      <c r="B749" s="41" t="s">
        <v>1384</v>
      </c>
      <c r="C749" s="41">
        <v>0</v>
      </c>
      <c r="D749" s="41">
        <v>0</v>
      </c>
      <c r="E749" s="41">
        <v>0</v>
      </c>
      <c r="F749" s="41">
        <v>0</v>
      </c>
      <c r="G749" s="48">
        <v>30601</v>
      </c>
    </row>
    <row r="750" spans="1:7" x14ac:dyDescent="0.25">
      <c r="A750" s="48">
        <v>306019053</v>
      </c>
      <c r="B750" s="41" t="s">
        <v>1386</v>
      </c>
      <c r="C750" s="41">
        <v>0</v>
      </c>
      <c r="D750" s="41">
        <v>0</v>
      </c>
      <c r="E750" s="41">
        <v>0</v>
      </c>
      <c r="F750" s="41">
        <v>0</v>
      </c>
      <c r="G750" s="48">
        <v>30601</v>
      </c>
    </row>
    <row r="751" spans="1:7" x14ac:dyDescent="0.25">
      <c r="A751" s="48">
        <v>307010100</v>
      </c>
      <c r="B751" s="41" t="s">
        <v>1388</v>
      </c>
      <c r="C751" s="41">
        <v>0</v>
      </c>
      <c r="D751" s="41">
        <v>0</v>
      </c>
      <c r="E751" s="41">
        <v>0</v>
      </c>
      <c r="F751" s="41">
        <v>0</v>
      </c>
      <c r="G751" s="48">
        <v>30701</v>
      </c>
    </row>
    <row r="752" spans="1:7" x14ac:dyDescent="0.25">
      <c r="A752" s="48">
        <v>307010800</v>
      </c>
      <c r="B752" s="41" t="s">
        <v>1390</v>
      </c>
      <c r="C752" s="41">
        <v>0</v>
      </c>
      <c r="D752" s="41">
        <v>0</v>
      </c>
      <c r="E752" s="41">
        <v>0</v>
      </c>
      <c r="F752" s="41">
        <v>0</v>
      </c>
      <c r="G752" s="48">
        <v>30701</v>
      </c>
    </row>
    <row r="753" spans="1:7" x14ac:dyDescent="0.25">
      <c r="A753" s="48">
        <v>307012000</v>
      </c>
      <c r="B753" s="41" t="s">
        <v>1392</v>
      </c>
      <c r="C753" s="41">
        <v>0</v>
      </c>
      <c r="D753" s="41">
        <v>0</v>
      </c>
      <c r="E753" s="41">
        <v>0</v>
      </c>
      <c r="F753" s="41">
        <v>0</v>
      </c>
      <c r="G753" s="48">
        <v>30701</v>
      </c>
    </row>
    <row r="754" spans="1:7" x14ac:dyDescent="0.25">
      <c r="A754" s="48">
        <v>307012016</v>
      </c>
      <c r="B754" s="41" t="s">
        <v>1394</v>
      </c>
      <c r="C754" s="41">
        <v>0</v>
      </c>
      <c r="D754" s="41">
        <v>100</v>
      </c>
      <c r="E754" s="41">
        <v>100</v>
      </c>
      <c r="F754" s="41">
        <v>-100</v>
      </c>
      <c r="G754" s="48">
        <v>30701</v>
      </c>
    </row>
    <row r="755" spans="1:7" x14ac:dyDescent="0.25">
      <c r="A755" s="48">
        <v>307012036</v>
      </c>
      <c r="B755" s="41" t="s">
        <v>1396</v>
      </c>
      <c r="C755" s="41">
        <v>0</v>
      </c>
      <c r="D755" s="41">
        <v>0</v>
      </c>
      <c r="E755" s="41">
        <v>0</v>
      </c>
      <c r="F755" s="41">
        <v>0</v>
      </c>
      <c r="G755" s="48">
        <v>30701</v>
      </c>
    </row>
    <row r="756" spans="1:7" x14ac:dyDescent="0.25">
      <c r="A756" s="48">
        <v>307012416</v>
      </c>
      <c r="B756" s="41" t="s">
        <v>1398</v>
      </c>
      <c r="C756" s="41">
        <v>0</v>
      </c>
      <c r="D756" s="41">
        <v>0</v>
      </c>
      <c r="E756" s="41">
        <v>0</v>
      </c>
      <c r="F756" s="41">
        <v>0</v>
      </c>
      <c r="G756" s="48">
        <v>30701</v>
      </c>
    </row>
    <row r="757" spans="1:7" x14ac:dyDescent="0.25">
      <c r="A757" s="48">
        <v>307012421</v>
      </c>
      <c r="B757" s="41" t="s">
        <v>1400</v>
      </c>
      <c r="C757" s="41">
        <v>0</v>
      </c>
      <c r="D757" s="41">
        <v>0</v>
      </c>
      <c r="E757" s="41">
        <v>0</v>
      </c>
      <c r="F757" s="41">
        <v>0</v>
      </c>
      <c r="G757" s="48">
        <v>30701</v>
      </c>
    </row>
    <row r="758" spans="1:7" x14ac:dyDescent="0.25">
      <c r="A758" s="48">
        <v>307012440</v>
      </c>
      <c r="B758" s="41" t="s">
        <v>1402</v>
      </c>
      <c r="C758" s="41">
        <v>0</v>
      </c>
      <c r="D758" s="41">
        <v>0</v>
      </c>
      <c r="E758" s="41">
        <v>0</v>
      </c>
      <c r="F758" s="41">
        <v>0</v>
      </c>
      <c r="G758" s="48">
        <v>30701</v>
      </c>
    </row>
    <row r="759" spans="1:7" x14ac:dyDescent="0.25">
      <c r="A759" s="48">
        <v>307012500</v>
      </c>
      <c r="B759" s="41" t="s">
        <v>1404</v>
      </c>
      <c r="C759" s="41">
        <v>0</v>
      </c>
      <c r="D759" s="41">
        <v>0</v>
      </c>
      <c r="E759" s="41">
        <v>0</v>
      </c>
      <c r="F759" s="41">
        <v>0</v>
      </c>
      <c r="G759" s="48">
        <v>30701</v>
      </c>
    </row>
    <row r="760" spans="1:7" x14ac:dyDescent="0.25">
      <c r="A760" s="48">
        <v>307012510</v>
      </c>
      <c r="B760" s="41" t="s">
        <v>2754</v>
      </c>
      <c r="C760" s="41">
        <v>0</v>
      </c>
      <c r="D760" s="41">
        <v>0</v>
      </c>
      <c r="E760" s="41">
        <v>0</v>
      </c>
      <c r="F760" s="41">
        <v>0</v>
      </c>
      <c r="G760" s="48">
        <v>30701</v>
      </c>
    </row>
    <row r="761" spans="1:7" x14ac:dyDescent="0.25">
      <c r="A761" s="48">
        <v>307012703</v>
      </c>
      <c r="B761" s="41" t="s">
        <v>1406</v>
      </c>
      <c r="C761" s="41">
        <v>0</v>
      </c>
      <c r="D761" s="41">
        <v>0</v>
      </c>
      <c r="E761" s="41">
        <v>0</v>
      </c>
      <c r="F761" s="41">
        <v>0</v>
      </c>
      <c r="G761" s="48">
        <v>30701</v>
      </c>
    </row>
    <row r="762" spans="1:7" x14ac:dyDescent="0.25">
      <c r="A762" s="48">
        <v>307012706</v>
      </c>
      <c r="B762" s="41" t="s">
        <v>1408</v>
      </c>
      <c r="C762" s="41">
        <v>0</v>
      </c>
      <c r="D762" s="41">
        <v>0</v>
      </c>
      <c r="E762" s="41">
        <v>0</v>
      </c>
      <c r="F762" s="41">
        <v>0</v>
      </c>
      <c r="G762" s="48">
        <v>30701</v>
      </c>
    </row>
    <row r="763" spans="1:7" x14ac:dyDescent="0.25">
      <c r="A763" s="48">
        <v>307012801</v>
      </c>
      <c r="B763" s="41" t="s">
        <v>1410</v>
      </c>
      <c r="C763" s="41">
        <v>0</v>
      </c>
      <c r="D763" s="41">
        <v>0</v>
      </c>
      <c r="E763" s="41">
        <v>0</v>
      </c>
      <c r="F763" s="41">
        <v>0</v>
      </c>
      <c r="G763" s="48">
        <v>30701</v>
      </c>
    </row>
    <row r="764" spans="1:7" x14ac:dyDescent="0.25">
      <c r="A764" s="48">
        <v>307012900</v>
      </c>
      <c r="B764" s="41" t="s">
        <v>1412</v>
      </c>
      <c r="C764" s="41">
        <v>0</v>
      </c>
      <c r="D764" s="41">
        <v>0</v>
      </c>
      <c r="E764" s="41">
        <v>0</v>
      </c>
      <c r="F764" s="41">
        <v>0</v>
      </c>
      <c r="G764" s="48">
        <v>30701</v>
      </c>
    </row>
    <row r="765" spans="1:7" x14ac:dyDescent="0.25">
      <c r="A765" s="48">
        <v>307014600</v>
      </c>
      <c r="B765" s="41" t="s">
        <v>1414</v>
      </c>
      <c r="C765" s="41">
        <v>0</v>
      </c>
      <c r="D765" s="41">
        <v>0</v>
      </c>
      <c r="E765" s="41">
        <v>0</v>
      </c>
      <c r="F765" s="41">
        <v>0</v>
      </c>
      <c r="G765" s="48">
        <v>30701</v>
      </c>
    </row>
    <row r="766" spans="1:7" x14ac:dyDescent="0.25">
      <c r="A766" s="48">
        <v>307014610</v>
      </c>
      <c r="B766" s="41" t="s">
        <v>1416</v>
      </c>
      <c r="C766" s="41">
        <v>0</v>
      </c>
      <c r="D766" s="41">
        <v>0</v>
      </c>
      <c r="E766" s="41">
        <v>0</v>
      </c>
      <c r="F766" s="41">
        <v>0</v>
      </c>
      <c r="G766" s="48">
        <v>30701</v>
      </c>
    </row>
    <row r="767" spans="1:7" x14ac:dyDescent="0.25">
      <c r="A767" s="48">
        <v>307014611</v>
      </c>
      <c r="B767" s="41" t="s">
        <v>1418</v>
      </c>
      <c r="C767" s="41">
        <v>0</v>
      </c>
      <c r="D767" s="41">
        <v>0</v>
      </c>
      <c r="E767" s="41">
        <v>0</v>
      </c>
      <c r="F767" s="41">
        <v>0</v>
      </c>
      <c r="G767" s="48">
        <v>30701</v>
      </c>
    </row>
    <row r="768" spans="1:7" x14ac:dyDescent="0.25">
      <c r="A768" s="48">
        <v>307015183</v>
      </c>
      <c r="B768" s="41" t="s">
        <v>1420</v>
      </c>
      <c r="C768" s="41">
        <v>29348</v>
      </c>
      <c r="D768" s="41">
        <v>14950</v>
      </c>
      <c r="E768" s="41">
        <v>14950</v>
      </c>
      <c r="F768" s="41">
        <v>14398</v>
      </c>
      <c r="G768" s="48">
        <v>30701</v>
      </c>
    </row>
    <row r="769" spans="1:7" x14ac:dyDescent="0.25">
      <c r="A769" s="48">
        <v>307022022</v>
      </c>
      <c r="B769" s="41" t="s">
        <v>1422</v>
      </c>
      <c r="C769" s="41">
        <v>0</v>
      </c>
      <c r="D769" s="41">
        <v>0</v>
      </c>
      <c r="E769" s="41">
        <v>0</v>
      </c>
      <c r="F769" s="41">
        <v>0</v>
      </c>
      <c r="G769" s="48">
        <v>30702</v>
      </c>
    </row>
    <row r="770" spans="1:7" x14ac:dyDescent="0.25">
      <c r="A770" s="48">
        <v>307025141</v>
      </c>
      <c r="B770" s="41" t="s">
        <v>1424</v>
      </c>
      <c r="C770" s="41">
        <v>0</v>
      </c>
      <c r="D770" s="41">
        <v>0</v>
      </c>
      <c r="E770" s="41">
        <v>0</v>
      </c>
      <c r="F770" s="41">
        <v>0</v>
      </c>
      <c r="G770" s="48">
        <v>30702</v>
      </c>
    </row>
    <row r="771" spans="1:7" x14ac:dyDescent="0.25">
      <c r="A771" s="48">
        <v>399010100</v>
      </c>
      <c r="B771" s="41" t="s">
        <v>1426</v>
      </c>
      <c r="C771" s="41">
        <v>175265.74</v>
      </c>
      <c r="D771" s="41">
        <v>234550</v>
      </c>
      <c r="E771" s="41">
        <v>234550</v>
      </c>
      <c r="F771" s="41">
        <v>-59284.26</v>
      </c>
      <c r="G771" s="48">
        <v>39901</v>
      </c>
    </row>
    <row r="772" spans="1:7" x14ac:dyDescent="0.25">
      <c r="A772" s="48">
        <v>399010101</v>
      </c>
      <c r="B772" s="41" t="s">
        <v>1428</v>
      </c>
      <c r="C772" s="41">
        <v>0</v>
      </c>
      <c r="D772" s="41">
        <v>0</v>
      </c>
      <c r="E772" s="41">
        <v>0</v>
      </c>
      <c r="F772" s="41">
        <v>0</v>
      </c>
      <c r="G772" s="48">
        <v>39901</v>
      </c>
    </row>
    <row r="773" spans="1:7" x14ac:dyDescent="0.25">
      <c r="A773" s="48">
        <v>399010102</v>
      </c>
      <c r="B773" s="41" t="s">
        <v>1430</v>
      </c>
      <c r="C773" s="41">
        <v>0</v>
      </c>
      <c r="D773" s="41">
        <v>0</v>
      </c>
      <c r="E773" s="41">
        <v>0</v>
      </c>
      <c r="F773" s="41">
        <v>0</v>
      </c>
      <c r="G773" s="48">
        <v>39901</v>
      </c>
    </row>
    <row r="774" spans="1:7" x14ac:dyDescent="0.25">
      <c r="A774" s="48">
        <v>399010103</v>
      </c>
      <c r="B774" s="41" t="s">
        <v>1432</v>
      </c>
      <c r="C774" s="41">
        <v>0</v>
      </c>
      <c r="D774" s="41">
        <v>0</v>
      </c>
      <c r="E774" s="41">
        <v>0</v>
      </c>
      <c r="F774" s="41">
        <v>0</v>
      </c>
      <c r="G774" s="48">
        <v>39901</v>
      </c>
    </row>
    <row r="775" spans="1:7" x14ac:dyDescent="0.25">
      <c r="A775" s="48">
        <v>399010120</v>
      </c>
      <c r="B775" s="41" t="s">
        <v>1434</v>
      </c>
      <c r="C775" s="41">
        <v>0</v>
      </c>
      <c r="D775" s="41">
        <v>0</v>
      </c>
      <c r="E775" s="41">
        <v>0</v>
      </c>
      <c r="F775" s="41">
        <v>0</v>
      </c>
      <c r="G775" s="48">
        <v>39901</v>
      </c>
    </row>
    <row r="776" spans="1:7" x14ac:dyDescent="0.25">
      <c r="A776" s="48">
        <v>399010150</v>
      </c>
      <c r="B776" s="41" t="s">
        <v>1436</v>
      </c>
      <c r="C776" s="41">
        <v>0</v>
      </c>
      <c r="D776" s="41">
        <v>0</v>
      </c>
      <c r="E776" s="41">
        <v>0</v>
      </c>
      <c r="F776" s="41">
        <v>0</v>
      </c>
      <c r="G776" s="48">
        <v>39901</v>
      </c>
    </row>
    <row r="777" spans="1:7" x14ac:dyDescent="0.25">
      <c r="A777" s="48">
        <v>399010200</v>
      </c>
      <c r="B777" s="41" t="s">
        <v>1438</v>
      </c>
      <c r="C777" s="41">
        <v>-11440</v>
      </c>
      <c r="D777" s="41">
        <v>0</v>
      </c>
      <c r="E777" s="41">
        <v>0</v>
      </c>
      <c r="F777" s="41">
        <v>-11440</v>
      </c>
      <c r="G777" s="48">
        <v>39901</v>
      </c>
    </row>
    <row r="778" spans="1:7" x14ac:dyDescent="0.25">
      <c r="A778" s="48">
        <v>399010700</v>
      </c>
      <c r="B778" s="41" t="s">
        <v>1440</v>
      </c>
      <c r="C778" s="41">
        <v>0</v>
      </c>
      <c r="D778" s="41">
        <v>0</v>
      </c>
      <c r="E778" s="41">
        <v>0</v>
      </c>
      <c r="F778" s="41">
        <v>0</v>
      </c>
      <c r="G778" s="48">
        <v>39901</v>
      </c>
    </row>
    <row r="779" spans="1:7" x14ac:dyDescent="0.25">
      <c r="A779" s="48">
        <v>399010800</v>
      </c>
      <c r="B779" s="41" t="s">
        <v>1442</v>
      </c>
      <c r="C779" s="41">
        <v>0</v>
      </c>
      <c r="D779" s="41">
        <v>0</v>
      </c>
      <c r="E779" s="41">
        <v>0</v>
      </c>
      <c r="F779" s="41">
        <v>0</v>
      </c>
      <c r="G779" s="48">
        <v>39901</v>
      </c>
    </row>
    <row r="780" spans="1:7" x14ac:dyDescent="0.25">
      <c r="A780" s="48">
        <v>399010930</v>
      </c>
      <c r="B780" s="41" t="s">
        <v>1444</v>
      </c>
      <c r="C780" s="41">
        <v>0</v>
      </c>
      <c r="D780" s="41">
        <v>200</v>
      </c>
      <c r="E780" s="41">
        <v>200</v>
      </c>
      <c r="F780" s="41">
        <v>-200</v>
      </c>
      <c r="G780" s="48">
        <v>39901</v>
      </c>
    </row>
    <row r="781" spans="1:7" x14ac:dyDescent="0.25">
      <c r="A781" s="48">
        <v>399010975</v>
      </c>
      <c r="B781" s="41" t="s">
        <v>1446</v>
      </c>
      <c r="C781" s="41">
        <v>0</v>
      </c>
      <c r="D781" s="41">
        <v>200</v>
      </c>
      <c r="E781" s="41">
        <v>200</v>
      </c>
      <c r="F781" s="41">
        <v>-200</v>
      </c>
      <c r="G781" s="48">
        <v>39901</v>
      </c>
    </row>
    <row r="782" spans="1:7" x14ac:dyDescent="0.25">
      <c r="A782" s="48">
        <v>399010981</v>
      </c>
      <c r="B782" s="41" t="s">
        <v>1448</v>
      </c>
      <c r="C782" s="41">
        <v>0</v>
      </c>
      <c r="D782" s="41">
        <v>0</v>
      </c>
      <c r="E782" s="41">
        <v>0</v>
      </c>
      <c r="F782" s="41">
        <v>0</v>
      </c>
      <c r="G782" s="48">
        <v>39901</v>
      </c>
    </row>
    <row r="783" spans="1:7" x14ac:dyDescent="0.25">
      <c r="A783" s="48">
        <v>399011640</v>
      </c>
      <c r="B783" s="41" t="s">
        <v>2755</v>
      </c>
      <c r="C783" s="41">
        <v>0</v>
      </c>
      <c r="D783" s="41">
        <v>0</v>
      </c>
      <c r="E783" s="41">
        <v>0</v>
      </c>
      <c r="F783" s="41">
        <v>0</v>
      </c>
      <c r="G783" s="48">
        <v>39901</v>
      </c>
    </row>
    <row r="784" spans="1:7" x14ac:dyDescent="0.25">
      <c r="A784" s="48">
        <v>399012000</v>
      </c>
      <c r="B784" s="41" t="s">
        <v>1450</v>
      </c>
      <c r="C784" s="41">
        <v>0</v>
      </c>
      <c r="D784" s="41">
        <v>150</v>
      </c>
      <c r="E784" s="41">
        <v>150</v>
      </c>
      <c r="F784" s="41">
        <v>-150</v>
      </c>
      <c r="G784" s="48">
        <v>39901</v>
      </c>
    </row>
    <row r="785" spans="1:7" x14ac:dyDescent="0.25">
      <c r="A785" s="48">
        <v>399012004</v>
      </c>
      <c r="B785" s="41" t="s">
        <v>1452</v>
      </c>
      <c r="C785" s="41">
        <v>0</v>
      </c>
      <c r="D785" s="41">
        <v>250</v>
      </c>
      <c r="E785" s="41">
        <v>250</v>
      </c>
      <c r="F785" s="41">
        <v>-250</v>
      </c>
      <c r="G785" s="48">
        <v>39901</v>
      </c>
    </row>
    <row r="786" spans="1:7" x14ac:dyDescent="0.25">
      <c r="A786" s="48">
        <v>399012022</v>
      </c>
      <c r="B786" s="41" t="s">
        <v>1454</v>
      </c>
      <c r="C786" s="41">
        <v>571</v>
      </c>
      <c r="D786" s="41">
        <v>250</v>
      </c>
      <c r="E786" s="41">
        <v>250</v>
      </c>
      <c r="F786" s="41">
        <v>321</v>
      </c>
      <c r="G786" s="48">
        <v>39901</v>
      </c>
    </row>
    <row r="787" spans="1:7" x14ac:dyDescent="0.25">
      <c r="A787" s="48">
        <v>399012408</v>
      </c>
      <c r="B787" s="41" t="s">
        <v>2756</v>
      </c>
      <c r="C787" s="41">
        <v>0</v>
      </c>
      <c r="D787" s="41">
        <v>0</v>
      </c>
      <c r="E787" s="41">
        <v>0</v>
      </c>
      <c r="F787" s="41">
        <v>0</v>
      </c>
      <c r="G787" s="48">
        <v>39901</v>
      </c>
    </row>
    <row r="788" spans="1:7" x14ac:dyDescent="0.25">
      <c r="A788" s="48">
        <v>399012421</v>
      </c>
      <c r="B788" s="41" t="s">
        <v>1456</v>
      </c>
      <c r="C788" s="41">
        <v>0</v>
      </c>
      <c r="D788" s="41">
        <v>0</v>
      </c>
      <c r="E788" s="41">
        <v>0</v>
      </c>
      <c r="F788" s="41">
        <v>0</v>
      </c>
      <c r="G788" s="48">
        <v>39901</v>
      </c>
    </row>
    <row r="789" spans="1:7" x14ac:dyDescent="0.25">
      <c r="A789" s="48">
        <v>399012422</v>
      </c>
      <c r="B789" s="41" t="s">
        <v>1458</v>
      </c>
      <c r="C789" s="41">
        <v>3961.4</v>
      </c>
      <c r="D789" s="41">
        <v>0</v>
      </c>
      <c r="E789" s="41">
        <v>0</v>
      </c>
      <c r="F789" s="41">
        <v>3961.4</v>
      </c>
      <c r="G789" s="48">
        <v>39901</v>
      </c>
    </row>
    <row r="790" spans="1:7" x14ac:dyDescent="0.25">
      <c r="A790" s="48">
        <v>399012423</v>
      </c>
      <c r="B790" s="41" t="s">
        <v>2757</v>
      </c>
      <c r="C790" s="41">
        <v>0</v>
      </c>
      <c r="D790" s="41">
        <v>0</v>
      </c>
      <c r="E790" s="41">
        <v>0</v>
      </c>
      <c r="F790" s="41">
        <v>0</v>
      </c>
      <c r="G790" s="48">
        <v>39901</v>
      </c>
    </row>
    <row r="791" spans="1:7" x14ac:dyDescent="0.25">
      <c r="A791" s="48">
        <v>399012424</v>
      </c>
      <c r="B791" s="41" t="s">
        <v>1460</v>
      </c>
      <c r="C791" s="41">
        <v>0</v>
      </c>
      <c r="D791" s="41">
        <v>0</v>
      </c>
      <c r="E791" s="41">
        <v>0</v>
      </c>
      <c r="F791" s="41">
        <v>0</v>
      </c>
      <c r="G791" s="48">
        <v>39901</v>
      </c>
    </row>
    <row r="792" spans="1:7" x14ac:dyDescent="0.25">
      <c r="A792" s="48">
        <v>399012428</v>
      </c>
      <c r="B792" s="41" t="s">
        <v>1462</v>
      </c>
      <c r="C792" s="41">
        <v>0</v>
      </c>
      <c r="D792" s="41">
        <v>0</v>
      </c>
      <c r="E792" s="41">
        <v>0</v>
      </c>
      <c r="F792" s="41">
        <v>0</v>
      </c>
      <c r="G792" s="48">
        <v>39901</v>
      </c>
    </row>
    <row r="793" spans="1:7" x14ac:dyDescent="0.25">
      <c r="A793" s="48">
        <v>399012429</v>
      </c>
      <c r="B793" s="41" t="s">
        <v>1464</v>
      </c>
      <c r="C793" s="41">
        <v>0</v>
      </c>
      <c r="D793" s="41">
        <v>0</v>
      </c>
      <c r="E793" s="41">
        <v>0</v>
      </c>
      <c r="F793" s="41">
        <v>0</v>
      </c>
      <c r="G793" s="48">
        <v>39901</v>
      </c>
    </row>
    <row r="794" spans="1:7" x14ac:dyDescent="0.25">
      <c r="A794" s="48">
        <v>399012430</v>
      </c>
      <c r="B794" s="41" t="s">
        <v>1466</v>
      </c>
      <c r="C794" s="41">
        <v>0</v>
      </c>
      <c r="D794" s="41">
        <v>0</v>
      </c>
      <c r="E794" s="41">
        <v>0</v>
      </c>
      <c r="F794" s="41">
        <v>0</v>
      </c>
      <c r="G794" s="48">
        <v>39901</v>
      </c>
    </row>
    <row r="795" spans="1:7" x14ac:dyDescent="0.25">
      <c r="A795" s="48">
        <v>399012432</v>
      </c>
      <c r="B795" s="41" t="s">
        <v>1468</v>
      </c>
      <c r="C795" s="41">
        <v>0</v>
      </c>
      <c r="D795" s="41">
        <v>0</v>
      </c>
      <c r="E795" s="41">
        <v>0</v>
      </c>
      <c r="F795" s="41">
        <v>0</v>
      </c>
      <c r="G795" s="48">
        <v>39901</v>
      </c>
    </row>
    <row r="796" spans="1:7" x14ac:dyDescent="0.25">
      <c r="A796" s="48">
        <v>399012440</v>
      </c>
      <c r="B796" s="41" t="s">
        <v>1470</v>
      </c>
      <c r="C796" s="41">
        <v>0</v>
      </c>
      <c r="D796" s="41">
        <v>0</v>
      </c>
      <c r="E796" s="41">
        <v>0</v>
      </c>
      <c r="F796" s="41">
        <v>0</v>
      </c>
      <c r="G796" s="48">
        <v>39901</v>
      </c>
    </row>
    <row r="797" spans="1:7" x14ac:dyDescent="0.25">
      <c r="A797" s="48">
        <v>399012500</v>
      </c>
      <c r="B797" s="41" t="s">
        <v>1472</v>
      </c>
      <c r="C797" s="41">
        <v>0</v>
      </c>
      <c r="D797" s="41">
        <v>400</v>
      </c>
      <c r="E797" s="41">
        <v>400</v>
      </c>
      <c r="F797" s="41">
        <v>-400</v>
      </c>
      <c r="G797" s="48">
        <v>39901</v>
      </c>
    </row>
    <row r="798" spans="1:7" x14ac:dyDescent="0.25">
      <c r="A798" s="48">
        <v>399012510</v>
      </c>
      <c r="B798" s="41" t="s">
        <v>1474</v>
      </c>
      <c r="C798" s="41">
        <v>0</v>
      </c>
      <c r="D798" s="41">
        <v>0</v>
      </c>
      <c r="E798" s="41">
        <v>0</v>
      </c>
      <c r="F798" s="41">
        <v>0</v>
      </c>
      <c r="G798" s="48">
        <v>39901</v>
      </c>
    </row>
    <row r="799" spans="1:7" x14ac:dyDescent="0.25">
      <c r="A799" s="48">
        <v>399012524</v>
      </c>
      <c r="B799" s="41" t="s">
        <v>1476</v>
      </c>
      <c r="C799" s="41">
        <v>0</v>
      </c>
      <c r="D799" s="41">
        <v>0</v>
      </c>
      <c r="E799" s="41">
        <v>0</v>
      </c>
      <c r="F799" s="41">
        <v>0</v>
      </c>
      <c r="G799" s="48">
        <v>39901</v>
      </c>
    </row>
    <row r="800" spans="1:7" x14ac:dyDescent="0.25">
      <c r="A800" s="48">
        <v>399012701</v>
      </c>
      <c r="B800" s="41" t="s">
        <v>1478</v>
      </c>
      <c r="C800" s="41">
        <v>0</v>
      </c>
      <c r="D800" s="41">
        <v>0</v>
      </c>
      <c r="E800" s="41">
        <v>0</v>
      </c>
      <c r="F800" s="41">
        <v>0</v>
      </c>
      <c r="G800" s="48">
        <v>39901</v>
      </c>
    </row>
    <row r="801" spans="1:7" x14ac:dyDescent="0.25">
      <c r="A801" s="48">
        <v>399012703</v>
      </c>
      <c r="B801" s="41" t="s">
        <v>1480</v>
      </c>
      <c r="C801" s="41">
        <v>0</v>
      </c>
      <c r="D801" s="41">
        <v>0</v>
      </c>
      <c r="E801" s="41">
        <v>0</v>
      </c>
      <c r="F801" s="41">
        <v>0</v>
      </c>
      <c r="G801" s="48">
        <v>39901</v>
      </c>
    </row>
    <row r="802" spans="1:7" x14ac:dyDescent="0.25">
      <c r="A802" s="48">
        <v>399012706</v>
      </c>
      <c r="B802" s="41" t="s">
        <v>1482</v>
      </c>
      <c r="C802" s="41">
        <v>0</v>
      </c>
      <c r="D802" s="41">
        <v>200</v>
      </c>
      <c r="E802" s="41">
        <v>200</v>
      </c>
      <c r="F802" s="41">
        <v>-200</v>
      </c>
      <c r="G802" s="48">
        <v>39901</v>
      </c>
    </row>
    <row r="803" spans="1:7" x14ac:dyDescent="0.25">
      <c r="A803" s="48">
        <v>399012801</v>
      </c>
      <c r="B803" s="41" t="s">
        <v>1484</v>
      </c>
      <c r="C803" s="41">
        <v>1240</v>
      </c>
      <c r="D803" s="41">
        <v>500</v>
      </c>
      <c r="E803" s="41">
        <v>500</v>
      </c>
      <c r="F803" s="41">
        <v>740</v>
      </c>
      <c r="G803" s="48">
        <v>39901</v>
      </c>
    </row>
    <row r="804" spans="1:7" x14ac:dyDescent="0.25">
      <c r="A804" s="48">
        <v>399013051</v>
      </c>
      <c r="B804" s="41" t="s">
        <v>2742</v>
      </c>
      <c r="C804" s="41">
        <v>0</v>
      </c>
      <c r="D804" s="41">
        <v>0</v>
      </c>
      <c r="E804" s="41">
        <v>0</v>
      </c>
      <c r="F804" s="41">
        <v>0</v>
      </c>
      <c r="G804" s="48">
        <v>39901</v>
      </c>
    </row>
    <row r="805" spans="1:7" x14ac:dyDescent="0.25">
      <c r="A805" s="48">
        <v>399013081</v>
      </c>
      <c r="B805" s="41" t="s">
        <v>1486</v>
      </c>
      <c r="C805" s="41">
        <v>0</v>
      </c>
      <c r="D805" s="41">
        <v>0</v>
      </c>
      <c r="E805" s="41">
        <v>0</v>
      </c>
      <c r="F805" s="41">
        <v>0</v>
      </c>
      <c r="G805" s="48">
        <v>39901</v>
      </c>
    </row>
    <row r="806" spans="1:7" x14ac:dyDescent="0.25">
      <c r="A806" s="48">
        <v>399014600</v>
      </c>
      <c r="B806" s="41" t="s">
        <v>1488</v>
      </c>
      <c r="C806" s="41">
        <v>0</v>
      </c>
      <c r="D806" s="41">
        <v>0</v>
      </c>
      <c r="E806" s="41">
        <v>0</v>
      </c>
      <c r="F806" s="41">
        <v>0</v>
      </c>
      <c r="G806" s="48">
        <v>39901</v>
      </c>
    </row>
    <row r="807" spans="1:7" x14ac:dyDescent="0.25">
      <c r="A807" s="48">
        <v>399014610</v>
      </c>
      <c r="B807" s="41" t="s">
        <v>1490</v>
      </c>
      <c r="C807" s="41">
        <v>0</v>
      </c>
      <c r="D807" s="41">
        <v>0</v>
      </c>
      <c r="E807" s="41">
        <v>0</v>
      </c>
      <c r="F807" s="41">
        <v>0</v>
      </c>
      <c r="G807" s="48">
        <v>39901</v>
      </c>
    </row>
    <row r="808" spans="1:7" x14ac:dyDescent="0.25">
      <c r="A808" s="48">
        <v>399014612</v>
      </c>
      <c r="B808" s="41" t="s">
        <v>1492</v>
      </c>
      <c r="C808" s="41">
        <v>0</v>
      </c>
      <c r="D808" s="41">
        <v>0</v>
      </c>
      <c r="E808" s="41">
        <v>0</v>
      </c>
      <c r="F808" s="41">
        <v>0</v>
      </c>
      <c r="G808" s="48">
        <v>39901</v>
      </c>
    </row>
    <row r="809" spans="1:7" x14ac:dyDescent="0.25">
      <c r="A809" s="48">
        <v>399014618</v>
      </c>
      <c r="B809" s="41" t="s">
        <v>1494</v>
      </c>
      <c r="C809" s="41">
        <v>0</v>
      </c>
      <c r="D809" s="41">
        <v>0</v>
      </c>
      <c r="E809" s="41">
        <v>0</v>
      </c>
      <c r="F809" s="41">
        <v>0</v>
      </c>
      <c r="G809" s="48">
        <v>39901</v>
      </c>
    </row>
    <row r="810" spans="1:7" x14ac:dyDescent="0.25">
      <c r="A810" s="48">
        <v>399014619</v>
      </c>
      <c r="B810" s="41" t="s">
        <v>1496</v>
      </c>
      <c r="C810" s="41">
        <v>0</v>
      </c>
      <c r="D810" s="41">
        <v>0</v>
      </c>
      <c r="E810" s="41">
        <v>0</v>
      </c>
      <c r="F810" s="41">
        <v>0</v>
      </c>
      <c r="G810" s="48">
        <v>39901</v>
      </c>
    </row>
    <row r="811" spans="1:7" x14ac:dyDescent="0.25">
      <c r="A811" s="48">
        <v>399014621</v>
      </c>
      <c r="B811" s="41" t="s">
        <v>1498</v>
      </c>
      <c r="C811" s="41">
        <v>0</v>
      </c>
      <c r="D811" s="41">
        <v>0</v>
      </c>
      <c r="E811" s="41">
        <v>0</v>
      </c>
      <c r="F811" s="41">
        <v>0</v>
      </c>
      <c r="G811" s="48">
        <v>39901</v>
      </c>
    </row>
    <row r="812" spans="1:7" x14ac:dyDescent="0.25">
      <c r="A812" s="48">
        <v>399015156</v>
      </c>
      <c r="B812" s="41" t="s">
        <v>1500</v>
      </c>
      <c r="C812" s="41">
        <v>83463.73</v>
      </c>
      <c r="D812" s="41">
        <v>0</v>
      </c>
      <c r="E812" s="41">
        <v>0</v>
      </c>
      <c r="F812" s="41">
        <v>83463.73</v>
      </c>
      <c r="G812" s="48">
        <v>39901</v>
      </c>
    </row>
    <row r="813" spans="1:7" x14ac:dyDescent="0.25">
      <c r="A813" s="48">
        <v>399016010</v>
      </c>
      <c r="B813" s="41" t="s">
        <v>1502</v>
      </c>
      <c r="C813" s="41">
        <v>0</v>
      </c>
      <c r="D813" s="41">
        <v>0</v>
      </c>
      <c r="E813" s="41">
        <v>0</v>
      </c>
      <c r="F813" s="41">
        <v>0</v>
      </c>
      <c r="G813" s="48">
        <v>39901</v>
      </c>
    </row>
    <row r="814" spans="1:7" x14ac:dyDescent="0.25">
      <c r="A814" s="48">
        <v>399019053</v>
      </c>
      <c r="B814" s="41" t="s">
        <v>1504</v>
      </c>
      <c r="C814" s="41">
        <v>0</v>
      </c>
      <c r="D814" s="41">
        <v>0</v>
      </c>
      <c r="E814" s="41">
        <v>0</v>
      </c>
      <c r="F814" s="41">
        <v>0</v>
      </c>
      <c r="G814" s="48">
        <v>39901</v>
      </c>
    </row>
    <row r="815" spans="1:7" x14ac:dyDescent="0.25">
      <c r="A815" s="48">
        <v>399019066</v>
      </c>
      <c r="B815" s="41" t="s">
        <v>1506</v>
      </c>
      <c r="C815" s="41">
        <v>0</v>
      </c>
      <c r="D815" s="41">
        <v>0</v>
      </c>
      <c r="E815" s="41">
        <v>0</v>
      </c>
      <c r="F815" s="41">
        <v>0</v>
      </c>
      <c r="G815" s="48">
        <v>39901</v>
      </c>
    </row>
    <row r="816" spans="1:7" x14ac:dyDescent="0.25">
      <c r="A816" s="48">
        <v>399019801</v>
      </c>
      <c r="B816" s="41" t="s">
        <v>1508</v>
      </c>
      <c r="C816" s="41">
        <v>0</v>
      </c>
      <c r="D816" s="41">
        <v>0</v>
      </c>
      <c r="E816" s="41">
        <v>0</v>
      </c>
      <c r="F816" s="41">
        <v>0</v>
      </c>
      <c r="G816" s="48">
        <v>39901</v>
      </c>
    </row>
    <row r="817" spans="1:7" x14ac:dyDescent="0.25">
      <c r="A817" s="48">
        <v>399019802</v>
      </c>
      <c r="B817" s="41" t="s">
        <v>1510</v>
      </c>
      <c r="C817" s="41">
        <v>0</v>
      </c>
      <c r="D817" s="41">
        <v>0</v>
      </c>
      <c r="E817" s="41">
        <v>0</v>
      </c>
      <c r="F817" s="41">
        <v>0</v>
      </c>
      <c r="G817" s="48">
        <v>39901</v>
      </c>
    </row>
    <row r="818" spans="1:7" x14ac:dyDescent="0.25">
      <c r="A818" s="48">
        <v>399019850</v>
      </c>
      <c r="B818" s="41" t="s">
        <v>1512</v>
      </c>
      <c r="C818" s="41">
        <v>0</v>
      </c>
      <c r="D818" s="41">
        <v>0</v>
      </c>
      <c r="E818" s="41">
        <v>0</v>
      </c>
      <c r="F818" s="41">
        <v>0</v>
      </c>
      <c r="G818" s="48">
        <v>39901</v>
      </c>
    </row>
    <row r="819" spans="1:7" x14ac:dyDescent="0.25">
      <c r="A819" s="48">
        <v>399020100</v>
      </c>
      <c r="B819" s="41" t="s">
        <v>1514</v>
      </c>
      <c r="C819" s="41">
        <v>48962.69</v>
      </c>
      <c r="D819" s="41">
        <v>53150</v>
      </c>
      <c r="E819" s="41">
        <v>53150</v>
      </c>
      <c r="F819" s="41">
        <v>-4187.3100000000004</v>
      </c>
      <c r="G819" s="48">
        <v>39902</v>
      </c>
    </row>
    <row r="820" spans="1:7" x14ac:dyDescent="0.25">
      <c r="A820" s="48">
        <v>399020101</v>
      </c>
      <c r="B820" s="41" t="s">
        <v>1516</v>
      </c>
      <c r="C820" s="41">
        <v>0</v>
      </c>
      <c r="D820" s="41">
        <v>0</v>
      </c>
      <c r="E820" s="41">
        <v>0</v>
      </c>
      <c r="F820" s="41">
        <v>0</v>
      </c>
      <c r="G820" s="48">
        <v>39902</v>
      </c>
    </row>
    <row r="821" spans="1:7" x14ac:dyDescent="0.25">
      <c r="A821" s="48">
        <v>399020102</v>
      </c>
      <c r="B821" s="41" t="s">
        <v>1518</v>
      </c>
      <c r="C821" s="41">
        <v>0</v>
      </c>
      <c r="D821" s="41">
        <v>0</v>
      </c>
      <c r="E821" s="41">
        <v>0</v>
      </c>
      <c r="F821" s="41">
        <v>0</v>
      </c>
      <c r="G821" s="48">
        <v>39902</v>
      </c>
    </row>
    <row r="822" spans="1:7" x14ac:dyDescent="0.25">
      <c r="A822" s="48">
        <v>399020103</v>
      </c>
      <c r="B822" s="41" t="s">
        <v>1520</v>
      </c>
      <c r="C822" s="41">
        <v>0</v>
      </c>
      <c r="D822" s="41">
        <v>0</v>
      </c>
      <c r="E822" s="41">
        <v>0</v>
      </c>
      <c r="F822" s="41">
        <v>0</v>
      </c>
      <c r="G822" s="48">
        <v>39902</v>
      </c>
    </row>
    <row r="823" spans="1:7" x14ac:dyDescent="0.25">
      <c r="A823" s="48">
        <v>399020110</v>
      </c>
      <c r="B823" s="41" t="s">
        <v>1522</v>
      </c>
      <c r="C823" s="41">
        <v>0</v>
      </c>
      <c r="D823" s="41">
        <v>0</v>
      </c>
      <c r="E823" s="41">
        <v>0</v>
      </c>
      <c r="F823" s="41">
        <v>0</v>
      </c>
      <c r="G823" s="48">
        <v>39902</v>
      </c>
    </row>
    <row r="824" spans="1:7" x14ac:dyDescent="0.25">
      <c r="A824" s="48">
        <v>399020120</v>
      </c>
      <c r="B824" s="41" t="s">
        <v>1524</v>
      </c>
      <c r="C824" s="41">
        <v>0</v>
      </c>
      <c r="D824" s="41">
        <v>0</v>
      </c>
      <c r="E824" s="41">
        <v>0</v>
      </c>
      <c r="F824" s="41">
        <v>0</v>
      </c>
      <c r="G824" s="48">
        <v>39902</v>
      </c>
    </row>
    <row r="825" spans="1:7" x14ac:dyDescent="0.25">
      <c r="A825" s="48">
        <v>399020150</v>
      </c>
      <c r="B825" s="41" t="s">
        <v>1526</v>
      </c>
      <c r="C825" s="41">
        <v>0</v>
      </c>
      <c r="D825" s="41">
        <v>0</v>
      </c>
      <c r="E825" s="41">
        <v>0</v>
      </c>
      <c r="F825" s="41">
        <v>0</v>
      </c>
      <c r="G825" s="48">
        <v>39902</v>
      </c>
    </row>
    <row r="826" spans="1:7" x14ac:dyDescent="0.25">
      <c r="A826" s="48">
        <v>399020200</v>
      </c>
      <c r="B826" s="41" t="s">
        <v>1528</v>
      </c>
      <c r="C826" s="41">
        <v>8500</v>
      </c>
      <c r="D826" s="41">
        <v>0</v>
      </c>
      <c r="E826" s="41">
        <v>0</v>
      </c>
      <c r="F826" s="41">
        <v>8500</v>
      </c>
      <c r="G826" s="48">
        <v>39902</v>
      </c>
    </row>
    <row r="827" spans="1:7" x14ac:dyDescent="0.25">
      <c r="A827" s="48">
        <v>399020700</v>
      </c>
      <c r="B827" s="41" t="s">
        <v>1530</v>
      </c>
      <c r="C827" s="41">
        <v>0</v>
      </c>
      <c r="D827" s="41">
        <v>0</v>
      </c>
      <c r="E827" s="41">
        <v>0</v>
      </c>
      <c r="F827" s="41">
        <v>0</v>
      </c>
      <c r="G827" s="48">
        <v>39902</v>
      </c>
    </row>
    <row r="828" spans="1:7" x14ac:dyDescent="0.25">
      <c r="A828" s="48">
        <v>399020800</v>
      </c>
      <c r="B828" s="41" t="s">
        <v>1532</v>
      </c>
      <c r="C828" s="41">
        <v>35</v>
      </c>
      <c r="D828" s="41">
        <v>0</v>
      </c>
      <c r="E828" s="41">
        <v>0</v>
      </c>
      <c r="F828" s="41">
        <v>35</v>
      </c>
      <c r="G828" s="48">
        <v>39902</v>
      </c>
    </row>
    <row r="829" spans="1:7" x14ac:dyDescent="0.25">
      <c r="A829" s="48">
        <v>399020930</v>
      </c>
      <c r="B829" s="41" t="s">
        <v>1534</v>
      </c>
      <c r="C829" s="41">
        <v>0</v>
      </c>
      <c r="D829" s="41">
        <v>250</v>
      </c>
      <c r="E829" s="41">
        <v>250</v>
      </c>
      <c r="F829" s="41">
        <v>-250</v>
      </c>
      <c r="G829" s="48">
        <v>39902</v>
      </c>
    </row>
    <row r="830" spans="1:7" x14ac:dyDescent="0.25">
      <c r="A830" s="48">
        <v>399020970</v>
      </c>
      <c r="B830" s="41" t="s">
        <v>1536</v>
      </c>
      <c r="C830" s="41">
        <v>0</v>
      </c>
      <c r="D830" s="41">
        <v>1000</v>
      </c>
      <c r="E830" s="41">
        <v>1000</v>
      </c>
      <c r="F830" s="41">
        <v>-1000</v>
      </c>
      <c r="G830" s="48">
        <v>39902</v>
      </c>
    </row>
    <row r="831" spans="1:7" x14ac:dyDescent="0.25">
      <c r="A831" s="48">
        <v>399020975</v>
      </c>
      <c r="B831" s="41" t="s">
        <v>1538</v>
      </c>
      <c r="C831" s="41">
        <v>244.5</v>
      </c>
      <c r="D831" s="41">
        <v>100</v>
      </c>
      <c r="E831" s="41">
        <v>100</v>
      </c>
      <c r="F831" s="41">
        <v>144.5</v>
      </c>
      <c r="G831" s="48">
        <v>39902</v>
      </c>
    </row>
    <row r="832" spans="1:7" x14ac:dyDescent="0.25">
      <c r="A832" s="48">
        <v>399020976</v>
      </c>
      <c r="B832" s="41" t="s">
        <v>1540</v>
      </c>
      <c r="C832" s="41">
        <v>170</v>
      </c>
      <c r="D832" s="41">
        <v>1200</v>
      </c>
      <c r="E832" s="41">
        <v>1200</v>
      </c>
      <c r="F832" s="41">
        <v>-1030</v>
      </c>
      <c r="G832" s="48">
        <v>39902</v>
      </c>
    </row>
    <row r="833" spans="1:7" x14ac:dyDescent="0.25">
      <c r="A833" s="48">
        <v>399020981</v>
      </c>
      <c r="B833" s="41" t="s">
        <v>1542</v>
      </c>
      <c r="C833" s="41">
        <v>200</v>
      </c>
      <c r="D833" s="41">
        <v>-250</v>
      </c>
      <c r="E833" s="41">
        <v>-250</v>
      </c>
      <c r="F833" s="41">
        <v>450</v>
      </c>
      <c r="G833" s="48">
        <v>39902</v>
      </c>
    </row>
    <row r="834" spans="1:7" x14ac:dyDescent="0.25">
      <c r="A834" s="48">
        <v>399020982</v>
      </c>
      <c r="B834" s="41" t="s">
        <v>1544</v>
      </c>
      <c r="C834" s="41">
        <v>0</v>
      </c>
      <c r="D834" s="41">
        <v>0</v>
      </c>
      <c r="E834" s="41">
        <v>0</v>
      </c>
      <c r="F834" s="41">
        <v>0</v>
      </c>
      <c r="G834" s="48">
        <v>39902</v>
      </c>
    </row>
    <row r="835" spans="1:7" x14ac:dyDescent="0.25">
      <c r="A835" s="48">
        <v>399020985</v>
      </c>
      <c r="B835" s="41" t="s">
        <v>1546</v>
      </c>
      <c r="C835" s="41">
        <v>186.99</v>
      </c>
      <c r="D835" s="41">
        <v>3000</v>
      </c>
      <c r="E835" s="41">
        <v>3000</v>
      </c>
      <c r="F835" s="41">
        <v>-2813.01</v>
      </c>
      <c r="G835" s="48">
        <v>39902</v>
      </c>
    </row>
    <row r="836" spans="1:7" x14ac:dyDescent="0.25">
      <c r="A836" s="48">
        <v>399022000</v>
      </c>
      <c r="B836" s="41" t="s">
        <v>1548</v>
      </c>
      <c r="C836" s="41">
        <v>4331.59</v>
      </c>
      <c r="D836" s="41">
        <v>300</v>
      </c>
      <c r="E836" s="41">
        <v>300</v>
      </c>
      <c r="F836" s="41">
        <v>4031.59</v>
      </c>
      <c r="G836" s="48">
        <v>39902</v>
      </c>
    </row>
    <row r="837" spans="1:7" x14ac:dyDescent="0.25">
      <c r="A837" s="48">
        <v>399022003</v>
      </c>
      <c r="B837" s="41" t="s">
        <v>1550</v>
      </c>
      <c r="C837" s="41">
        <v>0</v>
      </c>
      <c r="D837" s="41">
        <v>0</v>
      </c>
      <c r="E837" s="41">
        <v>0</v>
      </c>
      <c r="F837" s="41">
        <v>0</v>
      </c>
      <c r="G837" s="48">
        <v>39902</v>
      </c>
    </row>
    <row r="838" spans="1:7" x14ac:dyDescent="0.25">
      <c r="A838" s="48">
        <v>399022004</v>
      </c>
      <c r="B838" s="41" t="s">
        <v>1552</v>
      </c>
      <c r="C838" s="41">
        <v>42842.76</v>
      </c>
      <c r="D838" s="41">
        <v>10450</v>
      </c>
      <c r="E838" s="41">
        <v>10450</v>
      </c>
      <c r="F838" s="41">
        <v>32392.76</v>
      </c>
      <c r="G838" s="48">
        <v>39902</v>
      </c>
    </row>
    <row r="839" spans="1:7" x14ac:dyDescent="0.25">
      <c r="A839" s="48">
        <v>399022022</v>
      </c>
      <c r="B839" s="41" t="s">
        <v>1554</v>
      </c>
      <c r="C839" s="41">
        <v>980</v>
      </c>
      <c r="D839" s="41">
        <v>250</v>
      </c>
      <c r="E839" s="41">
        <v>250</v>
      </c>
      <c r="F839" s="41">
        <v>730</v>
      </c>
      <c r="G839" s="48">
        <v>39902</v>
      </c>
    </row>
    <row r="840" spans="1:7" x14ac:dyDescent="0.25">
      <c r="A840" s="48">
        <v>399022400</v>
      </c>
      <c r="B840" s="41" t="s">
        <v>1556</v>
      </c>
      <c r="C840" s="41">
        <v>4008.68</v>
      </c>
      <c r="D840" s="41">
        <v>5000</v>
      </c>
      <c r="E840" s="41">
        <v>5000</v>
      </c>
      <c r="F840" s="41">
        <v>-991.32</v>
      </c>
      <c r="G840" s="48">
        <v>39902</v>
      </c>
    </row>
    <row r="841" spans="1:7" x14ac:dyDescent="0.25">
      <c r="A841" s="48">
        <v>399022408</v>
      </c>
      <c r="B841" s="41" t="s">
        <v>1558</v>
      </c>
      <c r="C841" s="41">
        <v>0</v>
      </c>
      <c r="D841" s="41">
        <v>0</v>
      </c>
      <c r="E841" s="41">
        <v>0</v>
      </c>
      <c r="F841" s="41">
        <v>0</v>
      </c>
      <c r="G841" s="48">
        <v>39902</v>
      </c>
    </row>
    <row r="842" spans="1:7" x14ac:dyDescent="0.25">
      <c r="A842" s="48">
        <v>399022421</v>
      </c>
      <c r="B842" s="41" t="s">
        <v>1560</v>
      </c>
      <c r="C842" s="41">
        <v>0</v>
      </c>
      <c r="D842" s="41">
        <v>400</v>
      </c>
      <c r="E842" s="41">
        <v>400</v>
      </c>
      <c r="F842" s="41">
        <v>-400</v>
      </c>
      <c r="G842" s="48">
        <v>39902</v>
      </c>
    </row>
    <row r="843" spans="1:7" x14ac:dyDescent="0.25">
      <c r="A843" s="48">
        <v>399022422</v>
      </c>
      <c r="B843" s="41" t="s">
        <v>1562</v>
      </c>
      <c r="C843" s="41">
        <v>0</v>
      </c>
      <c r="D843" s="41">
        <v>0</v>
      </c>
      <c r="E843" s="41">
        <v>0</v>
      </c>
      <c r="F843" s="41">
        <v>0</v>
      </c>
      <c r="G843" s="48">
        <v>39902</v>
      </c>
    </row>
    <row r="844" spans="1:7" x14ac:dyDescent="0.25">
      <c r="A844" s="48">
        <v>399022423</v>
      </c>
      <c r="B844" s="41" t="s">
        <v>1564</v>
      </c>
      <c r="C844" s="41">
        <v>2730</v>
      </c>
      <c r="D844" s="41">
        <v>4000</v>
      </c>
      <c r="E844" s="41">
        <v>4000</v>
      </c>
      <c r="F844" s="41">
        <v>-1270</v>
      </c>
      <c r="G844" s="48">
        <v>39902</v>
      </c>
    </row>
    <row r="845" spans="1:7" x14ac:dyDescent="0.25">
      <c r="A845" s="48">
        <v>399022429</v>
      </c>
      <c r="B845" s="41" t="s">
        <v>1566</v>
      </c>
      <c r="C845" s="41">
        <v>0</v>
      </c>
      <c r="D845" s="41">
        <v>0</v>
      </c>
      <c r="E845" s="41">
        <v>0</v>
      </c>
      <c r="F845" s="41">
        <v>0</v>
      </c>
      <c r="G845" s="48">
        <v>39902</v>
      </c>
    </row>
    <row r="846" spans="1:7" x14ac:dyDescent="0.25">
      <c r="A846" s="48">
        <v>399022432</v>
      </c>
      <c r="B846" s="41" t="s">
        <v>1568</v>
      </c>
      <c r="C846" s="41">
        <v>0</v>
      </c>
      <c r="D846" s="41">
        <v>0</v>
      </c>
      <c r="E846" s="41">
        <v>0</v>
      </c>
      <c r="F846" s="41">
        <v>0</v>
      </c>
      <c r="G846" s="48">
        <v>39902</v>
      </c>
    </row>
    <row r="847" spans="1:7" x14ac:dyDescent="0.25">
      <c r="A847" s="48">
        <v>399022435</v>
      </c>
      <c r="B847" s="41" t="s">
        <v>1570</v>
      </c>
      <c r="C847" s="41">
        <v>0</v>
      </c>
      <c r="D847" s="41">
        <v>0</v>
      </c>
      <c r="E847" s="41">
        <v>0</v>
      </c>
      <c r="F847" s="41">
        <v>0</v>
      </c>
      <c r="G847" s="48">
        <v>39902</v>
      </c>
    </row>
    <row r="848" spans="1:7" x14ac:dyDescent="0.25">
      <c r="A848" s="48">
        <v>399022500</v>
      </c>
      <c r="B848" s="41" t="s">
        <v>1572</v>
      </c>
      <c r="C848" s="41">
        <v>15.88</v>
      </c>
      <c r="D848" s="41">
        <v>500</v>
      </c>
      <c r="E848" s="41">
        <v>500</v>
      </c>
      <c r="F848" s="41">
        <v>-484.12</v>
      </c>
      <c r="G848" s="48">
        <v>39902</v>
      </c>
    </row>
    <row r="849" spans="1:7" x14ac:dyDescent="0.25">
      <c r="A849" s="48">
        <v>399022510</v>
      </c>
      <c r="B849" s="41" t="s">
        <v>1574</v>
      </c>
      <c r="C849" s="41">
        <v>0</v>
      </c>
      <c r="D849" s="41">
        <v>0</v>
      </c>
      <c r="E849" s="41">
        <v>0</v>
      </c>
      <c r="F849" s="41">
        <v>0</v>
      </c>
      <c r="G849" s="48">
        <v>39902</v>
      </c>
    </row>
    <row r="850" spans="1:7" x14ac:dyDescent="0.25">
      <c r="A850" s="48">
        <v>399022524</v>
      </c>
      <c r="B850" s="41" t="s">
        <v>1576</v>
      </c>
      <c r="C850" s="41">
        <v>0</v>
      </c>
      <c r="D850" s="41">
        <v>0</v>
      </c>
      <c r="E850" s="41">
        <v>0</v>
      </c>
      <c r="F850" s="41">
        <v>0</v>
      </c>
      <c r="G850" s="48">
        <v>39902</v>
      </c>
    </row>
    <row r="851" spans="1:7" x14ac:dyDescent="0.25">
      <c r="A851" s="48">
        <v>399022701</v>
      </c>
      <c r="B851" s="41" t="s">
        <v>1578</v>
      </c>
      <c r="C851" s="41">
        <v>0</v>
      </c>
      <c r="D851" s="41">
        <v>0</v>
      </c>
      <c r="E851" s="41">
        <v>0</v>
      </c>
      <c r="F851" s="41">
        <v>0</v>
      </c>
      <c r="G851" s="48">
        <v>39902</v>
      </c>
    </row>
    <row r="852" spans="1:7" x14ac:dyDescent="0.25">
      <c r="A852" s="48">
        <v>399022703</v>
      </c>
      <c r="B852" s="41" t="s">
        <v>1580</v>
      </c>
      <c r="C852" s="41">
        <v>0</v>
      </c>
      <c r="D852" s="41">
        <v>50</v>
      </c>
      <c r="E852" s="41">
        <v>50</v>
      </c>
      <c r="F852" s="41">
        <v>-50</v>
      </c>
      <c r="G852" s="48">
        <v>39902</v>
      </c>
    </row>
    <row r="853" spans="1:7" x14ac:dyDescent="0.25">
      <c r="A853" s="48">
        <v>399022706</v>
      </c>
      <c r="B853" s="41" t="s">
        <v>1582</v>
      </c>
      <c r="C853" s="41">
        <v>0</v>
      </c>
      <c r="D853" s="41">
        <v>0</v>
      </c>
      <c r="E853" s="41">
        <v>0</v>
      </c>
      <c r="F853" s="41">
        <v>0</v>
      </c>
      <c r="G853" s="48">
        <v>39902</v>
      </c>
    </row>
    <row r="854" spans="1:7" x14ac:dyDescent="0.25">
      <c r="A854" s="48">
        <v>399022708</v>
      </c>
      <c r="B854" s="41" t="s">
        <v>1584</v>
      </c>
      <c r="C854" s="41">
        <v>0</v>
      </c>
      <c r="D854" s="41">
        <v>0</v>
      </c>
      <c r="E854" s="41">
        <v>0</v>
      </c>
      <c r="F854" s="41">
        <v>0</v>
      </c>
      <c r="G854" s="48">
        <v>39902</v>
      </c>
    </row>
    <row r="855" spans="1:7" x14ac:dyDescent="0.25">
      <c r="A855" s="48">
        <v>399022801</v>
      </c>
      <c r="B855" s="41" t="s">
        <v>1586</v>
      </c>
      <c r="C855" s="41">
        <v>0</v>
      </c>
      <c r="D855" s="41">
        <v>450</v>
      </c>
      <c r="E855" s="41">
        <v>450</v>
      </c>
      <c r="F855" s="41">
        <v>-450</v>
      </c>
      <c r="G855" s="48">
        <v>39902</v>
      </c>
    </row>
    <row r="856" spans="1:7" x14ac:dyDescent="0.25">
      <c r="A856" s="48">
        <v>399024600</v>
      </c>
      <c r="B856" s="41" t="s">
        <v>1588</v>
      </c>
      <c r="C856" s="41">
        <v>0</v>
      </c>
      <c r="D856" s="41">
        <v>0</v>
      </c>
      <c r="E856" s="41">
        <v>0</v>
      </c>
      <c r="F856" s="41">
        <v>0</v>
      </c>
      <c r="G856" s="48">
        <v>39902</v>
      </c>
    </row>
    <row r="857" spans="1:7" x14ac:dyDescent="0.25">
      <c r="A857" s="48">
        <v>399024610</v>
      </c>
      <c r="B857" s="41" t="s">
        <v>1590</v>
      </c>
      <c r="C857" s="41">
        <v>0</v>
      </c>
      <c r="D857" s="41">
        <v>0</v>
      </c>
      <c r="E857" s="41">
        <v>0</v>
      </c>
      <c r="F857" s="41">
        <v>0</v>
      </c>
      <c r="G857" s="48">
        <v>39902</v>
      </c>
    </row>
    <row r="858" spans="1:7" x14ac:dyDescent="0.25">
      <c r="A858" s="48">
        <v>399024612</v>
      </c>
      <c r="B858" s="41" t="s">
        <v>1592</v>
      </c>
      <c r="C858" s="41">
        <v>0</v>
      </c>
      <c r="D858" s="41">
        <v>0</v>
      </c>
      <c r="E858" s="41">
        <v>0</v>
      </c>
      <c r="F858" s="41">
        <v>0</v>
      </c>
      <c r="G858" s="48">
        <v>39902</v>
      </c>
    </row>
    <row r="859" spans="1:7" x14ac:dyDescent="0.25">
      <c r="A859" s="48">
        <v>399024618</v>
      </c>
      <c r="B859" s="41" t="s">
        <v>1594</v>
      </c>
      <c r="C859" s="41">
        <v>0</v>
      </c>
      <c r="D859" s="41">
        <v>0</v>
      </c>
      <c r="E859" s="41">
        <v>0</v>
      </c>
      <c r="F859" s="41">
        <v>0</v>
      </c>
      <c r="G859" s="48">
        <v>39902</v>
      </c>
    </row>
    <row r="860" spans="1:7" x14ac:dyDescent="0.25">
      <c r="A860" s="48">
        <v>399024619</v>
      </c>
      <c r="B860" s="41" t="s">
        <v>1596</v>
      </c>
      <c r="C860" s="41">
        <v>0</v>
      </c>
      <c r="D860" s="41">
        <v>0</v>
      </c>
      <c r="E860" s="41">
        <v>0</v>
      </c>
      <c r="F860" s="41">
        <v>0</v>
      </c>
      <c r="G860" s="48">
        <v>39902</v>
      </c>
    </row>
    <row r="861" spans="1:7" x14ac:dyDescent="0.25">
      <c r="A861" s="48">
        <v>399024621</v>
      </c>
      <c r="B861" s="41" t="s">
        <v>1598</v>
      </c>
      <c r="C861" s="41">
        <v>0</v>
      </c>
      <c r="D861" s="41">
        <v>0</v>
      </c>
      <c r="E861" s="41">
        <v>0</v>
      </c>
      <c r="F861" s="41">
        <v>0</v>
      </c>
      <c r="G861" s="48">
        <v>39902</v>
      </c>
    </row>
    <row r="862" spans="1:7" x14ac:dyDescent="0.25">
      <c r="A862" s="48">
        <v>399024622</v>
      </c>
      <c r="B862" s="41" t="s">
        <v>1600</v>
      </c>
      <c r="C862" s="41">
        <v>0</v>
      </c>
      <c r="D862" s="41">
        <v>0</v>
      </c>
      <c r="E862" s="41">
        <v>0</v>
      </c>
      <c r="F862" s="41">
        <v>0</v>
      </c>
      <c r="G862" s="48">
        <v>39902</v>
      </c>
    </row>
    <row r="863" spans="1:7" x14ac:dyDescent="0.25">
      <c r="A863" s="48">
        <v>399025151</v>
      </c>
      <c r="B863" s="41" t="s">
        <v>1602</v>
      </c>
      <c r="C863" s="41">
        <v>0</v>
      </c>
      <c r="D863" s="41">
        <v>0</v>
      </c>
      <c r="E863" s="41">
        <v>0</v>
      </c>
      <c r="F863" s="41">
        <v>0</v>
      </c>
      <c r="G863" s="48">
        <v>39902</v>
      </c>
    </row>
    <row r="864" spans="1:7" x14ac:dyDescent="0.25">
      <c r="A864" s="48">
        <v>399025178</v>
      </c>
      <c r="B864" s="41" t="s">
        <v>1604</v>
      </c>
      <c r="C864" s="41">
        <v>13885.79</v>
      </c>
      <c r="D864" s="41">
        <v>18000</v>
      </c>
      <c r="E864" s="41">
        <v>18000</v>
      </c>
      <c r="F864" s="41">
        <v>-4114.21</v>
      </c>
      <c r="G864" s="48">
        <v>39902</v>
      </c>
    </row>
    <row r="865" spans="1:7" x14ac:dyDescent="0.25">
      <c r="A865" s="48">
        <v>399025179</v>
      </c>
      <c r="B865" s="41" t="s">
        <v>1606</v>
      </c>
      <c r="C865" s="41">
        <v>0</v>
      </c>
      <c r="D865" s="41">
        <v>0</v>
      </c>
      <c r="E865" s="41">
        <v>0</v>
      </c>
      <c r="F865" s="41">
        <v>0</v>
      </c>
      <c r="G865" s="48">
        <v>39902</v>
      </c>
    </row>
    <row r="866" spans="1:7" x14ac:dyDescent="0.25">
      <c r="A866" s="48">
        <v>399026010</v>
      </c>
      <c r="B866" s="41" t="s">
        <v>1608</v>
      </c>
      <c r="C866" s="41">
        <v>0</v>
      </c>
      <c r="D866" s="41">
        <v>0</v>
      </c>
      <c r="E866" s="41">
        <v>0</v>
      </c>
      <c r="F866" s="41">
        <v>0</v>
      </c>
      <c r="G866" s="48">
        <v>39902</v>
      </c>
    </row>
    <row r="867" spans="1:7" x14ac:dyDescent="0.25">
      <c r="A867" s="48">
        <v>399029051</v>
      </c>
      <c r="B867" s="41" t="s">
        <v>1610</v>
      </c>
      <c r="C867" s="41">
        <v>0</v>
      </c>
      <c r="D867" s="41">
        <v>0</v>
      </c>
      <c r="E867" s="41">
        <v>0</v>
      </c>
      <c r="F867" s="41">
        <v>0</v>
      </c>
      <c r="G867" s="48">
        <v>39902</v>
      </c>
    </row>
    <row r="868" spans="1:7" x14ac:dyDescent="0.25">
      <c r="A868" s="48">
        <v>399029053</v>
      </c>
      <c r="B868" s="41" t="s">
        <v>2773</v>
      </c>
      <c r="C868" s="41">
        <v>0</v>
      </c>
      <c r="D868" s="41">
        <v>0</v>
      </c>
      <c r="E868" s="41">
        <v>0</v>
      </c>
      <c r="F868" s="41">
        <v>0</v>
      </c>
      <c r="G868" s="48">
        <v>39902</v>
      </c>
    </row>
    <row r="869" spans="1:7" x14ac:dyDescent="0.25">
      <c r="A869" s="48">
        <v>399029054</v>
      </c>
      <c r="B869" s="41" t="s">
        <v>1612</v>
      </c>
      <c r="C869" s="41">
        <v>0</v>
      </c>
      <c r="D869" s="41">
        <v>0</v>
      </c>
      <c r="E869" s="41">
        <v>0</v>
      </c>
      <c r="F869" s="41">
        <v>0</v>
      </c>
      <c r="G869" s="48">
        <v>39902</v>
      </c>
    </row>
    <row r="870" spans="1:7" x14ac:dyDescent="0.25">
      <c r="A870" s="48">
        <v>399029066</v>
      </c>
      <c r="B870" s="41" t="s">
        <v>1614</v>
      </c>
      <c r="C870" s="41">
        <v>0</v>
      </c>
      <c r="D870" s="41">
        <v>0</v>
      </c>
      <c r="E870" s="41">
        <v>0</v>
      </c>
      <c r="F870" s="41">
        <v>0</v>
      </c>
      <c r="G870" s="48">
        <v>39902</v>
      </c>
    </row>
    <row r="871" spans="1:7" x14ac:dyDescent="0.25">
      <c r="A871" s="48">
        <v>399029100</v>
      </c>
      <c r="B871" s="41" t="s">
        <v>1568</v>
      </c>
      <c r="C871" s="41">
        <v>0</v>
      </c>
      <c r="D871" s="41">
        <v>0</v>
      </c>
      <c r="E871" s="41">
        <v>0</v>
      </c>
      <c r="F871" s="41">
        <v>0</v>
      </c>
      <c r="G871" s="48">
        <v>39902</v>
      </c>
    </row>
    <row r="872" spans="1:7" x14ac:dyDescent="0.25">
      <c r="A872" s="48">
        <v>399029802</v>
      </c>
      <c r="B872" s="41" t="s">
        <v>1617</v>
      </c>
      <c r="C872" s="41">
        <v>0</v>
      </c>
      <c r="D872" s="41">
        <v>0</v>
      </c>
      <c r="E872" s="41">
        <v>0</v>
      </c>
      <c r="F872" s="41">
        <v>0</v>
      </c>
      <c r="G872" s="48">
        <v>39902</v>
      </c>
    </row>
    <row r="873" spans="1:7" x14ac:dyDescent="0.25">
      <c r="A873" s="48">
        <v>399029805</v>
      </c>
      <c r="B873" s="41" t="s">
        <v>1619</v>
      </c>
      <c r="C873" s="41">
        <v>0</v>
      </c>
      <c r="D873" s="41">
        <v>0</v>
      </c>
      <c r="E873" s="41">
        <v>0</v>
      </c>
      <c r="F873" s="41">
        <v>0</v>
      </c>
      <c r="G873" s="48">
        <v>39902</v>
      </c>
    </row>
    <row r="874" spans="1:7" x14ac:dyDescent="0.25">
      <c r="A874" s="48">
        <v>399030100</v>
      </c>
      <c r="B874" s="41" t="s">
        <v>1621</v>
      </c>
      <c r="C874" s="41">
        <v>0</v>
      </c>
      <c r="D874" s="41">
        <v>0</v>
      </c>
      <c r="E874" s="41">
        <v>0</v>
      </c>
      <c r="F874" s="41">
        <v>0</v>
      </c>
      <c r="G874" s="48">
        <v>39903</v>
      </c>
    </row>
    <row r="875" spans="1:7" x14ac:dyDescent="0.25">
      <c r="A875" s="48">
        <v>399030101</v>
      </c>
      <c r="B875" s="41" t="s">
        <v>1623</v>
      </c>
      <c r="C875" s="41">
        <v>0</v>
      </c>
      <c r="D875" s="41">
        <v>0</v>
      </c>
      <c r="E875" s="41">
        <v>0</v>
      </c>
      <c r="F875" s="41">
        <v>0</v>
      </c>
      <c r="G875" s="48">
        <v>39903</v>
      </c>
    </row>
    <row r="876" spans="1:7" x14ac:dyDescent="0.25">
      <c r="A876" s="48">
        <v>399030120</v>
      </c>
      <c r="B876" s="41" t="s">
        <v>1625</v>
      </c>
      <c r="C876" s="41">
        <v>0</v>
      </c>
      <c r="D876" s="41">
        <v>0</v>
      </c>
      <c r="E876" s="41">
        <v>0</v>
      </c>
      <c r="F876" s="41">
        <v>0</v>
      </c>
      <c r="G876" s="48">
        <v>39903</v>
      </c>
    </row>
    <row r="877" spans="1:7" x14ac:dyDescent="0.25">
      <c r="A877" s="48">
        <v>399030200</v>
      </c>
      <c r="B877" s="41" t="s">
        <v>1627</v>
      </c>
      <c r="C877" s="41">
        <v>0</v>
      </c>
      <c r="D877" s="41">
        <v>0</v>
      </c>
      <c r="E877" s="41">
        <v>0</v>
      </c>
      <c r="F877" s="41">
        <v>0</v>
      </c>
      <c r="G877" s="48">
        <v>39903</v>
      </c>
    </row>
    <row r="878" spans="1:7" x14ac:dyDescent="0.25">
      <c r="A878" s="48">
        <v>399030700</v>
      </c>
      <c r="B878" s="41" t="s">
        <v>1629</v>
      </c>
      <c r="C878" s="41">
        <v>0</v>
      </c>
      <c r="D878" s="41">
        <v>0</v>
      </c>
      <c r="E878" s="41">
        <v>0</v>
      </c>
      <c r="F878" s="41">
        <v>0</v>
      </c>
      <c r="G878" s="48">
        <v>39903</v>
      </c>
    </row>
    <row r="879" spans="1:7" x14ac:dyDescent="0.25">
      <c r="A879" s="48">
        <v>399030730</v>
      </c>
      <c r="B879" s="41" t="s">
        <v>1631</v>
      </c>
      <c r="C879" s="41">
        <v>0</v>
      </c>
      <c r="D879" s="41">
        <v>0</v>
      </c>
      <c r="E879" s="41">
        <v>0</v>
      </c>
      <c r="F879" s="41">
        <v>0</v>
      </c>
      <c r="G879" s="48">
        <v>39903</v>
      </c>
    </row>
    <row r="880" spans="1:7" x14ac:dyDescent="0.25">
      <c r="A880" s="48">
        <v>399030800</v>
      </c>
      <c r="B880" s="41" t="s">
        <v>1633</v>
      </c>
      <c r="C880" s="41">
        <v>0</v>
      </c>
      <c r="D880" s="41">
        <v>0</v>
      </c>
      <c r="E880" s="41">
        <v>0</v>
      </c>
      <c r="F880" s="41">
        <v>0</v>
      </c>
      <c r="G880" s="48">
        <v>39903</v>
      </c>
    </row>
    <row r="881" spans="1:7" x14ac:dyDescent="0.25">
      <c r="A881" s="48">
        <v>399030930</v>
      </c>
      <c r="B881" s="41" t="s">
        <v>1635</v>
      </c>
      <c r="C881" s="41">
        <v>0</v>
      </c>
      <c r="D881" s="41">
        <v>0</v>
      </c>
      <c r="E881" s="41">
        <v>0</v>
      </c>
      <c r="F881" s="41">
        <v>0</v>
      </c>
      <c r="G881" s="48">
        <v>39903</v>
      </c>
    </row>
    <row r="882" spans="1:7" x14ac:dyDescent="0.25">
      <c r="A882" s="48">
        <v>399030975</v>
      </c>
      <c r="B882" s="41" t="s">
        <v>1637</v>
      </c>
      <c r="C882" s="41">
        <v>0</v>
      </c>
      <c r="D882" s="41">
        <v>0</v>
      </c>
      <c r="E882" s="41">
        <v>0</v>
      </c>
      <c r="F882" s="41">
        <v>0</v>
      </c>
      <c r="G882" s="48">
        <v>39903</v>
      </c>
    </row>
    <row r="883" spans="1:7" x14ac:dyDescent="0.25">
      <c r="A883" s="48">
        <v>399032000</v>
      </c>
      <c r="B883" s="41" t="s">
        <v>1639</v>
      </c>
      <c r="C883" s="41">
        <v>0</v>
      </c>
      <c r="D883" s="41">
        <v>0</v>
      </c>
      <c r="E883" s="41">
        <v>0</v>
      </c>
      <c r="F883" s="41">
        <v>0</v>
      </c>
      <c r="G883" s="48">
        <v>39903</v>
      </c>
    </row>
    <row r="884" spans="1:7" x14ac:dyDescent="0.25">
      <c r="A884" s="48">
        <v>399032022</v>
      </c>
      <c r="B884" s="41" t="s">
        <v>1641</v>
      </c>
      <c r="C884" s="41">
        <v>0</v>
      </c>
      <c r="D884" s="41">
        <v>0</v>
      </c>
      <c r="E884" s="41">
        <v>0</v>
      </c>
      <c r="F884" s="41">
        <v>0</v>
      </c>
      <c r="G884" s="48">
        <v>39903</v>
      </c>
    </row>
    <row r="885" spans="1:7" x14ac:dyDescent="0.25">
      <c r="A885" s="48">
        <v>399032500</v>
      </c>
      <c r="B885" s="41" t="s">
        <v>1643</v>
      </c>
      <c r="C885" s="41">
        <v>0</v>
      </c>
      <c r="D885" s="41">
        <v>0</v>
      </c>
      <c r="E885" s="41">
        <v>0</v>
      </c>
      <c r="F885" s="41">
        <v>0</v>
      </c>
      <c r="G885" s="48">
        <v>39903</v>
      </c>
    </row>
    <row r="886" spans="1:7" x14ac:dyDescent="0.25">
      <c r="A886" s="48">
        <v>399032502</v>
      </c>
      <c r="B886" s="41" t="s">
        <v>1645</v>
      </c>
      <c r="C886" s="41">
        <v>0</v>
      </c>
      <c r="D886" s="41">
        <v>0</v>
      </c>
      <c r="E886" s="41">
        <v>0</v>
      </c>
      <c r="F886" s="41">
        <v>0</v>
      </c>
      <c r="G886" s="48">
        <v>39903</v>
      </c>
    </row>
    <row r="887" spans="1:7" x14ac:dyDescent="0.25">
      <c r="A887" s="48">
        <v>399032510</v>
      </c>
      <c r="B887" s="41" t="s">
        <v>1647</v>
      </c>
      <c r="C887" s="41">
        <v>0</v>
      </c>
      <c r="D887" s="41">
        <v>0</v>
      </c>
      <c r="E887" s="41">
        <v>0</v>
      </c>
      <c r="F887" s="41">
        <v>0</v>
      </c>
      <c r="G887" s="48">
        <v>39903</v>
      </c>
    </row>
    <row r="888" spans="1:7" x14ac:dyDescent="0.25">
      <c r="A888" s="48">
        <v>399032520</v>
      </c>
      <c r="B888" s="41" t="s">
        <v>1649</v>
      </c>
      <c r="C888" s="41">
        <v>0</v>
      </c>
      <c r="D888" s="41">
        <v>0</v>
      </c>
      <c r="E888" s="41">
        <v>0</v>
      </c>
      <c r="F888" s="41">
        <v>0</v>
      </c>
      <c r="G888" s="48">
        <v>39903</v>
      </c>
    </row>
    <row r="889" spans="1:7" x14ac:dyDescent="0.25">
      <c r="A889" s="48">
        <v>399032524</v>
      </c>
      <c r="B889" s="41" t="s">
        <v>1651</v>
      </c>
      <c r="C889" s="41">
        <v>0</v>
      </c>
      <c r="D889" s="41">
        <v>0</v>
      </c>
      <c r="E889" s="41">
        <v>0</v>
      </c>
      <c r="F889" s="41">
        <v>0</v>
      </c>
      <c r="G889" s="48">
        <v>39903</v>
      </c>
    </row>
    <row r="890" spans="1:7" x14ac:dyDescent="0.25">
      <c r="A890" s="48">
        <v>399032703</v>
      </c>
      <c r="B890" s="41" t="s">
        <v>1653</v>
      </c>
      <c r="C890" s="41">
        <v>0</v>
      </c>
      <c r="D890" s="41">
        <v>0</v>
      </c>
      <c r="E890" s="41">
        <v>0</v>
      </c>
      <c r="F890" s="41">
        <v>0</v>
      </c>
      <c r="G890" s="48">
        <v>39903</v>
      </c>
    </row>
    <row r="891" spans="1:7" x14ac:dyDescent="0.25">
      <c r="A891" s="48">
        <v>399032706</v>
      </c>
      <c r="B891" s="41" t="s">
        <v>1655</v>
      </c>
      <c r="C891" s="41">
        <v>0</v>
      </c>
      <c r="D891" s="41">
        <v>0</v>
      </c>
      <c r="E891" s="41">
        <v>0</v>
      </c>
      <c r="F891" s="41">
        <v>0</v>
      </c>
      <c r="G891" s="48">
        <v>39903</v>
      </c>
    </row>
    <row r="892" spans="1:7" x14ac:dyDescent="0.25">
      <c r="A892" s="48">
        <v>399032800</v>
      </c>
      <c r="B892" s="41" t="s">
        <v>1657</v>
      </c>
      <c r="C892" s="41">
        <v>0</v>
      </c>
      <c r="D892" s="41">
        <v>0</v>
      </c>
      <c r="E892" s="41">
        <v>0</v>
      </c>
      <c r="F892" s="41">
        <v>0</v>
      </c>
      <c r="G892" s="48">
        <v>39903</v>
      </c>
    </row>
    <row r="893" spans="1:7" x14ac:dyDescent="0.25">
      <c r="A893" s="48">
        <v>399032801</v>
      </c>
      <c r="B893" s="41" t="s">
        <v>1659</v>
      </c>
      <c r="C893" s="41">
        <v>0</v>
      </c>
      <c r="D893" s="41">
        <v>0</v>
      </c>
      <c r="E893" s="41">
        <v>0</v>
      </c>
      <c r="F893" s="41">
        <v>0</v>
      </c>
      <c r="G893" s="48">
        <v>39903</v>
      </c>
    </row>
    <row r="894" spans="1:7" x14ac:dyDescent="0.25">
      <c r="A894" s="48">
        <v>399034600</v>
      </c>
      <c r="B894" s="41" t="s">
        <v>1661</v>
      </c>
      <c r="C894" s="41">
        <v>0</v>
      </c>
      <c r="D894" s="41">
        <v>0</v>
      </c>
      <c r="E894" s="41">
        <v>0</v>
      </c>
      <c r="F894" s="41">
        <v>0</v>
      </c>
      <c r="G894" s="48">
        <v>39903</v>
      </c>
    </row>
    <row r="895" spans="1:7" x14ac:dyDescent="0.25">
      <c r="A895" s="48">
        <v>399034610</v>
      </c>
      <c r="B895" s="41" t="s">
        <v>1663</v>
      </c>
      <c r="C895" s="41">
        <v>0</v>
      </c>
      <c r="D895" s="41">
        <v>0</v>
      </c>
      <c r="E895" s="41">
        <v>0</v>
      </c>
      <c r="F895" s="41">
        <v>0</v>
      </c>
      <c r="G895" s="48">
        <v>39903</v>
      </c>
    </row>
    <row r="896" spans="1:7" x14ac:dyDescent="0.25">
      <c r="A896" s="48">
        <v>399034612</v>
      </c>
      <c r="B896" s="41" t="s">
        <v>1665</v>
      </c>
      <c r="C896" s="41">
        <v>0</v>
      </c>
      <c r="D896" s="41">
        <v>0</v>
      </c>
      <c r="E896" s="41">
        <v>0</v>
      </c>
      <c r="F896" s="41">
        <v>0</v>
      </c>
      <c r="G896" s="48">
        <v>39903</v>
      </c>
    </row>
    <row r="897" spans="1:7" x14ac:dyDescent="0.25">
      <c r="A897" s="48">
        <v>399034618</v>
      </c>
      <c r="B897" s="41" t="s">
        <v>1667</v>
      </c>
      <c r="C897" s="41">
        <v>0</v>
      </c>
      <c r="D897" s="41">
        <v>0</v>
      </c>
      <c r="E897" s="41">
        <v>0</v>
      </c>
      <c r="F897" s="41">
        <v>0</v>
      </c>
      <c r="G897" s="48">
        <v>39903</v>
      </c>
    </row>
    <row r="898" spans="1:7" x14ac:dyDescent="0.25">
      <c r="A898" s="48">
        <v>399034619</v>
      </c>
      <c r="B898" s="41" t="s">
        <v>1669</v>
      </c>
      <c r="C898" s="41">
        <v>0</v>
      </c>
      <c r="D898" s="41">
        <v>0</v>
      </c>
      <c r="E898" s="41">
        <v>0</v>
      </c>
      <c r="F898" s="41">
        <v>0</v>
      </c>
      <c r="G898" s="48">
        <v>39903</v>
      </c>
    </row>
    <row r="899" spans="1:7" x14ac:dyDescent="0.25">
      <c r="A899" s="48">
        <v>399036010</v>
      </c>
      <c r="B899" s="41" t="s">
        <v>1671</v>
      </c>
      <c r="C899" s="41">
        <v>0</v>
      </c>
      <c r="D899" s="41">
        <v>0</v>
      </c>
      <c r="E899" s="41">
        <v>0</v>
      </c>
      <c r="F899" s="41">
        <v>0</v>
      </c>
      <c r="G899" s="48">
        <v>39903</v>
      </c>
    </row>
    <row r="900" spans="1:7" x14ac:dyDescent="0.25">
      <c r="A900" s="48">
        <v>399039356</v>
      </c>
      <c r="B900" s="41" t="s">
        <v>1673</v>
      </c>
      <c r="C900" s="41">
        <v>0</v>
      </c>
      <c r="D900" s="41">
        <v>0</v>
      </c>
      <c r="E900" s="41">
        <v>0</v>
      </c>
      <c r="F900" s="41">
        <v>0</v>
      </c>
      <c r="G900" s="48">
        <v>39903</v>
      </c>
    </row>
    <row r="901" spans="1:7" x14ac:dyDescent="0.25">
      <c r="A901" s="48">
        <v>399039802</v>
      </c>
      <c r="B901" s="41" t="s">
        <v>1675</v>
      </c>
      <c r="C901" s="41">
        <v>0</v>
      </c>
      <c r="D901" s="41">
        <v>0</v>
      </c>
      <c r="E901" s="41">
        <v>0</v>
      </c>
      <c r="F901" s="41">
        <v>0</v>
      </c>
      <c r="G901" s="48">
        <v>39903</v>
      </c>
    </row>
    <row r="902" spans="1:7" x14ac:dyDescent="0.25">
      <c r="A902" s="48">
        <v>399040100</v>
      </c>
      <c r="B902" s="41" t="s">
        <v>1677</v>
      </c>
      <c r="C902" s="41">
        <v>9056.99</v>
      </c>
      <c r="D902" s="41">
        <v>48850</v>
      </c>
      <c r="E902" s="41">
        <v>48850</v>
      </c>
      <c r="F902" s="41">
        <v>-39793.01</v>
      </c>
      <c r="G902" s="48">
        <v>39904</v>
      </c>
    </row>
    <row r="903" spans="1:7" x14ac:dyDescent="0.25">
      <c r="A903" s="48">
        <v>399040101</v>
      </c>
      <c r="B903" s="41" t="s">
        <v>1679</v>
      </c>
      <c r="C903" s="41">
        <v>0</v>
      </c>
      <c r="D903" s="41">
        <v>0</v>
      </c>
      <c r="E903" s="41">
        <v>0</v>
      </c>
      <c r="F903" s="41">
        <v>0</v>
      </c>
      <c r="G903" s="48">
        <v>39904</v>
      </c>
    </row>
    <row r="904" spans="1:7" x14ac:dyDescent="0.25">
      <c r="A904" s="48">
        <v>399040102</v>
      </c>
      <c r="B904" s="41" t="s">
        <v>1681</v>
      </c>
      <c r="C904" s="41">
        <v>0</v>
      </c>
      <c r="D904" s="41">
        <v>0</v>
      </c>
      <c r="E904" s="41">
        <v>0</v>
      </c>
      <c r="F904" s="41">
        <v>0</v>
      </c>
      <c r="G904" s="48">
        <v>39904</v>
      </c>
    </row>
    <row r="905" spans="1:7" x14ac:dyDescent="0.25">
      <c r="A905" s="48">
        <v>399040103</v>
      </c>
      <c r="B905" s="41" t="s">
        <v>1683</v>
      </c>
      <c r="C905" s="41">
        <v>0</v>
      </c>
      <c r="D905" s="41">
        <v>0</v>
      </c>
      <c r="E905" s="41">
        <v>0</v>
      </c>
      <c r="F905" s="41">
        <v>0</v>
      </c>
      <c r="G905" s="48">
        <v>39904</v>
      </c>
    </row>
    <row r="906" spans="1:7" x14ac:dyDescent="0.25">
      <c r="A906" s="48">
        <v>399040110</v>
      </c>
      <c r="B906" s="41" t="s">
        <v>1685</v>
      </c>
      <c r="C906" s="41">
        <v>0</v>
      </c>
      <c r="D906" s="41">
        <v>0</v>
      </c>
      <c r="E906" s="41">
        <v>0</v>
      </c>
      <c r="F906" s="41">
        <v>0</v>
      </c>
      <c r="G906" s="48">
        <v>39904</v>
      </c>
    </row>
    <row r="907" spans="1:7" x14ac:dyDescent="0.25">
      <c r="A907" s="48">
        <v>399040120</v>
      </c>
      <c r="B907" s="41" t="s">
        <v>1687</v>
      </c>
      <c r="C907" s="41">
        <v>0</v>
      </c>
      <c r="D907" s="41">
        <v>0</v>
      </c>
      <c r="E907" s="41">
        <v>0</v>
      </c>
      <c r="F907" s="41">
        <v>0</v>
      </c>
      <c r="G907" s="48">
        <v>39904</v>
      </c>
    </row>
    <row r="908" spans="1:7" x14ac:dyDescent="0.25">
      <c r="A908" s="48">
        <v>399040150</v>
      </c>
      <c r="B908" s="41" t="s">
        <v>1689</v>
      </c>
      <c r="C908" s="41">
        <v>0</v>
      </c>
      <c r="D908" s="41">
        <v>0</v>
      </c>
      <c r="E908" s="41">
        <v>0</v>
      </c>
      <c r="F908" s="41">
        <v>0</v>
      </c>
      <c r="G908" s="48">
        <v>39904</v>
      </c>
    </row>
    <row r="909" spans="1:7" x14ac:dyDescent="0.25">
      <c r="A909" s="48">
        <v>399040200</v>
      </c>
      <c r="B909" s="41" t="s">
        <v>1691</v>
      </c>
      <c r="C909" s="41">
        <v>0</v>
      </c>
      <c r="D909" s="41">
        <v>0</v>
      </c>
      <c r="E909" s="41">
        <v>0</v>
      </c>
      <c r="F909" s="41">
        <v>0</v>
      </c>
      <c r="G909" s="48">
        <v>39904</v>
      </c>
    </row>
    <row r="910" spans="1:7" x14ac:dyDescent="0.25">
      <c r="A910" s="48">
        <v>399040400</v>
      </c>
      <c r="B910" s="41" t="s">
        <v>1693</v>
      </c>
      <c r="C910" s="41">
        <v>0</v>
      </c>
      <c r="D910" s="41">
        <v>0</v>
      </c>
      <c r="E910" s="41">
        <v>0</v>
      </c>
      <c r="F910" s="41">
        <v>0</v>
      </c>
      <c r="G910" s="48">
        <v>39904</v>
      </c>
    </row>
    <row r="911" spans="1:7" x14ac:dyDescent="0.25">
      <c r="A911" s="48">
        <v>399040700</v>
      </c>
      <c r="B911" s="41" t="s">
        <v>1695</v>
      </c>
      <c r="C911" s="41">
        <v>0</v>
      </c>
      <c r="D911" s="41">
        <v>0</v>
      </c>
      <c r="E911" s="41">
        <v>0</v>
      </c>
      <c r="F911" s="41">
        <v>0</v>
      </c>
      <c r="G911" s="48">
        <v>39904</v>
      </c>
    </row>
    <row r="912" spans="1:7" x14ac:dyDescent="0.25">
      <c r="A912" s="48">
        <v>399040715</v>
      </c>
      <c r="B912" s="41" t="s">
        <v>1697</v>
      </c>
      <c r="C912" s="41">
        <v>0</v>
      </c>
      <c r="D912" s="41">
        <v>0</v>
      </c>
      <c r="E912" s="41">
        <v>0</v>
      </c>
      <c r="F912" s="41">
        <v>0</v>
      </c>
      <c r="G912" s="48">
        <v>39904</v>
      </c>
    </row>
    <row r="913" spans="1:7" x14ac:dyDescent="0.25">
      <c r="A913" s="48">
        <v>399040730</v>
      </c>
      <c r="B913" s="41" t="s">
        <v>1699</v>
      </c>
      <c r="C913" s="41">
        <v>0</v>
      </c>
      <c r="D913" s="41">
        <v>0</v>
      </c>
      <c r="E913" s="41">
        <v>0</v>
      </c>
      <c r="F913" s="41">
        <v>0</v>
      </c>
      <c r="G913" s="48">
        <v>39904</v>
      </c>
    </row>
    <row r="914" spans="1:7" x14ac:dyDescent="0.25">
      <c r="A914" s="48">
        <v>399040800</v>
      </c>
      <c r="B914" s="41" t="s">
        <v>1701</v>
      </c>
      <c r="C914" s="41">
        <v>0</v>
      </c>
      <c r="D914" s="41">
        <v>0</v>
      </c>
      <c r="E914" s="41">
        <v>0</v>
      </c>
      <c r="F914" s="41">
        <v>0</v>
      </c>
      <c r="G914" s="48">
        <v>39904</v>
      </c>
    </row>
    <row r="915" spans="1:7" x14ac:dyDescent="0.25">
      <c r="A915" s="48">
        <v>399040915</v>
      </c>
      <c r="B915" s="41" t="s">
        <v>1703</v>
      </c>
      <c r="C915" s="41">
        <v>0</v>
      </c>
      <c r="D915" s="41">
        <v>0</v>
      </c>
      <c r="E915" s="41">
        <v>0</v>
      </c>
      <c r="F915" s="41">
        <v>0</v>
      </c>
      <c r="G915" s="48">
        <v>39904</v>
      </c>
    </row>
    <row r="916" spans="1:7" x14ac:dyDescent="0.25">
      <c r="A916" s="48">
        <v>399040930</v>
      </c>
      <c r="B916" s="41" t="s">
        <v>1705</v>
      </c>
      <c r="C916" s="41">
        <v>54.6</v>
      </c>
      <c r="D916" s="41">
        <v>500</v>
      </c>
      <c r="E916" s="41">
        <v>500</v>
      </c>
      <c r="F916" s="41">
        <v>-445.4</v>
      </c>
      <c r="G916" s="48">
        <v>39904</v>
      </c>
    </row>
    <row r="917" spans="1:7" x14ac:dyDescent="0.25">
      <c r="A917" s="48">
        <v>399040975</v>
      </c>
      <c r="B917" s="41" t="s">
        <v>1707</v>
      </c>
      <c r="C917" s="41">
        <v>260</v>
      </c>
      <c r="D917" s="41">
        <v>600</v>
      </c>
      <c r="E917" s="41">
        <v>600</v>
      </c>
      <c r="F917" s="41">
        <v>-340</v>
      </c>
      <c r="G917" s="48">
        <v>39904</v>
      </c>
    </row>
    <row r="918" spans="1:7" x14ac:dyDescent="0.25">
      <c r="A918" s="48">
        <v>399042000</v>
      </c>
      <c r="B918" s="41" t="s">
        <v>1709</v>
      </c>
      <c r="C918" s="41">
        <v>0</v>
      </c>
      <c r="D918" s="41">
        <v>0</v>
      </c>
      <c r="E918" s="41">
        <v>0</v>
      </c>
      <c r="F918" s="41">
        <v>0</v>
      </c>
      <c r="G918" s="48">
        <v>39904</v>
      </c>
    </row>
    <row r="919" spans="1:7" x14ac:dyDescent="0.25">
      <c r="A919" s="48">
        <v>399042002</v>
      </c>
      <c r="B919" s="41" t="s">
        <v>1711</v>
      </c>
      <c r="C919" s="41">
        <v>0</v>
      </c>
      <c r="D919" s="41">
        <v>0</v>
      </c>
      <c r="E919" s="41">
        <v>0</v>
      </c>
      <c r="F919" s="41">
        <v>0</v>
      </c>
      <c r="G919" s="48">
        <v>39904</v>
      </c>
    </row>
    <row r="920" spans="1:7" x14ac:dyDescent="0.25">
      <c r="A920" s="48">
        <v>399042003</v>
      </c>
      <c r="B920" s="41" t="s">
        <v>1713</v>
      </c>
      <c r="C920" s="41">
        <v>0</v>
      </c>
      <c r="D920" s="41">
        <v>0</v>
      </c>
      <c r="E920" s="41">
        <v>0</v>
      </c>
      <c r="F920" s="41">
        <v>0</v>
      </c>
      <c r="G920" s="48">
        <v>39904</v>
      </c>
    </row>
    <row r="921" spans="1:7" x14ac:dyDescent="0.25">
      <c r="A921" s="48">
        <v>399042022</v>
      </c>
      <c r="B921" s="41" t="s">
        <v>1715</v>
      </c>
      <c r="C921" s="41">
        <v>9606.89</v>
      </c>
      <c r="D921" s="41">
        <v>5000</v>
      </c>
      <c r="E921" s="41">
        <v>5000</v>
      </c>
      <c r="F921" s="41">
        <v>4606.8900000000003</v>
      </c>
      <c r="G921" s="48">
        <v>39904</v>
      </c>
    </row>
    <row r="922" spans="1:7" x14ac:dyDescent="0.25">
      <c r="A922" s="48">
        <v>399042401</v>
      </c>
      <c r="B922" s="41" t="s">
        <v>1717</v>
      </c>
      <c r="C922" s="41">
        <v>0</v>
      </c>
      <c r="D922" s="41">
        <v>0</v>
      </c>
      <c r="E922" s="41">
        <v>0</v>
      </c>
      <c r="F922" s="41">
        <v>0</v>
      </c>
      <c r="G922" s="48">
        <v>39904</v>
      </c>
    </row>
    <row r="923" spans="1:7" x14ac:dyDescent="0.25">
      <c r="A923" s="48">
        <v>399042422</v>
      </c>
      <c r="B923" s="41" t="s">
        <v>1719</v>
      </c>
      <c r="C923" s="41">
        <v>9563.66</v>
      </c>
      <c r="D923" s="41">
        <v>10000</v>
      </c>
      <c r="E923" s="41">
        <v>10000</v>
      </c>
      <c r="F923" s="41">
        <v>-436.34</v>
      </c>
      <c r="G923" s="48">
        <v>39904</v>
      </c>
    </row>
    <row r="924" spans="1:7" x14ac:dyDescent="0.25">
      <c r="A924" s="48">
        <v>399042423</v>
      </c>
      <c r="B924" s="41" t="s">
        <v>1721</v>
      </c>
      <c r="C924" s="41">
        <v>0</v>
      </c>
      <c r="D924" s="41">
        <v>0</v>
      </c>
      <c r="E924" s="41">
        <v>0</v>
      </c>
      <c r="F924" s="41">
        <v>0</v>
      </c>
      <c r="G924" s="48">
        <v>39904</v>
      </c>
    </row>
    <row r="925" spans="1:7" x14ac:dyDescent="0.25">
      <c r="A925" s="48">
        <v>399042428</v>
      </c>
      <c r="B925" s="41" t="s">
        <v>1723</v>
      </c>
      <c r="C925" s="41">
        <v>0</v>
      </c>
      <c r="D925" s="41">
        <v>0</v>
      </c>
      <c r="E925" s="41">
        <v>0</v>
      </c>
      <c r="F925" s="41">
        <v>0</v>
      </c>
      <c r="G925" s="48">
        <v>39904</v>
      </c>
    </row>
    <row r="926" spans="1:7" x14ac:dyDescent="0.25">
      <c r="A926" s="48">
        <v>399042429</v>
      </c>
      <c r="B926" s="41" t="s">
        <v>1725</v>
      </c>
      <c r="C926" s="41">
        <v>0</v>
      </c>
      <c r="D926" s="41">
        <v>0</v>
      </c>
      <c r="E926" s="41">
        <v>0</v>
      </c>
      <c r="F926" s="41">
        <v>0</v>
      </c>
      <c r="G926" s="48">
        <v>39904</v>
      </c>
    </row>
    <row r="927" spans="1:7" x14ac:dyDescent="0.25">
      <c r="A927" s="48">
        <v>399042430</v>
      </c>
      <c r="B927" s="41" t="s">
        <v>1727</v>
      </c>
      <c r="C927" s="41">
        <v>99</v>
      </c>
      <c r="D927" s="41">
        <v>100</v>
      </c>
      <c r="E927" s="41">
        <v>100</v>
      </c>
      <c r="F927" s="41">
        <v>-1</v>
      </c>
      <c r="G927" s="48">
        <v>39904</v>
      </c>
    </row>
    <row r="928" spans="1:7" x14ac:dyDescent="0.25">
      <c r="A928" s="48">
        <v>399042432</v>
      </c>
      <c r="B928" s="41" t="s">
        <v>1729</v>
      </c>
      <c r="C928" s="41">
        <v>0</v>
      </c>
      <c r="D928" s="41">
        <v>300</v>
      </c>
      <c r="E928" s="41">
        <v>300</v>
      </c>
      <c r="F928" s="41">
        <v>-300</v>
      </c>
      <c r="G928" s="48">
        <v>39904</v>
      </c>
    </row>
    <row r="929" spans="1:7" x14ac:dyDescent="0.25">
      <c r="A929" s="48">
        <v>399042500</v>
      </c>
      <c r="B929" s="41" t="s">
        <v>1731</v>
      </c>
      <c r="C929" s="41">
        <v>0</v>
      </c>
      <c r="D929" s="41">
        <v>700</v>
      </c>
      <c r="E929" s="41">
        <v>700</v>
      </c>
      <c r="F929" s="41">
        <v>-700</v>
      </c>
      <c r="G929" s="48">
        <v>39904</v>
      </c>
    </row>
    <row r="930" spans="1:7" x14ac:dyDescent="0.25">
      <c r="A930" s="48">
        <v>399042502</v>
      </c>
      <c r="B930" s="41" t="s">
        <v>1733</v>
      </c>
      <c r="C930" s="41">
        <v>0</v>
      </c>
      <c r="D930" s="41">
        <v>0</v>
      </c>
      <c r="E930" s="41">
        <v>0</v>
      </c>
      <c r="F930" s="41">
        <v>0</v>
      </c>
      <c r="G930" s="48">
        <v>39904</v>
      </c>
    </row>
    <row r="931" spans="1:7" x14ac:dyDescent="0.25">
      <c r="A931" s="48">
        <v>399042510</v>
      </c>
      <c r="B931" s="41" t="s">
        <v>1735</v>
      </c>
      <c r="C931" s="41">
        <v>0</v>
      </c>
      <c r="D931" s="41">
        <v>0</v>
      </c>
      <c r="E931" s="41">
        <v>0</v>
      </c>
      <c r="F931" s="41">
        <v>0</v>
      </c>
      <c r="G931" s="48">
        <v>39904</v>
      </c>
    </row>
    <row r="932" spans="1:7" x14ac:dyDescent="0.25">
      <c r="A932" s="48">
        <v>399042520</v>
      </c>
      <c r="B932" s="41" t="s">
        <v>1737</v>
      </c>
      <c r="C932" s="41">
        <v>0</v>
      </c>
      <c r="D932" s="41">
        <v>0</v>
      </c>
      <c r="E932" s="41">
        <v>0</v>
      </c>
      <c r="F932" s="41">
        <v>0</v>
      </c>
      <c r="G932" s="48">
        <v>39904</v>
      </c>
    </row>
    <row r="933" spans="1:7" x14ac:dyDescent="0.25">
      <c r="A933" s="48">
        <v>399042524</v>
      </c>
      <c r="B933" s="41" t="s">
        <v>1739</v>
      </c>
      <c r="C933" s="41">
        <v>0</v>
      </c>
      <c r="D933" s="41">
        <v>0</v>
      </c>
      <c r="E933" s="41">
        <v>0</v>
      </c>
      <c r="F933" s="41">
        <v>0</v>
      </c>
      <c r="G933" s="48">
        <v>39904</v>
      </c>
    </row>
    <row r="934" spans="1:7" x14ac:dyDescent="0.25">
      <c r="A934" s="48">
        <v>399042701</v>
      </c>
      <c r="B934" s="41" t="s">
        <v>1741</v>
      </c>
      <c r="C934" s="41">
        <v>0</v>
      </c>
      <c r="D934" s="41">
        <v>0</v>
      </c>
      <c r="E934" s="41">
        <v>0</v>
      </c>
      <c r="F934" s="41">
        <v>0</v>
      </c>
      <c r="G934" s="48">
        <v>39904</v>
      </c>
    </row>
    <row r="935" spans="1:7" x14ac:dyDescent="0.25">
      <c r="A935" s="48">
        <v>399042703</v>
      </c>
      <c r="B935" s="41" t="s">
        <v>1743</v>
      </c>
      <c r="C935" s="41">
        <v>0</v>
      </c>
      <c r="D935" s="41">
        <v>0</v>
      </c>
      <c r="E935" s="41">
        <v>0</v>
      </c>
      <c r="F935" s="41">
        <v>0</v>
      </c>
      <c r="G935" s="48">
        <v>39904</v>
      </c>
    </row>
    <row r="936" spans="1:7" x14ac:dyDescent="0.25">
      <c r="A936" s="48">
        <v>399042706</v>
      </c>
      <c r="B936" s="41" t="s">
        <v>1745</v>
      </c>
      <c r="C936" s="41">
        <v>0</v>
      </c>
      <c r="D936" s="41">
        <v>0</v>
      </c>
      <c r="E936" s="41">
        <v>0</v>
      </c>
      <c r="F936" s="41">
        <v>0</v>
      </c>
      <c r="G936" s="48">
        <v>39904</v>
      </c>
    </row>
    <row r="937" spans="1:7" x14ac:dyDescent="0.25">
      <c r="A937" s="48">
        <v>399042801</v>
      </c>
      <c r="B937" s="41" t="s">
        <v>1747</v>
      </c>
      <c r="C937" s="41">
        <v>0</v>
      </c>
      <c r="D937" s="41">
        <v>0</v>
      </c>
      <c r="E937" s="41">
        <v>0</v>
      </c>
      <c r="F937" s="41">
        <v>0</v>
      </c>
      <c r="G937" s="48">
        <v>39904</v>
      </c>
    </row>
    <row r="938" spans="1:7" x14ac:dyDescent="0.25">
      <c r="A938" s="48">
        <v>399044600</v>
      </c>
      <c r="B938" s="41" t="s">
        <v>1749</v>
      </c>
      <c r="C938" s="41">
        <v>0</v>
      </c>
      <c r="D938" s="41">
        <v>0</v>
      </c>
      <c r="E938" s="41">
        <v>0</v>
      </c>
      <c r="F938" s="41">
        <v>0</v>
      </c>
      <c r="G938" s="48">
        <v>39904</v>
      </c>
    </row>
    <row r="939" spans="1:7" x14ac:dyDescent="0.25">
      <c r="A939" s="48">
        <v>399044610</v>
      </c>
      <c r="B939" s="41" t="s">
        <v>1751</v>
      </c>
      <c r="C939" s="41">
        <v>0</v>
      </c>
      <c r="D939" s="41">
        <v>0</v>
      </c>
      <c r="E939" s="41">
        <v>0</v>
      </c>
      <c r="F939" s="41">
        <v>0</v>
      </c>
      <c r="G939" s="48">
        <v>39904</v>
      </c>
    </row>
    <row r="940" spans="1:7" x14ac:dyDescent="0.25">
      <c r="A940" s="48">
        <v>399044612</v>
      </c>
      <c r="B940" s="41" t="s">
        <v>1753</v>
      </c>
      <c r="C940" s="41">
        <v>0</v>
      </c>
      <c r="D940" s="41">
        <v>0</v>
      </c>
      <c r="E940" s="41">
        <v>0</v>
      </c>
      <c r="F940" s="41">
        <v>0</v>
      </c>
      <c r="G940" s="48">
        <v>39904</v>
      </c>
    </row>
    <row r="941" spans="1:7" x14ac:dyDescent="0.25">
      <c r="A941" s="48">
        <v>399044618</v>
      </c>
      <c r="B941" s="41" t="s">
        <v>1755</v>
      </c>
      <c r="C941" s="41">
        <v>0</v>
      </c>
      <c r="D941" s="41">
        <v>0</v>
      </c>
      <c r="E941" s="41">
        <v>0</v>
      </c>
      <c r="F941" s="41">
        <v>0</v>
      </c>
      <c r="G941" s="48">
        <v>39904</v>
      </c>
    </row>
    <row r="942" spans="1:7" x14ac:dyDescent="0.25">
      <c r="A942" s="48">
        <v>399044619</v>
      </c>
      <c r="B942" s="41" t="s">
        <v>1757</v>
      </c>
      <c r="C942" s="41">
        <v>0</v>
      </c>
      <c r="D942" s="41">
        <v>0</v>
      </c>
      <c r="E942" s="41">
        <v>0</v>
      </c>
      <c r="F942" s="41">
        <v>0</v>
      </c>
      <c r="G942" s="48">
        <v>39904</v>
      </c>
    </row>
    <row r="943" spans="1:7" x14ac:dyDescent="0.25">
      <c r="A943" s="48">
        <v>399044621</v>
      </c>
      <c r="B943" s="41" t="s">
        <v>1759</v>
      </c>
      <c r="C943" s="41">
        <v>0</v>
      </c>
      <c r="D943" s="41">
        <v>0</v>
      </c>
      <c r="E943" s="41">
        <v>0</v>
      </c>
      <c r="F943" s="41">
        <v>0</v>
      </c>
      <c r="G943" s="48">
        <v>39904</v>
      </c>
    </row>
    <row r="944" spans="1:7" x14ac:dyDescent="0.25">
      <c r="A944" s="48">
        <v>399046010</v>
      </c>
      <c r="B944" s="41" t="s">
        <v>1761</v>
      </c>
      <c r="C944" s="41">
        <v>0</v>
      </c>
      <c r="D944" s="41">
        <v>0</v>
      </c>
      <c r="E944" s="41">
        <v>0</v>
      </c>
      <c r="F944" s="41">
        <v>0</v>
      </c>
      <c r="G944" s="48">
        <v>39904</v>
      </c>
    </row>
    <row r="945" spans="1:7" x14ac:dyDescent="0.25">
      <c r="A945" s="48">
        <v>399049054</v>
      </c>
      <c r="B945" s="41" t="s">
        <v>1763</v>
      </c>
      <c r="C945" s="41">
        <v>0</v>
      </c>
      <c r="D945" s="41">
        <v>0</v>
      </c>
      <c r="E945" s="41">
        <v>0</v>
      </c>
      <c r="F945" s="41">
        <v>0</v>
      </c>
      <c r="G945" s="48">
        <v>39904</v>
      </c>
    </row>
    <row r="946" spans="1:7" x14ac:dyDescent="0.25">
      <c r="A946" s="48">
        <v>399049059</v>
      </c>
      <c r="B946" s="41" t="s">
        <v>1765</v>
      </c>
      <c r="C946" s="41">
        <v>-80</v>
      </c>
      <c r="D946" s="41">
        <v>0</v>
      </c>
      <c r="E946" s="41">
        <v>0</v>
      </c>
      <c r="F946" s="41">
        <v>-80</v>
      </c>
      <c r="G946" s="48">
        <v>39904</v>
      </c>
    </row>
    <row r="947" spans="1:7" x14ac:dyDescent="0.25">
      <c r="A947" s="48">
        <v>399049064</v>
      </c>
      <c r="B947" s="41" t="s">
        <v>1767</v>
      </c>
      <c r="C947" s="41">
        <v>0</v>
      </c>
      <c r="D947" s="41">
        <v>0</v>
      </c>
      <c r="E947" s="41">
        <v>0</v>
      </c>
      <c r="F947" s="41">
        <v>0</v>
      </c>
      <c r="G947" s="48">
        <v>39904</v>
      </c>
    </row>
    <row r="948" spans="1:7" x14ac:dyDescent="0.25">
      <c r="A948" s="48">
        <v>399049068</v>
      </c>
      <c r="B948" s="41" t="s">
        <v>1769</v>
      </c>
      <c r="C948" s="41">
        <v>0</v>
      </c>
      <c r="D948" s="41">
        <v>0</v>
      </c>
      <c r="E948" s="41">
        <v>0</v>
      </c>
      <c r="F948" s="41">
        <v>0</v>
      </c>
      <c r="G948" s="48">
        <v>39904</v>
      </c>
    </row>
    <row r="949" spans="1:7" x14ac:dyDescent="0.25">
      <c r="A949" s="48">
        <v>399049100</v>
      </c>
      <c r="B949" s="41" t="s">
        <v>1729</v>
      </c>
      <c r="C949" s="41">
        <v>0</v>
      </c>
      <c r="D949" s="41">
        <v>0</v>
      </c>
      <c r="E949" s="41">
        <v>0</v>
      </c>
      <c r="F949" s="41">
        <v>0</v>
      </c>
      <c r="G949" s="48">
        <v>39904</v>
      </c>
    </row>
    <row r="950" spans="1:7" x14ac:dyDescent="0.25">
      <c r="A950" s="48">
        <v>399049103</v>
      </c>
      <c r="B950" s="41" t="s">
        <v>1772</v>
      </c>
      <c r="C950" s="41">
        <v>0</v>
      </c>
      <c r="D950" s="41">
        <v>0</v>
      </c>
      <c r="E950" s="41">
        <v>0</v>
      </c>
      <c r="F950" s="41">
        <v>0</v>
      </c>
      <c r="G950" s="48">
        <v>39904</v>
      </c>
    </row>
    <row r="951" spans="1:7" x14ac:dyDescent="0.25">
      <c r="A951" s="48">
        <v>399049105</v>
      </c>
      <c r="B951" s="41" t="s">
        <v>1774</v>
      </c>
      <c r="C951" s="41">
        <v>-1208.25</v>
      </c>
      <c r="D951" s="41">
        <v>-2500</v>
      </c>
      <c r="E951" s="41">
        <v>-2500</v>
      </c>
      <c r="F951" s="41">
        <v>1291.75</v>
      </c>
      <c r="G951" s="48">
        <v>39904</v>
      </c>
    </row>
    <row r="952" spans="1:7" x14ac:dyDescent="0.25">
      <c r="A952" s="48">
        <v>399049204</v>
      </c>
      <c r="B952" s="41" t="s">
        <v>1776</v>
      </c>
      <c r="C952" s="41">
        <v>0</v>
      </c>
      <c r="D952" s="41">
        <v>0</v>
      </c>
      <c r="E952" s="41">
        <v>0</v>
      </c>
      <c r="F952" s="41">
        <v>0</v>
      </c>
      <c r="G952" s="48">
        <v>39904</v>
      </c>
    </row>
    <row r="953" spans="1:7" x14ac:dyDescent="0.25">
      <c r="A953" s="48">
        <v>399049205</v>
      </c>
      <c r="B953" s="41" t="s">
        <v>1778</v>
      </c>
      <c r="C953" s="41">
        <v>0</v>
      </c>
      <c r="D953" s="41">
        <v>0</v>
      </c>
      <c r="E953" s="41">
        <v>0</v>
      </c>
      <c r="F953" s="41">
        <v>0</v>
      </c>
      <c r="G953" s="48">
        <v>39904</v>
      </c>
    </row>
    <row r="954" spans="1:7" x14ac:dyDescent="0.25">
      <c r="A954" s="48">
        <v>399049206</v>
      </c>
      <c r="B954" s="41" t="s">
        <v>1780</v>
      </c>
      <c r="C954" s="41">
        <v>-385.15</v>
      </c>
      <c r="D954" s="41">
        <v>0</v>
      </c>
      <c r="E954" s="41">
        <v>0</v>
      </c>
      <c r="F954" s="41">
        <v>-385.15</v>
      </c>
      <c r="G954" s="48">
        <v>39904</v>
      </c>
    </row>
    <row r="955" spans="1:7" x14ac:dyDescent="0.25">
      <c r="A955" s="48">
        <v>399049356</v>
      </c>
      <c r="B955" s="41" t="s">
        <v>1782</v>
      </c>
      <c r="C955" s="41">
        <v>0</v>
      </c>
      <c r="D955" s="41">
        <v>0</v>
      </c>
      <c r="E955" s="41">
        <v>0</v>
      </c>
      <c r="F955" s="41">
        <v>0</v>
      </c>
      <c r="G955" s="48">
        <v>39904</v>
      </c>
    </row>
    <row r="956" spans="1:7" x14ac:dyDescent="0.25">
      <c r="A956" s="48">
        <v>399049802</v>
      </c>
      <c r="B956" s="41" t="s">
        <v>1784</v>
      </c>
      <c r="C956" s="41">
        <v>0</v>
      </c>
      <c r="D956" s="41">
        <v>0</v>
      </c>
      <c r="E956" s="41">
        <v>0</v>
      </c>
      <c r="F956" s="41">
        <v>0</v>
      </c>
      <c r="G956" s="48">
        <v>39904</v>
      </c>
    </row>
    <row r="957" spans="1:7" x14ac:dyDescent="0.25">
      <c r="A957" s="48">
        <v>399050100</v>
      </c>
      <c r="B957" s="41" t="s">
        <v>1786</v>
      </c>
      <c r="C957" s="41">
        <v>0</v>
      </c>
      <c r="D957" s="41">
        <v>0</v>
      </c>
      <c r="E957" s="41">
        <v>0</v>
      </c>
      <c r="F957" s="41">
        <v>0</v>
      </c>
      <c r="G957" s="48">
        <v>39905</v>
      </c>
    </row>
    <row r="958" spans="1:7" x14ac:dyDescent="0.25">
      <c r="A958" s="48">
        <v>399050101</v>
      </c>
      <c r="B958" s="41" t="s">
        <v>1788</v>
      </c>
      <c r="C958" s="41">
        <v>0</v>
      </c>
      <c r="D958" s="41">
        <v>0</v>
      </c>
      <c r="E958" s="41">
        <v>0</v>
      </c>
      <c r="F958" s="41">
        <v>0</v>
      </c>
      <c r="G958" s="48">
        <v>39905</v>
      </c>
    </row>
    <row r="959" spans="1:7" x14ac:dyDescent="0.25">
      <c r="A959" s="48">
        <v>399050120</v>
      </c>
      <c r="B959" s="41" t="s">
        <v>1790</v>
      </c>
      <c r="C959" s="41">
        <v>0</v>
      </c>
      <c r="D959" s="41">
        <v>0</v>
      </c>
      <c r="E959" s="41">
        <v>0</v>
      </c>
      <c r="F959" s="41">
        <v>0</v>
      </c>
      <c r="G959" s="48">
        <v>39905</v>
      </c>
    </row>
    <row r="960" spans="1:7" x14ac:dyDescent="0.25">
      <c r="A960" s="48">
        <v>399050150</v>
      </c>
      <c r="B960" s="41" t="s">
        <v>1792</v>
      </c>
      <c r="C960" s="41">
        <v>0</v>
      </c>
      <c r="D960" s="41">
        <v>0</v>
      </c>
      <c r="E960" s="41">
        <v>0</v>
      </c>
      <c r="F960" s="41">
        <v>0</v>
      </c>
      <c r="G960" s="48">
        <v>39905</v>
      </c>
    </row>
    <row r="961" spans="1:7" x14ac:dyDescent="0.25">
      <c r="A961" s="48">
        <v>399050200</v>
      </c>
      <c r="B961" s="41" t="s">
        <v>1794</v>
      </c>
      <c r="C961" s="41">
        <v>0</v>
      </c>
      <c r="D961" s="41">
        <v>0</v>
      </c>
      <c r="E961" s="41">
        <v>0</v>
      </c>
      <c r="F961" s="41">
        <v>0</v>
      </c>
      <c r="G961" s="48">
        <v>39905</v>
      </c>
    </row>
    <row r="962" spans="1:7" x14ac:dyDescent="0.25">
      <c r="A962" s="48">
        <v>399050700</v>
      </c>
      <c r="B962" s="41" t="s">
        <v>1796</v>
      </c>
      <c r="C962" s="41">
        <v>0</v>
      </c>
      <c r="D962" s="41">
        <v>0</v>
      </c>
      <c r="E962" s="41">
        <v>0</v>
      </c>
      <c r="F962" s="41">
        <v>0</v>
      </c>
      <c r="G962" s="48">
        <v>39905</v>
      </c>
    </row>
    <row r="963" spans="1:7" x14ac:dyDescent="0.25">
      <c r="A963" s="48">
        <v>399050800</v>
      </c>
      <c r="B963" s="41" t="s">
        <v>1798</v>
      </c>
      <c r="C963" s="41">
        <v>0</v>
      </c>
      <c r="D963" s="41">
        <v>0</v>
      </c>
      <c r="E963" s="41">
        <v>0</v>
      </c>
      <c r="F963" s="41">
        <v>0</v>
      </c>
      <c r="G963" s="48">
        <v>39905</v>
      </c>
    </row>
    <row r="964" spans="1:7" x14ac:dyDescent="0.25">
      <c r="A964" s="48">
        <v>399050830</v>
      </c>
      <c r="B964" s="41" t="s">
        <v>1800</v>
      </c>
      <c r="C964" s="41">
        <v>0</v>
      </c>
      <c r="D964" s="41">
        <v>0</v>
      </c>
      <c r="E964" s="41">
        <v>0</v>
      </c>
      <c r="F964" s="41">
        <v>0</v>
      </c>
      <c r="G964" s="48">
        <v>39905</v>
      </c>
    </row>
    <row r="965" spans="1:7" x14ac:dyDescent="0.25">
      <c r="A965" s="48">
        <v>399050915</v>
      </c>
      <c r="B965" s="41" t="s">
        <v>1802</v>
      </c>
      <c r="C965" s="41">
        <v>0</v>
      </c>
      <c r="D965" s="41">
        <v>0</v>
      </c>
      <c r="E965" s="41">
        <v>0</v>
      </c>
      <c r="F965" s="41">
        <v>0</v>
      </c>
      <c r="G965" s="48">
        <v>39905</v>
      </c>
    </row>
    <row r="966" spans="1:7" x14ac:dyDescent="0.25">
      <c r="A966" s="48">
        <v>399050930</v>
      </c>
      <c r="B966" s="41" t="s">
        <v>1804</v>
      </c>
      <c r="C966" s="41">
        <v>0</v>
      </c>
      <c r="D966" s="41">
        <v>0</v>
      </c>
      <c r="E966" s="41">
        <v>0</v>
      </c>
      <c r="F966" s="41">
        <v>0</v>
      </c>
      <c r="G966" s="48">
        <v>39905</v>
      </c>
    </row>
    <row r="967" spans="1:7" x14ac:dyDescent="0.25">
      <c r="A967" s="48">
        <v>399050975</v>
      </c>
      <c r="B967" s="41" t="s">
        <v>1806</v>
      </c>
      <c r="C967" s="41">
        <v>0</v>
      </c>
      <c r="D967" s="41">
        <v>0</v>
      </c>
      <c r="E967" s="41">
        <v>0</v>
      </c>
      <c r="F967" s="41">
        <v>0</v>
      </c>
      <c r="G967" s="48">
        <v>39905</v>
      </c>
    </row>
    <row r="968" spans="1:7" x14ac:dyDescent="0.25">
      <c r="A968" s="48">
        <v>399052000</v>
      </c>
      <c r="B968" s="41" t="s">
        <v>1808</v>
      </c>
      <c r="C968" s="41">
        <v>0</v>
      </c>
      <c r="D968" s="41">
        <v>0</v>
      </c>
      <c r="E968" s="41">
        <v>0</v>
      </c>
      <c r="F968" s="41">
        <v>0</v>
      </c>
      <c r="G968" s="48">
        <v>39905</v>
      </c>
    </row>
    <row r="969" spans="1:7" x14ac:dyDescent="0.25">
      <c r="A969" s="48">
        <v>399052022</v>
      </c>
      <c r="B969" s="41" t="s">
        <v>1810</v>
      </c>
      <c r="C969" s="41">
        <v>0</v>
      </c>
      <c r="D969" s="41">
        <v>0</v>
      </c>
      <c r="E969" s="41">
        <v>0</v>
      </c>
      <c r="F969" s="41">
        <v>0</v>
      </c>
      <c r="G969" s="48">
        <v>39905</v>
      </c>
    </row>
    <row r="970" spans="1:7" x14ac:dyDescent="0.25">
      <c r="A970" s="48">
        <v>399052424</v>
      </c>
      <c r="B970" s="41" t="s">
        <v>1812</v>
      </c>
      <c r="C970" s="41">
        <v>0</v>
      </c>
      <c r="D970" s="41">
        <v>0</v>
      </c>
      <c r="E970" s="41">
        <v>0</v>
      </c>
      <c r="F970" s="41">
        <v>0</v>
      </c>
      <c r="G970" s="48">
        <v>39905</v>
      </c>
    </row>
    <row r="971" spans="1:7" x14ac:dyDescent="0.25">
      <c r="A971" s="48">
        <v>399052429</v>
      </c>
      <c r="B971" s="41" t="s">
        <v>1814</v>
      </c>
      <c r="C971" s="41">
        <v>19650</v>
      </c>
      <c r="D971" s="41">
        <v>35500</v>
      </c>
      <c r="E971" s="41">
        <v>35500</v>
      </c>
      <c r="F971" s="41">
        <v>-15850</v>
      </c>
      <c r="G971" s="48">
        <v>39905</v>
      </c>
    </row>
    <row r="972" spans="1:7" x14ac:dyDescent="0.25">
      <c r="A972" s="48">
        <v>399052430</v>
      </c>
      <c r="B972" s="41" t="s">
        <v>1816</v>
      </c>
      <c r="C972" s="41">
        <v>0</v>
      </c>
      <c r="D972" s="41">
        <v>0</v>
      </c>
      <c r="E972" s="41">
        <v>0</v>
      </c>
      <c r="F972" s="41">
        <v>0</v>
      </c>
      <c r="G972" s="48">
        <v>39905</v>
      </c>
    </row>
    <row r="973" spans="1:7" x14ac:dyDescent="0.25">
      <c r="A973" s="48">
        <v>399052432</v>
      </c>
      <c r="B973" s="41" t="s">
        <v>1818</v>
      </c>
      <c r="C973" s="41">
        <v>0</v>
      </c>
      <c r="D973" s="41">
        <v>0</v>
      </c>
      <c r="E973" s="41">
        <v>0</v>
      </c>
      <c r="F973" s="41">
        <v>0</v>
      </c>
      <c r="G973" s="48">
        <v>39905</v>
      </c>
    </row>
    <row r="974" spans="1:7" x14ac:dyDescent="0.25">
      <c r="A974" s="48">
        <v>399052500</v>
      </c>
      <c r="B974" s="41" t="s">
        <v>1820</v>
      </c>
      <c r="C974" s="41">
        <v>0</v>
      </c>
      <c r="D974" s="41">
        <v>0</v>
      </c>
      <c r="E974" s="41">
        <v>0</v>
      </c>
      <c r="F974" s="41">
        <v>0</v>
      </c>
      <c r="G974" s="48">
        <v>39905</v>
      </c>
    </row>
    <row r="975" spans="1:7" x14ac:dyDescent="0.25">
      <c r="A975" s="48">
        <v>399052510</v>
      </c>
      <c r="B975" s="41" t="s">
        <v>1822</v>
      </c>
      <c r="C975" s="41">
        <v>0</v>
      </c>
      <c r="D975" s="41">
        <v>0</v>
      </c>
      <c r="E975" s="41">
        <v>0</v>
      </c>
      <c r="F975" s="41">
        <v>0</v>
      </c>
      <c r="G975" s="48">
        <v>39905</v>
      </c>
    </row>
    <row r="976" spans="1:7" x14ac:dyDescent="0.25">
      <c r="A976" s="48">
        <v>399052701</v>
      </c>
      <c r="B976" s="41" t="s">
        <v>1824</v>
      </c>
      <c r="C976" s="41">
        <v>0</v>
      </c>
      <c r="D976" s="41">
        <v>0</v>
      </c>
      <c r="E976" s="41">
        <v>0</v>
      </c>
      <c r="F976" s="41">
        <v>0</v>
      </c>
      <c r="G976" s="48">
        <v>39905</v>
      </c>
    </row>
    <row r="977" spans="1:7" x14ac:dyDescent="0.25">
      <c r="A977" s="48">
        <v>399052703</v>
      </c>
      <c r="B977" s="41" t="s">
        <v>1826</v>
      </c>
      <c r="C977" s="41">
        <v>0</v>
      </c>
      <c r="D977" s="41">
        <v>0</v>
      </c>
      <c r="E977" s="41">
        <v>0</v>
      </c>
      <c r="F977" s="41">
        <v>0</v>
      </c>
      <c r="G977" s="48">
        <v>39905</v>
      </c>
    </row>
    <row r="978" spans="1:7" x14ac:dyDescent="0.25">
      <c r="A978" s="48">
        <v>399052706</v>
      </c>
      <c r="B978" s="41" t="s">
        <v>1828</v>
      </c>
      <c r="C978" s="41">
        <v>0</v>
      </c>
      <c r="D978" s="41">
        <v>0</v>
      </c>
      <c r="E978" s="41">
        <v>0</v>
      </c>
      <c r="F978" s="41">
        <v>0</v>
      </c>
      <c r="G978" s="48">
        <v>39905</v>
      </c>
    </row>
    <row r="979" spans="1:7" x14ac:dyDescent="0.25">
      <c r="A979" s="48">
        <v>399052708</v>
      </c>
      <c r="B979" s="41" t="s">
        <v>1830</v>
      </c>
      <c r="C979" s="41">
        <v>0</v>
      </c>
      <c r="D979" s="41">
        <v>0</v>
      </c>
      <c r="E979" s="41">
        <v>0</v>
      </c>
      <c r="F979" s="41">
        <v>0</v>
      </c>
      <c r="G979" s="48">
        <v>39905</v>
      </c>
    </row>
    <row r="980" spans="1:7" x14ac:dyDescent="0.25">
      <c r="A980" s="48">
        <v>399052801</v>
      </c>
      <c r="B980" s="41" t="s">
        <v>1832</v>
      </c>
      <c r="C980" s="41">
        <v>0</v>
      </c>
      <c r="D980" s="41">
        <v>0</v>
      </c>
      <c r="E980" s="41">
        <v>0</v>
      </c>
      <c r="F980" s="41">
        <v>0</v>
      </c>
      <c r="G980" s="48">
        <v>39905</v>
      </c>
    </row>
    <row r="981" spans="1:7" x14ac:dyDescent="0.25">
      <c r="A981" s="48">
        <v>399054600</v>
      </c>
      <c r="B981" s="41" t="s">
        <v>1834</v>
      </c>
      <c r="C981" s="41">
        <v>0</v>
      </c>
      <c r="D981" s="41">
        <v>0</v>
      </c>
      <c r="E981" s="41">
        <v>0</v>
      </c>
      <c r="F981" s="41">
        <v>0</v>
      </c>
      <c r="G981" s="48">
        <v>39905</v>
      </c>
    </row>
    <row r="982" spans="1:7" x14ac:dyDescent="0.25">
      <c r="A982" s="48">
        <v>399054610</v>
      </c>
      <c r="B982" s="41" t="s">
        <v>1836</v>
      </c>
      <c r="C982" s="41">
        <v>0</v>
      </c>
      <c r="D982" s="41">
        <v>0</v>
      </c>
      <c r="E982" s="41">
        <v>0</v>
      </c>
      <c r="F982" s="41">
        <v>0</v>
      </c>
      <c r="G982" s="48">
        <v>39905</v>
      </c>
    </row>
    <row r="983" spans="1:7" x14ac:dyDescent="0.25">
      <c r="A983" s="48">
        <v>399054612</v>
      </c>
      <c r="B983" s="41" t="s">
        <v>1838</v>
      </c>
      <c r="C983" s="41">
        <v>0</v>
      </c>
      <c r="D983" s="41">
        <v>0</v>
      </c>
      <c r="E983" s="41">
        <v>0</v>
      </c>
      <c r="F983" s="41">
        <v>0</v>
      </c>
      <c r="G983" s="48">
        <v>39905</v>
      </c>
    </row>
    <row r="984" spans="1:7" x14ac:dyDescent="0.25">
      <c r="A984" s="48">
        <v>399054618</v>
      </c>
      <c r="B984" s="41" t="s">
        <v>1840</v>
      </c>
      <c r="C984" s="41">
        <v>0</v>
      </c>
      <c r="D984" s="41">
        <v>0</v>
      </c>
      <c r="E984" s="41">
        <v>0</v>
      </c>
      <c r="F984" s="41">
        <v>0</v>
      </c>
      <c r="G984" s="48">
        <v>39905</v>
      </c>
    </row>
    <row r="985" spans="1:7" x14ac:dyDescent="0.25">
      <c r="A985" s="48">
        <v>399054619</v>
      </c>
      <c r="B985" s="41" t="s">
        <v>1842</v>
      </c>
      <c r="C985" s="41">
        <v>0</v>
      </c>
      <c r="D985" s="41">
        <v>0</v>
      </c>
      <c r="E985" s="41">
        <v>0</v>
      </c>
      <c r="F985" s="41">
        <v>0</v>
      </c>
      <c r="G985" s="48">
        <v>39905</v>
      </c>
    </row>
    <row r="986" spans="1:7" x14ac:dyDescent="0.25">
      <c r="A986" s="48">
        <v>399054621</v>
      </c>
      <c r="B986" s="41" t="s">
        <v>1844</v>
      </c>
      <c r="C986" s="41">
        <v>0</v>
      </c>
      <c r="D986" s="41">
        <v>0</v>
      </c>
      <c r="E986" s="41">
        <v>0</v>
      </c>
      <c r="F986" s="41">
        <v>0</v>
      </c>
      <c r="G986" s="48">
        <v>39905</v>
      </c>
    </row>
    <row r="987" spans="1:7" x14ac:dyDescent="0.25">
      <c r="A987" s="48">
        <v>399056010</v>
      </c>
      <c r="B987" s="41" t="s">
        <v>1846</v>
      </c>
      <c r="C987" s="41">
        <v>0</v>
      </c>
      <c r="D987" s="41">
        <v>0</v>
      </c>
      <c r="E987" s="41">
        <v>0</v>
      </c>
      <c r="F987" s="41">
        <v>0</v>
      </c>
      <c r="G987" s="48">
        <v>39905</v>
      </c>
    </row>
    <row r="988" spans="1:7" x14ac:dyDescent="0.25">
      <c r="A988" s="48">
        <v>399059066</v>
      </c>
      <c r="B988" s="41" t="s">
        <v>1848</v>
      </c>
      <c r="C988" s="41">
        <v>0</v>
      </c>
      <c r="D988" s="41">
        <v>0</v>
      </c>
      <c r="E988" s="41">
        <v>0</v>
      </c>
      <c r="F988" s="41">
        <v>0</v>
      </c>
      <c r="G988" s="48">
        <v>39905</v>
      </c>
    </row>
    <row r="989" spans="1:7" x14ac:dyDescent="0.25">
      <c r="A989" s="48">
        <v>399059802</v>
      </c>
      <c r="B989" s="41" t="s">
        <v>1850</v>
      </c>
      <c r="C989" s="41">
        <v>0</v>
      </c>
      <c r="D989" s="41">
        <v>0</v>
      </c>
      <c r="E989" s="41">
        <v>0</v>
      </c>
      <c r="F989" s="41">
        <v>0</v>
      </c>
      <c r="G989" s="48">
        <v>39905</v>
      </c>
    </row>
    <row r="990" spans="1:7" x14ac:dyDescent="0.25">
      <c r="A990" s="48">
        <v>399060100</v>
      </c>
      <c r="B990" s="41" t="s">
        <v>1852</v>
      </c>
      <c r="C990" s="41">
        <v>88590.44</v>
      </c>
      <c r="D990" s="41">
        <v>118100</v>
      </c>
      <c r="E990" s="41">
        <v>118100</v>
      </c>
      <c r="F990" s="41">
        <v>-29509.56</v>
      </c>
      <c r="G990" s="48">
        <v>39906</v>
      </c>
    </row>
    <row r="991" spans="1:7" x14ac:dyDescent="0.25">
      <c r="A991" s="48">
        <v>399060101</v>
      </c>
      <c r="B991" s="41" t="s">
        <v>1854</v>
      </c>
      <c r="C991" s="41">
        <v>0</v>
      </c>
      <c r="D991" s="41">
        <v>0</v>
      </c>
      <c r="E991" s="41">
        <v>0</v>
      </c>
      <c r="F991" s="41">
        <v>0</v>
      </c>
      <c r="G991" s="48">
        <v>39906</v>
      </c>
    </row>
    <row r="992" spans="1:7" x14ac:dyDescent="0.25">
      <c r="A992" s="48">
        <v>399060102</v>
      </c>
      <c r="B992" s="41" t="s">
        <v>1856</v>
      </c>
      <c r="C992" s="41">
        <v>0</v>
      </c>
      <c r="D992" s="41">
        <v>0</v>
      </c>
      <c r="E992" s="41">
        <v>0</v>
      </c>
      <c r="F992" s="41">
        <v>0</v>
      </c>
      <c r="G992" s="48">
        <v>39906</v>
      </c>
    </row>
    <row r="993" spans="1:7" x14ac:dyDescent="0.25">
      <c r="A993" s="48">
        <v>399060103</v>
      </c>
      <c r="B993" s="41" t="s">
        <v>1858</v>
      </c>
      <c r="C993" s="41">
        <v>0</v>
      </c>
      <c r="D993" s="41">
        <v>0</v>
      </c>
      <c r="E993" s="41">
        <v>0</v>
      </c>
      <c r="F993" s="41">
        <v>0</v>
      </c>
      <c r="G993" s="48">
        <v>39906</v>
      </c>
    </row>
    <row r="994" spans="1:7" x14ac:dyDescent="0.25">
      <c r="A994" s="48">
        <v>399060120</v>
      </c>
      <c r="B994" s="41" t="s">
        <v>1860</v>
      </c>
      <c r="C994" s="41">
        <v>0</v>
      </c>
      <c r="D994" s="41">
        <v>0</v>
      </c>
      <c r="E994" s="41">
        <v>0</v>
      </c>
      <c r="F994" s="41">
        <v>0</v>
      </c>
      <c r="G994" s="48">
        <v>39906</v>
      </c>
    </row>
    <row r="995" spans="1:7" x14ac:dyDescent="0.25">
      <c r="A995" s="48">
        <v>399060150</v>
      </c>
      <c r="B995" s="41" t="s">
        <v>1862</v>
      </c>
      <c r="C995" s="41">
        <v>0</v>
      </c>
      <c r="D995" s="41">
        <v>0</v>
      </c>
      <c r="E995" s="41">
        <v>0</v>
      </c>
      <c r="F995" s="41">
        <v>0</v>
      </c>
      <c r="G995" s="48">
        <v>39906</v>
      </c>
    </row>
    <row r="996" spans="1:7" x14ac:dyDescent="0.25">
      <c r="A996" s="48">
        <v>399060200</v>
      </c>
      <c r="B996" s="41" t="s">
        <v>1864</v>
      </c>
      <c r="C996" s="41">
        <v>167799.26</v>
      </c>
      <c r="D996" s="41">
        <v>0</v>
      </c>
      <c r="E996" s="41">
        <v>0</v>
      </c>
      <c r="F996" s="41">
        <v>167799.26</v>
      </c>
      <c r="G996" s="48">
        <v>39906</v>
      </c>
    </row>
    <row r="997" spans="1:7" x14ac:dyDescent="0.25">
      <c r="A997" s="48">
        <v>399060700</v>
      </c>
      <c r="B997" s="41" t="s">
        <v>1866</v>
      </c>
      <c r="C997" s="41">
        <v>0</v>
      </c>
      <c r="D997" s="41">
        <v>0</v>
      </c>
      <c r="E997" s="41">
        <v>0</v>
      </c>
      <c r="F997" s="41">
        <v>0</v>
      </c>
      <c r="G997" s="48">
        <v>39906</v>
      </c>
    </row>
    <row r="998" spans="1:7" x14ac:dyDescent="0.25">
      <c r="A998" s="48">
        <v>399060800</v>
      </c>
      <c r="B998" s="41" t="s">
        <v>1868</v>
      </c>
      <c r="C998" s="41">
        <v>0</v>
      </c>
      <c r="D998" s="41">
        <v>0</v>
      </c>
      <c r="E998" s="41">
        <v>0</v>
      </c>
      <c r="F998" s="41">
        <v>0</v>
      </c>
      <c r="G998" s="48">
        <v>39906</v>
      </c>
    </row>
    <row r="999" spans="1:7" x14ac:dyDescent="0.25">
      <c r="A999" s="48">
        <v>399060820</v>
      </c>
      <c r="B999" s="41" t="s">
        <v>1870</v>
      </c>
      <c r="C999" s="41">
        <v>0</v>
      </c>
      <c r="D999" s="41">
        <v>0</v>
      </c>
      <c r="E999" s="41">
        <v>0</v>
      </c>
      <c r="F999" s="41">
        <v>0</v>
      </c>
      <c r="G999" s="48">
        <v>39906</v>
      </c>
    </row>
    <row r="1000" spans="1:7" x14ac:dyDescent="0.25">
      <c r="A1000" s="48">
        <v>399060915</v>
      </c>
      <c r="B1000" s="41" t="s">
        <v>1872</v>
      </c>
      <c r="C1000" s="41">
        <v>0</v>
      </c>
      <c r="D1000" s="41">
        <v>0</v>
      </c>
      <c r="E1000" s="41">
        <v>0</v>
      </c>
      <c r="F1000" s="41">
        <v>0</v>
      </c>
      <c r="G1000" s="48">
        <v>39906</v>
      </c>
    </row>
    <row r="1001" spans="1:7" x14ac:dyDescent="0.25">
      <c r="A1001" s="48">
        <v>399060930</v>
      </c>
      <c r="B1001" s="41" t="s">
        <v>1874</v>
      </c>
      <c r="C1001" s="41">
        <v>0</v>
      </c>
      <c r="D1001" s="41">
        <v>150</v>
      </c>
      <c r="E1001" s="41">
        <v>150</v>
      </c>
      <c r="F1001" s="41">
        <v>-150</v>
      </c>
      <c r="G1001" s="48">
        <v>39906</v>
      </c>
    </row>
    <row r="1002" spans="1:7" x14ac:dyDescent="0.25">
      <c r="A1002" s="48">
        <v>399060975</v>
      </c>
      <c r="B1002" s="41" t="s">
        <v>1876</v>
      </c>
      <c r="C1002" s="41">
        <v>332</v>
      </c>
      <c r="D1002" s="41">
        <v>350</v>
      </c>
      <c r="E1002" s="41">
        <v>350</v>
      </c>
      <c r="F1002" s="41">
        <v>-18</v>
      </c>
      <c r="G1002" s="48">
        <v>39906</v>
      </c>
    </row>
    <row r="1003" spans="1:7" x14ac:dyDescent="0.25">
      <c r="A1003" s="48">
        <v>399060981</v>
      </c>
      <c r="B1003" s="41" t="s">
        <v>1878</v>
      </c>
      <c r="C1003" s="41">
        <v>0</v>
      </c>
      <c r="D1003" s="41">
        <v>0</v>
      </c>
      <c r="E1003" s="41">
        <v>0</v>
      </c>
      <c r="F1003" s="41">
        <v>0</v>
      </c>
      <c r="G1003" s="48">
        <v>39906</v>
      </c>
    </row>
    <row r="1004" spans="1:7" x14ac:dyDescent="0.25">
      <c r="A1004" s="48">
        <v>399061610</v>
      </c>
      <c r="B1004" s="41" t="s">
        <v>1880</v>
      </c>
      <c r="C1004" s="41">
        <v>0</v>
      </c>
      <c r="D1004" s="41">
        <v>350</v>
      </c>
      <c r="E1004" s="41">
        <v>350</v>
      </c>
      <c r="F1004" s="41">
        <v>-350</v>
      </c>
      <c r="G1004" s="48">
        <v>39906</v>
      </c>
    </row>
    <row r="1005" spans="1:7" x14ac:dyDescent="0.25">
      <c r="A1005" s="48">
        <v>399062000</v>
      </c>
      <c r="B1005" s="41" t="s">
        <v>1882</v>
      </c>
      <c r="C1005" s="41">
        <v>0</v>
      </c>
      <c r="D1005" s="41">
        <v>200</v>
      </c>
      <c r="E1005" s="41">
        <v>200</v>
      </c>
      <c r="F1005" s="41">
        <v>-200</v>
      </c>
      <c r="G1005" s="48">
        <v>39906</v>
      </c>
    </row>
    <row r="1006" spans="1:7" x14ac:dyDescent="0.25">
      <c r="A1006" s="48">
        <v>399062002</v>
      </c>
      <c r="B1006" s="41" t="s">
        <v>1884</v>
      </c>
      <c r="C1006" s="41">
        <v>0</v>
      </c>
      <c r="D1006" s="41">
        <v>0</v>
      </c>
      <c r="E1006" s="41">
        <v>0</v>
      </c>
      <c r="F1006" s="41">
        <v>0</v>
      </c>
      <c r="G1006" s="48">
        <v>39906</v>
      </c>
    </row>
    <row r="1007" spans="1:7" x14ac:dyDescent="0.25">
      <c r="A1007" s="48">
        <v>399062003</v>
      </c>
      <c r="B1007" s="41" t="s">
        <v>1886</v>
      </c>
      <c r="C1007" s="41">
        <v>0</v>
      </c>
      <c r="D1007" s="41">
        <v>0</v>
      </c>
      <c r="E1007" s="41">
        <v>0</v>
      </c>
      <c r="F1007" s="41">
        <v>0</v>
      </c>
      <c r="G1007" s="48">
        <v>39906</v>
      </c>
    </row>
    <row r="1008" spans="1:7" x14ac:dyDescent="0.25">
      <c r="A1008" s="48">
        <v>399062004</v>
      </c>
      <c r="B1008" s="41" t="s">
        <v>1888</v>
      </c>
      <c r="C1008" s="41">
        <v>118195.34</v>
      </c>
      <c r="D1008" s="41">
        <v>21000</v>
      </c>
      <c r="E1008" s="41">
        <v>21000</v>
      </c>
      <c r="F1008" s="41">
        <v>97195.34</v>
      </c>
      <c r="G1008" s="48">
        <v>39906</v>
      </c>
    </row>
    <row r="1009" spans="1:7" x14ac:dyDescent="0.25">
      <c r="A1009" s="48">
        <v>399062022</v>
      </c>
      <c r="B1009" s="41" t="s">
        <v>1890</v>
      </c>
      <c r="C1009" s="41">
        <v>2235</v>
      </c>
      <c r="D1009" s="41">
        <v>2300</v>
      </c>
      <c r="E1009" s="41">
        <v>2300</v>
      </c>
      <c r="F1009" s="41">
        <v>-65</v>
      </c>
      <c r="G1009" s="48">
        <v>39906</v>
      </c>
    </row>
    <row r="1010" spans="1:7" x14ac:dyDescent="0.25">
      <c r="A1010" s="48">
        <v>399062400</v>
      </c>
      <c r="B1010" s="41" t="s">
        <v>1892</v>
      </c>
      <c r="C1010" s="41">
        <v>0</v>
      </c>
      <c r="D1010" s="41">
        <v>0</v>
      </c>
      <c r="E1010" s="41">
        <v>0</v>
      </c>
      <c r="F1010" s="41">
        <v>0</v>
      </c>
      <c r="G1010" s="48">
        <v>39906</v>
      </c>
    </row>
    <row r="1011" spans="1:7" x14ac:dyDescent="0.25">
      <c r="A1011" s="48">
        <v>399062409</v>
      </c>
      <c r="B1011" s="41" t="s">
        <v>1894</v>
      </c>
      <c r="C1011" s="41">
        <v>0</v>
      </c>
      <c r="D1011" s="41">
        <v>0</v>
      </c>
      <c r="E1011" s="41">
        <v>0</v>
      </c>
      <c r="F1011" s="41">
        <v>0</v>
      </c>
      <c r="G1011" s="48">
        <v>39906</v>
      </c>
    </row>
    <row r="1012" spans="1:7" x14ac:dyDescent="0.25">
      <c r="A1012" s="48">
        <v>399062416</v>
      </c>
      <c r="B1012" s="41" t="s">
        <v>1896</v>
      </c>
      <c r="C1012" s="41">
        <v>0</v>
      </c>
      <c r="D1012" s="41">
        <v>0</v>
      </c>
      <c r="E1012" s="41">
        <v>0</v>
      </c>
      <c r="F1012" s="41">
        <v>0</v>
      </c>
      <c r="G1012" s="48">
        <v>39906</v>
      </c>
    </row>
    <row r="1013" spans="1:7" x14ac:dyDescent="0.25">
      <c r="A1013" s="48">
        <v>399062422</v>
      </c>
      <c r="B1013" s="41" t="s">
        <v>1898</v>
      </c>
      <c r="C1013" s="41">
        <v>0</v>
      </c>
      <c r="D1013" s="41">
        <v>0</v>
      </c>
      <c r="E1013" s="41">
        <v>0</v>
      </c>
      <c r="F1013" s="41">
        <v>0</v>
      </c>
      <c r="G1013" s="48">
        <v>39906</v>
      </c>
    </row>
    <row r="1014" spans="1:7" x14ac:dyDescent="0.25">
      <c r="A1014" s="48">
        <v>399062423</v>
      </c>
      <c r="B1014" s="41" t="s">
        <v>1900</v>
      </c>
      <c r="C1014" s="41">
        <v>0</v>
      </c>
      <c r="D1014" s="41">
        <v>0</v>
      </c>
      <c r="E1014" s="41">
        <v>0</v>
      </c>
      <c r="F1014" s="41">
        <v>0</v>
      </c>
      <c r="G1014" s="48">
        <v>39906</v>
      </c>
    </row>
    <row r="1015" spans="1:7" x14ac:dyDescent="0.25">
      <c r="A1015" s="48">
        <v>399062428</v>
      </c>
      <c r="B1015" s="41" t="s">
        <v>1902</v>
      </c>
      <c r="C1015" s="41">
        <v>15125</v>
      </c>
      <c r="D1015" s="41">
        <v>7500</v>
      </c>
      <c r="E1015" s="41">
        <v>7500</v>
      </c>
      <c r="F1015" s="41">
        <v>7625</v>
      </c>
      <c r="G1015" s="48">
        <v>39906</v>
      </c>
    </row>
    <row r="1016" spans="1:7" x14ac:dyDescent="0.25">
      <c r="A1016" s="48">
        <v>399062429</v>
      </c>
      <c r="B1016" s="41" t="s">
        <v>1904</v>
      </c>
      <c r="C1016" s="41">
        <v>0</v>
      </c>
      <c r="D1016" s="41">
        <v>8000</v>
      </c>
      <c r="E1016" s="41">
        <v>8000</v>
      </c>
      <c r="F1016" s="41">
        <v>-8000</v>
      </c>
      <c r="G1016" s="48">
        <v>39906</v>
      </c>
    </row>
    <row r="1017" spans="1:7" x14ac:dyDescent="0.25">
      <c r="A1017" s="48">
        <v>399062430</v>
      </c>
      <c r="B1017" s="41" t="s">
        <v>1906</v>
      </c>
      <c r="C1017" s="41">
        <v>0</v>
      </c>
      <c r="D1017" s="41">
        <v>0</v>
      </c>
      <c r="E1017" s="41">
        <v>0</v>
      </c>
      <c r="F1017" s="41">
        <v>0</v>
      </c>
      <c r="G1017" s="48">
        <v>39906</v>
      </c>
    </row>
    <row r="1018" spans="1:7" x14ac:dyDescent="0.25">
      <c r="A1018" s="48">
        <v>399062432</v>
      </c>
      <c r="B1018" s="41" t="s">
        <v>1908</v>
      </c>
      <c r="C1018" s="41">
        <v>0</v>
      </c>
      <c r="D1018" s="41">
        <v>0</v>
      </c>
      <c r="E1018" s="41">
        <v>0</v>
      </c>
      <c r="F1018" s="41">
        <v>0</v>
      </c>
      <c r="G1018" s="48">
        <v>39906</v>
      </c>
    </row>
    <row r="1019" spans="1:7" x14ac:dyDescent="0.25">
      <c r="A1019" s="48">
        <v>399062441</v>
      </c>
      <c r="B1019" s="41" t="s">
        <v>1910</v>
      </c>
      <c r="C1019" s="41">
        <v>0</v>
      </c>
      <c r="D1019" s="41">
        <v>0</v>
      </c>
      <c r="E1019" s="41">
        <v>0</v>
      </c>
      <c r="F1019" s="41">
        <v>0</v>
      </c>
      <c r="G1019" s="48">
        <v>39906</v>
      </c>
    </row>
    <row r="1020" spans="1:7" x14ac:dyDescent="0.25">
      <c r="A1020" s="48">
        <v>399062456</v>
      </c>
      <c r="B1020" s="41" t="s">
        <v>1912</v>
      </c>
      <c r="C1020" s="41">
        <v>0</v>
      </c>
      <c r="D1020" s="41">
        <v>100</v>
      </c>
      <c r="E1020" s="41">
        <v>100</v>
      </c>
      <c r="F1020" s="41">
        <v>-100</v>
      </c>
      <c r="G1020" s="48">
        <v>39906</v>
      </c>
    </row>
    <row r="1021" spans="1:7" x14ac:dyDescent="0.25">
      <c r="A1021" s="48">
        <v>399062500</v>
      </c>
      <c r="B1021" s="41" t="s">
        <v>1914</v>
      </c>
      <c r="C1021" s="41">
        <v>0</v>
      </c>
      <c r="D1021" s="41">
        <v>1000</v>
      </c>
      <c r="E1021" s="41">
        <v>1000</v>
      </c>
      <c r="F1021" s="41">
        <v>-1000</v>
      </c>
      <c r="G1021" s="48">
        <v>39906</v>
      </c>
    </row>
    <row r="1022" spans="1:7" x14ac:dyDescent="0.25">
      <c r="A1022" s="48">
        <v>399062502</v>
      </c>
      <c r="B1022" s="41" t="s">
        <v>1916</v>
      </c>
      <c r="C1022" s="41">
        <v>0</v>
      </c>
      <c r="D1022" s="41">
        <v>0</v>
      </c>
      <c r="E1022" s="41">
        <v>0</v>
      </c>
      <c r="F1022" s="41">
        <v>0</v>
      </c>
      <c r="G1022" s="48">
        <v>39906</v>
      </c>
    </row>
    <row r="1023" spans="1:7" x14ac:dyDescent="0.25">
      <c r="A1023" s="48">
        <v>399062510</v>
      </c>
      <c r="B1023" s="41" t="s">
        <v>1918</v>
      </c>
      <c r="C1023" s="41">
        <v>0</v>
      </c>
      <c r="D1023" s="41">
        <v>0</v>
      </c>
      <c r="E1023" s="41">
        <v>0</v>
      </c>
      <c r="F1023" s="41">
        <v>0</v>
      </c>
      <c r="G1023" s="48">
        <v>39906</v>
      </c>
    </row>
    <row r="1024" spans="1:7" x14ac:dyDescent="0.25">
      <c r="A1024" s="48">
        <v>399062520</v>
      </c>
      <c r="B1024" s="41" t="s">
        <v>1920</v>
      </c>
      <c r="C1024" s="41">
        <v>0</v>
      </c>
      <c r="D1024" s="41">
        <v>0</v>
      </c>
      <c r="E1024" s="41">
        <v>0</v>
      </c>
      <c r="F1024" s="41">
        <v>0</v>
      </c>
      <c r="G1024" s="48">
        <v>39906</v>
      </c>
    </row>
    <row r="1025" spans="1:7" x14ac:dyDescent="0.25">
      <c r="A1025" s="48">
        <v>399062524</v>
      </c>
      <c r="B1025" s="41" t="s">
        <v>1922</v>
      </c>
      <c r="C1025" s="41">
        <v>0</v>
      </c>
      <c r="D1025" s="41">
        <v>0</v>
      </c>
      <c r="E1025" s="41">
        <v>0</v>
      </c>
      <c r="F1025" s="41">
        <v>0</v>
      </c>
      <c r="G1025" s="48">
        <v>39906</v>
      </c>
    </row>
    <row r="1026" spans="1:7" x14ac:dyDescent="0.25">
      <c r="A1026" s="48">
        <v>399062701</v>
      </c>
      <c r="B1026" s="41" t="s">
        <v>1924</v>
      </c>
      <c r="C1026" s="41">
        <v>0</v>
      </c>
      <c r="D1026" s="41">
        <v>0</v>
      </c>
      <c r="E1026" s="41">
        <v>0</v>
      </c>
      <c r="F1026" s="41">
        <v>0</v>
      </c>
      <c r="G1026" s="48">
        <v>39906</v>
      </c>
    </row>
    <row r="1027" spans="1:7" x14ac:dyDescent="0.25">
      <c r="A1027" s="48">
        <v>399062703</v>
      </c>
      <c r="B1027" s="41" t="s">
        <v>1926</v>
      </c>
      <c r="C1027" s="41">
        <v>0</v>
      </c>
      <c r="D1027" s="41">
        <v>150</v>
      </c>
      <c r="E1027" s="41">
        <v>150</v>
      </c>
      <c r="F1027" s="41">
        <v>-150</v>
      </c>
      <c r="G1027" s="48">
        <v>39906</v>
      </c>
    </row>
    <row r="1028" spans="1:7" x14ac:dyDescent="0.25">
      <c r="A1028" s="48">
        <v>399062706</v>
      </c>
      <c r="B1028" s="41" t="s">
        <v>1928</v>
      </c>
      <c r="C1028" s="41">
        <v>11.96</v>
      </c>
      <c r="D1028" s="41">
        <v>0</v>
      </c>
      <c r="E1028" s="41">
        <v>0</v>
      </c>
      <c r="F1028" s="41">
        <v>11.96</v>
      </c>
      <c r="G1028" s="48">
        <v>39906</v>
      </c>
    </row>
    <row r="1029" spans="1:7" x14ac:dyDescent="0.25">
      <c r="A1029" s="48">
        <v>399062801</v>
      </c>
      <c r="B1029" s="41" t="s">
        <v>1930</v>
      </c>
      <c r="C1029" s="41">
        <v>396</v>
      </c>
      <c r="D1029" s="41">
        <v>600</v>
      </c>
      <c r="E1029" s="41">
        <v>600</v>
      </c>
      <c r="F1029" s="41">
        <v>-204</v>
      </c>
      <c r="G1029" s="48">
        <v>39906</v>
      </c>
    </row>
    <row r="1030" spans="1:7" x14ac:dyDescent="0.25">
      <c r="A1030" s="48">
        <v>399064600</v>
      </c>
      <c r="B1030" s="41" t="s">
        <v>1932</v>
      </c>
      <c r="C1030" s="41">
        <v>0</v>
      </c>
      <c r="D1030" s="41">
        <v>0</v>
      </c>
      <c r="E1030" s="41">
        <v>0</v>
      </c>
      <c r="F1030" s="41">
        <v>0</v>
      </c>
      <c r="G1030" s="48">
        <v>39906</v>
      </c>
    </row>
    <row r="1031" spans="1:7" x14ac:dyDescent="0.25">
      <c r="A1031" s="48">
        <v>399064610</v>
      </c>
      <c r="B1031" s="41" t="s">
        <v>1934</v>
      </c>
      <c r="C1031" s="41">
        <v>0</v>
      </c>
      <c r="D1031" s="41">
        <v>0</v>
      </c>
      <c r="E1031" s="41">
        <v>0</v>
      </c>
      <c r="F1031" s="41">
        <v>0</v>
      </c>
      <c r="G1031" s="48">
        <v>39906</v>
      </c>
    </row>
    <row r="1032" spans="1:7" x14ac:dyDescent="0.25">
      <c r="A1032" s="48">
        <v>399064611</v>
      </c>
      <c r="B1032" s="41" t="s">
        <v>1936</v>
      </c>
      <c r="C1032" s="41">
        <v>0</v>
      </c>
      <c r="D1032" s="41">
        <v>0</v>
      </c>
      <c r="E1032" s="41">
        <v>0</v>
      </c>
      <c r="F1032" s="41">
        <v>0</v>
      </c>
      <c r="G1032" s="48">
        <v>39906</v>
      </c>
    </row>
    <row r="1033" spans="1:7" x14ac:dyDescent="0.25">
      <c r="A1033" s="48">
        <v>399064612</v>
      </c>
      <c r="B1033" s="41" t="s">
        <v>1938</v>
      </c>
      <c r="C1033" s="41">
        <v>0</v>
      </c>
      <c r="D1033" s="41">
        <v>0</v>
      </c>
      <c r="E1033" s="41">
        <v>0</v>
      </c>
      <c r="F1033" s="41">
        <v>0</v>
      </c>
      <c r="G1033" s="48">
        <v>39906</v>
      </c>
    </row>
    <row r="1034" spans="1:7" x14ac:dyDescent="0.25">
      <c r="A1034" s="48">
        <v>399064618</v>
      </c>
      <c r="B1034" s="41" t="s">
        <v>1940</v>
      </c>
      <c r="C1034" s="41">
        <v>0</v>
      </c>
      <c r="D1034" s="41">
        <v>0</v>
      </c>
      <c r="E1034" s="41">
        <v>0</v>
      </c>
      <c r="F1034" s="41">
        <v>0</v>
      </c>
      <c r="G1034" s="48">
        <v>39906</v>
      </c>
    </row>
    <row r="1035" spans="1:7" x14ac:dyDescent="0.25">
      <c r="A1035" s="48">
        <v>399064619</v>
      </c>
      <c r="B1035" s="41" t="s">
        <v>1942</v>
      </c>
      <c r="C1035" s="41">
        <v>0</v>
      </c>
      <c r="D1035" s="41">
        <v>0</v>
      </c>
      <c r="E1035" s="41">
        <v>0</v>
      </c>
      <c r="F1035" s="41">
        <v>0</v>
      </c>
      <c r="G1035" s="48">
        <v>39906</v>
      </c>
    </row>
    <row r="1036" spans="1:7" x14ac:dyDescent="0.25">
      <c r="A1036" s="48">
        <v>399064621</v>
      </c>
      <c r="B1036" s="41" t="s">
        <v>1944</v>
      </c>
      <c r="C1036" s="41">
        <v>0</v>
      </c>
      <c r="D1036" s="41">
        <v>0</v>
      </c>
      <c r="E1036" s="41">
        <v>0</v>
      </c>
      <c r="F1036" s="41">
        <v>0</v>
      </c>
      <c r="G1036" s="48">
        <v>39906</v>
      </c>
    </row>
    <row r="1037" spans="1:7" x14ac:dyDescent="0.25">
      <c r="A1037" s="48">
        <v>399065007</v>
      </c>
      <c r="B1037" s="41" t="s">
        <v>1946</v>
      </c>
      <c r="C1037" s="41">
        <v>0</v>
      </c>
      <c r="D1037" s="41">
        <v>0</v>
      </c>
      <c r="E1037" s="41">
        <v>0</v>
      </c>
      <c r="F1037" s="41">
        <v>0</v>
      </c>
      <c r="G1037" s="48">
        <v>39906</v>
      </c>
    </row>
    <row r="1038" spans="1:7" x14ac:dyDescent="0.25">
      <c r="A1038" s="48">
        <v>399065008</v>
      </c>
      <c r="B1038" s="41" t="s">
        <v>1948</v>
      </c>
      <c r="C1038" s="41">
        <v>0</v>
      </c>
      <c r="D1038" s="41">
        <v>0</v>
      </c>
      <c r="E1038" s="41">
        <v>0</v>
      </c>
      <c r="F1038" s="41">
        <v>0</v>
      </c>
      <c r="G1038" s="48">
        <v>39906</v>
      </c>
    </row>
    <row r="1039" spans="1:7" x14ac:dyDescent="0.25">
      <c r="A1039" s="48">
        <v>399065019</v>
      </c>
      <c r="B1039" s="41" t="s">
        <v>1950</v>
      </c>
      <c r="C1039" s="41">
        <v>0</v>
      </c>
      <c r="D1039" s="41">
        <v>0</v>
      </c>
      <c r="E1039" s="41">
        <v>0</v>
      </c>
      <c r="F1039" s="41">
        <v>0</v>
      </c>
      <c r="G1039" s="48">
        <v>39906</v>
      </c>
    </row>
    <row r="1040" spans="1:7" x14ac:dyDescent="0.25">
      <c r="A1040" s="48">
        <v>399065069</v>
      </c>
      <c r="B1040" s="41" t="s">
        <v>1952</v>
      </c>
      <c r="C1040" s="41">
        <v>0</v>
      </c>
      <c r="D1040" s="41">
        <v>0</v>
      </c>
      <c r="E1040" s="41">
        <v>0</v>
      </c>
      <c r="F1040" s="41">
        <v>0</v>
      </c>
      <c r="G1040" s="48">
        <v>39906</v>
      </c>
    </row>
    <row r="1041" spans="1:7" x14ac:dyDescent="0.25">
      <c r="A1041" s="48">
        <v>399065112</v>
      </c>
      <c r="B1041" s="41" t="s">
        <v>2784</v>
      </c>
      <c r="C1041" s="41">
        <v>0</v>
      </c>
      <c r="D1041" s="41">
        <v>0</v>
      </c>
      <c r="E1041" s="41">
        <v>0</v>
      </c>
      <c r="F1041" s="41">
        <v>0</v>
      </c>
      <c r="G1041" s="48">
        <v>39906</v>
      </c>
    </row>
    <row r="1042" spans="1:7" x14ac:dyDescent="0.25">
      <c r="A1042" s="48">
        <v>399065240</v>
      </c>
      <c r="B1042" s="41" t="s">
        <v>1954</v>
      </c>
      <c r="C1042" s="41">
        <v>0</v>
      </c>
      <c r="D1042" s="41">
        <v>0</v>
      </c>
      <c r="E1042" s="41">
        <v>0</v>
      </c>
      <c r="F1042" s="41">
        <v>0</v>
      </c>
      <c r="G1042" s="48">
        <v>39906</v>
      </c>
    </row>
    <row r="1043" spans="1:7" x14ac:dyDescent="0.25">
      <c r="A1043" s="48">
        <v>399065520</v>
      </c>
      <c r="B1043" s="41" t="s">
        <v>2785</v>
      </c>
      <c r="C1043" s="41">
        <v>0</v>
      </c>
      <c r="D1043" s="41">
        <v>0</v>
      </c>
      <c r="E1043" s="41">
        <v>0</v>
      </c>
      <c r="F1043" s="41">
        <v>0</v>
      </c>
      <c r="G1043" s="48">
        <v>39906</v>
      </c>
    </row>
    <row r="1044" spans="1:7" x14ac:dyDescent="0.25">
      <c r="A1044" s="48">
        <v>399065912</v>
      </c>
      <c r="B1044" s="41" t="s">
        <v>2814</v>
      </c>
      <c r="C1044" s="41">
        <v>0</v>
      </c>
      <c r="D1044" s="41">
        <v>0</v>
      </c>
      <c r="E1044" s="41">
        <v>0</v>
      </c>
      <c r="F1044" s="41">
        <v>0</v>
      </c>
      <c r="G1044" s="48">
        <v>39906</v>
      </c>
    </row>
    <row r="1045" spans="1:7" x14ac:dyDescent="0.25">
      <c r="A1045" s="48">
        <v>399066009</v>
      </c>
      <c r="B1045" s="41" t="s">
        <v>1956</v>
      </c>
      <c r="C1045" s="41">
        <v>0</v>
      </c>
      <c r="D1045" s="41">
        <v>0</v>
      </c>
      <c r="E1045" s="41">
        <v>0</v>
      </c>
      <c r="F1045" s="41">
        <v>0</v>
      </c>
      <c r="G1045" s="48">
        <v>39906</v>
      </c>
    </row>
    <row r="1046" spans="1:7" x14ac:dyDescent="0.25">
      <c r="A1046" s="48">
        <v>399066010</v>
      </c>
      <c r="B1046" s="41" t="s">
        <v>1958</v>
      </c>
      <c r="C1046" s="41">
        <v>0</v>
      </c>
      <c r="D1046" s="41">
        <v>0</v>
      </c>
      <c r="E1046" s="41">
        <v>0</v>
      </c>
      <c r="F1046" s="41">
        <v>0</v>
      </c>
      <c r="G1046" s="48">
        <v>39906</v>
      </c>
    </row>
    <row r="1047" spans="1:7" x14ac:dyDescent="0.25">
      <c r="A1047" s="48">
        <v>399066011</v>
      </c>
      <c r="B1047" s="41" t="s">
        <v>1960</v>
      </c>
      <c r="C1047" s="41">
        <v>0</v>
      </c>
      <c r="D1047" s="41">
        <v>0</v>
      </c>
      <c r="E1047" s="41">
        <v>0</v>
      </c>
      <c r="F1047" s="41">
        <v>0</v>
      </c>
      <c r="G1047" s="48">
        <v>39906</v>
      </c>
    </row>
    <row r="1048" spans="1:7" x14ac:dyDescent="0.25">
      <c r="A1048" s="48">
        <v>399069051</v>
      </c>
      <c r="B1048" s="41" t="s">
        <v>1962</v>
      </c>
      <c r="C1048" s="41">
        <v>0</v>
      </c>
      <c r="D1048" s="41">
        <v>0</v>
      </c>
      <c r="E1048" s="41">
        <v>0</v>
      </c>
      <c r="F1048" s="41">
        <v>0</v>
      </c>
      <c r="G1048" s="48">
        <v>39906</v>
      </c>
    </row>
    <row r="1049" spans="1:7" x14ac:dyDescent="0.25">
      <c r="A1049" s="48">
        <v>399069054</v>
      </c>
      <c r="B1049" s="41" t="s">
        <v>1964</v>
      </c>
      <c r="C1049" s="41">
        <v>0</v>
      </c>
      <c r="D1049" s="41">
        <v>0</v>
      </c>
      <c r="E1049" s="41">
        <v>0</v>
      </c>
      <c r="F1049" s="41">
        <v>0</v>
      </c>
      <c r="G1049" s="48">
        <v>39906</v>
      </c>
    </row>
    <row r="1050" spans="1:7" x14ac:dyDescent="0.25">
      <c r="A1050" s="48">
        <v>399069055</v>
      </c>
      <c r="B1050" s="41" t="s">
        <v>1966</v>
      </c>
      <c r="C1050" s="41">
        <v>0</v>
      </c>
      <c r="D1050" s="41">
        <v>0</v>
      </c>
      <c r="E1050" s="41">
        <v>0</v>
      </c>
      <c r="F1050" s="41">
        <v>0</v>
      </c>
      <c r="G1050" s="48">
        <v>39906</v>
      </c>
    </row>
    <row r="1051" spans="1:7" x14ac:dyDescent="0.25">
      <c r="A1051" s="48">
        <v>399069066</v>
      </c>
      <c r="B1051" s="41" t="s">
        <v>1968</v>
      </c>
      <c r="C1051" s="41">
        <v>0</v>
      </c>
      <c r="D1051" s="41">
        <v>0</v>
      </c>
      <c r="E1051" s="41">
        <v>0</v>
      </c>
      <c r="F1051" s="41">
        <v>0</v>
      </c>
      <c r="G1051" s="48">
        <v>39906</v>
      </c>
    </row>
    <row r="1052" spans="1:7" x14ac:dyDescent="0.25">
      <c r="A1052" s="48">
        <v>399069201</v>
      </c>
      <c r="B1052" s="41" t="s">
        <v>1970</v>
      </c>
      <c r="C1052" s="41">
        <v>0</v>
      </c>
      <c r="D1052" s="41">
        <v>0</v>
      </c>
      <c r="E1052" s="41">
        <v>0</v>
      </c>
      <c r="F1052" s="41">
        <v>0</v>
      </c>
      <c r="G1052" s="48">
        <v>39906</v>
      </c>
    </row>
    <row r="1053" spans="1:7" x14ac:dyDescent="0.25">
      <c r="A1053" s="48">
        <v>399069206</v>
      </c>
      <c r="B1053" s="41" t="s">
        <v>1972</v>
      </c>
      <c r="C1053" s="41">
        <v>0</v>
      </c>
      <c r="D1053" s="41">
        <v>0</v>
      </c>
      <c r="E1053" s="41">
        <v>0</v>
      </c>
      <c r="F1053" s="41">
        <v>0</v>
      </c>
      <c r="G1053" s="48">
        <v>39906</v>
      </c>
    </row>
    <row r="1054" spans="1:7" x14ac:dyDescent="0.25">
      <c r="A1054" s="48">
        <v>399069356</v>
      </c>
      <c r="B1054" s="41" t="s">
        <v>1974</v>
      </c>
      <c r="C1054" s="41">
        <v>-2.48</v>
      </c>
      <c r="D1054" s="41">
        <v>-50</v>
      </c>
      <c r="E1054" s="41">
        <v>-50</v>
      </c>
      <c r="F1054" s="41">
        <v>47.52</v>
      </c>
      <c r="G1054" s="48">
        <v>39906</v>
      </c>
    </row>
    <row r="1055" spans="1:7" x14ac:dyDescent="0.25">
      <c r="A1055" s="48">
        <v>399069800</v>
      </c>
      <c r="B1055" s="41" t="s">
        <v>1976</v>
      </c>
      <c r="C1055" s="41">
        <v>0</v>
      </c>
      <c r="D1055" s="41">
        <v>0</v>
      </c>
      <c r="E1055" s="41">
        <v>0</v>
      </c>
      <c r="F1055" s="41">
        <v>0</v>
      </c>
      <c r="G1055" s="48">
        <v>39906</v>
      </c>
    </row>
    <row r="1056" spans="1:7" x14ac:dyDescent="0.25">
      <c r="A1056" s="48">
        <v>399069802</v>
      </c>
      <c r="B1056" s="41" t="s">
        <v>1978</v>
      </c>
      <c r="C1056" s="41">
        <v>0</v>
      </c>
      <c r="D1056" s="41">
        <v>0</v>
      </c>
      <c r="E1056" s="41">
        <v>0</v>
      </c>
      <c r="F1056" s="41">
        <v>0</v>
      </c>
      <c r="G1056" s="48">
        <v>39906</v>
      </c>
    </row>
    <row r="1057" spans="1:7" x14ac:dyDescent="0.25">
      <c r="A1057" s="48">
        <v>399069846</v>
      </c>
      <c r="B1057" s="41" t="s">
        <v>1980</v>
      </c>
      <c r="C1057" s="41">
        <v>0</v>
      </c>
      <c r="D1057" s="41">
        <v>0</v>
      </c>
      <c r="E1057" s="41">
        <v>0</v>
      </c>
      <c r="F1057" s="41">
        <v>0</v>
      </c>
      <c r="G1057" s="48">
        <v>39906</v>
      </c>
    </row>
    <row r="1058" spans="1:7" x14ac:dyDescent="0.25">
      <c r="A1058" s="48">
        <v>399070100</v>
      </c>
      <c r="B1058" s="41" t="s">
        <v>1982</v>
      </c>
      <c r="C1058" s="41">
        <v>0</v>
      </c>
      <c r="D1058" s="41">
        <v>0</v>
      </c>
      <c r="E1058" s="41">
        <v>0</v>
      </c>
      <c r="F1058" s="41">
        <v>0</v>
      </c>
      <c r="G1058" s="48">
        <v>39907</v>
      </c>
    </row>
    <row r="1059" spans="1:7" x14ac:dyDescent="0.25">
      <c r="A1059" s="48">
        <v>399070101</v>
      </c>
      <c r="B1059" s="41" t="s">
        <v>1984</v>
      </c>
      <c r="C1059" s="41">
        <v>0</v>
      </c>
      <c r="D1059" s="41">
        <v>0</v>
      </c>
      <c r="E1059" s="41">
        <v>0</v>
      </c>
      <c r="F1059" s="41">
        <v>0</v>
      </c>
      <c r="G1059" s="48">
        <v>39907</v>
      </c>
    </row>
    <row r="1060" spans="1:7" x14ac:dyDescent="0.25">
      <c r="A1060" s="48">
        <v>399070120</v>
      </c>
      <c r="B1060" s="41" t="s">
        <v>1986</v>
      </c>
      <c r="C1060" s="41">
        <v>0</v>
      </c>
      <c r="D1060" s="41">
        <v>0</v>
      </c>
      <c r="E1060" s="41">
        <v>0</v>
      </c>
      <c r="F1060" s="41">
        <v>0</v>
      </c>
      <c r="G1060" s="48">
        <v>39907</v>
      </c>
    </row>
    <row r="1061" spans="1:7" x14ac:dyDescent="0.25">
      <c r="A1061" s="48">
        <v>399070150</v>
      </c>
      <c r="B1061" s="41" t="s">
        <v>1988</v>
      </c>
      <c r="C1061" s="41">
        <v>0</v>
      </c>
      <c r="D1061" s="41">
        <v>0</v>
      </c>
      <c r="E1061" s="41">
        <v>0</v>
      </c>
      <c r="F1061" s="41">
        <v>0</v>
      </c>
      <c r="G1061" s="48">
        <v>39907</v>
      </c>
    </row>
    <row r="1062" spans="1:7" x14ac:dyDescent="0.25">
      <c r="A1062" s="48">
        <v>399070200</v>
      </c>
      <c r="B1062" s="41" t="s">
        <v>1990</v>
      </c>
      <c r="C1062" s="41">
        <v>0</v>
      </c>
      <c r="D1062" s="41">
        <v>0</v>
      </c>
      <c r="E1062" s="41">
        <v>0</v>
      </c>
      <c r="F1062" s="41">
        <v>0</v>
      </c>
      <c r="G1062" s="48">
        <v>39907</v>
      </c>
    </row>
    <row r="1063" spans="1:7" x14ac:dyDescent="0.25">
      <c r="A1063" s="48">
        <v>399070700</v>
      </c>
      <c r="B1063" s="41" t="s">
        <v>1992</v>
      </c>
      <c r="C1063" s="41">
        <v>0</v>
      </c>
      <c r="D1063" s="41">
        <v>0</v>
      </c>
      <c r="E1063" s="41">
        <v>0</v>
      </c>
      <c r="F1063" s="41">
        <v>0</v>
      </c>
      <c r="G1063" s="48">
        <v>39907</v>
      </c>
    </row>
    <row r="1064" spans="1:7" x14ac:dyDescent="0.25">
      <c r="A1064" s="48">
        <v>399070800</v>
      </c>
      <c r="B1064" s="41" t="s">
        <v>1994</v>
      </c>
      <c r="C1064" s="41">
        <v>0</v>
      </c>
      <c r="D1064" s="41">
        <v>0</v>
      </c>
      <c r="E1064" s="41">
        <v>0</v>
      </c>
      <c r="F1064" s="41">
        <v>0</v>
      </c>
      <c r="G1064" s="48">
        <v>39907</v>
      </c>
    </row>
    <row r="1065" spans="1:7" x14ac:dyDescent="0.25">
      <c r="A1065" s="48">
        <v>399070915</v>
      </c>
      <c r="B1065" s="41" t="s">
        <v>1996</v>
      </c>
      <c r="C1065" s="41">
        <v>0</v>
      </c>
      <c r="D1065" s="41">
        <v>0</v>
      </c>
      <c r="E1065" s="41">
        <v>0</v>
      </c>
      <c r="F1065" s="41">
        <v>0</v>
      </c>
      <c r="G1065" s="48">
        <v>39907</v>
      </c>
    </row>
    <row r="1066" spans="1:7" x14ac:dyDescent="0.25">
      <c r="A1066" s="48">
        <v>399070930</v>
      </c>
      <c r="B1066" s="41" t="s">
        <v>1998</v>
      </c>
      <c r="C1066" s="41">
        <v>0</v>
      </c>
      <c r="D1066" s="41">
        <v>0</v>
      </c>
      <c r="E1066" s="41">
        <v>0</v>
      </c>
      <c r="F1066" s="41">
        <v>0</v>
      </c>
      <c r="G1066" s="48">
        <v>39907</v>
      </c>
    </row>
    <row r="1067" spans="1:7" x14ac:dyDescent="0.25">
      <c r="A1067" s="48">
        <v>399070975</v>
      </c>
      <c r="B1067" s="41" t="s">
        <v>2000</v>
      </c>
      <c r="C1067" s="41">
        <v>0</v>
      </c>
      <c r="D1067" s="41">
        <v>0</v>
      </c>
      <c r="E1067" s="41">
        <v>0</v>
      </c>
      <c r="F1067" s="41">
        <v>0</v>
      </c>
      <c r="G1067" s="48">
        <v>39907</v>
      </c>
    </row>
    <row r="1068" spans="1:7" x14ac:dyDescent="0.25">
      <c r="A1068" s="48">
        <v>399071100</v>
      </c>
      <c r="B1068" s="41" t="s">
        <v>2002</v>
      </c>
      <c r="C1068" s="41">
        <v>0</v>
      </c>
      <c r="D1068" s="41">
        <v>0</v>
      </c>
      <c r="E1068" s="41">
        <v>0</v>
      </c>
      <c r="F1068" s="41">
        <v>0</v>
      </c>
      <c r="G1068" s="48">
        <v>39907</v>
      </c>
    </row>
    <row r="1069" spans="1:7" x14ac:dyDescent="0.25">
      <c r="A1069" s="48">
        <v>399071135</v>
      </c>
      <c r="B1069" s="41" t="s">
        <v>2004</v>
      </c>
      <c r="C1069" s="41">
        <v>0</v>
      </c>
      <c r="D1069" s="41">
        <v>0</v>
      </c>
      <c r="E1069" s="41">
        <v>0</v>
      </c>
      <c r="F1069" s="41">
        <v>0</v>
      </c>
      <c r="G1069" s="48">
        <v>39907</v>
      </c>
    </row>
    <row r="1070" spans="1:7" x14ac:dyDescent="0.25">
      <c r="A1070" s="48">
        <v>399072000</v>
      </c>
      <c r="B1070" s="41" t="s">
        <v>2006</v>
      </c>
      <c r="C1070" s="41">
        <v>0</v>
      </c>
      <c r="D1070" s="41">
        <v>0</v>
      </c>
      <c r="E1070" s="41">
        <v>0</v>
      </c>
      <c r="F1070" s="41">
        <v>0</v>
      </c>
      <c r="G1070" s="48">
        <v>39907</v>
      </c>
    </row>
    <row r="1071" spans="1:7" x14ac:dyDescent="0.25">
      <c r="A1071" s="48">
        <v>399072002</v>
      </c>
      <c r="B1071" s="41" t="s">
        <v>2004</v>
      </c>
      <c r="C1071" s="41">
        <v>12397.78</v>
      </c>
      <c r="D1071" s="41">
        <v>5500</v>
      </c>
      <c r="E1071" s="41">
        <v>5500</v>
      </c>
      <c r="F1071" s="41">
        <v>6897.78</v>
      </c>
      <c r="G1071" s="48">
        <v>39907</v>
      </c>
    </row>
    <row r="1072" spans="1:7" x14ac:dyDescent="0.25">
      <c r="A1072" s="48">
        <v>399072003</v>
      </c>
      <c r="B1072" s="41" t="s">
        <v>2009</v>
      </c>
      <c r="C1072" s="41">
        <v>0</v>
      </c>
      <c r="D1072" s="41">
        <v>0</v>
      </c>
      <c r="E1072" s="41">
        <v>0</v>
      </c>
      <c r="F1072" s="41">
        <v>0</v>
      </c>
      <c r="G1072" s="48">
        <v>39907</v>
      </c>
    </row>
    <row r="1073" spans="1:7" x14ac:dyDescent="0.25">
      <c r="A1073" s="48">
        <v>399072004</v>
      </c>
      <c r="B1073" s="41" t="s">
        <v>2011</v>
      </c>
      <c r="C1073" s="41">
        <v>48262.35</v>
      </c>
      <c r="D1073" s="41">
        <v>45000</v>
      </c>
      <c r="E1073" s="41">
        <v>45000</v>
      </c>
      <c r="F1073" s="41">
        <v>3262.35</v>
      </c>
      <c r="G1073" s="48">
        <v>39907</v>
      </c>
    </row>
    <row r="1074" spans="1:7" x14ac:dyDescent="0.25">
      <c r="A1074" s="48">
        <v>399072005</v>
      </c>
      <c r="B1074" s="41" t="s">
        <v>2013</v>
      </c>
      <c r="C1074" s="41">
        <v>0</v>
      </c>
      <c r="D1074" s="41">
        <v>1100</v>
      </c>
      <c r="E1074" s="41">
        <v>1100</v>
      </c>
      <c r="F1074" s="41">
        <v>-1100</v>
      </c>
      <c r="G1074" s="48">
        <v>39907</v>
      </c>
    </row>
    <row r="1075" spans="1:7" x14ac:dyDescent="0.25">
      <c r="A1075" s="48">
        <v>399072006</v>
      </c>
      <c r="B1075" s="41" t="s">
        <v>2015</v>
      </c>
      <c r="C1075" s="41">
        <v>0</v>
      </c>
      <c r="D1075" s="41">
        <v>0</v>
      </c>
      <c r="E1075" s="41">
        <v>0</v>
      </c>
      <c r="F1075" s="41">
        <v>0</v>
      </c>
      <c r="G1075" s="48">
        <v>39907</v>
      </c>
    </row>
    <row r="1076" spans="1:7" x14ac:dyDescent="0.25">
      <c r="A1076" s="48">
        <v>399072022</v>
      </c>
      <c r="B1076" s="41" t="s">
        <v>2017</v>
      </c>
      <c r="C1076" s="41">
        <v>0</v>
      </c>
      <c r="D1076" s="41">
        <v>0</v>
      </c>
      <c r="E1076" s="41">
        <v>0</v>
      </c>
      <c r="F1076" s="41">
        <v>0</v>
      </c>
      <c r="G1076" s="48">
        <v>39907</v>
      </c>
    </row>
    <row r="1077" spans="1:7" x14ac:dyDescent="0.25">
      <c r="A1077" s="48">
        <v>399072401</v>
      </c>
      <c r="B1077" s="41" t="s">
        <v>2019</v>
      </c>
      <c r="C1077" s="41">
        <v>245185.45</v>
      </c>
      <c r="D1077" s="41">
        <v>101450</v>
      </c>
      <c r="E1077" s="41">
        <v>101450</v>
      </c>
      <c r="F1077" s="41">
        <v>143735.45000000001</v>
      </c>
      <c r="G1077" s="48">
        <v>39907</v>
      </c>
    </row>
    <row r="1078" spans="1:7" x14ac:dyDescent="0.25">
      <c r="A1078" s="48">
        <v>399072408</v>
      </c>
      <c r="B1078" s="41" t="s">
        <v>2758</v>
      </c>
      <c r="C1078" s="41">
        <v>4679.12</v>
      </c>
      <c r="D1078" s="41">
        <v>2750</v>
      </c>
      <c r="E1078" s="41">
        <v>2750</v>
      </c>
      <c r="F1078" s="41">
        <v>1929.12</v>
      </c>
      <c r="G1078" s="48">
        <v>39907</v>
      </c>
    </row>
    <row r="1079" spans="1:7" x14ac:dyDescent="0.25">
      <c r="A1079" s="48">
        <v>399072423</v>
      </c>
      <c r="B1079" s="41" t="s">
        <v>2021</v>
      </c>
      <c r="C1079" s="41">
        <v>41833.97</v>
      </c>
      <c r="D1079" s="41">
        <v>28200</v>
      </c>
      <c r="E1079" s="41">
        <v>28200</v>
      </c>
      <c r="F1079" s="41">
        <v>13633.97</v>
      </c>
      <c r="G1079" s="48">
        <v>39907</v>
      </c>
    </row>
    <row r="1080" spans="1:7" x14ac:dyDescent="0.25">
      <c r="A1080" s="48">
        <v>399072432</v>
      </c>
      <c r="B1080" s="41" t="s">
        <v>2023</v>
      </c>
      <c r="C1080" s="41">
        <v>0</v>
      </c>
      <c r="D1080" s="41">
        <v>0</v>
      </c>
      <c r="E1080" s="41">
        <v>0</v>
      </c>
      <c r="F1080" s="41">
        <v>0</v>
      </c>
      <c r="G1080" s="48">
        <v>39907</v>
      </c>
    </row>
    <row r="1081" spans="1:7" x14ac:dyDescent="0.25">
      <c r="A1081" s="48">
        <v>399072435</v>
      </c>
      <c r="B1081" s="41" t="s">
        <v>2025</v>
      </c>
      <c r="C1081" s="41">
        <v>0</v>
      </c>
      <c r="D1081" s="41">
        <v>500</v>
      </c>
      <c r="E1081" s="41">
        <v>500</v>
      </c>
      <c r="F1081" s="41">
        <v>-500</v>
      </c>
      <c r="G1081" s="48">
        <v>39907</v>
      </c>
    </row>
    <row r="1082" spans="1:7" x14ac:dyDescent="0.25">
      <c r="A1082" s="48">
        <v>399072446</v>
      </c>
      <c r="B1082" s="41" t="s">
        <v>2027</v>
      </c>
      <c r="C1082" s="41">
        <v>0</v>
      </c>
      <c r="D1082" s="41">
        <v>0</v>
      </c>
      <c r="E1082" s="41">
        <v>0</v>
      </c>
      <c r="F1082" s="41">
        <v>0</v>
      </c>
      <c r="G1082" s="48">
        <v>39907</v>
      </c>
    </row>
    <row r="1083" spans="1:7" x14ac:dyDescent="0.25">
      <c r="A1083" s="48">
        <v>399072500</v>
      </c>
      <c r="B1083" s="41" t="s">
        <v>2029</v>
      </c>
      <c r="C1083" s="41">
        <v>0</v>
      </c>
      <c r="D1083" s="41">
        <v>0</v>
      </c>
      <c r="E1083" s="41">
        <v>0</v>
      </c>
      <c r="F1083" s="41">
        <v>0</v>
      </c>
      <c r="G1083" s="48">
        <v>39907</v>
      </c>
    </row>
    <row r="1084" spans="1:7" x14ac:dyDescent="0.25">
      <c r="A1084" s="48">
        <v>399072510</v>
      </c>
      <c r="B1084" s="41" t="s">
        <v>2031</v>
      </c>
      <c r="C1084" s="41">
        <v>0</v>
      </c>
      <c r="D1084" s="41">
        <v>0</v>
      </c>
      <c r="E1084" s="41">
        <v>0</v>
      </c>
      <c r="F1084" s="41">
        <v>0</v>
      </c>
      <c r="G1084" s="48">
        <v>39907</v>
      </c>
    </row>
    <row r="1085" spans="1:7" x14ac:dyDescent="0.25">
      <c r="A1085" s="48">
        <v>399072520</v>
      </c>
      <c r="B1085" s="41" t="s">
        <v>2033</v>
      </c>
      <c r="C1085" s="41">
        <v>0</v>
      </c>
      <c r="D1085" s="41">
        <v>0</v>
      </c>
      <c r="E1085" s="41">
        <v>0</v>
      </c>
      <c r="F1085" s="41">
        <v>0</v>
      </c>
      <c r="G1085" s="48">
        <v>39907</v>
      </c>
    </row>
    <row r="1086" spans="1:7" x14ac:dyDescent="0.25">
      <c r="A1086" s="48">
        <v>399072701</v>
      </c>
      <c r="B1086" s="41" t="s">
        <v>2035</v>
      </c>
      <c r="C1086" s="41">
        <v>0</v>
      </c>
      <c r="D1086" s="41">
        <v>0</v>
      </c>
      <c r="E1086" s="41">
        <v>0</v>
      </c>
      <c r="F1086" s="41">
        <v>0</v>
      </c>
      <c r="G1086" s="48">
        <v>39907</v>
      </c>
    </row>
    <row r="1087" spans="1:7" x14ac:dyDescent="0.25">
      <c r="A1087" s="48">
        <v>399072703</v>
      </c>
      <c r="B1087" s="41" t="s">
        <v>2037</v>
      </c>
      <c r="C1087" s="41">
        <v>0</v>
      </c>
      <c r="D1087" s="41">
        <v>150</v>
      </c>
      <c r="E1087" s="41">
        <v>150</v>
      </c>
      <c r="F1087" s="41">
        <v>-150</v>
      </c>
      <c r="G1087" s="48">
        <v>39907</v>
      </c>
    </row>
    <row r="1088" spans="1:7" x14ac:dyDescent="0.25">
      <c r="A1088" s="48">
        <v>399072706</v>
      </c>
      <c r="B1088" s="41" t="s">
        <v>2039</v>
      </c>
      <c r="C1088" s="41">
        <v>0</v>
      </c>
      <c r="D1088" s="41">
        <v>150</v>
      </c>
      <c r="E1088" s="41">
        <v>150</v>
      </c>
      <c r="F1088" s="41">
        <v>-150</v>
      </c>
      <c r="G1088" s="48">
        <v>39907</v>
      </c>
    </row>
    <row r="1089" spans="1:7" x14ac:dyDescent="0.25">
      <c r="A1089" s="48">
        <v>399072708</v>
      </c>
      <c r="B1089" s="41" t="s">
        <v>2041</v>
      </c>
      <c r="C1089" s="41">
        <v>0</v>
      </c>
      <c r="D1089" s="41">
        <v>0</v>
      </c>
      <c r="E1089" s="41">
        <v>0</v>
      </c>
      <c r="F1089" s="41">
        <v>0</v>
      </c>
      <c r="G1089" s="48">
        <v>39907</v>
      </c>
    </row>
    <row r="1090" spans="1:7" x14ac:dyDescent="0.25">
      <c r="A1090" s="48">
        <v>399072712</v>
      </c>
      <c r="B1090" s="41" t="s">
        <v>2043</v>
      </c>
      <c r="C1090" s="41">
        <v>0</v>
      </c>
      <c r="D1090" s="41">
        <v>0</v>
      </c>
      <c r="E1090" s="41">
        <v>0</v>
      </c>
      <c r="F1090" s="41">
        <v>0</v>
      </c>
      <c r="G1090" s="48">
        <v>39907</v>
      </c>
    </row>
    <row r="1091" spans="1:7" x14ac:dyDescent="0.25">
      <c r="A1091" s="48">
        <v>399072713</v>
      </c>
      <c r="B1091" s="41" t="s">
        <v>2045</v>
      </c>
      <c r="C1091" s="41">
        <v>11036.56</v>
      </c>
      <c r="D1091" s="41">
        <v>14100</v>
      </c>
      <c r="E1091" s="41">
        <v>14100</v>
      </c>
      <c r="F1091" s="41">
        <v>-3063.44</v>
      </c>
      <c r="G1091" s="48">
        <v>39907</v>
      </c>
    </row>
    <row r="1092" spans="1:7" x14ac:dyDescent="0.25">
      <c r="A1092" s="48">
        <v>399072714</v>
      </c>
      <c r="B1092" s="41" t="s">
        <v>2047</v>
      </c>
      <c r="C1092" s="41">
        <v>330</v>
      </c>
      <c r="D1092" s="41">
        <v>2000</v>
      </c>
      <c r="E1092" s="41">
        <v>2000</v>
      </c>
      <c r="F1092" s="41">
        <v>-1670</v>
      </c>
      <c r="G1092" s="48">
        <v>39907</v>
      </c>
    </row>
    <row r="1093" spans="1:7" x14ac:dyDescent="0.25">
      <c r="A1093" s="48">
        <v>399072801</v>
      </c>
      <c r="B1093" s="41" t="s">
        <v>2049</v>
      </c>
      <c r="C1093" s="41">
        <v>0</v>
      </c>
      <c r="D1093" s="41">
        <v>0</v>
      </c>
      <c r="E1093" s="41">
        <v>0</v>
      </c>
      <c r="F1093" s="41">
        <v>0</v>
      </c>
      <c r="G1093" s="48">
        <v>39907</v>
      </c>
    </row>
    <row r="1094" spans="1:7" x14ac:dyDescent="0.25">
      <c r="A1094" s="48">
        <v>399072921</v>
      </c>
      <c r="B1094" s="41" t="s">
        <v>2051</v>
      </c>
      <c r="C1094" s="41">
        <v>0</v>
      </c>
      <c r="D1094" s="41">
        <v>0</v>
      </c>
      <c r="E1094" s="41">
        <v>0</v>
      </c>
      <c r="F1094" s="41">
        <v>0</v>
      </c>
      <c r="G1094" s="48">
        <v>39907</v>
      </c>
    </row>
    <row r="1095" spans="1:7" x14ac:dyDescent="0.25">
      <c r="A1095" s="48">
        <v>399074600</v>
      </c>
      <c r="B1095" s="41" t="s">
        <v>2053</v>
      </c>
      <c r="C1095" s="41">
        <v>0</v>
      </c>
      <c r="D1095" s="41">
        <v>0</v>
      </c>
      <c r="E1095" s="41">
        <v>0</v>
      </c>
      <c r="F1095" s="41">
        <v>0</v>
      </c>
      <c r="G1095" s="48">
        <v>39907</v>
      </c>
    </row>
    <row r="1096" spans="1:7" x14ac:dyDescent="0.25">
      <c r="A1096" s="48">
        <v>399074610</v>
      </c>
      <c r="B1096" s="41" t="s">
        <v>2055</v>
      </c>
      <c r="C1096" s="41">
        <v>0</v>
      </c>
      <c r="D1096" s="41">
        <v>0</v>
      </c>
      <c r="E1096" s="41">
        <v>0</v>
      </c>
      <c r="F1096" s="41">
        <v>0</v>
      </c>
      <c r="G1096" s="48">
        <v>39907</v>
      </c>
    </row>
    <row r="1097" spans="1:7" x14ac:dyDescent="0.25">
      <c r="A1097" s="48">
        <v>399074611</v>
      </c>
      <c r="B1097" s="41" t="s">
        <v>2057</v>
      </c>
      <c r="C1097" s="41">
        <v>0</v>
      </c>
      <c r="D1097" s="41">
        <v>0</v>
      </c>
      <c r="E1097" s="41">
        <v>0</v>
      </c>
      <c r="F1097" s="41">
        <v>0</v>
      </c>
      <c r="G1097" s="48">
        <v>39907</v>
      </c>
    </row>
    <row r="1098" spans="1:7" x14ac:dyDescent="0.25">
      <c r="A1098" s="48">
        <v>399074612</v>
      </c>
      <c r="B1098" s="41" t="s">
        <v>2059</v>
      </c>
      <c r="C1098" s="41">
        <v>0</v>
      </c>
      <c r="D1098" s="41">
        <v>0</v>
      </c>
      <c r="E1098" s="41">
        <v>0</v>
      </c>
      <c r="F1098" s="41">
        <v>0</v>
      </c>
      <c r="G1098" s="48">
        <v>39907</v>
      </c>
    </row>
    <row r="1099" spans="1:7" x14ac:dyDescent="0.25">
      <c r="A1099" s="48">
        <v>399074613</v>
      </c>
      <c r="B1099" s="41" t="s">
        <v>2061</v>
      </c>
      <c r="C1099" s="41">
        <v>0</v>
      </c>
      <c r="D1099" s="41">
        <v>0</v>
      </c>
      <c r="E1099" s="41">
        <v>0</v>
      </c>
      <c r="F1099" s="41">
        <v>0</v>
      </c>
      <c r="G1099" s="48">
        <v>39907</v>
      </c>
    </row>
    <row r="1100" spans="1:7" x14ac:dyDescent="0.25">
      <c r="A1100" s="48">
        <v>399074618</v>
      </c>
      <c r="B1100" s="41" t="s">
        <v>2063</v>
      </c>
      <c r="C1100" s="41">
        <v>0</v>
      </c>
      <c r="D1100" s="41">
        <v>0</v>
      </c>
      <c r="E1100" s="41">
        <v>0</v>
      </c>
      <c r="F1100" s="41">
        <v>0</v>
      </c>
      <c r="G1100" s="48">
        <v>39907</v>
      </c>
    </row>
    <row r="1101" spans="1:7" x14ac:dyDescent="0.25">
      <c r="A1101" s="48">
        <v>399074619</v>
      </c>
      <c r="B1101" s="41" t="s">
        <v>2065</v>
      </c>
      <c r="C1101" s="41">
        <v>0</v>
      </c>
      <c r="D1101" s="41">
        <v>0</v>
      </c>
      <c r="E1101" s="41">
        <v>0</v>
      </c>
      <c r="F1101" s="41">
        <v>0</v>
      </c>
      <c r="G1101" s="48">
        <v>39907</v>
      </c>
    </row>
    <row r="1102" spans="1:7" x14ac:dyDescent="0.25">
      <c r="A1102" s="48">
        <v>399074621</v>
      </c>
      <c r="B1102" s="41" t="s">
        <v>2067</v>
      </c>
      <c r="C1102" s="41">
        <v>0</v>
      </c>
      <c r="D1102" s="41">
        <v>0</v>
      </c>
      <c r="E1102" s="41">
        <v>0</v>
      </c>
      <c r="F1102" s="41">
        <v>0</v>
      </c>
      <c r="G1102" s="48">
        <v>39907</v>
      </c>
    </row>
    <row r="1103" spans="1:7" x14ac:dyDescent="0.25">
      <c r="A1103" s="48">
        <v>399075580</v>
      </c>
      <c r="B1103" s="41" t="s">
        <v>2069</v>
      </c>
      <c r="C1103" s="41">
        <v>602.58000000000004</v>
      </c>
      <c r="D1103" s="41">
        <v>0</v>
      </c>
      <c r="E1103" s="41">
        <v>0</v>
      </c>
      <c r="F1103" s="41">
        <v>602.58000000000004</v>
      </c>
      <c r="G1103" s="48">
        <v>39907</v>
      </c>
    </row>
    <row r="1104" spans="1:7" x14ac:dyDescent="0.25">
      <c r="A1104" s="48">
        <v>399075581</v>
      </c>
      <c r="B1104" s="41" t="s">
        <v>2071</v>
      </c>
      <c r="C1104" s="41">
        <v>0</v>
      </c>
      <c r="D1104" s="41">
        <v>0</v>
      </c>
      <c r="E1104" s="41">
        <v>0</v>
      </c>
      <c r="F1104" s="41">
        <v>0</v>
      </c>
      <c r="G1104" s="48">
        <v>39907</v>
      </c>
    </row>
    <row r="1105" spans="1:7" x14ac:dyDescent="0.25">
      <c r="A1105" s="48">
        <v>399075582</v>
      </c>
      <c r="B1105" s="41" t="s">
        <v>2073</v>
      </c>
      <c r="C1105" s="41">
        <v>0</v>
      </c>
      <c r="D1105" s="41">
        <v>0</v>
      </c>
      <c r="E1105" s="41">
        <v>0</v>
      </c>
      <c r="F1105" s="41">
        <v>0</v>
      </c>
      <c r="G1105" s="48">
        <v>39907</v>
      </c>
    </row>
    <row r="1106" spans="1:7" x14ac:dyDescent="0.25">
      <c r="A1106" s="48">
        <v>399075584</v>
      </c>
      <c r="B1106" s="41" t="s">
        <v>2075</v>
      </c>
      <c r="C1106" s="41">
        <v>0</v>
      </c>
      <c r="D1106" s="41">
        <v>0</v>
      </c>
      <c r="E1106" s="41">
        <v>0</v>
      </c>
      <c r="F1106" s="41">
        <v>0</v>
      </c>
      <c r="G1106" s="48">
        <v>39907</v>
      </c>
    </row>
    <row r="1107" spans="1:7" x14ac:dyDescent="0.25">
      <c r="A1107" s="48">
        <v>399075586</v>
      </c>
      <c r="B1107" s="41" t="s">
        <v>2077</v>
      </c>
      <c r="C1107" s="41">
        <v>0</v>
      </c>
      <c r="D1107" s="41">
        <v>0</v>
      </c>
      <c r="E1107" s="41">
        <v>0</v>
      </c>
      <c r="F1107" s="41">
        <v>0</v>
      </c>
      <c r="G1107" s="48">
        <v>39907</v>
      </c>
    </row>
    <row r="1108" spans="1:7" x14ac:dyDescent="0.25">
      <c r="A1108" s="48">
        <v>399075587</v>
      </c>
      <c r="B1108" s="41" t="s">
        <v>2079</v>
      </c>
      <c r="C1108" s="41">
        <v>0</v>
      </c>
      <c r="D1108" s="41">
        <v>0</v>
      </c>
      <c r="E1108" s="41">
        <v>0</v>
      </c>
      <c r="F1108" s="41">
        <v>0</v>
      </c>
      <c r="G1108" s="48">
        <v>39907</v>
      </c>
    </row>
    <row r="1109" spans="1:7" x14ac:dyDescent="0.25">
      <c r="A1109" s="48">
        <v>399075588</v>
      </c>
      <c r="B1109" s="41" t="s">
        <v>2081</v>
      </c>
      <c r="C1109" s="41">
        <v>0</v>
      </c>
      <c r="D1109" s="41">
        <v>0</v>
      </c>
      <c r="E1109" s="41">
        <v>0</v>
      </c>
      <c r="F1109" s="41">
        <v>0</v>
      </c>
      <c r="G1109" s="48">
        <v>39907</v>
      </c>
    </row>
    <row r="1110" spans="1:7" x14ac:dyDescent="0.25">
      <c r="A1110" s="48">
        <v>399075589</v>
      </c>
      <c r="B1110" s="41" t="s">
        <v>2083</v>
      </c>
      <c r="C1110" s="41">
        <v>0</v>
      </c>
      <c r="D1110" s="41">
        <v>0</v>
      </c>
      <c r="E1110" s="41">
        <v>0</v>
      </c>
      <c r="F1110" s="41">
        <v>0</v>
      </c>
      <c r="G1110" s="48">
        <v>39907</v>
      </c>
    </row>
    <row r="1111" spans="1:7" x14ac:dyDescent="0.25">
      <c r="A1111" s="48">
        <v>399075590</v>
      </c>
      <c r="B1111" s="41" t="s">
        <v>2085</v>
      </c>
      <c r="C1111" s="41">
        <v>0</v>
      </c>
      <c r="D1111" s="41">
        <v>0</v>
      </c>
      <c r="E1111" s="41">
        <v>0</v>
      </c>
      <c r="F1111" s="41">
        <v>0</v>
      </c>
      <c r="G1111" s="48">
        <v>39907</v>
      </c>
    </row>
    <row r="1112" spans="1:7" x14ac:dyDescent="0.25">
      <c r="A1112" s="48">
        <v>399075591</v>
      </c>
      <c r="B1112" s="41" t="s">
        <v>2087</v>
      </c>
      <c r="C1112" s="41">
        <v>0</v>
      </c>
      <c r="D1112" s="41">
        <v>0</v>
      </c>
      <c r="E1112" s="41">
        <v>0</v>
      </c>
      <c r="F1112" s="41">
        <v>0</v>
      </c>
      <c r="G1112" s="48">
        <v>39907</v>
      </c>
    </row>
    <row r="1113" spans="1:7" x14ac:dyDescent="0.25">
      <c r="A1113" s="48">
        <v>399075592</v>
      </c>
      <c r="B1113" s="41" t="s">
        <v>2089</v>
      </c>
      <c r="C1113" s="41">
        <v>0</v>
      </c>
      <c r="D1113" s="41">
        <v>0</v>
      </c>
      <c r="E1113" s="41">
        <v>0</v>
      </c>
      <c r="F1113" s="41">
        <v>0</v>
      </c>
      <c r="G1113" s="48">
        <v>39907</v>
      </c>
    </row>
    <row r="1114" spans="1:7" x14ac:dyDescent="0.25">
      <c r="A1114" s="48">
        <v>399075593</v>
      </c>
      <c r="B1114" s="41" t="s">
        <v>2091</v>
      </c>
      <c r="C1114" s="41">
        <v>0</v>
      </c>
      <c r="D1114" s="41">
        <v>0</v>
      </c>
      <c r="E1114" s="41">
        <v>0</v>
      </c>
      <c r="F1114" s="41">
        <v>0</v>
      </c>
      <c r="G1114" s="48">
        <v>39907</v>
      </c>
    </row>
    <row r="1115" spans="1:7" x14ac:dyDescent="0.25">
      <c r="A1115" s="48">
        <v>399075594</v>
      </c>
      <c r="B1115" s="41" t="s">
        <v>2093</v>
      </c>
      <c r="C1115" s="41">
        <v>0</v>
      </c>
      <c r="D1115" s="41">
        <v>0</v>
      </c>
      <c r="E1115" s="41">
        <v>0</v>
      </c>
      <c r="F1115" s="41">
        <v>0</v>
      </c>
      <c r="G1115" s="48">
        <v>39907</v>
      </c>
    </row>
    <row r="1116" spans="1:7" x14ac:dyDescent="0.25">
      <c r="A1116" s="48">
        <v>399075595</v>
      </c>
      <c r="B1116" s="41" t="s">
        <v>2095</v>
      </c>
      <c r="C1116" s="41">
        <v>0</v>
      </c>
      <c r="D1116" s="41">
        <v>0</v>
      </c>
      <c r="E1116" s="41">
        <v>0</v>
      </c>
      <c r="F1116" s="41">
        <v>0</v>
      </c>
      <c r="G1116" s="48">
        <v>39907</v>
      </c>
    </row>
    <row r="1117" spans="1:7" x14ac:dyDescent="0.25">
      <c r="A1117" s="48">
        <v>399075596</v>
      </c>
      <c r="B1117" s="41" t="s">
        <v>2097</v>
      </c>
      <c r="C1117" s="41">
        <v>0</v>
      </c>
      <c r="D1117" s="41">
        <v>0</v>
      </c>
      <c r="E1117" s="41">
        <v>0</v>
      </c>
      <c r="F1117" s="41">
        <v>0</v>
      </c>
      <c r="G1117" s="48">
        <v>39907</v>
      </c>
    </row>
    <row r="1118" spans="1:7" x14ac:dyDescent="0.25">
      <c r="A1118" s="48">
        <v>399075597</v>
      </c>
      <c r="B1118" s="41" t="s">
        <v>2099</v>
      </c>
      <c r="C1118" s="41">
        <v>0</v>
      </c>
      <c r="D1118" s="41">
        <v>0</v>
      </c>
      <c r="E1118" s="41">
        <v>0</v>
      </c>
      <c r="F1118" s="41">
        <v>0</v>
      </c>
      <c r="G1118" s="48">
        <v>39907</v>
      </c>
    </row>
    <row r="1119" spans="1:7" x14ac:dyDescent="0.25">
      <c r="A1119" s="48">
        <v>399075598</v>
      </c>
      <c r="B1119" s="41" t="s">
        <v>2101</v>
      </c>
      <c r="C1119" s="41">
        <v>0</v>
      </c>
      <c r="D1119" s="41">
        <v>0</v>
      </c>
      <c r="E1119" s="41">
        <v>0</v>
      </c>
      <c r="F1119" s="41">
        <v>0</v>
      </c>
      <c r="G1119" s="48">
        <v>39907</v>
      </c>
    </row>
    <row r="1120" spans="1:7" x14ac:dyDescent="0.25">
      <c r="A1120" s="48">
        <v>399076009</v>
      </c>
      <c r="B1120" s="41" t="s">
        <v>2103</v>
      </c>
      <c r="C1120" s="41">
        <v>0</v>
      </c>
      <c r="D1120" s="41">
        <v>0</v>
      </c>
      <c r="E1120" s="41">
        <v>0</v>
      </c>
      <c r="F1120" s="41">
        <v>0</v>
      </c>
      <c r="G1120" s="48">
        <v>39907</v>
      </c>
    </row>
    <row r="1121" spans="1:7" x14ac:dyDescent="0.25">
      <c r="A1121" s="48">
        <v>399076010</v>
      </c>
      <c r="B1121" s="41" t="s">
        <v>2105</v>
      </c>
      <c r="C1121" s="41">
        <v>0</v>
      </c>
      <c r="D1121" s="41">
        <v>0</v>
      </c>
      <c r="E1121" s="41">
        <v>0</v>
      </c>
      <c r="F1121" s="41">
        <v>0</v>
      </c>
      <c r="G1121" s="48">
        <v>39907</v>
      </c>
    </row>
    <row r="1122" spans="1:7" x14ac:dyDescent="0.25">
      <c r="A1122" s="48">
        <v>399076011</v>
      </c>
      <c r="B1122" s="41" t="s">
        <v>2107</v>
      </c>
      <c r="C1122" s="41">
        <v>0</v>
      </c>
      <c r="D1122" s="41">
        <v>0</v>
      </c>
      <c r="E1122" s="41">
        <v>0</v>
      </c>
      <c r="F1122" s="41">
        <v>0</v>
      </c>
      <c r="G1122" s="48">
        <v>39907</v>
      </c>
    </row>
    <row r="1123" spans="1:7" x14ac:dyDescent="0.25">
      <c r="A1123" s="48">
        <v>399079003</v>
      </c>
      <c r="B1123" s="41" t="s">
        <v>2109</v>
      </c>
      <c r="C1123" s="41">
        <v>0</v>
      </c>
      <c r="D1123" s="41">
        <v>0</v>
      </c>
      <c r="E1123" s="41">
        <v>0</v>
      </c>
      <c r="F1123" s="41">
        <v>0</v>
      </c>
      <c r="G1123" s="48">
        <v>39907</v>
      </c>
    </row>
    <row r="1124" spans="1:7" x14ac:dyDescent="0.25">
      <c r="A1124" s="48">
        <v>399079051</v>
      </c>
      <c r="B1124" s="41" t="s">
        <v>2111</v>
      </c>
      <c r="C1124" s="41">
        <v>0</v>
      </c>
      <c r="D1124" s="41">
        <v>0</v>
      </c>
      <c r="E1124" s="41">
        <v>0</v>
      </c>
      <c r="F1124" s="41">
        <v>0</v>
      </c>
      <c r="G1124" s="48">
        <v>39907</v>
      </c>
    </row>
    <row r="1125" spans="1:7" x14ac:dyDescent="0.25">
      <c r="A1125" s="48">
        <v>399079053</v>
      </c>
      <c r="B1125" s="41" t="s">
        <v>2113</v>
      </c>
      <c r="C1125" s="41">
        <v>0</v>
      </c>
      <c r="D1125" s="41">
        <v>0</v>
      </c>
      <c r="E1125" s="41">
        <v>0</v>
      </c>
      <c r="F1125" s="41">
        <v>0</v>
      </c>
      <c r="G1125" s="48">
        <v>39907</v>
      </c>
    </row>
    <row r="1126" spans="1:7" x14ac:dyDescent="0.25">
      <c r="A1126" s="48">
        <v>399079204</v>
      </c>
      <c r="B1126" s="41" t="s">
        <v>2115</v>
      </c>
      <c r="C1126" s="41">
        <v>0</v>
      </c>
      <c r="D1126" s="41">
        <v>0</v>
      </c>
      <c r="E1126" s="41">
        <v>0</v>
      </c>
      <c r="F1126" s="41">
        <v>0</v>
      </c>
      <c r="G1126" s="48">
        <v>39907</v>
      </c>
    </row>
    <row r="1127" spans="1:7" x14ac:dyDescent="0.25">
      <c r="A1127" s="48">
        <v>399079800</v>
      </c>
      <c r="B1127" s="41" t="s">
        <v>2117</v>
      </c>
      <c r="C1127" s="41">
        <v>0</v>
      </c>
      <c r="D1127" s="41">
        <v>0</v>
      </c>
      <c r="E1127" s="41">
        <v>0</v>
      </c>
      <c r="F1127" s="41">
        <v>0</v>
      </c>
      <c r="G1127" s="48">
        <v>39907</v>
      </c>
    </row>
    <row r="1128" spans="1:7" x14ac:dyDescent="0.25">
      <c r="A1128" s="48">
        <v>399079802</v>
      </c>
      <c r="B1128" s="41" t="s">
        <v>2119</v>
      </c>
      <c r="C1128" s="41">
        <v>0</v>
      </c>
      <c r="D1128" s="41">
        <v>0</v>
      </c>
      <c r="E1128" s="41">
        <v>0</v>
      </c>
      <c r="F1128" s="41">
        <v>0</v>
      </c>
      <c r="G1128" s="48">
        <v>39907</v>
      </c>
    </row>
    <row r="1129" spans="1:7" x14ac:dyDescent="0.25">
      <c r="A1129" s="48">
        <v>399079806</v>
      </c>
      <c r="B1129" s="41" t="s">
        <v>2786</v>
      </c>
      <c r="C1129" s="41">
        <v>0</v>
      </c>
      <c r="D1129" s="41">
        <v>-7500</v>
      </c>
      <c r="E1129" s="41">
        <v>-7500</v>
      </c>
      <c r="F1129" s="41">
        <v>7500</v>
      </c>
      <c r="G1129" s="48">
        <v>39907</v>
      </c>
    </row>
    <row r="1130" spans="1:7" x14ac:dyDescent="0.25">
      <c r="A1130" s="48">
        <v>399079846</v>
      </c>
      <c r="B1130" s="41" t="s">
        <v>2121</v>
      </c>
      <c r="C1130" s="41">
        <v>0</v>
      </c>
      <c r="D1130" s="41">
        <v>0</v>
      </c>
      <c r="E1130" s="41">
        <v>0</v>
      </c>
      <c r="F1130" s="41">
        <v>0</v>
      </c>
      <c r="G1130" s="48">
        <v>39907</v>
      </c>
    </row>
    <row r="1131" spans="1:7" x14ac:dyDescent="0.25">
      <c r="A1131" s="48">
        <v>399080100</v>
      </c>
      <c r="B1131" s="41" t="s">
        <v>2123</v>
      </c>
      <c r="C1131" s="41">
        <v>185377.09</v>
      </c>
      <c r="D1131" s="41">
        <v>148350</v>
      </c>
      <c r="E1131" s="41">
        <v>148350</v>
      </c>
      <c r="F1131" s="41">
        <v>37027.089999999997</v>
      </c>
      <c r="G1131" s="48">
        <v>39908</v>
      </c>
    </row>
    <row r="1132" spans="1:7" x14ac:dyDescent="0.25">
      <c r="A1132" s="48">
        <v>399080101</v>
      </c>
      <c r="B1132" s="41" t="s">
        <v>2125</v>
      </c>
      <c r="C1132" s="41">
        <v>0</v>
      </c>
      <c r="D1132" s="41">
        <v>0</v>
      </c>
      <c r="E1132" s="41">
        <v>0</v>
      </c>
      <c r="F1132" s="41">
        <v>0</v>
      </c>
      <c r="G1132" s="48">
        <v>39908</v>
      </c>
    </row>
    <row r="1133" spans="1:7" x14ac:dyDescent="0.25">
      <c r="A1133" s="48">
        <v>399080102</v>
      </c>
      <c r="B1133" s="41" t="s">
        <v>2127</v>
      </c>
      <c r="C1133" s="41">
        <v>0</v>
      </c>
      <c r="D1133" s="41">
        <v>0</v>
      </c>
      <c r="E1133" s="41">
        <v>0</v>
      </c>
      <c r="F1133" s="41">
        <v>0</v>
      </c>
      <c r="G1133" s="48">
        <v>39908</v>
      </c>
    </row>
    <row r="1134" spans="1:7" x14ac:dyDescent="0.25">
      <c r="A1134" s="48">
        <v>399080103</v>
      </c>
      <c r="B1134" s="41" t="s">
        <v>2129</v>
      </c>
      <c r="C1134" s="41">
        <v>0</v>
      </c>
      <c r="D1134" s="41">
        <v>0</v>
      </c>
      <c r="E1134" s="41">
        <v>0</v>
      </c>
      <c r="F1134" s="41">
        <v>0</v>
      </c>
      <c r="G1134" s="48">
        <v>39908</v>
      </c>
    </row>
    <row r="1135" spans="1:7" x14ac:dyDescent="0.25">
      <c r="A1135" s="48">
        <v>399080120</v>
      </c>
      <c r="B1135" s="41" t="s">
        <v>2131</v>
      </c>
      <c r="C1135" s="41">
        <v>0</v>
      </c>
      <c r="D1135" s="41">
        <v>0</v>
      </c>
      <c r="E1135" s="41">
        <v>0</v>
      </c>
      <c r="F1135" s="41">
        <v>0</v>
      </c>
      <c r="G1135" s="48">
        <v>39908</v>
      </c>
    </row>
    <row r="1136" spans="1:7" x14ac:dyDescent="0.25">
      <c r="A1136" s="48">
        <v>399080150</v>
      </c>
      <c r="B1136" s="41" t="s">
        <v>2133</v>
      </c>
      <c r="C1136" s="41">
        <v>1067.75</v>
      </c>
      <c r="D1136" s="41">
        <v>1500</v>
      </c>
      <c r="E1136" s="41">
        <v>1500</v>
      </c>
      <c r="F1136" s="41">
        <v>-432.25</v>
      </c>
      <c r="G1136" s="48">
        <v>39908</v>
      </c>
    </row>
    <row r="1137" spans="1:7" x14ac:dyDescent="0.25">
      <c r="A1137" s="48">
        <v>399080200</v>
      </c>
      <c r="B1137" s="41" t="s">
        <v>2135</v>
      </c>
      <c r="C1137" s="41">
        <v>-0.02</v>
      </c>
      <c r="D1137" s="41">
        <v>0</v>
      </c>
      <c r="E1137" s="41">
        <v>0</v>
      </c>
      <c r="F1137" s="41">
        <v>-0.02</v>
      </c>
      <c r="G1137" s="48">
        <v>39908</v>
      </c>
    </row>
    <row r="1138" spans="1:7" x14ac:dyDescent="0.25">
      <c r="A1138" s="48">
        <v>399080700</v>
      </c>
      <c r="B1138" s="41" t="s">
        <v>2137</v>
      </c>
      <c r="C1138" s="41">
        <v>0</v>
      </c>
      <c r="D1138" s="41">
        <v>0</v>
      </c>
      <c r="E1138" s="41">
        <v>0</v>
      </c>
      <c r="F1138" s="41">
        <v>0</v>
      </c>
      <c r="G1138" s="48">
        <v>39908</v>
      </c>
    </row>
    <row r="1139" spans="1:7" x14ac:dyDescent="0.25">
      <c r="A1139" s="48">
        <v>399080730</v>
      </c>
      <c r="B1139" s="41" t="s">
        <v>2139</v>
      </c>
      <c r="C1139" s="41">
        <v>0</v>
      </c>
      <c r="D1139" s="41">
        <v>0</v>
      </c>
      <c r="E1139" s="41">
        <v>0</v>
      </c>
      <c r="F1139" s="41">
        <v>0</v>
      </c>
      <c r="G1139" s="48">
        <v>39908</v>
      </c>
    </row>
    <row r="1140" spans="1:7" x14ac:dyDescent="0.25">
      <c r="A1140" s="48">
        <v>399080800</v>
      </c>
      <c r="B1140" s="41" t="s">
        <v>2141</v>
      </c>
      <c r="C1140" s="41">
        <v>0</v>
      </c>
      <c r="D1140" s="41">
        <v>0</v>
      </c>
      <c r="E1140" s="41">
        <v>0</v>
      </c>
      <c r="F1140" s="41">
        <v>0</v>
      </c>
      <c r="G1140" s="48">
        <v>39908</v>
      </c>
    </row>
    <row r="1141" spans="1:7" x14ac:dyDescent="0.25">
      <c r="A1141" s="48">
        <v>399080930</v>
      </c>
      <c r="B1141" s="41" t="s">
        <v>2143</v>
      </c>
      <c r="C1141" s="41">
        <v>0</v>
      </c>
      <c r="D1141" s="41">
        <v>150</v>
      </c>
      <c r="E1141" s="41">
        <v>150</v>
      </c>
      <c r="F1141" s="41">
        <v>-150</v>
      </c>
      <c r="G1141" s="48">
        <v>39908</v>
      </c>
    </row>
    <row r="1142" spans="1:7" x14ac:dyDescent="0.25">
      <c r="A1142" s="48">
        <v>399081040</v>
      </c>
      <c r="B1142" s="41" t="s">
        <v>2145</v>
      </c>
      <c r="C1142" s="41">
        <v>0</v>
      </c>
      <c r="D1142" s="41">
        <v>0</v>
      </c>
      <c r="E1142" s="41">
        <v>0</v>
      </c>
      <c r="F1142" s="41">
        <v>0</v>
      </c>
      <c r="G1142" s="48">
        <v>39908</v>
      </c>
    </row>
    <row r="1143" spans="1:7" x14ac:dyDescent="0.25">
      <c r="A1143" s="48">
        <v>399081400</v>
      </c>
      <c r="B1143" s="41" t="s">
        <v>2147</v>
      </c>
      <c r="C1143" s="41">
        <v>484.24</v>
      </c>
      <c r="D1143" s="41">
        <v>2000</v>
      </c>
      <c r="E1143" s="41">
        <v>2000</v>
      </c>
      <c r="F1143" s="41">
        <v>-1515.76</v>
      </c>
      <c r="G1143" s="48">
        <v>39908</v>
      </c>
    </row>
    <row r="1144" spans="1:7" x14ac:dyDescent="0.25">
      <c r="A1144" s="48">
        <v>399081401</v>
      </c>
      <c r="B1144" s="41" t="s">
        <v>2149</v>
      </c>
      <c r="C1144" s="41">
        <v>0</v>
      </c>
      <c r="D1144" s="41">
        <v>0</v>
      </c>
      <c r="E1144" s="41">
        <v>0</v>
      </c>
      <c r="F1144" s="41">
        <v>0</v>
      </c>
      <c r="G1144" s="48">
        <v>39908</v>
      </c>
    </row>
    <row r="1145" spans="1:7" x14ac:dyDescent="0.25">
      <c r="A1145" s="48">
        <v>399081500</v>
      </c>
      <c r="B1145" s="41" t="s">
        <v>2151</v>
      </c>
      <c r="C1145" s="41">
        <v>0</v>
      </c>
      <c r="D1145" s="41">
        <v>5600</v>
      </c>
      <c r="E1145" s="41">
        <v>5600</v>
      </c>
      <c r="F1145" s="41">
        <v>-5600</v>
      </c>
      <c r="G1145" s="48">
        <v>39908</v>
      </c>
    </row>
    <row r="1146" spans="1:7" x14ac:dyDescent="0.25">
      <c r="A1146" s="48">
        <v>399081501</v>
      </c>
      <c r="B1146" s="41" t="s">
        <v>2153</v>
      </c>
      <c r="C1146" s="41">
        <v>0</v>
      </c>
      <c r="D1146" s="41">
        <v>0</v>
      </c>
      <c r="E1146" s="41">
        <v>0</v>
      </c>
      <c r="F1146" s="41">
        <v>0</v>
      </c>
      <c r="G1146" s="48">
        <v>39908</v>
      </c>
    </row>
    <row r="1147" spans="1:7" x14ac:dyDescent="0.25">
      <c r="A1147" s="48">
        <v>399081600</v>
      </c>
      <c r="B1147" s="41" t="s">
        <v>2155</v>
      </c>
      <c r="C1147" s="41">
        <v>12526.15</v>
      </c>
      <c r="D1147" s="41">
        <v>12850</v>
      </c>
      <c r="E1147" s="41">
        <v>12850</v>
      </c>
      <c r="F1147" s="41">
        <v>-323.85000000000002</v>
      </c>
      <c r="G1147" s="48">
        <v>39908</v>
      </c>
    </row>
    <row r="1148" spans="1:7" x14ac:dyDescent="0.25">
      <c r="A1148" s="48">
        <v>399081601</v>
      </c>
      <c r="B1148" s="41" t="s">
        <v>2157</v>
      </c>
      <c r="C1148" s="41">
        <v>0</v>
      </c>
      <c r="D1148" s="41">
        <v>0</v>
      </c>
      <c r="E1148" s="41">
        <v>0</v>
      </c>
      <c r="F1148" s="41">
        <v>0</v>
      </c>
      <c r="G1148" s="48">
        <v>39908</v>
      </c>
    </row>
    <row r="1149" spans="1:7" x14ac:dyDescent="0.25">
      <c r="A1149" s="48">
        <v>399081602</v>
      </c>
      <c r="B1149" s="41" t="s">
        <v>2159</v>
      </c>
      <c r="C1149" s="41">
        <v>0</v>
      </c>
      <c r="D1149" s="41">
        <v>0</v>
      </c>
      <c r="E1149" s="41">
        <v>0</v>
      </c>
      <c r="F1149" s="41">
        <v>0</v>
      </c>
      <c r="G1149" s="48">
        <v>39908</v>
      </c>
    </row>
    <row r="1150" spans="1:7" x14ac:dyDescent="0.25">
      <c r="A1150" s="48">
        <v>399081610</v>
      </c>
      <c r="B1150" s="41" t="s">
        <v>2161</v>
      </c>
      <c r="C1150" s="41">
        <v>0</v>
      </c>
      <c r="D1150" s="41">
        <v>6000</v>
      </c>
      <c r="E1150" s="41">
        <v>6000</v>
      </c>
      <c r="F1150" s="41">
        <v>-6000</v>
      </c>
      <c r="G1150" s="48">
        <v>39908</v>
      </c>
    </row>
    <row r="1151" spans="1:7" x14ac:dyDescent="0.25">
      <c r="A1151" s="48">
        <v>399081620</v>
      </c>
      <c r="B1151" s="41" t="s">
        <v>2163</v>
      </c>
      <c r="C1151" s="41">
        <v>192</v>
      </c>
      <c r="D1151" s="41">
        <v>150</v>
      </c>
      <c r="E1151" s="41">
        <v>150</v>
      </c>
      <c r="F1151" s="41">
        <v>42</v>
      </c>
      <c r="G1151" s="48">
        <v>39908</v>
      </c>
    </row>
    <row r="1152" spans="1:7" x14ac:dyDescent="0.25">
      <c r="A1152" s="48">
        <v>399081630</v>
      </c>
      <c r="B1152" s="41" t="s">
        <v>2165</v>
      </c>
      <c r="C1152" s="41">
        <v>0</v>
      </c>
      <c r="D1152" s="41">
        <v>0</v>
      </c>
      <c r="E1152" s="41">
        <v>0</v>
      </c>
      <c r="F1152" s="41">
        <v>0</v>
      </c>
      <c r="G1152" s="48">
        <v>39908</v>
      </c>
    </row>
    <row r="1153" spans="1:7" x14ac:dyDescent="0.25">
      <c r="A1153" s="48">
        <v>399082000</v>
      </c>
      <c r="B1153" s="41" t="s">
        <v>2167</v>
      </c>
      <c r="C1153" s="41">
        <v>0</v>
      </c>
      <c r="D1153" s="41">
        <v>50</v>
      </c>
      <c r="E1153" s="41">
        <v>50</v>
      </c>
      <c r="F1153" s="41">
        <v>-50</v>
      </c>
      <c r="G1153" s="48">
        <v>39908</v>
      </c>
    </row>
    <row r="1154" spans="1:7" x14ac:dyDescent="0.25">
      <c r="A1154" s="48">
        <v>399082002</v>
      </c>
      <c r="B1154" s="41" t="s">
        <v>2169</v>
      </c>
      <c r="C1154" s="41">
        <v>5263.85</v>
      </c>
      <c r="D1154" s="41">
        <v>2250</v>
      </c>
      <c r="E1154" s="41">
        <v>2250</v>
      </c>
      <c r="F1154" s="41">
        <v>3013.85</v>
      </c>
      <c r="G1154" s="48">
        <v>39908</v>
      </c>
    </row>
    <row r="1155" spans="1:7" x14ac:dyDescent="0.25">
      <c r="A1155" s="48">
        <v>399082003</v>
      </c>
      <c r="B1155" s="41" t="s">
        <v>2759</v>
      </c>
      <c r="C1155" s="41">
        <v>0</v>
      </c>
      <c r="D1155" s="41">
        <v>0</v>
      </c>
      <c r="E1155" s="41">
        <v>0</v>
      </c>
      <c r="F1155" s="41">
        <v>0</v>
      </c>
      <c r="G1155" s="48">
        <v>39908</v>
      </c>
    </row>
    <row r="1156" spans="1:7" x14ac:dyDescent="0.25">
      <c r="A1156" s="48">
        <v>399082004</v>
      </c>
      <c r="B1156" s="41" t="s">
        <v>2171</v>
      </c>
      <c r="C1156" s="41">
        <v>48499.56</v>
      </c>
      <c r="D1156" s="41">
        <v>21450</v>
      </c>
      <c r="E1156" s="41">
        <v>21450</v>
      </c>
      <c r="F1156" s="41">
        <v>27049.56</v>
      </c>
      <c r="G1156" s="48">
        <v>39908</v>
      </c>
    </row>
    <row r="1157" spans="1:7" x14ac:dyDescent="0.25">
      <c r="A1157" s="48">
        <v>399082006</v>
      </c>
      <c r="B1157" s="41" t="s">
        <v>2173</v>
      </c>
      <c r="C1157" s="41">
        <v>288.3</v>
      </c>
      <c r="D1157" s="41">
        <v>0</v>
      </c>
      <c r="E1157" s="41">
        <v>0</v>
      </c>
      <c r="F1157" s="41">
        <v>288.3</v>
      </c>
      <c r="G1157" s="48">
        <v>39908</v>
      </c>
    </row>
    <row r="1158" spans="1:7" x14ac:dyDescent="0.25">
      <c r="A1158" s="48">
        <v>399082015</v>
      </c>
      <c r="B1158" s="41" t="s">
        <v>2175</v>
      </c>
      <c r="C1158" s="41">
        <v>0</v>
      </c>
      <c r="D1158" s="41">
        <v>0</v>
      </c>
      <c r="E1158" s="41">
        <v>0</v>
      </c>
      <c r="F1158" s="41">
        <v>0</v>
      </c>
      <c r="G1158" s="48">
        <v>39908</v>
      </c>
    </row>
    <row r="1159" spans="1:7" x14ac:dyDescent="0.25">
      <c r="A1159" s="48">
        <v>399082022</v>
      </c>
      <c r="B1159" s="41" t="s">
        <v>2177</v>
      </c>
      <c r="C1159" s="41">
        <v>0</v>
      </c>
      <c r="D1159" s="41">
        <v>0</v>
      </c>
      <c r="E1159" s="41">
        <v>0</v>
      </c>
      <c r="F1159" s="41">
        <v>0</v>
      </c>
      <c r="G1159" s="48">
        <v>39908</v>
      </c>
    </row>
    <row r="1160" spans="1:7" x14ac:dyDescent="0.25">
      <c r="A1160" s="48">
        <v>399082106</v>
      </c>
      <c r="B1160" s="41" t="s">
        <v>2179</v>
      </c>
      <c r="C1160" s="41">
        <v>0</v>
      </c>
      <c r="D1160" s="41">
        <v>0</v>
      </c>
      <c r="E1160" s="41">
        <v>0</v>
      </c>
      <c r="F1160" s="41">
        <v>0</v>
      </c>
      <c r="G1160" s="48">
        <v>39908</v>
      </c>
    </row>
    <row r="1161" spans="1:7" x14ac:dyDescent="0.25">
      <c r="A1161" s="48">
        <v>399082300</v>
      </c>
      <c r="B1161" s="41" t="s">
        <v>2181</v>
      </c>
      <c r="C1161" s="41">
        <v>57</v>
      </c>
      <c r="D1161" s="41">
        <v>500</v>
      </c>
      <c r="E1161" s="41">
        <v>500</v>
      </c>
      <c r="F1161" s="41">
        <v>-443</v>
      </c>
      <c r="G1161" s="48">
        <v>39908</v>
      </c>
    </row>
    <row r="1162" spans="1:7" x14ac:dyDescent="0.25">
      <c r="A1162" s="48">
        <v>399082408</v>
      </c>
      <c r="B1162" s="41" t="s">
        <v>2183</v>
      </c>
      <c r="C1162" s="41">
        <v>0</v>
      </c>
      <c r="D1162" s="41">
        <v>0</v>
      </c>
      <c r="E1162" s="41">
        <v>0</v>
      </c>
      <c r="F1162" s="41">
        <v>0</v>
      </c>
      <c r="G1162" s="48">
        <v>39908</v>
      </c>
    </row>
    <row r="1163" spans="1:7" x14ac:dyDescent="0.25">
      <c r="A1163" s="48">
        <v>399082424</v>
      </c>
      <c r="B1163" s="41" t="s">
        <v>2185</v>
      </c>
      <c r="C1163" s="41">
        <v>0</v>
      </c>
      <c r="D1163" s="41">
        <v>15250</v>
      </c>
      <c r="E1163" s="41">
        <v>15250</v>
      </c>
      <c r="F1163" s="41">
        <v>-15250</v>
      </c>
      <c r="G1163" s="48">
        <v>39908</v>
      </c>
    </row>
    <row r="1164" spans="1:7" x14ac:dyDescent="0.25">
      <c r="A1164" s="48">
        <v>399082429</v>
      </c>
      <c r="B1164" s="41" t="s">
        <v>2187</v>
      </c>
      <c r="C1164" s="41">
        <v>0</v>
      </c>
      <c r="D1164" s="41">
        <v>0</v>
      </c>
      <c r="E1164" s="41">
        <v>0</v>
      </c>
      <c r="F1164" s="41">
        <v>0</v>
      </c>
      <c r="G1164" s="48">
        <v>39908</v>
      </c>
    </row>
    <row r="1165" spans="1:7" x14ac:dyDescent="0.25">
      <c r="A1165" s="48">
        <v>399082433</v>
      </c>
      <c r="B1165" s="41" t="s">
        <v>2189</v>
      </c>
      <c r="C1165" s="41">
        <v>0</v>
      </c>
      <c r="D1165" s="41">
        <v>0</v>
      </c>
      <c r="E1165" s="41">
        <v>0</v>
      </c>
      <c r="F1165" s="41">
        <v>0</v>
      </c>
      <c r="G1165" s="48">
        <v>39908</v>
      </c>
    </row>
    <row r="1166" spans="1:7" x14ac:dyDescent="0.25">
      <c r="A1166" s="48">
        <v>399082434</v>
      </c>
      <c r="B1166" s="41" t="s">
        <v>2780</v>
      </c>
      <c r="C1166" s="41">
        <v>0</v>
      </c>
      <c r="D1166" s="41">
        <v>0</v>
      </c>
      <c r="E1166" s="41">
        <v>0</v>
      </c>
      <c r="F1166" s="41">
        <v>0</v>
      </c>
      <c r="G1166" s="48">
        <v>39908</v>
      </c>
    </row>
    <row r="1167" spans="1:7" x14ac:dyDescent="0.25">
      <c r="A1167" s="48">
        <v>399082471</v>
      </c>
      <c r="B1167" s="41" t="s">
        <v>2191</v>
      </c>
      <c r="C1167" s="41">
        <v>381.84</v>
      </c>
      <c r="D1167" s="41">
        <v>200</v>
      </c>
      <c r="E1167" s="41">
        <v>200</v>
      </c>
      <c r="F1167" s="41">
        <v>181.84</v>
      </c>
      <c r="G1167" s="48">
        <v>39908</v>
      </c>
    </row>
    <row r="1168" spans="1:7" x14ac:dyDescent="0.25">
      <c r="A1168" s="48">
        <v>399082500</v>
      </c>
      <c r="B1168" s="41" t="s">
        <v>2193</v>
      </c>
      <c r="C1168" s="41">
        <v>0</v>
      </c>
      <c r="D1168" s="41">
        <v>300</v>
      </c>
      <c r="E1168" s="41">
        <v>300</v>
      </c>
      <c r="F1168" s="41">
        <v>-300</v>
      </c>
      <c r="G1168" s="48">
        <v>39908</v>
      </c>
    </row>
    <row r="1169" spans="1:7" x14ac:dyDescent="0.25">
      <c r="A1169" s="48">
        <v>399082510</v>
      </c>
      <c r="B1169" s="41" t="s">
        <v>2195</v>
      </c>
      <c r="C1169" s="41">
        <v>0</v>
      </c>
      <c r="D1169" s="41">
        <v>0</v>
      </c>
      <c r="E1169" s="41">
        <v>0</v>
      </c>
      <c r="F1169" s="41">
        <v>0</v>
      </c>
      <c r="G1169" s="48">
        <v>39908</v>
      </c>
    </row>
    <row r="1170" spans="1:7" x14ac:dyDescent="0.25">
      <c r="A1170" s="48">
        <v>399082524</v>
      </c>
      <c r="B1170" s="41" t="s">
        <v>2197</v>
      </c>
      <c r="C1170" s="41">
        <v>0</v>
      </c>
      <c r="D1170" s="41">
        <v>0</v>
      </c>
      <c r="E1170" s="41">
        <v>0</v>
      </c>
      <c r="F1170" s="41">
        <v>0</v>
      </c>
      <c r="G1170" s="48">
        <v>39908</v>
      </c>
    </row>
    <row r="1171" spans="1:7" x14ac:dyDescent="0.25">
      <c r="A1171" s="48">
        <v>399082701</v>
      </c>
      <c r="B1171" s="41" t="s">
        <v>2199</v>
      </c>
      <c r="C1171" s="41">
        <v>0</v>
      </c>
      <c r="D1171" s="41">
        <v>0</v>
      </c>
      <c r="E1171" s="41">
        <v>0</v>
      </c>
      <c r="F1171" s="41">
        <v>0</v>
      </c>
      <c r="G1171" s="48">
        <v>39908</v>
      </c>
    </row>
    <row r="1172" spans="1:7" x14ac:dyDescent="0.25">
      <c r="A1172" s="48">
        <v>399082703</v>
      </c>
      <c r="B1172" s="41" t="s">
        <v>2201</v>
      </c>
      <c r="C1172" s="41">
        <v>1945.36</v>
      </c>
      <c r="D1172" s="41">
        <v>3200</v>
      </c>
      <c r="E1172" s="41">
        <v>3200</v>
      </c>
      <c r="F1172" s="41">
        <v>-1254.6400000000001</v>
      </c>
      <c r="G1172" s="48">
        <v>39908</v>
      </c>
    </row>
    <row r="1173" spans="1:7" x14ac:dyDescent="0.25">
      <c r="A1173" s="48">
        <v>399082706</v>
      </c>
      <c r="B1173" s="41" t="s">
        <v>2203</v>
      </c>
      <c r="C1173" s="41">
        <v>0</v>
      </c>
      <c r="D1173" s="41">
        <v>150</v>
      </c>
      <c r="E1173" s="41">
        <v>150</v>
      </c>
      <c r="F1173" s="41">
        <v>-150</v>
      </c>
      <c r="G1173" s="48">
        <v>39908</v>
      </c>
    </row>
    <row r="1174" spans="1:7" x14ac:dyDescent="0.25">
      <c r="A1174" s="48">
        <v>399082708</v>
      </c>
      <c r="B1174" s="41" t="s">
        <v>2205</v>
      </c>
      <c r="C1174" s="41">
        <v>85</v>
      </c>
      <c r="D1174" s="41">
        <v>1300</v>
      </c>
      <c r="E1174" s="41">
        <v>1300</v>
      </c>
      <c r="F1174" s="41">
        <v>-1215</v>
      </c>
      <c r="G1174" s="48">
        <v>39908</v>
      </c>
    </row>
    <row r="1175" spans="1:7" x14ac:dyDescent="0.25">
      <c r="A1175" s="48">
        <v>399082711</v>
      </c>
      <c r="B1175" s="41" t="s">
        <v>2207</v>
      </c>
      <c r="C1175" s="41">
        <v>1155</v>
      </c>
      <c r="D1175" s="41">
        <v>400</v>
      </c>
      <c r="E1175" s="41">
        <v>400</v>
      </c>
      <c r="F1175" s="41">
        <v>755</v>
      </c>
      <c r="G1175" s="48">
        <v>39908</v>
      </c>
    </row>
    <row r="1176" spans="1:7" x14ac:dyDescent="0.25">
      <c r="A1176" s="48">
        <v>399082713</v>
      </c>
      <c r="B1176" s="41" t="s">
        <v>2209</v>
      </c>
      <c r="C1176" s="41">
        <v>0</v>
      </c>
      <c r="D1176" s="41">
        <v>0</v>
      </c>
      <c r="E1176" s="41">
        <v>0</v>
      </c>
      <c r="F1176" s="41">
        <v>0</v>
      </c>
      <c r="G1176" s="48">
        <v>39908</v>
      </c>
    </row>
    <row r="1177" spans="1:7" x14ac:dyDescent="0.25">
      <c r="A1177" s="48">
        <v>399082801</v>
      </c>
      <c r="B1177" s="41" t="s">
        <v>2211</v>
      </c>
      <c r="C1177" s="41">
        <v>0</v>
      </c>
      <c r="D1177" s="41">
        <v>0</v>
      </c>
      <c r="E1177" s="41">
        <v>0</v>
      </c>
      <c r="F1177" s="41">
        <v>0</v>
      </c>
      <c r="G1177" s="48">
        <v>39908</v>
      </c>
    </row>
    <row r="1178" spans="1:7" x14ac:dyDescent="0.25">
      <c r="A1178" s="48">
        <v>399082900</v>
      </c>
      <c r="B1178" s="41" t="s">
        <v>2213</v>
      </c>
      <c r="C1178" s="41">
        <v>0</v>
      </c>
      <c r="D1178" s="41">
        <v>0</v>
      </c>
      <c r="E1178" s="41">
        <v>0</v>
      </c>
      <c r="F1178" s="41">
        <v>0</v>
      </c>
      <c r="G1178" s="48">
        <v>39908</v>
      </c>
    </row>
    <row r="1179" spans="1:7" x14ac:dyDescent="0.25">
      <c r="A1179" s="48">
        <v>399082922</v>
      </c>
      <c r="B1179" s="41" t="s">
        <v>2215</v>
      </c>
      <c r="C1179" s="41">
        <v>0</v>
      </c>
      <c r="D1179" s="41">
        <v>0</v>
      </c>
      <c r="E1179" s="41">
        <v>0</v>
      </c>
      <c r="F1179" s="41">
        <v>0</v>
      </c>
      <c r="G1179" s="48">
        <v>39908</v>
      </c>
    </row>
    <row r="1180" spans="1:7" x14ac:dyDescent="0.25">
      <c r="A1180" s="48">
        <v>399084600</v>
      </c>
      <c r="B1180" s="41" t="s">
        <v>2217</v>
      </c>
      <c r="C1180" s="41">
        <v>0</v>
      </c>
      <c r="D1180" s="41">
        <v>0</v>
      </c>
      <c r="E1180" s="41">
        <v>0</v>
      </c>
      <c r="F1180" s="41">
        <v>0</v>
      </c>
      <c r="G1180" s="48">
        <v>39908</v>
      </c>
    </row>
    <row r="1181" spans="1:7" x14ac:dyDescent="0.25">
      <c r="A1181" s="48">
        <v>399084610</v>
      </c>
      <c r="B1181" s="41" t="s">
        <v>2219</v>
      </c>
      <c r="C1181" s="41">
        <v>0</v>
      </c>
      <c r="D1181" s="41">
        <v>0</v>
      </c>
      <c r="E1181" s="41">
        <v>0</v>
      </c>
      <c r="F1181" s="41">
        <v>0</v>
      </c>
      <c r="G1181" s="48">
        <v>39908</v>
      </c>
    </row>
    <row r="1182" spans="1:7" x14ac:dyDescent="0.25">
      <c r="A1182" s="48">
        <v>399084611</v>
      </c>
      <c r="B1182" s="41" t="s">
        <v>2221</v>
      </c>
      <c r="C1182" s="41">
        <v>0</v>
      </c>
      <c r="D1182" s="41">
        <v>0</v>
      </c>
      <c r="E1182" s="41">
        <v>0</v>
      </c>
      <c r="F1182" s="41">
        <v>0</v>
      </c>
      <c r="G1182" s="48">
        <v>39908</v>
      </c>
    </row>
    <row r="1183" spans="1:7" x14ac:dyDescent="0.25">
      <c r="A1183" s="48">
        <v>399084612</v>
      </c>
      <c r="B1183" s="41" t="s">
        <v>2223</v>
      </c>
      <c r="C1183" s="41">
        <v>0</v>
      </c>
      <c r="D1183" s="41">
        <v>0</v>
      </c>
      <c r="E1183" s="41">
        <v>0</v>
      </c>
      <c r="F1183" s="41">
        <v>0</v>
      </c>
      <c r="G1183" s="48">
        <v>39908</v>
      </c>
    </row>
    <row r="1184" spans="1:7" x14ac:dyDescent="0.25">
      <c r="A1184" s="48">
        <v>399084618</v>
      </c>
      <c r="B1184" s="41" t="s">
        <v>2225</v>
      </c>
      <c r="C1184" s="41">
        <v>0</v>
      </c>
      <c r="D1184" s="41">
        <v>0</v>
      </c>
      <c r="E1184" s="41">
        <v>0</v>
      </c>
      <c r="F1184" s="41">
        <v>0</v>
      </c>
      <c r="G1184" s="48">
        <v>39908</v>
      </c>
    </row>
    <row r="1185" spans="1:7" x14ac:dyDescent="0.25">
      <c r="A1185" s="48">
        <v>399084619</v>
      </c>
      <c r="B1185" s="41" t="s">
        <v>2227</v>
      </c>
      <c r="C1185" s="41">
        <v>0</v>
      </c>
      <c r="D1185" s="41">
        <v>0</v>
      </c>
      <c r="E1185" s="41">
        <v>0</v>
      </c>
      <c r="F1185" s="41">
        <v>0</v>
      </c>
      <c r="G1185" s="48">
        <v>39908</v>
      </c>
    </row>
    <row r="1186" spans="1:7" x14ac:dyDescent="0.25">
      <c r="A1186" s="48">
        <v>399084621</v>
      </c>
      <c r="B1186" s="41" t="s">
        <v>2229</v>
      </c>
      <c r="C1186" s="41">
        <v>0</v>
      </c>
      <c r="D1186" s="41">
        <v>0</v>
      </c>
      <c r="E1186" s="41">
        <v>0</v>
      </c>
      <c r="F1186" s="41">
        <v>0</v>
      </c>
      <c r="G1186" s="48">
        <v>39908</v>
      </c>
    </row>
    <row r="1187" spans="1:7" x14ac:dyDescent="0.25">
      <c r="A1187" s="48">
        <v>399085044</v>
      </c>
      <c r="B1187" s="41" t="s">
        <v>2231</v>
      </c>
      <c r="C1187" s="41">
        <v>0</v>
      </c>
      <c r="D1187" s="41">
        <v>0</v>
      </c>
      <c r="E1187" s="41">
        <v>0</v>
      </c>
      <c r="F1187" s="41">
        <v>0</v>
      </c>
      <c r="G1187" s="48">
        <v>39908</v>
      </c>
    </row>
    <row r="1188" spans="1:7" x14ac:dyDescent="0.25">
      <c r="A1188" s="48">
        <v>399085178</v>
      </c>
      <c r="B1188" s="41" t="s">
        <v>2233</v>
      </c>
      <c r="C1188" s="41">
        <v>0</v>
      </c>
      <c r="D1188" s="41">
        <v>0</v>
      </c>
      <c r="E1188" s="41">
        <v>0</v>
      </c>
      <c r="F1188" s="41">
        <v>0</v>
      </c>
      <c r="G1188" s="48">
        <v>39908</v>
      </c>
    </row>
    <row r="1189" spans="1:7" x14ac:dyDescent="0.25">
      <c r="A1189" s="48">
        <v>399085926</v>
      </c>
      <c r="B1189" s="41" t="s">
        <v>2235</v>
      </c>
      <c r="C1189" s="41">
        <v>0</v>
      </c>
      <c r="D1189" s="41">
        <v>0</v>
      </c>
      <c r="E1189" s="41">
        <v>0</v>
      </c>
      <c r="F1189" s="41">
        <v>0</v>
      </c>
      <c r="G1189" s="48">
        <v>39908</v>
      </c>
    </row>
    <row r="1190" spans="1:7" x14ac:dyDescent="0.25">
      <c r="A1190" s="48">
        <v>399086009</v>
      </c>
      <c r="B1190" s="41" t="s">
        <v>2237</v>
      </c>
      <c r="C1190" s="41">
        <v>0</v>
      </c>
      <c r="D1190" s="41">
        <v>0</v>
      </c>
      <c r="E1190" s="41">
        <v>0</v>
      </c>
      <c r="F1190" s="41">
        <v>0</v>
      </c>
      <c r="G1190" s="48">
        <v>39908</v>
      </c>
    </row>
    <row r="1191" spans="1:7" x14ac:dyDescent="0.25">
      <c r="A1191" s="48">
        <v>399086010</v>
      </c>
      <c r="B1191" s="41" t="s">
        <v>2239</v>
      </c>
      <c r="C1191" s="41">
        <v>0</v>
      </c>
      <c r="D1191" s="41">
        <v>0</v>
      </c>
      <c r="E1191" s="41">
        <v>0</v>
      </c>
      <c r="F1191" s="41">
        <v>0</v>
      </c>
      <c r="G1191" s="48">
        <v>39908</v>
      </c>
    </row>
    <row r="1192" spans="1:7" x14ac:dyDescent="0.25">
      <c r="A1192" s="48">
        <v>399089051</v>
      </c>
      <c r="B1192" s="41" t="s">
        <v>2241</v>
      </c>
      <c r="C1192" s="41">
        <v>0</v>
      </c>
      <c r="D1192" s="41">
        <v>0</v>
      </c>
      <c r="E1192" s="41">
        <v>0</v>
      </c>
      <c r="F1192" s="41">
        <v>0</v>
      </c>
      <c r="G1192" s="48">
        <v>39908</v>
      </c>
    </row>
    <row r="1193" spans="1:7" x14ac:dyDescent="0.25">
      <c r="A1193" s="48">
        <v>399089053</v>
      </c>
      <c r="B1193" s="41" t="s">
        <v>2243</v>
      </c>
      <c r="C1193" s="41">
        <v>0</v>
      </c>
      <c r="D1193" s="41">
        <v>0</v>
      </c>
      <c r="E1193" s="41">
        <v>0</v>
      </c>
      <c r="F1193" s="41">
        <v>0</v>
      </c>
      <c r="G1193" s="48">
        <v>39908</v>
      </c>
    </row>
    <row r="1194" spans="1:7" x14ac:dyDescent="0.25">
      <c r="A1194" s="48">
        <v>399089065</v>
      </c>
      <c r="B1194" s="41" t="s">
        <v>2245</v>
      </c>
      <c r="C1194" s="41">
        <v>0</v>
      </c>
      <c r="D1194" s="41">
        <v>0</v>
      </c>
      <c r="E1194" s="41">
        <v>0</v>
      </c>
      <c r="F1194" s="41">
        <v>0</v>
      </c>
      <c r="G1194" s="48">
        <v>39908</v>
      </c>
    </row>
    <row r="1195" spans="1:7" x14ac:dyDescent="0.25">
      <c r="A1195" s="48">
        <v>399089105</v>
      </c>
      <c r="B1195" s="41" t="s">
        <v>2247</v>
      </c>
      <c r="C1195" s="41">
        <v>0</v>
      </c>
      <c r="D1195" s="41">
        <v>0</v>
      </c>
      <c r="E1195" s="41">
        <v>0</v>
      </c>
      <c r="F1195" s="41">
        <v>0</v>
      </c>
      <c r="G1195" s="48">
        <v>39908</v>
      </c>
    </row>
    <row r="1196" spans="1:7" x14ac:dyDescent="0.25">
      <c r="A1196" s="48">
        <v>399089201</v>
      </c>
      <c r="B1196" s="41" t="s">
        <v>2760</v>
      </c>
      <c r="C1196" s="41">
        <v>0</v>
      </c>
      <c r="D1196" s="41">
        <v>-50</v>
      </c>
      <c r="E1196" s="41">
        <v>-50</v>
      </c>
      <c r="F1196" s="41">
        <v>50</v>
      </c>
      <c r="G1196" s="48">
        <v>39908</v>
      </c>
    </row>
    <row r="1197" spans="1:7" x14ac:dyDescent="0.25">
      <c r="A1197" s="48">
        <v>399089802</v>
      </c>
      <c r="B1197" s="41" t="s">
        <v>2249</v>
      </c>
      <c r="C1197" s="41">
        <v>0</v>
      </c>
      <c r="D1197" s="41">
        <v>0</v>
      </c>
      <c r="E1197" s="41">
        <v>0</v>
      </c>
      <c r="F1197" s="41">
        <v>0</v>
      </c>
      <c r="G1197" s="48">
        <v>39908</v>
      </c>
    </row>
    <row r="1198" spans="1:7" x14ac:dyDescent="0.25">
      <c r="A1198" s="48">
        <v>399089846</v>
      </c>
      <c r="B1198" s="41" t="s">
        <v>2251</v>
      </c>
      <c r="C1198" s="41">
        <v>0</v>
      </c>
      <c r="D1198" s="41">
        <v>0</v>
      </c>
      <c r="E1198" s="41">
        <v>0</v>
      </c>
      <c r="F1198" s="41">
        <v>0</v>
      </c>
      <c r="G1198" s="48">
        <v>39908</v>
      </c>
    </row>
    <row r="1199" spans="1:7" x14ac:dyDescent="0.25">
      <c r="A1199" s="48">
        <v>399089850</v>
      </c>
      <c r="B1199" s="41" t="s">
        <v>2253</v>
      </c>
      <c r="C1199" s="41">
        <v>0</v>
      </c>
      <c r="D1199" s="41">
        <v>0</v>
      </c>
      <c r="E1199" s="41">
        <v>0</v>
      </c>
      <c r="F1199" s="41">
        <v>0</v>
      </c>
      <c r="G1199" s="48">
        <v>39908</v>
      </c>
    </row>
    <row r="1200" spans="1:7" x14ac:dyDescent="0.25">
      <c r="A1200" s="48">
        <v>399090100</v>
      </c>
      <c r="B1200" s="41" t="s">
        <v>2255</v>
      </c>
      <c r="C1200" s="41">
        <v>533.33000000000004</v>
      </c>
      <c r="D1200" s="41">
        <v>11700</v>
      </c>
      <c r="E1200" s="41">
        <v>11700</v>
      </c>
      <c r="F1200" s="41">
        <v>-11166.67</v>
      </c>
      <c r="G1200" s="48">
        <v>39909</v>
      </c>
    </row>
    <row r="1201" spans="1:7" x14ac:dyDescent="0.25">
      <c r="A1201" s="48">
        <v>399090101</v>
      </c>
      <c r="B1201" s="41" t="s">
        <v>2257</v>
      </c>
      <c r="C1201" s="41">
        <v>0</v>
      </c>
      <c r="D1201" s="41">
        <v>0</v>
      </c>
      <c r="E1201" s="41">
        <v>0</v>
      </c>
      <c r="F1201" s="41">
        <v>0</v>
      </c>
      <c r="G1201" s="48">
        <v>39909</v>
      </c>
    </row>
    <row r="1202" spans="1:7" x14ac:dyDescent="0.25">
      <c r="A1202" s="48">
        <v>399090102</v>
      </c>
      <c r="B1202" s="41" t="s">
        <v>2259</v>
      </c>
      <c r="C1202" s="41">
        <v>0</v>
      </c>
      <c r="D1202" s="41">
        <v>0</v>
      </c>
      <c r="E1202" s="41">
        <v>0</v>
      </c>
      <c r="F1202" s="41">
        <v>0</v>
      </c>
      <c r="G1202" s="48">
        <v>39909</v>
      </c>
    </row>
    <row r="1203" spans="1:7" x14ac:dyDescent="0.25">
      <c r="A1203" s="48">
        <v>399090103</v>
      </c>
      <c r="B1203" s="41" t="s">
        <v>2261</v>
      </c>
      <c r="C1203" s="41">
        <v>0</v>
      </c>
      <c r="D1203" s="41">
        <v>0</v>
      </c>
      <c r="E1203" s="41">
        <v>0</v>
      </c>
      <c r="F1203" s="41">
        <v>0</v>
      </c>
      <c r="G1203" s="48">
        <v>39909</v>
      </c>
    </row>
    <row r="1204" spans="1:7" x14ac:dyDescent="0.25">
      <c r="A1204" s="48">
        <v>399090120</v>
      </c>
      <c r="B1204" s="41" t="s">
        <v>2263</v>
      </c>
      <c r="C1204" s="41">
        <v>0</v>
      </c>
      <c r="D1204" s="41">
        <v>0</v>
      </c>
      <c r="E1204" s="41">
        <v>0</v>
      </c>
      <c r="F1204" s="41">
        <v>0</v>
      </c>
      <c r="G1204" s="48">
        <v>39909</v>
      </c>
    </row>
    <row r="1205" spans="1:7" x14ac:dyDescent="0.25">
      <c r="A1205" s="48">
        <v>399090150</v>
      </c>
      <c r="B1205" s="41" t="s">
        <v>2265</v>
      </c>
      <c r="C1205" s="41">
        <v>0</v>
      </c>
      <c r="D1205" s="41">
        <v>0</v>
      </c>
      <c r="E1205" s="41">
        <v>0</v>
      </c>
      <c r="F1205" s="41">
        <v>0</v>
      </c>
      <c r="G1205" s="48">
        <v>39909</v>
      </c>
    </row>
    <row r="1206" spans="1:7" x14ac:dyDescent="0.25">
      <c r="A1206" s="48">
        <v>399090200</v>
      </c>
      <c r="B1206" s="41" t="s">
        <v>2267</v>
      </c>
      <c r="C1206" s="41">
        <v>0</v>
      </c>
      <c r="D1206" s="41">
        <v>0</v>
      </c>
      <c r="E1206" s="41">
        <v>0</v>
      </c>
      <c r="F1206" s="41">
        <v>0</v>
      </c>
      <c r="G1206" s="48">
        <v>39909</v>
      </c>
    </row>
    <row r="1207" spans="1:7" x14ac:dyDescent="0.25">
      <c r="A1207" s="48">
        <v>399091021</v>
      </c>
      <c r="B1207" s="41" t="s">
        <v>2269</v>
      </c>
      <c r="C1207" s="41">
        <v>2429.6</v>
      </c>
      <c r="D1207" s="41">
        <v>4500</v>
      </c>
      <c r="E1207" s="41">
        <v>4500</v>
      </c>
      <c r="F1207" s="41">
        <v>-2070.4</v>
      </c>
      <c r="G1207" s="48">
        <v>39909</v>
      </c>
    </row>
    <row r="1208" spans="1:7" x14ac:dyDescent="0.25">
      <c r="A1208" s="48">
        <v>399091025</v>
      </c>
      <c r="B1208" s="41" t="s">
        <v>2271</v>
      </c>
      <c r="C1208" s="41">
        <v>606.03</v>
      </c>
      <c r="D1208" s="41">
        <v>4250</v>
      </c>
      <c r="E1208" s="41">
        <v>4250</v>
      </c>
      <c r="F1208" s="41">
        <v>-3643.97</v>
      </c>
      <c r="G1208" s="48">
        <v>39909</v>
      </c>
    </row>
    <row r="1209" spans="1:7" x14ac:dyDescent="0.25">
      <c r="A1209" s="48">
        <v>399091040</v>
      </c>
      <c r="B1209" s="41" t="s">
        <v>2273</v>
      </c>
      <c r="C1209" s="41">
        <v>391.49</v>
      </c>
      <c r="D1209" s="41">
        <v>0</v>
      </c>
      <c r="E1209" s="41">
        <v>0</v>
      </c>
      <c r="F1209" s="41">
        <v>391.49</v>
      </c>
      <c r="G1209" s="48">
        <v>39909</v>
      </c>
    </row>
    <row r="1210" spans="1:7" x14ac:dyDescent="0.25">
      <c r="A1210" s="48">
        <v>399091100</v>
      </c>
      <c r="B1210" s="41" t="s">
        <v>2275</v>
      </c>
      <c r="C1210" s="41">
        <v>0</v>
      </c>
      <c r="D1210" s="41">
        <v>0</v>
      </c>
      <c r="E1210" s="41">
        <v>0</v>
      </c>
      <c r="F1210" s="41">
        <v>0</v>
      </c>
      <c r="G1210" s="48">
        <v>39909</v>
      </c>
    </row>
    <row r="1211" spans="1:7" x14ac:dyDescent="0.25">
      <c r="A1211" s="48">
        <v>399091135</v>
      </c>
      <c r="B1211" s="41" t="s">
        <v>2277</v>
      </c>
      <c r="C1211" s="41">
        <v>4047.86</v>
      </c>
      <c r="D1211" s="41">
        <v>2250</v>
      </c>
      <c r="E1211" s="41">
        <v>2250</v>
      </c>
      <c r="F1211" s="41">
        <v>1797.86</v>
      </c>
      <c r="G1211" s="48">
        <v>39909</v>
      </c>
    </row>
    <row r="1212" spans="1:7" x14ac:dyDescent="0.25">
      <c r="A1212" s="48">
        <v>399091140</v>
      </c>
      <c r="B1212" s="41" t="s">
        <v>2279</v>
      </c>
      <c r="C1212" s="41">
        <v>0</v>
      </c>
      <c r="D1212" s="41">
        <v>250</v>
      </c>
      <c r="E1212" s="41">
        <v>250</v>
      </c>
      <c r="F1212" s="41">
        <v>-250</v>
      </c>
      <c r="G1212" s="48">
        <v>39909</v>
      </c>
    </row>
    <row r="1213" spans="1:7" x14ac:dyDescent="0.25">
      <c r="A1213" s="48">
        <v>399091149</v>
      </c>
      <c r="B1213" s="41" t="s">
        <v>2281</v>
      </c>
      <c r="C1213" s="41">
        <v>0</v>
      </c>
      <c r="D1213" s="41">
        <v>0</v>
      </c>
      <c r="E1213" s="41">
        <v>0</v>
      </c>
      <c r="F1213" s="41">
        <v>0</v>
      </c>
      <c r="G1213" s="48">
        <v>39909</v>
      </c>
    </row>
    <row r="1214" spans="1:7" x14ac:dyDescent="0.25">
      <c r="A1214" s="48">
        <v>399091400</v>
      </c>
      <c r="B1214" s="41" t="s">
        <v>2283</v>
      </c>
      <c r="C1214" s="41">
        <v>2595.63</v>
      </c>
      <c r="D1214" s="41">
        <v>10150</v>
      </c>
      <c r="E1214" s="41">
        <v>10150</v>
      </c>
      <c r="F1214" s="41">
        <v>-7554.37</v>
      </c>
      <c r="G1214" s="48">
        <v>39909</v>
      </c>
    </row>
    <row r="1215" spans="1:7" x14ac:dyDescent="0.25">
      <c r="A1215" s="48">
        <v>399091401</v>
      </c>
      <c r="B1215" s="41" t="s">
        <v>2285</v>
      </c>
      <c r="C1215" s="41">
        <v>5828.74</v>
      </c>
      <c r="D1215" s="41">
        <v>14500</v>
      </c>
      <c r="E1215" s="41">
        <v>14500</v>
      </c>
      <c r="F1215" s="41">
        <v>-8671.26</v>
      </c>
      <c r="G1215" s="48">
        <v>39909</v>
      </c>
    </row>
    <row r="1216" spans="1:7" x14ac:dyDescent="0.25">
      <c r="A1216" s="48">
        <v>399091500</v>
      </c>
      <c r="B1216" s="41" t="s">
        <v>2287</v>
      </c>
      <c r="C1216" s="41">
        <v>0</v>
      </c>
      <c r="D1216" s="41">
        <v>0</v>
      </c>
      <c r="E1216" s="41">
        <v>0</v>
      </c>
      <c r="F1216" s="41">
        <v>0</v>
      </c>
      <c r="G1216" s="48">
        <v>39909</v>
      </c>
    </row>
    <row r="1217" spans="1:7" x14ac:dyDescent="0.25">
      <c r="A1217" s="48">
        <v>399091501</v>
      </c>
      <c r="B1217" s="41" t="s">
        <v>2289</v>
      </c>
      <c r="C1217" s="41">
        <v>33.799999999999997</v>
      </c>
      <c r="D1217" s="41">
        <v>0</v>
      </c>
      <c r="E1217" s="41">
        <v>0</v>
      </c>
      <c r="F1217" s="41">
        <v>33.799999999999997</v>
      </c>
      <c r="G1217" s="48">
        <v>39909</v>
      </c>
    </row>
    <row r="1218" spans="1:7" x14ac:dyDescent="0.25">
      <c r="A1218" s="48">
        <v>399091502</v>
      </c>
      <c r="B1218" s="41" t="s">
        <v>2291</v>
      </c>
      <c r="C1218" s="41">
        <v>0</v>
      </c>
      <c r="D1218" s="41">
        <v>0</v>
      </c>
      <c r="E1218" s="41">
        <v>0</v>
      </c>
      <c r="F1218" s="41">
        <v>0</v>
      </c>
      <c r="G1218" s="48">
        <v>39909</v>
      </c>
    </row>
    <row r="1219" spans="1:7" x14ac:dyDescent="0.25">
      <c r="A1219" s="48">
        <v>399091610</v>
      </c>
      <c r="B1219" s="41" t="s">
        <v>2293</v>
      </c>
      <c r="C1219" s="41">
        <v>0</v>
      </c>
      <c r="D1219" s="41">
        <v>21700</v>
      </c>
      <c r="E1219" s="41">
        <v>21700</v>
      </c>
      <c r="F1219" s="41">
        <v>-21700</v>
      </c>
      <c r="G1219" s="48">
        <v>39909</v>
      </c>
    </row>
    <row r="1220" spans="1:7" x14ac:dyDescent="0.25">
      <c r="A1220" s="48">
        <v>399091620</v>
      </c>
      <c r="B1220" s="41" t="s">
        <v>2295</v>
      </c>
      <c r="C1220" s="41">
        <v>696.83</v>
      </c>
      <c r="D1220" s="41">
        <v>3300</v>
      </c>
      <c r="E1220" s="41">
        <v>3300</v>
      </c>
      <c r="F1220" s="41">
        <v>-2603.17</v>
      </c>
      <c r="G1220" s="48">
        <v>39909</v>
      </c>
    </row>
    <row r="1221" spans="1:7" x14ac:dyDescent="0.25">
      <c r="A1221" s="48">
        <v>399092000</v>
      </c>
      <c r="B1221" s="41" t="s">
        <v>2297</v>
      </c>
      <c r="C1221" s="41">
        <v>0</v>
      </c>
      <c r="D1221" s="41">
        <v>500</v>
      </c>
      <c r="E1221" s="41">
        <v>500</v>
      </c>
      <c r="F1221" s="41">
        <v>-500</v>
      </c>
      <c r="G1221" s="48">
        <v>39909</v>
      </c>
    </row>
    <row r="1222" spans="1:7" x14ac:dyDescent="0.25">
      <c r="A1222" s="48">
        <v>399092002</v>
      </c>
      <c r="B1222" s="41" t="s">
        <v>2299</v>
      </c>
      <c r="C1222" s="41">
        <v>1164.01</v>
      </c>
      <c r="D1222" s="41">
        <v>150</v>
      </c>
      <c r="E1222" s="41">
        <v>150</v>
      </c>
      <c r="F1222" s="41">
        <v>1014.01</v>
      </c>
      <c r="G1222" s="48">
        <v>39909</v>
      </c>
    </row>
    <row r="1223" spans="1:7" x14ac:dyDescent="0.25">
      <c r="A1223" s="48">
        <v>399092006</v>
      </c>
      <c r="B1223" s="41" t="s">
        <v>2301</v>
      </c>
      <c r="C1223" s="41">
        <v>2476.15</v>
      </c>
      <c r="D1223" s="41">
        <v>1050</v>
      </c>
      <c r="E1223" s="41">
        <v>1050</v>
      </c>
      <c r="F1223" s="41">
        <v>1426.15</v>
      </c>
      <c r="G1223" s="48">
        <v>39909</v>
      </c>
    </row>
    <row r="1224" spans="1:7" x14ac:dyDescent="0.25">
      <c r="A1224" s="48">
        <v>399092012</v>
      </c>
      <c r="B1224" s="41" t="s">
        <v>2303</v>
      </c>
      <c r="C1224" s="41">
        <v>0</v>
      </c>
      <c r="D1224" s="41">
        <v>0</v>
      </c>
      <c r="E1224" s="41">
        <v>0</v>
      </c>
      <c r="F1224" s="41">
        <v>0</v>
      </c>
      <c r="G1224" s="48">
        <v>39909</v>
      </c>
    </row>
    <row r="1225" spans="1:7" x14ac:dyDescent="0.25">
      <c r="A1225" s="48">
        <v>399092034</v>
      </c>
      <c r="B1225" s="41" t="s">
        <v>2761</v>
      </c>
      <c r="C1225" s="41">
        <v>0</v>
      </c>
      <c r="D1225" s="41">
        <v>0</v>
      </c>
      <c r="E1225" s="41">
        <v>0</v>
      </c>
      <c r="F1225" s="41">
        <v>0</v>
      </c>
      <c r="G1225" s="48">
        <v>39909</v>
      </c>
    </row>
    <row r="1226" spans="1:7" x14ac:dyDescent="0.25">
      <c r="A1226" s="48">
        <v>399092241</v>
      </c>
      <c r="B1226" s="41" t="s">
        <v>2305</v>
      </c>
      <c r="C1226" s="41">
        <v>0</v>
      </c>
      <c r="D1226" s="41">
        <v>1600</v>
      </c>
      <c r="E1226" s="41">
        <v>1600</v>
      </c>
      <c r="F1226" s="41">
        <v>-1600</v>
      </c>
      <c r="G1226" s="48">
        <v>39909</v>
      </c>
    </row>
    <row r="1227" spans="1:7" x14ac:dyDescent="0.25">
      <c r="A1227" s="48">
        <v>399092300</v>
      </c>
      <c r="B1227" s="41" t="s">
        <v>2307</v>
      </c>
      <c r="C1227" s="41">
        <v>81.3</v>
      </c>
      <c r="D1227" s="41">
        <v>50</v>
      </c>
      <c r="E1227" s="41">
        <v>50</v>
      </c>
      <c r="F1227" s="41">
        <v>31.3</v>
      </c>
      <c r="G1227" s="48">
        <v>39909</v>
      </c>
    </row>
    <row r="1228" spans="1:7" x14ac:dyDescent="0.25">
      <c r="A1228" s="48">
        <v>399092404</v>
      </c>
      <c r="B1228" s="41" t="s">
        <v>2309</v>
      </c>
      <c r="C1228" s="41">
        <v>0</v>
      </c>
      <c r="D1228" s="41">
        <v>0</v>
      </c>
      <c r="E1228" s="41">
        <v>0</v>
      </c>
      <c r="F1228" s="41">
        <v>0</v>
      </c>
      <c r="G1228" s="48">
        <v>39909</v>
      </c>
    </row>
    <row r="1229" spans="1:7" x14ac:dyDescent="0.25">
      <c r="A1229" s="48">
        <v>399092409</v>
      </c>
      <c r="B1229" s="41" t="s">
        <v>2743</v>
      </c>
      <c r="C1229" s="41">
        <v>0</v>
      </c>
      <c r="D1229" s="41">
        <v>0</v>
      </c>
      <c r="E1229" s="41">
        <v>0</v>
      </c>
      <c r="F1229" s="41">
        <v>0</v>
      </c>
      <c r="G1229" s="48">
        <v>39909</v>
      </c>
    </row>
    <row r="1230" spans="1:7" x14ac:dyDescent="0.25">
      <c r="A1230" s="48">
        <v>399092414</v>
      </c>
      <c r="B1230" s="41" t="s">
        <v>2311</v>
      </c>
      <c r="C1230" s="41">
        <v>0</v>
      </c>
      <c r="D1230" s="41">
        <v>0</v>
      </c>
      <c r="E1230" s="41">
        <v>0</v>
      </c>
      <c r="F1230" s="41">
        <v>0</v>
      </c>
      <c r="G1230" s="48">
        <v>39909</v>
      </c>
    </row>
    <row r="1231" spans="1:7" x14ac:dyDescent="0.25">
      <c r="A1231" s="48">
        <v>399092423</v>
      </c>
      <c r="B1231" s="41" t="s">
        <v>2313</v>
      </c>
      <c r="C1231" s="41">
        <v>1400</v>
      </c>
      <c r="D1231" s="41">
        <v>0</v>
      </c>
      <c r="E1231" s="41">
        <v>0</v>
      </c>
      <c r="F1231" s="41">
        <v>1400</v>
      </c>
      <c r="G1231" s="48">
        <v>39909</v>
      </c>
    </row>
    <row r="1232" spans="1:7" x14ac:dyDescent="0.25">
      <c r="A1232" s="48">
        <v>399092425</v>
      </c>
      <c r="B1232" s="41" t="s">
        <v>2315</v>
      </c>
      <c r="C1232" s="41">
        <v>0</v>
      </c>
      <c r="D1232" s="41">
        <v>0</v>
      </c>
      <c r="E1232" s="41">
        <v>0</v>
      </c>
      <c r="F1232" s="41">
        <v>0</v>
      </c>
      <c r="G1232" s="48">
        <v>39909</v>
      </c>
    </row>
    <row r="1233" spans="1:7" x14ac:dyDescent="0.25">
      <c r="A1233" s="48">
        <v>399092428</v>
      </c>
      <c r="B1233" s="41" t="s">
        <v>2317</v>
      </c>
      <c r="C1233" s="41">
        <v>0</v>
      </c>
      <c r="D1233" s="41">
        <v>0</v>
      </c>
      <c r="E1233" s="41">
        <v>0</v>
      </c>
      <c r="F1233" s="41">
        <v>0</v>
      </c>
      <c r="G1233" s="48">
        <v>39909</v>
      </c>
    </row>
    <row r="1234" spans="1:7" x14ac:dyDescent="0.25">
      <c r="A1234" s="48">
        <v>399092433</v>
      </c>
      <c r="B1234" s="41" t="s">
        <v>2319</v>
      </c>
      <c r="C1234" s="41">
        <v>157.5</v>
      </c>
      <c r="D1234" s="41">
        <v>100</v>
      </c>
      <c r="E1234" s="41">
        <v>100</v>
      </c>
      <c r="F1234" s="41">
        <v>57.5</v>
      </c>
      <c r="G1234" s="48">
        <v>39909</v>
      </c>
    </row>
    <row r="1235" spans="1:7" x14ac:dyDescent="0.25">
      <c r="A1235" s="48">
        <v>399092471</v>
      </c>
      <c r="B1235" s="41" t="s">
        <v>2321</v>
      </c>
      <c r="C1235" s="41">
        <v>584.05999999999995</v>
      </c>
      <c r="D1235" s="41">
        <v>0</v>
      </c>
      <c r="E1235" s="41">
        <v>0</v>
      </c>
      <c r="F1235" s="41">
        <v>584.05999999999995</v>
      </c>
      <c r="G1235" s="48">
        <v>39909</v>
      </c>
    </row>
    <row r="1236" spans="1:7" x14ac:dyDescent="0.25">
      <c r="A1236" s="48">
        <v>399092502</v>
      </c>
      <c r="B1236" s="41" t="s">
        <v>2323</v>
      </c>
      <c r="C1236" s="41">
        <v>562.5</v>
      </c>
      <c r="D1236" s="41">
        <v>1500</v>
      </c>
      <c r="E1236" s="41">
        <v>1500</v>
      </c>
      <c r="F1236" s="41">
        <v>-937.5</v>
      </c>
      <c r="G1236" s="48">
        <v>39909</v>
      </c>
    </row>
    <row r="1237" spans="1:7" x14ac:dyDescent="0.25">
      <c r="A1237" s="48">
        <v>399092510</v>
      </c>
      <c r="B1237" s="41" t="s">
        <v>2325</v>
      </c>
      <c r="C1237" s="41">
        <v>0</v>
      </c>
      <c r="D1237" s="41">
        <v>0</v>
      </c>
      <c r="E1237" s="41">
        <v>0</v>
      </c>
      <c r="F1237" s="41">
        <v>0</v>
      </c>
      <c r="G1237" s="48">
        <v>39909</v>
      </c>
    </row>
    <row r="1238" spans="1:7" x14ac:dyDescent="0.25">
      <c r="A1238" s="48">
        <v>399092703</v>
      </c>
      <c r="B1238" s="41" t="s">
        <v>2327</v>
      </c>
      <c r="C1238" s="41">
        <v>0</v>
      </c>
      <c r="D1238" s="41">
        <v>100</v>
      </c>
      <c r="E1238" s="41">
        <v>100</v>
      </c>
      <c r="F1238" s="41">
        <v>-100</v>
      </c>
      <c r="G1238" s="48">
        <v>39909</v>
      </c>
    </row>
    <row r="1239" spans="1:7" x14ac:dyDescent="0.25">
      <c r="A1239" s="48">
        <v>399092706</v>
      </c>
      <c r="B1239" s="41" t="s">
        <v>2329</v>
      </c>
      <c r="C1239" s="41">
        <v>0</v>
      </c>
      <c r="D1239" s="41">
        <v>0</v>
      </c>
      <c r="E1239" s="41">
        <v>0</v>
      </c>
      <c r="F1239" s="41">
        <v>0</v>
      </c>
      <c r="G1239" s="48">
        <v>39909</v>
      </c>
    </row>
    <row r="1240" spans="1:7" x14ac:dyDescent="0.25">
      <c r="A1240" s="48">
        <v>399092711</v>
      </c>
      <c r="B1240" s="41" t="s">
        <v>2331</v>
      </c>
      <c r="C1240" s="41">
        <v>5203.63</v>
      </c>
      <c r="D1240" s="41">
        <v>3150</v>
      </c>
      <c r="E1240" s="41">
        <v>3150</v>
      </c>
      <c r="F1240" s="41">
        <v>2053.63</v>
      </c>
      <c r="G1240" s="48">
        <v>39909</v>
      </c>
    </row>
    <row r="1241" spans="1:7" x14ac:dyDescent="0.25">
      <c r="A1241" s="48">
        <v>399092713</v>
      </c>
      <c r="B1241" s="41" t="s">
        <v>2333</v>
      </c>
      <c r="C1241" s="41">
        <v>0</v>
      </c>
      <c r="D1241" s="41">
        <v>0</v>
      </c>
      <c r="E1241" s="41">
        <v>0</v>
      </c>
      <c r="F1241" s="41">
        <v>0</v>
      </c>
      <c r="G1241" s="48">
        <v>39909</v>
      </c>
    </row>
    <row r="1242" spans="1:7" x14ac:dyDescent="0.25">
      <c r="A1242" s="48">
        <v>399094610</v>
      </c>
      <c r="B1242" s="41" t="s">
        <v>2335</v>
      </c>
      <c r="C1242" s="41">
        <v>0</v>
      </c>
      <c r="D1242" s="41">
        <v>0</v>
      </c>
      <c r="E1242" s="41">
        <v>0</v>
      </c>
      <c r="F1242" s="41">
        <v>0</v>
      </c>
      <c r="G1242" s="48">
        <v>39909</v>
      </c>
    </row>
    <row r="1243" spans="1:7" x14ac:dyDescent="0.25">
      <c r="A1243" s="48">
        <v>399094611</v>
      </c>
      <c r="B1243" s="41" t="s">
        <v>2337</v>
      </c>
      <c r="C1243" s="41">
        <v>0</v>
      </c>
      <c r="D1243" s="41">
        <v>0</v>
      </c>
      <c r="E1243" s="41">
        <v>0</v>
      </c>
      <c r="F1243" s="41">
        <v>0</v>
      </c>
      <c r="G1243" s="48">
        <v>39909</v>
      </c>
    </row>
    <row r="1244" spans="1:7" x14ac:dyDescent="0.25">
      <c r="A1244" s="48">
        <v>399094622</v>
      </c>
      <c r="B1244" s="41" t="s">
        <v>2339</v>
      </c>
      <c r="C1244" s="41">
        <v>0</v>
      </c>
      <c r="D1244" s="41">
        <v>0</v>
      </c>
      <c r="E1244" s="41">
        <v>0</v>
      </c>
      <c r="F1244" s="41">
        <v>0</v>
      </c>
      <c r="G1244" s="48">
        <v>39909</v>
      </c>
    </row>
    <row r="1245" spans="1:7" x14ac:dyDescent="0.25">
      <c r="A1245" s="48">
        <v>399095608</v>
      </c>
      <c r="B1245" s="41" t="s">
        <v>2341</v>
      </c>
      <c r="C1245" s="41">
        <v>0</v>
      </c>
      <c r="D1245" s="41">
        <v>0</v>
      </c>
      <c r="E1245" s="41">
        <v>0</v>
      </c>
      <c r="F1245" s="41">
        <v>0</v>
      </c>
      <c r="G1245" s="48">
        <v>39909</v>
      </c>
    </row>
    <row r="1246" spans="1:7" x14ac:dyDescent="0.25">
      <c r="A1246" s="48">
        <v>399096009</v>
      </c>
      <c r="B1246" s="41" t="s">
        <v>2343</v>
      </c>
      <c r="C1246" s="41">
        <v>0</v>
      </c>
      <c r="D1246" s="41">
        <v>0</v>
      </c>
      <c r="E1246" s="41">
        <v>0</v>
      </c>
      <c r="F1246" s="41">
        <v>0</v>
      </c>
      <c r="G1246" s="48">
        <v>39909</v>
      </c>
    </row>
    <row r="1247" spans="1:7" x14ac:dyDescent="0.25">
      <c r="A1247" s="48">
        <v>399096010</v>
      </c>
      <c r="B1247" s="41" t="s">
        <v>2345</v>
      </c>
      <c r="C1247" s="41">
        <v>0</v>
      </c>
      <c r="D1247" s="41">
        <v>0</v>
      </c>
      <c r="E1247" s="41">
        <v>0</v>
      </c>
      <c r="F1247" s="41">
        <v>0</v>
      </c>
      <c r="G1247" s="48">
        <v>39909</v>
      </c>
    </row>
    <row r="1248" spans="1:7" x14ac:dyDescent="0.25">
      <c r="A1248" s="48">
        <v>399099060</v>
      </c>
      <c r="B1248" s="41" t="s">
        <v>2347</v>
      </c>
      <c r="C1248" s="41">
        <v>0</v>
      </c>
      <c r="D1248" s="41">
        <v>0</v>
      </c>
      <c r="E1248" s="41">
        <v>0</v>
      </c>
      <c r="F1248" s="41">
        <v>0</v>
      </c>
      <c r="G1248" s="48">
        <v>39909</v>
      </c>
    </row>
    <row r="1249" spans="1:7" x14ac:dyDescent="0.25">
      <c r="A1249" s="48">
        <v>399099201</v>
      </c>
      <c r="B1249" s="41" t="s">
        <v>2349</v>
      </c>
      <c r="C1249" s="41">
        <v>0</v>
      </c>
      <c r="D1249" s="41">
        <v>-1650</v>
      </c>
      <c r="E1249" s="41">
        <v>-1650</v>
      </c>
      <c r="F1249" s="41">
        <v>1650</v>
      </c>
      <c r="G1249" s="48">
        <v>39909</v>
      </c>
    </row>
    <row r="1250" spans="1:7" x14ac:dyDescent="0.25">
      <c r="A1250" s="48">
        <v>399099202</v>
      </c>
      <c r="B1250" s="41" t="s">
        <v>2351</v>
      </c>
      <c r="C1250" s="41">
        <v>0</v>
      </c>
      <c r="D1250" s="41">
        <v>0</v>
      </c>
      <c r="E1250" s="41">
        <v>0</v>
      </c>
      <c r="F1250" s="41">
        <v>0</v>
      </c>
      <c r="G1250" s="48">
        <v>39909</v>
      </c>
    </row>
    <row r="1251" spans="1:7" x14ac:dyDescent="0.25">
      <c r="A1251" s="48">
        <v>399099802</v>
      </c>
      <c r="B1251" s="41" t="s">
        <v>2353</v>
      </c>
      <c r="C1251" s="41">
        <v>0</v>
      </c>
      <c r="D1251" s="41">
        <v>0</v>
      </c>
      <c r="E1251" s="41">
        <v>0</v>
      </c>
      <c r="F1251" s="41">
        <v>0</v>
      </c>
      <c r="G1251" s="48">
        <v>39909</v>
      </c>
    </row>
    <row r="1252" spans="1:7" x14ac:dyDescent="0.25">
      <c r="A1252" s="48">
        <v>399099846</v>
      </c>
      <c r="B1252" s="41" t="s">
        <v>2355</v>
      </c>
      <c r="C1252" s="41">
        <v>0</v>
      </c>
      <c r="D1252" s="41">
        <v>0</v>
      </c>
      <c r="E1252" s="41">
        <v>0</v>
      </c>
      <c r="F1252" s="41">
        <v>0</v>
      </c>
      <c r="G1252" s="48">
        <v>39909</v>
      </c>
    </row>
    <row r="1253" spans="1:7" x14ac:dyDescent="0.25">
      <c r="A1253" s="48">
        <v>399100100</v>
      </c>
      <c r="B1253" s="41" t="s">
        <v>2357</v>
      </c>
      <c r="C1253" s="41">
        <v>0</v>
      </c>
      <c r="D1253" s="41">
        <v>0</v>
      </c>
      <c r="E1253" s="41">
        <v>0</v>
      </c>
      <c r="F1253" s="41">
        <v>0</v>
      </c>
      <c r="G1253" s="48">
        <v>39910</v>
      </c>
    </row>
    <row r="1254" spans="1:7" x14ac:dyDescent="0.25">
      <c r="A1254" s="48">
        <v>399100101</v>
      </c>
      <c r="B1254" s="41" t="s">
        <v>2359</v>
      </c>
      <c r="C1254" s="41">
        <v>0</v>
      </c>
      <c r="D1254" s="41">
        <v>0</v>
      </c>
      <c r="E1254" s="41">
        <v>0</v>
      </c>
      <c r="F1254" s="41">
        <v>0</v>
      </c>
      <c r="G1254" s="48">
        <v>39910</v>
      </c>
    </row>
    <row r="1255" spans="1:7" x14ac:dyDescent="0.25">
      <c r="A1255" s="48">
        <v>399100102</v>
      </c>
      <c r="B1255" s="41" t="s">
        <v>2361</v>
      </c>
      <c r="C1255" s="41">
        <v>0</v>
      </c>
      <c r="D1255" s="41">
        <v>0</v>
      </c>
      <c r="E1255" s="41">
        <v>0</v>
      </c>
      <c r="F1255" s="41">
        <v>0</v>
      </c>
      <c r="G1255" s="48">
        <v>39910</v>
      </c>
    </row>
    <row r="1256" spans="1:7" x14ac:dyDescent="0.25">
      <c r="A1256" s="48">
        <v>399100103</v>
      </c>
      <c r="B1256" s="41" t="s">
        <v>2363</v>
      </c>
      <c r="C1256" s="41">
        <v>0</v>
      </c>
      <c r="D1256" s="41">
        <v>0</v>
      </c>
      <c r="E1256" s="41">
        <v>0</v>
      </c>
      <c r="F1256" s="41">
        <v>0</v>
      </c>
      <c r="G1256" s="48">
        <v>39910</v>
      </c>
    </row>
    <row r="1257" spans="1:7" x14ac:dyDescent="0.25">
      <c r="A1257" s="48">
        <v>399100110</v>
      </c>
      <c r="B1257" s="41" t="s">
        <v>2365</v>
      </c>
      <c r="C1257" s="41">
        <v>0</v>
      </c>
      <c r="D1257" s="41">
        <v>0</v>
      </c>
      <c r="E1257" s="41">
        <v>0</v>
      </c>
      <c r="F1257" s="41">
        <v>0</v>
      </c>
      <c r="G1257" s="48">
        <v>39910</v>
      </c>
    </row>
    <row r="1258" spans="1:7" x14ac:dyDescent="0.25">
      <c r="A1258" s="48">
        <v>399100120</v>
      </c>
      <c r="B1258" s="41" t="s">
        <v>2367</v>
      </c>
      <c r="C1258" s="41">
        <v>0</v>
      </c>
      <c r="D1258" s="41">
        <v>0</v>
      </c>
      <c r="E1258" s="41">
        <v>0</v>
      </c>
      <c r="F1258" s="41">
        <v>0</v>
      </c>
      <c r="G1258" s="48">
        <v>39910</v>
      </c>
    </row>
    <row r="1259" spans="1:7" x14ac:dyDescent="0.25">
      <c r="A1259" s="48">
        <v>399100200</v>
      </c>
      <c r="B1259" s="41" t="s">
        <v>2369</v>
      </c>
      <c r="C1259" s="41">
        <v>0</v>
      </c>
      <c r="D1259" s="41">
        <v>0</v>
      </c>
      <c r="E1259" s="41">
        <v>0</v>
      </c>
      <c r="F1259" s="41">
        <v>0</v>
      </c>
      <c r="G1259" s="48">
        <v>39910</v>
      </c>
    </row>
    <row r="1260" spans="1:7" x14ac:dyDescent="0.25">
      <c r="A1260" s="48">
        <v>399100700</v>
      </c>
      <c r="B1260" s="41" t="s">
        <v>2371</v>
      </c>
      <c r="C1260" s="41">
        <v>0</v>
      </c>
      <c r="D1260" s="41">
        <v>0</v>
      </c>
      <c r="E1260" s="41">
        <v>0</v>
      </c>
      <c r="F1260" s="41">
        <v>0</v>
      </c>
      <c r="G1260" s="48">
        <v>39910</v>
      </c>
    </row>
    <row r="1261" spans="1:7" x14ac:dyDescent="0.25">
      <c r="A1261" s="48">
        <v>399100800</v>
      </c>
      <c r="B1261" s="41" t="s">
        <v>2373</v>
      </c>
      <c r="C1261" s="41">
        <v>0</v>
      </c>
      <c r="D1261" s="41">
        <v>0</v>
      </c>
      <c r="E1261" s="41">
        <v>0</v>
      </c>
      <c r="F1261" s="41">
        <v>0</v>
      </c>
      <c r="G1261" s="48">
        <v>39910</v>
      </c>
    </row>
    <row r="1262" spans="1:7" x14ac:dyDescent="0.25">
      <c r="A1262" s="48">
        <v>399100915</v>
      </c>
      <c r="B1262" s="41" t="s">
        <v>2375</v>
      </c>
      <c r="C1262" s="41">
        <v>0</v>
      </c>
      <c r="D1262" s="41">
        <v>0</v>
      </c>
      <c r="E1262" s="41">
        <v>0</v>
      </c>
      <c r="F1262" s="41">
        <v>0</v>
      </c>
      <c r="G1262" s="48">
        <v>39910</v>
      </c>
    </row>
    <row r="1263" spans="1:7" x14ac:dyDescent="0.25">
      <c r="A1263" s="48">
        <v>399100930</v>
      </c>
      <c r="B1263" s="41" t="s">
        <v>2377</v>
      </c>
      <c r="C1263" s="41">
        <v>0</v>
      </c>
      <c r="D1263" s="41">
        <v>0</v>
      </c>
      <c r="E1263" s="41">
        <v>0</v>
      </c>
      <c r="F1263" s="41">
        <v>0</v>
      </c>
      <c r="G1263" s="48">
        <v>39910</v>
      </c>
    </row>
    <row r="1264" spans="1:7" x14ac:dyDescent="0.25">
      <c r="A1264" s="48">
        <v>399100975</v>
      </c>
      <c r="B1264" s="41" t="s">
        <v>2379</v>
      </c>
      <c r="C1264" s="41">
        <v>157</v>
      </c>
      <c r="D1264" s="41">
        <v>50</v>
      </c>
      <c r="E1264" s="41">
        <v>50</v>
      </c>
      <c r="F1264" s="41">
        <v>107</v>
      </c>
      <c r="G1264" s="48">
        <v>39910</v>
      </c>
    </row>
    <row r="1265" spans="1:7" x14ac:dyDescent="0.25">
      <c r="A1265" s="48">
        <v>399102000</v>
      </c>
      <c r="B1265" s="41" t="s">
        <v>2381</v>
      </c>
      <c r="C1265" s="41">
        <v>0</v>
      </c>
      <c r="D1265" s="41">
        <v>200</v>
      </c>
      <c r="E1265" s="41">
        <v>200</v>
      </c>
      <c r="F1265" s="41">
        <v>-200</v>
      </c>
      <c r="G1265" s="48">
        <v>39910</v>
      </c>
    </row>
    <row r="1266" spans="1:7" x14ac:dyDescent="0.25">
      <c r="A1266" s="48">
        <v>399102004</v>
      </c>
      <c r="B1266" s="41" t="s">
        <v>2383</v>
      </c>
      <c r="C1266" s="41">
        <v>15570.29</v>
      </c>
      <c r="D1266" s="41">
        <v>19250</v>
      </c>
      <c r="E1266" s="41">
        <v>19250</v>
      </c>
      <c r="F1266" s="41">
        <v>-3679.71</v>
      </c>
      <c r="G1266" s="48">
        <v>39910</v>
      </c>
    </row>
    <row r="1267" spans="1:7" x14ac:dyDescent="0.25">
      <c r="A1267" s="48">
        <v>399102022</v>
      </c>
      <c r="B1267" s="41" t="s">
        <v>2385</v>
      </c>
      <c r="C1267" s="41">
        <v>0</v>
      </c>
      <c r="D1267" s="41">
        <v>0</v>
      </c>
      <c r="E1267" s="41">
        <v>0</v>
      </c>
      <c r="F1267" s="41">
        <v>0</v>
      </c>
      <c r="G1267" s="48">
        <v>39910</v>
      </c>
    </row>
    <row r="1268" spans="1:7" x14ac:dyDescent="0.25">
      <c r="A1268" s="48">
        <v>399102500</v>
      </c>
      <c r="B1268" s="41" t="s">
        <v>2387</v>
      </c>
      <c r="C1268" s="41">
        <v>0</v>
      </c>
      <c r="D1268" s="41">
        <v>0</v>
      </c>
      <c r="E1268" s="41">
        <v>0</v>
      </c>
      <c r="F1268" s="41">
        <v>0</v>
      </c>
      <c r="G1268" s="48">
        <v>39910</v>
      </c>
    </row>
    <row r="1269" spans="1:7" x14ac:dyDescent="0.25">
      <c r="A1269" s="48">
        <v>399102502</v>
      </c>
      <c r="B1269" s="41" t="s">
        <v>2389</v>
      </c>
      <c r="C1269" s="41">
        <v>0</v>
      </c>
      <c r="D1269" s="41">
        <v>0</v>
      </c>
      <c r="E1269" s="41">
        <v>0</v>
      </c>
      <c r="F1269" s="41">
        <v>0</v>
      </c>
      <c r="G1269" s="48">
        <v>39910</v>
      </c>
    </row>
    <row r="1270" spans="1:7" x14ac:dyDescent="0.25">
      <c r="A1270" s="48">
        <v>399102510</v>
      </c>
      <c r="B1270" s="41" t="s">
        <v>2391</v>
      </c>
      <c r="C1270" s="41">
        <v>0</v>
      </c>
      <c r="D1270" s="41">
        <v>0</v>
      </c>
      <c r="E1270" s="41">
        <v>0</v>
      </c>
      <c r="F1270" s="41">
        <v>0</v>
      </c>
      <c r="G1270" s="48">
        <v>39910</v>
      </c>
    </row>
    <row r="1271" spans="1:7" x14ac:dyDescent="0.25">
      <c r="A1271" s="48">
        <v>399102524</v>
      </c>
      <c r="B1271" s="41" t="s">
        <v>2393</v>
      </c>
      <c r="C1271" s="41">
        <v>0</v>
      </c>
      <c r="D1271" s="41">
        <v>0</v>
      </c>
      <c r="E1271" s="41">
        <v>0</v>
      </c>
      <c r="F1271" s="41">
        <v>0</v>
      </c>
      <c r="G1271" s="48">
        <v>39910</v>
      </c>
    </row>
    <row r="1272" spans="1:7" x14ac:dyDescent="0.25">
      <c r="A1272" s="48">
        <v>399102703</v>
      </c>
      <c r="B1272" s="41" t="s">
        <v>2395</v>
      </c>
      <c r="C1272" s="41">
        <v>0</v>
      </c>
      <c r="D1272" s="41">
        <v>0</v>
      </c>
      <c r="E1272" s="41">
        <v>0</v>
      </c>
      <c r="F1272" s="41">
        <v>0</v>
      </c>
      <c r="G1272" s="48">
        <v>39910</v>
      </c>
    </row>
    <row r="1273" spans="1:7" x14ac:dyDescent="0.25">
      <c r="A1273" s="48">
        <v>399102801</v>
      </c>
      <c r="B1273" s="41" t="s">
        <v>2397</v>
      </c>
      <c r="C1273" s="41">
        <v>0</v>
      </c>
      <c r="D1273" s="41">
        <v>0</v>
      </c>
      <c r="E1273" s="41">
        <v>0</v>
      </c>
      <c r="F1273" s="41">
        <v>0</v>
      </c>
      <c r="G1273" s="48">
        <v>39910</v>
      </c>
    </row>
    <row r="1274" spans="1:7" x14ac:dyDescent="0.25">
      <c r="A1274" s="48">
        <v>399104600</v>
      </c>
      <c r="B1274" s="41" t="s">
        <v>2399</v>
      </c>
      <c r="C1274" s="41">
        <v>0</v>
      </c>
      <c r="D1274" s="41">
        <v>0</v>
      </c>
      <c r="E1274" s="41">
        <v>0</v>
      </c>
      <c r="F1274" s="41">
        <v>0</v>
      </c>
      <c r="G1274" s="48">
        <v>39910</v>
      </c>
    </row>
    <row r="1275" spans="1:7" x14ac:dyDescent="0.25">
      <c r="A1275" s="48">
        <v>399104610</v>
      </c>
      <c r="B1275" s="41" t="s">
        <v>2401</v>
      </c>
      <c r="C1275" s="41">
        <v>0</v>
      </c>
      <c r="D1275" s="41">
        <v>0</v>
      </c>
      <c r="E1275" s="41">
        <v>0</v>
      </c>
      <c r="F1275" s="41">
        <v>0</v>
      </c>
      <c r="G1275" s="48">
        <v>39910</v>
      </c>
    </row>
    <row r="1276" spans="1:7" x14ac:dyDescent="0.25">
      <c r="A1276" s="48">
        <v>399104612</v>
      </c>
      <c r="B1276" s="41" t="s">
        <v>2403</v>
      </c>
      <c r="C1276" s="41">
        <v>0</v>
      </c>
      <c r="D1276" s="41">
        <v>0</v>
      </c>
      <c r="E1276" s="41">
        <v>0</v>
      </c>
      <c r="F1276" s="41">
        <v>0</v>
      </c>
      <c r="G1276" s="48">
        <v>39910</v>
      </c>
    </row>
    <row r="1277" spans="1:7" x14ac:dyDescent="0.25">
      <c r="A1277" s="48">
        <v>399104618</v>
      </c>
      <c r="B1277" s="41" t="s">
        <v>2405</v>
      </c>
      <c r="C1277" s="41">
        <v>0</v>
      </c>
      <c r="D1277" s="41">
        <v>0</v>
      </c>
      <c r="E1277" s="41">
        <v>0</v>
      </c>
      <c r="F1277" s="41">
        <v>0</v>
      </c>
      <c r="G1277" s="48">
        <v>39910</v>
      </c>
    </row>
    <row r="1278" spans="1:7" x14ac:dyDescent="0.25">
      <c r="A1278" s="48">
        <v>399104619</v>
      </c>
      <c r="B1278" s="41" t="s">
        <v>2407</v>
      </c>
      <c r="C1278" s="41">
        <v>0</v>
      </c>
      <c r="D1278" s="41">
        <v>0</v>
      </c>
      <c r="E1278" s="41">
        <v>0</v>
      </c>
      <c r="F1278" s="41">
        <v>0</v>
      </c>
      <c r="G1278" s="48">
        <v>39910</v>
      </c>
    </row>
    <row r="1279" spans="1:7" x14ac:dyDescent="0.25">
      <c r="A1279" s="48">
        <v>399109051</v>
      </c>
      <c r="B1279" s="41" t="s">
        <v>2409</v>
      </c>
      <c r="C1279" s="41">
        <v>-8428.2099999999991</v>
      </c>
      <c r="D1279" s="41">
        <v>0</v>
      </c>
      <c r="E1279" s="41">
        <v>0</v>
      </c>
      <c r="F1279" s="41">
        <v>-8428.2099999999991</v>
      </c>
      <c r="G1279" s="48">
        <v>39910</v>
      </c>
    </row>
    <row r="1280" spans="1:7" x14ac:dyDescent="0.25">
      <c r="A1280" s="48">
        <v>399109802</v>
      </c>
      <c r="B1280" s="41" t="s">
        <v>2411</v>
      </c>
      <c r="C1280" s="41">
        <v>0</v>
      </c>
      <c r="D1280" s="41">
        <v>0</v>
      </c>
      <c r="E1280" s="41">
        <v>0</v>
      </c>
      <c r="F1280" s="41">
        <v>0</v>
      </c>
      <c r="G1280" s="48">
        <v>39910</v>
      </c>
    </row>
    <row r="1281" spans="1:7" x14ac:dyDescent="0.25">
      <c r="A1281" s="48">
        <v>399110100</v>
      </c>
      <c r="B1281" s="41" t="s">
        <v>2413</v>
      </c>
      <c r="C1281" s="41">
        <v>0</v>
      </c>
      <c r="D1281" s="41">
        <v>0</v>
      </c>
      <c r="E1281" s="41">
        <v>0</v>
      </c>
      <c r="F1281" s="41">
        <v>0</v>
      </c>
      <c r="G1281" s="48">
        <v>39911</v>
      </c>
    </row>
    <row r="1282" spans="1:7" x14ac:dyDescent="0.25">
      <c r="A1282" s="48">
        <v>399110101</v>
      </c>
      <c r="B1282" s="41" t="s">
        <v>2415</v>
      </c>
      <c r="C1282" s="41">
        <v>0</v>
      </c>
      <c r="D1282" s="41">
        <v>0</v>
      </c>
      <c r="E1282" s="41">
        <v>0</v>
      </c>
      <c r="F1282" s="41">
        <v>0</v>
      </c>
      <c r="G1282" s="48">
        <v>39911</v>
      </c>
    </row>
    <row r="1283" spans="1:7" x14ac:dyDescent="0.25">
      <c r="A1283" s="48">
        <v>399110120</v>
      </c>
      <c r="B1283" s="41" t="s">
        <v>2417</v>
      </c>
      <c r="C1283" s="41">
        <v>0</v>
      </c>
      <c r="D1283" s="41">
        <v>0</v>
      </c>
      <c r="E1283" s="41">
        <v>0</v>
      </c>
      <c r="F1283" s="41">
        <v>0</v>
      </c>
      <c r="G1283" s="48">
        <v>39911</v>
      </c>
    </row>
    <row r="1284" spans="1:7" x14ac:dyDescent="0.25">
      <c r="A1284" s="48">
        <v>399110150</v>
      </c>
      <c r="B1284" s="41" t="s">
        <v>2419</v>
      </c>
      <c r="C1284" s="41">
        <v>0</v>
      </c>
      <c r="D1284" s="41">
        <v>0</v>
      </c>
      <c r="E1284" s="41">
        <v>0</v>
      </c>
      <c r="F1284" s="41">
        <v>0</v>
      </c>
      <c r="G1284" s="48">
        <v>39911</v>
      </c>
    </row>
    <row r="1285" spans="1:7" x14ac:dyDescent="0.25">
      <c r="A1285" s="48">
        <v>399110200</v>
      </c>
      <c r="B1285" s="41" t="s">
        <v>2421</v>
      </c>
      <c r="C1285" s="41">
        <v>0</v>
      </c>
      <c r="D1285" s="41">
        <v>0</v>
      </c>
      <c r="E1285" s="41">
        <v>0</v>
      </c>
      <c r="F1285" s="41">
        <v>0</v>
      </c>
      <c r="G1285" s="48">
        <v>39911</v>
      </c>
    </row>
    <row r="1286" spans="1:7" x14ac:dyDescent="0.25">
      <c r="A1286" s="48">
        <v>399110700</v>
      </c>
      <c r="B1286" s="41" t="s">
        <v>2423</v>
      </c>
      <c r="C1286" s="41">
        <v>0</v>
      </c>
      <c r="D1286" s="41">
        <v>0</v>
      </c>
      <c r="E1286" s="41">
        <v>0</v>
      </c>
      <c r="F1286" s="41">
        <v>0</v>
      </c>
      <c r="G1286" s="48">
        <v>39911</v>
      </c>
    </row>
    <row r="1287" spans="1:7" x14ac:dyDescent="0.25">
      <c r="A1287" s="48">
        <v>399110800</v>
      </c>
      <c r="B1287" s="41" t="s">
        <v>2425</v>
      </c>
      <c r="C1287" s="41">
        <v>0</v>
      </c>
      <c r="D1287" s="41">
        <v>0</v>
      </c>
      <c r="E1287" s="41">
        <v>0</v>
      </c>
      <c r="F1287" s="41">
        <v>0</v>
      </c>
      <c r="G1287" s="48">
        <v>39911</v>
      </c>
    </row>
    <row r="1288" spans="1:7" x14ac:dyDescent="0.25">
      <c r="A1288" s="48">
        <v>399110915</v>
      </c>
      <c r="B1288" s="41" t="s">
        <v>2427</v>
      </c>
      <c r="C1288" s="41">
        <v>0</v>
      </c>
      <c r="D1288" s="41">
        <v>0</v>
      </c>
      <c r="E1288" s="41">
        <v>0</v>
      </c>
      <c r="F1288" s="41">
        <v>0</v>
      </c>
      <c r="G1288" s="48">
        <v>39911</v>
      </c>
    </row>
    <row r="1289" spans="1:7" x14ac:dyDescent="0.25">
      <c r="A1289" s="48">
        <v>399110930</v>
      </c>
      <c r="B1289" s="41" t="s">
        <v>2429</v>
      </c>
      <c r="C1289" s="41">
        <v>0</v>
      </c>
      <c r="D1289" s="41">
        <v>0</v>
      </c>
      <c r="E1289" s="41">
        <v>0</v>
      </c>
      <c r="F1289" s="41">
        <v>0</v>
      </c>
      <c r="G1289" s="48">
        <v>39911</v>
      </c>
    </row>
    <row r="1290" spans="1:7" x14ac:dyDescent="0.25">
      <c r="A1290" s="48">
        <v>399110975</v>
      </c>
      <c r="B1290" s="41" t="s">
        <v>2431</v>
      </c>
      <c r="C1290" s="41">
        <v>0</v>
      </c>
      <c r="D1290" s="41">
        <v>0</v>
      </c>
      <c r="E1290" s="41">
        <v>0</v>
      </c>
      <c r="F1290" s="41">
        <v>0</v>
      </c>
      <c r="G1290" s="48">
        <v>39911</v>
      </c>
    </row>
    <row r="1291" spans="1:7" x14ac:dyDescent="0.25">
      <c r="A1291" s="48">
        <v>399111640</v>
      </c>
      <c r="B1291" s="41" t="s">
        <v>2433</v>
      </c>
      <c r="C1291" s="41">
        <v>0</v>
      </c>
      <c r="D1291" s="41">
        <v>0</v>
      </c>
      <c r="E1291" s="41">
        <v>0</v>
      </c>
      <c r="F1291" s="41">
        <v>0</v>
      </c>
      <c r="G1291" s="48">
        <v>39911</v>
      </c>
    </row>
    <row r="1292" spans="1:7" x14ac:dyDescent="0.25">
      <c r="A1292" s="48">
        <v>399112000</v>
      </c>
      <c r="B1292" s="41" t="s">
        <v>2435</v>
      </c>
      <c r="C1292" s="41">
        <v>0</v>
      </c>
      <c r="D1292" s="41">
        <v>0</v>
      </c>
      <c r="E1292" s="41">
        <v>0</v>
      </c>
      <c r="F1292" s="41">
        <v>0</v>
      </c>
      <c r="G1292" s="48">
        <v>39911</v>
      </c>
    </row>
    <row r="1293" spans="1:7" x14ac:dyDescent="0.25">
      <c r="A1293" s="48">
        <v>399112004</v>
      </c>
      <c r="B1293" s="41" t="s">
        <v>2437</v>
      </c>
      <c r="C1293" s="41">
        <v>0</v>
      </c>
      <c r="D1293" s="41">
        <v>0</v>
      </c>
      <c r="E1293" s="41">
        <v>0</v>
      </c>
      <c r="F1293" s="41">
        <v>0</v>
      </c>
      <c r="G1293" s="48">
        <v>39911</v>
      </c>
    </row>
    <row r="1294" spans="1:7" x14ac:dyDescent="0.25">
      <c r="A1294" s="48">
        <v>399112022</v>
      </c>
      <c r="B1294" s="41" t="s">
        <v>2439</v>
      </c>
      <c r="C1294" s="41">
        <v>0</v>
      </c>
      <c r="D1294" s="41">
        <v>0</v>
      </c>
      <c r="E1294" s="41">
        <v>0</v>
      </c>
      <c r="F1294" s="41">
        <v>0</v>
      </c>
      <c r="G1294" s="48">
        <v>39911</v>
      </c>
    </row>
    <row r="1295" spans="1:7" x14ac:dyDescent="0.25">
      <c r="A1295" s="48">
        <v>399112429</v>
      </c>
      <c r="B1295" s="41" t="s">
        <v>2441</v>
      </c>
      <c r="C1295" s="41">
        <v>0</v>
      </c>
      <c r="D1295" s="41">
        <v>0</v>
      </c>
      <c r="E1295" s="41">
        <v>0</v>
      </c>
      <c r="F1295" s="41">
        <v>0</v>
      </c>
      <c r="G1295" s="48">
        <v>39911</v>
      </c>
    </row>
    <row r="1296" spans="1:7" x14ac:dyDescent="0.25">
      <c r="A1296" s="48">
        <v>399112432</v>
      </c>
      <c r="B1296" s="41" t="s">
        <v>2443</v>
      </c>
      <c r="C1296" s="41">
        <v>0</v>
      </c>
      <c r="D1296" s="41">
        <v>0</v>
      </c>
      <c r="E1296" s="41">
        <v>0</v>
      </c>
      <c r="F1296" s="41">
        <v>0</v>
      </c>
      <c r="G1296" s="48">
        <v>39911</v>
      </c>
    </row>
    <row r="1297" spans="1:7" x14ac:dyDescent="0.25">
      <c r="A1297" s="48">
        <v>399112438</v>
      </c>
      <c r="B1297" s="41" t="s">
        <v>2445</v>
      </c>
      <c r="C1297" s="41">
        <v>0</v>
      </c>
      <c r="D1297" s="41">
        <v>0</v>
      </c>
      <c r="E1297" s="41">
        <v>0</v>
      </c>
      <c r="F1297" s="41">
        <v>0</v>
      </c>
      <c r="G1297" s="48">
        <v>39911</v>
      </c>
    </row>
    <row r="1298" spans="1:7" x14ac:dyDescent="0.25">
      <c r="A1298" s="48">
        <v>399112439</v>
      </c>
      <c r="B1298" s="41" t="s">
        <v>2447</v>
      </c>
      <c r="C1298" s="41">
        <v>0</v>
      </c>
      <c r="D1298" s="41">
        <v>0</v>
      </c>
      <c r="E1298" s="41">
        <v>0</v>
      </c>
      <c r="F1298" s="41">
        <v>0</v>
      </c>
      <c r="G1298" s="48">
        <v>39911</v>
      </c>
    </row>
    <row r="1299" spans="1:7" x14ac:dyDescent="0.25">
      <c r="A1299" s="48">
        <v>399112445</v>
      </c>
      <c r="B1299" s="41" t="s">
        <v>2449</v>
      </c>
      <c r="C1299" s="41">
        <v>0</v>
      </c>
      <c r="D1299" s="41">
        <v>0</v>
      </c>
      <c r="E1299" s="41">
        <v>0</v>
      </c>
      <c r="F1299" s="41">
        <v>0</v>
      </c>
      <c r="G1299" s="48">
        <v>39911</v>
      </c>
    </row>
    <row r="1300" spans="1:7" x14ac:dyDescent="0.25">
      <c r="A1300" s="48">
        <v>399112500</v>
      </c>
      <c r="B1300" s="41" t="s">
        <v>2451</v>
      </c>
      <c r="C1300" s="41">
        <v>0</v>
      </c>
      <c r="D1300" s="41">
        <v>0</v>
      </c>
      <c r="E1300" s="41">
        <v>0</v>
      </c>
      <c r="F1300" s="41">
        <v>0</v>
      </c>
      <c r="G1300" s="48">
        <v>39911</v>
      </c>
    </row>
    <row r="1301" spans="1:7" x14ac:dyDescent="0.25">
      <c r="A1301" s="48">
        <v>399112510</v>
      </c>
      <c r="B1301" s="41" t="s">
        <v>2453</v>
      </c>
      <c r="C1301" s="41">
        <v>0</v>
      </c>
      <c r="D1301" s="41">
        <v>0</v>
      </c>
      <c r="E1301" s="41">
        <v>0</v>
      </c>
      <c r="F1301" s="41">
        <v>0</v>
      </c>
      <c r="G1301" s="48">
        <v>39911</v>
      </c>
    </row>
    <row r="1302" spans="1:7" x14ac:dyDescent="0.25">
      <c r="A1302" s="48">
        <v>399112520</v>
      </c>
      <c r="B1302" s="41" t="s">
        <v>2455</v>
      </c>
      <c r="C1302" s="41">
        <v>0</v>
      </c>
      <c r="D1302" s="41">
        <v>0</v>
      </c>
      <c r="E1302" s="41">
        <v>0</v>
      </c>
      <c r="F1302" s="41">
        <v>0</v>
      </c>
      <c r="G1302" s="48">
        <v>39911</v>
      </c>
    </row>
    <row r="1303" spans="1:7" x14ac:dyDescent="0.25">
      <c r="A1303" s="48">
        <v>399112524</v>
      </c>
      <c r="B1303" s="41" t="s">
        <v>2457</v>
      </c>
      <c r="C1303" s="41">
        <v>0</v>
      </c>
      <c r="D1303" s="41">
        <v>0</v>
      </c>
      <c r="E1303" s="41">
        <v>0</v>
      </c>
      <c r="F1303" s="41">
        <v>0</v>
      </c>
      <c r="G1303" s="48">
        <v>39911</v>
      </c>
    </row>
    <row r="1304" spans="1:7" x14ac:dyDescent="0.25">
      <c r="A1304" s="48">
        <v>399112701</v>
      </c>
      <c r="B1304" s="41" t="s">
        <v>2459</v>
      </c>
      <c r="C1304" s="41">
        <v>0</v>
      </c>
      <c r="D1304" s="41">
        <v>0</v>
      </c>
      <c r="E1304" s="41">
        <v>0</v>
      </c>
      <c r="F1304" s="41">
        <v>0</v>
      </c>
      <c r="G1304" s="48">
        <v>39911</v>
      </c>
    </row>
    <row r="1305" spans="1:7" x14ac:dyDescent="0.25">
      <c r="A1305" s="48">
        <v>399112703</v>
      </c>
      <c r="B1305" s="41" t="s">
        <v>2461</v>
      </c>
      <c r="C1305" s="41">
        <v>0</v>
      </c>
      <c r="D1305" s="41">
        <v>0</v>
      </c>
      <c r="E1305" s="41">
        <v>0</v>
      </c>
      <c r="F1305" s="41">
        <v>0</v>
      </c>
      <c r="G1305" s="48">
        <v>39911</v>
      </c>
    </row>
    <row r="1306" spans="1:7" x14ac:dyDescent="0.25">
      <c r="A1306" s="48">
        <v>399112706</v>
      </c>
      <c r="B1306" s="41" t="s">
        <v>2463</v>
      </c>
      <c r="C1306" s="41">
        <v>0</v>
      </c>
      <c r="D1306" s="41">
        <v>0</v>
      </c>
      <c r="E1306" s="41">
        <v>0</v>
      </c>
      <c r="F1306" s="41">
        <v>0</v>
      </c>
      <c r="G1306" s="48">
        <v>39911</v>
      </c>
    </row>
    <row r="1307" spans="1:7" x14ac:dyDescent="0.25">
      <c r="A1307" s="48">
        <v>399114600</v>
      </c>
      <c r="B1307" s="41" t="s">
        <v>2465</v>
      </c>
      <c r="C1307" s="41">
        <v>0</v>
      </c>
      <c r="D1307" s="41">
        <v>0</v>
      </c>
      <c r="E1307" s="41">
        <v>0</v>
      </c>
      <c r="F1307" s="41">
        <v>0</v>
      </c>
      <c r="G1307" s="48">
        <v>39911</v>
      </c>
    </row>
    <row r="1308" spans="1:7" x14ac:dyDescent="0.25">
      <c r="A1308" s="48">
        <v>399114610</v>
      </c>
      <c r="B1308" s="41" t="s">
        <v>2467</v>
      </c>
      <c r="C1308" s="41">
        <v>0</v>
      </c>
      <c r="D1308" s="41">
        <v>0</v>
      </c>
      <c r="E1308" s="41">
        <v>0</v>
      </c>
      <c r="F1308" s="41">
        <v>0</v>
      </c>
      <c r="G1308" s="48">
        <v>39911</v>
      </c>
    </row>
    <row r="1309" spans="1:7" x14ac:dyDescent="0.25">
      <c r="A1309" s="48">
        <v>399114612</v>
      </c>
      <c r="B1309" s="41" t="s">
        <v>2469</v>
      </c>
      <c r="C1309" s="41">
        <v>0</v>
      </c>
      <c r="D1309" s="41">
        <v>0</v>
      </c>
      <c r="E1309" s="41">
        <v>0</v>
      </c>
      <c r="F1309" s="41">
        <v>0</v>
      </c>
      <c r="G1309" s="48">
        <v>39911</v>
      </c>
    </row>
    <row r="1310" spans="1:7" x14ac:dyDescent="0.25">
      <c r="A1310" s="48">
        <v>399114618</v>
      </c>
      <c r="B1310" s="41" t="s">
        <v>2471</v>
      </c>
      <c r="C1310" s="41">
        <v>0</v>
      </c>
      <c r="D1310" s="41">
        <v>0</v>
      </c>
      <c r="E1310" s="41">
        <v>0</v>
      </c>
      <c r="F1310" s="41">
        <v>0</v>
      </c>
      <c r="G1310" s="48">
        <v>39911</v>
      </c>
    </row>
    <row r="1311" spans="1:7" x14ac:dyDescent="0.25">
      <c r="A1311" s="48">
        <v>399114619</v>
      </c>
      <c r="B1311" s="41" t="s">
        <v>2473</v>
      </c>
      <c r="C1311" s="41">
        <v>0</v>
      </c>
      <c r="D1311" s="41">
        <v>0</v>
      </c>
      <c r="E1311" s="41">
        <v>0</v>
      </c>
      <c r="F1311" s="41">
        <v>0</v>
      </c>
      <c r="G1311" s="48">
        <v>39911</v>
      </c>
    </row>
    <row r="1312" spans="1:7" x14ac:dyDescent="0.25">
      <c r="A1312" s="48">
        <v>399114621</v>
      </c>
      <c r="B1312" s="41" t="s">
        <v>2475</v>
      </c>
      <c r="C1312" s="41">
        <v>0</v>
      </c>
      <c r="D1312" s="41">
        <v>0</v>
      </c>
      <c r="E1312" s="41">
        <v>0</v>
      </c>
      <c r="F1312" s="41">
        <v>0</v>
      </c>
      <c r="G1312" s="48">
        <v>39911</v>
      </c>
    </row>
    <row r="1313" spans="1:7" x14ac:dyDescent="0.25">
      <c r="A1313" s="48">
        <v>399115007</v>
      </c>
      <c r="B1313" s="41" t="s">
        <v>2477</v>
      </c>
      <c r="C1313" s="41">
        <v>0</v>
      </c>
      <c r="D1313" s="41">
        <v>0</v>
      </c>
      <c r="E1313" s="41">
        <v>0</v>
      </c>
      <c r="F1313" s="41">
        <v>0</v>
      </c>
      <c r="G1313" s="48">
        <v>39911</v>
      </c>
    </row>
    <row r="1314" spans="1:7" x14ac:dyDescent="0.25">
      <c r="A1314" s="48">
        <v>399116010</v>
      </c>
      <c r="B1314" s="41" t="s">
        <v>2479</v>
      </c>
      <c r="C1314" s="41">
        <v>0</v>
      </c>
      <c r="D1314" s="41">
        <v>0</v>
      </c>
      <c r="E1314" s="41">
        <v>0</v>
      </c>
      <c r="F1314" s="41">
        <v>0</v>
      </c>
      <c r="G1314" s="48">
        <v>39911</v>
      </c>
    </row>
    <row r="1315" spans="1:7" x14ac:dyDescent="0.25">
      <c r="A1315" s="48">
        <v>399119051</v>
      </c>
      <c r="B1315" s="41" t="s">
        <v>2481</v>
      </c>
      <c r="C1315" s="41">
        <v>0</v>
      </c>
      <c r="D1315" s="41">
        <v>0</v>
      </c>
      <c r="E1315" s="41">
        <v>0</v>
      </c>
      <c r="F1315" s="41">
        <v>0</v>
      </c>
      <c r="G1315" s="48">
        <v>39911</v>
      </c>
    </row>
    <row r="1316" spans="1:7" x14ac:dyDescent="0.25">
      <c r="A1316" s="48">
        <v>399119054</v>
      </c>
      <c r="B1316" s="41" t="s">
        <v>2483</v>
      </c>
      <c r="C1316" s="41">
        <v>0</v>
      </c>
      <c r="D1316" s="41">
        <v>0</v>
      </c>
      <c r="E1316" s="41">
        <v>0</v>
      </c>
      <c r="F1316" s="41">
        <v>0</v>
      </c>
      <c r="G1316" s="48">
        <v>39911</v>
      </c>
    </row>
    <row r="1317" spans="1:7" x14ac:dyDescent="0.25">
      <c r="A1317" s="48">
        <v>399119100</v>
      </c>
      <c r="B1317" s="41" t="s">
        <v>2443</v>
      </c>
      <c r="C1317" s="41">
        <v>0</v>
      </c>
      <c r="D1317" s="41">
        <v>0</v>
      </c>
      <c r="E1317" s="41">
        <v>0</v>
      </c>
      <c r="F1317" s="41">
        <v>0</v>
      </c>
      <c r="G1317" s="48">
        <v>39911</v>
      </c>
    </row>
    <row r="1318" spans="1:7" x14ac:dyDescent="0.25">
      <c r="A1318" s="48">
        <v>399119204</v>
      </c>
      <c r="B1318" s="41" t="s">
        <v>2486</v>
      </c>
      <c r="C1318" s="41">
        <v>0</v>
      </c>
      <c r="D1318" s="41">
        <v>0</v>
      </c>
      <c r="E1318" s="41">
        <v>0</v>
      </c>
      <c r="F1318" s="41">
        <v>0</v>
      </c>
      <c r="G1318" s="48">
        <v>39911</v>
      </c>
    </row>
    <row r="1319" spans="1:7" x14ac:dyDescent="0.25">
      <c r="A1319" s="48">
        <v>399119802</v>
      </c>
      <c r="B1319" s="41" t="s">
        <v>2488</v>
      </c>
      <c r="C1319" s="41">
        <v>0</v>
      </c>
      <c r="D1319" s="41">
        <v>0</v>
      </c>
      <c r="E1319" s="41">
        <v>0</v>
      </c>
      <c r="F1319" s="41">
        <v>0</v>
      </c>
      <c r="G1319" s="48">
        <v>39911</v>
      </c>
    </row>
    <row r="1320" spans="1:7" x14ac:dyDescent="0.25">
      <c r="A1320" s="48">
        <v>399120100</v>
      </c>
      <c r="B1320" s="41" t="s">
        <v>2490</v>
      </c>
      <c r="C1320" s="41">
        <v>0</v>
      </c>
      <c r="D1320" s="41">
        <v>0</v>
      </c>
      <c r="E1320" s="41">
        <v>0</v>
      </c>
      <c r="F1320" s="41">
        <v>0</v>
      </c>
      <c r="G1320" s="48">
        <v>39912</v>
      </c>
    </row>
    <row r="1321" spans="1:7" x14ac:dyDescent="0.25">
      <c r="A1321" s="48">
        <v>399120101</v>
      </c>
      <c r="B1321" s="41" t="s">
        <v>2492</v>
      </c>
      <c r="C1321" s="41">
        <v>0</v>
      </c>
      <c r="D1321" s="41">
        <v>0</v>
      </c>
      <c r="E1321" s="41">
        <v>0</v>
      </c>
      <c r="F1321" s="41">
        <v>0</v>
      </c>
      <c r="G1321" s="48">
        <v>39912</v>
      </c>
    </row>
    <row r="1322" spans="1:7" x14ac:dyDescent="0.25">
      <c r="A1322" s="48">
        <v>399120110</v>
      </c>
      <c r="B1322" s="41" t="s">
        <v>2494</v>
      </c>
      <c r="C1322" s="41">
        <v>0</v>
      </c>
      <c r="D1322" s="41">
        <v>0</v>
      </c>
      <c r="E1322" s="41">
        <v>0</v>
      </c>
      <c r="F1322" s="41">
        <v>0</v>
      </c>
      <c r="G1322" s="48">
        <v>39912</v>
      </c>
    </row>
    <row r="1323" spans="1:7" x14ac:dyDescent="0.25">
      <c r="A1323" s="48">
        <v>399120120</v>
      </c>
      <c r="B1323" s="41" t="s">
        <v>2496</v>
      </c>
      <c r="C1323" s="41">
        <v>0</v>
      </c>
      <c r="D1323" s="41">
        <v>0</v>
      </c>
      <c r="E1323" s="41">
        <v>0</v>
      </c>
      <c r="F1323" s="41">
        <v>0</v>
      </c>
      <c r="G1323" s="48">
        <v>39912</v>
      </c>
    </row>
    <row r="1324" spans="1:7" x14ac:dyDescent="0.25">
      <c r="A1324" s="48">
        <v>399120150</v>
      </c>
      <c r="B1324" s="41" t="s">
        <v>2498</v>
      </c>
      <c r="C1324" s="41">
        <v>0</v>
      </c>
      <c r="D1324" s="41">
        <v>0</v>
      </c>
      <c r="E1324" s="41">
        <v>0</v>
      </c>
      <c r="F1324" s="41">
        <v>0</v>
      </c>
      <c r="G1324" s="48">
        <v>39912</v>
      </c>
    </row>
    <row r="1325" spans="1:7" x14ac:dyDescent="0.25">
      <c r="A1325" s="48">
        <v>399120200</v>
      </c>
      <c r="B1325" s="41" t="s">
        <v>2500</v>
      </c>
      <c r="C1325" s="41">
        <v>0</v>
      </c>
      <c r="D1325" s="41">
        <v>0</v>
      </c>
      <c r="E1325" s="41">
        <v>0</v>
      </c>
      <c r="F1325" s="41">
        <v>0</v>
      </c>
      <c r="G1325" s="48">
        <v>39912</v>
      </c>
    </row>
    <row r="1326" spans="1:7" x14ac:dyDescent="0.25">
      <c r="A1326" s="48">
        <v>399120400</v>
      </c>
      <c r="B1326" s="41" t="s">
        <v>2502</v>
      </c>
      <c r="C1326" s="41">
        <v>0</v>
      </c>
      <c r="D1326" s="41">
        <v>0</v>
      </c>
      <c r="E1326" s="41">
        <v>0</v>
      </c>
      <c r="F1326" s="41">
        <v>0</v>
      </c>
      <c r="G1326" s="48">
        <v>39912</v>
      </c>
    </row>
    <row r="1327" spans="1:7" x14ac:dyDescent="0.25">
      <c r="A1327" s="48">
        <v>399120700</v>
      </c>
      <c r="B1327" s="41" t="s">
        <v>2504</v>
      </c>
      <c r="C1327" s="41">
        <v>0</v>
      </c>
      <c r="D1327" s="41">
        <v>0</v>
      </c>
      <c r="E1327" s="41">
        <v>0</v>
      </c>
      <c r="F1327" s="41">
        <v>0</v>
      </c>
      <c r="G1327" s="48">
        <v>39912</v>
      </c>
    </row>
    <row r="1328" spans="1:7" x14ac:dyDescent="0.25">
      <c r="A1328" s="48">
        <v>399120730</v>
      </c>
      <c r="B1328" s="41" t="s">
        <v>2506</v>
      </c>
      <c r="C1328" s="41">
        <v>0</v>
      </c>
      <c r="D1328" s="41">
        <v>0</v>
      </c>
      <c r="E1328" s="41">
        <v>0</v>
      </c>
      <c r="F1328" s="41">
        <v>0</v>
      </c>
      <c r="G1328" s="48">
        <v>39912</v>
      </c>
    </row>
    <row r="1329" spans="1:7" x14ac:dyDescent="0.25">
      <c r="A1329" s="48">
        <v>399120800</v>
      </c>
      <c r="B1329" s="41" t="s">
        <v>2508</v>
      </c>
      <c r="C1329" s="41">
        <v>0</v>
      </c>
      <c r="D1329" s="41">
        <v>0</v>
      </c>
      <c r="E1329" s="41">
        <v>0</v>
      </c>
      <c r="F1329" s="41">
        <v>0</v>
      </c>
      <c r="G1329" s="48">
        <v>39912</v>
      </c>
    </row>
    <row r="1330" spans="1:7" x14ac:dyDescent="0.25">
      <c r="A1330" s="48">
        <v>399120830</v>
      </c>
      <c r="B1330" s="41" t="s">
        <v>2510</v>
      </c>
      <c r="C1330" s="41">
        <v>0</v>
      </c>
      <c r="D1330" s="41">
        <v>0</v>
      </c>
      <c r="E1330" s="41">
        <v>0</v>
      </c>
      <c r="F1330" s="41">
        <v>0</v>
      </c>
      <c r="G1330" s="48">
        <v>39912</v>
      </c>
    </row>
    <row r="1331" spans="1:7" x14ac:dyDescent="0.25">
      <c r="A1331" s="48">
        <v>399120915</v>
      </c>
      <c r="B1331" s="41" t="s">
        <v>2512</v>
      </c>
      <c r="C1331" s="41">
        <v>0</v>
      </c>
      <c r="D1331" s="41">
        <v>0</v>
      </c>
      <c r="E1331" s="41">
        <v>0</v>
      </c>
      <c r="F1331" s="41">
        <v>0</v>
      </c>
      <c r="G1331" s="48">
        <v>39912</v>
      </c>
    </row>
    <row r="1332" spans="1:7" x14ac:dyDescent="0.25">
      <c r="A1332" s="48">
        <v>399120930</v>
      </c>
      <c r="B1332" s="41" t="s">
        <v>2514</v>
      </c>
      <c r="C1332" s="41">
        <v>0</v>
      </c>
      <c r="D1332" s="41">
        <v>0</v>
      </c>
      <c r="E1332" s="41">
        <v>0</v>
      </c>
      <c r="F1332" s="41">
        <v>0</v>
      </c>
      <c r="G1332" s="48">
        <v>39912</v>
      </c>
    </row>
    <row r="1333" spans="1:7" x14ac:dyDescent="0.25">
      <c r="A1333" s="48">
        <v>399120975</v>
      </c>
      <c r="B1333" s="41" t="s">
        <v>2516</v>
      </c>
      <c r="C1333" s="41">
        <v>0</v>
      </c>
      <c r="D1333" s="41">
        <v>0</v>
      </c>
      <c r="E1333" s="41">
        <v>0</v>
      </c>
      <c r="F1333" s="41">
        <v>0</v>
      </c>
      <c r="G1333" s="48">
        <v>39912</v>
      </c>
    </row>
    <row r="1334" spans="1:7" x14ac:dyDescent="0.25">
      <c r="A1334" s="48">
        <v>399122000</v>
      </c>
      <c r="B1334" s="41" t="s">
        <v>2518</v>
      </c>
      <c r="C1334" s="41">
        <v>0</v>
      </c>
      <c r="D1334" s="41">
        <v>0</v>
      </c>
      <c r="E1334" s="41">
        <v>0</v>
      </c>
      <c r="F1334" s="41">
        <v>0</v>
      </c>
      <c r="G1334" s="48">
        <v>39912</v>
      </c>
    </row>
    <row r="1335" spans="1:7" x14ac:dyDescent="0.25">
      <c r="A1335" s="48">
        <v>399122004</v>
      </c>
      <c r="B1335" s="41" t="s">
        <v>2520</v>
      </c>
      <c r="C1335" s="41">
        <v>0</v>
      </c>
      <c r="D1335" s="41">
        <v>0</v>
      </c>
      <c r="E1335" s="41">
        <v>0</v>
      </c>
      <c r="F1335" s="41">
        <v>0</v>
      </c>
      <c r="G1335" s="48">
        <v>39912</v>
      </c>
    </row>
    <row r="1336" spans="1:7" x14ac:dyDescent="0.25">
      <c r="A1336" s="48">
        <v>399122022</v>
      </c>
      <c r="B1336" s="41" t="s">
        <v>2522</v>
      </c>
      <c r="C1336" s="41">
        <v>0</v>
      </c>
      <c r="D1336" s="41">
        <v>0</v>
      </c>
      <c r="E1336" s="41">
        <v>0</v>
      </c>
      <c r="F1336" s="41">
        <v>0</v>
      </c>
      <c r="G1336" s="48">
        <v>39912</v>
      </c>
    </row>
    <row r="1337" spans="1:7" x14ac:dyDescent="0.25">
      <c r="A1337" s="48">
        <v>399122416</v>
      </c>
      <c r="B1337" s="41" t="s">
        <v>2524</v>
      </c>
      <c r="C1337" s="41">
        <v>0</v>
      </c>
      <c r="D1337" s="41">
        <v>0</v>
      </c>
      <c r="E1337" s="41">
        <v>0</v>
      </c>
      <c r="F1337" s="41">
        <v>0</v>
      </c>
      <c r="G1337" s="48">
        <v>39912</v>
      </c>
    </row>
    <row r="1338" spans="1:7" x14ac:dyDescent="0.25">
      <c r="A1338" s="48">
        <v>399122423</v>
      </c>
      <c r="B1338" s="41" t="s">
        <v>2526</v>
      </c>
      <c r="C1338" s="41">
        <v>0</v>
      </c>
      <c r="D1338" s="41">
        <v>0</v>
      </c>
      <c r="E1338" s="41">
        <v>0</v>
      </c>
      <c r="F1338" s="41">
        <v>0</v>
      </c>
      <c r="G1338" s="48">
        <v>39912</v>
      </c>
    </row>
    <row r="1339" spans="1:7" x14ac:dyDescent="0.25">
      <c r="A1339" s="48">
        <v>399122429</v>
      </c>
      <c r="B1339" s="41" t="s">
        <v>2528</v>
      </c>
      <c r="C1339" s="41">
        <v>0</v>
      </c>
      <c r="D1339" s="41">
        <v>0</v>
      </c>
      <c r="E1339" s="41">
        <v>0</v>
      </c>
      <c r="F1339" s="41">
        <v>0</v>
      </c>
      <c r="G1339" s="48">
        <v>39912</v>
      </c>
    </row>
    <row r="1340" spans="1:7" x14ac:dyDescent="0.25">
      <c r="A1340" s="48">
        <v>399122430</v>
      </c>
      <c r="B1340" s="41" t="s">
        <v>2530</v>
      </c>
      <c r="C1340" s="41">
        <v>0</v>
      </c>
      <c r="D1340" s="41">
        <v>0</v>
      </c>
      <c r="E1340" s="41">
        <v>0</v>
      </c>
      <c r="F1340" s="41">
        <v>0</v>
      </c>
      <c r="G1340" s="48">
        <v>39912</v>
      </c>
    </row>
    <row r="1341" spans="1:7" x14ac:dyDescent="0.25">
      <c r="A1341" s="48">
        <v>399122432</v>
      </c>
      <c r="B1341" s="41" t="s">
        <v>2532</v>
      </c>
      <c r="C1341" s="41">
        <v>0</v>
      </c>
      <c r="D1341" s="41">
        <v>0</v>
      </c>
      <c r="E1341" s="41">
        <v>0</v>
      </c>
      <c r="F1341" s="41">
        <v>0</v>
      </c>
      <c r="G1341" s="48">
        <v>39912</v>
      </c>
    </row>
    <row r="1342" spans="1:7" x14ac:dyDescent="0.25">
      <c r="A1342" s="48">
        <v>399122439</v>
      </c>
      <c r="B1342" s="41" t="s">
        <v>2534</v>
      </c>
      <c r="C1342" s="41">
        <v>0</v>
      </c>
      <c r="D1342" s="41">
        <v>0</v>
      </c>
      <c r="E1342" s="41">
        <v>0</v>
      </c>
      <c r="F1342" s="41">
        <v>0</v>
      </c>
      <c r="G1342" s="48">
        <v>39912</v>
      </c>
    </row>
    <row r="1343" spans="1:7" x14ac:dyDescent="0.25">
      <c r="A1343" s="48">
        <v>399122500</v>
      </c>
      <c r="B1343" s="41" t="s">
        <v>2536</v>
      </c>
      <c r="C1343" s="41">
        <v>0</v>
      </c>
      <c r="D1343" s="41">
        <v>0</v>
      </c>
      <c r="E1343" s="41">
        <v>0</v>
      </c>
      <c r="F1343" s="41">
        <v>0</v>
      </c>
      <c r="G1343" s="48">
        <v>39912</v>
      </c>
    </row>
    <row r="1344" spans="1:7" x14ac:dyDescent="0.25">
      <c r="A1344" s="48">
        <v>399122510</v>
      </c>
      <c r="B1344" s="41" t="s">
        <v>2538</v>
      </c>
      <c r="C1344" s="41">
        <v>0</v>
      </c>
      <c r="D1344" s="41">
        <v>0</v>
      </c>
      <c r="E1344" s="41">
        <v>0</v>
      </c>
      <c r="F1344" s="41">
        <v>0</v>
      </c>
      <c r="G1344" s="48">
        <v>39912</v>
      </c>
    </row>
    <row r="1345" spans="1:7" x14ac:dyDescent="0.25">
      <c r="A1345" s="48">
        <v>399122524</v>
      </c>
      <c r="B1345" s="41" t="s">
        <v>2540</v>
      </c>
      <c r="C1345" s="41">
        <v>0</v>
      </c>
      <c r="D1345" s="41">
        <v>0</v>
      </c>
      <c r="E1345" s="41">
        <v>0</v>
      </c>
      <c r="F1345" s="41">
        <v>0</v>
      </c>
      <c r="G1345" s="48">
        <v>39912</v>
      </c>
    </row>
    <row r="1346" spans="1:7" x14ac:dyDescent="0.25">
      <c r="A1346" s="48">
        <v>399122701</v>
      </c>
      <c r="B1346" s="41" t="s">
        <v>2542</v>
      </c>
      <c r="C1346" s="41">
        <v>0</v>
      </c>
      <c r="D1346" s="41">
        <v>0</v>
      </c>
      <c r="E1346" s="41">
        <v>0</v>
      </c>
      <c r="F1346" s="41">
        <v>0</v>
      </c>
      <c r="G1346" s="48">
        <v>39912</v>
      </c>
    </row>
    <row r="1347" spans="1:7" x14ac:dyDescent="0.25">
      <c r="A1347" s="48">
        <v>399122703</v>
      </c>
      <c r="B1347" s="41" t="s">
        <v>2544</v>
      </c>
      <c r="C1347" s="41">
        <v>0</v>
      </c>
      <c r="D1347" s="41">
        <v>0</v>
      </c>
      <c r="E1347" s="41">
        <v>0</v>
      </c>
      <c r="F1347" s="41">
        <v>0</v>
      </c>
      <c r="G1347" s="48">
        <v>39912</v>
      </c>
    </row>
    <row r="1348" spans="1:7" x14ac:dyDescent="0.25">
      <c r="A1348" s="48">
        <v>399122706</v>
      </c>
      <c r="B1348" s="41" t="s">
        <v>2546</v>
      </c>
      <c r="C1348" s="41">
        <v>0</v>
      </c>
      <c r="D1348" s="41">
        <v>0</v>
      </c>
      <c r="E1348" s="41">
        <v>0</v>
      </c>
      <c r="F1348" s="41">
        <v>0</v>
      </c>
      <c r="G1348" s="48">
        <v>39912</v>
      </c>
    </row>
    <row r="1349" spans="1:7" x14ac:dyDescent="0.25">
      <c r="A1349" s="48">
        <v>399122708</v>
      </c>
      <c r="B1349" s="41" t="s">
        <v>2548</v>
      </c>
      <c r="C1349" s="41">
        <v>0</v>
      </c>
      <c r="D1349" s="41">
        <v>0</v>
      </c>
      <c r="E1349" s="41">
        <v>0</v>
      </c>
      <c r="F1349" s="41">
        <v>0</v>
      </c>
      <c r="G1349" s="48">
        <v>39912</v>
      </c>
    </row>
    <row r="1350" spans="1:7" x14ac:dyDescent="0.25">
      <c r="A1350" s="48">
        <v>399122801</v>
      </c>
      <c r="B1350" s="41" t="s">
        <v>2550</v>
      </c>
      <c r="C1350" s="41">
        <v>0</v>
      </c>
      <c r="D1350" s="41">
        <v>0</v>
      </c>
      <c r="E1350" s="41">
        <v>0</v>
      </c>
      <c r="F1350" s="41">
        <v>0</v>
      </c>
      <c r="G1350" s="48">
        <v>39912</v>
      </c>
    </row>
    <row r="1351" spans="1:7" x14ac:dyDescent="0.25">
      <c r="A1351" s="48">
        <v>399122925</v>
      </c>
      <c r="B1351" s="41" t="s">
        <v>2552</v>
      </c>
      <c r="C1351" s="41">
        <v>0</v>
      </c>
      <c r="D1351" s="41">
        <v>0</v>
      </c>
      <c r="E1351" s="41">
        <v>0</v>
      </c>
      <c r="F1351" s="41">
        <v>0</v>
      </c>
      <c r="G1351" s="48">
        <v>39912</v>
      </c>
    </row>
    <row r="1352" spans="1:7" x14ac:dyDescent="0.25">
      <c r="A1352" s="48">
        <v>399124600</v>
      </c>
      <c r="B1352" s="41" t="s">
        <v>2554</v>
      </c>
      <c r="C1352" s="41">
        <v>0</v>
      </c>
      <c r="D1352" s="41">
        <v>0</v>
      </c>
      <c r="E1352" s="41">
        <v>0</v>
      </c>
      <c r="F1352" s="41">
        <v>0</v>
      </c>
      <c r="G1352" s="48">
        <v>39912</v>
      </c>
    </row>
    <row r="1353" spans="1:7" x14ac:dyDescent="0.25">
      <c r="A1353" s="48">
        <v>399124610</v>
      </c>
      <c r="B1353" s="41" t="s">
        <v>2556</v>
      </c>
      <c r="C1353" s="41">
        <v>0</v>
      </c>
      <c r="D1353" s="41">
        <v>0</v>
      </c>
      <c r="E1353" s="41">
        <v>0</v>
      </c>
      <c r="F1353" s="41">
        <v>0</v>
      </c>
      <c r="G1353" s="48">
        <v>39912</v>
      </c>
    </row>
    <row r="1354" spans="1:7" x14ac:dyDescent="0.25">
      <c r="A1354" s="48">
        <v>399124612</v>
      </c>
      <c r="B1354" s="41" t="s">
        <v>2558</v>
      </c>
      <c r="C1354" s="41">
        <v>0</v>
      </c>
      <c r="D1354" s="41">
        <v>0</v>
      </c>
      <c r="E1354" s="41">
        <v>0</v>
      </c>
      <c r="F1354" s="41">
        <v>0</v>
      </c>
      <c r="G1354" s="48">
        <v>39912</v>
      </c>
    </row>
    <row r="1355" spans="1:7" x14ac:dyDescent="0.25">
      <c r="A1355" s="48">
        <v>399124618</v>
      </c>
      <c r="B1355" s="41" t="s">
        <v>2560</v>
      </c>
      <c r="C1355" s="41">
        <v>0</v>
      </c>
      <c r="D1355" s="41">
        <v>0</v>
      </c>
      <c r="E1355" s="41">
        <v>0</v>
      </c>
      <c r="F1355" s="41">
        <v>0</v>
      </c>
      <c r="G1355" s="48">
        <v>39912</v>
      </c>
    </row>
    <row r="1356" spans="1:7" x14ac:dyDescent="0.25">
      <c r="A1356" s="48">
        <v>399124619</v>
      </c>
      <c r="B1356" s="41" t="s">
        <v>2562</v>
      </c>
      <c r="C1356" s="41">
        <v>0</v>
      </c>
      <c r="D1356" s="41">
        <v>0</v>
      </c>
      <c r="E1356" s="41">
        <v>0</v>
      </c>
      <c r="F1356" s="41">
        <v>0</v>
      </c>
      <c r="G1356" s="48">
        <v>39912</v>
      </c>
    </row>
    <row r="1357" spans="1:7" x14ac:dyDescent="0.25">
      <c r="A1357" s="48">
        <v>399124621</v>
      </c>
      <c r="B1357" s="41" t="s">
        <v>2564</v>
      </c>
      <c r="C1357" s="41">
        <v>0</v>
      </c>
      <c r="D1357" s="41">
        <v>0</v>
      </c>
      <c r="E1357" s="41">
        <v>0</v>
      </c>
      <c r="F1357" s="41">
        <v>0</v>
      </c>
      <c r="G1357" s="48">
        <v>39912</v>
      </c>
    </row>
    <row r="1358" spans="1:7" x14ac:dyDescent="0.25">
      <c r="A1358" s="48">
        <v>399124993</v>
      </c>
      <c r="B1358" s="41" t="s">
        <v>2566</v>
      </c>
      <c r="C1358" s="41">
        <v>0</v>
      </c>
      <c r="D1358" s="41">
        <v>0</v>
      </c>
      <c r="E1358" s="41">
        <v>0</v>
      </c>
      <c r="F1358" s="41">
        <v>0</v>
      </c>
      <c r="G1358" s="48">
        <v>39912</v>
      </c>
    </row>
    <row r="1359" spans="1:7" x14ac:dyDescent="0.25">
      <c r="A1359" s="48">
        <v>399125904</v>
      </c>
      <c r="B1359" s="41" t="s">
        <v>2568</v>
      </c>
      <c r="C1359" s="41">
        <v>0</v>
      </c>
      <c r="D1359" s="41">
        <v>0</v>
      </c>
      <c r="E1359" s="41">
        <v>0</v>
      </c>
      <c r="F1359" s="41">
        <v>0</v>
      </c>
      <c r="G1359" s="48">
        <v>39912</v>
      </c>
    </row>
    <row r="1360" spans="1:7" x14ac:dyDescent="0.25">
      <c r="A1360" s="48">
        <v>399126010</v>
      </c>
      <c r="B1360" s="41" t="s">
        <v>2570</v>
      </c>
      <c r="C1360" s="41">
        <v>0</v>
      </c>
      <c r="D1360" s="41">
        <v>0</v>
      </c>
      <c r="E1360" s="41">
        <v>0</v>
      </c>
      <c r="F1360" s="41">
        <v>0</v>
      </c>
      <c r="G1360" s="48">
        <v>39912</v>
      </c>
    </row>
    <row r="1361" spans="1:7" x14ac:dyDescent="0.25">
      <c r="A1361" s="48">
        <v>399129006</v>
      </c>
      <c r="B1361" s="41" t="s">
        <v>2572</v>
      </c>
      <c r="C1361" s="41">
        <v>0</v>
      </c>
      <c r="D1361" s="41">
        <v>0</v>
      </c>
      <c r="E1361" s="41">
        <v>0</v>
      </c>
      <c r="F1361" s="41">
        <v>0</v>
      </c>
      <c r="G1361" s="48">
        <v>39912</v>
      </c>
    </row>
    <row r="1362" spans="1:7" x14ac:dyDescent="0.25">
      <c r="A1362" s="48">
        <v>399129008</v>
      </c>
      <c r="B1362" s="41" t="s">
        <v>2574</v>
      </c>
      <c r="C1362" s="41">
        <v>0</v>
      </c>
      <c r="D1362" s="41">
        <v>0</v>
      </c>
      <c r="E1362" s="41">
        <v>0</v>
      </c>
      <c r="F1362" s="41">
        <v>0</v>
      </c>
      <c r="G1362" s="48">
        <v>39912</v>
      </c>
    </row>
    <row r="1363" spans="1:7" x14ac:dyDescent="0.25">
      <c r="A1363" s="48">
        <v>399129009</v>
      </c>
      <c r="B1363" s="41" t="s">
        <v>2576</v>
      </c>
      <c r="C1363" s="41">
        <v>0</v>
      </c>
      <c r="D1363" s="41">
        <v>0</v>
      </c>
      <c r="E1363" s="41">
        <v>0</v>
      </c>
      <c r="F1363" s="41">
        <v>0</v>
      </c>
      <c r="G1363" s="48">
        <v>39912</v>
      </c>
    </row>
    <row r="1364" spans="1:7" x14ac:dyDescent="0.25">
      <c r="A1364" s="48">
        <v>399129017</v>
      </c>
      <c r="B1364" s="41" t="s">
        <v>2568</v>
      </c>
      <c r="C1364" s="41">
        <v>0</v>
      </c>
      <c r="D1364" s="41">
        <v>0</v>
      </c>
      <c r="E1364" s="41">
        <v>0</v>
      </c>
      <c r="F1364" s="41">
        <v>0</v>
      </c>
      <c r="G1364" s="48">
        <v>39912</v>
      </c>
    </row>
    <row r="1365" spans="1:7" x14ac:dyDescent="0.25">
      <c r="A1365" s="48">
        <v>399129051</v>
      </c>
      <c r="B1365" s="41" t="s">
        <v>2579</v>
      </c>
      <c r="C1365" s="41">
        <v>0</v>
      </c>
      <c r="D1365" s="41">
        <v>0</v>
      </c>
      <c r="E1365" s="41">
        <v>0</v>
      </c>
      <c r="F1365" s="41">
        <v>0</v>
      </c>
      <c r="G1365" s="48">
        <v>39912</v>
      </c>
    </row>
    <row r="1366" spans="1:7" x14ac:dyDescent="0.25">
      <c r="A1366" s="48">
        <v>399129053</v>
      </c>
      <c r="B1366" s="41" t="s">
        <v>2581</v>
      </c>
      <c r="C1366" s="41">
        <v>0</v>
      </c>
      <c r="D1366" s="41">
        <v>0</v>
      </c>
      <c r="E1366" s="41">
        <v>0</v>
      </c>
      <c r="F1366" s="41">
        <v>0</v>
      </c>
      <c r="G1366" s="48">
        <v>39912</v>
      </c>
    </row>
    <row r="1367" spans="1:7" x14ac:dyDescent="0.25">
      <c r="A1367" s="48">
        <v>399129059</v>
      </c>
      <c r="B1367" s="41" t="s">
        <v>2583</v>
      </c>
      <c r="C1367" s="41">
        <v>0</v>
      </c>
      <c r="D1367" s="41">
        <v>0</v>
      </c>
      <c r="E1367" s="41">
        <v>0</v>
      </c>
      <c r="F1367" s="41">
        <v>0</v>
      </c>
      <c r="G1367" s="48">
        <v>39912</v>
      </c>
    </row>
    <row r="1368" spans="1:7" x14ac:dyDescent="0.25">
      <c r="A1368" s="48">
        <v>399129802</v>
      </c>
      <c r="B1368" s="41" t="s">
        <v>2585</v>
      </c>
      <c r="C1368" s="41">
        <v>0</v>
      </c>
      <c r="D1368" s="41">
        <v>0</v>
      </c>
      <c r="E1368" s="41">
        <v>0</v>
      </c>
      <c r="F1368" s="41">
        <v>0</v>
      </c>
      <c r="G1368" s="48">
        <v>39912</v>
      </c>
    </row>
    <row r="1369" spans="1:7" x14ac:dyDescent="0.25">
      <c r="A1369" s="48">
        <v>399130100</v>
      </c>
      <c r="B1369" s="41" t="s">
        <v>2587</v>
      </c>
      <c r="C1369" s="41">
        <v>0</v>
      </c>
      <c r="D1369" s="41">
        <v>0</v>
      </c>
      <c r="E1369" s="41">
        <v>0</v>
      </c>
      <c r="F1369" s="41">
        <v>0</v>
      </c>
      <c r="G1369" s="48">
        <v>39913</v>
      </c>
    </row>
    <row r="1370" spans="1:7" x14ac:dyDescent="0.25">
      <c r="A1370" s="48">
        <v>399130101</v>
      </c>
      <c r="B1370" s="41" t="s">
        <v>2589</v>
      </c>
      <c r="C1370" s="41">
        <v>0</v>
      </c>
      <c r="D1370" s="41">
        <v>0</v>
      </c>
      <c r="E1370" s="41">
        <v>0</v>
      </c>
      <c r="F1370" s="41">
        <v>0</v>
      </c>
      <c r="G1370" s="48">
        <v>39913</v>
      </c>
    </row>
    <row r="1371" spans="1:7" x14ac:dyDescent="0.25">
      <c r="A1371" s="48">
        <v>399130102</v>
      </c>
      <c r="B1371" s="41" t="s">
        <v>2591</v>
      </c>
      <c r="C1371" s="41">
        <v>0</v>
      </c>
      <c r="D1371" s="41">
        <v>0</v>
      </c>
      <c r="E1371" s="41">
        <v>0</v>
      </c>
      <c r="F1371" s="41">
        <v>0</v>
      </c>
      <c r="G1371" s="48">
        <v>39913</v>
      </c>
    </row>
    <row r="1372" spans="1:7" x14ac:dyDescent="0.25">
      <c r="A1372" s="48">
        <v>399130103</v>
      </c>
      <c r="B1372" s="41" t="s">
        <v>2593</v>
      </c>
      <c r="C1372" s="41">
        <v>0</v>
      </c>
      <c r="D1372" s="41">
        <v>0</v>
      </c>
      <c r="E1372" s="41">
        <v>0</v>
      </c>
      <c r="F1372" s="41">
        <v>0</v>
      </c>
      <c r="G1372" s="48">
        <v>39913</v>
      </c>
    </row>
    <row r="1373" spans="1:7" x14ac:dyDescent="0.25">
      <c r="A1373" s="48">
        <v>399130110</v>
      </c>
      <c r="B1373" s="41" t="s">
        <v>2595</v>
      </c>
      <c r="C1373" s="41">
        <v>0</v>
      </c>
      <c r="D1373" s="41">
        <v>0</v>
      </c>
      <c r="E1373" s="41">
        <v>0</v>
      </c>
      <c r="F1373" s="41">
        <v>0</v>
      </c>
      <c r="G1373" s="48">
        <v>39913</v>
      </c>
    </row>
    <row r="1374" spans="1:7" x14ac:dyDescent="0.25">
      <c r="A1374" s="48">
        <v>399130120</v>
      </c>
      <c r="B1374" s="41" t="s">
        <v>2597</v>
      </c>
      <c r="C1374" s="41">
        <v>0</v>
      </c>
      <c r="D1374" s="41">
        <v>0</v>
      </c>
      <c r="E1374" s="41">
        <v>0</v>
      </c>
      <c r="F1374" s="41">
        <v>0</v>
      </c>
      <c r="G1374" s="48">
        <v>39913</v>
      </c>
    </row>
    <row r="1375" spans="1:7" x14ac:dyDescent="0.25">
      <c r="A1375" s="48">
        <v>399130150</v>
      </c>
      <c r="B1375" s="41" t="s">
        <v>2599</v>
      </c>
      <c r="C1375" s="41">
        <v>0</v>
      </c>
      <c r="D1375" s="41">
        <v>0</v>
      </c>
      <c r="E1375" s="41">
        <v>0</v>
      </c>
      <c r="F1375" s="41">
        <v>0</v>
      </c>
      <c r="G1375" s="48">
        <v>39913</v>
      </c>
    </row>
    <row r="1376" spans="1:7" x14ac:dyDescent="0.25">
      <c r="A1376" s="48">
        <v>399130200</v>
      </c>
      <c r="B1376" s="41" t="s">
        <v>2601</v>
      </c>
      <c r="C1376" s="41">
        <v>0</v>
      </c>
      <c r="D1376" s="41">
        <v>0</v>
      </c>
      <c r="E1376" s="41">
        <v>0</v>
      </c>
      <c r="F1376" s="41">
        <v>0</v>
      </c>
      <c r="G1376" s="48">
        <v>39913</v>
      </c>
    </row>
    <row r="1377" spans="1:7" x14ac:dyDescent="0.25">
      <c r="A1377" s="48">
        <v>399130700</v>
      </c>
      <c r="B1377" s="41" t="s">
        <v>2603</v>
      </c>
      <c r="C1377" s="41">
        <v>0</v>
      </c>
      <c r="D1377" s="41">
        <v>0</v>
      </c>
      <c r="E1377" s="41">
        <v>0</v>
      </c>
      <c r="F1377" s="41">
        <v>0</v>
      </c>
      <c r="G1377" s="48">
        <v>39913</v>
      </c>
    </row>
    <row r="1378" spans="1:7" x14ac:dyDescent="0.25">
      <c r="A1378" s="48">
        <v>399130730</v>
      </c>
      <c r="B1378" s="41" t="s">
        <v>2605</v>
      </c>
      <c r="C1378" s="41">
        <v>0</v>
      </c>
      <c r="D1378" s="41">
        <v>0</v>
      </c>
      <c r="E1378" s="41">
        <v>0</v>
      </c>
      <c r="F1378" s="41">
        <v>0</v>
      </c>
      <c r="G1378" s="48">
        <v>39913</v>
      </c>
    </row>
    <row r="1379" spans="1:7" x14ac:dyDescent="0.25">
      <c r="A1379" s="48">
        <v>399130800</v>
      </c>
      <c r="B1379" s="41" t="s">
        <v>2607</v>
      </c>
      <c r="C1379" s="41">
        <v>0</v>
      </c>
      <c r="D1379" s="41">
        <v>0</v>
      </c>
      <c r="E1379" s="41">
        <v>0</v>
      </c>
      <c r="F1379" s="41">
        <v>0</v>
      </c>
      <c r="G1379" s="48">
        <v>39913</v>
      </c>
    </row>
    <row r="1380" spans="1:7" x14ac:dyDescent="0.25">
      <c r="A1380" s="48">
        <v>399130915</v>
      </c>
      <c r="B1380" s="41" t="s">
        <v>2609</v>
      </c>
      <c r="C1380" s="41">
        <v>0</v>
      </c>
      <c r="D1380" s="41">
        <v>0</v>
      </c>
      <c r="E1380" s="41">
        <v>0</v>
      </c>
      <c r="F1380" s="41">
        <v>0</v>
      </c>
      <c r="G1380" s="48">
        <v>39913</v>
      </c>
    </row>
    <row r="1381" spans="1:7" x14ac:dyDescent="0.25">
      <c r="A1381" s="48">
        <v>399130930</v>
      </c>
      <c r="B1381" s="41" t="s">
        <v>2611</v>
      </c>
      <c r="C1381" s="41">
        <v>0</v>
      </c>
      <c r="D1381" s="41">
        <v>150</v>
      </c>
      <c r="E1381" s="41">
        <v>150</v>
      </c>
      <c r="F1381" s="41">
        <v>-150</v>
      </c>
      <c r="G1381" s="48">
        <v>39913</v>
      </c>
    </row>
    <row r="1382" spans="1:7" x14ac:dyDescent="0.25">
      <c r="A1382" s="48">
        <v>399130975</v>
      </c>
      <c r="B1382" s="41" t="s">
        <v>2613</v>
      </c>
      <c r="C1382" s="41">
        <v>0</v>
      </c>
      <c r="D1382" s="41">
        <v>0</v>
      </c>
      <c r="E1382" s="41">
        <v>0</v>
      </c>
      <c r="F1382" s="41">
        <v>0</v>
      </c>
      <c r="G1382" s="48">
        <v>39913</v>
      </c>
    </row>
    <row r="1383" spans="1:7" x14ac:dyDescent="0.25">
      <c r="A1383" s="48">
        <v>399130981</v>
      </c>
      <c r="B1383" s="41" t="s">
        <v>2615</v>
      </c>
      <c r="C1383" s="41">
        <v>0</v>
      </c>
      <c r="D1383" s="41">
        <v>0</v>
      </c>
      <c r="E1383" s="41">
        <v>0</v>
      </c>
      <c r="F1383" s="41">
        <v>0</v>
      </c>
      <c r="G1383" s="48">
        <v>39913</v>
      </c>
    </row>
    <row r="1384" spans="1:7" x14ac:dyDescent="0.25">
      <c r="A1384" s="48">
        <v>399132000</v>
      </c>
      <c r="B1384" s="41" t="s">
        <v>2617</v>
      </c>
      <c r="C1384" s="41">
        <v>0</v>
      </c>
      <c r="D1384" s="41">
        <v>0</v>
      </c>
      <c r="E1384" s="41">
        <v>0</v>
      </c>
      <c r="F1384" s="41">
        <v>0</v>
      </c>
      <c r="G1384" s="48">
        <v>39913</v>
      </c>
    </row>
    <row r="1385" spans="1:7" x14ac:dyDescent="0.25">
      <c r="A1385" s="48">
        <v>399132004</v>
      </c>
      <c r="B1385" s="41" t="s">
        <v>2619</v>
      </c>
      <c r="C1385" s="41">
        <v>0</v>
      </c>
      <c r="D1385" s="41">
        <v>0</v>
      </c>
      <c r="E1385" s="41">
        <v>0</v>
      </c>
      <c r="F1385" s="41">
        <v>0</v>
      </c>
      <c r="G1385" s="48">
        <v>39913</v>
      </c>
    </row>
    <row r="1386" spans="1:7" x14ac:dyDescent="0.25">
      <c r="A1386" s="48">
        <v>399132022</v>
      </c>
      <c r="B1386" s="41" t="s">
        <v>2621</v>
      </c>
      <c r="C1386" s="41">
        <v>0</v>
      </c>
      <c r="D1386" s="41">
        <v>0</v>
      </c>
      <c r="E1386" s="41">
        <v>0</v>
      </c>
      <c r="F1386" s="41">
        <v>0</v>
      </c>
      <c r="G1386" s="48">
        <v>39913</v>
      </c>
    </row>
    <row r="1387" spans="1:7" x14ac:dyDescent="0.25">
      <c r="A1387" s="48">
        <v>399132429</v>
      </c>
      <c r="B1387" s="41" t="s">
        <v>2623</v>
      </c>
      <c r="C1387" s="41">
        <v>0</v>
      </c>
      <c r="D1387" s="41">
        <v>0</v>
      </c>
      <c r="E1387" s="41">
        <v>0</v>
      </c>
      <c r="F1387" s="41">
        <v>0</v>
      </c>
      <c r="G1387" s="48">
        <v>39913</v>
      </c>
    </row>
    <row r="1388" spans="1:7" x14ac:dyDescent="0.25">
      <c r="A1388" s="48">
        <v>399132440</v>
      </c>
      <c r="B1388" s="41" t="s">
        <v>2625</v>
      </c>
      <c r="C1388" s="41">
        <v>0</v>
      </c>
      <c r="D1388" s="41">
        <v>0</v>
      </c>
      <c r="E1388" s="41">
        <v>0</v>
      </c>
      <c r="F1388" s="41">
        <v>0</v>
      </c>
      <c r="G1388" s="48">
        <v>39913</v>
      </c>
    </row>
    <row r="1389" spans="1:7" x14ac:dyDescent="0.25">
      <c r="A1389" s="48">
        <v>399132500</v>
      </c>
      <c r="B1389" s="41" t="s">
        <v>2627</v>
      </c>
      <c r="C1389" s="41">
        <v>0</v>
      </c>
      <c r="D1389" s="41">
        <v>250</v>
      </c>
      <c r="E1389" s="41">
        <v>250</v>
      </c>
      <c r="F1389" s="41">
        <v>-250</v>
      </c>
      <c r="G1389" s="48">
        <v>39913</v>
      </c>
    </row>
    <row r="1390" spans="1:7" x14ac:dyDescent="0.25">
      <c r="A1390" s="48">
        <v>399132503</v>
      </c>
      <c r="B1390" s="41" t="s">
        <v>2629</v>
      </c>
      <c r="C1390" s="41">
        <v>0</v>
      </c>
      <c r="D1390" s="41">
        <v>0</v>
      </c>
      <c r="E1390" s="41">
        <v>0</v>
      </c>
      <c r="F1390" s="41">
        <v>0</v>
      </c>
      <c r="G1390" s="48">
        <v>39913</v>
      </c>
    </row>
    <row r="1391" spans="1:7" x14ac:dyDescent="0.25">
      <c r="A1391" s="48">
        <v>399132510</v>
      </c>
      <c r="B1391" s="41" t="s">
        <v>2631</v>
      </c>
      <c r="C1391" s="41">
        <v>0</v>
      </c>
      <c r="D1391" s="41">
        <v>0</v>
      </c>
      <c r="E1391" s="41">
        <v>0</v>
      </c>
      <c r="F1391" s="41">
        <v>0</v>
      </c>
      <c r="G1391" s="48">
        <v>39913</v>
      </c>
    </row>
    <row r="1392" spans="1:7" x14ac:dyDescent="0.25">
      <c r="A1392" s="48">
        <v>399132524</v>
      </c>
      <c r="B1392" s="41" t="s">
        <v>2633</v>
      </c>
      <c r="C1392" s="41">
        <v>0</v>
      </c>
      <c r="D1392" s="41">
        <v>0</v>
      </c>
      <c r="E1392" s="41">
        <v>0</v>
      </c>
      <c r="F1392" s="41">
        <v>0</v>
      </c>
      <c r="G1392" s="48">
        <v>39913</v>
      </c>
    </row>
    <row r="1393" spans="1:7" x14ac:dyDescent="0.25">
      <c r="A1393" s="48">
        <v>399132703</v>
      </c>
      <c r="B1393" s="41" t="s">
        <v>2635</v>
      </c>
      <c r="C1393" s="41">
        <v>0</v>
      </c>
      <c r="D1393" s="41">
        <v>0</v>
      </c>
      <c r="E1393" s="41">
        <v>0</v>
      </c>
      <c r="F1393" s="41">
        <v>0</v>
      </c>
      <c r="G1393" s="48">
        <v>39913</v>
      </c>
    </row>
    <row r="1394" spans="1:7" x14ac:dyDescent="0.25">
      <c r="A1394" s="48">
        <v>399132706</v>
      </c>
      <c r="B1394" s="41" t="s">
        <v>2637</v>
      </c>
      <c r="C1394" s="41">
        <v>0</v>
      </c>
      <c r="D1394" s="41">
        <v>100</v>
      </c>
      <c r="E1394" s="41">
        <v>100</v>
      </c>
      <c r="F1394" s="41">
        <v>-100</v>
      </c>
      <c r="G1394" s="48">
        <v>39913</v>
      </c>
    </row>
    <row r="1395" spans="1:7" x14ac:dyDescent="0.25">
      <c r="A1395" s="48">
        <v>399132801</v>
      </c>
      <c r="B1395" s="41" t="s">
        <v>2639</v>
      </c>
      <c r="C1395" s="41">
        <v>0</v>
      </c>
      <c r="D1395" s="41">
        <v>350</v>
      </c>
      <c r="E1395" s="41">
        <v>350</v>
      </c>
      <c r="F1395" s="41">
        <v>-350</v>
      </c>
      <c r="G1395" s="48">
        <v>39913</v>
      </c>
    </row>
    <row r="1396" spans="1:7" x14ac:dyDescent="0.25">
      <c r="A1396" s="48">
        <v>399134600</v>
      </c>
      <c r="B1396" s="41" t="s">
        <v>2641</v>
      </c>
      <c r="C1396" s="41">
        <v>0</v>
      </c>
      <c r="D1396" s="41">
        <v>0</v>
      </c>
      <c r="E1396" s="41">
        <v>0</v>
      </c>
      <c r="F1396" s="41">
        <v>0</v>
      </c>
      <c r="G1396" s="48">
        <v>39913</v>
      </c>
    </row>
    <row r="1397" spans="1:7" x14ac:dyDescent="0.25">
      <c r="A1397" s="48">
        <v>399134610</v>
      </c>
      <c r="B1397" s="41" t="s">
        <v>2643</v>
      </c>
      <c r="C1397" s="41">
        <v>0</v>
      </c>
      <c r="D1397" s="41">
        <v>0</v>
      </c>
      <c r="E1397" s="41">
        <v>0</v>
      </c>
      <c r="F1397" s="41">
        <v>0</v>
      </c>
      <c r="G1397" s="48">
        <v>39913</v>
      </c>
    </row>
    <row r="1398" spans="1:7" x14ac:dyDescent="0.25">
      <c r="A1398" s="48">
        <v>399134612</v>
      </c>
      <c r="B1398" s="41" t="s">
        <v>2645</v>
      </c>
      <c r="C1398" s="41">
        <v>0</v>
      </c>
      <c r="D1398" s="41">
        <v>0</v>
      </c>
      <c r="E1398" s="41">
        <v>0</v>
      </c>
      <c r="F1398" s="41">
        <v>0</v>
      </c>
      <c r="G1398" s="48">
        <v>39913</v>
      </c>
    </row>
    <row r="1399" spans="1:7" x14ac:dyDescent="0.25">
      <c r="A1399" s="48">
        <v>399134618</v>
      </c>
      <c r="B1399" s="41" t="s">
        <v>2647</v>
      </c>
      <c r="C1399" s="41">
        <v>0</v>
      </c>
      <c r="D1399" s="41">
        <v>0</v>
      </c>
      <c r="E1399" s="41">
        <v>0</v>
      </c>
      <c r="F1399" s="41">
        <v>0</v>
      </c>
      <c r="G1399" s="48">
        <v>39913</v>
      </c>
    </row>
    <row r="1400" spans="1:7" x14ac:dyDescent="0.25">
      <c r="A1400" s="48">
        <v>399134619</v>
      </c>
      <c r="B1400" s="41" t="s">
        <v>2649</v>
      </c>
      <c r="C1400" s="41">
        <v>0</v>
      </c>
      <c r="D1400" s="41">
        <v>0</v>
      </c>
      <c r="E1400" s="41">
        <v>0</v>
      </c>
      <c r="F1400" s="41">
        <v>0</v>
      </c>
      <c r="G1400" s="48">
        <v>39913</v>
      </c>
    </row>
    <row r="1401" spans="1:7" x14ac:dyDescent="0.25">
      <c r="A1401" s="48">
        <v>399134621</v>
      </c>
      <c r="B1401" s="41" t="s">
        <v>2651</v>
      </c>
      <c r="C1401" s="41">
        <v>0</v>
      </c>
      <c r="D1401" s="41">
        <v>0</v>
      </c>
      <c r="E1401" s="41">
        <v>0</v>
      </c>
      <c r="F1401" s="41">
        <v>0</v>
      </c>
      <c r="G1401" s="48">
        <v>39913</v>
      </c>
    </row>
    <row r="1402" spans="1:7" x14ac:dyDescent="0.25">
      <c r="A1402" s="48">
        <v>399136010</v>
      </c>
      <c r="B1402" s="41" t="s">
        <v>2653</v>
      </c>
      <c r="C1402" s="41">
        <v>0</v>
      </c>
      <c r="D1402" s="41">
        <v>0</v>
      </c>
      <c r="E1402" s="41">
        <v>0</v>
      </c>
      <c r="F1402" s="41">
        <v>0</v>
      </c>
      <c r="G1402" s="48">
        <v>39913</v>
      </c>
    </row>
    <row r="1403" spans="1:7" x14ac:dyDescent="0.25">
      <c r="A1403" s="48">
        <v>399139060</v>
      </c>
      <c r="B1403" s="41" t="s">
        <v>2655</v>
      </c>
      <c r="C1403" s="41">
        <v>0</v>
      </c>
      <c r="D1403" s="41">
        <v>0</v>
      </c>
      <c r="E1403" s="41">
        <v>0</v>
      </c>
      <c r="F1403" s="41">
        <v>0</v>
      </c>
      <c r="G1403" s="48">
        <v>39913</v>
      </c>
    </row>
    <row r="1404" spans="1:7" x14ac:dyDescent="0.25">
      <c r="A1404" s="48">
        <v>399139065</v>
      </c>
      <c r="B1404" s="41" t="s">
        <v>2657</v>
      </c>
      <c r="C1404" s="41">
        <v>0</v>
      </c>
      <c r="D1404" s="41">
        <v>0</v>
      </c>
      <c r="E1404" s="41">
        <v>0</v>
      </c>
      <c r="F1404" s="41">
        <v>0</v>
      </c>
      <c r="G1404" s="48">
        <v>39913</v>
      </c>
    </row>
    <row r="1405" spans="1:7" x14ac:dyDescent="0.25">
      <c r="A1405" s="48">
        <v>399139361</v>
      </c>
      <c r="B1405" s="41" t="s">
        <v>2659</v>
      </c>
      <c r="C1405" s="41">
        <v>0</v>
      </c>
      <c r="D1405" s="41">
        <v>0</v>
      </c>
      <c r="E1405" s="41">
        <v>0</v>
      </c>
      <c r="F1405" s="41">
        <v>0</v>
      </c>
      <c r="G1405" s="48">
        <v>39913</v>
      </c>
    </row>
    <row r="1406" spans="1:7" x14ac:dyDescent="0.25">
      <c r="A1406" s="48">
        <v>399139800</v>
      </c>
      <c r="B1406" s="41" t="s">
        <v>2661</v>
      </c>
      <c r="C1406" s="41">
        <v>0</v>
      </c>
      <c r="D1406" s="41">
        <v>0</v>
      </c>
      <c r="E1406" s="41">
        <v>0</v>
      </c>
      <c r="F1406" s="41">
        <v>0</v>
      </c>
      <c r="G1406" s="48">
        <v>39913</v>
      </c>
    </row>
    <row r="1407" spans="1:7" x14ac:dyDescent="0.25">
      <c r="A1407" s="48">
        <v>399139802</v>
      </c>
      <c r="B1407" s="41" t="s">
        <v>2663</v>
      </c>
      <c r="C1407" s="41">
        <v>0</v>
      </c>
      <c r="D1407" s="41">
        <v>0</v>
      </c>
      <c r="E1407" s="41">
        <v>0</v>
      </c>
      <c r="F1407" s="41">
        <v>0</v>
      </c>
      <c r="G1407" s="48">
        <v>39913</v>
      </c>
    </row>
    <row r="1408" spans="1:7" x14ac:dyDescent="0.25">
      <c r="A1408" s="48">
        <v>399140100</v>
      </c>
      <c r="B1408" s="41" t="s">
        <v>2665</v>
      </c>
      <c r="C1408" s="41">
        <v>34006.14</v>
      </c>
      <c r="D1408" s="41">
        <v>35450</v>
      </c>
      <c r="E1408" s="41">
        <v>35450</v>
      </c>
      <c r="F1408" s="41">
        <v>-1443.86</v>
      </c>
      <c r="G1408" s="48">
        <v>39914</v>
      </c>
    </row>
    <row r="1409" spans="1:7" x14ac:dyDescent="0.25">
      <c r="A1409" s="48">
        <v>399140101</v>
      </c>
      <c r="B1409" s="41" t="s">
        <v>2667</v>
      </c>
      <c r="C1409" s="41">
        <v>0</v>
      </c>
      <c r="D1409" s="41">
        <v>0</v>
      </c>
      <c r="E1409" s="41">
        <v>0</v>
      </c>
      <c r="F1409" s="41">
        <v>0</v>
      </c>
      <c r="G1409" s="48">
        <v>39914</v>
      </c>
    </row>
    <row r="1410" spans="1:7" x14ac:dyDescent="0.25">
      <c r="A1410" s="48">
        <v>399140102</v>
      </c>
      <c r="B1410" s="41" t="s">
        <v>2669</v>
      </c>
      <c r="C1410" s="41">
        <v>0</v>
      </c>
      <c r="D1410" s="41">
        <v>0</v>
      </c>
      <c r="E1410" s="41">
        <v>0</v>
      </c>
      <c r="F1410" s="41">
        <v>0</v>
      </c>
      <c r="G1410" s="48">
        <v>39914</v>
      </c>
    </row>
    <row r="1411" spans="1:7" x14ac:dyDescent="0.25">
      <c r="A1411" s="48">
        <v>399140103</v>
      </c>
      <c r="B1411" s="41" t="s">
        <v>2787</v>
      </c>
      <c r="C1411" s="41">
        <v>0</v>
      </c>
      <c r="D1411" s="41">
        <v>0</v>
      </c>
      <c r="E1411" s="41">
        <v>0</v>
      </c>
      <c r="F1411" s="41">
        <v>0</v>
      </c>
      <c r="G1411" s="48">
        <v>39914</v>
      </c>
    </row>
    <row r="1412" spans="1:7" x14ac:dyDescent="0.25">
      <c r="A1412" s="48">
        <v>399140120</v>
      </c>
      <c r="B1412" s="41" t="s">
        <v>2671</v>
      </c>
      <c r="C1412" s="41">
        <v>0</v>
      </c>
      <c r="D1412" s="41">
        <v>0</v>
      </c>
      <c r="E1412" s="41">
        <v>0</v>
      </c>
      <c r="F1412" s="41">
        <v>0</v>
      </c>
      <c r="G1412" s="48">
        <v>39914</v>
      </c>
    </row>
    <row r="1413" spans="1:7" x14ac:dyDescent="0.25">
      <c r="A1413" s="48">
        <v>399140700</v>
      </c>
      <c r="B1413" s="41" t="s">
        <v>2673</v>
      </c>
      <c r="C1413" s="41">
        <v>0</v>
      </c>
      <c r="D1413" s="41">
        <v>0</v>
      </c>
      <c r="E1413" s="41">
        <v>0</v>
      </c>
      <c r="F1413" s="41">
        <v>0</v>
      </c>
      <c r="G1413" s="48">
        <v>39914</v>
      </c>
    </row>
    <row r="1414" spans="1:7" x14ac:dyDescent="0.25">
      <c r="A1414" s="48">
        <v>399140930</v>
      </c>
      <c r="B1414" s="41" t="s">
        <v>2675</v>
      </c>
      <c r="C1414" s="41">
        <v>0</v>
      </c>
      <c r="D1414" s="41">
        <v>100</v>
      </c>
      <c r="E1414" s="41">
        <v>100</v>
      </c>
      <c r="F1414" s="41">
        <v>-100</v>
      </c>
      <c r="G1414" s="48">
        <v>39914</v>
      </c>
    </row>
    <row r="1415" spans="1:7" x14ac:dyDescent="0.25">
      <c r="A1415" s="48">
        <v>399142000</v>
      </c>
      <c r="B1415" s="41" t="s">
        <v>2788</v>
      </c>
      <c r="C1415" s="41">
        <v>0</v>
      </c>
      <c r="D1415" s="41">
        <v>0</v>
      </c>
      <c r="E1415" s="41">
        <v>0</v>
      </c>
      <c r="F1415" s="41">
        <v>0</v>
      </c>
      <c r="G1415" s="48">
        <v>39914</v>
      </c>
    </row>
    <row r="1416" spans="1:7" x14ac:dyDescent="0.25">
      <c r="A1416" s="48">
        <v>399142500</v>
      </c>
      <c r="B1416" s="41" t="s">
        <v>2677</v>
      </c>
      <c r="C1416" s="41">
        <v>0</v>
      </c>
      <c r="D1416" s="41">
        <v>0</v>
      </c>
      <c r="E1416" s="41">
        <v>0</v>
      </c>
      <c r="F1416" s="41">
        <v>0</v>
      </c>
      <c r="G1416" s="48">
        <v>39914</v>
      </c>
    </row>
    <row r="1417" spans="1:7" x14ac:dyDescent="0.25">
      <c r="A1417" s="48">
        <v>399142510</v>
      </c>
      <c r="B1417" s="41" t="s">
        <v>2679</v>
      </c>
      <c r="C1417" s="41">
        <v>0</v>
      </c>
      <c r="D1417" s="41">
        <v>0</v>
      </c>
      <c r="E1417" s="41">
        <v>0</v>
      </c>
      <c r="F1417" s="41">
        <v>0</v>
      </c>
      <c r="G1417" s="48">
        <v>39914</v>
      </c>
    </row>
    <row r="1418" spans="1:7" x14ac:dyDescent="0.25">
      <c r="A1418" s="48">
        <v>399144600</v>
      </c>
      <c r="B1418" s="41" t="s">
        <v>2681</v>
      </c>
      <c r="C1418" s="41">
        <v>0</v>
      </c>
      <c r="D1418" s="41">
        <v>0</v>
      </c>
      <c r="E1418" s="41">
        <v>0</v>
      </c>
      <c r="F1418" s="41">
        <v>0</v>
      </c>
      <c r="G1418" s="48">
        <v>39914</v>
      </c>
    </row>
    <row r="1419" spans="1:7" x14ac:dyDescent="0.25">
      <c r="A1419" s="48">
        <v>399144610</v>
      </c>
      <c r="B1419" s="41" t="s">
        <v>2683</v>
      </c>
      <c r="C1419" s="41">
        <v>0</v>
      </c>
      <c r="D1419" s="41">
        <v>0</v>
      </c>
      <c r="E1419" s="41">
        <v>0</v>
      </c>
      <c r="F1419" s="41">
        <v>0</v>
      </c>
      <c r="G1419" s="48">
        <v>39914</v>
      </c>
    </row>
    <row r="1420" spans="1:7" x14ac:dyDescent="0.25">
      <c r="A1420" s="48">
        <v>399144619</v>
      </c>
      <c r="B1420" s="41" t="s">
        <v>2685</v>
      </c>
      <c r="C1420" s="41">
        <v>0</v>
      </c>
      <c r="D1420" s="41">
        <v>0</v>
      </c>
      <c r="E1420" s="41">
        <v>0</v>
      </c>
      <c r="F1420" s="41">
        <v>0</v>
      </c>
      <c r="G1420" s="48">
        <v>39914</v>
      </c>
    </row>
    <row r="1421" spans="1:7" x14ac:dyDescent="0.25">
      <c r="A1421" s="48">
        <v>399149802</v>
      </c>
      <c r="B1421" s="41" t="s">
        <v>2687</v>
      </c>
      <c r="C1421" s="41">
        <v>0</v>
      </c>
      <c r="D1421" s="41">
        <v>0</v>
      </c>
      <c r="E1421" s="41">
        <v>0</v>
      </c>
      <c r="F1421" s="41">
        <v>0</v>
      </c>
      <c r="G1421" s="48">
        <v>39914</v>
      </c>
    </row>
    <row r="1422" spans="1:7" x14ac:dyDescent="0.25">
      <c r="A1422" s="48">
        <v>399150100</v>
      </c>
      <c r="B1422" s="41" t="s">
        <v>2689</v>
      </c>
      <c r="C1422" s="41">
        <v>95004.31</v>
      </c>
      <c r="D1422" s="41">
        <v>97050</v>
      </c>
      <c r="E1422" s="41">
        <v>97050</v>
      </c>
      <c r="F1422" s="41">
        <v>-2045.69</v>
      </c>
      <c r="G1422" s="48">
        <v>39915</v>
      </c>
    </row>
    <row r="1423" spans="1:7" x14ac:dyDescent="0.25">
      <c r="A1423" s="48">
        <v>399150101</v>
      </c>
      <c r="B1423" s="41" t="s">
        <v>2691</v>
      </c>
      <c r="C1423" s="41">
        <v>0</v>
      </c>
      <c r="D1423" s="41">
        <v>0</v>
      </c>
      <c r="E1423" s="41">
        <v>0</v>
      </c>
      <c r="F1423" s="41">
        <v>0</v>
      </c>
      <c r="G1423" s="48">
        <v>39915</v>
      </c>
    </row>
    <row r="1424" spans="1:7" x14ac:dyDescent="0.25">
      <c r="A1424" s="48">
        <v>399150102</v>
      </c>
      <c r="B1424" s="41" t="s">
        <v>2693</v>
      </c>
      <c r="C1424" s="41">
        <v>0</v>
      </c>
      <c r="D1424" s="41">
        <v>0</v>
      </c>
      <c r="E1424" s="41">
        <v>0</v>
      </c>
      <c r="F1424" s="41">
        <v>0</v>
      </c>
      <c r="G1424" s="48">
        <v>39915</v>
      </c>
    </row>
    <row r="1425" spans="1:7" x14ac:dyDescent="0.25">
      <c r="A1425" s="48">
        <v>399150103</v>
      </c>
      <c r="B1425" s="41" t="s">
        <v>2789</v>
      </c>
      <c r="C1425" s="41">
        <v>0</v>
      </c>
      <c r="D1425" s="41">
        <v>0</v>
      </c>
      <c r="E1425" s="41">
        <v>0</v>
      </c>
      <c r="F1425" s="41">
        <v>0</v>
      </c>
      <c r="G1425" s="48">
        <v>39915</v>
      </c>
    </row>
    <row r="1426" spans="1:7" x14ac:dyDescent="0.25">
      <c r="A1426" s="48">
        <v>399150120</v>
      </c>
      <c r="B1426" s="41" t="s">
        <v>2695</v>
      </c>
      <c r="C1426" s="41">
        <v>0</v>
      </c>
      <c r="D1426" s="41">
        <v>0</v>
      </c>
      <c r="E1426" s="41">
        <v>0</v>
      </c>
      <c r="F1426" s="41">
        <v>0</v>
      </c>
      <c r="G1426" s="48">
        <v>39915</v>
      </c>
    </row>
    <row r="1427" spans="1:7" x14ac:dyDescent="0.25">
      <c r="A1427" s="48">
        <v>399150200</v>
      </c>
      <c r="B1427" s="41" t="s">
        <v>2697</v>
      </c>
      <c r="C1427" s="41">
        <v>26250</v>
      </c>
      <c r="D1427" s="41">
        <v>0</v>
      </c>
      <c r="E1427" s="41">
        <v>0</v>
      </c>
      <c r="F1427" s="41">
        <v>26250</v>
      </c>
      <c r="G1427" s="48">
        <v>39915</v>
      </c>
    </row>
    <row r="1428" spans="1:7" x14ac:dyDescent="0.25">
      <c r="A1428" s="48">
        <v>399150800</v>
      </c>
      <c r="B1428" s="41" t="s">
        <v>2699</v>
      </c>
      <c r="C1428" s="41">
        <v>0</v>
      </c>
      <c r="D1428" s="41">
        <v>0</v>
      </c>
      <c r="E1428" s="41">
        <v>0</v>
      </c>
      <c r="F1428" s="41">
        <v>0</v>
      </c>
      <c r="G1428" s="48">
        <v>39915</v>
      </c>
    </row>
    <row r="1429" spans="1:7" x14ac:dyDescent="0.25">
      <c r="A1429" s="48">
        <v>399150930</v>
      </c>
      <c r="B1429" s="41" t="s">
        <v>2701</v>
      </c>
      <c r="C1429" s="41">
        <v>0</v>
      </c>
      <c r="D1429" s="41">
        <v>350</v>
      </c>
      <c r="E1429" s="41">
        <v>350</v>
      </c>
      <c r="F1429" s="41">
        <v>-350</v>
      </c>
      <c r="G1429" s="48">
        <v>39915</v>
      </c>
    </row>
    <row r="1430" spans="1:7" x14ac:dyDescent="0.25">
      <c r="A1430" s="48">
        <v>399152000</v>
      </c>
      <c r="B1430" s="41" t="s">
        <v>2703</v>
      </c>
      <c r="C1430" s="41">
        <v>0</v>
      </c>
      <c r="D1430" s="41">
        <v>0</v>
      </c>
      <c r="E1430" s="41">
        <v>0</v>
      </c>
      <c r="F1430" s="41">
        <v>0</v>
      </c>
      <c r="G1430" s="48">
        <v>39915</v>
      </c>
    </row>
    <row r="1431" spans="1:7" x14ac:dyDescent="0.25">
      <c r="A1431" s="48">
        <v>399152300</v>
      </c>
      <c r="B1431" s="41" t="s">
        <v>2705</v>
      </c>
      <c r="C1431" s="41">
        <v>0</v>
      </c>
      <c r="D1431" s="41">
        <v>0</v>
      </c>
      <c r="E1431" s="41">
        <v>0</v>
      </c>
      <c r="F1431" s="41">
        <v>0</v>
      </c>
      <c r="G1431" s="48">
        <v>39915</v>
      </c>
    </row>
    <row r="1432" spans="1:7" x14ac:dyDescent="0.25">
      <c r="A1432" s="48">
        <v>399152500</v>
      </c>
      <c r="B1432" s="41" t="s">
        <v>2707</v>
      </c>
      <c r="C1432" s="41">
        <v>0</v>
      </c>
      <c r="D1432" s="41">
        <v>150</v>
      </c>
      <c r="E1432" s="41">
        <v>150</v>
      </c>
      <c r="F1432" s="41">
        <v>-150</v>
      </c>
      <c r="G1432" s="48">
        <v>39915</v>
      </c>
    </row>
    <row r="1433" spans="1:7" x14ac:dyDescent="0.25">
      <c r="A1433" s="48">
        <v>399152510</v>
      </c>
      <c r="B1433" s="41" t="s">
        <v>2709</v>
      </c>
      <c r="C1433" s="41">
        <v>0</v>
      </c>
      <c r="D1433" s="41">
        <v>0</v>
      </c>
      <c r="E1433" s="41">
        <v>0</v>
      </c>
      <c r="F1433" s="41">
        <v>0</v>
      </c>
      <c r="G1433" s="48">
        <v>39915</v>
      </c>
    </row>
    <row r="1434" spans="1:7" x14ac:dyDescent="0.25">
      <c r="A1434" s="48">
        <v>399152701</v>
      </c>
      <c r="B1434" s="41" t="s">
        <v>2711</v>
      </c>
      <c r="C1434" s="41">
        <v>0</v>
      </c>
      <c r="D1434" s="41">
        <v>0</v>
      </c>
      <c r="E1434" s="41">
        <v>0</v>
      </c>
      <c r="F1434" s="41">
        <v>0</v>
      </c>
      <c r="G1434" s="48">
        <v>39915</v>
      </c>
    </row>
    <row r="1435" spans="1:7" x14ac:dyDescent="0.25">
      <c r="A1435" s="48">
        <v>399154610</v>
      </c>
      <c r="B1435" s="41" t="s">
        <v>2713</v>
      </c>
      <c r="C1435" s="41">
        <v>0</v>
      </c>
      <c r="D1435" s="41">
        <v>0</v>
      </c>
      <c r="E1435" s="41">
        <v>0</v>
      </c>
      <c r="F1435" s="41">
        <v>0</v>
      </c>
      <c r="G1435" s="48">
        <v>39915</v>
      </c>
    </row>
    <row r="1436" spans="1:7" x14ac:dyDescent="0.25">
      <c r="A1436" s="48">
        <v>399154611</v>
      </c>
      <c r="B1436" s="41" t="s">
        <v>2715</v>
      </c>
      <c r="C1436" s="41">
        <v>0</v>
      </c>
      <c r="D1436" s="41">
        <v>0</v>
      </c>
      <c r="E1436" s="41">
        <v>0</v>
      </c>
      <c r="F1436" s="41">
        <v>0</v>
      </c>
      <c r="G1436" s="48">
        <v>39915</v>
      </c>
    </row>
    <row r="1437" spans="1:7" x14ac:dyDescent="0.25">
      <c r="A1437" s="48">
        <v>399154619</v>
      </c>
      <c r="B1437" s="41" t="s">
        <v>2717</v>
      </c>
      <c r="C1437" s="41">
        <v>0</v>
      </c>
      <c r="D1437" s="41">
        <v>0</v>
      </c>
      <c r="E1437" s="41">
        <v>0</v>
      </c>
      <c r="F1437" s="41">
        <v>0</v>
      </c>
      <c r="G1437" s="48">
        <v>39915</v>
      </c>
    </row>
    <row r="1438" spans="1:7" x14ac:dyDescent="0.25">
      <c r="A1438" s="48">
        <v>399156010</v>
      </c>
      <c r="B1438" s="41" t="s">
        <v>2719</v>
      </c>
      <c r="C1438" s="41">
        <v>0</v>
      </c>
      <c r="D1438" s="41">
        <v>0</v>
      </c>
      <c r="E1438" s="41">
        <v>0</v>
      </c>
      <c r="F1438" s="41">
        <v>0</v>
      </c>
      <c r="G1438" s="48">
        <v>39915</v>
      </c>
    </row>
    <row r="1439" spans="1:7" x14ac:dyDescent="0.25">
      <c r="A1439" s="48">
        <v>399156011</v>
      </c>
      <c r="B1439" s="41" t="s">
        <v>2721</v>
      </c>
      <c r="C1439" s="41">
        <v>0</v>
      </c>
      <c r="D1439" s="41">
        <v>0</v>
      </c>
      <c r="E1439" s="41">
        <v>0</v>
      </c>
      <c r="F1439" s="41">
        <v>0</v>
      </c>
      <c r="G1439" s="48">
        <v>39915</v>
      </c>
    </row>
    <row r="1440" spans="1:7" x14ac:dyDescent="0.25">
      <c r="A1440" s="48">
        <v>399159802</v>
      </c>
      <c r="B1440" s="41" t="s">
        <v>2723</v>
      </c>
      <c r="C1440" s="41">
        <v>0</v>
      </c>
      <c r="D1440" s="41">
        <v>0</v>
      </c>
      <c r="E1440" s="41">
        <v>0</v>
      </c>
      <c r="F1440" s="41">
        <v>0</v>
      </c>
      <c r="G1440" s="48">
        <v>39915</v>
      </c>
    </row>
    <row r="1441" spans="1:7" x14ac:dyDescent="0.25">
      <c r="A1441" s="48">
        <v>399159806</v>
      </c>
      <c r="B1441" s="41" t="s">
        <v>2762</v>
      </c>
      <c r="C1441" s="41">
        <v>0</v>
      </c>
      <c r="D1441" s="41">
        <v>-42750</v>
      </c>
      <c r="E1441" s="41">
        <v>-42750</v>
      </c>
      <c r="F1441" s="41">
        <v>42750</v>
      </c>
      <c r="G1441" s="48">
        <v>39915</v>
      </c>
    </row>
    <row r="1442" spans="1:7" x14ac:dyDescent="0.25">
      <c r="A1442" s="48">
        <v>400010100</v>
      </c>
      <c r="B1442" s="41" t="s">
        <v>3085</v>
      </c>
      <c r="C1442" s="41">
        <v>93708.47</v>
      </c>
      <c r="D1442" s="41">
        <v>104200</v>
      </c>
      <c r="E1442" s="41">
        <v>104200</v>
      </c>
      <c r="F1442" s="41">
        <v>-10491.53</v>
      </c>
      <c r="G1442" s="48">
        <v>40001</v>
      </c>
    </row>
    <row r="1443" spans="1:7" x14ac:dyDescent="0.25">
      <c r="A1443" s="48">
        <v>400010101</v>
      </c>
      <c r="B1443" s="41" t="s">
        <v>3086</v>
      </c>
      <c r="C1443" s="41">
        <v>0</v>
      </c>
      <c r="D1443" s="41">
        <v>0</v>
      </c>
      <c r="E1443" s="41">
        <v>0</v>
      </c>
      <c r="F1443" s="41">
        <v>0</v>
      </c>
      <c r="G1443" s="48">
        <v>40001</v>
      </c>
    </row>
    <row r="1444" spans="1:7" x14ac:dyDescent="0.25">
      <c r="A1444" s="48">
        <v>400010102</v>
      </c>
      <c r="B1444" s="41" t="s">
        <v>3087</v>
      </c>
      <c r="C1444" s="41">
        <v>0</v>
      </c>
      <c r="D1444" s="41">
        <v>0</v>
      </c>
      <c r="E1444" s="41">
        <v>0</v>
      </c>
      <c r="F1444" s="41">
        <v>0</v>
      </c>
      <c r="G1444" s="48">
        <v>40001</v>
      </c>
    </row>
    <row r="1445" spans="1:7" x14ac:dyDescent="0.25">
      <c r="A1445" s="48">
        <v>400010103</v>
      </c>
      <c r="B1445" s="41" t="s">
        <v>3088</v>
      </c>
      <c r="C1445" s="41">
        <v>0</v>
      </c>
      <c r="D1445" s="41">
        <v>0</v>
      </c>
      <c r="E1445" s="41">
        <v>0</v>
      </c>
      <c r="F1445" s="41">
        <v>0</v>
      </c>
      <c r="G1445" s="48">
        <v>40001</v>
      </c>
    </row>
    <row r="1446" spans="1:7" x14ac:dyDescent="0.25">
      <c r="A1446" s="48">
        <v>400010120</v>
      </c>
      <c r="B1446" s="41" t="s">
        <v>3089</v>
      </c>
      <c r="C1446" s="41">
        <v>0</v>
      </c>
      <c r="D1446" s="41">
        <v>0</v>
      </c>
      <c r="E1446" s="41">
        <v>0</v>
      </c>
      <c r="F1446" s="41">
        <v>0</v>
      </c>
      <c r="G1446" s="48">
        <v>40001</v>
      </c>
    </row>
    <row r="1447" spans="1:7" x14ac:dyDescent="0.25">
      <c r="A1447" s="48">
        <v>400010123</v>
      </c>
      <c r="B1447" s="41" t="s">
        <v>3090</v>
      </c>
      <c r="C1447" s="41">
        <v>0</v>
      </c>
      <c r="D1447" s="41">
        <v>0</v>
      </c>
      <c r="E1447" s="41">
        <v>0</v>
      </c>
      <c r="F1447" s="41">
        <v>0</v>
      </c>
      <c r="G1447" s="48">
        <v>40001</v>
      </c>
    </row>
    <row r="1448" spans="1:7" x14ac:dyDescent="0.25">
      <c r="A1448" s="48">
        <v>400010150</v>
      </c>
      <c r="B1448" s="41" t="s">
        <v>3091</v>
      </c>
      <c r="C1448" s="41">
        <v>0</v>
      </c>
      <c r="D1448" s="41">
        <v>0</v>
      </c>
      <c r="E1448" s="41">
        <v>0</v>
      </c>
      <c r="F1448" s="41">
        <v>0</v>
      </c>
      <c r="G1448" s="48">
        <v>40001</v>
      </c>
    </row>
    <row r="1449" spans="1:7" x14ac:dyDescent="0.25">
      <c r="A1449" s="48">
        <v>400010200</v>
      </c>
      <c r="B1449" s="41" t="s">
        <v>3092</v>
      </c>
      <c r="C1449" s="41">
        <v>30712.5</v>
      </c>
      <c r="D1449" s="41">
        <v>0</v>
      </c>
      <c r="E1449" s="41">
        <v>0</v>
      </c>
      <c r="F1449" s="41">
        <v>30712.5</v>
      </c>
      <c r="G1449" s="48">
        <v>40001</v>
      </c>
    </row>
    <row r="1450" spans="1:7" x14ac:dyDescent="0.25">
      <c r="A1450" s="48">
        <v>400010700</v>
      </c>
      <c r="B1450" s="41" t="s">
        <v>3093</v>
      </c>
      <c r="C1450" s="41">
        <v>0</v>
      </c>
      <c r="D1450" s="41">
        <v>0</v>
      </c>
      <c r="E1450" s="41">
        <v>0</v>
      </c>
      <c r="F1450" s="41">
        <v>0</v>
      </c>
      <c r="G1450" s="48">
        <v>40001</v>
      </c>
    </row>
    <row r="1451" spans="1:7" x14ac:dyDescent="0.25">
      <c r="A1451" s="48">
        <v>400010800</v>
      </c>
      <c r="B1451" s="41" t="s">
        <v>3094</v>
      </c>
      <c r="C1451" s="41">
        <v>0</v>
      </c>
      <c r="D1451" s="41">
        <v>0</v>
      </c>
      <c r="E1451" s="41">
        <v>0</v>
      </c>
      <c r="F1451" s="41">
        <v>0</v>
      </c>
      <c r="G1451" s="48">
        <v>40001</v>
      </c>
    </row>
    <row r="1452" spans="1:7" x14ac:dyDescent="0.25">
      <c r="A1452" s="48">
        <v>400010930</v>
      </c>
      <c r="B1452" s="41" t="s">
        <v>3095</v>
      </c>
      <c r="C1452" s="41">
        <v>163.81</v>
      </c>
      <c r="D1452" s="41">
        <v>1100</v>
      </c>
      <c r="E1452" s="41">
        <v>1100</v>
      </c>
      <c r="F1452" s="41">
        <v>-936.19</v>
      </c>
      <c r="G1452" s="48">
        <v>40001</v>
      </c>
    </row>
    <row r="1453" spans="1:7" x14ac:dyDescent="0.25">
      <c r="A1453" s="48">
        <v>400010981</v>
      </c>
      <c r="B1453" s="41" t="s">
        <v>3096</v>
      </c>
      <c r="C1453" s="41">
        <v>0</v>
      </c>
      <c r="D1453" s="41">
        <v>0</v>
      </c>
      <c r="E1453" s="41">
        <v>0</v>
      </c>
      <c r="F1453" s="41">
        <v>0</v>
      </c>
      <c r="G1453" s="48">
        <v>40001</v>
      </c>
    </row>
    <row r="1454" spans="1:7" x14ac:dyDescent="0.25">
      <c r="A1454" s="48">
        <v>400011600</v>
      </c>
      <c r="B1454" s="41" t="s">
        <v>3097</v>
      </c>
      <c r="C1454" s="41">
        <v>0</v>
      </c>
      <c r="D1454" s="41">
        <v>0</v>
      </c>
      <c r="E1454" s="41">
        <v>0</v>
      </c>
      <c r="F1454" s="41">
        <v>0</v>
      </c>
      <c r="G1454" s="48">
        <v>40001</v>
      </c>
    </row>
    <row r="1455" spans="1:7" x14ac:dyDescent="0.25">
      <c r="A1455" s="48">
        <v>400011700</v>
      </c>
      <c r="B1455" s="41" t="s">
        <v>3098</v>
      </c>
      <c r="C1455" s="41">
        <v>0</v>
      </c>
      <c r="D1455" s="41">
        <v>0</v>
      </c>
      <c r="E1455" s="41">
        <v>0</v>
      </c>
      <c r="F1455" s="41">
        <v>0</v>
      </c>
      <c r="G1455" s="48">
        <v>40001</v>
      </c>
    </row>
    <row r="1456" spans="1:7" x14ac:dyDescent="0.25">
      <c r="A1456" s="48">
        <v>400012004</v>
      </c>
      <c r="B1456" s="41" t="s">
        <v>3099</v>
      </c>
      <c r="C1456" s="41">
        <v>2938</v>
      </c>
      <c r="D1456" s="41">
        <v>1500</v>
      </c>
      <c r="E1456" s="41">
        <v>1500</v>
      </c>
      <c r="F1456" s="41">
        <v>1438</v>
      </c>
      <c r="G1456" s="48">
        <v>40001</v>
      </c>
    </row>
    <row r="1457" spans="1:7" x14ac:dyDescent="0.25">
      <c r="A1457" s="48">
        <v>400012022</v>
      </c>
      <c r="B1457" s="41" t="s">
        <v>3100</v>
      </c>
      <c r="C1457" s="41">
        <v>300</v>
      </c>
      <c r="D1457" s="41">
        <v>900</v>
      </c>
      <c r="E1457" s="41">
        <v>900</v>
      </c>
      <c r="F1457" s="41">
        <v>-600</v>
      </c>
      <c r="G1457" s="48">
        <v>40001</v>
      </c>
    </row>
    <row r="1458" spans="1:7" x14ac:dyDescent="0.25">
      <c r="A1458" s="48">
        <v>400012029</v>
      </c>
      <c r="B1458" s="41" t="s">
        <v>3101</v>
      </c>
      <c r="C1458" s="41">
        <v>0</v>
      </c>
      <c r="D1458" s="41">
        <v>0</v>
      </c>
      <c r="E1458" s="41">
        <v>0</v>
      </c>
      <c r="F1458" s="41">
        <v>0</v>
      </c>
      <c r="G1458" s="48">
        <v>40001</v>
      </c>
    </row>
    <row r="1459" spans="1:7" x14ac:dyDescent="0.25">
      <c r="A1459" s="48">
        <v>400012034</v>
      </c>
      <c r="B1459" s="41" t="s">
        <v>3102</v>
      </c>
      <c r="C1459" s="41">
        <v>50</v>
      </c>
      <c r="D1459" s="41">
        <v>3500</v>
      </c>
      <c r="E1459" s="41">
        <v>3500</v>
      </c>
      <c r="F1459" s="41">
        <v>-3450</v>
      </c>
      <c r="G1459" s="48">
        <v>40001</v>
      </c>
    </row>
    <row r="1460" spans="1:7" x14ac:dyDescent="0.25">
      <c r="A1460" s="48">
        <v>400012412</v>
      </c>
      <c r="B1460" s="41" t="s">
        <v>3103</v>
      </c>
      <c r="C1460" s="41">
        <v>0</v>
      </c>
      <c r="D1460" s="41">
        <v>0</v>
      </c>
      <c r="E1460" s="41">
        <v>0</v>
      </c>
      <c r="F1460" s="41">
        <v>0</v>
      </c>
      <c r="G1460" s="48">
        <v>40001</v>
      </c>
    </row>
    <row r="1461" spans="1:7" x14ac:dyDescent="0.25">
      <c r="A1461" s="48">
        <v>400012414</v>
      </c>
      <c r="B1461" s="41" t="s">
        <v>3104</v>
      </c>
      <c r="C1461" s="41">
        <v>0</v>
      </c>
      <c r="D1461" s="41">
        <v>0</v>
      </c>
      <c r="E1461" s="41">
        <v>0</v>
      </c>
      <c r="F1461" s="41">
        <v>0</v>
      </c>
      <c r="G1461" s="48">
        <v>40001</v>
      </c>
    </row>
    <row r="1462" spans="1:7" x14ac:dyDescent="0.25">
      <c r="A1462" s="48">
        <v>400012422</v>
      </c>
      <c r="B1462" s="41" t="s">
        <v>3105</v>
      </c>
      <c r="C1462" s="41">
        <v>0</v>
      </c>
      <c r="D1462" s="41">
        <v>2000</v>
      </c>
      <c r="E1462" s="41">
        <v>2000</v>
      </c>
      <c r="F1462" s="41">
        <v>-2000</v>
      </c>
      <c r="G1462" s="48">
        <v>40001</v>
      </c>
    </row>
    <row r="1463" spans="1:7" x14ac:dyDescent="0.25">
      <c r="A1463" s="48">
        <v>400012423</v>
      </c>
      <c r="B1463" s="41" t="s">
        <v>3106</v>
      </c>
      <c r="C1463" s="41">
        <v>0</v>
      </c>
      <c r="D1463" s="41">
        <v>3500</v>
      </c>
      <c r="E1463" s="41">
        <v>3500</v>
      </c>
      <c r="F1463" s="41">
        <v>-3500</v>
      </c>
      <c r="G1463" s="48">
        <v>40001</v>
      </c>
    </row>
    <row r="1464" spans="1:7" x14ac:dyDescent="0.25">
      <c r="A1464" s="48">
        <v>400012429</v>
      </c>
      <c r="B1464" s="41" t="s">
        <v>3107</v>
      </c>
      <c r="C1464" s="41">
        <v>0</v>
      </c>
      <c r="D1464" s="41">
        <v>4050</v>
      </c>
      <c r="E1464" s="41">
        <v>4050</v>
      </c>
      <c r="F1464" s="41">
        <v>-4050</v>
      </c>
      <c r="G1464" s="48">
        <v>40001</v>
      </c>
    </row>
    <row r="1465" spans="1:7" x14ac:dyDescent="0.25">
      <c r="A1465" s="48">
        <v>400012432</v>
      </c>
      <c r="B1465" s="41" t="s">
        <v>3108</v>
      </c>
      <c r="C1465" s="41">
        <v>0</v>
      </c>
      <c r="D1465" s="41">
        <v>250</v>
      </c>
      <c r="E1465" s="41">
        <v>250</v>
      </c>
      <c r="F1465" s="41">
        <v>-250</v>
      </c>
      <c r="G1465" s="48">
        <v>40001</v>
      </c>
    </row>
    <row r="1466" spans="1:7" x14ac:dyDescent="0.25">
      <c r="A1466" s="48">
        <v>400012450</v>
      </c>
      <c r="B1466" s="41" t="s">
        <v>3109</v>
      </c>
      <c r="C1466" s="41">
        <v>0</v>
      </c>
      <c r="D1466" s="41">
        <v>0</v>
      </c>
      <c r="E1466" s="41">
        <v>0</v>
      </c>
      <c r="F1466" s="41">
        <v>0</v>
      </c>
      <c r="G1466" s="48">
        <v>40001</v>
      </c>
    </row>
    <row r="1467" spans="1:7" x14ac:dyDescent="0.25">
      <c r="A1467" s="48">
        <v>400012474</v>
      </c>
      <c r="B1467" s="41" t="s">
        <v>3110</v>
      </c>
      <c r="C1467" s="41">
        <v>0</v>
      </c>
      <c r="D1467" s="41">
        <v>0</v>
      </c>
      <c r="E1467" s="41">
        <v>0</v>
      </c>
      <c r="F1467" s="41">
        <v>0</v>
      </c>
      <c r="G1467" s="48">
        <v>40001</v>
      </c>
    </row>
    <row r="1468" spans="1:7" x14ac:dyDescent="0.25">
      <c r="A1468" s="48">
        <v>400012500</v>
      </c>
      <c r="B1468" s="41" t="s">
        <v>3111</v>
      </c>
      <c r="C1468" s="41">
        <v>0</v>
      </c>
      <c r="D1468" s="41">
        <v>0</v>
      </c>
      <c r="E1468" s="41">
        <v>0</v>
      </c>
      <c r="F1468" s="41">
        <v>0</v>
      </c>
      <c r="G1468" s="48">
        <v>40001</v>
      </c>
    </row>
    <row r="1469" spans="1:7" x14ac:dyDescent="0.25">
      <c r="A1469" s="48">
        <v>400012510</v>
      </c>
      <c r="B1469" s="41" t="s">
        <v>3112</v>
      </c>
      <c r="C1469" s="41">
        <v>0</v>
      </c>
      <c r="D1469" s="41">
        <v>0</v>
      </c>
      <c r="E1469" s="41">
        <v>0</v>
      </c>
      <c r="F1469" s="41">
        <v>0</v>
      </c>
      <c r="G1469" s="48">
        <v>40001</v>
      </c>
    </row>
    <row r="1470" spans="1:7" x14ac:dyDescent="0.25">
      <c r="A1470" s="48">
        <v>400012520</v>
      </c>
      <c r="B1470" s="41" t="s">
        <v>3113</v>
      </c>
      <c r="C1470" s="41">
        <v>4562.3500000000004</v>
      </c>
      <c r="D1470" s="41">
        <v>7500</v>
      </c>
      <c r="E1470" s="41">
        <v>7500</v>
      </c>
      <c r="F1470" s="41">
        <v>-2937.65</v>
      </c>
      <c r="G1470" s="48">
        <v>40001</v>
      </c>
    </row>
    <row r="1471" spans="1:7" x14ac:dyDescent="0.25">
      <c r="A1471" s="48">
        <v>400012701</v>
      </c>
      <c r="B1471" s="41" t="s">
        <v>3114</v>
      </c>
      <c r="C1471" s="41">
        <v>0</v>
      </c>
      <c r="D1471" s="41">
        <v>0</v>
      </c>
      <c r="E1471" s="41">
        <v>0</v>
      </c>
      <c r="F1471" s="41">
        <v>0</v>
      </c>
      <c r="G1471" s="48">
        <v>40001</v>
      </c>
    </row>
    <row r="1472" spans="1:7" x14ac:dyDescent="0.25">
      <c r="A1472" s="48">
        <v>400012706</v>
      </c>
      <c r="B1472" s="41" t="s">
        <v>3115</v>
      </c>
      <c r="C1472" s="41">
        <v>0</v>
      </c>
      <c r="D1472" s="41">
        <v>0</v>
      </c>
      <c r="E1472" s="41">
        <v>0</v>
      </c>
      <c r="F1472" s="41">
        <v>0</v>
      </c>
      <c r="G1472" s="48">
        <v>40001</v>
      </c>
    </row>
    <row r="1473" spans="1:7" x14ac:dyDescent="0.25">
      <c r="A1473" s="48">
        <v>400014600</v>
      </c>
      <c r="B1473" s="41" t="s">
        <v>3116</v>
      </c>
      <c r="C1473" s="41">
        <v>0</v>
      </c>
      <c r="D1473" s="41">
        <v>0</v>
      </c>
      <c r="E1473" s="41">
        <v>0</v>
      </c>
      <c r="F1473" s="41">
        <v>0</v>
      </c>
      <c r="G1473" s="48">
        <v>40001</v>
      </c>
    </row>
    <row r="1474" spans="1:7" x14ac:dyDescent="0.25">
      <c r="A1474" s="48">
        <v>400014610</v>
      </c>
      <c r="B1474" s="41" t="s">
        <v>3117</v>
      </c>
      <c r="C1474" s="41">
        <v>0</v>
      </c>
      <c r="D1474" s="41">
        <v>0</v>
      </c>
      <c r="E1474" s="41">
        <v>0</v>
      </c>
      <c r="F1474" s="41">
        <v>0</v>
      </c>
      <c r="G1474" s="48">
        <v>40001</v>
      </c>
    </row>
    <row r="1475" spans="1:7" x14ac:dyDescent="0.25">
      <c r="A1475" s="48">
        <v>400014611</v>
      </c>
      <c r="B1475" s="41" t="s">
        <v>3118</v>
      </c>
      <c r="C1475" s="41">
        <v>0</v>
      </c>
      <c r="D1475" s="41">
        <v>0</v>
      </c>
      <c r="E1475" s="41">
        <v>0</v>
      </c>
      <c r="F1475" s="41">
        <v>0</v>
      </c>
      <c r="G1475" s="48">
        <v>40001</v>
      </c>
    </row>
    <row r="1476" spans="1:7" x14ac:dyDescent="0.25">
      <c r="A1476" s="48">
        <v>400014619</v>
      </c>
      <c r="B1476" s="41" t="s">
        <v>3119</v>
      </c>
      <c r="C1476" s="41">
        <v>0</v>
      </c>
      <c r="D1476" s="41">
        <v>0</v>
      </c>
      <c r="E1476" s="41">
        <v>0</v>
      </c>
      <c r="F1476" s="41">
        <v>0</v>
      </c>
      <c r="G1476" s="48">
        <v>40001</v>
      </c>
    </row>
    <row r="1477" spans="1:7" x14ac:dyDescent="0.25">
      <c r="A1477" s="48">
        <v>400015002</v>
      </c>
      <c r="B1477" s="41" t="s">
        <v>3120</v>
      </c>
      <c r="C1477" s="41">
        <v>0</v>
      </c>
      <c r="D1477" s="41">
        <v>0</v>
      </c>
      <c r="E1477" s="41">
        <v>0</v>
      </c>
      <c r="F1477" s="41">
        <v>0</v>
      </c>
      <c r="G1477" s="48">
        <v>40001</v>
      </c>
    </row>
    <row r="1478" spans="1:7" x14ac:dyDescent="0.25">
      <c r="A1478" s="48">
        <v>400015007</v>
      </c>
      <c r="B1478" s="41" t="s">
        <v>3121</v>
      </c>
      <c r="C1478" s="41">
        <v>0</v>
      </c>
      <c r="D1478" s="41">
        <v>0</v>
      </c>
      <c r="E1478" s="41">
        <v>0</v>
      </c>
      <c r="F1478" s="41">
        <v>0</v>
      </c>
      <c r="G1478" s="48">
        <v>40001</v>
      </c>
    </row>
    <row r="1479" spans="1:7" x14ac:dyDescent="0.25">
      <c r="A1479" s="48">
        <v>400015118</v>
      </c>
      <c r="B1479" s="41" t="s">
        <v>3122</v>
      </c>
      <c r="C1479" s="41">
        <v>0</v>
      </c>
      <c r="D1479" s="41">
        <v>0</v>
      </c>
      <c r="E1479" s="41">
        <v>0</v>
      </c>
      <c r="F1479" s="41">
        <v>0</v>
      </c>
      <c r="G1479" s="48">
        <v>40001</v>
      </c>
    </row>
    <row r="1480" spans="1:7" x14ac:dyDescent="0.25">
      <c r="A1480" s="48">
        <v>400015126</v>
      </c>
      <c r="B1480" s="41" t="s">
        <v>3123</v>
      </c>
      <c r="C1480" s="41">
        <v>0</v>
      </c>
      <c r="D1480" s="41">
        <v>0</v>
      </c>
      <c r="E1480" s="41">
        <v>0</v>
      </c>
      <c r="F1480" s="41">
        <v>0</v>
      </c>
      <c r="G1480" s="48">
        <v>40001</v>
      </c>
    </row>
    <row r="1481" spans="1:7" x14ac:dyDescent="0.25">
      <c r="A1481" s="48">
        <v>400015533</v>
      </c>
      <c r="B1481" s="41" t="s">
        <v>3124</v>
      </c>
      <c r="C1481" s="41">
        <v>0</v>
      </c>
      <c r="D1481" s="41">
        <v>0</v>
      </c>
      <c r="E1481" s="41">
        <v>0</v>
      </c>
      <c r="F1481" s="41">
        <v>0</v>
      </c>
      <c r="G1481" s="48">
        <v>40001</v>
      </c>
    </row>
    <row r="1482" spans="1:7" x14ac:dyDescent="0.25">
      <c r="A1482" s="48">
        <v>400016009</v>
      </c>
      <c r="B1482" s="41" t="s">
        <v>3125</v>
      </c>
      <c r="C1482" s="41">
        <v>0</v>
      </c>
      <c r="D1482" s="41">
        <v>0</v>
      </c>
      <c r="E1482" s="41">
        <v>0</v>
      </c>
      <c r="F1482" s="41">
        <v>0</v>
      </c>
      <c r="G1482" s="48">
        <v>40001</v>
      </c>
    </row>
    <row r="1483" spans="1:7" x14ac:dyDescent="0.25">
      <c r="A1483" s="48">
        <v>400016010</v>
      </c>
      <c r="B1483" s="41" t="s">
        <v>3126</v>
      </c>
      <c r="C1483" s="41">
        <v>0</v>
      </c>
      <c r="D1483" s="41">
        <v>0</v>
      </c>
      <c r="E1483" s="41">
        <v>0</v>
      </c>
      <c r="F1483" s="41">
        <v>0</v>
      </c>
      <c r="G1483" s="48">
        <v>40001</v>
      </c>
    </row>
    <row r="1484" spans="1:7" x14ac:dyDescent="0.25">
      <c r="A1484" s="48">
        <v>400016011</v>
      </c>
      <c r="B1484" s="41" t="s">
        <v>3127</v>
      </c>
      <c r="C1484" s="41">
        <v>0</v>
      </c>
      <c r="D1484" s="41">
        <v>0</v>
      </c>
      <c r="E1484" s="41">
        <v>0</v>
      </c>
      <c r="F1484" s="41">
        <v>0</v>
      </c>
      <c r="G1484" s="48">
        <v>40001</v>
      </c>
    </row>
    <row r="1485" spans="1:7" x14ac:dyDescent="0.25">
      <c r="A1485" s="48">
        <v>400016014</v>
      </c>
      <c r="B1485" s="41" t="s">
        <v>3128</v>
      </c>
      <c r="C1485" s="41">
        <v>96</v>
      </c>
      <c r="D1485" s="41">
        <v>0</v>
      </c>
      <c r="E1485" s="41">
        <v>0</v>
      </c>
      <c r="F1485" s="41">
        <v>96</v>
      </c>
      <c r="G1485" s="48">
        <v>40001</v>
      </c>
    </row>
    <row r="1486" spans="1:7" x14ac:dyDescent="0.25">
      <c r="A1486" s="48">
        <v>400019053</v>
      </c>
      <c r="B1486" s="41" t="s">
        <v>3129</v>
      </c>
      <c r="C1486" s="41">
        <v>0</v>
      </c>
      <c r="D1486" s="41">
        <v>0</v>
      </c>
      <c r="E1486" s="41">
        <v>0</v>
      </c>
      <c r="F1486" s="41">
        <v>0</v>
      </c>
      <c r="G1486" s="48">
        <v>40001</v>
      </c>
    </row>
    <row r="1487" spans="1:7" x14ac:dyDescent="0.25">
      <c r="A1487" s="48">
        <v>400019054</v>
      </c>
      <c r="B1487" s="41" t="s">
        <v>3130</v>
      </c>
      <c r="C1487" s="41">
        <v>0</v>
      </c>
      <c r="D1487" s="41">
        <v>0</v>
      </c>
      <c r="E1487" s="41">
        <v>0</v>
      </c>
      <c r="F1487" s="41">
        <v>0</v>
      </c>
      <c r="G1487" s="48">
        <v>40001</v>
      </c>
    </row>
    <row r="1488" spans="1:7" x14ac:dyDescent="0.25">
      <c r="A1488" s="48">
        <v>400019057</v>
      </c>
      <c r="B1488" s="41" t="s">
        <v>3131</v>
      </c>
      <c r="C1488" s="41">
        <v>0</v>
      </c>
      <c r="D1488" s="41">
        <v>0</v>
      </c>
      <c r="E1488" s="41">
        <v>0</v>
      </c>
      <c r="F1488" s="41">
        <v>0</v>
      </c>
      <c r="G1488" s="48">
        <v>40001</v>
      </c>
    </row>
    <row r="1489" spans="1:7" x14ac:dyDescent="0.25">
      <c r="A1489" s="48">
        <v>400019076</v>
      </c>
      <c r="B1489" s="41" t="s">
        <v>3132</v>
      </c>
      <c r="C1489" s="41">
        <v>0</v>
      </c>
      <c r="D1489" s="41">
        <v>0</v>
      </c>
      <c r="E1489" s="41">
        <v>0</v>
      </c>
      <c r="F1489" s="41">
        <v>0</v>
      </c>
      <c r="G1489" s="48">
        <v>40001</v>
      </c>
    </row>
    <row r="1490" spans="1:7" x14ac:dyDescent="0.25">
      <c r="A1490" s="48">
        <v>400019091</v>
      </c>
      <c r="B1490" s="41" t="s">
        <v>3133</v>
      </c>
      <c r="C1490" s="41">
        <v>0</v>
      </c>
      <c r="D1490" s="41">
        <v>0</v>
      </c>
      <c r="E1490" s="41">
        <v>0</v>
      </c>
      <c r="F1490" s="41">
        <v>0</v>
      </c>
      <c r="G1490" s="48">
        <v>40001</v>
      </c>
    </row>
    <row r="1491" spans="1:7" x14ac:dyDescent="0.25">
      <c r="A1491" s="48">
        <v>400019100</v>
      </c>
      <c r="B1491" s="41" t="s">
        <v>3108</v>
      </c>
      <c r="C1491" s="41">
        <v>0</v>
      </c>
      <c r="D1491" s="41">
        <v>-250</v>
      </c>
      <c r="E1491" s="41">
        <v>-250</v>
      </c>
      <c r="F1491" s="41">
        <v>250</v>
      </c>
      <c r="G1491" s="48">
        <v>40001</v>
      </c>
    </row>
    <row r="1492" spans="1:7" x14ac:dyDescent="0.25">
      <c r="A1492" s="48">
        <v>400019105</v>
      </c>
      <c r="B1492" s="41" t="s">
        <v>3134</v>
      </c>
      <c r="C1492" s="41">
        <v>0</v>
      </c>
      <c r="D1492" s="41">
        <v>0</v>
      </c>
      <c r="E1492" s="41">
        <v>0</v>
      </c>
      <c r="F1492" s="41">
        <v>0</v>
      </c>
      <c r="G1492" s="48">
        <v>40001</v>
      </c>
    </row>
    <row r="1493" spans="1:7" x14ac:dyDescent="0.25">
      <c r="A1493" s="48">
        <v>400019200</v>
      </c>
      <c r="B1493" s="41" t="s">
        <v>3135</v>
      </c>
      <c r="C1493" s="41">
        <v>0</v>
      </c>
      <c r="D1493" s="41">
        <v>0</v>
      </c>
      <c r="E1493" s="41">
        <v>0</v>
      </c>
      <c r="F1493" s="41">
        <v>0</v>
      </c>
      <c r="G1493" s="48">
        <v>40001</v>
      </c>
    </row>
    <row r="1494" spans="1:7" x14ac:dyDescent="0.25">
      <c r="A1494" s="48">
        <v>400019201</v>
      </c>
      <c r="B1494" s="41" t="s">
        <v>3136</v>
      </c>
      <c r="C1494" s="41">
        <v>0</v>
      </c>
      <c r="D1494" s="41">
        <v>0</v>
      </c>
      <c r="E1494" s="41">
        <v>0</v>
      </c>
      <c r="F1494" s="41">
        <v>0</v>
      </c>
      <c r="G1494" s="48">
        <v>40001</v>
      </c>
    </row>
    <row r="1495" spans="1:7" x14ac:dyDescent="0.25">
      <c r="A1495" s="48">
        <v>400019206</v>
      </c>
      <c r="B1495" s="41" t="s">
        <v>3137</v>
      </c>
      <c r="C1495" s="41">
        <v>0</v>
      </c>
      <c r="D1495" s="41">
        <v>0</v>
      </c>
      <c r="E1495" s="41">
        <v>0</v>
      </c>
      <c r="F1495" s="41">
        <v>0</v>
      </c>
      <c r="G1495" s="48">
        <v>40001</v>
      </c>
    </row>
    <row r="1496" spans="1:7" x14ac:dyDescent="0.25">
      <c r="A1496" s="48">
        <v>400019214</v>
      </c>
      <c r="B1496" s="41" t="s">
        <v>3138</v>
      </c>
      <c r="C1496" s="41">
        <v>0</v>
      </c>
      <c r="D1496" s="41">
        <v>0</v>
      </c>
      <c r="E1496" s="41">
        <v>0</v>
      </c>
      <c r="F1496" s="41">
        <v>0</v>
      </c>
      <c r="G1496" s="48">
        <v>40001</v>
      </c>
    </row>
    <row r="1497" spans="1:7" x14ac:dyDescent="0.25">
      <c r="A1497" s="48">
        <v>400019352</v>
      </c>
      <c r="B1497" s="41" t="s">
        <v>3139</v>
      </c>
      <c r="C1497" s="41">
        <v>-76654</v>
      </c>
      <c r="D1497" s="41">
        <v>-122900</v>
      </c>
      <c r="E1497" s="41">
        <v>-122900</v>
      </c>
      <c r="F1497" s="41">
        <v>46246</v>
      </c>
      <c r="G1497" s="48">
        <v>40001</v>
      </c>
    </row>
    <row r="1498" spans="1:7" x14ac:dyDescent="0.25">
      <c r="A1498" s="48">
        <v>400019354</v>
      </c>
      <c r="B1498" s="41" t="s">
        <v>3140</v>
      </c>
      <c r="C1498" s="41">
        <v>0</v>
      </c>
      <c r="D1498" s="41">
        <v>0</v>
      </c>
      <c r="E1498" s="41">
        <v>0</v>
      </c>
      <c r="F1498" s="41">
        <v>0</v>
      </c>
      <c r="G1498" s="48">
        <v>40001</v>
      </c>
    </row>
    <row r="1499" spans="1:7" x14ac:dyDescent="0.25">
      <c r="A1499" s="48">
        <v>400019355</v>
      </c>
      <c r="B1499" s="41" t="s">
        <v>3141</v>
      </c>
      <c r="C1499" s="41">
        <v>-116</v>
      </c>
      <c r="D1499" s="41">
        <v>-750</v>
      </c>
      <c r="E1499" s="41">
        <v>-750</v>
      </c>
      <c r="F1499" s="41">
        <v>634</v>
      </c>
      <c r="G1499" s="48">
        <v>40001</v>
      </c>
    </row>
    <row r="1500" spans="1:7" x14ac:dyDescent="0.25">
      <c r="A1500" s="48">
        <v>400019356</v>
      </c>
      <c r="B1500" s="41" t="s">
        <v>3142</v>
      </c>
      <c r="C1500" s="41">
        <v>-40</v>
      </c>
      <c r="D1500" s="41">
        <v>-100</v>
      </c>
      <c r="E1500" s="41">
        <v>-100</v>
      </c>
      <c r="F1500" s="41">
        <v>60</v>
      </c>
      <c r="G1500" s="48">
        <v>40001</v>
      </c>
    </row>
    <row r="1501" spans="1:7" x14ac:dyDescent="0.25">
      <c r="A1501" s="48">
        <v>400019369</v>
      </c>
      <c r="B1501" s="41" t="s">
        <v>3143</v>
      </c>
      <c r="C1501" s="41">
        <v>0</v>
      </c>
      <c r="D1501" s="41">
        <v>-250</v>
      </c>
      <c r="E1501" s="41">
        <v>-250</v>
      </c>
      <c r="F1501" s="41">
        <v>250</v>
      </c>
      <c r="G1501" s="48">
        <v>40001</v>
      </c>
    </row>
    <row r="1502" spans="1:7" x14ac:dyDescent="0.25">
      <c r="A1502" s="48">
        <v>400019395</v>
      </c>
      <c r="B1502" s="41" t="s">
        <v>3144</v>
      </c>
      <c r="C1502" s="41">
        <v>-6341.48</v>
      </c>
      <c r="D1502" s="41">
        <v>-6250</v>
      </c>
      <c r="E1502" s="41">
        <v>-6250</v>
      </c>
      <c r="F1502" s="41">
        <v>-91.48</v>
      </c>
      <c r="G1502" s="48">
        <v>40001</v>
      </c>
    </row>
    <row r="1503" spans="1:7" x14ac:dyDescent="0.25">
      <c r="A1503" s="48">
        <v>400019609</v>
      </c>
      <c r="B1503" s="41" t="s">
        <v>3145</v>
      </c>
      <c r="C1503" s="41">
        <v>0</v>
      </c>
      <c r="D1503" s="41">
        <v>0</v>
      </c>
      <c r="E1503" s="41">
        <v>0</v>
      </c>
      <c r="F1503" s="41">
        <v>0</v>
      </c>
      <c r="G1503" s="48">
        <v>40001</v>
      </c>
    </row>
    <row r="1504" spans="1:7" x14ac:dyDescent="0.25">
      <c r="A1504" s="48">
        <v>400019805</v>
      </c>
      <c r="B1504" s="41" t="s">
        <v>3146</v>
      </c>
      <c r="C1504" s="41">
        <v>0</v>
      </c>
      <c r="D1504" s="41">
        <v>0</v>
      </c>
      <c r="E1504" s="41">
        <v>0</v>
      </c>
      <c r="F1504" s="41">
        <v>0</v>
      </c>
      <c r="G1504" s="48">
        <v>40001</v>
      </c>
    </row>
    <row r="1505" spans="1:7" x14ac:dyDescent="0.25">
      <c r="A1505" s="48">
        <v>400019846</v>
      </c>
      <c r="B1505" s="41" t="s">
        <v>3147</v>
      </c>
      <c r="C1505" s="41">
        <v>0</v>
      </c>
      <c r="D1505" s="41">
        <v>0</v>
      </c>
      <c r="E1505" s="41">
        <v>0</v>
      </c>
      <c r="F1505" s="41">
        <v>0</v>
      </c>
      <c r="G1505" s="48">
        <v>40001</v>
      </c>
    </row>
    <row r="1506" spans="1:7" x14ac:dyDescent="0.25">
      <c r="A1506" s="48">
        <v>401010100</v>
      </c>
      <c r="B1506" s="41" t="s">
        <v>3148</v>
      </c>
      <c r="C1506" s="41">
        <v>81887.179999999993</v>
      </c>
      <c r="D1506" s="41">
        <v>80950</v>
      </c>
      <c r="E1506" s="41">
        <v>80950</v>
      </c>
      <c r="F1506" s="41">
        <v>937.18</v>
      </c>
      <c r="G1506" s="48">
        <v>40101</v>
      </c>
    </row>
    <row r="1507" spans="1:7" x14ac:dyDescent="0.25">
      <c r="A1507" s="48">
        <v>401010101</v>
      </c>
      <c r="B1507" s="41" t="s">
        <v>3149</v>
      </c>
      <c r="C1507" s="41">
        <v>0</v>
      </c>
      <c r="D1507" s="41">
        <v>0</v>
      </c>
      <c r="E1507" s="41">
        <v>0</v>
      </c>
      <c r="F1507" s="41">
        <v>0</v>
      </c>
      <c r="G1507" s="48">
        <v>40101</v>
      </c>
    </row>
    <row r="1508" spans="1:7" x14ac:dyDescent="0.25">
      <c r="A1508" s="48">
        <v>401010102</v>
      </c>
      <c r="B1508" s="41" t="s">
        <v>3150</v>
      </c>
      <c r="C1508" s="41">
        <v>0</v>
      </c>
      <c r="D1508" s="41">
        <v>0</v>
      </c>
      <c r="E1508" s="41">
        <v>0</v>
      </c>
      <c r="F1508" s="41">
        <v>0</v>
      </c>
      <c r="G1508" s="48">
        <v>40101</v>
      </c>
    </row>
    <row r="1509" spans="1:7" x14ac:dyDescent="0.25">
      <c r="A1509" s="48">
        <v>401010103</v>
      </c>
      <c r="B1509" s="41" t="s">
        <v>3151</v>
      </c>
      <c r="C1509" s="41">
        <v>0</v>
      </c>
      <c r="D1509" s="41">
        <v>0</v>
      </c>
      <c r="E1509" s="41">
        <v>0</v>
      </c>
      <c r="F1509" s="41">
        <v>0</v>
      </c>
      <c r="G1509" s="48">
        <v>40101</v>
      </c>
    </row>
    <row r="1510" spans="1:7" x14ac:dyDescent="0.25">
      <c r="A1510" s="48">
        <v>401010120</v>
      </c>
      <c r="B1510" s="41" t="s">
        <v>3152</v>
      </c>
      <c r="C1510" s="41">
        <v>0</v>
      </c>
      <c r="D1510" s="41">
        <v>0</v>
      </c>
      <c r="E1510" s="41">
        <v>0</v>
      </c>
      <c r="F1510" s="41">
        <v>0</v>
      </c>
      <c r="G1510" s="48">
        <v>40101</v>
      </c>
    </row>
    <row r="1511" spans="1:7" x14ac:dyDescent="0.25">
      <c r="A1511" s="48">
        <v>401010150</v>
      </c>
      <c r="B1511" s="41" t="s">
        <v>3153</v>
      </c>
      <c r="C1511" s="41">
        <v>0</v>
      </c>
      <c r="D1511" s="41">
        <v>0</v>
      </c>
      <c r="E1511" s="41">
        <v>0</v>
      </c>
      <c r="F1511" s="41">
        <v>0</v>
      </c>
      <c r="G1511" s="48">
        <v>40101</v>
      </c>
    </row>
    <row r="1512" spans="1:7" x14ac:dyDescent="0.25">
      <c r="A1512" s="48">
        <v>401010700</v>
      </c>
      <c r="B1512" s="41" t="s">
        <v>3154</v>
      </c>
      <c r="C1512" s="41">
        <v>0</v>
      </c>
      <c r="D1512" s="41">
        <v>0</v>
      </c>
      <c r="E1512" s="41">
        <v>0</v>
      </c>
      <c r="F1512" s="41">
        <v>0</v>
      </c>
      <c r="G1512" s="48">
        <v>40101</v>
      </c>
    </row>
    <row r="1513" spans="1:7" x14ac:dyDescent="0.25">
      <c r="A1513" s="48">
        <v>401010800</v>
      </c>
      <c r="B1513" s="41" t="s">
        <v>3155</v>
      </c>
      <c r="C1513" s="41">
        <v>0</v>
      </c>
      <c r="D1513" s="41">
        <v>0</v>
      </c>
      <c r="E1513" s="41">
        <v>0</v>
      </c>
      <c r="F1513" s="41">
        <v>0</v>
      </c>
      <c r="G1513" s="48">
        <v>40101</v>
      </c>
    </row>
    <row r="1514" spans="1:7" x14ac:dyDescent="0.25">
      <c r="A1514" s="48">
        <v>401010930</v>
      </c>
      <c r="B1514" s="41" t="s">
        <v>3156</v>
      </c>
      <c r="C1514" s="41">
        <v>122.6</v>
      </c>
      <c r="D1514" s="41">
        <v>400</v>
      </c>
      <c r="E1514" s="41">
        <v>400</v>
      </c>
      <c r="F1514" s="41">
        <v>-277.39999999999998</v>
      </c>
      <c r="G1514" s="48">
        <v>40101</v>
      </c>
    </row>
    <row r="1515" spans="1:7" x14ac:dyDescent="0.25">
      <c r="A1515" s="48">
        <v>401012000</v>
      </c>
      <c r="B1515" s="41" t="s">
        <v>3157</v>
      </c>
      <c r="C1515" s="41">
        <v>0</v>
      </c>
      <c r="D1515" s="41">
        <v>0</v>
      </c>
      <c r="E1515" s="41">
        <v>0</v>
      </c>
      <c r="F1515" s="41">
        <v>0</v>
      </c>
      <c r="G1515" s="48">
        <v>40101</v>
      </c>
    </row>
    <row r="1516" spans="1:7" x14ac:dyDescent="0.25">
      <c r="A1516" s="48">
        <v>401012412</v>
      </c>
      <c r="B1516" s="41" t="s">
        <v>3158</v>
      </c>
      <c r="C1516" s="41">
        <v>0</v>
      </c>
      <c r="D1516" s="41">
        <v>0</v>
      </c>
      <c r="E1516" s="41">
        <v>0</v>
      </c>
      <c r="F1516" s="41">
        <v>0</v>
      </c>
      <c r="G1516" s="48">
        <v>40101</v>
      </c>
    </row>
    <row r="1517" spans="1:7" x14ac:dyDescent="0.25">
      <c r="A1517" s="48">
        <v>401012423</v>
      </c>
      <c r="B1517" s="41" t="s">
        <v>3159</v>
      </c>
      <c r="C1517" s="41">
        <v>0</v>
      </c>
      <c r="D1517" s="41">
        <v>0</v>
      </c>
      <c r="E1517" s="41">
        <v>0</v>
      </c>
      <c r="F1517" s="41">
        <v>0</v>
      </c>
      <c r="G1517" s="48">
        <v>40101</v>
      </c>
    </row>
    <row r="1518" spans="1:7" x14ac:dyDescent="0.25">
      <c r="A1518" s="48">
        <v>401012424</v>
      </c>
      <c r="B1518" s="41" t="s">
        <v>3160</v>
      </c>
      <c r="C1518" s="41">
        <v>12626</v>
      </c>
      <c r="D1518" s="41">
        <v>6250</v>
      </c>
      <c r="E1518" s="41">
        <v>6250</v>
      </c>
      <c r="F1518" s="41">
        <v>6376</v>
      </c>
      <c r="G1518" s="48">
        <v>40101</v>
      </c>
    </row>
    <row r="1519" spans="1:7" x14ac:dyDescent="0.25">
      <c r="A1519" s="48">
        <v>401012429</v>
      </c>
      <c r="B1519" s="41" t="s">
        <v>3161</v>
      </c>
      <c r="C1519" s="41">
        <v>0</v>
      </c>
      <c r="D1519" s="41">
        <v>0</v>
      </c>
      <c r="E1519" s="41">
        <v>0</v>
      </c>
      <c r="F1519" s="41">
        <v>0</v>
      </c>
      <c r="G1519" s="48">
        <v>40101</v>
      </c>
    </row>
    <row r="1520" spans="1:7" x14ac:dyDescent="0.25">
      <c r="A1520" s="48">
        <v>401012435</v>
      </c>
      <c r="B1520" s="41" t="s">
        <v>3162</v>
      </c>
      <c r="C1520" s="41">
        <v>0</v>
      </c>
      <c r="D1520" s="41">
        <v>0</v>
      </c>
      <c r="E1520" s="41">
        <v>0</v>
      </c>
      <c r="F1520" s="41">
        <v>0</v>
      </c>
      <c r="G1520" s="48">
        <v>40101</v>
      </c>
    </row>
    <row r="1521" spans="1:7" x14ac:dyDescent="0.25">
      <c r="A1521" s="48">
        <v>401012481</v>
      </c>
      <c r="B1521" s="41" t="s">
        <v>3163</v>
      </c>
      <c r="C1521" s="41">
        <v>0</v>
      </c>
      <c r="D1521" s="41">
        <v>0</v>
      </c>
      <c r="E1521" s="41">
        <v>0</v>
      </c>
      <c r="F1521" s="41">
        <v>0</v>
      </c>
      <c r="G1521" s="48">
        <v>40101</v>
      </c>
    </row>
    <row r="1522" spans="1:7" x14ac:dyDescent="0.25">
      <c r="A1522" s="48">
        <v>401012500</v>
      </c>
      <c r="B1522" s="41" t="s">
        <v>3164</v>
      </c>
      <c r="C1522" s="41">
        <v>0</v>
      </c>
      <c r="D1522" s="41">
        <v>0</v>
      </c>
      <c r="E1522" s="41">
        <v>0</v>
      </c>
      <c r="F1522" s="41">
        <v>0</v>
      </c>
      <c r="G1522" s="48">
        <v>40101</v>
      </c>
    </row>
    <row r="1523" spans="1:7" x14ac:dyDescent="0.25">
      <c r="A1523" s="48">
        <v>401012510</v>
      </c>
      <c r="B1523" s="41" t="s">
        <v>3165</v>
      </c>
      <c r="C1523" s="41">
        <v>0</v>
      </c>
      <c r="D1523" s="41">
        <v>0</v>
      </c>
      <c r="E1523" s="41">
        <v>0</v>
      </c>
      <c r="F1523" s="41">
        <v>0</v>
      </c>
      <c r="G1523" s="48">
        <v>40101</v>
      </c>
    </row>
    <row r="1524" spans="1:7" x14ac:dyDescent="0.25">
      <c r="A1524" s="48">
        <v>401012519</v>
      </c>
      <c r="B1524" s="41" t="s">
        <v>3166</v>
      </c>
      <c r="C1524" s="41">
        <v>0</v>
      </c>
      <c r="D1524" s="41">
        <v>0</v>
      </c>
      <c r="E1524" s="41">
        <v>0</v>
      </c>
      <c r="F1524" s="41">
        <v>0</v>
      </c>
      <c r="G1524" s="48">
        <v>40101</v>
      </c>
    </row>
    <row r="1525" spans="1:7" x14ac:dyDescent="0.25">
      <c r="A1525" s="48">
        <v>401012520</v>
      </c>
      <c r="B1525" s="41" t="s">
        <v>3167</v>
      </c>
      <c r="C1525" s="41">
        <v>0</v>
      </c>
      <c r="D1525" s="41">
        <v>0</v>
      </c>
      <c r="E1525" s="41">
        <v>0</v>
      </c>
      <c r="F1525" s="41">
        <v>0</v>
      </c>
      <c r="G1525" s="48">
        <v>40101</v>
      </c>
    </row>
    <row r="1526" spans="1:7" x14ac:dyDescent="0.25">
      <c r="A1526" s="48">
        <v>401012524</v>
      </c>
      <c r="B1526" s="41" t="s">
        <v>3168</v>
      </c>
      <c r="C1526" s="41">
        <v>0</v>
      </c>
      <c r="D1526" s="41">
        <v>0</v>
      </c>
      <c r="E1526" s="41">
        <v>0</v>
      </c>
      <c r="F1526" s="41">
        <v>0</v>
      </c>
      <c r="G1526" s="48">
        <v>40101</v>
      </c>
    </row>
    <row r="1527" spans="1:7" x14ac:dyDescent="0.25">
      <c r="A1527" s="48">
        <v>401012706</v>
      </c>
      <c r="B1527" s="41" t="s">
        <v>3169</v>
      </c>
      <c r="C1527" s="41">
        <v>0</v>
      </c>
      <c r="D1527" s="41">
        <v>0</v>
      </c>
      <c r="E1527" s="41">
        <v>0</v>
      </c>
      <c r="F1527" s="41">
        <v>0</v>
      </c>
      <c r="G1527" s="48">
        <v>40101</v>
      </c>
    </row>
    <row r="1528" spans="1:7" x14ac:dyDescent="0.25">
      <c r="A1528" s="48">
        <v>401012921</v>
      </c>
      <c r="B1528" s="41" t="s">
        <v>3170</v>
      </c>
      <c r="C1528" s="41">
        <v>0</v>
      </c>
      <c r="D1528" s="41">
        <v>0</v>
      </c>
      <c r="E1528" s="41">
        <v>0</v>
      </c>
      <c r="F1528" s="41">
        <v>0</v>
      </c>
      <c r="G1528" s="48">
        <v>40101</v>
      </c>
    </row>
    <row r="1529" spans="1:7" x14ac:dyDescent="0.25">
      <c r="A1529" s="48">
        <v>401014600</v>
      </c>
      <c r="B1529" s="41" t="s">
        <v>3171</v>
      </c>
      <c r="C1529" s="41">
        <v>0</v>
      </c>
      <c r="D1529" s="41">
        <v>0</v>
      </c>
      <c r="E1529" s="41">
        <v>0</v>
      </c>
      <c r="F1529" s="41">
        <v>0</v>
      </c>
      <c r="G1529" s="48">
        <v>40101</v>
      </c>
    </row>
    <row r="1530" spans="1:7" x14ac:dyDescent="0.25">
      <c r="A1530" s="48">
        <v>401014610</v>
      </c>
      <c r="B1530" s="41" t="s">
        <v>3172</v>
      </c>
      <c r="C1530" s="41">
        <v>0</v>
      </c>
      <c r="D1530" s="41">
        <v>0</v>
      </c>
      <c r="E1530" s="41">
        <v>0</v>
      </c>
      <c r="F1530" s="41">
        <v>0</v>
      </c>
      <c r="G1530" s="48">
        <v>40101</v>
      </c>
    </row>
    <row r="1531" spans="1:7" x14ac:dyDescent="0.25">
      <c r="A1531" s="48">
        <v>401014611</v>
      </c>
      <c r="B1531" s="41" t="s">
        <v>3173</v>
      </c>
      <c r="C1531" s="41">
        <v>0</v>
      </c>
      <c r="D1531" s="41">
        <v>0</v>
      </c>
      <c r="E1531" s="41">
        <v>0</v>
      </c>
      <c r="F1531" s="41">
        <v>0</v>
      </c>
      <c r="G1531" s="48">
        <v>40101</v>
      </c>
    </row>
    <row r="1532" spans="1:7" x14ac:dyDescent="0.25">
      <c r="A1532" s="48">
        <v>401014618</v>
      </c>
      <c r="B1532" s="41" t="s">
        <v>3174</v>
      </c>
      <c r="C1532" s="41">
        <v>0</v>
      </c>
      <c r="D1532" s="41">
        <v>0</v>
      </c>
      <c r="E1532" s="41">
        <v>0</v>
      </c>
      <c r="F1532" s="41">
        <v>0</v>
      </c>
      <c r="G1532" s="48">
        <v>40101</v>
      </c>
    </row>
    <row r="1533" spans="1:7" x14ac:dyDescent="0.25">
      <c r="A1533" s="48">
        <v>401014619</v>
      </c>
      <c r="B1533" s="41" t="s">
        <v>3175</v>
      </c>
      <c r="C1533" s="41">
        <v>0</v>
      </c>
      <c r="D1533" s="41">
        <v>0</v>
      </c>
      <c r="E1533" s="41">
        <v>0</v>
      </c>
      <c r="F1533" s="41">
        <v>0</v>
      </c>
      <c r="G1533" s="48">
        <v>40101</v>
      </c>
    </row>
    <row r="1534" spans="1:7" x14ac:dyDescent="0.25">
      <c r="A1534" s="48">
        <v>401015008</v>
      </c>
      <c r="B1534" s="41" t="s">
        <v>3176</v>
      </c>
      <c r="C1534" s="41">
        <v>0</v>
      </c>
      <c r="D1534" s="41">
        <v>0</v>
      </c>
      <c r="E1534" s="41">
        <v>0</v>
      </c>
      <c r="F1534" s="41">
        <v>0</v>
      </c>
      <c r="G1534" s="48">
        <v>40101</v>
      </c>
    </row>
    <row r="1535" spans="1:7" x14ac:dyDescent="0.25">
      <c r="A1535" s="48">
        <v>401015117</v>
      </c>
      <c r="B1535" s="41" t="s">
        <v>3177</v>
      </c>
      <c r="C1535" s="41">
        <v>0</v>
      </c>
      <c r="D1535" s="41">
        <v>0</v>
      </c>
      <c r="E1535" s="41">
        <v>0</v>
      </c>
      <c r="F1535" s="41">
        <v>0</v>
      </c>
      <c r="G1535" s="48">
        <v>40101</v>
      </c>
    </row>
    <row r="1536" spans="1:7" x14ac:dyDescent="0.25">
      <c r="A1536" s="48">
        <v>401015124</v>
      </c>
      <c r="B1536" s="41" t="s">
        <v>3178</v>
      </c>
      <c r="C1536" s="41">
        <v>0</v>
      </c>
      <c r="D1536" s="41">
        <v>0</v>
      </c>
      <c r="E1536" s="41">
        <v>0</v>
      </c>
      <c r="F1536" s="41">
        <v>0</v>
      </c>
      <c r="G1536" s="48">
        <v>40101</v>
      </c>
    </row>
    <row r="1537" spans="1:7" x14ac:dyDescent="0.25">
      <c r="A1537" s="48">
        <v>401015152</v>
      </c>
      <c r="B1537" s="41" t="s">
        <v>3179</v>
      </c>
      <c r="C1537" s="41">
        <v>0</v>
      </c>
      <c r="D1537" s="41">
        <v>0</v>
      </c>
      <c r="E1537" s="41">
        <v>0</v>
      </c>
      <c r="F1537" s="41">
        <v>0</v>
      </c>
      <c r="G1537" s="48">
        <v>40101</v>
      </c>
    </row>
    <row r="1538" spans="1:7" x14ac:dyDescent="0.25">
      <c r="A1538" s="48">
        <v>401015166</v>
      </c>
      <c r="B1538" s="41" t="s">
        <v>3180</v>
      </c>
      <c r="C1538" s="41">
        <v>0</v>
      </c>
      <c r="D1538" s="41">
        <v>0</v>
      </c>
      <c r="E1538" s="41">
        <v>0</v>
      </c>
      <c r="F1538" s="41">
        <v>0</v>
      </c>
      <c r="G1538" s="48">
        <v>40101</v>
      </c>
    </row>
    <row r="1539" spans="1:7" x14ac:dyDescent="0.25">
      <c r="A1539" s="48">
        <v>401015168</v>
      </c>
      <c r="B1539" s="41" t="s">
        <v>3181</v>
      </c>
      <c r="C1539" s="41">
        <v>0</v>
      </c>
      <c r="D1539" s="41">
        <v>0</v>
      </c>
      <c r="E1539" s="41">
        <v>0</v>
      </c>
      <c r="F1539" s="41">
        <v>0</v>
      </c>
      <c r="G1539" s="48">
        <v>40101</v>
      </c>
    </row>
    <row r="1540" spans="1:7" x14ac:dyDescent="0.25">
      <c r="A1540" s="48">
        <v>401015169</v>
      </c>
      <c r="B1540" s="41" t="s">
        <v>3182</v>
      </c>
      <c r="C1540" s="41">
        <v>0</v>
      </c>
      <c r="D1540" s="41">
        <v>0</v>
      </c>
      <c r="E1540" s="41">
        <v>0</v>
      </c>
      <c r="F1540" s="41">
        <v>0</v>
      </c>
      <c r="G1540" s="48">
        <v>40101</v>
      </c>
    </row>
    <row r="1541" spans="1:7" x14ac:dyDescent="0.25">
      <c r="A1541" s="48">
        <v>401015170</v>
      </c>
      <c r="B1541" s="41" t="s">
        <v>3183</v>
      </c>
      <c r="C1541" s="41">
        <v>0</v>
      </c>
      <c r="D1541" s="41">
        <v>750</v>
      </c>
      <c r="E1541" s="41">
        <v>750</v>
      </c>
      <c r="F1541" s="41">
        <v>-750</v>
      </c>
      <c r="G1541" s="48">
        <v>40101</v>
      </c>
    </row>
    <row r="1542" spans="1:7" x14ac:dyDescent="0.25">
      <c r="A1542" s="48">
        <v>401015171</v>
      </c>
      <c r="B1542" s="41" t="s">
        <v>3184</v>
      </c>
      <c r="C1542" s="41">
        <v>0</v>
      </c>
      <c r="D1542" s="41">
        <v>0</v>
      </c>
      <c r="E1542" s="41">
        <v>0</v>
      </c>
      <c r="F1542" s="41">
        <v>0</v>
      </c>
      <c r="G1542" s="48">
        <v>40101</v>
      </c>
    </row>
    <row r="1543" spans="1:7" x14ac:dyDescent="0.25">
      <c r="A1543" s="48">
        <v>401015172</v>
      </c>
      <c r="B1543" s="41" t="s">
        <v>3185</v>
      </c>
      <c r="C1543" s="41">
        <v>0</v>
      </c>
      <c r="D1543" s="41">
        <v>0</v>
      </c>
      <c r="E1543" s="41">
        <v>0</v>
      </c>
      <c r="F1543" s="41">
        <v>0</v>
      </c>
      <c r="G1543" s="48">
        <v>40101</v>
      </c>
    </row>
    <row r="1544" spans="1:7" x14ac:dyDescent="0.25">
      <c r="A1544" s="48">
        <v>401015173</v>
      </c>
      <c r="B1544" s="41" t="s">
        <v>3186</v>
      </c>
      <c r="C1544" s="41">
        <v>0</v>
      </c>
      <c r="D1544" s="41">
        <v>0</v>
      </c>
      <c r="E1544" s="41">
        <v>0</v>
      </c>
      <c r="F1544" s="41">
        <v>0</v>
      </c>
      <c r="G1544" s="48">
        <v>40101</v>
      </c>
    </row>
    <row r="1545" spans="1:7" x14ac:dyDescent="0.25">
      <c r="A1545" s="48">
        <v>401015174</v>
      </c>
      <c r="B1545" s="41" t="s">
        <v>3187</v>
      </c>
      <c r="C1545" s="41">
        <v>0</v>
      </c>
      <c r="D1545" s="41">
        <v>0</v>
      </c>
      <c r="E1545" s="41">
        <v>0</v>
      </c>
      <c r="F1545" s="41">
        <v>0</v>
      </c>
      <c r="G1545" s="48">
        <v>40101</v>
      </c>
    </row>
    <row r="1546" spans="1:7" x14ac:dyDescent="0.25">
      <c r="A1546" s="48">
        <v>401015175</v>
      </c>
      <c r="B1546" s="41" t="s">
        <v>3188</v>
      </c>
      <c r="C1546" s="41">
        <v>0</v>
      </c>
      <c r="D1546" s="41">
        <v>0</v>
      </c>
      <c r="E1546" s="41">
        <v>0</v>
      </c>
      <c r="F1546" s="41">
        <v>0</v>
      </c>
      <c r="G1546" s="48">
        <v>40101</v>
      </c>
    </row>
    <row r="1547" spans="1:7" x14ac:dyDescent="0.25">
      <c r="A1547" s="48">
        <v>401015176</v>
      </c>
      <c r="B1547" s="41" t="s">
        <v>3189</v>
      </c>
      <c r="C1547" s="41">
        <v>0</v>
      </c>
      <c r="D1547" s="41">
        <v>63195</v>
      </c>
      <c r="E1547" s="41">
        <v>45000</v>
      </c>
      <c r="F1547" s="41">
        <v>-45000</v>
      </c>
      <c r="G1547" s="48">
        <v>40101</v>
      </c>
    </row>
    <row r="1548" spans="1:7" x14ac:dyDescent="0.25">
      <c r="A1548" s="48">
        <v>401015185</v>
      </c>
      <c r="B1548" s="41" t="s">
        <v>3190</v>
      </c>
      <c r="C1548" s="41">
        <v>2310</v>
      </c>
      <c r="D1548" s="41">
        <v>5500</v>
      </c>
      <c r="E1548" s="41">
        <v>5500</v>
      </c>
      <c r="F1548" s="41">
        <v>-3190</v>
      </c>
      <c r="G1548" s="48">
        <v>40101</v>
      </c>
    </row>
    <row r="1549" spans="1:7" x14ac:dyDescent="0.25">
      <c r="A1549" s="48">
        <v>401015186</v>
      </c>
      <c r="B1549" s="41" t="s">
        <v>3191</v>
      </c>
      <c r="C1549" s="41">
        <v>0</v>
      </c>
      <c r="D1549" s="41">
        <v>0</v>
      </c>
      <c r="E1549" s="41">
        <v>0</v>
      </c>
      <c r="F1549" s="41">
        <v>0</v>
      </c>
      <c r="G1549" s="48">
        <v>40101</v>
      </c>
    </row>
    <row r="1550" spans="1:7" x14ac:dyDescent="0.25">
      <c r="A1550" s="48">
        <v>401015187</v>
      </c>
      <c r="B1550" s="41" t="s">
        <v>3192</v>
      </c>
      <c r="C1550" s="41">
        <v>0</v>
      </c>
      <c r="D1550" s="41">
        <v>0</v>
      </c>
      <c r="E1550" s="41">
        <v>0</v>
      </c>
      <c r="F1550" s="41">
        <v>0</v>
      </c>
      <c r="G1550" s="48">
        <v>40101</v>
      </c>
    </row>
    <row r="1551" spans="1:7" x14ac:dyDescent="0.25">
      <c r="A1551" s="48">
        <v>401015196</v>
      </c>
      <c r="B1551" s="41" t="s">
        <v>3193</v>
      </c>
      <c r="C1551" s="41">
        <v>0</v>
      </c>
      <c r="D1551" s="41">
        <v>0</v>
      </c>
      <c r="E1551" s="41">
        <v>0</v>
      </c>
      <c r="F1551" s="41">
        <v>0</v>
      </c>
      <c r="G1551" s="48">
        <v>40101</v>
      </c>
    </row>
    <row r="1552" spans="1:7" x14ac:dyDescent="0.25">
      <c r="A1552" s="48">
        <v>401015197</v>
      </c>
      <c r="B1552" s="41" t="s">
        <v>3194</v>
      </c>
      <c r="C1552" s="41">
        <v>0</v>
      </c>
      <c r="D1552" s="41">
        <v>0</v>
      </c>
      <c r="E1552" s="41">
        <v>0</v>
      </c>
      <c r="F1552" s="41">
        <v>0</v>
      </c>
      <c r="G1552" s="48">
        <v>40101</v>
      </c>
    </row>
    <row r="1553" spans="1:7" x14ac:dyDescent="0.25">
      <c r="A1553" s="48">
        <v>401015198</v>
      </c>
      <c r="B1553" s="41" t="s">
        <v>3195</v>
      </c>
      <c r="C1553" s="41">
        <v>0</v>
      </c>
      <c r="D1553" s="41">
        <v>0</v>
      </c>
      <c r="E1553" s="41">
        <v>0</v>
      </c>
      <c r="F1553" s="41">
        <v>0</v>
      </c>
      <c r="G1553" s="48">
        <v>40101</v>
      </c>
    </row>
    <row r="1554" spans="1:7" x14ac:dyDescent="0.25">
      <c r="A1554" s="48">
        <v>401015199</v>
      </c>
      <c r="B1554" s="41" t="s">
        <v>3196</v>
      </c>
      <c r="C1554" s="41">
        <v>0</v>
      </c>
      <c r="D1554" s="41">
        <v>0</v>
      </c>
      <c r="E1554" s="41">
        <v>0</v>
      </c>
      <c r="F1554" s="41">
        <v>0</v>
      </c>
      <c r="G1554" s="48">
        <v>40101</v>
      </c>
    </row>
    <row r="1555" spans="1:7" x14ac:dyDescent="0.25">
      <c r="A1555" s="48">
        <v>401015510</v>
      </c>
      <c r="B1555" s="41" t="s">
        <v>3197</v>
      </c>
      <c r="C1555" s="41">
        <v>0</v>
      </c>
      <c r="D1555" s="41">
        <v>0</v>
      </c>
      <c r="E1555" s="41">
        <v>0</v>
      </c>
      <c r="F1555" s="41">
        <v>0</v>
      </c>
      <c r="G1555" s="48">
        <v>40101</v>
      </c>
    </row>
    <row r="1556" spans="1:7" x14ac:dyDescent="0.25">
      <c r="A1556" s="48">
        <v>401015511</v>
      </c>
      <c r="B1556" s="41" t="s">
        <v>3198</v>
      </c>
      <c r="C1556" s="41">
        <v>14400</v>
      </c>
      <c r="D1556" s="41">
        <v>7200</v>
      </c>
      <c r="E1556" s="41">
        <v>7200</v>
      </c>
      <c r="F1556" s="41">
        <v>7200</v>
      </c>
      <c r="G1556" s="48">
        <v>40101</v>
      </c>
    </row>
    <row r="1557" spans="1:7" x14ac:dyDescent="0.25">
      <c r="A1557" s="48">
        <v>401015519</v>
      </c>
      <c r="B1557" s="41" t="s">
        <v>3199</v>
      </c>
      <c r="C1557" s="41">
        <v>0</v>
      </c>
      <c r="D1557" s="41">
        <v>0</v>
      </c>
      <c r="E1557" s="41">
        <v>0</v>
      </c>
      <c r="F1557" s="41">
        <v>0</v>
      </c>
      <c r="G1557" s="48">
        <v>40101</v>
      </c>
    </row>
    <row r="1558" spans="1:7" x14ac:dyDescent="0.25">
      <c r="A1558" s="48">
        <v>401015520</v>
      </c>
      <c r="B1558" s="41" t="s">
        <v>3200</v>
      </c>
      <c r="C1558" s="41">
        <v>0</v>
      </c>
      <c r="D1558" s="41">
        <v>0</v>
      </c>
      <c r="E1558" s="41">
        <v>0</v>
      </c>
      <c r="F1558" s="41">
        <v>0</v>
      </c>
      <c r="G1558" s="48">
        <v>40101</v>
      </c>
    </row>
    <row r="1559" spans="1:7" x14ac:dyDescent="0.25">
      <c r="A1559" s="48">
        <v>401015531</v>
      </c>
      <c r="B1559" s="41" t="s">
        <v>3201</v>
      </c>
      <c r="C1559" s="41">
        <v>0</v>
      </c>
      <c r="D1559" s="41">
        <v>0</v>
      </c>
      <c r="E1559" s="41">
        <v>0</v>
      </c>
      <c r="F1559" s="41">
        <v>0</v>
      </c>
      <c r="G1559" s="48">
        <v>40101</v>
      </c>
    </row>
    <row r="1560" spans="1:7" x14ac:dyDescent="0.25">
      <c r="A1560" s="48">
        <v>401015536</v>
      </c>
      <c r="B1560" s="41" t="s">
        <v>3202</v>
      </c>
      <c r="C1560" s="41">
        <v>0</v>
      </c>
      <c r="D1560" s="41">
        <v>10000</v>
      </c>
      <c r="E1560" s="41">
        <v>10000</v>
      </c>
      <c r="F1560" s="41">
        <v>-10000</v>
      </c>
      <c r="G1560" s="48">
        <v>40101</v>
      </c>
    </row>
    <row r="1561" spans="1:7" x14ac:dyDescent="0.25">
      <c r="A1561" s="48">
        <v>401015538</v>
      </c>
      <c r="B1561" s="41" t="s">
        <v>3203</v>
      </c>
      <c r="C1561" s="41">
        <v>0</v>
      </c>
      <c r="D1561" s="41">
        <v>0</v>
      </c>
      <c r="E1561" s="41">
        <v>0</v>
      </c>
      <c r="F1561" s="41">
        <v>0</v>
      </c>
      <c r="G1561" s="48">
        <v>40101</v>
      </c>
    </row>
    <row r="1562" spans="1:7" x14ac:dyDescent="0.25">
      <c r="A1562" s="48">
        <v>401015570</v>
      </c>
      <c r="B1562" s="41" t="s">
        <v>3204</v>
      </c>
      <c r="C1562" s="41">
        <v>0</v>
      </c>
      <c r="D1562" s="41">
        <v>0</v>
      </c>
      <c r="E1562" s="41">
        <v>0</v>
      </c>
      <c r="F1562" s="41">
        <v>0</v>
      </c>
      <c r="G1562" s="48">
        <v>40101</v>
      </c>
    </row>
    <row r="1563" spans="1:7" x14ac:dyDescent="0.25">
      <c r="A1563" s="48">
        <v>401016010</v>
      </c>
      <c r="B1563" s="41" t="s">
        <v>3205</v>
      </c>
      <c r="C1563" s="41">
        <v>0</v>
      </c>
      <c r="D1563" s="41">
        <v>0</v>
      </c>
      <c r="E1563" s="41">
        <v>0</v>
      </c>
      <c r="F1563" s="41">
        <v>0</v>
      </c>
      <c r="G1563" s="48">
        <v>40101</v>
      </c>
    </row>
    <row r="1564" spans="1:7" x14ac:dyDescent="0.25">
      <c r="A1564" s="48">
        <v>401019051</v>
      </c>
      <c r="B1564" s="41" t="s">
        <v>3206</v>
      </c>
      <c r="C1564" s="41">
        <v>0</v>
      </c>
      <c r="D1564" s="41">
        <v>0</v>
      </c>
      <c r="E1564" s="41">
        <v>0</v>
      </c>
      <c r="F1564" s="41">
        <v>0</v>
      </c>
      <c r="G1564" s="48">
        <v>40101</v>
      </c>
    </row>
    <row r="1565" spans="1:7" x14ac:dyDescent="0.25">
      <c r="A1565" s="48">
        <v>401019053</v>
      </c>
      <c r="B1565" s="41" t="s">
        <v>3207</v>
      </c>
      <c r="C1565" s="41">
        <v>0</v>
      </c>
      <c r="D1565" s="41">
        <v>0</v>
      </c>
      <c r="E1565" s="41">
        <v>0</v>
      </c>
      <c r="F1565" s="41">
        <v>0</v>
      </c>
      <c r="G1565" s="48">
        <v>40101</v>
      </c>
    </row>
    <row r="1566" spans="1:7" x14ac:dyDescent="0.25">
      <c r="A1566" s="48">
        <v>401019055</v>
      </c>
      <c r="B1566" s="41" t="s">
        <v>3208</v>
      </c>
      <c r="C1566" s="41">
        <v>0</v>
      </c>
      <c r="D1566" s="41">
        <v>0</v>
      </c>
      <c r="E1566" s="41">
        <v>0</v>
      </c>
      <c r="F1566" s="41">
        <v>0</v>
      </c>
      <c r="G1566" s="48">
        <v>40101</v>
      </c>
    </row>
    <row r="1567" spans="1:7" x14ac:dyDescent="0.25">
      <c r="A1567" s="48">
        <v>401019057</v>
      </c>
      <c r="B1567" s="41" t="s">
        <v>3209</v>
      </c>
      <c r="C1567" s="41">
        <v>0</v>
      </c>
      <c r="D1567" s="41">
        <v>0</v>
      </c>
      <c r="E1567" s="41">
        <v>0</v>
      </c>
      <c r="F1567" s="41">
        <v>0</v>
      </c>
      <c r="G1567" s="48">
        <v>40101</v>
      </c>
    </row>
    <row r="1568" spans="1:7" x14ac:dyDescent="0.25">
      <c r="A1568" s="48">
        <v>401019066</v>
      </c>
      <c r="B1568" s="41" t="s">
        <v>3210</v>
      </c>
      <c r="C1568" s="41">
        <v>0</v>
      </c>
      <c r="D1568" s="41">
        <v>0</v>
      </c>
      <c r="E1568" s="41">
        <v>0</v>
      </c>
      <c r="F1568" s="41">
        <v>0</v>
      </c>
      <c r="G1568" s="48">
        <v>40101</v>
      </c>
    </row>
    <row r="1569" spans="1:7" x14ac:dyDescent="0.25">
      <c r="A1569" s="48">
        <v>401019206</v>
      </c>
      <c r="B1569" s="41" t="s">
        <v>3211</v>
      </c>
      <c r="C1569" s="41">
        <v>0</v>
      </c>
      <c r="D1569" s="41">
        <v>0</v>
      </c>
      <c r="E1569" s="41">
        <v>0</v>
      </c>
      <c r="F1569" s="41">
        <v>0</v>
      </c>
      <c r="G1569" s="48">
        <v>40101</v>
      </c>
    </row>
    <row r="1570" spans="1:7" x14ac:dyDescent="0.25">
      <c r="A1570" s="48">
        <v>401022423</v>
      </c>
      <c r="B1570" s="41" t="s">
        <v>3212</v>
      </c>
      <c r="C1570" s="41">
        <v>0</v>
      </c>
      <c r="D1570" s="41">
        <v>0</v>
      </c>
      <c r="E1570" s="41">
        <v>0</v>
      </c>
      <c r="F1570" s="41">
        <v>0</v>
      </c>
      <c r="G1570" s="48">
        <v>40102</v>
      </c>
    </row>
    <row r="1571" spans="1:7" x14ac:dyDescent="0.25">
      <c r="A1571" s="48">
        <v>401022429</v>
      </c>
      <c r="B1571" s="41" t="s">
        <v>3213</v>
      </c>
      <c r="C1571" s="41">
        <v>0</v>
      </c>
      <c r="D1571" s="41">
        <v>0</v>
      </c>
      <c r="E1571" s="41">
        <v>0</v>
      </c>
      <c r="F1571" s="41">
        <v>0</v>
      </c>
      <c r="G1571" s="48">
        <v>40102</v>
      </c>
    </row>
    <row r="1572" spans="1:7" x14ac:dyDescent="0.25">
      <c r="A1572" s="48">
        <v>401022500</v>
      </c>
      <c r="B1572" s="41" t="s">
        <v>3214</v>
      </c>
      <c r="C1572" s="41">
        <v>0</v>
      </c>
      <c r="D1572" s="41">
        <v>0</v>
      </c>
      <c r="E1572" s="41">
        <v>0</v>
      </c>
      <c r="F1572" s="41">
        <v>0</v>
      </c>
      <c r="G1572" s="48">
        <v>40102</v>
      </c>
    </row>
    <row r="1573" spans="1:7" x14ac:dyDescent="0.25">
      <c r="A1573" s="48">
        <v>401022921</v>
      </c>
      <c r="B1573" s="41" t="s">
        <v>3215</v>
      </c>
      <c r="C1573" s="41">
        <v>0</v>
      </c>
      <c r="D1573" s="41">
        <v>0</v>
      </c>
      <c r="E1573" s="41">
        <v>0</v>
      </c>
      <c r="F1573" s="41">
        <v>0</v>
      </c>
      <c r="G1573" s="48">
        <v>40102</v>
      </c>
    </row>
    <row r="1574" spans="1:7" x14ac:dyDescent="0.25">
      <c r="A1574" s="48">
        <v>401024610</v>
      </c>
      <c r="B1574" s="41" t="s">
        <v>3216</v>
      </c>
      <c r="C1574" s="41">
        <v>0</v>
      </c>
      <c r="D1574" s="41">
        <v>0</v>
      </c>
      <c r="E1574" s="41">
        <v>0</v>
      </c>
      <c r="F1574" s="41">
        <v>0</v>
      </c>
      <c r="G1574" s="48">
        <v>40102</v>
      </c>
    </row>
    <row r="1575" spans="1:7" x14ac:dyDescent="0.25">
      <c r="A1575" s="48">
        <v>401025519</v>
      </c>
      <c r="B1575" s="41" t="s">
        <v>3217</v>
      </c>
      <c r="C1575" s="41">
        <v>0</v>
      </c>
      <c r="D1575" s="41">
        <v>0</v>
      </c>
      <c r="E1575" s="41">
        <v>0</v>
      </c>
      <c r="F1575" s="41">
        <v>0</v>
      </c>
      <c r="G1575" s="48">
        <v>40102</v>
      </c>
    </row>
    <row r="1576" spans="1:7" x14ac:dyDescent="0.25">
      <c r="A1576" s="48">
        <v>401029051</v>
      </c>
      <c r="B1576" s="41" t="s">
        <v>3218</v>
      </c>
      <c r="C1576" s="41">
        <v>0</v>
      </c>
      <c r="D1576" s="41">
        <v>0</v>
      </c>
      <c r="E1576" s="41">
        <v>0</v>
      </c>
      <c r="F1576" s="41">
        <v>0</v>
      </c>
      <c r="G1576" s="48">
        <v>40102</v>
      </c>
    </row>
    <row r="1577" spans="1:7" x14ac:dyDescent="0.25">
      <c r="A1577" s="48">
        <v>409010100</v>
      </c>
      <c r="B1577" s="41" t="s">
        <v>3219</v>
      </c>
      <c r="C1577" s="41">
        <v>47744.54</v>
      </c>
      <c r="D1577" s="41">
        <v>47400</v>
      </c>
      <c r="E1577" s="41">
        <v>47400</v>
      </c>
      <c r="F1577" s="41">
        <v>344.54</v>
      </c>
      <c r="G1577" s="48">
        <v>40901</v>
      </c>
    </row>
    <row r="1578" spans="1:7" x14ac:dyDescent="0.25">
      <c r="A1578" s="48">
        <v>409010101</v>
      </c>
      <c r="B1578" s="41" t="s">
        <v>3220</v>
      </c>
      <c r="C1578" s="41">
        <v>0</v>
      </c>
      <c r="D1578" s="41">
        <v>0</v>
      </c>
      <c r="E1578" s="41">
        <v>0</v>
      </c>
      <c r="F1578" s="41">
        <v>0</v>
      </c>
      <c r="G1578" s="48">
        <v>40901</v>
      </c>
    </row>
    <row r="1579" spans="1:7" x14ac:dyDescent="0.25">
      <c r="A1579" s="48">
        <v>409010102</v>
      </c>
      <c r="B1579" s="41" t="s">
        <v>3221</v>
      </c>
      <c r="C1579" s="41">
        <v>0</v>
      </c>
      <c r="D1579" s="41">
        <v>0</v>
      </c>
      <c r="E1579" s="41">
        <v>0</v>
      </c>
      <c r="F1579" s="41">
        <v>0</v>
      </c>
      <c r="G1579" s="48">
        <v>40901</v>
      </c>
    </row>
    <row r="1580" spans="1:7" x14ac:dyDescent="0.25">
      <c r="A1580" s="48">
        <v>409010103</v>
      </c>
      <c r="B1580" s="41" t="s">
        <v>3222</v>
      </c>
      <c r="C1580" s="41">
        <v>0</v>
      </c>
      <c r="D1580" s="41">
        <v>0</v>
      </c>
      <c r="E1580" s="41">
        <v>0</v>
      </c>
      <c r="F1580" s="41">
        <v>0</v>
      </c>
      <c r="G1580" s="48">
        <v>40901</v>
      </c>
    </row>
    <row r="1581" spans="1:7" x14ac:dyDescent="0.25">
      <c r="A1581" s="48">
        <v>409010120</v>
      </c>
      <c r="B1581" s="41" t="s">
        <v>3223</v>
      </c>
      <c r="C1581" s="41">
        <v>0</v>
      </c>
      <c r="D1581" s="41">
        <v>0</v>
      </c>
      <c r="E1581" s="41">
        <v>0</v>
      </c>
      <c r="F1581" s="41">
        <v>0</v>
      </c>
      <c r="G1581" s="48">
        <v>40901</v>
      </c>
    </row>
    <row r="1582" spans="1:7" x14ac:dyDescent="0.25">
      <c r="A1582" s="48">
        <v>409010150</v>
      </c>
      <c r="B1582" s="41" t="s">
        <v>3224</v>
      </c>
      <c r="C1582" s="41">
        <v>0</v>
      </c>
      <c r="D1582" s="41">
        <v>0</v>
      </c>
      <c r="E1582" s="41">
        <v>0</v>
      </c>
      <c r="F1582" s="41">
        <v>0</v>
      </c>
      <c r="G1582" s="48">
        <v>40901</v>
      </c>
    </row>
    <row r="1583" spans="1:7" x14ac:dyDescent="0.25">
      <c r="A1583" s="48">
        <v>409010200</v>
      </c>
      <c r="B1583" s="41" t="s">
        <v>3225</v>
      </c>
      <c r="C1583" s="41">
        <v>0</v>
      </c>
      <c r="D1583" s="41">
        <v>0</v>
      </c>
      <c r="E1583" s="41">
        <v>0</v>
      </c>
      <c r="F1583" s="41">
        <v>0</v>
      </c>
      <c r="G1583" s="48">
        <v>40901</v>
      </c>
    </row>
    <row r="1584" spans="1:7" x14ac:dyDescent="0.25">
      <c r="A1584" s="48">
        <v>409010400</v>
      </c>
      <c r="B1584" s="41" t="s">
        <v>3226</v>
      </c>
      <c r="C1584" s="41">
        <v>0</v>
      </c>
      <c r="D1584" s="41">
        <v>0</v>
      </c>
      <c r="E1584" s="41">
        <v>0</v>
      </c>
      <c r="F1584" s="41">
        <v>0</v>
      </c>
      <c r="G1584" s="48">
        <v>40901</v>
      </c>
    </row>
    <row r="1585" spans="1:7" x14ac:dyDescent="0.25">
      <c r="A1585" s="48">
        <v>409010700</v>
      </c>
      <c r="B1585" s="41" t="s">
        <v>3227</v>
      </c>
      <c r="C1585" s="41">
        <v>0</v>
      </c>
      <c r="D1585" s="41">
        <v>0</v>
      </c>
      <c r="E1585" s="41">
        <v>0</v>
      </c>
      <c r="F1585" s="41">
        <v>0</v>
      </c>
      <c r="G1585" s="48">
        <v>40901</v>
      </c>
    </row>
    <row r="1586" spans="1:7" x14ac:dyDescent="0.25">
      <c r="A1586" s="48">
        <v>409010800</v>
      </c>
      <c r="B1586" s="41" t="s">
        <v>3228</v>
      </c>
      <c r="C1586" s="41">
        <v>0</v>
      </c>
      <c r="D1586" s="41">
        <v>0</v>
      </c>
      <c r="E1586" s="41">
        <v>0</v>
      </c>
      <c r="F1586" s="41">
        <v>0</v>
      </c>
      <c r="G1586" s="48">
        <v>40901</v>
      </c>
    </row>
    <row r="1587" spans="1:7" x14ac:dyDescent="0.25">
      <c r="A1587" s="48">
        <v>409010915</v>
      </c>
      <c r="B1587" s="41" t="s">
        <v>3229</v>
      </c>
      <c r="C1587" s="41">
        <v>0</v>
      </c>
      <c r="D1587" s="41">
        <v>0</v>
      </c>
      <c r="E1587" s="41">
        <v>0</v>
      </c>
      <c r="F1587" s="41">
        <v>0</v>
      </c>
      <c r="G1587" s="48">
        <v>40901</v>
      </c>
    </row>
    <row r="1588" spans="1:7" x14ac:dyDescent="0.25">
      <c r="A1588" s="48">
        <v>409010930</v>
      </c>
      <c r="B1588" s="41" t="s">
        <v>3230</v>
      </c>
      <c r="C1588" s="41">
        <v>0</v>
      </c>
      <c r="D1588" s="41">
        <v>100</v>
      </c>
      <c r="E1588" s="41">
        <v>100</v>
      </c>
      <c r="F1588" s="41">
        <v>-100</v>
      </c>
      <c r="G1588" s="48">
        <v>40901</v>
      </c>
    </row>
    <row r="1589" spans="1:7" x14ac:dyDescent="0.25">
      <c r="A1589" s="48">
        <v>409010975</v>
      </c>
      <c r="B1589" s="41" t="s">
        <v>3231</v>
      </c>
      <c r="C1589" s="41">
        <v>0</v>
      </c>
      <c r="D1589" s="41">
        <v>1500</v>
      </c>
      <c r="E1589" s="41">
        <v>1500</v>
      </c>
      <c r="F1589" s="41">
        <v>-1500</v>
      </c>
      <c r="G1589" s="48">
        <v>40901</v>
      </c>
    </row>
    <row r="1590" spans="1:7" x14ac:dyDescent="0.25">
      <c r="A1590" s="48">
        <v>409010981</v>
      </c>
      <c r="B1590" s="41" t="s">
        <v>3232</v>
      </c>
      <c r="C1590" s="41">
        <v>0</v>
      </c>
      <c r="D1590" s="41">
        <v>0</v>
      </c>
      <c r="E1590" s="41">
        <v>0</v>
      </c>
      <c r="F1590" s="41">
        <v>0</v>
      </c>
      <c r="G1590" s="48">
        <v>40901</v>
      </c>
    </row>
    <row r="1591" spans="1:7" x14ac:dyDescent="0.25">
      <c r="A1591" s="48">
        <v>409011600</v>
      </c>
      <c r="B1591" s="41" t="s">
        <v>3233</v>
      </c>
      <c r="C1591" s="41">
        <v>0</v>
      </c>
      <c r="D1591" s="41">
        <v>0</v>
      </c>
      <c r="E1591" s="41">
        <v>0</v>
      </c>
      <c r="F1591" s="41">
        <v>0</v>
      </c>
      <c r="G1591" s="48">
        <v>40901</v>
      </c>
    </row>
    <row r="1592" spans="1:7" x14ac:dyDescent="0.25">
      <c r="A1592" s="48">
        <v>409012000</v>
      </c>
      <c r="B1592" s="41" t="s">
        <v>3234</v>
      </c>
      <c r="C1592" s="41">
        <v>0</v>
      </c>
      <c r="D1592" s="41">
        <v>300</v>
      </c>
      <c r="E1592" s="41">
        <v>300</v>
      </c>
      <c r="F1592" s="41">
        <v>-300</v>
      </c>
      <c r="G1592" s="48">
        <v>40901</v>
      </c>
    </row>
    <row r="1593" spans="1:7" x14ac:dyDescent="0.25">
      <c r="A1593" s="48">
        <v>409012002</v>
      </c>
      <c r="B1593" s="41" t="s">
        <v>3235</v>
      </c>
      <c r="C1593" s="41">
        <v>0</v>
      </c>
      <c r="D1593" s="41">
        <v>0</v>
      </c>
      <c r="E1593" s="41">
        <v>0</v>
      </c>
      <c r="F1593" s="41">
        <v>0</v>
      </c>
      <c r="G1593" s="48">
        <v>40901</v>
      </c>
    </row>
    <row r="1594" spans="1:7" x14ac:dyDescent="0.25">
      <c r="A1594" s="48">
        <v>409012004</v>
      </c>
      <c r="B1594" s="41" t="s">
        <v>3236</v>
      </c>
      <c r="C1594" s="41">
        <v>0</v>
      </c>
      <c r="D1594" s="41">
        <v>200</v>
      </c>
      <c r="E1594" s="41">
        <v>200</v>
      </c>
      <c r="F1594" s="41">
        <v>-200</v>
      </c>
      <c r="G1594" s="48">
        <v>40901</v>
      </c>
    </row>
    <row r="1595" spans="1:7" x14ac:dyDescent="0.25">
      <c r="A1595" s="48">
        <v>409012022</v>
      </c>
      <c r="B1595" s="41" t="s">
        <v>3237</v>
      </c>
      <c r="C1595" s="41">
        <v>0</v>
      </c>
      <c r="D1595" s="41">
        <v>1200</v>
      </c>
      <c r="E1595" s="41">
        <v>1200</v>
      </c>
      <c r="F1595" s="41">
        <v>-1200</v>
      </c>
      <c r="G1595" s="48">
        <v>40901</v>
      </c>
    </row>
    <row r="1596" spans="1:7" x14ac:dyDescent="0.25">
      <c r="A1596" s="48">
        <v>409012300</v>
      </c>
      <c r="B1596" s="41" t="s">
        <v>3238</v>
      </c>
      <c r="C1596" s="41">
        <v>0</v>
      </c>
      <c r="D1596" s="41">
        <v>150</v>
      </c>
      <c r="E1596" s="41">
        <v>150</v>
      </c>
      <c r="F1596" s="41">
        <v>-150</v>
      </c>
      <c r="G1596" s="48">
        <v>40901</v>
      </c>
    </row>
    <row r="1597" spans="1:7" x14ac:dyDescent="0.25">
      <c r="A1597" s="48">
        <v>409012422</v>
      </c>
      <c r="B1597" s="41" t="s">
        <v>3239</v>
      </c>
      <c r="C1597" s="41">
        <v>0</v>
      </c>
      <c r="D1597" s="41">
        <v>0</v>
      </c>
      <c r="E1597" s="41">
        <v>0</v>
      </c>
      <c r="F1597" s="41">
        <v>0</v>
      </c>
      <c r="G1597" s="48">
        <v>40901</v>
      </c>
    </row>
    <row r="1598" spans="1:7" x14ac:dyDescent="0.25">
      <c r="A1598" s="48">
        <v>409012423</v>
      </c>
      <c r="B1598" s="41" t="s">
        <v>3240</v>
      </c>
      <c r="C1598" s="41">
        <v>0</v>
      </c>
      <c r="D1598" s="41">
        <v>0</v>
      </c>
      <c r="E1598" s="41">
        <v>0</v>
      </c>
      <c r="F1598" s="41">
        <v>0</v>
      </c>
      <c r="G1598" s="48">
        <v>40901</v>
      </c>
    </row>
    <row r="1599" spans="1:7" x14ac:dyDescent="0.25">
      <c r="A1599" s="48">
        <v>409012430</v>
      </c>
      <c r="B1599" s="41" t="s">
        <v>3241</v>
      </c>
      <c r="C1599" s="41">
        <v>99</v>
      </c>
      <c r="D1599" s="41">
        <v>100</v>
      </c>
      <c r="E1599" s="41">
        <v>100</v>
      </c>
      <c r="F1599" s="41">
        <v>-1</v>
      </c>
      <c r="G1599" s="48">
        <v>40901</v>
      </c>
    </row>
    <row r="1600" spans="1:7" x14ac:dyDescent="0.25">
      <c r="A1600" s="48">
        <v>409012433</v>
      </c>
      <c r="B1600" s="41" t="s">
        <v>3242</v>
      </c>
      <c r="C1600" s="41">
        <v>0</v>
      </c>
      <c r="D1600" s="41">
        <v>0</v>
      </c>
      <c r="E1600" s="41">
        <v>0</v>
      </c>
      <c r="F1600" s="41">
        <v>0</v>
      </c>
      <c r="G1600" s="48">
        <v>40901</v>
      </c>
    </row>
    <row r="1601" spans="1:7" x14ac:dyDescent="0.25">
      <c r="A1601" s="48">
        <v>409012500</v>
      </c>
      <c r="B1601" s="41" t="s">
        <v>3243</v>
      </c>
      <c r="C1601" s="41">
        <v>195.2</v>
      </c>
      <c r="D1601" s="41">
        <v>800</v>
      </c>
      <c r="E1601" s="41">
        <v>800</v>
      </c>
      <c r="F1601" s="41">
        <v>-604.79999999999995</v>
      </c>
      <c r="G1601" s="48">
        <v>40901</v>
      </c>
    </row>
    <row r="1602" spans="1:7" x14ac:dyDescent="0.25">
      <c r="A1602" s="48">
        <v>409012510</v>
      </c>
      <c r="B1602" s="41" t="s">
        <v>3244</v>
      </c>
      <c r="C1602" s="41">
        <v>0</v>
      </c>
      <c r="D1602" s="41">
        <v>0</v>
      </c>
      <c r="E1602" s="41">
        <v>0</v>
      </c>
      <c r="F1602" s="41">
        <v>0</v>
      </c>
      <c r="G1602" s="48">
        <v>40901</v>
      </c>
    </row>
    <row r="1603" spans="1:7" x14ac:dyDescent="0.25">
      <c r="A1603" s="48">
        <v>409012524</v>
      </c>
      <c r="B1603" s="41" t="s">
        <v>3245</v>
      </c>
      <c r="C1603" s="41">
        <v>0</v>
      </c>
      <c r="D1603" s="41">
        <v>0</v>
      </c>
      <c r="E1603" s="41">
        <v>0</v>
      </c>
      <c r="F1603" s="41">
        <v>0</v>
      </c>
      <c r="G1603" s="48">
        <v>40901</v>
      </c>
    </row>
    <row r="1604" spans="1:7" x14ac:dyDescent="0.25">
      <c r="A1604" s="48">
        <v>409012701</v>
      </c>
      <c r="B1604" s="41" t="s">
        <v>3246</v>
      </c>
      <c r="C1604" s="41">
        <v>0</v>
      </c>
      <c r="D1604" s="41">
        <v>0</v>
      </c>
      <c r="E1604" s="41">
        <v>0</v>
      </c>
      <c r="F1604" s="41">
        <v>0</v>
      </c>
      <c r="G1604" s="48">
        <v>40901</v>
      </c>
    </row>
    <row r="1605" spans="1:7" x14ac:dyDescent="0.25">
      <c r="A1605" s="48">
        <v>409012703</v>
      </c>
      <c r="B1605" s="41" t="s">
        <v>3247</v>
      </c>
      <c r="C1605" s="41">
        <v>0</v>
      </c>
      <c r="D1605" s="41">
        <v>0</v>
      </c>
      <c r="E1605" s="41">
        <v>0</v>
      </c>
      <c r="F1605" s="41">
        <v>0</v>
      </c>
      <c r="G1605" s="48">
        <v>40901</v>
      </c>
    </row>
    <row r="1606" spans="1:7" x14ac:dyDescent="0.25">
      <c r="A1606" s="48">
        <v>409012706</v>
      </c>
      <c r="B1606" s="41" t="s">
        <v>3248</v>
      </c>
      <c r="C1606" s="41">
        <v>0</v>
      </c>
      <c r="D1606" s="41">
        <v>0</v>
      </c>
      <c r="E1606" s="41">
        <v>0</v>
      </c>
      <c r="F1606" s="41">
        <v>0</v>
      </c>
      <c r="G1606" s="48">
        <v>40901</v>
      </c>
    </row>
    <row r="1607" spans="1:7" x14ac:dyDescent="0.25">
      <c r="A1607" s="48">
        <v>409012715</v>
      </c>
      <c r="B1607" s="41" t="s">
        <v>3249</v>
      </c>
      <c r="C1607" s="41">
        <v>0</v>
      </c>
      <c r="D1607" s="41">
        <v>0</v>
      </c>
      <c r="E1607" s="41">
        <v>0</v>
      </c>
      <c r="F1607" s="41">
        <v>0</v>
      </c>
      <c r="G1607" s="48">
        <v>40901</v>
      </c>
    </row>
    <row r="1608" spans="1:7" x14ac:dyDescent="0.25">
      <c r="A1608" s="48">
        <v>409012801</v>
      </c>
      <c r="B1608" s="41" t="s">
        <v>3250</v>
      </c>
      <c r="C1608" s="41">
        <v>575</v>
      </c>
      <c r="D1608" s="41">
        <v>1400</v>
      </c>
      <c r="E1608" s="41">
        <v>1400</v>
      </c>
      <c r="F1608" s="41">
        <v>-825</v>
      </c>
      <c r="G1608" s="48">
        <v>40901</v>
      </c>
    </row>
    <row r="1609" spans="1:7" x14ac:dyDescent="0.25">
      <c r="A1609" s="48">
        <v>409012815</v>
      </c>
      <c r="B1609" s="41" t="s">
        <v>3251</v>
      </c>
      <c r="C1609" s="41">
        <v>0</v>
      </c>
      <c r="D1609" s="41">
        <v>0</v>
      </c>
      <c r="E1609" s="41">
        <v>0</v>
      </c>
      <c r="F1609" s="41">
        <v>0</v>
      </c>
      <c r="G1609" s="48">
        <v>40901</v>
      </c>
    </row>
    <row r="1610" spans="1:7" x14ac:dyDescent="0.25">
      <c r="A1610" s="48">
        <v>409014600</v>
      </c>
      <c r="B1610" s="41" t="s">
        <v>3252</v>
      </c>
      <c r="C1610" s="41">
        <v>0</v>
      </c>
      <c r="D1610" s="41">
        <v>0</v>
      </c>
      <c r="E1610" s="41">
        <v>0</v>
      </c>
      <c r="F1610" s="41">
        <v>0</v>
      </c>
      <c r="G1610" s="48">
        <v>40901</v>
      </c>
    </row>
    <row r="1611" spans="1:7" x14ac:dyDescent="0.25">
      <c r="A1611" s="48">
        <v>409014610</v>
      </c>
      <c r="B1611" s="41" t="s">
        <v>3253</v>
      </c>
      <c r="C1611" s="41">
        <v>0</v>
      </c>
      <c r="D1611" s="41">
        <v>0</v>
      </c>
      <c r="E1611" s="41">
        <v>0</v>
      </c>
      <c r="F1611" s="41">
        <v>0</v>
      </c>
      <c r="G1611" s="48">
        <v>40901</v>
      </c>
    </row>
    <row r="1612" spans="1:7" x14ac:dyDescent="0.25">
      <c r="A1612" s="48">
        <v>409014611</v>
      </c>
      <c r="B1612" s="41" t="s">
        <v>3254</v>
      </c>
      <c r="C1612" s="41">
        <v>0</v>
      </c>
      <c r="D1612" s="41">
        <v>0</v>
      </c>
      <c r="E1612" s="41">
        <v>0</v>
      </c>
      <c r="F1612" s="41">
        <v>0</v>
      </c>
      <c r="G1612" s="48">
        <v>40901</v>
      </c>
    </row>
    <row r="1613" spans="1:7" x14ac:dyDescent="0.25">
      <c r="A1613" s="48">
        <v>409014612</v>
      </c>
      <c r="B1613" s="41" t="s">
        <v>3255</v>
      </c>
      <c r="C1613" s="41">
        <v>0</v>
      </c>
      <c r="D1613" s="41">
        <v>0</v>
      </c>
      <c r="E1613" s="41">
        <v>0</v>
      </c>
      <c r="F1613" s="41">
        <v>0</v>
      </c>
      <c r="G1613" s="48">
        <v>40901</v>
      </c>
    </row>
    <row r="1614" spans="1:7" x14ac:dyDescent="0.25">
      <c r="A1614" s="48">
        <v>409014618</v>
      </c>
      <c r="B1614" s="41" t="s">
        <v>3256</v>
      </c>
      <c r="C1614" s="41">
        <v>0</v>
      </c>
      <c r="D1614" s="41">
        <v>0</v>
      </c>
      <c r="E1614" s="41">
        <v>0</v>
      </c>
      <c r="F1614" s="41">
        <v>0</v>
      </c>
      <c r="G1614" s="48">
        <v>40901</v>
      </c>
    </row>
    <row r="1615" spans="1:7" x14ac:dyDescent="0.25">
      <c r="A1615" s="48">
        <v>409014619</v>
      </c>
      <c r="B1615" s="41" t="s">
        <v>3257</v>
      </c>
      <c r="C1615" s="41">
        <v>0</v>
      </c>
      <c r="D1615" s="41">
        <v>0</v>
      </c>
      <c r="E1615" s="41">
        <v>0</v>
      </c>
      <c r="F1615" s="41">
        <v>0</v>
      </c>
      <c r="G1615" s="48">
        <v>40901</v>
      </c>
    </row>
    <row r="1616" spans="1:7" x14ac:dyDescent="0.25">
      <c r="A1616" s="48">
        <v>409014621</v>
      </c>
      <c r="B1616" s="41" t="s">
        <v>3258</v>
      </c>
      <c r="C1616" s="41">
        <v>0</v>
      </c>
      <c r="D1616" s="41">
        <v>0</v>
      </c>
      <c r="E1616" s="41">
        <v>0</v>
      </c>
      <c r="F1616" s="41">
        <v>0</v>
      </c>
      <c r="G1616" s="48">
        <v>40901</v>
      </c>
    </row>
    <row r="1617" spans="1:7" x14ac:dyDescent="0.25">
      <c r="A1617" s="48">
        <v>409015007</v>
      </c>
      <c r="B1617" s="41" t="s">
        <v>3259</v>
      </c>
      <c r="C1617" s="41">
        <v>0</v>
      </c>
      <c r="D1617" s="41">
        <v>0</v>
      </c>
      <c r="E1617" s="41">
        <v>0</v>
      </c>
      <c r="F1617" s="41">
        <v>0</v>
      </c>
      <c r="G1617" s="48">
        <v>40901</v>
      </c>
    </row>
    <row r="1618" spans="1:7" x14ac:dyDescent="0.25">
      <c r="A1618" s="48">
        <v>409015512</v>
      </c>
      <c r="B1618" s="41" t="s">
        <v>3260</v>
      </c>
      <c r="C1618" s="41">
        <v>0</v>
      </c>
      <c r="D1618" s="41">
        <v>1050</v>
      </c>
      <c r="E1618" s="41">
        <v>1050</v>
      </c>
      <c r="F1618" s="41">
        <v>-1050</v>
      </c>
      <c r="G1618" s="48">
        <v>40901</v>
      </c>
    </row>
    <row r="1619" spans="1:7" x14ac:dyDescent="0.25">
      <c r="A1619" s="48">
        <v>409016010</v>
      </c>
      <c r="B1619" s="41" t="s">
        <v>3261</v>
      </c>
      <c r="C1619" s="41">
        <v>0</v>
      </c>
      <c r="D1619" s="41">
        <v>0</v>
      </c>
      <c r="E1619" s="41">
        <v>0</v>
      </c>
      <c r="F1619" s="41">
        <v>0</v>
      </c>
      <c r="G1619" s="48">
        <v>40901</v>
      </c>
    </row>
    <row r="1620" spans="1:7" x14ac:dyDescent="0.25">
      <c r="A1620" s="48">
        <v>409019054</v>
      </c>
      <c r="B1620" s="41" t="s">
        <v>3262</v>
      </c>
      <c r="C1620" s="41">
        <v>0</v>
      </c>
      <c r="D1620" s="41">
        <v>0</v>
      </c>
      <c r="E1620" s="41">
        <v>0</v>
      </c>
      <c r="F1620" s="41">
        <v>0</v>
      </c>
      <c r="G1620" s="48">
        <v>40901</v>
      </c>
    </row>
    <row r="1621" spans="1:7" x14ac:dyDescent="0.25">
      <c r="A1621" s="48">
        <v>409019060</v>
      </c>
      <c r="B1621" s="41" t="s">
        <v>3263</v>
      </c>
      <c r="C1621" s="41">
        <v>0</v>
      </c>
      <c r="D1621" s="41">
        <v>0</v>
      </c>
      <c r="E1621" s="41">
        <v>0</v>
      </c>
      <c r="F1621" s="41">
        <v>0</v>
      </c>
      <c r="G1621" s="48">
        <v>40901</v>
      </c>
    </row>
    <row r="1622" spans="1:7" x14ac:dyDescent="0.25">
      <c r="A1622" s="48">
        <v>409019065</v>
      </c>
      <c r="B1622" s="41" t="s">
        <v>3264</v>
      </c>
      <c r="C1622" s="41">
        <v>0</v>
      </c>
      <c r="D1622" s="41">
        <v>0</v>
      </c>
      <c r="E1622" s="41">
        <v>0</v>
      </c>
      <c r="F1622" s="41">
        <v>0</v>
      </c>
      <c r="G1622" s="48">
        <v>40901</v>
      </c>
    </row>
    <row r="1623" spans="1:7" x14ac:dyDescent="0.25">
      <c r="A1623" s="48">
        <v>409019066</v>
      </c>
      <c r="B1623" s="41" t="s">
        <v>3265</v>
      </c>
      <c r="C1623" s="41">
        <v>0</v>
      </c>
      <c r="D1623" s="41">
        <v>0</v>
      </c>
      <c r="E1623" s="41">
        <v>0</v>
      </c>
      <c r="F1623" s="41">
        <v>0</v>
      </c>
      <c r="G1623" s="48">
        <v>40901</v>
      </c>
    </row>
    <row r="1624" spans="1:7" x14ac:dyDescent="0.25">
      <c r="A1624" s="48">
        <v>409019103</v>
      </c>
      <c r="B1624" s="41" t="s">
        <v>3266</v>
      </c>
      <c r="C1624" s="41">
        <v>0</v>
      </c>
      <c r="D1624" s="41">
        <v>0</v>
      </c>
      <c r="E1624" s="41">
        <v>0</v>
      </c>
      <c r="F1624" s="41">
        <v>0</v>
      </c>
      <c r="G1624" s="48">
        <v>40901</v>
      </c>
    </row>
    <row r="1625" spans="1:7" x14ac:dyDescent="0.25">
      <c r="A1625" s="48">
        <v>409019201</v>
      </c>
      <c r="B1625" s="41" t="s">
        <v>3267</v>
      </c>
      <c r="C1625" s="41">
        <v>0</v>
      </c>
      <c r="D1625" s="41">
        <v>0</v>
      </c>
      <c r="E1625" s="41">
        <v>0</v>
      </c>
      <c r="F1625" s="41">
        <v>0</v>
      </c>
      <c r="G1625" s="48">
        <v>40901</v>
      </c>
    </row>
    <row r="1626" spans="1:7" x14ac:dyDescent="0.25">
      <c r="A1626" s="48">
        <v>409019205</v>
      </c>
      <c r="B1626" s="41" t="s">
        <v>3268</v>
      </c>
      <c r="C1626" s="41">
        <v>0</v>
      </c>
      <c r="D1626" s="41">
        <v>0</v>
      </c>
      <c r="E1626" s="41">
        <v>0</v>
      </c>
      <c r="F1626" s="41">
        <v>0</v>
      </c>
      <c r="G1626" s="48">
        <v>40901</v>
      </c>
    </row>
    <row r="1627" spans="1:7" x14ac:dyDescent="0.25">
      <c r="A1627" s="48">
        <v>409019206</v>
      </c>
      <c r="B1627" s="41" t="s">
        <v>3269</v>
      </c>
      <c r="C1627" s="41">
        <v>0</v>
      </c>
      <c r="D1627" s="41">
        <v>0</v>
      </c>
      <c r="E1627" s="41">
        <v>0</v>
      </c>
      <c r="F1627" s="41">
        <v>0</v>
      </c>
      <c r="G1627" s="48">
        <v>40901</v>
      </c>
    </row>
    <row r="1628" spans="1:7" x14ac:dyDescent="0.25">
      <c r="A1628" s="48">
        <v>409019800</v>
      </c>
      <c r="B1628" s="41" t="s">
        <v>3270</v>
      </c>
      <c r="C1628" s="41">
        <v>0</v>
      </c>
      <c r="D1628" s="41">
        <v>0</v>
      </c>
      <c r="E1628" s="41">
        <v>0</v>
      </c>
      <c r="F1628" s="41">
        <v>0</v>
      </c>
      <c r="G1628" s="48">
        <v>40901</v>
      </c>
    </row>
    <row r="1629" spans="1:7" x14ac:dyDescent="0.25">
      <c r="A1629" s="48">
        <v>409019802</v>
      </c>
      <c r="B1629" s="41" t="s">
        <v>3271</v>
      </c>
      <c r="C1629" s="41">
        <v>0</v>
      </c>
      <c r="D1629" s="41">
        <v>0</v>
      </c>
      <c r="E1629" s="41">
        <v>0</v>
      </c>
      <c r="F1629" s="41">
        <v>0</v>
      </c>
      <c r="G1629" s="48">
        <v>40901</v>
      </c>
    </row>
    <row r="1630" spans="1:7" x14ac:dyDescent="0.25">
      <c r="A1630" s="48">
        <v>410010100</v>
      </c>
      <c r="B1630" s="41" t="s">
        <v>3272</v>
      </c>
      <c r="C1630" s="41">
        <v>45335.34</v>
      </c>
      <c r="D1630" s="41">
        <v>44350</v>
      </c>
      <c r="E1630" s="41">
        <v>44350</v>
      </c>
      <c r="F1630" s="41">
        <v>985.34</v>
      </c>
      <c r="G1630" s="48">
        <v>41001</v>
      </c>
    </row>
    <row r="1631" spans="1:7" x14ac:dyDescent="0.25">
      <c r="A1631" s="48">
        <v>410010101</v>
      </c>
      <c r="B1631" s="41" t="s">
        <v>3273</v>
      </c>
      <c r="C1631" s="41">
        <v>0</v>
      </c>
      <c r="D1631" s="41">
        <v>0</v>
      </c>
      <c r="E1631" s="41">
        <v>0</v>
      </c>
      <c r="F1631" s="41">
        <v>0</v>
      </c>
      <c r="G1631" s="48">
        <v>41001</v>
      </c>
    </row>
    <row r="1632" spans="1:7" x14ac:dyDescent="0.25">
      <c r="A1632" s="48">
        <v>410010103</v>
      </c>
      <c r="B1632" s="41" t="s">
        <v>3274</v>
      </c>
      <c r="C1632" s="41">
        <v>0</v>
      </c>
      <c r="D1632" s="41">
        <v>0</v>
      </c>
      <c r="E1632" s="41">
        <v>0</v>
      </c>
      <c r="F1632" s="41">
        <v>0</v>
      </c>
      <c r="G1632" s="48">
        <v>41001</v>
      </c>
    </row>
    <row r="1633" spans="1:7" x14ac:dyDescent="0.25">
      <c r="A1633" s="48">
        <v>410010120</v>
      </c>
      <c r="B1633" s="41" t="s">
        <v>3275</v>
      </c>
      <c r="C1633" s="41">
        <v>0</v>
      </c>
      <c r="D1633" s="41">
        <v>0</v>
      </c>
      <c r="E1633" s="41">
        <v>0</v>
      </c>
      <c r="F1633" s="41">
        <v>0</v>
      </c>
      <c r="G1633" s="48">
        <v>41001</v>
      </c>
    </row>
    <row r="1634" spans="1:7" x14ac:dyDescent="0.25">
      <c r="A1634" s="48">
        <v>410010200</v>
      </c>
      <c r="B1634" s="41" t="s">
        <v>3276</v>
      </c>
      <c r="C1634" s="41">
        <v>0</v>
      </c>
      <c r="D1634" s="41">
        <v>0</v>
      </c>
      <c r="E1634" s="41">
        <v>0</v>
      </c>
      <c r="F1634" s="41">
        <v>0</v>
      </c>
      <c r="G1634" s="48">
        <v>41001</v>
      </c>
    </row>
    <row r="1635" spans="1:7" x14ac:dyDescent="0.25">
      <c r="A1635" s="48">
        <v>410010830</v>
      </c>
      <c r="B1635" s="41" t="s">
        <v>3277</v>
      </c>
      <c r="C1635" s="41">
        <v>0</v>
      </c>
      <c r="D1635" s="41">
        <v>0</v>
      </c>
      <c r="E1635" s="41">
        <v>0</v>
      </c>
      <c r="F1635" s="41">
        <v>0</v>
      </c>
      <c r="G1635" s="48">
        <v>41001</v>
      </c>
    </row>
    <row r="1636" spans="1:7" x14ac:dyDescent="0.25">
      <c r="A1636" s="48">
        <v>410010930</v>
      </c>
      <c r="B1636" s="41" t="s">
        <v>3278</v>
      </c>
      <c r="C1636" s="41">
        <v>122.45</v>
      </c>
      <c r="D1636" s="41">
        <v>250</v>
      </c>
      <c r="E1636" s="41">
        <v>250</v>
      </c>
      <c r="F1636" s="41">
        <v>-127.55</v>
      </c>
      <c r="G1636" s="48">
        <v>41001</v>
      </c>
    </row>
    <row r="1637" spans="1:7" x14ac:dyDescent="0.25">
      <c r="A1637" s="48">
        <v>410010975</v>
      </c>
      <c r="B1637" s="41" t="s">
        <v>3279</v>
      </c>
      <c r="C1637" s="41">
        <v>348</v>
      </c>
      <c r="D1637" s="41">
        <v>200</v>
      </c>
      <c r="E1637" s="41">
        <v>200</v>
      </c>
      <c r="F1637" s="41">
        <v>148</v>
      </c>
      <c r="G1637" s="48">
        <v>41001</v>
      </c>
    </row>
    <row r="1638" spans="1:7" x14ac:dyDescent="0.25">
      <c r="A1638" s="48">
        <v>410011500</v>
      </c>
      <c r="B1638" s="41" t="s">
        <v>3280</v>
      </c>
      <c r="C1638" s="41">
        <v>0</v>
      </c>
      <c r="D1638" s="41">
        <v>0</v>
      </c>
      <c r="E1638" s="41">
        <v>0</v>
      </c>
      <c r="F1638" s="41">
        <v>0</v>
      </c>
      <c r="G1638" s="48">
        <v>41001</v>
      </c>
    </row>
    <row r="1639" spans="1:7" x14ac:dyDescent="0.25">
      <c r="A1639" s="48">
        <v>410011610</v>
      </c>
      <c r="B1639" s="41" t="s">
        <v>3281</v>
      </c>
      <c r="C1639" s="41">
        <v>0</v>
      </c>
      <c r="D1639" s="41">
        <v>0</v>
      </c>
      <c r="E1639" s="41">
        <v>0</v>
      </c>
      <c r="F1639" s="41">
        <v>0</v>
      </c>
      <c r="G1639" s="48">
        <v>41001</v>
      </c>
    </row>
    <row r="1640" spans="1:7" x14ac:dyDescent="0.25">
      <c r="A1640" s="48">
        <v>410012004</v>
      </c>
      <c r="B1640" s="41" t="s">
        <v>3282</v>
      </c>
      <c r="C1640" s="41">
        <v>0</v>
      </c>
      <c r="D1640" s="41">
        <v>0</v>
      </c>
      <c r="E1640" s="41">
        <v>0</v>
      </c>
      <c r="F1640" s="41">
        <v>0</v>
      </c>
      <c r="G1640" s="48">
        <v>41001</v>
      </c>
    </row>
    <row r="1641" spans="1:7" x14ac:dyDescent="0.25">
      <c r="A1641" s="48">
        <v>410012423</v>
      </c>
      <c r="B1641" s="41" t="s">
        <v>3283</v>
      </c>
      <c r="C1641" s="41">
        <v>0</v>
      </c>
      <c r="D1641" s="41">
        <v>0</v>
      </c>
      <c r="E1641" s="41">
        <v>0</v>
      </c>
      <c r="F1641" s="41">
        <v>0</v>
      </c>
      <c r="G1641" s="48">
        <v>41001</v>
      </c>
    </row>
    <row r="1642" spans="1:7" x14ac:dyDescent="0.25">
      <c r="A1642" s="48">
        <v>410012428</v>
      </c>
      <c r="B1642" s="41" t="s">
        <v>3284</v>
      </c>
      <c r="C1642" s="41">
        <v>0</v>
      </c>
      <c r="D1642" s="41">
        <v>0</v>
      </c>
      <c r="E1642" s="41">
        <v>0</v>
      </c>
      <c r="F1642" s="41">
        <v>0</v>
      </c>
      <c r="G1642" s="48">
        <v>41001</v>
      </c>
    </row>
    <row r="1643" spans="1:7" x14ac:dyDescent="0.25">
      <c r="A1643" s="48">
        <v>410012429</v>
      </c>
      <c r="B1643" s="41" t="s">
        <v>3285</v>
      </c>
      <c r="C1643" s="41">
        <v>0</v>
      </c>
      <c r="D1643" s="41">
        <v>0</v>
      </c>
      <c r="E1643" s="41">
        <v>0</v>
      </c>
      <c r="F1643" s="41">
        <v>0</v>
      </c>
      <c r="G1643" s="48">
        <v>41001</v>
      </c>
    </row>
    <row r="1644" spans="1:7" x14ac:dyDescent="0.25">
      <c r="A1644" s="48">
        <v>410012430</v>
      </c>
      <c r="B1644" s="41" t="s">
        <v>3286</v>
      </c>
      <c r="C1644" s="41">
        <v>12</v>
      </c>
      <c r="D1644" s="41">
        <v>0</v>
      </c>
      <c r="E1644" s="41">
        <v>0</v>
      </c>
      <c r="F1644" s="41">
        <v>12</v>
      </c>
      <c r="G1644" s="48">
        <v>41001</v>
      </c>
    </row>
    <row r="1645" spans="1:7" x14ac:dyDescent="0.25">
      <c r="A1645" s="48">
        <v>410012500</v>
      </c>
      <c r="B1645" s="41" t="s">
        <v>3287</v>
      </c>
      <c r="C1645" s="41">
        <v>0</v>
      </c>
      <c r="D1645" s="41">
        <v>0</v>
      </c>
      <c r="E1645" s="41">
        <v>0</v>
      </c>
      <c r="F1645" s="41">
        <v>0</v>
      </c>
      <c r="G1645" s="48">
        <v>41001</v>
      </c>
    </row>
    <row r="1646" spans="1:7" x14ac:dyDescent="0.25">
      <c r="A1646" s="48">
        <v>410012510</v>
      </c>
      <c r="B1646" s="41" t="s">
        <v>3288</v>
      </c>
      <c r="C1646" s="41">
        <v>0</v>
      </c>
      <c r="D1646" s="41">
        <v>0</v>
      </c>
      <c r="E1646" s="41">
        <v>0</v>
      </c>
      <c r="F1646" s="41">
        <v>0</v>
      </c>
      <c r="G1646" s="48">
        <v>41001</v>
      </c>
    </row>
    <row r="1647" spans="1:7" x14ac:dyDescent="0.25">
      <c r="A1647" s="48">
        <v>410012706</v>
      </c>
      <c r="B1647" s="41" t="s">
        <v>3289</v>
      </c>
      <c r="C1647" s="41">
        <v>0</v>
      </c>
      <c r="D1647" s="41">
        <v>0</v>
      </c>
      <c r="E1647" s="41">
        <v>0</v>
      </c>
      <c r="F1647" s="41">
        <v>0</v>
      </c>
      <c r="G1647" s="48">
        <v>41001</v>
      </c>
    </row>
    <row r="1648" spans="1:7" x14ac:dyDescent="0.25">
      <c r="A1648" s="48">
        <v>410012713</v>
      </c>
      <c r="B1648" s="41" t="s">
        <v>3290</v>
      </c>
      <c r="C1648" s="41">
        <v>798</v>
      </c>
      <c r="D1648" s="41">
        <v>1250</v>
      </c>
      <c r="E1648" s="41">
        <v>1250</v>
      </c>
      <c r="F1648" s="41">
        <v>-452</v>
      </c>
      <c r="G1648" s="48">
        <v>41001</v>
      </c>
    </row>
    <row r="1649" spans="1:7" x14ac:dyDescent="0.25">
      <c r="A1649" s="48">
        <v>410012900</v>
      </c>
      <c r="B1649" s="41" t="s">
        <v>3291</v>
      </c>
      <c r="C1649" s="41">
        <v>0</v>
      </c>
      <c r="D1649" s="41">
        <v>0</v>
      </c>
      <c r="E1649" s="41">
        <v>0</v>
      </c>
      <c r="F1649" s="41">
        <v>0</v>
      </c>
      <c r="G1649" s="48">
        <v>41001</v>
      </c>
    </row>
    <row r="1650" spans="1:7" x14ac:dyDescent="0.25">
      <c r="A1650" s="48">
        <v>410012920</v>
      </c>
      <c r="B1650" s="41" t="s">
        <v>3292</v>
      </c>
      <c r="C1650" s="41">
        <v>169.09</v>
      </c>
      <c r="D1650" s="41">
        <v>0</v>
      </c>
      <c r="E1650" s="41">
        <v>0</v>
      </c>
      <c r="F1650" s="41">
        <v>169.09</v>
      </c>
      <c r="G1650" s="48">
        <v>41001</v>
      </c>
    </row>
    <row r="1651" spans="1:7" x14ac:dyDescent="0.25">
      <c r="A1651" s="48">
        <v>410014610</v>
      </c>
      <c r="B1651" s="41" t="s">
        <v>3293</v>
      </c>
      <c r="C1651" s="41">
        <v>0</v>
      </c>
      <c r="D1651" s="41">
        <v>0</v>
      </c>
      <c r="E1651" s="41">
        <v>0</v>
      </c>
      <c r="F1651" s="41">
        <v>0</v>
      </c>
      <c r="G1651" s="48">
        <v>41001</v>
      </c>
    </row>
    <row r="1652" spans="1:7" x14ac:dyDescent="0.25">
      <c r="A1652" s="48">
        <v>410014611</v>
      </c>
      <c r="B1652" s="41" t="s">
        <v>3294</v>
      </c>
      <c r="C1652" s="41">
        <v>0</v>
      </c>
      <c r="D1652" s="41">
        <v>0</v>
      </c>
      <c r="E1652" s="41">
        <v>0</v>
      </c>
      <c r="F1652" s="41">
        <v>0</v>
      </c>
      <c r="G1652" s="48">
        <v>41001</v>
      </c>
    </row>
    <row r="1653" spans="1:7" x14ac:dyDescent="0.25">
      <c r="A1653" s="48">
        <v>410014618</v>
      </c>
      <c r="B1653" s="41" t="s">
        <v>3295</v>
      </c>
      <c r="C1653" s="41">
        <v>0</v>
      </c>
      <c r="D1653" s="41">
        <v>0</v>
      </c>
      <c r="E1653" s="41">
        <v>0</v>
      </c>
      <c r="F1653" s="41">
        <v>0</v>
      </c>
      <c r="G1653" s="48">
        <v>41001</v>
      </c>
    </row>
    <row r="1654" spans="1:7" x14ac:dyDescent="0.25">
      <c r="A1654" s="48">
        <v>410014619</v>
      </c>
      <c r="B1654" s="41" t="s">
        <v>3296</v>
      </c>
      <c r="C1654" s="41">
        <v>0</v>
      </c>
      <c r="D1654" s="41">
        <v>0</v>
      </c>
      <c r="E1654" s="41">
        <v>0</v>
      </c>
      <c r="F1654" s="41">
        <v>0</v>
      </c>
      <c r="G1654" s="48">
        <v>41001</v>
      </c>
    </row>
    <row r="1655" spans="1:7" x14ac:dyDescent="0.25">
      <c r="A1655" s="48">
        <v>410015148</v>
      </c>
      <c r="B1655" s="41" t="s">
        <v>3297</v>
      </c>
      <c r="C1655" s="41">
        <v>16668.22</v>
      </c>
      <c r="D1655" s="41">
        <v>9000</v>
      </c>
      <c r="E1655" s="41">
        <v>9000</v>
      </c>
      <c r="F1655" s="41">
        <v>7668.22</v>
      </c>
      <c r="G1655" s="48">
        <v>41001</v>
      </c>
    </row>
    <row r="1656" spans="1:7" x14ac:dyDescent="0.25">
      <c r="A1656" s="48">
        <v>410015165</v>
      </c>
      <c r="B1656" s="41" t="s">
        <v>3298</v>
      </c>
      <c r="C1656" s="41">
        <v>1181.21</v>
      </c>
      <c r="D1656" s="41">
        <v>15250</v>
      </c>
      <c r="E1656" s="41">
        <v>15250</v>
      </c>
      <c r="F1656" s="41">
        <v>-14068.79</v>
      </c>
      <c r="G1656" s="48">
        <v>41001</v>
      </c>
    </row>
    <row r="1657" spans="1:7" x14ac:dyDescent="0.25">
      <c r="A1657" s="48">
        <v>410015513</v>
      </c>
      <c r="B1657" s="41" t="s">
        <v>3299</v>
      </c>
      <c r="C1657" s="41">
        <v>2000</v>
      </c>
      <c r="D1657" s="41">
        <v>1000</v>
      </c>
      <c r="E1657" s="41">
        <v>1000</v>
      </c>
      <c r="F1657" s="41">
        <v>1000</v>
      </c>
      <c r="G1657" s="48">
        <v>41001</v>
      </c>
    </row>
    <row r="1658" spans="1:7" x14ac:dyDescent="0.25">
      <c r="A1658" s="48">
        <v>410015514</v>
      </c>
      <c r="B1658" s="41" t="s">
        <v>3300</v>
      </c>
      <c r="C1658" s="41">
        <v>0</v>
      </c>
      <c r="D1658" s="41">
        <v>1000</v>
      </c>
      <c r="E1658" s="41">
        <v>1000</v>
      </c>
      <c r="F1658" s="41">
        <v>-1000</v>
      </c>
      <c r="G1658" s="48">
        <v>41001</v>
      </c>
    </row>
    <row r="1659" spans="1:7" x14ac:dyDescent="0.25">
      <c r="A1659" s="48">
        <v>410015518</v>
      </c>
      <c r="B1659" s="41" t="s">
        <v>3301</v>
      </c>
      <c r="C1659" s="41">
        <v>0</v>
      </c>
      <c r="D1659" s="41">
        <v>0</v>
      </c>
      <c r="E1659" s="41">
        <v>0</v>
      </c>
      <c r="F1659" s="41">
        <v>0</v>
      </c>
      <c r="G1659" s="48">
        <v>41001</v>
      </c>
    </row>
    <row r="1660" spans="1:7" x14ac:dyDescent="0.25">
      <c r="A1660" s="48">
        <v>410015519</v>
      </c>
      <c r="B1660" s="41" t="s">
        <v>3302</v>
      </c>
      <c r="C1660" s="41">
        <v>0</v>
      </c>
      <c r="D1660" s="41">
        <v>0</v>
      </c>
      <c r="E1660" s="41">
        <v>0</v>
      </c>
      <c r="F1660" s="41">
        <v>0</v>
      </c>
      <c r="G1660" s="48">
        <v>41001</v>
      </c>
    </row>
    <row r="1661" spans="1:7" x14ac:dyDescent="0.25">
      <c r="A1661" s="48">
        <v>410015520</v>
      </c>
      <c r="B1661" s="41" t="s">
        <v>3303</v>
      </c>
      <c r="C1661" s="41">
        <v>0</v>
      </c>
      <c r="D1661" s="41">
        <v>0</v>
      </c>
      <c r="E1661" s="41">
        <v>0</v>
      </c>
      <c r="F1661" s="41">
        <v>0</v>
      </c>
      <c r="G1661" s="48">
        <v>41001</v>
      </c>
    </row>
    <row r="1662" spans="1:7" x14ac:dyDescent="0.25">
      <c r="A1662" s="48">
        <v>410015521</v>
      </c>
      <c r="B1662" s="41" t="s">
        <v>3304</v>
      </c>
      <c r="C1662" s="41">
        <v>322</v>
      </c>
      <c r="D1662" s="41">
        <v>5500</v>
      </c>
      <c r="E1662" s="41">
        <v>5500</v>
      </c>
      <c r="F1662" s="41">
        <v>-5178</v>
      </c>
      <c r="G1662" s="48">
        <v>41001</v>
      </c>
    </row>
    <row r="1663" spans="1:7" x14ac:dyDescent="0.25">
      <c r="A1663" s="48">
        <v>410015522</v>
      </c>
      <c r="B1663" s="41" t="s">
        <v>3305</v>
      </c>
      <c r="C1663" s="41">
        <v>0</v>
      </c>
      <c r="D1663" s="41">
        <v>0</v>
      </c>
      <c r="E1663" s="41">
        <v>0</v>
      </c>
      <c r="F1663" s="41">
        <v>0</v>
      </c>
      <c r="G1663" s="48">
        <v>41001</v>
      </c>
    </row>
    <row r="1664" spans="1:7" x14ac:dyDescent="0.25">
      <c r="A1664" s="48">
        <v>410015523</v>
      </c>
      <c r="B1664" s="41" t="s">
        <v>3306</v>
      </c>
      <c r="C1664" s="41">
        <v>0</v>
      </c>
      <c r="D1664" s="41">
        <v>1500</v>
      </c>
      <c r="E1664" s="41">
        <v>1500</v>
      </c>
      <c r="F1664" s="41">
        <v>-1500</v>
      </c>
      <c r="G1664" s="48">
        <v>41001</v>
      </c>
    </row>
    <row r="1665" spans="1:7" x14ac:dyDescent="0.25">
      <c r="A1665" s="48">
        <v>410015524</v>
      </c>
      <c r="B1665" s="41" t="s">
        <v>3307</v>
      </c>
      <c r="C1665" s="41">
        <v>2100</v>
      </c>
      <c r="D1665" s="41">
        <v>10000</v>
      </c>
      <c r="E1665" s="41">
        <v>10000</v>
      </c>
      <c r="F1665" s="41">
        <v>-7900</v>
      </c>
      <c r="G1665" s="48">
        <v>41001</v>
      </c>
    </row>
    <row r="1666" spans="1:7" x14ac:dyDescent="0.25">
      <c r="A1666" s="48">
        <v>410015525</v>
      </c>
      <c r="B1666" s="41" t="s">
        <v>3308</v>
      </c>
      <c r="C1666" s="41">
        <v>0</v>
      </c>
      <c r="D1666" s="41">
        <v>0</v>
      </c>
      <c r="E1666" s="41">
        <v>0</v>
      </c>
      <c r="F1666" s="41">
        <v>0</v>
      </c>
      <c r="G1666" s="48">
        <v>41001</v>
      </c>
    </row>
    <row r="1667" spans="1:7" x14ac:dyDescent="0.25">
      <c r="A1667" s="48">
        <v>410015537</v>
      </c>
      <c r="B1667" s="41" t="s">
        <v>3309</v>
      </c>
      <c r="C1667" s="41">
        <v>0</v>
      </c>
      <c r="D1667" s="41">
        <v>0</v>
      </c>
      <c r="E1667" s="41">
        <v>0</v>
      </c>
      <c r="F1667" s="41">
        <v>0</v>
      </c>
      <c r="G1667" s="48">
        <v>41001</v>
      </c>
    </row>
    <row r="1668" spans="1:7" x14ac:dyDescent="0.25">
      <c r="A1668" s="48">
        <v>410016009</v>
      </c>
      <c r="B1668" s="41" t="s">
        <v>3310</v>
      </c>
      <c r="C1668" s="41">
        <v>0</v>
      </c>
      <c r="D1668" s="41">
        <v>0</v>
      </c>
      <c r="E1668" s="41">
        <v>0</v>
      </c>
      <c r="F1668" s="41">
        <v>0</v>
      </c>
      <c r="G1668" s="48">
        <v>41001</v>
      </c>
    </row>
    <row r="1669" spans="1:7" x14ac:dyDescent="0.25">
      <c r="A1669" s="48">
        <v>410016010</v>
      </c>
      <c r="B1669" s="41" t="s">
        <v>3311</v>
      </c>
      <c r="C1669" s="41">
        <v>0</v>
      </c>
      <c r="D1669" s="41">
        <v>0</v>
      </c>
      <c r="E1669" s="41">
        <v>0</v>
      </c>
      <c r="F1669" s="41">
        <v>0</v>
      </c>
      <c r="G1669" s="48">
        <v>41001</v>
      </c>
    </row>
    <row r="1670" spans="1:7" x14ac:dyDescent="0.25">
      <c r="A1670" s="48">
        <v>410016014</v>
      </c>
      <c r="B1670" s="41" t="s">
        <v>3312</v>
      </c>
      <c r="C1670" s="41">
        <v>0</v>
      </c>
      <c r="D1670" s="41">
        <v>0</v>
      </c>
      <c r="E1670" s="41">
        <v>0</v>
      </c>
      <c r="F1670" s="41">
        <v>0</v>
      </c>
      <c r="G1670" s="48">
        <v>41001</v>
      </c>
    </row>
    <row r="1671" spans="1:7" x14ac:dyDescent="0.25">
      <c r="A1671" s="48">
        <v>410017054</v>
      </c>
      <c r="B1671" s="41" t="s">
        <v>3313</v>
      </c>
      <c r="C1671" s="41">
        <v>0</v>
      </c>
      <c r="D1671" s="41">
        <v>0</v>
      </c>
      <c r="E1671" s="41">
        <v>0</v>
      </c>
      <c r="F1671" s="41">
        <v>0</v>
      </c>
      <c r="G1671" s="48">
        <v>41001</v>
      </c>
    </row>
    <row r="1672" spans="1:7" x14ac:dyDescent="0.25">
      <c r="A1672" s="48">
        <v>410019051</v>
      </c>
      <c r="B1672" s="41" t="s">
        <v>3314</v>
      </c>
      <c r="C1672" s="41">
        <v>0</v>
      </c>
      <c r="D1672" s="41">
        <v>0</v>
      </c>
      <c r="E1672" s="41">
        <v>0</v>
      </c>
      <c r="F1672" s="41">
        <v>0</v>
      </c>
      <c r="G1672" s="48">
        <v>41001</v>
      </c>
    </row>
    <row r="1673" spans="1:7" x14ac:dyDescent="0.25">
      <c r="A1673" s="48">
        <v>410019053</v>
      </c>
      <c r="B1673" s="41" t="s">
        <v>3315</v>
      </c>
      <c r="C1673" s="41">
        <v>0</v>
      </c>
      <c r="D1673" s="41">
        <v>0</v>
      </c>
      <c r="E1673" s="41">
        <v>0</v>
      </c>
      <c r="F1673" s="41">
        <v>0</v>
      </c>
      <c r="G1673" s="48">
        <v>41001</v>
      </c>
    </row>
    <row r="1674" spans="1:7" x14ac:dyDescent="0.25">
      <c r="A1674" s="48">
        <v>410019057</v>
      </c>
      <c r="B1674" s="41" t="s">
        <v>3316</v>
      </c>
      <c r="C1674" s="41">
        <v>0</v>
      </c>
      <c r="D1674" s="41">
        <v>-29450</v>
      </c>
      <c r="E1674" s="41">
        <v>-29450</v>
      </c>
      <c r="F1674" s="41">
        <v>29450</v>
      </c>
      <c r="G1674" s="48">
        <v>41001</v>
      </c>
    </row>
    <row r="1675" spans="1:7" x14ac:dyDescent="0.25">
      <c r="A1675" s="48">
        <v>410019213</v>
      </c>
      <c r="B1675" s="41" t="s">
        <v>3317</v>
      </c>
      <c r="C1675" s="41">
        <v>0</v>
      </c>
      <c r="D1675" s="41">
        <v>0</v>
      </c>
      <c r="E1675" s="41">
        <v>0</v>
      </c>
      <c r="F1675" s="41">
        <v>0</v>
      </c>
      <c r="G1675" s="48">
        <v>41001</v>
      </c>
    </row>
    <row r="1676" spans="1:7" x14ac:dyDescent="0.25">
      <c r="A1676" s="48">
        <v>410019552</v>
      </c>
      <c r="B1676" s="41" t="s">
        <v>3318</v>
      </c>
      <c r="C1676" s="41">
        <v>0</v>
      </c>
      <c r="D1676" s="41">
        <v>-1200</v>
      </c>
      <c r="E1676" s="41">
        <v>-1200</v>
      </c>
      <c r="F1676" s="41">
        <v>1200</v>
      </c>
      <c r="G1676" s="48">
        <v>41001</v>
      </c>
    </row>
    <row r="1677" spans="1:7" x14ac:dyDescent="0.25">
      <c r="A1677" s="48">
        <v>410019806</v>
      </c>
      <c r="B1677" s="41" t="s">
        <v>3319</v>
      </c>
      <c r="C1677" s="41">
        <v>0</v>
      </c>
      <c r="D1677" s="41">
        <v>0</v>
      </c>
      <c r="E1677" s="41">
        <v>0</v>
      </c>
      <c r="F1677" s="41">
        <v>0</v>
      </c>
      <c r="G1677" s="48">
        <v>41001</v>
      </c>
    </row>
    <row r="1678" spans="1:7" x14ac:dyDescent="0.25">
      <c r="A1678" s="48">
        <v>410019846</v>
      </c>
      <c r="B1678" s="41" t="s">
        <v>3320</v>
      </c>
      <c r="C1678" s="41">
        <v>0</v>
      </c>
      <c r="D1678" s="41">
        <v>0</v>
      </c>
      <c r="E1678" s="41">
        <v>0</v>
      </c>
      <c r="F1678" s="41">
        <v>0</v>
      </c>
      <c r="G1678" s="48">
        <v>41001</v>
      </c>
    </row>
    <row r="1679" spans="1:7" x14ac:dyDescent="0.25">
      <c r="A1679" s="48">
        <v>420012022</v>
      </c>
      <c r="B1679" s="41" t="s">
        <v>3321</v>
      </c>
      <c r="C1679" s="41">
        <v>0</v>
      </c>
      <c r="D1679" s="41">
        <v>100</v>
      </c>
      <c r="E1679" s="41">
        <v>100</v>
      </c>
      <c r="F1679" s="41">
        <v>-100</v>
      </c>
      <c r="G1679" s="48">
        <v>42001</v>
      </c>
    </row>
    <row r="1680" spans="1:7" x14ac:dyDescent="0.25">
      <c r="A1680" s="48">
        <v>420012421</v>
      </c>
      <c r="B1680" s="41" t="s">
        <v>3322</v>
      </c>
      <c r="C1680" s="41">
        <v>10342</v>
      </c>
      <c r="D1680" s="41">
        <v>4050</v>
      </c>
      <c r="E1680" s="41">
        <v>4050</v>
      </c>
      <c r="F1680" s="41">
        <v>6292</v>
      </c>
      <c r="G1680" s="48">
        <v>42001</v>
      </c>
    </row>
    <row r="1681" spans="1:7" x14ac:dyDescent="0.25">
      <c r="A1681" s="48">
        <v>420012432</v>
      </c>
      <c r="B1681" s="41" t="s">
        <v>3323</v>
      </c>
      <c r="C1681" s="41">
        <v>0</v>
      </c>
      <c r="D1681" s="41">
        <v>0</v>
      </c>
      <c r="E1681" s="41">
        <v>0</v>
      </c>
      <c r="F1681" s="41">
        <v>0</v>
      </c>
      <c r="G1681" s="48">
        <v>42001</v>
      </c>
    </row>
    <row r="1682" spans="1:7" x14ac:dyDescent="0.25">
      <c r="A1682" s="48">
        <v>420012433</v>
      </c>
      <c r="B1682" s="41" t="s">
        <v>3324</v>
      </c>
      <c r="C1682" s="41">
        <v>272.60000000000002</v>
      </c>
      <c r="D1682" s="41">
        <v>100</v>
      </c>
      <c r="E1682" s="41">
        <v>100</v>
      </c>
      <c r="F1682" s="41">
        <v>172.6</v>
      </c>
      <c r="G1682" s="48">
        <v>42001</v>
      </c>
    </row>
    <row r="1683" spans="1:7" x14ac:dyDescent="0.25">
      <c r="A1683" s="48">
        <v>420012461</v>
      </c>
      <c r="B1683" s="41" t="s">
        <v>3325</v>
      </c>
      <c r="C1683" s="41">
        <v>0</v>
      </c>
      <c r="D1683" s="41">
        <v>0</v>
      </c>
      <c r="E1683" s="41">
        <v>0</v>
      </c>
      <c r="F1683" s="41">
        <v>0</v>
      </c>
      <c r="G1683" s="48">
        <v>42001</v>
      </c>
    </row>
    <row r="1684" spans="1:7" x14ac:dyDescent="0.25">
      <c r="A1684" s="48">
        <v>420012463</v>
      </c>
      <c r="B1684" s="41" t="s">
        <v>3326</v>
      </c>
      <c r="C1684" s="41">
        <v>0</v>
      </c>
      <c r="D1684" s="41">
        <v>1500</v>
      </c>
      <c r="E1684" s="41">
        <v>1500</v>
      </c>
      <c r="F1684" s="41">
        <v>-1500</v>
      </c>
      <c r="G1684" s="48">
        <v>42001</v>
      </c>
    </row>
    <row r="1685" spans="1:7" x14ac:dyDescent="0.25">
      <c r="A1685" s="48">
        <v>420012470</v>
      </c>
      <c r="B1685" s="41" t="s">
        <v>3327</v>
      </c>
      <c r="C1685" s="41">
        <v>441.86</v>
      </c>
      <c r="D1685" s="41">
        <v>0</v>
      </c>
      <c r="E1685" s="41">
        <v>0</v>
      </c>
      <c r="F1685" s="41">
        <v>441.86</v>
      </c>
      <c r="G1685" s="48">
        <v>42001</v>
      </c>
    </row>
    <row r="1686" spans="1:7" x14ac:dyDescent="0.25">
      <c r="A1686" s="48">
        <v>420012500</v>
      </c>
      <c r="B1686" s="41" t="s">
        <v>3328</v>
      </c>
      <c r="C1686" s="41">
        <v>0</v>
      </c>
      <c r="D1686" s="41">
        <v>0</v>
      </c>
      <c r="E1686" s="41">
        <v>0</v>
      </c>
      <c r="F1686" s="41">
        <v>0</v>
      </c>
      <c r="G1686" s="48">
        <v>42001</v>
      </c>
    </row>
    <row r="1687" spans="1:7" x14ac:dyDescent="0.25">
      <c r="A1687" s="48">
        <v>420012502</v>
      </c>
      <c r="B1687" s="41" t="s">
        <v>3329</v>
      </c>
      <c r="C1687" s="41">
        <v>0</v>
      </c>
      <c r="D1687" s="41">
        <v>50</v>
      </c>
      <c r="E1687" s="41">
        <v>50</v>
      </c>
      <c r="F1687" s="41">
        <v>-50</v>
      </c>
      <c r="G1687" s="48">
        <v>42001</v>
      </c>
    </row>
    <row r="1688" spans="1:7" x14ac:dyDescent="0.25">
      <c r="A1688" s="48">
        <v>420012520</v>
      </c>
      <c r="B1688" s="41" t="s">
        <v>3330</v>
      </c>
      <c r="C1688" s="41">
        <v>0</v>
      </c>
      <c r="D1688" s="41">
        <v>200</v>
      </c>
      <c r="E1688" s="41">
        <v>200</v>
      </c>
      <c r="F1688" s="41">
        <v>-200</v>
      </c>
      <c r="G1688" s="48">
        <v>42001</v>
      </c>
    </row>
    <row r="1689" spans="1:7" x14ac:dyDescent="0.25">
      <c r="A1689" s="48">
        <v>420013052</v>
      </c>
      <c r="B1689" s="41" t="s">
        <v>3331</v>
      </c>
      <c r="C1689" s="41">
        <v>0</v>
      </c>
      <c r="D1689" s="41">
        <v>0</v>
      </c>
      <c r="E1689" s="41">
        <v>0</v>
      </c>
      <c r="F1689" s="41">
        <v>0</v>
      </c>
      <c r="G1689" s="48">
        <v>42001</v>
      </c>
    </row>
    <row r="1690" spans="1:7" x14ac:dyDescent="0.25">
      <c r="A1690" s="48">
        <v>420014610</v>
      </c>
      <c r="B1690" s="41" t="s">
        <v>3332</v>
      </c>
      <c r="C1690" s="41">
        <v>0</v>
      </c>
      <c r="D1690" s="41">
        <v>0</v>
      </c>
      <c r="E1690" s="41">
        <v>0</v>
      </c>
      <c r="F1690" s="41">
        <v>0</v>
      </c>
      <c r="G1690" s="48">
        <v>42001</v>
      </c>
    </row>
    <row r="1691" spans="1:7" x14ac:dyDescent="0.25">
      <c r="A1691" s="48">
        <v>420014611</v>
      </c>
      <c r="B1691" s="41" t="s">
        <v>3333</v>
      </c>
      <c r="C1691" s="41">
        <v>0</v>
      </c>
      <c r="D1691" s="41">
        <v>0</v>
      </c>
      <c r="E1691" s="41">
        <v>0</v>
      </c>
      <c r="F1691" s="41">
        <v>0</v>
      </c>
      <c r="G1691" s="48">
        <v>42001</v>
      </c>
    </row>
    <row r="1692" spans="1:7" x14ac:dyDescent="0.25">
      <c r="A1692" s="48">
        <v>420015137</v>
      </c>
      <c r="B1692" s="41" t="s">
        <v>3334</v>
      </c>
      <c r="C1692" s="41">
        <v>462</v>
      </c>
      <c r="D1692" s="41">
        <v>0</v>
      </c>
      <c r="E1692" s="41">
        <v>0</v>
      </c>
      <c r="F1692" s="41">
        <v>462</v>
      </c>
      <c r="G1692" s="48">
        <v>42001</v>
      </c>
    </row>
    <row r="1693" spans="1:7" x14ac:dyDescent="0.25">
      <c r="A1693" s="48">
        <v>420015149</v>
      </c>
      <c r="B1693" s="41" t="s">
        <v>3335</v>
      </c>
      <c r="C1693" s="41">
        <v>0</v>
      </c>
      <c r="D1693" s="41">
        <v>0</v>
      </c>
      <c r="E1693" s="41">
        <v>0</v>
      </c>
      <c r="F1693" s="41">
        <v>0</v>
      </c>
      <c r="G1693" s="48">
        <v>42001</v>
      </c>
    </row>
    <row r="1694" spans="1:7" x14ac:dyDescent="0.25">
      <c r="A1694" s="48">
        <v>420015283</v>
      </c>
      <c r="B1694" s="41" t="s">
        <v>3336</v>
      </c>
      <c r="C1694" s="41">
        <v>3850</v>
      </c>
      <c r="D1694" s="41">
        <v>0</v>
      </c>
      <c r="E1694" s="41">
        <v>0</v>
      </c>
      <c r="F1694" s="41">
        <v>3850</v>
      </c>
      <c r="G1694" s="48">
        <v>42001</v>
      </c>
    </row>
    <row r="1695" spans="1:7" x14ac:dyDescent="0.25">
      <c r="A1695" s="48">
        <v>420019051</v>
      </c>
      <c r="B1695" s="41" t="s">
        <v>3337</v>
      </c>
      <c r="C1695" s="41">
        <v>-597.02</v>
      </c>
      <c r="D1695" s="41">
        <v>0</v>
      </c>
      <c r="E1695" s="41">
        <v>0</v>
      </c>
      <c r="F1695" s="41">
        <v>-597.02</v>
      </c>
      <c r="G1695" s="48">
        <v>42001</v>
      </c>
    </row>
    <row r="1696" spans="1:7" x14ac:dyDescent="0.25">
      <c r="A1696" s="48">
        <v>420019053</v>
      </c>
      <c r="B1696" s="41" t="s">
        <v>3338</v>
      </c>
      <c r="C1696" s="41">
        <v>0</v>
      </c>
      <c r="D1696" s="41">
        <v>0</v>
      </c>
      <c r="E1696" s="41">
        <v>0</v>
      </c>
      <c r="F1696" s="41">
        <v>0</v>
      </c>
      <c r="G1696" s="48">
        <v>42001</v>
      </c>
    </row>
    <row r="1697" spans="1:7" x14ac:dyDescent="0.25">
      <c r="A1697" s="48">
        <v>420019054</v>
      </c>
      <c r="B1697" s="41" t="s">
        <v>3339</v>
      </c>
      <c r="C1697" s="41">
        <v>0</v>
      </c>
      <c r="D1697" s="41">
        <v>0</v>
      </c>
      <c r="E1697" s="41">
        <v>0</v>
      </c>
      <c r="F1697" s="41">
        <v>0</v>
      </c>
      <c r="G1697" s="48">
        <v>42001</v>
      </c>
    </row>
    <row r="1698" spans="1:7" x14ac:dyDescent="0.25">
      <c r="A1698" s="48">
        <v>420019068</v>
      </c>
      <c r="B1698" s="41" t="s">
        <v>3322</v>
      </c>
      <c r="C1698" s="41">
        <v>-4482</v>
      </c>
      <c r="D1698" s="41">
        <v>-4050</v>
      </c>
      <c r="E1698" s="41">
        <v>-4050</v>
      </c>
      <c r="F1698" s="41">
        <v>-432</v>
      </c>
      <c r="G1698" s="48">
        <v>42001</v>
      </c>
    </row>
    <row r="1699" spans="1:7" x14ac:dyDescent="0.25">
      <c r="A1699" s="48">
        <v>420019100</v>
      </c>
      <c r="B1699" s="41" t="s">
        <v>3340</v>
      </c>
      <c r="C1699" s="41">
        <v>0</v>
      </c>
      <c r="D1699" s="41">
        <v>0</v>
      </c>
      <c r="E1699" s="41">
        <v>0</v>
      </c>
      <c r="F1699" s="41">
        <v>0</v>
      </c>
      <c r="G1699" s="48">
        <v>42001</v>
      </c>
    </row>
    <row r="1700" spans="1:7" x14ac:dyDescent="0.25">
      <c r="A1700" s="48">
        <v>420019201</v>
      </c>
      <c r="B1700" s="41" t="s">
        <v>3341</v>
      </c>
      <c r="C1700" s="41">
        <v>-21</v>
      </c>
      <c r="D1700" s="41">
        <v>-50</v>
      </c>
      <c r="E1700" s="41">
        <v>-50</v>
      </c>
      <c r="F1700" s="41">
        <v>29</v>
      </c>
      <c r="G1700" s="48">
        <v>42001</v>
      </c>
    </row>
    <row r="1701" spans="1:7" x14ac:dyDescent="0.25">
      <c r="A1701" s="48">
        <v>420019331</v>
      </c>
      <c r="B1701" s="41" t="s">
        <v>3342</v>
      </c>
      <c r="C1701" s="41">
        <v>0</v>
      </c>
      <c r="D1701" s="41">
        <v>-2450</v>
      </c>
      <c r="E1701" s="41">
        <v>-2450</v>
      </c>
      <c r="F1701" s="41">
        <v>2450</v>
      </c>
      <c r="G1701" s="48">
        <v>42001</v>
      </c>
    </row>
    <row r="1702" spans="1:7" x14ac:dyDescent="0.25">
      <c r="A1702" s="48">
        <v>420019332</v>
      </c>
      <c r="B1702" s="41" t="s">
        <v>3343</v>
      </c>
      <c r="C1702" s="41">
        <v>-4543</v>
      </c>
      <c r="D1702" s="41">
        <v>-5400</v>
      </c>
      <c r="E1702" s="41">
        <v>-5400</v>
      </c>
      <c r="F1702" s="41">
        <v>857</v>
      </c>
      <c r="G1702" s="48">
        <v>42001</v>
      </c>
    </row>
    <row r="1703" spans="1:7" x14ac:dyDescent="0.25">
      <c r="A1703" s="48">
        <v>420019333</v>
      </c>
      <c r="B1703" s="41" t="s">
        <v>3344</v>
      </c>
      <c r="C1703" s="41">
        <v>-18695</v>
      </c>
      <c r="D1703" s="41">
        <v>-33500</v>
      </c>
      <c r="E1703" s="41">
        <v>-33500</v>
      </c>
      <c r="F1703" s="41">
        <v>14805</v>
      </c>
      <c r="G1703" s="48">
        <v>42001</v>
      </c>
    </row>
    <row r="1704" spans="1:7" x14ac:dyDescent="0.25">
      <c r="A1704" s="48">
        <v>420019335</v>
      </c>
      <c r="B1704" s="41" t="s">
        <v>3345</v>
      </c>
      <c r="C1704" s="41">
        <v>-45600</v>
      </c>
      <c r="D1704" s="41">
        <v>-131600</v>
      </c>
      <c r="E1704" s="41">
        <v>-131600</v>
      </c>
      <c r="F1704" s="41">
        <v>86000</v>
      </c>
      <c r="G1704" s="48">
        <v>42001</v>
      </c>
    </row>
    <row r="1705" spans="1:7" x14ac:dyDescent="0.25">
      <c r="A1705" s="48">
        <v>420019356</v>
      </c>
      <c r="B1705" s="41" t="s">
        <v>3346</v>
      </c>
      <c r="C1705" s="41">
        <v>-50</v>
      </c>
      <c r="D1705" s="41">
        <v>0</v>
      </c>
      <c r="E1705" s="41">
        <v>0</v>
      </c>
      <c r="F1705" s="41">
        <v>-50</v>
      </c>
      <c r="G1705" s="48">
        <v>42001</v>
      </c>
    </row>
    <row r="1706" spans="1:7" x14ac:dyDescent="0.25">
      <c r="A1706" s="48">
        <v>420019383</v>
      </c>
      <c r="B1706" s="41" t="s">
        <v>3347</v>
      </c>
      <c r="C1706" s="41">
        <v>-343</v>
      </c>
      <c r="D1706" s="41">
        <v>0</v>
      </c>
      <c r="E1706" s="41">
        <v>0</v>
      </c>
      <c r="F1706" s="41">
        <v>-343</v>
      </c>
      <c r="G1706" s="48">
        <v>42001</v>
      </c>
    </row>
    <row r="1707" spans="1:7" x14ac:dyDescent="0.25">
      <c r="A1707" s="48">
        <v>420019384</v>
      </c>
      <c r="B1707" s="41" t="s">
        <v>3348</v>
      </c>
      <c r="C1707" s="41">
        <v>0</v>
      </c>
      <c r="D1707" s="41">
        <v>0</v>
      </c>
      <c r="E1707" s="41">
        <v>0</v>
      </c>
      <c r="F1707" s="41">
        <v>0</v>
      </c>
      <c r="G1707" s="48">
        <v>42001</v>
      </c>
    </row>
    <row r="1708" spans="1:7" x14ac:dyDescent="0.25">
      <c r="A1708" s="48">
        <v>420019385</v>
      </c>
      <c r="B1708" s="41" t="s">
        <v>3349</v>
      </c>
      <c r="C1708" s="41">
        <v>-1722</v>
      </c>
      <c r="D1708" s="41">
        <v>0</v>
      </c>
      <c r="E1708" s="41">
        <v>0</v>
      </c>
      <c r="F1708" s="41">
        <v>-1722</v>
      </c>
      <c r="G1708" s="48">
        <v>42001</v>
      </c>
    </row>
    <row r="1709" spans="1:7" x14ac:dyDescent="0.25">
      <c r="A1709" s="48">
        <v>420019389</v>
      </c>
      <c r="B1709" s="41" t="s">
        <v>3350</v>
      </c>
      <c r="C1709" s="41">
        <v>-166.5</v>
      </c>
      <c r="D1709" s="41">
        <v>-8700</v>
      </c>
      <c r="E1709" s="41">
        <v>-8700</v>
      </c>
      <c r="F1709" s="41">
        <v>8533.5</v>
      </c>
      <c r="G1709" s="48">
        <v>42001</v>
      </c>
    </row>
    <row r="1710" spans="1:7" x14ac:dyDescent="0.25">
      <c r="A1710" s="48">
        <v>420020800</v>
      </c>
      <c r="B1710" s="41" t="s">
        <v>3351</v>
      </c>
      <c r="C1710" s="41">
        <v>0</v>
      </c>
      <c r="D1710" s="41">
        <v>0</v>
      </c>
      <c r="E1710" s="41">
        <v>0</v>
      </c>
      <c r="F1710" s="41">
        <v>0</v>
      </c>
      <c r="G1710" s="48">
        <v>42002</v>
      </c>
    </row>
    <row r="1711" spans="1:7" x14ac:dyDescent="0.25">
      <c r="A1711" s="48">
        <v>420020930</v>
      </c>
      <c r="B1711" s="41" t="s">
        <v>3352</v>
      </c>
      <c r="C1711" s="41">
        <v>0</v>
      </c>
      <c r="D1711" s="41">
        <v>0</v>
      </c>
      <c r="E1711" s="41">
        <v>0</v>
      </c>
      <c r="F1711" s="41">
        <v>0</v>
      </c>
      <c r="G1711" s="48">
        <v>42002</v>
      </c>
    </row>
    <row r="1712" spans="1:7" x14ac:dyDescent="0.25">
      <c r="A1712" s="48">
        <v>420022000</v>
      </c>
      <c r="B1712" s="41" t="s">
        <v>3353</v>
      </c>
      <c r="C1712" s="41">
        <v>0</v>
      </c>
      <c r="D1712" s="41">
        <v>0</v>
      </c>
      <c r="E1712" s="41">
        <v>0</v>
      </c>
      <c r="F1712" s="41">
        <v>0</v>
      </c>
      <c r="G1712" s="48">
        <v>42002</v>
      </c>
    </row>
    <row r="1713" spans="1:7" x14ac:dyDescent="0.25">
      <c r="A1713" s="48">
        <v>420022004</v>
      </c>
      <c r="B1713" s="41" t="s">
        <v>3354</v>
      </c>
      <c r="C1713" s="41">
        <v>0</v>
      </c>
      <c r="D1713" s="41">
        <v>0</v>
      </c>
      <c r="E1713" s="41">
        <v>0</v>
      </c>
      <c r="F1713" s="41">
        <v>0</v>
      </c>
      <c r="G1713" s="48">
        <v>42002</v>
      </c>
    </row>
    <row r="1714" spans="1:7" x14ac:dyDescent="0.25">
      <c r="A1714" s="48">
        <v>420022022</v>
      </c>
      <c r="B1714" s="41" t="s">
        <v>3355</v>
      </c>
      <c r="C1714" s="41">
        <v>0</v>
      </c>
      <c r="D1714" s="41">
        <v>0</v>
      </c>
      <c r="E1714" s="41">
        <v>0</v>
      </c>
      <c r="F1714" s="41">
        <v>0</v>
      </c>
      <c r="G1714" s="48">
        <v>42002</v>
      </c>
    </row>
    <row r="1715" spans="1:7" x14ac:dyDescent="0.25">
      <c r="A1715" s="48">
        <v>420022410</v>
      </c>
      <c r="B1715" s="41" t="s">
        <v>3356</v>
      </c>
      <c r="C1715" s="41">
        <v>0</v>
      </c>
      <c r="D1715" s="41">
        <v>0</v>
      </c>
      <c r="E1715" s="41">
        <v>0</v>
      </c>
      <c r="F1715" s="41">
        <v>0</v>
      </c>
      <c r="G1715" s="48">
        <v>42002</v>
      </c>
    </row>
    <row r="1716" spans="1:7" x14ac:dyDescent="0.25">
      <c r="A1716" s="48">
        <v>420022427</v>
      </c>
      <c r="B1716" s="41" t="s">
        <v>3357</v>
      </c>
      <c r="C1716" s="41">
        <v>0</v>
      </c>
      <c r="D1716" s="41">
        <v>0</v>
      </c>
      <c r="E1716" s="41">
        <v>0</v>
      </c>
      <c r="F1716" s="41">
        <v>0</v>
      </c>
      <c r="G1716" s="48">
        <v>42002</v>
      </c>
    </row>
    <row r="1717" spans="1:7" x14ac:dyDescent="0.25">
      <c r="A1717" s="48">
        <v>420022429</v>
      </c>
      <c r="B1717" s="41" t="s">
        <v>3358</v>
      </c>
      <c r="C1717" s="41">
        <v>0</v>
      </c>
      <c r="D1717" s="41">
        <v>0</v>
      </c>
      <c r="E1717" s="41">
        <v>0</v>
      </c>
      <c r="F1717" s="41">
        <v>0</v>
      </c>
      <c r="G1717" s="48">
        <v>42002</v>
      </c>
    </row>
    <row r="1718" spans="1:7" x14ac:dyDescent="0.25">
      <c r="A1718" s="48">
        <v>420022470</v>
      </c>
      <c r="B1718" s="41" t="s">
        <v>3359</v>
      </c>
      <c r="C1718" s="41">
        <v>0</v>
      </c>
      <c r="D1718" s="41">
        <v>0</v>
      </c>
      <c r="E1718" s="41">
        <v>0</v>
      </c>
      <c r="F1718" s="41">
        <v>0</v>
      </c>
      <c r="G1718" s="48">
        <v>42002</v>
      </c>
    </row>
    <row r="1719" spans="1:7" x14ac:dyDescent="0.25">
      <c r="A1719" s="48">
        <v>420022500</v>
      </c>
      <c r="B1719" s="41" t="s">
        <v>3360</v>
      </c>
      <c r="C1719" s="41">
        <v>0</v>
      </c>
      <c r="D1719" s="41">
        <v>0</v>
      </c>
      <c r="E1719" s="41">
        <v>0</v>
      </c>
      <c r="F1719" s="41">
        <v>0</v>
      </c>
      <c r="G1719" s="48">
        <v>42002</v>
      </c>
    </row>
    <row r="1720" spans="1:7" x14ac:dyDescent="0.25">
      <c r="A1720" s="48">
        <v>420022502</v>
      </c>
      <c r="B1720" s="41" t="s">
        <v>3361</v>
      </c>
      <c r="C1720" s="41">
        <v>0</v>
      </c>
      <c r="D1720" s="41">
        <v>0</v>
      </c>
      <c r="E1720" s="41">
        <v>0</v>
      </c>
      <c r="F1720" s="41">
        <v>0</v>
      </c>
      <c r="G1720" s="48">
        <v>42002</v>
      </c>
    </row>
    <row r="1721" spans="1:7" x14ac:dyDescent="0.25">
      <c r="A1721" s="48">
        <v>420022520</v>
      </c>
      <c r="B1721" s="41" t="s">
        <v>3362</v>
      </c>
      <c r="C1721" s="41">
        <v>0</v>
      </c>
      <c r="D1721" s="41">
        <v>0</v>
      </c>
      <c r="E1721" s="41">
        <v>0</v>
      </c>
      <c r="F1721" s="41">
        <v>0</v>
      </c>
      <c r="G1721" s="48">
        <v>42002</v>
      </c>
    </row>
    <row r="1722" spans="1:7" x14ac:dyDescent="0.25">
      <c r="A1722" s="48">
        <v>420022701</v>
      </c>
      <c r="B1722" s="41" t="s">
        <v>3363</v>
      </c>
      <c r="C1722" s="41">
        <v>0</v>
      </c>
      <c r="D1722" s="41">
        <v>0</v>
      </c>
      <c r="E1722" s="41">
        <v>0</v>
      </c>
      <c r="F1722" s="41">
        <v>0</v>
      </c>
      <c r="G1722" s="48">
        <v>42002</v>
      </c>
    </row>
    <row r="1723" spans="1:7" x14ac:dyDescent="0.25">
      <c r="A1723" s="48">
        <v>420024610</v>
      </c>
      <c r="B1723" s="41" t="s">
        <v>3364</v>
      </c>
      <c r="C1723" s="41">
        <v>0</v>
      </c>
      <c r="D1723" s="41">
        <v>0</v>
      </c>
      <c r="E1723" s="41">
        <v>0</v>
      </c>
      <c r="F1723" s="41">
        <v>0</v>
      </c>
      <c r="G1723" s="48">
        <v>42002</v>
      </c>
    </row>
    <row r="1724" spans="1:7" x14ac:dyDescent="0.25">
      <c r="A1724" s="48">
        <v>420024611</v>
      </c>
      <c r="B1724" s="41" t="s">
        <v>3365</v>
      </c>
      <c r="C1724" s="41">
        <v>0</v>
      </c>
      <c r="D1724" s="41">
        <v>0</v>
      </c>
      <c r="E1724" s="41">
        <v>0</v>
      </c>
      <c r="F1724" s="41">
        <v>0</v>
      </c>
      <c r="G1724" s="48">
        <v>42002</v>
      </c>
    </row>
    <row r="1725" spans="1:7" x14ac:dyDescent="0.25">
      <c r="A1725" s="48">
        <v>420025137</v>
      </c>
      <c r="B1725" s="41" t="s">
        <v>3366</v>
      </c>
      <c r="C1725" s="41">
        <v>78</v>
      </c>
      <c r="D1725" s="41">
        <v>0</v>
      </c>
      <c r="E1725" s="41">
        <v>0</v>
      </c>
      <c r="F1725" s="41">
        <v>78</v>
      </c>
      <c r="G1725" s="48">
        <v>42002</v>
      </c>
    </row>
    <row r="1726" spans="1:7" x14ac:dyDescent="0.25">
      <c r="A1726" s="48">
        <v>420025902</v>
      </c>
      <c r="B1726" s="41" t="s">
        <v>3367</v>
      </c>
      <c r="C1726" s="41">
        <v>0</v>
      </c>
      <c r="D1726" s="41">
        <v>0</v>
      </c>
      <c r="E1726" s="41">
        <v>0</v>
      </c>
      <c r="F1726" s="41">
        <v>0</v>
      </c>
      <c r="G1726" s="48">
        <v>42002</v>
      </c>
    </row>
    <row r="1727" spans="1:7" x14ac:dyDescent="0.25">
      <c r="A1727" s="48">
        <v>420029054</v>
      </c>
      <c r="B1727" s="41" t="s">
        <v>3368</v>
      </c>
      <c r="C1727" s="41">
        <v>0</v>
      </c>
      <c r="D1727" s="41">
        <v>0</v>
      </c>
      <c r="E1727" s="41">
        <v>0</v>
      </c>
      <c r="F1727" s="41">
        <v>0</v>
      </c>
      <c r="G1727" s="48">
        <v>42002</v>
      </c>
    </row>
    <row r="1728" spans="1:7" x14ac:dyDescent="0.25">
      <c r="A1728" s="48">
        <v>420029321</v>
      </c>
      <c r="B1728" s="41" t="s">
        <v>3369</v>
      </c>
      <c r="C1728" s="41">
        <v>0</v>
      </c>
      <c r="D1728" s="41">
        <v>0</v>
      </c>
      <c r="E1728" s="41">
        <v>0</v>
      </c>
      <c r="F1728" s="41">
        <v>0</v>
      </c>
      <c r="G1728" s="48">
        <v>42002</v>
      </c>
    </row>
    <row r="1729" spans="1:7" x14ac:dyDescent="0.25">
      <c r="A1729" s="48">
        <v>420029322</v>
      </c>
      <c r="B1729" s="41" t="s">
        <v>3370</v>
      </c>
      <c r="C1729" s="41">
        <v>0</v>
      </c>
      <c r="D1729" s="41">
        <v>0</v>
      </c>
      <c r="E1729" s="41">
        <v>0</v>
      </c>
      <c r="F1729" s="41">
        <v>0</v>
      </c>
      <c r="G1729" s="48">
        <v>42002</v>
      </c>
    </row>
    <row r="1730" spans="1:7" x14ac:dyDescent="0.25">
      <c r="A1730" s="48">
        <v>420029323</v>
      </c>
      <c r="B1730" s="41" t="s">
        <v>3371</v>
      </c>
      <c r="C1730" s="41">
        <v>0</v>
      </c>
      <c r="D1730" s="41">
        <v>0</v>
      </c>
      <c r="E1730" s="41">
        <v>0</v>
      </c>
      <c r="F1730" s="41">
        <v>0</v>
      </c>
      <c r="G1730" s="48">
        <v>42002</v>
      </c>
    </row>
    <row r="1731" spans="1:7" x14ac:dyDescent="0.25">
      <c r="A1731" s="48">
        <v>420029325</v>
      </c>
      <c r="B1731" s="41" t="s">
        <v>3372</v>
      </c>
      <c r="C1731" s="41">
        <v>0</v>
      </c>
      <c r="D1731" s="41">
        <v>-50</v>
      </c>
      <c r="E1731" s="41">
        <v>-50</v>
      </c>
      <c r="F1731" s="41">
        <v>50</v>
      </c>
      <c r="G1731" s="48">
        <v>42002</v>
      </c>
    </row>
    <row r="1732" spans="1:7" x14ac:dyDescent="0.25">
      <c r="A1732" s="48">
        <v>420029326</v>
      </c>
      <c r="B1732" s="41" t="s">
        <v>3373</v>
      </c>
      <c r="C1732" s="41">
        <v>0</v>
      </c>
      <c r="D1732" s="41">
        <v>-100</v>
      </c>
      <c r="E1732" s="41">
        <v>-100</v>
      </c>
      <c r="F1732" s="41">
        <v>100</v>
      </c>
      <c r="G1732" s="48">
        <v>42002</v>
      </c>
    </row>
    <row r="1733" spans="1:7" x14ac:dyDescent="0.25">
      <c r="A1733" s="48">
        <v>420029327</v>
      </c>
      <c r="B1733" s="41" t="s">
        <v>3374</v>
      </c>
      <c r="C1733" s="41">
        <v>0</v>
      </c>
      <c r="D1733" s="41">
        <v>-200</v>
      </c>
      <c r="E1733" s="41">
        <v>-200</v>
      </c>
      <c r="F1733" s="41">
        <v>200</v>
      </c>
      <c r="G1733" s="48">
        <v>42002</v>
      </c>
    </row>
    <row r="1734" spans="1:7" x14ac:dyDescent="0.25">
      <c r="A1734" s="48">
        <v>420029328</v>
      </c>
      <c r="B1734" s="41" t="s">
        <v>3375</v>
      </c>
      <c r="C1734" s="41">
        <v>0</v>
      </c>
      <c r="D1734" s="41">
        <v>0</v>
      </c>
      <c r="E1734" s="41">
        <v>0</v>
      </c>
      <c r="F1734" s="41">
        <v>0</v>
      </c>
      <c r="G1734" s="48">
        <v>42002</v>
      </c>
    </row>
    <row r="1735" spans="1:7" x14ac:dyDescent="0.25">
      <c r="A1735" s="48">
        <v>420029329</v>
      </c>
      <c r="B1735" s="41" t="s">
        <v>3376</v>
      </c>
      <c r="C1735" s="41">
        <v>-915</v>
      </c>
      <c r="D1735" s="41">
        <v>-200</v>
      </c>
      <c r="E1735" s="41">
        <v>-200</v>
      </c>
      <c r="F1735" s="41">
        <v>-715</v>
      </c>
      <c r="G1735" s="48">
        <v>42002</v>
      </c>
    </row>
    <row r="1736" spans="1:7" x14ac:dyDescent="0.25">
      <c r="A1736" s="48">
        <v>420029330</v>
      </c>
      <c r="B1736" s="41" t="s">
        <v>3377</v>
      </c>
      <c r="C1736" s="41">
        <v>0</v>
      </c>
      <c r="D1736" s="41">
        <v>0</v>
      </c>
      <c r="E1736" s="41">
        <v>0</v>
      </c>
      <c r="F1736" s="41">
        <v>0</v>
      </c>
      <c r="G1736" s="48">
        <v>42002</v>
      </c>
    </row>
    <row r="1737" spans="1:7" x14ac:dyDescent="0.25">
      <c r="A1737" s="48">
        <v>420029334</v>
      </c>
      <c r="B1737" s="41" t="s">
        <v>3378</v>
      </c>
      <c r="C1737" s="41">
        <v>0</v>
      </c>
      <c r="D1737" s="41">
        <v>0</v>
      </c>
      <c r="E1737" s="41">
        <v>0</v>
      </c>
      <c r="F1737" s="41">
        <v>0</v>
      </c>
      <c r="G1737" s="48">
        <v>42002</v>
      </c>
    </row>
    <row r="1738" spans="1:7" x14ac:dyDescent="0.25">
      <c r="A1738" s="48">
        <v>420029336</v>
      </c>
      <c r="B1738" s="41" t="s">
        <v>3379</v>
      </c>
      <c r="C1738" s="41">
        <v>-1221</v>
      </c>
      <c r="D1738" s="41">
        <v>-100</v>
      </c>
      <c r="E1738" s="41">
        <v>-100</v>
      </c>
      <c r="F1738" s="41">
        <v>-1121</v>
      </c>
      <c r="G1738" s="48">
        <v>42002</v>
      </c>
    </row>
    <row r="1739" spans="1:7" x14ac:dyDescent="0.25">
      <c r="A1739" s="48">
        <v>420029337</v>
      </c>
      <c r="B1739" s="41" t="s">
        <v>3380</v>
      </c>
      <c r="C1739" s="41">
        <v>-375</v>
      </c>
      <c r="D1739" s="41">
        <v>-200</v>
      </c>
      <c r="E1739" s="41">
        <v>-200</v>
      </c>
      <c r="F1739" s="41">
        <v>-175</v>
      </c>
      <c r="G1739" s="48">
        <v>42002</v>
      </c>
    </row>
    <row r="1740" spans="1:7" x14ac:dyDescent="0.25">
      <c r="A1740" s="48">
        <v>420029338</v>
      </c>
      <c r="B1740" s="41" t="s">
        <v>3381</v>
      </c>
      <c r="C1740" s="41">
        <v>0</v>
      </c>
      <c r="D1740" s="41">
        <v>0</v>
      </c>
      <c r="E1740" s="41">
        <v>0</v>
      </c>
      <c r="F1740" s="41">
        <v>0</v>
      </c>
      <c r="G1740" s="48">
        <v>42002</v>
      </c>
    </row>
    <row r="1741" spans="1:7" x14ac:dyDescent="0.25">
      <c r="A1741" s="48">
        <v>420029339</v>
      </c>
      <c r="B1741" s="41" t="s">
        <v>3382</v>
      </c>
      <c r="C1741" s="41">
        <v>-37</v>
      </c>
      <c r="D1741" s="41">
        <v>0</v>
      </c>
      <c r="E1741" s="41">
        <v>0</v>
      </c>
      <c r="F1741" s="41">
        <v>-37</v>
      </c>
      <c r="G1741" s="48">
        <v>42002</v>
      </c>
    </row>
    <row r="1742" spans="1:7" x14ac:dyDescent="0.25">
      <c r="A1742" s="48">
        <v>420029356</v>
      </c>
      <c r="B1742" s="41" t="s">
        <v>3383</v>
      </c>
      <c r="C1742" s="41">
        <v>0</v>
      </c>
      <c r="D1742" s="41">
        <v>0</v>
      </c>
      <c r="E1742" s="41">
        <v>0</v>
      </c>
      <c r="F1742" s="41">
        <v>0</v>
      </c>
      <c r="G1742" s="48">
        <v>42002</v>
      </c>
    </row>
    <row r="1743" spans="1:7" x14ac:dyDescent="0.25">
      <c r="A1743" s="48">
        <v>420029364</v>
      </c>
      <c r="B1743" s="41" t="s">
        <v>3384</v>
      </c>
      <c r="C1743" s="41">
        <v>0</v>
      </c>
      <c r="D1743" s="41">
        <v>0</v>
      </c>
      <c r="E1743" s="41">
        <v>0</v>
      </c>
      <c r="F1743" s="41">
        <v>0</v>
      </c>
      <c r="G1743" s="48">
        <v>42002</v>
      </c>
    </row>
    <row r="1744" spans="1:7" x14ac:dyDescent="0.25">
      <c r="A1744" s="48">
        <v>420029365</v>
      </c>
      <c r="B1744" s="41" t="s">
        <v>3385</v>
      </c>
      <c r="C1744" s="41">
        <v>0</v>
      </c>
      <c r="D1744" s="41">
        <v>0</v>
      </c>
      <c r="E1744" s="41">
        <v>0</v>
      </c>
      <c r="F1744" s="41">
        <v>0</v>
      </c>
      <c r="G1744" s="48">
        <v>42002</v>
      </c>
    </row>
    <row r="1745" spans="1:7" x14ac:dyDescent="0.25">
      <c r="A1745" s="48">
        <v>420029366</v>
      </c>
      <c r="B1745" s="41" t="s">
        <v>3386</v>
      </c>
      <c r="C1745" s="41">
        <v>0</v>
      </c>
      <c r="D1745" s="41">
        <v>0</v>
      </c>
      <c r="E1745" s="41">
        <v>0</v>
      </c>
      <c r="F1745" s="41">
        <v>0</v>
      </c>
      <c r="G1745" s="48">
        <v>42002</v>
      </c>
    </row>
    <row r="1746" spans="1:7" x14ac:dyDescent="0.25">
      <c r="A1746" s="48">
        <v>420029370</v>
      </c>
      <c r="B1746" s="41" t="s">
        <v>3387</v>
      </c>
      <c r="C1746" s="41">
        <v>0</v>
      </c>
      <c r="D1746" s="41">
        <v>0</v>
      </c>
      <c r="E1746" s="41">
        <v>0</v>
      </c>
      <c r="F1746" s="41">
        <v>0</v>
      </c>
      <c r="G1746" s="48">
        <v>42002</v>
      </c>
    </row>
    <row r="1747" spans="1:7" x14ac:dyDescent="0.25">
      <c r="A1747" s="48">
        <v>420029386</v>
      </c>
      <c r="B1747" s="41" t="s">
        <v>3388</v>
      </c>
      <c r="C1747" s="41">
        <v>0</v>
      </c>
      <c r="D1747" s="41">
        <v>0</v>
      </c>
      <c r="E1747" s="41">
        <v>0</v>
      </c>
      <c r="F1747" s="41">
        <v>0</v>
      </c>
      <c r="G1747" s="48">
        <v>42002</v>
      </c>
    </row>
    <row r="1748" spans="1:7" x14ac:dyDescent="0.25">
      <c r="A1748" s="48">
        <v>420029387</v>
      </c>
      <c r="B1748" s="41" t="s">
        <v>3389</v>
      </c>
      <c r="C1748" s="41">
        <v>0</v>
      </c>
      <c r="D1748" s="41">
        <v>0</v>
      </c>
      <c r="E1748" s="41">
        <v>0</v>
      </c>
      <c r="F1748" s="41">
        <v>0</v>
      </c>
      <c r="G1748" s="48">
        <v>42002</v>
      </c>
    </row>
    <row r="1749" spans="1:7" x14ac:dyDescent="0.25">
      <c r="A1749" s="48">
        <v>420029388</v>
      </c>
      <c r="B1749" s="41" t="s">
        <v>3390</v>
      </c>
      <c r="C1749" s="41">
        <v>0</v>
      </c>
      <c r="D1749" s="41">
        <v>0</v>
      </c>
      <c r="E1749" s="41">
        <v>0</v>
      </c>
      <c r="F1749" s="41">
        <v>0</v>
      </c>
      <c r="G1749" s="48">
        <v>42002</v>
      </c>
    </row>
    <row r="1750" spans="1:7" x14ac:dyDescent="0.25">
      <c r="A1750" s="48">
        <v>420029396</v>
      </c>
      <c r="B1750" s="41" t="s">
        <v>3391</v>
      </c>
      <c r="C1750" s="41">
        <v>0</v>
      </c>
      <c r="D1750" s="41">
        <v>0</v>
      </c>
      <c r="E1750" s="41">
        <v>0</v>
      </c>
      <c r="F1750" s="41">
        <v>0</v>
      </c>
      <c r="G1750" s="48">
        <v>42002</v>
      </c>
    </row>
    <row r="1751" spans="1:7" x14ac:dyDescent="0.25">
      <c r="A1751" s="48">
        <v>420029397</v>
      </c>
      <c r="B1751" s="41" t="s">
        <v>3392</v>
      </c>
      <c r="C1751" s="41">
        <v>0</v>
      </c>
      <c r="D1751" s="41">
        <v>0</v>
      </c>
      <c r="E1751" s="41">
        <v>0</v>
      </c>
      <c r="F1751" s="41">
        <v>0</v>
      </c>
      <c r="G1751" s="48">
        <v>42002</v>
      </c>
    </row>
    <row r="1752" spans="1:7" x14ac:dyDescent="0.25">
      <c r="A1752" s="48">
        <v>420029398</v>
      </c>
      <c r="B1752" s="41" t="s">
        <v>3393</v>
      </c>
      <c r="C1752" s="41">
        <v>0</v>
      </c>
      <c r="D1752" s="41">
        <v>0</v>
      </c>
      <c r="E1752" s="41">
        <v>0</v>
      </c>
      <c r="F1752" s="41">
        <v>0</v>
      </c>
      <c r="G1752" s="48">
        <v>42002</v>
      </c>
    </row>
    <row r="1753" spans="1:7" x14ac:dyDescent="0.25">
      <c r="A1753" s="48">
        <v>420029440</v>
      </c>
      <c r="B1753" s="41" t="s">
        <v>3394</v>
      </c>
      <c r="C1753" s="41">
        <v>-839.99</v>
      </c>
      <c r="D1753" s="41">
        <v>-850</v>
      </c>
      <c r="E1753" s="41">
        <v>-850</v>
      </c>
      <c r="F1753" s="41">
        <v>10.01</v>
      </c>
      <c r="G1753" s="48">
        <v>42002</v>
      </c>
    </row>
    <row r="1754" spans="1:7" x14ac:dyDescent="0.25">
      <c r="A1754" s="48">
        <v>420029442</v>
      </c>
      <c r="B1754" s="41" t="s">
        <v>3395</v>
      </c>
      <c r="C1754" s="41">
        <v>0</v>
      </c>
      <c r="D1754" s="41">
        <v>0</v>
      </c>
      <c r="E1754" s="41">
        <v>0</v>
      </c>
      <c r="F1754" s="41">
        <v>0</v>
      </c>
      <c r="G1754" s="48">
        <v>42002</v>
      </c>
    </row>
    <row r="1755" spans="1:7" x14ac:dyDescent="0.25">
      <c r="A1755" s="48">
        <v>420032432</v>
      </c>
      <c r="B1755" s="41" t="s">
        <v>3396</v>
      </c>
      <c r="C1755" s="41">
        <v>0</v>
      </c>
      <c r="D1755" s="41">
        <v>0</v>
      </c>
      <c r="E1755" s="41">
        <v>0</v>
      </c>
      <c r="F1755" s="41">
        <v>0</v>
      </c>
      <c r="G1755" s="48">
        <v>42003</v>
      </c>
    </row>
    <row r="1756" spans="1:7" x14ac:dyDescent="0.25">
      <c r="A1756" s="48">
        <v>420032502</v>
      </c>
      <c r="B1756" s="41" t="s">
        <v>3397</v>
      </c>
      <c r="C1756" s="41">
        <v>0</v>
      </c>
      <c r="D1756" s="41">
        <v>0</v>
      </c>
      <c r="E1756" s="41">
        <v>0</v>
      </c>
      <c r="F1756" s="41">
        <v>0</v>
      </c>
      <c r="G1756" s="48">
        <v>42003</v>
      </c>
    </row>
    <row r="1757" spans="1:7" x14ac:dyDescent="0.25">
      <c r="A1757" s="48">
        <v>420032801</v>
      </c>
      <c r="B1757" s="41" t="s">
        <v>3398</v>
      </c>
      <c r="C1757" s="41">
        <v>0</v>
      </c>
      <c r="D1757" s="41">
        <v>0</v>
      </c>
      <c r="E1757" s="41">
        <v>0</v>
      </c>
      <c r="F1757" s="41">
        <v>0</v>
      </c>
      <c r="G1757" s="48">
        <v>42003</v>
      </c>
    </row>
    <row r="1758" spans="1:7" x14ac:dyDescent="0.25">
      <c r="A1758" s="48">
        <v>420034610</v>
      </c>
      <c r="B1758" s="41" t="s">
        <v>3399</v>
      </c>
      <c r="C1758" s="41">
        <v>0</v>
      </c>
      <c r="D1758" s="41">
        <v>0</v>
      </c>
      <c r="E1758" s="41">
        <v>0</v>
      </c>
      <c r="F1758" s="41">
        <v>0</v>
      </c>
      <c r="G1758" s="48">
        <v>42003</v>
      </c>
    </row>
    <row r="1759" spans="1:7" x14ac:dyDescent="0.25">
      <c r="A1759" s="48">
        <v>420034611</v>
      </c>
      <c r="B1759" s="41" t="s">
        <v>3400</v>
      </c>
      <c r="C1759" s="41">
        <v>0</v>
      </c>
      <c r="D1759" s="41">
        <v>0</v>
      </c>
      <c r="E1759" s="41">
        <v>0</v>
      </c>
      <c r="F1759" s="41">
        <v>0</v>
      </c>
      <c r="G1759" s="48">
        <v>42003</v>
      </c>
    </row>
    <row r="1760" spans="1:7" x14ac:dyDescent="0.25">
      <c r="A1760" s="48">
        <v>420035137</v>
      </c>
      <c r="B1760" s="41" t="s">
        <v>3401</v>
      </c>
      <c r="C1760" s="41">
        <v>0</v>
      </c>
      <c r="D1760" s="41">
        <v>0</v>
      </c>
      <c r="E1760" s="41">
        <v>0</v>
      </c>
      <c r="F1760" s="41">
        <v>0</v>
      </c>
      <c r="G1760" s="48">
        <v>42003</v>
      </c>
    </row>
    <row r="1761" spans="1:7" x14ac:dyDescent="0.25">
      <c r="A1761" s="48">
        <v>420039054</v>
      </c>
      <c r="B1761" s="41" t="s">
        <v>3402</v>
      </c>
      <c r="C1761" s="41">
        <v>0</v>
      </c>
      <c r="D1761" s="41">
        <v>0</v>
      </c>
      <c r="E1761" s="41">
        <v>0</v>
      </c>
      <c r="F1761" s="41">
        <v>0</v>
      </c>
      <c r="G1761" s="48">
        <v>42003</v>
      </c>
    </row>
    <row r="1762" spans="1:7" x14ac:dyDescent="0.25">
      <c r="A1762" s="48">
        <v>420039356</v>
      </c>
      <c r="B1762" s="41" t="s">
        <v>3403</v>
      </c>
      <c r="C1762" s="41">
        <v>0</v>
      </c>
      <c r="D1762" s="41">
        <v>0</v>
      </c>
      <c r="E1762" s="41">
        <v>0</v>
      </c>
      <c r="F1762" s="41">
        <v>0</v>
      </c>
      <c r="G1762" s="48">
        <v>42003</v>
      </c>
    </row>
    <row r="1763" spans="1:7" x14ac:dyDescent="0.25">
      <c r="A1763" s="48">
        <v>420039364</v>
      </c>
      <c r="B1763" s="41" t="s">
        <v>3404</v>
      </c>
      <c r="C1763" s="41">
        <v>-9938</v>
      </c>
      <c r="D1763" s="41">
        <v>-1000</v>
      </c>
      <c r="E1763" s="41">
        <v>-1000</v>
      </c>
      <c r="F1763" s="41">
        <v>-8938</v>
      </c>
      <c r="G1763" s="48">
        <v>42003</v>
      </c>
    </row>
    <row r="1764" spans="1:7" x14ac:dyDescent="0.25">
      <c r="A1764" s="48">
        <v>420039371</v>
      </c>
      <c r="B1764" s="41" t="s">
        <v>3405</v>
      </c>
      <c r="C1764" s="41">
        <v>-74</v>
      </c>
      <c r="D1764" s="41">
        <v>-750</v>
      </c>
      <c r="E1764" s="41">
        <v>-750</v>
      </c>
      <c r="F1764" s="41">
        <v>676</v>
      </c>
      <c r="G1764" s="48">
        <v>42003</v>
      </c>
    </row>
    <row r="1765" spans="1:7" x14ac:dyDescent="0.25">
      <c r="A1765" s="48">
        <v>420039372</v>
      </c>
      <c r="B1765" s="41" t="s">
        <v>3406</v>
      </c>
      <c r="C1765" s="41">
        <v>0</v>
      </c>
      <c r="D1765" s="41">
        <v>-550</v>
      </c>
      <c r="E1765" s="41">
        <v>-550</v>
      </c>
      <c r="F1765" s="41">
        <v>550</v>
      </c>
      <c r="G1765" s="48">
        <v>42003</v>
      </c>
    </row>
    <row r="1766" spans="1:7" x14ac:dyDescent="0.25">
      <c r="A1766" s="48">
        <v>420039373</v>
      </c>
      <c r="B1766" s="41" t="s">
        <v>3407</v>
      </c>
      <c r="C1766" s="41">
        <v>0</v>
      </c>
      <c r="D1766" s="41">
        <v>-100</v>
      </c>
      <c r="E1766" s="41">
        <v>-100</v>
      </c>
      <c r="F1766" s="41">
        <v>100</v>
      </c>
      <c r="G1766" s="48">
        <v>42003</v>
      </c>
    </row>
    <row r="1767" spans="1:7" x14ac:dyDescent="0.25">
      <c r="A1767" s="48">
        <v>420039374</v>
      </c>
      <c r="B1767" s="41" t="s">
        <v>3408</v>
      </c>
      <c r="C1767" s="41">
        <v>0</v>
      </c>
      <c r="D1767" s="41">
        <v>0</v>
      </c>
      <c r="E1767" s="41">
        <v>0</v>
      </c>
      <c r="F1767" s="41">
        <v>0</v>
      </c>
      <c r="G1767" s="48">
        <v>42003</v>
      </c>
    </row>
    <row r="1768" spans="1:7" x14ac:dyDescent="0.25">
      <c r="A1768" s="48">
        <v>420039375</v>
      </c>
      <c r="B1768" s="41" t="s">
        <v>3409</v>
      </c>
      <c r="C1768" s="41">
        <v>-10.5</v>
      </c>
      <c r="D1768" s="41">
        <v>-150</v>
      </c>
      <c r="E1768" s="41">
        <v>-150</v>
      </c>
      <c r="F1768" s="41">
        <v>139.5</v>
      </c>
      <c r="G1768" s="48">
        <v>42003</v>
      </c>
    </row>
    <row r="1769" spans="1:7" x14ac:dyDescent="0.25">
      <c r="A1769" s="48">
        <v>420039376</v>
      </c>
      <c r="B1769" s="41" t="s">
        <v>3410</v>
      </c>
      <c r="C1769" s="41">
        <v>-207</v>
      </c>
      <c r="D1769" s="41">
        <v>-1000</v>
      </c>
      <c r="E1769" s="41">
        <v>-1000</v>
      </c>
      <c r="F1769" s="41">
        <v>793</v>
      </c>
      <c r="G1769" s="48">
        <v>42003</v>
      </c>
    </row>
    <row r="1770" spans="1:7" x14ac:dyDescent="0.25">
      <c r="A1770" s="48">
        <v>420039377</v>
      </c>
      <c r="B1770" s="41" t="s">
        <v>3411</v>
      </c>
      <c r="C1770" s="41">
        <v>0</v>
      </c>
      <c r="D1770" s="41">
        <v>-100</v>
      </c>
      <c r="E1770" s="41">
        <v>-100</v>
      </c>
      <c r="F1770" s="41">
        <v>100</v>
      </c>
      <c r="G1770" s="48">
        <v>42003</v>
      </c>
    </row>
    <row r="1771" spans="1:7" x14ac:dyDescent="0.25">
      <c r="A1771" s="48">
        <v>420039378</v>
      </c>
      <c r="B1771" s="41" t="s">
        <v>3412</v>
      </c>
      <c r="C1771" s="41">
        <v>0</v>
      </c>
      <c r="D1771" s="41">
        <v>0</v>
      </c>
      <c r="E1771" s="41">
        <v>0</v>
      </c>
      <c r="F1771" s="41">
        <v>0</v>
      </c>
      <c r="G1771" s="48">
        <v>42003</v>
      </c>
    </row>
    <row r="1772" spans="1:7" x14ac:dyDescent="0.25">
      <c r="A1772" s="48">
        <v>420039379</v>
      </c>
      <c r="B1772" s="41" t="s">
        <v>3413</v>
      </c>
      <c r="C1772" s="41">
        <v>-10.5</v>
      </c>
      <c r="D1772" s="41">
        <v>-950</v>
      </c>
      <c r="E1772" s="41">
        <v>-950</v>
      </c>
      <c r="F1772" s="41">
        <v>939.5</v>
      </c>
      <c r="G1772" s="48">
        <v>42003</v>
      </c>
    </row>
    <row r="1773" spans="1:7" x14ac:dyDescent="0.25">
      <c r="A1773" s="48">
        <v>420039380</v>
      </c>
      <c r="B1773" s="41" t="s">
        <v>3414</v>
      </c>
      <c r="C1773" s="41">
        <v>0</v>
      </c>
      <c r="D1773" s="41">
        <v>-50</v>
      </c>
      <c r="E1773" s="41">
        <v>-50</v>
      </c>
      <c r="F1773" s="41">
        <v>50</v>
      </c>
      <c r="G1773" s="48">
        <v>42003</v>
      </c>
    </row>
    <row r="1774" spans="1:7" x14ac:dyDescent="0.25">
      <c r="A1774" s="48">
        <v>420039381</v>
      </c>
      <c r="B1774" s="41" t="s">
        <v>3415</v>
      </c>
      <c r="C1774" s="41">
        <v>-730</v>
      </c>
      <c r="D1774" s="41">
        <v>-27000</v>
      </c>
      <c r="E1774" s="41">
        <v>-27000</v>
      </c>
      <c r="F1774" s="41">
        <v>26270</v>
      </c>
      <c r="G1774" s="48">
        <v>42003</v>
      </c>
    </row>
    <row r="1775" spans="1:7" x14ac:dyDescent="0.25">
      <c r="A1775" s="48">
        <v>420039391</v>
      </c>
      <c r="B1775" s="41" t="s">
        <v>3416</v>
      </c>
      <c r="C1775" s="41">
        <v>0</v>
      </c>
      <c r="D1775" s="41">
        <v>0</v>
      </c>
      <c r="E1775" s="41">
        <v>0</v>
      </c>
      <c r="F1775" s="41">
        <v>0</v>
      </c>
      <c r="G1775" s="48">
        <v>42003</v>
      </c>
    </row>
    <row r="1776" spans="1:7" x14ac:dyDescent="0.25">
      <c r="A1776" s="48">
        <v>420039393</v>
      </c>
      <c r="B1776" s="41" t="s">
        <v>3417</v>
      </c>
      <c r="C1776" s="41">
        <v>-89</v>
      </c>
      <c r="D1776" s="41">
        <v>-200</v>
      </c>
      <c r="E1776" s="41">
        <v>-200</v>
      </c>
      <c r="F1776" s="41">
        <v>111</v>
      </c>
      <c r="G1776" s="48">
        <v>42003</v>
      </c>
    </row>
    <row r="1777" spans="1:7" x14ac:dyDescent="0.25">
      <c r="A1777" s="48">
        <v>420042022</v>
      </c>
      <c r="B1777" s="41" t="s">
        <v>3418</v>
      </c>
      <c r="C1777" s="41">
        <v>0</v>
      </c>
      <c r="D1777" s="41">
        <v>0</v>
      </c>
      <c r="E1777" s="41">
        <v>0</v>
      </c>
      <c r="F1777" s="41">
        <v>0</v>
      </c>
      <c r="G1777" s="48">
        <v>42004</v>
      </c>
    </row>
    <row r="1778" spans="1:7" x14ac:dyDescent="0.25">
      <c r="A1778" s="48">
        <v>420044610</v>
      </c>
      <c r="B1778" s="41" t="s">
        <v>3419</v>
      </c>
      <c r="C1778" s="41">
        <v>0</v>
      </c>
      <c r="D1778" s="41">
        <v>0</v>
      </c>
      <c r="E1778" s="41">
        <v>0</v>
      </c>
      <c r="F1778" s="41">
        <v>0</v>
      </c>
      <c r="G1778" s="48">
        <v>42004</v>
      </c>
    </row>
    <row r="1779" spans="1:7" x14ac:dyDescent="0.25">
      <c r="A1779" s="48">
        <v>420044611</v>
      </c>
      <c r="B1779" s="41" t="s">
        <v>3420</v>
      </c>
      <c r="C1779" s="41">
        <v>0</v>
      </c>
      <c r="D1779" s="41">
        <v>0</v>
      </c>
      <c r="E1779" s="41">
        <v>0</v>
      </c>
      <c r="F1779" s="41">
        <v>0</v>
      </c>
      <c r="G1779" s="48">
        <v>42004</v>
      </c>
    </row>
    <row r="1780" spans="1:7" x14ac:dyDescent="0.25">
      <c r="A1780" s="48">
        <v>420049322</v>
      </c>
      <c r="B1780" s="41" t="s">
        <v>3421</v>
      </c>
      <c r="C1780" s="41">
        <v>0</v>
      </c>
      <c r="D1780" s="41">
        <v>0</v>
      </c>
      <c r="E1780" s="41">
        <v>0</v>
      </c>
      <c r="F1780" s="41">
        <v>0</v>
      </c>
      <c r="G1780" s="48">
        <v>42004</v>
      </c>
    </row>
    <row r="1781" spans="1:7" x14ac:dyDescent="0.25">
      <c r="A1781" s="48">
        <v>420049324</v>
      </c>
      <c r="B1781" s="41" t="s">
        <v>3422</v>
      </c>
      <c r="C1781" s="41">
        <v>0</v>
      </c>
      <c r="D1781" s="41">
        <v>0</v>
      </c>
      <c r="E1781" s="41">
        <v>0</v>
      </c>
      <c r="F1781" s="41">
        <v>0</v>
      </c>
      <c r="G1781" s="48">
        <v>42004</v>
      </c>
    </row>
    <row r="1782" spans="1:7" x14ac:dyDescent="0.25">
      <c r="A1782" s="48">
        <v>420049368</v>
      </c>
      <c r="B1782" s="41" t="s">
        <v>3423</v>
      </c>
      <c r="C1782" s="41">
        <v>0</v>
      </c>
      <c r="D1782" s="41">
        <v>-150</v>
      </c>
      <c r="E1782" s="41">
        <v>-150</v>
      </c>
      <c r="F1782" s="41">
        <v>150</v>
      </c>
      <c r="G1782" s="48">
        <v>42004</v>
      </c>
    </row>
    <row r="1783" spans="1:7" x14ac:dyDescent="0.25">
      <c r="A1783" s="48">
        <v>420049399</v>
      </c>
      <c r="B1783" s="41" t="s">
        <v>3424</v>
      </c>
      <c r="C1783" s="41">
        <v>0</v>
      </c>
      <c r="D1783" s="41">
        <v>0</v>
      </c>
      <c r="E1783" s="41">
        <v>0</v>
      </c>
      <c r="F1783" s="41">
        <v>0</v>
      </c>
      <c r="G1783" s="48">
        <v>42004</v>
      </c>
    </row>
    <row r="1784" spans="1:7" x14ac:dyDescent="0.25">
      <c r="A1784" s="48">
        <v>420049400</v>
      </c>
      <c r="B1784" s="41" t="s">
        <v>3425</v>
      </c>
      <c r="C1784" s="41">
        <v>0</v>
      </c>
      <c r="D1784" s="41">
        <v>0</v>
      </c>
      <c r="E1784" s="41">
        <v>0</v>
      </c>
      <c r="F1784" s="41">
        <v>0</v>
      </c>
      <c r="G1784" s="48">
        <v>42004</v>
      </c>
    </row>
    <row r="1785" spans="1:7" x14ac:dyDescent="0.25">
      <c r="A1785" s="48">
        <v>420049401</v>
      </c>
      <c r="B1785" s="41" t="s">
        <v>3426</v>
      </c>
      <c r="C1785" s="41">
        <v>0</v>
      </c>
      <c r="D1785" s="41">
        <v>0</v>
      </c>
      <c r="E1785" s="41">
        <v>0</v>
      </c>
      <c r="F1785" s="41">
        <v>0</v>
      </c>
      <c r="G1785" s="48">
        <v>42004</v>
      </c>
    </row>
    <row r="1786" spans="1:7" x14ac:dyDescent="0.25">
      <c r="A1786" s="48">
        <v>420049402</v>
      </c>
      <c r="B1786" s="41" t="s">
        <v>3427</v>
      </c>
      <c r="C1786" s="41">
        <v>-1676</v>
      </c>
      <c r="D1786" s="41">
        <v>-1050</v>
      </c>
      <c r="E1786" s="41">
        <v>-1050</v>
      </c>
      <c r="F1786" s="41">
        <v>-626</v>
      </c>
      <c r="G1786" s="48">
        <v>42004</v>
      </c>
    </row>
    <row r="1787" spans="1:7" x14ac:dyDescent="0.25">
      <c r="A1787" s="48">
        <v>420049403</v>
      </c>
      <c r="B1787" s="41" t="s">
        <v>3428</v>
      </c>
      <c r="C1787" s="41">
        <v>0</v>
      </c>
      <c r="D1787" s="41">
        <v>0</v>
      </c>
      <c r="E1787" s="41">
        <v>0</v>
      </c>
      <c r="F1787" s="41">
        <v>0</v>
      </c>
      <c r="G1787" s="48">
        <v>42004</v>
      </c>
    </row>
    <row r="1788" spans="1:7" x14ac:dyDescent="0.25">
      <c r="A1788" s="48">
        <v>420049404</v>
      </c>
      <c r="B1788" s="41" t="s">
        <v>3429</v>
      </c>
      <c r="C1788" s="41">
        <v>0</v>
      </c>
      <c r="D1788" s="41">
        <v>0</v>
      </c>
      <c r="E1788" s="41">
        <v>0</v>
      </c>
      <c r="F1788" s="41">
        <v>0</v>
      </c>
      <c r="G1788" s="48">
        <v>42004</v>
      </c>
    </row>
    <row r="1789" spans="1:7" x14ac:dyDescent="0.25">
      <c r="A1789" s="48">
        <v>420049405</v>
      </c>
      <c r="B1789" s="41" t="s">
        <v>3430</v>
      </c>
      <c r="C1789" s="41">
        <v>0</v>
      </c>
      <c r="D1789" s="41">
        <v>0</v>
      </c>
      <c r="E1789" s="41">
        <v>0</v>
      </c>
      <c r="F1789" s="41">
        <v>0</v>
      </c>
      <c r="G1789" s="48">
        <v>42004</v>
      </c>
    </row>
    <row r="1790" spans="1:7" x14ac:dyDescent="0.25">
      <c r="A1790" s="48">
        <v>420049406</v>
      </c>
      <c r="B1790" s="41" t="s">
        <v>3431</v>
      </c>
      <c r="C1790" s="41">
        <v>0</v>
      </c>
      <c r="D1790" s="41">
        <v>-200</v>
      </c>
      <c r="E1790" s="41">
        <v>-200</v>
      </c>
      <c r="F1790" s="41">
        <v>200</v>
      </c>
      <c r="G1790" s="48">
        <v>42004</v>
      </c>
    </row>
    <row r="1791" spans="1:7" x14ac:dyDescent="0.25">
      <c r="A1791" s="48">
        <v>420049407</v>
      </c>
      <c r="B1791" s="41" t="s">
        <v>3432</v>
      </c>
      <c r="C1791" s="41">
        <v>0</v>
      </c>
      <c r="D1791" s="41">
        <v>0</v>
      </c>
      <c r="E1791" s="41">
        <v>0</v>
      </c>
      <c r="F1791" s="41">
        <v>0</v>
      </c>
      <c r="G1791" s="48">
        <v>42004</v>
      </c>
    </row>
    <row r="1792" spans="1:7" x14ac:dyDescent="0.25">
      <c r="A1792" s="48">
        <v>420049410</v>
      </c>
      <c r="B1792" s="41" t="s">
        <v>3433</v>
      </c>
      <c r="C1792" s="41">
        <v>0</v>
      </c>
      <c r="D1792" s="41">
        <v>0</v>
      </c>
      <c r="E1792" s="41">
        <v>0</v>
      </c>
      <c r="F1792" s="41">
        <v>0</v>
      </c>
      <c r="G1792" s="48">
        <v>42004</v>
      </c>
    </row>
    <row r="1793" spans="1:7" x14ac:dyDescent="0.25">
      <c r="A1793" s="48">
        <v>420049411</v>
      </c>
      <c r="B1793" s="41" t="s">
        <v>3434</v>
      </c>
      <c r="C1793" s="41">
        <v>0</v>
      </c>
      <c r="D1793" s="41">
        <v>0</v>
      </c>
      <c r="E1793" s="41">
        <v>0</v>
      </c>
      <c r="F1793" s="41">
        <v>0</v>
      </c>
      <c r="G1793" s="48">
        <v>42004</v>
      </c>
    </row>
    <row r="1794" spans="1:7" x14ac:dyDescent="0.25">
      <c r="A1794" s="48">
        <v>420049412</v>
      </c>
      <c r="B1794" s="41" t="s">
        <v>3435</v>
      </c>
      <c r="C1794" s="41">
        <v>0</v>
      </c>
      <c r="D1794" s="41">
        <v>0</v>
      </c>
      <c r="E1794" s="41">
        <v>0</v>
      </c>
      <c r="F1794" s="41">
        <v>0</v>
      </c>
      <c r="G1794" s="48">
        <v>42004</v>
      </c>
    </row>
    <row r="1795" spans="1:7" x14ac:dyDescent="0.25">
      <c r="A1795" s="48">
        <v>420049413</v>
      </c>
      <c r="B1795" s="41" t="s">
        <v>3436</v>
      </c>
      <c r="C1795" s="41">
        <v>0</v>
      </c>
      <c r="D1795" s="41">
        <v>0</v>
      </c>
      <c r="E1795" s="41">
        <v>0</v>
      </c>
      <c r="F1795" s="41">
        <v>0</v>
      </c>
      <c r="G1795" s="48">
        <v>42004</v>
      </c>
    </row>
    <row r="1796" spans="1:7" x14ac:dyDescent="0.25">
      <c r="A1796" s="48">
        <v>420049414</v>
      </c>
      <c r="B1796" s="41" t="s">
        <v>3437</v>
      </c>
      <c r="C1796" s="41">
        <v>0</v>
      </c>
      <c r="D1796" s="41">
        <v>0</v>
      </c>
      <c r="E1796" s="41">
        <v>0</v>
      </c>
      <c r="F1796" s="41">
        <v>0</v>
      </c>
      <c r="G1796" s="48">
        <v>42004</v>
      </c>
    </row>
    <row r="1797" spans="1:7" x14ac:dyDescent="0.25">
      <c r="A1797" s="48">
        <v>420049415</v>
      </c>
      <c r="B1797" s="41" t="s">
        <v>3438</v>
      </c>
      <c r="C1797" s="41">
        <v>0</v>
      </c>
      <c r="D1797" s="41">
        <v>0</v>
      </c>
      <c r="E1797" s="41">
        <v>0</v>
      </c>
      <c r="F1797" s="41">
        <v>0</v>
      </c>
      <c r="G1797" s="48">
        <v>42004</v>
      </c>
    </row>
    <row r="1798" spans="1:7" x14ac:dyDescent="0.25">
      <c r="A1798" s="48">
        <v>420049416</v>
      </c>
      <c r="B1798" s="41" t="s">
        <v>3439</v>
      </c>
      <c r="C1798" s="41">
        <v>0</v>
      </c>
      <c r="D1798" s="41">
        <v>-200</v>
      </c>
      <c r="E1798" s="41">
        <v>-200</v>
      </c>
      <c r="F1798" s="41">
        <v>200</v>
      </c>
      <c r="G1798" s="48">
        <v>42004</v>
      </c>
    </row>
    <row r="1799" spans="1:7" x14ac:dyDescent="0.25">
      <c r="A1799" s="48">
        <v>420049417</v>
      </c>
      <c r="B1799" s="41" t="s">
        <v>3440</v>
      </c>
      <c r="C1799" s="41">
        <v>0</v>
      </c>
      <c r="D1799" s="41">
        <v>0</v>
      </c>
      <c r="E1799" s="41">
        <v>0</v>
      </c>
      <c r="F1799" s="41">
        <v>0</v>
      </c>
      <c r="G1799" s="48">
        <v>42004</v>
      </c>
    </row>
    <row r="1800" spans="1:7" x14ac:dyDescent="0.25">
      <c r="A1800" s="48">
        <v>420049420</v>
      </c>
      <c r="B1800" s="41" t="s">
        <v>3441</v>
      </c>
      <c r="C1800" s="41">
        <v>0</v>
      </c>
      <c r="D1800" s="41">
        <v>-100</v>
      </c>
      <c r="E1800" s="41">
        <v>-100</v>
      </c>
      <c r="F1800" s="41">
        <v>100</v>
      </c>
      <c r="G1800" s="48">
        <v>42004</v>
      </c>
    </row>
    <row r="1801" spans="1:7" x14ac:dyDescent="0.25">
      <c r="A1801" s="48">
        <v>420049421</v>
      </c>
      <c r="B1801" s="41" t="s">
        <v>3442</v>
      </c>
      <c r="C1801" s="41">
        <v>0</v>
      </c>
      <c r="D1801" s="41">
        <v>0</v>
      </c>
      <c r="E1801" s="41">
        <v>0</v>
      </c>
      <c r="F1801" s="41">
        <v>0</v>
      </c>
      <c r="G1801" s="48">
        <v>42004</v>
      </c>
    </row>
    <row r="1802" spans="1:7" x14ac:dyDescent="0.25">
      <c r="A1802" s="48">
        <v>420049422</v>
      </c>
      <c r="B1802" s="41" t="s">
        <v>3443</v>
      </c>
      <c r="C1802" s="41">
        <v>0</v>
      </c>
      <c r="D1802" s="41">
        <v>0</v>
      </c>
      <c r="E1802" s="41">
        <v>0</v>
      </c>
      <c r="F1802" s="41">
        <v>0</v>
      </c>
      <c r="G1802" s="48">
        <v>42004</v>
      </c>
    </row>
    <row r="1803" spans="1:7" x14ac:dyDescent="0.25">
      <c r="A1803" s="48">
        <v>420049423</v>
      </c>
      <c r="B1803" s="41" t="s">
        <v>3444</v>
      </c>
      <c r="C1803" s="41">
        <v>0</v>
      </c>
      <c r="D1803" s="41">
        <v>0</v>
      </c>
      <c r="E1803" s="41">
        <v>0</v>
      </c>
      <c r="F1803" s="41">
        <v>0</v>
      </c>
      <c r="G1803" s="48">
        <v>42004</v>
      </c>
    </row>
    <row r="1804" spans="1:7" x14ac:dyDescent="0.25">
      <c r="A1804" s="48">
        <v>420049424</v>
      </c>
      <c r="B1804" s="41" t="s">
        <v>3445</v>
      </c>
      <c r="C1804" s="41">
        <v>0</v>
      </c>
      <c r="D1804" s="41">
        <v>0</v>
      </c>
      <c r="E1804" s="41">
        <v>0</v>
      </c>
      <c r="F1804" s="41">
        <v>0</v>
      </c>
      <c r="G1804" s="48">
        <v>42004</v>
      </c>
    </row>
    <row r="1805" spans="1:7" x14ac:dyDescent="0.25">
      <c r="A1805" s="48">
        <v>420049430</v>
      </c>
      <c r="B1805" s="41" t="s">
        <v>3446</v>
      </c>
      <c r="C1805" s="41">
        <v>0</v>
      </c>
      <c r="D1805" s="41">
        <v>-550</v>
      </c>
      <c r="E1805" s="41">
        <v>-550</v>
      </c>
      <c r="F1805" s="41">
        <v>550</v>
      </c>
      <c r="G1805" s="48">
        <v>42004</v>
      </c>
    </row>
    <row r="1806" spans="1:7" x14ac:dyDescent="0.25">
      <c r="A1806" s="48">
        <v>420049431</v>
      </c>
      <c r="B1806" s="41" t="s">
        <v>3447</v>
      </c>
      <c r="C1806" s="41">
        <v>0</v>
      </c>
      <c r="D1806" s="41">
        <v>-50</v>
      </c>
      <c r="E1806" s="41">
        <v>-50</v>
      </c>
      <c r="F1806" s="41">
        <v>50</v>
      </c>
      <c r="G1806" s="48">
        <v>42004</v>
      </c>
    </row>
    <row r="1807" spans="1:7" x14ac:dyDescent="0.25">
      <c r="A1807" s="48">
        <v>420049432</v>
      </c>
      <c r="B1807" s="41" t="s">
        <v>3448</v>
      </c>
      <c r="C1807" s="41">
        <v>0</v>
      </c>
      <c r="D1807" s="41">
        <v>0</v>
      </c>
      <c r="E1807" s="41">
        <v>0</v>
      </c>
      <c r="F1807" s="41">
        <v>0</v>
      </c>
      <c r="G1807" s="48">
        <v>42004</v>
      </c>
    </row>
    <row r="1808" spans="1:7" x14ac:dyDescent="0.25">
      <c r="A1808" s="48">
        <v>420049433</v>
      </c>
      <c r="B1808" s="41" t="s">
        <v>3449</v>
      </c>
      <c r="C1808" s="41">
        <v>0</v>
      </c>
      <c r="D1808" s="41">
        <v>0</v>
      </c>
      <c r="E1808" s="41">
        <v>0</v>
      </c>
      <c r="F1808" s="41">
        <v>0</v>
      </c>
      <c r="G1808" s="48">
        <v>42004</v>
      </c>
    </row>
    <row r="1809" spans="1:7" x14ac:dyDescent="0.25">
      <c r="A1809" s="48">
        <v>420050100</v>
      </c>
      <c r="B1809" s="41" t="s">
        <v>3450</v>
      </c>
      <c r="C1809" s="41">
        <v>31460.5</v>
      </c>
      <c r="D1809" s="41">
        <v>31900</v>
      </c>
      <c r="E1809" s="41">
        <v>31900</v>
      </c>
      <c r="F1809" s="41">
        <v>-439.5</v>
      </c>
      <c r="G1809" s="48">
        <v>42005</v>
      </c>
    </row>
    <row r="1810" spans="1:7" x14ac:dyDescent="0.25">
      <c r="A1810" s="48">
        <v>420050101</v>
      </c>
      <c r="B1810" s="41" t="s">
        <v>3451</v>
      </c>
      <c r="C1810" s="41">
        <v>0</v>
      </c>
      <c r="D1810" s="41">
        <v>0</v>
      </c>
      <c r="E1810" s="41">
        <v>0</v>
      </c>
      <c r="F1810" s="41">
        <v>0</v>
      </c>
      <c r="G1810" s="48">
        <v>42005</v>
      </c>
    </row>
    <row r="1811" spans="1:7" x14ac:dyDescent="0.25">
      <c r="A1811" s="48">
        <v>420050120</v>
      </c>
      <c r="B1811" s="41" t="s">
        <v>3452</v>
      </c>
      <c r="C1811" s="41">
        <v>0</v>
      </c>
      <c r="D1811" s="41">
        <v>0</v>
      </c>
      <c r="E1811" s="41">
        <v>0</v>
      </c>
      <c r="F1811" s="41">
        <v>0</v>
      </c>
      <c r="G1811" s="48">
        <v>42005</v>
      </c>
    </row>
    <row r="1812" spans="1:7" x14ac:dyDescent="0.25">
      <c r="A1812" s="48">
        <v>420050200</v>
      </c>
      <c r="B1812" s="41" t="s">
        <v>3453</v>
      </c>
      <c r="C1812" s="41">
        <v>0</v>
      </c>
      <c r="D1812" s="41">
        <v>0</v>
      </c>
      <c r="E1812" s="41">
        <v>0</v>
      </c>
      <c r="F1812" s="41">
        <v>0</v>
      </c>
      <c r="G1812" s="48">
        <v>42005</v>
      </c>
    </row>
    <row r="1813" spans="1:7" x14ac:dyDescent="0.25">
      <c r="A1813" s="48">
        <v>420050800</v>
      </c>
      <c r="B1813" s="41" t="s">
        <v>3454</v>
      </c>
      <c r="C1813" s="41">
        <v>0</v>
      </c>
      <c r="D1813" s="41">
        <v>0</v>
      </c>
      <c r="E1813" s="41">
        <v>0</v>
      </c>
      <c r="F1813" s="41">
        <v>0</v>
      </c>
      <c r="G1813" s="48">
        <v>42005</v>
      </c>
    </row>
    <row r="1814" spans="1:7" x14ac:dyDescent="0.25">
      <c r="A1814" s="48">
        <v>420050930</v>
      </c>
      <c r="B1814" s="41" t="s">
        <v>3455</v>
      </c>
      <c r="C1814" s="41">
        <v>0</v>
      </c>
      <c r="D1814" s="41">
        <v>500</v>
      </c>
      <c r="E1814" s="41">
        <v>500</v>
      </c>
      <c r="F1814" s="41">
        <v>-500</v>
      </c>
      <c r="G1814" s="48">
        <v>42005</v>
      </c>
    </row>
    <row r="1815" spans="1:7" x14ac:dyDescent="0.25">
      <c r="A1815" s="48">
        <v>420052003</v>
      </c>
      <c r="B1815" s="41" t="s">
        <v>3456</v>
      </c>
      <c r="C1815" s="41">
        <v>0</v>
      </c>
      <c r="D1815" s="41">
        <v>0</v>
      </c>
      <c r="E1815" s="41">
        <v>0</v>
      </c>
      <c r="F1815" s="41">
        <v>0</v>
      </c>
      <c r="G1815" s="48">
        <v>42005</v>
      </c>
    </row>
    <row r="1816" spans="1:7" x14ac:dyDescent="0.25">
      <c r="A1816" s="48">
        <v>420052004</v>
      </c>
      <c r="B1816" s="41" t="s">
        <v>3457</v>
      </c>
      <c r="C1816" s="41">
        <v>0</v>
      </c>
      <c r="D1816" s="41">
        <v>0</v>
      </c>
      <c r="E1816" s="41">
        <v>0</v>
      </c>
      <c r="F1816" s="41">
        <v>0</v>
      </c>
      <c r="G1816" s="48">
        <v>42005</v>
      </c>
    </row>
    <row r="1817" spans="1:7" x14ac:dyDescent="0.25">
      <c r="A1817" s="48">
        <v>420052300</v>
      </c>
      <c r="B1817" s="41" t="s">
        <v>3458</v>
      </c>
      <c r="C1817" s="41">
        <v>0</v>
      </c>
      <c r="D1817" s="41">
        <v>0</v>
      </c>
      <c r="E1817" s="41">
        <v>0</v>
      </c>
      <c r="F1817" s="41">
        <v>0</v>
      </c>
      <c r="G1817" s="48">
        <v>42005</v>
      </c>
    </row>
    <row r="1818" spans="1:7" x14ac:dyDescent="0.25">
      <c r="A1818" s="48">
        <v>420052422</v>
      </c>
      <c r="B1818" s="41" t="s">
        <v>3459</v>
      </c>
      <c r="C1818" s="41">
        <v>0</v>
      </c>
      <c r="D1818" s="41">
        <v>0</v>
      </c>
      <c r="E1818" s="41">
        <v>0</v>
      </c>
      <c r="F1818" s="41">
        <v>0</v>
      </c>
      <c r="G1818" s="48">
        <v>42005</v>
      </c>
    </row>
    <row r="1819" spans="1:7" x14ac:dyDescent="0.25">
      <c r="A1819" s="48">
        <v>420052423</v>
      </c>
      <c r="B1819" s="41" t="s">
        <v>3460</v>
      </c>
      <c r="C1819" s="41">
        <v>0</v>
      </c>
      <c r="D1819" s="41">
        <v>0</v>
      </c>
      <c r="E1819" s="41">
        <v>0</v>
      </c>
      <c r="F1819" s="41">
        <v>0</v>
      </c>
      <c r="G1819" s="48">
        <v>42005</v>
      </c>
    </row>
    <row r="1820" spans="1:7" x14ac:dyDescent="0.25">
      <c r="A1820" s="48">
        <v>420052500</v>
      </c>
      <c r="B1820" s="41" t="s">
        <v>3461</v>
      </c>
      <c r="C1820" s="41">
        <v>0</v>
      </c>
      <c r="D1820" s="41">
        <v>0</v>
      </c>
      <c r="E1820" s="41">
        <v>0</v>
      </c>
      <c r="F1820" s="41">
        <v>0</v>
      </c>
      <c r="G1820" s="48">
        <v>42005</v>
      </c>
    </row>
    <row r="1821" spans="1:7" x14ac:dyDescent="0.25">
      <c r="A1821" s="48">
        <v>420052706</v>
      </c>
      <c r="B1821" s="41" t="s">
        <v>3462</v>
      </c>
      <c r="C1821" s="41">
        <v>0</v>
      </c>
      <c r="D1821" s="41">
        <v>0</v>
      </c>
      <c r="E1821" s="41">
        <v>0</v>
      </c>
      <c r="F1821" s="41">
        <v>0</v>
      </c>
      <c r="G1821" s="48">
        <v>42005</v>
      </c>
    </row>
    <row r="1822" spans="1:7" x14ac:dyDescent="0.25">
      <c r="A1822" s="48">
        <v>420055016</v>
      </c>
      <c r="B1822" s="41" t="s">
        <v>3463</v>
      </c>
      <c r="C1822" s="41">
        <v>0</v>
      </c>
      <c r="D1822" s="41">
        <v>0</v>
      </c>
      <c r="E1822" s="41">
        <v>0</v>
      </c>
      <c r="F1822" s="41">
        <v>0</v>
      </c>
      <c r="G1822" s="48">
        <v>42005</v>
      </c>
    </row>
    <row r="1823" spans="1:7" x14ac:dyDescent="0.25">
      <c r="A1823" s="48">
        <v>420055137</v>
      </c>
      <c r="B1823" s="41" t="s">
        <v>3464</v>
      </c>
      <c r="C1823" s="41">
        <v>0</v>
      </c>
      <c r="D1823" s="41">
        <v>0</v>
      </c>
      <c r="E1823" s="41">
        <v>0</v>
      </c>
      <c r="F1823" s="41">
        <v>0</v>
      </c>
      <c r="G1823" s="48">
        <v>42005</v>
      </c>
    </row>
    <row r="1824" spans="1:7" x14ac:dyDescent="0.25">
      <c r="A1824" s="48">
        <v>420059103</v>
      </c>
      <c r="B1824" s="41" t="s">
        <v>3465</v>
      </c>
      <c r="C1824" s="41">
        <v>0</v>
      </c>
      <c r="D1824" s="41">
        <v>0</v>
      </c>
      <c r="E1824" s="41">
        <v>0</v>
      </c>
      <c r="F1824" s="41">
        <v>0</v>
      </c>
      <c r="G1824" s="48">
        <v>42005</v>
      </c>
    </row>
    <row r="1825" spans="1:7" x14ac:dyDescent="0.25">
      <c r="A1825" s="48">
        <v>420059441</v>
      </c>
      <c r="B1825" s="41" t="s">
        <v>3466</v>
      </c>
      <c r="C1825" s="41">
        <v>-37775</v>
      </c>
      <c r="D1825" s="41">
        <v>-275000</v>
      </c>
      <c r="E1825" s="41">
        <v>-275000</v>
      </c>
      <c r="F1825" s="41">
        <v>237225</v>
      </c>
      <c r="G1825" s="48">
        <v>42005</v>
      </c>
    </row>
    <row r="1826" spans="1:7" x14ac:dyDescent="0.25">
      <c r="A1826" s="48">
        <v>430010100</v>
      </c>
      <c r="B1826" s="41" t="s">
        <v>3467</v>
      </c>
      <c r="C1826" s="41">
        <v>0</v>
      </c>
      <c r="D1826" s="41">
        <v>0</v>
      </c>
      <c r="E1826" s="41">
        <v>0</v>
      </c>
      <c r="F1826" s="41">
        <v>0</v>
      </c>
      <c r="G1826" s="48">
        <v>43001</v>
      </c>
    </row>
    <row r="1827" spans="1:7" x14ac:dyDescent="0.25">
      <c r="A1827" s="48">
        <v>430010400</v>
      </c>
      <c r="B1827" s="41" t="s">
        <v>3468</v>
      </c>
      <c r="C1827" s="41">
        <v>0</v>
      </c>
      <c r="D1827" s="41">
        <v>0</v>
      </c>
      <c r="E1827" s="41">
        <v>0</v>
      </c>
      <c r="F1827" s="41">
        <v>0</v>
      </c>
      <c r="G1827" s="48">
        <v>43001</v>
      </c>
    </row>
    <row r="1828" spans="1:7" x14ac:dyDescent="0.25">
      <c r="A1828" s="48">
        <v>430012504</v>
      </c>
      <c r="B1828" s="41" t="s">
        <v>3469</v>
      </c>
      <c r="C1828" s="41">
        <v>0</v>
      </c>
      <c r="D1828" s="41">
        <v>0</v>
      </c>
      <c r="E1828" s="41">
        <v>0</v>
      </c>
      <c r="F1828" s="41">
        <v>0</v>
      </c>
      <c r="G1828" s="48">
        <v>43001</v>
      </c>
    </row>
    <row r="1829" spans="1:7" x14ac:dyDescent="0.25">
      <c r="A1829" s="48">
        <v>430012900</v>
      </c>
      <c r="B1829" s="41" t="s">
        <v>3470</v>
      </c>
      <c r="C1829" s="41">
        <v>0</v>
      </c>
      <c r="D1829" s="41">
        <v>750</v>
      </c>
      <c r="E1829" s="41">
        <v>750</v>
      </c>
      <c r="F1829" s="41">
        <v>-750</v>
      </c>
      <c r="G1829" s="48">
        <v>43001</v>
      </c>
    </row>
    <row r="1830" spans="1:7" x14ac:dyDescent="0.25">
      <c r="A1830" s="48">
        <v>430012901</v>
      </c>
      <c r="B1830" s="41" t="s">
        <v>3471</v>
      </c>
      <c r="C1830" s="41">
        <v>0</v>
      </c>
      <c r="D1830" s="41">
        <v>0</v>
      </c>
      <c r="E1830" s="41">
        <v>0</v>
      </c>
      <c r="F1830" s="41">
        <v>0</v>
      </c>
      <c r="G1830" s="48">
        <v>43001</v>
      </c>
    </row>
    <row r="1831" spans="1:7" x14ac:dyDescent="0.25">
      <c r="A1831" s="48">
        <v>430014610</v>
      </c>
      <c r="B1831" s="41" t="s">
        <v>3472</v>
      </c>
      <c r="C1831" s="41">
        <v>0</v>
      </c>
      <c r="D1831" s="41">
        <v>0</v>
      </c>
      <c r="E1831" s="41">
        <v>0</v>
      </c>
      <c r="F1831" s="41">
        <v>0</v>
      </c>
      <c r="G1831" s="48">
        <v>43001</v>
      </c>
    </row>
    <row r="1832" spans="1:7" x14ac:dyDescent="0.25">
      <c r="A1832" s="48">
        <v>430014618</v>
      </c>
      <c r="B1832" s="41" t="s">
        <v>3473</v>
      </c>
      <c r="C1832" s="41">
        <v>0</v>
      </c>
      <c r="D1832" s="41">
        <v>0</v>
      </c>
      <c r="E1832" s="41">
        <v>0</v>
      </c>
      <c r="F1832" s="41">
        <v>0</v>
      </c>
      <c r="G1832" s="48">
        <v>43001</v>
      </c>
    </row>
    <row r="1833" spans="1:7" x14ac:dyDescent="0.25">
      <c r="A1833" s="48">
        <v>430015304</v>
      </c>
      <c r="B1833" s="41" t="s">
        <v>3474</v>
      </c>
      <c r="C1833" s="41">
        <v>0</v>
      </c>
      <c r="D1833" s="41">
        <v>0</v>
      </c>
      <c r="E1833" s="41">
        <v>0</v>
      </c>
      <c r="F1833" s="41">
        <v>0</v>
      </c>
      <c r="G1833" s="48">
        <v>43001</v>
      </c>
    </row>
    <row r="1834" spans="1:7" x14ac:dyDescent="0.25">
      <c r="A1834" s="48">
        <v>430015309</v>
      </c>
      <c r="B1834" s="41" t="s">
        <v>3475</v>
      </c>
      <c r="C1834" s="41">
        <v>0</v>
      </c>
      <c r="D1834" s="41">
        <v>250</v>
      </c>
      <c r="E1834" s="41">
        <v>250</v>
      </c>
      <c r="F1834" s="41">
        <v>-250</v>
      </c>
      <c r="G1834" s="48">
        <v>43001</v>
      </c>
    </row>
    <row r="1835" spans="1:7" x14ac:dyDescent="0.25">
      <c r="A1835" s="48">
        <v>430015326</v>
      </c>
      <c r="B1835" s="41" t="s">
        <v>3476</v>
      </c>
      <c r="C1835" s="41">
        <v>0</v>
      </c>
      <c r="D1835" s="41">
        <v>0</v>
      </c>
      <c r="E1835" s="41">
        <v>0</v>
      </c>
      <c r="F1835" s="41">
        <v>0</v>
      </c>
      <c r="G1835" s="48">
        <v>43001</v>
      </c>
    </row>
    <row r="1836" spans="1:7" x14ac:dyDescent="0.25">
      <c r="A1836" s="48">
        <v>430015327</v>
      </c>
      <c r="B1836" s="41" t="s">
        <v>3477</v>
      </c>
      <c r="C1836" s="41">
        <v>0</v>
      </c>
      <c r="D1836" s="41">
        <v>2400</v>
      </c>
      <c r="E1836" s="41">
        <v>2400</v>
      </c>
      <c r="F1836" s="41">
        <v>-2400</v>
      </c>
      <c r="G1836" s="48">
        <v>43001</v>
      </c>
    </row>
    <row r="1837" spans="1:7" x14ac:dyDescent="0.25">
      <c r="A1837" s="48">
        <v>430015328</v>
      </c>
      <c r="B1837" s="41" t="s">
        <v>3478</v>
      </c>
      <c r="C1837" s="41">
        <v>0</v>
      </c>
      <c r="D1837" s="41">
        <v>0</v>
      </c>
      <c r="E1837" s="41">
        <v>0</v>
      </c>
      <c r="F1837" s="41">
        <v>0</v>
      </c>
      <c r="G1837" s="48">
        <v>43001</v>
      </c>
    </row>
    <row r="1838" spans="1:7" x14ac:dyDescent="0.25">
      <c r="A1838" s="48">
        <v>430015329</v>
      </c>
      <c r="B1838" s="41" t="s">
        <v>3479</v>
      </c>
      <c r="C1838" s="41">
        <v>0</v>
      </c>
      <c r="D1838" s="41">
        <v>0</v>
      </c>
      <c r="E1838" s="41">
        <v>0</v>
      </c>
      <c r="F1838" s="41">
        <v>0</v>
      </c>
      <c r="G1838" s="48">
        <v>43001</v>
      </c>
    </row>
    <row r="1839" spans="1:7" x14ac:dyDescent="0.25">
      <c r="A1839" s="48">
        <v>430015330</v>
      </c>
      <c r="B1839" s="41" t="s">
        <v>3480</v>
      </c>
      <c r="C1839" s="41">
        <v>0</v>
      </c>
      <c r="D1839" s="41">
        <v>0</v>
      </c>
      <c r="E1839" s="41">
        <v>0</v>
      </c>
      <c r="F1839" s="41">
        <v>0</v>
      </c>
      <c r="G1839" s="48">
        <v>43001</v>
      </c>
    </row>
    <row r="1840" spans="1:7" x14ac:dyDescent="0.25">
      <c r="A1840" s="48">
        <v>430015331</v>
      </c>
      <c r="B1840" s="41" t="s">
        <v>3481</v>
      </c>
      <c r="C1840" s="41">
        <v>0</v>
      </c>
      <c r="D1840" s="41">
        <v>0</v>
      </c>
      <c r="E1840" s="41">
        <v>0</v>
      </c>
      <c r="F1840" s="41">
        <v>0</v>
      </c>
      <c r="G1840" s="48">
        <v>43001</v>
      </c>
    </row>
    <row r="1841" spans="1:7" x14ac:dyDescent="0.25">
      <c r="A1841" s="48">
        <v>430015332</v>
      </c>
      <c r="B1841" s="41" t="s">
        <v>3482</v>
      </c>
      <c r="C1841" s="41">
        <v>0</v>
      </c>
      <c r="D1841" s="41">
        <v>0</v>
      </c>
      <c r="E1841" s="41">
        <v>0</v>
      </c>
      <c r="F1841" s="41">
        <v>0</v>
      </c>
      <c r="G1841" s="48">
        <v>43001</v>
      </c>
    </row>
    <row r="1842" spans="1:7" x14ac:dyDescent="0.25">
      <c r="A1842" s="48">
        <v>430015333</v>
      </c>
      <c r="B1842" s="41" t="s">
        <v>3483</v>
      </c>
      <c r="C1842" s="41">
        <v>0</v>
      </c>
      <c r="D1842" s="41">
        <v>0</v>
      </c>
      <c r="E1842" s="41">
        <v>0</v>
      </c>
      <c r="F1842" s="41">
        <v>0</v>
      </c>
      <c r="G1842" s="48">
        <v>43001</v>
      </c>
    </row>
    <row r="1843" spans="1:7" x14ac:dyDescent="0.25">
      <c r="A1843" s="48">
        <v>430015334</v>
      </c>
      <c r="B1843" s="41" t="s">
        <v>3484</v>
      </c>
      <c r="C1843" s="41">
        <v>0</v>
      </c>
      <c r="D1843" s="41">
        <v>0</v>
      </c>
      <c r="E1843" s="41">
        <v>0</v>
      </c>
      <c r="F1843" s="41">
        <v>0</v>
      </c>
      <c r="G1843" s="48">
        <v>43001</v>
      </c>
    </row>
    <row r="1844" spans="1:7" x14ac:dyDescent="0.25">
      <c r="A1844" s="48">
        <v>430015335</v>
      </c>
      <c r="B1844" s="41" t="s">
        <v>3485</v>
      </c>
      <c r="C1844" s="41">
        <v>0</v>
      </c>
      <c r="D1844" s="41">
        <v>100</v>
      </c>
      <c r="E1844" s="41">
        <v>100</v>
      </c>
      <c r="F1844" s="41">
        <v>-100</v>
      </c>
      <c r="G1844" s="48">
        <v>43001</v>
      </c>
    </row>
    <row r="1845" spans="1:7" x14ac:dyDescent="0.25">
      <c r="A1845" s="48">
        <v>430015540</v>
      </c>
      <c r="B1845" s="41" t="s">
        <v>3486</v>
      </c>
      <c r="C1845" s="41">
        <v>0</v>
      </c>
      <c r="D1845" s="41">
        <v>0</v>
      </c>
      <c r="E1845" s="41">
        <v>0</v>
      </c>
      <c r="F1845" s="41">
        <v>0</v>
      </c>
      <c r="G1845" s="48">
        <v>43001</v>
      </c>
    </row>
    <row r="1846" spans="1:7" x14ac:dyDescent="0.25">
      <c r="A1846" s="48">
        <v>430015549</v>
      </c>
      <c r="B1846" s="41" t="s">
        <v>3487</v>
      </c>
      <c r="C1846" s="41">
        <v>0</v>
      </c>
      <c r="D1846" s="41">
        <v>0</v>
      </c>
      <c r="E1846" s="41">
        <v>0</v>
      </c>
      <c r="F1846" s="41">
        <v>0</v>
      </c>
      <c r="G1846" s="48">
        <v>43001</v>
      </c>
    </row>
    <row r="1847" spans="1:7" x14ac:dyDescent="0.25">
      <c r="A1847" s="48">
        <v>430015550</v>
      </c>
      <c r="B1847" s="41" t="s">
        <v>3488</v>
      </c>
      <c r="C1847" s="41">
        <v>0</v>
      </c>
      <c r="D1847" s="41">
        <v>0</v>
      </c>
      <c r="E1847" s="41">
        <v>0</v>
      </c>
      <c r="F1847" s="41">
        <v>0</v>
      </c>
      <c r="G1847" s="48">
        <v>43001</v>
      </c>
    </row>
    <row r="1848" spans="1:7" x14ac:dyDescent="0.25">
      <c r="A1848" s="48">
        <v>430019051</v>
      </c>
      <c r="B1848" s="41" t="s">
        <v>3489</v>
      </c>
      <c r="C1848" s="41">
        <v>0</v>
      </c>
      <c r="D1848" s="41">
        <v>0</v>
      </c>
      <c r="E1848" s="41">
        <v>0</v>
      </c>
      <c r="F1848" s="41">
        <v>0</v>
      </c>
      <c r="G1848" s="48">
        <v>43001</v>
      </c>
    </row>
    <row r="1849" spans="1:7" x14ac:dyDescent="0.25">
      <c r="A1849" s="48">
        <v>430019053</v>
      </c>
      <c r="B1849" s="41" t="s">
        <v>3490</v>
      </c>
      <c r="C1849" s="41">
        <v>0</v>
      </c>
      <c r="D1849" s="41">
        <v>0</v>
      </c>
      <c r="E1849" s="41">
        <v>0</v>
      </c>
      <c r="F1849" s="41">
        <v>0</v>
      </c>
      <c r="G1849" s="48">
        <v>43001</v>
      </c>
    </row>
    <row r="1850" spans="1:7" x14ac:dyDescent="0.25">
      <c r="A1850" s="48">
        <v>430019054</v>
      </c>
      <c r="B1850" s="41" t="s">
        <v>3491</v>
      </c>
      <c r="C1850" s="41">
        <v>0</v>
      </c>
      <c r="D1850" s="41">
        <v>0</v>
      </c>
      <c r="E1850" s="41">
        <v>0</v>
      </c>
      <c r="F1850" s="41">
        <v>0</v>
      </c>
      <c r="G1850" s="48">
        <v>43001</v>
      </c>
    </row>
    <row r="1851" spans="1:7" x14ac:dyDescent="0.25">
      <c r="A1851" s="48">
        <v>430019056</v>
      </c>
      <c r="B1851" s="41" t="s">
        <v>3492</v>
      </c>
      <c r="C1851" s="41">
        <v>0</v>
      </c>
      <c r="D1851" s="41">
        <v>0</v>
      </c>
      <c r="E1851" s="41">
        <v>0</v>
      </c>
      <c r="F1851" s="41">
        <v>0</v>
      </c>
      <c r="G1851" s="48">
        <v>43001</v>
      </c>
    </row>
    <row r="1852" spans="1:7" x14ac:dyDescent="0.25">
      <c r="A1852" s="48">
        <v>430019200</v>
      </c>
      <c r="B1852" s="41" t="s">
        <v>3493</v>
      </c>
      <c r="C1852" s="41">
        <v>0</v>
      </c>
      <c r="D1852" s="41">
        <v>0</v>
      </c>
      <c r="E1852" s="41">
        <v>0</v>
      </c>
      <c r="F1852" s="41">
        <v>0</v>
      </c>
      <c r="G1852" s="48">
        <v>43001</v>
      </c>
    </row>
    <row r="1853" spans="1:7" x14ac:dyDescent="0.25">
      <c r="A1853" s="48">
        <v>430019643</v>
      </c>
      <c r="B1853" s="41" t="s">
        <v>3494</v>
      </c>
      <c r="C1853" s="41">
        <v>0</v>
      </c>
      <c r="D1853" s="41">
        <v>0</v>
      </c>
      <c r="E1853" s="41">
        <v>0</v>
      </c>
      <c r="F1853" s="41">
        <v>0</v>
      </c>
      <c r="G1853" s="48">
        <v>43001</v>
      </c>
    </row>
    <row r="1854" spans="1:7" x14ac:dyDescent="0.25">
      <c r="A1854" s="48">
        <v>430019646</v>
      </c>
      <c r="B1854" s="41" t="s">
        <v>3495</v>
      </c>
      <c r="C1854" s="41">
        <v>0</v>
      </c>
      <c r="D1854" s="41">
        <v>-150</v>
      </c>
      <c r="E1854" s="41">
        <v>-150</v>
      </c>
      <c r="F1854" s="41">
        <v>150</v>
      </c>
      <c r="G1854" s="48">
        <v>43001</v>
      </c>
    </row>
    <row r="1855" spans="1:7" x14ac:dyDescent="0.25">
      <c r="A1855" s="48">
        <v>430019805</v>
      </c>
      <c r="B1855" s="41" t="s">
        <v>3496</v>
      </c>
      <c r="C1855" s="41">
        <v>0</v>
      </c>
      <c r="D1855" s="41">
        <v>0</v>
      </c>
      <c r="E1855" s="41">
        <v>0</v>
      </c>
      <c r="F1855" s="41">
        <v>0</v>
      </c>
      <c r="G1855" s="48">
        <v>43001</v>
      </c>
    </row>
    <row r="1856" spans="1:7" x14ac:dyDescent="0.25">
      <c r="A1856" s="48">
        <v>440010100</v>
      </c>
      <c r="B1856" s="41" t="s">
        <v>3497</v>
      </c>
      <c r="C1856" s="41">
        <v>0</v>
      </c>
      <c r="D1856" s="41">
        <v>0</v>
      </c>
      <c r="E1856" s="41">
        <v>0</v>
      </c>
      <c r="F1856" s="41">
        <v>0</v>
      </c>
      <c r="G1856" s="48">
        <v>44001</v>
      </c>
    </row>
    <row r="1857" spans="1:7" x14ac:dyDescent="0.25">
      <c r="A1857" s="48">
        <v>440010120</v>
      </c>
      <c r="B1857" s="41" t="s">
        <v>3498</v>
      </c>
      <c r="C1857" s="41">
        <v>0</v>
      </c>
      <c r="D1857" s="41">
        <v>0</v>
      </c>
      <c r="E1857" s="41">
        <v>0</v>
      </c>
      <c r="F1857" s="41">
        <v>0</v>
      </c>
      <c r="G1857" s="48">
        <v>44001</v>
      </c>
    </row>
    <row r="1858" spans="1:7" x14ac:dyDescent="0.25">
      <c r="A1858" s="48">
        <v>440010200</v>
      </c>
      <c r="B1858" s="41" t="s">
        <v>3499</v>
      </c>
      <c r="C1858" s="41">
        <v>0</v>
      </c>
      <c r="D1858" s="41">
        <v>0</v>
      </c>
      <c r="E1858" s="41">
        <v>0</v>
      </c>
      <c r="F1858" s="41">
        <v>0</v>
      </c>
      <c r="G1858" s="48">
        <v>44001</v>
      </c>
    </row>
    <row r="1859" spans="1:7" x14ac:dyDescent="0.25">
      <c r="A1859" s="48">
        <v>440010800</v>
      </c>
      <c r="B1859" s="41" t="s">
        <v>3500</v>
      </c>
      <c r="C1859" s="41">
        <v>0</v>
      </c>
      <c r="D1859" s="41">
        <v>0</v>
      </c>
      <c r="E1859" s="41">
        <v>0</v>
      </c>
      <c r="F1859" s="41">
        <v>0</v>
      </c>
      <c r="G1859" s="48">
        <v>44001</v>
      </c>
    </row>
    <row r="1860" spans="1:7" x14ac:dyDescent="0.25">
      <c r="A1860" s="48">
        <v>440010985</v>
      </c>
      <c r="B1860" s="41" t="s">
        <v>3501</v>
      </c>
      <c r="C1860" s="41">
        <v>0</v>
      </c>
      <c r="D1860" s="41">
        <v>0</v>
      </c>
      <c r="E1860" s="41">
        <v>0</v>
      </c>
      <c r="F1860" s="41">
        <v>0</v>
      </c>
      <c r="G1860" s="48">
        <v>44001</v>
      </c>
    </row>
    <row r="1861" spans="1:7" x14ac:dyDescent="0.25">
      <c r="A1861" s="48">
        <v>440011040</v>
      </c>
      <c r="B1861" s="41" t="s">
        <v>3502</v>
      </c>
      <c r="C1861" s="41">
        <v>0</v>
      </c>
      <c r="D1861" s="41">
        <v>0</v>
      </c>
      <c r="E1861" s="41">
        <v>0</v>
      </c>
      <c r="F1861" s="41">
        <v>0</v>
      </c>
      <c r="G1861" s="48">
        <v>44001</v>
      </c>
    </row>
    <row r="1862" spans="1:7" x14ac:dyDescent="0.25">
      <c r="A1862" s="48">
        <v>440012000</v>
      </c>
      <c r="B1862" s="41" t="s">
        <v>3503</v>
      </c>
      <c r="C1862" s="41">
        <v>0</v>
      </c>
      <c r="D1862" s="41">
        <v>0</v>
      </c>
      <c r="E1862" s="41">
        <v>0</v>
      </c>
      <c r="F1862" s="41">
        <v>0</v>
      </c>
      <c r="G1862" s="48">
        <v>44001</v>
      </c>
    </row>
    <row r="1863" spans="1:7" x14ac:dyDescent="0.25">
      <c r="A1863" s="48">
        <v>440012002</v>
      </c>
      <c r="B1863" s="41" t="s">
        <v>3504</v>
      </c>
      <c r="C1863" s="41">
        <v>0</v>
      </c>
      <c r="D1863" s="41">
        <v>0</v>
      </c>
      <c r="E1863" s="41">
        <v>0</v>
      </c>
      <c r="F1863" s="41">
        <v>0</v>
      </c>
      <c r="G1863" s="48">
        <v>44001</v>
      </c>
    </row>
    <row r="1864" spans="1:7" x14ac:dyDescent="0.25">
      <c r="A1864" s="48">
        <v>440012004</v>
      </c>
      <c r="B1864" s="41" t="s">
        <v>3505</v>
      </c>
      <c r="C1864" s="41">
        <v>0</v>
      </c>
      <c r="D1864" s="41">
        <v>0</v>
      </c>
      <c r="E1864" s="41">
        <v>0</v>
      </c>
      <c r="F1864" s="41">
        <v>0</v>
      </c>
      <c r="G1864" s="48">
        <v>44001</v>
      </c>
    </row>
    <row r="1865" spans="1:7" x14ac:dyDescent="0.25">
      <c r="A1865" s="48">
        <v>440012020</v>
      </c>
      <c r="B1865" s="41" t="s">
        <v>3506</v>
      </c>
      <c r="C1865" s="41">
        <v>0</v>
      </c>
      <c r="D1865" s="41">
        <v>0</v>
      </c>
      <c r="E1865" s="41">
        <v>0</v>
      </c>
      <c r="F1865" s="41">
        <v>0</v>
      </c>
      <c r="G1865" s="48">
        <v>44001</v>
      </c>
    </row>
    <row r="1866" spans="1:7" x14ac:dyDescent="0.25">
      <c r="A1866" s="48">
        <v>440012038</v>
      </c>
      <c r="B1866" s="41" t="s">
        <v>3507</v>
      </c>
      <c r="C1866" s="41">
        <v>0</v>
      </c>
      <c r="D1866" s="41">
        <v>0</v>
      </c>
      <c r="E1866" s="41">
        <v>0</v>
      </c>
      <c r="F1866" s="41">
        <v>0</v>
      </c>
      <c r="G1866" s="48">
        <v>44001</v>
      </c>
    </row>
    <row r="1867" spans="1:7" x14ac:dyDescent="0.25">
      <c r="A1867" s="48">
        <v>440012300</v>
      </c>
      <c r="B1867" s="41" t="s">
        <v>3508</v>
      </c>
      <c r="C1867" s="41">
        <v>0</v>
      </c>
      <c r="D1867" s="41">
        <v>0</v>
      </c>
      <c r="E1867" s="41">
        <v>0</v>
      </c>
      <c r="F1867" s="41">
        <v>0</v>
      </c>
      <c r="G1867" s="48">
        <v>44001</v>
      </c>
    </row>
    <row r="1868" spans="1:7" x14ac:dyDescent="0.25">
      <c r="A1868" s="48">
        <v>440012422</v>
      </c>
      <c r="B1868" s="41" t="s">
        <v>3509</v>
      </c>
      <c r="C1868" s="41">
        <v>0</v>
      </c>
      <c r="D1868" s="41">
        <v>0</v>
      </c>
      <c r="E1868" s="41">
        <v>0</v>
      </c>
      <c r="F1868" s="41">
        <v>0</v>
      </c>
      <c r="G1868" s="48">
        <v>44001</v>
      </c>
    </row>
    <row r="1869" spans="1:7" x14ac:dyDescent="0.25">
      <c r="A1869" s="48">
        <v>440012423</v>
      </c>
      <c r="B1869" s="41" t="s">
        <v>3510</v>
      </c>
      <c r="C1869" s="41">
        <v>0</v>
      </c>
      <c r="D1869" s="41">
        <v>0</v>
      </c>
      <c r="E1869" s="41">
        <v>0</v>
      </c>
      <c r="F1869" s="41">
        <v>0</v>
      </c>
      <c r="G1869" s="48">
        <v>44001</v>
      </c>
    </row>
    <row r="1870" spans="1:7" x14ac:dyDescent="0.25">
      <c r="A1870" s="48">
        <v>440012500</v>
      </c>
      <c r="B1870" s="41" t="s">
        <v>3511</v>
      </c>
      <c r="C1870" s="41">
        <v>0</v>
      </c>
      <c r="D1870" s="41">
        <v>0</v>
      </c>
      <c r="E1870" s="41">
        <v>0</v>
      </c>
      <c r="F1870" s="41">
        <v>0</v>
      </c>
      <c r="G1870" s="48">
        <v>44001</v>
      </c>
    </row>
    <row r="1871" spans="1:7" x14ac:dyDescent="0.25">
      <c r="A1871" s="48">
        <v>440012510</v>
      </c>
      <c r="B1871" s="41" t="s">
        <v>3512</v>
      </c>
      <c r="C1871" s="41">
        <v>0</v>
      </c>
      <c r="D1871" s="41">
        <v>0</v>
      </c>
      <c r="E1871" s="41">
        <v>0</v>
      </c>
      <c r="F1871" s="41">
        <v>0</v>
      </c>
      <c r="G1871" s="48">
        <v>44001</v>
      </c>
    </row>
    <row r="1872" spans="1:7" x14ac:dyDescent="0.25">
      <c r="A1872" s="48">
        <v>440012520</v>
      </c>
      <c r="B1872" s="41" t="s">
        <v>3513</v>
      </c>
      <c r="C1872" s="41">
        <v>0</v>
      </c>
      <c r="D1872" s="41">
        <v>0</v>
      </c>
      <c r="E1872" s="41">
        <v>0</v>
      </c>
      <c r="F1872" s="41">
        <v>0</v>
      </c>
      <c r="G1872" s="48">
        <v>44001</v>
      </c>
    </row>
    <row r="1873" spans="1:7" x14ac:dyDescent="0.25">
      <c r="A1873" s="48">
        <v>440013011</v>
      </c>
      <c r="B1873" s="41" t="s">
        <v>3514</v>
      </c>
      <c r="C1873" s="41">
        <v>0</v>
      </c>
      <c r="D1873" s="41">
        <v>0</v>
      </c>
      <c r="E1873" s="41">
        <v>0</v>
      </c>
      <c r="F1873" s="41">
        <v>0</v>
      </c>
      <c r="G1873" s="48">
        <v>44001</v>
      </c>
    </row>
    <row r="1874" spans="1:7" x14ac:dyDescent="0.25">
      <c r="A1874" s="48">
        <v>440013038</v>
      </c>
      <c r="B1874" s="41" t="s">
        <v>3515</v>
      </c>
      <c r="C1874" s="41">
        <v>0</v>
      </c>
      <c r="D1874" s="41">
        <v>0</v>
      </c>
      <c r="E1874" s="41">
        <v>0</v>
      </c>
      <c r="F1874" s="41">
        <v>0</v>
      </c>
      <c r="G1874" s="48">
        <v>44001</v>
      </c>
    </row>
    <row r="1875" spans="1:7" x14ac:dyDescent="0.25">
      <c r="A1875" s="48">
        <v>440013051</v>
      </c>
      <c r="B1875" s="41" t="s">
        <v>3516</v>
      </c>
      <c r="C1875" s="41">
        <v>0</v>
      </c>
      <c r="D1875" s="41">
        <v>0</v>
      </c>
      <c r="E1875" s="41">
        <v>0</v>
      </c>
      <c r="F1875" s="41">
        <v>0</v>
      </c>
      <c r="G1875" s="48">
        <v>44001</v>
      </c>
    </row>
    <row r="1876" spans="1:7" x14ac:dyDescent="0.25">
      <c r="A1876" s="48">
        <v>440013300</v>
      </c>
      <c r="B1876" s="41" t="s">
        <v>3517</v>
      </c>
      <c r="C1876" s="41">
        <v>0</v>
      </c>
      <c r="D1876" s="41">
        <v>0</v>
      </c>
      <c r="E1876" s="41">
        <v>0</v>
      </c>
      <c r="F1876" s="41">
        <v>0</v>
      </c>
      <c r="G1876" s="48">
        <v>44001</v>
      </c>
    </row>
    <row r="1877" spans="1:7" x14ac:dyDescent="0.25">
      <c r="A1877" s="48">
        <v>440014610</v>
      </c>
      <c r="B1877" s="41" t="s">
        <v>3518</v>
      </c>
      <c r="C1877" s="41">
        <v>0</v>
      </c>
      <c r="D1877" s="41">
        <v>0</v>
      </c>
      <c r="E1877" s="41">
        <v>0</v>
      </c>
      <c r="F1877" s="41">
        <v>0</v>
      </c>
      <c r="G1877" s="48">
        <v>44001</v>
      </c>
    </row>
    <row r="1878" spans="1:7" x14ac:dyDescent="0.25">
      <c r="A1878" s="48">
        <v>440014611</v>
      </c>
      <c r="B1878" s="41" t="s">
        <v>3519</v>
      </c>
      <c r="C1878" s="41">
        <v>0</v>
      </c>
      <c r="D1878" s="41">
        <v>0</v>
      </c>
      <c r="E1878" s="41">
        <v>0</v>
      </c>
      <c r="F1878" s="41">
        <v>0</v>
      </c>
      <c r="G1878" s="48">
        <v>44001</v>
      </c>
    </row>
    <row r="1879" spans="1:7" x14ac:dyDescent="0.25">
      <c r="A1879" s="48">
        <v>440015008</v>
      </c>
      <c r="B1879" s="41" t="s">
        <v>3520</v>
      </c>
      <c r="C1879" s="41">
        <v>0</v>
      </c>
      <c r="D1879" s="41">
        <v>0</v>
      </c>
      <c r="E1879" s="41">
        <v>0</v>
      </c>
      <c r="F1879" s="41">
        <v>0</v>
      </c>
      <c r="G1879" s="48">
        <v>44001</v>
      </c>
    </row>
    <row r="1880" spans="1:7" x14ac:dyDescent="0.25">
      <c r="A1880" s="48">
        <v>440016014</v>
      </c>
      <c r="B1880" s="41" t="s">
        <v>3521</v>
      </c>
      <c r="C1880" s="41">
        <v>0</v>
      </c>
      <c r="D1880" s="41">
        <v>0</v>
      </c>
      <c r="E1880" s="41">
        <v>0</v>
      </c>
      <c r="F1880" s="41">
        <v>0</v>
      </c>
      <c r="G1880" s="48">
        <v>44001</v>
      </c>
    </row>
    <row r="1881" spans="1:7" x14ac:dyDescent="0.25">
      <c r="A1881" s="48">
        <v>440016500</v>
      </c>
      <c r="B1881" s="41" t="s">
        <v>3522</v>
      </c>
      <c r="C1881" s="41">
        <v>0</v>
      </c>
      <c r="D1881" s="41">
        <v>0</v>
      </c>
      <c r="E1881" s="41">
        <v>0</v>
      </c>
      <c r="F1881" s="41">
        <v>0</v>
      </c>
      <c r="G1881" s="48">
        <v>44001</v>
      </c>
    </row>
    <row r="1882" spans="1:7" x14ac:dyDescent="0.25">
      <c r="A1882" s="48">
        <v>440019051</v>
      </c>
      <c r="B1882" s="41" t="s">
        <v>3523</v>
      </c>
      <c r="C1882" s="41">
        <v>0</v>
      </c>
      <c r="D1882" s="41">
        <v>0</v>
      </c>
      <c r="E1882" s="41">
        <v>0</v>
      </c>
      <c r="F1882" s="41">
        <v>0</v>
      </c>
      <c r="G1882" s="48">
        <v>44001</v>
      </c>
    </row>
    <row r="1883" spans="1:7" x14ac:dyDescent="0.25">
      <c r="A1883" s="48">
        <v>440019070</v>
      </c>
      <c r="B1883" s="41" t="s">
        <v>3524</v>
      </c>
      <c r="C1883" s="41">
        <v>0</v>
      </c>
      <c r="D1883" s="41">
        <v>0</v>
      </c>
      <c r="E1883" s="41">
        <v>0</v>
      </c>
      <c r="F1883" s="41">
        <v>0</v>
      </c>
      <c r="G1883" s="48">
        <v>44001</v>
      </c>
    </row>
    <row r="1884" spans="1:7" x14ac:dyDescent="0.25">
      <c r="A1884" s="48">
        <v>440019200</v>
      </c>
      <c r="B1884" s="41" t="s">
        <v>3525</v>
      </c>
      <c r="C1884" s="41">
        <v>0</v>
      </c>
      <c r="D1884" s="41">
        <v>0</v>
      </c>
      <c r="E1884" s="41">
        <v>0</v>
      </c>
      <c r="F1884" s="41">
        <v>0</v>
      </c>
      <c r="G1884" s="48">
        <v>44001</v>
      </c>
    </row>
    <row r="1885" spans="1:7" x14ac:dyDescent="0.25">
      <c r="A1885" s="48">
        <v>440019800</v>
      </c>
      <c r="B1885" s="41" t="s">
        <v>3526</v>
      </c>
      <c r="C1885" s="41">
        <v>0</v>
      </c>
      <c r="D1885" s="41">
        <v>0</v>
      </c>
      <c r="E1885" s="41">
        <v>0</v>
      </c>
      <c r="F1885" s="41">
        <v>0</v>
      </c>
      <c r="G1885" s="48">
        <v>44001</v>
      </c>
    </row>
    <row r="1886" spans="1:7" x14ac:dyDescent="0.25">
      <c r="A1886" s="48">
        <v>440019801</v>
      </c>
      <c r="B1886" s="41" t="s">
        <v>3527</v>
      </c>
      <c r="C1886" s="41">
        <v>0</v>
      </c>
      <c r="D1886" s="41">
        <v>0</v>
      </c>
      <c r="E1886" s="41">
        <v>0</v>
      </c>
      <c r="F1886" s="41">
        <v>0</v>
      </c>
      <c r="G1886" s="48">
        <v>44001</v>
      </c>
    </row>
    <row r="1887" spans="1:7" x14ac:dyDescent="0.25">
      <c r="A1887" s="48">
        <v>440020120</v>
      </c>
      <c r="B1887" s="41" t="s">
        <v>3528</v>
      </c>
      <c r="C1887" s="41">
        <v>0</v>
      </c>
      <c r="D1887" s="41">
        <v>0</v>
      </c>
      <c r="E1887" s="41">
        <v>0</v>
      </c>
      <c r="F1887" s="41">
        <v>0</v>
      </c>
      <c r="G1887" s="48">
        <v>44002</v>
      </c>
    </row>
    <row r="1888" spans="1:7" x14ac:dyDescent="0.25">
      <c r="A1888" s="48">
        <v>440020700</v>
      </c>
      <c r="B1888" s="41" t="s">
        <v>3529</v>
      </c>
      <c r="C1888" s="41">
        <v>0</v>
      </c>
      <c r="D1888" s="41">
        <v>0</v>
      </c>
      <c r="E1888" s="41">
        <v>0</v>
      </c>
      <c r="F1888" s="41">
        <v>0</v>
      </c>
      <c r="G1888" s="48">
        <v>44002</v>
      </c>
    </row>
    <row r="1889" spans="1:7" x14ac:dyDescent="0.25">
      <c r="A1889" s="48">
        <v>440020800</v>
      </c>
      <c r="B1889" s="41" t="s">
        <v>3530</v>
      </c>
      <c r="C1889" s="41">
        <v>0</v>
      </c>
      <c r="D1889" s="41">
        <v>0</v>
      </c>
      <c r="E1889" s="41">
        <v>0</v>
      </c>
      <c r="F1889" s="41">
        <v>0</v>
      </c>
      <c r="G1889" s="48">
        <v>44002</v>
      </c>
    </row>
    <row r="1890" spans="1:7" x14ac:dyDescent="0.25">
      <c r="A1890" s="48">
        <v>440020930</v>
      </c>
      <c r="B1890" s="41" t="s">
        <v>3531</v>
      </c>
      <c r="C1890" s="41">
        <v>0</v>
      </c>
      <c r="D1890" s="41">
        <v>0</v>
      </c>
      <c r="E1890" s="41">
        <v>0</v>
      </c>
      <c r="F1890" s="41">
        <v>0</v>
      </c>
      <c r="G1890" s="48">
        <v>44002</v>
      </c>
    </row>
    <row r="1891" spans="1:7" x14ac:dyDescent="0.25">
      <c r="A1891" s="48">
        <v>440020985</v>
      </c>
      <c r="B1891" s="41" t="s">
        <v>3532</v>
      </c>
      <c r="C1891" s="41">
        <v>0</v>
      </c>
      <c r="D1891" s="41">
        <v>0</v>
      </c>
      <c r="E1891" s="41">
        <v>0</v>
      </c>
      <c r="F1891" s="41">
        <v>0</v>
      </c>
      <c r="G1891" s="48">
        <v>44002</v>
      </c>
    </row>
    <row r="1892" spans="1:7" x14ac:dyDescent="0.25">
      <c r="A1892" s="48">
        <v>440022000</v>
      </c>
      <c r="B1892" s="41" t="s">
        <v>3533</v>
      </c>
      <c r="C1892" s="41">
        <v>0</v>
      </c>
      <c r="D1892" s="41">
        <v>0</v>
      </c>
      <c r="E1892" s="41">
        <v>0</v>
      </c>
      <c r="F1892" s="41">
        <v>0</v>
      </c>
      <c r="G1892" s="48">
        <v>44002</v>
      </c>
    </row>
    <row r="1893" spans="1:7" x14ac:dyDescent="0.25">
      <c r="A1893" s="48">
        <v>440022002</v>
      </c>
      <c r="B1893" s="41" t="s">
        <v>3534</v>
      </c>
      <c r="C1893" s="41">
        <v>0</v>
      </c>
      <c r="D1893" s="41">
        <v>0</v>
      </c>
      <c r="E1893" s="41">
        <v>0</v>
      </c>
      <c r="F1893" s="41">
        <v>0</v>
      </c>
      <c r="G1893" s="48">
        <v>44002</v>
      </c>
    </row>
    <row r="1894" spans="1:7" x14ac:dyDescent="0.25">
      <c r="A1894" s="48">
        <v>440022020</v>
      </c>
      <c r="B1894" s="41" t="s">
        <v>3535</v>
      </c>
      <c r="C1894" s="41">
        <v>0</v>
      </c>
      <c r="D1894" s="41">
        <v>0</v>
      </c>
      <c r="E1894" s="41">
        <v>0</v>
      </c>
      <c r="F1894" s="41">
        <v>0</v>
      </c>
      <c r="G1894" s="48">
        <v>44002</v>
      </c>
    </row>
    <row r="1895" spans="1:7" x14ac:dyDescent="0.25">
      <c r="A1895" s="48">
        <v>440022022</v>
      </c>
      <c r="B1895" s="41" t="s">
        <v>3536</v>
      </c>
      <c r="C1895" s="41">
        <v>0</v>
      </c>
      <c r="D1895" s="41">
        <v>0</v>
      </c>
      <c r="E1895" s="41">
        <v>0</v>
      </c>
      <c r="F1895" s="41">
        <v>0</v>
      </c>
      <c r="G1895" s="48">
        <v>44002</v>
      </c>
    </row>
    <row r="1896" spans="1:7" x14ac:dyDescent="0.25">
      <c r="A1896" s="48">
        <v>440022038</v>
      </c>
      <c r="B1896" s="41" t="s">
        <v>3537</v>
      </c>
      <c r="C1896" s="41">
        <v>0</v>
      </c>
      <c r="D1896" s="41">
        <v>0</v>
      </c>
      <c r="E1896" s="41">
        <v>0</v>
      </c>
      <c r="F1896" s="41">
        <v>0</v>
      </c>
      <c r="G1896" s="48">
        <v>44002</v>
      </c>
    </row>
    <row r="1897" spans="1:7" x14ac:dyDescent="0.25">
      <c r="A1897" s="48">
        <v>440022300</v>
      </c>
      <c r="B1897" s="41" t="s">
        <v>3538</v>
      </c>
      <c r="C1897" s="41">
        <v>0</v>
      </c>
      <c r="D1897" s="41">
        <v>0</v>
      </c>
      <c r="E1897" s="41">
        <v>0</v>
      </c>
      <c r="F1897" s="41">
        <v>0</v>
      </c>
      <c r="G1897" s="48">
        <v>44002</v>
      </c>
    </row>
    <row r="1898" spans="1:7" x14ac:dyDescent="0.25">
      <c r="A1898" s="48">
        <v>440022417</v>
      </c>
      <c r="B1898" s="41" t="s">
        <v>3539</v>
      </c>
      <c r="C1898" s="41">
        <v>0</v>
      </c>
      <c r="D1898" s="41">
        <v>0</v>
      </c>
      <c r="E1898" s="41">
        <v>0</v>
      </c>
      <c r="F1898" s="41">
        <v>0</v>
      </c>
      <c r="G1898" s="48">
        <v>44002</v>
      </c>
    </row>
    <row r="1899" spans="1:7" x14ac:dyDescent="0.25">
      <c r="A1899" s="48">
        <v>440022432</v>
      </c>
      <c r="B1899" s="41" t="s">
        <v>3540</v>
      </c>
      <c r="C1899" s="41">
        <v>0</v>
      </c>
      <c r="D1899" s="41">
        <v>0</v>
      </c>
      <c r="E1899" s="41">
        <v>0</v>
      </c>
      <c r="F1899" s="41">
        <v>0</v>
      </c>
      <c r="G1899" s="48">
        <v>44002</v>
      </c>
    </row>
    <row r="1900" spans="1:7" x14ac:dyDescent="0.25">
      <c r="A1900" s="48">
        <v>440022452</v>
      </c>
      <c r="B1900" s="41" t="s">
        <v>3541</v>
      </c>
      <c r="C1900" s="41">
        <v>0</v>
      </c>
      <c r="D1900" s="41">
        <v>0</v>
      </c>
      <c r="E1900" s="41">
        <v>0</v>
      </c>
      <c r="F1900" s="41">
        <v>0</v>
      </c>
      <c r="G1900" s="48">
        <v>44002</v>
      </c>
    </row>
    <row r="1901" spans="1:7" x14ac:dyDescent="0.25">
      <c r="A1901" s="48">
        <v>440022500</v>
      </c>
      <c r="B1901" s="41" t="s">
        <v>3542</v>
      </c>
      <c r="C1901" s="41">
        <v>0</v>
      </c>
      <c r="D1901" s="41">
        <v>0</v>
      </c>
      <c r="E1901" s="41">
        <v>0</v>
      </c>
      <c r="F1901" s="41">
        <v>0</v>
      </c>
      <c r="G1901" s="48">
        <v>44002</v>
      </c>
    </row>
    <row r="1902" spans="1:7" x14ac:dyDescent="0.25">
      <c r="A1902" s="48">
        <v>440022510</v>
      </c>
      <c r="B1902" s="41" t="s">
        <v>3543</v>
      </c>
      <c r="C1902" s="41">
        <v>0</v>
      </c>
      <c r="D1902" s="41">
        <v>0</v>
      </c>
      <c r="E1902" s="41">
        <v>0</v>
      </c>
      <c r="F1902" s="41">
        <v>0</v>
      </c>
      <c r="G1902" s="48">
        <v>44002</v>
      </c>
    </row>
    <row r="1903" spans="1:7" x14ac:dyDescent="0.25">
      <c r="A1903" s="48">
        <v>440022706</v>
      </c>
      <c r="B1903" s="41" t="s">
        <v>3544</v>
      </c>
      <c r="C1903" s="41">
        <v>0</v>
      </c>
      <c r="D1903" s="41">
        <v>0</v>
      </c>
      <c r="E1903" s="41">
        <v>0</v>
      </c>
      <c r="F1903" s="41">
        <v>0</v>
      </c>
      <c r="G1903" s="48">
        <v>44002</v>
      </c>
    </row>
    <row r="1904" spans="1:7" x14ac:dyDescent="0.25">
      <c r="A1904" s="48">
        <v>440023011</v>
      </c>
      <c r="B1904" s="41" t="s">
        <v>3545</v>
      </c>
      <c r="C1904" s="41">
        <v>0</v>
      </c>
      <c r="D1904" s="41">
        <v>0</v>
      </c>
      <c r="E1904" s="41">
        <v>0</v>
      </c>
      <c r="F1904" s="41">
        <v>0</v>
      </c>
      <c r="G1904" s="48">
        <v>44002</v>
      </c>
    </row>
    <row r="1905" spans="1:7" x14ac:dyDescent="0.25">
      <c r="A1905" s="48">
        <v>440023038</v>
      </c>
      <c r="B1905" s="41" t="s">
        <v>3546</v>
      </c>
      <c r="C1905" s="41">
        <v>0</v>
      </c>
      <c r="D1905" s="41">
        <v>0</v>
      </c>
      <c r="E1905" s="41">
        <v>0</v>
      </c>
      <c r="F1905" s="41">
        <v>0</v>
      </c>
      <c r="G1905" s="48">
        <v>44002</v>
      </c>
    </row>
    <row r="1906" spans="1:7" x14ac:dyDescent="0.25">
      <c r="A1906" s="48">
        <v>440023051</v>
      </c>
      <c r="B1906" s="41" t="s">
        <v>3547</v>
      </c>
      <c r="C1906" s="41">
        <v>0</v>
      </c>
      <c r="D1906" s="41">
        <v>0</v>
      </c>
      <c r="E1906" s="41">
        <v>0</v>
      </c>
      <c r="F1906" s="41">
        <v>0</v>
      </c>
      <c r="G1906" s="48">
        <v>44002</v>
      </c>
    </row>
    <row r="1907" spans="1:7" x14ac:dyDescent="0.25">
      <c r="A1907" s="48">
        <v>440023300</v>
      </c>
      <c r="B1907" s="41" t="s">
        <v>3548</v>
      </c>
      <c r="C1907" s="41">
        <v>0</v>
      </c>
      <c r="D1907" s="41">
        <v>0</v>
      </c>
      <c r="E1907" s="41">
        <v>0</v>
      </c>
      <c r="F1907" s="41">
        <v>0</v>
      </c>
      <c r="G1907" s="48">
        <v>44002</v>
      </c>
    </row>
    <row r="1908" spans="1:7" x14ac:dyDescent="0.25">
      <c r="A1908" s="48">
        <v>440024610</v>
      </c>
      <c r="B1908" s="41" t="s">
        <v>3549</v>
      </c>
      <c r="C1908" s="41">
        <v>0</v>
      </c>
      <c r="D1908" s="41">
        <v>0</v>
      </c>
      <c r="E1908" s="41">
        <v>0</v>
      </c>
      <c r="F1908" s="41">
        <v>0</v>
      </c>
      <c r="G1908" s="48">
        <v>44002</v>
      </c>
    </row>
    <row r="1909" spans="1:7" x14ac:dyDescent="0.25">
      <c r="A1909" s="48">
        <v>440024611</v>
      </c>
      <c r="B1909" s="41" t="s">
        <v>3550</v>
      </c>
      <c r="C1909" s="41">
        <v>0</v>
      </c>
      <c r="D1909" s="41">
        <v>0</v>
      </c>
      <c r="E1909" s="41">
        <v>0</v>
      </c>
      <c r="F1909" s="41">
        <v>0</v>
      </c>
      <c r="G1909" s="48">
        <v>44002</v>
      </c>
    </row>
    <row r="1910" spans="1:7" x14ac:dyDescent="0.25">
      <c r="A1910" s="48">
        <v>440029054</v>
      </c>
      <c r="B1910" s="41" t="s">
        <v>3551</v>
      </c>
      <c r="C1910" s="41">
        <v>0</v>
      </c>
      <c r="D1910" s="41">
        <v>0</v>
      </c>
      <c r="E1910" s="41">
        <v>0</v>
      </c>
      <c r="F1910" s="41">
        <v>0</v>
      </c>
      <c r="G1910" s="48">
        <v>44002</v>
      </c>
    </row>
    <row r="1911" spans="1:7" x14ac:dyDescent="0.25">
      <c r="A1911" s="48">
        <v>440029201</v>
      </c>
      <c r="B1911" s="41" t="s">
        <v>3552</v>
      </c>
      <c r="C1911" s="41">
        <v>0</v>
      </c>
      <c r="D1911" s="41">
        <v>0</v>
      </c>
      <c r="E1911" s="41">
        <v>0</v>
      </c>
      <c r="F1911" s="41">
        <v>0</v>
      </c>
      <c r="G1911" s="48">
        <v>44002</v>
      </c>
    </row>
    <row r="1912" spans="1:7" x14ac:dyDescent="0.25">
      <c r="A1912" s="48">
        <v>440029310</v>
      </c>
      <c r="B1912" s="41" t="s">
        <v>3553</v>
      </c>
      <c r="C1912" s="41">
        <v>0</v>
      </c>
      <c r="D1912" s="41">
        <v>0</v>
      </c>
      <c r="E1912" s="41">
        <v>0</v>
      </c>
      <c r="F1912" s="41">
        <v>0</v>
      </c>
      <c r="G1912" s="48">
        <v>44002</v>
      </c>
    </row>
    <row r="1913" spans="1:7" x14ac:dyDescent="0.25">
      <c r="A1913" s="48">
        <v>440029311</v>
      </c>
      <c r="B1913" s="41" t="s">
        <v>3554</v>
      </c>
      <c r="C1913" s="41">
        <v>0</v>
      </c>
      <c r="D1913" s="41">
        <v>0</v>
      </c>
      <c r="E1913" s="41">
        <v>0</v>
      </c>
      <c r="F1913" s="41">
        <v>0</v>
      </c>
      <c r="G1913" s="48">
        <v>44002</v>
      </c>
    </row>
    <row r="1914" spans="1:7" x14ac:dyDescent="0.25">
      <c r="A1914" s="48">
        <v>440029800</v>
      </c>
      <c r="B1914" s="41" t="s">
        <v>3555</v>
      </c>
      <c r="C1914" s="41">
        <v>0</v>
      </c>
      <c r="D1914" s="41">
        <v>0</v>
      </c>
      <c r="E1914" s="41">
        <v>0</v>
      </c>
      <c r="F1914" s="41">
        <v>0</v>
      </c>
      <c r="G1914" s="48">
        <v>44002</v>
      </c>
    </row>
    <row r="1915" spans="1:7" x14ac:dyDescent="0.25">
      <c r="A1915" s="48">
        <v>440030100</v>
      </c>
      <c r="B1915" s="41" t="s">
        <v>3556</v>
      </c>
      <c r="C1915" s="41">
        <v>0</v>
      </c>
      <c r="D1915" s="41">
        <v>0</v>
      </c>
      <c r="E1915" s="41">
        <v>0</v>
      </c>
      <c r="F1915" s="41">
        <v>0</v>
      </c>
      <c r="G1915" s="48">
        <v>44003</v>
      </c>
    </row>
    <row r="1916" spans="1:7" x14ac:dyDescent="0.25">
      <c r="A1916" s="48">
        <v>440030120</v>
      </c>
      <c r="B1916" s="41" t="s">
        <v>3557</v>
      </c>
      <c r="C1916" s="41">
        <v>0</v>
      </c>
      <c r="D1916" s="41">
        <v>0</v>
      </c>
      <c r="E1916" s="41">
        <v>0</v>
      </c>
      <c r="F1916" s="41">
        <v>0</v>
      </c>
      <c r="G1916" s="48">
        <v>44003</v>
      </c>
    </row>
    <row r="1917" spans="1:7" x14ac:dyDescent="0.25">
      <c r="A1917" s="48">
        <v>440030200</v>
      </c>
      <c r="B1917" s="41" t="s">
        <v>3558</v>
      </c>
      <c r="C1917" s="41">
        <v>0</v>
      </c>
      <c r="D1917" s="41">
        <v>0</v>
      </c>
      <c r="E1917" s="41">
        <v>0</v>
      </c>
      <c r="F1917" s="41">
        <v>0</v>
      </c>
      <c r="G1917" s="48">
        <v>44003</v>
      </c>
    </row>
    <row r="1918" spans="1:7" x14ac:dyDescent="0.25">
      <c r="A1918" s="48">
        <v>440030800</v>
      </c>
      <c r="B1918" s="41" t="s">
        <v>3559</v>
      </c>
      <c r="C1918" s="41">
        <v>0</v>
      </c>
      <c r="D1918" s="41">
        <v>0</v>
      </c>
      <c r="E1918" s="41">
        <v>0</v>
      </c>
      <c r="F1918" s="41">
        <v>0</v>
      </c>
      <c r="G1918" s="48">
        <v>44003</v>
      </c>
    </row>
    <row r="1919" spans="1:7" x14ac:dyDescent="0.25">
      <c r="A1919" s="48">
        <v>440030985</v>
      </c>
      <c r="B1919" s="41" t="s">
        <v>3560</v>
      </c>
      <c r="C1919" s="41">
        <v>0</v>
      </c>
      <c r="D1919" s="41">
        <v>0</v>
      </c>
      <c r="E1919" s="41">
        <v>0</v>
      </c>
      <c r="F1919" s="41">
        <v>0</v>
      </c>
      <c r="G1919" s="48">
        <v>44003</v>
      </c>
    </row>
    <row r="1920" spans="1:7" x14ac:dyDescent="0.25">
      <c r="A1920" s="48">
        <v>440032000</v>
      </c>
      <c r="B1920" s="41" t="s">
        <v>3561</v>
      </c>
      <c r="C1920" s="41">
        <v>0</v>
      </c>
      <c r="D1920" s="41">
        <v>0</v>
      </c>
      <c r="E1920" s="41">
        <v>0</v>
      </c>
      <c r="F1920" s="41">
        <v>0</v>
      </c>
      <c r="G1920" s="48">
        <v>44003</v>
      </c>
    </row>
    <row r="1921" spans="1:7" x14ac:dyDescent="0.25">
      <c r="A1921" s="48">
        <v>440032020</v>
      </c>
      <c r="B1921" s="41" t="s">
        <v>3562</v>
      </c>
      <c r="C1921" s="41">
        <v>0</v>
      </c>
      <c r="D1921" s="41">
        <v>0</v>
      </c>
      <c r="E1921" s="41">
        <v>0</v>
      </c>
      <c r="F1921" s="41">
        <v>0</v>
      </c>
      <c r="G1921" s="48">
        <v>44003</v>
      </c>
    </row>
    <row r="1922" spans="1:7" x14ac:dyDescent="0.25">
      <c r="A1922" s="48">
        <v>440032022</v>
      </c>
      <c r="B1922" s="41" t="s">
        <v>3563</v>
      </c>
      <c r="C1922" s="41">
        <v>0</v>
      </c>
      <c r="D1922" s="41">
        <v>0</v>
      </c>
      <c r="E1922" s="41">
        <v>0</v>
      </c>
      <c r="F1922" s="41">
        <v>0</v>
      </c>
      <c r="G1922" s="48">
        <v>44003</v>
      </c>
    </row>
    <row r="1923" spans="1:7" x14ac:dyDescent="0.25">
      <c r="A1923" s="48">
        <v>440032038</v>
      </c>
      <c r="B1923" s="41" t="s">
        <v>3564</v>
      </c>
      <c r="C1923" s="41">
        <v>0</v>
      </c>
      <c r="D1923" s="41">
        <v>0</v>
      </c>
      <c r="E1923" s="41">
        <v>0</v>
      </c>
      <c r="F1923" s="41">
        <v>0</v>
      </c>
      <c r="G1923" s="48">
        <v>44003</v>
      </c>
    </row>
    <row r="1924" spans="1:7" x14ac:dyDescent="0.25">
      <c r="A1924" s="48">
        <v>440032300</v>
      </c>
      <c r="B1924" s="41" t="s">
        <v>3565</v>
      </c>
      <c r="C1924" s="41">
        <v>0</v>
      </c>
      <c r="D1924" s="41">
        <v>0</v>
      </c>
      <c r="E1924" s="41">
        <v>0</v>
      </c>
      <c r="F1924" s="41">
        <v>0</v>
      </c>
      <c r="G1924" s="48">
        <v>44003</v>
      </c>
    </row>
    <row r="1925" spans="1:7" x14ac:dyDescent="0.25">
      <c r="A1925" s="48">
        <v>440032401</v>
      </c>
      <c r="B1925" s="41" t="s">
        <v>3566</v>
      </c>
      <c r="C1925" s="41">
        <v>0</v>
      </c>
      <c r="D1925" s="41">
        <v>0</v>
      </c>
      <c r="E1925" s="41">
        <v>0</v>
      </c>
      <c r="F1925" s="41">
        <v>0</v>
      </c>
      <c r="G1925" s="48">
        <v>44003</v>
      </c>
    </row>
    <row r="1926" spans="1:7" x14ac:dyDescent="0.25">
      <c r="A1926" s="48">
        <v>440032415</v>
      </c>
      <c r="B1926" s="41" t="s">
        <v>3567</v>
      </c>
      <c r="C1926" s="41">
        <v>0</v>
      </c>
      <c r="D1926" s="41">
        <v>0</v>
      </c>
      <c r="E1926" s="41">
        <v>0</v>
      </c>
      <c r="F1926" s="41">
        <v>0</v>
      </c>
      <c r="G1926" s="48">
        <v>44003</v>
      </c>
    </row>
    <row r="1927" spans="1:7" x14ac:dyDescent="0.25">
      <c r="A1927" s="48">
        <v>440032423</v>
      </c>
      <c r="B1927" s="41" t="s">
        <v>3568</v>
      </c>
      <c r="C1927" s="41">
        <v>0</v>
      </c>
      <c r="D1927" s="41">
        <v>0</v>
      </c>
      <c r="E1927" s="41">
        <v>0</v>
      </c>
      <c r="F1927" s="41">
        <v>0</v>
      </c>
      <c r="G1927" s="48">
        <v>44003</v>
      </c>
    </row>
    <row r="1928" spans="1:7" x14ac:dyDescent="0.25">
      <c r="A1928" s="48">
        <v>440032432</v>
      </c>
      <c r="B1928" s="41" t="s">
        <v>3569</v>
      </c>
      <c r="C1928" s="41">
        <v>0</v>
      </c>
      <c r="D1928" s="41">
        <v>0</v>
      </c>
      <c r="E1928" s="41">
        <v>0</v>
      </c>
      <c r="F1928" s="41">
        <v>0</v>
      </c>
      <c r="G1928" s="48">
        <v>44003</v>
      </c>
    </row>
    <row r="1929" spans="1:7" x14ac:dyDescent="0.25">
      <c r="A1929" s="48">
        <v>440032500</v>
      </c>
      <c r="B1929" s="41" t="s">
        <v>3570</v>
      </c>
      <c r="C1929" s="41">
        <v>0</v>
      </c>
      <c r="D1929" s="41">
        <v>0</v>
      </c>
      <c r="E1929" s="41">
        <v>0</v>
      </c>
      <c r="F1929" s="41">
        <v>0</v>
      </c>
      <c r="G1929" s="48">
        <v>44003</v>
      </c>
    </row>
    <row r="1930" spans="1:7" x14ac:dyDescent="0.25">
      <c r="A1930" s="48">
        <v>440032510</v>
      </c>
      <c r="B1930" s="41" t="s">
        <v>3571</v>
      </c>
      <c r="C1930" s="41">
        <v>0</v>
      </c>
      <c r="D1930" s="41">
        <v>0</v>
      </c>
      <c r="E1930" s="41">
        <v>0</v>
      </c>
      <c r="F1930" s="41">
        <v>0</v>
      </c>
      <c r="G1930" s="48">
        <v>44003</v>
      </c>
    </row>
    <row r="1931" spans="1:7" x14ac:dyDescent="0.25">
      <c r="A1931" s="48">
        <v>440032520</v>
      </c>
      <c r="B1931" s="41" t="s">
        <v>3572</v>
      </c>
      <c r="C1931" s="41">
        <v>0</v>
      </c>
      <c r="D1931" s="41">
        <v>0</v>
      </c>
      <c r="E1931" s="41">
        <v>0</v>
      </c>
      <c r="F1931" s="41">
        <v>0</v>
      </c>
      <c r="G1931" s="48">
        <v>44003</v>
      </c>
    </row>
    <row r="1932" spans="1:7" x14ac:dyDescent="0.25">
      <c r="A1932" s="48">
        <v>440033011</v>
      </c>
      <c r="B1932" s="41" t="s">
        <v>3573</v>
      </c>
      <c r="C1932" s="41">
        <v>0</v>
      </c>
      <c r="D1932" s="41">
        <v>0</v>
      </c>
      <c r="E1932" s="41">
        <v>0</v>
      </c>
      <c r="F1932" s="41">
        <v>0</v>
      </c>
      <c r="G1932" s="48">
        <v>44003</v>
      </c>
    </row>
    <row r="1933" spans="1:7" x14ac:dyDescent="0.25">
      <c r="A1933" s="48">
        <v>440033300</v>
      </c>
      <c r="B1933" s="41" t="s">
        <v>3574</v>
      </c>
      <c r="C1933" s="41">
        <v>0</v>
      </c>
      <c r="D1933" s="41">
        <v>0</v>
      </c>
      <c r="E1933" s="41">
        <v>0</v>
      </c>
      <c r="F1933" s="41">
        <v>0</v>
      </c>
      <c r="G1933" s="48">
        <v>44003</v>
      </c>
    </row>
    <row r="1934" spans="1:7" x14ac:dyDescent="0.25">
      <c r="A1934" s="48">
        <v>440034610</v>
      </c>
      <c r="B1934" s="41" t="s">
        <v>3575</v>
      </c>
      <c r="C1934" s="41">
        <v>0</v>
      </c>
      <c r="D1934" s="41">
        <v>0</v>
      </c>
      <c r="E1934" s="41">
        <v>0</v>
      </c>
      <c r="F1934" s="41">
        <v>0</v>
      </c>
      <c r="G1934" s="48">
        <v>44003</v>
      </c>
    </row>
    <row r="1935" spans="1:7" x14ac:dyDescent="0.25">
      <c r="A1935" s="48">
        <v>440034611</v>
      </c>
      <c r="B1935" s="41" t="s">
        <v>3576</v>
      </c>
      <c r="C1935" s="41">
        <v>0</v>
      </c>
      <c r="D1935" s="41">
        <v>0</v>
      </c>
      <c r="E1935" s="41">
        <v>0</v>
      </c>
      <c r="F1935" s="41">
        <v>0</v>
      </c>
      <c r="G1935" s="48">
        <v>44003</v>
      </c>
    </row>
    <row r="1936" spans="1:7" x14ac:dyDescent="0.25">
      <c r="A1936" s="48">
        <v>440035124</v>
      </c>
      <c r="B1936" s="41" t="s">
        <v>3577</v>
      </c>
      <c r="C1936" s="41">
        <v>0</v>
      </c>
      <c r="D1936" s="41">
        <v>0</v>
      </c>
      <c r="E1936" s="41">
        <v>0</v>
      </c>
      <c r="F1936" s="41">
        <v>0</v>
      </c>
      <c r="G1936" s="48">
        <v>44003</v>
      </c>
    </row>
    <row r="1937" spans="1:7" x14ac:dyDescent="0.25">
      <c r="A1937" s="48">
        <v>440035902</v>
      </c>
      <c r="B1937" s="41" t="s">
        <v>3578</v>
      </c>
      <c r="C1937" s="41">
        <v>0</v>
      </c>
      <c r="D1937" s="41">
        <v>0</v>
      </c>
      <c r="E1937" s="41">
        <v>0</v>
      </c>
      <c r="F1937" s="41">
        <v>0</v>
      </c>
      <c r="G1937" s="48">
        <v>44003</v>
      </c>
    </row>
    <row r="1938" spans="1:7" x14ac:dyDescent="0.25">
      <c r="A1938" s="48">
        <v>440039054</v>
      </c>
      <c r="B1938" s="41" t="s">
        <v>3579</v>
      </c>
      <c r="C1938" s="41">
        <v>0</v>
      </c>
      <c r="D1938" s="41">
        <v>0</v>
      </c>
      <c r="E1938" s="41">
        <v>0</v>
      </c>
      <c r="F1938" s="41">
        <v>0</v>
      </c>
      <c r="G1938" s="48">
        <v>44003</v>
      </c>
    </row>
    <row r="1939" spans="1:7" x14ac:dyDescent="0.25">
      <c r="A1939" s="48">
        <v>440039065</v>
      </c>
      <c r="B1939" s="41" t="s">
        <v>3580</v>
      </c>
      <c r="C1939" s="41">
        <v>0</v>
      </c>
      <c r="D1939" s="41">
        <v>0</v>
      </c>
      <c r="E1939" s="41">
        <v>0</v>
      </c>
      <c r="F1939" s="41">
        <v>0</v>
      </c>
      <c r="G1939" s="48">
        <v>44003</v>
      </c>
    </row>
    <row r="1940" spans="1:7" x14ac:dyDescent="0.25">
      <c r="A1940" s="48">
        <v>440039066</v>
      </c>
      <c r="B1940" s="41" t="s">
        <v>3581</v>
      </c>
      <c r="C1940" s="41">
        <v>0</v>
      </c>
      <c r="D1940" s="41">
        <v>0</v>
      </c>
      <c r="E1940" s="41">
        <v>0</v>
      </c>
      <c r="F1940" s="41">
        <v>0</v>
      </c>
      <c r="G1940" s="48">
        <v>44003</v>
      </c>
    </row>
    <row r="1941" spans="1:7" x14ac:dyDescent="0.25">
      <c r="A1941" s="48">
        <v>440039100</v>
      </c>
      <c r="B1941" s="41" t="s">
        <v>3569</v>
      </c>
      <c r="C1941" s="41">
        <v>0</v>
      </c>
      <c r="D1941" s="41">
        <v>0</v>
      </c>
      <c r="E1941" s="41">
        <v>0</v>
      </c>
      <c r="F1941" s="41">
        <v>0</v>
      </c>
      <c r="G1941" s="48">
        <v>44003</v>
      </c>
    </row>
    <row r="1942" spans="1:7" x14ac:dyDescent="0.25">
      <c r="A1942" s="48">
        <v>440039101</v>
      </c>
      <c r="B1942" s="41" t="s">
        <v>3582</v>
      </c>
      <c r="C1942" s="41">
        <v>0</v>
      </c>
      <c r="D1942" s="41">
        <v>0</v>
      </c>
      <c r="E1942" s="41">
        <v>0</v>
      </c>
      <c r="F1942" s="41">
        <v>0</v>
      </c>
      <c r="G1942" s="48">
        <v>44003</v>
      </c>
    </row>
    <row r="1943" spans="1:7" x14ac:dyDescent="0.25">
      <c r="A1943" s="48">
        <v>440039200</v>
      </c>
      <c r="B1943" s="41" t="s">
        <v>3583</v>
      </c>
      <c r="C1943" s="41">
        <v>0</v>
      </c>
      <c r="D1943" s="41">
        <v>0</v>
      </c>
      <c r="E1943" s="41">
        <v>0</v>
      </c>
      <c r="F1943" s="41">
        <v>0</v>
      </c>
      <c r="G1943" s="48">
        <v>44003</v>
      </c>
    </row>
    <row r="1944" spans="1:7" x14ac:dyDescent="0.25">
      <c r="A1944" s="48">
        <v>440039201</v>
      </c>
      <c r="B1944" s="41" t="s">
        <v>3584</v>
      </c>
      <c r="C1944" s="41">
        <v>0</v>
      </c>
      <c r="D1944" s="41">
        <v>0</v>
      </c>
      <c r="E1944" s="41">
        <v>0</v>
      </c>
      <c r="F1944" s="41">
        <v>0</v>
      </c>
      <c r="G1944" s="48">
        <v>44003</v>
      </c>
    </row>
    <row r="1945" spans="1:7" x14ac:dyDescent="0.25">
      <c r="A1945" s="48">
        <v>440039312</v>
      </c>
      <c r="B1945" s="41" t="s">
        <v>3585</v>
      </c>
      <c r="C1945" s="41">
        <v>0</v>
      </c>
      <c r="D1945" s="41">
        <v>0</v>
      </c>
      <c r="E1945" s="41">
        <v>0</v>
      </c>
      <c r="F1945" s="41">
        <v>0</v>
      </c>
      <c r="G1945" s="48">
        <v>44003</v>
      </c>
    </row>
    <row r="1946" spans="1:7" x14ac:dyDescent="0.25">
      <c r="A1946" s="48">
        <v>440039313</v>
      </c>
      <c r="B1946" s="41" t="s">
        <v>3586</v>
      </c>
      <c r="C1946" s="41">
        <v>0</v>
      </c>
      <c r="D1946" s="41">
        <v>0</v>
      </c>
      <c r="E1946" s="41">
        <v>0</v>
      </c>
      <c r="F1946" s="41">
        <v>0</v>
      </c>
      <c r="G1946" s="48">
        <v>44003</v>
      </c>
    </row>
    <row r="1947" spans="1:7" x14ac:dyDescent="0.25">
      <c r="A1947" s="48">
        <v>440039314</v>
      </c>
      <c r="B1947" s="41" t="s">
        <v>3587</v>
      </c>
      <c r="C1947" s="41">
        <v>0</v>
      </c>
      <c r="D1947" s="41">
        <v>0</v>
      </c>
      <c r="E1947" s="41">
        <v>0</v>
      </c>
      <c r="F1947" s="41">
        <v>0</v>
      </c>
      <c r="G1947" s="48">
        <v>44003</v>
      </c>
    </row>
    <row r="1948" spans="1:7" x14ac:dyDescent="0.25">
      <c r="A1948" s="48">
        <v>440039359</v>
      </c>
      <c r="B1948" s="41" t="s">
        <v>3588</v>
      </c>
      <c r="C1948" s="41">
        <v>0</v>
      </c>
      <c r="D1948" s="41">
        <v>0</v>
      </c>
      <c r="E1948" s="41">
        <v>0</v>
      </c>
      <c r="F1948" s="41">
        <v>0</v>
      </c>
      <c r="G1948" s="48">
        <v>44003</v>
      </c>
    </row>
    <row r="1949" spans="1:7" x14ac:dyDescent="0.25">
      <c r="A1949" s="48">
        <v>440039800</v>
      </c>
      <c r="B1949" s="41" t="s">
        <v>3589</v>
      </c>
      <c r="C1949" s="41">
        <v>0</v>
      </c>
      <c r="D1949" s="41">
        <v>0</v>
      </c>
      <c r="E1949" s="41">
        <v>0</v>
      </c>
      <c r="F1949" s="41">
        <v>0</v>
      </c>
      <c r="G1949" s="48">
        <v>44003</v>
      </c>
    </row>
    <row r="1950" spans="1:7" x14ac:dyDescent="0.25">
      <c r="A1950" s="48">
        <v>440040100</v>
      </c>
      <c r="B1950" s="41" t="s">
        <v>3590</v>
      </c>
      <c r="C1950" s="41">
        <v>0</v>
      </c>
      <c r="D1950" s="41">
        <v>0</v>
      </c>
      <c r="E1950" s="41">
        <v>0</v>
      </c>
      <c r="F1950" s="41">
        <v>0</v>
      </c>
      <c r="G1950" s="48">
        <v>44004</v>
      </c>
    </row>
    <row r="1951" spans="1:7" x14ac:dyDescent="0.25">
      <c r="A1951" s="48">
        <v>440040120</v>
      </c>
      <c r="B1951" s="41" t="s">
        <v>3591</v>
      </c>
      <c r="C1951" s="41">
        <v>0</v>
      </c>
      <c r="D1951" s="41">
        <v>0</v>
      </c>
      <c r="E1951" s="41">
        <v>0</v>
      </c>
      <c r="F1951" s="41">
        <v>0</v>
      </c>
      <c r="G1951" s="48">
        <v>44004</v>
      </c>
    </row>
    <row r="1952" spans="1:7" x14ac:dyDescent="0.25">
      <c r="A1952" s="48">
        <v>440040200</v>
      </c>
      <c r="B1952" s="41" t="s">
        <v>3592</v>
      </c>
      <c r="C1952" s="41">
        <v>0</v>
      </c>
      <c r="D1952" s="41">
        <v>0</v>
      </c>
      <c r="E1952" s="41">
        <v>0</v>
      </c>
      <c r="F1952" s="41">
        <v>0</v>
      </c>
      <c r="G1952" s="48">
        <v>44004</v>
      </c>
    </row>
    <row r="1953" spans="1:7" x14ac:dyDescent="0.25">
      <c r="A1953" s="48">
        <v>440040700</v>
      </c>
      <c r="B1953" s="41" t="s">
        <v>3593</v>
      </c>
      <c r="C1953" s="41">
        <v>0</v>
      </c>
      <c r="D1953" s="41">
        <v>0</v>
      </c>
      <c r="E1953" s="41">
        <v>0</v>
      </c>
      <c r="F1953" s="41">
        <v>0</v>
      </c>
      <c r="G1953" s="48">
        <v>44004</v>
      </c>
    </row>
    <row r="1954" spans="1:7" x14ac:dyDescent="0.25">
      <c r="A1954" s="48">
        <v>440040800</v>
      </c>
      <c r="B1954" s="41" t="s">
        <v>3594</v>
      </c>
      <c r="C1954" s="41">
        <v>0</v>
      </c>
      <c r="D1954" s="41">
        <v>0</v>
      </c>
      <c r="E1954" s="41">
        <v>0</v>
      </c>
      <c r="F1954" s="41">
        <v>0</v>
      </c>
      <c r="G1954" s="48">
        <v>44004</v>
      </c>
    </row>
    <row r="1955" spans="1:7" x14ac:dyDescent="0.25">
      <c r="A1955" s="48">
        <v>440040930</v>
      </c>
      <c r="B1955" s="41" t="s">
        <v>3595</v>
      </c>
      <c r="C1955" s="41">
        <v>0</v>
      </c>
      <c r="D1955" s="41">
        <v>0</v>
      </c>
      <c r="E1955" s="41">
        <v>0</v>
      </c>
      <c r="F1955" s="41">
        <v>0</v>
      </c>
      <c r="G1955" s="48">
        <v>44004</v>
      </c>
    </row>
    <row r="1956" spans="1:7" x14ac:dyDescent="0.25">
      <c r="A1956" s="48">
        <v>440040985</v>
      </c>
      <c r="B1956" s="41" t="s">
        <v>3596</v>
      </c>
      <c r="C1956" s="41">
        <v>0</v>
      </c>
      <c r="D1956" s="41">
        <v>0</v>
      </c>
      <c r="E1956" s="41">
        <v>0</v>
      </c>
      <c r="F1956" s="41">
        <v>0</v>
      </c>
      <c r="G1956" s="48">
        <v>44004</v>
      </c>
    </row>
    <row r="1957" spans="1:7" x14ac:dyDescent="0.25">
      <c r="A1957" s="48">
        <v>440041040</v>
      </c>
      <c r="B1957" s="41" t="s">
        <v>3597</v>
      </c>
      <c r="C1957" s="41">
        <v>0</v>
      </c>
      <c r="D1957" s="41">
        <v>0</v>
      </c>
      <c r="E1957" s="41">
        <v>0</v>
      </c>
      <c r="F1957" s="41">
        <v>0</v>
      </c>
      <c r="G1957" s="48">
        <v>44004</v>
      </c>
    </row>
    <row r="1958" spans="1:7" x14ac:dyDescent="0.25">
      <c r="A1958" s="48">
        <v>440041135</v>
      </c>
      <c r="B1958" s="41" t="s">
        <v>3598</v>
      </c>
      <c r="C1958" s="41">
        <v>0</v>
      </c>
      <c r="D1958" s="41">
        <v>0</v>
      </c>
      <c r="E1958" s="41">
        <v>0</v>
      </c>
      <c r="F1958" s="41">
        <v>0</v>
      </c>
      <c r="G1958" s="48">
        <v>44004</v>
      </c>
    </row>
    <row r="1959" spans="1:7" x14ac:dyDescent="0.25">
      <c r="A1959" s="48">
        <v>440042000</v>
      </c>
      <c r="B1959" s="41" t="s">
        <v>3599</v>
      </c>
      <c r="C1959" s="41">
        <v>0</v>
      </c>
      <c r="D1959" s="41">
        <v>0</v>
      </c>
      <c r="E1959" s="41">
        <v>0</v>
      </c>
      <c r="F1959" s="41">
        <v>0</v>
      </c>
      <c r="G1959" s="48">
        <v>44004</v>
      </c>
    </row>
    <row r="1960" spans="1:7" x14ac:dyDescent="0.25">
      <c r="A1960" s="48">
        <v>440042002</v>
      </c>
      <c r="B1960" s="41" t="s">
        <v>3598</v>
      </c>
      <c r="C1960" s="41">
        <v>0</v>
      </c>
      <c r="D1960" s="41">
        <v>0</v>
      </c>
      <c r="E1960" s="41">
        <v>0</v>
      </c>
      <c r="F1960" s="41">
        <v>0</v>
      </c>
      <c r="G1960" s="48">
        <v>44004</v>
      </c>
    </row>
    <row r="1961" spans="1:7" x14ac:dyDescent="0.25">
      <c r="A1961" s="48">
        <v>440042020</v>
      </c>
      <c r="B1961" s="41" t="s">
        <v>3600</v>
      </c>
      <c r="C1961" s="41">
        <v>0</v>
      </c>
      <c r="D1961" s="41">
        <v>0</v>
      </c>
      <c r="E1961" s="41">
        <v>0</v>
      </c>
      <c r="F1961" s="41">
        <v>0</v>
      </c>
      <c r="G1961" s="48">
        <v>44004</v>
      </c>
    </row>
    <row r="1962" spans="1:7" x14ac:dyDescent="0.25">
      <c r="A1962" s="48">
        <v>440042022</v>
      </c>
      <c r="B1962" s="41" t="s">
        <v>3601</v>
      </c>
      <c r="C1962" s="41">
        <v>0</v>
      </c>
      <c r="D1962" s="41">
        <v>0</v>
      </c>
      <c r="E1962" s="41">
        <v>0</v>
      </c>
      <c r="F1962" s="41">
        <v>0</v>
      </c>
      <c r="G1962" s="48">
        <v>44004</v>
      </c>
    </row>
    <row r="1963" spans="1:7" x14ac:dyDescent="0.25">
      <c r="A1963" s="48">
        <v>440042038</v>
      </c>
      <c r="B1963" s="41" t="s">
        <v>3602</v>
      </c>
      <c r="C1963" s="41">
        <v>0</v>
      </c>
      <c r="D1963" s="41">
        <v>0</v>
      </c>
      <c r="E1963" s="41">
        <v>0</v>
      </c>
      <c r="F1963" s="41">
        <v>0</v>
      </c>
      <c r="G1963" s="48">
        <v>44004</v>
      </c>
    </row>
    <row r="1964" spans="1:7" x14ac:dyDescent="0.25">
      <c r="A1964" s="48">
        <v>440042039</v>
      </c>
      <c r="B1964" s="41" t="s">
        <v>3603</v>
      </c>
      <c r="C1964" s="41">
        <v>0</v>
      </c>
      <c r="D1964" s="41">
        <v>0</v>
      </c>
      <c r="E1964" s="41">
        <v>0</v>
      </c>
      <c r="F1964" s="41">
        <v>0</v>
      </c>
      <c r="G1964" s="48">
        <v>44004</v>
      </c>
    </row>
    <row r="1965" spans="1:7" x14ac:dyDescent="0.25">
      <c r="A1965" s="48">
        <v>440042300</v>
      </c>
      <c r="B1965" s="41" t="s">
        <v>3604</v>
      </c>
      <c r="C1965" s="41">
        <v>0</v>
      </c>
      <c r="D1965" s="41">
        <v>0</v>
      </c>
      <c r="E1965" s="41">
        <v>0</v>
      </c>
      <c r="F1965" s="41">
        <v>0</v>
      </c>
      <c r="G1965" s="48">
        <v>44004</v>
      </c>
    </row>
    <row r="1966" spans="1:7" x14ac:dyDescent="0.25">
      <c r="A1966" s="48">
        <v>440042415</v>
      </c>
      <c r="B1966" s="41" t="s">
        <v>3605</v>
      </c>
      <c r="C1966" s="41">
        <v>0</v>
      </c>
      <c r="D1966" s="41">
        <v>0</v>
      </c>
      <c r="E1966" s="41">
        <v>0</v>
      </c>
      <c r="F1966" s="41">
        <v>0</v>
      </c>
      <c r="G1966" s="48">
        <v>44004</v>
      </c>
    </row>
    <row r="1967" spans="1:7" x14ac:dyDescent="0.25">
      <c r="A1967" s="48">
        <v>440042429</v>
      </c>
      <c r="B1967" s="41" t="s">
        <v>3606</v>
      </c>
      <c r="C1967" s="41">
        <v>0</v>
      </c>
      <c r="D1967" s="41">
        <v>0</v>
      </c>
      <c r="E1967" s="41">
        <v>0</v>
      </c>
      <c r="F1967" s="41">
        <v>0</v>
      </c>
      <c r="G1967" s="48">
        <v>44004</v>
      </c>
    </row>
    <row r="1968" spans="1:7" x14ac:dyDescent="0.25">
      <c r="A1968" s="48">
        <v>440042432</v>
      </c>
      <c r="B1968" s="41" t="s">
        <v>3607</v>
      </c>
      <c r="C1968" s="41">
        <v>0</v>
      </c>
      <c r="D1968" s="41">
        <v>0</v>
      </c>
      <c r="E1968" s="41">
        <v>0</v>
      </c>
      <c r="F1968" s="41">
        <v>0</v>
      </c>
      <c r="G1968" s="48">
        <v>44004</v>
      </c>
    </row>
    <row r="1969" spans="1:7" x14ac:dyDescent="0.25">
      <c r="A1969" s="48">
        <v>440042443</v>
      </c>
      <c r="B1969" s="41" t="s">
        <v>3608</v>
      </c>
      <c r="C1969" s="41">
        <v>0</v>
      </c>
      <c r="D1969" s="41">
        <v>0</v>
      </c>
      <c r="E1969" s="41">
        <v>0</v>
      </c>
      <c r="F1969" s="41">
        <v>0</v>
      </c>
      <c r="G1969" s="48">
        <v>44004</v>
      </c>
    </row>
    <row r="1970" spans="1:7" x14ac:dyDescent="0.25">
      <c r="A1970" s="48">
        <v>440042479</v>
      </c>
      <c r="B1970" s="41" t="s">
        <v>3609</v>
      </c>
      <c r="C1970" s="41">
        <v>0</v>
      </c>
      <c r="D1970" s="41">
        <v>0</v>
      </c>
      <c r="E1970" s="41">
        <v>0</v>
      </c>
      <c r="F1970" s="41">
        <v>0</v>
      </c>
      <c r="G1970" s="48">
        <v>44004</v>
      </c>
    </row>
    <row r="1971" spans="1:7" x14ac:dyDescent="0.25">
      <c r="A1971" s="48">
        <v>440042500</v>
      </c>
      <c r="B1971" s="41" t="s">
        <v>3610</v>
      </c>
      <c r="C1971" s="41">
        <v>0</v>
      </c>
      <c r="D1971" s="41">
        <v>0</v>
      </c>
      <c r="E1971" s="41">
        <v>0</v>
      </c>
      <c r="F1971" s="41">
        <v>0</v>
      </c>
      <c r="G1971" s="48">
        <v>44004</v>
      </c>
    </row>
    <row r="1972" spans="1:7" x14ac:dyDescent="0.25">
      <c r="A1972" s="48">
        <v>440042510</v>
      </c>
      <c r="B1972" s="41" t="s">
        <v>3611</v>
      </c>
      <c r="C1972" s="41">
        <v>0</v>
      </c>
      <c r="D1972" s="41">
        <v>0</v>
      </c>
      <c r="E1972" s="41">
        <v>0</v>
      </c>
      <c r="F1972" s="41">
        <v>0</v>
      </c>
      <c r="G1972" s="48">
        <v>44004</v>
      </c>
    </row>
    <row r="1973" spans="1:7" x14ac:dyDescent="0.25">
      <c r="A1973" s="48">
        <v>440042520</v>
      </c>
      <c r="B1973" s="41" t="s">
        <v>3612</v>
      </c>
      <c r="C1973" s="41">
        <v>0</v>
      </c>
      <c r="D1973" s="41">
        <v>0</v>
      </c>
      <c r="E1973" s="41">
        <v>0</v>
      </c>
      <c r="F1973" s="41">
        <v>0</v>
      </c>
      <c r="G1973" s="48">
        <v>44004</v>
      </c>
    </row>
    <row r="1974" spans="1:7" x14ac:dyDescent="0.25">
      <c r="A1974" s="48">
        <v>440042706</v>
      </c>
      <c r="B1974" s="41" t="s">
        <v>3613</v>
      </c>
      <c r="C1974" s="41">
        <v>0</v>
      </c>
      <c r="D1974" s="41">
        <v>0</v>
      </c>
      <c r="E1974" s="41">
        <v>0</v>
      </c>
      <c r="F1974" s="41">
        <v>0</v>
      </c>
      <c r="G1974" s="48">
        <v>44004</v>
      </c>
    </row>
    <row r="1975" spans="1:7" x14ac:dyDescent="0.25">
      <c r="A1975" s="48">
        <v>440042711</v>
      </c>
      <c r="B1975" s="41" t="s">
        <v>3614</v>
      </c>
      <c r="C1975" s="41">
        <v>0</v>
      </c>
      <c r="D1975" s="41">
        <v>0</v>
      </c>
      <c r="E1975" s="41">
        <v>0</v>
      </c>
      <c r="F1975" s="41">
        <v>0</v>
      </c>
      <c r="G1975" s="48">
        <v>44004</v>
      </c>
    </row>
    <row r="1976" spans="1:7" x14ac:dyDescent="0.25">
      <c r="A1976" s="48">
        <v>440043011</v>
      </c>
      <c r="B1976" s="41" t="s">
        <v>3615</v>
      </c>
      <c r="C1976" s="41">
        <v>0</v>
      </c>
      <c r="D1976" s="41">
        <v>0</v>
      </c>
      <c r="E1976" s="41">
        <v>0</v>
      </c>
      <c r="F1976" s="41">
        <v>0</v>
      </c>
      <c r="G1976" s="48">
        <v>44004</v>
      </c>
    </row>
    <row r="1977" spans="1:7" x14ac:dyDescent="0.25">
      <c r="A1977" s="48">
        <v>440043038</v>
      </c>
      <c r="B1977" s="41" t="s">
        <v>3616</v>
      </c>
      <c r="C1977" s="41">
        <v>0</v>
      </c>
      <c r="D1977" s="41">
        <v>0</v>
      </c>
      <c r="E1977" s="41">
        <v>0</v>
      </c>
      <c r="F1977" s="41">
        <v>0</v>
      </c>
      <c r="G1977" s="48">
        <v>44004</v>
      </c>
    </row>
    <row r="1978" spans="1:7" x14ac:dyDescent="0.25">
      <c r="A1978" s="48">
        <v>440043300</v>
      </c>
      <c r="B1978" s="41" t="s">
        <v>3617</v>
      </c>
      <c r="C1978" s="41">
        <v>0</v>
      </c>
      <c r="D1978" s="41">
        <v>0</v>
      </c>
      <c r="E1978" s="41">
        <v>0</v>
      </c>
      <c r="F1978" s="41">
        <v>0</v>
      </c>
      <c r="G1978" s="48">
        <v>44004</v>
      </c>
    </row>
    <row r="1979" spans="1:7" x14ac:dyDescent="0.25">
      <c r="A1979" s="48">
        <v>440044610</v>
      </c>
      <c r="B1979" s="41" t="s">
        <v>3618</v>
      </c>
      <c r="C1979" s="41">
        <v>0</v>
      </c>
      <c r="D1979" s="41">
        <v>0</v>
      </c>
      <c r="E1979" s="41">
        <v>0</v>
      </c>
      <c r="F1979" s="41">
        <v>0</v>
      </c>
      <c r="G1979" s="48">
        <v>44004</v>
      </c>
    </row>
    <row r="1980" spans="1:7" x14ac:dyDescent="0.25">
      <c r="A1980" s="48">
        <v>440044611</v>
      </c>
      <c r="B1980" s="41" t="s">
        <v>3619</v>
      </c>
      <c r="C1980" s="41">
        <v>0</v>
      </c>
      <c r="D1980" s="41">
        <v>0</v>
      </c>
      <c r="E1980" s="41">
        <v>0</v>
      </c>
      <c r="F1980" s="41">
        <v>0</v>
      </c>
      <c r="G1980" s="48">
        <v>44004</v>
      </c>
    </row>
    <row r="1981" spans="1:7" x14ac:dyDescent="0.25">
      <c r="A1981" s="48">
        <v>440046010</v>
      </c>
      <c r="B1981" s="41" t="s">
        <v>3620</v>
      </c>
      <c r="C1981" s="41">
        <v>0</v>
      </c>
      <c r="D1981" s="41">
        <v>0</v>
      </c>
      <c r="E1981" s="41">
        <v>0</v>
      </c>
      <c r="F1981" s="41">
        <v>0</v>
      </c>
      <c r="G1981" s="48">
        <v>44004</v>
      </c>
    </row>
    <row r="1982" spans="1:7" x14ac:dyDescent="0.25">
      <c r="A1982" s="48">
        <v>440046011</v>
      </c>
      <c r="B1982" s="41" t="s">
        <v>3621</v>
      </c>
      <c r="C1982" s="41">
        <v>0</v>
      </c>
      <c r="D1982" s="41">
        <v>0</v>
      </c>
      <c r="E1982" s="41">
        <v>0</v>
      </c>
      <c r="F1982" s="41">
        <v>0</v>
      </c>
      <c r="G1982" s="48">
        <v>44004</v>
      </c>
    </row>
    <row r="1983" spans="1:7" x14ac:dyDescent="0.25">
      <c r="A1983" s="48">
        <v>440049070</v>
      </c>
      <c r="B1983" s="41" t="s">
        <v>3622</v>
      </c>
      <c r="C1983" s="41">
        <v>0</v>
      </c>
      <c r="D1983" s="41">
        <v>0</v>
      </c>
      <c r="E1983" s="41">
        <v>0</v>
      </c>
      <c r="F1983" s="41">
        <v>0</v>
      </c>
      <c r="G1983" s="48">
        <v>44004</v>
      </c>
    </row>
    <row r="1984" spans="1:7" x14ac:dyDescent="0.25">
      <c r="A1984" s="48">
        <v>440049300</v>
      </c>
      <c r="B1984" s="41" t="s">
        <v>3623</v>
      </c>
      <c r="C1984" s="41">
        <v>0</v>
      </c>
      <c r="D1984" s="41">
        <v>0</v>
      </c>
      <c r="E1984" s="41">
        <v>0</v>
      </c>
      <c r="F1984" s="41">
        <v>0</v>
      </c>
      <c r="G1984" s="48">
        <v>44004</v>
      </c>
    </row>
    <row r="1985" spans="1:7" x14ac:dyDescent="0.25">
      <c r="A1985" s="48">
        <v>440049309</v>
      </c>
      <c r="B1985" s="41" t="s">
        <v>3624</v>
      </c>
      <c r="C1985" s="41">
        <v>0</v>
      </c>
      <c r="D1985" s="41">
        <v>0</v>
      </c>
      <c r="E1985" s="41">
        <v>0</v>
      </c>
      <c r="F1985" s="41">
        <v>0</v>
      </c>
      <c r="G1985" s="48">
        <v>44004</v>
      </c>
    </row>
    <row r="1986" spans="1:7" x14ac:dyDescent="0.25">
      <c r="A1986" s="48">
        <v>440049315</v>
      </c>
      <c r="B1986" s="41" t="s">
        <v>3625</v>
      </c>
      <c r="C1986" s="41">
        <v>0</v>
      </c>
      <c r="D1986" s="41">
        <v>0</v>
      </c>
      <c r="E1986" s="41">
        <v>0</v>
      </c>
      <c r="F1986" s="41">
        <v>0</v>
      </c>
      <c r="G1986" s="48">
        <v>44004</v>
      </c>
    </row>
    <row r="1987" spans="1:7" x14ac:dyDescent="0.25">
      <c r="A1987" s="48">
        <v>440049317</v>
      </c>
      <c r="B1987" s="41" t="s">
        <v>3626</v>
      </c>
      <c r="C1987" s="41">
        <v>0</v>
      </c>
      <c r="D1987" s="41">
        <v>0</v>
      </c>
      <c r="E1987" s="41">
        <v>0</v>
      </c>
      <c r="F1987" s="41">
        <v>0</v>
      </c>
      <c r="G1987" s="48">
        <v>44004</v>
      </c>
    </row>
    <row r="1988" spans="1:7" x14ac:dyDescent="0.25">
      <c r="A1988" s="48">
        <v>440049318</v>
      </c>
      <c r="B1988" s="41" t="s">
        <v>3627</v>
      </c>
      <c r="C1988" s="41">
        <v>0</v>
      </c>
      <c r="D1988" s="41">
        <v>0</v>
      </c>
      <c r="E1988" s="41">
        <v>0</v>
      </c>
      <c r="F1988" s="41">
        <v>0</v>
      </c>
      <c r="G1988" s="48">
        <v>44004</v>
      </c>
    </row>
    <row r="1989" spans="1:7" x14ac:dyDescent="0.25">
      <c r="A1989" s="48">
        <v>440049319</v>
      </c>
      <c r="B1989" s="41" t="s">
        <v>3628</v>
      </c>
      <c r="C1989" s="41">
        <v>0</v>
      </c>
      <c r="D1989" s="41">
        <v>0</v>
      </c>
      <c r="E1989" s="41">
        <v>0</v>
      </c>
      <c r="F1989" s="41">
        <v>0</v>
      </c>
      <c r="G1989" s="48">
        <v>44004</v>
      </c>
    </row>
    <row r="1990" spans="1:7" x14ac:dyDescent="0.25">
      <c r="A1990" s="48">
        <v>440049320</v>
      </c>
      <c r="B1990" s="41" t="s">
        <v>3629</v>
      </c>
      <c r="C1990" s="41">
        <v>0</v>
      </c>
      <c r="D1990" s="41">
        <v>0</v>
      </c>
      <c r="E1990" s="41">
        <v>0</v>
      </c>
      <c r="F1990" s="41">
        <v>0</v>
      </c>
      <c r="G1990" s="48">
        <v>44004</v>
      </c>
    </row>
    <row r="1991" spans="1:7" x14ac:dyDescent="0.25">
      <c r="A1991" s="48">
        <v>440049800</v>
      </c>
      <c r="B1991" s="41" t="s">
        <v>3630</v>
      </c>
      <c r="C1991" s="41">
        <v>0</v>
      </c>
      <c r="D1991" s="41">
        <v>0</v>
      </c>
      <c r="E1991" s="41">
        <v>0</v>
      </c>
      <c r="F1991" s="41">
        <v>0</v>
      </c>
      <c r="G1991" s="48">
        <v>44004</v>
      </c>
    </row>
    <row r="1992" spans="1:7" x14ac:dyDescent="0.25">
      <c r="A1992" s="48">
        <v>440050100</v>
      </c>
      <c r="B1992" s="41" t="s">
        <v>3631</v>
      </c>
      <c r="C1992" s="41">
        <v>0</v>
      </c>
      <c r="D1992" s="41">
        <v>0</v>
      </c>
      <c r="E1992" s="41">
        <v>0</v>
      </c>
      <c r="F1992" s="41">
        <v>0</v>
      </c>
      <c r="G1992" s="48">
        <v>44005</v>
      </c>
    </row>
    <row r="1993" spans="1:7" x14ac:dyDescent="0.25">
      <c r="A1993" s="48">
        <v>440050120</v>
      </c>
      <c r="B1993" s="41" t="s">
        <v>3632</v>
      </c>
      <c r="C1993" s="41">
        <v>0</v>
      </c>
      <c r="D1993" s="41">
        <v>0</v>
      </c>
      <c r="E1993" s="41">
        <v>0</v>
      </c>
      <c r="F1993" s="41">
        <v>0</v>
      </c>
      <c r="G1993" s="48">
        <v>44005</v>
      </c>
    </row>
    <row r="1994" spans="1:7" x14ac:dyDescent="0.25">
      <c r="A1994" s="48">
        <v>440050123</v>
      </c>
      <c r="B1994" s="41" t="s">
        <v>3633</v>
      </c>
      <c r="C1994" s="41">
        <v>0</v>
      </c>
      <c r="D1994" s="41">
        <v>0</v>
      </c>
      <c r="E1994" s="41">
        <v>0</v>
      </c>
      <c r="F1994" s="41">
        <v>0</v>
      </c>
      <c r="G1994" s="48">
        <v>44005</v>
      </c>
    </row>
    <row r="1995" spans="1:7" x14ac:dyDescent="0.25">
      <c r="A1995" s="48">
        <v>440050150</v>
      </c>
      <c r="B1995" s="41" t="s">
        <v>3634</v>
      </c>
      <c r="C1995" s="41">
        <v>0</v>
      </c>
      <c r="D1995" s="41">
        <v>0</v>
      </c>
      <c r="E1995" s="41">
        <v>0</v>
      </c>
      <c r="F1995" s="41">
        <v>0</v>
      </c>
      <c r="G1995" s="48">
        <v>44005</v>
      </c>
    </row>
    <row r="1996" spans="1:7" x14ac:dyDescent="0.25">
      <c r="A1996" s="48">
        <v>440050200</v>
      </c>
      <c r="B1996" s="41" t="s">
        <v>3635</v>
      </c>
      <c r="C1996" s="41">
        <v>0</v>
      </c>
      <c r="D1996" s="41">
        <v>0</v>
      </c>
      <c r="E1996" s="41">
        <v>0</v>
      </c>
      <c r="F1996" s="41">
        <v>0</v>
      </c>
      <c r="G1996" s="48">
        <v>44005</v>
      </c>
    </row>
    <row r="1997" spans="1:7" x14ac:dyDescent="0.25">
      <c r="A1997" s="48">
        <v>440050430</v>
      </c>
      <c r="B1997" s="41" t="s">
        <v>3636</v>
      </c>
      <c r="C1997" s="41">
        <v>0</v>
      </c>
      <c r="D1997" s="41">
        <v>0</v>
      </c>
      <c r="E1997" s="41">
        <v>0</v>
      </c>
      <c r="F1997" s="41">
        <v>0</v>
      </c>
      <c r="G1997" s="48">
        <v>44005</v>
      </c>
    </row>
    <row r="1998" spans="1:7" x14ac:dyDescent="0.25">
      <c r="A1998" s="48">
        <v>440050700</v>
      </c>
      <c r="B1998" s="41" t="s">
        <v>3637</v>
      </c>
      <c r="C1998" s="41">
        <v>0</v>
      </c>
      <c r="D1998" s="41">
        <v>0</v>
      </c>
      <c r="E1998" s="41">
        <v>0</v>
      </c>
      <c r="F1998" s="41">
        <v>0</v>
      </c>
      <c r="G1998" s="48">
        <v>44005</v>
      </c>
    </row>
    <row r="1999" spans="1:7" x14ac:dyDescent="0.25">
      <c r="A1999" s="48">
        <v>440050800</v>
      </c>
      <c r="B1999" s="41" t="s">
        <v>3638</v>
      </c>
      <c r="C1999" s="41">
        <v>0</v>
      </c>
      <c r="D1999" s="41">
        <v>0</v>
      </c>
      <c r="E1999" s="41">
        <v>0</v>
      </c>
      <c r="F1999" s="41">
        <v>0</v>
      </c>
      <c r="G1999" s="48">
        <v>44005</v>
      </c>
    </row>
    <row r="2000" spans="1:7" x14ac:dyDescent="0.25">
      <c r="A2000" s="48">
        <v>440050930</v>
      </c>
      <c r="B2000" s="41" t="s">
        <v>3639</v>
      </c>
      <c r="C2000" s="41">
        <v>0</v>
      </c>
      <c r="D2000" s="41">
        <v>0</v>
      </c>
      <c r="E2000" s="41">
        <v>0</v>
      </c>
      <c r="F2000" s="41">
        <v>0</v>
      </c>
      <c r="G2000" s="48">
        <v>44005</v>
      </c>
    </row>
    <row r="2001" spans="1:7" x14ac:dyDescent="0.25">
      <c r="A2001" s="48">
        <v>440051135</v>
      </c>
      <c r="B2001" s="41" t="s">
        <v>3640</v>
      </c>
      <c r="C2001" s="41">
        <v>0</v>
      </c>
      <c r="D2001" s="41">
        <v>0</v>
      </c>
      <c r="E2001" s="41">
        <v>0</v>
      </c>
      <c r="F2001" s="41">
        <v>0</v>
      </c>
      <c r="G2001" s="48">
        <v>44005</v>
      </c>
    </row>
    <row r="2002" spans="1:7" x14ac:dyDescent="0.25">
      <c r="A2002" s="48">
        <v>440051620</v>
      </c>
      <c r="B2002" s="41" t="s">
        <v>3641</v>
      </c>
      <c r="C2002" s="41">
        <v>0</v>
      </c>
      <c r="D2002" s="41">
        <v>0</v>
      </c>
      <c r="E2002" s="41">
        <v>0</v>
      </c>
      <c r="F2002" s="41">
        <v>0</v>
      </c>
      <c r="G2002" s="48">
        <v>44005</v>
      </c>
    </row>
    <row r="2003" spans="1:7" x14ac:dyDescent="0.25">
      <c r="A2003" s="48">
        <v>440052000</v>
      </c>
      <c r="B2003" s="41" t="s">
        <v>3642</v>
      </c>
      <c r="C2003" s="41">
        <v>0</v>
      </c>
      <c r="D2003" s="41">
        <v>0</v>
      </c>
      <c r="E2003" s="41">
        <v>0</v>
      </c>
      <c r="F2003" s="41">
        <v>0</v>
      </c>
      <c r="G2003" s="48">
        <v>44005</v>
      </c>
    </row>
    <row r="2004" spans="1:7" x14ac:dyDescent="0.25">
      <c r="A2004" s="48">
        <v>440052020</v>
      </c>
      <c r="B2004" s="41" t="s">
        <v>3643</v>
      </c>
      <c r="C2004" s="41">
        <v>0</v>
      </c>
      <c r="D2004" s="41">
        <v>0</v>
      </c>
      <c r="E2004" s="41">
        <v>0</v>
      </c>
      <c r="F2004" s="41">
        <v>0</v>
      </c>
      <c r="G2004" s="48">
        <v>44005</v>
      </c>
    </row>
    <row r="2005" spans="1:7" x14ac:dyDescent="0.25">
      <c r="A2005" s="48">
        <v>440052022</v>
      </c>
      <c r="B2005" s="41" t="s">
        <v>3644</v>
      </c>
      <c r="C2005" s="41">
        <v>0</v>
      </c>
      <c r="D2005" s="41">
        <v>0</v>
      </c>
      <c r="E2005" s="41">
        <v>0</v>
      </c>
      <c r="F2005" s="41">
        <v>0</v>
      </c>
      <c r="G2005" s="48">
        <v>44005</v>
      </c>
    </row>
    <row r="2006" spans="1:7" x14ac:dyDescent="0.25">
      <c r="A2006" s="48">
        <v>440052038</v>
      </c>
      <c r="B2006" s="41" t="s">
        <v>3645</v>
      </c>
      <c r="C2006" s="41">
        <v>0</v>
      </c>
      <c r="D2006" s="41">
        <v>0</v>
      </c>
      <c r="E2006" s="41">
        <v>0</v>
      </c>
      <c r="F2006" s="41">
        <v>0</v>
      </c>
      <c r="G2006" s="48">
        <v>44005</v>
      </c>
    </row>
    <row r="2007" spans="1:7" x14ac:dyDescent="0.25">
      <c r="A2007" s="48">
        <v>440052039</v>
      </c>
      <c r="B2007" s="41" t="s">
        <v>3646</v>
      </c>
      <c r="C2007" s="41">
        <v>0</v>
      </c>
      <c r="D2007" s="41">
        <v>0</v>
      </c>
      <c r="E2007" s="41">
        <v>0</v>
      </c>
      <c r="F2007" s="41">
        <v>0</v>
      </c>
      <c r="G2007" s="48">
        <v>44005</v>
      </c>
    </row>
    <row r="2008" spans="1:7" x14ac:dyDescent="0.25">
      <c r="A2008" s="48">
        <v>440052300</v>
      </c>
      <c r="B2008" s="41" t="s">
        <v>3647</v>
      </c>
      <c r="C2008" s="41">
        <v>0</v>
      </c>
      <c r="D2008" s="41">
        <v>0</v>
      </c>
      <c r="E2008" s="41">
        <v>0</v>
      </c>
      <c r="F2008" s="41">
        <v>0</v>
      </c>
      <c r="G2008" s="48">
        <v>44005</v>
      </c>
    </row>
    <row r="2009" spans="1:7" x14ac:dyDescent="0.25">
      <c r="A2009" s="48">
        <v>440052401</v>
      </c>
      <c r="B2009" s="41" t="s">
        <v>3648</v>
      </c>
      <c r="C2009" s="41">
        <v>0</v>
      </c>
      <c r="D2009" s="41">
        <v>0</v>
      </c>
      <c r="E2009" s="41">
        <v>0</v>
      </c>
      <c r="F2009" s="41">
        <v>0</v>
      </c>
      <c r="G2009" s="48">
        <v>44005</v>
      </c>
    </row>
    <row r="2010" spans="1:7" x14ac:dyDescent="0.25">
      <c r="A2010" s="48">
        <v>440052415</v>
      </c>
      <c r="B2010" s="41" t="s">
        <v>3649</v>
      </c>
      <c r="C2010" s="41">
        <v>0</v>
      </c>
      <c r="D2010" s="41">
        <v>0</v>
      </c>
      <c r="E2010" s="41">
        <v>0</v>
      </c>
      <c r="F2010" s="41">
        <v>0</v>
      </c>
      <c r="G2010" s="48">
        <v>44005</v>
      </c>
    </row>
    <row r="2011" spans="1:7" x14ac:dyDescent="0.25">
      <c r="A2011" s="48">
        <v>440052416</v>
      </c>
      <c r="B2011" s="41" t="s">
        <v>3650</v>
      </c>
      <c r="C2011" s="41">
        <v>0</v>
      </c>
      <c r="D2011" s="41">
        <v>0</v>
      </c>
      <c r="E2011" s="41">
        <v>0</v>
      </c>
      <c r="F2011" s="41">
        <v>0</v>
      </c>
      <c r="G2011" s="48">
        <v>44005</v>
      </c>
    </row>
    <row r="2012" spans="1:7" x14ac:dyDescent="0.25">
      <c r="A2012" s="48">
        <v>440052432</v>
      </c>
      <c r="B2012" s="41" t="s">
        <v>3651</v>
      </c>
      <c r="C2012" s="41">
        <v>0</v>
      </c>
      <c r="D2012" s="41">
        <v>0</v>
      </c>
      <c r="E2012" s="41">
        <v>0</v>
      </c>
      <c r="F2012" s="41">
        <v>0</v>
      </c>
      <c r="G2012" s="48">
        <v>44005</v>
      </c>
    </row>
    <row r="2013" spans="1:7" x14ac:dyDescent="0.25">
      <c r="A2013" s="48">
        <v>440052442</v>
      </c>
      <c r="B2013" s="41" t="s">
        <v>3652</v>
      </c>
      <c r="C2013" s="41">
        <v>0</v>
      </c>
      <c r="D2013" s="41">
        <v>0</v>
      </c>
      <c r="E2013" s="41">
        <v>0</v>
      </c>
      <c r="F2013" s="41">
        <v>0</v>
      </c>
      <c r="G2013" s="48">
        <v>44005</v>
      </c>
    </row>
    <row r="2014" spans="1:7" x14ac:dyDescent="0.25">
      <c r="A2014" s="48">
        <v>440052443</v>
      </c>
      <c r="B2014" s="41" t="s">
        <v>3653</v>
      </c>
      <c r="C2014" s="41">
        <v>0</v>
      </c>
      <c r="D2014" s="41">
        <v>0</v>
      </c>
      <c r="E2014" s="41">
        <v>0</v>
      </c>
      <c r="F2014" s="41">
        <v>0</v>
      </c>
      <c r="G2014" s="48">
        <v>44005</v>
      </c>
    </row>
    <row r="2015" spans="1:7" x14ac:dyDescent="0.25">
      <c r="A2015" s="48">
        <v>440052477</v>
      </c>
      <c r="B2015" s="41" t="s">
        <v>3654</v>
      </c>
      <c r="C2015" s="41">
        <v>0</v>
      </c>
      <c r="D2015" s="41">
        <v>0</v>
      </c>
      <c r="E2015" s="41">
        <v>0</v>
      </c>
      <c r="F2015" s="41">
        <v>0</v>
      </c>
      <c r="G2015" s="48">
        <v>44005</v>
      </c>
    </row>
    <row r="2016" spans="1:7" x14ac:dyDescent="0.25">
      <c r="A2016" s="48">
        <v>440052478</v>
      </c>
      <c r="B2016" s="41" t="s">
        <v>3655</v>
      </c>
      <c r="C2016" s="41">
        <v>0</v>
      </c>
      <c r="D2016" s="41">
        <v>0</v>
      </c>
      <c r="E2016" s="41">
        <v>0</v>
      </c>
      <c r="F2016" s="41">
        <v>0</v>
      </c>
      <c r="G2016" s="48">
        <v>44005</v>
      </c>
    </row>
    <row r="2017" spans="1:7" x14ac:dyDescent="0.25">
      <c r="A2017" s="48">
        <v>440052500</v>
      </c>
      <c r="B2017" s="41" t="s">
        <v>3656</v>
      </c>
      <c r="C2017" s="41">
        <v>0</v>
      </c>
      <c r="D2017" s="41">
        <v>0</v>
      </c>
      <c r="E2017" s="41">
        <v>0</v>
      </c>
      <c r="F2017" s="41">
        <v>0</v>
      </c>
      <c r="G2017" s="48">
        <v>44005</v>
      </c>
    </row>
    <row r="2018" spans="1:7" x14ac:dyDescent="0.25">
      <c r="A2018" s="48">
        <v>440052510</v>
      </c>
      <c r="B2018" s="41" t="s">
        <v>3657</v>
      </c>
      <c r="C2018" s="41">
        <v>0</v>
      </c>
      <c r="D2018" s="41">
        <v>0</v>
      </c>
      <c r="E2018" s="41">
        <v>0</v>
      </c>
      <c r="F2018" s="41">
        <v>0</v>
      </c>
      <c r="G2018" s="48">
        <v>44005</v>
      </c>
    </row>
    <row r="2019" spans="1:7" x14ac:dyDescent="0.25">
      <c r="A2019" s="48">
        <v>440052520</v>
      </c>
      <c r="B2019" s="41" t="s">
        <v>3658</v>
      </c>
      <c r="C2019" s="41">
        <v>0</v>
      </c>
      <c r="D2019" s="41">
        <v>0</v>
      </c>
      <c r="E2019" s="41">
        <v>0</v>
      </c>
      <c r="F2019" s="41">
        <v>0</v>
      </c>
      <c r="G2019" s="48">
        <v>44005</v>
      </c>
    </row>
    <row r="2020" spans="1:7" x14ac:dyDescent="0.25">
      <c r="A2020" s="48">
        <v>440052706</v>
      </c>
      <c r="B2020" s="41" t="s">
        <v>3659</v>
      </c>
      <c r="C2020" s="41">
        <v>0</v>
      </c>
      <c r="D2020" s="41">
        <v>0</v>
      </c>
      <c r="E2020" s="41">
        <v>0</v>
      </c>
      <c r="F2020" s="41">
        <v>0</v>
      </c>
      <c r="G2020" s="48">
        <v>44005</v>
      </c>
    </row>
    <row r="2021" spans="1:7" x14ac:dyDescent="0.25">
      <c r="A2021" s="48">
        <v>440053011</v>
      </c>
      <c r="B2021" s="41" t="s">
        <v>3660</v>
      </c>
      <c r="C2021" s="41">
        <v>0</v>
      </c>
      <c r="D2021" s="41">
        <v>0</v>
      </c>
      <c r="E2021" s="41">
        <v>0</v>
      </c>
      <c r="F2021" s="41">
        <v>0</v>
      </c>
      <c r="G2021" s="48">
        <v>44005</v>
      </c>
    </row>
    <row r="2022" spans="1:7" x14ac:dyDescent="0.25">
      <c r="A2022" s="48">
        <v>440053038</v>
      </c>
      <c r="B2022" s="41" t="s">
        <v>3661</v>
      </c>
      <c r="C2022" s="41">
        <v>0</v>
      </c>
      <c r="D2022" s="41">
        <v>0</v>
      </c>
      <c r="E2022" s="41">
        <v>0</v>
      </c>
      <c r="F2022" s="41">
        <v>0</v>
      </c>
      <c r="G2022" s="48">
        <v>44005</v>
      </c>
    </row>
    <row r="2023" spans="1:7" x14ac:dyDescent="0.25">
      <c r="A2023" s="48">
        <v>440053051</v>
      </c>
      <c r="B2023" s="41" t="s">
        <v>3662</v>
      </c>
      <c r="C2023" s="41">
        <v>0</v>
      </c>
      <c r="D2023" s="41">
        <v>0</v>
      </c>
      <c r="E2023" s="41">
        <v>0</v>
      </c>
      <c r="F2023" s="41">
        <v>0</v>
      </c>
      <c r="G2023" s="48">
        <v>44005</v>
      </c>
    </row>
    <row r="2024" spans="1:7" x14ac:dyDescent="0.25">
      <c r="A2024" s="48">
        <v>440053052</v>
      </c>
      <c r="B2024" s="41" t="s">
        <v>3663</v>
      </c>
      <c r="C2024" s="41">
        <v>0</v>
      </c>
      <c r="D2024" s="41">
        <v>0</v>
      </c>
      <c r="E2024" s="41">
        <v>0</v>
      </c>
      <c r="F2024" s="41">
        <v>0</v>
      </c>
      <c r="G2024" s="48">
        <v>44005</v>
      </c>
    </row>
    <row r="2025" spans="1:7" x14ac:dyDescent="0.25">
      <c r="A2025" s="48">
        <v>440053300</v>
      </c>
      <c r="B2025" s="41" t="s">
        <v>3664</v>
      </c>
      <c r="C2025" s="41">
        <v>0</v>
      </c>
      <c r="D2025" s="41">
        <v>0</v>
      </c>
      <c r="E2025" s="41">
        <v>0</v>
      </c>
      <c r="F2025" s="41">
        <v>0</v>
      </c>
      <c r="G2025" s="48">
        <v>44005</v>
      </c>
    </row>
    <row r="2026" spans="1:7" x14ac:dyDescent="0.25">
      <c r="A2026" s="48">
        <v>440054610</v>
      </c>
      <c r="B2026" s="41" t="s">
        <v>3665</v>
      </c>
      <c r="C2026" s="41">
        <v>0</v>
      </c>
      <c r="D2026" s="41">
        <v>0</v>
      </c>
      <c r="E2026" s="41">
        <v>0</v>
      </c>
      <c r="F2026" s="41">
        <v>0</v>
      </c>
      <c r="G2026" s="48">
        <v>44005</v>
      </c>
    </row>
    <row r="2027" spans="1:7" x14ac:dyDescent="0.25">
      <c r="A2027" s="48">
        <v>440054611</v>
      </c>
      <c r="B2027" s="41" t="s">
        <v>3666</v>
      </c>
      <c r="C2027" s="41">
        <v>0</v>
      </c>
      <c r="D2027" s="41">
        <v>0</v>
      </c>
      <c r="E2027" s="41">
        <v>0</v>
      </c>
      <c r="F2027" s="41">
        <v>0</v>
      </c>
      <c r="G2027" s="48">
        <v>44005</v>
      </c>
    </row>
    <row r="2028" spans="1:7" x14ac:dyDescent="0.25">
      <c r="A2028" s="48">
        <v>440054619</v>
      </c>
      <c r="B2028" s="41" t="s">
        <v>3667</v>
      </c>
      <c r="C2028" s="41">
        <v>0</v>
      </c>
      <c r="D2028" s="41">
        <v>0</v>
      </c>
      <c r="E2028" s="41">
        <v>0</v>
      </c>
      <c r="F2028" s="41">
        <v>0</v>
      </c>
      <c r="G2028" s="48">
        <v>44005</v>
      </c>
    </row>
    <row r="2029" spans="1:7" x14ac:dyDescent="0.25">
      <c r="A2029" s="48">
        <v>440059053</v>
      </c>
      <c r="B2029" s="41" t="s">
        <v>3668</v>
      </c>
      <c r="C2029" s="41">
        <v>0</v>
      </c>
      <c r="D2029" s="41">
        <v>0</v>
      </c>
      <c r="E2029" s="41">
        <v>0</v>
      </c>
      <c r="F2029" s="41">
        <v>0</v>
      </c>
      <c r="G2029" s="48">
        <v>44005</v>
      </c>
    </row>
    <row r="2030" spans="1:7" x14ac:dyDescent="0.25">
      <c r="A2030" s="48">
        <v>440059054</v>
      </c>
      <c r="B2030" s="41" t="s">
        <v>3669</v>
      </c>
      <c r="C2030" s="41">
        <v>0</v>
      </c>
      <c r="D2030" s="41">
        <v>0</v>
      </c>
      <c r="E2030" s="41">
        <v>0</v>
      </c>
      <c r="F2030" s="41">
        <v>0</v>
      </c>
      <c r="G2030" s="48">
        <v>44005</v>
      </c>
    </row>
    <row r="2031" spans="1:7" x14ac:dyDescent="0.25">
      <c r="A2031" s="48">
        <v>440059059</v>
      </c>
      <c r="B2031" s="41" t="s">
        <v>3670</v>
      </c>
      <c r="C2031" s="41">
        <v>0</v>
      </c>
      <c r="D2031" s="41">
        <v>0</v>
      </c>
      <c r="E2031" s="41">
        <v>0</v>
      </c>
      <c r="F2031" s="41">
        <v>0</v>
      </c>
      <c r="G2031" s="48">
        <v>44005</v>
      </c>
    </row>
    <row r="2032" spans="1:7" x14ac:dyDescent="0.25">
      <c r="A2032" s="48">
        <v>440059103</v>
      </c>
      <c r="B2032" s="41" t="s">
        <v>3671</v>
      </c>
      <c r="C2032" s="41">
        <v>0</v>
      </c>
      <c r="D2032" s="41">
        <v>0</v>
      </c>
      <c r="E2032" s="41">
        <v>0</v>
      </c>
      <c r="F2032" s="41">
        <v>0</v>
      </c>
      <c r="G2032" s="48">
        <v>44005</v>
      </c>
    </row>
    <row r="2033" spans="1:7" x14ac:dyDescent="0.25">
      <c r="A2033" s="48">
        <v>440059200</v>
      </c>
      <c r="B2033" s="41" t="s">
        <v>3672</v>
      </c>
      <c r="C2033" s="41">
        <v>0</v>
      </c>
      <c r="D2033" s="41">
        <v>0</v>
      </c>
      <c r="E2033" s="41">
        <v>0</v>
      </c>
      <c r="F2033" s="41">
        <v>0</v>
      </c>
      <c r="G2033" s="48">
        <v>44005</v>
      </c>
    </row>
    <row r="2034" spans="1:7" x14ac:dyDescent="0.25">
      <c r="A2034" s="48">
        <v>440059356</v>
      </c>
      <c r="B2034" s="41" t="s">
        <v>3673</v>
      </c>
      <c r="C2034" s="41">
        <v>0</v>
      </c>
      <c r="D2034" s="41">
        <v>0</v>
      </c>
      <c r="E2034" s="41">
        <v>0</v>
      </c>
      <c r="F2034" s="41">
        <v>0</v>
      </c>
      <c r="G2034" s="48">
        <v>44005</v>
      </c>
    </row>
    <row r="2035" spans="1:7" x14ac:dyDescent="0.25">
      <c r="A2035" s="48">
        <v>440059359</v>
      </c>
      <c r="B2035" s="41" t="s">
        <v>3674</v>
      </c>
      <c r="C2035" s="41">
        <v>0</v>
      </c>
      <c r="D2035" s="41">
        <v>0</v>
      </c>
      <c r="E2035" s="41">
        <v>0</v>
      </c>
      <c r="F2035" s="41">
        <v>0</v>
      </c>
      <c r="G2035" s="48">
        <v>44005</v>
      </c>
    </row>
    <row r="2036" spans="1:7" x14ac:dyDescent="0.25">
      <c r="A2036" s="48">
        <v>440059390</v>
      </c>
      <c r="B2036" s="41" t="s">
        <v>3675</v>
      </c>
      <c r="C2036" s="41">
        <v>0</v>
      </c>
      <c r="D2036" s="41">
        <v>0</v>
      </c>
      <c r="E2036" s="41">
        <v>0</v>
      </c>
      <c r="F2036" s="41">
        <v>0</v>
      </c>
      <c r="G2036" s="48">
        <v>44005</v>
      </c>
    </row>
    <row r="2037" spans="1:7" x14ac:dyDescent="0.25">
      <c r="A2037" s="48">
        <v>440059800</v>
      </c>
      <c r="B2037" s="41" t="s">
        <v>3676</v>
      </c>
      <c r="C2037" s="41">
        <v>0</v>
      </c>
      <c r="D2037" s="41">
        <v>0</v>
      </c>
      <c r="E2037" s="41">
        <v>0</v>
      </c>
      <c r="F2037" s="41">
        <v>0</v>
      </c>
      <c r="G2037" s="48">
        <v>44005</v>
      </c>
    </row>
    <row r="2038" spans="1:7" x14ac:dyDescent="0.25">
      <c r="A2038" s="48">
        <v>440060100</v>
      </c>
      <c r="B2038" s="41" t="s">
        <v>3677</v>
      </c>
      <c r="C2038" s="41">
        <v>0</v>
      </c>
      <c r="D2038" s="41">
        <v>0</v>
      </c>
      <c r="E2038" s="41">
        <v>0</v>
      </c>
      <c r="F2038" s="41">
        <v>0</v>
      </c>
      <c r="G2038" s="48">
        <v>44006</v>
      </c>
    </row>
    <row r="2039" spans="1:7" x14ac:dyDescent="0.25">
      <c r="A2039" s="48">
        <v>440060101</v>
      </c>
      <c r="B2039" s="41" t="s">
        <v>3678</v>
      </c>
      <c r="C2039" s="41">
        <v>0</v>
      </c>
      <c r="D2039" s="41">
        <v>0</v>
      </c>
      <c r="E2039" s="41">
        <v>0</v>
      </c>
      <c r="F2039" s="41">
        <v>0</v>
      </c>
      <c r="G2039" s="48">
        <v>44006</v>
      </c>
    </row>
    <row r="2040" spans="1:7" x14ac:dyDescent="0.25">
      <c r="A2040" s="48">
        <v>440060110</v>
      </c>
      <c r="B2040" s="41" t="s">
        <v>3679</v>
      </c>
      <c r="C2040" s="41">
        <v>0</v>
      </c>
      <c r="D2040" s="41">
        <v>0</v>
      </c>
      <c r="E2040" s="41">
        <v>0</v>
      </c>
      <c r="F2040" s="41">
        <v>0</v>
      </c>
      <c r="G2040" s="48">
        <v>44006</v>
      </c>
    </row>
    <row r="2041" spans="1:7" x14ac:dyDescent="0.25">
      <c r="A2041" s="48">
        <v>440060120</v>
      </c>
      <c r="B2041" s="41" t="s">
        <v>3680</v>
      </c>
      <c r="C2041" s="41">
        <v>0</v>
      </c>
      <c r="D2041" s="41">
        <v>0</v>
      </c>
      <c r="E2041" s="41">
        <v>0</v>
      </c>
      <c r="F2041" s="41">
        <v>0</v>
      </c>
      <c r="G2041" s="48">
        <v>44006</v>
      </c>
    </row>
    <row r="2042" spans="1:7" x14ac:dyDescent="0.25">
      <c r="A2042" s="48">
        <v>440060123</v>
      </c>
      <c r="B2042" s="41" t="s">
        <v>3681</v>
      </c>
      <c r="C2042" s="41">
        <v>0</v>
      </c>
      <c r="D2042" s="41">
        <v>0</v>
      </c>
      <c r="E2042" s="41">
        <v>0</v>
      </c>
      <c r="F2042" s="41">
        <v>0</v>
      </c>
      <c r="G2042" s="48">
        <v>44006</v>
      </c>
    </row>
    <row r="2043" spans="1:7" x14ac:dyDescent="0.25">
      <c r="A2043" s="48">
        <v>440060150</v>
      </c>
      <c r="B2043" s="41" t="s">
        <v>3682</v>
      </c>
      <c r="C2043" s="41">
        <v>0</v>
      </c>
      <c r="D2043" s="41">
        <v>0</v>
      </c>
      <c r="E2043" s="41">
        <v>0</v>
      </c>
      <c r="F2043" s="41">
        <v>0</v>
      </c>
      <c r="G2043" s="48">
        <v>44006</v>
      </c>
    </row>
    <row r="2044" spans="1:7" x14ac:dyDescent="0.25">
      <c r="A2044" s="48">
        <v>440060200</v>
      </c>
      <c r="B2044" s="41" t="s">
        <v>3683</v>
      </c>
      <c r="C2044" s="41">
        <v>0</v>
      </c>
      <c r="D2044" s="41">
        <v>0</v>
      </c>
      <c r="E2044" s="41">
        <v>0</v>
      </c>
      <c r="F2044" s="41">
        <v>0</v>
      </c>
      <c r="G2044" s="48">
        <v>44006</v>
      </c>
    </row>
    <row r="2045" spans="1:7" x14ac:dyDescent="0.25">
      <c r="A2045" s="48">
        <v>440060700</v>
      </c>
      <c r="B2045" s="41" t="s">
        <v>3684</v>
      </c>
      <c r="C2045" s="41">
        <v>0</v>
      </c>
      <c r="D2045" s="41">
        <v>0</v>
      </c>
      <c r="E2045" s="41">
        <v>0</v>
      </c>
      <c r="F2045" s="41">
        <v>0</v>
      </c>
      <c r="G2045" s="48">
        <v>44006</v>
      </c>
    </row>
    <row r="2046" spans="1:7" x14ac:dyDescent="0.25">
      <c r="A2046" s="48">
        <v>440060800</v>
      </c>
      <c r="B2046" s="41" t="s">
        <v>3685</v>
      </c>
      <c r="C2046" s="41">
        <v>0</v>
      </c>
      <c r="D2046" s="41">
        <v>0</v>
      </c>
      <c r="E2046" s="41">
        <v>0</v>
      </c>
      <c r="F2046" s="41">
        <v>0</v>
      </c>
      <c r="G2046" s="48">
        <v>44006</v>
      </c>
    </row>
    <row r="2047" spans="1:7" x14ac:dyDescent="0.25">
      <c r="A2047" s="48">
        <v>440060930</v>
      </c>
      <c r="B2047" s="41" t="s">
        <v>3686</v>
      </c>
      <c r="C2047" s="41">
        <v>0</v>
      </c>
      <c r="D2047" s="41">
        <v>0</v>
      </c>
      <c r="E2047" s="41">
        <v>0</v>
      </c>
      <c r="F2047" s="41">
        <v>0</v>
      </c>
      <c r="G2047" s="48">
        <v>44006</v>
      </c>
    </row>
    <row r="2048" spans="1:7" x14ac:dyDescent="0.25">
      <c r="A2048" s="48">
        <v>440060975</v>
      </c>
      <c r="B2048" s="41" t="s">
        <v>3687</v>
      </c>
      <c r="C2048" s="41">
        <v>0</v>
      </c>
      <c r="D2048" s="41">
        <v>0</v>
      </c>
      <c r="E2048" s="41">
        <v>0</v>
      </c>
      <c r="F2048" s="41">
        <v>0</v>
      </c>
      <c r="G2048" s="48">
        <v>44006</v>
      </c>
    </row>
    <row r="2049" spans="1:7" x14ac:dyDescent="0.25">
      <c r="A2049" s="48">
        <v>440060985</v>
      </c>
      <c r="B2049" s="41" t="s">
        <v>3688</v>
      </c>
      <c r="C2049" s="41">
        <v>0</v>
      </c>
      <c r="D2049" s="41">
        <v>0</v>
      </c>
      <c r="E2049" s="41">
        <v>0</v>
      </c>
      <c r="F2049" s="41">
        <v>0</v>
      </c>
      <c r="G2049" s="48">
        <v>44006</v>
      </c>
    </row>
    <row r="2050" spans="1:7" x14ac:dyDescent="0.25">
      <c r="A2050" s="48">
        <v>440062000</v>
      </c>
      <c r="B2050" s="41" t="s">
        <v>3689</v>
      </c>
      <c r="C2050" s="41">
        <v>0</v>
      </c>
      <c r="D2050" s="41">
        <v>0</v>
      </c>
      <c r="E2050" s="41">
        <v>0</v>
      </c>
      <c r="F2050" s="41">
        <v>0</v>
      </c>
      <c r="G2050" s="48">
        <v>44006</v>
      </c>
    </row>
    <row r="2051" spans="1:7" x14ac:dyDescent="0.25">
      <c r="A2051" s="48">
        <v>440062002</v>
      </c>
      <c r="B2051" s="41" t="s">
        <v>3690</v>
      </c>
      <c r="C2051" s="41">
        <v>0</v>
      </c>
      <c r="D2051" s="41">
        <v>0</v>
      </c>
      <c r="E2051" s="41">
        <v>0</v>
      </c>
      <c r="F2051" s="41">
        <v>0</v>
      </c>
      <c r="G2051" s="48">
        <v>44006</v>
      </c>
    </row>
    <row r="2052" spans="1:7" x14ac:dyDescent="0.25">
      <c r="A2052" s="48">
        <v>440062020</v>
      </c>
      <c r="B2052" s="41" t="s">
        <v>3691</v>
      </c>
      <c r="C2052" s="41">
        <v>0</v>
      </c>
      <c r="D2052" s="41">
        <v>0</v>
      </c>
      <c r="E2052" s="41">
        <v>0</v>
      </c>
      <c r="F2052" s="41">
        <v>0</v>
      </c>
      <c r="G2052" s="48">
        <v>44006</v>
      </c>
    </row>
    <row r="2053" spans="1:7" x14ac:dyDescent="0.25">
      <c r="A2053" s="48">
        <v>440062022</v>
      </c>
      <c r="B2053" s="41" t="s">
        <v>3692</v>
      </c>
      <c r="C2053" s="41">
        <v>0</v>
      </c>
      <c r="D2053" s="41">
        <v>0</v>
      </c>
      <c r="E2053" s="41">
        <v>0</v>
      </c>
      <c r="F2053" s="41">
        <v>0</v>
      </c>
      <c r="G2053" s="48">
        <v>44006</v>
      </c>
    </row>
    <row r="2054" spans="1:7" x14ac:dyDescent="0.25">
      <c r="A2054" s="48">
        <v>440062034</v>
      </c>
      <c r="B2054" s="41" t="s">
        <v>3693</v>
      </c>
      <c r="C2054" s="41">
        <v>0</v>
      </c>
      <c r="D2054" s="41">
        <v>0</v>
      </c>
      <c r="E2054" s="41">
        <v>0</v>
      </c>
      <c r="F2054" s="41">
        <v>0</v>
      </c>
      <c r="G2054" s="48">
        <v>44006</v>
      </c>
    </row>
    <row r="2055" spans="1:7" x14ac:dyDescent="0.25">
      <c r="A2055" s="48">
        <v>440062300</v>
      </c>
      <c r="B2055" s="41" t="s">
        <v>3694</v>
      </c>
      <c r="C2055" s="41">
        <v>0</v>
      </c>
      <c r="D2055" s="41">
        <v>0</v>
      </c>
      <c r="E2055" s="41">
        <v>0</v>
      </c>
      <c r="F2055" s="41">
        <v>0</v>
      </c>
      <c r="G2055" s="48">
        <v>44006</v>
      </c>
    </row>
    <row r="2056" spans="1:7" x14ac:dyDescent="0.25">
      <c r="A2056" s="48">
        <v>440062415</v>
      </c>
      <c r="B2056" s="41" t="s">
        <v>3695</v>
      </c>
      <c r="C2056" s="41">
        <v>0</v>
      </c>
      <c r="D2056" s="41">
        <v>0</v>
      </c>
      <c r="E2056" s="41">
        <v>0</v>
      </c>
      <c r="F2056" s="41">
        <v>0</v>
      </c>
      <c r="G2056" s="48">
        <v>44006</v>
      </c>
    </row>
    <row r="2057" spans="1:7" x14ac:dyDescent="0.25">
      <c r="A2057" s="48">
        <v>440062500</v>
      </c>
      <c r="B2057" s="41" t="s">
        <v>3696</v>
      </c>
      <c r="C2057" s="41">
        <v>0</v>
      </c>
      <c r="D2057" s="41">
        <v>0</v>
      </c>
      <c r="E2057" s="41">
        <v>0</v>
      </c>
      <c r="F2057" s="41">
        <v>0</v>
      </c>
      <c r="G2057" s="48">
        <v>44006</v>
      </c>
    </row>
    <row r="2058" spans="1:7" x14ac:dyDescent="0.25">
      <c r="A2058" s="48">
        <v>440062510</v>
      </c>
      <c r="B2058" s="41" t="s">
        <v>3697</v>
      </c>
      <c r="C2058" s="41">
        <v>0</v>
      </c>
      <c r="D2058" s="41">
        <v>0</v>
      </c>
      <c r="E2058" s="41">
        <v>0</v>
      </c>
      <c r="F2058" s="41">
        <v>0</v>
      </c>
      <c r="G2058" s="48">
        <v>44006</v>
      </c>
    </row>
    <row r="2059" spans="1:7" x14ac:dyDescent="0.25">
      <c r="A2059" s="48">
        <v>440062703</v>
      </c>
      <c r="B2059" s="41" t="s">
        <v>3698</v>
      </c>
      <c r="C2059" s="41">
        <v>0</v>
      </c>
      <c r="D2059" s="41">
        <v>0</v>
      </c>
      <c r="E2059" s="41">
        <v>0</v>
      </c>
      <c r="F2059" s="41">
        <v>0</v>
      </c>
      <c r="G2059" s="48">
        <v>44006</v>
      </c>
    </row>
    <row r="2060" spans="1:7" x14ac:dyDescent="0.25">
      <c r="A2060" s="48">
        <v>440062706</v>
      </c>
      <c r="B2060" s="41" t="s">
        <v>3699</v>
      </c>
      <c r="C2060" s="41">
        <v>0</v>
      </c>
      <c r="D2060" s="41">
        <v>0</v>
      </c>
      <c r="E2060" s="41">
        <v>0</v>
      </c>
      <c r="F2060" s="41">
        <v>0</v>
      </c>
      <c r="G2060" s="48">
        <v>44006</v>
      </c>
    </row>
    <row r="2061" spans="1:7" x14ac:dyDescent="0.25">
      <c r="A2061" s="48">
        <v>440063052</v>
      </c>
      <c r="B2061" s="41" t="s">
        <v>3700</v>
      </c>
      <c r="C2061" s="41">
        <v>0</v>
      </c>
      <c r="D2061" s="41">
        <v>0</v>
      </c>
      <c r="E2061" s="41">
        <v>0</v>
      </c>
      <c r="F2061" s="41">
        <v>0</v>
      </c>
      <c r="G2061" s="48">
        <v>44006</v>
      </c>
    </row>
    <row r="2062" spans="1:7" x14ac:dyDescent="0.25">
      <c r="A2062" s="48">
        <v>440063300</v>
      </c>
      <c r="B2062" s="41" t="s">
        <v>3701</v>
      </c>
      <c r="C2062" s="41">
        <v>0</v>
      </c>
      <c r="D2062" s="41">
        <v>0</v>
      </c>
      <c r="E2062" s="41">
        <v>0</v>
      </c>
      <c r="F2062" s="41">
        <v>0</v>
      </c>
      <c r="G2062" s="48">
        <v>44006</v>
      </c>
    </row>
    <row r="2063" spans="1:7" x14ac:dyDescent="0.25">
      <c r="A2063" s="48">
        <v>440064610</v>
      </c>
      <c r="B2063" s="41" t="s">
        <v>3702</v>
      </c>
      <c r="C2063" s="41">
        <v>0</v>
      </c>
      <c r="D2063" s="41">
        <v>0</v>
      </c>
      <c r="E2063" s="41">
        <v>0</v>
      </c>
      <c r="F2063" s="41">
        <v>0</v>
      </c>
      <c r="G2063" s="48">
        <v>44006</v>
      </c>
    </row>
    <row r="2064" spans="1:7" x14ac:dyDescent="0.25">
      <c r="A2064" s="48">
        <v>440064611</v>
      </c>
      <c r="B2064" s="41" t="s">
        <v>3703</v>
      </c>
      <c r="C2064" s="41">
        <v>0</v>
      </c>
      <c r="D2064" s="41">
        <v>0</v>
      </c>
      <c r="E2064" s="41">
        <v>0</v>
      </c>
      <c r="F2064" s="41">
        <v>0</v>
      </c>
      <c r="G2064" s="48">
        <v>44006</v>
      </c>
    </row>
    <row r="2065" spans="1:7" x14ac:dyDescent="0.25">
      <c r="A2065" s="48">
        <v>440064619</v>
      </c>
      <c r="B2065" s="41" t="s">
        <v>3704</v>
      </c>
      <c r="C2065" s="41">
        <v>0</v>
      </c>
      <c r="D2065" s="41">
        <v>0</v>
      </c>
      <c r="E2065" s="41">
        <v>0</v>
      </c>
      <c r="F2065" s="41">
        <v>0</v>
      </c>
      <c r="G2065" s="48">
        <v>44006</v>
      </c>
    </row>
    <row r="2066" spans="1:7" x14ac:dyDescent="0.25">
      <c r="A2066" s="48">
        <v>440064623</v>
      </c>
      <c r="B2066" s="41" t="s">
        <v>3705</v>
      </c>
      <c r="C2066" s="41">
        <v>0</v>
      </c>
      <c r="D2066" s="41">
        <v>0</v>
      </c>
      <c r="E2066" s="41">
        <v>0</v>
      </c>
      <c r="F2066" s="41">
        <v>0</v>
      </c>
      <c r="G2066" s="48">
        <v>44006</v>
      </c>
    </row>
    <row r="2067" spans="1:7" x14ac:dyDescent="0.25">
      <c r="A2067" s="48">
        <v>440066009</v>
      </c>
      <c r="B2067" s="41" t="s">
        <v>3706</v>
      </c>
      <c r="C2067" s="41">
        <v>0</v>
      </c>
      <c r="D2067" s="41">
        <v>0</v>
      </c>
      <c r="E2067" s="41">
        <v>0</v>
      </c>
      <c r="F2067" s="41">
        <v>0</v>
      </c>
      <c r="G2067" s="48">
        <v>44006</v>
      </c>
    </row>
    <row r="2068" spans="1:7" x14ac:dyDescent="0.25">
      <c r="A2068" s="48">
        <v>440066010</v>
      </c>
      <c r="B2068" s="41" t="s">
        <v>3707</v>
      </c>
      <c r="C2068" s="41">
        <v>0</v>
      </c>
      <c r="D2068" s="41">
        <v>0</v>
      </c>
      <c r="E2068" s="41">
        <v>0</v>
      </c>
      <c r="F2068" s="41">
        <v>0</v>
      </c>
      <c r="G2068" s="48">
        <v>44006</v>
      </c>
    </row>
    <row r="2069" spans="1:7" x14ac:dyDescent="0.25">
      <c r="A2069" s="48">
        <v>440069200</v>
      </c>
      <c r="B2069" s="41" t="s">
        <v>3708</v>
      </c>
      <c r="C2069" s="41">
        <v>0</v>
      </c>
      <c r="D2069" s="41">
        <v>0</v>
      </c>
      <c r="E2069" s="41">
        <v>0</v>
      </c>
      <c r="F2069" s="41">
        <v>0</v>
      </c>
      <c r="G2069" s="48">
        <v>44006</v>
      </c>
    </row>
    <row r="2070" spans="1:7" x14ac:dyDescent="0.25">
      <c r="A2070" s="48">
        <v>440069204</v>
      </c>
      <c r="B2070" s="41" t="s">
        <v>3709</v>
      </c>
      <c r="C2070" s="41">
        <v>0</v>
      </c>
      <c r="D2070" s="41">
        <v>0</v>
      </c>
      <c r="E2070" s="41">
        <v>0</v>
      </c>
      <c r="F2070" s="41">
        <v>0</v>
      </c>
      <c r="G2070" s="48">
        <v>44006</v>
      </c>
    </row>
    <row r="2071" spans="1:7" x14ac:dyDescent="0.25">
      <c r="A2071" s="48">
        <v>440069359</v>
      </c>
      <c r="B2071" s="41" t="s">
        <v>3710</v>
      </c>
      <c r="C2071" s="41">
        <v>0</v>
      </c>
      <c r="D2071" s="41">
        <v>0</v>
      </c>
      <c r="E2071" s="41">
        <v>0</v>
      </c>
      <c r="F2071" s="41">
        <v>0</v>
      </c>
      <c r="G2071" s="48">
        <v>44006</v>
      </c>
    </row>
    <row r="2072" spans="1:7" x14ac:dyDescent="0.25">
      <c r="A2072" s="48">
        <v>440069800</v>
      </c>
      <c r="B2072" s="41" t="s">
        <v>3711</v>
      </c>
      <c r="C2072" s="41">
        <v>0</v>
      </c>
      <c r="D2072" s="41">
        <v>0</v>
      </c>
      <c r="E2072" s="41">
        <v>0</v>
      </c>
      <c r="F2072" s="41">
        <v>0</v>
      </c>
      <c r="G2072" s="48">
        <v>44006</v>
      </c>
    </row>
    <row r="2073" spans="1:7" x14ac:dyDescent="0.25">
      <c r="A2073" s="48">
        <v>440070100</v>
      </c>
      <c r="B2073" s="41" t="s">
        <v>3712</v>
      </c>
      <c r="C2073" s="41">
        <v>0</v>
      </c>
      <c r="D2073" s="41">
        <v>0</v>
      </c>
      <c r="E2073" s="41">
        <v>0</v>
      </c>
      <c r="F2073" s="41">
        <v>0</v>
      </c>
      <c r="G2073" s="48">
        <v>44007</v>
      </c>
    </row>
    <row r="2074" spans="1:7" x14ac:dyDescent="0.25">
      <c r="A2074" s="48">
        <v>440070101</v>
      </c>
      <c r="B2074" s="41" t="s">
        <v>3713</v>
      </c>
      <c r="C2074" s="41">
        <v>0</v>
      </c>
      <c r="D2074" s="41">
        <v>0</v>
      </c>
      <c r="E2074" s="41">
        <v>0</v>
      </c>
      <c r="F2074" s="41">
        <v>0</v>
      </c>
      <c r="G2074" s="48">
        <v>44007</v>
      </c>
    </row>
    <row r="2075" spans="1:7" x14ac:dyDescent="0.25">
      <c r="A2075" s="48">
        <v>440070120</v>
      </c>
      <c r="B2075" s="41" t="s">
        <v>3714</v>
      </c>
      <c r="C2075" s="41">
        <v>0</v>
      </c>
      <c r="D2075" s="41">
        <v>0</v>
      </c>
      <c r="E2075" s="41">
        <v>0</v>
      </c>
      <c r="F2075" s="41">
        <v>0</v>
      </c>
      <c r="G2075" s="48">
        <v>44007</v>
      </c>
    </row>
    <row r="2076" spans="1:7" x14ac:dyDescent="0.25">
      <c r="A2076" s="48">
        <v>440070150</v>
      </c>
      <c r="B2076" s="41" t="s">
        <v>3715</v>
      </c>
      <c r="C2076" s="41">
        <v>0</v>
      </c>
      <c r="D2076" s="41">
        <v>0</v>
      </c>
      <c r="E2076" s="41">
        <v>0</v>
      </c>
      <c r="F2076" s="41">
        <v>0</v>
      </c>
      <c r="G2076" s="48">
        <v>44007</v>
      </c>
    </row>
    <row r="2077" spans="1:7" x14ac:dyDescent="0.25">
      <c r="A2077" s="48">
        <v>440070200</v>
      </c>
      <c r="B2077" s="41" t="s">
        <v>3716</v>
      </c>
      <c r="C2077" s="41">
        <v>0</v>
      </c>
      <c r="D2077" s="41">
        <v>0</v>
      </c>
      <c r="E2077" s="41">
        <v>0</v>
      </c>
      <c r="F2077" s="41">
        <v>0</v>
      </c>
      <c r="G2077" s="48">
        <v>44007</v>
      </c>
    </row>
    <row r="2078" spans="1:7" x14ac:dyDescent="0.25">
      <c r="A2078" s="48">
        <v>440070985</v>
      </c>
      <c r="B2078" s="41" t="s">
        <v>3717</v>
      </c>
      <c r="C2078" s="41">
        <v>0</v>
      </c>
      <c r="D2078" s="41">
        <v>0</v>
      </c>
      <c r="E2078" s="41">
        <v>0</v>
      </c>
      <c r="F2078" s="41">
        <v>0</v>
      </c>
      <c r="G2078" s="48">
        <v>44007</v>
      </c>
    </row>
    <row r="2079" spans="1:7" x14ac:dyDescent="0.25">
      <c r="A2079" s="48">
        <v>440071610</v>
      </c>
      <c r="B2079" s="41" t="s">
        <v>3718</v>
      </c>
      <c r="C2079" s="41">
        <v>0</v>
      </c>
      <c r="D2079" s="41">
        <v>0</v>
      </c>
      <c r="E2079" s="41">
        <v>0</v>
      </c>
      <c r="F2079" s="41">
        <v>0</v>
      </c>
      <c r="G2079" s="48">
        <v>44007</v>
      </c>
    </row>
    <row r="2080" spans="1:7" x14ac:dyDescent="0.25">
      <c r="A2080" s="48">
        <v>440072002</v>
      </c>
      <c r="B2080" s="41" t="s">
        <v>3719</v>
      </c>
      <c r="C2080" s="41">
        <v>0</v>
      </c>
      <c r="D2080" s="41">
        <v>0</v>
      </c>
      <c r="E2080" s="41">
        <v>0</v>
      </c>
      <c r="F2080" s="41">
        <v>0</v>
      </c>
      <c r="G2080" s="48">
        <v>44007</v>
      </c>
    </row>
    <row r="2081" spans="1:7" x14ac:dyDescent="0.25">
      <c r="A2081" s="48">
        <v>440072012</v>
      </c>
      <c r="B2081" s="41" t="s">
        <v>3720</v>
      </c>
      <c r="C2081" s="41">
        <v>0</v>
      </c>
      <c r="D2081" s="41">
        <v>0</v>
      </c>
      <c r="E2081" s="41">
        <v>0</v>
      </c>
      <c r="F2081" s="41">
        <v>0</v>
      </c>
      <c r="G2081" s="48">
        <v>44007</v>
      </c>
    </row>
    <row r="2082" spans="1:7" x14ac:dyDescent="0.25">
      <c r="A2082" s="48">
        <v>440072020</v>
      </c>
      <c r="B2082" s="41" t="s">
        <v>3721</v>
      </c>
      <c r="C2082" s="41">
        <v>0</v>
      </c>
      <c r="D2082" s="41">
        <v>0</v>
      </c>
      <c r="E2082" s="41">
        <v>0</v>
      </c>
      <c r="F2082" s="41">
        <v>0</v>
      </c>
      <c r="G2082" s="48">
        <v>44007</v>
      </c>
    </row>
    <row r="2083" spans="1:7" x14ac:dyDescent="0.25">
      <c r="A2083" s="48">
        <v>440072034</v>
      </c>
      <c r="B2083" s="41" t="s">
        <v>3722</v>
      </c>
      <c r="C2083" s="41">
        <v>0</v>
      </c>
      <c r="D2083" s="41">
        <v>0</v>
      </c>
      <c r="E2083" s="41">
        <v>0</v>
      </c>
      <c r="F2083" s="41">
        <v>0</v>
      </c>
      <c r="G2083" s="48">
        <v>44007</v>
      </c>
    </row>
    <row r="2084" spans="1:7" x14ac:dyDescent="0.25">
      <c r="A2084" s="48">
        <v>440072415</v>
      </c>
      <c r="B2084" s="41" t="s">
        <v>3723</v>
      </c>
      <c r="C2084" s="41">
        <v>0</v>
      </c>
      <c r="D2084" s="41">
        <v>0</v>
      </c>
      <c r="E2084" s="41">
        <v>0</v>
      </c>
      <c r="F2084" s="41">
        <v>0</v>
      </c>
      <c r="G2084" s="48">
        <v>44007</v>
      </c>
    </row>
    <row r="2085" spans="1:7" x14ac:dyDescent="0.25">
      <c r="A2085" s="48">
        <v>440072442</v>
      </c>
      <c r="B2085" s="41" t="s">
        <v>3724</v>
      </c>
      <c r="C2085" s="41">
        <v>0</v>
      </c>
      <c r="D2085" s="41">
        <v>0</v>
      </c>
      <c r="E2085" s="41">
        <v>0</v>
      </c>
      <c r="F2085" s="41">
        <v>0</v>
      </c>
      <c r="G2085" s="48">
        <v>44007</v>
      </c>
    </row>
    <row r="2086" spans="1:7" x14ac:dyDescent="0.25">
      <c r="A2086" s="48">
        <v>440072510</v>
      </c>
      <c r="B2086" s="41" t="s">
        <v>3725</v>
      </c>
      <c r="C2086" s="41">
        <v>0</v>
      </c>
      <c r="D2086" s="41">
        <v>0</v>
      </c>
      <c r="E2086" s="41">
        <v>0</v>
      </c>
      <c r="F2086" s="41">
        <v>0</v>
      </c>
      <c r="G2086" s="48">
        <v>44007</v>
      </c>
    </row>
    <row r="2087" spans="1:7" x14ac:dyDescent="0.25">
      <c r="A2087" s="48">
        <v>440072706</v>
      </c>
      <c r="B2087" s="41" t="s">
        <v>3726</v>
      </c>
      <c r="C2087" s="41">
        <v>0</v>
      </c>
      <c r="D2087" s="41">
        <v>0</v>
      </c>
      <c r="E2087" s="41">
        <v>0</v>
      </c>
      <c r="F2087" s="41">
        <v>0</v>
      </c>
      <c r="G2087" s="48">
        <v>44007</v>
      </c>
    </row>
    <row r="2088" spans="1:7" x14ac:dyDescent="0.25">
      <c r="A2088" s="48">
        <v>440073011</v>
      </c>
      <c r="B2088" s="41" t="s">
        <v>3727</v>
      </c>
      <c r="C2088" s="41">
        <v>0</v>
      </c>
      <c r="D2088" s="41">
        <v>0</v>
      </c>
      <c r="E2088" s="41">
        <v>0</v>
      </c>
      <c r="F2088" s="41">
        <v>0</v>
      </c>
      <c r="G2088" s="48">
        <v>44007</v>
      </c>
    </row>
    <row r="2089" spans="1:7" x14ac:dyDescent="0.25">
      <c r="A2089" s="48">
        <v>440073038</v>
      </c>
      <c r="B2089" s="41" t="s">
        <v>3728</v>
      </c>
      <c r="C2089" s="41">
        <v>0</v>
      </c>
      <c r="D2089" s="41">
        <v>0</v>
      </c>
      <c r="E2089" s="41">
        <v>0</v>
      </c>
      <c r="F2089" s="41">
        <v>0</v>
      </c>
      <c r="G2089" s="48">
        <v>44007</v>
      </c>
    </row>
    <row r="2090" spans="1:7" x14ac:dyDescent="0.25">
      <c r="A2090" s="48">
        <v>440073051</v>
      </c>
      <c r="B2090" s="41" t="s">
        <v>3729</v>
      </c>
      <c r="C2090" s="41">
        <v>0</v>
      </c>
      <c r="D2090" s="41">
        <v>0</v>
      </c>
      <c r="E2090" s="41">
        <v>0</v>
      </c>
      <c r="F2090" s="41">
        <v>0</v>
      </c>
      <c r="G2090" s="48">
        <v>44007</v>
      </c>
    </row>
    <row r="2091" spans="1:7" x14ac:dyDescent="0.25">
      <c r="A2091" s="48">
        <v>440073052</v>
      </c>
      <c r="B2091" s="41" t="s">
        <v>3730</v>
      </c>
      <c r="C2091" s="41">
        <v>0</v>
      </c>
      <c r="D2091" s="41">
        <v>0</v>
      </c>
      <c r="E2091" s="41">
        <v>0</v>
      </c>
      <c r="F2091" s="41">
        <v>0</v>
      </c>
      <c r="G2091" s="48">
        <v>44007</v>
      </c>
    </row>
    <row r="2092" spans="1:7" x14ac:dyDescent="0.25">
      <c r="A2092" s="48">
        <v>440073300</v>
      </c>
      <c r="B2092" s="41" t="s">
        <v>3731</v>
      </c>
      <c r="C2092" s="41">
        <v>0</v>
      </c>
      <c r="D2092" s="41">
        <v>0</v>
      </c>
      <c r="E2092" s="41">
        <v>0</v>
      </c>
      <c r="F2092" s="41">
        <v>0</v>
      </c>
      <c r="G2092" s="48">
        <v>44007</v>
      </c>
    </row>
    <row r="2093" spans="1:7" x14ac:dyDescent="0.25">
      <c r="A2093" s="48">
        <v>440074610</v>
      </c>
      <c r="B2093" s="41" t="s">
        <v>3732</v>
      </c>
      <c r="C2093" s="41">
        <v>0</v>
      </c>
      <c r="D2093" s="41">
        <v>0</v>
      </c>
      <c r="E2093" s="41">
        <v>0</v>
      </c>
      <c r="F2093" s="41">
        <v>0</v>
      </c>
      <c r="G2093" s="48">
        <v>44007</v>
      </c>
    </row>
    <row r="2094" spans="1:7" x14ac:dyDescent="0.25">
      <c r="A2094" s="48">
        <v>440074620</v>
      </c>
      <c r="B2094" s="41" t="s">
        <v>3733</v>
      </c>
      <c r="C2094" s="41">
        <v>0</v>
      </c>
      <c r="D2094" s="41">
        <v>0</v>
      </c>
      <c r="E2094" s="41">
        <v>0</v>
      </c>
      <c r="F2094" s="41">
        <v>0</v>
      </c>
      <c r="G2094" s="48">
        <v>44007</v>
      </c>
    </row>
    <row r="2095" spans="1:7" x14ac:dyDescent="0.25">
      <c r="A2095" s="48">
        <v>440074623</v>
      </c>
      <c r="B2095" s="41" t="s">
        <v>3734</v>
      </c>
      <c r="C2095" s="41">
        <v>0</v>
      </c>
      <c r="D2095" s="41">
        <v>0</v>
      </c>
      <c r="E2095" s="41">
        <v>0</v>
      </c>
      <c r="F2095" s="41">
        <v>0</v>
      </c>
      <c r="G2095" s="48">
        <v>44007</v>
      </c>
    </row>
    <row r="2096" spans="1:7" x14ac:dyDescent="0.25">
      <c r="A2096" s="48">
        <v>440076010</v>
      </c>
      <c r="B2096" s="41" t="s">
        <v>3735</v>
      </c>
      <c r="C2096" s="41">
        <v>0</v>
      </c>
      <c r="D2096" s="41">
        <v>0</v>
      </c>
      <c r="E2096" s="41">
        <v>0</v>
      </c>
      <c r="F2096" s="41">
        <v>0</v>
      </c>
      <c r="G2096" s="48">
        <v>44007</v>
      </c>
    </row>
    <row r="2097" spans="1:7" x14ac:dyDescent="0.25">
      <c r="A2097" s="48">
        <v>440079200</v>
      </c>
      <c r="B2097" s="41" t="s">
        <v>3736</v>
      </c>
      <c r="C2097" s="41">
        <v>0</v>
      </c>
      <c r="D2097" s="41">
        <v>0</v>
      </c>
      <c r="E2097" s="41">
        <v>0</v>
      </c>
      <c r="F2097" s="41">
        <v>0</v>
      </c>
      <c r="G2097" s="48">
        <v>44007</v>
      </c>
    </row>
    <row r="2098" spans="1:7" x14ac:dyDescent="0.25">
      <c r="A2098" s="48">
        <v>440079359</v>
      </c>
      <c r="B2098" s="41" t="s">
        <v>3737</v>
      </c>
      <c r="C2098" s="41">
        <v>0</v>
      </c>
      <c r="D2098" s="41">
        <v>0</v>
      </c>
      <c r="E2098" s="41">
        <v>0</v>
      </c>
      <c r="F2098" s="41">
        <v>0</v>
      </c>
      <c r="G2098" s="48">
        <v>44007</v>
      </c>
    </row>
    <row r="2099" spans="1:7" x14ac:dyDescent="0.25">
      <c r="A2099" s="48">
        <v>440079800</v>
      </c>
      <c r="B2099" s="41" t="s">
        <v>3738</v>
      </c>
      <c r="C2099" s="41">
        <v>0</v>
      </c>
      <c r="D2099" s="41">
        <v>0</v>
      </c>
      <c r="E2099" s="41">
        <v>0</v>
      </c>
      <c r="F2099" s="41">
        <v>0</v>
      </c>
      <c r="G2099" s="48">
        <v>44007</v>
      </c>
    </row>
    <row r="2100" spans="1:7" x14ac:dyDescent="0.25">
      <c r="A2100" s="48">
        <v>440080100</v>
      </c>
      <c r="B2100" s="41" t="s">
        <v>3739</v>
      </c>
      <c r="C2100" s="41">
        <v>0</v>
      </c>
      <c r="D2100" s="41">
        <v>0</v>
      </c>
      <c r="E2100" s="41">
        <v>0</v>
      </c>
      <c r="F2100" s="41">
        <v>0</v>
      </c>
      <c r="G2100" s="48">
        <v>44008</v>
      </c>
    </row>
    <row r="2101" spans="1:7" x14ac:dyDescent="0.25">
      <c r="A2101" s="48">
        <v>440080120</v>
      </c>
      <c r="B2101" s="41" t="s">
        <v>3740</v>
      </c>
      <c r="C2101" s="41">
        <v>0</v>
      </c>
      <c r="D2101" s="41">
        <v>0</v>
      </c>
      <c r="E2101" s="41">
        <v>0</v>
      </c>
      <c r="F2101" s="41">
        <v>0</v>
      </c>
      <c r="G2101" s="48">
        <v>44008</v>
      </c>
    </row>
    <row r="2102" spans="1:7" x14ac:dyDescent="0.25">
      <c r="A2102" s="48">
        <v>440080150</v>
      </c>
      <c r="B2102" s="41" t="s">
        <v>3741</v>
      </c>
      <c r="C2102" s="41">
        <v>0</v>
      </c>
      <c r="D2102" s="41">
        <v>0</v>
      </c>
      <c r="E2102" s="41">
        <v>0</v>
      </c>
      <c r="F2102" s="41">
        <v>0</v>
      </c>
      <c r="G2102" s="48">
        <v>44008</v>
      </c>
    </row>
    <row r="2103" spans="1:7" x14ac:dyDescent="0.25">
      <c r="A2103" s="48">
        <v>440082000</v>
      </c>
      <c r="B2103" s="41" t="s">
        <v>3742</v>
      </c>
      <c r="C2103" s="41">
        <v>0</v>
      </c>
      <c r="D2103" s="41">
        <v>0</v>
      </c>
      <c r="E2103" s="41">
        <v>0</v>
      </c>
      <c r="F2103" s="41">
        <v>0</v>
      </c>
      <c r="G2103" s="48">
        <v>44008</v>
      </c>
    </row>
    <row r="2104" spans="1:7" x14ac:dyDescent="0.25">
      <c r="A2104" s="48">
        <v>440082020</v>
      </c>
      <c r="B2104" s="41" t="s">
        <v>3743</v>
      </c>
      <c r="C2104" s="41">
        <v>0</v>
      </c>
      <c r="D2104" s="41">
        <v>0</v>
      </c>
      <c r="E2104" s="41">
        <v>0</v>
      </c>
      <c r="F2104" s="41">
        <v>0</v>
      </c>
      <c r="G2104" s="48">
        <v>44008</v>
      </c>
    </row>
    <row r="2105" spans="1:7" x14ac:dyDescent="0.25">
      <c r="A2105" s="48">
        <v>440082300</v>
      </c>
      <c r="B2105" s="41" t="s">
        <v>3744</v>
      </c>
      <c r="C2105" s="41">
        <v>0</v>
      </c>
      <c r="D2105" s="41">
        <v>0</v>
      </c>
      <c r="E2105" s="41">
        <v>0</v>
      </c>
      <c r="F2105" s="41">
        <v>0</v>
      </c>
      <c r="G2105" s="48">
        <v>44008</v>
      </c>
    </row>
    <row r="2106" spans="1:7" x14ac:dyDescent="0.25">
      <c r="A2106" s="48">
        <v>440082703</v>
      </c>
      <c r="B2106" s="41" t="s">
        <v>3745</v>
      </c>
      <c r="C2106" s="41">
        <v>0</v>
      </c>
      <c r="D2106" s="41">
        <v>0</v>
      </c>
      <c r="E2106" s="41">
        <v>0</v>
      </c>
      <c r="F2106" s="41">
        <v>0</v>
      </c>
      <c r="G2106" s="48">
        <v>44008</v>
      </c>
    </row>
    <row r="2107" spans="1:7" x14ac:dyDescent="0.25">
      <c r="A2107" s="48">
        <v>440083051</v>
      </c>
      <c r="B2107" s="41" t="s">
        <v>3746</v>
      </c>
      <c r="C2107" s="41">
        <v>0</v>
      </c>
      <c r="D2107" s="41">
        <v>0</v>
      </c>
      <c r="E2107" s="41">
        <v>0</v>
      </c>
      <c r="F2107" s="41">
        <v>0</v>
      </c>
      <c r="G2107" s="48">
        <v>44008</v>
      </c>
    </row>
    <row r="2108" spans="1:7" x14ac:dyDescent="0.25">
      <c r="A2108" s="48">
        <v>440083052</v>
      </c>
      <c r="B2108" s="41" t="s">
        <v>3747</v>
      </c>
      <c r="C2108" s="41">
        <v>0</v>
      </c>
      <c r="D2108" s="41">
        <v>0</v>
      </c>
      <c r="E2108" s="41">
        <v>0</v>
      </c>
      <c r="F2108" s="41">
        <v>0</v>
      </c>
      <c r="G2108" s="48">
        <v>44008</v>
      </c>
    </row>
    <row r="2109" spans="1:7" x14ac:dyDescent="0.25">
      <c r="A2109" s="48">
        <v>440083300</v>
      </c>
      <c r="B2109" s="41" t="s">
        <v>3748</v>
      </c>
      <c r="C2109" s="41">
        <v>0</v>
      </c>
      <c r="D2109" s="41">
        <v>0</v>
      </c>
      <c r="E2109" s="41">
        <v>0</v>
      </c>
      <c r="F2109" s="41">
        <v>0</v>
      </c>
      <c r="G2109" s="48">
        <v>44008</v>
      </c>
    </row>
    <row r="2110" spans="1:7" x14ac:dyDescent="0.25">
      <c r="A2110" s="48">
        <v>440084610</v>
      </c>
      <c r="B2110" s="41" t="s">
        <v>3749</v>
      </c>
      <c r="C2110" s="41">
        <v>0</v>
      </c>
      <c r="D2110" s="41">
        <v>0</v>
      </c>
      <c r="E2110" s="41">
        <v>0</v>
      </c>
      <c r="F2110" s="41">
        <v>0</v>
      </c>
      <c r="G2110" s="48">
        <v>44008</v>
      </c>
    </row>
    <row r="2111" spans="1:7" x14ac:dyDescent="0.25">
      <c r="A2111" s="48">
        <v>440084620</v>
      </c>
      <c r="B2111" s="41" t="s">
        <v>3750</v>
      </c>
      <c r="C2111" s="41">
        <v>0</v>
      </c>
      <c r="D2111" s="41">
        <v>0</v>
      </c>
      <c r="E2111" s="41">
        <v>0</v>
      </c>
      <c r="F2111" s="41">
        <v>0</v>
      </c>
      <c r="G2111" s="48">
        <v>44008</v>
      </c>
    </row>
    <row r="2112" spans="1:7" x14ac:dyDescent="0.25">
      <c r="A2112" s="48">
        <v>440089050</v>
      </c>
      <c r="B2112" s="41" t="s">
        <v>3751</v>
      </c>
      <c r="C2112" s="41">
        <v>0</v>
      </c>
      <c r="D2112" s="41">
        <v>0</v>
      </c>
      <c r="E2112" s="41">
        <v>0</v>
      </c>
      <c r="F2112" s="41">
        <v>0</v>
      </c>
      <c r="G2112" s="48">
        <v>44008</v>
      </c>
    </row>
    <row r="2113" spans="1:7" x14ac:dyDescent="0.25">
      <c r="A2113" s="48">
        <v>440089800</v>
      </c>
      <c r="B2113" s="41" t="s">
        <v>3752</v>
      </c>
      <c r="C2113" s="41">
        <v>0</v>
      </c>
      <c r="D2113" s="41">
        <v>0</v>
      </c>
      <c r="E2113" s="41">
        <v>0</v>
      </c>
      <c r="F2113" s="41">
        <v>0</v>
      </c>
      <c r="G2113" s="48">
        <v>44008</v>
      </c>
    </row>
    <row r="2114" spans="1:7" x14ac:dyDescent="0.25">
      <c r="A2114" s="48">
        <v>440090100</v>
      </c>
      <c r="B2114" s="41" t="s">
        <v>3753</v>
      </c>
      <c r="C2114" s="41">
        <v>0</v>
      </c>
      <c r="D2114" s="41">
        <v>0</v>
      </c>
      <c r="E2114" s="41">
        <v>0</v>
      </c>
      <c r="F2114" s="41">
        <v>0</v>
      </c>
      <c r="G2114" s="48">
        <v>44009</v>
      </c>
    </row>
    <row r="2115" spans="1:7" x14ac:dyDescent="0.25">
      <c r="A2115" s="48">
        <v>440090101</v>
      </c>
      <c r="B2115" s="41" t="s">
        <v>3754</v>
      </c>
      <c r="C2115" s="41">
        <v>0</v>
      </c>
      <c r="D2115" s="41">
        <v>0</v>
      </c>
      <c r="E2115" s="41">
        <v>0</v>
      </c>
      <c r="F2115" s="41">
        <v>0</v>
      </c>
      <c r="G2115" s="48">
        <v>44009</v>
      </c>
    </row>
    <row r="2116" spans="1:7" x14ac:dyDescent="0.25">
      <c r="A2116" s="48">
        <v>440090120</v>
      </c>
      <c r="B2116" s="41" t="s">
        <v>3755</v>
      </c>
      <c r="C2116" s="41">
        <v>0</v>
      </c>
      <c r="D2116" s="41">
        <v>0</v>
      </c>
      <c r="E2116" s="41">
        <v>0</v>
      </c>
      <c r="F2116" s="41">
        <v>0</v>
      </c>
      <c r="G2116" s="48">
        <v>44009</v>
      </c>
    </row>
    <row r="2117" spans="1:7" x14ac:dyDescent="0.25">
      <c r="A2117" s="48">
        <v>440090150</v>
      </c>
      <c r="B2117" s="41" t="s">
        <v>3756</v>
      </c>
      <c r="C2117" s="41">
        <v>0</v>
      </c>
      <c r="D2117" s="41">
        <v>0</v>
      </c>
      <c r="E2117" s="41">
        <v>0</v>
      </c>
      <c r="F2117" s="41">
        <v>0</v>
      </c>
      <c r="G2117" s="48">
        <v>44009</v>
      </c>
    </row>
    <row r="2118" spans="1:7" x14ac:dyDescent="0.25">
      <c r="A2118" s="48">
        <v>440090985</v>
      </c>
      <c r="B2118" s="41" t="s">
        <v>3757</v>
      </c>
      <c r="C2118" s="41">
        <v>0</v>
      </c>
      <c r="D2118" s="41">
        <v>0</v>
      </c>
      <c r="E2118" s="41">
        <v>0</v>
      </c>
      <c r="F2118" s="41">
        <v>0</v>
      </c>
      <c r="G2118" s="48">
        <v>44009</v>
      </c>
    </row>
    <row r="2119" spans="1:7" x14ac:dyDescent="0.25">
      <c r="A2119" s="48">
        <v>440092020</v>
      </c>
      <c r="B2119" s="41" t="s">
        <v>3758</v>
      </c>
      <c r="C2119" s="41">
        <v>0</v>
      </c>
      <c r="D2119" s="41">
        <v>0</v>
      </c>
      <c r="E2119" s="41">
        <v>0</v>
      </c>
      <c r="F2119" s="41">
        <v>0</v>
      </c>
      <c r="G2119" s="48">
        <v>44009</v>
      </c>
    </row>
    <row r="2120" spans="1:7" x14ac:dyDescent="0.25">
      <c r="A2120" s="48">
        <v>440092300</v>
      </c>
      <c r="B2120" s="41" t="s">
        <v>3759</v>
      </c>
      <c r="C2120" s="41">
        <v>0</v>
      </c>
      <c r="D2120" s="41">
        <v>0</v>
      </c>
      <c r="E2120" s="41">
        <v>0</v>
      </c>
      <c r="F2120" s="41">
        <v>0</v>
      </c>
      <c r="G2120" s="48">
        <v>44009</v>
      </c>
    </row>
    <row r="2121" spans="1:7" x14ac:dyDescent="0.25">
      <c r="A2121" s="48">
        <v>440092415</v>
      </c>
      <c r="B2121" s="41" t="s">
        <v>3760</v>
      </c>
      <c r="C2121" s="41">
        <v>0</v>
      </c>
      <c r="D2121" s="41">
        <v>0</v>
      </c>
      <c r="E2121" s="41">
        <v>0</v>
      </c>
      <c r="F2121" s="41">
        <v>0</v>
      </c>
      <c r="G2121" s="48">
        <v>44009</v>
      </c>
    </row>
    <row r="2122" spans="1:7" x14ac:dyDescent="0.25">
      <c r="A2122" s="48">
        <v>440092442</v>
      </c>
      <c r="B2122" s="41" t="s">
        <v>3761</v>
      </c>
      <c r="C2122" s="41">
        <v>0</v>
      </c>
      <c r="D2122" s="41">
        <v>0</v>
      </c>
      <c r="E2122" s="41">
        <v>0</v>
      </c>
      <c r="F2122" s="41">
        <v>0</v>
      </c>
      <c r="G2122" s="48">
        <v>44009</v>
      </c>
    </row>
    <row r="2123" spans="1:7" x14ac:dyDescent="0.25">
      <c r="A2123" s="48">
        <v>440092510</v>
      </c>
      <c r="B2123" s="41" t="s">
        <v>3762</v>
      </c>
      <c r="C2123" s="41">
        <v>0</v>
      </c>
      <c r="D2123" s="41">
        <v>0</v>
      </c>
      <c r="E2123" s="41">
        <v>0</v>
      </c>
      <c r="F2123" s="41">
        <v>0</v>
      </c>
      <c r="G2123" s="48">
        <v>44009</v>
      </c>
    </row>
    <row r="2124" spans="1:7" x14ac:dyDescent="0.25">
      <c r="A2124" s="48">
        <v>440092703</v>
      </c>
      <c r="B2124" s="41" t="s">
        <v>3763</v>
      </c>
      <c r="C2124" s="41">
        <v>0</v>
      </c>
      <c r="D2124" s="41">
        <v>0</v>
      </c>
      <c r="E2124" s="41">
        <v>0</v>
      </c>
      <c r="F2124" s="41">
        <v>0</v>
      </c>
      <c r="G2124" s="48">
        <v>44009</v>
      </c>
    </row>
    <row r="2125" spans="1:7" x14ac:dyDescent="0.25">
      <c r="A2125" s="48">
        <v>440092706</v>
      </c>
      <c r="B2125" s="41" t="s">
        <v>3764</v>
      </c>
      <c r="C2125" s="41">
        <v>0</v>
      </c>
      <c r="D2125" s="41">
        <v>0</v>
      </c>
      <c r="E2125" s="41">
        <v>0</v>
      </c>
      <c r="F2125" s="41">
        <v>0</v>
      </c>
      <c r="G2125" s="48">
        <v>44009</v>
      </c>
    </row>
    <row r="2126" spans="1:7" x14ac:dyDescent="0.25">
      <c r="A2126" s="48">
        <v>440093038</v>
      </c>
      <c r="B2126" s="41" t="s">
        <v>3765</v>
      </c>
      <c r="C2126" s="41">
        <v>0</v>
      </c>
      <c r="D2126" s="41">
        <v>0</v>
      </c>
      <c r="E2126" s="41">
        <v>0</v>
      </c>
      <c r="F2126" s="41">
        <v>0</v>
      </c>
      <c r="G2126" s="48">
        <v>44009</v>
      </c>
    </row>
    <row r="2127" spans="1:7" x14ac:dyDescent="0.25">
      <c r="A2127" s="48">
        <v>440093051</v>
      </c>
      <c r="B2127" s="41" t="s">
        <v>3766</v>
      </c>
      <c r="C2127" s="41">
        <v>0</v>
      </c>
      <c r="D2127" s="41">
        <v>0</v>
      </c>
      <c r="E2127" s="41">
        <v>0</v>
      </c>
      <c r="F2127" s="41">
        <v>0</v>
      </c>
      <c r="G2127" s="48">
        <v>44009</v>
      </c>
    </row>
    <row r="2128" spans="1:7" x14ac:dyDescent="0.25">
      <c r="A2128" s="48">
        <v>440093052</v>
      </c>
      <c r="B2128" s="41" t="s">
        <v>3767</v>
      </c>
      <c r="C2128" s="41">
        <v>0</v>
      </c>
      <c r="D2128" s="41">
        <v>0</v>
      </c>
      <c r="E2128" s="41">
        <v>0</v>
      </c>
      <c r="F2128" s="41">
        <v>0</v>
      </c>
      <c r="G2128" s="48">
        <v>44009</v>
      </c>
    </row>
    <row r="2129" spans="1:7" x14ac:dyDescent="0.25">
      <c r="A2129" s="48">
        <v>440093053</v>
      </c>
      <c r="B2129" s="41" t="s">
        <v>3768</v>
      </c>
      <c r="C2129" s="41">
        <v>0</v>
      </c>
      <c r="D2129" s="41">
        <v>0</v>
      </c>
      <c r="E2129" s="41">
        <v>0</v>
      </c>
      <c r="F2129" s="41">
        <v>0</v>
      </c>
      <c r="G2129" s="48">
        <v>44009</v>
      </c>
    </row>
    <row r="2130" spans="1:7" x14ac:dyDescent="0.25">
      <c r="A2130" s="48">
        <v>440093300</v>
      </c>
      <c r="B2130" s="41" t="s">
        <v>3769</v>
      </c>
      <c r="C2130" s="41">
        <v>0</v>
      </c>
      <c r="D2130" s="41">
        <v>0</v>
      </c>
      <c r="E2130" s="41">
        <v>0</v>
      </c>
      <c r="F2130" s="41">
        <v>0</v>
      </c>
      <c r="G2130" s="48">
        <v>44009</v>
      </c>
    </row>
    <row r="2131" spans="1:7" x14ac:dyDescent="0.25">
      <c r="A2131" s="48">
        <v>440094610</v>
      </c>
      <c r="B2131" s="41" t="s">
        <v>3770</v>
      </c>
      <c r="C2131" s="41">
        <v>0</v>
      </c>
      <c r="D2131" s="41">
        <v>0</v>
      </c>
      <c r="E2131" s="41">
        <v>0</v>
      </c>
      <c r="F2131" s="41">
        <v>0</v>
      </c>
      <c r="G2131" s="48">
        <v>44009</v>
      </c>
    </row>
    <row r="2132" spans="1:7" x14ac:dyDescent="0.25">
      <c r="A2132" s="48">
        <v>440094620</v>
      </c>
      <c r="B2132" s="41" t="s">
        <v>3771</v>
      </c>
      <c r="C2132" s="41">
        <v>0</v>
      </c>
      <c r="D2132" s="41">
        <v>0</v>
      </c>
      <c r="E2132" s="41">
        <v>0</v>
      </c>
      <c r="F2132" s="41">
        <v>0</v>
      </c>
      <c r="G2132" s="48">
        <v>44009</v>
      </c>
    </row>
    <row r="2133" spans="1:7" x14ac:dyDescent="0.25">
      <c r="A2133" s="48">
        <v>440099200</v>
      </c>
      <c r="B2133" s="41" t="s">
        <v>3772</v>
      </c>
      <c r="C2133" s="41">
        <v>0</v>
      </c>
      <c r="D2133" s="41">
        <v>0</v>
      </c>
      <c r="E2133" s="41">
        <v>0</v>
      </c>
      <c r="F2133" s="41">
        <v>0</v>
      </c>
      <c r="G2133" s="48">
        <v>44009</v>
      </c>
    </row>
    <row r="2134" spans="1:7" x14ac:dyDescent="0.25">
      <c r="A2134" s="48">
        <v>440099800</v>
      </c>
      <c r="B2134" s="41" t="s">
        <v>3773</v>
      </c>
      <c r="C2134" s="41">
        <v>0</v>
      </c>
      <c r="D2134" s="41">
        <v>0</v>
      </c>
      <c r="E2134" s="41">
        <v>0</v>
      </c>
      <c r="F2134" s="41">
        <v>0</v>
      </c>
      <c r="G2134" s="48">
        <v>44009</v>
      </c>
    </row>
    <row r="2135" spans="1:7" x14ac:dyDescent="0.25">
      <c r="A2135" s="48">
        <v>440100100</v>
      </c>
      <c r="B2135" s="41" t="s">
        <v>3774</v>
      </c>
      <c r="C2135" s="41">
        <v>0</v>
      </c>
      <c r="D2135" s="41">
        <v>0</v>
      </c>
      <c r="E2135" s="41">
        <v>0</v>
      </c>
      <c r="F2135" s="41">
        <v>0</v>
      </c>
      <c r="G2135" s="48">
        <v>44010</v>
      </c>
    </row>
    <row r="2136" spans="1:7" x14ac:dyDescent="0.25">
      <c r="A2136" s="48">
        <v>440100101</v>
      </c>
      <c r="B2136" s="41" t="s">
        <v>3775</v>
      </c>
      <c r="C2136" s="41">
        <v>0</v>
      </c>
      <c r="D2136" s="41">
        <v>0</v>
      </c>
      <c r="E2136" s="41">
        <v>0</v>
      </c>
      <c r="F2136" s="41">
        <v>0</v>
      </c>
      <c r="G2136" s="48">
        <v>44010</v>
      </c>
    </row>
    <row r="2137" spans="1:7" x14ac:dyDescent="0.25">
      <c r="A2137" s="48">
        <v>440100120</v>
      </c>
      <c r="B2137" s="41" t="s">
        <v>3776</v>
      </c>
      <c r="C2137" s="41">
        <v>0</v>
      </c>
      <c r="D2137" s="41">
        <v>0</v>
      </c>
      <c r="E2137" s="41">
        <v>0</v>
      </c>
      <c r="F2137" s="41">
        <v>0</v>
      </c>
      <c r="G2137" s="48">
        <v>44010</v>
      </c>
    </row>
    <row r="2138" spans="1:7" x14ac:dyDescent="0.25">
      <c r="A2138" s="48">
        <v>440100150</v>
      </c>
      <c r="B2138" s="41" t="s">
        <v>3777</v>
      </c>
      <c r="C2138" s="41">
        <v>0</v>
      </c>
      <c r="D2138" s="41">
        <v>0</v>
      </c>
      <c r="E2138" s="41">
        <v>0</v>
      </c>
      <c r="F2138" s="41">
        <v>0</v>
      </c>
      <c r="G2138" s="48">
        <v>44010</v>
      </c>
    </row>
    <row r="2139" spans="1:7" x14ac:dyDescent="0.25">
      <c r="A2139" s="48">
        <v>440100930</v>
      </c>
      <c r="B2139" s="41" t="s">
        <v>3778</v>
      </c>
      <c r="C2139" s="41">
        <v>0</v>
      </c>
      <c r="D2139" s="41">
        <v>0</v>
      </c>
      <c r="E2139" s="41">
        <v>0</v>
      </c>
      <c r="F2139" s="41">
        <v>0</v>
      </c>
      <c r="G2139" s="48">
        <v>44010</v>
      </c>
    </row>
    <row r="2140" spans="1:7" x14ac:dyDescent="0.25">
      <c r="A2140" s="48">
        <v>440100985</v>
      </c>
      <c r="B2140" s="41" t="s">
        <v>3779</v>
      </c>
      <c r="C2140" s="41">
        <v>0</v>
      </c>
      <c r="D2140" s="41">
        <v>0</v>
      </c>
      <c r="E2140" s="41">
        <v>0</v>
      </c>
      <c r="F2140" s="41">
        <v>0</v>
      </c>
      <c r="G2140" s="48">
        <v>44010</v>
      </c>
    </row>
    <row r="2141" spans="1:7" x14ac:dyDescent="0.25">
      <c r="A2141" s="48">
        <v>440102020</v>
      </c>
      <c r="B2141" s="41" t="s">
        <v>3780</v>
      </c>
      <c r="C2141" s="41">
        <v>0</v>
      </c>
      <c r="D2141" s="41">
        <v>0</v>
      </c>
      <c r="E2141" s="41">
        <v>0</v>
      </c>
      <c r="F2141" s="41">
        <v>0</v>
      </c>
      <c r="G2141" s="48">
        <v>44010</v>
      </c>
    </row>
    <row r="2142" spans="1:7" x14ac:dyDescent="0.25">
      <c r="A2142" s="48">
        <v>440102510</v>
      </c>
      <c r="B2142" s="41" t="s">
        <v>3781</v>
      </c>
      <c r="C2142" s="41">
        <v>0</v>
      </c>
      <c r="D2142" s="41">
        <v>0</v>
      </c>
      <c r="E2142" s="41">
        <v>0</v>
      </c>
      <c r="F2142" s="41">
        <v>0</v>
      </c>
      <c r="G2142" s="48">
        <v>44010</v>
      </c>
    </row>
    <row r="2143" spans="1:7" x14ac:dyDescent="0.25">
      <c r="A2143" s="48">
        <v>440103300</v>
      </c>
      <c r="B2143" s="41" t="s">
        <v>3782</v>
      </c>
      <c r="C2143" s="41">
        <v>0</v>
      </c>
      <c r="D2143" s="41">
        <v>0</v>
      </c>
      <c r="E2143" s="41">
        <v>0</v>
      </c>
      <c r="F2143" s="41">
        <v>0</v>
      </c>
      <c r="G2143" s="48">
        <v>44010</v>
      </c>
    </row>
    <row r="2144" spans="1:7" x14ac:dyDescent="0.25">
      <c r="A2144" s="48">
        <v>440104610</v>
      </c>
      <c r="B2144" s="41" t="s">
        <v>3783</v>
      </c>
      <c r="C2144" s="41">
        <v>0</v>
      </c>
      <c r="D2144" s="41">
        <v>0</v>
      </c>
      <c r="E2144" s="41">
        <v>0</v>
      </c>
      <c r="F2144" s="41">
        <v>0</v>
      </c>
      <c r="G2144" s="48">
        <v>44010</v>
      </c>
    </row>
    <row r="2145" spans="1:7" x14ac:dyDescent="0.25">
      <c r="A2145" s="48">
        <v>440104620</v>
      </c>
      <c r="B2145" s="41" t="s">
        <v>3784</v>
      </c>
      <c r="C2145" s="41">
        <v>0</v>
      </c>
      <c r="D2145" s="41">
        <v>0</v>
      </c>
      <c r="E2145" s="41">
        <v>0</v>
      </c>
      <c r="F2145" s="41">
        <v>0</v>
      </c>
      <c r="G2145" s="48">
        <v>44010</v>
      </c>
    </row>
    <row r="2146" spans="1:7" x14ac:dyDescent="0.25">
      <c r="A2146" s="48">
        <v>440106010</v>
      </c>
      <c r="B2146" s="41" t="s">
        <v>3785</v>
      </c>
      <c r="C2146" s="41">
        <v>0</v>
      </c>
      <c r="D2146" s="41">
        <v>0</v>
      </c>
      <c r="E2146" s="41">
        <v>0</v>
      </c>
      <c r="F2146" s="41">
        <v>0</v>
      </c>
      <c r="G2146" s="48">
        <v>44010</v>
      </c>
    </row>
    <row r="2147" spans="1:7" x14ac:dyDescent="0.25">
      <c r="A2147" s="48">
        <v>440109800</v>
      </c>
      <c r="B2147" s="41" t="s">
        <v>3786</v>
      </c>
      <c r="C2147" s="41">
        <v>0</v>
      </c>
      <c r="D2147" s="41">
        <v>0</v>
      </c>
      <c r="E2147" s="41">
        <v>0</v>
      </c>
      <c r="F2147" s="41">
        <v>0</v>
      </c>
      <c r="G2147" s="48">
        <v>44010</v>
      </c>
    </row>
    <row r="2148" spans="1:7" x14ac:dyDescent="0.25">
      <c r="A2148" s="48">
        <v>499010100</v>
      </c>
      <c r="B2148" s="41" t="s">
        <v>3787</v>
      </c>
      <c r="C2148" s="41">
        <v>18784.96</v>
      </c>
      <c r="D2148" s="41">
        <v>31350</v>
      </c>
      <c r="E2148" s="41">
        <v>31350</v>
      </c>
      <c r="F2148" s="41">
        <v>-12565.04</v>
      </c>
      <c r="G2148" s="48">
        <v>49901</v>
      </c>
    </row>
    <row r="2149" spans="1:7" x14ac:dyDescent="0.25">
      <c r="A2149" s="48">
        <v>499010101</v>
      </c>
      <c r="B2149" s="41" t="s">
        <v>3788</v>
      </c>
      <c r="C2149" s="41">
        <v>0</v>
      </c>
      <c r="D2149" s="41">
        <v>0</v>
      </c>
      <c r="E2149" s="41">
        <v>0</v>
      </c>
      <c r="F2149" s="41">
        <v>0</v>
      </c>
      <c r="G2149" s="48">
        <v>49901</v>
      </c>
    </row>
    <row r="2150" spans="1:7" x14ac:dyDescent="0.25">
      <c r="A2150" s="48">
        <v>499010102</v>
      </c>
      <c r="B2150" s="41" t="s">
        <v>3789</v>
      </c>
      <c r="C2150" s="41">
        <v>0</v>
      </c>
      <c r="D2150" s="41">
        <v>0</v>
      </c>
      <c r="E2150" s="41">
        <v>0</v>
      </c>
      <c r="F2150" s="41">
        <v>0</v>
      </c>
      <c r="G2150" s="48">
        <v>49901</v>
      </c>
    </row>
    <row r="2151" spans="1:7" x14ac:dyDescent="0.25">
      <c r="A2151" s="48">
        <v>499010103</v>
      </c>
      <c r="B2151" s="41" t="s">
        <v>3790</v>
      </c>
      <c r="C2151" s="41">
        <v>0</v>
      </c>
      <c r="D2151" s="41">
        <v>0</v>
      </c>
      <c r="E2151" s="41">
        <v>0</v>
      </c>
      <c r="F2151" s="41">
        <v>0</v>
      </c>
      <c r="G2151" s="48">
        <v>49901</v>
      </c>
    </row>
    <row r="2152" spans="1:7" x14ac:dyDescent="0.25">
      <c r="A2152" s="48">
        <v>499010120</v>
      </c>
      <c r="B2152" s="41" t="s">
        <v>3791</v>
      </c>
      <c r="C2152" s="41">
        <v>0</v>
      </c>
      <c r="D2152" s="41">
        <v>0</v>
      </c>
      <c r="E2152" s="41">
        <v>0</v>
      </c>
      <c r="F2152" s="41">
        <v>0</v>
      </c>
      <c r="G2152" s="48">
        <v>49901</v>
      </c>
    </row>
    <row r="2153" spans="1:7" x14ac:dyDescent="0.25">
      <c r="A2153" s="48">
        <v>499010150</v>
      </c>
      <c r="B2153" s="41" t="s">
        <v>3792</v>
      </c>
      <c r="C2153" s="41">
        <v>2058.86</v>
      </c>
      <c r="D2153" s="41">
        <v>0</v>
      </c>
      <c r="E2153" s="41">
        <v>0</v>
      </c>
      <c r="F2153" s="41">
        <v>2058.86</v>
      </c>
      <c r="G2153" s="48">
        <v>49901</v>
      </c>
    </row>
    <row r="2154" spans="1:7" x14ac:dyDescent="0.25">
      <c r="A2154" s="48">
        <v>499010200</v>
      </c>
      <c r="B2154" s="41" t="s">
        <v>3793</v>
      </c>
      <c r="C2154" s="41">
        <v>0</v>
      </c>
      <c r="D2154" s="41">
        <v>0</v>
      </c>
      <c r="E2154" s="41">
        <v>0</v>
      </c>
      <c r="F2154" s="41">
        <v>0</v>
      </c>
      <c r="G2154" s="48">
        <v>49901</v>
      </c>
    </row>
    <row r="2155" spans="1:7" x14ac:dyDescent="0.25">
      <c r="A2155" s="48">
        <v>499010800</v>
      </c>
      <c r="B2155" s="41" t="s">
        <v>3794</v>
      </c>
      <c r="C2155" s="41">
        <v>-300</v>
      </c>
      <c r="D2155" s="41">
        <v>0</v>
      </c>
      <c r="E2155" s="41">
        <v>0</v>
      </c>
      <c r="F2155" s="41">
        <v>-300</v>
      </c>
      <c r="G2155" s="48">
        <v>49901</v>
      </c>
    </row>
    <row r="2156" spans="1:7" x14ac:dyDescent="0.25">
      <c r="A2156" s="48">
        <v>499010930</v>
      </c>
      <c r="B2156" s="41" t="s">
        <v>3795</v>
      </c>
      <c r="C2156" s="41">
        <v>728.5</v>
      </c>
      <c r="D2156" s="41">
        <v>500</v>
      </c>
      <c r="E2156" s="41">
        <v>500</v>
      </c>
      <c r="F2156" s="41">
        <v>228.5</v>
      </c>
      <c r="G2156" s="48">
        <v>49901</v>
      </c>
    </row>
    <row r="2157" spans="1:7" x14ac:dyDescent="0.25">
      <c r="A2157" s="48">
        <v>499010975</v>
      </c>
      <c r="B2157" s="41" t="s">
        <v>3796</v>
      </c>
      <c r="C2157" s="41">
        <v>0</v>
      </c>
      <c r="D2157" s="41">
        <v>200</v>
      </c>
      <c r="E2157" s="41">
        <v>200</v>
      </c>
      <c r="F2157" s="41">
        <v>-200</v>
      </c>
      <c r="G2157" s="48">
        <v>49901</v>
      </c>
    </row>
    <row r="2158" spans="1:7" x14ac:dyDescent="0.25">
      <c r="A2158" s="48">
        <v>499012000</v>
      </c>
      <c r="B2158" s="41" t="s">
        <v>3797</v>
      </c>
      <c r="C2158" s="41">
        <v>0</v>
      </c>
      <c r="D2158" s="41">
        <v>50</v>
      </c>
      <c r="E2158" s="41">
        <v>50</v>
      </c>
      <c r="F2158" s="41">
        <v>-50</v>
      </c>
      <c r="G2158" s="48">
        <v>49901</v>
      </c>
    </row>
    <row r="2159" spans="1:7" x14ac:dyDescent="0.25">
      <c r="A2159" s="48">
        <v>499012003</v>
      </c>
      <c r="B2159" s="41" t="s">
        <v>3798</v>
      </c>
      <c r="C2159" s="41">
        <v>0</v>
      </c>
      <c r="D2159" s="41">
        <v>0</v>
      </c>
      <c r="E2159" s="41">
        <v>0</v>
      </c>
      <c r="F2159" s="41">
        <v>0</v>
      </c>
      <c r="G2159" s="48">
        <v>49901</v>
      </c>
    </row>
    <row r="2160" spans="1:7" x14ac:dyDescent="0.25">
      <c r="A2160" s="48">
        <v>499012004</v>
      </c>
      <c r="B2160" s="41" t="s">
        <v>3799</v>
      </c>
      <c r="C2160" s="41">
        <v>0</v>
      </c>
      <c r="D2160" s="41">
        <v>2500</v>
      </c>
      <c r="E2160" s="41">
        <v>2500</v>
      </c>
      <c r="F2160" s="41">
        <v>-2500</v>
      </c>
      <c r="G2160" s="48">
        <v>49901</v>
      </c>
    </row>
    <row r="2161" spans="1:7" x14ac:dyDescent="0.25">
      <c r="A2161" s="48">
        <v>499012022</v>
      </c>
      <c r="B2161" s="41" t="s">
        <v>3800</v>
      </c>
      <c r="C2161" s="41">
        <v>0</v>
      </c>
      <c r="D2161" s="41">
        <v>150</v>
      </c>
      <c r="E2161" s="41">
        <v>150</v>
      </c>
      <c r="F2161" s="41">
        <v>-150</v>
      </c>
      <c r="G2161" s="48">
        <v>49901</v>
      </c>
    </row>
    <row r="2162" spans="1:7" x14ac:dyDescent="0.25">
      <c r="A2162" s="48">
        <v>499012422</v>
      </c>
      <c r="B2162" s="41" t="s">
        <v>3801</v>
      </c>
      <c r="C2162" s="41">
        <v>0</v>
      </c>
      <c r="D2162" s="41">
        <v>0</v>
      </c>
      <c r="E2162" s="41">
        <v>0</v>
      </c>
      <c r="F2162" s="41">
        <v>0</v>
      </c>
      <c r="G2162" s="48">
        <v>49901</v>
      </c>
    </row>
    <row r="2163" spans="1:7" x14ac:dyDescent="0.25">
      <c r="A2163" s="48">
        <v>499012456</v>
      </c>
      <c r="B2163" s="41" t="s">
        <v>3802</v>
      </c>
      <c r="C2163" s="41">
        <v>0</v>
      </c>
      <c r="D2163" s="41">
        <v>0</v>
      </c>
      <c r="E2163" s="41">
        <v>0</v>
      </c>
      <c r="F2163" s="41">
        <v>0</v>
      </c>
      <c r="G2163" s="48">
        <v>49901</v>
      </c>
    </row>
    <row r="2164" spans="1:7" x14ac:dyDescent="0.25">
      <c r="A2164" s="48">
        <v>499012500</v>
      </c>
      <c r="B2164" s="41" t="s">
        <v>3803</v>
      </c>
      <c r="C2164" s="41">
        <v>0</v>
      </c>
      <c r="D2164" s="41">
        <v>0</v>
      </c>
      <c r="E2164" s="41">
        <v>0</v>
      </c>
      <c r="F2164" s="41">
        <v>0</v>
      </c>
      <c r="G2164" s="48">
        <v>49901</v>
      </c>
    </row>
    <row r="2165" spans="1:7" x14ac:dyDescent="0.25">
      <c r="A2165" s="48">
        <v>499012510</v>
      </c>
      <c r="B2165" s="41" t="s">
        <v>3804</v>
      </c>
      <c r="C2165" s="41">
        <v>0</v>
      </c>
      <c r="D2165" s="41">
        <v>0</v>
      </c>
      <c r="E2165" s="41">
        <v>0</v>
      </c>
      <c r="F2165" s="41">
        <v>0</v>
      </c>
      <c r="G2165" s="48">
        <v>49901</v>
      </c>
    </row>
    <row r="2166" spans="1:7" x14ac:dyDescent="0.25">
      <c r="A2166" s="48">
        <v>499012520</v>
      </c>
      <c r="B2166" s="41" t="s">
        <v>3805</v>
      </c>
      <c r="C2166" s="41">
        <v>0</v>
      </c>
      <c r="D2166" s="41">
        <v>0</v>
      </c>
      <c r="E2166" s="41">
        <v>0</v>
      </c>
      <c r="F2166" s="41">
        <v>0</v>
      </c>
      <c r="G2166" s="48">
        <v>49901</v>
      </c>
    </row>
    <row r="2167" spans="1:7" x14ac:dyDescent="0.25">
      <c r="A2167" s="48">
        <v>499012706</v>
      </c>
      <c r="B2167" s="41" t="s">
        <v>3806</v>
      </c>
      <c r="C2167" s="41">
        <v>0</v>
      </c>
      <c r="D2167" s="41">
        <v>0</v>
      </c>
      <c r="E2167" s="41">
        <v>0</v>
      </c>
      <c r="F2167" s="41">
        <v>0</v>
      </c>
      <c r="G2167" s="48">
        <v>49901</v>
      </c>
    </row>
    <row r="2168" spans="1:7" x14ac:dyDescent="0.25">
      <c r="A2168" s="48">
        <v>499012801</v>
      </c>
      <c r="B2168" s="41" t="s">
        <v>3807</v>
      </c>
      <c r="C2168" s="41">
        <v>0</v>
      </c>
      <c r="D2168" s="41">
        <v>0</v>
      </c>
      <c r="E2168" s="41">
        <v>0</v>
      </c>
      <c r="F2168" s="41">
        <v>0</v>
      </c>
      <c r="G2168" s="48">
        <v>49901</v>
      </c>
    </row>
    <row r="2169" spans="1:7" x14ac:dyDescent="0.25">
      <c r="A2169" s="48">
        <v>499014600</v>
      </c>
      <c r="B2169" s="41" t="s">
        <v>3808</v>
      </c>
      <c r="C2169" s="41">
        <v>0</v>
      </c>
      <c r="D2169" s="41">
        <v>0</v>
      </c>
      <c r="E2169" s="41">
        <v>0</v>
      </c>
      <c r="F2169" s="41">
        <v>0</v>
      </c>
      <c r="G2169" s="48">
        <v>49901</v>
      </c>
    </row>
    <row r="2170" spans="1:7" x14ac:dyDescent="0.25">
      <c r="A2170" s="48">
        <v>499014610</v>
      </c>
      <c r="B2170" s="41" t="s">
        <v>3809</v>
      </c>
      <c r="C2170" s="41">
        <v>0</v>
      </c>
      <c r="D2170" s="41">
        <v>0</v>
      </c>
      <c r="E2170" s="41">
        <v>0</v>
      </c>
      <c r="F2170" s="41">
        <v>0</v>
      </c>
      <c r="G2170" s="48">
        <v>49901</v>
      </c>
    </row>
    <row r="2171" spans="1:7" x14ac:dyDescent="0.25">
      <c r="A2171" s="48">
        <v>499014618</v>
      </c>
      <c r="B2171" s="41" t="s">
        <v>3810</v>
      </c>
      <c r="C2171" s="41">
        <v>0</v>
      </c>
      <c r="D2171" s="41">
        <v>0</v>
      </c>
      <c r="E2171" s="41">
        <v>0</v>
      </c>
      <c r="F2171" s="41">
        <v>0</v>
      </c>
      <c r="G2171" s="48">
        <v>49901</v>
      </c>
    </row>
    <row r="2172" spans="1:7" x14ac:dyDescent="0.25">
      <c r="A2172" s="48">
        <v>499014619</v>
      </c>
      <c r="B2172" s="41" t="s">
        <v>3811</v>
      </c>
      <c r="C2172" s="41">
        <v>0</v>
      </c>
      <c r="D2172" s="41">
        <v>0</v>
      </c>
      <c r="E2172" s="41">
        <v>0</v>
      </c>
      <c r="F2172" s="41">
        <v>0</v>
      </c>
      <c r="G2172" s="48">
        <v>49901</v>
      </c>
    </row>
    <row r="2173" spans="1:7" x14ac:dyDescent="0.25">
      <c r="A2173" s="48">
        <v>499014621</v>
      </c>
      <c r="B2173" s="41" t="s">
        <v>3812</v>
      </c>
      <c r="C2173" s="41">
        <v>0</v>
      </c>
      <c r="D2173" s="41">
        <v>0</v>
      </c>
      <c r="E2173" s="41">
        <v>0</v>
      </c>
      <c r="F2173" s="41">
        <v>0</v>
      </c>
      <c r="G2173" s="48">
        <v>49901</v>
      </c>
    </row>
    <row r="2174" spans="1:7" x14ac:dyDescent="0.25">
      <c r="A2174" s="48">
        <v>499016009</v>
      </c>
      <c r="B2174" s="41" t="s">
        <v>3813</v>
      </c>
      <c r="C2174" s="41">
        <v>0</v>
      </c>
      <c r="D2174" s="41">
        <v>0</v>
      </c>
      <c r="E2174" s="41">
        <v>0</v>
      </c>
      <c r="F2174" s="41">
        <v>0</v>
      </c>
      <c r="G2174" s="48">
        <v>49901</v>
      </c>
    </row>
    <row r="2175" spans="1:7" x14ac:dyDescent="0.25">
      <c r="A2175" s="48">
        <v>499016010</v>
      </c>
      <c r="B2175" s="41" t="s">
        <v>3814</v>
      </c>
      <c r="C2175" s="41">
        <v>0</v>
      </c>
      <c r="D2175" s="41">
        <v>0</v>
      </c>
      <c r="E2175" s="41">
        <v>0</v>
      </c>
      <c r="F2175" s="41">
        <v>0</v>
      </c>
      <c r="G2175" s="48">
        <v>49901</v>
      </c>
    </row>
    <row r="2176" spans="1:7" x14ac:dyDescent="0.25">
      <c r="A2176" s="48">
        <v>499019400</v>
      </c>
      <c r="B2176" s="41" t="s">
        <v>3815</v>
      </c>
      <c r="C2176" s="41">
        <v>0</v>
      </c>
      <c r="D2176" s="41">
        <v>0</v>
      </c>
      <c r="E2176" s="41">
        <v>0</v>
      </c>
      <c r="F2176" s="41">
        <v>0</v>
      </c>
      <c r="G2176" s="48">
        <v>49901</v>
      </c>
    </row>
    <row r="2177" spans="1:7" x14ac:dyDescent="0.25">
      <c r="A2177" s="48">
        <v>499019401</v>
      </c>
      <c r="B2177" s="41" t="s">
        <v>3816</v>
      </c>
      <c r="C2177" s="41">
        <v>0</v>
      </c>
      <c r="D2177" s="41">
        <v>0</v>
      </c>
      <c r="E2177" s="41">
        <v>0</v>
      </c>
      <c r="F2177" s="41">
        <v>0</v>
      </c>
      <c r="G2177" s="48">
        <v>49901</v>
      </c>
    </row>
    <row r="2178" spans="1:7" x14ac:dyDescent="0.25">
      <c r="A2178" s="48">
        <v>499019402</v>
      </c>
      <c r="B2178" s="41" t="s">
        <v>3817</v>
      </c>
      <c r="C2178" s="41">
        <v>0</v>
      </c>
      <c r="D2178" s="41">
        <v>0</v>
      </c>
      <c r="E2178" s="41">
        <v>0</v>
      </c>
      <c r="F2178" s="41">
        <v>0</v>
      </c>
      <c r="G2178" s="48">
        <v>49901</v>
      </c>
    </row>
    <row r="2179" spans="1:7" x14ac:dyDescent="0.25">
      <c r="A2179" s="48">
        <v>499019403</v>
      </c>
      <c r="B2179" s="41" t="s">
        <v>3817</v>
      </c>
      <c r="C2179" s="41">
        <v>0</v>
      </c>
      <c r="D2179" s="41">
        <v>0</v>
      </c>
      <c r="E2179" s="41">
        <v>0</v>
      </c>
      <c r="F2179" s="41">
        <v>0</v>
      </c>
      <c r="G2179" s="48">
        <v>49901</v>
      </c>
    </row>
    <row r="2180" spans="1:7" x14ac:dyDescent="0.25">
      <c r="A2180" s="48">
        <v>499019404</v>
      </c>
      <c r="B2180" s="41" t="s">
        <v>3817</v>
      </c>
      <c r="C2180" s="41">
        <v>0</v>
      </c>
      <c r="D2180" s="41">
        <v>0</v>
      </c>
      <c r="E2180" s="41">
        <v>0</v>
      </c>
      <c r="F2180" s="41">
        <v>0</v>
      </c>
      <c r="G2180" s="48">
        <v>49901</v>
      </c>
    </row>
    <row r="2181" spans="1:7" x14ac:dyDescent="0.25">
      <c r="A2181" s="48">
        <v>499019405</v>
      </c>
      <c r="B2181" s="41" t="s">
        <v>3817</v>
      </c>
      <c r="C2181" s="41">
        <v>0</v>
      </c>
      <c r="D2181" s="41">
        <v>0</v>
      </c>
      <c r="E2181" s="41">
        <v>0</v>
      </c>
      <c r="F2181" s="41">
        <v>0</v>
      </c>
      <c r="G2181" s="48">
        <v>49901</v>
      </c>
    </row>
    <row r="2182" spans="1:7" x14ac:dyDescent="0.25">
      <c r="A2182" s="48">
        <v>499019406</v>
      </c>
      <c r="B2182" s="41" t="s">
        <v>3817</v>
      </c>
      <c r="C2182" s="41">
        <v>0</v>
      </c>
      <c r="D2182" s="41">
        <v>0</v>
      </c>
      <c r="E2182" s="41">
        <v>0</v>
      </c>
      <c r="F2182" s="41">
        <v>0</v>
      </c>
      <c r="G2182" s="48">
        <v>49901</v>
      </c>
    </row>
    <row r="2183" spans="1:7" x14ac:dyDescent="0.25">
      <c r="A2183" s="48">
        <v>499019410</v>
      </c>
      <c r="B2183" s="41" t="s">
        <v>3818</v>
      </c>
      <c r="C2183" s="41">
        <v>0</v>
      </c>
      <c r="D2183" s="41">
        <v>0</v>
      </c>
      <c r="E2183" s="41">
        <v>0</v>
      </c>
      <c r="F2183" s="41">
        <v>0</v>
      </c>
      <c r="G2183" s="48">
        <v>49901</v>
      </c>
    </row>
    <row r="2184" spans="1:7" x14ac:dyDescent="0.25">
      <c r="A2184" s="48">
        <v>499019411</v>
      </c>
      <c r="B2184" s="41" t="s">
        <v>3819</v>
      </c>
      <c r="C2184" s="41">
        <v>0</v>
      </c>
      <c r="D2184" s="41">
        <v>0</v>
      </c>
      <c r="E2184" s="41">
        <v>0</v>
      </c>
      <c r="F2184" s="41">
        <v>0</v>
      </c>
      <c r="G2184" s="48">
        <v>49901</v>
      </c>
    </row>
    <row r="2185" spans="1:7" x14ac:dyDescent="0.25">
      <c r="A2185" s="48">
        <v>499019412</v>
      </c>
      <c r="B2185" s="41" t="s">
        <v>3820</v>
      </c>
      <c r="C2185" s="41">
        <v>0</v>
      </c>
      <c r="D2185" s="41">
        <v>0</v>
      </c>
      <c r="E2185" s="41">
        <v>0</v>
      </c>
      <c r="F2185" s="41">
        <v>0</v>
      </c>
      <c r="G2185" s="48">
        <v>49901</v>
      </c>
    </row>
    <row r="2186" spans="1:7" x14ac:dyDescent="0.25">
      <c r="A2186" s="48">
        <v>499019413</v>
      </c>
      <c r="B2186" s="41" t="s">
        <v>3821</v>
      </c>
      <c r="C2186" s="41">
        <v>0</v>
      </c>
      <c r="D2186" s="41">
        <v>0</v>
      </c>
      <c r="E2186" s="41">
        <v>0</v>
      </c>
      <c r="F2186" s="41">
        <v>0</v>
      </c>
      <c r="G2186" s="48">
        <v>49901</v>
      </c>
    </row>
    <row r="2187" spans="1:7" x14ac:dyDescent="0.25">
      <c r="A2187" s="48">
        <v>499019414</v>
      </c>
      <c r="B2187" s="41" t="s">
        <v>3821</v>
      </c>
      <c r="C2187" s="41">
        <v>0</v>
      </c>
      <c r="D2187" s="41">
        <v>0</v>
      </c>
      <c r="E2187" s="41">
        <v>0</v>
      </c>
      <c r="F2187" s="41">
        <v>0</v>
      </c>
      <c r="G2187" s="48">
        <v>49901</v>
      </c>
    </row>
    <row r="2188" spans="1:7" x14ac:dyDescent="0.25">
      <c r="A2188" s="48">
        <v>499019415</v>
      </c>
      <c r="B2188" s="41" t="s">
        <v>3822</v>
      </c>
      <c r="C2188" s="41">
        <v>0</v>
      </c>
      <c r="D2188" s="41">
        <v>0</v>
      </c>
      <c r="E2188" s="41">
        <v>0</v>
      </c>
      <c r="F2188" s="41">
        <v>0</v>
      </c>
      <c r="G2188" s="48">
        <v>49901</v>
      </c>
    </row>
    <row r="2189" spans="1:7" x14ac:dyDescent="0.25">
      <c r="A2189" s="48">
        <v>499019416</v>
      </c>
      <c r="B2189" s="41" t="s">
        <v>3823</v>
      </c>
      <c r="C2189" s="41">
        <v>0</v>
      </c>
      <c r="D2189" s="41">
        <v>0</v>
      </c>
      <c r="E2189" s="41">
        <v>0</v>
      </c>
      <c r="F2189" s="41">
        <v>0</v>
      </c>
      <c r="G2189" s="48">
        <v>49901</v>
      </c>
    </row>
    <row r="2190" spans="1:7" x14ac:dyDescent="0.25">
      <c r="A2190" s="48">
        <v>499019420</v>
      </c>
      <c r="B2190" s="41" t="s">
        <v>3824</v>
      </c>
      <c r="C2190" s="41">
        <v>0</v>
      </c>
      <c r="D2190" s="41">
        <v>0</v>
      </c>
      <c r="E2190" s="41">
        <v>0</v>
      </c>
      <c r="F2190" s="41">
        <v>0</v>
      </c>
      <c r="G2190" s="48">
        <v>49901</v>
      </c>
    </row>
    <row r="2191" spans="1:7" x14ac:dyDescent="0.25">
      <c r="A2191" s="48">
        <v>499019421</v>
      </c>
      <c r="B2191" s="41" t="s">
        <v>3825</v>
      </c>
      <c r="C2191" s="41">
        <v>0</v>
      </c>
      <c r="D2191" s="41">
        <v>0</v>
      </c>
      <c r="E2191" s="41">
        <v>0</v>
      </c>
      <c r="F2191" s="41">
        <v>0</v>
      </c>
      <c r="G2191" s="48">
        <v>49901</v>
      </c>
    </row>
    <row r="2192" spans="1:7" x14ac:dyDescent="0.25">
      <c r="A2192" s="48">
        <v>499019422</v>
      </c>
      <c r="B2192" s="41" t="s">
        <v>3826</v>
      </c>
      <c r="C2192" s="41">
        <v>0</v>
      </c>
      <c r="D2192" s="41">
        <v>0</v>
      </c>
      <c r="E2192" s="41">
        <v>0</v>
      </c>
      <c r="F2192" s="41">
        <v>0</v>
      </c>
      <c r="G2192" s="48">
        <v>49901</v>
      </c>
    </row>
    <row r="2193" spans="1:7" x14ac:dyDescent="0.25">
      <c r="A2193" s="48">
        <v>499019423</v>
      </c>
      <c r="B2193" s="41" t="s">
        <v>3827</v>
      </c>
      <c r="C2193" s="41">
        <v>0</v>
      </c>
      <c r="D2193" s="41">
        <v>0</v>
      </c>
      <c r="E2193" s="41">
        <v>0</v>
      </c>
      <c r="F2193" s="41">
        <v>0</v>
      </c>
      <c r="G2193" s="48">
        <v>49901</v>
      </c>
    </row>
    <row r="2194" spans="1:7" x14ac:dyDescent="0.25">
      <c r="A2194" s="48">
        <v>499019424</v>
      </c>
      <c r="B2194" s="41" t="s">
        <v>3828</v>
      </c>
      <c r="C2194" s="41">
        <v>0</v>
      </c>
      <c r="D2194" s="41">
        <v>0</v>
      </c>
      <c r="E2194" s="41">
        <v>0</v>
      </c>
      <c r="F2194" s="41">
        <v>0</v>
      </c>
      <c r="G2194" s="48">
        <v>49901</v>
      </c>
    </row>
    <row r="2195" spans="1:7" x14ac:dyDescent="0.25">
      <c r="A2195" s="48">
        <v>499019425</v>
      </c>
      <c r="B2195" s="41" t="s">
        <v>3829</v>
      </c>
      <c r="C2195" s="41">
        <v>0</v>
      </c>
      <c r="D2195" s="41">
        <v>0</v>
      </c>
      <c r="E2195" s="41">
        <v>0</v>
      </c>
      <c r="F2195" s="41">
        <v>0</v>
      </c>
      <c r="G2195" s="48">
        <v>49901</v>
      </c>
    </row>
    <row r="2196" spans="1:7" x14ac:dyDescent="0.25">
      <c r="A2196" s="48">
        <v>499019426</v>
      </c>
      <c r="B2196" s="41" t="s">
        <v>3829</v>
      </c>
      <c r="C2196" s="41">
        <v>0</v>
      </c>
      <c r="D2196" s="41">
        <v>0</v>
      </c>
      <c r="E2196" s="41">
        <v>0</v>
      </c>
      <c r="F2196" s="41">
        <v>0</v>
      </c>
      <c r="G2196" s="48">
        <v>49901</v>
      </c>
    </row>
    <row r="2197" spans="1:7" x14ac:dyDescent="0.25">
      <c r="A2197" s="48">
        <v>499019430</v>
      </c>
      <c r="B2197" s="41" t="s">
        <v>3830</v>
      </c>
      <c r="C2197" s="41">
        <v>0</v>
      </c>
      <c r="D2197" s="41">
        <v>0</v>
      </c>
      <c r="E2197" s="41">
        <v>0</v>
      </c>
      <c r="F2197" s="41">
        <v>0</v>
      </c>
      <c r="G2197" s="48">
        <v>49901</v>
      </c>
    </row>
    <row r="2198" spans="1:7" x14ac:dyDescent="0.25">
      <c r="A2198" s="48">
        <v>499019431</v>
      </c>
      <c r="B2198" s="41" t="s">
        <v>3830</v>
      </c>
      <c r="C2198" s="41">
        <v>0</v>
      </c>
      <c r="D2198" s="41">
        <v>0</v>
      </c>
      <c r="E2198" s="41">
        <v>0</v>
      </c>
      <c r="F2198" s="41">
        <v>0</v>
      </c>
      <c r="G2198" s="48">
        <v>49901</v>
      </c>
    </row>
    <row r="2199" spans="1:7" x14ac:dyDescent="0.25">
      <c r="A2199" s="48">
        <v>499019432</v>
      </c>
      <c r="B2199" s="41" t="s">
        <v>3830</v>
      </c>
      <c r="C2199" s="41">
        <v>0</v>
      </c>
      <c r="D2199" s="41">
        <v>0</v>
      </c>
      <c r="E2199" s="41">
        <v>0</v>
      </c>
      <c r="F2199" s="41">
        <v>0</v>
      </c>
      <c r="G2199" s="48">
        <v>49901</v>
      </c>
    </row>
    <row r="2200" spans="1:7" x14ac:dyDescent="0.25">
      <c r="A2200" s="48">
        <v>499019433</v>
      </c>
      <c r="B2200" s="41" t="s">
        <v>3830</v>
      </c>
      <c r="C2200" s="41">
        <v>0</v>
      </c>
      <c r="D2200" s="41">
        <v>0</v>
      </c>
      <c r="E2200" s="41">
        <v>0</v>
      </c>
      <c r="F2200" s="41">
        <v>0</v>
      </c>
      <c r="G2200" s="48">
        <v>49901</v>
      </c>
    </row>
    <row r="2201" spans="1:7" x14ac:dyDescent="0.25">
      <c r="A2201" s="48">
        <v>499019434</v>
      </c>
      <c r="B2201" s="41" t="s">
        <v>3831</v>
      </c>
      <c r="C2201" s="41">
        <v>0</v>
      </c>
      <c r="D2201" s="41">
        <v>0</v>
      </c>
      <c r="E2201" s="41">
        <v>0</v>
      </c>
      <c r="F2201" s="41">
        <v>0</v>
      </c>
      <c r="G2201" s="48">
        <v>49901</v>
      </c>
    </row>
    <row r="2202" spans="1:7" x14ac:dyDescent="0.25">
      <c r="A2202" s="48">
        <v>499019435</v>
      </c>
      <c r="B2202" s="41" t="s">
        <v>3832</v>
      </c>
      <c r="C2202" s="41">
        <v>0</v>
      </c>
      <c r="D2202" s="41">
        <v>0</v>
      </c>
      <c r="E2202" s="41">
        <v>0</v>
      </c>
      <c r="F2202" s="41">
        <v>0</v>
      </c>
      <c r="G2202" s="48">
        <v>49901</v>
      </c>
    </row>
    <row r="2203" spans="1:7" x14ac:dyDescent="0.25">
      <c r="A2203" s="48">
        <v>499019436</v>
      </c>
      <c r="B2203" s="41" t="s">
        <v>3833</v>
      </c>
      <c r="C2203" s="41">
        <v>0</v>
      </c>
      <c r="D2203" s="41">
        <v>0</v>
      </c>
      <c r="E2203" s="41">
        <v>0</v>
      </c>
      <c r="F2203" s="41">
        <v>0</v>
      </c>
      <c r="G2203" s="48">
        <v>49901</v>
      </c>
    </row>
    <row r="2204" spans="1:7" x14ac:dyDescent="0.25">
      <c r="A2204" s="48">
        <v>499019802</v>
      </c>
      <c r="B2204" s="41" t="s">
        <v>3834</v>
      </c>
      <c r="C2204" s="41">
        <v>0</v>
      </c>
      <c r="D2204" s="41">
        <v>0</v>
      </c>
      <c r="E2204" s="41">
        <v>0</v>
      </c>
      <c r="F2204" s="41">
        <v>0</v>
      </c>
      <c r="G2204" s="48">
        <v>49901</v>
      </c>
    </row>
    <row r="2205" spans="1:7" x14ac:dyDescent="0.25">
      <c r="A2205" s="48">
        <v>500012427</v>
      </c>
      <c r="B2205" s="41" t="s">
        <v>3835</v>
      </c>
      <c r="C2205" s="41">
        <v>0</v>
      </c>
      <c r="D2205" s="41">
        <v>0</v>
      </c>
      <c r="E2205" s="41">
        <v>0</v>
      </c>
      <c r="F2205" s="41">
        <v>0</v>
      </c>
      <c r="G2205" s="48">
        <v>50001</v>
      </c>
    </row>
    <row r="2206" spans="1:7" x14ac:dyDescent="0.25">
      <c r="A2206" s="48">
        <v>500012428</v>
      </c>
      <c r="B2206" s="41" t="s">
        <v>3836</v>
      </c>
      <c r="C2206" s="41">
        <v>1000</v>
      </c>
      <c r="D2206" s="41">
        <v>0</v>
      </c>
      <c r="E2206" s="41">
        <v>0</v>
      </c>
      <c r="F2206" s="41">
        <v>1000</v>
      </c>
      <c r="G2206" s="48">
        <v>50001</v>
      </c>
    </row>
    <row r="2207" spans="1:7" x14ac:dyDescent="0.25">
      <c r="A2207" s="48">
        <v>500012430</v>
      </c>
      <c r="B2207" s="41" t="s">
        <v>3837</v>
      </c>
      <c r="C2207" s="41">
        <v>9</v>
      </c>
      <c r="D2207" s="41">
        <v>0</v>
      </c>
      <c r="E2207" s="41">
        <v>0</v>
      </c>
      <c r="F2207" s="41">
        <v>9</v>
      </c>
      <c r="G2207" s="48">
        <v>50001</v>
      </c>
    </row>
    <row r="2208" spans="1:7" x14ac:dyDescent="0.25">
      <c r="A2208" s="48">
        <v>500014610</v>
      </c>
      <c r="B2208" s="41" t="s">
        <v>3838</v>
      </c>
      <c r="C2208" s="41">
        <v>0</v>
      </c>
      <c r="D2208" s="41">
        <v>0</v>
      </c>
      <c r="E2208" s="41">
        <v>0</v>
      </c>
      <c r="F2208" s="41">
        <v>0</v>
      </c>
      <c r="G2208" s="48">
        <v>50001</v>
      </c>
    </row>
    <row r="2209" spans="1:7" x14ac:dyDescent="0.25">
      <c r="A2209" s="48">
        <v>500015905</v>
      </c>
      <c r="B2209" s="41" t="s">
        <v>3839</v>
      </c>
      <c r="C2209" s="41">
        <v>0</v>
      </c>
      <c r="D2209" s="41">
        <v>0</v>
      </c>
      <c r="E2209" s="41">
        <v>0</v>
      </c>
      <c r="F2209" s="41">
        <v>0</v>
      </c>
      <c r="G2209" s="48">
        <v>50001</v>
      </c>
    </row>
    <row r="2210" spans="1:7" x14ac:dyDescent="0.25">
      <c r="A2210" s="48">
        <v>500019800</v>
      </c>
      <c r="B2210" s="41" t="s">
        <v>3840</v>
      </c>
      <c r="C2210" s="41">
        <v>0</v>
      </c>
      <c r="D2210" s="41">
        <v>0</v>
      </c>
      <c r="E2210" s="41">
        <v>0</v>
      </c>
      <c r="F2210" s="41">
        <v>0</v>
      </c>
      <c r="G2210" s="48">
        <v>50001</v>
      </c>
    </row>
    <row r="2211" spans="1:7" x14ac:dyDescent="0.25">
      <c r="A2211" s="48">
        <v>500019801</v>
      </c>
      <c r="B2211" s="41" t="s">
        <v>3841</v>
      </c>
      <c r="C2211" s="41">
        <v>0</v>
      </c>
      <c r="D2211" s="41">
        <v>0</v>
      </c>
      <c r="E2211" s="41">
        <v>0</v>
      </c>
      <c r="F2211" s="41">
        <v>0</v>
      </c>
      <c r="G2211" s="48">
        <v>50001</v>
      </c>
    </row>
    <row r="2212" spans="1:7" x14ac:dyDescent="0.25">
      <c r="A2212" s="48">
        <v>500020100</v>
      </c>
      <c r="B2212" s="41" t="s">
        <v>3842</v>
      </c>
      <c r="C2212" s="41">
        <v>0</v>
      </c>
      <c r="D2212" s="41">
        <v>0</v>
      </c>
      <c r="E2212" s="41">
        <v>0</v>
      </c>
      <c r="F2212" s="41">
        <v>0</v>
      </c>
      <c r="G2212" s="48">
        <v>50002</v>
      </c>
    </row>
    <row r="2213" spans="1:7" x14ac:dyDescent="0.25">
      <c r="A2213" s="48">
        <v>500020120</v>
      </c>
      <c r="B2213" s="41" t="s">
        <v>3843</v>
      </c>
      <c r="C2213" s="41">
        <v>0</v>
      </c>
      <c r="D2213" s="41">
        <v>0</v>
      </c>
      <c r="E2213" s="41">
        <v>0</v>
      </c>
      <c r="F2213" s="41">
        <v>0</v>
      </c>
      <c r="G2213" s="48">
        <v>50002</v>
      </c>
    </row>
    <row r="2214" spans="1:7" x14ac:dyDescent="0.25">
      <c r="A2214" s="48">
        <v>500021040</v>
      </c>
      <c r="B2214" s="41" t="s">
        <v>3844</v>
      </c>
      <c r="C2214" s="41">
        <v>0</v>
      </c>
      <c r="D2214" s="41">
        <v>0</v>
      </c>
      <c r="E2214" s="41">
        <v>0</v>
      </c>
      <c r="F2214" s="41">
        <v>0</v>
      </c>
      <c r="G2214" s="48">
        <v>50002</v>
      </c>
    </row>
    <row r="2215" spans="1:7" x14ac:dyDescent="0.25">
      <c r="A2215" s="48">
        <v>500021051</v>
      </c>
      <c r="B2215" s="41" t="s">
        <v>3845</v>
      </c>
      <c r="C2215" s="41">
        <v>0</v>
      </c>
      <c r="D2215" s="41">
        <v>0</v>
      </c>
      <c r="E2215" s="41">
        <v>0</v>
      </c>
      <c r="F2215" s="41">
        <v>0</v>
      </c>
      <c r="G2215" s="48">
        <v>50002</v>
      </c>
    </row>
    <row r="2216" spans="1:7" x14ac:dyDescent="0.25">
      <c r="A2216" s="48">
        <v>500021400</v>
      </c>
      <c r="B2216" s="41" t="s">
        <v>3846</v>
      </c>
      <c r="C2216" s="41">
        <v>0</v>
      </c>
      <c r="D2216" s="41">
        <v>0</v>
      </c>
      <c r="E2216" s="41">
        <v>0</v>
      </c>
      <c r="F2216" s="41">
        <v>0</v>
      </c>
      <c r="G2216" s="48">
        <v>50002</v>
      </c>
    </row>
    <row r="2217" spans="1:7" x14ac:dyDescent="0.25">
      <c r="A2217" s="48">
        <v>500022417</v>
      </c>
      <c r="B2217" s="41" t="s">
        <v>3847</v>
      </c>
      <c r="C2217" s="41">
        <v>0</v>
      </c>
      <c r="D2217" s="41">
        <v>0</v>
      </c>
      <c r="E2217" s="41">
        <v>0</v>
      </c>
      <c r="F2217" s="41">
        <v>0</v>
      </c>
      <c r="G2217" s="48">
        <v>50002</v>
      </c>
    </row>
    <row r="2218" spans="1:7" x14ac:dyDescent="0.25">
      <c r="A2218" s="48">
        <v>500022423</v>
      </c>
      <c r="B2218" s="41" t="s">
        <v>3848</v>
      </c>
      <c r="C2218" s="41">
        <v>0</v>
      </c>
      <c r="D2218" s="41">
        <v>0</v>
      </c>
      <c r="E2218" s="41">
        <v>0</v>
      </c>
      <c r="F2218" s="41">
        <v>0</v>
      </c>
      <c r="G2218" s="48">
        <v>50002</v>
      </c>
    </row>
    <row r="2219" spans="1:7" x14ac:dyDescent="0.25">
      <c r="A2219" s="48">
        <v>500022429</v>
      </c>
      <c r="B2219" s="41" t="s">
        <v>3849</v>
      </c>
      <c r="C2219" s="41">
        <v>0</v>
      </c>
      <c r="D2219" s="41">
        <v>0</v>
      </c>
      <c r="E2219" s="41">
        <v>0</v>
      </c>
      <c r="F2219" s="41">
        <v>0</v>
      </c>
      <c r="G2219" s="48">
        <v>50002</v>
      </c>
    </row>
    <row r="2220" spans="1:7" x14ac:dyDescent="0.25">
      <c r="A2220" s="48">
        <v>500029801</v>
      </c>
      <c r="B2220" s="41" t="s">
        <v>3850</v>
      </c>
      <c r="C2220" s="41">
        <v>0</v>
      </c>
      <c r="D2220" s="41">
        <v>0</v>
      </c>
      <c r="E2220" s="41">
        <v>0</v>
      </c>
      <c r="F2220" s="41">
        <v>0</v>
      </c>
      <c r="G2220" s="48">
        <v>50002</v>
      </c>
    </row>
    <row r="2221" spans="1:7" x14ac:dyDescent="0.25">
      <c r="A2221" s="48">
        <v>500030200</v>
      </c>
      <c r="B2221" s="41" t="s">
        <v>3851</v>
      </c>
      <c r="C2221" s="41">
        <v>0</v>
      </c>
      <c r="D2221" s="41">
        <v>0</v>
      </c>
      <c r="E2221" s="41">
        <v>0</v>
      </c>
      <c r="F2221" s="41">
        <v>0</v>
      </c>
      <c r="G2221" s="48">
        <v>50003</v>
      </c>
    </row>
    <row r="2222" spans="1:7" x14ac:dyDescent="0.25">
      <c r="A2222" s="48">
        <v>500031040</v>
      </c>
      <c r="B2222" s="41" t="s">
        <v>3852</v>
      </c>
      <c r="C2222" s="41">
        <v>21132.92</v>
      </c>
      <c r="D2222" s="41">
        <v>0</v>
      </c>
      <c r="E2222" s="41">
        <v>0</v>
      </c>
      <c r="F2222" s="41">
        <v>21132.92</v>
      </c>
      <c r="G2222" s="48">
        <v>50003</v>
      </c>
    </row>
    <row r="2223" spans="1:7" x14ac:dyDescent="0.25">
      <c r="A2223" s="48">
        <v>500031042</v>
      </c>
      <c r="B2223" s="41" t="s">
        <v>3853</v>
      </c>
      <c r="C2223" s="41">
        <v>0</v>
      </c>
      <c r="D2223" s="41">
        <v>0</v>
      </c>
      <c r="E2223" s="41">
        <v>0</v>
      </c>
      <c r="F2223" s="41">
        <v>0</v>
      </c>
      <c r="G2223" s="48">
        <v>50003</v>
      </c>
    </row>
    <row r="2224" spans="1:7" x14ac:dyDescent="0.25">
      <c r="A2224" s="48">
        <v>500039801</v>
      </c>
      <c r="B2224" s="41" t="s">
        <v>3854</v>
      </c>
      <c r="C2224" s="41">
        <v>0</v>
      </c>
      <c r="D2224" s="41">
        <v>0</v>
      </c>
      <c r="E2224" s="41">
        <v>0</v>
      </c>
      <c r="F2224" s="41">
        <v>0</v>
      </c>
      <c r="G2224" s="48">
        <v>50003</v>
      </c>
    </row>
    <row r="2225" spans="1:7" x14ac:dyDescent="0.25">
      <c r="A2225" s="48">
        <v>500040200</v>
      </c>
      <c r="B2225" s="41" t="s">
        <v>3855</v>
      </c>
      <c r="C2225" s="41">
        <v>0</v>
      </c>
      <c r="D2225" s="41">
        <v>0</v>
      </c>
      <c r="E2225" s="41">
        <v>0</v>
      </c>
      <c r="F2225" s="41">
        <v>0</v>
      </c>
      <c r="G2225" s="48">
        <v>50004</v>
      </c>
    </row>
    <row r="2226" spans="1:7" x14ac:dyDescent="0.25">
      <c r="A2226" s="48">
        <v>500041040</v>
      </c>
      <c r="B2226" s="41" t="s">
        <v>3856</v>
      </c>
      <c r="C2226" s="41">
        <v>0</v>
      </c>
      <c r="D2226" s="41">
        <v>0</v>
      </c>
      <c r="E2226" s="41">
        <v>0</v>
      </c>
      <c r="F2226" s="41">
        <v>0</v>
      </c>
      <c r="G2226" s="48">
        <v>50004</v>
      </c>
    </row>
    <row r="2227" spans="1:7" x14ac:dyDescent="0.25">
      <c r="A2227" s="48">
        <v>500049801</v>
      </c>
      <c r="B2227" s="41" t="s">
        <v>3857</v>
      </c>
      <c r="C2227" s="41">
        <v>0</v>
      </c>
      <c r="D2227" s="41">
        <v>0</v>
      </c>
      <c r="E2227" s="41">
        <v>0</v>
      </c>
      <c r="F2227" s="41">
        <v>0</v>
      </c>
      <c r="G2227" s="48">
        <v>50004</v>
      </c>
    </row>
    <row r="2228" spans="1:7" x14ac:dyDescent="0.25">
      <c r="A2228" s="48">
        <v>500051040</v>
      </c>
      <c r="B2228" s="41" t="s">
        <v>3858</v>
      </c>
      <c r="C2228" s="41">
        <v>0</v>
      </c>
      <c r="D2228" s="41">
        <v>0</v>
      </c>
      <c r="E2228" s="41">
        <v>0</v>
      </c>
      <c r="F2228" s="41">
        <v>0</v>
      </c>
      <c r="G2228" s="48">
        <v>50005</v>
      </c>
    </row>
    <row r="2229" spans="1:7" x14ac:dyDescent="0.25">
      <c r="A2229" s="48">
        <v>500059081</v>
      </c>
      <c r="B2229" s="41" t="s">
        <v>3859</v>
      </c>
      <c r="C2229" s="41">
        <v>0</v>
      </c>
      <c r="D2229" s="41">
        <v>0</v>
      </c>
      <c r="E2229" s="41">
        <v>0</v>
      </c>
      <c r="F2229" s="41">
        <v>0</v>
      </c>
      <c r="G2229" s="48">
        <v>50005</v>
      </c>
    </row>
    <row r="2230" spans="1:7" x14ac:dyDescent="0.25">
      <c r="A2230" s="48">
        <v>500059801</v>
      </c>
      <c r="B2230" s="41" t="s">
        <v>3860</v>
      </c>
      <c r="C2230" s="41">
        <v>0</v>
      </c>
      <c r="D2230" s="41">
        <v>0</v>
      </c>
      <c r="E2230" s="41">
        <v>0</v>
      </c>
      <c r="F2230" s="41">
        <v>0</v>
      </c>
      <c r="G2230" s="48">
        <v>50005</v>
      </c>
    </row>
    <row r="2231" spans="1:7" x14ac:dyDescent="0.25">
      <c r="A2231" s="48">
        <v>500061040</v>
      </c>
      <c r="B2231" s="41" t="s">
        <v>3861</v>
      </c>
      <c r="C2231" s="41">
        <v>-9789</v>
      </c>
      <c r="D2231" s="41">
        <v>0</v>
      </c>
      <c r="E2231" s="41">
        <v>0</v>
      </c>
      <c r="F2231" s="41">
        <v>-9789</v>
      </c>
      <c r="G2231" s="48">
        <v>50006</v>
      </c>
    </row>
    <row r="2232" spans="1:7" x14ac:dyDescent="0.25">
      <c r="A2232" s="48">
        <v>500069801</v>
      </c>
      <c r="B2232" s="41" t="s">
        <v>3862</v>
      </c>
      <c r="C2232" s="41">
        <v>0</v>
      </c>
      <c r="D2232" s="41">
        <v>0</v>
      </c>
      <c r="E2232" s="41">
        <v>0</v>
      </c>
      <c r="F2232" s="41">
        <v>0</v>
      </c>
      <c r="G2232" s="48">
        <v>50006</v>
      </c>
    </row>
    <row r="2233" spans="1:7" x14ac:dyDescent="0.25">
      <c r="A2233" s="48">
        <v>500071040</v>
      </c>
      <c r="B2233" s="41" t="s">
        <v>3863</v>
      </c>
      <c r="C2233" s="41">
        <v>0</v>
      </c>
      <c r="D2233" s="41">
        <v>0</v>
      </c>
      <c r="E2233" s="41">
        <v>0</v>
      </c>
      <c r="F2233" s="41">
        <v>0</v>
      </c>
      <c r="G2233" s="48">
        <v>50007</v>
      </c>
    </row>
    <row r="2234" spans="1:7" x14ac:dyDescent="0.25">
      <c r="A2234" s="48">
        <v>500079801</v>
      </c>
      <c r="B2234" s="41" t="s">
        <v>3864</v>
      </c>
      <c r="C2234" s="41">
        <v>0</v>
      </c>
      <c r="D2234" s="41">
        <v>0</v>
      </c>
      <c r="E2234" s="41">
        <v>0</v>
      </c>
      <c r="F2234" s="41">
        <v>0</v>
      </c>
      <c r="G2234" s="48">
        <v>50007</v>
      </c>
    </row>
    <row r="2235" spans="1:7" x14ac:dyDescent="0.25">
      <c r="A2235" s="48">
        <v>500091040</v>
      </c>
      <c r="B2235" s="41" t="s">
        <v>3865</v>
      </c>
      <c r="C2235" s="41">
        <v>0</v>
      </c>
      <c r="D2235" s="41">
        <v>0</v>
      </c>
      <c r="E2235" s="41">
        <v>0</v>
      </c>
      <c r="F2235" s="41">
        <v>0</v>
      </c>
      <c r="G2235" s="48">
        <v>50009</v>
      </c>
    </row>
    <row r="2236" spans="1:7" x14ac:dyDescent="0.25">
      <c r="A2236" s="48">
        <v>500092406</v>
      </c>
      <c r="B2236" s="41" t="s">
        <v>3866</v>
      </c>
      <c r="C2236" s="41">
        <v>0</v>
      </c>
      <c r="D2236" s="41">
        <v>0</v>
      </c>
      <c r="E2236" s="41">
        <v>0</v>
      </c>
      <c r="F2236" s="41">
        <v>0</v>
      </c>
      <c r="G2236" s="48">
        <v>50009</v>
      </c>
    </row>
    <row r="2237" spans="1:7" x14ac:dyDescent="0.25">
      <c r="A2237" s="48">
        <v>500092436</v>
      </c>
      <c r="B2237" s="41" t="s">
        <v>3867</v>
      </c>
      <c r="C2237" s="41">
        <v>0</v>
      </c>
      <c r="D2237" s="41">
        <v>0</v>
      </c>
      <c r="E2237" s="41">
        <v>0</v>
      </c>
      <c r="F2237" s="41">
        <v>0</v>
      </c>
      <c r="G2237" s="48">
        <v>50009</v>
      </c>
    </row>
    <row r="2238" spans="1:7" x14ac:dyDescent="0.25">
      <c r="A2238" s="48">
        <v>500099801</v>
      </c>
      <c r="B2238" s="41" t="s">
        <v>3868</v>
      </c>
      <c r="C2238" s="41">
        <v>0</v>
      </c>
      <c r="D2238" s="41">
        <v>0</v>
      </c>
      <c r="E2238" s="41">
        <v>0</v>
      </c>
      <c r="F2238" s="41">
        <v>0</v>
      </c>
      <c r="G2238" s="48">
        <v>50009</v>
      </c>
    </row>
    <row r="2239" spans="1:7" x14ac:dyDescent="0.25">
      <c r="A2239" s="48">
        <v>500100200</v>
      </c>
      <c r="B2239" s="41" t="s">
        <v>3869</v>
      </c>
      <c r="C2239" s="41">
        <v>0</v>
      </c>
      <c r="D2239" s="41">
        <v>0</v>
      </c>
      <c r="E2239" s="41">
        <v>0</v>
      </c>
      <c r="F2239" s="41">
        <v>0</v>
      </c>
      <c r="G2239" s="48">
        <v>50010</v>
      </c>
    </row>
    <row r="2240" spans="1:7" x14ac:dyDescent="0.25">
      <c r="A2240" s="48">
        <v>500101040</v>
      </c>
      <c r="B2240" s="41" t="s">
        <v>3870</v>
      </c>
      <c r="C2240" s="41">
        <v>0</v>
      </c>
      <c r="D2240" s="41">
        <v>0</v>
      </c>
      <c r="E2240" s="41">
        <v>0</v>
      </c>
      <c r="F2240" s="41">
        <v>0</v>
      </c>
      <c r="G2240" s="48">
        <v>50010</v>
      </c>
    </row>
    <row r="2241" spans="1:7" x14ac:dyDescent="0.25">
      <c r="A2241" s="48">
        <v>500103070</v>
      </c>
      <c r="B2241" s="41" t="s">
        <v>3871</v>
      </c>
      <c r="C2241" s="41">
        <v>0</v>
      </c>
      <c r="D2241" s="41">
        <v>0</v>
      </c>
      <c r="E2241" s="41">
        <v>0</v>
      </c>
      <c r="F2241" s="41">
        <v>0</v>
      </c>
      <c r="G2241" s="48">
        <v>50010</v>
      </c>
    </row>
    <row r="2242" spans="1:7" x14ac:dyDescent="0.25">
      <c r="A2242" s="48">
        <v>500109801</v>
      </c>
      <c r="B2242" s="41" t="s">
        <v>3872</v>
      </c>
      <c r="C2242" s="41">
        <v>0</v>
      </c>
      <c r="D2242" s="41">
        <v>0</v>
      </c>
      <c r="E2242" s="41">
        <v>0</v>
      </c>
      <c r="F2242" s="41">
        <v>0</v>
      </c>
      <c r="G2242" s="48">
        <v>50010</v>
      </c>
    </row>
    <row r="2243" spans="1:7" x14ac:dyDescent="0.25">
      <c r="A2243" s="48">
        <v>500111040</v>
      </c>
      <c r="B2243" s="41" t="s">
        <v>3873</v>
      </c>
      <c r="C2243" s="41">
        <v>0</v>
      </c>
      <c r="D2243" s="41">
        <v>0</v>
      </c>
      <c r="E2243" s="41">
        <v>0</v>
      </c>
      <c r="F2243" s="41">
        <v>0</v>
      </c>
      <c r="G2243" s="48">
        <v>50011</v>
      </c>
    </row>
    <row r="2244" spans="1:7" x14ac:dyDescent="0.25">
      <c r="A2244" s="48">
        <v>500119801</v>
      </c>
      <c r="B2244" s="41" t="s">
        <v>3874</v>
      </c>
      <c r="C2244" s="41">
        <v>0</v>
      </c>
      <c r="D2244" s="41">
        <v>0</v>
      </c>
      <c r="E2244" s="41">
        <v>0</v>
      </c>
      <c r="F2244" s="41">
        <v>0</v>
      </c>
      <c r="G2244" s="48">
        <v>50011</v>
      </c>
    </row>
    <row r="2245" spans="1:7" x14ac:dyDescent="0.25">
      <c r="A2245" s="48">
        <v>500141040</v>
      </c>
      <c r="B2245" s="41" t="s">
        <v>3875</v>
      </c>
      <c r="C2245" s="41">
        <v>0</v>
      </c>
      <c r="D2245" s="41">
        <v>0</v>
      </c>
      <c r="E2245" s="41">
        <v>0</v>
      </c>
      <c r="F2245" s="41">
        <v>0</v>
      </c>
      <c r="G2245" s="48">
        <v>50014</v>
      </c>
    </row>
    <row r="2246" spans="1:7" x14ac:dyDescent="0.25">
      <c r="A2246" s="48">
        <v>500149801</v>
      </c>
      <c r="B2246" s="41" t="s">
        <v>3876</v>
      </c>
      <c r="C2246" s="41">
        <v>0</v>
      </c>
      <c r="D2246" s="41">
        <v>0</v>
      </c>
      <c r="E2246" s="41">
        <v>0</v>
      </c>
      <c r="F2246" s="41">
        <v>0</v>
      </c>
      <c r="G2246" s="48">
        <v>50014</v>
      </c>
    </row>
    <row r="2247" spans="1:7" x14ac:dyDescent="0.25">
      <c r="A2247" s="48">
        <v>500151040</v>
      </c>
      <c r="B2247" s="41" t="s">
        <v>3877</v>
      </c>
      <c r="C2247" s="41">
        <v>0</v>
      </c>
      <c r="D2247" s="41">
        <v>0</v>
      </c>
      <c r="E2247" s="41">
        <v>0</v>
      </c>
      <c r="F2247" s="41">
        <v>0</v>
      </c>
      <c r="G2247" s="48">
        <v>50015</v>
      </c>
    </row>
    <row r="2248" spans="1:7" x14ac:dyDescent="0.25">
      <c r="A2248" s="48">
        <v>500159801</v>
      </c>
      <c r="B2248" s="41" t="s">
        <v>3878</v>
      </c>
      <c r="C2248" s="41">
        <v>0</v>
      </c>
      <c r="D2248" s="41">
        <v>0</v>
      </c>
      <c r="E2248" s="41">
        <v>0</v>
      </c>
      <c r="F2248" s="41">
        <v>0</v>
      </c>
      <c r="G2248" s="48">
        <v>50015</v>
      </c>
    </row>
    <row r="2249" spans="1:7" x14ac:dyDescent="0.25">
      <c r="A2249" s="48">
        <v>500160200</v>
      </c>
      <c r="B2249" s="41" t="s">
        <v>3879</v>
      </c>
      <c r="C2249" s="41">
        <v>106873</v>
      </c>
      <c r="D2249" s="41">
        <v>0</v>
      </c>
      <c r="E2249" s="41">
        <v>0</v>
      </c>
      <c r="F2249" s="41">
        <v>106873</v>
      </c>
      <c r="G2249" s="48">
        <v>50016</v>
      </c>
    </row>
    <row r="2250" spans="1:7" x14ac:dyDescent="0.25">
      <c r="A2250" s="48">
        <v>500161040</v>
      </c>
      <c r="B2250" s="41" t="s">
        <v>3880</v>
      </c>
      <c r="C2250" s="41">
        <v>391762.63</v>
      </c>
      <c r="D2250" s="41">
        <v>0</v>
      </c>
      <c r="E2250" s="41">
        <v>0</v>
      </c>
      <c r="F2250" s="41">
        <v>391762.63</v>
      </c>
      <c r="G2250" s="48">
        <v>50016</v>
      </c>
    </row>
    <row r="2251" spans="1:7" x14ac:dyDescent="0.25">
      <c r="A2251" s="48">
        <v>500162004</v>
      </c>
      <c r="B2251" s="41" t="s">
        <v>3881</v>
      </c>
      <c r="C2251" s="41">
        <v>0</v>
      </c>
      <c r="D2251" s="41">
        <v>0</v>
      </c>
      <c r="E2251" s="41">
        <v>0</v>
      </c>
      <c r="F2251" s="41">
        <v>0</v>
      </c>
      <c r="G2251" s="48">
        <v>50016</v>
      </c>
    </row>
    <row r="2252" spans="1:7" x14ac:dyDescent="0.25">
      <c r="A2252" s="48">
        <v>500169801</v>
      </c>
      <c r="B2252" s="41" t="s">
        <v>3882</v>
      </c>
      <c r="C2252" s="41">
        <v>0</v>
      </c>
      <c r="D2252" s="41">
        <v>0</v>
      </c>
      <c r="E2252" s="41">
        <v>0</v>
      </c>
      <c r="F2252" s="41">
        <v>0</v>
      </c>
      <c r="G2252" s="48">
        <v>50016</v>
      </c>
    </row>
    <row r="2253" spans="1:7" x14ac:dyDescent="0.25">
      <c r="A2253" s="48">
        <v>500170200</v>
      </c>
      <c r="B2253" s="41" t="s">
        <v>3883</v>
      </c>
      <c r="C2253" s="41">
        <v>0</v>
      </c>
      <c r="D2253" s="41">
        <v>0</v>
      </c>
      <c r="E2253" s="41">
        <v>0</v>
      </c>
      <c r="F2253" s="41">
        <v>0</v>
      </c>
      <c r="G2253" s="48">
        <v>50017</v>
      </c>
    </row>
    <row r="2254" spans="1:7" x14ac:dyDescent="0.25">
      <c r="A2254" s="48">
        <v>500171040</v>
      </c>
      <c r="B2254" s="41" t="s">
        <v>3884</v>
      </c>
      <c r="C2254" s="41">
        <v>0</v>
      </c>
      <c r="D2254" s="41">
        <v>0</v>
      </c>
      <c r="E2254" s="41">
        <v>0</v>
      </c>
      <c r="F2254" s="41">
        <v>0</v>
      </c>
      <c r="G2254" s="48">
        <v>50017</v>
      </c>
    </row>
    <row r="2255" spans="1:7" x14ac:dyDescent="0.25">
      <c r="A2255" s="48">
        <v>500171041</v>
      </c>
      <c r="B2255" s="41" t="s">
        <v>3885</v>
      </c>
      <c r="C2255" s="41">
        <v>0</v>
      </c>
      <c r="D2255" s="41">
        <v>0</v>
      </c>
      <c r="E2255" s="41">
        <v>0</v>
      </c>
      <c r="F2255" s="41">
        <v>0</v>
      </c>
      <c r="G2255" s="48">
        <v>50017</v>
      </c>
    </row>
    <row r="2256" spans="1:7" x14ac:dyDescent="0.25">
      <c r="A2256" s="48">
        <v>500171043</v>
      </c>
      <c r="B2256" s="41" t="s">
        <v>3886</v>
      </c>
      <c r="C2256" s="41">
        <v>2257.88</v>
      </c>
      <c r="D2256" s="41">
        <v>0</v>
      </c>
      <c r="E2256" s="41">
        <v>0</v>
      </c>
      <c r="F2256" s="41">
        <v>2257.88</v>
      </c>
      <c r="G2256" s="48">
        <v>50017</v>
      </c>
    </row>
    <row r="2257" spans="1:7" x14ac:dyDescent="0.25">
      <c r="A2257" s="48">
        <v>500171044</v>
      </c>
      <c r="B2257" s="41" t="s">
        <v>3887</v>
      </c>
      <c r="C2257" s="41">
        <v>0</v>
      </c>
      <c r="D2257" s="41">
        <v>0</v>
      </c>
      <c r="E2257" s="41">
        <v>0</v>
      </c>
      <c r="F2257" s="41">
        <v>0</v>
      </c>
      <c r="G2257" s="48">
        <v>50017</v>
      </c>
    </row>
    <row r="2258" spans="1:7" x14ac:dyDescent="0.25">
      <c r="A2258" s="48">
        <v>500171045</v>
      </c>
      <c r="B2258" s="41" t="s">
        <v>3888</v>
      </c>
      <c r="C2258" s="41">
        <v>0</v>
      </c>
      <c r="D2258" s="41">
        <v>0</v>
      </c>
      <c r="E2258" s="41">
        <v>0</v>
      </c>
      <c r="F2258" s="41">
        <v>0</v>
      </c>
      <c r="G2258" s="48">
        <v>50017</v>
      </c>
    </row>
    <row r="2259" spans="1:7" x14ac:dyDescent="0.25">
      <c r="A2259" s="48">
        <v>500172430</v>
      </c>
      <c r="B2259" s="41" t="s">
        <v>3889</v>
      </c>
      <c r="C2259" s="41">
        <v>0</v>
      </c>
      <c r="D2259" s="41">
        <v>0</v>
      </c>
      <c r="E2259" s="41">
        <v>0</v>
      </c>
      <c r="F2259" s="41">
        <v>0</v>
      </c>
      <c r="G2259" s="48">
        <v>50017</v>
      </c>
    </row>
    <row r="2260" spans="1:7" x14ac:dyDescent="0.25">
      <c r="A2260" s="48">
        <v>500172436</v>
      </c>
      <c r="B2260" s="41" t="s">
        <v>3890</v>
      </c>
      <c r="C2260" s="41">
        <v>0</v>
      </c>
      <c r="D2260" s="41">
        <v>0</v>
      </c>
      <c r="E2260" s="41">
        <v>0</v>
      </c>
      <c r="F2260" s="41">
        <v>0</v>
      </c>
      <c r="G2260" s="48">
        <v>50017</v>
      </c>
    </row>
    <row r="2261" spans="1:7" x14ac:dyDescent="0.25">
      <c r="A2261" s="48">
        <v>500179801</v>
      </c>
      <c r="B2261" s="41" t="s">
        <v>3891</v>
      </c>
      <c r="C2261" s="41">
        <v>0</v>
      </c>
      <c r="D2261" s="41">
        <v>0</v>
      </c>
      <c r="E2261" s="41">
        <v>0</v>
      </c>
      <c r="F2261" s="41">
        <v>0</v>
      </c>
      <c r="G2261" s="48">
        <v>50017</v>
      </c>
    </row>
    <row r="2262" spans="1:7" x14ac:dyDescent="0.25">
      <c r="A2262" s="48">
        <v>500181040</v>
      </c>
      <c r="B2262" s="41" t="s">
        <v>3892</v>
      </c>
      <c r="C2262" s="41">
        <v>0</v>
      </c>
      <c r="D2262" s="41">
        <v>0</v>
      </c>
      <c r="E2262" s="41">
        <v>0</v>
      </c>
      <c r="F2262" s="41">
        <v>0</v>
      </c>
      <c r="G2262" s="48">
        <v>50018</v>
      </c>
    </row>
    <row r="2263" spans="1:7" x14ac:dyDescent="0.25">
      <c r="A2263" s="48">
        <v>500182003</v>
      </c>
      <c r="B2263" s="41" t="s">
        <v>3893</v>
      </c>
      <c r="C2263" s="41">
        <v>0</v>
      </c>
      <c r="D2263" s="41">
        <v>0</v>
      </c>
      <c r="E2263" s="41">
        <v>0</v>
      </c>
      <c r="F2263" s="41">
        <v>0</v>
      </c>
      <c r="G2263" s="48">
        <v>50018</v>
      </c>
    </row>
    <row r="2264" spans="1:7" x14ac:dyDescent="0.25">
      <c r="A2264" s="48">
        <v>500182004</v>
      </c>
      <c r="B2264" s="41" t="s">
        <v>3894</v>
      </c>
      <c r="C2264" s="41">
        <v>0</v>
      </c>
      <c r="D2264" s="41">
        <v>0</v>
      </c>
      <c r="E2264" s="41">
        <v>0</v>
      </c>
      <c r="F2264" s="41">
        <v>0</v>
      </c>
      <c r="G2264" s="48">
        <v>50018</v>
      </c>
    </row>
    <row r="2265" spans="1:7" x14ac:dyDescent="0.25">
      <c r="A2265" s="48">
        <v>500189801</v>
      </c>
      <c r="B2265" s="41" t="s">
        <v>3895</v>
      </c>
      <c r="C2265" s="41">
        <v>0</v>
      </c>
      <c r="D2265" s="41">
        <v>0</v>
      </c>
      <c r="E2265" s="41">
        <v>0</v>
      </c>
      <c r="F2265" s="41">
        <v>0</v>
      </c>
      <c r="G2265" s="48">
        <v>50018</v>
      </c>
    </row>
    <row r="2266" spans="1:7" x14ac:dyDescent="0.25">
      <c r="A2266" s="48">
        <v>500191040</v>
      </c>
      <c r="B2266" s="41" t="s">
        <v>3896</v>
      </c>
      <c r="C2266" s="41">
        <v>0</v>
      </c>
      <c r="D2266" s="41">
        <v>0</v>
      </c>
      <c r="E2266" s="41">
        <v>0</v>
      </c>
      <c r="F2266" s="41">
        <v>0</v>
      </c>
      <c r="G2266" s="48">
        <v>50019</v>
      </c>
    </row>
    <row r="2267" spans="1:7" x14ac:dyDescent="0.25">
      <c r="A2267" s="48">
        <v>500192004</v>
      </c>
      <c r="B2267" s="41" t="s">
        <v>3897</v>
      </c>
      <c r="C2267" s="41">
        <v>0</v>
      </c>
      <c r="D2267" s="41">
        <v>0</v>
      </c>
      <c r="E2267" s="41">
        <v>0</v>
      </c>
      <c r="F2267" s="41">
        <v>0</v>
      </c>
      <c r="G2267" s="48">
        <v>50019</v>
      </c>
    </row>
    <row r="2268" spans="1:7" x14ac:dyDescent="0.25">
      <c r="A2268" s="48">
        <v>500192417</v>
      </c>
      <c r="B2268" s="41" t="s">
        <v>3898</v>
      </c>
      <c r="C2268" s="41">
        <v>0</v>
      </c>
      <c r="D2268" s="41">
        <v>0</v>
      </c>
      <c r="E2268" s="41">
        <v>0</v>
      </c>
      <c r="F2268" s="41">
        <v>0</v>
      </c>
      <c r="G2268" s="48">
        <v>50019</v>
      </c>
    </row>
    <row r="2269" spans="1:7" x14ac:dyDescent="0.25">
      <c r="A2269" s="48">
        <v>500199801</v>
      </c>
      <c r="B2269" s="41" t="s">
        <v>3899</v>
      </c>
      <c r="C2269" s="41">
        <v>0</v>
      </c>
      <c r="D2269" s="41">
        <v>0</v>
      </c>
      <c r="E2269" s="41">
        <v>0</v>
      </c>
      <c r="F2269" s="41">
        <v>0</v>
      </c>
      <c r="G2269" s="48">
        <v>50019</v>
      </c>
    </row>
    <row r="2270" spans="1:7" x14ac:dyDescent="0.25">
      <c r="A2270" s="48">
        <v>500211040</v>
      </c>
      <c r="B2270" s="41" t="s">
        <v>3900</v>
      </c>
      <c r="C2270" s="41">
        <v>42979.66</v>
      </c>
      <c r="D2270" s="41">
        <v>0</v>
      </c>
      <c r="E2270" s="41">
        <v>0</v>
      </c>
      <c r="F2270" s="41">
        <v>42979.66</v>
      </c>
      <c r="G2270" s="48">
        <v>50021</v>
      </c>
    </row>
    <row r="2271" spans="1:7" x14ac:dyDescent="0.25">
      <c r="A2271" s="48">
        <v>500212004</v>
      </c>
      <c r="B2271" s="41" t="s">
        <v>3901</v>
      </c>
      <c r="C2271" s="41">
        <v>0</v>
      </c>
      <c r="D2271" s="41">
        <v>0</v>
      </c>
      <c r="E2271" s="41">
        <v>0</v>
      </c>
      <c r="F2271" s="41">
        <v>0</v>
      </c>
      <c r="G2271" s="48">
        <v>50021</v>
      </c>
    </row>
    <row r="2272" spans="1:7" x14ac:dyDescent="0.25">
      <c r="A2272" s="48">
        <v>500219801</v>
      </c>
      <c r="B2272" s="41" t="s">
        <v>3902</v>
      </c>
      <c r="C2272" s="41">
        <v>0</v>
      </c>
      <c r="D2272" s="41">
        <v>0</v>
      </c>
      <c r="E2272" s="41">
        <v>0</v>
      </c>
      <c r="F2272" s="41">
        <v>0</v>
      </c>
      <c r="G2272" s="48">
        <v>50021</v>
      </c>
    </row>
    <row r="2273" spans="1:7" x14ac:dyDescent="0.25">
      <c r="A2273" s="48">
        <v>500221040</v>
      </c>
      <c r="B2273" s="41" t="s">
        <v>3903</v>
      </c>
      <c r="C2273" s="41">
        <v>0</v>
      </c>
      <c r="D2273" s="41">
        <v>0</v>
      </c>
      <c r="E2273" s="41">
        <v>0</v>
      </c>
      <c r="F2273" s="41">
        <v>0</v>
      </c>
      <c r="G2273" s="48">
        <v>50022</v>
      </c>
    </row>
    <row r="2274" spans="1:7" x14ac:dyDescent="0.25">
      <c r="A2274" s="48">
        <v>500222004</v>
      </c>
      <c r="B2274" s="41" t="s">
        <v>3904</v>
      </c>
      <c r="C2274" s="41">
        <v>0</v>
      </c>
      <c r="D2274" s="41">
        <v>0</v>
      </c>
      <c r="E2274" s="41">
        <v>0</v>
      </c>
      <c r="F2274" s="41">
        <v>0</v>
      </c>
      <c r="G2274" s="48">
        <v>50022</v>
      </c>
    </row>
    <row r="2275" spans="1:7" x14ac:dyDescent="0.25">
      <c r="A2275" s="48">
        <v>500231040</v>
      </c>
      <c r="B2275" s="41" t="s">
        <v>3905</v>
      </c>
      <c r="C2275" s="41">
        <v>0</v>
      </c>
      <c r="D2275" s="41">
        <v>0</v>
      </c>
      <c r="E2275" s="41">
        <v>0</v>
      </c>
      <c r="F2275" s="41">
        <v>0</v>
      </c>
      <c r="G2275" s="48">
        <v>50023</v>
      </c>
    </row>
    <row r="2276" spans="1:7" x14ac:dyDescent="0.25">
      <c r="A2276" s="48">
        <v>500232004</v>
      </c>
      <c r="B2276" s="41" t="s">
        <v>3906</v>
      </c>
      <c r="C2276" s="41">
        <v>0</v>
      </c>
      <c r="D2276" s="41">
        <v>0</v>
      </c>
      <c r="E2276" s="41">
        <v>0</v>
      </c>
      <c r="F2276" s="41">
        <v>0</v>
      </c>
      <c r="G2276" s="48">
        <v>50023</v>
      </c>
    </row>
    <row r="2277" spans="1:7" x14ac:dyDescent="0.25">
      <c r="A2277" s="48">
        <v>500239801</v>
      </c>
      <c r="B2277" s="41" t="s">
        <v>3907</v>
      </c>
      <c r="C2277" s="41">
        <v>0</v>
      </c>
      <c r="D2277" s="41">
        <v>0</v>
      </c>
      <c r="E2277" s="41">
        <v>0</v>
      </c>
      <c r="F2277" s="41">
        <v>0</v>
      </c>
      <c r="G2277" s="48">
        <v>50023</v>
      </c>
    </row>
    <row r="2278" spans="1:7" x14ac:dyDescent="0.25">
      <c r="A2278" s="48">
        <v>500241040</v>
      </c>
      <c r="B2278" s="41" t="s">
        <v>3908</v>
      </c>
      <c r="C2278" s="41">
        <v>0</v>
      </c>
      <c r="D2278" s="41">
        <v>0</v>
      </c>
      <c r="E2278" s="41">
        <v>0</v>
      </c>
      <c r="F2278" s="41">
        <v>0</v>
      </c>
      <c r="G2278" s="48">
        <v>50024</v>
      </c>
    </row>
    <row r="2279" spans="1:7" x14ac:dyDescent="0.25">
      <c r="A2279" s="48">
        <v>500242436</v>
      </c>
      <c r="B2279" s="41" t="s">
        <v>3909</v>
      </c>
      <c r="C2279" s="41">
        <v>0</v>
      </c>
      <c r="D2279" s="41">
        <v>0</v>
      </c>
      <c r="E2279" s="41">
        <v>0</v>
      </c>
      <c r="F2279" s="41">
        <v>0</v>
      </c>
      <c r="G2279" s="48">
        <v>50024</v>
      </c>
    </row>
    <row r="2280" spans="1:7" x14ac:dyDescent="0.25">
      <c r="A2280" s="48">
        <v>500249201</v>
      </c>
      <c r="B2280" s="41" t="s">
        <v>3910</v>
      </c>
      <c r="C2280" s="41">
        <v>0</v>
      </c>
      <c r="D2280" s="41">
        <v>0</v>
      </c>
      <c r="E2280" s="41">
        <v>0</v>
      </c>
      <c r="F2280" s="41">
        <v>0</v>
      </c>
      <c r="G2280" s="48">
        <v>50024</v>
      </c>
    </row>
    <row r="2281" spans="1:7" x14ac:dyDescent="0.25">
      <c r="A2281" s="48">
        <v>500249801</v>
      </c>
      <c r="B2281" s="41" t="s">
        <v>3911</v>
      </c>
      <c r="C2281" s="41">
        <v>0</v>
      </c>
      <c r="D2281" s="41">
        <v>0</v>
      </c>
      <c r="E2281" s="41">
        <v>0</v>
      </c>
      <c r="F2281" s="41">
        <v>0</v>
      </c>
      <c r="G2281" s="48">
        <v>50024</v>
      </c>
    </row>
    <row r="2282" spans="1:7" x14ac:dyDescent="0.25">
      <c r="A2282" s="48">
        <v>500251040</v>
      </c>
      <c r="B2282" s="41" t="s">
        <v>3912</v>
      </c>
      <c r="C2282" s="41">
        <v>0</v>
      </c>
      <c r="D2282" s="41">
        <v>0</v>
      </c>
      <c r="E2282" s="41">
        <v>0</v>
      </c>
      <c r="F2282" s="41">
        <v>0</v>
      </c>
      <c r="G2282" s="48">
        <v>50025</v>
      </c>
    </row>
    <row r="2283" spans="1:7" x14ac:dyDescent="0.25">
      <c r="A2283" s="48">
        <v>500259801</v>
      </c>
      <c r="B2283" s="41" t="s">
        <v>3913</v>
      </c>
      <c r="C2283" s="41">
        <v>0</v>
      </c>
      <c r="D2283" s="41">
        <v>0</v>
      </c>
      <c r="E2283" s="41">
        <v>0</v>
      </c>
      <c r="F2283" s="41">
        <v>0</v>
      </c>
      <c r="G2283" s="48">
        <v>50025</v>
      </c>
    </row>
    <row r="2284" spans="1:7" x14ac:dyDescent="0.25">
      <c r="A2284" s="48">
        <v>500261040</v>
      </c>
      <c r="B2284" s="41" t="s">
        <v>3914</v>
      </c>
      <c r="C2284" s="41">
        <v>0</v>
      </c>
      <c r="D2284" s="41">
        <v>0</v>
      </c>
      <c r="E2284" s="41">
        <v>0</v>
      </c>
      <c r="F2284" s="41">
        <v>0</v>
      </c>
      <c r="G2284" s="48">
        <v>50026</v>
      </c>
    </row>
    <row r="2285" spans="1:7" x14ac:dyDescent="0.25">
      <c r="A2285" s="48">
        <v>500262004</v>
      </c>
      <c r="B2285" s="41" t="s">
        <v>3915</v>
      </c>
      <c r="C2285" s="41">
        <v>0</v>
      </c>
      <c r="D2285" s="41">
        <v>0</v>
      </c>
      <c r="E2285" s="41">
        <v>0</v>
      </c>
      <c r="F2285" s="41">
        <v>0</v>
      </c>
      <c r="G2285" s="48">
        <v>50026</v>
      </c>
    </row>
    <row r="2286" spans="1:7" x14ac:dyDescent="0.25">
      <c r="A2286" s="48">
        <v>500269801</v>
      </c>
      <c r="B2286" s="41" t="s">
        <v>3916</v>
      </c>
      <c r="C2286" s="41">
        <v>0</v>
      </c>
      <c r="D2286" s="41">
        <v>0</v>
      </c>
      <c r="E2286" s="41">
        <v>0</v>
      </c>
      <c r="F2286" s="41">
        <v>0</v>
      </c>
      <c r="G2286" s="48">
        <v>50026</v>
      </c>
    </row>
    <row r="2287" spans="1:7" x14ac:dyDescent="0.25">
      <c r="A2287" s="48">
        <v>500271040</v>
      </c>
      <c r="B2287" s="41" t="s">
        <v>3917</v>
      </c>
      <c r="C2287" s="41">
        <v>0</v>
      </c>
      <c r="D2287" s="41">
        <v>0</v>
      </c>
      <c r="E2287" s="41">
        <v>0</v>
      </c>
      <c r="F2287" s="41">
        <v>0</v>
      </c>
      <c r="G2287" s="48">
        <v>50027</v>
      </c>
    </row>
    <row r="2288" spans="1:7" x14ac:dyDescent="0.25">
      <c r="A2288" s="48">
        <v>500279801</v>
      </c>
      <c r="B2288" s="41" t="s">
        <v>3918</v>
      </c>
      <c r="C2288" s="41">
        <v>0</v>
      </c>
      <c r="D2288" s="41">
        <v>0</v>
      </c>
      <c r="E2288" s="41">
        <v>0</v>
      </c>
      <c r="F2288" s="41">
        <v>0</v>
      </c>
      <c r="G2288" s="48">
        <v>50027</v>
      </c>
    </row>
    <row r="2289" spans="1:7" x14ac:dyDescent="0.25">
      <c r="A2289" s="48">
        <v>500281040</v>
      </c>
      <c r="B2289" s="41" t="s">
        <v>3919</v>
      </c>
      <c r="C2289" s="41">
        <v>0</v>
      </c>
      <c r="D2289" s="41">
        <v>0</v>
      </c>
      <c r="E2289" s="41">
        <v>0</v>
      </c>
      <c r="F2289" s="41">
        <v>0</v>
      </c>
      <c r="G2289" s="48">
        <v>50028</v>
      </c>
    </row>
    <row r="2290" spans="1:7" x14ac:dyDescent="0.25">
      <c r="A2290" s="48">
        <v>500289801</v>
      </c>
      <c r="B2290" s="41" t="s">
        <v>3920</v>
      </c>
      <c r="C2290" s="41">
        <v>0</v>
      </c>
      <c r="D2290" s="41">
        <v>0</v>
      </c>
      <c r="E2290" s="41">
        <v>0</v>
      </c>
      <c r="F2290" s="41">
        <v>0</v>
      </c>
      <c r="G2290" s="48">
        <v>50028</v>
      </c>
    </row>
    <row r="2291" spans="1:7" x14ac:dyDescent="0.25">
      <c r="A2291" s="48">
        <v>500291040</v>
      </c>
      <c r="B2291" s="41" t="s">
        <v>3921</v>
      </c>
      <c r="C2291" s="41">
        <v>0</v>
      </c>
      <c r="D2291" s="41">
        <v>0</v>
      </c>
      <c r="E2291" s="41">
        <v>0</v>
      </c>
      <c r="F2291" s="41">
        <v>0</v>
      </c>
      <c r="G2291" s="48">
        <v>50029</v>
      </c>
    </row>
    <row r="2292" spans="1:7" x14ac:dyDescent="0.25">
      <c r="A2292" s="48">
        <v>500291043</v>
      </c>
      <c r="B2292" s="41" t="s">
        <v>3922</v>
      </c>
      <c r="C2292" s="41">
        <v>0</v>
      </c>
      <c r="D2292" s="41">
        <v>0</v>
      </c>
      <c r="E2292" s="41">
        <v>0</v>
      </c>
      <c r="F2292" s="41">
        <v>0</v>
      </c>
      <c r="G2292" s="48">
        <v>50029</v>
      </c>
    </row>
    <row r="2293" spans="1:7" x14ac:dyDescent="0.25">
      <c r="A2293" s="48">
        <v>500291045</v>
      </c>
      <c r="B2293" s="41" t="s">
        <v>3923</v>
      </c>
      <c r="C2293" s="41">
        <v>0</v>
      </c>
      <c r="D2293" s="41">
        <v>0</v>
      </c>
      <c r="E2293" s="41">
        <v>0</v>
      </c>
      <c r="F2293" s="41">
        <v>0</v>
      </c>
      <c r="G2293" s="48">
        <v>50029</v>
      </c>
    </row>
    <row r="2294" spans="1:7" x14ac:dyDescent="0.25">
      <c r="A2294" s="48">
        <v>500291046</v>
      </c>
      <c r="B2294" s="41" t="s">
        <v>3924</v>
      </c>
      <c r="C2294" s="41">
        <v>0</v>
      </c>
      <c r="D2294" s="41">
        <v>0</v>
      </c>
      <c r="E2294" s="41">
        <v>0</v>
      </c>
      <c r="F2294" s="41">
        <v>0</v>
      </c>
      <c r="G2294" s="48">
        <v>50029</v>
      </c>
    </row>
    <row r="2295" spans="1:7" x14ac:dyDescent="0.25">
      <c r="A2295" s="48">
        <v>500291047</v>
      </c>
      <c r="B2295" s="41" t="s">
        <v>3925</v>
      </c>
      <c r="C2295" s="41">
        <v>0</v>
      </c>
      <c r="D2295" s="41">
        <v>0</v>
      </c>
      <c r="E2295" s="41">
        <v>0</v>
      </c>
      <c r="F2295" s="41">
        <v>0</v>
      </c>
      <c r="G2295" s="48">
        <v>50029</v>
      </c>
    </row>
    <row r="2296" spans="1:7" x14ac:dyDescent="0.25">
      <c r="A2296" s="48">
        <v>500291051</v>
      </c>
      <c r="B2296" s="41" t="s">
        <v>3926</v>
      </c>
      <c r="C2296" s="41">
        <v>0</v>
      </c>
      <c r="D2296" s="41">
        <v>0</v>
      </c>
      <c r="E2296" s="41">
        <v>0</v>
      </c>
      <c r="F2296" s="41">
        <v>0</v>
      </c>
      <c r="G2296" s="48">
        <v>50029</v>
      </c>
    </row>
    <row r="2297" spans="1:7" x14ac:dyDescent="0.25">
      <c r="A2297" s="48">
        <v>500292422</v>
      </c>
      <c r="B2297" s="41" t="s">
        <v>3927</v>
      </c>
      <c r="C2297" s="41">
        <v>0</v>
      </c>
      <c r="D2297" s="41">
        <v>0</v>
      </c>
      <c r="E2297" s="41">
        <v>0</v>
      </c>
      <c r="F2297" s="41">
        <v>0</v>
      </c>
      <c r="G2297" s="48">
        <v>50029</v>
      </c>
    </row>
    <row r="2298" spans="1:7" x14ac:dyDescent="0.25">
      <c r="A2298" s="48">
        <v>500292423</v>
      </c>
      <c r="B2298" s="41" t="s">
        <v>3928</v>
      </c>
      <c r="C2298" s="41">
        <v>0</v>
      </c>
      <c r="D2298" s="41">
        <v>0</v>
      </c>
      <c r="E2298" s="41">
        <v>0</v>
      </c>
      <c r="F2298" s="41">
        <v>0</v>
      </c>
      <c r="G2298" s="48">
        <v>50029</v>
      </c>
    </row>
    <row r="2299" spans="1:7" x14ac:dyDescent="0.25">
      <c r="A2299" s="48">
        <v>500292430</v>
      </c>
      <c r="B2299" s="41" t="s">
        <v>3929</v>
      </c>
      <c r="C2299" s="41">
        <v>0</v>
      </c>
      <c r="D2299" s="41">
        <v>0</v>
      </c>
      <c r="E2299" s="41">
        <v>0</v>
      </c>
      <c r="F2299" s="41">
        <v>0</v>
      </c>
      <c r="G2299" s="48">
        <v>50029</v>
      </c>
    </row>
    <row r="2300" spans="1:7" x14ac:dyDescent="0.25">
      <c r="A2300" s="48">
        <v>500299801</v>
      </c>
      <c r="B2300" s="41" t="s">
        <v>3930</v>
      </c>
      <c r="C2300" s="41">
        <v>0</v>
      </c>
      <c r="D2300" s="41">
        <v>0</v>
      </c>
      <c r="E2300" s="41">
        <v>0</v>
      </c>
      <c r="F2300" s="41">
        <v>0</v>
      </c>
      <c r="G2300" s="48">
        <v>50029</v>
      </c>
    </row>
    <row r="2301" spans="1:7" x14ac:dyDescent="0.25">
      <c r="A2301" s="48">
        <v>500301040</v>
      </c>
      <c r="B2301" s="41" t="s">
        <v>3931</v>
      </c>
      <c r="C2301" s="41">
        <v>19352.34</v>
      </c>
      <c r="D2301" s="41">
        <v>0</v>
      </c>
      <c r="E2301" s="41">
        <v>0</v>
      </c>
      <c r="F2301" s="41">
        <v>19352.34</v>
      </c>
      <c r="G2301" s="48">
        <v>50030</v>
      </c>
    </row>
    <row r="2302" spans="1:7" x14ac:dyDescent="0.25">
      <c r="A2302" s="48">
        <v>500309801</v>
      </c>
      <c r="B2302" s="41" t="s">
        <v>3932</v>
      </c>
      <c r="C2302" s="41">
        <v>0</v>
      </c>
      <c r="D2302" s="41">
        <v>0</v>
      </c>
      <c r="E2302" s="41">
        <v>0</v>
      </c>
      <c r="F2302" s="41">
        <v>0</v>
      </c>
      <c r="G2302" s="48">
        <v>50030</v>
      </c>
    </row>
    <row r="2303" spans="1:7" x14ac:dyDescent="0.25">
      <c r="A2303" s="48">
        <v>500311040</v>
      </c>
      <c r="B2303" s="41" t="s">
        <v>3933</v>
      </c>
      <c r="C2303" s="41">
        <v>0</v>
      </c>
      <c r="D2303" s="41">
        <v>0</v>
      </c>
      <c r="E2303" s="41">
        <v>0</v>
      </c>
      <c r="F2303" s="41">
        <v>0</v>
      </c>
      <c r="G2303" s="48">
        <v>50031</v>
      </c>
    </row>
    <row r="2304" spans="1:7" x14ac:dyDescent="0.25">
      <c r="A2304" s="48">
        <v>500311044</v>
      </c>
      <c r="B2304" s="41" t="s">
        <v>3934</v>
      </c>
      <c r="C2304" s="41">
        <v>0</v>
      </c>
      <c r="D2304" s="41">
        <v>0</v>
      </c>
      <c r="E2304" s="41">
        <v>0</v>
      </c>
      <c r="F2304" s="41">
        <v>0</v>
      </c>
      <c r="G2304" s="48">
        <v>50031</v>
      </c>
    </row>
    <row r="2305" spans="1:7" x14ac:dyDescent="0.25">
      <c r="A2305" s="48">
        <v>500319801</v>
      </c>
      <c r="B2305" s="41" t="s">
        <v>3935</v>
      </c>
      <c r="C2305" s="41">
        <v>0</v>
      </c>
      <c r="D2305" s="41">
        <v>0</v>
      </c>
      <c r="E2305" s="41">
        <v>0</v>
      </c>
      <c r="F2305" s="41">
        <v>0</v>
      </c>
      <c r="G2305" s="48">
        <v>50031</v>
      </c>
    </row>
    <row r="2306" spans="1:7" x14ac:dyDescent="0.25">
      <c r="A2306" s="48">
        <v>500321040</v>
      </c>
      <c r="B2306" s="41" t="s">
        <v>3936</v>
      </c>
      <c r="C2306" s="41">
        <v>0</v>
      </c>
      <c r="D2306" s="41">
        <v>0</v>
      </c>
      <c r="E2306" s="41">
        <v>0</v>
      </c>
      <c r="F2306" s="41">
        <v>0</v>
      </c>
      <c r="G2306" s="48">
        <v>50032</v>
      </c>
    </row>
    <row r="2307" spans="1:7" x14ac:dyDescent="0.25">
      <c r="A2307" s="48">
        <v>500329801</v>
      </c>
      <c r="B2307" s="41" t="s">
        <v>3937</v>
      </c>
      <c r="C2307" s="41">
        <v>0</v>
      </c>
      <c r="D2307" s="41">
        <v>0</v>
      </c>
      <c r="E2307" s="41">
        <v>0</v>
      </c>
      <c r="F2307" s="41">
        <v>0</v>
      </c>
      <c r="G2307" s="48">
        <v>50032</v>
      </c>
    </row>
    <row r="2308" spans="1:7" x14ac:dyDescent="0.25">
      <c r="A2308" s="48">
        <v>500331040</v>
      </c>
      <c r="B2308" s="41" t="s">
        <v>3938</v>
      </c>
      <c r="C2308" s="41">
        <v>0</v>
      </c>
      <c r="D2308" s="41">
        <v>0</v>
      </c>
      <c r="E2308" s="41">
        <v>0</v>
      </c>
      <c r="F2308" s="41">
        <v>0</v>
      </c>
      <c r="G2308" s="48">
        <v>50033</v>
      </c>
    </row>
    <row r="2309" spans="1:7" x14ac:dyDescent="0.25">
      <c r="A2309" s="48">
        <v>500339801</v>
      </c>
      <c r="B2309" s="41" t="s">
        <v>3939</v>
      </c>
      <c r="C2309" s="41">
        <v>0</v>
      </c>
      <c r="D2309" s="41">
        <v>0</v>
      </c>
      <c r="E2309" s="41">
        <v>0</v>
      </c>
      <c r="F2309" s="41">
        <v>0</v>
      </c>
      <c r="G2309" s="48">
        <v>50033</v>
      </c>
    </row>
    <row r="2310" spans="1:7" x14ac:dyDescent="0.25">
      <c r="A2310" s="48">
        <v>500341040</v>
      </c>
      <c r="B2310" s="41" t="s">
        <v>3940</v>
      </c>
      <c r="C2310" s="41">
        <v>0</v>
      </c>
      <c r="D2310" s="41">
        <v>0</v>
      </c>
      <c r="E2310" s="41">
        <v>0</v>
      </c>
      <c r="F2310" s="41">
        <v>0</v>
      </c>
      <c r="G2310" s="48">
        <v>50034</v>
      </c>
    </row>
    <row r="2311" spans="1:7" x14ac:dyDescent="0.25">
      <c r="A2311" s="48">
        <v>500349801</v>
      </c>
      <c r="B2311" s="41" t="s">
        <v>3941</v>
      </c>
      <c r="C2311" s="41">
        <v>0</v>
      </c>
      <c r="D2311" s="41">
        <v>0</v>
      </c>
      <c r="E2311" s="41">
        <v>0</v>
      </c>
      <c r="F2311" s="41">
        <v>0</v>
      </c>
      <c r="G2311" s="48">
        <v>50034</v>
      </c>
    </row>
    <row r="2312" spans="1:7" x14ac:dyDescent="0.25">
      <c r="A2312" s="48">
        <v>500351040</v>
      </c>
      <c r="B2312" s="41" t="s">
        <v>3942</v>
      </c>
      <c r="C2312" s="41">
        <v>0</v>
      </c>
      <c r="D2312" s="41">
        <v>0</v>
      </c>
      <c r="E2312" s="41">
        <v>0</v>
      </c>
      <c r="F2312" s="41">
        <v>0</v>
      </c>
      <c r="G2312" s="48">
        <v>50035</v>
      </c>
    </row>
    <row r="2313" spans="1:7" x14ac:dyDescent="0.25">
      <c r="A2313" s="48">
        <v>500359801</v>
      </c>
      <c r="B2313" s="41" t="s">
        <v>3943</v>
      </c>
      <c r="C2313" s="41">
        <v>0</v>
      </c>
      <c r="D2313" s="41">
        <v>0</v>
      </c>
      <c r="E2313" s="41">
        <v>0</v>
      </c>
      <c r="F2313" s="41">
        <v>0</v>
      </c>
      <c r="G2313" s="48">
        <v>50035</v>
      </c>
    </row>
    <row r="2314" spans="1:7" x14ac:dyDescent="0.25">
      <c r="A2314" s="48">
        <v>500361040</v>
      </c>
      <c r="B2314" s="41" t="s">
        <v>3944</v>
      </c>
      <c r="C2314" s="41">
        <v>0</v>
      </c>
      <c r="D2314" s="41">
        <v>0</v>
      </c>
      <c r="E2314" s="41">
        <v>0</v>
      </c>
      <c r="F2314" s="41">
        <v>0</v>
      </c>
      <c r="G2314" s="48">
        <v>50036</v>
      </c>
    </row>
    <row r="2315" spans="1:7" x14ac:dyDescent="0.25">
      <c r="A2315" s="48">
        <v>500369801</v>
      </c>
      <c r="B2315" s="41" t="s">
        <v>3945</v>
      </c>
      <c r="C2315" s="41">
        <v>0</v>
      </c>
      <c r="D2315" s="41">
        <v>0</v>
      </c>
      <c r="E2315" s="41">
        <v>0</v>
      </c>
      <c r="F2315" s="41">
        <v>0</v>
      </c>
      <c r="G2315" s="48">
        <v>50036</v>
      </c>
    </row>
    <row r="2316" spans="1:7" x14ac:dyDescent="0.25">
      <c r="A2316" s="48">
        <v>500371040</v>
      </c>
      <c r="B2316" s="41" t="s">
        <v>3946</v>
      </c>
      <c r="C2316" s="41">
        <v>0</v>
      </c>
      <c r="D2316" s="41">
        <v>0</v>
      </c>
      <c r="E2316" s="41">
        <v>0</v>
      </c>
      <c r="F2316" s="41">
        <v>0</v>
      </c>
      <c r="G2316" s="48">
        <v>50037</v>
      </c>
    </row>
    <row r="2317" spans="1:7" x14ac:dyDescent="0.25">
      <c r="A2317" s="48">
        <v>500379801</v>
      </c>
      <c r="B2317" s="41" t="s">
        <v>3947</v>
      </c>
      <c r="C2317" s="41">
        <v>0</v>
      </c>
      <c r="D2317" s="41">
        <v>0</v>
      </c>
      <c r="E2317" s="41">
        <v>0</v>
      </c>
      <c r="F2317" s="41">
        <v>0</v>
      </c>
      <c r="G2317" s="48">
        <v>50037</v>
      </c>
    </row>
    <row r="2318" spans="1:7" x14ac:dyDescent="0.25">
      <c r="A2318" s="48">
        <v>500381040</v>
      </c>
      <c r="B2318" s="41" t="s">
        <v>3948</v>
      </c>
      <c r="C2318" s="41">
        <v>0</v>
      </c>
      <c r="D2318" s="41">
        <v>0</v>
      </c>
      <c r="E2318" s="41">
        <v>0</v>
      </c>
      <c r="F2318" s="41">
        <v>0</v>
      </c>
      <c r="G2318" s="48">
        <v>50038</v>
      </c>
    </row>
    <row r="2319" spans="1:7" x14ac:dyDescent="0.25">
      <c r="A2319" s="48">
        <v>500389801</v>
      </c>
      <c r="B2319" s="41" t="s">
        <v>3949</v>
      </c>
      <c r="C2319" s="41">
        <v>0</v>
      </c>
      <c r="D2319" s="41">
        <v>0</v>
      </c>
      <c r="E2319" s="41">
        <v>0</v>
      </c>
      <c r="F2319" s="41">
        <v>0</v>
      </c>
      <c r="G2319" s="48">
        <v>50038</v>
      </c>
    </row>
    <row r="2320" spans="1:7" x14ac:dyDescent="0.25">
      <c r="A2320" s="48">
        <v>500391040</v>
      </c>
      <c r="B2320" s="41" t="s">
        <v>3950</v>
      </c>
      <c r="C2320" s="41">
        <v>0</v>
      </c>
      <c r="D2320" s="41">
        <v>0</v>
      </c>
      <c r="E2320" s="41">
        <v>0</v>
      </c>
      <c r="F2320" s="41">
        <v>0</v>
      </c>
      <c r="G2320" s="48">
        <v>50039</v>
      </c>
    </row>
    <row r="2321" spans="1:7" x14ac:dyDescent="0.25">
      <c r="A2321" s="48">
        <v>500401040</v>
      </c>
      <c r="B2321" s="41" t="s">
        <v>3951</v>
      </c>
      <c r="C2321" s="41">
        <v>0</v>
      </c>
      <c r="D2321" s="41">
        <v>0</v>
      </c>
      <c r="E2321" s="41">
        <v>0</v>
      </c>
      <c r="F2321" s="41">
        <v>0</v>
      </c>
      <c r="G2321" s="48">
        <v>50040</v>
      </c>
    </row>
    <row r="2322" spans="1:7" x14ac:dyDescent="0.25">
      <c r="A2322" s="48">
        <v>500409801</v>
      </c>
      <c r="B2322" s="41" t="s">
        <v>3952</v>
      </c>
      <c r="C2322" s="41">
        <v>0</v>
      </c>
      <c r="D2322" s="41">
        <v>0</v>
      </c>
      <c r="E2322" s="41">
        <v>0</v>
      </c>
      <c r="F2322" s="41">
        <v>0</v>
      </c>
      <c r="G2322" s="48">
        <v>50040</v>
      </c>
    </row>
    <row r="2323" spans="1:7" x14ac:dyDescent="0.25">
      <c r="A2323" s="48">
        <v>500411040</v>
      </c>
      <c r="B2323" s="41" t="s">
        <v>3953</v>
      </c>
      <c r="C2323" s="41">
        <v>0</v>
      </c>
      <c r="D2323" s="41">
        <v>0</v>
      </c>
      <c r="E2323" s="41">
        <v>0</v>
      </c>
      <c r="F2323" s="41">
        <v>0</v>
      </c>
      <c r="G2323" s="48">
        <v>50041</v>
      </c>
    </row>
    <row r="2324" spans="1:7" x14ac:dyDescent="0.25">
      <c r="A2324" s="48">
        <v>500419801</v>
      </c>
      <c r="B2324" s="41" t="s">
        <v>3954</v>
      </c>
      <c r="C2324" s="41">
        <v>0</v>
      </c>
      <c r="D2324" s="41">
        <v>0</v>
      </c>
      <c r="E2324" s="41">
        <v>0</v>
      </c>
      <c r="F2324" s="41">
        <v>0</v>
      </c>
      <c r="G2324" s="48">
        <v>50041</v>
      </c>
    </row>
    <row r="2325" spans="1:7" x14ac:dyDescent="0.25">
      <c r="A2325" s="48">
        <v>500421040</v>
      </c>
      <c r="B2325" s="41" t="s">
        <v>3955</v>
      </c>
      <c r="C2325" s="41">
        <v>0</v>
      </c>
      <c r="D2325" s="41">
        <v>0</v>
      </c>
      <c r="E2325" s="41">
        <v>0</v>
      </c>
      <c r="F2325" s="41">
        <v>0</v>
      </c>
      <c r="G2325" s="48">
        <v>50042</v>
      </c>
    </row>
    <row r="2326" spans="1:7" x14ac:dyDescent="0.25">
      <c r="A2326" s="48">
        <v>500422423</v>
      </c>
      <c r="B2326" s="41" t="s">
        <v>3956</v>
      </c>
      <c r="C2326" s="41">
        <v>0</v>
      </c>
      <c r="D2326" s="41">
        <v>0</v>
      </c>
      <c r="E2326" s="41">
        <v>0</v>
      </c>
      <c r="F2326" s="41">
        <v>0</v>
      </c>
      <c r="G2326" s="48">
        <v>50042</v>
      </c>
    </row>
    <row r="2327" spans="1:7" x14ac:dyDescent="0.25">
      <c r="A2327" s="48">
        <v>500422429</v>
      </c>
      <c r="B2327" s="41" t="s">
        <v>3957</v>
      </c>
      <c r="C2327" s="41">
        <v>0</v>
      </c>
      <c r="D2327" s="41">
        <v>0</v>
      </c>
      <c r="E2327" s="41">
        <v>0</v>
      </c>
      <c r="F2327" s="41">
        <v>0</v>
      </c>
      <c r="G2327" s="48">
        <v>50042</v>
      </c>
    </row>
    <row r="2328" spans="1:7" x14ac:dyDescent="0.25">
      <c r="A2328" s="48">
        <v>500422436</v>
      </c>
      <c r="B2328" s="41" t="s">
        <v>3958</v>
      </c>
      <c r="C2328" s="41">
        <v>0</v>
      </c>
      <c r="D2328" s="41">
        <v>0</v>
      </c>
      <c r="E2328" s="41">
        <v>0</v>
      </c>
      <c r="F2328" s="41">
        <v>0</v>
      </c>
      <c r="G2328" s="48">
        <v>50042</v>
      </c>
    </row>
    <row r="2329" spans="1:7" x14ac:dyDescent="0.25">
      <c r="A2329" s="48">
        <v>500429801</v>
      </c>
      <c r="B2329" s="41" t="s">
        <v>3959</v>
      </c>
      <c r="C2329" s="41">
        <v>0</v>
      </c>
      <c r="D2329" s="41">
        <v>0</v>
      </c>
      <c r="E2329" s="41">
        <v>0</v>
      </c>
      <c r="F2329" s="41">
        <v>0</v>
      </c>
      <c r="G2329" s="48">
        <v>50042</v>
      </c>
    </row>
    <row r="2330" spans="1:7" x14ac:dyDescent="0.25">
      <c r="A2330" s="48">
        <v>500431040</v>
      </c>
      <c r="B2330" s="41" t="s">
        <v>3960</v>
      </c>
      <c r="C2330" s="41">
        <v>0</v>
      </c>
      <c r="D2330" s="41">
        <v>0</v>
      </c>
      <c r="E2330" s="41">
        <v>0</v>
      </c>
      <c r="F2330" s="41">
        <v>0</v>
      </c>
      <c r="G2330" s="48">
        <v>50043</v>
      </c>
    </row>
    <row r="2331" spans="1:7" x14ac:dyDescent="0.25">
      <c r="A2331" s="48">
        <v>500439801</v>
      </c>
      <c r="B2331" s="41" t="s">
        <v>3961</v>
      </c>
      <c r="C2331" s="41">
        <v>0</v>
      </c>
      <c r="D2331" s="41">
        <v>0</v>
      </c>
      <c r="E2331" s="41">
        <v>0</v>
      </c>
      <c r="F2331" s="41">
        <v>0</v>
      </c>
      <c r="G2331" s="48">
        <v>50043</v>
      </c>
    </row>
    <row r="2332" spans="1:7" x14ac:dyDescent="0.25">
      <c r="A2332" s="48">
        <v>500441040</v>
      </c>
      <c r="B2332" s="41" t="s">
        <v>3962</v>
      </c>
      <c r="C2332" s="41">
        <v>0</v>
      </c>
      <c r="D2332" s="41">
        <v>0</v>
      </c>
      <c r="E2332" s="41">
        <v>0</v>
      </c>
      <c r="F2332" s="41">
        <v>0</v>
      </c>
      <c r="G2332" s="48">
        <v>50044</v>
      </c>
    </row>
    <row r="2333" spans="1:7" x14ac:dyDescent="0.25">
      <c r="A2333" s="48">
        <v>500449801</v>
      </c>
      <c r="B2333" s="41" t="s">
        <v>3963</v>
      </c>
      <c r="C2333" s="41">
        <v>0</v>
      </c>
      <c r="D2333" s="41">
        <v>0</v>
      </c>
      <c r="E2333" s="41">
        <v>0</v>
      </c>
      <c r="F2333" s="41">
        <v>0</v>
      </c>
      <c r="G2333" s="48">
        <v>50044</v>
      </c>
    </row>
    <row r="2334" spans="1:7" x14ac:dyDescent="0.25">
      <c r="A2334" s="48">
        <v>500451040</v>
      </c>
      <c r="B2334" s="41" t="s">
        <v>3964</v>
      </c>
      <c r="C2334" s="41">
        <v>3139.19</v>
      </c>
      <c r="D2334" s="41">
        <v>0</v>
      </c>
      <c r="E2334" s="41">
        <v>0</v>
      </c>
      <c r="F2334" s="41">
        <v>3139.19</v>
      </c>
      <c r="G2334" s="48">
        <v>50045</v>
      </c>
    </row>
    <row r="2335" spans="1:7" x14ac:dyDescent="0.25">
      <c r="A2335" s="48">
        <v>500452406</v>
      </c>
      <c r="B2335" s="41" t="s">
        <v>3965</v>
      </c>
      <c r="C2335" s="41">
        <v>0</v>
      </c>
      <c r="D2335" s="41">
        <v>0</v>
      </c>
      <c r="E2335" s="41">
        <v>0</v>
      </c>
      <c r="F2335" s="41">
        <v>0</v>
      </c>
      <c r="G2335" s="48">
        <v>50045</v>
      </c>
    </row>
    <row r="2336" spans="1:7" x14ac:dyDescent="0.25">
      <c r="A2336" s="48">
        <v>500459801</v>
      </c>
      <c r="B2336" s="41" t="s">
        <v>3966</v>
      </c>
      <c r="C2336" s="41">
        <v>0</v>
      </c>
      <c r="D2336" s="41">
        <v>0</v>
      </c>
      <c r="E2336" s="41">
        <v>0</v>
      </c>
      <c r="F2336" s="41">
        <v>0</v>
      </c>
      <c r="G2336" s="48">
        <v>50045</v>
      </c>
    </row>
    <row r="2337" spans="1:7" x14ac:dyDescent="0.25">
      <c r="A2337" s="48">
        <v>500461040</v>
      </c>
      <c r="B2337" s="41" t="s">
        <v>3967</v>
      </c>
      <c r="C2337" s="41">
        <v>84141.24</v>
      </c>
      <c r="D2337" s="41">
        <v>0</v>
      </c>
      <c r="E2337" s="41">
        <v>0</v>
      </c>
      <c r="F2337" s="41">
        <v>84141.24</v>
      </c>
      <c r="G2337" s="48">
        <v>50046</v>
      </c>
    </row>
    <row r="2338" spans="1:7" x14ac:dyDescent="0.25">
      <c r="A2338" s="48">
        <v>500469801</v>
      </c>
      <c r="B2338" s="41" t="s">
        <v>3968</v>
      </c>
      <c r="C2338" s="41">
        <v>0</v>
      </c>
      <c r="D2338" s="41">
        <v>0</v>
      </c>
      <c r="E2338" s="41">
        <v>0</v>
      </c>
      <c r="F2338" s="41">
        <v>0</v>
      </c>
      <c r="G2338" s="48">
        <v>50046</v>
      </c>
    </row>
    <row r="2339" spans="1:7" x14ac:dyDescent="0.25">
      <c r="A2339" s="48">
        <v>500482004</v>
      </c>
      <c r="B2339" s="41" t="s">
        <v>3969</v>
      </c>
      <c r="C2339" s="41">
        <v>106663.17</v>
      </c>
      <c r="D2339" s="41">
        <v>0</v>
      </c>
      <c r="E2339" s="41">
        <v>0</v>
      </c>
      <c r="F2339" s="41">
        <v>106663.17</v>
      </c>
      <c r="G2339" s="48">
        <v>50048</v>
      </c>
    </row>
    <row r="2340" spans="1:7" x14ac:dyDescent="0.25">
      <c r="A2340" s="48">
        <v>519019052</v>
      </c>
      <c r="B2340" s="41" t="s">
        <v>3970</v>
      </c>
      <c r="C2340" s="41">
        <v>-122200</v>
      </c>
      <c r="D2340" s="41">
        <v>0</v>
      </c>
      <c r="E2340" s="41">
        <v>0</v>
      </c>
      <c r="F2340" s="41">
        <v>-122200</v>
      </c>
      <c r="G2340" s="48">
        <v>51901</v>
      </c>
    </row>
    <row r="2341" spans="1:7" x14ac:dyDescent="0.25">
      <c r="A2341" s="48">
        <v>519019204</v>
      </c>
      <c r="B2341" s="41" t="s">
        <v>3971</v>
      </c>
      <c r="C2341" s="41">
        <v>0</v>
      </c>
      <c r="D2341" s="41">
        <v>0</v>
      </c>
      <c r="E2341" s="41">
        <v>0</v>
      </c>
      <c r="F2341" s="41">
        <v>0</v>
      </c>
      <c r="G2341" s="48">
        <v>51901</v>
      </c>
    </row>
    <row r="2342" spans="1:7" x14ac:dyDescent="0.25">
      <c r="A2342" s="48">
        <v>519019801</v>
      </c>
      <c r="B2342" s="41" t="s">
        <v>3972</v>
      </c>
      <c r="C2342" s="41">
        <v>0</v>
      </c>
      <c r="D2342" s="41">
        <v>0</v>
      </c>
      <c r="E2342" s="41">
        <v>0</v>
      </c>
      <c r="F2342" s="41">
        <v>0</v>
      </c>
      <c r="G2342" s="48">
        <v>51901</v>
      </c>
    </row>
    <row r="2343" spans="1:7" x14ac:dyDescent="0.25">
      <c r="A2343" s="48">
        <v>519029057</v>
      </c>
      <c r="B2343" s="41" t="s">
        <v>3973</v>
      </c>
      <c r="C2343" s="41">
        <v>0</v>
      </c>
      <c r="D2343" s="41">
        <v>0</v>
      </c>
      <c r="E2343" s="41">
        <v>0</v>
      </c>
      <c r="F2343" s="41">
        <v>0</v>
      </c>
      <c r="G2343" s="48">
        <v>51902</v>
      </c>
    </row>
    <row r="2344" spans="1:7" x14ac:dyDescent="0.25">
      <c r="A2344" s="48">
        <v>519029801</v>
      </c>
      <c r="B2344" s="41" t="s">
        <v>3974</v>
      </c>
      <c r="C2344" s="41">
        <v>0</v>
      </c>
      <c r="D2344" s="41">
        <v>0</v>
      </c>
      <c r="E2344" s="41">
        <v>0</v>
      </c>
      <c r="F2344" s="41">
        <v>0</v>
      </c>
      <c r="G2344" s="48">
        <v>51902</v>
      </c>
    </row>
    <row r="2345" spans="1:7" x14ac:dyDescent="0.25">
      <c r="A2345" s="48">
        <v>519039052</v>
      </c>
      <c r="B2345" s="41" t="s">
        <v>3975</v>
      </c>
      <c r="C2345" s="41">
        <v>0</v>
      </c>
      <c r="D2345" s="41">
        <v>0</v>
      </c>
      <c r="E2345" s="41">
        <v>0</v>
      </c>
      <c r="F2345" s="41">
        <v>0</v>
      </c>
      <c r="G2345" s="48">
        <v>51903</v>
      </c>
    </row>
    <row r="2346" spans="1:7" x14ac:dyDescent="0.25">
      <c r="A2346" s="48">
        <v>519039801</v>
      </c>
      <c r="B2346" s="41" t="s">
        <v>3976</v>
      </c>
      <c r="C2346" s="41">
        <v>0</v>
      </c>
      <c r="D2346" s="41">
        <v>0</v>
      </c>
      <c r="E2346" s="41">
        <v>0</v>
      </c>
      <c r="F2346" s="41">
        <v>0</v>
      </c>
      <c r="G2346" s="48">
        <v>51903</v>
      </c>
    </row>
    <row r="2347" spans="1:7" x14ac:dyDescent="0.25">
      <c r="A2347" s="48">
        <v>519041040</v>
      </c>
      <c r="B2347" s="41" t="s">
        <v>3977</v>
      </c>
      <c r="C2347" s="41">
        <v>0</v>
      </c>
      <c r="D2347" s="41">
        <v>0</v>
      </c>
      <c r="E2347" s="41">
        <v>0</v>
      </c>
      <c r="F2347" s="41">
        <v>0</v>
      </c>
      <c r="G2347" s="48">
        <v>51904</v>
      </c>
    </row>
    <row r="2348" spans="1:7" x14ac:dyDescent="0.25">
      <c r="A2348" s="48">
        <v>519049052</v>
      </c>
      <c r="B2348" s="41" t="s">
        <v>3978</v>
      </c>
      <c r="C2348" s="41">
        <v>0</v>
      </c>
      <c r="D2348" s="41">
        <v>0</v>
      </c>
      <c r="E2348" s="41">
        <v>0</v>
      </c>
      <c r="F2348" s="41">
        <v>0</v>
      </c>
      <c r="G2348" s="48">
        <v>51904</v>
      </c>
    </row>
    <row r="2349" spans="1:7" x14ac:dyDescent="0.25">
      <c r="A2349" s="48">
        <v>519049801</v>
      </c>
      <c r="B2349" s="41" t="s">
        <v>3979</v>
      </c>
      <c r="C2349" s="41">
        <v>0</v>
      </c>
      <c r="D2349" s="41">
        <v>0</v>
      </c>
      <c r="E2349" s="41">
        <v>0</v>
      </c>
      <c r="F2349" s="41">
        <v>0</v>
      </c>
      <c r="G2349" s="48">
        <v>51904</v>
      </c>
    </row>
    <row r="2350" spans="1:7" x14ac:dyDescent="0.25">
      <c r="A2350" s="48">
        <v>519059053</v>
      </c>
      <c r="B2350" s="41" t="s">
        <v>3980</v>
      </c>
      <c r="C2350" s="41">
        <v>0</v>
      </c>
      <c r="D2350" s="41">
        <v>0</v>
      </c>
      <c r="E2350" s="41">
        <v>0</v>
      </c>
      <c r="F2350" s="41">
        <v>0</v>
      </c>
      <c r="G2350" s="48">
        <v>51905</v>
      </c>
    </row>
    <row r="2351" spans="1:7" x14ac:dyDescent="0.25">
      <c r="A2351" s="48">
        <v>519059801</v>
      </c>
      <c r="B2351" s="41" t="s">
        <v>3981</v>
      </c>
      <c r="C2351" s="41">
        <v>0</v>
      </c>
      <c r="D2351" s="41">
        <v>0</v>
      </c>
      <c r="E2351" s="41">
        <v>0</v>
      </c>
      <c r="F2351" s="41">
        <v>0</v>
      </c>
      <c r="G2351" s="48">
        <v>51905</v>
      </c>
    </row>
    <row r="2352" spans="1:7" x14ac:dyDescent="0.25">
      <c r="A2352" s="48">
        <v>520011040</v>
      </c>
      <c r="B2352" s="41" t="s">
        <v>3982</v>
      </c>
      <c r="C2352" s="41">
        <v>0</v>
      </c>
      <c r="D2352" s="41">
        <v>0</v>
      </c>
      <c r="E2352" s="41">
        <v>0</v>
      </c>
      <c r="F2352" s="41">
        <v>0</v>
      </c>
      <c r="G2352" s="48">
        <v>52001</v>
      </c>
    </row>
    <row r="2353" spans="1:7" x14ac:dyDescent="0.25">
      <c r="A2353" s="48">
        <v>520011340</v>
      </c>
      <c r="B2353" s="41" t="s">
        <v>3983</v>
      </c>
      <c r="C2353" s="41">
        <v>0</v>
      </c>
      <c r="D2353" s="41">
        <v>0</v>
      </c>
      <c r="E2353" s="41">
        <v>0</v>
      </c>
      <c r="F2353" s="41">
        <v>0</v>
      </c>
      <c r="G2353" s="48">
        <v>52001</v>
      </c>
    </row>
    <row r="2354" spans="1:7" x14ac:dyDescent="0.25">
      <c r="A2354" s="48">
        <v>520019801</v>
      </c>
      <c r="B2354" s="41" t="s">
        <v>3984</v>
      </c>
      <c r="C2354" s="41">
        <v>0</v>
      </c>
      <c r="D2354" s="41">
        <v>0</v>
      </c>
      <c r="E2354" s="41">
        <v>0</v>
      </c>
      <c r="F2354" s="41">
        <v>0</v>
      </c>
      <c r="G2354" s="48">
        <v>52001</v>
      </c>
    </row>
    <row r="2355" spans="1:7" x14ac:dyDescent="0.25">
      <c r="A2355" s="48">
        <v>520020200</v>
      </c>
      <c r="B2355" s="41" t="s">
        <v>3985</v>
      </c>
      <c r="C2355" s="41">
        <v>45141</v>
      </c>
      <c r="D2355" s="41">
        <v>0</v>
      </c>
      <c r="E2355" s="41">
        <v>0</v>
      </c>
      <c r="F2355" s="41">
        <v>45141</v>
      </c>
      <c r="G2355" s="48">
        <v>52002</v>
      </c>
    </row>
    <row r="2356" spans="1:7" x14ac:dyDescent="0.25">
      <c r="A2356" s="48">
        <v>520021040</v>
      </c>
      <c r="B2356" s="41" t="s">
        <v>3986</v>
      </c>
      <c r="C2356" s="41">
        <v>0</v>
      </c>
      <c r="D2356" s="41">
        <v>0</v>
      </c>
      <c r="E2356" s="41">
        <v>0</v>
      </c>
      <c r="F2356" s="41">
        <v>0</v>
      </c>
      <c r="G2356" s="48">
        <v>52002</v>
      </c>
    </row>
    <row r="2357" spans="1:7" x14ac:dyDescent="0.25">
      <c r="A2357" s="48">
        <v>520022421</v>
      </c>
      <c r="B2357" s="41" t="s">
        <v>3987</v>
      </c>
      <c r="C2357" s="41">
        <v>0</v>
      </c>
      <c r="D2357" s="41">
        <v>0</v>
      </c>
      <c r="E2357" s="41">
        <v>0</v>
      </c>
      <c r="F2357" s="41">
        <v>0</v>
      </c>
      <c r="G2357" s="48">
        <v>52002</v>
      </c>
    </row>
    <row r="2358" spans="1:7" x14ac:dyDescent="0.25">
      <c r="A2358" s="48">
        <v>520022430</v>
      </c>
      <c r="B2358" s="41" t="s">
        <v>3988</v>
      </c>
      <c r="C2358" s="41">
        <v>0</v>
      </c>
      <c r="D2358" s="41">
        <v>0</v>
      </c>
      <c r="E2358" s="41">
        <v>0</v>
      </c>
      <c r="F2358" s="41">
        <v>0</v>
      </c>
      <c r="G2358" s="48">
        <v>52002</v>
      </c>
    </row>
    <row r="2359" spans="1:7" x14ac:dyDescent="0.25">
      <c r="A2359" s="48">
        <v>520022900</v>
      </c>
      <c r="B2359" s="41" t="s">
        <v>3989</v>
      </c>
      <c r="C2359" s="41">
        <v>360615</v>
      </c>
      <c r="D2359" s="41">
        <v>0</v>
      </c>
      <c r="E2359" s="41">
        <v>0</v>
      </c>
      <c r="F2359" s="41">
        <v>360615</v>
      </c>
      <c r="G2359" s="48">
        <v>52002</v>
      </c>
    </row>
    <row r="2360" spans="1:7" x14ac:dyDescent="0.25">
      <c r="A2360" s="48">
        <v>520022934</v>
      </c>
      <c r="B2360" s="41" t="s">
        <v>3990</v>
      </c>
      <c r="C2360" s="41">
        <v>0</v>
      </c>
      <c r="D2360" s="41">
        <v>0</v>
      </c>
      <c r="E2360" s="41">
        <v>0</v>
      </c>
      <c r="F2360" s="41">
        <v>0</v>
      </c>
      <c r="G2360" s="48">
        <v>52002</v>
      </c>
    </row>
    <row r="2361" spans="1:7" x14ac:dyDescent="0.25">
      <c r="A2361" s="48">
        <v>520029801</v>
      </c>
      <c r="B2361" s="41" t="s">
        <v>3991</v>
      </c>
      <c r="C2361" s="41">
        <v>0</v>
      </c>
      <c r="D2361" s="41">
        <v>0</v>
      </c>
      <c r="E2361" s="41">
        <v>0</v>
      </c>
      <c r="F2361" s="41">
        <v>0</v>
      </c>
      <c r="G2361" s="48">
        <v>52002</v>
      </c>
    </row>
    <row r="2362" spans="1:7" x14ac:dyDescent="0.25">
      <c r="A2362" s="48">
        <v>520031040</v>
      </c>
      <c r="B2362" s="41" t="s">
        <v>3992</v>
      </c>
      <c r="C2362" s="41">
        <v>0</v>
      </c>
      <c r="D2362" s="41">
        <v>0</v>
      </c>
      <c r="E2362" s="41">
        <v>0</v>
      </c>
      <c r="F2362" s="41">
        <v>0</v>
      </c>
      <c r="G2362" s="48">
        <v>52003</v>
      </c>
    </row>
    <row r="2363" spans="1:7" x14ac:dyDescent="0.25">
      <c r="A2363" s="48">
        <v>520032429</v>
      </c>
      <c r="B2363" s="41" t="s">
        <v>3993</v>
      </c>
      <c r="C2363" s="41">
        <v>0</v>
      </c>
      <c r="D2363" s="41">
        <v>0</v>
      </c>
      <c r="E2363" s="41">
        <v>0</v>
      </c>
      <c r="F2363" s="41">
        <v>0</v>
      </c>
      <c r="G2363" s="48">
        <v>52003</v>
      </c>
    </row>
    <row r="2364" spans="1:7" x14ac:dyDescent="0.25">
      <c r="A2364" s="48">
        <v>520039801</v>
      </c>
      <c r="B2364" s="41" t="s">
        <v>3994</v>
      </c>
      <c r="C2364" s="41">
        <v>0</v>
      </c>
      <c r="D2364" s="41">
        <v>0</v>
      </c>
      <c r="E2364" s="41">
        <v>0</v>
      </c>
      <c r="F2364" s="41">
        <v>0</v>
      </c>
      <c r="G2364" s="48">
        <v>52003</v>
      </c>
    </row>
    <row r="2365" spans="1:7" x14ac:dyDescent="0.25">
      <c r="A2365" s="48">
        <v>520042931</v>
      </c>
      <c r="B2365" s="41" t="s">
        <v>3995</v>
      </c>
      <c r="C2365" s="41">
        <v>0</v>
      </c>
      <c r="D2365" s="41">
        <v>0</v>
      </c>
      <c r="E2365" s="41">
        <v>0</v>
      </c>
      <c r="F2365" s="41">
        <v>0</v>
      </c>
      <c r="G2365" s="48">
        <v>52004</v>
      </c>
    </row>
    <row r="2366" spans="1:7" x14ac:dyDescent="0.25">
      <c r="A2366" s="48">
        <v>520049801</v>
      </c>
      <c r="B2366" s="41" t="s">
        <v>3996</v>
      </c>
      <c r="C2366" s="41">
        <v>0</v>
      </c>
      <c r="D2366" s="41">
        <v>0</v>
      </c>
      <c r="E2366" s="41">
        <v>0</v>
      </c>
      <c r="F2366" s="41">
        <v>0</v>
      </c>
      <c r="G2366" s="48">
        <v>52004</v>
      </c>
    </row>
    <row r="2367" spans="1:7" x14ac:dyDescent="0.25">
      <c r="A2367" s="48">
        <v>520052429</v>
      </c>
      <c r="B2367" s="41" t="s">
        <v>3997</v>
      </c>
      <c r="C2367" s="41">
        <v>0</v>
      </c>
      <c r="D2367" s="41">
        <v>0</v>
      </c>
      <c r="E2367" s="41">
        <v>0</v>
      </c>
      <c r="F2367" s="41">
        <v>0</v>
      </c>
      <c r="G2367" s="48">
        <v>52005</v>
      </c>
    </row>
    <row r="2368" spans="1:7" x14ac:dyDescent="0.25">
      <c r="A2368" s="48">
        <v>520059801</v>
      </c>
      <c r="B2368" s="41" t="s">
        <v>3998</v>
      </c>
      <c r="C2368" s="41">
        <v>0</v>
      </c>
      <c r="D2368" s="41">
        <v>0</v>
      </c>
      <c r="E2368" s="41">
        <v>0</v>
      </c>
      <c r="F2368" s="41">
        <v>0</v>
      </c>
      <c r="G2368" s="48">
        <v>52005</v>
      </c>
    </row>
    <row r="2369" spans="1:7" x14ac:dyDescent="0.25">
      <c r="A2369" s="48">
        <v>520061200</v>
      </c>
      <c r="B2369" s="41" t="s">
        <v>3999</v>
      </c>
      <c r="C2369" s="41">
        <v>0</v>
      </c>
      <c r="D2369" s="41">
        <v>0</v>
      </c>
      <c r="E2369" s="41">
        <v>0</v>
      </c>
      <c r="F2369" s="41">
        <v>0</v>
      </c>
      <c r="G2369" s="48">
        <v>52006</v>
      </c>
    </row>
    <row r="2370" spans="1:7" x14ac:dyDescent="0.25">
      <c r="A2370" s="48">
        <v>520062429</v>
      </c>
      <c r="B2370" s="41" t="s">
        <v>4000</v>
      </c>
      <c r="C2370" s="41">
        <v>0</v>
      </c>
      <c r="D2370" s="41">
        <v>0</v>
      </c>
      <c r="E2370" s="41">
        <v>0</v>
      </c>
      <c r="F2370" s="41">
        <v>0</v>
      </c>
      <c r="G2370" s="48">
        <v>52006</v>
      </c>
    </row>
    <row r="2371" spans="1:7" x14ac:dyDescent="0.25">
      <c r="A2371" s="48">
        <v>520069801</v>
      </c>
      <c r="B2371" s="41" t="s">
        <v>4001</v>
      </c>
      <c r="C2371" s="41">
        <v>0</v>
      </c>
      <c r="D2371" s="41">
        <v>0</v>
      </c>
      <c r="E2371" s="41">
        <v>0</v>
      </c>
      <c r="F2371" s="41">
        <v>0</v>
      </c>
      <c r="G2371" s="48">
        <v>52006</v>
      </c>
    </row>
    <row r="2372" spans="1:7" x14ac:dyDescent="0.25">
      <c r="A2372" s="48">
        <v>520072930</v>
      </c>
      <c r="B2372" s="41" t="s">
        <v>4002</v>
      </c>
      <c r="C2372" s="41">
        <v>0</v>
      </c>
      <c r="D2372" s="41">
        <v>0</v>
      </c>
      <c r="E2372" s="41">
        <v>0</v>
      </c>
      <c r="F2372" s="41">
        <v>0</v>
      </c>
      <c r="G2372" s="48">
        <v>52007</v>
      </c>
    </row>
    <row r="2373" spans="1:7" x14ac:dyDescent="0.25">
      <c r="A2373" s="48">
        <v>520079801</v>
      </c>
      <c r="B2373" s="41" t="s">
        <v>4003</v>
      </c>
      <c r="C2373" s="41">
        <v>0</v>
      </c>
      <c r="D2373" s="41">
        <v>0</v>
      </c>
      <c r="E2373" s="41">
        <v>0</v>
      </c>
      <c r="F2373" s="41">
        <v>0</v>
      </c>
      <c r="G2373" s="48">
        <v>52007</v>
      </c>
    </row>
    <row r="2374" spans="1:7" x14ac:dyDescent="0.25">
      <c r="A2374" s="48">
        <v>520081200</v>
      </c>
      <c r="B2374" s="41" t="s">
        <v>4004</v>
      </c>
      <c r="C2374" s="41">
        <v>0</v>
      </c>
      <c r="D2374" s="41">
        <v>0</v>
      </c>
      <c r="E2374" s="41">
        <v>0</v>
      </c>
      <c r="F2374" s="41">
        <v>0</v>
      </c>
      <c r="G2374" s="48">
        <v>52008</v>
      </c>
    </row>
    <row r="2375" spans="1:7" x14ac:dyDescent="0.25">
      <c r="A2375" s="48">
        <v>520081201</v>
      </c>
      <c r="B2375" s="41" t="s">
        <v>4005</v>
      </c>
      <c r="C2375" s="41">
        <v>0</v>
      </c>
      <c r="D2375" s="41">
        <v>0</v>
      </c>
      <c r="E2375" s="41">
        <v>0</v>
      </c>
      <c r="F2375" s="41">
        <v>0</v>
      </c>
      <c r="G2375" s="48">
        <v>52008</v>
      </c>
    </row>
    <row r="2376" spans="1:7" x14ac:dyDescent="0.25">
      <c r="A2376" s="48">
        <v>520082000</v>
      </c>
      <c r="B2376" s="41" t="s">
        <v>4006</v>
      </c>
      <c r="C2376" s="41">
        <v>0</v>
      </c>
      <c r="D2376" s="41">
        <v>0</v>
      </c>
      <c r="E2376" s="41">
        <v>0</v>
      </c>
      <c r="F2376" s="41">
        <v>0</v>
      </c>
      <c r="G2376" s="48">
        <v>52008</v>
      </c>
    </row>
    <row r="2377" spans="1:7" x14ac:dyDescent="0.25">
      <c r="A2377" s="48">
        <v>520089801</v>
      </c>
      <c r="B2377" s="41" t="s">
        <v>4007</v>
      </c>
      <c r="C2377" s="41">
        <v>0</v>
      </c>
      <c r="D2377" s="41">
        <v>0</v>
      </c>
      <c r="E2377" s="41">
        <v>0</v>
      </c>
      <c r="F2377" s="41">
        <v>0</v>
      </c>
      <c r="G2377" s="48">
        <v>52008</v>
      </c>
    </row>
    <row r="2378" spans="1:7" x14ac:dyDescent="0.25">
      <c r="A2378" s="48">
        <v>520101040</v>
      </c>
      <c r="B2378" s="41" t="s">
        <v>4008</v>
      </c>
      <c r="C2378" s="41">
        <v>0</v>
      </c>
      <c r="D2378" s="41">
        <v>0</v>
      </c>
      <c r="E2378" s="41">
        <v>0</v>
      </c>
      <c r="F2378" s="41">
        <v>0</v>
      </c>
      <c r="G2378" s="48">
        <v>52010</v>
      </c>
    </row>
    <row r="2379" spans="1:7" x14ac:dyDescent="0.25">
      <c r="A2379" s="48">
        <v>520109801</v>
      </c>
      <c r="B2379" s="41" t="s">
        <v>4009</v>
      </c>
      <c r="C2379" s="41">
        <v>0</v>
      </c>
      <c r="D2379" s="41">
        <v>0</v>
      </c>
      <c r="E2379" s="41">
        <v>0</v>
      </c>
      <c r="F2379" s="41">
        <v>0</v>
      </c>
      <c r="G2379" s="48">
        <v>52010</v>
      </c>
    </row>
    <row r="2380" spans="1:7" x14ac:dyDescent="0.25">
      <c r="A2380" s="48">
        <v>520111030</v>
      </c>
      <c r="B2380" s="41" t="s">
        <v>4010</v>
      </c>
      <c r="C2380" s="41">
        <v>0</v>
      </c>
      <c r="D2380" s="41">
        <v>0</v>
      </c>
      <c r="E2380" s="41">
        <v>0</v>
      </c>
      <c r="F2380" s="41">
        <v>0</v>
      </c>
      <c r="G2380" s="48">
        <v>52011</v>
      </c>
    </row>
    <row r="2381" spans="1:7" x14ac:dyDescent="0.25">
      <c r="A2381" s="48">
        <v>520119801</v>
      </c>
      <c r="B2381" s="41" t="s">
        <v>4011</v>
      </c>
      <c r="C2381" s="41">
        <v>0</v>
      </c>
      <c r="D2381" s="41">
        <v>0</v>
      </c>
      <c r="E2381" s="41">
        <v>0</v>
      </c>
      <c r="F2381" s="41">
        <v>0</v>
      </c>
      <c r="G2381" s="48">
        <v>52011</v>
      </c>
    </row>
    <row r="2382" spans="1:7" x14ac:dyDescent="0.25">
      <c r="A2382" s="48">
        <v>520121030</v>
      </c>
      <c r="B2382" s="41" t="s">
        <v>4012</v>
      </c>
      <c r="C2382" s="41">
        <v>0</v>
      </c>
      <c r="D2382" s="41">
        <v>0</v>
      </c>
      <c r="E2382" s="41">
        <v>0</v>
      </c>
      <c r="F2382" s="41">
        <v>0</v>
      </c>
      <c r="G2382" s="48">
        <v>52012</v>
      </c>
    </row>
    <row r="2383" spans="1:7" x14ac:dyDescent="0.25">
      <c r="A2383" s="48">
        <v>520129801</v>
      </c>
      <c r="B2383" s="41" t="s">
        <v>4013</v>
      </c>
      <c r="C2383" s="41">
        <v>0</v>
      </c>
      <c r="D2383" s="41">
        <v>0</v>
      </c>
      <c r="E2383" s="41">
        <v>0</v>
      </c>
      <c r="F2383" s="41">
        <v>0</v>
      </c>
      <c r="G2383" s="48">
        <v>52012</v>
      </c>
    </row>
    <row r="2384" spans="1:7" x14ac:dyDescent="0.25">
      <c r="A2384" s="48">
        <v>520132000</v>
      </c>
      <c r="B2384" s="41" t="s">
        <v>4014</v>
      </c>
      <c r="C2384" s="41">
        <v>0</v>
      </c>
      <c r="D2384" s="41">
        <v>0</v>
      </c>
      <c r="E2384" s="41">
        <v>0</v>
      </c>
      <c r="F2384" s="41">
        <v>0</v>
      </c>
      <c r="G2384" s="48">
        <v>52013</v>
      </c>
    </row>
    <row r="2385" spans="1:7" x14ac:dyDescent="0.25">
      <c r="A2385" s="48">
        <v>520139051</v>
      </c>
      <c r="B2385" s="41" t="s">
        <v>4015</v>
      </c>
      <c r="C2385" s="41">
        <v>0</v>
      </c>
      <c r="D2385" s="41">
        <v>0</v>
      </c>
      <c r="E2385" s="41">
        <v>0</v>
      </c>
      <c r="F2385" s="41">
        <v>0</v>
      </c>
      <c r="G2385" s="48">
        <v>52013</v>
      </c>
    </row>
    <row r="2386" spans="1:7" x14ac:dyDescent="0.25">
      <c r="A2386" s="48">
        <v>520139801</v>
      </c>
      <c r="B2386" s="41" t="s">
        <v>4016</v>
      </c>
      <c r="C2386" s="41">
        <v>0</v>
      </c>
      <c r="D2386" s="41">
        <v>0</v>
      </c>
      <c r="E2386" s="41">
        <v>0</v>
      </c>
      <c r="F2386" s="41">
        <v>0</v>
      </c>
      <c r="G2386" s="48">
        <v>52013</v>
      </c>
    </row>
    <row r="2387" spans="1:7" x14ac:dyDescent="0.25">
      <c r="A2387" s="48">
        <v>520142429</v>
      </c>
      <c r="B2387" s="41" t="s">
        <v>4017</v>
      </c>
      <c r="C2387" s="41">
        <v>0</v>
      </c>
      <c r="D2387" s="41">
        <v>0</v>
      </c>
      <c r="E2387" s="41">
        <v>0</v>
      </c>
      <c r="F2387" s="41">
        <v>0</v>
      </c>
      <c r="G2387" s="48">
        <v>52014</v>
      </c>
    </row>
    <row r="2388" spans="1:7" x14ac:dyDescent="0.25">
      <c r="A2388" s="48">
        <v>520142900</v>
      </c>
      <c r="B2388" s="41" t="s">
        <v>4018</v>
      </c>
      <c r="C2388" s="41">
        <v>0</v>
      </c>
      <c r="D2388" s="41">
        <v>0</v>
      </c>
      <c r="E2388" s="41">
        <v>0</v>
      </c>
      <c r="F2388" s="41">
        <v>0</v>
      </c>
      <c r="G2388" s="48">
        <v>52014</v>
      </c>
    </row>
    <row r="2389" spans="1:7" x14ac:dyDescent="0.25">
      <c r="A2389" s="48">
        <v>520149801</v>
      </c>
      <c r="B2389" s="41" t="s">
        <v>4019</v>
      </c>
      <c r="C2389" s="41">
        <v>0</v>
      </c>
      <c r="D2389" s="41">
        <v>0</v>
      </c>
      <c r="E2389" s="41">
        <v>0</v>
      </c>
      <c r="F2389" s="41">
        <v>0</v>
      </c>
      <c r="G2389" s="48">
        <v>52014</v>
      </c>
    </row>
    <row r="2390" spans="1:7" x14ac:dyDescent="0.25">
      <c r="A2390" s="48">
        <v>520152011</v>
      </c>
      <c r="B2390" s="41" t="s">
        <v>4020</v>
      </c>
      <c r="C2390" s="41">
        <v>0</v>
      </c>
      <c r="D2390" s="41">
        <v>0</v>
      </c>
      <c r="E2390" s="41">
        <v>0</v>
      </c>
      <c r="F2390" s="41">
        <v>0</v>
      </c>
      <c r="G2390" s="48">
        <v>52015</v>
      </c>
    </row>
    <row r="2391" spans="1:7" x14ac:dyDescent="0.25">
      <c r="A2391" s="48">
        <v>520152429</v>
      </c>
      <c r="B2391" s="41" t="s">
        <v>4021</v>
      </c>
      <c r="C2391" s="41">
        <v>0</v>
      </c>
      <c r="D2391" s="41">
        <v>0</v>
      </c>
      <c r="E2391" s="41">
        <v>0</v>
      </c>
      <c r="F2391" s="41">
        <v>0</v>
      </c>
      <c r="G2391" s="48">
        <v>52015</v>
      </c>
    </row>
    <row r="2392" spans="1:7" x14ac:dyDescent="0.25">
      <c r="A2392" s="48">
        <v>520152503</v>
      </c>
      <c r="B2392" s="41" t="s">
        <v>4022</v>
      </c>
      <c r="C2392" s="41">
        <v>0</v>
      </c>
      <c r="D2392" s="41">
        <v>0</v>
      </c>
      <c r="E2392" s="41">
        <v>0</v>
      </c>
      <c r="F2392" s="41">
        <v>0</v>
      </c>
      <c r="G2392" s="48">
        <v>52015</v>
      </c>
    </row>
    <row r="2393" spans="1:7" x14ac:dyDescent="0.25">
      <c r="A2393" s="48">
        <v>520152900</v>
      </c>
      <c r="B2393" s="41" t="s">
        <v>4023</v>
      </c>
      <c r="C2393" s="41">
        <v>0</v>
      </c>
      <c r="D2393" s="41">
        <v>0</v>
      </c>
      <c r="E2393" s="41">
        <v>0</v>
      </c>
      <c r="F2393" s="41">
        <v>0</v>
      </c>
      <c r="G2393" s="48">
        <v>52015</v>
      </c>
    </row>
    <row r="2394" spans="1:7" x14ac:dyDescent="0.25">
      <c r="A2394" s="48">
        <v>520159801</v>
      </c>
      <c r="B2394" s="41" t="s">
        <v>4024</v>
      </c>
      <c r="C2394" s="41">
        <v>0</v>
      </c>
      <c r="D2394" s="41">
        <v>0</v>
      </c>
      <c r="E2394" s="41">
        <v>0</v>
      </c>
      <c r="F2394" s="41">
        <v>0</v>
      </c>
      <c r="G2394" s="48">
        <v>52015</v>
      </c>
    </row>
    <row r="2395" spans="1:7" x14ac:dyDescent="0.25">
      <c r="A2395" s="48">
        <v>520162429</v>
      </c>
      <c r="B2395" s="41" t="s">
        <v>4025</v>
      </c>
      <c r="C2395" s="41">
        <v>0</v>
      </c>
      <c r="D2395" s="41">
        <v>0</v>
      </c>
      <c r="E2395" s="41">
        <v>0</v>
      </c>
      <c r="F2395" s="41">
        <v>0</v>
      </c>
      <c r="G2395" s="48">
        <v>52016</v>
      </c>
    </row>
    <row r="2396" spans="1:7" x14ac:dyDescent="0.25">
      <c r="A2396" s="48">
        <v>520169053</v>
      </c>
      <c r="B2396" s="41" t="s">
        <v>4026</v>
      </c>
      <c r="C2396" s="41">
        <v>0</v>
      </c>
      <c r="D2396" s="41">
        <v>0</v>
      </c>
      <c r="E2396" s="41">
        <v>0</v>
      </c>
      <c r="F2396" s="41">
        <v>0</v>
      </c>
      <c r="G2396" s="48">
        <v>52016</v>
      </c>
    </row>
    <row r="2397" spans="1:7" x14ac:dyDescent="0.25">
      <c r="A2397" s="48">
        <v>520169054</v>
      </c>
      <c r="B2397" s="41" t="s">
        <v>4027</v>
      </c>
      <c r="C2397" s="41">
        <v>0</v>
      </c>
      <c r="D2397" s="41">
        <v>0</v>
      </c>
      <c r="E2397" s="41">
        <v>0</v>
      </c>
      <c r="F2397" s="41">
        <v>0</v>
      </c>
      <c r="G2397" s="48">
        <v>52016</v>
      </c>
    </row>
    <row r="2398" spans="1:7" x14ac:dyDescent="0.25">
      <c r="A2398" s="48">
        <v>520169801</v>
      </c>
      <c r="B2398" s="41" t="s">
        <v>4028</v>
      </c>
      <c r="C2398" s="41">
        <v>0</v>
      </c>
      <c r="D2398" s="41">
        <v>0</v>
      </c>
      <c r="E2398" s="41">
        <v>0</v>
      </c>
      <c r="F2398" s="41">
        <v>0</v>
      </c>
      <c r="G2398" s="48">
        <v>52016</v>
      </c>
    </row>
    <row r="2399" spans="1:7" x14ac:dyDescent="0.25">
      <c r="A2399" s="48">
        <v>520172429</v>
      </c>
      <c r="B2399" s="41" t="s">
        <v>4029</v>
      </c>
      <c r="C2399" s="41">
        <v>0</v>
      </c>
      <c r="D2399" s="41">
        <v>0</v>
      </c>
      <c r="E2399" s="41">
        <v>0</v>
      </c>
      <c r="F2399" s="41">
        <v>0</v>
      </c>
      <c r="G2399" s="48">
        <v>52017</v>
      </c>
    </row>
    <row r="2400" spans="1:7" x14ac:dyDescent="0.25">
      <c r="A2400" s="48">
        <v>520179801</v>
      </c>
      <c r="B2400" s="41" t="s">
        <v>4030</v>
      </c>
      <c r="C2400" s="41">
        <v>0</v>
      </c>
      <c r="D2400" s="41">
        <v>0</v>
      </c>
      <c r="E2400" s="41">
        <v>0</v>
      </c>
      <c r="F2400" s="41">
        <v>0</v>
      </c>
      <c r="G2400" s="48">
        <v>52017</v>
      </c>
    </row>
    <row r="2401" spans="1:7" x14ac:dyDescent="0.25">
      <c r="A2401" s="48">
        <v>520182428</v>
      </c>
      <c r="B2401" s="41" t="s">
        <v>4031</v>
      </c>
      <c r="C2401" s="41">
        <v>0</v>
      </c>
      <c r="D2401" s="41">
        <v>0</v>
      </c>
      <c r="E2401" s="41">
        <v>0</v>
      </c>
      <c r="F2401" s="41">
        <v>0</v>
      </c>
      <c r="G2401" s="48">
        <v>52018</v>
      </c>
    </row>
    <row r="2402" spans="1:7" x14ac:dyDescent="0.25">
      <c r="A2402" s="48">
        <v>520191040</v>
      </c>
      <c r="B2402" s="41" t="s">
        <v>4032</v>
      </c>
      <c r="C2402" s="41">
        <v>0</v>
      </c>
      <c r="D2402" s="41">
        <v>0</v>
      </c>
      <c r="E2402" s="41">
        <v>0</v>
      </c>
      <c r="F2402" s="41">
        <v>0</v>
      </c>
      <c r="G2402" s="48">
        <v>52019</v>
      </c>
    </row>
    <row r="2403" spans="1:7" x14ac:dyDescent="0.25">
      <c r="A2403" s="48">
        <v>520199801</v>
      </c>
      <c r="B2403" s="41" t="s">
        <v>4033</v>
      </c>
      <c r="C2403" s="41">
        <v>0</v>
      </c>
      <c r="D2403" s="41">
        <v>0</v>
      </c>
      <c r="E2403" s="41">
        <v>0</v>
      </c>
      <c r="F2403" s="41">
        <v>0</v>
      </c>
      <c r="G2403" s="48">
        <v>52019</v>
      </c>
    </row>
    <row r="2404" spans="1:7" x14ac:dyDescent="0.25">
      <c r="A2404" s="48">
        <v>520202000</v>
      </c>
      <c r="B2404" s="41" t="s">
        <v>4034</v>
      </c>
      <c r="C2404" s="41">
        <v>0</v>
      </c>
      <c r="D2404" s="41">
        <v>0</v>
      </c>
      <c r="E2404" s="41">
        <v>0</v>
      </c>
      <c r="F2404" s="41">
        <v>0</v>
      </c>
      <c r="G2404" s="48">
        <v>52020</v>
      </c>
    </row>
    <row r="2405" spans="1:7" x14ac:dyDescent="0.25">
      <c r="A2405" s="48">
        <v>520209051</v>
      </c>
      <c r="B2405" s="41" t="s">
        <v>4035</v>
      </c>
      <c r="C2405" s="41">
        <v>0</v>
      </c>
      <c r="D2405" s="41">
        <v>0</v>
      </c>
      <c r="E2405" s="41">
        <v>0</v>
      </c>
      <c r="F2405" s="41">
        <v>0</v>
      </c>
      <c r="G2405" s="48">
        <v>52020</v>
      </c>
    </row>
    <row r="2406" spans="1:7" x14ac:dyDescent="0.25">
      <c r="A2406" s="48">
        <v>520209801</v>
      </c>
      <c r="B2406" s="41" t="s">
        <v>4036</v>
      </c>
      <c r="C2406" s="41">
        <v>0</v>
      </c>
      <c r="D2406" s="41">
        <v>0</v>
      </c>
      <c r="E2406" s="41">
        <v>0</v>
      </c>
      <c r="F2406" s="41">
        <v>0</v>
      </c>
      <c r="G2406" s="48">
        <v>52020</v>
      </c>
    </row>
    <row r="2407" spans="1:7" x14ac:dyDescent="0.25">
      <c r="A2407" s="48">
        <v>520212900</v>
      </c>
      <c r="B2407" s="41" t="s">
        <v>4037</v>
      </c>
      <c r="C2407" s="41">
        <v>0</v>
      </c>
      <c r="D2407" s="41">
        <v>0</v>
      </c>
      <c r="E2407" s="41">
        <v>0</v>
      </c>
      <c r="F2407" s="41">
        <v>0</v>
      </c>
      <c r="G2407" s="48">
        <v>52021</v>
      </c>
    </row>
    <row r="2408" spans="1:7" x14ac:dyDescent="0.25">
      <c r="A2408" s="48">
        <v>520219801</v>
      </c>
      <c r="B2408" s="41" t="s">
        <v>4038</v>
      </c>
      <c r="C2408" s="41">
        <v>0</v>
      </c>
      <c r="D2408" s="41">
        <v>0</v>
      </c>
      <c r="E2408" s="41">
        <v>0</v>
      </c>
      <c r="F2408" s="41">
        <v>0</v>
      </c>
      <c r="G2408" s="48">
        <v>52021</v>
      </c>
    </row>
    <row r="2409" spans="1:7" x14ac:dyDescent="0.25">
      <c r="A2409" s="48">
        <v>520222429</v>
      </c>
      <c r="B2409" s="41" t="s">
        <v>4039</v>
      </c>
      <c r="C2409" s="41">
        <v>0</v>
      </c>
      <c r="D2409" s="41">
        <v>0</v>
      </c>
      <c r="E2409" s="41">
        <v>0</v>
      </c>
      <c r="F2409" s="41">
        <v>0</v>
      </c>
      <c r="G2409" s="48">
        <v>52022</v>
      </c>
    </row>
    <row r="2410" spans="1:7" x14ac:dyDescent="0.25">
      <c r="A2410" s="48">
        <v>520222430</v>
      </c>
      <c r="B2410" s="41" t="s">
        <v>4040</v>
      </c>
      <c r="C2410" s="41">
        <v>0</v>
      </c>
      <c r="D2410" s="41">
        <v>0</v>
      </c>
      <c r="E2410" s="41">
        <v>0</v>
      </c>
      <c r="F2410" s="41">
        <v>0</v>
      </c>
      <c r="G2410" s="48">
        <v>52022</v>
      </c>
    </row>
    <row r="2411" spans="1:7" x14ac:dyDescent="0.25">
      <c r="A2411" s="48">
        <v>520229051</v>
      </c>
      <c r="B2411" s="41" t="s">
        <v>4041</v>
      </c>
      <c r="C2411" s="41">
        <v>0</v>
      </c>
      <c r="D2411" s="41">
        <v>0</v>
      </c>
      <c r="E2411" s="41">
        <v>0</v>
      </c>
      <c r="F2411" s="41">
        <v>0</v>
      </c>
      <c r="G2411" s="48">
        <v>52022</v>
      </c>
    </row>
    <row r="2412" spans="1:7" x14ac:dyDescent="0.25">
      <c r="A2412" s="48">
        <v>520229801</v>
      </c>
      <c r="B2412" s="41" t="s">
        <v>4042</v>
      </c>
      <c r="C2412" s="41">
        <v>0</v>
      </c>
      <c r="D2412" s="41">
        <v>0</v>
      </c>
      <c r="E2412" s="41">
        <v>0</v>
      </c>
      <c r="F2412" s="41">
        <v>0</v>
      </c>
      <c r="G2412" s="48">
        <v>52022</v>
      </c>
    </row>
    <row r="2413" spans="1:7" x14ac:dyDescent="0.25">
      <c r="A2413" s="48">
        <v>520342900</v>
      </c>
      <c r="B2413" s="41" t="s">
        <v>4043</v>
      </c>
      <c r="C2413" s="41">
        <v>0</v>
      </c>
      <c r="D2413" s="41">
        <v>0</v>
      </c>
      <c r="E2413" s="41">
        <v>0</v>
      </c>
      <c r="F2413" s="41">
        <v>0</v>
      </c>
      <c r="G2413" s="48">
        <v>52034</v>
      </c>
    </row>
    <row r="2414" spans="1:7" x14ac:dyDescent="0.25">
      <c r="A2414" s="48">
        <v>520349801</v>
      </c>
      <c r="B2414" s="41" t="s">
        <v>4044</v>
      </c>
      <c r="C2414" s="41">
        <v>0</v>
      </c>
      <c r="D2414" s="41">
        <v>0</v>
      </c>
      <c r="E2414" s="41">
        <v>0</v>
      </c>
      <c r="F2414" s="41">
        <v>0</v>
      </c>
      <c r="G2414" s="48">
        <v>52034</v>
      </c>
    </row>
    <row r="2415" spans="1:7" x14ac:dyDescent="0.25">
      <c r="A2415" s="48">
        <v>520352429</v>
      </c>
      <c r="B2415" s="41" t="s">
        <v>4045</v>
      </c>
      <c r="C2415" s="41">
        <v>0</v>
      </c>
      <c r="D2415" s="41">
        <v>0</v>
      </c>
      <c r="E2415" s="41">
        <v>0</v>
      </c>
      <c r="F2415" s="41">
        <v>0</v>
      </c>
      <c r="G2415" s="48">
        <v>52035</v>
      </c>
    </row>
    <row r="2416" spans="1:7" x14ac:dyDescent="0.25">
      <c r="A2416" s="48">
        <v>520359801</v>
      </c>
      <c r="B2416" s="41" t="s">
        <v>4046</v>
      </c>
      <c r="C2416" s="41">
        <v>0</v>
      </c>
      <c r="D2416" s="41">
        <v>0</v>
      </c>
      <c r="E2416" s="41">
        <v>0</v>
      </c>
      <c r="F2416" s="41">
        <v>0</v>
      </c>
      <c r="G2416" s="48">
        <v>52035</v>
      </c>
    </row>
    <row r="2417" spans="1:7" x14ac:dyDescent="0.25">
      <c r="A2417" s="48">
        <v>520361040</v>
      </c>
      <c r="B2417" s="41" t="s">
        <v>4047</v>
      </c>
      <c r="C2417" s="41">
        <v>0</v>
      </c>
      <c r="D2417" s="41">
        <v>0</v>
      </c>
      <c r="E2417" s="41">
        <v>0</v>
      </c>
      <c r="F2417" s="41">
        <v>0</v>
      </c>
      <c r="G2417" s="48">
        <v>52036</v>
      </c>
    </row>
    <row r="2418" spans="1:7" x14ac:dyDescent="0.25">
      <c r="A2418" s="48">
        <v>520369801</v>
      </c>
      <c r="B2418" s="41" t="s">
        <v>4048</v>
      </c>
      <c r="C2418" s="41">
        <v>0</v>
      </c>
      <c r="D2418" s="41">
        <v>0</v>
      </c>
      <c r="E2418" s="41">
        <v>0</v>
      </c>
      <c r="F2418" s="41">
        <v>0</v>
      </c>
      <c r="G2418" s="48">
        <v>52036</v>
      </c>
    </row>
    <row r="2419" spans="1:7" x14ac:dyDescent="0.25">
      <c r="A2419" s="48">
        <v>520372000</v>
      </c>
      <c r="B2419" s="41" t="s">
        <v>4049</v>
      </c>
      <c r="C2419" s="41">
        <v>0</v>
      </c>
      <c r="D2419" s="41">
        <v>0</v>
      </c>
      <c r="E2419" s="41">
        <v>0</v>
      </c>
      <c r="F2419" s="41">
        <v>0</v>
      </c>
      <c r="G2419" s="48">
        <v>52037</v>
      </c>
    </row>
    <row r="2420" spans="1:7" x14ac:dyDescent="0.25">
      <c r="A2420" s="48">
        <v>520379801</v>
      </c>
      <c r="B2420" s="41" t="s">
        <v>4050</v>
      </c>
      <c r="C2420" s="41">
        <v>0</v>
      </c>
      <c r="D2420" s="41">
        <v>0</v>
      </c>
      <c r="E2420" s="41">
        <v>0</v>
      </c>
      <c r="F2420" s="41">
        <v>0</v>
      </c>
      <c r="G2420" s="48">
        <v>52037</v>
      </c>
    </row>
    <row r="2421" spans="1:7" x14ac:dyDescent="0.25">
      <c r="A2421" s="48">
        <v>520385146</v>
      </c>
      <c r="B2421" s="41" t="s">
        <v>4051</v>
      </c>
      <c r="C2421" s="41">
        <v>0</v>
      </c>
      <c r="D2421" s="41">
        <v>0</v>
      </c>
      <c r="E2421" s="41">
        <v>0</v>
      </c>
      <c r="F2421" s="41">
        <v>0</v>
      </c>
      <c r="G2421" s="48">
        <v>52038</v>
      </c>
    </row>
    <row r="2422" spans="1:7" x14ac:dyDescent="0.25">
      <c r="A2422" s="48">
        <v>520389801</v>
      </c>
      <c r="B2422" s="41" t="s">
        <v>4052</v>
      </c>
      <c r="C2422" s="41">
        <v>0</v>
      </c>
      <c r="D2422" s="41">
        <v>0</v>
      </c>
      <c r="E2422" s="41">
        <v>0</v>
      </c>
      <c r="F2422" s="41">
        <v>0</v>
      </c>
      <c r="G2422" s="48">
        <v>52038</v>
      </c>
    </row>
    <row r="2423" spans="1:7" x14ac:dyDescent="0.25">
      <c r="A2423" s="48">
        <v>520392000</v>
      </c>
      <c r="B2423" s="41" t="s">
        <v>4053</v>
      </c>
      <c r="C2423" s="41">
        <v>0</v>
      </c>
      <c r="D2423" s="41">
        <v>0</v>
      </c>
      <c r="E2423" s="41">
        <v>0</v>
      </c>
      <c r="F2423" s="41">
        <v>0</v>
      </c>
      <c r="G2423" s="48">
        <v>52039</v>
      </c>
    </row>
    <row r="2424" spans="1:7" x14ac:dyDescent="0.25">
      <c r="A2424" s="48">
        <v>520399801</v>
      </c>
      <c r="B2424" s="41" t="s">
        <v>4054</v>
      </c>
      <c r="C2424" s="41">
        <v>0</v>
      </c>
      <c r="D2424" s="41">
        <v>0</v>
      </c>
      <c r="E2424" s="41">
        <v>0</v>
      </c>
      <c r="F2424" s="41">
        <v>0</v>
      </c>
      <c r="G2424" s="48">
        <v>52039</v>
      </c>
    </row>
    <row r="2425" spans="1:7" x14ac:dyDescent="0.25">
      <c r="A2425" s="48">
        <v>520401040</v>
      </c>
      <c r="B2425" s="41" t="s">
        <v>4055</v>
      </c>
      <c r="C2425" s="41">
        <v>0</v>
      </c>
      <c r="D2425" s="41">
        <v>0</v>
      </c>
      <c r="E2425" s="41">
        <v>0</v>
      </c>
      <c r="F2425" s="41">
        <v>0</v>
      </c>
      <c r="G2425" s="48">
        <v>52040</v>
      </c>
    </row>
    <row r="2426" spans="1:7" x14ac:dyDescent="0.25">
      <c r="A2426" s="48">
        <v>520409801</v>
      </c>
      <c r="B2426" s="41" t="s">
        <v>4056</v>
      </c>
      <c r="C2426" s="41">
        <v>0</v>
      </c>
      <c r="D2426" s="41">
        <v>0</v>
      </c>
      <c r="E2426" s="41">
        <v>0</v>
      </c>
      <c r="F2426" s="41">
        <v>0</v>
      </c>
      <c r="G2426" s="48">
        <v>52040</v>
      </c>
    </row>
    <row r="2427" spans="1:7" x14ac:dyDescent="0.25">
      <c r="A2427" s="48">
        <v>520412900</v>
      </c>
      <c r="B2427" s="41" t="s">
        <v>4057</v>
      </c>
      <c r="C2427" s="41">
        <v>0</v>
      </c>
      <c r="D2427" s="41">
        <v>0</v>
      </c>
      <c r="E2427" s="41">
        <v>0</v>
      </c>
      <c r="F2427" s="41">
        <v>0</v>
      </c>
      <c r="G2427" s="48">
        <v>52041</v>
      </c>
    </row>
    <row r="2428" spans="1:7" x14ac:dyDescent="0.25">
      <c r="A2428" s="48">
        <v>520419801</v>
      </c>
      <c r="B2428" s="41" t="s">
        <v>4058</v>
      </c>
      <c r="C2428" s="41">
        <v>0</v>
      </c>
      <c r="D2428" s="41">
        <v>0</v>
      </c>
      <c r="E2428" s="41">
        <v>0</v>
      </c>
      <c r="F2428" s="41">
        <v>0</v>
      </c>
      <c r="G2428" s="48">
        <v>52041</v>
      </c>
    </row>
    <row r="2429" spans="1:7" x14ac:dyDescent="0.25">
      <c r="A2429" s="48">
        <v>520802429</v>
      </c>
      <c r="B2429" s="41" t="s">
        <v>4059</v>
      </c>
      <c r="C2429" s="41">
        <v>0</v>
      </c>
      <c r="D2429" s="41">
        <v>0</v>
      </c>
      <c r="E2429" s="41">
        <v>0</v>
      </c>
      <c r="F2429" s="41">
        <v>0</v>
      </c>
      <c r="G2429" s="48">
        <v>52080</v>
      </c>
    </row>
    <row r="2430" spans="1:7" x14ac:dyDescent="0.25">
      <c r="A2430" s="48">
        <v>520809801</v>
      </c>
      <c r="B2430" s="41" t="s">
        <v>4060</v>
      </c>
      <c r="C2430" s="41">
        <v>0</v>
      </c>
      <c r="D2430" s="41">
        <v>0</v>
      </c>
      <c r="E2430" s="41">
        <v>0</v>
      </c>
      <c r="F2430" s="41">
        <v>0</v>
      </c>
      <c r="G2430" s="48">
        <v>52080</v>
      </c>
    </row>
    <row r="2431" spans="1:7" x14ac:dyDescent="0.25">
      <c r="A2431" s="48">
        <v>520812900</v>
      </c>
      <c r="B2431" s="41" t="s">
        <v>4061</v>
      </c>
      <c r="C2431" s="41">
        <v>0</v>
      </c>
      <c r="D2431" s="41">
        <v>0</v>
      </c>
      <c r="E2431" s="41">
        <v>0</v>
      </c>
      <c r="F2431" s="41">
        <v>0</v>
      </c>
      <c r="G2431" s="48">
        <v>52081</v>
      </c>
    </row>
    <row r="2432" spans="1:7" x14ac:dyDescent="0.25">
      <c r="A2432" s="48">
        <v>520819801</v>
      </c>
      <c r="B2432" s="41" t="s">
        <v>4062</v>
      </c>
      <c r="C2432" s="41">
        <v>0</v>
      </c>
      <c r="D2432" s="41">
        <v>0</v>
      </c>
      <c r="E2432" s="41">
        <v>0</v>
      </c>
      <c r="F2432" s="41">
        <v>0</v>
      </c>
      <c r="G2432" s="48">
        <v>52081</v>
      </c>
    </row>
    <row r="2433" spans="1:7" x14ac:dyDescent="0.25">
      <c r="A2433" s="48">
        <v>520822900</v>
      </c>
      <c r="B2433" s="41" t="s">
        <v>4063</v>
      </c>
      <c r="C2433" s="41">
        <v>0</v>
      </c>
      <c r="D2433" s="41">
        <v>0</v>
      </c>
      <c r="E2433" s="41">
        <v>0</v>
      </c>
      <c r="F2433" s="41">
        <v>0</v>
      </c>
      <c r="G2433" s="48">
        <v>52082</v>
      </c>
    </row>
    <row r="2434" spans="1:7" x14ac:dyDescent="0.25">
      <c r="A2434" s="48">
        <v>520829801</v>
      </c>
      <c r="B2434" s="41" t="s">
        <v>4064</v>
      </c>
      <c r="C2434" s="41">
        <v>0</v>
      </c>
      <c r="D2434" s="41">
        <v>0</v>
      </c>
      <c r="E2434" s="41">
        <v>0</v>
      </c>
      <c r="F2434" s="41">
        <v>0</v>
      </c>
      <c r="G2434" s="48">
        <v>52082</v>
      </c>
    </row>
    <row r="2435" spans="1:7" x14ac:dyDescent="0.25">
      <c r="A2435" s="48">
        <v>520832900</v>
      </c>
      <c r="B2435" s="41" t="s">
        <v>4065</v>
      </c>
      <c r="C2435" s="41">
        <v>0</v>
      </c>
      <c r="D2435" s="41">
        <v>0</v>
      </c>
      <c r="E2435" s="41">
        <v>0</v>
      </c>
      <c r="F2435" s="41">
        <v>0</v>
      </c>
      <c r="G2435" s="48">
        <v>52083</v>
      </c>
    </row>
    <row r="2436" spans="1:7" x14ac:dyDescent="0.25">
      <c r="A2436" s="48">
        <v>520839801</v>
      </c>
      <c r="B2436" s="41" t="s">
        <v>4066</v>
      </c>
      <c r="C2436" s="41">
        <v>0</v>
      </c>
      <c r="D2436" s="41">
        <v>0</v>
      </c>
      <c r="E2436" s="41">
        <v>0</v>
      </c>
      <c r="F2436" s="41">
        <v>0</v>
      </c>
      <c r="G2436" s="48">
        <v>52083</v>
      </c>
    </row>
    <row r="2437" spans="1:7" x14ac:dyDescent="0.25">
      <c r="A2437" s="48">
        <v>520842900</v>
      </c>
      <c r="B2437" s="41" t="s">
        <v>4067</v>
      </c>
      <c r="C2437" s="41">
        <v>0</v>
      </c>
      <c r="D2437" s="41">
        <v>0</v>
      </c>
      <c r="E2437" s="41">
        <v>0</v>
      </c>
      <c r="F2437" s="41">
        <v>0</v>
      </c>
      <c r="G2437" s="48">
        <v>52084</v>
      </c>
    </row>
    <row r="2438" spans="1:7" x14ac:dyDescent="0.25">
      <c r="A2438" s="48">
        <v>520849801</v>
      </c>
      <c r="B2438" s="41" t="s">
        <v>4068</v>
      </c>
      <c r="C2438" s="41">
        <v>0</v>
      </c>
      <c r="D2438" s="41">
        <v>0</v>
      </c>
      <c r="E2438" s="41">
        <v>0</v>
      </c>
      <c r="F2438" s="41">
        <v>0</v>
      </c>
      <c r="G2438" s="48">
        <v>52084</v>
      </c>
    </row>
    <row r="2439" spans="1:7" x14ac:dyDescent="0.25">
      <c r="A2439" s="48">
        <v>520852900</v>
      </c>
      <c r="B2439" s="41" t="s">
        <v>4069</v>
      </c>
      <c r="C2439" s="41">
        <v>0</v>
      </c>
      <c r="D2439" s="41">
        <v>0</v>
      </c>
      <c r="E2439" s="41">
        <v>0</v>
      </c>
      <c r="F2439" s="41">
        <v>0</v>
      </c>
      <c r="G2439" s="48">
        <v>52085</v>
      </c>
    </row>
    <row r="2440" spans="1:7" x14ac:dyDescent="0.25">
      <c r="A2440" s="48">
        <v>520859801</v>
      </c>
      <c r="B2440" s="41" t="s">
        <v>4070</v>
      </c>
      <c r="C2440" s="41">
        <v>0</v>
      </c>
      <c r="D2440" s="41">
        <v>0</v>
      </c>
      <c r="E2440" s="41">
        <v>0</v>
      </c>
      <c r="F2440" s="41">
        <v>0</v>
      </c>
      <c r="G2440" s="48">
        <v>52085</v>
      </c>
    </row>
    <row r="2441" spans="1:7" x14ac:dyDescent="0.25">
      <c r="A2441" s="48">
        <v>520862000</v>
      </c>
      <c r="B2441" s="41" t="s">
        <v>4071</v>
      </c>
      <c r="C2441" s="41">
        <v>0</v>
      </c>
      <c r="D2441" s="41">
        <v>0</v>
      </c>
      <c r="E2441" s="41">
        <v>0</v>
      </c>
      <c r="F2441" s="41">
        <v>0</v>
      </c>
      <c r="G2441" s="48">
        <v>52086</v>
      </c>
    </row>
    <row r="2442" spans="1:7" x14ac:dyDescent="0.25">
      <c r="A2442" s="48">
        <v>520869801</v>
      </c>
      <c r="B2442" s="41" t="s">
        <v>4072</v>
      </c>
      <c r="C2442" s="41">
        <v>0</v>
      </c>
      <c r="D2442" s="41">
        <v>0</v>
      </c>
      <c r="E2442" s="41">
        <v>0</v>
      </c>
      <c r="F2442" s="41">
        <v>0</v>
      </c>
      <c r="G2442" s="48">
        <v>52086</v>
      </c>
    </row>
    <row r="2443" spans="1:7" x14ac:dyDescent="0.25">
      <c r="A2443" s="48">
        <v>520872000</v>
      </c>
      <c r="B2443" s="41" t="s">
        <v>4073</v>
      </c>
      <c r="C2443" s="41">
        <v>0</v>
      </c>
      <c r="D2443" s="41">
        <v>0</v>
      </c>
      <c r="E2443" s="41">
        <v>0</v>
      </c>
      <c r="F2443" s="41">
        <v>0</v>
      </c>
      <c r="G2443" s="48">
        <v>52087</v>
      </c>
    </row>
    <row r="2444" spans="1:7" x14ac:dyDescent="0.25">
      <c r="A2444" s="48">
        <v>520879801</v>
      </c>
      <c r="B2444" s="41" t="s">
        <v>4074</v>
      </c>
      <c r="C2444" s="41">
        <v>0</v>
      </c>
      <c r="D2444" s="41">
        <v>0</v>
      </c>
      <c r="E2444" s="41">
        <v>0</v>
      </c>
      <c r="F2444" s="41">
        <v>0</v>
      </c>
      <c r="G2444" s="48">
        <v>52087</v>
      </c>
    </row>
    <row r="2445" spans="1:7" x14ac:dyDescent="0.25">
      <c r="A2445" s="48">
        <v>520882000</v>
      </c>
      <c r="B2445" s="41" t="s">
        <v>4075</v>
      </c>
      <c r="C2445" s="41">
        <v>0</v>
      </c>
      <c r="D2445" s="41">
        <v>0</v>
      </c>
      <c r="E2445" s="41">
        <v>0</v>
      </c>
      <c r="F2445" s="41">
        <v>0</v>
      </c>
      <c r="G2445" s="48">
        <v>52088</v>
      </c>
    </row>
    <row r="2446" spans="1:7" x14ac:dyDescent="0.25">
      <c r="A2446" s="48">
        <v>520889801</v>
      </c>
      <c r="B2446" s="41" t="s">
        <v>4076</v>
      </c>
      <c r="C2446" s="41">
        <v>0</v>
      </c>
      <c r="D2446" s="41">
        <v>0</v>
      </c>
      <c r="E2446" s="41">
        <v>0</v>
      </c>
      <c r="F2446" s="41">
        <v>0</v>
      </c>
      <c r="G2446" s="48">
        <v>52088</v>
      </c>
    </row>
    <row r="2447" spans="1:7" x14ac:dyDescent="0.25">
      <c r="A2447" s="48">
        <v>520892900</v>
      </c>
      <c r="B2447" s="41" t="s">
        <v>4077</v>
      </c>
      <c r="C2447" s="41">
        <v>0</v>
      </c>
      <c r="D2447" s="41">
        <v>0</v>
      </c>
      <c r="E2447" s="41">
        <v>0</v>
      </c>
      <c r="F2447" s="41">
        <v>0</v>
      </c>
      <c r="G2447" s="48">
        <v>52089</v>
      </c>
    </row>
    <row r="2448" spans="1:7" x14ac:dyDescent="0.25">
      <c r="A2448" s="48">
        <v>520899801</v>
      </c>
      <c r="B2448" s="41" t="s">
        <v>4078</v>
      </c>
      <c r="C2448" s="41">
        <v>0</v>
      </c>
      <c r="D2448" s="41">
        <v>0</v>
      </c>
      <c r="E2448" s="41">
        <v>0</v>
      </c>
      <c r="F2448" s="41">
        <v>0</v>
      </c>
      <c r="G2448" s="48">
        <v>52089</v>
      </c>
    </row>
    <row r="2449" spans="1:7" x14ac:dyDescent="0.25">
      <c r="A2449" s="48">
        <v>520901040</v>
      </c>
      <c r="B2449" s="41" t="s">
        <v>4079</v>
      </c>
      <c r="C2449" s="41">
        <v>1450</v>
      </c>
      <c r="D2449" s="41">
        <v>0</v>
      </c>
      <c r="E2449" s="41">
        <v>0</v>
      </c>
      <c r="F2449" s="41">
        <v>1450</v>
      </c>
      <c r="G2449" s="48">
        <v>52090</v>
      </c>
    </row>
    <row r="2450" spans="1:7" x14ac:dyDescent="0.25">
      <c r="A2450" s="48">
        <v>520902000</v>
      </c>
      <c r="B2450" s="41" t="s">
        <v>4080</v>
      </c>
      <c r="C2450" s="41">
        <v>0</v>
      </c>
      <c r="D2450" s="41">
        <v>0</v>
      </c>
      <c r="E2450" s="41">
        <v>0</v>
      </c>
      <c r="F2450" s="41">
        <v>0</v>
      </c>
      <c r="G2450" s="48">
        <v>52090</v>
      </c>
    </row>
    <row r="2451" spans="1:7" x14ac:dyDescent="0.25">
      <c r="A2451" s="48">
        <v>520902406</v>
      </c>
      <c r="B2451" s="41" t="s">
        <v>4081</v>
      </c>
      <c r="C2451" s="41">
        <v>0</v>
      </c>
      <c r="D2451" s="41">
        <v>0</v>
      </c>
      <c r="E2451" s="41">
        <v>0</v>
      </c>
      <c r="F2451" s="41">
        <v>0</v>
      </c>
      <c r="G2451" s="48">
        <v>52090</v>
      </c>
    </row>
    <row r="2452" spans="1:7" x14ac:dyDescent="0.25">
      <c r="A2452" s="48">
        <v>520902429</v>
      </c>
      <c r="B2452" s="41" t="s">
        <v>4082</v>
      </c>
      <c r="C2452" s="41">
        <v>0</v>
      </c>
      <c r="D2452" s="41">
        <v>0</v>
      </c>
      <c r="E2452" s="41">
        <v>0</v>
      </c>
      <c r="F2452" s="41">
        <v>0</v>
      </c>
      <c r="G2452" s="48">
        <v>52090</v>
      </c>
    </row>
    <row r="2453" spans="1:7" x14ac:dyDescent="0.25">
      <c r="A2453" s="48">
        <v>520902436</v>
      </c>
      <c r="B2453" s="41" t="s">
        <v>4083</v>
      </c>
      <c r="C2453" s="41">
        <v>0</v>
      </c>
      <c r="D2453" s="41">
        <v>0</v>
      </c>
      <c r="E2453" s="41">
        <v>0</v>
      </c>
      <c r="F2453" s="41">
        <v>0</v>
      </c>
      <c r="G2453" s="48">
        <v>52090</v>
      </c>
    </row>
    <row r="2454" spans="1:7" x14ac:dyDescent="0.25">
      <c r="A2454" s="48">
        <v>520902713</v>
      </c>
      <c r="B2454" s="41" t="s">
        <v>4084</v>
      </c>
      <c r="C2454" s="41">
        <v>0</v>
      </c>
      <c r="D2454" s="41">
        <v>0</v>
      </c>
      <c r="E2454" s="41">
        <v>0</v>
      </c>
      <c r="F2454" s="41">
        <v>0</v>
      </c>
      <c r="G2454" s="48">
        <v>52090</v>
      </c>
    </row>
    <row r="2455" spans="1:7" x14ac:dyDescent="0.25">
      <c r="A2455" s="48">
        <v>520909801</v>
      </c>
      <c r="B2455" s="41" t="s">
        <v>4085</v>
      </c>
      <c r="C2455" s="41">
        <v>0</v>
      </c>
      <c r="D2455" s="41">
        <v>0</v>
      </c>
      <c r="E2455" s="41">
        <v>0</v>
      </c>
      <c r="F2455" s="41">
        <v>0</v>
      </c>
      <c r="G2455" s="48">
        <v>52090</v>
      </c>
    </row>
    <row r="2456" spans="1:7" x14ac:dyDescent="0.25">
      <c r="A2456" s="48">
        <v>520912000</v>
      </c>
      <c r="B2456" s="41" t="s">
        <v>4086</v>
      </c>
      <c r="C2456" s="41">
        <v>0</v>
      </c>
      <c r="D2456" s="41">
        <v>0</v>
      </c>
      <c r="E2456" s="41">
        <v>0</v>
      </c>
      <c r="F2456" s="41">
        <v>0</v>
      </c>
      <c r="G2456" s="48">
        <v>52091</v>
      </c>
    </row>
    <row r="2457" spans="1:7" x14ac:dyDescent="0.25">
      <c r="A2457" s="48">
        <v>520919801</v>
      </c>
      <c r="B2457" s="41" t="s">
        <v>4087</v>
      </c>
      <c r="C2457" s="41">
        <v>0</v>
      </c>
      <c r="D2457" s="41">
        <v>0</v>
      </c>
      <c r="E2457" s="41">
        <v>0</v>
      </c>
      <c r="F2457" s="41">
        <v>0</v>
      </c>
      <c r="G2457" s="48">
        <v>52091</v>
      </c>
    </row>
    <row r="2458" spans="1:7" x14ac:dyDescent="0.25">
      <c r="A2458" s="48">
        <v>520922423</v>
      </c>
      <c r="B2458" s="41" t="s">
        <v>4088</v>
      </c>
      <c r="C2458" s="41">
        <v>45030</v>
      </c>
      <c r="D2458" s="41">
        <v>0</v>
      </c>
      <c r="E2458" s="41">
        <v>0</v>
      </c>
      <c r="F2458" s="41">
        <v>45030</v>
      </c>
      <c r="G2458" s="48">
        <v>52092</v>
      </c>
    </row>
    <row r="2459" spans="1:7" x14ac:dyDescent="0.25">
      <c r="A2459" s="48">
        <v>520932423</v>
      </c>
      <c r="B2459" s="41" t="s">
        <v>6200</v>
      </c>
      <c r="C2459" s="41">
        <v>114332</v>
      </c>
      <c r="D2459" s="41">
        <v>0</v>
      </c>
      <c r="E2459" s="41">
        <v>0</v>
      </c>
      <c r="F2459" s="41">
        <v>114332</v>
      </c>
      <c r="G2459" s="48">
        <v>52093</v>
      </c>
    </row>
    <row r="2460" spans="1:7" x14ac:dyDescent="0.25">
      <c r="A2460" s="48">
        <v>539019053</v>
      </c>
      <c r="B2460" s="41" t="s">
        <v>4089</v>
      </c>
      <c r="C2460" s="41">
        <v>0</v>
      </c>
      <c r="D2460" s="41">
        <v>0</v>
      </c>
      <c r="E2460" s="41">
        <v>0</v>
      </c>
      <c r="F2460" s="41">
        <v>0</v>
      </c>
      <c r="G2460" s="48">
        <v>53901</v>
      </c>
    </row>
    <row r="2461" spans="1:7" x14ac:dyDescent="0.25">
      <c r="A2461" s="48">
        <v>539019078</v>
      </c>
      <c r="B2461" s="41" t="s">
        <v>4090</v>
      </c>
      <c r="C2461" s="41">
        <v>0</v>
      </c>
      <c r="D2461" s="41">
        <v>0</v>
      </c>
      <c r="E2461" s="41">
        <v>0</v>
      </c>
      <c r="F2461" s="41">
        <v>0</v>
      </c>
      <c r="G2461" s="48">
        <v>53901</v>
      </c>
    </row>
    <row r="2462" spans="1:7" x14ac:dyDescent="0.25">
      <c r="A2462" s="48">
        <v>539019801</v>
      </c>
      <c r="B2462" s="41" t="s">
        <v>4091</v>
      </c>
      <c r="C2462" s="41">
        <v>0</v>
      </c>
      <c r="D2462" s="41">
        <v>0</v>
      </c>
      <c r="E2462" s="41">
        <v>0</v>
      </c>
      <c r="F2462" s="41">
        <v>0</v>
      </c>
      <c r="G2462" s="48">
        <v>53901</v>
      </c>
    </row>
    <row r="2463" spans="1:7" x14ac:dyDescent="0.25">
      <c r="A2463" s="48">
        <v>539029051</v>
      </c>
      <c r="B2463" s="41" t="s">
        <v>4092</v>
      </c>
      <c r="C2463" s="41">
        <v>0</v>
      </c>
      <c r="D2463" s="41">
        <v>0</v>
      </c>
      <c r="E2463" s="41">
        <v>0</v>
      </c>
      <c r="F2463" s="41">
        <v>0</v>
      </c>
      <c r="G2463" s="48">
        <v>53902</v>
      </c>
    </row>
    <row r="2464" spans="1:7" x14ac:dyDescent="0.25">
      <c r="A2464" s="48">
        <v>539039053</v>
      </c>
      <c r="B2464" s="41" t="s">
        <v>4093</v>
      </c>
      <c r="C2464" s="41">
        <v>0</v>
      </c>
      <c r="D2464" s="41">
        <v>0</v>
      </c>
      <c r="E2464" s="41">
        <v>0</v>
      </c>
      <c r="F2464" s="41">
        <v>0</v>
      </c>
      <c r="G2464" s="48">
        <v>53903</v>
      </c>
    </row>
    <row r="2465" spans="1:7" x14ac:dyDescent="0.25">
      <c r="A2465" s="48">
        <v>539049051</v>
      </c>
      <c r="B2465" s="41" t="s">
        <v>4094</v>
      </c>
      <c r="C2465" s="41">
        <v>0</v>
      </c>
      <c r="D2465" s="41">
        <v>0</v>
      </c>
      <c r="E2465" s="41">
        <v>0</v>
      </c>
      <c r="F2465" s="41">
        <v>0</v>
      </c>
      <c r="G2465" s="48">
        <v>53904</v>
      </c>
    </row>
    <row r="2466" spans="1:7" x14ac:dyDescent="0.25">
      <c r="A2466" s="48">
        <v>540012000</v>
      </c>
      <c r="B2466" s="41" t="s">
        <v>4095</v>
      </c>
      <c r="C2466" s="41">
        <v>0</v>
      </c>
      <c r="D2466" s="41">
        <v>0</v>
      </c>
      <c r="E2466" s="41">
        <v>0</v>
      </c>
      <c r="F2466" s="41">
        <v>0</v>
      </c>
      <c r="G2466" s="48">
        <v>54001</v>
      </c>
    </row>
    <row r="2467" spans="1:7" x14ac:dyDescent="0.25">
      <c r="A2467" s="48">
        <v>540019801</v>
      </c>
      <c r="B2467" s="41" t="s">
        <v>4096</v>
      </c>
      <c r="C2467" s="41">
        <v>0</v>
      </c>
      <c r="D2467" s="41">
        <v>0</v>
      </c>
      <c r="E2467" s="41">
        <v>0</v>
      </c>
      <c r="F2467" s="41">
        <v>0</v>
      </c>
      <c r="G2467" s="48">
        <v>54001</v>
      </c>
    </row>
    <row r="2468" spans="1:7" x14ac:dyDescent="0.25">
      <c r="A2468" s="48">
        <v>540021040</v>
      </c>
      <c r="B2468" s="41" t="s">
        <v>4097</v>
      </c>
      <c r="C2468" s="41">
        <v>0</v>
      </c>
      <c r="D2468" s="41">
        <v>0</v>
      </c>
      <c r="E2468" s="41">
        <v>0</v>
      </c>
      <c r="F2468" s="41">
        <v>0</v>
      </c>
      <c r="G2468" s="48">
        <v>54002</v>
      </c>
    </row>
    <row r="2469" spans="1:7" x14ac:dyDescent="0.25">
      <c r="A2469" s="48">
        <v>540021201</v>
      </c>
      <c r="B2469" s="41" t="s">
        <v>4098</v>
      </c>
      <c r="C2469" s="41">
        <v>0</v>
      </c>
      <c r="D2469" s="41">
        <v>0</v>
      </c>
      <c r="E2469" s="41">
        <v>0</v>
      </c>
      <c r="F2469" s="41">
        <v>0</v>
      </c>
      <c r="G2469" s="48">
        <v>54002</v>
      </c>
    </row>
    <row r="2470" spans="1:7" x14ac:dyDescent="0.25">
      <c r="A2470" s="48">
        <v>540022034</v>
      </c>
      <c r="B2470" s="41" t="s">
        <v>4099</v>
      </c>
      <c r="C2470" s="41">
        <v>0</v>
      </c>
      <c r="D2470" s="41">
        <v>0</v>
      </c>
      <c r="E2470" s="41">
        <v>0</v>
      </c>
      <c r="F2470" s="41">
        <v>0</v>
      </c>
      <c r="G2470" s="48">
        <v>54002</v>
      </c>
    </row>
    <row r="2471" spans="1:7" x14ac:dyDescent="0.25">
      <c r="A2471" s="48">
        <v>540029801</v>
      </c>
      <c r="B2471" s="41" t="s">
        <v>4100</v>
      </c>
      <c r="C2471" s="41">
        <v>0</v>
      </c>
      <c r="D2471" s="41">
        <v>0</v>
      </c>
      <c r="E2471" s="41">
        <v>0</v>
      </c>
      <c r="F2471" s="41">
        <v>0</v>
      </c>
      <c r="G2471" s="48">
        <v>54002</v>
      </c>
    </row>
    <row r="2472" spans="1:7" x14ac:dyDescent="0.25">
      <c r="A2472" s="48">
        <v>540031040</v>
      </c>
      <c r="B2472" s="41" t="s">
        <v>4101</v>
      </c>
      <c r="C2472" s="41">
        <v>0</v>
      </c>
      <c r="D2472" s="41">
        <v>0</v>
      </c>
      <c r="E2472" s="41">
        <v>0</v>
      </c>
      <c r="F2472" s="41">
        <v>0</v>
      </c>
      <c r="G2472" s="48">
        <v>54003</v>
      </c>
    </row>
    <row r="2473" spans="1:7" x14ac:dyDescent="0.25">
      <c r="A2473" s="48">
        <v>540039801</v>
      </c>
      <c r="B2473" s="41" t="s">
        <v>4102</v>
      </c>
      <c r="C2473" s="41">
        <v>0</v>
      </c>
      <c r="D2473" s="41">
        <v>0</v>
      </c>
      <c r="E2473" s="41">
        <v>0</v>
      </c>
      <c r="F2473" s="41">
        <v>0</v>
      </c>
      <c r="G2473" s="48">
        <v>54003</v>
      </c>
    </row>
    <row r="2474" spans="1:7" x14ac:dyDescent="0.25">
      <c r="A2474" s="48">
        <v>540041040</v>
      </c>
      <c r="B2474" s="41" t="s">
        <v>4103</v>
      </c>
      <c r="C2474" s="41">
        <v>0</v>
      </c>
      <c r="D2474" s="41">
        <v>0</v>
      </c>
      <c r="E2474" s="41">
        <v>0</v>
      </c>
      <c r="F2474" s="41">
        <v>0</v>
      </c>
      <c r="G2474" s="48">
        <v>54004</v>
      </c>
    </row>
    <row r="2475" spans="1:7" x14ac:dyDescent="0.25">
      <c r="A2475" s="48">
        <v>540042000</v>
      </c>
      <c r="B2475" s="41" t="s">
        <v>4104</v>
      </c>
      <c r="C2475" s="41">
        <v>0</v>
      </c>
      <c r="D2475" s="41">
        <v>0</v>
      </c>
      <c r="E2475" s="41">
        <v>0</v>
      </c>
      <c r="F2475" s="41">
        <v>0</v>
      </c>
      <c r="G2475" s="48">
        <v>54004</v>
      </c>
    </row>
    <row r="2476" spans="1:7" x14ac:dyDescent="0.25">
      <c r="A2476" s="48">
        <v>540049801</v>
      </c>
      <c r="B2476" s="41" t="s">
        <v>4105</v>
      </c>
      <c r="C2476" s="41">
        <v>0</v>
      </c>
      <c r="D2476" s="41">
        <v>0</v>
      </c>
      <c r="E2476" s="41">
        <v>0</v>
      </c>
      <c r="F2476" s="41">
        <v>0</v>
      </c>
      <c r="G2476" s="48">
        <v>54004</v>
      </c>
    </row>
    <row r="2477" spans="1:7" x14ac:dyDescent="0.25">
      <c r="A2477" s="48">
        <v>540051040</v>
      </c>
      <c r="B2477" s="41" t="s">
        <v>4106</v>
      </c>
      <c r="C2477" s="41">
        <v>0</v>
      </c>
      <c r="D2477" s="41">
        <v>0</v>
      </c>
      <c r="E2477" s="41">
        <v>0</v>
      </c>
      <c r="F2477" s="41">
        <v>0</v>
      </c>
      <c r="G2477" s="48">
        <v>54005</v>
      </c>
    </row>
    <row r="2478" spans="1:7" x14ac:dyDescent="0.25">
      <c r="A2478" s="48">
        <v>540052000</v>
      </c>
      <c r="B2478" s="41" t="s">
        <v>4107</v>
      </c>
      <c r="C2478" s="41">
        <v>0</v>
      </c>
      <c r="D2478" s="41">
        <v>0</v>
      </c>
      <c r="E2478" s="41">
        <v>0</v>
      </c>
      <c r="F2478" s="41">
        <v>0</v>
      </c>
      <c r="G2478" s="48">
        <v>54005</v>
      </c>
    </row>
    <row r="2479" spans="1:7" x14ac:dyDescent="0.25">
      <c r="A2479" s="48">
        <v>540052429</v>
      </c>
      <c r="B2479" s="41" t="s">
        <v>4108</v>
      </c>
      <c r="C2479" s="41">
        <v>0</v>
      </c>
      <c r="D2479" s="41">
        <v>0</v>
      </c>
      <c r="E2479" s="41">
        <v>0</v>
      </c>
      <c r="F2479" s="41">
        <v>0</v>
      </c>
      <c r="G2479" s="48">
        <v>54005</v>
      </c>
    </row>
    <row r="2480" spans="1:7" x14ac:dyDescent="0.25">
      <c r="A2480" s="48">
        <v>540052430</v>
      </c>
      <c r="B2480" s="41" t="s">
        <v>4109</v>
      </c>
      <c r="C2480" s="41">
        <v>0</v>
      </c>
      <c r="D2480" s="41">
        <v>0</v>
      </c>
      <c r="E2480" s="41">
        <v>0</v>
      </c>
      <c r="F2480" s="41">
        <v>0</v>
      </c>
      <c r="G2480" s="48">
        <v>54005</v>
      </c>
    </row>
    <row r="2481" spans="1:7" x14ac:dyDescent="0.25">
      <c r="A2481" s="48">
        <v>540052436</v>
      </c>
      <c r="B2481" s="41" t="s">
        <v>4110</v>
      </c>
      <c r="C2481" s="41">
        <v>0</v>
      </c>
      <c r="D2481" s="41">
        <v>0</v>
      </c>
      <c r="E2481" s="41">
        <v>0</v>
      </c>
      <c r="F2481" s="41">
        <v>0</v>
      </c>
      <c r="G2481" s="48">
        <v>54005</v>
      </c>
    </row>
    <row r="2482" spans="1:7" x14ac:dyDescent="0.25">
      <c r="A2482" s="48">
        <v>540059801</v>
      </c>
      <c r="B2482" s="41" t="s">
        <v>4111</v>
      </c>
      <c r="C2482" s="41">
        <v>0</v>
      </c>
      <c r="D2482" s="41">
        <v>0</v>
      </c>
      <c r="E2482" s="41">
        <v>0</v>
      </c>
      <c r="F2482" s="41">
        <v>0</v>
      </c>
      <c r="G2482" s="48">
        <v>54005</v>
      </c>
    </row>
    <row r="2483" spans="1:7" x14ac:dyDescent="0.25">
      <c r="A2483" s="48">
        <v>540062000</v>
      </c>
      <c r="B2483" s="41" t="s">
        <v>4112</v>
      </c>
      <c r="C2483" s="41">
        <v>0</v>
      </c>
      <c r="D2483" s="41">
        <v>0</v>
      </c>
      <c r="E2483" s="41">
        <v>0</v>
      </c>
      <c r="F2483" s="41">
        <v>0</v>
      </c>
      <c r="G2483" s="48">
        <v>54006</v>
      </c>
    </row>
    <row r="2484" spans="1:7" x14ac:dyDescent="0.25">
      <c r="A2484" s="48">
        <v>540062429</v>
      </c>
      <c r="B2484" s="41" t="s">
        <v>4113</v>
      </c>
      <c r="C2484" s="41">
        <v>0</v>
      </c>
      <c r="D2484" s="41">
        <v>0</v>
      </c>
      <c r="E2484" s="41">
        <v>0</v>
      </c>
      <c r="F2484" s="41">
        <v>0</v>
      </c>
      <c r="G2484" s="48">
        <v>54006</v>
      </c>
    </row>
    <row r="2485" spans="1:7" x14ac:dyDescent="0.25">
      <c r="A2485" s="48">
        <v>540069053</v>
      </c>
      <c r="B2485" s="41" t="s">
        <v>4114</v>
      </c>
      <c r="C2485" s="41">
        <v>0</v>
      </c>
      <c r="D2485" s="41">
        <v>0</v>
      </c>
      <c r="E2485" s="41">
        <v>0</v>
      </c>
      <c r="F2485" s="41">
        <v>0</v>
      </c>
      <c r="G2485" s="48">
        <v>54006</v>
      </c>
    </row>
    <row r="2486" spans="1:7" x14ac:dyDescent="0.25">
      <c r="A2486" s="48">
        <v>540069801</v>
      </c>
      <c r="B2486" s="41" t="s">
        <v>4115</v>
      </c>
      <c r="C2486" s="41">
        <v>0</v>
      </c>
      <c r="D2486" s="41">
        <v>0</v>
      </c>
      <c r="E2486" s="41">
        <v>0</v>
      </c>
      <c r="F2486" s="41">
        <v>0</v>
      </c>
      <c r="G2486" s="48">
        <v>54006</v>
      </c>
    </row>
    <row r="2487" spans="1:7" x14ac:dyDescent="0.25">
      <c r="A2487" s="48">
        <v>540071040</v>
      </c>
      <c r="B2487" s="41" t="s">
        <v>3502</v>
      </c>
      <c r="C2487" s="41">
        <v>0</v>
      </c>
      <c r="D2487" s="41">
        <v>0</v>
      </c>
      <c r="E2487" s="41">
        <v>0</v>
      </c>
      <c r="F2487" s="41">
        <v>0</v>
      </c>
      <c r="G2487" s="48">
        <v>54007</v>
      </c>
    </row>
    <row r="2488" spans="1:7" x14ac:dyDescent="0.25">
      <c r="A2488" s="48">
        <v>540071050</v>
      </c>
      <c r="B2488" s="41" t="s">
        <v>4116</v>
      </c>
      <c r="C2488" s="41">
        <v>0</v>
      </c>
      <c r="D2488" s="41">
        <v>0</v>
      </c>
      <c r="E2488" s="41">
        <v>0</v>
      </c>
      <c r="F2488" s="41">
        <v>0</v>
      </c>
      <c r="G2488" s="48">
        <v>54007</v>
      </c>
    </row>
    <row r="2489" spans="1:7" x14ac:dyDescent="0.25">
      <c r="A2489" s="48">
        <v>540072000</v>
      </c>
      <c r="B2489" s="41" t="s">
        <v>3503</v>
      </c>
      <c r="C2489" s="41">
        <v>0</v>
      </c>
      <c r="D2489" s="41">
        <v>0</v>
      </c>
      <c r="E2489" s="41">
        <v>0</v>
      </c>
      <c r="F2489" s="41">
        <v>0</v>
      </c>
      <c r="G2489" s="48">
        <v>54007</v>
      </c>
    </row>
    <row r="2490" spans="1:7" x14ac:dyDescent="0.25">
      <c r="A2490" s="48">
        <v>540072423</v>
      </c>
      <c r="B2490" s="41" t="s">
        <v>3510</v>
      </c>
      <c r="C2490" s="41">
        <v>0</v>
      </c>
      <c r="D2490" s="41">
        <v>0</v>
      </c>
      <c r="E2490" s="41">
        <v>0</v>
      </c>
      <c r="F2490" s="41">
        <v>0</v>
      </c>
      <c r="G2490" s="48">
        <v>54007</v>
      </c>
    </row>
    <row r="2491" spans="1:7" x14ac:dyDescent="0.25">
      <c r="A2491" s="48">
        <v>540073070</v>
      </c>
      <c r="B2491" s="41" t="s">
        <v>4117</v>
      </c>
      <c r="C2491" s="41">
        <v>0</v>
      </c>
      <c r="D2491" s="41">
        <v>0</v>
      </c>
      <c r="E2491" s="41">
        <v>0</v>
      </c>
      <c r="F2491" s="41">
        <v>0</v>
      </c>
      <c r="G2491" s="48">
        <v>54007</v>
      </c>
    </row>
    <row r="2492" spans="1:7" x14ac:dyDescent="0.25">
      <c r="A2492" s="48">
        <v>540079051</v>
      </c>
      <c r="B2492" s="41" t="s">
        <v>3523</v>
      </c>
      <c r="C2492" s="41">
        <v>0</v>
      </c>
      <c r="D2492" s="41">
        <v>0</v>
      </c>
      <c r="E2492" s="41">
        <v>0</v>
      </c>
      <c r="F2492" s="41">
        <v>0</v>
      </c>
      <c r="G2492" s="48">
        <v>54007</v>
      </c>
    </row>
    <row r="2493" spans="1:7" x14ac:dyDescent="0.25">
      <c r="A2493" s="48">
        <v>540079801</v>
      </c>
      <c r="B2493" s="41" t="s">
        <v>4118</v>
      </c>
      <c r="C2493" s="41">
        <v>0</v>
      </c>
      <c r="D2493" s="41">
        <v>0</v>
      </c>
      <c r="E2493" s="41">
        <v>0</v>
      </c>
      <c r="F2493" s="41">
        <v>0</v>
      </c>
      <c r="G2493" s="48">
        <v>54007</v>
      </c>
    </row>
    <row r="2494" spans="1:7" x14ac:dyDescent="0.25">
      <c r="A2494" s="48">
        <v>540081040</v>
      </c>
      <c r="B2494" s="41" t="s">
        <v>4119</v>
      </c>
      <c r="C2494" s="41">
        <v>0</v>
      </c>
      <c r="D2494" s="41">
        <v>0</v>
      </c>
      <c r="E2494" s="41">
        <v>0</v>
      </c>
      <c r="F2494" s="41">
        <v>0</v>
      </c>
      <c r="G2494" s="48">
        <v>54008</v>
      </c>
    </row>
    <row r="2495" spans="1:7" x14ac:dyDescent="0.25">
      <c r="A2495" s="48">
        <v>540082002</v>
      </c>
      <c r="B2495" s="41" t="s">
        <v>4120</v>
      </c>
      <c r="C2495" s="41">
        <v>0</v>
      </c>
      <c r="D2495" s="41">
        <v>0</v>
      </c>
      <c r="E2495" s="41">
        <v>0</v>
      </c>
      <c r="F2495" s="41">
        <v>0</v>
      </c>
      <c r="G2495" s="48">
        <v>54008</v>
      </c>
    </row>
    <row r="2496" spans="1:7" x14ac:dyDescent="0.25">
      <c r="A2496" s="48">
        <v>540082429</v>
      </c>
      <c r="B2496" s="41" t="s">
        <v>4121</v>
      </c>
      <c r="C2496" s="41">
        <v>0</v>
      </c>
      <c r="D2496" s="41">
        <v>0</v>
      </c>
      <c r="E2496" s="41">
        <v>0</v>
      </c>
      <c r="F2496" s="41">
        <v>0</v>
      </c>
      <c r="G2496" s="48">
        <v>54008</v>
      </c>
    </row>
    <row r="2497" spans="1:7" x14ac:dyDescent="0.25">
      <c r="A2497" s="48">
        <v>540089801</v>
      </c>
      <c r="B2497" s="41" t="s">
        <v>4122</v>
      </c>
      <c r="C2497" s="41">
        <v>0</v>
      </c>
      <c r="D2497" s="41">
        <v>0</v>
      </c>
      <c r="E2497" s="41">
        <v>0</v>
      </c>
      <c r="F2497" s="41">
        <v>0</v>
      </c>
      <c r="G2497" s="48">
        <v>54008</v>
      </c>
    </row>
    <row r="2498" spans="1:7" x14ac:dyDescent="0.25">
      <c r="A2498" s="48">
        <v>540091040</v>
      </c>
      <c r="B2498" s="41" t="s">
        <v>4123</v>
      </c>
      <c r="C2498" s="41">
        <v>0</v>
      </c>
      <c r="D2498" s="41">
        <v>0</v>
      </c>
      <c r="E2498" s="41">
        <v>0</v>
      </c>
      <c r="F2498" s="41">
        <v>0</v>
      </c>
      <c r="G2498" s="48">
        <v>54009</v>
      </c>
    </row>
    <row r="2499" spans="1:7" x14ac:dyDescent="0.25">
      <c r="A2499" s="48">
        <v>540092000</v>
      </c>
      <c r="B2499" s="41" t="s">
        <v>4124</v>
      </c>
      <c r="C2499" s="41">
        <v>0</v>
      </c>
      <c r="D2499" s="41">
        <v>0</v>
      </c>
      <c r="E2499" s="41">
        <v>0</v>
      </c>
      <c r="F2499" s="41">
        <v>0</v>
      </c>
      <c r="G2499" s="48">
        <v>54009</v>
      </c>
    </row>
    <row r="2500" spans="1:7" x14ac:dyDescent="0.25">
      <c r="A2500" s="48">
        <v>540092429</v>
      </c>
      <c r="B2500" s="41" t="s">
        <v>4125</v>
      </c>
      <c r="C2500" s="41">
        <v>0</v>
      </c>
      <c r="D2500" s="41">
        <v>0</v>
      </c>
      <c r="E2500" s="41">
        <v>0</v>
      </c>
      <c r="F2500" s="41">
        <v>0</v>
      </c>
      <c r="G2500" s="48">
        <v>54009</v>
      </c>
    </row>
    <row r="2501" spans="1:7" x14ac:dyDescent="0.25">
      <c r="A2501" s="48">
        <v>540092603</v>
      </c>
      <c r="B2501" s="41" t="s">
        <v>4126</v>
      </c>
      <c r="C2501" s="41">
        <v>0</v>
      </c>
      <c r="D2501" s="41">
        <v>0</v>
      </c>
      <c r="E2501" s="41">
        <v>0</v>
      </c>
      <c r="F2501" s="41">
        <v>0</v>
      </c>
      <c r="G2501" s="48">
        <v>54009</v>
      </c>
    </row>
    <row r="2502" spans="1:7" x14ac:dyDescent="0.25">
      <c r="A2502" s="48">
        <v>540099801</v>
      </c>
      <c r="B2502" s="41" t="s">
        <v>4127</v>
      </c>
      <c r="C2502" s="41">
        <v>0</v>
      </c>
      <c r="D2502" s="41">
        <v>0</v>
      </c>
      <c r="E2502" s="41">
        <v>0</v>
      </c>
      <c r="F2502" s="41">
        <v>0</v>
      </c>
      <c r="G2502" s="48">
        <v>54009</v>
      </c>
    </row>
    <row r="2503" spans="1:7" x14ac:dyDescent="0.25">
      <c r="A2503" s="48">
        <v>540100100</v>
      </c>
      <c r="B2503" s="41" t="s">
        <v>4128</v>
      </c>
      <c r="C2503" s="41">
        <v>0</v>
      </c>
      <c r="D2503" s="41">
        <v>0</v>
      </c>
      <c r="E2503" s="41">
        <v>0</v>
      </c>
      <c r="F2503" s="41">
        <v>0</v>
      </c>
      <c r="G2503" s="48">
        <v>54010</v>
      </c>
    </row>
    <row r="2504" spans="1:7" x14ac:dyDescent="0.25">
      <c r="A2504" s="48">
        <v>540101040</v>
      </c>
      <c r="B2504" s="41" t="s">
        <v>4129</v>
      </c>
      <c r="C2504" s="41">
        <v>3669.18</v>
      </c>
      <c r="D2504" s="41">
        <v>0</v>
      </c>
      <c r="E2504" s="41">
        <v>0</v>
      </c>
      <c r="F2504" s="41">
        <v>3669.18</v>
      </c>
      <c r="G2504" s="48">
        <v>54010</v>
      </c>
    </row>
    <row r="2505" spans="1:7" x14ac:dyDescent="0.25">
      <c r="A2505" s="48">
        <v>540102000</v>
      </c>
      <c r="B2505" s="41" t="s">
        <v>4130</v>
      </c>
      <c r="C2505" s="41">
        <v>0</v>
      </c>
      <c r="D2505" s="41">
        <v>0</v>
      </c>
      <c r="E2505" s="41">
        <v>0</v>
      </c>
      <c r="F2505" s="41">
        <v>0</v>
      </c>
      <c r="G2505" s="48">
        <v>54010</v>
      </c>
    </row>
    <row r="2506" spans="1:7" x14ac:dyDescent="0.25">
      <c r="A2506" s="48">
        <v>540109801</v>
      </c>
      <c r="B2506" s="41" t="s">
        <v>4131</v>
      </c>
      <c r="C2506" s="41">
        <v>0</v>
      </c>
      <c r="D2506" s="41">
        <v>0</v>
      </c>
      <c r="E2506" s="41">
        <v>0</v>
      </c>
      <c r="F2506" s="41">
        <v>0</v>
      </c>
      <c r="G2506" s="48">
        <v>54010</v>
      </c>
    </row>
    <row r="2507" spans="1:7" x14ac:dyDescent="0.25">
      <c r="A2507" s="48">
        <v>540111040</v>
      </c>
      <c r="B2507" s="41" t="s">
        <v>4132</v>
      </c>
      <c r="C2507" s="41">
        <v>0</v>
      </c>
      <c r="D2507" s="41">
        <v>0</v>
      </c>
      <c r="E2507" s="41">
        <v>0</v>
      </c>
      <c r="F2507" s="41">
        <v>0</v>
      </c>
      <c r="G2507" s="48">
        <v>54011</v>
      </c>
    </row>
    <row r="2508" spans="1:7" x14ac:dyDescent="0.25">
      <c r="A2508" s="48">
        <v>540119801</v>
      </c>
      <c r="B2508" s="41" t="s">
        <v>4133</v>
      </c>
      <c r="C2508" s="41">
        <v>0</v>
      </c>
      <c r="D2508" s="41">
        <v>0</v>
      </c>
      <c r="E2508" s="41">
        <v>0</v>
      </c>
      <c r="F2508" s="41">
        <v>0</v>
      </c>
      <c r="G2508" s="48">
        <v>54011</v>
      </c>
    </row>
    <row r="2509" spans="1:7" x14ac:dyDescent="0.25">
      <c r="A2509" s="48">
        <v>540121040</v>
      </c>
      <c r="B2509" s="41" t="s">
        <v>4134</v>
      </c>
      <c r="C2509" s="41">
        <v>0</v>
      </c>
      <c r="D2509" s="41">
        <v>0</v>
      </c>
      <c r="E2509" s="41">
        <v>0</v>
      </c>
      <c r="F2509" s="41">
        <v>0</v>
      </c>
      <c r="G2509" s="48">
        <v>54012</v>
      </c>
    </row>
    <row r="2510" spans="1:7" x14ac:dyDescent="0.25">
      <c r="A2510" s="48">
        <v>540129801</v>
      </c>
      <c r="B2510" s="41" t="s">
        <v>4135</v>
      </c>
      <c r="C2510" s="41">
        <v>0</v>
      </c>
      <c r="D2510" s="41">
        <v>0</v>
      </c>
      <c r="E2510" s="41">
        <v>0</v>
      </c>
      <c r="F2510" s="41">
        <v>0</v>
      </c>
      <c r="G2510" s="48">
        <v>54012</v>
      </c>
    </row>
    <row r="2511" spans="1:7" x14ac:dyDescent="0.25">
      <c r="A2511" s="48">
        <v>540131040</v>
      </c>
      <c r="B2511" s="41" t="s">
        <v>4136</v>
      </c>
      <c r="C2511" s="41">
        <v>0</v>
      </c>
      <c r="D2511" s="41">
        <v>0</v>
      </c>
      <c r="E2511" s="41">
        <v>0</v>
      </c>
      <c r="F2511" s="41">
        <v>0</v>
      </c>
      <c r="G2511" s="48">
        <v>54013</v>
      </c>
    </row>
    <row r="2512" spans="1:7" x14ac:dyDescent="0.25">
      <c r="A2512" s="48">
        <v>540139801</v>
      </c>
      <c r="B2512" s="41" t="s">
        <v>4137</v>
      </c>
      <c r="C2512" s="41">
        <v>0</v>
      </c>
      <c r="D2512" s="41">
        <v>0</v>
      </c>
      <c r="E2512" s="41">
        <v>0</v>
      </c>
      <c r="F2512" s="41">
        <v>0</v>
      </c>
      <c r="G2512" s="48">
        <v>54013</v>
      </c>
    </row>
    <row r="2513" spans="1:7" x14ac:dyDescent="0.25">
      <c r="A2513" s="48">
        <v>540141040</v>
      </c>
      <c r="B2513" s="41" t="s">
        <v>4138</v>
      </c>
      <c r="C2513" s="41">
        <v>0</v>
      </c>
      <c r="D2513" s="41">
        <v>0</v>
      </c>
      <c r="E2513" s="41">
        <v>0</v>
      </c>
      <c r="F2513" s="41">
        <v>0</v>
      </c>
      <c r="G2513" s="48">
        <v>54014</v>
      </c>
    </row>
    <row r="2514" spans="1:7" x14ac:dyDescent="0.25">
      <c r="A2514" s="48">
        <v>540142000</v>
      </c>
      <c r="B2514" s="41" t="s">
        <v>4139</v>
      </c>
      <c r="C2514" s="41">
        <v>0</v>
      </c>
      <c r="D2514" s="41">
        <v>0</v>
      </c>
      <c r="E2514" s="41">
        <v>0</v>
      </c>
      <c r="F2514" s="41">
        <v>0</v>
      </c>
      <c r="G2514" s="48">
        <v>54014</v>
      </c>
    </row>
    <row r="2515" spans="1:7" x14ac:dyDescent="0.25">
      <c r="A2515" s="48">
        <v>540149801</v>
      </c>
      <c r="B2515" s="41" t="s">
        <v>4140</v>
      </c>
      <c r="C2515" s="41">
        <v>0</v>
      </c>
      <c r="D2515" s="41">
        <v>0</v>
      </c>
      <c r="E2515" s="41">
        <v>0</v>
      </c>
      <c r="F2515" s="41">
        <v>0</v>
      </c>
      <c r="G2515" s="48">
        <v>54014</v>
      </c>
    </row>
    <row r="2516" spans="1:7" x14ac:dyDescent="0.25">
      <c r="A2516" s="48">
        <v>540151040</v>
      </c>
      <c r="B2516" s="41" t="s">
        <v>4141</v>
      </c>
      <c r="C2516" s="41">
        <v>0</v>
      </c>
      <c r="D2516" s="41">
        <v>0</v>
      </c>
      <c r="E2516" s="41">
        <v>0</v>
      </c>
      <c r="F2516" s="41">
        <v>0</v>
      </c>
      <c r="G2516" s="48">
        <v>54015</v>
      </c>
    </row>
    <row r="2517" spans="1:7" x14ac:dyDescent="0.25">
      <c r="A2517" s="48">
        <v>540159801</v>
      </c>
      <c r="B2517" s="41" t="s">
        <v>4142</v>
      </c>
      <c r="C2517" s="41">
        <v>0</v>
      </c>
      <c r="D2517" s="41">
        <v>0</v>
      </c>
      <c r="E2517" s="41">
        <v>0</v>
      </c>
      <c r="F2517" s="41">
        <v>0</v>
      </c>
      <c r="G2517" s="48">
        <v>54015</v>
      </c>
    </row>
    <row r="2518" spans="1:7" x14ac:dyDescent="0.25">
      <c r="A2518" s="48">
        <v>540161040</v>
      </c>
      <c r="B2518" s="41" t="s">
        <v>4143</v>
      </c>
      <c r="C2518" s="41">
        <v>0</v>
      </c>
      <c r="D2518" s="41">
        <v>0</v>
      </c>
      <c r="E2518" s="41">
        <v>0</v>
      </c>
      <c r="F2518" s="41">
        <v>0</v>
      </c>
      <c r="G2518" s="48">
        <v>54016</v>
      </c>
    </row>
    <row r="2519" spans="1:7" x14ac:dyDescent="0.25">
      <c r="A2519" s="48">
        <v>540169801</v>
      </c>
      <c r="B2519" s="41" t="s">
        <v>4144</v>
      </c>
      <c r="C2519" s="41">
        <v>0</v>
      </c>
      <c r="D2519" s="41">
        <v>0</v>
      </c>
      <c r="E2519" s="41">
        <v>0</v>
      </c>
      <c r="F2519" s="41">
        <v>0</v>
      </c>
      <c r="G2519" s="48">
        <v>54016</v>
      </c>
    </row>
    <row r="2520" spans="1:7" x14ac:dyDescent="0.25">
      <c r="A2520" s="48">
        <v>540171040</v>
      </c>
      <c r="B2520" s="41" t="s">
        <v>4145</v>
      </c>
      <c r="C2520" s="41">
        <v>0</v>
      </c>
      <c r="D2520" s="41">
        <v>0</v>
      </c>
      <c r="E2520" s="41">
        <v>0</v>
      </c>
      <c r="F2520" s="41">
        <v>0</v>
      </c>
      <c r="G2520" s="48">
        <v>54017</v>
      </c>
    </row>
    <row r="2521" spans="1:7" x14ac:dyDescent="0.25">
      <c r="A2521" s="48">
        <v>540172000</v>
      </c>
      <c r="B2521" s="41" t="s">
        <v>4146</v>
      </c>
      <c r="C2521" s="41">
        <v>8375</v>
      </c>
      <c r="D2521" s="41">
        <v>0</v>
      </c>
      <c r="E2521" s="41">
        <v>0</v>
      </c>
      <c r="F2521" s="41">
        <v>8375</v>
      </c>
      <c r="G2521" s="48">
        <v>54017</v>
      </c>
    </row>
    <row r="2522" spans="1:7" x14ac:dyDescent="0.25">
      <c r="A2522" s="48">
        <v>540179801</v>
      </c>
      <c r="B2522" s="41" t="s">
        <v>4147</v>
      </c>
      <c r="C2522" s="41">
        <v>0</v>
      </c>
      <c r="D2522" s="41">
        <v>0</v>
      </c>
      <c r="E2522" s="41">
        <v>0</v>
      </c>
      <c r="F2522" s="41">
        <v>0</v>
      </c>
      <c r="G2522" s="48">
        <v>54017</v>
      </c>
    </row>
    <row r="2523" spans="1:7" x14ac:dyDescent="0.25">
      <c r="A2523" s="48">
        <v>540181040</v>
      </c>
      <c r="B2523" s="41" t="s">
        <v>4148</v>
      </c>
      <c r="C2523" s="41">
        <v>0</v>
      </c>
      <c r="D2523" s="41">
        <v>0</v>
      </c>
      <c r="E2523" s="41">
        <v>0</v>
      </c>
      <c r="F2523" s="41">
        <v>0</v>
      </c>
      <c r="G2523" s="48">
        <v>54018</v>
      </c>
    </row>
    <row r="2524" spans="1:7" x14ac:dyDescent="0.25">
      <c r="A2524" s="48">
        <v>540182000</v>
      </c>
      <c r="B2524" s="41" t="s">
        <v>4149</v>
      </c>
      <c r="C2524" s="41">
        <v>0</v>
      </c>
      <c r="D2524" s="41">
        <v>0</v>
      </c>
      <c r="E2524" s="41">
        <v>0</v>
      </c>
      <c r="F2524" s="41">
        <v>0</v>
      </c>
      <c r="G2524" s="48">
        <v>54018</v>
      </c>
    </row>
    <row r="2525" spans="1:7" x14ac:dyDescent="0.25">
      <c r="A2525" s="48">
        <v>540189801</v>
      </c>
      <c r="B2525" s="41" t="s">
        <v>4150</v>
      </c>
      <c r="C2525" s="41">
        <v>0</v>
      </c>
      <c r="D2525" s="41">
        <v>0</v>
      </c>
      <c r="E2525" s="41">
        <v>0</v>
      </c>
      <c r="F2525" s="41">
        <v>0</v>
      </c>
      <c r="G2525" s="48">
        <v>54018</v>
      </c>
    </row>
    <row r="2526" spans="1:7" x14ac:dyDescent="0.25">
      <c r="A2526" s="48">
        <v>540191040</v>
      </c>
      <c r="B2526" s="41" t="s">
        <v>4151</v>
      </c>
      <c r="C2526" s="41">
        <v>0</v>
      </c>
      <c r="D2526" s="41">
        <v>0</v>
      </c>
      <c r="E2526" s="41">
        <v>0</v>
      </c>
      <c r="F2526" s="41">
        <v>0</v>
      </c>
      <c r="G2526" s="48">
        <v>54019</v>
      </c>
    </row>
    <row r="2527" spans="1:7" x14ac:dyDescent="0.25">
      <c r="A2527" s="48">
        <v>540199801</v>
      </c>
      <c r="B2527" s="41" t="s">
        <v>4152</v>
      </c>
      <c r="C2527" s="41">
        <v>0</v>
      </c>
      <c r="D2527" s="41">
        <v>0</v>
      </c>
      <c r="E2527" s="41">
        <v>0</v>
      </c>
      <c r="F2527" s="41">
        <v>0</v>
      </c>
      <c r="G2527" s="48">
        <v>54019</v>
      </c>
    </row>
    <row r="2528" spans="1:7" x14ac:dyDescent="0.25">
      <c r="A2528" s="48">
        <v>540201040</v>
      </c>
      <c r="B2528" s="41" t="s">
        <v>4153</v>
      </c>
      <c r="C2528" s="41">
        <v>0</v>
      </c>
      <c r="D2528" s="41">
        <v>0</v>
      </c>
      <c r="E2528" s="41">
        <v>0</v>
      </c>
      <c r="F2528" s="41">
        <v>0</v>
      </c>
      <c r="G2528" s="48">
        <v>54020</v>
      </c>
    </row>
    <row r="2529" spans="1:7" x14ac:dyDescent="0.25">
      <c r="A2529" s="48">
        <v>540202423</v>
      </c>
      <c r="B2529" s="41" t="s">
        <v>4154</v>
      </c>
      <c r="C2529" s="41">
        <v>0</v>
      </c>
      <c r="D2529" s="41">
        <v>0</v>
      </c>
      <c r="E2529" s="41">
        <v>0</v>
      </c>
      <c r="F2529" s="41">
        <v>0</v>
      </c>
      <c r="G2529" s="48">
        <v>54020</v>
      </c>
    </row>
    <row r="2530" spans="1:7" x14ac:dyDescent="0.25">
      <c r="A2530" s="48">
        <v>540202436</v>
      </c>
      <c r="B2530" s="41" t="s">
        <v>4155</v>
      </c>
      <c r="C2530" s="41">
        <v>0</v>
      </c>
      <c r="D2530" s="41">
        <v>0</v>
      </c>
      <c r="E2530" s="41">
        <v>0</v>
      </c>
      <c r="F2530" s="41">
        <v>0</v>
      </c>
      <c r="G2530" s="48">
        <v>54020</v>
      </c>
    </row>
    <row r="2531" spans="1:7" x14ac:dyDescent="0.25">
      <c r="A2531" s="48">
        <v>540209801</v>
      </c>
      <c r="B2531" s="41" t="s">
        <v>4156</v>
      </c>
      <c r="C2531" s="41">
        <v>0</v>
      </c>
      <c r="D2531" s="41">
        <v>0</v>
      </c>
      <c r="E2531" s="41">
        <v>0</v>
      </c>
      <c r="F2531" s="41">
        <v>0</v>
      </c>
      <c r="G2531" s="48">
        <v>54020</v>
      </c>
    </row>
    <row r="2532" spans="1:7" x14ac:dyDescent="0.25">
      <c r="A2532" s="48">
        <v>540211040</v>
      </c>
      <c r="B2532" s="41" t="s">
        <v>4157</v>
      </c>
      <c r="C2532" s="41">
        <v>0</v>
      </c>
      <c r="D2532" s="41">
        <v>0</v>
      </c>
      <c r="E2532" s="41">
        <v>0</v>
      </c>
      <c r="F2532" s="41">
        <v>0</v>
      </c>
      <c r="G2532" s="48">
        <v>54021</v>
      </c>
    </row>
    <row r="2533" spans="1:7" x14ac:dyDescent="0.25">
      <c r="A2533" s="48">
        <v>540212429</v>
      </c>
      <c r="B2533" s="41" t="s">
        <v>4158</v>
      </c>
      <c r="C2533" s="41">
        <v>0</v>
      </c>
      <c r="D2533" s="41">
        <v>0</v>
      </c>
      <c r="E2533" s="41">
        <v>0</v>
      </c>
      <c r="F2533" s="41">
        <v>0</v>
      </c>
      <c r="G2533" s="48">
        <v>54021</v>
      </c>
    </row>
    <row r="2534" spans="1:7" x14ac:dyDescent="0.25">
      <c r="A2534" s="48">
        <v>540219801</v>
      </c>
      <c r="B2534" s="41" t="s">
        <v>4159</v>
      </c>
      <c r="C2534" s="41">
        <v>0</v>
      </c>
      <c r="D2534" s="41">
        <v>0</v>
      </c>
      <c r="E2534" s="41">
        <v>0</v>
      </c>
      <c r="F2534" s="41">
        <v>0</v>
      </c>
      <c r="G2534" s="48">
        <v>54021</v>
      </c>
    </row>
    <row r="2535" spans="1:7" x14ac:dyDescent="0.25">
      <c r="A2535" s="48">
        <v>540221040</v>
      </c>
      <c r="B2535" s="41" t="s">
        <v>4160</v>
      </c>
      <c r="C2535" s="41">
        <v>0</v>
      </c>
      <c r="D2535" s="41">
        <v>0</v>
      </c>
      <c r="E2535" s="41">
        <v>0</v>
      </c>
      <c r="F2535" s="41">
        <v>0</v>
      </c>
      <c r="G2535" s="48">
        <v>54022</v>
      </c>
    </row>
    <row r="2536" spans="1:7" x14ac:dyDescent="0.25">
      <c r="A2536" s="48">
        <v>540229801</v>
      </c>
      <c r="B2536" s="41" t="s">
        <v>4161</v>
      </c>
      <c r="C2536" s="41">
        <v>0</v>
      </c>
      <c r="D2536" s="41">
        <v>0</v>
      </c>
      <c r="E2536" s="41">
        <v>0</v>
      </c>
      <c r="F2536" s="41">
        <v>0</v>
      </c>
      <c r="G2536" s="48">
        <v>54022</v>
      </c>
    </row>
    <row r="2537" spans="1:7" x14ac:dyDescent="0.25">
      <c r="A2537" s="48">
        <v>540231040</v>
      </c>
      <c r="B2537" s="41" t="s">
        <v>4162</v>
      </c>
      <c r="C2537" s="41">
        <v>0</v>
      </c>
      <c r="D2537" s="41">
        <v>0</v>
      </c>
      <c r="E2537" s="41">
        <v>0</v>
      </c>
      <c r="F2537" s="41">
        <v>0</v>
      </c>
      <c r="G2537" s="48">
        <v>54023</v>
      </c>
    </row>
    <row r="2538" spans="1:7" x14ac:dyDescent="0.25">
      <c r="A2538" s="48">
        <v>540239801</v>
      </c>
      <c r="B2538" s="41" t="s">
        <v>4163</v>
      </c>
      <c r="C2538" s="41">
        <v>0</v>
      </c>
      <c r="D2538" s="41">
        <v>0</v>
      </c>
      <c r="E2538" s="41">
        <v>0</v>
      </c>
      <c r="F2538" s="41">
        <v>0</v>
      </c>
      <c r="G2538" s="48">
        <v>54023</v>
      </c>
    </row>
    <row r="2539" spans="1:7" x14ac:dyDescent="0.25">
      <c r="A2539" s="48">
        <v>540241040</v>
      </c>
      <c r="B2539" s="41" t="s">
        <v>4164</v>
      </c>
      <c r="C2539" s="41">
        <v>0</v>
      </c>
      <c r="D2539" s="41">
        <v>0</v>
      </c>
      <c r="E2539" s="41">
        <v>0</v>
      </c>
      <c r="F2539" s="41">
        <v>0</v>
      </c>
      <c r="G2539" s="48">
        <v>54024</v>
      </c>
    </row>
    <row r="2540" spans="1:7" x14ac:dyDescent="0.25">
      <c r="A2540" s="48">
        <v>540249053</v>
      </c>
      <c r="B2540" s="41" t="s">
        <v>4165</v>
      </c>
      <c r="C2540" s="41">
        <v>0</v>
      </c>
      <c r="D2540" s="41">
        <v>0</v>
      </c>
      <c r="E2540" s="41">
        <v>0</v>
      </c>
      <c r="F2540" s="41">
        <v>0</v>
      </c>
      <c r="G2540" s="48">
        <v>54024</v>
      </c>
    </row>
    <row r="2541" spans="1:7" x14ac:dyDescent="0.25">
      <c r="A2541" s="48">
        <v>540249801</v>
      </c>
      <c r="B2541" s="41" t="s">
        <v>4166</v>
      </c>
      <c r="C2541" s="41">
        <v>0</v>
      </c>
      <c r="D2541" s="41">
        <v>0</v>
      </c>
      <c r="E2541" s="41">
        <v>0</v>
      </c>
      <c r="F2541" s="41">
        <v>0</v>
      </c>
      <c r="G2541" s="48">
        <v>54024</v>
      </c>
    </row>
    <row r="2542" spans="1:7" x14ac:dyDescent="0.25">
      <c r="A2542" s="48">
        <v>540251040</v>
      </c>
      <c r="B2542" s="41" t="s">
        <v>4167</v>
      </c>
      <c r="C2542" s="41">
        <v>0</v>
      </c>
      <c r="D2542" s="41">
        <v>0</v>
      </c>
      <c r="E2542" s="41">
        <v>0</v>
      </c>
      <c r="F2542" s="41">
        <v>0</v>
      </c>
      <c r="G2542" s="48">
        <v>54025</v>
      </c>
    </row>
    <row r="2543" spans="1:7" x14ac:dyDescent="0.25">
      <c r="A2543" s="48">
        <v>540259801</v>
      </c>
      <c r="B2543" s="41" t="s">
        <v>4168</v>
      </c>
      <c r="C2543" s="41">
        <v>0</v>
      </c>
      <c r="D2543" s="41">
        <v>0</v>
      </c>
      <c r="E2543" s="41">
        <v>0</v>
      </c>
      <c r="F2543" s="41">
        <v>0</v>
      </c>
      <c r="G2543" s="48">
        <v>54025</v>
      </c>
    </row>
    <row r="2544" spans="1:7" x14ac:dyDescent="0.25">
      <c r="A2544" s="48">
        <v>540261040</v>
      </c>
      <c r="B2544" s="41" t="s">
        <v>4169</v>
      </c>
      <c r="C2544" s="41">
        <v>0</v>
      </c>
      <c r="D2544" s="41">
        <v>0</v>
      </c>
      <c r="E2544" s="41">
        <v>0</v>
      </c>
      <c r="F2544" s="41">
        <v>0</v>
      </c>
      <c r="G2544" s="48">
        <v>54026</v>
      </c>
    </row>
    <row r="2545" spans="1:7" x14ac:dyDescent="0.25">
      <c r="A2545" s="48">
        <v>540271040</v>
      </c>
      <c r="B2545" s="41" t="s">
        <v>4170</v>
      </c>
      <c r="C2545" s="41">
        <v>0</v>
      </c>
      <c r="D2545" s="41">
        <v>0</v>
      </c>
      <c r="E2545" s="41">
        <v>0</v>
      </c>
      <c r="F2545" s="41">
        <v>0</v>
      </c>
      <c r="G2545" s="48">
        <v>54027</v>
      </c>
    </row>
    <row r="2546" spans="1:7" x14ac:dyDescent="0.25">
      <c r="A2546" s="48">
        <v>540279801</v>
      </c>
      <c r="B2546" s="41" t="s">
        <v>4171</v>
      </c>
      <c r="C2546" s="41">
        <v>0</v>
      </c>
      <c r="D2546" s="41">
        <v>0</v>
      </c>
      <c r="E2546" s="41">
        <v>0</v>
      </c>
      <c r="F2546" s="41">
        <v>0</v>
      </c>
      <c r="G2546" s="48">
        <v>54027</v>
      </c>
    </row>
    <row r="2547" spans="1:7" x14ac:dyDescent="0.25">
      <c r="A2547" s="48">
        <v>540281040</v>
      </c>
      <c r="B2547" s="41" t="s">
        <v>4172</v>
      </c>
      <c r="C2547" s="41">
        <v>0</v>
      </c>
      <c r="D2547" s="41">
        <v>0</v>
      </c>
      <c r="E2547" s="41">
        <v>0</v>
      </c>
      <c r="F2547" s="41">
        <v>0</v>
      </c>
      <c r="G2547" s="48">
        <v>54028</v>
      </c>
    </row>
    <row r="2548" spans="1:7" x14ac:dyDescent="0.25">
      <c r="A2548" s="48">
        <v>540289801</v>
      </c>
      <c r="B2548" s="41" t="s">
        <v>4173</v>
      </c>
      <c r="C2548" s="41">
        <v>0</v>
      </c>
      <c r="D2548" s="41">
        <v>0</v>
      </c>
      <c r="E2548" s="41">
        <v>0</v>
      </c>
      <c r="F2548" s="41">
        <v>0</v>
      </c>
      <c r="G2548" s="48">
        <v>54028</v>
      </c>
    </row>
    <row r="2549" spans="1:7" x14ac:dyDescent="0.25">
      <c r="A2549" s="48">
        <v>540291040</v>
      </c>
      <c r="B2549" s="41" t="s">
        <v>4174</v>
      </c>
      <c r="C2549" s="41">
        <v>0</v>
      </c>
      <c r="D2549" s="41">
        <v>0</v>
      </c>
      <c r="E2549" s="41">
        <v>0</v>
      </c>
      <c r="F2549" s="41">
        <v>0</v>
      </c>
      <c r="G2549" s="48">
        <v>54029</v>
      </c>
    </row>
    <row r="2550" spans="1:7" x14ac:dyDescent="0.25">
      <c r="A2550" s="48">
        <v>540299801</v>
      </c>
      <c r="B2550" s="41" t="s">
        <v>4175</v>
      </c>
      <c r="C2550" s="41">
        <v>0</v>
      </c>
      <c r="D2550" s="41">
        <v>0</v>
      </c>
      <c r="E2550" s="41">
        <v>0</v>
      </c>
      <c r="F2550" s="41">
        <v>0</v>
      </c>
      <c r="G2550" s="48">
        <v>54029</v>
      </c>
    </row>
    <row r="2551" spans="1:7" x14ac:dyDescent="0.25">
      <c r="A2551" s="48">
        <v>540301040</v>
      </c>
      <c r="B2551" s="41" t="s">
        <v>4176</v>
      </c>
      <c r="C2551" s="41">
        <v>0</v>
      </c>
      <c r="D2551" s="41">
        <v>0</v>
      </c>
      <c r="E2551" s="41">
        <v>0</v>
      </c>
      <c r="F2551" s="41">
        <v>0</v>
      </c>
      <c r="G2551" s="48">
        <v>54030</v>
      </c>
    </row>
    <row r="2552" spans="1:7" x14ac:dyDescent="0.25">
      <c r="A2552" s="48">
        <v>540309801</v>
      </c>
      <c r="B2552" s="41" t="s">
        <v>4177</v>
      </c>
      <c r="C2552" s="41">
        <v>0</v>
      </c>
      <c r="D2552" s="41">
        <v>0</v>
      </c>
      <c r="E2552" s="41">
        <v>0</v>
      </c>
      <c r="F2552" s="41">
        <v>0</v>
      </c>
      <c r="G2552" s="48">
        <v>54030</v>
      </c>
    </row>
    <row r="2553" spans="1:7" x14ac:dyDescent="0.25">
      <c r="A2553" s="48">
        <v>540311040</v>
      </c>
      <c r="B2553" s="41" t="s">
        <v>4178</v>
      </c>
      <c r="C2553" s="41">
        <v>0</v>
      </c>
      <c r="D2553" s="41">
        <v>0</v>
      </c>
      <c r="E2553" s="41">
        <v>0</v>
      </c>
      <c r="F2553" s="41">
        <v>0</v>
      </c>
      <c r="G2553" s="48">
        <v>54031</v>
      </c>
    </row>
    <row r="2554" spans="1:7" x14ac:dyDescent="0.25">
      <c r="A2554" s="48">
        <v>540319801</v>
      </c>
      <c r="B2554" s="41" t="s">
        <v>4179</v>
      </c>
      <c r="C2554" s="41">
        <v>0</v>
      </c>
      <c r="D2554" s="41">
        <v>0</v>
      </c>
      <c r="E2554" s="41">
        <v>0</v>
      </c>
      <c r="F2554" s="41">
        <v>0</v>
      </c>
      <c r="G2554" s="48">
        <v>54031</v>
      </c>
    </row>
    <row r="2555" spans="1:7" x14ac:dyDescent="0.25">
      <c r="A2555" s="48">
        <v>540321040</v>
      </c>
      <c r="B2555" s="41" t="s">
        <v>4180</v>
      </c>
      <c r="C2555" s="41">
        <v>0</v>
      </c>
      <c r="D2555" s="41">
        <v>0</v>
      </c>
      <c r="E2555" s="41">
        <v>0</v>
      </c>
      <c r="F2555" s="41">
        <v>0</v>
      </c>
      <c r="G2555" s="48">
        <v>54032</v>
      </c>
    </row>
    <row r="2556" spans="1:7" x14ac:dyDescent="0.25">
      <c r="A2556" s="48">
        <v>540322423</v>
      </c>
      <c r="B2556" s="41" t="s">
        <v>4181</v>
      </c>
      <c r="C2556" s="41">
        <v>0</v>
      </c>
      <c r="D2556" s="41">
        <v>0</v>
      </c>
      <c r="E2556" s="41">
        <v>0</v>
      </c>
      <c r="F2556" s="41">
        <v>0</v>
      </c>
      <c r="G2556" s="48">
        <v>54032</v>
      </c>
    </row>
    <row r="2557" spans="1:7" x14ac:dyDescent="0.25">
      <c r="A2557" s="48">
        <v>540329801</v>
      </c>
      <c r="B2557" s="41" t="s">
        <v>4182</v>
      </c>
      <c r="C2557" s="41">
        <v>0</v>
      </c>
      <c r="D2557" s="41">
        <v>0</v>
      </c>
      <c r="E2557" s="41">
        <v>0</v>
      </c>
      <c r="F2557" s="41">
        <v>0</v>
      </c>
      <c r="G2557" s="48">
        <v>54032</v>
      </c>
    </row>
    <row r="2558" spans="1:7" x14ac:dyDescent="0.25">
      <c r="A2558" s="48">
        <v>540331040</v>
      </c>
      <c r="B2558" s="41" t="s">
        <v>4183</v>
      </c>
      <c r="C2558" s="41">
        <v>0</v>
      </c>
      <c r="D2558" s="41">
        <v>0</v>
      </c>
      <c r="E2558" s="41">
        <v>0</v>
      </c>
      <c r="F2558" s="41">
        <v>0</v>
      </c>
      <c r="G2558" s="48">
        <v>54033</v>
      </c>
    </row>
    <row r="2559" spans="1:7" x14ac:dyDescent="0.25">
      <c r="A2559" s="48">
        <v>540339801</v>
      </c>
      <c r="B2559" s="41" t="s">
        <v>4184</v>
      </c>
      <c r="C2559" s="41">
        <v>0</v>
      </c>
      <c r="D2559" s="41">
        <v>0</v>
      </c>
      <c r="E2559" s="41">
        <v>0</v>
      </c>
      <c r="F2559" s="41">
        <v>0</v>
      </c>
      <c r="G2559" s="48">
        <v>54033</v>
      </c>
    </row>
    <row r="2560" spans="1:7" x14ac:dyDescent="0.25">
      <c r="A2560" s="48">
        <v>540341040</v>
      </c>
      <c r="B2560" s="41" t="s">
        <v>4185</v>
      </c>
      <c r="C2560" s="41">
        <v>0</v>
      </c>
      <c r="D2560" s="41">
        <v>0</v>
      </c>
      <c r="E2560" s="41">
        <v>0</v>
      </c>
      <c r="F2560" s="41">
        <v>0</v>
      </c>
      <c r="G2560" s="48">
        <v>54034</v>
      </c>
    </row>
    <row r="2561" spans="1:7" x14ac:dyDescent="0.25">
      <c r="A2561" s="48">
        <v>540342000</v>
      </c>
      <c r="B2561" s="41" t="s">
        <v>4186</v>
      </c>
      <c r="C2561" s="41">
        <v>0</v>
      </c>
      <c r="D2561" s="41">
        <v>0</v>
      </c>
      <c r="E2561" s="41">
        <v>0</v>
      </c>
      <c r="F2561" s="41">
        <v>0</v>
      </c>
      <c r="G2561" s="48">
        <v>54034</v>
      </c>
    </row>
    <row r="2562" spans="1:7" x14ac:dyDescent="0.25">
      <c r="A2562" s="48">
        <v>540349801</v>
      </c>
      <c r="B2562" s="41" t="s">
        <v>4187</v>
      </c>
      <c r="C2562" s="41">
        <v>0</v>
      </c>
      <c r="D2562" s="41">
        <v>0</v>
      </c>
      <c r="E2562" s="41">
        <v>0</v>
      </c>
      <c r="F2562" s="41">
        <v>0</v>
      </c>
      <c r="G2562" s="48">
        <v>54034</v>
      </c>
    </row>
    <row r="2563" spans="1:7" x14ac:dyDescent="0.25">
      <c r="A2563" s="48">
        <v>540351040</v>
      </c>
      <c r="B2563" s="41" t="s">
        <v>4188</v>
      </c>
      <c r="C2563" s="41">
        <v>0</v>
      </c>
      <c r="D2563" s="41">
        <v>0</v>
      </c>
      <c r="E2563" s="41">
        <v>0</v>
      </c>
      <c r="F2563" s="41">
        <v>0</v>
      </c>
      <c r="G2563" s="48">
        <v>54035</v>
      </c>
    </row>
    <row r="2564" spans="1:7" x14ac:dyDescent="0.25">
      <c r="A2564" s="48">
        <v>540359801</v>
      </c>
      <c r="B2564" s="41" t="s">
        <v>4189</v>
      </c>
      <c r="C2564" s="41">
        <v>0</v>
      </c>
      <c r="D2564" s="41">
        <v>0</v>
      </c>
      <c r="E2564" s="41">
        <v>0</v>
      </c>
      <c r="F2564" s="41">
        <v>0</v>
      </c>
      <c r="G2564" s="48">
        <v>54035</v>
      </c>
    </row>
    <row r="2565" spans="1:7" x14ac:dyDescent="0.25">
      <c r="A2565" s="48">
        <v>540361040</v>
      </c>
      <c r="B2565" s="41" t="s">
        <v>4190</v>
      </c>
      <c r="C2565" s="41">
        <v>0</v>
      </c>
      <c r="D2565" s="41">
        <v>0</v>
      </c>
      <c r="E2565" s="41">
        <v>0</v>
      </c>
      <c r="F2565" s="41">
        <v>0</v>
      </c>
      <c r="G2565" s="48">
        <v>54036</v>
      </c>
    </row>
    <row r="2566" spans="1:7" x14ac:dyDescent="0.25">
      <c r="A2566" s="48">
        <v>540362429</v>
      </c>
      <c r="B2566" s="41" t="s">
        <v>4191</v>
      </c>
      <c r="C2566" s="41">
        <v>0</v>
      </c>
      <c r="D2566" s="41">
        <v>0</v>
      </c>
      <c r="E2566" s="41">
        <v>0</v>
      </c>
      <c r="F2566" s="41">
        <v>0</v>
      </c>
      <c r="G2566" s="48">
        <v>54036</v>
      </c>
    </row>
    <row r="2567" spans="1:7" x14ac:dyDescent="0.25">
      <c r="A2567" s="48">
        <v>540369801</v>
      </c>
      <c r="B2567" s="41" t="s">
        <v>4192</v>
      </c>
      <c r="C2567" s="41">
        <v>0</v>
      </c>
      <c r="D2567" s="41">
        <v>0</v>
      </c>
      <c r="E2567" s="41">
        <v>0</v>
      </c>
      <c r="F2567" s="41">
        <v>0</v>
      </c>
      <c r="G2567" s="48">
        <v>54036</v>
      </c>
    </row>
    <row r="2568" spans="1:7" x14ac:dyDescent="0.25">
      <c r="A2568" s="48">
        <v>540371040</v>
      </c>
      <c r="B2568" s="41" t="s">
        <v>4193</v>
      </c>
      <c r="C2568" s="41">
        <v>0</v>
      </c>
      <c r="D2568" s="41">
        <v>0</v>
      </c>
      <c r="E2568" s="41">
        <v>0</v>
      </c>
      <c r="F2568" s="41">
        <v>0</v>
      </c>
      <c r="G2568" s="48">
        <v>54037</v>
      </c>
    </row>
    <row r="2569" spans="1:7" x14ac:dyDescent="0.25">
      <c r="A2569" s="48">
        <v>540379801</v>
      </c>
      <c r="B2569" s="41" t="s">
        <v>4194</v>
      </c>
      <c r="C2569" s="41">
        <v>0</v>
      </c>
      <c r="D2569" s="41">
        <v>0</v>
      </c>
      <c r="E2569" s="41">
        <v>0</v>
      </c>
      <c r="F2569" s="41">
        <v>0</v>
      </c>
      <c r="G2569" s="48">
        <v>54037</v>
      </c>
    </row>
    <row r="2570" spans="1:7" x14ac:dyDescent="0.25">
      <c r="A2570" s="48">
        <v>540381040</v>
      </c>
      <c r="B2570" s="41" t="s">
        <v>4195</v>
      </c>
      <c r="C2570" s="41">
        <v>0</v>
      </c>
      <c r="D2570" s="41">
        <v>0</v>
      </c>
      <c r="E2570" s="41">
        <v>0</v>
      </c>
      <c r="F2570" s="41">
        <v>0</v>
      </c>
      <c r="G2570" s="48">
        <v>54038</v>
      </c>
    </row>
    <row r="2571" spans="1:7" x14ac:dyDescent="0.25">
      <c r="A2571" s="48">
        <v>540389801</v>
      </c>
      <c r="B2571" s="41" t="s">
        <v>4196</v>
      </c>
      <c r="C2571" s="41">
        <v>0</v>
      </c>
      <c r="D2571" s="41">
        <v>0</v>
      </c>
      <c r="E2571" s="41">
        <v>0</v>
      </c>
      <c r="F2571" s="41">
        <v>0</v>
      </c>
      <c r="G2571" s="48">
        <v>54038</v>
      </c>
    </row>
    <row r="2572" spans="1:7" x14ac:dyDescent="0.25">
      <c r="A2572" s="48">
        <v>540391040</v>
      </c>
      <c r="B2572" s="41" t="s">
        <v>4197</v>
      </c>
      <c r="C2572" s="41">
        <v>0</v>
      </c>
      <c r="D2572" s="41">
        <v>0</v>
      </c>
      <c r="E2572" s="41">
        <v>0</v>
      </c>
      <c r="F2572" s="41">
        <v>0</v>
      </c>
      <c r="G2572" s="48">
        <v>54039</v>
      </c>
    </row>
    <row r="2573" spans="1:7" x14ac:dyDescent="0.25">
      <c r="A2573" s="48">
        <v>540399801</v>
      </c>
      <c r="B2573" s="41" t="s">
        <v>4198</v>
      </c>
      <c r="C2573" s="41">
        <v>0</v>
      </c>
      <c r="D2573" s="41">
        <v>0</v>
      </c>
      <c r="E2573" s="41">
        <v>0</v>
      </c>
      <c r="F2573" s="41">
        <v>0</v>
      </c>
      <c r="G2573" s="48">
        <v>54039</v>
      </c>
    </row>
    <row r="2574" spans="1:7" x14ac:dyDescent="0.25">
      <c r="A2574" s="48">
        <v>540401040</v>
      </c>
      <c r="B2574" s="41" t="s">
        <v>4199</v>
      </c>
      <c r="C2574" s="41">
        <v>0</v>
      </c>
      <c r="D2574" s="41">
        <v>0</v>
      </c>
      <c r="E2574" s="41">
        <v>0</v>
      </c>
      <c r="F2574" s="41">
        <v>0</v>
      </c>
      <c r="G2574" s="48">
        <v>54040</v>
      </c>
    </row>
    <row r="2575" spans="1:7" x14ac:dyDescent="0.25">
      <c r="A2575" s="48">
        <v>540402503</v>
      </c>
      <c r="B2575" s="41" t="s">
        <v>4200</v>
      </c>
      <c r="C2575" s="41">
        <v>0</v>
      </c>
      <c r="D2575" s="41">
        <v>0</v>
      </c>
      <c r="E2575" s="41">
        <v>0</v>
      </c>
      <c r="F2575" s="41">
        <v>0</v>
      </c>
      <c r="G2575" s="48">
        <v>54040</v>
      </c>
    </row>
    <row r="2576" spans="1:7" x14ac:dyDescent="0.25">
      <c r="A2576" s="48">
        <v>540409801</v>
      </c>
      <c r="B2576" s="41" t="s">
        <v>4201</v>
      </c>
      <c r="C2576" s="41">
        <v>0</v>
      </c>
      <c r="D2576" s="41">
        <v>0</v>
      </c>
      <c r="E2576" s="41">
        <v>0</v>
      </c>
      <c r="F2576" s="41">
        <v>0</v>
      </c>
      <c r="G2576" s="48">
        <v>54040</v>
      </c>
    </row>
    <row r="2577" spans="1:7" x14ac:dyDescent="0.25">
      <c r="A2577" s="48">
        <v>540411040</v>
      </c>
      <c r="B2577" s="41" t="s">
        <v>4202</v>
      </c>
      <c r="C2577" s="41">
        <v>0</v>
      </c>
      <c r="D2577" s="41">
        <v>0</v>
      </c>
      <c r="E2577" s="41">
        <v>0</v>
      </c>
      <c r="F2577" s="41">
        <v>0</v>
      </c>
      <c r="G2577" s="48">
        <v>54041</v>
      </c>
    </row>
    <row r="2578" spans="1:7" x14ac:dyDescent="0.25">
      <c r="A2578" s="48">
        <v>540419801</v>
      </c>
      <c r="B2578" s="41" t="s">
        <v>4203</v>
      </c>
      <c r="C2578" s="41">
        <v>0</v>
      </c>
      <c r="D2578" s="41">
        <v>0</v>
      </c>
      <c r="E2578" s="41">
        <v>0</v>
      </c>
      <c r="F2578" s="41">
        <v>0</v>
      </c>
      <c r="G2578" s="48">
        <v>54041</v>
      </c>
    </row>
    <row r="2579" spans="1:7" x14ac:dyDescent="0.25">
      <c r="A2579" s="48">
        <v>540422000</v>
      </c>
      <c r="B2579" s="41" t="s">
        <v>4204</v>
      </c>
      <c r="C2579" s="41">
        <v>0</v>
      </c>
      <c r="D2579" s="41">
        <v>0</v>
      </c>
      <c r="E2579" s="41">
        <v>0</v>
      </c>
      <c r="F2579" s="41">
        <v>0</v>
      </c>
      <c r="G2579" s="48">
        <v>54042</v>
      </c>
    </row>
    <row r="2580" spans="1:7" x14ac:dyDescent="0.25">
      <c r="A2580" s="48">
        <v>540429801</v>
      </c>
      <c r="B2580" s="41" t="s">
        <v>4205</v>
      </c>
      <c r="C2580" s="41">
        <v>0</v>
      </c>
      <c r="D2580" s="41">
        <v>0</v>
      </c>
      <c r="E2580" s="41">
        <v>0</v>
      </c>
      <c r="F2580" s="41">
        <v>0</v>
      </c>
      <c r="G2580" s="48">
        <v>54042</v>
      </c>
    </row>
    <row r="2581" spans="1:7" x14ac:dyDescent="0.25">
      <c r="A2581" s="48">
        <v>540431040</v>
      </c>
      <c r="B2581" s="41" t="s">
        <v>4206</v>
      </c>
      <c r="C2581" s="41">
        <v>0</v>
      </c>
      <c r="D2581" s="41">
        <v>0</v>
      </c>
      <c r="E2581" s="41">
        <v>0</v>
      </c>
      <c r="F2581" s="41">
        <v>0</v>
      </c>
      <c r="G2581" s="48">
        <v>54043</v>
      </c>
    </row>
    <row r="2582" spans="1:7" x14ac:dyDescent="0.25">
      <c r="A2582" s="48">
        <v>540432000</v>
      </c>
      <c r="B2582" s="41" t="s">
        <v>4207</v>
      </c>
      <c r="C2582" s="41">
        <v>0</v>
      </c>
      <c r="D2582" s="41">
        <v>0</v>
      </c>
      <c r="E2582" s="41">
        <v>0</v>
      </c>
      <c r="F2582" s="41">
        <v>0</v>
      </c>
      <c r="G2582" s="48">
        <v>54043</v>
      </c>
    </row>
    <row r="2583" spans="1:7" x14ac:dyDescent="0.25">
      <c r="A2583" s="48">
        <v>540439801</v>
      </c>
      <c r="B2583" s="41" t="s">
        <v>4208</v>
      </c>
      <c r="C2583" s="41">
        <v>0</v>
      </c>
      <c r="D2583" s="41">
        <v>0</v>
      </c>
      <c r="E2583" s="41">
        <v>0</v>
      </c>
      <c r="F2583" s="41">
        <v>0</v>
      </c>
      <c r="G2583" s="48">
        <v>54043</v>
      </c>
    </row>
    <row r="2584" spans="1:7" x14ac:dyDescent="0.25">
      <c r="A2584" s="48">
        <v>540441040</v>
      </c>
      <c r="B2584" s="41" t="s">
        <v>4209</v>
      </c>
      <c r="C2584" s="41">
        <v>0</v>
      </c>
      <c r="D2584" s="41">
        <v>0</v>
      </c>
      <c r="E2584" s="41">
        <v>0</v>
      </c>
      <c r="F2584" s="41">
        <v>0</v>
      </c>
      <c r="G2584" s="48">
        <v>54044</v>
      </c>
    </row>
    <row r="2585" spans="1:7" x14ac:dyDescent="0.25">
      <c r="A2585" s="48">
        <v>540449801</v>
      </c>
      <c r="B2585" s="41" t="s">
        <v>4210</v>
      </c>
      <c r="C2585" s="41">
        <v>0</v>
      </c>
      <c r="D2585" s="41">
        <v>0</v>
      </c>
      <c r="E2585" s="41">
        <v>0</v>
      </c>
      <c r="F2585" s="41">
        <v>0</v>
      </c>
      <c r="G2585" s="48">
        <v>54044</v>
      </c>
    </row>
    <row r="2586" spans="1:7" x14ac:dyDescent="0.25">
      <c r="A2586" s="48">
        <v>540451040</v>
      </c>
      <c r="B2586" s="41" t="s">
        <v>4211</v>
      </c>
      <c r="C2586" s="41">
        <v>0</v>
      </c>
      <c r="D2586" s="41">
        <v>0</v>
      </c>
      <c r="E2586" s="41">
        <v>0</v>
      </c>
      <c r="F2586" s="41">
        <v>0</v>
      </c>
      <c r="G2586" s="48">
        <v>54045</v>
      </c>
    </row>
    <row r="2587" spans="1:7" x14ac:dyDescent="0.25">
      <c r="A2587" s="48">
        <v>540452011</v>
      </c>
      <c r="B2587" s="41" t="s">
        <v>4212</v>
      </c>
      <c r="C2587" s="41">
        <v>0</v>
      </c>
      <c r="D2587" s="41">
        <v>0</v>
      </c>
      <c r="E2587" s="41">
        <v>0</v>
      </c>
      <c r="F2587" s="41">
        <v>0</v>
      </c>
      <c r="G2587" s="48">
        <v>54045</v>
      </c>
    </row>
    <row r="2588" spans="1:7" x14ac:dyDescent="0.25">
      <c r="A2588" s="48">
        <v>540459801</v>
      </c>
      <c r="B2588" s="41" t="s">
        <v>4213</v>
      </c>
      <c r="C2588" s="41">
        <v>0</v>
      </c>
      <c r="D2588" s="41">
        <v>0</v>
      </c>
      <c r="E2588" s="41">
        <v>0</v>
      </c>
      <c r="F2588" s="41">
        <v>0</v>
      </c>
      <c r="G2588" s="48">
        <v>54045</v>
      </c>
    </row>
    <row r="2589" spans="1:7" x14ac:dyDescent="0.25">
      <c r="A2589" s="48">
        <v>540461040</v>
      </c>
      <c r="B2589" s="41" t="s">
        <v>4214</v>
      </c>
      <c r="C2589" s="41">
        <v>0</v>
      </c>
      <c r="D2589" s="41">
        <v>0</v>
      </c>
      <c r="E2589" s="41">
        <v>0</v>
      </c>
      <c r="F2589" s="41">
        <v>0</v>
      </c>
      <c r="G2589" s="48">
        <v>54046</v>
      </c>
    </row>
    <row r="2590" spans="1:7" x14ac:dyDescent="0.25">
      <c r="A2590" s="48">
        <v>540469801</v>
      </c>
      <c r="B2590" s="41" t="s">
        <v>4215</v>
      </c>
      <c r="C2590" s="41">
        <v>0</v>
      </c>
      <c r="D2590" s="41">
        <v>0</v>
      </c>
      <c r="E2590" s="41">
        <v>0</v>
      </c>
      <c r="F2590" s="41">
        <v>0</v>
      </c>
      <c r="G2590" s="48">
        <v>54046</v>
      </c>
    </row>
    <row r="2591" spans="1:7" x14ac:dyDescent="0.25">
      <c r="A2591" s="48">
        <v>540471040</v>
      </c>
      <c r="B2591" s="41" t="s">
        <v>4216</v>
      </c>
      <c r="C2591" s="41">
        <v>0</v>
      </c>
      <c r="D2591" s="41">
        <v>0</v>
      </c>
      <c r="E2591" s="41">
        <v>0</v>
      </c>
      <c r="F2591" s="41">
        <v>0</v>
      </c>
      <c r="G2591" s="48">
        <v>54047</v>
      </c>
    </row>
    <row r="2592" spans="1:7" x14ac:dyDescent="0.25">
      <c r="A2592" s="48">
        <v>540479801</v>
      </c>
      <c r="B2592" s="41" t="s">
        <v>4217</v>
      </c>
      <c r="C2592" s="41">
        <v>0</v>
      </c>
      <c r="D2592" s="41">
        <v>0</v>
      </c>
      <c r="E2592" s="41">
        <v>0</v>
      </c>
      <c r="F2592" s="41">
        <v>0</v>
      </c>
      <c r="G2592" s="48">
        <v>54047</v>
      </c>
    </row>
    <row r="2593" spans="1:7" x14ac:dyDescent="0.25">
      <c r="A2593" s="48">
        <v>540481040</v>
      </c>
      <c r="B2593" s="41" t="s">
        <v>4218</v>
      </c>
      <c r="C2593" s="41">
        <v>0</v>
      </c>
      <c r="D2593" s="41">
        <v>0</v>
      </c>
      <c r="E2593" s="41">
        <v>0</v>
      </c>
      <c r="F2593" s="41">
        <v>0</v>
      </c>
      <c r="G2593" s="48">
        <v>54048</v>
      </c>
    </row>
    <row r="2594" spans="1:7" x14ac:dyDescent="0.25">
      <c r="A2594" s="48">
        <v>540489801</v>
      </c>
      <c r="B2594" s="41" t="s">
        <v>4219</v>
      </c>
      <c r="C2594" s="41">
        <v>0</v>
      </c>
      <c r="D2594" s="41">
        <v>0</v>
      </c>
      <c r="E2594" s="41">
        <v>0</v>
      </c>
      <c r="F2594" s="41">
        <v>0</v>
      </c>
      <c r="G2594" s="48">
        <v>54048</v>
      </c>
    </row>
    <row r="2595" spans="1:7" x14ac:dyDescent="0.25">
      <c r="A2595" s="48">
        <v>540501040</v>
      </c>
      <c r="B2595" s="41" t="s">
        <v>4220</v>
      </c>
      <c r="C2595" s="41">
        <v>0</v>
      </c>
      <c r="D2595" s="41">
        <v>0</v>
      </c>
      <c r="E2595" s="41">
        <v>0</v>
      </c>
      <c r="F2595" s="41">
        <v>0</v>
      </c>
      <c r="G2595" s="48">
        <v>54050</v>
      </c>
    </row>
    <row r="2596" spans="1:7" x14ac:dyDescent="0.25">
      <c r="A2596" s="48">
        <v>540509801</v>
      </c>
      <c r="B2596" s="41" t="s">
        <v>4221</v>
      </c>
      <c r="C2596" s="41">
        <v>0</v>
      </c>
      <c r="D2596" s="41">
        <v>0</v>
      </c>
      <c r="E2596" s="41">
        <v>0</v>
      </c>
      <c r="F2596" s="41">
        <v>0</v>
      </c>
      <c r="G2596" s="48">
        <v>54050</v>
      </c>
    </row>
    <row r="2597" spans="1:7" x14ac:dyDescent="0.25">
      <c r="A2597" s="48">
        <v>540511040</v>
      </c>
      <c r="B2597" s="41" t="s">
        <v>4222</v>
      </c>
      <c r="C2597" s="41">
        <v>0</v>
      </c>
      <c r="D2597" s="41">
        <v>0</v>
      </c>
      <c r="E2597" s="41">
        <v>0</v>
      </c>
      <c r="F2597" s="41">
        <v>0</v>
      </c>
      <c r="G2597" s="48">
        <v>54051</v>
      </c>
    </row>
    <row r="2598" spans="1:7" x14ac:dyDescent="0.25">
      <c r="A2598" s="48">
        <v>540519801</v>
      </c>
      <c r="B2598" s="41" t="s">
        <v>4223</v>
      </c>
      <c r="C2598" s="41">
        <v>0</v>
      </c>
      <c r="D2598" s="41">
        <v>0</v>
      </c>
      <c r="E2598" s="41">
        <v>0</v>
      </c>
      <c r="F2598" s="41">
        <v>0</v>
      </c>
      <c r="G2598" s="48">
        <v>54051</v>
      </c>
    </row>
    <row r="2599" spans="1:7" x14ac:dyDescent="0.25">
      <c r="A2599" s="48">
        <v>540521040</v>
      </c>
      <c r="B2599" s="41" t="s">
        <v>4224</v>
      </c>
      <c r="C2599" s="41">
        <v>0</v>
      </c>
      <c r="D2599" s="41">
        <v>0</v>
      </c>
      <c r="E2599" s="41">
        <v>0</v>
      </c>
      <c r="F2599" s="41">
        <v>0</v>
      </c>
      <c r="G2599" s="48">
        <v>54052</v>
      </c>
    </row>
    <row r="2600" spans="1:7" x14ac:dyDescent="0.25">
      <c r="A2600" s="48">
        <v>540522000</v>
      </c>
      <c r="B2600" s="41" t="s">
        <v>4225</v>
      </c>
      <c r="C2600" s="41">
        <v>0</v>
      </c>
      <c r="D2600" s="41">
        <v>0</v>
      </c>
      <c r="E2600" s="41">
        <v>0</v>
      </c>
      <c r="F2600" s="41">
        <v>0</v>
      </c>
      <c r="G2600" s="48">
        <v>54052</v>
      </c>
    </row>
    <row r="2601" spans="1:7" x14ac:dyDescent="0.25">
      <c r="A2601" s="48">
        <v>540522429</v>
      </c>
      <c r="B2601" s="41" t="s">
        <v>4226</v>
      </c>
      <c r="C2601" s="41">
        <v>0</v>
      </c>
      <c r="D2601" s="41">
        <v>0</v>
      </c>
      <c r="E2601" s="41">
        <v>0</v>
      </c>
      <c r="F2601" s="41">
        <v>0</v>
      </c>
      <c r="G2601" s="48">
        <v>54052</v>
      </c>
    </row>
    <row r="2602" spans="1:7" x14ac:dyDescent="0.25">
      <c r="A2602" s="48">
        <v>540529054</v>
      </c>
      <c r="B2602" s="41" t="s">
        <v>4227</v>
      </c>
      <c r="C2602" s="41">
        <v>0</v>
      </c>
      <c r="D2602" s="41">
        <v>0</v>
      </c>
      <c r="E2602" s="41">
        <v>0</v>
      </c>
      <c r="F2602" s="41">
        <v>0</v>
      </c>
      <c r="G2602" s="48">
        <v>54052</v>
      </c>
    </row>
    <row r="2603" spans="1:7" x14ac:dyDescent="0.25">
      <c r="A2603" s="48">
        <v>540529801</v>
      </c>
      <c r="B2603" s="41" t="s">
        <v>4228</v>
      </c>
      <c r="C2603" s="41">
        <v>0</v>
      </c>
      <c r="D2603" s="41">
        <v>0</v>
      </c>
      <c r="E2603" s="41">
        <v>0</v>
      </c>
      <c r="F2603" s="41">
        <v>0</v>
      </c>
      <c r="G2603" s="48">
        <v>54052</v>
      </c>
    </row>
    <row r="2604" spans="1:7" x14ac:dyDescent="0.25">
      <c r="A2604" s="48">
        <v>540541040</v>
      </c>
      <c r="B2604" s="41" t="s">
        <v>4229</v>
      </c>
      <c r="C2604" s="41">
        <v>0</v>
      </c>
      <c r="D2604" s="41">
        <v>0</v>
      </c>
      <c r="E2604" s="41">
        <v>0</v>
      </c>
      <c r="F2604" s="41">
        <v>0</v>
      </c>
      <c r="G2604" s="48">
        <v>54054</v>
      </c>
    </row>
    <row r="2605" spans="1:7" x14ac:dyDescent="0.25">
      <c r="A2605" s="48">
        <v>540542000</v>
      </c>
      <c r="B2605" s="41" t="s">
        <v>4124</v>
      </c>
      <c r="C2605" s="41">
        <v>0</v>
      </c>
      <c r="D2605" s="41">
        <v>0</v>
      </c>
      <c r="E2605" s="41">
        <v>0</v>
      </c>
      <c r="F2605" s="41">
        <v>0</v>
      </c>
      <c r="G2605" s="48">
        <v>54054</v>
      </c>
    </row>
    <row r="2606" spans="1:7" x14ac:dyDescent="0.25">
      <c r="A2606" s="48">
        <v>540549801</v>
      </c>
      <c r="B2606" s="41" t="s">
        <v>4127</v>
      </c>
      <c r="C2606" s="41">
        <v>0</v>
      </c>
      <c r="D2606" s="41">
        <v>0</v>
      </c>
      <c r="E2606" s="41">
        <v>0</v>
      </c>
      <c r="F2606" s="41">
        <v>0</v>
      </c>
      <c r="G2606" s="48">
        <v>54054</v>
      </c>
    </row>
    <row r="2607" spans="1:7" x14ac:dyDescent="0.25">
      <c r="A2607" s="48">
        <v>540551040</v>
      </c>
      <c r="B2607" s="41" t="s">
        <v>4230</v>
      </c>
      <c r="C2607" s="41">
        <v>8771</v>
      </c>
      <c r="D2607" s="41">
        <v>0</v>
      </c>
      <c r="E2607" s="41">
        <v>0</v>
      </c>
      <c r="F2607" s="41">
        <v>8771</v>
      </c>
      <c r="G2607" s="48">
        <v>54055</v>
      </c>
    </row>
    <row r="2608" spans="1:7" x14ac:dyDescent="0.25">
      <c r="A2608" s="48">
        <v>540559801</v>
      </c>
      <c r="B2608" s="41" t="s">
        <v>4231</v>
      </c>
      <c r="C2608" s="41">
        <v>0</v>
      </c>
      <c r="D2608" s="41">
        <v>0</v>
      </c>
      <c r="E2608" s="41">
        <v>0</v>
      </c>
      <c r="F2608" s="41">
        <v>0</v>
      </c>
      <c r="G2608" s="48">
        <v>54055</v>
      </c>
    </row>
    <row r="2609" spans="1:7" x14ac:dyDescent="0.25">
      <c r="A2609" s="48">
        <v>540561040</v>
      </c>
      <c r="B2609" s="41" t="s">
        <v>4232</v>
      </c>
      <c r="C2609" s="41">
        <v>0</v>
      </c>
      <c r="D2609" s="41">
        <v>0</v>
      </c>
      <c r="E2609" s="41">
        <v>0</v>
      </c>
      <c r="F2609" s="41">
        <v>0</v>
      </c>
      <c r="G2609" s="48">
        <v>54056</v>
      </c>
    </row>
    <row r="2610" spans="1:7" x14ac:dyDescent="0.25">
      <c r="A2610" s="48">
        <v>540562429</v>
      </c>
      <c r="B2610" s="41" t="s">
        <v>4233</v>
      </c>
      <c r="C2610" s="41">
        <v>0</v>
      </c>
      <c r="D2610" s="41">
        <v>0</v>
      </c>
      <c r="E2610" s="41">
        <v>0</v>
      </c>
      <c r="F2610" s="41">
        <v>0</v>
      </c>
      <c r="G2610" s="48">
        <v>54056</v>
      </c>
    </row>
    <row r="2611" spans="1:7" x14ac:dyDescent="0.25">
      <c r="A2611" s="48">
        <v>540569801</v>
      </c>
      <c r="B2611" s="41" t="s">
        <v>4234</v>
      </c>
      <c r="C2611" s="41">
        <v>0</v>
      </c>
      <c r="D2611" s="41">
        <v>0</v>
      </c>
      <c r="E2611" s="41">
        <v>0</v>
      </c>
      <c r="F2611" s="41">
        <v>0</v>
      </c>
      <c r="G2611" s="48">
        <v>54056</v>
      </c>
    </row>
    <row r="2612" spans="1:7" x14ac:dyDescent="0.25">
      <c r="A2612" s="48">
        <v>540573070</v>
      </c>
      <c r="B2612" s="41" t="s">
        <v>4235</v>
      </c>
      <c r="C2612" s="41">
        <v>0</v>
      </c>
      <c r="D2612" s="41">
        <v>0</v>
      </c>
      <c r="E2612" s="41">
        <v>0</v>
      </c>
      <c r="F2612" s="41">
        <v>0</v>
      </c>
      <c r="G2612" s="48">
        <v>54057</v>
      </c>
    </row>
    <row r="2613" spans="1:7" x14ac:dyDescent="0.25">
      <c r="A2613" s="48">
        <v>540579801</v>
      </c>
      <c r="B2613" s="41" t="s">
        <v>4236</v>
      </c>
      <c r="C2613" s="41">
        <v>0</v>
      </c>
      <c r="D2613" s="41">
        <v>0</v>
      </c>
      <c r="E2613" s="41">
        <v>0</v>
      </c>
      <c r="F2613" s="41">
        <v>0</v>
      </c>
      <c r="G2613" s="48">
        <v>54057</v>
      </c>
    </row>
    <row r="2614" spans="1:7" x14ac:dyDescent="0.25">
      <c r="A2614" s="48">
        <v>540582423</v>
      </c>
      <c r="B2614" s="41" t="s">
        <v>4237</v>
      </c>
      <c r="C2614" s="41">
        <v>0</v>
      </c>
      <c r="D2614" s="41">
        <v>0</v>
      </c>
      <c r="E2614" s="41">
        <v>0</v>
      </c>
      <c r="F2614" s="41">
        <v>0</v>
      </c>
      <c r="G2614" s="48">
        <v>54058</v>
      </c>
    </row>
    <row r="2615" spans="1:7" x14ac:dyDescent="0.25">
      <c r="A2615" s="48">
        <v>540591040</v>
      </c>
      <c r="B2615" s="41" t="s">
        <v>4238</v>
      </c>
      <c r="C2615" s="41">
        <v>0</v>
      </c>
      <c r="D2615" s="41">
        <v>0</v>
      </c>
      <c r="E2615" s="41">
        <v>0</v>
      </c>
      <c r="F2615" s="41">
        <v>0</v>
      </c>
      <c r="G2615" s="48">
        <v>54059</v>
      </c>
    </row>
    <row r="2616" spans="1:7" x14ac:dyDescent="0.25">
      <c r="A2616" s="48">
        <v>540592423</v>
      </c>
      <c r="B2616" s="41" t="s">
        <v>4239</v>
      </c>
      <c r="C2616" s="41">
        <v>0</v>
      </c>
      <c r="D2616" s="41">
        <v>0</v>
      </c>
      <c r="E2616" s="41">
        <v>0</v>
      </c>
      <c r="F2616" s="41">
        <v>0</v>
      </c>
      <c r="G2616" s="48">
        <v>54059</v>
      </c>
    </row>
    <row r="2617" spans="1:7" x14ac:dyDescent="0.25">
      <c r="A2617" s="48">
        <v>540599801</v>
      </c>
      <c r="B2617" s="41" t="s">
        <v>4030</v>
      </c>
      <c r="C2617" s="41">
        <v>0</v>
      </c>
      <c r="D2617" s="41">
        <v>0</v>
      </c>
      <c r="E2617" s="41">
        <v>0</v>
      </c>
      <c r="F2617" s="41">
        <v>0</v>
      </c>
      <c r="G2617" s="48">
        <v>54059</v>
      </c>
    </row>
    <row r="2618" spans="1:7" x14ac:dyDescent="0.25">
      <c r="A2618" s="48">
        <v>540601040</v>
      </c>
      <c r="B2618" s="41" t="s">
        <v>4240</v>
      </c>
      <c r="C2618" s="41">
        <v>0</v>
      </c>
      <c r="D2618" s="41">
        <v>0</v>
      </c>
      <c r="E2618" s="41">
        <v>0</v>
      </c>
      <c r="F2618" s="41">
        <v>0</v>
      </c>
      <c r="G2618" s="48">
        <v>54060</v>
      </c>
    </row>
    <row r="2619" spans="1:7" x14ac:dyDescent="0.25">
      <c r="A2619" s="48">
        <v>540609801</v>
      </c>
      <c r="B2619" s="41" t="s">
        <v>4241</v>
      </c>
      <c r="C2619" s="41">
        <v>0</v>
      </c>
      <c r="D2619" s="41">
        <v>0</v>
      </c>
      <c r="E2619" s="41">
        <v>0</v>
      </c>
      <c r="F2619" s="41">
        <v>0</v>
      </c>
      <c r="G2619" s="48">
        <v>54060</v>
      </c>
    </row>
    <row r="2620" spans="1:7" x14ac:dyDescent="0.25">
      <c r="A2620" s="48">
        <v>540611040</v>
      </c>
      <c r="B2620" s="41" t="s">
        <v>4242</v>
      </c>
      <c r="C2620" s="41">
        <v>0</v>
      </c>
      <c r="D2620" s="41">
        <v>0</v>
      </c>
      <c r="E2620" s="41">
        <v>0</v>
      </c>
      <c r="F2620" s="41">
        <v>0</v>
      </c>
      <c r="G2620" s="48">
        <v>54061</v>
      </c>
    </row>
    <row r="2621" spans="1:7" x14ac:dyDescent="0.25">
      <c r="A2621" s="48">
        <v>540612000</v>
      </c>
      <c r="B2621" s="41" t="s">
        <v>4243</v>
      </c>
      <c r="C2621" s="41">
        <v>0</v>
      </c>
      <c r="D2621" s="41">
        <v>0</v>
      </c>
      <c r="E2621" s="41">
        <v>0</v>
      </c>
      <c r="F2621" s="41">
        <v>0</v>
      </c>
      <c r="G2621" s="48">
        <v>54061</v>
      </c>
    </row>
    <row r="2622" spans="1:7" x14ac:dyDescent="0.25">
      <c r="A2622" s="48">
        <v>540619801</v>
      </c>
      <c r="B2622" s="41" t="s">
        <v>4244</v>
      </c>
      <c r="C2622" s="41">
        <v>0</v>
      </c>
      <c r="D2622" s="41">
        <v>0</v>
      </c>
      <c r="E2622" s="41">
        <v>0</v>
      </c>
      <c r="F2622" s="41">
        <v>0</v>
      </c>
      <c r="G2622" s="48">
        <v>54061</v>
      </c>
    </row>
    <row r="2623" spans="1:7" x14ac:dyDescent="0.25">
      <c r="A2623" s="48">
        <v>540622010</v>
      </c>
      <c r="B2623" s="41" t="s">
        <v>4245</v>
      </c>
      <c r="C2623" s="41">
        <v>0</v>
      </c>
      <c r="D2623" s="41">
        <v>0</v>
      </c>
      <c r="E2623" s="41">
        <v>0</v>
      </c>
      <c r="F2623" s="41">
        <v>0</v>
      </c>
      <c r="G2623" s="48">
        <v>54062</v>
      </c>
    </row>
    <row r="2624" spans="1:7" x14ac:dyDescent="0.25">
      <c r="A2624" s="48">
        <v>540629801</v>
      </c>
      <c r="B2624" s="41" t="s">
        <v>4246</v>
      </c>
      <c r="C2624" s="41">
        <v>0</v>
      </c>
      <c r="D2624" s="41">
        <v>0</v>
      </c>
      <c r="E2624" s="41">
        <v>0</v>
      </c>
      <c r="F2624" s="41">
        <v>0</v>
      </c>
      <c r="G2624" s="48">
        <v>54062</v>
      </c>
    </row>
    <row r="2625" spans="1:7" x14ac:dyDescent="0.25">
      <c r="A2625" s="48">
        <v>540630100</v>
      </c>
      <c r="B2625" s="41" t="s">
        <v>4247</v>
      </c>
      <c r="C2625" s="41">
        <v>0</v>
      </c>
      <c r="D2625" s="41">
        <v>0</v>
      </c>
      <c r="E2625" s="41">
        <v>0</v>
      </c>
      <c r="F2625" s="41">
        <v>0</v>
      </c>
      <c r="G2625" s="48">
        <v>54063</v>
      </c>
    </row>
    <row r="2626" spans="1:7" x14ac:dyDescent="0.25">
      <c r="A2626" s="48">
        <v>540631040</v>
      </c>
      <c r="B2626" s="41" t="s">
        <v>4248</v>
      </c>
      <c r="C2626" s="41">
        <v>6877.2</v>
      </c>
      <c r="D2626" s="41">
        <v>0</v>
      </c>
      <c r="E2626" s="41">
        <v>0</v>
      </c>
      <c r="F2626" s="41">
        <v>6877.2</v>
      </c>
      <c r="G2626" s="48">
        <v>54063</v>
      </c>
    </row>
    <row r="2627" spans="1:7" x14ac:dyDescent="0.25">
      <c r="A2627" s="48">
        <v>540632436</v>
      </c>
      <c r="B2627" s="41" t="s">
        <v>4249</v>
      </c>
      <c r="C2627" s="41">
        <v>0</v>
      </c>
      <c r="D2627" s="41">
        <v>0</v>
      </c>
      <c r="E2627" s="41">
        <v>0</v>
      </c>
      <c r="F2627" s="41">
        <v>0</v>
      </c>
      <c r="G2627" s="48">
        <v>54063</v>
      </c>
    </row>
    <row r="2628" spans="1:7" x14ac:dyDescent="0.25">
      <c r="A2628" s="48">
        <v>540639801</v>
      </c>
      <c r="B2628" s="41" t="s">
        <v>4250</v>
      </c>
      <c r="C2628" s="41">
        <v>0</v>
      </c>
      <c r="D2628" s="41">
        <v>0</v>
      </c>
      <c r="E2628" s="41">
        <v>0</v>
      </c>
      <c r="F2628" s="41">
        <v>0</v>
      </c>
      <c r="G2628" s="48">
        <v>54063</v>
      </c>
    </row>
    <row r="2629" spans="1:7" x14ac:dyDescent="0.25">
      <c r="A2629" s="48">
        <v>540641040</v>
      </c>
      <c r="B2629" s="41" t="s">
        <v>4251</v>
      </c>
      <c r="C2629" s="41">
        <v>0</v>
      </c>
      <c r="D2629" s="41">
        <v>0</v>
      </c>
      <c r="E2629" s="41">
        <v>0</v>
      </c>
      <c r="F2629" s="41">
        <v>0</v>
      </c>
      <c r="G2629" s="48">
        <v>54064</v>
      </c>
    </row>
    <row r="2630" spans="1:7" x14ac:dyDescent="0.25">
      <c r="A2630" s="48">
        <v>540649801</v>
      </c>
      <c r="B2630" s="41" t="s">
        <v>4252</v>
      </c>
      <c r="C2630" s="41">
        <v>0</v>
      </c>
      <c r="D2630" s="41">
        <v>0</v>
      </c>
      <c r="E2630" s="41">
        <v>0</v>
      </c>
      <c r="F2630" s="41">
        <v>0</v>
      </c>
      <c r="G2630" s="48">
        <v>54064</v>
      </c>
    </row>
    <row r="2631" spans="1:7" x14ac:dyDescent="0.25">
      <c r="A2631" s="48">
        <v>540651040</v>
      </c>
      <c r="B2631" s="41" t="s">
        <v>4253</v>
      </c>
      <c r="C2631" s="41">
        <v>0</v>
      </c>
      <c r="D2631" s="41">
        <v>0</v>
      </c>
      <c r="E2631" s="41">
        <v>0</v>
      </c>
      <c r="F2631" s="41">
        <v>0</v>
      </c>
      <c r="G2631" s="48">
        <v>54065</v>
      </c>
    </row>
    <row r="2632" spans="1:7" x14ac:dyDescent="0.25">
      <c r="A2632" s="48">
        <v>540659801</v>
      </c>
      <c r="B2632" s="41" t="s">
        <v>4254</v>
      </c>
      <c r="C2632" s="41">
        <v>0</v>
      </c>
      <c r="D2632" s="41">
        <v>0</v>
      </c>
      <c r="E2632" s="41">
        <v>0</v>
      </c>
      <c r="F2632" s="41">
        <v>0</v>
      </c>
      <c r="G2632" s="48">
        <v>54065</v>
      </c>
    </row>
    <row r="2633" spans="1:7" x14ac:dyDescent="0.25">
      <c r="A2633" s="48">
        <v>540661040</v>
      </c>
      <c r="B2633" s="41" t="s">
        <v>4255</v>
      </c>
      <c r="C2633" s="41">
        <v>0</v>
      </c>
      <c r="D2633" s="41">
        <v>0</v>
      </c>
      <c r="E2633" s="41">
        <v>0</v>
      </c>
      <c r="F2633" s="41">
        <v>0</v>
      </c>
      <c r="G2633" s="48">
        <v>54066</v>
      </c>
    </row>
    <row r="2634" spans="1:7" x14ac:dyDescent="0.25">
      <c r="A2634" s="48">
        <v>540669801</v>
      </c>
      <c r="B2634" s="41" t="s">
        <v>4256</v>
      </c>
      <c r="C2634" s="41">
        <v>0</v>
      </c>
      <c r="D2634" s="41">
        <v>0</v>
      </c>
      <c r="E2634" s="41">
        <v>0</v>
      </c>
      <c r="F2634" s="41">
        <v>0</v>
      </c>
      <c r="G2634" s="48">
        <v>54066</v>
      </c>
    </row>
    <row r="2635" spans="1:7" x14ac:dyDescent="0.25">
      <c r="A2635" s="48">
        <v>540671040</v>
      </c>
      <c r="B2635" s="41" t="s">
        <v>4257</v>
      </c>
      <c r="C2635" s="41">
        <v>0</v>
      </c>
      <c r="D2635" s="41">
        <v>0</v>
      </c>
      <c r="E2635" s="41">
        <v>0</v>
      </c>
      <c r="F2635" s="41">
        <v>0</v>
      </c>
      <c r="G2635" s="48">
        <v>54067</v>
      </c>
    </row>
    <row r="2636" spans="1:7" x14ac:dyDescent="0.25">
      <c r="A2636" s="48">
        <v>540679801</v>
      </c>
      <c r="B2636" s="41" t="s">
        <v>4258</v>
      </c>
      <c r="C2636" s="41">
        <v>0</v>
      </c>
      <c r="D2636" s="41">
        <v>0</v>
      </c>
      <c r="E2636" s="41">
        <v>0</v>
      </c>
      <c r="F2636" s="41">
        <v>0</v>
      </c>
      <c r="G2636" s="48">
        <v>54067</v>
      </c>
    </row>
    <row r="2637" spans="1:7" x14ac:dyDescent="0.25">
      <c r="A2637" s="48">
        <v>540681040</v>
      </c>
      <c r="B2637" s="41" t="s">
        <v>4259</v>
      </c>
      <c r="C2637" s="41">
        <v>0</v>
      </c>
      <c r="D2637" s="41">
        <v>0</v>
      </c>
      <c r="E2637" s="41">
        <v>0</v>
      </c>
      <c r="F2637" s="41">
        <v>0</v>
      </c>
      <c r="G2637" s="48">
        <v>54068</v>
      </c>
    </row>
    <row r="2638" spans="1:7" x14ac:dyDescent="0.25">
      <c r="A2638" s="48">
        <v>540689801</v>
      </c>
      <c r="B2638" s="41" t="s">
        <v>4260</v>
      </c>
      <c r="C2638" s="41">
        <v>0</v>
      </c>
      <c r="D2638" s="41">
        <v>0</v>
      </c>
      <c r="E2638" s="41">
        <v>0</v>
      </c>
      <c r="F2638" s="41">
        <v>0</v>
      </c>
      <c r="G2638" s="48">
        <v>54068</v>
      </c>
    </row>
    <row r="2639" spans="1:7" x14ac:dyDescent="0.25">
      <c r="A2639" s="48">
        <v>540691040</v>
      </c>
      <c r="B2639" s="41" t="s">
        <v>4261</v>
      </c>
      <c r="C2639" s="41">
        <v>0</v>
      </c>
      <c r="D2639" s="41">
        <v>0</v>
      </c>
      <c r="E2639" s="41">
        <v>0</v>
      </c>
      <c r="F2639" s="41">
        <v>0</v>
      </c>
      <c r="G2639" s="48">
        <v>54069</v>
      </c>
    </row>
    <row r="2640" spans="1:7" x14ac:dyDescent="0.25">
      <c r="A2640" s="48">
        <v>540699801</v>
      </c>
      <c r="B2640" s="41" t="s">
        <v>4262</v>
      </c>
      <c r="C2640" s="41">
        <v>0</v>
      </c>
      <c r="D2640" s="41">
        <v>0</v>
      </c>
      <c r="E2640" s="41">
        <v>0</v>
      </c>
      <c r="F2640" s="41">
        <v>0</v>
      </c>
      <c r="G2640" s="48">
        <v>54069</v>
      </c>
    </row>
    <row r="2641" spans="1:7" x14ac:dyDescent="0.25">
      <c r="A2641" s="48">
        <v>540701040</v>
      </c>
      <c r="B2641" s="41" t="s">
        <v>4263</v>
      </c>
      <c r="C2641" s="41">
        <v>0</v>
      </c>
      <c r="D2641" s="41">
        <v>0</v>
      </c>
      <c r="E2641" s="41">
        <v>0</v>
      </c>
      <c r="F2641" s="41">
        <v>0</v>
      </c>
      <c r="G2641" s="48">
        <v>54070</v>
      </c>
    </row>
    <row r="2642" spans="1:7" x14ac:dyDescent="0.25">
      <c r="A2642" s="48">
        <v>540709801</v>
      </c>
      <c r="B2642" s="41" t="s">
        <v>4264</v>
      </c>
      <c r="C2642" s="41">
        <v>0</v>
      </c>
      <c r="D2642" s="41">
        <v>0</v>
      </c>
      <c r="E2642" s="41">
        <v>0</v>
      </c>
      <c r="F2642" s="41">
        <v>0</v>
      </c>
      <c r="G2642" s="48">
        <v>54070</v>
      </c>
    </row>
    <row r="2643" spans="1:7" x14ac:dyDescent="0.25">
      <c r="A2643" s="48">
        <v>540711040</v>
      </c>
      <c r="B2643" s="41" t="s">
        <v>4265</v>
      </c>
      <c r="C2643" s="41">
        <v>0</v>
      </c>
      <c r="D2643" s="41">
        <v>0</v>
      </c>
      <c r="E2643" s="41">
        <v>0</v>
      </c>
      <c r="F2643" s="41">
        <v>0</v>
      </c>
      <c r="G2643" s="48">
        <v>54071</v>
      </c>
    </row>
    <row r="2644" spans="1:7" x14ac:dyDescent="0.25">
      <c r="A2644" s="48">
        <v>540719801</v>
      </c>
      <c r="B2644" s="41" t="s">
        <v>4266</v>
      </c>
      <c r="C2644" s="41">
        <v>0</v>
      </c>
      <c r="D2644" s="41">
        <v>0</v>
      </c>
      <c r="E2644" s="41">
        <v>0</v>
      </c>
      <c r="F2644" s="41">
        <v>0</v>
      </c>
      <c r="G2644" s="48">
        <v>54071</v>
      </c>
    </row>
    <row r="2645" spans="1:7" x14ac:dyDescent="0.25">
      <c r="A2645" s="48">
        <v>540721040</v>
      </c>
      <c r="B2645" s="41" t="s">
        <v>4267</v>
      </c>
      <c r="C2645" s="41">
        <v>0</v>
      </c>
      <c r="D2645" s="41">
        <v>0</v>
      </c>
      <c r="E2645" s="41">
        <v>0</v>
      </c>
      <c r="F2645" s="41">
        <v>0</v>
      </c>
      <c r="G2645" s="48">
        <v>54072</v>
      </c>
    </row>
    <row r="2646" spans="1:7" x14ac:dyDescent="0.25">
      <c r="A2646" s="48">
        <v>540729801</v>
      </c>
      <c r="B2646" s="41" t="s">
        <v>4268</v>
      </c>
      <c r="C2646" s="41">
        <v>0</v>
      </c>
      <c r="D2646" s="41">
        <v>0</v>
      </c>
      <c r="E2646" s="41">
        <v>0</v>
      </c>
      <c r="F2646" s="41">
        <v>0</v>
      </c>
      <c r="G2646" s="48">
        <v>54072</v>
      </c>
    </row>
    <row r="2647" spans="1:7" x14ac:dyDescent="0.25">
      <c r="A2647" s="48">
        <v>540731040</v>
      </c>
      <c r="B2647" s="41" t="s">
        <v>4269</v>
      </c>
      <c r="C2647" s="41">
        <v>0</v>
      </c>
      <c r="D2647" s="41">
        <v>0</v>
      </c>
      <c r="E2647" s="41">
        <v>0</v>
      </c>
      <c r="F2647" s="41">
        <v>0</v>
      </c>
      <c r="G2647" s="48">
        <v>54073</v>
      </c>
    </row>
    <row r="2648" spans="1:7" x14ac:dyDescent="0.25">
      <c r="A2648" s="48">
        <v>540732000</v>
      </c>
      <c r="B2648" s="41" t="s">
        <v>4270</v>
      </c>
      <c r="C2648" s="41">
        <v>0</v>
      </c>
      <c r="D2648" s="41">
        <v>0</v>
      </c>
      <c r="E2648" s="41">
        <v>0</v>
      </c>
      <c r="F2648" s="41">
        <v>0</v>
      </c>
      <c r="G2648" s="48">
        <v>54073</v>
      </c>
    </row>
    <row r="2649" spans="1:7" x14ac:dyDescent="0.25">
      <c r="A2649" s="48">
        <v>540732429</v>
      </c>
      <c r="B2649" s="41" t="s">
        <v>4271</v>
      </c>
      <c r="C2649" s="41">
        <v>0</v>
      </c>
      <c r="D2649" s="41">
        <v>0</v>
      </c>
      <c r="E2649" s="41">
        <v>0</v>
      </c>
      <c r="F2649" s="41">
        <v>0</v>
      </c>
      <c r="G2649" s="48">
        <v>54073</v>
      </c>
    </row>
    <row r="2650" spans="1:7" x14ac:dyDescent="0.25">
      <c r="A2650" s="48">
        <v>540739801</v>
      </c>
      <c r="B2650" s="41" t="s">
        <v>4272</v>
      </c>
      <c r="C2650" s="41">
        <v>0</v>
      </c>
      <c r="D2650" s="41">
        <v>0</v>
      </c>
      <c r="E2650" s="41">
        <v>0</v>
      </c>
      <c r="F2650" s="41">
        <v>0</v>
      </c>
      <c r="G2650" s="48">
        <v>54073</v>
      </c>
    </row>
    <row r="2651" spans="1:7" x14ac:dyDescent="0.25">
      <c r="A2651" s="48">
        <v>540741040</v>
      </c>
      <c r="B2651" s="41" t="s">
        <v>4273</v>
      </c>
      <c r="C2651" s="41">
        <v>0</v>
      </c>
      <c r="D2651" s="41">
        <v>0</v>
      </c>
      <c r="E2651" s="41">
        <v>0</v>
      </c>
      <c r="F2651" s="41">
        <v>0</v>
      </c>
      <c r="G2651" s="48">
        <v>54074</v>
      </c>
    </row>
    <row r="2652" spans="1:7" x14ac:dyDescent="0.25">
      <c r="A2652" s="48">
        <v>540751040</v>
      </c>
      <c r="B2652" s="41" t="s">
        <v>4274</v>
      </c>
      <c r="C2652" s="41">
        <v>0</v>
      </c>
      <c r="D2652" s="41">
        <v>0</v>
      </c>
      <c r="E2652" s="41">
        <v>0</v>
      </c>
      <c r="F2652" s="41">
        <v>0</v>
      </c>
      <c r="G2652" s="48">
        <v>54075</v>
      </c>
    </row>
    <row r="2653" spans="1:7" x14ac:dyDescent="0.25">
      <c r="A2653" s="48">
        <v>540751200</v>
      </c>
      <c r="B2653" s="41" t="s">
        <v>4275</v>
      </c>
      <c r="C2653" s="41">
        <v>0</v>
      </c>
      <c r="D2653" s="41">
        <v>0</v>
      </c>
      <c r="E2653" s="41">
        <v>0</v>
      </c>
      <c r="F2653" s="41">
        <v>0</v>
      </c>
      <c r="G2653" s="48">
        <v>54075</v>
      </c>
    </row>
    <row r="2654" spans="1:7" x14ac:dyDescent="0.25">
      <c r="A2654" s="48">
        <v>540759801</v>
      </c>
      <c r="B2654" s="41" t="s">
        <v>4276</v>
      </c>
      <c r="C2654" s="41">
        <v>0</v>
      </c>
      <c r="D2654" s="41">
        <v>0</v>
      </c>
      <c r="E2654" s="41">
        <v>0</v>
      </c>
      <c r="F2654" s="41">
        <v>0</v>
      </c>
      <c r="G2654" s="48">
        <v>54075</v>
      </c>
    </row>
    <row r="2655" spans="1:7" x14ac:dyDescent="0.25">
      <c r="A2655" s="48">
        <v>540761040</v>
      </c>
      <c r="B2655" s="41" t="s">
        <v>4277</v>
      </c>
      <c r="C2655" s="41">
        <v>0</v>
      </c>
      <c r="D2655" s="41">
        <v>0</v>
      </c>
      <c r="E2655" s="41">
        <v>0</v>
      </c>
      <c r="F2655" s="41">
        <v>0</v>
      </c>
      <c r="G2655" s="48">
        <v>54076</v>
      </c>
    </row>
    <row r="2656" spans="1:7" x14ac:dyDescent="0.25">
      <c r="A2656" s="48">
        <v>540761135</v>
      </c>
      <c r="B2656" s="41" t="s">
        <v>4278</v>
      </c>
      <c r="C2656" s="41">
        <v>0</v>
      </c>
      <c r="D2656" s="41">
        <v>0</v>
      </c>
      <c r="E2656" s="41">
        <v>0</v>
      </c>
      <c r="F2656" s="41">
        <v>0</v>
      </c>
      <c r="G2656" s="48">
        <v>54076</v>
      </c>
    </row>
    <row r="2657" spans="1:7" x14ac:dyDescent="0.25">
      <c r="A2657" s="48">
        <v>540769801</v>
      </c>
      <c r="B2657" s="41" t="s">
        <v>4279</v>
      </c>
      <c r="C2657" s="41">
        <v>0</v>
      </c>
      <c r="D2657" s="41">
        <v>0</v>
      </c>
      <c r="E2657" s="41">
        <v>0</v>
      </c>
      <c r="F2657" s="41">
        <v>0</v>
      </c>
      <c r="G2657" s="48">
        <v>54076</v>
      </c>
    </row>
    <row r="2658" spans="1:7" x14ac:dyDescent="0.25">
      <c r="A2658" s="48">
        <v>540771040</v>
      </c>
      <c r="B2658" s="41" t="s">
        <v>4280</v>
      </c>
      <c r="C2658" s="41">
        <v>0</v>
      </c>
      <c r="D2658" s="41">
        <v>0</v>
      </c>
      <c r="E2658" s="41">
        <v>0</v>
      </c>
      <c r="F2658" s="41">
        <v>0</v>
      </c>
      <c r="G2658" s="48">
        <v>54077</v>
      </c>
    </row>
    <row r="2659" spans="1:7" x14ac:dyDescent="0.25">
      <c r="A2659" s="48">
        <v>540772000</v>
      </c>
      <c r="B2659" s="41" t="s">
        <v>4281</v>
      </c>
      <c r="C2659" s="41">
        <v>0</v>
      </c>
      <c r="D2659" s="41">
        <v>0</v>
      </c>
      <c r="E2659" s="41">
        <v>0</v>
      </c>
      <c r="F2659" s="41">
        <v>0</v>
      </c>
      <c r="G2659" s="48">
        <v>54077</v>
      </c>
    </row>
    <row r="2660" spans="1:7" x14ac:dyDescent="0.25">
      <c r="A2660" s="48">
        <v>540779801</v>
      </c>
      <c r="B2660" s="41" t="s">
        <v>4282</v>
      </c>
      <c r="C2660" s="41">
        <v>0</v>
      </c>
      <c r="D2660" s="41">
        <v>0</v>
      </c>
      <c r="E2660" s="41">
        <v>0</v>
      </c>
      <c r="F2660" s="41">
        <v>0</v>
      </c>
      <c r="G2660" s="48">
        <v>54077</v>
      </c>
    </row>
    <row r="2661" spans="1:7" x14ac:dyDescent="0.25">
      <c r="A2661" s="48">
        <v>540781040</v>
      </c>
      <c r="B2661" s="41" t="s">
        <v>4283</v>
      </c>
      <c r="C2661" s="41">
        <v>0</v>
      </c>
      <c r="D2661" s="41">
        <v>0</v>
      </c>
      <c r="E2661" s="41">
        <v>0</v>
      </c>
      <c r="F2661" s="41">
        <v>0</v>
      </c>
      <c r="G2661" s="48">
        <v>54078</v>
      </c>
    </row>
    <row r="2662" spans="1:7" x14ac:dyDescent="0.25">
      <c r="A2662" s="48">
        <v>540789801</v>
      </c>
      <c r="B2662" s="41" t="s">
        <v>4284</v>
      </c>
      <c r="C2662" s="41">
        <v>0</v>
      </c>
      <c r="D2662" s="41">
        <v>0</v>
      </c>
      <c r="E2662" s="41">
        <v>0</v>
      </c>
      <c r="F2662" s="41">
        <v>0</v>
      </c>
      <c r="G2662" s="48">
        <v>54078</v>
      </c>
    </row>
    <row r="2663" spans="1:7" x14ac:dyDescent="0.25">
      <c r="A2663" s="48">
        <v>540791040</v>
      </c>
      <c r="B2663" s="41" t="s">
        <v>4285</v>
      </c>
      <c r="C2663" s="41">
        <v>0</v>
      </c>
      <c r="D2663" s="41">
        <v>0</v>
      </c>
      <c r="E2663" s="41">
        <v>0</v>
      </c>
      <c r="F2663" s="41">
        <v>0</v>
      </c>
      <c r="G2663" s="48">
        <v>54079</v>
      </c>
    </row>
    <row r="2664" spans="1:7" x14ac:dyDescent="0.25">
      <c r="A2664" s="48">
        <v>540799801</v>
      </c>
      <c r="B2664" s="41" t="s">
        <v>4286</v>
      </c>
      <c r="C2664" s="41">
        <v>0</v>
      </c>
      <c r="D2664" s="41">
        <v>0</v>
      </c>
      <c r="E2664" s="41">
        <v>0</v>
      </c>
      <c r="F2664" s="41">
        <v>0</v>
      </c>
      <c r="G2664" s="48">
        <v>54079</v>
      </c>
    </row>
    <row r="2665" spans="1:7" x14ac:dyDescent="0.25">
      <c r="A2665" s="48">
        <v>540800100</v>
      </c>
      <c r="B2665" s="41" t="s">
        <v>4287</v>
      </c>
      <c r="C2665" s="41">
        <v>0</v>
      </c>
      <c r="D2665" s="41">
        <v>0</v>
      </c>
      <c r="E2665" s="41">
        <v>0</v>
      </c>
      <c r="F2665" s="41">
        <v>0</v>
      </c>
      <c r="G2665" s="48">
        <v>54080</v>
      </c>
    </row>
    <row r="2666" spans="1:7" x14ac:dyDescent="0.25">
      <c r="A2666" s="48">
        <v>540801040</v>
      </c>
      <c r="B2666" s="41" t="s">
        <v>4288</v>
      </c>
      <c r="C2666" s="41">
        <v>15471</v>
      </c>
      <c r="D2666" s="41">
        <v>0</v>
      </c>
      <c r="E2666" s="41">
        <v>0</v>
      </c>
      <c r="F2666" s="41">
        <v>15471</v>
      </c>
      <c r="G2666" s="48">
        <v>54080</v>
      </c>
    </row>
    <row r="2667" spans="1:7" x14ac:dyDescent="0.25">
      <c r="A2667" s="48">
        <v>540802423</v>
      </c>
      <c r="B2667" s="41" t="s">
        <v>4289</v>
      </c>
      <c r="C2667" s="41">
        <v>0</v>
      </c>
      <c r="D2667" s="41">
        <v>0</v>
      </c>
      <c r="E2667" s="41">
        <v>0</v>
      </c>
      <c r="F2667" s="41">
        <v>0</v>
      </c>
      <c r="G2667" s="48">
        <v>54080</v>
      </c>
    </row>
    <row r="2668" spans="1:7" x14ac:dyDescent="0.25">
      <c r="A2668" s="48">
        <v>540809801</v>
      </c>
      <c r="B2668" s="41" t="s">
        <v>4290</v>
      </c>
      <c r="C2668" s="41">
        <v>0</v>
      </c>
      <c r="D2668" s="41">
        <v>0</v>
      </c>
      <c r="E2668" s="41">
        <v>0</v>
      </c>
      <c r="F2668" s="41">
        <v>0</v>
      </c>
      <c r="G2668" s="48">
        <v>54080</v>
      </c>
    </row>
    <row r="2669" spans="1:7" x14ac:dyDescent="0.25">
      <c r="A2669" s="48">
        <v>540811040</v>
      </c>
      <c r="B2669" s="41" t="s">
        <v>4291</v>
      </c>
      <c r="C2669" s="41">
        <v>0</v>
      </c>
      <c r="D2669" s="41">
        <v>0</v>
      </c>
      <c r="E2669" s="41">
        <v>0</v>
      </c>
      <c r="F2669" s="41">
        <v>0</v>
      </c>
      <c r="G2669" s="48">
        <v>54081</v>
      </c>
    </row>
    <row r="2670" spans="1:7" x14ac:dyDescent="0.25">
      <c r="A2670" s="48">
        <v>540819801</v>
      </c>
      <c r="B2670" s="41" t="s">
        <v>4292</v>
      </c>
      <c r="C2670" s="41">
        <v>0</v>
      </c>
      <c r="D2670" s="41">
        <v>0</v>
      </c>
      <c r="E2670" s="41">
        <v>0</v>
      </c>
      <c r="F2670" s="41">
        <v>0</v>
      </c>
      <c r="G2670" s="48">
        <v>54081</v>
      </c>
    </row>
    <row r="2671" spans="1:7" x14ac:dyDescent="0.25">
      <c r="A2671" s="48">
        <v>540821040</v>
      </c>
      <c r="B2671" s="41" t="s">
        <v>4293</v>
      </c>
      <c r="C2671" s="41">
        <v>0</v>
      </c>
      <c r="D2671" s="41">
        <v>0</v>
      </c>
      <c r="E2671" s="41">
        <v>0</v>
      </c>
      <c r="F2671" s="41">
        <v>0</v>
      </c>
      <c r="G2671" s="48">
        <v>54082</v>
      </c>
    </row>
    <row r="2672" spans="1:7" x14ac:dyDescent="0.25">
      <c r="A2672" s="48">
        <v>540829801</v>
      </c>
      <c r="B2672" s="41" t="s">
        <v>4294</v>
      </c>
      <c r="C2672" s="41">
        <v>0</v>
      </c>
      <c r="D2672" s="41">
        <v>0</v>
      </c>
      <c r="E2672" s="41">
        <v>0</v>
      </c>
      <c r="F2672" s="41">
        <v>0</v>
      </c>
      <c r="G2672" s="48">
        <v>54082</v>
      </c>
    </row>
    <row r="2673" spans="1:7" x14ac:dyDescent="0.25">
      <c r="A2673" s="48">
        <v>540831040</v>
      </c>
      <c r="B2673" s="41" t="s">
        <v>4295</v>
      </c>
      <c r="C2673" s="41">
        <v>0</v>
      </c>
      <c r="D2673" s="41">
        <v>0</v>
      </c>
      <c r="E2673" s="41">
        <v>0</v>
      </c>
      <c r="F2673" s="41">
        <v>0</v>
      </c>
      <c r="G2673" s="48">
        <v>54083</v>
      </c>
    </row>
    <row r="2674" spans="1:7" x14ac:dyDescent="0.25">
      <c r="A2674" s="48">
        <v>540831131</v>
      </c>
      <c r="B2674" s="41" t="s">
        <v>4296</v>
      </c>
      <c r="C2674" s="41">
        <v>0</v>
      </c>
      <c r="D2674" s="41">
        <v>0</v>
      </c>
      <c r="E2674" s="41">
        <v>0</v>
      </c>
      <c r="F2674" s="41">
        <v>0</v>
      </c>
      <c r="G2674" s="48">
        <v>54083</v>
      </c>
    </row>
    <row r="2675" spans="1:7" x14ac:dyDescent="0.25">
      <c r="A2675" s="48">
        <v>540839801</v>
      </c>
      <c r="B2675" s="41" t="s">
        <v>4297</v>
      </c>
      <c r="C2675" s="41">
        <v>0</v>
      </c>
      <c r="D2675" s="41">
        <v>0</v>
      </c>
      <c r="E2675" s="41">
        <v>0</v>
      </c>
      <c r="F2675" s="41">
        <v>0</v>
      </c>
      <c r="G2675" s="48">
        <v>54083</v>
      </c>
    </row>
    <row r="2676" spans="1:7" x14ac:dyDescent="0.25">
      <c r="A2676" s="48">
        <v>540841040</v>
      </c>
      <c r="B2676" s="41" t="s">
        <v>4298</v>
      </c>
      <c r="C2676" s="41">
        <v>0</v>
      </c>
      <c r="D2676" s="41">
        <v>0</v>
      </c>
      <c r="E2676" s="41">
        <v>0</v>
      </c>
      <c r="F2676" s="41">
        <v>0</v>
      </c>
      <c r="G2676" s="48">
        <v>54084</v>
      </c>
    </row>
    <row r="2677" spans="1:7" x14ac:dyDescent="0.25">
      <c r="A2677" s="48">
        <v>540842013</v>
      </c>
      <c r="B2677" s="41" t="s">
        <v>4299</v>
      </c>
      <c r="C2677" s="41">
        <v>0</v>
      </c>
      <c r="D2677" s="41">
        <v>0</v>
      </c>
      <c r="E2677" s="41">
        <v>0</v>
      </c>
      <c r="F2677" s="41">
        <v>0</v>
      </c>
      <c r="G2677" s="48">
        <v>54084</v>
      </c>
    </row>
    <row r="2678" spans="1:7" x14ac:dyDescent="0.25">
      <c r="A2678" s="48">
        <v>540849801</v>
      </c>
      <c r="B2678" s="41" t="s">
        <v>4300</v>
      </c>
      <c r="C2678" s="41">
        <v>0</v>
      </c>
      <c r="D2678" s="41">
        <v>0</v>
      </c>
      <c r="E2678" s="41">
        <v>0</v>
      </c>
      <c r="F2678" s="41">
        <v>0</v>
      </c>
      <c r="G2678" s="48">
        <v>54084</v>
      </c>
    </row>
    <row r="2679" spans="1:7" x14ac:dyDescent="0.25">
      <c r="A2679" s="48">
        <v>540851040</v>
      </c>
      <c r="B2679" s="41" t="s">
        <v>4301</v>
      </c>
      <c r="C2679" s="41">
        <v>0</v>
      </c>
      <c r="D2679" s="41">
        <v>0</v>
      </c>
      <c r="E2679" s="41">
        <v>0</v>
      </c>
      <c r="F2679" s="41">
        <v>0</v>
      </c>
      <c r="G2679" s="48">
        <v>54085</v>
      </c>
    </row>
    <row r="2680" spans="1:7" x14ac:dyDescent="0.25">
      <c r="A2680" s="48">
        <v>540852429</v>
      </c>
      <c r="B2680" s="41" t="s">
        <v>4302</v>
      </c>
      <c r="C2680" s="41">
        <v>0</v>
      </c>
      <c r="D2680" s="41">
        <v>0</v>
      </c>
      <c r="E2680" s="41">
        <v>0</v>
      </c>
      <c r="F2680" s="41">
        <v>0</v>
      </c>
      <c r="G2680" s="48">
        <v>54085</v>
      </c>
    </row>
    <row r="2681" spans="1:7" x14ac:dyDescent="0.25">
      <c r="A2681" s="48">
        <v>540859801</v>
      </c>
      <c r="B2681" s="41" t="s">
        <v>4303</v>
      </c>
      <c r="C2681" s="41">
        <v>0</v>
      </c>
      <c r="D2681" s="41">
        <v>0</v>
      </c>
      <c r="E2681" s="41">
        <v>0</v>
      </c>
      <c r="F2681" s="41">
        <v>0</v>
      </c>
      <c r="G2681" s="48">
        <v>54085</v>
      </c>
    </row>
    <row r="2682" spans="1:7" x14ac:dyDescent="0.25">
      <c r="A2682" s="48">
        <v>540861040</v>
      </c>
      <c r="B2682" s="41" t="s">
        <v>4304</v>
      </c>
      <c r="C2682" s="41">
        <v>0</v>
      </c>
      <c r="D2682" s="41">
        <v>0</v>
      </c>
      <c r="E2682" s="41">
        <v>0</v>
      </c>
      <c r="F2682" s="41">
        <v>0</v>
      </c>
      <c r="G2682" s="48">
        <v>54086</v>
      </c>
    </row>
    <row r="2683" spans="1:7" x14ac:dyDescent="0.25">
      <c r="A2683" s="48">
        <v>540861201</v>
      </c>
      <c r="B2683" s="41" t="s">
        <v>4305</v>
      </c>
      <c r="C2683" s="41">
        <v>0</v>
      </c>
      <c r="D2683" s="41">
        <v>0</v>
      </c>
      <c r="E2683" s="41">
        <v>0</v>
      </c>
      <c r="F2683" s="41">
        <v>0</v>
      </c>
      <c r="G2683" s="48">
        <v>54086</v>
      </c>
    </row>
    <row r="2684" spans="1:7" x14ac:dyDescent="0.25">
      <c r="A2684" s="48">
        <v>540869801</v>
      </c>
      <c r="B2684" s="41" t="s">
        <v>4306</v>
      </c>
      <c r="C2684" s="41">
        <v>0</v>
      </c>
      <c r="D2684" s="41">
        <v>0</v>
      </c>
      <c r="E2684" s="41">
        <v>0</v>
      </c>
      <c r="F2684" s="41">
        <v>0</v>
      </c>
      <c r="G2684" s="48">
        <v>54086</v>
      </c>
    </row>
    <row r="2685" spans="1:7" x14ac:dyDescent="0.25">
      <c r="A2685" s="48">
        <v>540871040</v>
      </c>
      <c r="B2685" s="41" t="s">
        <v>4307</v>
      </c>
      <c r="C2685" s="41">
        <v>0</v>
      </c>
      <c r="D2685" s="41">
        <v>0</v>
      </c>
      <c r="E2685" s="41">
        <v>0</v>
      </c>
      <c r="F2685" s="41">
        <v>0</v>
      </c>
      <c r="G2685" s="48">
        <v>54087</v>
      </c>
    </row>
    <row r="2686" spans="1:7" x14ac:dyDescent="0.25">
      <c r="A2686" s="48">
        <v>540871201</v>
      </c>
      <c r="B2686" s="41" t="s">
        <v>4308</v>
      </c>
      <c r="C2686" s="41">
        <v>0</v>
      </c>
      <c r="D2686" s="41">
        <v>0</v>
      </c>
      <c r="E2686" s="41">
        <v>0</v>
      </c>
      <c r="F2686" s="41">
        <v>0</v>
      </c>
      <c r="G2686" s="48">
        <v>54087</v>
      </c>
    </row>
    <row r="2687" spans="1:7" x14ac:dyDescent="0.25">
      <c r="A2687" s="48">
        <v>540879801</v>
      </c>
      <c r="B2687" s="41" t="s">
        <v>4309</v>
      </c>
      <c r="C2687" s="41">
        <v>0</v>
      </c>
      <c r="D2687" s="41">
        <v>0</v>
      </c>
      <c r="E2687" s="41">
        <v>0</v>
      </c>
      <c r="F2687" s="41">
        <v>0</v>
      </c>
      <c r="G2687" s="48">
        <v>54087</v>
      </c>
    </row>
    <row r="2688" spans="1:7" x14ac:dyDescent="0.25">
      <c r="A2688" s="48">
        <v>540881040</v>
      </c>
      <c r="B2688" s="41" t="s">
        <v>4310</v>
      </c>
      <c r="C2688" s="41">
        <v>0</v>
      </c>
      <c r="D2688" s="41">
        <v>0</v>
      </c>
      <c r="E2688" s="41">
        <v>0</v>
      </c>
      <c r="F2688" s="41">
        <v>0</v>
      </c>
      <c r="G2688" s="48">
        <v>54088</v>
      </c>
    </row>
    <row r="2689" spans="1:7" x14ac:dyDescent="0.25">
      <c r="A2689" s="48">
        <v>540889801</v>
      </c>
      <c r="B2689" s="41" t="s">
        <v>4311</v>
      </c>
      <c r="C2689" s="41">
        <v>0</v>
      </c>
      <c r="D2689" s="41">
        <v>0</v>
      </c>
      <c r="E2689" s="41">
        <v>0</v>
      </c>
      <c r="F2689" s="41">
        <v>0</v>
      </c>
      <c r="G2689" s="48">
        <v>54088</v>
      </c>
    </row>
    <row r="2690" spans="1:7" x14ac:dyDescent="0.25">
      <c r="A2690" s="48">
        <v>540891040</v>
      </c>
      <c r="B2690" s="41" t="s">
        <v>4312</v>
      </c>
      <c r="C2690" s="41">
        <v>0</v>
      </c>
      <c r="D2690" s="41">
        <v>0</v>
      </c>
      <c r="E2690" s="41">
        <v>0</v>
      </c>
      <c r="F2690" s="41">
        <v>0</v>
      </c>
      <c r="G2690" s="48">
        <v>54089</v>
      </c>
    </row>
    <row r="2691" spans="1:7" x14ac:dyDescent="0.25">
      <c r="A2691" s="48">
        <v>540899801</v>
      </c>
      <c r="B2691" s="41" t="s">
        <v>4313</v>
      </c>
      <c r="C2691" s="41">
        <v>0</v>
      </c>
      <c r="D2691" s="41">
        <v>0</v>
      </c>
      <c r="E2691" s="41">
        <v>0</v>
      </c>
      <c r="F2691" s="41">
        <v>0</v>
      </c>
      <c r="G2691" s="48">
        <v>54089</v>
      </c>
    </row>
    <row r="2692" spans="1:7" x14ac:dyDescent="0.25">
      <c r="A2692" s="48">
        <v>540901040</v>
      </c>
      <c r="B2692" s="41" t="s">
        <v>4314</v>
      </c>
      <c r="C2692" s="41">
        <v>0</v>
      </c>
      <c r="D2692" s="41">
        <v>0</v>
      </c>
      <c r="E2692" s="41">
        <v>0</v>
      </c>
      <c r="F2692" s="41">
        <v>0</v>
      </c>
      <c r="G2692" s="48">
        <v>54090</v>
      </c>
    </row>
    <row r="2693" spans="1:7" x14ac:dyDescent="0.25">
      <c r="A2693" s="48">
        <v>540909801</v>
      </c>
      <c r="B2693" s="41" t="s">
        <v>4315</v>
      </c>
      <c r="C2693" s="41">
        <v>0</v>
      </c>
      <c r="D2693" s="41">
        <v>0</v>
      </c>
      <c r="E2693" s="41">
        <v>0</v>
      </c>
      <c r="F2693" s="41">
        <v>0</v>
      </c>
      <c r="G2693" s="48">
        <v>54090</v>
      </c>
    </row>
    <row r="2694" spans="1:7" x14ac:dyDescent="0.25">
      <c r="A2694" s="48">
        <v>540911040</v>
      </c>
      <c r="B2694" s="41" t="s">
        <v>4316</v>
      </c>
      <c r="C2694" s="41">
        <v>0</v>
      </c>
      <c r="D2694" s="41">
        <v>0</v>
      </c>
      <c r="E2694" s="41">
        <v>0</v>
      </c>
      <c r="F2694" s="41">
        <v>0</v>
      </c>
      <c r="G2694" s="48">
        <v>54091</v>
      </c>
    </row>
    <row r="2695" spans="1:7" x14ac:dyDescent="0.25">
      <c r="A2695" s="48">
        <v>540919801</v>
      </c>
      <c r="B2695" s="41" t="s">
        <v>4317</v>
      </c>
      <c r="C2695" s="41">
        <v>0</v>
      </c>
      <c r="D2695" s="41">
        <v>0</v>
      </c>
      <c r="E2695" s="41">
        <v>0</v>
      </c>
      <c r="F2695" s="41">
        <v>0</v>
      </c>
      <c r="G2695" s="48">
        <v>54091</v>
      </c>
    </row>
    <row r="2696" spans="1:7" x14ac:dyDescent="0.25">
      <c r="A2696" s="48">
        <v>540921040</v>
      </c>
      <c r="B2696" s="41" t="s">
        <v>4318</v>
      </c>
      <c r="C2696" s="41">
        <v>0</v>
      </c>
      <c r="D2696" s="41">
        <v>0</v>
      </c>
      <c r="E2696" s="41">
        <v>0</v>
      </c>
      <c r="F2696" s="41">
        <v>0</v>
      </c>
      <c r="G2696" s="48">
        <v>54092</v>
      </c>
    </row>
    <row r="2697" spans="1:7" x14ac:dyDescent="0.25">
      <c r="A2697" s="48">
        <v>540929801</v>
      </c>
      <c r="B2697" s="41" t="s">
        <v>4319</v>
      </c>
      <c r="C2697" s="41">
        <v>0</v>
      </c>
      <c r="D2697" s="41">
        <v>0</v>
      </c>
      <c r="E2697" s="41">
        <v>0</v>
      </c>
      <c r="F2697" s="41">
        <v>0</v>
      </c>
      <c r="G2697" s="48">
        <v>54092</v>
      </c>
    </row>
    <row r="2698" spans="1:7" x14ac:dyDescent="0.25">
      <c r="A2698" s="48">
        <v>540931040</v>
      </c>
      <c r="B2698" s="41" t="s">
        <v>4320</v>
      </c>
      <c r="C2698" s="41">
        <v>0</v>
      </c>
      <c r="D2698" s="41">
        <v>0</v>
      </c>
      <c r="E2698" s="41">
        <v>0</v>
      </c>
      <c r="F2698" s="41">
        <v>0</v>
      </c>
      <c r="G2698" s="48">
        <v>54093</v>
      </c>
    </row>
    <row r="2699" spans="1:7" x14ac:dyDescent="0.25">
      <c r="A2699" s="48">
        <v>540939801</v>
      </c>
      <c r="B2699" s="41" t="s">
        <v>4321</v>
      </c>
      <c r="C2699" s="41">
        <v>0</v>
      </c>
      <c r="D2699" s="41">
        <v>0</v>
      </c>
      <c r="E2699" s="41">
        <v>0</v>
      </c>
      <c r="F2699" s="41">
        <v>0</v>
      </c>
      <c r="G2699" s="48">
        <v>54093</v>
      </c>
    </row>
    <row r="2700" spans="1:7" x14ac:dyDescent="0.25">
      <c r="A2700" s="48">
        <v>540942000</v>
      </c>
      <c r="B2700" s="41" t="s">
        <v>4322</v>
      </c>
      <c r="C2700" s="41">
        <v>0</v>
      </c>
      <c r="D2700" s="41">
        <v>0</v>
      </c>
      <c r="E2700" s="41">
        <v>0</v>
      </c>
      <c r="F2700" s="41">
        <v>0</v>
      </c>
      <c r="G2700" s="48">
        <v>54094</v>
      </c>
    </row>
    <row r="2701" spans="1:7" x14ac:dyDescent="0.25">
      <c r="A2701" s="48">
        <v>540949801</v>
      </c>
      <c r="B2701" s="41" t="s">
        <v>4323</v>
      </c>
      <c r="C2701" s="41">
        <v>0</v>
      </c>
      <c r="D2701" s="41">
        <v>0</v>
      </c>
      <c r="E2701" s="41">
        <v>0</v>
      </c>
      <c r="F2701" s="41">
        <v>0</v>
      </c>
      <c r="G2701" s="48">
        <v>54094</v>
      </c>
    </row>
    <row r="2702" spans="1:7" x14ac:dyDescent="0.25">
      <c r="A2702" s="48">
        <v>540951040</v>
      </c>
      <c r="B2702" s="41" t="s">
        <v>4324</v>
      </c>
      <c r="C2702" s="41">
        <v>0</v>
      </c>
      <c r="D2702" s="41">
        <v>0</v>
      </c>
      <c r="E2702" s="41">
        <v>0</v>
      </c>
      <c r="F2702" s="41">
        <v>0</v>
      </c>
      <c r="G2702" s="48">
        <v>54095</v>
      </c>
    </row>
    <row r="2703" spans="1:7" x14ac:dyDescent="0.25">
      <c r="A2703" s="48">
        <v>540959801</v>
      </c>
      <c r="B2703" s="41" t="s">
        <v>4325</v>
      </c>
      <c r="C2703" s="41">
        <v>0</v>
      </c>
      <c r="D2703" s="41">
        <v>0</v>
      </c>
      <c r="E2703" s="41">
        <v>0</v>
      </c>
      <c r="F2703" s="41">
        <v>0</v>
      </c>
      <c r="G2703" s="48">
        <v>54095</v>
      </c>
    </row>
    <row r="2704" spans="1:7" x14ac:dyDescent="0.25">
      <c r="A2704" s="48">
        <v>540961201</v>
      </c>
      <c r="B2704" s="41" t="s">
        <v>4326</v>
      </c>
      <c r="C2704" s="41">
        <v>0</v>
      </c>
      <c r="D2704" s="41">
        <v>0</v>
      </c>
      <c r="E2704" s="41">
        <v>0</v>
      </c>
      <c r="F2704" s="41">
        <v>0</v>
      </c>
      <c r="G2704" s="48">
        <v>54096</v>
      </c>
    </row>
    <row r="2705" spans="1:7" x14ac:dyDescent="0.25">
      <c r="A2705" s="48">
        <v>540969801</v>
      </c>
      <c r="B2705" s="41" t="s">
        <v>4327</v>
      </c>
      <c r="C2705" s="41">
        <v>0</v>
      </c>
      <c r="D2705" s="41">
        <v>0</v>
      </c>
      <c r="E2705" s="41">
        <v>0</v>
      </c>
      <c r="F2705" s="41">
        <v>0</v>
      </c>
      <c r="G2705" s="48">
        <v>54096</v>
      </c>
    </row>
    <row r="2706" spans="1:7" x14ac:dyDescent="0.25">
      <c r="A2706" s="48">
        <v>540971040</v>
      </c>
      <c r="B2706" s="41" t="s">
        <v>4328</v>
      </c>
      <c r="C2706" s="41">
        <v>0</v>
      </c>
      <c r="D2706" s="41">
        <v>0</v>
      </c>
      <c r="E2706" s="41">
        <v>0</v>
      </c>
      <c r="F2706" s="41">
        <v>0</v>
      </c>
      <c r="G2706" s="48">
        <v>54097</v>
      </c>
    </row>
    <row r="2707" spans="1:7" x14ac:dyDescent="0.25">
      <c r="A2707" s="48">
        <v>540979801</v>
      </c>
      <c r="B2707" s="41" t="s">
        <v>4329</v>
      </c>
      <c r="C2707" s="41">
        <v>0</v>
      </c>
      <c r="D2707" s="41">
        <v>0</v>
      </c>
      <c r="E2707" s="41">
        <v>0</v>
      </c>
      <c r="F2707" s="41">
        <v>0</v>
      </c>
      <c r="G2707" s="48">
        <v>54097</v>
      </c>
    </row>
    <row r="2708" spans="1:7" x14ac:dyDescent="0.25">
      <c r="A2708" s="48">
        <v>540981040</v>
      </c>
      <c r="B2708" s="41" t="s">
        <v>4330</v>
      </c>
      <c r="C2708" s="41">
        <v>0</v>
      </c>
      <c r="D2708" s="41">
        <v>0</v>
      </c>
      <c r="E2708" s="41">
        <v>0</v>
      </c>
      <c r="F2708" s="41">
        <v>0</v>
      </c>
      <c r="G2708" s="48">
        <v>54098</v>
      </c>
    </row>
    <row r="2709" spans="1:7" x14ac:dyDescent="0.25">
      <c r="A2709" s="48">
        <v>540989801</v>
      </c>
      <c r="B2709" s="41" t="s">
        <v>4331</v>
      </c>
      <c r="C2709" s="41">
        <v>0</v>
      </c>
      <c r="D2709" s="41">
        <v>0</v>
      </c>
      <c r="E2709" s="41">
        <v>0</v>
      </c>
      <c r="F2709" s="41">
        <v>0</v>
      </c>
      <c r="G2709" s="48">
        <v>54098</v>
      </c>
    </row>
    <row r="2710" spans="1:7" x14ac:dyDescent="0.25">
      <c r="A2710" s="48">
        <v>540992000</v>
      </c>
      <c r="B2710" s="41" t="s">
        <v>4332</v>
      </c>
      <c r="C2710" s="41">
        <v>0</v>
      </c>
      <c r="D2710" s="41">
        <v>0</v>
      </c>
      <c r="E2710" s="41">
        <v>0</v>
      </c>
      <c r="F2710" s="41">
        <v>0</v>
      </c>
      <c r="G2710" s="48">
        <v>54099</v>
      </c>
    </row>
    <row r="2711" spans="1:7" x14ac:dyDescent="0.25">
      <c r="A2711" s="48">
        <v>540999801</v>
      </c>
      <c r="B2711" s="41" t="s">
        <v>4333</v>
      </c>
      <c r="C2711" s="41">
        <v>0</v>
      </c>
      <c r="D2711" s="41">
        <v>0</v>
      </c>
      <c r="E2711" s="41">
        <v>0</v>
      </c>
      <c r="F2711" s="41">
        <v>0</v>
      </c>
      <c r="G2711" s="48">
        <v>54099</v>
      </c>
    </row>
    <row r="2712" spans="1:7" x14ac:dyDescent="0.25">
      <c r="A2712" s="48">
        <v>541001040</v>
      </c>
      <c r="B2712" s="41" t="s">
        <v>4334</v>
      </c>
      <c r="C2712" s="41">
        <v>0</v>
      </c>
      <c r="D2712" s="41">
        <v>0</v>
      </c>
      <c r="E2712" s="41">
        <v>0</v>
      </c>
      <c r="F2712" s="41">
        <v>0</v>
      </c>
      <c r="G2712" s="48">
        <v>54100</v>
      </c>
    </row>
    <row r="2713" spans="1:7" x14ac:dyDescent="0.25">
      <c r="A2713" s="48">
        <v>541002000</v>
      </c>
      <c r="B2713" s="41" t="s">
        <v>4335</v>
      </c>
      <c r="C2713" s="41">
        <v>0</v>
      </c>
      <c r="D2713" s="41">
        <v>0</v>
      </c>
      <c r="E2713" s="41">
        <v>0</v>
      </c>
      <c r="F2713" s="41">
        <v>0</v>
      </c>
      <c r="G2713" s="48">
        <v>54100</v>
      </c>
    </row>
    <row r="2714" spans="1:7" x14ac:dyDescent="0.25">
      <c r="A2714" s="48">
        <v>541009801</v>
      </c>
      <c r="B2714" s="41" t="s">
        <v>4336</v>
      </c>
      <c r="C2714" s="41">
        <v>0</v>
      </c>
      <c r="D2714" s="41">
        <v>0</v>
      </c>
      <c r="E2714" s="41">
        <v>0</v>
      </c>
      <c r="F2714" s="41">
        <v>0</v>
      </c>
      <c r="G2714" s="48">
        <v>54100</v>
      </c>
    </row>
    <row r="2715" spans="1:7" x14ac:dyDescent="0.25">
      <c r="A2715" s="48">
        <v>541011040</v>
      </c>
      <c r="B2715" s="41" t="s">
        <v>4337</v>
      </c>
      <c r="C2715" s="41">
        <v>0</v>
      </c>
      <c r="D2715" s="41">
        <v>0</v>
      </c>
      <c r="E2715" s="41">
        <v>0</v>
      </c>
      <c r="F2715" s="41">
        <v>0</v>
      </c>
      <c r="G2715" s="48">
        <v>54101</v>
      </c>
    </row>
    <row r="2716" spans="1:7" x14ac:dyDescent="0.25">
      <c r="A2716" s="48">
        <v>541019801</v>
      </c>
      <c r="B2716" s="41" t="s">
        <v>4338</v>
      </c>
      <c r="C2716" s="41">
        <v>0</v>
      </c>
      <c r="D2716" s="41">
        <v>0</v>
      </c>
      <c r="E2716" s="41">
        <v>0</v>
      </c>
      <c r="F2716" s="41">
        <v>0</v>
      </c>
      <c r="G2716" s="48">
        <v>54101</v>
      </c>
    </row>
    <row r="2717" spans="1:7" x14ac:dyDescent="0.25">
      <c r="A2717" s="48">
        <v>541021040</v>
      </c>
      <c r="B2717" s="41" t="s">
        <v>4339</v>
      </c>
      <c r="C2717" s="41">
        <v>0</v>
      </c>
      <c r="D2717" s="41">
        <v>0</v>
      </c>
      <c r="E2717" s="41">
        <v>0</v>
      </c>
      <c r="F2717" s="41">
        <v>0</v>
      </c>
      <c r="G2717" s="48">
        <v>54102</v>
      </c>
    </row>
    <row r="2718" spans="1:7" x14ac:dyDescent="0.25">
      <c r="A2718" s="48">
        <v>541021201</v>
      </c>
      <c r="B2718" s="41" t="s">
        <v>4340</v>
      </c>
      <c r="C2718" s="41">
        <v>0</v>
      </c>
      <c r="D2718" s="41">
        <v>0</v>
      </c>
      <c r="E2718" s="41">
        <v>0</v>
      </c>
      <c r="F2718" s="41">
        <v>0</v>
      </c>
      <c r="G2718" s="48">
        <v>54102</v>
      </c>
    </row>
    <row r="2719" spans="1:7" x14ac:dyDescent="0.25">
      <c r="A2719" s="48">
        <v>541029801</v>
      </c>
      <c r="B2719" s="41" t="s">
        <v>4341</v>
      </c>
      <c r="C2719" s="41">
        <v>0</v>
      </c>
      <c r="D2719" s="41">
        <v>0</v>
      </c>
      <c r="E2719" s="41">
        <v>0</v>
      </c>
      <c r="F2719" s="41">
        <v>0</v>
      </c>
      <c r="G2719" s="48">
        <v>54102</v>
      </c>
    </row>
    <row r="2720" spans="1:7" x14ac:dyDescent="0.25">
      <c r="A2720" s="48">
        <v>541031040</v>
      </c>
      <c r="B2720" s="41" t="s">
        <v>4342</v>
      </c>
      <c r="C2720" s="41">
        <v>0</v>
      </c>
      <c r="D2720" s="41">
        <v>0</v>
      </c>
      <c r="E2720" s="41">
        <v>0</v>
      </c>
      <c r="F2720" s="41">
        <v>0</v>
      </c>
      <c r="G2720" s="48">
        <v>54103</v>
      </c>
    </row>
    <row r="2721" spans="1:7" x14ac:dyDescent="0.25">
      <c r="A2721" s="48">
        <v>541032000</v>
      </c>
      <c r="B2721" s="41" t="s">
        <v>4343</v>
      </c>
      <c r="C2721" s="41">
        <v>0</v>
      </c>
      <c r="D2721" s="41">
        <v>0</v>
      </c>
      <c r="E2721" s="41">
        <v>0</v>
      </c>
      <c r="F2721" s="41">
        <v>0</v>
      </c>
      <c r="G2721" s="48">
        <v>54103</v>
      </c>
    </row>
    <row r="2722" spans="1:7" x14ac:dyDescent="0.25">
      <c r="A2722" s="48">
        <v>541039801</v>
      </c>
      <c r="B2722" s="41" t="s">
        <v>4344</v>
      </c>
      <c r="C2722" s="41">
        <v>0</v>
      </c>
      <c r="D2722" s="41">
        <v>0</v>
      </c>
      <c r="E2722" s="41">
        <v>0</v>
      </c>
      <c r="F2722" s="41">
        <v>0</v>
      </c>
      <c r="G2722" s="48">
        <v>54103</v>
      </c>
    </row>
    <row r="2723" spans="1:7" x14ac:dyDescent="0.25">
      <c r="A2723" s="48">
        <v>541042000</v>
      </c>
      <c r="B2723" s="41" t="s">
        <v>4345</v>
      </c>
      <c r="C2723" s="41">
        <v>0</v>
      </c>
      <c r="D2723" s="41">
        <v>0</v>
      </c>
      <c r="E2723" s="41">
        <v>0</v>
      </c>
      <c r="F2723" s="41">
        <v>0</v>
      </c>
      <c r="G2723" s="48">
        <v>54104</v>
      </c>
    </row>
    <row r="2724" spans="1:7" x14ac:dyDescent="0.25">
      <c r="A2724" s="48">
        <v>541051040</v>
      </c>
      <c r="B2724" s="41" t="s">
        <v>4346</v>
      </c>
      <c r="C2724" s="41">
        <v>0</v>
      </c>
      <c r="D2724" s="41">
        <v>0</v>
      </c>
      <c r="E2724" s="41">
        <v>0</v>
      </c>
      <c r="F2724" s="41">
        <v>0</v>
      </c>
      <c r="G2724" s="48">
        <v>54105</v>
      </c>
    </row>
    <row r="2725" spans="1:7" x14ac:dyDescent="0.25">
      <c r="A2725" s="48">
        <v>541059801</v>
      </c>
      <c r="B2725" s="41" t="s">
        <v>4347</v>
      </c>
      <c r="C2725" s="41">
        <v>0</v>
      </c>
      <c r="D2725" s="41">
        <v>0</v>
      </c>
      <c r="E2725" s="41">
        <v>0</v>
      </c>
      <c r="F2725" s="41">
        <v>0</v>
      </c>
      <c r="G2725" s="48">
        <v>54105</v>
      </c>
    </row>
    <row r="2726" spans="1:7" x14ac:dyDescent="0.25">
      <c r="A2726" s="48">
        <v>541063070</v>
      </c>
      <c r="B2726" s="41" t="s">
        <v>4348</v>
      </c>
      <c r="C2726" s="41">
        <v>0</v>
      </c>
      <c r="D2726" s="41">
        <v>0</v>
      </c>
      <c r="E2726" s="41">
        <v>0</v>
      </c>
      <c r="F2726" s="41">
        <v>0</v>
      </c>
      <c r="G2726" s="48">
        <v>54106</v>
      </c>
    </row>
    <row r="2727" spans="1:7" x14ac:dyDescent="0.25">
      <c r="A2727" s="48">
        <v>541069801</v>
      </c>
      <c r="B2727" s="41" t="s">
        <v>4349</v>
      </c>
      <c r="C2727" s="41">
        <v>0</v>
      </c>
      <c r="D2727" s="41">
        <v>0</v>
      </c>
      <c r="E2727" s="41">
        <v>0</v>
      </c>
      <c r="F2727" s="41">
        <v>0</v>
      </c>
      <c r="G2727" s="48">
        <v>54106</v>
      </c>
    </row>
    <row r="2728" spans="1:7" x14ac:dyDescent="0.25">
      <c r="A2728" s="48">
        <v>541072000</v>
      </c>
      <c r="B2728" s="41" t="s">
        <v>4350</v>
      </c>
      <c r="C2728" s="41">
        <v>0</v>
      </c>
      <c r="D2728" s="41">
        <v>0</v>
      </c>
      <c r="E2728" s="41">
        <v>0</v>
      </c>
      <c r="F2728" s="41">
        <v>0</v>
      </c>
      <c r="G2728" s="48">
        <v>54107</v>
      </c>
    </row>
    <row r="2729" spans="1:7" x14ac:dyDescent="0.25">
      <c r="A2729" s="48">
        <v>541079801</v>
      </c>
      <c r="B2729" s="41" t="s">
        <v>4351</v>
      </c>
      <c r="C2729" s="41">
        <v>0</v>
      </c>
      <c r="D2729" s="41">
        <v>0</v>
      </c>
      <c r="E2729" s="41">
        <v>0</v>
      </c>
      <c r="F2729" s="41">
        <v>0</v>
      </c>
      <c r="G2729" s="48">
        <v>54107</v>
      </c>
    </row>
    <row r="2730" spans="1:7" x14ac:dyDescent="0.25">
      <c r="A2730" s="48">
        <v>541082000</v>
      </c>
      <c r="B2730" s="41" t="s">
        <v>4352</v>
      </c>
      <c r="C2730" s="41">
        <v>0</v>
      </c>
      <c r="D2730" s="41">
        <v>0</v>
      </c>
      <c r="E2730" s="41">
        <v>0</v>
      </c>
      <c r="F2730" s="41">
        <v>0</v>
      </c>
      <c r="G2730" s="48">
        <v>54108</v>
      </c>
    </row>
    <row r="2731" spans="1:7" x14ac:dyDescent="0.25">
      <c r="A2731" s="48">
        <v>541089801</v>
      </c>
      <c r="B2731" s="41" t="s">
        <v>4353</v>
      </c>
      <c r="C2731" s="41">
        <v>0</v>
      </c>
      <c r="D2731" s="41">
        <v>0</v>
      </c>
      <c r="E2731" s="41">
        <v>0</v>
      </c>
      <c r="F2731" s="41">
        <v>0</v>
      </c>
      <c r="G2731" s="48">
        <v>54108</v>
      </c>
    </row>
    <row r="2732" spans="1:7" x14ac:dyDescent="0.25">
      <c r="A2732" s="48">
        <v>541092000</v>
      </c>
      <c r="B2732" s="41" t="s">
        <v>4354</v>
      </c>
      <c r="C2732" s="41">
        <v>0</v>
      </c>
      <c r="D2732" s="41">
        <v>0</v>
      </c>
      <c r="E2732" s="41">
        <v>0</v>
      </c>
      <c r="F2732" s="41">
        <v>0</v>
      </c>
      <c r="G2732" s="48">
        <v>54109</v>
      </c>
    </row>
    <row r="2733" spans="1:7" x14ac:dyDescent="0.25">
      <c r="A2733" s="48">
        <v>541099801</v>
      </c>
      <c r="B2733" s="41" t="s">
        <v>4355</v>
      </c>
      <c r="C2733" s="41">
        <v>0</v>
      </c>
      <c r="D2733" s="41">
        <v>0</v>
      </c>
      <c r="E2733" s="41">
        <v>0</v>
      </c>
      <c r="F2733" s="41">
        <v>0</v>
      </c>
      <c r="G2733" s="48">
        <v>54109</v>
      </c>
    </row>
    <row r="2734" spans="1:7" x14ac:dyDescent="0.25">
      <c r="A2734" s="48">
        <v>541102000</v>
      </c>
      <c r="B2734" s="41" t="s">
        <v>4356</v>
      </c>
      <c r="C2734" s="41">
        <v>0</v>
      </c>
      <c r="D2734" s="41">
        <v>0</v>
      </c>
      <c r="E2734" s="41">
        <v>0</v>
      </c>
      <c r="F2734" s="41">
        <v>0</v>
      </c>
      <c r="G2734" s="48">
        <v>54110</v>
      </c>
    </row>
    <row r="2735" spans="1:7" x14ac:dyDescent="0.25">
      <c r="A2735" s="48">
        <v>541109801</v>
      </c>
      <c r="B2735" s="41" t="s">
        <v>4357</v>
      </c>
      <c r="C2735" s="41">
        <v>0</v>
      </c>
      <c r="D2735" s="41">
        <v>0</v>
      </c>
      <c r="E2735" s="41">
        <v>0</v>
      </c>
      <c r="F2735" s="41">
        <v>0</v>
      </c>
      <c r="G2735" s="48">
        <v>54110</v>
      </c>
    </row>
    <row r="2736" spans="1:7" x14ac:dyDescent="0.25">
      <c r="A2736" s="48">
        <v>541111040</v>
      </c>
      <c r="B2736" s="41" t="s">
        <v>4358</v>
      </c>
      <c r="C2736" s="41">
        <v>0</v>
      </c>
      <c r="D2736" s="41">
        <v>0</v>
      </c>
      <c r="E2736" s="41">
        <v>0</v>
      </c>
      <c r="F2736" s="41">
        <v>0</v>
      </c>
      <c r="G2736" s="48">
        <v>54111</v>
      </c>
    </row>
    <row r="2737" spans="1:7" x14ac:dyDescent="0.25">
      <c r="A2737" s="48">
        <v>541112000</v>
      </c>
      <c r="B2737" s="41" t="s">
        <v>4359</v>
      </c>
      <c r="C2737" s="41">
        <v>0</v>
      </c>
      <c r="D2737" s="41">
        <v>0</v>
      </c>
      <c r="E2737" s="41">
        <v>0</v>
      </c>
      <c r="F2737" s="41">
        <v>0</v>
      </c>
      <c r="G2737" s="48">
        <v>54111</v>
      </c>
    </row>
    <row r="2738" spans="1:7" x14ac:dyDescent="0.25">
      <c r="A2738" s="48">
        <v>541119801</v>
      </c>
      <c r="B2738" s="41" t="s">
        <v>4360</v>
      </c>
      <c r="C2738" s="41">
        <v>0</v>
      </c>
      <c r="D2738" s="41">
        <v>0</v>
      </c>
      <c r="E2738" s="41">
        <v>0</v>
      </c>
      <c r="F2738" s="41">
        <v>0</v>
      </c>
      <c r="G2738" s="48">
        <v>54111</v>
      </c>
    </row>
    <row r="2739" spans="1:7" x14ac:dyDescent="0.25">
      <c r="A2739" s="48">
        <v>541123070</v>
      </c>
      <c r="B2739" s="41" t="s">
        <v>4361</v>
      </c>
      <c r="C2739" s="41">
        <v>0</v>
      </c>
      <c r="D2739" s="41">
        <v>0</v>
      </c>
      <c r="E2739" s="41">
        <v>0</v>
      </c>
      <c r="F2739" s="41">
        <v>0</v>
      </c>
      <c r="G2739" s="48">
        <v>54112</v>
      </c>
    </row>
    <row r="2740" spans="1:7" x14ac:dyDescent="0.25">
      <c r="A2740" s="48">
        <v>541129801</v>
      </c>
      <c r="B2740" s="41" t="s">
        <v>4362</v>
      </c>
      <c r="C2740" s="41">
        <v>0</v>
      </c>
      <c r="D2740" s="41">
        <v>0</v>
      </c>
      <c r="E2740" s="41">
        <v>0</v>
      </c>
      <c r="F2740" s="41">
        <v>0</v>
      </c>
      <c r="G2740" s="48">
        <v>54112</v>
      </c>
    </row>
    <row r="2741" spans="1:7" x14ac:dyDescent="0.25">
      <c r="A2741" s="48">
        <v>541131040</v>
      </c>
      <c r="B2741" s="41" t="s">
        <v>4363</v>
      </c>
      <c r="C2741" s="41">
        <v>0</v>
      </c>
      <c r="D2741" s="41">
        <v>0</v>
      </c>
      <c r="E2741" s="41">
        <v>0</v>
      </c>
      <c r="F2741" s="41">
        <v>0</v>
      </c>
      <c r="G2741" s="48">
        <v>54113</v>
      </c>
    </row>
    <row r="2742" spans="1:7" x14ac:dyDescent="0.25">
      <c r="A2742" s="48">
        <v>541139801</v>
      </c>
      <c r="B2742" s="41" t="s">
        <v>4364</v>
      </c>
      <c r="C2742" s="41">
        <v>0</v>
      </c>
      <c r="D2742" s="41">
        <v>0</v>
      </c>
      <c r="E2742" s="41">
        <v>0</v>
      </c>
      <c r="F2742" s="41">
        <v>0</v>
      </c>
      <c r="G2742" s="48">
        <v>54113</v>
      </c>
    </row>
    <row r="2743" spans="1:7" x14ac:dyDescent="0.25">
      <c r="A2743" s="48">
        <v>541141040</v>
      </c>
      <c r="B2743" s="41" t="s">
        <v>4365</v>
      </c>
      <c r="C2743" s="41">
        <v>0</v>
      </c>
      <c r="D2743" s="41">
        <v>0</v>
      </c>
      <c r="E2743" s="41">
        <v>0</v>
      </c>
      <c r="F2743" s="41">
        <v>0</v>
      </c>
      <c r="G2743" s="48">
        <v>54114</v>
      </c>
    </row>
    <row r="2744" spans="1:7" x14ac:dyDescent="0.25">
      <c r="A2744" s="48">
        <v>541149801</v>
      </c>
      <c r="B2744" s="41" t="s">
        <v>4366</v>
      </c>
      <c r="C2744" s="41">
        <v>0</v>
      </c>
      <c r="D2744" s="41">
        <v>0</v>
      </c>
      <c r="E2744" s="41">
        <v>0</v>
      </c>
      <c r="F2744" s="41">
        <v>0</v>
      </c>
      <c r="G2744" s="48">
        <v>54114</v>
      </c>
    </row>
    <row r="2745" spans="1:7" x14ac:dyDescent="0.25">
      <c r="A2745" s="48">
        <v>541151040</v>
      </c>
      <c r="B2745" s="41" t="s">
        <v>4367</v>
      </c>
      <c r="C2745" s="41">
        <v>0</v>
      </c>
      <c r="D2745" s="41">
        <v>0</v>
      </c>
      <c r="E2745" s="41">
        <v>0</v>
      </c>
      <c r="F2745" s="41">
        <v>0</v>
      </c>
      <c r="G2745" s="48">
        <v>54115</v>
      </c>
    </row>
    <row r="2746" spans="1:7" x14ac:dyDescent="0.25">
      <c r="A2746" s="48">
        <v>541159801</v>
      </c>
      <c r="B2746" s="41" t="s">
        <v>4368</v>
      </c>
      <c r="C2746" s="41">
        <v>0</v>
      </c>
      <c r="D2746" s="41">
        <v>0</v>
      </c>
      <c r="E2746" s="41">
        <v>0</v>
      </c>
      <c r="F2746" s="41">
        <v>0</v>
      </c>
      <c r="G2746" s="48">
        <v>54115</v>
      </c>
    </row>
    <row r="2747" spans="1:7" x14ac:dyDescent="0.25">
      <c r="A2747" s="48">
        <v>541161040</v>
      </c>
      <c r="B2747" s="41" t="s">
        <v>4369</v>
      </c>
      <c r="C2747" s="41">
        <v>0</v>
      </c>
      <c r="D2747" s="41">
        <v>0</v>
      </c>
      <c r="E2747" s="41">
        <v>0</v>
      </c>
      <c r="F2747" s="41">
        <v>0</v>
      </c>
      <c r="G2747" s="48">
        <v>54116</v>
      </c>
    </row>
    <row r="2748" spans="1:7" x14ac:dyDescent="0.25">
      <c r="A2748" s="48">
        <v>541169801</v>
      </c>
      <c r="B2748" s="41" t="s">
        <v>4370</v>
      </c>
      <c r="C2748" s="41">
        <v>0</v>
      </c>
      <c r="D2748" s="41">
        <v>0</v>
      </c>
      <c r="E2748" s="41">
        <v>0</v>
      </c>
      <c r="F2748" s="41">
        <v>0</v>
      </c>
      <c r="G2748" s="48">
        <v>54116</v>
      </c>
    </row>
    <row r="2749" spans="1:7" x14ac:dyDescent="0.25">
      <c r="A2749" s="48">
        <v>541172000</v>
      </c>
      <c r="B2749" s="41" t="s">
        <v>4371</v>
      </c>
      <c r="C2749" s="41">
        <v>0</v>
      </c>
      <c r="D2749" s="41">
        <v>0</v>
      </c>
      <c r="E2749" s="41">
        <v>0</v>
      </c>
      <c r="F2749" s="41">
        <v>0</v>
      </c>
      <c r="G2749" s="48">
        <v>54117</v>
      </c>
    </row>
    <row r="2750" spans="1:7" x14ac:dyDescent="0.25">
      <c r="A2750" s="48">
        <v>541179801</v>
      </c>
      <c r="B2750" s="41" t="s">
        <v>4372</v>
      </c>
      <c r="C2750" s="41">
        <v>0</v>
      </c>
      <c r="D2750" s="41">
        <v>0</v>
      </c>
      <c r="E2750" s="41">
        <v>0</v>
      </c>
      <c r="F2750" s="41">
        <v>0</v>
      </c>
      <c r="G2750" s="48">
        <v>54117</v>
      </c>
    </row>
    <row r="2751" spans="1:7" x14ac:dyDescent="0.25">
      <c r="A2751" s="48">
        <v>541181040</v>
      </c>
      <c r="B2751" s="41" t="s">
        <v>4373</v>
      </c>
      <c r="C2751" s="41">
        <v>0</v>
      </c>
      <c r="D2751" s="41">
        <v>0</v>
      </c>
      <c r="E2751" s="41">
        <v>0</v>
      </c>
      <c r="F2751" s="41">
        <v>0</v>
      </c>
      <c r="G2751" s="48">
        <v>54118</v>
      </c>
    </row>
    <row r="2752" spans="1:7" x14ac:dyDescent="0.25">
      <c r="A2752" s="48">
        <v>541182010</v>
      </c>
      <c r="B2752" s="41" t="s">
        <v>4374</v>
      </c>
      <c r="C2752" s="41">
        <v>0</v>
      </c>
      <c r="D2752" s="41">
        <v>0</v>
      </c>
      <c r="E2752" s="41">
        <v>0</v>
      </c>
      <c r="F2752" s="41">
        <v>0</v>
      </c>
      <c r="G2752" s="48">
        <v>54118</v>
      </c>
    </row>
    <row r="2753" spans="1:7" x14ac:dyDescent="0.25">
      <c r="A2753" s="48">
        <v>541189801</v>
      </c>
      <c r="B2753" s="41" t="s">
        <v>4375</v>
      </c>
      <c r="C2753" s="41">
        <v>0</v>
      </c>
      <c r="D2753" s="41">
        <v>0</v>
      </c>
      <c r="E2753" s="41">
        <v>0</v>
      </c>
      <c r="F2753" s="41">
        <v>0</v>
      </c>
      <c r="G2753" s="48">
        <v>54118</v>
      </c>
    </row>
    <row r="2754" spans="1:7" x14ac:dyDescent="0.25">
      <c r="A2754" s="48">
        <v>541193070</v>
      </c>
      <c r="B2754" s="41" t="s">
        <v>4376</v>
      </c>
      <c r="C2754" s="41">
        <v>0</v>
      </c>
      <c r="D2754" s="41">
        <v>0</v>
      </c>
      <c r="E2754" s="41">
        <v>0</v>
      </c>
      <c r="F2754" s="41">
        <v>0</v>
      </c>
      <c r="G2754" s="48">
        <v>54119</v>
      </c>
    </row>
    <row r="2755" spans="1:7" x14ac:dyDescent="0.25">
      <c r="A2755" s="48">
        <v>541199801</v>
      </c>
      <c r="B2755" s="41" t="s">
        <v>4377</v>
      </c>
      <c r="C2755" s="41">
        <v>0</v>
      </c>
      <c r="D2755" s="41">
        <v>0</v>
      </c>
      <c r="E2755" s="41">
        <v>0</v>
      </c>
      <c r="F2755" s="41">
        <v>0</v>
      </c>
      <c r="G2755" s="48">
        <v>54119</v>
      </c>
    </row>
    <row r="2756" spans="1:7" x14ac:dyDescent="0.25">
      <c r="A2756" s="48">
        <v>541203070</v>
      </c>
      <c r="B2756" s="41" t="s">
        <v>4378</v>
      </c>
      <c r="C2756" s="41">
        <v>0</v>
      </c>
      <c r="D2756" s="41">
        <v>0</v>
      </c>
      <c r="E2756" s="41">
        <v>0</v>
      </c>
      <c r="F2756" s="41">
        <v>0</v>
      </c>
      <c r="G2756" s="48">
        <v>54120</v>
      </c>
    </row>
    <row r="2757" spans="1:7" x14ac:dyDescent="0.25">
      <c r="A2757" s="48">
        <v>541209801</v>
      </c>
      <c r="B2757" s="41" t="s">
        <v>4379</v>
      </c>
      <c r="C2757" s="41">
        <v>0</v>
      </c>
      <c r="D2757" s="41">
        <v>0</v>
      </c>
      <c r="E2757" s="41">
        <v>0</v>
      </c>
      <c r="F2757" s="41">
        <v>0</v>
      </c>
      <c r="G2757" s="48">
        <v>54120</v>
      </c>
    </row>
    <row r="2758" spans="1:7" x14ac:dyDescent="0.25">
      <c r="A2758" s="48">
        <v>541213070</v>
      </c>
      <c r="B2758" s="41" t="s">
        <v>4380</v>
      </c>
      <c r="C2758" s="41">
        <v>0</v>
      </c>
      <c r="D2758" s="41">
        <v>0</v>
      </c>
      <c r="E2758" s="41">
        <v>0</v>
      </c>
      <c r="F2758" s="41">
        <v>0</v>
      </c>
      <c r="G2758" s="48">
        <v>54121</v>
      </c>
    </row>
    <row r="2759" spans="1:7" x14ac:dyDescent="0.25">
      <c r="A2759" s="48">
        <v>541219801</v>
      </c>
      <c r="B2759" s="41" t="s">
        <v>4381</v>
      </c>
      <c r="C2759" s="41">
        <v>0</v>
      </c>
      <c r="D2759" s="41">
        <v>0</v>
      </c>
      <c r="E2759" s="41">
        <v>0</v>
      </c>
      <c r="F2759" s="41">
        <v>0</v>
      </c>
      <c r="G2759" s="48">
        <v>54121</v>
      </c>
    </row>
    <row r="2760" spans="1:7" x14ac:dyDescent="0.25">
      <c r="A2760" s="48">
        <v>541221040</v>
      </c>
      <c r="B2760" s="41" t="s">
        <v>4382</v>
      </c>
      <c r="C2760" s="41">
        <v>0</v>
      </c>
      <c r="D2760" s="41">
        <v>0</v>
      </c>
      <c r="E2760" s="41">
        <v>0</v>
      </c>
      <c r="F2760" s="41">
        <v>0</v>
      </c>
      <c r="G2760" s="48">
        <v>54122</v>
      </c>
    </row>
    <row r="2761" spans="1:7" x14ac:dyDescent="0.25">
      <c r="A2761" s="48">
        <v>541222000</v>
      </c>
      <c r="B2761" s="41" t="s">
        <v>4383</v>
      </c>
      <c r="C2761" s="41">
        <v>0</v>
      </c>
      <c r="D2761" s="41">
        <v>0</v>
      </c>
      <c r="E2761" s="41">
        <v>0</v>
      </c>
      <c r="F2761" s="41">
        <v>0</v>
      </c>
      <c r="G2761" s="48">
        <v>54122</v>
      </c>
    </row>
    <row r="2762" spans="1:7" x14ac:dyDescent="0.25">
      <c r="A2762" s="48">
        <v>541229801</v>
      </c>
      <c r="B2762" s="41" t="s">
        <v>4384</v>
      </c>
      <c r="C2762" s="41">
        <v>0</v>
      </c>
      <c r="D2762" s="41">
        <v>0</v>
      </c>
      <c r="E2762" s="41">
        <v>0</v>
      </c>
      <c r="F2762" s="41">
        <v>0</v>
      </c>
      <c r="G2762" s="48">
        <v>54122</v>
      </c>
    </row>
    <row r="2763" spans="1:7" x14ac:dyDescent="0.25">
      <c r="A2763" s="48">
        <v>541232000</v>
      </c>
      <c r="B2763" s="41" t="s">
        <v>4385</v>
      </c>
      <c r="C2763" s="41">
        <v>0</v>
      </c>
      <c r="D2763" s="41">
        <v>0</v>
      </c>
      <c r="E2763" s="41">
        <v>0</v>
      </c>
      <c r="F2763" s="41">
        <v>0</v>
      </c>
      <c r="G2763" s="48">
        <v>54123</v>
      </c>
    </row>
    <row r="2764" spans="1:7" x14ac:dyDescent="0.25">
      <c r="A2764" s="48">
        <v>541239801</v>
      </c>
      <c r="B2764" s="41" t="s">
        <v>4386</v>
      </c>
      <c r="C2764" s="41">
        <v>0</v>
      </c>
      <c r="D2764" s="41">
        <v>0</v>
      </c>
      <c r="E2764" s="41">
        <v>0</v>
      </c>
      <c r="F2764" s="41">
        <v>0</v>
      </c>
      <c r="G2764" s="48">
        <v>54123</v>
      </c>
    </row>
    <row r="2765" spans="1:7" x14ac:dyDescent="0.25">
      <c r="A2765" s="48">
        <v>541241040</v>
      </c>
      <c r="B2765" s="41" t="s">
        <v>4387</v>
      </c>
      <c r="C2765" s="41">
        <v>0</v>
      </c>
      <c r="D2765" s="41">
        <v>0</v>
      </c>
      <c r="E2765" s="41">
        <v>0</v>
      </c>
      <c r="F2765" s="41">
        <v>0</v>
      </c>
      <c r="G2765" s="48">
        <v>54124</v>
      </c>
    </row>
    <row r="2766" spans="1:7" x14ac:dyDescent="0.25">
      <c r="A2766" s="48">
        <v>541249801</v>
      </c>
      <c r="B2766" s="41" t="s">
        <v>4388</v>
      </c>
      <c r="C2766" s="41">
        <v>0</v>
      </c>
      <c r="D2766" s="41">
        <v>0</v>
      </c>
      <c r="E2766" s="41">
        <v>0</v>
      </c>
      <c r="F2766" s="41">
        <v>0</v>
      </c>
      <c r="G2766" s="48">
        <v>54124</v>
      </c>
    </row>
    <row r="2767" spans="1:7" x14ac:dyDescent="0.25">
      <c r="A2767" s="48">
        <v>541252000</v>
      </c>
      <c r="B2767" s="41" t="s">
        <v>4389</v>
      </c>
      <c r="C2767" s="41">
        <v>0</v>
      </c>
      <c r="D2767" s="41">
        <v>0</v>
      </c>
      <c r="E2767" s="41">
        <v>0</v>
      </c>
      <c r="F2767" s="41">
        <v>0</v>
      </c>
      <c r="G2767" s="48">
        <v>54125</v>
      </c>
    </row>
    <row r="2768" spans="1:7" x14ac:dyDescent="0.25">
      <c r="A2768" s="48">
        <v>541259801</v>
      </c>
      <c r="B2768" s="41" t="s">
        <v>4390</v>
      </c>
      <c r="C2768" s="41">
        <v>0</v>
      </c>
      <c r="D2768" s="41">
        <v>0</v>
      </c>
      <c r="E2768" s="41">
        <v>0</v>
      </c>
      <c r="F2768" s="41">
        <v>0</v>
      </c>
      <c r="G2768" s="48">
        <v>54125</v>
      </c>
    </row>
    <row r="2769" spans="1:7" x14ac:dyDescent="0.25">
      <c r="A2769" s="48">
        <v>541262000</v>
      </c>
      <c r="B2769" s="41" t="s">
        <v>4391</v>
      </c>
      <c r="C2769" s="41">
        <v>0</v>
      </c>
      <c r="D2769" s="41">
        <v>0</v>
      </c>
      <c r="E2769" s="41">
        <v>0</v>
      </c>
      <c r="F2769" s="41">
        <v>0</v>
      </c>
      <c r="G2769" s="48">
        <v>54126</v>
      </c>
    </row>
    <row r="2770" spans="1:7" x14ac:dyDescent="0.25">
      <c r="A2770" s="48">
        <v>541269801</v>
      </c>
      <c r="B2770" s="41" t="s">
        <v>4392</v>
      </c>
      <c r="C2770" s="41">
        <v>0</v>
      </c>
      <c r="D2770" s="41">
        <v>0</v>
      </c>
      <c r="E2770" s="41">
        <v>0</v>
      </c>
      <c r="F2770" s="41">
        <v>0</v>
      </c>
      <c r="G2770" s="48">
        <v>54126</v>
      </c>
    </row>
    <row r="2771" spans="1:7" x14ac:dyDescent="0.25">
      <c r="A2771" s="48">
        <v>541271040</v>
      </c>
      <c r="B2771" s="41" t="s">
        <v>4393</v>
      </c>
      <c r="C2771" s="41">
        <v>0</v>
      </c>
      <c r="D2771" s="41">
        <v>0</v>
      </c>
      <c r="E2771" s="41">
        <v>0</v>
      </c>
      <c r="F2771" s="41">
        <v>0</v>
      </c>
      <c r="G2771" s="48">
        <v>54127</v>
      </c>
    </row>
    <row r="2772" spans="1:7" x14ac:dyDescent="0.25">
      <c r="A2772" s="48">
        <v>541272000</v>
      </c>
      <c r="B2772" s="41" t="s">
        <v>4394</v>
      </c>
      <c r="C2772" s="41">
        <v>0</v>
      </c>
      <c r="D2772" s="41">
        <v>0</v>
      </c>
      <c r="E2772" s="41">
        <v>0</v>
      </c>
      <c r="F2772" s="41">
        <v>0</v>
      </c>
      <c r="G2772" s="48">
        <v>54127</v>
      </c>
    </row>
    <row r="2773" spans="1:7" x14ac:dyDescent="0.25">
      <c r="A2773" s="48">
        <v>541279801</v>
      </c>
      <c r="B2773" s="41" t="s">
        <v>4395</v>
      </c>
      <c r="C2773" s="41">
        <v>0</v>
      </c>
      <c r="D2773" s="41">
        <v>0</v>
      </c>
      <c r="E2773" s="41">
        <v>0</v>
      </c>
      <c r="F2773" s="41">
        <v>0</v>
      </c>
      <c r="G2773" s="48">
        <v>54127</v>
      </c>
    </row>
    <row r="2774" spans="1:7" x14ac:dyDescent="0.25">
      <c r="A2774" s="48">
        <v>541281040</v>
      </c>
      <c r="B2774" s="41" t="s">
        <v>4396</v>
      </c>
      <c r="C2774" s="41">
        <v>0</v>
      </c>
      <c r="D2774" s="41">
        <v>0</v>
      </c>
      <c r="E2774" s="41">
        <v>0</v>
      </c>
      <c r="F2774" s="41">
        <v>0</v>
      </c>
      <c r="G2774" s="48">
        <v>54128</v>
      </c>
    </row>
    <row r="2775" spans="1:7" x14ac:dyDescent="0.25">
      <c r="A2775" s="48">
        <v>541282000</v>
      </c>
      <c r="B2775" s="41" t="s">
        <v>4397</v>
      </c>
      <c r="C2775" s="41">
        <v>0</v>
      </c>
      <c r="D2775" s="41">
        <v>0</v>
      </c>
      <c r="E2775" s="41">
        <v>0</v>
      </c>
      <c r="F2775" s="41">
        <v>0</v>
      </c>
      <c r="G2775" s="48">
        <v>54128</v>
      </c>
    </row>
    <row r="2776" spans="1:7" x14ac:dyDescent="0.25">
      <c r="A2776" s="48">
        <v>541289801</v>
      </c>
      <c r="B2776" s="41" t="s">
        <v>4398</v>
      </c>
      <c r="C2776" s="41">
        <v>0</v>
      </c>
      <c r="D2776" s="41">
        <v>0</v>
      </c>
      <c r="E2776" s="41">
        <v>0</v>
      </c>
      <c r="F2776" s="41">
        <v>0</v>
      </c>
      <c r="G2776" s="48">
        <v>54128</v>
      </c>
    </row>
    <row r="2777" spans="1:7" x14ac:dyDescent="0.25">
      <c r="A2777" s="48">
        <v>541291040</v>
      </c>
      <c r="B2777" s="41" t="s">
        <v>4399</v>
      </c>
      <c r="C2777" s="41">
        <v>0</v>
      </c>
      <c r="D2777" s="41">
        <v>0</v>
      </c>
      <c r="E2777" s="41">
        <v>0</v>
      </c>
      <c r="F2777" s="41">
        <v>0</v>
      </c>
      <c r="G2777" s="48">
        <v>54129</v>
      </c>
    </row>
    <row r="2778" spans="1:7" x14ac:dyDescent="0.25">
      <c r="A2778" s="48">
        <v>541299801</v>
      </c>
      <c r="B2778" s="41" t="s">
        <v>4400</v>
      </c>
      <c r="C2778" s="41">
        <v>0</v>
      </c>
      <c r="D2778" s="41">
        <v>0</v>
      </c>
      <c r="E2778" s="41">
        <v>0</v>
      </c>
      <c r="F2778" s="41">
        <v>0</v>
      </c>
      <c r="G2778" s="48">
        <v>54129</v>
      </c>
    </row>
    <row r="2779" spans="1:7" x14ac:dyDescent="0.25">
      <c r="A2779" s="48">
        <v>541301040</v>
      </c>
      <c r="B2779" s="41" t="s">
        <v>4401</v>
      </c>
      <c r="C2779" s="41">
        <v>0</v>
      </c>
      <c r="D2779" s="41">
        <v>0</v>
      </c>
      <c r="E2779" s="41">
        <v>0</v>
      </c>
      <c r="F2779" s="41">
        <v>0</v>
      </c>
      <c r="G2779" s="48">
        <v>54130</v>
      </c>
    </row>
    <row r="2780" spans="1:7" x14ac:dyDescent="0.25">
      <c r="A2780" s="48">
        <v>541311040</v>
      </c>
      <c r="B2780" s="41" t="s">
        <v>4402</v>
      </c>
      <c r="C2780" s="41">
        <v>0</v>
      </c>
      <c r="D2780" s="41">
        <v>0</v>
      </c>
      <c r="E2780" s="41">
        <v>0</v>
      </c>
      <c r="F2780" s="41">
        <v>0</v>
      </c>
      <c r="G2780" s="48">
        <v>54131</v>
      </c>
    </row>
    <row r="2781" spans="1:7" x14ac:dyDescent="0.25">
      <c r="A2781" s="48">
        <v>541319801</v>
      </c>
      <c r="B2781" s="41" t="s">
        <v>4403</v>
      </c>
      <c r="C2781" s="41">
        <v>0</v>
      </c>
      <c r="D2781" s="41">
        <v>0</v>
      </c>
      <c r="E2781" s="41">
        <v>0</v>
      </c>
      <c r="F2781" s="41">
        <v>0</v>
      </c>
      <c r="G2781" s="48">
        <v>54131</v>
      </c>
    </row>
    <row r="2782" spans="1:7" x14ac:dyDescent="0.25">
      <c r="A2782" s="48">
        <v>541322000</v>
      </c>
      <c r="B2782" s="41" t="s">
        <v>4404</v>
      </c>
      <c r="C2782" s="41">
        <v>0</v>
      </c>
      <c r="D2782" s="41">
        <v>0</v>
      </c>
      <c r="E2782" s="41">
        <v>0</v>
      </c>
      <c r="F2782" s="41">
        <v>0</v>
      </c>
      <c r="G2782" s="48">
        <v>54132</v>
      </c>
    </row>
    <row r="2783" spans="1:7" x14ac:dyDescent="0.25">
      <c r="A2783" s="48">
        <v>541322423</v>
      </c>
      <c r="B2783" s="41" t="s">
        <v>4405</v>
      </c>
      <c r="C2783" s="41">
        <v>0</v>
      </c>
      <c r="D2783" s="41">
        <v>0</v>
      </c>
      <c r="E2783" s="41">
        <v>0</v>
      </c>
      <c r="F2783" s="41">
        <v>0</v>
      </c>
      <c r="G2783" s="48">
        <v>54132</v>
      </c>
    </row>
    <row r="2784" spans="1:7" x14ac:dyDescent="0.25">
      <c r="A2784" s="48">
        <v>541329801</v>
      </c>
      <c r="B2784" s="41" t="s">
        <v>4406</v>
      </c>
      <c r="C2784" s="41">
        <v>0</v>
      </c>
      <c r="D2784" s="41">
        <v>0</v>
      </c>
      <c r="E2784" s="41">
        <v>0</v>
      </c>
      <c r="F2784" s="41">
        <v>0</v>
      </c>
      <c r="G2784" s="48">
        <v>54132</v>
      </c>
    </row>
    <row r="2785" spans="1:7" x14ac:dyDescent="0.25">
      <c r="A2785" s="48">
        <v>541332000</v>
      </c>
      <c r="B2785" s="41" t="s">
        <v>4407</v>
      </c>
      <c r="C2785" s="41">
        <v>0</v>
      </c>
      <c r="D2785" s="41">
        <v>0</v>
      </c>
      <c r="E2785" s="41">
        <v>0</v>
      </c>
      <c r="F2785" s="41">
        <v>0</v>
      </c>
      <c r="G2785" s="48">
        <v>54133</v>
      </c>
    </row>
    <row r="2786" spans="1:7" x14ac:dyDescent="0.25">
      <c r="A2786" s="48">
        <v>541339801</v>
      </c>
      <c r="B2786" s="41" t="s">
        <v>4408</v>
      </c>
      <c r="C2786" s="41">
        <v>0</v>
      </c>
      <c r="D2786" s="41">
        <v>0</v>
      </c>
      <c r="E2786" s="41">
        <v>0</v>
      </c>
      <c r="F2786" s="41">
        <v>0</v>
      </c>
      <c r="G2786" s="48">
        <v>54133</v>
      </c>
    </row>
    <row r="2787" spans="1:7" x14ac:dyDescent="0.25">
      <c r="A2787" s="48">
        <v>541342000</v>
      </c>
      <c r="B2787" s="41" t="s">
        <v>4409</v>
      </c>
      <c r="C2787" s="41">
        <v>0</v>
      </c>
      <c r="D2787" s="41">
        <v>0</v>
      </c>
      <c r="E2787" s="41">
        <v>0</v>
      </c>
      <c r="F2787" s="41">
        <v>0</v>
      </c>
      <c r="G2787" s="48">
        <v>54134</v>
      </c>
    </row>
    <row r="2788" spans="1:7" x14ac:dyDescent="0.25">
      <c r="A2788" s="48">
        <v>541349801</v>
      </c>
      <c r="B2788" s="41" t="s">
        <v>4410</v>
      </c>
      <c r="C2788" s="41">
        <v>0</v>
      </c>
      <c r="D2788" s="41">
        <v>0</v>
      </c>
      <c r="E2788" s="41">
        <v>0</v>
      </c>
      <c r="F2788" s="41">
        <v>0</v>
      </c>
      <c r="G2788" s="48">
        <v>54134</v>
      </c>
    </row>
    <row r="2789" spans="1:7" x14ac:dyDescent="0.25">
      <c r="A2789" s="48">
        <v>541352000</v>
      </c>
      <c r="B2789" s="41" t="s">
        <v>4411</v>
      </c>
      <c r="C2789" s="41">
        <v>0</v>
      </c>
      <c r="D2789" s="41">
        <v>0</v>
      </c>
      <c r="E2789" s="41">
        <v>0</v>
      </c>
      <c r="F2789" s="41">
        <v>0</v>
      </c>
      <c r="G2789" s="48">
        <v>54135</v>
      </c>
    </row>
    <row r="2790" spans="1:7" x14ac:dyDescent="0.25">
      <c r="A2790" s="48">
        <v>541359801</v>
      </c>
      <c r="B2790" s="41" t="s">
        <v>4412</v>
      </c>
      <c r="C2790" s="41">
        <v>0</v>
      </c>
      <c r="D2790" s="41">
        <v>0</v>
      </c>
      <c r="E2790" s="41">
        <v>0</v>
      </c>
      <c r="F2790" s="41">
        <v>0</v>
      </c>
      <c r="G2790" s="48">
        <v>54135</v>
      </c>
    </row>
    <row r="2791" spans="1:7" x14ac:dyDescent="0.25">
      <c r="A2791" s="48">
        <v>541362000</v>
      </c>
      <c r="B2791" s="41" t="s">
        <v>4413</v>
      </c>
      <c r="C2791" s="41">
        <v>0</v>
      </c>
      <c r="D2791" s="41">
        <v>0</v>
      </c>
      <c r="E2791" s="41">
        <v>0</v>
      </c>
      <c r="F2791" s="41">
        <v>0</v>
      </c>
      <c r="G2791" s="48">
        <v>54136</v>
      </c>
    </row>
    <row r="2792" spans="1:7" x14ac:dyDescent="0.25">
      <c r="A2792" s="48">
        <v>541369801</v>
      </c>
      <c r="B2792" s="41" t="s">
        <v>4414</v>
      </c>
      <c r="C2792" s="41">
        <v>0</v>
      </c>
      <c r="D2792" s="41">
        <v>0</v>
      </c>
      <c r="E2792" s="41">
        <v>0</v>
      </c>
      <c r="F2792" s="41">
        <v>0</v>
      </c>
      <c r="G2792" s="48">
        <v>54136</v>
      </c>
    </row>
    <row r="2793" spans="1:7" x14ac:dyDescent="0.25">
      <c r="A2793" s="48">
        <v>541382000</v>
      </c>
      <c r="B2793" s="41" t="s">
        <v>4415</v>
      </c>
      <c r="C2793" s="41">
        <v>0</v>
      </c>
      <c r="D2793" s="41">
        <v>0</v>
      </c>
      <c r="E2793" s="41">
        <v>0</v>
      </c>
      <c r="F2793" s="41">
        <v>0</v>
      </c>
      <c r="G2793" s="48">
        <v>54138</v>
      </c>
    </row>
    <row r="2794" spans="1:7" x14ac:dyDescent="0.25">
      <c r="A2794" s="48">
        <v>541389801</v>
      </c>
      <c r="B2794" s="41" t="s">
        <v>4416</v>
      </c>
      <c r="C2794" s="41">
        <v>0</v>
      </c>
      <c r="D2794" s="41">
        <v>0</v>
      </c>
      <c r="E2794" s="41">
        <v>0</v>
      </c>
      <c r="F2794" s="41">
        <v>0</v>
      </c>
      <c r="G2794" s="48">
        <v>54138</v>
      </c>
    </row>
    <row r="2795" spans="1:7" x14ac:dyDescent="0.25">
      <c r="A2795" s="48">
        <v>541391040</v>
      </c>
      <c r="B2795" s="41" t="s">
        <v>4417</v>
      </c>
      <c r="C2795" s="41">
        <v>0</v>
      </c>
      <c r="D2795" s="41">
        <v>0</v>
      </c>
      <c r="E2795" s="41">
        <v>0</v>
      </c>
      <c r="F2795" s="41">
        <v>0</v>
      </c>
      <c r="G2795" s="48">
        <v>54139</v>
      </c>
    </row>
    <row r="2796" spans="1:7" x14ac:dyDescent="0.25">
      <c r="A2796" s="48">
        <v>541392000</v>
      </c>
      <c r="B2796" s="41" t="s">
        <v>4418</v>
      </c>
      <c r="C2796" s="41">
        <v>0</v>
      </c>
      <c r="D2796" s="41">
        <v>0</v>
      </c>
      <c r="E2796" s="41">
        <v>0</v>
      </c>
      <c r="F2796" s="41">
        <v>0</v>
      </c>
      <c r="G2796" s="48">
        <v>54139</v>
      </c>
    </row>
    <row r="2797" spans="1:7" x14ac:dyDescent="0.25">
      <c r="A2797" s="48">
        <v>541392423</v>
      </c>
      <c r="B2797" s="41" t="s">
        <v>4419</v>
      </c>
      <c r="C2797" s="41">
        <v>0</v>
      </c>
      <c r="D2797" s="41">
        <v>0</v>
      </c>
      <c r="E2797" s="41">
        <v>0</v>
      </c>
      <c r="F2797" s="41">
        <v>0</v>
      </c>
      <c r="G2797" s="48">
        <v>54139</v>
      </c>
    </row>
    <row r="2798" spans="1:7" x14ac:dyDescent="0.25">
      <c r="A2798" s="48">
        <v>541399801</v>
      </c>
      <c r="B2798" s="41" t="s">
        <v>4420</v>
      </c>
      <c r="C2798" s="41">
        <v>0</v>
      </c>
      <c r="D2798" s="41">
        <v>0</v>
      </c>
      <c r="E2798" s="41">
        <v>0</v>
      </c>
      <c r="F2798" s="41">
        <v>0</v>
      </c>
      <c r="G2798" s="48">
        <v>54139</v>
      </c>
    </row>
    <row r="2799" spans="1:7" x14ac:dyDescent="0.25">
      <c r="A2799" s="48">
        <v>541402000</v>
      </c>
      <c r="B2799" s="41" t="s">
        <v>4421</v>
      </c>
      <c r="C2799" s="41">
        <v>0</v>
      </c>
      <c r="D2799" s="41">
        <v>0</v>
      </c>
      <c r="E2799" s="41">
        <v>0</v>
      </c>
      <c r="F2799" s="41">
        <v>0</v>
      </c>
      <c r="G2799" s="48">
        <v>54140</v>
      </c>
    </row>
    <row r="2800" spans="1:7" x14ac:dyDescent="0.25">
      <c r="A2800" s="48">
        <v>541409801</v>
      </c>
      <c r="B2800" s="41" t="s">
        <v>4422</v>
      </c>
      <c r="C2800" s="41">
        <v>0</v>
      </c>
      <c r="D2800" s="41">
        <v>0</v>
      </c>
      <c r="E2800" s="41">
        <v>0</v>
      </c>
      <c r="F2800" s="41">
        <v>0</v>
      </c>
      <c r="G2800" s="48">
        <v>54140</v>
      </c>
    </row>
    <row r="2801" spans="1:7" x14ac:dyDescent="0.25">
      <c r="A2801" s="48">
        <v>541411040</v>
      </c>
      <c r="B2801" s="41" t="s">
        <v>4423</v>
      </c>
      <c r="C2801" s="41">
        <v>0</v>
      </c>
      <c r="D2801" s="41">
        <v>0</v>
      </c>
      <c r="E2801" s="41">
        <v>0</v>
      </c>
      <c r="F2801" s="41">
        <v>0</v>
      </c>
      <c r="G2801" s="48">
        <v>54141</v>
      </c>
    </row>
    <row r="2802" spans="1:7" x14ac:dyDescent="0.25">
      <c r="A2802" s="48">
        <v>541419801</v>
      </c>
      <c r="B2802" s="41" t="s">
        <v>4424</v>
      </c>
      <c r="C2802" s="41">
        <v>0</v>
      </c>
      <c r="D2802" s="41">
        <v>0</v>
      </c>
      <c r="E2802" s="41">
        <v>0</v>
      </c>
      <c r="F2802" s="41">
        <v>0</v>
      </c>
      <c r="G2802" s="48">
        <v>54141</v>
      </c>
    </row>
    <row r="2803" spans="1:7" x14ac:dyDescent="0.25">
      <c r="A2803" s="48">
        <v>541421040</v>
      </c>
      <c r="B2803" s="41" t="s">
        <v>4425</v>
      </c>
      <c r="C2803" s="41">
        <v>0</v>
      </c>
      <c r="D2803" s="41">
        <v>0</v>
      </c>
      <c r="E2803" s="41">
        <v>0</v>
      </c>
      <c r="F2803" s="41">
        <v>0</v>
      </c>
      <c r="G2803" s="48">
        <v>54142</v>
      </c>
    </row>
    <row r="2804" spans="1:7" x14ac:dyDescent="0.25">
      <c r="A2804" s="48">
        <v>541429801</v>
      </c>
      <c r="B2804" s="41" t="s">
        <v>4426</v>
      </c>
      <c r="C2804" s="41">
        <v>0</v>
      </c>
      <c r="D2804" s="41">
        <v>0</v>
      </c>
      <c r="E2804" s="41">
        <v>0</v>
      </c>
      <c r="F2804" s="41">
        <v>0</v>
      </c>
      <c r="G2804" s="48">
        <v>54142</v>
      </c>
    </row>
    <row r="2805" spans="1:7" x14ac:dyDescent="0.25">
      <c r="A2805" s="48">
        <v>541431040</v>
      </c>
      <c r="B2805" s="41" t="s">
        <v>4427</v>
      </c>
      <c r="C2805" s="41">
        <v>0</v>
      </c>
      <c r="D2805" s="41">
        <v>0</v>
      </c>
      <c r="E2805" s="41">
        <v>0</v>
      </c>
      <c r="F2805" s="41">
        <v>0</v>
      </c>
      <c r="G2805" s="48">
        <v>54143</v>
      </c>
    </row>
    <row r="2806" spans="1:7" x14ac:dyDescent="0.25">
      <c r="A2806" s="48">
        <v>541439801</v>
      </c>
      <c r="B2806" s="41" t="s">
        <v>4428</v>
      </c>
      <c r="C2806" s="41">
        <v>0</v>
      </c>
      <c r="D2806" s="41">
        <v>0</v>
      </c>
      <c r="E2806" s="41">
        <v>0</v>
      </c>
      <c r="F2806" s="41">
        <v>0</v>
      </c>
      <c r="G2806" s="48">
        <v>54143</v>
      </c>
    </row>
    <row r="2807" spans="1:7" x14ac:dyDescent="0.25">
      <c r="A2807" s="48">
        <v>541441040</v>
      </c>
      <c r="B2807" s="41" t="s">
        <v>4429</v>
      </c>
      <c r="C2807" s="41">
        <v>0</v>
      </c>
      <c r="D2807" s="41">
        <v>0</v>
      </c>
      <c r="E2807" s="41">
        <v>0</v>
      </c>
      <c r="F2807" s="41">
        <v>0</v>
      </c>
      <c r="G2807" s="48">
        <v>54144</v>
      </c>
    </row>
    <row r="2808" spans="1:7" x14ac:dyDescent="0.25">
      <c r="A2808" s="48">
        <v>541449801</v>
      </c>
      <c r="B2808" s="41" t="s">
        <v>4430</v>
      </c>
      <c r="C2808" s="41">
        <v>0</v>
      </c>
      <c r="D2808" s="41">
        <v>0</v>
      </c>
      <c r="E2808" s="41">
        <v>0</v>
      </c>
      <c r="F2808" s="41">
        <v>0</v>
      </c>
      <c r="G2808" s="48">
        <v>54144</v>
      </c>
    </row>
    <row r="2809" spans="1:7" x14ac:dyDescent="0.25">
      <c r="A2809" s="48">
        <v>541451040</v>
      </c>
      <c r="B2809" s="41" t="s">
        <v>4431</v>
      </c>
      <c r="C2809" s="41">
        <v>0</v>
      </c>
      <c r="D2809" s="41">
        <v>0</v>
      </c>
      <c r="E2809" s="41">
        <v>0</v>
      </c>
      <c r="F2809" s="41">
        <v>0</v>
      </c>
      <c r="G2809" s="48">
        <v>54145</v>
      </c>
    </row>
    <row r="2810" spans="1:7" x14ac:dyDescent="0.25">
      <c r="A2810" s="48">
        <v>541459801</v>
      </c>
      <c r="B2810" s="41" t="s">
        <v>4432</v>
      </c>
      <c r="C2810" s="41">
        <v>0</v>
      </c>
      <c r="D2810" s="41">
        <v>0</v>
      </c>
      <c r="E2810" s="41">
        <v>0</v>
      </c>
      <c r="F2810" s="41">
        <v>0</v>
      </c>
      <c r="G2810" s="48">
        <v>54145</v>
      </c>
    </row>
    <row r="2811" spans="1:7" x14ac:dyDescent="0.25">
      <c r="A2811" s="48">
        <v>541462000</v>
      </c>
      <c r="B2811" s="41" t="s">
        <v>4433</v>
      </c>
      <c r="C2811" s="41">
        <v>0</v>
      </c>
      <c r="D2811" s="41">
        <v>0</v>
      </c>
      <c r="E2811" s="41">
        <v>0</v>
      </c>
      <c r="F2811" s="41">
        <v>0</v>
      </c>
      <c r="G2811" s="48">
        <v>54146</v>
      </c>
    </row>
    <row r="2812" spans="1:7" x14ac:dyDescent="0.25">
      <c r="A2812" s="48">
        <v>541469801</v>
      </c>
      <c r="B2812" s="41" t="s">
        <v>4434</v>
      </c>
      <c r="C2812" s="41">
        <v>0</v>
      </c>
      <c r="D2812" s="41">
        <v>0</v>
      </c>
      <c r="E2812" s="41">
        <v>0</v>
      </c>
      <c r="F2812" s="41">
        <v>0</v>
      </c>
      <c r="G2812" s="48">
        <v>54146</v>
      </c>
    </row>
    <row r="2813" spans="1:7" x14ac:dyDescent="0.25">
      <c r="A2813" s="48">
        <v>541472000</v>
      </c>
      <c r="B2813" s="41" t="s">
        <v>4435</v>
      </c>
      <c r="C2813" s="41">
        <v>3370</v>
      </c>
      <c r="D2813" s="41">
        <v>0</v>
      </c>
      <c r="E2813" s="41">
        <v>0</v>
      </c>
      <c r="F2813" s="41">
        <v>3370</v>
      </c>
      <c r="G2813" s="48">
        <v>54147</v>
      </c>
    </row>
    <row r="2814" spans="1:7" x14ac:dyDescent="0.25">
      <c r="A2814" s="48">
        <v>541479801</v>
      </c>
      <c r="B2814" s="41" t="s">
        <v>4436</v>
      </c>
      <c r="C2814" s="41">
        <v>0</v>
      </c>
      <c r="D2814" s="41">
        <v>0</v>
      </c>
      <c r="E2814" s="41">
        <v>0</v>
      </c>
      <c r="F2814" s="41">
        <v>0</v>
      </c>
      <c r="G2814" s="48">
        <v>54147</v>
      </c>
    </row>
    <row r="2815" spans="1:7" x14ac:dyDescent="0.25">
      <c r="A2815" s="48">
        <v>541481040</v>
      </c>
      <c r="B2815" s="41" t="s">
        <v>4437</v>
      </c>
      <c r="C2815" s="41">
        <v>0</v>
      </c>
      <c r="D2815" s="41">
        <v>0</v>
      </c>
      <c r="E2815" s="41">
        <v>0</v>
      </c>
      <c r="F2815" s="41">
        <v>0</v>
      </c>
      <c r="G2815" s="48">
        <v>54148</v>
      </c>
    </row>
    <row r="2816" spans="1:7" x14ac:dyDescent="0.25">
      <c r="A2816" s="48">
        <v>541489801</v>
      </c>
      <c r="B2816" s="41" t="s">
        <v>4438</v>
      </c>
      <c r="C2816" s="41">
        <v>0</v>
      </c>
      <c r="D2816" s="41">
        <v>0</v>
      </c>
      <c r="E2816" s="41">
        <v>0</v>
      </c>
      <c r="F2816" s="41">
        <v>0</v>
      </c>
      <c r="G2816" s="48">
        <v>54148</v>
      </c>
    </row>
    <row r="2817" spans="1:7" x14ac:dyDescent="0.25">
      <c r="A2817" s="48">
        <v>541492000</v>
      </c>
      <c r="B2817" s="41" t="s">
        <v>4439</v>
      </c>
      <c r="C2817" s="41">
        <v>0</v>
      </c>
      <c r="D2817" s="41">
        <v>0</v>
      </c>
      <c r="E2817" s="41">
        <v>0</v>
      </c>
      <c r="F2817" s="41">
        <v>0</v>
      </c>
      <c r="G2817" s="48">
        <v>54149</v>
      </c>
    </row>
    <row r="2818" spans="1:7" x14ac:dyDescent="0.25">
      <c r="A2818" s="48">
        <v>541499801</v>
      </c>
      <c r="B2818" s="41" t="s">
        <v>4440</v>
      </c>
      <c r="C2818" s="41">
        <v>0</v>
      </c>
      <c r="D2818" s="41">
        <v>0</v>
      </c>
      <c r="E2818" s="41">
        <v>0</v>
      </c>
      <c r="F2818" s="41">
        <v>0</v>
      </c>
      <c r="G2818" s="48">
        <v>54149</v>
      </c>
    </row>
    <row r="2819" spans="1:7" x14ac:dyDescent="0.25">
      <c r="A2819" s="48">
        <v>541502000</v>
      </c>
      <c r="B2819" s="41" t="s">
        <v>4441</v>
      </c>
      <c r="C2819" s="41">
        <v>0</v>
      </c>
      <c r="D2819" s="41">
        <v>0</v>
      </c>
      <c r="E2819" s="41">
        <v>0</v>
      </c>
      <c r="F2819" s="41">
        <v>0</v>
      </c>
      <c r="G2819" s="48">
        <v>54150</v>
      </c>
    </row>
    <row r="2820" spans="1:7" x14ac:dyDescent="0.25">
      <c r="A2820" s="48">
        <v>541509801</v>
      </c>
      <c r="B2820" s="41" t="s">
        <v>4442</v>
      </c>
      <c r="C2820" s="41">
        <v>0</v>
      </c>
      <c r="D2820" s="41">
        <v>0</v>
      </c>
      <c r="E2820" s="41">
        <v>0</v>
      </c>
      <c r="F2820" s="41">
        <v>0</v>
      </c>
      <c r="G2820" s="48">
        <v>54150</v>
      </c>
    </row>
    <row r="2821" spans="1:7" x14ac:dyDescent="0.25">
      <c r="A2821" s="48">
        <v>541512000</v>
      </c>
      <c r="B2821" s="41" t="s">
        <v>4443</v>
      </c>
      <c r="C2821" s="41">
        <v>725</v>
      </c>
      <c r="D2821" s="41">
        <v>0</v>
      </c>
      <c r="E2821" s="41">
        <v>0</v>
      </c>
      <c r="F2821" s="41">
        <v>725</v>
      </c>
      <c r="G2821" s="48">
        <v>54151</v>
      </c>
    </row>
    <row r="2822" spans="1:7" x14ac:dyDescent="0.25">
      <c r="A2822" s="48">
        <v>541512435</v>
      </c>
      <c r="B2822" s="41" t="s">
        <v>4444</v>
      </c>
      <c r="C2822" s="41">
        <v>-5943.12</v>
      </c>
      <c r="D2822" s="41">
        <v>0</v>
      </c>
      <c r="E2822" s="41">
        <v>0</v>
      </c>
      <c r="F2822" s="41">
        <v>-5943.12</v>
      </c>
      <c r="G2822" s="48">
        <v>54151</v>
      </c>
    </row>
    <row r="2823" spans="1:7" x14ac:dyDescent="0.25">
      <c r="A2823" s="48">
        <v>541512436</v>
      </c>
      <c r="B2823" s="41" t="s">
        <v>4445</v>
      </c>
      <c r="C2823" s="41">
        <v>0</v>
      </c>
      <c r="D2823" s="41">
        <v>0</v>
      </c>
      <c r="E2823" s="41">
        <v>0</v>
      </c>
      <c r="F2823" s="41">
        <v>0</v>
      </c>
      <c r="G2823" s="48">
        <v>54151</v>
      </c>
    </row>
    <row r="2824" spans="1:7" x14ac:dyDescent="0.25">
      <c r="A2824" s="48">
        <v>541519801</v>
      </c>
      <c r="B2824" s="41" t="s">
        <v>4446</v>
      </c>
      <c r="C2824" s="41">
        <v>0</v>
      </c>
      <c r="D2824" s="41">
        <v>0</v>
      </c>
      <c r="E2824" s="41">
        <v>0</v>
      </c>
      <c r="F2824" s="41">
        <v>0</v>
      </c>
      <c r="G2824" s="48">
        <v>54151</v>
      </c>
    </row>
    <row r="2825" spans="1:7" x14ac:dyDescent="0.25">
      <c r="A2825" s="48">
        <v>541520100</v>
      </c>
      <c r="B2825" s="41" t="s">
        <v>4447</v>
      </c>
      <c r="C2825" s="41">
        <v>0</v>
      </c>
      <c r="D2825" s="41">
        <v>0</v>
      </c>
      <c r="E2825" s="41">
        <v>0</v>
      </c>
      <c r="F2825" s="41">
        <v>0</v>
      </c>
      <c r="G2825" s="48">
        <v>54152</v>
      </c>
    </row>
    <row r="2826" spans="1:7" x14ac:dyDescent="0.25">
      <c r="A2826" s="48">
        <v>541522004</v>
      </c>
      <c r="B2826" s="41" t="s">
        <v>4448</v>
      </c>
      <c r="C2826" s="41">
        <v>0</v>
      </c>
      <c r="D2826" s="41">
        <v>0</v>
      </c>
      <c r="E2826" s="41">
        <v>0</v>
      </c>
      <c r="F2826" s="41">
        <v>0</v>
      </c>
      <c r="G2826" s="48">
        <v>54152</v>
      </c>
    </row>
    <row r="2827" spans="1:7" x14ac:dyDescent="0.25">
      <c r="A2827" s="48">
        <v>541529801</v>
      </c>
      <c r="B2827" s="41" t="s">
        <v>4449</v>
      </c>
      <c r="C2827" s="41">
        <v>0</v>
      </c>
      <c r="D2827" s="41">
        <v>0</v>
      </c>
      <c r="E2827" s="41">
        <v>0</v>
      </c>
      <c r="F2827" s="41">
        <v>0</v>
      </c>
      <c r="G2827" s="48">
        <v>54152</v>
      </c>
    </row>
    <row r="2828" spans="1:7" x14ac:dyDescent="0.25">
      <c r="A2828" s="48">
        <v>541532000</v>
      </c>
      <c r="B2828" s="41" t="s">
        <v>4450</v>
      </c>
      <c r="C2828" s="41">
        <v>7594.9</v>
      </c>
      <c r="D2828" s="41">
        <v>0</v>
      </c>
      <c r="E2828" s="41">
        <v>0</v>
      </c>
      <c r="F2828" s="41">
        <v>7594.9</v>
      </c>
      <c r="G2828" s="48">
        <v>54153</v>
      </c>
    </row>
    <row r="2829" spans="1:7" x14ac:dyDescent="0.25">
      <c r="A2829" s="48">
        <v>541552000</v>
      </c>
      <c r="B2829" s="41" t="s">
        <v>4451</v>
      </c>
      <c r="C2829" s="41">
        <v>14051.48</v>
      </c>
      <c r="D2829" s="41">
        <v>0</v>
      </c>
      <c r="E2829" s="41">
        <v>0</v>
      </c>
      <c r="F2829" s="41">
        <v>14051.48</v>
      </c>
      <c r="G2829" s="48">
        <v>54155</v>
      </c>
    </row>
    <row r="2830" spans="1:7" x14ac:dyDescent="0.25">
      <c r="A2830" s="48">
        <v>541561040</v>
      </c>
      <c r="B2830" s="41" t="s">
        <v>4452</v>
      </c>
      <c r="C2830" s="41">
        <v>3203</v>
      </c>
      <c r="D2830" s="41">
        <v>0</v>
      </c>
      <c r="E2830" s="41">
        <v>0</v>
      </c>
      <c r="F2830" s="41">
        <v>3203</v>
      </c>
      <c r="G2830" s="48">
        <v>54156</v>
      </c>
    </row>
    <row r="2831" spans="1:7" x14ac:dyDescent="0.25">
      <c r="A2831" s="48">
        <v>545011040</v>
      </c>
      <c r="B2831" s="41" t="s">
        <v>4453</v>
      </c>
      <c r="C2831" s="41">
        <v>0</v>
      </c>
      <c r="D2831" s="41">
        <v>0</v>
      </c>
      <c r="E2831" s="41">
        <v>0</v>
      </c>
      <c r="F2831" s="41">
        <v>0</v>
      </c>
      <c r="G2831" s="48">
        <v>54501</v>
      </c>
    </row>
    <row r="2832" spans="1:7" x14ac:dyDescent="0.25">
      <c r="A2832" s="48">
        <v>545019801</v>
      </c>
      <c r="B2832" s="41" t="s">
        <v>4454</v>
      </c>
      <c r="C2832" s="41">
        <v>0</v>
      </c>
      <c r="D2832" s="41">
        <v>0</v>
      </c>
      <c r="E2832" s="41">
        <v>0</v>
      </c>
      <c r="F2832" s="41">
        <v>0</v>
      </c>
      <c r="G2832" s="48">
        <v>54501</v>
      </c>
    </row>
    <row r="2833" spans="1:7" x14ac:dyDescent="0.25">
      <c r="A2833" s="48">
        <v>545021040</v>
      </c>
      <c r="B2833" s="41" t="s">
        <v>4455</v>
      </c>
      <c r="C2833" s="41">
        <v>0</v>
      </c>
      <c r="D2833" s="41">
        <v>0</v>
      </c>
      <c r="E2833" s="41">
        <v>0</v>
      </c>
      <c r="F2833" s="41">
        <v>0</v>
      </c>
      <c r="G2833" s="48">
        <v>54502</v>
      </c>
    </row>
    <row r="2834" spans="1:7" x14ac:dyDescent="0.25">
      <c r="A2834" s="48">
        <v>545022000</v>
      </c>
      <c r="B2834" s="41" t="s">
        <v>4456</v>
      </c>
      <c r="C2834" s="41">
        <v>0</v>
      </c>
      <c r="D2834" s="41">
        <v>0</v>
      </c>
      <c r="E2834" s="41">
        <v>0</v>
      </c>
      <c r="F2834" s="41">
        <v>0</v>
      </c>
      <c r="G2834" s="48">
        <v>54502</v>
      </c>
    </row>
    <row r="2835" spans="1:7" x14ac:dyDescent="0.25">
      <c r="A2835" s="48">
        <v>545022900</v>
      </c>
      <c r="B2835" s="41" t="s">
        <v>4457</v>
      </c>
      <c r="C2835" s="41">
        <v>0</v>
      </c>
      <c r="D2835" s="41">
        <v>0</v>
      </c>
      <c r="E2835" s="41">
        <v>0</v>
      </c>
      <c r="F2835" s="41">
        <v>0</v>
      </c>
      <c r="G2835" s="48">
        <v>54502</v>
      </c>
    </row>
    <row r="2836" spans="1:7" x14ac:dyDescent="0.25">
      <c r="A2836" s="48">
        <v>545029801</v>
      </c>
      <c r="B2836" s="41" t="s">
        <v>4458</v>
      </c>
      <c r="C2836" s="41">
        <v>0</v>
      </c>
      <c r="D2836" s="41">
        <v>0</v>
      </c>
      <c r="E2836" s="41">
        <v>0</v>
      </c>
      <c r="F2836" s="41">
        <v>0</v>
      </c>
      <c r="G2836" s="48">
        <v>54502</v>
      </c>
    </row>
    <row r="2837" spans="1:7" x14ac:dyDescent="0.25">
      <c r="A2837" s="48">
        <v>545031040</v>
      </c>
      <c r="B2837" s="41" t="s">
        <v>4459</v>
      </c>
      <c r="C2837" s="41">
        <v>0</v>
      </c>
      <c r="D2837" s="41">
        <v>0</v>
      </c>
      <c r="E2837" s="41">
        <v>0</v>
      </c>
      <c r="F2837" s="41">
        <v>0</v>
      </c>
      <c r="G2837" s="48">
        <v>54503</v>
      </c>
    </row>
    <row r="2838" spans="1:7" x14ac:dyDescent="0.25">
      <c r="A2838" s="48">
        <v>545032000</v>
      </c>
      <c r="B2838" s="41" t="s">
        <v>4460</v>
      </c>
      <c r="C2838" s="41">
        <v>0</v>
      </c>
      <c r="D2838" s="41">
        <v>0</v>
      </c>
      <c r="E2838" s="41">
        <v>0</v>
      </c>
      <c r="F2838" s="41">
        <v>0</v>
      </c>
      <c r="G2838" s="48">
        <v>54503</v>
      </c>
    </row>
    <row r="2839" spans="1:7" x14ac:dyDescent="0.25">
      <c r="A2839" s="48">
        <v>545032900</v>
      </c>
      <c r="B2839" s="41" t="s">
        <v>4461</v>
      </c>
      <c r="C2839" s="41">
        <v>0</v>
      </c>
      <c r="D2839" s="41">
        <v>0</v>
      </c>
      <c r="E2839" s="41">
        <v>0</v>
      </c>
      <c r="F2839" s="41">
        <v>0</v>
      </c>
      <c r="G2839" s="48">
        <v>54503</v>
      </c>
    </row>
    <row r="2840" spans="1:7" x14ac:dyDescent="0.25">
      <c r="A2840" s="48">
        <v>545039801</v>
      </c>
      <c r="B2840" s="41" t="s">
        <v>4462</v>
      </c>
      <c r="C2840" s="41">
        <v>0</v>
      </c>
      <c r="D2840" s="41">
        <v>0</v>
      </c>
      <c r="E2840" s="41">
        <v>0</v>
      </c>
      <c r="F2840" s="41">
        <v>0</v>
      </c>
      <c r="G2840" s="48">
        <v>54503</v>
      </c>
    </row>
    <row r="2841" spans="1:7" x14ac:dyDescent="0.25">
      <c r="A2841" s="48">
        <v>545041040</v>
      </c>
      <c r="B2841" s="41" t="s">
        <v>4463</v>
      </c>
      <c r="C2841" s="41">
        <v>0</v>
      </c>
      <c r="D2841" s="41">
        <v>0</v>
      </c>
      <c r="E2841" s="41">
        <v>0</v>
      </c>
      <c r="F2841" s="41">
        <v>0</v>
      </c>
      <c r="G2841" s="48">
        <v>54504</v>
      </c>
    </row>
    <row r="2842" spans="1:7" x14ac:dyDescent="0.25">
      <c r="A2842" s="48">
        <v>545042000</v>
      </c>
      <c r="B2842" s="41" t="s">
        <v>4464</v>
      </c>
      <c r="C2842" s="41">
        <v>0</v>
      </c>
      <c r="D2842" s="41">
        <v>0</v>
      </c>
      <c r="E2842" s="41">
        <v>0</v>
      </c>
      <c r="F2842" s="41">
        <v>0</v>
      </c>
      <c r="G2842" s="48">
        <v>54504</v>
      </c>
    </row>
    <row r="2843" spans="1:7" x14ac:dyDescent="0.25">
      <c r="A2843" s="48">
        <v>545042900</v>
      </c>
      <c r="B2843" s="41" t="s">
        <v>4465</v>
      </c>
      <c r="C2843" s="41">
        <v>0</v>
      </c>
      <c r="D2843" s="41">
        <v>0</v>
      </c>
      <c r="E2843" s="41">
        <v>0</v>
      </c>
      <c r="F2843" s="41">
        <v>0</v>
      </c>
      <c r="G2843" s="48">
        <v>54504</v>
      </c>
    </row>
    <row r="2844" spans="1:7" x14ac:dyDescent="0.25">
      <c r="A2844" s="48">
        <v>545049801</v>
      </c>
      <c r="B2844" s="41" t="s">
        <v>4466</v>
      </c>
      <c r="C2844" s="41">
        <v>0</v>
      </c>
      <c r="D2844" s="41">
        <v>0</v>
      </c>
      <c r="E2844" s="41">
        <v>0</v>
      </c>
      <c r="F2844" s="41">
        <v>0</v>
      </c>
      <c r="G2844" s="48">
        <v>54504</v>
      </c>
    </row>
    <row r="2845" spans="1:7" x14ac:dyDescent="0.25">
      <c r="A2845" s="48">
        <v>545052000</v>
      </c>
      <c r="B2845" s="41" t="s">
        <v>4467</v>
      </c>
      <c r="C2845" s="41">
        <v>0</v>
      </c>
      <c r="D2845" s="41">
        <v>0</v>
      </c>
      <c r="E2845" s="41">
        <v>0</v>
      </c>
      <c r="F2845" s="41">
        <v>0</v>
      </c>
      <c r="G2845" s="48">
        <v>54505</v>
      </c>
    </row>
    <row r="2846" spans="1:7" x14ac:dyDescent="0.25">
      <c r="A2846" s="48">
        <v>545059801</v>
      </c>
      <c r="B2846" s="41" t="s">
        <v>4468</v>
      </c>
      <c r="C2846" s="41">
        <v>0</v>
      </c>
      <c r="D2846" s="41">
        <v>0</v>
      </c>
      <c r="E2846" s="41">
        <v>0</v>
      </c>
      <c r="F2846" s="41">
        <v>0</v>
      </c>
      <c r="G2846" s="48">
        <v>54505</v>
      </c>
    </row>
    <row r="2847" spans="1:7" x14ac:dyDescent="0.25">
      <c r="A2847" s="48">
        <v>545061040</v>
      </c>
      <c r="B2847" s="41" t="s">
        <v>4469</v>
      </c>
      <c r="C2847" s="41">
        <v>0</v>
      </c>
      <c r="D2847" s="41">
        <v>0</v>
      </c>
      <c r="E2847" s="41">
        <v>0</v>
      </c>
      <c r="F2847" s="41">
        <v>0</v>
      </c>
      <c r="G2847" s="48">
        <v>54506</v>
      </c>
    </row>
    <row r="2848" spans="1:7" x14ac:dyDescent="0.25">
      <c r="A2848" s="48">
        <v>545062429</v>
      </c>
      <c r="B2848" s="41" t="s">
        <v>4470</v>
      </c>
      <c r="C2848" s="41">
        <v>0</v>
      </c>
      <c r="D2848" s="41">
        <v>0</v>
      </c>
      <c r="E2848" s="41">
        <v>0</v>
      </c>
      <c r="F2848" s="41">
        <v>0</v>
      </c>
      <c r="G2848" s="48">
        <v>54506</v>
      </c>
    </row>
    <row r="2849" spans="1:7" x14ac:dyDescent="0.25">
      <c r="A2849" s="48">
        <v>545069801</v>
      </c>
      <c r="B2849" s="41" t="s">
        <v>4471</v>
      </c>
      <c r="C2849" s="41">
        <v>0</v>
      </c>
      <c r="D2849" s="41">
        <v>0</v>
      </c>
      <c r="E2849" s="41">
        <v>0</v>
      </c>
      <c r="F2849" s="41">
        <v>0</v>
      </c>
      <c r="G2849" s="48">
        <v>54506</v>
      </c>
    </row>
    <row r="2850" spans="1:7" x14ac:dyDescent="0.25">
      <c r="A2850" s="48">
        <v>545071040</v>
      </c>
      <c r="B2850" s="41" t="s">
        <v>4472</v>
      </c>
      <c r="C2850" s="41">
        <v>0</v>
      </c>
      <c r="D2850" s="41">
        <v>0</v>
      </c>
      <c r="E2850" s="41">
        <v>0</v>
      </c>
      <c r="F2850" s="41">
        <v>0</v>
      </c>
      <c r="G2850" s="48">
        <v>54507</v>
      </c>
    </row>
    <row r="2851" spans="1:7" x14ac:dyDescent="0.25">
      <c r="A2851" s="48">
        <v>545081040</v>
      </c>
      <c r="B2851" s="41" t="s">
        <v>4473</v>
      </c>
      <c r="C2851" s="41">
        <v>0</v>
      </c>
      <c r="D2851" s="41">
        <v>0</v>
      </c>
      <c r="E2851" s="41">
        <v>0</v>
      </c>
      <c r="F2851" s="41">
        <v>0</v>
      </c>
      <c r="G2851" s="48">
        <v>54508</v>
      </c>
    </row>
    <row r="2852" spans="1:7" x14ac:dyDescent="0.25">
      <c r="A2852" s="48">
        <v>545089801</v>
      </c>
      <c r="B2852" s="41" t="s">
        <v>4474</v>
      </c>
      <c r="C2852" s="41">
        <v>0</v>
      </c>
      <c r="D2852" s="41">
        <v>0</v>
      </c>
      <c r="E2852" s="41">
        <v>0</v>
      </c>
      <c r="F2852" s="41">
        <v>0</v>
      </c>
      <c r="G2852" s="48">
        <v>54508</v>
      </c>
    </row>
    <row r="2853" spans="1:7" x14ac:dyDescent="0.25">
      <c r="A2853" s="48">
        <v>545091040</v>
      </c>
      <c r="B2853" s="41" t="s">
        <v>4475</v>
      </c>
      <c r="C2853" s="41">
        <v>0</v>
      </c>
      <c r="D2853" s="41">
        <v>0</v>
      </c>
      <c r="E2853" s="41">
        <v>0</v>
      </c>
      <c r="F2853" s="41">
        <v>0</v>
      </c>
      <c r="G2853" s="48">
        <v>54509</v>
      </c>
    </row>
    <row r="2854" spans="1:7" x14ac:dyDescent="0.25">
      <c r="A2854" s="48">
        <v>545099801</v>
      </c>
      <c r="B2854" s="41" t="s">
        <v>4476</v>
      </c>
      <c r="C2854" s="41">
        <v>0</v>
      </c>
      <c r="D2854" s="41">
        <v>0</v>
      </c>
      <c r="E2854" s="41">
        <v>0</v>
      </c>
      <c r="F2854" s="41">
        <v>0</v>
      </c>
      <c r="G2854" s="48">
        <v>54509</v>
      </c>
    </row>
    <row r="2855" spans="1:7" x14ac:dyDescent="0.25">
      <c r="A2855" s="48">
        <v>545102000</v>
      </c>
      <c r="B2855" s="41" t="s">
        <v>4477</v>
      </c>
      <c r="C2855" s="41">
        <v>0</v>
      </c>
      <c r="D2855" s="41">
        <v>0</v>
      </c>
      <c r="E2855" s="41">
        <v>0</v>
      </c>
      <c r="F2855" s="41">
        <v>0</v>
      </c>
      <c r="G2855" s="48">
        <v>54510</v>
      </c>
    </row>
    <row r="2856" spans="1:7" x14ac:dyDescent="0.25">
      <c r="A2856" s="48">
        <v>545109801</v>
      </c>
      <c r="B2856" s="41" t="s">
        <v>4478</v>
      </c>
      <c r="C2856" s="41">
        <v>0</v>
      </c>
      <c r="D2856" s="41">
        <v>0</v>
      </c>
      <c r="E2856" s="41">
        <v>0</v>
      </c>
      <c r="F2856" s="41">
        <v>0</v>
      </c>
      <c r="G2856" s="48">
        <v>54510</v>
      </c>
    </row>
    <row r="2857" spans="1:7" x14ac:dyDescent="0.25">
      <c r="A2857" s="48">
        <v>545112010</v>
      </c>
      <c r="B2857" s="41" t="s">
        <v>4479</v>
      </c>
      <c r="C2857" s="41">
        <v>0</v>
      </c>
      <c r="D2857" s="41">
        <v>0</v>
      </c>
      <c r="E2857" s="41">
        <v>0</v>
      </c>
      <c r="F2857" s="41">
        <v>0</v>
      </c>
      <c r="G2857" s="48">
        <v>54511</v>
      </c>
    </row>
    <row r="2858" spans="1:7" x14ac:dyDescent="0.25">
      <c r="A2858" s="48">
        <v>545112011</v>
      </c>
      <c r="B2858" s="41" t="s">
        <v>4480</v>
      </c>
      <c r="C2858" s="41">
        <v>0</v>
      </c>
      <c r="D2858" s="41">
        <v>0</v>
      </c>
      <c r="E2858" s="41">
        <v>0</v>
      </c>
      <c r="F2858" s="41">
        <v>0</v>
      </c>
      <c r="G2858" s="48">
        <v>54511</v>
      </c>
    </row>
    <row r="2859" spans="1:7" x14ac:dyDescent="0.25">
      <c r="A2859" s="48">
        <v>545119801</v>
      </c>
      <c r="B2859" s="41" t="s">
        <v>4481</v>
      </c>
      <c r="C2859" s="41">
        <v>0</v>
      </c>
      <c r="D2859" s="41">
        <v>0</v>
      </c>
      <c r="E2859" s="41">
        <v>0</v>
      </c>
      <c r="F2859" s="41">
        <v>0</v>
      </c>
      <c r="G2859" s="48">
        <v>54511</v>
      </c>
    </row>
    <row r="2860" spans="1:7" x14ac:dyDescent="0.25">
      <c r="A2860" s="48">
        <v>545122010</v>
      </c>
      <c r="B2860" s="41" t="s">
        <v>4482</v>
      </c>
      <c r="C2860" s="41">
        <v>0</v>
      </c>
      <c r="D2860" s="41">
        <v>0</v>
      </c>
      <c r="E2860" s="41">
        <v>0</v>
      </c>
      <c r="F2860" s="41">
        <v>0</v>
      </c>
      <c r="G2860" s="48">
        <v>54512</v>
      </c>
    </row>
    <row r="2861" spans="1:7" x14ac:dyDescent="0.25">
      <c r="A2861" s="48">
        <v>545129801</v>
      </c>
      <c r="B2861" s="41" t="s">
        <v>4483</v>
      </c>
      <c r="C2861" s="41">
        <v>0</v>
      </c>
      <c r="D2861" s="41">
        <v>0</v>
      </c>
      <c r="E2861" s="41">
        <v>0</v>
      </c>
      <c r="F2861" s="41">
        <v>0</v>
      </c>
      <c r="G2861" s="48">
        <v>54512</v>
      </c>
    </row>
    <row r="2862" spans="1:7" x14ac:dyDescent="0.25">
      <c r="A2862" s="48">
        <v>545132014</v>
      </c>
      <c r="B2862" s="41" t="s">
        <v>4484</v>
      </c>
      <c r="C2862" s="41">
        <v>0</v>
      </c>
      <c r="D2862" s="41">
        <v>0</v>
      </c>
      <c r="E2862" s="41">
        <v>0</v>
      </c>
      <c r="F2862" s="41">
        <v>0</v>
      </c>
      <c r="G2862" s="48">
        <v>54513</v>
      </c>
    </row>
    <row r="2863" spans="1:7" x14ac:dyDescent="0.25">
      <c r="A2863" s="48">
        <v>545141040</v>
      </c>
      <c r="B2863" s="41" t="s">
        <v>4485</v>
      </c>
      <c r="C2863" s="41">
        <v>0</v>
      </c>
      <c r="D2863" s="41">
        <v>0</v>
      </c>
      <c r="E2863" s="41">
        <v>0</v>
      </c>
      <c r="F2863" s="41">
        <v>0</v>
      </c>
      <c r="G2863" s="48">
        <v>54514</v>
      </c>
    </row>
    <row r="2864" spans="1:7" x14ac:dyDescent="0.25">
      <c r="A2864" s="48">
        <v>545149801</v>
      </c>
      <c r="B2864" s="41" t="s">
        <v>4486</v>
      </c>
      <c r="C2864" s="41">
        <v>0</v>
      </c>
      <c r="D2864" s="41">
        <v>0</v>
      </c>
      <c r="E2864" s="41">
        <v>0</v>
      </c>
      <c r="F2864" s="41">
        <v>0</v>
      </c>
      <c r="G2864" s="48">
        <v>54514</v>
      </c>
    </row>
    <row r="2865" spans="1:7" x14ac:dyDescent="0.25">
      <c r="A2865" s="48">
        <v>545151040</v>
      </c>
      <c r="B2865" s="41" t="s">
        <v>4487</v>
      </c>
      <c r="C2865" s="41">
        <v>0</v>
      </c>
      <c r="D2865" s="41">
        <v>0</v>
      </c>
      <c r="E2865" s="41">
        <v>0</v>
      </c>
      <c r="F2865" s="41">
        <v>0</v>
      </c>
      <c r="G2865" s="48">
        <v>54515</v>
      </c>
    </row>
    <row r="2866" spans="1:7" x14ac:dyDescent="0.25">
      <c r="A2866" s="48">
        <v>545159801</v>
      </c>
      <c r="B2866" s="41" t="s">
        <v>4488</v>
      </c>
      <c r="C2866" s="41">
        <v>0</v>
      </c>
      <c r="D2866" s="41">
        <v>0</v>
      </c>
      <c r="E2866" s="41">
        <v>0</v>
      </c>
      <c r="F2866" s="41">
        <v>0</v>
      </c>
      <c r="G2866" s="48">
        <v>54515</v>
      </c>
    </row>
    <row r="2867" spans="1:7" x14ac:dyDescent="0.25">
      <c r="A2867" s="48">
        <v>545161040</v>
      </c>
      <c r="B2867" s="41" t="s">
        <v>4489</v>
      </c>
      <c r="C2867" s="41">
        <v>0</v>
      </c>
      <c r="D2867" s="41">
        <v>0</v>
      </c>
      <c r="E2867" s="41">
        <v>0</v>
      </c>
      <c r="F2867" s="41">
        <v>0</v>
      </c>
      <c r="G2867" s="48">
        <v>54516</v>
      </c>
    </row>
    <row r="2868" spans="1:7" x14ac:dyDescent="0.25">
      <c r="A2868" s="48">
        <v>545169801</v>
      </c>
      <c r="B2868" s="41" t="s">
        <v>4490</v>
      </c>
      <c r="C2868" s="41">
        <v>0</v>
      </c>
      <c r="D2868" s="41">
        <v>0</v>
      </c>
      <c r="E2868" s="41">
        <v>0</v>
      </c>
      <c r="F2868" s="41">
        <v>0</v>
      </c>
      <c r="G2868" s="48">
        <v>54516</v>
      </c>
    </row>
    <row r="2869" spans="1:7" x14ac:dyDescent="0.25">
      <c r="A2869" s="48">
        <v>545171040</v>
      </c>
      <c r="B2869" s="41" t="s">
        <v>4491</v>
      </c>
      <c r="C2869" s="41">
        <v>0</v>
      </c>
      <c r="D2869" s="41">
        <v>0</v>
      </c>
      <c r="E2869" s="41">
        <v>0</v>
      </c>
      <c r="F2869" s="41">
        <v>0</v>
      </c>
      <c r="G2869" s="48">
        <v>54517</v>
      </c>
    </row>
    <row r="2870" spans="1:7" x14ac:dyDescent="0.25">
      <c r="A2870" s="48">
        <v>545179801</v>
      </c>
      <c r="B2870" s="41" t="s">
        <v>4492</v>
      </c>
      <c r="C2870" s="41">
        <v>0</v>
      </c>
      <c r="D2870" s="41">
        <v>0</v>
      </c>
      <c r="E2870" s="41">
        <v>0</v>
      </c>
      <c r="F2870" s="41">
        <v>0</v>
      </c>
      <c r="G2870" s="48">
        <v>54517</v>
      </c>
    </row>
    <row r="2871" spans="1:7" x14ac:dyDescent="0.25">
      <c r="A2871" s="48">
        <v>545181040</v>
      </c>
      <c r="B2871" s="41" t="s">
        <v>4493</v>
      </c>
      <c r="C2871" s="41">
        <v>0</v>
      </c>
      <c r="D2871" s="41">
        <v>0</v>
      </c>
      <c r="E2871" s="41">
        <v>0</v>
      </c>
      <c r="F2871" s="41">
        <v>0</v>
      </c>
      <c r="G2871" s="48">
        <v>54518</v>
      </c>
    </row>
    <row r="2872" spans="1:7" x14ac:dyDescent="0.25">
      <c r="A2872" s="48">
        <v>545189801</v>
      </c>
      <c r="B2872" s="41" t="s">
        <v>4494</v>
      </c>
      <c r="C2872" s="41">
        <v>0</v>
      </c>
      <c r="D2872" s="41">
        <v>0</v>
      </c>
      <c r="E2872" s="41">
        <v>0</v>
      </c>
      <c r="F2872" s="41">
        <v>0</v>
      </c>
      <c r="G2872" s="48">
        <v>54518</v>
      </c>
    </row>
    <row r="2873" spans="1:7" x14ac:dyDescent="0.25">
      <c r="A2873" s="48">
        <v>545192010</v>
      </c>
      <c r="B2873" s="41" t="s">
        <v>4495</v>
      </c>
      <c r="C2873" s="41">
        <v>0</v>
      </c>
      <c r="D2873" s="41">
        <v>0</v>
      </c>
      <c r="E2873" s="41">
        <v>0</v>
      </c>
      <c r="F2873" s="41">
        <v>0</v>
      </c>
      <c r="G2873" s="48">
        <v>54519</v>
      </c>
    </row>
    <row r="2874" spans="1:7" x14ac:dyDescent="0.25">
      <c r="A2874" s="48">
        <v>545199801</v>
      </c>
      <c r="B2874" s="41" t="s">
        <v>4496</v>
      </c>
      <c r="C2874" s="41">
        <v>0</v>
      </c>
      <c r="D2874" s="41">
        <v>0</v>
      </c>
      <c r="E2874" s="41">
        <v>0</v>
      </c>
      <c r="F2874" s="41">
        <v>0</v>
      </c>
      <c r="G2874" s="48">
        <v>54519</v>
      </c>
    </row>
    <row r="2875" spans="1:7" x14ac:dyDescent="0.25">
      <c r="A2875" s="48">
        <v>545202011</v>
      </c>
      <c r="B2875" s="41" t="s">
        <v>4497</v>
      </c>
      <c r="C2875" s="41">
        <v>0</v>
      </c>
      <c r="D2875" s="41">
        <v>0</v>
      </c>
      <c r="E2875" s="41">
        <v>0</v>
      </c>
      <c r="F2875" s="41">
        <v>0</v>
      </c>
      <c r="G2875" s="48">
        <v>54520</v>
      </c>
    </row>
    <row r="2876" spans="1:7" x14ac:dyDescent="0.25">
      <c r="A2876" s="48">
        <v>545209801</v>
      </c>
      <c r="B2876" s="41" t="s">
        <v>4498</v>
      </c>
      <c r="C2876" s="41">
        <v>0</v>
      </c>
      <c r="D2876" s="41">
        <v>0</v>
      </c>
      <c r="E2876" s="41">
        <v>0</v>
      </c>
      <c r="F2876" s="41">
        <v>0</v>
      </c>
      <c r="G2876" s="48">
        <v>54520</v>
      </c>
    </row>
    <row r="2877" spans="1:7" x14ac:dyDescent="0.25">
      <c r="A2877" s="48">
        <v>545212000</v>
      </c>
      <c r="B2877" s="41" t="s">
        <v>4499</v>
      </c>
      <c r="C2877" s="41">
        <v>0</v>
      </c>
      <c r="D2877" s="41">
        <v>0</v>
      </c>
      <c r="E2877" s="41">
        <v>0</v>
      </c>
      <c r="F2877" s="41">
        <v>0</v>
      </c>
      <c r="G2877" s="48">
        <v>54521</v>
      </c>
    </row>
    <row r="2878" spans="1:7" x14ac:dyDescent="0.25">
      <c r="A2878" s="48">
        <v>545219801</v>
      </c>
      <c r="B2878" s="41" t="s">
        <v>4500</v>
      </c>
      <c r="C2878" s="41">
        <v>0</v>
      </c>
      <c r="D2878" s="41">
        <v>0</v>
      </c>
      <c r="E2878" s="41">
        <v>0</v>
      </c>
      <c r="F2878" s="41">
        <v>0</v>
      </c>
      <c r="G2878" s="48">
        <v>54521</v>
      </c>
    </row>
    <row r="2879" spans="1:7" x14ac:dyDescent="0.25">
      <c r="A2879" s="48">
        <v>545222000</v>
      </c>
      <c r="B2879" s="41" t="s">
        <v>4501</v>
      </c>
      <c r="C2879" s="41">
        <v>0</v>
      </c>
      <c r="D2879" s="41">
        <v>0</v>
      </c>
      <c r="E2879" s="41">
        <v>0</v>
      </c>
      <c r="F2879" s="41">
        <v>0</v>
      </c>
      <c r="G2879" s="48">
        <v>54522</v>
      </c>
    </row>
    <row r="2880" spans="1:7" x14ac:dyDescent="0.25">
      <c r="A2880" s="48">
        <v>545222010</v>
      </c>
      <c r="B2880" s="41" t="s">
        <v>4502</v>
      </c>
      <c r="C2880" s="41">
        <v>0</v>
      </c>
      <c r="D2880" s="41">
        <v>0</v>
      </c>
      <c r="E2880" s="41">
        <v>0</v>
      </c>
      <c r="F2880" s="41">
        <v>0</v>
      </c>
      <c r="G2880" s="48">
        <v>54522</v>
      </c>
    </row>
    <row r="2881" spans="1:7" x14ac:dyDescent="0.25">
      <c r="A2881" s="48">
        <v>545229801</v>
      </c>
      <c r="B2881" s="41" t="s">
        <v>4503</v>
      </c>
      <c r="C2881" s="41">
        <v>0</v>
      </c>
      <c r="D2881" s="41">
        <v>0</v>
      </c>
      <c r="E2881" s="41">
        <v>0</v>
      </c>
      <c r="F2881" s="41">
        <v>0</v>
      </c>
      <c r="G2881" s="48">
        <v>54522</v>
      </c>
    </row>
    <row r="2882" spans="1:7" x14ac:dyDescent="0.25">
      <c r="A2882" s="48">
        <v>545232000</v>
      </c>
      <c r="B2882" s="41" t="s">
        <v>4504</v>
      </c>
      <c r="C2882" s="41">
        <v>0</v>
      </c>
      <c r="D2882" s="41">
        <v>0</v>
      </c>
      <c r="E2882" s="41">
        <v>0</v>
      </c>
      <c r="F2882" s="41">
        <v>0</v>
      </c>
      <c r="G2882" s="48">
        <v>54523</v>
      </c>
    </row>
    <row r="2883" spans="1:7" x14ac:dyDescent="0.25">
      <c r="A2883" s="48">
        <v>545239801</v>
      </c>
      <c r="B2883" s="41" t="s">
        <v>4505</v>
      </c>
      <c r="C2883" s="41">
        <v>0</v>
      </c>
      <c r="D2883" s="41">
        <v>0</v>
      </c>
      <c r="E2883" s="41">
        <v>0</v>
      </c>
      <c r="F2883" s="41">
        <v>0</v>
      </c>
      <c r="G2883" s="48">
        <v>54523</v>
      </c>
    </row>
    <row r="2884" spans="1:7" x14ac:dyDescent="0.25">
      <c r="A2884" s="48">
        <v>545242000</v>
      </c>
      <c r="B2884" s="41" t="s">
        <v>4506</v>
      </c>
      <c r="C2884" s="41">
        <v>0</v>
      </c>
      <c r="D2884" s="41">
        <v>0</v>
      </c>
      <c r="E2884" s="41">
        <v>0</v>
      </c>
      <c r="F2884" s="41">
        <v>0</v>
      </c>
      <c r="G2884" s="48">
        <v>54524</v>
      </c>
    </row>
    <row r="2885" spans="1:7" x14ac:dyDescent="0.25">
      <c r="A2885" s="48">
        <v>545242429</v>
      </c>
      <c r="B2885" s="41" t="s">
        <v>4507</v>
      </c>
      <c r="C2885" s="41">
        <v>0</v>
      </c>
      <c r="D2885" s="41">
        <v>0</v>
      </c>
      <c r="E2885" s="41">
        <v>0</v>
      </c>
      <c r="F2885" s="41">
        <v>0</v>
      </c>
      <c r="G2885" s="48">
        <v>54524</v>
      </c>
    </row>
    <row r="2886" spans="1:7" x14ac:dyDescent="0.25">
      <c r="A2886" s="48">
        <v>545249801</v>
      </c>
      <c r="B2886" s="41" t="s">
        <v>4508</v>
      </c>
      <c r="C2886" s="41">
        <v>0</v>
      </c>
      <c r="D2886" s="41">
        <v>0</v>
      </c>
      <c r="E2886" s="41">
        <v>0</v>
      </c>
      <c r="F2886" s="41">
        <v>0</v>
      </c>
      <c r="G2886" s="48">
        <v>54524</v>
      </c>
    </row>
    <row r="2887" spans="1:7" x14ac:dyDescent="0.25">
      <c r="A2887" s="48">
        <v>545252014</v>
      </c>
      <c r="B2887" s="41" t="s">
        <v>4509</v>
      </c>
      <c r="C2887" s="41">
        <v>0</v>
      </c>
      <c r="D2887" s="41">
        <v>0</v>
      </c>
      <c r="E2887" s="41">
        <v>0</v>
      </c>
      <c r="F2887" s="41">
        <v>0</v>
      </c>
      <c r="G2887" s="48">
        <v>54525</v>
      </c>
    </row>
    <row r="2888" spans="1:7" x14ac:dyDescent="0.25">
      <c r="A2888" s="48">
        <v>545259801</v>
      </c>
      <c r="B2888" s="41" t="s">
        <v>4510</v>
      </c>
      <c r="C2888" s="41">
        <v>0</v>
      </c>
      <c r="D2888" s="41">
        <v>0</v>
      </c>
      <c r="E2888" s="41">
        <v>0</v>
      </c>
      <c r="F2888" s="41">
        <v>0</v>
      </c>
      <c r="G2888" s="48">
        <v>54525</v>
      </c>
    </row>
    <row r="2889" spans="1:7" x14ac:dyDescent="0.25">
      <c r="A2889" s="48">
        <v>545262000</v>
      </c>
      <c r="B2889" s="41" t="s">
        <v>4511</v>
      </c>
      <c r="C2889" s="41">
        <v>0</v>
      </c>
      <c r="D2889" s="41">
        <v>0</v>
      </c>
      <c r="E2889" s="41">
        <v>0</v>
      </c>
      <c r="F2889" s="41">
        <v>0</v>
      </c>
      <c r="G2889" s="48">
        <v>54526</v>
      </c>
    </row>
    <row r="2890" spans="1:7" x14ac:dyDescent="0.25">
      <c r="A2890" s="48">
        <v>545262014</v>
      </c>
      <c r="B2890" s="41" t="s">
        <v>4512</v>
      </c>
      <c r="C2890" s="41">
        <v>0</v>
      </c>
      <c r="D2890" s="41">
        <v>0</v>
      </c>
      <c r="E2890" s="41">
        <v>0</v>
      </c>
      <c r="F2890" s="41">
        <v>0</v>
      </c>
      <c r="G2890" s="48">
        <v>54526</v>
      </c>
    </row>
    <row r="2891" spans="1:7" x14ac:dyDescent="0.25">
      <c r="A2891" s="48">
        <v>545269801</v>
      </c>
      <c r="B2891" s="41" t="s">
        <v>4513</v>
      </c>
      <c r="C2891" s="41">
        <v>0</v>
      </c>
      <c r="D2891" s="41">
        <v>0</v>
      </c>
      <c r="E2891" s="41">
        <v>0</v>
      </c>
      <c r="F2891" s="41">
        <v>0</v>
      </c>
      <c r="G2891" s="48">
        <v>54526</v>
      </c>
    </row>
    <row r="2892" spans="1:7" x14ac:dyDescent="0.25">
      <c r="A2892" s="48">
        <v>545272011</v>
      </c>
      <c r="B2892" s="41" t="s">
        <v>4514</v>
      </c>
      <c r="C2892" s="41">
        <v>0</v>
      </c>
      <c r="D2892" s="41">
        <v>0</v>
      </c>
      <c r="E2892" s="41">
        <v>0</v>
      </c>
      <c r="F2892" s="41">
        <v>0</v>
      </c>
      <c r="G2892" s="48">
        <v>54527</v>
      </c>
    </row>
    <row r="2893" spans="1:7" x14ac:dyDescent="0.25">
      <c r="A2893" s="48">
        <v>545272112</v>
      </c>
      <c r="B2893" s="41" t="s">
        <v>4515</v>
      </c>
      <c r="C2893" s="41">
        <v>0</v>
      </c>
      <c r="D2893" s="41">
        <v>0</v>
      </c>
      <c r="E2893" s="41">
        <v>0</v>
      </c>
      <c r="F2893" s="41">
        <v>0</v>
      </c>
      <c r="G2893" s="48">
        <v>54527</v>
      </c>
    </row>
    <row r="2894" spans="1:7" x14ac:dyDescent="0.25">
      <c r="A2894" s="48">
        <v>545279801</v>
      </c>
      <c r="B2894" s="41" t="s">
        <v>4516</v>
      </c>
      <c r="C2894" s="41">
        <v>0</v>
      </c>
      <c r="D2894" s="41">
        <v>0</v>
      </c>
      <c r="E2894" s="41">
        <v>0</v>
      </c>
      <c r="F2894" s="41">
        <v>0</v>
      </c>
      <c r="G2894" s="48">
        <v>54527</v>
      </c>
    </row>
    <row r="2895" spans="1:7" x14ac:dyDescent="0.25">
      <c r="A2895" s="48">
        <v>545282000</v>
      </c>
      <c r="B2895" s="41" t="s">
        <v>4517</v>
      </c>
      <c r="C2895" s="41">
        <v>0</v>
      </c>
      <c r="D2895" s="41">
        <v>0</v>
      </c>
      <c r="E2895" s="41">
        <v>0</v>
      </c>
      <c r="F2895" s="41">
        <v>0</v>
      </c>
      <c r="G2895" s="48">
        <v>54528</v>
      </c>
    </row>
    <row r="2896" spans="1:7" x14ac:dyDescent="0.25">
      <c r="A2896" s="48">
        <v>545289801</v>
      </c>
      <c r="B2896" s="41" t="s">
        <v>4518</v>
      </c>
      <c r="C2896" s="41">
        <v>0</v>
      </c>
      <c r="D2896" s="41">
        <v>0</v>
      </c>
      <c r="E2896" s="41">
        <v>0</v>
      </c>
      <c r="F2896" s="41">
        <v>0</v>
      </c>
      <c r="G2896" s="48">
        <v>54528</v>
      </c>
    </row>
    <row r="2897" spans="1:7" x14ac:dyDescent="0.25">
      <c r="A2897" s="48">
        <v>545292900</v>
      </c>
      <c r="B2897" s="41" t="s">
        <v>4519</v>
      </c>
      <c r="C2897" s="41">
        <v>0</v>
      </c>
      <c r="D2897" s="41">
        <v>0</v>
      </c>
      <c r="E2897" s="41">
        <v>0</v>
      </c>
      <c r="F2897" s="41">
        <v>0</v>
      </c>
      <c r="G2897" s="48">
        <v>54529</v>
      </c>
    </row>
    <row r="2898" spans="1:7" x14ac:dyDescent="0.25">
      <c r="A2898" s="48">
        <v>545299801</v>
      </c>
      <c r="B2898" s="41" t="s">
        <v>4520</v>
      </c>
      <c r="C2898" s="41">
        <v>0</v>
      </c>
      <c r="D2898" s="41">
        <v>0</v>
      </c>
      <c r="E2898" s="41">
        <v>0</v>
      </c>
      <c r="F2898" s="41">
        <v>0</v>
      </c>
      <c r="G2898" s="48">
        <v>54529</v>
      </c>
    </row>
    <row r="2899" spans="1:7" x14ac:dyDescent="0.25">
      <c r="A2899" s="48">
        <v>545300100</v>
      </c>
      <c r="B2899" s="41" t="s">
        <v>4521</v>
      </c>
      <c r="C2899" s="41">
        <v>0</v>
      </c>
      <c r="D2899" s="41">
        <v>0</v>
      </c>
      <c r="E2899" s="41">
        <v>0</v>
      </c>
      <c r="F2899" s="41">
        <v>0</v>
      </c>
      <c r="G2899" s="48">
        <v>54530</v>
      </c>
    </row>
    <row r="2900" spans="1:7" x14ac:dyDescent="0.25">
      <c r="A2900" s="48">
        <v>545302000</v>
      </c>
      <c r="B2900" s="41" t="s">
        <v>4522</v>
      </c>
      <c r="C2900" s="41">
        <v>2900</v>
      </c>
      <c r="D2900" s="41">
        <v>0</v>
      </c>
      <c r="E2900" s="41">
        <v>0</v>
      </c>
      <c r="F2900" s="41">
        <v>2900</v>
      </c>
      <c r="G2900" s="48">
        <v>54530</v>
      </c>
    </row>
    <row r="2901" spans="1:7" x14ac:dyDescent="0.25">
      <c r="A2901" s="48">
        <v>545309801</v>
      </c>
      <c r="B2901" s="41" t="s">
        <v>4523</v>
      </c>
      <c r="C2901" s="41">
        <v>0</v>
      </c>
      <c r="D2901" s="41">
        <v>0</v>
      </c>
      <c r="E2901" s="41">
        <v>0</v>
      </c>
      <c r="F2901" s="41">
        <v>0</v>
      </c>
      <c r="G2901" s="48">
        <v>54530</v>
      </c>
    </row>
    <row r="2902" spans="1:7" x14ac:dyDescent="0.25">
      <c r="A2902" s="48">
        <v>545321040</v>
      </c>
      <c r="B2902" s="41" t="s">
        <v>4524</v>
      </c>
      <c r="C2902" s="41">
        <v>0</v>
      </c>
      <c r="D2902" s="41">
        <v>0</v>
      </c>
      <c r="E2902" s="41">
        <v>0</v>
      </c>
      <c r="F2902" s="41">
        <v>0</v>
      </c>
      <c r="G2902" s="48">
        <v>54532</v>
      </c>
    </row>
    <row r="2903" spans="1:7" x14ac:dyDescent="0.25">
      <c r="A2903" s="48">
        <v>545329801</v>
      </c>
      <c r="B2903" s="41" t="s">
        <v>4525</v>
      </c>
      <c r="C2903" s="41">
        <v>0</v>
      </c>
      <c r="D2903" s="41">
        <v>0</v>
      </c>
      <c r="E2903" s="41">
        <v>0</v>
      </c>
      <c r="F2903" s="41">
        <v>0</v>
      </c>
      <c r="G2903" s="48">
        <v>54532</v>
      </c>
    </row>
    <row r="2904" spans="1:7" x14ac:dyDescent="0.25">
      <c r="A2904" s="48">
        <v>545332000</v>
      </c>
      <c r="B2904" s="41" t="s">
        <v>4526</v>
      </c>
      <c r="C2904" s="41">
        <v>0</v>
      </c>
      <c r="D2904" s="41">
        <v>0</v>
      </c>
      <c r="E2904" s="41">
        <v>0</v>
      </c>
      <c r="F2904" s="41">
        <v>0</v>
      </c>
      <c r="G2904" s="48">
        <v>54533</v>
      </c>
    </row>
    <row r="2905" spans="1:7" x14ac:dyDescent="0.25">
      <c r="A2905" s="48">
        <v>545339801</v>
      </c>
      <c r="B2905" s="41" t="s">
        <v>4527</v>
      </c>
      <c r="C2905" s="41">
        <v>0</v>
      </c>
      <c r="D2905" s="41">
        <v>0</v>
      </c>
      <c r="E2905" s="41">
        <v>0</v>
      </c>
      <c r="F2905" s="41">
        <v>0</v>
      </c>
      <c r="G2905" s="48">
        <v>54533</v>
      </c>
    </row>
    <row r="2906" spans="1:7" x14ac:dyDescent="0.25">
      <c r="A2906" s="48">
        <v>545342014</v>
      </c>
      <c r="B2906" s="41" t="s">
        <v>4528</v>
      </c>
      <c r="C2906" s="41">
        <v>0</v>
      </c>
      <c r="D2906" s="41">
        <v>0</v>
      </c>
      <c r="E2906" s="41">
        <v>0</v>
      </c>
      <c r="F2906" s="41">
        <v>0</v>
      </c>
      <c r="G2906" s="48">
        <v>54534</v>
      </c>
    </row>
    <row r="2907" spans="1:7" x14ac:dyDescent="0.25">
      <c r="A2907" s="48">
        <v>545349801</v>
      </c>
      <c r="B2907" s="41" t="s">
        <v>4529</v>
      </c>
      <c r="C2907" s="41">
        <v>0</v>
      </c>
      <c r="D2907" s="41">
        <v>0</v>
      </c>
      <c r="E2907" s="41">
        <v>0</v>
      </c>
      <c r="F2907" s="41">
        <v>0</v>
      </c>
      <c r="G2907" s="48">
        <v>54534</v>
      </c>
    </row>
    <row r="2908" spans="1:7" x14ac:dyDescent="0.25">
      <c r="A2908" s="48">
        <v>545352900</v>
      </c>
      <c r="B2908" s="41" t="s">
        <v>4530</v>
      </c>
      <c r="C2908" s="41">
        <v>0</v>
      </c>
      <c r="D2908" s="41">
        <v>0</v>
      </c>
      <c r="E2908" s="41">
        <v>0</v>
      </c>
      <c r="F2908" s="41">
        <v>0</v>
      </c>
      <c r="G2908" s="48">
        <v>54535</v>
      </c>
    </row>
    <row r="2909" spans="1:7" x14ac:dyDescent="0.25">
      <c r="A2909" s="48">
        <v>545359801</v>
      </c>
      <c r="B2909" s="41" t="s">
        <v>4531</v>
      </c>
      <c r="C2909" s="41">
        <v>0</v>
      </c>
      <c r="D2909" s="41">
        <v>0</v>
      </c>
      <c r="E2909" s="41">
        <v>0</v>
      </c>
      <c r="F2909" s="41">
        <v>0</v>
      </c>
      <c r="G2909" s="48">
        <v>54535</v>
      </c>
    </row>
    <row r="2910" spans="1:7" x14ac:dyDescent="0.25">
      <c r="A2910" s="48">
        <v>545362900</v>
      </c>
      <c r="B2910" s="41" t="s">
        <v>4532</v>
      </c>
      <c r="C2910" s="41">
        <v>0</v>
      </c>
      <c r="D2910" s="41">
        <v>0</v>
      </c>
      <c r="E2910" s="41">
        <v>0</v>
      </c>
      <c r="F2910" s="41">
        <v>0</v>
      </c>
      <c r="G2910" s="48">
        <v>54536</v>
      </c>
    </row>
    <row r="2911" spans="1:7" x14ac:dyDescent="0.25">
      <c r="A2911" s="48">
        <v>545369801</v>
      </c>
      <c r="B2911" s="41" t="s">
        <v>4533</v>
      </c>
      <c r="C2911" s="41">
        <v>0</v>
      </c>
      <c r="D2911" s="41">
        <v>0</v>
      </c>
      <c r="E2911" s="41">
        <v>0</v>
      </c>
      <c r="F2911" s="41">
        <v>0</v>
      </c>
      <c r="G2911" s="48">
        <v>54536</v>
      </c>
    </row>
    <row r="2912" spans="1:7" x14ac:dyDescent="0.25">
      <c r="A2912" s="48">
        <v>545372000</v>
      </c>
      <c r="B2912" s="41" t="s">
        <v>4534</v>
      </c>
      <c r="C2912" s="41">
        <v>0</v>
      </c>
      <c r="D2912" s="41">
        <v>0</v>
      </c>
      <c r="E2912" s="41">
        <v>0</v>
      </c>
      <c r="F2912" s="41">
        <v>0</v>
      </c>
      <c r="G2912" s="48">
        <v>54537</v>
      </c>
    </row>
    <row r="2913" spans="1:7" x14ac:dyDescent="0.25">
      <c r="A2913" s="48">
        <v>545379801</v>
      </c>
      <c r="B2913" s="41" t="s">
        <v>4535</v>
      </c>
      <c r="C2913" s="41">
        <v>0</v>
      </c>
      <c r="D2913" s="41">
        <v>0</v>
      </c>
      <c r="E2913" s="41">
        <v>0</v>
      </c>
      <c r="F2913" s="41">
        <v>0</v>
      </c>
      <c r="G2913" s="48">
        <v>54537</v>
      </c>
    </row>
    <row r="2914" spans="1:7" x14ac:dyDescent="0.25">
      <c r="A2914" s="48">
        <v>545382014</v>
      </c>
      <c r="B2914" s="41" t="s">
        <v>4536</v>
      </c>
      <c r="C2914" s="41">
        <v>0</v>
      </c>
      <c r="D2914" s="41">
        <v>0</v>
      </c>
      <c r="E2914" s="41">
        <v>0</v>
      </c>
      <c r="F2914" s="41">
        <v>0</v>
      </c>
      <c r="G2914" s="48">
        <v>54538</v>
      </c>
    </row>
    <row r="2915" spans="1:7" x14ac:dyDescent="0.25">
      <c r="A2915" s="48">
        <v>545389801</v>
      </c>
      <c r="B2915" s="41" t="s">
        <v>4537</v>
      </c>
      <c r="C2915" s="41">
        <v>0</v>
      </c>
      <c r="D2915" s="41">
        <v>0</v>
      </c>
      <c r="E2915" s="41">
        <v>0</v>
      </c>
      <c r="F2915" s="41">
        <v>0</v>
      </c>
      <c r="G2915" s="48">
        <v>54538</v>
      </c>
    </row>
    <row r="2916" spans="1:7" x14ac:dyDescent="0.25">
      <c r="A2916" s="48">
        <v>545392900</v>
      </c>
      <c r="B2916" s="41" t="s">
        <v>4538</v>
      </c>
      <c r="C2916" s="41">
        <v>0</v>
      </c>
      <c r="D2916" s="41">
        <v>0</v>
      </c>
      <c r="E2916" s="41">
        <v>0</v>
      </c>
      <c r="F2916" s="41">
        <v>0</v>
      </c>
      <c r="G2916" s="48">
        <v>54539</v>
      </c>
    </row>
    <row r="2917" spans="1:7" x14ac:dyDescent="0.25">
      <c r="A2917" s="48">
        <v>545399801</v>
      </c>
      <c r="B2917" s="41" t="s">
        <v>4539</v>
      </c>
      <c r="C2917" s="41">
        <v>0</v>
      </c>
      <c r="D2917" s="41">
        <v>0</v>
      </c>
      <c r="E2917" s="41">
        <v>0</v>
      </c>
      <c r="F2917" s="41">
        <v>0</v>
      </c>
      <c r="G2917" s="48">
        <v>54539</v>
      </c>
    </row>
    <row r="2918" spans="1:7" x14ac:dyDescent="0.25">
      <c r="A2918" s="48">
        <v>545402900</v>
      </c>
      <c r="B2918" s="41" t="s">
        <v>4540</v>
      </c>
      <c r="C2918" s="41">
        <v>0</v>
      </c>
      <c r="D2918" s="41">
        <v>0</v>
      </c>
      <c r="E2918" s="41">
        <v>0</v>
      </c>
      <c r="F2918" s="41">
        <v>0</v>
      </c>
      <c r="G2918" s="48">
        <v>54540</v>
      </c>
    </row>
    <row r="2919" spans="1:7" x14ac:dyDescent="0.25">
      <c r="A2919" s="48">
        <v>545409801</v>
      </c>
      <c r="B2919" s="41" t="s">
        <v>4541</v>
      </c>
      <c r="C2919" s="41">
        <v>0</v>
      </c>
      <c r="D2919" s="41">
        <v>0</v>
      </c>
      <c r="E2919" s="41">
        <v>0</v>
      </c>
      <c r="F2919" s="41">
        <v>0</v>
      </c>
      <c r="G2919" s="48">
        <v>54540</v>
      </c>
    </row>
    <row r="2920" spans="1:7" x14ac:dyDescent="0.25">
      <c r="A2920" s="48">
        <v>545412900</v>
      </c>
      <c r="B2920" s="41" t="s">
        <v>4542</v>
      </c>
      <c r="C2920" s="41">
        <v>0</v>
      </c>
      <c r="D2920" s="41">
        <v>0</v>
      </c>
      <c r="E2920" s="41">
        <v>0</v>
      </c>
      <c r="F2920" s="41">
        <v>0</v>
      </c>
      <c r="G2920" s="48">
        <v>54541</v>
      </c>
    </row>
    <row r="2921" spans="1:7" x14ac:dyDescent="0.25">
      <c r="A2921" s="48">
        <v>545419801</v>
      </c>
      <c r="B2921" s="41" t="s">
        <v>4543</v>
      </c>
      <c r="C2921" s="41">
        <v>0</v>
      </c>
      <c r="D2921" s="41">
        <v>0</v>
      </c>
      <c r="E2921" s="41">
        <v>0</v>
      </c>
      <c r="F2921" s="41">
        <v>0</v>
      </c>
      <c r="G2921" s="48">
        <v>54541</v>
      </c>
    </row>
    <row r="2922" spans="1:7" x14ac:dyDescent="0.25">
      <c r="A2922" s="48">
        <v>545422900</v>
      </c>
      <c r="B2922" s="41" t="s">
        <v>4544</v>
      </c>
      <c r="C2922" s="41">
        <v>0</v>
      </c>
      <c r="D2922" s="41">
        <v>0</v>
      </c>
      <c r="E2922" s="41">
        <v>0</v>
      </c>
      <c r="F2922" s="41">
        <v>0</v>
      </c>
      <c r="G2922" s="48">
        <v>54542</v>
      </c>
    </row>
    <row r="2923" spans="1:7" x14ac:dyDescent="0.25">
      <c r="A2923" s="48">
        <v>545429801</v>
      </c>
      <c r="B2923" s="41" t="s">
        <v>4545</v>
      </c>
      <c r="C2923" s="41">
        <v>0</v>
      </c>
      <c r="D2923" s="41">
        <v>0</v>
      </c>
      <c r="E2923" s="41">
        <v>0</v>
      </c>
      <c r="F2923" s="41">
        <v>0</v>
      </c>
      <c r="G2923" s="48">
        <v>54542</v>
      </c>
    </row>
    <row r="2924" spans="1:7" x14ac:dyDescent="0.25">
      <c r="A2924" s="48">
        <v>545431040</v>
      </c>
      <c r="B2924" s="41" t="s">
        <v>4546</v>
      </c>
      <c r="C2924" s="41">
        <v>0</v>
      </c>
      <c r="D2924" s="41">
        <v>0</v>
      </c>
      <c r="E2924" s="41">
        <v>0</v>
      </c>
      <c r="F2924" s="41">
        <v>0</v>
      </c>
      <c r="G2924" s="48">
        <v>54543</v>
      </c>
    </row>
    <row r="2925" spans="1:7" x14ac:dyDescent="0.25">
      <c r="A2925" s="48">
        <v>545431135</v>
      </c>
      <c r="B2925" s="41" t="s">
        <v>4547</v>
      </c>
      <c r="C2925" s="41">
        <v>0</v>
      </c>
      <c r="D2925" s="41">
        <v>0</v>
      </c>
      <c r="E2925" s="41">
        <v>0</v>
      </c>
      <c r="F2925" s="41">
        <v>0</v>
      </c>
      <c r="G2925" s="48">
        <v>54543</v>
      </c>
    </row>
    <row r="2926" spans="1:7" x14ac:dyDescent="0.25">
      <c r="A2926" s="48">
        <v>545432000</v>
      </c>
      <c r="B2926" s="41" t="s">
        <v>4548</v>
      </c>
      <c r="C2926" s="41">
        <v>0</v>
      </c>
      <c r="D2926" s="41">
        <v>0</v>
      </c>
      <c r="E2926" s="41">
        <v>0</v>
      </c>
      <c r="F2926" s="41">
        <v>0</v>
      </c>
      <c r="G2926" s="48">
        <v>54543</v>
      </c>
    </row>
    <row r="2927" spans="1:7" x14ac:dyDescent="0.25">
      <c r="A2927" s="48">
        <v>545432423</v>
      </c>
      <c r="B2927" s="41" t="s">
        <v>4549</v>
      </c>
      <c r="C2927" s="41">
        <v>0</v>
      </c>
      <c r="D2927" s="41">
        <v>0</v>
      </c>
      <c r="E2927" s="41">
        <v>0</v>
      </c>
      <c r="F2927" s="41">
        <v>0</v>
      </c>
      <c r="G2927" s="48">
        <v>54543</v>
      </c>
    </row>
    <row r="2928" spans="1:7" x14ac:dyDescent="0.25">
      <c r="A2928" s="48">
        <v>545432900</v>
      </c>
      <c r="B2928" s="41" t="s">
        <v>4550</v>
      </c>
      <c r="C2928" s="41">
        <v>0</v>
      </c>
      <c r="D2928" s="41">
        <v>0</v>
      </c>
      <c r="E2928" s="41">
        <v>0</v>
      </c>
      <c r="F2928" s="41">
        <v>0</v>
      </c>
      <c r="G2928" s="48">
        <v>54543</v>
      </c>
    </row>
    <row r="2929" spans="1:7" x14ac:dyDescent="0.25">
      <c r="A2929" s="48">
        <v>545439801</v>
      </c>
      <c r="B2929" s="41" t="s">
        <v>4551</v>
      </c>
      <c r="C2929" s="41">
        <v>0</v>
      </c>
      <c r="D2929" s="41">
        <v>0</v>
      </c>
      <c r="E2929" s="41">
        <v>0</v>
      </c>
      <c r="F2929" s="41">
        <v>0</v>
      </c>
      <c r="G2929" s="48">
        <v>54543</v>
      </c>
    </row>
    <row r="2930" spans="1:7" x14ac:dyDescent="0.25">
      <c r="A2930" s="48">
        <v>545441040</v>
      </c>
      <c r="B2930" s="41" t="s">
        <v>4552</v>
      </c>
      <c r="C2930" s="41">
        <v>0</v>
      </c>
      <c r="D2930" s="41">
        <v>0</v>
      </c>
      <c r="E2930" s="41">
        <v>0</v>
      </c>
      <c r="F2930" s="41">
        <v>0</v>
      </c>
      <c r="G2930" s="48">
        <v>54544</v>
      </c>
    </row>
    <row r="2931" spans="1:7" x14ac:dyDescent="0.25">
      <c r="A2931" s="48">
        <v>545442000</v>
      </c>
      <c r="B2931" s="41" t="s">
        <v>4553</v>
      </c>
      <c r="C2931" s="41">
        <v>0</v>
      </c>
      <c r="D2931" s="41">
        <v>0</v>
      </c>
      <c r="E2931" s="41">
        <v>0</v>
      </c>
      <c r="F2931" s="41">
        <v>0</v>
      </c>
      <c r="G2931" s="48">
        <v>54544</v>
      </c>
    </row>
    <row r="2932" spans="1:7" x14ac:dyDescent="0.25">
      <c r="A2932" s="48">
        <v>545449801</v>
      </c>
      <c r="B2932" s="41" t="s">
        <v>4554</v>
      </c>
      <c r="C2932" s="41">
        <v>0</v>
      </c>
      <c r="D2932" s="41">
        <v>0</v>
      </c>
      <c r="E2932" s="41">
        <v>0</v>
      </c>
      <c r="F2932" s="41">
        <v>0</v>
      </c>
      <c r="G2932" s="48">
        <v>54544</v>
      </c>
    </row>
    <row r="2933" spans="1:7" x14ac:dyDescent="0.25">
      <c r="A2933" s="48">
        <v>545451040</v>
      </c>
      <c r="B2933" s="41" t="s">
        <v>4555</v>
      </c>
      <c r="C2933" s="41">
        <v>0</v>
      </c>
      <c r="D2933" s="41">
        <v>0</v>
      </c>
      <c r="E2933" s="41">
        <v>0</v>
      </c>
      <c r="F2933" s="41">
        <v>0</v>
      </c>
      <c r="G2933" s="48">
        <v>54545</v>
      </c>
    </row>
    <row r="2934" spans="1:7" x14ac:dyDescent="0.25">
      <c r="A2934" s="48">
        <v>545459801</v>
      </c>
      <c r="B2934" s="41" t="s">
        <v>4556</v>
      </c>
      <c r="C2934" s="41">
        <v>0</v>
      </c>
      <c r="D2934" s="41">
        <v>0</v>
      </c>
      <c r="E2934" s="41">
        <v>0</v>
      </c>
      <c r="F2934" s="41">
        <v>0</v>
      </c>
      <c r="G2934" s="48">
        <v>54545</v>
      </c>
    </row>
    <row r="2935" spans="1:7" x14ac:dyDescent="0.25">
      <c r="A2935" s="48">
        <v>545461040</v>
      </c>
      <c r="B2935" s="41" t="s">
        <v>4557</v>
      </c>
      <c r="C2935" s="41">
        <v>0</v>
      </c>
      <c r="D2935" s="41">
        <v>0</v>
      </c>
      <c r="E2935" s="41">
        <v>0</v>
      </c>
      <c r="F2935" s="41">
        <v>0</v>
      </c>
      <c r="G2935" s="48">
        <v>54546</v>
      </c>
    </row>
    <row r="2936" spans="1:7" x14ac:dyDescent="0.25">
      <c r="A2936" s="48">
        <v>545469801</v>
      </c>
      <c r="B2936" s="41" t="s">
        <v>4558</v>
      </c>
      <c r="C2936" s="41">
        <v>0</v>
      </c>
      <c r="D2936" s="41">
        <v>0</v>
      </c>
      <c r="E2936" s="41">
        <v>0</v>
      </c>
      <c r="F2936" s="41">
        <v>0</v>
      </c>
      <c r="G2936" s="48">
        <v>54546</v>
      </c>
    </row>
    <row r="2937" spans="1:7" x14ac:dyDescent="0.25">
      <c r="A2937" s="48">
        <v>545471040</v>
      </c>
      <c r="B2937" s="41" t="s">
        <v>4559</v>
      </c>
      <c r="C2937" s="41">
        <v>0</v>
      </c>
      <c r="D2937" s="41">
        <v>0</v>
      </c>
      <c r="E2937" s="41">
        <v>0</v>
      </c>
      <c r="F2937" s="41">
        <v>0</v>
      </c>
      <c r="G2937" s="48">
        <v>54547</v>
      </c>
    </row>
    <row r="2938" spans="1:7" x14ac:dyDescent="0.25">
      <c r="A2938" s="48">
        <v>545479801</v>
      </c>
      <c r="B2938" s="41" t="s">
        <v>4560</v>
      </c>
      <c r="C2938" s="41">
        <v>0</v>
      </c>
      <c r="D2938" s="41">
        <v>0</v>
      </c>
      <c r="E2938" s="41">
        <v>0</v>
      </c>
      <c r="F2938" s="41">
        <v>0</v>
      </c>
      <c r="G2938" s="48">
        <v>54547</v>
      </c>
    </row>
    <row r="2939" spans="1:7" x14ac:dyDescent="0.25">
      <c r="A2939" s="48">
        <v>545481040</v>
      </c>
      <c r="B2939" s="41" t="s">
        <v>4561</v>
      </c>
      <c r="C2939" s="41">
        <v>0</v>
      </c>
      <c r="D2939" s="41">
        <v>0</v>
      </c>
      <c r="E2939" s="41">
        <v>0</v>
      </c>
      <c r="F2939" s="41">
        <v>0</v>
      </c>
      <c r="G2939" s="48">
        <v>54548</v>
      </c>
    </row>
    <row r="2940" spans="1:7" x14ac:dyDescent="0.25">
      <c r="A2940" s="48">
        <v>545491040</v>
      </c>
      <c r="B2940" s="41" t="s">
        <v>4562</v>
      </c>
      <c r="C2940" s="41">
        <v>0</v>
      </c>
      <c r="D2940" s="41">
        <v>0</v>
      </c>
      <c r="E2940" s="41">
        <v>0</v>
      </c>
      <c r="F2940" s="41">
        <v>0</v>
      </c>
      <c r="G2940" s="48">
        <v>54549</v>
      </c>
    </row>
    <row r="2941" spans="1:7" x14ac:dyDescent="0.25">
      <c r="A2941" s="48">
        <v>545492423</v>
      </c>
      <c r="B2941" s="41" t="s">
        <v>4563</v>
      </c>
      <c r="C2941" s="41">
        <v>0</v>
      </c>
      <c r="D2941" s="41">
        <v>0</v>
      </c>
      <c r="E2941" s="41">
        <v>0</v>
      </c>
      <c r="F2941" s="41">
        <v>0</v>
      </c>
      <c r="G2941" s="48">
        <v>54549</v>
      </c>
    </row>
    <row r="2942" spans="1:7" x14ac:dyDescent="0.25">
      <c r="A2942" s="48">
        <v>545499801</v>
      </c>
      <c r="B2942" s="41" t="s">
        <v>4564</v>
      </c>
      <c r="C2942" s="41">
        <v>0</v>
      </c>
      <c r="D2942" s="41">
        <v>0</v>
      </c>
      <c r="E2942" s="41">
        <v>0</v>
      </c>
      <c r="F2942" s="41">
        <v>0</v>
      </c>
      <c r="G2942" s="48">
        <v>54549</v>
      </c>
    </row>
    <row r="2943" spans="1:7" x14ac:dyDescent="0.25">
      <c r="A2943" s="48">
        <v>545502000</v>
      </c>
      <c r="B2943" s="41" t="s">
        <v>4565</v>
      </c>
      <c r="C2943" s="41">
        <v>0</v>
      </c>
      <c r="D2943" s="41">
        <v>0</v>
      </c>
      <c r="E2943" s="41">
        <v>0</v>
      </c>
      <c r="F2943" s="41">
        <v>0</v>
      </c>
      <c r="G2943" s="48">
        <v>54550</v>
      </c>
    </row>
    <row r="2944" spans="1:7" x14ac:dyDescent="0.25">
      <c r="A2944" s="48">
        <v>545509801</v>
      </c>
      <c r="B2944" s="41" t="s">
        <v>4566</v>
      </c>
      <c r="C2944" s="41">
        <v>0</v>
      </c>
      <c r="D2944" s="41">
        <v>0</v>
      </c>
      <c r="E2944" s="41">
        <v>0</v>
      </c>
      <c r="F2944" s="41">
        <v>0</v>
      </c>
      <c r="G2944" s="48">
        <v>54550</v>
      </c>
    </row>
    <row r="2945" spans="1:7" x14ac:dyDescent="0.25">
      <c r="A2945" s="48">
        <v>545512900</v>
      </c>
      <c r="B2945" s="41" t="s">
        <v>4567</v>
      </c>
      <c r="C2945" s="41">
        <v>0</v>
      </c>
      <c r="D2945" s="41">
        <v>0</v>
      </c>
      <c r="E2945" s="41">
        <v>0</v>
      </c>
      <c r="F2945" s="41">
        <v>0</v>
      </c>
      <c r="G2945" s="48">
        <v>54551</v>
      </c>
    </row>
    <row r="2946" spans="1:7" x14ac:dyDescent="0.25">
      <c r="A2946" s="48">
        <v>545519801</v>
      </c>
      <c r="B2946" s="41" t="s">
        <v>4568</v>
      </c>
      <c r="C2946" s="41">
        <v>0</v>
      </c>
      <c r="D2946" s="41">
        <v>0</v>
      </c>
      <c r="E2946" s="41">
        <v>0</v>
      </c>
      <c r="F2946" s="41">
        <v>0</v>
      </c>
      <c r="G2946" s="48">
        <v>54551</v>
      </c>
    </row>
    <row r="2947" spans="1:7" x14ac:dyDescent="0.25">
      <c r="A2947" s="48">
        <v>545522010</v>
      </c>
      <c r="B2947" s="41" t="s">
        <v>4569</v>
      </c>
      <c r="C2947" s="41">
        <v>0</v>
      </c>
      <c r="D2947" s="41">
        <v>0</v>
      </c>
      <c r="E2947" s="41">
        <v>0</v>
      </c>
      <c r="F2947" s="41">
        <v>0</v>
      </c>
      <c r="G2947" s="48">
        <v>54552</v>
      </c>
    </row>
    <row r="2948" spans="1:7" x14ac:dyDescent="0.25">
      <c r="A2948" s="48">
        <v>545529801</v>
      </c>
      <c r="B2948" s="41" t="s">
        <v>4570</v>
      </c>
      <c r="C2948" s="41">
        <v>0</v>
      </c>
      <c r="D2948" s="41">
        <v>0</v>
      </c>
      <c r="E2948" s="41">
        <v>0</v>
      </c>
      <c r="F2948" s="41">
        <v>0</v>
      </c>
      <c r="G2948" s="48">
        <v>54552</v>
      </c>
    </row>
    <row r="2949" spans="1:7" x14ac:dyDescent="0.25">
      <c r="A2949" s="48">
        <v>545532000</v>
      </c>
      <c r="B2949" s="41" t="s">
        <v>4571</v>
      </c>
      <c r="C2949" s="41">
        <v>0</v>
      </c>
      <c r="D2949" s="41">
        <v>0</v>
      </c>
      <c r="E2949" s="41">
        <v>0</v>
      </c>
      <c r="F2949" s="41">
        <v>0</v>
      </c>
      <c r="G2949" s="48">
        <v>54553</v>
      </c>
    </row>
    <row r="2950" spans="1:7" x14ac:dyDescent="0.25">
      <c r="A2950" s="48">
        <v>545539801</v>
      </c>
      <c r="B2950" s="41" t="s">
        <v>4572</v>
      </c>
      <c r="C2950" s="41">
        <v>0</v>
      </c>
      <c r="D2950" s="41">
        <v>0</v>
      </c>
      <c r="E2950" s="41">
        <v>0</v>
      </c>
      <c r="F2950" s="41">
        <v>0</v>
      </c>
      <c r="G2950" s="48">
        <v>54553</v>
      </c>
    </row>
    <row r="2951" spans="1:7" x14ac:dyDescent="0.25">
      <c r="A2951" s="48">
        <v>545542000</v>
      </c>
      <c r="B2951" s="41" t="s">
        <v>4573</v>
      </c>
      <c r="C2951" s="41">
        <v>0</v>
      </c>
      <c r="D2951" s="41">
        <v>0</v>
      </c>
      <c r="E2951" s="41">
        <v>0</v>
      </c>
      <c r="F2951" s="41">
        <v>0</v>
      </c>
      <c r="G2951" s="48">
        <v>54554</v>
      </c>
    </row>
    <row r="2952" spans="1:7" x14ac:dyDescent="0.25">
      <c r="A2952" s="48">
        <v>545542900</v>
      </c>
      <c r="B2952" s="41" t="s">
        <v>4574</v>
      </c>
      <c r="C2952" s="41">
        <v>0</v>
      </c>
      <c r="D2952" s="41">
        <v>0</v>
      </c>
      <c r="E2952" s="41">
        <v>0</v>
      </c>
      <c r="F2952" s="41">
        <v>0</v>
      </c>
      <c r="G2952" s="48">
        <v>54554</v>
      </c>
    </row>
    <row r="2953" spans="1:7" x14ac:dyDescent="0.25">
      <c r="A2953" s="48">
        <v>545549801</v>
      </c>
      <c r="B2953" s="41" t="s">
        <v>4575</v>
      </c>
      <c r="C2953" s="41">
        <v>0</v>
      </c>
      <c r="D2953" s="41">
        <v>0</v>
      </c>
      <c r="E2953" s="41">
        <v>0</v>
      </c>
      <c r="F2953" s="41">
        <v>0</v>
      </c>
      <c r="G2953" s="48">
        <v>54554</v>
      </c>
    </row>
    <row r="2954" spans="1:7" x14ac:dyDescent="0.25">
      <c r="A2954" s="48">
        <v>545552900</v>
      </c>
      <c r="B2954" s="41" t="s">
        <v>4576</v>
      </c>
      <c r="C2954" s="41">
        <v>0</v>
      </c>
      <c r="D2954" s="41">
        <v>0</v>
      </c>
      <c r="E2954" s="41">
        <v>0</v>
      </c>
      <c r="F2954" s="41">
        <v>0</v>
      </c>
      <c r="G2954" s="48">
        <v>54555</v>
      </c>
    </row>
    <row r="2955" spans="1:7" x14ac:dyDescent="0.25">
      <c r="A2955" s="48">
        <v>545559801</v>
      </c>
      <c r="B2955" s="41" t="s">
        <v>4577</v>
      </c>
      <c r="C2955" s="41">
        <v>0</v>
      </c>
      <c r="D2955" s="41">
        <v>0</v>
      </c>
      <c r="E2955" s="41">
        <v>0</v>
      </c>
      <c r="F2955" s="41">
        <v>0</v>
      </c>
      <c r="G2955" s="48">
        <v>54555</v>
      </c>
    </row>
    <row r="2956" spans="1:7" x14ac:dyDescent="0.25">
      <c r="A2956" s="48">
        <v>545562900</v>
      </c>
      <c r="B2956" s="41" t="s">
        <v>4578</v>
      </c>
      <c r="C2956" s="41">
        <v>0</v>
      </c>
      <c r="D2956" s="41">
        <v>0</v>
      </c>
      <c r="E2956" s="41">
        <v>0</v>
      </c>
      <c r="F2956" s="41">
        <v>0</v>
      </c>
      <c r="G2956" s="48">
        <v>54556</v>
      </c>
    </row>
    <row r="2957" spans="1:7" x14ac:dyDescent="0.25">
      <c r="A2957" s="48">
        <v>545569801</v>
      </c>
      <c r="B2957" s="41" t="s">
        <v>4579</v>
      </c>
      <c r="C2957" s="41">
        <v>0</v>
      </c>
      <c r="D2957" s="41">
        <v>0</v>
      </c>
      <c r="E2957" s="41">
        <v>0</v>
      </c>
      <c r="F2957" s="41">
        <v>0</v>
      </c>
      <c r="G2957" s="48">
        <v>54556</v>
      </c>
    </row>
    <row r="2958" spans="1:7" x14ac:dyDescent="0.25">
      <c r="A2958" s="48">
        <v>545572900</v>
      </c>
      <c r="B2958" s="41" t="s">
        <v>4580</v>
      </c>
      <c r="C2958" s="41">
        <v>0</v>
      </c>
      <c r="D2958" s="41">
        <v>0</v>
      </c>
      <c r="E2958" s="41">
        <v>0</v>
      </c>
      <c r="F2958" s="41">
        <v>0</v>
      </c>
      <c r="G2958" s="48">
        <v>54557</v>
      </c>
    </row>
    <row r="2959" spans="1:7" x14ac:dyDescent="0.25">
      <c r="A2959" s="48">
        <v>545579801</v>
      </c>
      <c r="B2959" s="41" t="s">
        <v>4581</v>
      </c>
      <c r="C2959" s="41">
        <v>0</v>
      </c>
      <c r="D2959" s="41">
        <v>0</v>
      </c>
      <c r="E2959" s="41">
        <v>0</v>
      </c>
      <c r="F2959" s="41">
        <v>0</v>
      </c>
      <c r="G2959" s="48">
        <v>54557</v>
      </c>
    </row>
    <row r="2960" spans="1:7" x14ac:dyDescent="0.25">
      <c r="A2960" s="48">
        <v>545582010</v>
      </c>
      <c r="B2960" s="41" t="s">
        <v>4582</v>
      </c>
      <c r="C2960" s="41">
        <v>0</v>
      </c>
      <c r="D2960" s="41">
        <v>0</v>
      </c>
      <c r="E2960" s="41">
        <v>0</v>
      </c>
      <c r="F2960" s="41">
        <v>0</v>
      </c>
      <c r="G2960" s="48">
        <v>54558</v>
      </c>
    </row>
    <row r="2961" spans="1:7" x14ac:dyDescent="0.25">
      <c r="A2961" s="48">
        <v>545589801</v>
      </c>
      <c r="B2961" s="41" t="s">
        <v>4583</v>
      </c>
      <c r="C2961" s="41">
        <v>0</v>
      </c>
      <c r="D2961" s="41">
        <v>0</v>
      </c>
      <c r="E2961" s="41">
        <v>0</v>
      </c>
      <c r="F2961" s="41">
        <v>0</v>
      </c>
      <c r="G2961" s="48">
        <v>54558</v>
      </c>
    </row>
    <row r="2962" spans="1:7" x14ac:dyDescent="0.25">
      <c r="A2962" s="48">
        <v>545592900</v>
      </c>
      <c r="B2962" s="41" t="s">
        <v>4584</v>
      </c>
      <c r="C2962" s="41">
        <v>0</v>
      </c>
      <c r="D2962" s="41">
        <v>0</v>
      </c>
      <c r="E2962" s="41">
        <v>0</v>
      </c>
      <c r="F2962" s="41">
        <v>0</v>
      </c>
      <c r="G2962" s="48">
        <v>54559</v>
      </c>
    </row>
    <row r="2963" spans="1:7" x14ac:dyDescent="0.25">
      <c r="A2963" s="48">
        <v>545599801</v>
      </c>
      <c r="B2963" s="41" t="s">
        <v>4585</v>
      </c>
      <c r="C2963" s="41">
        <v>0</v>
      </c>
      <c r="D2963" s="41">
        <v>0</v>
      </c>
      <c r="E2963" s="41">
        <v>0</v>
      </c>
      <c r="F2963" s="41">
        <v>0</v>
      </c>
      <c r="G2963" s="48">
        <v>54559</v>
      </c>
    </row>
    <row r="2964" spans="1:7" x14ac:dyDescent="0.25">
      <c r="A2964" s="48">
        <v>545602000</v>
      </c>
      <c r="B2964" s="41" t="s">
        <v>4586</v>
      </c>
      <c r="C2964" s="41">
        <v>0</v>
      </c>
      <c r="D2964" s="41">
        <v>0</v>
      </c>
      <c r="E2964" s="41">
        <v>0</v>
      </c>
      <c r="F2964" s="41">
        <v>0</v>
      </c>
      <c r="G2964" s="48">
        <v>54560</v>
      </c>
    </row>
    <row r="2965" spans="1:7" x14ac:dyDescent="0.25">
      <c r="A2965" s="48">
        <v>545609801</v>
      </c>
      <c r="B2965" s="41" t="s">
        <v>4587</v>
      </c>
      <c r="C2965" s="41">
        <v>0</v>
      </c>
      <c r="D2965" s="41">
        <v>0</v>
      </c>
      <c r="E2965" s="41">
        <v>0</v>
      </c>
      <c r="F2965" s="41">
        <v>0</v>
      </c>
      <c r="G2965" s="48">
        <v>54560</v>
      </c>
    </row>
    <row r="2966" spans="1:7" x14ac:dyDescent="0.25">
      <c r="A2966" s="48">
        <v>545612000</v>
      </c>
      <c r="B2966" s="41" t="s">
        <v>4588</v>
      </c>
      <c r="C2966" s="41">
        <v>0</v>
      </c>
      <c r="D2966" s="41">
        <v>0</v>
      </c>
      <c r="E2966" s="41">
        <v>0</v>
      </c>
      <c r="F2966" s="41">
        <v>0</v>
      </c>
      <c r="G2966" s="48">
        <v>54561</v>
      </c>
    </row>
    <row r="2967" spans="1:7" x14ac:dyDescent="0.25">
      <c r="A2967" s="48">
        <v>545619801</v>
      </c>
      <c r="B2967" s="41" t="s">
        <v>4589</v>
      </c>
      <c r="C2967" s="41">
        <v>0</v>
      </c>
      <c r="D2967" s="41">
        <v>0</v>
      </c>
      <c r="E2967" s="41">
        <v>0</v>
      </c>
      <c r="F2967" s="41">
        <v>0</v>
      </c>
      <c r="G2967" s="48">
        <v>54561</v>
      </c>
    </row>
    <row r="2968" spans="1:7" x14ac:dyDescent="0.25">
      <c r="A2968" s="48">
        <v>545622900</v>
      </c>
      <c r="B2968" s="41" t="s">
        <v>4590</v>
      </c>
      <c r="C2968" s="41">
        <v>0</v>
      </c>
      <c r="D2968" s="41">
        <v>0</v>
      </c>
      <c r="E2968" s="41">
        <v>0</v>
      </c>
      <c r="F2968" s="41">
        <v>0</v>
      </c>
      <c r="G2968" s="48">
        <v>54562</v>
      </c>
    </row>
    <row r="2969" spans="1:7" x14ac:dyDescent="0.25">
      <c r="A2969" s="48">
        <v>545629801</v>
      </c>
      <c r="B2969" s="41" t="s">
        <v>4591</v>
      </c>
      <c r="C2969" s="41">
        <v>0</v>
      </c>
      <c r="D2969" s="41">
        <v>0</v>
      </c>
      <c r="E2969" s="41">
        <v>0</v>
      </c>
      <c r="F2969" s="41">
        <v>0</v>
      </c>
      <c r="G2969" s="48">
        <v>54562</v>
      </c>
    </row>
    <row r="2970" spans="1:7" x14ac:dyDescent="0.25">
      <c r="A2970" s="48">
        <v>545632900</v>
      </c>
      <c r="B2970" s="41" t="s">
        <v>4592</v>
      </c>
      <c r="C2970" s="41">
        <v>0</v>
      </c>
      <c r="D2970" s="41">
        <v>0</v>
      </c>
      <c r="E2970" s="41">
        <v>0</v>
      </c>
      <c r="F2970" s="41">
        <v>0</v>
      </c>
      <c r="G2970" s="48">
        <v>54563</v>
      </c>
    </row>
    <row r="2971" spans="1:7" x14ac:dyDescent="0.25">
      <c r="A2971" s="48">
        <v>545639801</v>
      </c>
      <c r="B2971" s="41" t="s">
        <v>4593</v>
      </c>
      <c r="C2971" s="41">
        <v>0</v>
      </c>
      <c r="D2971" s="41">
        <v>0</v>
      </c>
      <c r="E2971" s="41">
        <v>0</v>
      </c>
      <c r="F2971" s="41">
        <v>0</v>
      </c>
      <c r="G2971" s="48">
        <v>54563</v>
      </c>
    </row>
    <row r="2972" spans="1:7" x14ac:dyDescent="0.25">
      <c r="A2972" s="48">
        <v>545642900</v>
      </c>
      <c r="B2972" s="41" t="s">
        <v>4594</v>
      </c>
      <c r="C2972" s="41">
        <v>0</v>
      </c>
      <c r="D2972" s="41">
        <v>0</v>
      </c>
      <c r="E2972" s="41">
        <v>0</v>
      </c>
      <c r="F2972" s="41">
        <v>0</v>
      </c>
      <c r="G2972" s="48">
        <v>54564</v>
      </c>
    </row>
    <row r="2973" spans="1:7" x14ac:dyDescent="0.25">
      <c r="A2973" s="48">
        <v>545649801</v>
      </c>
      <c r="B2973" s="41" t="s">
        <v>4595</v>
      </c>
      <c r="C2973" s="41">
        <v>0</v>
      </c>
      <c r="D2973" s="41">
        <v>0</v>
      </c>
      <c r="E2973" s="41">
        <v>0</v>
      </c>
      <c r="F2973" s="41">
        <v>0</v>
      </c>
      <c r="G2973" s="48">
        <v>54564</v>
      </c>
    </row>
    <row r="2974" spans="1:7" x14ac:dyDescent="0.25">
      <c r="A2974" s="48">
        <v>545652900</v>
      </c>
      <c r="B2974" s="41" t="s">
        <v>4596</v>
      </c>
      <c r="C2974" s="41">
        <v>75000</v>
      </c>
      <c r="D2974" s="41">
        <v>0</v>
      </c>
      <c r="E2974" s="41">
        <v>0</v>
      </c>
      <c r="F2974" s="41">
        <v>75000</v>
      </c>
      <c r="G2974" s="48">
        <v>54565</v>
      </c>
    </row>
    <row r="2975" spans="1:7" x14ac:dyDescent="0.25">
      <c r="A2975" s="48">
        <v>545659801</v>
      </c>
      <c r="B2975" s="41" t="s">
        <v>4597</v>
      </c>
      <c r="C2975" s="41">
        <v>0</v>
      </c>
      <c r="D2975" s="41">
        <v>0</v>
      </c>
      <c r="E2975" s="41">
        <v>0</v>
      </c>
      <c r="F2975" s="41">
        <v>0</v>
      </c>
      <c r="G2975" s="48">
        <v>54565</v>
      </c>
    </row>
    <row r="2976" spans="1:7" x14ac:dyDescent="0.25">
      <c r="A2976" s="48">
        <v>545710100</v>
      </c>
      <c r="B2976" s="41" t="s">
        <v>4598</v>
      </c>
      <c r="C2976" s="41">
        <v>0</v>
      </c>
      <c r="D2976" s="41">
        <v>0</v>
      </c>
      <c r="E2976" s="41">
        <v>0</v>
      </c>
      <c r="F2976" s="41">
        <v>0</v>
      </c>
      <c r="G2976" s="48">
        <v>54571</v>
      </c>
    </row>
    <row r="2977" spans="1:7" x14ac:dyDescent="0.25">
      <c r="A2977" s="48">
        <v>545711040</v>
      </c>
      <c r="B2977" s="41" t="s">
        <v>4599</v>
      </c>
      <c r="C2977" s="41">
        <v>7384</v>
      </c>
      <c r="D2977" s="41">
        <v>0</v>
      </c>
      <c r="E2977" s="41">
        <v>0</v>
      </c>
      <c r="F2977" s="41">
        <v>7384</v>
      </c>
      <c r="G2977" s="48">
        <v>54571</v>
      </c>
    </row>
    <row r="2978" spans="1:7" x14ac:dyDescent="0.25">
      <c r="A2978" s="48">
        <v>545719801</v>
      </c>
      <c r="B2978" s="41" t="s">
        <v>4600</v>
      </c>
      <c r="C2978" s="41">
        <v>0</v>
      </c>
      <c r="D2978" s="41">
        <v>0</v>
      </c>
      <c r="E2978" s="41">
        <v>0</v>
      </c>
      <c r="F2978" s="41">
        <v>0</v>
      </c>
      <c r="G2978" s="48">
        <v>54571</v>
      </c>
    </row>
    <row r="2979" spans="1:7" x14ac:dyDescent="0.25">
      <c r="A2979" s="48">
        <v>545720100</v>
      </c>
      <c r="B2979" s="41" t="s">
        <v>4601</v>
      </c>
      <c r="C2979" s="41">
        <v>0</v>
      </c>
      <c r="D2979" s="41">
        <v>0</v>
      </c>
      <c r="E2979" s="41">
        <v>0</v>
      </c>
      <c r="F2979" s="41">
        <v>0</v>
      </c>
      <c r="G2979" s="48">
        <v>54572</v>
      </c>
    </row>
    <row r="2980" spans="1:7" x14ac:dyDescent="0.25">
      <c r="A2980" s="48">
        <v>545721040</v>
      </c>
      <c r="B2980" s="41" t="s">
        <v>4602</v>
      </c>
      <c r="C2980" s="41">
        <v>0</v>
      </c>
      <c r="D2980" s="41">
        <v>0</v>
      </c>
      <c r="E2980" s="41">
        <v>0</v>
      </c>
      <c r="F2980" s="41">
        <v>0</v>
      </c>
      <c r="G2980" s="48">
        <v>54572</v>
      </c>
    </row>
    <row r="2981" spans="1:7" x14ac:dyDescent="0.25">
      <c r="A2981" s="48">
        <v>545729801</v>
      </c>
      <c r="B2981" s="41" t="s">
        <v>4603</v>
      </c>
      <c r="C2981" s="41">
        <v>0</v>
      </c>
      <c r="D2981" s="41">
        <v>0</v>
      </c>
      <c r="E2981" s="41">
        <v>0</v>
      </c>
      <c r="F2981" s="41">
        <v>0</v>
      </c>
      <c r="G2981" s="48">
        <v>54572</v>
      </c>
    </row>
    <row r="2982" spans="1:7" x14ac:dyDescent="0.25">
      <c r="A2982" s="48">
        <v>545730100</v>
      </c>
      <c r="B2982" s="41" t="s">
        <v>4604</v>
      </c>
      <c r="C2982" s="41">
        <v>0</v>
      </c>
      <c r="D2982" s="41">
        <v>0</v>
      </c>
      <c r="E2982" s="41">
        <v>0</v>
      </c>
      <c r="F2982" s="41">
        <v>0</v>
      </c>
      <c r="G2982" s="48">
        <v>54573</v>
      </c>
    </row>
    <row r="2983" spans="1:7" x14ac:dyDescent="0.25">
      <c r="A2983" s="48">
        <v>545732000</v>
      </c>
      <c r="B2983" s="41" t="s">
        <v>4605</v>
      </c>
      <c r="C2983" s="41">
        <v>0</v>
      </c>
      <c r="D2983" s="41">
        <v>0</v>
      </c>
      <c r="E2983" s="41">
        <v>0</v>
      </c>
      <c r="F2983" s="41">
        <v>0</v>
      </c>
      <c r="G2983" s="48">
        <v>54573</v>
      </c>
    </row>
    <row r="2984" spans="1:7" x14ac:dyDescent="0.25">
      <c r="A2984" s="48">
        <v>545739801</v>
      </c>
      <c r="B2984" s="41" t="s">
        <v>4606</v>
      </c>
      <c r="C2984" s="41">
        <v>0</v>
      </c>
      <c r="D2984" s="41">
        <v>0</v>
      </c>
      <c r="E2984" s="41">
        <v>0</v>
      </c>
      <c r="F2984" s="41">
        <v>0</v>
      </c>
      <c r="G2984" s="48">
        <v>54573</v>
      </c>
    </row>
    <row r="2985" spans="1:7" x14ac:dyDescent="0.25">
      <c r="A2985" s="48">
        <v>545749801</v>
      </c>
      <c r="B2985" s="41" t="s">
        <v>4607</v>
      </c>
      <c r="C2985" s="41">
        <v>0</v>
      </c>
      <c r="D2985" s="41">
        <v>0</v>
      </c>
      <c r="E2985" s="41">
        <v>0</v>
      </c>
      <c r="F2985" s="41">
        <v>0</v>
      </c>
      <c r="G2985" s="48">
        <v>54574</v>
      </c>
    </row>
    <row r="2986" spans="1:7" x14ac:dyDescent="0.25">
      <c r="A2986" s="48">
        <v>545752900</v>
      </c>
      <c r="B2986" s="41" t="s">
        <v>4608</v>
      </c>
      <c r="C2986" s="41">
        <v>0</v>
      </c>
      <c r="D2986" s="41">
        <v>0</v>
      </c>
      <c r="E2986" s="41">
        <v>0</v>
      </c>
      <c r="F2986" s="41">
        <v>0</v>
      </c>
      <c r="G2986" s="48">
        <v>54575</v>
      </c>
    </row>
    <row r="2987" spans="1:7" x14ac:dyDescent="0.25">
      <c r="A2987" s="48">
        <v>545759801</v>
      </c>
      <c r="B2987" s="41" t="s">
        <v>4609</v>
      </c>
      <c r="C2987" s="41">
        <v>0</v>
      </c>
      <c r="D2987" s="41">
        <v>0</v>
      </c>
      <c r="E2987" s="41">
        <v>0</v>
      </c>
      <c r="F2987" s="41">
        <v>0</v>
      </c>
      <c r="G2987" s="48">
        <v>54575</v>
      </c>
    </row>
    <row r="2988" spans="1:7" x14ac:dyDescent="0.25">
      <c r="A2988" s="48">
        <v>545760100</v>
      </c>
      <c r="B2988" s="41" t="s">
        <v>4610</v>
      </c>
      <c r="C2988" s="41">
        <v>0</v>
      </c>
      <c r="D2988" s="41">
        <v>0</v>
      </c>
      <c r="E2988" s="41">
        <v>0</v>
      </c>
      <c r="F2988" s="41">
        <v>0</v>
      </c>
      <c r="G2988" s="48">
        <v>54576</v>
      </c>
    </row>
    <row r="2989" spans="1:7" x14ac:dyDescent="0.25">
      <c r="A2989" s="48">
        <v>545761040</v>
      </c>
      <c r="B2989" s="41" t="s">
        <v>4611</v>
      </c>
      <c r="C2989" s="41">
        <v>0</v>
      </c>
      <c r="D2989" s="41">
        <v>0</v>
      </c>
      <c r="E2989" s="41">
        <v>0</v>
      </c>
      <c r="F2989" s="41">
        <v>0</v>
      </c>
      <c r="G2989" s="48">
        <v>54576</v>
      </c>
    </row>
    <row r="2990" spans="1:7" x14ac:dyDescent="0.25">
      <c r="A2990" s="48">
        <v>545762000</v>
      </c>
      <c r="B2990" s="41" t="s">
        <v>4612</v>
      </c>
      <c r="C2990" s="41">
        <v>0</v>
      </c>
      <c r="D2990" s="41">
        <v>0</v>
      </c>
      <c r="E2990" s="41">
        <v>0</v>
      </c>
      <c r="F2990" s="41">
        <v>0</v>
      </c>
      <c r="G2990" s="48">
        <v>54576</v>
      </c>
    </row>
    <row r="2991" spans="1:7" x14ac:dyDescent="0.25">
      <c r="A2991" s="48">
        <v>545769801</v>
      </c>
      <c r="B2991" s="41" t="s">
        <v>4613</v>
      </c>
      <c r="C2991" s="41">
        <v>0</v>
      </c>
      <c r="D2991" s="41">
        <v>0</v>
      </c>
      <c r="E2991" s="41">
        <v>0</v>
      </c>
      <c r="F2991" s="41">
        <v>0</v>
      </c>
      <c r="G2991" s="48">
        <v>54576</v>
      </c>
    </row>
    <row r="2992" spans="1:7" x14ac:dyDescent="0.25">
      <c r="A2992" s="48">
        <v>545779801</v>
      </c>
      <c r="B2992" s="41" t="s">
        <v>4614</v>
      </c>
      <c r="C2992" s="41">
        <v>0</v>
      </c>
      <c r="D2992" s="41">
        <v>0</v>
      </c>
      <c r="E2992" s="41">
        <v>0</v>
      </c>
      <c r="F2992" s="41">
        <v>0</v>
      </c>
      <c r="G2992" s="48">
        <v>54577</v>
      </c>
    </row>
    <row r="2993" spans="1:7" x14ac:dyDescent="0.25">
      <c r="A2993" s="48">
        <v>545789801</v>
      </c>
      <c r="B2993" s="41" t="s">
        <v>4615</v>
      </c>
      <c r="C2993" s="41">
        <v>0</v>
      </c>
      <c r="D2993" s="41">
        <v>0</v>
      </c>
      <c r="E2993" s="41">
        <v>0</v>
      </c>
      <c r="F2993" s="41">
        <v>0</v>
      </c>
      <c r="G2993" s="48">
        <v>54578</v>
      </c>
    </row>
    <row r="2994" spans="1:7" x14ac:dyDescent="0.25">
      <c r="A2994" s="48">
        <v>545790100</v>
      </c>
      <c r="B2994" s="41" t="s">
        <v>4616</v>
      </c>
      <c r="C2994" s="41">
        <v>0</v>
      </c>
      <c r="D2994" s="41">
        <v>0</v>
      </c>
      <c r="E2994" s="41">
        <v>0</v>
      </c>
      <c r="F2994" s="41">
        <v>0</v>
      </c>
      <c r="G2994" s="48">
        <v>54579</v>
      </c>
    </row>
    <row r="2995" spans="1:7" x14ac:dyDescent="0.25">
      <c r="A2995" s="48">
        <v>545792000</v>
      </c>
      <c r="B2995" s="41" t="s">
        <v>4617</v>
      </c>
      <c r="C2995" s="41">
        <v>0</v>
      </c>
      <c r="D2995" s="41">
        <v>0</v>
      </c>
      <c r="E2995" s="41">
        <v>0</v>
      </c>
      <c r="F2995" s="41">
        <v>0</v>
      </c>
      <c r="G2995" s="48">
        <v>54579</v>
      </c>
    </row>
    <row r="2996" spans="1:7" x14ac:dyDescent="0.25">
      <c r="A2996" s="48">
        <v>545799801</v>
      </c>
      <c r="B2996" s="41" t="s">
        <v>4618</v>
      </c>
      <c r="C2996" s="41">
        <v>0</v>
      </c>
      <c r="D2996" s="41">
        <v>0</v>
      </c>
      <c r="E2996" s="41">
        <v>0</v>
      </c>
      <c r="F2996" s="41">
        <v>0</v>
      </c>
      <c r="G2996" s="48">
        <v>54579</v>
      </c>
    </row>
    <row r="2997" spans="1:7" x14ac:dyDescent="0.25">
      <c r="A2997" s="48">
        <v>545800100</v>
      </c>
      <c r="B2997" s="41" t="s">
        <v>4619</v>
      </c>
      <c r="C2997" s="41">
        <v>0</v>
      </c>
      <c r="D2997" s="41">
        <v>0</v>
      </c>
      <c r="E2997" s="41">
        <v>0</v>
      </c>
      <c r="F2997" s="41">
        <v>0</v>
      </c>
      <c r="G2997" s="48">
        <v>54580</v>
      </c>
    </row>
    <row r="2998" spans="1:7" x14ac:dyDescent="0.25">
      <c r="A2998" s="48">
        <v>545801040</v>
      </c>
      <c r="B2998" s="41" t="s">
        <v>4620</v>
      </c>
      <c r="C2998" s="41">
        <v>0</v>
      </c>
      <c r="D2998" s="41">
        <v>0</v>
      </c>
      <c r="E2998" s="41">
        <v>0</v>
      </c>
      <c r="F2998" s="41">
        <v>0</v>
      </c>
      <c r="G2998" s="48">
        <v>54580</v>
      </c>
    </row>
    <row r="2999" spans="1:7" x14ac:dyDescent="0.25">
      <c r="A2999" s="48">
        <v>545809801</v>
      </c>
      <c r="B2999" s="41" t="s">
        <v>4621</v>
      </c>
      <c r="C2999" s="41">
        <v>0</v>
      </c>
      <c r="D2999" s="41">
        <v>0</v>
      </c>
      <c r="E2999" s="41">
        <v>0</v>
      </c>
      <c r="F2999" s="41">
        <v>0</v>
      </c>
      <c r="G2999" s="48">
        <v>54580</v>
      </c>
    </row>
    <row r="3000" spans="1:7" x14ac:dyDescent="0.25">
      <c r="A3000" s="48">
        <v>559019053</v>
      </c>
      <c r="B3000" s="41" t="s">
        <v>4622</v>
      </c>
      <c r="C3000" s="41">
        <v>0</v>
      </c>
      <c r="D3000" s="41">
        <v>0</v>
      </c>
      <c r="E3000" s="41">
        <v>0</v>
      </c>
      <c r="F3000" s="41">
        <v>0</v>
      </c>
      <c r="G3000" s="48">
        <v>55901</v>
      </c>
    </row>
    <row r="3001" spans="1:7" x14ac:dyDescent="0.25">
      <c r="A3001" s="48">
        <v>559019801</v>
      </c>
      <c r="B3001" s="41" t="s">
        <v>4623</v>
      </c>
      <c r="C3001" s="41">
        <v>0</v>
      </c>
      <c r="D3001" s="41">
        <v>0</v>
      </c>
      <c r="E3001" s="41">
        <v>0</v>
      </c>
      <c r="F3001" s="41">
        <v>0</v>
      </c>
      <c r="G3001" s="48">
        <v>55901</v>
      </c>
    </row>
    <row r="3002" spans="1:7" x14ac:dyDescent="0.25">
      <c r="A3002" s="48">
        <v>559029053</v>
      </c>
      <c r="B3002" s="41" t="s">
        <v>4624</v>
      </c>
      <c r="C3002" s="41">
        <v>0</v>
      </c>
      <c r="D3002" s="41">
        <v>0</v>
      </c>
      <c r="E3002" s="41">
        <v>0</v>
      </c>
      <c r="F3002" s="41">
        <v>0</v>
      </c>
      <c r="G3002" s="48">
        <v>55902</v>
      </c>
    </row>
    <row r="3003" spans="1:7" x14ac:dyDescent="0.25">
      <c r="A3003" s="48">
        <v>559029801</v>
      </c>
      <c r="B3003" s="41" t="s">
        <v>4168</v>
      </c>
      <c r="C3003" s="41">
        <v>0</v>
      </c>
      <c r="D3003" s="41">
        <v>0</v>
      </c>
      <c r="E3003" s="41">
        <v>0</v>
      </c>
      <c r="F3003" s="41">
        <v>0</v>
      </c>
      <c r="G3003" s="48">
        <v>55902</v>
      </c>
    </row>
    <row r="3004" spans="1:7" x14ac:dyDescent="0.25">
      <c r="A3004" s="48">
        <v>559039051</v>
      </c>
      <c r="B3004" s="41" t="s">
        <v>4625</v>
      </c>
      <c r="C3004" s="41">
        <v>0</v>
      </c>
      <c r="D3004" s="41">
        <v>0</v>
      </c>
      <c r="E3004" s="41">
        <v>0</v>
      </c>
      <c r="F3004" s="41">
        <v>0</v>
      </c>
      <c r="G3004" s="48">
        <v>55903</v>
      </c>
    </row>
    <row r="3005" spans="1:7" x14ac:dyDescent="0.25">
      <c r="A3005" s="48">
        <v>559039057</v>
      </c>
      <c r="B3005" s="41" t="s">
        <v>4626</v>
      </c>
      <c r="C3005" s="41">
        <v>0</v>
      </c>
      <c r="D3005" s="41">
        <v>0</v>
      </c>
      <c r="E3005" s="41">
        <v>0</v>
      </c>
      <c r="F3005" s="41">
        <v>0</v>
      </c>
      <c r="G3005" s="48">
        <v>55903</v>
      </c>
    </row>
    <row r="3006" spans="1:7" x14ac:dyDescent="0.25">
      <c r="A3006" s="48">
        <v>559039801</v>
      </c>
      <c r="B3006" s="41" t="s">
        <v>4627</v>
      </c>
      <c r="C3006" s="41">
        <v>0</v>
      </c>
      <c r="D3006" s="41">
        <v>0</v>
      </c>
      <c r="E3006" s="41">
        <v>0</v>
      </c>
      <c r="F3006" s="41">
        <v>0</v>
      </c>
      <c r="G3006" s="48">
        <v>55903</v>
      </c>
    </row>
    <row r="3007" spans="1:7" x14ac:dyDescent="0.25">
      <c r="A3007" s="48">
        <v>559049053</v>
      </c>
      <c r="B3007" s="41" t="s">
        <v>4628</v>
      </c>
      <c r="C3007" s="41">
        <v>0</v>
      </c>
      <c r="D3007" s="41">
        <v>0</v>
      </c>
      <c r="E3007" s="41">
        <v>0</v>
      </c>
      <c r="F3007" s="41">
        <v>0</v>
      </c>
      <c r="G3007" s="48">
        <v>55904</v>
      </c>
    </row>
    <row r="3008" spans="1:7" x14ac:dyDescent="0.25">
      <c r="A3008" s="48">
        <v>559049801</v>
      </c>
      <c r="B3008" s="41" t="s">
        <v>4629</v>
      </c>
      <c r="C3008" s="41">
        <v>0</v>
      </c>
      <c r="D3008" s="41">
        <v>0</v>
      </c>
      <c r="E3008" s="41">
        <v>0</v>
      </c>
      <c r="F3008" s="41">
        <v>0</v>
      </c>
      <c r="G3008" s="48">
        <v>55904</v>
      </c>
    </row>
    <row r="3009" spans="1:7" x14ac:dyDescent="0.25">
      <c r="A3009" s="48">
        <v>559059053</v>
      </c>
      <c r="B3009" s="41" t="s">
        <v>4630</v>
      </c>
      <c r="C3009" s="41">
        <v>0</v>
      </c>
      <c r="D3009" s="41">
        <v>0</v>
      </c>
      <c r="E3009" s="41">
        <v>0</v>
      </c>
      <c r="F3009" s="41">
        <v>0</v>
      </c>
      <c r="G3009" s="48">
        <v>55905</v>
      </c>
    </row>
    <row r="3010" spans="1:7" x14ac:dyDescent="0.25">
      <c r="A3010" s="48">
        <v>559059801</v>
      </c>
      <c r="B3010" s="41" t="s">
        <v>4631</v>
      </c>
      <c r="C3010" s="41">
        <v>0</v>
      </c>
      <c r="D3010" s="41">
        <v>0</v>
      </c>
      <c r="E3010" s="41">
        <v>0</v>
      </c>
      <c r="F3010" s="41">
        <v>0</v>
      </c>
      <c r="G3010" s="48">
        <v>55905</v>
      </c>
    </row>
    <row r="3011" spans="1:7" x14ac:dyDescent="0.25">
      <c r="A3011" s="48">
        <v>559069053</v>
      </c>
      <c r="B3011" s="41" t="s">
        <v>4632</v>
      </c>
      <c r="C3011" s="41">
        <v>0</v>
      </c>
      <c r="D3011" s="41">
        <v>0</v>
      </c>
      <c r="E3011" s="41">
        <v>0</v>
      </c>
      <c r="F3011" s="41">
        <v>0</v>
      </c>
      <c r="G3011" s="48">
        <v>55906</v>
      </c>
    </row>
    <row r="3012" spans="1:7" x14ac:dyDescent="0.25">
      <c r="A3012" s="48">
        <v>559069801</v>
      </c>
      <c r="B3012" s="41" t="s">
        <v>4633</v>
      </c>
      <c r="C3012" s="41">
        <v>0</v>
      </c>
      <c r="D3012" s="41">
        <v>0</v>
      </c>
      <c r="E3012" s="41">
        <v>0</v>
      </c>
      <c r="F3012" s="41">
        <v>0</v>
      </c>
      <c r="G3012" s="48">
        <v>55906</v>
      </c>
    </row>
    <row r="3013" spans="1:7" x14ac:dyDescent="0.25">
      <c r="A3013" s="48">
        <v>559079053</v>
      </c>
      <c r="B3013" s="41" t="s">
        <v>4634</v>
      </c>
      <c r="C3013" s="41">
        <v>0</v>
      </c>
      <c r="D3013" s="41">
        <v>0</v>
      </c>
      <c r="E3013" s="41">
        <v>0</v>
      </c>
      <c r="F3013" s="41">
        <v>0</v>
      </c>
      <c r="G3013" s="48">
        <v>55907</v>
      </c>
    </row>
    <row r="3014" spans="1:7" x14ac:dyDescent="0.25">
      <c r="A3014" s="48">
        <v>559079801</v>
      </c>
      <c r="B3014" s="41" t="s">
        <v>4635</v>
      </c>
      <c r="C3014" s="41">
        <v>0</v>
      </c>
      <c r="D3014" s="41">
        <v>0</v>
      </c>
      <c r="E3014" s="41">
        <v>0</v>
      </c>
      <c r="F3014" s="41">
        <v>0</v>
      </c>
      <c r="G3014" s="48">
        <v>55907</v>
      </c>
    </row>
    <row r="3015" spans="1:7" x14ac:dyDescent="0.25">
      <c r="A3015" s="48">
        <v>559089053</v>
      </c>
      <c r="B3015" s="41" t="s">
        <v>4636</v>
      </c>
      <c r="C3015" s="41">
        <v>0</v>
      </c>
      <c r="D3015" s="41">
        <v>0</v>
      </c>
      <c r="E3015" s="41">
        <v>0</v>
      </c>
      <c r="F3015" s="41">
        <v>0</v>
      </c>
      <c r="G3015" s="48">
        <v>55908</v>
      </c>
    </row>
    <row r="3016" spans="1:7" x14ac:dyDescent="0.25">
      <c r="A3016" s="48">
        <v>559089801</v>
      </c>
      <c r="B3016" s="41" t="s">
        <v>4637</v>
      </c>
      <c r="C3016" s="41">
        <v>0</v>
      </c>
      <c r="D3016" s="41">
        <v>0</v>
      </c>
      <c r="E3016" s="41">
        <v>0</v>
      </c>
      <c r="F3016" s="41">
        <v>0</v>
      </c>
      <c r="G3016" s="48">
        <v>55908</v>
      </c>
    </row>
    <row r="3017" spans="1:7" x14ac:dyDescent="0.25">
      <c r="A3017" s="48">
        <v>559099053</v>
      </c>
      <c r="B3017" s="41" t="s">
        <v>4165</v>
      </c>
      <c r="C3017" s="41">
        <v>0</v>
      </c>
      <c r="D3017" s="41">
        <v>0</v>
      </c>
      <c r="E3017" s="41">
        <v>0</v>
      </c>
      <c r="F3017" s="41">
        <v>0</v>
      </c>
      <c r="G3017" s="48">
        <v>55909</v>
      </c>
    </row>
    <row r="3018" spans="1:7" x14ac:dyDescent="0.25">
      <c r="A3018" s="48">
        <v>559109053</v>
      </c>
      <c r="B3018" s="41" t="s">
        <v>4638</v>
      </c>
      <c r="C3018" s="41">
        <v>0</v>
      </c>
      <c r="D3018" s="41">
        <v>0</v>
      </c>
      <c r="E3018" s="41">
        <v>0</v>
      </c>
      <c r="F3018" s="41">
        <v>0</v>
      </c>
      <c r="G3018" s="48">
        <v>55910</v>
      </c>
    </row>
    <row r="3019" spans="1:7" x14ac:dyDescent="0.25">
      <c r="A3019" s="48">
        <v>559109801</v>
      </c>
      <c r="B3019" s="41" t="s">
        <v>4639</v>
      </c>
      <c r="C3019" s="41">
        <v>0</v>
      </c>
      <c r="D3019" s="41">
        <v>0</v>
      </c>
      <c r="E3019" s="41">
        <v>0</v>
      </c>
      <c r="F3019" s="41">
        <v>0</v>
      </c>
      <c r="G3019" s="48">
        <v>55910</v>
      </c>
    </row>
    <row r="3020" spans="1:7" x14ac:dyDescent="0.25">
      <c r="A3020" s="48">
        <v>559119053</v>
      </c>
      <c r="B3020" s="41" t="s">
        <v>4640</v>
      </c>
      <c r="C3020" s="41">
        <v>0</v>
      </c>
      <c r="D3020" s="41">
        <v>0</v>
      </c>
      <c r="E3020" s="41">
        <v>0</v>
      </c>
      <c r="F3020" s="41">
        <v>0</v>
      </c>
      <c r="G3020" s="48">
        <v>55911</v>
      </c>
    </row>
    <row r="3021" spans="1:7" x14ac:dyDescent="0.25">
      <c r="A3021" s="48">
        <v>559119801</v>
      </c>
      <c r="B3021" s="41" t="s">
        <v>4641</v>
      </c>
      <c r="C3021" s="41">
        <v>0</v>
      </c>
      <c r="D3021" s="41">
        <v>0</v>
      </c>
      <c r="E3021" s="41">
        <v>0</v>
      </c>
      <c r="F3021" s="41">
        <v>0</v>
      </c>
      <c r="G3021" s="48">
        <v>55911</v>
      </c>
    </row>
    <row r="3022" spans="1:7" x14ac:dyDescent="0.25">
      <c r="A3022" s="48">
        <v>559129053</v>
      </c>
      <c r="B3022" s="41" t="s">
        <v>4642</v>
      </c>
      <c r="C3022" s="41">
        <v>0</v>
      </c>
      <c r="D3022" s="41">
        <v>0</v>
      </c>
      <c r="E3022" s="41">
        <v>0</v>
      </c>
      <c r="F3022" s="41">
        <v>0</v>
      </c>
      <c r="G3022" s="48">
        <v>55912</v>
      </c>
    </row>
    <row r="3023" spans="1:7" x14ac:dyDescent="0.25">
      <c r="A3023" s="48">
        <v>559129801</v>
      </c>
      <c r="B3023" s="41" t="s">
        <v>4643</v>
      </c>
      <c r="C3023" s="41">
        <v>0</v>
      </c>
      <c r="D3023" s="41">
        <v>0</v>
      </c>
      <c r="E3023" s="41">
        <v>0</v>
      </c>
      <c r="F3023" s="41">
        <v>0</v>
      </c>
      <c r="G3023" s="48">
        <v>55912</v>
      </c>
    </row>
    <row r="3024" spans="1:7" x14ac:dyDescent="0.25">
      <c r="A3024" s="48">
        <v>559139053</v>
      </c>
      <c r="B3024" s="41" t="s">
        <v>4644</v>
      </c>
      <c r="C3024" s="41">
        <v>0</v>
      </c>
      <c r="D3024" s="41">
        <v>0</v>
      </c>
      <c r="E3024" s="41">
        <v>0</v>
      </c>
      <c r="F3024" s="41">
        <v>0</v>
      </c>
      <c r="G3024" s="48">
        <v>55913</v>
      </c>
    </row>
    <row r="3025" spans="1:7" x14ac:dyDescent="0.25">
      <c r="A3025" s="48">
        <v>559139801</v>
      </c>
      <c r="B3025" s="41" t="s">
        <v>4645</v>
      </c>
      <c r="C3025" s="41">
        <v>0</v>
      </c>
      <c r="D3025" s="41">
        <v>0</v>
      </c>
      <c r="E3025" s="41">
        <v>0</v>
      </c>
      <c r="F3025" s="41">
        <v>0</v>
      </c>
      <c r="G3025" s="48">
        <v>55913</v>
      </c>
    </row>
    <row r="3026" spans="1:7" x14ac:dyDescent="0.25">
      <c r="A3026" s="48">
        <v>559149053</v>
      </c>
      <c r="B3026" s="41" t="s">
        <v>4646</v>
      </c>
      <c r="C3026" s="41">
        <v>0</v>
      </c>
      <c r="D3026" s="41">
        <v>0</v>
      </c>
      <c r="E3026" s="41">
        <v>0</v>
      </c>
      <c r="F3026" s="41">
        <v>0</v>
      </c>
      <c r="G3026" s="48">
        <v>55914</v>
      </c>
    </row>
    <row r="3027" spans="1:7" x14ac:dyDescent="0.25">
      <c r="A3027" s="48">
        <v>559159053</v>
      </c>
      <c r="B3027" s="41" t="s">
        <v>4647</v>
      </c>
      <c r="C3027" s="41">
        <v>0</v>
      </c>
      <c r="D3027" s="41">
        <v>0</v>
      </c>
      <c r="E3027" s="41">
        <v>0</v>
      </c>
      <c r="F3027" s="41">
        <v>0</v>
      </c>
      <c r="G3027" s="48">
        <v>55915</v>
      </c>
    </row>
    <row r="3028" spans="1:7" x14ac:dyDescent="0.25">
      <c r="A3028" s="48">
        <v>559159801</v>
      </c>
      <c r="B3028" s="41" t="s">
        <v>4648</v>
      </c>
      <c r="C3028" s="41">
        <v>0</v>
      </c>
      <c r="D3028" s="41">
        <v>0</v>
      </c>
      <c r="E3028" s="41">
        <v>0</v>
      </c>
      <c r="F3028" s="41">
        <v>0</v>
      </c>
      <c r="G3028" s="48">
        <v>55915</v>
      </c>
    </row>
    <row r="3029" spans="1:7" x14ac:dyDescent="0.25">
      <c r="A3029" s="48">
        <v>559169053</v>
      </c>
      <c r="B3029" s="41" t="s">
        <v>4649</v>
      </c>
      <c r="C3029" s="41">
        <v>0</v>
      </c>
      <c r="D3029" s="41">
        <v>0</v>
      </c>
      <c r="E3029" s="41">
        <v>0</v>
      </c>
      <c r="F3029" s="41">
        <v>0</v>
      </c>
      <c r="G3029" s="48">
        <v>55916</v>
      </c>
    </row>
    <row r="3030" spans="1:7" x14ac:dyDescent="0.25">
      <c r="A3030" s="48">
        <v>559169801</v>
      </c>
      <c r="B3030" s="41" t="s">
        <v>4650</v>
      </c>
      <c r="C3030" s="41">
        <v>0</v>
      </c>
      <c r="D3030" s="41">
        <v>0</v>
      </c>
      <c r="E3030" s="41">
        <v>0</v>
      </c>
      <c r="F3030" s="41">
        <v>0</v>
      </c>
      <c r="G3030" s="48">
        <v>55916</v>
      </c>
    </row>
    <row r="3031" spans="1:7" x14ac:dyDescent="0.25">
      <c r="A3031" s="48">
        <v>559175112</v>
      </c>
      <c r="B3031" s="41" t="s">
        <v>4651</v>
      </c>
      <c r="C3031" s="41">
        <v>0</v>
      </c>
      <c r="D3031" s="41">
        <v>0</v>
      </c>
      <c r="E3031" s="41">
        <v>0</v>
      </c>
      <c r="F3031" s="41">
        <v>0</v>
      </c>
      <c r="G3031" s="48">
        <v>55917</v>
      </c>
    </row>
    <row r="3032" spans="1:7" x14ac:dyDescent="0.25">
      <c r="A3032" s="48">
        <v>559179053</v>
      </c>
      <c r="B3032" s="41" t="s">
        <v>4652</v>
      </c>
      <c r="C3032" s="41">
        <v>0</v>
      </c>
      <c r="D3032" s="41">
        <v>0</v>
      </c>
      <c r="E3032" s="41">
        <v>0</v>
      </c>
      <c r="F3032" s="41">
        <v>0</v>
      </c>
      <c r="G3032" s="48">
        <v>55917</v>
      </c>
    </row>
    <row r="3033" spans="1:7" x14ac:dyDescent="0.25">
      <c r="A3033" s="48">
        <v>559179801</v>
      </c>
      <c r="B3033" s="41" t="s">
        <v>4653</v>
      </c>
      <c r="C3033" s="41">
        <v>0</v>
      </c>
      <c r="D3033" s="41">
        <v>0</v>
      </c>
      <c r="E3033" s="41">
        <v>0</v>
      </c>
      <c r="F3033" s="41">
        <v>0</v>
      </c>
      <c r="G3033" s="48">
        <v>55917</v>
      </c>
    </row>
    <row r="3034" spans="1:7" x14ac:dyDescent="0.25">
      <c r="A3034" s="48">
        <v>559189053</v>
      </c>
      <c r="B3034" s="41" t="s">
        <v>4654</v>
      </c>
      <c r="C3034" s="41">
        <v>0</v>
      </c>
      <c r="D3034" s="41">
        <v>0</v>
      </c>
      <c r="E3034" s="41">
        <v>0</v>
      </c>
      <c r="F3034" s="41">
        <v>0</v>
      </c>
      <c r="G3034" s="48">
        <v>55918</v>
      </c>
    </row>
    <row r="3035" spans="1:7" x14ac:dyDescent="0.25">
      <c r="A3035" s="48">
        <v>559189801</v>
      </c>
      <c r="B3035" s="41" t="s">
        <v>4655</v>
      </c>
      <c r="C3035" s="41">
        <v>0</v>
      </c>
      <c r="D3035" s="41">
        <v>0</v>
      </c>
      <c r="E3035" s="41">
        <v>0</v>
      </c>
      <c r="F3035" s="41">
        <v>0</v>
      </c>
      <c r="G3035" s="48">
        <v>55918</v>
      </c>
    </row>
    <row r="3036" spans="1:7" x14ac:dyDescent="0.25">
      <c r="A3036" s="48">
        <v>559195112</v>
      </c>
      <c r="B3036" s="41" t="s">
        <v>4656</v>
      </c>
      <c r="C3036" s="41">
        <v>0</v>
      </c>
      <c r="D3036" s="41">
        <v>0</v>
      </c>
      <c r="E3036" s="41">
        <v>0</v>
      </c>
      <c r="F3036" s="41">
        <v>0</v>
      </c>
      <c r="G3036" s="48">
        <v>55919</v>
      </c>
    </row>
    <row r="3037" spans="1:7" x14ac:dyDescent="0.25">
      <c r="A3037" s="48">
        <v>559199053</v>
      </c>
      <c r="B3037" s="41" t="s">
        <v>4657</v>
      </c>
      <c r="C3037" s="41">
        <v>0</v>
      </c>
      <c r="D3037" s="41">
        <v>0</v>
      </c>
      <c r="E3037" s="41">
        <v>0</v>
      </c>
      <c r="F3037" s="41">
        <v>0</v>
      </c>
      <c r="G3037" s="48">
        <v>55919</v>
      </c>
    </row>
    <row r="3038" spans="1:7" x14ac:dyDescent="0.25">
      <c r="A3038" s="48">
        <v>559199801</v>
      </c>
      <c r="B3038" s="41" t="s">
        <v>4658</v>
      </c>
      <c r="C3038" s="41">
        <v>0</v>
      </c>
      <c r="D3038" s="41">
        <v>0</v>
      </c>
      <c r="E3038" s="41">
        <v>0</v>
      </c>
      <c r="F3038" s="41">
        <v>0</v>
      </c>
      <c r="G3038" s="48">
        <v>55919</v>
      </c>
    </row>
    <row r="3039" spans="1:7" x14ac:dyDescent="0.25">
      <c r="A3039" s="48">
        <v>559205112</v>
      </c>
      <c r="B3039" s="41" t="s">
        <v>4659</v>
      </c>
      <c r="C3039" s="41">
        <v>0</v>
      </c>
      <c r="D3039" s="41">
        <v>0</v>
      </c>
      <c r="E3039" s="41">
        <v>0</v>
      </c>
      <c r="F3039" s="41">
        <v>0</v>
      </c>
      <c r="G3039" s="48">
        <v>55920</v>
      </c>
    </row>
    <row r="3040" spans="1:7" x14ac:dyDescent="0.25">
      <c r="A3040" s="48">
        <v>559209053</v>
      </c>
      <c r="B3040" s="41" t="s">
        <v>4660</v>
      </c>
      <c r="C3040" s="41">
        <v>0</v>
      </c>
      <c r="D3040" s="41">
        <v>0</v>
      </c>
      <c r="E3040" s="41">
        <v>0</v>
      </c>
      <c r="F3040" s="41">
        <v>0</v>
      </c>
      <c r="G3040" s="48">
        <v>55920</v>
      </c>
    </row>
    <row r="3041" spans="1:7" x14ac:dyDescent="0.25">
      <c r="A3041" s="48">
        <v>559209801</v>
      </c>
      <c r="B3041" s="41" t="s">
        <v>4661</v>
      </c>
      <c r="C3041" s="41">
        <v>0</v>
      </c>
      <c r="D3041" s="41">
        <v>0</v>
      </c>
      <c r="E3041" s="41">
        <v>0</v>
      </c>
      <c r="F3041" s="41">
        <v>0</v>
      </c>
      <c r="G3041" s="48">
        <v>55920</v>
      </c>
    </row>
    <row r="3042" spans="1:7" x14ac:dyDescent="0.25">
      <c r="A3042" s="48">
        <v>559215112</v>
      </c>
      <c r="B3042" s="41" t="s">
        <v>4662</v>
      </c>
      <c r="C3042" s="41">
        <v>0</v>
      </c>
      <c r="D3042" s="41">
        <v>0</v>
      </c>
      <c r="E3042" s="41">
        <v>0</v>
      </c>
      <c r="F3042" s="41">
        <v>0</v>
      </c>
      <c r="G3042" s="48">
        <v>55921</v>
      </c>
    </row>
    <row r="3043" spans="1:7" x14ac:dyDescent="0.25">
      <c r="A3043" s="48">
        <v>559219053</v>
      </c>
      <c r="B3043" s="41" t="s">
        <v>4663</v>
      </c>
      <c r="C3043" s="41">
        <v>0</v>
      </c>
      <c r="D3043" s="41">
        <v>0</v>
      </c>
      <c r="E3043" s="41">
        <v>0</v>
      </c>
      <c r="F3043" s="41">
        <v>0</v>
      </c>
      <c r="G3043" s="48">
        <v>55921</v>
      </c>
    </row>
    <row r="3044" spans="1:7" x14ac:dyDescent="0.25">
      <c r="A3044" s="48">
        <v>559219801</v>
      </c>
      <c r="B3044" s="41" t="s">
        <v>4664</v>
      </c>
      <c r="C3044" s="41">
        <v>0</v>
      </c>
      <c r="D3044" s="41">
        <v>0</v>
      </c>
      <c r="E3044" s="41">
        <v>0</v>
      </c>
      <c r="F3044" s="41">
        <v>0</v>
      </c>
      <c r="G3044" s="48">
        <v>55921</v>
      </c>
    </row>
    <row r="3045" spans="1:7" x14ac:dyDescent="0.25">
      <c r="A3045" s="48">
        <v>559225112</v>
      </c>
      <c r="B3045" s="41" t="s">
        <v>4665</v>
      </c>
      <c r="C3045" s="41">
        <v>0</v>
      </c>
      <c r="D3045" s="41">
        <v>0</v>
      </c>
      <c r="E3045" s="41">
        <v>0</v>
      </c>
      <c r="F3045" s="41">
        <v>0</v>
      </c>
      <c r="G3045" s="48">
        <v>55922</v>
      </c>
    </row>
    <row r="3046" spans="1:7" x14ac:dyDescent="0.25">
      <c r="A3046" s="48">
        <v>559229053</v>
      </c>
      <c r="B3046" s="41" t="s">
        <v>4666</v>
      </c>
      <c r="C3046" s="41">
        <v>0</v>
      </c>
      <c r="D3046" s="41">
        <v>0</v>
      </c>
      <c r="E3046" s="41">
        <v>0</v>
      </c>
      <c r="F3046" s="41">
        <v>0</v>
      </c>
      <c r="G3046" s="48">
        <v>55922</v>
      </c>
    </row>
    <row r="3047" spans="1:7" x14ac:dyDescent="0.25">
      <c r="A3047" s="48">
        <v>559229801</v>
      </c>
      <c r="B3047" s="41" t="s">
        <v>4667</v>
      </c>
      <c r="C3047" s="41">
        <v>0</v>
      </c>
      <c r="D3047" s="41">
        <v>0</v>
      </c>
      <c r="E3047" s="41">
        <v>0</v>
      </c>
      <c r="F3047" s="41">
        <v>0</v>
      </c>
      <c r="G3047" s="48">
        <v>55922</v>
      </c>
    </row>
    <row r="3048" spans="1:7" x14ac:dyDescent="0.25">
      <c r="A3048" s="48">
        <v>559239053</v>
      </c>
      <c r="B3048" s="41" t="s">
        <v>4668</v>
      </c>
      <c r="C3048" s="41">
        <v>0</v>
      </c>
      <c r="D3048" s="41">
        <v>0</v>
      </c>
      <c r="E3048" s="41">
        <v>0</v>
      </c>
      <c r="F3048" s="41">
        <v>0</v>
      </c>
      <c r="G3048" s="48">
        <v>55923</v>
      </c>
    </row>
    <row r="3049" spans="1:7" x14ac:dyDescent="0.25">
      <c r="A3049" s="48">
        <v>559239801</v>
      </c>
      <c r="B3049" s="41" t="s">
        <v>4669</v>
      </c>
      <c r="C3049" s="41">
        <v>0</v>
      </c>
      <c r="D3049" s="41">
        <v>0</v>
      </c>
      <c r="E3049" s="41">
        <v>0</v>
      </c>
      <c r="F3049" s="41">
        <v>0</v>
      </c>
      <c r="G3049" s="48">
        <v>55923</v>
      </c>
    </row>
    <row r="3050" spans="1:7" x14ac:dyDescent="0.25">
      <c r="A3050" s="48">
        <v>559249053</v>
      </c>
      <c r="B3050" s="41" t="s">
        <v>4670</v>
      </c>
      <c r="C3050" s="41">
        <v>0</v>
      </c>
      <c r="D3050" s="41">
        <v>0</v>
      </c>
      <c r="E3050" s="41">
        <v>0</v>
      </c>
      <c r="F3050" s="41">
        <v>0</v>
      </c>
      <c r="G3050" s="48">
        <v>55924</v>
      </c>
    </row>
    <row r="3051" spans="1:7" x14ac:dyDescent="0.25">
      <c r="A3051" s="48">
        <v>559249801</v>
      </c>
      <c r="B3051" s="41" t="s">
        <v>4671</v>
      </c>
      <c r="C3051" s="41">
        <v>0</v>
      </c>
      <c r="D3051" s="41">
        <v>0</v>
      </c>
      <c r="E3051" s="41">
        <v>0</v>
      </c>
      <c r="F3051" s="41">
        <v>0</v>
      </c>
      <c r="G3051" s="48">
        <v>55924</v>
      </c>
    </row>
    <row r="3052" spans="1:7" x14ac:dyDescent="0.25">
      <c r="A3052" s="48">
        <v>559259053</v>
      </c>
      <c r="B3052" s="41" t="s">
        <v>4672</v>
      </c>
      <c r="C3052" s="41">
        <v>0</v>
      </c>
      <c r="D3052" s="41">
        <v>0</v>
      </c>
      <c r="E3052" s="41">
        <v>0</v>
      </c>
      <c r="F3052" s="41">
        <v>0</v>
      </c>
      <c r="G3052" s="48">
        <v>55925</v>
      </c>
    </row>
    <row r="3053" spans="1:7" x14ac:dyDescent="0.25">
      <c r="A3053" s="48">
        <v>559259801</v>
      </c>
      <c r="B3053" s="41" t="s">
        <v>4673</v>
      </c>
      <c r="C3053" s="41">
        <v>0</v>
      </c>
      <c r="D3053" s="41">
        <v>0</v>
      </c>
      <c r="E3053" s="41">
        <v>0</v>
      </c>
      <c r="F3053" s="41">
        <v>0</v>
      </c>
      <c r="G3053" s="48">
        <v>55925</v>
      </c>
    </row>
    <row r="3054" spans="1:7" x14ac:dyDescent="0.25">
      <c r="A3054" s="48">
        <v>559269053</v>
      </c>
      <c r="B3054" s="41" t="s">
        <v>4674</v>
      </c>
      <c r="C3054" s="41">
        <v>0</v>
      </c>
      <c r="D3054" s="41">
        <v>0</v>
      </c>
      <c r="E3054" s="41">
        <v>0</v>
      </c>
      <c r="F3054" s="41">
        <v>0</v>
      </c>
      <c r="G3054" s="48">
        <v>55926</v>
      </c>
    </row>
    <row r="3055" spans="1:7" x14ac:dyDescent="0.25">
      <c r="A3055" s="48">
        <v>559269200</v>
      </c>
      <c r="B3055" s="41" t="s">
        <v>4675</v>
      </c>
      <c r="C3055" s="41">
        <v>0</v>
      </c>
      <c r="D3055" s="41">
        <v>0</v>
      </c>
      <c r="E3055" s="41">
        <v>0</v>
      </c>
      <c r="F3055" s="41">
        <v>0</v>
      </c>
      <c r="G3055" s="48">
        <v>55926</v>
      </c>
    </row>
    <row r="3056" spans="1:7" x14ac:dyDescent="0.25">
      <c r="A3056" s="48">
        <v>559279053</v>
      </c>
      <c r="B3056" s="41" t="s">
        <v>4676</v>
      </c>
      <c r="C3056" s="41">
        <v>0</v>
      </c>
      <c r="D3056" s="41">
        <v>0</v>
      </c>
      <c r="E3056" s="41">
        <v>0</v>
      </c>
      <c r="F3056" s="41">
        <v>0</v>
      </c>
      <c r="G3056" s="48">
        <v>55927</v>
      </c>
    </row>
    <row r="3057" spans="1:7" x14ac:dyDescent="0.25">
      <c r="A3057" s="48">
        <v>559279801</v>
      </c>
      <c r="B3057" s="41" t="s">
        <v>4677</v>
      </c>
      <c r="C3057" s="41">
        <v>0</v>
      </c>
      <c r="D3057" s="41">
        <v>0</v>
      </c>
      <c r="E3057" s="41">
        <v>0</v>
      </c>
      <c r="F3057" s="41">
        <v>0</v>
      </c>
      <c r="G3057" s="48">
        <v>55927</v>
      </c>
    </row>
    <row r="3058" spans="1:7" x14ac:dyDescent="0.25">
      <c r="A3058" s="48">
        <v>559289053</v>
      </c>
      <c r="B3058" s="41" t="s">
        <v>4678</v>
      </c>
      <c r="C3058" s="41">
        <v>0</v>
      </c>
      <c r="D3058" s="41">
        <v>0</v>
      </c>
      <c r="E3058" s="41">
        <v>0</v>
      </c>
      <c r="F3058" s="41">
        <v>0</v>
      </c>
      <c r="G3058" s="48">
        <v>55928</v>
      </c>
    </row>
    <row r="3059" spans="1:7" x14ac:dyDescent="0.25">
      <c r="A3059" s="48">
        <v>559289801</v>
      </c>
      <c r="B3059" s="41" t="s">
        <v>4679</v>
      </c>
      <c r="C3059" s="41">
        <v>0</v>
      </c>
      <c r="D3059" s="41">
        <v>0</v>
      </c>
      <c r="E3059" s="41">
        <v>0</v>
      </c>
      <c r="F3059" s="41">
        <v>0</v>
      </c>
      <c r="G3059" s="48">
        <v>55928</v>
      </c>
    </row>
    <row r="3060" spans="1:7" x14ac:dyDescent="0.25">
      <c r="A3060" s="48">
        <v>559299053</v>
      </c>
      <c r="B3060" s="41" t="s">
        <v>4680</v>
      </c>
      <c r="C3060" s="41">
        <v>0</v>
      </c>
      <c r="D3060" s="41">
        <v>0</v>
      </c>
      <c r="E3060" s="41">
        <v>0</v>
      </c>
      <c r="F3060" s="41">
        <v>0</v>
      </c>
      <c r="G3060" s="48">
        <v>55929</v>
      </c>
    </row>
    <row r="3061" spans="1:7" x14ac:dyDescent="0.25">
      <c r="A3061" s="48">
        <v>559299801</v>
      </c>
      <c r="B3061" s="41" t="s">
        <v>4681</v>
      </c>
      <c r="C3061" s="41">
        <v>0</v>
      </c>
      <c r="D3061" s="41">
        <v>0</v>
      </c>
      <c r="E3061" s="41">
        <v>0</v>
      </c>
      <c r="F3061" s="41">
        <v>0</v>
      </c>
      <c r="G3061" s="48">
        <v>55929</v>
      </c>
    </row>
    <row r="3062" spans="1:7" x14ac:dyDescent="0.25">
      <c r="A3062" s="48">
        <v>559309051</v>
      </c>
      <c r="B3062" s="41" t="s">
        <v>4682</v>
      </c>
      <c r="C3062" s="41">
        <v>0</v>
      </c>
      <c r="D3062" s="41">
        <v>0</v>
      </c>
      <c r="E3062" s="41">
        <v>0</v>
      </c>
      <c r="F3062" s="41">
        <v>0</v>
      </c>
      <c r="G3062" s="48">
        <v>55930</v>
      </c>
    </row>
    <row r="3063" spans="1:7" x14ac:dyDescent="0.25">
      <c r="A3063" s="48">
        <v>559309801</v>
      </c>
      <c r="B3063" s="41" t="s">
        <v>4683</v>
      </c>
      <c r="C3063" s="41">
        <v>0</v>
      </c>
      <c r="D3063" s="41">
        <v>0</v>
      </c>
      <c r="E3063" s="41">
        <v>0</v>
      </c>
      <c r="F3063" s="41">
        <v>0</v>
      </c>
      <c r="G3063" s="48">
        <v>55930</v>
      </c>
    </row>
    <row r="3064" spans="1:7" x14ac:dyDescent="0.25">
      <c r="A3064" s="48">
        <v>559319053</v>
      </c>
      <c r="B3064" s="41" t="s">
        <v>4684</v>
      </c>
      <c r="C3064" s="41">
        <v>0</v>
      </c>
      <c r="D3064" s="41">
        <v>0</v>
      </c>
      <c r="E3064" s="41">
        <v>0</v>
      </c>
      <c r="F3064" s="41">
        <v>0</v>
      </c>
      <c r="G3064" s="48">
        <v>55931</v>
      </c>
    </row>
    <row r="3065" spans="1:7" x14ac:dyDescent="0.25">
      <c r="A3065" s="48">
        <v>559319801</v>
      </c>
      <c r="B3065" s="41" t="s">
        <v>4685</v>
      </c>
      <c r="C3065" s="41">
        <v>0</v>
      </c>
      <c r="D3065" s="41">
        <v>0</v>
      </c>
      <c r="E3065" s="41">
        <v>0</v>
      </c>
      <c r="F3065" s="41">
        <v>0</v>
      </c>
      <c r="G3065" s="48">
        <v>55931</v>
      </c>
    </row>
    <row r="3066" spans="1:7" x14ac:dyDescent="0.25">
      <c r="A3066" s="48">
        <v>559329053</v>
      </c>
      <c r="B3066" s="41" t="s">
        <v>4686</v>
      </c>
      <c r="C3066" s="41">
        <v>0</v>
      </c>
      <c r="D3066" s="41">
        <v>0</v>
      </c>
      <c r="E3066" s="41">
        <v>0</v>
      </c>
      <c r="F3066" s="41">
        <v>0</v>
      </c>
      <c r="G3066" s="48">
        <v>55932</v>
      </c>
    </row>
    <row r="3067" spans="1:7" x14ac:dyDescent="0.25">
      <c r="A3067" s="48">
        <v>559329801</v>
      </c>
      <c r="B3067" s="41" t="s">
        <v>4687</v>
      </c>
      <c r="C3067" s="41">
        <v>0</v>
      </c>
      <c r="D3067" s="41">
        <v>0</v>
      </c>
      <c r="E3067" s="41">
        <v>0</v>
      </c>
      <c r="F3067" s="41">
        <v>0</v>
      </c>
      <c r="G3067" s="48">
        <v>55932</v>
      </c>
    </row>
    <row r="3068" spans="1:7" x14ac:dyDescent="0.25">
      <c r="A3068" s="48">
        <v>559339053</v>
      </c>
      <c r="B3068" s="41" t="s">
        <v>4688</v>
      </c>
      <c r="C3068" s="41">
        <v>0</v>
      </c>
      <c r="D3068" s="41">
        <v>0</v>
      </c>
      <c r="E3068" s="41">
        <v>0</v>
      </c>
      <c r="F3068" s="41">
        <v>0</v>
      </c>
      <c r="G3068" s="48">
        <v>55933</v>
      </c>
    </row>
    <row r="3069" spans="1:7" x14ac:dyDescent="0.25">
      <c r="A3069" s="48">
        <v>559339054</v>
      </c>
      <c r="B3069" s="41" t="s">
        <v>4689</v>
      </c>
      <c r="C3069" s="41">
        <v>0</v>
      </c>
      <c r="D3069" s="41">
        <v>0</v>
      </c>
      <c r="E3069" s="41">
        <v>0</v>
      </c>
      <c r="F3069" s="41">
        <v>0</v>
      </c>
      <c r="G3069" s="48">
        <v>55933</v>
      </c>
    </row>
    <row r="3070" spans="1:7" x14ac:dyDescent="0.25">
      <c r="A3070" s="48">
        <v>559339801</v>
      </c>
      <c r="B3070" s="41" t="s">
        <v>4690</v>
      </c>
      <c r="C3070" s="41">
        <v>0</v>
      </c>
      <c r="D3070" s="41">
        <v>0</v>
      </c>
      <c r="E3070" s="41">
        <v>0</v>
      </c>
      <c r="F3070" s="41">
        <v>0</v>
      </c>
      <c r="G3070" s="48">
        <v>55933</v>
      </c>
    </row>
    <row r="3071" spans="1:7" x14ac:dyDescent="0.25">
      <c r="A3071" s="48">
        <v>559349053</v>
      </c>
      <c r="B3071" s="41" t="s">
        <v>4691</v>
      </c>
      <c r="C3071" s="41">
        <v>0</v>
      </c>
      <c r="D3071" s="41">
        <v>0</v>
      </c>
      <c r="E3071" s="41">
        <v>0</v>
      </c>
      <c r="F3071" s="41">
        <v>0</v>
      </c>
      <c r="G3071" s="48">
        <v>55934</v>
      </c>
    </row>
    <row r="3072" spans="1:7" x14ac:dyDescent="0.25">
      <c r="A3072" s="48">
        <v>559349801</v>
      </c>
      <c r="B3072" s="41" t="s">
        <v>4692</v>
      </c>
      <c r="C3072" s="41">
        <v>0</v>
      </c>
      <c r="D3072" s="41">
        <v>0</v>
      </c>
      <c r="E3072" s="41">
        <v>0</v>
      </c>
      <c r="F3072" s="41">
        <v>0</v>
      </c>
      <c r="G3072" s="48">
        <v>55934</v>
      </c>
    </row>
    <row r="3073" spans="1:7" x14ac:dyDescent="0.25">
      <c r="A3073" s="48">
        <v>559352440</v>
      </c>
      <c r="B3073" s="41" t="s">
        <v>4693</v>
      </c>
      <c r="C3073" s="41">
        <v>0</v>
      </c>
      <c r="D3073" s="41">
        <v>0</v>
      </c>
      <c r="E3073" s="41">
        <v>0</v>
      </c>
      <c r="F3073" s="41">
        <v>0</v>
      </c>
      <c r="G3073" s="48">
        <v>55935</v>
      </c>
    </row>
    <row r="3074" spans="1:7" x14ac:dyDescent="0.25">
      <c r="A3074" s="48">
        <v>559359053</v>
      </c>
      <c r="B3074" s="41" t="s">
        <v>4694</v>
      </c>
      <c r="C3074" s="41">
        <v>0</v>
      </c>
      <c r="D3074" s="41">
        <v>0</v>
      </c>
      <c r="E3074" s="41">
        <v>0</v>
      </c>
      <c r="F3074" s="41">
        <v>0</v>
      </c>
      <c r="G3074" s="48">
        <v>55935</v>
      </c>
    </row>
    <row r="3075" spans="1:7" x14ac:dyDescent="0.25">
      <c r="A3075" s="48">
        <v>559359801</v>
      </c>
      <c r="B3075" s="41" t="s">
        <v>4695</v>
      </c>
      <c r="C3075" s="41">
        <v>0</v>
      </c>
      <c r="D3075" s="41">
        <v>0</v>
      </c>
      <c r="E3075" s="41">
        <v>0</v>
      </c>
      <c r="F3075" s="41">
        <v>0</v>
      </c>
      <c r="G3075" s="48">
        <v>55935</v>
      </c>
    </row>
    <row r="3076" spans="1:7" x14ac:dyDescent="0.25">
      <c r="A3076" s="48">
        <v>559369053</v>
      </c>
      <c r="B3076" s="41" t="s">
        <v>4696</v>
      </c>
      <c r="C3076" s="41">
        <v>0</v>
      </c>
      <c r="D3076" s="41">
        <v>0</v>
      </c>
      <c r="E3076" s="41">
        <v>0</v>
      </c>
      <c r="F3076" s="41">
        <v>0</v>
      </c>
      <c r="G3076" s="48">
        <v>55936</v>
      </c>
    </row>
    <row r="3077" spans="1:7" x14ac:dyDescent="0.25">
      <c r="A3077" s="48">
        <v>559369801</v>
      </c>
      <c r="B3077" s="41" t="s">
        <v>4697</v>
      </c>
      <c r="C3077" s="41">
        <v>0</v>
      </c>
      <c r="D3077" s="41">
        <v>0</v>
      </c>
      <c r="E3077" s="41">
        <v>0</v>
      </c>
      <c r="F3077" s="41">
        <v>0</v>
      </c>
      <c r="G3077" s="48">
        <v>55936</v>
      </c>
    </row>
    <row r="3078" spans="1:7" x14ac:dyDescent="0.25">
      <c r="A3078" s="48">
        <v>559379051</v>
      </c>
      <c r="B3078" s="41" t="s">
        <v>4698</v>
      </c>
      <c r="C3078" s="41">
        <v>0</v>
      </c>
      <c r="D3078" s="41">
        <v>0</v>
      </c>
      <c r="E3078" s="41">
        <v>0</v>
      </c>
      <c r="F3078" s="41">
        <v>0</v>
      </c>
      <c r="G3078" s="48">
        <v>55937</v>
      </c>
    </row>
    <row r="3079" spans="1:7" x14ac:dyDescent="0.25">
      <c r="A3079" s="48">
        <v>559379053</v>
      </c>
      <c r="B3079" s="41" t="s">
        <v>4699</v>
      </c>
      <c r="C3079" s="41">
        <v>0</v>
      </c>
      <c r="D3079" s="41">
        <v>0</v>
      </c>
      <c r="E3079" s="41">
        <v>0</v>
      </c>
      <c r="F3079" s="41">
        <v>0</v>
      </c>
      <c r="G3079" s="48">
        <v>55937</v>
      </c>
    </row>
    <row r="3080" spans="1:7" x14ac:dyDescent="0.25">
      <c r="A3080" s="48">
        <v>559379801</v>
      </c>
      <c r="B3080" s="41" t="s">
        <v>4700</v>
      </c>
      <c r="C3080" s="41">
        <v>0</v>
      </c>
      <c r="D3080" s="41">
        <v>0</v>
      </c>
      <c r="E3080" s="41">
        <v>0</v>
      </c>
      <c r="F3080" s="41">
        <v>0</v>
      </c>
      <c r="G3080" s="48">
        <v>55937</v>
      </c>
    </row>
    <row r="3081" spans="1:7" x14ac:dyDescent="0.25">
      <c r="A3081" s="48">
        <v>559382900</v>
      </c>
      <c r="B3081" s="41" t="s">
        <v>4701</v>
      </c>
      <c r="C3081" s="41">
        <v>0</v>
      </c>
      <c r="D3081" s="41">
        <v>0</v>
      </c>
      <c r="E3081" s="41">
        <v>0</v>
      </c>
      <c r="F3081" s="41">
        <v>0</v>
      </c>
      <c r="G3081" s="48">
        <v>55938</v>
      </c>
    </row>
    <row r="3082" spans="1:7" x14ac:dyDescent="0.25">
      <c r="A3082" s="48">
        <v>559389053</v>
      </c>
      <c r="B3082" s="41" t="s">
        <v>4702</v>
      </c>
      <c r="C3082" s="41">
        <v>0</v>
      </c>
      <c r="D3082" s="41">
        <v>0</v>
      </c>
      <c r="E3082" s="41">
        <v>0</v>
      </c>
      <c r="F3082" s="41">
        <v>0</v>
      </c>
      <c r="G3082" s="48">
        <v>55938</v>
      </c>
    </row>
    <row r="3083" spans="1:7" x14ac:dyDescent="0.25">
      <c r="A3083" s="48">
        <v>559389801</v>
      </c>
      <c r="B3083" s="41" t="s">
        <v>4703</v>
      </c>
      <c r="C3083" s="41">
        <v>0</v>
      </c>
      <c r="D3083" s="41">
        <v>0</v>
      </c>
      <c r="E3083" s="41">
        <v>0</v>
      </c>
      <c r="F3083" s="41">
        <v>0</v>
      </c>
      <c r="G3083" s="48">
        <v>55938</v>
      </c>
    </row>
    <row r="3084" spans="1:7" x14ac:dyDescent="0.25">
      <c r="A3084" s="48">
        <v>559399053</v>
      </c>
      <c r="B3084" s="41" t="s">
        <v>4704</v>
      </c>
      <c r="C3084" s="41">
        <v>0</v>
      </c>
      <c r="D3084" s="41">
        <v>0</v>
      </c>
      <c r="E3084" s="41">
        <v>0</v>
      </c>
      <c r="F3084" s="41">
        <v>0</v>
      </c>
      <c r="G3084" s="48">
        <v>55939</v>
      </c>
    </row>
    <row r="3085" spans="1:7" x14ac:dyDescent="0.25">
      <c r="A3085" s="48">
        <v>559399801</v>
      </c>
      <c r="B3085" s="41" t="s">
        <v>4705</v>
      </c>
      <c r="C3085" s="41">
        <v>0</v>
      </c>
      <c r="D3085" s="41">
        <v>0</v>
      </c>
      <c r="E3085" s="41">
        <v>0</v>
      </c>
      <c r="F3085" s="41">
        <v>0</v>
      </c>
      <c r="G3085" s="48">
        <v>55939</v>
      </c>
    </row>
    <row r="3086" spans="1:7" x14ac:dyDescent="0.25">
      <c r="A3086" s="48">
        <v>559409053</v>
      </c>
      <c r="B3086" s="41" t="s">
        <v>4706</v>
      </c>
      <c r="C3086" s="41">
        <v>0</v>
      </c>
      <c r="D3086" s="41">
        <v>0</v>
      </c>
      <c r="E3086" s="41">
        <v>0</v>
      </c>
      <c r="F3086" s="41">
        <v>0</v>
      </c>
      <c r="G3086" s="48">
        <v>55940</v>
      </c>
    </row>
    <row r="3087" spans="1:7" x14ac:dyDescent="0.25">
      <c r="A3087" s="48">
        <v>559409801</v>
      </c>
      <c r="B3087" s="41" t="s">
        <v>4707</v>
      </c>
      <c r="C3087" s="41">
        <v>0</v>
      </c>
      <c r="D3087" s="41">
        <v>0</v>
      </c>
      <c r="E3087" s="41">
        <v>0</v>
      </c>
      <c r="F3087" s="41">
        <v>0</v>
      </c>
      <c r="G3087" s="48">
        <v>55940</v>
      </c>
    </row>
    <row r="3088" spans="1:7" x14ac:dyDescent="0.25">
      <c r="A3088" s="48">
        <v>559419053</v>
      </c>
      <c r="B3088" s="41" t="s">
        <v>4708</v>
      </c>
      <c r="C3088" s="41">
        <v>0</v>
      </c>
      <c r="D3088" s="41">
        <v>0</v>
      </c>
      <c r="E3088" s="41">
        <v>0</v>
      </c>
      <c r="F3088" s="41">
        <v>0</v>
      </c>
      <c r="G3088" s="48">
        <v>55941</v>
      </c>
    </row>
    <row r="3089" spans="1:7" x14ac:dyDescent="0.25">
      <c r="A3089" s="48">
        <v>559419801</v>
      </c>
      <c r="B3089" s="41" t="s">
        <v>4709</v>
      </c>
      <c r="C3089" s="41">
        <v>0</v>
      </c>
      <c r="D3089" s="41">
        <v>0</v>
      </c>
      <c r="E3089" s="41">
        <v>0</v>
      </c>
      <c r="F3089" s="41">
        <v>0</v>
      </c>
      <c r="G3089" s="48">
        <v>55941</v>
      </c>
    </row>
    <row r="3090" spans="1:7" x14ac:dyDescent="0.25">
      <c r="A3090" s="48">
        <v>559429053</v>
      </c>
      <c r="B3090" s="41" t="s">
        <v>4710</v>
      </c>
      <c r="C3090" s="41">
        <v>0</v>
      </c>
      <c r="D3090" s="41">
        <v>0</v>
      </c>
      <c r="E3090" s="41">
        <v>0</v>
      </c>
      <c r="F3090" s="41">
        <v>0</v>
      </c>
      <c r="G3090" s="48">
        <v>55942</v>
      </c>
    </row>
    <row r="3091" spans="1:7" x14ac:dyDescent="0.25">
      <c r="A3091" s="48">
        <v>559429801</v>
      </c>
      <c r="B3091" s="41" t="s">
        <v>4711</v>
      </c>
      <c r="C3091" s="41">
        <v>0</v>
      </c>
      <c r="D3091" s="41">
        <v>0</v>
      </c>
      <c r="E3091" s="41">
        <v>0</v>
      </c>
      <c r="F3091" s="41">
        <v>0</v>
      </c>
      <c r="G3091" s="48">
        <v>55942</v>
      </c>
    </row>
    <row r="3092" spans="1:7" x14ac:dyDescent="0.25">
      <c r="A3092" s="48">
        <v>559439053</v>
      </c>
      <c r="B3092" s="41" t="s">
        <v>4712</v>
      </c>
      <c r="C3092" s="41">
        <v>0</v>
      </c>
      <c r="D3092" s="41">
        <v>0</v>
      </c>
      <c r="E3092" s="41">
        <v>0</v>
      </c>
      <c r="F3092" s="41">
        <v>0</v>
      </c>
      <c r="G3092" s="48">
        <v>55943</v>
      </c>
    </row>
    <row r="3093" spans="1:7" x14ac:dyDescent="0.25">
      <c r="A3093" s="48">
        <v>559439801</v>
      </c>
      <c r="B3093" s="41" t="s">
        <v>4713</v>
      </c>
      <c r="C3093" s="41">
        <v>0</v>
      </c>
      <c r="D3093" s="41">
        <v>0</v>
      </c>
      <c r="E3093" s="41">
        <v>0</v>
      </c>
      <c r="F3093" s="41">
        <v>0</v>
      </c>
      <c r="G3093" s="48">
        <v>55943</v>
      </c>
    </row>
    <row r="3094" spans="1:7" x14ac:dyDescent="0.25">
      <c r="A3094" s="48">
        <v>559449053</v>
      </c>
      <c r="B3094" s="41" t="s">
        <v>4714</v>
      </c>
      <c r="C3094" s="41">
        <v>0</v>
      </c>
      <c r="D3094" s="41">
        <v>0</v>
      </c>
      <c r="E3094" s="41">
        <v>0</v>
      </c>
      <c r="F3094" s="41">
        <v>0</v>
      </c>
      <c r="G3094" s="48">
        <v>55944</v>
      </c>
    </row>
    <row r="3095" spans="1:7" x14ac:dyDescent="0.25">
      <c r="A3095" s="48">
        <v>559449801</v>
      </c>
      <c r="B3095" s="41" t="s">
        <v>4715</v>
      </c>
      <c r="C3095" s="41">
        <v>0</v>
      </c>
      <c r="D3095" s="41">
        <v>0</v>
      </c>
      <c r="E3095" s="41">
        <v>0</v>
      </c>
      <c r="F3095" s="41">
        <v>0</v>
      </c>
      <c r="G3095" s="48">
        <v>55944</v>
      </c>
    </row>
    <row r="3096" spans="1:7" x14ac:dyDescent="0.25">
      <c r="A3096" s="48">
        <v>559459053</v>
      </c>
      <c r="B3096" s="41" t="s">
        <v>4716</v>
      </c>
      <c r="C3096" s="41">
        <v>0</v>
      </c>
      <c r="D3096" s="41">
        <v>0</v>
      </c>
      <c r="E3096" s="41">
        <v>0</v>
      </c>
      <c r="F3096" s="41">
        <v>0</v>
      </c>
      <c r="G3096" s="48">
        <v>55945</v>
      </c>
    </row>
    <row r="3097" spans="1:7" x14ac:dyDescent="0.25">
      <c r="A3097" s="48">
        <v>559469053</v>
      </c>
      <c r="B3097" s="41" t="s">
        <v>4717</v>
      </c>
      <c r="C3097" s="41">
        <v>0</v>
      </c>
      <c r="D3097" s="41">
        <v>0</v>
      </c>
      <c r="E3097" s="41">
        <v>0</v>
      </c>
      <c r="F3097" s="41">
        <v>0</v>
      </c>
      <c r="G3097" s="48">
        <v>55946</v>
      </c>
    </row>
    <row r="3098" spans="1:7" x14ac:dyDescent="0.25">
      <c r="A3098" s="48">
        <v>559469801</v>
      </c>
      <c r="B3098" s="41" t="s">
        <v>4718</v>
      </c>
      <c r="C3098" s="41">
        <v>0</v>
      </c>
      <c r="D3098" s="41">
        <v>0</v>
      </c>
      <c r="E3098" s="41">
        <v>0</v>
      </c>
      <c r="F3098" s="41">
        <v>0</v>
      </c>
      <c r="G3098" s="48">
        <v>55946</v>
      </c>
    </row>
    <row r="3099" spans="1:7" x14ac:dyDescent="0.25">
      <c r="A3099" s="48">
        <v>559479053</v>
      </c>
      <c r="B3099" s="41" t="s">
        <v>4719</v>
      </c>
      <c r="C3099" s="41">
        <v>0</v>
      </c>
      <c r="D3099" s="41">
        <v>0</v>
      </c>
      <c r="E3099" s="41">
        <v>0</v>
      </c>
      <c r="F3099" s="41">
        <v>0</v>
      </c>
      <c r="G3099" s="48">
        <v>55947</v>
      </c>
    </row>
    <row r="3100" spans="1:7" x14ac:dyDescent="0.25">
      <c r="A3100" s="48">
        <v>559479801</v>
      </c>
      <c r="B3100" s="41" t="s">
        <v>4720</v>
      </c>
      <c r="C3100" s="41">
        <v>0</v>
      </c>
      <c r="D3100" s="41">
        <v>0</v>
      </c>
      <c r="E3100" s="41">
        <v>0</v>
      </c>
      <c r="F3100" s="41">
        <v>0</v>
      </c>
      <c r="G3100" s="48">
        <v>55947</v>
      </c>
    </row>
    <row r="3101" spans="1:7" x14ac:dyDescent="0.25">
      <c r="A3101" s="48">
        <v>559489053</v>
      </c>
      <c r="B3101" s="41" t="s">
        <v>4721</v>
      </c>
      <c r="C3101" s="41">
        <v>0</v>
      </c>
      <c r="D3101" s="41">
        <v>0</v>
      </c>
      <c r="E3101" s="41">
        <v>0</v>
      </c>
      <c r="F3101" s="41">
        <v>0</v>
      </c>
      <c r="G3101" s="48">
        <v>55948</v>
      </c>
    </row>
    <row r="3102" spans="1:7" x14ac:dyDescent="0.25">
      <c r="A3102" s="48">
        <v>559489801</v>
      </c>
      <c r="B3102" s="41" t="s">
        <v>4722</v>
      </c>
      <c r="C3102" s="41">
        <v>0</v>
      </c>
      <c r="D3102" s="41">
        <v>0</v>
      </c>
      <c r="E3102" s="41">
        <v>0</v>
      </c>
      <c r="F3102" s="41">
        <v>0</v>
      </c>
      <c r="G3102" s="48">
        <v>55948</v>
      </c>
    </row>
    <row r="3103" spans="1:7" x14ac:dyDescent="0.25">
      <c r="A3103" s="48">
        <v>559499051</v>
      </c>
      <c r="B3103" s="41" t="s">
        <v>4723</v>
      </c>
      <c r="C3103" s="41">
        <v>0</v>
      </c>
      <c r="D3103" s="41">
        <v>0</v>
      </c>
      <c r="E3103" s="41">
        <v>0</v>
      </c>
      <c r="F3103" s="41">
        <v>0</v>
      </c>
      <c r="G3103" s="48">
        <v>55949</v>
      </c>
    </row>
    <row r="3104" spans="1:7" x14ac:dyDescent="0.25">
      <c r="A3104" s="48">
        <v>559499801</v>
      </c>
      <c r="B3104" s="41" t="s">
        <v>4724</v>
      </c>
      <c r="C3104" s="41">
        <v>0</v>
      </c>
      <c r="D3104" s="41">
        <v>0</v>
      </c>
      <c r="E3104" s="41">
        <v>0</v>
      </c>
      <c r="F3104" s="41">
        <v>0</v>
      </c>
      <c r="G3104" s="48">
        <v>55949</v>
      </c>
    </row>
    <row r="3105" spans="1:7" x14ac:dyDescent="0.25">
      <c r="A3105" s="48">
        <v>559509204</v>
      </c>
      <c r="B3105" s="41" t="s">
        <v>4725</v>
      </c>
      <c r="C3105" s="41">
        <v>0</v>
      </c>
      <c r="D3105" s="41">
        <v>0</v>
      </c>
      <c r="E3105" s="41">
        <v>0</v>
      </c>
      <c r="F3105" s="41">
        <v>0</v>
      </c>
      <c r="G3105" s="48">
        <v>55950</v>
      </c>
    </row>
    <row r="3106" spans="1:7" x14ac:dyDescent="0.25">
      <c r="A3106" s="48">
        <v>559509801</v>
      </c>
      <c r="B3106" s="41" t="s">
        <v>4726</v>
      </c>
      <c r="C3106" s="41">
        <v>0</v>
      </c>
      <c r="D3106" s="41">
        <v>0</v>
      </c>
      <c r="E3106" s="41">
        <v>0</v>
      </c>
      <c r="F3106" s="41">
        <v>0</v>
      </c>
      <c r="G3106" s="48">
        <v>55950</v>
      </c>
    </row>
    <row r="3107" spans="1:7" x14ac:dyDescent="0.25">
      <c r="A3107" s="48">
        <v>559512422</v>
      </c>
      <c r="B3107" s="41" t="s">
        <v>4727</v>
      </c>
      <c r="C3107" s="41">
        <v>0</v>
      </c>
      <c r="D3107" s="41">
        <v>0</v>
      </c>
      <c r="E3107" s="41">
        <v>0</v>
      </c>
      <c r="F3107" s="41">
        <v>0</v>
      </c>
      <c r="G3107" s="48">
        <v>55951</v>
      </c>
    </row>
    <row r="3108" spans="1:7" x14ac:dyDescent="0.25">
      <c r="A3108" s="48">
        <v>559519213</v>
      </c>
      <c r="B3108" s="41" t="s">
        <v>4728</v>
      </c>
      <c r="C3108" s="41">
        <v>0</v>
      </c>
      <c r="D3108" s="41">
        <v>0</v>
      </c>
      <c r="E3108" s="41">
        <v>0</v>
      </c>
      <c r="F3108" s="41">
        <v>0</v>
      </c>
      <c r="G3108" s="48">
        <v>55951</v>
      </c>
    </row>
    <row r="3109" spans="1:7" x14ac:dyDescent="0.25">
      <c r="A3109" s="48">
        <v>559519801</v>
      </c>
      <c r="B3109" s="41" t="s">
        <v>4729</v>
      </c>
      <c r="C3109" s="41">
        <v>0</v>
      </c>
      <c r="D3109" s="41">
        <v>0</v>
      </c>
      <c r="E3109" s="41">
        <v>0</v>
      </c>
      <c r="F3109" s="41">
        <v>0</v>
      </c>
      <c r="G3109" s="48">
        <v>55951</v>
      </c>
    </row>
    <row r="3110" spans="1:7" x14ac:dyDescent="0.25">
      <c r="A3110" s="48">
        <v>560011040</v>
      </c>
      <c r="B3110" s="41" t="s">
        <v>4730</v>
      </c>
      <c r="C3110" s="41">
        <v>0</v>
      </c>
      <c r="D3110" s="41">
        <v>0</v>
      </c>
      <c r="E3110" s="41">
        <v>0</v>
      </c>
      <c r="F3110" s="41">
        <v>0</v>
      </c>
      <c r="G3110" s="48">
        <v>56001</v>
      </c>
    </row>
    <row r="3111" spans="1:7" x14ac:dyDescent="0.25">
      <c r="A3111" s="48">
        <v>560012000</v>
      </c>
      <c r="B3111" s="41" t="s">
        <v>4731</v>
      </c>
      <c r="C3111" s="41">
        <v>0</v>
      </c>
      <c r="D3111" s="41">
        <v>0</v>
      </c>
      <c r="E3111" s="41">
        <v>0</v>
      </c>
      <c r="F3111" s="41">
        <v>0</v>
      </c>
      <c r="G3111" s="48">
        <v>56001</v>
      </c>
    </row>
    <row r="3112" spans="1:7" x14ac:dyDescent="0.25">
      <c r="A3112" s="48">
        <v>560012429</v>
      </c>
      <c r="B3112" s="41" t="s">
        <v>4732</v>
      </c>
      <c r="C3112" s="41">
        <v>6000</v>
      </c>
      <c r="D3112" s="41">
        <v>0</v>
      </c>
      <c r="E3112" s="41">
        <v>0</v>
      </c>
      <c r="F3112" s="41">
        <v>6000</v>
      </c>
      <c r="G3112" s="48">
        <v>56001</v>
      </c>
    </row>
    <row r="3113" spans="1:7" x14ac:dyDescent="0.25">
      <c r="A3113" s="48">
        <v>560019801</v>
      </c>
      <c r="B3113" s="41" t="s">
        <v>4733</v>
      </c>
      <c r="C3113" s="41">
        <v>0</v>
      </c>
      <c r="D3113" s="41">
        <v>0</v>
      </c>
      <c r="E3113" s="41">
        <v>0</v>
      </c>
      <c r="F3113" s="41">
        <v>0</v>
      </c>
      <c r="G3113" s="48">
        <v>56001</v>
      </c>
    </row>
    <row r="3114" spans="1:7" x14ac:dyDescent="0.25">
      <c r="A3114" s="48">
        <v>560022000</v>
      </c>
      <c r="B3114" s="41" t="s">
        <v>4734</v>
      </c>
      <c r="C3114" s="41">
        <v>0</v>
      </c>
      <c r="D3114" s="41">
        <v>0</v>
      </c>
      <c r="E3114" s="41">
        <v>0</v>
      </c>
      <c r="F3114" s="41">
        <v>0</v>
      </c>
      <c r="G3114" s="48">
        <v>56002</v>
      </c>
    </row>
    <row r="3115" spans="1:7" x14ac:dyDescent="0.25">
      <c r="A3115" s="48">
        <v>560022004</v>
      </c>
      <c r="B3115" s="41" t="s">
        <v>4735</v>
      </c>
      <c r="C3115" s="41">
        <v>500</v>
      </c>
      <c r="D3115" s="41">
        <v>0</v>
      </c>
      <c r="E3115" s="41">
        <v>0</v>
      </c>
      <c r="F3115" s="41">
        <v>500</v>
      </c>
      <c r="G3115" s="48">
        <v>56002</v>
      </c>
    </row>
    <row r="3116" spans="1:7" x14ac:dyDescent="0.25">
      <c r="A3116" s="48">
        <v>560022429</v>
      </c>
      <c r="B3116" s="41" t="s">
        <v>4736</v>
      </c>
      <c r="C3116" s="41">
        <v>0</v>
      </c>
      <c r="D3116" s="41">
        <v>0</v>
      </c>
      <c r="E3116" s="41">
        <v>0</v>
      </c>
      <c r="F3116" s="41">
        <v>0</v>
      </c>
      <c r="G3116" s="48">
        <v>56002</v>
      </c>
    </row>
    <row r="3117" spans="1:7" x14ac:dyDescent="0.25">
      <c r="A3117" s="48">
        <v>560029801</v>
      </c>
      <c r="B3117" s="41" t="s">
        <v>4737</v>
      </c>
      <c r="C3117" s="41">
        <v>0</v>
      </c>
      <c r="D3117" s="41">
        <v>0</v>
      </c>
      <c r="E3117" s="41">
        <v>0</v>
      </c>
      <c r="F3117" s="41">
        <v>0</v>
      </c>
      <c r="G3117" s="48">
        <v>56002</v>
      </c>
    </row>
    <row r="3118" spans="1:7" x14ac:dyDescent="0.25">
      <c r="A3118" s="48">
        <v>560030200</v>
      </c>
      <c r="B3118" s="41" t="s">
        <v>4738</v>
      </c>
      <c r="C3118" s="41">
        <v>0</v>
      </c>
      <c r="D3118" s="41">
        <v>0</v>
      </c>
      <c r="E3118" s="41">
        <v>0</v>
      </c>
      <c r="F3118" s="41">
        <v>0</v>
      </c>
      <c r="G3118" s="48">
        <v>56003</v>
      </c>
    </row>
    <row r="3119" spans="1:7" x14ac:dyDescent="0.25">
      <c r="A3119" s="48">
        <v>560031040</v>
      </c>
      <c r="B3119" s="41" t="s">
        <v>2145</v>
      </c>
      <c r="C3119" s="41">
        <v>0</v>
      </c>
      <c r="D3119" s="41">
        <v>0</v>
      </c>
      <c r="E3119" s="41">
        <v>0</v>
      </c>
      <c r="F3119" s="41">
        <v>0</v>
      </c>
      <c r="G3119" s="48">
        <v>56003</v>
      </c>
    </row>
    <row r="3120" spans="1:7" x14ac:dyDescent="0.25">
      <c r="A3120" s="48">
        <v>560032000</v>
      </c>
      <c r="B3120" s="41" t="s">
        <v>4739</v>
      </c>
      <c r="C3120" s="41">
        <v>0</v>
      </c>
      <c r="D3120" s="41">
        <v>0</v>
      </c>
      <c r="E3120" s="41">
        <v>0</v>
      </c>
      <c r="F3120" s="41">
        <v>0</v>
      </c>
      <c r="G3120" s="48">
        <v>56003</v>
      </c>
    </row>
    <row r="3121" spans="1:7" x14ac:dyDescent="0.25">
      <c r="A3121" s="48">
        <v>560032003</v>
      </c>
      <c r="B3121" s="41" t="s">
        <v>2759</v>
      </c>
      <c r="C3121" s="41">
        <v>-146</v>
      </c>
      <c r="D3121" s="41">
        <v>0</v>
      </c>
      <c r="E3121" s="41">
        <v>0</v>
      </c>
      <c r="F3121" s="41">
        <v>-146</v>
      </c>
      <c r="G3121" s="48">
        <v>56003</v>
      </c>
    </row>
    <row r="3122" spans="1:7" x14ac:dyDescent="0.25">
      <c r="A3122" s="48">
        <v>560032004</v>
      </c>
      <c r="B3122" s="41" t="s">
        <v>4740</v>
      </c>
      <c r="C3122" s="41">
        <v>800</v>
      </c>
      <c r="D3122" s="41">
        <v>0</v>
      </c>
      <c r="E3122" s="41">
        <v>0</v>
      </c>
      <c r="F3122" s="41">
        <v>800</v>
      </c>
      <c r="G3122" s="48">
        <v>56003</v>
      </c>
    </row>
    <row r="3123" spans="1:7" x14ac:dyDescent="0.25">
      <c r="A3123" s="48">
        <v>560032423</v>
      </c>
      <c r="B3123" s="41" t="s">
        <v>4741</v>
      </c>
      <c r="C3123" s="41">
        <v>0</v>
      </c>
      <c r="D3123" s="41">
        <v>0</v>
      </c>
      <c r="E3123" s="41">
        <v>0</v>
      </c>
      <c r="F3123" s="41">
        <v>0</v>
      </c>
      <c r="G3123" s="48">
        <v>56003</v>
      </c>
    </row>
    <row r="3124" spans="1:7" x14ac:dyDescent="0.25">
      <c r="A3124" s="48">
        <v>560032429</v>
      </c>
      <c r="B3124" s="41" t="s">
        <v>4742</v>
      </c>
      <c r="C3124" s="41">
        <v>0</v>
      </c>
      <c r="D3124" s="41">
        <v>0</v>
      </c>
      <c r="E3124" s="41">
        <v>0</v>
      </c>
      <c r="F3124" s="41">
        <v>0</v>
      </c>
      <c r="G3124" s="48">
        <v>56003</v>
      </c>
    </row>
    <row r="3125" spans="1:7" x14ac:dyDescent="0.25">
      <c r="A3125" s="48">
        <v>560032500</v>
      </c>
      <c r="B3125" s="41" t="s">
        <v>4743</v>
      </c>
      <c r="C3125" s="41">
        <v>0</v>
      </c>
      <c r="D3125" s="41">
        <v>0</v>
      </c>
      <c r="E3125" s="41">
        <v>0</v>
      </c>
      <c r="F3125" s="41">
        <v>0</v>
      </c>
      <c r="G3125" s="48">
        <v>56003</v>
      </c>
    </row>
    <row r="3126" spans="1:7" x14ac:dyDescent="0.25">
      <c r="A3126" s="48">
        <v>560039801</v>
      </c>
      <c r="B3126" s="41" t="s">
        <v>4744</v>
      </c>
      <c r="C3126" s="41">
        <v>0</v>
      </c>
      <c r="D3126" s="41">
        <v>0</v>
      </c>
      <c r="E3126" s="41">
        <v>0</v>
      </c>
      <c r="F3126" s="41">
        <v>0</v>
      </c>
      <c r="G3126" s="48">
        <v>56003</v>
      </c>
    </row>
    <row r="3127" spans="1:7" x14ac:dyDescent="0.25">
      <c r="A3127" s="48">
        <v>560042000</v>
      </c>
      <c r="B3127" s="41" t="s">
        <v>4745</v>
      </c>
      <c r="C3127" s="41">
        <v>0</v>
      </c>
      <c r="D3127" s="41">
        <v>0</v>
      </c>
      <c r="E3127" s="41">
        <v>0</v>
      </c>
      <c r="F3127" s="41">
        <v>0</v>
      </c>
      <c r="G3127" s="48">
        <v>56004</v>
      </c>
    </row>
    <row r="3128" spans="1:7" x14ac:dyDescent="0.25">
      <c r="A3128" s="48">
        <v>560042003</v>
      </c>
      <c r="B3128" s="41" t="s">
        <v>4746</v>
      </c>
      <c r="C3128" s="41">
        <v>0</v>
      </c>
      <c r="D3128" s="41">
        <v>0</v>
      </c>
      <c r="E3128" s="41">
        <v>0</v>
      </c>
      <c r="F3128" s="41">
        <v>0</v>
      </c>
      <c r="G3128" s="48">
        <v>56004</v>
      </c>
    </row>
    <row r="3129" spans="1:7" x14ac:dyDescent="0.25">
      <c r="A3129" s="48">
        <v>560042004</v>
      </c>
      <c r="B3129" s="41" t="s">
        <v>4747</v>
      </c>
      <c r="C3129" s="41">
        <v>-169</v>
      </c>
      <c r="D3129" s="41">
        <v>0</v>
      </c>
      <c r="E3129" s="41">
        <v>0</v>
      </c>
      <c r="F3129" s="41">
        <v>-169</v>
      </c>
      <c r="G3129" s="48">
        <v>56004</v>
      </c>
    </row>
    <row r="3130" spans="1:7" x14ac:dyDescent="0.25">
      <c r="A3130" s="48">
        <v>560049801</v>
      </c>
      <c r="B3130" s="41" t="s">
        <v>4748</v>
      </c>
      <c r="C3130" s="41">
        <v>0</v>
      </c>
      <c r="D3130" s="41">
        <v>0</v>
      </c>
      <c r="E3130" s="41">
        <v>0</v>
      </c>
      <c r="F3130" s="41">
        <v>0</v>
      </c>
      <c r="G3130" s="48">
        <v>56004</v>
      </c>
    </row>
    <row r="3131" spans="1:7" x14ac:dyDescent="0.25">
      <c r="A3131" s="48">
        <v>560052003</v>
      </c>
      <c r="B3131" s="41" t="s">
        <v>4749</v>
      </c>
      <c r="C3131" s="41">
        <v>0</v>
      </c>
      <c r="D3131" s="41">
        <v>0</v>
      </c>
      <c r="E3131" s="41">
        <v>0</v>
      </c>
      <c r="F3131" s="41">
        <v>0</v>
      </c>
      <c r="G3131" s="48">
        <v>56005</v>
      </c>
    </row>
    <row r="3132" spans="1:7" x14ac:dyDescent="0.25">
      <c r="A3132" s="48">
        <v>560059801</v>
      </c>
      <c r="B3132" s="41" t="s">
        <v>4750</v>
      </c>
      <c r="C3132" s="41">
        <v>0</v>
      </c>
      <c r="D3132" s="41">
        <v>0</v>
      </c>
      <c r="E3132" s="41">
        <v>0</v>
      </c>
      <c r="F3132" s="41">
        <v>0</v>
      </c>
      <c r="G3132" s="48">
        <v>56005</v>
      </c>
    </row>
    <row r="3133" spans="1:7" x14ac:dyDescent="0.25">
      <c r="A3133" s="48">
        <v>560062003</v>
      </c>
      <c r="B3133" s="41" t="s">
        <v>4751</v>
      </c>
      <c r="C3133" s="41">
        <v>0</v>
      </c>
      <c r="D3133" s="41">
        <v>0</v>
      </c>
      <c r="E3133" s="41">
        <v>0</v>
      </c>
      <c r="F3133" s="41">
        <v>0</v>
      </c>
      <c r="G3133" s="48">
        <v>56006</v>
      </c>
    </row>
    <row r="3134" spans="1:7" x14ac:dyDescent="0.25">
      <c r="A3134" s="48">
        <v>560069801</v>
      </c>
      <c r="B3134" s="41" t="s">
        <v>4752</v>
      </c>
      <c r="C3134" s="41">
        <v>0</v>
      </c>
      <c r="D3134" s="41">
        <v>0</v>
      </c>
      <c r="E3134" s="41">
        <v>0</v>
      </c>
      <c r="F3134" s="41">
        <v>0</v>
      </c>
      <c r="G3134" s="48">
        <v>56006</v>
      </c>
    </row>
    <row r="3135" spans="1:7" x14ac:dyDescent="0.25">
      <c r="A3135" s="48">
        <v>560072423</v>
      </c>
      <c r="B3135" s="41" t="s">
        <v>4753</v>
      </c>
      <c r="C3135" s="41">
        <v>0</v>
      </c>
      <c r="D3135" s="41">
        <v>0</v>
      </c>
      <c r="E3135" s="41">
        <v>0</v>
      </c>
      <c r="F3135" s="41">
        <v>0</v>
      </c>
      <c r="G3135" s="48">
        <v>56007</v>
      </c>
    </row>
    <row r="3136" spans="1:7" x14ac:dyDescent="0.25">
      <c r="A3136" s="48">
        <v>560072429</v>
      </c>
      <c r="B3136" s="41" t="s">
        <v>4754</v>
      </c>
      <c r="C3136" s="41">
        <v>0</v>
      </c>
      <c r="D3136" s="41">
        <v>0</v>
      </c>
      <c r="E3136" s="41">
        <v>0</v>
      </c>
      <c r="F3136" s="41">
        <v>0</v>
      </c>
      <c r="G3136" s="48">
        <v>56007</v>
      </c>
    </row>
    <row r="3137" spans="1:7" x14ac:dyDescent="0.25">
      <c r="A3137" s="48">
        <v>560079801</v>
      </c>
      <c r="B3137" s="41" t="s">
        <v>4755</v>
      </c>
      <c r="C3137" s="41">
        <v>0</v>
      </c>
      <c r="D3137" s="41">
        <v>0</v>
      </c>
      <c r="E3137" s="41">
        <v>0</v>
      </c>
      <c r="F3137" s="41">
        <v>0</v>
      </c>
      <c r="G3137" s="48">
        <v>56007</v>
      </c>
    </row>
    <row r="3138" spans="1:7" x14ac:dyDescent="0.25">
      <c r="A3138" s="48">
        <v>560082003</v>
      </c>
      <c r="B3138" s="41" t="s">
        <v>4756</v>
      </c>
      <c r="C3138" s="41">
        <v>0</v>
      </c>
      <c r="D3138" s="41">
        <v>0</v>
      </c>
      <c r="E3138" s="41">
        <v>0</v>
      </c>
      <c r="F3138" s="41">
        <v>0</v>
      </c>
      <c r="G3138" s="48">
        <v>56008</v>
      </c>
    </row>
    <row r="3139" spans="1:7" x14ac:dyDescent="0.25">
      <c r="A3139" s="48">
        <v>560082004</v>
      </c>
      <c r="B3139" s="41" t="s">
        <v>4757</v>
      </c>
      <c r="C3139" s="41">
        <v>0</v>
      </c>
      <c r="D3139" s="41">
        <v>0</v>
      </c>
      <c r="E3139" s="41">
        <v>0</v>
      </c>
      <c r="F3139" s="41">
        <v>0</v>
      </c>
      <c r="G3139" s="48">
        <v>56008</v>
      </c>
    </row>
    <row r="3140" spans="1:7" x14ac:dyDescent="0.25">
      <c r="A3140" s="48">
        <v>560089801</v>
      </c>
      <c r="B3140" s="41" t="s">
        <v>4758</v>
      </c>
      <c r="C3140" s="41">
        <v>0</v>
      </c>
      <c r="D3140" s="41">
        <v>0</v>
      </c>
      <c r="E3140" s="41">
        <v>0</v>
      </c>
      <c r="F3140" s="41">
        <v>0</v>
      </c>
      <c r="G3140" s="48">
        <v>56008</v>
      </c>
    </row>
    <row r="3141" spans="1:7" x14ac:dyDescent="0.25">
      <c r="A3141" s="48">
        <v>560092003</v>
      </c>
      <c r="B3141" s="41" t="s">
        <v>4759</v>
      </c>
      <c r="C3141" s="41">
        <v>0</v>
      </c>
      <c r="D3141" s="41">
        <v>0</v>
      </c>
      <c r="E3141" s="41">
        <v>0</v>
      </c>
      <c r="F3141" s="41">
        <v>0</v>
      </c>
      <c r="G3141" s="48">
        <v>56009</v>
      </c>
    </row>
    <row r="3142" spans="1:7" x14ac:dyDescent="0.25">
      <c r="A3142" s="48">
        <v>560092004</v>
      </c>
      <c r="B3142" s="41" t="s">
        <v>4760</v>
      </c>
      <c r="C3142" s="41">
        <v>0</v>
      </c>
      <c r="D3142" s="41">
        <v>0</v>
      </c>
      <c r="E3142" s="41">
        <v>0</v>
      </c>
      <c r="F3142" s="41">
        <v>0</v>
      </c>
      <c r="G3142" s="48">
        <v>56009</v>
      </c>
    </row>
    <row r="3143" spans="1:7" x14ac:dyDescent="0.25">
      <c r="A3143" s="48">
        <v>560099801</v>
      </c>
      <c r="B3143" s="41" t="s">
        <v>4761</v>
      </c>
      <c r="C3143" s="41">
        <v>0</v>
      </c>
      <c r="D3143" s="41">
        <v>0</v>
      </c>
      <c r="E3143" s="41">
        <v>0</v>
      </c>
      <c r="F3143" s="41">
        <v>0</v>
      </c>
      <c r="G3143" s="48">
        <v>56009</v>
      </c>
    </row>
    <row r="3144" spans="1:7" x14ac:dyDescent="0.25">
      <c r="A3144" s="48">
        <v>560100100</v>
      </c>
      <c r="B3144" s="41" t="s">
        <v>4762</v>
      </c>
      <c r="C3144" s="41">
        <v>0</v>
      </c>
      <c r="D3144" s="41">
        <v>0</v>
      </c>
      <c r="E3144" s="41">
        <v>0</v>
      </c>
      <c r="F3144" s="41">
        <v>0</v>
      </c>
      <c r="G3144" s="48">
        <v>56010</v>
      </c>
    </row>
    <row r="3145" spans="1:7" x14ac:dyDescent="0.25">
      <c r="A3145" s="48">
        <v>560101040</v>
      </c>
      <c r="B3145" s="41" t="s">
        <v>4763</v>
      </c>
      <c r="C3145" s="41">
        <v>0</v>
      </c>
      <c r="D3145" s="41">
        <v>0</v>
      </c>
      <c r="E3145" s="41">
        <v>0</v>
      </c>
      <c r="F3145" s="41">
        <v>0</v>
      </c>
      <c r="G3145" s="48">
        <v>56010</v>
      </c>
    </row>
    <row r="3146" spans="1:7" x14ac:dyDescent="0.25">
      <c r="A3146" s="48">
        <v>560102000</v>
      </c>
      <c r="B3146" s="41" t="s">
        <v>4764</v>
      </c>
      <c r="C3146" s="41">
        <v>560</v>
      </c>
      <c r="D3146" s="41">
        <v>0</v>
      </c>
      <c r="E3146" s="41">
        <v>0</v>
      </c>
      <c r="F3146" s="41">
        <v>560</v>
      </c>
      <c r="G3146" s="48">
        <v>56010</v>
      </c>
    </row>
    <row r="3147" spans="1:7" x14ac:dyDescent="0.25">
      <c r="A3147" s="48">
        <v>560102003</v>
      </c>
      <c r="B3147" s="41" t="s">
        <v>4765</v>
      </c>
      <c r="C3147" s="41">
        <v>10573.5</v>
      </c>
      <c r="D3147" s="41">
        <v>0</v>
      </c>
      <c r="E3147" s="41">
        <v>0</v>
      </c>
      <c r="F3147" s="41">
        <v>10573.5</v>
      </c>
      <c r="G3147" s="48">
        <v>56010</v>
      </c>
    </row>
    <row r="3148" spans="1:7" x14ac:dyDescent="0.25">
      <c r="A3148" s="48">
        <v>560102004</v>
      </c>
      <c r="B3148" s="41" t="s">
        <v>4766</v>
      </c>
      <c r="C3148" s="41">
        <v>0</v>
      </c>
      <c r="D3148" s="41">
        <v>0</v>
      </c>
      <c r="E3148" s="41">
        <v>0</v>
      </c>
      <c r="F3148" s="41">
        <v>0</v>
      </c>
      <c r="G3148" s="48">
        <v>56010</v>
      </c>
    </row>
    <row r="3149" spans="1:7" x14ac:dyDescent="0.25">
      <c r="A3149" s="48">
        <v>560109200</v>
      </c>
      <c r="B3149" s="41" t="s">
        <v>4767</v>
      </c>
      <c r="C3149" s="41">
        <v>0</v>
      </c>
      <c r="D3149" s="41">
        <v>0</v>
      </c>
      <c r="E3149" s="41">
        <v>0</v>
      </c>
      <c r="F3149" s="41">
        <v>0</v>
      </c>
      <c r="G3149" s="48">
        <v>56010</v>
      </c>
    </row>
    <row r="3150" spans="1:7" x14ac:dyDescent="0.25">
      <c r="A3150" s="48">
        <v>560109801</v>
      </c>
      <c r="B3150" s="41" t="s">
        <v>4768</v>
      </c>
      <c r="C3150" s="41">
        <v>0</v>
      </c>
      <c r="D3150" s="41">
        <v>0</v>
      </c>
      <c r="E3150" s="41">
        <v>0</v>
      </c>
      <c r="F3150" s="41">
        <v>0</v>
      </c>
      <c r="G3150" s="48">
        <v>56010</v>
      </c>
    </row>
    <row r="3151" spans="1:7" x14ac:dyDescent="0.25">
      <c r="A3151" s="48">
        <v>560111040</v>
      </c>
      <c r="B3151" s="41" t="s">
        <v>4769</v>
      </c>
      <c r="C3151" s="41">
        <v>50</v>
      </c>
      <c r="D3151" s="41">
        <v>0</v>
      </c>
      <c r="E3151" s="41">
        <v>0</v>
      </c>
      <c r="F3151" s="41">
        <v>50</v>
      </c>
      <c r="G3151" s="48">
        <v>56011</v>
      </c>
    </row>
    <row r="3152" spans="1:7" x14ac:dyDescent="0.25">
      <c r="A3152" s="48">
        <v>560119801</v>
      </c>
      <c r="B3152" s="41" t="s">
        <v>4770</v>
      </c>
      <c r="C3152" s="41">
        <v>0</v>
      </c>
      <c r="D3152" s="41">
        <v>0</v>
      </c>
      <c r="E3152" s="41">
        <v>0</v>
      </c>
      <c r="F3152" s="41">
        <v>0</v>
      </c>
      <c r="G3152" s="48">
        <v>56011</v>
      </c>
    </row>
    <row r="3153" spans="1:7" x14ac:dyDescent="0.25">
      <c r="A3153" s="48">
        <v>560122003</v>
      </c>
      <c r="B3153" s="41" t="s">
        <v>4771</v>
      </c>
      <c r="C3153" s="41">
        <v>0</v>
      </c>
      <c r="D3153" s="41">
        <v>0</v>
      </c>
      <c r="E3153" s="41">
        <v>0</v>
      </c>
      <c r="F3153" s="41">
        <v>0</v>
      </c>
      <c r="G3153" s="48">
        <v>56012</v>
      </c>
    </row>
    <row r="3154" spans="1:7" x14ac:dyDescent="0.25">
      <c r="A3154" s="48">
        <v>560122004</v>
      </c>
      <c r="B3154" s="41" t="s">
        <v>4772</v>
      </c>
      <c r="C3154" s="41">
        <v>0</v>
      </c>
      <c r="D3154" s="41">
        <v>0</v>
      </c>
      <c r="E3154" s="41">
        <v>0</v>
      </c>
      <c r="F3154" s="41">
        <v>0</v>
      </c>
      <c r="G3154" s="48">
        <v>56012</v>
      </c>
    </row>
    <row r="3155" spans="1:7" x14ac:dyDescent="0.25">
      <c r="A3155" s="48">
        <v>560122520</v>
      </c>
      <c r="B3155" s="41" t="s">
        <v>4773</v>
      </c>
      <c r="C3155" s="41">
        <v>0</v>
      </c>
      <c r="D3155" s="41">
        <v>0</v>
      </c>
      <c r="E3155" s="41">
        <v>0</v>
      </c>
      <c r="F3155" s="41">
        <v>0</v>
      </c>
      <c r="G3155" s="48">
        <v>56012</v>
      </c>
    </row>
    <row r="3156" spans="1:7" x14ac:dyDescent="0.25">
      <c r="A3156" s="48">
        <v>560129801</v>
      </c>
      <c r="B3156" s="41" t="s">
        <v>4774</v>
      </c>
      <c r="C3156" s="41">
        <v>0</v>
      </c>
      <c r="D3156" s="41">
        <v>0</v>
      </c>
      <c r="E3156" s="41">
        <v>0</v>
      </c>
      <c r="F3156" s="41">
        <v>0</v>
      </c>
      <c r="G3156" s="48">
        <v>56012</v>
      </c>
    </row>
    <row r="3157" spans="1:7" x14ac:dyDescent="0.25">
      <c r="A3157" s="48">
        <v>560131040</v>
      </c>
      <c r="B3157" s="41" t="s">
        <v>4775</v>
      </c>
      <c r="C3157" s="41">
        <v>0</v>
      </c>
      <c r="D3157" s="41">
        <v>0</v>
      </c>
      <c r="E3157" s="41">
        <v>0</v>
      </c>
      <c r="F3157" s="41">
        <v>0</v>
      </c>
      <c r="G3157" s="48">
        <v>56013</v>
      </c>
    </row>
    <row r="3158" spans="1:7" x14ac:dyDescent="0.25">
      <c r="A3158" s="48">
        <v>560139801</v>
      </c>
      <c r="B3158" s="41" t="s">
        <v>4776</v>
      </c>
      <c r="C3158" s="41">
        <v>0</v>
      </c>
      <c r="D3158" s="41">
        <v>0</v>
      </c>
      <c r="E3158" s="41">
        <v>0</v>
      </c>
      <c r="F3158" s="41">
        <v>0</v>
      </c>
      <c r="G3158" s="48">
        <v>56013</v>
      </c>
    </row>
    <row r="3159" spans="1:7" x14ac:dyDescent="0.25">
      <c r="A3159" s="48">
        <v>560140100</v>
      </c>
      <c r="B3159" s="41" t="s">
        <v>4777</v>
      </c>
      <c r="C3159" s="41">
        <v>0</v>
      </c>
      <c r="D3159" s="41">
        <v>0</v>
      </c>
      <c r="E3159" s="41">
        <v>0</v>
      </c>
      <c r="F3159" s="41">
        <v>0</v>
      </c>
      <c r="G3159" s="48">
        <v>56014</v>
      </c>
    </row>
    <row r="3160" spans="1:7" x14ac:dyDescent="0.25">
      <c r="A3160" s="48">
        <v>560142003</v>
      </c>
      <c r="B3160" s="41" t="s">
        <v>4778</v>
      </c>
      <c r="C3160" s="41">
        <v>0</v>
      </c>
      <c r="D3160" s="41">
        <v>0</v>
      </c>
      <c r="E3160" s="41">
        <v>0</v>
      </c>
      <c r="F3160" s="41">
        <v>0</v>
      </c>
      <c r="G3160" s="48">
        <v>56014</v>
      </c>
    </row>
    <row r="3161" spans="1:7" x14ac:dyDescent="0.25">
      <c r="A3161" s="48">
        <v>560142429</v>
      </c>
      <c r="B3161" s="41" t="s">
        <v>4779</v>
      </c>
      <c r="C3161" s="41">
        <v>0</v>
      </c>
      <c r="D3161" s="41">
        <v>0</v>
      </c>
      <c r="E3161" s="41">
        <v>0</v>
      </c>
      <c r="F3161" s="41">
        <v>0</v>
      </c>
      <c r="G3161" s="48">
        <v>56014</v>
      </c>
    </row>
    <row r="3162" spans="1:7" x14ac:dyDescent="0.25">
      <c r="A3162" s="48">
        <v>560149801</v>
      </c>
      <c r="B3162" s="41" t="s">
        <v>4780</v>
      </c>
      <c r="C3162" s="41">
        <v>0</v>
      </c>
      <c r="D3162" s="41">
        <v>0</v>
      </c>
      <c r="E3162" s="41">
        <v>0</v>
      </c>
      <c r="F3162" s="41">
        <v>0</v>
      </c>
      <c r="G3162" s="48">
        <v>56014</v>
      </c>
    </row>
    <row r="3163" spans="1:7" x14ac:dyDescent="0.25">
      <c r="A3163" s="48">
        <v>560152003</v>
      </c>
      <c r="B3163" s="41" t="s">
        <v>4781</v>
      </c>
      <c r="C3163" s="41">
        <v>0</v>
      </c>
      <c r="D3163" s="41">
        <v>0</v>
      </c>
      <c r="E3163" s="41">
        <v>0</v>
      </c>
      <c r="F3163" s="41">
        <v>0</v>
      </c>
      <c r="G3163" s="48">
        <v>56015</v>
      </c>
    </row>
    <row r="3164" spans="1:7" x14ac:dyDescent="0.25">
      <c r="A3164" s="48">
        <v>560152004</v>
      </c>
      <c r="B3164" s="41" t="s">
        <v>4782</v>
      </c>
      <c r="C3164" s="41">
        <v>0</v>
      </c>
      <c r="D3164" s="41">
        <v>0</v>
      </c>
      <c r="E3164" s="41">
        <v>0</v>
      </c>
      <c r="F3164" s="41">
        <v>0</v>
      </c>
      <c r="G3164" s="48">
        <v>56015</v>
      </c>
    </row>
    <row r="3165" spans="1:7" x14ac:dyDescent="0.25">
      <c r="A3165" s="48">
        <v>560159801</v>
      </c>
      <c r="B3165" s="41" t="s">
        <v>4783</v>
      </c>
      <c r="C3165" s="41">
        <v>0</v>
      </c>
      <c r="D3165" s="41">
        <v>0</v>
      </c>
      <c r="E3165" s="41">
        <v>0</v>
      </c>
      <c r="F3165" s="41">
        <v>0</v>
      </c>
      <c r="G3165" s="48">
        <v>56015</v>
      </c>
    </row>
    <row r="3166" spans="1:7" x14ac:dyDescent="0.25">
      <c r="A3166" s="48">
        <v>560160100</v>
      </c>
      <c r="B3166" s="41" t="s">
        <v>4784</v>
      </c>
      <c r="C3166" s="41">
        <v>0</v>
      </c>
      <c r="D3166" s="41">
        <v>0</v>
      </c>
      <c r="E3166" s="41">
        <v>0</v>
      </c>
      <c r="F3166" s="41">
        <v>0</v>
      </c>
      <c r="G3166" s="48">
        <v>56016</v>
      </c>
    </row>
    <row r="3167" spans="1:7" x14ac:dyDescent="0.25">
      <c r="A3167" s="48">
        <v>560162003</v>
      </c>
      <c r="B3167" s="41" t="s">
        <v>4785</v>
      </c>
      <c r="C3167" s="41">
        <v>0</v>
      </c>
      <c r="D3167" s="41">
        <v>0</v>
      </c>
      <c r="E3167" s="41">
        <v>0</v>
      </c>
      <c r="F3167" s="41">
        <v>0</v>
      </c>
      <c r="G3167" s="48">
        <v>56016</v>
      </c>
    </row>
    <row r="3168" spans="1:7" x14ac:dyDescent="0.25">
      <c r="A3168" s="48">
        <v>560162422</v>
      </c>
      <c r="B3168" s="41" t="s">
        <v>4786</v>
      </c>
      <c r="C3168" s="41">
        <v>0</v>
      </c>
      <c r="D3168" s="41">
        <v>0</v>
      </c>
      <c r="E3168" s="41">
        <v>0</v>
      </c>
      <c r="F3168" s="41">
        <v>0</v>
      </c>
      <c r="G3168" s="48">
        <v>56016</v>
      </c>
    </row>
    <row r="3169" spans="1:7" x14ac:dyDescent="0.25">
      <c r="A3169" s="48">
        <v>560162428</v>
      </c>
      <c r="B3169" s="41" t="s">
        <v>4786</v>
      </c>
      <c r="C3169" s="41">
        <v>0</v>
      </c>
      <c r="D3169" s="41">
        <v>0</v>
      </c>
      <c r="E3169" s="41">
        <v>0</v>
      </c>
      <c r="F3169" s="41">
        <v>0</v>
      </c>
      <c r="G3169" s="48">
        <v>56016</v>
      </c>
    </row>
    <row r="3170" spans="1:7" x14ac:dyDescent="0.25">
      <c r="A3170" s="48">
        <v>560169052</v>
      </c>
      <c r="B3170" s="41" t="s">
        <v>4787</v>
      </c>
      <c r="C3170" s="41">
        <v>0</v>
      </c>
      <c r="D3170" s="41">
        <v>0</v>
      </c>
      <c r="E3170" s="41">
        <v>0</v>
      </c>
      <c r="F3170" s="41">
        <v>0</v>
      </c>
      <c r="G3170" s="48">
        <v>56016</v>
      </c>
    </row>
    <row r="3171" spans="1:7" x14ac:dyDescent="0.25">
      <c r="A3171" s="48">
        <v>560169801</v>
      </c>
      <c r="B3171" s="41" t="s">
        <v>4788</v>
      </c>
      <c r="C3171" s="41">
        <v>0</v>
      </c>
      <c r="D3171" s="41">
        <v>0</v>
      </c>
      <c r="E3171" s="41">
        <v>0</v>
      </c>
      <c r="F3171" s="41">
        <v>0</v>
      </c>
      <c r="G3171" s="48">
        <v>56016</v>
      </c>
    </row>
    <row r="3172" spans="1:7" x14ac:dyDescent="0.25">
      <c r="A3172" s="48">
        <v>560171040</v>
      </c>
      <c r="B3172" s="41" t="s">
        <v>4789</v>
      </c>
      <c r="C3172" s="41">
        <v>0</v>
      </c>
      <c r="D3172" s="41">
        <v>0</v>
      </c>
      <c r="E3172" s="41">
        <v>0</v>
      </c>
      <c r="F3172" s="41">
        <v>0</v>
      </c>
      <c r="G3172" s="48">
        <v>56017</v>
      </c>
    </row>
    <row r="3173" spans="1:7" x14ac:dyDescent="0.25">
      <c r="A3173" s="48">
        <v>560172003</v>
      </c>
      <c r="B3173" s="41" t="s">
        <v>4790</v>
      </c>
      <c r="C3173" s="41">
        <v>0</v>
      </c>
      <c r="D3173" s="41">
        <v>0</v>
      </c>
      <c r="E3173" s="41">
        <v>0</v>
      </c>
      <c r="F3173" s="41">
        <v>0</v>
      </c>
      <c r="G3173" s="48">
        <v>56017</v>
      </c>
    </row>
    <row r="3174" spans="1:7" x14ac:dyDescent="0.25">
      <c r="A3174" s="48">
        <v>560172004</v>
      </c>
      <c r="B3174" s="41" t="s">
        <v>4791</v>
      </c>
      <c r="C3174" s="41">
        <v>0</v>
      </c>
      <c r="D3174" s="41">
        <v>0</v>
      </c>
      <c r="E3174" s="41">
        <v>0</v>
      </c>
      <c r="F3174" s="41">
        <v>0</v>
      </c>
      <c r="G3174" s="48">
        <v>56017</v>
      </c>
    </row>
    <row r="3175" spans="1:7" x14ac:dyDescent="0.25">
      <c r="A3175" s="48">
        <v>560179801</v>
      </c>
      <c r="B3175" s="41" t="s">
        <v>4792</v>
      </c>
      <c r="C3175" s="41">
        <v>0</v>
      </c>
      <c r="D3175" s="41">
        <v>0</v>
      </c>
      <c r="E3175" s="41">
        <v>0</v>
      </c>
      <c r="F3175" s="41">
        <v>0</v>
      </c>
      <c r="G3175" s="48">
        <v>56017</v>
      </c>
    </row>
    <row r="3176" spans="1:7" x14ac:dyDescent="0.25">
      <c r="A3176" s="48">
        <v>560182003</v>
      </c>
      <c r="B3176" s="41" t="s">
        <v>4793</v>
      </c>
      <c r="C3176" s="41">
        <v>0</v>
      </c>
      <c r="D3176" s="41">
        <v>0</v>
      </c>
      <c r="E3176" s="41">
        <v>0</v>
      </c>
      <c r="F3176" s="41">
        <v>0</v>
      </c>
      <c r="G3176" s="48">
        <v>56018</v>
      </c>
    </row>
    <row r="3177" spans="1:7" x14ac:dyDescent="0.25">
      <c r="A3177" s="48">
        <v>560182004</v>
      </c>
      <c r="B3177" s="41" t="s">
        <v>4794</v>
      </c>
      <c r="C3177" s="41">
        <v>0</v>
      </c>
      <c r="D3177" s="41">
        <v>0</v>
      </c>
      <c r="E3177" s="41">
        <v>0</v>
      </c>
      <c r="F3177" s="41">
        <v>0</v>
      </c>
      <c r="G3177" s="48">
        <v>56018</v>
      </c>
    </row>
    <row r="3178" spans="1:7" x14ac:dyDescent="0.25">
      <c r="A3178" s="48">
        <v>560189801</v>
      </c>
      <c r="B3178" s="41" t="s">
        <v>4795</v>
      </c>
      <c r="C3178" s="41">
        <v>0</v>
      </c>
      <c r="D3178" s="41">
        <v>0</v>
      </c>
      <c r="E3178" s="41">
        <v>0</v>
      </c>
      <c r="F3178" s="41">
        <v>0</v>
      </c>
      <c r="G3178" s="48">
        <v>56018</v>
      </c>
    </row>
    <row r="3179" spans="1:7" x14ac:dyDescent="0.25">
      <c r="A3179" s="48">
        <v>560202003</v>
      </c>
      <c r="B3179" s="41" t="s">
        <v>4796</v>
      </c>
      <c r="C3179" s="41">
        <v>0</v>
      </c>
      <c r="D3179" s="41">
        <v>0</v>
      </c>
      <c r="E3179" s="41">
        <v>0</v>
      </c>
      <c r="F3179" s="41">
        <v>0</v>
      </c>
      <c r="G3179" s="48">
        <v>56020</v>
      </c>
    </row>
    <row r="3180" spans="1:7" x14ac:dyDescent="0.25">
      <c r="A3180" s="48">
        <v>560202004</v>
      </c>
      <c r="B3180" s="41" t="s">
        <v>4797</v>
      </c>
      <c r="C3180" s="41">
        <v>0</v>
      </c>
      <c r="D3180" s="41">
        <v>0</v>
      </c>
      <c r="E3180" s="41">
        <v>0</v>
      </c>
      <c r="F3180" s="41">
        <v>0</v>
      </c>
      <c r="G3180" s="48">
        <v>56020</v>
      </c>
    </row>
    <row r="3181" spans="1:7" x14ac:dyDescent="0.25">
      <c r="A3181" s="48">
        <v>560202429</v>
      </c>
      <c r="B3181" s="41" t="s">
        <v>4798</v>
      </c>
      <c r="C3181" s="41">
        <v>0</v>
      </c>
      <c r="D3181" s="41">
        <v>0</v>
      </c>
      <c r="E3181" s="41">
        <v>0</v>
      </c>
      <c r="F3181" s="41">
        <v>0</v>
      </c>
      <c r="G3181" s="48">
        <v>56020</v>
      </c>
    </row>
    <row r="3182" spans="1:7" x14ac:dyDescent="0.25">
      <c r="A3182" s="48">
        <v>560209801</v>
      </c>
      <c r="B3182" s="41" t="s">
        <v>4799</v>
      </c>
      <c r="C3182" s="41">
        <v>0</v>
      </c>
      <c r="D3182" s="41">
        <v>0</v>
      </c>
      <c r="E3182" s="41">
        <v>0</v>
      </c>
      <c r="F3182" s="41">
        <v>0</v>
      </c>
      <c r="G3182" s="48">
        <v>56020</v>
      </c>
    </row>
    <row r="3183" spans="1:7" x14ac:dyDescent="0.25">
      <c r="A3183" s="48">
        <v>560222000</v>
      </c>
      <c r="B3183" s="41" t="s">
        <v>4800</v>
      </c>
      <c r="C3183" s="41">
        <v>0</v>
      </c>
      <c r="D3183" s="41">
        <v>0</v>
      </c>
      <c r="E3183" s="41">
        <v>0</v>
      </c>
      <c r="F3183" s="41">
        <v>0</v>
      </c>
      <c r="G3183" s="48">
        <v>56022</v>
      </c>
    </row>
    <row r="3184" spans="1:7" x14ac:dyDescent="0.25">
      <c r="A3184" s="48">
        <v>560222004</v>
      </c>
      <c r="B3184" s="41" t="s">
        <v>4801</v>
      </c>
      <c r="C3184" s="41">
        <v>0</v>
      </c>
      <c r="D3184" s="41">
        <v>0</v>
      </c>
      <c r="E3184" s="41">
        <v>0</v>
      </c>
      <c r="F3184" s="41">
        <v>0</v>
      </c>
      <c r="G3184" s="48">
        <v>56022</v>
      </c>
    </row>
    <row r="3185" spans="1:7" x14ac:dyDescent="0.25">
      <c r="A3185" s="48">
        <v>560222429</v>
      </c>
      <c r="B3185" s="41" t="s">
        <v>4802</v>
      </c>
      <c r="C3185" s="41">
        <v>0</v>
      </c>
      <c r="D3185" s="41">
        <v>0</v>
      </c>
      <c r="E3185" s="41">
        <v>0</v>
      </c>
      <c r="F3185" s="41">
        <v>0</v>
      </c>
      <c r="G3185" s="48">
        <v>56022</v>
      </c>
    </row>
    <row r="3186" spans="1:7" x14ac:dyDescent="0.25">
      <c r="A3186" s="48">
        <v>560229801</v>
      </c>
      <c r="B3186" s="41" t="s">
        <v>4803</v>
      </c>
      <c r="C3186" s="41">
        <v>0</v>
      </c>
      <c r="D3186" s="41">
        <v>0</v>
      </c>
      <c r="E3186" s="41">
        <v>0</v>
      </c>
      <c r="F3186" s="41">
        <v>0</v>
      </c>
      <c r="G3186" s="48">
        <v>56022</v>
      </c>
    </row>
    <row r="3187" spans="1:7" x14ac:dyDescent="0.25">
      <c r="A3187" s="48">
        <v>560252003</v>
      </c>
      <c r="B3187" s="41" t="s">
        <v>4804</v>
      </c>
      <c r="C3187" s="41">
        <v>0</v>
      </c>
      <c r="D3187" s="41">
        <v>0</v>
      </c>
      <c r="E3187" s="41">
        <v>0</v>
      </c>
      <c r="F3187" s="41">
        <v>0</v>
      </c>
      <c r="G3187" s="48">
        <v>56025</v>
      </c>
    </row>
    <row r="3188" spans="1:7" x14ac:dyDescent="0.25">
      <c r="A3188" s="48">
        <v>560252429</v>
      </c>
      <c r="B3188" s="41" t="s">
        <v>4805</v>
      </c>
      <c r="C3188" s="41">
        <v>0</v>
      </c>
      <c r="D3188" s="41">
        <v>0</v>
      </c>
      <c r="E3188" s="41">
        <v>0</v>
      </c>
      <c r="F3188" s="41">
        <v>0</v>
      </c>
      <c r="G3188" s="48">
        <v>56025</v>
      </c>
    </row>
    <row r="3189" spans="1:7" x14ac:dyDescent="0.25">
      <c r="A3189" s="48">
        <v>560259801</v>
      </c>
      <c r="B3189" s="41" t="s">
        <v>4806</v>
      </c>
      <c r="C3189" s="41">
        <v>0</v>
      </c>
      <c r="D3189" s="41">
        <v>0</v>
      </c>
      <c r="E3189" s="41">
        <v>0</v>
      </c>
      <c r="F3189" s="41">
        <v>0</v>
      </c>
      <c r="G3189" s="48">
        <v>56025</v>
      </c>
    </row>
    <row r="3190" spans="1:7" x14ac:dyDescent="0.25">
      <c r="A3190" s="48">
        <v>560261040</v>
      </c>
      <c r="B3190" s="41" t="s">
        <v>4807</v>
      </c>
      <c r="C3190" s="41">
        <v>0</v>
      </c>
      <c r="D3190" s="41">
        <v>0</v>
      </c>
      <c r="E3190" s="41">
        <v>0</v>
      </c>
      <c r="F3190" s="41">
        <v>0</v>
      </c>
      <c r="G3190" s="48">
        <v>56026</v>
      </c>
    </row>
    <row r="3191" spans="1:7" x14ac:dyDescent="0.25">
      <c r="A3191" s="48">
        <v>560262003</v>
      </c>
      <c r="B3191" s="41" t="s">
        <v>4808</v>
      </c>
      <c r="C3191" s="41">
        <v>0</v>
      </c>
      <c r="D3191" s="41">
        <v>0</v>
      </c>
      <c r="E3191" s="41">
        <v>0</v>
      </c>
      <c r="F3191" s="41">
        <v>0</v>
      </c>
      <c r="G3191" s="48">
        <v>56026</v>
      </c>
    </row>
    <row r="3192" spans="1:7" x14ac:dyDescent="0.25">
      <c r="A3192" s="48">
        <v>560262004</v>
      </c>
      <c r="B3192" s="41" t="s">
        <v>4809</v>
      </c>
      <c r="C3192" s="41">
        <v>0</v>
      </c>
      <c r="D3192" s="41">
        <v>0</v>
      </c>
      <c r="E3192" s="41">
        <v>0</v>
      </c>
      <c r="F3192" s="41">
        <v>0</v>
      </c>
      <c r="G3192" s="48">
        <v>56026</v>
      </c>
    </row>
    <row r="3193" spans="1:7" x14ac:dyDescent="0.25">
      <c r="A3193" s="48">
        <v>560262429</v>
      </c>
      <c r="B3193" s="41" t="s">
        <v>4810</v>
      </c>
      <c r="C3193" s="41">
        <v>0</v>
      </c>
      <c r="D3193" s="41">
        <v>0</v>
      </c>
      <c r="E3193" s="41">
        <v>0</v>
      </c>
      <c r="F3193" s="41">
        <v>0</v>
      </c>
      <c r="G3193" s="48">
        <v>56026</v>
      </c>
    </row>
    <row r="3194" spans="1:7" x14ac:dyDescent="0.25">
      <c r="A3194" s="48">
        <v>560269801</v>
      </c>
      <c r="B3194" s="41" t="s">
        <v>4811</v>
      </c>
      <c r="C3194" s="41">
        <v>0</v>
      </c>
      <c r="D3194" s="41">
        <v>0</v>
      </c>
      <c r="E3194" s="41">
        <v>0</v>
      </c>
      <c r="F3194" s="41">
        <v>0</v>
      </c>
      <c r="G3194" s="48">
        <v>56026</v>
      </c>
    </row>
    <row r="3195" spans="1:7" x14ac:dyDescent="0.25">
      <c r="A3195" s="48">
        <v>560271040</v>
      </c>
      <c r="B3195" s="41" t="s">
        <v>4812</v>
      </c>
      <c r="C3195" s="41">
        <v>0</v>
      </c>
      <c r="D3195" s="41">
        <v>0</v>
      </c>
      <c r="E3195" s="41">
        <v>0</v>
      </c>
      <c r="F3195" s="41">
        <v>0</v>
      </c>
      <c r="G3195" s="48">
        <v>56027</v>
      </c>
    </row>
    <row r="3196" spans="1:7" x14ac:dyDescent="0.25">
      <c r="A3196" s="48">
        <v>560271500</v>
      </c>
      <c r="B3196" s="41" t="s">
        <v>4813</v>
      </c>
      <c r="C3196" s="41">
        <v>0</v>
      </c>
      <c r="D3196" s="41">
        <v>0</v>
      </c>
      <c r="E3196" s="41">
        <v>0</v>
      </c>
      <c r="F3196" s="41">
        <v>0</v>
      </c>
      <c r="G3196" s="48">
        <v>56027</v>
      </c>
    </row>
    <row r="3197" spans="1:7" x14ac:dyDescent="0.25">
      <c r="A3197" s="48">
        <v>560272422</v>
      </c>
      <c r="B3197" s="41" t="s">
        <v>4814</v>
      </c>
      <c r="C3197" s="41">
        <v>0</v>
      </c>
      <c r="D3197" s="41">
        <v>0</v>
      </c>
      <c r="E3197" s="41">
        <v>0</v>
      </c>
      <c r="F3197" s="41">
        <v>0</v>
      </c>
      <c r="G3197" s="48">
        <v>56027</v>
      </c>
    </row>
    <row r="3198" spans="1:7" x14ac:dyDescent="0.25">
      <c r="A3198" s="48">
        <v>560272428</v>
      </c>
      <c r="B3198" s="41" t="s">
        <v>4815</v>
      </c>
      <c r="C3198" s="41">
        <v>0</v>
      </c>
      <c r="D3198" s="41">
        <v>0</v>
      </c>
      <c r="E3198" s="41">
        <v>0</v>
      </c>
      <c r="F3198" s="41">
        <v>0</v>
      </c>
      <c r="G3198" s="48">
        <v>56027</v>
      </c>
    </row>
    <row r="3199" spans="1:7" x14ac:dyDescent="0.25">
      <c r="A3199" s="48">
        <v>560272430</v>
      </c>
      <c r="B3199" s="41" t="s">
        <v>4816</v>
      </c>
      <c r="C3199" s="41">
        <v>0</v>
      </c>
      <c r="D3199" s="41">
        <v>0</v>
      </c>
      <c r="E3199" s="41">
        <v>0</v>
      </c>
      <c r="F3199" s="41">
        <v>0</v>
      </c>
      <c r="G3199" s="48">
        <v>56027</v>
      </c>
    </row>
    <row r="3200" spans="1:7" x14ac:dyDescent="0.25">
      <c r="A3200" s="48">
        <v>560272520</v>
      </c>
      <c r="B3200" s="41" t="s">
        <v>4817</v>
      </c>
      <c r="C3200" s="41">
        <v>0</v>
      </c>
      <c r="D3200" s="41">
        <v>0</v>
      </c>
      <c r="E3200" s="41">
        <v>0</v>
      </c>
      <c r="F3200" s="41">
        <v>0</v>
      </c>
      <c r="G3200" s="48">
        <v>56027</v>
      </c>
    </row>
    <row r="3201" spans="1:7" x14ac:dyDescent="0.25">
      <c r="A3201" s="48">
        <v>560279052</v>
      </c>
      <c r="B3201" s="41" t="s">
        <v>4818</v>
      </c>
      <c r="C3201" s="41">
        <v>0</v>
      </c>
      <c r="D3201" s="41">
        <v>0</v>
      </c>
      <c r="E3201" s="41">
        <v>0</v>
      </c>
      <c r="F3201" s="41">
        <v>0</v>
      </c>
      <c r="G3201" s="48">
        <v>56027</v>
      </c>
    </row>
    <row r="3202" spans="1:7" x14ac:dyDescent="0.25">
      <c r="A3202" s="48">
        <v>560279054</v>
      </c>
      <c r="B3202" s="41" t="s">
        <v>4819</v>
      </c>
      <c r="C3202" s="41">
        <v>0</v>
      </c>
      <c r="D3202" s="41">
        <v>0</v>
      </c>
      <c r="E3202" s="41">
        <v>0</v>
      </c>
      <c r="F3202" s="41">
        <v>0</v>
      </c>
      <c r="G3202" s="48">
        <v>56027</v>
      </c>
    </row>
    <row r="3203" spans="1:7" x14ac:dyDescent="0.25">
      <c r="A3203" s="48">
        <v>560279213</v>
      </c>
      <c r="B3203" s="41" t="s">
        <v>4820</v>
      </c>
      <c r="C3203" s="41">
        <v>0</v>
      </c>
      <c r="D3203" s="41">
        <v>0</v>
      </c>
      <c r="E3203" s="41">
        <v>0</v>
      </c>
      <c r="F3203" s="41">
        <v>0</v>
      </c>
      <c r="G3203" s="48">
        <v>56027</v>
      </c>
    </row>
    <row r="3204" spans="1:7" x14ac:dyDescent="0.25">
      <c r="A3204" s="48">
        <v>560279801</v>
      </c>
      <c r="B3204" s="41" t="s">
        <v>4821</v>
      </c>
      <c r="C3204" s="41">
        <v>0</v>
      </c>
      <c r="D3204" s="41">
        <v>0</v>
      </c>
      <c r="E3204" s="41">
        <v>0</v>
      </c>
      <c r="F3204" s="41">
        <v>0</v>
      </c>
      <c r="G3204" s="48">
        <v>56027</v>
      </c>
    </row>
    <row r="3205" spans="1:7" x14ac:dyDescent="0.25">
      <c r="A3205" s="48">
        <v>560281040</v>
      </c>
      <c r="B3205" s="41" t="s">
        <v>4822</v>
      </c>
      <c r="C3205" s="41">
        <v>0</v>
      </c>
      <c r="D3205" s="41">
        <v>0</v>
      </c>
      <c r="E3205" s="41">
        <v>0</v>
      </c>
      <c r="F3205" s="41">
        <v>0</v>
      </c>
      <c r="G3205" s="48">
        <v>56028</v>
      </c>
    </row>
    <row r="3206" spans="1:7" x14ac:dyDescent="0.25">
      <c r="A3206" s="48">
        <v>560282000</v>
      </c>
      <c r="B3206" s="41" t="s">
        <v>4823</v>
      </c>
      <c r="C3206" s="41">
        <v>0</v>
      </c>
      <c r="D3206" s="41">
        <v>0</v>
      </c>
      <c r="E3206" s="41">
        <v>0</v>
      </c>
      <c r="F3206" s="41">
        <v>0</v>
      </c>
      <c r="G3206" s="48">
        <v>56028</v>
      </c>
    </row>
    <row r="3207" spans="1:7" x14ac:dyDescent="0.25">
      <c r="A3207" s="48">
        <v>560290200</v>
      </c>
      <c r="B3207" s="41" t="s">
        <v>4824</v>
      </c>
      <c r="C3207" s="41">
        <v>0</v>
      </c>
      <c r="D3207" s="41">
        <v>0</v>
      </c>
      <c r="E3207" s="41">
        <v>0</v>
      </c>
      <c r="F3207" s="41">
        <v>0</v>
      </c>
      <c r="G3207" s="48">
        <v>56029</v>
      </c>
    </row>
    <row r="3208" spans="1:7" x14ac:dyDescent="0.25">
      <c r="A3208" s="48">
        <v>560299801</v>
      </c>
      <c r="B3208" s="41" t="s">
        <v>4825</v>
      </c>
      <c r="C3208" s="41">
        <v>0</v>
      </c>
      <c r="D3208" s="41">
        <v>0</v>
      </c>
      <c r="E3208" s="41">
        <v>0</v>
      </c>
      <c r="F3208" s="41">
        <v>0</v>
      </c>
      <c r="G3208" s="48">
        <v>56029</v>
      </c>
    </row>
    <row r="3209" spans="1:7" x14ac:dyDescent="0.25">
      <c r="A3209" s="48">
        <v>560302004</v>
      </c>
      <c r="B3209" s="41" t="s">
        <v>4826</v>
      </c>
      <c r="C3209" s="41">
        <v>0</v>
      </c>
      <c r="D3209" s="41">
        <v>0</v>
      </c>
      <c r="E3209" s="41">
        <v>0</v>
      </c>
      <c r="F3209" s="41">
        <v>0</v>
      </c>
      <c r="G3209" s="48">
        <v>56030</v>
      </c>
    </row>
    <row r="3210" spans="1:7" x14ac:dyDescent="0.25">
      <c r="A3210" s="48">
        <v>560309801</v>
      </c>
      <c r="B3210" s="41" t="s">
        <v>4827</v>
      </c>
      <c r="C3210" s="41">
        <v>0</v>
      </c>
      <c r="D3210" s="41">
        <v>0</v>
      </c>
      <c r="E3210" s="41">
        <v>0</v>
      </c>
      <c r="F3210" s="41">
        <v>0</v>
      </c>
      <c r="G3210" s="48">
        <v>56030</v>
      </c>
    </row>
    <row r="3211" spans="1:7" x14ac:dyDescent="0.25">
      <c r="A3211" s="48">
        <v>560312423</v>
      </c>
      <c r="B3211" s="41" t="s">
        <v>4828</v>
      </c>
      <c r="C3211" s="41">
        <v>0</v>
      </c>
      <c r="D3211" s="41">
        <v>0</v>
      </c>
      <c r="E3211" s="41">
        <v>0</v>
      </c>
      <c r="F3211" s="41">
        <v>0</v>
      </c>
      <c r="G3211" s="48">
        <v>56031</v>
      </c>
    </row>
    <row r="3212" spans="1:7" x14ac:dyDescent="0.25">
      <c r="A3212" s="48">
        <v>560312429</v>
      </c>
      <c r="B3212" s="41" t="s">
        <v>4829</v>
      </c>
      <c r="C3212" s="41">
        <v>0</v>
      </c>
      <c r="D3212" s="41">
        <v>0</v>
      </c>
      <c r="E3212" s="41">
        <v>0</v>
      </c>
      <c r="F3212" s="41">
        <v>0</v>
      </c>
      <c r="G3212" s="48">
        <v>56031</v>
      </c>
    </row>
    <row r="3213" spans="1:7" x14ac:dyDescent="0.25">
      <c r="A3213" s="48">
        <v>560319801</v>
      </c>
      <c r="B3213" s="41" t="s">
        <v>4830</v>
      </c>
      <c r="C3213" s="41">
        <v>0</v>
      </c>
      <c r="D3213" s="41">
        <v>0</v>
      </c>
      <c r="E3213" s="41">
        <v>0</v>
      </c>
      <c r="F3213" s="41">
        <v>0</v>
      </c>
      <c r="G3213" s="48">
        <v>56031</v>
      </c>
    </row>
    <row r="3214" spans="1:7" x14ac:dyDescent="0.25">
      <c r="A3214" s="48">
        <v>560320800</v>
      </c>
      <c r="B3214" s="41" t="s">
        <v>4831</v>
      </c>
      <c r="C3214" s="41">
        <v>0</v>
      </c>
      <c r="D3214" s="41">
        <v>0</v>
      </c>
      <c r="E3214" s="41">
        <v>0</v>
      </c>
      <c r="F3214" s="41">
        <v>0</v>
      </c>
      <c r="G3214" s="48">
        <v>56032</v>
      </c>
    </row>
    <row r="3215" spans="1:7" x14ac:dyDescent="0.25">
      <c r="A3215" s="48">
        <v>560322423</v>
      </c>
      <c r="B3215" s="41" t="s">
        <v>4832</v>
      </c>
      <c r="C3215" s="41">
        <v>0</v>
      </c>
      <c r="D3215" s="41">
        <v>0</v>
      </c>
      <c r="E3215" s="41">
        <v>0</v>
      </c>
      <c r="F3215" s="41">
        <v>0</v>
      </c>
      <c r="G3215" s="48">
        <v>56032</v>
      </c>
    </row>
    <row r="3216" spans="1:7" x14ac:dyDescent="0.25">
      <c r="A3216" s="48">
        <v>560322429</v>
      </c>
      <c r="B3216" s="41" t="s">
        <v>4833</v>
      </c>
      <c r="C3216" s="41">
        <v>0</v>
      </c>
      <c r="D3216" s="41">
        <v>0</v>
      </c>
      <c r="E3216" s="41">
        <v>0</v>
      </c>
      <c r="F3216" s="41">
        <v>0</v>
      </c>
      <c r="G3216" s="48">
        <v>56032</v>
      </c>
    </row>
    <row r="3217" spans="1:7" x14ac:dyDescent="0.25">
      <c r="A3217" s="48">
        <v>560322432</v>
      </c>
      <c r="B3217" s="41" t="s">
        <v>4834</v>
      </c>
      <c r="C3217" s="41">
        <v>0</v>
      </c>
      <c r="D3217" s="41">
        <v>0</v>
      </c>
      <c r="E3217" s="41">
        <v>0</v>
      </c>
      <c r="F3217" s="41">
        <v>0</v>
      </c>
      <c r="G3217" s="48">
        <v>56032</v>
      </c>
    </row>
    <row r="3218" spans="1:7" x14ac:dyDescent="0.25">
      <c r="A3218" s="48">
        <v>560329801</v>
      </c>
      <c r="B3218" s="41" t="s">
        <v>4835</v>
      </c>
      <c r="C3218" s="41">
        <v>0</v>
      </c>
      <c r="D3218" s="41">
        <v>0</v>
      </c>
      <c r="E3218" s="41">
        <v>0</v>
      </c>
      <c r="F3218" s="41">
        <v>0</v>
      </c>
      <c r="G3218" s="48">
        <v>56032</v>
      </c>
    </row>
    <row r="3219" spans="1:7" x14ac:dyDescent="0.25">
      <c r="A3219" s="48">
        <v>560332004</v>
      </c>
      <c r="B3219" s="41" t="s">
        <v>4836</v>
      </c>
      <c r="C3219" s="41">
        <v>0</v>
      </c>
      <c r="D3219" s="41">
        <v>0</v>
      </c>
      <c r="E3219" s="41">
        <v>0</v>
      </c>
      <c r="F3219" s="41">
        <v>0</v>
      </c>
      <c r="G3219" s="48">
        <v>56033</v>
      </c>
    </row>
    <row r="3220" spans="1:7" x14ac:dyDescent="0.25">
      <c r="A3220" s="48">
        <v>560339801</v>
      </c>
      <c r="B3220" s="41" t="s">
        <v>4837</v>
      </c>
      <c r="C3220" s="41">
        <v>0</v>
      </c>
      <c r="D3220" s="41">
        <v>0</v>
      </c>
      <c r="E3220" s="41">
        <v>0</v>
      </c>
      <c r="F3220" s="41">
        <v>0</v>
      </c>
      <c r="G3220" s="48">
        <v>56033</v>
      </c>
    </row>
    <row r="3221" spans="1:7" x14ac:dyDescent="0.25">
      <c r="A3221" s="48">
        <v>560341030</v>
      </c>
      <c r="B3221" s="41" t="s">
        <v>4838</v>
      </c>
      <c r="C3221" s="41">
        <v>0</v>
      </c>
      <c r="D3221" s="41">
        <v>0</v>
      </c>
      <c r="E3221" s="41">
        <v>0</v>
      </c>
      <c r="F3221" s="41">
        <v>0</v>
      </c>
      <c r="G3221" s="48">
        <v>56034</v>
      </c>
    </row>
    <row r="3222" spans="1:7" x14ac:dyDescent="0.25">
      <c r="A3222" s="48">
        <v>560341040</v>
      </c>
      <c r="B3222" s="41" t="s">
        <v>4839</v>
      </c>
      <c r="C3222" s="41">
        <v>0</v>
      </c>
      <c r="D3222" s="41">
        <v>0</v>
      </c>
      <c r="E3222" s="41">
        <v>0</v>
      </c>
      <c r="F3222" s="41">
        <v>0</v>
      </c>
      <c r="G3222" s="48">
        <v>56034</v>
      </c>
    </row>
    <row r="3223" spans="1:7" x14ac:dyDescent="0.25">
      <c r="A3223" s="48">
        <v>560349801</v>
      </c>
      <c r="B3223" s="41" t="s">
        <v>4840</v>
      </c>
      <c r="C3223" s="41">
        <v>0</v>
      </c>
      <c r="D3223" s="41">
        <v>0</v>
      </c>
      <c r="E3223" s="41">
        <v>0</v>
      </c>
      <c r="F3223" s="41">
        <v>0</v>
      </c>
      <c r="G3223" s="48">
        <v>56034</v>
      </c>
    </row>
    <row r="3224" spans="1:7" x14ac:dyDescent="0.25">
      <c r="A3224" s="48">
        <v>560355586</v>
      </c>
      <c r="B3224" s="41" t="s">
        <v>4841</v>
      </c>
      <c r="C3224" s="41">
        <v>0</v>
      </c>
      <c r="D3224" s="41">
        <v>0</v>
      </c>
      <c r="E3224" s="41">
        <v>0</v>
      </c>
      <c r="F3224" s="41">
        <v>0</v>
      </c>
      <c r="G3224" s="48">
        <v>56035</v>
      </c>
    </row>
    <row r="3225" spans="1:7" x14ac:dyDescent="0.25">
      <c r="A3225" s="48">
        <v>560359801</v>
      </c>
      <c r="B3225" s="41" t="s">
        <v>4842</v>
      </c>
      <c r="C3225" s="41">
        <v>0</v>
      </c>
      <c r="D3225" s="41">
        <v>0</v>
      </c>
      <c r="E3225" s="41">
        <v>0</v>
      </c>
      <c r="F3225" s="41">
        <v>0</v>
      </c>
      <c r="G3225" s="48">
        <v>56035</v>
      </c>
    </row>
    <row r="3226" spans="1:7" x14ac:dyDescent="0.25">
      <c r="A3226" s="48">
        <v>560365586</v>
      </c>
      <c r="B3226" s="41" t="s">
        <v>4843</v>
      </c>
      <c r="C3226" s="41">
        <v>0</v>
      </c>
      <c r="D3226" s="41">
        <v>0</v>
      </c>
      <c r="E3226" s="41">
        <v>0</v>
      </c>
      <c r="F3226" s="41">
        <v>0</v>
      </c>
      <c r="G3226" s="48">
        <v>56036</v>
      </c>
    </row>
    <row r="3227" spans="1:7" x14ac:dyDescent="0.25">
      <c r="A3227" s="48">
        <v>560369801</v>
      </c>
      <c r="B3227" s="41" t="s">
        <v>4844</v>
      </c>
      <c r="C3227" s="41">
        <v>0</v>
      </c>
      <c r="D3227" s="41">
        <v>0</v>
      </c>
      <c r="E3227" s="41">
        <v>0</v>
      </c>
      <c r="F3227" s="41">
        <v>0</v>
      </c>
      <c r="G3227" s="48">
        <v>56036</v>
      </c>
    </row>
    <row r="3228" spans="1:7" x14ac:dyDescent="0.25">
      <c r="A3228" s="48">
        <v>560370200</v>
      </c>
      <c r="B3228" s="41" t="s">
        <v>4845</v>
      </c>
      <c r="C3228" s="41">
        <v>0</v>
      </c>
      <c r="D3228" s="41">
        <v>0</v>
      </c>
      <c r="E3228" s="41">
        <v>0</v>
      </c>
      <c r="F3228" s="41">
        <v>0</v>
      </c>
      <c r="G3228" s="48">
        <v>56037</v>
      </c>
    </row>
    <row r="3229" spans="1:7" x14ac:dyDescent="0.25">
      <c r="A3229" s="48">
        <v>560371040</v>
      </c>
      <c r="B3229" s="41" t="s">
        <v>4846</v>
      </c>
      <c r="C3229" s="41">
        <v>0</v>
      </c>
      <c r="D3229" s="41">
        <v>0</v>
      </c>
      <c r="E3229" s="41">
        <v>0</v>
      </c>
      <c r="F3229" s="41">
        <v>0</v>
      </c>
      <c r="G3229" s="48">
        <v>56037</v>
      </c>
    </row>
    <row r="3230" spans="1:7" x14ac:dyDescent="0.25">
      <c r="A3230" s="48">
        <v>560372003</v>
      </c>
      <c r="B3230" s="41" t="s">
        <v>4847</v>
      </c>
      <c r="C3230" s="41">
        <v>0</v>
      </c>
      <c r="D3230" s="41">
        <v>0</v>
      </c>
      <c r="E3230" s="41">
        <v>0</v>
      </c>
      <c r="F3230" s="41">
        <v>0</v>
      </c>
      <c r="G3230" s="48">
        <v>56037</v>
      </c>
    </row>
    <row r="3231" spans="1:7" x14ac:dyDescent="0.25">
      <c r="A3231" s="48">
        <v>560372004</v>
      </c>
      <c r="B3231" s="41" t="s">
        <v>4848</v>
      </c>
      <c r="C3231" s="41">
        <v>34414.800000000003</v>
      </c>
      <c r="D3231" s="41">
        <v>0</v>
      </c>
      <c r="E3231" s="41">
        <v>0</v>
      </c>
      <c r="F3231" s="41">
        <v>34414.800000000003</v>
      </c>
      <c r="G3231" s="48">
        <v>56037</v>
      </c>
    </row>
    <row r="3232" spans="1:7" x14ac:dyDescent="0.25">
      <c r="A3232" s="48">
        <v>560372429</v>
      </c>
      <c r="B3232" s="41" t="s">
        <v>4849</v>
      </c>
      <c r="C3232" s="41">
        <v>0</v>
      </c>
      <c r="D3232" s="41">
        <v>0</v>
      </c>
      <c r="E3232" s="41">
        <v>0</v>
      </c>
      <c r="F3232" s="41">
        <v>0</v>
      </c>
      <c r="G3232" s="48">
        <v>56037</v>
      </c>
    </row>
    <row r="3233" spans="1:7" x14ac:dyDescent="0.25">
      <c r="A3233" s="48">
        <v>560375586</v>
      </c>
      <c r="B3233" s="41" t="s">
        <v>4850</v>
      </c>
      <c r="C3233" s="41">
        <v>0</v>
      </c>
      <c r="D3233" s="41">
        <v>0</v>
      </c>
      <c r="E3233" s="41">
        <v>0</v>
      </c>
      <c r="F3233" s="41">
        <v>0</v>
      </c>
      <c r="G3233" s="48">
        <v>56037</v>
      </c>
    </row>
    <row r="3234" spans="1:7" x14ac:dyDescent="0.25">
      <c r="A3234" s="48">
        <v>560379801</v>
      </c>
      <c r="B3234" s="41" t="s">
        <v>4851</v>
      </c>
      <c r="C3234" s="41">
        <v>0</v>
      </c>
      <c r="D3234" s="41">
        <v>0</v>
      </c>
      <c r="E3234" s="41">
        <v>0</v>
      </c>
      <c r="F3234" s="41">
        <v>0</v>
      </c>
      <c r="G3234" s="48">
        <v>56037</v>
      </c>
    </row>
    <row r="3235" spans="1:7" x14ac:dyDescent="0.25">
      <c r="A3235" s="48">
        <v>560382000</v>
      </c>
      <c r="B3235" s="41" t="s">
        <v>4852</v>
      </c>
      <c r="C3235" s="41">
        <v>0</v>
      </c>
      <c r="D3235" s="41">
        <v>0</v>
      </c>
      <c r="E3235" s="41">
        <v>0</v>
      </c>
      <c r="F3235" s="41">
        <v>0</v>
      </c>
      <c r="G3235" s="48">
        <v>56038</v>
      </c>
    </row>
    <row r="3236" spans="1:7" x14ac:dyDescent="0.25">
      <c r="A3236" s="48">
        <v>560389801</v>
      </c>
      <c r="B3236" s="41" t="s">
        <v>4853</v>
      </c>
      <c r="C3236" s="41">
        <v>0</v>
      </c>
      <c r="D3236" s="41">
        <v>0</v>
      </c>
      <c r="E3236" s="41">
        <v>0</v>
      </c>
      <c r="F3236" s="41">
        <v>0</v>
      </c>
      <c r="G3236" s="48">
        <v>56038</v>
      </c>
    </row>
    <row r="3237" spans="1:7" x14ac:dyDescent="0.25">
      <c r="A3237" s="48">
        <v>560392429</v>
      </c>
      <c r="B3237" s="41" t="s">
        <v>4854</v>
      </c>
      <c r="C3237" s="41">
        <v>0</v>
      </c>
      <c r="D3237" s="41">
        <v>0</v>
      </c>
      <c r="E3237" s="41">
        <v>0</v>
      </c>
      <c r="F3237" s="41">
        <v>0</v>
      </c>
      <c r="G3237" s="48">
        <v>56039</v>
      </c>
    </row>
    <row r="3238" spans="1:7" x14ac:dyDescent="0.25">
      <c r="A3238" s="48">
        <v>560399801</v>
      </c>
      <c r="B3238" s="41" t="s">
        <v>4855</v>
      </c>
      <c r="C3238" s="41">
        <v>0</v>
      </c>
      <c r="D3238" s="41">
        <v>0</v>
      </c>
      <c r="E3238" s="41">
        <v>0</v>
      </c>
      <c r="F3238" s="41">
        <v>0</v>
      </c>
      <c r="G3238" s="48">
        <v>56039</v>
      </c>
    </row>
    <row r="3239" spans="1:7" x14ac:dyDescent="0.25">
      <c r="A3239" s="48">
        <v>560402004</v>
      </c>
      <c r="B3239" s="41" t="s">
        <v>4856</v>
      </c>
      <c r="C3239" s="41">
        <v>0</v>
      </c>
      <c r="D3239" s="41">
        <v>0</v>
      </c>
      <c r="E3239" s="41">
        <v>0</v>
      </c>
      <c r="F3239" s="41">
        <v>0</v>
      </c>
      <c r="G3239" s="48">
        <v>56040</v>
      </c>
    </row>
    <row r="3240" spans="1:7" x14ac:dyDescent="0.25">
      <c r="A3240" s="48">
        <v>560409801</v>
      </c>
      <c r="B3240" s="41" t="s">
        <v>4857</v>
      </c>
      <c r="C3240" s="41">
        <v>0</v>
      </c>
      <c r="D3240" s="41">
        <v>0</v>
      </c>
      <c r="E3240" s="41">
        <v>0</v>
      </c>
      <c r="F3240" s="41">
        <v>0</v>
      </c>
      <c r="G3240" s="48">
        <v>56040</v>
      </c>
    </row>
    <row r="3241" spans="1:7" x14ac:dyDescent="0.25">
      <c r="A3241" s="48">
        <v>560412004</v>
      </c>
      <c r="B3241" s="41" t="s">
        <v>4858</v>
      </c>
      <c r="C3241" s="41">
        <v>0</v>
      </c>
      <c r="D3241" s="41">
        <v>0</v>
      </c>
      <c r="E3241" s="41">
        <v>0</v>
      </c>
      <c r="F3241" s="41">
        <v>0</v>
      </c>
      <c r="G3241" s="48">
        <v>56041</v>
      </c>
    </row>
    <row r="3242" spans="1:7" x14ac:dyDescent="0.25">
      <c r="A3242" s="48">
        <v>560412429</v>
      </c>
      <c r="B3242" s="41" t="s">
        <v>4859</v>
      </c>
      <c r="C3242" s="41">
        <v>0</v>
      </c>
      <c r="D3242" s="41">
        <v>0</v>
      </c>
      <c r="E3242" s="41">
        <v>0</v>
      </c>
      <c r="F3242" s="41">
        <v>0</v>
      </c>
      <c r="G3242" s="48">
        <v>56041</v>
      </c>
    </row>
    <row r="3243" spans="1:7" x14ac:dyDescent="0.25">
      <c r="A3243" s="48">
        <v>560419801</v>
      </c>
      <c r="B3243" s="41" t="s">
        <v>4860</v>
      </c>
      <c r="C3243" s="41">
        <v>0</v>
      </c>
      <c r="D3243" s="41">
        <v>0</v>
      </c>
      <c r="E3243" s="41">
        <v>0</v>
      </c>
      <c r="F3243" s="41">
        <v>0</v>
      </c>
      <c r="G3243" s="48">
        <v>56041</v>
      </c>
    </row>
    <row r="3244" spans="1:7" x14ac:dyDescent="0.25">
      <c r="A3244" s="48">
        <v>560422003</v>
      </c>
      <c r="B3244" s="41" t="s">
        <v>4861</v>
      </c>
      <c r="C3244" s="41">
        <v>0</v>
      </c>
      <c r="D3244" s="41">
        <v>0</v>
      </c>
      <c r="E3244" s="41">
        <v>0</v>
      </c>
      <c r="F3244" s="41">
        <v>0</v>
      </c>
      <c r="G3244" s="48">
        <v>56042</v>
      </c>
    </row>
    <row r="3245" spans="1:7" x14ac:dyDescent="0.25">
      <c r="A3245" s="48">
        <v>560422004</v>
      </c>
      <c r="B3245" s="41" t="s">
        <v>4862</v>
      </c>
      <c r="C3245" s="41">
        <v>0</v>
      </c>
      <c r="D3245" s="41">
        <v>0</v>
      </c>
      <c r="E3245" s="41">
        <v>0</v>
      </c>
      <c r="F3245" s="41">
        <v>0</v>
      </c>
      <c r="G3245" s="48">
        <v>56042</v>
      </c>
    </row>
    <row r="3246" spans="1:7" x14ac:dyDescent="0.25">
      <c r="A3246" s="48">
        <v>560429801</v>
      </c>
      <c r="B3246" s="41" t="s">
        <v>4863</v>
      </c>
      <c r="C3246" s="41">
        <v>0</v>
      </c>
      <c r="D3246" s="41">
        <v>0</v>
      </c>
      <c r="E3246" s="41">
        <v>0</v>
      </c>
      <c r="F3246" s="41">
        <v>0</v>
      </c>
      <c r="G3246" s="48">
        <v>56042</v>
      </c>
    </row>
    <row r="3247" spans="1:7" x14ac:dyDescent="0.25">
      <c r="A3247" s="48">
        <v>560431040</v>
      </c>
      <c r="B3247" s="41" t="s">
        <v>4864</v>
      </c>
      <c r="C3247" s="41">
        <v>0</v>
      </c>
      <c r="D3247" s="41">
        <v>0</v>
      </c>
      <c r="E3247" s="41">
        <v>0</v>
      </c>
      <c r="F3247" s="41">
        <v>0</v>
      </c>
      <c r="G3247" s="48">
        <v>56043</v>
      </c>
    </row>
    <row r="3248" spans="1:7" x14ac:dyDescent="0.25">
      <c r="A3248" s="48">
        <v>560439801</v>
      </c>
      <c r="B3248" s="41" t="s">
        <v>4865</v>
      </c>
      <c r="C3248" s="41">
        <v>0</v>
      </c>
      <c r="D3248" s="41">
        <v>0</v>
      </c>
      <c r="E3248" s="41">
        <v>0</v>
      </c>
      <c r="F3248" s="41">
        <v>0</v>
      </c>
      <c r="G3248" s="48">
        <v>56043</v>
      </c>
    </row>
    <row r="3249" spans="1:7" x14ac:dyDescent="0.25">
      <c r="A3249" s="48">
        <v>560440150</v>
      </c>
      <c r="B3249" s="41" t="s">
        <v>4866</v>
      </c>
      <c r="C3249" s="41">
        <v>0</v>
      </c>
      <c r="D3249" s="41">
        <v>0</v>
      </c>
      <c r="E3249" s="41">
        <v>0</v>
      </c>
      <c r="F3249" s="41">
        <v>0</v>
      </c>
      <c r="G3249" s="48">
        <v>56044</v>
      </c>
    </row>
    <row r="3250" spans="1:7" x14ac:dyDescent="0.25">
      <c r="A3250" s="48">
        <v>560440200</v>
      </c>
      <c r="B3250" s="41" t="s">
        <v>4867</v>
      </c>
      <c r="C3250" s="41">
        <v>0</v>
      </c>
      <c r="D3250" s="41">
        <v>0</v>
      </c>
      <c r="E3250" s="41">
        <v>0</v>
      </c>
      <c r="F3250" s="41">
        <v>0</v>
      </c>
      <c r="G3250" s="48">
        <v>56044</v>
      </c>
    </row>
    <row r="3251" spans="1:7" x14ac:dyDescent="0.25">
      <c r="A3251" s="48">
        <v>560440800</v>
      </c>
      <c r="B3251" s="41" t="s">
        <v>4868</v>
      </c>
      <c r="C3251" s="41">
        <v>0</v>
      </c>
      <c r="D3251" s="41">
        <v>0</v>
      </c>
      <c r="E3251" s="41">
        <v>0</v>
      </c>
      <c r="F3251" s="41">
        <v>0</v>
      </c>
      <c r="G3251" s="48">
        <v>56044</v>
      </c>
    </row>
    <row r="3252" spans="1:7" x14ac:dyDescent="0.25">
      <c r="A3252" s="48">
        <v>560440930</v>
      </c>
      <c r="B3252" s="41" t="s">
        <v>4869</v>
      </c>
      <c r="C3252" s="41">
        <v>0</v>
      </c>
      <c r="D3252" s="41">
        <v>0</v>
      </c>
      <c r="E3252" s="41">
        <v>0</v>
      </c>
      <c r="F3252" s="41">
        <v>0</v>
      </c>
      <c r="G3252" s="48">
        <v>56044</v>
      </c>
    </row>
    <row r="3253" spans="1:7" x14ac:dyDescent="0.25">
      <c r="A3253" s="48">
        <v>560442000</v>
      </c>
      <c r="B3253" s="41" t="s">
        <v>4870</v>
      </c>
      <c r="C3253" s="41">
        <v>0</v>
      </c>
      <c r="D3253" s="41">
        <v>0</v>
      </c>
      <c r="E3253" s="41">
        <v>0</v>
      </c>
      <c r="F3253" s="41">
        <v>0</v>
      </c>
      <c r="G3253" s="48">
        <v>56044</v>
      </c>
    </row>
    <row r="3254" spans="1:7" x14ac:dyDescent="0.25">
      <c r="A3254" s="48">
        <v>560442003</v>
      </c>
      <c r="B3254" s="41" t="s">
        <v>4871</v>
      </c>
      <c r="C3254" s="41">
        <v>0</v>
      </c>
      <c r="D3254" s="41">
        <v>0</v>
      </c>
      <c r="E3254" s="41">
        <v>0</v>
      </c>
      <c r="F3254" s="41">
        <v>0</v>
      </c>
      <c r="G3254" s="48">
        <v>56044</v>
      </c>
    </row>
    <row r="3255" spans="1:7" x14ac:dyDescent="0.25">
      <c r="A3255" s="48">
        <v>560442004</v>
      </c>
      <c r="B3255" s="41" t="s">
        <v>4872</v>
      </c>
      <c r="C3255" s="41">
        <v>0</v>
      </c>
      <c r="D3255" s="41">
        <v>0</v>
      </c>
      <c r="E3255" s="41">
        <v>0</v>
      </c>
      <c r="F3255" s="41">
        <v>0</v>
      </c>
      <c r="G3255" s="48">
        <v>56044</v>
      </c>
    </row>
    <row r="3256" spans="1:7" x14ac:dyDescent="0.25">
      <c r="A3256" s="48">
        <v>560442423</v>
      </c>
      <c r="B3256" s="41" t="s">
        <v>4873</v>
      </c>
      <c r="C3256" s="41">
        <v>0</v>
      </c>
      <c r="D3256" s="41">
        <v>0</v>
      </c>
      <c r="E3256" s="41">
        <v>0</v>
      </c>
      <c r="F3256" s="41">
        <v>0</v>
      </c>
      <c r="G3256" s="48">
        <v>56044</v>
      </c>
    </row>
    <row r="3257" spans="1:7" x14ac:dyDescent="0.25">
      <c r="A3257" s="48">
        <v>560442429</v>
      </c>
      <c r="B3257" s="41" t="s">
        <v>4874</v>
      </c>
      <c r="C3257" s="41">
        <v>0</v>
      </c>
      <c r="D3257" s="41">
        <v>0</v>
      </c>
      <c r="E3257" s="41">
        <v>0</v>
      </c>
      <c r="F3257" s="41">
        <v>0</v>
      </c>
      <c r="G3257" s="48">
        <v>56044</v>
      </c>
    </row>
    <row r="3258" spans="1:7" x14ac:dyDescent="0.25">
      <c r="A3258" s="48">
        <v>560442500</v>
      </c>
      <c r="B3258" s="41" t="s">
        <v>4875</v>
      </c>
      <c r="C3258" s="41">
        <v>429</v>
      </c>
      <c r="D3258" s="41">
        <v>0</v>
      </c>
      <c r="E3258" s="41">
        <v>0</v>
      </c>
      <c r="F3258" s="41">
        <v>429</v>
      </c>
      <c r="G3258" s="48">
        <v>56044</v>
      </c>
    </row>
    <row r="3259" spans="1:7" x14ac:dyDescent="0.25">
      <c r="A3259" s="48">
        <v>560442524</v>
      </c>
      <c r="B3259" s="41" t="s">
        <v>4876</v>
      </c>
      <c r="C3259" s="41">
        <v>0</v>
      </c>
      <c r="D3259" s="41">
        <v>0</v>
      </c>
      <c r="E3259" s="41">
        <v>0</v>
      </c>
      <c r="F3259" s="41">
        <v>0</v>
      </c>
      <c r="G3259" s="48">
        <v>56044</v>
      </c>
    </row>
    <row r="3260" spans="1:7" x14ac:dyDescent="0.25">
      <c r="A3260" s="48">
        <v>560442701</v>
      </c>
      <c r="B3260" s="41" t="s">
        <v>4877</v>
      </c>
      <c r="C3260" s="41">
        <v>0</v>
      </c>
      <c r="D3260" s="41">
        <v>0</v>
      </c>
      <c r="E3260" s="41">
        <v>0</v>
      </c>
      <c r="F3260" s="41">
        <v>0</v>
      </c>
      <c r="G3260" s="48">
        <v>56044</v>
      </c>
    </row>
    <row r="3261" spans="1:7" x14ac:dyDescent="0.25">
      <c r="A3261" s="48">
        <v>560442708</v>
      </c>
      <c r="B3261" s="41" t="s">
        <v>4878</v>
      </c>
      <c r="C3261" s="41">
        <v>0</v>
      </c>
      <c r="D3261" s="41">
        <v>0</v>
      </c>
      <c r="E3261" s="41">
        <v>0</v>
      </c>
      <c r="F3261" s="41">
        <v>0</v>
      </c>
      <c r="G3261" s="48">
        <v>56044</v>
      </c>
    </row>
    <row r="3262" spans="1:7" x14ac:dyDescent="0.25">
      <c r="A3262" s="48">
        <v>560449801</v>
      </c>
      <c r="B3262" s="41" t="s">
        <v>4879</v>
      </c>
      <c r="C3262" s="41">
        <v>0</v>
      </c>
      <c r="D3262" s="41">
        <v>0</v>
      </c>
      <c r="E3262" s="41">
        <v>0</v>
      </c>
      <c r="F3262" s="41">
        <v>0</v>
      </c>
      <c r="G3262" s="48">
        <v>56044</v>
      </c>
    </row>
    <row r="3263" spans="1:7" x14ac:dyDescent="0.25">
      <c r="A3263" s="48">
        <v>560452003</v>
      </c>
      <c r="B3263" s="41" t="s">
        <v>4880</v>
      </c>
      <c r="C3263" s="41">
        <v>0</v>
      </c>
      <c r="D3263" s="41">
        <v>0</v>
      </c>
      <c r="E3263" s="41">
        <v>0</v>
      </c>
      <c r="F3263" s="41">
        <v>0</v>
      </c>
      <c r="G3263" s="48">
        <v>56045</v>
      </c>
    </row>
    <row r="3264" spans="1:7" x14ac:dyDescent="0.25">
      <c r="A3264" s="48">
        <v>560452004</v>
      </c>
      <c r="B3264" s="41" t="s">
        <v>4881</v>
      </c>
      <c r="C3264" s="41">
        <v>0</v>
      </c>
      <c r="D3264" s="41">
        <v>0</v>
      </c>
      <c r="E3264" s="41">
        <v>0</v>
      </c>
      <c r="F3264" s="41">
        <v>0</v>
      </c>
      <c r="G3264" s="48">
        <v>56045</v>
      </c>
    </row>
    <row r="3265" spans="1:7" x14ac:dyDescent="0.25">
      <c r="A3265" s="48">
        <v>560459801</v>
      </c>
      <c r="B3265" s="41" t="s">
        <v>4882</v>
      </c>
      <c r="C3265" s="41">
        <v>0</v>
      </c>
      <c r="D3265" s="41">
        <v>0</v>
      </c>
      <c r="E3265" s="41">
        <v>0</v>
      </c>
      <c r="F3265" s="41">
        <v>0</v>
      </c>
      <c r="G3265" s="48">
        <v>56045</v>
      </c>
    </row>
    <row r="3266" spans="1:7" x14ac:dyDescent="0.25">
      <c r="A3266" s="48">
        <v>560462004</v>
      </c>
      <c r="B3266" s="41" t="s">
        <v>4883</v>
      </c>
      <c r="C3266" s="41">
        <v>0</v>
      </c>
      <c r="D3266" s="41">
        <v>0</v>
      </c>
      <c r="E3266" s="41">
        <v>0</v>
      </c>
      <c r="F3266" s="41">
        <v>0</v>
      </c>
      <c r="G3266" s="48">
        <v>56046</v>
      </c>
    </row>
    <row r="3267" spans="1:7" x14ac:dyDescent="0.25">
      <c r="A3267" s="48">
        <v>560469801</v>
      </c>
      <c r="B3267" s="41" t="s">
        <v>4884</v>
      </c>
      <c r="C3267" s="41">
        <v>0</v>
      </c>
      <c r="D3267" s="41">
        <v>0</v>
      </c>
      <c r="E3267" s="41">
        <v>0</v>
      </c>
      <c r="F3267" s="41">
        <v>0</v>
      </c>
      <c r="G3267" s="48">
        <v>56046</v>
      </c>
    </row>
    <row r="3268" spans="1:7" x14ac:dyDescent="0.25">
      <c r="A3268" s="48">
        <v>560470100</v>
      </c>
      <c r="B3268" s="41" t="s">
        <v>4885</v>
      </c>
      <c r="C3268" s="41">
        <v>0</v>
      </c>
      <c r="D3268" s="41">
        <v>0</v>
      </c>
      <c r="E3268" s="41">
        <v>0</v>
      </c>
      <c r="F3268" s="41">
        <v>0</v>
      </c>
      <c r="G3268" s="48">
        <v>56047</v>
      </c>
    </row>
    <row r="3269" spans="1:7" x14ac:dyDescent="0.25">
      <c r="A3269" s="48">
        <v>560472003</v>
      </c>
      <c r="B3269" s="41" t="s">
        <v>4886</v>
      </c>
      <c r="C3269" s="41">
        <v>0</v>
      </c>
      <c r="D3269" s="41">
        <v>0</v>
      </c>
      <c r="E3269" s="41">
        <v>0</v>
      </c>
      <c r="F3269" s="41">
        <v>0</v>
      </c>
      <c r="G3269" s="48">
        <v>56047</v>
      </c>
    </row>
    <row r="3270" spans="1:7" x14ac:dyDescent="0.25">
      <c r="A3270" s="48">
        <v>560472004</v>
      </c>
      <c r="B3270" s="41" t="s">
        <v>4786</v>
      </c>
      <c r="C3270" s="41">
        <v>0</v>
      </c>
      <c r="D3270" s="41">
        <v>0</v>
      </c>
      <c r="E3270" s="41">
        <v>0</v>
      </c>
      <c r="F3270" s="41">
        <v>0</v>
      </c>
      <c r="G3270" s="48">
        <v>56047</v>
      </c>
    </row>
    <row r="3271" spans="1:7" x14ac:dyDescent="0.25">
      <c r="A3271" s="48">
        <v>560479801</v>
      </c>
      <c r="B3271" s="41" t="s">
        <v>4887</v>
      </c>
      <c r="C3271" s="41">
        <v>0</v>
      </c>
      <c r="D3271" s="41">
        <v>0</v>
      </c>
      <c r="E3271" s="41">
        <v>0</v>
      </c>
      <c r="F3271" s="41">
        <v>0</v>
      </c>
      <c r="G3271" s="48">
        <v>56047</v>
      </c>
    </row>
    <row r="3272" spans="1:7" x14ac:dyDescent="0.25">
      <c r="A3272" s="48">
        <v>560491040</v>
      </c>
      <c r="B3272" s="41" t="s">
        <v>4888</v>
      </c>
      <c r="C3272" s="41">
        <v>0</v>
      </c>
      <c r="D3272" s="41">
        <v>0</v>
      </c>
      <c r="E3272" s="41">
        <v>0</v>
      </c>
      <c r="F3272" s="41">
        <v>0</v>
      </c>
      <c r="G3272" s="48">
        <v>56049</v>
      </c>
    </row>
    <row r="3273" spans="1:7" x14ac:dyDescent="0.25">
      <c r="A3273" s="48">
        <v>560501040</v>
      </c>
      <c r="B3273" s="41" t="s">
        <v>4889</v>
      </c>
      <c r="C3273" s="41">
        <v>0</v>
      </c>
      <c r="D3273" s="41">
        <v>0</v>
      </c>
      <c r="E3273" s="41">
        <v>0</v>
      </c>
      <c r="F3273" s="41">
        <v>0</v>
      </c>
      <c r="G3273" s="48">
        <v>56050</v>
      </c>
    </row>
    <row r="3274" spans="1:7" x14ac:dyDescent="0.25">
      <c r="A3274" s="48">
        <v>560511040</v>
      </c>
      <c r="B3274" s="41" t="s">
        <v>4890</v>
      </c>
      <c r="C3274" s="41">
        <v>0</v>
      </c>
      <c r="D3274" s="41">
        <v>0</v>
      </c>
      <c r="E3274" s="41">
        <v>0</v>
      </c>
      <c r="F3274" s="41">
        <v>0</v>
      </c>
      <c r="G3274" s="48">
        <v>56051</v>
      </c>
    </row>
    <row r="3275" spans="1:7" x14ac:dyDescent="0.25">
      <c r="A3275" s="48">
        <v>560521040</v>
      </c>
      <c r="B3275" s="41" t="s">
        <v>4891</v>
      </c>
      <c r="C3275" s="41">
        <v>0</v>
      </c>
      <c r="D3275" s="41">
        <v>0</v>
      </c>
      <c r="E3275" s="41">
        <v>0</v>
      </c>
      <c r="F3275" s="41">
        <v>0</v>
      </c>
      <c r="G3275" s="48">
        <v>56052</v>
      </c>
    </row>
    <row r="3276" spans="1:7" x14ac:dyDescent="0.25">
      <c r="A3276" s="48">
        <v>560531040</v>
      </c>
      <c r="B3276" s="41" t="s">
        <v>4892</v>
      </c>
      <c r="C3276" s="41">
        <v>0</v>
      </c>
      <c r="D3276" s="41">
        <v>0</v>
      </c>
      <c r="E3276" s="41">
        <v>0</v>
      </c>
      <c r="F3276" s="41">
        <v>0</v>
      </c>
      <c r="G3276" s="48">
        <v>56053</v>
      </c>
    </row>
    <row r="3277" spans="1:7" x14ac:dyDescent="0.25">
      <c r="A3277" s="48">
        <v>560532900</v>
      </c>
      <c r="B3277" s="41" t="s">
        <v>4893</v>
      </c>
      <c r="C3277" s="41">
        <v>0</v>
      </c>
      <c r="D3277" s="41">
        <v>0</v>
      </c>
      <c r="E3277" s="41">
        <v>0</v>
      </c>
      <c r="F3277" s="41">
        <v>0</v>
      </c>
      <c r="G3277" s="48">
        <v>56053</v>
      </c>
    </row>
    <row r="3278" spans="1:7" x14ac:dyDescent="0.25">
      <c r="A3278" s="48">
        <v>560539801</v>
      </c>
      <c r="B3278" s="41" t="s">
        <v>4894</v>
      </c>
      <c r="C3278" s="41">
        <v>0</v>
      </c>
      <c r="D3278" s="41">
        <v>0</v>
      </c>
      <c r="E3278" s="41">
        <v>0</v>
      </c>
      <c r="F3278" s="41">
        <v>0</v>
      </c>
      <c r="G3278" s="48">
        <v>56053</v>
      </c>
    </row>
    <row r="3279" spans="1:7" x14ac:dyDescent="0.25">
      <c r="A3279" s="48">
        <v>560542004</v>
      </c>
      <c r="B3279" s="41" t="s">
        <v>4895</v>
      </c>
      <c r="C3279" s="41">
        <v>0</v>
      </c>
      <c r="D3279" s="41">
        <v>0</v>
      </c>
      <c r="E3279" s="41">
        <v>0</v>
      </c>
      <c r="F3279" s="41">
        <v>0</v>
      </c>
      <c r="G3279" s="48">
        <v>56054</v>
      </c>
    </row>
    <row r="3280" spans="1:7" x14ac:dyDescent="0.25">
      <c r="A3280" s="48">
        <v>560542423</v>
      </c>
      <c r="B3280" s="41" t="s">
        <v>4896</v>
      </c>
      <c r="C3280" s="41">
        <v>0</v>
      </c>
      <c r="D3280" s="41">
        <v>0</v>
      </c>
      <c r="E3280" s="41">
        <v>0</v>
      </c>
      <c r="F3280" s="41">
        <v>0</v>
      </c>
      <c r="G3280" s="48">
        <v>56054</v>
      </c>
    </row>
    <row r="3281" spans="1:7" x14ac:dyDescent="0.25">
      <c r="A3281" s="48">
        <v>560550200</v>
      </c>
      <c r="B3281" s="41" t="s">
        <v>4897</v>
      </c>
      <c r="C3281" s="41">
        <v>0</v>
      </c>
      <c r="D3281" s="41">
        <v>0</v>
      </c>
      <c r="E3281" s="41">
        <v>0</v>
      </c>
      <c r="F3281" s="41">
        <v>0</v>
      </c>
      <c r="G3281" s="48">
        <v>56055</v>
      </c>
    </row>
    <row r="3282" spans="1:7" x14ac:dyDescent="0.25">
      <c r="A3282" s="48">
        <v>560551040</v>
      </c>
      <c r="B3282" s="41" t="s">
        <v>4898</v>
      </c>
      <c r="C3282" s="41">
        <v>0</v>
      </c>
      <c r="D3282" s="41">
        <v>0</v>
      </c>
      <c r="E3282" s="41">
        <v>0</v>
      </c>
      <c r="F3282" s="41">
        <v>0</v>
      </c>
      <c r="G3282" s="48">
        <v>56055</v>
      </c>
    </row>
    <row r="3283" spans="1:7" x14ac:dyDescent="0.25">
      <c r="A3283" s="48">
        <v>560552004</v>
      </c>
      <c r="B3283" s="41" t="s">
        <v>4899</v>
      </c>
      <c r="C3283" s="41">
        <v>7844.6</v>
      </c>
      <c r="D3283" s="41">
        <v>0</v>
      </c>
      <c r="E3283" s="41">
        <v>0</v>
      </c>
      <c r="F3283" s="41">
        <v>7844.6</v>
      </c>
      <c r="G3283" s="48">
        <v>56055</v>
      </c>
    </row>
    <row r="3284" spans="1:7" x14ac:dyDescent="0.25">
      <c r="A3284" s="48">
        <v>560559801</v>
      </c>
      <c r="B3284" s="41" t="s">
        <v>4900</v>
      </c>
      <c r="C3284" s="41">
        <v>0</v>
      </c>
      <c r="D3284" s="41">
        <v>0</v>
      </c>
      <c r="E3284" s="41">
        <v>0</v>
      </c>
      <c r="F3284" s="41">
        <v>0</v>
      </c>
      <c r="G3284" s="48">
        <v>56055</v>
      </c>
    </row>
    <row r="3285" spans="1:7" x14ac:dyDescent="0.25">
      <c r="A3285" s="48">
        <v>560562003</v>
      </c>
      <c r="B3285" s="41" t="s">
        <v>4901</v>
      </c>
      <c r="C3285" s="41">
        <v>0</v>
      </c>
      <c r="D3285" s="41">
        <v>0</v>
      </c>
      <c r="E3285" s="41">
        <v>0</v>
      </c>
      <c r="F3285" s="41">
        <v>0</v>
      </c>
      <c r="G3285" s="48">
        <v>56056</v>
      </c>
    </row>
    <row r="3286" spans="1:7" x14ac:dyDescent="0.25">
      <c r="A3286" s="48">
        <v>560562004</v>
      </c>
      <c r="B3286" s="41" t="s">
        <v>4902</v>
      </c>
      <c r="C3286" s="41">
        <v>0</v>
      </c>
      <c r="D3286" s="41">
        <v>0</v>
      </c>
      <c r="E3286" s="41">
        <v>0</v>
      </c>
      <c r="F3286" s="41">
        <v>0</v>
      </c>
      <c r="G3286" s="48">
        <v>56056</v>
      </c>
    </row>
    <row r="3287" spans="1:7" x14ac:dyDescent="0.25">
      <c r="A3287" s="48">
        <v>560569801</v>
      </c>
      <c r="B3287" s="41" t="s">
        <v>4903</v>
      </c>
      <c r="C3287" s="41">
        <v>0</v>
      </c>
      <c r="D3287" s="41">
        <v>0</v>
      </c>
      <c r="E3287" s="41">
        <v>0</v>
      </c>
      <c r="F3287" s="41">
        <v>0</v>
      </c>
      <c r="G3287" s="48">
        <v>56056</v>
      </c>
    </row>
    <row r="3288" spans="1:7" x14ac:dyDescent="0.25">
      <c r="A3288" s="48">
        <v>560571040</v>
      </c>
      <c r="B3288" s="41" t="s">
        <v>4904</v>
      </c>
      <c r="C3288" s="41">
        <v>0</v>
      </c>
      <c r="D3288" s="41">
        <v>0</v>
      </c>
      <c r="E3288" s="41">
        <v>0</v>
      </c>
      <c r="F3288" s="41">
        <v>0</v>
      </c>
      <c r="G3288" s="48">
        <v>56057</v>
      </c>
    </row>
    <row r="3289" spans="1:7" x14ac:dyDescent="0.25">
      <c r="A3289" s="48">
        <v>560572003</v>
      </c>
      <c r="B3289" s="41" t="s">
        <v>4905</v>
      </c>
      <c r="C3289" s="41">
        <v>0</v>
      </c>
      <c r="D3289" s="41">
        <v>0</v>
      </c>
      <c r="E3289" s="41">
        <v>0</v>
      </c>
      <c r="F3289" s="41">
        <v>0</v>
      </c>
      <c r="G3289" s="48">
        <v>56057</v>
      </c>
    </row>
    <row r="3290" spans="1:7" x14ac:dyDescent="0.25">
      <c r="A3290" s="48">
        <v>560579801</v>
      </c>
      <c r="B3290" s="41" t="s">
        <v>4906</v>
      </c>
      <c r="C3290" s="41">
        <v>0</v>
      </c>
      <c r="D3290" s="41">
        <v>0</v>
      </c>
      <c r="E3290" s="41">
        <v>0</v>
      </c>
      <c r="F3290" s="41">
        <v>0</v>
      </c>
      <c r="G3290" s="48">
        <v>56057</v>
      </c>
    </row>
    <row r="3291" spans="1:7" x14ac:dyDescent="0.25">
      <c r="A3291" s="48">
        <v>560582429</v>
      </c>
      <c r="B3291" s="41" t="s">
        <v>4907</v>
      </c>
      <c r="C3291" s="41">
        <v>0</v>
      </c>
      <c r="D3291" s="41">
        <v>0</v>
      </c>
      <c r="E3291" s="41">
        <v>0</v>
      </c>
      <c r="F3291" s="41">
        <v>0</v>
      </c>
      <c r="G3291" s="48">
        <v>56058</v>
      </c>
    </row>
    <row r="3292" spans="1:7" x14ac:dyDescent="0.25">
      <c r="A3292" s="48">
        <v>560589052</v>
      </c>
      <c r="B3292" s="41" t="s">
        <v>4908</v>
      </c>
      <c r="C3292" s="41">
        <v>0</v>
      </c>
      <c r="D3292" s="41">
        <v>0</v>
      </c>
      <c r="E3292" s="41">
        <v>0</v>
      </c>
      <c r="F3292" s="41">
        <v>0</v>
      </c>
      <c r="G3292" s="48">
        <v>56058</v>
      </c>
    </row>
    <row r="3293" spans="1:7" x14ac:dyDescent="0.25">
      <c r="A3293" s="48">
        <v>560589801</v>
      </c>
      <c r="B3293" s="41" t="s">
        <v>4909</v>
      </c>
      <c r="C3293" s="41">
        <v>0</v>
      </c>
      <c r="D3293" s="41">
        <v>0</v>
      </c>
      <c r="E3293" s="41">
        <v>0</v>
      </c>
      <c r="F3293" s="41">
        <v>0</v>
      </c>
      <c r="G3293" s="48">
        <v>56058</v>
      </c>
    </row>
    <row r="3294" spans="1:7" x14ac:dyDescent="0.25">
      <c r="A3294" s="48">
        <v>560591040</v>
      </c>
      <c r="B3294" s="41" t="s">
        <v>4910</v>
      </c>
      <c r="C3294" s="41">
        <v>0</v>
      </c>
      <c r="D3294" s="41">
        <v>0</v>
      </c>
      <c r="E3294" s="41">
        <v>0</v>
      </c>
      <c r="F3294" s="41">
        <v>0</v>
      </c>
      <c r="G3294" s="48">
        <v>56059</v>
      </c>
    </row>
    <row r="3295" spans="1:7" x14ac:dyDescent="0.25">
      <c r="A3295" s="48">
        <v>560599801</v>
      </c>
      <c r="B3295" s="41" t="s">
        <v>4911</v>
      </c>
      <c r="C3295" s="41">
        <v>0</v>
      </c>
      <c r="D3295" s="41">
        <v>0</v>
      </c>
      <c r="E3295" s="41">
        <v>0</v>
      </c>
      <c r="F3295" s="41">
        <v>0</v>
      </c>
      <c r="G3295" s="48">
        <v>56059</v>
      </c>
    </row>
    <row r="3296" spans="1:7" x14ac:dyDescent="0.25">
      <c r="A3296" s="48">
        <v>560601040</v>
      </c>
      <c r="B3296" s="41" t="s">
        <v>4912</v>
      </c>
      <c r="C3296" s="41">
        <v>0</v>
      </c>
      <c r="D3296" s="41">
        <v>0</v>
      </c>
      <c r="E3296" s="41">
        <v>0</v>
      </c>
      <c r="F3296" s="41">
        <v>0</v>
      </c>
      <c r="G3296" s="48">
        <v>56060</v>
      </c>
    </row>
    <row r="3297" spans="1:7" x14ac:dyDescent="0.25">
      <c r="A3297" s="48">
        <v>560602004</v>
      </c>
      <c r="B3297" s="41" t="s">
        <v>4913</v>
      </c>
      <c r="C3297" s="41">
        <v>0</v>
      </c>
      <c r="D3297" s="41">
        <v>0</v>
      </c>
      <c r="E3297" s="41">
        <v>0</v>
      </c>
      <c r="F3297" s="41">
        <v>0</v>
      </c>
      <c r="G3297" s="48">
        <v>56060</v>
      </c>
    </row>
    <row r="3298" spans="1:7" x14ac:dyDescent="0.25">
      <c r="A3298" s="48">
        <v>560609801</v>
      </c>
      <c r="B3298" s="41" t="s">
        <v>4914</v>
      </c>
      <c r="C3298" s="41">
        <v>0</v>
      </c>
      <c r="D3298" s="41">
        <v>0</v>
      </c>
      <c r="E3298" s="41">
        <v>0</v>
      </c>
      <c r="F3298" s="41">
        <v>0</v>
      </c>
      <c r="G3298" s="48">
        <v>56060</v>
      </c>
    </row>
    <row r="3299" spans="1:7" x14ac:dyDescent="0.25">
      <c r="A3299" s="48">
        <v>560612003</v>
      </c>
      <c r="B3299" s="41" t="s">
        <v>4915</v>
      </c>
      <c r="C3299" s="41">
        <v>0</v>
      </c>
      <c r="D3299" s="41">
        <v>0</v>
      </c>
      <c r="E3299" s="41">
        <v>0</v>
      </c>
      <c r="F3299" s="41">
        <v>0</v>
      </c>
      <c r="G3299" s="48">
        <v>56061</v>
      </c>
    </row>
    <row r="3300" spans="1:7" x14ac:dyDescent="0.25">
      <c r="A3300" s="48">
        <v>560619801</v>
      </c>
      <c r="B3300" s="41" t="s">
        <v>4916</v>
      </c>
      <c r="C3300" s="41">
        <v>0</v>
      </c>
      <c r="D3300" s="41">
        <v>0</v>
      </c>
      <c r="E3300" s="41">
        <v>0</v>
      </c>
      <c r="F3300" s="41">
        <v>0</v>
      </c>
      <c r="G3300" s="48">
        <v>56061</v>
      </c>
    </row>
    <row r="3301" spans="1:7" x14ac:dyDescent="0.25">
      <c r="A3301" s="48">
        <v>560621040</v>
      </c>
      <c r="B3301" s="41" t="s">
        <v>4917</v>
      </c>
      <c r="C3301" s="41">
        <v>0</v>
      </c>
      <c r="D3301" s="41">
        <v>0</v>
      </c>
      <c r="E3301" s="41">
        <v>0</v>
      </c>
      <c r="F3301" s="41">
        <v>0</v>
      </c>
      <c r="G3301" s="48">
        <v>56062</v>
      </c>
    </row>
    <row r="3302" spans="1:7" x14ac:dyDescent="0.25">
      <c r="A3302" s="48">
        <v>560622004</v>
      </c>
      <c r="B3302" s="41" t="s">
        <v>4918</v>
      </c>
      <c r="C3302" s="41">
        <v>0</v>
      </c>
      <c r="D3302" s="41">
        <v>0</v>
      </c>
      <c r="E3302" s="41">
        <v>0</v>
      </c>
      <c r="F3302" s="41">
        <v>0</v>
      </c>
      <c r="G3302" s="48">
        <v>56062</v>
      </c>
    </row>
    <row r="3303" spans="1:7" x14ac:dyDescent="0.25">
      <c r="A3303" s="48">
        <v>560629801</v>
      </c>
      <c r="B3303" s="41" t="s">
        <v>4919</v>
      </c>
      <c r="C3303" s="41">
        <v>0</v>
      </c>
      <c r="D3303" s="41">
        <v>0</v>
      </c>
      <c r="E3303" s="41">
        <v>0</v>
      </c>
      <c r="F3303" s="41">
        <v>0</v>
      </c>
      <c r="G3303" s="48">
        <v>56062</v>
      </c>
    </row>
    <row r="3304" spans="1:7" x14ac:dyDescent="0.25">
      <c r="A3304" s="48">
        <v>560631040</v>
      </c>
      <c r="B3304" s="41" t="s">
        <v>4920</v>
      </c>
      <c r="C3304" s="41">
        <v>0</v>
      </c>
      <c r="D3304" s="41">
        <v>0</v>
      </c>
      <c r="E3304" s="41">
        <v>0</v>
      </c>
      <c r="F3304" s="41">
        <v>0</v>
      </c>
      <c r="G3304" s="48">
        <v>56063</v>
      </c>
    </row>
    <row r="3305" spans="1:7" x14ac:dyDescent="0.25">
      <c r="A3305" s="48">
        <v>560632004</v>
      </c>
      <c r="B3305" s="41" t="s">
        <v>4921</v>
      </c>
      <c r="C3305" s="41">
        <v>3250</v>
      </c>
      <c r="D3305" s="41">
        <v>0</v>
      </c>
      <c r="E3305" s="41">
        <v>0</v>
      </c>
      <c r="F3305" s="41">
        <v>3250</v>
      </c>
      <c r="G3305" s="48">
        <v>56063</v>
      </c>
    </row>
    <row r="3306" spans="1:7" x14ac:dyDescent="0.25">
      <c r="A3306" s="48">
        <v>560639801</v>
      </c>
      <c r="B3306" s="41" t="s">
        <v>4922</v>
      </c>
      <c r="C3306" s="41">
        <v>0</v>
      </c>
      <c r="D3306" s="41">
        <v>0</v>
      </c>
      <c r="E3306" s="41">
        <v>0</v>
      </c>
      <c r="F3306" s="41">
        <v>0</v>
      </c>
      <c r="G3306" s="48">
        <v>56063</v>
      </c>
    </row>
    <row r="3307" spans="1:7" x14ac:dyDescent="0.25">
      <c r="A3307" s="48">
        <v>560642003</v>
      </c>
      <c r="B3307" s="41" t="s">
        <v>4923</v>
      </c>
      <c r="C3307" s="41">
        <v>0</v>
      </c>
      <c r="D3307" s="41">
        <v>0</v>
      </c>
      <c r="E3307" s="41">
        <v>0</v>
      </c>
      <c r="F3307" s="41">
        <v>0</v>
      </c>
      <c r="G3307" s="48">
        <v>56064</v>
      </c>
    </row>
    <row r="3308" spans="1:7" x14ac:dyDescent="0.25">
      <c r="A3308" s="48">
        <v>560649801</v>
      </c>
      <c r="B3308" s="41" t="s">
        <v>4924</v>
      </c>
      <c r="C3308" s="41">
        <v>0</v>
      </c>
      <c r="D3308" s="41">
        <v>0</v>
      </c>
      <c r="E3308" s="41">
        <v>0</v>
      </c>
      <c r="F3308" s="41">
        <v>0</v>
      </c>
      <c r="G3308" s="48">
        <v>56064</v>
      </c>
    </row>
    <row r="3309" spans="1:7" x14ac:dyDescent="0.25">
      <c r="A3309" s="48">
        <v>560652003</v>
      </c>
      <c r="B3309" s="41" t="s">
        <v>4925</v>
      </c>
      <c r="C3309" s="41">
        <v>0</v>
      </c>
      <c r="D3309" s="41">
        <v>0</v>
      </c>
      <c r="E3309" s="41">
        <v>0</v>
      </c>
      <c r="F3309" s="41">
        <v>0</v>
      </c>
      <c r="G3309" s="48">
        <v>56065</v>
      </c>
    </row>
    <row r="3310" spans="1:7" x14ac:dyDescent="0.25">
      <c r="A3310" s="48">
        <v>560659801</v>
      </c>
      <c r="B3310" s="41" t="s">
        <v>4926</v>
      </c>
      <c r="C3310" s="41">
        <v>0</v>
      </c>
      <c r="D3310" s="41">
        <v>0</v>
      </c>
      <c r="E3310" s="41">
        <v>0</v>
      </c>
      <c r="F3310" s="41">
        <v>0</v>
      </c>
      <c r="G3310" s="48">
        <v>56065</v>
      </c>
    </row>
    <row r="3311" spans="1:7" x14ac:dyDescent="0.25">
      <c r="A3311" s="48">
        <v>560662003</v>
      </c>
      <c r="B3311" s="41" t="s">
        <v>4927</v>
      </c>
      <c r="C3311" s="41">
        <v>0</v>
      </c>
      <c r="D3311" s="41">
        <v>0</v>
      </c>
      <c r="E3311" s="41">
        <v>0</v>
      </c>
      <c r="F3311" s="41">
        <v>0</v>
      </c>
      <c r="G3311" s="48">
        <v>56066</v>
      </c>
    </row>
    <row r="3312" spans="1:7" x14ac:dyDescent="0.25">
      <c r="A3312" s="48">
        <v>560669801</v>
      </c>
      <c r="B3312" s="41" t="s">
        <v>4928</v>
      </c>
      <c r="C3312" s="41">
        <v>0</v>
      </c>
      <c r="D3312" s="41">
        <v>0</v>
      </c>
      <c r="E3312" s="41">
        <v>0</v>
      </c>
      <c r="F3312" s="41">
        <v>0</v>
      </c>
      <c r="G3312" s="48">
        <v>56066</v>
      </c>
    </row>
    <row r="3313" spans="1:7" x14ac:dyDescent="0.25">
      <c r="A3313" s="48">
        <v>560671040</v>
      </c>
      <c r="B3313" s="41" t="s">
        <v>4929</v>
      </c>
      <c r="C3313" s="41">
        <v>0</v>
      </c>
      <c r="D3313" s="41">
        <v>0</v>
      </c>
      <c r="E3313" s="41">
        <v>0</v>
      </c>
      <c r="F3313" s="41">
        <v>0</v>
      </c>
      <c r="G3313" s="48">
        <v>56067</v>
      </c>
    </row>
    <row r="3314" spans="1:7" x14ac:dyDescent="0.25">
      <c r="A3314" s="48">
        <v>560672000</v>
      </c>
      <c r="B3314" s="41" t="s">
        <v>4930</v>
      </c>
      <c r="C3314" s="41">
        <v>0</v>
      </c>
      <c r="D3314" s="41">
        <v>0</v>
      </c>
      <c r="E3314" s="41">
        <v>0</v>
      </c>
      <c r="F3314" s="41">
        <v>0</v>
      </c>
      <c r="G3314" s="48">
        <v>56067</v>
      </c>
    </row>
    <row r="3315" spans="1:7" x14ac:dyDescent="0.25">
      <c r="A3315" s="48">
        <v>560679801</v>
      </c>
      <c r="B3315" s="41" t="s">
        <v>4931</v>
      </c>
      <c r="C3315" s="41">
        <v>0</v>
      </c>
      <c r="D3315" s="41">
        <v>0</v>
      </c>
      <c r="E3315" s="41">
        <v>0</v>
      </c>
      <c r="F3315" s="41">
        <v>0</v>
      </c>
      <c r="G3315" s="48">
        <v>56067</v>
      </c>
    </row>
    <row r="3316" spans="1:7" x14ac:dyDescent="0.25">
      <c r="A3316" s="48">
        <v>560680100</v>
      </c>
      <c r="B3316" s="41" t="s">
        <v>4932</v>
      </c>
      <c r="C3316" s="41">
        <v>0</v>
      </c>
      <c r="D3316" s="41">
        <v>0</v>
      </c>
      <c r="E3316" s="41">
        <v>0</v>
      </c>
      <c r="F3316" s="41">
        <v>0</v>
      </c>
      <c r="G3316" s="48">
        <v>56068</v>
      </c>
    </row>
    <row r="3317" spans="1:7" x14ac:dyDescent="0.25">
      <c r="A3317" s="48">
        <v>560682003</v>
      </c>
      <c r="B3317" s="41" t="s">
        <v>4933</v>
      </c>
      <c r="C3317" s="41">
        <v>0</v>
      </c>
      <c r="D3317" s="41">
        <v>0</v>
      </c>
      <c r="E3317" s="41">
        <v>0</v>
      </c>
      <c r="F3317" s="41">
        <v>0</v>
      </c>
      <c r="G3317" s="48">
        <v>56068</v>
      </c>
    </row>
    <row r="3318" spans="1:7" x14ac:dyDescent="0.25">
      <c r="A3318" s="48">
        <v>560682004</v>
      </c>
      <c r="B3318" s="41" t="s">
        <v>4934</v>
      </c>
      <c r="C3318" s="41">
        <v>0</v>
      </c>
      <c r="D3318" s="41">
        <v>0</v>
      </c>
      <c r="E3318" s="41">
        <v>0</v>
      </c>
      <c r="F3318" s="41">
        <v>0</v>
      </c>
      <c r="G3318" s="48">
        <v>56068</v>
      </c>
    </row>
    <row r="3319" spans="1:7" x14ac:dyDescent="0.25">
      <c r="A3319" s="48">
        <v>560689801</v>
      </c>
      <c r="B3319" s="41" t="s">
        <v>4935</v>
      </c>
      <c r="C3319" s="41">
        <v>0</v>
      </c>
      <c r="D3319" s="41">
        <v>0</v>
      </c>
      <c r="E3319" s="41">
        <v>0</v>
      </c>
      <c r="F3319" s="41">
        <v>0</v>
      </c>
      <c r="G3319" s="48">
        <v>56068</v>
      </c>
    </row>
    <row r="3320" spans="1:7" x14ac:dyDescent="0.25">
      <c r="A3320" s="48">
        <v>560692004</v>
      </c>
      <c r="B3320" s="41" t="s">
        <v>4936</v>
      </c>
      <c r="C3320" s="41">
        <v>0</v>
      </c>
      <c r="D3320" s="41">
        <v>0</v>
      </c>
      <c r="E3320" s="41">
        <v>0</v>
      </c>
      <c r="F3320" s="41">
        <v>0</v>
      </c>
      <c r="G3320" s="48">
        <v>56069</v>
      </c>
    </row>
    <row r="3321" spans="1:7" x14ac:dyDescent="0.25">
      <c r="A3321" s="48">
        <v>560699801</v>
      </c>
      <c r="B3321" s="41" t="s">
        <v>4937</v>
      </c>
      <c r="C3321" s="41">
        <v>0</v>
      </c>
      <c r="D3321" s="41">
        <v>0</v>
      </c>
      <c r="E3321" s="41">
        <v>0</v>
      </c>
      <c r="F3321" s="41">
        <v>0</v>
      </c>
      <c r="G3321" s="48">
        <v>56069</v>
      </c>
    </row>
    <row r="3322" spans="1:7" x14ac:dyDescent="0.25">
      <c r="A3322" s="48">
        <v>560702000</v>
      </c>
      <c r="B3322" s="41" t="s">
        <v>4938</v>
      </c>
      <c r="C3322" s="41">
        <v>1091.8499999999999</v>
      </c>
      <c r="D3322" s="41">
        <v>0</v>
      </c>
      <c r="E3322" s="41">
        <v>0</v>
      </c>
      <c r="F3322" s="41">
        <v>1091.8499999999999</v>
      </c>
      <c r="G3322" s="48">
        <v>56070</v>
      </c>
    </row>
    <row r="3323" spans="1:7" x14ac:dyDescent="0.25">
      <c r="A3323" s="48">
        <v>560709801</v>
      </c>
      <c r="B3323" s="41" t="s">
        <v>4939</v>
      </c>
      <c r="C3323" s="41">
        <v>0</v>
      </c>
      <c r="D3323" s="41">
        <v>0</v>
      </c>
      <c r="E3323" s="41">
        <v>0</v>
      </c>
      <c r="F3323" s="41">
        <v>0</v>
      </c>
      <c r="G3323" s="48">
        <v>56070</v>
      </c>
    </row>
    <row r="3324" spans="1:7" x14ac:dyDescent="0.25">
      <c r="A3324" s="48">
        <v>560710100</v>
      </c>
      <c r="B3324" s="41" t="s">
        <v>4940</v>
      </c>
      <c r="C3324" s="41">
        <v>0</v>
      </c>
      <c r="D3324" s="41">
        <v>0</v>
      </c>
      <c r="E3324" s="41">
        <v>0</v>
      </c>
      <c r="F3324" s="41">
        <v>0</v>
      </c>
      <c r="G3324" s="48">
        <v>56071</v>
      </c>
    </row>
    <row r="3325" spans="1:7" x14ac:dyDescent="0.25">
      <c r="A3325" s="48">
        <v>560712003</v>
      </c>
      <c r="B3325" s="41" t="s">
        <v>4941</v>
      </c>
      <c r="C3325" s="41">
        <v>0</v>
      </c>
      <c r="D3325" s="41">
        <v>0</v>
      </c>
      <c r="E3325" s="41">
        <v>0</v>
      </c>
      <c r="F3325" s="41">
        <v>0</v>
      </c>
      <c r="G3325" s="48">
        <v>56071</v>
      </c>
    </row>
    <row r="3326" spans="1:7" x14ac:dyDescent="0.25">
      <c r="A3326" s="48">
        <v>560719801</v>
      </c>
      <c r="B3326" s="41" t="s">
        <v>4942</v>
      </c>
      <c r="C3326" s="41">
        <v>0</v>
      </c>
      <c r="D3326" s="41">
        <v>0</v>
      </c>
      <c r="E3326" s="41">
        <v>0</v>
      </c>
      <c r="F3326" s="41">
        <v>0</v>
      </c>
      <c r="G3326" s="48">
        <v>56071</v>
      </c>
    </row>
    <row r="3327" spans="1:7" x14ac:dyDescent="0.25">
      <c r="A3327" s="48">
        <v>560725514</v>
      </c>
      <c r="B3327" s="41" t="s">
        <v>4943</v>
      </c>
      <c r="C3327" s="41">
        <v>0</v>
      </c>
      <c r="D3327" s="41">
        <v>0</v>
      </c>
      <c r="E3327" s="41">
        <v>0</v>
      </c>
      <c r="F3327" s="41">
        <v>0</v>
      </c>
      <c r="G3327" s="48">
        <v>56072</v>
      </c>
    </row>
    <row r="3328" spans="1:7" x14ac:dyDescent="0.25">
      <c r="A3328" s="48">
        <v>560729801</v>
      </c>
      <c r="B3328" s="41" t="s">
        <v>4944</v>
      </c>
      <c r="C3328" s="41">
        <v>0</v>
      </c>
      <c r="D3328" s="41">
        <v>0</v>
      </c>
      <c r="E3328" s="41">
        <v>0</v>
      </c>
      <c r="F3328" s="41">
        <v>0</v>
      </c>
      <c r="G3328" s="48">
        <v>56072</v>
      </c>
    </row>
    <row r="3329" spans="1:7" x14ac:dyDescent="0.25">
      <c r="A3329" s="48">
        <v>560730100</v>
      </c>
      <c r="B3329" s="41" t="s">
        <v>4945</v>
      </c>
      <c r="C3329" s="41">
        <v>0</v>
      </c>
      <c r="D3329" s="41">
        <v>0</v>
      </c>
      <c r="E3329" s="41">
        <v>0</v>
      </c>
      <c r="F3329" s="41">
        <v>0</v>
      </c>
      <c r="G3329" s="48">
        <v>56073</v>
      </c>
    </row>
    <row r="3330" spans="1:7" x14ac:dyDescent="0.25">
      <c r="A3330" s="48">
        <v>560732004</v>
      </c>
      <c r="B3330" s="41" t="s">
        <v>4946</v>
      </c>
      <c r="C3330" s="41">
        <v>0</v>
      </c>
      <c r="D3330" s="41">
        <v>0</v>
      </c>
      <c r="E3330" s="41">
        <v>0</v>
      </c>
      <c r="F3330" s="41">
        <v>0</v>
      </c>
      <c r="G3330" s="48">
        <v>56073</v>
      </c>
    </row>
    <row r="3331" spans="1:7" x14ac:dyDescent="0.25">
      <c r="A3331" s="48">
        <v>560739801</v>
      </c>
      <c r="B3331" s="41" t="s">
        <v>4947</v>
      </c>
      <c r="C3331" s="41">
        <v>0</v>
      </c>
      <c r="D3331" s="41">
        <v>0</v>
      </c>
      <c r="E3331" s="41">
        <v>0</v>
      </c>
      <c r="F3331" s="41">
        <v>0</v>
      </c>
      <c r="G3331" s="48">
        <v>56073</v>
      </c>
    </row>
    <row r="3332" spans="1:7" x14ac:dyDescent="0.25">
      <c r="A3332" s="48">
        <v>560749801</v>
      </c>
      <c r="B3332" s="41" t="s">
        <v>4948</v>
      </c>
      <c r="C3332" s="41">
        <v>0</v>
      </c>
      <c r="D3332" s="41">
        <v>0</v>
      </c>
      <c r="E3332" s="41">
        <v>0</v>
      </c>
      <c r="F3332" s="41">
        <v>0</v>
      </c>
      <c r="G3332" s="48">
        <v>56074</v>
      </c>
    </row>
    <row r="3333" spans="1:7" x14ac:dyDescent="0.25">
      <c r="A3333" s="48">
        <v>560760100</v>
      </c>
      <c r="B3333" s="41" t="s">
        <v>4949</v>
      </c>
      <c r="C3333" s="41">
        <v>0</v>
      </c>
      <c r="D3333" s="41">
        <v>0</v>
      </c>
      <c r="E3333" s="41">
        <v>0</v>
      </c>
      <c r="F3333" s="41">
        <v>0</v>
      </c>
      <c r="G3333" s="48">
        <v>56076</v>
      </c>
    </row>
    <row r="3334" spans="1:7" x14ac:dyDescent="0.25">
      <c r="A3334" s="48">
        <v>560762003</v>
      </c>
      <c r="B3334" s="41" t="s">
        <v>4950</v>
      </c>
      <c r="C3334" s="41">
        <v>980</v>
      </c>
      <c r="D3334" s="41">
        <v>0</v>
      </c>
      <c r="E3334" s="41">
        <v>0</v>
      </c>
      <c r="F3334" s="41">
        <v>980</v>
      </c>
      <c r="G3334" s="48">
        <v>56076</v>
      </c>
    </row>
    <row r="3335" spans="1:7" x14ac:dyDescent="0.25">
      <c r="A3335" s="48">
        <v>560769801</v>
      </c>
      <c r="B3335" s="41" t="s">
        <v>4951</v>
      </c>
      <c r="C3335" s="41">
        <v>0</v>
      </c>
      <c r="D3335" s="41">
        <v>0</v>
      </c>
      <c r="E3335" s="41">
        <v>0</v>
      </c>
      <c r="F3335" s="41">
        <v>0</v>
      </c>
      <c r="G3335" s="48">
        <v>56076</v>
      </c>
    </row>
    <row r="3336" spans="1:7" x14ac:dyDescent="0.25">
      <c r="A3336" s="48">
        <v>560770972</v>
      </c>
      <c r="B3336" s="41" t="s">
        <v>4952</v>
      </c>
      <c r="C3336" s="41">
        <v>0</v>
      </c>
      <c r="D3336" s="41">
        <v>0</v>
      </c>
      <c r="E3336" s="41">
        <v>0</v>
      </c>
      <c r="F3336" s="41">
        <v>0</v>
      </c>
      <c r="G3336" s="48">
        <v>56077</v>
      </c>
    </row>
    <row r="3337" spans="1:7" x14ac:dyDescent="0.25">
      <c r="A3337" s="48">
        <v>560775531</v>
      </c>
      <c r="B3337" s="41" t="s">
        <v>4953</v>
      </c>
      <c r="C3337" s="41">
        <v>0</v>
      </c>
      <c r="D3337" s="41">
        <v>0</v>
      </c>
      <c r="E3337" s="41">
        <v>0</v>
      </c>
      <c r="F3337" s="41">
        <v>0</v>
      </c>
      <c r="G3337" s="48">
        <v>56077</v>
      </c>
    </row>
    <row r="3338" spans="1:7" x14ac:dyDescent="0.25">
      <c r="A3338" s="48">
        <v>560779801</v>
      </c>
      <c r="B3338" s="41" t="s">
        <v>4954</v>
      </c>
      <c r="C3338" s="41">
        <v>0</v>
      </c>
      <c r="D3338" s="41">
        <v>0</v>
      </c>
      <c r="E3338" s="41">
        <v>0</v>
      </c>
      <c r="F3338" s="41">
        <v>0</v>
      </c>
      <c r="G3338" s="48">
        <v>56077</v>
      </c>
    </row>
    <row r="3339" spans="1:7" x14ac:dyDescent="0.25">
      <c r="A3339" s="48">
        <v>560782004</v>
      </c>
      <c r="B3339" s="41" t="s">
        <v>4955</v>
      </c>
      <c r="C3339" s="41">
        <v>64000</v>
      </c>
      <c r="D3339" s="41">
        <v>0</v>
      </c>
      <c r="E3339" s="41">
        <v>0</v>
      </c>
      <c r="F3339" s="41">
        <v>64000</v>
      </c>
      <c r="G3339" s="48">
        <v>56078</v>
      </c>
    </row>
    <row r="3340" spans="1:7" x14ac:dyDescent="0.25">
      <c r="A3340" s="48">
        <v>560792004</v>
      </c>
      <c r="B3340" s="41" t="s">
        <v>4956</v>
      </c>
      <c r="C3340" s="41">
        <v>0</v>
      </c>
      <c r="D3340" s="41">
        <v>0</v>
      </c>
      <c r="E3340" s="41">
        <v>0</v>
      </c>
      <c r="F3340" s="41">
        <v>0</v>
      </c>
      <c r="G3340" s="48">
        <v>56079</v>
      </c>
    </row>
    <row r="3341" spans="1:7" x14ac:dyDescent="0.25">
      <c r="A3341" s="48">
        <v>560801040</v>
      </c>
      <c r="B3341" s="41" t="s">
        <v>6201</v>
      </c>
      <c r="C3341" s="41">
        <v>18441.18</v>
      </c>
      <c r="D3341" s="41">
        <v>0</v>
      </c>
      <c r="E3341" s="41">
        <v>0</v>
      </c>
      <c r="F3341" s="41">
        <v>18441.18</v>
      </c>
      <c r="G3341" s="48">
        <v>56080</v>
      </c>
    </row>
    <row r="3342" spans="1:7" x14ac:dyDescent="0.25">
      <c r="A3342" s="48">
        <v>579015110</v>
      </c>
      <c r="B3342" s="41" t="s">
        <v>4957</v>
      </c>
      <c r="C3342" s="41">
        <v>0</v>
      </c>
      <c r="D3342" s="41">
        <v>0</v>
      </c>
      <c r="E3342" s="41">
        <v>0</v>
      </c>
      <c r="F3342" s="41">
        <v>0</v>
      </c>
      <c r="G3342" s="48">
        <v>57901</v>
      </c>
    </row>
    <row r="3343" spans="1:7" x14ac:dyDescent="0.25">
      <c r="A3343" s="48">
        <v>579015112</v>
      </c>
      <c r="B3343" s="41" t="s">
        <v>4958</v>
      </c>
      <c r="C3343" s="41">
        <v>0</v>
      </c>
      <c r="D3343" s="41">
        <v>0</v>
      </c>
      <c r="E3343" s="41">
        <v>0</v>
      </c>
      <c r="F3343" s="41">
        <v>0</v>
      </c>
      <c r="G3343" s="48">
        <v>57901</v>
      </c>
    </row>
    <row r="3344" spans="1:7" x14ac:dyDescent="0.25">
      <c r="A3344" s="48">
        <v>579015124</v>
      </c>
      <c r="B3344" s="41" t="s">
        <v>4959</v>
      </c>
      <c r="C3344" s="41">
        <v>0</v>
      </c>
      <c r="D3344" s="41">
        <v>0</v>
      </c>
      <c r="E3344" s="41">
        <v>0</v>
      </c>
      <c r="F3344" s="41">
        <v>0</v>
      </c>
      <c r="G3344" s="48">
        <v>57901</v>
      </c>
    </row>
    <row r="3345" spans="1:7" x14ac:dyDescent="0.25">
      <c r="A3345" s="48">
        <v>579019801</v>
      </c>
      <c r="B3345" s="41" t="s">
        <v>4960</v>
      </c>
      <c r="C3345" s="41">
        <v>0</v>
      </c>
      <c r="D3345" s="41">
        <v>0</v>
      </c>
      <c r="E3345" s="41">
        <v>0</v>
      </c>
      <c r="F3345" s="41">
        <v>0</v>
      </c>
      <c r="G3345" s="48">
        <v>57901</v>
      </c>
    </row>
    <row r="3346" spans="1:7" x14ac:dyDescent="0.25">
      <c r="A3346" s="48">
        <v>579029053</v>
      </c>
      <c r="B3346" s="41" t="s">
        <v>4961</v>
      </c>
      <c r="C3346" s="41">
        <v>0</v>
      </c>
      <c r="D3346" s="41">
        <v>0</v>
      </c>
      <c r="E3346" s="41">
        <v>0</v>
      </c>
      <c r="F3346" s="41">
        <v>0</v>
      </c>
      <c r="G3346" s="48">
        <v>57902</v>
      </c>
    </row>
    <row r="3347" spans="1:7" x14ac:dyDescent="0.25">
      <c r="A3347" s="48">
        <v>579029801</v>
      </c>
      <c r="B3347" s="41" t="s">
        <v>4962</v>
      </c>
      <c r="C3347" s="41">
        <v>0</v>
      </c>
      <c r="D3347" s="41">
        <v>0</v>
      </c>
      <c r="E3347" s="41">
        <v>0</v>
      </c>
      <c r="F3347" s="41">
        <v>0</v>
      </c>
      <c r="G3347" s="48">
        <v>57902</v>
      </c>
    </row>
    <row r="3348" spans="1:7" x14ac:dyDescent="0.25">
      <c r="A3348" s="48">
        <v>579042900</v>
      </c>
      <c r="B3348" s="41" t="s">
        <v>4963</v>
      </c>
      <c r="C3348" s="41">
        <v>0</v>
      </c>
      <c r="D3348" s="41">
        <v>0</v>
      </c>
      <c r="E3348" s="41">
        <v>0</v>
      </c>
      <c r="F3348" s="41">
        <v>0</v>
      </c>
      <c r="G3348" s="48">
        <v>57904</v>
      </c>
    </row>
    <row r="3349" spans="1:7" x14ac:dyDescent="0.25">
      <c r="A3349" s="48">
        <v>579049801</v>
      </c>
      <c r="B3349" s="41" t="s">
        <v>4964</v>
      </c>
      <c r="C3349" s="41">
        <v>0</v>
      </c>
      <c r="D3349" s="41">
        <v>0</v>
      </c>
      <c r="E3349" s="41">
        <v>0</v>
      </c>
      <c r="F3349" s="41">
        <v>0</v>
      </c>
      <c r="G3349" s="48">
        <v>57904</v>
      </c>
    </row>
    <row r="3350" spans="1:7" x14ac:dyDescent="0.25">
      <c r="A3350" s="48">
        <v>579052428</v>
      </c>
      <c r="B3350" s="41" t="s">
        <v>4965</v>
      </c>
      <c r="C3350" s="41">
        <v>0</v>
      </c>
      <c r="D3350" s="41">
        <v>0</v>
      </c>
      <c r="E3350" s="41">
        <v>0</v>
      </c>
      <c r="F3350" s="41">
        <v>0</v>
      </c>
      <c r="G3350" s="48">
        <v>57905</v>
      </c>
    </row>
    <row r="3351" spans="1:7" x14ac:dyDescent="0.25">
      <c r="A3351" s="48">
        <v>579059213</v>
      </c>
      <c r="B3351" s="41" t="s">
        <v>4966</v>
      </c>
      <c r="C3351" s="41">
        <v>0</v>
      </c>
      <c r="D3351" s="41">
        <v>0</v>
      </c>
      <c r="E3351" s="41">
        <v>0</v>
      </c>
      <c r="F3351" s="41">
        <v>0</v>
      </c>
      <c r="G3351" s="48">
        <v>57905</v>
      </c>
    </row>
    <row r="3352" spans="1:7" x14ac:dyDescent="0.25">
      <c r="A3352" s="48">
        <v>579059801</v>
      </c>
      <c r="B3352" s="41" t="s">
        <v>4967</v>
      </c>
      <c r="C3352" s="41">
        <v>0</v>
      </c>
      <c r="D3352" s="41">
        <v>0</v>
      </c>
      <c r="E3352" s="41">
        <v>0</v>
      </c>
      <c r="F3352" s="41">
        <v>0</v>
      </c>
      <c r="G3352" s="48">
        <v>57905</v>
      </c>
    </row>
    <row r="3353" spans="1:7" x14ac:dyDescent="0.25">
      <c r="A3353" s="48">
        <v>579069052</v>
      </c>
      <c r="B3353" s="41" t="s">
        <v>4968</v>
      </c>
      <c r="C3353" s="41">
        <v>0</v>
      </c>
      <c r="D3353" s="41">
        <v>0</v>
      </c>
      <c r="E3353" s="41">
        <v>0</v>
      </c>
      <c r="F3353" s="41">
        <v>0</v>
      </c>
      <c r="G3353" s="48">
        <v>57906</v>
      </c>
    </row>
    <row r="3354" spans="1:7" x14ac:dyDescent="0.25">
      <c r="A3354" s="48">
        <v>579069801</v>
      </c>
      <c r="B3354" s="41" t="s">
        <v>4969</v>
      </c>
      <c r="C3354" s="41">
        <v>0</v>
      </c>
      <c r="D3354" s="41">
        <v>0</v>
      </c>
      <c r="E3354" s="41">
        <v>0</v>
      </c>
      <c r="F3354" s="41">
        <v>0</v>
      </c>
      <c r="G3354" s="48">
        <v>57906</v>
      </c>
    </row>
    <row r="3355" spans="1:7" x14ac:dyDescent="0.25">
      <c r="A3355" s="48">
        <v>600012432</v>
      </c>
      <c r="B3355" s="41" t="s">
        <v>4970</v>
      </c>
      <c r="C3355" s="41">
        <v>0</v>
      </c>
      <c r="D3355" s="41">
        <v>0</v>
      </c>
      <c r="E3355" s="41">
        <v>0</v>
      </c>
      <c r="F3355" s="41">
        <v>0</v>
      </c>
      <c r="G3355" s="48">
        <v>60001</v>
      </c>
    </row>
    <row r="3356" spans="1:7" x14ac:dyDescent="0.25">
      <c r="A3356" s="48">
        <v>600012510</v>
      </c>
      <c r="B3356" s="41" t="s">
        <v>4971</v>
      </c>
      <c r="C3356" s="41">
        <v>0</v>
      </c>
      <c r="D3356" s="41">
        <v>0</v>
      </c>
      <c r="E3356" s="41">
        <v>0</v>
      </c>
      <c r="F3356" s="41">
        <v>0</v>
      </c>
      <c r="G3356" s="48">
        <v>60001</v>
      </c>
    </row>
    <row r="3357" spans="1:7" x14ac:dyDescent="0.25">
      <c r="A3357" s="48">
        <v>600015112</v>
      </c>
      <c r="B3357" s="41" t="s">
        <v>4972</v>
      </c>
      <c r="C3357" s="41">
        <v>0</v>
      </c>
      <c r="D3357" s="41">
        <v>0</v>
      </c>
      <c r="E3357" s="41">
        <v>0</v>
      </c>
      <c r="F3357" s="41">
        <v>0</v>
      </c>
      <c r="G3357" s="48">
        <v>60001</v>
      </c>
    </row>
    <row r="3358" spans="1:7" x14ac:dyDescent="0.25">
      <c r="A3358" s="48">
        <v>600015202</v>
      </c>
      <c r="B3358" s="41" t="s">
        <v>4973</v>
      </c>
      <c r="C3358" s="41">
        <v>0</v>
      </c>
      <c r="D3358" s="41">
        <v>0</v>
      </c>
      <c r="E3358" s="41">
        <v>0</v>
      </c>
      <c r="F3358" s="41">
        <v>0</v>
      </c>
      <c r="G3358" s="48">
        <v>60001</v>
      </c>
    </row>
    <row r="3359" spans="1:7" x14ac:dyDescent="0.25">
      <c r="A3359" s="48">
        <v>600015205</v>
      </c>
      <c r="B3359" s="41" t="s">
        <v>4974</v>
      </c>
      <c r="C3359" s="41">
        <v>0</v>
      </c>
      <c r="D3359" s="41">
        <v>0</v>
      </c>
      <c r="E3359" s="41">
        <v>0</v>
      </c>
      <c r="F3359" s="41">
        <v>0</v>
      </c>
      <c r="G3359" s="48">
        <v>60001</v>
      </c>
    </row>
    <row r="3360" spans="1:7" x14ac:dyDescent="0.25">
      <c r="A3360" s="48">
        <v>600019714</v>
      </c>
      <c r="B3360" s="41" t="s">
        <v>4975</v>
      </c>
      <c r="C3360" s="41">
        <v>-6390.78</v>
      </c>
      <c r="D3360" s="41">
        <v>0</v>
      </c>
      <c r="E3360" s="41">
        <v>0</v>
      </c>
      <c r="F3360" s="41">
        <v>-6390.78</v>
      </c>
      <c r="G3360" s="48">
        <v>60001</v>
      </c>
    </row>
    <row r="3361" spans="1:7" x14ac:dyDescent="0.25">
      <c r="A3361" s="48">
        <v>600019801</v>
      </c>
      <c r="B3361" s="41" t="s">
        <v>4976</v>
      </c>
      <c r="C3361" s="41">
        <v>0</v>
      </c>
      <c r="D3361" s="41">
        <v>0</v>
      </c>
      <c r="E3361" s="41">
        <v>0</v>
      </c>
      <c r="F3361" s="41">
        <v>0</v>
      </c>
      <c r="G3361" s="48">
        <v>60001</v>
      </c>
    </row>
    <row r="3362" spans="1:7" x14ac:dyDescent="0.25">
      <c r="A3362" s="48">
        <v>600019802</v>
      </c>
      <c r="B3362" s="41" t="s">
        <v>4977</v>
      </c>
      <c r="C3362" s="41">
        <v>0</v>
      </c>
      <c r="D3362" s="41">
        <v>0</v>
      </c>
      <c r="E3362" s="41">
        <v>0</v>
      </c>
      <c r="F3362" s="41">
        <v>0</v>
      </c>
      <c r="G3362" s="48">
        <v>60001</v>
      </c>
    </row>
    <row r="3363" spans="1:7" x14ac:dyDescent="0.25">
      <c r="A3363" s="48">
        <v>600025035</v>
      </c>
      <c r="B3363" s="41" t="s">
        <v>4978</v>
      </c>
      <c r="C3363" s="41">
        <v>0</v>
      </c>
      <c r="D3363" s="41">
        <v>0</v>
      </c>
      <c r="E3363" s="41">
        <v>0</v>
      </c>
      <c r="F3363" s="41">
        <v>0</v>
      </c>
      <c r="G3363" s="48">
        <v>60002</v>
      </c>
    </row>
    <row r="3364" spans="1:7" x14ac:dyDescent="0.25">
      <c r="A3364" s="48">
        <v>600025127</v>
      </c>
      <c r="B3364" s="41" t="s">
        <v>4979</v>
      </c>
      <c r="C3364" s="41">
        <v>0</v>
      </c>
      <c r="D3364" s="41">
        <v>0</v>
      </c>
      <c r="E3364" s="41">
        <v>0</v>
      </c>
      <c r="F3364" s="41">
        <v>0</v>
      </c>
      <c r="G3364" s="48">
        <v>60002</v>
      </c>
    </row>
    <row r="3365" spans="1:7" x14ac:dyDescent="0.25">
      <c r="A3365" s="48">
        <v>600025200</v>
      </c>
      <c r="B3365" s="41" t="s">
        <v>4980</v>
      </c>
      <c r="C3365" s="41">
        <v>0</v>
      </c>
      <c r="D3365" s="41">
        <v>0</v>
      </c>
      <c r="E3365" s="41">
        <v>0</v>
      </c>
      <c r="F3365" s="41">
        <v>0</v>
      </c>
      <c r="G3365" s="48">
        <v>60002</v>
      </c>
    </row>
    <row r="3366" spans="1:7" x14ac:dyDescent="0.25">
      <c r="A3366" s="48">
        <v>600025201</v>
      </c>
      <c r="B3366" s="41" t="s">
        <v>4981</v>
      </c>
      <c r="C3366" s="41">
        <v>0</v>
      </c>
      <c r="D3366" s="41">
        <v>0</v>
      </c>
      <c r="E3366" s="41">
        <v>0</v>
      </c>
      <c r="F3366" s="41">
        <v>0</v>
      </c>
      <c r="G3366" s="48">
        <v>60002</v>
      </c>
    </row>
    <row r="3367" spans="1:7" x14ac:dyDescent="0.25">
      <c r="A3367" s="48">
        <v>600025202</v>
      </c>
      <c r="B3367" s="41" t="s">
        <v>4982</v>
      </c>
      <c r="C3367" s="41">
        <v>0</v>
      </c>
      <c r="D3367" s="41">
        <v>0</v>
      </c>
      <c r="E3367" s="41">
        <v>0</v>
      </c>
      <c r="F3367" s="41">
        <v>0</v>
      </c>
      <c r="G3367" s="48">
        <v>60002</v>
      </c>
    </row>
    <row r="3368" spans="1:7" x14ac:dyDescent="0.25">
      <c r="A3368" s="48">
        <v>600025203</v>
      </c>
      <c r="B3368" s="41" t="s">
        <v>4983</v>
      </c>
      <c r="C3368" s="41">
        <v>0</v>
      </c>
      <c r="D3368" s="41">
        <v>0</v>
      </c>
      <c r="E3368" s="41">
        <v>0</v>
      </c>
      <c r="F3368" s="41">
        <v>0</v>
      </c>
      <c r="G3368" s="48">
        <v>60002</v>
      </c>
    </row>
    <row r="3369" spans="1:7" x14ac:dyDescent="0.25">
      <c r="A3369" s="48">
        <v>600025209</v>
      </c>
      <c r="B3369" s="41" t="s">
        <v>4984</v>
      </c>
      <c r="C3369" s="41">
        <v>0</v>
      </c>
      <c r="D3369" s="41">
        <v>0</v>
      </c>
      <c r="E3369" s="41">
        <v>0</v>
      </c>
      <c r="F3369" s="41">
        <v>0</v>
      </c>
      <c r="G3369" s="48">
        <v>60002</v>
      </c>
    </row>
    <row r="3370" spans="1:7" x14ac:dyDescent="0.25">
      <c r="A3370" s="48">
        <v>600025212</v>
      </c>
      <c r="B3370" s="41" t="s">
        <v>4985</v>
      </c>
      <c r="C3370" s="41">
        <v>0</v>
      </c>
      <c r="D3370" s="41">
        <v>0</v>
      </c>
      <c r="E3370" s="41">
        <v>0</v>
      </c>
      <c r="F3370" s="41">
        <v>0</v>
      </c>
      <c r="G3370" s="48">
        <v>60002</v>
      </c>
    </row>
    <row r="3371" spans="1:7" x14ac:dyDescent="0.25">
      <c r="A3371" s="48">
        <v>600025214</v>
      </c>
      <c r="B3371" s="41" t="s">
        <v>4986</v>
      </c>
      <c r="C3371" s="41">
        <v>0</v>
      </c>
      <c r="D3371" s="41">
        <v>0</v>
      </c>
      <c r="E3371" s="41">
        <v>0</v>
      </c>
      <c r="F3371" s="41">
        <v>0</v>
      </c>
      <c r="G3371" s="48">
        <v>60002</v>
      </c>
    </row>
    <row r="3372" spans="1:7" x14ac:dyDescent="0.25">
      <c r="A3372" s="48">
        <v>600025217</v>
      </c>
      <c r="B3372" s="41" t="s">
        <v>4987</v>
      </c>
      <c r="C3372" s="41">
        <v>0</v>
      </c>
      <c r="D3372" s="41">
        <v>0</v>
      </c>
      <c r="E3372" s="41">
        <v>0</v>
      </c>
      <c r="F3372" s="41">
        <v>0</v>
      </c>
      <c r="G3372" s="48">
        <v>60002</v>
      </c>
    </row>
    <row r="3373" spans="1:7" x14ac:dyDescent="0.25">
      <c r="A3373" s="48">
        <v>600025219</v>
      </c>
      <c r="B3373" s="41" t="s">
        <v>4988</v>
      </c>
      <c r="C3373" s="41">
        <v>0</v>
      </c>
      <c r="D3373" s="41">
        <v>0</v>
      </c>
      <c r="E3373" s="41">
        <v>0</v>
      </c>
      <c r="F3373" s="41">
        <v>0</v>
      </c>
      <c r="G3373" s="48">
        <v>60002</v>
      </c>
    </row>
    <row r="3374" spans="1:7" x14ac:dyDescent="0.25">
      <c r="A3374" s="48">
        <v>600025222</v>
      </c>
      <c r="B3374" s="41" t="s">
        <v>4989</v>
      </c>
      <c r="C3374" s="41">
        <v>0</v>
      </c>
      <c r="D3374" s="41">
        <v>0</v>
      </c>
      <c r="E3374" s="41">
        <v>0</v>
      </c>
      <c r="F3374" s="41">
        <v>0</v>
      </c>
      <c r="G3374" s="48">
        <v>60002</v>
      </c>
    </row>
    <row r="3375" spans="1:7" x14ac:dyDescent="0.25">
      <c r="A3375" s="48">
        <v>600025224</v>
      </c>
      <c r="B3375" s="41" t="s">
        <v>4990</v>
      </c>
      <c r="C3375" s="41">
        <v>0</v>
      </c>
      <c r="D3375" s="41">
        <v>0</v>
      </c>
      <c r="E3375" s="41">
        <v>0</v>
      </c>
      <c r="F3375" s="41">
        <v>0</v>
      </c>
      <c r="G3375" s="48">
        <v>60002</v>
      </c>
    </row>
    <row r="3376" spans="1:7" x14ac:dyDescent="0.25">
      <c r="A3376" s="48">
        <v>600025227</v>
      </c>
      <c r="B3376" s="41" t="s">
        <v>4991</v>
      </c>
      <c r="C3376" s="41">
        <v>0</v>
      </c>
      <c r="D3376" s="41">
        <v>0</v>
      </c>
      <c r="E3376" s="41">
        <v>0</v>
      </c>
      <c r="F3376" s="41">
        <v>0</v>
      </c>
      <c r="G3376" s="48">
        <v>60002</v>
      </c>
    </row>
    <row r="3377" spans="1:7" x14ac:dyDescent="0.25">
      <c r="A3377" s="48">
        <v>600025228</v>
      </c>
      <c r="B3377" s="41" t="s">
        <v>4992</v>
      </c>
      <c r="C3377" s="41">
        <v>0</v>
      </c>
      <c r="D3377" s="41">
        <v>0</v>
      </c>
      <c r="E3377" s="41">
        <v>0</v>
      </c>
      <c r="F3377" s="41">
        <v>0</v>
      </c>
      <c r="G3377" s="48">
        <v>60002</v>
      </c>
    </row>
    <row r="3378" spans="1:7" x14ac:dyDescent="0.25">
      <c r="A3378" s="48">
        <v>600025233</v>
      </c>
      <c r="B3378" s="41" t="s">
        <v>4993</v>
      </c>
      <c r="C3378" s="41">
        <v>0</v>
      </c>
      <c r="D3378" s="41">
        <v>0</v>
      </c>
      <c r="E3378" s="41">
        <v>0</v>
      </c>
      <c r="F3378" s="41">
        <v>0</v>
      </c>
      <c r="G3378" s="48">
        <v>60002</v>
      </c>
    </row>
    <row r="3379" spans="1:7" x14ac:dyDescent="0.25">
      <c r="A3379" s="48">
        <v>600025235</v>
      </c>
      <c r="B3379" s="41" t="s">
        <v>4994</v>
      </c>
      <c r="C3379" s="41">
        <v>0</v>
      </c>
      <c r="D3379" s="41">
        <v>0</v>
      </c>
      <c r="E3379" s="41">
        <v>0</v>
      </c>
      <c r="F3379" s="41">
        <v>0</v>
      </c>
      <c r="G3379" s="48">
        <v>60002</v>
      </c>
    </row>
    <row r="3380" spans="1:7" x14ac:dyDescent="0.25">
      <c r="A3380" s="48">
        <v>600025240</v>
      </c>
      <c r="B3380" s="41" t="s">
        <v>4995</v>
      </c>
      <c r="C3380" s="41">
        <v>0</v>
      </c>
      <c r="D3380" s="41">
        <v>0</v>
      </c>
      <c r="E3380" s="41">
        <v>0</v>
      </c>
      <c r="F3380" s="41">
        <v>0</v>
      </c>
      <c r="G3380" s="48">
        <v>60002</v>
      </c>
    </row>
    <row r="3381" spans="1:7" x14ac:dyDescent="0.25">
      <c r="A3381" s="48">
        <v>600025241</v>
      </c>
      <c r="B3381" s="41" t="s">
        <v>4996</v>
      </c>
      <c r="C3381" s="41">
        <v>0</v>
      </c>
      <c r="D3381" s="41">
        <v>0</v>
      </c>
      <c r="E3381" s="41">
        <v>0</v>
      </c>
      <c r="F3381" s="41">
        <v>0</v>
      </c>
      <c r="G3381" s="48">
        <v>60002</v>
      </c>
    </row>
    <row r="3382" spans="1:7" x14ac:dyDescent="0.25">
      <c r="A3382" s="48">
        <v>600025242</v>
      </c>
      <c r="B3382" s="41" t="s">
        <v>4997</v>
      </c>
      <c r="C3382" s="41">
        <v>0</v>
      </c>
      <c r="D3382" s="41">
        <v>0</v>
      </c>
      <c r="E3382" s="41">
        <v>0</v>
      </c>
      <c r="F3382" s="41">
        <v>0</v>
      </c>
      <c r="G3382" s="48">
        <v>60002</v>
      </c>
    </row>
    <row r="3383" spans="1:7" x14ac:dyDescent="0.25">
      <c r="A3383" s="48">
        <v>600025243</v>
      </c>
      <c r="B3383" s="41" t="s">
        <v>4998</v>
      </c>
      <c r="C3383" s="41">
        <v>0</v>
      </c>
      <c r="D3383" s="41">
        <v>0</v>
      </c>
      <c r="E3383" s="41">
        <v>0</v>
      </c>
      <c r="F3383" s="41">
        <v>0</v>
      </c>
      <c r="G3383" s="48">
        <v>60002</v>
      </c>
    </row>
    <row r="3384" spans="1:7" x14ac:dyDescent="0.25">
      <c r="A3384" s="48">
        <v>600025244</v>
      </c>
      <c r="B3384" s="41" t="s">
        <v>4999</v>
      </c>
      <c r="C3384" s="41">
        <v>0</v>
      </c>
      <c r="D3384" s="41">
        <v>0</v>
      </c>
      <c r="E3384" s="41">
        <v>0</v>
      </c>
      <c r="F3384" s="41">
        <v>0</v>
      </c>
      <c r="G3384" s="48">
        <v>60002</v>
      </c>
    </row>
    <row r="3385" spans="1:7" x14ac:dyDescent="0.25">
      <c r="A3385" s="48">
        <v>600025245</v>
      </c>
      <c r="B3385" s="41" t="s">
        <v>5000</v>
      </c>
      <c r="C3385" s="41">
        <v>0</v>
      </c>
      <c r="D3385" s="41">
        <v>0</v>
      </c>
      <c r="E3385" s="41">
        <v>0</v>
      </c>
      <c r="F3385" s="41">
        <v>0</v>
      </c>
      <c r="G3385" s="48">
        <v>60002</v>
      </c>
    </row>
    <row r="3386" spans="1:7" x14ac:dyDescent="0.25">
      <c r="A3386" s="48">
        <v>600025246</v>
      </c>
      <c r="B3386" s="41" t="s">
        <v>5001</v>
      </c>
      <c r="C3386" s="41">
        <v>0</v>
      </c>
      <c r="D3386" s="41">
        <v>0</v>
      </c>
      <c r="E3386" s="41">
        <v>0</v>
      </c>
      <c r="F3386" s="41">
        <v>0</v>
      </c>
      <c r="G3386" s="48">
        <v>60002</v>
      </c>
    </row>
    <row r="3387" spans="1:7" x14ac:dyDescent="0.25">
      <c r="A3387" s="48">
        <v>600025247</v>
      </c>
      <c r="B3387" s="41" t="s">
        <v>5002</v>
      </c>
      <c r="C3387" s="41">
        <v>0</v>
      </c>
      <c r="D3387" s="41">
        <v>0</v>
      </c>
      <c r="E3387" s="41">
        <v>0</v>
      </c>
      <c r="F3387" s="41">
        <v>0</v>
      </c>
      <c r="G3387" s="48">
        <v>60002</v>
      </c>
    </row>
    <row r="3388" spans="1:7" x14ac:dyDescent="0.25">
      <c r="A3388" s="48">
        <v>600025248</v>
      </c>
      <c r="B3388" s="41" t="s">
        <v>5003</v>
      </c>
      <c r="C3388" s="41">
        <v>0</v>
      </c>
      <c r="D3388" s="41">
        <v>0</v>
      </c>
      <c r="E3388" s="41">
        <v>0</v>
      </c>
      <c r="F3388" s="41">
        <v>0</v>
      </c>
      <c r="G3388" s="48">
        <v>60002</v>
      </c>
    </row>
    <row r="3389" spans="1:7" x14ac:dyDescent="0.25">
      <c r="A3389" s="48">
        <v>600025249</v>
      </c>
      <c r="B3389" s="41" t="s">
        <v>5004</v>
      </c>
      <c r="C3389" s="41">
        <v>0</v>
      </c>
      <c r="D3389" s="41">
        <v>0</v>
      </c>
      <c r="E3389" s="41">
        <v>0</v>
      </c>
      <c r="F3389" s="41">
        <v>0</v>
      </c>
      <c r="G3389" s="48">
        <v>60002</v>
      </c>
    </row>
    <row r="3390" spans="1:7" x14ac:dyDescent="0.25">
      <c r="A3390" s="48">
        <v>600025250</v>
      </c>
      <c r="B3390" s="41" t="s">
        <v>5005</v>
      </c>
      <c r="C3390" s="41">
        <v>0</v>
      </c>
      <c r="D3390" s="41">
        <v>0</v>
      </c>
      <c r="E3390" s="41">
        <v>0</v>
      </c>
      <c r="F3390" s="41">
        <v>0</v>
      </c>
      <c r="G3390" s="48">
        <v>60002</v>
      </c>
    </row>
    <row r="3391" spans="1:7" x14ac:dyDescent="0.25">
      <c r="A3391" s="48">
        <v>600025282</v>
      </c>
      <c r="B3391" s="41" t="s">
        <v>5006</v>
      </c>
      <c r="C3391" s="41">
        <v>0</v>
      </c>
      <c r="D3391" s="41">
        <v>0</v>
      </c>
      <c r="E3391" s="41">
        <v>0</v>
      </c>
      <c r="F3391" s="41">
        <v>0</v>
      </c>
      <c r="G3391" s="48">
        <v>60002</v>
      </c>
    </row>
    <row r="3392" spans="1:7" x14ac:dyDescent="0.25">
      <c r="A3392" s="48">
        <v>600029700</v>
      </c>
      <c r="B3392" s="41" t="s">
        <v>5007</v>
      </c>
      <c r="C3392" s="41">
        <v>0</v>
      </c>
      <c r="D3392" s="41">
        <v>0</v>
      </c>
      <c r="E3392" s="41">
        <v>0</v>
      </c>
      <c r="F3392" s="41">
        <v>0</v>
      </c>
      <c r="G3392" s="48">
        <v>60002</v>
      </c>
    </row>
    <row r="3393" spans="1:7" x14ac:dyDescent="0.25">
      <c r="A3393" s="48">
        <v>600029701</v>
      </c>
      <c r="B3393" s="41" t="s">
        <v>5008</v>
      </c>
      <c r="C3393" s="41">
        <v>0</v>
      </c>
      <c r="D3393" s="41">
        <v>0</v>
      </c>
      <c r="E3393" s="41">
        <v>0</v>
      </c>
      <c r="F3393" s="41">
        <v>0</v>
      </c>
      <c r="G3393" s="48">
        <v>60002</v>
      </c>
    </row>
    <row r="3394" spans="1:7" x14ac:dyDescent="0.25">
      <c r="A3394" s="48">
        <v>600029702</v>
      </c>
      <c r="B3394" s="41" t="s">
        <v>5009</v>
      </c>
      <c r="C3394" s="41">
        <v>0</v>
      </c>
      <c r="D3394" s="41">
        <v>0</v>
      </c>
      <c r="E3394" s="41">
        <v>0</v>
      </c>
      <c r="F3394" s="41">
        <v>0</v>
      </c>
      <c r="G3394" s="48">
        <v>60002</v>
      </c>
    </row>
    <row r="3395" spans="1:7" x14ac:dyDescent="0.25">
      <c r="A3395" s="48">
        <v>600029704</v>
      </c>
      <c r="B3395" s="41" t="s">
        <v>5001</v>
      </c>
      <c r="C3395" s="41">
        <v>0</v>
      </c>
      <c r="D3395" s="41">
        <v>0</v>
      </c>
      <c r="E3395" s="41">
        <v>0</v>
      </c>
      <c r="F3395" s="41">
        <v>0</v>
      </c>
      <c r="G3395" s="48">
        <v>60002</v>
      </c>
    </row>
    <row r="3396" spans="1:7" x14ac:dyDescent="0.25">
      <c r="A3396" s="48">
        <v>600029705</v>
      </c>
      <c r="B3396" s="41" t="s">
        <v>5010</v>
      </c>
      <c r="C3396" s="41">
        <v>0</v>
      </c>
      <c r="D3396" s="41">
        <v>0</v>
      </c>
      <c r="E3396" s="41">
        <v>0</v>
      </c>
      <c r="F3396" s="41">
        <v>0</v>
      </c>
      <c r="G3396" s="48">
        <v>60002</v>
      </c>
    </row>
    <row r="3397" spans="1:7" x14ac:dyDescent="0.25">
      <c r="A3397" s="48">
        <v>600029707</v>
      </c>
      <c r="B3397" s="41" t="s">
        <v>5011</v>
      </c>
      <c r="C3397" s="41">
        <v>0</v>
      </c>
      <c r="D3397" s="41">
        <v>0</v>
      </c>
      <c r="E3397" s="41">
        <v>0</v>
      </c>
      <c r="F3397" s="41">
        <v>0</v>
      </c>
      <c r="G3397" s="48">
        <v>60002</v>
      </c>
    </row>
    <row r="3398" spans="1:7" x14ac:dyDescent="0.25">
      <c r="A3398" s="48">
        <v>600029708</v>
      </c>
      <c r="B3398" s="41" t="s">
        <v>5012</v>
      </c>
      <c r="C3398" s="41">
        <v>0</v>
      </c>
      <c r="D3398" s="41">
        <v>0</v>
      </c>
      <c r="E3398" s="41">
        <v>0</v>
      </c>
      <c r="F3398" s="41">
        <v>0</v>
      </c>
      <c r="G3398" s="48">
        <v>60002</v>
      </c>
    </row>
    <row r="3399" spans="1:7" x14ac:dyDescent="0.25">
      <c r="A3399" s="48">
        <v>600029709</v>
      </c>
      <c r="B3399" s="41" t="s">
        <v>5013</v>
      </c>
      <c r="C3399" s="41">
        <v>0</v>
      </c>
      <c r="D3399" s="41">
        <v>0</v>
      </c>
      <c r="E3399" s="41">
        <v>0</v>
      </c>
      <c r="F3399" s="41">
        <v>0</v>
      </c>
      <c r="G3399" s="48">
        <v>60002</v>
      </c>
    </row>
    <row r="3400" spans="1:7" x14ac:dyDescent="0.25">
      <c r="A3400" s="48">
        <v>600029710</v>
      </c>
      <c r="B3400" s="41" t="s">
        <v>5014</v>
      </c>
      <c r="C3400" s="41">
        <v>0</v>
      </c>
      <c r="D3400" s="41">
        <v>0</v>
      </c>
      <c r="E3400" s="41">
        <v>0</v>
      </c>
      <c r="F3400" s="41">
        <v>0</v>
      </c>
      <c r="G3400" s="48">
        <v>60002</v>
      </c>
    </row>
    <row r="3401" spans="1:7" x14ac:dyDescent="0.25">
      <c r="A3401" s="48">
        <v>600029711</v>
      </c>
      <c r="B3401" s="41" t="s">
        <v>5015</v>
      </c>
      <c r="C3401" s="41">
        <v>0</v>
      </c>
      <c r="D3401" s="41">
        <v>0</v>
      </c>
      <c r="E3401" s="41">
        <v>0</v>
      </c>
      <c r="F3401" s="41">
        <v>0</v>
      </c>
      <c r="G3401" s="48">
        <v>60002</v>
      </c>
    </row>
    <row r="3402" spans="1:7" x14ac:dyDescent="0.25">
      <c r="A3402" s="48">
        <v>600029712</v>
      </c>
      <c r="B3402" s="41" t="s">
        <v>5016</v>
      </c>
      <c r="C3402" s="41">
        <v>0</v>
      </c>
      <c r="D3402" s="41">
        <v>0</v>
      </c>
      <c r="E3402" s="41">
        <v>0</v>
      </c>
      <c r="F3402" s="41">
        <v>0</v>
      </c>
      <c r="G3402" s="48">
        <v>60002</v>
      </c>
    </row>
    <row r="3403" spans="1:7" x14ac:dyDescent="0.25">
      <c r="A3403" s="48">
        <v>600029713</v>
      </c>
      <c r="B3403" s="41" t="s">
        <v>5017</v>
      </c>
      <c r="C3403" s="41">
        <v>0</v>
      </c>
      <c r="D3403" s="41">
        <v>0</v>
      </c>
      <c r="E3403" s="41">
        <v>0</v>
      </c>
      <c r="F3403" s="41">
        <v>0</v>
      </c>
      <c r="G3403" s="48">
        <v>60002</v>
      </c>
    </row>
    <row r="3404" spans="1:7" x14ac:dyDescent="0.25">
      <c r="A3404" s="48">
        <v>600029715</v>
      </c>
      <c r="B3404" s="41" t="s">
        <v>5018</v>
      </c>
      <c r="C3404" s="41">
        <v>0</v>
      </c>
      <c r="D3404" s="41">
        <v>0</v>
      </c>
      <c r="E3404" s="41">
        <v>0</v>
      </c>
      <c r="F3404" s="41">
        <v>0</v>
      </c>
      <c r="G3404" s="48">
        <v>60002</v>
      </c>
    </row>
    <row r="3405" spans="1:7" x14ac:dyDescent="0.25">
      <c r="A3405" s="48">
        <v>600029716</v>
      </c>
      <c r="B3405" s="41" t="s">
        <v>5019</v>
      </c>
      <c r="C3405" s="41">
        <v>0</v>
      </c>
      <c r="D3405" s="41">
        <v>0</v>
      </c>
      <c r="E3405" s="41">
        <v>0</v>
      </c>
      <c r="F3405" s="41">
        <v>0</v>
      </c>
      <c r="G3405" s="48">
        <v>60002</v>
      </c>
    </row>
    <row r="3406" spans="1:7" x14ac:dyDescent="0.25">
      <c r="A3406" s="48">
        <v>600029717</v>
      </c>
      <c r="B3406" s="41" t="s">
        <v>5020</v>
      </c>
      <c r="C3406" s="41">
        <v>0</v>
      </c>
      <c r="D3406" s="41">
        <v>0</v>
      </c>
      <c r="E3406" s="41">
        <v>0</v>
      </c>
      <c r="F3406" s="41">
        <v>0</v>
      </c>
      <c r="G3406" s="48">
        <v>60002</v>
      </c>
    </row>
    <row r="3407" spans="1:7" x14ac:dyDescent="0.25">
      <c r="A3407" s="48">
        <v>600029718</v>
      </c>
      <c r="B3407" s="41" t="s">
        <v>5021</v>
      </c>
      <c r="C3407" s="41">
        <v>0</v>
      </c>
      <c r="D3407" s="41">
        <v>0</v>
      </c>
      <c r="E3407" s="41">
        <v>0</v>
      </c>
      <c r="F3407" s="41">
        <v>0</v>
      </c>
      <c r="G3407" s="48">
        <v>60002</v>
      </c>
    </row>
    <row r="3408" spans="1:7" x14ac:dyDescent="0.25">
      <c r="A3408" s="48">
        <v>600029720</v>
      </c>
      <c r="B3408" s="41" t="s">
        <v>5022</v>
      </c>
      <c r="C3408" s="41">
        <v>0</v>
      </c>
      <c r="D3408" s="41">
        <v>0</v>
      </c>
      <c r="E3408" s="41">
        <v>0</v>
      </c>
      <c r="F3408" s="41">
        <v>0</v>
      </c>
      <c r="G3408" s="48">
        <v>60002</v>
      </c>
    </row>
    <row r="3409" spans="1:7" x14ac:dyDescent="0.25">
      <c r="A3409" s="48">
        <v>600029721</v>
      </c>
      <c r="B3409" s="41" t="s">
        <v>5023</v>
      </c>
      <c r="C3409" s="41">
        <v>0</v>
      </c>
      <c r="D3409" s="41">
        <v>0</v>
      </c>
      <c r="E3409" s="41">
        <v>0</v>
      </c>
      <c r="F3409" s="41">
        <v>0</v>
      </c>
      <c r="G3409" s="48">
        <v>60002</v>
      </c>
    </row>
    <row r="3410" spans="1:7" x14ac:dyDescent="0.25">
      <c r="A3410" s="48">
        <v>600029722</v>
      </c>
      <c r="B3410" s="41" t="s">
        <v>5024</v>
      </c>
      <c r="C3410" s="41">
        <v>0</v>
      </c>
      <c r="D3410" s="41">
        <v>0</v>
      </c>
      <c r="E3410" s="41">
        <v>0</v>
      </c>
      <c r="F3410" s="41">
        <v>0</v>
      </c>
      <c r="G3410" s="48">
        <v>60002</v>
      </c>
    </row>
    <row r="3411" spans="1:7" x14ac:dyDescent="0.25">
      <c r="A3411" s="48">
        <v>600029723</v>
      </c>
      <c r="B3411" s="41" t="s">
        <v>5025</v>
      </c>
      <c r="C3411" s="41">
        <v>0</v>
      </c>
      <c r="D3411" s="41">
        <v>0</v>
      </c>
      <c r="E3411" s="41">
        <v>0</v>
      </c>
      <c r="F3411" s="41">
        <v>0</v>
      </c>
      <c r="G3411" s="48">
        <v>60002</v>
      </c>
    </row>
    <row r="3412" spans="1:7" x14ac:dyDescent="0.25">
      <c r="A3412" s="48">
        <v>600029724</v>
      </c>
      <c r="B3412" s="41" t="s">
        <v>5026</v>
      </c>
      <c r="C3412" s="41">
        <v>0</v>
      </c>
      <c r="D3412" s="41">
        <v>0</v>
      </c>
      <c r="E3412" s="41">
        <v>0</v>
      </c>
      <c r="F3412" s="41">
        <v>0</v>
      </c>
      <c r="G3412" s="48">
        <v>60002</v>
      </c>
    </row>
    <row r="3413" spans="1:7" x14ac:dyDescent="0.25">
      <c r="A3413" s="48">
        <v>600029726</v>
      </c>
      <c r="B3413" s="41" t="s">
        <v>5027</v>
      </c>
      <c r="C3413" s="41">
        <v>0</v>
      </c>
      <c r="D3413" s="41">
        <v>0</v>
      </c>
      <c r="E3413" s="41">
        <v>0</v>
      </c>
      <c r="F3413" s="41">
        <v>0</v>
      </c>
      <c r="G3413" s="48">
        <v>60002</v>
      </c>
    </row>
    <row r="3414" spans="1:7" x14ac:dyDescent="0.25">
      <c r="A3414" s="48">
        <v>600029727</v>
      </c>
      <c r="B3414" s="41" t="s">
        <v>5028</v>
      </c>
      <c r="C3414" s="41">
        <v>0</v>
      </c>
      <c r="D3414" s="41">
        <v>0</v>
      </c>
      <c r="E3414" s="41">
        <v>0</v>
      </c>
      <c r="F3414" s="41">
        <v>0</v>
      </c>
      <c r="G3414" s="48">
        <v>60002</v>
      </c>
    </row>
    <row r="3415" spans="1:7" x14ac:dyDescent="0.25">
      <c r="A3415" s="48">
        <v>600029728</v>
      </c>
      <c r="B3415" s="41" t="s">
        <v>5029</v>
      </c>
      <c r="C3415" s="41">
        <v>0</v>
      </c>
      <c r="D3415" s="41">
        <v>0</v>
      </c>
      <c r="E3415" s="41">
        <v>0</v>
      </c>
      <c r="F3415" s="41">
        <v>0</v>
      </c>
      <c r="G3415" s="48">
        <v>60002</v>
      </c>
    </row>
    <row r="3416" spans="1:7" x14ac:dyDescent="0.25">
      <c r="A3416" s="48">
        <v>600029729</v>
      </c>
      <c r="B3416" s="41" t="s">
        <v>5030</v>
      </c>
      <c r="C3416" s="41">
        <v>0</v>
      </c>
      <c r="D3416" s="41">
        <v>0</v>
      </c>
      <c r="E3416" s="41">
        <v>0</v>
      </c>
      <c r="F3416" s="41">
        <v>0</v>
      </c>
      <c r="G3416" s="48">
        <v>60002</v>
      </c>
    </row>
    <row r="3417" spans="1:7" x14ac:dyDescent="0.25">
      <c r="A3417" s="48">
        <v>600029732</v>
      </c>
      <c r="B3417" s="41" t="s">
        <v>5031</v>
      </c>
      <c r="C3417" s="41">
        <v>0</v>
      </c>
      <c r="D3417" s="41">
        <v>0</v>
      </c>
      <c r="E3417" s="41">
        <v>0</v>
      </c>
      <c r="F3417" s="41">
        <v>0</v>
      </c>
      <c r="G3417" s="48">
        <v>60002</v>
      </c>
    </row>
    <row r="3418" spans="1:7" x14ac:dyDescent="0.25">
      <c r="A3418" s="48">
        <v>600029734</v>
      </c>
      <c r="B3418" s="41" t="s">
        <v>5032</v>
      </c>
      <c r="C3418" s="41">
        <v>0</v>
      </c>
      <c r="D3418" s="41">
        <v>0</v>
      </c>
      <c r="E3418" s="41">
        <v>0</v>
      </c>
      <c r="F3418" s="41">
        <v>0</v>
      </c>
      <c r="G3418" s="48">
        <v>60002</v>
      </c>
    </row>
    <row r="3419" spans="1:7" x14ac:dyDescent="0.25">
      <c r="A3419" s="48">
        <v>600029736</v>
      </c>
      <c r="B3419" s="41" t="s">
        <v>5006</v>
      </c>
      <c r="C3419" s="41">
        <v>0</v>
      </c>
      <c r="D3419" s="41">
        <v>0</v>
      </c>
      <c r="E3419" s="41">
        <v>0</v>
      </c>
      <c r="F3419" s="41">
        <v>0</v>
      </c>
      <c r="G3419" s="48">
        <v>60002</v>
      </c>
    </row>
    <row r="3420" spans="1:7" x14ac:dyDescent="0.25">
      <c r="A3420" s="48">
        <v>600029737</v>
      </c>
      <c r="B3420" s="41" t="s">
        <v>5033</v>
      </c>
      <c r="C3420" s="41">
        <v>0</v>
      </c>
      <c r="D3420" s="41">
        <v>0</v>
      </c>
      <c r="E3420" s="41">
        <v>0</v>
      </c>
      <c r="F3420" s="41">
        <v>0</v>
      </c>
      <c r="G3420" s="48">
        <v>60002</v>
      </c>
    </row>
    <row r="3421" spans="1:7" x14ac:dyDescent="0.25">
      <c r="A3421" s="48">
        <v>600035035</v>
      </c>
      <c r="B3421" s="41" t="s">
        <v>5034</v>
      </c>
      <c r="C3421" s="41">
        <v>1388.8</v>
      </c>
      <c r="D3421" s="41">
        <v>0</v>
      </c>
      <c r="E3421" s="41">
        <v>0</v>
      </c>
      <c r="F3421" s="41">
        <v>1388.8</v>
      </c>
      <c r="G3421" s="48">
        <v>60003</v>
      </c>
    </row>
    <row r="3422" spans="1:7" x14ac:dyDescent="0.25">
      <c r="A3422" s="48">
        <v>600035200</v>
      </c>
      <c r="B3422" s="41" t="s">
        <v>5035</v>
      </c>
      <c r="C3422" s="41">
        <v>101346</v>
      </c>
      <c r="D3422" s="41">
        <v>0</v>
      </c>
      <c r="E3422" s="41">
        <v>0</v>
      </c>
      <c r="F3422" s="41">
        <v>101346</v>
      </c>
      <c r="G3422" s="48">
        <v>60003</v>
      </c>
    </row>
    <row r="3423" spans="1:7" x14ac:dyDescent="0.25">
      <c r="A3423" s="48">
        <v>600035201</v>
      </c>
      <c r="B3423" s="41" t="s">
        <v>5036</v>
      </c>
      <c r="C3423" s="41">
        <v>83749.48</v>
      </c>
      <c r="D3423" s="41">
        <v>0</v>
      </c>
      <c r="E3423" s="41">
        <v>0</v>
      </c>
      <c r="F3423" s="41">
        <v>83749.48</v>
      </c>
      <c r="G3423" s="48">
        <v>60003</v>
      </c>
    </row>
    <row r="3424" spans="1:7" x14ac:dyDescent="0.25">
      <c r="A3424" s="48">
        <v>600035202</v>
      </c>
      <c r="B3424" s="41" t="s">
        <v>5037</v>
      </c>
      <c r="C3424" s="41">
        <v>145422.6</v>
      </c>
      <c r="D3424" s="41">
        <v>0</v>
      </c>
      <c r="E3424" s="41">
        <v>0</v>
      </c>
      <c r="F3424" s="41">
        <v>145422.6</v>
      </c>
      <c r="G3424" s="48">
        <v>60003</v>
      </c>
    </row>
    <row r="3425" spans="1:7" x14ac:dyDescent="0.25">
      <c r="A3425" s="48">
        <v>600035203</v>
      </c>
      <c r="B3425" s="41" t="s">
        <v>5038</v>
      </c>
      <c r="C3425" s="41">
        <v>0</v>
      </c>
      <c r="D3425" s="41">
        <v>0</v>
      </c>
      <c r="E3425" s="41">
        <v>0</v>
      </c>
      <c r="F3425" s="41">
        <v>0</v>
      </c>
      <c r="G3425" s="48">
        <v>60003</v>
      </c>
    </row>
    <row r="3426" spans="1:7" x14ac:dyDescent="0.25">
      <c r="A3426" s="48">
        <v>600035205</v>
      </c>
      <c r="B3426" s="41" t="s">
        <v>5039</v>
      </c>
      <c r="C3426" s="41">
        <v>6390.78</v>
      </c>
      <c r="D3426" s="41">
        <v>0</v>
      </c>
      <c r="E3426" s="41">
        <v>0</v>
      </c>
      <c r="F3426" s="41">
        <v>6390.78</v>
      </c>
      <c r="G3426" s="48">
        <v>60003</v>
      </c>
    </row>
    <row r="3427" spans="1:7" x14ac:dyDescent="0.25">
      <c r="A3427" s="48">
        <v>600035206</v>
      </c>
      <c r="B3427" s="41" t="s">
        <v>5040</v>
      </c>
      <c r="C3427" s="41">
        <v>2013.66</v>
      </c>
      <c r="D3427" s="41">
        <v>0</v>
      </c>
      <c r="E3427" s="41">
        <v>0</v>
      </c>
      <c r="F3427" s="41">
        <v>2013.66</v>
      </c>
      <c r="G3427" s="48">
        <v>60003</v>
      </c>
    </row>
    <row r="3428" spans="1:7" x14ac:dyDescent="0.25">
      <c r="A3428" s="48">
        <v>600035207</v>
      </c>
      <c r="B3428" s="41" t="s">
        <v>5041</v>
      </c>
      <c r="C3428" s="41">
        <v>0</v>
      </c>
      <c r="D3428" s="41">
        <v>0</v>
      </c>
      <c r="E3428" s="41">
        <v>0</v>
      </c>
      <c r="F3428" s="41">
        <v>0</v>
      </c>
      <c r="G3428" s="48">
        <v>60003</v>
      </c>
    </row>
    <row r="3429" spans="1:7" x14ac:dyDescent="0.25">
      <c r="A3429" s="48">
        <v>600035209</v>
      </c>
      <c r="B3429" s="41" t="s">
        <v>5042</v>
      </c>
      <c r="C3429" s="41">
        <v>597.04</v>
      </c>
      <c r="D3429" s="41">
        <v>0</v>
      </c>
      <c r="E3429" s="41">
        <v>0</v>
      </c>
      <c r="F3429" s="41">
        <v>597.04</v>
      </c>
      <c r="G3429" s="48">
        <v>60003</v>
      </c>
    </row>
    <row r="3430" spans="1:7" x14ac:dyDescent="0.25">
      <c r="A3430" s="48">
        <v>600035212</v>
      </c>
      <c r="B3430" s="41" t="s">
        <v>5043</v>
      </c>
      <c r="C3430" s="41">
        <v>0</v>
      </c>
      <c r="D3430" s="41">
        <v>0</v>
      </c>
      <c r="E3430" s="41">
        <v>0</v>
      </c>
      <c r="F3430" s="41">
        <v>0</v>
      </c>
      <c r="G3430" s="48">
        <v>60003</v>
      </c>
    </row>
    <row r="3431" spans="1:7" x14ac:dyDescent="0.25">
      <c r="A3431" s="48">
        <v>600035214</v>
      </c>
      <c r="B3431" s="41" t="s">
        <v>5044</v>
      </c>
      <c r="C3431" s="41">
        <v>4000</v>
      </c>
      <c r="D3431" s="41">
        <v>0</v>
      </c>
      <c r="E3431" s="41">
        <v>0</v>
      </c>
      <c r="F3431" s="41">
        <v>4000</v>
      </c>
      <c r="G3431" s="48">
        <v>60003</v>
      </c>
    </row>
    <row r="3432" spans="1:7" x14ac:dyDescent="0.25">
      <c r="A3432" s="48">
        <v>600035217</v>
      </c>
      <c r="B3432" s="41" t="s">
        <v>5045</v>
      </c>
      <c r="C3432" s="41">
        <v>37.24</v>
      </c>
      <c r="D3432" s="41">
        <v>0</v>
      </c>
      <c r="E3432" s="41">
        <v>0</v>
      </c>
      <c r="F3432" s="41">
        <v>37.24</v>
      </c>
      <c r="G3432" s="48">
        <v>60003</v>
      </c>
    </row>
    <row r="3433" spans="1:7" x14ac:dyDescent="0.25">
      <c r="A3433" s="48">
        <v>600035219</v>
      </c>
      <c r="B3433" s="41" t="s">
        <v>5046</v>
      </c>
      <c r="C3433" s="41">
        <v>0</v>
      </c>
      <c r="D3433" s="41">
        <v>0</v>
      </c>
      <c r="E3433" s="41">
        <v>0</v>
      </c>
      <c r="F3433" s="41">
        <v>0</v>
      </c>
      <c r="G3433" s="48">
        <v>60003</v>
      </c>
    </row>
    <row r="3434" spans="1:7" x14ac:dyDescent="0.25">
      <c r="A3434" s="48">
        <v>600035220</v>
      </c>
      <c r="B3434" s="41" t="s">
        <v>5047</v>
      </c>
      <c r="C3434" s="41">
        <v>0</v>
      </c>
      <c r="D3434" s="41">
        <v>0</v>
      </c>
      <c r="E3434" s="41">
        <v>0</v>
      </c>
      <c r="F3434" s="41">
        <v>0</v>
      </c>
      <c r="G3434" s="48">
        <v>60003</v>
      </c>
    </row>
    <row r="3435" spans="1:7" x14ac:dyDescent="0.25">
      <c r="A3435" s="48">
        <v>600035221</v>
      </c>
      <c r="B3435" s="41" t="s">
        <v>5048</v>
      </c>
      <c r="C3435" s="41">
        <v>0</v>
      </c>
      <c r="D3435" s="41">
        <v>0</v>
      </c>
      <c r="E3435" s="41">
        <v>0</v>
      </c>
      <c r="F3435" s="41">
        <v>0</v>
      </c>
      <c r="G3435" s="48">
        <v>60003</v>
      </c>
    </row>
    <row r="3436" spans="1:7" x14ac:dyDescent="0.25">
      <c r="A3436" s="48">
        <v>600035222</v>
      </c>
      <c r="B3436" s="41" t="s">
        <v>5049</v>
      </c>
      <c r="C3436" s="41">
        <v>-1013.4</v>
      </c>
      <c r="D3436" s="41">
        <v>0</v>
      </c>
      <c r="E3436" s="41">
        <v>0</v>
      </c>
      <c r="F3436" s="41">
        <v>-1013.4</v>
      </c>
      <c r="G3436" s="48">
        <v>60003</v>
      </c>
    </row>
    <row r="3437" spans="1:7" x14ac:dyDescent="0.25">
      <c r="A3437" s="48">
        <v>600035224</v>
      </c>
      <c r="B3437" s="41" t="s">
        <v>5050</v>
      </c>
      <c r="C3437" s="41">
        <v>3018.12</v>
      </c>
      <c r="D3437" s="41">
        <v>0</v>
      </c>
      <c r="E3437" s="41">
        <v>0</v>
      </c>
      <c r="F3437" s="41">
        <v>3018.12</v>
      </c>
      <c r="G3437" s="48">
        <v>60003</v>
      </c>
    </row>
    <row r="3438" spans="1:7" x14ac:dyDescent="0.25">
      <c r="A3438" s="48">
        <v>600035225</v>
      </c>
      <c r="B3438" s="41" t="s">
        <v>5051</v>
      </c>
      <c r="C3438" s="41">
        <v>0</v>
      </c>
      <c r="D3438" s="41">
        <v>0</v>
      </c>
      <c r="E3438" s="41">
        <v>0</v>
      </c>
      <c r="F3438" s="41">
        <v>0</v>
      </c>
      <c r="G3438" s="48">
        <v>60003</v>
      </c>
    </row>
    <row r="3439" spans="1:7" x14ac:dyDescent="0.25">
      <c r="A3439" s="48">
        <v>600035226</v>
      </c>
      <c r="B3439" s="41" t="s">
        <v>5052</v>
      </c>
      <c r="C3439" s="41">
        <v>0</v>
      </c>
      <c r="D3439" s="41">
        <v>0</v>
      </c>
      <c r="E3439" s="41">
        <v>0</v>
      </c>
      <c r="F3439" s="41">
        <v>0</v>
      </c>
      <c r="G3439" s="48">
        <v>60003</v>
      </c>
    </row>
    <row r="3440" spans="1:7" x14ac:dyDescent="0.25">
      <c r="A3440" s="48">
        <v>600035227</v>
      </c>
      <c r="B3440" s="41" t="s">
        <v>5053</v>
      </c>
      <c r="C3440" s="41">
        <v>81.08</v>
      </c>
      <c r="D3440" s="41">
        <v>0</v>
      </c>
      <c r="E3440" s="41">
        <v>0</v>
      </c>
      <c r="F3440" s="41">
        <v>81.08</v>
      </c>
      <c r="G3440" s="48">
        <v>60003</v>
      </c>
    </row>
    <row r="3441" spans="1:7" x14ac:dyDescent="0.25">
      <c r="A3441" s="48">
        <v>600035228</v>
      </c>
      <c r="B3441" s="41" t="s">
        <v>5054</v>
      </c>
      <c r="C3441" s="41">
        <v>98.8</v>
      </c>
      <c r="D3441" s="41">
        <v>0</v>
      </c>
      <c r="E3441" s="41">
        <v>0</v>
      </c>
      <c r="F3441" s="41">
        <v>98.8</v>
      </c>
      <c r="G3441" s="48">
        <v>60003</v>
      </c>
    </row>
    <row r="3442" spans="1:7" x14ac:dyDescent="0.25">
      <c r="A3442" s="48">
        <v>600035233</v>
      </c>
      <c r="B3442" s="41" t="s">
        <v>5055</v>
      </c>
      <c r="C3442" s="41">
        <v>0</v>
      </c>
      <c r="D3442" s="41">
        <v>0</v>
      </c>
      <c r="E3442" s="41">
        <v>0</v>
      </c>
      <c r="F3442" s="41">
        <v>0</v>
      </c>
      <c r="G3442" s="48">
        <v>60003</v>
      </c>
    </row>
    <row r="3443" spans="1:7" x14ac:dyDescent="0.25">
      <c r="A3443" s="48">
        <v>600035235</v>
      </c>
      <c r="B3443" s="41" t="s">
        <v>5056</v>
      </c>
      <c r="C3443" s="41">
        <v>0</v>
      </c>
      <c r="D3443" s="41">
        <v>0</v>
      </c>
      <c r="E3443" s="41">
        <v>0</v>
      </c>
      <c r="F3443" s="41">
        <v>0</v>
      </c>
      <c r="G3443" s="48">
        <v>60003</v>
      </c>
    </row>
    <row r="3444" spans="1:7" x14ac:dyDescent="0.25">
      <c r="A3444" s="48">
        <v>600035236</v>
      </c>
      <c r="B3444" s="41" t="s">
        <v>5057</v>
      </c>
      <c r="C3444" s="41">
        <v>1605.2</v>
      </c>
      <c r="D3444" s="41">
        <v>0</v>
      </c>
      <c r="E3444" s="41">
        <v>0</v>
      </c>
      <c r="F3444" s="41">
        <v>1605.2</v>
      </c>
      <c r="G3444" s="48">
        <v>60003</v>
      </c>
    </row>
    <row r="3445" spans="1:7" x14ac:dyDescent="0.25">
      <c r="A3445" s="48">
        <v>600035240</v>
      </c>
      <c r="B3445" s="41" t="s">
        <v>5058</v>
      </c>
      <c r="C3445" s="41">
        <v>-1707398.48</v>
      </c>
      <c r="D3445" s="41">
        <v>0</v>
      </c>
      <c r="E3445" s="41">
        <v>0</v>
      </c>
      <c r="F3445" s="41">
        <v>-1707398.48</v>
      </c>
      <c r="G3445" s="48">
        <v>60003</v>
      </c>
    </row>
    <row r="3446" spans="1:7" x14ac:dyDescent="0.25">
      <c r="A3446" s="48">
        <v>600035241</v>
      </c>
      <c r="B3446" s="41" t="s">
        <v>5059</v>
      </c>
      <c r="C3446" s="41">
        <v>1404131.53</v>
      </c>
      <c r="D3446" s="41">
        <v>0</v>
      </c>
      <c r="E3446" s="41">
        <v>0</v>
      </c>
      <c r="F3446" s="41">
        <v>1404131.53</v>
      </c>
      <c r="G3446" s="48">
        <v>60003</v>
      </c>
    </row>
    <row r="3447" spans="1:7" x14ac:dyDescent="0.25">
      <c r="A3447" s="48">
        <v>600035242</v>
      </c>
      <c r="B3447" s="41" t="s">
        <v>5060</v>
      </c>
      <c r="C3447" s="41">
        <v>126510.16</v>
      </c>
      <c r="D3447" s="41">
        <v>0</v>
      </c>
      <c r="E3447" s="41">
        <v>0</v>
      </c>
      <c r="F3447" s="41">
        <v>126510.16</v>
      </c>
      <c r="G3447" s="48">
        <v>60003</v>
      </c>
    </row>
    <row r="3448" spans="1:7" x14ac:dyDescent="0.25">
      <c r="A3448" s="48">
        <v>600035243</v>
      </c>
      <c r="B3448" s="41" t="s">
        <v>5061</v>
      </c>
      <c r="C3448" s="41">
        <v>0</v>
      </c>
      <c r="D3448" s="41">
        <v>0</v>
      </c>
      <c r="E3448" s="41">
        <v>0</v>
      </c>
      <c r="F3448" s="41">
        <v>0</v>
      </c>
      <c r="G3448" s="48">
        <v>60003</v>
      </c>
    </row>
    <row r="3449" spans="1:7" x14ac:dyDescent="0.25">
      <c r="A3449" s="48">
        <v>600035244</v>
      </c>
      <c r="B3449" s="41" t="s">
        <v>5062</v>
      </c>
      <c r="C3449" s="41">
        <v>-81.08</v>
      </c>
      <c r="D3449" s="41">
        <v>0</v>
      </c>
      <c r="E3449" s="41">
        <v>0</v>
      </c>
      <c r="F3449" s="41">
        <v>-81.08</v>
      </c>
      <c r="G3449" s="48">
        <v>60003</v>
      </c>
    </row>
    <row r="3450" spans="1:7" x14ac:dyDescent="0.25">
      <c r="A3450" s="48">
        <v>600035245</v>
      </c>
      <c r="B3450" s="41" t="s">
        <v>5063</v>
      </c>
      <c r="C3450" s="41">
        <v>0</v>
      </c>
      <c r="D3450" s="41">
        <v>0</v>
      </c>
      <c r="E3450" s="41">
        <v>0</v>
      </c>
      <c r="F3450" s="41">
        <v>0</v>
      </c>
      <c r="G3450" s="48">
        <v>60003</v>
      </c>
    </row>
    <row r="3451" spans="1:7" x14ac:dyDescent="0.25">
      <c r="A3451" s="48">
        <v>600035246</v>
      </c>
      <c r="B3451" s="41" t="s">
        <v>5064</v>
      </c>
      <c r="C3451" s="41">
        <v>3399</v>
      </c>
      <c r="D3451" s="41">
        <v>0</v>
      </c>
      <c r="E3451" s="41">
        <v>0</v>
      </c>
      <c r="F3451" s="41">
        <v>3399</v>
      </c>
      <c r="G3451" s="48">
        <v>60003</v>
      </c>
    </row>
    <row r="3452" spans="1:7" x14ac:dyDescent="0.25">
      <c r="A3452" s="48">
        <v>600035247</v>
      </c>
      <c r="B3452" s="41" t="s">
        <v>5065</v>
      </c>
      <c r="C3452" s="41">
        <v>398.2</v>
      </c>
      <c r="D3452" s="41">
        <v>0</v>
      </c>
      <c r="E3452" s="41">
        <v>0</v>
      </c>
      <c r="F3452" s="41">
        <v>398.2</v>
      </c>
      <c r="G3452" s="48">
        <v>60003</v>
      </c>
    </row>
    <row r="3453" spans="1:7" x14ac:dyDescent="0.25">
      <c r="A3453" s="48">
        <v>600035248</v>
      </c>
      <c r="B3453" s="41" t="s">
        <v>5066</v>
      </c>
      <c r="C3453" s="41">
        <v>278702.65000000002</v>
      </c>
      <c r="D3453" s="41">
        <v>0</v>
      </c>
      <c r="E3453" s="41">
        <v>0</v>
      </c>
      <c r="F3453" s="41">
        <v>278702.65000000002</v>
      </c>
      <c r="G3453" s="48">
        <v>60003</v>
      </c>
    </row>
    <row r="3454" spans="1:7" x14ac:dyDescent="0.25">
      <c r="A3454" s="48">
        <v>600035249</v>
      </c>
      <c r="B3454" s="41" t="s">
        <v>5067</v>
      </c>
      <c r="C3454" s="41">
        <v>0</v>
      </c>
      <c r="D3454" s="41">
        <v>0</v>
      </c>
      <c r="E3454" s="41">
        <v>0</v>
      </c>
      <c r="F3454" s="41">
        <v>0</v>
      </c>
      <c r="G3454" s="48">
        <v>60003</v>
      </c>
    </row>
    <row r="3455" spans="1:7" x14ac:dyDescent="0.25">
      <c r="A3455" s="48">
        <v>600035250</v>
      </c>
      <c r="B3455" s="41" t="s">
        <v>5068</v>
      </c>
      <c r="C3455" s="41">
        <v>0</v>
      </c>
      <c r="D3455" s="41">
        <v>0</v>
      </c>
      <c r="E3455" s="41">
        <v>0</v>
      </c>
      <c r="F3455" s="41">
        <v>0</v>
      </c>
      <c r="G3455" s="48">
        <v>60003</v>
      </c>
    </row>
    <row r="3456" spans="1:7" x14ac:dyDescent="0.25">
      <c r="A3456" s="48">
        <v>600035251</v>
      </c>
      <c r="B3456" s="41" t="s">
        <v>5048</v>
      </c>
      <c r="C3456" s="41">
        <v>0</v>
      </c>
      <c r="D3456" s="41">
        <v>0</v>
      </c>
      <c r="E3456" s="41">
        <v>0</v>
      </c>
      <c r="F3456" s="41">
        <v>0</v>
      </c>
      <c r="G3456" s="48">
        <v>60003</v>
      </c>
    </row>
    <row r="3457" spans="1:7" x14ac:dyDescent="0.25">
      <c r="A3457" s="48">
        <v>600035280</v>
      </c>
      <c r="B3457" s="41" t="s">
        <v>5069</v>
      </c>
      <c r="C3457" s="41">
        <v>0</v>
      </c>
      <c r="D3457" s="41">
        <v>0</v>
      </c>
      <c r="E3457" s="41">
        <v>0</v>
      </c>
      <c r="F3457" s="41">
        <v>0</v>
      </c>
      <c r="G3457" s="48">
        <v>60003</v>
      </c>
    </row>
    <row r="3458" spans="1:7" x14ac:dyDescent="0.25">
      <c r="A3458" s="48">
        <v>600035281</v>
      </c>
      <c r="B3458" s="41" t="s">
        <v>5070</v>
      </c>
      <c r="C3458" s="41">
        <v>4</v>
      </c>
      <c r="D3458" s="41">
        <v>0</v>
      </c>
      <c r="E3458" s="41">
        <v>0</v>
      </c>
      <c r="F3458" s="41">
        <v>4</v>
      </c>
      <c r="G3458" s="48">
        <v>60003</v>
      </c>
    </row>
    <row r="3459" spans="1:7" x14ac:dyDescent="0.25">
      <c r="A3459" s="48">
        <v>600035282</v>
      </c>
      <c r="B3459" s="41" t="s">
        <v>5071</v>
      </c>
      <c r="C3459" s="41">
        <v>0</v>
      </c>
      <c r="D3459" s="41">
        <v>0</v>
      </c>
      <c r="E3459" s="41">
        <v>0</v>
      </c>
      <c r="F3459" s="41">
        <v>0</v>
      </c>
      <c r="G3459" s="48">
        <v>60003</v>
      </c>
    </row>
    <row r="3460" spans="1:7" x14ac:dyDescent="0.25">
      <c r="A3460" s="48">
        <v>600035283</v>
      </c>
      <c r="B3460" s="41" t="s">
        <v>5072</v>
      </c>
      <c r="C3460" s="41">
        <v>0</v>
      </c>
      <c r="D3460" s="41">
        <v>0</v>
      </c>
      <c r="E3460" s="41">
        <v>0</v>
      </c>
      <c r="F3460" s="41">
        <v>0</v>
      </c>
      <c r="G3460" s="48">
        <v>60003</v>
      </c>
    </row>
    <row r="3461" spans="1:7" x14ac:dyDescent="0.25">
      <c r="A3461" s="48">
        <v>600035341</v>
      </c>
      <c r="B3461" s="41" t="s">
        <v>5073</v>
      </c>
      <c r="C3461" s="41">
        <v>0</v>
      </c>
      <c r="D3461" s="41">
        <v>0</v>
      </c>
      <c r="E3461" s="41">
        <v>0</v>
      </c>
      <c r="F3461" s="41">
        <v>0</v>
      </c>
      <c r="G3461" s="48">
        <v>60003</v>
      </c>
    </row>
    <row r="3462" spans="1:7" x14ac:dyDescent="0.25">
      <c r="A3462" s="48">
        <v>600039066</v>
      </c>
      <c r="B3462" s="41" t="s">
        <v>5074</v>
      </c>
      <c r="C3462" s="41">
        <v>0</v>
      </c>
      <c r="D3462" s="41">
        <v>0</v>
      </c>
      <c r="E3462" s="41">
        <v>0</v>
      </c>
      <c r="F3462" s="41">
        <v>0</v>
      </c>
      <c r="G3462" s="48">
        <v>60003</v>
      </c>
    </row>
    <row r="3463" spans="1:7" x14ac:dyDescent="0.25">
      <c r="A3463" s="48">
        <v>600039700</v>
      </c>
      <c r="B3463" s="41" t="s">
        <v>5075</v>
      </c>
      <c r="C3463" s="41">
        <v>-193578.43</v>
      </c>
      <c r="D3463" s="41">
        <v>0</v>
      </c>
      <c r="E3463" s="41">
        <v>0</v>
      </c>
      <c r="F3463" s="41">
        <v>-193578.43</v>
      </c>
      <c r="G3463" s="48">
        <v>60003</v>
      </c>
    </row>
    <row r="3464" spans="1:7" x14ac:dyDescent="0.25">
      <c r="A3464" s="48">
        <v>600039701</v>
      </c>
      <c r="B3464" s="41" t="s">
        <v>5076</v>
      </c>
      <c r="C3464" s="41">
        <v>-406217.8</v>
      </c>
      <c r="D3464" s="41">
        <v>0</v>
      </c>
      <c r="E3464" s="41">
        <v>0</v>
      </c>
      <c r="F3464" s="41">
        <v>-406217.8</v>
      </c>
      <c r="G3464" s="48">
        <v>60003</v>
      </c>
    </row>
    <row r="3465" spans="1:7" x14ac:dyDescent="0.25">
      <c r="A3465" s="48">
        <v>600039702</v>
      </c>
      <c r="B3465" s="41" t="s">
        <v>5077</v>
      </c>
      <c r="C3465" s="41">
        <v>0</v>
      </c>
      <c r="D3465" s="41">
        <v>0</v>
      </c>
      <c r="E3465" s="41">
        <v>0</v>
      </c>
      <c r="F3465" s="41">
        <v>0</v>
      </c>
      <c r="G3465" s="48">
        <v>60003</v>
      </c>
    </row>
    <row r="3466" spans="1:7" x14ac:dyDescent="0.25">
      <c r="A3466" s="48">
        <v>600039704</v>
      </c>
      <c r="B3466" s="41" t="s">
        <v>5064</v>
      </c>
      <c r="C3466" s="41">
        <v>-5277</v>
      </c>
      <c r="D3466" s="41">
        <v>0</v>
      </c>
      <c r="E3466" s="41">
        <v>0</v>
      </c>
      <c r="F3466" s="41">
        <v>-5277</v>
      </c>
      <c r="G3466" s="48">
        <v>60003</v>
      </c>
    </row>
    <row r="3467" spans="1:7" x14ac:dyDescent="0.25">
      <c r="A3467" s="48">
        <v>600039705</v>
      </c>
      <c r="B3467" s="41" t="s">
        <v>5078</v>
      </c>
      <c r="C3467" s="41">
        <v>0</v>
      </c>
      <c r="D3467" s="41">
        <v>0</v>
      </c>
      <c r="E3467" s="41">
        <v>0</v>
      </c>
      <c r="F3467" s="41">
        <v>0</v>
      </c>
      <c r="G3467" s="48">
        <v>60003</v>
      </c>
    </row>
    <row r="3468" spans="1:7" x14ac:dyDescent="0.25">
      <c r="A3468" s="48">
        <v>600039706</v>
      </c>
      <c r="B3468" s="41" t="s">
        <v>5079</v>
      </c>
      <c r="C3468" s="41">
        <v>0</v>
      </c>
      <c r="D3468" s="41">
        <v>0</v>
      </c>
      <c r="E3468" s="41">
        <v>0</v>
      </c>
      <c r="F3468" s="41">
        <v>0</v>
      </c>
      <c r="G3468" s="48">
        <v>60003</v>
      </c>
    </row>
    <row r="3469" spans="1:7" x14ac:dyDescent="0.25">
      <c r="A3469" s="48">
        <v>600039707</v>
      </c>
      <c r="B3469" s="41" t="s">
        <v>5080</v>
      </c>
      <c r="C3469" s="41">
        <v>-148.19999999999999</v>
      </c>
      <c r="D3469" s="41">
        <v>0</v>
      </c>
      <c r="E3469" s="41">
        <v>0</v>
      </c>
      <c r="F3469" s="41">
        <v>-148.19999999999999</v>
      </c>
      <c r="G3469" s="48">
        <v>60003</v>
      </c>
    </row>
    <row r="3470" spans="1:7" x14ac:dyDescent="0.25">
      <c r="A3470" s="48">
        <v>600039708</v>
      </c>
      <c r="B3470" s="41" t="s">
        <v>5081</v>
      </c>
      <c r="C3470" s="41">
        <v>0</v>
      </c>
      <c r="D3470" s="41">
        <v>0</v>
      </c>
      <c r="E3470" s="41">
        <v>0</v>
      </c>
      <c r="F3470" s="41">
        <v>0</v>
      </c>
      <c r="G3470" s="48">
        <v>60003</v>
      </c>
    </row>
    <row r="3471" spans="1:7" x14ac:dyDescent="0.25">
      <c r="A3471" s="48">
        <v>600039709</v>
      </c>
      <c r="B3471" s="41" t="s">
        <v>5082</v>
      </c>
      <c r="C3471" s="41">
        <v>-153711.51</v>
      </c>
      <c r="D3471" s="41">
        <v>0</v>
      </c>
      <c r="E3471" s="41">
        <v>0</v>
      </c>
      <c r="F3471" s="41">
        <v>-153711.51</v>
      </c>
      <c r="G3471" s="48">
        <v>60003</v>
      </c>
    </row>
    <row r="3472" spans="1:7" x14ac:dyDescent="0.25">
      <c r="A3472" s="48">
        <v>600039710</v>
      </c>
      <c r="B3472" s="41" t="s">
        <v>5083</v>
      </c>
      <c r="C3472" s="41">
        <v>-128156.46</v>
      </c>
      <c r="D3472" s="41">
        <v>0</v>
      </c>
      <c r="E3472" s="41">
        <v>0</v>
      </c>
      <c r="F3472" s="41">
        <v>-128156.46</v>
      </c>
      <c r="G3472" s="48">
        <v>60003</v>
      </c>
    </row>
    <row r="3473" spans="1:7" x14ac:dyDescent="0.25">
      <c r="A3473" s="48">
        <v>600039711</v>
      </c>
      <c r="B3473" s="41" t="s">
        <v>5084</v>
      </c>
      <c r="C3473" s="41">
        <v>-223502.4</v>
      </c>
      <c r="D3473" s="41">
        <v>0</v>
      </c>
      <c r="E3473" s="41">
        <v>0</v>
      </c>
      <c r="F3473" s="41">
        <v>-223502.4</v>
      </c>
      <c r="G3473" s="48">
        <v>60003</v>
      </c>
    </row>
    <row r="3474" spans="1:7" x14ac:dyDescent="0.25">
      <c r="A3474" s="48">
        <v>600039712</v>
      </c>
      <c r="B3474" s="41" t="s">
        <v>5085</v>
      </c>
      <c r="C3474" s="41">
        <v>0</v>
      </c>
      <c r="D3474" s="41">
        <v>0</v>
      </c>
      <c r="E3474" s="41">
        <v>0</v>
      </c>
      <c r="F3474" s="41">
        <v>0</v>
      </c>
      <c r="G3474" s="48">
        <v>60003</v>
      </c>
    </row>
    <row r="3475" spans="1:7" x14ac:dyDescent="0.25">
      <c r="A3475" s="48">
        <v>600039714</v>
      </c>
      <c r="B3475" s="41" t="s">
        <v>5086</v>
      </c>
      <c r="C3475" s="41">
        <v>-6390.78</v>
      </c>
      <c r="D3475" s="41">
        <v>0</v>
      </c>
      <c r="E3475" s="41">
        <v>0</v>
      </c>
      <c r="F3475" s="41">
        <v>-6390.78</v>
      </c>
      <c r="G3475" s="48">
        <v>60003</v>
      </c>
    </row>
    <row r="3476" spans="1:7" x14ac:dyDescent="0.25">
      <c r="A3476" s="48">
        <v>600039715</v>
      </c>
      <c r="B3476" s="41" t="s">
        <v>5087</v>
      </c>
      <c r="C3476" s="41">
        <v>0</v>
      </c>
      <c r="D3476" s="41">
        <v>0</v>
      </c>
      <c r="E3476" s="41">
        <v>0</v>
      </c>
      <c r="F3476" s="41">
        <v>0</v>
      </c>
      <c r="G3476" s="48">
        <v>60003</v>
      </c>
    </row>
    <row r="3477" spans="1:7" x14ac:dyDescent="0.25">
      <c r="A3477" s="48">
        <v>600039716</v>
      </c>
      <c r="B3477" s="41" t="s">
        <v>5088</v>
      </c>
      <c r="C3477" s="41">
        <v>0</v>
      </c>
      <c r="D3477" s="41">
        <v>0</v>
      </c>
      <c r="E3477" s="41">
        <v>0</v>
      </c>
      <c r="F3477" s="41">
        <v>0</v>
      </c>
      <c r="G3477" s="48">
        <v>60003</v>
      </c>
    </row>
    <row r="3478" spans="1:7" x14ac:dyDescent="0.25">
      <c r="A3478" s="48">
        <v>600039717</v>
      </c>
      <c r="B3478" s="41" t="s">
        <v>5089</v>
      </c>
      <c r="C3478" s="41">
        <v>0</v>
      </c>
      <c r="D3478" s="41">
        <v>0</v>
      </c>
      <c r="E3478" s="41">
        <v>0</v>
      </c>
      <c r="F3478" s="41">
        <v>0</v>
      </c>
      <c r="G3478" s="48">
        <v>60003</v>
      </c>
    </row>
    <row r="3479" spans="1:7" x14ac:dyDescent="0.25">
      <c r="A3479" s="48">
        <v>600039718</v>
      </c>
      <c r="B3479" s="41" t="s">
        <v>5090</v>
      </c>
      <c r="C3479" s="41">
        <v>-2407.8000000000002</v>
      </c>
      <c r="D3479" s="41">
        <v>0</v>
      </c>
      <c r="E3479" s="41">
        <v>0</v>
      </c>
      <c r="F3479" s="41">
        <v>-2407.8000000000002</v>
      </c>
      <c r="G3479" s="48">
        <v>60003</v>
      </c>
    </row>
    <row r="3480" spans="1:7" x14ac:dyDescent="0.25">
      <c r="A3480" s="48">
        <v>600039719</v>
      </c>
      <c r="B3480" s="41" t="s">
        <v>5091</v>
      </c>
      <c r="C3480" s="41">
        <v>-6</v>
      </c>
      <c r="D3480" s="41">
        <v>0</v>
      </c>
      <c r="E3480" s="41">
        <v>0</v>
      </c>
      <c r="F3480" s="41">
        <v>-6</v>
      </c>
      <c r="G3480" s="48">
        <v>60003</v>
      </c>
    </row>
    <row r="3481" spans="1:7" x14ac:dyDescent="0.25">
      <c r="A3481" s="48">
        <v>600039720</v>
      </c>
      <c r="B3481" s="41" t="s">
        <v>5092</v>
      </c>
      <c r="C3481" s="41">
        <v>-552.29999999999995</v>
      </c>
      <c r="D3481" s="41">
        <v>0</v>
      </c>
      <c r="E3481" s="41">
        <v>0</v>
      </c>
      <c r="F3481" s="41">
        <v>-552.29999999999995</v>
      </c>
      <c r="G3481" s="48">
        <v>60003</v>
      </c>
    </row>
    <row r="3482" spans="1:7" x14ac:dyDescent="0.25">
      <c r="A3482" s="48">
        <v>600039721</v>
      </c>
      <c r="B3482" s="41" t="s">
        <v>5093</v>
      </c>
      <c r="C3482" s="41">
        <v>-895.56</v>
      </c>
      <c r="D3482" s="41">
        <v>0</v>
      </c>
      <c r="E3482" s="41">
        <v>0</v>
      </c>
      <c r="F3482" s="41">
        <v>-895.56</v>
      </c>
      <c r="G3482" s="48">
        <v>60003</v>
      </c>
    </row>
    <row r="3483" spans="1:7" x14ac:dyDescent="0.25">
      <c r="A3483" s="48">
        <v>600039722</v>
      </c>
      <c r="B3483" s="41" t="s">
        <v>5094</v>
      </c>
      <c r="C3483" s="41">
        <v>-55.86</v>
      </c>
      <c r="D3483" s="41">
        <v>0</v>
      </c>
      <c r="E3483" s="41">
        <v>0</v>
      </c>
      <c r="F3483" s="41">
        <v>-55.86</v>
      </c>
      <c r="G3483" s="48">
        <v>60003</v>
      </c>
    </row>
    <row r="3484" spans="1:7" x14ac:dyDescent="0.25">
      <c r="A3484" s="48">
        <v>600039723</v>
      </c>
      <c r="B3484" s="41" t="s">
        <v>5095</v>
      </c>
      <c r="C3484" s="41">
        <v>0</v>
      </c>
      <c r="D3484" s="41">
        <v>0</v>
      </c>
      <c r="E3484" s="41">
        <v>0</v>
      </c>
      <c r="F3484" s="41">
        <v>0</v>
      </c>
      <c r="G3484" s="48">
        <v>60003</v>
      </c>
    </row>
    <row r="3485" spans="1:7" x14ac:dyDescent="0.25">
      <c r="A3485" s="48">
        <v>600039724</v>
      </c>
      <c r="B3485" s="41" t="s">
        <v>5096</v>
      </c>
      <c r="C3485" s="41">
        <v>0</v>
      </c>
      <c r="D3485" s="41">
        <v>0</v>
      </c>
      <c r="E3485" s="41">
        <v>0</v>
      </c>
      <c r="F3485" s="41">
        <v>0</v>
      </c>
      <c r="G3485" s="48">
        <v>60003</v>
      </c>
    </row>
    <row r="3486" spans="1:7" x14ac:dyDescent="0.25">
      <c r="A3486" s="48">
        <v>600039725</v>
      </c>
      <c r="B3486" s="41" t="s">
        <v>5097</v>
      </c>
      <c r="C3486" s="41">
        <v>0</v>
      </c>
      <c r="D3486" s="41">
        <v>0</v>
      </c>
      <c r="E3486" s="41">
        <v>0</v>
      </c>
      <c r="F3486" s="41">
        <v>0</v>
      </c>
      <c r="G3486" s="48">
        <v>60003</v>
      </c>
    </row>
    <row r="3487" spans="1:7" x14ac:dyDescent="0.25">
      <c r="A3487" s="48">
        <v>600039726</v>
      </c>
      <c r="B3487" s="41" t="s">
        <v>5098</v>
      </c>
      <c r="C3487" s="41">
        <v>-3018.12</v>
      </c>
      <c r="D3487" s="41">
        <v>0</v>
      </c>
      <c r="E3487" s="41">
        <v>0</v>
      </c>
      <c r="F3487" s="41">
        <v>-3018.12</v>
      </c>
      <c r="G3487" s="48">
        <v>60003</v>
      </c>
    </row>
    <row r="3488" spans="1:7" x14ac:dyDescent="0.25">
      <c r="A3488" s="48">
        <v>600039727</v>
      </c>
      <c r="B3488" s="41" t="s">
        <v>5099</v>
      </c>
      <c r="C3488" s="41">
        <v>0</v>
      </c>
      <c r="D3488" s="41">
        <v>0</v>
      </c>
      <c r="E3488" s="41">
        <v>0</v>
      </c>
      <c r="F3488" s="41">
        <v>0</v>
      </c>
      <c r="G3488" s="48">
        <v>60003</v>
      </c>
    </row>
    <row r="3489" spans="1:7" x14ac:dyDescent="0.25">
      <c r="A3489" s="48">
        <v>600039728</v>
      </c>
      <c r="B3489" s="41" t="s">
        <v>5100</v>
      </c>
      <c r="C3489" s="41">
        <v>0</v>
      </c>
      <c r="D3489" s="41">
        <v>0</v>
      </c>
      <c r="E3489" s="41">
        <v>0</v>
      </c>
      <c r="F3489" s="41">
        <v>0</v>
      </c>
      <c r="G3489" s="48">
        <v>60003</v>
      </c>
    </row>
    <row r="3490" spans="1:7" x14ac:dyDescent="0.25">
      <c r="A3490" s="48">
        <v>600039729</v>
      </c>
      <c r="B3490" s="41" t="s">
        <v>5101</v>
      </c>
      <c r="C3490" s="41">
        <v>0</v>
      </c>
      <c r="D3490" s="41">
        <v>0</v>
      </c>
      <c r="E3490" s="41">
        <v>0</v>
      </c>
      <c r="F3490" s="41">
        <v>0</v>
      </c>
      <c r="G3490" s="48">
        <v>60003</v>
      </c>
    </row>
    <row r="3491" spans="1:7" x14ac:dyDescent="0.25">
      <c r="A3491" s="48">
        <v>600039730</v>
      </c>
      <c r="B3491" s="41" t="s">
        <v>5102</v>
      </c>
      <c r="C3491" s="41">
        <v>0</v>
      </c>
      <c r="D3491" s="41">
        <v>0</v>
      </c>
      <c r="E3491" s="41">
        <v>0</v>
      </c>
      <c r="F3491" s="41">
        <v>0</v>
      </c>
      <c r="G3491" s="48">
        <v>60003</v>
      </c>
    </row>
    <row r="3492" spans="1:7" x14ac:dyDescent="0.25">
      <c r="A3492" s="48">
        <v>600039731</v>
      </c>
      <c r="B3492" s="41" t="s">
        <v>5103</v>
      </c>
      <c r="C3492" s="41">
        <v>0</v>
      </c>
      <c r="D3492" s="41">
        <v>0</v>
      </c>
      <c r="E3492" s="41">
        <v>0</v>
      </c>
      <c r="F3492" s="41">
        <v>0</v>
      </c>
      <c r="G3492" s="48">
        <v>60003</v>
      </c>
    </row>
    <row r="3493" spans="1:7" x14ac:dyDescent="0.25">
      <c r="A3493" s="48">
        <v>600039733</v>
      </c>
      <c r="B3493" s="41" t="s">
        <v>5104</v>
      </c>
      <c r="C3493" s="41">
        <v>-6000</v>
      </c>
      <c r="D3493" s="41">
        <v>0</v>
      </c>
      <c r="E3493" s="41">
        <v>0</v>
      </c>
      <c r="F3493" s="41">
        <v>-6000</v>
      </c>
      <c r="G3493" s="48">
        <v>60003</v>
      </c>
    </row>
    <row r="3494" spans="1:7" x14ac:dyDescent="0.25">
      <c r="A3494" s="48">
        <v>600039734</v>
      </c>
      <c r="B3494" s="41" t="s">
        <v>5105</v>
      </c>
      <c r="C3494" s="41">
        <v>-1316.8</v>
      </c>
      <c r="D3494" s="41">
        <v>0</v>
      </c>
      <c r="E3494" s="41">
        <v>0</v>
      </c>
      <c r="F3494" s="41">
        <v>-1316.8</v>
      </c>
      <c r="G3494" s="48">
        <v>60003</v>
      </c>
    </row>
    <row r="3495" spans="1:7" x14ac:dyDescent="0.25">
      <c r="A3495" s="48">
        <v>600039735</v>
      </c>
      <c r="B3495" s="41" t="s">
        <v>5106</v>
      </c>
      <c r="C3495" s="41">
        <v>1013.4</v>
      </c>
      <c r="D3495" s="41">
        <v>0</v>
      </c>
      <c r="E3495" s="41">
        <v>0</v>
      </c>
      <c r="F3495" s="41">
        <v>1013.4</v>
      </c>
      <c r="G3495" s="48">
        <v>60003</v>
      </c>
    </row>
    <row r="3496" spans="1:7" x14ac:dyDescent="0.25">
      <c r="A3496" s="48">
        <v>600039736</v>
      </c>
      <c r="B3496" s="41" t="s">
        <v>5071</v>
      </c>
      <c r="C3496" s="41">
        <v>0</v>
      </c>
      <c r="D3496" s="41">
        <v>0</v>
      </c>
      <c r="E3496" s="41">
        <v>0</v>
      </c>
      <c r="F3496" s="41">
        <v>0</v>
      </c>
      <c r="G3496" s="48">
        <v>60003</v>
      </c>
    </row>
    <row r="3497" spans="1:7" x14ac:dyDescent="0.25">
      <c r="A3497" s="48">
        <v>600039738</v>
      </c>
      <c r="B3497" s="41" t="s">
        <v>5107</v>
      </c>
      <c r="C3497" s="41">
        <v>0</v>
      </c>
      <c r="D3497" s="41">
        <v>0</v>
      </c>
      <c r="E3497" s="41">
        <v>0</v>
      </c>
      <c r="F3497" s="41">
        <v>0</v>
      </c>
      <c r="G3497" s="48">
        <v>60003</v>
      </c>
    </row>
    <row r="3498" spans="1:7" x14ac:dyDescent="0.25">
      <c r="A3498" s="48">
        <v>600039739</v>
      </c>
      <c r="B3498" s="41" t="s">
        <v>5040</v>
      </c>
      <c r="C3498" s="41">
        <v>152.71</v>
      </c>
      <c r="D3498" s="41">
        <v>0</v>
      </c>
      <c r="E3498" s="41">
        <v>0</v>
      </c>
      <c r="F3498" s="41">
        <v>152.71</v>
      </c>
      <c r="G3498" s="48">
        <v>60003</v>
      </c>
    </row>
    <row r="3499" spans="1:7" x14ac:dyDescent="0.25">
      <c r="A3499" s="48">
        <v>600039740</v>
      </c>
      <c r="B3499" s="41" t="s">
        <v>5108</v>
      </c>
      <c r="C3499" s="41">
        <v>0</v>
      </c>
      <c r="D3499" s="41">
        <v>0</v>
      </c>
      <c r="E3499" s="41">
        <v>0</v>
      </c>
      <c r="F3499" s="41">
        <v>0</v>
      </c>
      <c r="G3499" s="48">
        <v>60003</v>
      </c>
    </row>
    <row r="3500" spans="1:7" x14ac:dyDescent="0.25">
      <c r="A3500" s="48">
        <v>600039741</v>
      </c>
      <c r="B3500" s="41" t="s">
        <v>5109</v>
      </c>
      <c r="C3500" s="41">
        <v>0</v>
      </c>
      <c r="D3500" s="41">
        <v>0</v>
      </c>
      <c r="E3500" s="41">
        <v>0</v>
      </c>
      <c r="F3500" s="41">
        <v>0</v>
      </c>
      <c r="G3500" s="48">
        <v>60003</v>
      </c>
    </row>
    <row r="3501" spans="1:7" x14ac:dyDescent="0.25">
      <c r="A3501" s="48">
        <v>600043300</v>
      </c>
      <c r="B3501" s="41" t="s">
        <v>5110</v>
      </c>
      <c r="C3501" s="41">
        <v>0</v>
      </c>
      <c r="D3501" s="41">
        <v>0</v>
      </c>
      <c r="E3501" s="41">
        <v>0</v>
      </c>
      <c r="F3501" s="41">
        <v>0</v>
      </c>
      <c r="G3501" s="48">
        <v>60004</v>
      </c>
    </row>
    <row r="3502" spans="1:7" x14ac:dyDescent="0.25">
      <c r="A3502" s="48">
        <v>600045035</v>
      </c>
      <c r="B3502" s="41" t="s">
        <v>5111</v>
      </c>
      <c r="C3502" s="41">
        <v>0</v>
      </c>
      <c r="D3502" s="41">
        <v>0</v>
      </c>
      <c r="E3502" s="41">
        <v>0</v>
      </c>
      <c r="F3502" s="41">
        <v>0</v>
      </c>
      <c r="G3502" s="48">
        <v>60004</v>
      </c>
    </row>
    <row r="3503" spans="1:7" x14ac:dyDescent="0.25">
      <c r="A3503" s="48">
        <v>600045200</v>
      </c>
      <c r="B3503" s="41" t="s">
        <v>5112</v>
      </c>
      <c r="C3503" s="41">
        <v>0</v>
      </c>
      <c r="D3503" s="41">
        <v>0</v>
      </c>
      <c r="E3503" s="41">
        <v>0</v>
      </c>
      <c r="F3503" s="41">
        <v>0</v>
      </c>
      <c r="G3503" s="48">
        <v>60004</v>
      </c>
    </row>
    <row r="3504" spans="1:7" x14ac:dyDescent="0.25">
      <c r="A3504" s="48">
        <v>600045201</v>
      </c>
      <c r="B3504" s="41" t="s">
        <v>5113</v>
      </c>
      <c r="C3504" s="41">
        <v>0</v>
      </c>
      <c r="D3504" s="41">
        <v>0</v>
      </c>
      <c r="E3504" s="41">
        <v>0</v>
      </c>
      <c r="F3504" s="41">
        <v>0</v>
      </c>
      <c r="G3504" s="48">
        <v>60004</v>
      </c>
    </row>
    <row r="3505" spans="1:7" x14ac:dyDescent="0.25">
      <c r="A3505" s="48">
        <v>600045202</v>
      </c>
      <c r="B3505" s="41" t="s">
        <v>5114</v>
      </c>
      <c r="C3505" s="41">
        <v>0</v>
      </c>
      <c r="D3505" s="41">
        <v>0</v>
      </c>
      <c r="E3505" s="41">
        <v>0</v>
      </c>
      <c r="F3505" s="41">
        <v>0</v>
      </c>
      <c r="G3505" s="48">
        <v>60004</v>
      </c>
    </row>
    <row r="3506" spans="1:7" x14ac:dyDescent="0.25">
      <c r="A3506" s="48">
        <v>600045240</v>
      </c>
      <c r="B3506" s="41" t="s">
        <v>5115</v>
      </c>
      <c r="C3506" s="41">
        <v>0</v>
      </c>
      <c r="D3506" s="41">
        <v>0</v>
      </c>
      <c r="E3506" s="41">
        <v>0</v>
      </c>
      <c r="F3506" s="41">
        <v>0</v>
      </c>
      <c r="G3506" s="48">
        <v>60004</v>
      </c>
    </row>
    <row r="3507" spans="1:7" x14ac:dyDescent="0.25">
      <c r="A3507" s="48">
        <v>600045241</v>
      </c>
      <c r="B3507" s="41" t="s">
        <v>5116</v>
      </c>
      <c r="C3507" s="41">
        <v>0</v>
      </c>
      <c r="D3507" s="41">
        <v>0</v>
      </c>
      <c r="E3507" s="41">
        <v>0</v>
      </c>
      <c r="F3507" s="41">
        <v>0</v>
      </c>
      <c r="G3507" s="48">
        <v>60004</v>
      </c>
    </row>
    <row r="3508" spans="1:7" x14ac:dyDescent="0.25">
      <c r="A3508" s="48">
        <v>600045242</v>
      </c>
      <c r="B3508" s="41" t="s">
        <v>5117</v>
      </c>
      <c r="C3508" s="41">
        <v>0</v>
      </c>
      <c r="D3508" s="41">
        <v>0</v>
      </c>
      <c r="E3508" s="41">
        <v>0</v>
      </c>
      <c r="F3508" s="41">
        <v>0</v>
      </c>
      <c r="G3508" s="48">
        <v>60004</v>
      </c>
    </row>
    <row r="3509" spans="1:7" x14ac:dyDescent="0.25">
      <c r="A3509" s="48">
        <v>600045248</v>
      </c>
      <c r="B3509" s="41" t="s">
        <v>5118</v>
      </c>
      <c r="C3509" s="41">
        <v>0</v>
      </c>
      <c r="D3509" s="41">
        <v>0</v>
      </c>
      <c r="E3509" s="41">
        <v>0</v>
      </c>
      <c r="F3509" s="41">
        <v>0</v>
      </c>
      <c r="G3509" s="48">
        <v>60004</v>
      </c>
    </row>
    <row r="3510" spans="1:7" x14ac:dyDescent="0.25">
      <c r="A3510" s="48">
        <v>600049065</v>
      </c>
      <c r="B3510" s="41" t="s">
        <v>5119</v>
      </c>
      <c r="C3510" s="41">
        <v>0</v>
      </c>
      <c r="D3510" s="41">
        <v>0</v>
      </c>
      <c r="E3510" s="41">
        <v>0</v>
      </c>
      <c r="F3510" s="41">
        <v>0</v>
      </c>
      <c r="G3510" s="48">
        <v>60004</v>
      </c>
    </row>
    <row r="3511" spans="1:7" x14ac:dyDescent="0.25">
      <c r="A3511" s="48">
        <v>600049700</v>
      </c>
      <c r="B3511" s="41" t="s">
        <v>5120</v>
      </c>
      <c r="C3511" s="41">
        <v>0</v>
      </c>
      <c r="D3511" s="41">
        <v>0</v>
      </c>
      <c r="E3511" s="41">
        <v>0</v>
      </c>
      <c r="F3511" s="41">
        <v>0</v>
      </c>
      <c r="G3511" s="48">
        <v>60004</v>
      </c>
    </row>
    <row r="3512" spans="1:7" x14ac:dyDescent="0.25">
      <c r="A3512" s="48">
        <v>600049701</v>
      </c>
      <c r="B3512" s="41" t="s">
        <v>5121</v>
      </c>
      <c r="C3512" s="41">
        <v>0</v>
      </c>
      <c r="D3512" s="41">
        <v>0</v>
      </c>
      <c r="E3512" s="41">
        <v>0</v>
      </c>
      <c r="F3512" s="41">
        <v>0</v>
      </c>
      <c r="G3512" s="48">
        <v>60004</v>
      </c>
    </row>
    <row r="3513" spans="1:7" x14ac:dyDescent="0.25">
      <c r="A3513" s="48">
        <v>600049709</v>
      </c>
      <c r="B3513" s="41" t="s">
        <v>5122</v>
      </c>
      <c r="C3513" s="41">
        <v>0</v>
      </c>
      <c r="D3513" s="41">
        <v>0</v>
      </c>
      <c r="E3513" s="41">
        <v>0</v>
      </c>
      <c r="F3513" s="41">
        <v>0</v>
      </c>
      <c r="G3513" s="48">
        <v>60004</v>
      </c>
    </row>
    <row r="3514" spans="1:7" x14ac:dyDescent="0.25">
      <c r="A3514" s="48">
        <v>600049710</v>
      </c>
      <c r="B3514" s="41" t="s">
        <v>5123</v>
      </c>
      <c r="C3514" s="41">
        <v>0</v>
      </c>
      <c r="D3514" s="41">
        <v>0</v>
      </c>
      <c r="E3514" s="41">
        <v>0</v>
      </c>
      <c r="F3514" s="41">
        <v>0</v>
      </c>
      <c r="G3514" s="48">
        <v>60004</v>
      </c>
    </row>
    <row r="3515" spans="1:7" x14ac:dyDescent="0.25">
      <c r="A3515" s="48">
        <v>600049711</v>
      </c>
      <c r="B3515" s="41" t="s">
        <v>5124</v>
      </c>
      <c r="C3515" s="41">
        <v>0</v>
      </c>
      <c r="D3515" s="41">
        <v>0</v>
      </c>
      <c r="E3515" s="41">
        <v>0</v>
      </c>
      <c r="F3515" s="41">
        <v>0</v>
      </c>
      <c r="G3515" s="48">
        <v>60004</v>
      </c>
    </row>
    <row r="3516" spans="1:7" x14ac:dyDescent="0.25">
      <c r="A3516" s="48">
        <v>600049734</v>
      </c>
      <c r="B3516" s="41" t="s">
        <v>5125</v>
      </c>
      <c r="C3516" s="41">
        <v>0</v>
      </c>
      <c r="D3516" s="41">
        <v>0</v>
      </c>
      <c r="E3516" s="41">
        <v>0</v>
      </c>
      <c r="F3516" s="41">
        <v>0</v>
      </c>
      <c r="G3516" s="48">
        <v>60004</v>
      </c>
    </row>
    <row r="3517" spans="1:7" x14ac:dyDescent="0.25">
      <c r="A3517" s="48">
        <v>600049801</v>
      </c>
      <c r="B3517" s="41" t="s">
        <v>5126</v>
      </c>
      <c r="C3517" s="41">
        <v>0</v>
      </c>
      <c r="D3517" s="41">
        <v>0</v>
      </c>
      <c r="E3517" s="41">
        <v>0</v>
      </c>
      <c r="F3517" s="41">
        <v>0</v>
      </c>
      <c r="G3517" s="48">
        <v>60004</v>
      </c>
    </row>
    <row r="3518" spans="1:7" x14ac:dyDescent="0.25">
      <c r="A3518" s="48">
        <v>600055006</v>
      </c>
      <c r="B3518" s="41" t="s">
        <v>5127</v>
      </c>
      <c r="C3518" s="41">
        <v>0</v>
      </c>
      <c r="D3518" s="41">
        <v>0</v>
      </c>
      <c r="E3518" s="41">
        <v>0</v>
      </c>
      <c r="F3518" s="41">
        <v>0</v>
      </c>
      <c r="G3518" s="48">
        <v>60005</v>
      </c>
    </row>
    <row r="3519" spans="1:7" x14ac:dyDescent="0.25">
      <c r="A3519" s="48">
        <v>600057514</v>
      </c>
      <c r="B3519" s="41" t="s">
        <v>5128</v>
      </c>
      <c r="C3519" s="41">
        <v>0</v>
      </c>
      <c r="D3519" s="41">
        <v>0</v>
      </c>
      <c r="E3519" s="41">
        <v>0</v>
      </c>
      <c r="F3519" s="41">
        <v>0</v>
      </c>
      <c r="G3519" s="48">
        <v>60005</v>
      </c>
    </row>
    <row r="3520" spans="1:7" x14ac:dyDescent="0.25">
      <c r="A3520" s="48">
        <v>600059055</v>
      </c>
      <c r="B3520" s="41" t="s">
        <v>5129</v>
      </c>
      <c r="C3520" s="41">
        <v>-873528.87</v>
      </c>
      <c r="D3520" s="41">
        <v>0</v>
      </c>
      <c r="E3520" s="41">
        <v>0</v>
      </c>
      <c r="F3520" s="41">
        <v>-873528.87</v>
      </c>
      <c r="G3520" s="48">
        <v>60005</v>
      </c>
    </row>
    <row r="3521" spans="1:7" x14ac:dyDescent="0.25">
      <c r="A3521" s="48">
        <v>600059801</v>
      </c>
      <c r="B3521" s="41" t="s">
        <v>5130</v>
      </c>
      <c r="C3521" s="41">
        <v>0</v>
      </c>
      <c r="D3521" s="41">
        <v>0</v>
      </c>
      <c r="E3521" s="41">
        <v>0</v>
      </c>
      <c r="F3521" s="41">
        <v>0</v>
      </c>
      <c r="G3521" s="48">
        <v>60005</v>
      </c>
    </row>
    <row r="3522" spans="1:7" x14ac:dyDescent="0.25">
      <c r="A3522" s="48">
        <v>600065006</v>
      </c>
      <c r="B3522" s="41" t="s">
        <v>5131</v>
      </c>
      <c r="C3522" s="41">
        <v>0</v>
      </c>
      <c r="D3522" s="41">
        <v>0</v>
      </c>
      <c r="E3522" s="41">
        <v>0</v>
      </c>
      <c r="F3522" s="41">
        <v>0</v>
      </c>
      <c r="G3522" s="48">
        <v>60006</v>
      </c>
    </row>
    <row r="3523" spans="1:7" x14ac:dyDescent="0.25">
      <c r="A3523" s="48">
        <v>600065902</v>
      </c>
      <c r="B3523" s="41" t="s">
        <v>5132</v>
      </c>
      <c r="C3523" s="41">
        <v>0</v>
      </c>
      <c r="D3523" s="41">
        <v>0</v>
      </c>
      <c r="E3523" s="41">
        <v>0</v>
      </c>
      <c r="F3523" s="41">
        <v>0</v>
      </c>
      <c r="G3523" s="48">
        <v>60006</v>
      </c>
    </row>
    <row r="3524" spans="1:7" x14ac:dyDescent="0.25">
      <c r="A3524" s="48">
        <v>600069801</v>
      </c>
      <c r="B3524" s="41" t="s">
        <v>5133</v>
      </c>
      <c r="C3524" s="41">
        <v>0</v>
      </c>
      <c r="D3524" s="41">
        <v>0</v>
      </c>
      <c r="E3524" s="41">
        <v>0</v>
      </c>
      <c r="F3524" s="41">
        <v>0</v>
      </c>
      <c r="G3524" s="48">
        <v>60006</v>
      </c>
    </row>
    <row r="3525" spans="1:7" x14ac:dyDescent="0.25">
      <c r="A3525" s="48">
        <v>600075006</v>
      </c>
      <c r="B3525" s="41" t="s">
        <v>5134</v>
      </c>
      <c r="C3525" s="41">
        <v>0</v>
      </c>
      <c r="D3525" s="41">
        <v>0</v>
      </c>
      <c r="E3525" s="41">
        <v>0</v>
      </c>
      <c r="F3525" s="41">
        <v>0</v>
      </c>
      <c r="G3525" s="48">
        <v>60007</v>
      </c>
    </row>
    <row r="3526" spans="1:7" x14ac:dyDescent="0.25">
      <c r="A3526" s="48">
        <v>600085006</v>
      </c>
      <c r="B3526" s="41" t="s">
        <v>5135</v>
      </c>
      <c r="C3526" s="41">
        <v>0</v>
      </c>
      <c r="D3526" s="41">
        <v>0</v>
      </c>
      <c r="E3526" s="41">
        <v>0</v>
      </c>
      <c r="F3526" s="41">
        <v>0</v>
      </c>
      <c r="G3526" s="48">
        <v>60008</v>
      </c>
    </row>
    <row r="3527" spans="1:7" x14ac:dyDescent="0.25">
      <c r="A3527" s="48">
        <v>600095006</v>
      </c>
      <c r="B3527" s="41" t="s">
        <v>5136</v>
      </c>
      <c r="C3527" s="41">
        <v>-4492.43</v>
      </c>
      <c r="D3527" s="41">
        <v>0</v>
      </c>
      <c r="E3527" s="41">
        <v>0</v>
      </c>
      <c r="F3527" s="41">
        <v>-4492.43</v>
      </c>
      <c r="G3527" s="48">
        <v>60009</v>
      </c>
    </row>
    <row r="3528" spans="1:7" x14ac:dyDescent="0.25">
      <c r="A3528" s="48">
        <v>600099604</v>
      </c>
      <c r="B3528" s="41" t="s">
        <v>5137</v>
      </c>
      <c r="C3528" s="41">
        <v>0</v>
      </c>
      <c r="D3528" s="41">
        <v>0</v>
      </c>
      <c r="E3528" s="41">
        <v>0</v>
      </c>
      <c r="F3528" s="41">
        <v>0</v>
      </c>
      <c r="G3528" s="48">
        <v>60009</v>
      </c>
    </row>
    <row r="3529" spans="1:7" x14ac:dyDescent="0.25">
      <c r="A3529" s="48">
        <v>600099608</v>
      </c>
      <c r="B3529" s="41" t="s">
        <v>5138</v>
      </c>
      <c r="C3529" s="41">
        <v>0</v>
      </c>
      <c r="D3529" s="41">
        <v>0</v>
      </c>
      <c r="E3529" s="41">
        <v>0</v>
      </c>
      <c r="F3529" s="41">
        <v>0</v>
      </c>
      <c r="G3529" s="48">
        <v>60009</v>
      </c>
    </row>
    <row r="3530" spans="1:7" x14ac:dyDescent="0.25">
      <c r="A3530" s="48">
        <v>600099741</v>
      </c>
      <c r="B3530" s="41" t="s">
        <v>5139</v>
      </c>
      <c r="C3530" s="41">
        <v>0</v>
      </c>
      <c r="D3530" s="41">
        <v>0</v>
      </c>
      <c r="E3530" s="41">
        <v>0</v>
      </c>
      <c r="F3530" s="41">
        <v>0</v>
      </c>
      <c r="G3530" s="48">
        <v>60009</v>
      </c>
    </row>
    <row r="3531" spans="1:7" x14ac:dyDescent="0.25">
      <c r="A3531" s="48">
        <v>600099801</v>
      </c>
      <c r="B3531" s="41" t="s">
        <v>5140</v>
      </c>
      <c r="C3531" s="41">
        <v>0</v>
      </c>
      <c r="D3531" s="41">
        <v>0</v>
      </c>
      <c r="E3531" s="41">
        <v>0</v>
      </c>
      <c r="F3531" s="41">
        <v>0</v>
      </c>
      <c r="G3531" s="48">
        <v>60009</v>
      </c>
    </row>
    <row r="3532" spans="1:7" x14ac:dyDescent="0.25">
      <c r="A3532" s="48">
        <v>600105006</v>
      </c>
      <c r="B3532" s="41" t="s">
        <v>5141</v>
      </c>
      <c r="C3532" s="41">
        <v>0</v>
      </c>
      <c r="D3532" s="41">
        <v>0</v>
      </c>
      <c r="E3532" s="41">
        <v>0</v>
      </c>
      <c r="F3532" s="41">
        <v>0</v>
      </c>
      <c r="G3532" s="48">
        <v>60010</v>
      </c>
    </row>
    <row r="3533" spans="1:7" x14ac:dyDescent="0.25">
      <c r="A3533" s="48">
        <v>600115005</v>
      </c>
      <c r="B3533" s="41" t="s">
        <v>5142</v>
      </c>
      <c r="C3533" s="41">
        <v>-1505313.25</v>
      </c>
      <c r="D3533" s="41">
        <v>0</v>
      </c>
      <c r="E3533" s="41">
        <v>0</v>
      </c>
      <c r="F3533" s="41">
        <v>-1505313.25</v>
      </c>
      <c r="G3533" s="48">
        <v>60011</v>
      </c>
    </row>
    <row r="3534" spans="1:7" x14ac:dyDescent="0.25">
      <c r="A3534" s="48">
        <v>600115026</v>
      </c>
      <c r="B3534" s="41" t="s">
        <v>5143</v>
      </c>
      <c r="C3534" s="41">
        <v>0</v>
      </c>
      <c r="D3534" s="41">
        <v>0</v>
      </c>
      <c r="E3534" s="41">
        <v>0</v>
      </c>
      <c r="F3534" s="41">
        <v>0</v>
      </c>
      <c r="G3534" s="48">
        <v>60011</v>
      </c>
    </row>
    <row r="3535" spans="1:7" x14ac:dyDescent="0.25">
      <c r="A3535" s="48">
        <v>600119801</v>
      </c>
      <c r="B3535" s="41" t="s">
        <v>5144</v>
      </c>
      <c r="C3535" s="41">
        <v>0</v>
      </c>
      <c r="D3535" s="41">
        <v>0</v>
      </c>
      <c r="E3535" s="41">
        <v>0</v>
      </c>
      <c r="F3535" s="41">
        <v>0</v>
      </c>
      <c r="G3535" s="48">
        <v>60011</v>
      </c>
    </row>
    <row r="3536" spans="1:7" x14ac:dyDescent="0.25">
      <c r="A3536" s="48">
        <v>600125005</v>
      </c>
      <c r="B3536" s="41" t="s">
        <v>5145</v>
      </c>
      <c r="C3536" s="41">
        <v>0</v>
      </c>
      <c r="D3536" s="41">
        <v>0</v>
      </c>
      <c r="E3536" s="41">
        <v>0</v>
      </c>
      <c r="F3536" s="41">
        <v>0</v>
      </c>
      <c r="G3536" s="48">
        <v>60012</v>
      </c>
    </row>
    <row r="3537" spans="1:7" x14ac:dyDescent="0.25">
      <c r="A3537" s="48">
        <v>600135005</v>
      </c>
      <c r="B3537" s="41" t="s">
        <v>5146</v>
      </c>
      <c r="C3537" s="41">
        <v>-2526.81</v>
      </c>
      <c r="D3537" s="41">
        <v>0</v>
      </c>
      <c r="E3537" s="41">
        <v>0</v>
      </c>
      <c r="F3537" s="41">
        <v>-2526.81</v>
      </c>
      <c r="G3537" s="48">
        <v>60013</v>
      </c>
    </row>
    <row r="3538" spans="1:7" x14ac:dyDescent="0.25">
      <c r="A3538" s="48">
        <v>600139801</v>
      </c>
      <c r="B3538" s="41" t="s">
        <v>5147</v>
      </c>
      <c r="C3538" s="41">
        <v>-2520.89</v>
      </c>
      <c r="D3538" s="41">
        <v>0</v>
      </c>
      <c r="E3538" s="41">
        <v>0</v>
      </c>
      <c r="F3538" s="41">
        <v>-2520.89</v>
      </c>
      <c r="G3538" s="48">
        <v>60013</v>
      </c>
    </row>
    <row r="3539" spans="1:7" x14ac:dyDescent="0.25">
      <c r="A3539" s="48">
        <v>600145005</v>
      </c>
      <c r="B3539" s="41" t="s">
        <v>5148</v>
      </c>
      <c r="C3539" s="41">
        <v>-18120.349999999999</v>
      </c>
      <c r="D3539" s="41">
        <v>0</v>
      </c>
      <c r="E3539" s="41">
        <v>0</v>
      </c>
      <c r="F3539" s="41">
        <v>-18120.349999999999</v>
      </c>
      <c r="G3539" s="48">
        <v>60014</v>
      </c>
    </row>
    <row r="3540" spans="1:7" x14ac:dyDescent="0.25">
      <c r="A3540" s="48">
        <v>600149801</v>
      </c>
      <c r="B3540" s="41" t="s">
        <v>5149</v>
      </c>
      <c r="C3540" s="41">
        <v>-10013.290000000001</v>
      </c>
      <c r="D3540" s="41">
        <v>0</v>
      </c>
      <c r="E3540" s="41">
        <v>0</v>
      </c>
      <c r="F3540" s="41">
        <v>-10013.290000000001</v>
      </c>
      <c r="G3540" s="48">
        <v>60014</v>
      </c>
    </row>
    <row r="3541" spans="1:7" x14ac:dyDescent="0.25">
      <c r="A3541" s="48">
        <v>600155005</v>
      </c>
      <c r="B3541" s="41" t="s">
        <v>5150</v>
      </c>
      <c r="C3541" s="41">
        <v>0</v>
      </c>
      <c r="D3541" s="41">
        <v>0</v>
      </c>
      <c r="E3541" s="41">
        <v>0</v>
      </c>
      <c r="F3541" s="41">
        <v>0</v>
      </c>
      <c r="G3541" s="48">
        <v>60015</v>
      </c>
    </row>
    <row r="3542" spans="1:7" x14ac:dyDescent="0.25">
      <c r="A3542" s="48">
        <v>600165005</v>
      </c>
      <c r="B3542" s="41" t="s">
        <v>5151</v>
      </c>
      <c r="C3542" s="41">
        <v>561154.92000000004</v>
      </c>
      <c r="D3542" s="41">
        <v>0</v>
      </c>
      <c r="E3542" s="41">
        <v>0</v>
      </c>
      <c r="F3542" s="41">
        <v>561154.92000000004</v>
      </c>
      <c r="G3542" s="48">
        <v>60016</v>
      </c>
    </row>
    <row r="3543" spans="1:7" x14ac:dyDescent="0.25">
      <c r="A3543" s="48">
        <v>600165009</v>
      </c>
      <c r="B3543" s="41" t="s">
        <v>5152</v>
      </c>
      <c r="C3543" s="41">
        <v>0</v>
      </c>
      <c r="D3543" s="41">
        <v>0</v>
      </c>
      <c r="E3543" s="41">
        <v>0</v>
      </c>
      <c r="F3543" s="41">
        <v>0</v>
      </c>
      <c r="G3543" s="48">
        <v>60016</v>
      </c>
    </row>
    <row r="3544" spans="1:7" x14ac:dyDescent="0.25">
      <c r="A3544" s="48">
        <v>600165025</v>
      </c>
      <c r="B3544" s="41" t="s">
        <v>5153</v>
      </c>
      <c r="C3544" s="41">
        <v>8455.76</v>
      </c>
      <c r="D3544" s="41">
        <v>0</v>
      </c>
      <c r="E3544" s="41">
        <v>0</v>
      </c>
      <c r="F3544" s="41">
        <v>8455.76</v>
      </c>
      <c r="G3544" s="48">
        <v>60016</v>
      </c>
    </row>
    <row r="3545" spans="1:7" x14ac:dyDescent="0.25">
      <c r="A3545" s="48">
        <v>600165076</v>
      </c>
      <c r="B3545" s="41" t="s">
        <v>5154</v>
      </c>
      <c r="C3545" s="41">
        <v>1897.53</v>
      </c>
      <c r="D3545" s="41">
        <v>0</v>
      </c>
      <c r="E3545" s="41">
        <v>0</v>
      </c>
      <c r="F3545" s="41">
        <v>1897.53</v>
      </c>
      <c r="G3545" s="48">
        <v>60016</v>
      </c>
    </row>
    <row r="3546" spans="1:7" x14ac:dyDescent="0.25">
      <c r="A3546" s="48">
        <v>600169099</v>
      </c>
      <c r="B3546" s="41" t="s">
        <v>5155</v>
      </c>
      <c r="C3546" s="41">
        <v>0</v>
      </c>
      <c r="D3546" s="41">
        <v>0</v>
      </c>
      <c r="E3546" s="41">
        <v>0</v>
      </c>
      <c r="F3546" s="41">
        <v>0</v>
      </c>
      <c r="G3546" s="48">
        <v>60016</v>
      </c>
    </row>
    <row r="3547" spans="1:7" x14ac:dyDescent="0.25">
      <c r="A3547" s="48">
        <v>600169801</v>
      </c>
      <c r="B3547" s="41" t="s">
        <v>5156</v>
      </c>
      <c r="C3547" s="41">
        <v>0</v>
      </c>
      <c r="D3547" s="41">
        <v>0</v>
      </c>
      <c r="E3547" s="41">
        <v>0</v>
      </c>
      <c r="F3547" s="41">
        <v>0</v>
      </c>
      <c r="G3547" s="48">
        <v>60016</v>
      </c>
    </row>
    <row r="3548" spans="1:7" x14ac:dyDescent="0.25">
      <c r="A3548" s="48">
        <v>600209801</v>
      </c>
      <c r="B3548" s="41" t="s">
        <v>5157</v>
      </c>
      <c r="C3548" s="41">
        <v>0</v>
      </c>
      <c r="D3548" s="41">
        <v>0</v>
      </c>
      <c r="E3548" s="41">
        <v>0</v>
      </c>
      <c r="F3548" s="41">
        <v>0</v>
      </c>
      <c r="G3548" s="48">
        <v>60020</v>
      </c>
    </row>
    <row r="3549" spans="1:7" x14ac:dyDescent="0.25">
      <c r="A3549" s="48">
        <v>600209832</v>
      </c>
      <c r="B3549" s="41" t="s">
        <v>5158</v>
      </c>
      <c r="C3549" s="41">
        <v>-791</v>
      </c>
      <c r="D3549" s="41">
        <v>0</v>
      </c>
      <c r="E3549" s="41">
        <v>0</v>
      </c>
      <c r="F3549" s="41">
        <v>-791</v>
      </c>
      <c r="G3549" s="48">
        <v>60020</v>
      </c>
    </row>
    <row r="3550" spans="1:7" x14ac:dyDescent="0.25">
      <c r="A3550" s="48">
        <v>600229840</v>
      </c>
      <c r="B3550" s="41" t="s">
        <v>5159</v>
      </c>
      <c r="C3550" s="41">
        <v>0</v>
      </c>
      <c r="D3550" s="41">
        <v>0</v>
      </c>
      <c r="E3550" s="41">
        <v>0</v>
      </c>
      <c r="F3550" s="41">
        <v>0</v>
      </c>
      <c r="G3550" s="48">
        <v>60022</v>
      </c>
    </row>
    <row r="3551" spans="1:7" x14ac:dyDescent="0.25">
      <c r="A3551" s="48">
        <v>600239801</v>
      </c>
      <c r="B3551" s="41" t="s">
        <v>5160</v>
      </c>
      <c r="C3551" s="41">
        <v>-4024.25</v>
      </c>
      <c r="D3551" s="41">
        <v>0</v>
      </c>
      <c r="E3551" s="41">
        <v>0</v>
      </c>
      <c r="F3551" s="41">
        <v>-4024.25</v>
      </c>
      <c r="G3551" s="48">
        <v>60023</v>
      </c>
    </row>
    <row r="3552" spans="1:7" x14ac:dyDescent="0.25">
      <c r="A3552" s="48">
        <v>600239841</v>
      </c>
      <c r="B3552" s="41" t="s">
        <v>5161</v>
      </c>
      <c r="C3552" s="41">
        <v>-1131</v>
      </c>
      <c r="D3552" s="41">
        <v>0</v>
      </c>
      <c r="E3552" s="41">
        <v>0</v>
      </c>
      <c r="F3552" s="41">
        <v>-1131</v>
      </c>
      <c r="G3552" s="48">
        <v>60023</v>
      </c>
    </row>
    <row r="3553" spans="1:7" x14ac:dyDescent="0.25">
      <c r="A3553" s="48">
        <v>600245061</v>
      </c>
      <c r="B3553" s="41" t="s">
        <v>5162</v>
      </c>
      <c r="C3553" s="41">
        <v>0</v>
      </c>
      <c r="D3553" s="41">
        <v>0</v>
      </c>
      <c r="E3553" s="41">
        <v>0</v>
      </c>
      <c r="F3553" s="41">
        <v>0</v>
      </c>
      <c r="G3553" s="48">
        <v>60024</v>
      </c>
    </row>
    <row r="3554" spans="1:7" x14ac:dyDescent="0.25">
      <c r="A3554" s="48">
        <v>600245062</v>
      </c>
      <c r="B3554" s="41" t="s">
        <v>5163</v>
      </c>
      <c r="C3554" s="41">
        <v>0</v>
      </c>
      <c r="D3554" s="41">
        <v>0</v>
      </c>
      <c r="E3554" s="41">
        <v>0</v>
      </c>
      <c r="F3554" s="41">
        <v>0</v>
      </c>
      <c r="G3554" s="48">
        <v>60024</v>
      </c>
    </row>
    <row r="3555" spans="1:7" x14ac:dyDescent="0.25">
      <c r="A3555" s="48">
        <v>600245064</v>
      </c>
      <c r="B3555" s="41" t="s">
        <v>5164</v>
      </c>
      <c r="C3555" s="41">
        <v>0</v>
      </c>
      <c r="D3555" s="41">
        <v>0</v>
      </c>
      <c r="E3555" s="41">
        <v>0</v>
      </c>
      <c r="F3555" s="41">
        <v>0</v>
      </c>
      <c r="G3555" s="48">
        <v>60024</v>
      </c>
    </row>
    <row r="3556" spans="1:7" x14ac:dyDescent="0.25">
      <c r="A3556" s="48">
        <v>600255061</v>
      </c>
      <c r="B3556" s="41" t="s">
        <v>5165</v>
      </c>
      <c r="C3556" s="41">
        <v>0</v>
      </c>
      <c r="D3556" s="41">
        <v>0</v>
      </c>
      <c r="E3556" s="41">
        <v>0</v>
      </c>
      <c r="F3556" s="41">
        <v>0</v>
      </c>
      <c r="G3556" s="48">
        <v>60025</v>
      </c>
    </row>
    <row r="3557" spans="1:7" x14ac:dyDescent="0.25">
      <c r="A3557" s="48">
        <v>600255062</v>
      </c>
      <c r="B3557" s="41" t="s">
        <v>5166</v>
      </c>
      <c r="C3557" s="41">
        <v>0</v>
      </c>
      <c r="D3557" s="41">
        <v>0</v>
      </c>
      <c r="E3557" s="41">
        <v>0</v>
      </c>
      <c r="F3557" s="41">
        <v>0</v>
      </c>
      <c r="G3557" s="48">
        <v>60025</v>
      </c>
    </row>
    <row r="3558" spans="1:7" x14ac:dyDescent="0.25">
      <c r="A3558" s="48">
        <v>600255063</v>
      </c>
      <c r="B3558" s="41" t="s">
        <v>5167</v>
      </c>
      <c r="C3558" s="41">
        <v>0</v>
      </c>
      <c r="D3558" s="41">
        <v>0</v>
      </c>
      <c r="E3558" s="41">
        <v>0</v>
      </c>
      <c r="F3558" s="41">
        <v>0</v>
      </c>
      <c r="G3558" s="48">
        <v>60025</v>
      </c>
    </row>
    <row r="3559" spans="1:7" x14ac:dyDescent="0.25">
      <c r="A3559" s="48">
        <v>600255064</v>
      </c>
      <c r="B3559" s="41" t="s">
        <v>5168</v>
      </c>
      <c r="C3559" s="41">
        <v>0</v>
      </c>
      <c r="D3559" s="41">
        <v>0</v>
      </c>
      <c r="E3559" s="41">
        <v>0</v>
      </c>
      <c r="F3559" s="41">
        <v>0</v>
      </c>
      <c r="G3559" s="48">
        <v>60025</v>
      </c>
    </row>
    <row r="3560" spans="1:7" x14ac:dyDescent="0.25">
      <c r="A3560" s="48">
        <v>600260930</v>
      </c>
      <c r="B3560" s="41" t="s">
        <v>5169</v>
      </c>
      <c r="C3560" s="41">
        <v>0</v>
      </c>
      <c r="D3560" s="41">
        <v>0</v>
      </c>
      <c r="E3560" s="41">
        <v>0</v>
      </c>
      <c r="F3560" s="41">
        <v>0</v>
      </c>
      <c r="G3560" s="48">
        <v>60026</v>
      </c>
    </row>
    <row r="3561" spans="1:7" x14ac:dyDescent="0.25">
      <c r="A3561" s="48">
        <v>600265005</v>
      </c>
      <c r="B3561" s="41" t="s">
        <v>5170</v>
      </c>
      <c r="C3561" s="41">
        <v>0</v>
      </c>
      <c r="D3561" s="41">
        <v>0</v>
      </c>
      <c r="E3561" s="41">
        <v>0</v>
      </c>
      <c r="F3561" s="41">
        <v>0</v>
      </c>
      <c r="G3561" s="48">
        <v>60026</v>
      </c>
    </row>
    <row r="3562" spans="1:7" x14ac:dyDescent="0.25">
      <c r="A3562" s="48">
        <v>600265006</v>
      </c>
      <c r="B3562" s="41" t="s">
        <v>5171</v>
      </c>
      <c r="C3562" s="41">
        <v>0</v>
      </c>
      <c r="D3562" s="41">
        <v>0</v>
      </c>
      <c r="E3562" s="41">
        <v>0</v>
      </c>
      <c r="F3562" s="41">
        <v>0</v>
      </c>
      <c r="G3562" s="48">
        <v>60026</v>
      </c>
    </row>
    <row r="3563" spans="1:7" x14ac:dyDescent="0.25">
      <c r="A3563" s="48">
        <v>600269054</v>
      </c>
      <c r="B3563" s="41" t="s">
        <v>5172</v>
      </c>
      <c r="C3563" s="41">
        <v>-273537.65000000002</v>
      </c>
      <c r="D3563" s="41">
        <v>0</v>
      </c>
      <c r="E3563" s="41">
        <v>0</v>
      </c>
      <c r="F3563" s="41">
        <v>-273537.65000000002</v>
      </c>
      <c r="G3563" s="48">
        <v>60026</v>
      </c>
    </row>
    <row r="3564" spans="1:7" x14ac:dyDescent="0.25">
      <c r="A3564" s="48">
        <v>600269074</v>
      </c>
      <c r="B3564" s="41" t="s">
        <v>5173</v>
      </c>
      <c r="C3564" s="41">
        <v>-6768.35</v>
      </c>
      <c r="D3564" s="41">
        <v>0</v>
      </c>
      <c r="E3564" s="41">
        <v>0</v>
      </c>
      <c r="F3564" s="41">
        <v>-6768.35</v>
      </c>
      <c r="G3564" s="48">
        <v>60026</v>
      </c>
    </row>
    <row r="3565" spans="1:7" x14ac:dyDescent="0.25">
      <c r="A3565" s="48">
        <v>600269741</v>
      </c>
      <c r="B3565" s="41" t="s">
        <v>5174</v>
      </c>
      <c r="C3565" s="41">
        <v>0</v>
      </c>
      <c r="D3565" s="41">
        <v>0</v>
      </c>
      <c r="E3565" s="41">
        <v>0</v>
      </c>
      <c r="F3565" s="41">
        <v>0</v>
      </c>
      <c r="G3565" s="48">
        <v>60026</v>
      </c>
    </row>
    <row r="3566" spans="1:7" x14ac:dyDescent="0.25">
      <c r="A3566" s="48">
        <v>600269801</v>
      </c>
      <c r="B3566" s="41" t="s">
        <v>5175</v>
      </c>
      <c r="C3566" s="41">
        <v>0</v>
      </c>
      <c r="D3566" s="41">
        <v>0</v>
      </c>
      <c r="E3566" s="41">
        <v>0</v>
      </c>
      <c r="F3566" s="41">
        <v>0</v>
      </c>
      <c r="G3566" s="48">
        <v>60026</v>
      </c>
    </row>
    <row r="3567" spans="1:7" x14ac:dyDescent="0.25">
      <c r="A3567" s="48">
        <v>600273038</v>
      </c>
      <c r="B3567" s="41" t="s">
        <v>5176</v>
      </c>
      <c r="C3567" s="41">
        <v>0</v>
      </c>
      <c r="D3567" s="41">
        <v>0</v>
      </c>
      <c r="E3567" s="41">
        <v>0</v>
      </c>
      <c r="F3567" s="41">
        <v>0</v>
      </c>
      <c r="G3567" s="48">
        <v>60027</v>
      </c>
    </row>
    <row r="3568" spans="1:7" x14ac:dyDescent="0.25">
      <c r="A3568" s="48">
        <v>600273401</v>
      </c>
      <c r="B3568" s="41" t="s">
        <v>5177</v>
      </c>
      <c r="C3568" s="41">
        <v>65493.69</v>
      </c>
      <c r="D3568" s="41">
        <v>0</v>
      </c>
      <c r="E3568" s="41">
        <v>0</v>
      </c>
      <c r="F3568" s="41">
        <v>65493.69</v>
      </c>
      <c r="G3568" s="48">
        <v>60027</v>
      </c>
    </row>
    <row r="3569" spans="1:7" x14ac:dyDescent="0.25">
      <c r="A3569" s="48">
        <v>600273402</v>
      </c>
      <c r="B3569" s="41" t="s">
        <v>5178</v>
      </c>
      <c r="C3569" s="41">
        <v>0</v>
      </c>
      <c r="D3569" s="41">
        <v>0</v>
      </c>
      <c r="E3569" s="41">
        <v>0</v>
      </c>
      <c r="F3569" s="41">
        <v>0</v>
      </c>
      <c r="G3569" s="48">
        <v>60027</v>
      </c>
    </row>
    <row r="3570" spans="1:7" x14ac:dyDescent="0.25">
      <c r="A3570" s="48">
        <v>600274610</v>
      </c>
      <c r="B3570" s="41" t="s">
        <v>5179</v>
      </c>
      <c r="C3570" s="41">
        <v>0</v>
      </c>
      <c r="D3570" s="41">
        <v>0</v>
      </c>
      <c r="E3570" s="41">
        <v>0</v>
      </c>
      <c r="F3570" s="41">
        <v>0</v>
      </c>
      <c r="G3570" s="48">
        <v>60027</v>
      </c>
    </row>
    <row r="3571" spans="1:7" x14ac:dyDescent="0.25">
      <c r="A3571" s="48">
        <v>600279800</v>
      </c>
      <c r="B3571" s="41" t="s">
        <v>5180</v>
      </c>
      <c r="C3571" s="41">
        <v>0</v>
      </c>
      <c r="D3571" s="41">
        <v>0</v>
      </c>
      <c r="E3571" s="41">
        <v>0</v>
      </c>
      <c r="F3571" s="41">
        <v>0</v>
      </c>
      <c r="G3571" s="48">
        <v>60027</v>
      </c>
    </row>
    <row r="3572" spans="1:7" x14ac:dyDescent="0.25">
      <c r="A3572" s="48">
        <v>600279801</v>
      </c>
      <c r="B3572" s="41" t="s">
        <v>5181</v>
      </c>
      <c r="C3572" s="41">
        <v>0</v>
      </c>
      <c r="D3572" s="41">
        <v>0</v>
      </c>
      <c r="E3572" s="41">
        <v>0</v>
      </c>
      <c r="F3572" s="41">
        <v>0</v>
      </c>
      <c r="G3572" s="48">
        <v>60027</v>
      </c>
    </row>
    <row r="3573" spans="1:7" x14ac:dyDescent="0.25">
      <c r="A3573" s="48">
        <v>600279802</v>
      </c>
      <c r="B3573" s="41" t="s">
        <v>5182</v>
      </c>
      <c r="C3573" s="41">
        <v>0</v>
      </c>
      <c r="D3573" s="41">
        <v>0</v>
      </c>
      <c r="E3573" s="41">
        <v>0</v>
      </c>
      <c r="F3573" s="41">
        <v>0</v>
      </c>
      <c r="G3573" s="48">
        <v>60027</v>
      </c>
    </row>
    <row r="3574" spans="1:7" x14ac:dyDescent="0.25">
      <c r="A3574" s="48">
        <v>600279803</v>
      </c>
      <c r="B3574" s="41" t="s">
        <v>5183</v>
      </c>
      <c r="C3574" s="41">
        <v>-27164.39</v>
      </c>
      <c r="D3574" s="41">
        <v>0</v>
      </c>
      <c r="E3574" s="41">
        <v>0</v>
      </c>
      <c r="F3574" s="41">
        <v>-27164.39</v>
      </c>
      <c r="G3574" s="48">
        <v>60027</v>
      </c>
    </row>
    <row r="3575" spans="1:7" x14ac:dyDescent="0.25">
      <c r="A3575" s="48">
        <v>600279804</v>
      </c>
      <c r="B3575" s="41" t="s">
        <v>5184</v>
      </c>
      <c r="C3575" s="41">
        <v>-608.57000000000005</v>
      </c>
      <c r="D3575" s="41">
        <v>0</v>
      </c>
      <c r="E3575" s="41">
        <v>0</v>
      </c>
      <c r="F3575" s="41">
        <v>-608.57000000000005</v>
      </c>
      <c r="G3575" s="48">
        <v>60027</v>
      </c>
    </row>
    <row r="3576" spans="1:7" x14ac:dyDescent="0.25">
      <c r="A3576" s="48">
        <v>600285004</v>
      </c>
      <c r="B3576" s="41" t="s">
        <v>5185</v>
      </c>
      <c r="C3576" s="41">
        <v>0</v>
      </c>
      <c r="D3576" s="41">
        <v>0</v>
      </c>
      <c r="E3576" s="41">
        <v>0</v>
      </c>
      <c r="F3576" s="41">
        <v>0</v>
      </c>
      <c r="G3576" s="48">
        <v>60028</v>
      </c>
    </row>
    <row r="3577" spans="1:7" x14ac:dyDescent="0.25">
      <c r="A3577" s="48">
        <v>600285037</v>
      </c>
      <c r="B3577" s="41" t="s">
        <v>5186</v>
      </c>
      <c r="C3577" s="41">
        <v>0</v>
      </c>
      <c r="D3577" s="41">
        <v>0</v>
      </c>
      <c r="E3577" s="41">
        <v>0</v>
      </c>
      <c r="F3577" s="41">
        <v>0</v>
      </c>
      <c r="G3577" s="48">
        <v>60028</v>
      </c>
    </row>
    <row r="3578" spans="1:7" x14ac:dyDescent="0.25">
      <c r="A3578" s="48">
        <v>600289054</v>
      </c>
      <c r="B3578" s="41" t="s">
        <v>5187</v>
      </c>
      <c r="C3578" s="41">
        <v>0</v>
      </c>
      <c r="D3578" s="41">
        <v>0</v>
      </c>
      <c r="E3578" s="41">
        <v>0</v>
      </c>
      <c r="F3578" s="41">
        <v>0</v>
      </c>
      <c r="G3578" s="48">
        <v>60028</v>
      </c>
    </row>
    <row r="3579" spans="1:7" x14ac:dyDescent="0.25">
      <c r="A3579" s="48">
        <v>600289801</v>
      </c>
      <c r="B3579" s="41" t="s">
        <v>5188</v>
      </c>
      <c r="C3579" s="41">
        <v>0</v>
      </c>
      <c r="D3579" s="41">
        <v>0</v>
      </c>
      <c r="E3579" s="41">
        <v>0</v>
      </c>
      <c r="F3579" s="41">
        <v>0</v>
      </c>
      <c r="G3579" s="48">
        <v>60028</v>
      </c>
    </row>
    <row r="3580" spans="1:7" x14ac:dyDescent="0.25">
      <c r="A3580" s="48">
        <v>600295005</v>
      </c>
      <c r="B3580" s="41" t="s">
        <v>5189</v>
      </c>
      <c r="C3580" s="41">
        <v>0</v>
      </c>
      <c r="D3580" s="41">
        <v>0</v>
      </c>
      <c r="E3580" s="41">
        <v>0</v>
      </c>
      <c r="F3580" s="41">
        <v>0</v>
      </c>
      <c r="G3580" s="48">
        <v>60029</v>
      </c>
    </row>
    <row r="3581" spans="1:7" x14ac:dyDescent="0.25">
      <c r="A3581" s="48">
        <v>600299054</v>
      </c>
      <c r="B3581" s="41" t="s">
        <v>5190</v>
      </c>
      <c r="C3581" s="41">
        <v>0</v>
      </c>
      <c r="D3581" s="41">
        <v>0</v>
      </c>
      <c r="E3581" s="41">
        <v>0</v>
      </c>
      <c r="F3581" s="41">
        <v>0</v>
      </c>
      <c r="G3581" s="48">
        <v>60029</v>
      </c>
    </row>
    <row r="3582" spans="1:7" x14ac:dyDescent="0.25">
      <c r="A3582" s="48">
        <v>600299801</v>
      </c>
      <c r="B3582" s="41" t="s">
        <v>5191</v>
      </c>
      <c r="C3582" s="41">
        <v>0</v>
      </c>
      <c r="D3582" s="41">
        <v>0</v>
      </c>
      <c r="E3582" s="41">
        <v>0</v>
      </c>
      <c r="F3582" s="41">
        <v>0</v>
      </c>
      <c r="G3582" s="48">
        <v>60029</v>
      </c>
    </row>
    <row r="3583" spans="1:7" x14ac:dyDescent="0.25">
      <c r="A3583" s="48">
        <v>600305004</v>
      </c>
      <c r="B3583" s="41" t="s">
        <v>5192</v>
      </c>
      <c r="C3583" s="41">
        <v>0</v>
      </c>
      <c r="D3583" s="41">
        <v>0</v>
      </c>
      <c r="E3583" s="41">
        <v>0</v>
      </c>
      <c r="F3583" s="41">
        <v>0</v>
      </c>
      <c r="G3583" s="48">
        <v>60030</v>
      </c>
    </row>
    <row r="3584" spans="1:7" x14ac:dyDescent="0.25">
      <c r="A3584" s="48">
        <v>600309055</v>
      </c>
      <c r="B3584" s="41" t="s">
        <v>5193</v>
      </c>
      <c r="C3584" s="41">
        <v>0</v>
      </c>
      <c r="D3584" s="41">
        <v>0</v>
      </c>
      <c r="E3584" s="41">
        <v>0</v>
      </c>
      <c r="F3584" s="41">
        <v>0</v>
      </c>
      <c r="G3584" s="48">
        <v>60030</v>
      </c>
    </row>
    <row r="3585" spans="1:7" x14ac:dyDescent="0.25">
      <c r="A3585" s="48">
        <v>600309801</v>
      </c>
      <c r="B3585" s="41" t="s">
        <v>5194</v>
      </c>
      <c r="C3585" s="41">
        <v>0</v>
      </c>
      <c r="D3585" s="41">
        <v>0</v>
      </c>
      <c r="E3585" s="41">
        <v>0</v>
      </c>
      <c r="F3585" s="41">
        <v>0</v>
      </c>
      <c r="G3585" s="48">
        <v>60030</v>
      </c>
    </row>
    <row r="3586" spans="1:7" x14ac:dyDescent="0.25">
      <c r="A3586" s="48">
        <v>600315205</v>
      </c>
      <c r="B3586" s="41" t="s">
        <v>5195</v>
      </c>
      <c r="C3586" s="41">
        <v>0</v>
      </c>
      <c r="D3586" s="41">
        <v>0</v>
      </c>
      <c r="E3586" s="41">
        <v>0</v>
      </c>
      <c r="F3586" s="41">
        <v>0</v>
      </c>
      <c r="G3586" s="48">
        <v>60031</v>
      </c>
    </row>
    <row r="3587" spans="1:7" x14ac:dyDescent="0.25">
      <c r="A3587" s="48">
        <v>600319714</v>
      </c>
      <c r="B3587" s="41" t="s">
        <v>5196</v>
      </c>
      <c r="C3587" s="41">
        <v>0</v>
      </c>
      <c r="D3587" s="41">
        <v>0</v>
      </c>
      <c r="E3587" s="41">
        <v>0</v>
      </c>
      <c r="F3587" s="41">
        <v>0</v>
      </c>
      <c r="G3587" s="48">
        <v>60031</v>
      </c>
    </row>
    <row r="3588" spans="1:7" x14ac:dyDescent="0.25">
      <c r="A3588" s="48">
        <v>600319801</v>
      </c>
      <c r="B3588" s="41" t="s">
        <v>5197</v>
      </c>
      <c r="C3588" s="41">
        <v>0</v>
      </c>
      <c r="D3588" s="41">
        <v>0</v>
      </c>
      <c r="E3588" s="41">
        <v>0</v>
      </c>
      <c r="F3588" s="41">
        <v>0</v>
      </c>
      <c r="G3588" s="48">
        <v>60031</v>
      </c>
    </row>
    <row r="3589" spans="1:7" x14ac:dyDescent="0.25">
      <c r="A3589" s="48">
        <v>600325025</v>
      </c>
      <c r="B3589" s="41" t="s">
        <v>5198</v>
      </c>
      <c r="C3589" s="41">
        <v>0</v>
      </c>
      <c r="D3589" s="41">
        <v>0</v>
      </c>
      <c r="E3589" s="41">
        <v>0</v>
      </c>
      <c r="F3589" s="41">
        <v>0</v>
      </c>
      <c r="G3589" s="48">
        <v>60032</v>
      </c>
    </row>
    <row r="3590" spans="1:7" x14ac:dyDescent="0.25">
      <c r="A3590" s="48">
        <v>600325034</v>
      </c>
      <c r="B3590" s="41" t="s">
        <v>5199</v>
      </c>
      <c r="C3590" s="41">
        <v>0</v>
      </c>
      <c r="D3590" s="41">
        <v>0</v>
      </c>
      <c r="E3590" s="41">
        <v>0</v>
      </c>
      <c r="F3590" s="41">
        <v>0</v>
      </c>
      <c r="G3590" s="48">
        <v>60032</v>
      </c>
    </row>
    <row r="3591" spans="1:7" x14ac:dyDescent="0.25">
      <c r="A3591" s="48">
        <v>600325036</v>
      </c>
      <c r="B3591" s="41" t="s">
        <v>5200</v>
      </c>
      <c r="C3591" s="41">
        <v>0</v>
      </c>
      <c r="D3591" s="41">
        <v>0</v>
      </c>
      <c r="E3591" s="41">
        <v>0</v>
      </c>
      <c r="F3591" s="41">
        <v>0</v>
      </c>
      <c r="G3591" s="48">
        <v>60032</v>
      </c>
    </row>
    <row r="3592" spans="1:7" x14ac:dyDescent="0.25">
      <c r="A3592" s="48">
        <v>600329801</v>
      </c>
      <c r="B3592" s="41" t="s">
        <v>5201</v>
      </c>
      <c r="C3592" s="41">
        <v>0</v>
      </c>
      <c r="D3592" s="41">
        <v>0</v>
      </c>
      <c r="E3592" s="41">
        <v>0</v>
      </c>
      <c r="F3592" s="41">
        <v>0</v>
      </c>
      <c r="G3592" s="48">
        <v>60032</v>
      </c>
    </row>
    <row r="3593" spans="1:7" x14ac:dyDescent="0.25">
      <c r="A3593" s="48">
        <v>600329829</v>
      </c>
      <c r="B3593" s="41" t="s">
        <v>5202</v>
      </c>
      <c r="C3593" s="41">
        <v>-18497.63</v>
      </c>
      <c r="D3593" s="41">
        <v>0</v>
      </c>
      <c r="E3593" s="41">
        <v>0</v>
      </c>
      <c r="F3593" s="41">
        <v>-18497.63</v>
      </c>
      <c r="G3593" s="48">
        <v>60032</v>
      </c>
    </row>
    <row r="3594" spans="1:7" x14ac:dyDescent="0.25">
      <c r="A3594" s="48">
        <v>600329831</v>
      </c>
      <c r="B3594" s="41" t="s">
        <v>5203</v>
      </c>
      <c r="C3594" s="41">
        <v>0</v>
      </c>
      <c r="D3594" s="41">
        <v>0</v>
      </c>
      <c r="E3594" s="41">
        <v>0</v>
      </c>
      <c r="F3594" s="41">
        <v>0</v>
      </c>
      <c r="G3594" s="48">
        <v>60032</v>
      </c>
    </row>
    <row r="3595" spans="1:7" x14ac:dyDescent="0.25">
      <c r="A3595" s="48">
        <v>600329837</v>
      </c>
      <c r="B3595" s="41" t="s">
        <v>5204</v>
      </c>
      <c r="C3595" s="41">
        <v>0</v>
      </c>
      <c r="D3595" s="41">
        <v>0</v>
      </c>
      <c r="E3595" s="41">
        <v>0</v>
      </c>
      <c r="F3595" s="41">
        <v>0</v>
      </c>
      <c r="G3595" s="48">
        <v>60032</v>
      </c>
    </row>
    <row r="3596" spans="1:7" x14ac:dyDescent="0.25">
      <c r="A3596" s="48">
        <v>600329838</v>
      </c>
      <c r="B3596" s="41" t="s">
        <v>5205</v>
      </c>
      <c r="C3596" s="41">
        <v>0</v>
      </c>
      <c r="D3596" s="41">
        <v>0</v>
      </c>
      <c r="E3596" s="41">
        <v>0</v>
      </c>
      <c r="F3596" s="41">
        <v>0</v>
      </c>
      <c r="G3596" s="48">
        <v>60032</v>
      </c>
    </row>
    <row r="3597" spans="1:7" x14ac:dyDescent="0.25">
      <c r="A3597" s="48">
        <v>600329851</v>
      </c>
      <c r="B3597" s="41" t="s">
        <v>5206</v>
      </c>
      <c r="C3597" s="41">
        <v>-680</v>
      </c>
      <c r="D3597" s="41">
        <v>0</v>
      </c>
      <c r="E3597" s="41">
        <v>0</v>
      </c>
      <c r="F3597" s="41">
        <v>-680</v>
      </c>
      <c r="G3597" s="48">
        <v>60032</v>
      </c>
    </row>
    <row r="3598" spans="1:7" x14ac:dyDescent="0.25">
      <c r="A3598" s="48">
        <v>600345005</v>
      </c>
      <c r="B3598" s="41" t="s">
        <v>5207</v>
      </c>
      <c r="C3598" s="41">
        <v>19245.72</v>
      </c>
      <c r="D3598" s="41">
        <v>0</v>
      </c>
      <c r="E3598" s="41">
        <v>0</v>
      </c>
      <c r="F3598" s="41">
        <v>19245.72</v>
      </c>
      <c r="G3598" s="48">
        <v>60034</v>
      </c>
    </row>
    <row r="3599" spans="1:7" x14ac:dyDescent="0.25">
      <c r="A3599" s="48">
        <v>600349801</v>
      </c>
      <c r="B3599" s="41" t="s">
        <v>5208</v>
      </c>
      <c r="C3599" s="41">
        <v>0</v>
      </c>
      <c r="D3599" s="41">
        <v>0</v>
      </c>
      <c r="E3599" s="41">
        <v>0</v>
      </c>
      <c r="F3599" s="41">
        <v>0</v>
      </c>
      <c r="G3599" s="48">
        <v>60034</v>
      </c>
    </row>
    <row r="3600" spans="1:7" x14ac:dyDescent="0.25">
      <c r="A3600" s="48">
        <v>600349845</v>
      </c>
      <c r="B3600" s="41" t="s">
        <v>5209</v>
      </c>
      <c r="C3600" s="41">
        <v>-19245.72</v>
      </c>
      <c r="D3600" s="41">
        <v>0</v>
      </c>
      <c r="E3600" s="41">
        <v>0</v>
      </c>
      <c r="F3600" s="41">
        <v>-19245.72</v>
      </c>
      <c r="G3600" s="48">
        <v>60034</v>
      </c>
    </row>
    <row r="3601" spans="1:7" x14ac:dyDescent="0.25">
      <c r="A3601" s="48">
        <v>600355004</v>
      </c>
      <c r="B3601" s="41" t="s">
        <v>5210</v>
      </c>
      <c r="C3601" s="41">
        <v>0</v>
      </c>
      <c r="D3601" s="41">
        <v>0</v>
      </c>
      <c r="E3601" s="41">
        <v>0</v>
      </c>
      <c r="F3601" s="41">
        <v>0</v>
      </c>
      <c r="G3601" s="48">
        <v>60035</v>
      </c>
    </row>
    <row r="3602" spans="1:7" x14ac:dyDescent="0.25">
      <c r="A3602" s="48">
        <v>600359054</v>
      </c>
      <c r="B3602" s="41" t="s">
        <v>5211</v>
      </c>
      <c r="C3602" s="41">
        <v>0</v>
      </c>
      <c r="D3602" s="41">
        <v>0</v>
      </c>
      <c r="E3602" s="41">
        <v>0</v>
      </c>
      <c r="F3602" s="41">
        <v>0</v>
      </c>
      <c r="G3602" s="48">
        <v>60035</v>
      </c>
    </row>
    <row r="3603" spans="1:7" x14ac:dyDescent="0.25">
      <c r="A3603" s="48">
        <v>600359800</v>
      </c>
      <c r="B3603" s="41" t="s">
        <v>5212</v>
      </c>
      <c r="C3603" s="41">
        <v>-286.14</v>
      </c>
      <c r="D3603" s="41">
        <v>0</v>
      </c>
      <c r="E3603" s="41">
        <v>0</v>
      </c>
      <c r="F3603" s="41">
        <v>-286.14</v>
      </c>
      <c r="G3603" s="48">
        <v>60035</v>
      </c>
    </row>
    <row r="3604" spans="1:7" x14ac:dyDescent="0.25">
      <c r="A3604" s="48">
        <v>600359801</v>
      </c>
      <c r="B3604" s="41" t="s">
        <v>5213</v>
      </c>
      <c r="C3604" s="41">
        <v>0</v>
      </c>
      <c r="D3604" s="41">
        <v>0</v>
      </c>
      <c r="E3604" s="41">
        <v>0</v>
      </c>
      <c r="F3604" s="41">
        <v>0</v>
      </c>
      <c r="G3604" s="48">
        <v>60035</v>
      </c>
    </row>
    <row r="3605" spans="1:7" x14ac:dyDescent="0.25">
      <c r="A3605" s="48">
        <v>600365004</v>
      </c>
      <c r="B3605" s="41" t="s">
        <v>5214</v>
      </c>
      <c r="C3605" s="41">
        <v>0</v>
      </c>
      <c r="D3605" s="41">
        <v>0</v>
      </c>
      <c r="E3605" s="41">
        <v>0</v>
      </c>
      <c r="F3605" s="41">
        <v>0</v>
      </c>
      <c r="G3605" s="48">
        <v>60036</v>
      </c>
    </row>
    <row r="3606" spans="1:7" x14ac:dyDescent="0.25">
      <c r="A3606" s="48">
        <v>600369054</v>
      </c>
      <c r="B3606" s="41" t="s">
        <v>5215</v>
      </c>
      <c r="C3606" s="41">
        <v>0</v>
      </c>
      <c r="D3606" s="41">
        <v>0</v>
      </c>
      <c r="E3606" s="41">
        <v>0</v>
      </c>
      <c r="F3606" s="41">
        <v>0</v>
      </c>
      <c r="G3606" s="48">
        <v>60036</v>
      </c>
    </row>
    <row r="3607" spans="1:7" x14ac:dyDescent="0.25">
      <c r="A3607" s="48">
        <v>600379055</v>
      </c>
      <c r="B3607" s="41" t="s">
        <v>5216</v>
      </c>
      <c r="C3607" s="41">
        <v>39888.879999999997</v>
      </c>
      <c r="D3607" s="41">
        <v>0</v>
      </c>
      <c r="E3607" s="41">
        <v>0</v>
      </c>
      <c r="F3607" s="41">
        <v>39888.879999999997</v>
      </c>
      <c r="G3607" s="48">
        <v>60037</v>
      </c>
    </row>
    <row r="3608" spans="1:7" x14ac:dyDescent="0.25">
      <c r="A3608" s="48">
        <v>600379801</v>
      </c>
      <c r="B3608" s="41" t="s">
        <v>5217</v>
      </c>
      <c r="C3608" s="41">
        <v>0</v>
      </c>
      <c r="D3608" s="41">
        <v>0</v>
      </c>
      <c r="E3608" s="41">
        <v>0</v>
      </c>
      <c r="F3608" s="41">
        <v>0</v>
      </c>
      <c r="G3608" s="48">
        <v>60037</v>
      </c>
    </row>
    <row r="3609" spans="1:7" x14ac:dyDescent="0.25">
      <c r="A3609" s="48">
        <v>600385004</v>
      </c>
      <c r="B3609" s="41" t="s">
        <v>5218</v>
      </c>
      <c r="C3609" s="41">
        <v>0</v>
      </c>
      <c r="D3609" s="41">
        <v>0</v>
      </c>
      <c r="E3609" s="41">
        <v>0</v>
      </c>
      <c r="F3609" s="41">
        <v>0</v>
      </c>
      <c r="G3609" s="48">
        <v>60038</v>
      </c>
    </row>
    <row r="3610" spans="1:7" x14ac:dyDescent="0.25">
      <c r="A3610" s="48">
        <v>600389054</v>
      </c>
      <c r="B3610" s="41" t="s">
        <v>5219</v>
      </c>
      <c r="C3610" s="41">
        <v>0</v>
      </c>
      <c r="D3610" s="41">
        <v>0</v>
      </c>
      <c r="E3610" s="41">
        <v>0</v>
      </c>
      <c r="F3610" s="41">
        <v>0</v>
      </c>
      <c r="G3610" s="48">
        <v>60038</v>
      </c>
    </row>
    <row r="3611" spans="1:7" x14ac:dyDescent="0.25">
      <c r="A3611" s="48">
        <v>600389801</v>
      </c>
      <c r="B3611" s="41" t="s">
        <v>5220</v>
      </c>
      <c r="C3611" s="41">
        <v>0</v>
      </c>
      <c r="D3611" s="41">
        <v>0</v>
      </c>
      <c r="E3611" s="41">
        <v>0</v>
      </c>
      <c r="F3611" s="41">
        <v>0</v>
      </c>
      <c r="G3611" s="48">
        <v>60038</v>
      </c>
    </row>
    <row r="3612" spans="1:7" x14ac:dyDescent="0.25">
      <c r="A3612" s="48">
        <v>600395005</v>
      </c>
      <c r="B3612" s="41" t="s">
        <v>5221</v>
      </c>
      <c r="C3612" s="41">
        <v>0</v>
      </c>
      <c r="D3612" s="41">
        <v>0</v>
      </c>
      <c r="E3612" s="41">
        <v>0</v>
      </c>
      <c r="F3612" s="41">
        <v>0</v>
      </c>
      <c r="G3612" s="48">
        <v>60039</v>
      </c>
    </row>
    <row r="3613" spans="1:7" x14ac:dyDescent="0.25">
      <c r="A3613" s="48">
        <v>600395136</v>
      </c>
      <c r="B3613" s="41" t="s">
        <v>5222</v>
      </c>
      <c r="C3613" s="41">
        <v>0</v>
      </c>
      <c r="D3613" s="41">
        <v>0</v>
      </c>
      <c r="E3613" s="41">
        <v>0</v>
      </c>
      <c r="F3613" s="41">
        <v>0</v>
      </c>
      <c r="G3613" s="48">
        <v>60039</v>
      </c>
    </row>
    <row r="3614" spans="1:7" x14ac:dyDescent="0.25">
      <c r="A3614" s="48">
        <v>600395207</v>
      </c>
      <c r="B3614" s="41" t="s">
        <v>5223</v>
      </c>
      <c r="C3614" s="41">
        <v>0</v>
      </c>
      <c r="D3614" s="41">
        <v>0</v>
      </c>
      <c r="E3614" s="41">
        <v>0</v>
      </c>
      <c r="F3614" s="41">
        <v>0</v>
      </c>
      <c r="G3614" s="48">
        <v>60039</v>
      </c>
    </row>
    <row r="3615" spans="1:7" x14ac:dyDescent="0.25">
      <c r="A3615" s="48">
        <v>600399208</v>
      </c>
      <c r="B3615" s="41" t="s">
        <v>5224</v>
      </c>
      <c r="C3615" s="41">
        <v>0</v>
      </c>
      <c r="D3615" s="41">
        <v>0</v>
      </c>
      <c r="E3615" s="41">
        <v>0</v>
      </c>
      <c r="F3615" s="41">
        <v>0</v>
      </c>
      <c r="G3615" s="48">
        <v>60039</v>
      </c>
    </row>
    <row r="3616" spans="1:7" x14ac:dyDescent="0.25">
      <c r="A3616" s="48">
        <v>600399627</v>
      </c>
      <c r="B3616" s="41" t="s">
        <v>5225</v>
      </c>
      <c r="C3616" s="41">
        <v>0</v>
      </c>
      <c r="D3616" s="41">
        <v>0</v>
      </c>
      <c r="E3616" s="41">
        <v>0</v>
      </c>
      <c r="F3616" s="41">
        <v>0</v>
      </c>
      <c r="G3616" s="48">
        <v>60039</v>
      </c>
    </row>
    <row r="3617" spans="1:7" x14ac:dyDescent="0.25">
      <c r="A3617" s="48">
        <v>600399741</v>
      </c>
      <c r="B3617" s="41" t="s">
        <v>5226</v>
      </c>
      <c r="C3617" s="41">
        <v>0</v>
      </c>
      <c r="D3617" s="41">
        <v>0</v>
      </c>
      <c r="E3617" s="41">
        <v>0</v>
      </c>
      <c r="F3617" s="41">
        <v>0</v>
      </c>
      <c r="G3617" s="48">
        <v>60039</v>
      </c>
    </row>
    <row r="3618" spans="1:7" x14ac:dyDescent="0.25">
      <c r="A3618" s="48">
        <v>600399800</v>
      </c>
      <c r="B3618" s="41" t="s">
        <v>5227</v>
      </c>
      <c r="C3618" s="41">
        <v>0</v>
      </c>
      <c r="D3618" s="41">
        <v>0</v>
      </c>
      <c r="E3618" s="41">
        <v>0</v>
      </c>
      <c r="F3618" s="41">
        <v>0</v>
      </c>
      <c r="G3618" s="48">
        <v>60039</v>
      </c>
    </row>
    <row r="3619" spans="1:7" x14ac:dyDescent="0.25">
      <c r="A3619" s="48">
        <v>600399801</v>
      </c>
      <c r="B3619" s="41" t="s">
        <v>5228</v>
      </c>
      <c r="C3619" s="41">
        <v>0</v>
      </c>
      <c r="D3619" s="41">
        <v>0</v>
      </c>
      <c r="E3619" s="41">
        <v>0</v>
      </c>
      <c r="F3619" s="41">
        <v>0</v>
      </c>
      <c r="G3619" s="48">
        <v>60039</v>
      </c>
    </row>
    <row r="3620" spans="1:7" x14ac:dyDescent="0.25">
      <c r="A3620" s="48">
        <v>600405004</v>
      </c>
      <c r="B3620" s="41" t="s">
        <v>5229</v>
      </c>
      <c r="C3620" s="41">
        <v>0</v>
      </c>
      <c r="D3620" s="41">
        <v>0</v>
      </c>
      <c r="E3620" s="41">
        <v>0</v>
      </c>
      <c r="F3620" s="41">
        <v>0</v>
      </c>
      <c r="G3620" s="48">
        <v>60040</v>
      </c>
    </row>
    <row r="3621" spans="1:7" x14ac:dyDescent="0.25">
      <c r="A3621" s="48">
        <v>620012815</v>
      </c>
      <c r="B3621" s="41" t="s">
        <v>5230</v>
      </c>
      <c r="C3621" s="41">
        <v>0</v>
      </c>
      <c r="D3621" s="41">
        <v>0</v>
      </c>
      <c r="E3621" s="41">
        <v>0</v>
      </c>
      <c r="F3621" s="41">
        <v>0</v>
      </c>
      <c r="G3621" s="48">
        <v>62001</v>
      </c>
    </row>
    <row r="3622" spans="1:7" x14ac:dyDescent="0.25">
      <c r="A3622" s="48">
        <v>620012822</v>
      </c>
      <c r="B3622" s="41" t="s">
        <v>5231</v>
      </c>
      <c r="C3622" s="41">
        <v>0</v>
      </c>
      <c r="D3622" s="41">
        <v>0</v>
      </c>
      <c r="E3622" s="41">
        <v>0</v>
      </c>
      <c r="F3622" s="41">
        <v>0</v>
      </c>
      <c r="G3622" s="48">
        <v>62001</v>
      </c>
    </row>
    <row r="3623" spans="1:7" x14ac:dyDescent="0.25">
      <c r="A3623" s="48">
        <v>620015112</v>
      </c>
      <c r="B3623" s="41" t="s">
        <v>5232</v>
      </c>
      <c r="C3623" s="41">
        <v>0</v>
      </c>
      <c r="D3623" s="41">
        <v>0</v>
      </c>
      <c r="E3623" s="41">
        <v>0</v>
      </c>
      <c r="F3623" s="41">
        <v>0</v>
      </c>
      <c r="G3623" s="48">
        <v>62001</v>
      </c>
    </row>
    <row r="3624" spans="1:7" x14ac:dyDescent="0.25">
      <c r="A3624" s="48">
        <v>620019801</v>
      </c>
      <c r="B3624" s="41" t="s">
        <v>5233</v>
      </c>
      <c r="C3624" s="41">
        <v>0</v>
      </c>
      <c r="D3624" s="41">
        <v>0</v>
      </c>
      <c r="E3624" s="41">
        <v>0</v>
      </c>
      <c r="F3624" s="41">
        <v>0</v>
      </c>
      <c r="G3624" s="48">
        <v>62001</v>
      </c>
    </row>
    <row r="3625" spans="1:7" x14ac:dyDescent="0.25">
      <c r="A3625" s="48">
        <v>620019827</v>
      </c>
      <c r="B3625" s="41" t="s">
        <v>5234</v>
      </c>
      <c r="C3625" s="41">
        <v>0</v>
      </c>
      <c r="D3625" s="41">
        <v>0</v>
      </c>
      <c r="E3625" s="41">
        <v>0</v>
      </c>
      <c r="F3625" s="41">
        <v>0</v>
      </c>
      <c r="G3625" s="48">
        <v>62001</v>
      </c>
    </row>
    <row r="3626" spans="1:7" x14ac:dyDescent="0.25">
      <c r="A3626" s="48">
        <v>620022524</v>
      </c>
      <c r="B3626" s="41" t="s">
        <v>5235</v>
      </c>
      <c r="C3626" s="41">
        <v>0</v>
      </c>
      <c r="D3626" s="41">
        <v>0</v>
      </c>
      <c r="E3626" s="41">
        <v>0</v>
      </c>
      <c r="F3626" s="41">
        <v>0</v>
      </c>
      <c r="G3626" s="48">
        <v>62002</v>
      </c>
    </row>
    <row r="3627" spans="1:7" x14ac:dyDescent="0.25">
      <c r="A3627" s="48">
        <v>620022815</v>
      </c>
      <c r="B3627" s="41" t="s">
        <v>5236</v>
      </c>
      <c r="C3627" s="41">
        <v>0</v>
      </c>
      <c r="D3627" s="41">
        <v>0</v>
      </c>
      <c r="E3627" s="41">
        <v>0</v>
      </c>
      <c r="F3627" s="41">
        <v>0</v>
      </c>
      <c r="G3627" s="48">
        <v>62002</v>
      </c>
    </row>
    <row r="3628" spans="1:7" x14ac:dyDescent="0.25">
      <c r="A3628" s="48">
        <v>620022822</v>
      </c>
      <c r="B3628" s="41" t="s">
        <v>5237</v>
      </c>
      <c r="C3628" s="41">
        <v>0</v>
      </c>
      <c r="D3628" s="41">
        <v>0</v>
      </c>
      <c r="E3628" s="41">
        <v>0</v>
      </c>
      <c r="F3628" s="41">
        <v>0</v>
      </c>
      <c r="G3628" s="48">
        <v>62002</v>
      </c>
    </row>
    <row r="3629" spans="1:7" x14ac:dyDescent="0.25">
      <c r="A3629" s="48">
        <v>620029801</v>
      </c>
      <c r="B3629" s="41" t="s">
        <v>5238</v>
      </c>
      <c r="C3629" s="41">
        <v>0</v>
      </c>
      <c r="D3629" s="41">
        <v>0</v>
      </c>
      <c r="E3629" s="41">
        <v>0</v>
      </c>
      <c r="F3629" s="41">
        <v>0</v>
      </c>
      <c r="G3629" s="48">
        <v>62002</v>
      </c>
    </row>
    <row r="3630" spans="1:7" x14ac:dyDescent="0.25">
      <c r="A3630" s="48">
        <v>620029827</v>
      </c>
      <c r="B3630" s="41" t="s">
        <v>5239</v>
      </c>
      <c r="C3630" s="41">
        <v>0</v>
      </c>
      <c r="D3630" s="41">
        <v>0</v>
      </c>
      <c r="E3630" s="41">
        <v>0</v>
      </c>
      <c r="F3630" s="41">
        <v>0</v>
      </c>
      <c r="G3630" s="48">
        <v>62002</v>
      </c>
    </row>
    <row r="3631" spans="1:7" x14ac:dyDescent="0.25">
      <c r="A3631" s="48">
        <v>620032002</v>
      </c>
      <c r="B3631" s="41" t="s">
        <v>5240</v>
      </c>
      <c r="C3631" s="41">
        <v>0</v>
      </c>
      <c r="D3631" s="41">
        <v>3500</v>
      </c>
      <c r="E3631" s="41">
        <v>3500</v>
      </c>
      <c r="F3631" s="41">
        <v>-3500</v>
      </c>
      <c r="G3631" s="48">
        <v>62003</v>
      </c>
    </row>
    <row r="3632" spans="1:7" x14ac:dyDescent="0.25">
      <c r="A3632" s="48">
        <v>620032703</v>
      </c>
      <c r="B3632" s="41" t="s">
        <v>5241</v>
      </c>
      <c r="C3632" s="41">
        <v>0</v>
      </c>
      <c r="D3632" s="41">
        <v>8600</v>
      </c>
      <c r="E3632" s="41">
        <v>8600</v>
      </c>
      <c r="F3632" s="41">
        <v>-8600</v>
      </c>
      <c r="G3632" s="48">
        <v>62003</v>
      </c>
    </row>
    <row r="3633" spans="1:7" x14ac:dyDescent="0.25">
      <c r="A3633" s="48">
        <v>620032713</v>
      </c>
      <c r="B3633" s="41" t="s">
        <v>5242</v>
      </c>
      <c r="C3633" s="41">
        <v>0</v>
      </c>
      <c r="D3633" s="41">
        <v>650</v>
      </c>
      <c r="E3633" s="41">
        <v>650</v>
      </c>
      <c r="F3633" s="41">
        <v>-650</v>
      </c>
      <c r="G3633" s="48">
        <v>62003</v>
      </c>
    </row>
    <row r="3634" spans="1:7" x14ac:dyDescent="0.25">
      <c r="A3634" s="48">
        <v>620033081</v>
      </c>
      <c r="B3634" s="41" t="s">
        <v>5243</v>
      </c>
      <c r="C3634" s="41">
        <v>0</v>
      </c>
      <c r="D3634" s="41">
        <v>0</v>
      </c>
      <c r="E3634" s="41">
        <v>0</v>
      </c>
      <c r="F3634" s="41">
        <v>0</v>
      </c>
      <c r="G3634" s="48">
        <v>62003</v>
      </c>
    </row>
    <row r="3635" spans="1:7" x14ac:dyDescent="0.25">
      <c r="A3635" s="48">
        <v>620034610</v>
      </c>
      <c r="B3635" s="41" t="s">
        <v>5244</v>
      </c>
      <c r="C3635" s="41">
        <v>0</v>
      </c>
      <c r="D3635" s="41">
        <v>0</v>
      </c>
      <c r="E3635" s="41">
        <v>0</v>
      </c>
      <c r="F3635" s="41">
        <v>0</v>
      </c>
      <c r="G3635" s="48">
        <v>62003</v>
      </c>
    </row>
    <row r="3636" spans="1:7" x14ac:dyDescent="0.25">
      <c r="A3636" s="48">
        <v>620036009</v>
      </c>
      <c r="B3636" s="41" t="s">
        <v>5245</v>
      </c>
      <c r="C3636" s="41">
        <v>0</v>
      </c>
      <c r="D3636" s="41">
        <v>0</v>
      </c>
      <c r="E3636" s="41">
        <v>0</v>
      </c>
      <c r="F3636" s="41">
        <v>0</v>
      </c>
      <c r="G3636" s="48">
        <v>62003</v>
      </c>
    </row>
    <row r="3637" spans="1:7" x14ac:dyDescent="0.25">
      <c r="A3637" s="48">
        <v>620036010</v>
      </c>
      <c r="B3637" s="41" t="s">
        <v>5246</v>
      </c>
      <c r="C3637" s="41">
        <v>0</v>
      </c>
      <c r="D3637" s="41">
        <v>0</v>
      </c>
      <c r="E3637" s="41">
        <v>0</v>
      </c>
      <c r="F3637" s="41">
        <v>0</v>
      </c>
      <c r="G3637" s="48">
        <v>62003</v>
      </c>
    </row>
    <row r="3638" spans="1:7" x14ac:dyDescent="0.25">
      <c r="A3638" s="48">
        <v>620036011</v>
      </c>
      <c r="B3638" s="41" t="s">
        <v>5247</v>
      </c>
      <c r="C3638" s="41">
        <v>0</v>
      </c>
      <c r="D3638" s="41">
        <v>0</v>
      </c>
      <c r="E3638" s="41">
        <v>0</v>
      </c>
      <c r="F3638" s="41">
        <v>0</v>
      </c>
      <c r="G3638" s="48">
        <v>62003</v>
      </c>
    </row>
    <row r="3639" spans="1:7" x14ac:dyDescent="0.25">
      <c r="A3639" s="48">
        <v>620039054</v>
      </c>
      <c r="B3639" s="41" t="s">
        <v>5248</v>
      </c>
      <c r="C3639" s="41">
        <v>0</v>
      </c>
      <c r="D3639" s="41">
        <v>0</v>
      </c>
      <c r="E3639" s="41">
        <v>0</v>
      </c>
      <c r="F3639" s="41">
        <v>0</v>
      </c>
      <c r="G3639" s="48">
        <v>62003</v>
      </c>
    </row>
    <row r="3640" spans="1:7" x14ac:dyDescent="0.25">
      <c r="A3640" s="48">
        <v>620039204</v>
      </c>
      <c r="B3640" s="41" t="s">
        <v>5249</v>
      </c>
      <c r="C3640" s="41">
        <v>0</v>
      </c>
      <c r="D3640" s="41">
        <v>0</v>
      </c>
      <c r="E3640" s="41">
        <v>0</v>
      </c>
      <c r="F3640" s="41">
        <v>0</v>
      </c>
      <c r="G3640" s="48">
        <v>62003</v>
      </c>
    </row>
    <row r="3641" spans="1:7" x14ac:dyDescent="0.25">
      <c r="A3641" s="48">
        <v>620039800</v>
      </c>
      <c r="B3641" s="41" t="s">
        <v>5250</v>
      </c>
      <c r="C3641" s="41">
        <v>0</v>
      </c>
      <c r="D3641" s="41">
        <v>0</v>
      </c>
      <c r="E3641" s="41">
        <v>0</v>
      </c>
      <c r="F3641" s="41">
        <v>0</v>
      </c>
      <c r="G3641" s="48">
        <v>62003</v>
      </c>
    </row>
    <row r="3642" spans="1:7" x14ac:dyDescent="0.25">
      <c r="A3642" s="48">
        <v>620039802</v>
      </c>
      <c r="B3642" s="41" t="s">
        <v>5251</v>
      </c>
      <c r="C3642" s="41">
        <v>0</v>
      </c>
      <c r="D3642" s="41">
        <v>0</v>
      </c>
      <c r="E3642" s="41">
        <v>0</v>
      </c>
      <c r="F3642" s="41">
        <v>0</v>
      </c>
      <c r="G3642" s="48">
        <v>62003</v>
      </c>
    </row>
    <row r="3643" spans="1:7" x14ac:dyDescent="0.25">
      <c r="A3643" s="48">
        <v>620039846</v>
      </c>
      <c r="B3643" s="41" t="s">
        <v>5252</v>
      </c>
      <c r="C3643" s="41">
        <v>0</v>
      </c>
      <c r="D3643" s="41">
        <v>0</v>
      </c>
      <c r="E3643" s="41">
        <v>0</v>
      </c>
      <c r="F3643" s="41">
        <v>0</v>
      </c>
      <c r="G3643" s="48">
        <v>62003</v>
      </c>
    </row>
    <row r="3644" spans="1:7" x14ac:dyDescent="0.25">
      <c r="A3644" s="48">
        <v>620042000</v>
      </c>
      <c r="B3644" s="41" t="s">
        <v>5253</v>
      </c>
      <c r="C3644" s="41">
        <v>0</v>
      </c>
      <c r="D3644" s="41">
        <v>0</v>
      </c>
      <c r="E3644" s="41">
        <v>0</v>
      </c>
      <c r="F3644" s="41">
        <v>0</v>
      </c>
      <c r="G3644" s="48">
        <v>62004</v>
      </c>
    </row>
    <row r="3645" spans="1:7" x14ac:dyDescent="0.25">
      <c r="A3645" s="48">
        <v>620042006</v>
      </c>
      <c r="B3645" s="41" t="s">
        <v>5254</v>
      </c>
      <c r="C3645" s="41">
        <v>15360.48</v>
      </c>
      <c r="D3645" s="41">
        <v>15350</v>
      </c>
      <c r="E3645" s="41">
        <v>15350</v>
      </c>
      <c r="F3645" s="41">
        <v>10.48</v>
      </c>
      <c r="G3645" s="48">
        <v>62004</v>
      </c>
    </row>
    <row r="3646" spans="1:7" x14ac:dyDescent="0.25">
      <c r="A3646" s="48">
        <v>620042020</v>
      </c>
      <c r="B3646" s="41" t="s">
        <v>5255</v>
      </c>
      <c r="C3646" s="41">
        <v>-3000</v>
      </c>
      <c r="D3646" s="41">
        <v>15150</v>
      </c>
      <c r="E3646" s="41">
        <v>15150</v>
      </c>
      <c r="F3646" s="41">
        <v>-18150</v>
      </c>
      <c r="G3646" s="48">
        <v>62004</v>
      </c>
    </row>
    <row r="3647" spans="1:7" x14ac:dyDescent="0.25">
      <c r="A3647" s="48">
        <v>620042423</v>
      </c>
      <c r="B3647" s="41" t="s">
        <v>5256</v>
      </c>
      <c r="C3647" s="41">
        <v>0</v>
      </c>
      <c r="D3647" s="41">
        <v>0</v>
      </c>
      <c r="E3647" s="41">
        <v>0</v>
      </c>
      <c r="F3647" s="41">
        <v>0</v>
      </c>
      <c r="G3647" s="48">
        <v>62004</v>
      </c>
    </row>
    <row r="3648" spans="1:7" x14ac:dyDescent="0.25">
      <c r="A3648" s="48">
        <v>620042500</v>
      </c>
      <c r="B3648" s="41" t="s">
        <v>5257</v>
      </c>
      <c r="C3648" s="41">
        <v>515.1</v>
      </c>
      <c r="D3648" s="41">
        <v>2000</v>
      </c>
      <c r="E3648" s="41">
        <v>2000</v>
      </c>
      <c r="F3648" s="41">
        <v>-1484.9</v>
      </c>
      <c r="G3648" s="48">
        <v>62004</v>
      </c>
    </row>
    <row r="3649" spans="1:7" x14ac:dyDescent="0.25">
      <c r="A3649" s="48">
        <v>620042502</v>
      </c>
      <c r="B3649" s="41" t="s">
        <v>5258</v>
      </c>
      <c r="C3649" s="41">
        <v>0</v>
      </c>
      <c r="D3649" s="41">
        <v>0</v>
      </c>
      <c r="E3649" s="41">
        <v>0</v>
      </c>
      <c r="F3649" s="41">
        <v>0</v>
      </c>
      <c r="G3649" s="48">
        <v>62004</v>
      </c>
    </row>
    <row r="3650" spans="1:7" x14ac:dyDescent="0.25">
      <c r="A3650" s="48">
        <v>620042510</v>
      </c>
      <c r="B3650" s="41" t="s">
        <v>5259</v>
      </c>
      <c r="C3650" s="41">
        <v>0</v>
      </c>
      <c r="D3650" s="41">
        <v>0</v>
      </c>
      <c r="E3650" s="41">
        <v>0</v>
      </c>
      <c r="F3650" s="41">
        <v>0</v>
      </c>
      <c r="G3650" s="48">
        <v>62004</v>
      </c>
    </row>
    <row r="3651" spans="1:7" x14ac:dyDescent="0.25">
      <c r="A3651" s="48">
        <v>620043081</v>
      </c>
      <c r="B3651" s="41" t="s">
        <v>5260</v>
      </c>
      <c r="C3651" s="41">
        <v>0</v>
      </c>
      <c r="D3651" s="41">
        <v>0</v>
      </c>
      <c r="E3651" s="41">
        <v>0</v>
      </c>
      <c r="F3651" s="41">
        <v>0</v>
      </c>
      <c r="G3651" s="48">
        <v>62004</v>
      </c>
    </row>
    <row r="3652" spans="1:7" x14ac:dyDescent="0.25">
      <c r="A3652" s="48">
        <v>620044610</v>
      </c>
      <c r="B3652" s="41" t="s">
        <v>5261</v>
      </c>
      <c r="C3652" s="41">
        <v>0</v>
      </c>
      <c r="D3652" s="41">
        <v>0</v>
      </c>
      <c r="E3652" s="41">
        <v>0</v>
      </c>
      <c r="F3652" s="41">
        <v>0</v>
      </c>
      <c r="G3652" s="48">
        <v>62004</v>
      </c>
    </row>
    <row r="3653" spans="1:7" x14ac:dyDescent="0.25">
      <c r="A3653" s="48">
        <v>620045111</v>
      </c>
      <c r="B3653" s="41" t="s">
        <v>5262</v>
      </c>
      <c r="C3653" s="41">
        <v>0</v>
      </c>
      <c r="D3653" s="41">
        <v>0</v>
      </c>
      <c r="E3653" s="41">
        <v>0</v>
      </c>
      <c r="F3653" s="41">
        <v>0</v>
      </c>
      <c r="G3653" s="48">
        <v>62004</v>
      </c>
    </row>
    <row r="3654" spans="1:7" x14ac:dyDescent="0.25">
      <c r="A3654" s="48">
        <v>620045112</v>
      </c>
      <c r="B3654" s="41" t="s">
        <v>5263</v>
      </c>
      <c r="C3654" s="41">
        <v>0</v>
      </c>
      <c r="D3654" s="41">
        <v>0</v>
      </c>
      <c r="E3654" s="41">
        <v>0</v>
      </c>
      <c r="F3654" s="41">
        <v>0</v>
      </c>
      <c r="G3654" s="48">
        <v>62004</v>
      </c>
    </row>
    <row r="3655" spans="1:7" x14ac:dyDescent="0.25">
      <c r="A3655" s="48">
        <v>620045113</v>
      </c>
      <c r="B3655" s="41" t="s">
        <v>5264</v>
      </c>
      <c r="C3655" s="41">
        <v>0</v>
      </c>
      <c r="D3655" s="41">
        <v>0</v>
      </c>
      <c r="E3655" s="41">
        <v>0</v>
      </c>
      <c r="F3655" s="41">
        <v>0</v>
      </c>
      <c r="G3655" s="48">
        <v>62004</v>
      </c>
    </row>
    <row r="3656" spans="1:7" x14ac:dyDescent="0.25">
      <c r="A3656" s="48">
        <v>620046010</v>
      </c>
      <c r="B3656" s="41" t="s">
        <v>5265</v>
      </c>
      <c r="C3656" s="41">
        <v>0</v>
      </c>
      <c r="D3656" s="41">
        <v>0</v>
      </c>
      <c r="E3656" s="41">
        <v>0</v>
      </c>
      <c r="F3656" s="41">
        <v>0</v>
      </c>
      <c r="G3656" s="48">
        <v>62004</v>
      </c>
    </row>
    <row r="3657" spans="1:7" x14ac:dyDescent="0.25">
      <c r="A3657" s="48">
        <v>620049054</v>
      </c>
      <c r="B3657" s="41" t="s">
        <v>5266</v>
      </c>
      <c r="C3657" s="41">
        <v>0</v>
      </c>
      <c r="D3657" s="41">
        <v>0</v>
      </c>
      <c r="E3657" s="41">
        <v>0</v>
      </c>
      <c r="F3657" s="41">
        <v>0</v>
      </c>
      <c r="G3657" s="48">
        <v>62004</v>
      </c>
    </row>
    <row r="3658" spans="1:7" x14ac:dyDescent="0.25">
      <c r="A3658" s="48">
        <v>620049061</v>
      </c>
      <c r="B3658" s="41" t="s">
        <v>5267</v>
      </c>
      <c r="C3658" s="41">
        <v>0</v>
      </c>
      <c r="D3658" s="41">
        <v>0</v>
      </c>
      <c r="E3658" s="41">
        <v>0</v>
      </c>
      <c r="F3658" s="41">
        <v>0</v>
      </c>
      <c r="G3658" s="48">
        <v>62004</v>
      </c>
    </row>
    <row r="3659" spans="1:7" x14ac:dyDescent="0.25">
      <c r="A3659" s="48">
        <v>620049201</v>
      </c>
      <c r="B3659" s="41" t="s">
        <v>5268</v>
      </c>
      <c r="C3659" s="41">
        <v>0</v>
      </c>
      <c r="D3659" s="41">
        <v>0</v>
      </c>
      <c r="E3659" s="41">
        <v>0</v>
      </c>
      <c r="F3659" s="41">
        <v>0</v>
      </c>
      <c r="G3659" s="48">
        <v>62004</v>
      </c>
    </row>
    <row r="3660" spans="1:7" x14ac:dyDescent="0.25">
      <c r="A3660" s="48">
        <v>620049800</v>
      </c>
      <c r="B3660" s="41" t="s">
        <v>5269</v>
      </c>
      <c r="C3660" s="41">
        <v>0</v>
      </c>
      <c r="D3660" s="41">
        <v>0</v>
      </c>
      <c r="E3660" s="41">
        <v>0</v>
      </c>
      <c r="F3660" s="41">
        <v>0</v>
      </c>
      <c r="G3660" s="48">
        <v>62004</v>
      </c>
    </row>
    <row r="3661" spans="1:7" x14ac:dyDescent="0.25">
      <c r="A3661" s="48">
        <v>620052002</v>
      </c>
      <c r="B3661" s="41" t="s">
        <v>5270</v>
      </c>
      <c r="C3661" s="41">
        <v>0</v>
      </c>
      <c r="D3661" s="41">
        <v>0</v>
      </c>
      <c r="E3661" s="41">
        <v>0</v>
      </c>
      <c r="F3661" s="41">
        <v>0</v>
      </c>
      <c r="G3661" s="48">
        <v>62005</v>
      </c>
    </row>
    <row r="3662" spans="1:7" x14ac:dyDescent="0.25">
      <c r="A3662" s="48">
        <v>620052006</v>
      </c>
      <c r="B3662" s="41" t="s">
        <v>5271</v>
      </c>
      <c r="C3662" s="41">
        <v>0</v>
      </c>
      <c r="D3662" s="41">
        <v>0</v>
      </c>
      <c r="E3662" s="41">
        <v>0</v>
      </c>
      <c r="F3662" s="41">
        <v>0</v>
      </c>
      <c r="G3662" s="48">
        <v>62005</v>
      </c>
    </row>
    <row r="3663" spans="1:7" x14ac:dyDescent="0.25">
      <c r="A3663" s="48">
        <v>620052500</v>
      </c>
      <c r="B3663" s="41" t="s">
        <v>5272</v>
      </c>
      <c r="C3663" s="41">
        <v>2802.74</v>
      </c>
      <c r="D3663" s="41">
        <v>450</v>
      </c>
      <c r="E3663" s="41">
        <v>450</v>
      </c>
      <c r="F3663" s="41">
        <v>2352.7399999999998</v>
      </c>
      <c r="G3663" s="48">
        <v>62005</v>
      </c>
    </row>
    <row r="3664" spans="1:7" x14ac:dyDescent="0.25">
      <c r="A3664" s="48">
        <v>620052701</v>
      </c>
      <c r="B3664" s="41" t="s">
        <v>5273</v>
      </c>
      <c r="C3664" s="41">
        <v>0</v>
      </c>
      <c r="D3664" s="41">
        <v>400</v>
      </c>
      <c r="E3664" s="41">
        <v>400</v>
      </c>
      <c r="F3664" s="41">
        <v>-400</v>
      </c>
      <c r="G3664" s="48">
        <v>62005</v>
      </c>
    </row>
    <row r="3665" spans="1:7" x14ac:dyDescent="0.25">
      <c r="A3665" s="48">
        <v>620052702</v>
      </c>
      <c r="B3665" s="41" t="s">
        <v>5274</v>
      </c>
      <c r="C3665" s="41">
        <v>4532.97</v>
      </c>
      <c r="D3665" s="41">
        <v>8500</v>
      </c>
      <c r="E3665" s="41">
        <v>8500</v>
      </c>
      <c r="F3665" s="41">
        <v>-3967.03</v>
      </c>
      <c r="G3665" s="48">
        <v>62005</v>
      </c>
    </row>
    <row r="3666" spans="1:7" x14ac:dyDescent="0.25">
      <c r="A3666" s="48">
        <v>620053081</v>
      </c>
      <c r="B3666" s="41" t="s">
        <v>5275</v>
      </c>
      <c r="C3666" s="41">
        <v>-624.42999999999995</v>
      </c>
      <c r="D3666" s="41">
        <v>1250</v>
      </c>
      <c r="E3666" s="41">
        <v>1250</v>
      </c>
      <c r="F3666" s="41">
        <v>-1874.43</v>
      </c>
      <c r="G3666" s="48">
        <v>62005</v>
      </c>
    </row>
    <row r="3667" spans="1:7" x14ac:dyDescent="0.25">
      <c r="A3667" s="48">
        <v>620059054</v>
      </c>
      <c r="B3667" s="41" t="s">
        <v>5276</v>
      </c>
      <c r="C3667" s="41">
        <v>0</v>
      </c>
      <c r="D3667" s="41">
        <v>0</v>
      </c>
      <c r="E3667" s="41">
        <v>0</v>
      </c>
      <c r="F3667" s="41">
        <v>0</v>
      </c>
      <c r="G3667" s="48">
        <v>62005</v>
      </c>
    </row>
    <row r="3668" spans="1:7" x14ac:dyDescent="0.25">
      <c r="A3668" s="48">
        <v>620059058</v>
      </c>
      <c r="B3668" s="41" t="s">
        <v>5277</v>
      </c>
      <c r="C3668" s="41">
        <v>0</v>
      </c>
      <c r="D3668" s="41">
        <v>0</v>
      </c>
      <c r="E3668" s="41">
        <v>0</v>
      </c>
      <c r="F3668" s="41">
        <v>0</v>
      </c>
      <c r="G3668" s="48">
        <v>62005</v>
      </c>
    </row>
    <row r="3669" spans="1:7" x14ac:dyDescent="0.25">
      <c r="A3669" s="48">
        <v>620059062</v>
      </c>
      <c r="B3669" s="41" t="s">
        <v>5278</v>
      </c>
      <c r="C3669" s="41">
        <v>0</v>
      </c>
      <c r="D3669" s="41">
        <v>0</v>
      </c>
      <c r="E3669" s="41">
        <v>0</v>
      </c>
      <c r="F3669" s="41">
        <v>0</v>
      </c>
      <c r="G3669" s="48">
        <v>62005</v>
      </c>
    </row>
    <row r="3670" spans="1:7" x14ac:dyDescent="0.25">
      <c r="A3670" s="48">
        <v>620059800</v>
      </c>
      <c r="B3670" s="41" t="s">
        <v>5279</v>
      </c>
      <c r="C3670" s="41">
        <v>0</v>
      </c>
      <c r="D3670" s="41">
        <v>0</v>
      </c>
      <c r="E3670" s="41">
        <v>0</v>
      </c>
      <c r="F3670" s="41">
        <v>0</v>
      </c>
      <c r="G3670" s="48">
        <v>62005</v>
      </c>
    </row>
    <row r="3671" spans="1:7" x14ac:dyDescent="0.25">
      <c r="A3671" s="48">
        <v>620059801</v>
      </c>
      <c r="B3671" s="41" t="s">
        <v>5280</v>
      </c>
      <c r="C3671" s="41">
        <v>0</v>
      </c>
      <c r="D3671" s="41">
        <v>0</v>
      </c>
      <c r="E3671" s="41">
        <v>0</v>
      </c>
      <c r="F3671" s="41">
        <v>0</v>
      </c>
      <c r="G3671" s="48">
        <v>62005</v>
      </c>
    </row>
    <row r="3672" spans="1:7" x14ac:dyDescent="0.25">
      <c r="A3672" s="48">
        <v>620060100</v>
      </c>
      <c r="B3672" s="41" t="s">
        <v>5281</v>
      </c>
      <c r="C3672" s="41">
        <v>0</v>
      </c>
      <c r="D3672" s="41">
        <v>0</v>
      </c>
      <c r="E3672" s="41">
        <v>0</v>
      </c>
      <c r="F3672" s="41">
        <v>0</v>
      </c>
      <c r="G3672" s="48">
        <v>62006</v>
      </c>
    </row>
    <row r="3673" spans="1:7" x14ac:dyDescent="0.25">
      <c r="A3673" s="48">
        <v>620060102</v>
      </c>
      <c r="B3673" s="41" t="s">
        <v>5282</v>
      </c>
      <c r="C3673" s="41">
        <v>0</v>
      </c>
      <c r="D3673" s="41">
        <v>0</v>
      </c>
      <c r="E3673" s="41">
        <v>0</v>
      </c>
      <c r="F3673" s="41">
        <v>0</v>
      </c>
      <c r="G3673" s="48">
        <v>62006</v>
      </c>
    </row>
    <row r="3674" spans="1:7" x14ac:dyDescent="0.25">
      <c r="A3674" s="48">
        <v>620060120</v>
      </c>
      <c r="B3674" s="41" t="s">
        <v>5283</v>
      </c>
      <c r="C3674" s="41">
        <v>0</v>
      </c>
      <c r="D3674" s="41">
        <v>0</v>
      </c>
      <c r="E3674" s="41">
        <v>0</v>
      </c>
      <c r="F3674" s="41">
        <v>0</v>
      </c>
      <c r="G3674" s="48">
        <v>62006</v>
      </c>
    </row>
    <row r="3675" spans="1:7" x14ac:dyDescent="0.25">
      <c r="A3675" s="48">
        <v>620060123</v>
      </c>
      <c r="B3675" s="41" t="s">
        <v>5284</v>
      </c>
      <c r="C3675" s="41">
        <v>6085.65</v>
      </c>
      <c r="D3675" s="41">
        <v>5400</v>
      </c>
      <c r="E3675" s="41">
        <v>5400</v>
      </c>
      <c r="F3675" s="41">
        <v>685.65</v>
      </c>
      <c r="G3675" s="48">
        <v>62006</v>
      </c>
    </row>
    <row r="3676" spans="1:7" x14ac:dyDescent="0.25">
      <c r="A3676" s="48">
        <v>620060930</v>
      </c>
      <c r="B3676" s="41" t="s">
        <v>5285</v>
      </c>
      <c r="C3676" s="41">
        <v>0</v>
      </c>
      <c r="D3676" s="41">
        <v>0</v>
      </c>
      <c r="E3676" s="41">
        <v>0</v>
      </c>
      <c r="F3676" s="41">
        <v>0</v>
      </c>
      <c r="G3676" s="48">
        <v>62006</v>
      </c>
    </row>
    <row r="3677" spans="1:7" x14ac:dyDescent="0.25">
      <c r="A3677" s="48">
        <v>620062000</v>
      </c>
      <c r="B3677" s="41" t="s">
        <v>5286</v>
      </c>
      <c r="C3677" s="41">
        <v>0</v>
      </c>
      <c r="D3677" s="41">
        <v>0</v>
      </c>
      <c r="E3677" s="41">
        <v>0</v>
      </c>
      <c r="F3677" s="41">
        <v>0</v>
      </c>
      <c r="G3677" s="48">
        <v>62006</v>
      </c>
    </row>
    <row r="3678" spans="1:7" x14ac:dyDescent="0.25">
      <c r="A3678" s="48">
        <v>620062300</v>
      </c>
      <c r="B3678" s="41" t="s">
        <v>5287</v>
      </c>
      <c r="C3678" s="41">
        <v>0</v>
      </c>
      <c r="D3678" s="41">
        <v>0</v>
      </c>
      <c r="E3678" s="41">
        <v>0</v>
      </c>
      <c r="F3678" s="41">
        <v>0</v>
      </c>
      <c r="G3678" s="48">
        <v>62006</v>
      </c>
    </row>
    <row r="3679" spans="1:7" x14ac:dyDescent="0.25">
      <c r="A3679" s="48">
        <v>620062401</v>
      </c>
      <c r="B3679" s="41" t="s">
        <v>5288</v>
      </c>
      <c r="C3679" s="41">
        <v>5392.49</v>
      </c>
      <c r="D3679" s="41">
        <v>5250</v>
      </c>
      <c r="E3679" s="41">
        <v>5250</v>
      </c>
      <c r="F3679" s="41">
        <v>142.49</v>
      </c>
      <c r="G3679" s="48">
        <v>62006</v>
      </c>
    </row>
    <row r="3680" spans="1:7" x14ac:dyDescent="0.25">
      <c r="A3680" s="48">
        <v>620062416</v>
      </c>
      <c r="B3680" s="41" t="s">
        <v>5289</v>
      </c>
      <c r="C3680" s="41">
        <v>0</v>
      </c>
      <c r="D3680" s="41">
        <v>0</v>
      </c>
      <c r="E3680" s="41">
        <v>0</v>
      </c>
      <c r="F3680" s="41">
        <v>0</v>
      </c>
      <c r="G3680" s="48">
        <v>62006</v>
      </c>
    </row>
    <row r="3681" spans="1:7" x14ac:dyDescent="0.25">
      <c r="A3681" s="48">
        <v>620062500</v>
      </c>
      <c r="B3681" s="41" t="s">
        <v>5290</v>
      </c>
      <c r="C3681" s="41">
        <v>0</v>
      </c>
      <c r="D3681" s="41">
        <v>0</v>
      </c>
      <c r="E3681" s="41">
        <v>0</v>
      </c>
      <c r="F3681" s="41">
        <v>0</v>
      </c>
      <c r="G3681" s="48">
        <v>62006</v>
      </c>
    </row>
    <row r="3682" spans="1:7" x14ac:dyDescent="0.25">
      <c r="A3682" s="48">
        <v>620062510</v>
      </c>
      <c r="B3682" s="41" t="s">
        <v>5291</v>
      </c>
      <c r="C3682" s="41">
        <v>0</v>
      </c>
      <c r="D3682" s="41">
        <v>0</v>
      </c>
      <c r="E3682" s="41">
        <v>0</v>
      </c>
      <c r="F3682" s="41">
        <v>0</v>
      </c>
      <c r="G3682" s="48">
        <v>62006</v>
      </c>
    </row>
    <row r="3683" spans="1:7" x14ac:dyDescent="0.25">
      <c r="A3683" s="48">
        <v>620062706</v>
      </c>
      <c r="B3683" s="41" t="s">
        <v>5292</v>
      </c>
      <c r="C3683" s="41">
        <v>0</v>
      </c>
      <c r="D3683" s="41">
        <v>200</v>
      </c>
      <c r="E3683" s="41">
        <v>200</v>
      </c>
      <c r="F3683" s="41">
        <v>-200</v>
      </c>
      <c r="G3683" s="48">
        <v>62006</v>
      </c>
    </row>
    <row r="3684" spans="1:7" x14ac:dyDescent="0.25">
      <c r="A3684" s="48">
        <v>620069800</v>
      </c>
      <c r="B3684" s="41" t="s">
        <v>5293</v>
      </c>
      <c r="C3684" s="41">
        <v>0</v>
      </c>
      <c r="D3684" s="41">
        <v>0</v>
      </c>
      <c r="E3684" s="41">
        <v>0</v>
      </c>
      <c r="F3684" s="41">
        <v>0</v>
      </c>
      <c r="G3684" s="48">
        <v>62006</v>
      </c>
    </row>
    <row r="3685" spans="1:7" x14ac:dyDescent="0.25">
      <c r="A3685" s="48">
        <v>620069802</v>
      </c>
      <c r="B3685" s="41" t="s">
        <v>5294</v>
      </c>
      <c r="C3685" s="41">
        <v>0</v>
      </c>
      <c r="D3685" s="41">
        <v>0</v>
      </c>
      <c r="E3685" s="41">
        <v>0</v>
      </c>
      <c r="F3685" s="41">
        <v>0</v>
      </c>
      <c r="G3685" s="48">
        <v>62006</v>
      </c>
    </row>
    <row r="3686" spans="1:7" x14ac:dyDescent="0.25">
      <c r="A3686" s="48">
        <v>620084610</v>
      </c>
      <c r="B3686" s="41" t="s">
        <v>5295</v>
      </c>
      <c r="C3686" s="41">
        <v>0</v>
      </c>
      <c r="D3686" s="41">
        <v>0</v>
      </c>
      <c r="E3686" s="41">
        <v>0</v>
      </c>
      <c r="F3686" s="41">
        <v>0</v>
      </c>
      <c r="G3686" s="48">
        <v>62008</v>
      </c>
    </row>
    <row r="3687" spans="1:7" x14ac:dyDescent="0.25">
      <c r="A3687" s="48">
        <v>620085007</v>
      </c>
      <c r="B3687" s="41" t="s">
        <v>5296</v>
      </c>
      <c r="C3687" s="41">
        <v>0</v>
      </c>
      <c r="D3687" s="41">
        <v>0</v>
      </c>
      <c r="E3687" s="41">
        <v>0</v>
      </c>
      <c r="F3687" s="41">
        <v>0</v>
      </c>
      <c r="G3687" s="48">
        <v>62008</v>
      </c>
    </row>
    <row r="3688" spans="1:7" x14ac:dyDescent="0.25">
      <c r="A3688" s="48">
        <v>620085114</v>
      </c>
      <c r="B3688" s="41" t="s">
        <v>5297</v>
      </c>
      <c r="C3688" s="41">
        <v>5484.93</v>
      </c>
      <c r="D3688" s="41">
        <v>0</v>
      </c>
      <c r="E3688" s="41">
        <v>0</v>
      </c>
      <c r="F3688" s="41">
        <v>5484.93</v>
      </c>
      <c r="G3688" s="48">
        <v>62008</v>
      </c>
    </row>
    <row r="3689" spans="1:7" x14ac:dyDescent="0.25">
      <c r="A3689" s="48">
        <v>620089801</v>
      </c>
      <c r="B3689" s="41" t="s">
        <v>5298</v>
      </c>
      <c r="C3689" s="41">
        <v>0</v>
      </c>
      <c r="D3689" s="41">
        <v>0</v>
      </c>
      <c r="E3689" s="41">
        <v>0</v>
      </c>
      <c r="F3689" s="41">
        <v>0</v>
      </c>
      <c r="G3689" s="48">
        <v>62008</v>
      </c>
    </row>
    <row r="3690" spans="1:7" x14ac:dyDescent="0.25">
      <c r="A3690" s="48">
        <v>620091600</v>
      </c>
      <c r="B3690" s="41" t="s">
        <v>5299</v>
      </c>
      <c r="C3690" s="41">
        <v>0</v>
      </c>
      <c r="D3690" s="41">
        <v>0</v>
      </c>
      <c r="E3690" s="41">
        <v>0</v>
      </c>
      <c r="F3690" s="41">
        <v>0</v>
      </c>
      <c r="G3690" s="48">
        <v>62009</v>
      </c>
    </row>
    <row r="3691" spans="1:7" x14ac:dyDescent="0.25">
      <c r="A3691" s="48">
        <v>620092500</v>
      </c>
      <c r="B3691" s="41" t="s">
        <v>5300</v>
      </c>
      <c r="C3691" s="41">
        <v>0</v>
      </c>
      <c r="D3691" s="41">
        <v>0</v>
      </c>
      <c r="E3691" s="41">
        <v>0</v>
      </c>
      <c r="F3691" s="41">
        <v>0</v>
      </c>
      <c r="G3691" s="48">
        <v>62009</v>
      </c>
    </row>
    <row r="3692" spans="1:7" x14ac:dyDescent="0.25">
      <c r="A3692" s="48">
        <v>620092520</v>
      </c>
      <c r="B3692" s="41" t="s">
        <v>5301</v>
      </c>
      <c r="C3692" s="41">
        <v>0</v>
      </c>
      <c r="D3692" s="41">
        <v>0</v>
      </c>
      <c r="E3692" s="41">
        <v>0</v>
      </c>
      <c r="F3692" s="41">
        <v>0</v>
      </c>
      <c r="G3692" s="48">
        <v>62009</v>
      </c>
    </row>
    <row r="3693" spans="1:7" x14ac:dyDescent="0.25">
      <c r="A3693" s="48">
        <v>620092701</v>
      </c>
      <c r="B3693" s="41" t="s">
        <v>5302</v>
      </c>
      <c r="C3693" s="41">
        <v>0</v>
      </c>
      <c r="D3693" s="41">
        <v>0</v>
      </c>
      <c r="E3693" s="41">
        <v>0</v>
      </c>
      <c r="F3693" s="41">
        <v>0</v>
      </c>
      <c r="G3693" s="48">
        <v>62009</v>
      </c>
    </row>
    <row r="3694" spans="1:7" x14ac:dyDescent="0.25">
      <c r="A3694" s="48">
        <v>620093300</v>
      </c>
      <c r="B3694" s="41" t="s">
        <v>5303</v>
      </c>
      <c r="C3694" s="41">
        <v>0</v>
      </c>
      <c r="D3694" s="41">
        <v>0</v>
      </c>
      <c r="E3694" s="41">
        <v>0</v>
      </c>
      <c r="F3694" s="41">
        <v>0</v>
      </c>
      <c r="G3694" s="48">
        <v>62009</v>
      </c>
    </row>
    <row r="3695" spans="1:7" x14ac:dyDescent="0.25">
      <c r="A3695" s="48">
        <v>620101040</v>
      </c>
      <c r="B3695" s="41" t="s">
        <v>5304</v>
      </c>
      <c r="C3695" s="41">
        <v>0</v>
      </c>
      <c r="D3695" s="41">
        <v>0</v>
      </c>
      <c r="E3695" s="41">
        <v>0</v>
      </c>
      <c r="F3695" s="41">
        <v>0</v>
      </c>
      <c r="G3695" s="48">
        <v>62010</v>
      </c>
    </row>
    <row r="3696" spans="1:7" x14ac:dyDescent="0.25">
      <c r="A3696" s="48">
        <v>620101600</v>
      </c>
      <c r="B3696" s="41" t="s">
        <v>5305</v>
      </c>
      <c r="C3696" s="41">
        <v>0</v>
      </c>
      <c r="D3696" s="41">
        <v>0</v>
      </c>
      <c r="E3696" s="41">
        <v>0</v>
      </c>
      <c r="F3696" s="41">
        <v>0</v>
      </c>
      <c r="G3696" s="48">
        <v>62010</v>
      </c>
    </row>
    <row r="3697" spans="1:7" x14ac:dyDescent="0.25">
      <c r="A3697" s="48">
        <v>620102000</v>
      </c>
      <c r="B3697" s="41" t="s">
        <v>5306</v>
      </c>
      <c r="C3697" s="41">
        <v>0</v>
      </c>
      <c r="D3697" s="41">
        <v>0</v>
      </c>
      <c r="E3697" s="41">
        <v>0</v>
      </c>
      <c r="F3697" s="41">
        <v>0</v>
      </c>
      <c r="G3697" s="48">
        <v>62010</v>
      </c>
    </row>
    <row r="3698" spans="1:7" x14ac:dyDescent="0.25">
      <c r="A3698" s="48">
        <v>620102022</v>
      </c>
      <c r="B3698" s="41" t="s">
        <v>5307</v>
      </c>
      <c r="C3698" s="41">
        <v>0</v>
      </c>
      <c r="D3698" s="41">
        <v>0</v>
      </c>
      <c r="E3698" s="41">
        <v>0</v>
      </c>
      <c r="F3698" s="41">
        <v>0</v>
      </c>
      <c r="G3698" s="48">
        <v>62010</v>
      </c>
    </row>
    <row r="3699" spans="1:7" x14ac:dyDescent="0.25">
      <c r="A3699" s="48">
        <v>620102500</v>
      </c>
      <c r="B3699" s="41" t="s">
        <v>5308</v>
      </c>
      <c r="C3699" s="41">
        <v>0</v>
      </c>
      <c r="D3699" s="41">
        <v>0</v>
      </c>
      <c r="E3699" s="41">
        <v>0</v>
      </c>
      <c r="F3699" s="41">
        <v>0</v>
      </c>
      <c r="G3699" s="48">
        <v>62010</v>
      </c>
    </row>
    <row r="3700" spans="1:7" x14ac:dyDescent="0.25">
      <c r="A3700" s="48">
        <v>620102520</v>
      </c>
      <c r="B3700" s="41" t="s">
        <v>5309</v>
      </c>
      <c r="C3700" s="41">
        <v>0</v>
      </c>
      <c r="D3700" s="41">
        <v>0</v>
      </c>
      <c r="E3700" s="41">
        <v>0</v>
      </c>
      <c r="F3700" s="41">
        <v>0</v>
      </c>
      <c r="G3700" s="48">
        <v>62010</v>
      </c>
    </row>
    <row r="3701" spans="1:7" x14ac:dyDescent="0.25">
      <c r="A3701" s="48">
        <v>620102701</v>
      </c>
      <c r="B3701" s="41" t="s">
        <v>5310</v>
      </c>
      <c r="C3701" s="41">
        <v>0</v>
      </c>
      <c r="D3701" s="41">
        <v>0</v>
      </c>
      <c r="E3701" s="41">
        <v>0</v>
      </c>
      <c r="F3701" s="41">
        <v>0</v>
      </c>
      <c r="G3701" s="48">
        <v>62010</v>
      </c>
    </row>
    <row r="3702" spans="1:7" x14ac:dyDescent="0.25">
      <c r="A3702" s="48">
        <v>620103300</v>
      </c>
      <c r="B3702" s="41" t="s">
        <v>5311</v>
      </c>
      <c r="C3702" s="41">
        <v>0</v>
      </c>
      <c r="D3702" s="41">
        <v>0</v>
      </c>
      <c r="E3702" s="41">
        <v>0</v>
      </c>
      <c r="F3702" s="41">
        <v>0</v>
      </c>
      <c r="G3702" s="48">
        <v>62010</v>
      </c>
    </row>
    <row r="3703" spans="1:7" x14ac:dyDescent="0.25">
      <c r="A3703" s="48">
        <v>620104610</v>
      </c>
      <c r="B3703" s="41" t="s">
        <v>5312</v>
      </c>
      <c r="C3703" s="41">
        <v>0</v>
      </c>
      <c r="D3703" s="41">
        <v>0</v>
      </c>
      <c r="E3703" s="41">
        <v>0</v>
      </c>
      <c r="F3703" s="41">
        <v>0</v>
      </c>
      <c r="G3703" s="48">
        <v>62010</v>
      </c>
    </row>
    <row r="3704" spans="1:7" x14ac:dyDescent="0.25">
      <c r="A3704" s="48">
        <v>620104611</v>
      </c>
      <c r="B3704" s="41" t="s">
        <v>5313</v>
      </c>
      <c r="C3704" s="41">
        <v>0</v>
      </c>
      <c r="D3704" s="41">
        <v>0</v>
      </c>
      <c r="E3704" s="41">
        <v>0</v>
      </c>
      <c r="F3704" s="41">
        <v>0</v>
      </c>
      <c r="G3704" s="48">
        <v>62010</v>
      </c>
    </row>
    <row r="3705" spans="1:7" x14ac:dyDescent="0.25">
      <c r="A3705" s="48">
        <v>620105248</v>
      </c>
      <c r="B3705" s="41" t="s">
        <v>5314</v>
      </c>
      <c r="C3705" s="41">
        <v>0</v>
      </c>
      <c r="D3705" s="41">
        <v>0</v>
      </c>
      <c r="E3705" s="41">
        <v>0</v>
      </c>
      <c r="F3705" s="41">
        <v>0</v>
      </c>
      <c r="G3705" s="48">
        <v>62010</v>
      </c>
    </row>
    <row r="3706" spans="1:7" x14ac:dyDescent="0.25">
      <c r="A3706" s="48">
        <v>620109801</v>
      </c>
      <c r="B3706" s="41" t="s">
        <v>5315</v>
      </c>
      <c r="C3706" s="41">
        <v>0</v>
      </c>
      <c r="D3706" s="41">
        <v>0</v>
      </c>
      <c r="E3706" s="41">
        <v>0</v>
      </c>
      <c r="F3706" s="41">
        <v>0</v>
      </c>
      <c r="G3706" s="48">
        <v>62010</v>
      </c>
    </row>
    <row r="3707" spans="1:7" x14ac:dyDescent="0.25">
      <c r="A3707" s="48">
        <v>620112429</v>
      </c>
      <c r="B3707" s="41" t="s">
        <v>5316</v>
      </c>
      <c r="C3707" s="41">
        <v>0</v>
      </c>
      <c r="D3707" s="41">
        <v>0</v>
      </c>
      <c r="E3707" s="41">
        <v>0</v>
      </c>
      <c r="F3707" s="41">
        <v>0</v>
      </c>
      <c r="G3707" s="48">
        <v>62011</v>
      </c>
    </row>
    <row r="3708" spans="1:7" x14ac:dyDescent="0.25">
      <c r="A3708" s="48">
        <v>620113035</v>
      </c>
      <c r="B3708" s="41" t="s">
        <v>5317</v>
      </c>
      <c r="C3708" s="41">
        <v>0</v>
      </c>
      <c r="D3708" s="41">
        <v>0</v>
      </c>
      <c r="E3708" s="41">
        <v>0</v>
      </c>
      <c r="F3708" s="41">
        <v>0</v>
      </c>
      <c r="G3708" s="48">
        <v>62011</v>
      </c>
    </row>
    <row r="3709" spans="1:7" x14ac:dyDescent="0.25">
      <c r="A3709" s="48">
        <v>620113070</v>
      </c>
      <c r="B3709" s="41" t="s">
        <v>5318</v>
      </c>
      <c r="C3709" s="41">
        <v>0</v>
      </c>
      <c r="D3709" s="41">
        <v>0</v>
      </c>
      <c r="E3709" s="41">
        <v>0</v>
      </c>
      <c r="F3709" s="41">
        <v>0</v>
      </c>
      <c r="G3709" s="48">
        <v>62011</v>
      </c>
    </row>
    <row r="3710" spans="1:7" x14ac:dyDescent="0.25">
      <c r="A3710" s="48">
        <v>620113081</v>
      </c>
      <c r="B3710" s="41" t="s">
        <v>5319</v>
      </c>
      <c r="C3710" s="41">
        <v>3069.64</v>
      </c>
      <c r="D3710" s="41">
        <v>0</v>
      </c>
      <c r="E3710" s="41">
        <v>0</v>
      </c>
      <c r="F3710" s="41">
        <v>3069.64</v>
      </c>
      <c r="G3710" s="48">
        <v>62011</v>
      </c>
    </row>
    <row r="3711" spans="1:7" x14ac:dyDescent="0.25">
      <c r="A3711" s="48">
        <v>620113082</v>
      </c>
      <c r="B3711" s="41" t="s">
        <v>5320</v>
      </c>
      <c r="C3711" s="41">
        <v>0</v>
      </c>
      <c r="D3711" s="41">
        <v>0</v>
      </c>
      <c r="E3711" s="41">
        <v>0</v>
      </c>
      <c r="F3711" s="41">
        <v>0</v>
      </c>
      <c r="G3711" s="48">
        <v>62011</v>
      </c>
    </row>
    <row r="3712" spans="1:7" x14ac:dyDescent="0.25">
      <c r="A3712" s="48">
        <v>620114610</v>
      </c>
      <c r="B3712" s="41" t="s">
        <v>5321</v>
      </c>
      <c r="C3712" s="41">
        <v>0</v>
      </c>
      <c r="D3712" s="41">
        <v>0</v>
      </c>
      <c r="E3712" s="41">
        <v>0</v>
      </c>
      <c r="F3712" s="41">
        <v>0</v>
      </c>
      <c r="G3712" s="48">
        <v>62011</v>
      </c>
    </row>
    <row r="3713" spans="1:7" x14ac:dyDescent="0.25">
      <c r="A3713" s="48">
        <v>620119054</v>
      </c>
      <c r="B3713" s="41" t="s">
        <v>5322</v>
      </c>
      <c r="C3713" s="41">
        <v>0</v>
      </c>
      <c r="D3713" s="41">
        <v>0</v>
      </c>
      <c r="E3713" s="41">
        <v>0</v>
      </c>
      <c r="F3713" s="41">
        <v>0</v>
      </c>
      <c r="G3713" s="48">
        <v>62011</v>
      </c>
    </row>
    <row r="3714" spans="1:7" x14ac:dyDescent="0.25">
      <c r="A3714" s="48">
        <v>620119208</v>
      </c>
      <c r="B3714" s="41" t="s">
        <v>5323</v>
      </c>
      <c r="C3714" s="41">
        <v>0</v>
      </c>
      <c r="D3714" s="41">
        <v>0</v>
      </c>
      <c r="E3714" s="41">
        <v>0</v>
      </c>
      <c r="F3714" s="41">
        <v>0</v>
      </c>
      <c r="G3714" s="48">
        <v>62011</v>
      </c>
    </row>
    <row r="3715" spans="1:7" x14ac:dyDescent="0.25">
      <c r="A3715" s="48">
        <v>620119800</v>
      </c>
      <c r="B3715" s="41" t="s">
        <v>5324</v>
      </c>
      <c r="C3715" s="41">
        <v>0</v>
      </c>
      <c r="D3715" s="41">
        <v>0</v>
      </c>
      <c r="E3715" s="41">
        <v>0</v>
      </c>
      <c r="F3715" s="41">
        <v>0</v>
      </c>
      <c r="G3715" s="48">
        <v>62011</v>
      </c>
    </row>
    <row r="3716" spans="1:7" x14ac:dyDescent="0.25">
      <c r="A3716" s="48">
        <v>620119801</v>
      </c>
      <c r="B3716" s="41" t="s">
        <v>5325</v>
      </c>
      <c r="C3716" s="41">
        <v>0</v>
      </c>
      <c r="D3716" s="41">
        <v>0</v>
      </c>
      <c r="E3716" s="41">
        <v>0</v>
      </c>
      <c r="F3716" s="41">
        <v>0</v>
      </c>
      <c r="G3716" s="48">
        <v>62011</v>
      </c>
    </row>
    <row r="3717" spans="1:7" x14ac:dyDescent="0.25">
      <c r="A3717" s="48">
        <v>620125070</v>
      </c>
      <c r="B3717" s="41" t="s">
        <v>5326</v>
      </c>
      <c r="C3717" s="41">
        <v>0</v>
      </c>
      <c r="D3717" s="41">
        <v>0</v>
      </c>
      <c r="E3717" s="41">
        <v>0</v>
      </c>
      <c r="F3717" s="41">
        <v>0</v>
      </c>
      <c r="G3717" s="48">
        <v>62012</v>
      </c>
    </row>
    <row r="3718" spans="1:7" x14ac:dyDescent="0.25">
      <c r="A3718" s="48">
        <v>620125072</v>
      </c>
      <c r="B3718" s="41" t="s">
        <v>5327</v>
      </c>
      <c r="C3718" s="41">
        <v>0</v>
      </c>
      <c r="D3718" s="41">
        <v>0</v>
      </c>
      <c r="E3718" s="41">
        <v>0</v>
      </c>
      <c r="F3718" s="41">
        <v>0</v>
      </c>
      <c r="G3718" s="48">
        <v>62012</v>
      </c>
    </row>
    <row r="3719" spans="1:7" x14ac:dyDescent="0.25">
      <c r="A3719" s="48">
        <v>620125074</v>
      </c>
      <c r="B3719" s="41" t="s">
        <v>5328</v>
      </c>
      <c r="C3719" s="41">
        <v>0</v>
      </c>
      <c r="D3719" s="41">
        <v>0</v>
      </c>
      <c r="E3719" s="41">
        <v>0</v>
      </c>
      <c r="F3719" s="41">
        <v>0</v>
      </c>
      <c r="G3719" s="48">
        <v>62012</v>
      </c>
    </row>
    <row r="3720" spans="1:7" x14ac:dyDescent="0.25">
      <c r="A3720" s="48">
        <v>620130915</v>
      </c>
      <c r="B3720" s="41" t="s">
        <v>5329</v>
      </c>
      <c r="C3720" s="41">
        <v>0</v>
      </c>
      <c r="D3720" s="41">
        <v>0</v>
      </c>
      <c r="E3720" s="41">
        <v>0</v>
      </c>
      <c r="F3720" s="41">
        <v>0</v>
      </c>
      <c r="G3720" s="48">
        <v>62013</v>
      </c>
    </row>
    <row r="3721" spans="1:7" x14ac:dyDescent="0.25">
      <c r="A3721" s="48">
        <v>620132500</v>
      </c>
      <c r="B3721" s="41" t="s">
        <v>5330</v>
      </c>
      <c r="C3721" s="41">
        <v>2469.33</v>
      </c>
      <c r="D3721" s="41">
        <v>0</v>
      </c>
      <c r="E3721" s="41">
        <v>0</v>
      </c>
      <c r="F3721" s="41">
        <v>2469.33</v>
      </c>
      <c r="G3721" s="48">
        <v>62013</v>
      </c>
    </row>
    <row r="3722" spans="1:7" x14ac:dyDescent="0.25">
      <c r="A3722" s="48">
        <v>620139054</v>
      </c>
      <c r="B3722" s="41" t="s">
        <v>5331</v>
      </c>
      <c r="C3722" s="41">
        <v>0</v>
      </c>
      <c r="D3722" s="41">
        <v>0</v>
      </c>
      <c r="E3722" s="41">
        <v>0</v>
      </c>
      <c r="F3722" s="41">
        <v>0</v>
      </c>
      <c r="G3722" s="48">
        <v>62013</v>
      </c>
    </row>
    <row r="3723" spans="1:7" x14ac:dyDescent="0.25">
      <c r="A3723" s="48">
        <v>620139800</v>
      </c>
      <c r="B3723" s="41" t="s">
        <v>5332</v>
      </c>
      <c r="C3723" s="41">
        <v>0</v>
      </c>
      <c r="D3723" s="41">
        <v>0</v>
      </c>
      <c r="E3723" s="41">
        <v>0</v>
      </c>
      <c r="F3723" s="41">
        <v>0</v>
      </c>
      <c r="G3723" s="48">
        <v>62013</v>
      </c>
    </row>
    <row r="3724" spans="1:7" x14ac:dyDescent="0.25">
      <c r="A3724" s="48">
        <v>620139801</v>
      </c>
      <c r="B3724" s="41" t="s">
        <v>5333</v>
      </c>
      <c r="C3724" s="41">
        <v>0</v>
      </c>
      <c r="D3724" s="41">
        <v>0</v>
      </c>
      <c r="E3724" s="41">
        <v>0</v>
      </c>
      <c r="F3724" s="41">
        <v>0</v>
      </c>
      <c r="G3724" s="48">
        <v>62013</v>
      </c>
    </row>
    <row r="3725" spans="1:7" x14ac:dyDescent="0.25">
      <c r="A3725" s="48">
        <v>620140990</v>
      </c>
      <c r="B3725" s="41" t="s">
        <v>5334</v>
      </c>
      <c r="C3725" s="41">
        <v>0</v>
      </c>
      <c r="D3725" s="41">
        <v>0</v>
      </c>
      <c r="E3725" s="41">
        <v>0</v>
      </c>
      <c r="F3725" s="41">
        <v>0</v>
      </c>
      <c r="G3725" s="48">
        <v>62014</v>
      </c>
    </row>
    <row r="3726" spans="1:7" x14ac:dyDescent="0.25">
      <c r="A3726" s="48">
        <v>620140991</v>
      </c>
      <c r="B3726" s="41" t="s">
        <v>5335</v>
      </c>
      <c r="C3726" s="41">
        <v>0</v>
      </c>
      <c r="D3726" s="41">
        <v>0</v>
      </c>
      <c r="E3726" s="41">
        <v>0</v>
      </c>
      <c r="F3726" s="41">
        <v>0</v>
      </c>
      <c r="G3726" s="48">
        <v>62014</v>
      </c>
    </row>
    <row r="3727" spans="1:7" x14ac:dyDescent="0.25">
      <c r="A3727" s="48">
        <v>620140992</v>
      </c>
      <c r="B3727" s="41" t="s">
        <v>5336</v>
      </c>
      <c r="C3727" s="41">
        <v>0</v>
      </c>
      <c r="D3727" s="41">
        <v>0</v>
      </c>
      <c r="E3727" s="41">
        <v>0</v>
      </c>
      <c r="F3727" s="41">
        <v>0</v>
      </c>
      <c r="G3727" s="48">
        <v>62014</v>
      </c>
    </row>
    <row r="3728" spans="1:7" x14ac:dyDescent="0.25">
      <c r="A3728" s="48">
        <v>620140993</v>
      </c>
      <c r="B3728" s="41" t="s">
        <v>5337</v>
      </c>
      <c r="C3728" s="41">
        <v>0</v>
      </c>
      <c r="D3728" s="41">
        <v>0</v>
      </c>
      <c r="E3728" s="41">
        <v>0</v>
      </c>
      <c r="F3728" s="41">
        <v>0</v>
      </c>
      <c r="G3728" s="48">
        <v>62014</v>
      </c>
    </row>
    <row r="3729" spans="1:7" x14ac:dyDescent="0.25">
      <c r="A3729" s="48">
        <v>620140994</v>
      </c>
      <c r="B3729" s="41" t="s">
        <v>5338</v>
      </c>
      <c r="C3729" s="41">
        <v>0</v>
      </c>
      <c r="D3729" s="41">
        <v>0</v>
      </c>
      <c r="E3729" s="41">
        <v>0</v>
      </c>
      <c r="F3729" s="41">
        <v>0</v>
      </c>
      <c r="G3729" s="48">
        <v>62014</v>
      </c>
    </row>
    <row r="3730" spans="1:7" x14ac:dyDescent="0.25">
      <c r="A3730" s="48">
        <v>620141801</v>
      </c>
      <c r="B3730" s="41" t="s">
        <v>5339</v>
      </c>
      <c r="C3730" s="41">
        <v>0</v>
      </c>
      <c r="D3730" s="41">
        <v>0</v>
      </c>
      <c r="E3730" s="41">
        <v>0</v>
      </c>
      <c r="F3730" s="41">
        <v>0</v>
      </c>
      <c r="G3730" s="48">
        <v>62014</v>
      </c>
    </row>
    <row r="3731" spans="1:7" x14ac:dyDescent="0.25">
      <c r="A3731" s="48">
        <v>620141802</v>
      </c>
      <c r="B3731" s="41" t="s">
        <v>5340</v>
      </c>
      <c r="C3731" s="41">
        <v>0</v>
      </c>
      <c r="D3731" s="41">
        <v>0</v>
      </c>
      <c r="E3731" s="41">
        <v>0</v>
      </c>
      <c r="F3731" s="41">
        <v>0</v>
      </c>
      <c r="G3731" s="48">
        <v>62014</v>
      </c>
    </row>
    <row r="3732" spans="1:7" x14ac:dyDescent="0.25">
      <c r="A3732" s="48">
        <v>620141805</v>
      </c>
      <c r="B3732" s="41" t="s">
        <v>5341</v>
      </c>
      <c r="C3732" s="41">
        <v>0</v>
      </c>
      <c r="D3732" s="41">
        <v>0</v>
      </c>
      <c r="E3732" s="41">
        <v>0</v>
      </c>
      <c r="F3732" s="41">
        <v>0</v>
      </c>
      <c r="G3732" s="48">
        <v>62014</v>
      </c>
    </row>
    <row r="3733" spans="1:7" x14ac:dyDescent="0.25">
      <c r="A3733" s="48">
        <v>620142429</v>
      </c>
      <c r="B3733" s="41" t="s">
        <v>5342</v>
      </c>
      <c r="C3733" s="41">
        <v>0</v>
      </c>
      <c r="D3733" s="41">
        <v>2600</v>
      </c>
      <c r="E3733" s="41">
        <v>2600</v>
      </c>
      <c r="F3733" s="41">
        <v>-2600</v>
      </c>
      <c r="G3733" s="48">
        <v>62014</v>
      </c>
    </row>
    <row r="3734" spans="1:7" x14ac:dyDescent="0.25">
      <c r="A3734" s="48">
        <v>620142510</v>
      </c>
      <c r="B3734" s="41" t="s">
        <v>5343</v>
      </c>
      <c r="C3734" s="41">
        <v>0</v>
      </c>
      <c r="D3734" s="41">
        <v>91450</v>
      </c>
      <c r="E3734" s="41">
        <v>91450</v>
      </c>
      <c r="F3734" s="41">
        <v>-91450</v>
      </c>
      <c r="G3734" s="48">
        <v>62014</v>
      </c>
    </row>
    <row r="3735" spans="1:7" x14ac:dyDescent="0.25">
      <c r="A3735" s="48">
        <v>620142511</v>
      </c>
      <c r="B3735" s="41" t="s">
        <v>5344</v>
      </c>
      <c r="C3735" s="41">
        <v>0</v>
      </c>
      <c r="D3735" s="41">
        <v>0</v>
      </c>
      <c r="E3735" s="41">
        <v>0</v>
      </c>
      <c r="F3735" s="41">
        <v>0</v>
      </c>
      <c r="G3735" s="48">
        <v>62014</v>
      </c>
    </row>
    <row r="3736" spans="1:7" x14ac:dyDescent="0.25">
      <c r="A3736" s="48">
        <v>620142512</v>
      </c>
      <c r="B3736" s="41" t="s">
        <v>5345</v>
      </c>
      <c r="C3736" s="41">
        <v>0</v>
      </c>
      <c r="D3736" s="41">
        <v>0</v>
      </c>
      <c r="E3736" s="41">
        <v>0</v>
      </c>
      <c r="F3736" s="41">
        <v>0</v>
      </c>
      <c r="G3736" s="48">
        <v>62014</v>
      </c>
    </row>
    <row r="3737" spans="1:7" x14ac:dyDescent="0.25">
      <c r="A3737" s="48">
        <v>620142513</v>
      </c>
      <c r="B3737" s="41" t="s">
        <v>5346</v>
      </c>
      <c r="C3737" s="41">
        <v>0</v>
      </c>
      <c r="D3737" s="41">
        <v>0</v>
      </c>
      <c r="E3737" s="41">
        <v>0</v>
      </c>
      <c r="F3737" s="41">
        <v>0</v>
      </c>
      <c r="G3737" s="48">
        <v>62014</v>
      </c>
    </row>
    <row r="3738" spans="1:7" x14ac:dyDescent="0.25">
      <c r="A3738" s="48">
        <v>620142514</v>
      </c>
      <c r="B3738" s="41" t="s">
        <v>5347</v>
      </c>
      <c r="C3738" s="41">
        <v>0</v>
      </c>
      <c r="D3738" s="41">
        <v>0</v>
      </c>
      <c r="E3738" s="41">
        <v>0</v>
      </c>
      <c r="F3738" s="41">
        <v>0</v>
      </c>
      <c r="G3738" s="48">
        <v>62014</v>
      </c>
    </row>
    <row r="3739" spans="1:7" x14ac:dyDescent="0.25">
      <c r="A3739" s="48">
        <v>620142515</v>
      </c>
      <c r="B3739" s="41" t="s">
        <v>5348</v>
      </c>
      <c r="C3739" s="41">
        <v>0</v>
      </c>
      <c r="D3739" s="41">
        <v>0</v>
      </c>
      <c r="E3739" s="41">
        <v>0</v>
      </c>
      <c r="F3739" s="41">
        <v>0</v>
      </c>
      <c r="G3739" s="48">
        <v>62014</v>
      </c>
    </row>
    <row r="3740" spans="1:7" x14ac:dyDescent="0.25">
      <c r="A3740" s="48">
        <v>620142704</v>
      </c>
      <c r="B3740" s="41" t="s">
        <v>5349</v>
      </c>
      <c r="C3740" s="41">
        <v>0</v>
      </c>
      <c r="D3740" s="41">
        <v>0</v>
      </c>
      <c r="E3740" s="41">
        <v>0</v>
      </c>
      <c r="F3740" s="41">
        <v>0</v>
      </c>
      <c r="G3740" s="48">
        <v>62014</v>
      </c>
    </row>
    <row r="3741" spans="1:7" x14ac:dyDescent="0.25">
      <c r="A3741" s="48">
        <v>620143100</v>
      </c>
      <c r="B3741" s="41" t="s">
        <v>5350</v>
      </c>
      <c r="C3741" s="41">
        <v>0</v>
      </c>
      <c r="D3741" s="41">
        <v>0</v>
      </c>
      <c r="E3741" s="41">
        <v>0</v>
      </c>
      <c r="F3741" s="41">
        <v>0</v>
      </c>
      <c r="G3741" s="48">
        <v>62014</v>
      </c>
    </row>
    <row r="3742" spans="1:7" x14ac:dyDescent="0.25">
      <c r="A3742" s="48">
        <v>620143101</v>
      </c>
      <c r="B3742" s="41" t="s">
        <v>5351</v>
      </c>
      <c r="C3742" s="41">
        <v>0</v>
      </c>
      <c r="D3742" s="41">
        <v>0</v>
      </c>
      <c r="E3742" s="41">
        <v>0</v>
      </c>
      <c r="F3742" s="41">
        <v>0</v>
      </c>
      <c r="G3742" s="48">
        <v>62014</v>
      </c>
    </row>
    <row r="3743" spans="1:7" x14ac:dyDescent="0.25">
      <c r="A3743" s="48">
        <v>620143102</v>
      </c>
      <c r="B3743" s="41" t="s">
        <v>5352</v>
      </c>
      <c r="C3743" s="41">
        <v>0</v>
      </c>
      <c r="D3743" s="41">
        <v>0</v>
      </c>
      <c r="E3743" s="41">
        <v>0</v>
      </c>
      <c r="F3743" s="41">
        <v>0</v>
      </c>
      <c r="G3743" s="48">
        <v>62014</v>
      </c>
    </row>
    <row r="3744" spans="1:7" x14ac:dyDescent="0.25">
      <c r="A3744" s="48">
        <v>620144610</v>
      </c>
      <c r="B3744" s="41" t="s">
        <v>5353</v>
      </c>
      <c r="C3744" s="41">
        <v>0</v>
      </c>
      <c r="D3744" s="41">
        <v>0</v>
      </c>
      <c r="E3744" s="41">
        <v>0</v>
      </c>
      <c r="F3744" s="41">
        <v>0</v>
      </c>
      <c r="G3744" s="48">
        <v>62014</v>
      </c>
    </row>
    <row r="3745" spans="1:7" x14ac:dyDescent="0.25">
      <c r="A3745" s="48">
        <v>620149800</v>
      </c>
      <c r="B3745" s="41" t="s">
        <v>5354</v>
      </c>
      <c r="C3745" s="41">
        <v>0</v>
      </c>
      <c r="D3745" s="41">
        <v>0</v>
      </c>
      <c r="E3745" s="41">
        <v>0</v>
      </c>
      <c r="F3745" s="41">
        <v>0</v>
      </c>
      <c r="G3745" s="48">
        <v>62014</v>
      </c>
    </row>
    <row r="3746" spans="1:7" x14ac:dyDescent="0.25">
      <c r="A3746" s="48">
        <v>620149801</v>
      </c>
      <c r="B3746" s="41" t="s">
        <v>5355</v>
      </c>
      <c r="C3746" s="41">
        <v>0</v>
      </c>
      <c r="D3746" s="41">
        <v>0</v>
      </c>
      <c r="E3746" s="41">
        <v>0</v>
      </c>
      <c r="F3746" s="41">
        <v>0</v>
      </c>
      <c r="G3746" s="48">
        <v>62014</v>
      </c>
    </row>
    <row r="3747" spans="1:7" x14ac:dyDescent="0.25">
      <c r="A3747" s="48">
        <v>620155110</v>
      </c>
      <c r="B3747" s="41" t="s">
        <v>5356</v>
      </c>
      <c r="C3747" s="41">
        <v>0</v>
      </c>
      <c r="D3747" s="41">
        <v>0</v>
      </c>
      <c r="E3747" s="41">
        <v>0</v>
      </c>
      <c r="F3747" s="41">
        <v>0</v>
      </c>
      <c r="G3747" s="48">
        <v>62015</v>
      </c>
    </row>
    <row r="3748" spans="1:7" x14ac:dyDescent="0.25">
      <c r="A3748" s="48">
        <v>620155111</v>
      </c>
      <c r="B3748" s="41" t="s">
        <v>5357</v>
      </c>
      <c r="C3748" s="41">
        <v>40464.949999999997</v>
      </c>
      <c r="D3748" s="41">
        <v>0</v>
      </c>
      <c r="E3748" s="41">
        <v>0</v>
      </c>
      <c r="F3748" s="41">
        <v>40464.949999999997</v>
      </c>
      <c r="G3748" s="48">
        <v>62015</v>
      </c>
    </row>
    <row r="3749" spans="1:7" x14ac:dyDescent="0.25">
      <c r="A3749" s="48">
        <v>620155113</v>
      </c>
      <c r="B3749" s="41" t="s">
        <v>5358</v>
      </c>
      <c r="C3749" s="41">
        <v>62925.39</v>
      </c>
      <c r="D3749" s="41">
        <v>0</v>
      </c>
      <c r="E3749" s="41">
        <v>0</v>
      </c>
      <c r="F3749" s="41">
        <v>62925.39</v>
      </c>
      <c r="G3749" s="48">
        <v>62015</v>
      </c>
    </row>
    <row r="3750" spans="1:7" x14ac:dyDescent="0.25">
      <c r="A3750" s="48">
        <v>620159801</v>
      </c>
      <c r="B3750" s="41" t="s">
        <v>5359</v>
      </c>
      <c r="C3750" s="41">
        <v>0</v>
      </c>
      <c r="D3750" s="41">
        <v>0</v>
      </c>
      <c r="E3750" s="41">
        <v>0</v>
      </c>
      <c r="F3750" s="41">
        <v>0</v>
      </c>
      <c r="G3750" s="48">
        <v>62015</v>
      </c>
    </row>
    <row r="3751" spans="1:7" x14ac:dyDescent="0.25">
      <c r="A3751" s="48">
        <v>620165070</v>
      </c>
      <c r="B3751" s="41" t="s">
        <v>5360</v>
      </c>
      <c r="C3751" s="41">
        <v>0</v>
      </c>
      <c r="D3751" s="41">
        <v>0</v>
      </c>
      <c r="E3751" s="41">
        <v>0</v>
      </c>
      <c r="F3751" s="41">
        <v>0</v>
      </c>
      <c r="G3751" s="48">
        <v>62016</v>
      </c>
    </row>
    <row r="3752" spans="1:7" x14ac:dyDescent="0.25">
      <c r="A3752" s="48">
        <v>620165111</v>
      </c>
      <c r="B3752" s="41" t="s">
        <v>5361</v>
      </c>
      <c r="C3752" s="41">
        <v>0</v>
      </c>
      <c r="D3752" s="41">
        <v>0</v>
      </c>
      <c r="E3752" s="41">
        <v>0</v>
      </c>
      <c r="F3752" s="41">
        <v>0</v>
      </c>
      <c r="G3752" s="48">
        <v>62016</v>
      </c>
    </row>
    <row r="3753" spans="1:7" x14ac:dyDescent="0.25">
      <c r="A3753" s="48">
        <v>620165113</v>
      </c>
      <c r="B3753" s="41" t="s">
        <v>5362</v>
      </c>
      <c r="C3753" s="41">
        <v>0</v>
      </c>
      <c r="D3753" s="41">
        <v>0</v>
      </c>
      <c r="E3753" s="41">
        <v>0</v>
      </c>
      <c r="F3753" s="41">
        <v>0</v>
      </c>
      <c r="G3753" s="48">
        <v>62016</v>
      </c>
    </row>
    <row r="3754" spans="1:7" x14ac:dyDescent="0.25">
      <c r="A3754" s="48">
        <v>620169801</v>
      </c>
      <c r="B3754" s="41" t="s">
        <v>5363</v>
      </c>
      <c r="C3754" s="41">
        <v>0</v>
      </c>
      <c r="D3754" s="41">
        <v>0</v>
      </c>
      <c r="E3754" s="41">
        <v>0</v>
      </c>
      <c r="F3754" s="41">
        <v>0</v>
      </c>
      <c r="G3754" s="48">
        <v>62016</v>
      </c>
    </row>
    <row r="3755" spans="1:7" x14ac:dyDescent="0.25">
      <c r="A3755" s="48">
        <v>620175110</v>
      </c>
      <c r="B3755" s="41" t="s">
        <v>5364</v>
      </c>
      <c r="C3755" s="41">
        <v>-11000000</v>
      </c>
      <c r="D3755" s="41">
        <v>0</v>
      </c>
      <c r="E3755" s="41">
        <v>0</v>
      </c>
      <c r="F3755" s="41">
        <v>-11000000</v>
      </c>
      <c r="G3755" s="48">
        <v>62017</v>
      </c>
    </row>
    <row r="3756" spans="1:7" x14ac:dyDescent="0.25">
      <c r="A3756" s="48">
        <v>620175111</v>
      </c>
      <c r="B3756" s="41" t="s">
        <v>5365</v>
      </c>
      <c r="C3756" s="41">
        <v>10500000</v>
      </c>
      <c r="D3756" s="41">
        <v>0</v>
      </c>
      <c r="E3756" s="41">
        <v>0</v>
      </c>
      <c r="F3756" s="41">
        <v>10500000</v>
      </c>
      <c r="G3756" s="48">
        <v>62017</v>
      </c>
    </row>
    <row r="3757" spans="1:7" x14ac:dyDescent="0.25">
      <c r="A3757" s="48">
        <v>620175112</v>
      </c>
      <c r="B3757" s="41" t="s">
        <v>5366</v>
      </c>
      <c r="C3757" s="41">
        <v>0</v>
      </c>
      <c r="D3757" s="41">
        <v>0</v>
      </c>
      <c r="E3757" s="41">
        <v>0</v>
      </c>
      <c r="F3757" s="41">
        <v>0</v>
      </c>
      <c r="G3757" s="48">
        <v>62017</v>
      </c>
    </row>
    <row r="3758" spans="1:7" x14ac:dyDescent="0.25">
      <c r="A3758" s="48">
        <v>620175113</v>
      </c>
      <c r="B3758" s="41" t="s">
        <v>5367</v>
      </c>
      <c r="C3758" s="41">
        <v>51832.6</v>
      </c>
      <c r="D3758" s="41">
        <v>0</v>
      </c>
      <c r="E3758" s="41">
        <v>0</v>
      </c>
      <c r="F3758" s="41">
        <v>51832.6</v>
      </c>
      <c r="G3758" s="48">
        <v>62017</v>
      </c>
    </row>
    <row r="3759" spans="1:7" x14ac:dyDescent="0.25">
      <c r="A3759" s="48">
        <v>620179801</v>
      </c>
      <c r="B3759" s="41" t="s">
        <v>5368</v>
      </c>
      <c r="C3759" s="41">
        <v>0</v>
      </c>
      <c r="D3759" s="41">
        <v>0</v>
      </c>
      <c r="E3759" s="41">
        <v>0</v>
      </c>
      <c r="F3759" s="41">
        <v>0</v>
      </c>
      <c r="G3759" s="48">
        <v>62017</v>
      </c>
    </row>
    <row r="3760" spans="1:7" x14ac:dyDescent="0.25">
      <c r="A3760" s="48">
        <v>620185110</v>
      </c>
      <c r="B3760" s="41" t="s">
        <v>5369</v>
      </c>
      <c r="C3760" s="41">
        <v>-39318000</v>
      </c>
      <c r="D3760" s="41">
        <v>0</v>
      </c>
      <c r="E3760" s="41">
        <v>0</v>
      </c>
      <c r="F3760" s="41">
        <v>-39318000</v>
      </c>
      <c r="G3760" s="48">
        <v>62018</v>
      </c>
    </row>
    <row r="3761" spans="1:7" x14ac:dyDescent="0.25">
      <c r="A3761" s="48">
        <v>620185111</v>
      </c>
      <c r="B3761" s="41" t="s">
        <v>5370</v>
      </c>
      <c r="C3761" s="41">
        <v>39845000</v>
      </c>
      <c r="D3761" s="41">
        <v>0</v>
      </c>
      <c r="E3761" s="41">
        <v>0</v>
      </c>
      <c r="F3761" s="41">
        <v>39845000</v>
      </c>
      <c r="G3761" s="48">
        <v>62018</v>
      </c>
    </row>
    <row r="3762" spans="1:7" x14ac:dyDescent="0.25">
      <c r="A3762" s="48">
        <v>620185112</v>
      </c>
      <c r="B3762" s="41" t="s">
        <v>5371</v>
      </c>
      <c r="C3762" s="41">
        <v>-9132.17</v>
      </c>
      <c r="D3762" s="41">
        <v>0</v>
      </c>
      <c r="E3762" s="41">
        <v>0</v>
      </c>
      <c r="F3762" s="41">
        <v>-9132.17</v>
      </c>
      <c r="G3762" s="48">
        <v>62018</v>
      </c>
    </row>
    <row r="3763" spans="1:7" x14ac:dyDescent="0.25">
      <c r="A3763" s="48">
        <v>620189801</v>
      </c>
      <c r="B3763" s="41" t="s">
        <v>5372</v>
      </c>
      <c r="C3763" s="41">
        <v>0</v>
      </c>
      <c r="D3763" s="41">
        <v>0</v>
      </c>
      <c r="E3763" s="41">
        <v>0</v>
      </c>
      <c r="F3763" s="41">
        <v>0</v>
      </c>
      <c r="G3763" s="48">
        <v>62018</v>
      </c>
    </row>
    <row r="3764" spans="1:7" x14ac:dyDescent="0.25">
      <c r="A3764" s="48">
        <v>620192432</v>
      </c>
      <c r="B3764" s="41" t="s">
        <v>5373</v>
      </c>
      <c r="C3764" s="41">
        <v>0</v>
      </c>
      <c r="D3764" s="41">
        <v>0</v>
      </c>
      <c r="E3764" s="41">
        <v>0</v>
      </c>
      <c r="F3764" s="41">
        <v>0</v>
      </c>
      <c r="G3764" s="48">
        <v>62019</v>
      </c>
    </row>
    <row r="3765" spans="1:7" x14ac:dyDescent="0.25">
      <c r="A3765" s="48">
        <v>620194990</v>
      </c>
      <c r="B3765" s="41" t="s">
        <v>5374</v>
      </c>
      <c r="C3765" s="41">
        <v>0</v>
      </c>
      <c r="D3765" s="41">
        <v>0</v>
      </c>
      <c r="E3765" s="41">
        <v>0</v>
      </c>
      <c r="F3765" s="41">
        <v>0</v>
      </c>
      <c r="G3765" s="48">
        <v>62019</v>
      </c>
    </row>
    <row r="3766" spans="1:7" x14ac:dyDescent="0.25">
      <c r="A3766" s="48">
        <v>620194998</v>
      </c>
      <c r="B3766" s="41" t="s">
        <v>5375</v>
      </c>
      <c r="C3766" s="41">
        <v>0</v>
      </c>
      <c r="D3766" s="41">
        <v>0</v>
      </c>
      <c r="E3766" s="41">
        <v>0</v>
      </c>
      <c r="F3766" s="41">
        <v>0</v>
      </c>
      <c r="G3766" s="48">
        <v>62019</v>
      </c>
    </row>
    <row r="3767" spans="1:7" x14ac:dyDescent="0.25">
      <c r="A3767" s="48">
        <v>620195012</v>
      </c>
      <c r="B3767" s="41" t="s">
        <v>5376</v>
      </c>
      <c r="C3767" s="41">
        <v>0</v>
      </c>
      <c r="D3767" s="41">
        <v>0</v>
      </c>
      <c r="E3767" s="41">
        <v>0</v>
      </c>
      <c r="F3767" s="41">
        <v>0</v>
      </c>
      <c r="G3767" s="48">
        <v>62019</v>
      </c>
    </row>
    <row r="3768" spans="1:7" x14ac:dyDescent="0.25">
      <c r="A3768" s="48">
        <v>620195075</v>
      </c>
      <c r="B3768" s="41" t="s">
        <v>5377</v>
      </c>
      <c r="C3768" s="41">
        <v>0</v>
      </c>
      <c r="D3768" s="41">
        <v>0</v>
      </c>
      <c r="E3768" s="41">
        <v>0</v>
      </c>
      <c r="F3768" s="41">
        <v>0</v>
      </c>
      <c r="G3768" s="48">
        <v>62019</v>
      </c>
    </row>
    <row r="3769" spans="1:7" x14ac:dyDescent="0.25">
      <c r="A3769" s="48">
        <v>620195123</v>
      </c>
      <c r="B3769" s="41" t="s">
        <v>5378</v>
      </c>
      <c r="C3769" s="41">
        <v>11407.12</v>
      </c>
      <c r="D3769" s="41">
        <v>0</v>
      </c>
      <c r="E3769" s="41">
        <v>0</v>
      </c>
      <c r="F3769" s="41">
        <v>11407.12</v>
      </c>
      <c r="G3769" s="48">
        <v>62019</v>
      </c>
    </row>
    <row r="3770" spans="1:7" x14ac:dyDescent="0.25">
      <c r="A3770" s="48">
        <v>620195141</v>
      </c>
      <c r="B3770" s="41" t="s">
        <v>5379</v>
      </c>
      <c r="C3770" s="41">
        <v>0</v>
      </c>
      <c r="D3770" s="41">
        <v>0</v>
      </c>
      <c r="E3770" s="41">
        <v>0</v>
      </c>
      <c r="F3770" s="41">
        <v>0</v>
      </c>
      <c r="G3770" s="48">
        <v>62019</v>
      </c>
    </row>
    <row r="3771" spans="1:7" x14ac:dyDescent="0.25">
      <c r="A3771" s="48">
        <v>620199069</v>
      </c>
      <c r="B3771" s="41" t="s">
        <v>5380</v>
      </c>
      <c r="C3771" s="41">
        <v>0</v>
      </c>
      <c r="D3771" s="41">
        <v>0</v>
      </c>
      <c r="E3771" s="41">
        <v>0</v>
      </c>
      <c r="F3771" s="41">
        <v>0</v>
      </c>
      <c r="G3771" s="48">
        <v>62019</v>
      </c>
    </row>
    <row r="3772" spans="1:7" x14ac:dyDescent="0.25">
      <c r="A3772" s="48">
        <v>620199075</v>
      </c>
      <c r="B3772" s="41" t="s">
        <v>5381</v>
      </c>
      <c r="C3772" s="41">
        <v>0</v>
      </c>
      <c r="D3772" s="41">
        <v>0</v>
      </c>
      <c r="E3772" s="41">
        <v>0</v>
      </c>
      <c r="F3772" s="41">
        <v>0</v>
      </c>
      <c r="G3772" s="48">
        <v>62019</v>
      </c>
    </row>
    <row r="3773" spans="1:7" x14ac:dyDescent="0.25">
      <c r="A3773" s="48">
        <v>620199100</v>
      </c>
      <c r="B3773" s="41" t="s">
        <v>5382</v>
      </c>
      <c r="C3773" s="41">
        <v>0</v>
      </c>
      <c r="D3773" s="41">
        <v>0</v>
      </c>
      <c r="E3773" s="41">
        <v>0</v>
      </c>
      <c r="F3773" s="41">
        <v>0</v>
      </c>
      <c r="G3773" s="48">
        <v>62019</v>
      </c>
    </row>
    <row r="3774" spans="1:7" x14ac:dyDescent="0.25">
      <c r="A3774" s="48">
        <v>620199106</v>
      </c>
      <c r="B3774" s="41" t="s">
        <v>5383</v>
      </c>
      <c r="C3774" s="41">
        <v>0</v>
      </c>
      <c r="D3774" s="41">
        <v>0</v>
      </c>
      <c r="E3774" s="41">
        <v>0</v>
      </c>
      <c r="F3774" s="41">
        <v>0</v>
      </c>
      <c r="G3774" s="48">
        <v>62019</v>
      </c>
    </row>
    <row r="3775" spans="1:7" x14ac:dyDescent="0.25">
      <c r="A3775" s="48">
        <v>620199600</v>
      </c>
      <c r="B3775" s="41" t="s">
        <v>5384</v>
      </c>
      <c r="C3775" s="41">
        <v>-1416815.19</v>
      </c>
      <c r="D3775" s="41">
        <v>0</v>
      </c>
      <c r="E3775" s="41">
        <v>0</v>
      </c>
      <c r="F3775" s="41">
        <v>-1416815.19</v>
      </c>
      <c r="G3775" s="48">
        <v>62019</v>
      </c>
    </row>
    <row r="3776" spans="1:7" x14ac:dyDescent="0.25">
      <c r="A3776" s="48">
        <v>620199604</v>
      </c>
      <c r="B3776" s="41" t="s">
        <v>5385</v>
      </c>
      <c r="C3776" s="41">
        <v>-30662.92</v>
      </c>
      <c r="D3776" s="41">
        <v>0</v>
      </c>
      <c r="E3776" s="41">
        <v>0</v>
      </c>
      <c r="F3776" s="41">
        <v>-30662.92</v>
      </c>
      <c r="G3776" s="48">
        <v>62019</v>
      </c>
    </row>
    <row r="3777" spans="1:7" x14ac:dyDescent="0.25">
      <c r="A3777" s="48">
        <v>620199605</v>
      </c>
      <c r="B3777" s="41" t="s">
        <v>5386</v>
      </c>
      <c r="C3777" s="41">
        <v>0</v>
      </c>
      <c r="D3777" s="41">
        <v>0</v>
      </c>
      <c r="E3777" s="41">
        <v>0</v>
      </c>
      <c r="F3777" s="41">
        <v>0</v>
      </c>
      <c r="G3777" s="48">
        <v>62019</v>
      </c>
    </row>
    <row r="3778" spans="1:7" x14ac:dyDescent="0.25">
      <c r="A3778" s="48">
        <v>620199606</v>
      </c>
      <c r="B3778" s="41" t="s">
        <v>5387</v>
      </c>
      <c r="C3778" s="41">
        <v>0</v>
      </c>
      <c r="D3778" s="41">
        <v>0</v>
      </c>
      <c r="E3778" s="41">
        <v>0</v>
      </c>
      <c r="F3778" s="41">
        <v>0</v>
      </c>
      <c r="G3778" s="48">
        <v>62019</v>
      </c>
    </row>
    <row r="3779" spans="1:7" x14ac:dyDescent="0.25">
      <c r="A3779" s="48">
        <v>620199608</v>
      </c>
      <c r="B3779" s="41" t="s">
        <v>5388</v>
      </c>
      <c r="C3779" s="41">
        <v>0</v>
      </c>
      <c r="D3779" s="41">
        <v>0</v>
      </c>
      <c r="E3779" s="41">
        <v>0</v>
      </c>
      <c r="F3779" s="41">
        <v>0</v>
      </c>
      <c r="G3779" s="48">
        <v>62019</v>
      </c>
    </row>
    <row r="3780" spans="1:7" x14ac:dyDescent="0.25">
      <c r="A3780" s="48">
        <v>620199800</v>
      </c>
      <c r="B3780" s="41" t="s">
        <v>5389</v>
      </c>
      <c r="C3780" s="41">
        <v>0</v>
      </c>
      <c r="D3780" s="41">
        <v>0</v>
      </c>
      <c r="E3780" s="41">
        <v>0</v>
      </c>
      <c r="F3780" s="41">
        <v>0</v>
      </c>
      <c r="G3780" s="48">
        <v>62019</v>
      </c>
    </row>
    <row r="3781" spans="1:7" x14ac:dyDescent="0.25">
      <c r="A3781" s="48">
        <v>620199801</v>
      </c>
      <c r="B3781" s="41" t="s">
        <v>5390</v>
      </c>
      <c r="C3781" s="41">
        <v>0</v>
      </c>
      <c r="D3781" s="41">
        <v>0</v>
      </c>
      <c r="E3781" s="41">
        <v>0</v>
      </c>
      <c r="F3781" s="41">
        <v>0</v>
      </c>
      <c r="G3781" s="48">
        <v>62019</v>
      </c>
    </row>
    <row r="3782" spans="1:7" x14ac:dyDescent="0.25">
      <c r="A3782" s="48">
        <v>620204801</v>
      </c>
      <c r="B3782" s="41" t="s">
        <v>5391</v>
      </c>
      <c r="C3782" s="41">
        <v>533866.9</v>
      </c>
      <c r="D3782" s="41">
        <v>0</v>
      </c>
      <c r="E3782" s="41">
        <v>0</v>
      </c>
      <c r="F3782" s="41">
        <v>533866.9</v>
      </c>
      <c r="G3782" s="48">
        <v>62020</v>
      </c>
    </row>
    <row r="3783" spans="1:7" x14ac:dyDescent="0.25">
      <c r="A3783" s="48">
        <v>620204802</v>
      </c>
      <c r="B3783" s="41" t="s">
        <v>5392</v>
      </c>
      <c r="C3783" s="41">
        <v>0</v>
      </c>
      <c r="D3783" s="41">
        <v>0</v>
      </c>
      <c r="E3783" s="41">
        <v>0</v>
      </c>
      <c r="F3783" s="41">
        <v>0</v>
      </c>
      <c r="G3783" s="48">
        <v>62020</v>
      </c>
    </row>
    <row r="3784" spans="1:7" x14ac:dyDescent="0.25">
      <c r="A3784" s="48">
        <v>620204803</v>
      </c>
      <c r="B3784" s="41" t="s">
        <v>5393</v>
      </c>
      <c r="C3784" s="41">
        <v>326545.05</v>
      </c>
      <c r="D3784" s="41">
        <v>0</v>
      </c>
      <c r="E3784" s="41">
        <v>0</v>
      </c>
      <c r="F3784" s="41">
        <v>326545.05</v>
      </c>
      <c r="G3784" s="48">
        <v>62020</v>
      </c>
    </row>
    <row r="3785" spans="1:7" x14ac:dyDescent="0.25">
      <c r="A3785" s="48">
        <v>620204804</v>
      </c>
      <c r="B3785" s="41" t="s">
        <v>5394</v>
      </c>
      <c r="C3785" s="41">
        <v>5681.43</v>
      </c>
      <c r="D3785" s="41">
        <v>0</v>
      </c>
      <c r="E3785" s="41">
        <v>0</v>
      </c>
      <c r="F3785" s="41">
        <v>5681.43</v>
      </c>
      <c r="G3785" s="48">
        <v>62020</v>
      </c>
    </row>
    <row r="3786" spans="1:7" x14ac:dyDescent="0.25">
      <c r="A3786" s="48">
        <v>620204805</v>
      </c>
      <c r="B3786" s="41" t="s">
        <v>5395</v>
      </c>
      <c r="C3786" s="41">
        <v>0</v>
      </c>
      <c r="D3786" s="41">
        <v>0</v>
      </c>
      <c r="E3786" s="41">
        <v>0</v>
      </c>
      <c r="F3786" s="41">
        <v>0</v>
      </c>
      <c r="G3786" s="48">
        <v>62020</v>
      </c>
    </row>
    <row r="3787" spans="1:7" x14ac:dyDescent="0.25">
      <c r="A3787" s="48">
        <v>620204806</v>
      </c>
      <c r="B3787" s="41" t="s">
        <v>5396</v>
      </c>
      <c r="C3787" s="41">
        <v>769797.47</v>
      </c>
      <c r="D3787" s="41">
        <v>0</v>
      </c>
      <c r="E3787" s="41">
        <v>0</v>
      </c>
      <c r="F3787" s="41">
        <v>769797.47</v>
      </c>
      <c r="G3787" s="48">
        <v>62020</v>
      </c>
    </row>
    <row r="3788" spans="1:7" x14ac:dyDescent="0.25">
      <c r="A3788" s="48">
        <v>620204807</v>
      </c>
      <c r="B3788" s="41" t="s">
        <v>5397</v>
      </c>
      <c r="C3788" s="41">
        <v>0</v>
      </c>
      <c r="D3788" s="41">
        <v>0</v>
      </c>
      <c r="E3788" s="41">
        <v>0</v>
      </c>
      <c r="F3788" s="41">
        <v>0</v>
      </c>
      <c r="G3788" s="48">
        <v>62020</v>
      </c>
    </row>
    <row r="3789" spans="1:7" x14ac:dyDescent="0.25">
      <c r="A3789" s="48">
        <v>620204808</v>
      </c>
      <c r="B3789" s="41" t="s">
        <v>5398</v>
      </c>
      <c r="C3789" s="41">
        <v>0</v>
      </c>
      <c r="D3789" s="41">
        <v>0</v>
      </c>
      <c r="E3789" s="41">
        <v>0</v>
      </c>
      <c r="F3789" s="41">
        <v>0</v>
      </c>
      <c r="G3789" s="48">
        <v>62020</v>
      </c>
    </row>
    <row r="3790" spans="1:7" x14ac:dyDescent="0.25">
      <c r="A3790" s="48">
        <v>620204809</v>
      </c>
      <c r="B3790" s="41" t="s">
        <v>5399</v>
      </c>
      <c r="C3790" s="41">
        <v>0</v>
      </c>
      <c r="D3790" s="41">
        <v>0</v>
      </c>
      <c r="E3790" s="41">
        <v>0</v>
      </c>
      <c r="F3790" s="41">
        <v>0</v>
      </c>
      <c r="G3790" s="48">
        <v>62020</v>
      </c>
    </row>
    <row r="3791" spans="1:7" x14ac:dyDescent="0.25">
      <c r="A3791" s="48">
        <v>620204810</v>
      </c>
      <c r="B3791" s="41" t="s">
        <v>5400</v>
      </c>
      <c r="C3791" s="41">
        <v>0</v>
      </c>
      <c r="D3791" s="41">
        <v>0</v>
      </c>
      <c r="E3791" s="41">
        <v>0</v>
      </c>
      <c r="F3791" s="41">
        <v>0</v>
      </c>
      <c r="G3791" s="48">
        <v>62020</v>
      </c>
    </row>
    <row r="3792" spans="1:7" x14ac:dyDescent="0.25">
      <c r="A3792" s="48">
        <v>620204811</v>
      </c>
      <c r="B3792" s="41" t="s">
        <v>5401</v>
      </c>
      <c r="C3792" s="41">
        <v>0</v>
      </c>
      <c r="D3792" s="41">
        <v>0</v>
      </c>
      <c r="E3792" s="41">
        <v>0</v>
      </c>
      <c r="F3792" s="41">
        <v>0</v>
      </c>
      <c r="G3792" s="48">
        <v>62020</v>
      </c>
    </row>
    <row r="3793" spans="1:7" x14ac:dyDescent="0.25">
      <c r="A3793" s="48">
        <v>620204812</v>
      </c>
      <c r="B3793" s="41" t="s">
        <v>5402</v>
      </c>
      <c r="C3793" s="41">
        <v>0</v>
      </c>
      <c r="D3793" s="41">
        <v>0</v>
      </c>
      <c r="E3793" s="41">
        <v>0</v>
      </c>
      <c r="F3793" s="41">
        <v>0</v>
      </c>
      <c r="G3793" s="48">
        <v>62020</v>
      </c>
    </row>
    <row r="3794" spans="1:7" x14ac:dyDescent="0.25">
      <c r="A3794" s="48">
        <v>620204813</v>
      </c>
      <c r="B3794" s="41" t="s">
        <v>5403</v>
      </c>
      <c r="C3794" s="41">
        <v>765999.98</v>
      </c>
      <c r="D3794" s="41">
        <v>0</v>
      </c>
      <c r="E3794" s="41">
        <v>0</v>
      </c>
      <c r="F3794" s="41">
        <v>765999.98</v>
      </c>
      <c r="G3794" s="48">
        <v>62020</v>
      </c>
    </row>
    <row r="3795" spans="1:7" x14ac:dyDescent="0.25">
      <c r="A3795" s="48">
        <v>620204814</v>
      </c>
      <c r="B3795" s="41" t="s">
        <v>5404</v>
      </c>
      <c r="C3795" s="41">
        <v>17538.240000000002</v>
      </c>
      <c r="D3795" s="41">
        <v>0</v>
      </c>
      <c r="E3795" s="41">
        <v>0</v>
      </c>
      <c r="F3795" s="41">
        <v>17538.240000000002</v>
      </c>
      <c r="G3795" s="48">
        <v>62020</v>
      </c>
    </row>
    <row r="3796" spans="1:7" x14ac:dyDescent="0.25">
      <c r="A3796" s="48">
        <v>620204815</v>
      </c>
      <c r="B3796" s="41" t="s">
        <v>5405</v>
      </c>
      <c r="C3796" s="41">
        <v>275950.05</v>
      </c>
      <c r="D3796" s="41">
        <v>0</v>
      </c>
      <c r="E3796" s="41">
        <v>0</v>
      </c>
      <c r="F3796" s="41">
        <v>275950.05</v>
      </c>
      <c r="G3796" s="48">
        <v>62020</v>
      </c>
    </row>
    <row r="3797" spans="1:7" x14ac:dyDescent="0.25">
      <c r="A3797" s="48">
        <v>620204816</v>
      </c>
      <c r="B3797" s="41" t="s">
        <v>5406</v>
      </c>
      <c r="C3797" s="41">
        <v>3016.84</v>
      </c>
      <c r="D3797" s="41">
        <v>0</v>
      </c>
      <c r="E3797" s="41">
        <v>0</v>
      </c>
      <c r="F3797" s="41">
        <v>3016.84</v>
      </c>
      <c r="G3797" s="48">
        <v>62020</v>
      </c>
    </row>
    <row r="3798" spans="1:7" x14ac:dyDescent="0.25">
      <c r="A3798" s="48">
        <v>620204817</v>
      </c>
      <c r="B3798" s="41" t="s">
        <v>5407</v>
      </c>
      <c r="C3798" s="41">
        <v>0</v>
      </c>
      <c r="D3798" s="41">
        <v>0</v>
      </c>
      <c r="E3798" s="41">
        <v>0</v>
      </c>
      <c r="F3798" s="41">
        <v>0</v>
      </c>
      <c r="G3798" s="48">
        <v>62020</v>
      </c>
    </row>
    <row r="3799" spans="1:7" x14ac:dyDescent="0.25">
      <c r="A3799" s="48">
        <v>620204818</v>
      </c>
      <c r="B3799" s="41" t="s">
        <v>5408</v>
      </c>
      <c r="C3799" s="41">
        <v>249.24</v>
      </c>
      <c r="D3799" s="41">
        <v>0</v>
      </c>
      <c r="E3799" s="41">
        <v>0</v>
      </c>
      <c r="F3799" s="41">
        <v>249.24</v>
      </c>
      <c r="G3799" s="48">
        <v>62020</v>
      </c>
    </row>
    <row r="3800" spans="1:7" x14ac:dyDescent="0.25">
      <c r="A3800" s="48">
        <v>620204819</v>
      </c>
      <c r="B3800" s="41" t="s">
        <v>5409</v>
      </c>
      <c r="C3800" s="41">
        <v>0</v>
      </c>
      <c r="D3800" s="41">
        <v>0</v>
      </c>
      <c r="E3800" s="41">
        <v>0</v>
      </c>
      <c r="F3800" s="41">
        <v>0</v>
      </c>
      <c r="G3800" s="48">
        <v>62020</v>
      </c>
    </row>
    <row r="3801" spans="1:7" x14ac:dyDescent="0.25">
      <c r="A3801" s="48">
        <v>620204820</v>
      </c>
      <c r="B3801" s="41" t="s">
        <v>5410</v>
      </c>
      <c r="C3801" s="41">
        <v>0</v>
      </c>
      <c r="D3801" s="41">
        <v>0</v>
      </c>
      <c r="E3801" s="41">
        <v>0</v>
      </c>
      <c r="F3801" s="41">
        <v>0</v>
      </c>
      <c r="G3801" s="48">
        <v>62020</v>
      </c>
    </row>
    <row r="3802" spans="1:7" x14ac:dyDescent="0.25">
      <c r="A3802" s="48">
        <v>620204821</v>
      </c>
      <c r="B3802" s="41" t="s">
        <v>5411</v>
      </c>
      <c r="C3802" s="41">
        <v>0</v>
      </c>
      <c r="D3802" s="41">
        <v>0</v>
      </c>
      <c r="E3802" s="41">
        <v>0</v>
      </c>
      <c r="F3802" s="41">
        <v>0</v>
      </c>
      <c r="G3802" s="48">
        <v>62020</v>
      </c>
    </row>
    <row r="3803" spans="1:7" x14ac:dyDescent="0.25">
      <c r="A3803" s="48">
        <v>620204822</v>
      </c>
      <c r="B3803" s="41" t="s">
        <v>5412</v>
      </c>
      <c r="C3803" s="41">
        <v>0</v>
      </c>
      <c r="D3803" s="41">
        <v>0</v>
      </c>
      <c r="E3803" s="41">
        <v>0</v>
      </c>
      <c r="F3803" s="41">
        <v>0</v>
      </c>
      <c r="G3803" s="48">
        <v>62020</v>
      </c>
    </row>
    <row r="3804" spans="1:7" x14ac:dyDescent="0.25">
      <c r="A3804" s="48">
        <v>620204823</v>
      </c>
      <c r="B3804" s="41" t="s">
        <v>5413</v>
      </c>
      <c r="C3804" s="41">
        <v>0</v>
      </c>
      <c r="D3804" s="41">
        <v>0</v>
      </c>
      <c r="E3804" s="41">
        <v>0</v>
      </c>
      <c r="F3804" s="41">
        <v>0</v>
      </c>
      <c r="G3804" s="48">
        <v>62020</v>
      </c>
    </row>
    <row r="3805" spans="1:7" x14ac:dyDescent="0.25">
      <c r="A3805" s="48">
        <v>620204824</v>
      </c>
      <c r="B3805" s="41" t="s">
        <v>5414</v>
      </c>
      <c r="C3805" s="41">
        <v>0</v>
      </c>
      <c r="D3805" s="41">
        <v>0</v>
      </c>
      <c r="E3805" s="41">
        <v>0</v>
      </c>
      <c r="F3805" s="41">
        <v>0</v>
      </c>
      <c r="G3805" s="48">
        <v>62020</v>
      </c>
    </row>
    <row r="3806" spans="1:7" x14ac:dyDescent="0.25">
      <c r="A3806" s="48">
        <v>620204825</v>
      </c>
      <c r="B3806" s="41" t="s">
        <v>5415</v>
      </c>
      <c r="C3806" s="41">
        <v>0</v>
      </c>
      <c r="D3806" s="41">
        <v>0</v>
      </c>
      <c r="E3806" s="41">
        <v>0</v>
      </c>
      <c r="F3806" s="41">
        <v>0</v>
      </c>
      <c r="G3806" s="48">
        <v>62020</v>
      </c>
    </row>
    <row r="3807" spans="1:7" x14ac:dyDescent="0.25">
      <c r="A3807" s="48">
        <v>620204826</v>
      </c>
      <c r="B3807" s="41" t="s">
        <v>5416</v>
      </c>
      <c r="C3807" s="41">
        <v>0</v>
      </c>
      <c r="D3807" s="41">
        <v>0</v>
      </c>
      <c r="E3807" s="41">
        <v>0</v>
      </c>
      <c r="F3807" s="41">
        <v>0</v>
      </c>
      <c r="G3807" s="48">
        <v>62020</v>
      </c>
    </row>
    <row r="3808" spans="1:7" x14ac:dyDescent="0.25">
      <c r="A3808" s="48">
        <v>620204827</v>
      </c>
      <c r="B3808" s="41" t="s">
        <v>5417</v>
      </c>
      <c r="C3808" s="41">
        <v>0</v>
      </c>
      <c r="D3808" s="41">
        <v>0</v>
      </c>
      <c r="E3808" s="41">
        <v>0</v>
      </c>
      <c r="F3808" s="41">
        <v>0</v>
      </c>
      <c r="G3808" s="48">
        <v>62020</v>
      </c>
    </row>
    <row r="3809" spans="1:7" x14ac:dyDescent="0.25">
      <c r="A3809" s="48">
        <v>620204828</v>
      </c>
      <c r="B3809" s="41" t="s">
        <v>5418</v>
      </c>
      <c r="C3809" s="41">
        <v>0</v>
      </c>
      <c r="D3809" s="41">
        <v>0</v>
      </c>
      <c r="E3809" s="41">
        <v>0</v>
      </c>
      <c r="F3809" s="41">
        <v>0</v>
      </c>
      <c r="G3809" s="48">
        <v>62020</v>
      </c>
    </row>
    <row r="3810" spans="1:7" x14ac:dyDescent="0.25">
      <c r="A3810" s="48">
        <v>620204829</v>
      </c>
      <c r="B3810" s="41" t="s">
        <v>5419</v>
      </c>
      <c r="C3810" s="41">
        <v>16363.69</v>
      </c>
      <c r="D3810" s="41">
        <v>0</v>
      </c>
      <c r="E3810" s="41">
        <v>0</v>
      </c>
      <c r="F3810" s="41">
        <v>16363.69</v>
      </c>
      <c r="G3810" s="48">
        <v>62020</v>
      </c>
    </row>
    <row r="3811" spans="1:7" x14ac:dyDescent="0.25">
      <c r="A3811" s="48">
        <v>620204830</v>
      </c>
      <c r="B3811" s="41" t="s">
        <v>5420</v>
      </c>
      <c r="C3811" s="41">
        <v>0</v>
      </c>
      <c r="D3811" s="41">
        <v>0</v>
      </c>
      <c r="E3811" s="41">
        <v>0</v>
      </c>
      <c r="F3811" s="41">
        <v>0</v>
      </c>
      <c r="G3811" s="48">
        <v>62020</v>
      </c>
    </row>
    <row r="3812" spans="1:7" x14ac:dyDescent="0.25">
      <c r="A3812" s="48">
        <v>620204831</v>
      </c>
      <c r="B3812" s="41" t="s">
        <v>5421</v>
      </c>
      <c r="C3812" s="41">
        <v>4201.33</v>
      </c>
      <c r="D3812" s="41">
        <v>0</v>
      </c>
      <c r="E3812" s="41">
        <v>0</v>
      </c>
      <c r="F3812" s="41">
        <v>4201.33</v>
      </c>
      <c r="G3812" s="48">
        <v>62020</v>
      </c>
    </row>
    <row r="3813" spans="1:7" x14ac:dyDescent="0.25">
      <c r="A3813" s="48">
        <v>620204832</v>
      </c>
      <c r="B3813" s="41" t="s">
        <v>5422</v>
      </c>
      <c r="C3813" s="41">
        <v>0</v>
      </c>
      <c r="D3813" s="41">
        <v>0</v>
      </c>
      <c r="E3813" s="41">
        <v>0</v>
      </c>
      <c r="F3813" s="41">
        <v>0</v>
      </c>
      <c r="G3813" s="48">
        <v>62020</v>
      </c>
    </row>
    <row r="3814" spans="1:7" x14ac:dyDescent="0.25">
      <c r="A3814" s="48">
        <v>620204833</v>
      </c>
      <c r="B3814" s="41" t="s">
        <v>5423</v>
      </c>
      <c r="C3814" s="41">
        <v>458565.54</v>
      </c>
      <c r="D3814" s="41">
        <v>0</v>
      </c>
      <c r="E3814" s="41">
        <v>0</v>
      </c>
      <c r="F3814" s="41">
        <v>458565.54</v>
      </c>
      <c r="G3814" s="48">
        <v>62020</v>
      </c>
    </row>
    <row r="3815" spans="1:7" x14ac:dyDescent="0.25">
      <c r="A3815" s="48">
        <v>620204834</v>
      </c>
      <c r="B3815" s="41" t="s">
        <v>5424</v>
      </c>
      <c r="C3815" s="41">
        <v>229755</v>
      </c>
      <c r="D3815" s="41">
        <v>0</v>
      </c>
      <c r="E3815" s="41">
        <v>0</v>
      </c>
      <c r="F3815" s="41">
        <v>229755</v>
      </c>
      <c r="G3815" s="48">
        <v>62020</v>
      </c>
    </row>
    <row r="3816" spans="1:7" x14ac:dyDescent="0.25">
      <c r="A3816" s="48">
        <v>620205015</v>
      </c>
      <c r="B3816" s="41" t="s">
        <v>5425</v>
      </c>
      <c r="C3816" s="41">
        <v>0</v>
      </c>
      <c r="D3816" s="41">
        <v>0</v>
      </c>
      <c r="E3816" s="41">
        <v>0</v>
      </c>
      <c r="F3816" s="41">
        <v>0</v>
      </c>
      <c r="G3816" s="48">
        <v>62020</v>
      </c>
    </row>
    <row r="3817" spans="1:7" x14ac:dyDescent="0.25">
      <c r="A3817" s="48">
        <v>620205020</v>
      </c>
      <c r="B3817" s="41" t="s">
        <v>5426</v>
      </c>
      <c r="C3817" s="41">
        <v>488376.98</v>
      </c>
      <c r="D3817" s="41">
        <v>0</v>
      </c>
      <c r="E3817" s="41">
        <v>0</v>
      </c>
      <c r="F3817" s="41">
        <v>488376.98</v>
      </c>
      <c r="G3817" s="48">
        <v>62020</v>
      </c>
    </row>
    <row r="3818" spans="1:7" x14ac:dyDescent="0.25">
      <c r="A3818" s="48">
        <v>620205022</v>
      </c>
      <c r="B3818" s="41" t="s">
        <v>5427</v>
      </c>
      <c r="C3818" s="41">
        <v>0</v>
      </c>
      <c r="D3818" s="41">
        <v>0</v>
      </c>
      <c r="E3818" s="41">
        <v>0</v>
      </c>
      <c r="F3818" s="41">
        <v>0</v>
      </c>
      <c r="G3818" s="48">
        <v>62020</v>
      </c>
    </row>
    <row r="3819" spans="1:7" x14ac:dyDescent="0.25">
      <c r="A3819" s="48">
        <v>620205023</v>
      </c>
      <c r="B3819" s="41" t="s">
        <v>5428</v>
      </c>
      <c r="C3819" s="41">
        <v>0</v>
      </c>
      <c r="D3819" s="41">
        <v>0</v>
      </c>
      <c r="E3819" s="41">
        <v>0</v>
      </c>
      <c r="F3819" s="41">
        <v>0</v>
      </c>
      <c r="G3819" s="48">
        <v>62020</v>
      </c>
    </row>
    <row r="3820" spans="1:7" x14ac:dyDescent="0.25">
      <c r="A3820" s="48">
        <v>620205024</v>
      </c>
      <c r="B3820" s="41" t="s">
        <v>5429</v>
      </c>
      <c r="C3820" s="41">
        <v>0</v>
      </c>
      <c r="D3820" s="41">
        <v>0</v>
      </c>
      <c r="E3820" s="41">
        <v>0</v>
      </c>
      <c r="F3820" s="41">
        <v>0</v>
      </c>
      <c r="G3820" s="48">
        <v>62020</v>
      </c>
    </row>
    <row r="3821" spans="1:7" x14ac:dyDescent="0.25">
      <c r="A3821" s="48">
        <v>620205025</v>
      </c>
      <c r="B3821" s="41" t="s">
        <v>5430</v>
      </c>
      <c r="C3821" s="41">
        <v>87373447.670000002</v>
      </c>
      <c r="D3821" s="41">
        <v>0</v>
      </c>
      <c r="E3821" s="41">
        <v>0</v>
      </c>
      <c r="F3821" s="41">
        <v>87373447.670000002</v>
      </c>
      <c r="G3821" s="48">
        <v>62020</v>
      </c>
    </row>
    <row r="3822" spans="1:7" x14ac:dyDescent="0.25">
      <c r="A3822" s="48">
        <v>620205026</v>
      </c>
      <c r="B3822" s="41" t="s">
        <v>5431</v>
      </c>
      <c r="C3822" s="41">
        <v>0</v>
      </c>
      <c r="D3822" s="41">
        <v>0</v>
      </c>
      <c r="E3822" s="41">
        <v>0</v>
      </c>
      <c r="F3822" s="41">
        <v>0</v>
      </c>
      <c r="G3822" s="48">
        <v>62020</v>
      </c>
    </row>
    <row r="3823" spans="1:7" x14ac:dyDescent="0.25">
      <c r="A3823" s="48">
        <v>620205028</v>
      </c>
      <c r="B3823" s="41" t="s">
        <v>5432</v>
      </c>
      <c r="C3823" s="41">
        <v>0</v>
      </c>
      <c r="D3823" s="41">
        <v>0</v>
      </c>
      <c r="E3823" s="41">
        <v>0</v>
      </c>
      <c r="F3823" s="41">
        <v>0</v>
      </c>
      <c r="G3823" s="48">
        <v>62020</v>
      </c>
    </row>
    <row r="3824" spans="1:7" x14ac:dyDescent="0.25">
      <c r="A3824" s="48">
        <v>620205033</v>
      </c>
      <c r="B3824" s="41" t="s">
        <v>5433</v>
      </c>
      <c r="C3824" s="41">
        <v>0</v>
      </c>
      <c r="D3824" s="41">
        <v>0</v>
      </c>
      <c r="E3824" s="41">
        <v>0</v>
      </c>
      <c r="F3824" s="41">
        <v>0</v>
      </c>
      <c r="G3824" s="48">
        <v>62020</v>
      </c>
    </row>
    <row r="3825" spans="1:7" x14ac:dyDescent="0.25">
      <c r="A3825" s="48">
        <v>620205034</v>
      </c>
      <c r="B3825" s="41" t="s">
        <v>5434</v>
      </c>
      <c r="C3825" s="41">
        <v>0</v>
      </c>
      <c r="D3825" s="41">
        <v>0</v>
      </c>
      <c r="E3825" s="41">
        <v>0</v>
      </c>
      <c r="F3825" s="41">
        <v>0</v>
      </c>
      <c r="G3825" s="48">
        <v>62020</v>
      </c>
    </row>
    <row r="3826" spans="1:7" x14ac:dyDescent="0.25">
      <c r="A3826" s="48">
        <v>620205036</v>
      </c>
      <c r="B3826" s="41" t="s">
        <v>5435</v>
      </c>
      <c r="C3826" s="41">
        <v>0</v>
      </c>
      <c r="D3826" s="41">
        <v>0</v>
      </c>
      <c r="E3826" s="41">
        <v>0</v>
      </c>
      <c r="F3826" s="41">
        <v>0</v>
      </c>
      <c r="G3826" s="48">
        <v>62020</v>
      </c>
    </row>
    <row r="3827" spans="1:7" x14ac:dyDescent="0.25">
      <c r="A3827" s="48">
        <v>620205037</v>
      </c>
      <c r="B3827" s="41" t="s">
        <v>5436</v>
      </c>
      <c r="C3827" s="41">
        <v>0</v>
      </c>
      <c r="D3827" s="41">
        <v>0</v>
      </c>
      <c r="E3827" s="41">
        <v>0</v>
      </c>
      <c r="F3827" s="41">
        <v>0</v>
      </c>
      <c r="G3827" s="48">
        <v>62020</v>
      </c>
    </row>
    <row r="3828" spans="1:7" x14ac:dyDescent="0.25">
      <c r="A3828" s="48">
        <v>620205061</v>
      </c>
      <c r="B3828" s="41" t="s">
        <v>5437</v>
      </c>
      <c r="C3828" s="41">
        <v>0</v>
      </c>
      <c r="D3828" s="41">
        <v>0</v>
      </c>
      <c r="E3828" s="41">
        <v>0</v>
      </c>
      <c r="F3828" s="41">
        <v>0</v>
      </c>
      <c r="G3828" s="48">
        <v>62020</v>
      </c>
    </row>
    <row r="3829" spans="1:7" x14ac:dyDescent="0.25">
      <c r="A3829" s="48">
        <v>620205062</v>
      </c>
      <c r="B3829" s="41" t="s">
        <v>5438</v>
      </c>
      <c r="C3829" s="41">
        <v>37173648.780000001</v>
      </c>
      <c r="D3829" s="41">
        <v>0</v>
      </c>
      <c r="E3829" s="41">
        <v>0</v>
      </c>
      <c r="F3829" s="41">
        <v>37173648.780000001</v>
      </c>
      <c r="G3829" s="48">
        <v>62020</v>
      </c>
    </row>
    <row r="3830" spans="1:7" x14ac:dyDescent="0.25">
      <c r="A3830" s="48">
        <v>620205063</v>
      </c>
      <c r="B3830" s="41" t="s">
        <v>5439</v>
      </c>
      <c r="C3830" s="41">
        <v>51828428.289999999</v>
      </c>
      <c r="D3830" s="41">
        <v>0</v>
      </c>
      <c r="E3830" s="41">
        <v>0</v>
      </c>
      <c r="F3830" s="41">
        <v>51828428.289999999</v>
      </c>
      <c r="G3830" s="48">
        <v>62020</v>
      </c>
    </row>
    <row r="3831" spans="1:7" x14ac:dyDescent="0.25">
      <c r="A3831" s="48">
        <v>620205064</v>
      </c>
      <c r="B3831" s="41" t="s">
        <v>5440</v>
      </c>
      <c r="C3831" s="41">
        <v>0</v>
      </c>
      <c r="D3831" s="41">
        <v>0</v>
      </c>
      <c r="E3831" s="41">
        <v>0</v>
      </c>
      <c r="F3831" s="41">
        <v>0</v>
      </c>
      <c r="G3831" s="48">
        <v>62020</v>
      </c>
    </row>
    <row r="3832" spans="1:7" x14ac:dyDescent="0.25">
      <c r="A3832" s="48">
        <v>620205067</v>
      </c>
      <c r="B3832" s="41" t="s">
        <v>5441</v>
      </c>
      <c r="C3832" s="41">
        <v>5210330.1900000004</v>
      </c>
      <c r="D3832" s="41">
        <v>0</v>
      </c>
      <c r="E3832" s="41">
        <v>0</v>
      </c>
      <c r="F3832" s="41">
        <v>5210330.1900000004</v>
      </c>
      <c r="G3832" s="48">
        <v>62020</v>
      </c>
    </row>
    <row r="3833" spans="1:7" x14ac:dyDescent="0.25">
      <c r="A3833" s="48">
        <v>620205068</v>
      </c>
      <c r="B3833" s="41" t="s">
        <v>5442</v>
      </c>
      <c r="C3833" s="41">
        <v>0</v>
      </c>
      <c r="D3833" s="41">
        <v>0</v>
      </c>
      <c r="E3833" s="41">
        <v>0</v>
      </c>
      <c r="F3833" s="41">
        <v>0</v>
      </c>
      <c r="G3833" s="48">
        <v>62020</v>
      </c>
    </row>
    <row r="3834" spans="1:7" x14ac:dyDescent="0.25">
      <c r="A3834" s="48">
        <v>620209801</v>
      </c>
      <c r="B3834" s="41" t="s">
        <v>5443</v>
      </c>
      <c r="C3834" s="41">
        <v>0</v>
      </c>
      <c r="D3834" s="41">
        <v>0</v>
      </c>
      <c r="E3834" s="41">
        <v>0</v>
      </c>
      <c r="F3834" s="41">
        <v>0</v>
      </c>
      <c r="G3834" s="48">
        <v>62020</v>
      </c>
    </row>
    <row r="3835" spans="1:7" x14ac:dyDescent="0.25">
      <c r="A3835" s="48">
        <v>620209829</v>
      </c>
      <c r="B3835" s="41" t="s">
        <v>5444</v>
      </c>
      <c r="C3835" s="41">
        <v>0</v>
      </c>
      <c r="D3835" s="41">
        <v>0</v>
      </c>
      <c r="E3835" s="41">
        <v>0</v>
      </c>
      <c r="F3835" s="41">
        <v>0</v>
      </c>
      <c r="G3835" s="48">
        <v>62020</v>
      </c>
    </row>
    <row r="3836" spans="1:7" x14ac:dyDescent="0.25">
      <c r="A3836" s="48">
        <v>620209831</v>
      </c>
      <c r="B3836" s="41" t="s">
        <v>5445</v>
      </c>
      <c r="C3836" s="41">
        <v>0</v>
      </c>
      <c r="D3836" s="41">
        <v>0</v>
      </c>
      <c r="E3836" s="41">
        <v>0</v>
      </c>
      <c r="F3836" s="41">
        <v>0</v>
      </c>
      <c r="G3836" s="48">
        <v>62020</v>
      </c>
    </row>
    <row r="3837" spans="1:7" x14ac:dyDescent="0.25">
      <c r="A3837" s="48">
        <v>620209833</v>
      </c>
      <c r="B3837" s="41" t="s">
        <v>5446</v>
      </c>
      <c r="C3837" s="41">
        <v>0</v>
      </c>
      <c r="D3837" s="41">
        <v>0</v>
      </c>
      <c r="E3837" s="41">
        <v>0</v>
      </c>
      <c r="F3837" s="41">
        <v>0</v>
      </c>
      <c r="G3837" s="48">
        <v>62020</v>
      </c>
    </row>
    <row r="3838" spans="1:7" x14ac:dyDescent="0.25">
      <c r="A3838" s="48">
        <v>620209834</v>
      </c>
      <c r="B3838" s="41" t="s">
        <v>5447</v>
      </c>
      <c r="C3838" s="41">
        <v>-38902248.359999999</v>
      </c>
      <c r="D3838" s="41">
        <v>0</v>
      </c>
      <c r="E3838" s="41">
        <v>0</v>
      </c>
      <c r="F3838" s="41">
        <v>-38902248.359999999</v>
      </c>
      <c r="G3838" s="48">
        <v>62020</v>
      </c>
    </row>
    <row r="3839" spans="1:7" x14ac:dyDescent="0.25">
      <c r="A3839" s="48">
        <v>620209835</v>
      </c>
      <c r="B3839" s="41" t="s">
        <v>5448</v>
      </c>
      <c r="C3839" s="41">
        <v>-53681529.5</v>
      </c>
      <c r="D3839" s="41">
        <v>0</v>
      </c>
      <c r="E3839" s="41">
        <v>0</v>
      </c>
      <c r="F3839" s="41">
        <v>-53681529.5</v>
      </c>
      <c r="G3839" s="48">
        <v>62020</v>
      </c>
    </row>
    <row r="3840" spans="1:7" x14ac:dyDescent="0.25">
      <c r="A3840" s="48">
        <v>620209836</v>
      </c>
      <c r="B3840" s="41" t="s">
        <v>5449</v>
      </c>
      <c r="C3840" s="41">
        <v>0</v>
      </c>
      <c r="D3840" s="41">
        <v>0</v>
      </c>
      <c r="E3840" s="41">
        <v>0</v>
      </c>
      <c r="F3840" s="41">
        <v>0</v>
      </c>
      <c r="G3840" s="48">
        <v>62020</v>
      </c>
    </row>
    <row r="3841" spans="1:7" x14ac:dyDescent="0.25">
      <c r="A3841" s="48">
        <v>620209837</v>
      </c>
      <c r="B3841" s="41" t="s">
        <v>5450</v>
      </c>
      <c r="C3841" s="41">
        <v>0</v>
      </c>
      <c r="D3841" s="41">
        <v>0</v>
      </c>
      <c r="E3841" s="41">
        <v>0</v>
      </c>
      <c r="F3841" s="41">
        <v>0</v>
      </c>
      <c r="G3841" s="48">
        <v>62020</v>
      </c>
    </row>
    <row r="3842" spans="1:7" x14ac:dyDescent="0.25">
      <c r="A3842" s="48">
        <v>620209838</v>
      </c>
      <c r="B3842" s="41" t="s">
        <v>5451</v>
      </c>
      <c r="C3842" s="41">
        <v>0</v>
      </c>
      <c r="D3842" s="41">
        <v>0</v>
      </c>
      <c r="E3842" s="41">
        <v>0</v>
      </c>
      <c r="F3842" s="41">
        <v>0</v>
      </c>
      <c r="G3842" s="48">
        <v>62020</v>
      </c>
    </row>
    <row r="3843" spans="1:7" x14ac:dyDescent="0.25">
      <c r="A3843" s="48">
        <v>620209839</v>
      </c>
      <c r="B3843" s="41" t="s">
        <v>5452</v>
      </c>
      <c r="C3843" s="41">
        <v>-3890207.61</v>
      </c>
      <c r="D3843" s="41">
        <v>0</v>
      </c>
      <c r="E3843" s="41">
        <v>0</v>
      </c>
      <c r="F3843" s="41">
        <v>-3890207.61</v>
      </c>
      <c r="G3843" s="48">
        <v>62020</v>
      </c>
    </row>
    <row r="3844" spans="1:7" x14ac:dyDescent="0.25">
      <c r="A3844" s="48">
        <v>620209842</v>
      </c>
      <c r="B3844" s="41" t="s">
        <v>5453</v>
      </c>
      <c r="C3844" s="41">
        <v>0</v>
      </c>
      <c r="D3844" s="41">
        <v>0</v>
      </c>
      <c r="E3844" s="41">
        <v>0</v>
      </c>
      <c r="F3844" s="41">
        <v>0</v>
      </c>
      <c r="G3844" s="48">
        <v>62020</v>
      </c>
    </row>
    <row r="3845" spans="1:7" x14ac:dyDescent="0.25">
      <c r="A3845" s="48">
        <v>620209843</v>
      </c>
      <c r="B3845" s="41" t="s">
        <v>5454</v>
      </c>
      <c r="C3845" s="41">
        <v>0</v>
      </c>
      <c r="D3845" s="41">
        <v>0</v>
      </c>
      <c r="E3845" s="41">
        <v>0</v>
      </c>
      <c r="F3845" s="41">
        <v>0</v>
      </c>
      <c r="G3845" s="48">
        <v>62020</v>
      </c>
    </row>
    <row r="3846" spans="1:7" x14ac:dyDescent="0.25">
      <c r="A3846" s="48">
        <v>620209844</v>
      </c>
      <c r="B3846" s="41" t="s">
        <v>5455</v>
      </c>
      <c r="C3846" s="41">
        <v>-77133568.290000007</v>
      </c>
      <c r="D3846" s="41">
        <v>0</v>
      </c>
      <c r="E3846" s="41">
        <v>0</v>
      </c>
      <c r="F3846" s="41">
        <v>-77133568.290000007</v>
      </c>
      <c r="G3846" s="48">
        <v>62020</v>
      </c>
    </row>
    <row r="3847" spans="1:7" x14ac:dyDescent="0.25">
      <c r="A3847" s="48">
        <v>620209847</v>
      </c>
      <c r="B3847" s="41" t="s">
        <v>5456</v>
      </c>
      <c r="C3847" s="41">
        <v>0</v>
      </c>
      <c r="D3847" s="41">
        <v>0</v>
      </c>
      <c r="E3847" s="41">
        <v>0</v>
      </c>
      <c r="F3847" s="41">
        <v>0</v>
      </c>
      <c r="G3847" s="48">
        <v>62020</v>
      </c>
    </row>
    <row r="3848" spans="1:7" x14ac:dyDescent="0.25">
      <c r="A3848" s="48">
        <v>620209848</v>
      </c>
      <c r="B3848" s="41" t="s">
        <v>5457</v>
      </c>
      <c r="C3848" s="41">
        <v>-2831617.5</v>
      </c>
      <c r="D3848" s="41">
        <v>0</v>
      </c>
      <c r="E3848" s="41">
        <v>0</v>
      </c>
      <c r="F3848" s="41">
        <v>-2831617.5</v>
      </c>
      <c r="G3848" s="48">
        <v>62020</v>
      </c>
    </row>
    <row r="3849" spans="1:7" x14ac:dyDescent="0.25">
      <c r="A3849" s="48">
        <v>620215025</v>
      </c>
      <c r="B3849" s="41" t="s">
        <v>5458</v>
      </c>
      <c r="C3849" s="41">
        <v>0</v>
      </c>
      <c r="D3849" s="41">
        <v>0</v>
      </c>
      <c r="E3849" s="41">
        <v>0</v>
      </c>
      <c r="F3849" s="41">
        <v>0</v>
      </c>
      <c r="G3849" s="48">
        <v>62021</v>
      </c>
    </row>
    <row r="3850" spans="1:7" x14ac:dyDescent="0.25">
      <c r="A3850" s="48">
        <v>620215036</v>
      </c>
      <c r="B3850" s="41" t="s">
        <v>5459</v>
      </c>
      <c r="C3850" s="41">
        <v>0</v>
      </c>
      <c r="D3850" s="41">
        <v>0</v>
      </c>
      <c r="E3850" s="41">
        <v>0</v>
      </c>
      <c r="F3850" s="41">
        <v>0</v>
      </c>
      <c r="G3850" s="48">
        <v>62021</v>
      </c>
    </row>
    <row r="3851" spans="1:7" x14ac:dyDescent="0.25">
      <c r="A3851" s="48">
        <v>620215041</v>
      </c>
      <c r="B3851" s="41" t="s">
        <v>5460</v>
      </c>
      <c r="C3851" s="41">
        <v>0</v>
      </c>
      <c r="D3851" s="41">
        <v>0</v>
      </c>
      <c r="E3851" s="41">
        <v>0</v>
      </c>
      <c r="F3851" s="41">
        <v>0</v>
      </c>
      <c r="G3851" s="48">
        <v>62021</v>
      </c>
    </row>
    <row r="3852" spans="1:7" x14ac:dyDescent="0.25">
      <c r="A3852" s="48">
        <v>620215042</v>
      </c>
      <c r="B3852" s="41" t="s">
        <v>5461</v>
      </c>
      <c r="C3852" s="41">
        <v>0</v>
      </c>
      <c r="D3852" s="41">
        <v>0</v>
      </c>
      <c r="E3852" s="41">
        <v>0</v>
      </c>
      <c r="F3852" s="41">
        <v>0</v>
      </c>
      <c r="G3852" s="48">
        <v>62021</v>
      </c>
    </row>
    <row r="3853" spans="1:7" x14ac:dyDescent="0.25">
      <c r="A3853" s="48">
        <v>620215043</v>
      </c>
      <c r="B3853" s="41" t="s">
        <v>5462</v>
      </c>
      <c r="C3853" s="41">
        <v>0</v>
      </c>
      <c r="D3853" s="41">
        <v>0</v>
      </c>
      <c r="E3853" s="41">
        <v>0</v>
      </c>
      <c r="F3853" s="41">
        <v>0</v>
      </c>
      <c r="G3853" s="48">
        <v>62021</v>
      </c>
    </row>
    <row r="3854" spans="1:7" x14ac:dyDescent="0.25">
      <c r="A3854" s="48">
        <v>620215044</v>
      </c>
      <c r="B3854" s="41" t="s">
        <v>5463</v>
      </c>
      <c r="C3854" s="41">
        <v>0</v>
      </c>
      <c r="D3854" s="41">
        <v>0</v>
      </c>
      <c r="E3854" s="41">
        <v>0</v>
      </c>
      <c r="F3854" s="41">
        <v>0</v>
      </c>
      <c r="G3854" s="48">
        <v>62021</v>
      </c>
    </row>
    <row r="3855" spans="1:7" x14ac:dyDescent="0.25">
      <c r="A3855" s="48">
        <v>620215045</v>
      </c>
      <c r="B3855" s="41" t="s">
        <v>5464</v>
      </c>
      <c r="C3855" s="41">
        <v>0</v>
      </c>
      <c r="D3855" s="41">
        <v>0</v>
      </c>
      <c r="E3855" s="41">
        <v>0</v>
      </c>
      <c r="F3855" s="41">
        <v>0</v>
      </c>
      <c r="G3855" s="48">
        <v>62021</v>
      </c>
    </row>
    <row r="3856" spans="1:7" x14ac:dyDescent="0.25">
      <c r="A3856" s="48">
        <v>620215046</v>
      </c>
      <c r="B3856" s="41" t="s">
        <v>5465</v>
      </c>
      <c r="C3856" s="41">
        <v>0</v>
      </c>
      <c r="D3856" s="41">
        <v>0</v>
      </c>
      <c r="E3856" s="41">
        <v>0</v>
      </c>
      <c r="F3856" s="41">
        <v>0</v>
      </c>
      <c r="G3856" s="48">
        <v>62021</v>
      </c>
    </row>
    <row r="3857" spans="1:7" x14ac:dyDescent="0.25">
      <c r="A3857" s="48">
        <v>620215047</v>
      </c>
      <c r="B3857" s="41" t="s">
        <v>5464</v>
      </c>
      <c r="C3857" s="41">
        <v>0</v>
      </c>
      <c r="D3857" s="41">
        <v>0</v>
      </c>
      <c r="E3857" s="41">
        <v>0</v>
      </c>
      <c r="F3857" s="41">
        <v>0</v>
      </c>
      <c r="G3857" s="48">
        <v>62021</v>
      </c>
    </row>
    <row r="3858" spans="1:7" x14ac:dyDescent="0.25">
      <c r="A3858" s="48">
        <v>620215048</v>
      </c>
      <c r="B3858" s="41" t="s">
        <v>5464</v>
      </c>
      <c r="C3858" s="41">
        <v>0</v>
      </c>
      <c r="D3858" s="41">
        <v>0</v>
      </c>
      <c r="E3858" s="41">
        <v>0</v>
      </c>
      <c r="F3858" s="41">
        <v>0</v>
      </c>
      <c r="G3858" s="48">
        <v>62021</v>
      </c>
    </row>
    <row r="3859" spans="1:7" x14ac:dyDescent="0.25">
      <c r="A3859" s="48">
        <v>620215049</v>
      </c>
      <c r="B3859" s="41" t="s">
        <v>5464</v>
      </c>
      <c r="C3859" s="41">
        <v>0</v>
      </c>
      <c r="D3859" s="41">
        <v>0</v>
      </c>
      <c r="E3859" s="41">
        <v>0</v>
      </c>
      <c r="F3859" s="41">
        <v>0</v>
      </c>
      <c r="G3859" s="48">
        <v>62021</v>
      </c>
    </row>
    <row r="3860" spans="1:7" x14ac:dyDescent="0.25">
      <c r="A3860" s="48">
        <v>620215051</v>
      </c>
      <c r="B3860" s="41" t="s">
        <v>5466</v>
      </c>
      <c r="C3860" s="41">
        <v>0</v>
      </c>
      <c r="D3860" s="41">
        <v>0</v>
      </c>
      <c r="E3860" s="41">
        <v>0</v>
      </c>
      <c r="F3860" s="41">
        <v>0</v>
      </c>
      <c r="G3860" s="48">
        <v>62021</v>
      </c>
    </row>
    <row r="3861" spans="1:7" x14ac:dyDescent="0.25">
      <c r="A3861" s="48">
        <v>620215057</v>
      </c>
      <c r="B3861" s="41" t="s">
        <v>5467</v>
      </c>
      <c r="C3861" s="41">
        <v>0</v>
      </c>
      <c r="D3861" s="41">
        <v>0</v>
      </c>
      <c r="E3861" s="41">
        <v>0</v>
      </c>
      <c r="F3861" s="41">
        <v>0</v>
      </c>
      <c r="G3861" s="48">
        <v>62021</v>
      </c>
    </row>
    <row r="3862" spans="1:7" x14ac:dyDescent="0.25">
      <c r="A3862" s="48">
        <v>620215058</v>
      </c>
      <c r="B3862" s="41" t="s">
        <v>5468</v>
      </c>
      <c r="C3862" s="41">
        <v>0</v>
      </c>
      <c r="D3862" s="41">
        <v>0</v>
      </c>
      <c r="E3862" s="41">
        <v>0</v>
      </c>
      <c r="F3862" s="41">
        <v>0</v>
      </c>
      <c r="G3862" s="48">
        <v>62021</v>
      </c>
    </row>
    <row r="3863" spans="1:7" x14ac:dyDescent="0.25">
      <c r="A3863" s="48">
        <v>620215059</v>
      </c>
      <c r="B3863" s="41" t="s">
        <v>5469</v>
      </c>
      <c r="C3863" s="41">
        <v>0</v>
      </c>
      <c r="D3863" s="41">
        <v>0</v>
      </c>
      <c r="E3863" s="41">
        <v>0</v>
      </c>
      <c r="F3863" s="41">
        <v>0</v>
      </c>
      <c r="G3863" s="48">
        <v>62021</v>
      </c>
    </row>
    <row r="3864" spans="1:7" x14ac:dyDescent="0.25">
      <c r="A3864" s="48">
        <v>620219801</v>
      </c>
      <c r="B3864" s="41" t="s">
        <v>5470</v>
      </c>
      <c r="C3864" s="41">
        <v>0</v>
      </c>
      <c r="D3864" s="41">
        <v>0</v>
      </c>
      <c r="E3864" s="41">
        <v>0</v>
      </c>
      <c r="F3864" s="41">
        <v>0</v>
      </c>
      <c r="G3864" s="48">
        <v>62021</v>
      </c>
    </row>
    <row r="3865" spans="1:7" x14ac:dyDescent="0.25">
      <c r="A3865" s="48">
        <v>620219832</v>
      </c>
      <c r="B3865" s="41" t="s">
        <v>5471</v>
      </c>
      <c r="C3865" s="41">
        <v>0</v>
      </c>
      <c r="D3865" s="41">
        <v>0</v>
      </c>
      <c r="E3865" s="41">
        <v>0</v>
      </c>
      <c r="F3865" s="41">
        <v>0</v>
      </c>
      <c r="G3865" s="48">
        <v>62021</v>
      </c>
    </row>
    <row r="3866" spans="1:7" x14ac:dyDescent="0.25">
      <c r="A3866" s="48">
        <v>620222145</v>
      </c>
      <c r="B3866" s="41" t="s">
        <v>5472</v>
      </c>
      <c r="C3866" s="41">
        <v>0</v>
      </c>
      <c r="D3866" s="41">
        <v>0</v>
      </c>
      <c r="E3866" s="41">
        <v>0</v>
      </c>
      <c r="F3866" s="41">
        <v>0</v>
      </c>
      <c r="G3866" s="48">
        <v>62022</v>
      </c>
    </row>
    <row r="3867" spans="1:7" x14ac:dyDescent="0.25">
      <c r="A3867" s="48">
        <v>620225902</v>
      </c>
      <c r="B3867" s="41" t="s">
        <v>5473</v>
      </c>
      <c r="C3867" s="41">
        <v>0</v>
      </c>
      <c r="D3867" s="41">
        <v>0</v>
      </c>
      <c r="E3867" s="41">
        <v>0</v>
      </c>
      <c r="F3867" s="41">
        <v>0</v>
      </c>
      <c r="G3867" s="48">
        <v>62022</v>
      </c>
    </row>
    <row r="3868" spans="1:7" x14ac:dyDescent="0.25">
      <c r="A3868" s="48">
        <v>620228001</v>
      </c>
      <c r="B3868" s="41" t="s">
        <v>5474</v>
      </c>
      <c r="C3868" s="41">
        <v>0</v>
      </c>
      <c r="D3868" s="41">
        <v>0</v>
      </c>
      <c r="E3868" s="41">
        <v>0</v>
      </c>
      <c r="F3868" s="41">
        <v>0</v>
      </c>
      <c r="G3868" s="48">
        <v>62022</v>
      </c>
    </row>
    <row r="3869" spans="1:7" x14ac:dyDescent="0.25">
      <c r="A3869" s="48">
        <v>620228011</v>
      </c>
      <c r="B3869" s="41" t="s">
        <v>5475</v>
      </c>
      <c r="C3869" s="41">
        <v>0</v>
      </c>
      <c r="D3869" s="41">
        <v>0</v>
      </c>
      <c r="E3869" s="41">
        <v>0</v>
      </c>
      <c r="F3869" s="41">
        <v>0</v>
      </c>
      <c r="G3869" s="48">
        <v>62022</v>
      </c>
    </row>
    <row r="3870" spans="1:7" x14ac:dyDescent="0.25">
      <c r="A3870" s="48">
        <v>620228016</v>
      </c>
      <c r="B3870" s="41" t="s">
        <v>5476</v>
      </c>
      <c r="C3870" s="41">
        <v>0</v>
      </c>
      <c r="D3870" s="41">
        <v>0</v>
      </c>
      <c r="E3870" s="41">
        <v>0</v>
      </c>
      <c r="F3870" s="41">
        <v>0</v>
      </c>
      <c r="G3870" s="48">
        <v>62022</v>
      </c>
    </row>
    <row r="3871" spans="1:7" x14ac:dyDescent="0.25">
      <c r="A3871" s="48">
        <v>620228017</v>
      </c>
      <c r="B3871" s="41" t="s">
        <v>5477</v>
      </c>
      <c r="C3871" s="41">
        <v>0</v>
      </c>
      <c r="D3871" s="41">
        <v>0</v>
      </c>
      <c r="E3871" s="41">
        <v>0</v>
      </c>
      <c r="F3871" s="41">
        <v>0</v>
      </c>
      <c r="G3871" s="48">
        <v>62022</v>
      </c>
    </row>
    <row r="3872" spans="1:7" x14ac:dyDescent="0.25">
      <c r="A3872" s="48">
        <v>620228018</v>
      </c>
      <c r="B3872" s="41" t="s">
        <v>5478</v>
      </c>
      <c r="C3872" s="41">
        <v>0</v>
      </c>
      <c r="D3872" s="41">
        <v>0</v>
      </c>
      <c r="E3872" s="41">
        <v>0</v>
      </c>
      <c r="F3872" s="41">
        <v>0</v>
      </c>
      <c r="G3872" s="48">
        <v>62022</v>
      </c>
    </row>
    <row r="3873" spans="1:7" x14ac:dyDescent="0.25">
      <c r="A3873" s="48">
        <v>620228019</v>
      </c>
      <c r="B3873" s="41" t="s">
        <v>5479</v>
      </c>
      <c r="C3873" s="41">
        <v>0</v>
      </c>
      <c r="D3873" s="41">
        <v>0</v>
      </c>
      <c r="E3873" s="41">
        <v>0</v>
      </c>
      <c r="F3873" s="41">
        <v>0</v>
      </c>
      <c r="G3873" s="48">
        <v>62022</v>
      </c>
    </row>
    <row r="3874" spans="1:7" x14ac:dyDescent="0.25">
      <c r="A3874" s="48">
        <v>620228020</v>
      </c>
      <c r="B3874" s="41" t="s">
        <v>5480</v>
      </c>
      <c r="C3874" s="41">
        <v>0</v>
      </c>
      <c r="D3874" s="41">
        <v>0</v>
      </c>
      <c r="E3874" s="41">
        <v>0</v>
      </c>
      <c r="F3874" s="41">
        <v>0</v>
      </c>
      <c r="G3874" s="48">
        <v>62022</v>
      </c>
    </row>
    <row r="3875" spans="1:7" x14ac:dyDescent="0.25">
      <c r="A3875" s="48">
        <v>620228021</v>
      </c>
      <c r="B3875" s="41" t="s">
        <v>5481</v>
      </c>
      <c r="C3875" s="41">
        <v>0</v>
      </c>
      <c r="D3875" s="41">
        <v>0</v>
      </c>
      <c r="E3875" s="41">
        <v>0</v>
      </c>
      <c r="F3875" s="41">
        <v>0</v>
      </c>
      <c r="G3875" s="48">
        <v>62022</v>
      </c>
    </row>
    <row r="3876" spans="1:7" x14ac:dyDescent="0.25">
      <c r="A3876" s="48">
        <v>620228022</v>
      </c>
      <c r="B3876" s="41" t="s">
        <v>5482</v>
      </c>
      <c r="C3876" s="41">
        <v>0</v>
      </c>
      <c r="D3876" s="41">
        <v>0</v>
      </c>
      <c r="E3876" s="41">
        <v>0</v>
      </c>
      <c r="F3876" s="41">
        <v>0</v>
      </c>
      <c r="G3876" s="48">
        <v>62022</v>
      </c>
    </row>
    <row r="3877" spans="1:7" x14ac:dyDescent="0.25">
      <c r="A3877" s="48">
        <v>620228023</v>
      </c>
      <c r="B3877" s="41" t="s">
        <v>5483</v>
      </c>
      <c r="C3877" s="41">
        <v>0</v>
      </c>
      <c r="D3877" s="41">
        <v>0</v>
      </c>
      <c r="E3877" s="41">
        <v>0</v>
      </c>
      <c r="F3877" s="41">
        <v>0</v>
      </c>
      <c r="G3877" s="48">
        <v>62022</v>
      </c>
    </row>
    <row r="3878" spans="1:7" x14ac:dyDescent="0.25">
      <c r="A3878" s="48">
        <v>620228024</v>
      </c>
      <c r="B3878" s="41" t="s">
        <v>5484</v>
      </c>
      <c r="C3878" s="41">
        <v>0</v>
      </c>
      <c r="D3878" s="41">
        <v>0</v>
      </c>
      <c r="E3878" s="41">
        <v>0</v>
      </c>
      <c r="F3878" s="41">
        <v>0</v>
      </c>
      <c r="G3878" s="48">
        <v>62022</v>
      </c>
    </row>
    <row r="3879" spans="1:7" x14ac:dyDescent="0.25">
      <c r="A3879" s="48">
        <v>620228025</v>
      </c>
      <c r="B3879" s="41" t="s">
        <v>5485</v>
      </c>
      <c r="C3879" s="41">
        <v>0</v>
      </c>
      <c r="D3879" s="41">
        <v>0</v>
      </c>
      <c r="E3879" s="41">
        <v>0</v>
      </c>
      <c r="F3879" s="41">
        <v>0</v>
      </c>
      <c r="G3879" s="48">
        <v>62022</v>
      </c>
    </row>
    <row r="3880" spans="1:7" x14ac:dyDescent="0.25">
      <c r="A3880" s="48">
        <v>620228026</v>
      </c>
      <c r="B3880" s="41" t="s">
        <v>5486</v>
      </c>
      <c r="C3880" s="41">
        <v>0</v>
      </c>
      <c r="D3880" s="41">
        <v>0</v>
      </c>
      <c r="E3880" s="41">
        <v>0</v>
      </c>
      <c r="F3880" s="41">
        <v>0</v>
      </c>
      <c r="G3880" s="48">
        <v>62022</v>
      </c>
    </row>
    <row r="3881" spans="1:7" x14ac:dyDescent="0.25">
      <c r="A3881" s="48">
        <v>620228027</v>
      </c>
      <c r="B3881" s="41" t="s">
        <v>5487</v>
      </c>
      <c r="C3881" s="41">
        <v>0</v>
      </c>
      <c r="D3881" s="41">
        <v>0</v>
      </c>
      <c r="E3881" s="41">
        <v>0</v>
      </c>
      <c r="F3881" s="41">
        <v>0</v>
      </c>
      <c r="G3881" s="48">
        <v>62022</v>
      </c>
    </row>
    <row r="3882" spans="1:7" x14ac:dyDescent="0.25">
      <c r="A3882" s="48">
        <v>620228028</v>
      </c>
      <c r="B3882" s="41" t="s">
        <v>5488</v>
      </c>
      <c r="C3882" s="41">
        <v>0</v>
      </c>
      <c r="D3882" s="41">
        <v>0</v>
      </c>
      <c r="E3882" s="41">
        <v>0</v>
      </c>
      <c r="F3882" s="41">
        <v>0</v>
      </c>
      <c r="G3882" s="48">
        <v>62022</v>
      </c>
    </row>
    <row r="3883" spans="1:7" x14ac:dyDescent="0.25">
      <c r="A3883" s="48">
        <v>620228029</v>
      </c>
      <c r="B3883" s="41" t="s">
        <v>5489</v>
      </c>
      <c r="C3883" s="41">
        <v>0</v>
      </c>
      <c r="D3883" s="41">
        <v>0</v>
      </c>
      <c r="E3883" s="41">
        <v>0</v>
      </c>
      <c r="F3883" s="41">
        <v>0</v>
      </c>
      <c r="G3883" s="48">
        <v>62022</v>
      </c>
    </row>
    <row r="3884" spans="1:7" x14ac:dyDescent="0.25">
      <c r="A3884" s="48">
        <v>620228031</v>
      </c>
      <c r="B3884" s="41" t="s">
        <v>5490</v>
      </c>
      <c r="C3884" s="41">
        <v>0</v>
      </c>
      <c r="D3884" s="41">
        <v>0</v>
      </c>
      <c r="E3884" s="41">
        <v>0</v>
      </c>
      <c r="F3884" s="41">
        <v>0</v>
      </c>
      <c r="G3884" s="48">
        <v>62022</v>
      </c>
    </row>
    <row r="3885" spans="1:7" x14ac:dyDescent="0.25">
      <c r="A3885" s="48">
        <v>620228032</v>
      </c>
      <c r="B3885" s="41" t="s">
        <v>5491</v>
      </c>
      <c r="C3885" s="41">
        <v>0</v>
      </c>
      <c r="D3885" s="41">
        <v>0</v>
      </c>
      <c r="E3885" s="41">
        <v>0</v>
      </c>
      <c r="F3885" s="41">
        <v>0</v>
      </c>
      <c r="G3885" s="48">
        <v>62022</v>
      </c>
    </row>
    <row r="3886" spans="1:7" x14ac:dyDescent="0.25">
      <c r="A3886" s="48">
        <v>620228034</v>
      </c>
      <c r="B3886" s="41" t="s">
        <v>5492</v>
      </c>
      <c r="C3886" s="41">
        <v>0</v>
      </c>
      <c r="D3886" s="41">
        <v>0</v>
      </c>
      <c r="E3886" s="41">
        <v>0</v>
      </c>
      <c r="F3886" s="41">
        <v>0</v>
      </c>
      <c r="G3886" s="48">
        <v>62022</v>
      </c>
    </row>
    <row r="3887" spans="1:7" x14ac:dyDescent="0.25">
      <c r="A3887" s="48">
        <v>620228035</v>
      </c>
      <c r="B3887" s="41" t="s">
        <v>5493</v>
      </c>
      <c r="C3887" s="41">
        <v>0</v>
      </c>
      <c r="D3887" s="41">
        <v>0</v>
      </c>
      <c r="E3887" s="41">
        <v>0</v>
      </c>
      <c r="F3887" s="41">
        <v>0</v>
      </c>
      <c r="G3887" s="48">
        <v>62022</v>
      </c>
    </row>
    <row r="3888" spans="1:7" x14ac:dyDescent="0.25">
      <c r="A3888" s="48">
        <v>620228036</v>
      </c>
      <c r="B3888" s="41" t="s">
        <v>5494</v>
      </c>
      <c r="C3888" s="41">
        <v>0</v>
      </c>
      <c r="D3888" s="41">
        <v>0</v>
      </c>
      <c r="E3888" s="41">
        <v>0</v>
      </c>
      <c r="F3888" s="41">
        <v>0</v>
      </c>
      <c r="G3888" s="48">
        <v>62022</v>
      </c>
    </row>
    <row r="3889" spans="1:7" x14ac:dyDescent="0.25">
      <c r="A3889" s="48">
        <v>620228037</v>
      </c>
      <c r="B3889" s="41" t="s">
        <v>5495</v>
      </c>
      <c r="C3889" s="41">
        <v>0</v>
      </c>
      <c r="D3889" s="41">
        <v>0</v>
      </c>
      <c r="E3889" s="41">
        <v>0</v>
      </c>
      <c r="F3889" s="41">
        <v>0</v>
      </c>
      <c r="G3889" s="48">
        <v>62022</v>
      </c>
    </row>
    <row r="3890" spans="1:7" x14ac:dyDescent="0.25">
      <c r="A3890" s="48">
        <v>620228038</v>
      </c>
      <c r="B3890" s="41" t="s">
        <v>5496</v>
      </c>
      <c r="C3890" s="41">
        <v>0</v>
      </c>
      <c r="D3890" s="41">
        <v>0</v>
      </c>
      <c r="E3890" s="41">
        <v>0</v>
      </c>
      <c r="F3890" s="41">
        <v>0</v>
      </c>
      <c r="G3890" s="48">
        <v>62022</v>
      </c>
    </row>
    <row r="3891" spans="1:7" x14ac:dyDescent="0.25">
      <c r="A3891" s="48">
        <v>620228039</v>
      </c>
      <c r="B3891" s="41" t="s">
        <v>5497</v>
      </c>
      <c r="C3891" s="41">
        <v>0</v>
      </c>
      <c r="D3891" s="41">
        <v>0</v>
      </c>
      <c r="E3891" s="41">
        <v>0</v>
      </c>
      <c r="F3891" s="41">
        <v>0</v>
      </c>
      <c r="G3891" s="48">
        <v>62022</v>
      </c>
    </row>
    <row r="3892" spans="1:7" x14ac:dyDescent="0.25">
      <c r="A3892" s="48">
        <v>620228040</v>
      </c>
      <c r="B3892" s="41" t="s">
        <v>5498</v>
      </c>
      <c r="C3892" s="41">
        <v>0</v>
      </c>
      <c r="D3892" s="41">
        <v>0</v>
      </c>
      <c r="E3892" s="41">
        <v>0</v>
      </c>
      <c r="F3892" s="41">
        <v>0</v>
      </c>
      <c r="G3892" s="48">
        <v>62022</v>
      </c>
    </row>
    <row r="3893" spans="1:7" x14ac:dyDescent="0.25">
      <c r="A3893" s="48">
        <v>620228042</v>
      </c>
      <c r="B3893" s="41" t="s">
        <v>5499</v>
      </c>
      <c r="C3893" s="41">
        <v>0</v>
      </c>
      <c r="D3893" s="41">
        <v>0</v>
      </c>
      <c r="E3893" s="41">
        <v>0</v>
      </c>
      <c r="F3893" s="41">
        <v>0</v>
      </c>
      <c r="G3893" s="48">
        <v>62022</v>
      </c>
    </row>
    <row r="3894" spans="1:7" x14ac:dyDescent="0.25">
      <c r="A3894" s="48">
        <v>620228043</v>
      </c>
      <c r="B3894" s="41" t="s">
        <v>5500</v>
      </c>
      <c r="C3894" s="41">
        <v>0</v>
      </c>
      <c r="D3894" s="41">
        <v>0</v>
      </c>
      <c r="E3894" s="41">
        <v>0</v>
      </c>
      <c r="F3894" s="41">
        <v>0</v>
      </c>
      <c r="G3894" s="48">
        <v>62022</v>
      </c>
    </row>
    <row r="3895" spans="1:7" x14ac:dyDescent="0.25">
      <c r="A3895" s="48">
        <v>620228044</v>
      </c>
      <c r="B3895" s="41" t="s">
        <v>5501</v>
      </c>
      <c r="C3895" s="41">
        <v>0</v>
      </c>
      <c r="D3895" s="41">
        <v>0</v>
      </c>
      <c r="E3895" s="41">
        <v>0</v>
      </c>
      <c r="F3895" s="41">
        <v>0</v>
      </c>
      <c r="G3895" s="48">
        <v>62022</v>
      </c>
    </row>
    <row r="3896" spans="1:7" x14ac:dyDescent="0.25">
      <c r="A3896" s="48">
        <v>620228045</v>
      </c>
      <c r="B3896" s="41" t="s">
        <v>5502</v>
      </c>
      <c r="C3896" s="41">
        <v>0</v>
      </c>
      <c r="D3896" s="41">
        <v>0</v>
      </c>
      <c r="E3896" s="41">
        <v>0</v>
      </c>
      <c r="F3896" s="41">
        <v>0</v>
      </c>
      <c r="G3896" s="48">
        <v>62022</v>
      </c>
    </row>
    <row r="3897" spans="1:7" x14ac:dyDescent="0.25">
      <c r="A3897" s="48">
        <v>620228046</v>
      </c>
      <c r="B3897" s="41" t="s">
        <v>5503</v>
      </c>
      <c r="C3897" s="41">
        <v>0</v>
      </c>
      <c r="D3897" s="41">
        <v>0</v>
      </c>
      <c r="E3897" s="41">
        <v>0</v>
      </c>
      <c r="F3897" s="41">
        <v>0</v>
      </c>
      <c r="G3897" s="48">
        <v>62022</v>
      </c>
    </row>
    <row r="3898" spans="1:7" x14ac:dyDescent="0.25">
      <c r="A3898" s="48">
        <v>620228047</v>
      </c>
      <c r="B3898" s="41" t="s">
        <v>5504</v>
      </c>
      <c r="C3898" s="41">
        <v>0</v>
      </c>
      <c r="D3898" s="41">
        <v>0</v>
      </c>
      <c r="E3898" s="41">
        <v>0</v>
      </c>
      <c r="F3898" s="41">
        <v>0</v>
      </c>
      <c r="G3898" s="48">
        <v>62022</v>
      </c>
    </row>
    <row r="3899" spans="1:7" x14ac:dyDescent="0.25">
      <c r="A3899" s="48">
        <v>620228049</v>
      </c>
      <c r="B3899" s="41" t="s">
        <v>5505</v>
      </c>
      <c r="C3899" s="41">
        <v>0</v>
      </c>
      <c r="D3899" s="41">
        <v>0</v>
      </c>
      <c r="E3899" s="41">
        <v>0</v>
      </c>
      <c r="F3899" s="41">
        <v>0</v>
      </c>
      <c r="G3899" s="48">
        <v>62022</v>
      </c>
    </row>
    <row r="3900" spans="1:7" x14ac:dyDescent="0.25">
      <c r="A3900" s="48">
        <v>620228050</v>
      </c>
      <c r="B3900" s="41" t="s">
        <v>5506</v>
      </c>
      <c r="C3900" s="41">
        <v>0</v>
      </c>
      <c r="D3900" s="41">
        <v>0</v>
      </c>
      <c r="E3900" s="41">
        <v>0</v>
      </c>
      <c r="F3900" s="41">
        <v>0</v>
      </c>
      <c r="G3900" s="48">
        <v>62022</v>
      </c>
    </row>
    <row r="3901" spans="1:7" x14ac:dyDescent="0.25">
      <c r="A3901" s="48">
        <v>620228051</v>
      </c>
      <c r="B3901" s="41" t="s">
        <v>5507</v>
      </c>
      <c r="C3901" s="41">
        <v>0</v>
      </c>
      <c r="D3901" s="41">
        <v>0</v>
      </c>
      <c r="E3901" s="41">
        <v>0</v>
      </c>
      <c r="F3901" s="41">
        <v>0</v>
      </c>
      <c r="G3901" s="48">
        <v>62022</v>
      </c>
    </row>
    <row r="3902" spans="1:7" x14ac:dyDescent="0.25">
      <c r="A3902" s="48">
        <v>620228052</v>
      </c>
      <c r="B3902" s="41" t="s">
        <v>5508</v>
      </c>
      <c r="C3902" s="41">
        <v>0</v>
      </c>
      <c r="D3902" s="41">
        <v>0</v>
      </c>
      <c r="E3902" s="41">
        <v>0</v>
      </c>
      <c r="F3902" s="41">
        <v>0</v>
      </c>
      <c r="G3902" s="48">
        <v>62022</v>
      </c>
    </row>
    <row r="3903" spans="1:7" x14ac:dyDescent="0.25">
      <c r="A3903" s="48">
        <v>620228054</v>
      </c>
      <c r="B3903" s="41" t="s">
        <v>5509</v>
      </c>
      <c r="C3903" s="41">
        <v>0</v>
      </c>
      <c r="D3903" s="41">
        <v>0</v>
      </c>
      <c r="E3903" s="41">
        <v>0</v>
      </c>
      <c r="F3903" s="41">
        <v>0</v>
      </c>
      <c r="G3903" s="48">
        <v>62022</v>
      </c>
    </row>
    <row r="3904" spans="1:7" x14ac:dyDescent="0.25">
      <c r="A3904" s="48">
        <v>620228055</v>
      </c>
      <c r="B3904" s="41" t="s">
        <v>5510</v>
      </c>
      <c r="C3904" s="41">
        <v>0</v>
      </c>
      <c r="D3904" s="41">
        <v>0</v>
      </c>
      <c r="E3904" s="41">
        <v>0</v>
      </c>
      <c r="F3904" s="41">
        <v>0</v>
      </c>
      <c r="G3904" s="48">
        <v>62022</v>
      </c>
    </row>
    <row r="3905" spans="1:7" x14ac:dyDescent="0.25">
      <c r="A3905" s="48">
        <v>620228056</v>
      </c>
      <c r="B3905" s="41" t="s">
        <v>5511</v>
      </c>
      <c r="C3905" s="41">
        <v>0</v>
      </c>
      <c r="D3905" s="41">
        <v>0</v>
      </c>
      <c r="E3905" s="41">
        <v>0</v>
      </c>
      <c r="F3905" s="41">
        <v>0</v>
      </c>
      <c r="G3905" s="48">
        <v>62022</v>
      </c>
    </row>
    <row r="3906" spans="1:7" x14ac:dyDescent="0.25">
      <c r="A3906" s="48">
        <v>620228057</v>
      </c>
      <c r="B3906" s="41" t="s">
        <v>5512</v>
      </c>
      <c r="C3906" s="41">
        <v>0</v>
      </c>
      <c r="D3906" s="41">
        <v>0</v>
      </c>
      <c r="E3906" s="41">
        <v>0</v>
      </c>
      <c r="F3906" s="41">
        <v>0</v>
      </c>
      <c r="G3906" s="48">
        <v>62022</v>
      </c>
    </row>
    <row r="3907" spans="1:7" x14ac:dyDescent="0.25">
      <c r="A3907" s="48">
        <v>620228058</v>
      </c>
      <c r="B3907" s="41" t="s">
        <v>5513</v>
      </c>
      <c r="C3907" s="41">
        <v>0</v>
      </c>
      <c r="D3907" s="41">
        <v>0</v>
      </c>
      <c r="E3907" s="41">
        <v>0</v>
      </c>
      <c r="F3907" s="41">
        <v>0</v>
      </c>
      <c r="G3907" s="48">
        <v>62022</v>
      </c>
    </row>
    <row r="3908" spans="1:7" x14ac:dyDescent="0.25">
      <c r="A3908" s="48">
        <v>620228059</v>
      </c>
      <c r="B3908" s="41" t="s">
        <v>5514</v>
      </c>
      <c r="C3908" s="41">
        <v>0</v>
      </c>
      <c r="D3908" s="41">
        <v>0</v>
      </c>
      <c r="E3908" s="41">
        <v>0</v>
      </c>
      <c r="F3908" s="41">
        <v>0</v>
      </c>
      <c r="G3908" s="48">
        <v>62022</v>
      </c>
    </row>
    <row r="3909" spans="1:7" x14ac:dyDescent="0.25">
      <c r="A3909" s="48">
        <v>620228061</v>
      </c>
      <c r="B3909" s="41" t="s">
        <v>5515</v>
      </c>
      <c r="C3909" s="41">
        <v>0</v>
      </c>
      <c r="D3909" s="41">
        <v>0</v>
      </c>
      <c r="E3909" s="41">
        <v>0</v>
      </c>
      <c r="F3909" s="41">
        <v>0</v>
      </c>
      <c r="G3909" s="48">
        <v>62022</v>
      </c>
    </row>
    <row r="3910" spans="1:7" x14ac:dyDescent="0.25">
      <c r="A3910" s="48">
        <v>620228062</v>
      </c>
      <c r="B3910" s="41" t="s">
        <v>5516</v>
      </c>
      <c r="C3910" s="41">
        <v>0</v>
      </c>
      <c r="D3910" s="41">
        <v>0</v>
      </c>
      <c r="E3910" s="41">
        <v>0</v>
      </c>
      <c r="F3910" s="41">
        <v>0</v>
      </c>
      <c r="G3910" s="48">
        <v>62022</v>
      </c>
    </row>
    <row r="3911" spans="1:7" x14ac:dyDescent="0.25">
      <c r="A3911" s="48">
        <v>620228063</v>
      </c>
      <c r="B3911" s="41" t="s">
        <v>5517</v>
      </c>
      <c r="C3911" s="41">
        <v>0</v>
      </c>
      <c r="D3911" s="41">
        <v>0</v>
      </c>
      <c r="E3911" s="41">
        <v>0</v>
      </c>
      <c r="F3911" s="41">
        <v>0</v>
      </c>
      <c r="G3911" s="48">
        <v>62022</v>
      </c>
    </row>
    <row r="3912" spans="1:7" x14ac:dyDescent="0.25">
      <c r="A3912" s="48">
        <v>620228064</v>
      </c>
      <c r="B3912" s="41" t="s">
        <v>5516</v>
      </c>
      <c r="C3912" s="41">
        <v>0</v>
      </c>
      <c r="D3912" s="41">
        <v>0</v>
      </c>
      <c r="E3912" s="41">
        <v>0</v>
      </c>
      <c r="F3912" s="41">
        <v>0</v>
      </c>
      <c r="G3912" s="48">
        <v>62022</v>
      </c>
    </row>
    <row r="3913" spans="1:7" x14ac:dyDescent="0.25">
      <c r="A3913" s="48">
        <v>620228065</v>
      </c>
      <c r="B3913" s="41" t="s">
        <v>5518</v>
      </c>
      <c r="C3913" s="41">
        <v>0</v>
      </c>
      <c r="D3913" s="41">
        <v>0</v>
      </c>
      <c r="E3913" s="41">
        <v>0</v>
      </c>
      <c r="F3913" s="41">
        <v>0</v>
      </c>
      <c r="G3913" s="48">
        <v>62022</v>
      </c>
    </row>
    <row r="3914" spans="1:7" x14ac:dyDescent="0.25">
      <c r="A3914" s="48">
        <v>620228066</v>
      </c>
      <c r="B3914" s="41" t="s">
        <v>5519</v>
      </c>
      <c r="C3914" s="41">
        <v>0</v>
      </c>
      <c r="D3914" s="41">
        <v>0</v>
      </c>
      <c r="E3914" s="41">
        <v>0</v>
      </c>
      <c r="F3914" s="41">
        <v>0</v>
      </c>
      <c r="G3914" s="48">
        <v>62022</v>
      </c>
    </row>
    <row r="3915" spans="1:7" x14ac:dyDescent="0.25">
      <c r="A3915" s="48">
        <v>620228067</v>
      </c>
      <c r="B3915" s="41" t="s">
        <v>5520</v>
      </c>
      <c r="C3915" s="41">
        <v>0</v>
      </c>
      <c r="D3915" s="41">
        <v>0</v>
      </c>
      <c r="E3915" s="41">
        <v>0</v>
      </c>
      <c r="F3915" s="41">
        <v>0</v>
      </c>
      <c r="G3915" s="48">
        <v>62022</v>
      </c>
    </row>
    <row r="3916" spans="1:7" x14ac:dyDescent="0.25">
      <c r="A3916" s="48">
        <v>620228068</v>
      </c>
      <c r="B3916" s="41" t="s">
        <v>5521</v>
      </c>
      <c r="C3916" s="41">
        <v>0</v>
      </c>
      <c r="D3916" s="41">
        <v>0</v>
      </c>
      <c r="E3916" s="41">
        <v>0</v>
      </c>
      <c r="F3916" s="41">
        <v>0</v>
      </c>
      <c r="G3916" s="48">
        <v>62022</v>
      </c>
    </row>
    <row r="3917" spans="1:7" x14ac:dyDescent="0.25">
      <c r="A3917" s="48">
        <v>620228069</v>
      </c>
      <c r="B3917" s="41" t="s">
        <v>5522</v>
      </c>
      <c r="C3917" s="41">
        <v>0</v>
      </c>
      <c r="D3917" s="41">
        <v>0</v>
      </c>
      <c r="E3917" s="41">
        <v>0</v>
      </c>
      <c r="F3917" s="41">
        <v>0</v>
      </c>
      <c r="G3917" s="48">
        <v>62022</v>
      </c>
    </row>
    <row r="3918" spans="1:7" x14ac:dyDescent="0.25">
      <c r="A3918" s="48">
        <v>620228300</v>
      </c>
      <c r="B3918" s="41" t="s">
        <v>5523</v>
      </c>
      <c r="C3918" s="41">
        <v>0</v>
      </c>
      <c r="D3918" s="41">
        <v>0</v>
      </c>
      <c r="E3918" s="41">
        <v>0</v>
      </c>
      <c r="F3918" s="41">
        <v>0</v>
      </c>
      <c r="G3918" s="48">
        <v>62022</v>
      </c>
    </row>
    <row r="3919" spans="1:7" x14ac:dyDescent="0.25">
      <c r="A3919" s="48">
        <v>620228301</v>
      </c>
      <c r="B3919" s="41" t="s">
        <v>5524</v>
      </c>
      <c r="C3919" s="41">
        <v>0</v>
      </c>
      <c r="D3919" s="41">
        <v>0</v>
      </c>
      <c r="E3919" s="41">
        <v>0</v>
      </c>
      <c r="F3919" s="41">
        <v>0</v>
      </c>
      <c r="G3919" s="48">
        <v>62022</v>
      </c>
    </row>
    <row r="3920" spans="1:7" x14ac:dyDescent="0.25">
      <c r="A3920" s="48">
        <v>620228302</v>
      </c>
      <c r="B3920" s="41" t="s">
        <v>5525</v>
      </c>
      <c r="C3920" s="41">
        <v>0</v>
      </c>
      <c r="D3920" s="41">
        <v>0</v>
      </c>
      <c r="E3920" s="41">
        <v>0</v>
      </c>
      <c r="F3920" s="41">
        <v>0</v>
      </c>
      <c r="G3920" s="48">
        <v>62022</v>
      </c>
    </row>
    <row r="3921" spans="1:7" x14ac:dyDescent="0.25">
      <c r="A3921" s="48">
        <v>620228303</v>
      </c>
      <c r="B3921" s="41" t="s">
        <v>5526</v>
      </c>
      <c r="C3921" s="41">
        <v>0</v>
      </c>
      <c r="D3921" s="41">
        <v>0</v>
      </c>
      <c r="E3921" s="41">
        <v>0</v>
      </c>
      <c r="F3921" s="41">
        <v>0</v>
      </c>
      <c r="G3921" s="48">
        <v>62022</v>
      </c>
    </row>
    <row r="3922" spans="1:7" x14ac:dyDescent="0.25">
      <c r="A3922" s="48">
        <v>620228304</v>
      </c>
      <c r="B3922" s="41" t="s">
        <v>5526</v>
      </c>
      <c r="C3922" s="41">
        <v>0</v>
      </c>
      <c r="D3922" s="41">
        <v>0</v>
      </c>
      <c r="E3922" s="41">
        <v>0</v>
      </c>
      <c r="F3922" s="41">
        <v>0</v>
      </c>
      <c r="G3922" s="48">
        <v>62022</v>
      </c>
    </row>
    <row r="3923" spans="1:7" x14ac:dyDescent="0.25">
      <c r="A3923" s="48">
        <v>620228305</v>
      </c>
      <c r="B3923" s="41" t="s">
        <v>5527</v>
      </c>
      <c r="C3923" s="41">
        <v>0</v>
      </c>
      <c r="D3923" s="41">
        <v>0</v>
      </c>
      <c r="E3923" s="41">
        <v>0</v>
      </c>
      <c r="F3923" s="41">
        <v>0</v>
      </c>
      <c r="G3923" s="48">
        <v>62022</v>
      </c>
    </row>
    <row r="3924" spans="1:7" x14ac:dyDescent="0.25">
      <c r="A3924" s="48">
        <v>620228306</v>
      </c>
      <c r="B3924" s="41" t="s">
        <v>5528</v>
      </c>
      <c r="C3924" s="41">
        <v>0</v>
      </c>
      <c r="D3924" s="41">
        <v>0</v>
      </c>
      <c r="E3924" s="41">
        <v>0</v>
      </c>
      <c r="F3924" s="41">
        <v>0</v>
      </c>
      <c r="G3924" s="48">
        <v>62022</v>
      </c>
    </row>
    <row r="3925" spans="1:7" x14ac:dyDescent="0.25">
      <c r="A3925" s="48">
        <v>620228307</v>
      </c>
      <c r="B3925" s="41" t="s">
        <v>5529</v>
      </c>
      <c r="C3925" s="41">
        <v>0</v>
      </c>
      <c r="D3925" s="41">
        <v>0</v>
      </c>
      <c r="E3925" s="41">
        <v>0</v>
      </c>
      <c r="F3925" s="41">
        <v>0</v>
      </c>
      <c r="G3925" s="48">
        <v>62022</v>
      </c>
    </row>
    <row r="3926" spans="1:7" x14ac:dyDescent="0.25">
      <c r="A3926" s="48">
        <v>620228308</v>
      </c>
      <c r="B3926" s="41" t="s">
        <v>5530</v>
      </c>
      <c r="C3926" s="41">
        <v>0</v>
      </c>
      <c r="D3926" s="41">
        <v>0</v>
      </c>
      <c r="E3926" s="41">
        <v>0</v>
      </c>
      <c r="F3926" s="41">
        <v>0</v>
      </c>
      <c r="G3926" s="48">
        <v>62022</v>
      </c>
    </row>
    <row r="3927" spans="1:7" x14ac:dyDescent="0.25">
      <c r="A3927" s="48">
        <v>620228309</v>
      </c>
      <c r="B3927" s="41" t="s">
        <v>5531</v>
      </c>
      <c r="C3927" s="41">
        <v>0</v>
      </c>
      <c r="D3927" s="41">
        <v>0</v>
      </c>
      <c r="E3927" s="41">
        <v>0</v>
      </c>
      <c r="F3927" s="41">
        <v>0</v>
      </c>
      <c r="G3927" s="48">
        <v>62022</v>
      </c>
    </row>
    <row r="3928" spans="1:7" x14ac:dyDescent="0.25">
      <c r="A3928" s="48">
        <v>620228310</v>
      </c>
      <c r="B3928" s="41" t="s">
        <v>5532</v>
      </c>
      <c r="C3928" s="41">
        <v>0</v>
      </c>
      <c r="D3928" s="41">
        <v>0</v>
      </c>
      <c r="E3928" s="41">
        <v>0</v>
      </c>
      <c r="F3928" s="41">
        <v>0</v>
      </c>
      <c r="G3928" s="48">
        <v>62022</v>
      </c>
    </row>
    <row r="3929" spans="1:7" x14ac:dyDescent="0.25">
      <c r="A3929" s="48">
        <v>620228311</v>
      </c>
      <c r="B3929" s="41" t="s">
        <v>5533</v>
      </c>
      <c r="C3929" s="41">
        <v>0</v>
      </c>
      <c r="D3929" s="41">
        <v>0</v>
      </c>
      <c r="E3929" s="41">
        <v>0</v>
      </c>
      <c r="F3929" s="41">
        <v>0</v>
      </c>
      <c r="G3929" s="48">
        <v>62022</v>
      </c>
    </row>
    <row r="3930" spans="1:7" x14ac:dyDescent="0.25">
      <c r="A3930" s="48">
        <v>620228312</v>
      </c>
      <c r="B3930" s="41" t="s">
        <v>5534</v>
      </c>
      <c r="C3930" s="41">
        <v>0</v>
      </c>
      <c r="D3930" s="41">
        <v>0</v>
      </c>
      <c r="E3930" s="41">
        <v>0</v>
      </c>
      <c r="F3930" s="41">
        <v>0</v>
      </c>
      <c r="G3930" s="48">
        <v>62022</v>
      </c>
    </row>
    <row r="3931" spans="1:7" x14ac:dyDescent="0.25">
      <c r="A3931" s="48">
        <v>620228313</v>
      </c>
      <c r="B3931" s="41" t="s">
        <v>5535</v>
      </c>
      <c r="C3931" s="41">
        <v>0</v>
      </c>
      <c r="D3931" s="41">
        <v>0</v>
      </c>
      <c r="E3931" s="41">
        <v>0</v>
      </c>
      <c r="F3931" s="41">
        <v>0</v>
      </c>
      <c r="G3931" s="48">
        <v>62022</v>
      </c>
    </row>
    <row r="3932" spans="1:7" x14ac:dyDescent="0.25">
      <c r="A3932" s="48">
        <v>620228314</v>
      </c>
      <c r="B3932" s="41" t="s">
        <v>5536</v>
      </c>
      <c r="C3932" s="41">
        <v>0</v>
      </c>
      <c r="D3932" s="41">
        <v>0</v>
      </c>
      <c r="E3932" s="41">
        <v>0</v>
      </c>
      <c r="F3932" s="41">
        <v>0</v>
      </c>
      <c r="G3932" s="48">
        <v>62022</v>
      </c>
    </row>
    <row r="3933" spans="1:7" x14ac:dyDescent="0.25">
      <c r="A3933" s="48">
        <v>620228315</v>
      </c>
      <c r="B3933" s="41" t="s">
        <v>5537</v>
      </c>
      <c r="C3933" s="41">
        <v>0</v>
      </c>
      <c r="D3933" s="41">
        <v>0</v>
      </c>
      <c r="E3933" s="41">
        <v>0</v>
      </c>
      <c r="F3933" s="41">
        <v>0</v>
      </c>
      <c r="G3933" s="48">
        <v>62022</v>
      </c>
    </row>
    <row r="3934" spans="1:7" x14ac:dyDescent="0.25">
      <c r="A3934" s="48">
        <v>620228316</v>
      </c>
      <c r="B3934" s="41" t="s">
        <v>5538</v>
      </c>
      <c r="C3934" s="41">
        <v>0</v>
      </c>
      <c r="D3934" s="41">
        <v>0</v>
      </c>
      <c r="E3934" s="41">
        <v>0</v>
      </c>
      <c r="F3934" s="41">
        <v>0</v>
      </c>
      <c r="G3934" s="48">
        <v>62022</v>
      </c>
    </row>
    <row r="3935" spans="1:7" x14ac:dyDescent="0.25">
      <c r="A3935" s="48">
        <v>620228317</v>
      </c>
      <c r="B3935" s="41" t="s">
        <v>5539</v>
      </c>
      <c r="C3935" s="41">
        <v>0</v>
      </c>
      <c r="D3935" s="41">
        <v>0</v>
      </c>
      <c r="E3935" s="41">
        <v>0</v>
      </c>
      <c r="F3935" s="41">
        <v>0</v>
      </c>
      <c r="G3935" s="48">
        <v>62022</v>
      </c>
    </row>
    <row r="3936" spans="1:7" x14ac:dyDescent="0.25">
      <c r="A3936" s="48">
        <v>620228318</v>
      </c>
      <c r="B3936" s="41" t="s">
        <v>5540</v>
      </c>
      <c r="C3936" s="41">
        <v>0</v>
      </c>
      <c r="D3936" s="41">
        <v>0</v>
      </c>
      <c r="E3936" s="41">
        <v>0</v>
      </c>
      <c r="F3936" s="41">
        <v>0</v>
      </c>
      <c r="G3936" s="48">
        <v>62022</v>
      </c>
    </row>
    <row r="3937" spans="1:7" x14ac:dyDescent="0.25">
      <c r="A3937" s="48">
        <v>620228319</v>
      </c>
      <c r="B3937" s="41" t="s">
        <v>5541</v>
      </c>
      <c r="C3937" s="41">
        <v>0</v>
      </c>
      <c r="D3937" s="41">
        <v>0</v>
      </c>
      <c r="E3937" s="41">
        <v>0</v>
      </c>
      <c r="F3937" s="41">
        <v>0</v>
      </c>
      <c r="G3937" s="48">
        <v>62022</v>
      </c>
    </row>
    <row r="3938" spans="1:7" x14ac:dyDescent="0.25">
      <c r="A3938" s="48">
        <v>620228320</v>
      </c>
      <c r="B3938" s="41" t="s">
        <v>5542</v>
      </c>
      <c r="C3938" s="41">
        <v>0</v>
      </c>
      <c r="D3938" s="41">
        <v>0</v>
      </c>
      <c r="E3938" s="41">
        <v>0</v>
      </c>
      <c r="F3938" s="41">
        <v>0</v>
      </c>
      <c r="G3938" s="48">
        <v>62022</v>
      </c>
    </row>
    <row r="3939" spans="1:7" x14ac:dyDescent="0.25">
      <c r="A3939" s="48">
        <v>620228321</v>
      </c>
      <c r="B3939" s="41" t="s">
        <v>5543</v>
      </c>
      <c r="C3939" s="41">
        <v>0</v>
      </c>
      <c r="D3939" s="41">
        <v>0</v>
      </c>
      <c r="E3939" s="41">
        <v>0</v>
      </c>
      <c r="F3939" s="41">
        <v>0</v>
      </c>
      <c r="G3939" s="48">
        <v>62022</v>
      </c>
    </row>
    <row r="3940" spans="1:7" x14ac:dyDescent="0.25">
      <c r="A3940" s="48">
        <v>620228322</v>
      </c>
      <c r="B3940" s="41" t="s">
        <v>5544</v>
      </c>
      <c r="C3940" s="41">
        <v>0</v>
      </c>
      <c r="D3940" s="41">
        <v>0</v>
      </c>
      <c r="E3940" s="41">
        <v>0</v>
      </c>
      <c r="F3940" s="41">
        <v>0</v>
      </c>
      <c r="G3940" s="48">
        <v>62022</v>
      </c>
    </row>
    <row r="3941" spans="1:7" x14ac:dyDescent="0.25">
      <c r="A3941" s="48">
        <v>620228323</v>
      </c>
      <c r="B3941" s="41" t="s">
        <v>5545</v>
      </c>
      <c r="C3941" s="41">
        <v>0</v>
      </c>
      <c r="D3941" s="41">
        <v>0</v>
      </c>
      <c r="E3941" s="41">
        <v>0</v>
      </c>
      <c r="F3941" s="41">
        <v>0</v>
      </c>
      <c r="G3941" s="48">
        <v>62022</v>
      </c>
    </row>
    <row r="3942" spans="1:7" x14ac:dyDescent="0.25">
      <c r="A3942" s="48">
        <v>620228324</v>
      </c>
      <c r="B3942" s="41" t="s">
        <v>5546</v>
      </c>
      <c r="C3942" s="41">
        <v>0</v>
      </c>
      <c r="D3942" s="41">
        <v>0</v>
      </c>
      <c r="E3942" s="41">
        <v>0</v>
      </c>
      <c r="F3942" s="41">
        <v>0</v>
      </c>
      <c r="G3942" s="48">
        <v>62022</v>
      </c>
    </row>
    <row r="3943" spans="1:7" x14ac:dyDescent="0.25">
      <c r="A3943" s="48">
        <v>620228325</v>
      </c>
      <c r="B3943" s="41" t="s">
        <v>5547</v>
      </c>
      <c r="C3943" s="41">
        <v>0</v>
      </c>
      <c r="D3943" s="41">
        <v>0</v>
      </c>
      <c r="E3943" s="41">
        <v>0</v>
      </c>
      <c r="F3943" s="41">
        <v>0</v>
      </c>
      <c r="G3943" s="48">
        <v>62022</v>
      </c>
    </row>
    <row r="3944" spans="1:7" x14ac:dyDescent="0.25">
      <c r="A3944" s="48">
        <v>620228326</v>
      </c>
      <c r="B3944" s="41" t="s">
        <v>5548</v>
      </c>
      <c r="C3944" s="41">
        <v>0</v>
      </c>
      <c r="D3944" s="41">
        <v>0</v>
      </c>
      <c r="E3944" s="41">
        <v>0</v>
      </c>
      <c r="F3944" s="41">
        <v>0</v>
      </c>
      <c r="G3944" s="48">
        <v>62022</v>
      </c>
    </row>
    <row r="3945" spans="1:7" x14ac:dyDescent="0.25">
      <c r="A3945" s="48">
        <v>620228327</v>
      </c>
      <c r="B3945" s="41" t="s">
        <v>5549</v>
      </c>
      <c r="C3945" s="41">
        <v>0</v>
      </c>
      <c r="D3945" s="41">
        <v>0</v>
      </c>
      <c r="E3945" s="41">
        <v>0</v>
      </c>
      <c r="F3945" s="41">
        <v>0</v>
      </c>
      <c r="G3945" s="48">
        <v>62022</v>
      </c>
    </row>
    <row r="3946" spans="1:7" x14ac:dyDescent="0.25">
      <c r="A3946" s="48">
        <v>620228328</v>
      </c>
      <c r="B3946" s="41" t="s">
        <v>5550</v>
      </c>
      <c r="C3946" s="41">
        <v>0</v>
      </c>
      <c r="D3946" s="41">
        <v>0</v>
      </c>
      <c r="E3946" s="41">
        <v>0</v>
      </c>
      <c r="F3946" s="41">
        <v>0</v>
      </c>
      <c r="G3946" s="48">
        <v>62022</v>
      </c>
    </row>
    <row r="3947" spans="1:7" x14ac:dyDescent="0.25">
      <c r="A3947" s="48">
        <v>620228329</v>
      </c>
      <c r="B3947" s="41" t="s">
        <v>5551</v>
      </c>
      <c r="C3947" s="41">
        <v>0</v>
      </c>
      <c r="D3947" s="41">
        <v>0</v>
      </c>
      <c r="E3947" s="41">
        <v>0</v>
      </c>
      <c r="F3947" s="41">
        <v>0</v>
      </c>
      <c r="G3947" s="48">
        <v>62022</v>
      </c>
    </row>
    <row r="3948" spans="1:7" x14ac:dyDescent="0.25">
      <c r="A3948" s="48">
        <v>620228330</v>
      </c>
      <c r="B3948" s="41" t="s">
        <v>5552</v>
      </c>
      <c r="C3948" s="41">
        <v>0</v>
      </c>
      <c r="D3948" s="41">
        <v>0</v>
      </c>
      <c r="E3948" s="41">
        <v>0</v>
      </c>
      <c r="F3948" s="41">
        <v>0</v>
      </c>
      <c r="G3948" s="48">
        <v>62022</v>
      </c>
    </row>
    <row r="3949" spans="1:7" x14ac:dyDescent="0.25">
      <c r="A3949" s="48">
        <v>620228331</v>
      </c>
      <c r="B3949" s="41" t="s">
        <v>5553</v>
      </c>
      <c r="C3949" s="41">
        <v>0</v>
      </c>
      <c r="D3949" s="41">
        <v>0</v>
      </c>
      <c r="E3949" s="41">
        <v>0</v>
      </c>
      <c r="F3949" s="41">
        <v>0</v>
      </c>
      <c r="G3949" s="48">
        <v>62022</v>
      </c>
    </row>
    <row r="3950" spans="1:7" x14ac:dyDescent="0.25">
      <c r="A3950" s="48">
        <v>620228332</v>
      </c>
      <c r="B3950" s="41" t="s">
        <v>5554</v>
      </c>
      <c r="C3950" s="41">
        <v>0</v>
      </c>
      <c r="D3950" s="41">
        <v>0</v>
      </c>
      <c r="E3950" s="41">
        <v>0</v>
      </c>
      <c r="F3950" s="41">
        <v>0</v>
      </c>
      <c r="G3950" s="48">
        <v>62022</v>
      </c>
    </row>
    <row r="3951" spans="1:7" x14ac:dyDescent="0.25">
      <c r="A3951" s="48">
        <v>620228333</v>
      </c>
      <c r="B3951" s="41" t="s">
        <v>5555</v>
      </c>
      <c r="C3951" s="41">
        <v>0</v>
      </c>
      <c r="D3951" s="41">
        <v>0</v>
      </c>
      <c r="E3951" s="41">
        <v>0</v>
      </c>
      <c r="F3951" s="41">
        <v>0</v>
      </c>
      <c r="G3951" s="48">
        <v>62022</v>
      </c>
    </row>
    <row r="3952" spans="1:7" x14ac:dyDescent="0.25">
      <c r="A3952" s="48">
        <v>620228334</v>
      </c>
      <c r="B3952" s="41" t="s">
        <v>5556</v>
      </c>
      <c r="C3952" s="41">
        <v>0</v>
      </c>
      <c r="D3952" s="41">
        <v>0</v>
      </c>
      <c r="E3952" s="41">
        <v>0</v>
      </c>
      <c r="F3952" s="41">
        <v>0</v>
      </c>
      <c r="G3952" s="48">
        <v>62022</v>
      </c>
    </row>
    <row r="3953" spans="1:7" x14ac:dyDescent="0.25">
      <c r="A3953" s="48">
        <v>620228335</v>
      </c>
      <c r="B3953" s="41" t="s">
        <v>5557</v>
      </c>
      <c r="C3953" s="41">
        <v>0</v>
      </c>
      <c r="D3953" s="41">
        <v>0</v>
      </c>
      <c r="E3953" s="41">
        <v>0</v>
      </c>
      <c r="F3953" s="41">
        <v>0</v>
      </c>
      <c r="G3953" s="48">
        <v>62022</v>
      </c>
    </row>
    <row r="3954" spans="1:7" x14ac:dyDescent="0.25">
      <c r="A3954" s="48">
        <v>620228337</v>
      </c>
      <c r="B3954" s="41" t="s">
        <v>5558</v>
      </c>
      <c r="C3954" s="41">
        <v>0</v>
      </c>
      <c r="D3954" s="41">
        <v>0</v>
      </c>
      <c r="E3954" s="41">
        <v>0</v>
      </c>
      <c r="F3954" s="41">
        <v>0</v>
      </c>
      <c r="G3954" s="48">
        <v>62022</v>
      </c>
    </row>
    <row r="3955" spans="1:7" x14ac:dyDescent="0.25">
      <c r="A3955" s="48">
        <v>620228338</v>
      </c>
      <c r="B3955" s="41" t="s">
        <v>5559</v>
      </c>
      <c r="C3955" s="41">
        <v>0</v>
      </c>
      <c r="D3955" s="41">
        <v>0</v>
      </c>
      <c r="E3955" s="41">
        <v>0</v>
      </c>
      <c r="F3955" s="41">
        <v>0</v>
      </c>
      <c r="G3955" s="48">
        <v>62022</v>
      </c>
    </row>
    <row r="3956" spans="1:7" x14ac:dyDescent="0.25">
      <c r="A3956" s="48">
        <v>620228339</v>
      </c>
      <c r="B3956" s="41" t="s">
        <v>5560</v>
      </c>
      <c r="C3956" s="41">
        <v>0</v>
      </c>
      <c r="D3956" s="41">
        <v>0</v>
      </c>
      <c r="E3956" s="41">
        <v>0</v>
      </c>
      <c r="F3956" s="41">
        <v>0</v>
      </c>
      <c r="G3956" s="48">
        <v>62022</v>
      </c>
    </row>
    <row r="3957" spans="1:7" x14ac:dyDescent="0.25">
      <c r="A3957" s="48">
        <v>620228340</v>
      </c>
      <c r="B3957" s="41" t="s">
        <v>5561</v>
      </c>
      <c r="C3957" s="41">
        <v>0</v>
      </c>
      <c r="D3957" s="41">
        <v>0</v>
      </c>
      <c r="E3957" s="41">
        <v>0</v>
      </c>
      <c r="F3957" s="41">
        <v>0</v>
      </c>
      <c r="G3957" s="48">
        <v>62022</v>
      </c>
    </row>
    <row r="3958" spans="1:7" x14ac:dyDescent="0.25">
      <c r="A3958" s="48">
        <v>620228341</v>
      </c>
      <c r="B3958" s="41" t="s">
        <v>5562</v>
      </c>
      <c r="C3958" s="41">
        <v>0</v>
      </c>
      <c r="D3958" s="41">
        <v>0</v>
      </c>
      <c r="E3958" s="41">
        <v>0</v>
      </c>
      <c r="F3958" s="41">
        <v>0</v>
      </c>
      <c r="G3958" s="48">
        <v>62022</v>
      </c>
    </row>
    <row r="3959" spans="1:7" x14ac:dyDescent="0.25">
      <c r="A3959" s="48">
        <v>620228342</v>
      </c>
      <c r="B3959" s="41" t="s">
        <v>5563</v>
      </c>
      <c r="C3959" s="41">
        <v>0</v>
      </c>
      <c r="D3959" s="41">
        <v>0</v>
      </c>
      <c r="E3959" s="41">
        <v>0</v>
      </c>
      <c r="F3959" s="41">
        <v>0</v>
      </c>
      <c r="G3959" s="48">
        <v>62022</v>
      </c>
    </row>
    <row r="3960" spans="1:7" x14ac:dyDescent="0.25">
      <c r="A3960" s="48">
        <v>620228343</v>
      </c>
      <c r="B3960" s="41" t="s">
        <v>5564</v>
      </c>
      <c r="C3960" s="41">
        <v>0</v>
      </c>
      <c r="D3960" s="41">
        <v>0</v>
      </c>
      <c r="E3960" s="41">
        <v>0</v>
      </c>
      <c r="F3960" s="41">
        <v>0</v>
      </c>
      <c r="G3960" s="48">
        <v>62022</v>
      </c>
    </row>
    <row r="3961" spans="1:7" x14ac:dyDescent="0.25">
      <c r="A3961" s="48">
        <v>620228344</v>
      </c>
      <c r="B3961" s="41" t="s">
        <v>5565</v>
      </c>
      <c r="C3961" s="41">
        <v>0</v>
      </c>
      <c r="D3961" s="41">
        <v>0</v>
      </c>
      <c r="E3961" s="41">
        <v>0</v>
      </c>
      <c r="F3961" s="41">
        <v>0</v>
      </c>
      <c r="G3961" s="48">
        <v>62022</v>
      </c>
    </row>
    <row r="3962" spans="1:7" x14ac:dyDescent="0.25">
      <c r="A3962" s="48">
        <v>620228345</v>
      </c>
      <c r="B3962" s="41" t="s">
        <v>5566</v>
      </c>
      <c r="C3962" s="41">
        <v>0</v>
      </c>
      <c r="D3962" s="41">
        <v>0</v>
      </c>
      <c r="E3962" s="41">
        <v>0</v>
      </c>
      <c r="F3962" s="41">
        <v>0</v>
      </c>
      <c r="G3962" s="48">
        <v>62022</v>
      </c>
    </row>
    <row r="3963" spans="1:7" x14ac:dyDescent="0.25">
      <c r="A3963" s="48">
        <v>620228346</v>
      </c>
      <c r="B3963" s="41" t="s">
        <v>5567</v>
      </c>
      <c r="C3963" s="41">
        <v>0</v>
      </c>
      <c r="D3963" s="41">
        <v>0</v>
      </c>
      <c r="E3963" s="41">
        <v>0</v>
      </c>
      <c r="F3963" s="41">
        <v>0</v>
      </c>
      <c r="G3963" s="48">
        <v>62022</v>
      </c>
    </row>
    <row r="3964" spans="1:7" x14ac:dyDescent="0.25">
      <c r="A3964" s="48">
        <v>620228347</v>
      </c>
      <c r="B3964" s="41" t="s">
        <v>5568</v>
      </c>
      <c r="C3964" s="41">
        <v>0</v>
      </c>
      <c r="D3964" s="41">
        <v>0</v>
      </c>
      <c r="E3964" s="41">
        <v>0</v>
      </c>
      <c r="F3964" s="41">
        <v>0</v>
      </c>
      <c r="G3964" s="48">
        <v>62022</v>
      </c>
    </row>
    <row r="3965" spans="1:7" x14ac:dyDescent="0.25">
      <c r="A3965" s="48">
        <v>620228348</v>
      </c>
      <c r="B3965" s="41" t="s">
        <v>5569</v>
      </c>
      <c r="C3965" s="41">
        <v>0</v>
      </c>
      <c r="D3965" s="41">
        <v>0</v>
      </c>
      <c r="E3965" s="41">
        <v>0</v>
      </c>
      <c r="F3965" s="41">
        <v>0</v>
      </c>
      <c r="G3965" s="48">
        <v>62022</v>
      </c>
    </row>
    <row r="3966" spans="1:7" x14ac:dyDescent="0.25">
      <c r="A3966" s="48">
        <v>620228349</v>
      </c>
      <c r="B3966" s="41" t="s">
        <v>5570</v>
      </c>
      <c r="C3966" s="41">
        <v>0</v>
      </c>
      <c r="D3966" s="41">
        <v>0</v>
      </c>
      <c r="E3966" s="41">
        <v>0</v>
      </c>
      <c r="F3966" s="41">
        <v>0</v>
      </c>
      <c r="G3966" s="48">
        <v>62022</v>
      </c>
    </row>
    <row r="3967" spans="1:7" x14ac:dyDescent="0.25">
      <c r="A3967" s="48">
        <v>620228350</v>
      </c>
      <c r="B3967" s="41" t="s">
        <v>5571</v>
      </c>
      <c r="C3967" s="41">
        <v>0</v>
      </c>
      <c r="D3967" s="41">
        <v>0</v>
      </c>
      <c r="E3967" s="41">
        <v>0</v>
      </c>
      <c r="F3967" s="41">
        <v>0</v>
      </c>
      <c r="G3967" s="48">
        <v>62022</v>
      </c>
    </row>
    <row r="3968" spans="1:7" x14ac:dyDescent="0.25">
      <c r="A3968" s="48">
        <v>620228351</v>
      </c>
      <c r="B3968" s="41" t="s">
        <v>5572</v>
      </c>
      <c r="C3968" s="41">
        <v>0</v>
      </c>
      <c r="D3968" s="41">
        <v>0</v>
      </c>
      <c r="E3968" s="41">
        <v>0</v>
      </c>
      <c r="F3968" s="41">
        <v>0</v>
      </c>
      <c r="G3968" s="48">
        <v>62022</v>
      </c>
    </row>
    <row r="3969" spans="1:7" x14ac:dyDescent="0.25">
      <c r="A3969" s="48">
        <v>620228352</v>
      </c>
      <c r="B3969" s="41" t="s">
        <v>5573</v>
      </c>
      <c r="C3969" s="41">
        <v>0</v>
      </c>
      <c r="D3969" s="41">
        <v>0</v>
      </c>
      <c r="E3969" s="41">
        <v>0</v>
      </c>
      <c r="F3969" s="41">
        <v>0</v>
      </c>
      <c r="G3969" s="48">
        <v>62022</v>
      </c>
    </row>
    <row r="3970" spans="1:7" x14ac:dyDescent="0.25">
      <c r="A3970" s="48">
        <v>620228353</v>
      </c>
      <c r="B3970" s="41" t="s">
        <v>5574</v>
      </c>
      <c r="C3970" s="41">
        <v>0</v>
      </c>
      <c r="D3970" s="41">
        <v>0</v>
      </c>
      <c r="E3970" s="41">
        <v>0</v>
      </c>
      <c r="F3970" s="41">
        <v>0</v>
      </c>
      <c r="G3970" s="48">
        <v>62022</v>
      </c>
    </row>
    <row r="3971" spans="1:7" x14ac:dyDescent="0.25">
      <c r="A3971" s="48">
        <v>620228354</v>
      </c>
      <c r="B3971" s="41" t="s">
        <v>5575</v>
      </c>
      <c r="C3971" s="41">
        <v>0</v>
      </c>
      <c r="D3971" s="41">
        <v>0</v>
      </c>
      <c r="E3971" s="41">
        <v>0</v>
      </c>
      <c r="F3971" s="41">
        <v>0</v>
      </c>
      <c r="G3971" s="48">
        <v>62022</v>
      </c>
    </row>
    <row r="3972" spans="1:7" x14ac:dyDescent="0.25">
      <c r="A3972" s="48">
        <v>620228355</v>
      </c>
      <c r="B3972" s="41" t="s">
        <v>5576</v>
      </c>
      <c r="C3972" s="41">
        <v>0</v>
      </c>
      <c r="D3972" s="41">
        <v>0</v>
      </c>
      <c r="E3972" s="41">
        <v>0</v>
      </c>
      <c r="F3972" s="41">
        <v>0</v>
      </c>
      <c r="G3972" s="48">
        <v>62022</v>
      </c>
    </row>
    <row r="3973" spans="1:7" x14ac:dyDescent="0.25">
      <c r="A3973" s="48">
        <v>620228357</v>
      </c>
      <c r="B3973" s="41" t="s">
        <v>5577</v>
      </c>
      <c r="C3973" s="41">
        <v>0</v>
      </c>
      <c r="D3973" s="41">
        <v>0</v>
      </c>
      <c r="E3973" s="41">
        <v>0</v>
      </c>
      <c r="F3973" s="41">
        <v>0</v>
      </c>
      <c r="G3973" s="48">
        <v>62022</v>
      </c>
    </row>
    <row r="3974" spans="1:7" x14ac:dyDescent="0.25">
      <c r="A3974" s="48">
        <v>620228358</v>
      </c>
      <c r="B3974" s="41" t="s">
        <v>5578</v>
      </c>
      <c r="C3974" s="41">
        <v>0</v>
      </c>
      <c r="D3974" s="41">
        <v>0</v>
      </c>
      <c r="E3974" s="41">
        <v>0</v>
      </c>
      <c r="F3974" s="41">
        <v>0</v>
      </c>
      <c r="G3974" s="48">
        <v>62022</v>
      </c>
    </row>
    <row r="3975" spans="1:7" x14ac:dyDescent="0.25">
      <c r="A3975" s="48">
        <v>620228359</v>
      </c>
      <c r="B3975" s="41" t="s">
        <v>5579</v>
      </c>
      <c r="C3975" s="41">
        <v>0</v>
      </c>
      <c r="D3975" s="41">
        <v>0</v>
      </c>
      <c r="E3975" s="41">
        <v>0</v>
      </c>
      <c r="F3975" s="41">
        <v>0</v>
      </c>
      <c r="G3975" s="48">
        <v>62022</v>
      </c>
    </row>
    <row r="3976" spans="1:7" x14ac:dyDescent="0.25">
      <c r="A3976" s="48">
        <v>620228360</v>
      </c>
      <c r="B3976" s="41" t="s">
        <v>5580</v>
      </c>
      <c r="C3976" s="41">
        <v>0</v>
      </c>
      <c r="D3976" s="41">
        <v>0</v>
      </c>
      <c r="E3976" s="41">
        <v>0</v>
      </c>
      <c r="F3976" s="41">
        <v>0</v>
      </c>
      <c r="G3976" s="48">
        <v>62022</v>
      </c>
    </row>
    <row r="3977" spans="1:7" x14ac:dyDescent="0.25">
      <c r="A3977" s="48">
        <v>620228361</v>
      </c>
      <c r="B3977" s="41" t="s">
        <v>5581</v>
      </c>
      <c r="C3977" s="41">
        <v>0</v>
      </c>
      <c r="D3977" s="41">
        <v>0</v>
      </c>
      <c r="E3977" s="41">
        <v>0</v>
      </c>
      <c r="F3977" s="41">
        <v>0</v>
      </c>
      <c r="G3977" s="48">
        <v>62022</v>
      </c>
    </row>
    <row r="3978" spans="1:7" x14ac:dyDescent="0.25">
      <c r="A3978" s="48">
        <v>620228362</v>
      </c>
      <c r="B3978" s="41" t="s">
        <v>5582</v>
      </c>
      <c r="C3978" s="41">
        <v>0</v>
      </c>
      <c r="D3978" s="41">
        <v>0</v>
      </c>
      <c r="E3978" s="41">
        <v>0</v>
      </c>
      <c r="F3978" s="41">
        <v>0</v>
      </c>
      <c r="G3978" s="48">
        <v>62022</v>
      </c>
    </row>
    <row r="3979" spans="1:7" x14ac:dyDescent="0.25">
      <c r="A3979" s="48">
        <v>620228363</v>
      </c>
      <c r="B3979" s="41" t="s">
        <v>5583</v>
      </c>
      <c r="C3979" s="41">
        <v>0</v>
      </c>
      <c r="D3979" s="41">
        <v>0</v>
      </c>
      <c r="E3979" s="41">
        <v>0</v>
      </c>
      <c r="F3979" s="41">
        <v>0</v>
      </c>
      <c r="G3979" s="48">
        <v>62022</v>
      </c>
    </row>
    <row r="3980" spans="1:7" x14ac:dyDescent="0.25">
      <c r="A3980" s="48">
        <v>620228364</v>
      </c>
      <c r="B3980" s="41" t="s">
        <v>5584</v>
      </c>
      <c r="C3980" s="41">
        <v>0</v>
      </c>
      <c r="D3980" s="41">
        <v>0</v>
      </c>
      <c r="E3980" s="41">
        <v>0</v>
      </c>
      <c r="F3980" s="41">
        <v>0</v>
      </c>
      <c r="G3980" s="48">
        <v>62022</v>
      </c>
    </row>
    <row r="3981" spans="1:7" x14ac:dyDescent="0.25">
      <c r="A3981" s="48">
        <v>620228365</v>
      </c>
      <c r="B3981" s="41" t="s">
        <v>5585</v>
      </c>
      <c r="C3981" s="41">
        <v>0</v>
      </c>
      <c r="D3981" s="41">
        <v>0</v>
      </c>
      <c r="E3981" s="41">
        <v>0</v>
      </c>
      <c r="F3981" s="41">
        <v>0</v>
      </c>
      <c r="G3981" s="48">
        <v>62022</v>
      </c>
    </row>
    <row r="3982" spans="1:7" x14ac:dyDescent="0.25">
      <c r="A3982" s="48">
        <v>620228366</v>
      </c>
      <c r="B3982" s="41" t="s">
        <v>5586</v>
      </c>
      <c r="C3982" s="41">
        <v>0</v>
      </c>
      <c r="D3982" s="41">
        <v>0</v>
      </c>
      <c r="E3982" s="41">
        <v>0</v>
      </c>
      <c r="F3982" s="41">
        <v>0</v>
      </c>
      <c r="G3982" s="48">
        <v>62022</v>
      </c>
    </row>
    <row r="3983" spans="1:7" x14ac:dyDescent="0.25">
      <c r="A3983" s="48">
        <v>620228367</v>
      </c>
      <c r="B3983" s="41" t="s">
        <v>5587</v>
      </c>
      <c r="C3983" s="41">
        <v>0</v>
      </c>
      <c r="D3983" s="41">
        <v>0</v>
      </c>
      <c r="E3983" s="41">
        <v>0</v>
      </c>
      <c r="F3983" s="41">
        <v>0</v>
      </c>
      <c r="G3983" s="48">
        <v>62022</v>
      </c>
    </row>
    <row r="3984" spans="1:7" x14ac:dyDescent="0.25">
      <c r="A3984" s="48">
        <v>620228368</v>
      </c>
      <c r="B3984" s="41" t="s">
        <v>5588</v>
      </c>
      <c r="C3984" s="41">
        <v>0</v>
      </c>
      <c r="D3984" s="41">
        <v>0</v>
      </c>
      <c r="E3984" s="41">
        <v>0</v>
      </c>
      <c r="F3984" s="41">
        <v>0</v>
      </c>
      <c r="G3984" s="48">
        <v>62022</v>
      </c>
    </row>
    <row r="3985" spans="1:7" x14ac:dyDescent="0.25">
      <c r="A3985" s="48">
        <v>620228369</v>
      </c>
      <c r="B3985" s="41" t="s">
        <v>5589</v>
      </c>
      <c r="C3985" s="41">
        <v>0</v>
      </c>
      <c r="D3985" s="41">
        <v>0</v>
      </c>
      <c r="E3985" s="41">
        <v>0</v>
      </c>
      <c r="F3985" s="41">
        <v>0</v>
      </c>
      <c r="G3985" s="48">
        <v>62022</v>
      </c>
    </row>
    <row r="3986" spans="1:7" x14ac:dyDescent="0.25">
      <c r="A3986" s="48">
        <v>620228370</v>
      </c>
      <c r="B3986" s="41" t="s">
        <v>5590</v>
      </c>
      <c r="C3986" s="41">
        <v>0</v>
      </c>
      <c r="D3986" s="41">
        <v>0</v>
      </c>
      <c r="E3986" s="41">
        <v>0</v>
      </c>
      <c r="F3986" s="41">
        <v>0</v>
      </c>
      <c r="G3986" s="48">
        <v>62022</v>
      </c>
    </row>
    <row r="3987" spans="1:7" x14ac:dyDescent="0.25">
      <c r="A3987" s="48">
        <v>620228371</v>
      </c>
      <c r="B3987" s="41" t="s">
        <v>5591</v>
      </c>
      <c r="C3987" s="41">
        <v>0</v>
      </c>
      <c r="D3987" s="41">
        <v>0</v>
      </c>
      <c r="E3987" s="41">
        <v>0</v>
      </c>
      <c r="F3987" s="41">
        <v>0</v>
      </c>
      <c r="G3987" s="48">
        <v>62022</v>
      </c>
    </row>
    <row r="3988" spans="1:7" x14ac:dyDescent="0.25">
      <c r="A3988" s="48">
        <v>620228372</v>
      </c>
      <c r="B3988" s="41" t="s">
        <v>5592</v>
      </c>
      <c r="C3988" s="41">
        <v>0</v>
      </c>
      <c r="D3988" s="41">
        <v>0</v>
      </c>
      <c r="E3988" s="41">
        <v>0</v>
      </c>
      <c r="F3988" s="41">
        <v>0</v>
      </c>
      <c r="G3988" s="48">
        <v>62022</v>
      </c>
    </row>
    <row r="3989" spans="1:7" x14ac:dyDescent="0.25">
      <c r="A3989" s="48">
        <v>620228373</v>
      </c>
      <c r="B3989" s="41" t="s">
        <v>5593</v>
      </c>
      <c r="C3989" s="41">
        <v>0</v>
      </c>
      <c r="D3989" s="41">
        <v>0</v>
      </c>
      <c r="E3989" s="41">
        <v>0</v>
      </c>
      <c r="F3989" s="41">
        <v>0</v>
      </c>
      <c r="G3989" s="48">
        <v>62022</v>
      </c>
    </row>
    <row r="3990" spans="1:7" x14ac:dyDescent="0.25">
      <c r="A3990" s="48">
        <v>620228374</v>
      </c>
      <c r="B3990" s="41" t="s">
        <v>5594</v>
      </c>
      <c r="C3990" s="41">
        <v>0</v>
      </c>
      <c r="D3990" s="41">
        <v>0</v>
      </c>
      <c r="E3990" s="41">
        <v>0</v>
      </c>
      <c r="F3990" s="41">
        <v>0</v>
      </c>
      <c r="G3990" s="48">
        <v>62022</v>
      </c>
    </row>
    <row r="3991" spans="1:7" x14ac:dyDescent="0.25">
      <c r="A3991" s="48">
        <v>620228375</v>
      </c>
      <c r="B3991" s="41" t="s">
        <v>5595</v>
      </c>
      <c r="C3991" s="41">
        <v>0</v>
      </c>
      <c r="D3991" s="41">
        <v>0</v>
      </c>
      <c r="E3991" s="41">
        <v>0</v>
      </c>
      <c r="F3991" s="41">
        <v>0</v>
      </c>
      <c r="G3991" s="48">
        <v>62022</v>
      </c>
    </row>
    <row r="3992" spans="1:7" x14ac:dyDescent="0.25">
      <c r="A3992" s="48">
        <v>620228376</v>
      </c>
      <c r="B3992" s="41" t="s">
        <v>5572</v>
      </c>
      <c r="C3992" s="41">
        <v>0</v>
      </c>
      <c r="D3992" s="41">
        <v>0</v>
      </c>
      <c r="E3992" s="41">
        <v>0</v>
      </c>
      <c r="F3992" s="41">
        <v>0</v>
      </c>
      <c r="G3992" s="48">
        <v>62022</v>
      </c>
    </row>
    <row r="3993" spans="1:7" x14ac:dyDescent="0.25">
      <c r="A3993" s="48">
        <v>620228377</v>
      </c>
      <c r="B3993" s="41" t="s">
        <v>5596</v>
      </c>
      <c r="C3993" s="41">
        <v>0</v>
      </c>
      <c r="D3993" s="41">
        <v>0</v>
      </c>
      <c r="E3993" s="41">
        <v>0</v>
      </c>
      <c r="F3993" s="41">
        <v>0</v>
      </c>
      <c r="G3993" s="48">
        <v>62022</v>
      </c>
    </row>
    <row r="3994" spans="1:7" x14ac:dyDescent="0.25">
      <c r="A3994" s="48">
        <v>620228378</v>
      </c>
      <c r="B3994" s="41" t="s">
        <v>5597</v>
      </c>
      <c r="C3994" s="41">
        <v>0</v>
      </c>
      <c r="D3994" s="41">
        <v>0</v>
      </c>
      <c r="E3994" s="41">
        <v>0</v>
      </c>
      <c r="F3994" s="41">
        <v>0</v>
      </c>
      <c r="G3994" s="48">
        <v>62022</v>
      </c>
    </row>
    <row r="3995" spans="1:7" x14ac:dyDescent="0.25">
      <c r="A3995" s="48">
        <v>620228379</v>
      </c>
      <c r="B3995" s="41" t="s">
        <v>5598</v>
      </c>
      <c r="C3995" s="41">
        <v>0</v>
      </c>
      <c r="D3995" s="41">
        <v>0</v>
      </c>
      <c r="E3995" s="41">
        <v>0</v>
      </c>
      <c r="F3995" s="41">
        <v>0</v>
      </c>
      <c r="G3995" s="48">
        <v>62022</v>
      </c>
    </row>
    <row r="3996" spans="1:7" x14ac:dyDescent="0.25">
      <c r="A3996" s="48">
        <v>620228380</v>
      </c>
      <c r="B3996" s="41" t="s">
        <v>5599</v>
      </c>
      <c r="C3996" s="41">
        <v>0</v>
      </c>
      <c r="D3996" s="41">
        <v>0</v>
      </c>
      <c r="E3996" s="41">
        <v>0</v>
      </c>
      <c r="F3996" s="41">
        <v>0</v>
      </c>
      <c r="G3996" s="48">
        <v>62022</v>
      </c>
    </row>
    <row r="3997" spans="1:7" x14ac:dyDescent="0.25">
      <c r="A3997" s="48">
        <v>620228381</v>
      </c>
      <c r="B3997" s="41" t="s">
        <v>5600</v>
      </c>
      <c r="C3997" s="41">
        <v>0</v>
      </c>
      <c r="D3997" s="41">
        <v>0</v>
      </c>
      <c r="E3997" s="41">
        <v>0</v>
      </c>
      <c r="F3997" s="41">
        <v>0</v>
      </c>
      <c r="G3997" s="48">
        <v>62022</v>
      </c>
    </row>
    <row r="3998" spans="1:7" x14ac:dyDescent="0.25">
      <c r="A3998" s="48">
        <v>620228382</v>
      </c>
      <c r="B3998" s="41" t="s">
        <v>5601</v>
      </c>
      <c r="C3998" s="41">
        <v>0</v>
      </c>
      <c r="D3998" s="41">
        <v>0</v>
      </c>
      <c r="E3998" s="41">
        <v>0</v>
      </c>
      <c r="F3998" s="41">
        <v>0</v>
      </c>
      <c r="G3998" s="48">
        <v>62022</v>
      </c>
    </row>
    <row r="3999" spans="1:7" x14ac:dyDescent="0.25">
      <c r="A3999" s="48">
        <v>620228383</v>
      </c>
      <c r="B3999" s="41" t="s">
        <v>5602</v>
      </c>
      <c r="C3999" s="41">
        <v>0</v>
      </c>
      <c r="D3999" s="41">
        <v>0</v>
      </c>
      <c r="E3999" s="41">
        <v>0</v>
      </c>
      <c r="F3999" s="41">
        <v>0</v>
      </c>
      <c r="G3999" s="48">
        <v>62022</v>
      </c>
    </row>
    <row r="4000" spans="1:7" x14ac:dyDescent="0.25">
      <c r="A4000" s="48">
        <v>620228384</v>
      </c>
      <c r="B4000" s="41" t="s">
        <v>5603</v>
      </c>
      <c r="C4000" s="41">
        <v>0</v>
      </c>
      <c r="D4000" s="41">
        <v>0</v>
      </c>
      <c r="E4000" s="41">
        <v>0</v>
      </c>
      <c r="F4000" s="41">
        <v>0</v>
      </c>
      <c r="G4000" s="48">
        <v>62022</v>
      </c>
    </row>
    <row r="4001" spans="1:7" x14ac:dyDescent="0.25">
      <c r="A4001" s="48">
        <v>620228385</v>
      </c>
      <c r="B4001" s="41" t="s">
        <v>5604</v>
      </c>
      <c r="C4001" s="41">
        <v>0</v>
      </c>
      <c r="D4001" s="41">
        <v>0</v>
      </c>
      <c r="E4001" s="41">
        <v>0</v>
      </c>
      <c r="F4001" s="41">
        <v>0</v>
      </c>
      <c r="G4001" s="48">
        <v>62022</v>
      </c>
    </row>
    <row r="4002" spans="1:7" x14ac:dyDescent="0.25">
      <c r="A4002" s="48">
        <v>620228387</v>
      </c>
      <c r="B4002" s="41" t="s">
        <v>5605</v>
      </c>
      <c r="C4002" s="41">
        <v>0</v>
      </c>
      <c r="D4002" s="41">
        <v>0</v>
      </c>
      <c r="E4002" s="41">
        <v>0</v>
      </c>
      <c r="F4002" s="41">
        <v>0</v>
      </c>
      <c r="G4002" s="48">
        <v>62022</v>
      </c>
    </row>
    <row r="4003" spans="1:7" x14ac:dyDescent="0.25">
      <c r="A4003" s="48">
        <v>620228388</v>
      </c>
      <c r="B4003" s="41" t="s">
        <v>5606</v>
      </c>
      <c r="C4003" s="41">
        <v>0</v>
      </c>
      <c r="D4003" s="41">
        <v>0</v>
      </c>
      <c r="E4003" s="41">
        <v>0</v>
      </c>
      <c r="F4003" s="41">
        <v>0</v>
      </c>
      <c r="G4003" s="48">
        <v>62022</v>
      </c>
    </row>
    <row r="4004" spans="1:7" x14ac:dyDescent="0.25">
      <c r="A4004" s="48">
        <v>620228389</v>
      </c>
      <c r="B4004" s="41" t="s">
        <v>5607</v>
      </c>
      <c r="C4004" s="41">
        <v>0</v>
      </c>
      <c r="D4004" s="41">
        <v>0</v>
      </c>
      <c r="E4004" s="41">
        <v>0</v>
      </c>
      <c r="F4004" s="41">
        <v>0</v>
      </c>
      <c r="G4004" s="48">
        <v>62022</v>
      </c>
    </row>
    <row r="4005" spans="1:7" x14ac:dyDescent="0.25">
      <c r="A4005" s="48">
        <v>620228390</v>
      </c>
      <c r="B4005" s="41" t="s">
        <v>5608</v>
      </c>
      <c r="C4005" s="41">
        <v>0</v>
      </c>
      <c r="D4005" s="41">
        <v>0</v>
      </c>
      <c r="E4005" s="41">
        <v>0</v>
      </c>
      <c r="F4005" s="41">
        <v>0</v>
      </c>
      <c r="G4005" s="48">
        <v>62022</v>
      </c>
    </row>
    <row r="4006" spans="1:7" x14ac:dyDescent="0.25">
      <c r="A4006" s="48">
        <v>620228391</v>
      </c>
      <c r="B4006" s="41" t="s">
        <v>5597</v>
      </c>
      <c r="C4006" s="41">
        <v>0</v>
      </c>
      <c r="D4006" s="41">
        <v>0</v>
      </c>
      <c r="E4006" s="41">
        <v>0</v>
      </c>
      <c r="F4006" s="41">
        <v>0</v>
      </c>
      <c r="G4006" s="48">
        <v>62022</v>
      </c>
    </row>
    <row r="4007" spans="1:7" x14ac:dyDescent="0.25">
      <c r="A4007" s="48">
        <v>620228392</v>
      </c>
      <c r="B4007" s="41" t="s">
        <v>5609</v>
      </c>
      <c r="C4007" s="41">
        <v>0</v>
      </c>
      <c r="D4007" s="41">
        <v>0</v>
      </c>
      <c r="E4007" s="41">
        <v>0</v>
      </c>
      <c r="F4007" s="41">
        <v>0</v>
      </c>
      <c r="G4007" s="48">
        <v>62022</v>
      </c>
    </row>
    <row r="4008" spans="1:7" x14ac:dyDescent="0.25">
      <c r="A4008" s="48">
        <v>620228393</v>
      </c>
      <c r="B4008" s="41" t="s">
        <v>5610</v>
      </c>
      <c r="C4008" s="41">
        <v>0</v>
      </c>
      <c r="D4008" s="41">
        <v>0</v>
      </c>
      <c r="E4008" s="41">
        <v>0</v>
      </c>
      <c r="F4008" s="41">
        <v>0</v>
      </c>
      <c r="G4008" s="48">
        <v>62022</v>
      </c>
    </row>
    <row r="4009" spans="1:7" x14ac:dyDescent="0.25">
      <c r="A4009" s="48">
        <v>620228394</v>
      </c>
      <c r="B4009" s="41" t="s">
        <v>5611</v>
      </c>
      <c r="C4009" s="41">
        <v>0</v>
      </c>
      <c r="D4009" s="41">
        <v>0</v>
      </c>
      <c r="E4009" s="41">
        <v>0</v>
      </c>
      <c r="F4009" s="41">
        <v>0</v>
      </c>
      <c r="G4009" s="48">
        <v>62022</v>
      </c>
    </row>
    <row r="4010" spans="1:7" x14ac:dyDescent="0.25">
      <c r="A4010" s="48">
        <v>620228395</v>
      </c>
      <c r="B4010" s="41" t="s">
        <v>5589</v>
      </c>
      <c r="C4010" s="41">
        <v>0</v>
      </c>
      <c r="D4010" s="41">
        <v>0</v>
      </c>
      <c r="E4010" s="41">
        <v>0</v>
      </c>
      <c r="F4010" s="41">
        <v>0</v>
      </c>
      <c r="G4010" s="48">
        <v>62022</v>
      </c>
    </row>
    <row r="4011" spans="1:7" x14ac:dyDescent="0.25">
      <c r="A4011" s="48">
        <v>620228396</v>
      </c>
      <c r="B4011" s="41" t="s">
        <v>5612</v>
      </c>
      <c r="C4011" s="41">
        <v>0</v>
      </c>
      <c r="D4011" s="41">
        <v>0</v>
      </c>
      <c r="E4011" s="41">
        <v>0</v>
      </c>
      <c r="F4011" s="41">
        <v>0</v>
      </c>
      <c r="G4011" s="48">
        <v>62022</v>
      </c>
    </row>
    <row r="4012" spans="1:7" x14ac:dyDescent="0.25">
      <c r="A4012" s="48">
        <v>620228397</v>
      </c>
      <c r="B4012" s="41" t="s">
        <v>5613</v>
      </c>
      <c r="C4012" s="41">
        <v>0</v>
      </c>
      <c r="D4012" s="41">
        <v>0</v>
      </c>
      <c r="E4012" s="41">
        <v>0</v>
      </c>
      <c r="F4012" s="41">
        <v>0</v>
      </c>
      <c r="G4012" s="48">
        <v>62022</v>
      </c>
    </row>
    <row r="4013" spans="1:7" x14ac:dyDescent="0.25">
      <c r="A4013" s="48">
        <v>620228398</v>
      </c>
      <c r="B4013" s="41" t="s">
        <v>5614</v>
      </c>
      <c r="C4013" s="41">
        <v>0</v>
      </c>
      <c r="D4013" s="41">
        <v>0</v>
      </c>
      <c r="E4013" s="41">
        <v>0</v>
      </c>
      <c r="F4013" s="41">
        <v>0</v>
      </c>
      <c r="G4013" s="48">
        <v>62022</v>
      </c>
    </row>
    <row r="4014" spans="1:7" x14ac:dyDescent="0.25">
      <c r="A4014" s="48">
        <v>620228399</v>
      </c>
      <c r="B4014" s="41" t="s">
        <v>5615</v>
      </c>
      <c r="C4014" s="41">
        <v>0</v>
      </c>
      <c r="D4014" s="41">
        <v>0</v>
      </c>
      <c r="E4014" s="41">
        <v>0</v>
      </c>
      <c r="F4014" s="41">
        <v>0</v>
      </c>
      <c r="G4014" s="48">
        <v>62022</v>
      </c>
    </row>
    <row r="4015" spans="1:7" x14ac:dyDescent="0.25">
      <c r="A4015" s="48">
        <v>620228400</v>
      </c>
      <c r="B4015" s="41" t="s">
        <v>5616</v>
      </c>
      <c r="C4015" s="41">
        <v>0</v>
      </c>
      <c r="D4015" s="41">
        <v>0</v>
      </c>
      <c r="E4015" s="41">
        <v>0</v>
      </c>
      <c r="F4015" s="41">
        <v>0</v>
      </c>
      <c r="G4015" s="48">
        <v>62022</v>
      </c>
    </row>
    <row r="4016" spans="1:7" x14ac:dyDescent="0.25">
      <c r="A4016" s="48">
        <v>620228401</v>
      </c>
      <c r="B4016" s="41" t="s">
        <v>5617</v>
      </c>
      <c r="C4016" s="41">
        <v>0</v>
      </c>
      <c r="D4016" s="41">
        <v>0</v>
      </c>
      <c r="E4016" s="41">
        <v>0</v>
      </c>
      <c r="F4016" s="41">
        <v>0</v>
      </c>
      <c r="G4016" s="48">
        <v>62022</v>
      </c>
    </row>
    <row r="4017" spans="1:7" x14ac:dyDescent="0.25">
      <c r="A4017" s="48">
        <v>620228402</v>
      </c>
      <c r="B4017" s="41" t="s">
        <v>5618</v>
      </c>
      <c r="C4017" s="41">
        <v>0</v>
      </c>
      <c r="D4017" s="41">
        <v>0</v>
      </c>
      <c r="E4017" s="41">
        <v>0</v>
      </c>
      <c r="F4017" s="41">
        <v>0</v>
      </c>
      <c r="G4017" s="48">
        <v>62022</v>
      </c>
    </row>
    <row r="4018" spans="1:7" x14ac:dyDescent="0.25">
      <c r="A4018" s="48">
        <v>620228403</v>
      </c>
      <c r="B4018" s="41" t="s">
        <v>5619</v>
      </c>
      <c r="C4018" s="41">
        <v>0</v>
      </c>
      <c r="D4018" s="41">
        <v>0</v>
      </c>
      <c r="E4018" s="41">
        <v>0</v>
      </c>
      <c r="F4018" s="41">
        <v>0</v>
      </c>
      <c r="G4018" s="48">
        <v>62022</v>
      </c>
    </row>
    <row r="4019" spans="1:7" x14ac:dyDescent="0.25">
      <c r="A4019" s="48">
        <v>620228404</v>
      </c>
      <c r="B4019" s="41" t="s">
        <v>5620</v>
      </c>
      <c r="C4019" s="41">
        <v>0</v>
      </c>
      <c r="D4019" s="41">
        <v>0</v>
      </c>
      <c r="E4019" s="41">
        <v>0</v>
      </c>
      <c r="F4019" s="41">
        <v>0</v>
      </c>
      <c r="G4019" s="48">
        <v>62022</v>
      </c>
    </row>
    <row r="4020" spans="1:7" x14ac:dyDescent="0.25">
      <c r="A4020" s="48">
        <v>620228405</v>
      </c>
      <c r="B4020" s="41" t="s">
        <v>5589</v>
      </c>
      <c r="C4020" s="41">
        <v>0</v>
      </c>
      <c r="D4020" s="41">
        <v>0</v>
      </c>
      <c r="E4020" s="41">
        <v>0</v>
      </c>
      <c r="F4020" s="41">
        <v>0</v>
      </c>
      <c r="G4020" s="48">
        <v>62022</v>
      </c>
    </row>
    <row r="4021" spans="1:7" x14ac:dyDescent="0.25">
      <c r="A4021" s="48">
        <v>620228406</v>
      </c>
      <c r="B4021" s="41" t="s">
        <v>5621</v>
      </c>
      <c r="C4021" s="41">
        <v>0</v>
      </c>
      <c r="D4021" s="41">
        <v>0</v>
      </c>
      <c r="E4021" s="41">
        <v>0</v>
      </c>
      <c r="F4021" s="41">
        <v>0</v>
      </c>
      <c r="G4021" s="48">
        <v>62022</v>
      </c>
    </row>
    <row r="4022" spans="1:7" x14ac:dyDescent="0.25">
      <c r="A4022" s="48">
        <v>620228407</v>
      </c>
      <c r="B4022" s="41" t="s">
        <v>5622</v>
      </c>
      <c r="C4022" s="41">
        <v>0</v>
      </c>
      <c r="D4022" s="41">
        <v>0</v>
      </c>
      <c r="E4022" s="41">
        <v>0</v>
      </c>
      <c r="F4022" s="41">
        <v>0</v>
      </c>
      <c r="G4022" s="48">
        <v>62022</v>
      </c>
    </row>
    <row r="4023" spans="1:7" x14ac:dyDescent="0.25">
      <c r="A4023" s="48">
        <v>620228408</v>
      </c>
      <c r="B4023" s="41" t="s">
        <v>5589</v>
      </c>
      <c r="C4023" s="41">
        <v>0</v>
      </c>
      <c r="D4023" s="41">
        <v>0</v>
      </c>
      <c r="E4023" s="41">
        <v>0</v>
      </c>
      <c r="F4023" s="41">
        <v>0</v>
      </c>
      <c r="G4023" s="48">
        <v>62022</v>
      </c>
    </row>
    <row r="4024" spans="1:7" x14ac:dyDescent="0.25">
      <c r="A4024" s="48">
        <v>620228409</v>
      </c>
      <c r="B4024" s="41" t="s">
        <v>5623</v>
      </c>
      <c r="C4024" s="41">
        <v>0</v>
      </c>
      <c r="D4024" s="41">
        <v>0</v>
      </c>
      <c r="E4024" s="41">
        <v>0</v>
      </c>
      <c r="F4024" s="41">
        <v>0</v>
      </c>
      <c r="G4024" s="48">
        <v>62022</v>
      </c>
    </row>
    <row r="4025" spans="1:7" x14ac:dyDescent="0.25">
      <c r="A4025" s="48">
        <v>620228410</v>
      </c>
      <c r="B4025" s="41" t="s">
        <v>5624</v>
      </c>
      <c r="C4025" s="41">
        <v>0</v>
      </c>
      <c r="D4025" s="41">
        <v>0</v>
      </c>
      <c r="E4025" s="41">
        <v>0</v>
      </c>
      <c r="F4025" s="41">
        <v>0</v>
      </c>
      <c r="G4025" s="48">
        <v>62022</v>
      </c>
    </row>
    <row r="4026" spans="1:7" x14ac:dyDescent="0.25">
      <c r="A4026" s="48">
        <v>620228411</v>
      </c>
      <c r="B4026" s="41" t="s">
        <v>5623</v>
      </c>
      <c r="C4026" s="41">
        <v>0</v>
      </c>
      <c r="D4026" s="41">
        <v>0</v>
      </c>
      <c r="E4026" s="41">
        <v>0</v>
      </c>
      <c r="F4026" s="41">
        <v>0</v>
      </c>
      <c r="G4026" s="48">
        <v>62022</v>
      </c>
    </row>
    <row r="4027" spans="1:7" x14ac:dyDescent="0.25">
      <c r="A4027" s="48">
        <v>620228412</v>
      </c>
      <c r="B4027" s="41" t="s">
        <v>5625</v>
      </c>
      <c r="C4027" s="41">
        <v>0</v>
      </c>
      <c r="D4027" s="41">
        <v>0</v>
      </c>
      <c r="E4027" s="41">
        <v>0</v>
      </c>
      <c r="F4027" s="41">
        <v>0</v>
      </c>
      <c r="G4027" s="48">
        <v>62022</v>
      </c>
    </row>
    <row r="4028" spans="1:7" x14ac:dyDescent="0.25">
      <c r="A4028" s="48">
        <v>620228413</v>
      </c>
      <c r="B4028" s="41" t="s">
        <v>5626</v>
      </c>
      <c r="C4028" s="41">
        <v>0</v>
      </c>
      <c r="D4028" s="41">
        <v>0</v>
      </c>
      <c r="E4028" s="41">
        <v>0</v>
      </c>
      <c r="F4028" s="41">
        <v>0</v>
      </c>
      <c r="G4028" s="48">
        <v>62022</v>
      </c>
    </row>
    <row r="4029" spans="1:7" x14ac:dyDescent="0.25">
      <c r="A4029" s="48">
        <v>620228414</v>
      </c>
      <c r="B4029" s="41" t="s">
        <v>5627</v>
      </c>
      <c r="C4029" s="41">
        <v>0</v>
      </c>
      <c r="D4029" s="41">
        <v>0</v>
      </c>
      <c r="E4029" s="41">
        <v>0</v>
      </c>
      <c r="F4029" s="41">
        <v>0</v>
      </c>
      <c r="G4029" s="48">
        <v>62022</v>
      </c>
    </row>
    <row r="4030" spans="1:7" x14ac:dyDescent="0.25">
      <c r="A4030" s="48">
        <v>620228415</v>
      </c>
      <c r="B4030" s="41" t="s">
        <v>5628</v>
      </c>
      <c r="C4030" s="41">
        <v>0</v>
      </c>
      <c r="D4030" s="41">
        <v>0</v>
      </c>
      <c r="E4030" s="41">
        <v>0</v>
      </c>
      <c r="F4030" s="41">
        <v>0</v>
      </c>
      <c r="G4030" s="48">
        <v>62022</v>
      </c>
    </row>
    <row r="4031" spans="1:7" x14ac:dyDescent="0.25">
      <c r="A4031" s="48">
        <v>620228416</v>
      </c>
      <c r="B4031" s="41" t="s">
        <v>5629</v>
      </c>
      <c r="C4031" s="41">
        <v>0</v>
      </c>
      <c r="D4031" s="41">
        <v>0</v>
      </c>
      <c r="E4031" s="41">
        <v>0</v>
      </c>
      <c r="F4031" s="41">
        <v>0</v>
      </c>
      <c r="G4031" s="48">
        <v>62022</v>
      </c>
    </row>
    <row r="4032" spans="1:7" x14ac:dyDescent="0.25">
      <c r="A4032" s="48">
        <v>620228417</v>
      </c>
      <c r="B4032" s="41" t="s">
        <v>5630</v>
      </c>
      <c r="C4032" s="41">
        <v>0</v>
      </c>
      <c r="D4032" s="41">
        <v>0</v>
      </c>
      <c r="E4032" s="41">
        <v>0</v>
      </c>
      <c r="F4032" s="41">
        <v>0</v>
      </c>
      <c r="G4032" s="48">
        <v>62022</v>
      </c>
    </row>
    <row r="4033" spans="1:7" x14ac:dyDescent="0.25">
      <c r="A4033" s="48">
        <v>620228418</v>
      </c>
      <c r="B4033" s="41" t="s">
        <v>5631</v>
      </c>
      <c r="C4033" s="41">
        <v>0</v>
      </c>
      <c r="D4033" s="41">
        <v>0</v>
      </c>
      <c r="E4033" s="41">
        <v>0</v>
      </c>
      <c r="F4033" s="41">
        <v>0</v>
      </c>
      <c r="G4033" s="48">
        <v>62022</v>
      </c>
    </row>
    <row r="4034" spans="1:7" x14ac:dyDescent="0.25">
      <c r="A4034" s="48">
        <v>620228419</v>
      </c>
      <c r="B4034" s="41" t="s">
        <v>5632</v>
      </c>
      <c r="C4034" s="41">
        <v>0</v>
      </c>
      <c r="D4034" s="41">
        <v>0</v>
      </c>
      <c r="E4034" s="41">
        <v>0</v>
      </c>
      <c r="F4034" s="41">
        <v>0</v>
      </c>
      <c r="G4034" s="48">
        <v>62022</v>
      </c>
    </row>
    <row r="4035" spans="1:7" x14ac:dyDescent="0.25">
      <c r="A4035" s="48">
        <v>620228420</v>
      </c>
      <c r="B4035" s="41" t="s">
        <v>5633</v>
      </c>
      <c r="C4035" s="41">
        <v>0</v>
      </c>
      <c r="D4035" s="41">
        <v>0</v>
      </c>
      <c r="E4035" s="41">
        <v>0</v>
      </c>
      <c r="F4035" s="41">
        <v>0</v>
      </c>
      <c r="G4035" s="48">
        <v>62022</v>
      </c>
    </row>
    <row r="4036" spans="1:7" x14ac:dyDescent="0.25">
      <c r="A4036" s="48">
        <v>620228421</v>
      </c>
      <c r="B4036" s="41" t="s">
        <v>5634</v>
      </c>
      <c r="C4036" s="41">
        <v>0</v>
      </c>
      <c r="D4036" s="41">
        <v>0</v>
      </c>
      <c r="E4036" s="41">
        <v>0</v>
      </c>
      <c r="F4036" s="41">
        <v>0</v>
      </c>
      <c r="G4036" s="48">
        <v>62022</v>
      </c>
    </row>
    <row r="4037" spans="1:7" x14ac:dyDescent="0.25">
      <c r="A4037" s="48">
        <v>620228422</v>
      </c>
      <c r="B4037" s="41" t="s">
        <v>5635</v>
      </c>
      <c r="C4037" s="41">
        <v>0</v>
      </c>
      <c r="D4037" s="41">
        <v>0</v>
      </c>
      <c r="E4037" s="41">
        <v>0</v>
      </c>
      <c r="F4037" s="41">
        <v>0</v>
      </c>
      <c r="G4037" s="48">
        <v>62022</v>
      </c>
    </row>
    <row r="4038" spans="1:7" x14ac:dyDescent="0.25">
      <c r="A4038" s="48">
        <v>620228423</v>
      </c>
      <c r="B4038" s="41" t="s">
        <v>5636</v>
      </c>
      <c r="C4038" s="41">
        <v>0</v>
      </c>
      <c r="D4038" s="41">
        <v>0</v>
      </c>
      <c r="E4038" s="41">
        <v>0</v>
      </c>
      <c r="F4038" s="41">
        <v>0</v>
      </c>
      <c r="G4038" s="48">
        <v>62022</v>
      </c>
    </row>
    <row r="4039" spans="1:7" x14ac:dyDescent="0.25">
      <c r="A4039" s="48">
        <v>620228424</v>
      </c>
      <c r="B4039" s="41" t="s">
        <v>5637</v>
      </c>
      <c r="C4039" s="41">
        <v>0</v>
      </c>
      <c r="D4039" s="41">
        <v>0</v>
      </c>
      <c r="E4039" s="41">
        <v>0</v>
      </c>
      <c r="F4039" s="41">
        <v>0</v>
      </c>
      <c r="G4039" s="48">
        <v>62022</v>
      </c>
    </row>
    <row r="4040" spans="1:7" x14ac:dyDescent="0.25">
      <c r="A4040" s="48">
        <v>620228425</v>
      </c>
      <c r="B4040" s="41" t="s">
        <v>5638</v>
      </c>
      <c r="C4040" s="41">
        <v>0</v>
      </c>
      <c r="D4040" s="41">
        <v>0</v>
      </c>
      <c r="E4040" s="41">
        <v>0</v>
      </c>
      <c r="F4040" s="41">
        <v>0</v>
      </c>
      <c r="G4040" s="48">
        <v>62022</v>
      </c>
    </row>
    <row r="4041" spans="1:7" x14ac:dyDescent="0.25">
      <c r="A4041" s="48">
        <v>620228426</v>
      </c>
      <c r="B4041" s="41" t="s">
        <v>5589</v>
      </c>
      <c r="C4041" s="41">
        <v>0</v>
      </c>
      <c r="D4041" s="41">
        <v>0</v>
      </c>
      <c r="E4041" s="41">
        <v>0</v>
      </c>
      <c r="F4041" s="41">
        <v>0</v>
      </c>
      <c r="G4041" s="48">
        <v>62022</v>
      </c>
    </row>
    <row r="4042" spans="1:7" x14ac:dyDescent="0.25">
      <c r="A4042" s="48">
        <v>620228427</v>
      </c>
      <c r="B4042" s="41" t="s">
        <v>5639</v>
      </c>
      <c r="C4042" s="41">
        <v>0</v>
      </c>
      <c r="D4042" s="41">
        <v>0</v>
      </c>
      <c r="E4042" s="41">
        <v>0</v>
      </c>
      <c r="F4042" s="41">
        <v>0</v>
      </c>
      <c r="G4042" s="48">
        <v>62022</v>
      </c>
    </row>
    <row r="4043" spans="1:7" x14ac:dyDescent="0.25">
      <c r="A4043" s="48">
        <v>620228428</v>
      </c>
      <c r="B4043" s="41" t="s">
        <v>5640</v>
      </c>
      <c r="C4043" s="41">
        <v>1675</v>
      </c>
      <c r="D4043" s="41">
        <v>0</v>
      </c>
      <c r="E4043" s="41">
        <v>0</v>
      </c>
      <c r="F4043" s="41">
        <v>1675</v>
      </c>
      <c r="G4043" s="48">
        <v>62022</v>
      </c>
    </row>
    <row r="4044" spans="1:7" x14ac:dyDescent="0.25">
      <c r="A4044" s="48">
        <v>620228429</v>
      </c>
      <c r="B4044" s="41" t="s">
        <v>5641</v>
      </c>
      <c r="C4044" s="41">
        <v>0</v>
      </c>
      <c r="D4044" s="41">
        <v>0</v>
      </c>
      <c r="E4044" s="41">
        <v>0</v>
      </c>
      <c r="F4044" s="41">
        <v>0</v>
      </c>
      <c r="G4044" s="48">
        <v>62022</v>
      </c>
    </row>
    <row r="4045" spans="1:7" x14ac:dyDescent="0.25">
      <c r="A4045" s="48">
        <v>620228430</v>
      </c>
      <c r="B4045" s="41" t="s">
        <v>5642</v>
      </c>
      <c r="C4045" s="41">
        <v>0</v>
      </c>
      <c r="D4045" s="41">
        <v>0</v>
      </c>
      <c r="E4045" s="41">
        <v>0</v>
      </c>
      <c r="F4045" s="41">
        <v>0</v>
      </c>
      <c r="G4045" s="48">
        <v>62022</v>
      </c>
    </row>
    <row r="4046" spans="1:7" x14ac:dyDescent="0.25">
      <c r="A4046" s="48">
        <v>620228431</v>
      </c>
      <c r="B4046" s="41" t="s">
        <v>5643</v>
      </c>
      <c r="C4046" s="41">
        <v>0</v>
      </c>
      <c r="D4046" s="41">
        <v>0</v>
      </c>
      <c r="E4046" s="41">
        <v>0</v>
      </c>
      <c r="F4046" s="41">
        <v>0</v>
      </c>
      <c r="G4046" s="48">
        <v>62022</v>
      </c>
    </row>
    <row r="4047" spans="1:7" x14ac:dyDescent="0.25">
      <c r="A4047" s="48">
        <v>620228432</v>
      </c>
      <c r="B4047" s="41" t="s">
        <v>5644</v>
      </c>
      <c r="C4047" s="41">
        <v>0</v>
      </c>
      <c r="D4047" s="41">
        <v>0</v>
      </c>
      <c r="E4047" s="41">
        <v>0</v>
      </c>
      <c r="F4047" s="41">
        <v>0</v>
      </c>
      <c r="G4047" s="48">
        <v>62022</v>
      </c>
    </row>
    <row r="4048" spans="1:7" x14ac:dyDescent="0.25">
      <c r="A4048" s="48">
        <v>620228433</v>
      </c>
      <c r="B4048" s="41" t="s">
        <v>5645</v>
      </c>
      <c r="C4048" s="41">
        <v>0</v>
      </c>
      <c r="D4048" s="41">
        <v>0</v>
      </c>
      <c r="E4048" s="41">
        <v>0</v>
      </c>
      <c r="F4048" s="41">
        <v>0</v>
      </c>
      <c r="G4048" s="48">
        <v>62022</v>
      </c>
    </row>
    <row r="4049" spans="1:7" x14ac:dyDescent="0.25">
      <c r="A4049" s="48">
        <v>620228434</v>
      </c>
      <c r="B4049" s="41" t="s">
        <v>5646</v>
      </c>
      <c r="C4049" s="41">
        <v>0</v>
      </c>
      <c r="D4049" s="41">
        <v>0</v>
      </c>
      <c r="E4049" s="41">
        <v>0</v>
      </c>
      <c r="F4049" s="41">
        <v>0</v>
      </c>
      <c r="G4049" s="48">
        <v>62022</v>
      </c>
    </row>
    <row r="4050" spans="1:7" x14ac:dyDescent="0.25">
      <c r="A4050" s="48">
        <v>620228435</v>
      </c>
      <c r="B4050" s="41" t="s">
        <v>5647</v>
      </c>
      <c r="C4050" s="41">
        <v>0</v>
      </c>
      <c r="D4050" s="41">
        <v>0</v>
      </c>
      <c r="E4050" s="41">
        <v>0</v>
      </c>
      <c r="F4050" s="41">
        <v>0</v>
      </c>
      <c r="G4050" s="48">
        <v>62022</v>
      </c>
    </row>
    <row r="4051" spans="1:7" x14ac:dyDescent="0.25">
      <c r="A4051" s="48">
        <v>620228436</v>
      </c>
      <c r="B4051" s="41" t="s">
        <v>5648</v>
      </c>
      <c r="C4051" s="41">
        <v>0</v>
      </c>
      <c r="D4051" s="41">
        <v>0</v>
      </c>
      <c r="E4051" s="41">
        <v>0</v>
      </c>
      <c r="F4051" s="41">
        <v>0</v>
      </c>
      <c r="G4051" s="48">
        <v>62022</v>
      </c>
    </row>
    <row r="4052" spans="1:7" x14ac:dyDescent="0.25">
      <c r="A4052" s="48">
        <v>620228437</v>
      </c>
      <c r="B4052" s="41" t="s">
        <v>5649</v>
      </c>
      <c r="C4052" s="41">
        <v>0</v>
      </c>
      <c r="D4052" s="41">
        <v>0</v>
      </c>
      <c r="E4052" s="41">
        <v>0</v>
      </c>
      <c r="F4052" s="41">
        <v>0</v>
      </c>
      <c r="G4052" s="48">
        <v>62022</v>
      </c>
    </row>
    <row r="4053" spans="1:7" x14ac:dyDescent="0.25">
      <c r="A4053" s="48">
        <v>620228438</v>
      </c>
      <c r="B4053" s="41" t="s">
        <v>5650</v>
      </c>
      <c r="C4053" s="41">
        <v>0</v>
      </c>
      <c r="D4053" s="41">
        <v>0</v>
      </c>
      <c r="E4053" s="41">
        <v>0</v>
      </c>
      <c r="F4053" s="41">
        <v>0</v>
      </c>
      <c r="G4053" s="48">
        <v>62022</v>
      </c>
    </row>
    <row r="4054" spans="1:7" x14ac:dyDescent="0.25">
      <c r="A4054" s="48">
        <v>620228439</v>
      </c>
      <c r="B4054" s="41" t="s">
        <v>5651</v>
      </c>
      <c r="C4054" s="41">
        <v>0</v>
      </c>
      <c r="D4054" s="41">
        <v>0</v>
      </c>
      <c r="E4054" s="41">
        <v>0</v>
      </c>
      <c r="F4054" s="41">
        <v>0</v>
      </c>
      <c r="G4054" s="48">
        <v>62022</v>
      </c>
    </row>
    <row r="4055" spans="1:7" x14ac:dyDescent="0.25">
      <c r="A4055" s="48">
        <v>620228440</v>
      </c>
      <c r="B4055" s="41" t="s">
        <v>5652</v>
      </c>
      <c r="C4055" s="41">
        <v>0</v>
      </c>
      <c r="D4055" s="41">
        <v>0</v>
      </c>
      <c r="E4055" s="41">
        <v>0</v>
      </c>
      <c r="F4055" s="41">
        <v>0</v>
      </c>
      <c r="G4055" s="48">
        <v>62022</v>
      </c>
    </row>
    <row r="4056" spans="1:7" x14ac:dyDescent="0.25">
      <c r="A4056" s="48">
        <v>620228441</v>
      </c>
      <c r="B4056" s="41" t="s">
        <v>5653</v>
      </c>
      <c r="C4056" s="41">
        <v>0</v>
      </c>
      <c r="D4056" s="41">
        <v>0</v>
      </c>
      <c r="E4056" s="41">
        <v>0</v>
      </c>
      <c r="F4056" s="41">
        <v>0</v>
      </c>
      <c r="G4056" s="48">
        <v>62022</v>
      </c>
    </row>
    <row r="4057" spans="1:7" x14ac:dyDescent="0.25">
      <c r="A4057" s="48">
        <v>620228442</v>
      </c>
      <c r="B4057" s="41" t="s">
        <v>5654</v>
      </c>
      <c r="C4057" s="41">
        <v>0</v>
      </c>
      <c r="D4057" s="41">
        <v>0</v>
      </c>
      <c r="E4057" s="41">
        <v>0</v>
      </c>
      <c r="F4057" s="41">
        <v>0</v>
      </c>
      <c r="G4057" s="48">
        <v>62022</v>
      </c>
    </row>
    <row r="4058" spans="1:7" x14ac:dyDescent="0.25">
      <c r="A4058" s="48">
        <v>620228443</v>
      </c>
      <c r="B4058" s="41" t="s">
        <v>5655</v>
      </c>
      <c r="C4058" s="41">
        <v>0</v>
      </c>
      <c r="D4058" s="41">
        <v>0</v>
      </c>
      <c r="E4058" s="41">
        <v>0</v>
      </c>
      <c r="F4058" s="41">
        <v>0</v>
      </c>
      <c r="G4058" s="48">
        <v>62022</v>
      </c>
    </row>
    <row r="4059" spans="1:7" x14ac:dyDescent="0.25">
      <c r="A4059" s="48">
        <v>620228444</v>
      </c>
      <c r="B4059" s="41" t="s">
        <v>5656</v>
      </c>
      <c r="C4059" s="41">
        <v>0</v>
      </c>
      <c r="D4059" s="41">
        <v>0</v>
      </c>
      <c r="E4059" s="41">
        <v>0</v>
      </c>
      <c r="F4059" s="41">
        <v>0</v>
      </c>
      <c r="G4059" s="48">
        <v>62022</v>
      </c>
    </row>
    <row r="4060" spans="1:7" x14ac:dyDescent="0.25">
      <c r="A4060" s="48">
        <v>620228445</v>
      </c>
      <c r="B4060" s="41" t="s">
        <v>5657</v>
      </c>
      <c r="C4060" s="41">
        <v>0</v>
      </c>
      <c r="D4060" s="41">
        <v>0</v>
      </c>
      <c r="E4060" s="41">
        <v>0</v>
      </c>
      <c r="F4060" s="41">
        <v>0</v>
      </c>
      <c r="G4060" s="48">
        <v>62022</v>
      </c>
    </row>
    <row r="4061" spans="1:7" x14ac:dyDescent="0.25">
      <c r="A4061" s="48">
        <v>620228446</v>
      </c>
      <c r="B4061" s="41" t="s">
        <v>5658</v>
      </c>
      <c r="C4061" s="41">
        <v>0</v>
      </c>
      <c r="D4061" s="41">
        <v>0</v>
      </c>
      <c r="E4061" s="41">
        <v>0</v>
      </c>
      <c r="F4061" s="41">
        <v>0</v>
      </c>
      <c r="G4061" s="48">
        <v>62022</v>
      </c>
    </row>
    <row r="4062" spans="1:7" x14ac:dyDescent="0.25">
      <c r="A4062" s="48">
        <v>620228447</v>
      </c>
      <c r="B4062" s="41" t="s">
        <v>5659</v>
      </c>
      <c r="C4062" s="41">
        <v>0</v>
      </c>
      <c r="D4062" s="41">
        <v>0</v>
      </c>
      <c r="E4062" s="41">
        <v>0</v>
      </c>
      <c r="F4062" s="41">
        <v>0</v>
      </c>
      <c r="G4062" s="48">
        <v>62022</v>
      </c>
    </row>
    <row r="4063" spans="1:7" x14ac:dyDescent="0.25">
      <c r="A4063" s="48">
        <v>620228448</v>
      </c>
      <c r="B4063" s="41" t="s">
        <v>5660</v>
      </c>
      <c r="C4063" s="41">
        <v>0</v>
      </c>
      <c r="D4063" s="41">
        <v>0</v>
      </c>
      <c r="E4063" s="41">
        <v>0</v>
      </c>
      <c r="F4063" s="41">
        <v>0</v>
      </c>
      <c r="G4063" s="48">
        <v>62022</v>
      </c>
    </row>
    <row r="4064" spans="1:7" x14ac:dyDescent="0.25">
      <c r="A4064" s="48">
        <v>620228449</v>
      </c>
      <c r="B4064" s="41" t="s">
        <v>5661</v>
      </c>
      <c r="C4064" s="41">
        <v>0</v>
      </c>
      <c r="D4064" s="41">
        <v>0</v>
      </c>
      <c r="E4064" s="41">
        <v>0</v>
      </c>
      <c r="F4064" s="41">
        <v>0</v>
      </c>
      <c r="G4064" s="48">
        <v>62022</v>
      </c>
    </row>
    <row r="4065" spans="1:7" x14ac:dyDescent="0.25">
      <c r="A4065" s="48">
        <v>620228450</v>
      </c>
      <c r="B4065" s="41" t="s">
        <v>5662</v>
      </c>
      <c r="C4065" s="41">
        <v>0</v>
      </c>
      <c r="D4065" s="41">
        <v>0</v>
      </c>
      <c r="E4065" s="41">
        <v>0</v>
      </c>
      <c r="F4065" s="41">
        <v>0</v>
      </c>
      <c r="G4065" s="48">
        <v>62022</v>
      </c>
    </row>
    <row r="4066" spans="1:7" x14ac:dyDescent="0.25">
      <c r="A4066" s="48">
        <v>620228451</v>
      </c>
      <c r="B4066" s="41" t="s">
        <v>5663</v>
      </c>
      <c r="C4066" s="41">
        <v>0</v>
      </c>
      <c r="D4066" s="41">
        <v>0</v>
      </c>
      <c r="E4066" s="41">
        <v>0</v>
      </c>
      <c r="F4066" s="41">
        <v>0</v>
      </c>
      <c r="G4066" s="48">
        <v>62022</v>
      </c>
    </row>
    <row r="4067" spans="1:7" x14ac:dyDescent="0.25">
      <c r="A4067" s="48">
        <v>620228452</v>
      </c>
      <c r="B4067" s="41" t="s">
        <v>5664</v>
      </c>
      <c r="C4067" s="41">
        <v>0</v>
      </c>
      <c r="D4067" s="41">
        <v>0</v>
      </c>
      <c r="E4067" s="41">
        <v>0</v>
      </c>
      <c r="F4067" s="41">
        <v>0</v>
      </c>
      <c r="G4067" s="48">
        <v>62022</v>
      </c>
    </row>
    <row r="4068" spans="1:7" x14ac:dyDescent="0.25">
      <c r="A4068" s="48">
        <v>620228453</v>
      </c>
      <c r="B4068" s="41" t="s">
        <v>5665</v>
      </c>
      <c r="C4068" s="41">
        <v>0</v>
      </c>
      <c r="D4068" s="41">
        <v>0</v>
      </c>
      <c r="E4068" s="41">
        <v>0</v>
      </c>
      <c r="F4068" s="41">
        <v>0</v>
      </c>
      <c r="G4068" s="48">
        <v>62022</v>
      </c>
    </row>
    <row r="4069" spans="1:7" x14ac:dyDescent="0.25">
      <c r="A4069" s="48">
        <v>620228454</v>
      </c>
      <c r="B4069" s="41" t="s">
        <v>5666</v>
      </c>
      <c r="C4069" s="41">
        <v>0</v>
      </c>
      <c r="D4069" s="41">
        <v>0</v>
      </c>
      <c r="E4069" s="41">
        <v>0</v>
      </c>
      <c r="F4069" s="41">
        <v>0</v>
      </c>
      <c r="G4069" s="48">
        <v>62022</v>
      </c>
    </row>
    <row r="4070" spans="1:7" x14ac:dyDescent="0.25">
      <c r="A4070" s="48">
        <v>620228455</v>
      </c>
      <c r="B4070" s="41" t="s">
        <v>5667</v>
      </c>
      <c r="C4070" s="41">
        <v>0</v>
      </c>
      <c r="D4070" s="41">
        <v>0</v>
      </c>
      <c r="E4070" s="41">
        <v>0</v>
      </c>
      <c r="F4070" s="41">
        <v>0</v>
      </c>
      <c r="G4070" s="48">
        <v>62022</v>
      </c>
    </row>
    <row r="4071" spans="1:7" x14ac:dyDescent="0.25">
      <c r="A4071" s="48">
        <v>620228456</v>
      </c>
      <c r="B4071" s="41" t="s">
        <v>5668</v>
      </c>
      <c r="C4071" s="41">
        <v>0</v>
      </c>
      <c r="D4071" s="41">
        <v>0</v>
      </c>
      <c r="E4071" s="41">
        <v>0</v>
      </c>
      <c r="F4071" s="41">
        <v>0</v>
      </c>
      <c r="G4071" s="48">
        <v>62022</v>
      </c>
    </row>
    <row r="4072" spans="1:7" x14ac:dyDescent="0.25">
      <c r="A4072" s="48">
        <v>620228457</v>
      </c>
      <c r="B4072" s="41" t="s">
        <v>5669</v>
      </c>
      <c r="C4072" s="41">
        <v>0</v>
      </c>
      <c r="D4072" s="41">
        <v>0</v>
      </c>
      <c r="E4072" s="41">
        <v>0</v>
      </c>
      <c r="F4072" s="41">
        <v>0</v>
      </c>
      <c r="G4072" s="48">
        <v>62022</v>
      </c>
    </row>
    <row r="4073" spans="1:7" x14ac:dyDescent="0.25">
      <c r="A4073" s="48">
        <v>620228458</v>
      </c>
      <c r="B4073" s="41" t="s">
        <v>5670</v>
      </c>
      <c r="C4073" s="41">
        <v>0</v>
      </c>
      <c r="D4073" s="41">
        <v>0</v>
      </c>
      <c r="E4073" s="41">
        <v>0</v>
      </c>
      <c r="F4073" s="41">
        <v>0</v>
      </c>
      <c r="G4073" s="48">
        <v>62022</v>
      </c>
    </row>
    <row r="4074" spans="1:7" x14ac:dyDescent="0.25">
      <c r="A4074" s="48">
        <v>620228459</v>
      </c>
      <c r="B4074" s="41" t="s">
        <v>5671</v>
      </c>
      <c r="C4074" s="41">
        <v>0</v>
      </c>
      <c r="D4074" s="41">
        <v>0</v>
      </c>
      <c r="E4074" s="41">
        <v>0</v>
      </c>
      <c r="F4074" s="41">
        <v>0</v>
      </c>
      <c r="G4074" s="48">
        <v>62022</v>
      </c>
    </row>
    <row r="4075" spans="1:7" x14ac:dyDescent="0.25">
      <c r="A4075" s="48">
        <v>620228460</v>
      </c>
      <c r="B4075" s="41" t="s">
        <v>5672</v>
      </c>
      <c r="C4075" s="41">
        <v>0</v>
      </c>
      <c r="D4075" s="41">
        <v>0</v>
      </c>
      <c r="E4075" s="41">
        <v>0</v>
      </c>
      <c r="F4075" s="41">
        <v>0</v>
      </c>
      <c r="G4075" s="48">
        <v>62022</v>
      </c>
    </row>
    <row r="4076" spans="1:7" x14ac:dyDescent="0.25">
      <c r="A4076" s="48">
        <v>620228461</v>
      </c>
      <c r="B4076" s="41" t="s">
        <v>5673</v>
      </c>
      <c r="C4076" s="41">
        <v>0</v>
      </c>
      <c r="D4076" s="41">
        <v>0</v>
      </c>
      <c r="E4076" s="41">
        <v>0</v>
      </c>
      <c r="F4076" s="41">
        <v>0</v>
      </c>
      <c r="G4076" s="48">
        <v>62022</v>
      </c>
    </row>
    <row r="4077" spans="1:7" x14ac:dyDescent="0.25">
      <c r="A4077" s="48">
        <v>620228462</v>
      </c>
      <c r="B4077" s="41" t="s">
        <v>5674</v>
      </c>
      <c r="C4077" s="41">
        <v>0</v>
      </c>
      <c r="D4077" s="41">
        <v>0</v>
      </c>
      <c r="E4077" s="41">
        <v>0</v>
      </c>
      <c r="F4077" s="41">
        <v>0</v>
      </c>
      <c r="G4077" s="48">
        <v>62022</v>
      </c>
    </row>
    <row r="4078" spans="1:7" x14ac:dyDescent="0.25">
      <c r="A4078" s="48">
        <v>620228463</v>
      </c>
      <c r="B4078" s="41" t="s">
        <v>5675</v>
      </c>
      <c r="C4078" s="41">
        <v>0</v>
      </c>
      <c r="D4078" s="41">
        <v>0</v>
      </c>
      <c r="E4078" s="41">
        <v>0</v>
      </c>
      <c r="F4078" s="41">
        <v>0</v>
      </c>
      <c r="G4078" s="48">
        <v>62022</v>
      </c>
    </row>
    <row r="4079" spans="1:7" x14ac:dyDescent="0.25">
      <c r="A4079" s="48">
        <v>620228464</v>
      </c>
      <c r="B4079" s="41" t="s">
        <v>5676</v>
      </c>
      <c r="C4079" s="41">
        <v>0</v>
      </c>
      <c r="D4079" s="41">
        <v>0</v>
      </c>
      <c r="E4079" s="41">
        <v>0</v>
      </c>
      <c r="F4079" s="41">
        <v>0</v>
      </c>
      <c r="G4079" s="48">
        <v>62022</v>
      </c>
    </row>
    <row r="4080" spans="1:7" x14ac:dyDescent="0.25">
      <c r="A4080" s="48">
        <v>620228465</v>
      </c>
      <c r="B4080" s="41" t="s">
        <v>5677</v>
      </c>
      <c r="C4080" s="41">
        <v>0</v>
      </c>
      <c r="D4080" s="41">
        <v>0</v>
      </c>
      <c r="E4080" s="41">
        <v>0</v>
      </c>
      <c r="F4080" s="41">
        <v>0</v>
      </c>
      <c r="G4080" s="48">
        <v>62022</v>
      </c>
    </row>
    <row r="4081" spans="1:7" x14ac:dyDescent="0.25">
      <c r="A4081" s="48">
        <v>620228466</v>
      </c>
      <c r="B4081" s="41" t="s">
        <v>5678</v>
      </c>
      <c r="C4081" s="41">
        <v>0</v>
      </c>
      <c r="D4081" s="41">
        <v>0</v>
      </c>
      <c r="E4081" s="41">
        <v>0</v>
      </c>
      <c r="F4081" s="41">
        <v>0</v>
      </c>
      <c r="G4081" s="48">
        <v>62022</v>
      </c>
    </row>
    <row r="4082" spans="1:7" x14ac:dyDescent="0.25">
      <c r="A4082" s="48">
        <v>620228467</v>
      </c>
      <c r="B4082" s="41" t="s">
        <v>5679</v>
      </c>
      <c r="C4082" s="41">
        <v>0</v>
      </c>
      <c r="D4082" s="41">
        <v>0</v>
      </c>
      <c r="E4082" s="41">
        <v>0</v>
      </c>
      <c r="F4082" s="41">
        <v>0</v>
      </c>
      <c r="G4082" s="48">
        <v>62022</v>
      </c>
    </row>
    <row r="4083" spans="1:7" x14ac:dyDescent="0.25">
      <c r="A4083" s="48">
        <v>620228468</v>
      </c>
      <c r="B4083" s="41" t="s">
        <v>5680</v>
      </c>
      <c r="C4083" s="41">
        <v>0</v>
      </c>
      <c r="D4083" s="41">
        <v>0</v>
      </c>
      <c r="E4083" s="41">
        <v>0</v>
      </c>
      <c r="F4083" s="41">
        <v>0</v>
      </c>
      <c r="G4083" s="48">
        <v>62022</v>
      </c>
    </row>
    <row r="4084" spans="1:7" x14ac:dyDescent="0.25">
      <c r="A4084" s="48">
        <v>620228469</v>
      </c>
      <c r="B4084" s="41" t="s">
        <v>5681</v>
      </c>
      <c r="C4084" s="41">
        <v>0</v>
      </c>
      <c r="D4084" s="41">
        <v>0</v>
      </c>
      <c r="E4084" s="41">
        <v>0</v>
      </c>
      <c r="F4084" s="41">
        <v>0</v>
      </c>
      <c r="G4084" s="48">
        <v>62022</v>
      </c>
    </row>
    <row r="4085" spans="1:7" x14ac:dyDescent="0.25">
      <c r="A4085" s="48">
        <v>620228470</v>
      </c>
      <c r="B4085" s="41" t="s">
        <v>5682</v>
      </c>
      <c r="C4085" s="41">
        <v>0</v>
      </c>
      <c r="D4085" s="41">
        <v>0</v>
      </c>
      <c r="E4085" s="41">
        <v>0</v>
      </c>
      <c r="F4085" s="41">
        <v>0</v>
      </c>
      <c r="G4085" s="48">
        <v>62022</v>
      </c>
    </row>
    <row r="4086" spans="1:7" x14ac:dyDescent="0.25">
      <c r="A4086" s="48">
        <v>620228471</v>
      </c>
      <c r="B4086" s="41" t="s">
        <v>5683</v>
      </c>
      <c r="C4086" s="41">
        <v>0</v>
      </c>
      <c r="D4086" s="41">
        <v>0</v>
      </c>
      <c r="E4086" s="41">
        <v>0</v>
      </c>
      <c r="F4086" s="41">
        <v>0</v>
      </c>
      <c r="G4086" s="48">
        <v>62022</v>
      </c>
    </row>
    <row r="4087" spans="1:7" x14ac:dyDescent="0.25">
      <c r="A4087" s="48">
        <v>620228472</v>
      </c>
      <c r="B4087" s="41" t="s">
        <v>5684</v>
      </c>
      <c r="C4087" s="41">
        <v>0</v>
      </c>
      <c r="D4087" s="41">
        <v>0</v>
      </c>
      <c r="E4087" s="41">
        <v>0</v>
      </c>
      <c r="F4087" s="41">
        <v>0</v>
      </c>
      <c r="G4087" s="48">
        <v>62022</v>
      </c>
    </row>
    <row r="4088" spans="1:7" x14ac:dyDescent="0.25">
      <c r="A4088" s="48">
        <v>620228473</v>
      </c>
      <c r="B4088" s="41" t="s">
        <v>5685</v>
      </c>
      <c r="C4088" s="41">
        <v>0</v>
      </c>
      <c r="D4088" s="41">
        <v>0</v>
      </c>
      <c r="E4088" s="41">
        <v>0</v>
      </c>
      <c r="F4088" s="41">
        <v>0</v>
      </c>
      <c r="G4088" s="48">
        <v>62022</v>
      </c>
    </row>
    <row r="4089" spans="1:7" x14ac:dyDescent="0.25">
      <c r="A4089" s="48">
        <v>620228474</v>
      </c>
      <c r="B4089" s="41" t="s">
        <v>5686</v>
      </c>
      <c r="C4089" s="41">
        <v>0</v>
      </c>
      <c r="D4089" s="41">
        <v>0</v>
      </c>
      <c r="E4089" s="41">
        <v>0</v>
      </c>
      <c r="F4089" s="41">
        <v>0</v>
      </c>
      <c r="G4089" s="48">
        <v>62022</v>
      </c>
    </row>
    <row r="4090" spans="1:7" x14ac:dyDescent="0.25">
      <c r="A4090" s="48">
        <v>620228475</v>
      </c>
      <c r="B4090" s="41" t="s">
        <v>5687</v>
      </c>
      <c r="C4090" s="41">
        <v>0</v>
      </c>
      <c r="D4090" s="41">
        <v>0</v>
      </c>
      <c r="E4090" s="41">
        <v>0</v>
      </c>
      <c r="F4090" s="41">
        <v>0</v>
      </c>
      <c r="G4090" s="48">
        <v>62022</v>
      </c>
    </row>
    <row r="4091" spans="1:7" x14ac:dyDescent="0.25">
      <c r="A4091" s="48">
        <v>620228476</v>
      </c>
      <c r="B4091" s="41" t="s">
        <v>5688</v>
      </c>
      <c r="C4091" s="41">
        <v>0</v>
      </c>
      <c r="D4091" s="41">
        <v>0</v>
      </c>
      <c r="E4091" s="41">
        <v>0</v>
      </c>
      <c r="F4091" s="41">
        <v>0</v>
      </c>
      <c r="G4091" s="48">
        <v>62022</v>
      </c>
    </row>
    <row r="4092" spans="1:7" x14ac:dyDescent="0.25">
      <c r="A4092" s="48">
        <v>620228477</v>
      </c>
      <c r="B4092" s="41" t="s">
        <v>5689</v>
      </c>
      <c r="C4092" s="41">
        <v>0</v>
      </c>
      <c r="D4092" s="41">
        <v>0</v>
      </c>
      <c r="E4092" s="41">
        <v>0</v>
      </c>
      <c r="F4092" s="41">
        <v>0</v>
      </c>
      <c r="G4092" s="48">
        <v>62022</v>
      </c>
    </row>
    <row r="4093" spans="1:7" x14ac:dyDescent="0.25">
      <c r="A4093" s="48">
        <v>620228478</v>
      </c>
      <c r="B4093" s="41" t="s">
        <v>5690</v>
      </c>
      <c r="C4093" s="41">
        <v>33</v>
      </c>
      <c r="D4093" s="41">
        <v>0</v>
      </c>
      <c r="E4093" s="41">
        <v>0</v>
      </c>
      <c r="F4093" s="41">
        <v>33</v>
      </c>
      <c r="G4093" s="48">
        <v>62022</v>
      </c>
    </row>
    <row r="4094" spans="1:7" x14ac:dyDescent="0.25">
      <c r="A4094" s="48">
        <v>620228479</v>
      </c>
      <c r="B4094" s="41" t="s">
        <v>5691</v>
      </c>
      <c r="C4094" s="41">
        <v>8322.4500000000007</v>
      </c>
      <c r="D4094" s="41">
        <v>0</v>
      </c>
      <c r="E4094" s="41">
        <v>0</v>
      </c>
      <c r="F4094" s="41">
        <v>8322.4500000000007</v>
      </c>
      <c r="G4094" s="48">
        <v>62022</v>
      </c>
    </row>
    <row r="4095" spans="1:7" x14ac:dyDescent="0.25">
      <c r="A4095" s="48">
        <v>620228480</v>
      </c>
      <c r="B4095" s="41" t="s">
        <v>6202</v>
      </c>
      <c r="C4095" s="41">
        <v>973.75</v>
      </c>
      <c r="D4095" s="41">
        <v>0</v>
      </c>
      <c r="E4095" s="41">
        <v>0</v>
      </c>
      <c r="F4095" s="41">
        <v>973.75</v>
      </c>
      <c r="G4095" s="48">
        <v>62022</v>
      </c>
    </row>
    <row r="4096" spans="1:7" x14ac:dyDescent="0.25">
      <c r="A4096" s="48">
        <v>620228500</v>
      </c>
      <c r="B4096" s="41" t="s">
        <v>5692</v>
      </c>
      <c r="C4096" s="41">
        <v>0</v>
      </c>
      <c r="D4096" s="41">
        <v>0</v>
      </c>
      <c r="E4096" s="41">
        <v>0</v>
      </c>
      <c r="F4096" s="41">
        <v>0</v>
      </c>
      <c r="G4096" s="48">
        <v>62022</v>
      </c>
    </row>
    <row r="4097" spans="1:7" x14ac:dyDescent="0.25">
      <c r="A4097" s="48">
        <v>620228501</v>
      </c>
      <c r="B4097" s="41" t="s">
        <v>5693</v>
      </c>
      <c r="C4097" s="41">
        <v>0</v>
      </c>
      <c r="D4097" s="41">
        <v>0</v>
      </c>
      <c r="E4097" s="41">
        <v>0</v>
      </c>
      <c r="F4097" s="41">
        <v>0</v>
      </c>
      <c r="G4097" s="48">
        <v>62022</v>
      </c>
    </row>
    <row r="4098" spans="1:7" x14ac:dyDescent="0.25">
      <c r="A4098" s="48">
        <v>620228502</v>
      </c>
      <c r="B4098" s="41" t="s">
        <v>5694</v>
      </c>
      <c r="C4098" s="41">
        <v>0</v>
      </c>
      <c r="D4098" s="41">
        <v>0</v>
      </c>
      <c r="E4098" s="41">
        <v>0</v>
      </c>
      <c r="F4098" s="41">
        <v>0</v>
      </c>
      <c r="G4098" s="48">
        <v>62022</v>
      </c>
    </row>
    <row r="4099" spans="1:7" x14ac:dyDescent="0.25">
      <c r="A4099" s="48">
        <v>620228503</v>
      </c>
      <c r="B4099" s="41" t="s">
        <v>5695</v>
      </c>
      <c r="C4099" s="41">
        <v>0</v>
      </c>
      <c r="D4099" s="41">
        <v>0</v>
      </c>
      <c r="E4099" s="41">
        <v>0</v>
      </c>
      <c r="F4099" s="41">
        <v>0</v>
      </c>
      <c r="G4099" s="48">
        <v>62022</v>
      </c>
    </row>
    <row r="4100" spans="1:7" x14ac:dyDescent="0.25">
      <c r="A4100" s="48">
        <v>620228504</v>
      </c>
      <c r="B4100" s="41" t="s">
        <v>5696</v>
      </c>
      <c r="C4100" s="41">
        <v>0</v>
      </c>
      <c r="D4100" s="41">
        <v>0</v>
      </c>
      <c r="E4100" s="41">
        <v>0</v>
      </c>
      <c r="F4100" s="41">
        <v>0</v>
      </c>
      <c r="G4100" s="48">
        <v>62022</v>
      </c>
    </row>
    <row r="4101" spans="1:7" x14ac:dyDescent="0.25">
      <c r="A4101" s="48">
        <v>620228505</v>
      </c>
      <c r="B4101" s="41" t="s">
        <v>5697</v>
      </c>
      <c r="C4101" s="41">
        <v>0</v>
      </c>
      <c r="D4101" s="41">
        <v>0</v>
      </c>
      <c r="E4101" s="41">
        <v>0</v>
      </c>
      <c r="F4101" s="41">
        <v>0</v>
      </c>
      <c r="G4101" s="48">
        <v>62022</v>
      </c>
    </row>
    <row r="4102" spans="1:7" x14ac:dyDescent="0.25">
      <c r="A4102" s="48">
        <v>620228506</v>
      </c>
      <c r="B4102" s="41" t="s">
        <v>5698</v>
      </c>
      <c r="C4102" s="41">
        <v>0</v>
      </c>
      <c r="D4102" s="41">
        <v>0</v>
      </c>
      <c r="E4102" s="41">
        <v>0</v>
      </c>
      <c r="F4102" s="41">
        <v>0</v>
      </c>
      <c r="G4102" s="48">
        <v>62022</v>
      </c>
    </row>
    <row r="4103" spans="1:7" x14ac:dyDescent="0.25">
      <c r="A4103" s="48">
        <v>620228507</v>
      </c>
      <c r="B4103" s="41" t="s">
        <v>5699</v>
      </c>
      <c r="C4103" s="41">
        <v>0</v>
      </c>
      <c r="D4103" s="41">
        <v>0</v>
      </c>
      <c r="E4103" s="41">
        <v>0</v>
      </c>
      <c r="F4103" s="41">
        <v>0</v>
      </c>
      <c r="G4103" s="48">
        <v>62022</v>
      </c>
    </row>
    <row r="4104" spans="1:7" x14ac:dyDescent="0.25">
      <c r="A4104" s="48">
        <v>620228508</v>
      </c>
      <c r="B4104" s="41" t="s">
        <v>5700</v>
      </c>
      <c r="C4104" s="41">
        <v>0</v>
      </c>
      <c r="D4104" s="41">
        <v>0</v>
      </c>
      <c r="E4104" s="41">
        <v>0</v>
      </c>
      <c r="F4104" s="41">
        <v>0</v>
      </c>
      <c r="G4104" s="48">
        <v>62022</v>
      </c>
    </row>
    <row r="4105" spans="1:7" x14ac:dyDescent="0.25">
      <c r="A4105" s="48">
        <v>620228509</v>
      </c>
      <c r="B4105" s="41" t="s">
        <v>5701</v>
      </c>
      <c r="C4105" s="41">
        <v>0</v>
      </c>
      <c r="D4105" s="41">
        <v>0</v>
      </c>
      <c r="E4105" s="41">
        <v>0</v>
      </c>
      <c r="F4105" s="41">
        <v>0</v>
      </c>
      <c r="G4105" s="48">
        <v>62022</v>
      </c>
    </row>
    <row r="4106" spans="1:7" x14ac:dyDescent="0.25">
      <c r="A4106" s="48">
        <v>620228510</v>
      </c>
      <c r="B4106" s="41" t="s">
        <v>5702</v>
      </c>
      <c r="C4106" s="41">
        <v>0</v>
      </c>
      <c r="D4106" s="41">
        <v>0</v>
      </c>
      <c r="E4106" s="41">
        <v>0</v>
      </c>
      <c r="F4106" s="41">
        <v>0</v>
      </c>
      <c r="G4106" s="48">
        <v>62022</v>
      </c>
    </row>
    <row r="4107" spans="1:7" x14ac:dyDescent="0.25">
      <c r="A4107" s="48">
        <v>620228511</v>
      </c>
      <c r="B4107" s="41" t="s">
        <v>5703</v>
      </c>
      <c r="C4107" s="41">
        <v>0</v>
      </c>
      <c r="D4107" s="41">
        <v>0</v>
      </c>
      <c r="E4107" s="41">
        <v>0</v>
      </c>
      <c r="F4107" s="41">
        <v>0</v>
      </c>
      <c r="G4107" s="48">
        <v>62022</v>
      </c>
    </row>
    <row r="4108" spans="1:7" x14ac:dyDescent="0.25">
      <c r="A4108" s="48">
        <v>620228512</v>
      </c>
      <c r="B4108" s="41" t="s">
        <v>5704</v>
      </c>
      <c r="C4108" s="41">
        <v>1861.24</v>
      </c>
      <c r="D4108" s="41">
        <v>0</v>
      </c>
      <c r="E4108" s="41">
        <v>0</v>
      </c>
      <c r="F4108" s="41">
        <v>1861.24</v>
      </c>
      <c r="G4108" s="48">
        <v>62022</v>
      </c>
    </row>
    <row r="4109" spans="1:7" x14ac:dyDescent="0.25">
      <c r="A4109" s="48">
        <v>620228513</v>
      </c>
      <c r="B4109" s="41" t="s">
        <v>5705</v>
      </c>
      <c r="C4109" s="41">
        <v>244.7</v>
      </c>
      <c r="D4109" s="41">
        <v>0</v>
      </c>
      <c r="E4109" s="41">
        <v>0</v>
      </c>
      <c r="F4109" s="41">
        <v>244.7</v>
      </c>
      <c r="G4109" s="48">
        <v>62022</v>
      </c>
    </row>
    <row r="4110" spans="1:7" x14ac:dyDescent="0.25">
      <c r="A4110" s="48">
        <v>620228514</v>
      </c>
      <c r="B4110" s="41" t="s">
        <v>5706</v>
      </c>
      <c r="C4110" s="41">
        <v>0</v>
      </c>
      <c r="D4110" s="41">
        <v>0</v>
      </c>
      <c r="E4110" s="41">
        <v>0</v>
      </c>
      <c r="F4110" s="41">
        <v>0</v>
      </c>
      <c r="G4110" s="48">
        <v>62022</v>
      </c>
    </row>
    <row r="4111" spans="1:7" x14ac:dyDescent="0.25">
      <c r="A4111" s="48">
        <v>620228515</v>
      </c>
      <c r="B4111" s="41" t="s">
        <v>5707</v>
      </c>
      <c r="C4111" s="41">
        <v>0</v>
      </c>
      <c r="D4111" s="41">
        <v>0</v>
      </c>
      <c r="E4111" s="41">
        <v>0</v>
      </c>
      <c r="F4111" s="41">
        <v>0</v>
      </c>
      <c r="G4111" s="48">
        <v>62022</v>
      </c>
    </row>
    <row r="4112" spans="1:7" x14ac:dyDescent="0.25">
      <c r="A4112" s="48">
        <v>620228516</v>
      </c>
      <c r="B4112" s="41" t="s">
        <v>5708</v>
      </c>
      <c r="C4112" s="41">
        <v>0</v>
      </c>
      <c r="D4112" s="41">
        <v>0</v>
      </c>
      <c r="E4112" s="41">
        <v>0</v>
      </c>
      <c r="F4112" s="41">
        <v>0</v>
      </c>
      <c r="G4112" s="48">
        <v>62022</v>
      </c>
    </row>
    <row r="4113" spans="1:7" x14ac:dyDescent="0.25">
      <c r="A4113" s="48">
        <v>620228517</v>
      </c>
      <c r="B4113" s="41" t="s">
        <v>5709</v>
      </c>
      <c r="C4113" s="41">
        <v>0</v>
      </c>
      <c r="D4113" s="41">
        <v>0</v>
      </c>
      <c r="E4113" s="41">
        <v>0</v>
      </c>
      <c r="F4113" s="41">
        <v>0</v>
      </c>
      <c r="G4113" s="48">
        <v>62022</v>
      </c>
    </row>
    <row r="4114" spans="1:7" x14ac:dyDescent="0.25">
      <c r="A4114" s="48">
        <v>620228518</v>
      </c>
      <c r="B4114" s="41" t="s">
        <v>5710</v>
      </c>
      <c r="C4114" s="41">
        <v>0</v>
      </c>
      <c r="D4114" s="41">
        <v>0</v>
      </c>
      <c r="E4114" s="41">
        <v>0</v>
      </c>
      <c r="F4114" s="41">
        <v>0</v>
      </c>
      <c r="G4114" s="48">
        <v>62022</v>
      </c>
    </row>
    <row r="4115" spans="1:7" x14ac:dyDescent="0.25">
      <c r="A4115" s="48">
        <v>620228519</v>
      </c>
      <c r="B4115" s="41" t="s">
        <v>5711</v>
      </c>
      <c r="C4115" s="41">
        <v>0</v>
      </c>
      <c r="D4115" s="41">
        <v>0</v>
      </c>
      <c r="E4115" s="41">
        <v>0</v>
      </c>
      <c r="F4115" s="41">
        <v>0</v>
      </c>
      <c r="G4115" s="48">
        <v>62022</v>
      </c>
    </row>
    <row r="4116" spans="1:7" x14ac:dyDescent="0.25">
      <c r="A4116" s="48">
        <v>620228520</v>
      </c>
      <c r="B4116" s="41" t="s">
        <v>5712</v>
      </c>
      <c r="C4116" s="41">
        <v>-2230.3000000000002</v>
      </c>
      <c r="D4116" s="41">
        <v>0</v>
      </c>
      <c r="E4116" s="41">
        <v>0</v>
      </c>
      <c r="F4116" s="41">
        <v>-2230.3000000000002</v>
      </c>
      <c r="G4116" s="48">
        <v>62022</v>
      </c>
    </row>
    <row r="4117" spans="1:7" x14ac:dyDescent="0.25">
      <c r="A4117" s="48">
        <v>620228521</v>
      </c>
      <c r="B4117" s="41" t="s">
        <v>5713</v>
      </c>
      <c r="C4117" s="41">
        <v>0</v>
      </c>
      <c r="D4117" s="41">
        <v>0</v>
      </c>
      <c r="E4117" s="41">
        <v>0</v>
      </c>
      <c r="F4117" s="41">
        <v>0</v>
      </c>
      <c r="G4117" s="48">
        <v>62022</v>
      </c>
    </row>
    <row r="4118" spans="1:7" x14ac:dyDescent="0.25">
      <c r="A4118" s="48">
        <v>620228522</v>
      </c>
      <c r="B4118" s="41" t="s">
        <v>5714</v>
      </c>
      <c r="C4118" s="41">
        <v>-1014.28</v>
      </c>
      <c r="D4118" s="41">
        <v>0</v>
      </c>
      <c r="E4118" s="41">
        <v>0</v>
      </c>
      <c r="F4118" s="41">
        <v>-1014.28</v>
      </c>
      <c r="G4118" s="48">
        <v>62022</v>
      </c>
    </row>
    <row r="4119" spans="1:7" x14ac:dyDescent="0.25">
      <c r="A4119" s="48">
        <v>620228523</v>
      </c>
      <c r="B4119" s="41" t="s">
        <v>5715</v>
      </c>
      <c r="C4119" s="41">
        <v>0</v>
      </c>
      <c r="D4119" s="41">
        <v>0</v>
      </c>
      <c r="E4119" s="41">
        <v>0</v>
      </c>
      <c r="F4119" s="41">
        <v>0</v>
      </c>
      <c r="G4119" s="48">
        <v>62022</v>
      </c>
    </row>
    <row r="4120" spans="1:7" x14ac:dyDescent="0.25">
      <c r="A4120" s="48">
        <v>620228524</v>
      </c>
      <c r="B4120" s="41" t="s">
        <v>5716</v>
      </c>
      <c r="C4120" s="41">
        <v>0</v>
      </c>
      <c r="D4120" s="41">
        <v>0</v>
      </c>
      <c r="E4120" s="41">
        <v>0</v>
      </c>
      <c r="F4120" s="41">
        <v>0</v>
      </c>
      <c r="G4120" s="48">
        <v>62022</v>
      </c>
    </row>
    <row r="4121" spans="1:7" x14ac:dyDescent="0.25">
      <c r="A4121" s="48">
        <v>620229328</v>
      </c>
      <c r="B4121" s="41" t="s">
        <v>5717</v>
      </c>
      <c r="C4121" s="41">
        <v>0</v>
      </c>
      <c r="D4121" s="41">
        <v>0</v>
      </c>
      <c r="E4121" s="41">
        <v>0</v>
      </c>
      <c r="F4121" s="41">
        <v>0</v>
      </c>
      <c r="G4121" s="48">
        <v>62022</v>
      </c>
    </row>
    <row r="4122" spans="1:7" x14ac:dyDescent="0.25">
      <c r="A4122" s="48">
        <v>620229800</v>
      </c>
      <c r="B4122" s="41" t="s">
        <v>5718</v>
      </c>
      <c r="C4122" s="41">
        <v>0</v>
      </c>
      <c r="D4122" s="41">
        <v>0</v>
      </c>
      <c r="E4122" s="41">
        <v>0</v>
      </c>
      <c r="F4122" s="41">
        <v>0</v>
      </c>
      <c r="G4122" s="48">
        <v>62022</v>
      </c>
    </row>
    <row r="4123" spans="1:7" x14ac:dyDescent="0.25">
      <c r="A4123" s="48">
        <v>620229801</v>
      </c>
      <c r="B4123" s="41" t="s">
        <v>5719</v>
      </c>
      <c r="C4123" s="41">
        <v>0</v>
      </c>
      <c r="D4123" s="41">
        <v>0</v>
      </c>
      <c r="E4123" s="41">
        <v>0</v>
      </c>
      <c r="F4123" s="41">
        <v>0</v>
      </c>
      <c r="G4123" s="48">
        <v>62022</v>
      </c>
    </row>
    <row r="4124" spans="1:7" x14ac:dyDescent="0.25">
      <c r="A4124" s="48">
        <v>620232900</v>
      </c>
      <c r="B4124" s="41" t="s">
        <v>5720</v>
      </c>
      <c r="C4124" s="41">
        <v>0</v>
      </c>
      <c r="D4124" s="41">
        <v>0</v>
      </c>
      <c r="E4124" s="41">
        <v>0</v>
      </c>
      <c r="F4124" s="41">
        <v>0</v>
      </c>
      <c r="G4124" s="48">
        <v>62023</v>
      </c>
    </row>
    <row r="4125" spans="1:7" x14ac:dyDescent="0.25">
      <c r="A4125" s="48">
        <v>620235129</v>
      </c>
      <c r="B4125" s="41" t="s">
        <v>5721</v>
      </c>
      <c r="C4125" s="41">
        <v>165</v>
      </c>
      <c r="D4125" s="41">
        <v>0</v>
      </c>
      <c r="E4125" s="41">
        <v>0</v>
      </c>
      <c r="F4125" s="41">
        <v>165</v>
      </c>
      <c r="G4125" s="48">
        <v>62023</v>
      </c>
    </row>
    <row r="4126" spans="1:7" x14ac:dyDescent="0.25">
      <c r="A4126" s="48">
        <v>620235130</v>
      </c>
      <c r="B4126" s="41" t="s">
        <v>5722</v>
      </c>
      <c r="C4126" s="41">
        <v>135</v>
      </c>
      <c r="D4126" s="41">
        <v>0</v>
      </c>
      <c r="E4126" s="41">
        <v>0</v>
      </c>
      <c r="F4126" s="41">
        <v>135</v>
      </c>
      <c r="G4126" s="48">
        <v>62023</v>
      </c>
    </row>
    <row r="4127" spans="1:7" x14ac:dyDescent="0.25">
      <c r="A4127" s="48">
        <v>620235134</v>
      </c>
      <c r="B4127" s="41" t="s">
        <v>5723</v>
      </c>
      <c r="C4127" s="41">
        <v>0</v>
      </c>
      <c r="D4127" s="41">
        <v>0</v>
      </c>
      <c r="E4127" s="41">
        <v>0</v>
      </c>
      <c r="F4127" s="41">
        <v>0</v>
      </c>
      <c r="G4127" s="48">
        <v>62023</v>
      </c>
    </row>
    <row r="4128" spans="1:7" x14ac:dyDescent="0.25">
      <c r="A4128" s="48">
        <v>620235135</v>
      </c>
      <c r="B4128" s="41" t="s">
        <v>5724</v>
      </c>
      <c r="C4128" s="41">
        <v>0</v>
      </c>
      <c r="D4128" s="41">
        <v>0</v>
      </c>
      <c r="E4128" s="41">
        <v>0</v>
      </c>
      <c r="F4128" s="41">
        <v>0</v>
      </c>
      <c r="G4128" s="48">
        <v>62023</v>
      </c>
    </row>
    <row r="4129" spans="1:7" x14ac:dyDescent="0.25">
      <c r="A4129" s="48">
        <v>620235136</v>
      </c>
      <c r="B4129" s="41" t="s">
        <v>5725</v>
      </c>
      <c r="C4129" s="41">
        <v>825</v>
      </c>
      <c r="D4129" s="41">
        <v>0</v>
      </c>
      <c r="E4129" s="41">
        <v>0</v>
      </c>
      <c r="F4129" s="41">
        <v>825</v>
      </c>
      <c r="G4129" s="48">
        <v>62023</v>
      </c>
    </row>
    <row r="4130" spans="1:7" x14ac:dyDescent="0.25">
      <c r="A4130" s="48">
        <v>620239620</v>
      </c>
      <c r="B4130" s="41" t="s">
        <v>5726</v>
      </c>
      <c r="C4130" s="41">
        <v>0</v>
      </c>
      <c r="D4130" s="41">
        <v>0</v>
      </c>
      <c r="E4130" s="41">
        <v>0</v>
      </c>
      <c r="F4130" s="41">
        <v>0</v>
      </c>
      <c r="G4130" s="48">
        <v>62023</v>
      </c>
    </row>
    <row r="4131" spans="1:7" x14ac:dyDescent="0.25">
      <c r="A4131" s="48">
        <v>620239622</v>
      </c>
      <c r="B4131" s="41" t="s">
        <v>5727</v>
      </c>
      <c r="C4131" s="41">
        <v>-660</v>
      </c>
      <c r="D4131" s="41">
        <v>0</v>
      </c>
      <c r="E4131" s="41">
        <v>0</v>
      </c>
      <c r="F4131" s="41">
        <v>-660</v>
      </c>
      <c r="G4131" s="48">
        <v>62023</v>
      </c>
    </row>
    <row r="4132" spans="1:7" x14ac:dyDescent="0.25">
      <c r="A4132" s="48">
        <v>620239624</v>
      </c>
      <c r="B4132" s="41" t="s">
        <v>5728</v>
      </c>
      <c r="C4132" s="41">
        <v>0</v>
      </c>
      <c r="D4132" s="41">
        <v>0</v>
      </c>
      <c r="E4132" s="41">
        <v>0</v>
      </c>
      <c r="F4132" s="41">
        <v>0</v>
      </c>
      <c r="G4132" s="48">
        <v>62023</v>
      </c>
    </row>
    <row r="4133" spans="1:7" x14ac:dyDescent="0.25">
      <c r="A4133" s="48">
        <v>620239625</v>
      </c>
      <c r="B4133" s="41" t="s">
        <v>5729</v>
      </c>
      <c r="C4133" s="41">
        <v>0</v>
      </c>
      <c r="D4133" s="41">
        <v>0</v>
      </c>
      <c r="E4133" s="41">
        <v>0</v>
      </c>
      <c r="F4133" s="41">
        <v>0</v>
      </c>
      <c r="G4133" s="48">
        <v>62023</v>
      </c>
    </row>
    <row r="4134" spans="1:7" x14ac:dyDescent="0.25">
      <c r="A4134" s="48">
        <v>620239626</v>
      </c>
      <c r="B4134" s="41" t="s">
        <v>5730</v>
      </c>
      <c r="C4134" s="41">
        <v>0</v>
      </c>
      <c r="D4134" s="41">
        <v>0</v>
      </c>
      <c r="E4134" s="41">
        <v>0</v>
      </c>
      <c r="F4134" s="41">
        <v>0</v>
      </c>
      <c r="G4134" s="48">
        <v>62023</v>
      </c>
    </row>
    <row r="4135" spans="1:7" x14ac:dyDescent="0.25">
      <c r="A4135" s="48">
        <v>620239627</v>
      </c>
      <c r="B4135" s="41" t="s">
        <v>5731</v>
      </c>
      <c r="C4135" s="41">
        <v>825</v>
      </c>
      <c r="D4135" s="41">
        <v>0</v>
      </c>
      <c r="E4135" s="41">
        <v>0</v>
      </c>
      <c r="F4135" s="41">
        <v>825</v>
      </c>
      <c r="G4135" s="48">
        <v>62023</v>
      </c>
    </row>
    <row r="4136" spans="1:7" x14ac:dyDescent="0.25">
      <c r="A4136" s="48">
        <v>620239801</v>
      </c>
      <c r="B4136" s="41" t="s">
        <v>5732</v>
      </c>
      <c r="C4136" s="41">
        <v>0</v>
      </c>
      <c r="D4136" s="41">
        <v>0</v>
      </c>
      <c r="E4136" s="41">
        <v>0</v>
      </c>
      <c r="F4136" s="41">
        <v>0</v>
      </c>
      <c r="G4136" s="48">
        <v>62023</v>
      </c>
    </row>
    <row r="4137" spans="1:7" x14ac:dyDescent="0.25">
      <c r="A4137" s="48">
        <v>620242980</v>
      </c>
      <c r="B4137" s="41" t="s">
        <v>5733</v>
      </c>
      <c r="C4137" s="41">
        <v>0</v>
      </c>
      <c r="D4137" s="41">
        <v>0</v>
      </c>
      <c r="E4137" s="41">
        <v>0</v>
      </c>
      <c r="F4137" s="41">
        <v>0</v>
      </c>
      <c r="G4137" s="48">
        <v>62024</v>
      </c>
    </row>
    <row r="4138" spans="1:7" x14ac:dyDescent="0.25">
      <c r="A4138" s="48">
        <v>620249003</v>
      </c>
      <c r="B4138" s="41" t="s">
        <v>5734</v>
      </c>
      <c r="C4138" s="41">
        <v>0</v>
      </c>
      <c r="D4138" s="41">
        <v>0</v>
      </c>
      <c r="E4138" s="41">
        <v>0</v>
      </c>
      <c r="F4138" s="41">
        <v>0</v>
      </c>
      <c r="G4138" s="48">
        <v>62024</v>
      </c>
    </row>
    <row r="4139" spans="1:7" x14ac:dyDescent="0.25">
      <c r="A4139" s="48">
        <v>620249004</v>
      </c>
      <c r="B4139" s="41" t="s">
        <v>5735</v>
      </c>
      <c r="C4139" s="41">
        <v>0</v>
      </c>
      <c r="D4139" s="41">
        <v>0</v>
      </c>
      <c r="E4139" s="41">
        <v>0</v>
      </c>
      <c r="F4139" s="41">
        <v>0</v>
      </c>
      <c r="G4139" s="48">
        <v>62024</v>
      </c>
    </row>
    <row r="4140" spans="1:7" x14ac:dyDescent="0.25">
      <c r="A4140" s="48">
        <v>620249006</v>
      </c>
      <c r="B4140" s="41" t="s">
        <v>5736</v>
      </c>
      <c r="C4140" s="41">
        <v>0</v>
      </c>
      <c r="D4140" s="41">
        <v>0</v>
      </c>
      <c r="E4140" s="41">
        <v>0</v>
      </c>
      <c r="F4140" s="41">
        <v>0</v>
      </c>
      <c r="G4140" s="48">
        <v>62024</v>
      </c>
    </row>
    <row r="4141" spans="1:7" x14ac:dyDescent="0.25">
      <c r="A4141" s="48">
        <v>620249007</v>
      </c>
      <c r="B4141" s="41" t="s">
        <v>5737</v>
      </c>
      <c r="C4141" s="41">
        <v>0</v>
      </c>
      <c r="D4141" s="41">
        <v>0</v>
      </c>
      <c r="E4141" s="41">
        <v>0</v>
      </c>
      <c r="F4141" s="41">
        <v>0</v>
      </c>
      <c r="G4141" s="48">
        <v>62024</v>
      </c>
    </row>
    <row r="4142" spans="1:7" x14ac:dyDescent="0.25">
      <c r="A4142" s="48">
        <v>620249008</v>
      </c>
      <c r="B4142" s="41" t="s">
        <v>5738</v>
      </c>
      <c r="C4142" s="41">
        <v>0</v>
      </c>
      <c r="D4142" s="41">
        <v>0</v>
      </c>
      <c r="E4142" s="41">
        <v>0</v>
      </c>
      <c r="F4142" s="41">
        <v>0</v>
      </c>
      <c r="G4142" s="48">
        <v>62024</v>
      </c>
    </row>
    <row r="4143" spans="1:7" x14ac:dyDescent="0.25">
      <c r="A4143" s="48">
        <v>620249011</v>
      </c>
      <c r="B4143" s="41" t="s">
        <v>5739</v>
      </c>
      <c r="C4143" s="41">
        <v>0</v>
      </c>
      <c r="D4143" s="41">
        <v>0</v>
      </c>
      <c r="E4143" s="41">
        <v>0</v>
      </c>
      <c r="F4143" s="41">
        <v>0</v>
      </c>
      <c r="G4143" s="48">
        <v>62024</v>
      </c>
    </row>
    <row r="4144" spans="1:7" x14ac:dyDescent="0.25">
      <c r="A4144" s="48">
        <v>620249012</v>
      </c>
      <c r="B4144" s="41" t="s">
        <v>5740</v>
      </c>
      <c r="C4144" s="41">
        <v>0</v>
      </c>
      <c r="D4144" s="41">
        <v>0</v>
      </c>
      <c r="E4144" s="41">
        <v>0</v>
      </c>
      <c r="F4144" s="41">
        <v>0</v>
      </c>
      <c r="G4144" s="48">
        <v>62024</v>
      </c>
    </row>
    <row r="4145" spans="1:7" x14ac:dyDescent="0.25">
      <c r="A4145" s="48">
        <v>620249013</v>
      </c>
      <c r="B4145" s="41" t="s">
        <v>5741</v>
      </c>
      <c r="C4145" s="41">
        <v>0</v>
      </c>
      <c r="D4145" s="41">
        <v>0</v>
      </c>
      <c r="E4145" s="41">
        <v>0</v>
      </c>
      <c r="F4145" s="41">
        <v>0</v>
      </c>
      <c r="G4145" s="48">
        <v>62024</v>
      </c>
    </row>
    <row r="4146" spans="1:7" x14ac:dyDescent="0.25">
      <c r="A4146" s="48">
        <v>620249014</v>
      </c>
      <c r="B4146" s="41" t="s">
        <v>5742</v>
      </c>
      <c r="C4146" s="41">
        <v>0</v>
      </c>
      <c r="D4146" s="41">
        <v>0</v>
      </c>
      <c r="E4146" s="41">
        <v>0</v>
      </c>
      <c r="F4146" s="41">
        <v>0</v>
      </c>
      <c r="G4146" s="48">
        <v>62024</v>
      </c>
    </row>
    <row r="4147" spans="1:7" x14ac:dyDescent="0.25">
      <c r="A4147" s="48">
        <v>620249015</v>
      </c>
      <c r="B4147" s="41" t="s">
        <v>5743</v>
      </c>
      <c r="C4147" s="41">
        <v>0</v>
      </c>
      <c r="D4147" s="41">
        <v>0</v>
      </c>
      <c r="E4147" s="41">
        <v>0</v>
      </c>
      <c r="F4147" s="41">
        <v>0</v>
      </c>
      <c r="G4147" s="48">
        <v>62024</v>
      </c>
    </row>
    <row r="4148" spans="1:7" x14ac:dyDescent="0.25">
      <c r="A4148" s="48">
        <v>620249016</v>
      </c>
      <c r="B4148" s="41" t="s">
        <v>5744</v>
      </c>
      <c r="C4148" s="41">
        <v>0</v>
      </c>
      <c r="D4148" s="41">
        <v>0</v>
      </c>
      <c r="E4148" s="41">
        <v>0</v>
      </c>
      <c r="F4148" s="41">
        <v>0</v>
      </c>
      <c r="G4148" s="48">
        <v>62024</v>
      </c>
    </row>
    <row r="4149" spans="1:7" x14ac:dyDescent="0.25">
      <c r="A4149" s="48">
        <v>620249017</v>
      </c>
      <c r="B4149" s="41" t="s">
        <v>5745</v>
      </c>
      <c r="C4149" s="41">
        <v>0</v>
      </c>
      <c r="D4149" s="41">
        <v>0</v>
      </c>
      <c r="E4149" s="41">
        <v>0</v>
      </c>
      <c r="F4149" s="41">
        <v>0</v>
      </c>
      <c r="G4149" s="48">
        <v>62024</v>
      </c>
    </row>
    <row r="4150" spans="1:7" x14ac:dyDescent="0.25">
      <c r="A4150" s="48">
        <v>620249018</v>
      </c>
      <c r="B4150" s="41" t="s">
        <v>5746</v>
      </c>
      <c r="C4150" s="41">
        <v>0</v>
      </c>
      <c r="D4150" s="41">
        <v>0</v>
      </c>
      <c r="E4150" s="41">
        <v>0</v>
      </c>
      <c r="F4150" s="41">
        <v>0</v>
      </c>
      <c r="G4150" s="48">
        <v>62024</v>
      </c>
    </row>
    <row r="4151" spans="1:7" x14ac:dyDescent="0.25">
      <c r="A4151" s="48">
        <v>620249019</v>
      </c>
      <c r="B4151" s="41" t="s">
        <v>5747</v>
      </c>
      <c r="C4151" s="41">
        <v>0</v>
      </c>
      <c r="D4151" s="41">
        <v>0</v>
      </c>
      <c r="E4151" s="41">
        <v>0</v>
      </c>
      <c r="F4151" s="41">
        <v>0</v>
      </c>
      <c r="G4151" s="48">
        <v>62024</v>
      </c>
    </row>
    <row r="4152" spans="1:7" x14ac:dyDescent="0.25">
      <c r="A4152" s="48">
        <v>620249023</v>
      </c>
      <c r="B4152" s="41" t="s">
        <v>5748</v>
      </c>
      <c r="C4152" s="41">
        <v>0</v>
      </c>
      <c r="D4152" s="41">
        <v>0</v>
      </c>
      <c r="E4152" s="41">
        <v>0</v>
      </c>
      <c r="F4152" s="41">
        <v>0</v>
      </c>
      <c r="G4152" s="48">
        <v>62024</v>
      </c>
    </row>
    <row r="4153" spans="1:7" x14ac:dyDescent="0.25">
      <c r="A4153" s="48">
        <v>620249024</v>
      </c>
      <c r="B4153" s="41" t="s">
        <v>5749</v>
      </c>
      <c r="C4153" s="41">
        <v>0</v>
      </c>
      <c r="D4153" s="41">
        <v>0</v>
      </c>
      <c r="E4153" s="41">
        <v>0</v>
      </c>
      <c r="F4153" s="41">
        <v>0</v>
      </c>
      <c r="G4153" s="48">
        <v>62024</v>
      </c>
    </row>
    <row r="4154" spans="1:7" x14ac:dyDescent="0.25">
      <c r="A4154" s="48">
        <v>620249051</v>
      </c>
      <c r="B4154" s="41" t="s">
        <v>5750</v>
      </c>
      <c r="C4154" s="41">
        <v>-2910991</v>
      </c>
      <c r="D4154" s="41">
        <v>0</v>
      </c>
      <c r="E4154" s="41">
        <v>0</v>
      </c>
      <c r="F4154" s="41">
        <v>-2910991</v>
      </c>
      <c r="G4154" s="48">
        <v>62024</v>
      </c>
    </row>
    <row r="4155" spans="1:7" x14ac:dyDescent="0.25">
      <c r="A4155" s="48">
        <v>620249801</v>
      </c>
      <c r="B4155" s="41" t="s">
        <v>5751</v>
      </c>
      <c r="C4155" s="41">
        <v>0</v>
      </c>
      <c r="D4155" s="41">
        <v>0</v>
      </c>
      <c r="E4155" s="41">
        <v>0</v>
      </c>
      <c r="F4155" s="41">
        <v>0</v>
      </c>
      <c r="G4155" s="48">
        <v>62024</v>
      </c>
    </row>
    <row r="4156" spans="1:7" x14ac:dyDescent="0.25">
      <c r="A4156" s="48">
        <v>620252510</v>
      </c>
      <c r="B4156" s="41" t="s">
        <v>5752</v>
      </c>
      <c r="C4156" s="41">
        <v>0</v>
      </c>
      <c r="D4156" s="41">
        <v>0</v>
      </c>
      <c r="E4156" s="41">
        <v>0</v>
      </c>
      <c r="F4156" s="41">
        <v>0</v>
      </c>
      <c r="G4156" s="48">
        <v>62025</v>
      </c>
    </row>
    <row r="4157" spans="1:7" x14ac:dyDescent="0.25">
      <c r="A4157" s="48">
        <v>620252516</v>
      </c>
      <c r="B4157" s="41" t="s">
        <v>5753</v>
      </c>
      <c r="C4157" s="41">
        <v>0</v>
      </c>
      <c r="D4157" s="41">
        <v>0</v>
      </c>
      <c r="E4157" s="41">
        <v>0</v>
      </c>
      <c r="F4157" s="41">
        <v>0</v>
      </c>
      <c r="G4157" s="48">
        <v>62025</v>
      </c>
    </row>
    <row r="4158" spans="1:7" x14ac:dyDescent="0.25">
      <c r="A4158" s="48">
        <v>620255121</v>
      </c>
      <c r="B4158" s="41" t="s">
        <v>5754</v>
      </c>
      <c r="C4158" s="41">
        <v>0</v>
      </c>
      <c r="D4158" s="41">
        <v>0</v>
      </c>
      <c r="E4158" s="41">
        <v>0</v>
      </c>
      <c r="F4158" s="41">
        <v>0</v>
      </c>
      <c r="G4158" s="48">
        <v>62025</v>
      </c>
    </row>
    <row r="4159" spans="1:7" x14ac:dyDescent="0.25">
      <c r="A4159" s="48">
        <v>620259090</v>
      </c>
      <c r="B4159" s="41" t="s">
        <v>5755</v>
      </c>
      <c r="C4159" s="41">
        <v>0</v>
      </c>
      <c r="D4159" s="41">
        <v>0</v>
      </c>
      <c r="E4159" s="41">
        <v>0</v>
      </c>
      <c r="F4159" s="41">
        <v>0</v>
      </c>
      <c r="G4159" s="48">
        <v>62025</v>
      </c>
    </row>
    <row r="4160" spans="1:7" x14ac:dyDescent="0.25">
      <c r="A4160" s="48">
        <v>620259801</v>
      </c>
      <c r="B4160" s="41" t="s">
        <v>5756</v>
      </c>
      <c r="C4160" s="41">
        <v>0</v>
      </c>
      <c r="D4160" s="41">
        <v>0</v>
      </c>
      <c r="E4160" s="41">
        <v>0</v>
      </c>
      <c r="F4160" s="41">
        <v>0</v>
      </c>
      <c r="G4160" s="48">
        <v>62025</v>
      </c>
    </row>
    <row r="4161" spans="1:7" x14ac:dyDescent="0.25">
      <c r="A4161" s="48">
        <v>620262510</v>
      </c>
      <c r="B4161" s="41" t="s">
        <v>5757</v>
      </c>
      <c r="C4161" s="41">
        <v>0</v>
      </c>
      <c r="D4161" s="41">
        <v>0</v>
      </c>
      <c r="E4161" s="41">
        <v>0</v>
      </c>
      <c r="F4161" s="41">
        <v>0</v>
      </c>
      <c r="G4161" s="48">
        <v>62026</v>
      </c>
    </row>
    <row r="4162" spans="1:7" x14ac:dyDescent="0.25">
      <c r="A4162" s="48">
        <v>620269201</v>
      </c>
      <c r="B4162" s="41" t="s">
        <v>5758</v>
      </c>
      <c r="C4162" s="41">
        <v>0</v>
      </c>
      <c r="D4162" s="41">
        <v>0</v>
      </c>
      <c r="E4162" s="41">
        <v>0</v>
      </c>
      <c r="F4162" s="41">
        <v>0</v>
      </c>
      <c r="G4162" s="48">
        <v>62026</v>
      </c>
    </row>
    <row r="4163" spans="1:7" x14ac:dyDescent="0.25">
      <c r="A4163" s="48">
        <v>620269801</v>
      </c>
      <c r="B4163" s="41" t="s">
        <v>5759</v>
      </c>
      <c r="C4163" s="41">
        <v>0</v>
      </c>
      <c r="D4163" s="41">
        <v>0</v>
      </c>
      <c r="E4163" s="41">
        <v>0</v>
      </c>
      <c r="F4163" s="41">
        <v>0</v>
      </c>
      <c r="G4163" s="48">
        <v>62026</v>
      </c>
    </row>
    <row r="4164" spans="1:7" x14ac:dyDescent="0.25">
      <c r="A4164" s="48">
        <v>620275133</v>
      </c>
      <c r="B4164" s="41" t="s">
        <v>5760</v>
      </c>
      <c r="C4164" s="41">
        <v>0</v>
      </c>
      <c r="D4164" s="41">
        <v>0</v>
      </c>
      <c r="E4164" s="41">
        <v>0</v>
      </c>
      <c r="F4164" s="41">
        <v>0</v>
      </c>
      <c r="G4164" s="48">
        <v>62027</v>
      </c>
    </row>
    <row r="4165" spans="1:7" x14ac:dyDescent="0.25">
      <c r="A4165" s="48">
        <v>620279801</v>
      </c>
      <c r="B4165" s="41" t="s">
        <v>5761</v>
      </c>
      <c r="C4165" s="41">
        <v>0</v>
      </c>
      <c r="D4165" s="41">
        <v>0</v>
      </c>
      <c r="E4165" s="41">
        <v>0</v>
      </c>
      <c r="F4165" s="41">
        <v>0</v>
      </c>
      <c r="G4165" s="48">
        <v>62027</v>
      </c>
    </row>
    <row r="4166" spans="1:7" x14ac:dyDescent="0.25">
      <c r="A4166" s="48">
        <v>620282471</v>
      </c>
      <c r="B4166" s="41" t="s">
        <v>2917</v>
      </c>
      <c r="C4166" s="41">
        <v>0</v>
      </c>
      <c r="D4166" s="41">
        <v>10150</v>
      </c>
      <c r="E4166" s="41">
        <v>10150</v>
      </c>
      <c r="F4166" s="41">
        <v>-10150</v>
      </c>
      <c r="G4166" s="48">
        <v>62028</v>
      </c>
    </row>
    <row r="4167" spans="1:7" x14ac:dyDescent="0.25">
      <c r="A4167" s="48">
        <v>620283033</v>
      </c>
      <c r="B4167" s="41" t="s">
        <v>21</v>
      </c>
      <c r="C4167" s="41">
        <v>0</v>
      </c>
      <c r="D4167" s="41">
        <v>0</v>
      </c>
      <c r="E4167" s="41">
        <v>0</v>
      </c>
      <c r="F4167" s="41">
        <v>0</v>
      </c>
      <c r="G4167" s="48">
        <v>62028</v>
      </c>
    </row>
    <row r="4168" spans="1:7" x14ac:dyDescent="0.25">
      <c r="A4168" s="48">
        <v>620285010</v>
      </c>
      <c r="B4168" s="41" t="s">
        <v>21</v>
      </c>
      <c r="C4168" s="41">
        <v>0</v>
      </c>
      <c r="D4168" s="41">
        <v>0</v>
      </c>
      <c r="E4168" s="41">
        <v>0</v>
      </c>
      <c r="F4168" s="41">
        <v>0</v>
      </c>
      <c r="G4168" s="48">
        <v>62028</v>
      </c>
    </row>
    <row r="4169" spans="1:7" x14ac:dyDescent="0.25">
      <c r="A4169" s="48">
        <v>620289800</v>
      </c>
      <c r="B4169" s="41" t="s">
        <v>5762</v>
      </c>
      <c r="C4169" s="41">
        <v>0</v>
      </c>
      <c r="D4169" s="41">
        <v>0</v>
      </c>
      <c r="E4169" s="41">
        <v>0</v>
      </c>
      <c r="F4169" s="41">
        <v>0</v>
      </c>
      <c r="G4169" s="48">
        <v>62028</v>
      </c>
    </row>
    <row r="4170" spans="1:7" x14ac:dyDescent="0.25">
      <c r="A4170" s="48">
        <v>620319053</v>
      </c>
      <c r="B4170" s="41" t="s">
        <v>5763</v>
      </c>
      <c r="C4170" s="41">
        <v>0</v>
      </c>
      <c r="D4170" s="41">
        <v>0</v>
      </c>
      <c r="E4170" s="41">
        <v>0</v>
      </c>
      <c r="F4170" s="41">
        <v>0</v>
      </c>
      <c r="G4170" s="48">
        <v>62031</v>
      </c>
    </row>
    <row r="4171" spans="1:7" x14ac:dyDescent="0.25">
      <c r="A4171" s="48">
        <v>620319801</v>
      </c>
      <c r="B4171" s="41" t="s">
        <v>5764</v>
      </c>
      <c r="C4171" s="41">
        <v>0</v>
      </c>
      <c r="D4171" s="41">
        <v>0</v>
      </c>
      <c r="E4171" s="41">
        <v>0</v>
      </c>
      <c r="F4171" s="41">
        <v>0</v>
      </c>
      <c r="G4171" s="48">
        <v>62031</v>
      </c>
    </row>
    <row r="4172" spans="1:7" x14ac:dyDescent="0.25">
      <c r="A4172" s="48">
        <v>620321600</v>
      </c>
      <c r="B4172" s="41" t="s">
        <v>5765</v>
      </c>
      <c r="C4172" s="41">
        <v>0</v>
      </c>
      <c r="D4172" s="41">
        <v>0</v>
      </c>
      <c r="E4172" s="41">
        <v>0</v>
      </c>
      <c r="F4172" s="41">
        <v>0</v>
      </c>
      <c r="G4172" s="48">
        <v>62032</v>
      </c>
    </row>
    <row r="4173" spans="1:7" x14ac:dyDescent="0.25">
      <c r="A4173" s="48">
        <v>620322000</v>
      </c>
      <c r="B4173" s="41" t="s">
        <v>5766</v>
      </c>
      <c r="C4173" s="41">
        <v>0</v>
      </c>
      <c r="D4173" s="41">
        <v>0</v>
      </c>
      <c r="E4173" s="41">
        <v>0</v>
      </c>
      <c r="F4173" s="41">
        <v>0</v>
      </c>
      <c r="G4173" s="48">
        <v>62032</v>
      </c>
    </row>
    <row r="4174" spans="1:7" x14ac:dyDescent="0.25">
      <c r="A4174" s="48">
        <v>620322418</v>
      </c>
      <c r="B4174" s="41" t="s">
        <v>5767</v>
      </c>
      <c r="C4174" s="41">
        <v>0</v>
      </c>
      <c r="D4174" s="41">
        <v>0</v>
      </c>
      <c r="E4174" s="41">
        <v>0</v>
      </c>
      <c r="F4174" s="41">
        <v>0</v>
      </c>
      <c r="G4174" s="48">
        <v>62032</v>
      </c>
    </row>
    <row r="4175" spans="1:7" x14ac:dyDescent="0.25">
      <c r="A4175" s="48">
        <v>620322500</v>
      </c>
      <c r="B4175" s="41" t="s">
        <v>5768</v>
      </c>
      <c r="C4175" s="41">
        <v>0</v>
      </c>
      <c r="D4175" s="41">
        <v>0</v>
      </c>
      <c r="E4175" s="41">
        <v>0</v>
      </c>
      <c r="F4175" s="41">
        <v>0</v>
      </c>
      <c r="G4175" s="48">
        <v>62032</v>
      </c>
    </row>
    <row r="4176" spans="1:7" x14ac:dyDescent="0.25">
      <c r="A4176" s="48">
        <v>620329054</v>
      </c>
      <c r="B4176" s="41" t="s">
        <v>5769</v>
      </c>
      <c r="C4176" s="41">
        <v>0</v>
      </c>
      <c r="D4176" s="41">
        <v>0</v>
      </c>
      <c r="E4176" s="41">
        <v>0</v>
      </c>
      <c r="F4176" s="41">
        <v>0</v>
      </c>
      <c r="G4176" s="48">
        <v>62032</v>
      </c>
    </row>
    <row r="4177" spans="1:7" x14ac:dyDescent="0.25">
      <c r="A4177" s="48">
        <v>620329801</v>
      </c>
      <c r="B4177" s="41" t="s">
        <v>5770</v>
      </c>
      <c r="C4177" s="41">
        <v>0</v>
      </c>
      <c r="D4177" s="41">
        <v>0</v>
      </c>
      <c r="E4177" s="41">
        <v>0</v>
      </c>
      <c r="F4177" s="41">
        <v>0</v>
      </c>
      <c r="G4177" s="48">
        <v>62032</v>
      </c>
    </row>
    <row r="4178" spans="1:7" x14ac:dyDescent="0.25">
      <c r="A4178" s="48">
        <v>620331400</v>
      </c>
      <c r="B4178" s="41" t="s">
        <v>5771</v>
      </c>
      <c r="C4178" s="41">
        <v>15469.5</v>
      </c>
      <c r="D4178" s="41">
        <v>0</v>
      </c>
      <c r="E4178" s="41">
        <v>0</v>
      </c>
      <c r="F4178" s="41">
        <v>15469.5</v>
      </c>
      <c r="G4178" s="48">
        <v>62033</v>
      </c>
    </row>
    <row r="4179" spans="1:7" x14ac:dyDescent="0.25">
      <c r="A4179" s="48">
        <v>620339800</v>
      </c>
      <c r="B4179" s="41" t="s">
        <v>5772</v>
      </c>
      <c r="C4179" s="41">
        <v>-15469.51</v>
      </c>
      <c r="D4179" s="41">
        <v>0</v>
      </c>
      <c r="E4179" s="41">
        <v>0</v>
      </c>
      <c r="F4179" s="41">
        <v>-15469.51</v>
      </c>
      <c r="G4179" s="48">
        <v>62033</v>
      </c>
    </row>
    <row r="4180" spans="1:7" x14ac:dyDescent="0.25">
      <c r="A4180" s="48">
        <v>620342242</v>
      </c>
      <c r="B4180" s="41" t="s">
        <v>5773</v>
      </c>
      <c r="C4180" s="41">
        <v>0</v>
      </c>
      <c r="D4180" s="41">
        <v>0</v>
      </c>
      <c r="E4180" s="41">
        <v>0</v>
      </c>
      <c r="F4180" s="41">
        <v>0</v>
      </c>
      <c r="G4180" s="48">
        <v>62034</v>
      </c>
    </row>
    <row r="4181" spans="1:7" x14ac:dyDescent="0.25">
      <c r="A4181" s="48">
        <v>620349800</v>
      </c>
      <c r="B4181" s="41" t="s">
        <v>5774</v>
      </c>
      <c r="C4181" s="41">
        <v>0</v>
      </c>
      <c r="D4181" s="41">
        <v>0</v>
      </c>
      <c r="E4181" s="41">
        <v>0</v>
      </c>
      <c r="F4181" s="41">
        <v>0</v>
      </c>
      <c r="G4181" s="48">
        <v>62034</v>
      </c>
    </row>
    <row r="4182" spans="1:7" x14ac:dyDescent="0.25">
      <c r="A4182" s="48">
        <v>620349801</v>
      </c>
      <c r="B4182" s="41" t="s">
        <v>5775</v>
      </c>
      <c r="C4182" s="41">
        <v>0</v>
      </c>
      <c r="D4182" s="41">
        <v>0</v>
      </c>
      <c r="E4182" s="41">
        <v>0</v>
      </c>
      <c r="F4182" s="41">
        <v>0</v>
      </c>
      <c r="G4182" s="48">
        <v>62034</v>
      </c>
    </row>
    <row r="4183" spans="1:7" x14ac:dyDescent="0.25">
      <c r="A4183" s="48">
        <v>620352701</v>
      </c>
      <c r="B4183" s="41" t="s">
        <v>5776</v>
      </c>
      <c r="C4183" s="41">
        <v>0</v>
      </c>
      <c r="D4183" s="41">
        <v>0</v>
      </c>
      <c r="E4183" s="41">
        <v>0</v>
      </c>
      <c r="F4183" s="41">
        <v>0</v>
      </c>
      <c r="G4183" s="48">
        <v>62035</v>
      </c>
    </row>
    <row r="4184" spans="1:7" x14ac:dyDescent="0.25">
      <c r="A4184" s="48">
        <v>620359800</v>
      </c>
      <c r="B4184" s="41" t="s">
        <v>5777</v>
      </c>
      <c r="C4184" s="41">
        <v>0</v>
      </c>
      <c r="D4184" s="41">
        <v>0</v>
      </c>
      <c r="E4184" s="41">
        <v>0</v>
      </c>
      <c r="F4184" s="41">
        <v>0</v>
      </c>
      <c r="G4184" s="48">
        <v>62035</v>
      </c>
    </row>
    <row r="4185" spans="1:7" x14ac:dyDescent="0.25">
      <c r="A4185" s="48">
        <v>620359801</v>
      </c>
      <c r="B4185" s="41" t="s">
        <v>5778</v>
      </c>
      <c r="C4185" s="41">
        <v>0</v>
      </c>
      <c r="D4185" s="41">
        <v>0</v>
      </c>
      <c r="E4185" s="41">
        <v>0</v>
      </c>
      <c r="F4185" s="41">
        <v>0</v>
      </c>
      <c r="G4185" s="48">
        <v>62035</v>
      </c>
    </row>
    <row r="4186" spans="1:7" x14ac:dyDescent="0.25">
      <c r="A4186" s="48">
        <v>620365146</v>
      </c>
      <c r="B4186" s="41" t="s">
        <v>5779</v>
      </c>
      <c r="C4186" s="41">
        <v>0</v>
      </c>
      <c r="D4186" s="41">
        <v>0</v>
      </c>
      <c r="E4186" s="41">
        <v>0</v>
      </c>
      <c r="F4186" s="41">
        <v>0</v>
      </c>
      <c r="G4186" s="48">
        <v>62036</v>
      </c>
    </row>
    <row r="4187" spans="1:7" x14ac:dyDescent="0.25">
      <c r="A4187" s="48">
        <v>620369502</v>
      </c>
      <c r="B4187" s="41" t="s">
        <v>5780</v>
      </c>
      <c r="C4187" s="41">
        <v>0</v>
      </c>
      <c r="D4187" s="41">
        <v>0</v>
      </c>
      <c r="E4187" s="41">
        <v>0</v>
      </c>
      <c r="F4187" s="41">
        <v>0</v>
      </c>
      <c r="G4187" s="48">
        <v>62036</v>
      </c>
    </row>
    <row r="4188" spans="1:7" x14ac:dyDescent="0.25">
      <c r="A4188" s="48">
        <v>620369801</v>
      </c>
      <c r="B4188" s="41" t="s">
        <v>5781</v>
      </c>
      <c r="C4188" s="41">
        <v>0</v>
      </c>
      <c r="D4188" s="41">
        <v>0</v>
      </c>
      <c r="E4188" s="41">
        <v>0</v>
      </c>
      <c r="F4188" s="41">
        <v>0</v>
      </c>
      <c r="G4188" s="48">
        <v>62036</v>
      </c>
    </row>
    <row r="4189" spans="1:7" x14ac:dyDescent="0.25">
      <c r="A4189" s="48">
        <v>620371403</v>
      </c>
      <c r="B4189" s="41" t="s">
        <v>5782</v>
      </c>
      <c r="C4189" s="41">
        <v>0</v>
      </c>
      <c r="D4189" s="41">
        <v>0</v>
      </c>
      <c r="E4189" s="41">
        <v>0</v>
      </c>
      <c r="F4189" s="41">
        <v>0</v>
      </c>
      <c r="G4189" s="48">
        <v>62037</v>
      </c>
    </row>
    <row r="4190" spans="1:7" x14ac:dyDescent="0.25">
      <c r="A4190" s="48">
        <v>620372703</v>
      </c>
      <c r="B4190" s="41" t="s">
        <v>5783</v>
      </c>
      <c r="C4190" s="41">
        <v>14722.98</v>
      </c>
      <c r="D4190" s="41">
        <v>0</v>
      </c>
      <c r="E4190" s="41">
        <v>0</v>
      </c>
      <c r="F4190" s="41">
        <v>14722.98</v>
      </c>
      <c r="G4190" s="48">
        <v>62037</v>
      </c>
    </row>
    <row r="4191" spans="1:7" x14ac:dyDescent="0.25">
      <c r="A4191" s="48">
        <v>620372706</v>
      </c>
      <c r="B4191" s="41" t="s">
        <v>5784</v>
      </c>
      <c r="C4191" s="41">
        <v>-1796.9</v>
      </c>
      <c r="D4191" s="41">
        <v>0</v>
      </c>
      <c r="E4191" s="41">
        <v>0</v>
      </c>
      <c r="F4191" s="41">
        <v>-1796.9</v>
      </c>
      <c r="G4191" s="48">
        <v>62037</v>
      </c>
    </row>
    <row r="4192" spans="1:7" x14ac:dyDescent="0.25">
      <c r="A4192" s="48">
        <v>620379800</v>
      </c>
      <c r="B4192" s="41" t="s">
        <v>5785</v>
      </c>
      <c r="C4192" s="41">
        <v>0</v>
      </c>
      <c r="D4192" s="41">
        <v>0</v>
      </c>
      <c r="E4192" s="41">
        <v>0</v>
      </c>
      <c r="F4192" s="41">
        <v>0</v>
      </c>
      <c r="G4192" s="48">
        <v>62037</v>
      </c>
    </row>
    <row r="4193" spans="1:7" x14ac:dyDescent="0.25">
      <c r="A4193" s="48">
        <v>620382000</v>
      </c>
      <c r="B4193" s="41" t="s">
        <v>5786</v>
      </c>
      <c r="C4193" s="41">
        <v>0</v>
      </c>
      <c r="D4193" s="41">
        <v>0</v>
      </c>
      <c r="E4193" s="41">
        <v>0</v>
      </c>
      <c r="F4193" s="41">
        <v>0</v>
      </c>
      <c r="G4193" s="48">
        <v>62038</v>
      </c>
    </row>
    <row r="4194" spans="1:7" x14ac:dyDescent="0.25">
      <c r="A4194" s="48">
        <v>620382706</v>
      </c>
      <c r="B4194" s="41" t="s">
        <v>5787</v>
      </c>
      <c r="C4194" s="41">
        <v>15324.32</v>
      </c>
      <c r="D4194" s="41">
        <v>4475</v>
      </c>
      <c r="E4194" s="41">
        <v>4475</v>
      </c>
      <c r="F4194" s="41">
        <v>10849.32</v>
      </c>
      <c r="G4194" s="48">
        <v>62038</v>
      </c>
    </row>
    <row r="4195" spans="1:7" x14ac:dyDescent="0.25">
      <c r="A4195" s="48">
        <v>620384994</v>
      </c>
      <c r="B4195" s="41" t="s">
        <v>5788</v>
      </c>
      <c r="C4195" s="41">
        <v>0</v>
      </c>
      <c r="D4195" s="41">
        <v>0</v>
      </c>
      <c r="E4195" s="41">
        <v>0</v>
      </c>
      <c r="F4195" s="41">
        <v>0</v>
      </c>
      <c r="G4195" s="48">
        <v>62038</v>
      </c>
    </row>
    <row r="4196" spans="1:7" x14ac:dyDescent="0.25">
      <c r="A4196" s="48">
        <v>620389085</v>
      </c>
      <c r="B4196" s="41" t="s">
        <v>5788</v>
      </c>
      <c r="C4196" s="41">
        <v>0</v>
      </c>
      <c r="D4196" s="41">
        <v>0</v>
      </c>
      <c r="E4196" s="41">
        <v>0</v>
      </c>
      <c r="F4196" s="41">
        <v>0</v>
      </c>
      <c r="G4196" s="48">
        <v>62038</v>
      </c>
    </row>
    <row r="4197" spans="1:7" x14ac:dyDescent="0.25">
      <c r="A4197" s="48">
        <v>620389109</v>
      </c>
      <c r="B4197" s="41" t="s">
        <v>5789</v>
      </c>
      <c r="C4197" s="41">
        <v>0</v>
      </c>
      <c r="D4197" s="41">
        <v>0</v>
      </c>
      <c r="E4197" s="41">
        <v>0</v>
      </c>
      <c r="F4197" s="41">
        <v>0</v>
      </c>
      <c r="G4197" s="48">
        <v>62038</v>
      </c>
    </row>
    <row r="4198" spans="1:7" x14ac:dyDescent="0.25">
      <c r="A4198" s="48">
        <v>620389800</v>
      </c>
      <c r="B4198" s="41" t="s">
        <v>5790</v>
      </c>
      <c r="C4198" s="41">
        <v>0</v>
      </c>
      <c r="D4198" s="41">
        <v>0</v>
      </c>
      <c r="E4198" s="41">
        <v>0</v>
      </c>
      <c r="F4198" s="41">
        <v>0</v>
      </c>
      <c r="G4198" s="48">
        <v>62038</v>
      </c>
    </row>
    <row r="4199" spans="1:7" x14ac:dyDescent="0.25">
      <c r="A4199" s="48">
        <v>620400100</v>
      </c>
      <c r="B4199" s="41" t="s">
        <v>5791</v>
      </c>
      <c r="C4199" s="41">
        <v>53128.02</v>
      </c>
      <c r="D4199" s="41">
        <v>56450</v>
      </c>
      <c r="E4199" s="41">
        <v>56450</v>
      </c>
      <c r="F4199" s="41">
        <v>-3321.98</v>
      </c>
      <c r="G4199" s="48">
        <v>62040</v>
      </c>
    </row>
    <row r="4200" spans="1:7" x14ac:dyDescent="0.25">
      <c r="A4200" s="48">
        <v>620400120</v>
      </c>
      <c r="B4200" s="41" t="s">
        <v>5792</v>
      </c>
      <c r="C4200" s="41">
        <v>0</v>
      </c>
      <c r="D4200" s="41">
        <v>0</v>
      </c>
      <c r="E4200" s="41">
        <v>0</v>
      </c>
      <c r="F4200" s="41">
        <v>0</v>
      </c>
      <c r="G4200" s="48">
        <v>62040</v>
      </c>
    </row>
    <row r="4201" spans="1:7" x14ac:dyDescent="0.25">
      <c r="A4201" s="48">
        <v>620400150</v>
      </c>
      <c r="B4201" s="41" t="s">
        <v>5793</v>
      </c>
      <c r="C4201" s="41">
        <v>1575</v>
      </c>
      <c r="D4201" s="41">
        <v>2150</v>
      </c>
      <c r="E4201" s="41">
        <v>2150</v>
      </c>
      <c r="F4201" s="41">
        <v>-575</v>
      </c>
      <c r="G4201" s="48">
        <v>62040</v>
      </c>
    </row>
    <row r="4202" spans="1:7" x14ac:dyDescent="0.25">
      <c r="A4202" s="48">
        <v>620400200</v>
      </c>
      <c r="B4202" s="41" t="s">
        <v>5794</v>
      </c>
      <c r="C4202" s="41">
        <v>25523.82</v>
      </c>
      <c r="D4202" s="41">
        <v>28500</v>
      </c>
      <c r="E4202" s="41">
        <v>28500</v>
      </c>
      <c r="F4202" s="41">
        <v>-2976.18</v>
      </c>
      <c r="G4202" s="48">
        <v>62040</v>
      </c>
    </row>
    <row r="4203" spans="1:7" x14ac:dyDescent="0.25">
      <c r="A4203" s="48">
        <v>620401500</v>
      </c>
      <c r="B4203" s="41" t="s">
        <v>5795</v>
      </c>
      <c r="C4203" s="41">
        <v>8.8000000000000007</v>
      </c>
      <c r="D4203" s="41">
        <v>-32958</v>
      </c>
      <c r="E4203" s="41">
        <v>-32958</v>
      </c>
      <c r="F4203" s="41">
        <v>32966.800000000003</v>
      </c>
      <c r="G4203" s="48">
        <v>62040</v>
      </c>
    </row>
    <row r="4204" spans="1:7" x14ac:dyDescent="0.25">
      <c r="A4204" s="48">
        <v>620401501</v>
      </c>
      <c r="B4204" s="41" t="s">
        <v>5796</v>
      </c>
      <c r="C4204" s="41">
        <v>0</v>
      </c>
      <c r="D4204" s="41">
        <v>0</v>
      </c>
      <c r="E4204" s="41">
        <v>0</v>
      </c>
      <c r="F4204" s="41">
        <v>0</v>
      </c>
      <c r="G4204" s="48">
        <v>62040</v>
      </c>
    </row>
    <row r="4205" spans="1:7" x14ac:dyDescent="0.25">
      <c r="A4205" s="48">
        <v>620401502</v>
      </c>
      <c r="B4205" s="41" t="s">
        <v>5797</v>
      </c>
      <c r="C4205" s="41">
        <v>1428.27</v>
      </c>
      <c r="D4205" s="41">
        <v>9850</v>
      </c>
      <c r="E4205" s="41">
        <v>9850</v>
      </c>
      <c r="F4205" s="41">
        <v>-8421.73</v>
      </c>
      <c r="G4205" s="48">
        <v>62040</v>
      </c>
    </row>
    <row r="4206" spans="1:7" x14ac:dyDescent="0.25">
      <c r="A4206" s="48">
        <v>620409800</v>
      </c>
      <c r="B4206" s="41" t="s">
        <v>5798</v>
      </c>
      <c r="C4206" s="41">
        <v>0</v>
      </c>
      <c r="D4206" s="41">
        <v>0</v>
      </c>
      <c r="E4206" s="41">
        <v>0</v>
      </c>
      <c r="F4206" s="41">
        <v>0</v>
      </c>
      <c r="G4206" s="48">
        <v>62040</v>
      </c>
    </row>
    <row r="4207" spans="1:7" x14ac:dyDescent="0.25">
      <c r="A4207" s="48">
        <v>630010985</v>
      </c>
      <c r="B4207" s="41" t="s">
        <v>5799</v>
      </c>
      <c r="C4207" s="41">
        <v>-1375</v>
      </c>
      <c r="D4207" s="41">
        <v>0</v>
      </c>
      <c r="E4207" s="41">
        <v>0</v>
      </c>
      <c r="F4207" s="41">
        <v>-1375</v>
      </c>
      <c r="G4207" s="48">
        <v>63001</v>
      </c>
    </row>
    <row r="4208" spans="1:7" x14ac:dyDescent="0.25">
      <c r="A4208" s="48">
        <v>630011040</v>
      </c>
      <c r="B4208" s="41" t="s">
        <v>5800</v>
      </c>
      <c r="C4208" s="41">
        <v>0</v>
      </c>
      <c r="D4208" s="41">
        <v>0</v>
      </c>
      <c r="E4208" s="41">
        <v>0</v>
      </c>
      <c r="F4208" s="41">
        <v>0</v>
      </c>
      <c r="G4208" s="48">
        <v>63001</v>
      </c>
    </row>
    <row r="4209" spans="1:7" x14ac:dyDescent="0.25">
      <c r="A4209" s="48">
        <v>630011600</v>
      </c>
      <c r="B4209" s="41" t="s">
        <v>5801</v>
      </c>
      <c r="C4209" s="41">
        <v>0</v>
      </c>
      <c r="D4209" s="41">
        <v>0</v>
      </c>
      <c r="E4209" s="41">
        <v>0</v>
      </c>
      <c r="F4209" s="41">
        <v>0</v>
      </c>
      <c r="G4209" s="48">
        <v>63001</v>
      </c>
    </row>
    <row r="4210" spans="1:7" x14ac:dyDescent="0.25">
      <c r="A4210" s="48">
        <v>630011610</v>
      </c>
      <c r="B4210" s="41" t="s">
        <v>5802</v>
      </c>
      <c r="C4210" s="41">
        <v>0</v>
      </c>
      <c r="D4210" s="41">
        <v>0</v>
      </c>
      <c r="E4210" s="41">
        <v>0</v>
      </c>
      <c r="F4210" s="41">
        <v>0</v>
      </c>
      <c r="G4210" s="48">
        <v>63001</v>
      </c>
    </row>
    <row r="4211" spans="1:7" x14ac:dyDescent="0.25">
      <c r="A4211" s="48">
        <v>630012000</v>
      </c>
      <c r="B4211" s="41" t="s">
        <v>5803</v>
      </c>
      <c r="C4211" s="41">
        <v>0</v>
      </c>
      <c r="D4211" s="41">
        <v>0</v>
      </c>
      <c r="E4211" s="41">
        <v>0</v>
      </c>
      <c r="F4211" s="41">
        <v>0</v>
      </c>
      <c r="G4211" s="48">
        <v>63001</v>
      </c>
    </row>
    <row r="4212" spans="1:7" x14ac:dyDescent="0.25">
      <c r="A4212" s="48">
        <v>630012429</v>
      </c>
      <c r="B4212" s="41" t="s">
        <v>5804</v>
      </c>
      <c r="C4212" s="41">
        <v>0</v>
      </c>
      <c r="D4212" s="41">
        <v>0</v>
      </c>
      <c r="E4212" s="41">
        <v>0</v>
      </c>
      <c r="F4212" s="41">
        <v>0</v>
      </c>
      <c r="G4212" s="48">
        <v>63001</v>
      </c>
    </row>
    <row r="4213" spans="1:7" x14ac:dyDescent="0.25">
      <c r="A4213" s="48">
        <v>630012430</v>
      </c>
      <c r="B4213" s="41" t="s">
        <v>5805</v>
      </c>
      <c r="C4213" s="41">
        <v>0</v>
      </c>
      <c r="D4213" s="41">
        <v>0</v>
      </c>
      <c r="E4213" s="41">
        <v>0</v>
      </c>
      <c r="F4213" s="41">
        <v>0</v>
      </c>
      <c r="G4213" s="48">
        <v>63001</v>
      </c>
    </row>
    <row r="4214" spans="1:7" x14ac:dyDescent="0.25">
      <c r="A4214" s="48">
        <v>630012480</v>
      </c>
      <c r="B4214" s="41" t="s">
        <v>5806</v>
      </c>
      <c r="C4214" s="41">
        <v>0</v>
      </c>
      <c r="D4214" s="41">
        <v>0</v>
      </c>
      <c r="E4214" s="41">
        <v>0</v>
      </c>
      <c r="F4214" s="41">
        <v>0</v>
      </c>
      <c r="G4214" s="48">
        <v>63001</v>
      </c>
    </row>
    <row r="4215" spans="1:7" x14ac:dyDescent="0.25">
      <c r="A4215" s="48">
        <v>630012500</v>
      </c>
      <c r="B4215" s="41" t="s">
        <v>5807</v>
      </c>
      <c r="C4215" s="41">
        <v>0</v>
      </c>
      <c r="D4215" s="41">
        <v>0</v>
      </c>
      <c r="E4215" s="41">
        <v>0</v>
      </c>
      <c r="F4215" s="41">
        <v>0</v>
      </c>
      <c r="G4215" s="48">
        <v>63001</v>
      </c>
    </row>
    <row r="4216" spans="1:7" x14ac:dyDescent="0.25">
      <c r="A4216" s="48">
        <v>630012524</v>
      </c>
      <c r="B4216" s="41" t="s">
        <v>5808</v>
      </c>
      <c r="C4216" s="41">
        <v>0</v>
      </c>
      <c r="D4216" s="41">
        <v>0</v>
      </c>
      <c r="E4216" s="41">
        <v>0</v>
      </c>
      <c r="F4216" s="41">
        <v>0</v>
      </c>
      <c r="G4216" s="48">
        <v>63001</v>
      </c>
    </row>
    <row r="4217" spans="1:7" x14ac:dyDescent="0.25">
      <c r="A4217" s="48">
        <v>630012900</v>
      </c>
      <c r="B4217" s="41" t="s">
        <v>5809</v>
      </c>
      <c r="C4217" s="41">
        <v>3788.82</v>
      </c>
      <c r="D4217" s="41">
        <v>0</v>
      </c>
      <c r="E4217" s="41">
        <v>0</v>
      </c>
      <c r="F4217" s="41">
        <v>3788.82</v>
      </c>
      <c r="G4217" s="48">
        <v>63001</v>
      </c>
    </row>
    <row r="4218" spans="1:7" x14ac:dyDescent="0.25">
      <c r="A4218" s="48">
        <v>630015146</v>
      </c>
      <c r="B4218" s="41" t="s">
        <v>5810</v>
      </c>
      <c r="C4218" s="41">
        <v>0</v>
      </c>
      <c r="D4218" s="41">
        <v>0</v>
      </c>
      <c r="E4218" s="41">
        <v>0</v>
      </c>
      <c r="F4218" s="41">
        <v>0</v>
      </c>
      <c r="G4218" s="48">
        <v>63001</v>
      </c>
    </row>
    <row r="4219" spans="1:7" x14ac:dyDescent="0.25">
      <c r="A4219" s="48">
        <v>630015147</v>
      </c>
      <c r="B4219" s="41" t="s">
        <v>5811</v>
      </c>
      <c r="C4219" s="41">
        <v>0</v>
      </c>
      <c r="D4219" s="41">
        <v>0</v>
      </c>
      <c r="E4219" s="41">
        <v>0</v>
      </c>
      <c r="F4219" s="41">
        <v>0</v>
      </c>
      <c r="G4219" s="48">
        <v>63001</v>
      </c>
    </row>
    <row r="4220" spans="1:7" x14ac:dyDescent="0.25">
      <c r="A4220" s="48">
        <v>630015348</v>
      </c>
      <c r="B4220" s="41" t="s">
        <v>5812</v>
      </c>
      <c r="C4220" s="41">
        <v>0</v>
      </c>
      <c r="D4220" s="41">
        <v>0</v>
      </c>
      <c r="E4220" s="41">
        <v>0</v>
      </c>
      <c r="F4220" s="41">
        <v>0</v>
      </c>
      <c r="G4220" s="48">
        <v>63001</v>
      </c>
    </row>
    <row r="4221" spans="1:7" x14ac:dyDescent="0.25">
      <c r="A4221" s="48">
        <v>630015902</v>
      </c>
      <c r="B4221" s="41" t="s">
        <v>5813</v>
      </c>
      <c r="C4221" s="41">
        <v>0</v>
      </c>
      <c r="D4221" s="41">
        <v>0</v>
      </c>
      <c r="E4221" s="41">
        <v>0</v>
      </c>
      <c r="F4221" s="41">
        <v>0</v>
      </c>
      <c r="G4221" s="48">
        <v>63001</v>
      </c>
    </row>
    <row r="4222" spans="1:7" x14ac:dyDescent="0.25">
      <c r="A4222" s="48">
        <v>630015912</v>
      </c>
      <c r="B4222" s="41" t="s">
        <v>5814</v>
      </c>
      <c r="C4222" s="41">
        <v>0</v>
      </c>
      <c r="D4222" s="41">
        <v>0</v>
      </c>
      <c r="E4222" s="41">
        <v>0</v>
      </c>
      <c r="F4222" s="41">
        <v>0</v>
      </c>
      <c r="G4222" s="48">
        <v>63001</v>
      </c>
    </row>
    <row r="4223" spans="1:7" x14ac:dyDescent="0.25">
      <c r="A4223" s="48">
        <v>630019051</v>
      </c>
      <c r="B4223" s="41" t="s">
        <v>5815</v>
      </c>
      <c r="C4223" s="41">
        <v>0</v>
      </c>
      <c r="D4223" s="41">
        <v>0</v>
      </c>
      <c r="E4223" s="41">
        <v>0</v>
      </c>
      <c r="F4223" s="41">
        <v>0</v>
      </c>
      <c r="G4223" s="48">
        <v>63001</v>
      </c>
    </row>
    <row r="4224" spans="1:7" x14ac:dyDescent="0.25">
      <c r="A4224" s="48">
        <v>630019055</v>
      </c>
      <c r="B4224" s="41" t="s">
        <v>5816</v>
      </c>
      <c r="C4224" s="41">
        <v>-2731.17</v>
      </c>
      <c r="D4224" s="41">
        <v>0</v>
      </c>
      <c r="E4224" s="41">
        <v>0</v>
      </c>
      <c r="F4224" s="41">
        <v>-2731.17</v>
      </c>
      <c r="G4224" s="48">
        <v>63001</v>
      </c>
    </row>
    <row r="4225" spans="1:7" x14ac:dyDescent="0.25">
      <c r="A4225" s="48">
        <v>630019800</v>
      </c>
      <c r="B4225" s="41" t="s">
        <v>5817</v>
      </c>
      <c r="C4225" s="41">
        <v>0</v>
      </c>
      <c r="D4225" s="41">
        <v>0</v>
      </c>
      <c r="E4225" s="41">
        <v>0</v>
      </c>
      <c r="F4225" s="41">
        <v>0</v>
      </c>
      <c r="G4225" s="48">
        <v>63001</v>
      </c>
    </row>
    <row r="4226" spans="1:7" x14ac:dyDescent="0.25">
      <c r="A4226" s="48">
        <v>630019801</v>
      </c>
      <c r="B4226" s="41" t="s">
        <v>5818</v>
      </c>
      <c r="C4226" s="41">
        <v>0</v>
      </c>
      <c r="D4226" s="41">
        <v>0</v>
      </c>
      <c r="E4226" s="41">
        <v>0</v>
      </c>
      <c r="F4226" s="41">
        <v>0</v>
      </c>
      <c r="G4226" s="48">
        <v>63001</v>
      </c>
    </row>
    <row r="4227" spans="1:7" x14ac:dyDescent="0.25">
      <c r="A4227" s="48">
        <v>630022000</v>
      </c>
      <c r="B4227" s="41" t="s">
        <v>5819</v>
      </c>
      <c r="C4227" s="41">
        <v>0</v>
      </c>
      <c r="D4227" s="41">
        <v>0</v>
      </c>
      <c r="E4227" s="41">
        <v>0</v>
      </c>
      <c r="F4227" s="41">
        <v>0</v>
      </c>
      <c r="G4227" s="48">
        <v>63002</v>
      </c>
    </row>
    <row r="4228" spans="1:7" x14ac:dyDescent="0.25">
      <c r="A4228" s="48">
        <v>630022429</v>
      </c>
      <c r="B4228" s="41" t="s">
        <v>5820</v>
      </c>
      <c r="C4228" s="41">
        <v>0</v>
      </c>
      <c r="D4228" s="41">
        <v>0</v>
      </c>
      <c r="E4228" s="41">
        <v>0</v>
      </c>
      <c r="F4228" s="41">
        <v>0</v>
      </c>
      <c r="G4228" s="48">
        <v>63002</v>
      </c>
    </row>
    <row r="4229" spans="1:7" x14ac:dyDescent="0.25">
      <c r="A4229" s="48">
        <v>630023038</v>
      </c>
      <c r="B4229" s="41" t="s">
        <v>5821</v>
      </c>
      <c r="C4229" s="41">
        <v>0</v>
      </c>
      <c r="D4229" s="41">
        <v>0</v>
      </c>
      <c r="E4229" s="41">
        <v>0</v>
      </c>
      <c r="F4229" s="41">
        <v>0</v>
      </c>
      <c r="G4229" s="48">
        <v>63002</v>
      </c>
    </row>
    <row r="4230" spans="1:7" x14ac:dyDescent="0.25">
      <c r="A4230" s="48">
        <v>630029051</v>
      </c>
      <c r="B4230" s="41" t="s">
        <v>5822</v>
      </c>
      <c r="C4230" s="41">
        <v>0</v>
      </c>
      <c r="D4230" s="41">
        <v>0</v>
      </c>
      <c r="E4230" s="41">
        <v>0</v>
      </c>
      <c r="F4230" s="41">
        <v>0</v>
      </c>
      <c r="G4230" s="48">
        <v>63002</v>
      </c>
    </row>
    <row r="4231" spans="1:7" x14ac:dyDescent="0.25">
      <c r="A4231" s="48">
        <v>630029053</v>
      </c>
      <c r="B4231" s="41" t="s">
        <v>5823</v>
      </c>
      <c r="C4231" s="41">
        <v>0</v>
      </c>
      <c r="D4231" s="41">
        <v>0</v>
      </c>
      <c r="E4231" s="41">
        <v>0</v>
      </c>
      <c r="F4231" s="41">
        <v>0</v>
      </c>
      <c r="G4231" s="48">
        <v>63002</v>
      </c>
    </row>
    <row r="4232" spans="1:7" x14ac:dyDescent="0.25">
      <c r="A4232" s="48">
        <v>630029200</v>
      </c>
      <c r="B4232" s="41" t="s">
        <v>5824</v>
      </c>
      <c r="C4232" s="41">
        <v>0</v>
      </c>
      <c r="D4232" s="41">
        <v>0</v>
      </c>
      <c r="E4232" s="41">
        <v>0</v>
      </c>
      <c r="F4232" s="41">
        <v>0</v>
      </c>
      <c r="G4232" s="48">
        <v>63002</v>
      </c>
    </row>
    <row r="4233" spans="1:7" x14ac:dyDescent="0.25">
      <c r="A4233" s="48">
        <v>630029801</v>
      </c>
      <c r="B4233" s="41" t="s">
        <v>5825</v>
      </c>
      <c r="C4233" s="41">
        <v>0</v>
      </c>
      <c r="D4233" s="41">
        <v>0</v>
      </c>
      <c r="E4233" s="41">
        <v>0</v>
      </c>
      <c r="F4233" s="41">
        <v>0</v>
      </c>
      <c r="G4233" s="48">
        <v>63002</v>
      </c>
    </row>
    <row r="4234" spans="1:7" x14ac:dyDescent="0.25">
      <c r="A4234" s="48">
        <v>630031040</v>
      </c>
      <c r="B4234" s="41" t="s">
        <v>5826</v>
      </c>
      <c r="C4234" s="41">
        <v>0</v>
      </c>
      <c r="D4234" s="41">
        <v>0</v>
      </c>
      <c r="E4234" s="41">
        <v>0</v>
      </c>
      <c r="F4234" s="41">
        <v>0</v>
      </c>
      <c r="G4234" s="48">
        <v>63003</v>
      </c>
    </row>
    <row r="4235" spans="1:7" x14ac:dyDescent="0.25">
      <c r="A4235" s="48">
        <v>630031500</v>
      </c>
      <c r="B4235" s="41" t="s">
        <v>5827</v>
      </c>
      <c r="C4235" s="41">
        <v>0</v>
      </c>
      <c r="D4235" s="41">
        <v>0</v>
      </c>
      <c r="E4235" s="41">
        <v>0</v>
      </c>
      <c r="F4235" s="41">
        <v>0</v>
      </c>
      <c r="G4235" s="48">
        <v>63003</v>
      </c>
    </row>
    <row r="4236" spans="1:7" x14ac:dyDescent="0.25">
      <c r="A4236" s="48">
        <v>630031502</v>
      </c>
      <c r="B4236" s="41" t="s">
        <v>5828</v>
      </c>
      <c r="C4236" s="41">
        <v>0</v>
      </c>
      <c r="D4236" s="41">
        <v>0</v>
      </c>
      <c r="E4236" s="41">
        <v>0</v>
      </c>
      <c r="F4236" s="41">
        <v>0</v>
      </c>
      <c r="G4236" s="48">
        <v>63003</v>
      </c>
    </row>
    <row r="4237" spans="1:7" x14ac:dyDescent="0.25">
      <c r="A4237" s="48">
        <v>630035314</v>
      </c>
      <c r="B4237" s="41" t="s">
        <v>5829</v>
      </c>
      <c r="C4237" s="41">
        <v>0</v>
      </c>
      <c r="D4237" s="41">
        <v>0</v>
      </c>
      <c r="E4237" s="41">
        <v>0</v>
      </c>
      <c r="F4237" s="41">
        <v>0</v>
      </c>
      <c r="G4237" s="48">
        <v>63003</v>
      </c>
    </row>
    <row r="4238" spans="1:7" x14ac:dyDescent="0.25">
      <c r="A4238" s="48">
        <v>630035341</v>
      </c>
      <c r="B4238" s="41" t="s">
        <v>5830</v>
      </c>
      <c r="C4238" s="41">
        <v>0</v>
      </c>
      <c r="D4238" s="41">
        <v>0</v>
      </c>
      <c r="E4238" s="41">
        <v>0</v>
      </c>
      <c r="F4238" s="41">
        <v>0</v>
      </c>
      <c r="G4238" s="48">
        <v>63003</v>
      </c>
    </row>
    <row r="4239" spans="1:7" x14ac:dyDescent="0.25">
      <c r="A4239" s="48">
        <v>630039053</v>
      </c>
      <c r="B4239" s="41" t="s">
        <v>5831</v>
      </c>
      <c r="C4239" s="41">
        <v>0</v>
      </c>
      <c r="D4239" s="41">
        <v>0</v>
      </c>
      <c r="E4239" s="41">
        <v>0</v>
      </c>
      <c r="F4239" s="41">
        <v>0</v>
      </c>
      <c r="G4239" s="48">
        <v>63003</v>
      </c>
    </row>
    <row r="4240" spans="1:7" x14ac:dyDescent="0.25">
      <c r="A4240" s="48">
        <v>630039801</v>
      </c>
      <c r="B4240" s="41" t="s">
        <v>5832</v>
      </c>
      <c r="C4240" s="41">
        <v>0</v>
      </c>
      <c r="D4240" s="41">
        <v>0</v>
      </c>
      <c r="E4240" s="41">
        <v>0</v>
      </c>
      <c r="F4240" s="41">
        <v>0</v>
      </c>
      <c r="G4240" s="48">
        <v>63003</v>
      </c>
    </row>
    <row r="4241" spans="1:7" x14ac:dyDescent="0.25">
      <c r="A4241" s="48">
        <v>630041600</v>
      </c>
      <c r="B4241" s="41" t="s">
        <v>5833</v>
      </c>
      <c r="C4241" s="41">
        <v>0</v>
      </c>
      <c r="D4241" s="41">
        <v>0</v>
      </c>
      <c r="E4241" s="41">
        <v>0</v>
      </c>
      <c r="F4241" s="41">
        <v>0</v>
      </c>
      <c r="G4241" s="48">
        <v>63004</v>
      </c>
    </row>
    <row r="4242" spans="1:7" x14ac:dyDescent="0.25">
      <c r="A4242" s="48">
        <v>630042500</v>
      </c>
      <c r="B4242" s="41" t="s">
        <v>5834</v>
      </c>
      <c r="C4242" s="41">
        <v>0</v>
      </c>
      <c r="D4242" s="41">
        <v>0</v>
      </c>
      <c r="E4242" s="41">
        <v>0</v>
      </c>
      <c r="F4242" s="41">
        <v>0</v>
      </c>
      <c r="G4242" s="48">
        <v>63004</v>
      </c>
    </row>
    <row r="4243" spans="1:7" x14ac:dyDescent="0.25">
      <c r="A4243" s="48">
        <v>630045569</v>
      </c>
      <c r="B4243" s="41" t="s">
        <v>5835</v>
      </c>
      <c r="C4243" s="41">
        <v>0</v>
      </c>
      <c r="D4243" s="41">
        <v>0</v>
      </c>
      <c r="E4243" s="41">
        <v>0</v>
      </c>
      <c r="F4243" s="41">
        <v>0</v>
      </c>
      <c r="G4243" s="48">
        <v>63004</v>
      </c>
    </row>
    <row r="4244" spans="1:7" x14ac:dyDescent="0.25">
      <c r="A4244" s="48">
        <v>630049051</v>
      </c>
      <c r="B4244" s="41" t="s">
        <v>5836</v>
      </c>
      <c r="C4244" s="41">
        <v>0</v>
      </c>
      <c r="D4244" s="41">
        <v>0</v>
      </c>
      <c r="E4244" s="41">
        <v>0</v>
      </c>
      <c r="F4244" s="41">
        <v>0</v>
      </c>
      <c r="G4244" s="48">
        <v>63004</v>
      </c>
    </row>
    <row r="4245" spans="1:7" x14ac:dyDescent="0.25">
      <c r="A4245" s="48">
        <v>630049200</v>
      </c>
      <c r="B4245" s="41" t="s">
        <v>5837</v>
      </c>
      <c r="C4245" s="41">
        <v>0</v>
      </c>
      <c r="D4245" s="41">
        <v>0</v>
      </c>
      <c r="E4245" s="41">
        <v>0</v>
      </c>
      <c r="F4245" s="41">
        <v>0</v>
      </c>
      <c r="G4245" s="48">
        <v>63004</v>
      </c>
    </row>
    <row r="4246" spans="1:7" x14ac:dyDescent="0.25">
      <c r="A4246" s="48">
        <v>630049800</v>
      </c>
      <c r="B4246" s="41" t="s">
        <v>5838</v>
      </c>
      <c r="C4246" s="41">
        <v>0</v>
      </c>
      <c r="D4246" s="41">
        <v>0</v>
      </c>
      <c r="E4246" s="41">
        <v>0</v>
      </c>
      <c r="F4246" s="41">
        <v>0</v>
      </c>
      <c r="G4246" s="48">
        <v>63004</v>
      </c>
    </row>
    <row r="4247" spans="1:7" x14ac:dyDescent="0.25">
      <c r="A4247" s="48">
        <v>630049801</v>
      </c>
      <c r="B4247" s="41" t="s">
        <v>5839</v>
      </c>
      <c r="C4247" s="41">
        <v>0</v>
      </c>
      <c r="D4247" s="41">
        <v>0</v>
      </c>
      <c r="E4247" s="41">
        <v>0</v>
      </c>
      <c r="F4247" s="41">
        <v>0</v>
      </c>
      <c r="G4247" s="48">
        <v>63004</v>
      </c>
    </row>
    <row r="4248" spans="1:7" x14ac:dyDescent="0.25">
      <c r="A4248" s="48">
        <v>630050150</v>
      </c>
      <c r="B4248" s="41" t="s">
        <v>5840</v>
      </c>
      <c r="C4248" s="41">
        <v>0</v>
      </c>
      <c r="D4248" s="41">
        <v>0</v>
      </c>
      <c r="E4248" s="41">
        <v>0</v>
      </c>
      <c r="F4248" s="41">
        <v>0</v>
      </c>
      <c r="G4248" s="48">
        <v>63005</v>
      </c>
    </row>
    <row r="4249" spans="1:7" x14ac:dyDescent="0.25">
      <c r="A4249" s="48">
        <v>630052000</v>
      </c>
      <c r="B4249" s="41" t="s">
        <v>5841</v>
      </c>
      <c r="C4249" s="41">
        <v>0</v>
      </c>
      <c r="D4249" s="41">
        <v>0</v>
      </c>
      <c r="E4249" s="41">
        <v>0</v>
      </c>
      <c r="F4249" s="41">
        <v>0</v>
      </c>
      <c r="G4249" s="48">
        <v>63005</v>
      </c>
    </row>
    <row r="4250" spans="1:7" x14ac:dyDescent="0.25">
      <c r="A4250" s="48">
        <v>630052004</v>
      </c>
      <c r="B4250" s="41" t="s">
        <v>5842</v>
      </c>
      <c r="C4250" s="41">
        <v>0</v>
      </c>
      <c r="D4250" s="41">
        <v>0</v>
      </c>
      <c r="E4250" s="41">
        <v>0</v>
      </c>
      <c r="F4250" s="41">
        <v>0</v>
      </c>
      <c r="G4250" s="48">
        <v>63005</v>
      </c>
    </row>
    <row r="4251" spans="1:7" x14ac:dyDescent="0.25">
      <c r="A4251" s="48">
        <v>630052020</v>
      </c>
      <c r="B4251" s="41" t="s">
        <v>5843</v>
      </c>
      <c r="C4251" s="41">
        <v>0</v>
      </c>
      <c r="D4251" s="41">
        <v>0</v>
      </c>
      <c r="E4251" s="41">
        <v>0</v>
      </c>
      <c r="F4251" s="41">
        <v>0</v>
      </c>
      <c r="G4251" s="48">
        <v>63005</v>
      </c>
    </row>
    <row r="4252" spans="1:7" x14ac:dyDescent="0.25">
      <c r="A4252" s="48">
        <v>630052022</v>
      </c>
      <c r="B4252" s="41" t="s">
        <v>5844</v>
      </c>
      <c r="C4252" s="41">
        <v>0</v>
      </c>
      <c r="D4252" s="41">
        <v>0</v>
      </c>
      <c r="E4252" s="41">
        <v>0</v>
      </c>
      <c r="F4252" s="41">
        <v>0</v>
      </c>
      <c r="G4252" s="48">
        <v>63005</v>
      </c>
    </row>
    <row r="4253" spans="1:7" x14ac:dyDescent="0.25">
      <c r="A4253" s="48">
        <v>630059017</v>
      </c>
      <c r="B4253" s="41" t="s">
        <v>5845</v>
      </c>
      <c r="C4253" s="41">
        <v>0</v>
      </c>
      <c r="D4253" s="41">
        <v>0</v>
      </c>
      <c r="E4253" s="41">
        <v>0</v>
      </c>
      <c r="F4253" s="41">
        <v>0</v>
      </c>
      <c r="G4253" s="48">
        <v>63005</v>
      </c>
    </row>
    <row r="4254" spans="1:7" x14ac:dyDescent="0.25">
      <c r="A4254" s="48">
        <v>630059059</v>
      </c>
      <c r="B4254" s="41" t="s">
        <v>5846</v>
      </c>
      <c r="C4254" s="41">
        <v>0</v>
      </c>
      <c r="D4254" s="41">
        <v>0</v>
      </c>
      <c r="E4254" s="41">
        <v>0</v>
      </c>
      <c r="F4254" s="41">
        <v>0</v>
      </c>
      <c r="G4254" s="48">
        <v>63005</v>
      </c>
    </row>
    <row r="4255" spans="1:7" x14ac:dyDescent="0.25">
      <c r="A4255" s="48">
        <v>630059102</v>
      </c>
      <c r="B4255" s="41" t="s">
        <v>5847</v>
      </c>
      <c r="C4255" s="41">
        <v>0</v>
      </c>
      <c r="D4255" s="41">
        <v>0</v>
      </c>
      <c r="E4255" s="41">
        <v>0</v>
      </c>
      <c r="F4255" s="41">
        <v>0</v>
      </c>
      <c r="G4255" s="48">
        <v>63005</v>
      </c>
    </row>
    <row r="4256" spans="1:7" x14ac:dyDescent="0.25">
      <c r="A4256" s="48">
        <v>630059801</v>
      </c>
      <c r="B4256" s="41" t="s">
        <v>5848</v>
      </c>
      <c r="C4256" s="41">
        <v>0</v>
      </c>
      <c r="D4256" s="41">
        <v>0</v>
      </c>
      <c r="E4256" s="41">
        <v>0</v>
      </c>
      <c r="F4256" s="41">
        <v>0</v>
      </c>
      <c r="G4256" s="48">
        <v>63005</v>
      </c>
    </row>
    <row r="4257" spans="1:7" x14ac:dyDescent="0.25">
      <c r="A4257" s="48">
        <v>630062430</v>
      </c>
      <c r="B4257" s="41" t="s">
        <v>5849</v>
      </c>
      <c r="C4257" s="41">
        <v>0</v>
      </c>
      <c r="D4257" s="41">
        <v>0</v>
      </c>
      <c r="E4257" s="41">
        <v>0</v>
      </c>
      <c r="F4257" s="41">
        <v>0</v>
      </c>
      <c r="G4257" s="48">
        <v>63006</v>
      </c>
    </row>
    <row r="4258" spans="1:7" x14ac:dyDescent="0.25">
      <c r="A4258" s="48">
        <v>630062900</v>
      </c>
      <c r="B4258" s="41" t="s">
        <v>5850</v>
      </c>
      <c r="C4258" s="41">
        <v>0</v>
      </c>
      <c r="D4258" s="41">
        <v>0</v>
      </c>
      <c r="E4258" s="41">
        <v>0</v>
      </c>
      <c r="F4258" s="41">
        <v>0</v>
      </c>
      <c r="G4258" s="48">
        <v>63006</v>
      </c>
    </row>
    <row r="4259" spans="1:7" x14ac:dyDescent="0.25">
      <c r="A4259" s="48">
        <v>630069051</v>
      </c>
      <c r="B4259" s="41" t="s">
        <v>5851</v>
      </c>
      <c r="C4259" s="41">
        <v>0</v>
      </c>
      <c r="D4259" s="41">
        <v>0</v>
      </c>
      <c r="E4259" s="41">
        <v>0</v>
      </c>
      <c r="F4259" s="41">
        <v>0</v>
      </c>
      <c r="G4259" s="48">
        <v>63006</v>
      </c>
    </row>
    <row r="4260" spans="1:7" x14ac:dyDescent="0.25">
      <c r="A4260" s="48">
        <v>630069053</v>
      </c>
      <c r="B4260" s="41" t="s">
        <v>5852</v>
      </c>
      <c r="C4260" s="41">
        <v>0</v>
      </c>
      <c r="D4260" s="41">
        <v>0</v>
      </c>
      <c r="E4260" s="41">
        <v>0</v>
      </c>
      <c r="F4260" s="41">
        <v>0</v>
      </c>
      <c r="G4260" s="48">
        <v>63006</v>
      </c>
    </row>
    <row r="4261" spans="1:7" x14ac:dyDescent="0.25">
      <c r="A4261" s="48">
        <v>630069055</v>
      </c>
      <c r="B4261" s="41" t="s">
        <v>5853</v>
      </c>
      <c r="C4261" s="41">
        <v>0</v>
      </c>
      <c r="D4261" s="41">
        <v>0</v>
      </c>
      <c r="E4261" s="41">
        <v>0</v>
      </c>
      <c r="F4261" s="41">
        <v>0</v>
      </c>
      <c r="G4261" s="48">
        <v>63006</v>
      </c>
    </row>
    <row r="4262" spans="1:7" x14ac:dyDescent="0.25">
      <c r="A4262" s="48">
        <v>630069801</v>
      </c>
      <c r="B4262" s="41" t="s">
        <v>5854</v>
      </c>
      <c r="C4262" s="41">
        <v>0</v>
      </c>
      <c r="D4262" s="41">
        <v>0</v>
      </c>
      <c r="E4262" s="41">
        <v>0</v>
      </c>
      <c r="F4262" s="41">
        <v>0</v>
      </c>
      <c r="G4262" s="48">
        <v>63006</v>
      </c>
    </row>
    <row r="4263" spans="1:7" x14ac:dyDescent="0.25">
      <c r="A4263" s="48">
        <v>630072524</v>
      </c>
      <c r="B4263" s="41" t="s">
        <v>5855</v>
      </c>
      <c r="C4263" s="41">
        <v>0</v>
      </c>
      <c r="D4263" s="41">
        <v>0</v>
      </c>
      <c r="E4263" s="41">
        <v>0</v>
      </c>
      <c r="F4263" s="41">
        <v>0</v>
      </c>
      <c r="G4263" s="48">
        <v>63007</v>
      </c>
    </row>
    <row r="4264" spans="1:7" x14ac:dyDescent="0.25">
      <c r="A4264" s="48">
        <v>630072900</v>
      </c>
      <c r="B4264" s="41" t="s">
        <v>5856</v>
      </c>
      <c r="C4264" s="41">
        <v>0</v>
      </c>
      <c r="D4264" s="41">
        <v>0</v>
      </c>
      <c r="E4264" s="41">
        <v>0</v>
      </c>
      <c r="F4264" s="41">
        <v>0</v>
      </c>
      <c r="G4264" s="48">
        <v>63007</v>
      </c>
    </row>
    <row r="4265" spans="1:7" x14ac:dyDescent="0.25">
      <c r="A4265" s="48">
        <v>630079051</v>
      </c>
      <c r="B4265" s="41" t="s">
        <v>5857</v>
      </c>
      <c r="C4265" s="41">
        <v>0</v>
      </c>
      <c r="D4265" s="41">
        <v>0</v>
      </c>
      <c r="E4265" s="41">
        <v>0</v>
      </c>
      <c r="F4265" s="41">
        <v>0</v>
      </c>
      <c r="G4265" s="48">
        <v>63007</v>
      </c>
    </row>
    <row r="4266" spans="1:7" x14ac:dyDescent="0.25">
      <c r="A4266" s="48">
        <v>630079801</v>
      </c>
      <c r="B4266" s="41" t="s">
        <v>5858</v>
      </c>
      <c r="C4266" s="41">
        <v>0</v>
      </c>
      <c r="D4266" s="41">
        <v>0</v>
      </c>
      <c r="E4266" s="41">
        <v>0</v>
      </c>
      <c r="F4266" s="41">
        <v>0</v>
      </c>
      <c r="G4266" s="48">
        <v>63007</v>
      </c>
    </row>
    <row r="4267" spans="1:7" x14ac:dyDescent="0.25">
      <c r="A4267" s="48">
        <v>630080100</v>
      </c>
      <c r="B4267" s="41" t="s">
        <v>5859</v>
      </c>
      <c r="C4267" s="41">
        <v>0</v>
      </c>
      <c r="D4267" s="41">
        <v>0</v>
      </c>
      <c r="E4267" s="41">
        <v>0</v>
      </c>
      <c r="F4267" s="41">
        <v>0</v>
      </c>
      <c r="G4267" s="48">
        <v>63008</v>
      </c>
    </row>
    <row r="4268" spans="1:7" x14ac:dyDescent="0.25">
      <c r="A4268" s="48">
        <v>630080930</v>
      </c>
      <c r="B4268" s="41" t="s">
        <v>5860</v>
      </c>
      <c r="C4268" s="41">
        <v>0</v>
      </c>
      <c r="D4268" s="41">
        <v>0</v>
      </c>
      <c r="E4268" s="41">
        <v>0</v>
      </c>
      <c r="F4268" s="41">
        <v>0</v>
      </c>
      <c r="G4268" s="48">
        <v>63008</v>
      </c>
    </row>
    <row r="4269" spans="1:7" x14ac:dyDescent="0.25">
      <c r="A4269" s="48">
        <v>630082502</v>
      </c>
      <c r="B4269" s="41" t="s">
        <v>5861</v>
      </c>
      <c r="C4269" s="41">
        <v>0</v>
      </c>
      <c r="D4269" s="41">
        <v>0</v>
      </c>
      <c r="E4269" s="41">
        <v>0</v>
      </c>
      <c r="F4269" s="41">
        <v>0</v>
      </c>
      <c r="G4269" s="48">
        <v>63008</v>
      </c>
    </row>
    <row r="4270" spans="1:7" x14ac:dyDescent="0.25">
      <c r="A4270" s="48">
        <v>630082520</v>
      </c>
      <c r="B4270" s="41" t="s">
        <v>5862</v>
      </c>
      <c r="C4270" s="41">
        <v>0</v>
      </c>
      <c r="D4270" s="41">
        <v>0</v>
      </c>
      <c r="E4270" s="41">
        <v>0</v>
      </c>
      <c r="F4270" s="41">
        <v>0</v>
      </c>
      <c r="G4270" s="48">
        <v>63008</v>
      </c>
    </row>
    <row r="4271" spans="1:7" x14ac:dyDescent="0.25">
      <c r="A4271" s="48">
        <v>630082815</v>
      </c>
      <c r="B4271" s="41" t="s">
        <v>5863</v>
      </c>
      <c r="C4271" s="41">
        <v>0</v>
      </c>
      <c r="D4271" s="41">
        <v>0</v>
      </c>
      <c r="E4271" s="41">
        <v>0</v>
      </c>
      <c r="F4271" s="41">
        <v>0</v>
      </c>
      <c r="G4271" s="48">
        <v>63008</v>
      </c>
    </row>
    <row r="4272" spans="1:7" x14ac:dyDescent="0.25">
      <c r="A4272" s="48">
        <v>630082900</v>
      </c>
      <c r="B4272" s="41" t="s">
        <v>5864</v>
      </c>
      <c r="C4272" s="41">
        <v>0</v>
      </c>
      <c r="D4272" s="41">
        <v>0</v>
      </c>
      <c r="E4272" s="41">
        <v>0</v>
      </c>
      <c r="F4272" s="41">
        <v>0</v>
      </c>
      <c r="G4272" s="48">
        <v>63008</v>
      </c>
    </row>
    <row r="4273" spans="1:7" x14ac:dyDescent="0.25">
      <c r="A4273" s="48">
        <v>630085571</v>
      </c>
      <c r="B4273" s="41" t="s">
        <v>5865</v>
      </c>
      <c r="C4273" s="41">
        <v>0</v>
      </c>
      <c r="D4273" s="41">
        <v>0</v>
      </c>
      <c r="E4273" s="41">
        <v>0</v>
      </c>
      <c r="F4273" s="41">
        <v>0</v>
      </c>
      <c r="G4273" s="48">
        <v>63008</v>
      </c>
    </row>
    <row r="4274" spans="1:7" x14ac:dyDescent="0.25">
      <c r="A4274" s="48">
        <v>630089050</v>
      </c>
      <c r="B4274" s="41" t="s">
        <v>5866</v>
      </c>
      <c r="C4274" s="41">
        <v>0</v>
      </c>
      <c r="D4274" s="41">
        <v>0</v>
      </c>
      <c r="E4274" s="41">
        <v>0</v>
      </c>
      <c r="F4274" s="41">
        <v>0</v>
      </c>
      <c r="G4274" s="48">
        <v>63008</v>
      </c>
    </row>
    <row r="4275" spans="1:7" x14ac:dyDescent="0.25">
      <c r="A4275" s="48">
        <v>630089051</v>
      </c>
      <c r="B4275" s="41" t="s">
        <v>5867</v>
      </c>
      <c r="C4275" s="41">
        <v>0</v>
      </c>
      <c r="D4275" s="41">
        <v>0</v>
      </c>
      <c r="E4275" s="41">
        <v>0</v>
      </c>
      <c r="F4275" s="41">
        <v>0</v>
      </c>
      <c r="G4275" s="48">
        <v>63008</v>
      </c>
    </row>
    <row r="4276" spans="1:7" x14ac:dyDescent="0.25">
      <c r="A4276" s="48">
        <v>630089200</v>
      </c>
      <c r="B4276" s="41" t="s">
        <v>5868</v>
      </c>
      <c r="C4276" s="41">
        <v>0</v>
      </c>
      <c r="D4276" s="41">
        <v>0</v>
      </c>
      <c r="E4276" s="41">
        <v>0</v>
      </c>
      <c r="F4276" s="41">
        <v>0</v>
      </c>
      <c r="G4276" s="48">
        <v>63008</v>
      </c>
    </row>
    <row r="4277" spans="1:7" x14ac:dyDescent="0.25">
      <c r="A4277" s="48">
        <v>630089801</v>
      </c>
      <c r="B4277" s="41" t="s">
        <v>5869</v>
      </c>
      <c r="C4277" s="41">
        <v>0</v>
      </c>
      <c r="D4277" s="41">
        <v>0</v>
      </c>
      <c r="E4277" s="41">
        <v>0</v>
      </c>
      <c r="F4277" s="41">
        <v>0</v>
      </c>
      <c r="G4277" s="48">
        <v>63008</v>
      </c>
    </row>
    <row r="4278" spans="1:7" x14ac:dyDescent="0.25">
      <c r="A4278" s="48">
        <v>630092900</v>
      </c>
      <c r="B4278" s="41" t="s">
        <v>5870</v>
      </c>
      <c r="C4278" s="41">
        <v>0</v>
      </c>
      <c r="D4278" s="41">
        <v>0</v>
      </c>
      <c r="E4278" s="41">
        <v>0</v>
      </c>
      <c r="F4278" s="41">
        <v>0</v>
      </c>
      <c r="G4278" s="48">
        <v>63009</v>
      </c>
    </row>
    <row r="4279" spans="1:7" x14ac:dyDescent="0.25">
      <c r="A4279" s="48">
        <v>630099051</v>
      </c>
      <c r="B4279" s="41" t="s">
        <v>5871</v>
      </c>
      <c r="C4279" s="41">
        <v>0</v>
      </c>
      <c r="D4279" s="41">
        <v>0</v>
      </c>
      <c r="E4279" s="41">
        <v>0</v>
      </c>
      <c r="F4279" s="41">
        <v>0</v>
      </c>
      <c r="G4279" s="48">
        <v>63009</v>
      </c>
    </row>
    <row r="4280" spans="1:7" x14ac:dyDescent="0.25">
      <c r="A4280" s="48">
        <v>630099801</v>
      </c>
      <c r="B4280" s="41" t="s">
        <v>5872</v>
      </c>
      <c r="C4280" s="41">
        <v>0</v>
      </c>
      <c r="D4280" s="41">
        <v>0</v>
      </c>
      <c r="E4280" s="41">
        <v>0</v>
      </c>
      <c r="F4280" s="41">
        <v>0</v>
      </c>
      <c r="G4280" s="48">
        <v>63009</v>
      </c>
    </row>
    <row r="4281" spans="1:7" x14ac:dyDescent="0.25">
      <c r="A4281" s="48">
        <v>630102900</v>
      </c>
      <c r="B4281" s="41" t="s">
        <v>5873</v>
      </c>
      <c r="C4281" s="41">
        <v>0</v>
      </c>
      <c r="D4281" s="41">
        <v>0</v>
      </c>
      <c r="E4281" s="41">
        <v>0</v>
      </c>
      <c r="F4281" s="41">
        <v>0</v>
      </c>
      <c r="G4281" s="48">
        <v>63010</v>
      </c>
    </row>
    <row r="4282" spans="1:7" x14ac:dyDescent="0.25">
      <c r="A4282" s="48">
        <v>630109051</v>
      </c>
      <c r="B4282" s="41" t="s">
        <v>5874</v>
      </c>
      <c r="C4282" s="41">
        <v>0</v>
      </c>
      <c r="D4282" s="41">
        <v>0</v>
      </c>
      <c r="E4282" s="41">
        <v>0</v>
      </c>
      <c r="F4282" s="41">
        <v>0</v>
      </c>
      <c r="G4282" s="48">
        <v>63010</v>
      </c>
    </row>
    <row r="4283" spans="1:7" x14ac:dyDescent="0.25">
      <c r="A4283" s="48">
        <v>630109801</v>
      </c>
      <c r="B4283" s="41" t="s">
        <v>5875</v>
      </c>
      <c r="C4283" s="41">
        <v>0</v>
      </c>
      <c r="D4283" s="41">
        <v>0</v>
      </c>
      <c r="E4283" s="41">
        <v>0</v>
      </c>
      <c r="F4283" s="41">
        <v>0</v>
      </c>
      <c r="G4283" s="48">
        <v>63010</v>
      </c>
    </row>
    <row r="4284" spans="1:7" x14ac:dyDescent="0.25">
      <c r="A4284" s="48">
        <v>630112502</v>
      </c>
      <c r="B4284" s="41" t="s">
        <v>5876</v>
      </c>
      <c r="C4284" s="41">
        <v>0</v>
      </c>
      <c r="D4284" s="41">
        <v>0</v>
      </c>
      <c r="E4284" s="41">
        <v>0</v>
      </c>
      <c r="F4284" s="41">
        <v>0</v>
      </c>
      <c r="G4284" s="48">
        <v>63011</v>
      </c>
    </row>
    <row r="4285" spans="1:7" x14ac:dyDescent="0.25">
      <c r="A4285" s="48">
        <v>630119051</v>
      </c>
      <c r="B4285" s="41" t="s">
        <v>5877</v>
      </c>
      <c r="C4285" s="41">
        <v>0</v>
      </c>
      <c r="D4285" s="41">
        <v>0</v>
      </c>
      <c r="E4285" s="41">
        <v>0</v>
      </c>
      <c r="F4285" s="41">
        <v>0</v>
      </c>
      <c r="G4285" s="48">
        <v>63011</v>
      </c>
    </row>
    <row r="4286" spans="1:7" x14ac:dyDescent="0.25">
      <c r="A4286" s="48">
        <v>630119200</v>
      </c>
      <c r="B4286" s="41" t="s">
        <v>5878</v>
      </c>
      <c r="C4286" s="41">
        <v>0</v>
      </c>
      <c r="D4286" s="41">
        <v>0</v>
      </c>
      <c r="E4286" s="41">
        <v>0</v>
      </c>
      <c r="F4286" s="41">
        <v>0</v>
      </c>
      <c r="G4286" s="48">
        <v>63011</v>
      </c>
    </row>
    <row r="4287" spans="1:7" x14ac:dyDescent="0.25">
      <c r="A4287" s="48">
        <v>630119801</v>
      </c>
      <c r="B4287" s="41" t="s">
        <v>5879</v>
      </c>
      <c r="C4287" s="41">
        <v>0</v>
      </c>
      <c r="D4287" s="41">
        <v>0</v>
      </c>
      <c r="E4287" s="41">
        <v>0</v>
      </c>
      <c r="F4287" s="41">
        <v>0</v>
      </c>
      <c r="G4287" s="48">
        <v>63011</v>
      </c>
    </row>
    <row r="4288" spans="1:7" x14ac:dyDescent="0.25">
      <c r="A4288" s="48">
        <v>630122900</v>
      </c>
      <c r="B4288" s="41" t="s">
        <v>5880</v>
      </c>
      <c r="C4288" s="41">
        <v>0</v>
      </c>
      <c r="D4288" s="41">
        <v>0</v>
      </c>
      <c r="E4288" s="41">
        <v>0</v>
      </c>
      <c r="F4288" s="41">
        <v>0</v>
      </c>
      <c r="G4288" s="48">
        <v>63012</v>
      </c>
    </row>
    <row r="4289" spans="1:7" x14ac:dyDescent="0.25">
      <c r="A4289" s="48">
        <v>630129051</v>
      </c>
      <c r="B4289" s="41" t="s">
        <v>5881</v>
      </c>
      <c r="C4289" s="41">
        <v>0</v>
      </c>
      <c r="D4289" s="41">
        <v>0</v>
      </c>
      <c r="E4289" s="41">
        <v>0</v>
      </c>
      <c r="F4289" s="41">
        <v>0</v>
      </c>
      <c r="G4289" s="48">
        <v>63012</v>
      </c>
    </row>
    <row r="4290" spans="1:7" x14ac:dyDescent="0.25">
      <c r="A4290" s="48">
        <v>630132000</v>
      </c>
      <c r="B4290" s="41" t="s">
        <v>5882</v>
      </c>
      <c r="C4290" s="41">
        <v>0</v>
      </c>
      <c r="D4290" s="41">
        <v>0</v>
      </c>
      <c r="E4290" s="41">
        <v>0</v>
      </c>
      <c r="F4290" s="41">
        <v>0</v>
      </c>
      <c r="G4290" s="48">
        <v>63013</v>
      </c>
    </row>
    <row r="4291" spans="1:7" x14ac:dyDescent="0.25">
      <c r="A4291" s="48">
        <v>630139051</v>
      </c>
      <c r="B4291" s="41" t="s">
        <v>5883</v>
      </c>
      <c r="C4291" s="41">
        <v>0</v>
      </c>
      <c r="D4291" s="41">
        <v>0</v>
      </c>
      <c r="E4291" s="41">
        <v>0</v>
      </c>
      <c r="F4291" s="41">
        <v>0</v>
      </c>
      <c r="G4291" s="48">
        <v>63013</v>
      </c>
    </row>
    <row r="4292" spans="1:7" x14ac:dyDescent="0.25">
      <c r="A4292" s="48">
        <v>630139200</v>
      </c>
      <c r="B4292" s="41" t="s">
        <v>5884</v>
      </c>
      <c r="C4292" s="41">
        <v>0</v>
      </c>
      <c r="D4292" s="41">
        <v>0</v>
      </c>
      <c r="E4292" s="41">
        <v>0</v>
      </c>
      <c r="F4292" s="41">
        <v>0</v>
      </c>
      <c r="G4292" s="48">
        <v>63013</v>
      </c>
    </row>
    <row r="4293" spans="1:7" x14ac:dyDescent="0.25">
      <c r="A4293" s="48">
        <v>630139801</v>
      </c>
      <c r="B4293" s="41" t="s">
        <v>5885</v>
      </c>
      <c r="C4293" s="41">
        <v>0</v>
      </c>
      <c r="D4293" s="41">
        <v>0</v>
      </c>
      <c r="E4293" s="41">
        <v>0</v>
      </c>
      <c r="F4293" s="41">
        <v>0</v>
      </c>
      <c r="G4293" s="48">
        <v>63013</v>
      </c>
    </row>
    <row r="4294" spans="1:7" x14ac:dyDescent="0.25">
      <c r="A4294" s="48">
        <v>630142900</v>
      </c>
      <c r="B4294" s="41" t="s">
        <v>5886</v>
      </c>
      <c r="C4294" s="41">
        <v>0</v>
      </c>
      <c r="D4294" s="41">
        <v>0</v>
      </c>
      <c r="E4294" s="41">
        <v>0</v>
      </c>
      <c r="F4294" s="41">
        <v>0</v>
      </c>
      <c r="G4294" s="48">
        <v>63014</v>
      </c>
    </row>
    <row r="4295" spans="1:7" x14ac:dyDescent="0.25">
      <c r="A4295" s="48">
        <v>630149051</v>
      </c>
      <c r="B4295" s="41" t="s">
        <v>5887</v>
      </c>
      <c r="C4295" s="41">
        <v>0</v>
      </c>
      <c r="D4295" s="41">
        <v>0</v>
      </c>
      <c r="E4295" s="41">
        <v>0</v>
      </c>
      <c r="F4295" s="41">
        <v>0</v>
      </c>
      <c r="G4295" s="48">
        <v>63014</v>
      </c>
    </row>
    <row r="4296" spans="1:7" x14ac:dyDescent="0.25">
      <c r="A4296" s="48">
        <v>630151600</v>
      </c>
      <c r="B4296" s="41" t="s">
        <v>5888</v>
      </c>
      <c r="C4296" s="41">
        <v>0</v>
      </c>
      <c r="D4296" s="41">
        <v>0</v>
      </c>
      <c r="E4296" s="41">
        <v>0</v>
      </c>
      <c r="F4296" s="41">
        <v>0</v>
      </c>
      <c r="G4296" s="48">
        <v>63015</v>
      </c>
    </row>
    <row r="4297" spans="1:7" x14ac:dyDescent="0.25">
      <c r="A4297" s="48">
        <v>630152429</v>
      </c>
      <c r="B4297" s="41" t="s">
        <v>5889</v>
      </c>
      <c r="C4297" s="41">
        <v>0</v>
      </c>
      <c r="D4297" s="41">
        <v>0</v>
      </c>
      <c r="E4297" s="41">
        <v>0</v>
      </c>
      <c r="F4297" s="41">
        <v>0</v>
      </c>
      <c r="G4297" s="48">
        <v>63015</v>
      </c>
    </row>
    <row r="4298" spans="1:7" x14ac:dyDescent="0.25">
      <c r="A4298" s="48">
        <v>630159051</v>
      </c>
      <c r="B4298" s="41" t="s">
        <v>5890</v>
      </c>
      <c r="C4298" s="41">
        <v>0</v>
      </c>
      <c r="D4298" s="41">
        <v>0</v>
      </c>
      <c r="E4298" s="41">
        <v>0</v>
      </c>
      <c r="F4298" s="41">
        <v>0</v>
      </c>
      <c r="G4298" s="48">
        <v>63015</v>
      </c>
    </row>
    <row r="4299" spans="1:7" x14ac:dyDescent="0.25">
      <c r="A4299" s="48">
        <v>630159200</v>
      </c>
      <c r="B4299" s="41" t="s">
        <v>5891</v>
      </c>
      <c r="C4299" s="41">
        <v>0</v>
      </c>
      <c r="D4299" s="41">
        <v>0</v>
      </c>
      <c r="E4299" s="41">
        <v>0</v>
      </c>
      <c r="F4299" s="41">
        <v>0</v>
      </c>
      <c r="G4299" s="48">
        <v>63015</v>
      </c>
    </row>
    <row r="4300" spans="1:7" x14ac:dyDescent="0.25">
      <c r="A4300" s="48">
        <v>630159801</v>
      </c>
      <c r="B4300" s="41" t="s">
        <v>5892</v>
      </c>
      <c r="C4300" s="41">
        <v>0</v>
      </c>
      <c r="D4300" s="41">
        <v>0</v>
      </c>
      <c r="E4300" s="41">
        <v>0</v>
      </c>
      <c r="F4300" s="41">
        <v>0</v>
      </c>
      <c r="G4300" s="48">
        <v>63015</v>
      </c>
    </row>
    <row r="4301" spans="1:7" x14ac:dyDescent="0.25">
      <c r="A4301" s="48">
        <v>630169051</v>
      </c>
      <c r="B4301" s="41" t="s">
        <v>5893</v>
      </c>
      <c r="C4301" s="41">
        <v>0</v>
      </c>
      <c r="D4301" s="41">
        <v>0</v>
      </c>
      <c r="E4301" s="41">
        <v>0</v>
      </c>
      <c r="F4301" s="41">
        <v>0</v>
      </c>
      <c r="G4301" s="48">
        <v>63016</v>
      </c>
    </row>
    <row r="4302" spans="1:7" x14ac:dyDescent="0.25">
      <c r="A4302" s="48">
        <v>630172429</v>
      </c>
      <c r="B4302" s="41" t="s">
        <v>5894</v>
      </c>
      <c r="C4302" s="41">
        <v>0</v>
      </c>
      <c r="D4302" s="41">
        <v>0</v>
      </c>
      <c r="E4302" s="41">
        <v>0</v>
      </c>
      <c r="F4302" s="41">
        <v>0</v>
      </c>
      <c r="G4302" s="48">
        <v>63017</v>
      </c>
    </row>
    <row r="4303" spans="1:7" x14ac:dyDescent="0.25">
      <c r="A4303" s="48">
        <v>630179051</v>
      </c>
      <c r="B4303" s="41" t="s">
        <v>5895</v>
      </c>
      <c r="C4303" s="41">
        <v>0</v>
      </c>
      <c r="D4303" s="41">
        <v>0</v>
      </c>
      <c r="E4303" s="41">
        <v>0</v>
      </c>
      <c r="F4303" s="41">
        <v>0</v>
      </c>
      <c r="G4303" s="48">
        <v>63017</v>
      </c>
    </row>
    <row r="4304" spans="1:7" x14ac:dyDescent="0.25">
      <c r="A4304" s="48">
        <v>630179801</v>
      </c>
      <c r="B4304" s="41" t="s">
        <v>5896</v>
      </c>
      <c r="C4304" s="41">
        <v>0</v>
      </c>
      <c r="D4304" s="41">
        <v>0</v>
      </c>
      <c r="E4304" s="41">
        <v>0</v>
      </c>
      <c r="F4304" s="41">
        <v>0</v>
      </c>
      <c r="G4304" s="48">
        <v>63017</v>
      </c>
    </row>
    <row r="4305" spans="1:7" x14ac:dyDescent="0.25">
      <c r="A4305" s="48">
        <v>630189051</v>
      </c>
      <c r="B4305" s="41" t="s">
        <v>5897</v>
      </c>
      <c r="C4305" s="41">
        <v>0</v>
      </c>
      <c r="D4305" s="41">
        <v>0</v>
      </c>
      <c r="E4305" s="41">
        <v>0</v>
      </c>
      <c r="F4305" s="41">
        <v>0</v>
      </c>
      <c r="G4305" s="48">
        <v>63018</v>
      </c>
    </row>
    <row r="4306" spans="1:7" x14ac:dyDescent="0.25">
      <c r="A4306" s="48">
        <v>630189801</v>
      </c>
      <c r="B4306" s="41" t="s">
        <v>5898</v>
      </c>
      <c r="C4306" s="41">
        <v>0</v>
      </c>
      <c r="D4306" s="41">
        <v>0</v>
      </c>
      <c r="E4306" s="41">
        <v>0</v>
      </c>
      <c r="F4306" s="41">
        <v>0</v>
      </c>
      <c r="G4306" s="48">
        <v>63018</v>
      </c>
    </row>
    <row r="4307" spans="1:7" x14ac:dyDescent="0.25">
      <c r="A4307" s="48">
        <v>630190100</v>
      </c>
      <c r="B4307" s="41" t="s">
        <v>5899</v>
      </c>
      <c r="C4307" s="41">
        <v>0</v>
      </c>
      <c r="D4307" s="41">
        <v>0</v>
      </c>
      <c r="E4307" s="41">
        <v>0</v>
      </c>
      <c r="F4307" s="41">
        <v>0</v>
      </c>
      <c r="G4307" s="48">
        <v>63019</v>
      </c>
    </row>
    <row r="4308" spans="1:7" x14ac:dyDescent="0.25">
      <c r="A4308" s="48">
        <v>630190101</v>
      </c>
      <c r="B4308" s="41" t="s">
        <v>5900</v>
      </c>
      <c r="C4308" s="41">
        <v>0</v>
      </c>
      <c r="D4308" s="41">
        <v>0</v>
      </c>
      <c r="E4308" s="41">
        <v>0</v>
      </c>
      <c r="F4308" s="41">
        <v>0</v>
      </c>
      <c r="G4308" s="48">
        <v>63019</v>
      </c>
    </row>
    <row r="4309" spans="1:7" x14ac:dyDescent="0.25">
      <c r="A4309" s="48">
        <v>630190120</v>
      </c>
      <c r="B4309" s="41" t="s">
        <v>5901</v>
      </c>
      <c r="C4309" s="41">
        <v>0</v>
      </c>
      <c r="D4309" s="41">
        <v>0</v>
      </c>
      <c r="E4309" s="41">
        <v>0</v>
      </c>
      <c r="F4309" s="41">
        <v>0</v>
      </c>
      <c r="G4309" s="48">
        <v>63019</v>
      </c>
    </row>
    <row r="4310" spans="1:7" x14ac:dyDescent="0.25">
      <c r="A4310" s="48">
        <v>630190930</v>
      </c>
      <c r="B4310" s="41" t="s">
        <v>5902</v>
      </c>
      <c r="C4310" s="41">
        <v>0</v>
      </c>
      <c r="D4310" s="41">
        <v>0</v>
      </c>
      <c r="E4310" s="41">
        <v>0</v>
      </c>
      <c r="F4310" s="41">
        <v>0</v>
      </c>
      <c r="G4310" s="48">
        <v>63019</v>
      </c>
    </row>
    <row r="4311" spans="1:7" x14ac:dyDescent="0.25">
      <c r="A4311" s="48">
        <v>630192000</v>
      </c>
      <c r="B4311" s="41" t="s">
        <v>5903</v>
      </c>
      <c r="C4311" s="41">
        <v>0</v>
      </c>
      <c r="D4311" s="41">
        <v>0</v>
      </c>
      <c r="E4311" s="41">
        <v>0</v>
      </c>
      <c r="F4311" s="41">
        <v>0</v>
      </c>
      <c r="G4311" s="48">
        <v>63019</v>
      </c>
    </row>
    <row r="4312" spans="1:7" x14ac:dyDescent="0.25">
      <c r="A4312" s="48">
        <v>630192524</v>
      </c>
      <c r="B4312" s="41" t="s">
        <v>5904</v>
      </c>
      <c r="C4312" s="41">
        <v>0</v>
      </c>
      <c r="D4312" s="41">
        <v>0</v>
      </c>
      <c r="E4312" s="41">
        <v>0</v>
      </c>
      <c r="F4312" s="41">
        <v>0</v>
      </c>
      <c r="G4312" s="48">
        <v>63019</v>
      </c>
    </row>
    <row r="4313" spans="1:7" x14ac:dyDescent="0.25">
      <c r="A4313" s="48">
        <v>630192706</v>
      </c>
      <c r="B4313" s="41" t="s">
        <v>5905</v>
      </c>
      <c r="C4313" s="41">
        <v>0</v>
      </c>
      <c r="D4313" s="41">
        <v>0</v>
      </c>
      <c r="E4313" s="41">
        <v>0</v>
      </c>
      <c r="F4313" s="41">
        <v>0</v>
      </c>
      <c r="G4313" s="48">
        <v>63019</v>
      </c>
    </row>
    <row r="4314" spans="1:7" x14ac:dyDescent="0.25">
      <c r="A4314" s="48">
        <v>630192903</v>
      </c>
      <c r="B4314" s="41" t="s">
        <v>5906</v>
      </c>
      <c r="C4314" s="41">
        <v>0</v>
      </c>
      <c r="D4314" s="41">
        <v>0</v>
      </c>
      <c r="E4314" s="41">
        <v>0</v>
      </c>
      <c r="F4314" s="41">
        <v>0</v>
      </c>
      <c r="G4314" s="48">
        <v>63019</v>
      </c>
    </row>
    <row r="4315" spans="1:7" x14ac:dyDescent="0.25">
      <c r="A4315" s="48">
        <v>630199051</v>
      </c>
      <c r="B4315" s="41" t="s">
        <v>5907</v>
      </c>
      <c r="C4315" s="41">
        <v>0</v>
      </c>
      <c r="D4315" s="41">
        <v>0</v>
      </c>
      <c r="E4315" s="41">
        <v>0</v>
      </c>
      <c r="F4315" s="41">
        <v>0</v>
      </c>
      <c r="G4315" s="48">
        <v>63019</v>
      </c>
    </row>
    <row r="4316" spans="1:7" x14ac:dyDescent="0.25">
      <c r="A4316" s="48">
        <v>630199200</v>
      </c>
      <c r="B4316" s="41" t="s">
        <v>5908</v>
      </c>
      <c r="C4316" s="41">
        <v>0</v>
      </c>
      <c r="D4316" s="41">
        <v>0</v>
      </c>
      <c r="E4316" s="41">
        <v>0</v>
      </c>
      <c r="F4316" s="41">
        <v>0</v>
      </c>
      <c r="G4316" s="48">
        <v>63019</v>
      </c>
    </row>
    <row r="4317" spans="1:7" x14ac:dyDescent="0.25">
      <c r="A4317" s="48">
        <v>630199801</v>
      </c>
      <c r="B4317" s="41" t="s">
        <v>5909</v>
      </c>
      <c r="C4317" s="41">
        <v>0</v>
      </c>
      <c r="D4317" s="41">
        <v>0</v>
      </c>
      <c r="E4317" s="41">
        <v>0</v>
      </c>
      <c r="F4317" s="41">
        <v>0</v>
      </c>
      <c r="G4317" s="48">
        <v>63019</v>
      </c>
    </row>
    <row r="4318" spans="1:7" x14ac:dyDescent="0.25">
      <c r="A4318" s="48">
        <v>630200200</v>
      </c>
      <c r="B4318" s="41" t="s">
        <v>5910</v>
      </c>
      <c r="C4318" s="41">
        <v>0</v>
      </c>
      <c r="D4318" s="41">
        <v>0</v>
      </c>
      <c r="E4318" s="41">
        <v>0</v>
      </c>
      <c r="F4318" s="41">
        <v>0</v>
      </c>
      <c r="G4318" s="48">
        <v>63020</v>
      </c>
    </row>
    <row r="4319" spans="1:7" x14ac:dyDescent="0.25">
      <c r="A4319" s="48">
        <v>630201600</v>
      </c>
      <c r="B4319" s="41" t="s">
        <v>5911</v>
      </c>
      <c r="C4319" s="41">
        <v>0</v>
      </c>
      <c r="D4319" s="41">
        <v>0</v>
      </c>
      <c r="E4319" s="41">
        <v>0</v>
      </c>
      <c r="F4319" s="41">
        <v>0</v>
      </c>
      <c r="G4319" s="48">
        <v>63020</v>
      </c>
    </row>
    <row r="4320" spans="1:7" x14ac:dyDescent="0.25">
      <c r="A4320" s="48">
        <v>630202000</v>
      </c>
      <c r="B4320" s="41" t="s">
        <v>5912</v>
      </c>
      <c r="C4320" s="41">
        <v>0</v>
      </c>
      <c r="D4320" s="41">
        <v>0</v>
      </c>
      <c r="E4320" s="41">
        <v>0</v>
      </c>
      <c r="F4320" s="41">
        <v>0</v>
      </c>
      <c r="G4320" s="48">
        <v>63020</v>
      </c>
    </row>
    <row r="4321" spans="1:7" x14ac:dyDescent="0.25">
      <c r="A4321" s="48">
        <v>630202421</v>
      </c>
      <c r="B4321" s="41" t="s">
        <v>5913</v>
      </c>
      <c r="C4321" s="41">
        <v>0</v>
      </c>
      <c r="D4321" s="41">
        <v>0</v>
      </c>
      <c r="E4321" s="41">
        <v>0</v>
      </c>
      <c r="F4321" s="41">
        <v>0</v>
      </c>
      <c r="G4321" s="48">
        <v>63020</v>
      </c>
    </row>
    <row r="4322" spans="1:7" x14ac:dyDescent="0.25">
      <c r="A4322" s="48">
        <v>630202500</v>
      </c>
      <c r="B4322" s="41" t="s">
        <v>5914</v>
      </c>
      <c r="C4322" s="41">
        <v>0</v>
      </c>
      <c r="D4322" s="41">
        <v>0</v>
      </c>
      <c r="E4322" s="41">
        <v>0</v>
      </c>
      <c r="F4322" s="41">
        <v>0</v>
      </c>
      <c r="G4322" s="48">
        <v>63020</v>
      </c>
    </row>
    <row r="4323" spans="1:7" x14ac:dyDescent="0.25">
      <c r="A4323" s="48">
        <v>630202900</v>
      </c>
      <c r="B4323" s="41" t="s">
        <v>5915</v>
      </c>
      <c r="C4323" s="41">
        <v>0</v>
      </c>
      <c r="D4323" s="41">
        <v>0</v>
      </c>
      <c r="E4323" s="41">
        <v>0</v>
      </c>
      <c r="F4323" s="41">
        <v>0</v>
      </c>
      <c r="G4323" s="48">
        <v>63020</v>
      </c>
    </row>
    <row r="4324" spans="1:7" x14ac:dyDescent="0.25">
      <c r="A4324" s="48">
        <v>630204618</v>
      </c>
      <c r="B4324" s="41" t="s">
        <v>5916</v>
      </c>
      <c r="C4324" s="41">
        <v>0</v>
      </c>
      <c r="D4324" s="41">
        <v>0</v>
      </c>
      <c r="E4324" s="41">
        <v>0</v>
      </c>
      <c r="F4324" s="41">
        <v>0</v>
      </c>
      <c r="G4324" s="48">
        <v>63020</v>
      </c>
    </row>
    <row r="4325" spans="1:7" x14ac:dyDescent="0.25">
      <c r="A4325" s="48">
        <v>630204621</v>
      </c>
      <c r="B4325" s="41" t="s">
        <v>5917</v>
      </c>
      <c r="C4325" s="41">
        <v>0</v>
      </c>
      <c r="D4325" s="41">
        <v>0</v>
      </c>
      <c r="E4325" s="41">
        <v>0</v>
      </c>
      <c r="F4325" s="41">
        <v>0</v>
      </c>
      <c r="G4325" s="48">
        <v>63020</v>
      </c>
    </row>
    <row r="4326" spans="1:7" x14ac:dyDescent="0.25">
      <c r="A4326" s="48">
        <v>630206010</v>
      </c>
      <c r="B4326" s="41" t="s">
        <v>5918</v>
      </c>
      <c r="C4326" s="41">
        <v>0</v>
      </c>
      <c r="D4326" s="41">
        <v>0</v>
      </c>
      <c r="E4326" s="41">
        <v>0</v>
      </c>
      <c r="F4326" s="41">
        <v>0</v>
      </c>
      <c r="G4326" s="48">
        <v>63020</v>
      </c>
    </row>
    <row r="4327" spans="1:7" x14ac:dyDescent="0.25">
      <c r="A4327" s="48">
        <v>630209051</v>
      </c>
      <c r="B4327" s="41" t="s">
        <v>5919</v>
      </c>
      <c r="C4327" s="41">
        <v>0</v>
      </c>
      <c r="D4327" s="41">
        <v>0</v>
      </c>
      <c r="E4327" s="41">
        <v>0</v>
      </c>
      <c r="F4327" s="41">
        <v>0</v>
      </c>
      <c r="G4327" s="48">
        <v>63020</v>
      </c>
    </row>
    <row r="4328" spans="1:7" x14ac:dyDescent="0.25">
      <c r="A4328" s="48">
        <v>630209200</v>
      </c>
      <c r="B4328" s="41" t="s">
        <v>5920</v>
      </c>
      <c r="C4328" s="41">
        <v>0</v>
      </c>
      <c r="D4328" s="41">
        <v>0</v>
      </c>
      <c r="E4328" s="41">
        <v>0</v>
      </c>
      <c r="F4328" s="41">
        <v>0</v>
      </c>
      <c r="G4328" s="48">
        <v>63020</v>
      </c>
    </row>
    <row r="4329" spans="1:7" x14ac:dyDescent="0.25">
      <c r="A4329" s="48">
        <v>630209801</v>
      </c>
      <c r="B4329" s="41" t="s">
        <v>5921</v>
      </c>
      <c r="C4329" s="41">
        <v>0</v>
      </c>
      <c r="D4329" s="41">
        <v>0</v>
      </c>
      <c r="E4329" s="41">
        <v>0</v>
      </c>
      <c r="F4329" s="41">
        <v>0</v>
      </c>
      <c r="G4329" s="48">
        <v>63020</v>
      </c>
    </row>
    <row r="4330" spans="1:7" x14ac:dyDescent="0.25">
      <c r="A4330" s="48">
        <v>630212429</v>
      </c>
      <c r="B4330" s="41" t="s">
        <v>5922</v>
      </c>
      <c r="C4330" s="41">
        <v>0</v>
      </c>
      <c r="D4330" s="41">
        <v>0</v>
      </c>
      <c r="E4330" s="41">
        <v>0</v>
      </c>
      <c r="F4330" s="41">
        <v>0</v>
      </c>
      <c r="G4330" s="48">
        <v>63021</v>
      </c>
    </row>
    <row r="4331" spans="1:7" x14ac:dyDescent="0.25">
      <c r="A4331" s="48">
        <v>630212900</v>
      </c>
      <c r="B4331" s="41" t="s">
        <v>5923</v>
      </c>
      <c r="C4331" s="41">
        <v>0</v>
      </c>
      <c r="D4331" s="41">
        <v>0</v>
      </c>
      <c r="E4331" s="41">
        <v>0</v>
      </c>
      <c r="F4331" s="41">
        <v>0</v>
      </c>
      <c r="G4331" s="48">
        <v>63021</v>
      </c>
    </row>
    <row r="4332" spans="1:7" x14ac:dyDescent="0.25">
      <c r="A4332" s="48">
        <v>630219051</v>
      </c>
      <c r="B4332" s="41" t="s">
        <v>5924</v>
      </c>
      <c r="C4332" s="41">
        <v>0</v>
      </c>
      <c r="D4332" s="41">
        <v>0</v>
      </c>
      <c r="E4332" s="41">
        <v>0</v>
      </c>
      <c r="F4332" s="41">
        <v>0</v>
      </c>
      <c r="G4332" s="48">
        <v>63021</v>
      </c>
    </row>
    <row r="4333" spans="1:7" x14ac:dyDescent="0.25">
      <c r="A4333" s="48">
        <v>630222429</v>
      </c>
      <c r="B4333" s="41" t="s">
        <v>5925</v>
      </c>
      <c r="C4333" s="41">
        <v>0</v>
      </c>
      <c r="D4333" s="41">
        <v>0</v>
      </c>
      <c r="E4333" s="41">
        <v>0</v>
      </c>
      <c r="F4333" s="41">
        <v>0</v>
      </c>
      <c r="G4333" s="48">
        <v>63022</v>
      </c>
    </row>
    <row r="4334" spans="1:7" x14ac:dyDescent="0.25">
      <c r="A4334" s="48">
        <v>630229200</v>
      </c>
      <c r="B4334" s="41" t="s">
        <v>5926</v>
      </c>
      <c r="C4334" s="41">
        <v>0</v>
      </c>
      <c r="D4334" s="41">
        <v>0</v>
      </c>
      <c r="E4334" s="41">
        <v>0</v>
      </c>
      <c r="F4334" s="41">
        <v>0</v>
      </c>
      <c r="G4334" s="48">
        <v>63022</v>
      </c>
    </row>
    <row r="4335" spans="1:7" x14ac:dyDescent="0.25">
      <c r="A4335" s="48">
        <v>630232900</v>
      </c>
      <c r="B4335" s="41" t="s">
        <v>5927</v>
      </c>
      <c r="C4335" s="41">
        <v>0</v>
      </c>
      <c r="D4335" s="41">
        <v>0</v>
      </c>
      <c r="E4335" s="41">
        <v>0</v>
      </c>
      <c r="F4335" s="41">
        <v>0</v>
      </c>
      <c r="G4335" s="48">
        <v>63023</v>
      </c>
    </row>
    <row r="4336" spans="1:7" x14ac:dyDescent="0.25">
      <c r="A4336" s="48">
        <v>630239051</v>
      </c>
      <c r="B4336" s="41" t="s">
        <v>5928</v>
      </c>
      <c r="C4336" s="41">
        <v>0</v>
      </c>
      <c r="D4336" s="41">
        <v>0</v>
      </c>
      <c r="E4336" s="41">
        <v>0</v>
      </c>
      <c r="F4336" s="41">
        <v>0</v>
      </c>
      <c r="G4336" s="48">
        <v>63023</v>
      </c>
    </row>
    <row r="4337" spans="1:7" x14ac:dyDescent="0.25">
      <c r="A4337" s="48">
        <v>630239057</v>
      </c>
      <c r="B4337" s="41" t="s">
        <v>5929</v>
      </c>
      <c r="C4337" s="41">
        <v>0</v>
      </c>
      <c r="D4337" s="41">
        <v>0</v>
      </c>
      <c r="E4337" s="41">
        <v>0</v>
      </c>
      <c r="F4337" s="41">
        <v>0</v>
      </c>
      <c r="G4337" s="48">
        <v>63023</v>
      </c>
    </row>
    <row r="4338" spans="1:7" x14ac:dyDescent="0.25">
      <c r="A4338" s="48">
        <v>630240100</v>
      </c>
      <c r="B4338" s="41" t="s">
        <v>5930</v>
      </c>
      <c r="C4338" s="41">
        <v>0</v>
      </c>
      <c r="D4338" s="41">
        <v>0</v>
      </c>
      <c r="E4338" s="41">
        <v>0</v>
      </c>
      <c r="F4338" s="41">
        <v>0</v>
      </c>
      <c r="G4338" s="48">
        <v>63024</v>
      </c>
    </row>
    <row r="4339" spans="1:7" x14ac:dyDescent="0.25">
      <c r="A4339" s="48">
        <v>630240120</v>
      </c>
      <c r="B4339" s="41" t="s">
        <v>5931</v>
      </c>
      <c r="C4339" s="41">
        <v>0</v>
      </c>
      <c r="D4339" s="41">
        <v>0</v>
      </c>
      <c r="E4339" s="41">
        <v>0</v>
      </c>
      <c r="F4339" s="41">
        <v>0</v>
      </c>
      <c r="G4339" s="48">
        <v>63024</v>
      </c>
    </row>
    <row r="4340" spans="1:7" x14ac:dyDescent="0.25">
      <c r="A4340" s="48">
        <v>630240930</v>
      </c>
      <c r="B4340" s="41" t="s">
        <v>5932</v>
      </c>
      <c r="C4340" s="41">
        <v>0</v>
      </c>
      <c r="D4340" s="41">
        <v>0</v>
      </c>
      <c r="E4340" s="41">
        <v>0</v>
      </c>
      <c r="F4340" s="41">
        <v>0</v>
      </c>
      <c r="G4340" s="48">
        <v>63024</v>
      </c>
    </row>
    <row r="4341" spans="1:7" x14ac:dyDescent="0.25">
      <c r="A4341" s="48">
        <v>630242000</v>
      </c>
      <c r="B4341" s="41" t="s">
        <v>5933</v>
      </c>
      <c r="C4341" s="41">
        <v>0</v>
      </c>
      <c r="D4341" s="41">
        <v>0</v>
      </c>
      <c r="E4341" s="41">
        <v>0</v>
      </c>
      <c r="F4341" s="41">
        <v>0</v>
      </c>
      <c r="G4341" s="48">
        <v>63024</v>
      </c>
    </row>
    <row r="4342" spans="1:7" x14ac:dyDescent="0.25">
      <c r="A4342" s="48">
        <v>630242510</v>
      </c>
      <c r="B4342" s="41" t="s">
        <v>5934</v>
      </c>
      <c r="C4342" s="41">
        <v>0</v>
      </c>
      <c r="D4342" s="41">
        <v>0</v>
      </c>
      <c r="E4342" s="41">
        <v>0</v>
      </c>
      <c r="F4342" s="41">
        <v>0</v>
      </c>
      <c r="G4342" s="48">
        <v>63024</v>
      </c>
    </row>
    <row r="4343" spans="1:7" x14ac:dyDescent="0.25">
      <c r="A4343" s="48">
        <v>630242706</v>
      </c>
      <c r="B4343" s="41" t="s">
        <v>5935</v>
      </c>
      <c r="C4343" s="41">
        <v>0</v>
      </c>
      <c r="D4343" s="41">
        <v>0</v>
      </c>
      <c r="E4343" s="41">
        <v>0</v>
      </c>
      <c r="F4343" s="41">
        <v>0</v>
      </c>
      <c r="G4343" s="48">
        <v>63024</v>
      </c>
    </row>
    <row r="4344" spans="1:7" x14ac:dyDescent="0.25">
      <c r="A4344" s="48">
        <v>630242900</v>
      </c>
      <c r="B4344" s="41" t="s">
        <v>5936</v>
      </c>
      <c r="C4344" s="41">
        <v>0</v>
      </c>
      <c r="D4344" s="41">
        <v>0</v>
      </c>
      <c r="E4344" s="41">
        <v>0</v>
      </c>
      <c r="F4344" s="41">
        <v>0</v>
      </c>
      <c r="G4344" s="48">
        <v>63024</v>
      </c>
    </row>
    <row r="4345" spans="1:7" x14ac:dyDescent="0.25">
      <c r="A4345" s="48">
        <v>630244624</v>
      </c>
      <c r="B4345" s="41" t="s">
        <v>5937</v>
      </c>
      <c r="C4345" s="41">
        <v>0</v>
      </c>
      <c r="D4345" s="41">
        <v>0</v>
      </c>
      <c r="E4345" s="41">
        <v>0</v>
      </c>
      <c r="F4345" s="41">
        <v>0</v>
      </c>
      <c r="G4345" s="48">
        <v>63024</v>
      </c>
    </row>
    <row r="4346" spans="1:7" x14ac:dyDescent="0.25">
      <c r="A4346" s="48">
        <v>630245574</v>
      </c>
      <c r="B4346" s="41" t="s">
        <v>5938</v>
      </c>
      <c r="C4346" s="41">
        <v>0</v>
      </c>
      <c r="D4346" s="41">
        <v>0</v>
      </c>
      <c r="E4346" s="41">
        <v>0</v>
      </c>
      <c r="F4346" s="41">
        <v>0</v>
      </c>
      <c r="G4346" s="48">
        <v>63024</v>
      </c>
    </row>
    <row r="4347" spans="1:7" x14ac:dyDescent="0.25">
      <c r="A4347" s="48">
        <v>630249051</v>
      </c>
      <c r="B4347" s="41" t="s">
        <v>5939</v>
      </c>
      <c r="C4347" s="41">
        <v>0</v>
      </c>
      <c r="D4347" s="41">
        <v>0</v>
      </c>
      <c r="E4347" s="41">
        <v>0</v>
      </c>
      <c r="F4347" s="41">
        <v>0</v>
      </c>
      <c r="G4347" s="48">
        <v>63024</v>
      </c>
    </row>
    <row r="4348" spans="1:7" x14ac:dyDescent="0.25">
      <c r="A4348" s="48">
        <v>630249800</v>
      </c>
      <c r="B4348" s="41" t="s">
        <v>5940</v>
      </c>
      <c r="C4348" s="41">
        <v>0</v>
      </c>
      <c r="D4348" s="41">
        <v>0</v>
      </c>
      <c r="E4348" s="41">
        <v>0</v>
      </c>
      <c r="F4348" s="41">
        <v>0</v>
      </c>
      <c r="G4348" s="48">
        <v>63024</v>
      </c>
    </row>
    <row r="4349" spans="1:7" x14ac:dyDescent="0.25">
      <c r="A4349" s="48">
        <v>630249801</v>
      </c>
      <c r="B4349" s="41" t="s">
        <v>5941</v>
      </c>
      <c r="C4349" s="41">
        <v>0</v>
      </c>
      <c r="D4349" s="41">
        <v>0</v>
      </c>
      <c r="E4349" s="41">
        <v>0</v>
      </c>
      <c r="F4349" s="41">
        <v>0</v>
      </c>
      <c r="G4349" s="48">
        <v>63024</v>
      </c>
    </row>
    <row r="4350" spans="1:7" x14ac:dyDescent="0.25">
      <c r="A4350" s="48">
        <v>630250100</v>
      </c>
      <c r="B4350" s="41" t="s">
        <v>5942</v>
      </c>
      <c r="C4350" s="41">
        <v>0</v>
      </c>
      <c r="D4350" s="41">
        <v>0</v>
      </c>
      <c r="E4350" s="41">
        <v>0</v>
      </c>
      <c r="F4350" s="41">
        <v>0</v>
      </c>
      <c r="G4350" s="48">
        <v>63025</v>
      </c>
    </row>
    <row r="4351" spans="1:7" x14ac:dyDescent="0.25">
      <c r="A4351" s="48">
        <v>630250101</v>
      </c>
      <c r="B4351" s="41" t="s">
        <v>5943</v>
      </c>
      <c r="C4351" s="41">
        <v>0</v>
      </c>
      <c r="D4351" s="41">
        <v>0</v>
      </c>
      <c r="E4351" s="41">
        <v>0</v>
      </c>
      <c r="F4351" s="41">
        <v>0</v>
      </c>
      <c r="G4351" s="48">
        <v>63025</v>
      </c>
    </row>
    <row r="4352" spans="1:7" x14ac:dyDescent="0.25">
      <c r="A4352" s="48">
        <v>630250200</v>
      </c>
      <c r="B4352" s="41" t="s">
        <v>5944</v>
      </c>
      <c r="C4352" s="41">
        <v>0</v>
      </c>
      <c r="D4352" s="41">
        <v>0</v>
      </c>
      <c r="E4352" s="41">
        <v>0</v>
      </c>
      <c r="F4352" s="41">
        <v>0</v>
      </c>
      <c r="G4352" s="48">
        <v>63025</v>
      </c>
    </row>
    <row r="4353" spans="1:7" x14ac:dyDescent="0.25">
      <c r="A4353" s="48">
        <v>630250930</v>
      </c>
      <c r="B4353" s="41" t="s">
        <v>5945</v>
      </c>
      <c r="C4353" s="41">
        <v>0</v>
      </c>
      <c r="D4353" s="41">
        <v>0</v>
      </c>
      <c r="E4353" s="41">
        <v>0</v>
      </c>
      <c r="F4353" s="41">
        <v>0</v>
      </c>
      <c r="G4353" s="48">
        <v>63025</v>
      </c>
    </row>
    <row r="4354" spans="1:7" x14ac:dyDescent="0.25">
      <c r="A4354" s="48">
        <v>630251600</v>
      </c>
      <c r="B4354" s="41" t="s">
        <v>5946</v>
      </c>
      <c r="C4354" s="41">
        <v>0</v>
      </c>
      <c r="D4354" s="41">
        <v>0</v>
      </c>
      <c r="E4354" s="41">
        <v>0</v>
      </c>
      <c r="F4354" s="41">
        <v>0</v>
      </c>
      <c r="G4354" s="48">
        <v>63025</v>
      </c>
    </row>
    <row r="4355" spans="1:7" x14ac:dyDescent="0.25">
      <c r="A4355" s="48">
        <v>630252000</v>
      </c>
      <c r="B4355" s="41" t="s">
        <v>5947</v>
      </c>
      <c r="C4355" s="41">
        <v>0</v>
      </c>
      <c r="D4355" s="41">
        <v>0</v>
      </c>
      <c r="E4355" s="41">
        <v>0</v>
      </c>
      <c r="F4355" s="41">
        <v>0</v>
      </c>
      <c r="G4355" s="48">
        <v>63025</v>
      </c>
    </row>
    <row r="4356" spans="1:7" x14ac:dyDescent="0.25">
      <c r="A4356" s="48">
        <v>630252500</v>
      </c>
      <c r="B4356" s="41" t="s">
        <v>5948</v>
      </c>
      <c r="C4356" s="41">
        <v>0</v>
      </c>
      <c r="D4356" s="41">
        <v>0</v>
      </c>
      <c r="E4356" s="41">
        <v>0</v>
      </c>
      <c r="F4356" s="41">
        <v>0</v>
      </c>
      <c r="G4356" s="48">
        <v>63025</v>
      </c>
    </row>
    <row r="4357" spans="1:7" x14ac:dyDescent="0.25">
      <c r="A4357" s="48">
        <v>630252524</v>
      </c>
      <c r="B4357" s="41" t="s">
        <v>5949</v>
      </c>
      <c r="C4357" s="41">
        <v>0</v>
      </c>
      <c r="D4357" s="41">
        <v>0</v>
      </c>
      <c r="E4357" s="41">
        <v>0</v>
      </c>
      <c r="F4357" s="41">
        <v>0</v>
      </c>
      <c r="G4357" s="48">
        <v>63025</v>
      </c>
    </row>
    <row r="4358" spans="1:7" x14ac:dyDescent="0.25">
      <c r="A4358" s="48">
        <v>630252706</v>
      </c>
      <c r="B4358" s="41" t="s">
        <v>5950</v>
      </c>
      <c r="C4358" s="41">
        <v>0</v>
      </c>
      <c r="D4358" s="41">
        <v>0</v>
      </c>
      <c r="E4358" s="41">
        <v>0</v>
      </c>
      <c r="F4358" s="41">
        <v>0</v>
      </c>
      <c r="G4358" s="48">
        <v>63025</v>
      </c>
    </row>
    <row r="4359" spans="1:7" x14ac:dyDescent="0.25">
      <c r="A4359" s="48">
        <v>630252900</v>
      </c>
      <c r="B4359" s="41" t="s">
        <v>5951</v>
      </c>
      <c r="C4359" s="41">
        <v>13407.56</v>
      </c>
      <c r="D4359" s="41">
        <v>0</v>
      </c>
      <c r="E4359" s="41">
        <v>0</v>
      </c>
      <c r="F4359" s="41">
        <v>13407.56</v>
      </c>
      <c r="G4359" s="48">
        <v>63025</v>
      </c>
    </row>
    <row r="4360" spans="1:7" x14ac:dyDescent="0.25">
      <c r="A4360" s="48">
        <v>630254618</v>
      </c>
      <c r="B4360" s="41" t="s">
        <v>5952</v>
      </c>
      <c r="C4360" s="41">
        <v>0</v>
      </c>
      <c r="D4360" s="41">
        <v>0</v>
      </c>
      <c r="E4360" s="41">
        <v>0</v>
      </c>
      <c r="F4360" s="41">
        <v>0</v>
      </c>
      <c r="G4360" s="48">
        <v>63025</v>
      </c>
    </row>
    <row r="4361" spans="1:7" x14ac:dyDescent="0.25">
      <c r="A4361" s="48">
        <v>630254621</v>
      </c>
      <c r="B4361" s="41" t="s">
        <v>5953</v>
      </c>
      <c r="C4361" s="41">
        <v>0</v>
      </c>
      <c r="D4361" s="41">
        <v>0</v>
      </c>
      <c r="E4361" s="41">
        <v>0</v>
      </c>
      <c r="F4361" s="41">
        <v>0</v>
      </c>
      <c r="G4361" s="48">
        <v>63025</v>
      </c>
    </row>
    <row r="4362" spans="1:7" x14ac:dyDescent="0.25">
      <c r="A4362" s="48">
        <v>630259051</v>
      </c>
      <c r="B4362" s="41" t="s">
        <v>5954</v>
      </c>
      <c r="C4362" s="41">
        <v>-45257</v>
      </c>
      <c r="D4362" s="41">
        <v>0</v>
      </c>
      <c r="E4362" s="41">
        <v>0</v>
      </c>
      <c r="F4362" s="41">
        <v>-45257</v>
      </c>
      <c r="G4362" s="48">
        <v>63025</v>
      </c>
    </row>
    <row r="4363" spans="1:7" x14ac:dyDescent="0.25">
      <c r="A4363" s="48">
        <v>630259053</v>
      </c>
      <c r="B4363" s="41" t="s">
        <v>5955</v>
      </c>
      <c r="C4363" s="41">
        <v>0</v>
      </c>
      <c r="D4363" s="41">
        <v>0</v>
      </c>
      <c r="E4363" s="41">
        <v>0</v>
      </c>
      <c r="F4363" s="41">
        <v>0</v>
      </c>
      <c r="G4363" s="48">
        <v>63025</v>
      </c>
    </row>
    <row r="4364" spans="1:7" x14ac:dyDescent="0.25">
      <c r="A4364" s="48">
        <v>630259200</v>
      </c>
      <c r="B4364" s="41" t="s">
        <v>5956</v>
      </c>
      <c r="C4364" s="41">
        <v>0</v>
      </c>
      <c r="D4364" s="41">
        <v>0</v>
      </c>
      <c r="E4364" s="41">
        <v>0</v>
      </c>
      <c r="F4364" s="41">
        <v>0</v>
      </c>
      <c r="G4364" s="48">
        <v>63025</v>
      </c>
    </row>
    <row r="4365" spans="1:7" x14ac:dyDescent="0.25">
      <c r="A4365" s="48">
        <v>630259801</v>
      </c>
      <c r="B4365" s="41" t="s">
        <v>5957</v>
      </c>
      <c r="C4365" s="41">
        <v>0</v>
      </c>
      <c r="D4365" s="41">
        <v>0</v>
      </c>
      <c r="E4365" s="41">
        <v>0</v>
      </c>
      <c r="F4365" s="41">
        <v>0</v>
      </c>
      <c r="G4365" s="48">
        <v>63025</v>
      </c>
    </row>
    <row r="4366" spans="1:7" x14ac:dyDescent="0.25">
      <c r="A4366" s="48">
        <v>631019051</v>
      </c>
      <c r="B4366" s="41" t="s">
        <v>5958</v>
      </c>
      <c r="C4366" s="41">
        <v>0</v>
      </c>
      <c r="D4366" s="41">
        <v>0</v>
      </c>
      <c r="E4366" s="41">
        <v>0</v>
      </c>
      <c r="F4366" s="41">
        <v>0</v>
      </c>
      <c r="G4366" s="48">
        <v>63101</v>
      </c>
    </row>
    <row r="4367" spans="1:7" x14ac:dyDescent="0.25">
      <c r="A4367" s="48">
        <v>631019053</v>
      </c>
      <c r="B4367" s="41" t="s">
        <v>5959</v>
      </c>
      <c r="C4367" s="41">
        <v>0</v>
      </c>
      <c r="D4367" s="41">
        <v>0</v>
      </c>
      <c r="E4367" s="41">
        <v>0</v>
      </c>
      <c r="F4367" s="41">
        <v>0</v>
      </c>
      <c r="G4367" s="48">
        <v>63101</v>
      </c>
    </row>
    <row r="4368" spans="1:7" x14ac:dyDescent="0.25">
      <c r="A4368" s="48">
        <v>631029051</v>
      </c>
      <c r="B4368" s="41" t="s">
        <v>5960</v>
      </c>
      <c r="C4368" s="41">
        <v>0</v>
      </c>
      <c r="D4368" s="41">
        <v>0</v>
      </c>
      <c r="E4368" s="41">
        <v>0</v>
      </c>
      <c r="F4368" s="41">
        <v>0</v>
      </c>
      <c r="G4368" s="48">
        <v>63102</v>
      </c>
    </row>
    <row r="4369" spans="1:7" x14ac:dyDescent="0.25">
      <c r="A4369" s="48">
        <v>631029053</v>
      </c>
      <c r="B4369" s="41" t="s">
        <v>5961</v>
      </c>
      <c r="C4369" s="41">
        <v>0</v>
      </c>
      <c r="D4369" s="41">
        <v>0</v>
      </c>
      <c r="E4369" s="41">
        <v>0</v>
      </c>
      <c r="F4369" s="41">
        <v>0</v>
      </c>
      <c r="G4369" s="48">
        <v>63102</v>
      </c>
    </row>
    <row r="4370" spans="1:7" x14ac:dyDescent="0.25">
      <c r="A4370" s="48">
        <v>631039051</v>
      </c>
      <c r="B4370" s="41" t="s">
        <v>5962</v>
      </c>
      <c r="C4370" s="41">
        <v>0</v>
      </c>
      <c r="D4370" s="41">
        <v>0</v>
      </c>
      <c r="E4370" s="41">
        <v>0</v>
      </c>
      <c r="F4370" s="41">
        <v>0</v>
      </c>
      <c r="G4370" s="48">
        <v>63103</v>
      </c>
    </row>
    <row r="4371" spans="1:7" x14ac:dyDescent="0.25">
      <c r="A4371" s="48">
        <v>631039053</v>
      </c>
      <c r="B4371" s="41" t="s">
        <v>5963</v>
      </c>
      <c r="C4371" s="41">
        <v>0</v>
      </c>
      <c r="D4371" s="41">
        <v>0</v>
      </c>
      <c r="E4371" s="41">
        <v>0</v>
      </c>
      <c r="F4371" s="41">
        <v>0</v>
      </c>
      <c r="G4371" s="48">
        <v>63103</v>
      </c>
    </row>
    <row r="4372" spans="1:7" x14ac:dyDescent="0.25">
      <c r="A4372" s="48">
        <v>631049051</v>
      </c>
      <c r="B4372" s="41" t="s">
        <v>5964</v>
      </c>
      <c r="C4372" s="41">
        <v>0</v>
      </c>
      <c r="D4372" s="41">
        <v>0</v>
      </c>
      <c r="E4372" s="41">
        <v>0</v>
      </c>
      <c r="F4372" s="41">
        <v>0</v>
      </c>
      <c r="G4372" s="48">
        <v>63104</v>
      </c>
    </row>
    <row r="4373" spans="1:7" x14ac:dyDescent="0.25">
      <c r="A4373" s="48">
        <v>631059051</v>
      </c>
      <c r="B4373" s="41" t="s">
        <v>5965</v>
      </c>
      <c r="C4373" s="41">
        <v>0</v>
      </c>
      <c r="D4373" s="41">
        <v>0</v>
      </c>
      <c r="E4373" s="41">
        <v>0</v>
      </c>
      <c r="F4373" s="41">
        <v>0</v>
      </c>
      <c r="G4373" s="48">
        <v>63105</v>
      </c>
    </row>
    <row r="4374" spans="1:7" x14ac:dyDescent="0.25">
      <c r="A4374" s="48">
        <v>631059053</v>
      </c>
      <c r="B4374" s="41" t="s">
        <v>5966</v>
      </c>
      <c r="C4374" s="41">
        <v>0</v>
      </c>
      <c r="D4374" s="41">
        <v>0</v>
      </c>
      <c r="E4374" s="41">
        <v>0</v>
      </c>
      <c r="F4374" s="41">
        <v>0</v>
      </c>
      <c r="G4374" s="48">
        <v>63105</v>
      </c>
    </row>
    <row r="4375" spans="1:7" x14ac:dyDescent="0.25">
      <c r="A4375" s="48">
        <v>640015019</v>
      </c>
      <c r="B4375" s="41" t="s">
        <v>5967</v>
      </c>
      <c r="C4375" s="41">
        <v>0</v>
      </c>
      <c r="D4375" s="41">
        <v>0</v>
      </c>
      <c r="E4375" s="41">
        <v>0</v>
      </c>
      <c r="F4375" s="41">
        <v>0</v>
      </c>
      <c r="G4375" s="48">
        <v>64001</v>
      </c>
    </row>
    <row r="4376" spans="1:7" x14ac:dyDescent="0.25">
      <c r="A4376" s="48">
        <v>640026012</v>
      </c>
      <c r="B4376" s="41" t="s">
        <v>5968</v>
      </c>
      <c r="C4376" s="41">
        <v>0</v>
      </c>
      <c r="D4376" s="41">
        <v>0</v>
      </c>
      <c r="E4376" s="41">
        <v>0</v>
      </c>
      <c r="F4376" s="41">
        <v>0</v>
      </c>
      <c r="G4376" s="48">
        <v>64002</v>
      </c>
    </row>
    <row r="4377" spans="1:7" x14ac:dyDescent="0.25">
      <c r="A4377" s="48">
        <v>640039801</v>
      </c>
      <c r="B4377" s="41" t="s">
        <v>5969</v>
      </c>
      <c r="C4377" s="41">
        <v>0</v>
      </c>
      <c r="D4377" s="41">
        <v>0</v>
      </c>
      <c r="E4377" s="41">
        <v>0</v>
      </c>
      <c r="F4377" s="41">
        <v>0</v>
      </c>
      <c r="G4377" s="48">
        <v>64003</v>
      </c>
    </row>
    <row r="4378" spans="1:7" x14ac:dyDescent="0.25">
      <c r="A4378" s="48">
        <v>640046503</v>
      </c>
      <c r="B4378" s="41" t="s">
        <v>5970</v>
      </c>
      <c r="C4378" s="41">
        <v>0</v>
      </c>
      <c r="D4378" s="41">
        <v>0</v>
      </c>
      <c r="E4378" s="41">
        <v>0</v>
      </c>
      <c r="F4378" s="41">
        <v>0</v>
      </c>
      <c r="G4378" s="48">
        <v>64004</v>
      </c>
    </row>
    <row r="4379" spans="1:7" x14ac:dyDescent="0.25">
      <c r="A4379" s="48">
        <v>640059052</v>
      </c>
      <c r="B4379" s="41" t="s">
        <v>5971</v>
      </c>
      <c r="C4379" s="41">
        <v>0</v>
      </c>
      <c r="D4379" s="41">
        <v>0</v>
      </c>
      <c r="E4379" s="41">
        <v>0</v>
      </c>
      <c r="F4379" s="41">
        <v>0</v>
      </c>
      <c r="G4379" s="48">
        <v>64005</v>
      </c>
    </row>
    <row r="4380" spans="1:7" x14ac:dyDescent="0.25">
      <c r="A4380" s="48">
        <v>640066504</v>
      </c>
      <c r="B4380" s="41" t="s">
        <v>5972</v>
      </c>
      <c r="C4380" s="41">
        <v>0</v>
      </c>
      <c r="D4380" s="41">
        <v>0</v>
      </c>
      <c r="E4380" s="41">
        <v>0</v>
      </c>
      <c r="F4380" s="41">
        <v>0</v>
      </c>
      <c r="G4380" s="48">
        <v>64006</v>
      </c>
    </row>
    <row r="4381" spans="1:7" x14ac:dyDescent="0.25">
      <c r="A4381" s="48">
        <v>640079053</v>
      </c>
      <c r="B4381" s="41" t="s">
        <v>5973</v>
      </c>
      <c r="C4381" s="41">
        <v>0</v>
      </c>
      <c r="D4381" s="41">
        <v>0</v>
      </c>
      <c r="E4381" s="41">
        <v>0</v>
      </c>
      <c r="F4381" s="41">
        <v>0</v>
      </c>
      <c r="G4381" s="48">
        <v>64007</v>
      </c>
    </row>
    <row r="4382" spans="1:7" x14ac:dyDescent="0.25">
      <c r="A4382" s="48">
        <v>640089020</v>
      </c>
      <c r="B4382" s="41" t="s">
        <v>5974</v>
      </c>
      <c r="C4382" s="41">
        <v>0</v>
      </c>
      <c r="D4382" s="41">
        <v>0</v>
      </c>
      <c r="E4382" s="41">
        <v>0</v>
      </c>
      <c r="F4382" s="41">
        <v>0</v>
      </c>
      <c r="G4382" s="48">
        <v>64008</v>
      </c>
    </row>
    <row r="4383" spans="1:7" x14ac:dyDescent="0.25">
      <c r="A4383" s="48">
        <v>640089053</v>
      </c>
      <c r="B4383" s="41" t="s">
        <v>5975</v>
      </c>
      <c r="C4383" s="41">
        <v>0</v>
      </c>
      <c r="D4383" s="41">
        <v>0</v>
      </c>
      <c r="E4383" s="41">
        <v>0</v>
      </c>
      <c r="F4383" s="41">
        <v>0</v>
      </c>
      <c r="G4383" s="48">
        <v>64008</v>
      </c>
    </row>
    <row r="4384" spans="1:7" x14ac:dyDescent="0.25">
      <c r="A4384" s="48">
        <v>640089800</v>
      </c>
      <c r="B4384" s="41" t="s">
        <v>5976</v>
      </c>
      <c r="C4384" s="41">
        <v>0</v>
      </c>
      <c r="D4384" s="41">
        <v>0</v>
      </c>
      <c r="E4384" s="41">
        <v>0</v>
      </c>
      <c r="F4384" s="41">
        <v>0</v>
      </c>
      <c r="G4384" s="48">
        <v>64008</v>
      </c>
    </row>
    <row r="4385" spans="1:7" x14ac:dyDescent="0.25">
      <c r="A4385" s="48">
        <v>640099053</v>
      </c>
      <c r="B4385" s="41" t="s">
        <v>5977</v>
      </c>
      <c r="C4385" s="41">
        <v>0</v>
      </c>
      <c r="D4385" s="41">
        <v>0</v>
      </c>
      <c r="E4385" s="41">
        <v>0</v>
      </c>
      <c r="F4385" s="41">
        <v>0</v>
      </c>
      <c r="G4385" s="48">
        <v>64009</v>
      </c>
    </row>
    <row r="4386" spans="1:7" x14ac:dyDescent="0.25">
      <c r="A4386" s="48">
        <v>640109053</v>
      </c>
      <c r="B4386" s="41" t="s">
        <v>5978</v>
      </c>
      <c r="C4386" s="41">
        <v>0</v>
      </c>
      <c r="D4386" s="41">
        <v>0</v>
      </c>
      <c r="E4386" s="41">
        <v>0</v>
      </c>
      <c r="F4386" s="41">
        <v>0</v>
      </c>
      <c r="G4386" s="48">
        <v>64010</v>
      </c>
    </row>
    <row r="4387" spans="1:7" x14ac:dyDescent="0.25">
      <c r="A4387" s="48">
        <v>640109801</v>
      </c>
      <c r="B4387" s="41" t="s">
        <v>5979</v>
      </c>
      <c r="C4387" s="41">
        <v>0</v>
      </c>
      <c r="D4387" s="41">
        <v>0</v>
      </c>
      <c r="E4387" s="41">
        <v>0</v>
      </c>
      <c r="F4387" s="41">
        <v>0</v>
      </c>
      <c r="G4387" s="48">
        <v>64010</v>
      </c>
    </row>
    <row r="4388" spans="1:7" x14ac:dyDescent="0.25">
      <c r="A4388" s="48">
        <v>640119053</v>
      </c>
      <c r="B4388" s="41" t="s">
        <v>5980</v>
      </c>
      <c r="C4388" s="41">
        <v>0</v>
      </c>
      <c r="D4388" s="41">
        <v>0</v>
      </c>
      <c r="E4388" s="41">
        <v>0</v>
      </c>
      <c r="F4388" s="41">
        <v>0</v>
      </c>
      <c r="G4388" s="48">
        <v>64011</v>
      </c>
    </row>
    <row r="4389" spans="1:7" x14ac:dyDescent="0.25">
      <c r="A4389" s="48">
        <v>640119801</v>
      </c>
      <c r="B4389" s="41" t="s">
        <v>5981</v>
      </c>
      <c r="C4389" s="41">
        <v>0</v>
      </c>
      <c r="D4389" s="41">
        <v>0</v>
      </c>
      <c r="E4389" s="41">
        <v>0</v>
      </c>
      <c r="F4389" s="41">
        <v>0</v>
      </c>
      <c r="G4389" s="48">
        <v>64011</v>
      </c>
    </row>
    <row r="4390" spans="1:7" x14ac:dyDescent="0.25">
      <c r="A4390" s="48">
        <v>640129801</v>
      </c>
      <c r="B4390" s="41" t="s">
        <v>5982</v>
      </c>
      <c r="C4390" s="41">
        <v>0</v>
      </c>
      <c r="D4390" s="41">
        <v>0</v>
      </c>
      <c r="E4390" s="41">
        <v>0</v>
      </c>
      <c r="F4390" s="41">
        <v>0</v>
      </c>
      <c r="G4390" s="48">
        <v>64012</v>
      </c>
    </row>
    <row r="4391" spans="1:7" x14ac:dyDescent="0.25">
      <c r="A4391" s="48">
        <v>640136008</v>
      </c>
      <c r="B4391" s="41" t="s">
        <v>5983</v>
      </c>
      <c r="C4391" s="41">
        <v>0</v>
      </c>
      <c r="D4391" s="41">
        <v>0</v>
      </c>
      <c r="E4391" s="41">
        <v>0</v>
      </c>
      <c r="F4391" s="41">
        <v>0</v>
      </c>
      <c r="G4391" s="48">
        <v>64013</v>
      </c>
    </row>
    <row r="4392" spans="1:7" x14ac:dyDescent="0.25">
      <c r="A4392" s="48">
        <v>640136015</v>
      </c>
      <c r="B4392" s="41" t="s">
        <v>5984</v>
      </c>
      <c r="C4392" s="41">
        <v>0</v>
      </c>
      <c r="D4392" s="41">
        <v>0</v>
      </c>
      <c r="E4392" s="41">
        <v>0</v>
      </c>
      <c r="F4392" s="41">
        <v>0</v>
      </c>
      <c r="G4392" s="48">
        <v>64013</v>
      </c>
    </row>
    <row r="4393" spans="1:7" x14ac:dyDescent="0.25">
      <c r="A4393" s="48">
        <v>640149801</v>
      </c>
      <c r="B4393" s="41" t="s">
        <v>5985</v>
      </c>
      <c r="C4393" s="41">
        <v>0</v>
      </c>
      <c r="D4393" s="41">
        <v>0</v>
      </c>
      <c r="E4393" s="41">
        <v>0</v>
      </c>
      <c r="F4393" s="41">
        <v>0</v>
      </c>
      <c r="G4393" s="48">
        <v>64014</v>
      </c>
    </row>
    <row r="4394" spans="1:7" x14ac:dyDescent="0.25">
      <c r="A4394" s="48">
        <v>640159053</v>
      </c>
      <c r="B4394" s="41" t="s">
        <v>5986</v>
      </c>
      <c r="C4394" s="41">
        <v>0</v>
      </c>
      <c r="D4394" s="41">
        <v>0</v>
      </c>
      <c r="E4394" s="41">
        <v>0</v>
      </c>
      <c r="F4394" s="41">
        <v>0</v>
      </c>
      <c r="G4394" s="48">
        <v>64015</v>
      </c>
    </row>
    <row r="4395" spans="1:7" x14ac:dyDescent="0.25">
      <c r="A4395" s="48">
        <v>640169053</v>
      </c>
      <c r="B4395" s="41" t="s">
        <v>5987</v>
      </c>
      <c r="C4395" s="41">
        <v>0</v>
      </c>
      <c r="D4395" s="41">
        <v>0</v>
      </c>
      <c r="E4395" s="41">
        <v>0</v>
      </c>
      <c r="F4395" s="41">
        <v>0</v>
      </c>
      <c r="G4395" s="48">
        <v>64016</v>
      </c>
    </row>
    <row r="4396" spans="1:7" x14ac:dyDescent="0.25">
      <c r="A4396" s="48">
        <v>640179053</v>
      </c>
      <c r="B4396" s="41" t="s">
        <v>5988</v>
      </c>
      <c r="C4396" s="41">
        <v>0</v>
      </c>
      <c r="D4396" s="41">
        <v>0</v>
      </c>
      <c r="E4396" s="41">
        <v>0</v>
      </c>
      <c r="F4396" s="41">
        <v>0</v>
      </c>
      <c r="G4396" s="48">
        <v>64017</v>
      </c>
    </row>
    <row r="4397" spans="1:7" x14ac:dyDescent="0.25">
      <c r="A4397" s="48">
        <v>640189053</v>
      </c>
      <c r="B4397" s="41" t="s">
        <v>5989</v>
      </c>
      <c r="C4397" s="41">
        <v>0</v>
      </c>
      <c r="D4397" s="41">
        <v>0</v>
      </c>
      <c r="E4397" s="41">
        <v>0</v>
      </c>
      <c r="F4397" s="41">
        <v>0</v>
      </c>
      <c r="G4397" s="48">
        <v>64018</v>
      </c>
    </row>
    <row r="4398" spans="1:7" x14ac:dyDescent="0.25">
      <c r="A4398" s="48">
        <v>640199053</v>
      </c>
      <c r="B4398" s="41" t="s">
        <v>5990</v>
      </c>
      <c r="C4398" s="41">
        <v>0</v>
      </c>
      <c r="D4398" s="41">
        <v>0</v>
      </c>
      <c r="E4398" s="41">
        <v>0</v>
      </c>
      <c r="F4398" s="41">
        <v>0</v>
      </c>
      <c r="G4398" s="48">
        <v>64019</v>
      </c>
    </row>
    <row r="4399" spans="1:7" x14ac:dyDescent="0.25">
      <c r="A4399" s="48">
        <v>640209053</v>
      </c>
      <c r="B4399" s="41" t="s">
        <v>5991</v>
      </c>
      <c r="C4399" s="41">
        <v>0</v>
      </c>
      <c r="D4399" s="41">
        <v>0</v>
      </c>
      <c r="E4399" s="41">
        <v>0</v>
      </c>
      <c r="F4399" s="41">
        <v>0</v>
      </c>
      <c r="G4399" s="48">
        <v>64020</v>
      </c>
    </row>
    <row r="4400" spans="1:7" x14ac:dyDescent="0.25">
      <c r="A4400" s="48">
        <v>640219053</v>
      </c>
      <c r="B4400" s="41" t="s">
        <v>5992</v>
      </c>
      <c r="C4400" s="41">
        <v>0</v>
      </c>
      <c r="D4400" s="41">
        <v>0</v>
      </c>
      <c r="E4400" s="41">
        <v>0</v>
      </c>
      <c r="F4400" s="41">
        <v>0</v>
      </c>
      <c r="G4400" s="48">
        <v>64021</v>
      </c>
    </row>
    <row r="4401" spans="1:7" x14ac:dyDescent="0.25">
      <c r="A4401" s="48">
        <v>640229053</v>
      </c>
      <c r="B4401" s="41" t="s">
        <v>5993</v>
      </c>
      <c r="C4401" s="41">
        <v>0</v>
      </c>
      <c r="D4401" s="41">
        <v>0</v>
      </c>
      <c r="E4401" s="41">
        <v>0</v>
      </c>
      <c r="F4401" s="41">
        <v>0</v>
      </c>
      <c r="G4401" s="48">
        <v>64022</v>
      </c>
    </row>
    <row r="4402" spans="1:7" x14ac:dyDescent="0.25">
      <c r="A4402" s="48">
        <v>640239053</v>
      </c>
      <c r="B4402" s="41" t="s">
        <v>5994</v>
      </c>
      <c r="C4402" s="41">
        <v>0</v>
      </c>
      <c r="D4402" s="41">
        <v>0</v>
      </c>
      <c r="E4402" s="41">
        <v>0</v>
      </c>
      <c r="F4402" s="41">
        <v>0</v>
      </c>
      <c r="G4402" s="48">
        <v>64023</v>
      </c>
    </row>
    <row r="4403" spans="1:7" x14ac:dyDescent="0.25">
      <c r="A4403" s="48">
        <v>640249053</v>
      </c>
      <c r="B4403" s="41" t="s">
        <v>5995</v>
      </c>
      <c r="C4403" s="41">
        <v>0</v>
      </c>
      <c r="D4403" s="41">
        <v>0</v>
      </c>
      <c r="E4403" s="41">
        <v>0</v>
      </c>
      <c r="F4403" s="41">
        <v>0</v>
      </c>
      <c r="G4403" s="48">
        <v>64024</v>
      </c>
    </row>
    <row r="4404" spans="1:7" x14ac:dyDescent="0.25">
      <c r="A4404" s="48">
        <v>640259053</v>
      </c>
      <c r="B4404" s="41" t="s">
        <v>5996</v>
      </c>
      <c r="C4404" s="41">
        <v>0</v>
      </c>
      <c r="D4404" s="41">
        <v>0</v>
      </c>
      <c r="E4404" s="41">
        <v>0</v>
      </c>
      <c r="F4404" s="41">
        <v>0</v>
      </c>
      <c r="G4404" s="48">
        <v>64025</v>
      </c>
    </row>
    <row r="4405" spans="1:7" x14ac:dyDescent="0.25">
      <c r="A4405" s="48">
        <v>640269053</v>
      </c>
      <c r="B4405" s="41" t="s">
        <v>5997</v>
      </c>
      <c r="C4405" s="41">
        <v>0</v>
      </c>
      <c r="D4405" s="41">
        <v>0</v>
      </c>
      <c r="E4405" s="41">
        <v>0</v>
      </c>
      <c r="F4405" s="41">
        <v>0</v>
      </c>
      <c r="G4405" s="48">
        <v>64026</v>
      </c>
    </row>
    <row r="4406" spans="1:7" x14ac:dyDescent="0.25">
      <c r="A4406" s="48">
        <v>640279053</v>
      </c>
      <c r="B4406" s="41" t="s">
        <v>5998</v>
      </c>
      <c r="C4406" s="41">
        <v>0</v>
      </c>
      <c r="D4406" s="41">
        <v>0</v>
      </c>
      <c r="E4406" s="41">
        <v>0</v>
      </c>
      <c r="F4406" s="41">
        <v>0</v>
      </c>
      <c r="G4406" s="48">
        <v>64027</v>
      </c>
    </row>
    <row r="4407" spans="1:7" x14ac:dyDescent="0.25">
      <c r="A4407" s="48">
        <v>640289053</v>
      </c>
      <c r="B4407" s="41" t="s">
        <v>5999</v>
      </c>
      <c r="C4407" s="41">
        <v>0</v>
      </c>
      <c r="D4407" s="41">
        <v>0</v>
      </c>
      <c r="E4407" s="41">
        <v>0</v>
      </c>
      <c r="F4407" s="41">
        <v>0</v>
      </c>
      <c r="G4407" s="48">
        <v>64028</v>
      </c>
    </row>
    <row r="4408" spans="1:7" x14ac:dyDescent="0.25">
      <c r="A4408" s="48">
        <v>640299053</v>
      </c>
      <c r="B4408" s="41" t="s">
        <v>6000</v>
      </c>
      <c r="C4408" s="41">
        <v>0</v>
      </c>
      <c r="D4408" s="41">
        <v>0</v>
      </c>
      <c r="E4408" s="41">
        <v>0</v>
      </c>
      <c r="F4408" s="41">
        <v>0</v>
      </c>
      <c r="G4408" s="48">
        <v>64029</v>
      </c>
    </row>
    <row r="4409" spans="1:7" x14ac:dyDescent="0.25">
      <c r="A4409" s="48">
        <v>640309053</v>
      </c>
      <c r="B4409" s="41" t="s">
        <v>6001</v>
      </c>
      <c r="C4409" s="41">
        <v>0</v>
      </c>
      <c r="D4409" s="41">
        <v>0</v>
      </c>
      <c r="E4409" s="41">
        <v>0</v>
      </c>
      <c r="F4409" s="41">
        <v>0</v>
      </c>
      <c r="G4409" s="48">
        <v>64030</v>
      </c>
    </row>
    <row r="4410" spans="1:7" x14ac:dyDescent="0.25">
      <c r="A4410" s="48">
        <v>640319053</v>
      </c>
      <c r="B4410" s="41" t="s">
        <v>6002</v>
      </c>
      <c r="C4410" s="41">
        <v>0</v>
      </c>
      <c r="D4410" s="41">
        <v>0</v>
      </c>
      <c r="E4410" s="41">
        <v>0</v>
      </c>
      <c r="F4410" s="41">
        <v>0</v>
      </c>
      <c r="G4410" s="48">
        <v>64031</v>
      </c>
    </row>
    <row r="4411" spans="1:7" x14ac:dyDescent="0.25">
      <c r="A4411" s="48">
        <v>640326015</v>
      </c>
      <c r="B4411" s="41" t="s">
        <v>6003</v>
      </c>
      <c r="C4411" s="41">
        <v>0</v>
      </c>
      <c r="D4411" s="41">
        <v>0</v>
      </c>
      <c r="E4411" s="41">
        <v>0</v>
      </c>
      <c r="F4411" s="41">
        <v>0</v>
      </c>
      <c r="G4411" s="48">
        <v>64032</v>
      </c>
    </row>
    <row r="4412" spans="1:7" x14ac:dyDescent="0.25">
      <c r="A4412" s="48">
        <v>640329053</v>
      </c>
      <c r="B4412" s="41" t="s">
        <v>6004</v>
      </c>
      <c r="C4412" s="41">
        <v>0</v>
      </c>
      <c r="D4412" s="41">
        <v>0</v>
      </c>
      <c r="E4412" s="41">
        <v>0</v>
      </c>
      <c r="F4412" s="41">
        <v>0</v>
      </c>
      <c r="G4412" s="48">
        <v>64032</v>
      </c>
    </row>
    <row r="4413" spans="1:7" x14ac:dyDescent="0.25">
      <c r="A4413" s="48">
        <v>640339053</v>
      </c>
      <c r="B4413" s="41" t="s">
        <v>6005</v>
      </c>
      <c r="C4413" s="41">
        <v>0</v>
      </c>
      <c r="D4413" s="41">
        <v>0</v>
      </c>
      <c r="E4413" s="41">
        <v>0</v>
      </c>
      <c r="F4413" s="41">
        <v>0</v>
      </c>
      <c r="G4413" s="48">
        <v>64033</v>
      </c>
    </row>
    <row r="4414" spans="1:7" x14ac:dyDescent="0.25">
      <c r="A4414" s="48">
        <v>640349053</v>
      </c>
      <c r="B4414" s="41" t="s">
        <v>6006</v>
      </c>
      <c r="C4414" s="41">
        <v>0</v>
      </c>
      <c r="D4414" s="41">
        <v>0</v>
      </c>
      <c r="E4414" s="41">
        <v>0</v>
      </c>
      <c r="F4414" s="41">
        <v>0</v>
      </c>
      <c r="G4414" s="48">
        <v>64034</v>
      </c>
    </row>
    <row r="4415" spans="1:7" x14ac:dyDescent="0.25">
      <c r="A4415" s="48">
        <v>640359053</v>
      </c>
      <c r="B4415" s="41" t="s">
        <v>6007</v>
      </c>
      <c r="C4415" s="41">
        <v>0</v>
      </c>
      <c r="D4415" s="41">
        <v>0</v>
      </c>
      <c r="E4415" s="41">
        <v>0</v>
      </c>
      <c r="F4415" s="41">
        <v>0</v>
      </c>
      <c r="G4415" s="48">
        <v>64035</v>
      </c>
    </row>
    <row r="4416" spans="1:7" x14ac:dyDescent="0.25">
      <c r="A4416" s="48">
        <v>645006012</v>
      </c>
      <c r="B4416" s="41" t="s">
        <v>6008</v>
      </c>
      <c r="C4416" s="41">
        <v>0</v>
      </c>
      <c r="D4416" s="41">
        <v>0</v>
      </c>
      <c r="E4416" s="41">
        <v>0</v>
      </c>
      <c r="F4416" s="41">
        <v>0</v>
      </c>
      <c r="G4416" s="48">
        <v>64500</v>
      </c>
    </row>
    <row r="4417" spans="1:7" x14ac:dyDescent="0.25">
      <c r="A4417" s="48">
        <v>645006504</v>
      </c>
      <c r="B4417" s="41" t="s">
        <v>6009</v>
      </c>
      <c r="C4417" s="41">
        <v>0</v>
      </c>
      <c r="D4417" s="41">
        <v>0</v>
      </c>
      <c r="E4417" s="41">
        <v>0</v>
      </c>
      <c r="F4417" s="41">
        <v>0</v>
      </c>
      <c r="G4417" s="48">
        <v>64500</v>
      </c>
    </row>
    <row r="4418" spans="1:7" x14ac:dyDescent="0.25">
      <c r="A4418" s="48">
        <v>645015113</v>
      </c>
      <c r="B4418" s="41" t="s">
        <v>6010</v>
      </c>
      <c r="C4418" s="41">
        <v>0</v>
      </c>
      <c r="D4418" s="41">
        <v>290000</v>
      </c>
      <c r="E4418" s="41">
        <v>290000</v>
      </c>
      <c r="F4418" s="41">
        <v>-290000</v>
      </c>
      <c r="G4418" s="48">
        <v>64501</v>
      </c>
    </row>
    <row r="4419" spans="1:7" x14ac:dyDescent="0.25">
      <c r="A4419" s="48">
        <v>645016000</v>
      </c>
      <c r="B4419" s="41" t="s">
        <v>6011</v>
      </c>
      <c r="C4419" s="41">
        <v>0</v>
      </c>
      <c r="D4419" s="41">
        <v>0</v>
      </c>
      <c r="E4419" s="41">
        <v>0</v>
      </c>
      <c r="F4419" s="41">
        <v>0</v>
      </c>
      <c r="G4419" s="48">
        <v>64501</v>
      </c>
    </row>
    <row r="4420" spans="1:7" x14ac:dyDescent="0.25">
      <c r="A4420" s="48">
        <v>645016001</v>
      </c>
      <c r="B4420" s="41" t="s">
        <v>6012</v>
      </c>
      <c r="C4420" s="41">
        <v>0</v>
      </c>
      <c r="D4420" s="41">
        <v>0</v>
      </c>
      <c r="E4420" s="41">
        <v>0</v>
      </c>
      <c r="F4420" s="41">
        <v>0</v>
      </c>
      <c r="G4420" s="48">
        <v>64501</v>
      </c>
    </row>
    <row r="4421" spans="1:7" x14ac:dyDescent="0.25">
      <c r="A4421" s="48">
        <v>645016002</v>
      </c>
      <c r="B4421" s="41" t="s">
        <v>6013</v>
      </c>
      <c r="C4421" s="41">
        <v>0</v>
      </c>
      <c r="D4421" s="41">
        <v>0</v>
      </c>
      <c r="E4421" s="41">
        <v>0</v>
      </c>
      <c r="F4421" s="41">
        <v>0</v>
      </c>
      <c r="G4421" s="48">
        <v>64501</v>
      </c>
    </row>
    <row r="4422" spans="1:7" x14ac:dyDescent="0.25">
      <c r="A4422" s="48">
        <v>645016008</v>
      </c>
      <c r="B4422" s="41" t="s">
        <v>6014</v>
      </c>
      <c r="C4422" s="41">
        <v>0</v>
      </c>
      <c r="D4422" s="41">
        <v>0</v>
      </c>
      <c r="E4422" s="41">
        <v>0</v>
      </c>
      <c r="F4422" s="41">
        <v>0</v>
      </c>
      <c r="G4422" s="48">
        <v>64501</v>
      </c>
    </row>
    <row r="4423" spans="1:7" x14ac:dyDescent="0.25">
      <c r="A4423" s="48">
        <v>645016011</v>
      </c>
      <c r="B4423" s="41" t="s">
        <v>6015</v>
      </c>
      <c r="C4423" s="41">
        <v>0</v>
      </c>
      <c r="D4423" s="41">
        <v>0</v>
      </c>
      <c r="E4423" s="41">
        <v>0</v>
      </c>
      <c r="F4423" s="41">
        <v>0</v>
      </c>
      <c r="G4423" s="48">
        <v>64501</v>
      </c>
    </row>
    <row r="4424" spans="1:7" x14ac:dyDescent="0.25">
      <c r="A4424" s="48">
        <v>645016500</v>
      </c>
      <c r="B4424" s="41" t="s">
        <v>6016</v>
      </c>
      <c r="C4424" s="41">
        <v>0</v>
      </c>
      <c r="D4424" s="41">
        <v>0</v>
      </c>
      <c r="E4424" s="41">
        <v>0</v>
      </c>
      <c r="F4424" s="41">
        <v>0</v>
      </c>
      <c r="G4424" s="48">
        <v>64501</v>
      </c>
    </row>
    <row r="4425" spans="1:7" x14ac:dyDescent="0.25">
      <c r="A4425" s="48">
        <v>645019090</v>
      </c>
      <c r="B4425" s="41" t="s">
        <v>6017</v>
      </c>
      <c r="C4425" s="41">
        <v>0</v>
      </c>
      <c r="D4425" s="41">
        <v>0</v>
      </c>
      <c r="E4425" s="41">
        <v>0</v>
      </c>
      <c r="F4425" s="41">
        <v>0</v>
      </c>
      <c r="G4425" s="48">
        <v>64501</v>
      </c>
    </row>
    <row r="4426" spans="1:7" x14ac:dyDescent="0.25">
      <c r="A4426" s="48">
        <v>645019823</v>
      </c>
      <c r="B4426" s="41" t="s">
        <v>6018</v>
      </c>
      <c r="C4426" s="41">
        <v>0</v>
      </c>
      <c r="D4426" s="41">
        <v>-2500</v>
      </c>
      <c r="E4426" s="41">
        <v>-2500</v>
      </c>
      <c r="F4426" s="41">
        <v>2500</v>
      </c>
      <c r="G4426" s="48">
        <v>64501</v>
      </c>
    </row>
    <row r="4427" spans="1:7" x14ac:dyDescent="0.25">
      <c r="A4427" s="48">
        <v>645025620</v>
      </c>
      <c r="B4427" s="41" t="s">
        <v>6019</v>
      </c>
      <c r="C4427" s="41">
        <v>0</v>
      </c>
      <c r="D4427" s="41">
        <v>0</v>
      </c>
      <c r="E4427" s="41">
        <v>0</v>
      </c>
      <c r="F4427" s="41">
        <v>0</v>
      </c>
      <c r="G4427" s="48">
        <v>64502</v>
      </c>
    </row>
    <row r="4428" spans="1:7" x14ac:dyDescent="0.25">
      <c r="A4428" s="48">
        <v>645026000</v>
      </c>
      <c r="B4428" s="41" t="s">
        <v>6020</v>
      </c>
      <c r="C4428" s="41">
        <v>0</v>
      </c>
      <c r="D4428" s="41">
        <v>0</v>
      </c>
      <c r="E4428" s="41">
        <v>0</v>
      </c>
      <c r="F4428" s="41">
        <v>0</v>
      </c>
      <c r="G4428" s="48">
        <v>64502</v>
      </c>
    </row>
    <row r="4429" spans="1:7" x14ac:dyDescent="0.25">
      <c r="A4429" s="48">
        <v>645026008</v>
      </c>
      <c r="B4429" s="41" t="s">
        <v>6021</v>
      </c>
      <c r="C4429" s="41">
        <v>0</v>
      </c>
      <c r="D4429" s="41">
        <v>0</v>
      </c>
      <c r="E4429" s="41">
        <v>0</v>
      </c>
      <c r="F4429" s="41">
        <v>0</v>
      </c>
      <c r="G4429" s="48">
        <v>64502</v>
      </c>
    </row>
    <row r="4430" spans="1:7" x14ac:dyDescent="0.25">
      <c r="A4430" s="48">
        <v>645026500</v>
      </c>
      <c r="B4430" s="41" t="s">
        <v>6022</v>
      </c>
      <c r="C4430" s="41">
        <v>0</v>
      </c>
      <c r="D4430" s="41">
        <v>0</v>
      </c>
      <c r="E4430" s="41">
        <v>0</v>
      </c>
      <c r="F4430" s="41">
        <v>0</v>
      </c>
      <c r="G4430" s="48">
        <v>64502</v>
      </c>
    </row>
    <row r="4431" spans="1:7" x14ac:dyDescent="0.25">
      <c r="A4431" s="48">
        <v>645026501</v>
      </c>
      <c r="B4431" s="41" t="s">
        <v>6023</v>
      </c>
      <c r="C4431" s="41">
        <v>0</v>
      </c>
      <c r="D4431" s="41">
        <v>0</v>
      </c>
      <c r="E4431" s="41">
        <v>0</v>
      </c>
      <c r="F4431" s="41">
        <v>0</v>
      </c>
      <c r="G4431" s="48">
        <v>64502</v>
      </c>
    </row>
    <row r="4432" spans="1:7" x14ac:dyDescent="0.25">
      <c r="A4432" s="48">
        <v>645026502</v>
      </c>
      <c r="B4432" s="41" t="s">
        <v>6024</v>
      </c>
      <c r="C4432" s="41">
        <v>0</v>
      </c>
      <c r="D4432" s="41">
        <v>0</v>
      </c>
      <c r="E4432" s="41">
        <v>0</v>
      </c>
      <c r="F4432" s="41">
        <v>0</v>
      </c>
      <c r="G4432" s="48">
        <v>64502</v>
      </c>
    </row>
    <row r="4433" spans="1:7" x14ac:dyDescent="0.25">
      <c r="A4433" s="48">
        <v>645026504</v>
      </c>
      <c r="B4433" s="41" t="s">
        <v>6025</v>
      </c>
      <c r="C4433" s="41">
        <v>0</v>
      </c>
      <c r="D4433" s="41">
        <v>0</v>
      </c>
      <c r="E4433" s="41">
        <v>0</v>
      </c>
      <c r="F4433" s="41">
        <v>0</v>
      </c>
      <c r="G4433" s="48">
        <v>64502</v>
      </c>
    </row>
    <row r="4434" spans="1:7" x14ac:dyDescent="0.25">
      <c r="A4434" s="48">
        <v>645029053</v>
      </c>
      <c r="B4434" s="41" t="s">
        <v>6026</v>
      </c>
      <c r="C4434" s="41">
        <v>0</v>
      </c>
      <c r="D4434" s="41">
        <v>0</v>
      </c>
      <c r="E4434" s="41">
        <v>0</v>
      </c>
      <c r="F4434" s="41">
        <v>0</v>
      </c>
      <c r="G4434" s="48">
        <v>64502</v>
      </c>
    </row>
    <row r="4435" spans="1:7" x14ac:dyDescent="0.25">
      <c r="A4435" s="48">
        <v>645029057</v>
      </c>
      <c r="B4435" s="41" t="s">
        <v>6027</v>
      </c>
      <c r="C4435" s="41">
        <v>0</v>
      </c>
      <c r="D4435" s="41">
        <v>0</v>
      </c>
      <c r="E4435" s="41">
        <v>0</v>
      </c>
      <c r="F4435" s="41">
        <v>0</v>
      </c>
      <c r="G4435" s="48">
        <v>64502</v>
      </c>
    </row>
    <row r="4436" spans="1:7" x14ac:dyDescent="0.25">
      <c r="A4436" s="48">
        <v>645029826</v>
      </c>
      <c r="B4436" s="41" t="s">
        <v>6028</v>
      </c>
      <c r="C4436" s="41">
        <v>0</v>
      </c>
      <c r="D4436" s="41">
        <v>0</v>
      </c>
      <c r="E4436" s="41">
        <v>0</v>
      </c>
      <c r="F4436" s="41">
        <v>0</v>
      </c>
      <c r="G4436" s="48">
        <v>64502</v>
      </c>
    </row>
    <row r="4437" spans="1:7" x14ac:dyDescent="0.25">
      <c r="A4437" s="48">
        <v>645029846</v>
      </c>
      <c r="B4437" s="41" t="s">
        <v>6029</v>
      </c>
      <c r="C4437" s="41">
        <v>0</v>
      </c>
      <c r="D4437" s="41">
        <v>0</v>
      </c>
      <c r="E4437" s="41">
        <v>0</v>
      </c>
      <c r="F4437" s="41">
        <v>0</v>
      </c>
      <c r="G4437" s="48">
        <v>64502</v>
      </c>
    </row>
    <row r="4438" spans="1:7" x14ac:dyDescent="0.25">
      <c r="A4438" s="48">
        <v>645039801</v>
      </c>
      <c r="B4438" s="41" t="s">
        <v>6030</v>
      </c>
      <c r="C4438" s="41">
        <v>0</v>
      </c>
      <c r="D4438" s="41">
        <v>13700</v>
      </c>
      <c r="E4438" s="41">
        <v>13700</v>
      </c>
      <c r="F4438" s="41">
        <v>-13700</v>
      </c>
      <c r="G4438" s="48">
        <v>64503</v>
      </c>
    </row>
    <row r="4439" spans="1:7" x14ac:dyDescent="0.25">
      <c r="A4439" s="48">
        <v>650010200</v>
      </c>
      <c r="B4439" s="41" t="s">
        <v>6031</v>
      </c>
      <c r="C4439" s="41">
        <v>0</v>
      </c>
      <c r="D4439" s="41">
        <v>0</v>
      </c>
      <c r="E4439" s="41">
        <v>0</v>
      </c>
      <c r="F4439" s="41">
        <v>0</v>
      </c>
      <c r="G4439" s="48">
        <v>65001</v>
      </c>
    </row>
    <row r="4440" spans="1:7" x14ac:dyDescent="0.25">
      <c r="A4440" s="48">
        <v>650012481</v>
      </c>
      <c r="B4440" s="41" t="s">
        <v>6032</v>
      </c>
      <c r="C4440" s="41">
        <v>0</v>
      </c>
      <c r="D4440" s="41">
        <v>0</v>
      </c>
      <c r="E4440" s="41">
        <v>0</v>
      </c>
      <c r="F4440" s="41">
        <v>0</v>
      </c>
      <c r="G4440" s="48">
        <v>65001</v>
      </c>
    </row>
    <row r="4441" spans="1:7" x14ac:dyDescent="0.25">
      <c r="A4441" s="48">
        <v>650012500</v>
      </c>
      <c r="B4441" s="41" t="s">
        <v>6033</v>
      </c>
      <c r="C4441" s="41">
        <v>0</v>
      </c>
      <c r="D4441" s="41">
        <v>0</v>
      </c>
      <c r="E4441" s="41">
        <v>0</v>
      </c>
      <c r="F4441" s="41">
        <v>0</v>
      </c>
      <c r="G4441" s="48">
        <v>65001</v>
      </c>
    </row>
    <row r="4442" spans="1:7" x14ac:dyDescent="0.25">
      <c r="A4442" s="48">
        <v>650015170</v>
      </c>
      <c r="B4442" s="41" t="s">
        <v>6034</v>
      </c>
      <c r="C4442" s="41">
        <v>0</v>
      </c>
      <c r="D4442" s="41">
        <v>0</v>
      </c>
      <c r="E4442" s="41">
        <v>0</v>
      </c>
      <c r="F4442" s="41">
        <v>0</v>
      </c>
      <c r="G4442" s="48">
        <v>65001</v>
      </c>
    </row>
    <row r="4443" spans="1:7" x14ac:dyDescent="0.25">
      <c r="A4443" s="48">
        <v>650015174</v>
      </c>
      <c r="B4443" s="41" t="s">
        <v>6035</v>
      </c>
      <c r="C4443" s="41">
        <v>0</v>
      </c>
      <c r="D4443" s="41">
        <v>0</v>
      </c>
      <c r="E4443" s="41">
        <v>0</v>
      </c>
      <c r="F4443" s="41">
        <v>0</v>
      </c>
      <c r="G4443" s="48">
        <v>65001</v>
      </c>
    </row>
    <row r="4444" spans="1:7" x14ac:dyDescent="0.25">
      <c r="A4444" s="48">
        <v>650015185</v>
      </c>
      <c r="B4444" s="41" t="s">
        <v>6036</v>
      </c>
      <c r="C4444" s="41">
        <v>0</v>
      </c>
      <c r="D4444" s="41">
        <v>0</v>
      </c>
      <c r="E4444" s="41">
        <v>0</v>
      </c>
      <c r="F4444" s="41">
        <v>0</v>
      </c>
      <c r="G4444" s="48">
        <v>65001</v>
      </c>
    </row>
    <row r="4445" spans="1:7" x14ac:dyDescent="0.25">
      <c r="A4445" s="48">
        <v>650015510</v>
      </c>
      <c r="B4445" s="41" t="s">
        <v>6037</v>
      </c>
      <c r="C4445" s="41">
        <v>0</v>
      </c>
      <c r="D4445" s="41">
        <v>0</v>
      </c>
      <c r="E4445" s="41">
        <v>0</v>
      </c>
      <c r="F4445" s="41">
        <v>0</v>
      </c>
      <c r="G4445" s="48">
        <v>65001</v>
      </c>
    </row>
    <row r="4446" spans="1:7" x14ac:dyDescent="0.25">
      <c r="A4446" s="48">
        <v>650015511</v>
      </c>
      <c r="B4446" s="41" t="s">
        <v>6038</v>
      </c>
      <c r="C4446" s="41">
        <v>0</v>
      </c>
      <c r="D4446" s="41">
        <v>0</v>
      </c>
      <c r="E4446" s="41">
        <v>0</v>
      </c>
      <c r="F4446" s="41">
        <v>0</v>
      </c>
      <c r="G4446" s="48">
        <v>65001</v>
      </c>
    </row>
    <row r="4447" spans="1:7" x14ac:dyDescent="0.25">
      <c r="A4447" s="48">
        <v>650015524</v>
      </c>
      <c r="B4447" s="41" t="s">
        <v>6039</v>
      </c>
      <c r="C4447" s="41">
        <v>0</v>
      </c>
      <c r="D4447" s="41">
        <v>0</v>
      </c>
      <c r="E4447" s="41">
        <v>0</v>
      </c>
      <c r="F4447" s="41">
        <v>0</v>
      </c>
      <c r="G4447" s="48">
        <v>65001</v>
      </c>
    </row>
    <row r="4448" spans="1:7" x14ac:dyDescent="0.25">
      <c r="A4448" s="48">
        <v>650015536</v>
      </c>
      <c r="B4448" s="41" t="s">
        <v>6040</v>
      </c>
      <c r="C4448" s="41">
        <v>0</v>
      </c>
      <c r="D4448" s="41">
        <v>0</v>
      </c>
      <c r="E4448" s="41">
        <v>0</v>
      </c>
      <c r="F4448" s="41">
        <v>0</v>
      </c>
      <c r="G4448" s="48">
        <v>65001</v>
      </c>
    </row>
    <row r="4449" spans="1:7" x14ac:dyDescent="0.25">
      <c r="A4449" s="48">
        <v>650015538</v>
      </c>
      <c r="B4449" s="41" t="s">
        <v>6041</v>
      </c>
      <c r="C4449" s="41">
        <v>0</v>
      </c>
      <c r="D4449" s="41">
        <v>0</v>
      </c>
      <c r="E4449" s="41">
        <v>0</v>
      </c>
      <c r="F4449" s="41">
        <v>0</v>
      </c>
      <c r="G4449" s="48">
        <v>65001</v>
      </c>
    </row>
    <row r="4450" spans="1:7" x14ac:dyDescent="0.25">
      <c r="A4450" s="48">
        <v>650019051</v>
      </c>
      <c r="B4450" s="41" t="s">
        <v>6042</v>
      </c>
      <c r="C4450" s="41">
        <v>0</v>
      </c>
      <c r="D4450" s="41">
        <v>0</v>
      </c>
      <c r="E4450" s="41">
        <v>0</v>
      </c>
      <c r="F4450" s="41">
        <v>0</v>
      </c>
      <c r="G4450" s="48">
        <v>65001</v>
      </c>
    </row>
    <row r="4451" spans="1:7" x14ac:dyDescent="0.25">
      <c r="A4451" s="48">
        <v>650019053</v>
      </c>
      <c r="B4451" s="41" t="s">
        <v>6043</v>
      </c>
      <c r="C4451" s="41">
        <v>0</v>
      </c>
      <c r="D4451" s="41">
        <v>0</v>
      </c>
      <c r="E4451" s="41">
        <v>0</v>
      </c>
      <c r="F4451" s="41">
        <v>0</v>
      </c>
      <c r="G4451" s="48">
        <v>65001</v>
      </c>
    </row>
    <row r="4452" spans="1:7" x14ac:dyDescent="0.25">
      <c r="A4452" s="48">
        <v>650022000</v>
      </c>
      <c r="B4452" s="41" t="s">
        <v>6044</v>
      </c>
      <c r="C4452" s="41">
        <v>0</v>
      </c>
      <c r="D4452" s="41">
        <v>0</v>
      </c>
      <c r="E4452" s="41">
        <v>0</v>
      </c>
      <c r="F4452" s="41">
        <v>0</v>
      </c>
      <c r="G4452" s="48">
        <v>65002</v>
      </c>
    </row>
    <row r="4453" spans="1:7" x14ac:dyDescent="0.25">
      <c r="A4453" s="48">
        <v>650022003</v>
      </c>
      <c r="B4453" s="41" t="s">
        <v>6045</v>
      </c>
      <c r="C4453" s="41">
        <v>0</v>
      </c>
      <c r="D4453" s="41">
        <v>0</v>
      </c>
      <c r="E4453" s="41">
        <v>0</v>
      </c>
      <c r="F4453" s="41">
        <v>0</v>
      </c>
      <c r="G4453" s="48">
        <v>65002</v>
      </c>
    </row>
    <row r="4454" spans="1:7" x14ac:dyDescent="0.25">
      <c r="A4454" s="48">
        <v>650022015</v>
      </c>
      <c r="B4454" s="41" t="s">
        <v>6046</v>
      </c>
      <c r="C4454" s="41">
        <v>0</v>
      </c>
      <c r="D4454" s="41">
        <v>0</v>
      </c>
      <c r="E4454" s="41">
        <v>0</v>
      </c>
      <c r="F4454" s="41">
        <v>0</v>
      </c>
      <c r="G4454" s="48">
        <v>65002</v>
      </c>
    </row>
    <row r="4455" spans="1:7" x14ac:dyDescent="0.25">
      <c r="A4455" s="48">
        <v>650022448</v>
      </c>
      <c r="B4455" s="41" t="s">
        <v>6047</v>
      </c>
      <c r="C4455" s="41">
        <v>0</v>
      </c>
      <c r="D4455" s="41">
        <v>0</v>
      </c>
      <c r="E4455" s="41">
        <v>0</v>
      </c>
      <c r="F4455" s="41">
        <v>0</v>
      </c>
      <c r="G4455" s="48">
        <v>65002</v>
      </c>
    </row>
    <row r="4456" spans="1:7" x14ac:dyDescent="0.25">
      <c r="A4456" s="48">
        <v>650022520</v>
      </c>
      <c r="B4456" s="41" t="s">
        <v>6048</v>
      </c>
      <c r="C4456" s="41">
        <v>0</v>
      </c>
      <c r="D4456" s="41">
        <v>0</v>
      </c>
      <c r="E4456" s="41">
        <v>0</v>
      </c>
      <c r="F4456" s="41">
        <v>0</v>
      </c>
      <c r="G4456" s="48">
        <v>65002</v>
      </c>
    </row>
    <row r="4457" spans="1:7" x14ac:dyDescent="0.25">
      <c r="A4457" s="48">
        <v>650022713</v>
      </c>
      <c r="B4457" s="41" t="s">
        <v>6049</v>
      </c>
      <c r="C4457" s="41">
        <v>0</v>
      </c>
      <c r="D4457" s="41">
        <v>0</v>
      </c>
      <c r="E4457" s="41">
        <v>0</v>
      </c>
      <c r="F4457" s="41">
        <v>0</v>
      </c>
      <c r="G4457" s="48">
        <v>65002</v>
      </c>
    </row>
    <row r="4458" spans="1:7" x14ac:dyDescent="0.25">
      <c r="A4458" s="48">
        <v>650022900</v>
      </c>
      <c r="B4458" s="41" t="s">
        <v>6050</v>
      </c>
      <c r="C4458" s="41">
        <v>0</v>
      </c>
      <c r="D4458" s="41">
        <v>0</v>
      </c>
      <c r="E4458" s="41">
        <v>0</v>
      </c>
      <c r="F4458" s="41">
        <v>0</v>
      </c>
      <c r="G4458" s="48">
        <v>65002</v>
      </c>
    </row>
    <row r="4459" spans="1:7" x14ac:dyDescent="0.25">
      <c r="A4459" s="48">
        <v>650029053</v>
      </c>
      <c r="B4459" s="41" t="s">
        <v>6051</v>
      </c>
      <c r="C4459" s="41">
        <v>0</v>
      </c>
      <c r="D4459" s="41">
        <v>0</v>
      </c>
      <c r="E4459" s="41">
        <v>0</v>
      </c>
      <c r="F4459" s="41">
        <v>0</v>
      </c>
      <c r="G4459" s="48">
        <v>65002</v>
      </c>
    </row>
    <row r="4460" spans="1:7" x14ac:dyDescent="0.25">
      <c r="A4460" s="48">
        <v>650035124</v>
      </c>
      <c r="B4460" s="41" t="s">
        <v>6052</v>
      </c>
      <c r="C4460" s="41">
        <v>0</v>
      </c>
      <c r="D4460" s="41">
        <v>0</v>
      </c>
      <c r="E4460" s="41">
        <v>0</v>
      </c>
      <c r="F4460" s="41">
        <v>0</v>
      </c>
      <c r="G4460" s="48">
        <v>65003</v>
      </c>
    </row>
    <row r="4461" spans="1:7" x14ac:dyDescent="0.25">
      <c r="A4461" s="48">
        <v>650039053</v>
      </c>
      <c r="B4461" s="41" t="s">
        <v>6053</v>
      </c>
      <c r="C4461" s="41">
        <v>0</v>
      </c>
      <c r="D4461" s="41">
        <v>0</v>
      </c>
      <c r="E4461" s="41">
        <v>0</v>
      </c>
      <c r="F4461" s="41">
        <v>0</v>
      </c>
      <c r="G4461" s="48">
        <v>65003</v>
      </c>
    </row>
    <row r="4462" spans="1:7" x14ac:dyDescent="0.25">
      <c r="A4462" s="48">
        <v>650049051</v>
      </c>
      <c r="B4462" s="41" t="s">
        <v>6054</v>
      </c>
      <c r="C4462" s="41">
        <v>0</v>
      </c>
      <c r="D4462" s="41">
        <v>0</v>
      </c>
      <c r="E4462" s="41">
        <v>0</v>
      </c>
      <c r="F4462" s="41">
        <v>0</v>
      </c>
      <c r="G4462" s="48">
        <v>65004</v>
      </c>
    </row>
    <row r="4463" spans="1:7" x14ac:dyDescent="0.25">
      <c r="A4463" s="48">
        <v>650052429</v>
      </c>
      <c r="B4463" s="41" t="s">
        <v>6055</v>
      </c>
      <c r="C4463" s="41">
        <v>0</v>
      </c>
      <c r="D4463" s="41">
        <v>0</v>
      </c>
      <c r="E4463" s="41">
        <v>0</v>
      </c>
      <c r="F4463" s="41">
        <v>0</v>
      </c>
      <c r="G4463" s="48">
        <v>65005</v>
      </c>
    </row>
    <row r="4464" spans="1:7" x14ac:dyDescent="0.25">
      <c r="A4464" s="48">
        <v>650059051</v>
      </c>
      <c r="B4464" s="41" t="s">
        <v>6056</v>
      </c>
      <c r="C4464" s="41">
        <v>0</v>
      </c>
      <c r="D4464" s="41">
        <v>0</v>
      </c>
      <c r="E4464" s="41">
        <v>0</v>
      </c>
      <c r="F4464" s="41">
        <v>0</v>
      </c>
      <c r="G4464" s="48">
        <v>65005</v>
      </c>
    </row>
    <row r="4465" spans="1:7" x14ac:dyDescent="0.25">
      <c r="A4465" s="48">
        <v>660015112</v>
      </c>
      <c r="B4465" s="41" t="s">
        <v>6057</v>
      </c>
      <c r="C4465" s="41">
        <v>0</v>
      </c>
      <c r="D4465" s="41">
        <v>0</v>
      </c>
      <c r="E4465" s="41">
        <v>0</v>
      </c>
      <c r="F4465" s="41">
        <v>0</v>
      </c>
      <c r="G4465" s="48">
        <v>66001</v>
      </c>
    </row>
    <row r="4466" spans="1:7" x14ac:dyDescent="0.25">
      <c r="A4466" s="48">
        <v>660025112</v>
      </c>
      <c r="B4466" s="41" t="s">
        <v>6058</v>
      </c>
      <c r="C4466" s="41">
        <v>0</v>
      </c>
      <c r="D4466" s="41">
        <v>0</v>
      </c>
      <c r="E4466" s="41">
        <v>0</v>
      </c>
      <c r="F4466" s="41">
        <v>0</v>
      </c>
      <c r="G4466" s="48">
        <v>66002</v>
      </c>
    </row>
    <row r="4467" spans="1:7" x14ac:dyDescent="0.25">
      <c r="A4467" s="48">
        <v>660025113</v>
      </c>
      <c r="B4467" s="41" t="s">
        <v>6059</v>
      </c>
      <c r="C4467" s="41">
        <v>0</v>
      </c>
      <c r="D4467" s="41">
        <v>0</v>
      </c>
      <c r="E4467" s="41">
        <v>0</v>
      </c>
      <c r="F4467" s="41">
        <v>0</v>
      </c>
      <c r="G4467" s="48">
        <v>66002</v>
      </c>
    </row>
    <row r="4468" spans="1:7" x14ac:dyDescent="0.25">
      <c r="A4468" s="48">
        <v>660026002</v>
      </c>
      <c r="B4468" s="41" t="s">
        <v>6060</v>
      </c>
      <c r="C4468" s="41">
        <v>0</v>
      </c>
      <c r="D4468" s="41">
        <v>0</v>
      </c>
      <c r="E4468" s="41">
        <v>0</v>
      </c>
      <c r="F4468" s="41">
        <v>0</v>
      </c>
      <c r="G4468" s="48">
        <v>66002</v>
      </c>
    </row>
    <row r="4469" spans="1:7" x14ac:dyDescent="0.25">
      <c r="A4469" s="48">
        <v>660026008</v>
      </c>
      <c r="B4469" s="41" t="s">
        <v>6061</v>
      </c>
      <c r="C4469" s="41">
        <v>0</v>
      </c>
      <c r="D4469" s="41">
        <v>0</v>
      </c>
      <c r="E4469" s="41">
        <v>0</v>
      </c>
      <c r="F4469" s="41">
        <v>0</v>
      </c>
      <c r="G4469" s="48">
        <v>66002</v>
      </c>
    </row>
    <row r="4470" spans="1:7" x14ac:dyDescent="0.25">
      <c r="A4470" s="48">
        <v>660026010</v>
      </c>
      <c r="B4470" s="41" t="s">
        <v>6062</v>
      </c>
      <c r="C4470" s="41">
        <v>0</v>
      </c>
      <c r="D4470" s="41">
        <v>0</v>
      </c>
      <c r="E4470" s="41">
        <v>0</v>
      </c>
      <c r="F4470" s="41">
        <v>0</v>
      </c>
      <c r="G4470" s="48">
        <v>66002</v>
      </c>
    </row>
    <row r="4471" spans="1:7" x14ac:dyDescent="0.25">
      <c r="A4471" s="48">
        <v>660026011</v>
      </c>
      <c r="B4471" s="41" t="s">
        <v>6063</v>
      </c>
      <c r="C4471" s="41">
        <v>0</v>
      </c>
      <c r="D4471" s="41">
        <v>0</v>
      </c>
      <c r="E4471" s="41">
        <v>0</v>
      </c>
      <c r="F4471" s="41">
        <v>0</v>
      </c>
      <c r="G4471" s="48">
        <v>66002</v>
      </c>
    </row>
    <row r="4472" spans="1:7" x14ac:dyDescent="0.25">
      <c r="A4472" s="48">
        <v>660026012</v>
      </c>
      <c r="B4472" s="41" t="s">
        <v>6064</v>
      </c>
      <c r="C4472" s="41">
        <v>0</v>
      </c>
      <c r="D4472" s="41">
        <v>0</v>
      </c>
      <c r="E4472" s="41">
        <v>0</v>
      </c>
      <c r="F4472" s="41">
        <v>0</v>
      </c>
      <c r="G4472" s="48">
        <v>66002</v>
      </c>
    </row>
    <row r="4473" spans="1:7" x14ac:dyDescent="0.25">
      <c r="A4473" s="48">
        <v>660035112</v>
      </c>
      <c r="B4473" s="41" t="s">
        <v>6065</v>
      </c>
      <c r="C4473" s="41">
        <v>0</v>
      </c>
      <c r="D4473" s="41">
        <v>0</v>
      </c>
      <c r="E4473" s="41">
        <v>0</v>
      </c>
      <c r="F4473" s="41">
        <v>0</v>
      </c>
      <c r="G4473" s="48">
        <v>66003</v>
      </c>
    </row>
    <row r="4474" spans="1:7" x14ac:dyDescent="0.25">
      <c r="A4474" s="48">
        <v>660035113</v>
      </c>
      <c r="B4474" s="41" t="s">
        <v>6066</v>
      </c>
      <c r="C4474" s="41">
        <v>0</v>
      </c>
      <c r="D4474" s="41">
        <v>0</v>
      </c>
      <c r="E4474" s="41">
        <v>0</v>
      </c>
      <c r="F4474" s="41">
        <v>0</v>
      </c>
      <c r="G4474" s="48">
        <v>66003</v>
      </c>
    </row>
    <row r="4475" spans="1:7" x14ac:dyDescent="0.25">
      <c r="A4475" s="48">
        <v>660049209</v>
      </c>
      <c r="B4475" s="41" t="s">
        <v>6067</v>
      </c>
      <c r="C4475" s="41">
        <v>0</v>
      </c>
      <c r="D4475" s="41">
        <v>0</v>
      </c>
      <c r="E4475" s="41">
        <v>0</v>
      </c>
      <c r="F4475" s="41">
        <v>0</v>
      </c>
      <c r="G4475" s="48">
        <v>66004</v>
      </c>
    </row>
    <row r="4476" spans="1:7" x14ac:dyDescent="0.25">
      <c r="A4476" s="48">
        <v>660055905</v>
      </c>
      <c r="B4476" s="41" t="s">
        <v>6068</v>
      </c>
      <c r="C4476" s="41">
        <v>0</v>
      </c>
      <c r="D4476" s="41">
        <v>0</v>
      </c>
      <c r="E4476" s="41">
        <v>0</v>
      </c>
      <c r="F4476" s="41">
        <v>0</v>
      </c>
      <c r="G4476" s="48">
        <v>66005</v>
      </c>
    </row>
    <row r="4477" spans="1:7" x14ac:dyDescent="0.25">
      <c r="A4477" s="48">
        <v>660066013</v>
      </c>
      <c r="B4477" s="41" t="s">
        <v>6069</v>
      </c>
      <c r="C4477" s="41">
        <v>0</v>
      </c>
      <c r="D4477" s="41">
        <v>0</v>
      </c>
      <c r="E4477" s="41">
        <v>0</v>
      </c>
      <c r="F4477" s="41">
        <v>0</v>
      </c>
      <c r="G4477" s="48">
        <v>66006</v>
      </c>
    </row>
    <row r="4478" spans="1:7" x14ac:dyDescent="0.25">
      <c r="A4478" s="48">
        <v>661009051</v>
      </c>
      <c r="B4478" s="41" t="s">
        <v>6070</v>
      </c>
      <c r="C4478" s="41">
        <v>-2718657.67</v>
      </c>
      <c r="D4478" s="41">
        <v>0</v>
      </c>
      <c r="E4478" s="41">
        <v>0</v>
      </c>
      <c r="F4478" s="41">
        <v>-2718657.67</v>
      </c>
      <c r="G4478" s="48">
        <v>66100</v>
      </c>
    </row>
    <row r="4479" spans="1:7" x14ac:dyDescent="0.25">
      <c r="A4479" s="48">
        <v>661019051</v>
      </c>
      <c r="B4479" s="41" t="s">
        <v>6071</v>
      </c>
      <c r="C4479" s="41">
        <v>0</v>
      </c>
      <c r="D4479" s="41">
        <v>0</v>
      </c>
      <c r="E4479" s="41">
        <v>0</v>
      </c>
      <c r="F4479" s="41">
        <v>0</v>
      </c>
      <c r="G4479" s="48">
        <v>66101</v>
      </c>
    </row>
    <row r="4480" spans="1:7" x14ac:dyDescent="0.25">
      <c r="A4480" s="48">
        <v>661029051</v>
      </c>
      <c r="B4480" s="41" t="s">
        <v>6072</v>
      </c>
      <c r="C4480" s="41">
        <v>0</v>
      </c>
      <c r="D4480" s="41">
        <v>0</v>
      </c>
      <c r="E4480" s="41">
        <v>0</v>
      </c>
      <c r="F4480" s="41">
        <v>0</v>
      </c>
      <c r="G4480" s="48">
        <v>66102</v>
      </c>
    </row>
    <row r="4481" spans="1:7" x14ac:dyDescent="0.25">
      <c r="A4481" s="48">
        <v>661029053</v>
      </c>
      <c r="B4481" s="41" t="s">
        <v>6073</v>
      </c>
      <c r="C4481" s="41">
        <v>0</v>
      </c>
      <c r="D4481" s="41">
        <v>0</v>
      </c>
      <c r="E4481" s="41">
        <v>0</v>
      </c>
      <c r="F4481" s="41">
        <v>0</v>
      </c>
      <c r="G4481" s="48">
        <v>66102</v>
      </c>
    </row>
    <row r="4482" spans="1:7" x14ac:dyDescent="0.25">
      <c r="A4482" s="48">
        <v>661039051</v>
      </c>
      <c r="B4482" s="41" t="s">
        <v>6074</v>
      </c>
      <c r="C4482" s="41">
        <v>0</v>
      </c>
      <c r="D4482" s="41">
        <v>0</v>
      </c>
      <c r="E4482" s="41">
        <v>0</v>
      </c>
      <c r="F4482" s="41">
        <v>0</v>
      </c>
      <c r="G4482" s="48">
        <v>66103</v>
      </c>
    </row>
    <row r="4483" spans="1:7" x14ac:dyDescent="0.25">
      <c r="A4483" s="48">
        <v>661039801</v>
      </c>
      <c r="B4483" s="41" t="s">
        <v>6075</v>
      </c>
      <c r="C4483" s="41">
        <v>0</v>
      </c>
      <c r="D4483" s="41">
        <v>0</v>
      </c>
      <c r="E4483" s="41">
        <v>0</v>
      </c>
      <c r="F4483" s="41">
        <v>0</v>
      </c>
      <c r="G4483" s="48">
        <v>66103</v>
      </c>
    </row>
    <row r="4484" spans="1:7" x14ac:dyDescent="0.25">
      <c r="A4484" s="48">
        <v>661049051</v>
      </c>
      <c r="B4484" s="41" t="s">
        <v>6076</v>
      </c>
      <c r="C4484" s="41">
        <v>-70449</v>
      </c>
      <c r="D4484" s="41">
        <v>0</v>
      </c>
      <c r="E4484" s="41">
        <v>0</v>
      </c>
      <c r="F4484" s="41">
        <v>-70449</v>
      </c>
      <c r="G4484" s="48">
        <v>66104</v>
      </c>
    </row>
    <row r="4485" spans="1:7" x14ac:dyDescent="0.25">
      <c r="A4485" s="48">
        <v>661059051</v>
      </c>
      <c r="B4485" s="41" t="s">
        <v>6077</v>
      </c>
      <c r="C4485" s="41">
        <v>0</v>
      </c>
      <c r="D4485" s="41">
        <v>0</v>
      </c>
      <c r="E4485" s="41">
        <v>0</v>
      </c>
      <c r="F4485" s="41">
        <v>0</v>
      </c>
      <c r="G4485" s="48">
        <v>66105</v>
      </c>
    </row>
    <row r="4486" spans="1:7" x14ac:dyDescent="0.25">
      <c r="A4486" s="48">
        <v>661059801</v>
      </c>
      <c r="B4486" s="41" t="s">
        <v>6078</v>
      </c>
      <c r="C4486" s="41">
        <v>0</v>
      </c>
      <c r="D4486" s="41">
        <v>0</v>
      </c>
      <c r="E4486" s="41">
        <v>0</v>
      </c>
      <c r="F4486" s="41">
        <v>0</v>
      </c>
      <c r="G4486" s="48">
        <v>66105</v>
      </c>
    </row>
    <row r="4487" spans="1:7" x14ac:dyDescent="0.25">
      <c r="A4487" s="48">
        <v>661069051</v>
      </c>
      <c r="B4487" s="41" t="s">
        <v>6079</v>
      </c>
      <c r="C4487" s="41">
        <v>0</v>
      </c>
      <c r="D4487" s="41">
        <v>0</v>
      </c>
      <c r="E4487" s="41">
        <v>0</v>
      </c>
      <c r="F4487" s="41">
        <v>0</v>
      </c>
      <c r="G4487" s="48">
        <v>66106</v>
      </c>
    </row>
    <row r="4488" spans="1:7" x14ac:dyDescent="0.25">
      <c r="A4488" s="48">
        <v>661069801</v>
      </c>
      <c r="B4488" s="41" t="s">
        <v>6080</v>
      </c>
      <c r="C4488" s="41">
        <v>0</v>
      </c>
      <c r="D4488" s="41">
        <v>0</v>
      </c>
      <c r="E4488" s="41">
        <v>0</v>
      </c>
      <c r="F4488" s="41">
        <v>0</v>
      </c>
      <c r="G4488" s="48">
        <v>66106</v>
      </c>
    </row>
    <row r="4489" spans="1:7" x14ac:dyDescent="0.25">
      <c r="A4489" s="48">
        <v>661079051</v>
      </c>
      <c r="B4489" s="41" t="s">
        <v>6081</v>
      </c>
      <c r="C4489" s="41">
        <v>0</v>
      </c>
      <c r="D4489" s="41">
        <v>0</v>
      </c>
      <c r="E4489" s="41">
        <v>0</v>
      </c>
      <c r="F4489" s="41">
        <v>0</v>
      </c>
      <c r="G4489" s="48">
        <v>66107</v>
      </c>
    </row>
    <row r="4490" spans="1:7" x14ac:dyDescent="0.25">
      <c r="A4490" s="48">
        <v>661079801</v>
      </c>
      <c r="B4490" s="41" t="s">
        <v>6082</v>
      </c>
      <c r="C4490" s="41">
        <v>0</v>
      </c>
      <c r="D4490" s="41">
        <v>0</v>
      </c>
      <c r="E4490" s="41">
        <v>0</v>
      </c>
      <c r="F4490" s="41">
        <v>0</v>
      </c>
      <c r="G4490" s="48">
        <v>66107</v>
      </c>
    </row>
    <row r="4491" spans="1:7" x14ac:dyDescent="0.25">
      <c r="A4491" s="48">
        <v>661089051</v>
      </c>
      <c r="B4491" s="41" t="s">
        <v>6083</v>
      </c>
      <c r="C4491" s="41">
        <v>0</v>
      </c>
      <c r="D4491" s="41">
        <v>0</v>
      </c>
      <c r="E4491" s="41">
        <v>0</v>
      </c>
      <c r="F4491" s="41">
        <v>0</v>
      </c>
      <c r="G4491" s="48">
        <v>66108</v>
      </c>
    </row>
    <row r="4492" spans="1:7" x14ac:dyDescent="0.25">
      <c r="A4492" s="48">
        <v>661099051</v>
      </c>
      <c r="B4492" s="41" t="s">
        <v>6084</v>
      </c>
      <c r="C4492" s="41">
        <v>0</v>
      </c>
      <c r="D4492" s="41">
        <v>0</v>
      </c>
      <c r="E4492" s="41">
        <v>0</v>
      </c>
      <c r="F4492" s="41">
        <v>0</v>
      </c>
      <c r="G4492" s="48">
        <v>66109</v>
      </c>
    </row>
    <row r="4493" spans="1:7" x14ac:dyDescent="0.25">
      <c r="A4493" s="48">
        <v>661109051</v>
      </c>
      <c r="B4493" s="41" t="s">
        <v>6085</v>
      </c>
      <c r="C4493" s="41">
        <v>-116622</v>
      </c>
      <c r="D4493" s="41">
        <v>0</v>
      </c>
      <c r="E4493" s="41">
        <v>0</v>
      </c>
      <c r="F4493" s="41">
        <v>-116622</v>
      </c>
      <c r="G4493" s="48">
        <v>66110</v>
      </c>
    </row>
    <row r="4494" spans="1:7" x14ac:dyDescent="0.25">
      <c r="A4494" s="48">
        <v>661119057</v>
      </c>
      <c r="B4494" s="41" t="s">
        <v>6086</v>
      </c>
      <c r="C4494" s="41">
        <v>0</v>
      </c>
      <c r="D4494" s="41">
        <v>0</v>
      </c>
      <c r="E4494" s="41">
        <v>0</v>
      </c>
      <c r="F4494" s="41">
        <v>0</v>
      </c>
      <c r="G4494" s="48">
        <v>66111</v>
      </c>
    </row>
    <row r="4495" spans="1:7" x14ac:dyDescent="0.25">
      <c r="A4495" s="48">
        <v>670012900</v>
      </c>
      <c r="B4495" s="41" t="s">
        <v>6087</v>
      </c>
      <c r="C4495" s="41">
        <v>0</v>
      </c>
      <c r="D4495" s="41">
        <v>0</v>
      </c>
      <c r="E4495" s="41">
        <v>0</v>
      </c>
      <c r="F4495" s="41">
        <v>0</v>
      </c>
      <c r="G4495" s="48">
        <v>67001</v>
      </c>
    </row>
    <row r="4496" spans="1:7" x14ac:dyDescent="0.25">
      <c r="A4496" s="48">
        <v>670019051</v>
      </c>
      <c r="B4496" s="41" t="s">
        <v>6088</v>
      </c>
      <c r="C4496" s="41">
        <v>0</v>
      </c>
      <c r="D4496" s="41">
        <v>0</v>
      </c>
      <c r="E4496" s="41">
        <v>0</v>
      </c>
      <c r="F4496" s="41">
        <v>0</v>
      </c>
      <c r="G4496" s="48">
        <v>67001</v>
      </c>
    </row>
    <row r="4497" spans="1:7" x14ac:dyDescent="0.25">
      <c r="A4497" s="48">
        <v>670022900</v>
      </c>
      <c r="B4497" s="41" t="s">
        <v>6089</v>
      </c>
      <c r="C4497" s="41">
        <v>0</v>
      </c>
      <c r="D4497" s="41">
        <v>0</v>
      </c>
      <c r="E4497" s="41">
        <v>0</v>
      </c>
      <c r="F4497" s="41">
        <v>0</v>
      </c>
      <c r="G4497" s="48">
        <v>67002</v>
      </c>
    </row>
    <row r="4498" spans="1:7" x14ac:dyDescent="0.25">
      <c r="A4498" s="48">
        <v>670029051</v>
      </c>
      <c r="B4498" s="41" t="s">
        <v>6090</v>
      </c>
      <c r="C4498" s="41">
        <v>0</v>
      </c>
      <c r="D4498" s="41">
        <v>0</v>
      </c>
      <c r="E4498" s="41">
        <v>0</v>
      </c>
      <c r="F4498" s="41">
        <v>0</v>
      </c>
      <c r="G4498" s="48">
        <v>67002</v>
      </c>
    </row>
    <row r="4499" spans="1:7" x14ac:dyDescent="0.25">
      <c r="A4499" s="48">
        <v>670032502</v>
      </c>
      <c r="B4499" s="41" t="s">
        <v>6091</v>
      </c>
      <c r="C4499" s="41">
        <v>250</v>
      </c>
      <c r="D4499" s="41">
        <v>0</v>
      </c>
      <c r="E4499" s="41">
        <v>0</v>
      </c>
      <c r="F4499" s="41">
        <v>250</v>
      </c>
      <c r="G4499" s="48">
        <v>67003</v>
      </c>
    </row>
    <row r="4500" spans="1:7" x14ac:dyDescent="0.25">
      <c r="A4500" s="48">
        <v>670032900</v>
      </c>
      <c r="B4500" s="41" t="s">
        <v>6092</v>
      </c>
      <c r="C4500" s="41">
        <v>0</v>
      </c>
      <c r="D4500" s="41">
        <v>0</v>
      </c>
      <c r="E4500" s="41">
        <v>0</v>
      </c>
      <c r="F4500" s="41">
        <v>0</v>
      </c>
      <c r="G4500" s="48">
        <v>67003</v>
      </c>
    </row>
    <row r="4501" spans="1:7" x14ac:dyDescent="0.25">
      <c r="A4501" s="48">
        <v>670039051</v>
      </c>
      <c r="B4501" s="41" t="s">
        <v>6093</v>
      </c>
      <c r="C4501" s="41">
        <v>0</v>
      </c>
      <c r="D4501" s="41">
        <v>0</v>
      </c>
      <c r="E4501" s="41">
        <v>0</v>
      </c>
      <c r="F4501" s="41">
        <v>0</v>
      </c>
      <c r="G4501" s="48">
        <v>67003</v>
      </c>
    </row>
    <row r="4502" spans="1:7" x14ac:dyDescent="0.25">
      <c r="A4502" s="48">
        <v>670040100</v>
      </c>
      <c r="B4502" s="41" t="s">
        <v>6094</v>
      </c>
      <c r="C4502" s="41">
        <v>0</v>
      </c>
      <c r="D4502" s="41">
        <v>0</v>
      </c>
      <c r="E4502" s="41">
        <v>0</v>
      </c>
      <c r="F4502" s="41">
        <v>0</v>
      </c>
      <c r="G4502" s="48">
        <v>67004</v>
      </c>
    </row>
    <row r="4503" spans="1:7" x14ac:dyDescent="0.25">
      <c r="A4503" s="48">
        <v>670040120</v>
      </c>
      <c r="B4503" s="41" t="s">
        <v>6095</v>
      </c>
      <c r="C4503" s="41">
        <v>0</v>
      </c>
      <c r="D4503" s="41">
        <v>0</v>
      </c>
      <c r="E4503" s="41">
        <v>0</v>
      </c>
      <c r="F4503" s="41">
        <v>0</v>
      </c>
      <c r="G4503" s="48">
        <v>67004</v>
      </c>
    </row>
    <row r="4504" spans="1:7" x14ac:dyDescent="0.25">
      <c r="A4504" s="48">
        <v>670040200</v>
      </c>
      <c r="B4504" s="41" t="s">
        <v>6096</v>
      </c>
      <c r="C4504" s="41">
        <v>0</v>
      </c>
      <c r="D4504" s="41">
        <v>0</v>
      </c>
      <c r="E4504" s="41">
        <v>0</v>
      </c>
      <c r="F4504" s="41">
        <v>0</v>
      </c>
      <c r="G4504" s="48">
        <v>67004</v>
      </c>
    </row>
    <row r="4505" spans="1:7" x14ac:dyDescent="0.25">
      <c r="A4505" s="48">
        <v>670040800</v>
      </c>
      <c r="B4505" s="41" t="s">
        <v>6097</v>
      </c>
      <c r="C4505" s="41">
        <v>0</v>
      </c>
      <c r="D4505" s="41">
        <v>0</v>
      </c>
      <c r="E4505" s="41">
        <v>0</v>
      </c>
      <c r="F4505" s="41">
        <v>0</v>
      </c>
      <c r="G4505" s="48">
        <v>67004</v>
      </c>
    </row>
    <row r="4506" spans="1:7" x14ac:dyDescent="0.25">
      <c r="A4506" s="48">
        <v>670042000</v>
      </c>
      <c r="B4506" s="41" t="s">
        <v>6098</v>
      </c>
      <c r="C4506" s="41">
        <v>0</v>
      </c>
      <c r="D4506" s="41">
        <v>0</v>
      </c>
      <c r="E4506" s="41">
        <v>0</v>
      </c>
      <c r="F4506" s="41">
        <v>0</v>
      </c>
      <c r="G4506" s="48">
        <v>67004</v>
      </c>
    </row>
    <row r="4507" spans="1:7" x14ac:dyDescent="0.25">
      <c r="A4507" s="48">
        <v>670042448</v>
      </c>
      <c r="B4507" s="41" t="s">
        <v>6099</v>
      </c>
      <c r="C4507" s="41">
        <v>0</v>
      </c>
      <c r="D4507" s="41">
        <v>0</v>
      </c>
      <c r="E4507" s="41">
        <v>0</v>
      </c>
      <c r="F4507" s="41">
        <v>0</v>
      </c>
      <c r="G4507" s="48">
        <v>67004</v>
      </c>
    </row>
    <row r="4508" spans="1:7" x14ac:dyDescent="0.25">
      <c r="A4508" s="48">
        <v>670042520</v>
      </c>
      <c r="B4508" s="41" t="s">
        <v>6100</v>
      </c>
      <c r="C4508" s="41">
        <v>0</v>
      </c>
      <c r="D4508" s="41">
        <v>0</v>
      </c>
      <c r="E4508" s="41">
        <v>0</v>
      </c>
      <c r="F4508" s="41">
        <v>0</v>
      </c>
      <c r="G4508" s="48">
        <v>67004</v>
      </c>
    </row>
    <row r="4509" spans="1:7" x14ac:dyDescent="0.25">
      <c r="A4509" s="48">
        <v>670042524</v>
      </c>
      <c r="B4509" s="41" t="s">
        <v>6101</v>
      </c>
      <c r="C4509" s="41">
        <v>0</v>
      </c>
      <c r="D4509" s="41">
        <v>0</v>
      </c>
      <c r="E4509" s="41">
        <v>0</v>
      </c>
      <c r="F4509" s="41">
        <v>0</v>
      </c>
      <c r="G4509" s="48">
        <v>67004</v>
      </c>
    </row>
    <row r="4510" spans="1:7" x14ac:dyDescent="0.25">
      <c r="A4510" s="48">
        <v>670043051</v>
      </c>
      <c r="B4510" s="41" t="s">
        <v>6102</v>
      </c>
      <c r="C4510" s="41">
        <v>0</v>
      </c>
      <c r="D4510" s="41">
        <v>0</v>
      </c>
      <c r="E4510" s="41">
        <v>0</v>
      </c>
      <c r="F4510" s="41">
        <v>0</v>
      </c>
      <c r="G4510" s="48">
        <v>67004</v>
      </c>
    </row>
    <row r="4511" spans="1:7" x14ac:dyDescent="0.25">
      <c r="A4511" s="48">
        <v>670049051</v>
      </c>
      <c r="B4511" s="41" t="s">
        <v>6103</v>
      </c>
      <c r="C4511" s="41">
        <v>0</v>
      </c>
      <c r="D4511" s="41">
        <v>0</v>
      </c>
      <c r="E4511" s="41">
        <v>0</v>
      </c>
      <c r="F4511" s="41">
        <v>0</v>
      </c>
      <c r="G4511" s="48">
        <v>67004</v>
      </c>
    </row>
    <row r="4512" spans="1:7" x14ac:dyDescent="0.25">
      <c r="A4512" s="48">
        <v>670049053</v>
      </c>
      <c r="B4512" s="41" t="s">
        <v>6104</v>
      </c>
      <c r="C4512" s="41">
        <v>0</v>
      </c>
      <c r="D4512" s="41">
        <v>0</v>
      </c>
      <c r="E4512" s="41">
        <v>0</v>
      </c>
      <c r="F4512" s="41">
        <v>0</v>
      </c>
      <c r="G4512" s="48">
        <v>67004</v>
      </c>
    </row>
    <row r="4513" spans="1:7" x14ac:dyDescent="0.25">
      <c r="A4513" s="48">
        <v>680012432</v>
      </c>
      <c r="B4513" s="41" t="s">
        <v>6105</v>
      </c>
      <c r="C4513" s="41">
        <v>0</v>
      </c>
      <c r="D4513" s="41">
        <v>0</v>
      </c>
      <c r="E4513" s="41">
        <v>0</v>
      </c>
      <c r="F4513" s="41">
        <v>0</v>
      </c>
      <c r="G4513" s="48">
        <v>68001</v>
      </c>
    </row>
    <row r="4514" spans="1:7" x14ac:dyDescent="0.25">
      <c r="A4514" s="48">
        <v>680015000</v>
      </c>
      <c r="B4514" s="41" t="s">
        <v>6106</v>
      </c>
      <c r="C4514" s="41">
        <v>476276</v>
      </c>
      <c r="D4514" s="41">
        <v>0</v>
      </c>
      <c r="E4514" s="41">
        <v>0</v>
      </c>
      <c r="F4514" s="41">
        <v>476276</v>
      </c>
      <c r="G4514" s="48">
        <v>68001</v>
      </c>
    </row>
    <row r="4515" spans="1:7" x14ac:dyDescent="0.25">
      <c r="A4515" s="48">
        <v>680015001</v>
      </c>
      <c r="B4515" s="41" t="s">
        <v>6107</v>
      </c>
      <c r="C4515" s="41">
        <v>0</v>
      </c>
      <c r="D4515" s="41">
        <v>0</v>
      </c>
      <c r="E4515" s="41">
        <v>0</v>
      </c>
      <c r="F4515" s="41">
        <v>0</v>
      </c>
      <c r="G4515" s="48">
        <v>68001</v>
      </c>
    </row>
    <row r="4516" spans="1:7" x14ac:dyDescent="0.25">
      <c r="A4516" s="48">
        <v>680015002</v>
      </c>
      <c r="B4516" s="41" t="s">
        <v>6108</v>
      </c>
      <c r="C4516" s="41">
        <v>1634523.88</v>
      </c>
      <c r="D4516" s="41">
        <v>0</v>
      </c>
      <c r="E4516" s="41">
        <v>0</v>
      </c>
      <c r="F4516" s="41">
        <v>1634523.88</v>
      </c>
      <c r="G4516" s="48">
        <v>68001</v>
      </c>
    </row>
    <row r="4517" spans="1:7" x14ac:dyDescent="0.25">
      <c r="A4517" s="48">
        <v>680015003</v>
      </c>
      <c r="B4517" s="41" t="s">
        <v>6109</v>
      </c>
      <c r="C4517" s="41">
        <v>9417144</v>
      </c>
      <c r="D4517" s="41">
        <v>0</v>
      </c>
      <c r="E4517" s="41">
        <v>0</v>
      </c>
      <c r="F4517" s="41">
        <v>9417144</v>
      </c>
      <c r="G4517" s="48">
        <v>68001</v>
      </c>
    </row>
    <row r="4518" spans="1:7" x14ac:dyDescent="0.25">
      <c r="A4518" s="48">
        <v>680015014</v>
      </c>
      <c r="B4518" s="41" t="s">
        <v>6110</v>
      </c>
      <c r="C4518" s="41">
        <v>0</v>
      </c>
      <c r="D4518" s="41">
        <v>0</v>
      </c>
      <c r="E4518" s="41">
        <v>0</v>
      </c>
      <c r="F4518" s="41">
        <v>0</v>
      </c>
      <c r="G4518" s="48">
        <v>68001</v>
      </c>
    </row>
    <row r="4519" spans="1:7" x14ac:dyDescent="0.25">
      <c r="A4519" s="48">
        <v>680015017</v>
      </c>
      <c r="B4519" s="41" t="s">
        <v>6111</v>
      </c>
      <c r="C4519" s="41">
        <v>29600</v>
      </c>
      <c r="D4519" s="41">
        <v>0</v>
      </c>
      <c r="E4519" s="41">
        <v>0</v>
      </c>
      <c r="F4519" s="41">
        <v>29600</v>
      </c>
      <c r="G4519" s="48">
        <v>68001</v>
      </c>
    </row>
    <row r="4520" spans="1:7" x14ac:dyDescent="0.25">
      <c r="A4520" s="48">
        <v>680015131</v>
      </c>
      <c r="B4520" s="41" t="s">
        <v>6112</v>
      </c>
      <c r="C4520" s="41">
        <v>158278.65</v>
      </c>
      <c r="D4520" s="41">
        <v>0</v>
      </c>
      <c r="E4520" s="41">
        <v>0</v>
      </c>
      <c r="F4520" s="41">
        <v>158278.65</v>
      </c>
      <c r="G4520" s="48">
        <v>68001</v>
      </c>
    </row>
    <row r="4521" spans="1:7" x14ac:dyDescent="0.25">
      <c r="A4521" s="48">
        <v>680015903</v>
      </c>
      <c r="B4521" s="41" t="s">
        <v>6113</v>
      </c>
      <c r="C4521" s="41">
        <v>0</v>
      </c>
      <c r="D4521" s="41">
        <v>0</v>
      </c>
      <c r="E4521" s="41">
        <v>0</v>
      </c>
      <c r="F4521" s="41">
        <v>0</v>
      </c>
      <c r="G4521" s="48">
        <v>68001</v>
      </c>
    </row>
    <row r="4522" spans="1:7" x14ac:dyDescent="0.25">
      <c r="A4522" s="48">
        <v>680015906</v>
      </c>
      <c r="B4522" s="41" t="s">
        <v>6114</v>
      </c>
      <c r="C4522" s="41">
        <v>5113.6000000000004</v>
      </c>
      <c r="D4522" s="41">
        <v>0</v>
      </c>
      <c r="E4522" s="41">
        <v>0</v>
      </c>
      <c r="F4522" s="41">
        <v>5113.6000000000004</v>
      </c>
      <c r="G4522" s="48">
        <v>68001</v>
      </c>
    </row>
    <row r="4523" spans="1:7" x14ac:dyDescent="0.25">
      <c r="A4523" s="48">
        <v>680015907</v>
      </c>
      <c r="B4523" s="41" t="s">
        <v>6115</v>
      </c>
      <c r="C4523" s="41">
        <v>1524</v>
      </c>
      <c r="D4523" s="41">
        <v>0</v>
      </c>
      <c r="E4523" s="41">
        <v>0</v>
      </c>
      <c r="F4523" s="41">
        <v>1524</v>
      </c>
      <c r="G4523" s="48">
        <v>68001</v>
      </c>
    </row>
    <row r="4524" spans="1:7" x14ac:dyDescent="0.25">
      <c r="A4524" s="48">
        <v>680015908</v>
      </c>
      <c r="B4524" s="41" t="s">
        <v>6116</v>
      </c>
      <c r="C4524" s="41">
        <v>0</v>
      </c>
      <c r="D4524" s="41">
        <v>0</v>
      </c>
      <c r="E4524" s="41">
        <v>0</v>
      </c>
      <c r="F4524" s="41">
        <v>0</v>
      </c>
      <c r="G4524" s="48">
        <v>68001</v>
      </c>
    </row>
    <row r="4525" spans="1:7" x14ac:dyDescent="0.25">
      <c r="A4525" s="48">
        <v>680015909</v>
      </c>
      <c r="B4525" s="41" t="s">
        <v>6117</v>
      </c>
      <c r="C4525" s="41">
        <v>0</v>
      </c>
      <c r="D4525" s="41">
        <v>0</v>
      </c>
      <c r="E4525" s="41">
        <v>0</v>
      </c>
      <c r="F4525" s="41">
        <v>0</v>
      </c>
      <c r="G4525" s="48">
        <v>68001</v>
      </c>
    </row>
    <row r="4526" spans="1:7" x14ac:dyDescent="0.25">
      <c r="A4526" s="48">
        <v>680015910</v>
      </c>
      <c r="B4526" s="41" t="s">
        <v>6118</v>
      </c>
      <c r="C4526" s="41">
        <v>0</v>
      </c>
      <c r="D4526" s="41">
        <v>0</v>
      </c>
      <c r="E4526" s="41">
        <v>0</v>
      </c>
      <c r="F4526" s="41">
        <v>0</v>
      </c>
      <c r="G4526" s="48">
        <v>68001</v>
      </c>
    </row>
    <row r="4527" spans="1:7" x14ac:dyDescent="0.25">
      <c r="A4527" s="48">
        <v>680015911</v>
      </c>
      <c r="B4527" s="41" t="s">
        <v>6119</v>
      </c>
      <c r="C4527" s="41">
        <v>0</v>
      </c>
      <c r="D4527" s="41">
        <v>0</v>
      </c>
      <c r="E4527" s="41">
        <v>0</v>
      </c>
      <c r="F4527" s="41">
        <v>0</v>
      </c>
      <c r="G4527" s="48">
        <v>68001</v>
      </c>
    </row>
    <row r="4528" spans="1:7" x14ac:dyDescent="0.25">
      <c r="A4528" s="48">
        <v>680015913</v>
      </c>
      <c r="B4528" s="41" t="s">
        <v>6120</v>
      </c>
      <c r="C4528" s="41">
        <v>0</v>
      </c>
      <c r="D4528" s="41">
        <v>0</v>
      </c>
      <c r="E4528" s="41">
        <v>0</v>
      </c>
      <c r="F4528" s="41">
        <v>0</v>
      </c>
      <c r="G4528" s="48">
        <v>68001</v>
      </c>
    </row>
    <row r="4529" spans="1:7" x14ac:dyDescent="0.25">
      <c r="A4529" s="48">
        <v>680017512</v>
      </c>
      <c r="B4529" s="41" t="s">
        <v>6121</v>
      </c>
      <c r="C4529" s="41">
        <v>0</v>
      </c>
      <c r="D4529" s="41">
        <v>0</v>
      </c>
      <c r="E4529" s="41">
        <v>0</v>
      </c>
      <c r="F4529" s="41">
        <v>0</v>
      </c>
      <c r="G4529" s="48">
        <v>68001</v>
      </c>
    </row>
    <row r="4530" spans="1:7" x14ac:dyDescent="0.25">
      <c r="A4530" s="48">
        <v>680019000</v>
      </c>
      <c r="B4530" s="41" t="s">
        <v>6122</v>
      </c>
      <c r="C4530" s="41">
        <v>0</v>
      </c>
      <c r="D4530" s="41">
        <v>0</v>
      </c>
      <c r="E4530" s="41">
        <v>0</v>
      </c>
      <c r="F4530" s="41">
        <v>0</v>
      </c>
      <c r="G4530" s="48">
        <v>68001</v>
      </c>
    </row>
    <row r="4531" spans="1:7" x14ac:dyDescent="0.25">
      <c r="A4531" s="48">
        <v>680019001</v>
      </c>
      <c r="B4531" s="41" t="s">
        <v>6123</v>
      </c>
      <c r="C4531" s="41">
        <v>0</v>
      </c>
      <c r="D4531" s="41">
        <v>0</v>
      </c>
      <c r="E4531" s="41">
        <v>0</v>
      </c>
      <c r="F4531" s="41">
        <v>0</v>
      </c>
      <c r="G4531" s="48">
        <v>68001</v>
      </c>
    </row>
    <row r="4532" spans="1:7" x14ac:dyDescent="0.25">
      <c r="A4532" s="48">
        <v>680019008</v>
      </c>
      <c r="B4532" s="41" t="s">
        <v>6124</v>
      </c>
      <c r="C4532" s="41">
        <v>0</v>
      </c>
      <c r="D4532" s="41">
        <v>0</v>
      </c>
      <c r="E4532" s="41">
        <v>0</v>
      </c>
      <c r="F4532" s="41">
        <v>0</v>
      </c>
      <c r="G4532" s="48">
        <v>68001</v>
      </c>
    </row>
    <row r="4533" spans="1:7" x14ac:dyDescent="0.25">
      <c r="A4533" s="48">
        <v>680019011</v>
      </c>
      <c r="B4533" s="41" t="s">
        <v>6125</v>
      </c>
      <c r="C4533" s="41">
        <v>0</v>
      </c>
      <c r="D4533" s="41">
        <v>0</v>
      </c>
      <c r="E4533" s="41">
        <v>0</v>
      </c>
      <c r="F4533" s="41">
        <v>0</v>
      </c>
      <c r="G4533" s="48">
        <v>68001</v>
      </c>
    </row>
    <row r="4534" spans="1:7" x14ac:dyDescent="0.25">
      <c r="A4534" s="48">
        <v>680019020</v>
      </c>
      <c r="B4534" s="41" t="s">
        <v>6126</v>
      </c>
      <c r="C4534" s="41">
        <v>0</v>
      </c>
      <c r="D4534" s="41">
        <v>0</v>
      </c>
      <c r="E4534" s="41">
        <v>0</v>
      </c>
      <c r="F4534" s="41">
        <v>0</v>
      </c>
      <c r="G4534" s="48">
        <v>68001</v>
      </c>
    </row>
    <row r="4535" spans="1:7" x14ac:dyDescent="0.25">
      <c r="A4535" s="48">
        <v>680019021</v>
      </c>
      <c r="B4535" s="41" t="s">
        <v>6127</v>
      </c>
      <c r="C4535" s="41">
        <v>0</v>
      </c>
      <c r="D4535" s="41">
        <v>0</v>
      </c>
      <c r="E4535" s="41">
        <v>0</v>
      </c>
      <c r="F4535" s="41">
        <v>0</v>
      </c>
      <c r="G4535" s="48">
        <v>68001</v>
      </c>
    </row>
    <row r="4536" spans="1:7" x14ac:dyDescent="0.25">
      <c r="A4536" s="48">
        <v>680019080</v>
      </c>
      <c r="B4536" s="41" t="s">
        <v>6128</v>
      </c>
      <c r="C4536" s="41">
        <v>-18079887.609999999</v>
      </c>
      <c r="D4536" s="41">
        <v>0</v>
      </c>
      <c r="E4536" s="41">
        <v>0</v>
      </c>
      <c r="F4536" s="41">
        <v>-18079887.609999999</v>
      </c>
      <c r="G4536" s="48">
        <v>68001</v>
      </c>
    </row>
    <row r="4537" spans="1:7" x14ac:dyDescent="0.25">
      <c r="A4537" s="48">
        <v>680019083</v>
      </c>
      <c r="B4537" s="41" t="s">
        <v>6129</v>
      </c>
      <c r="C4537" s="41">
        <v>-1499.52</v>
      </c>
      <c r="D4537" s="41">
        <v>0</v>
      </c>
      <c r="E4537" s="41">
        <v>0</v>
      </c>
      <c r="F4537" s="41">
        <v>-1499.52</v>
      </c>
      <c r="G4537" s="48">
        <v>68001</v>
      </c>
    </row>
    <row r="4538" spans="1:7" x14ac:dyDescent="0.25">
      <c r="A4538" s="48">
        <v>680019100</v>
      </c>
      <c r="B4538" s="41" t="s">
        <v>6130</v>
      </c>
      <c r="C4538" s="41">
        <v>0</v>
      </c>
      <c r="D4538" s="41">
        <v>0</v>
      </c>
      <c r="E4538" s="41">
        <v>0</v>
      </c>
      <c r="F4538" s="41">
        <v>0</v>
      </c>
      <c r="G4538" s="48">
        <v>68001</v>
      </c>
    </row>
    <row r="4539" spans="1:7" x14ac:dyDescent="0.25">
      <c r="A4539" s="48">
        <v>680019201</v>
      </c>
      <c r="B4539" s="41" t="s">
        <v>6131</v>
      </c>
      <c r="C4539" s="41">
        <v>0</v>
      </c>
      <c r="D4539" s="41">
        <v>0</v>
      </c>
      <c r="E4539" s="41">
        <v>0</v>
      </c>
      <c r="F4539" s="41">
        <v>0</v>
      </c>
      <c r="G4539" s="48">
        <v>68001</v>
      </c>
    </row>
    <row r="4540" spans="1:7" x14ac:dyDescent="0.25">
      <c r="A4540" s="48">
        <v>680019845</v>
      </c>
      <c r="B4540" s="41" t="s">
        <v>6132</v>
      </c>
      <c r="C4540" s="41">
        <v>0</v>
      </c>
      <c r="D4540" s="41">
        <v>0</v>
      </c>
      <c r="E4540" s="41">
        <v>0</v>
      </c>
      <c r="F4540" s="41">
        <v>0</v>
      </c>
      <c r="G4540" s="48">
        <v>68001</v>
      </c>
    </row>
    <row r="4541" spans="1:7" x14ac:dyDescent="0.25">
      <c r="A4541" s="48">
        <v>680022432</v>
      </c>
      <c r="B4541" s="41" t="s">
        <v>6133</v>
      </c>
      <c r="C4541" s="41">
        <v>0</v>
      </c>
      <c r="D4541" s="41">
        <v>0</v>
      </c>
      <c r="E4541" s="41">
        <v>0</v>
      </c>
      <c r="F4541" s="41">
        <v>0</v>
      </c>
      <c r="G4541" s="48">
        <v>68002</v>
      </c>
    </row>
    <row r="4542" spans="1:7" x14ac:dyDescent="0.25">
      <c r="A4542" s="48">
        <v>680025000</v>
      </c>
      <c r="B4542" s="41" t="s">
        <v>6134</v>
      </c>
      <c r="C4542" s="41">
        <v>0</v>
      </c>
      <c r="D4542" s="41">
        <v>0</v>
      </c>
      <c r="E4542" s="41">
        <v>0</v>
      </c>
      <c r="F4542" s="41">
        <v>0</v>
      </c>
      <c r="G4542" s="48">
        <v>68002</v>
      </c>
    </row>
    <row r="4543" spans="1:7" x14ac:dyDescent="0.25">
      <c r="A4543" s="48">
        <v>680025001</v>
      </c>
      <c r="B4543" s="41" t="s">
        <v>6135</v>
      </c>
      <c r="C4543" s="41">
        <v>0</v>
      </c>
      <c r="D4543" s="41">
        <v>0</v>
      </c>
      <c r="E4543" s="41">
        <v>0</v>
      </c>
      <c r="F4543" s="41">
        <v>0</v>
      </c>
      <c r="G4543" s="48">
        <v>68002</v>
      </c>
    </row>
    <row r="4544" spans="1:7" x14ac:dyDescent="0.25">
      <c r="A4544" s="48">
        <v>680025003</v>
      </c>
      <c r="B4544" s="41" t="s">
        <v>6136</v>
      </c>
      <c r="C4544" s="41">
        <v>2242974</v>
      </c>
      <c r="D4544" s="41">
        <v>0</v>
      </c>
      <c r="E4544" s="41">
        <v>0</v>
      </c>
      <c r="F4544" s="41">
        <v>2242974</v>
      </c>
      <c r="G4544" s="48">
        <v>68002</v>
      </c>
    </row>
    <row r="4545" spans="1:7" x14ac:dyDescent="0.25">
      <c r="A4545" s="48">
        <v>680025011</v>
      </c>
      <c r="B4545" s="41" t="s">
        <v>6137</v>
      </c>
      <c r="C4545" s="41">
        <v>0</v>
      </c>
      <c r="D4545" s="41">
        <v>0</v>
      </c>
      <c r="E4545" s="41">
        <v>0</v>
      </c>
      <c r="F4545" s="41">
        <v>0</v>
      </c>
      <c r="G4545" s="48">
        <v>68002</v>
      </c>
    </row>
    <row r="4546" spans="1:7" x14ac:dyDescent="0.25">
      <c r="A4546" s="48">
        <v>680025014</v>
      </c>
      <c r="B4546" s="41" t="s">
        <v>6138</v>
      </c>
      <c r="C4546" s="41">
        <v>1083121</v>
      </c>
      <c r="D4546" s="41">
        <v>0</v>
      </c>
      <c r="E4546" s="41">
        <v>0</v>
      </c>
      <c r="F4546" s="41">
        <v>1083121</v>
      </c>
      <c r="G4546" s="48">
        <v>68002</v>
      </c>
    </row>
    <row r="4547" spans="1:7" x14ac:dyDescent="0.25">
      <c r="A4547" s="48">
        <v>680025017</v>
      </c>
      <c r="B4547" s="41" t="s">
        <v>6139</v>
      </c>
      <c r="C4547" s="41">
        <v>0</v>
      </c>
      <c r="D4547" s="41">
        <v>0</v>
      </c>
      <c r="E4547" s="41">
        <v>0</v>
      </c>
      <c r="F4547" s="41">
        <v>0</v>
      </c>
      <c r="G4547" s="48">
        <v>68002</v>
      </c>
    </row>
    <row r="4548" spans="1:7" x14ac:dyDescent="0.25">
      <c r="A4548" s="48">
        <v>680025132</v>
      </c>
      <c r="B4548" s="41" t="s">
        <v>6140</v>
      </c>
      <c r="C4548" s="41">
        <v>165613.19</v>
      </c>
      <c r="D4548" s="41">
        <v>0</v>
      </c>
      <c r="E4548" s="41">
        <v>0</v>
      </c>
      <c r="F4548" s="41">
        <v>165613.19</v>
      </c>
      <c r="G4548" s="48">
        <v>68002</v>
      </c>
    </row>
    <row r="4549" spans="1:7" x14ac:dyDescent="0.25">
      <c r="A4549" s="48">
        <v>680025903</v>
      </c>
      <c r="B4549" s="41" t="s">
        <v>6141</v>
      </c>
      <c r="C4549" s="41">
        <v>0</v>
      </c>
      <c r="D4549" s="41">
        <v>0</v>
      </c>
      <c r="E4549" s="41">
        <v>0</v>
      </c>
      <c r="F4549" s="41">
        <v>0</v>
      </c>
      <c r="G4549" s="48">
        <v>68002</v>
      </c>
    </row>
    <row r="4550" spans="1:7" x14ac:dyDescent="0.25">
      <c r="A4550" s="48">
        <v>680025906</v>
      </c>
      <c r="B4550" s="41" t="s">
        <v>6142</v>
      </c>
      <c r="C4550" s="41">
        <v>0</v>
      </c>
      <c r="D4550" s="41">
        <v>0</v>
      </c>
      <c r="E4550" s="41">
        <v>0</v>
      </c>
      <c r="F4550" s="41">
        <v>0</v>
      </c>
      <c r="G4550" s="48">
        <v>68002</v>
      </c>
    </row>
    <row r="4551" spans="1:7" x14ac:dyDescent="0.25">
      <c r="A4551" s="48">
        <v>680025907</v>
      </c>
      <c r="B4551" s="41" t="s">
        <v>6143</v>
      </c>
      <c r="C4551" s="41">
        <v>0</v>
      </c>
      <c r="D4551" s="41">
        <v>0</v>
      </c>
      <c r="E4551" s="41">
        <v>0</v>
      </c>
      <c r="F4551" s="41">
        <v>0</v>
      </c>
      <c r="G4551" s="48">
        <v>68002</v>
      </c>
    </row>
    <row r="4552" spans="1:7" x14ac:dyDescent="0.25">
      <c r="A4552" s="48">
        <v>680025908</v>
      </c>
      <c r="B4552" s="41" t="s">
        <v>6144</v>
      </c>
      <c r="C4552" s="41">
        <v>0</v>
      </c>
      <c r="D4552" s="41">
        <v>0</v>
      </c>
      <c r="E4552" s="41">
        <v>0</v>
      </c>
      <c r="F4552" s="41">
        <v>0</v>
      </c>
      <c r="G4552" s="48">
        <v>68002</v>
      </c>
    </row>
    <row r="4553" spans="1:7" x14ac:dyDescent="0.25">
      <c r="A4553" s="48">
        <v>680025909</v>
      </c>
      <c r="B4553" s="41" t="s">
        <v>6145</v>
      </c>
      <c r="C4553" s="41">
        <v>0</v>
      </c>
      <c r="D4553" s="41">
        <v>0</v>
      </c>
      <c r="E4553" s="41">
        <v>0</v>
      </c>
      <c r="F4553" s="41">
        <v>0</v>
      </c>
      <c r="G4553" s="48">
        <v>68002</v>
      </c>
    </row>
    <row r="4554" spans="1:7" x14ac:dyDescent="0.25">
      <c r="A4554" s="48">
        <v>680025911</v>
      </c>
      <c r="B4554" s="41" t="s">
        <v>6146</v>
      </c>
      <c r="C4554" s="41">
        <v>0</v>
      </c>
      <c r="D4554" s="41">
        <v>0</v>
      </c>
      <c r="E4554" s="41">
        <v>0</v>
      </c>
      <c r="F4554" s="41">
        <v>0</v>
      </c>
      <c r="G4554" s="48">
        <v>68002</v>
      </c>
    </row>
    <row r="4555" spans="1:7" x14ac:dyDescent="0.25">
      <c r="A4555" s="48">
        <v>680025914</v>
      </c>
      <c r="B4555" s="41" t="s">
        <v>6147</v>
      </c>
      <c r="C4555" s="41">
        <v>0</v>
      </c>
      <c r="D4555" s="41">
        <v>0</v>
      </c>
      <c r="E4555" s="41">
        <v>0</v>
      </c>
      <c r="F4555" s="41">
        <v>0</v>
      </c>
      <c r="G4555" s="48">
        <v>68002</v>
      </c>
    </row>
    <row r="4556" spans="1:7" x14ac:dyDescent="0.25">
      <c r="A4556" s="48">
        <v>680025917</v>
      </c>
      <c r="B4556" s="41" t="s">
        <v>6148</v>
      </c>
      <c r="C4556" s="41">
        <v>-821</v>
      </c>
      <c r="D4556" s="41">
        <v>0</v>
      </c>
      <c r="E4556" s="41">
        <v>0</v>
      </c>
      <c r="F4556" s="41">
        <v>-821</v>
      </c>
      <c r="G4556" s="48">
        <v>68002</v>
      </c>
    </row>
    <row r="4557" spans="1:7" x14ac:dyDescent="0.25">
      <c r="A4557" s="48">
        <v>680025918</v>
      </c>
      <c r="B4557" s="41" t="s">
        <v>6149</v>
      </c>
      <c r="C4557" s="41">
        <v>-65401</v>
      </c>
      <c r="D4557" s="41">
        <v>0</v>
      </c>
      <c r="E4557" s="41">
        <v>0</v>
      </c>
      <c r="F4557" s="41">
        <v>-65401</v>
      </c>
      <c r="G4557" s="48">
        <v>68002</v>
      </c>
    </row>
    <row r="4558" spans="1:7" x14ac:dyDescent="0.25">
      <c r="A4558" s="48">
        <v>680025919</v>
      </c>
      <c r="B4558" s="41" t="s">
        <v>6150</v>
      </c>
      <c r="C4558" s="41">
        <v>11808</v>
      </c>
      <c r="D4558" s="41">
        <v>0</v>
      </c>
      <c r="E4558" s="41">
        <v>0</v>
      </c>
      <c r="F4558" s="41">
        <v>11808</v>
      </c>
      <c r="G4558" s="48">
        <v>68002</v>
      </c>
    </row>
    <row r="4559" spans="1:7" x14ac:dyDescent="0.25">
      <c r="A4559" s="48">
        <v>680027512</v>
      </c>
      <c r="B4559" s="41" t="s">
        <v>6151</v>
      </c>
      <c r="C4559" s="41">
        <v>0</v>
      </c>
      <c r="D4559" s="41">
        <v>0</v>
      </c>
      <c r="E4559" s="41">
        <v>0</v>
      </c>
      <c r="F4559" s="41">
        <v>0</v>
      </c>
      <c r="G4559" s="48">
        <v>68002</v>
      </c>
    </row>
    <row r="4560" spans="1:7" x14ac:dyDescent="0.25">
      <c r="A4560" s="48">
        <v>680029002</v>
      </c>
      <c r="B4560" s="41" t="s">
        <v>6152</v>
      </c>
      <c r="C4560" s="41">
        <v>0</v>
      </c>
      <c r="D4560" s="41">
        <v>0</v>
      </c>
      <c r="E4560" s="41">
        <v>0</v>
      </c>
      <c r="F4560" s="41">
        <v>0</v>
      </c>
      <c r="G4560" s="48">
        <v>68002</v>
      </c>
    </row>
    <row r="4561" spans="1:7" x14ac:dyDescent="0.25">
      <c r="A4561" s="48">
        <v>680029003</v>
      </c>
      <c r="B4561" s="41" t="s">
        <v>6153</v>
      </c>
      <c r="C4561" s="41">
        <v>-11308</v>
      </c>
      <c r="D4561" s="41">
        <v>0</v>
      </c>
      <c r="E4561" s="41">
        <v>0</v>
      </c>
      <c r="F4561" s="41">
        <v>-11308</v>
      </c>
      <c r="G4561" s="48">
        <v>68002</v>
      </c>
    </row>
    <row r="4562" spans="1:7" x14ac:dyDescent="0.25">
      <c r="A4562" s="48">
        <v>680029051</v>
      </c>
      <c r="B4562" s="41" t="s">
        <v>6154</v>
      </c>
      <c r="C4562" s="41">
        <v>0</v>
      </c>
      <c r="D4562" s="41">
        <v>0</v>
      </c>
      <c r="E4562" s="41">
        <v>0</v>
      </c>
      <c r="F4562" s="41">
        <v>0</v>
      </c>
      <c r="G4562" s="48">
        <v>68002</v>
      </c>
    </row>
    <row r="4563" spans="1:7" x14ac:dyDescent="0.25">
      <c r="A4563" s="48">
        <v>680029081</v>
      </c>
      <c r="B4563" s="41" t="s">
        <v>6155</v>
      </c>
      <c r="C4563" s="41">
        <v>-3413007.96</v>
      </c>
      <c r="D4563" s="41">
        <v>0</v>
      </c>
      <c r="E4563" s="41">
        <v>0</v>
      </c>
      <c r="F4563" s="41">
        <v>-3413007.96</v>
      </c>
      <c r="G4563" s="48">
        <v>68002</v>
      </c>
    </row>
    <row r="4564" spans="1:7" x14ac:dyDescent="0.25">
      <c r="A4564" s="48">
        <v>680029082</v>
      </c>
      <c r="B4564" s="41" t="s">
        <v>6156</v>
      </c>
      <c r="C4564" s="41">
        <v>0</v>
      </c>
      <c r="D4564" s="41">
        <v>0</v>
      </c>
      <c r="E4564" s="41">
        <v>0</v>
      </c>
      <c r="F4564" s="41">
        <v>0</v>
      </c>
      <c r="G4564" s="48">
        <v>68002</v>
      </c>
    </row>
    <row r="4565" spans="1:7" x14ac:dyDescent="0.25">
      <c r="A4565" s="48">
        <v>680029100</v>
      </c>
      <c r="B4565" s="41" t="s">
        <v>6133</v>
      </c>
      <c r="C4565" s="41">
        <v>0</v>
      </c>
      <c r="D4565" s="41">
        <v>0</v>
      </c>
      <c r="E4565" s="41">
        <v>0</v>
      </c>
      <c r="F4565" s="41">
        <v>0</v>
      </c>
      <c r="G4565" s="48">
        <v>68002</v>
      </c>
    </row>
    <row r="4566" spans="1:7" x14ac:dyDescent="0.25">
      <c r="A4566" s="48">
        <v>680029845</v>
      </c>
      <c r="B4566" s="41" t="s">
        <v>6157</v>
      </c>
      <c r="C4566" s="41">
        <v>0</v>
      </c>
      <c r="D4566" s="41">
        <v>0</v>
      </c>
      <c r="E4566" s="41">
        <v>0</v>
      </c>
      <c r="F4566" s="41">
        <v>0</v>
      </c>
      <c r="G4566" s="48">
        <v>68002</v>
      </c>
    </row>
    <row r="4567" spans="1:7" x14ac:dyDescent="0.25">
      <c r="A4567" s="48">
        <v>680035000</v>
      </c>
      <c r="B4567" s="41" t="s">
        <v>6158</v>
      </c>
      <c r="C4567" s="41">
        <v>0</v>
      </c>
      <c r="D4567" s="41">
        <v>0</v>
      </c>
      <c r="E4567" s="41">
        <v>0</v>
      </c>
      <c r="F4567" s="41">
        <v>0</v>
      </c>
      <c r="G4567" s="48">
        <v>68003</v>
      </c>
    </row>
    <row r="4568" spans="1:7" x14ac:dyDescent="0.25">
      <c r="A4568" s="48">
        <v>680035001</v>
      </c>
      <c r="B4568" s="41" t="s">
        <v>6159</v>
      </c>
      <c r="C4568" s="41">
        <v>0</v>
      </c>
      <c r="D4568" s="41">
        <v>0</v>
      </c>
      <c r="E4568" s="41">
        <v>0</v>
      </c>
      <c r="F4568" s="41">
        <v>0</v>
      </c>
      <c r="G4568" s="48">
        <v>68003</v>
      </c>
    </row>
    <row r="4569" spans="1:7" x14ac:dyDescent="0.25">
      <c r="A4569" s="48">
        <v>680035002</v>
      </c>
      <c r="B4569" s="41" t="s">
        <v>6160</v>
      </c>
      <c r="C4569" s="41">
        <v>0</v>
      </c>
      <c r="D4569" s="41">
        <v>0</v>
      </c>
      <c r="E4569" s="41">
        <v>0</v>
      </c>
      <c r="F4569" s="41">
        <v>0</v>
      </c>
      <c r="G4569" s="48">
        <v>68003</v>
      </c>
    </row>
    <row r="4570" spans="1:7" x14ac:dyDescent="0.25">
      <c r="A4570" s="48">
        <v>680035003</v>
      </c>
      <c r="B4570" s="41" t="s">
        <v>6161</v>
      </c>
      <c r="C4570" s="41">
        <v>0</v>
      </c>
      <c r="D4570" s="41">
        <v>0</v>
      </c>
      <c r="E4570" s="41">
        <v>0</v>
      </c>
      <c r="F4570" s="41">
        <v>0</v>
      </c>
      <c r="G4570" s="48">
        <v>68003</v>
      </c>
    </row>
    <row r="4571" spans="1:7" x14ac:dyDescent="0.25">
      <c r="A4571" s="48">
        <v>680035011</v>
      </c>
      <c r="B4571" s="41" t="s">
        <v>6162</v>
      </c>
      <c r="C4571" s="41">
        <v>0</v>
      </c>
      <c r="D4571" s="41">
        <v>0</v>
      </c>
      <c r="E4571" s="41">
        <v>0</v>
      </c>
      <c r="F4571" s="41">
        <v>0</v>
      </c>
      <c r="G4571" s="48">
        <v>68003</v>
      </c>
    </row>
    <row r="4572" spans="1:7" x14ac:dyDescent="0.25">
      <c r="A4572" s="48">
        <v>680035014</v>
      </c>
      <c r="B4572" s="41" t="s">
        <v>6163</v>
      </c>
      <c r="C4572" s="41">
        <v>0</v>
      </c>
      <c r="D4572" s="41">
        <v>0</v>
      </c>
      <c r="E4572" s="41">
        <v>0</v>
      </c>
      <c r="F4572" s="41">
        <v>0</v>
      </c>
      <c r="G4572" s="48">
        <v>68003</v>
      </c>
    </row>
    <row r="4573" spans="1:7" x14ac:dyDescent="0.25">
      <c r="A4573" s="48">
        <v>680035017</v>
      </c>
      <c r="B4573" s="41" t="s">
        <v>6164</v>
      </c>
      <c r="C4573" s="41">
        <v>0</v>
      </c>
      <c r="D4573" s="41">
        <v>0</v>
      </c>
      <c r="E4573" s="41">
        <v>0</v>
      </c>
      <c r="F4573" s="41">
        <v>0</v>
      </c>
      <c r="G4573" s="48">
        <v>68003</v>
      </c>
    </row>
    <row r="4574" spans="1:7" x14ac:dyDescent="0.25">
      <c r="A4574" s="48">
        <v>680035903</v>
      </c>
      <c r="B4574" s="41" t="s">
        <v>6165</v>
      </c>
      <c r="C4574" s="41">
        <v>0</v>
      </c>
      <c r="D4574" s="41">
        <v>0</v>
      </c>
      <c r="E4574" s="41">
        <v>0</v>
      </c>
      <c r="F4574" s="41">
        <v>0</v>
      </c>
      <c r="G4574" s="48">
        <v>68003</v>
      </c>
    </row>
    <row r="4575" spans="1:7" x14ac:dyDescent="0.25">
      <c r="A4575" s="48">
        <v>680035906</v>
      </c>
      <c r="B4575" s="41" t="s">
        <v>6166</v>
      </c>
      <c r="C4575" s="41">
        <v>0</v>
      </c>
      <c r="D4575" s="41">
        <v>0</v>
      </c>
      <c r="E4575" s="41">
        <v>0</v>
      </c>
      <c r="F4575" s="41">
        <v>0</v>
      </c>
      <c r="G4575" s="48">
        <v>68003</v>
      </c>
    </row>
    <row r="4576" spans="1:7" x14ac:dyDescent="0.25">
      <c r="A4576" s="48">
        <v>680035907</v>
      </c>
      <c r="B4576" s="41" t="s">
        <v>6167</v>
      </c>
      <c r="C4576" s="41">
        <v>0</v>
      </c>
      <c r="D4576" s="41">
        <v>0</v>
      </c>
      <c r="E4576" s="41">
        <v>0</v>
      </c>
      <c r="F4576" s="41">
        <v>0</v>
      </c>
      <c r="G4576" s="48">
        <v>68003</v>
      </c>
    </row>
    <row r="4577" spans="1:7" x14ac:dyDescent="0.25">
      <c r="A4577" s="48">
        <v>680035908</v>
      </c>
      <c r="B4577" s="41" t="s">
        <v>6168</v>
      </c>
      <c r="C4577" s="41">
        <v>0</v>
      </c>
      <c r="D4577" s="41">
        <v>0</v>
      </c>
      <c r="E4577" s="41">
        <v>0</v>
      </c>
      <c r="F4577" s="41">
        <v>0</v>
      </c>
      <c r="G4577" s="48">
        <v>68003</v>
      </c>
    </row>
    <row r="4578" spans="1:7" x14ac:dyDescent="0.25">
      <c r="A4578" s="48">
        <v>680035909</v>
      </c>
      <c r="B4578" s="41" t="s">
        <v>6169</v>
      </c>
      <c r="C4578" s="41">
        <v>0</v>
      </c>
      <c r="D4578" s="41">
        <v>0</v>
      </c>
      <c r="E4578" s="41">
        <v>0</v>
      </c>
      <c r="F4578" s="41">
        <v>0</v>
      </c>
      <c r="G4578" s="48">
        <v>68003</v>
      </c>
    </row>
    <row r="4579" spans="1:7" x14ac:dyDescent="0.25">
      <c r="A4579" s="48">
        <v>680035910</v>
      </c>
      <c r="B4579" s="41" t="s">
        <v>6170</v>
      </c>
      <c r="C4579" s="41">
        <v>0</v>
      </c>
      <c r="D4579" s="41">
        <v>0</v>
      </c>
      <c r="E4579" s="41">
        <v>0</v>
      </c>
      <c r="F4579" s="41">
        <v>0</v>
      </c>
      <c r="G4579" s="48">
        <v>68003</v>
      </c>
    </row>
    <row r="4580" spans="1:7" x14ac:dyDescent="0.25">
      <c r="A4580" s="48">
        <v>680035911</v>
      </c>
      <c r="B4580" s="41" t="s">
        <v>6171</v>
      </c>
      <c r="C4580" s="41">
        <v>0</v>
      </c>
      <c r="D4580" s="41">
        <v>0</v>
      </c>
      <c r="E4580" s="41">
        <v>0</v>
      </c>
      <c r="F4580" s="41">
        <v>0</v>
      </c>
      <c r="G4580" s="48">
        <v>68003</v>
      </c>
    </row>
    <row r="4581" spans="1:7" x14ac:dyDescent="0.25">
      <c r="A4581" s="48">
        <v>680035913</v>
      </c>
      <c r="B4581" s="41" t="s">
        <v>6172</v>
      </c>
      <c r="C4581" s="41">
        <v>0</v>
      </c>
      <c r="D4581" s="41">
        <v>0</v>
      </c>
      <c r="E4581" s="41">
        <v>0</v>
      </c>
      <c r="F4581" s="41">
        <v>0</v>
      </c>
      <c r="G4581" s="48">
        <v>68003</v>
      </c>
    </row>
    <row r="4582" spans="1:7" x14ac:dyDescent="0.25">
      <c r="A4582" s="48">
        <v>680035914</v>
      </c>
      <c r="B4582" s="41" t="s">
        <v>6173</v>
      </c>
      <c r="C4582" s="41">
        <v>0</v>
      </c>
      <c r="D4582" s="41">
        <v>0</v>
      </c>
      <c r="E4582" s="41">
        <v>0</v>
      </c>
      <c r="F4582" s="41">
        <v>0</v>
      </c>
      <c r="G4582" s="48">
        <v>68003</v>
      </c>
    </row>
    <row r="4583" spans="1:7" x14ac:dyDescent="0.25">
      <c r="A4583" s="48">
        <v>680035917</v>
      </c>
      <c r="B4583" s="41" t="s">
        <v>6174</v>
      </c>
      <c r="C4583" s="41">
        <v>0</v>
      </c>
      <c r="D4583" s="41">
        <v>0</v>
      </c>
      <c r="E4583" s="41">
        <v>0</v>
      </c>
      <c r="F4583" s="41">
        <v>0</v>
      </c>
      <c r="G4583" s="48">
        <v>68003</v>
      </c>
    </row>
    <row r="4584" spans="1:7" x14ac:dyDescent="0.25">
      <c r="A4584" s="48">
        <v>680035918</v>
      </c>
      <c r="B4584" s="41" t="s">
        <v>6175</v>
      </c>
      <c r="C4584" s="41">
        <v>0</v>
      </c>
      <c r="D4584" s="41">
        <v>0</v>
      </c>
      <c r="E4584" s="41">
        <v>0</v>
      </c>
      <c r="F4584" s="41">
        <v>0</v>
      </c>
      <c r="G4584" s="48">
        <v>68003</v>
      </c>
    </row>
    <row r="4585" spans="1:7" x14ac:dyDescent="0.25">
      <c r="A4585" s="48">
        <v>680035919</v>
      </c>
      <c r="B4585" s="41" t="s">
        <v>6176</v>
      </c>
      <c r="C4585" s="41">
        <v>0</v>
      </c>
      <c r="D4585" s="41">
        <v>0</v>
      </c>
      <c r="E4585" s="41">
        <v>0</v>
      </c>
      <c r="F4585" s="41">
        <v>0</v>
      </c>
      <c r="G4585" s="48">
        <v>68003</v>
      </c>
    </row>
    <row r="4586" spans="1:7" x14ac:dyDescent="0.25">
      <c r="A4586" s="48">
        <v>680035920</v>
      </c>
      <c r="B4586" s="41" t="s">
        <v>6177</v>
      </c>
      <c r="C4586" s="41">
        <v>0</v>
      </c>
      <c r="D4586" s="41">
        <v>0</v>
      </c>
      <c r="E4586" s="41">
        <v>0</v>
      </c>
      <c r="F4586" s="41">
        <v>0</v>
      </c>
      <c r="G4586" s="48">
        <v>68003</v>
      </c>
    </row>
    <row r="4587" spans="1:7" x14ac:dyDescent="0.25">
      <c r="A4587" s="48">
        <v>680035921</v>
      </c>
      <c r="B4587" s="41" t="s">
        <v>6178</v>
      </c>
      <c r="C4587" s="41">
        <v>0</v>
      </c>
      <c r="D4587" s="41">
        <v>0</v>
      </c>
      <c r="E4587" s="41">
        <v>0</v>
      </c>
      <c r="F4587" s="41">
        <v>0</v>
      </c>
      <c r="G4587" s="48">
        <v>68003</v>
      </c>
    </row>
    <row r="4588" spans="1:7" x14ac:dyDescent="0.25">
      <c r="A4588" s="48">
        <v>680035922</v>
      </c>
      <c r="B4588" s="41" t="s">
        <v>6179</v>
      </c>
      <c r="C4588" s="41">
        <v>0</v>
      </c>
      <c r="D4588" s="41">
        <v>0</v>
      </c>
      <c r="E4588" s="41">
        <v>0</v>
      </c>
      <c r="F4588" s="41">
        <v>0</v>
      </c>
      <c r="G4588" s="48">
        <v>68003</v>
      </c>
    </row>
    <row r="4589" spans="1:7" x14ac:dyDescent="0.25">
      <c r="A4589" s="48">
        <v>680035923</v>
      </c>
      <c r="B4589" s="41" t="s">
        <v>6180</v>
      </c>
      <c r="C4589" s="41">
        <v>0</v>
      </c>
      <c r="D4589" s="41">
        <v>0</v>
      </c>
      <c r="E4589" s="41">
        <v>0</v>
      </c>
      <c r="F4589" s="41">
        <v>0</v>
      </c>
      <c r="G4589" s="48">
        <v>68003</v>
      </c>
    </row>
    <row r="4590" spans="1:7" x14ac:dyDescent="0.25">
      <c r="A4590" s="48">
        <v>680035924</v>
      </c>
      <c r="B4590" s="41" t="s">
        <v>6181</v>
      </c>
      <c r="C4590" s="41">
        <v>0</v>
      </c>
      <c r="D4590" s="41">
        <v>0</v>
      </c>
      <c r="E4590" s="41">
        <v>0</v>
      </c>
      <c r="F4590" s="41">
        <v>0</v>
      </c>
      <c r="G4590" s="48">
        <v>68003</v>
      </c>
    </row>
    <row r="4591" spans="1:7" x14ac:dyDescent="0.25">
      <c r="A4591" s="48">
        <v>680035925</v>
      </c>
      <c r="B4591" s="41" t="s">
        <v>6182</v>
      </c>
      <c r="C4591" s="41">
        <v>0</v>
      </c>
      <c r="D4591" s="41">
        <v>0</v>
      </c>
      <c r="E4591" s="41">
        <v>0</v>
      </c>
      <c r="F4591" s="41">
        <v>0</v>
      </c>
      <c r="G4591" s="48">
        <v>68003</v>
      </c>
    </row>
    <row r="4592" spans="1:7" x14ac:dyDescent="0.25">
      <c r="A4592" s="48">
        <v>680037512</v>
      </c>
      <c r="B4592" s="41" t="s">
        <v>6183</v>
      </c>
      <c r="C4592" s="41">
        <v>0</v>
      </c>
      <c r="D4592" s="41">
        <v>0</v>
      </c>
      <c r="E4592" s="41">
        <v>0</v>
      </c>
      <c r="F4592" s="41">
        <v>0</v>
      </c>
      <c r="G4592" s="48">
        <v>68003</v>
      </c>
    </row>
    <row r="4593" spans="1:7" x14ac:dyDescent="0.25">
      <c r="A4593" s="48">
        <v>680039000</v>
      </c>
      <c r="B4593" s="41" t="s">
        <v>6184</v>
      </c>
      <c r="C4593" s="41">
        <v>0</v>
      </c>
      <c r="D4593" s="41">
        <v>0</v>
      </c>
      <c r="E4593" s="41">
        <v>0</v>
      </c>
      <c r="F4593" s="41">
        <v>0</v>
      </c>
      <c r="G4593" s="48">
        <v>68003</v>
      </c>
    </row>
    <row r="4594" spans="1:7" x14ac:dyDescent="0.25">
      <c r="A4594" s="48">
        <v>680039001</v>
      </c>
      <c r="B4594" s="41" t="s">
        <v>6185</v>
      </c>
      <c r="C4594" s="41">
        <v>0</v>
      </c>
      <c r="D4594" s="41">
        <v>0</v>
      </c>
      <c r="E4594" s="41">
        <v>0</v>
      </c>
      <c r="F4594" s="41">
        <v>0</v>
      </c>
      <c r="G4594" s="48">
        <v>68003</v>
      </c>
    </row>
    <row r="4595" spans="1:7" x14ac:dyDescent="0.25">
      <c r="A4595" s="48">
        <v>680039003</v>
      </c>
      <c r="B4595" s="41" t="s">
        <v>6186</v>
      </c>
      <c r="C4595" s="41">
        <v>0</v>
      </c>
      <c r="D4595" s="41">
        <v>0</v>
      </c>
      <c r="E4595" s="41">
        <v>0</v>
      </c>
      <c r="F4595" s="41">
        <v>0</v>
      </c>
      <c r="G4595" s="48">
        <v>68003</v>
      </c>
    </row>
    <row r="4596" spans="1:7" x14ac:dyDescent="0.25">
      <c r="A4596" s="48">
        <v>680039020</v>
      </c>
      <c r="B4596" s="41" t="s">
        <v>6187</v>
      </c>
      <c r="C4596" s="41">
        <v>0</v>
      </c>
      <c r="D4596" s="41">
        <v>0</v>
      </c>
      <c r="E4596" s="41">
        <v>0</v>
      </c>
      <c r="F4596" s="41">
        <v>0</v>
      </c>
      <c r="G4596" s="48">
        <v>68003</v>
      </c>
    </row>
    <row r="4597" spans="1:7" x14ac:dyDescent="0.25">
      <c r="A4597" s="48">
        <v>680039021</v>
      </c>
      <c r="B4597" s="41" t="s">
        <v>6173</v>
      </c>
      <c r="C4597" s="41">
        <v>0</v>
      </c>
      <c r="D4597" s="41">
        <v>0</v>
      </c>
      <c r="E4597" s="41">
        <v>0</v>
      </c>
      <c r="F4597" s="41">
        <v>0</v>
      </c>
      <c r="G4597" s="48">
        <v>68003</v>
      </c>
    </row>
    <row r="4598" spans="1:7" x14ac:dyDescent="0.25">
      <c r="A4598" s="48">
        <v>680039025</v>
      </c>
      <c r="B4598" s="41" t="s">
        <v>6188</v>
      </c>
      <c r="C4598" s="41">
        <v>0</v>
      </c>
      <c r="D4598" s="41">
        <v>0</v>
      </c>
      <c r="E4598" s="41">
        <v>0</v>
      </c>
      <c r="F4598" s="41">
        <v>0</v>
      </c>
      <c r="G4598" s="48">
        <v>68003</v>
      </c>
    </row>
    <row r="4599" spans="1:7" x14ac:dyDescent="0.25">
      <c r="A4599" s="48">
        <v>680039026</v>
      </c>
      <c r="B4599" s="41" t="s">
        <v>6189</v>
      </c>
      <c r="C4599" s="41">
        <v>0</v>
      </c>
      <c r="D4599" s="41">
        <v>0</v>
      </c>
      <c r="E4599" s="41">
        <v>0</v>
      </c>
      <c r="F4599" s="41">
        <v>0</v>
      </c>
      <c r="G4599" s="48">
        <v>68003</v>
      </c>
    </row>
    <row r="4600" spans="1:7" x14ac:dyDescent="0.25">
      <c r="A4600" s="48">
        <v>680039027</v>
      </c>
      <c r="B4600" s="41" t="s">
        <v>6190</v>
      </c>
      <c r="C4600" s="41">
        <v>0</v>
      </c>
      <c r="D4600" s="41">
        <v>0</v>
      </c>
      <c r="E4600" s="41">
        <v>0</v>
      </c>
      <c r="F4600" s="41">
        <v>0</v>
      </c>
      <c r="G4600" s="48">
        <v>68003</v>
      </c>
    </row>
    <row r="4601" spans="1:7" x14ac:dyDescent="0.25">
      <c r="A4601" s="48">
        <v>690012004</v>
      </c>
      <c r="B4601" s="41" t="s">
        <v>6191</v>
      </c>
      <c r="C4601" s="41">
        <v>0</v>
      </c>
      <c r="D4601" s="41">
        <v>0</v>
      </c>
      <c r="E4601" s="41">
        <v>0</v>
      </c>
      <c r="F4601" s="41">
        <v>0</v>
      </c>
      <c r="G4601" s="48">
        <v>69001</v>
      </c>
    </row>
    <row r="4602" spans="1:7" x14ac:dyDescent="0.25">
      <c r="A4602" s="48">
        <v>690012500</v>
      </c>
      <c r="B4602" s="41" t="s">
        <v>6192</v>
      </c>
      <c r="C4602" s="41">
        <v>0</v>
      </c>
      <c r="D4602" s="41">
        <v>0</v>
      </c>
      <c r="E4602" s="41">
        <v>0</v>
      </c>
      <c r="F4602" s="41">
        <v>0</v>
      </c>
      <c r="G4602" s="48">
        <v>69001</v>
      </c>
    </row>
    <row r="4603" spans="1:7" x14ac:dyDescent="0.25">
      <c r="A4603" s="48">
        <v>690012502</v>
      </c>
      <c r="B4603" s="41" t="s">
        <v>6193</v>
      </c>
      <c r="C4603" s="41">
        <v>0</v>
      </c>
      <c r="D4603" s="41">
        <v>0</v>
      </c>
      <c r="E4603" s="41">
        <v>0</v>
      </c>
      <c r="F4603" s="41">
        <v>0</v>
      </c>
      <c r="G4603" s="48">
        <v>69001</v>
      </c>
    </row>
    <row r="4604" spans="1:7" x14ac:dyDescent="0.25">
      <c r="A4604" s="73" t="s">
        <v>21</v>
      </c>
      <c r="B4604" s="73" t="s">
        <v>21</v>
      </c>
      <c r="C4604" s="73" t="s">
        <v>6203</v>
      </c>
      <c r="D4604" s="73" t="s">
        <v>6204</v>
      </c>
      <c r="E4604" s="73" t="s">
        <v>6205</v>
      </c>
      <c r="F4604" s="73" t="s">
        <v>6206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15"/>
  <sheetViews>
    <sheetView zoomScale="85" zoomScaleNormal="85" workbookViewId="0">
      <pane xSplit="2" ySplit="6" topLeftCell="C7" activePane="bottomRight" state="frozen"/>
      <selection activeCell="F33" sqref="F33"/>
      <selection pane="topRight" activeCell="F33" sqref="F33"/>
      <selection pane="bottomLeft" activeCell="F33" sqref="F33"/>
      <selection pane="bottomRight" activeCell="S17" sqref="S17"/>
    </sheetView>
  </sheetViews>
  <sheetFormatPr defaultColWidth="9.140625" defaultRowHeight="15" x14ac:dyDescent="0.25"/>
  <cols>
    <col min="1" max="1" width="9.28515625" style="13" bestFit="1" customWidth="1"/>
    <col min="2" max="2" width="44.5703125" style="41" bestFit="1" customWidth="1"/>
    <col min="3" max="3" width="10.140625" style="41" customWidth="1"/>
    <col min="4" max="5" width="10.140625" style="41" hidden="1" customWidth="1"/>
    <col min="6" max="6" width="11" style="4" customWidth="1"/>
    <col min="7" max="7" width="9.85546875" style="4" hidden="1" customWidth="1"/>
    <col min="8" max="9" width="10.5703125" style="4" hidden="1" customWidth="1"/>
    <col min="10" max="14" width="9.5703125" style="4" hidden="1" customWidth="1"/>
    <col min="15" max="15" width="9.5703125" style="4" customWidth="1"/>
    <col min="16" max="16" width="30.7109375" style="41" customWidth="1"/>
    <col min="17" max="16384" width="9.140625" style="41"/>
  </cols>
  <sheetData>
    <row r="1" spans="1:16" x14ac:dyDescent="0.25">
      <c r="A1" s="1992" t="s">
        <v>3024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x14ac:dyDescent="0.25">
      <c r="A2" s="244"/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</row>
    <row r="3" spans="1:16" ht="15.75" thickBot="1" x14ac:dyDescent="0.3"/>
    <row r="4" spans="1:16" s="2" customFormat="1" ht="60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6208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6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3"/>
    </row>
    <row r="7" spans="1:16" x14ac:dyDescent="0.25">
      <c r="A7" s="373">
        <v>30301</v>
      </c>
      <c r="B7" s="247" t="s">
        <v>2919</v>
      </c>
      <c r="C7" s="139">
        <f>'30301'!C34</f>
        <v>177500</v>
      </c>
      <c r="D7" s="67">
        <f>'30301'!D34</f>
        <v>0</v>
      </c>
      <c r="E7" s="67">
        <f>'30301'!E34</f>
        <v>0</v>
      </c>
      <c r="F7" s="122">
        <f>'30301'!F34</f>
        <v>177500</v>
      </c>
      <c r="G7" s="122">
        <f>'30301'!G34</f>
        <v>156133.92000000001</v>
      </c>
      <c r="H7" s="67">
        <f>'30301'!H34</f>
        <v>21366.079999999958</v>
      </c>
      <c r="I7" s="68">
        <f>'30301'!I34</f>
        <v>48500</v>
      </c>
      <c r="J7" s="125">
        <f>'30301'!J34</f>
        <v>226000</v>
      </c>
      <c r="K7" s="82">
        <f>'30301'!K34</f>
        <v>177500</v>
      </c>
      <c r="L7" s="82">
        <f>'30301'!L34</f>
        <v>0</v>
      </c>
      <c r="M7" s="82">
        <f>'30301'!M34</f>
        <v>0</v>
      </c>
      <c r="N7" s="82">
        <f>'30301'!N34</f>
        <v>0</v>
      </c>
      <c r="O7" s="82">
        <f>'30301'!O34</f>
        <v>177500</v>
      </c>
      <c r="P7" s="69"/>
    </row>
    <row r="8" spans="1:16" x14ac:dyDescent="0.25">
      <c r="A8" s="24">
        <v>30302</v>
      </c>
      <c r="B8" s="250" t="s">
        <v>2921</v>
      </c>
      <c r="C8" s="140">
        <f>'30302'!C26</f>
        <v>-45900</v>
      </c>
      <c r="D8" s="6">
        <f>'30302'!D26</f>
        <v>0</v>
      </c>
      <c r="E8" s="6">
        <f>'30302'!E26</f>
        <v>0</v>
      </c>
      <c r="F8" s="123">
        <f>'30302'!F26</f>
        <v>-45900</v>
      </c>
      <c r="G8" s="123">
        <f>'30302'!G26</f>
        <v>8015.85</v>
      </c>
      <c r="H8" s="6">
        <f>'30302'!H26</f>
        <v>-53915.85</v>
      </c>
      <c r="I8" s="17">
        <f>'30302'!I26</f>
        <v>-700</v>
      </c>
      <c r="J8" s="126">
        <f>'30302'!J26</f>
        <v>-46600</v>
      </c>
      <c r="K8" s="374">
        <f>'30302'!K26</f>
        <v>-45900</v>
      </c>
      <c r="L8" s="374">
        <f>'30302'!L26</f>
        <v>0</v>
      </c>
      <c r="M8" s="374">
        <f>'30302'!M26</f>
        <v>0</v>
      </c>
      <c r="N8" s="374">
        <f>'30302'!N26</f>
        <v>0</v>
      </c>
      <c r="O8" s="374">
        <f>'30302'!O26</f>
        <v>-45900</v>
      </c>
      <c r="P8" s="53"/>
    </row>
    <row r="9" spans="1:16" x14ac:dyDescent="0.25">
      <c r="A9" s="24">
        <v>30303</v>
      </c>
      <c r="B9" s="250" t="s">
        <v>2922</v>
      </c>
      <c r="C9" s="140">
        <f>'30303'!C36</f>
        <v>108800</v>
      </c>
      <c r="D9" s="6">
        <f>'30303'!D36</f>
        <v>0</v>
      </c>
      <c r="E9" s="6">
        <f>'30303'!E36</f>
        <v>0</v>
      </c>
      <c r="F9" s="123">
        <f>'30303'!F36</f>
        <v>108800</v>
      </c>
      <c r="G9" s="123">
        <f>'30303'!G36</f>
        <v>58622.39</v>
      </c>
      <c r="H9" s="6">
        <f>'30303'!H36</f>
        <v>50177.609999999993</v>
      </c>
      <c r="I9" s="17">
        <f>'30303'!I36</f>
        <v>-46200</v>
      </c>
      <c r="J9" s="126">
        <f>'30303'!J36</f>
        <v>62600</v>
      </c>
      <c r="K9" s="374">
        <f>'30303'!K36</f>
        <v>108800</v>
      </c>
      <c r="L9" s="374">
        <f>'30303'!L36</f>
        <v>0</v>
      </c>
      <c r="M9" s="374">
        <f>'30303'!M36</f>
        <v>0</v>
      </c>
      <c r="N9" s="374">
        <f>'30303'!N36</f>
        <v>0</v>
      </c>
      <c r="O9" s="374">
        <f>'30303'!O36</f>
        <v>108800</v>
      </c>
      <c r="P9" s="53"/>
    </row>
    <row r="10" spans="1:16" x14ac:dyDescent="0.25">
      <c r="A10" s="24">
        <v>30304</v>
      </c>
      <c r="B10" s="250" t="s">
        <v>2923</v>
      </c>
      <c r="C10" s="140">
        <f>'30304'!C23</f>
        <v>112900</v>
      </c>
      <c r="D10" s="6">
        <f>'30304'!D23</f>
        <v>0</v>
      </c>
      <c r="E10" s="6">
        <f>'30304'!E23</f>
        <v>0</v>
      </c>
      <c r="F10" s="123">
        <f>'30304'!F23</f>
        <v>112900</v>
      </c>
      <c r="G10" s="123">
        <f>'30304'!G23</f>
        <v>23464.11</v>
      </c>
      <c r="H10" s="6">
        <f>'30304'!H23</f>
        <v>89435.89</v>
      </c>
      <c r="I10" s="17">
        <f>'30304'!I23</f>
        <v>-16400</v>
      </c>
      <c r="J10" s="126">
        <f>'30304'!J23</f>
        <v>96500</v>
      </c>
      <c r="K10" s="374">
        <f>'30304'!K23</f>
        <v>112900</v>
      </c>
      <c r="L10" s="374">
        <f>'30304'!L23</f>
        <v>-7500</v>
      </c>
      <c r="M10" s="374">
        <f>'30304'!M23</f>
        <v>0</v>
      </c>
      <c r="N10" s="374">
        <f>'30304'!N23</f>
        <v>0</v>
      </c>
      <c r="O10" s="374">
        <f>'30304'!O23</f>
        <v>105400</v>
      </c>
      <c r="P10" s="53"/>
    </row>
    <row r="11" spans="1:16" x14ac:dyDescent="0.25">
      <c r="A11" s="24" t="s">
        <v>6209</v>
      </c>
      <c r="B11" s="250" t="s">
        <v>6210</v>
      </c>
      <c r="C11" s="140">
        <f>'30303-04'!C27</f>
        <v>113600</v>
      </c>
      <c r="D11" s="6">
        <f>'30303-04'!D27</f>
        <v>0</v>
      </c>
      <c r="E11" s="6">
        <f>'30303-04'!E27</f>
        <v>0</v>
      </c>
      <c r="F11" s="123">
        <f>'30303-04'!F27</f>
        <v>113600</v>
      </c>
      <c r="G11" s="123">
        <f>'30303-04'!G27</f>
        <v>2402756.4099999997</v>
      </c>
      <c r="H11" s="6">
        <f>'30303-04'!H27</f>
        <v>-2289156.41</v>
      </c>
      <c r="I11" s="17">
        <f>'30303-04'!I27</f>
        <v>-88300</v>
      </c>
      <c r="J11" s="126">
        <f>'30303-04'!J27</f>
        <v>25300</v>
      </c>
      <c r="K11" s="374">
        <f>'30303-04'!K27</f>
        <v>113600</v>
      </c>
      <c r="L11" s="374">
        <f>'30303-04'!L27</f>
        <v>0</v>
      </c>
      <c r="M11" s="374">
        <f>'30303-04'!M27</f>
        <v>0</v>
      </c>
      <c r="N11" s="374">
        <f>'30303-04'!N27</f>
        <v>0</v>
      </c>
      <c r="O11" s="374">
        <f>'30303-04'!O27</f>
        <v>113600</v>
      </c>
      <c r="P11" s="53"/>
    </row>
    <row r="12" spans="1:16" x14ac:dyDescent="0.25">
      <c r="A12" s="24">
        <v>30306</v>
      </c>
      <c r="B12" s="250" t="s">
        <v>2924</v>
      </c>
      <c r="C12" s="140">
        <f>'30306'!C11</f>
        <v>0</v>
      </c>
      <c r="D12" s="6">
        <f>'30306'!D11</f>
        <v>0</v>
      </c>
      <c r="E12" s="6">
        <f>'30306'!E11</f>
        <v>0</v>
      </c>
      <c r="F12" s="123">
        <f>'30306'!F11</f>
        <v>0</v>
      </c>
      <c r="G12" s="123">
        <f>'30306'!G11</f>
        <v>-3626</v>
      </c>
      <c r="H12" s="6">
        <f>'30306'!H11</f>
        <v>3626</v>
      </c>
      <c r="I12" s="17">
        <f>'30306'!I11</f>
        <v>0</v>
      </c>
      <c r="J12" s="126">
        <f>'30306'!J11</f>
        <v>0</v>
      </c>
      <c r="K12" s="374">
        <f>'30306'!K11</f>
        <v>0</v>
      </c>
      <c r="L12" s="374">
        <f>'30306'!L11</f>
        <v>0</v>
      </c>
      <c r="M12" s="374">
        <f>'30306'!M11</f>
        <v>0</v>
      </c>
      <c r="N12" s="374">
        <f>'30306'!N11</f>
        <v>0</v>
      </c>
      <c r="O12" s="374">
        <f>'30306'!O11</f>
        <v>0</v>
      </c>
      <c r="P12" s="53"/>
    </row>
    <row r="13" spans="1:16" x14ac:dyDescent="0.25">
      <c r="A13" s="24">
        <v>39910</v>
      </c>
      <c r="B13" s="250" t="s">
        <v>2925</v>
      </c>
      <c r="C13" s="140">
        <f>'39910'!C25</f>
        <v>39000</v>
      </c>
      <c r="D13" s="6">
        <f>'39910'!D25</f>
        <v>0</v>
      </c>
      <c r="E13" s="6">
        <f>'39910'!E25</f>
        <v>0</v>
      </c>
      <c r="F13" s="123">
        <f>'39910'!F25</f>
        <v>39000</v>
      </c>
      <c r="G13" s="123">
        <f>'39910'!G25</f>
        <v>7299.0800000000017</v>
      </c>
      <c r="H13" s="6">
        <f>'39910'!H25</f>
        <v>31700.92</v>
      </c>
      <c r="I13" s="17">
        <f>'39910'!I25</f>
        <v>13800</v>
      </c>
      <c r="J13" s="126">
        <f>'39910'!J25</f>
        <v>52800</v>
      </c>
      <c r="K13" s="81">
        <f>'39910'!K25</f>
        <v>39000</v>
      </c>
      <c r="L13" s="81">
        <f>'39910'!L25</f>
        <v>0</v>
      </c>
      <c r="M13" s="81">
        <f>'39910'!M25</f>
        <v>0</v>
      </c>
      <c r="N13" s="81">
        <f>'39910'!N25</f>
        <v>0</v>
      </c>
      <c r="O13" s="81">
        <f>'39910'!O25</f>
        <v>39000</v>
      </c>
      <c r="P13" s="249"/>
    </row>
    <row r="14" spans="1:16" x14ac:dyDescent="0.25">
      <c r="A14" s="47"/>
      <c r="B14" s="115"/>
      <c r="C14" s="140"/>
      <c r="D14" s="6"/>
      <c r="E14" s="6"/>
      <c r="F14" s="123"/>
      <c r="G14" s="123"/>
      <c r="H14" s="6"/>
      <c r="I14" s="17"/>
      <c r="J14" s="126"/>
      <c r="K14" s="375"/>
      <c r="L14" s="375"/>
      <c r="M14" s="375"/>
      <c r="N14" s="375"/>
      <c r="O14" s="375"/>
      <c r="P14" s="376"/>
    </row>
    <row r="15" spans="1:16" s="40" customFormat="1" ht="15.75" thickBot="1" x14ac:dyDescent="0.3">
      <c r="A15" s="44"/>
      <c r="B15" s="75" t="s">
        <v>24</v>
      </c>
      <c r="C15" s="141">
        <f t="shared" ref="C15:G15" si="0">SUM(C7:C14)</f>
        <v>505900</v>
      </c>
      <c r="D15" s="8">
        <f t="shared" si="0"/>
        <v>0</v>
      </c>
      <c r="E15" s="8">
        <f t="shared" si="0"/>
        <v>0</v>
      </c>
      <c r="F15" s="124">
        <f t="shared" si="0"/>
        <v>505900</v>
      </c>
      <c r="G15" s="124">
        <f t="shared" si="0"/>
        <v>2652665.7599999998</v>
      </c>
      <c r="H15" s="8">
        <f>SUM(H7:H14)</f>
        <v>-2146765.7600000002</v>
      </c>
      <c r="I15" s="19">
        <f t="shared" ref="I15:O15" si="1">SUM(I7:I14)</f>
        <v>-89300</v>
      </c>
      <c r="J15" s="127">
        <f t="shared" si="1"/>
        <v>416600</v>
      </c>
      <c r="K15" s="78">
        <f t="shared" si="1"/>
        <v>505900</v>
      </c>
      <c r="L15" s="78">
        <f t="shared" si="1"/>
        <v>-7500</v>
      </c>
      <c r="M15" s="78">
        <f t="shared" si="1"/>
        <v>0</v>
      </c>
      <c r="N15" s="78">
        <f t="shared" si="1"/>
        <v>0</v>
      </c>
      <c r="O15" s="78">
        <f t="shared" si="1"/>
        <v>498400</v>
      </c>
      <c r="P15" s="55"/>
    </row>
  </sheetData>
  <mergeCells count="1">
    <mergeCell ref="A1:P1"/>
  </mergeCells>
  <hyperlinks>
    <hyperlink ref="B7" location="'30301'!A1" display="Council Tax"/>
    <hyperlink ref="B8" location="'30302'!A1" display="Non-Domestic Rates"/>
    <hyperlink ref="B9" location="'30303'!A1" display="Housing Benefit"/>
    <hyperlink ref="B10" location="'30304'!A1" display="Council Tax Support"/>
    <hyperlink ref="B11" location="'30303-04'!A1" display="Net Cost of Benefit"/>
    <hyperlink ref="B12" location="'30306'!A1" display="Universal Benefit"/>
    <hyperlink ref="B13" location="'39910'!A1" display="Head of Finance, Revenues &amp; Benefits"/>
  </hyperlinks>
  <printOptions horizontalCentered="1"/>
  <pageMargins left="0.39370078740157483" right="0.39370078740157483" top="0.39370078740157483" bottom="0.39370078740157483" header="0.31496062992125984" footer="0"/>
  <pageSetup paperSize="9" scale="82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38"/>
  <sheetViews>
    <sheetView zoomScale="85" zoomScaleNormal="85" workbookViewId="0">
      <pane xSplit="1" ySplit="3" topLeftCell="B22" activePane="bottomRight" state="frozen"/>
      <selection activeCell="F33" sqref="F33"/>
      <selection pane="topRight" activeCell="F33" sqref="F33"/>
      <selection pane="bottomLeft" activeCell="F33" sqref="F33"/>
      <selection pane="bottomRight" activeCell="O4" sqref="O4"/>
    </sheetView>
  </sheetViews>
  <sheetFormatPr defaultColWidth="9.140625" defaultRowHeight="15" x14ac:dyDescent="0.25"/>
  <cols>
    <col min="1" max="1" width="11.28515625" style="13" bestFit="1" customWidth="1"/>
    <col min="2" max="2" width="43.5703125" style="41" bestFit="1" customWidth="1"/>
    <col min="3" max="3" width="10.140625" style="4" customWidth="1"/>
    <col min="4" max="5" width="10.140625" style="4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30.85546875" style="377" customWidth="1"/>
    <col min="17" max="16384" width="9.140625" style="41"/>
  </cols>
  <sheetData>
    <row r="1" spans="1:16" x14ac:dyDescent="0.25">
      <c r="A1" s="1992" t="s">
        <v>3024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1" t="s">
        <v>2919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60" x14ac:dyDescent="0.25">
      <c r="A4" s="85" t="s">
        <v>22</v>
      </c>
      <c r="B4" s="86" t="s">
        <v>23</v>
      </c>
      <c r="C4" s="378" t="s">
        <v>2883</v>
      </c>
      <c r="D4" s="379" t="s">
        <v>2884</v>
      </c>
      <c r="E4" s="379" t="s">
        <v>2885</v>
      </c>
      <c r="F4" s="87" t="s">
        <v>2886</v>
      </c>
      <c r="G4" s="88" t="s">
        <v>2887</v>
      </c>
      <c r="H4" s="379" t="s">
        <v>2768</v>
      </c>
      <c r="I4" s="380" t="s">
        <v>2763</v>
      </c>
      <c r="J4" s="89" t="s">
        <v>2843</v>
      </c>
      <c r="K4" s="381" t="s">
        <v>6208</v>
      </c>
      <c r="L4" s="382" t="s">
        <v>2888</v>
      </c>
      <c r="M4" s="381" t="s">
        <v>2889</v>
      </c>
      <c r="N4" s="382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384"/>
      <c r="D5" s="385"/>
      <c r="E5" s="385"/>
      <c r="F5" s="96"/>
      <c r="G5" s="97"/>
      <c r="H5" s="385"/>
      <c r="I5" s="386"/>
      <c r="J5" s="99"/>
      <c r="K5" s="387"/>
      <c r="L5" s="388"/>
      <c r="M5" s="387"/>
      <c r="N5" s="388"/>
      <c r="O5" s="389"/>
      <c r="P5" s="101"/>
    </row>
    <row r="6" spans="1:16" s="3" customFormat="1" ht="15.75" thickBot="1" x14ac:dyDescent="0.3">
      <c r="A6" s="102"/>
      <c r="B6" s="103"/>
      <c r="C6" s="390" t="s">
        <v>0</v>
      </c>
      <c r="D6" s="391" t="s">
        <v>0</v>
      </c>
      <c r="E6" s="391" t="s">
        <v>0</v>
      </c>
      <c r="F6" s="106" t="s">
        <v>0</v>
      </c>
      <c r="G6" s="107" t="s">
        <v>0</v>
      </c>
      <c r="H6" s="391" t="s">
        <v>0</v>
      </c>
      <c r="I6" s="392" t="s">
        <v>0</v>
      </c>
      <c r="J6" s="109" t="s">
        <v>0</v>
      </c>
      <c r="K6" s="393" t="s">
        <v>0</v>
      </c>
      <c r="L6" s="394" t="s">
        <v>0</v>
      </c>
      <c r="M6" s="393" t="s">
        <v>0</v>
      </c>
      <c r="N6" s="394" t="s">
        <v>0</v>
      </c>
      <c r="O6" s="395" t="s">
        <v>0</v>
      </c>
      <c r="P6" s="113"/>
    </row>
    <row r="7" spans="1:16" x14ac:dyDescent="0.25">
      <c r="A7" s="20"/>
      <c r="B7" s="129" t="s">
        <v>1</v>
      </c>
      <c r="C7" s="396"/>
      <c r="D7" s="397"/>
      <c r="E7" s="397"/>
      <c r="F7" s="147"/>
      <c r="G7" s="147"/>
      <c r="H7" s="397"/>
      <c r="I7" s="398"/>
      <c r="J7" s="187"/>
      <c r="K7" s="399"/>
      <c r="L7" s="400"/>
      <c r="M7" s="399"/>
      <c r="N7" s="400"/>
      <c r="O7" s="401"/>
      <c r="P7" s="402"/>
    </row>
    <row r="8" spans="1:16" x14ac:dyDescent="0.25">
      <c r="A8" s="20"/>
      <c r="B8" s="129"/>
      <c r="C8" s="279"/>
      <c r="D8" s="280"/>
      <c r="E8" s="280"/>
      <c r="F8" s="151"/>
      <c r="G8" s="151"/>
      <c r="H8" s="280"/>
      <c r="I8" s="296"/>
      <c r="J8" s="188"/>
      <c r="K8" s="297"/>
      <c r="L8" s="298"/>
      <c r="M8" s="297"/>
      <c r="N8" s="298"/>
      <c r="O8" s="299"/>
      <c r="P8" s="403"/>
    </row>
    <row r="9" spans="1:16" x14ac:dyDescent="0.25">
      <c r="A9" s="20"/>
      <c r="B9" s="129" t="s">
        <v>2771</v>
      </c>
      <c r="C9" s="279"/>
      <c r="D9" s="280"/>
      <c r="E9" s="280"/>
      <c r="F9" s="151"/>
      <c r="G9" s="151"/>
      <c r="H9" s="280"/>
      <c r="I9" s="296"/>
      <c r="J9" s="188"/>
      <c r="K9" s="297"/>
      <c r="L9" s="298"/>
      <c r="M9" s="297"/>
      <c r="N9" s="298"/>
      <c r="O9" s="299"/>
      <c r="P9" s="403"/>
    </row>
    <row r="10" spans="1:16" ht="14.45" customHeight="1" x14ac:dyDescent="0.25">
      <c r="A10" s="21">
        <v>303010100</v>
      </c>
      <c r="B10" s="132" t="s">
        <v>2</v>
      </c>
      <c r="C10" s="279">
        <f>VLOOKUP(A10,'RBFull Year'!A:D,4,0)</f>
        <v>239100</v>
      </c>
      <c r="D10" s="280"/>
      <c r="E10" s="280"/>
      <c r="F10" s="151">
        <f>VLOOKUP(A10,'RBFull Year'!A:E,5,0)</f>
        <v>239100</v>
      </c>
      <c r="G10" s="151">
        <f>VLOOKUP(A10,'RBTo Date'!A:C,3,0)</f>
        <v>136377.01</v>
      </c>
      <c r="H10" s="280">
        <f>F10-G10</f>
        <v>102722.98999999999</v>
      </c>
      <c r="I10" s="296">
        <f>278200-F10</f>
        <v>39100</v>
      </c>
      <c r="J10" s="188">
        <f>F10+I10</f>
        <v>278200</v>
      </c>
      <c r="K10" s="297">
        <f>C10</f>
        <v>239100</v>
      </c>
      <c r="L10" s="298"/>
      <c r="M10" s="297"/>
      <c r="N10" s="298"/>
      <c r="O10" s="299">
        <f>SUM(K10:N10)</f>
        <v>239100</v>
      </c>
      <c r="P10" s="404"/>
    </row>
    <row r="11" spans="1:16" ht="14.45" customHeight="1" x14ac:dyDescent="0.25">
      <c r="A11" s="21">
        <v>303010150</v>
      </c>
      <c r="B11" s="132" t="s">
        <v>6211</v>
      </c>
      <c r="C11" s="279">
        <f>VLOOKUP(A11,'RBFull Year'!A:D,4,0)</f>
        <v>0</v>
      </c>
      <c r="D11" s="280"/>
      <c r="E11" s="280"/>
      <c r="F11" s="151">
        <f>VLOOKUP(A11,'RBFull Year'!A:E,5,0)</f>
        <v>0</v>
      </c>
      <c r="G11" s="151">
        <f>VLOOKUP(A11,'RBTo Date'!A:C,3,0)</f>
        <v>405.41</v>
      </c>
      <c r="H11" s="280">
        <f t="shared" ref="H11:H14" si="0">F11-G11</f>
        <v>-405.41</v>
      </c>
      <c r="I11" s="296">
        <v>400</v>
      </c>
      <c r="J11" s="188">
        <f t="shared" ref="J11:J14" si="1">F11+I11</f>
        <v>400</v>
      </c>
      <c r="K11" s="297">
        <f t="shared" ref="K11:K14" si="2">C11</f>
        <v>0</v>
      </c>
      <c r="L11" s="298"/>
      <c r="M11" s="297"/>
      <c r="N11" s="298"/>
      <c r="O11" s="299">
        <f t="shared" ref="O11:O14" si="3">SUM(K11:N11)</f>
        <v>0</v>
      </c>
      <c r="P11" s="404"/>
    </row>
    <row r="12" spans="1:16" ht="14.45" customHeight="1" x14ac:dyDescent="0.25">
      <c r="A12" s="21">
        <v>303010200</v>
      </c>
      <c r="B12" s="132" t="s">
        <v>2847</v>
      </c>
      <c r="C12" s="279">
        <f>VLOOKUP(A12,'RBFull Year'!A:D,4,0)</f>
        <v>0</v>
      </c>
      <c r="D12" s="280"/>
      <c r="E12" s="280"/>
      <c r="F12" s="151">
        <f>VLOOKUP(A12,'RBFull Year'!A:E,5,0)</f>
        <v>0</v>
      </c>
      <c r="G12" s="151">
        <f>VLOOKUP(A12,'RBTo Date'!A:C,3,0)</f>
        <v>10447.58</v>
      </c>
      <c r="H12" s="280">
        <f t="shared" si="0"/>
        <v>-10447.58</v>
      </c>
      <c r="I12" s="296">
        <v>9500</v>
      </c>
      <c r="J12" s="188">
        <f t="shared" si="1"/>
        <v>9500</v>
      </c>
      <c r="K12" s="297">
        <f t="shared" si="2"/>
        <v>0</v>
      </c>
      <c r="L12" s="298"/>
      <c r="M12" s="297"/>
      <c r="N12" s="298"/>
      <c r="O12" s="299">
        <f t="shared" si="3"/>
        <v>0</v>
      </c>
      <c r="P12" s="404"/>
    </row>
    <row r="13" spans="1:16" ht="14.45" customHeight="1" x14ac:dyDescent="0.25">
      <c r="A13" s="21">
        <v>303010800</v>
      </c>
      <c r="B13" s="132" t="s">
        <v>3</v>
      </c>
      <c r="C13" s="279">
        <f>VLOOKUP(A13,'RBFull Year'!A:D,4,0)</f>
        <v>0</v>
      </c>
      <c r="D13" s="280"/>
      <c r="E13" s="280"/>
      <c r="F13" s="151">
        <f>VLOOKUP(A13,'RBFull Year'!A:E,5,0)</f>
        <v>0</v>
      </c>
      <c r="G13" s="151">
        <f>VLOOKUP(A13,'RBTo Date'!A:C,3,0)</f>
        <v>0</v>
      </c>
      <c r="H13" s="280">
        <f t="shared" si="0"/>
        <v>0</v>
      </c>
      <c r="I13" s="296"/>
      <c r="J13" s="188">
        <f t="shared" si="1"/>
        <v>0</v>
      </c>
      <c r="K13" s="297">
        <f t="shared" si="2"/>
        <v>0</v>
      </c>
      <c r="L13" s="298"/>
      <c r="M13" s="297"/>
      <c r="N13" s="298"/>
      <c r="O13" s="299">
        <f t="shared" si="3"/>
        <v>0</v>
      </c>
      <c r="P13" s="404"/>
    </row>
    <row r="14" spans="1:16" ht="14.45" customHeight="1" x14ac:dyDescent="0.25">
      <c r="A14" s="21">
        <v>303010930</v>
      </c>
      <c r="B14" s="132" t="s">
        <v>6212</v>
      </c>
      <c r="C14" s="279">
        <f>VLOOKUP(A14,'RBFull Year'!A:D,4,0)</f>
        <v>1300</v>
      </c>
      <c r="D14" s="280"/>
      <c r="E14" s="280"/>
      <c r="F14" s="151">
        <f>VLOOKUP(A14,'RBFull Year'!A:E,5,0)</f>
        <v>1300</v>
      </c>
      <c r="G14" s="151">
        <f>VLOOKUP(A14,'RBTo Date'!A:C,3,0)</f>
        <v>61.6</v>
      </c>
      <c r="H14" s="280">
        <f t="shared" si="0"/>
        <v>1238.4000000000001</v>
      </c>
      <c r="I14" s="296"/>
      <c r="J14" s="188">
        <f t="shared" si="1"/>
        <v>1300</v>
      </c>
      <c r="K14" s="297">
        <f t="shared" si="2"/>
        <v>1300</v>
      </c>
      <c r="L14" s="298"/>
      <c r="M14" s="297"/>
      <c r="N14" s="298"/>
      <c r="O14" s="299">
        <f t="shared" si="3"/>
        <v>1300</v>
      </c>
      <c r="P14" s="404"/>
    </row>
    <row r="15" spans="1:16" ht="14.45" customHeight="1" x14ac:dyDescent="0.25">
      <c r="A15" s="60"/>
      <c r="B15" s="61" t="s">
        <v>7</v>
      </c>
      <c r="C15" s="277">
        <f t="shared" ref="C15:E15" si="4">SUM(C10:C14)</f>
        <v>240400</v>
      </c>
      <c r="D15" s="278">
        <f t="shared" si="4"/>
        <v>0</v>
      </c>
      <c r="E15" s="278">
        <f t="shared" si="4"/>
        <v>0</v>
      </c>
      <c r="F15" s="156">
        <f>SUM(F10:F14)</f>
        <v>240400</v>
      </c>
      <c r="G15" s="156">
        <f t="shared" ref="G15:O15" si="5">SUM(G10:G14)</f>
        <v>147291.6</v>
      </c>
      <c r="H15" s="278">
        <f t="shared" si="5"/>
        <v>93108.39999999998</v>
      </c>
      <c r="I15" s="405">
        <f t="shared" si="5"/>
        <v>49000</v>
      </c>
      <c r="J15" s="190">
        <f t="shared" si="5"/>
        <v>289400</v>
      </c>
      <c r="K15" s="406">
        <f t="shared" si="5"/>
        <v>240400</v>
      </c>
      <c r="L15" s="407">
        <f t="shared" si="5"/>
        <v>0</v>
      </c>
      <c r="M15" s="406">
        <f t="shared" si="5"/>
        <v>0</v>
      </c>
      <c r="N15" s="407">
        <f t="shared" si="5"/>
        <v>0</v>
      </c>
      <c r="O15" s="408">
        <f t="shared" si="5"/>
        <v>240400</v>
      </c>
      <c r="P15" s="404"/>
    </row>
    <row r="16" spans="1:16" ht="14.45" customHeight="1" x14ac:dyDescent="0.25">
      <c r="A16" s="60"/>
      <c r="B16" s="64"/>
      <c r="C16" s="279"/>
      <c r="D16" s="280"/>
      <c r="E16" s="280"/>
      <c r="F16" s="151"/>
      <c r="G16" s="151"/>
      <c r="H16" s="280"/>
      <c r="I16" s="296"/>
      <c r="J16" s="188"/>
      <c r="K16" s="297"/>
      <c r="L16" s="298"/>
      <c r="M16" s="297"/>
      <c r="N16" s="298"/>
      <c r="O16" s="299"/>
      <c r="P16" s="404"/>
    </row>
    <row r="17" spans="1:16" ht="14.45" customHeight="1" x14ac:dyDescent="0.25">
      <c r="A17" s="60"/>
      <c r="B17" s="129" t="s">
        <v>2744</v>
      </c>
      <c r="C17" s="279"/>
      <c r="D17" s="280"/>
      <c r="E17" s="280"/>
      <c r="F17" s="151"/>
      <c r="G17" s="151"/>
      <c r="H17" s="280"/>
      <c r="I17" s="296"/>
      <c r="J17" s="188"/>
      <c r="K17" s="297"/>
      <c r="L17" s="298"/>
      <c r="M17" s="297"/>
      <c r="N17" s="298"/>
      <c r="O17" s="299"/>
      <c r="P17" s="404"/>
    </row>
    <row r="18" spans="1:16" s="28" customFormat="1" x14ac:dyDescent="0.25">
      <c r="A18" s="21">
        <v>303012004</v>
      </c>
      <c r="B18" s="132" t="s">
        <v>5</v>
      </c>
      <c r="C18" s="279">
        <f>VLOOKUP(A18,'RBFull Year'!A:D,4,0)</f>
        <v>4200</v>
      </c>
      <c r="D18" s="280"/>
      <c r="E18" s="280"/>
      <c r="F18" s="151">
        <f>VLOOKUP(A18,'RBFull Year'!A:E,5,0)</f>
        <v>4200</v>
      </c>
      <c r="G18" s="151">
        <f>VLOOKUP(A18,'RBTo Date'!A:C,3,0)</f>
        <v>0</v>
      </c>
      <c r="H18" s="280">
        <f t="shared" ref="H18:H27" si="6">F18-G18</f>
        <v>4200</v>
      </c>
      <c r="I18" s="296">
        <v>400</v>
      </c>
      <c r="J18" s="188">
        <f t="shared" ref="J18:J27" si="7">F18+I18</f>
        <v>4600</v>
      </c>
      <c r="K18" s="297">
        <f t="shared" ref="K18:K27" si="8">C18</f>
        <v>4200</v>
      </c>
      <c r="L18" s="298"/>
      <c r="M18" s="297"/>
      <c r="N18" s="298"/>
      <c r="O18" s="299">
        <f t="shared" ref="O18:O27" si="9">SUM(K18:N18)</f>
        <v>4200</v>
      </c>
      <c r="P18" s="133"/>
    </row>
    <row r="19" spans="1:16" s="28" customFormat="1" x14ac:dyDescent="0.25">
      <c r="A19" s="21">
        <v>303012022</v>
      </c>
      <c r="B19" s="132" t="s">
        <v>6213</v>
      </c>
      <c r="C19" s="279">
        <f>VLOOKUP(A19,'RBFull Year'!A:D,4,0)</f>
        <v>2100</v>
      </c>
      <c r="D19" s="280"/>
      <c r="E19" s="280"/>
      <c r="F19" s="151">
        <f>VLOOKUP(A19,'RBFull Year'!A:E,5,0)</f>
        <v>2100</v>
      </c>
      <c r="G19" s="151">
        <f>VLOOKUP(A19,'RBTo Date'!A:C,3,0)</f>
        <v>0</v>
      </c>
      <c r="H19" s="280">
        <f t="shared" si="6"/>
        <v>2100</v>
      </c>
      <c r="I19" s="296"/>
      <c r="J19" s="188">
        <f t="shared" si="7"/>
        <v>2100</v>
      </c>
      <c r="K19" s="297">
        <f t="shared" si="8"/>
        <v>2100</v>
      </c>
      <c r="L19" s="298"/>
      <c r="M19" s="297"/>
      <c r="N19" s="298"/>
      <c r="O19" s="299">
        <f t="shared" si="9"/>
        <v>2100</v>
      </c>
      <c r="P19" s="409"/>
    </row>
    <row r="20" spans="1:16" s="28" customFormat="1" x14ac:dyDescent="0.25">
      <c r="A20" s="21">
        <v>303012423</v>
      </c>
      <c r="B20" s="132" t="s">
        <v>6214</v>
      </c>
      <c r="C20" s="279">
        <f>VLOOKUP(A20,'RBFull Year'!A:D,4,0)</f>
        <v>9500</v>
      </c>
      <c r="D20" s="280"/>
      <c r="E20" s="280"/>
      <c r="F20" s="151">
        <f>VLOOKUP(A20,'RBFull Year'!A:E,5,0)</f>
        <v>9500</v>
      </c>
      <c r="G20" s="151">
        <f>VLOOKUP(A20,'RBTo Date'!A:C,3,0)</f>
        <v>436.9</v>
      </c>
      <c r="H20" s="280">
        <f t="shared" si="6"/>
        <v>9063.1</v>
      </c>
      <c r="I20" s="296"/>
      <c r="J20" s="188">
        <f t="shared" si="7"/>
        <v>9500</v>
      </c>
      <c r="K20" s="297">
        <f t="shared" si="8"/>
        <v>9500</v>
      </c>
      <c r="L20" s="298"/>
      <c r="M20" s="297"/>
      <c r="N20" s="298"/>
      <c r="O20" s="299">
        <f t="shared" si="9"/>
        <v>9500</v>
      </c>
      <c r="P20" s="410"/>
    </row>
    <row r="21" spans="1:16" s="28" customFormat="1" x14ac:dyDescent="0.25">
      <c r="A21" s="21">
        <v>303012430</v>
      </c>
      <c r="B21" s="132" t="s">
        <v>6215</v>
      </c>
      <c r="C21" s="279">
        <f>VLOOKUP(A21,'RBFull Year'!A:D,4,0)</f>
        <v>400</v>
      </c>
      <c r="D21" s="280"/>
      <c r="E21" s="280"/>
      <c r="F21" s="151">
        <f>VLOOKUP(A21,'RBFull Year'!A:E,5,0)</f>
        <v>400</v>
      </c>
      <c r="G21" s="151">
        <f>VLOOKUP(A21,'RBTo Date'!A:C,3,0)</f>
        <v>124</v>
      </c>
      <c r="H21" s="280">
        <f t="shared" si="6"/>
        <v>276</v>
      </c>
      <c r="I21" s="296"/>
      <c r="J21" s="188">
        <f t="shared" si="7"/>
        <v>400</v>
      </c>
      <c r="K21" s="297">
        <f t="shared" si="8"/>
        <v>400</v>
      </c>
      <c r="L21" s="298"/>
      <c r="M21" s="297"/>
      <c r="N21" s="298"/>
      <c r="O21" s="299">
        <f t="shared" si="9"/>
        <v>400</v>
      </c>
      <c r="P21" s="411"/>
    </row>
    <row r="22" spans="1:16" s="28" customFormat="1" x14ac:dyDescent="0.25">
      <c r="A22" s="21">
        <v>303012432</v>
      </c>
      <c r="B22" s="132" t="s">
        <v>2863</v>
      </c>
      <c r="C22" s="279">
        <f>VLOOKUP(A22,'RBFull Year'!A:D,4,0)</f>
        <v>7600</v>
      </c>
      <c r="D22" s="280"/>
      <c r="E22" s="280"/>
      <c r="F22" s="151">
        <f>VLOOKUP(A22,'RBFull Year'!A:E,5,0)</f>
        <v>7600</v>
      </c>
      <c r="G22" s="151">
        <f>VLOOKUP(A22,'RBTo Date'!A:C,3,0)</f>
        <v>35.5</v>
      </c>
      <c r="H22" s="280">
        <f t="shared" si="6"/>
        <v>7564.5</v>
      </c>
      <c r="I22" s="296">
        <v>-6000</v>
      </c>
      <c r="J22" s="188">
        <f t="shared" si="7"/>
        <v>1600</v>
      </c>
      <c r="K22" s="297">
        <f t="shared" si="8"/>
        <v>7600</v>
      </c>
      <c r="L22" s="298"/>
      <c r="M22" s="297"/>
      <c r="N22" s="298"/>
      <c r="O22" s="299">
        <f t="shared" si="9"/>
        <v>7600</v>
      </c>
      <c r="P22" s="412"/>
    </row>
    <row r="23" spans="1:16" s="28" customFormat="1" x14ac:dyDescent="0.25">
      <c r="A23" s="21">
        <v>303012500</v>
      </c>
      <c r="B23" s="132" t="s">
        <v>6216</v>
      </c>
      <c r="C23" s="279">
        <f>VLOOKUP(A23,'RBFull Year'!A:D,4,0)</f>
        <v>8500</v>
      </c>
      <c r="D23" s="280"/>
      <c r="E23" s="280"/>
      <c r="F23" s="151">
        <f>VLOOKUP(A23,'RBFull Year'!A:E,5,0)</f>
        <v>8500</v>
      </c>
      <c r="G23" s="151">
        <f>VLOOKUP(A23,'RBTo Date'!A:C,3,0)</f>
        <v>637.44000000000005</v>
      </c>
      <c r="H23" s="280">
        <f t="shared" si="6"/>
        <v>7862.5599999999995</v>
      </c>
      <c r="I23" s="296">
        <v>-2000</v>
      </c>
      <c r="J23" s="188">
        <f t="shared" si="7"/>
        <v>6500</v>
      </c>
      <c r="K23" s="297">
        <f t="shared" si="8"/>
        <v>8500</v>
      </c>
      <c r="L23" s="298"/>
      <c r="M23" s="297"/>
      <c r="N23" s="298"/>
      <c r="O23" s="299">
        <f t="shared" si="9"/>
        <v>8500</v>
      </c>
      <c r="P23" s="410"/>
    </row>
    <row r="24" spans="1:16" s="28" customFormat="1" x14ac:dyDescent="0.25">
      <c r="A24" s="21">
        <v>303012520</v>
      </c>
      <c r="B24" s="132" t="s">
        <v>2857</v>
      </c>
      <c r="C24" s="279">
        <f>VLOOKUP(A24,'RBFull Year'!A:D,4,0)</f>
        <v>500</v>
      </c>
      <c r="D24" s="280"/>
      <c r="E24" s="280"/>
      <c r="F24" s="151">
        <f>VLOOKUP(A24,'RBFull Year'!A:E,5,0)</f>
        <v>500</v>
      </c>
      <c r="G24" s="151">
        <f>VLOOKUP(A24,'RBTo Date'!A:C,3,0)</f>
        <v>0</v>
      </c>
      <c r="H24" s="280">
        <f t="shared" si="6"/>
        <v>500</v>
      </c>
      <c r="I24" s="296"/>
      <c r="J24" s="188">
        <f t="shared" si="7"/>
        <v>500</v>
      </c>
      <c r="K24" s="297">
        <f t="shared" si="8"/>
        <v>500</v>
      </c>
      <c r="L24" s="298"/>
      <c r="M24" s="297"/>
      <c r="N24" s="298"/>
      <c r="O24" s="299">
        <f t="shared" si="9"/>
        <v>500</v>
      </c>
      <c r="P24" s="410"/>
    </row>
    <row r="25" spans="1:16" s="28" customFormat="1" x14ac:dyDescent="0.25">
      <c r="A25" s="21">
        <v>303012701</v>
      </c>
      <c r="B25" s="132" t="s">
        <v>3061</v>
      </c>
      <c r="C25" s="279">
        <f>VLOOKUP(A25,'RBFull Year'!A:D,4,0)</f>
        <v>15400</v>
      </c>
      <c r="D25" s="280"/>
      <c r="E25" s="280"/>
      <c r="F25" s="151">
        <f>VLOOKUP(A25,'RBFull Year'!A:E,5,0)</f>
        <v>15400</v>
      </c>
      <c r="G25" s="151">
        <f>VLOOKUP(A25,'RBTo Date'!A:C,3,0)</f>
        <v>7608.48</v>
      </c>
      <c r="H25" s="280">
        <f t="shared" si="6"/>
        <v>7791.52</v>
      </c>
      <c r="I25" s="296">
        <f>22700-F25</f>
        <v>7300</v>
      </c>
      <c r="J25" s="188">
        <f t="shared" si="7"/>
        <v>22700</v>
      </c>
      <c r="K25" s="297">
        <f t="shared" si="8"/>
        <v>15400</v>
      </c>
      <c r="L25" s="298"/>
      <c r="M25" s="297"/>
      <c r="N25" s="298"/>
      <c r="O25" s="299">
        <f t="shared" si="9"/>
        <v>15400</v>
      </c>
      <c r="P25" s="412"/>
    </row>
    <row r="26" spans="1:16" s="28" customFormat="1" x14ac:dyDescent="0.25">
      <c r="A26" s="21">
        <v>303012703</v>
      </c>
      <c r="B26" s="132" t="s">
        <v>2858</v>
      </c>
      <c r="C26" s="279">
        <f>VLOOKUP(A26,'RBFull Year'!A:D,4,0)</f>
        <v>200</v>
      </c>
      <c r="D26" s="280"/>
      <c r="E26" s="280"/>
      <c r="F26" s="151">
        <f>VLOOKUP(A26,'RBFull Year'!A:E,5,0)</f>
        <v>200</v>
      </c>
      <c r="G26" s="151">
        <f>VLOOKUP(A26,'RBTo Date'!A:C,3,0)</f>
        <v>0</v>
      </c>
      <c r="H26" s="280">
        <f t="shared" si="6"/>
        <v>200</v>
      </c>
      <c r="I26" s="296">
        <v>-200</v>
      </c>
      <c r="J26" s="188">
        <f t="shared" si="7"/>
        <v>0</v>
      </c>
      <c r="K26" s="297">
        <f t="shared" si="8"/>
        <v>200</v>
      </c>
      <c r="L26" s="298"/>
      <c r="M26" s="297"/>
      <c r="N26" s="298"/>
      <c r="O26" s="299">
        <f t="shared" si="9"/>
        <v>200</v>
      </c>
      <c r="P26" s="412"/>
    </row>
    <row r="27" spans="1:16" s="28" customFormat="1" x14ac:dyDescent="0.25">
      <c r="A27" s="21">
        <v>303015007</v>
      </c>
      <c r="B27" s="132" t="s">
        <v>6217</v>
      </c>
      <c r="C27" s="279">
        <f>VLOOKUP(A27,'RBFull Year'!A:D,4,0)</f>
        <v>0</v>
      </c>
      <c r="D27" s="280"/>
      <c r="E27" s="280"/>
      <c r="F27" s="151">
        <f>VLOOKUP(A27,'RBFull Year'!A:E,5,0)</f>
        <v>0</v>
      </c>
      <c r="G27" s="151">
        <f>VLOOKUP(A27,'RBTo Date'!A:C,3,0)</f>
        <v>0</v>
      </c>
      <c r="H27" s="280">
        <f t="shared" si="6"/>
        <v>0</v>
      </c>
      <c r="I27" s="296"/>
      <c r="J27" s="188">
        <f t="shared" si="7"/>
        <v>0</v>
      </c>
      <c r="K27" s="297">
        <f t="shared" si="8"/>
        <v>0</v>
      </c>
      <c r="L27" s="298"/>
      <c r="M27" s="297"/>
      <c r="N27" s="298"/>
      <c r="O27" s="299">
        <f t="shared" si="9"/>
        <v>0</v>
      </c>
      <c r="P27" s="411"/>
    </row>
    <row r="28" spans="1:16" x14ac:dyDescent="0.25">
      <c r="A28" s="62"/>
      <c r="B28" s="61" t="s">
        <v>7</v>
      </c>
      <c r="C28" s="277">
        <f t="shared" ref="C28:O28" si="10">SUM(C18:C27)</f>
        <v>48400</v>
      </c>
      <c r="D28" s="278">
        <f t="shared" si="10"/>
        <v>0</v>
      </c>
      <c r="E28" s="278">
        <f t="shared" si="10"/>
        <v>0</v>
      </c>
      <c r="F28" s="156">
        <f t="shared" ref="F28" si="11">SUM(F18:F27)</f>
        <v>48400</v>
      </c>
      <c r="G28" s="156">
        <f t="shared" si="10"/>
        <v>8842.32</v>
      </c>
      <c r="H28" s="278">
        <f t="shared" si="10"/>
        <v>39557.679999999993</v>
      </c>
      <c r="I28" s="405">
        <f t="shared" si="10"/>
        <v>-500</v>
      </c>
      <c r="J28" s="190">
        <f t="shared" si="10"/>
        <v>47900</v>
      </c>
      <c r="K28" s="406">
        <f t="shared" si="10"/>
        <v>48400</v>
      </c>
      <c r="L28" s="407">
        <f t="shared" si="10"/>
        <v>0</v>
      </c>
      <c r="M28" s="406">
        <f t="shared" si="10"/>
        <v>0</v>
      </c>
      <c r="N28" s="407">
        <f t="shared" si="10"/>
        <v>0</v>
      </c>
      <c r="O28" s="408">
        <f t="shared" si="10"/>
        <v>48400</v>
      </c>
      <c r="P28" s="411"/>
    </row>
    <row r="29" spans="1:16" x14ac:dyDescent="0.25">
      <c r="A29" s="60"/>
      <c r="B29" s="64"/>
      <c r="C29" s="279"/>
      <c r="D29" s="280"/>
      <c r="E29" s="280"/>
      <c r="F29" s="151"/>
      <c r="G29" s="151"/>
      <c r="H29" s="280"/>
      <c r="I29" s="296"/>
      <c r="J29" s="188"/>
      <c r="K29" s="297"/>
      <c r="L29" s="298"/>
      <c r="M29" s="297"/>
      <c r="N29" s="298"/>
      <c r="O29" s="299"/>
      <c r="P29" s="411"/>
    </row>
    <row r="30" spans="1:16" x14ac:dyDescent="0.25">
      <c r="A30" s="60"/>
      <c r="B30" s="61" t="s">
        <v>2845</v>
      </c>
      <c r="C30" s="279"/>
      <c r="D30" s="280"/>
      <c r="E30" s="280"/>
      <c r="F30" s="151"/>
      <c r="G30" s="151"/>
      <c r="H30" s="280"/>
      <c r="I30" s="296"/>
      <c r="J30" s="188"/>
      <c r="K30" s="297"/>
      <c r="L30" s="298"/>
      <c r="M30" s="297"/>
      <c r="N30" s="298"/>
      <c r="O30" s="299"/>
      <c r="P30" s="411"/>
    </row>
    <row r="31" spans="1:16" x14ac:dyDescent="0.25">
      <c r="A31" s="21">
        <v>303019100</v>
      </c>
      <c r="B31" s="132" t="s">
        <v>2863</v>
      </c>
      <c r="C31" s="279">
        <f>VLOOKUP(A31,'RBFull Year'!A:D,4,0)</f>
        <v>-111300</v>
      </c>
      <c r="D31" s="280"/>
      <c r="E31" s="280"/>
      <c r="F31" s="151">
        <f>VLOOKUP(A31,'RBFull Year'!A:E,5,0)</f>
        <v>-111300</v>
      </c>
      <c r="G31" s="151">
        <f>VLOOKUP(A31,'RBTo Date'!A:C,3,0)</f>
        <v>0</v>
      </c>
      <c r="H31" s="280">
        <f>F31-G31</f>
        <v>-111300</v>
      </c>
      <c r="I31" s="296"/>
      <c r="J31" s="188">
        <f>F31+I31</f>
        <v>-111300</v>
      </c>
      <c r="K31" s="297">
        <f>C31</f>
        <v>-111300</v>
      </c>
      <c r="L31" s="298"/>
      <c r="M31" s="297"/>
      <c r="N31" s="298"/>
      <c r="O31" s="299">
        <f>SUM(K31:N31)</f>
        <v>-111300</v>
      </c>
      <c r="P31" s="411"/>
    </row>
    <row r="32" spans="1:16" x14ac:dyDescent="0.25">
      <c r="A32" s="62"/>
      <c r="B32" s="61" t="s">
        <v>7</v>
      </c>
      <c r="C32" s="277">
        <f t="shared" ref="C32:O32" si="12">SUM(C31:C31)</f>
        <v>-111300</v>
      </c>
      <c r="D32" s="278">
        <f t="shared" si="12"/>
        <v>0</v>
      </c>
      <c r="E32" s="278">
        <f t="shared" si="12"/>
        <v>0</v>
      </c>
      <c r="F32" s="156">
        <f t="shared" si="12"/>
        <v>-111300</v>
      </c>
      <c r="G32" s="156">
        <f t="shared" si="12"/>
        <v>0</v>
      </c>
      <c r="H32" s="278">
        <f t="shared" si="12"/>
        <v>-111300</v>
      </c>
      <c r="I32" s="405">
        <f t="shared" si="12"/>
        <v>0</v>
      </c>
      <c r="J32" s="190">
        <f t="shared" si="12"/>
        <v>-111300</v>
      </c>
      <c r="K32" s="406">
        <f t="shared" si="12"/>
        <v>-111300</v>
      </c>
      <c r="L32" s="407">
        <f t="shared" si="12"/>
        <v>0</v>
      </c>
      <c r="M32" s="406">
        <f t="shared" si="12"/>
        <v>0</v>
      </c>
      <c r="N32" s="407">
        <f t="shared" si="12"/>
        <v>0</v>
      </c>
      <c r="O32" s="408">
        <f t="shared" si="12"/>
        <v>-111300</v>
      </c>
      <c r="P32" s="411"/>
    </row>
    <row r="33" spans="1:16" x14ac:dyDescent="0.25">
      <c r="A33" s="60"/>
      <c r="B33" s="64"/>
      <c r="C33" s="277"/>
      <c r="D33" s="278"/>
      <c r="E33" s="278"/>
      <c r="F33" s="156"/>
      <c r="G33" s="156"/>
      <c r="H33" s="278"/>
      <c r="I33" s="405"/>
      <c r="J33" s="190"/>
      <c r="K33" s="406"/>
      <c r="L33" s="407"/>
      <c r="M33" s="406"/>
      <c r="N33" s="407"/>
      <c r="O33" s="408"/>
      <c r="P33" s="411"/>
    </row>
    <row r="34" spans="1:16" ht="15.75" thickBot="1" x14ac:dyDescent="0.3">
      <c r="A34" s="281"/>
      <c r="B34" s="282" t="s">
        <v>8</v>
      </c>
      <c r="C34" s="283">
        <f t="shared" ref="C34:O34" si="13">C15+C28+C32</f>
        <v>177500</v>
      </c>
      <c r="D34" s="284">
        <f t="shared" si="13"/>
        <v>0</v>
      </c>
      <c r="E34" s="284">
        <f t="shared" si="13"/>
        <v>0</v>
      </c>
      <c r="F34" s="166">
        <f t="shared" si="13"/>
        <v>177500</v>
      </c>
      <c r="G34" s="166">
        <f t="shared" si="13"/>
        <v>156133.92000000001</v>
      </c>
      <c r="H34" s="284">
        <f t="shared" si="13"/>
        <v>21366.079999999958</v>
      </c>
      <c r="I34" s="413">
        <f t="shared" si="13"/>
        <v>48500</v>
      </c>
      <c r="J34" s="193">
        <f t="shared" si="13"/>
        <v>226000</v>
      </c>
      <c r="K34" s="414">
        <f t="shared" si="13"/>
        <v>177500</v>
      </c>
      <c r="L34" s="415">
        <f t="shared" si="13"/>
        <v>0</v>
      </c>
      <c r="M34" s="414">
        <f t="shared" si="13"/>
        <v>0</v>
      </c>
      <c r="N34" s="415">
        <f t="shared" si="13"/>
        <v>0</v>
      </c>
      <c r="O34" s="416">
        <f t="shared" si="13"/>
        <v>177500</v>
      </c>
      <c r="P34" s="417"/>
    </row>
    <row r="35" spans="1:16" x14ac:dyDescent="0.25">
      <c r="A35" s="41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</row>
    <row r="36" spans="1:16" x14ac:dyDescent="0.25">
      <c r="A36" s="41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</row>
    <row r="37" spans="1:16" x14ac:dyDescent="0.25">
      <c r="A37" s="41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</row>
    <row r="38" spans="1:16" x14ac:dyDescent="0.25">
      <c r="A38" s="41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1:16" x14ac:dyDescent="0.25">
      <c r="A39" s="41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1:16" x14ac:dyDescent="0.25">
      <c r="A40" s="41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1:16" x14ac:dyDescent="0.25">
      <c r="A41" s="41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1:16" x14ac:dyDescent="0.25">
      <c r="A42" s="41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6" x14ac:dyDescent="0.25">
      <c r="A43" s="41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6" x14ac:dyDescent="0.25">
      <c r="A44" s="41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16" x14ac:dyDescent="0.25">
      <c r="A45" s="41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16" x14ac:dyDescent="0.25">
      <c r="A46" s="41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16" x14ac:dyDescent="0.25">
      <c r="A47" s="41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16" x14ac:dyDescent="0.25">
      <c r="A48" s="41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x14ac:dyDescent="0.25">
      <c r="A49" s="41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x14ac:dyDescent="0.25">
      <c r="A50" s="41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x14ac:dyDescent="0.25">
      <c r="A51" s="41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x14ac:dyDescent="0.25">
      <c r="A52" s="41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x14ac:dyDescent="0.25">
      <c r="A53" s="41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x14ac:dyDescent="0.25">
      <c r="A54" s="41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x14ac:dyDescent="0.25">
      <c r="A55" s="41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x14ac:dyDescent="0.25">
      <c r="A56" s="41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x14ac:dyDescent="0.25">
      <c r="A57" s="41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x14ac:dyDescent="0.25">
      <c r="A58" s="41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x14ac:dyDescent="0.25">
      <c r="A59" s="41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1:15" x14ac:dyDescent="0.25">
      <c r="A60" s="41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1:15" x14ac:dyDescent="0.25">
      <c r="A61" s="41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1:15" x14ac:dyDescent="0.25">
      <c r="A62" s="41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1:15" x14ac:dyDescent="0.25">
      <c r="A63" s="4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1:15" x14ac:dyDescent="0.25">
      <c r="A64" s="41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1:15" x14ac:dyDescent="0.25">
      <c r="A65" s="41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1:15" x14ac:dyDescent="0.25">
      <c r="A66" s="41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1:15" x14ac:dyDescent="0.25">
      <c r="A67" s="41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1:15" x14ac:dyDescent="0.25">
      <c r="A68" s="41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1:15" x14ac:dyDescent="0.25">
      <c r="A69" s="41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1:15" x14ac:dyDescent="0.25">
      <c r="A70" s="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1:15" x14ac:dyDescent="0.25">
      <c r="A71" s="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1:15" x14ac:dyDescent="0.25">
      <c r="A72" s="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15" x14ac:dyDescent="0.25">
      <c r="A73" s="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15" x14ac:dyDescent="0.25">
      <c r="A74" s="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15" x14ac:dyDescent="0.25">
      <c r="A75" s="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15" x14ac:dyDescent="0.25">
      <c r="A76" s="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15" x14ac:dyDescent="0.25">
      <c r="A77" s="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15" x14ac:dyDescent="0.25">
      <c r="A78" s="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15" x14ac:dyDescent="0.25">
      <c r="A79" s="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15" x14ac:dyDescent="0.25">
      <c r="A80" s="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1:15" x14ac:dyDescent="0.25">
      <c r="A81" s="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1:15" x14ac:dyDescent="0.25">
      <c r="A82" s="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1:15" x14ac:dyDescent="0.25">
      <c r="A83" s="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1:15" x14ac:dyDescent="0.25">
      <c r="A84" s="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1:15" x14ac:dyDescent="0.25">
      <c r="A85" s="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1:15" x14ac:dyDescent="0.25">
      <c r="A86" s="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1:15" x14ac:dyDescent="0.25">
      <c r="A87" s="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x14ac:dyDescent="0.25">
      <c r="A88" s="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1:15" x14ac:dyDescent="0.25">
      <c r="A89" s="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1:15" x14ac:dyDescent="0.25">
      <c r="A90" s="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1:15" x14ac:dyDescent="0.25">
      <c r="A91" s="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1:15" x14ac:dyDescent="0.25">
      <c r="A92" s="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1:15" x14ac:dyDescent="0.25">
      <c r="A93" s="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1:15" x14ac:dyDescent="0.25">
      <c r="A94" s="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1:15" x14ac:dyDescent="0.25">
      <c r="A95" s="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1:15" x14ac:dyDescent="0.25">
      <c r="A96" s="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1:15" x14ac:dyDescent="0.25">
      <c r="A97" s="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1:15" x14ac:dyDescent="0.25">
      <c r="A98" s="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1:15" x14ac:dyDescent="0.25">
      <c r="A99" s="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1:15" x14ac:dyDescent="0.25">
      <c r="A100" s="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1:15" x14ac:dyDescent="0.25">
      <c r="A101" s="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1:15" x14ac:dyDescent="0.25">
      <c r="A102" s="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1:15" x14ac:dyDescent="0.25">
      <c r="A103" s="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1:15" x14ac:dyDescent="0.25">
      <c r="A104" s="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1:15" x14ac:dyDescent="0.25">
      <c r="A105" s="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1:15" x14ac:dyDescent="0.25">
      <c r="A106" s="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1:15" x14ac:dyDescent="0.25">
      <c r="A107" s="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1:15" x14ac:dyDescent="0.25">
      <c r="A108" s="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1:15" x14ac:dyDescent="0.25">
      <c r="A109" s="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1:15" x14ac:dyDescent="0.25">
      <c r="A110" s="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1:15" x14ac:dyDescent="0.25">
      <c r="A111" s="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1:15" x14ac:dyDescent="0.25">
      <c r="A112" s="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1:15" x14ac:dyDescent="0.25">
      <c r="A113" s="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25">
      <c r="A114" s="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1:15" x14ac:dyDescent="0.25">
      <c r="A115" s="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1:15" x14ac:dyDescent="0.25">
      <c r="A116" s="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1:15" x14ac:dyDescent="0.25">
      <c r="A117" s="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1:15" x14ac:dyDescent="0.25">
      <c r="A118" s="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1:15" x14ac:dyDescent="0.25">
      <c r="A119" s="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1:15" x14ac:dyDescent="0.25">
      <c r="A120" s="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1:15" x14ac:dyDescent="0.25">
      <c r="A121" s="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1:15" x14ac:dyDescent="0.25">
      <c r="A122" s="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1:15" x14ac:dyDescent="0.25">
      <c r="A123" s="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1:15" x14ac:dyDescent="0.25">
      <c r="A124" s="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1:15" x14ac:dyDescent="0.25">
      <c r="A125" s="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1:15" x14ac:dyDescent="0.25">
      <c r="A126" s="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1:15" x14ac:dyDescent="0.25">
      <c r="A127" s="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1:15" x14ac:dyDescent="0.25">
      <c r="A128" s="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1:15" x14ac:dyDescent="0.25">
      <c r="A129" s="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1:15" x14ac:dyDescent="0.25">
      <c r="A130" s="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1:15" x14ac:dyDescent="0.25">
      <c r="A131" s="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1:15" x14ac:dyDescent="0.25">
      <c r="A132" s="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1:15" x14ac:dyDescent="0.25">
      <c r="A133" s="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1:15" x14ac:dyDescent="0.25">
      <c r="A134" s="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1:15" x14ac:dyDescent="0.25">
      <c r="A135" s="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1:15" x14ac:dyDescent="0.25">
      <c r="A136" s="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1:15" x14ac:dyDescent="0.25">
      <c r="A137" s="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1:15" x14ac:dyDescent="0.25">
      <c r="A138" s="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1:15" x14ac:dyDescent="0.25">
      <c r="A139" s="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1:15" x14ac:dyDescent="0.25">
      <c r="A140" s="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1:15" x14ac:dyDescent="0.25">
      <c r="A141" s="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1:15" x14ac:dyDescent="0.25">
      <c r="A142" s="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1:15" x14ac:dyDescent="0.25">
      <c r="A143" s="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1:15" x14ac:dyDescent="0.25">
      <c r="A144" s="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1:15" x14ac:dyDescent="0.25">
      <c r="A145" s="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1:15" x14ac:dyDescent="0.25">
      <c r="A146" s="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1:15" x14ac:dyDescent="0.25">
      <c r="A147" s="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1:15" x14ac:dyDescent="0.25">
      <c r="A148" s="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1:15" x14ac:dyDescent="0.25">
      <c r="A149" s="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1:15" x14ac:dyDescent="0.25">
      <c r="A150" s="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1:15" x14ac:dyDescent="0.25">
      <c r="A151" s="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1:15" x14ac:dyDescent="0.25">
      <c r="A152" s="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1:15" x14ac:dyDescent="0.25">
      <c r="A153" s="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1:15" x14ac:dyDescent="0.25">
      <c r="A154" s="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1:15" x14ac:dyDescent="0.25">
      <c r="A155" s="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1:15" x14ac:dyDescent="0.25">
      <c r="A156" s="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1:15" x14ac:dyDescent="0.25">
      <c r="A157" s="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1:15" x14ac:dyDescent="0.25">
      <c r="A158" s="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1:15" x14ac:dyDescent="0.25">
      <c r="A159" s="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1:15" x14ac:dyDescent="0.25">
      <c r="A160" s="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1:15" x14ac:dyDescent="0.25">
      <c r="A161" s="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1:15" x14ac:dyDescent="0.25">
      <c r="A162" s="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1:15" x14ac:dyDescent="0.25">
      <c r="A163" s="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1:15" x14ac:dyDescent="0.25">
      <c r="A164" s="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1:15" x14ac:dyDescent="0.25">
      <c r="A165" s="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1:15" x14ac:dyDescent="0.25">
      <c r="A166" s="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1:15" x14ac:dyDescent="0.25">
      <c r="A167" s="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1:15" x14ac:dyDescent="0.25">
      <c r="A168" s="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1:15" x14ac:dyDescent="0.25">
      <c r="A169" s="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1:15" x14ac:dyDescent="0.25">
      <c r="A170" s="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1:15" x14ac:dyDescent="0.25">
      <c r="A171" s="41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</row>
    <row r="172" spans="1:15" x14ac:dyDescent="0.25">
      <c r="A172" s="41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</row>
    <row r="173" spans="1:15" x14ac:dyDescent="0.25">
      <c r="A173" s="41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</row>
    <row r="174" spans="1:15" x14ac:dyDescent="0.25">
      <c r="A174" s="41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</row>
    <row r="175" spans="1:15" x14ac:dyDescent="0.25">
      <c r="A175" s="41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</row>
    <row r="176" spans="1:15" x14ac:dyDescent="0.25">
      <c r="A176" s="41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</row>
    <row r="177" spans="1:15" x14ac:dyDescent="0.25">
      <c r="A177" s="41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</row>
    <row r="178" spans="1:15" x14ac:dyDescent="0.25">
      <c r="A178" s="41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</row>
    <row r="179" spans="1:15" x14ac:dyDescent="0.25">
      <c r="A179" s="41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</row>
    <row r="180" spans="1:15" x14ac:dyDescent="0.25">
      <c r="A180" s="41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</row>
    <row r="181" spans="1:15" x14ac:dyDescent="0.25">
      <c r="A181" s="41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</row>
    <row r="182" spans="1:15" x14ac:dyDescent="0.25">
      <c r="A182" s="41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</row>
    <row r="183" spans="1:15" x14ac:dyDescent="0.25">
      <c r="A183" s="41"/>
    </row>
    <row r="184" spans="1:15" x14ac:dyDescent="0.25">
      <c r="A184" s="41"/>
    </row>
    <row r="185" spans="1:15" x14ac:dyDescent="0.25">
      <c r="A185" s="41"/>
    </row>
    <row r="186" spans="1:15" x14ac:dyDescent="0.25">
      <c r="A186" s="41"/>
    </row>
    <row r="187" spans="1:15" x14ac:dyDescent="0.25">
      <c r="A187" s="41"/>
    </row>
    <row r="188" spans="1:15" x14ac:dyDescent="0.25">
      <c r="A188" s="41"/>
    </row>
    <row r="189" spans="1:15" x14ac:dyDescent="0.25">
      <c r="A189" s="41"/>
    </row>
    <row r="190" spans="1:15" x14ac:dyDescent="0.25">
      <c r="A190" s="41"/>
    </row>
    <row r="191" spans="1:15" x14ac:dyDescent="0.25">
      <c r="A191" s="41"/>
    </row>
    <row r="192" spans="1:15" x14ac:dyDescent="0.25">
      <c r="A192" s="41"/>
    </row>
    <row r="193" spans="1:1" x14ac:dyDescent="0.25">
      <c r="A193" s="41"/>
    </row>
    <row r="194" spans="1:1" x14ac:dyDescent="0.25">
      <c r="A194" s="41"/>
    </row>
    <row r="195" spans="1:1" x14ac:dyDescent="0.25">
      <c r="A195" s="41"/>
    </row>
    <row r="196" spans="1:1" x14ac:dyDescent="0.25">
      <c r="A196" s="41"/>
    </row>
    <row r="197" spans="1:1" x14ac:dyDescent="0.25">
      <c r="A197" s="41"/>
    </row>
    <row r="198" spans="1:1" x14ac:dyDescent="0.25">
      <c r="A198" s="41"/>
    </row>
    <row r="199" spans="1:1" x14ac:dyDescent="0.25">
      <c r="A199" s="41"/>
    </row>
    <row r="200" spans="1:1" x14ac:dyDescent="0.25">
      <c r="A200" s="41"/>
    </row>
    <row r="201" spans="1:1" x14ac:dyDescent="0.25">
      <c r="A201" s="41"/>
    </row>
    <row r="202" spans="1:1" x14ac:dyDescent="0.25">
      <c r="A202" s="41"/>
    </row>
    <row r="203" spans="1:1" x14ac:dyDescent="0.25">
      <c r="A203" s="41"/>
    </row>
    <row r="204" spans="1:1" x14ac:dyDescent="0.25">
      <c r="A204" s="41"/>
    </row>
    <row r="205" spans="1:1" x14ac:dyDescent="0.25">
      <c r="A205" s="41"/>
    </row>
    <row r="206" spans="1:1" x14ac:dyDescent="0.25">
      <c r="A206" s="41"/>
    </row>
    <row r="207" spans="1:1" x14ac:dyDescent="0.25">
      <c r="A207" s="41"/>
    </row>
    <row r="208" spans="1:1" x14ac:dyDescent="0.25">
      <c r="A208" s="41"/>
    </row>
    <row r="209" spans="1:1" x14ac:dyDescent="0.25">
      <c r="A209" s="41"/>
    </row>
    <row r="210" spans="1:1" x14ac:dyDescent="0.25">
      <c r="A210" s="41"/>
    </row>
    <row r="211" spans="1:1" x14ac:dyDescent="0.25">
      <c r="A211" s="41"/>
    </row>
    <row r="212" spans="1:1" x14ac:dyDescent="0.25">
      <c r="A212" s="41"/>
    </row>
    <row r="213" spans="1:1" x14ac:dyDescent="0.25">
      <c r="A213" s="41"/>
    </row>
    <row r="214" spans="1:1" x14ac:dyDescent="0.25">
      <c r="A214" s="41"/>
    </row>
    <row r="215" spans="1:1" x14ac:dyDescent="0.25">
      <c r="A215" s="41"/>
    </row>
    <row r="216" spans="1:1" x14ac:dyDescent="0.25">
      <c r="A216" s="41"/>
    </row>
    <row r="217" spans="1:1" x14ac:dyDescent="0.25">
      <c r="A217" s="41"/>
    </row>
    <row r="218" spans="1:1" x14ac:dyDescent="0.25">
      <c r="A218" s="41"/>
    </row>
    <row r="219" spans="1:1" x14ac:dyDescent="0.25">
      <c r="A219" s="41"/>
    </row>
    <row r="220" spans="1:1" x14ac:dyDescent="0.25">
      <c r="A220" s="41"/>
    </row>
    <row r="221" spans="1:1" x14ac:dyDescent="0.25">
      <c r="A221" s="41"/>
    </row>
    <row r="222" spans="1:1" x14ac:dyDescent="0.25">
      <c r="A222" s="41"/>
    </row>
    <row r="223" spans="1:1" x14ac:dyDescent="0.25">
      <c r="A223" s="41"/>
    </row>
    <row r="224" spans="1:1" x14ac:dyDescent="0.25">
      <c r="A224" s="41"/>
    </row>
    <row r="225" spans="1:1" x14ac:dyDescent="0.25">
      <c r="A225" s="41"/>
    </row>
    <row r="226" spans="1:1" x14ac:dyDescent="0.25">
      <c r="A226" s="41"/>
    </row>
    <row r="227" spans="1:1" x14ac:dyDescent="0.25">
      <c r="A227" s="41"/>
    </row>
    <row r="228" spans="1:1" x14ac:dyDescent="0.25">
      <c r="A228" s="41"/>
    </row>
    <row r="229" spans="1:1" x14ac:dyDescent="0.25">
      <c r="A229" s="41"/>
    </row>
    <row r="230" spans="1:1" x14ac:dyDescent="0.25">
      <c r="A230" s="41"/>
    </row>
    <row r="231" spans="1:1" x14ac:dyDescent="0.25">
      <c r="A231" s="41"/>
    </row>
    <row r="232" spans="1:1" x14ac:dyDescent="0.25">
      <c r="A232" s="41"/>
    </row>
    <row r="233" spans="1:1" x14ac:dyDescent="0.25">
      <c r="A233" s="41"/>
    </row>
    <row r="234" spans="1:1" x14ac:dyDescent="0.25">
      <c r="A234" s="41"/>
    </row>
    <row r="235" spans="1:1" x14ac:dyDescent="0.25">
      <c r="A235" s="41"/>
    </row>
    <row r="236" spans="1:1" x14ac:dyDescent="0.25">
      <c r="A236" s="41"/>
    </row>
    <row r="237" spans="1:1" x14ac:dyDescent="0.25">
      <c r="A237" s="41"/>
    </row>
    <row r="238" spans="1:1" x14ac:dyDescent="0.25">
      <c r="A238" s="41"/>
    </row>
    <row r="239" spans="1:1" x14ac:dyDescent="0.25">
      <c r="A239" s="41"/>
    </row>
    <row r="240" spans="1:1" x14ac:dyDescent="0.25">
      <c r="A240" s="41"/>
    </row>
    <row r="241" spans="1:1" x14ac:dyDescent="0.25">
      <c r="A241" s="41"/>
    </row>
    <row r="242" spans="1:1" x14ac:dyDescent="0.25">
      <c r="A242" s="41"/>
    </row>
    <row r="243" spans="1:1" x14ac:dyDescent="0.25">
      <c r="A243" s="41"/>
    </row>
    <row r="244" spans="1:1" x14ac:dyDescent="0.25">
      <c r="A244" s="41"/>
    </row>
    <row r="245" spans="1:1" x14ac:dyDescent="0.25">
      <c r="A245" s="41"/>
    </row>
    <row r="246" spans="1:1" x14ac:dyDescent="0.25">
      <c r="A246" s="41"/>
    </row>
    <row r="247" spans="1:1" x14ac:dyDescent="0.25">
      <c r="A247" s="41"/>
    </row>
    <row r="248" spans="1:1" x14ac:dyDescent="0.25">
      <c r="A248" s="41"/>
    </row>
    <row r="249" spans="1:1" x14ac:dyDescent="0.25">
      <c r="A249" s="41"/>
    </row>
    <row r="250" spans="1:1" x14ac:dyDescent="0.25">
      <c r="A250" s="41"/>
    </row>
    <row r="251" spans="1:1" x14ac:dyDescent="0.25">
      <c r="A251" s="41"/>
    </row>
    <row r="252" spans="1:1" x14ac:dyDescent="0.25">
      <c r="A252" s="41"/>
    </row>
    <row r="253" spans="1:1" x14ac:dyDescent="0.25">
      <c r="A253" s="41"/>
    </row>
    <row r="254" spans="1:1" x14ac:dyDescent="0.25">
      <c r="A254" s="41"/>
    </row>
    <row r="255" spans="1:1" x14ac:dyDescent="0.25">
      <c r="A255" s="41"/>
    </row>
    <row r="256" spans="1:1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  <row r="313" spans="1:1" x14ac:dyDescent="0.25">
      <c r="A313" s="41"/>
    </row>
    <row r="314" spans="1:1" x14ac:dyDescent="0.25">
      <c r="A314" s="41"/>
    </row>
    <row r="315" spans="1:1" x14ac:dyDescent="0.25">
      <c r="A315" s="41"/>
    </row>
    <row r="316" spans="1:1" x14ac:dyDescent="0.25">
      <c r="A316" s="41"/>
    </row>
    <row r="317" spans="1:1" x14ac:dyDescent="0.25">
      <c r="A317" s="41"/>
    </row>
    <row r="318" spans="1:1" x14ac:dyDescent="0.25">
      <c r="A318" s="41"/>
    </row>
    <row r="319" spans="1:1" x14ac:dyDescent="0.25">
      <c r="A319" s="41"/>
    </row>
    <row r="320" spans="1:1" x14ac:dyDescent="0.25">
      <c r="A320" s="41"/>
    </row>
    <row r="321" spans="1:1" x14ac:dyDescent="0.25">
      <c r="A321" s="41"/>
    </row>
    <row r="322" spans="1:1" x14ac:dyDescent="0.25">
      <c r="A322" s="41"/>
    </row>
    <row r="323" spans="1:1" x14ac:dyDescent="0.25">
      <c r="A323" s="41"/>
    </row>
    <row r="324" spans="1:1" x14ac:dyDescent="0.25">
      <c r="A324" s="41"/>
    </row>
    <row r="325" spans="1:1" x14ac:dyDescent="0.25">
      <c r="A325" s="41"/>
    </row>
    <row r="326" spans="1:1" x14ac:dyDescent="0.25">
      <c r="A326" s="41"/>
    </row>
    <row r="327" spans="1:1" x14ac:dyDescent="0.25">
      <c r="A327" s="41"/>
    </row>
    <row r="328" spans="1:1" x14ac:dyDescent="0.25">
      <c r="A328" s="41"/>
    </row>
    <row r="329" spans="1:1" x14ac:dyDescent="0.25">
      <c r="A329" s="41"/>
    </row>
    <row r="330" spans="1:1" x14ac:dyDescent="0.25">
      <c r="A330" s="41"/>
    </row>
    <row r="331" spans="1:1" x14ac:dyDescent="0.25">
      <c r="A331" s="41"/>
    </row>
    <row r="332" spans="1:1" x14ac:dyDescent="0.25">
      <c r="A332" s="41"/>
    </row>
    <row r="333" spans="1:1" x14ac:dyDescent="0.25">
      <c r="A333" s="41"/>
    </row>
    <row r="334" spans="1:1" x14ac:dyDescent="0.25">
      <c r="A334" s="41"/>
    </row>
    <row r="335" spans="1:1" x14ac:dyDescent="0.25">
      <c r="A335" s="41"/>
    </row>
    <row r="336" spans="1:1" x14ac:dyDescent="0.25">
      <c r="A336" s="41"/>
    </row>
    <row r="337" spans="1:1" x14ac:dyDescent="0.25">
      <c r="A337" s="41"/>
    </row>
    <row r="338" spans="1:1" x14ac:dyDescent="0.25">
      <c r="A338" s="41"/>
    </row>
    <row r="339" spans="1:1" x14ac:dyDescent="0.25">
      <c r="A339" s="41"/>
    </row>
    <row r="340" spans="1:1" x14ac:dyDescent="0.25">
      <c r="A340" s="41"/>
    </row>
    <row r="341" spans="1:1" x14ac:dyDescent="0.25">
      <c r="A341" s="41"/>
    </row>
    <row r="342" spans="1:1" x14ac:dyDescent="0.25">
      <c r="A342" s="41"/>
    </row>
    <row r="343" spans="1:1" x14ac:dyDescent="0.25">
      <c r="A343" s="41"/>
    </row>
    <row r="344" spans="1:1" x14ac:dyDescent="0.25">
      <c r="A344" s="41"/>
    </row>
    <row r="345" spans="1:1" x14ac:dyDescent="0.25">
      <c r="A345" s="41"/>
    </row>
    <row r="346" spans="1:1" x14ac:dyDescent="0.25">
      <c r="A346" s="41"/>
    </row>
    <row r="347" spans="1:1" x14ac:dyDescent="0.25">
      <c r="A347" s="41"/>
    </row>
    <row r="348" spans="1:1" x14ac:dyDescent="0.25">
      <c r="A348" s="41"/>
    </row>
    <row r="349" spans="1:1" x14ac:dyDescent="0.25">
      <c r="A349" s="41"/>
    </row>
    <row r="350" spans="1:1" x14ac:dyDescent="0.25">
      <c r="A350" s="41"/>
    </row>
    <row r="351" spans="1:1" x14ac:dyDescent="0.25">
      <c r="A351" s="41"/>
    </row>
    <row r="352" spans="1:1" x14ac:dyDescent="0.25">
      <c r="A352" s="41"/>
    </row>
    <row r="353" spans="1:1" x14ac:dyDescent="0.25">
      <c r="A353" s="41"/>
    </row>
    <row r="354" spans="1:1" x14ac:dyDescent="0.25">
      <c r="A354" s="41"/>
    </row>
    <row r="355" spans="1:1" x14ac:dyDescent="0.25">
      <c r="A355" s="41"/>
    </row>
    <row r="356" spans="1:1" x14ac:dyDescent="0.25">
      <c r="A356" s="41"/>
    </row>
    <row r="357" spans="1:1" x14ac:dyDescent="0.25">
      <c r="A357" s="41"/>
    </row>
    <row r="358" spans="1:1" x14ac:dyDescent="0.25">
      <c r="A358" s="41"/>
    </row>
    <row r="359" spans="1:1" x14ac:dyDescent="0.25">
      <c r="A359" s="41"/>
    </row>
    <row r="360" spans="1:1" x14ac:dyDescent="0.25">
      <c r="A360" s="41"/>
    </row>
    <row r="361" spans="1:1" x14ac:dyDescent="0.25">
      <c r="A361" s="41"/>
    </row>
    <row r="362" spans="1:1" x14ac:dyDescent="0.25">
      <c r="A362" s="41"/>
    </row>
    <row r="363" spans="1:1" x14ac:dyDescent="0.25">
      <c r="A363" s="41"/>
    </row>
    <row r="364" spans="1:1" x14ac:dyDescent="0.25">
      <c r="A364" s="41"/>
    </row>
    <row r="365" spans="1:1" x14ac:dyDescent="0.25">
      <c r="A365" s="41"/>
    </row>
    <row r="366" spans="1:1" x14ac:dyDescent="0.25">
      <c r="A366" s="41"/>
    </row>
    <row r="367" spans="1:1" x14ac:dyDescent="0.25">
      <c r="A367" s="41"/>
    </row>
    <row r="368" spans="1:1" x14ac:dyDescent="0.25">
      <c r="A368" s="41"/>
    </row>
    <row r="369" spans="1:1" x14ac:dyDescent="0.25">
      <c r="A369" s="41"/>
    </row>
    <row r="370" spans="1:1" x14ac:dyDescent="0.25">
      <c r="A370" s="41"/>
    </row>
    <row r="371" spans="1:1" x14ac:dyDescent="0.25">
      <c r="A371" s="41"/>
    </row>
    <row r="372" spans="1:1" x14ac:dyDescent="0.25">
      <c r="A372" s="41"/>
    </row>
    <row r="373" spans="1:1" x14ac:dyDescent="0.25">
      <c r="A373" s="41"/>
    </row>
    <row r="374" spans="1:1" x14ac:dyDescent="0.25">
      <c r="A374" s="41"/>
    </row>
    <row r="375" spans="1:1" x14ac:dyDescent="0.25">
      <c r="A375" s="41"/>
    </row>
    <row r="376" spans="1:1" x14ac:dyDescent="0.25">
      <c r="A376" s="41"/>
    </row>
    <row r="377" spans="1:1" x14ac:dyDescent="0.25">
      <c r="A377" s="41"/>
    </row>
    <row r="378" spans="1:1" x14ac:dyDescent="0.25">
      <c r="A378" s="41"/>
    </row>
    <row r="379" spans="1:1" x14ac:dyDescent="0.25">
      <c r="A379" s="41"/>
    </row>
    <row r="380" spans="1:1" x14ac:dyDescent="0.25">
      <c r="A380" s="41"/>
    </row>
    <row r="381" spans="1:1" x14ac:dyDescent="0.25">
      <c r="A381" s="41"/>
    </row>
    <row r="382" spans="1:1" x14ac:dyDescent="0.25">
      <c r="A382" s="41"/>
    </row>
    <row r="383" spans="1:1" x14ac:dyDescent="0.25">
      <c r="A383" s="41"/>
    </row>
    <row r="384" spans="1:1" x14ac:dyDescent="0.25">
      <c r="A384" s="41"/>
    </row>
    <row r="385" spans="1:1" x14ac:dyDescent="0.25">
      <c r="A385" s="41"/>
    </row>
    <row r="386" spans="1:1" x14ac:dyDescent="0.25">
      <c r="A386" s="41"/>
    </row>
    <row r="387" spans="1:1" x14ac:dyDescent="0.25">
      <c r="A387" s="41"/>
    </row>
    <row r="388" spans="1:1" x14ac:dyDescent="0.25">
      <c r="A388" s="41"/>
    </row>
    <row r="389" spans="1:1" x14ac:dyDescent="0.25">
      <c r="A389" s="41"/>
    </row>
    <row r="390" spans="1:1" x14ac:dyDescent="0.25">
      <c r="A390" s="41"/>
    </row>
    <row r="391" spans="1:1" x14ac:dyDescent="0.25">
      <c r="A391" s="41"/>
    </row>
    <row r="392" spans="1:1" x14ac:dyDescent="0.25">
      <c r="A392" s="41"/>
    </row>
    <row r="393" spans="1:1" x14ac:dyDescent="0.25">
      <c r="A393" s="41"/>
    </row>
    <row r="394" spans="1:1" x14ac:dyDescent="0.25">
      <c r="A394" s="41"/>
    </row>
    <row r="395" spans="1:1" x14ac:dyDescent="0.25">
      <c r="A395" s="41"/>
    </row>
    <row r="396" spans="1:1" x14ac:dyDescent="0.25">
      <c r="A396" s="41"/>
    </row>
    <row r="397" spans="1:1" x14ac:dyDescent="0.25">
      <c r="A397" s="41"/>
    </row>
    <row r="398" spans="1:1" x14ac:dyDescent="0.25">
      <c r="A398" s="41"/>
    </row>
    <row r="399" spans="1:1" x14ac:dyDescent="0.25">
      <c r="A399" s="41"/>
    </row>
    <row r="400" spans="1:1" x14ac:dyDescent="0.25">
      <c r="A400" s="41"/>
    </row>
    <row r="401" spans="1:1" x14ac:dyDescent="0.25">
      <c r="A401" s="41"/>
    </row>
    <row r="402" spans="1:1" x14ac:dyDescent="0.25">
      <c r="A402" s="41"/>
    </row>
    <row r="403" spans="1:1" x14ac:dyDescent="0.25">
      <c r="A403" s="41"/>
    </row>
    <row r="404" spans="1:1" x14ac:dyDescent="0.25">
      <c r="A404" s="41"/>
    </row>
    <row r="405" spans="1:1" x14ac:dyDescent="0.25">
      <c r="A405" s="41"/>
    </row>
    <row r="406" spans="1:1" x14ac:dyDescent="0.25">
      <c r="A406" s="41"/>
    </row>
    <row r="407" spans="1:1" x14ac:dyDescent="0.25">
      <c r="A407" s="41"/>
    </row>
    <row r="432" spans="1:1" x14ac:dyDescent="0.25">
      <c r="A432" s="41"/>
    </row>
    <row r="433" spans="1:1" x14ac:dyDescent="0.25">
      <c r="A433" s="41"/>
    </row>
    <row r="434" spans="1:1" x14ac:dyDescent="0.25">
      <c r="A434" s="41"/>
    </row>
    <row r="435" spans="1:1" x14ac:dyDescent="0.25">
      <c r="A435" s="41"/>
    </row>
    <row r="436" spans="1:1" x14ac:dyDescent="0.25">
      <c r="A436" s="41"/>
    </row>
    <row r="437" spans="1:1" x14ac:dyDescent="0.25">
      <c r="A437" s="41"/>
    </row>
    <row r="438" spans="1:1" x14ac:dyDescent="0.25">
      <c r="A438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88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31"/>
  <sheetViews>
    <sheetView zoomScale="85" zoomScaleNormal="85" workbookViewId="0">
      <pane xSplit="1" ySplit="3" topLeftCell="B22" activePane="bottomRight" state="frozen"/>
      <selection activeCell="F33" sqref="F33"/>
      <selection pane="topRight" activeCell="F33" sqref="F33"/>
      <selection pane="bottomLeft" activeCell="F33" sqref="F33"/>
      <selection pane="bottomRight" activeCell="O4" sqref="O4"/>
    </sheetView>
  </sheetViews>
  <sheetFormatPr defaultColWidth="9.140625" defaultRowHeight="15" x14ac:dyDescent="0.25"/>
  <cols>
    <col min="1" max="1" width="11.28515625" style="13" bestFit="1" customWidth="1"/>
    <col min="2" max="2" width="43.5703125" style="41" bestFit="1" customWidth="1"/>
    <col min="3" max="3" width="10.140625" style="4" customWidth="1"/>
    <col min="4" max="5" width="10.140625" style="4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30.85546875" style="41" customWidth="1"/>
    <col min="17" max="16384" width="9.140625" style="41"/>
  </cols>
  <sheetData>
    <row r="1" spans="1:16" x14ac:dyDescent="0.25">
      <c r="A1" s="1992" t="s">
        <v>3024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1" t="s">
        <v>3063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60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6208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6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3"/>
    </row>
    <row r="7" spans="1:16" x14ac:dyDescent="0.25">
      <c r="A7" s="20"/>
      <c r="B7" s="129" t="s">
        <v>1</v>
      </c>
      <c r="C7" s="269"/>
      <c r="D7" s="270"/>
      <c r="E7" s="270"/>
      <c r="F7" s="147"/>
      <c r="G7" s="147"/>
      <c r="H7" s="148"/>
      <c r="I7" s="168"/>
      <c r="J7" s="187"/>
      <c r="K7" s="173"/>
      <c r="L7" s="194"/>
      <c r="M7" s="173"/>
      <c r="N7" s="194"/>
      <c r="O7" s="180"/>
      <c r="P7" s="69"/>
    </row>
    <row r="8" spans="1:16" x14ac:dyDescent="0.25">
      <c r="A8" s="20"/>
      <c r="B8" s="129"/>
      <c r="C8" s="276"/>
      <c r="D8" s="157"/>
      <c r="E8" s="157"/>
      <c r="F8" s="151"/>
      <c r="G8" s="151"/>
      <c r="H8" s="152"/>
      <c r="I8" s="169"/>
      <c r="J8" s="188"/>
      <c r="K8" s="174"/>
      <c r="L8" s="195"/>
      <c r="M8" s="174"/>
      <c r="N8" s="195"/>
      <c r="O8" s="181"/>
      <c r="P8" s="52"/>
    </row>
    <row r="9" spans="1:16" x14ac:dyDescent="0.25">
      <c r="A9" s="20"/>
      <c r="B9" s="129" t="s">
        <v>2771</v>
      </c>
      <c r="C9" s="276"/>
      <c r="D9" s="157"/>
      <c r="E9" s="157"/>
      <c r="F9" s="151"/>
      <c r="G9" s="151"/>
      <c r="H9" s="152"/>
      <c r="I9" s="169"/>
      <c r="J9" s="188"/>
      <c r="K9" s="174"/>
      <c r="L9" s="195"/>
      <c r="M9" s="174"/>
      <c r="N9" s="195"/>
      <c r="O9" s="181"/>
      <c r="P9" s="52"/>
    </row>
    <row r="10" spans="1:16" ht="14.45" customHeight="1" x14ac:dyDescent="0.25">
      <c r="A10" s="21">
        <v>303020100</v>
      </c>
      <c r="B10" s="132" t="s">
        <v>2</v>
      </c>
      <c r="C10" s="251">
        <f>VLOOKUP(A10,'RBFull Year'!A:D,4,0)</f>
        <v>0</v>
      </c>
      <c r="D10" s="152"/>
      <c r="E10" s="152"/>
      <c r="F10" s="151">
        <f>VLOOKUP(A10,'RBFull Year'!A:E,5,0)</f>
        <v>0</v>
      </c>
      <c r="G10" s="151">
        <f>VLOOKUP(A10,'RBTo Date'!A:C,3,0)</f>
        <v>0</v>
      </c>
      <c r="H10" s="152">
        <f>F10-G10</f>
        <v>0</v>
      </c>
      <c r="I10" s="169">
        <v>0</v>
      </c>
      <c r="J10" s="188">
        <f>F10+I10</f>
        <v>0</v>
      </c>
      <c r="K10" s="297">
        <f>C10</f>
        <v>0</v>
      </c>
      <c r="L10" s="195"/>
      <c r="M10" s="174"/>
      <c r="N10" s="195"/>
      <c r="O10" s="181">
        <f>SUM(K10:N10)</f>
        <v>0</v>
      </c>
      <c r="P10" s="53"/>
    </row>
    <row r="11" spans="1:16" ht="14.45" customHeight="1" x14ac:dyDescent="0.25">
      <c r="A11" s="21">
        <v>303020930</v>
      </c>
      <c r="B11" s="132" t="s">
        <v>6212</v>
      </c>
      <c r="C11" s="251">
        <f>VLOOKUP(A11,'RBFull Year'!A:D,4,0)</f>
        <v>400</v>
      </c>
      <c r="D11" s="152"/>
      <c r="E11" s="152"/>
      <c r="F11" s="151">
        <f>VLOOKUP(A11,'RBFull Year'!A:E,5,0)</f>
        <v>400</v>
      </c>
      <c r="G11" s="151">
        <f>VLOOKUP(A11,'RBTo Date'!A:C,3,0)</f>
        <v>0</v>
      </c>
      <c r="H11" s="152">
        <f>F11-G11</f>
        <v>400</v>
      </c>
      <c r="I11" s="169">
        <v>-400</v>
      </c>
      <c r="J11" s="188">
        <f>F11+I11</f>
        <v>0</v>
      </c>
      <c r="K11" s="297">
        <f>C11</f>
        <v>400</v>
      </c>
      <c r="L11" s="195"/>
      <c r="M11" s="174"/>
      <c r="N11" s="195"/>
      <c r="O11" s="181">
        <f>SUM(K11:N11)</f>
        <v>400</v>
      </c>
      <c r="P11" s="53"/>
    </row>
    <row r="12" spans="1:16" ht="14.45" customHeight="1" x14ac:dyDescent="0.25">
      <c r="A12" s="60"/>
      <c r="B12" s="61" t="s">
        <v>7</v>
      </c>
      <c r="C12" s="277">
        <f t="shared" ref="C12:G12" si="0">SUM(C10:C11)</f>
        <v>400</v>
      </c>
      <c r="D12" s="278">
        <f t="shared" si="0"/>
        <v>0</v>
      </c>
      <c r="E12" s="278">
        <f t="shared" si="0"/>
        <v>0</v>
      </c>
      <c r="F12" s="156">
        <f t="shared" si="0"/>
        <v>400</v>
      </c>
      <c r="G12" s="156">
        <f t="shared" si="0"/>
        <v>0</v>
      </c>
      <c r="H12" s="157">
        <f>SUM(H10:H11)</f>
        <v>400</v>
      </c>
      <c r="I12" s="170">
        <f t="shared" ref="I12:O12" si="1">SUM(I10:I11)</f>
        <v>-400</v>
      </c>
      <c r="J12" s="190">
        <f t="shared" si="1"/>
        <v>0</v>
      </c>
      <c r="K12" s="176">
        <f t="shared" si="1"/>
        <v>400</v>
      </c>
      <c r="L12" s="197">
        <f t="shared" si="1"/>
        <v>0</v>
      </c>
      <c r="M12" s="176">
        <f t="shared" si="1"/>
        <v>0</v>
      </c>
      <c r="N12" s="197">
        <f t="shared" si="1"/>
        <v>0</v>
      </c>
      <c r="O12" s="183">
        <f t="shared" si="1"/>
        <v>400</v>
      </c>
      <c r="P12" s="53"/>
    </row>
    <row r="13" spans="1:16" ht="14.45" customHeight="1" x14ac:dyDescent="0.25">
      <c r="A13" s="60"/>
      <c r="B13" s="64"/>
      <c r="C13" s="279"/>
      <c r="D13" s="280"/>
      <c r="E13" s="280"/>
      <c r="F13" s="156"/>
      <c r="G13" s="156"/>
      <c r="H13" s="157"/>
      <c r="I13" s="170"/>
      <c r="J13" s="190"/>
      <c r="K13" s="176"/>
      <c r="L13" s="197"/>
      <c r="M13" s="176"/>
      <c r="N13" s="197"/>
      <c r="O13" s="183"/>
      <c r="P13" s="53"/>
    </row>
    <row r="14" spans="1:16" ht="14.45" customHeight="1" x14ac:dyDescent="0.25">
      <c r="A14" s="60"/>
      <c r="B14" s="129" t="s">
        <v>2744</v>
      </c>
      <c r="C14" s="276"/>
      <c r="D14" s="157"/>
      <c r="E14" s="157"/>
      <c r="F14" s="151"/>
      <c r="G14" s="151"/>
      <c r="H14" s="152"/>
      <c r="I14" s="169"/>
      <c r="J14" s="188"/>
      <c r="K14" s="174"/>
      <c r="L14" s="195"/>
      <c r="M14" s="174"/>
      <c r="N14" s="195"/>
      <c r="O14" s="181"/>
      <c r="P14" s="53"/>
    </row>
    <row r="15" spans="1:16" s="28" customFormat="1" x14ac:dyDescent="0.25">
      <c r="A15" s="21">
        <v>303022423</v>
      </c>
      <c r="B15" s="132" t="s">
        <v>6214</v>
      </c>
      <c r="C15" s="251">
        <f>VLOOKUP(A15,'RBFull Year'!A:D,4,0)</f>
        <v>10000</v>
      </c>
      <c r="D15" s="152"/>
      <c r="E15" s="152"/>
      <c r="F15" s="151">
        <f>VLOOKUP(A15,'RBFull Year'!A:E,5,0)</f>
        <v>10000</v>
      </c>
      <c r="G15" s="151">
        <f>VLOOKUP(A15,'RBTo Date'!A:C,3,0)</f>
        <v>7905</v>
      </c>
      <c r="H15" s="152">
        <f>F15-G15</f>
        <v>2095</v>
      </c>
      <c r="I15" s="169"/>
      <c r="J15" s="188">
        <f>F15+I15</f>
        <v>10000</v>
      </c>
      <c r="K15" s="297">
        <f>C15</f>
        <v>10000</v>
      </c>
      <c r="L15" s="195"/>
      <c r="M15" s="174"/>
      <c r="N15" s="195"/>
      <c r="O15" s="181">
        <f>SUM(K15:N15)</f>
        <v>10000</v>
      </c>
      <c r="P15" s="53"/>
    </row>
    <row r="16" spans="1:16" s="28" customFormat="1" x14ac:dyDescent="0.25">
      <c r="A16" s="21">
        <v>303022432</v>
      </c>
      <c r="B16" s="132" t="s">
        <v>2863</v>
      </c>
      <c r="C16" s="251">
        <f>VLOOKUP(A16,'RBFull Year'!A:D,4,0)</f>
        <v>400</v>
      </c>
      <c r="D16" s="152"/>
      <c r="E16" s="152"/>
      <c r="F16" s="151">
        <f>VLOOKUP(A16,'RBFull Year'!A:E,5,0)</f>
        <v>400</v>
      </c>
      <c r="G16" s="151">
        <f>VLOOKUP(A16,'RBTo Date'!A:C,3,0)</f>
        <v>0</v>
      </c>
      <c r="H16" s="152">
        <f>F16-G16</f>
        <v>400</v>
      </c>
      <c r="I16" s="169"/>
      <c r="J16" s="188">
        <f>F16+I16</f>
        <v>400</v>
      </c>
      <c r="K16" s="297">
        <f>C16</f>
        <v>400</v>
      </c>
      <c r="L16" s="195"/>
      <c r="M16" s="174"/>
      <c r="N16" s="195"/>
      <c r="O16" s="181">
        <f>SUM(K16:N16)</f>
        <v>400</v>
      </c>
      <c r="P16" s="53"/>
    </row>
    <row r="17" spans="1:16" s="28" customFormat="1" x14ac:dyDescent="0.25">
      <c r="A17" s="21">
        <v>303022701</v>
      </c>
      <c r="B17" s="132" t="s">
        <v>3061</v>
      </c>
      <c r="C17" s="251">
        <f>VLOOKUP(A17,'RBFull Year'!A:D,4,0)</f>
        <v>1000</v>
      </c>
      <c r="D17" s="152"/>
      <c r="E17" s="152"/>
      <c r="F17" s="151">
        <f>VLOOKUP(A17,'RBFull Year'!A:E,5,0)</f>
        <v>1000</v>
      </c>
      <c r="G17" s="151">
        <f>VLOOKUP(A17,'RBTo Date'!A:C,3,0)</f>
        <v>110.85</v>
      </c>
      <c r="H17" s="152">
        <f>F17-G17</f>
        <v>889.15</v>
      </c>
      <c r="I17" s="169">
        <v>-300</v>
      </c>
      <c r="J17" s="188">
        <f>F17+I17</f>
        <v>700</v>
      </c>
      <c r="K17" s="297">
        <f>C17</f>
        <v>1000</v>
      </c>
      <c r="L17" s="195"/>
      <c r="M17" s="174"/>
      <c r="N17" s="195"/>
      <c r="O17" s="181">
        <f>SUM(K17:N17)</f>
        <v>1000</v>
      </c>
      <c r="P17" s="418"/>
    </row>
    <row r="18" spans="1:16" x14ac:dyDescent="0.25">
      <c r="A18" s="62"/>
      <c r="B18" s="61" t="s">
        <v>7</v>
      </c>
      <c r="C18" s="277">
        <f t="shared" ref="C18:E18" si="2">SUM(C15:C17)</f>
        <v>11400</v>
      </c>
      <c r="D18" s="278">
        <f t="shared" si="2"/>
        <v>0</v>
      </c>
      <c r="E18" s="278">
        <f t="shared" si="2"/>
        <v>0</v>
      </c>
      <c r="F18" s="156">
        <f>SUM(F15:F17)</f>
        <v>11400</v>
      </c>
      <c r="G18" s="156">
        <f t="shared" ref="G18:O18" si="3">SUM(G15:G17)</f>
        <v>8015.85</v>
      </c>
      <c r="H18" s="157">
        <f t="shared" si="3"/>
        <v>3384.15</v>
      </c>
      <c r="I18" s="170">
        <f t="shared" si="3"/>
        <v>-300</v>
      </c>
      <c r="J18" s="190">
        <f t="shared" si="3"/>
        <v>11100</v>
      </c>
      <c r="K18" s="176">
        <f t="shared" si="3"/>
        <v>11400</v>
      </c>
      <c r="L18" s="197">
        <f t="shared" si="3"/>
        <v>0</v>
      </c>
      <c r="M18" s="176">
        <f t="shared" si="3"/>
        <v>0</v>
      </c>
      <c r="N18" s="197">
        <f t="shared" si="3"/>
        <v>0</v>
      </c>
      <c r="O18" s="183">
        <f t="shared" si="3"/>
        <v>11400</v>
      </c>
      <c r="P18" s="419"/>
    </row>
    <row r="19" spans="1:16" x14ac:dyDescent="0.25">
      <c r="A19" s="60"/>
      <c r="B19" s="64"/>
      <c r="C19" s="279"/>
      <c r="D19" s="280"/>
      <c r="E19" s="280"/>
      <c r="F19" s="151"/>
      <c r="G19" s="151"/>
      <c r="H19" s="152"/>
      <c r="I19" s="169"/>
      <c r="J19" s="188"/>
      <c r="K19" s="174"/>
      <c r="L19" s="195"/>
      <c r="M19" s="174"/>
      <c r="N19" s="195"/>
      <c r="O19" s="181"/>
      <c r="P19" s="419"/>
    </row>
    <row r="20" spans="1:16" x14ac:dyDescent="0.25">
      <c r="A20" s="60"/>
      <c r="B20" s="61" t="s">
        <v>2845</v>
      </c>
      <c r="C20" s="277"/>
      <c r="D20" s="278"/>
      <c r="E20" s="278"/>
      <c r="F20" s="151"/>
      <c r="G20" s="151"/>
      <c r="H20" s="152"/>
      <c r="I20" s="169"/>
      <c r="J20" s="188"/>
      <c r="K20" s="174"/>
      <c r="L20" s="195"/>
      <c r="M20" s="174"/>
      <c r="N20" s="195"/>
      <c r="O20" s="181"/>
      <c r="P20" s="419"/>
    </row>
    <row r="21" spans="1:16" x14ac:dyDescent="0.25">
      <c r="A21" s="21">
        <v>303029002</v>
      </c>
      <c r="B21" s="132" t="s">
        <v>6218</v>
      </c>
      <c r="C21" s="251">
        <f>VLOOKUP(A21,'RBFull Year'!A:D,4,0)</f>
        <v>-56200</v>
      </c>
      <c r="D21" s="152"/>
      <c r="E21" s="152"/>
      <c r="F21" s="151">
        <f>VLOOKUP(A21,'RBFull Year'!A:E,5,0)</f>
        <v>-56200</v>
      </c>
      <c r="G21" s="151">
        <f>VLOOKUP(A21,'RBTo Date'!A:C,3,0)</f>
        <v>0</v>
      </c>
      <c r="H21" s="152">
        <f>F21-G21</f>
        <v>-56200</v>
      </c>
      <c r="I21" s="169"/>
      <c r="J21" s="188">
        <f>F21+I21</f>
        <v>-56200</v>
      </c>
      <c r="K21" s="297">
        <f>C21</f>
        <v>-56200</v>
      </c>
      <c r="L21" s="195"/>
      <c r="M21" s="174"/>
      <c r="N21" s="195"/>
      <c r="O21" s="181">
        <f>SUM(K21:N21)</f>
        <v>-56200</v>
      </c>
      <c r="P21" s="419"/>
    </row>
    <row r="22" spans="1:16" x14ac:dyDescent="0.25">
      <c r="A22" s="21">
        <v>303029051</v>
      </c>
      <c r="B22" s="132" t="s">
        <v>2850</v>
      </c>
      <c r="C22" s="251">
        <f>VLOOKUP(A22,'RBFull Year'!A:D,4,0)</f>
        <v>0</v>
      </c>
      <c r="D22" s="152"/>
      <c r="E22" s="152"/>
      <c r="F22" s="151">
        <f>VLOOKUP(A22,'RBFull Year'!A:E,5,0)</f>
        <v>0</v>
      </c>
      <c r="G22" s="151">
        <f>VLOOKUP(A22,'RBTo Date'!A:C,3,0)</f>
        <v>0</v>
      </c>
      <c r="H22" s="152">
        <f>F22-G22</f>
        <v>0</v>
      </c>
      <c r="I22" s="169"/>
      <c r="J22" s="188">
        <f>F22+I22</f>
        <v>0</v>
      </c>
      <c r="K22" s="297">
        <f>C22</f>
        <v>0</v>
      </c>
      <c r="L22" s="195"/>
      <c r="M22" s="174"/>
      <c r="N22" s="195"/>
      <c r="O22" s="181">
        <f>SUM(K22:N22)</f>
        <v>0</v>
      </c>
      <c r="P22" s="419"/>
    </row>
    <row r="23" spans="1:16" x14ac:dyDescent="0.25">
      <c r="A23" s="21">
        <v>303029100</v>
      </c>
      <c r="B23" s="132" t="s">
        <v>2863</v>
      </c>
      <c r="C23" s="251">
        <f>VLOOKUP(A23,'RBFull Year'!A:D,4,0)</f>
        <v>-1500</v>
      </c>
      <c r="D23" s="152"/>
      <c r="E23" s="152"/>
      <c r="F23" s="151">
        <f>VLOOKUP(A23,'RBFull Year'!A:E,5,0)</f>
        <v>-1500</v>
      </c>
      <c r="G23" s="151">
        <f>VLOOKUP(A23,'RBTo Date'!A:C,3,0)</f>
        <v>0</v>
      </c>
      <c r="H23" s="152">
        <f>F23-G23</f>
        <v>-1500</v>
      </c>
      <c r="I23" s="169"/>
      <c r="J23" s="188">
        <f>F23+I23</f>
        <v>-1500</v>
      </c>
      <c r="K23" s="297">
        <f>C23</f>
        <v>-1500</v>
      </c>
      <c r="L23" s="195"/>
      <c r="M23" s="174"/>
      <c r="N23" s="195"/>
      <c r="O23" s="181">
        <f>SUM(K23:N23)</f>
        <v>-1500</v>
      </c>
      <c r="P23" s="419"/>
    </row>
    <row r="24" spans="1:16" x14ac:dyDescent="0.25">
      <c r="A24" s="62"/>
      <c r="B24" s="61" t="s">
        <v>7</v>
      </c>
      <c r="C24" s="277">
        <f t="shared" ref="C24:E24" si="4">SUM(C21:C23)</f>
        <v>-57700</v>
      </c>
      <c r="D24" s="278">
        <f t="shared" si="4"/>
        <v>0</v>
      </c>
      <c r="E24" s="278">
        <f t="shared" si="4"/>
        <v>0</v>
      </c>
      <c r="F24" s="156">
        <f>SUM(F21:F23)</f>
        <v>-57700</v>
      </c>
      <c r="G24" s="156">
        <f t="shared" ref="G24:O24" si="5">SUM(G21:G23)</f>
        <v>0</v>
      </c>
      <c r="H24" s="157">
        <f t="shared" si="5"/>
        <v>-57700</v>
      </c>
      <c r="I24" s="170">
        <f t="shared" si="5"/>
        <v>0</v>
      </c>
      <c r="J24" s="190">
        <f t="shared" si="5"/>
        <v>-57700</v>
      </c>
      <c r="K24" s="176">
        <f t="shared" si="5"/>
        <v>-57700</v>
      </c>
      <c r="L24" s="197">
        <f t="shared" si="5"/>
        <v>0</v>
      </c>
      <c r="M24" s="176">
        <f t="shared" si="5"/>
        <v>0</v>
      </c>
      <c r="N24" s="197">
        <f t="shared" si="5"/>
        <v>0</v>
      </c>
      <c r="O24" s="183">
        <f t="shared" si="5"/>
        <v>-57700</v>
      </c>
      <c r="P24" s="419"/>
    </row>
    <row r="25" spans="1:16" x14ac:dyDescent="0.25">
      <c r="A25" s="60"/>
      <c r="B25" s="64"/>
      <c r="C25" s="279"/>
      <c r="D25" s="280"/>
      <c r="E25" s="280"/>
      <c r="F25" s="151"/>
      <c r="G25" s="151"/>
      <c r="H25" s="152"/>
      <c r="I25" s="169"/>
      <c r="J25" s="188"/>
      <c r="K25" s="174"/>
      <c r="L25" s="195"/>
      <c r="M25" s="174"/>
      <c r="N25" s="195"/>
      <c r="O25" s="181"/>
      <c r="P25" s="419"/>
    </row>
    <row r="26" spans="1:16" ht="15.75" thickBot="1" x14ac:dyDescent="0.3">
      <c r="A26" s="281"/>
      <c r="B26" s="282" t="s">
        <v>8</v>
      </c>
      <c r="C26" s="283">
        <f t="shared" ref="C26:E26" si="6">C18+C24+C12</f>
        <v>-45900</v>
      </c>
      <c r="D26" s="284">
        <f t="shared" si="6"/>
        <v>0</v>
      </c>
      <c r="E26" s="284">
        <f t="shared" si="6"/>
        <v>0</v>
      </c>
      <c r="F26" s="166">
        <f>F18+F24+F12</f>
        <v>-45900</v>
      </c>
      <c r="G26" s="166">
        <f t="shared" ref="G26:O26" si="7">G18+G24+G12</f>
        <v>8015.85</v>
      </c>
      <c r="H26" s="167">
        <f t="shared" si="7"/>
        <v>-53915.85</v>
      </c>
      <c r="I26" s="172">
        <f t="shared" si="7"/>
        <v>-700</v>
      </c>
      <c r="J26" s="193">
        <f t="shared" si="7"/>
        <v>-46600</v>
      </c>
      <c r="K26" s="179">
        <f t="shared" si="7"/>
        <v>-45900</v>
      </c>
      <c r="L26" s="200">
        <f t="shared" si="7"/>
        <v>0</v>
      </c>
      <c r="M26" s="179">
        <f t="shared" si="7"/>
        <v>0</v>
      </c>
      <c r="N26" s="200">
        <f t="shared" si="7"/>
        <v>0</v>
      </c>
      <c r="O26" s="186">
        <f t="shared" si="7"/>
        <v>-45900</v>
      </c>
      <c r="P26" s="420"/>
    </row>
    <row r="27" spans="1:16" x14ac:dyDescent="0.25">
      <c r="A27" s="41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</row>
    <row r="28" spans="1:16" x14ac:dyDescent="0.25">
      <c r="A28" s="41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</row>
    <row r="29" spans="1:16" x14ac:dyDescent="0.25">
      <c r="A29" s="41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</row>
    <row r="30" spans="1:16" x14ac:dyDescent="0.25">
      <c r="A30" s="41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</row>
    <row r="31" spans="1:16" x14ac:dyDescent="0.25">
      <c r="A31" s="41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</row>
    <row r="32" spans="1:16" x14ac:dyDescent="0.25">
      <c r="A32" s="41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</row>
    <row r="33" spans="1:15" x14ac:dyDescent="0.25">
      <c r="A33" s="41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</row>
    <row r="34" spans="1:15" x14ac:dyDescent="0.25">
      <c r="A34" s="41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</row>
    <row r="35" spans="1:15" x14ac:dyDescent="0.25">
      <c r="A35" s="41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</row>
    <row r="36" spans="1:15" x14ac:dyDescent="0.25">
      <c r="A36" s="41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</row>
    <row r="37" spans="1:15" x14ac:dyDescent="0.25">
      <c r="A37" s="41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</row>
    <row r="38" spans="1:15" x14ac:dyDescent="0.25">
      <c r="A38" s="41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1:15" x14ac:dyDescent="0.25">
      <c r="A39" s="41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1:15" x14ac:dyDescent="0.25">
      <c r="A40" s="41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1:15" x14ac:dyDescent="0.25">
      <c r="A41" s="41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1:15" x14ac:dyDescent="0.25">
      <c r="A42" s="41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5" x14ac:dyDescent="0.25">
      <c r="A43" s="41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5" x14ac:dyDescent="0.25">
      <c r="A44" s="41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15" x14ac:dyDescent="0.25">
      <c r="A45" s="41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15" x14ac:dyDescent="0.25">
      <c r="A46" s="41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15" x14ac:dyDescent="0.25">
      <c r="A47" s="41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15" x14ac:dyDescent="0.25">
      <c r="A48" s="41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x14ac:dyDescent="0.25">
      <c r="A49" s="41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x14ac:dyDescent="0.25">
      <c r="A50" s="41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x14ac:dyDescent="0.25">
      <c r="A51" s="41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x14ac:dyDescent="0.25">
      <c r="A52" s="41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x14ac:dyDescent="0.25">
      <c r="A53" s="41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x14ac:dyDescent="0.25">
      <c r="A54" s="41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x14ac:dyDescent="0.25">
      <c r="A55" s="41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x14ac:dyDescent="0.25">
      <c r="A56" s="41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x14ac:dyDescent="0.25">
      <c r="A57" s="41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x14ac:dyDescent="0.25">
      <c r="A58" s="41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x14ac:dyDescent="0.25">
      <c r="A59" s="41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1:15" x14ac:dyDescent="0.25">
      <c r="A60" s="41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1:15" x14ac:dyDescent="0.25">
      <c r="A61" s="41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1:15" x14ac:dyDescent="0.25">
      <c r="A62" s="41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1:15" x14ac:dyDescent="0.25">
      <c r="A63" s="4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1:15" x14ac:dyDescent="0.25">
      <c r="A64" s="41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1:15" x14ac:dyDescent="0.25">
      <c r="A65" s="41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1:15" x14ac:dyDescent="0.25">
      <c r="A66" s="41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1:15" x14ac:dyDescent="0.25">
      <c r="A67" s="41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1:15" x14ac:dyDescent="0.25">
      <c r="A68" s="41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1:15" x14ac:dyDescent="0.25">
      <c r="A69" s="41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1:15" x14ac:dyDescent="0.25">
      <c r="A70" s="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1:15" x14ac:dyDescent="0.25">
      <c r="A71" s="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1:15" x14ac:dyDescent="0.25">
      <c r="A72" s="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15" x14ac:dyDescent="0.25">
      <c r="A73" s="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15" x14ac:dyDescent="0.25">
      <c r="A74" s="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15" x14ac:dyDescent="0.25">
      <c r="A75" s="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15" x14ac:dyDescent="0.25">
      <c r="A76" s="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15" x14ac:dyDescent="0.25">
      <c r="A77" s="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15" x14ac:dyDescent="0.25">
      <c r="A78" s="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15" x14ac:dyDescent="0.25">
      <c r="A79" s="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15" x14ac:dyDescent="0.25">
      <c r="A80" s="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1:15" x14ac:dyDescent="0.25">
      <c r="A81" s="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1:15" x14ac:dyDescent="0.25">
      <c r="A82" s="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1:15" x14ac:dyDescent="0.25">
      <c r="A83" s="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1:15" x14ac:dyDescent="0.25">
      <c r="A84" s="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1:15" x14ac:dyDescent="0.25">
      <c r="A85" s="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1:15" x14ac:dyDescent="0.25">
      <c r="A86" s="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1:15" x14ac:dyDescent="0.25">
      <c r="A87" s="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x14ac:dyDescent="0.25">
      <c r="A88" s="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1:15" x14ac:dyDescent="0.25">
      <c r="A89" s="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1:15" x14ac:dyDescent="0.25">
      <c r="A90" s="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1:15" x14ac:dyDescent="0.25">
      <c r="A91" s="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1:15" x14ac:dyDescent="0.25">
      <c r="A92" s="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1:15" x14ac:dyDescent="0.25">
      <c r="A93" s="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1:15" x14ac:dyDescent="0.25">
      <c r="A94" s="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1:15" x14ac:dyDescent="0.25">
      <c r="A95" s="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1:15" x14ac:dyDescent="0.25">
      <c r="A96" s="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1:15" x14ac:dyDescent="0.25">
      <c r="A97" s="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1:15" x14ac:dyDescent="0.25">
      <c r="A98" s="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1:15" x14ac:dyDescent="0.25">
      <c r="A99" s="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1:15" x14ac:dyDescent="0.25">
      <c r="A100" s="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1:15" x14ac:dyDescent="0.25">
      <c r="A101" s="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1:15" x14ac:dyDescent="0.25">
      <c r="A102" s="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1:15" x14ac:dyDescent="0.25">
      <c r="A103" s="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1:15" x14ac:dyDescent="0.25">
      <c r="A104" s="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1:15" x14ac:dyDescent="0.25">
      <c r="A105" s="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1:15" x14ac:dyDescent="0.25">
      <c r="A106" s="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1:15" x14ac:dyDescent="0.25">
      <c r="A107" s="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1:15" x14ac:dyDescent="0.25">
      <c r="A108" s="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1:15" x14ac:dyDescent="0.25">
      <c r="A109" s="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1:15" x14ac:dyDescent="0.25">
      <c r="A110" s="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1:15" x14ac:dyDescent="0.25">
      <c r="A111" s="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1:15" x14ac:dyDescent="0.25">
      <c r="A112" s="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1:15" x14ac:dyDescent="0.25">
      <c r="A113" s="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25">
      <c r="A114" s="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1:15" x14ac:dyDescent="0.25">
      <c r="A115" s="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1:15" x14ac:dyDescent="0.25">
      <c r="A116" s="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1:15" x14ac:dyDescent="0.25">
      <c r="A117" s="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1:15" x14ac:dyDescent="0.25">
      <c r="A118" s="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1:15" x14ac:dyDescent="0.25">
      <c r="A119" s="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1:15" x14ac:dyDescent="0.25">
      <c r="A120" s="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1:15" x14ac:dyDescent="0.25">
      <c r="A121" s="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1:15" x14ac:dyDescent="0.25">
      <c r="A122" s="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1:15" x14ac:dyDescent="0.25">
      <c r="A123" s="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1:15" x14ac:dyDescent="0.25">
      <c r="A124" s="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1:15" x14ac:dyDescent="0.25">
      <c r="A125" s="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1:15" x14ac:dyDescent="0.25">
      <c r="A126" s="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1:15" x14ac:dyDescent="0.25">
      <c r="A127" s="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1:15" x14ac:dyDescent="0.25">
      <c r="A128" s="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1:15" x14ac:dyDescent="0.25">
      <c r="A129" s="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1:15" x14ac:dyDescent="0.25">
      <c r="A130" s="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1:15" x14ac:dyDescent="0.25">
      <c r="A131" s="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1:15" x14ac:dyDescent="0.25">
      <c r="A132" s="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1:15" x14ac:dyDescent="0.25">
      <c r="A133" s="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1:15" x14ac:dyDescent="0.25">
      <c r="A134" s="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1:15" x14ac:dyDescent="0.25">
      <c r="A135" s="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1:15" x14ac:dyDescent="0.25">
      <c r="A136" s="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1:15" x14ac:dyDescent="0.25">
      <c r="A137" s="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1:15" x14ac:dyDescent="0.25">
      <c r="A138" s="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1:15" x14ac:dyDescent="0.25">
      <c r="A139" s="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1:15" x14ac:dyDescent="0.25">
      <c r="A140" s="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1:15" x14ac:dyDescent="0.25">
      <c r="A141" s="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1:15" x14ac:dyDescent="0.25">
      <c r="A142" s="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1:15" x14ac:dyDescent="0.25">
      <c r="A143" s="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1:15" x14ac:dyDescent="0.25">
      <c r="A144" s="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1:15" x14ac:dyDescent="0.25">
      <c r="A145" s="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1:15" x14ac:dyDescent="0.25">
      <c r="A146" s="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1:15" x14ac:dyDescent="0.25">
      <c r="A147" s="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1:15" x14ac:dyDescent="0.25">
      <c r="A148" s="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1:15" x14ac:dyDescent="0.25">
      <c r="A149" s="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1:15" x14ac:dyDescent="0.25">
      <c r="A150" s="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1:15" x14ac:dyDescent="0.25">
      <c r="A151" s="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1:15" x14ac:dyDescent="0.25">
      <c r="A152" s="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1:15" x14ac:dyDescent="0.25">
      <c r="A153" s="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1:15" x14ac:dyDescent="0.25">
      <c r="A154" s="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1:15" x14ac:dyDescent="0.25">
      <c r="A155" s="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1:15" x14ac:dyDescent="0.25">
      <c r="A156" s="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1:15" x14ac:dyDescent="0.25">
      <c r="A157" s="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1:15" x14ac:dyDescent="0.25">
      <c r="A158" s="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1:15" x14ac:dyDescent="0.25">
      <c r="A159" s="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1:15" x14ac:dyDescent="0.25">
      <c r="A160" s="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1:15" x14ac:dyDescent="0.25">
      <c r="A161" s="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1:15" x14ac:dyDescent="0.25">
      <c r="A162" s="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1:15" x14ac:dyDescent="0.25">
      <c r="A163" s="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1:15" x14ac:dyDescent="0.25">
      <c r="A164" s="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1:15" x14ac:dyDescent="0.25">
      <c r="A165" s="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1:15" x14ac:dyDescent="0.25">
      <c r="A166" s="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1:15" x14ac:dyDescent="0.25">
      <c r="A167" s="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1:15" x14ac:dyDescent="0.25">
      <c r="A168" s="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1:15" x14ac:dyDescent="0.25">
      <c r="A169" s="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1:15" x14ac:dyDescent="0.25">
      <c r="A170" s="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1:15" x14ac:dyDescent="0.25">
      <c r="A171" s="41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</row>
    <row r="172" spans="1:15" x14ac:dyDescent="0.25">
      <c r="A172" s="41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</row>
    <row r="173" spans="1:15" x14ac:dyDescent="0.25">
      <c r="A173" s="41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</row>
    <row r="174" spans="1:15" x14ac:dyDescent="0.25">
      <c r="A174" s="41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</row>
    <row r="175" spans="1:15" x14ac:dyDescent="0.25">
      <c r="A175" s="41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</row>
    <row r="176" spans="1:15" x14ac:dyDescent="0.25">
      <c r="A176" s="41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</row>
    <row r="177" spans="1:15" x14ac:dyDescent="0.25">
      <c r="A177" s="41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</row>
    <row r="178" spans="1:15" x14ac:dyDescent="0.25">
      <c r="A178" s="41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</row>
    <row r="179" spans="1:15" x14ac:dyDescent="0.25">
      <c r="A179" s="41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</row>
    <row r="180" spans="1:15" x14ac:dyDescent="0.25">
      <c r="A180" s="41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</row>
    <row r="181" spans="1:15" x14ac:dyDescent="0.25">
      <c r="A181" s="41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</row>
    <row r="182" spans="1:15" x14ac:dyDescent="0.25">
      <c r="A182" s="41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</row>
    <row r="183" spans="1:15" x14ac:dyDescent="0.25">
      <c r="A183" s="41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</row>
    <row r="184" spans="1:15" x14ac:dyDescent="0.25">
      <c r="A184" s="41"/>
    </row>
    <row r="185" spans="1:15" x14ac:dyDescent="0.25">
      <c r="A185" s="41"/>
    </row>
    <row r="186" spans="1:15" x14ac:dyDescent="0.25">
      <c r="A186" s="41"/>
    </row>
    <row r="187" spans="1:15" x14ac:dyDescent="0.25">
      <c r="A187" s="41"/>
    </row>
    <row r="188" spans="1:15" x14ac:dyDescent="0.25">
      <c r="A188" s="41"/>
    </row>
    <row r="189" spans="1:15" x14ac:dyDescent="0.25">
      <c r="A189" s="41"/>
    </row>
    <row r="190" spans="1:15" x14ac:dyDescent="0.25">
      <c r="A190" s="41"/>
    </row>
    <row r="191" spans="1:15" x14ac:dyDescent="0.25">
      <c r="A191" s="41"/>
    </row>
    <row r="192" spans="1:15" x14ac:dyDescent="0.25">
      <c r="A192" s="41"/>
    </row>
    <row r="193" spans="1:1" x14ac:dyDescent="0.25">
      <c r="A193" s="41"/>
    </row>
    <row r="194" spans="1:1" x14ac:dyDescent="0.25">
      <c r="A194" s="41"/>
    </row>
    <row r="195" spans="1:1" x14ac:dyDescent="0.25">
      <c r="A195" s="41"/>
    </row>
    <row r="196" spans="1:1" x14ac:dyDescent="0.25">
      <c r="A196" s="41"/>
    </row>
    <row r="197" spans="1:1" x14ac:dyDescent="0.25">
      <c r="A197" s="41"/>
    </row>
    <row r="198" spans="1:1" x14ac:dyDescent="0.25">
      <c r="A198" s="41"/>
    </row>
    <row r="199" spans="1:1" x14ac:dyDescent="0.25">
      <c r="A199" s="41"/>
    </row>
    <row r="200" spans="1:1" x14ac:dyDescent="0.25">
      <c r="A200" s="41"/>
    </row>
    <row r="201" spans="1:1" x14ac:dyDescent="0.25">
      <c r="A201" s="41"/>
    </row>
    <row r="202" spans="1:1" x14ac:dyDescent="0.25">
      <c r="A202" s="41"/>
    </row>
    <row r="203" spans="1:1" x14ac:dyDescent="0.25">
      <c r="A203" s="41"/>
    </row>
    <row r="204" spans="1:1" x14ac:dyDescent="0.25">
      <c r="A204" s="41"/>
    </row>
    <row r="205" spans="1:1" x14ac:dyDescent="0.25">
      <c r="A205" s="41"/>
    </row>
    <row r="206" spans="1:1" x14ac:dyDescent="0.25">
      <c r="A206" s="41"/>
    </row>
    <row r="207" spans="1:1" x14ac:dyDescent="0.25">
      <c r="A207" s="41"/>
    </row>
    <row r="208" spans="1:1" x14ac:dyDescent="0.25">
      <c r="A208" s="41"/>
    </row>
    <row r="209" spans="1:1" x14ac:dyDescent="0.25">
      <c r="A209" s="41"/>
    </row>
    <row r="210" spans="1:1" x14ac:dyDescent="0.25">
      <c r="A210" s="41"/>
    </row>
    <row r="211" spans="1:1" x14ac:dyDescent="0.25">
      <c r="A211" s="41"/>
    </row>
    <row r="212" spans="1:1" x14ac:dyDescent="0.25">
      <c r="A212" s="41"/>
    </row>
    <row r="213" spans="1:1" x14ac:dyDescent="0.25">
      <c r="A213" s="41"/>
    </row>
    <row r="214" spans="1:1" x14ac:dyDescent="0.25">
      <c r="A214" s="41"/>
    </row>
    <row r="215" spans="1:1" x14ac:dyDescent="0.25">
      <c r="A215" s="41"/>
    </row>
    <row r="216" spans="1:1" x14ac:dyDescent="0.25">
      <c r="A216" s="41"/>
    </row>
    <row r="217" spans="1:1" x14ac:dyDescent="0.25">
      <c r="A217" s="41"/>
    </row>
    <row r="218" spans="1:1" x14ac:dyDescent="0.25">
      <c r="A218" s="41"/>
    </row>
    <row r="219" spans="1:1" x14ac:dyDescent="0.25">
      <c r="A219" s="41"/>
    </row>
    <row r="220" spans="1:1" x14ac:dyDescent="0.25">
      <c r="A220" s="41"/>
    </row>
    <row r="221" spans="1:1" x14ac:dyDescent="0.25">
      <c r="A221" s="41"/>
    </row>
    <row r="222" spans="1:1" x14ac:dyDescent="0.25">
      <c r="A222" s="41"/>
    </row>
    <row r="223" spans="1:1" x14ac:dyDescent="0.25">
      <c r="A223" s="41"/>
    </row>
    <row r="224" spans="1:1" x14ac:dyDescent="0.25">
      <c r="A224" s="41"/>
    </row>
    <row r="225" spans="1:1" x14ac:dyDescent="0.25">
      <c r="A225" s="41"/>
    </row>
    <row r="226" spans="1:1" x14ac:dyDescent="0.25">
      <c r="A226" s="41"/>
    </row>
    <row r="227" spans="1:1" x14ac:dyDescent="0.25">
      <c r="A227" s="41"/>
    </row>
    <row r="228" spans="1:1" x14ac:dyDescent="0.25">
      <c r="A228" s="41"/>
    </row>
    <row r="229" spans="1:1" x14ac:dyDescent="0.25">
      <c r="A229" s="41"/>
    </row>
    <row r="230" spans="1:1" x14ac:dyDescent="0.25">
      <c r="A230" s="41"/>
    </row>
    <row r="231" spans="1:1" x14ac:dyDescent="0.25">
      <c r="A231" s="41"/>
    </row>
    <row r="232" spans="1:1" x14ac:dyDescent="0.25">
      <c r="A232" s="41"/>
    </row>
    <row r="233" spans="1:1" x14ac:dyDescent="0.25">
      <c r="A233" s="41"/>
    </row>
    <row r="234" spans="1:1" x14ac:dyDescent="0.25">
      <c r="A234" s="41"/>
    </row>
    <row r="235" spans="1:1" x14ac:dyDescent="0.25">
      <c r="A235" s="41"/>
    </row>
    <row r="236" spans="1:1" x14ac:dyDescent="0.25">
      <c r="A236" s="41"/>
    </row>
    <row r="237" spans="1:1" x14ac:dyDescent="0.25">
      <c r="A237" s="41"/>
    </row>
    <row r="238" spans="1:1" x14ac:dyDescent="0.25">
      <c r="A238" s="41"/>
    </row>
    <row r="239" spans="1:1" x14ac:dyDescent="0.25">
      <c r="A239" s="41"/>
    </row>
    <row r="240" spans="1:1" x14ac:dyDescent="0.25">
      <c r="A240" s="41"/>
    </row>
    <row r="241" spans="1:1" x14ac:dyDescent="0.25">
      <c r="A241" s="41"/>
    </row>
    <row r="242" spans="1:1" x14ac:dyDescent="0.25">
      <c r="A242" s="41"/>
    </row>
    <row r="243" spans="1:1" x14ac:dyDescent="0.25">
      <c r="A243" s="41"/>
    </row>
    <row r="244" spans="1:1" x14ac:dyDescent="0.25">
      <c r="A244" s="41"/>
    </row>
    <row r="245" spans="1:1" x14ac:dyDescent="0.25">
      <c r="A245" s="41"/>
    </row>
    <row r="246" spans="1:1" x14ac:dyDescent="0.25">
      <c r="A246" s="41"/>
    </row>
    <row r="247" spans="1:1" x14ac:dyDescent="0.25">
      <c r="A247" s="41"/>
    </row>
    <row r="248" spans="1:1" x14ac:dyDescent="0.25">
      <c r="A248" s="41"/>
    </row>
    <row r="249" spans="1:1" x14ac:dyDescent="0.25">
      <c r="A249" s="41"/>
    </row>
    <row r="250" spans="1:1" x14ac:dyDescent="0.25">
      <c r="A250" s="41"/>
    </row>
    <row r="251" spans="1:1" x14ac:dyDescent="0.25">
      <c r="A251" s="41"/>
    </row>
    <row r="252" spans="1:1" x14ac:dyDescent="0.25">
      <c r="A252" s="41"/>
    </row>
    <row r="253" spans="1:1" x14ac:dyDescent="0.25">
      <c r="A253" s="41"/>
    </row>
    <row r="254" spans="1:1" x14ac:dyDescent="0.25">
      <c r="A254" s="41"/>
    </row>
    <row r="255" spans="1:1" x14ac:dyDescent="0.25">
      <c r="A255" s="41"/>
    </row>
    <row r="256" spans="1:1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  <row r="313" spans="1:1" x14ac:dyDescent="0.25">
      <c r="A313" s="41"/>
    </row>
    <row r="314" spans="1:1" x14ac:dyDescent="0.25">
      <c r="A314" s="41"/>
    </row>
    <row r="315" spans="1:1" x14ac:dyDescent="0.25">
      <c r="A315" s="41"/>
    </row>
    <row r="316" spans="1:1" x14ac:dyDescent="0.25">
      <c r="A316" s="41"/>
    </row>
    <row r="317" spans="1:1" x14ac:dyDescent="0.25">
      <c r="A317" s="41"/>
    </row>
    <row r="318" spans="1:1" x14ac:dyDescent="0.25">
      <c r="A318" s="41"/>
    </row>
    <row r="319" spans="1:1" x14ac:dyDescent="0.25">
      <c r="A319" s="41"/>
    </row>
    <row r="320" spans="1:1" x14ac:dyDescent="0.25">
      <c r="A320" s="41"/>
    </row>
    <row r="321" spans="1:1" x14ac:dyDescent="0.25">
      <c r="A321" s="41"/>
    </row>
    <row r="322" spans="1:1" x14ac:dyDescent="0.25">
      <c r="A322" s="41"/>
    </row>
    <row r="323" spans="1:1" x14ac:dyDescent="0.25">
      <c r="A323" s="41"/>
    </row>
    <row r="324" spans="1:1" x14ac:dyDescent="0.25">
      <c r="A324" s="41"/>
    </row>
    <row r="325" spans="1:1" x14ac:dyDescent="0.25">
      <c r="A325" s="41"/>
    </row>
    <row r="326" spans="1:1" x14ac:dyDescent="0.25">
      <c r="A326" s="41"/>
    </row>
    <row r="327" spans="1:1" x14ac:dyDescent="0.25">
      <c r="A327" s="41"/>
    </row>
    <row r="328" spans="1:1" x14ac:dyDescent="0.25">
      <c r="A328" s="41"/>
    </row>
    <row r="329" spans="1:1" x14ac:dyDescent="0.25">
      <c r="A329" s="41"/>
    </row>
    <row r="330" spans="1:1" x14ac:dyDescent="0.25">
      <c r="A330" s="41"/>
    </row>
    <row r="331" spans="1:1" x14ac:dyDescent="0.25">
      <c r="A331" s="41"/>
    </row>
    <row r="332" spans="1:1" x14ac:dyDescent="0.25">
      <c r="A332" s="41"/>
    </row>
    <row r="333" spans="1:1" x14ac:dyDescent="0.25">
      <c r="A333" s="41"/>
    </row>
    <row r="334" spans="1:1" x14ac:dyDescent="0.25">
      <c r="A334" s="41"/>
    </row>
    <row r="335" spans="1:1" x14ac:dyDescent="0.25">
      <c r="A335" s="41"/>
    </row>
    <row r="336" spans="1:1" x14ac:dyDescent="0.25">
      <c r="A336" s="41"/>
    </row>
    <row r="337" spans="1:1" x14ac:dyDescent="0.25">
      <c r="A337" s="41"/>
    </row>
    <row r="338" spans="1:1" x14ac:dyDescent="0.25">
      <c r="A338" s="41"/>
    </row>
    <row r="339" spans="1:1" x14ac:dyDescent="0.25">
      <c r="A339" s="41"/>
    </row>
    <row r="340" spans="1:1" x14ac:dyDescent="0.25">
      <c r="A340" s="41"/>
    </row>
    <row r="341" spans="1:1" x14ac:dyDescent="0.25">
      <c r="A341" s="41"/>
    </row>
    <row r="342" spans="1:1" x14ac:dyDescent="0.25">
      <c r="A342" s="41"/>
    </row>
    <row r="343" spans="1:1" x14ac:dyDescent="0.25">
      <c r="A343" s="41"/>
    </row>
    <row r="344" spans="1:1" x14ac:dyDescent="0.25">
      <c r="A344" s="41"/>
    </row>
    <row r="345" spans="1:1" x14ac:dyDescent="0.25">
      <c r="A345" s="41"/>
    </row>
    <row r="346" spans="1:1" x14ac:dyDescent="0.25">
      <c r="A346" s="41"/>
    </row>
    <row r="347" spans="1:1" x14ac:dyDescent="0.25">
      <c r="A347" s="41"/>
    </row>
    <row r="348" spans="1:1" x14ac:dyDescent="0.25">
      <c r="A348" s="41"/>
    </row>
    <row r="349" spans="1:1" x14ac:dyDescent="0.25">
      <c r="A349" s="41"/>
    </row>
    <row r="350" spans="1:1" x14ac:dyDescent="0.25">
      <c r="A350" s="41"/>
    </row>
    <row r="351" spans="1:1" x14ac:dyDescent="0.25">
      <c r="A351" s="41"/>
    </row>
    <row r="352" spans="1:1" x14ac:dyDescent="0.25">
      <c r="A352" s="41"/>
    </row>
    <row r="353" spans="1:1" x14ac:dyDescent="0.25">
      <c r="A353" s="41"/>
    </row>
    <row r="354" spans="1:1" x14ac:dyDescent="0.25">
      <c r="A354" s="41"/>
    </row>
    <row r="355" spans="1:1" x14ac:dyDescent="0.25">
      <c r="A355" s="41"/>
    </row>
    <row r="356" spans="1:1" x14ac:dyDescent="0.25">
      <c r="A356" s="41"/>
    </row>
    <row r="357" spans="1:1" x14ac:dyDescent="0.25">
      <c r="A357" s="41"/>
    </row>
    <row r="358" spans="1:1" x14ac:dyDescent="0.25">
      <c r="A358" s="41"/>
    </row>
    <row r="359" spans="1:1" x14ac:dyDescent="0.25">
      <c r="A359" s="41"/>
    </row>
    <row r="360" spans="1:1" x14ac:dyDescent="0.25">
      <c r="A360" s="41"/>
    </row>
    <row r="361" spans="1:1" x14ac:dyDescent="0.25">
      <c r="A361" s="41"/>
    </row>
    <row r="362" spans="1:1" x14ac:dyDescent="0.25">
      <c r="A362" s="41"/>
    </row>
    <row r="363" spans="1:1" x14ac:dyDescent="0.25">
      <c r="A363" s="41"/>
    </row>
    <row r="364" spans="1:1" x14ac:dyDescent="0.25">
      <c r="A364" s="41"/>
    </row>
    <row r="365" spans="1:1" x14ac:dyDescent="0.25">
      <c r="A365" s="41"/>
    </row>
    <row r="366" spans="1:1" x14ac:dyDescent="0.25">
      <c r="A366" s="41"/>
    </row>
    <row r="367" spans="1:1" x14ac:dyDescent="0.25">
      <c r="A367" s="41"/>
    </row>
    <row r="368" spans="1:1" x14ac:dyDescent="0.25">
      <c r="A368" s="41"/>
    </row>
    <row r="369" spans="1:1" x14ac:dyDescent="0.25">
      <c r="A369" s="41"/>
    </row>
    <row r="370" spans="1:1" x14ac:dyDescent="0.25">
      <c r="A370" s="41"/>
    </row>
    <row r="371" spans="1:1" x14ac:dyDescent="0.25">
      <c r="A371" s="41"/>
    </row>
    <row r="372" spans="1:1" x14ac:dyDescent="0.25">
      <c r="A372" s="41"/>
    </row>
    <row r="373" spans="1:1" x14ac:dyDescent="0.25">
      <c r="A373" s="41"/>
    </row>
    <row r="374" spans="1:1" x14ac:dyDescent="0.25">
      <c r="A374" s="41"/>
    </row>
    <row r="375" spans="1:1" x14ac:dyDescent="0.25">
      <c r="A375" s="41"/>
    </row>
    <row r="376" spans="1:1" x14ac:dyDescent="0.25">
      <c r="A376" s="41"/>
    </row>
    <row r="377" spans="1:1" x14ac:dyDescent="0.25">
      <c r="A377" s="41"/>
    </row>
    <row r="378" spans="1:1" x14ac:dyDescent="0.25">
      <c r="A378" s="41"/>
    </row>
    <row r="379" spans="1:1" x14ac:dyDescent="0.25">
      <c r="A379" s="41"/>
    </row>
    <row r="380" spans="1:1" x14ac:dyDescent="0.25">
      <c r="A380" s="41"/>
    </row>
    <row r="381" spans="1:1" x14ac:dyDescent="0.25">
      <c r="A381" s="41"/>
    </row>
    <row r="382" spans="1:1" x14ac:dyDescent="0.25">
      <c r="A382" s="41"/>
    </row>
    <row r="383" spans="1:1" x14ac:dyDescent="0.25">
      <c r="A383" s="41"/>
    </row>
    <row r="384" spans="1:1" x14ac:dyDescent="0.25">
      <c r="A384" s="41"/>
    </row>
    <row r="385" spans="1:1" x14ac:dyDescent="0.25">
      <c r="A385" s="41"/>
    </row>
    <row r="386" spans="1:1" x14ac:dyDescent="0.25">
      <c r="A386" s="41"/>
    </row>
    <row r="387" spans="1:1" x14ac:dyDescent="0.25">
      <c r="A387" s="41"/>
    </row>
    <row r="388" spans="1:1" x14ac:dyDescent="0.25">
      <c r="A388" s="41"/>
    </row>
    <row r="389" spans="1:1" x14ac:dyDescent="0.25">
      <c r="A389" s="41"/>
    </row>
    <row r="390" spans="1:1" x14ac:dyDescent="0.25">
      <c r="A390" s="41"/>
    </row>
    <row r="391" spans="1:1" x14ac:dyDescent="0.25">
      <c r="A391" s="41"/>
    </row>
    <row r="392" spans="1:1" x14ac:dyDescent="0.25">
      <c r="A392" s="41"/>
    </row>
    <row r="393" spans="1:1" x14ac:dyDescent="0.25">
      <c r="A393" s="41"/>
    </row>
    <row r="394" spans="1:1" x14ac:dyDescent="0.25">
      <c r="A394" s="41"/>
    </row>
    <row r="395" spans="1:1" x14ac:dyDescent="0.25">
      <c r="A395" s="41"/>
    </row>
    <row r="396" spans="1:1" x14ac:dyDescent="0.25">
      <c r="A396" s="41"/>
    </row>
    <row r="397" spans="1:1" x14ac:dyDescent="0.25">
      <c r="A397" s="41"/>
    </row>
    <row r="398" spans="1:1" x14ac:dyDescent="0.25">
      <c r="A398" s="41"/>
    </row>
    <row r="399" spans="1:1" x14ac:dyDescent="0.25">
      <c r="A399" s="41"/>
    </row>
    <row r="400" spans="1:1" x14ac:dyDescent="0.25">
      <c r="A400" s="41"/>
    </row>
    <row r="425" spans="1:1" x14ac:dyDescent="0.25">
      <c r="A425" s="41"/>
    </row>
    <row r="426" spans="1:1" x14ac:dyDescent="0.25">
      <c r="A426" s="41"/>
    </row>
    <row r="427" spans="1:1" x14ac:dyDescent="0.25">
      <c r="A427" s="41"/>
    </row>
    <row r="428" spans="1:1" x14ac:dyDescent="0.25">
      <c r="A428" s="41"/>
    </row>
    <row r="429" spans="1:1" x14ac:dyDescent="0.25">
      <c r="A429" s="41"/>
    </row>
    <row r="430" spans="1:1" x14ac:dyDescent="0.25">
      <c r="A430" s="41"/>
    </row>
    <row r="431" spans="1:1" x14ac:dyDescent="0.25">
      <c r="A431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98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38"/>
  <sheetViews>
    <sheetView zoomScale="85" zoomScaleNormal="85" workbookViewId="0">
      <pane xSplit="1" ySplit="3" topLeftCell="B22" activePane="bottomRight" state="frozen"/>
      <selection activeCell="F33" sqref="F33"/>
      <selection pane="topRight" activeCell="F33" sqref="F33"/>
      <selection pane="bottomLeft" activeCell="F33" sqref="F33"/>
      <selection pane="bottomRight" activeCell="O4" sqref="O4"/>
    </sheetView>
  </sheetViews>
  <sheetFormatPr defaultColWidth="9.140625" defaultRowHeight="15" x14ac:dyDescent="0.25"/>
  <cols>
    <col min="1" max="1" width="11.28515625" style="13" bestFit="1" customWidth="1"/>
    <col min="2" max="2" width="43.5703125" style="41" bestFit="1" customWidth="1"/>
    <col min="3" max="3" width="10.140625" style="4" customWidth="1"/>
    <col min="4" max="5" width="10.140625" style="4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30.85546875" style="246" customWidth="1"/>
    <col min="17" max="16384" width="9.140625" style="41"/>
  </cols>
  <sheetData>
    <row r="1" spans="1:16" x14ac:dyDescent="0.25">
      <c r="A1" s="1992" t="s">
        <v>3024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1" t="s">
        <v>2922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60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6208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6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3"/>
    </row>
    <row r="7" spans="1:16" x14ac:dyDescent="0.25">
      <c r="A7" s="20"/>
      <c r="B7" s="129" t="s">
        <v>1</v>
      </c>
      <c r="C7" s="269"/>
      <c r="D7" s="270"/>
      <c r="E7" s="270"/>
      <c r="F7" s="147"/>
      <c r="G7" s="147"/>
      <c r="H7" s="148"/>
      <c r="I7" s="168"/>
      <c r="J7" s="187"/>
      <c r="K7" s="173"/>
      <c r="L7" s="194"/>
      <c r="M7" s="173"/>
      <c r="N7" s="194"/>
      <c r="O7" s="180"/>
      <c r="P7" s="271"/>
    </row>
    <row r="8" spans="1:16" x14ac:dyDescent="0.25">
      <c r="A8" s="20"/>
      <c r="B8" s="129"/>
      <c r="C8" s="276"/>
      <c r="D8" s="157"/>
      <c r="E8" s="157"/>
      <c r="F8" s="151"/>
      <c r="G8" s="151"/>
      <c r="H8" s="152"/>
      <c r="I8" s="169"/>
      <c r="J8" s="188"/>
      <c r="K8" s="174"/>
      <c r="L8" s="195"/>
      <c r="M8" s="174"/>
      <c r="N8" s="195"/>
      <c r="O8" s="181"/>
      <c r="P8" s="272"/>
    </row>
    <row r="9" spans="1:16" x14ac:dyDescent="0.25">
      <c r="A9" s="20"/>
      <c r="B9" s="129" t="s">
        <v>2771</v>
      </c>
      <c r="C9" s="276"/>
      <c r="D9" s="157"/>
      <c r="E9" s="157"/>
      <c r="F9" s="151"/>
      <c r="G9" s="151"/>
      <c r="H9" s="152"/>
      <c r="I9" s="169"/>
      <c r="J9" s="188"/>
      <c r="K9" s="174"/>
      <c r="L9" s="195"/>
      <c r="M9" s="174"/>
      <c r="N9" s="195"/>
      <c r="O9" s="181"/>
      <c r="P9" s="272"/>
    </row>
    <row r="10" spans="1:16" ht="14.45" customHeight="1" x14ac:dyDescent="0.25">
      <c r="A10" s="21">
        <v>303030100</v>
      </c>
      <c r="B10" s="132" t="s">
        <v>2</v>
      </c>
      <c r="C10" s="251">
        <f>VLOOKUP(A10,'RBFull Year'!A:D,4,0)</f>
        <v>172700</v>
      </c>
      <c r="D10" s="152"/>
      <c r="E10" s="152"/>
      <c r="F10" s="151">
        <f>VLOOKUP(A10,'RBFull Year'!A:E,5,0)</f>
        <v>172700</v>
      </c>
      <c r="G10" s="151">
        <f>VLOOKUP(A10,'RBTo Date'!A:C,3,0)</f>
        <v>70339.86</v>
      </c>
      <c r="H10" s="152">
        <f>F10-G10</f>
        <v>102360.14</v>
      </c>
      <c r="I10" s="169">
        <f>137000-F10</f>
        <v>-35700</v>
      </c>
      <c r="J10" s="188">
        <f t="shared" ref="J10" si="0">F10+I10</f>
        <v>137000</v>
      </c>
      <c r="K10" s="297">
        <f>C10</f>
        <v>172700</v>
      </c>
      <c r="L10" s="195"/>
      <c r="M10" s="174"/>
      <c r="N10" s="195"/>
      <c r="O10" s="181">
        <f t="shared" ref="O10" si="1">SUM(K10:N10)</f>
        <v>172700</v>
      </c>
      <c r="P10" s="249"/>
    </row>
    <row r="11" spans="1:16" ht="14.45" customHeight="1" x14ac:dyDescent="0.25">
      <c r="A11" s="21">
        <v>303030200</v>
      </c>
      <c r="B11" s="132" t="s">
        <v>2847</v>
      </c>
      <c r="C11" s="251">
        <f>VLOOKUP(A11,'RBFull Year'!A:D,4,0)</f>
        <v>0</v>
      </c>
      <c r="D11" s="152"/>
      <c r="E11" s="152"/>
      <c r="F11" s="151">
        <f>VLOOKUP(A11,'RBFull Year'!A:E,5,0)</f>
        <v>0</v>
      </c>
      <c r="G11" s="151">
        <f>VLOOKUP(A11,'RBTo Date'!A:C,3,0)</f>
        <v>0</v>
      </c>
      <c r="H11" s="152">
        <f>F11-G11</f>
        <v>0</v>
      </c>
      <c r="I11" s="169"/>
      <c r="J11" s="188">
        <f>F11+I11</f>
        <v>0</v>
      </c>
      <c r="K11" s="297">
        <f>C11</f>
        <v>0</v>
      </c>
      <c r="L11" s="195"/>
      <c r="M11" s="174"/>
      <c r="N11" s="195"/>
      <c r="O11" s="181">
        <f>SUM(K11:N11)</f>
        <v>0</v>
      </c>
      <c r="P11" s="249"/>
    </row>
    <row r="12" spans="1:16" ht="14.45" customHeight="1" x14ac:dyDescent="0.25">
      <c r="A12" s="21">
        <v>303030800</v>
      </c>
      <c r="B12" s="132" t="s">
        <v>3</v>
      </c>
      <c r="C12" s="251">
        <f>VLOOKUP(A12,'RBFull Year'!A:D,4,0)</f>
        <v>0</v>
      </c>
      <c r="D12" s="152"/>
      <c r="E12" s="152"/>
      <c r="F12" s="151">
        <f>VLOOKUP(A12,'RBFull Year'!A:E,5,0)</f>
        <v>0</v>
      </c>
      <c r="G12" s="151">
        <f>VLOOKUP(A12,'RBTo Date'!A:C,3,0)</f>
        <v>0</v>
      </c>
      <c r="H12" s="152">
        <f>F12-G12</f>
        <v>0</v>
      </c>
      <c r="I12" s="169"/>
      <c r="J12" s="188">
        <f t="shared" ref="J12:J14" si="2">F12+I12</f>
        <v>0</v>
      </c>
      <c r="K12" s="297">
        <f>C12</f>
        <v>0</v>
      </c>
      <c r="L12" s="195"/>
      <c r="M12" s="174"/>
      <c r="N12" s="195"/>
      <c r="O12" s="181">
        <f t="shared" ref="O12:O14" si="3">SUM(K12:N12)</f>
        <v>0</v>
      </c>
      <c r="P12" s="249"/>
    </row>
    <row r="13" spans="1:16" ht="14.45" customHeight="1" x14ac:dyDescent="0.25">
      <c r="A13" s="21">
        <v>303030930</v>
      </c>
      <c r="B13" s="132" t="s">
        <v>6212</v>
      </c>
      <c r="C13" s="251">
        <f>VLOOKUP(A13,'RBFull Year'!A:D,4,0)</f>
        <v>600</v>
      </c>
      <c r="D13" s="152"/>
      <c r="E13" s="152"/>
      <c r="F13" s="151">
        <f>VLOOKUP(A13,'RBFull Year'!A:E,5,0)</f>
        <v>600</v>
      </c>
      <c r="G13" s="151">
        <f>VLOOKUP(A13,'RBTo Date'!A:C,3,0)</f>
        <v>0</v>
      </c>
      <c r="H13" s="152">
        <f>F13-G13</f>
        <v>600</v>
      </c>
      <c r="I13" s="169"/>
      <c r="J13" s="188">
        <f t="shared" si="2"/>
        <v>600</v>
      </c>
      <c r="K13" s="297">
        <f>C13</f>
        <v>600</v>
      </c>
      <c r="L13" s="195"/>
      <c r="M13" s="174"/>
      <c r="N13" s="195"/>
      <c r="O13" s="181">
        <f t="shared" si="3"/>
        <v>600</v>
      </c>
      <c r="P13" s="249"/>
    </row>
    <row r="14" spans="1:16" ht="14.45" customHeight="1" x14ac:dyDescent="0.25">
      <c r="A14" s="21">
        <v>303030975</v>
      </c>
      <c r="B14" s="132" t="s">
        <v>2732</v>
      </c>
      <c r="C14" s="251">
        <f>VLOOKUP(A14,'RBFull Year'!A:D,4,0)</f>
        <v>500</v>
      </c>
      <c r="D14" s="152"/>
      <c r="E14" s="152"/>
      <c r="F14" s="151">
        <f>VLOOKUP(A14,'RBFull Year'!A:E,5,0)</f>
        <v>500</v>
      </c>
      <c r="G14" s="151">
        <f>VLOOKUP(A14,'RBTo Date'!A:C,3,0)</f>
        <v>115</v>
      </c>
      <c r="H14" s="152">
        <f>F14-G14</f>
        <v>385</v>
      </c>
      <c r="I14" s="169"/>
      <c r="J14" s="188">
        <f t="shared" si="2"/>
        <v>500</v>
      </c>
      <c r="K14" s="297">
        <f>C14</f>
        <v>500</v>
      </c>
      <c r="L14" s="195"/>
      <c r="M14" s="174"/>
      <c r="N14" s="195"/>
      <c r="O14" s="181">
        <f t="shared" si="3"/>
        <v>500</v>
      </c>
      <c r="P14" s="249"/>
    </row>
    <row r="15" spans="1:16" ht="14.45" customHeight="1" x14ac:dyDescent="0.25">
      <c r="A15" s="60"/>
      <c r="B15" s="61" t="s">
        <v>7</v>
      </c>
      <c r="C15" s="277">
        <f t="shared" ref="C15:G15" si="4">SUM(C10:C14)</f>
        <v>173800</v>
      </c>
      <c r="D15" s="278">
        <f t="shared" si="4"/>
        <v>0</v>
      </c>
      <c r="E15" s="278">
        <f t="shared" si="4"/>
        <v>0</v>
      </c>
      <c r="F15" s="156">
        <f t="shared" si="4"/>
        <v>173800</v>
      </c>
      <c r="G15" s="156">
        <f t="shared" si="4"/>
        <v>70454.86</v>
      </c>
      <c r="H15" s="157">
        <f>SUM(H10:H14)</f>
        <v>103345.14</v>
      </c>
      <c r="I15" s="170">
        <f t="shared" ref="I15:O15" si="5">SUM(I10:I14)</f>
        <v>-35700</v>
      </c>
      <c r="J15" s="190">
        <f t="shared" si="5"/>
        <v>138100</v>
      </c>
      <c r="K15" s="176">
        <f t="shared" si="5"/>
        <v>173800</v>
      </c>
      <c r="L15" s="197">
        <f t="shared" si="5"/>
        <v>0</v>
      </c>
      <c r="M15" s="176">
        <f t="shared" si="5"/>
        <v>0</v>
      </c>
      <c r="N15" s="197">
        <f t="shared" si="5"/>
        <v>0</v>
      </c>
      <c r="O15" s="183">
        <f t="shared" si="5"/>
        <v>173800</v>
      </c>
      <c r="P15" s="249"/>
    </row>
    <row r="16" spans="1:16" ht="14.45" customHeight="1" x14ac:dyDescent="0.25">
      <c r="A16" s="60"/>
      <c r="B16" s="64"/>
      <c r="C16" s="279"/>
      <c r="D16" s="280"/>
      <c r="E16" s="280"/>
      <c r="F16" s="156"/>
      <c r="G16" s="156"/>
      <c r="H16" s="157"/>
      <c r="I16" s="170"/>
      <c r="J16" s="190"/>
      <c r="K16" s="176"/>
      <c r="L16" s="197"/>
      <c r="M16" s="176"/>
      <c r="N16" s="197"/>
      <c r="O16" s="183"/>
      <c r="P16" s="249"/>
    </row>
    <row r="17" spans="1:16" ht="14.45" customHeight="1" x14ac:dyDescent="0.25">
      <c r="A17" s="60"/>
      <c r="B17" s="129" t="s">
        <v>2744</v>
      </c>
      <c r="C17" s="276"/>
      <c r="D17" s="157"/>
      <c r="E17" s="157"/>
      <c r="F17" s="151"/>
      <c r="G17" s="151"/>
      <c r="H17" s="152"/>
      <c r="I17" s="169"/>
      <c r="J17" s="188"/>
      <c r="K17" s="174"/>
      <c r="L17" s="195"/>
      <c r="M17" s="174"/>
      <c r="N17" s="195"/>
      <c r="O17" s="181"/>
      <c r="P17" s="249"/>
    </row>
    <row r="18" spans="1:16" ht="14.45" customHeight="1" x14ac:dyDescent="0.25">
      <c r="A18" s="21">
        <v>303032000</v>
      </c>
      <c r="B18" s="132" t="s">
        <v>2733</v>
      </c>
      <c r="C18" s="251">
        <f>VLOOKUP(A18,'RBFull Year'!A:D,4,0)</f>
        <v>2000</v>
      </c>
      <c r="D18" s="152"/>
      <c r="E18" s="152"/>
      <c r="F18" s="151">
        <f>VLOOKUP(A18,'RBFull Year'!A:E,5,0)</f>
        <v>2000</v>
      </c>
      <c r="G18" s="151">
        <f>VLOOKUP(A18,'RBTo Date'!A:C,3,0)</f>
        <v>0</v>
      </c>
      <c r="H18" s="152">
        <f t="shared" ref="H18:H26" si="6">F18-G18</f>
        <v>2000</v>
      </c>
      <c r="I18" s="169"/>
      <c r="J18" s="188">
        <f t="shared" ref="J18:J26" si="7">F18+I18</f>
        <v>2000</v>
      </c>
      <c r="K18" s="297">
        <f t="shared" ref="K18:K26" si="8">C18</f>
        <v>2000</v>
      </c>
      <c r="L18" s="195"/>
      <c r="M18" s="174"/>
      <c r="N18" s="195"/>
      <c r="O18" s="181">
        <f t="shared" ref="O18:O26" si="9">SUM(K18:N18)</f>
        <v>2000</v>
      </c>
      <c r="P18" s="273"/>
    </row>
    <row r="19" spans="1:16" s="28" customFormat="1" x14ac:dyDescent="0.25">
      <c r="A19" s="21">
        <v>303032004</v>
      </c>
      <c r="B19" s="132" t="s">
        <v>5</v>
      </c>
      <c r="C19" s="251">
        <f>VLOOKUP(A19,'RBFull Year'!A:D,4,0)</f>
        <v>2100</v>
      </c>
      <c r="D19" s="152"/>
      <c r="E19" s="152"/>
      <c r="F19" s="151">
        <f>VLOOKUP(A19,'RBFull Year'!A:E,5,0)</f>
        <v>2100</v>
      </c>
      <c r="G19" s="151">
        <f>VLOOKUP(A19,'RBTo Date'!A:C,3,0)</f>
        <v>0</v>
      </c>
      <c r="H19" s="152">
        <f t="shared" si="6"/>
        <v>2100</v>
      </c>
      <c r="I19" s="169">
        <v>-2100</v>
      </c>
      <c r="J19" s="188">
        <f t="shared" si="7"/>
        <v>0</v>
      </c>
      <c r="K19" s="297">
        <f t="shared" si="8"/>
        <v>2100</v>
      </c>
      <c r="L19" s="195"/>
      <c r="M19" s="174"/>
      <c r="N19" s="195"/>
      <c r="O19" s="181">
        <f t="shared" si="9"/>
        <v>2100</v>
      </c>
      <c r="P19" s="134"/>
    </row>
    <row r="20" spans="1:16" s="28" customFormat="1" x14ac:dyDescent="0.25">
      <c r="A20" s="21">
        <v>303032022</v>
      </c>
      <c r="B20" s="132" t="s">
        <v>6213</v>
      </c>
      <c r="C20" s="251">
        <f>VLOOKUP(A20,'RBFull Year'!A:D,4,0)</f>
        <v>1500</v>
      </c>
      <c r="D20" s="152"/>
      <c r="E20" s="152"/>
      <c r="F20" s="151">
        <f>VLOOKUP(A20,'RBFull Year'!A:E,5,0)</f>
        <v>1500</v>
      </c>
      <c r="G20" s="151">
        <f>VLOOKUP(A20,'RBTo Date'!A:C,3,0)</f>
        <v>0</v>
      </c>
      <c r="H20" s="152">
        <f t="shared" si="6"/>
        <v>1500</v>
      </c>
      <c r="I20" s="169"/>
      <c r="J20" s="188">
        <f t="shared" si="7"/>
        <v>1500</v>
      </c>
      <c r="K20" s="297">
        <f t="shared" si="8"/>
        <v>1500</v>
      </c>
      <c r="L20" s="195"/>
      <c r="M20" s="174"/>
      <c r="N20" s="195"/>
      <c r="O20" s="181">
        <f t="shared" si="9"/>
        <v>1500</v>
      </c>
      <c r="P20" s="273"/>
    </row>
    <row r="21" spans="1:16" s="28" customFormat="1" x14ac:dyDescent="0.25">
      <c r="A21" s="21">
        <v>303032423</v>
      </c>
      <c r="B21" s="132" t="s">
        <v>3071</v>
      </c>
      <c r="C21" s="251">
        <f>VLOOKUP(A21,'RBFull Year'!A:D,4,0)</f>
        <v>14000</v>
      </c>
      <c r="D21" s="152"/>
      <c r="E21" s="152"/>
      <c r="F21" s="151">
        <f>VLOOKUP(A21,'RBFull Year'!A:E,5,0)</f>
        <v>14000</v>
      </c>
      <c r="G21" s="151">
        <f>VLOOKUP(A21,'RBTo Date'!A:C,3,0)</f>
        <v>599.70000000000005</v>
      </c>
      <c r="H21" s="152">
        <f t="shared" si="6"/>
        <v>13400.3</v>
      </c>
      <c r="I21" s="169"/>
      <c r="J21" s="188">
        <f t="shared" si="7"/>
        <v>14000</v>
      </c>
      <c r="K21" s="297">
        <f t="shared" si="8"/>
        <v>14000</v>
      </c>
      <c r="L21" s="195"/>
      <c r="M21" s="174"/>
      <c r="N21" s="195"/>
      <c r="O21" s="181">
        <f t="shared" si="9"/>
        <v>14000</v>
      </c>
      <c r="P21" s="249"/>
    </row>
    <row r="22" spans="1:16" s="28" customFormat="1" x14ac:dyDescent="0.25">
      <c r="A22" s="21">
        <v>303032427</v>
      </c>
      <c r="B22" s="132" t="s">
        <v>3028</v>
      </c>
      <c r="C22" s="251">
        <f>VLOOKUP(A22,'RBFull Year'!A:D,4,0)</f>
        <v>8300</v>
      </c>
      <c r="D22" s="152"/>
      <c r="E22" s="152"/>
      <c r="F22" s="151">
        <f>VLOOKUP(A22,'RBFull Year'!A:E,5,0)</f>
        <v>8300</v>
      </c>
      <c r="G22" s="151">
        <f>VLOOKUP(A22,'RBTo Date'!A:C,3,0)</f>
        <v>1200</v>
      </c>
      <c r="H22" s="152">
        <f t="shared" si="6"/>
        <v>7100</v>
      </c>
      <c r="I22" s="169"/>
      <c r="J22" s="188">
        <f t="shared" si="7"/>
        <v>8300</v>
      </c>
      <c r="K22" s="297">
        <f t="shared" si="8"/>
        <v>8300</v>
      </c>
      <c r="L22" s="195"/>
      <c r="M22" s="174"/>
      <c r="N22" s="195"/>
      <c r="O22" s="181">
        <f t="shared" si="9"/>
        <v>8300</v>
      </c>
      <c r="P22" s="134"/>
    </row>
    <row r="23" spans="1:16" s="28" customFormat="1" x14ac:dyDescent="0.25">
      <c r="A23" s="21">
        <v>303032430</v>
      </c>
      <c r="B23" s="132" t="s">
        <v>6215</v>
      </c>
      <c r="C23" s="251">
        <f>VLOOKUP(A23,'RBFull Year'!A:D,4,0)</f>
        <v>300</v>
      </c>
      <c r="D23" s="152"/>
      <c r="E23" s="152"/>
      <c r="F23" s="151">
        <f>VLOOKUP(A23,'RBFull Year'!A:E,5,0)</f>
        <v>300</v>
      </c>
      <c r="G23" s="151">
        <f>VLOOKUP(A23,'RBTo Date'!A:C,3,0)</f>
        <v>21</v>
      </c>
      <c r="H23" s="152">
        <f t="shared" si="6"/>
        <v>279</v>
      </c>
      <c r="I23" s="169"/>
      <c r="J23" s="188">
        <f t="shared" si="7"/>
        <v>300</v>
      </c>
      <c r="K23" s="297">
        <f t="shared" si="8"/>
        <v>300</v>
      </c>
      <c r="L23" s="195"/>
      <c r="M23" s="174"/>
      <c r="N23" s="195"/>
      <c r="O23" s="181">
        <f t="shared" si="9"/>
        <v>300</v>
      </c>
      <c r="P23" s="133"/>
    </row>
    <row r="24" spans="1:16" s="28" customFormat="1" x14ac:dyDescent="0.25">
      <c r="A24" s="21">
        <v>303032500</v>
      </c>
      <c r="B24" s="132" t="s">
        <v>6216</v>
      </c>
      <c r="C24" s="251">
        <f>VLOOKUP(A24,'RBFull Year'!A:D,4,0)</f>
        <v>4000</v>
      </c>
      <c r="D24" s="152"/>
      <c r="E24" s="152"/>
      <c r="F24" s="151">
        <f>VLOOKUP(A24,'RBFull Year'!A:E,5,0)</f>
        <v>4000</v>
      </c>
      <c r="G24" s="151">
        <f>VLOOKUP(A24,'RBTo Date'!A:C,3,0)</f>
        <v>625.61</v>
      </c>
      <c r="H24" s="152">
        <f t="shared" si="6"/>
        <v>3374.39</v>
      </c>
      <c r="I24" s="169"/>
      <c r="J24" s="188">
        <f t="shared" si="7"/>
        <v>4000</v>
      </c>
      <c r="K24" s="297">
        <f t="shared" si="8"/>
        <v>4000</v>
      </c>
      <c r="L24" s="195"/>
      <c r="M24" s="174"/>
      <c r="N24" s="195"/>
      <c r="O24" s="181">
        <f t="shared" si="9"/>
        <v>4000</v>
      </c>
      <c r="P24" s="249"/>
    </row>
    <row r="25" spans="1:16" s="28" customFormat="1" x14ac:dyDescent="0.25">
      <c r="A25" s="21">
        <v>303032701</v>
      </c>
      <c r="B25" s="132" t="s">
        <v>2914</v>
      </c>
      <c r="C25" s="251">
        <f>VLOOKUP(A25,'RBFull Year'!A:D,4,0)</f>
        <v>6000</v>
      </c>
      <c r="D25" s="152"/>
      <c r="E25" s="152"/>
      <c r="F25" s="151">
        <f>VLOOKUP(A25,'RBFull Year'!A:E,5,0)</f>
        <v>6000</v>
      </c>
      <c r="G25" s="151">
        <f>VLOOKUP(A25,'RBTo Date'!A:C,3,0)</f>
        <v>1685.62</v>
      </c>
      <c r="H25" s="152">
        <f t="shared" si="6"/>
        <v>4314.38</v>
      </c>
      <c r="I25" s="169">
        <v>-1000</v>
      </c>
      <c r="J25" s="188">
        <f t="shared" si="7"/>
        <v>5000</v>
      </c>
      <c r="K25" s="297">
        <f t="shared" si="8"/>
        <v>6000</v>
      </c>
      <c r="L25" s="195"/>
      <c r="M25" s="174"/>
      <c r="N25" s="195"/>
      <c r="O25" s="181">
        <f t="shared" si="9"/>
        <v>6000</v>
      </c>
      <c r="P25" s="249"/>
    </row>
    <row r="26" spans="1:16" s="28" customFormat="1" x14ac:dyDescent="0.25">
      <c r="A26" s="21">
        <v>303032801</v>
      </c>
      <c r="B26" s="132" t="s">
        <v>6219</v>
      </c>
      <c r="C26" s="251"/>
      <c r="D26" s="152"/>
      <c r="E26" s="152"/>
      <c r="F26" s="151">
        <v>0</v>
      </c>
      <c r="G26" s="151">
        <f>VLOOKUP(A26,'RBTo Date'!A:C,3,0)</f>
        <v>0</v>
      </c>
      <c r="H26" s="152">
        <f t="shared" si="6"/>
        <v>0</v>
      </c>
      <c r="I26" s="169"/>
      <c r="J26" s="188">
        <f t="shared" si="7"/>
        <v>0</v>
      </c>
      <c r="K26" s="297">
        <f t="shared" si="8"/>
        <v>0</v>
      </c>
      <c r="L26" s="195"/>
      <c r="M26" s="174"/>
      <c r="N26" s="195"/>
      <c r="O26" s="181">
        <f t="shared" si="9"/>
        <v>0</v>
      </c>
      <c r="P26" s="133"/>
    </row>
    <row r="27" spans="1:16" x14ac:dyDescent="0.25">
      <c r="A27" s="62"/>
      <c r="B27" s="61" t="s">
        <v>7</v>
      </c>
      <c r="C27" s="277">
        <f t="shared" ref="C27:F27" si="10">SUM(C18:C26)</f>
        <v>38200</v>
      </c>
      <c r="D27" s="278">
        <f t="shared" si="10"/>
        <v>0</v>
      </c>
      <c r="E27" s="278">
        <f t="shared" si="10"/>
        <v>0</v>
      </c>
      <c r="F27" s="156">
        <f t="shared" si="10"/>
        <v>38200</v>
      </c>
      <c r="G27" s="156">
        <f>SUM(G18:G26)</f>
        <v>4131.93</v>
      </c>
      <c r="H27" s="157">
        <f t="shared" ref="H27:O27" si="11">SUM(H18:H26)</f>
        <v>34068.07</v>
      </c>
      <c r="I27" s="170">
        <f t="shared" si="11"/>
        <v>-3100</v>
      </c>
      <c r="J27" s="190">
        <f t="shared" si="11"/>
        <v>35100</v>
      </c>
      <c r="K27" s="176">
        <f t="shared" si="11"/>
        <v>38200</v>
      </c>
      <c r="L27" s="197">
        <f t="shared" si="11"/>
        <v>0</v>
      </c>
      <c r="M27" s="176">
        <f t="shared" si="11"/>
        <v>0</v>
      </c>
      <c r="N27" s="197">
        <f t="shared" si="11"/>
        <v>0</v>
      </c>
      <c r="O27" s="183">
        <f t="shared" si="11"/>
        <v>38200</v>
      </c>
      <c r="P27" s="133"/>
    </row>
    <row r="28" spans="1:16" x14ac:dyDescent="0.25">
      <c r="A28" s="60"/>
      <c r="B28" s="64"/>
      <c r="C28" s="279"/>
      <c r="D28" s="280"/>
      <c r="E28" s="280"/>
      <c r="F28" s="151"/>
      <c r="G28" s="151"/>
      <c r="H28" s="152"/>
      <c r="I28" s="169"/>
      <c r="J28" s="188"/>
      <c r="K28" s="174"/>
      <c r="L28" s="195"/>
      <c r="M28" s="174"/>
      <c r="N28" s="195"/>
      <c r="O28" s="181"/>
      <c r="P28" s="133"/>
    </row>
    <row r="29" spans="1:16" x14ac:dyDescent="0.25">
      <c r="A29" s="60"/>
      <c r="B29" s="61" t="s">
        <v>2845</v>
      </c>
      <c r="C29" s="277"/>
      <c r="D29" s="278"/>
      <c r="E29" s="278"/>
      <c r="F29" s="151"/>
      <c r="G29" s="151"/>
      <c r="H29" s="152"/>
      <c r="I29" s="169"/>
      <c r="J29" s="188"/>
      <c r="K29" s="174"/>
      <c r="L29" s="195"/>
      <c r="M29" s="174"/>
      <c r="N29" s="195"/>
      <c r="O29" s="181"/>
      <c r="P29" s="133"/>
    </row>
    <row r="30" spans="1:16" x14ac:dyDescent="0.25">
      <c r="A30" s="21">
        <v>303039006</v>
      </c>
      <c r="B30" s="132" t="s">
        <v>6220</v>
      </c>
      <c r="C30" s="251">
        <f>VLOOKUP(A30,'RBFull Year'!A:D,4,0)</f>
        <v>-87600</v>
      </c>
      <c r="D30" s="152"/>
      <c r="E30" s="152"/>
      <c r="F30" s="151">
        <f>VLOOKUP(A30,'RBFull Year'!A:E,5,0)</f>
        <v>-87600</v>
      </c>
      <c r="G30" s="151">
        <f>VLOOKUP(A30,'RBTo Date'!A:C,3,0)</f>
        <v>0</v>
      </c>
      <c r="H30" s="152">
        <f>F30-G30</f>
        <v>-87600</v>
      </c>
      <c r="I30" s="169"/>
      <c r="J30" s="188">
        <f t="shared" ref="J30:J33" si="12">F30+I30</f>
        <v>-87600</v>
      </c>
      <c r="K30" s="297">
        <f>C30</f>
        <v>-87600</v>
      </c>
      <c r="L30" s="195"/>
      <c r="M30" s="174"/>
      <c r="N30" s="195"/>
      <c r="O30" s="181">
        <f t="shared" ref="O30:O33" si="13">SUM(K30:N30)</f>
        <v>-87600</v>
      </c>
      <c r="P30" s="133"/>
    </row>
    <row r="31" spans="1:16" x14ac:dyDescent="0.25">
      <c r="A31" s="21">
        <v>303039051</v>
      </c>
      <c r="B31" s="132" t="s">
        <v>2850</v>
      </c>
      <c r="C31" s="251">
        <f>VLOOKUP(A31,'RBFull Year'!A:D,4,0)</f>
        <v>-8600</v>
      </c>
      <c r="D31" s="152"/>
      <c r="E31" s="152"/>
      <c r="F31" s="151">
        <f>VLOOKUP(A31,'RBFull Year'!A:E,5,0)</f>
        <v>-8600</v>
      </c>
      <c r="G31" s="151">
        <f>VLOOKUP(A31,'RBTo Date'!A:C,3,0)</f>
        <v>-15964.4</v>
      </c>
      <c r="H31" s="152">
        <f>F31-G31</f>
        <v>7364.4</v>
      </c>
      <c r="I31" s="169">
        <f>-16000-F31</f>
        <v>-7400</v>
      </c>
      <c r="J31" s="188">
        <f t="shared" si="12"/>
        <v>-16000</v>
      </c>
      <c r="K31" s="297">
        <f>C31</f>
        <v>-8600</v>
      </c>
      <c r="L31" s="195"/>
      <c r="M31" s="174"/>
      <c r="N31" s="195"/>
      <c r="O31" s="181">
        <f t="shared" si="13"/>
        <v>-8600</v>
      </c>
      <c r="P31" s="133"/>
    </row>
    <row r="32" spans="1:16" x14ac:dyDescent="0.25">
      <c r="A32" s="21">
        <v>303039100</v>
      </c>
      <c r="B32" s="132" t="s">
        <v>2863</v>
      </c>
      <c r="C32" s="251">
        <f>VLOOKUP(A32,'RBFull Year'!A:D,4,0)</f>
        <v>-1000</v>
      </c>
      <c r="D32" s="152"/>
      <c r="E32" s="152"/>
      <c r="F32" s="151">
        <f>VLOOKUP(A32,'RBFull Year'!A:E,5,0)</f>
        <v>-1000</v>
      </c>
      <c r="G32" s="151">
        <f>VLOOKUP(A32,'RBTo Date'!A:C,3,0)</f>
        <v>0</v>
      </c>
      <c r="H32" s="152">
        <f>F32-G32</f>
        <v>-1000</v>
      </c>
      <c r="I32" s="169"/>
      <c r="J32" s="188">
        <f t="shared" si="12"/>
        <v>-1000</v>
      </c>
      <c r="K32" s="297">
        <f>C32</f>
        <v>-1000</v>
      </c>
      <c r="L32" s="195"/>
      <c r="M32" s="174"/>
      <c r="N32" s="195"/>
      <c r="O32" s="181">
        <f t="shared" si="13"/>
        <v>-1000</v>
      </c>
      <c r="P32" s="134"/>
    </row>
    <row r="33" spans="1:16" x14ac:dyDescent="0.25">
      <c r="A33" s="21">
        <v>303039102</v>
      </c>
      <c r="B33" s="132" t="s">
        <v>6221</v>
      </c>
      <c r="C33" s="251">
        <f>VLOOKUP(A33,'RBFull Year'!A:D,4,0)</f>
        <v>-6000</v>
      </c>
      <c r="D33" s="152"/>
      <c r="E33" s="152"/>
      <c r="F33" s="151">
        <f>VLOOKUP(A33,'RBFull Year'!A:E,5,0)</f>
        <v>-6000</v>
      </c>
      <c r="G33" s="151">
        <f>VLOOKUP(A33,'RBTo Date'!A:C,3,0)</f>
        <v>0</v>
      </c>
      <c r="H33" s="152">
        <f>F33-G33</f>
        <v>-6000</v>
      </c>
      <c r="I33" s="169"/>
      <c r="J33" s="188">
        <f t="shared" si="12"/>
        <v>-6000</v>
      </c>
      <c r="K33" s="297">
        <f>C33</f>
        <v>-6000</v>
      </c>
      <c r="L33" s="195"/>
      <c r="M33" s="174"/>
      <c r="N33" s="195"/>
      <c r="O33" s="181">
        <f t="shared" si="13"/>
        <v>-6000</v>
      </c>
      <c r="P33" s="134"/>
    </row>
    <row r="34" spans="1:16" x14ac:dyDescent="0.25">
      <c r="A34" s="62"/>
      <c r="B34" s="61" t="s">
        <v>7</v>
      </c>
      <c r="C34" s="277">
        <f t="shared" ref="C34:E34" si="14">SUM(C30:C33)</f>
        <v>-103200</v>
      </c>
      <c r="D34" s="278">
        <f t="shared" si="14"/>
        <v>0</v>
      </c>
      <c r="E34" s="278">
        <f t="shared" si="14"/>
        <v>0</v>
      </c>
      <c r="F34" s="156">
        <f>SUM(F30:F33)</f>
        <v>-103200</v>
      </c>
      <c r="G34" s="156">
        <f t="shared" ref="G34:O34" si="15">SUM(G30:G33)</f>
        <v>-15964.4</v>
      </c>
      <c r="H34" s="157">
        <f t="shared" si="15"/>
        <v>-87235.6</v>
      </c>
      <c r="I34" s="170">
        <f t="shared" si="15"/>
        <v>-7400</v>
      </c>
      <c r="J34" s="190">
        <f t="shared" si="15"/>
        <v>-110600</v>
      </c>
      <c r="K34" s="176">
        <f t="shared" si="15"/>
        <v>-103200</v>
      </c>
      <c r="L34" s="197">
        <f t="shared" si="15"/>
        <v>0</v>
      </c>
      <c r="M34" s="176">
        <f t="shared" si="15"/>
        <v>0</v>
      </c>
      <c r="N34" s="197">
        <f t="shared" si="15"/>
        <v>0</v>
      </c>
      <c r="O34" s="183">
        <f t="shared" si="15"/>
        <v>-103200</v>
      </c>
      <c r="P34" s="133"/>
    </row>
    <row r="35" spans="1:16" x14ac:dyDescent="0.25">
      <c r="A35" s="60"/>
      <c r="B35" s="64"/>
      <c r="C35" s="279"/>
      <c r="D35" s="280"/>
      <c r="E35" s="280"/>
      <c r="F35" s="151"/>
      <c r="G35" s="151"/>
      <c r="H35" s="152"/>
      <c r="I35" s="169"/>
      <c r="J35" s="188"/>
      <c r="K35" s="174"/>
      <c r="L35" s="195"/>
      <c r="M35" s="174"/>
      <c r="N35" s="195"/>
      <c r="O35" s="181"/>
      <c r="P35" s="133"/>
    </row>
    <row r="36" spans="1:16" ht="15.75" thickBot="1" x14ac:dyDescent="0.3">
      <c r="A36" s="281"/>
      <c r="B36" s="282" t="s">
        <v>8</v>
      </c>
      <c r="C36" s="283">
        <f t="shared" ref="C36:E36" si="16">C27+C34+C15</f>
        <v>108800</v>
      </c>
      <c r="D36" s="284">
        <f t="shared" si="16"/>
        <v>0</v>
      </c>
      <c r="E36" s="284">
        <f t="shared" si="16"/>
        <v>0</v>
      </c>
      <c r="F36" s="166">
        <f>F27+F34+F15</f>
        <v>108800</v>
      </c>
      <c r="G36" s="166">
        <f t="shared" ref="G36:O36" si="17">G27+G34+G15</f>
        <v>58622.39</v>
      </c>
      <c r="H36" s="167">
        <f t="shared" si="17"/>
        <v>50177.609999999993</v>
      </c>
      <c r="I36" s="172">
        <f t="shared" si="17"/>
        <v>-46200</v>
      </c>
      <c r="J36" s="193">
        <f t="shared" si="17"/>
        <v>62600</v>
      </c>
      <c r="K36" s="179">
        <f t="shared" si="17"/>
        <v>108800</v>
      </c>
      <c r="L36" s="200">
        <f t="shared" si="17"/>
        <v>0</v>
      </c>
      <c r="M36" s="179">
        <f t="shared" si="17"/>
        <v>0</v>
      </c>
      <c r="N36" s="200">
        <f t="shared" si="17"/>
        <v>0</v>
      </c>
      <c r="O36" s="186">
        <f t="shared" si="17"/>
        <v>108800</v>
      </c>
      <c r="P36" s="285"/>
    </row>
    <row r="37" spans="1:16" x14ac:dyDescent="0.25">
      <c r="A37" s="41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</row>
    <row r="38" spans="1:16" x14ac:dyDescent="0.25">
      <c r="A38" s="41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1:16" x14ac:dyDescent="0.25">
      <c r="A39" s="41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1:16" x14ac:dyDescent="0.25">
      <c r="A40" s="41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1:16" x14ac:dyDescent="0.25">
      <c r="A41" s="41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1:16" x14ac:dyDescent="0.25">
      <c r="A42" s="41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6" x14ac:dyDescent="0.25">
      <c r="A43" s="41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6" x14ac:dyDescent="0.25">
      <c r="A44" s="41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16" x14ac:dyDescent="0.25">
      <c r="A45" s="41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16" x14ac:dyDescent="0.25">
      <c r="A46" s="41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16" x14ac:dyDescent="0.25">
      <c r="A47" s="41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16" x14ac:dyDescent="0.25">
      <c r="A48" s="41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x14ac:dyDescent="0.25">
      <c r="A49" s="41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x14ac:dyDescent="0.25">
      <c r="A50" s="41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x14ac:dyDescent="0.25">
      <c r="A51" s="41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x14ac:dyDescent="0.25">
      <c r="A52" s="41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x14ac:dyDescent="0.25">
      <c r="A53" s="41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x14ac:dyDescent="0.25">
      <c r="A54" s="41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x14ac:dyDescent="0.25">
      <c r="A55" s="41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x14ac:dyDescent="0.25">
      <c r="A56" s="41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x14ac:dyDescent="0.25">
      <c r="A57" s="41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x14ac:dyDescent="0.25">
      <c r="A58" s="41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x14ac:dyDescent="0.25">
      <c r="A59" s="41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1:15" x14ac:dyDescent="0.25">
      <c r="A60" s="41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1:15" x14ac:dyDescent="0.25">
      <c r="A61" s="41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1:15" x14ac:dyDescent="0.25">
      <c r="A62" s="41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1:15" x14ac:dyDescent="0.25">
      <c r="A63" s="4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1:15" x14ac:dyDescent="0.25">
      <c r="A64" s="41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1:15" x14ac:dyDescent="0.25">
      <c r="A65" s="41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1:15" x14ac:dyDescent="0.25">
      <c r="A66" s="41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1:15" x14ac:dyDescent="0.25">
      <c r="A67" s="41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1:15" x14ac:dyDescent="0.25">
      <c r="A68" s="41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1:15" x14ac:dyDescent="0.25">
      <c r="A69" s="41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1:15" x14ac:dyDescent="0.25">
      <c r="A70" s="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1:15" x14ac:dyDescent="0.25">
      <c r="A71" s="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1:15" x14ac:dyDescent="0.25">
      <c r="A72" s="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15" x14ac:dyDescent="0.25">
      <c r="A73" s="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15" x14ac:dyDescent="0.25">
      <c r="A74" s="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15" x14ac:dyDescent="0.25">
      <c r="A75" s="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15" x14ac:dyDescent="0.25">
      <c r="A76" s="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15" x14ac:dyDescent="0.25">
      <c r="A77" s="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15" x14ac:dyDescent="0.25">
      <c r="A78" s="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15" x14ac:dyDescent="0.25">
      <c r="A79" s="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15" x14ac:dyDescent="0.25">
      <c r="A80" s="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1:15" x14ac:dyDescent="0.25">
      <c r="A81" s="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1:15" x14ac:dyDescent="0.25">
      <c r="A82" s="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1:15" x14ac:dyDescent="0.25">
      <c r="A83" s="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1:15" x14ac:dyDescent="0.25">
      <c r="A84" s="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1:15" x14ac:dyDescent="0.25">
      <c r="A85" s="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1:15" x14ac:dyDescent="0.25">
      <c r="A86" s="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1:15" x14ac:dyDescent="0.25">
      <c r="A87" s="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x14ac:dyDescent="0.25">
      <c r="A88" s="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1:15" x14ac:dyDescent="0.25">
      <c r="A89" s="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1:15" x14ac:dyDescent="0.25">
      <c r="A90" s="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1:15" x14ac:dyDescent="0.25">
      <c r="A91" s="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1:15" x14ac:dyDescent="0.25">
      <c r="A92" s="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1:15" x14ac:dyDescent="0.25">
      <c r="A93" s="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1:15" x14ac:dyDescent="0.25">
      <c r="A94" s="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1:15" x14ac:dyDescent="0.25">
      <c r="A95" s="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1:15" x14ac:dyDescent="0.25">
      <c r="A96" s="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1:15" x14ac:dyDescent="0.25">
      <c r="A97" s="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1:15" x14ac:dyDescent="0.25">
      <c r="A98" s="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1:15" x14ac:dyDescent="0.25">
      <c r="A99" s="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1:15" x14ac:dyDescent="0.25">
      <c r="A100" s="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1:15" x14ac:dyDescent="0.25">
      <c r="A101" s="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1:15" x14ac:dyDescent="0.25">
      <c r="A102" s="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1:15" x14ac:dyDescent="0.25">
      <c r="A103" s="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1:15" x14ac:dyDescent="0.25">
      <c r="A104" s="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1:15" x14ac:dyDescent="0.25">
      <c r="A105" s="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1:15" x14ac:dyDescent="0.25">
      <c r="A106" s="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1:15" x14ac:dyDescent="0.25">
      <c r="A107" s="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1:15" x14ac:dyDescent="0.25">
      <c r="A108" s="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1:15" x14ac:dyDescent="0.25">
      <c r="A109" s="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1:15" x14ac:dyDescent="0.25">
      <c r="A110" s="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1:15" x14ac:dyDescent="0.25">
      <c r="A111" s="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1:15" x14ac:dyDescent="0.25">
      <c r="A112" s="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1:15" x14ac:dyDescent="0.25">
      <c r="A113" s="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25">
      <c r="A114" s="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1:15" x14ac:dyDescent="0.25">
      <c r="A115" s="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1:15" x14ac:dyDescent="0.25">
      <c r="A116" s="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1:15" x14ac:dyDescent="0.25">
      <c r="A117" s="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1:15" x14ac:dyDescent="0.25">
      <c r="A118" s="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1:15" x14ac:dyDescent="0.25">
      <c r="A119" s="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1:15" x14ac:dyDescent="0.25">
      <c r="A120" s="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1:15" x14ac:dyDescent="0.25">
      <c r="A121" s="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1:15" x14ac:dyDescent="0.25">
      <c r="A122" s="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1:15" x14ac:dyDescent="0.25">
      <c r="A123" s="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1:15" x14ac:dyDescent="0.25">
      <c r="A124" s="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1:15" x14ac:dyDescent="0.25">
      <c r="A125" s="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1:15" x14ac:dyDescent="0.25">
      <c r="A126" s="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1:15" x14ac:dyDescent="0.25">
      <c r="A127" s="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1:15" x14ac:dyDescent="0.25">
      <c r="A128" s="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1:15" x14ac:dyDescent="0.25">
      <c r="A129" s="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1:15" x14ac:dyDescent="0.25">
      <c r="A130" s="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1:15" x14ac:dyDescent="0.25">
      <c r="A131" s="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1:15" x14ac:dyDescent="0.25">
      <c r="A132" s="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1:15" x14ac:dyDescent="0.25">
      <c r="A133" s="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1:15" x14ac:dyDescent="0.25">
      <c r="A134" s="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1:15" x14ac:dyDescent="0.25">
      <c r="A135" s="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1:15" x14ac:dyDescent="0.25">
      <c r="A136" s="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1:15" x14ac:dyDescent="0.25">
      <c r="A137" s="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1:15" x14ac:dyDescent="0.25">
      <c r="A138" s="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1:15" x14ac:dyDescent="0.25">
      <c r="A139" s="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1:15" x14ac:dyDescent="0.25">
      <c r="A140" s="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1:15" x14ac:dyDescent="0.25">
      <c r="A141" s="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1:15" x14ac:dyDescent="0.25">
      <c r="A142" s="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1:15" x14ac:dyDescent="0.25">
      <c r="A143" s="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1:15" x14ac:dyDescent="0.25">
      <c r="A144" s="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1:15" x14ac:dyDescent="0.25">
      <c r="A145" s="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1:15" x14ac:dyDescent="0.25">
      <c r="A146" s="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1:15" x14ac:dyDescent="0.25">
      <c r="A147" s="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1:15" x14ac:dyDescent="0.25">
      <c r="A148" s="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1:15" x14ac:dyDescent="0.25">
      <c r="A149" s="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1:15" x14ac:dyDescent="0.25">
      <c r="A150" s="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1:15" x14ac:dyDescent="0.25">
      <c r="A151" s="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1:15" x14ac:dyDescent="0.25">
      <c r="A152" s="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1:15" x14ac:dyDescent="0.25">
      <c r="A153" s="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1:15" x14ac:dyDescent="0.25">
      <c r="A154" s="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1:15" x14ac:dyDescent="0.25">
      <c r="A155" s="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1:15" x14ac:dyDescent="0.25">
      <c r="A156" s="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1:15" x14ac:dyDescent="0.25">
      <c r="A157" s="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1:15" x14ac:dyDescent="0.25">
      <c r="A158" s="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1:15" x14ac:dyDescent="0.25">
      <c r="A159" s="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1:15" x14ac:dyDescent="0.25">
      <c r="A160" s="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1:15" x14ac:dyDescent="0.25">
      <c r="A161" s="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1:15" x14ac:dyDescent="0.25">
      <c r="A162" s="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1:15" x14ac:dyDescent="0.25">
      <c r="A163" s="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1:15" x14ac:dyDescent="0.25">
      <c r="A164" s="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1:15" x14ac:dyDescent="0.25">
      <c r="A165" s="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1:15" x14ac:dyDescent="0.25">
      <c r="A166" s="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1:15" x14ac:dyDescent="0.25">
      <c r="A167" s="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1:15" x14ac:dyDescent="0.25">
      <c r="A168" s="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1:15" x14ac:dyDescent="0.25">
      <c r="A169" s="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1:15" x14ac:dyDescent="0.25">
      <c r="A170" s="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1:15" x14ac:dyDescent="0.25">
      <c r="A171" s="41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</row>
    <row r="172" spans="1:15" x14ac:dyDescent="0.25">
      <c r="A172" s="41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</row>
    <row r="173" spans="1:15" x14ac:dyDescent="0.25">
      <c r="A173" s="41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</row>
    <row r="174" spans="1:15" x14ac:dyDescent="0.25">
      <c r="A174" s="41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</row>
    <row r="175" spans="1:15" x14ac:dyDescent="0.25">
      <c r="A175" s="41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</row>
    <row r="176" spans="1:15" x14ac:dyDescent="0.25">
      <c r="A176" s="41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</row>
    <row r="177" spans="1:15" x14ac:dyDescent="0.25">
      <c r="A177" s="41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</row>
    <row r="178" spans="1:15" x14ac:dyDescent="0.25">
      <c r="A178" s="41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</row>
    <row r="179" spans="1:15" x14ac:dyDescent="0.25">
      <c r="A179" s="41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</row>
    <row r="180" spans="1:15" x14ac:dyDescent="0.25">
      <c r="A180" s="41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</row>
    <row r="181" spans="1:15" x14ac:dyDescent="0.25">
      <c r="A181" s="41"/>
    </row>
    <row r="182" spans="1:15" x14ac:dyDescent="0.25">
      <c r="A182" s="41"/>
    </row>
    <row r="183" spans="1:15" x14ac:dyDescent="0.25">
      <c r="A183" s="41"/>
    </row>
    <row r="184" spans="1:15" x14ac:dyDescent="0.25">
      <c r="A184" s="41"/>
    </row>
    <row r="185" spans="1:15" x14ac:dyDescent="0.25">
      <c r="A185" s="41"/>
    </row>
    <row r="186" spans="1:15" x14ac:dyDescent="0.25">
      <c r="A186" s="41"/>
    </row>
    <row r="187" spans="1:15" x14ac:dyDescent="0.25">
      <c r="A187" s="41"/>
    </row>
    <row r="188" spans="1:15" x14ac:dyDescent="0.25">
      <c r="A188" s="41"/>
    </row>
    <row r="189" spans="1:15" x14ac:dyDescent="0.25">
      <c r="A189" s="41"/>
    </row>
    <row r="190" spans="1:15" x14ac:dyDescent="0.25">
      <c r="A190" s="41"/>
    </row>
    <row r="191" spans="1:15" x14ac:dyDescent="0.25">
      <c r="A191" s="41"/>
    </row>
    <row r="192" spans="1:15" x14ac:dyDescent="0.25">
      <c r="A192" s="41"/>
    </row>
    <row r="193" spans="1:1" x14ac:dyDescent="0.25">
      <c r="A193" s="41"/>
    </row>
    <row r="194" spans="1:1" x14ac:dyDescent="0.25">
      <c r="A194" s="41"/>
    </row>
    <row r="195" spans="1:1" x14ac:dyDescent="0.25">
      <c r="A195" s="41"/>
    </row>
    <row r="196" spans="1:1" x14ac:dyDescent="0.25">
      <c r="A196" s="41"/>
    </row>
    <row r="197" spans="1:1" x14ac:dyDescent="0.25">
      <c r="A197" s="41"/>
    </row>
    <row r="198" spans="1:1" x14ac:dyDescent="0.25">
      <c r="A198" s="41"/>
    </row>
    <row r="199" spans="1:1" x14ac:dyDescent="0.25">
      <c r="A199" s="41"/>
    </row>
    <row r="200" spans="1:1" x14ac:dyDescent="0.25">
      <c r="A200" s="41"/>
    </row>
    <row r="201" spans="1:1" x14ac:dyDescent="0.25">
      <c r="A201" s="41"/>
    </row>
    <row r="202" spans="1:1" x14ac:dyDescent="0.25">
      <c r="A202" s="41"/>
    </row>
    <row r="203" spans="1:1" x14ac:dyDescent="0.25">
      <c r="A203" s="41"/>
    </row>
    <row r="204" spans="1:1" x14ac:dyDescent="0.25">
      <c r="A204" s="41"/>
    </row>
    <row r="205" spans="1:1" x14ac:dyDescent="0.25">
      <c r="A205" s="41"/>
    </row>
    <row r="206" spans="1:1" x14ac:dyDescent="0.25">
      <c r="A206" s="41"/>
    </row>
    <row r="207" spans="1:1" x14ac:dyDescent="0.25">
      <c r="A207" s="41"/>
    </row>
    <row r="208" spans="1:1" x14ac:dyDescent="0.25">
      <c r="A208" s="41"/>
    </row>
    <row r="209" spans="1:1" x14ac:dyDescent="0.25">
      <c r="A209" s="41"/>
    </row>
    <row r="210" spans="1:1" x14ac:dyDescent="0.25">
      <c r="A210" s="41"/>
    </row>
    <row r="211" spans="1:1" x14ac:dyDescent="0.25">
      <c r="A211" s="41"/>
    </row>
    <row r="212" spans="1:1" x14ac:dyDescent="0.25">
      <c r="A212" s="41"/>
    </row>
    <row r="213" spans="1:1" x14ac:dyDescent="0.25">
      <c r="A213" s="41"/>
    </row>
    <row r="214" spans="1:1" x14ac:dyDescent="0.25">
      <c r="A214" s="41"/>
    </row>
    <row r="215" spans="1:1" x14ac:dyDescent="0.25">
      <c r="A215" s="41"/>
    </row>
    <row r="216" spans="1:1" x14ac:dyDescent="0.25">
      <c r="A216" s="41"/>
    </row>
    <row r="217" spans="1:1" x14ac:dyDescent="0.25">
      <c r="A217" s="41"/>
    </row>
    <row r="218" spans="1:1" x14ac:dyDescent="0.25">
      <c r="A218" s="41"/>
    </row>
    <row r="219" spans="1:1" x14ac:dyDescent="0.25">
      <c r="A219" s="41"/>
    </row>
    <row r="220" spans="1:1" x14ac:dyDescent="0.25">
      <c r="A220" s="41"/>
    </row>
    <row r="221" spans="1:1" x14ac:dyDescent="0.25">
      <c r="A221" s="41"/>
    </row>
    <row r="222" spans="1:1" x14ac:dyDescent="0.25">
      <c r="A222" s="41"/>
    </row>
    <row r="223" spans="1:1" x14ac:dyDescent="0.25">
      <c r="A223" s="41"/>
    </row>
    <row r="224" spans="1:1" x14ac:dyDescent="0.25">
      <c r="A224" s="41"/>
    </row>
    <row r="225" spans="1:1" x14ac:dyDescent="0.25">
      <c r="A225" s="41"/>
    </row>
    <row r="226" spans="1:1" x14ac:dyDescent="0.25">
      <c r="A226" s="41"/>
    </row>
    <row r="227" spans="1:1" x14ac:dyDescent="0.25">
      <c r="A227" s="41"/>
    </row>
    <row r="228" spans="1:1" x14ac:dyDescent="0.25">
      <c r="A228" s="41"/>
    </row>
    <row r="229" spans="1:1" x14ac:dyDescent="0.25">
      <c r="A229" s="41"/>
    </row>
    <row r="230" spans="1:1" x14ac:dyDescent="0.25">
      <c r="A230" s="41"/>
    </row>
    <row r="231" spans="1:1" x14ac:dyDescent="0.25">
      <c r="A231" s="41"/>
    </row>
    <row r="232" spans="1:1" x14ac:dyDescent="0.25">
      <c r="A232" s="41"/>
    </row>
    <row r="233" spans="1:1" x14ac:dyDescent="0.25">
      <c r="A233" s="41"/>
    </row>
    <row r="234" spans="1:1" x14ac:dyDescent="0.25">
      <c r="A234" s="41"/>
    </row>
    <row r="235" spans="1:1" x14ac:dyDescent="0.25">
      <c r="A235" s="41"/>
    </row>
    <row r="236" spans="1:1" x14ac:dyDescent="0.25">
      <c r="A236" s="41"/>
    </row>
    <row r="237" spans="1:1" x14ac:dyDescent="0.25">
      <c r="A237" s="41"/>
    </row>
    <row r="238" spans="1:1" x14ac:dyDescent="0.25">
      <c r="A238" s="41"/>
    </row>
    <row r="239" spans="1:1" x14ac:dyDescent="0.25">
      <c r="A239" s="41"/>
    </row>
    <row r="240" spans="1:1" x14ac:dyDescent="0.25">
      <c r="A240" s="41"/>
    </row>
    <row r="241" spans="1:1" x14ac:dyDescent="0.25">
      <c r="A241" s="41"/>
    </row>
    <row r="242" spans="1:1" x14ac:dyDescent="0.25">
      <c r="A242" s="41"/>
    </row>
    <row r="243" spans="1:1" x14ac:dyDescent="0.25">
      <c r="A243" s="41"/>
    </row>
    <row r="244" spans="1:1" x14ac:dyDescent="0.25">
      <c r="A244" s="41"/>
    </row>
    <row r="245" spans="1:1" x14ac:dyDescent="0.25">
      <c r="A245" s="41"/>
    </row>
    <row r="246" spans="1:1" x14ac:dyDescent="0.25">
      <c r="A246" s="41"/>
    </row>
    <row r="247" spans="1:1" x14ac:dyDescent="0.25">
      <c r="A247" s="41"/>
    </row>
    <row r="248" spans="1:1" x14ac:dyDescent="0.25">
      <c r="A248" s="41"/>
    </row>
    <row r="249" spans="1:1" x14ac:dyDescent="0.25">
      <c r="A249" s="41"/>
    </row>
    <row r="250" spans="1:1" x14ac:dyDescent="0.25">
      <c r="A250" s="41"/>
    </row>
    <row r="251" spans="1:1" x14ac:dyDescent="0.25">
      <c r="A251" s="41"/>
    </row>
    <row r="252" spans="1:1" x14ac:dyDescent="0.25">
      <c r="A252" s="41"/>
    </row>
    <row r="253" spans="1:1" x14ac:dyDescent="0.25">
      <c r="A253" s="41"/>
    </row>
    <row r="254" spans="1:1" x14ac:dyDescent="0.25">
      <c r="A254" s="41"/>
    </row>
    <row r="255" spans="1:1" x14ac:dyDescent="0.25">
      <c r="A255" s="41"/>
    </row>
    <row r="256" spans="1:1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  <row r="313" spans="1:1" x14ac:dyDescent="0.25">
      <c r="A313" s="41"/>
    </row>
    <row r="314" spans="1:1" x14ac:dyDescent="0.25">
      <c r="A314" s="41"/>
    </row>
    <row r="315" spans="1:1" x14ac:dyDescent="0.25">
      <c r="A315" s="41"/>
    </row>
    <row r="316" spans="1:1" x14ac:dyDescent="0.25">
      <c r="A316" s="41"/>
    </row>
    <row r="317" spans="1:1" x14ac:dyDescent="0.25">
      <c r="A317" s="41"/>
    </row>
    <row r="318" spans="1:1" x14ac:dyDescent="0.25">
      <c r="A318" s="41"/>
    </row>
    <row r="319" spans="1:1" x14ac:dyDescent="0.25">
      <c r="A319" s="41"/>
    </row>
    <row r="320" spans="1:1" x14ac:dyDescent="0.25">
      <c r="A320" s="41"/>
    </row>
    <row r="321" spans="1:1" x14ac:dyDescent="0.25">
      <c r="A321" s="41"/>
    </row>
    <row r="322" spans="1:1" x14ac:dyDescent="0.25">
      <c r="A322" s="41"/>
    </row>
    <row r="323" spans="1:1" x14ac:dyDescent="0.25">
      <c r="A323" s="41"/>
    </row>
    <row r="324" spans="1:1" x14ac:dyDescent="0.25">
      <c r="A324" s="41"/>
    </row>
    <row r="325" spans="1:1" x14ac:dyDescent="0.25">
      <c r="A325" s="41"/>
    </row>
    <row r="326" spans="1:1" x14ac:dyDescent="0.25">
      <c r="A326" s="41"/>
    </row>
    <row r="327" spans="1:1" x14ac:dyDescent="0.25">
      <c r="A327" s="41"/>
    </row>
    <row r="328" spans="1:1" x14ac:dyDescent="0.25">
      <c r="A328" s="41"/>
    </row>
    <row r="329" spans="1:1" x14ac:dyDescent="0.25">
      <c r="A329" s="41"/>
    </row>
    <row r="330" spans="1:1" x14ac:dyDescent="0.25">
      <c r="A330" s="41"/>
    </row>
    <row r="331" spans="1:1" x14ac:dyDescent="0.25">
      <c r="A331" s="41"/>
    </row>
    <row r="332" spans="1:1" x14ac:dyDescent="0.25">
      <c r="A332" s="41"/>
    </row>
    <row r="333" spans="1:1" x14ac:dyDescent="0.25">
      <c r="A333" s="41"/>
    </row>
    <row r="334" spans="1:1" x14ac:dyDescent="0.25">
      <c r="A334" s="41"/>
    </row>
    <row r="335" spans="1:1" x14ac:dyDescent="0.25">
      <c r="A335" s="41"/>
    </row>
    <row r="336" spans="1:1" x14ac:dyDescent="0.25">
      <c r="A336" s="41"/>
    </row>
    <row r="337" spans="1:1" x14ac:dyDescent="0.25">
      <c r="A337" s="41"/>
    </row>
    <row r="338" spans="1:1" x14ac:dyDescent="0.25">
      <c r="A338" s="41"/>
    </row>
    <row r="339" spans="1:1" x14ac:dyDescent="0.25">
      <c r="A339" s="41"/>
    </row>
    <row r="340" spans="1:1" x14ac:dyDescent="0.25">
      <c r="A340" s="41"/>
    </row>
    <row r="341" spans="1:1" x14ac:dyDescent="0.25">
      <c r="A341" s="41"/>
    </row>
    <row r="342" spans="1:1" x14ac:dyDescent="0.25">
      <c r="A342" s="41"/>
    </row>
    <row r="343" spans="1:1" x14ac:dyDescent="0.25">
      <c r="A343" s="41"/>
    </row>
    <row r="344" spans="1:1" x14ac:dyDescent="0.25">
      <c r="A344" s="41"/>
    </row>
    <row r="345" spans="1:1" x14ac:dyDescent="0.25">
      <c r="A345" s="41"/>
    </row>
    <row r="346" spans="1:1" x14ac:dyDescent="0.25">
      <c r="A346" s="41"/>
    </row>
    <row r="347" spans="1:1" x14ac:dyDescent="0.25">
      <c r="A347" s="41"/>
    </row>
    <row r="348" spans="1:1" x14ac:dyDescent="0.25">
      <c r="A348" s="41"/>
    </row>
    <row r="349" spans="1:1" x14ac:dyDescent="0.25">
      <c r="A349" s="41"/>
    </row>
    <row r="350" spans="1:1" x14ac:dyDescent="0.25">
      <c r="A350" s="41"/>
    </row>
    <row r="351" spans="1:1" x14ac:dyDescent="0.25">
      <c r="A351" s="41"/>
    </row>
    <row r="352" spans="1:1" x14ac:dyDescent="0.25">
      <c r="A352" s="41"/>
    </row>
    <row r="353" spans="1:1" x14ac:dyDescent="0.25">
      <c r="A353" s="41"/>
    </row>
    <row r="354" spans="1:1" x14ac:dyDescent="0.25">
      <c r="A354" s="41"/>
    </row>
    <row r="355" spans="1:1" x14ac:dyDescent="0.25">
      <c r="A355" s="41"/>
    </row>
    <row r="356" spans="1:1" x14ac:dyDescent="0.25">
      <c r="A356" s="41"/>
    </row>
    <row r="357" spans="1:1" x14ac:dyDescent="0.25">
      <c r="A357" s="41"/>
    </row>
    <row r="358" spans="1:1" x14ac:dyDescent="0.25">
      <c r="A358" s="41"/>
    </row>
    <row r="359" spans="1:1" x14ac:dyDescent="0.25">
      <c r="A359" s="41"/>
    </row>
    <row r="360" spans="1:1" x14ac:dyDescent="0.25">
      <c r="A360" s="41"/>
    </row>
    <row r="361" spans="1:1" x14ac:dyDescent="0.25">
      <c r="A361" s="41"/>
    </row>
    <row r="362" spans="1:1" x14ac:dyDescent="0.25">
      <c r="A362" s="41"/>
    </row>
    <row r="363" spans="1:1" x14ac:dyDescent="0.25">
      <c r="A363" s="41"/>
    </row>
    <row r="364" spans="1:1" x14ac:dyDescent="0.25">
      <c r="A364" s="41"/>
    </row>
    <row r="365" spans="1:1" x14ac:dyDescent="0.25">
      <c r="A365" s="41"/>
    </row>
    <row r="366" spans="1:1" x14ac:dyDescent="0.25">
      <c r="A366" s="41"/>
    </row>
    <row r="367" spans="1:1" x14ac:dyDescent="0.25">
      <c r="A367" s="41"/>
    </row>
    <row r="368" spans="1:1" x14ac:dyDescent="0.25">
      <c r="A368" s="41"/>
    </row>
    <row r="369" spans="1:1" x14ac:dyDescent="0.25">
      <c r="A369" s="41"/>
    </row>
    <row r="370" spans="1:1" x14ac:dyDescent="0.25">
      <c r="A370" s="41"/>
    </row>
    <row r="371" spans="1:1" x14ac:dyDescent="0.25">
      <c r="A371" s="41"/>
    </row>
    <row r="372" spans="1:1" x14ac:dyDescent="0.25">
      <c r="A372" s="41"/>
    </row>
    <row r="373" spans="1:1" x14ac:dyDescent="0.25">
      <c r="A373" s="41"/>
    </row>
    <row r="374" spans="1:1" x14ac:dyDescent="0.25">
      <c r="A374" s="41"/>
    </row>
    <row r="375" spans="1:1" x14ac:dyDescent="0.25">
      <c r="A375" s="41"/>
    </row>
    <row r="376" spans="1:1" x14ac:dyDescent="0.25">
      <c r="A376" s="41"/>
    </row>
    <row r="377" spans="1:1" x14ac:dyDescent="0.25">
      <c r="A377" s="41"/>
    </row>
    <row r="378" spans="1:1" x14ac:dyDescent="0.25">
      <c r="A378" s="41"/>
    </row>
    <row r="379" spans="1:1" x14ac:dyDescent="0.25">
      <c r="A379" s="41"/>
    </row>
    <row r="380" spans="1:1" x14ac:dyDescent="0.25">
      <c r="A380" s="41"/>
    </row>
    <row r="381" spans="1:1" x14ac:dyDescent="0.25">
      <c r="A381" s="41"/>
    </row>
    <row r="382" spans="1:1" x14ac:dyDescent="0.25">
      <c r="A382" s="41"/>
    </row>
    <row r="383" spans="1:1" x14ac:dyDescent="0.25">
      <c r="A383" s="41"/>
    </row>
    <row r="384" spans="1:1" x14ac:dyDescent="0.25">
      <c r="A384" s="41"/>
    </row>
    <row r="385" spans="1:1" x14ac:dyDescent="0.25">
      <c r="A385" s="41"/>
    </row>
    <row r="386" spans="1:1" x14ac:dyDescent="0.25">
      <c r="A386" s="41"/>
    </row>
    <row r="387" spans="1:1" x14ac:dyDescent="0.25">
      <c r="A387" s="41"/>
    </row>
    <row r="388" spans="1:1" x14ac:dyDescent="0.25">
      <c r="A388" s="41"/>
    </row>
    <row r="389" spans="1:1" x14ac:dyDescent="0.25">
      <c r="A389" s="41"/>
    </row>
    <row r="390" spans="1:1" x14ac:dyDescent="0.25">
      <c r="A390" s="41"/>
    </row>
    <row r="391" spans="1:1" x14ac:dyDescent="0.25">
      <c r="A391" s="41"/>
    </row>
    <row r="392" spans="1:1" x14ac:dyDescent="0.25">
      <c r="A392" s="41"/>
    </row>
    <row r="393" spans="1:1" x14ac:dyDescent="0.25">
      <c r="A393" s="41"/>
    </row>
    <row r="394" spans="1:1" x14ac:dyDescent="0.25">
      <c r="A394" s="41"/>
    </row>
    <row r="395" spans="1:1" x14ac:dyDescent="0.25">
      <c r="A395" s="41"/>
    </row>
    <row r="396" spans="1:1" x14ac:dyDescent="0.25">
      <c r="A396" s="41"/>
    </row>
    <row r="397" spans="1:1" x14ac:dyDescent="0.25">
      <c r="A397" s="41"/>
    </row>
    <row r="398" spans="1:1" x14ac:dyDescent="0.25">
      <c r="A398" s="41"/>
    </row>
    <row r="399" spans="1:1" x14ac:dyDescent="0.25">
      <c r="A399" s="41"/>
    </row>
    <row r="400" spans="1:1" x14ac:dyDescent="0.25">
      <c r="A400" s="41"/>
    </row>
    <row r="401" spans="1:1" x14ac:dyDescent="0.25">
      <c r="A401" s="41"/>
    </row>
    <row r="402" spans="1:1" x14ac:dyDescent="0.25">
      <c r="A402" s="41"/>
    </row>
    <row r="403" spans="1:1" x14ac:dyDescent="0.25">
      <c r="A403" s="41"/>
    </row>
    <row r="404" spans="1:1" x14ac:dyDescent="0.25">
      <c r="A404" s="41"/>
    </row>
    <row r="405" spans="1:1" x14ac:dyDescent="0.25">
      <c r="A405" s="41"/>
    </row>
    <row r="406" spans="1:1" x14ac:dyDescent="0.25">
      <c r="A406" s="41"/>
    </row>
    <row r="407" spans="1:1" x14ac:dyDescent="0.25">
      <c r="A407" s="41"/>
    </row>
    <row r="432" spans="1:1" x14ac:dyDescent="0.25">
      <c r="A432" s="41"/>
    </row>
    <row r="433" spans="1:1" x14ac:dyDescent="0.25">
      <c r="A433" s="41"/>
    </row>
    <row r="434" spans="1:1" x14ac:dyDescent="0.25">
      <c r="A434" s="41"/>
    </row>
    <row r="435" spans="1:1" x14ac:dyDescent="0.25">
      <c r="A435" s="41"/>
    </row>
    <row r="436" spans="1:1" x14ac:dyDescent="0.25">
      <c r="A436" s="41"/>
    </row>
    <row r="437" spans="1:1" x14ac:dyDescent="0.25">
      <c r="A437" s="41"/>
    </row>
    <row r="438" spans="1:1" x14ac:dyDescent="0.25">
      <c r="A438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83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27"/>
  <sheetViews>
    <sheetView zoomScale="85" zoomScaleNormal="85" workbookViewId="0">
      <pane xSplit="1" ySplit="3" topLeftCell="B4" activePane="bottomRight" state="frozen"/>
      <selection activeCell="F33" sqref="F33"/>
      <selection pane="topRight" activeCell="F33" sqref="F33"/>
      <selection pane="bottomLeft" activeCell="F33" sqref="F33"/>
      <selection pane="bottomRight" activeCell="P31" sqref="P31"/>
    </sheetView>
  </sheetViews>
  <sheetFormatPr defaultColWidth="9.140625" defaultRowHeight="15" x14ac:dyDescent="0.25"/>
  <cols>
    <col min="1" max="1" width="11.28515625" style="13" bestFit="1" customWidth="1"/>
    <col min="2" max="2" width="43.5703125" style="41" bestFit="1" customWidth="1"/>
    <col min="3" max="3" width="10.140625" style="4" customWidth="1"/>
    <col min="4" max="5" width="10.140625" style="4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30.85546875" style="377" customWidth="1"/>
    <col min="17" max="16384" width="9.140625" style="41"/>
  </cols>
  <sheetData>
    <row r="1" spans="1:16" x14ac:dyDescent="0.25">
      <c r="A1" s="1994" t="s">
        <v>3024</v>
      </c>
      <c r="B1" s="1994"/>
      <c r="C1" s="1994"/>
      <c r="D1" s="1994"/>
      <c r="E1" s="1994"/>
      <c r="F1" s="1994"/>
      <c r="G1" s="1994"/>
      <c r="H1" s="1994"/>
      <c r="I1" s="1994"/>
      <c r="J1" s="1994"/>
      <c r="K1" s="1994"/>
      <c r="L1" s="1994"/>
      <c r="M1" s="1994"/>
      <c r="N1" s="1994"/>
      <c r="O1" s="1994"/>
      <c r="P1" s="1994"/>
    </row>
    <row r="2" spans="1:16" ht="14.45" customHeight="1" x14ac:dyDescent="0.25">
      <c r="A2" s="1991" t="s">
        <v>2923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60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6208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6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3"/>
    </row>
    <row r="7" spans="1:16" x14ac:dyDescent="0.25">
      <c r="A7" s="20"/>
      <c r="B7" s="129" t="s">
        <v>1</v>
      </c>
      <c r="C7" s="269"/>
      <c r="D7" s="270"/>
      <c r="E7" s="270"/>
      <c r="F7" s="147"/>
      <c r="G7" s="147"/>
      <c r="H7" s="148"/>
      <c r="I7" s="168"/>
      <c r="J7" s="187"/>
      <c r="K7" s="173"/>
      <c r="L7" s="194"/>
      <c r="M7" s="173"/>
      <c r="N7" s="194"/>
      <c r="O7" s="180"/>
      <c r="P7" s="402"/>
    </row>
    <row r="8" spans="1:16" x14ac:dyDescent="0.25">
      <c r="A8" s="20"/>
      <c r="B8" s="129"/>
      <c r="C8" s="276"/>
      <c r="D8" s="157"/>
      <c r="E8" s="157"/>
      <c r="F8" s="151"/>
      <c r="G8" s="151"/>
      <c r="H8" s="152"/>
      <c r="I8" s="169"/>
      <c r="J8" s="188"/>
      <c r="K8" s="174"/>
      <c r="L8" s="195"/>
      <c r="M8" s="174"/>
      <c r="N8" s="195"/>
      <c r="O8" s="181"/>
      <c r="P8" s="403"/>
    </row>
    <row r="9" spans="1:16" x14ac:dyDescent="0.25">
      <c r="A9" s="20"/>
      <c r="B9" s="129" t="s">
        <v>2771</v>
      </c>
      <c r="C9" s="276"/>
      <c r="D9" s="157"/>
      <c r="E9" s="157"/>
      <c r="F9" s="151"/>
      <c r="G9" s="151"/>
      <c r="H9" s="152"/>
      <c r="I9" s="169"/>
      <c r="J9" s="188"/>
      <c r="K9" s="174"/>
      <c r="L9" s="195"/>
      <c r="M9" s="174"/>
      <c r="N9" s="195"/>
      <c r="O9" s="181"/>
      <c r="P9" s="403"/>
    </row>
    <row r="10" spans="1:16" ht="14.45" customHeight="1" x14ac:dyDescent="0.25">
      <c r="A10" s="21">
        <v>303040100</v>
      </c>
      <c r="B10" s="132" t="s">
        <v>2</v>
      </c>
      <c r="C10" s="251">
        <f>VLOOKUP(A10,'RBFull Year'!A:D,4,0)</f>
        <v>151500</v>
      </c>
      <c r="D10" s="152"/>
      <c r="E10" s="152"/>
      <c r="F10" s="151">
        <f>VLOOKUP(A10,'RBFull Year'!A:E,5,0)</f>
        <v>151500</v>
      </c>
      <c r="G10" s="151">
        <f>VLOOKUP(A10,'RBTo Date'!A:C,3,0)</f>
        <v>66606.11</v>
      </c>
      <c r="H10" s="152">
        <f>F10-G10</f>
        <v>84893.89</v>
      </c>
      <c r="I10" s="169">
        <f>133100-F10</f>
        <v>-18400</v>
      </c>
      <c r="J10" s="188">
        <f>F10+I10</f>
        <v>133100</v>
      </c>
      <c r="K10" s="297">
        <f>C10</f>
        <v>151500</v>
      </c>
      <c r="L10" s="195"/>
      <c r="M10" s="174"/>
      <c r="N10" s="195"/>
      <c r="O10" s="181">
        <f>SUM(K10:N10)</f>
        <v>151500</v>
      </c>
      <c r="P10" s="404"/>
    </row>
    <row r="11" spans="1:16" ht="14.45" customHeight="1" x14ac:dyDescent="0.25">
      <c r="A11" s="21">
        <v>303040150</v>
      </c>
      <c r="B11" s="132" t="s">
        <v>2847</v>
      </c>
      <c r="C11" s="251">
        <f>VLOOKUP(A11,'RBFull Year'!A:D,4,0)</f>
        <v>0</v>
      </c>
      <c r="D11" s="152"/>
      <c r="E11" s="152"/>
      <c r="F11" s="151">
        <f>VLOOKUP(A11,'RBFull Year'!A:E,5,0)</f>
        <v>0</v>
      </c>
      <c r="G11" s="151">
        <f>VLOOKUP(A11,'RBTo Date'!A:C,3,0)</f>
        <v>0</v>
      </c>
      <c r="H11" s="152">
        <f>F11-G11</f>
        <v>0</v>
      </c>
      <c r="I11" s="169"/>
      <c r="J11" s="188">
        <f>F11+I11</f>
        <v>0</v>
      </c>
      <c r="K11" s="297">
        <f>C11</f>
        <v>0</v>
      </c>
      <c r="L11" s="195"/>
      <c r="M11" s="174"/>
      <c r="N11" s="195"/>
      <c r="O11" s="181">
        <f>SUM(K11:N11)</f>
        <v>0</v>
      </c>
      <c r="P11" s="404"/>
    </row>
    <row r="12" spans="1:16" ht="14.45" customHeight="1" x14ac:dyDescent="0.25">
      <c r="A12" s="60"/>
      <c r="B12" s="61" t="s">
        <v>7</v>
      </c>
      <c r="C12" s="277">
        <f t="shared" ref="C12:O12" si="0">SUM(C10:C11)</f>
        <v>151500</v>
      </c>
      <c r="D12" s="278">
        <f t="shared" si="0"/>
        <v>0</v>
      </c>
      <c r="E12" s="278">
        <f t="shared" si="0"/>
        <v>0</v>
      </c>
      <c r="F12" s="156">
        <f t="shared" si="0"/>
        <v>151500</v>
      </c>
      <c r="G12" s="156">
        <f t="shared" si="0"/>
        <v>66606.11</v>
      </c>
      <c r="H12" s="157">
        <f t="shared" si="0"/>
        <v>84893.89</v>
      </c>
      <c r="I12" s="170">
        <f t="shared" si="0"/>
        <v>-18400</v>
      </c>
      <c r="J12" s="190">
        <f t="shared" si="0"/>
        <v>133100</v>
      </c>
      <c r="K12" s="176">
        <f t="shared" si="0"/>
        <v>151500</v>
      </c>
      <c r="L12" s="197">
        <f t="shared" si="0"/>
        <v>0</v>
      </c>
      <c r="M12" s="176">
        <f t="shared" si="0"/>
        <v>0</v>
      </c>
      <c r="N12" s="197">
        <f t="shared" si="0"/>
        <v>0</v>
      </c>
      <c r="O12" s="183">
        <f t="shared" si="0"/>
        <v>151500</v>
      </c>
      <c r="P12" s="404"/>
    </row>
    <row r="13" spans="1:16" ht="14.45" customHeight="1" x14ac:dyDescent="0.25">
      <c r="A13" s="60"/>
      <c r="B13" s="64"/>
      <c r="C13" s="279"/>
      <c r="D13" s="280"/>
      <c r="E13" s="280"/>
      <c r="F13" s="156"/>
      <c r="G13" s="156"/>
      <c r="H13" s="157"/>
      <c r="I13" s="170"/>
      <c r="J13" s="190"/>
      <c r="K13" s="176"/>
      <c r="L13" s="197"/>
      <c r="M13" s="176"/>
      <c r="N13" s="197"/>
      <c r="O13" s="183"/>
      <c r="P13" s="404"/>
    </row>
    <row r="14" spans="1:16" ht="14.45" customHeight="1" x14ac:dyDescent="0.25">
      <c r="A14" s="60"/>
      <c r="B14" s="129" t="s">
        <v>2744</v>
      </c>
      <c r="C14" s="276"/>
      <c r="D14" s="157"/>
      <c r="E14" s="157"/>
      <c r="F14" s="151"/>
      <c r="G14" s="151"/>
      <c r="H14" s="152"/>
      <c r="I14" s="169"/>
      <c r="J14" s="188"/>
      <c r="K14" s="174"/>
      <c r="L14" s="195"/>
      <c r="M14" s="174"/>
      <c r="N14" s="195"/>
      <c r="O14" s="181"/>
      <c r="P14" s="404"/>
    </row>
    <row r="15" spans="1:16" s="28" customFormat="1" x14ac:dyDescent="0.25">
      <c r="A15" s="21">
        <v>303042429</v>
      </c>
      <c r="B15" s="132" t="s">
        <v>2735</v>
      </c>
      <c r="C15" s="251">
        <f>VLOOKUP(A15,'RBFull Year'!A:D,4,0)</f>
        <v>7500</v>
      </c>
      <c r="D15" s="152"/>
      <c r="E15" s="152"/>
      <c r="F15" s="151">
        <f>VLOOKUP(A15,'RBFull Year'!A:E,5,0)</f>
        <v>7500</v>
      </c>
      <c r="G15" s="151">
        <f>VLOOKUP(A15,'RBTo Date'!A:C,3,0)</f>
        <v>0</v>
      </c>
      <c r="H15" s="152">
        <f>F15-G15</f>
        <v>7500</v>
      </c>
      <c r="I15" s="169"/>
      <c r="J15" s="188">
        <f>F15+I15</f>
        <v>7500</v>
      </c>
      <c r="K15" s="297">
        <f>C15</f>
        <v>7500</v>
      </c>
      <c r="L15" s="195">
        <v>-7500</v>
      </c>
      <c r="M15" s="174"/>
      <c r="N15" s="195"/>
      <c r="O15" s="181">
        <f>SUM(K15:N15)</f>
        <v>0</v>
      </c>
      <c r="P15" s="421"/>
    </row>
    <row r="16" spans="1:16" x14ac:dyDescent="0.25">
      <c r="A16" s="62"/>
      <c r="B16" s="61" t="s">
        <v>7</v>
      </c>
      <c r="C16" s="277">
        <f t="shared" ref="C16:E16" si="1">SUM(C15:C15)</f>
        <v>7500</v>
      </c>
      <c r="D16" s="278">
        <f t="shared" si="1"/>
        <v>0</v>
      </c>
      <c r="E16" s="278">
        <f t="shared" si="1"/>
        <v>0</v>
      </c>
      <c r="F16" s="156">
        <f>SUM(F15:F15)</f>
        <v>7500</v>
      </c>
      <c r="G16" s="156">
        <f t="shared" ref="G16:O16" si="2">SUM(G15:G15)</f>
        <v>0</v>
      </c>
      <c r="H16" s="157">
        <f t="shared" si="2"/>
        <v>7500</v>
      </c>
      <c r="I16" s="170">
        <f t="shared" si="2"/>
        <v>0</v>
      </c>
      <c r="J16" s="190">
        <f t="shared" si="2"/>
        <v>7500</v>
      </c>
      <c r="K16" s="176">
        <f t="shared" si="2"/>
        <v>7500</v>
      </c>
      <c r="L16" s="197">
        <f t="shared" si="2"/>
        <v>-7500</v>
      </c>
      <c r="M16" s="176">
        <f t="shared" si="2"/>
        <v>0</v>
      </c>
      <c r="N16" s="197">
        <f t="shared" si="2"/>
        <v>0</v>
      </c>
      <c r="O16" s="183">
        <f t="shared" si="2"/>
        <v>0</v>
      </c>
      <c r="P16" s="411"/>
    </row>
    <row r="17" spans="1:16" x14ac:dyDescent="0.25">
      <c r="A17" s="60"/>
      <c r="B17" s="64"/>
      <c r="C17" s="279"/>
      <c r="D17" s="280"/>
      <c r="E17" s="280"/>
      <c r="F17" s="151"/>
      <c r="G17" s="151"/>
      <c r="H17" s="152"/>
      <c r="I17" s="169"/>
      <c r="J17" s="188"/>
      <c r="K17" s="174"/>
      <c r="L17" s="195"/>
      <c r="M17" s="174"/>
      <c r="N17" s="195"/>
      <c r="O17" s="181"/>
      <c r="P17" s="411"/>
    </row>
    <row r="18" spans="1:16" x14ac:dyDescent="0.25">
      <c r="A18" s="60"/>
      <c r="B18" s="61" t="s">
        <v>2845</v>
      </c>
      <c r="C18" s="277"/>
      <c r="D18" s="278"/>
      <c r="E18" s="278"/>
      <c r="F18" s="151"/>
      <c r="G18" s="151"/>
      <c r="H18" s="152"/>
      <c r="I18" s="169"/>
      <c r="J18" s="188"/>
      <c r="K18" s="174"/>
      <c r="L18" s="195"/>
      <c r="M18" s="174"/>
      <c r="N18" s="195"/>
      <c r="O18" s="181"/>
      <c r="P18" s="411"/>
    </row>
    <row r="19" spans="1:16" x14ac:dyDescent="0.25">
      <c r="A19" s="21">
        <v>303049006</v>
      </c>
      <c r="B19" s="132" t="s">
        <v>6220</v>
      </c>
      <c r="C19" s="251">
        <f>VLOOKUP(A19,'RBFull Year'!A:D,4,0)</f>
        <v>-46100</v>
      </c>
      <c r="D19" s="152"/>
      <c r="E19" s="152"/>
      <c r="F19" s="151">
        <f>VLOOKUP(A19,'RBFull Year'!A:E,5,0)</f>
        <v>-46100</v>
      </c>
      <c r="G19" s="151">
        <f>VLOOKUP(A19,'RBTo Date'!A:C,3,0)</f>
        <v>-43142</v>
      </c>
      <c r="H19" s="152">
        <f>F19-G19</f>
        <v>-2958</v>
      </c>
      <c r="I19" s="169">
        <v>2000</v>
      </c>
      <c r="J19" s="188">
        <f>F19+I19</f>
        <v>-44100</v>
      </c>
      <c r="K19" s="297">
        <f>C19</f>
        <v>-46100</v>
      </c>
      <c r="L19" s="195"/>
      <c r="M19" s="174"/>
      <c r="N19" s="195"/>
      <c r="O19" s="181">
        <f>SUM(K19:N19)</f>
        <v>-46100</v>
      </c>
      <c r="P19" s="411"/>
    </row>
    <row r="20" spans="1:16" x14ac:dyDescent="0.25">
      <c r="A20" s="21">
        <v>303049051</v>
      </c>
      <c r="B20" s="132" t="s">
        <v>2850</v>
      </c>
      <c r="C20" s="251">
        <f>VLOOKUP(A20,'RBFull Year'!A:D,4,0)</f>
        <v>0</v>
      </c>
      <c r="D20" s="152"/>
      <c r="E20" s="152"/>
      <c r="F20" s="151">
        <f>VLOOKUP(A20,'RBFull Year'!A:E,5,0)</f>
        <v>0</v>
      </c>
      <c r="G20" s="151">
        <f>VLOOKUP(A20,'RBTo Date'!A:C,3,0)</f>
        <v>0</v>
      </c>
      <c r="H20" s="152">
        <f>F20-G20</f>
        <v>0</v>
      </c>
      <c r="I20" s="169"/>
      <c r="J20" s="188">
        <f>F20+I20</f>
        <v>0</v>
      </c>
      <c r="K20" s="297">
        <f>C20</f>
        <v>0</v>
      </c>
      <c r="L20" s="195"/>
      <c r="M20" s="174"/>
      <c r="N20" s="195"/>
      <c r="O20" s="181">
        <f>SUM(K20:N20)</f>
        <v>0</v>
      </c>
      <c r="P20" s="411"/>
    </row>
    <row r="21" spans="1:16" x14ac:dyDescent="0.25">
      <c r="A21" s="62"/>
      <c r="B21" s="61" t="s">
        <v>7</v>
      </c>
      <c r="C21" s="277">
        <f t="shared" ref="C21:E21" si="3">SUM(C19:C20)</f>
        <v>-46100</v>
      </c>
      <c r="D21" s="278">
        <f t="shared" si="3"/>
        <v>0</v>
      </c>
      <c r="E21" s="278">
        <f t="shared" si="3"/>
        <v>0</v>
      </c>
      <c r="F21" s="156">
        <f>SUM(F19:F20)</f>
        <v>-46100</v>
      </c>
      <c r="G21" s="156">
        <f t="shared" ref="G21:O21" si="4">SUM(G19:G20)</f>
        <v>-43142</v>
      </c>
      <c r="H21" s="157">
        <f t="shared" si="4"/>
        <v>-2958</v>
      </c>
      <c r="I21" s="170">
        <f t="shared" si="4"/>
        <v>2000</v>
      </c>
      <c r="J21" s="190">
        <f t="shared" si="4"/>
        <v>-44100</v>
      </c>
      <c r="K21" s="176">
        <f t="shared" si="4"/>
        <v>-46100</v>
      </c>
      <c r="L21" s="197">
        <f t="shared" si="4"/>
        <v>0</v>
      </c>
      <c r="M21" s="176">
        <f t="shared" si="4"/>
        <v>0</v>
      </c>
      <c r="N21" s="197">
        <f t="shared" si="4"/>
        <v>0</v>
      </c>
      <c r="O21" s="183">
        <f t="shared" si="4"/>
        <v>-46100</v>
      </c>
      <c r="P21" s="411"/>
    </row>
    <row r="22" spans="1:16" x14ac:dyDescent="0.25">
      <c r="A22" s="60"/>
      <c r="B22" s="64"/>
      <c r="C22" s="279"/>
      <c r="D22" s="280"/>
      <c r="E22" s="280"/>
      <c r="F22" s="151"/>
      <c r="G22" s="151"/>
      <c r="H22" s="152"/>
      <c r="I22" s="169"/>
      <c r="J22" s="188"/>
      <c r="K22" s="174"/>
      <c r="L22" s="195"/>
      <c r="M22" s="174"/>
      <c r="N22" s="195"/>
      <c r="O22" s="181"/>
      <c r="P22" s="411"/>
    </row>
    <row r="23" spans="1:16" ht="15.75" thickBot="1" x14ac:dyDescent="0.3">
      <c r="A23" s="281"/>
      <c r="B23" s="282" t="s">
        <v>8</v>
      </c>
      <c r="C23" s="283">
        <f t="shared" ref="C23:E23" si="5">C16+C21+C12</f>
        <v>112900</v>
      </c>
      <c r="D23" s="284">
        <f t="shared" si="5"/>
        <v>0</v>
      </c>
      <c r="E23" s="284">
        <f t="shared" si="5"/>
        <v>0</v>
      </c>
      <c r="F23" s="166">
        <f>F16+F21+F12</f>
        <v>112900</v>
      </c>
      <c r="G23" s="166">
        <f t="shared" ref="G23:O23" si="6">G16+G21+G12</f>
        <v>23464.11</v>
      </c>
      <c r="H23" s="167">
        <f t="shared" si="6"/>
        <v>89435.89</v>
      </c>
      <c r="I23" s="172">
        <f t="shared" si="6"/>
        <v>-16400</v>
      </c>
      <c r="J23" s="193">
        <f t="shared" si="6"/>
        <v>96500</v>
      </c>
      <c r="K23" s="179">
        <f t="shared" si="6"/>
        <v>112900</v>
      </c>
      <c r="L23" s="200">
        <f t="shared" si="6"/>
        <v>-7500</v>
      </c>
      <c r="M23" s="179">
        <f t="shared" si="6"/>
        <v>0</v>
      </c>
      <c r="N23" s="200">
        <f t="shared" si="6"/>
        <v>0</v>
      </c>
      <c r="O23" s="186">
        <f t="shared" si="6"/>
        <v>105400</v>
      </c>
      <c r="P23" s="417"/>
    </row>
    <row r="24" spans="1:16" x14ac:dyDescent="0.25">
      <c r="A24" s="41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</row>
    <row r="25" spans="1:16" x14ac:dyDescent="0.25">
      <c r="A25" s="41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</row>
    <row r="26" spans="1:16" x14ac:dyDescent="0.25">
      <c r="A26" s="41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</row>
    <row r="27" spans="1:16" x14ac:dyDescent="0.25">
      <c r="A27" s="41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</row>
    <row r="28" spans="1:16" x14ac:dyDescent="0.25">
      <c r="A28" s="41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</row>
    <row r="29" spans="1:16" x14ac:dyDescent="0.25">
      <c r="A29" s="41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</row>
    <row r="30" spans="1:16" x14ac:dyDescent="0.25">
      <c r="A30" s="41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</row>
    <row r="31" spans="1:16" x14ac:dyDescent="0.25">
      <c r="A31" s="41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</row>
    <row r="32" spans="1:16" x14ac:dyDescent="0.25">
      <c r="A32" s="41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</row>
    <row r="33" spans="1:15" x14ac:dyDescent="0.25">
      <c r="A33" s="41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</row>
    <row r="34" spans="1:15" x14ac:dyDescent="0.25">
      <c r="A34" s="41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</row>
    <row r="35" spans="1:15" x14ac:dyDescent="0.25">
      <c r="A35" s="41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</row>
    <row r="36" spans="1:15" x14ac:dyDescent="0.25">
      <c r="A36" s="41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</row>
    <row r="37" spans="1:15" x14ac:dyDescent="0.25">
      <c r="A37" s="41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</row>
    <row r="38" spans="1:15" x14ac:dyDescent="0.25">
      <c r="A38" s="41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1:15" x14ac:dyDescent="0.25">
      <c r="A39" s="41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1:15" x14ac:dyDescent="0.25">
      <c r="A40" s="41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1:15" x14ac:dyDescent="0.25">
      <c r="A41" s="41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1:15" x14ac:dyDescent="0.25">
      <c r="A42" s="41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5" x14ac:dyDescent="0.25">
      <c r="A43" s="41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5" x14ac:dyDescent="0.25">
      <c r="A44" s="41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15" x14ac:dyDescent="0.25">
      <c r="A45" s="41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15" x14ac:dyDescent="0.25">
      <c r="A46" s="41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15" x14ac:dyDescent="0.25">
      <c r="A47" s="41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15" x14ac:dyDescent="0.25">
      <c r="A48" s="41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x14ac:dyDescent="0.25">
      <c r="A49" s="41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x14ac:dyDescent="0.25">
      <c r="A50" s="41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x14ac:dyDescent="0.25">
      <c r="A51" s="41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x14ac:dyDescent="0.25">
      <c r="A52" s="41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x14ac:dyDescent="0.25">
      <c r="A53" s="41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x14ac:dyDescent="0.25">
      <c r="A54" s="41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x14ac:dyDescent="0.25">
      <c r="A55" s="41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x14ac:dyDescent="0.25">
      <c r="A56" s="41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x14ac:dyDescent="0.25">
      <c r="A57" s="41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x14ac:dyDescent="0.25">
      <c r="A58" s="41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x14ac:dyDescent="0.25">
      <c r="A59" s="41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1:15" x14ac:dyDescent="0.25">
      <c r="A60" s="41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1:15" x14ac:dyDescent="0.25">
      <c r="A61" s="41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1:15" x14ac:dyDescent="0.25">
      <c r="A62" s="41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1:15" x14ac:dyDescent="0.25">
      <c r="A63" s="4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1:15" x14ac:dyDescent="0.25">
      <c r="A64" s="41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1:15" x14ac:dyDescent="0.25">
      <c r="A65" s="41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1:15" x14ac:dyDescent="0.25">
      <c r="A66" s="41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1:15" x14ac:dyDescent="0.25">
      <c r="A67" s="41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1:15" x14ac:dyDescent="0.25">
      <c r="A68" s="41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1:15" x14ac:dyDescent="0.25">
      <c r="A69" s="41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1:15" x14ac:dyDescent="0.25">
      <c r="A70" s="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1:15" x14ac:dyDescent="0.25">
      <c r="A71" s="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1:15" x14ac:dyDescent="0.25">
      <c r="A72" s="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15" x14ac:dyDescent="0.25">
      <c r="A73" s="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15" x14ac:dyDescent="0.25">
      <c r="A74" s="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15" x14ac:dyDescent="0.25">
      <c r="A75" s="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15" x14ac:dyDescent="0.25">
      <c r="A76" s="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15" x14ac:dyDescent="0.25">
      <c r="A77" s="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15" x14ac:dyDescent="0.25">
      <c r="A78" s="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15" x14ac:dyDescent="0.25">
      <c r="A79" s="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15" x14ac:dyDescent="0.25">
      <c r="A80" s="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1:15" x14ac:dyDescent="0.25">
      <c r="A81" s="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1:15" x14ac:dyDescent="0.25">
      <c r="A82" s="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1:15" x14ac:dyDescent="0.25">
      <c r="A83" s="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1:15" x14ac:dyDescent="0.25">
      <c r="A84" s="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1:15" x14ac:dyDescent="0.25">
      <c r="A85" s="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1:15" x14ac:dyDescent="0.25">
      <c r="A86" s="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1:15" x14ac:dyDescent="0.25">
      <c r="A87" s="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x14ac:dyDescent="0.25">
      <c r="A88" s="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1:15" x14ac:dyDescent="0.25">
      <c r="A89" s="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1:15" x14ac:dyDescent="0.25">
      <c r="A90" s="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1:15" x14ac:dyDescent="0.25">
      <c r="A91" s="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1:15" x14ac:dyDescent="0.25">
      <c r="A92" s="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1:15" x14ac:dyDescent="0.25">
      <c r="A93" s="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1:15" x14ac:dyDescent="0.25">
      <c r="A94" s="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1:15" x14ac:dyDescent="0.25">
      <c r="A95" s="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1:15" x14ac:dyDescent="0.25">
      <c r="A96" s="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1:15" x14ac:dyDescent="0.25">
      <c r="A97" s="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1:15" x14ac:dyDescent="0.25">
      <c r="A98" s="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1:15" x14ac:dyDescent="0.25">
      <c r="A99" s="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1:15" x14ac:dyDescent="0.25">
      <c r="A100" s="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1:15" x14ac:dyDescent="0.25">
      <c r="A101" s="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1:15" x14ac:dyDescent="0.25">
      <c r="A102" s="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1:15" x14ac:dyDescent="0.25">
      <c r="A103" s="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1:15" x14ac:dyDescent="0.25">
      <c r="A104" s="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1:15" x14ac:dyDescent="0.25">
      <c r="A105" s="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1:15" x14ac:dyDescent="0.25">
      <c r="A106" s="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1:15" x14ac:dyDescent="0.25">
      <c r="A107" s="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1:15" x14ac:dyDescent="0.25">
      <c r="A108" s="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1:15" x14ac:dyDescent="0.25">
      <c r="A109" s="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1:15" x14ac:dyDescent="0.25">
      <c r="A110" s="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1:15" x14ac:dyDescent="0.25">
      <c r="A111" s="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1:15" x14ac:dyDescent="0.25">
      <c r="A112" s="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1:15" x14ac:dyDescent="0.25">
      <c r="A113" s="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25">
      <c r="A114" s="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1:15" x14ac:dyDescent="0.25">
      <c r="A115" s="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1:15" x14ac:dyDescent="0.25">
      <c r="A116" s="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1:15" x14ac:dyDescent="0.25">
      <c r="A117" s="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1:15" x14ac:dyDescent="0.25">
      <c r="A118" s="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1:15" x14ac:dyDescent="0.25">
      <c r="A119" s="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1:15" x14ac:dyDescent="0.25">
      <c r="A120" s="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1:15" x14ac:dyDescent="0.25">
      <c r="A121" s="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1:15" x14ac:dyDescent="0.25">
      <c r="A122" s="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1:15" x14ac:dyDescent="0.25">
      <c r="A123" s="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1:15" x14ac:dyDescent="0.25">
      <c r="A124" s="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1:15" x14ac:dyDescent="0.25">
      <c r="A125" s="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1:15" x14ac:dyDescent="0.25">
      <c r="A126" s="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1:15" x14ac:dyDescent="0.25">
      <c r="A127" s="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1:15" x14ac:dyDescent="0.25">
      <c r="A128" s="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1:15" x14ac:dyDescent="0.25">
      <c r="A129" s="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1:15" x14ac:dyDescent="0.25">
      <c r="A130" s="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1:15" x14ac:dyDescent="0.25">
      <c r="A131" s="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1:15" x14ac:dyDescent="0.25">
      <c r="A132" s="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1:15" x14ac:dyDescent="0.25">
      <c r="A133" s="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1:15" x14ac:dyDescent="0.25">
      <c r="A134" s="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1:15" x14ac:dyDescent="0.25">
      <c r="A135" s="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1:15" x14ac:dyDescent="0.25">
      <c r="A136" s="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1:15" x14ac:dyDescent="0.25">
      <c r="A137" s="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1:15" x14ac:dyDescent="0.25">
      <c r="A138" s="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1:15" x14ac:dyDescent="0.25">
      <c r="A139" s="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1:15" x14ac:dyDescent="0.25">
      <c r="A140" s="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1:15" x14ac:dyDescent="0.25">
      <c r="A141" s="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1:15" x14ac:dyDescent="0.25">
      <c r="A142" s="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1:15" x14ac:dyDescent="0.25">
      <c r="A143" s="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1:15" x14ac:dyDescent="0.25">
      <c r="A144" s="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1:15" x14ac:dyDescent="0.25">
      <c r="A145" s="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1:15" x14ac:dyDescent="0.25">
      <c r="A146" s="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1:15" x14ac:dyDescent="0.25">
      <c r="A147" s="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1:15" x14ac:dyDescent="0.25">
      <c r="A148" s="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1:15" x14ac:dyDescent="0.25">
      <c r="A149" s="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1:15" x14ac:dyDescent="0.25">
      <c r="A150" s="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1:15" x14ac:dyDescent="0.25">
      <c r="A151" s="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1:15" x14ac:dyDescent="0.25">
      <c r="A152" s="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1:15" x14ac:dyDescent="0.25">
      <c r="A153" s="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1:15" x14ac:dyDescent="0.25">
      <c r="A154" s="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1:15" x14ac:dyDescent="0.25">
      <c r="A155" s="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1:15" x14ac:dyDescent="0.25">
      <c r="A156" s="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1:15" x14ac:dyDescent="0.25">
      <c r="A157" s="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1:15" x14ac:dyDescent="0.25">
      <c r="A158" s="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1:15" x14ac:dyDescent="0.25">
      <c r="A159" s="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1:15" x14ac:dyDescent="0.25">
      <c r="A160" s="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1:15" x14ac:dyDescent="0.25">
      <c r="A161" s="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1:15" x14ac:dyDescent="0.25">
      <c r="A162" s="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1:15" x14ac:dyDescent="0.25">
      <c r="A163" s="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1:15" x14ac:dyDescent="0.25">
      <c r="A164" s="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1:15" x14ac:dyDescent="0.25">
      <c r="A165" s="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1:15" x14ac:dyDescent="0.25">
      <c r="A166" s="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1:15" x14ac:dyDescent="0.25">
      <c r="A167" s="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1:15" x14ac:dyDescent="0.25">
      <c r="A168" s="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1:15" x14ac:dyDescent="0.25">
      <c r="A169" s="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1:15" x14ac:dyDescent="0.25">
      <c r="A170" s="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1:15" x14ac:dyDescent="0.25">
      <c r="A171" s="41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</row>
    <row r="172" spans="1:15" x14ac:dyDescent="0.25">
      <c r="A172" s="41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</row>
    <row r="173" spans="1:15" x14ac:dyDescent="0.25">
      <c r="A173" s="41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</row>
    <row r="174" spans="1:15" x14ac:dyDescent="0.25">
      <c r="A174" s="41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</row>
    <row r="175" spans="1:15" x14ac:dyDescent="0.25">
      <c r="A175" s="41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</row>
    <row r="176" spans="1:15" x14ac:dyDescent="0.25">
      <c r="A176" s="41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</row>
    <row r="177" spans="1:15" x14ac:dyDescent="0.25">
      <c r="A177" s="41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</row>
    <row r="178" spans="1:15" x14ac:dyDescent="0.25">
      <c r="A178" s="41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</row>
    <row r="179" spans="1:15" x14ac:dyDescent="0.25">
      <c r="A179" s="41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</row>
    <row r="180" spans="1:15" x14ac:dyDescent="0.25">
      <c r="A180" s="41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</row>
    <row r="181" spans="1:15" x14ac:dyDescent="0.25">
      <c r="A181" s="41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</row>
    <row r="182" spans="1:15" x14ac:dyDescent="0.25">
      <c r="A182" s="41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</row>
    <row r="183" spans="1:15" x14ac:dyDescent="0.25">
      <c r="A183" s="41"/>
    </row>
    <row r="184" spans="1:15" x14ac:dyDescent="0.25">
      <c r="A184" s="41"/>
    </row>
    <row r="185" spans="1:15" x14ac:dyDescent="0.25">
      <c r="A185" s="41"/>
    </row>
    <row r="186" spans="1:15" x14ac:dyDescent="0.25">
      <c r="A186" s="41"/>
    </row>
    <row r="187" spans="1:15" x14ac:dyDescent="0.25">
      <c r="A187" s="41"/>
    </row>
    <row r="188" spans="1:15" x14ac:dyDescent="0.25">
      <c r="A188" s="41"/>
    </row>
    <row r="189" spans="1:15" x14ac:dyDescent="0.25">
      <c r="A189" s="41"/>
    </row>
    <row r="190" spans="1:15" x14ac:dyDescent="0.25">
      <c r="A190" s="41"/>
    </row>
    <row r="191" spans="1:15" x14ac:dyDescent="0.25">
      <c r="A191" s="41"/>
    </row>
    <row r="192" spans="1:15" x14ac:dyDescent="0.25">
      <c r="A192" s="41"/>
    </row>
    <row r="193" spans="1:1" x14ac:dyDescent="0.25">
      <c r="A193" s="41"/>
    </row>
    <row r="194" spans="1:1" x14ac:dyDescent="0.25">
      <c r="A194" s="41"/>
    </row>
    <row r="195" spans="1:1" x14ac:dyDescent="0.25">
      <c r="A195" s="41"/>
    </row>
    <row r="196" spans="1:1" x14ac:dyDescent="0.25">
      <c r="A196" s="41"/>
    </row>
    <row r="197" spans="1:1" x14ac:dyDescent="0.25">
      <c r="A197" s="41"/>
    </row>
    <row r="198" spans="1:1" x14ac:dyDescent="0.25">
      <c r="A198" s="41"/>
    </row>
    <row r="199" spans="1:1" x14ac:dyDescent="0.25">
      <c r="A199" s="41"/>
    </row>
    <row r="200" spans="1:1" x14ac:dyDescent="0.25">
      <c r="A200" s="41"/>
    </row>
    <row r="201" spans="1:1" x14ac:dyDescent="0.25">
      <c r="A201" s="41"/>
    </row>
    <row r="202" spans="1:1" x14ac:dyDescent="0.25">
      <c r="A202" s="41"/>
    </row>
    <row r="203" spans="1:1" x14ac:dyDescent="0.25">
      <c r="A203" s="41"/>
    </row>
    <row r="204" spans="1:1" x14ac:dyDescent="0.25">
      <c r="A204" s="41"/>
    </row>
    <row r="205" spans="1:1" x14ac:dyDescent="0.25">
      <c r="A205" s="41"/>
    </row>
    <row r="206" spans="1:1" x14ac:dyDescent="0.25">
      <c r="A206" s="41"/>
    </row>
    <row r="207" spans="1:1" x14ac:dyDescent="0.25">
      <c r="A207" s="41"/>
    </row>
    <row r="208" spans="1:1" x14ac:dyDescent="0.25">
      <c r="A208" s="41"/>
    </row>
    <row r="209" spans="1:1" x14ac:dyDescent="0.25">
      <c r="A209" s="41"/>
    </row>
    <row r="210" spans="1:1" x14ac:dyDescent="0.25">
      <c r="A210" s="41"/>
    </row>
    <row r="211" spans="1:1" x14ac:dyDescent="0.25">
      <c r="A211" s="41"/>
    </row>
    <row r="212" spans="1:1" x14ac:dyDescent="0.25">
      <c r="A212" s="41"/>
    </row>
    <row r="213" spans="1:1" x14ac:dyDescent="0.25">
      <c r="A213" s="41"/>
    </row>
    <row r="214" spans="1:1" x14ac:dyDescent="0.25">
      <c r="A214" s="41"/>
    </row>
    <row r="215" spans="1:1" x14ac:dyDescent="0.25">
      <c r="A215" s="41"/>
    </row>
    <row r="216" spans="1:1" x14ac:dyDescent="0.25">
      <c r="A216" s="41"/>
    </row>
    <row r="217" spans="1:1" x14ac:dyDescent="0.25">
      <c r="A217" s="41"/>
    </row>
    <row r="218" spans="1:1" x14ac:dyDescent="0.25">
      <c r="A218" s="41"/>
    </row>
    <row r="219" spans="1:1" x14ac:dyDescent="0.25">
      <c r="A219" s="41"/>
    </row>
    <row r="220" spans="1:1" x14ac:dyDescent="0.25">
      <c r="A220" s="41"/>
    </row>
    <row r="221" spans="1:1" x14ac:dyDescent="0.25">
      <c r="A221" s="41"/>
    </row>
    <row r="222" spans="1:1" x14ac:dyDescent="0.25">
      <c r="A222" s="41"/>
    </row>
    <row r="223" spans="1:1" x14ac:dyDescent="0.25">
      <c r="A223" s="41"/>
    </row>
    <row r="224" spans="1:1" x14ac:dyDescent="0.25">
      <c r="A224" s="41"/>
    </row>
    <row r="225" spans="1:1" x14ac:dyDescent="0.25">
      <c r="A225" s="41"/>
    </row>
    <row r="226" spans="1:1" x14ac:dyDescent="0.25">
      <c r="A226" s="41"/>
    </row>
    <row r="227" spans="1:1" x14ac:dyDescent="0.25">
      <c r="A227" s="41"/>
    </row>
    <row r="228" spans="1:1" x14ac:dyDescent="0.25">
      <c r="A228" s="41"/>
    </row>
    <row r="229" spans="1:1" x14ac:dyDescent="0.25">
      <c r="A229" s="41"/>
    </row>
    <row r="230" spans="1:1" x14ac:dyDescent="0.25">
      <c r="A230" s="41"/>
    </row>
    <row r="231" spans="1:1" x14ac:dyDescent="0.25">
      <c r="A231" s="41"/>
    </row>
    <row r="232" spans="1:1" x14ac:dyDescent="0.25">
      <c r="A232" s="41"/>
    </row>
    <row r="233" spans="1:1" x14ac:dyDescent="0.25">
      <c r="A233" s="41"/>
    </row>
    <row r="234" spans="1:1" x14ac:dyDescent="0.25">
      <c r="A234" s="41"/>
    </row>
    <row r="235" spans="1:1" x14ac:dyDescent="0.25">
      <c r="A235" s="41"/>
    </row>
    <row r="236" spans="1:1" x14ac:dyDescent="0.25">
      <c r="A236" s="41"/>
    </row>
    <row r="237" spans="1:1" x14ac:dyDescent="0.25">
      <c r="A237" s="41"/>
    </row>
    <row r="238" spans="1:1" x14ac:dyDescent="0.25">
      <c r="A238" s="41"/>
    </row>
    <row r="239" spans="1:1" x14ac:dyDescent="0.25">
      <c r="A239" s="41"/>
    </row>
    <row r="240" spans="1:1" x14ac:dyDescent="0.25">
      <c r="A240" s="41"/>
    </row>
    <row r="241" spans="1:1" x14ac:dyDescent="0.25">
      <c r="A241" s="41"/>
    </row>
    <row r="242" spans="1:1" x14ac:dyDescent="0.25">
      <c r="A242" s="41"/>
    </row>
    <row r="243" spans="1:1" x14ac:dyDescent="0.25">
      <c r="A243" s="41"/>
    </row>
    <row r="244" spans="1:1" x14ac:dyDescent="0.25">
      <c r="A244" s="41"/>
    </row>
    <row r="245" spans="1:1" x14ac:dyDescent="0.25">
      <c r="A245" s="41"/>
    </row>
    <row r="246" spans="1:1" x14ac:dyDescent="0.25">
      <c r="A246" s="41"/>
    </row>
    <row r="247" spans="1:1" x14ac:dyDescent="0.25">
      <c r="A247" s="41"/>
    </row>
    <row r="248" spans="1:1" x14ac:dyDescent="0.25">
      <c r="A248" s="41"/>
    </row>
    <row r="249" spans="1:1" x14ac:dyDescent="0.25">
      <c r="A249" s="41"/>
    </row>
    <row r="250" spans="1:1" x14ac:dyDescent="0.25">
      <c r="A250" s="41"/>
    </row>
    <row r="251" spans="1:1" x14ac:dyDescent="0.25">
      <c r="A251" s="41"/>
    </row>
    <row r="252" spans="1:1" x14ac:dyDescent="0.25">
      <c r="A252" s="41"/>
    </row>
    <row r="253" spans="1:1" x14ac:dyDescent="0.25">
      <c r="A253" s="41"/>
    </row>
    <row r="254" spans="1:1" x14ac:dyDescent="0.25">
      <c r="A254" s="41"/>
    </row>
    <row r="255" spans="1:1" x14ac:dyDescent="0.25">
      <c r="A255" s="41"/>
    </row>
    <row r="256" spans="1:1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  <row r="313" spans="1:1" x14ac:dyDescent="0.25">
      <c r="A313" s="41"/>
    </row>
    <row r="314" spans="1:1" x14ac:dyDescent="0.25">
      <c r="A314" s="41"/>
    </row>
    <row r="315" spans="1:1" x14ac:dyDescent="0.25">
      <c r="A315" s="41"/>
    </row>
    <row r="316" spans="1:1" x14ac:dyDescent="0.25">
      <c r="A316" s="41"/>
    </row>
    <row r="317" spans="1:1" x14ac:dyDescent="0.25">
      <c r="A317" s="41"/>
    </row>
    <row r="318" spans="1:1" x14ac:dyDescent="0.25">
      <c r="A318" s="41"/>
    </row>
    <row r="319" spans="1:1" x14ac:dyDescent="0.25">
      <c r="A319" s="41"/>
    </row>
    <row r="320" spans="1:1" x14ac:dyDescent="0.25">
      <c r="A320" s="41"/>
    </row>
    <row r="321" spans="1:1" x14ac:dyDescent="0.25">
      <c r="A321" s="41"/>
    </row>
    <row r="322" spans="1:1" x14ac:dyDescent="0.25">
      <c r="A322" s="41"/>
    </row>
    <row r="323" spans="1:1" x14ac:dyDescent="0.25">
      <c r="A323" s="41"/>
    </row>
    <row r="324" spans="1:1" x14ac:dyDescent="0.25">
      <c r="A324" s="41"/>
    </row>
    <row r="325" spans="1:1" x14ac:dyDescent="0.25">
      <c r="A325" s="41"/>
    </row>
    <row r="326" spans="1:1" x14ac:dyDescent="0.25">
      <c r="A326" s="41"/>
    </row>
    <row r="327" spans="1:1" x14ac:dyDescent="0.25">
      <c r="A327" s="41"/>
    </row>
    <row r="328" spans="1:1" x14ac:dyDescent="0.25">
      <c r="A328" s="41"/>
    </row>
    <row r="329" spans="1:1" x14ac:dyDescent="0.25">
      <c r="A329" s="41"/>
    </row>
    <row r="330" spans="1:1" x14ac:dyDescent="0.25">
      <c r="A330" s="41"/>
    </row>
    <row r="331" spans="1:1" x14ac:dyDescent="0.25">
      <c r="A331" s="41"/>
    </row>
    <row r="332" spans="1:1" x14ac:dyDescent="0.25">
      <c r="A332" s="41"/>
    </row>
    <row r="333" spans="1:1" x14ac:dyDescent="0.25">
      <c r="A333" s="41"/>
    </row>
    <row r="334" spans="1:1" x14ac:dyDescent="0.25">
      <c r="A334" s="41"/>
    </row>
    <row r="335" spans="1:1" x14ac:dyDescent="0.25">
      <c r="A335" s="41"/>
    </row>
    <row r="336" spans="1:1" x14ac:dyDescent="0.25">
      <c r="A336" s="41"/>
    </row>
    <row r="337" spans="1:1" x14ac:dyDescent="0.25">
      <c r="A337" s="41"/>
    </row>
    <row r="338" spans="1:1" x14ac:dyDescent="0.25">
      <c r="A338" s="41"/>
    </row>
    <row r="339" spans="1:1" x14ac:dyDescent="0.25">
      <c r="A339" s="41"/>
    </row>
    <row r="340" spans="1:1" x14ac:dyDescent="0.25">
      <c r="A340" s="41"/>
    </row>
    <row r="341" spans="1:1" x14ac:dyDescent="0.25">
      <c r="A341" s="41"/>
    </row>
    <row r="342" spans="1:1" x14ac:dyDescent="0.25">
      <c r="A342" s="41"/>
    </row>
    <row r="343" spans="1:1" x14ac:dyDescent="0.25">
      <c r="A343" s="41"/>
    </row>
    <row r="344" spans="1:1" x14ac:dyDescent="0.25">
      <c r="A344" s="41"/>
    </row>
    <row r="345" spans="1:1" x14ac:dyDescent="0.25">
      <c r="A345" s="41"/>
    </row>
    <row r="346" spans="1:1" x14ac:dyDescent="0.25">
      <c r="A346" s="41"/>
    </row>
    <row r="347" spans="1:1" x14ac:dyDescent="0.25">
      <c r="A347" s="41"/>
    </row>
    <row r="348" spans="1:1" x14ac:dyDescent="0.25">
      <c r="A348" s="41"/>
    </row>
    <row r="349" spans="1:1" x14ac:dyDescent="0.25">
      <c r="A349" s="41"/>
    </row>
    <row r="350" spans="1:1" x14ac:dyDescent="0.25">
      <c r="A350" s="41"/>
    </row>
    <row r="351" spans="1:1" x14ac:dyDescent="0.25">
      <c r="A351" s="41"/>
    </row>
    <row r="352" spans="1:1" x14ac:dyDescent="0.25">
      <c r="A352" s="41"/>
    </row>
    <row r="353" spans="1:1" x14ac:dyDescent="0.25">
      <c r="A353" s="41"/>
    </row>
    <row r="354" spans="1:1" x14ac:dyDescent="0.25">
      <c r="A354" s="41"/>
    </row>
    <row r="355" spans="1:1" x14ac:dyDescent="0.25">
      <c r="A355" s="41"/>
    </row>
    <row r="356" spans="1:1" x14ac:dyDescent="0.25">
      <c r="A356" s="41"/>
    </row>
    <row r="357" spans="1:1" x14ac:dyDescent="0.25">
      <c r="A357" s="41"/>
    </row>
    <row r="358" spans="1:1" x14ac:dyDescent="0.25">
      <c r="A358" s="41"/>
    </row>
    <row r="359" spans="1:1" x14ac:dyDescent="0.25">
      <c r="A359" s="41"/>
    </row>
    <row r="360" spans="1:1" x14ac:dyDescent="0.25">
      <c r="A360" s="41"/>
    </row>
    <row r="361" spans="1:1" x14ac:dyDescent="0.25">
      <c r="A361" s="41"/>
    </row>
    <row r="362" spans="1:1" x14ac:dyDescent="0.25">
      <c r="A362" s="41"/>
    </row>
    <row r="363" spans="1:1" x14ac:dyDescent="0.25">
      <c r="A363" s="41"/>
    </row>
    <row r="364" spans="1:1" x14ac:dyDescent="0.25">
      <c r="A364" s="41"/>
    </row>
    <row r="365" spans="1:1" x14ac:dyDescent="0.25">
      <c r="A365" s="41"/>
    </row>
    <row r="366" spans="1:1" x14ac:dyDescent="0.25">
      <c r="A366" s="41"/>
    </row>
    <row r="367" spans="1:1" x14ac:dyDescent="0.25">
      <c r="A367" s="41"/>
    </row>
    <row r="368" spans="1:1" x14ac:dyDescent="0.25">
      <c r="A368" s="41"/>
    </row>
    <row r="369" spans="1:1" x14ac:dyDescent="0.25">
      <c r="A369" s="41"/>
    </row>
    <row r="370" spans="1:1" x14ac:dyDescent="0.25">
      <c r="A370" s="41"/>
    </row>
    <row r="371" spans="1:1" x14ac:dyDescent="0.25">
      <c r="A371" s="41"/>
    </row>
    <row r="372" spans="1:1" x14ac:dyDescent="0.25">
      <c r="A372" s="41"/>
    </row>
    <row r="373" spans="1:1" x14ac:dyDescent="0.25">
      <c r="A373" s="41"/>
    </row>
    <row r="374" spans="1:1" x14ac:dyDescent="0.25">
      <c r="A374" s="41"/>
    </row>
    <row r="375" spans="1:1" x14ac:dyDescent="0.25">
      <c r="A375" s="41"/>
    </row>
    <row r="376" spans="1:1" x14ac:dyDescent="0.25">
      <c r="A376" s="41"/>
    </row>
    <row r="377" spans="1:1" x14ac:dyDescent="0.25">
      <c r="A377" s="41"/>
    </row>
    <row r="378" spans="1:1" x14ac:dyDescent="0.25">
      <c r="A378" s="41"/>
    </row>
    <row r="379" spans="1:1" x14ac:dyDescent="0.25">
      <c r="A379" s="41"/>
    </row>
    <row r="380" spans="1:1" x14ac:dyDescent="0.25">
      <c r="A380" s="41"/>
    </row>
    <row r="381" spans="1:1" x14ac:dyDescent="0.25">
      <c r="A381" s="41"/>
    </row>
    <row r="382" spans="1:1" x14ac:dyDescent="0.25">
      <c r="A382" s="41"/>
    </row>
    <row r="383" spans="1:1" x14ac:dyDescent="0.25">
      <c r="A383" s="41"/>
    </row>
    <row r="384" spans="1:1" x14ac:dyDescent="0.25">
      <c r="A384" s="41"/>
    </row>
    <row r="385" spans="1:1" x14ac:dyDescent="0.25">
      <c r="A385" s="41"/>
    </row>
    <row r="386" spans="1:1" x14ac:dyDescent="0.25">
      <c r="A386" s="41"/>
    </row>
    <row r="387" spans="1:1" x14ac:dyDescent="0.25">
      <c r="A387" s="41"/>
    </row>
    <row r="388" spans="1:1" x14ac:dyDescent="0.25">
      <c r="A388" s="41"/>
    </row>
    <row r="389" spans="1:1" x14ac:dyDescent="0.25">
      <c r="A389" s="41"/>
    </row>
    <row r="390" spans="1:1" x14ac:dyDescent="0.25">
      <c r="A390" s="41"/>
    </row>
    <row r="391" spans="1:1" x14ac:dyDescent="0.25">
      <c r="A391" s="41"/>
    </row>
    <row r="392" spans="1:1" x14ac:dyDescent="0.25">
      <c r="A392" s="41"/>
    </row>
    <row r="393" spans="1:1" x14ac:dyDescent="0.25">
      <c r="A393" s="41"/>
    </row>
    <row r="394" spans="1:1" x14ac:dyDescent="0.25">
      <c r="A394" s="41"/>
    </row>
    <row r="395" spans="1:1" x14ac:dyDescent="0.25">
      <c r="A395" s="41"/>
    </row>
    <row r="396" spans="1:1" x14ac:dyDescent="0.25">
      <c r="A396" s="41"/>
    </row>
    <row r="421" spans="1:1" x14ac:dyDescent="0.25">
      <c r="A421" s="41"/>
    </row>
    <row r="422" spans="1:1" x14ac:dyDescent="0.25">
      <c r="A422" s="41"/>
    </row>
    <row r="423" spans="1:1" x14ac:dyDescent="0.25">
      <c r="A423" s="41"/>
    </row>
    <row r="424" spans="1:1" x14ac:dyDescent="0.25">
      <c r="A424" s="41"/>
    </row>
    <row r="425" spans="1:1" x14ac:dyDescent="0.25">
      <c r="A425" s="41"/>
    </row>
    <row r="426" spans="1:1" x14ac:dyDescent="0.25">
      <c r="A426" s="41"/>
    </row>
    <row r="427" spans="1:1" x14ac:dyDescent="0.25">
      <c r="A427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98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  <pageSetUpPr fitToPage="1"/>
  </sheetPr>
  <dimension ref="A1:P11"/>
  <sheetViews>
    <sheetView zoomScale="85" zoomScaleNormal="85" workbookViewId="0">
      <pane xSplit="2" ySplit="6" topLeftCell="C7" activePane="bottomRight" state="frozen"/>
      <selection activeCell="S45" sqref="S45"/>
      <selection pane="topRight" activeCell="S45" sqref="S45"/>
      <selection pane="bottomLeft" activeCell="S45" sqref="S45"/>
      <selection pane="bottomRight" sqref="A1:P1"/>
    </sheetView>
  </sheetViews>
  <sheetFormatPr defaultRowHeight="15" x14ac:dyDescent="0.25"/>
  <cols>
    <col min="1" max="1" width="7.5703125" style="13" customWidth="1"/>
    <col min="2" max="2" width="25.140625" bestFit="1" customWidth="1"/>
    <col min="3" max="3" width="10" style="41" customWidth="1"/>
    <col min="4" max="5" width="10" style="41" hidden="1" customWidth="1"/>
    <col min="6" max="6" width="10" style="4" customWidth="1"/>
    <col min="7" max="7" width="10.5703125" style="4" hidden="1" customWidth="1"/>
    <col min="8" max="14" width="10" style="4" hidden="1" customWidth="1"/>
    <col min="15" max="15" width="10" style="4" customWidth="1"/>
    <col min="16" max="16" width="40" customWidth="1"/>
  </cols>
  <sheetData>
    <row r="1" spans="1:16" x14ac:dyDescent="0.25">
      <c r="A1" s="1992" t="s">
        <v>2892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x14ac:dyDescent="0.25">
      <c r="A2" s="1991"/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45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2893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6" s="3" customFormat="1" ht="15.75" thickBot="1" x14ac:dyDescent="0.3">
      <c r="A6" s="102"/>
      <c r="B6" s="103"/>
      <c r="C6" s="104" t="s">
        <v>0</v>
      </c>
      <c r="D6" s="105" t="s">
        <v>0</v>
      </c>
      <c r="E6" s="108" t="s">
        <v>0</v>
      </c>
      <c r="F6" s="107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2"/>
    </row>
    <row r="7" spans="1:16" s="3" customFormat="1" x14ac:dyDescent="0.25">
      <c r="A7" s="24">
        <v>30010</v>
      </c>
      <c r="B7" s="41" t="s">
        <v>2844</v>
      </c>
      <c r="C7" s="139">
        <f>'30010'!C43</f>
        <v>0</v>
      </c>
      <c r="D7" s="67">
        <f>'30010'!D43</f>
        <v>0</v>
      </c>
      <c r="E7" s="68">
        <f>'30010'!E43</f>
        <v>0</v>
      </c>
      <c r="F7" s="122">
        <f>'30010'!F43</f>
        <v>0</v>
      </c>
      <c r="G7" s="122">
        <f>'30010'!G43</f>
        <v>-447065.06999999983</v>
      </c>
      <c r="H7" s="67">
        <f>'30010'!H43</f>
        <v>447065.06999999983</v>
      </c>
      <c r="I7" s="68">
        <f>'30010'!I43</f>
        <v>0</v>
      </c>
      <c r="J7" s="125">
        <f>'30010'!J43</f>
        <v>0</v>
      </c>
      <c r="K7" s="116">
        <f>'30010'!K43</f>
        <v>0</v>
      </c>
      <c r="L7" s="119">
        <f>'30010'!L43</f>
        <v>0</v>
      </c>
      <c r="M7" s="116">
        <f>'30010'!M43</f>
        <v>0</v>
      </c>
      <c r="N7" s="119">
        <f>'30010'!N43</f>
        <v>0</v>
      </c>
      <c r="O7" s="119">
        <f>'30010'!O43</f>
        <v>0</v>
      </c>
      <c r="P7" s="118"/>
    </row>
    <row r="8" spans="1:16" s="41" customFormat="1" x14ac:dyDescent="0.25">
      <c r="A8" s="24">
        <v>30013</v>
      </c>
      <c r="B8" s="41" t="s">
        <v>2868</v>
      </c>
      <c r="C8" s="140">
        <f>'30013'!C17</f>
        <v>0</v>
      </c>
      <c r="D8" s="6">
        <f>'30013'!D17</f>
        <v>0</v>
      </c>
      <c r="E8" s="17">
        <f>'30013'!E17</f>
        <v>0</v>
      </c>
      <c r="F8" s="123">
        <f>'30013'!F17</f>
        <v>0</v>
      </c>
      <c r="G8" s="123">
        <f>'30013'!G17</f>
        <v>-1817000</v>
      </c>
      <c r="H8" s="6">
        <f>'30013'!H17</f>
        <v>1817000</v>
      </c>
      <c r="I8" s="17">
        <f>'30013'!I17</f>
        <v>0</v>
      </c>
      <c r="J8" s="126">
        <f>'30013'!J17</f>
        <v>0</v>
      </c>
      <c r="K8" s="84">
        <f>'30013'!K17</f>
        <v>0</v>
      </c>
      <c r="L8" s="120">
        <f>'30013'!L17</f>
        <v>0</v>
      </c>
      <c r="M8" s="84">
        <f>'30013'!M17</f>
        <v>0</v>
      </c>
      <c r="N8" s="120">
        <f>'30013'!N17</f>
        <v>0</v>
      </c>
      <c r="O8" s="120">
        <f>'30013'!O17</f>
        <v>0</v>
      </c>
      <c r="P8" s="53"/>
    </row>
    <row r="9" spans="1:16" s="39" customFormat="1" x14ac:dyDescent="0.25">
      <c r="A9" s="24">
        <v>39901</v>
      </c>
      <c r="B9" s="41" t="s">
        <v>2769</v>
      </c>
      <c r="C9" s="140">
        <f>'39901'!C34</f>
        <v>473400</v>
      </c>
      <c r="D9" s="6">
        <f>'39901'!D34</f>
        <v>0</v>
      </c>
      <c r="E9" s="17">
        <f>'39901'!E34</f>
        <v>0</v>
      </c>
      <c r="F9" s="123">
        <f>'39901'!F34</f>
        <v>473400</v>
      </c>
      <c r="G9" s="123">
        <f>'39901'!G34</f>
        <v>253061.87</v>
      </c>
      <c r="H9" s="6">
        <f>'39901'!H34</f>
        <v>220338.13</v>
      </c>
      <c r="I9" s="17">
        <f>'39901'!I34</f>
        <v>-42500</v>
      </c>
      <c r="J9" s="126">
        <f>'39901'!J34</f>
        <v>430900</v>
      </c>
      <c r="K9" s="84">
        <f>'39901'!K34</f>
        <v>473400</v>
      </c>
      <c r="L9" s="120">
        <f>'39901'!L34</f>
        <v>0</v>
      </c>
      <c r="M9" s="84">
        <f>'39901'!M34</f>
        <v>150000</v>
      </c>
      <c r="N9" s="120">
        <f>'39901'!N34</f>
        <v>0</v>
      </c>
      <c r="O9" s="120">
        <f>'39901'!O34</f>
        <v>623400</v>
      </c>
      <c r="P9" s="53"/>
    </row>
    <row r="10" spans="1:16" s="41" customFormat="1" x14ac:dyDescent="0.25">
      <c r="A10" s="47"/>
      <c r="B10" s="115"/>
      <c r="C10" s="140"/>
      <c r="D10" s="6"/>
      <c r="E10" s="17"/>
      <c r="F10" s="123"/>
      <c r="G10" s="123"/>
      <c r="H10" s="6"/>
      <c r="I10" s="17"/>
      <c r="J10" s="126"/>
      <c r="K10" s="84"/>
      <c r="L10" s="120"/>
      <c r="M10" s="84"/>
      <c r="N10" s="120"/>
      <c r="O10" s="120"/>
      <c r="P10" s="53"/>
    </row>
    <row r="11" spans="1:16" s="40" customFormat="1" ht="15.75" thickBot="1" x14ac:dyDescent="0.3">
      <c r="A11" s="44"/>
      <c r="B11" s="75" t="s">
        <v>24</v>
      </c>
      <c r="C11" s="141">
        <f t="shared" ref="C11:E11" si="0">C7+C9</f>
        <v>473400</v>
      </c>
      <c r="D11" s="8">
        <f t="shared" si="0"/>
        <v>0</v>
      </c>
      <c r="E11" s="19">
        <f t="shared" si="0"/>
        <v>0</v>
      </c>
      <c r="F11" s="124">
        <f>F7+F9</f>
        <v>473400</v>
      </c>
      <c r="G11" s="124">
        <f t="shared" ref="G11:O11" si="1">G7+G9</f>
        <v>-194003.19999999984</v>
      </c>
      <c r="H11" s="8">
        <f t="shared" si="1"/>
        <v>667403.19999999984</v>
      </c>
      <c r="I11" s="19">
        <f t="shared" si="1"/>
        <v>-42500</v>
      </c>
      <c r="J11" s="127">
        <f t="shared" si="1"/>
        <v>430900</v>
      </c>
      <c r="K11" s="117">
        <f t="shared" si="1"/>
        <v>473400</v>
      </c>
      <c r="L11" s="121">
        <f t="shared" si="1"/>
        <v>0</v>
      </c>
      <c r="M11" s="117">
        <f t="shared" si="1"/>
        <v>150000</v>
      </c>
      <c r="N11" s="121">
        <f t="shared" si="1"/>
        <v>0</v>
      </c>
      <c r="O11" s="121">
        <f t="shared" si="1"/>
        <v>623400</v>
      </c>
      <c r="P11" s="55"/>
    </row>
  </sheetData>
  <mergeCells count="2">
    <mergeCell ref="A2:P2"/>
    <mergeCell ref="A1:P1"/>
  </mergeCells>
  <printOptions horizontalCentered="1"/>
  <pageMargins left="0.39370078740157483" right="0.39370078740157483" top="0.39370078740157483" bottom="0.39370078740157483" header="0.31496062992125984" footer="0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33"/>
  <sheetViews>
    <sheetView zoomScale="85" zoomScaleNormal="85" workbookViewId="0">
      <pane xSplit="1" ySplit="3" topLeftCell="B10" activePane="bottomRight" state="frozen"/>
      <selection activeCell="F33" sqref="F33"/>
      <selection pane="topRight" activeCell="F33" sqref="F33"/>
      <selection pane="bottomLeft" activeCell="F33" sqref="F33"/>
      <selection pane="bottomRight" activeCell="O4" sqref="O4"/>
    </sheetView>
  </sheetViews>
  <sheetFormatPr defaultColWidth="9.140625" defaultRowHeight="15" x14ac:dyDescent="0.25"/>
  <cols>
    <col min="1" max="1" width="11.28515625" style="13" bestFit="1" customWidth="1"/>
    <col min="2" max="2" width="43.5703125" style="41" bestFit="1" customWidth="1"/>
    <col min="3" max="3" width="10.5703125" style="4" bestFit="1" customWidth="1"/>
    <col min="4" max="5" width="10.140625" style="4" hidden="1" customWidth="1"/>
    <col min="6" max="6" width="10.5703125" style="4" bestFit="1" customWidth="1"/>
    <col min="7" max="7" width="9.85546875" style="4" hidden="1" customWidth="1"/>
    <col min="8" max="8" width="10.5703125" style="4" hidden="1" customWidth="1"/>
    <col min="9" max="9" width="10" style="4" hidden="1" customWidth="1"/>
    <col min="10" max="11" width="10.5703125" style="4" hidden="1" customWidth="1"/>
    <col min="12" max="14" width="10.140625" style="4" hidden="1" customWidth="1"/>
    <col min="15" max="15" width="10.5703125" style="4" bestFit="1" customWidth="1"/>
    <col min="16" max="16" width="30.85546875" style="377" customWidth="1"/>
    <col min="17" max="16384" width="9.140625" style="41"/>
  </cols>
  <sheetData>
    <row r="1" spans="1:16" x14ac:dyDescent="0.25">
      <c r="A1" s="1992" t="s">
        <v>3024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1" t="s">
        <v>6210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60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6208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6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3"/>
    </row>
    <row r="7" spans="1:16" x14ac:dyDescent="0.25">
      <c r="A7" s="20"/>
      <c r="B7" s="129" t="s">
        <v>6222</v>
      </c>
      <c r="C7" s="269"/>
      <c r="D7" s="270"/>
      <c r="E7" s="270"/>
      <c r="F7" s="147"/>
      <c r="G7" s="147"/>
      <c r="H7" s="148"/>
      <c r="I7" s="168"/>
      <c r="J7" s="187"/>
      <c r="K7" s="173"/>
      <c r="L7" s="194"/>
      <c r="M7" s="173"/>
      <c r="N7" s="194"/>
      <c r="O7" s="180"/>
      <c r="P7" s="402"/>
    </row>
    <row r="8" spans="1:16" ht="14.45" customHeight="1" x14ac:dyDescent="0.25">
      <c r="A8" s="21">
        <v>303034990</v>
      </c>
      <c r="B8" s="132" t="s">
        <v>6223</v>
      </c>
      <c r="C8" s="251">
        <f>VLOOKUP(A8,'RBFull Year'!A:D,4,0)</f>
        <v>2630400</v>
      </c>
      <c r="D8" s="152"/>
      <c r="E8" s="152"/>
      <c r="F8" s="151">
        <f>VLOOKUP(A8,'RBFull Year'!A:E,5,0)</f>
        <v>2630400</v>
      </c>
      <c r="G8" s="151">
        <f>VLOOKUP(A8,'RBTo Date'!A:C,3,0)</f>
        <v>0</v>
      </c>
      <c r="H8" s="152">
        <f t="shared" ref="H8:H10" si="0">F8-G8</f>
        <v>2630400</v>
      </c>
      <c r="I8" s="169"/>
      <c r="J8" s="188">
        <f t="shared" ref="J8:J10" si="1">F8+I8</f>
        <v>2630400</v>
      </c>
      <c r="K8" s="297">
        <f t="shared" ref="K8:K15" si="2">C8</f>
        <v>2630400</v>
      </c>
      <c r="L8" s="195"/>
      <c r="M8" s="174"/>
      <c r="N8" s="195"/>
      <c r="O8" s="181">
        <f t="shared" ref="O8:O10" si="3">SUM(K8:N8)</f>
        <v>2630400</v>
      </c>
      <c r="P8" s="404"/>
    </row>
    <row r="9" spans="1:16" ht="14.45" customHeight="1" x14ac:dyDescent="0.25">
      <c r="A9" s="21">
        <v>303034991</v>
      </c>
      <c r="B9" s="132" t="s">
        <v>6224</v>
      </c>
      <c r="C9" s="251">
        <f>VLOOKUP(A9,'RBFull Year'!A:D,4,0)</f>
        <v>169700</v>
      </c>
      <c r="D9" s="152"/>
      <c r="E9" s="152"/>
      <c r="F9" s="151">
        <f>VLOOKUP(A9,'RBFull Year'!A:E,5,0)</f>
        <v>169700</v>
      </c>
      <c r="G9" s="151">
        <f>VLOOKUP(A9,'RBTo Date'!A:C,3,0)</f>
        <v>0</v>
      </c>
      <c r="H9" s="152">
        <f t="shared" si="0"/>
        <v>169700</v>
      </c>
      <c r="I9" s="169">
        <f>106000-F9</f>
        <v>-63700</v>
      </c>
      <c r="J9" s="188">
        <f t="shared" si="1"/>
        <v>106000</v>
      </c>
      <c r="K9" s="297">
        <f t="shared" si="2"/>
        <v>169700</v>
      </c>
      <c r="L9" s="195"/>
      <c r="M9" s="174"/>
      <c r="N9" s="195"/>
      <c r="O9" s="181">
        <f t="shared" si="3"/>
        <v>169700</v>
      </c>
      <c r="P9" s="404"/>
    </row>
    <row r="10" spans="1:16" ht="14.45" customHeight="1" x14ac:dyDescent="0.25">
      <c r="A10" s="21">
        <v>303034992</v>
      </c>
      <c r="B10" s="132" t="s">
        <v>6225</v>
      </c>
      <c r="C10" s="251">
        <f>VLOOKUP(A10,'RBFull Year'!A:D,4,0)</f>
        <v>43200</v>
      </c>
      <c r="D10" s="152"/>
      <c r="E10" s="152"/>
      <c r="F10" s="151">
        <f>VLOOKUP(A10,'RBFull Year'!A:E,5,0)</f>
        <v>43200</v>
      </c>
      <c r="G10" s="151">
        <f>VLOOKUP(A10,'RBTo Date'!A:C,3,0)</f>
        <v>0</v>
      </c>
      <c r="H10" s="152">
        <f t="shared" si="0"/>
        <v>43200</v>
      </c>
      <c r="I10" s="169">
        <f>108000-F10</f>
        <v>64800</v>
      </c>
      <c r="J10" s="188">
        <f t="shared" si="1"/>
        <v>108000</v>
      </c>
      <c r="K10" s="297">
        <f t="shared" si="2"/>
        <v>43200</v>
      </c>
      <c r="L10" s="195"/>
      <c r="M10" s="174"/>
      <c r="N10" s="195"/>
      <c r="O10" s="181">
        <f t="shared" si="3"/>
        <v>43200</v>
      </c>
      <c r="P10" s="404"/>
    </row>
    <row r="11" spans="1:16" ht="14.45" customHeight="1" x14ac:dyDescent="0.25">
      <c r="A11" s="21">
        <v>303044995</v>
      </c>
      <c r="B11" s="132" t="s">
        <v>6226</v>
      </c>
      <c r="C11" s="251">
        <f>VLOOKUP(A11,'RBFull Year'!A:D,4,0)</f>
        <v>10000</v>
      </c>
      <c r="D11" s="152"/>
      <c r="E11" s="152"/>
      <c r="F11" s="151">
        <f>VLOOKUP(A11,'RBFull Year'!A:E,5,0)</f>
        <v>10000</v>
      </c>
      <c r="G11" s="151">
        <f>VLOOKUP(A11,'RBTo Date'!A:C,3,0)</f>
        <v>0</v>
      </c>
      <c r="H11" s="152">
        <f>F11-G11</f>
        <v>10000</v>
      </c>
      <c r="I11" s="169"/>
      <c r="J11" s="188">
        <f>F11+I11</f>
        <v>10000</v>
      </c>
      <c r="K11" s="297">
        <f t="shared" si="2"/>
        <v>10000</v>
      </c>
      <c r="L11" s="195"/>
      <c r="M11" s="174"/>
      <c r="N11" s="195"/>
      <c r="O11" s="181">
        <f>SUM(K11:N11)</f>
        <v>10000</v>
      </c>
      <c r="P11" s="404"/>
    </row>
    <row r="12" spans="1:16" ht="14.45" customHeight="1" x14ac:dyDescent="0.25">
      <c r="A12" s="21">
        <v>303035012</v>
      </c>
      <c r="B12" s="132" t="s">
        <v>6227</v>
      </c>
      <c r="C12" s="251">
        <f>VLOOKUP(A12,'RBFull Year'!A:D,4,0)</f>
        <v>6047000</v>
      </c>
      <c r="D12" s="152"/>
      <c r="E12" s="152"/>
      <c r="F12" s="151">
        <f>VLOOKUP(A12,'RBFull Year'!A:E,5,0)</f>
        <v>6047000</v>
      </c>
      <c r="G12" s="151">
        <f>VLOOKUP(A12,'RBTo Date'!A:C,3,0)</f>
        <v>2503800.21</v>
      </c>
      <c r="H12" s="152">
        <f t="shared" ref="H12:H15" si="4">F12-G12</f>
        <v>3543199.79</v>
      </c>
      <c r="I12" s="169"/>
      <c r="J12" s="188">
        <f>F12+I12</f>
        <v>6047000</v>
      </c>
      <c r="K12" s="297">
        <f t="shared" si="2"/>
        <v>6047000</v>
      </c>
      <c r="L12" s="195"/>
      <c r="M12" s="174"/>
      <c r="N12" s="195"/>
      <c r="O12" s="181">
        <f t="shared" ref="O12:O24" si="5">SUM(K12:N12)</f>
        <v>6047000</v>
      </c>
      <c r="P12" s="404"/>
    </row>
    <row r="13" spans="1:16" s="28" customFormat="1" x14ac:dyDescent="0.25">
      <c r="A13" s="21">
        <v>303035124</v>
      </c>
      <c r="B13" s="132" t="s">
        <v>6228</v>
      </c>
      <c r="C13" s="251">
        <f>VLOOKUP(A13,'RBFull Year'!A:D,4,0)</f>
        <v>0</v>
      </c>
      <c r="D13" s="152"/>
      <c r="E13" s="152"/>
      <c r="F13" s="151">
        <f>VLOOKUP(A13,'RBFull Year'!A:E,5,0)</f>
        <v>0</v>
      </c>
      <c r="G13" s="151">
        <f>VLOOKUP(A13,'RBTo Date'!A:C,3,0)</f>
        <v>269.8</v>
      </c>
      <c r="H13" s="152">
        <f t="shared" si="4"/>
        <v>-269.8</v>
      </c>
      <c r="I13" s="169"/>
      <c r="J13" s="188">
        <f>F13+I13</f>
        <v>0</v>
      </c>
      <c r="K13" s="297">
        <f t="shared" si="2"/>
        <v>0</v>
      </c>
      <c r="L13" s="195"/>
      <c r="M13" s="174"/>
      <c r="N13" s="195"/>
      <c r="O13" s="181">
        <f t="shared" si="5"/>
        <v>0</v>
      </c>
      <c r="P13" s="411"/>
    </row>
    <row r="14" spans="1:16" ht="14.45" customHeight="1" x14ac:dyDescent="0.25">
      <c r="A14" s="21">
        <v>303035902</v>
      </c>
      <c r="B14" s="132" t="s">
        <v>6229</v>
      </c>
      <c r="C14" s="251">
        <f>VLOOKUP(A14,'RBFull Year'!A:D,4,0)</f>
        <v>10000</v>
      </c>
      <c r="D14" s="152"/>
      <c r="E14" s="152"/>
      <c r="F14" s="151">
        <f>VLOOKUP(A14,'RBFull Year'!A:E,5,0)</f>
        <v>10000</v>
      </c>
      <c r="G14" s="151">
        <f>VLOOKUP(A14,'RBTo Date'!A:C,3,0)</f>
        <v>0</v>
      </c>
      <c r="H14" s="152">
        <f t="shared" si="4"/>
        <v>10000</v>
      </c>
      <c r="I14" s="169"/>
      <c r="J14" s="188">
        <f>F14+I14</f>
        <v>10000</v>
      </c>
      <c r="K14" s="297">
        <f t="shared" si="2"/>
        <v>10000</v>
      </c>
      <c r="L14" s="195"/>
      <c r="M14" s="174"/>
      <c r="N14" s="195"/>
      <c r="O14" s="181">
        <f t="shared" si="5"/>
        <v>10000</v>
      </c>
      <c r="P14" s="404"/>
    </row>
    <row r="15" spans="1:16" ht="14.45" customHeight="1" x14ac:dyDescent="0.25">
      <c r="A15" s="21">
        <v>303035912</v>
      </c>
      <c r="B15" s="132" t="s">
        <v>3044</v>
      </c>
      <c r="C15" s="251">
        <f>VLOOKUP(A15,'RBFull Year'!A:D,4,0)</f>
        <v>20000</v>
      </c>
      <c r="D15" s="152"/>
      <c r="E15" s="152"/>
      <c r="F15" s="151">
        <f>VLOOKUP(A15,'RBFull Year'!A:E,5,0)</f>
        <v>20000</v>
      </c>
      <c r="G15" s="151">
        <f>VLOOKUP(A15,'RBTo Date'!A:C,3,0)</f>
        <v>0</v>
      </c>
      <c r="H15" s="152">
        <f t="shared" si="4"/>
        <v>20000</v>
      </c>
      <c r="I15" s="169"/>
      <c r="J15" s="188">
        <f>F15+I15</f>
        <v>20000</v>
      </c>
      <c r="K15" s="297">
        <f t="shared" si="2"/>
        <v>20000</v>
      </c>
      <c r="L15" s="195"/>
      <c r="M15" s="174"/>
      <c r="N15" s="195"/>
      <c r="O15" s="181">
        <f t="shared" si="5"/>
        <v>20000</v>
      </c>
      <c r="P15" s="404"/>
    </row>
    <row r="16" spans="1:16" ht="14.45" customHeight="1" x14ac:dyDescent="0.25">
      <c r="A16" s="60"/>
      <c r="B16" s="61" t="s">
        <v>7</v>
      </c>
      <c r="C16" s="277">
        <f t="shared" ref="C16:H16" si="6">SUM(C8:C15)</f>
        <v>8930300</v>
      </c>
      <c r="D16" s="278">
        <f t="shared" si="6"/>
        <v>0</v>
      </c>
      <c r="E16" s="278">
        <f t="shared" si="6"/>
        <v>0</v>
      </c>
      <c r="F16" s="156">
        <f t="shared" si="6"/>
        <v>8930300</v>
      </c>
      <c r="G16" s="156">
        <f t="shared" si="6"/>
        <v>2504070.0099999998</v>
      </c>
      <c r="H16" s="157">
        <f t="shared" si="6"/>
        <v>6426229.9900000002</v>
      </c>
      <c r="I16" s="170">
        <f>SUM(I8:I15)</f>
        <v>1100</v>
      </c>
      <c r="J16" s="190">
        <f t="shared" ref="J16:O16" si="7">SUM(J8:J15)</f>
        <v>8931400</v>
      </c>
      <c r="K16" s="176">
        <f t="shared" si="7"/>
        <v>8930300</v>
      </c>
      <c r="L16" s="197">
        <f t="shared" si="7"/>
        <v>0</v>
      </c>
      <c r="M16" s="176">
        <f t="shared" si="7"/>
        <v>0</v>
      </c>
      <c r="N16" s="197">
        <f t="shared" si="7"/>
        <v>0</v>
      </c>
      <c r="O16" s="183">
        <f t="shared" si="7"/>
        <v>8930300</v>
      </c>
      <c r="P16" s="404"/>
    </row>
    <row r="17" spans="1:16" ht="14.45" customHeight="1" x14ac:dyDescent="0.25">
      <c r="A17" s="60"/>
      <c r="B17" s="64"/>
      <c r="C17" s="279"/>
      <c r="D17" s="280"/>
      <c r="E17" s="280"/>
      <c r="F17" s="156"/>
      <c r="G17" s="156"/>
      <c r="H17" s="157"/>
      <c r="I17" s="170"/>
      <c r="J17" s="190"/>
      <c r="K17" s="176"/>
      <c r="L17" s="197"/>
      <c r="M17" s="176"/>
      <c r="N17" s="197"/>
      <c r="O17" s="181"/>
      <c r="P17" s="404"/>
    </row>
    <row r="18" spans="1:16" ht="14.45" customHeight="1" x14ac:dyDescent="0.25">
      <c r="A18" s="21"/>
      <c r="B18" s="275" t="s">
        <v>6230</v>
      </c>
      <c r="C18" s="276"/>
      <c r="D18" s="157"/>
      <c r="E18" s="157"/>
      <c r="F18" s="151"/>
      <c r="G18" s="151"/>
      <c r="H18" s="152"/>
      <c r="I18" s="169"/>
      <c r="J18" s="188"/>
      <c r="K18" s="174"/>
      <c r="L18" s="195"/>
      <c r="M18" s="174"/>
      <c r="N18" s="195"/>
      <c r="O18" s="181"/>
      <c r="P18" s="404"/>
    </row>
    <row r="19" spans="1:16" ht="14.45" customHeight="1" x14ac:dyDescent="0.25">
      <c r="A19" s="21">
        <v>303039004</v>
      </c>
      <c r="B19" s="132" t="s">
        <v>6231</v>
      </c>
      <c r="C19" s="251">
        <f>VLOOKUP(A19,'RBFull Year'!A:D,4,0)</f>
        <v>-5983800</v>
      </c>
      <c r="D19" s="152"/>
      <c r="E19" s="152"/>
      <c r="F19" s="151">
        <f>VLOOKUP(A19,'RBFull Year'!A:E,5,0)</f>
        <v>-5983800</v>
      </c>
      <c r="G19" s="151">
        <f>VLOOKUP(A19,'RBTo Date'!A:C,3,0)</f>
        <v>0</v>
      </c>
      <c r="H19" s="152">
        <f t="shared" ref="H19:H24" si="8">F19-G19</f>
        <v>-5983800</v>
      </c>
      <c r="I19" s="169">
        <v>-33000</v>
      </c>
      <c r="J19" s="188">
        <f>F19+I19</f>
        <v>-6016800</v>
      </c>
      <c r="K19" s="297">
        <f t="shared" ref="K19:K24" si="9">C19</f>
        <v>-5983800</v>
      </c>
      <c r="L19" s="195"/>
      <c r="M19" s="174"/>
      <c r="N19" s="195"/>
      <c r="O19" s="181">
        <f t="shared" si="5"/>
        <v>-5983800</v>
      </c>
      <c r="P19" s="404"/>
    </row>
    <row r="20" spans="1:16" s="28" customFormat="1" x14ac:dyDescent="0.25">
      <c r="A20" s="21">
        <v>303039005</v>
      </c>
      <c r="B20" s="132" t="s">
        <v>6232</v>
      </c>
      <c r="C20" s="251">
        <f>VLOOKUP(A20,'RBFull Year'!A:D,4,0)</f>
        <v>-43200</v>
      </c>
      <c r="D20" s="152"/>
      <c r="E20" s="152"/>
      <c r="F20" s="151">
        <f>VLOOKUP(A20,'RBFull Year'!A:E,5,0)</f>
        <v>-43200</v>
      </c>
      <c r="G20" s="151">
        <f>VLOOKUP(A20,'RBTo Date'!A:C,3,0)</f>
        <v>-35906</v>
      </c>
      <c r="H20" s="152">
        <f t="shared" si="8"/>
        <v>-7294</v>
      </c>
      <c r="I20" s="169">
        <f>-108000-F20</f>
        <v>-64800</v>
      </c>
      <c r="J20" s="188">
        <f>F20+I20</f>
        <v>-108000</v>
      </c>
      <c r="K20" s="297">
        <f t="shared" si="9"/>
        <v>-43200</v>
      </c>
      <c r="L20" s="195"/>
      <c r="M20" s="174"/>
      <c r="N20" s="195"/>
      <c r="O20" s="181">
        <f t="shared" si="5"/>
        <v>-43200</v>
      </c>
      <c r="P20" s="411"/>
    </row>
    <row r="21" spans="1:16" s="28" customFormat="1" x14ac:dyDescent="0.25">
      <c r="A21" s="21">
        <v>303039010</v>
      </c>
      <c r="B21" s="132" t="s">
        <v>6233</v>
      </c>
      <c r="C21" s="251">
        <f>VLOOKUP(A21,'RBFull Year'!A:D,4,0)</f>
        <v>-2597300</v>
      </c>
      <c r="D21" s="152"/>
      <c r="E21" s="152"/>
      <c r="F21" s="151">
        <f>VLOOKUP(A21,'RBFull Year'!A:E,5,0)</f>
        <v>-2597300</v>
      </c>
      <c r="G21" s="151">
        <f>VLOOKUP(A21,'RBTo Date'!A:C,3,0)</f>
        <v>0</v>
      </c>
      <c r="H21" s="152">
        <f t="shared" si="8"/>
        <v>-2597300</v>
      </c>
      <c r="I21" s="169">
        <v>-20000</v>
      </c>
      <c r="J21" s="188">
        <f>F21+I21</f>
        <v>-2617300</v>
      </c>
      <c r="K21" s="297">
        <f t="shared" si="9"/>
        <v>-2597300</v>
      </c>
      <c r="L21" s="195"/>
      <c r="M21" s="174"/>
      <c r="N21" s="195"/>
      <c r="O21" s="181">
        <f t="shared" si="5"/>
        <v>-2597300</v>
      </c>
      <c r="P21" s="411"/>
    </row>
    <row r="22" spans="1:16" s="28" customFormat="1" x14ac:dyDescent="0.25">
      <c r="A22" s="21">
        <v>303039013</v>
      </c>
      <c r="B22" s="132" t="s">
        <v>6234</v>
      </c>
      <c r="C22" s="251">
        <f>VLOOKUP(A22,'RBFull Year'!A:D,4,0)</f>
        <v>-65700</v>
      </c>
      <c r="D22" s="152"/>
      <c r="E22" s="152"/>
      <c r="F22" s="151">
        <f>VLOOKUP(A22,'RBFull Year'!A:E,5,0)</f>
        <v>-65700</v>
      </c>
      <c r="G22" s="151">
        <f>VLOOKUP(A22,'RBTo Date'!A:C,3,0)</f>
        <v>0</v>
      </c>
      <c r="H22" s="152">
        <f t="shared" si="8"/>
        <v>-65700</v>
      </c>
      <c r="I22" s="169">
        <f>-50000-F22</f>
        <v>15700</v>
      </c>
      <c r="J22" s="188">
        <f>F22+I22</f>
        <v>-50000</v>
      </c>
      <c r="K22" s="297">
        <f t="shared" si="9"/>
        <v>-65700</v>
      </c>
      <c r="L22" s="195"/>
      <c r="M22" s="174"/>
      <c r="N22" s="195"/>
      <c r="O22" s="181">
        <f t="shared" si="5"/>
        <v>-65700</v>
      </c>
      <c r="P22" s="411"/>
    </row>
    <row r="23" spans="1:16" s="28" customFormat="1" x14ac:dyDescent="0.25">
      <c r="A23" s="21">
        <v>303039058</v>
      </c>
      <c r="B23" s="132" t="s">
        <v>6235</v>
      </c>
      <c r="C23" s="251">
        <f>VLOOKUP(A23,'RBFull Year'!A:D,4,0)</f>
        <v>-37100</v>
      </c>
      <c r="D23" s="152"/>
      <c r="E23" s="152"/>
      <c r="F23" s="151">
        <f>VLOOKUP(A23,'RBFull Year'!A:E,5,0)</f>
        <v>-37100</v>
      </c>
      <c r="G23" s="151">
        <f>VLOOKUP(A23,'RBTo Date'!A:C,3,0)</f>
        <v>-49795.27</v>
      </c>
      <c r="H23" s="152">
        <f t="shared" si="8"/>
        <v>12695.269999999997</v>
      </c>
      <c r="I23" s="169">
        <v>3700</v>
      </c>
      <c r="J23" s="188">
        <f t="shared" ref="J23:J24" si="10">F23+I23</f>
        <v>-33400</v>
      </c>
      <c r="K23" s="297">
        <f t="shared" si="9"/>
        <v>-37100</v>
      </c>
      <c r="L23" s="195"/>
      <c r="M23" s="174"/>
      <c r="N23" s="195"/>
      <c r="O23" s="181">
        <f t="shared" si="5"/>
        <v>-37100</v>
      </c>
      <c r="P23" s="412"/>
    </row>
    <row r="24" spans="1:16" s="28" customFormat="1" x14ac:dyDescent="0.25">
      <c r="A24" s="21">
        <v>303039079</v>
      </c>
      <c r="B24" s="132" t="s">
        <v>6236</v>
      </c>
      <c r="C24" s="251">
        <f>VLOOKUP(A24,'RBFull Year'!A:D,4,0)</f>
        <v>-89600</v>
      </c>
      <c r="D24" s="152"/>
      <c r="E24" s="152"/>
      <c r="F24" s="151">
        <f>VLOOKUP(A24,'RBFull Year'!A:E,5,0)</f>
        <v>-89600</v>
      </c>
      <c r="G24" s="151">
        <f>VLOOKUP(A24,'RBTo Date'!A:C,3,0)</f>
        <v>-15612.33</v>
      </c>
      <c r="H24" s="152">
        <f t="shared" si="8"/>
        <v>-73987.67</v>
      </c>
      <c r="I24" s="169">
        <v>9000</v>
      </c>
      <c r="J24" s="188">
        <f t="shared" si="10"/>
        <v>-80600</v>
      </c>
      <c r="K24" s="297">
        <f t="shared" si="9"/>
        <v>-89600</v>
      </c>
      <c r="L24" s="195"/>
      <c r="M24" s="174"/>
      <c r="N24" s="195"/>
      <c r="O24" s="181">
        <f t="shared" si="5"/>
        <v>-89600</v>
      </c>
      <c r="P24" s="412"/>
    </row>
    <row r="25" spans="1:16" x14ac:dyDescent="0.25">
      <c r="A25" s="62"/>
      <c r="B25" s="61" t="s">
        <v>7</v>
      </c>
      <c r="C25" s="277">
        <f t="shared" ref="C25:G25" si="11">SUM(C19:C24)</f>
        <v>-8816700</v>
      </c>
      <c r="D25" s="278">
        <f t="shared" si="11"/>
        <v>0</v>
      </c>
      <c r="E25" s="278">
        <f t="shared" si="11"/>
        <v>0</v>
      </c>
      <c r="F25" s="156">
        <f t="shared" si="11"/>
        <v>-8816700</v>
      </c>
      <c r="G25" s="156">
        <f t="shared" si="11"/>
        <v>-101313.59999999999</v>
      </c>
      <c r="H25" s="157">
        <f>SUM(H19:H24)</f>
        <v>-8715386.4000000004</v>
      </c>
      <c r="I25" s="170">
        <f t="shared" ref="I25:O25" si="12">SUM(I19:I24)</f>
        <v>-89400</v>
      </c>
      <c r="J25" s="190">
        <f t="shared" si="12"/>
        <v>-8906100</v>
      </c>
      <c r="K25" s="176">
        <f t="shared" si="12"/>
        <v>-8816700</v>
      </c>
      <c r="L25" s="197">
        <f t="shared" si="12"/>
        <v>0</v>
      </c>
      <c r="M25" s="176">
        <f t="shared" si="12"/>
        <v>0</v>
      </c>
      <c r="N25" s="197">
        <f t="shared" si="12"/>
        <v>0</v>
      </c>
      <c r="O25" s="183">
        <f t="shared" si="12"/>
        <v>-8816700</v>
      </c>
      <c r="P25" s="411"/>
    </row>
    <row r="26" spans="1:16" x14ac:dyDescent="0.25">
      <c r="A26" s="60"/>
      <c r="B26" s="64"/>
      <c r="C26" s="279"/>
      <c r="D26" s="280"/>
      <c r="E26" s="280"/>
      <c r="F26" s="151"/>
      <c r="G26" s="151"/>
      <c r="H26" s="152"/>
      <c r="I26" s="169"/>
      <c r="J26" s="188"/>
      <c r="K26" s="174"/>
      <c r="L26" s="195"/>
      <c r="M26" s="174"/>
      <c r="N26" s="195"/>
      <c r="O26" s="181"/>
      <c r="P26" s="411"/>
    </row>
    <row r="27" spans="1:16" ht="15.75" thickBot="1" x14ac:dyDescent="0.3">
      <c r="A27" s="281"/>
      <c r="B27" s="282" t="s">
        <v>8</v>
      </c>
      <c r="C27" s="283">
        <f t="shared" ref="C27:G27" si="13">C25+C16</f>
        <v>113600</v>
      </c>
      <c r="D27" s="284">
        <f t="shared" si="13"/>
        <v>0</v>
      </c>
      <c r="E27" s="284">
        <f t="shared" si="13"/>
        <v>0</v>
      </c>
      <c r="F27" s="166">
        <f t="shared" si="13"/>
        <v>113600</v>
      </c>
      <c r="G27" s="166">
        <f t="shared" si="13"/>
        <v>2402756.4099999997</v>
      </c>
      <c r="H27" s="167">
        <f>H25+H16</f>
        <v>-2289156.41</v>
      </c>
      <c r="I27" s="172">
        <f t="shared" ref="I27:O27" si="14">I25+I16</f>
        <v>-88300</v>
      </c>
      <c r="J27" s="193">
        <f t="shared" si="14"/>
        <v>25300</v>
      </c>
      <c r="K27" s="179">
        <f t="shared" si="14"/>
        <v>113600</v>
      </c>
      <c r="L27" s="200">
        <f t="shared" si="14"/>
        <v>0</v>
      </c>
      <c r="M27" s="179">
        <f t="shared" si="14"/>
        <v>0</v>
      </c>
      <c r="N27" s="200">
        <f t="shared" si="14"/>
        <v>0</v>
      </c>
      <c r="O27" s="186">
        <f t="shared" si="14"/>
        <v>113600</v>
      </c>
      <c r="P27" s="417"/>
    </row>
    <row r="28" spans="1:16" x14ac:dyDescent="0.25">
      <c r="A28" s="41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</row>
    <row r="29" spans="1:16" x14ac:dyDescent="0.25">
      <c r="A29" s="41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</row>
    <row r="30" spans="1:16" x14ac:dyDescent="0.25">
      <c r="A30" s="41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</row>
    <row r="31" spans="1:16" x14ac:dyDescent="0.25">
      <c r="A31" s="41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</row>
    <row r="32" spans="1:16" x14ac:dyDescent="0.25">
      <c r="A32" s="41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</row>
    <row r="33" spans="1:15" x14ac:dyDescent="0.25">
      <c r="A33" s="41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</row>
    <row r="34" spans="1:15" x14ac:dyDescent="0.25">
      <c r="A34" s="41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</row>
    <row r="35" spans="1:15" x14ac:dyDescent="0.25">
      <c r="A35" s="41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</row>
    <row r="36" spans="1:15" x14ac:dyDescent="0.25">
      <c r="A36" s="41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</row>
    <row r="37" spans="1:15" x14ac:dyDescent="0.25">
      <c r="A37" s="41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</row>
    <row r="38" spans="1:15" x14ac:dyDescent="0.25">
      <c r="A38" s="41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1:15" x14ac:dyDescent="0.25">
      <c r="A39" s="41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1:15" x14ac:dyDescent="0.25">
      <c r="A40" s="41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1:15" x14ac:dyDescent="0.25">
      <c r="A41" s="41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1:15" x14ac:dyDescent="0.25">
      <c r="A42" s="41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5" x14ac:dyDescent="0.25">
      <c r="A43" s="41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5" x14ac:dyDescent="0.25">
      <c r="A44" s="41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15" x14ac:dyDescent="0.25">
      <c r="A45" s="41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15" x14ac:dyDescent="0.25">
      <c r="A46" s="41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15" x14ac:dyDescent="0.25">
      <c r="A47" s="41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15" x14ac:dyDescent="0.25">
      <c r="A48" s="41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x14ac:dyDescent="0.25">
      <c r="A49" s="41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x14ac:dyDescent="0.25">
      <c r="A50" s="41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x14ac:dyDescent="0.25">
      <c r="A51" s="41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x14ac:dyDescent="0.25">
      <c r="A52" s="41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x14ac:dyDescent="0.25">
      <c r="A53" s="41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x14ac:dyDescent="0.25">
      <c r="A54" s="41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x14ac:dyDescent="0.25">
      <c r="A55" s="41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x14ac:dyDescent="0.25">
      <c r="A56" s="41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x14ac:dyDescent="0.25">
      <c r="A57" s="41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x14ac:dyDescent="0.25">
      <c r="A58" s="41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x14ac:dyDescent="0.25">
      <c r="A59" s="41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1:15" x14ac:dyDescent="0.25">
      <c r="A60" s="41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1:15" x14ac:dyDescent="0.25">
      <c r="A61" s="41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1:15" x14ac:dyDescent="0.25">
      <c r="A62" s="41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1:15" x14ac:dyDescent="0.25">
      <c r="A63" s="4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1:15" x14ac:dyDescent="0.25">
      <c r="A64" s="41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1:15" x14ac:dyDescent="0.25">
      <c r="A65" s="41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1:15" x14ac:dyDescent="0.25">
      <c r="A66" s="41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1:15" x14ac:dyDescent="0.25">
      <c r="A67" s="41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1:15" x14ac:dyDescent="0.25">
      <c r="A68" s="41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1:15" x14ac:dyDescent="0.25">
      <c r="A69" s="41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1:15" x14ac:dyDescent="0.25">
      <c r="A70" s="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1:15" x14ac:dyDescent="0.25">
      <c r="A71" s="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1:15" x14ac:dyDescent="0.25">
      <c r="A72" s="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15" x14ac:dyDescent="0.25">
      <c r="A73" s="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15" x14ac:dyDescent="0.25">
      <c r="A74" s="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15" x14ac:dyDescent="0.25">
      <c r="A75" s="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15" x14ac:dyDescent="0.25">
      <c r="A76" s="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15" x14ac:dyDescent="0.25">
      <c r="A77" s="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15" x14ac:dyDescent="0.25">
      <c r="A78" s="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15" x14ac:dyDescent="0.25">
      <c r="A79" s="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15" x14ac:dyDescent="0.25">
      <c r="A80" s="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1:15" x14ac:dyDescent="0.25">
      <c r="A81" s="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1:15" x14ac:dyDescent="0.25">
      <c r="A82" s="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1:15" x14ac:dyDescent="0.25">
      <c r="A83" s="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1:15" x14ac:dyDescent="0.25">
      <c r="A84" s="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1:15" x14ac:dyDescent="0.25">
      <c r="A85" s="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1:15" x14ac:dyDescent="0.25">
      <c r="A86" s="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1:15" x14ac:dyDescent="0.25">
      <c r="A87" s="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x14ac:dyDescent="0.25">
      <c r="A88" s="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1:15" x14ac:dyDescent="0.25">
      <c r="A89" s="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1:15" x14ac:dyDescent="0.25">
      <c r="A90" s="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1:15" x14ac:dyDescent="0.25">
      <c r="A91" s="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1:15" x14ac:dyDescent="0.25">
      <c r="A92" s="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1:15" x14ac:dyDescent="0.25">
      <c r="A93" s="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1:15" x14ac:dyDescent="0.25">
      <c r="A94" s="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1:15" x14ac:dyDescent="0.25">
      <c r="A95" s="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1:15" x14ac:dyDescent="0.25">
      <c r="A96" s="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1:15" x14ac:dyDescent="0.25">
      <c r="A97" s="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1:15" x14ac:dyDescent="0.25">
      <c r="A98" s="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1:15" x14ac:dyDescent="0.25">
      <c r="A99" s="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1:15" x14ac:dyDescent="0.25">
      <c r="A100" s="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1:15" x14ac:dyDescent="0.25">
      <c r="A101" s="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1:15" x14ac:dyDescent="0.25">
      <c r="A102" s="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1:15" x14ac:dyDescent="0.25">
      <c r="A103" s="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1:15" x14ac:dyDescent="0.25">
      <c r="A104" s="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1:15" x14ac:dyDescent="0.25">
      <c r="A105" s="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1:15" x14ac:dyDescent="0.25">
      <c r="A106" s="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1:15" x14ac:dyDescent="0.25">
      <c r="A107" s="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1:15" x14ac:dyDescent="0.25">
      <c r="A108" s="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1:15" x14ac:dyDescent="0.25">
      <c r="A109" s="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1:15" x14ac:dyDescent="0.25">
      <c r="A110" s="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1:15" x14ac:dyDescent="0.25">
      <c r="A111" s="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1:15" x14ac:dyDescent="0.25">
      <c r="A112" s="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1:15" x14ac:dyDescent="0.25">
      <c r="A113" s="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25">
      <c r="A114" s="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1:15" x14ac:dyDescent="0.25">
      <c r="A115" s="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1:15" x14ac:dyDescent="0.25">
      <c r="A116" s="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1:15" x14ac:dyDescent="0.25">
      <c r="A117" s="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1:15" x14ac:dyDescent="0.25">
      <c r="A118" s="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1:15" x14ac:dyDescent="0.25">
      <c r="A119" s="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1:15" x14ac:dyDescent="0.25">
      <c r="A120" s="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1:15" x14ac:dyDescent="0.25">
      <c r="A121" s="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1:15" x14ac:dyDescent="0.25">
      <c r="A122" s="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1:15" x14ac:dyDescent="0.25">
      <c r="A123" s="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1:15" x14ac:dyDescent="0.25">
      <c r="A124" s="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1:15" x14ac:dyDescent="0.25">
      <c r="A125" s="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1:15" x14ac:dyDescent="0.25">
      <c r="A126" s="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1:15" x14ac:dyDescent="0.25">
      <c r="A127" s="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1:15" x14ac:dyDescent="0.25">
      <c r="A128" s="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1:15" x14ac:dyDescent="0.25">
      <c r="A129" s="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1:15" x14ac:dyDescent="0.25">
      <c r="A130" s="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1:15" x14ac:dyDescent="0.25">
      <c r="A131" s="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1:15" x14ac:dyDescent="0.25">
      <c r="A132" s="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1:15" x14ac:dyDescent="0.25">
      <c r="A133" s="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1:15" x14ac:dyDescent="0.25">
      <c r="A134" s="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1:15" x14ac:dyDescent="0.25">
      <c r="A135" s="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1:15" x14ac:dyDescent="0.25">
      <c r="A136" s="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1:15" x14ac:dyDescent="0.25">
      <c r="A137" s="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1:15" x14ac:dyDescent="0.25">
      <c r="A138" s="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1:15" x14ac:dyDescent="0.25">
      <c r="A139" s="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1:15" x14ac:dyDescent="0.25">
      <c r="A140" s="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1:15" x14ac:dyDescent="0.25">
      <c r="A141" s="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1:15" x14ac:dyDescent="0.25">
      <c r="A142" s="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1:15" x14ac:dyDescent="0.25">
      <c r="A143" s="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1:15" x14ac:dyDescent="0.25">
      <c r="A144" s="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1:15" x14ac:dyDescent="0.25">
      <c r="A145" s="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1:15" x14ac:dyDescent="0.25">
      <c r="A146" s="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1:15" x14ac:dyDescent="0.25">
      <c r="A147" s="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1:15" x14ac:dyDescent="0.25">
      <c r="A148" s="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1:15" x14ac:dyDescent="0.25">
      <c r="A149" s="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1:15" x14ac:dyDescent="0.25">
      <c r="A150" s="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1:15" x14ac:dyDescent="0.25">
      <c r="A151" s="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1:15" x14ac:dyDescent="0.25">
      <c r="A152" s="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1:15" x14ac:dyDescent="0.25">
      <c r="A153" s="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1:15" x14ac:dyDescent="0.25">
      <c r="A154" s="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1:15" x14ac:dyDescent="0.25">
      <c r="A155" s="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1:15" x14ac:dyDescent="0.25">
      <c r="A156" s="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1:15" x14ac:dyDescent="0.25">
      <c r="A157" s="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1:15" x14ac:dyDescent="0.25">
      <c r="A158" s="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1:15" x14ac:dyDescent="0.25">
      <c r="A159" s="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1:15" x14ac:dyDescent="0.25">
      <c r="A160" s="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1:15" x14ac:dyDescent="0.25">
      <c r="A161" s="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1:15" x14ac:dyDescent="0.25">
      <c r="A162" s="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1:15" x14ac:dyDescent="0.25">
      <c r="A163" s="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1:15" x14ac:dyDescent="0.25">
      <c r="A164" s="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1:15" x14ac:dyDescent="0.25">
      <c r="A165" s="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1:15" x14ac:dyDescent="0.25">
      <c r="A166" s="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1:15" x14ac:dyDescent="0.25">
      <c r="A167" s="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1:15" x14ac:dyDescent="0.25">
      <c r="A168" s="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1:15" x14ac:dyDescent="0.25">
      <c r="A169" s="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1:15" x14ac:dyDescent="0.25">
      <c r="A170" s="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1:15" x14ac:dyDescent="0.25">
      <c r="A171" s="41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</row>
    <row r="172" spans="1:15" x14ac:dyDescent="0.25">
      <c r="A172" s="41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</row>
    <row r="173" spans="1:15" x14ac:dyDescent="0.25">
      <c r="A173" s="41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</row>
    <row r="174" spans="1:15" x14ac:dyDescent="0.25">
      <c r="A174" s="41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</row>
    <row r="175" spans="1:15" x14ac:dyDescent="0.25">
      <c r="A175" s="41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</row>
    <row r="176" spans="1:15" x14ac:dyDescent="0.25">
      <c r="A176" s="41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</row>
    <row r="177" spans="1:15" x14ac:dyDescent="0.25">
      <c r="A177" s="41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</row>
    <row r="178" spans="1:15" x14ac:dyDescent="0.25">
      <c r="A178" s="41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</row>
    <row r="179" spans="1:15" x14ac:dyDescent="0.25">
      <c r="A179" s="41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</row>
    <row r="180" spans="1:15" x14ac:dyDescent="0.25">
      <c r="A180" s="41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</row>
    <row r="181" spans="1:15" x14ac:dyDescent="0.25">
      <c r="A181" s="41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</row>
    <row r="182" spans="1:15" x14ac:dyDescent="0.25">
      <c r="A182" s="41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</row>
    <row r="183" spans="1:15" x14ac:dyDescent="0.25">
      <c r="A183" s="41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</row>
    <row r="184" spans="1:15" x14ac:dyDescent="0.25">
      <c r="A184" s="41"/>
      <c r="C184" s="255"/>
      <c r="D184" s="255"/>
      <c r="E184" s="255"/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</row>
    <row r="185" spans="1:15" x14ac:dyDescent="0.25">
      <c r="A185" s="41"/>
    </row>
    <row r="186" spans="1:15" x14ac:dyDescent="0.25">
      <c r="A186" s="41"/>
    </row>
    <row r="187" spans="1:15" x14ac:dyDescent="0.25">
      <c r="A187" s="41"/>
    </row>
    <row r="188" spans="1:15" x14ac:dyDescent="0.25">
      <c r="A188" s="41"/>
    </row>
    <row r="189" spans="1:15" x14ac:dyDescent="0.25">
      <c r="A189" s="41"/>
    </row>
    <row r="190" spans="1:15" x14ac:dyDescent="0.25">
      <c r="A190" s="41"/>
    </row>
    <row r="191" spans="1:15" x14ac:dyDescent="0.25">
      <c r="A191" s="41"/>
    </row>
    <row r="192" spans="1:15" x14ac:dyDescent="0.25">
      <c r="A192" s="41"/>
    </row>
    <row r="193" spans="1:1" x14ac:dyDescent="0.25">
      <c r="A193" s="41"/>
    </row>
    <row r="194" spans="1:1" x14ac:dyDescent="0.25">
      <c r="A194" s="41"/>
    </row>
    <row r="195" spans="1:1" x14ac:dyDescent="0.25">
      <c r="A195" s="41"/>
    </row>
    <row r="196" spans="1:1" x14ac:dyDescent="0.25">
      <c r="A196" s="41"/>
    </row>
    <row r="197" spans="1:1" x14ac:dyDescent="0.25">
      <c r="A197" s="41"/>
    </row>
    <row r="198" spans="1:1" x14ac:dyDescent="0.25">
      <c r="A198" s="41"/>
    </row>
    <row r="199" spans="1:1" x14ac:dyDescent="0.25">
      <c r="A199" s="41"/>
    </row>
    <row r="200" spans="1:1" x14ac:dyDescent="0.25">
      <c r="A200" s="41"/>
    </row>
    <row r="201" spans="1:1" x14ac:dyDescent="0.25">
      <c r="A201" s="41"/>
    </row>
    <row r="202" spans="1:1" x14ac:dyDescent="0.25">
      <c r="A202" s="41"/>
    </row>
    <row r="203" spans="1:1" x14ac:dyDescent="0.25">
      <c r="A203" s="41"/>
    </row>
    <row r="204" spans="1:1" x14ac:dyDescent="0.25">
      <c r="A204" s="41"/>
    </row>
    <row r="205" spans="1:1" x14ac:dyDescent="0.25">
      <c r="A205" s="41"/>
    </row>
    <row r="206" spans="1:1" x14ac:dyDescent="0.25">
      <c r="A206" s="41"/>
    </row>
    <row r="207" spans="1:1" x14ac:dyDescent="0.25">
      <c r="A207" s="41"/>
    </row>
    <row r="208" spans="1:1" x14ac:dyDescent="0.25">
      <c r="A208" s="41"/>
    </row>
    <row r="209" spans="1:1" x14ac:dyDescent="0.25">
      <c r="A209" s="41"/>
    </row>
    <row r="210" spans="1:1" x14ac:dyDescent="0.25">
      <c r="A210" s="41"/>
    </row>
    <row r="211" spans="1:1" x14ac:dyDescent="0.25">
      <c r="A211" s="41"/>
    </row>
    <row r="212" spans="1:1" x14ac:dyDescent="0.25">
      <c r="A212" s="41"/>
    </row>
    <row r="213" spans="1:1" x14ac:dyDescent="0.25">
      <c r="A213" s="41"/>
    </row>
    <row r="214" spans="1:1" x14ac:dyDescent="0.25">
      <c r="A214" s="41"/>
    </row>
    <row r="215" spans="1:1" x14ac:dyDescent="0.25">
      <c r="A215" s="41"/>
    </row>
    <row r="216" spans="1:1" x14ac:dyDescent="0.25">
      <c r="A216" s="41"/>
    </row>
    <row r="217" spans="1:1" x14ac:dyDescent="0.25">
      <c r="A217" s="41"/>
    </row>
    <row r="218" spans="1:1" x14ac:dyDescent="0.25">
      <c r="A218" s="41"/>
    </row>
    <row r="219" spans="1:1" x14ac:dyDescent="0.25">
      <c r="A219" s="41"/>
    </row>
    <row r="220" spans="1:1" x14ac:dyDescent="0.25">
      <c r="A220" s="41"/>
    </row>
    <row r="221" spans="1:1" x14ac:dyDescent="0.25">
      <c r="A221" s="41"/>
    </row>
    <row r="222" spans="1:1" x14ac:dyDescent="0.25">
      <c r="A222" s="41"/>
    </row>
    <row r="223" spans="1:1" x14ac:dyDescent="0.25">
      <c r="A223" s="41"/>
    </row>
    <row r="224" spans="1:1" x14ac:dyDescent="0.25">
      <c r="A224" s="41"/>
    </row>
    <row r="225" spans="1:1" x14ac:dyDescent="0.25">
      <c r="A225" s="41"/>
    </row>
    <row r="226" spans="1:1" x14ac:dyDescent="0.25">
      <c r="A226" s="41"/>
    </row>
    <row r="227" spans="1:1" x14ac:dyDescent="0.25">
      <c r="A227" s="41"/>
    </row>
    <row r="228" spans="1:1" x14ac:dyDescent="0.25">
      <c r="A228" s="41"/>
    </row>
    <row r="229" spans="1:1" x14ac:dyDescent="0.25">
      <c r="A229" s="41"/>
    </row>
    <row r="230" spans="1:1" x14ac:dyDescent="0.25">
      <c r="A230" s="41"/>
    </row>
    <row r="231" spans="1:1" x14ac:dyDescent="0.25">
      <c r="A231" s="41"/>
    </row>
    <row r="232" spans="1:1" x14ac:dyDescent="0.25">
      <c r="A232" s="41"/>
    </row>
    <row r="233" spans="1:1" x14ac:dyDescent="0.25">
      <c r="A233" s="41"/>
    </row>
    <row r="234" spans="1:1" x14ac:dyDescent="0.25">
      <c r="A234" s="41"/>
    </row>
    <row r="235" spans="1:1" x14ac:dyDescent="0.25">
      <c r="A235" s="41"/>
    </row>
    <row r="236" spans="1:1" x14ac:dyDescent="0.25">
      <c r="A236" s="41"/>
    </row>
    <row r="237" spans="1:1" x14ac:dyDescent="0.25">
      <c r="A237" s="41"/>
    </row>
    <row r="238" spans="1:1" x14ac:dyDescent="0.25">
      <c r="A238" s="41"/>
    </row>
    <row r="239" spans="1:1" x14ac:dyDescent="0.25">
      <c r="A239" s="41"/>
    </row>
    <row r="240" spans="1:1" x14ac:dyDescent="0.25">
      <c r="A240" s="41"/>
    </row>
    <row r="241" spans="1:1" x14ac:dyDescent="0.25">
      <c r="A241" s="41"/>
    </row>
    <row r="242" spans="1:1" x14ac:dyDescent="0.25">
      <c r="A242" s="41"/>
    </row>
    <row r="243" spans="1:1" x14ac:dyDescent="0.25">
      <c r="A243" s="41"/>
    </row>
    <row r="244" spans="1:1" x14ac:dyDescent="0.25">
      <c r="A244" s="41"/>
    </row>
    <row r="245" spans="1:1" x14ac:dyDescent="0.25">
      <c r="A245" s="41"/>
    </row>
    <row r="246" spans="1:1" x14ac:dyDescent="0.25">
      <c r="A246" s="41"/>
    </row>
    <row r="247" spans="1:1" x14ac:dyDescent="0.25">
      <c r="A247" s="41"/>
    </row>
    <row r="248" spans="1:1" x14ac:dyDescent="0.25">
      <c r="A248" s="41"/>
    </row>
    <row r="249" spans="1:1" x14ac:dyDescent="0.25">
      <c r="A249" s="41"/>
    </row>
    <row r="250" spans="1:1" x14ac:dyDescent="0.25">
      <c r="A250" s="41"/>
    </row>
    <row r="251" spans="1:1" x14ac:dyDescent="0.25">
      <c r="A251" s="41"/>
    </row>
    <row r="252" spans="1:1" x14ac:dyDescent="0.25">
      <c r="A252" s="41"/>
    </row>
    <row r="253" spans="1:1" x14ac:dyDescent="0.25">
      <c r="A253" s="41"/>
    </row>
    <row r="254" spans="1:1" x14ac:dyDescent="0.25">
      <c r="A254" s="41"/>
    </row>
    <row r="255" spans="1:1" x14ac:dyDescent="0.25">
      <c r="A255" s="41"/>
    </row>
    <row r="256" spans="1:1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  <row r="313" spans="1:1" x14ac:dyDescent="0.25">
      <c r="A313" s="41"/>
    </row>
    <row r="314" spans="1:1" x14ac:dyDescent="0.25">
      <c r="A314" s="41"/>
    </row>
    <row r="315" spans="1:1" x14ac:dyDescent="0.25">
      <c r="A315" s="41"/>
    </row>
    <row r="316" spans="1:1" x14ac:dyDescent="0.25">
      <c r="A316" s="41"/>
    </row>
    <row r="317" spans="1:1" x14ac:dyDescent="0.25">
      <c r="A317" s="41"/>
    </row>
    <row r="318" spans="1:1" x14ac:dyDescent="0.25">
      <c r="A318" s="41"/>
    </row>
    <row r="319" spans="1:1" x14ac:dyDescent="0.25">
      <c r="A319" s="41"/>
    </row>
    <row r="320" spans="1:1" x14ac:dyDescent="0.25">
      <c r="A320" s="41"/>
    </row>
    <row r="321" spans="1:1" x14ac:dyDescent="0.25">
      <c r="A321" s="41"/>
    </row>
    <row r="322" spans="1:1" x14ac:dyDescent="0.25">
      <c r="A322" s="41"/>
    </row>
    <row r="323" spans="1:1" x14ac:dyDescent="0.25">
      <c r="A323" s="41"/>
    </row>
    <row r="324" spans="1:1" x14ac:dyDescent="0.25">
      <c r="A324" s="41"/>
    </row>
    <row r="325" spans="1:1" x14ac:dyDescent="0.25">
      <c r="A325" s="41"/>
    </row>
    <row r="326" spans="1:1" x14ac:dyDescent="0.25">
      <c r="A326" s="41"/>
    </row>
    <row r="327" spans="1:1" x14ac:dyDescent="0.25">
      <c r="A327" s="41"/>
    </row>
    <row r="328" spans="1:1" x14ac:dyDescent="0.25">
      <c r="A328" s="41"/>
    </row>
    <row r="329" spans="1:1" x14ac:dyDescent="0.25">
      <c r="A329" s="41"/>
    </row>
    <row r="330" spans="1:1" x14ac:dyDescent="0.25">
      <c r="A330" s="41"/>
    </row>
    <row r="331" spans="1:1" x14ac:dyDescent="0.25">
      <c r="A331" s="41"/>
    </row>
    <row r="332" spans="1:1" x14ac:dyDescent="0.25">
      <c r="A332" s="41"/>
    </row>
    <row r="333" spans="1:1" x14ac:dyDescent="0.25">
      <c r="A333" s="41"/>
    </row>
    <row r="334" spans="1:1" x14ac:dyDescent="0.25">
      <c r="A334" s="41"/>
    </row>
    <row r="335" spans="1:1" x14ac:dyDescent="0.25">
      <c r="A335" s="41"/>
    </row>
    <row r="336" spans="1:1" x14ac:dyDescent="0.25">
      <c r="A336" s="41"/>
    </row>
    <row r="337" spans="1:1" x14ac:dyDescent="0.25">
      <c r="A337" s="41"/>
    </row>
    <row r="338" spans="1:1" x14ac:dyDescent="0.25">
      <c r="A338" s="41"/>
    </row>
    <row r="339" spans="1:1" x14ac:dyDescent="0.25">
      <c r="A339" s="41"/>
    </row>
    <row r="340" spans="1:1" x14ac:dyDescent="0.25">
      <c r="A340" s="41"/>
    </row>
    <row r="341" spans="1:1" x14ac:dyDescent="0.25">
      <c r="A341" s="41"/>
    </row>
    <row r="342" spans="1:1" x14ac:dyDescent="0.25">
      <c r="A342" s="41"/>
    </row>
    <row r="343" spans="1:1" x14ac:dyDescent="0.25">
      <c r="A343" s="41"/>
    </row>
    <row r="344" spans="1:1" x14ac:dyDescent="0.25">
      <c r="A344" s="41"/>
    </row>
    <row r="345" spans="1:1" x14ac:dyDescent="0.25">
      <c r="A345" s="41"/>
    </row>
    <row r="346" spans="1:1" x14ac:dyDescent="0.25">
      <c r="A346" s="41"/>
    </row>
    <row r="347" spans="1:1" x14ac:dyDescent="0.25">
      <c r="A347" s="41"/>
    </row>
    <row r="348" spans="1:1" x14ac:dyDescent="0.25">
      <c r="A348" s="41"/>
    </row>
    <row r="349" spans="1:1" x14ac:dyDescent="0.25">
      <c r="A349" s="41"/>
    </row>
    <row r="350" spans="1:1" x14ac:dyDescent="0.25">
      <c r="A350" s="41"/>
    </row>
    <row r="351" spans="1:1" x14ac:dyDescent="0.25">
      <c r="A351" s="41"/>
    </row>
    <row r="352" spans="1:1" x14ac:dyDescent="0.25">
      <c r="A352" s="41"/>
    </row>
    <row r="353" spans="1:1" x14ac:dyDescent="0.25">
      <c r="A353" s="41"/>
    </row>
    <row r="354" spans="1:1" x14ac:dyDescent="0.25">
      <c r="A354" s="41"/>
    </row>
    <row r="355" spans="1:1" x14ac:dyDescent="0.25">
      <c r="A355" s="41"/>
    </row>
    <row r="356" spans="1:1" x14ac:dyDescent="0.25">
      <c r="A356" s="41"/>
    </row>
    <row r="357" spans="1:1" x14ac:dyDescent="0.25">
      <c r="A357" s="41"/>
    </row>
    <row r="358" spans="1:1" x14ac:dyDescent="0.25">
      <c r="A358" s="41"/>
    </row>
    <row r="359" spans="1:1" x14ac:dyDescent="0.25">
      <c r="A359" s="41"/>
    </row>
    <row r="360" spans="1:1" x14ac:dyDescent="0.25">
      <c r="A360" s="41"/>
    </row>
    <row r="361" spans="1:1" x14ac:dyDescent="0.25">
      <c r="A361" s="41"/>
    </row>
    <row r="362" spans="1:1" x14ac:dyDescent="0.25">
      <c r="A362" s="41"/>
    </row>
    <row r="363" spans="1:1" x14ac:dyDescent="0.25">
      <c r="A363" s="41"/>
    </row>
    <row r="364" spans="1:1" x14ac:dyDescent="0.25">
      <c r="A364" s="41"/>
    </row>
    <row r="365" spans="1:1" x14ac:dyDescent="0.25">
      <c r="A365" s="41"/>
    </row>
    <row r="366" spans="1:1" x14ac:dyDescent="0.25">
      <c r="A366" s="41"/>
    </row>
    <row r="367" spans="1:1" x14ac:dyDescent="0.25">
      <c r="A367" s="41"/>
    </row>
    <row r="368" spans="1:1" x14ac:dyDescent="0.25">
      <c r="A368" s="41"/>
    </row>
    <row r="369" spans="1:1" x14ac:dyDescent="0.25">
      <c r="A369" s="41"/>
    </row>
    <row r="370" spans="1:1" x14ac:dyDescent="0.25">
      <c r="A370" s="41"/>
    </row>
    <row r="371" spans="1:1" x14ac:dyDescent="0.25">
      <c r="A371" s="41"/>
    </row>
    <row r="372" spans="1:1" x14ac:dyDescent="0.25">
      <c r="A372" s="41"/>
    </row>
    <row r="373" spans="1:1" x14ac:dyDescent="0.25">
      <c r="A373" s="41"/>
    </row>
    <row r="374" spans="1:1" x14ac:dyDescent="0.25">
      <c r="A374" s="41"/>
    </row>
    <row r="375" spans="1:1" x14ac:dyDescent="0.25">
      <c r="A375" s="41"/>
    </row>
    <row r="376" spans="1:1" x14ac:dyDescent="0.25">
      <c r="A376" s="41"/>
    </row>
    <row r="377" spans="1:1" x14ac:dyDescent="0.25">
      <c r="A377" s="41"/>
    </row>
    <row r="378" spans="1:1" x14ac:dyDescent="0.25">
      <c r="A378" s="41"/>
    </row>
    <row r="379" spans="1:1" x14ac:dyDescent="0.25">
      <c r="A379" s="41"/>
    </row>
    <row r="380" spans="1:1" x14ac:dyDescent="0.25">
      <c r="A380" s="41"/>
    </row>
    <row r="381" spans="1:1" x14ac:dyDescent="0.25">
      <c r="A381" s="41"/>
    </row>
    <row r="382" spans="1:1" x14ac:dyDescent="0.25">
      <c r="A382" s="41"/>
    </row>
    <row r="383" spans="1:1" x14ac:dyDescent="0.25">
      <c r="A383" s="41"/>
    </row>
    <row r="384" spans="1:1" x14ac:dyDescent="0.25">
      <c r="A384" s="41"/>
    </row>
    <row r="385" spans="1:1" x14ac:dyDescent="0.25">
      <c r="A385" s="41"/>
    </row>
    <row r="386" spans="1:1" x14ac:dyDescent="0.25">
      <c r="A386" s="41"/>
    </row>
    <row r="387" spans="1:1" x14ac:dyDescent="0.25">
      <c r="A387" s="41"/>
    </row>
    <row r="388" spans="1:1" x14ac:dyDescent="0.25">
      <c r="A388" s="41"/>
    </row>
    <row r="389" spans="1:1" x14ac:dyDescent="0.25">
      <c r="A389" s="41"/>
    </row>
    <row r="390" spans="1:1" x14ac:dyDescent="0.25">
      <c r="A390" s="41"/>
    </row>
    <row r="391" spans="1:1" x14ac:dyDescent="0.25">
      <c r="A391" s="41"/>
    </row>
    <row r="392" spans="1:1" x14ac:dyDescent="0.25">
      <c r="A392" s="41"/>
    </row>
    <row r="393" spans="1:1" x14ac:dyDescent="0.25">
      <c r="A393" s="41"/>
    </row>
    <row r="394" spans="1:1" x14ac:dyDescent="0.25">
      <c r="A394" s="41"/>
    </row>
    <row r="395" spans="1:1" x14ac:dyDescent="0.25">
      <c r="A395" s="41"/>
    </row>
    <row r="396" spans="1:1" x14ac:dyDescent="0.25">
      <c r="A396" s="41"/>
    </row>
    <row r="397" spans="1:1" x14ac:dyDescent="0.25">
      <c r="A397" s="41"/>
    </row>
    <row r="398" spans="1:1" x14ac:dyDescent="0.25">
      <c r="A398" s="41"/>
    </row>
    <row r="399" spans="1:1" x14ac:dyDescent="0.25">
      <c r="A399" s="41"/>
    </row>
    <row r="400" spans="1:1" x14ac:dyDescent="0.25">
      <c r="A400" s="41"/>
    </row>
    <row r="401" spans="1:1" x14ac:dyDescent="0.25">
      <c r="A401" s="41"/>
    </row>
    <row r="402" spans="1:1" x14ac:dyDescent="0.25">
      <c r="A402" s="41"/>
    </row>
    <row r="427" spans="1:1" x14ac:dyDescent="0.25">
      <c r="A427" s="41"/>
    </row>
    <row r="428" spans="1:1" x14ac:dyDescent="0.25">
      <c r="A428" s="41"/>
    </row>
    <row r="429" spans="1:1" x14ac:dyDescent="0.25">
      <c r="A429" s="41"/>
    </row>
    <row r="430" spans="1:1" x14ac:dyDescent="0.25">
      <c r="A430" s="41"/>
    </row>
    <row r="431" spans="1:1" x14ac:dyDescent="0.25">
      <c r="A431" s="41"/>
    </row>
    <row r="432" spans="1:1" x14ac:dyDescent="0.25">
      <c r="A432" s="41"/>
    </row>
    <row r="433" spans="1:1" x14ac:dyDescent="0.25">
      <c r="A433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9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6"/>
  <sheetViews>
    <sheetView zoomScale="85" zoomScaleNormal="85" workbookViewId="0">
      <pane xSplit="1" ySplit="3" topLeftCell="B4" activePane="bottomRight" state="frozen"/>
      <selection activeCell="F33" sqref="F33"/>
      <selection pane="topRight" activeCell="F33" sqref="F33"/>
      <selection pane="bottomLeft" activeCell="F33" sqref="F33"/>
      <selection pane="bottomRight" activeCell="O4" sqref="O4"/>
    </sheetView>
  </sheetViews>
  <sheetFormatPr defaultColWidth="9.140625" defaultRowHeight="15" x14ac:dyDescent="0.25"/>
  <cols>
    <col min="1" max="1" width="11.28515625" style="13" bestFit="1" customWidth="1"/>
    <col min="2" max="2" width="43.5703125" style="41" bestFit="1" customWidth="1"/>
    <col min="3" max="3" width="10.140625" style="4" customWidth="1"/>
    <col min="4" max="5" width="10.140625" style="4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30.85546875" style="41" customWidth="1"/>
    <col min="17" max="16384" width="9.140625" style="41"/>
  </cols>
  <sheetData>
    <row r="1" spans="1:16" x14ac:dyDescent="0.25">
      <c r="A1" s="1992" t="s">
        <v>3024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1" t="s">
        <v>6237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60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6208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6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3"/>
    </row>
    <row r="7" spans="1:16" x14ac:dyDescent="0.25">
      <c r="A7" s="60"/>
      <c r="B7" s="61" t="s">
        <v>2845</v>
      </c>
      <c r="C7" s="286"/>
      <c r="D7" s="287"/>
      <c r="E7" s="287"/>
      <c r="F7" s="147"/>
      <c r="G7" s="147"/>
      <c r="H7" s="148"/>
      <c r="I7" s="168"/>
      <c r="J7" s="187"/>
      <c r="K7" s="173"/>
      <c r="L7" s="194"/>
      <c r="M7" s="173"/>
      <c r="N7" s="194"/>
      <c r="O7" s="180"/>
      <c r="P7" s="422"/>
    </row>
    <row r="8" spans="1:16" x14ac:dyDescent="0.25">
      <c r="A8" s="21">
        <v>303069051</v>
      </c>
      <c r="B8" s="132" t="s">
        <v>2850</v>
      </c>
      <c r="C8" s="251">
        <f>VLOOKUP(A8,'RBFull Year'!A:D,4,0)</f>
        <v>0</v>
      </c>
      <c r="D8" s="152"/>
      <c r="E8" s="152"/>
      <c r="F8" s="151">
        <f>VLOOKUP(A8,'RBFull Year'!A:E,5,0)</f>
        <v>0</v>
      </c>
      <c r="G8" s="151">
        <f>VLOOKUP(A8,'RBTo Date'!A:C,3,0)</f>
        <v>-3626</v>
      </c>
      <c r="H8" s="152">
        <f t="shared" ref="H8" si="0">F8-G8</f>
        <v>3626</v>
      </c>
      <c r="I8" s="169"/>
      <c r="J8" s="188">
        <f>F8+I8</f>
        <v>0</v>
      </c>
      <c r="K8" s="297">
        <f>C8</f>
        <v>0</v>
      </c>
      <c r="L8" s="195"/>
      <c r="M8" s="174"/>
      <c r="N8" s="195"/>
      <c r="O8" s="181">
        <f t="shared" ref="O8" si="1">SUM(K8:N8)</f>
        <v>0</v>
      </c>
      <c r="P8" s="419"/>
    </row>
    <row r="9" spans="1:16" x14ac:dyDescent="0.25">
      <c r="A9" s="62"/>
      <c r="B9" s="61" t="s">
        <v>7</v>
      </c>
      <c r="C9" s="277">
        <f t="shared" ref="C9:G9" si="2">SUM(C8:C8)</f>
        <v>0</v>
      </c>
      <c r="D9" s="278">
        <f t="shared" si="2"/>
        <v>0</v>
      </c>
      <c r="E9" s="278">
        <f t="shared" si="2"/>
        <v>0</v>
      </c>
      <c r="F9" s="156">
        <f t="shared" si="2"/>
        <v>0</v>
      </c>
      <c r="G9" s="156">
        <f t="shared" si="2"/>
        <v>-3626</v>
      </c>
      <c r="H9" s="157">
        <f>SUM(H8:H8)</f>
        <v>3626</v>
      </c>
      <c r="I9" s="170">
        <f t="shared" ref="I9:O9" si="3">SUM(I8:I8)</f>
        <v>0</v>
      </c>
      <c r="J9" s="190">
        <f t="shared" si="3"/>
        <v>0</v>
      </c>
      <c r="K9" s="176">
        <f t="shared" si="3"/>
        <v>0</v>
      </c>
      <c r="L9" s="197">
        <f t="shared" si="3"/>
        <v>0</v>
      </c>
      <c r="M9" s="176">
        <f t="shared" si="3"/>
        <v>0</v>
      </c>
      <c r="N9" s="197">
        <f t="shared" si="3"/>
        <v>0</v>
      </c>
      <c r="O9" s="183">
        <f t="shared" si="3"/>
        <v>0</v>
      </c>
      <c r="P9" s="419"/>
    </row>
    <row r="10" spans="1:16" x14ac:dyDescent="0.25">
      <c r="A10" s="60"/>
      <c r="B10" s="64"/>
      <c r="C10" s="279"/>
      <c r="D10" s="280"/>
      <c r="E10" s="280"/>
      <c r="F10" s="151"/>
      <c r="G10" s="151"/>
      <c r="H10" s="152"/>
      <c r="I10" s="169"/>
      <c r="J10" s="188"/>
      <c r="K10" s="174"/>
      <c r="L10" s="195"/>
      <c r="M10" s="174"/>
      <c r="N10" s="195"/>
      <c r="O10" s="181"/>
      <c r="P10" s="419"/>
    </row>
    <row r="11" spans="1:16" ht="15.75" thickBot="1" x14ac:dyDescent="0.3">
      <c r="A11" s="281"/>
      <c r="B11" s="282" t="s">
        <v>8</v>
      </c>
      <c r="C11" s="283">
        <f t="shared" ref="C11:O11" si="4">C9</f>
        <v>0</v>
      </c>
      <c r="D11" s="284">
        <f t="shared" si="4"/>
        <v>0</v>
      </c>
      <c r="E11" s="284">
        <f t="shared" si="4"/>
        <v>0</v>
      </c>
      <c r="F11" s="167">
        <f t="shared" si="4"/>
        <v>0</v>
      </c>
      <c r="G11" s="167">
        <f t="shared" si="4"/>
        <v>-3626</v>
      </c>
      <c r="H11" s="167">
        <f t="shared" si="4"/>
        <v>3626</v>
      </c>
      <c r="I11" s="172">
        <f t="shared" si="4"/>
        <v>0</v>
      </c>
      <c r="J11" s="200">
        <f t="shared" si="4"/>
        <v>0</v>
      </c>
      <c r="K11" s="179">
        <f t="shared" si="4"/>
        <v>0</v>
      </c>
      <c r="L11" s="200">
        <f t="shared" si="4"/>
        <v>0</v>
      </c>
      <c r="M11" s="179">
        <f t="shared" si="4"/>
        <v>0</v>
      </c>
      <c r="N11" s="200">
        <f t="shared" si="4"/>
        <v>0</v>
      </c>
      <c r="O11" s="186">
        <f t="shared" si="4"/>
        <v>0</v>
      </c>
      <c r="P11" s="420"/>
    </row>
    <row r="12" spans="1:16" x14ac:dyDescent="0.25">
      <c r="A12" s="41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</row>
    <row r="13" spans="1:16" x14ac:dyDescent="0.25">
      <c r="A13" s="41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</row>
    <row r="14" spans="1:16" x14ac:dyDescent="0.25">
      <c r="A14" s="41"/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</row>
    <row r="15" spans="1:16" x14ac:dyDescent="0.25">
      <c r="A15" s="41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</row>
    <row r="16" spans="1:16" x14ac:dyDescent="0.25">
      <c r="A16" s="41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</row>
    <row r="17" spans="1:15" x14ac:dyDescent="0.25">
      <c r="A17" s="41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</row>
    <row r="18" spans="1:15" x14ac:dyDescent="0.25">
      <c r="A18" s="41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</row>
    <row r="19" spans="1:15" x14ac:dyDescent="0.25">
      <c r="A19" s="41"/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</row>
    <row r="20" spans="1:15" x14ac:dyDescent="0.25">
      <c r="A20" s="41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</row>
    <row r="21" spans="1:15" x14ac:dyDescent="0.25">
      <c r="A21" s="41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</row>
    <row r="22" spans="1:15" x14ac:dyDescent="0.25">
      <c r="A22" s="41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</row>
    <row r="23" spans="1:15" x14ac:dyDescent="0.25">
      <c r="A23" s="41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</row>
    <row r="24" spans="1:15" x14ac:dyDescent="0.25">
      <c r="A24" s="41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</row>
    <row r="25" spans="1:15" x14ac:dyDescent="0.25">
      <c r="A25" s="41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</row>
    <row r="26" spans="1:15" x14ac:dyDescent="0.25">
      <c r="A26" s="41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</row>
    <row r="27" spans="1:15" x14ac:dyDescent="0.25">
      <c r="A27" s="41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</row>
    <row r="28" spans="1:15" x14ac:dyDescent="0.25">
      <c r="A28" s="41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</row>
    <row r="29" spans="1:15" x14ac:dyDescent="0.25">
      <c r="A29" s="41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</row>
    <row r="30" spans="1:15" x14ac:dyDescent="0.25">
      <c r="A30" s="41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</row>
    <row r="31" spans="1:15" x14ac:dyDescent="0.25">
      <c r="A31" s="41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</row>
    <row r="32" spans="1:15" x14ac:dyDescent="0.25">
      <c r="A32" s="41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</row>
    <row r="33" spans="1:15" x14ac:dyDescent="0.25">
      <c r="A33" s="41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</row>
    <row r="34" spans="1:15" x14ac:dyDescent="0.25">
      <c r="A34" s="41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</row>
    <row r="35" spans="1:15" x14ac:dyDescent="0.25">
      <c r="A35" s="41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</row>
    <row r="36" spans="1:15" x14ac:dyDescent="0.25">
      <c r="A36" s="41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</row>
    <row r="37" spans="1:15" x14ac:dyDescent="0.25">
      <c r="A37" s="41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</row>
    <row r="38" spans="1:15" x14ac:dyDescent="0.25">
      <c r="A38" s="41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1:15" x14ac:dyDescent="0.25">
      <c r="A39" s="41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1:15" x14ac:dyDescent="0.25">
      <c r="A40" s="41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1:15" x14ac:dyDescent="0.25">
      <c r="A41" s="41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1:15" x14ac:dyDescent="0.25">
      <c r="A42" s="41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5" x14ac:dyDescent="0.25">
      <c r="A43" s="41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5" x14ac:dyDescent="0.25">
      <c r="A44" s="41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15" x14ac:dyDescent="0.25">
      <c r="A45" s="41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15" x14ac:dyDescent="0.25">
      <c r="A46" s="41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15" x14ac:dyDescent="0.25">
      <c r="A47" s="41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15" x14ac:dyDescent="0.25">
      <c r="A48" s="41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x14ac:dyDescent="0.25">
      <c r="A49" s="41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x14ac:dyDescent="0.25">
      <c r="A50" s="41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x14ac:dyDescent="0.25">
      <c r="A51" s="41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x14ac:dyDescent="0.25">
      <c r="A52" s="41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x14ac:dyDescent="0.25">
      <c r="A53" s="41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x14ac:dyDescent="0.25">
      <c r="A54" s="41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x14ac:dyDescent="0.25">
      <c r="A55" s="41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x14ac:dyDescent="0.25">
      <c r="A56" s="41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x14ac:dyDescent="0.25">
      <c r="A57" s="41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x14ac:dyDescent="0.25">
      <c r="A58" s="41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x14ac:dyDescent="0.25">
      <c r="A59" s="41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1:15" x14ac:dyDescent="0.25">
      <c r="A60" s="41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1:15" x14ac:dyDescent="0.25">
      <c r="A61" s="41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1:15" x14ac:dyDescent="0.25">
      <c r="A62" s="41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1:15" x14ac:dyDescent="0.25">
      <c r="A63" s="4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1:15" x14ac:dyDescent="0.25">
      <c r="A64" s="41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1:15" x14ac:dyDescent="0.25">
      <c r="A65" s="41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1:15" x14ac:dyDescent="0.25">
      <c r="A66" s="41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1:15" x14ac:dyDescent="0.25">
      <c r="A67" s="41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1:15" x14ac:dyDescent="0.25">
      <c r="A68" s="41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1:15" x14ac:dyDescent="0.25">
      <c r="A69" s="41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1:15" x14ac:dyDescent="0.25">
      <c r="A70" s="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1:15" x14ac:dyDescent="0.25">
      <c r="A71" s="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1:15" x14ac:dyDescent="0.25">
      <c r="A72" s="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15" x14ac:dyDescent="0.25">
      <c r="A73" s="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15" x14ac:dyDescent="0.25">
      <c r="A74" s="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15" x14ac:dyDescent="0.25">
      <c r="A75" s="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15" x14ac:dyDescent="0.25">
      <c r="A76" s="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15" x14ac:dyDescent="0.25">
      <c r="A77" s="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15" x14ac:dyDescent="0.25">
      <c r="A78" s="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15" x14ac:dyDescent="0.25">
      <c r="A79" s="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15" x14ac:dyDescent="0.25">
      <c r="A80" s="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1:15" x14ac:dyDescent="0.25">
      <c r="A81" s="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1:15" x14ac:dyDescent="0.25">
      <c r="A82" s="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1:15" x14ac:dyDescent="0.25">
      <c r="A83" s="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1:15" x14ac:dyDescent="0.25">
      <c r="A84" s="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1:15" x14ac:dyDescent="0.25">
      <c r="A85" s="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1:15" x14ac:dyDescent="0.25">
      <c r="A86" s="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1:15" x14ac:dyDescent="0.25">
      <c r="A87" s="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x14ac:dyDescent="0.25">
      <c r="A88" s="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1:15" x14ac:dyDescent="0.25">
      <c r="A89" s="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1:15" x14ac:dyDescent="0.25">
      <c r="A90" s="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1:15" x14ac:dyDescent="0.25">
      <c r="A91" s="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1:15" x14ac:dyDescent="0.25">
      <c r="A92" s="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1:15" x14ac:dyDescent="0.25">
      <c r="A93" s="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1:15" x14ac:dyDescent="0.25">
      <c r="A94" s="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1:15" x14ac:dyDescent="0.25">
      <c r="A95" s="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1:15" x14ac:dyDescent="0.25">
      <c r="A96" s="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1:15" x14ac:dyDescent="0.25">
      <c r="A97" s="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1:15" x14ac:dyDescent="0.25">
      <c r="A98" s="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1:15" x14ac:dyDescent="0.25">
      <c r="A99" s="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1:15" x14ac:dyDescent="0.25">
      <c r="A100" s="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1:15" x14ac:dyDescent="0.25">
      <c r="A101" s="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1:15" x14ac:dyDescent="0.25">
      <c r="A102" s="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1:15" x14ac:dyDescent="0.25">
      <c r="A103" s="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1:15" x14ac:dyDescent="0.25">
      <c r="A104" s="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1:15" x14ac:dyDescent="0.25">
      <c r="A105" s="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1:15" x14ac:dyDescent="0.25">
      <c r="A106" s="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1:15" x14ac:dyDescent="0.25">
      <c r="A107" s="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1:15" x14ac:dyDescent="0.25">
      <c r="A108" s="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1:15" x14ac:dyDescent="0.25">
      <c r="A109" s="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1:15" x14ac:dyDescent="0.25">
      <c r="A110" s="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1:15" x14ac:dyDescent="0.25">
      <c r="A111" s="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1:15" x14ac:dyDescent="0.25">
      <c r="A112" s="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1:15" x14ac:dyDescent="0.25">
      <c r="A113" s="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25">
      <c r="A114" s="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1:15" x14ac:dyDescent="0.25">
      <c r="A115" s="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1:15" x14ac:dyDescent="0.25">
      <c r="A116" s="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1:15" x14ac:dyDescent="0.25">
      <c r="A117" s="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1:15" x14ac:dyDescent="0.25">
      <c r="A118" s="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1:15" x14ac:dyDescent="0.25">
      <c r="A119" s="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1:15" x14ac:dyDescent="0.25">
      <c r="A120" s="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1:15" x14ac:dyDescent="0.25">
      <c r="A121" s="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1:15" x14ac:dyDescent="0.25">
      <c r="A122" s="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1:15" x14ac:dyDescent="0.25">
      <c r="A123" s="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1:15" x14ac:dyDescent="0.25">
      <c r="A124" s="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1:15" x14ac:dyDescent="0.25">
      <c r="A125" s="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1:15" x14ac:dyDescent="0.25">
      <c r="A126" s="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1:15" x14ac:dyDescent="0.25">
      <c r="A127" s="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1:15" x14ac:dyDescent="0.25">
      <c r="A128" s="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1:15" x14ac:dyDescent="0.25">
      <c r="A129" s="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1:15" x14ac:dyDescent="0.25">
      <c r="A130" s="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1:15" x14ac:dyDescent="0.25">
      <c r="A131" s="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1:15" x14ac:dyDescent="0.25">
      <c r="A132" s="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1:15" x14ac:dyDescent="0.25">
      <c r="A133" s="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1:15" x14ac:dyDescent="0.25">
      <c r="A134" s="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1:15" x14ac:dyDescent="0.25">
      <c r="A135" s="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1:15" x14ac:dyDescent="0.25">
      <c r="A136" s="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1:15" x14ac:dyDescent="0.25">
      <c r="A137" s="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1:15" x14ac:dyDescent="0.25">
      <c r="A138" s="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1:15" x14ac:dyDescent="0.25">
      <c r="A139" s="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1:15" x14ac:dyDescent="0.25">
      <c r="A140" s="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1:15" x14ac:dyDescent="0.25">
      <c r="A141" s="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1:15" x14ac:dyDescent="0.25">
      <c r="A142" s="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1:15" x14ac:dyDescent="0.25">
      <c r="A143" s="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1:15" x14ac:dyDescent="0.25">
      <c r="A144" s="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1:15" x14ac:dyDescent="0.25">
      <c r="A145" s="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1:15" x14ac:dyDescent="0.25">
      <c r="A146" s="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1:15" x14ac:dyDescent="0.25">
      <c r="A147" s="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1:15" x14ac:dyDescent="0.25">
      <c r="A148" s="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1:15" x14ac:dyDescent="0.25">
      <c r="A149" s="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1:15" x14ac:dyDescent="0.25">
      <c r="A150" s="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1:15" x14ac:dyDescent="0.25">
      <c r="A151" s="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1:15" x14ac:dyDescent="0.25">
      <c r="A152" s="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1:15" x14ac:dyDescent="0.25">
      <c r="A153" s="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1:15" x14ac:dyDescent="0.25">
      <c r="A154" s="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1:15" x14ac:dyDescent="0.25">
      <c r="A155" s="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1:15" x14ac:dyDescent="0.25">
      <c r="A156" s="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1:15" x14ac:dyDescent="0.25">
      <c r="A157" s="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1:15" x14ac:dyDescent="0.25">
      <c r="A158" s="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1:15" x14ac:dyDescent="0.25">
      <c r="A159" s="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1:15" x14ac:dyDescent="0.25">
      <c r="A160" s="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1:15" x14ac:dyDescent="0.25">
      <c r="A161" s="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1:15" x14ac:dyDescent="0.25">
      <c r="A162" s="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1:15" x14ac:dyDescent="0.25">
      <c r="A163" s="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1:15" x14ac:dyDescent="0.25">
      <c r="A164" s="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1:15" x14ac:dyDescent="0.25">
      <c r="A165" s="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1:15" x14ac:dyDescent="0.25">
      <c r="A166" s="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1:15" x14ac:dyDescent="0.25">
      <c r="A167" s="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1:15" x14ac:dyDescent="0.25">
      <c r="A168" s="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1:15" x14ac:dyDescent="0.25">
      <c r="A169" s="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1:15" x14ac:dyDescent="0.25">
      <c r="A170" s="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1:15" x14ac:dyDescent="0.25">
      <c r="A171" s="41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</row>
    <row r="172" spans="1:15" x14ac:dyDescent="0.25">
      <c r="A172" s="41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</row>
    <row r="173" spans="1:15" x14ac:dyDescent="0.25">
      <c r="A173" s="41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</row>
    <row r="174" spans="1:15" x14ac:dyDescent="0.25">
      <c r="A174" s="41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</row>
    <row r="175" spans="1:15" x14ac:dyDescent="0.25">
      <c r="A175" s="41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</row>
    <row r="176" spans="1:15" x14ac:dyDescent="0.25">
      <c r="A176" s="41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</row>
    <row r="177" spans="1:15" x14ac:dyDescent="0.25">
      <c r="A177" s="41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</row>
    <row r="178" spans="1:15" x14ac:dyDescent="0.25">
      <c r="A178" s="41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</row>
    <row r="179" spans="1:15" x14ac:dyDescent="0.25">
      <c r="A179" s="41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</row>
    <row r="180" spans="1:15" x14ac:dyDescent="0.25">
      <c r="A180" s="41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</row>
    <row r="181" spans="1:15" x14ac:dyDescent="0.25">
      <c r="A181" s="41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</row>
    <row r="182" spans="1:15" x14ac:dyDescent="0.25">
      <c r="A182" s="41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</row>
    <row r="183" spans="1:15" x14ac:dyDescent="0.25">
      <c r="A183" s="41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</row>
    <row r="184" spans="1:15" x14ac:dyDescent="0.25">
      <c r="A184" s="41"/>
    </row>
    <row r="185" spans="1:15" x14ac:dyDescent="0.25">
      <c r="A185" s="41"/>
    </row>
    <row r="186" spans="1:15" x14ac:dyDescent="0.25">
      <c r="A186" s="41"/>
    </row>
    <row r="187" spans="1:15" x14ac:dyDescent="0.25">
      <c r="A187" s="41"/>
    </row>
    <row r="188" spans="1:15" x14ac:dyDescent="0.25">
      <c r="A188" s="41"/>
    </row>
    <row r="189" spans="1:15" x14ac:dyDescent="0.25">
      <c r="A189" s="41"/>
    </row>
    <row r="190" spans="1:15" x14ac:dyDescent="0.25">
      <c r="A190" s="41"/>
    </row>
    <row r="191" spans="1:15" x14ac:dyDescent="0.25">
      <c r="A191" s="41"/>
    </row>
    <row r="192" spans="1:15" x14ac:dyDescent="0.25">
      <c r="A192" s="41"/>
    </row>
    <row r="193" spans="1:1" x14ac:dyDescent="0.25">
      <c r="A193" s="41"/>
    </row>
    <row r="194" spans="1:1" x14ac:dyDescent="0.25">
      <c r="A194" s="41"/>
    </row>
    <row r="195" spans="1:1" x14ac:dyDescent="0.25">
      <c r="A195" s="41"/>
    </row>
    <row r="196" spans="1:1" x14ac:dyDescent="0.25">
      <c r="A196" s="41"/>
    </row>
    <row r="197" spans="1:1" x14ac:dyDescent="0.25">
      <c r="A197" s="41"/>
    </row>
    <row r="198" spans="1:1" x14ac:dyDescent="0.25">
      <c r="A198" s="41"/>
    </row>
    <row r="199" spans="1:1" x14ac:dyDescent="0.25">
      <c r="A199" s="41"/>
    </row>
    <row r="200" spans="1:1" x14ac:dyDescent="0.25">
      <c r="A200" s="41"/>
    </row>
    <row r="201" spans="1:1" x14ac:dyDescent="0.25">
      <c r="A201" s="41"/>
    </row>
    <row r="202" spans="1:1" x14ac:dyDescent="0.25">
      <c r="A202" s="41"/>
    </row>
    <row r="203" spans="1:1" x14ac:dyDescent="0.25">
      <c r="A203" s="41"/>
    </row>
    <row r="204" spans="1:1" x14ac:dyDescent="0.25">
      <c r="A204" s="41"/>
    </row>
    <row r="205" spans="1:1" x14ac:dyDescent="0.25">
      <c r="A205" s="41"/>
    </row>
    <row r="206" spans="1:1" x14ac:dyDescent="0.25">
      <c r="A206" s="41"/>
    </row>
    <row r="207" spans="1:1" x14ac:dyDescent="0.25">
      <c r="A207" s="41"/>
    </row>
    <row r="208" spans="1:1" x14ac:dyDescent="0.25">
      <c r="A208" s="41"/>
    </row>
    <row r="209" spans="1:1" x14ac:dyDescent="0.25">
      <c r="A209" s="41"/>
    </row>
    <row r="210" spans="1:1" x14ac:dyDescent="0.25">
      <c r="A210" s="41"/>
    </row>
    <row r="211" spans="1:1" x14ac:dyDescent="0.25">
      <c r="A211" s="41"/>
    </row>
    <row r="212" spans="1:1" x14ac:dyDescent="0.25">
      <c r="A212" s="41"/>
    </row>
    <row r="213" spans="1:1" x14ac:dyDescent="0.25">
      <c r="A213" s="41"/>
    </row>
    <row r="214" spans="1:1" x14ac:dyDescent="0.25">
      <c r="A214" s="41"/>
    </row>
    <row r="215" spans="1:1" x14ac:dyDescent="0.25">
      <c r="A215" s="41"/>
    </row>
    <row r="216" spans="1:1" x14ac:dyDescent="0.25">
      <c r="A216" s="41"/>
    </row>
    <row r="217" spans="1:1" x14ac:dyDescent="0.25">
      <c r="A217" s="41"/>
    </row>
    <row r="218" spans="1:1" x14ac:dyDescent="0.25">
      <c r="A218" s="41"/>
    </row>
    <row r="219" spans="1:1" x14ac:dyDescent="0.25">
      <c r="A219" s="41"/>
    </row>
    <row r="220" spans="1:1" x14ac:dyDescent="0.25">
      <c r="A220" s="41"/>
    </row>
    <row r="221" spans="1:1" x14ac:dyDescent="0.25">
      <c r="A221" s="41"/>
    </row>
    <row r="222" spans="1:1" x14ac:dyDescent="0.25">
      <c r="A222" s="41"/>
    </row>
    <row r="223" spans="1:1" x14ac:dyDescent="0.25">
      <c r="A223" s="41"/>
    </row>
    <row r="224" spans="1:1" x14ac:dyDescent="0.25">
      <c r="A224" s="41"/>
    </row>
    <row r="225" spans="1:1" x14ac:dyDescent="0.25">
      <c r="A225" s="41"/>
    </row>
    <row r="226" spans="1:1" x14ac:dyDescent="0.25">
      <c r="A226" s="41"/>
    </row>
    <row r="227" spans="1:1" x14ac:dyDescent="0.25">
      <c r="A227" s="41"/>
    </row>
    <row r="228" spans="1:1" x14ac:dyDescent="0.25">
      <c r="A228" s="41"/>
    </row>
    <row r="229" spans="1:1" x14ac:dyDescent="0.25">
      <c r="A229" s="41"/>
    </row>
    <row r="230" spans="1:1" x14ac:dyDescent="0.25">
      <c r="A230" s="41"/>
    </row>
    <row r="231" spans="1:1" x14ac:dyDescent="0.25">
      <c r="A231" s="41"/>
    </row>
    <row r="232" spans="1:1" x14ac:dyDescent="0.25">
      <c r="A232" s="41"/>
    </row>
    <row r="233" spans="1:1" x14ac:dyDescent="0.25">
      <c r="A233" s="41"/>
    </row>
    <row r="234" spans="1:1" x14ac:dyDescent="0.25">
      <c r="A234" s="41"/>
    </row>
    <row r="235" spans="1:1" x14ac:dyDescent="0.25">
      <c r="A235" s="41"/>
    </row>
    <row r="236" spans="1:1" x14ac:dyDescent="0.25">
      <c r="A236" s="41"/>
    </row>
    <row r="237" spans="1:1" x14ac:dyDescent="0.25">
      <c r="A237" s="41"/>
    </row>
    <row r="238" spans="1:1" x14ac:dyDescent="0.25">
      <c r="A238" s="41"/>
    </row>
    <row r="239" spans="1:1" x14ac:dyDescent="0.25">
      <c r="A239" s="41"/>
    </row>
    <row r="240" spans="1:1" x14ac:dyDescent="0.25">
      <c r="A240" s="41"/>
    </row>
    <row r="241" spans="1:1" x14ac:dyDescent="0.25">
      <c r="A241" s="41"/>
    </row>
    <row r="242" spans="1:1" x14ac:dyDescent="0.25">
      <c r="A242" s="41"/>
    </row>
    <row r="243" spans="1:1" x14ac:dyDescent="0.25">
      <c r="A243" s="41"/>
    </row>
    <row r="244" spans="1:1" x14ac:dyDescent="0.25">
      <c r="A244" s="41"/>
    </row>
    <row r="245" spans="1:1" x14ac:dyDescent="0.25">
      <c r="A245" s="41"/>
    </row>
    <row r="246" spans="1:1" x14ac:dyDescent="0.25">
      <c r="A246" s="41"/>
    </row>
    <row r="247" spans="1:1" x14ac:dyDescent="0.25">
      <c r="A247" s="41"/>
    </row>
    <row r="248" spans="1:1" x14ac:dyDescent="0.25">
      <c r="A248" s="41"/>
    </row>
    <row r="249" spans="1:1" x14ac:dyDescent="0.25">
      <c r="A249" s="41"/>
    </row>
    <row r="250" spans="1:1" x14ac:dyDescent="0.25">
      <c r="A250" s="41"/>
    </row>
    <row r="251" spans="1:1" x14ac:dyDescent="0.25">
      <c r="A251" s="41"/>
    </row>
    <row r="252" spans="1:1" x14ac:dyDescent="0.25">
      <c r="A252" s="41"/>
    </row>
    <row r="253" spans="1:1" x14ac:dyDescent="0.25">
      <c r="A253" s="41"/>
    </row>
    <row r="254" spans="1:1" x14ac:dyDescent="0.25">
      <c r="A254" s="41"/>
    </row>
    <row r="255" spans="1:1" x14ac:dyDescent="0.25">
      <c r="A255" s="41"/>
    </row>
    <row r="256" spans="1:1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  <row r="313" spans="1:1" x14ac:dyDescent="0.25">
      <c r="A313" s="41"/>
    </row>
    <row r="314" spans="1:1" x14ac:dyDescent="0.25">
      <c r="A314" s="41"/>
    </row>
    <row r="315" spans="1:1" x14ac:dyDescent="0.25">
      <c r="A315" s="41"/>
    </row>
    <row r="316" spans="1:1" x14ac:dyDescent="0.25">
      <c r="A316" s="41"/>
    </row>
    <row r="317" spans="1:1" x14ac:dyDescent="0.25">
      <c r="A317" s="41"/>
    </row>
    <row r="318" spans="1:1" x14ac:dyDescent="0.25">
      <c r="A318" s="41"/>
    </row>
    <row r="319" spans="1:1" x14ac:dyDescent="0.25">
      <c r="A319" s="41"/>
    </row>
    <row r="320" spans="1:1" x14ac:dyDescent="0.25">
      <c r="A320" s="41"/>
    </row>
    <row r="321" spans="1:1" x14ac:dyDescent="0.25">
      <c r="A321" s="41"/>
    </row>
    <row r="322" spans="1:1" x14ac:dyDescent="0.25">
      <c r="A322" s="41"/>
    </row>
    <row r="323" spans="1:1" x14ac:dyDescent="0.25">
      <c r="A323" s="41"/>
    </row>
    <row r="324" spans="1:1" x14ac:dyDescent="0.25">
      <c r="A324" s="41"/>
    </row>
    <row r="325" spans="1:1" x14ac:dyDescent="0.25">
      <c r="A325" s="41"/>
    </row>
    <row r="326" spans="1:1" x14ac:dyDescent="0.25">
      <c r="A326" s="41"/>
    </row>
    <row r="327" spans="1:1" x14ac:dyDescent="0.25">
      <c r="A327" s="41"/>
    </row>
    <row r="328" spans="1:1" x14ac:dyDescent="0.25">
      <c r="A328" s="41"/>
    </row>
    <row r="329" spans="1:1" x14ac:dyDescent="0.25">
      <c r="A329" s="41"/>
    </row>
    <row r="330" spans="1:1" x14ac:dyDescent="0.25">
      <c r="A330" s="41"/>
    </row>
    <row r="331" spans="1:1" x14ac:dyDescent="0.25">
      <c r="A331" s="41"/>
    </row>
    <row r="332" spans="1:1" x14ac:dyDescent="0.25">
      <c r="A332" s="41"/>
    </row>
    <row r="333" spans="1:1" x14ac:dyDescent="0.25">
      <c r="A333" s="41"/>
    </row>
    <row r="334" spans="1:1" x14ac:dyDescent="0.25">
      <c r="A334" s="41"/>
    </row>
    <row r="335" spans="1:1" x14ac:dyDescent="0.25">
      <c r="A335" s="41"/>
    </row>
    <row r="336" spans="1:1" x14ac:dyDescent="0.25">
      <c r="A336" s="41"/>
    </row>
    <row r="337" spans="1:1" x14ac:dyDescent="0.25">
      <c r="A337" s="41"/>
    </row>
    <row r="338" spans="1:1" x14ac:dyDescent="0.25">
      <c r="A338" s="41"/>
    </row>
    <row r="339" spans="1:1" x14ac:dyDescent="0.25">
      <c r="A339" s="41"/>
    </row>
    <row r="340" spans="1:1" x14ac:dyDescent="0.25">
      <c r="A340" s="41"/>
    </row>
    <row r="341" spans="1:1" x14ac:dyDescent="0.25">
      <c r="A341" s="41"/>
    </row>
    <row r="342" spans="1:1" x14ac:dyDescent="0.25">
      <c r="A342" s="41"/>
    </row>
    <row r="343" spans="1:1" x14ac:dyDescent="0.25">
      <c r="A343" s="41"/>
    </row>
    <row r="344" spans="1:1" x14ac:dyDescent="0.25">
      <c r="A344" s="41"/>
    </row>
    <row r="345" spans="1:1" x14ac:dyDescent="0.25">
      <c r="A345" s="41"/>
    </row>
    <row r="346" spans="1:1" x14ac:dyDescent="0.25">
      <c r="A346" s="41"/>
    </row>
    <row r="347" spans="1:1" x14ac:dyDescent="0.25">
      <c r="A347" s="41"/>
    </row>
    <row r="348" spans="1:1" x14ac:dyDescent="0.25">
      <c r="A348" s="41"/>
    </row>
    <row r="349" spans="1:1" x14ac:dyDescent="0.25">
      <c r="A349" s="41"/>
    </row>
    <row r="350" spans="1:1" x14ac:dyDescent="0.25">
      <c r="A350" s="41"/>
    </row>
    <row r="351" spans="1:1" x14ac:dyDescent="0.25">
      <c r="A351" s="41"/>
    </row>
    <row r="352" spans="1:1" x14ac:dyDescent="0.25">
      <c r="A352" s="41"/>
    </row>
    <row r="353" spans="1:1" x14ac:dyDescent="0.25">
      <c r="A353" s="41"/>
    </row>
    <row r="354" spans="1:1" x14ac:dyDescent="0.25">
      <c r="A354" s="41"/>
    </row>
    <row r="355" spans="1:1" x14ac:dyDescent="0.25">
      <c r="A355" s="41"/>
    </row>
    <row r="356" spans="1:1" x14ac:dyDescent="0.25">
      <c r="A356" s="41"/>
    </row>
    <row r="357" spans="1:1" x14ac:dyDescent="0.25">
      <c r="A357" s="41"/>
    </row>
    <row r="358" spans="1:1" x14ac:dyDescent="0.25">
      <c r="A358" s="41"/>
    </row>
    <row r="359" spans="1:1" x14ac:dyDescent="0.25">
      <c r="A359" s="41"/>
    </row>
    <row r="360" spans="1:1" x14ac:dyDescent="0.25">
      <c r="A360" s="41"/>
    </row>
    <row r="361" spans="1:1" x14ac:dyDescent="0.25">
      <c r="A361" s="41"/>
    </row>
    <row r="362" spans="1:1" x14ac:dyDescent="0.25">
      <c r="A362" s="41"/>
    </row>
    <row r="363" spans="1:1" x14ac:dyDescent="0.25">
      <c r="A363" s="41"/>
    </row>
    <row r="364" spans="1:1" x14ac:dyDescent="0.25">
      <c r="A364" s="41"/>
    </row>
    <row r="365" spans="1:1" x14ac:dyDescent="0.25">
      <c r="A365" s="41"/>
    </row>
    <row r="366" spans="1:1" x14ac:dyDescent="0.25">
      <c r="A366" s="41"/>
    </row>
    <row r="367" spans="1:1" x14ac:dyDescent="0.25">
      <c r="A367" s="41"/>
    </row>
    <row r="368" spans="1:1" x14ac:dyDescent="0.25">
      <c r="A368" s="41"/>
    </row>
    <row r="369" spans="1:1" x14ac:dyDescent="0.25">
      <c r="A369" s="41"/>
    </row>
    <row r="370" spans="1:1" x14ac:dyDescent="0.25">
      <c r="A370" s="41"/>
    </row>
    <row r="371" spans="1:1" x14ac:dyDescent="0.25">
      <c r="A371" s="41"/>
    </row>
    <row r="372" spans="1:1" x14ac:dyDescent="0.25">
      <c r="A372" s="41"/>
    </row>
    <row r="373" spans="1:1" x14ac:dyDescent="0.25">
      <c r="A373" s="41"/>
    </row>
    <row r="374" spans="1:1" x14ac:dyDescent="0.25">
      <c r="A374" s="41"/>
    </row>
    <row r="375" spans="1:1" x14ac:dyDescent="0.25">
      <c r="A375" s="41"/>
    </row>
    <row r="376" spans="1:1" x14ac:dyDescent="0.25">
      <c r="A376" s="41"/>
    </row>
    <row r="377" spans="1:1" x14ac:dyDescent="0.25">
      <c r="A377" s="41"/>
    </row>
    <row r="378" spans="1:1" x14ac:dyDescent="0.25">
      <c r="A378" s="41"/>
    </row>
    <row r="379" spans="1:1" x14ac:dyDescent="0.25">
      <c r="A379" s="41"/>
    </row>
    <row r="380" spans="1:1" x14ac:dyDescent="0.25">
      <c r="A380" s="41"/>
    </row>
    <row r="381" spans="1:1" x14ac:dyDescent="0.25">
      <c r="A381" s="41"/>
    </row>
    <row r="382" spans="1:1" x14ac:dyDescent="0.25">
      <c r="A382" s="41"/>
    </row>
    <row r="383" spans="1:1" x14ac:dyDescent="0.25">
      <c r="A383" s="41"/>
    </row>
    <row r="384" spans="1:1" x14ac:dyDescent="0.25">
      <c r="A384" s="41"/>
    </row>
    <row r="385" spans="1:1" x14ac:dyDescent="0.25">
      <c r="A385" s="41"/>
    </row>
    <row r="410" spans="1:1" x14ac:dyDescent="0.25">
      <c r="A410" s="41"/>
    </row>
    <row r="411" spans="1:1" x14ac:dyDescent="0.25">
      <c r="A411" s="41"/>
    </row>
    <row r="412" spans="1:1" x14ac:dyDescent="0.25">
      <c r="A412" s="41"/>
    </row>
    <row r="413" spans="1:1" x14ac:dyDescent="0.25">
      <c r="A413" s="41"/>
    </row>
    <row r="414" spans="1:1" x14ac:dyDescent="0.25">
      <c r="A414" s="41"/>
    </row>
    <row r="415" spans="1:1" x14ac:dyDescent="0.25">
      <c r="A415" s="41"/>
    </row>
    <row r="416" spans="1:1" x14ac:dyDescent="0.25">
      <c r="A416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98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30"/>
  <sheetViews>
    <sheetView zoomScale="85" zoomScaleNormal="85" workbookViewId="0">
      <pane xSplit="1" ySplit="3" topLeftCell="B10" activePane="bottomRight" state="frozen"/>
      <selection activeCell="F33" sqref="F33"/>
      <selection pane="topRight" activeCell="F33" sqref="F33"/>
      <selection pane="bottomLeft" activeCell="F33" sqref="F33"/>
      <selection pane="bottomRight" activeCell="O4" sqref="O4"/>
    </sheetView>
  </sheetViews>
  <sheetFormatPr defaultColWidth="9.140625" defaultRowHeight="15" x14ac:dyDescent="0.25"/>
  <cols>
    <col min="1" max="1" width="11.28515625" style="13" bestFit="1" customWidth="1"/>
    <col min="2" max="2" width="43.5703125" style="41" bestFit="1" customWidth="1"/>
    <col min="3" max="3" width="10.140625" style="4" customWidth="1"/>
    <col min="4" max="5" width="10.140625" style="4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30.85546875" style="246" customWidth="1"/>
    <col min="17" max="16384" width="9.140625" style="41"/>
  </cols>
  <sheetData>
    <row r="1" spans="1:16" x14ac:dyDescent="0.25">
      <c r="A1" s="1992" t="s">
        <v>3024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1" t="s">
        <v>2925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60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6208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6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3"/>
    </row>
    <row r="7" spans="1:16" x14ac:dyDescent="0.25">
      <c r="A7" s="20"/>
      <c r="B7" s="129" t="s">
        <v>1</v>
      </c>
      <c r="C7" s="269"/>
      <c r="D7" s="270"/>
      <c r="E7" s="270"/>
      <c r="F7" s="147"/>
      <c r="G7" s="147"/>
      <c r="H7" s="148"/>
      <c r="I7" s="168"/>
      <c r="J7" s="187"/>
      <c r="K7" s="194"/>
      <c r="L7" s="194"/>
      <c r="M7" s="194"/>
      <c r="N7" s="194"/>
      <c r="O7" s="180"/>
      <c r="P7" s="271"/>
    </row>
    <row r="8" spans="1:16" x14ac:dyDescent="0.25">
      <c r="A8" s="20"/>
      <c r="B8" s="129"/>
      <c r="C8" s="276"/>
      <c r="D8" s="157"/>
      <c r="E8" s="157"/>
      <c r="F8" s="151"/>
      <c r="G8" s="151"/>
      <c r="H8" s="152"/>
      <c r="I8" s="169"/>
      <c r="J8" s="188"/>
      <c r="K8" s="195"/>
      <c r="L8" s="195"/>
      <c r="M8" s="195"/>
      <c r="N8" s="195"/>
      <c r="O8" s="181"/>
      <c r="P8" s="272"/>
    </row>
    <row r="9" spans="1:16" x14ac:dyDescent="0.25">
      <c r="A9" s="20"/>
      <c r="B9" s="129" t="s">
        <v>2771</v>
      </c>
      <c r="C9" s="276"/>
      <c r="D9" s="157"/>
      <c r="E9" s="157"/>
      <c r="F9" s="151"/>
      <c r="G9" s="151"/>
      <c r="H9" s="152"/>
      <c r="I9" s="169"/>
      <c r="J9" s="188"/>
      <c r="K9" s="195"/>
      <c r="L9" s="195"/>
      <c r="M9" s="195"/>
      <c r="N9" s="195"/>
      <c r="O9" s="181"/>
      <c r="P9" s="272"/>
    </row>
    <row r="10" spans="1:16" ht="14.45" customHeight="1" x14ac:dyDescent="0.25">
      <c r="A10" s="21">
        <v>399100100</v>
      </c>
      <c r="B10" s="132" t="s">
        <v>2</v>
      </c>
      <c r="C10" s="251">
        <f>VLOOKUP(A10,'RBFull Year'!A:D,4,0)</f>
        <v>0</v>
      </c>
      <c r="D10" s="152"/>
      <c r="E10" s="152"/>
      <c r="F10" s="151">
        <f>VLOOKUP(A10,'RBFull Year'!A:E,5,0)</f>
        <v>0</v>
      </c>
      <c r="G10" s="151">
        <f>VLOOKUP(A10,'RBTo Date'!A:C,3,0)</f>
        <v>0</v>
      </c>
      <c r="H10" s="152">
        <f t="shared" ref="H10:H13" si="0">F10-G10</f>
        <v>0</v>
      </c>
      <c r="I10" s="169"/>
      <c r="J10" s="188">
        <f>F10+I10</f>
        <v>0</v>
      </c>
      <c r="K10" s="297">
        <f>C10</f>
        <v>0</v>
      </c>
      <c r="L10" s="195"/>
      <c r="M10" s="195"/>
      <c r="N10" s="195"/>
      <c r="O10" s="181">
        <f t="shared" ref="O10:O13" si="1">SUM(K10:N10)</f>
        <v>0</v>
      </c>
      <c r="P10" s="249"/>
    </row>
    <row r="11" spans="1:16" ht="13.5" customHeight="1" x14ac:dyDescent="0.25">
      <c r="A11" s="21">
        <v>399100200</v>
      </c>
      <c r="B11" s="132" t="s">
        <v>2847</v>
      </c>
      <c r="C11" s="251">
        <f>VLOOKUP(A11,'RBFull Year'!A:D,4,0)</f>
        <v>0</v>
      </c>
      <c r="D11" s="152"/>
      <c r="E11" s="152"/>
      <c r="F11" s="151">
        <f>VLOOKUP(A11,'RBFull Year'!A:E,5,0)</f>
        <v>0</v>
      </c>
      <c r="G11" s="151">
        <f>VLOOKUP(A11,'RBTo Date'!A:C,3,0)</f>
        <v>0</v>
      </c>
      <c r="H11" s="152">
        <f t="shared" si="0"/>
        <v>0</v>
      </c>
      <c r="I11" s="169">
        <v>15000</v>
      </c>
      <c r="J11" s="188">
        <f>F11+I11</f>
        <v>15000</v>
      </c>
      <c r="K11" s="297">
        <f>C11</f>
        <v>0</v>
      </c>
      <c r="L11" s="195"/>
      <c r="M11" s="195"/>
      <c r="N11" s="195"/>
      <c r="O11" s="181">
        <f t="shared" si="1"/>
        <v>0</v>
      </c>
      <c r="P11" s="249"/>
    </row>
    <row r="12" spans="1:16" ht="13.5" customHeight="1" x14ac:dyDescent="0.25">
      <c r="A12" s="21">
        <v>399100930</v>
      </c>
      <c r="B12" s="132" t="s">
        <v>2731</v>
      </c>
      <c r="C12" s="251">
        <f>VLOOKUP(A12,'RBFull Year'!A:D,4,0)</f>
        <v>0</v>
      </c>
      <c r="D12" s="152"/>
      <c r="E12" s="152"/>
      <c r="F12" s="151">
        <f>VLOOKUP(A12,'RBFull Year'!A:E,5,0)</f>
        <v>0</v>
      </c>
      <c r="G12" s="151">
        <f>VLOOKUP(A12,'RBTo Date'!A:C,3,0)</f>
        <v>0</v>
      </c>
      <c r="H12" s="152">
        <f t="shared" si="0"/>
        <v>0</v>
      </c>
      <c r="I12" s="169"/>
      <c r="J12" s="188">
        <f>F12+I12</f>
        <v>0</v>
      </c>
      <c r="K12" s="297">
        <f>C12</f>
        <v>0</v>
      </c>
      <c r="L12" s="195"/>
      <c r="M12" s="195"/>
      <c r="N12" s="195"/>
      <c r="O12" s="181">
        <f t="shared" si="1"/>
        <v>0</v>
      </c>
      <c r="P12" s="249"/>
    </row>
    <row r="13" spans="1:16" ht="14.45" customHeight="1" x14ac:dyDescent="0.25">
      <c r="A13" s="21">
        <v>399100975</v>
      </c>
      <c r="B13" s="132" t="s">
        <v>3055</v>
      </c>
      <c r="C13" s="251">
        <f>VLOOKUP(A13,'RBFull Year'!A:D,4,0)</f>
        <v>100</v>
      </c>
      <c r="D13" s="152"/>
      <c r="E13" s="152"/>
      <c r="F13" s="151">
        <f>VLOOKUP(A13,'RBFull Year'!A:E,5,0)</f>
        <v>100</v>
      </c>
      <c r="G13" s="151">
        <f>VLOOKUP(A13,'RBTo Date'!A:C,3,0)</f>
        <v>157</v>
      </c>
      <c r="H13" s="152">
        <f t="shared" si="0"/>
        <v>-57</v>
      </c>
      <c r="I13" s="169"/>
      <c r="J13" s="188">
        <f>F13+I13</f>
        <v>100</v>
      </c>
      <c r="K13" s="297">
        <f>C13</f>
        <v>100</v>
      </c>
      <c r="L13" s="195"/>
      <c r="M13" s="195"/>
      <c r="N13" s="195"/>
      <c r="O13" s="181">
        <f t="shared" si="1"/>
        <v>100</v>
      </c>
      <c r="P13" s="249"/>
    </row>
    <row r="14" spans="1:16" ht="14.45" customHeight="1" x14ac:dyDescent="0.25">
      <c r="A14" s="60"/>
      <c r="B14" s="61" t="s">
        <v>7</v>
      </c>
      <c r="C14" s="277">
        <f t="shared" ref="C14:H14" si="2">SUM(C10:C13)</f>
        <v>100</v>
      </c>
      <c r="D14" s="278">
        <f t="shared" si="2"/>
        <v>0</v>
      </c>
      <c r="E14" s="278">
        <f t="shared" si="2"/>
        <v>0</v>
      </c>
      <c r="F14" s="156">
        <f t="shared" si="2"/>
        <v>100</v>
      </c>
      <c r="G14" s="156">
        <f t="shared" si="2"/>
        <v>157</v>
      </c>
      <c r="H14" s="157">
        <f t="shared" si="2"/>
        <v>-57</v>
      </c>
      <c r="I14" s="170">
        <f>SUM(I10:I13)</f>
        <v>15000</v>
      </c>
      <c r="J14" s="190">
        <f t="shared" ref="J14:O14" si="3">SUM(J10:J13)</f>
        <v>15100</v>
      </c>
      <c r="K14" s="197">
        <f t="shared" si="3"/>
        <v>100</v>
      </c>
      <c r="L14" s="197">
        <f t="shared" si="3"/>
        <v>0</v>
      </c>
      <c r="M14" s="197">
        <f t="shared" si="3"/>
        <v>0</v>
      </c>
      <c r="N14" s="197">
        <f t="shared" si="3"/>
        <v>0</v>
      </c>
      <c r="O14" s="183">
        <f t="shared" si="3"/>
        <v>100</v>
      </c>
      <c r="P14" s="249"/>
    </row>
    <row r="15" spans="1:16" ht="14.45" customHeight="1" x14ac:dyDescent="0.25">
      <c r="A15" s="60"/>
      <c r="B15" s="64"/>
      <c r="C15" s="279"/>
      <c r="D15" s="280"/>
      <c r="E15" s="280"/>
      <c r="F15" s="156"/>
      <c r="G15" s="156"/>
      <c r="H15" s="157"/>
      <c r="I15" s="170"/>
      <c r="J15" s="190"/>
      <c r="K15" s="197"/>
      <c r="L15" s="197"/>
      <c r="M15" s="197"/>
      <c r="N15" s="197"/>
      <c r="O15" s="183"/>
      <c r="P15" s="249"/>
    </row>
    <row r="16" spans="1:16" ht="14.45" customHeight="1" x14ac:dyDescent="0.25">
      <c r="A16" s="60"/>
      <c r="B16" s="129" t="s">
        <v>2744</v>
      </c>
      <c r="C16" s="276"/>
      <c r="D16" s="157"/>
      <c r="E16" s="157"/>
      <c r="F16" s="151"/>
      <c r="G16" s="151"/>
      <c r="H16" s="152"/>
      <c r="I16" s="169"/>
      <c r="J16" s="188"/>
      <c r="K16" s="195"/>
      <c r="L16" s="195"/>
      <c r="M16" s="195"/>
      <c r="N16" s="195"/>
      <c r="O16" s="181"/>
      <c r="P16" s="249"/>
    </row>
    <row r="17" spans="1:16" ht="14.45" customHeight="1" x14ac:dyDescent="0.25">
      <c r="A17" s="21">
        <v>399102000</v>
      </c>
      <c r="B17" s="132" t="s">
        <v>2733</v>
      </c>
      <c r="C17" s="251">
        <f>VLOOKUP(A17,'RBFull Year'!A:D,4,0)</f>
        <v>400</v>
      </c>
      <c r="D17" s="152"/>
      <c r="E17" s="152"/>
      <c r="F17" s="151">
        <f>VLOOKUP(A17,'RBFull Year'!A:E,5,0)</f>
        <v>400</v>
      </c>
      <c r="G17" s="151">
        <f>VLOOKUP(A17,'RBTo Date'!A:C,3,0)</f>
        <v>0</v>
      </c>
      <c r="H17" s="152">
        <f t="shared" ref="H17:H18" si="4">F17-G17</f>
        <v>400</v>
      </c>
      <c r="I17" s="169"/>
      <c r="J17" s="188">
        <f>F17+I17</f>
        <v>400</v>
      </c>
      <c r="K17" s="297">
        <f>C17</f>
        <v>400</v>
      </c>
      <c r="L17" s="195"/>
      <c r="M17" s="195"/>
      <c r="N17" s="195"/>
      <c r="O17" s="181">
        <f t="shared" ref="O17:O18" si="5">SUM(K17:N17)</f>
        <v>400</v>
      </c>
      <c r="P17" s="249"/>
    </row>
    <row r="18" spans="1:16" s="28" customFormat="1" x14ac:dyDescent="0.25">
      <c r="A18" s="21">
        <v>399102004</v>
      </c>
      <c r="B18" s="132" t="s">
        <v>5</v>
      </c>
      <c r="C18" s="251">
        <f>VLOOKUP(A18,'RBFull Year'!A:D,4,0)</f>
        <v>38500</v>
      </c>
      <c r="D18" s="152"/>
      <c r="E18" s="152"/>
      <c r="F18" s="151">
        <f>VLOOKUP(A18,'RBFull Year'!A:E,5,0)</f>
        <v>38500</v>
      </c>
      <c r="G18" s="151">
        <f>VLOOKUP(A18,'RBTo Date'!A:C,3,0)</f>
        <v>15570.29</v>
      </c>
      <c r="H18" s="152">
        <f t="shared" si="4"/>
        <v>22929.71</v>
      </c>
      <c r="I18" s="169">
        <v>7200</v>
      </c>
      <c r="J18" s="188">
        <f>F18+I18</f>
        <v>45700</v>
      </c>
      <c r="K18" s="297">
        <f>C18</f>
        <v>38500</v>
      </c>
      <c r="L18" s="195"/>
      <c r="M18" s="195"/>
      <c r="N18" s="195"/>
      <c r="O18" s="181">
        <f t="shared" si="5"/>
        <v>38500</v>
      </c>
      <c r="P18" s="133"/>
    </row>
    <row r="19" spans="1:16" x14ac:dyDescent="0.25">
      <c r="A19" s="62"/>
      <c r="B19" s="61" t="s">
        <v>7</v>
      </c>
      <c r="C19" s="277">
        <f t="shared" ref="C19:E19" si="6">SUM(C17:C18)</f>
        <v>38900</v>
      </c>
      <c r="D19" s="278">
        <f t="shared" si="6"/>
        <v>0</v>
      </c>
      <c r="E19" s="278">
        <f t="shared" si="6"/>
        <v>0</v>
      </c>
      <c r="F19" s="156">
        <f>SUM(F17:F18)</f>
        <v>38900</v>
      </c>
      <c r="G19" s="156">
        <f t="shared" ref="G19:O19" si="7">SUM(G17:G18)</f>
        <v>15570.29</v>
      </c>
      <c r="H19" s="157">
        <f t="shared" si="7"/>
        <v>23329.71</v>
      </c>
      <c r="I19" s="170">
        <f t="shared" si="7"/>
        <v>7200</v>
      </c>
      <c r="J19" s="190">
        <f t="shared" si="7"/>
        <v>46100</v>
      </c>
      <c r="K19" s="197">
        <f t="shared" si="7"/>
        <v>38900</v>
      </c>
      <c r="L19" s="197">
        <f t="shared" si="7"/>
        <v>0</v>
      </c>
      <c r="M19" s="197">
        <f t="shared" si="7"/>
        <v>0</v>
      </c>
      <c r="N19" s="197">
        <f t="shared" si="7"/>
        <v>0</v>
      </c>
      <c r="O19" s="183">
        <f t="shared" si="7"/>
        <v>38900</v>
      </c>
      <c r="P19" s="133"/>
    </row>
    <row r="20" spans="1:16" x14ac:dyDescent="0.25">
      <c r="A20" s="60"/>
      <c r="B20" s="64"/>
      <c r="C20" s="279"/>
      <c r="D20" s="280"/>
      <c r="E20" s="280"/>
      <c r="F20" s="151"/>
      <c r="G20" s="151"/>
      <c r="H20" s="152"/>
      <c r="I20" s="169"/>
      <c r="J20" s="188"/>
      <c r="K20" s="195"/>
      <c r="L20" s="195"/>
      <c r="M20" s="195"/>
      <c r="N20" s="195"/>
      <c r="O20" s="181"/>
      <c r="P20" s="133"/>
    </row>
    <row r="21" spans="1:16" x14ac:dyDescent="0.25">
      <c r="A21" s="60"/>
      <c r="B21" s="61" t="s">
        <v>2845</v>
      </c>
      <c r="C21" s="277"/>
      <c r="D21" s="278"/>
      <c r="E21" s="278"/>
      <c r="F21" s="151"/>
      <c r="G21" s="151"/>
      <c r="H21" s="152"/>
      <c r="I21" s="169"/>
      <c r="J21" s="188"/>
      <c r="K21" s="195"/>
      <c r="L21" s="195"/>
      <c r="M21" s="195"/>
      <c r="N21" s="195"/>
      <c r="O21" s="181"/>
      <c r="P21" s="133"/>
    </row>
    <row r="22" spans="1:16" x14ac:dyDescent="0.25">
      <c r="A22" s="21">
        <v>399109051</v>
      </c>
      <c r="B22" s="132" t="s">
        <v>6238</v>
      </c>
      <c r="C22" s="251">
        <f>VLOOKUP(A22,'RBFull Year'!A:D,4,0)</f>
        <v>0</v>
      </c>
      <c r="D22" s="152"/>
      <c r="E22" s="152"/>
      <c r="F22" s="151">
        <f>VLOOKUP(A22,'RBFull Year'!A:E,5,0)</f>
        <v>0</v>
      </c>
      <c r="G22" s="151">
        <f>VLOOKUP(A22,'RBTo Date'!A:C,3,0)</f>
        <v>-8428.2099999999991</v>
      </c>
      <c r="H22" s="152">
        <f t="shared" ref="H22" si="8">F22-G22</f>
        <v>8428.2099999999991</v>
      </c>
      <c r="I22" s="169">
        <v>-8400</v>
      </c>
      <c r="J22" s="188">
        <f>F22+I22</f>
        <v>-8400</v>
      </c>
      <c r="K22" s="297">
        <f>C22</f>
        <v>0</v>
      </c>
      <c r="L22" s="195"/>
      <c r="M22" s="195"/>
      <c r="N22" s="195"/>
      <c r="O22" s="181">
        <f t="shared" ref="O22" si="9">SUM(K22:N22)</f>
        <v>0</v>
      </c>
      <c r="P22" s="133"/>
    </row>
    <row r="23" spans="1:16" x14ac:dyDescent="0.25">
      <c r="A23" s="62"/>
      <c r="B23" s="61" t="s">
        <v>7</v>
      </c>
      <c r="C23" s="277">
        <f t="shared" ref="C23:E23" si="10">SUM(C22:C22)</f>
        <v>0</v>
      </c>
      <c r="D23" s="278">
        <f t="shared" si="10"/>
        <v>0</v>
      </c>
      <c r="E23" s="278">
        <f t="shared" si="10"/>
        <v>0</v>
      </c>
      <c r="F23" s="156">
        <f>SUM(F22:F22)</f>
        <v>0</v>
      </c>
      <c r="G23" s="156">
        <f t="shared" ref="G23:O23" si="11">SUM(G22:G22)</f>
        <v>-8428.2099999999991</v>
      </c>
      <c r="H23" s="157">
        <f t="shared" si="11"/>
        <v>8428.2099999999991</v>
      </c>
      <c r="I23" s="170">
        <f t="shared" si="11"/>
        <v>-8400</v>
      </c>
      <c r="J23" s="190">
        <f t="shared" si="11"/>
        <v>-8400</v>
      </c>
      <c r="K23" s="197">
        <f t="shared" si="11"/>
        <v>0</v>
      </c>
      <c r="L23" s="197">
        <f t="shared" si="11"/>
        <v>0</v>
      </c>
      <c r="M23" s="197">
        <f t="shared" si="11"/>
        <v>0</v>
      </c>
      <c r="N23" s="197">
        <f t="shared" si="11"/>
        <v>0</v>
      </c>
      <c r="O23" s="183">
        <f t="shared" si="11"/>
        <v>0</v>
      </c>
      <c r="P23" s="133"/>
    </row>
    <row r="24" spans="1:16" x14ac:dyDescent="0.25">
      <c r="A24" s="60"/>
      <c r="B24" s="64"/>
      <c r="C24" s="279"/>
      <c r="D24" s="280"/>
      <c r="E24" s="280"/>
      <c r="F24" s="151"/>
      <c r="G24" s="151"/>
      <c r="H24" s="152"/>
      <c r="I24" s="169"/>
      <c r="J24" s="188"/>
      <c r="K24" s="195"/>
      <c r="L24" s="195"/>
      <c r="M24" s="195"/>
      <c r="N24" s="195"/>
      <c r="O24" s="181"/>
      <c r="P24" s="133"/>
    </row>
    <row r="25" spans="1:16" ht="15.75" thickBot="1" x14ac:dyDescent="0.3">
      <c r="A25" s="281"/>
      <c r="B25" s="282" t="s">
        <v>8</v>
      </c>
      <c r="C25" s="283">
        <f t="shared" ref="C25:E25" si="12">C19+C23+C14</f>
        <v>39000</v>
      </c>
      <c r="D25" s="284">
        <f t="shared" si="12"/>
        <v>0</v>
      </c>
      <c r="E25" s="284">
        <f t="shared" si="12"/>
        <v>0</v>
      </c>
      <c r="F25" s="166">
        <f>F19+F23+F14</f>
        <v>39000</v>
      </c>
      <c r="G25" s="166">
        <f t="shared" ref="G25:O25" si="13">G19+G23+G14</f>
        <v>7299.0800000000017</v>
      </c>
      <c r="H25" s="167">
        <f t="shared" si="13"/>
        <v>31700.92</v>
      </c>
      <c r="I25" s="172">
        <f t="shared" si="13"/>
        <v>13800</v>
      </c>
      <c r="J25" s="193">
        <f t="shared" si="13"/>
        <v>52800</v>
      </c>
      <c r="K25" s="200">
        <f t="shared" si="13"/>
        <v>39000</v>
      </c>
      <c r="L25" s="200">
        <f t="shared" si="13"/>
        <v>0</v>
      </c>
      <c r="M25" s="200">
        <f t="shared" si="13"/>
        <v>0</v>
      </c>
      <c r="N25" s="200">
        <f t="shared" si="13"/>
        <v>0</v>
      </c>
      <c r="O25" s="186">
        <f t="shared" si="13"/>
        <v>39000</v>
      </c>
      <c r="P25" s="285"/>
    </row>
    <row r="26" spans="1:16" x14ac:dyDescent="0.25">
      <c r="A26" s="41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</row>
    <row r="27" spans="1:16" x14ac:dyDescent="0.25">
      <c r="A27" s="41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</row>
    <row r="28" spans="1:16" x14ac:dyDescent="0.25">
      <c r="A28" s="41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</row>
    <row r="29" spans="1:16" x14ac:dyDescent="0.25">
      <c r="A29" s="41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</row>
    <row r="30" spans="1:16" x14ac:dyDescent="0.25">
      <c r="A30" s="41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</row>
    <row r="31" spans="1:16" x14ac:dyDescent="0.25">
      <c r="A31" s="41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</row>
    <row r="32" spans="1:16" x14ac:dyDescent="0.25">
      <c r="A32" s="41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</row>
    <row r="33" spans="1:15" x14ac:dyDescent="0.25">
      <c r="A33" s="41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</row>
    <row r="34" spans="1:15" x14ac:dyDescent="0.25">
      <c r="A34" s="41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</row>
    <row r="35" spans="1:15" x14ac:dyDescent="0.25">
      <c r="A35" s="41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</row>
    <row r="36" spans="1:15" x14ac:dyDescent="0.25">
      <c r="A36" s="41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</row>
    <row r="37" spans="1:15" x14ac:dyDescent="0.25">
      <c r="A37" s="41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</row>
    <row r="38" spans="1:15" x14ac:dyDescent="0.25">
      <c r="A38" s="41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1:15" x14ac:dyDescent="0.25">
      <c r="A39" s="41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1:15" x14ac:dyDescent="0.25">
      <c r="A40" s="41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1:15" x14ac:dyDescent="0.25">
      <c r="A41" s="41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1:15" x14ac:dyDescent="0.25">
      <c r="A42" s="41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5" x14ac:dyDescent="0.25">
      <c r="A43" s="41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5" x14ac:dyDescent="0.25">
      <c r="A44" s="41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15" x14ac:dyDescent="0.25">
      <c r="A45" s="41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15" x14ac:dyDescent="0.25">
      <c r="A46" s="41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15" x14ac:dyDescent="0.25">
      <c r="A47" s="41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15" x14ac:dyDescent="0.25">
      <c r="A48" s="41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x14ac:dyDescent="0.25">
      <c r="A49" s="41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x14ac:dyDescent="0.25">
      <c r="A50" s="41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x14ac:dyDescent="0.25">
      <c r="A51" s="41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x14ac:dyDescent="0.25">
      <c r="A52" s="41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x14ac:dyDescent="0.25">
      <c r="A53" s="41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x14ac:dyDescent="0.25">
      <c r="A54" s="41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x14ac:dyDescent="0.25">
      <c r="A55" s="41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x14ac:dyDescent="0.25">
      <c r="A56" s="41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x14ac:dyDescent="0.25">
      <c r="A57" s="41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x14ac:dyDescent="0.25">
      <c r="A58" s="41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x14ac:dyDescent="0.25">
      <c r="A59" s="41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1:15" x14ac:dyDescent="0.25">
      <c r="A60" s="41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1:15" x14ac:dyDescent="0.25">
      <c r="A61" s="41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1:15" x14ac:dyDescent="0.25">
      <c r="A62" s="41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1:15" x14ac:dyDescent="0.25">
      <c r="A63" s="4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1:15" x14ac:dyDescent="0.25">
      <c r="A64" s="41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1:15" x14ac:dyDescent="0.25">
      <c r="A65" s="41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1:15" x14ac:dyDescent="0.25">
      <c r="A66" s="41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1:15" x14ac:dyDescent="0.25">
      <c r="A67" s="41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1:15" x14ac:dyDescent="0.25">
      <c r="A68" s="41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1:15" x14ac:dyDescent="0.25">
      <c r="A69" s="41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1:15" x14ac:dyDescent="0.25">
      <c r="A70" s="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1:15" x14ac:dyDescent="0.25">
      <c r="A71" s="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1:15" x14ac:dyDescent="0.25">
      <c r="A72" s="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15" x14ac:dyDescent="0.25">
      <c r="A73" s="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15" x14ac:dyDescent="0.25">
      <c r="A74" s="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15" x14ac:dyDescent="0.25">
      <c r="A75" s="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15" x14ac:dyDescent="0.25">
      <c r="A76" s="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15" x14ac:dyDescent="0.25">
      <c r="A77" s="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15" x14ac:dyDescent="0.25">
      <c r="A78" s="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15" x14ac:dyDescent="0.25">
      <c r="A79" s="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15" x14ac:dyDescent="0.25">
      <c r="A80" s="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1:15" x14ac:dyDescent="0.25">
      <c r="A81" s="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1:15" x14ac:dyDescent="0.25">
      <c r="A82" s="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1:15" x14ac:dyDescent="0.25">
      <c r="A83" s="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1:15" x14ac:dyDescent="0.25">
      <c r="A84" s="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1:15" x14ac:dyDescent="0.25">
      <c r="A85" s="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1:15" x14ac:dyDescent="0.25">
      <c r="A86" s="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1:15" x14ac:dyDescent="0.25">
      <c r="A87" s="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x14ac:dyDescent="0.25">
      <c r="A88" s="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1:15" x14ac:dyDescent="0.25">
      <c r="A89" s="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1:15" x14ac:dyDescent="0.25">
      <c r="A90" s="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1:15" x14ac:dyDescent="0.25">
      <c r="A91" s="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1:15" x14ac:dyDescent="0.25">
      <c r="A92" s="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1:15" x14ac:dyDescent="0.25">
      <c r="A93" s="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1:15" x14ac:dyDescent="0.25">
      <c r="A94" s="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1:15" x14ac:dyDescent="0.25">
      <c r="A95" s="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1:15" x14ac:dyDescent="0.25">
      <c r="A96" s="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1:15" x14ac:dyDescent="0.25">
      <c r="A97" s="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1:15" x14ac:dyDescent="0.25">
      <c r="A98" s="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1:15" x14ac:dyDescent="0.25">
      <c r="A99" s="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1:15" x14ac:dyDescent="0.25">
      <c r="A100" s="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1:15" x14ac:dyDescent="0.25">
      <c r="A101" s="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1:15" x14ac:dyDescent="0.25">
      <c r="A102" s="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1:15" x14ac:dyDescent="0.25">
      <c r="A103" s="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1:15" x14ac:dyDescent="0.25">
      <c r="A104" s="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1:15" x14ac:dyDescent="0.25">
      <c r="A105" s="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1:15" x14ac:dyDescent="0.25">
      <c r="A106" s="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1:15" x14ac:dyDescent="0.25">
      <c r="A107" s="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1:15" x14ac:dyDescent="0.25">
      <c r="A108" s="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1:15" x14ac:dyDescent="0.25">
      <c r="A109" s="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1:15" x14ac:dyDescent="0.25">
      <c r="A110" s="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1:15" x14ac:dyDescent="0.25">
      <c r="A111" s="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1:15" x14ac:dyDescent="0.25">
      <c r="A112" s="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1:15" x14ac:dyDescent="0.25">
      <c r="A113" s="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25">
      <c r="A114" s="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1:15" x14ac:dyDescent="0.25">
      <c r="A115" s="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1:15" x14ac:dyDescent="0.25">
      <c r="A116" s="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1:15" x14ac:dyDescent="0.25">
      <c r="A117" s="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1:15" x14ac:dyDescent="0.25">
      <c r="A118" s="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1:15" x14ac:dyDescent="0.25">
      <c r="A119" s="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1:15" x14ac:dyDescent="0.25">
      <c r="A120" s="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1:15" x14ac:dyDescent="0.25">
      <c r="A121" s="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1:15" x14ac:dyDescent="0.25">
      <c r="A122" s="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1:15" x14ac:dyDescent="0.25">
      <c r="A123" s="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1:15" x14ac:dyDescent="0.25">
      <c r="A124" s="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1:15" x14ac:dyDescent="0.25">
      <c r="A125" s="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1:15" x14ac:dyDescent="0.25">
      <c r="A126" s="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1:15" x14ac:dyDescent="0.25">
      <c r="A127" s="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1:15" x14ac:dyDescent="0.25">
      <c r="A128" s="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1:15" x14ac:dyDescent="0.25">
      <c r="A129" s="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1:15" x14ac:dyDescent="0.25">
      <c r="A130" s="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1:15" x14ac:dyDescent="0.25">
      <c r="A131" s="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1:15" x14ac:dyDescent="0.25">
      <c r="A132" s="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1:15" x14ac:dyDescent="0.25">
      <c r="A133" s="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1:15" x14ac:dyDescent="0.25">
      <c r="A134" s="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1:15" x14ac:dyDescent="0.25">
      <c r="A135" s="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1:15" x14ac:dyDescent="0.25">
      <c r="A136" s="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1:15" x14ac:dyDescent="0.25">
      <c r="A137" s="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1:15" x14ac:dyDescent="0.25">
      <c r="A138" s="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1:15" x14ac:dyDescent="0.25">
      <c r="A139" s="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1:15" x14ac:dyDescent="0.25">
      <c r="A140" s="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1:15" x14ac:dyDescent="0.25">
      <c r="A141" s="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1:15" x14ac:dyDescent="0.25">
      <c r="A142" s="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1:15" x14ac:dyDescent="0.25">
      <c r="A143" s="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1:15" x14ac:dyDescent="0.25">
      <c r="A144" s="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1:15" x14ac:dyDescent="0.25">
      <c r="A145" s="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1:15" x14ac:dyDescent="0.25">
      <c r="A146" s="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1:15" x14ac:dyDescent="0.25">
      <c r="A147" s="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1:15" x14ac:dyDescent="0.25">
      <c r="A148" s="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1:15" x14ac:dyDescent="0.25">
      <c r="A149" s="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1:15" x14ac:dyDescent="0.25">
      <c r="A150" s="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1:15" x14ac:dyDescent="0.25">
      <c r="A151" s="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1:15" x14ac:dyDescent="0.25">
      <c r="A152" s="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1:15" x14ac:dyDescent="0.25">
      <c r="A153" s="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1:15" x14ac:dyDescent="0.25">
      <c r="A154" s="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1:15" x14ac:dyDescent="0.25">
      <c r="A155" s="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1:15" x14ac:dyDescent="0.25">
      <c r="A156" s="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1:15" x14ac:dyDescent="0.25">
      <c r="A157" s="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1:15" x14ac:dyDescent="0.25">
      <c r="A158" s="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1:15" x14ac:dyDescent="0.25">
      <c r="A159" s="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1:15" x14ac:dyDescent="0.25">
      <c r="A160" s="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1:15" x14ac:dyDescent="0.25">
      <c r="A161" s="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1:15" x14ac:dyDescent="0.25">
      <c r="A162" s="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1:15" x14ac:dyDescent="0.25">
      <c r="A163" s="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1:15" x14ac:dyDescent="0.25">
      <c r="A164" s="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1:15" x14ac:dyDescent="0.25">
      <c r="A165" s="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1:15" x14ac:dyDescent="0.25">
      <c r="A166" s="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1:15" x14ac:dyDescent="0.25">
      <c r="A167" s="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1:15" x14ac:dyDescent="0.25">
      <c r="A168" s="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1:15" x14ac:dyDescent="0.25">
      <c r="A169" s="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1:15" x14ac:dyDescent="0.25">
      <c r="A170" s="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1:15" x14ac:dyDescent="0.25">
      <c r="A171" s="41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</row>
    <row r="172" spans="1:15" x14ac:dyDescent="0.25">
      <c r="A172" s="41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</row>
    <row r="173" spans="1:15" x14ac:dyDescent="0.25">
      <c r="A173" s="41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</row>
    <row r="174" spans="1:15" x14ac:dyDescent="0.25">
      <c r="A174" s="41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</row>
    <row r="175" spans="1:15" x14ac:dyDescent="0.25">
      <c r="A175" s="41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</row>
    <row r="176" spans="1:15" x14ac:dyDescent="0.25">
      <c r="A176" s="41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</row>
    <row r="177" spans="1:15" x14ac:dyDescent="0.25">
      <c r="A177" s="41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</row>
    <row r="178" spans="1:15" x14ac:dyDescent="0.25">
      <c r="A178" s="41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</row>
    <row r="179" spans="1:15" x14ac:dyDescent="0.25">
      <c r="A179" s="41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</row>
    <row r="180" spans="1:15" x14ac:dyDescent="0.25">
      <c r="A180" s="41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</row>
    <row r="181" spans="1:15" x14ac:dyDescent="0.25">
      <c r="A181" s="41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</row>
    <row r="182" spans="1:15" x14ac:dyDescent="0.25">
      <c r="A182" s="41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</row>
    <row r="183" spans="1:15" x14ac:dyDescent="0.25">
      <c r="A183" s="41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</row>
    <row r="184" spans="1:15" x14ac:dyDescent="0.25">
      <c r="A184" s="41"/>
      <c r="C184" s="255"/>
      <c r="D184" s="255"/>
      <c r="E184" s="255"/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</row>
    <row r="185" spans="1:15" x14ac:dyDescent="0.25">
      <c r="A185" s="41"/>
    </row>
    <row r="186" spans="1:15" x14ac:dyDescent="0.25">
      <c r="A186" s="41"/>
    </row>
    <row r="187" spans="1:15" x14ac:dyDescent="0.25">
      <c r="A187" s="41"/>
    </row>
    <row r="188" spans="1:15" x14ac:dyDescent="0.25">
      <c r="A188" s="41"/>
    </row>
    <row r="189" spans="1:15" x14ac:dyDescent="0.25">
      <c r="A189" s="41"/>
    </row>
    <row r="190" spans="1:15" x14ac:dyDescent="0.25">
      <c r="A190" s="41"/>
    </row>
    <row r="191" spans="1:15" x14ac:dyDescent="0.25">
      <c r="A191" s="41"/>
    </row>
    <row r="192" spans="1:15" x14ac:dyDescent="0.25">
      <c r="A192" s="41"/>
    </row>
    <row r="193" spans="1:1" x14ac:dyDescent="0.25">
      <c r="A193" s="41"/>
    </row>
    <row r="194" spans="1:1" x14ac:dyDescent="0.25">
      <c r="A194" s="41"/>
    </row>
    <row r="195" spans="1:1" x14ac:dyDescent="0.25">
      <c r="A195" s="41"/>
    </row>
    <row r="196" spans="1:1" x14ac:dyDescent="0.25">
      <c r="A196" s="41"/>
    </row>
    <row r="197" spans="1:1" x14ac:dyDescent="0.25">
      <c r="A197" s="41"/>
    </row>
    <row r="198" spans="1:1" x14ac:dyDescent="0.25">
      <c r="A198" s="41"/>
    </row>
    <row r="199" spans="1:1" x14ac:dyDescent="0.25">
      <c r="A199" s="41"/>
    </row>
    <row r="200" spans="1:1" x14ac:dyDescent="0.25">
      <c r="A200" s="41"/>
    </row>
    <row r="201" spans="1:1" x14ac:dyDescent="0.25">
      <c r="A201" s="41"/>
    </row>
    <row r="202" spans="1:1" x14ac:dyDescent="0.25">
      <c r="A202" s="41"/>
    </row>
    <row r="203" spans="1:1" x14ac:dyDescent="0.25">
      <c r="A203" s="41"/>
    </row>
    <row r="204" spans="1:1" x14ac:dyDescent="0.25">
      <c r="A204" s="41"/>
    </row>
    <row r="205" spans="1:1" x14ac:dyDescent="0.25">
      <c r="A205" s="41"/>
    </row>
    <row r="206" spans="1:1" x14ac:dyDescent="0.25">
      <c r="A206" s="41"/>
    </row>
    <row r="207" spans="1:1" x14ac:dyDescent="0.25">
      <c r="A207" s="41"/>
    </row>
    <row r="208" spans="1:1" x14ac:dyDescent="0.25">
      <c r="A208" s="41"/>
    </row>
    <row r="209" spans="1:1" x14ac:dyDescent="0.25">
      <c r="A209" s="41"/>
    </row>
    <row r="210" spans="1:1" x14ac:dyDescent="0.25">
      <c r="A210" s="41"/>
    </row>
    <row r="211" spans="1:1" x14ac:dyDescent="0.25">
      <c r="A211" s="41"/>
    </row>
    <row r="212" spans="1:1" x14ac:dyDescent="0.25">
      <c r="A212" s="41"/>
    </row>
    <row r="213" spans="1:1" x14ac:dyDescent="0.25">
      <c r="A213" s="41"/>
    </row>
    <row r="214" spans="1:1" x14ac:dyDescent="0.25">
      <c r="A214" s="41"/>
    </row>
    <row r="215" spans="1:1" x14ac:dyDescent="0.25">
      <c r="A215" s="41"/>
    </row>
    <row r="216" spans="1:1" x14ac:dyDescent="0.25">
      <c r="A216" s="41"/>
    </row>
    <row r="217" spans="1:1" x14ac:dyDescent="0.25">
      <c r="A217" s="41"/>
    </row>
    <row r="218" spans="1:1" x14ac:dyDescent="0.25">
      <c r="A218" s="41"/>
    </row>
    <row r="219" spans="1:1" x14ac:dyDescent="0.25">
      <c r="A219" s="41"/>
    </row>
    <row r="220" spans="1:1" x14ac:dyDescent="0.25">
      <c r="A220" s="41"/>
    </row>
    <row r="221" spans="1:1" x14ac:dyDescent="0.25">
      <c r="A221" s="41"/>
    </row>
    <row r="222" spans="1:1" x14ac:dyDescent="0.25">
      <c r="A222" s="41"/>
    </row>
    <row r="223" spans="1:1" x14ac:dyDescent="0.25">
      <c r="A223" s="41"/>
    </row>
    <row r="224" spans="1:1" x14ac:dyDescent="0.25">
      <c r="A224" s="41"/>
    </row>
    <row r="225" spans="1:1" x14ac:dyDescent="0.25">
      <c r="A225" s="41"/>
    </row>
    <row r="226" spans="1:1" x14ac:dyDescent="0.25">
      <c r="A226" s="41"/>
    </row>
    <row r="227" spans="1:1" x14ac:dyDescent="0.25">
      <c r="A227" s="41"/>
    </row>
    <row r="228" spans="1:1" x14ac:dyDescent="0.25">
      <c r="A228" s="41"/>
    </row>
    <row r="229" spans="1:1" x14ac:dyDescent="0.25">
      <c r="A229" s="41"/>
    </row>
    <row r="230" spans="1:1" x14ac:dyDescent="0.25">
      <c r="A230" s="41"/>
    </row>
    <row r="231" spans="1:1" x14ac:dyDescent="0.25">
      <c r="A231" s="41"/>
    </row>
    <row r="232" spans="1:1" x14ac:dyDescent="0.25">
      <c r="A232" s="41"/>
    </row>
    <row r="233" spans="1:1" x14ac:dyDescent="0.25">
      <c r="A233" s="41"/>
    </row>
    <row r="234" spans="1:1" x14ac:dyDescent="0.25">
      <c r="A234" s="41"/>
    </row>
    <row r="235" spans="1:1" x14ac:dyDescent="0.25">
      <c r="A235" s="41"/>
    </row>
    <row r="236" spans="1:1" x14ac:dyDescent="0.25">
      <c r="A236" s="41"/>
    </row>
    <row r="237" spans="1:1" x14ac:dyDescent="0.25">
      <c r="A237" s="41"/>
    </row>
    <row r="238" spans="1:1" x14ac:dyDescent="0.25">
      <c r="A238" s="41"/>
    </row>
    <row r="239" spans="1:1" x14ac:dyDescent="0.25">
      <c r="A239" s="41"/>
    </row>
    <row r="240" spans="1:1" x14ac:dyDescent="0.25">
      <c r="A240" s="41"/>
    </row>
    <row r="241" spans="1:1" x14ac:dyDescent="0.25">
      <c r="A241" s="41"/>
    </row>
    <row r="242" spans="1:1" x14ac:dyDescent="0.25">
      <c r="A242" s="41"/>
    </row>
    <row r="243" spans="1:1" x14ac:dyDescent="0.25">
      <c r="A243" s="41"/>
    </row>
    <row r="244" spans="1:1" x14ac:dyDescent="0.25">
      <c r="A244" s="41"/>
    </row>
    <row r="245" spans="1:1" x14ac:dyDescent="0.25">
      <c r="A245" s="41"/>
    </row>
    <row r="246" spans="1:1" x14ac:dyDescent="0.25">
      <c r="A246" s="41"/>
    </row>
    <row r="247" spans="1:1" x14ac:dyDescent="0.25">
      <c r="A247" s="41"/>
    </row>
    <row r="248" spans="1:1" x14ac:dyDescent="0.25">
      <c r="A248" s="41"/>
    </row>
    <row r="249" spans="1:1" x14ac:dyDescent="0.25">
      <c r="A249" s="41"/>
    </row>
    <row r="250" spans="1:1" x14ac:dyDescent="0.25">
      <c r="A250" s="41"/>
    </row>
    <row r="251" spans="1:1" x14ac:dyDescent="0.25">
      <c r="A251" s="41"/>
    </row>
    <row r="252" spans="1:1" x14ac:dyDescent="0.25">
      <c r="A252" s="41"/>
    </row>
    <row r="253" spans="1:1" x14ac:dyDescent="0.25">
      <c r="A253" s="41"/>
    </row>
    <row r="254" spans="1:1" x14ac:dyDescent="0.25">
      <c r="A254" s="41"/>
    </row>
    <row r="255" spans="1:1" x14ac:dyDescent="0.25">
      <c r="A255" s="41"/>
    </row>
    <row r="256" spans="1:1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  <row r="313" spans="1:1" x14ac:dyDescent="0.25">
      <c r="A313" s="41"/>
    </row>
    <row r="314" spans="1:1" x14ac:dyDescent="0.25">
      <c r="A314" s="41"/>
    </row>
    <row r="315" spans="1:1" x14ac:dyDescent="0.25">
      <c r="A315" s="41"/>
    </row>
    <row r="316" spans="1:1" x14ac:dyDescent="0.25">
      <c r="A316" s="41"/>
    </row>
    <row r="317" spans="1:1" x14ac:dyDescent="0.25">
      <c r="A317" s="41"/>
    </row>
    <row r="318" spans="1:1" x14ac:dyDescent="0.25">
      <c r="A318" s="41"/>
    </row>
    <row r="319" spans="1:1" x14ac:dyDescent="0.25">
      <c r="A319" s="41"/>
    </row>
    <row r="320" spans="1:1" x14ac:dyDescent="0.25">
      <c r="A320" s="41"/>
    </row>
    <row r="321" spans="1:1" x14ac:dyDescent="0.25">
      <c r="A321" s="41"/>
    </row>
    <row r="322" spans="1:1" x14ac:dyDescent="0.25">
      <c r="A322" s="41"/>
    </row>
    <row r="323" spans="1:1" x14ac:dyDescent="0.25">
      <c r="A323" s="41"/>
    </row>
    <row r="324" spans="1:1" x14ac:dyDescent="0.25">
      <c r="A324" s="41"/>
    </row>
    <row r="325" spans="1:1" x14ac:dyDescent="0.25">
      <c r="A325" s="41"/>
    </row>
    <row r="326" spans="1:1" x14ac:dyDescent="0.25">
      <c r="A326" s="41"/>
    </row>
    <row r="327" spans="1:1" x14ac:dyDescent="0.25">
      <c r="A327" s="41"/>
    </row>
    <row r="328" spans="1:1" x14ac:dyDescent="0.25">
      <c r="A328" s="41"/>
    </row>
    <row r="329" spans="1:1" x14ac:dyDescent="0.25">
      <c r="A329" s="41"/>
    </row>
    <row r="330" spans="1:1" x14ac:dyDescent="0.25">
      <c r="A330" s="41"/>
    </row>
    <row r="331" spans="1:1" x14ac:dyDescent="0.25">
      <c r="A331" s="41"/>
    </row>
    <row r="332" spans="1:1" x14ac:dyDescent="0.25">
      <c r="A332" s="41"/>
    </row>
    <row r="333" spans="1:1" x14ac:dyDescent="0.25">
      <c r="A333" s="41"/>
    </row>
    <row r="334" spans="1:1" x14ac:dyDescent="0.25">
      <c r="A334" s="41"/>
    </row>
    <row r="335" spans="1:1" x14ac:dyDescent="0.25">
      <c r="A335" s="41"/>
    </row>
    <row r="336" spans="1:1" x14ac:dyDescent="0.25">
      <c r="A336" s="41"/>
    </row>
    <row r="337" spans="1:1" x14ac:dyDescent="0.25">
      <c r="A337" s="41"/>
    </row>
    <row r="338" spans="1:1" x14ac:dyDescent="0.25">
      <c r="A338" s="41"/>
    </row>
    <row r="339" spans="1:1" x14ac:dyDescent="0.25">
      <c r="A339" s="41"/>
    </row>
    <row r="340" spans="1:1" x14ac:dyDescent="0.25">
      <c r="A340" s="41"/>
    </row>
    <row r="341" spans="1:1" x14ac:dyDescent="0.25">
      <c r="A341" s="41"/>
    </row>
    <row r="342" spans="1:1" x14ac:dyDescent="0.25">
      <c r="A342" s="41"/>
    </row>
    <row r="343" spans="1:1" x14ac:dyDescent="0.25">
      <c r="A343" s="41"/>
    </row>
    <row r="344" spans="1:1" x14ac:dyDescent="0.25">
      <c r="A344" s="41"/>
    </row>
    <row r="345" spans="1:1" x14ac:dyDescent="0.25">
      <c r="A345" s="41"/>
    </row>
    <row r="346" spans="1:1" x14ac:dyDescent="0.25">
      <c r="A346" s="41"/>
    </row>
    <row r="347" spans="1:1" x14ac:dyDescent="0.25">
      <c r="A347" s="41"/>
    </row>
    <row r="348" spans="1:1" x14ac:dyDescent="0.25">
      <c r="A348" s="41"/>
    </row>
    <row r="349" spans="1:1" x14ac:dyDescent="0.25">
      <c r="A349" s="41"/>
    </row>
    <row r="350" spans="1:1" x14ac:dyDescent="0.25">
      <c r="A350" s="41"/>
    </row>
    <row r="351" spans="1:1" x14ac:dyDescent="0.25">
      <c r="A351" s="41"/>
    </row>
    <row r="352" spans="1:1" x14ac:dyDescent="0.25">
      <c r="A352" s="41"/>
    </row>
    <row r="353" spans="1:1" x14ac:dyDescent="0.25">
      <c r="A353" s="41"/>
    </row>
    <row r="354" spans="1:1" x14ac:dyDescent="0.25">
      <c r="A354" s="41"/>
    </row>
    <row r="355" spans="1:1" x14ac:dyDescent="0.25">
      <c r="A355" s="41"/>
    </row>
    <row r="356" spans="1:1" x14ac:dyDescent="0.25">
      <c r="A356" s="41"/>
    </row>
    <row r="357" spans="1:1" x14ac:dyDescent="0.25">
      <c r="A357" s="41"/>
    </row>
    <row r="358" spans="1:1" x14ac:dyDescent="0.25">
      <c r="A358" s="41"/>
    </row>
    <row r="359" spans="1:1" x14ac:dyDescent="0.25">
      <c r="A359" s="41"/>
    </row>
    <row r="360" spans="1:1" x14ac:dyDescent="0.25">
      <c r="A360" s="41"/>
    </row>
    <row r="361" spans="1:1" x14ac:dyDescent="0.25">
      <c r="A361" s="41"/>
    </row>
    <row r="362" spans="1:1" x14ac:dyDescent="0.25">
      <c r="A362" s="41"/>
    </row>
    <row r="363" spans="1:1" x14ac:dyDescent="0.25">
      <c r="A363" s="41"/>
    </row>
    <row r="364" spans="1:1" x14ac:dyDescent="0.25">
      <c r="A364" s="41"/>
    </row>
    <row r="365" spans="1:1" x14ac:dyDescent="0.25">
      <c r="A365" s="41"/>
    </row>
    <row r="366" spans="1:1" x14ac:dyDescent="0.25">
      <c r="A366" s="41"/>
    </row>
    <row r="367" spans="1:1" x14ac:dyDescent="0.25">
      <c r="A367" s="41"/>
    </row>
    <row r="368" spans="1:1" x14ac:dyDescent="0.25">
      <c r="A368" s="41"/>
    </row>
    <row r="369" spans="1:1" x14ac:dyDescent="0.25">
      <c r="A369" s="41"/>
    </row>
    <row r="370" spans="1:1" x14ac:dyDescent="0.25">
      <c r="A370" s="41"/>
    </row>
    <row r="371" spans="1:1" x14ac:dyDescent="0.25">
      <c r="A371" s="41"/>
    </row>
    <row r="372" spans="1:1" x14ac:dyDescent="0.25">
      <c r="A372" s="41"/>
    </row>
    <row r="373" spans="1:1" x14ac:dyDescent="0.25">
      <c r="A373" s="41"/>
    </row>
    <row r="374" spans="1:1" x14ac:dyDescent="0.25">
      <c r="A374" s="41"/>
    </row>
    <row r="375" spans="1:1" x14ac:dyDescent="0.25">
      <c r="A375" s="41"/>
    </row>
    <row r="376" spans="1:1" x14ac:dyDescent="0.25">
      <c r="A376" s="41"/>
    </row>
    <row r="377" spans="1:1" x14ac:dyDescent="0.25">
      <c r="A377" s="41"/>
    </row>
    <row r="378" spans="1:1" x14ac:dyDescent="0.25">
      <c r="A378" s="41"/>
    </row>
    <row r="379" spans="1:1" x14ac:dyDescent="0.25">
      <c r="A379" s="41"/>
    </row>
    <row r="380" spans="1:1" x14ac:dyDescent="0.25">
      <c r="A380" s="41"/>
    </row>
    <row r="381" spans="1:1" x14ac:dyDescent="0.25">
      <c r="A381" s="41"/>
    </row>
    <row r="382" spans="1:1" x14ac:dyDescent="0.25">
      <c r="A382" s="41"/>
    </row>
    <row r="383" spans="1:1" x14ac:dyDescent="0.25">
      <c r="A383" s="41"/>
    </row>
    <row r="384" spans="1:1" x14ac:dyDescent="0.25">
      <c r="A384" s="41"/>
    </row>
    <row r="385" spans="1:1" x14ac:dyDescent="0.25">
      <c r="A385" s="41"/>
    </row>
    <row r="386" spans="1:1" x14ac:dyDescent="0.25">
      <c r="A386" s="41"/>
    </row>
    <row r="387" spans="1:1" x14ac:dyDescent="0.25">
      <c r="A387" s="41"/>
    </row>
    <row r="388" spans="1:1" x14ac:dyDescent="0.25">
      <c r="A388" s="41"/>
    </row>
    <row r="389" spans="1:1" x14ac:dyDescent="0.25">
      <c r="A389" s="41"/>
    </row>
    <row r="390" spans="1:1" x14ac:dyDescent="0.25">
      <c r="A390" s="41"/>
    </row>
    <row r="391" spans="1:1" x14ac:dyDescent="0.25">
      <c r="A391" s="41"/>
    </row>
    <row r="392" spans="1:1" x14ac:dyDescent="0.25">
      <c r="A392" s="41"/>
    </row>
    <row r="393" spans="1:1" x14ac:dyDescent="0.25">
      <c r="A393" s="41"/>
    </row>
    <row r="394" spans="1:1" x14ac:dyDescent="0.25">
      <c r="A394" s="41"/>
    </row>
    <row r="395" spans="1:1" x14ac:dyDescent="0.25">
      <c r="A395" s="41"/>
    </row>
    <row r="396" spans="1:1" x14ac:dyDescent="0.25">
      <c r="A396" s="41"/>
    </row>
    <row r="397" spans="1:1" x14ac:dyDescent="0.25">
      <c r="A397" s="41"/>
    </row>
    <row r="398" spans="1:1" x14ac:dyDescent="0.25">
      <c r="A398" s="41"/>
    </row>
    <row r="399" spans="1:1" x14ac:dyDescent="0.25">
      <c r="A399" s="41"/>
    </row>
    <row r="424" spans="1:1" x14ac:dyDescent="0.25">
      <c r="A424" s="41"/>
    </row>
    <row r="425" spans="1:1" x14ac:dyDescent="0.25">
      <c r="A425" s="41"/>
    </row>
    <row r="426" spans="1:1" x14ac:dyDescent="0.25">
      <c r="A426" s="41"/>
    </row>
    <row r="427" spans="1:1" x14ac:dyDescent="0.25">
      <c r="A427" s="41"/>
    </row>
    <row r="428" spans="1:1" x14ac:dyDescent="0.25">
      <c r="A428" s="41"/>
    </row>
    <row r="429" spans="1:1" x14ac:dyDescent="0.25">
      <c r="A429" s="41"/>
    </row>
    <row r="430" spans="1:1" x14ac:dyDescent="0.25">
      <c r="A430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78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41"/>
  <sheetViews>
    <sheetView workbookViewId="0">
      <selection activeCell="F33" sqref="F33"/>
    </sheetView>
  </sheetViews>
  <sheetFormatPr defaultColWidth="9.140625" defaultRowHeight="15" x14ac:dyDescent="0.25"/>
  <cols>
    <col min="1" max="1" width="12" style="41" customWidth="1"/>
    <col min="2" max="2" width="59" style="41" bestFit="1" customWidth="1"/>
    <col min="3" max="3" width="24.85546875" style="41" bestFit="1" customWidth="1"/>
    <col min="4" max="4" width="22.7109375" style="41" bestFit="1" customWidth="1"/>
    <col min="5" max="5" width="21.140625" style="41" bestFit="1" customWidth="1"/>
    <col min="6" max="6" width="26.42578125" style="41" bestFit="1" customWidth="1"/>
    <col min="7" max="16384" width="9.140625" style="41"/>
  </cols>
  <sheetData>
    <row r="1" spans="1:7" ht="18.75" x14ac:dyDescent="0.25">
      <c r="A1" s="70" t="s">
        <v>9</v>
      </c>
    </row>
    <row r="2" spans="1:7" x14ac:dyDescent="0.25">
      <c r="A2" s="41" t="s">
        <v>10</v>
      </c>
      <c r="B2" s="41" t="s">
        <v>11</v>
      </c>
    </row>
    <row r="3" spans="1:7" x14ac:dyDescent="0.25">
      <c r="A3" s="41" t="s">
        <v>12</v>
      </c>
      <c r="B3" s="41" t="s">
        <v>25</v>
      </c>
    </row>
    <row r="4" spans="1:7" x14ac:dyDescent="0.25">
      <c r="A4" s="41" t="s">
        <v>13</v>
      </c>
      <c r="B4" s="41" t="s">
        <v>2864</v>
      </c>
    </row>
    <row r="5" spans="1:7" x14ac:dyDescent="0.25">
      <c r="A5" s="41" t="s">
        <v>14</v>
      </c>
      <c r="B5" s="41" t="s">
        <v>2870</v>
      </c>
    </row>
    <row r="7" spans="1:7" ht="15.75" x14ac:dyDescent="0.25">
      <c r="A7" s="71" t="s">
        <v>2790</v>
      </c>
    </row>
    <row r="8" spans="1:7" x14ac:dyDescent="0.25">
      <c r="A8" s="72" t="s">
        <v>15</v>
      </c>
      <c r="B8" s="72" t="s">
        <v>16</v>
      </c>
      <c r="C8" s="72" t="s">
        <v>2791</v>
      </c>
      <c r="D8" s="72" t="s">
        <v>2792</v>
      </c>
      <c r="E8" s="72" t="s">
        <v>2793</v>
      </c>
      <c r="F8" s="72" t="s">
        <v>2745</v>
      </c>
    </row>
    <row r="9" spans="1:7" x14ac:dyDescent="0.25">
      <c r="A9" s="48">
        <v>300010100</v>
      </c>
      <c r="B9" s="41" t="s">
        <v>28</v>
      </c>
      <c r="C9" s="41">
        <v>0</v>
      </c>
      <c r="D9" s="41">
        <v>0</v>
      </c>
      <c r="E9" s="41">
        <v>0</v>
      </c>
      <c r="F9" s="41">
        <v>0</v>
      </c>
      <c r="G9" s="48">
        <v>30001</v>
      </c>
    </row>
    <row r="10" spans="1:7" x14ac:dyDescent="0.25">
      <c r="A10" s="48">
        <v>300010101</v>
      </c>
      <c r="B10" s="41" t="s">
        <v>30</v>
      </c>
      <c r="C10" s="41">
        <v>0</v>
      </c>
      <c r="D10" s="41">
        <v>0</v>
      </c>
      <c r="E10" s="41">
        <v>0</v>
      </c>
      <c r="F10" s="41">
        <v>0</v>
      </c>
      <c r="G10" s="48">
        <v>30001</v>
      </c>
    </row>
    <row r="11" spans="1:7" x14ac:dyDescent="0.25">
      <c r="A11" s="48">
        <v>300010102</v>
      </c>
      <c r="B11" s="41" t="s">
        <v>32</v>
      </c>
      <c r="C11" s="41">
        <v>0</v>
      </c>
      <c r="D11" s="41">
        <v>0</v>
      </c>
      <c r="E11" s="41">
        <v>0</v>
      </c>
      <c r="F11" s="41">
        <v>0</v>
      </c>
      <c r="G11" s="48">
        <v>30001</v>
      </c>
    </row>
    <row r="12" spans="1:7" x14ac:dyDescent="0.25">
      <c r="A12" s="48">
        <v>300010103</v>
      </c>
      <c r="B12" s="41" t="s">
        <v>2782</v>
      </c>
      <c r="C12" s="41">
        <v>0</v>
      </c>
      <c r="D12" s="41">
        <v>0</v>
      </c>
      <c r="E12" s="41">
        <v>0</v>
      </c>
      <c r="F12" s="41">
        <v>0</v>
      </c>
      <c r="G12" s="48">
        <v>30001</v>
      </c>
    </row>
    <row r="13" spans="1:7" x14ac:dyDescent="0.25">
      <c r="A13" s="48">
        <v>300010110</v>
      </c>
      <c r="B13" s="41" t="s">
        <v>34</v>
      </c>
      <c r="C13" s="41">
        <v>0</v>
      </c>
      <c r="D13" s="41">
        <v>0</v>
      </c>
      <c r="E13" s="41">
        <v>0</v>
      </c>
      <c r="F13" s="41">
        <v>0</v>
      </c>
      <c r="G13" s="48">
        <v>30001</v>
      </c>
    </row>
    <row r="14" spans="1:7" x14ac:dyDescent="0.25">
      <c r="A14" s="48">
        <v>300010120</v>
      </c>
      <c r="B14" s="41" t="s">
        <v>36</v>
      </c>
      <c r="C14" s="41">
        <v>0</v>
      </c>
      <c r="D14" s="41">
        <v>0</v>
      </c>
      <c r="E14" s="41">
        <v>0</v>
      </c>
      <c r="F14" s="41">
        <v>0</v>
      </c>
      <c r="G14" s="48">
        <v>30001</v>
      </c>
    </row>
    <row r="15" spans="1:7" x14ac:dyDescent="0.25">
      <c r="A15" s="48">
        <v>300010150</v>
      </c>
      <c r="B15" s="41" t="s">
        <v>38</v>
      </c>
      <c r="C15" s="41">
        <v>0</v>
      </c>
      <c r="D15" s="41">
        <v>0</v>
      </c>
      <c r="E15" s="41">
        <v>0</v>
      </c>
      <c r="F15" s="41">
        <v>0</v>
      </c>
      <c r="G15" s="48">
        <v>30001</v>
      </c>
    </row>
    <row r="16" spans="1:7" x14ac:dyDescent="0.25">
      <c r="A16" s="48">
        <v>300010200</v>
      </c>
      <c r="B16" s="41" t="s">
        <v>40</v>
      </c>
      <c r="C16" s="41">
        <v>0</v>
      </c>
      <c r="D16" s="41">
        <v>0</v>
      </c>
      <c r="E16" s="41">
        <v>0</v>
      </c>
      <c r="F16" s="41">
        <v>0</v>
      </c>
      <c r="G16" s="48">
        <v>30001</v>
      </c>
    </row>
    <row r="17" spans="1:7" x14ac:dyDescent="0.25">
      <c r="A17" s="48">
        <v>300010800</v>
      </c>
      <c r="B17" s="41" t="s">
        <v>42</v>
      </c>
      <c r="C17" s="41">
        <v>0</v>
      </c>
      <c r="D17" s="41">
        <v>0</v>
      </c>
      <c r="E17" s="41">
        <v>0</v>
      </c>
      <c r="F17" s="41">
        <v>0</v>
      </c>
      <c r="G17" s="48">
        <v>30001</v>
      </c>
    </row>
    <row r="18" spans="1:7" x14ac:dyDescent="0.25">
      <c r="A18" s="48">
        <v>300010915</v>
      </c>
      <c r="B18" s="41" t="s">
        <v>44</v>
      </c>
      <c r="C18" s="41">
        <v>0</v>
      </c>
      <c r="D18" s="41">
        <v>0</v>
      </c>
      <c r="E18" s="41">
        <v>0</v>
      </c>
      <c r="F18" s="41">
        <v>0</v>
      </c>
      <c r="G18" s="48">
        <v>30001</v>
      </c>
    </row>
    <row r="19" spans="1:7" x14ac:dyDescent="0.25">
      <c r="A19" s="48">
        <v>300010930</v>
      </c>
      <c r="B19" s="41" t="s">
        <v>46</v>
      </c>
      <c r="C19" s="41">
        <v>0</v>
      </c>
      <c r="D19" s="41">
        <v>0</v>
      </c>
      <c r="E19" s="41">
        <v>0</v>
      </c>
      <c r="F19" s="41">
        <v>0</v>
      </c>
      <c r="G19" s="48">
        <v>30001</v>
      </c>
    </row>
    <row r="20" spans="1:7" x14ac:dyDescent="0.25">
      <c r="A20" s="48">
        <v>300010975</v>
      </c>
      <c r="B20" s="41" t="s">
        <v>48</v>
      </c>
      <c r="C20" s="41">
        <v>0</v>
      </c>
      <c r="D20" s="41">
        <v>0</v>
      </c>
      <c r="E20" s="41">
        <v>0</v>
      </c>
      <c r="F20" s="41">
        <v>0</v>
      </c>
      <c r="G20" s="48">
        <v>30001</v>
      </c>
    </row>
    <row r="21" spans="1:7" x14ac:dyDescent="0.25">
      <c r="A21" s="48">
        <v>300011610</v>
      </c>
      <c r="B21" s="41" t="s">
        <v>2794</v>
      </c>
      <c r="C21" s="41">
        <v>0</v>
      </c>
      <c r="D21" s="41">
        <v>2500</v>
      </c>
      <c r="E21" s="41">
        <v>2500</v>
      </c>
      <c r="F21" s="41">
        <v>-2500</v>
      </c>
      <c r="G21" s="48">
        <v>30001</v>
      </c>
    </row>
    <row r="22" spans="1:7" x14ac:dyDescent="0.25">
      <c r="A22" s="48">
        <v>300012000</v>
      </c>
      <c r="B22" s="41" t="s">
        <v>50</v>
      </c>
      <c r="C22" s="41">
        <v>0</v>
      </c>
      <c r="D22" s="41">
        <v>0</v>
      </c>
      <c r="E22" s="41">
        <v>0</v>
      </c>
      <c r="F22" s="41">
        <v>0</v>
      </c>
      <c r="G22" s="48">
        <v>30001</v>
      </c>
    </row>
    <row r="23" spans="1:7" x14ac:dyDescent="0.25">
      <c r="A23" s="48">
        <v>300012004</v>
      </c>
      <c r="B23" s="41" t="s">
        <v>2746</v>
      </c>
      <c r="C23" s="41">
        <v>0</v>
      </c>
      <c r="D23" s="41">
        <v>0</v>
      </c>
      <c r="E23" s="41">
        <v>0</v>
      </c>
      <c r="F23" s="41">
        <v>0</v>
      </c>
      <c r="G23" s="48">
        <v>30001</v>
      </c>
    </row>
    <row r="24" spans="1:7" x14ac:dyDescent="0.25">
      <c r="A24" s="48">
        <v>300012022</v>
      </c>
      <c r="B24" s="41" t="s">
        <v>52</v>
      </c>
      <c r="C24" s="41">
        <v>752</v>
      </c>
      <c r="D24" s="41">
        <v>100</v>
      </c>
      <c r="E24" s="41">
        <v>100</v>
      </c>
      <c r="F24" s="41">
        <v>652</v>
      </c>
      <c r="G24" s="48">
        <v>30001</v>
      </c>
    </row>
    <row r="25" spans="1:7" x14ac:dyDescent="0.25">
      <c r="A25" s="48">
        <v>300012424</v>
      </c>
      <c r="B25" s="41" t="s">
        <v>54</v>
      </c>
      <c r="C25" s="41">
        <v>5192.58</v>
      </c>
      <c r="D25" s="41">
        <v>10000</v>
      </c>
      <c r="E25" s="41">
        <v>10000</v>
      </c>
      <c r="F25" s="41">
        <v>-4807.42</v>
      </c>
      <c r="G25" s="48">
        <v>30001</v>
      </c>
    </row>
    <row r="26" spans="1:7" x14ac:dyDescent="0.25">
      <c r="A26" s="48">
        <v>300012435</v>
      </c>
      <c r="B26" s="41" t="s">
        <v>56</v>
      </c>
      <c r="C26" s="41">
        <v>0</v>
      </c>
      <c r="D26" s="41">
        <v>0</v>
      </c>
      <c r="E26" s="41">
        <v>0</v>
      </c>
      <c r="F26" s="41">
        <v>0</v>
      </c>
      <c r="G26" s="48">
        <v>30001</v>
      </c>
    </row>
    <row r="27" spans="1:7" x14ac:dyDescent="0.25">
      <c r="A27" s="48">
        <v>300012500</v>
      </c>
      <c r="B27" s="41" t="s">
        <v>58</v>
      </c>
      <c r="C27" s="41">
        <v>0</v>
      </c>
      <c r="D27" s="41">
        <v>500</v>
      </c>
      <c r="E27" s="41">
        <v>500</v>
      </c>
      <c r="F27" s="41">
        <v>-500</v>
      </c>
      <c r="G27" s="48">
        <v>30001</v>
      </c>
    </row>
    <row r="28" spans="1:7" x14ac:dyDescent="0.25">
      <c r="A28" s="48">
        <v>300012502</v>
      </c>
      <c r="B28" s="41" t="s">
        <v>60</v>
      </c>
      <c r="C28" s="41">
        <v>0</v>
      </c>
      <c r="D28" s="41">
        <v>0</v>
      </c>
      <c r="E28" s="41">
        <v>0</v>
      </c>
      <c r="F28" s="41">
        <v>0</v>
      </c>
      <c r="G28" s="48">
        <v>30001</v>
      </c>
    </row>
    <row r="29" spans="1:7" x14ac:dyDescent="0.25">
      <c r="A29" s="48">
        <v>300012503</v>
      </c>
      <c r="B29" s="41" t="s">
        <v>62</v>
      </c>
      <c r="C29" s="41">
        <v>0</v>
      </c>
      <c r="D29" s="41">
        <v>0</v>
      </c>
      <c r="E29" s="41">
        <v>0</v>
      </c>
      <c r="F29" s="41">
        <v>0</v>
      </c>
      <c r="G29" s="48">
        <v>30001</v>
      </c>
    </row>
    <row r="30" spans="1:7" x14ac:dyDescent="0.25">
      <c r="A30" s="48">
        <v>300012504</v>
      </c>
      <c r="B30" s="41" t="s">
        <v>64</v>
      </c>
      <c r="C30" s="41">
        <v>0</v>
      </c>
      <c r="D30" s="41">
        <v>0</v>
      </c>
      <c r="E30" s="41">
        <v>0</v>
      </c>
      <c r="F30" s="41">
        <v>0</v>
      </c>
      <c r="G30" s="48">
        <v>30001</v>
      </c>
    </row>
    <row r="31" spans="1:7" x14ac:dyDescent="0.25">
      <c r="A31" s="48">
        <v>300012505</v>
      </c>
      <c r="B31" s="41" t="s">
        <v>66</v>
      </c>
      <c r="C31" s="41">
        <v>0</v>
      </c>
      <c r="D31" s="41">
        <v>0</v>
      </c>
      <c r="E31" s="41">
        <v>0</v>
      </c>
      <c r="F31" s="41">
        <v>0</v>
      </c>
      <c r="G31" s="48">
        <v>30001</v>
      </c>
    </row>
    <row r="32" spans="1:7" x14ac:dyDescent="0.25">
      <c r="A32" s="48">
        <v>300012506</v>
      </c>
      <c r="B32" s="41" t="s">
        <v>68</v>
      </c>
      <c r="C32" s="41">
        <v>0</v>
      </c>
      <c r="D32" s="41">
        <v>0</v>
      </c>
      <c r="E32" s="41">
        <v>0</v>
      </c>
      <c r="F32" s="41">
        <v>0</v>
      </c>
      <c r="G32" s="48">
        <v>30001</v>
      </c>
    </row>
    <row r="33" spans="1:7" x14ac:dyDescent="0.25">
      <c r="A33" s="48">
        <v>300012510</v>
      </c>
      <c r="B33" s="41" t="s">
        <v>70</v>
      </c>
      <c r="C33" s="41">
        <v>0</v>
      </c>
      <c r="D33" s="41">
        <v>0</v>
      </c>
      <c r="E33" s="41">
        <v>0</v>
      </c>
      <c r="F33" s="41">
        <v>0</v>
      </c>
      <c r="G33" s="48">
        <v>30001</v>
      </c>
    </row>
    <row r="34" spans="1:7" x14ac:dyDescent="0.25">
      <c r="A34" s="48">
        <v>300012520</v>
      </c>
      <c r="B34" s="41" t="s">
        <v>72</v>
      </c>
      <c r="C34" s="41">
        <v>97.9</v>
      </c>
      <c r="D34" s="41">
        <v>800</v>
      </c>
      <c r="E34" s="41">
        <v>800</v>
      </c>
      <c r="F34" s="41">
        <v>-702.1</v>
      </c>
      <c r="G34" s="48">
        <v>30001</v>
      </c>
    </row>
    <row r="35" spans="1:7" x14ac:dyDescent="0.25">
      <c r="A35" s="48">
        <v>300012603</v>
      </c>
      <c r="B35" s="41" t="s">
        <v>74</v>
      </c>
      <c r="C35" s="41">
        <v>0</v>
      </c>
      <c r="D35" s="41">
        <v>0</v>
      </c>
      <c r="E35" s="41">
        <v>0</v>
      </c>
      <c r="F35" s="41">
        <v>0</v>
      </c>
      <c r="G35" s="48">
        <v>30001</v>
      </c>
    </row>
    <row r="36" spans="1:7" x14ac:dyDescent="0.25">
      <c r="A36" s="48">
        <v>300012703</v>
      </c>
      <c r="B36" s="41" t="s">
        <v>76</v>
      </c>
      <c r="C36" s="41">
        <v>0</v>
      </c>
      <c r="D36" s="41">
        <v>0</v>
      </c>
      <c r="E36" s="41">
        <v>0</v>
      </c>
      <c r="F36" s="41">
        <v>0</v>
      </c>
      <c r="G36" s="48">
        <v>30001</v>
      </c>
    </row>
    <row r="37" spans="1:7" x14ac:dyDescent="0.25">
      <c r="A37" s="48">
        <v>300012706</v>
      </c>
      <c r="B37" s="41" t="s">
        <v>78</v>
      </c>
      <c r="C37" s="41">
        <v>0</v>
      </c>
      <c r="D37" s="41">
        <v>0</v>
      </c>
      <c r="E37" s="41">
        <v>0</v>
      </c>
      <c r="F37" s="41">
        <v>0</v>
      </c>
      <c r="G37" s="48">
        <v>30001</v>
      </c>
    </row>
    <row r="38" spans="1:7" x14ac:dyDescent="0.25">
      <c r="A38" s="48">
        <v>300012715</v>
      </c>
      <c r="B38" s="41" t="s">
        <v>80</v>
      </c>
      <c r="C38" s="41">
        <v>760</v>
      </c>
      <c r="D38" s="41">
        <v>300</v>
      </c>
      <c r="E38" s="41">
        <v>300</v>
      </c>
      <c r="F38" s="41">
        <v>460</v>
      </c>
      <c r="G38" s="48">
        <v>30001</v>
      </c>
    </row>
    <row r="39" spans="1:7" x14ac:dyDescent="0.25">
      <c r="A39" s="48">
        <v>300012801</v>
      </c>
      <c r="B39" s="41" t="s">
        <v>82</v>
      </c>
      <c r="C39" s="41">
        <v>0</v>
      </c>
      <c r="D39" s="41">
        <v>0</v>
      </c>
      <c r="E39" s="41">
        <v>0</v>
      </c>
      <c r="F39" s="41">
        <v>0</v>
      </c>
      <c r="G39" s="48">
        <v>30001</v>
      </c>
    </row>
    <row r="40" spans="1:7" x14ac:dyDescent="0.25">
      <c r="A40" s="48">
        <v>300012920</v>
      </c>
      <c r="B40" s="41" t="s">
        <v>2795</v>
      </c>
      <c r="C40" s="41">
        <v>0</v>
      </c>
      <c r="D40" s="41">
        <v>2000</v>
      </c>
      <c r="E40" s="41">
        <v>2000</v>
      </c>
      <c r="F40" s="41">
        <v>-2000</v>
      </c>
      <c r="G40" s="48">
        <v>30001</v>
      </c>
    </row>
    <row r="41" spans="1:7" x14ac:dyDescent="0.25">
      <c r="A41" s="48">
        <v>300014600</v>
      </c>
      <c r="B41" s="41" t="s">
        <v>84</v>
      </c>
      <c r="C41" s="41">
        <v>0</v>
      </c>
      <c r="D41" s="41">
        <v>0</v>
      </c>
      <c r="E41" s="41">
        <v>0</v>
      </c>
      <c r="F41" s="41">
        <v>0</v>
      </c>
      <c r="G41" s="48">
        <v>30001</v>
      </c>
    </row>
    <row r="42" spans="1:7" x14ac:dyDescent="0.25">
      <c r="A42" s="48">
        <v>300014610</v>
      </c>
      <c r="B42" s="41" t="s">
        <v>86</v>
      </c>
      <c r="C42" s="41">
        <v>0</v>
      </c>
      <c r="D42" s="41">
        <v>0</v>
      </c>
      <c r="E42" s="41">
        <v>0</v>
      </c>
      <c r="F42" s="41">
        <v>0</v>
      </c>
      <c r="G42" s="48">
        <v>30001</v>
      </c>
    </row>
    <row r="43" spans="1:7" x14ac:dyDescent="0.25">
      <c r="A43" s="48">
        <v>300014611</v>
      </c>
      <c r="B43" s="41" t="s">
        <v>88</v>
      </c>
      <c r="C43" s="41">
        <v>0</v>
      </c>
      <c r="D43" s="41">
        <v>0</v>
      </c>
      <c r="E43" s="41">
        <v>0</v>
      </c>
      <c r="F43" s="41">
        <v>0</v>
      </c>
      <c r="G43" s="48">
        <v>30001</v>
      </c>
    </row>
    <row r="44" spans="1:7" x14ac:dyDescent="0.25">
      <c r="A44" s="48">
        <v>300014618</v>
      </c>
      <c r="B44" s="41" t="s">
        <v>90</v>
      </c>
      <c r="C44" s="41">
        <v>0</v>
      </c>
      <c r="D44" s="41">
        <v>0</v>
      </c>
      <c r="E44" s="41">
        <v>0</v>
      </c>
      <c r="F44" s="41">
        <v>0</v>
      </c>
      <c r="G44" s="48">
        <v>30001</v>
      </c>
    </row>
    <row r="45" spans="1:7" x14ac:dyDescent="0.25">
      <c r="A45" s="48">
        <v>300014619</v>
      </c>
      <c r="B45" s="41" t="s">
        <v>92</v>
      </c>
      <c r="C45" s="41">
        <v>0</v>
      </c>
      <c r="D45" s="41">
        <v>0</v>
      </c>
      <c r="E45" s="41">
        <v>0</v>
      </c>
      <c r="F45" s="41">
        <v>0</v>
      </c>
      <c r="G45" s="48">
        <v>30001</v>
      </c>
    </row>
    <row r="46" spans="1:7" x14ac:dyDescent="0.25">
      <c r="A46" s="48">
        <v>300014621</v>
      </c>
      <c r="B46" s="41" t="s">
        <v>94</v>
      </c>
      <c r="C46" s="41">
        <v>0</v>
      </c>
      <c r="D46" s="41">
        <v>0</v>
      </c>
      <c r="E46" s="41">
        <v>0</v>
      </c>
      <c r="F46" s="41">
        <v>0</v>
      </c>
      <c r="G46" s="48">
        <v>30001</v>
      </c>
    </row>
    <row r="47" spans="1:7" x14ac:dyDescent="0.25">
      <c r="A47" s="48">
        <v>300015307</v>
      </c>
      <c r="B47" s="41" t="s">
        <v>96</v>
      </c>
      <c r="C47" s="41">
        <v>0</v>
      </c>
      <c r="D47" s="41">
        <v>0</v>
      </c>
      <c r="E47" s="41">
        <v>0</v>
      </c>
      <c r="F47" s="41">
        <v>0</v>
      </c>
      <c r="G47" s="48">
        <v>30001</v>
      </c>
    </row>
    <row r="48" spans="1:7" x14ac:dyDescent="0.25">
      <c r="A48" s="48">
        <v>300015351</v>
      </c>
      <c r="B48" s="41" t="s">
        <v>2775</v>
      </c>
      <c r="C48" s="41">
        <v>0</v>
      </c>
      <c r="D48" s="41">
        <v>0</v>
      </c>
      <c r="E48" s="41">
        <v>0</v>
      </c>
      <c r="F48" s="41">
        <v>0</v>
      </c>
      <c r="G48" s="48">
        <v>30001</v>
      </c>
    </row>
    <row r="49" spans="1:7" x14ac:dyDescent="0.25">
      <c r="A49" s="48">
        <v>300016010</v>
      </c>
      <c r="B49" s="41" t="s">
        <v>98</v>
      </c>
      <c r="C49" s="41">
        <v>0</v>
      </c>
      <c r="D49" s="41">
        <v>0</v>
      </c>
      <c r="E49" s="41">
        <v>0</v>
      </c>
      <c r="F49" s="41">
        <v>0</v>
      </c>
      <c r="G49" s="48">
        <v>30001</v>
      </c>
    </row>
    <row r="50" spans="1:7" x14ac:dyDescent="0.25">
      <c r="A50" s="48">
        <v>300019053</v>
      </c>
      <c r="B50" s="41" t="s">
        <v>100</v>
      </c>
      <c r="C50" s="41">
        <v>0</v>
      </c>
      <c r="D50" s="41">
        <v>-800</v>
      </c>
      <c r="E50" s="41">
        <v>-800</v>
      </c>
      <c r="F50" s="41">
        <v>800</v>
      </c>
      <c r="G50" s="48">
        <v>30001</v>
      </c>
    </row>
    <row r="51" spans="1:7" x14ac:dyDescent="0.25">
      <c r="A51" s="48">
        <v>300019201</v>
      </c>
      <c r="B51" s="41" t="s">
        <v>102</v>
      </c>
      <c r="C51" s="41">
        <v>0</v>
      </c>
      <c r="D51" s="41">
        <v>0</v>
      </c>
      <c r="E51" s="41">
        <v>0</v>
      </c>
      <c r="F51" s="41">
        <v>0</v>
      </c>
      <c r="G51" s="48">
        <v>30001</v>
      </c>
    </row>
    <row r="52" spans="1:7" x14ac:dyDescent="0.25">
      <c r="A52" s="48">
        <v>300020100</v>
      </c>
      <c r="B52" s="41" t="s">
        <v>104</v>
      </c>
      <c r="C52" s="41">
        <v>0</v>
      </c>
      <c r="D52" s="41">
        <v>0</v>
      </c>
      <c r="E52" s="41">
        <v>0</v>
      </c>
      <c r="F52" s="41">
        <v>0</v>
      </c>
      <c r="G52" s="48">
        <v>30002</v>
      </c>
    </row>
    <row r="53" spans="1:7" x14ac:dyDescent="0.25">
      <c r="A53" s="48">
        <v>300020101</v>
      </c>
      <c r="B53" s="41" t="s">
        <v>106</v>
      </c>
      <c r="C53" s="41">
        <v>0</v>
      </c>
      <c r="D53" s="41">
        <v>0</v>
      </c>
      <c r="E53" s="41">
        <v>0</v>
      </c>
      <c r="F53" s="41">
        <v>0</v>
      </c>
      <c r="G53" s="48">
        <v>30002</v>
      </c>
    </row>
    <row r="54" spans="1:7" x14ac:dyDescent="0.25">
      <c r="A54" s="48">
        <v>300020102</v>
      </c>
      <c r="B54" s="41" t="s">
        <v>2747</v>
      </c>
      <c r="C54" s="41">
        <v>171207.49</v>
      </c>
      <c r="D54" s="41">
        <v>0</v>
      </c>
      <c r="E54" s="41">
        <v>0</v>
      </c>
      <c r="F54" s="41">
        <v>171207.49</v>
      </c>
      <c r="G54" s="48">
        <v>30002</v>
      </c>
    </row>
    <row r="55" spans="1:7" x14ac:dyDescent="0.25">
      <c r="A55" s="48">
        <v>300020120</v>
      </c>
      <c r="B55" s="41" t="s">
        <v>108</v>
      </c>
      <c r="C55" s="41">
        <v>0</v>
      </c>
      <c r="D55" s="41">
        <v>0</v>
      </c>
      <c r="E55" s="41">
        <v>0</v>
      </c>
      <c r="F55" s="41">
        <v>0</v>
      </c>
      <c r="G55" s="48">
        <v>30002</v>
      </c>
    </row>
    <row r="56" spans="1:7" x14ac:dyDescent="0.25">
      <c r="A56" s="48">
        <v>300020770</v>
      </c>
      <c r="B56" s="41" t="s">
        <v>110</v>
      </c>
      <c r="C56" s="41">
        <v>0</v>
      </c>
      <c r="D56" s="41">
        <v>0</v>
      </c>
      <c r="E56" s="41">
        <v>0</v>
      </c>
      <c r="F56" s="41">
        <v>0</v>
      </c>
      <c r="G56" s="48">
        <v>30002</v>
      </c>
    </row>
    <row r="57" spans="1:7" x14ac:dyDescent="0.25">
      <c r="A57" s="48">
        <v>300020800</v>
      </c>
      <c r="B57" s="41" t="s">
        <v>112</v>
      </c>
      <c r="C57" s="41">
        <v>0</v>
      </c>
      <c r="D57" s="41">
        <v>0</v>
      </c>
      <c r="E57" s="41">
        <v>0</v>
      </c>
      <c r="F57" s="41">
        <v>0</v>
      </c>
      <c r="G57" s="48">
        <v>30002</v>
      </c>
    </row>
    <row r="58" spans="1:7" x14ac:dyDescent="0.25">
      <c r="A58" s="48">
        <v>300020915</v>
      </c>
      <c r="B58" s="41" t="s">
        <v>114</v>
      </c>
      <c r="C58" s="41">
        <v>36355.370000000003</v>
      </c>
      <c r="D58" s="41">
        <v>37000</v>
      </c>
      <c r="E58" s="41">
        <v>37000</v>
      </c>
      <c r="F58" s="41">
        <v>-644.63</v>
      </c>
      <c r="G58" s="48">
        <v>30002</v>
      </c>
    </row>
    <row r="59" spans="1:7" x14ac:dyDescent="0.25">
      <c r="A59" s="48">
        <v>300020930</v>
      </c>
      <c r="B59" s="41" t="s">
        <v>116</v>
      </c>
      <c r="C59" s="41">
        <v>0</v>
      </c>
      <c r="D59" s="41">
        <v>0</v>
      </c>
      <c r="E59" s="41">
        <v>0</v>
      </c>
      <c r="F59" s="41">
        <v>0</v>
      </c>
      <c r="G59" s="48">
        <v>30002</v>
      </c>
    </row>
    <row r="60" spans="1:7" x14ac:dyDescent="0.25">
      <c r="A60" s="48">
        <v>300020972</v>
      </c>
      <c r="B60" s="41" t="s">
        <v>118</v>
      </c>
      <c r="C60" s="41">
        <v>0</v>
      </c>
      <c r="D60" s="41">
        <v>0</v>
      </c>
      <c r="E60" s="41">
        <v>0</v>
      </c>
      <c r="F60" s="41">
        <v>0</v>
      </c>
      <c r="G60" s="48">
        <v>30002</v>
      </c>
    </row>
    <row r="61" spans="1:7" x14ac:dyDescent="0.25">
      <c r="A61" s="48">
        <v>300020980</v>
      </c>
      <c r="B61" s="41" t="s">
        <v>120</v>
      </c>
      <c r="C61" s="41">
        <v>2340</v>
      </c>
      <c r="D61" s="41">
        <v>7500</v>
      </c>
      <c r="E61" s="41">
        <v>7500</v>
      </c>
      <c r="F61" s="41">
        <v>-5160</v>
      </c>
      <c r="G61" s="48">
        <v>30002</v>
      </c>
    </row>
    <row r="62" spans="1:7" x14ac:dyDescent="0.25">
      <c r="A62" s="48">
        <v>300021600</v>
      </c>
      <c r="B62" s="41" t="s">
        <v>122</v>
      </c>
      <c r="C62" s="41">
        <v>0</v>
      </c>
      <c r="D62" s="41">
        <v>0</v>
      </c>
      <c r="E62" s="41">
        <v>0</v>
      </c>
      <c r="F62" s="41">
        <v>0</v>
      </c>
      <c r="G62" s="48">
        <v>30002</v>
      </c>
    </row>
    <row r="63" spans="1:7" x14ac:dyDescent="0.25">
      <c r="A63" s="48">
        <v>300022000</v>
      </c>
      <c r="B63" s="41" t="s">
        <v>124</v>
      </c>
      <c r="C63" s="41">
        <v>0</v>
      </c>
      <c r="D63" s="41">
        <v>0</v>
      </c>
      <c r="E63" s="41">
        <v>0</v>
      </c>
      <c r="F63" s="41">
        <v>0</v>
      </c>
      <c r="G63" s="48">
        <v>30002</v>
      </c>
    </row>
    <row r="64" spans="1:7" x14ac:dyDescent="0.25">
      <c r="A64" s="48">
        <v>300022421</v>
      </c>
      <c r="B64" s="41" t="s">
        <v>126</v>
      </c>
      <c r="C64" s="41">
        <v>0</v>
      </c>
      <c r="D64" s="41">
        <v>0</v>
      </c>
      <c r="E64" s="41">
        <v>0</v>
      </c>
      <c r="F64" s="41">
        <v>0</v>
      </c>
      <c r="G64" s="48">
        <v>30002</v>
      </c>
    </row>
    <row r="65" spans="1:7" x14ac:dyDescent="0.25">
      <c r="A65" s="48">
        <v>300022422</v>
      </c>
      <c r="B65" s="41" t="s">
        <v>128</v>
      </c>
      <c r="C65" s="41">
        <v>0</v>
      </c>
      <c r="D65" s="41">
        <v>0</v>
      </c>
      <c r="E65" s="41">
        <v>0</v>
      </c>
      <c r="F65" s="41">
        <v>0</v>
      </c>
      <c r="G65" s="48">
        <v>30002</v>
      </c>
    </row>
    <row r="66" spans="1:7" x14ac:dyDescent="0.25">
      <c r="A66" s="48">
        <v>300022423</v>
      </c>
      <c r="B66" s="41" t="s">
        <v>130</v>
      </c>
      <c r="C66" s="41">
        <v>2108.77</v>
      </c>
      <c r="D66" s="41">
        <v>0</v>
      </c>
      <c r="E66" s="41">
        <v>0</v>
      </c>
      <c r="F66" s="41">
        <v>2108.77</v>
      </c>
      <c r="G66" s="48">
        <v>30002</v>
      </c>
    </row>
    <row r="67" spans="1:7" x14ac:dyDescent="0.25">
      <c r="A67" s="48">
        <v>300022427</v>
      </c>
      <c r="B67" s="41" t="s">
        <v>132</v>
      </c>
      <c r="C67" s="41">
        <v>6250</v>
      </c>
      <c r="D67" s="41">
        <v>40000</v>
      </c>
      <c r="E67" s="41">
        <v>40000</v>
      </c>
      <c r="F67" s="41">
        <v>-33750</v>
      </c>
      <c r="G67" s="48">
        <v>30002</v>
      </c>
    </row>
    <row r="68" spans="1:7" x14ac:dyDescent="0.25">
      <c r="A68" s="48">
        <v>300022428</v>
      </c>
      <c r="B68" s="41" t="s">
        <v>134</v>
      </c>
      <c r="C68" s="41">
        <v>0</v>
      </c>
      <c r="D68" s="41">
        <v>0</v>
      </c>
      <c r="E68" s="41">
        <v>0</v>
      </c>
      <c r="F68" s="41">
        <v>0</v>
      </c>
      <c r="G68" s="48">
        <v>30002</v>
      </c>
    </row>
    <row r="69" spans="1:7" x14ac:dyDescent="0.25">
      <c r="A69" s="48">
        <v>300022429</v>
      </c>
      <c r="B69" s="41" t="s">
        <v>136</v>
      </c>
      <c r="C69" s="41">
        <v>85000</v>
      </c>
      <c r="D69" s="41">
        <v>13600</v>
      </c>
      <c r="E69" s="41">
        <v>13600</v>
      </c>
      <c r="F69" s="41">
        <v>71400</v>
      </c>
      <c r="G69" s="48">
        <v>30002</v>
      </c>
    </row>
    <row r="70" spans="1:7" x14ac:dyDescent="0.25">
      <c r="A70" s="48">
        <v>300022432</v>
      </c>
      <c r="B70" s="41" t="s">
        <v>138</v>
      </c>
      <c r="C70" s="41">
        <v>0</v>
      </c>
      <c r="D70" s="41">
        <v>0</v>
      </c>
      <c r="E70" s="41">
        <v>0</v>
      </c>
      <c r="F70" s="41">
        <v>0</v>
      </c>
      <c r="G70" s="48">
        <v>30002</v>
      </c>
    </row>
    <row r="71" spans="1:7" x14ac:dyDescent="0.25">
      <c r="A71" s="48">
        <v>300022434</v>
      </c>
      <c r="B71" s="41" t="s">
        <v>140</v>
      </c>
      <c r="C71" s="41">
        <v>4161.5</v>
      </c>
      <c r="D71" s="41">
        <v>4500</v>
      </c>
      <c r="E71" s="41">
        <v>4500</v>
      </c>
      <c r="F71" s="41">
        <v>-338.5</v>
      </c>
      <c r="G71" s="48">
        <v>30002</v>
      </c>
    </row>
    <row r="72" spans="1:7" x14ac:dyDescent="0.25">
      <c r="A72" s="48">
        <v>300022440</v>
      </c>
      <c r="B72" s="41" t="s">
        <v>142</v>
      </c>
      <c r="C72" s="41">
        <v>0</v>
      </c>
      <c r="D72" s="41">
        <v>0</v>
      </c>
      <c r="E72" s="41">
        <v>0</v>
      </c>
      <c r="F72" s="41">
        <v>0</v>
      </c>
      <c r="G72" s="48">
        <v>30002</v>
      </c>
    </row>
    <row r="73" spans="1:7" x14ac:dyDescent="0.25">
      <c r="A73" s="48">
        <v>300022442</v>
      </c>
      <c r="B73" s="41" t="s">
        <v>144</v>
      </c>
      <c r="C73" s="41">
        <v>0</v>
      </c>
      <c r="D73" s="41">
        <v>0</v>
      </c>
      <c r="E73" s="41">
        <v>0</v>
      </c>
      <c r="F73" s="41">
        <v>0</v>
      </c>
      <c r="G73" s="48">
        <v>30002</v>
      </c>
    </row>
    <row r="74" spans="1:7" x14ac:dyDescent="0.25">
      <c r="A74" s="48">
        <v>300022444</v>
      </c>
      <c r="B74" s="41" t="s">
        <v>146</v>
      </c>
      <c r="C74" s="41">
        <v>0</v>
      </c>
      <c r="D74" s="41">
        <v>0</v>
      </c>
      <c r="E74" s="41">
        <v>0</v>
      </c>
      <c r="F74" s="41">
        <v>0</v>
      </c>
      <c r="G74" s="48">
        <v>30002</v>
      </c>
    </row>
    <row r="75" spans="1:7" x14ac:dyDescent="0.25">
      <c r="A75" s="48">
        <v>300022445</v>
      </c>
      <c r="B75" s="41" t="s">
        <v>148</v>
      </c>
      <c r="C75" s="41">
        <v>14995.56</v>
      </c>
      <c r="D75" s="41">
        <v>40000</v>
      </c>
      <c r="E75" s="41">
        <v>40000</v>
      </c>
      <c r="F75" s="41">
        <v>-25004.44</v>
      </c>
      <c r="G75" s="48">
        <v>30002</v>
      </c>
    </row>
    <row r="76" spans="1:7" x14ac:dyDescent="0.25">
      <c r="A76" s="48">
        <v>300022446</v>
      </c>
      <c r="B76" s="41" t="s">
        <v>150</v>
      </c>
      <c r="C76" s="41">
        <v>0</v>
      </c>
      <c r="D76" s="41">
        <v>0</v>
      </c>
      <c r="E76" s="41">
        <v>0</v>
      </c>
      <c r="F76" s="41">
        <v>0</v>
      </c>
      <c r="G76" s="48">
        <v>30002</v>
      </c>
    </row>
    <row r="77" spans="1:7" x14ac:dyDescent="0.25">
      <c r="A77" s="48">
        <v>300022451</v>
      </c>
      <c r="B77" s="41" t="s">
        <v>152</v>
      </c>
      <c r="C77" s="41">
        <v>0</v>
      </c>
      <c r="D77" s="41">
        <v>0</v>
      </c>
      <c r="E77" s="41">
        <v>0</v>
      </c>
      <c r="F77" s="41">
        <v>0</v>
      </c>
      <c r="G77" s="48">
        <v>30002</v>
      </c>
    </row>
    <row r="78" spans="1:7" x14ac:dyDescent="0.25">
      <c r="A78" s="48">
        <v>300022452</v>
      </c>
      <c r="B78" s="41" t="s">
        <v>154</v>
      </c>
      <c r="C78" s="41">
        <v>0</v>
      </c>
      <c r="D78" s="41">
        <v>0</v>
      </c>
      <c r="E78" s="41">
        <v>0</v>
      </c>
      <c r="F78" s="41">
        <v>0</v>
      </c>
      <c r="G78" s="48">
        <v>30002</v>
      </c>
    </row>
    <row r="79" spans="1:7" x14ac:dyDescent="0.25">
      <c r="A79" s="48">
        <v>300022454</v>
      </c>
      <c r="B79" s="41" t="s">
        <v>156</v>
      </c>
      <c r="C79" s="41">
        <v>0</v>
      </c>
      <c r="D79" s="41">
        <v>0</v>
      </c>
      <c r="E79" s="41">
        <v>0</v>
      </c>
      <c r="F79" s="41">
        <v>0</v>
      </c>
      <c r="G79" s="48">
        <v>30002</v>
      </c>
    </row>
    <row r="80" spans="1:7" x14ac:dyDescent="0.25">
      <c r="A80" s="48">
        <v>300022455</v>
      </c>
      <c r="B80" s="41" t="s">
        <v>158</v>
      </c>
      <c r="C80" s="41">
        <v>-45</v>
      </c>
      <c r="D80" s="41">
        <v>0</v>
      </c>
      <c r="E80" s="41">
        <v>0</v>
      </c>
      <c r="F80" s="41">
        <v>-45</v>
      </c>
      <c r="G80" s="48">
        <v>30002</v>
      </c>
    </row>
    <row r="81" spans="1:7" x14ac:dyDescent="0.25">
      <c r="A81" s="48">
        <v>300022500</v>
      </c>
      <c r="B81" s="41" t="s">
        <v>160</v>
      </c>
      <c r="C81" s="41">
        <v>0</v>
      </c>
      <c r="D81" s="41">
        <v>0</v>
      </c>
      <c r="E81" s="41">
        <v>0</v>
      </c>
      <c r="F81" s="41">
        <v>0</v>
      </c>
      <c r="G81" s="48">
        <v>30002</v>
      </c>
    </row>
    <row r="82" spans="1:7" x14ac:dyDescent="0.25">
      <c r="A82" s="48">
        <v>300022504</v>
      </c>
      <c r="B82" s="41" t="s">
        <v>162</v>
      </c>
      <c r="C82" s="41">
        <v>0</v>
      </c>
      <c r="D82" s="41">
        <v>0</v>
      </c>
      <c r="E82" s="41">
        <v>0</v>
      </c>
      <c r="F82" s="41">
        <v>0</v>
      </c>
      <c r="G82" s="48">
        <v>30002</v>
      </c>
    </row>
    <row r="83" spans="1:7" x14ac:dyDescent="0.25">
      <c r="A83" s="48">
        <v>300022510</v>
      </c>
      <c r="B83" s="41" t="s">
        <v>164</v>
      </c>
      <c r="C83" s="41">
        <v>0</v>
      </c>
      <c r="D83" s="41">
        <v>0</v>
      </c>
      <c r="E83" s="41">
        <v>0</v>
      </c>
      <c r="F83" s="41">
        <v>0</v>
      </c>
      <c r="G83" s="48">
        <v>30002</v>
      </c>
    </row>
    <row r="84" spans="1:7" x14ac:dyDescent="0.25">
      <c r="A84" s="48">
        <v>300022520</v>
      </c>
      <c r="B84" s="41" t="s">
        <v>166</v>
      </c>
      <c r="C84" s="41">
        <v>0</v>
      </c>
      <c r="D84" s="41">
        <v>0</v>
      </c>
      <c r="E84" s="41">
        <v>0</v>
      </c>
      <c r="F84" s="41">
        <v>0</v>
      </c>
      <c r="G84" s="48">
        <v>30002</v>
      </c>
    </row>
    <row r="85" spans="1:7" x14ac:dyDescent="0.25">
      <c r="A85" s="48">
        <v>300022524</v>
      </c>
      <c r="B85" s="41" t="s">
        <v>168</v>
      </c>
      <c r="C85" s="41">
        <v>0</v>
      </c>
      <c r="D85" s="41">
        <v>0</v>
      </c>
      <c r="E85" s="41">
        <v>0</v>
      </c>
      <c r="F85" s="41">
        <v>0</v>
      </c>
      <c r="G85" s="48">
        <v>30002</v>
      </c>
    </row>
    <row r="86" spans="1:7" x14ac:dyDescent="0.25">
      <c r="A86" s="48">
        <v>300022706</v>
      </c>
      <c r="B86" s="41" t="s">
        <v>170</v>
      </c>
      <c r="C86" s="41">
        <v>0</v>
      </c>
      <c r="D86" s="41">
        <v>100</v>
      </c>
      <c r="E86" s="41">
        <v>100</v>
      </c>
      <c r="F86" s="41">
        <v>-100</v>
      </c>
      <c r="G86" s="48">
        <v>30002</v>
      </c>
    </row>
    <row r="87" spans="1:7" x14ac:dyDescent="0.25">
      <c r="A87" s="48">
        <v>300022900</v>
      </c>
      <c r="B87" s="41" t="s">
        <v>172</v>
      </c>
      <c r="C87" s="41">
        <v>0</v>
      </c>
      <c r="D87" s="41">
        <v>0</v>
      </c>
      <c r="E87" s="41">
        <v>0</v>
      </c>
      <c r="F87" s="41">
        <v>0</v>
      </c>
      <c r="G87" s="48">
        <v>30002</v>
      </c>
    </row>
    <row r="88" spans="1:7" x14ac:dyDescent="0.25">
      <c r="A88" s="48">
        <v>300024600</v>
      </c>
      <c r="B88" s="41" t="s">
        <v>174</v>
      </c>
      <c r="C88" s="41">
        <v>0</v>
      </c>
      <c r="D88" s="41">
        <v>0</v>
      </c>
      <c r="E88" s="41">
        <v>0</v>
      </c>
      <c r="F88" s="41">
        <v>0</v>
      </c>
      <c r="G88" s="48">
        <v>30002</v>
      </c>
    </row>
    <row r="89" spans="1:7" x14ac:dyDescent="0.25">
      <c r="A89" s="48">
        <v>300024610</v>
      </c>
      <c r="B89" s="41" t="s">
        <v>176</v>
      </c>
      <c r="C89" s="41">
        <v>0</v>
      </c>
      <c r="D89" s="41">
        <v>0</v>
      </c>
      <c r="E89" s="41">
        <v>0</v>
      </c>
      <c r="F89" s="41">
        <v>0</v>
      </c>
      <c r="G89" s="48">
        <v>30002</v>
      </c>
    </row>
    <row r="90" spans="1:7" x14ac:dyDescent="0.25">
      <c r="A90" s="48">
        <v>300024611</v>
      </c>
      <c r="B90" s="41" t="s">
        <v>178</v>
      </c>
      <c r="C90" s="41">
        <v>0</v>
      </c>
      <c r="D90" s="41">
        <v>0</v>
      </c>
      <c r="E90" s="41">
        <v>0</v>
      </c>
      <c r="F90" s="41">
        <v>0</v>
      </c>
      <c r="G90" s="48">
        <v>30002</v>
      </c>
    </row>
    <row r="91" spans="1:7" x14ac:dyDescent="0.25">
      <c r="A91" s="48">
        <v>300024612</v>
      </c>
      <c r="B91" s="41" t="s">
        <v>180</v>
      </c>
      <c r="C91" s="41">
        <v>0</v>
      </c>
      <c r="D91" s="41">
        <v>0</v>
      </c>
      <c r="E91" s="41">
        <v>0</v>
      </c>
      <c r="F91" s="41">
        <v>0</v>
      </c>
      <c r="G91" s="48">
        <v>30002</v>
      </c>
    </row>
    <row r="92" spans="1:7" x14ac:dyDescent="0.25">
      <c r="A92" s="48">
        <v>300024618</v>
      </c>
      <c r="B92" s="41" t="s">
        <v>182</v>
      </c>
      <c r="C92" s="41">
        <v>0</v>
      </c>
      <c r="D92" s="41">
        <v>0</v>
      </c>
      <c r="E92" s="41">
        <v>0</v>
      </c>
      <c r="F92" s="41">
        <v>0</v>
      </c>
      <c r="G92" s="48">
        <v>30002</v>
      </c>
    </row>
    <row r="93" spans="1:7" x14ac:dyDescent="0.25">
      <c r="A93" s="48">
        <v>300024621</v>
      </c>
      <c r="B93" s="41" t="s">
        <v>184</v>
      </c>
      <c r="C93" s="41">
        <v>0</v>
      </c>
      <c r="D93" s="41">
        <v>0</v>
      </c>
      <c r="E93" s="41">
        <v>0</v>
      </c>
      <c r="F93" s="41">
        <v>0</v>
      </c>
      <c r="G93" s="48">
        <v>30002</v>
      </c>
    </row>
    <row r="94" spans="1:7" x14ac:dyDescent="0.25">
      <c r="A94" s="48">
        <v>300024631</v>
      </c>
      <c r="B94" s="41" t="s">
        <v>186</v>
      </c>
      <c r="C94" s="41">
        <v>0</v>
      </c>
      <c r="D94" s="41">
        <v>0</v>
      </c>
      <c r="E94" s="41">
        <v>0</v>
      </c>
      <c r="F94" s="41">
        <v>0</v>
      </c>
      <c r="G94" s="48">
        <v>30002</v>
      </c>
    </row>
    <row r="95" spans="1:7" x14ac:dyDescent="0.25">
      <c r="A95" s="48">
        <v>300025007</v>
      </c>
      <c r="B95" s="41" t="s">
        <v>188</v>
      </c>
      <c r="C95" s="41">
        <v>0</v>
      </c>
      <c r="D95" s="41">
        <v>0</v>
      </c>
      <c r="E95" s="41">
        <v>0</v>
      </c>
      <c r="F95" s="41">
        <v>0</v>
      </c>
      <c r="G95" s="48">
        <v>30002</v>
      </c>
    </row>
    <row r="96" spans="1:7" x14ac:dyDescent="0.25">
      <c r="A96" s="48">
        <v>300025027</v>
      </c>
      <c r="B96" s="41" t="s">
        <v>190</v>
      </c>
      <c r="C96" s="41">
        <v>0</v>
      </c>
      <c r="D96" s="41">
        <v>0</v>
      </c>
      <c r="E96" s="41">
        <v>0</v>
      </c>
      <c r="F96" s="41">
        <v>0</v>
      </c>
      <c r="G96" s="48">
        <v>30002</v>
      </c>
    </row>
    <row r="97" spans="1:7" x14ac:dyDescent="0.25">
      <c r="A97" s="48">
        <v>300025038</v>
      </c>
      <c r="B97" s="41" t="s">
        <v>192</v>
      </c>
      <c r="C97" s="41">
        <v>0</v>
      </c>
      <c r="D97" s="41">
        <v>0</v>
      </c>
      <c r="E97" s="41">
        <v>0</v>
      </c>
      <c r="F97" s="41">
        <v>0</v>
      </c>
      <c r="G97" s="48">
        <v>30002</v>
      </c>
    </row>
    <row r="98" spans="1:7" x14ac:dyDescent="0.25">
      <c r="A98" s="48">
        <v>300025114</v>
      </c>
      <c r="B98" s="41" t="s">
        <v>194</v>
      </c>
      <c r="C98" s="41">
        <v>0</v>
      </c>
      <c r="D98" s="41">
        <v>0</v>
      </c>
      <c r="E98" s="41">
        <v>0</v>
      </c>
      <c r="F98" s="41">
        <v>0</v>
      </c>
      <c r="G98" s="48">
        <v>30002</v>
      </c>
    </row>
    <row r="99" spans="1:7" x14ac:dyDescent="0.25">
      <c r="A99" s="48">
        <v>300025147</v>
      </c>
      <c r="B99" s="41" t="s">
        <v>196</v>
      </c>
      <c r="C99" s="41">
        <v>0</v>
      </c>
      <c r="D99" s="41">
        <v>0</v>
      </c>
      <c r="E99" s="41">
        <v>0</v>
      </c>
      <c r="F99" s="41">
        <v>0</v>
      </c>
      <c r="G99" s="48">
        <v>30002</v>
      </c>
    </row>
    <row r="100" spans="1:7" x14ac:dyDescent="0.25">
      <c r="A100" s="48">
        <v>300025148</v>
      </c>
      <c r="B100" s="41" t="s">
        <v>198</v>
      </c>
      <c r="C100" s="41">
        <v>0</v>
      </c>
      <c r="D100" s="41">
        <v>0</v>
      </c>
      <c r="E100" s="41">
        <v>0</v>
      </c>
      <c r="F100" s="41">
        <v>0</v>
      </c>
      <c r="G100" s="48">
        <v>30002</v>
      </c>
    </row>
    <row r="101" spans="1:7" x14ac:dyDescent="0.25">
      <c r="A101" s="48">
        <v>300025156</v>
      </c>
      <c r="B101" s="41" t="s">
        <v>200</v>
      </c>
      <c r="C101" s="41">
        <v>0</v>
      </c>
      <c r="D101" s="41">
        <v>0</v>
      </c>
      <c r="E101" s="41">
        <v>0</v>
      </c>
      <c r="F101" s="41">
        <v>0</v>
      </c>
      <c r="G101" s="48">
        <v>30002</v>
      </c>
    </row>
    <row r="102" spans="1:7" x14ac:dyDescent="0.25">
      <c r="A102" s="48">
        <v>300025164</v>
      </c>
      <c r="B102" s="41" t="s">
        <v>202</v>
      </c>
      <c r="C102" s="41">
        <v>0</v>
      </c>
      <c r="D102" s="41">
        <v>0</v>
      </c>
      <c r="E102" s="41">
        <v>0</v>
      </c>
      <c r="F102" s="41">
        <v>0</v>
      </c>
      <c r="G102" s="48">
        <v>30002</v>
      </c>
    </row>
    <row r="103" spans="1:7" x14ac:dyDescent="0.25">
      <c r="A103" s="48">
        <v>300025167</v>
      </c>
      <c r="B103" s="41" t="s">
        <v>204</v>
      </c>
      <c r="C103" s="41">
        <v>0</v>
      </c>
      <c r="D103" s="41">
        <v>0</v>
      </c>
      <c r="E103" s="41">
        <v>0</v>
      </c>
      <c r="F103" s="41">
        <v>0</v>
      </c>
      <c r="G103" s="48">
        <v>30002</v>
      </c>
    </row>
    <row r="104" spans="1:7" x14ac:dyDescent="0.25">
      <c r="A104" s="48">
        <v>300025531</v>
      </c>
      <c r="B104" s="41" t="s">
        <v>206</v>
      </c>
      <c r="C104" s="41">
        <v>0</v>
      </c>
      <c r="D104" s="41">
        <v>0</v>
      </c>
      <c r="E104" s="41">
        <v>0</v>
      </c>
      <c r="F104" s="41">
        <v>0</v>
      </c>
      <c r="G104" s="48">
        <v>30002</v>
      </c>
    </row>
    <row r="105" spans="1:7" x14ac:dyDescent="0.25">
      <c r="A105" s="48">
        <v>300025532</v>
      </c>
      <c r="B105" s="41" t="s">
        <v>208</v>
      </c>
      <c r="C105" s="41">
        <v>0</v>
      </c>
      <c r="D105" s="41">
        <v>0</v>
      </c>
      <c r="E105" s="41">
        <v>0</v>
      </c>
      <c r="F105" s="41">
        <v>0</v>
      </c>
      <c r="G105" s="48">
        <v>30002</v>
      </c>
    </row>
    <row r="106" spans="1:7" x14ac:dyDescent="0.25">
      <c r="A106" s="48">
        <v>300025902</v>
      </c>
      <c r="B106" s="41" t="s">
        <v>210</v>
      </c>
      <c r="C106" s="41">
        <v>0</v>
      </c>
      <c r="D106" s="41">
        <v>0</v>
      </c>
      <c r="E106" s="41">
        <v>0</v>
      </c>
      <c r="F106" s="41">
        <v>0</v>
      </c>
      <c r="G106" s="48">
        <v>30002</v>
      </c>
    </row>
    <row r="107" spans="1:7" x14ac:dyDescent="0.25">
      <c r="A107" s="48">
        <v>300025912</v>
      </c>
      <c r="B107" s="41" t="s">
        <v>212</v>
      </c>
      <c r="C107" s="41">
        <v>0</v>
      </c>
      <c r="D107" s="41">
        <v>0</v>
      </c>
      <c r="E107" s="41">
        <v>0</v>
      </c>
      <c r="F107" s="41">
        <v>0</v>
      </c>
      <c r="G107" s="48">
        <v>30002</v>
      </c>
    </row>
    <row r="108" spans="1:7" x14ac:dyDescent="0.25">
      <c r="A108" s="48">
        <v>300025913</v>
      </c>
      <c r="B108" s="41" t="s">
        <v>214</v>
      </c>
      <c r="C108" s="41">
        <v>0</v>
      </c>
      <c r="D108" s="41">
        <v>0</v>
      </c>
      <c r="E108" s="41">
        <v>0</v>
      </c>
      <c r="F108" s="41">
        <v>0</v>
      </c>
      <c r="G108" s="48">
        <v>30002</v>
      </c>
    </row>
    <row r="109" spans="1:7" x14ac:dyDescent="0.25">
      <c r="A109" s="48">
        <v>300026002</v>
      </c>
      <c r="B109" s="41" t="s">
        <v>216</v>
      </c>
      <c r="C109" s="41">
        <v>0</v>
      </c>
      <c r="D109" s="41">
        <v>0</v>
      </c>
      <c r="E109" s="41">
        <v>0</v>
      </c>
      <c r="F109" s="41">
        <v>0</v>
      </c>
      <c r="G109" s="48">
        <v>30002</v>
      </c>
    </row>
    <row r="110" spans="1:7" x14ac:dyDescent="0.25">
      <c r="A110" s="48">
        <v>300026009</v>
      </c>
      <c r="B110" s="41" t="s">
        <v>218</v>
      </c>
      <c r="C110" s="41">
        <v>0</v>
      </c>
      <c r="D110" s="41">
        <v>0</v>
      </c>
      <c r="E110" s="41">
        <v>0</v>
      </c>
      <c r="F110" s="41">
        <v>0</v>
      </c>
      <c r="G110" s="48">
        <v>30002</v>
      </c>
    </row>
    <row r="111" spans="1:7" x14ac:dyDescent="0.25">
      <c r="A111" s="48">
        <v>300026010</v>
      </c>
      <c r="B111" s="41" t="s">
        <v>220</v>
      </c>
      <c r="C111" s="41">
        <v>0</v>
      </c>
      <c r="D111" s="41">
        <v>0</v>
      </c>
      <c r="E111" s="41">
        <v>0</v>
      </c>
      <c r="F111" s="41">
        <v>0</v>
      </c>
      <c r="G111" s="48">
        <v>30002</v>
      </c>
    </row>
    <row r="112" spans="1:7" x14ac:dyDescent="0.25">
      <c r="A112" s="48">
        <v>300026011</v>
      </c>
      <c r="B112" s="41" t="s">
        <v>222</v>
      </c>
      <c r="C112" s="41">
        <v>0</v>
      </c>
      <c r="D112" s="41">
        <v>0</v>
      </c>
      <c r="E112" s="41">
        <v>0</v>
      </c>
      <c r="F112" s="41">
        <v>0</v>
      </c>
      <c r="G112" s="48">
        <v>30002</v>
      </c>
    </row>
    <row r="113" spans="1:7" x14ac:dyDescent="0.25">
      <c r="A113" s="48">
        <v>300026013</v>
      </c>
      <c r="B113" s="41" t="s">
        <v>224</v>
      </c>
      <c r="C113" s="41">
        <v>0</v>
      </c>
      <c r="D113" s="41">
        <v>0</v>
      </c>
      <c r="E113" s="41">
        <v>0</v>
      </c>
      <c r="F113" s="41">
        <v>0</v>
      </c>
      <c r="G113" s="48">
        <v>30002</v>
      </c>
    </row>
    <row r="114" spans="1:7" x14ac:dyDescent="0.25">
      <c r="A114" s="48">
        <v>300026014</v>
      </c>
      <c r="B114" s="41" t="s">
        <v>226</v>
      </c>
      <c r="C114" s="41">
        <v>0</v>
      </c>
      <c r="D114" s="41">
        <v>0</v>
      </c>
      <c r="E114" s="41">
        <v>0</v>
      </c>
      <c r="F114" s="41">
        <v>0</v>
      </c>
      <c r="G114" s="48">
        <v>30002</v>
      </c>
    </row>
    <row r="115" spans="1:7" x14ac:dyDescent="0.25">
      <c r="A115" s="48">
        <v>300029014</v>
      </c>
      <c r="B115" s="41" t="s">
        <v>228</v>
      </c>
      <c r="C115" s="41">
        <v>0</v>
      </c>
      <c r="D115" s="41">
        <v>0</v>
      </c>
      <c r="E115" s="41">
        <v>0</v>
      </c>
      <c r="F115" s="41">
        <v>0</v>
      </c>
      <c r="G115" s="48">
        <v>30002</v>
      </c>
    </row>
    <row r="116" spans="1:7" x14ac:dyDescent="0.25">
      <c r="A116" s="48">
        <v>300029020</v>
      </c>
      <c r="B116" s="41" t="s">
        <v>230</v>
      </c>
      <c r="C116" s="41">
        <v>0</v>
      </c>
      <c r="D116" s="41">
        <v>0</v>
      </c>
      <c r="E116" s="41">
        <v>0</v>
      </c>
      <c r="F116" s="41">
        <v>0</v>
      </c>
      <c r="G116" s="48">
        <v>30002</v>
      </c>
    </row>
    <row r="117" spans="1:7" x14ac:dyDescent="0.25">
      <c r="A117" s="48">
        <v>300029050</v>
      </c>
      <c r="B117" s="41" t="s">
        <v>232</v>
      </c>
      <c r="C117" s="41">
        <v>0</v>
      </c>
      <c r="D117" s="41">
        <v>0</v>
      </c>
      <c r="E117" s="41">
        <v>0</v>
      </c>
      <c r="F117" s="41">
        <v>0</v>
      </c>
      <c r="G117" s="48">
        <v>30002</v>
      </c>
    </row>
    <row r="118" spans="1:7" x14ac:dyDescent="0.25">
      <c r="A118" s="48">
        <v>300029051</v>
      </c>
      <c r="B118" s="41" t="s">
        <v>234</v>
      </c>
      <c r="C118" s="41">
        <v>0</v>
      </c>
      <c r="D118" s="41">
        <v>0</v>
      </c>
      <c r="E118" s="41">
        <v>0</v>
      </c>
      <c r="F118" s="41">
        <v>0</v>
      </c>
      <c r="G118" s="48">
        <v>30002</v>
      </c>
    </row>
    <row r="119" spans="1:7" x14ac:dyDescent="0.25">
      <c r="A119" s="48">
        <v>300029053</v>
      </c>
      <c r="B119" s="41" t="s">
        <v>236</v>
      </c>
      <c r="C119" s="41">
        <v>0</v>
      </c>
      <c r="D119" s="41">
        <v>0</v>
      </c>
      <c r="E119" s="41">
        <v>0</v>
      </c>
      <c r="F119" s="41">
        <v>0</v>
      </c>
      <c r="G119" s="48">
        <v>30002</v>
      </c>
    </row>
    <row r="120" spans="1:7" x14ac:dyDescent="0.25">
      <c r="A120" s="48">
        <v>300029054</v>
      </c>
      <c r="B120" s="41" t="s">
        <v>238</v>
      </c>
      <c r="C120" s="41">
        <v>0</v>
      </c>
      <c r="D120" s="41">
        <v>0</v>
      </c>
      <c r="E120" s="41">
        <v>0</v>
      </c>
      <c r="F120" s="41">
        <v>0</v>
      </c>
      <c r="G120" s="48">
        <v>30002</v>
      </c>
    </row>
    <row r="121" spans="1:7" x14ac:dyDescent="0.25">
      <c r="A121" s="48">
        <v>300029055</v>
      </c>
      <c r="B121" s="41" t="s">
        <v>240</v>
      </c>
      <c r="C121" s="41">
        <v>0</v>
      </c>
      <c r="D121" s="41">
        <v>0</v>
      </c>
      <c r="E121" s="41">
        <v>0</v>
      </c>
      <c r="F121" s="41">
        <v>0</v>
      </c>
      <c r="G121" s="48">
        <v>30002</v>
      </c>
    </row>
    <row r="122" spans="1:7" x14ac:dyDescent="0.25">
      <c r="A122" s="48">
        <v>300029068</v>
      </c>
      <c r="B122" s="41" t="s">
        <v>126</v>
      </c>
      <c r="C122" s="41">
        <v>0</v>
      </c>
      <c r="D122" s="41">
        <v>0</v>
      </c>
      <c r="E122" s="41">
        <v>0</v>
      </c>
      <c r="F122" s="41">
        <v>0</v>
      </c>
      <c r="G122" s="48">
        <v>30002</v>
      </c>
    </row>
    <row r="123" spans="1:7" x14ac:dyDescent="0.25">
      <c r="A123" s="48">
        <v>300029092</v>
      </c>
      <c r="B123" s="41" t="s">
        <v>243</v>
      </c>
      <c r="C123" s="41">
        <v>0</v>
      </c>
      <c r="D123" s="41">
        <v>0</v>
      </c>
      <c r="E123" s="41">
        <v>0</v>
      </c>
      <c r="F123" s="41">
        <v>0</v>
      </c>
      <c r="G123" s="48">
        <v>30002</v>
      </c>
    </row>
    <row r="124" spans="1:7" x14ac:dyDescent="0.25">
      <c r="A124" s="48">
        <v>300029110</v>
      </c>
      <c r="B124" s="41" t="s">
        <v>245</v>
      </c>
      <c r="C124" s="41">
        <v>0</v>
      </c>
      <c r="D124" s="41">
        <v>0</v>
      </c>
      <c r="E124" s="41">
        <v>0</v>
      </c>
      <c r="F124" s="41">
        <v>0</v>
      </c>
      <c r="G124" s="48">
        <v>30002</v>
      </c>
    </row>
    <row r="125" spans="1:7" x14ac:dyDescent="0.25">
      <c r="A125" s="48">
        <v>300029111</v>
      </c>
      <c r="B125" s="41" t="s">
        <v>247</v>
      </c>
      <c r="C125" s="41">
        <v>0</v>
      </c>
      <c r="D125" s="41">
        <v>0</v>
      </c>
      <c r="E125" s="41">
        <v>0</v>
      </c>
      <c r="F125" s="41">
        <v>0</v>
      </c>
      <c r="G125" s="48">
        <v>30002</v>
      </c>
    </row>
    <row r="126" spans="1:7" x14ac:dyDescent="0.25">
      <c r="A126" s="48">
        <v>300029114</v>
      </c>
      <c r="B126" s="41" t="s">
        <v>249</v>
      </c>
      <c r="C126" s="41">
        <v>0</v>
      </c>
      <c r="D126" s="41">
        <v>0</v>
      </c>
      <c r="E126" s="41">
        <v>0</v>
      </c>
      <c r="F126" s="41">
        <v>0</v>
      </c>
      <c r="G126" s="48">
        <v>30002</v>
      </c>
    </row>
    <row r="127" spans="1:7" x14ac:dyDescent="0.25">
      <c r="A127" s="48">
        <v>300029201</v>
      </c>
      <c r="B127" s="41" t="s">
        <v>251</v>
      </c>
      <c r="C127" s="41">
        <v>0</v>
      </c>
      <c r="D127" s="41">
        <v>0</v>
      </c>
      <c r="E127" s="41">
        <v>0</v>
      </c>
      <c r="F127" s="41">
        <v>0</v>
      </c>
      <c r="G127" s="48">
        <v>30002</v>
      </c>
    </row>
    <row r="128" spans="1:7" x14ac:dyDescent="0.25">
      <c r="A128" s="48">
        <v>300029208</v>
      </c>
      <c r="B128" s="41" t="s">
        <v>253</v>
      </c>
      <c r="C128" s="41">
        <v>0</v>
      </c>
      <c r="D128" s="41">
        <v>0</v>
      </c>
      <c r="E128" s="41">
        <v>0</v>
      </c>
      <c r="F128" s="41">
        <v>0</v>
      </c>
      <c r="G128" s="48">
        <v>30002</v>
      </c>
    </row>
    <row r="129" spans="1:7" x14ac:dyDescent="0.25">
      <c r="A129" s="48">
        <v>300029213</v>
      </c>
      <c r="B129" s="41" t="s">
        <v>255</v>
      </c>
      <c r="C129" s="41">
        <v>0</v>
      </c>
      <c r="D129" s="41">
        <v>0</v>
      </c>
      <c r="E129" s="41">
        <v>0</v>
      </c>
      <c r="F129" s="41">
        <v>0</v>
      </c>
      <c r="G129" s="48">
        <v>30002</v>
      </c>
    </row>
    <row r="130" spans="1:7" x14ac:dyDescent="0.25">
      <c r="A130" s="48">
        <v>300029356</v>
      </c>
      <c r="B130" s="41" t="s">
        <v>257</v>
      </c>
      <c r="C130" s="41">
        <v>0</v>
      </c>
      <c r="D130" s="41">
        <v>0</v>
      </c>
      <c r="E130" s="41">
        <v>0</v>
      </c>
      <c r="F130" s="41">
        <v>0</v>
      </c>
      <c r="G130" s="48">
        <v>30002</v>
      </c>
    </row>
    <row r="131" spans="1:7" x14ac:dyDescent="0.25">
      <c r="A131" s="48">
        <v>300029361</v>
      </c>
      <c r="B131" s="41" t="s">
        <v>259</v>
      </c>
      <c r="C131" s="41">
        <v>0</v>
      </c>
      <c r="D131" s="41">
        <v>0</v>
      </c>
      <c r="E131" s="41">
        <v>0</v>
      </c>
      <c r="F131" s="41">
        <v>0</v>
      </c>
      <c r="G131" s="48">
        <v>30002</v>
      </c>
    </row>
    <row r="132" spans="1:7" x14ac:dyDescent="0.25">
      <c r="A132" s="48">
        <v>300029552</v>
      </c>
      <c r="B132" s="41" t="s">
        <v>261</v>
      </c>
      <c r="C132" s="41">
        <v>0</v>
      </c>
      <c r="D132" s="41">
        <v>0</v>
      </c>
      <c r="E132" s="41">
        <v>0</v>
      </c>
      <c r="F132" s="41">
        <v>0</v>
      </c>
      <c r="G132" s="48">
        <v>30002</v>
      </c>
    </row>
    <row r="133" spans="1:7" x14ac:dyDescent="0.25">
      <c r="A133" s="48">
        <v>300029600</v>
      </c>
      <c r="B133" s="41" t="s">
        <v>263</v>
      </c>
      <c r="C133" s="41">
        <v>0</v>
      </c>
      <c r="D133" s="41">
        <v>0</v>
      </c>
      <c r="E133" s="41">
        <v>0</v>
      </c>
      <c r="F133" s="41">
        <v>0</v>
      </c>
      <c r="G133" s="48">
        <v>30002</v>
      </c>
    </row>
    <row r="134" spans="1:7" x14ac:dyDescent="0.25">
      <c r="A134" s="48">
        <v>300029800</v>
      </c>
      <c r="B134" s="41" t="s">
        <v>2748</v>
      </c>
      <c r="C134" s="41">
        <v>0</v>
      </c>
      <c r="D134" s="41">
        <v>0</v>
      </c>
      <c r="E134" s="41">
        <v>0</v>
      </c>
      <c r="F134" s="41">
        <v>0</v>
      </c>
      <c r="G134" s="48">
        <v>30002</v>
      </c>
    </row>
    <row r="135" spans="1:7" x14ac:dyDescent="0.25">
      <c r="A135" s="48">
        <v>300029801</v>
      </c>
      <c r="B135" s="41" t="s">
        <v>265</v>
      </c>
      <c r="C135" s="41">
        <v>0</v>
      </c>
      <c r="D135" s="41">
        <v>0</v>
      </c>
      <c r="E135" s="41">
        <v>0</v>
      </c>
      <c r="F135" s="41">
        <v>0</v>
      </c>
      <c r="G135" s="48">
        <v>30002</v>
      </c>
    </row>
    <row r="136" spans="1:7" x14ac:dyDescent="0.25">
      <c r="A136" s="48">
        <v>300029802</v>
      </c>
      <c r="B136" s="41" t="s">
        <v>2749</v>
      </c>
      <c r="C136" s="41">
        <v>0</v>
      </c>
      <c r="D136" s="41">
        <v>0</v>
      </c>
      <c r="E136" s="41">
        <v>0</v>
      </c>
      <c r="F136" s="41">
        <v>0</v>
      </c>
      <c r="G136" s="48">
        <v>30002</v>
      </c>
    </row>
    <row r="137" spans="1:7" x14ac:dyDescent="0.25">
      <c r="A137" s="48">
        <v>300029805</v>
      </c>
      <c r="B137" s="41" t="s">
        <v>267</v>
      </c>
      <c r="C137" s="41">
        <v>0</v>
      </c>
      <c r="D137" s="41">
        <v>0</v>
      </c>
      <c r="E137" s="41">
        <v>0</v>
      </c>
      <c r="F137" s="41">
        <v>0</v>
      </c>
      <c r="G137" s="48">
        <v>30002</v>
      </c>
    </row>
    <row r="138" spans="1:7" x14ac:dyDescent="0.25">
      <c r="A138" s="48">
        <v>300029821</v>
      </c>
      <c r="B138" s="41" t="s">
        <v>269</v>
      </c>
      <c r="C138" s="41">
        <v>0</v>
      </c>
      <c r="D138" s="41">
        <v>0</v>
      </c>
      <c r="E138" s="41">
        <v>0</v>
      </c>
      <c r="F138" s="41">
        <v>0</v>
      </c>
      <c r="G138" s="48">
        <v>30002</v>
      </c>
    </row>
    <row r="139" spans="1:7" x14ac:dyDescent="0.25">
      <c r="A139" s="48">
        <v>300029829</v>
      </c>
      <c r="B139" s="41" t="s">
        <v>271</v>
      </c>
      <c r="C139" s="41">
        <v>0</v>
      </c>
      <c r="D139" s="41">
        <v>0</v>
      </c>
      <c r="E139" s="41">
        <v>0</v>
      </c>
      <c r="F139" s="41">
        <v>0</v>
      </c>
      <c r="G139" s="48">
        <v>30002</v>
      </c>
    </row>
    <row r="140" spans="1:7" x14ac:dyDescent="0.25">
      <c r="A140" s="48">
        <v>300029843</v>
      </c>
      <c r="B140" s="41" t="s">
        <v>273</v>
      </c>
      <c r="C140" s="41">
        <v>0</v>
      </c>
      <c r="D140" s="41">
        <v>0</v>
      </c>
      <c r="E140" s="41">
        <v>0</v>
      </c>
      <c r="F140" s="41">
        <v>0</v>
      </c>
      <c r="G140" s="48">
        <v>30002</v>
      </c>
    </row>
    <row r="141" spans="1:7" x14ac:dyDescent="0.25">
      <c r="A141" s="48">
        <v>300029846</v>
      </c>
      <c r="B141" s="41" t="s">
        <v>275</v>
      </c>
      <c r="C141" s="41">
        <v>0</v>
      </c>
      <c r="D141" s="41">
        <v>0</v>
      </c>
      <c r="E141" s="41">
        <v>0</v>
      </c>
      <c r="F141" s="41">
        <v>0</v>
      </c>
      <c r="G141" s="48">
        <v>30002</v>
      </c>
    </row>
    <row r="142" spans="1:7" x14ac:dyDescent="0.25">
      <c r="A142" s="48">
        <v>300029850</v>
      </c>
      <c r="B142" s="41" t="s">
        <v>277</v>
      </c>
      <c r="C142" s="41">
        <v>0</v>
      </c>
      <c r="D142" s="41">
        <v>0</v>
      </c>
      <c r="E142" s="41">
        <v>0</v>
      </c>
      <c r="F142" s="41">
        <v>0</v>
      </c>
      <c r="G142" s="48">
        <v>30002</v>
      </c>
    </row>
    <row r="143" spans="1:7" x14ac:dyDescent="0.25">
      <c r="A143" s="48">
        <v>300030102</v>
      </c>
      <c r="B143" s="41" t="s">
        <v>2796</v>
      </c>
      <c r="C143" s="41">
        <v>0</v>
      </c>
      <c r="D143" s="41">
        <v>513000</v>
      </c>
      <c r="E143" s="41">
        <v>513000</v>
      </c>
      <c r="F143" s="41">
        <v>-513000</v>
      </c>
      <c r="G143" s="48">
        <v>30003</v>
      </c>
    </row>
    <row r="144" spans="1:7" x14ac:dyDescent="0.25">
      <c r="A144" s="48">
        <v>300030120</v>
      </c>
      <c r="B144" s="41" t="s">
        <v>279</v>
      </c>
      <c r="C144" s="41">
        <v>0</v>
      </c>
      <c r="D144" s="41">
        <v>0</v>
      </c>
      <c r="E144" s="41">
        <v>0</v>
      </c>
      <c r="F144" s="41">
        <v>0</v>
      </c>
      <c r="G144" s="48">
        <v>30003</v>
      </c>
    </row>
    <row r="145" spans="1:7" x14ac:dyDescent="0.25">
      <c r="A145" s="48">
        <v>300030400</v>
      </c>
      <c r="B145" s="41" t="s">
        <v>281</v>
      </c>
      <c r="C145" s="41">
        <v>0</v>
      </c>
      <c r="D145" s="41">
        <v>0</v>
      </c>
      <c r="E145" s="41">
        <v>0</v>
      </c>
      <c r="F145" s="41">
        <v>0</v>
      </c>
      <c r="G145" s="48">
        <v>30003</v>
      </c>
    </row>
    <row r="146" spans="1:7" x14ac:dyDescent="0.25">
      <c r="A146" s="48">
        <v>300030700</v>
      </c>
      <c r="B146" s="41" t="s">
        <v>283</v>
      </c>
      <c r="C146" s="41">
        <v>0</v>
      </c>
      <c r="D146" s="41">
        <v>0</v>
      </c>
      <c r="E146" s="41">
        <v>0</v>
      </c>
      <c r="F146" s="41">
        <v>0</v>
      </c>
      <c r="G146" s="48">
        <v>30003</v>
      </c>
    </row>
    <row r="147" spans="1:7" x14ac:dyDescent="0.25">
      <c r="A147" s="48">
        <v>300030800</v>
      </c>
      <c r="B147" s="41" t="s">
        <v>285</v>
      </c>
      <c r="C147" s="41">
        <v>0</v>
      </c>
      <c r="D147" s="41">
        <v>0</v>
      </c>
      <c r="E147" s="41">
        <v>0</v>
      </c>
      <c r="F147" s="41">
        <v>0</v>
      </c>
      <c r="G147" s="48">
        <v>30003</v>
      </c>
    </row>
    <row r="148" spans="1:7" x14ac:dyDescent="0.25">
      <c r="A148" s="48">
        <v>300030915</v>
      </c>
      <c r="B148" s="41" t="s">
        <v>287</v>
      </c>
      <c r="C148" s="41">
        <v>0</v>
      </c>
      <c r="D148" s="41">
        <v>0</v>
      </c>
      <c r="E148" s="41">
        <v>0</v>
      </c>
      <c r="F148" s="41">
        <v>0</v>
      </c>
      <c r="G148" s="48">
        <v>30003</v>
      </c>
    </row>
    <row r="149" spans="1:7" x14ac:dyDescent="0.25">
      <c r="A149" s="48">
        <v>300030930</v>
      </c>
      <c r="B149" s="41" t="s">
        <v>289</v>
      </c>
      <c r="C149" s="41">
        <v>0</v>
      </c>
      <c r="D149" s="41">
        <v>0</v>
      </c>
      <c r="E149" s="41">
        <v>0</v>
      </c>
      <c r="F149" s="41">
        <v>0</v>
      </c>
      <c r="G149" s="48">
        <v>30003</v>
      </c>
    </row>
    <row r="150" spans="1:7" x14ac:dyDescent="0.25">
      <c r="A150" s="48">
        <v>300030975</v>
      </c>
      <c r="B150" s="41" t="s">
        <v>291</v>
      </c>
      <c r="C150" s="41">
        <v>0</v>
      </c>
      <c r="D150" s="41">
        <v>0</v>
      </c>
      <c r="E150" s="41">
        <v>0</v>
      </c>
      <c r="F150" s="41">
        <v>0</v>
      </c>
      <c r="G150" s="48">
        <v>30003</v>
      </c>
    </row>
    <row r="151" spans="1:7" x14ac:dyDescent="0.25">
      <c r="A151" s="48">
        <v>300031500</v>
      </c>
      <c r="B151" s="41" t="s">
        <v>2815</v>
      </c>
      <c r="C151" s="41">
        <v>0</v>
      </c>
      <c r="D151" s="41">
        <v>0</v>
      </c>
      <c r="E151" s="41">
        <v>0</v>
      </c>
      <c r="F151" s="41">
        <v>0</v>
      </c>
      <c r="G151" s="48">
        <v>30003</v>
      </c>
    </row>
    <row r="152" spans="1:7" x14ac:dyDescent="0.25">
      <c r="A152" s="48">
        <v>300031600</v>
      </c>
      <c r="B152" s="41" t="s">
        <v>293</v>
      </c>
      <c r="C152" s="41">
        <v>0</v>
      </c>
      <c r="D152" s="41">
        <v>0</v>
      </c>
      <c r="E152" s="41">
        <v>0</v>
      </c>
      <c r="F152" s="41">
        <v>0</v>
      </c>
      <c r="G152" s="48">
        <v>30003</v>
      </c>
    </row>
    <row r="153" spans="1:7" x14ac:dyDescent="0.25">
      <c r="A153" s="48">
        <v>300032000</v>
      </c>
      <c r="B153" s="41" t="s">
        <v>295</v>
      </c>
      <c r="C153" s="41">
        <v>0</v>
      </c>
      <c r="D153" s="41">
        <v>0</v>
      </c>
      <c r="E153" s="41">
        <v>0</v>
      </c>
      <c r="F153" s="41">
        <v>0</v>
      </c>
      <c r="G153" s="48">
        <v>30003</v>
      </c>
    </row>
    <row r="154" spans="1:7" x14ac:dyDescent="0.25">
      <c r="A154" s="48">
        <v>300032022</v>
      </c>
      <c r="B154" s="41" t="s">
        <v>297</v>
      </c>
      <c r="C154" s="41">
        <v>0</v>
      </c>
      <c r="D154" s="41">
        <v>0</v>
      </c>
      <c r="E154" s="41">
        <v>0</v>
      </c>
      <c r="F154" s="41">
        <v>0</v>
      </c>
      <c r="G154" s="48">
        <v>30003</v>
      </c>
    </row>
    <row r="155" spans="1:7" x14ac:dyDescent="0.25">
      <c r="A155" s="48">
        <v>300032300</v>
      </c>
      <c r="B155" s="41" t="s">
        <v>299</v>
      </c>
      <c r="C155" s="41">
        <v>0</v>
      </c>
      <c r="D155" s="41">
        <v>0</v>
      </c>
      <c r="E155" s="41">
        <v>0</v>
      </c>
      <c r="F155" s="41">
        <v>0</v>
      </c>
      <c r="G155" s="48">
        <v>30003</v>
      </c>
    </row>
    <row r="156" spans="1:7" x14ac:dyDescent="0.25">
      <c r="A156" s="48">
        <v>300032427</v>
      </c>
      <c r="B156" s="41" t="s">
        <v>301</v>
      </c>
      <c r="C156" s="41">
        <v>0</v>
      </c>
      <c r="D156" s="41">
        <v>0</v>
      </c>
      <c r="E156" s="41">
        <v>0</v>
      </c>
      <c r="F156" s="41">
        <v>0</v>
      </c>
      <c r="G156" s="48">
        <v>30003</v>
      </c>
    </row>
    <row r="157" spans="1:7" x14ac:dyDescent="0.25">
      <c r="A157" s="48">
        <v>300032429</v>
      </c>
      <c r="B157" s="41" t="s">
        <v>303</v>
      </c>
      <c r="C157" s="41">
        <v>0</v>
      </c>
      <c r="D157" s="41">
        <v>0</v>
      </c>
      <c r="E157" s="41">
        <v>0</v>
      </c>
      <c r="F157" s="41">
        <v>0</v>
      </c>
      <c r="G157" s="48">
        <v>30003</v>
      </c>
    </row>
    <row r="158" spans="1:7" x14ac:dyDescent="0.25">
      <c r="A158" s="48">
        <v>300032457</v>
      </c>
      <c r="B158" s="41" t="s">
        <v>305</v>
      </c>
      <c r="C158" s="41">
        <v>0</v>
      </c>
      <c r="D158" s="41">
        <v>0</v>
      </c>
      <c r="E158" s="41">
        <v>0</v>
      </c>
      <c r="F158" s="41">
        <v>0</v>
      </c>
      <c r="G158" s="48">
        <v>30003</v>
      </c>
    </row>
    <row r="159" spans="1:7" x14ac:dyDescent="0.25">
      <c r="A159" s="48">
        <v>300032471</v>
      </c>
      <c r="B159" s="41" t="s">
        <v>2816</v>
      </c>
      <c r="C159" s="41">
        <v>0</v>
      </c>
      <c r="D159" s="41">
        <v>0</v>
      </c>
      <c r="E159" s="41">
        <v>0</v>
      </c>
      <c r="F159" s="41">
        <v>0</v>
      </c>
      <c r="G159" s="48">
        <v>30003</v>
      </c>
    </row>
    <row r="160" spans="1:7" x14ac:dyDescent="0.25">
      <c r="A160" s="48">
        <v>300032500</v>
      </c>
      <c r="B160" s="41" t="s">
        <v>307</v>
      </c>
      <c r="C160" s="41">
        <v>0</v>
      </c>
      <c r="D160" s="41">
        <v>0</v>
      </c>
      <c r="E160" s="41">
        <v>0</v>
      </c>
      <c r="F160" s="41">
        <v>0</v>
      </c>
      <c r="G160" s="48">
        <v>30003</v>
      </c>
    </row>
    <row r="161" spans="1:7" x14ac:dyDescent="0.25">
      <c r="A161" s="48">
        <v>300032503</v>
      </c>
      <c r="B161" s="41" t="s">
        <v>309</v>
      </c>
      <c r="C161" s="41">
        <v>0</v>
      </c>
      <c r="D161" s="41">
        <v>0</v>
      </c>
      <c r="E161" s="41">
        <v>0</v>
      </c>
      <c r="F161" s="41">
        <v>0</v>
      </c>
      <c r="G161" s="48">
        <v>30003</v>
      </c>
    </row>
    <row r="162" spans="1:7" x14ac:dyDescent="0.25">
      <c r="A162" s="48">
        <v>300032510</v>
      </c>
      <c r="B162" s="41" t="s">
        <v>311</v>
      </c>
      <c r="C162" s="41">
        <v>0</v>
      </c>
      <c r="D162" s="41">
        <v>0</v>
      </c>
      <c r="E162" s="41">
        <v>0</v>
      </c>
      <c r="F162" s="41">
        <v>0</v>
      </c>
      <c r="G162" s="48">
        <v>30003</v>
      </c>
    </row>
    <row r="163" spans="1:7" x14ac:dyDescent="0.25">
      <c r="A163" s="48">
        <v>300032524</v>
      </c>
      <c r="B163" s="41" t="s">
        <v>313</v>
      </c>
      <c r="C163" s="41">
        <v>0</v>
      </c>
      <c r="D163" s="41">
        <v>0</v>
      </c>
      <c r="E163" s="41">
        <v>0</v>
      </c>
      <c r="F163" s="41">
        <v>0</v>
      </c>
      <c r="G163" s="48">
        <v>30003</v>
      </c>
    </row>
    <row r="164" spans="1:7" x14ac:dyDescent="0.25">
      <c r="A164" s="48">
        <v>300032703</v>
      </c>
      <c r="B164" s="41" t="s">
        <v>315</v>
      </c>
      <c r="C164" s="41">
        <v>0</v>
      </c>
      <c r="D164" s="41">
        <v>0</v>
      </c>
      <c r="E164" s="41">
        <v>0</v>
      </c>
      <c r="F164" s="41">
        <v>0</v>
      </c>
      <c r="G164" s="48">
        <v>30003</v>
      </c>
    </row>
    <row r="165" spans="1:7" x14ac:dyDescent="0.25">
      <c r="A165" s="48">
        <v>300032706</v>
      </c>
      <c r="B165" s="41" t="s">
        <v>2817</v>
      </c>
      <c r="C165" s="41">
        <v>0</v>
      </c>
      <c r="D165" s="41">
        <v>0</v>
      </c>
      <c r="E165" s="41">
        <v>0</v>
      </c>
      <c r="F165" s="41">
        <v>0</v>
      </c>
      <c r="G165" s="48">
        <v>30003</v>
      </c>
    </row>
    <row r="166" spans="1:7" x14ac:dyDescent="0.25">
      <c r="A166" s="48">
        <v>300032801</v>
      </c>
      <c r="B166" s="41" t="s">
        <v>317</v>
      </c>
      <c r="C166" s="41">
        <v>0</v>
      </c>
      <c r="D166" s="41">
        <v>0</v>
      </c>
      <c r="E166" s="41">
        <v>0</v>
      </c>
      <c r="F166" s="41">
        <v>0</v>
      </c>
      <c r="G166" s="48">
        <v>30003</v>
      </c>
    </row>
    <row r="167" spans="1:7" x14ac:dyDescent="0.25">
      <c r="A167" s="48">
        <v>300032901</v>
      </c>
      <c r="B167" s="41" t="s">
        <v>319</v>
      </c>
      <c r="C167" s="41">
        <v>0</v>
      </c>
      <c r="D167" s="41">
        <v>0</v>
      </c>
      <c r="E167" s="41">
        <v>0</v>
      </c>
      <c r="F167" s="41">
        <v>0</v>
      </c>
      <c r="G167" s="48">
        <v>30003</v>
      </c>
    </row>
    <row r="168" spans="1:7" x14ac:dyDescent="0.25">
      <c r="A168" s="48">
        <v>300034600</v>
      </c>
      <c r="B168" s="41" t="s">
        <v>2818</v>
      </c>
      <c r="C168" s="41">
        <v>0</v>
      </c>
      <c r="D168" s="41">
        <v>0</v>
      </c>
      <c r="E168" s="41">
        <v>0</v>
      </c>
      <c r="F168" s="41">
        <v>0</v>
      </c>
      <c r="G168" s="48">
        <v>30003</v>
      </c>
    </row>
    <row r="169" spans="1:7" x14ac:dyDescent="0.25">
      <c r="A169" s="48">
        <v>300034610</v>
      </c>
      <c r="B169" s="41" t="s">
        <v>323</v>
      </c>
      <c r="C169" s="41">
        <v>0</v>
      </c>
      <c r="D169" s="41">
        <v>0</v>
      </c>
      <c r="E169" s="41">
        <v>0</v>
      </c>
      <c r="F169" s="41">
        <v>0</v>
      </c>
      <c r="G169" s="48">
        <v>30003</v>
      </c>
    </row>
    <row r="170" spans="1:7" x14ac:dyDescent="0.25">
      <c r="A170" s="48">
        <v>300034611</v>
      </c>
      <c r="B170" s="41" t="s">
        <v>325</v>
      </c>
      <c r="C170" s="41">
        <v>0</v>
      </c>
      <c r="D170" s="41">
        <v>0</v>
      </c>
      <c r="E170" s="41">
        <v>0</v>
      </c>
      <c r="F170" s="41">
        <v>0</v>
      </c>
      <c r="G170" s="48">
        <v>30003</v>
      </c>
    </row>
    <row r="171" spans="1:7" x14ac:dyDescent="0.25">
      <c r="A171" s="48">
        <v>300034618</v>
      </c>
      <c r="B171" s="41" t="s">
        <v>2819</v>
      </c>
      <c r="C171" s="41">
        <v>0</v>
      </c>
      <c r="D171" s="41">
        <v>0</v>
      </c>
      <c r="E171" s="41">
        <v>0</v>
      </c>
      <c r="F171" s="41">
        <v>0</v>
      </c>
      <c r="G171" s="48">
        <v>30003</v>
      </c>
    </row>
    <row r="172" spans="1:7" x14ac:dyDescent="0.25">
      <c r="A172" s="48">
        <v>300034619</v>
      </c>
      <c r="B172" s="41" t="s">
        <v>2820</v>
      </c>
      <c r="C172" s="41">
        <v>0</v>
      </c>
      <c r="D172" s="41">
        <v>0</v>
      </c>
      <c r="E172" s="41">
        <v>0</v>
      </c>
      <c r="F172" s="41">
        <v>0</v>
      </c>
      <c r="G172" s="48">
        <v>30003</v>
      </c>
    </row>
    <row r="173" spans="1:7" x14ac:dyDescent="0.25">
      <c r="A173" s="48">
        <v>300034621</v>
      </c>
      <c r="B173" s="41" t="s">
        <v>2821</v>
      </c>
      <c r="C173" s="41">
        <v>0</v>
      </c>
      <c r="D173" s="41">
        <v>0</v>
      </c>
      <c r="E173" s="41">
        <v>0</v>
      </c>
      <c r="F173" s="41">
        <v>0</v>
      </c>
      <c r="G173" s="48">
        <v>30003</v>
      </c>
    </row>
    <row r="174" spans="1:7" x14ac:dyDescent="0.25">
      <c r="A174" s="48">
        <v>300034622</v>
      </c>
      <c r="B174" s="41" t="s">
        <v>2822</v>
      </c>
      <c r="C174" s="41">
        <v>0</v>
      </c>
      <c r="D174" s="41">
        <v>0</v>
      </c>
      <c r="E174" s="41">
        <v>0</v>
      </c>
      <c r="F174" s="41">
        <v>0</v>
      </c>
      <c r="G174" s="48">
        <v>30003</v>
      </c>
    </row>
    <row r="175" spans="1:7" x14ac:dyDescent="0.25">
      <c r="A175" s="48">
        <v>300035112</v>
      </c>
      <c r="B175" s="41" t="s">
        <v>2797</v>
      </c>
      <c r="C175" s="41">
        <v>0</v>
      </c>
      <c r="D175" s="41">
        <v>-90600</v>
      </c>
      <c r="E175" s="41">
        <v>-90600</v>
      </c>
      <c r="F175" s="41">
        <v>90600</v>
      </c>
      <c r="G175" s="48">
        <v>30003</v>
      </c>
    </row>
    <row r="176" spans="1:7" x14ac:dyDescent="0.25">
      <c r="A176" s="48">
        <v>300035912</v>
      </c>
      <c r="B176" s="41" t="s">
        <v>2798</v>
      </c>
      <c r="C176" s="41">
        <v>0</v>
      </c>
      <c r="D176" s="41">
        <v>85000</v>
      </c>
      <c r="E176" s="41">
        <v>85000</v>
      </c>
      <c r="F176" s="41">
        <v>-85000</v>
      </c>
      <c r="G176" s="48">
        <v>30003</v>
      </c>
    </row>
    <row r="177" spans="1:7" x14ac:dyDescent="0.25">
      <c r="A177" s="48">
        <v>300036002</v>
      </c>
      <c r="B177" s="41" t="s">
        <v>2799</v>
      </c>
      <c r="C177" s="41">
        <v>0</v>
      </c>
      <c r="D177" s="41">
        <v>1053000</v>
      </c>
      <c r="E177" s="41">
        <v>1053000</v>
      </c>
      <c r="F177" s="41">
        <v>-1053000</v>
      </c>
      <c r="G177" s="48">
        <v>30003</v>
      </c>
    </row>
    <row r="178" spans="1:7" x14ac:dyDescent="0.25">
      <c r="A178" s="48">
        <v>300039800</v>
      </c>
      <c r="B178" s="41" t="s">
        <v>2800</v>
      </c>
      <c r="C178" s="41">
        <v>0</v>
      </c>
      <c r="D178" s="41">
        <v>-1195600</v>
      </c>
      <c r="E178" s="41">
        <v>-1195600</v>
      </c>
      <c r="F178" s="41">
        <v>1195600</v>
      </c>
      <c r="G178" s="48">
        <v>30003</v>
      </c>
    </row>
    <row r="179" spans="1:7" x14ac:dyDescent="0.25">
      <c r="A179" s="48">
        <v>300039850</v>
      </c>
      <c r="B179" s="41" t="s">
        <v>2801</v>
      </c>
      <c r="C179" s="41">
        <v>0</v>
      </c>
      <c r="D179" s="41">
        <v>-275040</v>
      </c>
      <c r="E179" s="41">
        <v>-275040</v>
      </c>
      <c r="F179" s="41">
        <v>275040</v>
      </c>
      <c r="G179" s="48">
        <v>30003</v>
      </c>
    </row>
    <row r="180" spans="1:7" x14ac:dyDescent="0.25">
      <c r="A180" s="48">
        <v>300040100</v>
      </c>
      <c r="B180" s="41" t="s">
        <v>331</v>
      </c>
      <c r="C180" s="41">
        <v>10816.58</v>
      </c>
      <c r="D180" s="41">
        <v>26600</v>
      </c>
      <c r="E180" s="41">
        <v>26600</v>
      </c>
      <c r="F180" s="41">
        <v>-15783.42</v>
      </c>
      <c r="G180" s="48">
        <v>30004</v>
      </c>
    </row>
    <row r="181" spans="1:7" x14ac:dyDescent="0.25">
      <c r="A181" s="48">
        <v>300040101</v>
      </c>
      <c r="B181" s="41" t="s">
        <v>333</v>
      </c>
      <c r="C181" s="41">
        <v>0</v>
      </c>
      <c r="D181" s="41">
        <v>0</v>
      </c>
      <c r="E181" s="41">
        <v>0</v>
      </c>
      <c r="F181" s="41">
        <v>0</v>
      </c>
      <c r="G181" s="48">
        <v>30004</v>
      </c>
    </row>
    <row r="182" spans="1:7" x14ac:dyDescent="0.25">
      <c r="A182" s="48">
        <v>300040102</v>
      </c>
      <c r="B182" s="41" t="s">
        <v>335</v>
      </c>
      <c r="C182" s="41">
        <v>0</v>
      </c>
      <c r="D182" s="41">
        <v>0</v>
      </c>
      <c r="E182" s="41">
        <v>0</v>
      </c>
      <c r="F182" s="41">
        <v>0</v>
      </c>
      <c r="G182" s="48">
        <v>30004</v>
      </c>
    </row>
    <row r="183" spans="1:7" x14ac:dyDescent="0.25">
      <c r="A183" s="48">
        <v>300040103</v>
      </c>
      <c r="B183" s="41" t="s">
        <v>337</v>
      </c>
      <c r="C183" s="41">
        <v>0</v>
      </c>
      <c r="D183" s="41">
        <v>0</v>
      </c>
      <c r="E183" s="41">
        <v>0</v>
      </c>
      <c r="F183" s="41">
        <v>0</v>
      </c>
      <c r="G183" s="48">
        <v>30004</v>
      </c>
    </row>
    <row r="184" spans="1:7" x14ac:dyDescent="0.25">
      <c r="A184" s="48">
        <v>300040120</v>
      </c>
      <c r="B184" s="41" t="s">
        <v>339</v>
      </c>
      <c r="C184" s="41">
        <v>0</v>
      </c>
      <c r="D184" s="41">
        <v>0</v>
      </c>
      <c r="E184" s="41">
        <v>0</v>
      </c>
      <c r="F184" s="41">
        <v>0</v>
      </c>
      <c r="G184" s="48">
        <v>30004</v>
      </c>
    </row>
    <row r="185" spans="1:7" x14ac:dyDescent="0.25">
      <c r="A185" s="48">
        <v>300040200</v>
      </c>
      <c r="B185" s="41" t="s">
        <v>341</v>
      </c>
      <c r="C185" s="41">
        <v>0</v>
      </c>
      <c r="D185" s="41">
        <v>0</v>
      </c>
      <c r="E185" s="41">
        <v>0</v>
      </c>
      <c r="F185" s="41">
        <v>0</v>
      </c>
      <c r="G185" s="48">
        <v>30004</v>
      </c>
    </row>
    <row r="186" spans="1:7" x14ac:dyDescent="0.25">
      <c r="A186" s="48">
        <v>300040730</v>
      </c>
      <c r="B186" s="41" t="s">
        <v>343</v>
      </c>
      <c r="C186" s="41">
        <v>567</v>
      </c>
      <c r="D186" s="41">
        <v>300</v>
      </c>
      <c r="E186" s="41">
        <v>300</v>
      </c>
      <c r="F186" s="41">
        <v>267</v>
      </c>
      <c r="G186" s="48">
        <v>30004</v>
      </c>
    </row>
    <row r="187" spans="1:7" x14ac:dyDescent="0.25">
      <c r="A187" s="48">
        <v>300040800</v>
      </c>
      <c r="B187" s="41" t="s">
        <v>345</v>
      </c>
      <c r="C187" s="41">
        <v>0</v>
      </c>
      <c r="D187" s="41">
        <v>0</v>
      </c>
      <c r="E187" s="41">
        <v>0</v>
      </c>
      <c r="F187" s="41">
        <v>0</v>
      </c>
      <c r="G187" s="48">
        <v>30004</v>
      </c>
    </row>
    <row r="188" spans="1:7" x14ac:dyDescent="0.25">
      <c r="A188" s="48">
        <v>300040820</v>
      </c>
      <c r="B188" s="41" t="s">
        <v>347</v>
      </c>
      <c r="C188" s="41">
        <v>0</v>
      </c>
      <c r="D188" s="41">
        <v>0</v>
      </c>
      <c r="E188" s="41">
        <v>0</v>
      </c>
      <c r="F188" s="41">
        <v>0</v>
      </c>
      <c r="G188" s="48">
        <v>30004</v>
      </c>
    </row>
    <row r="189" spans="1:7" x14ac:dyDescent="0.25">
      <c r="A189" s="48">
        <v>300040930</v>
      </c>
      <c r="B189" s="41" t="s">
        <v>2750</v>
      </c>
      <c r="C189" s="41">
        <v>23.45</v>
      </c>
      <c r="D189" s="41">
        <v>0</v>
      </c>
      <c r="E189" s="41">
        <v>0</v>
      </c>
      <c r="F189" s="41">
        <v>23.45</v>
      </c>
      <c r="G189" s="48">
        <v>30004</v>
      </c>
    </row>
    <row r="190" spans="1:7" x14ac:dyDescent="0.25">
      <c r="A190" s="48">
        <v>300040985</v>
      </c>
      <c r="B190" s="41" t="s">
        <v>349</v>
      </c>
      <c r="C190" s="41">
        <v>0</v>
      </c>
      <c r="D190" s="41">
        <v>0</v>
      </c>
      <c r="E190" s="41">
        <v>0</v>
      </c>
      <c r="F190" s="41">
        <v>0</v>
      </c>
      <c r="G190" s="48">
        <v>30004</v>
      </c>
    </row>
    <row r="191" spans="1:7" x14ac:dyDescent="0.25">
      <c r="A191" s="48">
        <v>300042000</v>
      </c>
      <c r="B191" s="41" t="s">
        <v>351</v>
      </c>
      <c r="C191" s="41">
        <v>0</v>
      </c>
      <c r="D191" s="41">
        <v>0</v>
      </c>
      <c r="E191" s="41">
        <v>0</v>
      </c>
      <c r="F191" s="41">
        <v>0</v>
      </c>
      <c r="G191" s="48">
        <v>30004</v>
      </c>
    </row>
    <row r="192" spans="1:7" x14ac:dyDescent="0.25">
      <c r="A192" s="48">
        <v>300042008</v>
      </c>
      <c r="B192" s="41" t="s">
        <v>353</v>
      </c>
      <c r="C192" s="41">
        <v>0</v>
      </c>
      <c r="D192" s="41">
        <v>0</v>
      </c>
      <c r="E192" s="41">
        <v>0</v>
      </c>
      <c r="F192" s="41">
        <v>0</v>
      </c>
      <c r="G192" s="48">
        <v>30004</v>
      </c>
    </row>
    <row r="193" spans="1:7" x14ac:dyDescent="0.25">
      <c r="A193" s="48">
        <v>300042009</v>
      </c>
      <c r="B193" s="41" t="s">
        <v>2741</v>
      </c>
      <c r="C193" s="41">
        <v>0</v>
      </c>
      <c r="D193" s="41">
        <v>0</v>
      </c>
      <c r="E193" s="41">
        <v>0</v>
      </c>
      <c r="F193" s="41">
        <v>0</v>
      </c>
      <c r="G193" s="48">
        <v>30004</v>
      </c>
    </row>
    <row r="194" spans="1:7" x14ac:dyDescent="0.25">
      <c r="A194" s="48">
        <v>300042022</v>
      </c>
      <c r="B194" s="41" t="s">
        <v>355</v>
      </c>
      <c r="C194" s="41">
        <v>0</v>
      </c>
      <c r="D194" s="41">
        <v>0</v>
      </c>
      <c r="E194" s="41">
        <v>0</v>
      </c>
      <c r="F194" s="41">
        <v>0</v>
      </c>
      <c r="G194" s="48">
        <v>30004</v>
      </c>
    </row>
    <row r="195" spans="1:7" x14ac:dyDescent="0.25">
      <c r="A195" s="48">
        <v>300042036</v>
      </c>
      <c r="B195" s="41" t="s">
        <v>357</v>
      </c>
      <c r="C195" s="41">
        <v>0</v>
      </c>
      <c r="D195" s="41">
        <v>0</v>
      </c>
      <c r="E195" s="41">
        <v>0</v>
      </c>
      <c r="F195" s="41">
        <v>0</v>
      </c>
      <c r="G195" s="48">
        <v>30004</v>
      </c>
    </row>
    <row r="196" spans="1:7" x14ac:dyDescent="0.25">
      <c r="A196" s="48">
        <v>300042300</v>
      </c>
      <c r="B196" s="41" t="s">
        <v>359</v>
      </c>
      <c r="C196" s="41">
        <v>0</v>
      </c>
      <c r="D196" s="41">
        <v>0</v>
      </c>
      <c r="E196" s="41">
        <v>0</v>
      </c>
      <c r="F196" s="41">
        <v>0</v>
      </c>
      <c r="G196" s="48">
        <v>30004</v>
      </c>
    </row>
    <row r="197" spans="1:7" x14ac:dyDescent="0.25">
      <c r="A197" s="48">
        <v>300042422</v>
      </c>
      <c r="B197" s="41" t="s">
        <v>361</v>
      </c>
      <c r="C197" s="41">
        <v>0</v>
      </c>
      <c r="D197" s="41">
        <v>0</v>
      </c>
      <c r="E197" s="41">
        <v>0</v>
      </c>
      <c r="F197" s="41">
        <v>0</v>
      </c>
      <c r="G197" s="48">
        <v>30004</v>
      </c>
    </row>
    <row r="198" spans="1:7" x14ac:dyDescent="0.25">
      <c r="A198" s="48">
        <v>300042429</v>
      </c>
      <c r="B198" s="41" t="s">
        <v>363</v>
      </c>
      <c r="C198" s="41">
        <v>0</v>
      </c>
      <c r="D198" s="41">
        <v>0</v>
      </c>
      <c r="E198" s="41">
        <v>0</v>
      </c>
      <c r="F198" s="41">
        <v>0</v>
      </c>
      <c r="G198" s="48">
        <v>30004</v>
      </c>
    </row>
    <row r="199" spans="1:7" x14ac:dyDescent="0.25">
      <c r="A199" s="48">
        <v>300042430</v>
      </c>
      <c r="B199" s="41" t="s">
        <v>365</v>
      </c>
      <c r="C199" s="41">
        <v>0</v>
      </c>
      <c r="D199" s="41">
        <v>0</v>
      </c>
      <c r="E199" s="41">
        <v>0</v>
      </c>
      <c r="F199" s="41">
        <v>0</v>
      </c>
      <c r="G199" s="48">
        <v>30004</v>
      </c>
    </row>
    <row r="200" spans="1:7" x14ac:dyDescent="0.25">
      <c r="A200" s="48">
        <v>300042500</v>
      </c>
      <c r="B200" s="41" t="s">
        <v>367</v>
      </c>
      <c r="C200" s="41">
        <v>0</v>
      </c>
      <c r="D200" s="41">
        <v>0</v>
      </c>
      <c r="E200" s="41">
        <v>0</v>
      </c>
      <c r="F200" s="41">
        <v>0</v>
      </c>
      <c r="G200" s="48">
        <v>30004</v>
      </c>
    </row>
    <row r="201" spans="1:7" x14ac:dyDescent="0.25">
      <c r="A201" s="48">
        <v>300042510</v>
      </c>
      <c r="B201" s="41" t="s">
        <v>369</v>
      </c>
      <c r="C201" s="41">
        <v>0</v>
      </c>
      <c r="D201" s="41">
        <v>0</v>
      </c>
      <c r="E201" s="41">
        <v>0</v>
      </c>
      <c r="F201" s="41">
        <v>0</v>
      </c>
      <c r="G201" s="48">
        <v>30004</v>
      </c>
    </row>
    <row r="202" spans="1:7" x14ac:dyDescent="0.25">
      <c r="A202" s="48">
        <v>300042706</v>
      </c>
      <c r="B202" s="41" t="s">
        <v>371</v>
      </c>
      <c r="C202" s="41">
        <v>0</v>
      </c>
      <c r="D202" s="41">
        <v>0</v>
      </c>
      <c r="E202" s="41">
        <v>0</v>
      </c>
      <c r="F202" s="41">
        <v>0</v>
      </c>
      <c r="G202" s="48">
        <v>30004</v>
      </c>
    </row>
    <row r="203" spans="1:7" x14ac:dyDescent="0.25">
      <c r="A203" s="48">
        <v>300042801</v>
      </c>
      <c r="B203" s="41" t="s">
        <v>373</v>
      </c>
      <c r="C203" s="41">
        <v>0</v>
      </c>
      <c r="D203" s="41">
        <v>0</v>
      </c>
      <c r="E203" s="41">
        <v>0</v>
      </c>
      <c r="F203" s="41">
        <v>0</v>
      </c>
      <c r="G203" s="48">
        <v>30004</v>
      </c>
    </row>
    <row r="204" spans="1:7" x14ac:dyDescent="0.25">
      <c r="A204" s="48">
        <v>300044610</v>
      </c>
      <c r="B204" s="41" t="s">
        <v>375</v>
      </c>
      <c r="C204" s="41">
        <v>0</v>
      </c>
      <c r="D204" s="41">
        <v>0</v>
      </c>
      <c r="E204" s="41">
        <v>0</v>
      </c>
      <c r="F204" s="41">
        <v>0</v>
      </c>
      <c r="G204" s="48">
        <v>30004</v>
      </c>
    </row>
    <row r="205" spans="1:7" x14ac:dyDescent="0.25">
      <c r="A205" s="48">
        <v>300044611</v>
      </c>
      <c r="B205" s="41" t="s">
        <v>377</v>
      </c>
      <c r="C205" s="41">
        <v>0</v>
      </c>
      <c r="D205" s="41">
        <v>0</v>
      </c>
      <c r="E205" s="41">
        <v>0</v>
      </c>
      <c r="F205" s="41">
        <v>0</v>
      </c>
      <c r="G205" s="48">
        <v>30004</v>
      </c>
    </row>
    <row r="206" spans="1:7" x14ac:dyDescent="0.25">
      <c r="A206" s="48">
        <v>300045242</v>
      </c>
      <c r="B206" s="41" t="s">
        <v>379</v>
      </c>
      <c r="C206" s="41">
        <v>0</v>
      </c>
      <c r="D206" s="41">
        <v>0</v>
      </c>
      <c r="E206" s="41">
        <v>0</v>
      </c>
      <c r="F206" s="41">
        <v>0</v>
      </c>
      <c r="G206" s="48">
        <v>30004</v>
      </c>
    </row>
    <row r="207" spans="1:7" x14ac:dyDescent="0.25">
      <c r="A207" s="48">
        <v>300046010</v>
      </c>
      <c r="B207" s="41" t="s">
        <v>381</v>
      </c>
      <c r="C207" s="41">
        <v>0</v>
      </c>
      <c r="D207" s="41">
        <v>0</v>
      </c>
      <c r="E207" s="41">
        <v>0</v>
      </c>
      <c r="F207" s="41">
        <v>0</v>
      </c>
      <c r="G207" s="48">
        <v>30004</v>
      </c>
    </row>
    <row r="208" spans="1:7" x14ac:dyDescent="0.25">
      <c r="A208" s="48">
        <v>300052500</v>
      </c>
      <c r="B208" s="41" t="s">
        <v>383</v>
      </c>
      <c r="C208" s="41">
        <v>0</v>
      </c>
      <c r="D208" s="41">
        <v>0</v>
      </c>
      <c r="E208" s="41">
        <v>0</v>
      </c>
      <c r="F208" s="41">
        <v>0</v>
      </c>
      <c r="G208" s="48">
        <v>30005</v>
      </c>
    </row>
    <row r="209" spans="1:7" x14ac:dyDescent="0.25">
      <c r="A209" s="48">
        <v>300052524</v>
      </c>
      <c r="B209" s="41" t="s">
        <v>385</v>
      </c>
      <c r="C209" s="41">
        <v>0</v>
      </c>
      <c r="D209" s="41">
        <v>0</v>
      </c>
      <c r="E209" s="41">
        <v>0</v>
      </c>
      <c r="F209" s="41">
        <v>0</v>
      </c>
      <c r="G209" s="48">
        <v>30005</v>
      </c>
    </row>
    <row r="210" spans="1:7" x14ac:dyDescent="0.25">
      <c r="A210" s="48">
        <v>300054610</v>
      </c>
      <c r="B210" s="41" t="s">
        <v>387</v>
      </c>
      <c r="C210" s="41">
        <v>0</v>
      </c>
      <c r="D210" s="41">
        <v>0</v>
      </c>
      <c r="E210" s="41">
        <v>0</v>
      </c>
      <c r="F210" s="41">
        <v>0</v>
      </c>
      <c r="G210" s="48">
        <v>30005</v>
      </c>
    </row>
    <row r="211" spans="1:7" x14ac:dyDescent="0.25">
      <c r="A211" s="48">
        <v>300054611</v>
      </c>
      <c r="B211" s="41" t="s">
        <v>389</v>
      </c>
      <c r="C211" s="41">
        <v>0</v>
      </c>
      <c r="D211" s="41">
        <v>0</v>
      </c>
      <c r="E211" s="41">
        <v>0</v>
      </c>
      <c r="F211" s="41">
        <v>0</v>
      </c>
      <c r="G211" s="48">
        <v>30005</v>
      </c>
    </row>
    <row r="212" spans="1:7" x14ac:dyDescent="0.25">
      <c r="A212" s="48">
        <v>300054612</v>
      </c>
      <c r="B212" s="41" t="s">
        <v>391</v>
      </c>
      <c r="C212" s="41">
        <v>0</v>
      </c>
      <c r="D212" s="41">
        <v>0</v>
      </c>
      <c r="E212" s="41">
        <v>0</v>
      </c>
      <c r="F212" s="41">
        <v>0</v>
      </c>
      <c r="G212" s="48">
        <v>30005</v>
      </c>
    </row>
    <row r="213" spans="1:7" x14ac:dyDescent="0.25">
      <c r="A213" s="48">
        <v>300055164</v>
      </c>
      <c r="B213" s="41" t="s">
        <v>393</v>
      </c>
      <c r="C213" s="41">
        <v>0</v>
      </c>
      <c r="D213" s="41">
        <v>0</v>
      </c>
      <c r="E213" s="41">
        <v>0</v>
      </c>
      <c r="F213" s="41">
        <v>0</v>
      </c>
      <c r="G213" s="48">
        <v>30005</v>
      </c>
    </row>
    <row r="214" spans="1:7" x14ac:dyDescent="0.25">
      <c r="A214" s="48">
        <v>300060100</v>
      </c>
      <c r="B214" s="41" t="s">
        <v>395</v>
      </c>
      <c r="C214" s="41">
        <v>17607.52</v>
      </c>
      <c r="D214" s="41">
        <v>49200</v>
      </c>
      <c r="E214" s="41">
        <v>49200</v>
      </c>
      <c r="F214" s="41">
        <v>-31592.48</v>
      </c>
      <c r="G214" s="48">
        <v>30006</v>
      </c>
    </row>
    <row r="215" spans="1:7" x14ac:dyDescent="0.25">
      <c r="A215" s="48">
        <v>300060101</v>
      </c>
      <c r="B215" s="41" t="s">
        <v>397</v>
      </c>
      <c r="C215" s="41">
        <v>0</v>
      </c>
      <c r="D215" s="41">
        <v>0</v>
      </c>
      <c r="E215" s="41">
        <v>0</v>
      </c>
      <c r="F215" s="41">
        <v>0</v>
      </c>
      <c r="G215" s="48">
        <v>30006</v>
      </c>
    </row>
    <row r="216" spans="1:7" x14ac:dyDescent="0.25">
      <c r="A216" s="48">
        <v>300060102</v>
      </c>
      <c r="B216" s="41" t="s">
        <v>399</v>
      </c>
      <c r="C216" s="41">
        <v>0</v>
      </c>
      <c r="D216" s="41">
        <v>0</v>
      </c>
      <c r="E216" s="41">
        <v>0</v>
      </c>
      <c r="F216" s="41">
        <v>0</v>
      </c>
      <c r="G216" s="48">
        <v>30006</v>
      </c>
    </row>
    <row r="217" spans="1:7" x14ac:dyDescent="0.25">
      <c r="A217" s="48">
        <v>300060103</v>
      </c>
      <c r="B217" s="41" t="s">
        <v>2783</v>
      </c>
      <c r="C217" s="41">
        <v>0</v>
      </c>
      <c r="D217" s="41">
        <v>0</v>
      </c>
      <c r="E217" s="41">
        <v>0</v>
      </c>
      <c r="F217" s="41">
        <v>0</v>
      </c>
      <c r="G217" s="48">
        <v>30006</v>
      </c>
    </row>
    <row r="218" spans="1:7" x14ac:dyDescent="0.25">
      <c r="A218" s="48">
        <v>300060110</v>
      </c>
      <c r="B218" s="41" t="s">
        <v>401</v>
      </c>
      <c r="C218" s="41">
        <v>0</v>
      </c>
      <c r="D218" s="41">
        <v>0</v>
      </c>
      <c r="E218" s="41">
        <v>0</v>
      </c>
      <c r="F218" s="41">
        <v>0</v>
      </c>
      <c r="G218" s="48">
        <v>30006</v>
      </c>
    </row>
    <row r="219" spans="1:7" x14ac:dyDescent="0.25">
      <c r="A219" s="48">
        <v>300060120</v>
      </c>
      <c r="B219" s="41" t="s">
        <v>403</v>
      </c>
      <c r="C219" s="41">
        <v>0</v>
      </c>
      <c r="D219" s="41">
        <v>0</v>
      </c>
      <c r="E219" s="41">
        <v>0</v>
      </c>
      <c r="F219" s="41">
        <v>0</v>
      </c>
      <c r="G219" s="48">
        <v>30006</v>
      </c>
    </row>
    <row r="220" spans="1:7" x14ac:dyDescent="0.25">
      <c r="A220" s="48">
        <v>300060150</v>
      </c>
      <c r="B220" s="41" t="s">
        <v>405</v>
      </c>
      <c r="C220" s="41">
        <v>0</v>
      </c>
      <c r="D220" s="41">
        <v>0</v>
      </c>
      <c r="E220" s="41">
        <v>0</v>
      </c>
      <c r="F220" s="41">
        <v>0</v>
      </c>
      <c r="G220" s="48">
        <v>30006</v>
      </c>
    </row>
    <row r="221" spans="1:7" x14ac:dyDescent="0.25">
      <c r="A221" s="48">
        <v>300060700</v>
      </c>
      <c r="B221" s="41" t="s">
        <v>407</v>
      </c>
      <c r="C221" s="41">
        <v>0</v>
      </c>
      <c r="D221" s="41">
        <v>0</v>
      </c>
      <c r="E221" s="41">
        <v>0</v>
      </c>
      <c r="F221" s="41">
        <v>0</v>
      </c>
      <c r="G221" s="48">
        <v>30006</v>
      </c>
    </row>
    <row r="222" spans="1:7" x14ac:dyDescent="0.25">
      <c r="A222" s="48">
        <v>300060930</v>
      </c>
      <c r="B222" s="41" t="s">
        <v>409</v>
      </c>
      <c r="C222" s="41">
        <v>0</v>
      </c>
      <c r="D222" s="41">
        <v>0</v>
      </c>
      <c r="E222" s="41">
        <v>0</v>
      </c>
      <c r="F222" s="41">
        <v>0</v>
      </c>
      <c r="G222" s="48">
        <v>30006</v>
      </c>
    </row>
    <row r="223" spans="1:7" x14ac:dyDescent="0.25">
      <c r="A223" s="48">
        <v>300062451</v>
      </c>
      <c r="B223" s="41" t="s">
        <v>411</v>
      </c>
      <c r="C223" s="41">
        <v>0</v>
      </c>
      <c r="D223" s="41">
        <v>3500</v>
      </c>
      <c r="E223" s="41">
        <v>3500</v>
      </c>
      <c r="F223" s="41">
        <v>-3500</v>
      </c>
      <c r="G223" s="48">
        <v>30006</v>
      </c>
    </row>
    <row r="224" spans="1:7" x14ac:dyDescent="0.25">
      <c r="A224" s="48">
        <v>300062500</v>
      </c>
      <c r="B224" s="41" t="s">
        <v>413</v>
      </c>
      <c r="C224" s="41">
        <v>0</v>
      </c>
      <c r="D224" s="41">
        <v>0</v>
      </c>
      <c r="E224" s="41">
        <v>0</v>
      </c>
      <c r="F224" s="41">
        <v>0</v>
      </c>
      <c r="G224" s="48">
        <v>30006</v>
      </c>
    </row>
    <row r="225" spans="1:7" x14ac:dyDescent="0.25">
      <c r="A225" s="48">
        <v>300062510</v>
      </c>
      <c r="B225" s="41" t="s">
        <v>415</v>
      </c>
      <c r="C225" s="41">
        <v>0</v>
      </c>
      <c r="D225" s="41">
        <v>0</v>
      </c>
      <c r="E225" s="41">
        <v>0</v>
      </c>
      <c r="F225" s="41">
        <v>0</v>
      </c>
      <c r="G225" s="48">
        <v>30006</v>
      </c>
    </row>
    <row r="226" spans="1:7" x14ac:dyDescent="0.25">
      <c r="A226" s="48">
        <v>300062706</v>
      </c>
      <c r="B226" s="41" t="s">
        <v>417</v>
      </c>
      <c r="C226" s="41">
        <v>0</v>
      </c>
      <c r="D226" s="41">
        <v>0</v>
      </c>
      <c r="E226" s="41">
        <v>0</v>
      </c>
      <c r="F226" s="41">
        <v>0</v>
      </c>
      <c r="G226" s="48">
        <v>30006</v>
      </c>
    </row>
    <row r="227" spans="1:7" x14ac:dyDescent="0.25">
      <c r="A227" s="48">
        <v>300064600</v>
      </c>
      <c r="B227" s="41" t="s">
        <v>419</v>
      </c>
      <c r="C227" s="41">
        <v>0</v>
      </c>
      <c r="D227" s="41">
        <v>0</v>
      </c>
      <c r="E227" s="41">
        <v>0</v>
      </c>
      <c r="F227" s="41">
        <v>0</v>
      </c>
      <c r="G227" s="48">
        <v>30006</v>
      </c>
    </row>
    <row r="228" spans="1:7" x14ac:dyDescent="0.25">
      <c r="A228" s="48">
        <v>300064610</v>
      </c>
      <c r="B228" s="41" t="s">
        <v>421</v>
      </c>
      <c r="C228" s="41">
        <v>0</v>
      </c>
      <c r="D228" s="41">
        <v>0</v>
      </c>
      <c r="E228" s="41">
        <v>0</v>
      </c>
      <c r="F228" s="41">
        <v>0</v>
      </c>
      <c r="G228" s="48">
        <v>30006</v>
      </c>
    </row>
    <row r="229" spans="1:7" x14ac:dyDescent="0.25">
      <c r="A229" s="48">
        <v>300064619</v>
      </c>
      <c r="B229" s="41" t="s">
        <v>423</v>
      </c>
      <c r="C229" s="41">
        <v>0</v>
      </c>
      <c r="D229" s="41">
        <v>0</v>
      </c>
      <c r="E229" s="41">
        <v>0</v>
      </c>
      <c r="F229" s="41">
        <v>0</v>
      </c>
      <c r="G229" s="48">
        <v>30006</v>
      </c>
    </row>
    <row r="230" spans="1:7" x14ac:dyDescent="0.25">
      <c r="A230" s="48">
        <v>300065008</v>
      </c>
      <c r="B230" s="41" t="s">
        <v>425</v>
      </c>
      <c r="C230" s="41">
        <v>0</v>
      </c>
      <c r="D230" s="41">
        <v>0</v>
      </c>
      <c r="E230" s="41">
        <v>0</v>
      </c>
      <c r="F230" s="41">
        <v>0</v>
      </c>
      <c r="G230" s="48">
        <v>30006</v>
      </c>
    </row>
    <row r="231" spans="1:7" x14ac:dyDescent="0.25">
      <c r="A231" s="48">
        <v>300065316</v>
      </c>
      <c r="B231" s="41" t="s">
        <v>427</v>
      </c>
      <c r="C231" s="41">
        <v>0</v>
      </c>
      <c r="D231" s="41">
        <v>0</v>
      </c>
      <c r="E231" s="41">
        <v>0</v>
      </c>
      <c r="F231" s="41">
        <v>0</v>
      </c>
      <c r="G231" s="48">
        <v>30006</v>
      </c>
    </row>
    <row r="232" spans="1:7" x14ac:dyDescent="0.25">
      <c r="A232" s="48">
        <v>300065317</v>
      </c>
      <c r="B232" s="41" t="s">
        <v>429</v>
      </c>
      <c r="C232" s="41">
        <v>0</v>
      </c>
      <c r="D232" s="41">
        <v>0</v>
      </c>
      <c r="E232" s="41">
        <v>0</v>
      </c>
      <c r="F232" s="41">
        <v>0</v>
      </c>
      <c r="G232" s="48">
        <v>30006</v>
      </c>
    </row>
    <row r="233" spans="1:7" x14ac:dyDescent="0.25">
      <c r="A233" s="48">
        <v>300065319</v>
      </c>
      <c r="B233" s="41" t="s">
        <v>431</v>
      </c>
      <c r="C233" s="41">
        <v>6778.87</v>
      </c>
      <c r="D233" s="41">
        <v>21000</v>
      </c>
      <c r="E233" s="41">
        <v>21000</v>
      </c>
      <c r="F233" s="41">
        <v>-14221.13</v>
      </c>
      <c r="G233" s="48">
        <v>30006</v>
      </c>
    </row>
    <row r="234" spans="1:7" x14ac:dyDescent="0.25">
      <c r="A234" s="48">
        <v>300065320</v>
      </c>
      <c r="B234" s="41" t="s">
        <v>433</v>
      </c>
      <c r="C234" s="41">
        <v>0</v>
      </c>
      <c r="D234" s="41">
        <v>0</v>
      </c>
      <c r="E234" s="41">
        <v>0</v>
      </c>
      <c r="F234" s="41">
        <v>0</v>
      </c>
      <c r="G234" s="48">
        <v>30006</v>
      </c>
    </row>
    <row r="235" spans="1:7" x14ac:dyDescent="0.25">
      <c r="A235" s="48">
        <v>300065347</v>
      </c>
      <c r="B235" s="41" t="s">
        <v>435</v>
      </c>
      <c r="C235" s="41">
        <v>0</v>
      </c>
      <c r="D235" s="41">
        <v>0</v>
      </c>
      <c r="E235" s="41">
        <v>0</v>
      </c>
      <c r="F235" s="41">
        <v>0</v>
      </c>
      <c r="G235" s="48">
        <v>30006</v>
      </c>
    </row>
    <row r="236" spans="1:7" x14ac:dyDescent="0.25">
      <c r="A236" s="48">
        <v>300065348</v>
      </c>
      <c r="B236" s="41" t="s">
        <v>437</v>
      </c>
      <c r="C236" s="41">
        <v>0</v>
      </c>
      <c r="D236" s="41">
        <v>0</v>
      </c>
      <c r="E236" s="41">
        <v>0</v>
      </c>
      <c r="F236" s="41">
        <v>0</v>
      </c>
      <c r="G236" s="48">
        <v>30006</v>
      </c>
    </row>
    <row r="237" spans="1:7" x14ac:dyDescent="0.25">
      <c r="A237" s="48">
        <v>300065349</v>
      </c>
      <c r="B237" s="41" t="s">
        <v>439</v>
      </c>
      <c r="C237" s="41">
        <v>0</v>
      </c>
      <c r="D237" s="41">
        <v>0</v>
      </c>
      <c r="E237" s="41">
        <v>0</v>
      </c>
      <c r="F237" s="41">
        <v>0</v>
      </c>
      <c r="G237" s="48">
        <v>30006</v>
      </c>
    </row>
    <row r="238" spans="1:7" x14ac:dyDescent="0.25">
      <c r="A238" s="48">
        <v>300065350</v>
      </c>
      <c r="B238" s="41" t="s">
        <v>441</v>
      </c>
      <c r="C238" s="41">
        <v>2350</v>
      </c>
      <c r="D238" s="41">
        <v>0</v>
      </c>
      <c r="E238" s="41">
        <v>0</v>
      </c>
      <c r="F238" s="41">
        <v>2350</v>
      </c>
      <c r="G238" s="48">
        <v>30006</v>
      </c>
    </row>
    <row r="239" spans="1:7" x14ac:dyDescent="0.25">
      <c r="A239" s="48">
        <v>300066010</v>
      </c>
      <c r="B239" s="41" t="s">
        <v>443</v>
      </c>
      <c r="C239" s="41">
        <v>0</v>
      </c>
      <c r="D239" s="41">
        <v>0</v>
      </c>
      <c r="E239" s="41">
        <v>0</v>
      </c>
      <c r="F239" s="41">
        <v>0</v>
      </c>
      <c r="G239" s="48">
        <v>30006</v>
      </c>
    </row>
    <row r="240" spans="1:7" x14ac:dyDescent="0.25">
      <c r="A240" s="48">
        <v>300069053</v>
      </c>
      <c r="B240" s="41" t="s">
        <v>445</v>
      </c>
      <c r="C240" s="41">
        <v>0</v>
      </c>
      <c r="D240" s="41">
        <v>0</v>
      </c>
      <c r="E240" s="41">
        <v>0</v>
      </c>
      <c r="F240" s="41">
        <v>0</v>
      </c>
      <c r="G240" s="48">
        <v>30006</v>
      </c>
    </row>
    <row r="241" spans="1:7" x14ac:dyDescent="0.25">
      <c r="A241" s="48">
        <v>300069093</v>
      </c>
      <c r="B241" s="41" t="s">
        <v>435</v>
      </c>
      <c r="C241" s="41">
        <v>0</v>
      </c>
      <c r="D241" s="41">
        <v>0</v>
      </c>
      <c r="E241" s="41">
        <v>0</v>
      </c>
      <c r="F241" s="41">
        <v>0</v>
      </c>
      <c r="G241" s="48">
        <v>30006</v>
      </c>
    </row>
    <row r="242" spans="1:7" x14ac:dyDescent="0.25">
      <c r="A242" s="48">
        <v>300069094</v>
      </c>
      <c r="B242" s="41" t="s">
        <v>437</v>
      </c>
      <c r="C242" s="41">
        <v>0</v>
      </c>
      <c r="D242" s="41">
        <v>0</v>
      </c>
      <c r="E242" s="41">
        <v>0</v>
      </c>
      <c r="F242" s="41">
        <v>0</v>
      </c>
      <c r="G242" s="48">
        <v>30006</v>
      </c>
    </row>
    <row r="243" spans="1:7" x14ac:dyDescent="0.25">
      <c r="A243" s="48">
        <v>300069095</v>
      </c>
      <c r="B243" s="41" t="s">
        <v>449</v>
      </c>
      <c r="C243" s="41">
        <v>0</v>
      </c>
      <c r="D243" s="41">
        <v>0</v>
      </c>
      <c r="E243" s="41">
        <v>0</v>
      </c>
      <c r="F243" s="41">
        <v>0</v>
      </c>
      <c r="G243" s="48">
        <v>30006</v>
      </c>
    </row>
    <row r="244" spans="1:7" x14ac:dyDescent="0.25">
      <c r="A244" s="48">
        <v>300069096</v>
      </c>
      <c r="B244" s="41" t="s">
        <v>451</v>
      </c>
      <c r="C244" s="41">
        <v>0</v>
      </c>
      <c r="D244" s="41">
        <v>0</v>
      </c>
      <c r="E244" s="41">
        <v>0</v>
      </c>
      <c r="F244" s="41">
        <v>0</v>
      </c>
      <c r="G244" s="48">
        <v>30006</v>
      </c>
    </row>
    <row r="245" spans="1:7" x14ac:dyDescent="0.25">
      <c r="A245" s="48">
        <v>300069097</v>
      </c>
      <c r="B245" s="41" t="s">
        <v>453</v>
      </c>
      <c r="C245" s="41">
        <v>0</v>
      </c>
      <c r="D245" s="41">
        <v>0</v>
      </c>
      <c r="E245" s="41">
        <v>0</v>
      </c>
      <c r="F245" s="41">
        <v>0</v>
      </c>
      <c r="G245" s="48">
        <v>30006</v>
      </c>
    </row>
    <row r="246" spans="1:7" x14ac:dyDescent="0.25">
      <c r="A246" s="48">
        <v>300069098</v>
      </c>
      <c r="B246" s="41" t="s">
        <v>455</v>
      </c>
      <c r="C246" s="41">
        <v>0</v>
      </c>
      <c r="D246" s="41">
        <v>0</v>
      </c>
      <c r="E246" s="41">
        <v>0</v>
      </c>
      <c r="F246" s="41">
        <v>0</v>
      </c>
      <c r="G246" s="48">
        <v>30006</v>
      </c>
    </row>
    <row r="247" spans="1:7" x14ac:dyDescent="0.25">
      <c r="A247" s="48">
        <v>300069110</v>
      </c>
      <c r="B247" s="41" t="s">
        <v>457</v>
      </c>
      <c r="C247" s="41">
        <v>0</v>
      </c>
      <c r="D247" s="41">
        <v>0</v>
      </c>
      <c r="E247" s="41">
        <v>0</v>
      </c>
      <c r="F247" s="41">
        <v>0</v>
      </c>
      <c r="G247" s="48">
        <v>30006</v>
      </c>
    </row>
    <row r="248" spans="1:7" x14ac:dyDescent="0.25">
      <c r="A248" s="48">
        <v>300069114</v>
      </c>
      <c r="B248" s="41" t="s">
        <v>459</v>
      </c>
      <c r="C248" s="41">
        <v>0</v>
      </c>
      <c r="D248" s="41">
        <v>0</v>
      </c>
      <c r="E248" s="41">
        <v>0</v>
      </c>
      <c r="F248" s="41">
        <v>0</v>
      </c>
      <c r="G248" s="48">
        <v>30006</v>
      </c>
    </row>
    <row r="249" spans="1:7" x14ac:dyDescent="0.25">
      <c r="A249" s="48">
        <v>300069800</v>
      </c>
      <c r="B249" s="41" t="s">
        <v>461</v>
      </c>
      <c r="C249" s="41">
        <v>0</v>
      </c>
      <c r="D249" s="41">
        <v>-15000</v>
      </c>
      <c r="E249" s="41">
        <v>-15000</v>
      </c>
      <c r="F249" s="41">
        <v>15000</v>
      </c>
      <c r="G249" s="48">
        <v>30006</v>
      </c>
    </row>
    <row r="250" spans="1:7" x14ac:dyDescent="0.25">
      <c r="A250" s="48">
        <v>300069801</v>
      </c>
      <c r="B250" s="41" t="s">
        <v>463</v>
      </c>
      <c r="C250" s="41">
        <v>0</v>
      </c>
      <c r="D250" s="41">
        <v>0</v>
      </c>
      <c r="E250" s="41">
        <v>0</v>
      </c>
      <c r="F250" s="41">
        <v>0</v>
      </c>
      <c r="G250" s="48">
        <v>30006</v>
      </c>
    </row>
    <row r="251" spans="1:7" x14ac:dyDescent="0.25">
      <c r="A251" s="48">
        <v>300069846</v>
      </c>
      <c r="B251" s="41" t="s">
        <v>465</v>
      </c>
      <c r="C251" s="41">
        <v>0</v>
      </c>
      <c r="D251" s="41">
        <v>0</v>
      </c>
      <c r="E251" s="41">
        <v>0</v>
      </c>
      <c r="F251" s="41">
        <v>0</v>
      </c>
      <c r="G251" s="48">
        <v>30006</v>
      </c>
    </row>
    <row r="252" spans="1:7" x14ac:dyDescent="0.25">
      <c r="A252" s="48">
        <v>300070200</v>
      </c>
      <c r="B252" s="41" t="s">
        <v>467</v>
      </c>
      <c r="C252" s="41">
        <v>0</v>
      </c>
      <c r="D252" s="41">
        <v>0</v>
      </c>
      <c r="E252" s="41">
        <v>0</v>
      </c>
      <c r="F252" s="41">
        <v>0</v>
      </c>
      <c r="G252" s="48">
        <v>30007</v>
      </c>
    </row>
    <row r="253" spans="1:7" x14ac:dyDescent="0.25">
      <c r="A253" s="48">
        <v>300072429</v>
      </c>
      <c r="B253" s="41" t="s">
        <v>469</v>
      </c>
      <c r="C253" s="41">
        <v>0</v>
      </c>
      <c r="D253" s="41">
        <v>0</v>
      </c>
      <c r="E253" s="41">
        <v>0</v>
      </c>
      <c r="F253" s="41">
        <v>0</v>
      </c>
      <c r="G253" s="48">
        <v>30007</v>
      </c>
    </row>
    <row r="254" spans="1:7" x14ac:dyDescent="0.25">
      <c r="A254" s="48">
        <v>300072500</v>
      </c>
      <c r="B254" s="41" t="s">
        <v>471</v>
      </c>
      <c r="C254" s="41">
        <v>0</v>
      </c>
      <c r="D254" s="41">
        <v>0</v>
      </c>
      <c r="E254" s="41">
        <v>0</v>
      </c>
      <c r="F254" s="41">
        <v>0</v>
      </c>
      <c r="G254" s="48">
        <v>30007</v>
      </c>
    </row>
    <row r="255" spans="1:7" x14ac:dyDescent="0.25">
      <c r="A255" s="48">
        <v>300072524</v>
      </c>
      <c r="B255" s="41" t="s">
        <v>473</v>
      </c>
      <c r="C255" s="41">
        <v>0</v>
      </c>
      <c r="D255" s="41">
        <v>0</v>
      </c>
      <c r="E255" s="41">
        <v>0</v>
      </c>
      <c r="F255" s="41">
        <v>0</v>
      </c>
      <c r="G255" s="48">
        <v>30007</v>
      </c>
    </row>
    <row r="256" spans="1:7" x14ac:dyDescent="0.25">
      <c r="A256" s="48">
        <v>300074600</v>
      </c>
      <c r="B256" s="41" t="s">
        <v>475</v>
      </c>
      <c r="C256" s="41">
        <v>0</v>
      </c>
      <c r="D256" s="41">
        <v>0</v>
      </c>
      <c r="E256" s="41">
        <v>0</v>
      </c>
      <c r="F256" s="41">
        <v>0</v>
      </c>
      <c r="G256" s="48">
        <v>30007</v>
      </c>
    </row>
    <row r="257" spans="1:7" x14ac:dyDescent="0.25">
      <c r="A257" s="48">
        <v>300074610</v>
      </c>
      <c r="B257" s="41" t="s">
        <v>477</v>
      </c>
      <c r="C257" s="41">
        <v>0</v>
      </c>
      <c r="D257" s="41">
        <v>0</v>
      </c>
      <c r="E257" s="41">
        <v>0</v>
      </c>
      <c r="F257" s="41">
        <v>0</v>
      </c>
      <c r="G257" s="48">
        <v>30007</v>
      </c>
    </row>
    <row r="258" spans="1:7" x14ac:dyDescent="0.25">
      <c r="A258" s="48">
        <v>300074611</v>
      </c>
      <c r="B258" s="41" t="s">
        <v>479</v>
      </c>
      <c r="C258" s="41">
        <v>0</v>
      </c>
      <c r="D258" s="41">
        <v>0</v>
      </c>
      <c r="E258" s="41">
        <v>0</v>
      </c>
      <c r="F258" s="41">
        <v>0</v>
      </c>
      <c r="G258" s="48">
        <v>30007</v>
      </c>
    </row>
    <row r="259" spans="1:7" x14ac:dyDescent="0.25">
      <c r="A259" s="48">
        <v>300089051</v>
      </c>
      <c r="B259" s="41" t="s">
        <v>481</v>
      </c>
      <c r="C259" s="41">
        <v>0</v>
      </c>
      <c r="D259" s="41">
        <v>0</v>
      </c>
      <c r="E259" s="41">
        <v>0</v>
      </c>
      <c r="F259" s="41">
        <v>0</v>
      </c>
      <c r="G259" s="48">
        <v>30008</v>
      </c>
    </row>
    <row r="260" spans="1:7" x14ac:dyDescent="0.25">
      <c r="A260" s="48">
        <v>300089801</v>
      </c>
      <c r="B260" s="41" t="s">
        <v>483</v>
      </c>
      <c r="C260" s="41">
        <v>0</v>
      </c>
      <c r="D260" s="41">
        <v>0</v>
      </c>
      <c r="E260" s="41">
        <v>0</v>
      </c>
      <c r="F260" s="41">
        <v>0</v>
      </c>
      <c r="G260" s="48">
        <v>30008</v>
      </c>
    </row>
    <row r="261" spans="1:7" x14ac:dyDescent="0.25">
      <c r="A261" s="48">
        <v>300090100</v>
      </c>
      <c r="B261" s="41" t="s">
        <v>485</v>
      </c>
      <c r="C261" s="41">
        <v>0</v>
      </c>
      <c r="D261" s="41">
        <v>0</v>
      </c>
      <c r="E261" s="41">
        <v>0</v>
      </c>
      <c r="F261" s="41">
        <v>0</v>
      </c>
      <c r="G261" s="48">
        <v>30009</v>
      </c>
    </row>
    <row r="262" spans="1:7" x14ac:dyDescent="0.25">
      <c r="A262" s="48">
        <v>300090930</v>
      </c>
      <c r="B262" s="41" t="s">
        <v>487</v>
      </c>
      <c r="C262" s="41">
        <v>0</v>
      </c>
      <c r="D262" s="41">
        <v>0</v>
      </c>
      <c r="E262" s="41">
        <v>0</v>
      </c>
      <c r="F262" s="41">
        <v>0</v>
      </c>
      <c r="G262" s="48">
        <v>30009</v>
      </c>
    </row>
    <row r="263" spans="1:7" x14ac:dyDescent="0.25">
      <c r="A263" s="48">
        <v>300091600</v>
      </c>
      <c r="B263" s="41" t="s">
        <v>489</v>
      </c>
      <c r="C263" s="41">
        <v>0</v>
      </c>
      <c r="D263" s="41">
        <v>0</v>
      </c>
      <c r="E263" s="41">
        <v>0</v>
      </c>
      <c r="F263" s="41">
        <v>0</v>
      </c>
      <c r="G263" s="48">
        <v>30009</v>
      </c>
    </row>
    <row r="264" spans="1:7" x14ac:dyDescent="0.25">
      <c r="A264" s="48">
        <v>300091640</v>
      </c>
      <c r="B264" s="41" t="s">
        <v>491</v>
      </c>
      <c r="C264" s="41">
        <v>0</v>
      </c>
      <c r="D264" s="41">
        <v>0</v>
      </c>
      <c r="E264" s="41">
        <v>0</v>
      </c>
      <c r="F264" s="41">
        <v>0</v>
      </c>
      <c r="G264" s="48">
        <v>30009</v>
      </c>
    </row>
    <row r="265" spans="1:7" x14ac:dyDescent="0.25">
      <c r="A265" s="48">
        <v>300092000</v>
      </c>
      <c r="B265" s="41" t="s">
        <v>493</v>
      </c>
      <c r="C265" s="41">
        <v>0</v>
      </c>
      <c r="D265" s="41">
        <v>0</v>
      </c>
      <c r="E265" s="41">
        <v>0</v>
      </c>
      <c r="F265" s="41">
        <v>0</v>
      </c>
      <c r="G265" s="48">
        <v>30009</v>
      </c>
    </row>
    <row r="266" spans="1:7" x14ac:dyDescent="0.25">
      <c r="A266" s="48">
        <v>300092007</v>
      </c>
      <c r="B266" s="41" t="s">
        <v>495</v>
      </c>
      <c r="C266" s="41">
        <v>0</v>
      </c>
      <c r="D266" s="41">
        <v>0</v>
      </c>
      <c r="E266" s="41">
        <v>0</v>
      </c>
      <c r="F266" s="41">
        <v>0</v>
      </c>
      <c r="G266" s="48">
        <v>30009</v>
      </c>
    </row>
    <row r="267" spans="1:7" x14ac:dyDescent="0.25">
      <c r="A267" s="48">
        <v>300092423</v>
      </c>
      <c r="B267" s="41" t="s">
        <v>497</v>
      </c>
      <c r="C267" s="41">
        <v>0</v>
      </c>
      <c r="D267" s="41">
        <v>0</v>
      </c>
      <c r="E267" s="41">
        <v>0</v>
      </c>
      <c r="F267" s="41">
        <v>0</v>
      </c>
      <c r="G267" s="48">
        <v>30009</v>
      </c>
    </row>
    <row r="268" spans="1:7" x14ac:dyDescent="0.25">
      <c r="A268" s="48">
        <v>300092500</v>
      </c>
      <c r="B268" s="41" t="s">
        <v>499</v>
      </c>
      <c r="C268" s="41">
        <v>0</v>
      </c>
      <c r="D268" s="41">
        <v>0</v>
      </c>
      <c r="E268" s="41">
        <v>0</v>
      </c>
      <c r="F268" s="41">
        <v>0</v>
      </c>
      <c r="G268" s="48">
        <v>30009</v>
      </c>
    </row>
    <row r="269" spans="1:7" x14ac:dyDescent="0.25">
      <c r="A269" s="48">
        <v>300092524</v>
      </c>
      <c r="B269" s="41" t="s">
        <v>501</v>
      </c>
      <c r="C269" s="41">
        <v>0</v>
      </c>
      <c r="D269" s="41">
        <v>0</v>
      </c>
      <c r="E269" s="41">
        <v>0</v>
      </c>
      <c r="F269" s="41">
        <v>0</v>
      </c>
      <c r="G269" s="48">
        <v>30009</v>
      </c>
    </row>
    <row r="270" spans="1:7" x14ac:dyDescent="0.25">
      <c r="A270" s="48">
        <v>300092801</v>
      </c>
      <c r="B270" s="41" t="s">
        <v>503</v>
      </c>
      <c r="C270" s="41">
        <v>0</v>
      </c>
      <c r="D270" s="41">
        <v>0</v>
      </c>
      <c r="E270" s="41">
        <v>0</v>
      </c>
      <c r="F270" s="41">
        <v>0</v>
      </c>
      <c r="G270" s="48">
        <v>30009</v>
      </c>
    </row>
    <row r="271" spans="1:7" x14ac:dyDescent="0.25">
      <c r="A271" s="48">
        <v>300099054</v>
      </c>
      <c r="B271" s="41" t="s">
        <v>505</v>
      </c>
      <c r="C271" s="41">
        <v>0</v>
      </c>
      <c r="D271" s="41">
        <v>0</v>
      </c>
      <c r="E271" s="41">
        <v>0</v>
      </c>
      <c r="F271" s="41">
        <v>0</v>
      </c>
      <c r="G271" s="48">
        <v>30009</v>
      </c>
    </row>
    <row r="272" spans="1:7" x14ac:dyDescent="0.25">
      <c r="A272" s="48">
        <v>300099800</v>
      </c>
      <c r="B272" s="41" t="s">
        <v>507</v>
      </c>
      <c r="C272" s="41">
        <v>0</v>
      </c>
      <c r="D272" s="41">
        <v>0</v>
      </c>
      <c r="E272" s="41">
        <v>0</v>
      </c>
      <c r="F272" s="41">
        <v>0</v>
      </c>
      <c r="G272" s="48">
        <v>30009</v>
      </c>
    </row>
    <row r="273" spans="1:7" x14ac:dyDescent="0.25">
      <c r="A273" s="48">
        <v>300100100</v>
      </c>
      <c r="B273" s="41" t="s">
        <v>2823</v>
      </c>
      <c r="C273" s="41">
        <v>127958.63</v>
      </c>
      <c r="D273" s="41">
        <v>0</v>
      </c>
      <c r="E273" s="41">
        <v>0</v>
      </c>
      <c r="F273" s="41">
        <v>127958.63</v>
      </c>
      <c r="G273" s="48">
        <v>30010</v>
      </c>
    </row>
    <row r="274" spans="1:7" x14ac:dyDescent="0.25">
      <c r="A274" s="48">
        <v>300100150</v>
      </c>
      <c r="B274" s="41" t="s">
        <v>2802</v>
      </c>
      <c r="C274" s="41">
        <v>5959.48</v>
      </c>
      <c r="D274" s="41">
        <v>0</v>
      </c>
      <c r="E274" s="41">
        <v>0</v>
      </c>
      <c r="F274" s="41">
        <v>5959.48</v>
      </c>
      <c r="G274" s="48">
        <v>30010</v>
      </c>
    </row>
    <row r="275" spans="1:7" x14ac:dyDescent="0.25">
      <c r="A275" s="48">
        <v>300100200</v>
      </c>
      <c r="B275" s="41" t="s">
        <v>2824</v>
      </c>
      <c r="C275" s="41">
        <v>17238.150000000001</v>
      </c>
      <c r="D275" s="41">
        <v>0</v>
      </c>
      <c r="E275" s="41">
        <v>0</v>
      </c>
      <c r="F275" s="41">
        <v>17238.150000000001</v>
      </c>
      <c r="G275" s="48">
        <v>30010</v>
      </c>
    </row>
    <row r="276" spans="1:7" x14ac:dyDescent="0.25">
      <c r="A276" s="48">
        <v>300100930</v>
      </c>
      <c r="B276" s="41" t="s">
        <v>2803</v>
      </c>
      <c r="C276" s="41">
        <v>23.53</v>
      </c>
      <c r="D276" s="41">
        <v>0</v>
      </c>
      <c r="E276" s="41">
        <v>0</v>
      </c>
      <c r="F276" s="41">
        <v>23.53</v>
      </c>
      <c r="G276" s="48">
        <v>30010</v>
      </c>
    </row>
    <row r="277" spans="1:7" x14ac:dyDescent="0.25">
      <c r="A277" s="48">
        <v>300101040</v>
      </c>
      <c r="B277" s="41" t="s">
        <v>2804</v>
      </c>
      <c r="C277" s="41">
        <v>1070.1099999999999</v>
      </c>
      <c r="D277" s="41">
        <v>0</v>
      </c>
      <c r="E277" s="41">
        <v>0</v>
      </c>
      <c r="F277" s="41">
        <v>1070.1099999999999</v>
      </c>
      <c r="G277" s="48">
        <v>30010</v>
      </c>
    </row>
    <row r="278" spans="1:7" x14ac:dyDescent="0.25">
      <c r="A278" s="48">
        <v>300101502</v>
      </c>
      <c r="B278" s="41" t="s">
        <v>2805</v>
      </c>
      <c r="C278" s="41">
        <v>10622.85</v>
      </c>
      <c r="D278" s="41">
        <v>0</v>
      </c>
      <c r="E278" s="41">
        <v>0</v>
      </c>
      <c r="F278" s="41">
        <v>10622.85</v>
      </c>
      <c r="G278" s="48">
        <v>30010</v>
      </c>
    </row>
    <row r="279" spans="1:7" x14ac:dyDescent="0.25">
      <c r="A279" s="48">
        <v>300102000</v>
      </c>
      <c r="B279" s="41" t="s">
        <v>2806</v>
      </c>
      <c r="C279" s="41">
        <v>2835.25</v>
      </c>
      <c r="D279" s="41">
        <v>0</v>
      </c>
      <c r="E279" s="41">
        <v>0</v>
      </c>
      <c r="F279" s="41">
        <v>2835.25</v>
      </c>
      <c r="G279" s="48">
        <v>30010</v>
      </c>
    </row>
    <row r="280" spans="1:7" x14ac:dyDescent="0.25">
      <c r="A280" s="48">
        <v>300102003</v>
      </c>
      <c r="B280" s="41" t="s">
        <v>2825</v>
      </c>
      <c r="C280" s="41">
        <v>1602</v>
      </c>
      <c r="D280" s="41">
        <v>0</v>
      </c>
      <c r="E280" s="41">
        <v>0</v>
      </c>
      <c r="F280" s="41">
        <v>1602</v>
      </c>
      <c r="G280" s="48">
        <v>30010</v>
      </c>
    </row>
    <row r="281" spans="1:7" x14ac:dyDescent="0.25">
      <c r="A281" s="48">
        <v>300102004</v>
      </c>
      <c r="B281" s="41" t="s">
        <v>2807</v>
      </c>
      <c r="C281" s="41">
        <v>10362.41</v>
      </c>
      <c r="D281" s="41">
        <v>0</v>
      </c>
      <c r="E281" s="41">
        <v>0</v>
      </c>
      <c r="F281" s="41">
        <v>10362.41</v>
      </c>
      <c r="G281" s="48">
        <v>30010</v>
      </c>
    </row>
    <row r="282" spans="1:7" x14ac:dyDescent="0.25">
      <c r="A282" s="48">
        <v>300102250</v>
      </c>
      <c r="B282" s="41" t="s">
        <v>2808</v>
      </c>
      <c r="C282" s="41">
        <v>0</v>
      </c>
      <c r="D282" s="41">
        <v>0</v>
      </c>
      <c r="E282" s="41">
        <v>0</v>
      </c>
      <c r="F282" s="41">
        <v>0</v>
      </c>
      <c r="G282" s="48">
        <v>30010</v>
      </c>
    </row>
    <row r="283" spans="1:7" x14ac:dyDescent="0.25">
      <c r="A283" s="48">
        <v>300102300</v>
      </c>
      <c r="B283" s="41" t="s">
        <v>2826</v>
      </c>
      <c r="C283" s="41">
        <v>3687</v>
      </c>
      <c r="D283" s="41">
        <v>0</v>
      </c>
      <c r="E283" s="41">
        <v>0</v>
      </c>
      <c r="F283" s="41">
        <v>3687</v>
      </c>
      <c r="G283" s="48">
        <v>30010</v>
      </c>
    </row>
    <row r="284" spans="1:7" x14ac:dyDescent="0.25">
      <c r="A284" s="48">
        <v>300102401</v>
      </c>
      <c r="B284" s="41" t="s">
        <v>2809</v>
      </c>
      <c r="C284" s="41">
        <v>36936.33</v>
      </c>
      <c r="D284" s="41">
        <v>0</v>
      </c>
      <c r="E284" s="41">
        <v>0</v>
      </c>
      <c r="F284" s="41">
        <v>36936.33</v>
      </c>
      <c r="G284" s="48">
        <v>30010</v>
      </c>
    </row>
    <row r="285" spans="1:7" x14ac:dyDescent="0.25">
      <c r="A285" s="48">
        <v>300102429</v>
      </c>
      <c r="B285" s="41" t="s">
        <v>2827</v>
      </c>
      <c r="C285" s="41">
        <v>495.75</v>
      </c>
      <c r="D285" s="41">
        <v>0</v>
      </c>
      <c r="E285" s="41">
        <v>0</v>
      </c>
      <c r="F285" s="41">
        <v>495.75</v>
      </c>
      <c r="G285" s="48">
        <v>30010</v>
      </c>
    </row>
    <row r="286" spans="1:7" x14ac:dyDescent="0.25">
      <c r="A286" s="48">
        <v>300102432</v>
      </c>
      <c r="B286" s="41" t="s">
        <v>2862</v>
      </c>
      <c r="C286" s="41">
        <v>410</v>
      </c>
      <c r="D286" s="41">
        <v>0</v>
      </c>
      <c r="E286" s="41">
        <v>0</v>
      </c>
      <c r="F286" s="41">
        <v>410</v>
      </c>
      <c r="G286" s="48">
        <v>30010</v>
      </c>
    </row>
    <row r="287" spans="1:7" x14ac:dyDescent="0.25">
      <c r="A287" s="48">
        <v>300102434</v>
      </c>
      <c r="B287" s="41" t="s">
        <v>2828</v>
      </c>
      <c r="C287" s="41">
        <v>1406</v>
      </c>
      <c r="D287" s="41">
        <v>0</v>
      </c>
      <c r="E287" s="41">
        <v>0</v>
      </c>
      <c r="F287" s="41">
        <v>1406</v>
      </c>
      <c r="G287" s="48">
        <v>30010</v>
      </c>
    </row>
    <row r="288" spans="1:7" x14ac:dyDescent="0.25">
      <c r="A288" s="48">
        <v>300102500</v>
      </c>
      <c r="B288" s="41" t="s">
        <v>2829</v>
      </c>
      <c r="C288" s="41">
        <v>15501.99</v>
      </c>
      <c r="D288" s="41">
        <v>0</v>
      </c>
      <c r="E288" s="41">
        <v>0</v>
      </c>
      <c r="F288" s="41">
        <v>15501.99</v>
      </c>
      <c r="G288" s="48">
        <v>30010</v>
      </c>
    </row>
    <row r="289" spans="1:7" x14ac:dyDescent="0.25">
      <c r="A289" s="48">
        <v>300102503</v>
      </c>
      <c r="B289" s="41" t="s">
        <v>2830</v>
      </c>
      <c r="C289" s="41">
        <v>0</v>
      </c>
      <c r="D289" s="41">
        <v>0</v>
      </c>
      <c r="E289" s="41">
        <v>0</v>
      </c>
      <c r="F289" s="41">
        <v>0</v>
      </c>
      <c r="G289" s="48">
        <v>30010</v>
      </c>
    </row>
    <row r="290" spans="1:7" x14ac:dyDescent="0.25">
      <c r="A290" s="48">
        <v>300102520</v>
      </c>
      <c r="B290" s="41" t="s">
        <v>2831</v>
      </c>
      <c r="C290" s="41">
        <v>3609.26</v>
      </c>
      <c r="D290" s="41">
        <v>0</v>
      </c>
      <c r="E290" s="41">
        <v>0</v>
      </c>
      <c r="F290" s="41">
        <v>3609.26</v>
      </c>
      <c r="G290" s="48">
        <v>30010</v>
      </c>
    </row>
    <row r="291" spans="1:7" x14ac:dyDescent="0.25">
      <c r="A291" s="48">
        <v>300102524</v>
      </c>
      <c r="B291" s="41" t="s">
        <v>2832</v>
      </c>
      <c r="C291" s="41">
        <v>177.15</v>
      </c>
      <c r="D291" s="41">
        <v>0</v>
      </c>
      <c r="E291" s="41">
        <v>0</v>
      </c>
      <c r="F291" s="41">
        <v>177.15</v>
      </c>
      <c r="G291" s="48">
        <v>30010</v>
      </c>
    </row>
    <row r="292" spans="1:7" x14ac:dyDescent="0.25">
      <c r="A292" s="48">
        <v>300102701</v>
      </c>
      <c r="B292" s="41" t="s">
        <v>2833</v>
      </c>
      <c r="C292" s="41">
        <v>0</v>
      </c>
      <c r="D292" s="41">
        <v>0</v>
      </c>
      <c r="E292" s="41">
        <v>0</v>
      </c>
      <c r="F292" s="41">
        <v>0</v>
      </c>
      <c r="G292" s="48">
        <v>30010</v>
      </c>
    </row>
    <row r="293" spans="1:7" x14ac:dyDescent="0.25">
      <c r="A293" s="48">
        <v>300102703</v>
      </c>
      <c r="B293" s="41" t="s">
        <v>2834</v>
      </c>
      <c r="C293" s="41">
        <v>14.38</v>
      </c>
      <c r="D293" s="41">
        <v>0</v>
      </c>
      <c r="E293" s="41">
        <v>0</v>
      </c>
      <c r="F293" s="41">
        <v>14.38</v>
      </c>
      <c r="G293" s="48">
        <v>30010</v>
      </c>
    </row>
    <row r="294" spans="1:7" x14ac:dyDescent="0.25">
      <c r="A294" s="48">
        <v>300102706</v>
      </c>
      <c r="B294" s="41" t="s">
        <v>2810</v>
      </c>
      <c r="C294" s="41">
        <v>96</v>
      </c>
      <c r="D294" s="41">
        <v>0</v>
      </c>
      <c r="E294" s="41">
        <v>0</v>
      </c>
      <c r="F294" s="41">
        <v>96</v>
      </c>
      <c r="G294" s="48">
        <v>30010</v>
      </c>
    </row>
    <row r="295" spans="1:7" x14ac:dyDescent="0.25">
      <c r="A295" s="48">
        <v>300102900</v>
      </c>
      <c r="B295" s="41" t="s">
        <v>2835</v>
      </c>
      <c r="C295" s="41">
        <v>-25000</v>
      </c>
      <c r="D295" s="41">
        <v>0</v>
      </c>
      <c r="E295" s="41">
        <v>0</v>
      </c>
      <c r="F295" s="41">
        <v>-25000</v>
      </c>
      <c r="G295" s="48">
        <v>30010</v>
      </c>
    </row>
    <row r="296" spans="1:7" x14ac:dyDescent="0.25">
      <c r="A296" s="48">
        <v>300102904</v>
      </c>
      <c r="B296" s="41" t="s">
        <v>2836</v>
      </c>
      <c r="C296" s="41">
        <v>0</v>
      </c>
      <c r="D296" s="41">
        <v>0</v>
      </c>
      <c r="E296" s="41">
        <v>0</v>
      </c>
      <c r="F296" s="41">
        <v>0</v>
      </c>
      <c r="G296" s="48">
        <v>30010</v>
      </c>
    </row>
    <row r="297" spans="1:7" x14ac:dyDescent="0.25">
      <c r="A297" s="48">
        <v>300103000</v>
      </c>
      <c r="B297" s="41" t="s">
        <v>2837</v>
      </c>
      <c r="C297" s="41">
        <v>0</v>
      </c>
      <c r="D297" s="41">
        <v>0</v>
      </c>
      <c r="E297" s="41">
        <v>0</v>
      </c>
      <c r="F297" s="41">
        <v>0</v>
      </c>
      <c r="G297" s="48">
        <v>30010</v>
      </c>
    </row>
    <row r="298" spans="1:7" x14ac:dyDescent="0.25">
      <c r="A298" s="48">
        <v>300104995</v>
      </c>
      <c r="B298" s="41" t="s">
        <v>2838</v>
      </c>
      <c r="C298" s="41">
        <v>0</v>
      </c>
      <c r="D298" s="41">
        <v>0</v>
      </c>
      <c r="E298" s="41">
        <v>0</v>
      </c>
      <c r="F298" s="41">
        <v>0</v>
      </c>
      <c r="G298" s="48">
        <v>30010</v>
      </c>
    </row>
    <row r="299" spans="1:7" x14ac:dyDescent="0.25">
      <c r="A299" s="48">
        <v>300105141</v>
      </c>
      <c r="B299" s="41" t="s">
        <v>2811</v>
      </c>
      <c r="C299" s="41">
        <v>9852.17</v>
      </c>
      <c r="D299" s="41">
        <v>0</v>
      </c>
      <c r="E299" s="41">
        <v>0</v>
      </c>
      <c r="F299" s="41">
        <v>9852.17</v>
      </c>
      <c r="G299" s="48">
        <v>30010</v>
      </c>
    </row>
    <row r="300" spans="1:7" x14ac:dyDescent="0.25">
      <c r="A300" s="48">
        <v>300109005</v>
      </c>
      <c r="B300" s="41" t="s">
        <v>2839</v>
      </c>
      <c r="C300" s="41">
        <v>-274327</v>
      </c>
      <c r="D300" s="41">
        <v>0</v>
      </c>
      <c r="E300" s="41">
        <v>0</v>
      </c>
      <c r="F300" s="41">
        <v>-274327</v>
      </c>
      <c r="G300" s="48">
        <v>30010</v>
      </c>
    </row>
    <row r="301" spans="1:7" x14ac:dyDescent="0.25">
      <c r="A301" s="48">
        <v>300109051</v>
      </c>
      <c r="B301" s="41" t="s">
        <v>2840</v>
      </c>
      <c r="C301" s="41">
        <v>-669886</v>
      </c>
      <c r="D301" s="41">
        <v>0</v>
      </c>
      <c r="E301" s="41">
        <v>0</v>
      </c>
      <c r="F301" s="41">
        <v>-669886</v>
      </c>
      <c r="G301" s="48">
        <v>30010</v>
      </c>
    </row>
    <row r="302" spans="1:7" x14ac:dyDescent="0.25">
      <c r="A302" s="48">
        <v>300109201</v>
      </c>
      <c r="B302" s="41" t="s">
        <v>2841</v>
      </c>
      <c r="C302" s="41">
        <v>-1512.95</v>
      </c>
      <c r="D302" s="41">
        <v>0</v>
      </c>
      <c r="E302" s="41">
        <v>0</v>
      </c>
      <c r="F302" s="41">
        <v>-1512.95</v>
      </c>
      <c r="G302" s="48">
        <v>30010</v>
      </c>
    </row>
    <row r="303" spans="1:7" x14ac:dyDescent="0.25">
      <c r="A303" s="48">
        <v>300109805</v>
      </c>
      <c r="B303" s="41" t="s">
        <v>2842</v>
      </c>
      <c r="C303" s="41">
        <v>0</v>
      </c>
      <c r="D303" s="41">
        <v>0</v>
      </c>
      <c r="E303" s="41">
        <v>0</v>
      </c>
      <c r="F303" s="41">
        <v>0</v>
      </c>
      <c r="G303" s="48">
        <v>30010</v>
      </c>
    </row>
    <row r="304" spans="1:7" x14ac:dyDescent="0.25">
      <c r="A304" s="48">
        <v>300111020</v>
      </c>
      <c r="B304" s="41" t="s">
        <v>527</v>
      </c>
      <c r="C304" s="41">
        <v>9360.5</v>
      </c>
      <c r="D304" s="41">
        <v>23500</v>
      </c>
      <c r="E304" s="41">
        <v>23500</v>
      </c>
      <c r="F304" s="41">
        <v>-14139.5</v>
      </c>
      <c r="G304" s="48">
        <v>30011</v>
      </c>
    </row>
    <row r="305" spans="1:7" x14ac:dyDescent="0.25">
      <c r="A305" s="48">
        <v>300111021</v>
      </c>
      <c r="B305" s="41" t="s">
        <v>529</v>
      </c>
      <c r="C305" s="41">
        <v>0</v>
      </c>
      <c r="D305" s="41">
        <v>0</v>
      </c>
      <c r="E305" s="41">
        <v>0</v>
      </c>
      <c r="F305" s="41">
        <v>0</v>
      </c>
      <c r="G305" s="48">
        <v>30011</v>
      </c>
    </row>
    <row r="306" spans="1:7" x14ac:dyDescent="0.25">
      <c r="A306" s="48">
        <v>300111022</v>
      </c>
      <c r="B306" s="41" t="s">
        <v>531</v>
      </c>
      <c r="C306" s="41">
        <v>0</v>
      </c>
      <c r="D306" s="41">
        <v>0</v>
      </c>
      <c r="E306" s="41">
        <v>0</v>
      </c>
      <c r="F306" s="41">
        <v>0</v>
      </c>
      <c r="G306" s="48">
        <v>30011</v>
      </c>
    </row>
    <row r="307" spans="1:7" x14ac:dyDescent="0.25">
      <c r="A307" s="48">
        <v>300111023</v>
      </c>
      <c r="B307" s="41" t="s">
        <v>533</v>
      </c>
      <c r="C307" s="41">
        <v>0</v>
      </c>
      <c r="D307" s="41">
        <v>0</v>
      </c>
      <c r="E307" s="41">
        <v>0</v>
      </c>
      <c r="F307" s="41">
        <v>0</v>
      </c>
      <c r="G307" s="48">
        <v>30011</v>
      </c>
    </row>
    <row r="308" spans="1:7" x14ac:dyDescent="0.25">
      <c r="A308" s="48">
        <v>300111024</v>
      </c>
      <c r="B308" s="41" t="s">
        <v>535</v>
      </c>
      <c r="C308" s="41">
        <v>4985.4799999999996</v>
      </c>
      <c r="D308" s="41">
        <v>26000</v>
      </c>
      <c r="E308" s="41">
        <v>26000</v>
      </c>
      <c r="F308" s="41">
        <v>-21014.52</v>
      </c>
      <c r="G308" s="48">
        <v>30011</v>
      </c>
    </row>
    <row r="309" spans="1:7" x14ac:dyDescent="0.25">
      <c r="A309" s="48">
        <v>300111025</v>
      </c>
      <c r="B309" s="41" t="s">
        <v>537</v>
      </c>
      <c r="C309" s="41">
        <v>0</v>
      </c>
      <c r="D309" s="41">
        <v>0</v>
      </c>
      <c r="E309" s="41">
        <v>0</v>
      </c>
      <c r="F309" s="41">
        <v>0</v>
      </c>
      <c r="G309" s="48">
        <v>30011</v>
      </c>
    </row>
    <row r="310" spans="1:7" x14ac:dyDescent="0.25">
      <c r="A310" s="48">
        <v>300111200</v>
      </c>
      <c r="B310" s="41" t="s">
        <v>2865</v>
      </c>
      <c r="C310" s="41">
        <v>0</v>
      </c>
      <c r="D310" s="41">
        <v>0</v>
      </c>
      <c r="E310" s="41">
        <v>0</v>
      </c>
      <c r="F310" s="41">
        <v>0</v>
      </c>
      <c r="G310" s="48">
        <v>30011</v>
      </c>
    </row>
    <row r="311" spans="1:7" x14ac:dyDescent="0.25">
      <c r="A311" s="48">
        <v>300115008</v>
      </c>
      <c r="B311" s="41" t="s">
        <v>539</v>
      </c>
      <c r="C311" s="41">
        <v>0</v>
      </c>
      <c r="D311" s="41">
        <v>0</v>
      </c>
      <c r="E311" s="41">
        <v>0</v>
      </c>
      <c r="F311" s="41">
        <v>0</v>
      </c>
      <c r="G311" s="48">
        <v>30011</v>
      </c>
    </row>
    <row r="312" spans="1:7" x14ac:dyDescent="0.25">
      <c r="A312" s="48">
        <v>300119053</v>
      </c>
      <c r="B312" s="41" t="s">
        <v>541</v>
      </c>
      <c r="C312" s="41">
        <v>0</v>
      </c>
      <c r="D312" s="41">
        <v>0</v>
      </c>
      <c r="E312" s="41">
        <v>0</v>
      </c>
      <c r="F312" s="41">
        <v>0</v>
      </c>
      <c r="G312" s="48">
        <v>30011</v>
      </c>
    </row>
    <row r="313" spans="1:7" x14ac:dyDescent="0.25">
      <c r="A313" s="48">
        <v>300120800</v>
      </c>
      <c r="B313" s="41" t="s">
        <v>543</v>
      </c>
      <c r="C313" s="41">
        <v>0</v>
      </c>
      <c r="D313" s="41">
        <v>0</v>
      </c>
      <c r="E313" s="41">
        <v>0</v>
      </c>
      <c r="F313" s="41">
        <v>0</v>
      </c>
      <c r="G313" s="48">
        <v>30012</v>
      </c>
    </row>
    <row r="314" spans="1:7" x14ac:dyDescent="0.25">
      <c r="A314" s="48">
        <v>300122401</v>
      </c>
      <c r="B314" s="41" t="s">
        <v>545</v>
      </c>
      <c r="C314" s="41">
        <v>0</v>
      </c>
      <c r="D314" s="41">
        <v>0</v>
      </c>
      <c r="E314" s="41">
        <v>0</v>
      </c>
      <c r="F314" s="41">
        <v>0</v>
      </c>
      <c r="G314" s="48">
        <v>30012</v>
      </c>
    </row>
    <row r="315" spans="1:7" x14ac:dyDescent="0.25">
      <c r="A315" s="48">
        <v>300124610</v>
      </c>
      <c r="B315" s="41" t="s">
        <v>547</v>
      </c>
      <c r="C315" s="41">
        <v>0</v>
      </c>
      <c r="D315" s="41">
        <v>0</v>
      </c>
      <c r="E315" s="41">
        <v>0</v>
      </c>
      <c r="F315" s="41">
        <v>0</v>
      </c>
      <c r="G315" s="48">
        <v>30012</v>
      </c>
    </row>
    <row r="316" spans="1:7" x14ac:dyDescent="0.25">
      <c r="A316" s="48">
        <v>300132900</v>
      </c>
      <c r="B316" s="41" t="s">
        <v>2866</v>
      </c>
      <c r="C316" s="41">
        <v>8950000</v>
      </c>
      <c r="D316" s="41">
        <v>0</v>
      </c>
      <c r="E316" s="41">
        <v>0</v>
      </c>
      <c r="F316" s="41">
        <v>8950000</v>
      </c>
      <c r="G316" s="48">
        <v>30013</v>
      </c>
    </row>
    <row r="317" spans="1:7" x14ac:dyDescent="0.25">
      <c r="A317" s="48">
        <v>300139051</v>
      </c>
      <c r="B317" s="41" t="s">
        <v>2867</v>
      </c>
      <c r="C317" s="41">
        <v>-10742000</v>
      </c>
      <c r="D317" s="41">
        <v>0</v>
      </c>
      <c r="E317" s="41">
        <v>0</v>
      </c>
      <c r="F317" s="41">
        <v>-10742000</v>
      </c>
      <c r="G317" s="48">
        <v>30013</v>
      </c>
    </row>
    <row r="318" spans="1:7" x14ac:dyDescent="0.25">
      <c r="A318" s="48">
        <v>301010100</v>
      </c>
      <c r="B318" s="41" t="s">
        <v>549</v>
      </c>
      <c r="C318" s="41">
        <v>0</v>
      </c>
      <c r="D318" s="41">
        <v>0</v>
      </c>
      <c r="E318" s="41">
        <v>0</v>
      </c>
      <c r="F318" s="41">
        <v>0</v>
      </c>
      <c r="G318" s="48">
        <v>30101</v>
      </c>
    </row>
    <row r="319" spans="1:7" x14ac:dyDescent="0.25">
      <c r="A319" s="48">
        <v>301010101</v>
      </c>
      <c r="B319" s="41" t="s">
        <v>551</v>
      </c>
      <c r="C319" s="41">
        <v>0</v>
      </c>
      <c r="D319" s="41">
        <v>0</v>
      </c>
      <c r="E319" s="41">
        <v>0</v>
      </c>
      <c r="F319" s="41">
        <v>0</v>
      </c>
      <c r="G319" s="48">
        <v>30101</v>
      </c>
    </row>
    <row r="320" spans="1:7" x14ac:dyDescent="0.25">
      <c r="A320" s="48">
        <v>301010102</v>
      </c>
      <c r="B320" s="41" t="s">
        <v>553</v>
      </c>
      <c r="C320" s="41">
        <v>0</v>
      </c>
      <c r="D320" s="41">
        <v>0</v>
      </c>
      <c r="E320" s="41">
        <v>0</v>
      </c>
      <c r="F320" s="41">
        <v>0</v>
      </c>
      <c r="G320" s="48">
        <v>30101</v>
      </c>
    </row>
    <row r="321" spans="1:7" x14ac:dyDescent="0.25">
      <c r="A321" s="48">
        <v>301010103</v>
      </c>
      <c r="B321" s="41" t="s">
        <v>555</v>
      </c>
      <c r="C321" s="41">
        <v>0</v>
      </c>
      <c r="D321" s="41">
        <v>0</v>
      </c>
      <c r="E321" s="41">
        <v>0</v>
      </c>
      <c r="F321" s="41">
        <v>0</v>
      </c>
      <c r="G321" s="48">
        <v>30101</v>
      </c>
    </row>
    <row r="322" spans="1:7" x14ac:dyDescent="0.25">
      <c r="A322" s="48">
        <v>301010120</v>
      </c>
      <c r="B322" s="41" t="s">
        <v>557</v>
      </c>
      <c r="C322" s="41">
        <v>0</v>
      </c>
      <c r="D322" s="41">
        <v>0</v>
      </c>
      <c r="E322" s="41">
        <v>0</v>
      </c>
      <c r="F322" s="41">
        <v>0</v>
      </c>
      <c r="G322" s="48">
        <v>30101</v>
      </c>
    </row>
    <row r="323" spans="1:7" x14ac:dyDescent="0.25">
      <c r="A323" s="48">
        <v>301010150</v>
      </c>
      <c r="B323" s="41" t="s">
        <v>559</v>
      </c>
      <c r="C323" s="41">
        <v>0</v>
      </c>
      <c r="D323" s="41">
        <v>0</v>
      </c>
      <c r="E323" s="41">
        <v>0</v>
      </c>
      <c r="F323" s="41">
        <v>0</v>
      </c>
      <c r="G323" s="48">
        <v>30101</v>
      </c>
    </row>
    <row r="324" spans="1:7" x14ac:dyDescent="0.25">
      <c r="A324" s="48">
        <v>301010200</v>
      </c>
      <c r="B324" s="41" t="s">
        <v>561</v>
      </c>
      <c r="C324" s="41">
        <v>0</v>
      </c>
      <c r="D324" s="41">
        <v>0</v>
      </c>
      <c r="E324" s="41">
        <v>0</v>
      </c>
      <c r="F324" s="41">
        <v>0</v>
      </c>
      <c r="G324" s="48">
        <v>30101</v>
      </c>
    </row>
    <row r="325" spans="1:7" x14ac:dyDescent="0.25">
      <c r="A325" s="48">
        <v>301010700</v>
      </c>
      <c r="B325" s="41" t="s">
        <v>563</v>
      </c>
      <c r="C325" s="41">
        <v>0</v>
      </c>
      <c r="D325" s="41">
        <v>0</v>
      </c>
      <c r="E325" s="41">
        <v>0</v>
      </c>
      <c r="F325" s="41">
        <v>0</v>
      </c>
      <c r="G325" s="48">
        <v>30101</v>
      </c>
    </row>
    <row r="326" spans="1:7" x14ac:dyDescent="0.25">
      <c r="A326" s="48">
        <v>301010800</v>
      </c>
      <c r="B326" s="41" t="s">
        <v>565</v>
      </c>
      <c r="C326" s="41">
        <v>0</v>
      </c>
      <c r="D326" s="41">
        <v>0</v>
      </c>
      <c r="E326" s="41">
        <v>0</v>
      </c>
      <c r="F326" s="41">
        <v>0</v>
      </c>
      <c r="G326" s="48">
        <v>30101</v>
      </c>
    </row>
    <row r="327" spans="1:7" x14ac:dyDescent="0.25">
      <c r="A327" s="48">
        <v>301010930</v>
      </c>
      <c r="B327" s="41" t="s">
        <v>567</v>
      </c>
      <c r="C327" s="41">
        <v>0</v>
      </c>
      <c r="D327" s="41">
        <v>0</v>
      </c>
      <c r="E327" s="41">
        <v>0</v>
      </c>
      <c r="F327" s="41">
        <v>0</v>
      </c>
      <c r="G327" s="48">
        <v>30101</v>
      </c>
    </row>
    <row r="328" spans="1:7" x14ac:dyDescent="0.25">
      <c r="A328" s="48">
        <v>301010975</v>
      </c>
      <c r="B328" s="41" t="s">
        <v>569</v>
      </c>
      <c r="C328" s="41">
        <v>0</v>
      </c>
      <c r="D328" s="41">
        <v>0</v>
      </c>
      <c r="E328" s="41">
        <v>0</v>
      </c>
      <c r="F328" s="41">
        <v>0</v>
      </c>
      <c r="G328" s="48">
        <v>30101</v>
      </c>
    </row>
    <row r="329" spans="1:7" x14ac:dyDescent="0.25">
      <c r="A329" s="48">
        <v>301012000</v>
      </c>
      <c r="B329" s="41" t="s">
        <v>571</v>
      </c>
      <c r="C329" s="41">
        <v>0</v>
      </c>
      <c r="D329" s="41">
        <v>0</v>
      </c>
      <c r="E329" s="41">
        <v>0</v>
      </c>
      <c r="F329" s="41">
        <v>0</v>
      </c>
      <c r="G329" s="48">
        <v>30101</v>
      </c>
    </row>
    <row r="330" spans="1:7" x14ac:dyDescent="0.25">
      <c r="A330" s="48">
        <v>301012003</v>
      </c>
      <c r="B330" s="41" t="s">
        <v>573</v>
      </c>
      <c r="C330" s="41">
        <v>0</v>
      </c>
      <c r="D330" s="41">
        <v>0</v>
      </c>
      <c r="E330" s="41">
        <v>0</v>
      </c>
      <c r="F330" s="41">
        <v>0</v>
      </c>
      <c r="G330" s="48">
        <v>30101</v>
      </c>
    </row>
    <row r="331" spans="1:7" x14ac:dyDescent="0.25">
      <c r="A331" s="48">
        <v>301012004</v>
      </c>
      <c r="B331" s="41" t="s">
        <v>575</v>
      </c>
      <c r="C331" s="41">
        <v>3483.33</v>
      </c>
      <c r="D331" s="41">
        <v>0</v>
      </c>
      <c r="E331" s="41">
        <v>0</v>
      </c>
      <c r="F331" s="41">
        <v>3483.33</v>
      </c>
      <c r="G331" s="48">
        <v>30101</v>
      </c>
    </row>
    <row r="332" spans="1:7" x14ac:dyDescent="0.25">
      <c r="A332" s="48">
        <v>301012022</v>
      </c>
      <c r="B332" s="41" t="s">
        <v>577</v>
      </c>
      <c r="C332" s="41">
        <v>130</v>
      </c>
      <c r="D332" s="41">
        <v>0</v>
      </c>
      <c r="E332" s="41">
        <v>0</v>
      </c>
      <c r="F332" s="41">
        <v>130</v>
      </c>
      <c r="G332" s="48">
        <v>30101</v>
      </c>
    </row>
    <row r="333" spans="1:7" x14ac:dyDescent="0.25">
      <c r="A333" s="48">
        <v>301012401</v>
      </c>
      <c r="B333" s="41" t="s">
        <v>579</v>
      </c>
      <c r="C333" s="41">
        <v>7949.21</v>
      </c>
      <c r="D333" s="41">
        <v>8100</v>
      </c>
      <c r="E333" s="41">
        <v>8100</v>
      </c>
      <c r="F333" s="41">
        <v>-150.79</v>
      </c>
      <c r="G333" s="48">
        <v>30101</v>
      </c>
    </row>
    <row r="334" spans="1:7" x14ac:dyDescent="0.25">
      <c r="A334" s="48">
        <v>301012422</v>
      </c>
      <c r="B334" s="41" t="s">
        <v>581</v>
      </c>
      <c r="C334" s="41">
        <v>0</v>
      </c>
      <c r="D334" s="41">
        <v>0</v>
      </c>
      <c r="E334" s="41">
        <v>0</v>
      </c>
      <c r="F334" s="41">
        <v>0</v>
      </c>
      <c r="G334" s="48">
        <v>30101</v>
      </c>
    </row>
    <row r="335" spans="1:7" x14ac:dyDescent="0.25">
      <c r="A335" s="48">
        <v>301012423</v>
      </c>
      <c r="B335" s="41" t="s">
        <v>583</v>
      </c>
      <c r="C335" s="41">
        <v>0</v>
      </c>
      <c r="D335" s="41">
        <v>0</v>
      </c>
      <c r="E335" s="41">
        <v>0</v>
      </c>
      <c r="F335" s="41">
        <v>0</v>
      </c>
      <c r="G335" s="48">
        <v>30101</v>
      </c>
    </row>
    <row r="336" spans="1:7" x14ac:dyDescent="0.25">
      <c r="A336" s="48">
        <v>301012430</v>
      </c>
      <c r="B336" s="41" t="s">
        <v>585</v>
      </c>
      <c r="C336" s="41">
        <v>0</v>
      </c>
      <c r="D336" s="41">
        <v>0</v>
      </c>
      <c r="E336" s="41">
        <v>0</v>
      </c>
      <c r="F336" s="41">
        <v>0</v>
      </c>
      <c r="G336" s="48">
        <v>30101</v>
      </c>
    </row>
    <row r="337" spans="1:7" x14ac:dyDescent="0.25">
      <c r="A337" s="48">
        <v>301012432</v>
      </c>
      <c r="B337" s="41" t="s">
        <v>587</v>
      </c>
      <c r="C337" s="41">
        <v>0</v>
      </c>
      <c r="D337" s="41">
        <v>0</v>
      </c>
      <c r="E337" s="41">
        <v>0</v>
      </c>
      <c r="F337" s="41">
        <v>0</v>
      </c>
      <c r="G337" s="48">
        <v>30101</v>
      </c>
    </row>
    <row r="338" spans="1:7" x14ac:dyDescent="0.25">
      <c r="A338" s="48">
        <v>301012446</v>
      </c>
      <c r="B338" s="41" t="s">
        <v>589</v>
      </c>
      <c r="C338" s="41">
        <v>0</v>
      </c>
      <c r="D338" s="41">
        <v>0</v>
      </c>
      <c r="E338" s="41">
        <v>0</v>
      </c>
      <c r="F338" s="41">
        <v>0</v>
      </c>
      <c r="G338" s="48">
        <v>30101</v>
      </c>
    </row>
    <row r="339" spans="1:7" x14ac:dyDescent="0.25">
      <c r="A339" s="48">
        <v>301012500</v>
      </c>
      <c r="B339" s="41" t="s">
        <v>591</v>
      </c>
      <c r="C339" s="41">
        <v>0</v>
      </c>
      <c r="D339" s="41">
        <v>0</v>
      </c>
      <c r="E339" s="41">
        <v>0</v>
      </c>
      <c r="F339" s="41">
        <v>0</v>
      </c>
      <c r="G339" s="48">
        <v>30101</v>
      </c>
    </row>
    <row r="340" spans="1:7" x14ac:dyDescent="0.25">
      <c r="A340" s="48">
        <v>301012510</v>
      </c>
      <c r="B340" s="41" t="s">
        <v>593</v>
      </c>
      <c r="C340" s="41">
        <v>0</v>
      </c>
      <c r="D340" s="41">
        <v>0</v>
      </c>
      <c r="E340" s="41">
        <v>0</v>
      </c>
      <c r="F340" s="41">
        <v>0</v>
      </c>
      <c r="G340" s="48">
        <v>30101</v>
      </c>
    </row>
    <row r="341" spans="1:7" x14ac:dyDescent="0.25">
      <c r="A341" s="48">
        <v>301012520</v>
      </c>
      <c r="B341" s="41" t="s">
        <v>595</v>
      </c>
      <c r="C341" s="41">
        <v>0</v>
      </c>
      <c r="D341" s="41">
        <v>0</v>
      </c>
      <c r="E341" s="41">
        <v>0</v>
      </c>
      <c r="F341" s="41">
        <v>0</v>
      </c>
      <c r="G341" s="48">
        <v>30101</v>
      </c>
    </row>
    <row r="342" spans="1:7" x14ac:dyDescent="0.25">
      <c r="A342" s="48">
        <v>301012524</v>
      </c>
      <c r="B342" s="41" t="s">
        <v>597</v>
      </c>
      <c r="C342" s="41">
        <v>0</v>
      </c>
      <c r="D342" s="41">
        <v>0</v>
      </c>
      <c r="E342" s="41">
        <v>0</v>
      </c>
      <c r="F342" s="41">
        <v>0</v>
      </c>
      <c r="G342" s="48">
        <v>30101</v>
      </c>
    </row>
    <row r="343" spans="1:7" x14ac:dyDescent="0.25">
      <c r="A343" s="48">
        <v>301012703</v>
      </c>
      <c r="B343" s="41" t="s">
        <v>599</v>
      </c>
      <c r="C343" s="41">
        <v>0</v>
      </c>
      <c r="D343" s="41">
        <v>0</v>
      </c>
      <c r="E343" s="41">
        <v>0</v>
      </c>
      <c r="F343" s="41">
        <v>0</v>
      </c>
      <c r="G343" s="48">
        <v>30101</v>
      </c>
    </row>
    <row r="344" spans="1:7" x14ac:dyDescent="0.25">
      <c r="A344" s="48">
        <v>301012801</v>
      </c>
      <c r="B344" s="41" t="s">
        <v>601</v>
      </c>
      <c r="C344" s="41">
        <v>0</v>
      </c>
      <c r="D344" s="41">
        <v>0</v>
      </c>
      <c r="E344" s="41">
        <v>0</v>
      </c>
      <c r="F344" s="41">
        <v>0</v>
      </c>
      <c r="G344" s="48">
        <v>30101</v>
      </c>
    </row>
    <row r="345" spans="1:7" x14ac:dyDescent="0.25">
      <c r="A345" s="48">
        <v>301014600</v>
      </c>
      <c r="B345" s="41" t="s">
        <v>603</v>
      </c>
      <c r="C345" s="41">
        <v>0</v>
      </c>
      <c r="D345" s="41">
        <v>0</v>
      </c>
      <c r="E345" s="41">
        <v>0</v>
      </c>
      <c r="F345" s="41">
        <v>0</v>
      </c>
      <c r="G345" s="48">
        <v>30101</v>
      </c>
    </row>
    <row r="346" spans="1:7" x14ac:dyDescent="0.25">
      <c r="A346" s="48">
        <v>301014610</v>
      </c>
      <c r="B346" s="41" t="s">
        <v>605</v>
      </c>
      <c r="C346" s="41">
        <v>0</v>
      </c>
      <c r="D346" s="41">
        <v>0</v>
      </c>
      <c r="E346" s="41">
        <v>0</v>
      </c>
      <c r="F346" s="41">
        <v>0</v>
      </c>
      <c r="G346" s="48">
        <v>30101</v>
      </c>
    </row>
    <row r="347" spans="1:7" x14ac:dyDescent="0.25">
      <c r="A347" s="48">
        <v>301014611</v>
      </c>
      <c r="B347" s="41" t="s">
        <v>607</v>
      </c>
      <c r="C347" s="41">
        <v>0</v>
      </c>
      <c r="D347" s="41">
        <v>0</v>
      </c>
      <c r="E347" s="41">
        <v>0</v>
      </c>
      <c r="F347" s="41">
        <v>0</v>
      </c>
      <c r="G347" s="48">
        <v>30101</v>
      </c>
    </row>
    <row r="348" spans="1:7" x14ac:dyDescent="0.25">
      <c r="A348" s="48">
        <v>301014612</v>
      </c>
      <c r="B348" s="41" t="s">
        <v>609</v>
      </c>
      <c r="C348" s="41">
        <v>0</v>
      </c>
      <c r="D348" s="41">
        <v>0</v>
      </c>
      <c r="E348" s="41">
        <v>0</v>
      </c>
      <c r="F348" s="41">
        <v>0</v>
      </c>
      <c r="G348" s="48">
        <v>30101</v>
      </c>
    </row>
    <row r="349" spans="1:7" x14ac:dyDescent="0.25">
      <c r="A349" s="48">
        <v>301014618</v>
      </c>
      <c r="B349" s="41" t="s">
        <v>611</v>
      </c>
      <c r="C349" s="41">
        <v>0</v>
      </c>
      <c r="D349" s="41">
        <v>0</v>
      </c>
      <c r="E349" s="41">
        <v>0</v>
      </c>
      <c r="F349" s="41">
        <v>0</v>
      </c>
      <c r="G349" s="48">
        <v>30101</v>
      </c>
    </row>
    <row r="350" spans="1:7" x14ac:dyDescent="0.25">
      <c r="A350" s="48">
        <v>301014619</v>
      </c>
      <c r="B350" s="41" t="s">
        <v>613</v>
      </c>
      <c r="C350" s="41">
        <v>0</v>
      </c>
      <c r="D350" s="41">
        <v>0</v>
      </c>
      <c r="E350" s="41">
        <v>0</v>
      </c>
      <c r="F350" s="41">
        <v>0</v>
      </c>
      <c r="G350" s="48">
        <v>30101</v>
      </c>
    </row>
    <row r="351" spans="1:7" x14ac:dyDescent="0.25">
      <c r="A351" s="48">
        <v>301015124</v>
      </c>
      <c r="B351" s="41" t="s">
        <v>615</v>
      </c>
      <c r="C351" s="41">
        <v>0</v>
      </c>
      <c r="D351" s="41">
        <v>0</v>
      </c>
      <c r="E351" s="41">
        <v>0</v>
      </c>
      <c r="F351" s="41">
        <v>0</v>
      </c>
      <c r="G351" s="48">
        <v>30101</v>
      </c>
    </row>
    <row r="352" spans="1:7" x14ac:dyDescent="0.25">
      <c r="A352" s="48">
        <v>301016009</v>
      </c>
      <c r="B352" s="41" t="s">
        <v>617</v>
      </c>
      <c r="C352" s="41">
        <v>0</v>
      </c>
      <c r="D352" s="41">
        <v>0</v>
      </c>
      <c r="E352" s="41">
        <v>0</v>
      </c>
      <c r="F352" s="41">
        <v>0</v>
      </c>
      <c r="G352" s="48">
        <v>30101</v>
      </c>
    </row>
    <row r="353" spans="1:7" x14ac:dyDescent="0.25">
      <c r="A353" s="48">
        <v>301016010</v>
      </c>
      <c r="B353" s="41" t="s">
        <v>619</v>
      </c>
      <c r="C353" s="41">
        <v>0</v>
      </c>
      <c r="D353" s="41">
        <v>0</v>
      </c>
      <c r="E353" s="41">
        <v>0</v>
      </c>
      <c r="F353" s="41">
        <v>0</v>
      </c>
      <c r="G353" s="48">
        <v>30101</v>
      </c>
    </row>
    <row r="354" spans="1:7" x14ac:dyDescent="0.25">
      <c r="A354" s="48">
        <v>301019051</v>
      </c>
      <c r="B354" s="41" t="s">
        <v>621</v>
      </c>
      <c r="C354" s="41">
        <v>0</v>
      </c>
      <c r="D354" s="41">
        <v>0</v>
      </c>
      <c r="E354" s="41">
        <v>0</v>
      </c>
      <c r="F354" s="41">
        <v>0</v>
      </c>
      <c r="G354" s="48">
        <v>30101</v>
      </c>
    </row>
    <row r="355" spans="1:7" x14ac:dyDescent="0.25">
      <c r="A355" s="48">
        <v>301019054</v>
      </c>
      <c r="B355" s="41" t="s">
        <v>623</v>
      </c>
      <c r="C355" s="41">
        <v>0</v>
      </c>
      <c r="D355" s="41">
        <v>0</v>
      </c>
      <c r="E355" s="41">
        <v>0</v>
      </c>
      <c r="F355" s="41">
        <v>0</v>
      </c>
      <c r="G355" s="48">
        <v>30101</v>
      </c>
    </row>
    <row r="356" spans="1:7" x14ac:dyDescent="0.25">
      <c r="A356" s="48">
        <v>301019200</v>
      </c>
      <c r="B356" s="41" t="s">
        <v>625</v>
      </c>
      <c r="C356" s="41">
        <v>0</v>
      </c>
      <c r="D356" s="41">
        <v>0</v>
      </c>
      <c r="E356" s="41">
        <v>0</v>
      </c>
      <c r="F356" s="41">
        <v>0</v>
      </c>
      <c r="G356" s="48">
        <v>30101</v>
      </c>
    </row>
    <row r="357" spans="1:7" x14ac:dyDescent="0.25">
      <c r="A357" s="48">
        <v>302010100</v>
      </c>
      <c r="B357" s="41" t="s">
        <v>627</v>
      </c>
      <c r="C357" s="41">
        <v>24064</v>
      </c>
      <c r="D357" s="41">
        <v>58400</v>
      </c>
      <c r="E357" s="41">
        <v>58400</v>
      </c>
      <c r="F357" s="41">
        <v>-34336</v>
      </c>
      <c r="G357" s="48">
        <v>30201</v>
      </c>
    </row>
    <row r="358" spans="1:7" x14ac:dyDescent="0.25">
      <c r="A358" s="48">
        <v>302010101</v>
      </c>
      <c r="B358" s="41" t="s">
        <v>629</v>
      </c>
      <c r="C358" s="41">
        <v>0</v>
      </c>
      <c r="D358" s="41">
        <v>0</v>
      </c>
      <c r="E358" s="41">
        <v>0</v>
      </c>
      <c r="F358" s="41">
        <v>0</v>
      </c>
      <c r="G358" s="48">
        <v>30201</v>
      </c>
    </row>
    <row r="359" spans="1:7" x14ac:dyDescent="0.25">
      <c r="A359" s="48">
        <v>302010102</v>
      </c>
      <c r="B359" s="41" t="s">
        <v>631</v>
      </c>
      <c r="C359" s="41">
        <v>0</v>
      </c>
      <c r="D359" s="41">
        <v>0</v>
      </c>
      <c r="E359" s="41">
        <v>0</v>
      </c>
      <c r="F359" s="41">
        <v>0</v>
      </c>
      <c r="G359" s="48">
        <v>30201</v>
      </c>
    </row>
    <row r="360" spans="1:7" x14ac:dyDescent="0.25">
      <c r="A360" s="48">
        <v>302010103</v>
      </c>
      <c r="B360" s="41" t="s">
        <v>633</v>
      </c>
      <c r="C360" s="41">
        <v>0</v>
      </c>
      <c r="D360" s="41">
        <v>0</v>
      </c>
      <c r="E360" s="41">
        <v>0</v>
      </c>
      <c r="F360" s="41">
        <v>0</v>
      </c>
      <c r="G360" s="48">
        <v>30201</v>
      </c>
    </row>
    <row r="361" spans="1:7" x14ac:dyDescent="0.25">
      <c r="A361" s="48">
        <v>302010120</v>
      </c>
      <c r="B361" s="41" t="s">
        <v>635</v>
      </c>
      <c r="C361" s="41">
        <v>0</v>
      </c>
      <c r="D361" s="41">
        <v>0</v>
      </c>
      <c r="E361" s="41">
        <v>0</v>
      </c>
      <c r="F361" s="41">
        <v>0</v>
      </c>
      <c r="G361" s="48">
        <v>30201</v>
      </c>
    </row>
    <row r="362" spans="1:7" x14ac:dyDescent="0.25">
      <c r="A362" s="48">
        <v>302010150</v>
      </c>
      <c r="B362" s="41" t="s">
        <v>637</v>
      </c>
      <c r="C362" s="41">
        <v>0</v>
      </c>
      <c r="D362" s="41">
        <v>500</v>
      </c>
      <c r="E362" s="41">
        <v>500</v>
      </c>
      <c r="F362" s="41">
        <v>-500</v>
      </c>
      <c r="G362" s="48">
        <v>30201</v>
      </c>
    </row>
    <row r="363" spans="1:7" x14ac:dyDescent="0.25">
      <c r="A363" s="48">
        <v>302010200</v>
      </c>
      <c r="B363" s="41" t="s">
        <v>639</v>
      </c>
      <c r="C363" s="41">
        <v>0</v>
      </c>
      <c r="D363" s="41">
        <v>0</v>
      </c>
      <c r="E363" s="41">
        <v>0</v>
      </c>
      <c r="F363" s="41">
        <v>0</v>
      </c>
      <c r="G363" s="48">
        <v>30201</v>
      </c>
    </row>
    <row r="364" spans="1:7" x14ac:dyDescent="0.25">
      <c r="A364" s="48">
        <v>302010400</v>
      </c>
      <c r="B364" s="41" t="s">
        <v>641</v>
      </c>
      <c r="C364" s="41">
        <v>0</v>
      </c>
      <c r="D364" s="41">
        <v>0</v>
      </c>
      <c r="E364" s="41">
        <v>0</v>
      </c>
      <c r="F364" s="41">
        <v>0</v>
      </c>
      <c r="G364" s="48">
        <v>30201</v>
      </c>
    </row>
    <row r="365" spans="1:7" x14ac:dyDescent="0.25">
      <c r="A365" s="48">
        <v>302010700</v>
      </c>
      <c r="B365" s="41" t="s">
        <v>643</v>
      </c>
      <c r="C365" s="41">
        <v>0</v>
      </c>
      <c r="D365" s="41">
        <v>0</v>
      </c>
      <c r="E365" s="41">
        <v>0</v>
      </c>
      <c r="F365" s="41">
        <v>0</v>
      </c>
      <c r="G365" s="48">
        <v>30201</v>
      </c>
    </row>
    <row r="366" spans="1:7" x14ac:dyDescent="0.25">
      <c r="A366" s="48">
        <v>302010715</v>
      </c>
      <c r="B366" s="41" t="s">
        <v>645</v>
      </c>
      <c r="C366" s="41">
        <v>0</v>
      </c>
      <c r="D366" s="41">
        <v>0</v>
      </c>
      <c r="E366" s="41">
        <v>0</v>
      </c>
      <c r="F366" s="41">
        <v>0</v>
      </c>
      <c r="G366" s="48">
        <v>30201</v>
      </c>
    </row>
    <row r="367" spans="1:7" x14ac:dyDescent="0.25">
      <c r="A367" s="48">
        <v>302010770</v>
      </c>
      <c r="B367" s="41" t="s">
        <v>647</v>
      </c>
      <c r="C367" s="41">
        <v>19391.25</v>
      </c>
      <c r="D367" s="41">
        <v>49200</v>
      </c>
      <c r="E367" s="41">
        <v>49200</v>
      </c>
      <c r="F367" s="41">
        <v>-29808.75</v>
      </c>
      <c r="G367" s="48">
        <v>30201</v>
      </c>
    </row>
    <row r="368" spans="1:7" x14ac:dyDescent="0.25">
      <c r="A368" s="48">
        <v>302010771</v>
      </c>
      <c r="B368" s="41" t="s">
        <v>649</v>
      </c>
      <c r="C368" s="41">
        <v>51582.1</v>
      </c>
      <c r="D368" s="41">
        <v>123500</v>
      </c>
      <c r="E368" s="41">
        <v>123500</v>
      </c>
      <c r="F368" s="41">
        <v>-71917.899999999994</v>
      </c>
      <c r="G368" s="48">
        <v>30201</v>
      </c>
    </row>
    <row r="369" spans="1:7" x14ac:dyDescent="0.25">
      <c r="A369" s="48">
        <v>302010772</v>
      </c>
      <c r="B369" s="41" t="s">
        <v>651</v>
      </c>
      <c r="C369" s="41">
        <v>160</v>
      </c>
      <c r="D369" s="41">
        <v>1100</v>
      </c>
      <c r="E369" s="41">
        <v>1100</v>
      </c>
      <c r="F369" s="41">
        <v>-940</v>
      </c>
      <c r="G369" s="48">
        <v>30201</v>
      </c>
    </row>
    <row r="370" spans="1:7" x14ac:dyDescent="0.25">
      <c r="A370" s="48">
        <v>302010773</v>
      </c>
      <c r="B370" s="41" t="s">
        <v>653</v>
      </c>
      <c r="C370" s="41">
        <v>0</v>
      </c>
      <c r="D370" s="41">
        <v>0</v>
      </c>
      <c r="E370" s="41">
        <v>0</v>
      </c>
      <c r="F370" s="41">
        <v>0</v>
      </c>
      <c r="G370" s="48">
        <v>30201</v>
      </c>
    </row>
    <row r="371" spans="1:7" x14ac:dyDescent="0.25">
      <c r="A371" s="48">
        <v>302010774</v>
      </c>
      <c r="B371" s="41" t="s">
        <v>655</v>
      </c>
      <c r="C371" s="41">
        <v>0</v>
      </c>
      <c r="D371" s="41">
        <v>0</v>
      </c>
      <c r="E371" s="41">
        <v>0</v>
      </c>
      <c r="F371" s="41">
        <v>0</v>
      </c>
      <c r="G371" s="48">
        <v>30201</v>
      </c>
    </row>
    <row r="372" spans="1:7" x14ac:dyDescent="0.25">
      <c r="A372" s="48">
        <v>302010775</v>
      </c>
      <c r="B372" s="41" t="s">
        <v>657</v>
      </c>
      <c r="C372" s="41">
        <v>0</v>
      </c>
      <c r="D372" s="41">
        <v>0</v>
      </c>
      <c r="E372" s="41">
        <v>0</v>
      </c>
      <c r="F372" s="41">
        <v>0</v>
      </c>
      <c r="G372" s="48">
        <v>30201</v>
      </c>
    </row>
    <row r="373" spans="1:7" x14ac:dyDescent="0.25">
      <c r="A373" s="48">
        <v>302010776</v>
      </c>
      <c r="B373" s="41" t="s">
        <v>659</v>
      </c>
      <c r="C373" s="41">
        <v>0</v>
      </c>
      <c r="D373" s="41">
        <v>700</v>
      </c>
      <c r="E373" s="41">
        <v>700</v>
      </c>
      <c r="F373" s="41">
        <v>-700</v>
      </c>
      <c r="G373" s="48">
        <v>30201</v>
      </c>
    </row>
    <row r="374" spans="1:7" x14ac:dyDescent="0.25">
      <c r="A374" s="48">
        <v>302010800</v>
      </c>
      <c r="B374" s="41" t="s">
        <v>661</v>
      </c>
      <c r="C374" s="41">
        <v>0</v>
      </c>
      <c r="D374" s="41">
        <v>0</v>
      </c>
      <c r="E374" s="41">
        <v>0</v>
      </c>
      <c r="F374" s="41">
        <v>0</v>
      </c>
      <c r="G374" s="48">
        <v>30201</v>
      </c>
    </row>
    <row r="375" spans="1:7" x14ac:dyDescent="0.25">
      <c r="A375" s="48">
        <v>302010930</v>
      </c>
      <c r="B375" s="41" t="s">
        <v>663</v>
      </c>
      <c r="C375" s="41">
        <v>13.4</v>
      </c>
      <c r="D375" s="41">
        <v>1000</v>
      </c>
      <c r="E375" s="41">
        <v>1000</v>
      </c>
      <c r="F375" s="41">
        <v>-986.6</v>
      </c>
      <c r="G375" s="48">
        <v>30201</v>
      </c>
    </row>
    <row r="376" spans="1:7" x14ac:dyDescent="0.25">
      <c r="A376" s="48">
        <v>302010975</v>
      </c>
      <c r="B376" s="41" t="s">
        <v>665</v>
      </c>
      <c r="C376" s="41">
        <v>0</v>
      </c>
      <c r="D376" s="41">
        <v>300</v>
      </c>
      <c r="E376" s="41">
        <v>300</v>
      </c>
      <c r="F376" s="41">
        <v>-300</v>
      </c>
      <c r="G376" s="48">
        <v>30201</v>
      </c>
    </row>
    <row r="377" spans="1:7" x14ac:dyDescent="0.25">
      <c r="A377" s="48">
        <v>302010982</v>
      </c>
      <c r="B377" s="41" t="s">
        <v>667</v>
      </c>
      <c r="C377" s="41">
        <v>0</v>
      </c>
      <c r="D377" s="41">
        <v>0</v>
      </c>
      <c r="E377" s="41">
        <v>0</v>
      </c>
      <c r="F377" s="41">
        <v>0</v>
      </c>
      <c r="G377" s="48">
        <v>30201</v>
      </c>
    </row>
    <row r="378" spans="1:7" x14ac:dyDescent="0.25">
      <c r="A378" s="48">
        <v>302011600</v>
      </c>
      <c r="B378" s="41" t="s">
        <v>669</v>
      </c>
      <c r="C378" s="41">
        <v>0</v>
      </c>
      <c r="D378" s="41">
        <v>600</v>
      </c>
      <c r="E378" s="41">
        <v>600</v>
      </c>
      <c r="F378" s="41">
        <v>-600</v>
      </c>
      <c r="G378" s="48">
        <v>30201</v>
      </c>
    </row>
    <row r="379" spans="1:7" x14ac:dyDescent="0.25">
      <c r="A379" s="48">
        <v>302012000</v>
      </c>
      <c r="B379" s="41" t="s">
        <v>671</v>
      </c>
      <c r="C379" s="41">
        <v>0</v>
      </c>
      <c r="D379" s="41">
        <v>400</v>
      </c>
      <c r="E379" s="41">
        <v>400</v>
      </c>
      <c r="F379" s="41">
        <v>-400</v>
      </c>
      <c r="G379" s="48">
        <v>30201</v>
      </c>
    </row>
    <row r="380" spans="1:7" x14ac:dyDescent="0.25">
      <c r="A380" s="48">
        <v>302012003</v>
      </c>
      <c r="B380" s="41" t="s">
        <v>673</v>
      </c>
      <c r="C380" s="41">
        <v>0</v>
      </c>
      <c r="D380" s="41">
        <v>500</v>
      </c>
      <c r="E380" s="41">
        <v>500</v>
      </c>
      <c r="F380" s="41">
        <v>-500</v>
      </c>
      <c r="G380" s="48">
        <v>30201</v>
      </c>
    </row>
    <row r="381" spans="1:7" x14ac:dyDescent="0.25">
      <c r="A381" s="48">
        <v>302012004</v>
      </c>
      <c r="B381" s="41" t="s">
        <v>675</v>
      </c>
      <c r="C381" s="41">
        <v>10448.15</v>
      </c>
      <c r="D381" s="41">
        <v>9500</v>
      </c>
      <c r="E381" s="41">
        <v>9500</v>
      </c>
      <c r="F381" s="41">
        <v>948.15</v>
      </c>
      <c r="G381" s="48">
        <v>30201</v>
      </c>
    </row>
    <row r="382" spans="1:7" x14ac:dyDescent="0.25">
      <c r="A382" s="48">
        <v>302012022</v>
      </c>
      <c r="B382" s="41" t="s">
        <v>677</v>
      </c>
      <c r="C382" s="41">
        <v>35</v>
      </c>
      <c r="D382" s="41">
        <v>200</v>
      </c>
      <c r="E382" s="41">
        <v>200</v>
      </c>
      <c r="F382" s="41">
        <v>-165</v>
      </c>
      <c r="G382" s="48">
        <v>30201</v>
      </c>
    </row>
    <row r="383" spans="1:7" x14ac:dyDescent="0.25">
      <c r="A383" s="48">
        <v>302012300</v>
      </c>
      <c r="B383" s="41" t="s">
        <v>679</v>
      </c>
      <c r="C383" s="41">
        <v>0</v>
      </c>
      <c r="D383" s="41">
        <v>0</v>
      </c>
      <c r="E383" s="41">
        <v>0</v>
      </c>
      <c r="F383" s="41">
        <v>0</v>
      </c>
      <c r="G383" s="48">
        <v>30201</v>
      </c>
    </row>
    <row r="384" spans="1:7" x14ac:dyDescent="0.25">
      <c r="A384" s="48">
        <v>302012423</v>
      </c>
      <c r="B384" s="41" t="s">
        <v>681</v>
      </c>
      <c r="C384" s="41">
        <v>0</v>
      </c>
      <c r="D384" s="41">
        <v>0</v>
      </c>
      <c r="E384" s="41">
        <v>0</v>
      </c>
      <c r="F384" s="41">
        <v>0</v>
      </c>
      <c r="G384" s="48">
        <v>30201</v>
      </c>
    </row>
    <row r="385" spans="1:7" x14ac:dyDescent="0.25">
      <c r="A385" s="48">
        <v>302012429</v>
      </c>
      <c r="B385" s="41" t="s">
        <v>683</v>
      </c>
      <c r="C385" s="41">
        <v>0</v>
      </c>
      <c r="D385" s="41">
        <v>200</v>
      </c>
      <c r="E385" s="41">
        <v>200</v>
      </c>
      <c r="F385" s="41">
        <v>-200</v>
      </c>
      <c r="G385" s="48">
        <v>30201</v>
      </c>
    </row>
    <row r="386" spans="1:7" x14ac:dyDescent="0.25">
      <c r="A386" s="48">
        <v>302012432</v>
      </c>
      <c r="B386" s="41" t="s">
        <v>685</v>
      </c>
      <c r="C386" s="41">
        <v>0</v>
      </c>
      <c r="D386" s="41">
        <v>0</v>
      </c>
      <c r="E386" s="41">
        <v>0</v>
      </c>
      <c r="F386" s="41">
        <v>0</v>
      </c>
      <c r="G386" s="48">
        <v>30201</v>
      </c>
    </row>
    <row r="387" spans="1:7" x14ac:dyDescent="0.25">
      <c r="A387" s="48">
        <v>302012435</v>
      </c>
      <c r="B387" s="41" t="s">
        <v>687</v>
      </c>
      <c r="C387" s="41">
        <v>0</v>
      </c>
      <c r="D387" s="41">
        <v>0</v>
      </c>
      <c r="E387" s="41">
        <v>0</v>
      </c>
      <c r="F387" s="41">
        <v>0</v>
      </c>
      <c r="G387" s="48">
        <v>30201</v>
      </c>
    </row>
    <row r="388" spans="1:7" x14ac:dyDescent="0.25">
      <c r="A388" s="48">
        <v>302012445</v>
      </c>
      <c r="B388" s="41" t="s">
        <v>689</v>
      </c>
      <c r="C388" s="41">
        <v>0</v>
      </c>
      <c r="D388" s="41">
        <v>0</v>
      </c>
      <c r="E388" s="41">
        <v>0</v>
      </c>
      <c r="F388" s="41">
        <v>0</v>
      </c>
      <c r="G388" s="48">
        <v>30201</v>
      </c>
    </row>
    <row r="389" spans="1:7" x14ac:dyDescent="0.25">
      <c r="A389" s="48">
        <v>302012500</v>
      </c>
      <c r="B389" s="41" t="s">
        <v>691</v>
      </c>
      <c r="C389" s="41">
        <v>0</v>
      </c>
      <c r="D389" s="41">
        <v>1400</v>
      </c>
      <c r="E389" s="41">
        <v>1400</v>
      </c>
      <c r="F389" s="41">
        <v>-1400</v>
      </c>
      <c r="G389" s="48">
        <v>30201</v>
      </c>
    </row>
    <row r="390" spans="1:7" x14ac:dyDescent="0.25">
      <c r="A390" s="48">
        <v>302012510</v>
      </c>
      <c r="B390" s="41" t="s">
        <v>693</v>
      </c>
      <c r="C390" s="41">
        <v>0</v>
      </c>
      <c r="D390" s="41">
        <v>0</v>
      </c>
      <c r="E390" s="41">
        <v>0</v>
      </c>
      <c r="F390" s="41">
        <v>0</v>
      </c>
      <c r="G390" s="48">
        <v>30201</v>
      </c>
    </row>
    <row r="391" spans="1:7" x14ac:dyDescent="0.25">
      <c r="A391" s="48">
        <v>302012520</v>
      </c>
      <c r="B391" s="41" t="s">
        <v>695</v>
      </c>
      <c r="C391" s="41">
        <v>0</v>
      </c>
      <c r="D391" s="41">
        <v>0</v>
      </c>
      <c r="E391" s="41">
        <v>0</v>
      </c>
      <c r="F391" s="41">
        <v>0</v>
      </c>
      <c r="G391" s="48">
        <v>30201</v>
      </c>
    </row>
    <row r="392" spans="1:7" x14ac:dyDescent="0.25">
      <c r="A392" s="48">
        <v>302012524</v>
      </c>
      <c r="B392" s="41" t="s">
        <v>697</v>
      </c>
      <c r="C392" s="41">
        <v>0</v>
      </c>
      <c r="D392" s="41">
        <v>300</v>
      </c>
      <c r="E392" s="41">
        <v>300</v>
      </c>
      <c r="F392" s="41">
        <v>-300</v>
      </c>
      <c r="G392" s="48">
        <v>30201</v>
      </c>
    </row>
    <row r="393" spans="1:7" x14ac:dyDescent="0.25">
      <c r="A393" s="48">
        <v>302012701</v>
      </c>
      <c r="B393" s="41" t="s">
        <v>699</v>
      </c>
      <c r="C393" s="41">
        <v>0</v>
      </c>
      <c r="D393" s="41">
        <v>0</v>
      </c>
      <c r="E393" s="41">
        <v>0</v>
      </c>
      <c r="F393" s="41">
        <v>0</v>
      </c>
      <c r="G393" s="48">
        <v>30201</v>
      </c>
    </row>
    <row r="394" spans="1:7" x14ac:dyDescent="0.25">
      <c r="A394" s="48">
        <v>302012706</v>
      </c>
      <c r="B394" s="41" t="s">
        <v>701</v>
      </c>
      <c r="C394" s="41">
        <v>0</v>
      </c>
      <c r="D394" s="41">
        <v>0</v>
      </c>
      <c r="E394" s="41">
        <v>0</v>
      </c>
      <c r="F394" s="41">
        <v>0</v>
      </c>
      <c r="G394" s="48">
        <v>30201</v>
      </c>
    </row>
    <row r="395" spans="1:7" x14ac:dyDescent="0.25">
      <c r="A395" s="48">
        <v>302012800</v>
      </c>
      <c r="B395" s="41" t="s">
        <v>703</v>
      </c>
      <c r="C395" s="41">
        <v>0</v>
      </c>
      <c r="D395" s="41">
        <v>0</v>
      </c>
      <c r="E395" s="41">
        <v>0</v>
      </c>
      <c r="F395" s="41">
        <v>0</v>
      </c>
      <c r="G395" s="48">
        <v>30201</v>
      </c>
    </row>
    <row r="396" spans="1:7" x14ac:dyDescent="0.25">
      <c r="A396" s="48">
        <v>302012801</v>
      </c>
      <c r="B396" s="41" t="s">
        <v>705</v>
      </c>
      <c r="C396" s="41">
        <v>545</v>
      </c>
      <c r="D396" s="41">
        <v>1000</v>
      </c>
      <c r="E396" s="41">
        <v>1000</v>
      </c>
      <c r="F396" s="41">
        <v>-455</v>
      </c>
      <c r="G396" s="48">
        <v>30201</v>
      </c>
    </row>
    <row r="397" spans="1:7" x14ac:dyDescent="0.25">
      <c r="A397" s="48">
        <v>302012819</v>
      </c>
      <c r="B397" s="41" t="s">
        <v>707</v>
      </c>
      <c r="C397" s="41">
        <v>0</v>
      </c>
      <c r="D397" s="41">
        <v>0</v>
      </c>
      <c r="E397" s="41">
        <v>0</v>
      </c>
      <c r="F397" s="41">
        <v>0</v>
      </c>
      <c r="G397" s="48">
        <v>30201</v>
      </c>
    </row>
    <row r="398" spans="1:7" x14ac:dyDescent="0.25">
      <c r="A398" s="48">
        <v>302012820</v>
      </c>
      <c r="B398" s="41" t="s">
        <v>709</v>
      </c>
      <c r="C398" s="41">
        <v>0</v>
      </c>
      <c r="D398" s="41">
        <v>3700</v>
      </c>
      <c r="E398" s="41">
        <v>3700</v>
      </c>
      <c r="F398" s="41">
        <v>-3700</v>
      </c>
      <c r="G398" s="48">
        <v>30201</v>
      </c>
    </row>
    <row r="399" spans="1:7" x14ac:dyDescent="0.25">
      <c r="A399" s="48">
        <v>302012821</v>
      </c>
      <c r="B399" s="41" t="s">
        <v>711</v>
      </c>
      <c r="C399" s="41">
        <v>-50</v>
      </c>
      <c r="D399" s="41">
        <v>3000</v>
      </c>
      <c r="E399" s="41">
        <v>3000</v>
      </c>
      <c r="F399" s="41">
        <v>-3050</v>
      </c>
      <c r="G399" s="48">
        <v>30201</v>
      </c>
    </row>
    <row r="400" spans="1:7" x14ac:dyDescent="0.25">
      <c r="A400" s="48">
        <v>302012823</v>
      </c>
      <c r="B400" s="41" t="s">
        <v>713</v>
      </c>
      <c r="C400" s="41">
        <v>0</v>
      </c>
      <c r="D400" s="41">
        <v>0</v>
      </c>
      <c r="E400" s="41">
        <v>0</v>
      </c>
      <c r="F400" s="41">
        <v>0</v>
      </c>
      <c r="G400" s="48">
        <v>30201</v>
      </c>
    </row>
    <row r="401" spans="1:7" x14ac:dyDescent="0.25">
      <c r="A401" s="48">
        <v>302012824</v>
      </c>
      <c r="B401" s="41" t="s">
        <v>715</v>
      </c>
      <c r="C401" s="41">
        <v>0</v>
      </c>
      <c r="D401" s="41">
        <v>0</v>
      </c>
      <c r="E401" s="41">
        <v>0</v>
      </c>
      <c r="F401" s="41">
        <v>0</v>
      </c>
      <c r="G401" s="48">
        <v>30201</v>
      </c>
    </row>
    <row r="402" spans="1:7" x14ac:dyDescent="0.25">
      <c r="A402" s="48">
        <v>302012825</v>
      </c>
      <c r="B402" s="41" t="s">
        <v>717</v>
      </c>
      <c r="C402" s="41">
        <v>0</v>
      </c>
      <c r="D402" s="41">
        <v>600</v>
      </c>
      <c r="E402" s="41">
        <v>600</v>
      </c>
      <c r="F402" s="41">
        <v>-600</v>
      </c>
      <c r="G402" s="48">
        <v>30201</v>
      </c>
    </row>
    <row r="403" spans="1:7" x14ac:dyDescent="0.25">
      <c r="A403" s="48">
        <v>302012826</v>
      </c>
      <c r="B403" s="41" t="s">
        <v>719</v>
      </c>
      <c r="C403" s="41">
        <v>0</v>
      </c>
      <c r="D403" s="41">
        <v>2000</v>
      </c>
      <c r="E403" s="41">
        <v>2000</v>
      </c>
      <c r="F403" s="41">
        <v>-2000</v>
      </c>
      <c r="G403" s="48">
        <v>30201</v>
      </c>
    </row>
    <row r="404" spans="1:7" x14ac:dyDescent="0.25">
      <c r="A404" s="48">
        <v>302012830</v>
      </c>
      <c r="B404" s="41" t="s">
        <v>721</v>
      </c>
      <c r="C404" s="41">
        <v>0</v>
      </c>
      <c r="D404" s="41">
        <v>1000</v>
      </c>
      <c r="E404" s="41">
        <v>1000</v>
      </c>
      <c r="F404" s="41">
        <v>-1000</v>
      </c>
      <c r="G404" s="48">
        <v>30201</v>
      </c>
    </row>
    <row r="405" spans="1:7" x14ac:dyDescent="0.25">
      <c r="A405" s="48">
        <v>302012831</v>
      </c>
      <c r="B405" s="41" t="s">
        <v>723</v>
      </c>
      <c r="C405" s="41">
        <v>0</v>
      </c>
      <c r="D405" s="41">
        <v>0</v>
      </c>
      <c r="E405" s="41">
        <v>0</v>
      </c>
      <c r="F405" s="41">
        <v>0</v>
      </c>
      <c r="G405" s="48">
        <v>30201</v>
      </c>
    </row>
    <row r="406" spans="1:7" x14ac:dyDescent="0.25">
      <c r="A406" s="48">
        <v>302012951</v>
      </c>
      <c r="B406" s="41" t="s">
        <v>725</v>
      </c>
      <c r="C406" s="41">
        <v>10838.84</v>
      </c>
      <c r="D406" s="41">
        <v>17300</v>
      </c>
      <c r="E406" s="41">
        <v>17300</v>
      </c>
      <c r="F406" s="41">
        <v>-6461.16</v>
      </c>
      <c r="G406" s="48">
        <v>30201</v>
      </c>
    </row>
    <row r="407" spans="1:7" x14ac:dyDescent="0.25">
      <c r="A407" s="48">
        <v>302014600</v>
      </c>
      <c r="B407" s="41" t="s">
        <v>727</v>
      </c>
      <c r="C407" s="41">
        <v>0</v>
      </c>
      <c r="D407" s="41">
        <v>0</v>
      </c>
      <c r="E407" s="41">
        <v>0</v>
      </c>
      <c r="F407" s="41">
        <v>0</v>
      </c>
      <c r="G407" s="48">
        <v>30201</v>
      </c>
    </row>
    <row r="408" spans="1:7" x14ac:dyDescent="0.25">
      <c r="A408" s="48">
        <v>302014610</v>
      </c>
      <c r="B408" s="41" t="s">
        <v>729</v>
      </c>
      <c r="C408" s="41">
        <v>0</v>
      </c>
      <c r="D408" s="41">
        <v>0</v>
      </c>
      <c r="E408" s="41">
        <v>0</v>
      </c>
      <c r="F408" s="41">
        <v>0</v>
      </c>
      <c r="G408" s="48">
        <v>30201</v>
      </c>
    </row>
    <row r="409" spans="1:7" x14ac:dyDescent="0.25">
      <c r="A409" s="48">
        <v>302014611</v>
      </c>
      <c r="B409" s="41" t="s">
        <v>731</v>
      </c>
      <c r="C409" s="41">
        <v>0</v>
      </c>
      <c r="D409" s="41">
        <v>0</v>
      </c>
      <c r="E409" s="41">
        <v>0</v>
      </c>
      <c r="F409" s="41">
        <v>0</v>
      </c>
      <c r="G409" s="48">
        <v>30201</v>
      </c>
    </row>
    <row r="410" spans="1:7" x14ac:dyDescent="0.25">
      <c r="A410" s="48">
        <v>302014618</v>
      </c>
      <c r="B410" s="41" t="s">
        <v>733</v>
      </c>
      <c r="C410" s="41">
        <v>0</v>
      </c>
      <c r="D410" s="41">
        <v>0</v>
      </c>
      <c r="E410" s="41">
        <v>0</v>
      </c>
      <c r="F410" s="41">
        <v>0</v>
      </c>
      <c r="G410" s="48">
        <v>30201</v>
      </c>
    </row>
    <row r="411" spans="1:7" x14ac:dyDescent="0.25">
      <c r="A411" s="48">
        <v>302014619</v>
      </c>
      <c r="B411" s="41" t="s">
        <v>735</v>
      </c>
      <c r="C411" s="41">
        <v>0</v>
      </c>
      <c r="D411" s="41">
        <v>0</v>
      </c>
      <c r="E411" s="41">
        <v>0</v>
      </c>
      <c r="F411" s="41">
        <v>0</v>
      </c>
      <c r="G411" s="48">
        <v>30201</v>
      </c>
    </row>
    <row r="412" spans="1:7" x14ac:dyDescent="0.25">
      <c r="A412" s="48">
        <v>302014621</v>
      </c>
      <c r="B412" s="41" t="s">
        <v>737</v>
      </c>
      <c r="C412" s="41">
        <v>0</v>
      </c>
      <c r="D412" s="41">
        <v>0</v>
      </c>
      <c r="E412" s="41">
        <v>0</v>
      </c>
      <c r="F412" s="41">
        <v>0</v>
      </c>
      <c r="G412" s="48">
        <v>30201</v>
      </c>
    </row>
    <row r="413" spans="1:7" x14ac:dyDescent="0.25">
      <c r="A413" s="48">
        <v>302014622</v>
      </c>
      <c r="B413" s="41" t="s">
        <v>739</v>
      </c>
      <c r="C413" s="41">
        <v>0</v>
      </c>
      <c r="D413" s="41">
        <v>0</v>
      </c>
      <c r="E413" s="41">
        <v>0</v>
      </c>
      <c r="F413" s="41">
        <v>0</v>
      </c>
      <c r="G413" s="48">
        <v>30201</v>
      </c>
    </row>
    <row r="414" spans="1:7" x14ac:dyDescent="0.25">
      <c r="A414" s="48">
        <v>302015162</v>
      </c>
      <c r="B414" s="41" t="s">
        <v>741</v>
      </c>
      <c r="C414" s="41">
        <v>0</v>
      </c>
      <c r="D414" s="41">
        <v>100</v>
      </c>
      <c r="E414" s="41">
        <v>100</v>
      </c>
      <c r="F414" s="41">
        <v>-100</v>
      </c>
      <c r="G414" s="48">
        <v>30201</v>
      </c>
    </row>
    <row r="415" spans="1:7" x14ac:dyDescent="0.25">
      <c r="A415" s="48">
        <v>302015163</v>
      </c>
      <c r="B415" s="41" t="s">
        <v>743</v>
      </c>
      <c r="C415" s="41">
        <v>232.5</v>
      </c>
      <c r="D415" s="41">
        <v>100</v>
      </c>
      <c r="E415" s="41">
        <v>100</v>
      </c>
      <c r="F415" s="41">
        <v>132.5</v>
      </c>
      <c r="G415" s="48">
        <v>30201</v>
      </c>
    </row>
    <row r="416" spans="1:7" x14ac:dyDescent="0.25">
      <c r="A416" s="48">
        <v>302016009</v>
      </c>
      <c r="B416" s="41" t="s">
        <v>745</v>
      </c>
      <c r="C416" s="41">
        <v>0</v>
      </c>
      <c r="D416" s="41">
        <v>0</v>
      </c>
      <c r="E416" s="41">
        <v>0</v>
      </c>
      <c r="F416" s="41">
        <v>0</v>
      </c>
      <c r="G416" s="48">
        <v>30201</v>
      </c>
    </row>
    <row r="417" spans="1:7" x14ac:dyDescent="0.25">
      <c r="A417" s="48">
        <v>302016010</v>
      </c>
      <c r="B417" s="41" t="s">
        <v>747</v>
      </c>
      <c r="C417" s="41">
        <v>0</v>
      </c>
      <c r="D417" s="41">
        <v>0</v>
      </c>
      <c r="E417" s="41">
        <v>0</v>
      </c>
      <c r="F417" s="41">
        <v>0</v>
      </c>
      <c r="G417" s="48">
        <v>30201</v>
      </c>
    </row>
    <row r="418" spans="1:7" x14ac:dyDescent="0.25">
      <c r="A418" s="48">
        <v>302016011</v>
      </c>
      <c r="B418" s="41" t="s">
        <v>749</v>
      </c>
      <c r="C418" s="41">
        <v>0</v>
      </c>
      <c r="D418" s="41">
        <v>0</v>
      </c>
      <c r="E418" s="41">
        <v>0</v>
      </c>
      <c r="F418" s="41">
        <v>0</v>
      </c>
      <c r="G418" s="48">
        <v>30201</v>
      </c>
    </row>
    <row r="419" spans="1:7" x14ac:dyDescent="0.25">
      <c r="A419" s="48">
        <v>302017369</v>
      </c>
      <c r="B419" s="41" t="s">
        <v>751</v>
      </c>
      <c r="C419" s="41">
        <v>0</v>
      </c>
      <c r="D419" s="41">
        <v>0</v>
      </c>
      <c r="E419" s="41">
        <v>0</v>
      </c>
      <c r="F419" s="41">
        <v>0</v>
      </c>
      <c r="G419" s="48">
        <v>30201</v>
      </c>
    </row>
    <row r="420" spans="1:7" x14ac:dyDescent="0.25">
      <c r="A420" s="48">
        <v>302019051</v>
      </c>
      <c r="B420" s="41" t="s">
        <v>753</v>
      </c>
      <c r="C420" s="41">
        <v>0</v>
      </c>
      <c r="D420" s="41">
        <v>0</v>
      </c>
      <c r="E420" s="41">
        <v>0</v>
      </c>
      <c r="F420" s="41">
        <v>0</v>
      </c>
      <c r="G420" s="48">
        <v>30201</v>
      </c>
    </row>
    <row r="421" spans="1:7" x14ac:dyDescent="0.25">
      <c r="A421" s="48">
        <v>302019054</v>
      </c>
      <c r="B421" s="41" t="s">
        <v>2751</v>
      </c>
      <c r="C421" s="41">
        <v>0</v>
      </c>
      <c r="D421" s="41">
        <v>0</v>
      </c>
      <c r="E421" s="41">
        <v>0</v>
      </c>
      <c r="F421" s="41">
        <v>0</v>
      </c>
      <c r="G421" s="48">
        <v>30201</v>
      </c>
    </row>
    <row r="422" spans="1:7" x14ac:dyDescent="0.25">
      <c r="A422" s="48">
        <v>302019846</v>
      </c>
      <c r="B422" s="41" t="s">
        <v>755</v>
      </c>
      <c r="C422" s="41">
        <v>0</v>
      </c>
      <c r="D422" s="41">
        <v>0</v>
      </c>
      <c r="E422" s="41">
        <v>0</v>
      </c>
      <c r="F422" s="41">
        <v>0</v>
      </c>
      <c r="G422" s="48">
        <v>30201</v>
      </c>
    </row>
    <row r="423" spans="1:7" x14ac:dyDescent="0.25">
      <c r="A423" s="48">
        <v>303010100</v>
      </c>
      <c r="B423" s="41" t="s">
        <v>757</v>
      </c>
      <c r="C423" s="41">
        <v>111518.87</v>
      </c>
      <c r="D423" s="41">
        <v>239100</v>
      </c>
      <c r="E423" s="41">
        <v>239100</v>
      </c>
      <c r="F423" s="41">
        <v>-127581.13</v>
      </c>
      <c r="G423" s="48">
        <v>30301</v>
      </c>
    </row>
    <row r="424" spans="1:7" x14ac:dyDescent="0.25">
      <c r="A424" s="48">
        <v>303010101</v>
      </c>
      <c r="B424" s="41" t="s">
        <v>759</v>
      </c>
      <c r="C424" s="41">
        <v>0</v>
      </c>
      <c r="D424" s="41">
        <v>0</v>
      </c>
      <c r="E424" s="41">
        <v>0</v>
      </c>
      <c r="F424" s="41">
        <v>0</v>
      </c>
      <c r="G424" s="48">
        <v>30301</v>
      </c>
    </row>
    <row r="425" spans="1:7" x14ac:dyDescent="0.25">
      <c r="A425" s="48">
        <v>303010102</v>
      </c>
      <c r="B425" s="41" t="s">
        <v>761</v>
      </c>
      <c r="C425" s="41">
        <v>0</v>
      </c>
      <c r="D425" s="41">
        <v>0</v>
      </c>
      <c r="E425" s="41">
        <v>0</v>
      </c>
      <c r="F425" s="41">
        <v>0</v>
      </c>
      <c r="G425" s="48">
        <v>30301</v>
      </c>
    </row>
    <row r="426" spans="1:7" x14ac:dyDescent="0.25">
      <c r="A426" s="48">
        <v>303010103</v>
      </c>
      <c r="B426" s="41" t="s">
        <v>763</v>
      </c>
      <c r="C426" s="41">
        <v>0</v>
      </c>
      <c r="D426" s="41">
        <v>0</v>
      </c>
      <c r="E426" s="41">
        <v>0</v>
      </c>
      <c r="F426" s="41">
        <v>0</v>
      </c>
      <c r="G426" s="48">
        <v>30301</v>
      </c>
    </row>
    <row r="427" spans="1:7" x14ac:dyDescent="0.25">
      <c r="A427" s="48">
        <v>303010110</v>
      </c>
      <c r="B427" s="41" t="s">
        <v>765</v>
      </c>
      <c r="C427" s="41">
        <v>0</v>
      </c>
      <c r="D427" s="41">
        <v>0</v>
      </c>
      <c r="E427" s="41">
        <v>0</v>
      </c>
      <c r="F427" s="41">
        <v>0</v>
      </c>
      <c r="G427" s="48">
        <v>30301</v>
      </c>
    </row>
    <row r="428" spans="1:7" x14ac:dyDescent="0.25">
      <c r="A428" s="48">
        <v>303010120</v>
      </c>
      <c r="B428" s="41" t="s">
        <v>767</v>
      </c>
      <c r="C428" s="41">
        <v>0</v>
      </c>
      <c r="D428" s="41">
        <v>0</v>
      </c>
      <c r="E428" s="41">
        <v>0</v>
      </c>
      <c r="F428" s="41">
        <v>0</v>
      </c>
      <c r="G428" s="48">
        <v>30301</v>
      </c>
    </row>
    <row r="429" spans="1:7" x14ac:dyDescent="0.25">
      <c r="A429" s="48">
        <v>303010150</v>
      </c>
      <c r="B429" s="41" t="s">
        <v>769</v>
      </c>
      <c r="C429" s="41">
        <v>0</v>
      </c>
      <c r="D429" s="41">
        <v>0</v>
      </c>
      <c r="E429" s="41">
        <v>0</v>
      </c>
      <c r="F429" s="41">
        <v>0</v>
      </c>
      <c r="G429" s="48">
        <v>30301</v>
      </c>
    </row>
    <row r="430" spans="1:7" x14ac:dyDescent="0.25">
      <c r="A430" s="48">
        <v>303010200</v>
      </c>
      <c r="B430" s="41" t="s">
        <v>771</v>
      </c>
      <c r="C430" s="41">
        <v>10447.58</v>
      </c>
      <c r="D430" s="41">
        <v>0</v>
      </c>
      <c r="E430" s="41">
        <v>0</v>
      </c>
      <c r="F430" s="41">
        <v>10447.58</v>
      </c>
      <c r="G430" s="48">
        <v>30301</v>
      </c>
    </row>
    <row r="431" spans="1:7" x14ac:dyDescent="0.25">
      <c r="A431" s="48">
        <v>303010700</v>
      </c>
      <c r="B431" s="41" t="s">
        <v>773</v>
      </c>
      <c r="C431" s="41">
        <v>0</v>
      </c>
      <c r="D431" s="41">
        <v>0</v>
      </c>
      <c r="E431" s="41">
        <v>0</v>
      </c>
      <c r="F431" s="41">
        <v>0</v>
      </c>
      <c r="G431" s="48">
        <v>30301</v>
      </c>
    </row>
    <row r="432" spans="1:7" x14ac:dyDescent="0.25">
      <c r="A432" s="48">
        <v>303010800</v>
      </c>
      <c r="B432" s="41" t="s">
        <v>775</v>
      </c>
      <c r="C432" s="41">
        <v>0</v>
      </c>
      <c r="D432" s="41">
        <v>0</v>
      </c>
      <c r="E432" s="41">
        <v>0</v>
      </c>
      <c r="F432" s="41">
        <v>0</v>
      </c>
      <c r="G432" s="48">
        <v>30301</v>
      </c>
    </row>
    <row r="433" spans="1:7" x14ac:dyDescent="0.25">
      <c r="A433" s="48">
        <v>303010930</v>
      </c>
      <c r="B433" s="41" t="s">
        <v>777</v>
      </c>
      <c r="C433" s="41">
        <v>54.29</v>
      </c>
      <c r="D433" s="41">
        <v>1300</v>
      </c>
      <c r="E433" s="41">
        <v>1300</v>
      </c>
      <c r="F433" s="41">
        <v>-1245.71</v>
      </c>
      <c r="G433" s="48">
        <v>30301</v>
      </c>
    </row>
    <row r="434" spans="1:7" x14ac:dyDescent="0.25">
      <c r="A434" s="48">
        <v>303010981</v>
      </c>
      <c r="B434" s="41" t="s">
        <v>2776</v>
      </c>
      <c r="C434" s="41">
        <v>0</v>
      </c>
      <c r="D434" s="41">
        <v>0</v>
      </c>
      <c r="E434" s="41">
        <v>0</v>
      </c>
      <c r="F434" s="41">
        <v>0</v>
      </c>
      <c r="G434" s="48">
        <v>30301</v>
      </c>
    </row>
    <row r="435" spans="1:7" x14ac:dyDescent="0.25">
      <c r="A435" s="48">
        <v>303012000</v>
      </c>
      <c r="B435" s="41" t="s">
        <v>779</v>
      </c>
      <c r="C435" s="41">
        <v>0</v>
      </c>
      <c r="D435" s="41">
        <v>0</v>
      </c>
      <c r="E435" s="41">
        <v>0</v>
      </c>
      <c r="F435" s="41">
        <v>0</v>
      </c>
      <c r="G435" s="48">
        <v>30301</v>
      </c>
    </row>
    <row r="436" spans="1:7" x14ac:dyDescent="0.25">
      <c r="A436" s="48">
        <v>303012004</v>
      </c>
      <c r="B436" s="41" t="s">
        <v>781</v>
      </c>
      <c r="C436" s="41">
        <v>0</v>
      </c>
      <c r="D436" s="41">
        <v>4200</v>
      </c>
      <c r="E436" s="41">
        <v>4200</v>
      </c>
      <c r="F436" s="41">
        <v>-4200</v>
      </c>
      <c r="G436" s="48">
        <v>30301</v>
      </c>
    </row>
    <row r="437" spans="1:7" x14ac:dyDescent="0.25">
      <c r="A437" s="48">
        <v>303012022</v>
      </c>
      <c r="B437" s="41" t="s">
        <v>783</v>
      </c>
      <c r="C437" s="41">
        <v>0</v>
      </c>
      <c r="D437" s="41">
        <v>2100</v>
      </c>
      <c r="E437" s="41">
        <v>2100</v>
      </c>
      <c r="F437" s="41">
        <v>-2100</v>
      </c>
      <c r="G437" s="48">
        <v>30301</v>
      </c>
    </row>
    <row r="438" spans="1:7" x14ac:dyDescent="0.25">
      <c r="A438" s="48">
        <v>303012423</v>
      </c>
      <c r="B438" s="41" t="s">
        <v>785</v>
      </c>
      <c r="C438" s="41">
        <v>436.9</v>
      </c>
      <c r="D438" s="41">
        <v>9500</v>
      </c>
      <c r="E438" s="41">
        <v>9500</v>
      </c>
      <c r="F438" s="41">
        <v>-9063.1</v>
      </c>
      <c r="G438" s="48">
        <v>30301</v>
      </c>
    </row>
    <row r="439" spans="1:7" x14ac:dyDescent="0.25">
      <c r="A439" s="48">
        <v>303012427</v>
      </c>
      <c r="B439" s="41" t="s">
        <v>787</v>
      </c>
      <c r="C439" s="41">
        <v>0</v>
      </c>
      <c r="D439" s="41">
        <v>0</v>
      </c>
      <c r="E439" s="41">
        <v>0</v>
      </c>
      <c r="F439" s="41">
        <v>0</v>
      </c>
      <c r="G439" s="48">
        <v>30301</v>
      </c>
    </row>
    <row r="440" spans="1:7" x14ac:dyDescent="0.25">
      <c r="A440" s="48">
        <v>303012430</v>
      </c>
      <c r="B440" s="41" t="s">
        <v>789</v>
      </c>
      <c r="C440" s="41">
        <v>124</v>
      </c>
      <c r="D440" s="41">
        <v>400</v>
      </c>
      <c r="E440" s="41">
        <v>400</v>
      </c>
      <c r="F440" s="41">
        <v>-276</v>
      </c>
      <c r="G440" s="48">
        <v>30301</v>
      </c>
    </row>
    <row r="441" spans="1:7" x14ac:dyDescent="0.25">
      <c r="A441" s="48">
        <v>303012432</v>
      </c>
      <c r="B441" s="41" t="s">
        <v>791</v>
      </c>
      <c r="C441" s="41">
        <v>35.5</v>
      </c>
      <c r="D441" s="41">
        <v>7600</v>
      </c>
      <c r="E441" s="41">
        <v>7600</v>
      </c>
      <c r="F441" s="41">
        <v>-7564.5</v>
      </c>
      <c r="G441" s="48">
        <v>30301</v>
      </c>
    </row>
    <row r="442" spans="1:7" x14ac:dyDescent="0.25">
      <c r="A442" s="48">
        <v>303012438</v>
      </c>
      <c r="B442" s="41" t="s">
        <v>793</v>
      </c>
      <c r="C442" s="41">
        <v>0</v>
      </c>
      <c r="D442" s="41">
        <v>0</v>
      </c>
      <c r="E442" s="41">
        <v>0</v>
      </c>
      <c r="F442" s="41">
        <v>0</v>
      </c>
      <c r="G442" s="48">
        <v>30301</v>
      </c>
    </row>
    <row r="443" spans="1:7" x14ac:dyDescent="0.25">
      <c r="A443" s="48">
        <v>303012439</v>
      </c>
      <c r="B443" s="41" t="s">
        <v>795</v>
      </c>
      <c r="C443" s="41">
        <v>0</v>
      </c>
      <c r="D443" s="41">
        <v>0</v>
      </c>
      <c r="E443" s="41">
        <v>0</v>
      </c>
      <c r="F443" s="41">
        <v>0</v>
      </c>
      <c r="G443" s="48">
        <v>30301</v>
      </c>
    </row>
    <row r="444" spans="1:7" x14ac:dyDescent="0.25">
      <c r="A444" s="48">
        <v>303012500</v>
      </c>
      <c r="B444" s="41" t="s">
        <v>797</v>
      </c>
      <c r="C444" s="41">
        <v>637.44000000000005</v>
      </c>
      <c r="D444" s="41">
        <v>8500</v>
      </c>
      <c r="E444" s="41">
        <v>8500</v>
      </c>
      <c r="F444" s="41">
        <v>-7862.56</v>
      </c>
      <c r="G444" s="48">
        <v>30301</v>
      </c>
    </row>
    <row r="445" spans="1:7" x14ac:dyDescent="0.25">
      <c r="A445" s="48">
        <v>303012510</v>
      </c>
      <c r="B445" s="41" t="s">
        <v>799</v>
      </c>
      <c r="C445" s="41">
        <v>0</v>
      </c>
      <c r="D445" s="41">
        <v>0</v>
      </c>
      <c r="E445" s="41">
        <v>0</v>
      </c>
      <c r="F445" s="41">
        <v>0</v>
      </c>
      <c r="G445" s="48">
        <v>30301</v>
      </c>
    </row>
    <row r="446" spans="1:7" x14ac:dyDescent="0.25">
      <c r="A446" s="48">
        <v>303012520</v>
      </c>
      <c r="B446" s="41" t="s">
        <v>801</v>
      </c>
      <c r="C446" s="41">
        <v>0</v>
      </c>
      <c r="D446" s="41">
        <v>500</v>
      </c>
      <c r="E446" s="41">
        <v>500</v>
      </c>
      <c r="F446" s="41">
        <v>-500</v>
      </c>
      <c r="G446" s="48">
        <v>30301</v>
      </c>
    </row>
    <row r="447" spans="1:7" x14ac:dyDescent="0.25">
      <c r="A447" s="48">
        <v>303012701</v>
      </c>
      <c r="B447" s="41" t="s">
        <v>803</v>
      </c>
      <c r="C447" s="41">
        <v>7608.48</v>
      </c>
      <c r="D447" s="41">
        <v>15400</v>
      </c>
      <c r="E447" s="41">
        <v>15400</v>
      </c>
      <c r="F447" s="41">
        <v>-7791.52</v>
      </c>
      <c r="G447" s="48">
        <v>30301</v>
      </c>
    </row>
    <row r="448" spans="1:7" x14ac:dyDescent="0.25">
      <c r="A448" s="48">
        <v>303012703</v>
      </c>
      <c r="B448" s="41" t="s">
        <v>805</v>
      </c>
      <c r="C448" s="41">
        <v>0</v>
      </c>
      <c r="D448" s="41">
        <v>200</v>
      </c>
      <c r="E448" s="41">
        <v>200</v>
      </c>
      <c r="F448" s="41">
        <v>-200</v>
      </c>
      <c r="G448" s="48">
        <v>30301</v>
      </c>
    </row>
    <row r="449" spans="1:7" x14ac:dyDescent="0.25">
      <c r="A449" s="48">
        <v>303012706</v>
      </c>
      <c r="B449" s="41" t="s">
        <v>807</v>
      </c>
      <c r="C449" s="41">
        <v>0</v>
      </c>
      <c r="D449" s="41">
        <v>0</v>
      </c>
      <c r="E449" s="41">
        <v>0</v>
      </c>
      <c r="F449" s="41">
        <v>0</v>
      </c>
      <c r="G449" s="48">
        <v>30301</v>
      </c>
    </row>
    <row r="450" spans="1:7" x14ac:dyDescent="0.25">
      <c r="A450" s="48">
        <v>303014600</v>
      </c>
      <c r="B450" s="41" t="s">
        <v>809</v>
      </c>
      <c r="C450" s="41">
        <v>0</v>
      </c>
      <c r="D450" s="41">
        <v>0</v>
      </c>
      <c r="E450" s="41">
        <v>0</v>
      </c>
      <c r="F450" s="41">
        <v>0</v>
      </c>
      <c r="G450" s="48">
        <v>30301</v>
      </c>
    </row>
    <row r="451" spans="1:7" x14ac:dyDescent="0.25">
      <c r="A451" s="48">
        <v>303014610</v>
      </c>
      <c r="B451" s="41" t="s">
        <v>811</v>
      </c>
      <c r="C451" s="41">
        <v>0</v>
      </c>
      <c r="D451" s="41">
        <v>0</v>
      </c>
      <c r="E451" s="41">
        <v>0</v>
      </c>
      <c r="F451" s="41">
        <v>0</v>
      </c>
      <c r="G451" s="48">
        <v>30301</v>
      </c>
    </row>
    <row r="452" spans="1:7" x14ac:dyDescent="0.25">
      <c r="A452" s="48">
        <v>303014611</v>
      </c>
      <c r="B452" s="41" t="s">
        <v>813</v>
      </c>
      <c r="C452" s="41">
        <v>0</v>
      </c>
      <c r="D452" s="41">
        <v>0</v>
      </c>
      <c r="E452" s="41">
        <v>0</v>
      </c>
      <c r="F452" s="41">
        <v>0</v>
      </c>
      <c r="G452" s="48">
        <v>30301</v>
      </c>
    </row>
    <row r="453" spans="1:7" x14ac:dyDescent="0.25">
      <c r="A453" s="48">
        <v>303014618</v>
      </c>
      <c r="B453" s="41" t="s">
        <v>815</v>
      </c>
      <c r="C453" s="41">
        <v>0</v>
      </c>
      <c r="D453" s="41">
        <v>0</v>
      </c>
      <c r="E453" s="41">
        <v>0</v>
      </c>
      <c r="F453" s="41">
        <v>0</v>
      </c>
      <c r="G453" s="48">
        <v>30301</v>
      </c>
    </row>
    <row r="454" spans="1:7" x14ac:dyDescent="0.25">
      <c r="A454" s="48">
        <v>303014619</v>
      </c>
      <c r="B454" s="41" t="s">
        <v>817</v>
      </c>
      <c r="C454" s="41">
        <v>0</v>
      </c>
      <c r="D454" s="41">
        <v>0</v>
      </c>
      <c r="E454" s="41">
        <v>0</v>
      </c>
      <c r="F454" s="41">
        <v>0</v>
      </c>
      <c r="G454" s="48">
        <v>30301</v>
      </c>
    </row>
    <row r="455" spans="1:7" x14ac:dyDescent="0.25">
      <c r="A455" s="48">
        <v>303014621</v>
      </c>
      <c r="B455" s="41" t="s">
        <v>819</v>
      </c>
      <c r="C455" s="41">
        <v>0</v>
      </c>
      <c r="D455" s="41">
        <v>0</v>
      </c>
      <c r="E455" s="41">
        <v>0</v>
      </c>
      <c r="F455" s="41">
        <v>0</v>
      </c>
      <c r="G455" s="48">
        <v>30301</v>
      </c>
    </row>
    <row r="456" spans="1:7" x14ac:dyDescent="0.25">
      <c r="A456" s="48">
        <v>303015007</v>
      </c>
      <c r="B456" s="41" t="s">
        <v>821</v>
      </c>
      <c r="C456" s="41">
        <v>0</v>
      </c>
      <c r="D456" s="41">
        <v>0</v>
      </c>
      <c r="E456" s="41">
        <v>0</v>
      </c>
      <c r="F456" s="41">
        <v>0</v>
      </c>
      <c r="G456" s="48">
        <v>30301</v>
      </c>
    </row>
    <row r="457" spans="1:7" x14ac:dyDescent="0.25">
      <c r="A457" s="48">
        <v>303015124</v>
      </c>
      <c r="B457" s="41" t="s">
        <v>2752</v>
      </c>
      <c r="C457" s="41">
        <v>0</v>
      </c>
      <c r="D457" s="41">
        <v>0</v>
      </c>
      <c r="E457" s="41">
        <v>0</v>
      </c>
      <c r="F457" s="41">
        <v>0</v>
      </c>
      <c r="G457" s="48">
        <v>30301</v>
      </c>
    </row>
    <row r="458" spans="1:7" x14ac:dyDescent="0.25">
      <c r="A458" s="48">
        <v>303015902</v>
      </c>
      <c r="B458" s="41" t="s">
        <v>823</v>
      </c>
      <c r="C458" s="41">
        <v>0</v>
      </c>
      <c r="D458" s="41">
        <v>0</v>
      </c>
      <c r="E458" s="41">
        <v>0</v>
      </c>
      <c r="F458" s="41">
        <v>0</v>
      </c>
      <c r="G458" s="48">
        <v>30301</v>
      </c>
    </row>
    <row r="459" spans="1:7" x14ac:dyDescent="0.25">
      <c r="A459" s="48">
        <v>303016010</v>
      </c>
      <c r="B459" s="41" t="s">
        <v>825</v>
      </c>
      <c r="C459" s="41">
        <v>0</v>
      </c>
      <c r="D459" s="41">
        <v>0</v>
      </c>
      <c r="E459" s="41">
        <v>0</v>
      </c>
      <c r="F459" s="41">
        <v>0</v>
      </c>
      <c r="G459" s="48">
        <v>30301</v>
      </c>
    </row>
    <row r="460" spans="1:7" x14ac:dyDescent="0.25">
      <c r="A460" s="48">
        <v>303019008</v>
      </c>
      <c r="B460" s="41" t="s">
        <v>827</v>
      </c>
      <c r="C460" s="41">
        <v>0</v>
      </c>
      <c r="D460" s="41">
        <v>0</v>
      </c>
      <c r="E460" s="41">
        <v>0</v>
      </c>
      <c r="F460" s="41">
        <v>0</v>
      </c>
      <c r="G460" s="48">
        <v>30301</v>
      </c>
    </row>
    <row r="461" spans="1:7" x14ac:dyDescent="0.25">
      <c r="A461" s="48">
        <v>303019051</v>
      </c>
      <c r="B461" s="41" t="s">
        <v>829</v>
      </c>
      <c r="C461" s="41">
        <v>0</v>
      </c>
      <c r="D461" s="41">
        <v>0</v>
      </c>
      <c r="E461" s="41">
        <v>0</v>
      </c>
      <c r="F461" s="41">
        <v>0</v>
      </c>
      <c r="G461" s="48">
        <v>30301</v>
      </c>
    </row>
    <row r="462" spans="1:7" x14ac:dyDescent="0.25">
      <c r="A462" s="48">
        <v>303019053</v>
      </c>
      <c r="B462" s="41" t="s">
        <v>831</v>
      </c>
      <c r="C462" s="41">
        <v>0</v>
      </c>
      <c r="D462" s="41">
        <v>0</v>
      </c>
      <c r="E462" s="41">
        <v>0</v>
      </c>
      <c r="F462" s="41">
        <v>0</v>
      </c>
      <c r="G462" s="48">
        <v>30301</v>
      </c>
    </row>
    <row r="463" spans="1:7" x14ac:dyDescent="0.25">
      <c r="A463" s="48">
        <v>303019054</v>
      </c>
      <c r="B463" s="41" t="s">
        <v>833</v>
      </c>
      <c r="C463" s="41">
        <v>0</v>
      </c>
      <c r="D463" s="41">
        <v>0</v>
      </c>
      <c r="E463" s="41">
        <v>0</v>
      </c>
      <c r="F463" s="41">
        <v>0</v>
      </c>
      <c r="G463" s="48">
        <v>30301</v>
      </c>
    </row>
    <row r="464" spans="1:7" x14ac:dyDescent="0.25">
      <c r="A464" s="48">
        <v>303019062</v>
      </c>
      <c r="B464" s="41" t="s">
        <v>835</v>
      </c>
      <c r="C464" s="41">
        <v>0</v>
      </c>
      <c r="D464" s="41">
        <v>0</v>
      </c>
      <c r="E464" s="41">
        <v>0</v>
      </c>
      <c r="F464" s="41">
        <v>0</v>
      </c>
      <c r="G464" s="48">
        <v>30301</v>
      </c>
    </row>
    <row r="465" spans="1:7" x14ac:dyDescent="0.25">
      <c r="A465" s="48">
        <v>303019100</v>
      </c>
      <c r="B465" s="41" t="s">
        <v>791</v>
      </c>
      <c r="C465" s="41">
        <v>0</v>
      </c>
      <c r="D465" s="41">
        <v>-111300</v>
      </c>
      <c r="E465" s="41">
        <v>-111300</v>
      </c>
      <c r="F465" s="41">
        <v>111300</v>
      </c>
      <c r="G465" s="48">
        <v>30301</v>
      </c>
    </row>
    <row r="466" spans="1:7" x14ac:dyDescent="0.25">
      <c r="A466" s="48">
        <v>303019103</v>
      </c>
      <c r="B466" s="41" t="s">
        <v>838</v>
      </c>
      <c r="C466" s="41">
        <v>0</v>
      </c>
      <c r="D466" s="41">
        <v>0</v>
      </c>
      <c r="E466" s="41">
        <v>0</v>
      </c>
      <c r="F466" s="41">
        <v>0</v>
      </c>
      <c r="G466" s="48">
        <v>30301</v>
      </c>
    </row>
    <row r="467" spans="1:7" x14ac:dyDescent="0.25">
      <c r="A467" s="48">
        <v>303019846</v>
      </c>
      <c r="B467" s="41" t="s">
        <v>840</v>
      </c>
      <c r="C467" s="41">
        <v>0</v>
      </c>
      <c r="D467" s="41">
        <v>0</v>
      </c>
      <c r="E467" s="41">
        <v>0</v>
      </c>
      <c r="F467" s="41">
        <v>0</v>
      </c>
      <c r="G467" s="48">
        <v>30301</v>
      </c>
    </row>
    <row r="468" spans="1:7" x14ac:dyDescent="0.25">
      <c r="A468" s="48">
        <v>303020100</v>
      </c>
      <c r="B468" s="41" t="s">
        <v>842</v>
      </c>
      <c r="C468" s="41">
        <v>0</v>
      </c>
      <c r="D468" s="41">
        <v>0</v>
      </c>
      <c r="E468" s="41">
        <v>0</v>
      </c>
      <c r="F468" s="41">
        <v>0</v>
      </c>
      <c r="G468" s="48">
        <v>30302</v>
      </c>
    </row>
    <row r="469" spans="1:7" x14ac:dyDescent="0.25">
      <c r="A469" s="48">
        <v>303020101</v>
      </c>
      <c r="B469" s="41" t="s">
        <v>844</v>
      </c>
      <c r="C469" s="41">
        <v>0</v>
      </c>
      <c r="D469" s="41">
        <v>0</v>
      </c>
      <c r="E469" s="41">
        <v>0</v>
      </c>
      <c r="F469" s="41">
        <v>0</v>
      </c>
      <c r="G469" s="48">
        <v>30302</v>
      </c>
    </row>
    <row r="470" spans="1:7" x14ac:dyDescent="0.25">
      <c r="A470" s="48">
        <v>303020102</v>
      </c>
      <c r="B470" s="41" t="s">
        <v>846</v>
      </c>
      <c r="C470" s="41">
        <v>0</v>
      </c>
      <c r="D470" s="41">
        <v>0</v>
      </c>
      <c r="E470" s="41">
        <v>0</v>
      </c>
      <c r="F470" s="41">
        <v>0</v>
      </c>
      <c r="G470" s="48">
        <v>30302</v>
      </c>
    </row>
    <row r="471" spans="1:7" x14ac:dyDescent="0.25">
      <c r="A471" s="48">
        <v>303020103</v>
      </c>
      <c r="B471" s="41" t="s">
        <v>848</v>
      </c>
      <c r="C471" s="41">
        <v>0</v>
      </c>
      <c r="D471" s="41">
        <v>0</v>
      </c>
      <c r="E471" s="41">
        <v>0</v>
      </c>
      <c r="F471" s="41">
        <v>0</v>
      </c>
      <c r="G471" s="48">
        <v>30302</v>
      </c>
    </row>
    <row r="472" spans="1:7" x14ac:dyDescent="0.25">
      <c r="A472" s="48">
        <v>303020120</v>
      </c>
      <c r="B472" s="41" t="s">
        <v>850</v>
      </c>
      <c r="C472" s="41">
        <v>0</v>
      </c>
      <c r="D472" s="41">
        <v>0</v>
      </c>
      <c r="E472" s="41">
        <v>0</v>
      </c>
      <c r="F472" s="41">
        <v>0</v>
      </c>
      <c r="G472" s="48">
        <v>30302</v>
      </c>
    </row>
    <row r="473" spans="1:7" x14ac:dyDescent="0.25">
      <c r="A473" s="48">
        <v>303020150</v>
      </c>
      <c r="B473" s="41" t="s">
        <v>852</v>
      </c>
      <c r="C473" s="41">
        <v>0</v>
      </c>
      <c r="D473" s="41">
        <v>0</v>
      </c>
      <c r="E473" s="41">
        <v>0</v>
      </c>
      <c r="F473" s="41">
        <v>0</v>
      </c>
      <c r="G473" s="48">
        <v>30302</v>
      </c>
    </row>
    <row r="474" spans="1:7" x14ac:dyDescent="0.25">
      <c r="A474" s="48">
        <v>303020200</v>
      </c>
      <c r="B474" s="41" t="s">
        <v>854</v>
      </c>
      <c r="C474" s="41">
        <v>0</v>
      </c>
      <c r="D474" s="41">
        <v>0</v>
      </c>
      <c r="E474" s="41">
        <v>0</v>
      </c>
      <c r="F474" s="41">
        <v>0</v>
      </c>
      <c r="G474" s="48">
        <v>30302</v>
      </c>
    </row>
    <row r="475" spans="1:7" x14ac:dyDescent="0.25">
      <c r="A475" s="48">
        <v>303020700</v>
      </c>
      <c r="B475" s="41" t="s">
        <v>856</v>
      </c>
      <c r="C475" s="41">
        <v>0</v>
      </c>
      <c r="D475" s="41">
        <v>0</v>
      </c>
      <c r="E475" s="41">
        <v>0</v>
      </c>
      <c r="F475" s="41">
        <v>0</v>
      </c>
      <c r="G475" s="48">
        <v>30302</v>
      </c>
    </row>
    <row r="476" spans="1:7" x14ac:dyDescent="0.25">
      <c r="A476" s="48">
        <v>303020930</v>
      </c>
      <c r="B476" s="41" t="s">
        <v>858</v>
      </c>
      <c r="C476" s="41">
        <v>0</v>
      </c>
      <c r="D476" s="41">
        <v>400</v>
      </c>
      <c r="E476" s="41">
        <v>400</v>
      </c>
      <c r="F476" s="41">
        <v>-400</v>
      </c>
      <c r="G476" s="48">
        <v>30302</v>
      </c>
    </row>
    <row r="477" spans="1:7" x14ac:dyDescent="0.25">
      <c r="A477" s="48">
        <v>303020975</v>
      </c>
      <c r="B477" s="41" t="s">
        <v>860</v>
      </c>
      <c r="C477" s="41">
        <v>0</v>
      </c>
      <c r="D477" s="41">
        <v>0</v>
      </c>
      <c r="E477" s="41">
        <v>0</v>
      </c>
      <c r="F477" s="41">
        <v>0</v>
      </c>
      <c r="G477" s="48">
        <v>30302</v>
      </c>
    </row>
    <row r="478" spans="1:7" x14ac:dyDescent="0.25">
      <c r="A478" s="48">
        <v>303022000</v>
      </c>
      <c r="B478" s="41" t="s">
        <v>862</v>
      </c>
      <c r="C478" s="41">
        <v>0</v>
      </c>
      <c r="D478" s="41">
        <v>0</v>
      </c>
      <c r="E478" s="41">
        <v>0</v>
      </c>
      <c r="F478" s="41">
        <v>0</v>
      </c>
      <c r="G478" s="48">
        <v>30302</v>
      </c>
    </row>
    <row r="479" spans="1:7" x14ac:dyDescent="0.25">
      <c r="A479" s="48">
        <v>303022004</v>
      </c>
      <c r="B479" s="41" t="s">
        <v>864</v>
      </c>
      <c r="C479" s="41">
        <v>0</v>
      </c>
      <c r="D479" s="41">
        <v>0</v>
      </c>
      <c r="E479" s="41">
        <v>0</v>
      </c>
      <c r="F479" s="41">
        <v>0</v>
      </c>
      <c r="G479" s="48">
        <v>30302</v>
      </c>
    </row>
    <row r="480" spans="1:7" x14ac:dyDescent="0.25">
      <c r="A480" s="48">
        <v>303022022</v>
      </c>
      <c r="B480" s="41" t="s">
        <v>866</v>
      </c>
      <c r="C480" s="41">
        <v>0</v>
      </c>
      <c r="D480" s="41">
        <v>0</v>
      </c>
      <c r="E480" s="41">
        <v>0</v>
      </c>
      <c r="F480" s="41">
        <v>0</v>
      </c>
      <c r="G480" s="48">
        <v>30302</v>
      </c>
    </row>
    <row r="481" spans="1:7" x14ac:dyDescent="0.25">
      <c r="A481" s="48">
        <v>303022423</v>
      </c>
      <c r="B481" s="41" t="s">
        <v>868</v>
      </c>
      <c r="C481" s="41">
        <v>7905</v>
      </c>
      <c r="D481" s="41">
        <v>10000</v>
      </c>
      <c r="E481" s="41">
        <v>10000</v>
      </c>
      <c r="F481" s="41">
        <v>-2095</v>
      </c>
      <c r="G481" s="48">
        <v>30302</v>
      </c>
    </row>
    <row r="482" spans="1:7" x14ac:dyDescent="0.25">
      <c r="A482" s="48">
        <v>303022427</v>
      </c>
      <c r="B482" s="41" t="s">
        <v>870</v>
      </c>
      <c r="C482" s="41">
        <v>0</v>
      </c>
      <c r="D482" s="41">
        <v>0</v>
      </c>
      <c r="E482" s="41">
        <v>0</v>
      </c>
      <c r="F482" s="41">
        <v>0</v>
      </c>
      <c r="G482" s="48">
        <v>30302</v>
      </c>
    </row>
    <row r="483" spans="1:7" x14ac:dyDescent="0.25">
      <c r="A483" s="48">
        <v>303022430</v>
      </c>
      <c r="B483" s="41" t="s">
        <v>872</v>
      </c>
      <c r="C483" s="41">
        <v>0</v>
      </c>
      <c r="D483" s="41">
        <v>0</v>
      </c>
      <c r="E483" s="41">
        <v>0</v>
      </c>
      <c r="F483" s="41">
        <v>0</v>
      </c>
      <c r="G483" s="48">
        <v>30302</v>
      </c>
    </row>
    <row r="484" spans="1:7" x14ac:dyDescent="0.25">
      <c r="A484" s="48">
        <v>303022432</v>
      </c>
      <c r="B484" s="41" t="s">
        <v>874</v>
      </c>
      <c r="C484" s="41">
        <v>0</v>
      </c>
      <c r="D484" s="41">
        <v>400</v>
      </c>
      <c r="E484" s="41">
        <v>400</v>
      </c>
      <c r="F484" s="41">
        <v>-400</v>
      </c>
      <c r="G484" s="48">
        <v>30302</v>
      </c>
    </row>
    <row r="485" spans="1:7" x14ac:dyDescent="0.25">
      <c r="A485" s="48">
        <v>303022438</v>
      </c>
      <c r="B485" s="41" t="s">
        <v>876</v>
      </c>
      <c r="C485" s="41">
        <v>0</v>
      </c>
      <c r="D485" s="41">
        <v>0</v>
      </c>
      <c r="E485" s="41">
        <v>0</v>
      </c>
      <c r="F485" s="41">
        <v>0</v>
      </c>
      <c r="G485" s="48">
        <v>30302</v>
      </c>
    </row>
    <row r="486" spans="1:7" x14ac:dyDescent="0.25">
      <c r="A486" s="48">
        <v>303022500</v>
      </c>
      <c r="B486" s="41" t="s">
        <v>878</v>
      </c>
      <c r="C486" s="41">
        <v>0</v>
      </c>
      <c r="D486" s="41">
        <v>0</v>
      </c>
      <c r="E486" s="41">
        <v>0</v>
      </c>
      <c r="F486" s="41">
        <v>0</v>
      </c>
      <c r="G486" s="48">
        <v>30302</v>
      </c>
    </row>
    <row r="487" spans="1:7" x14ac:dyDescent="0.25">
      <c r="A487" s="48">
        <v>303022510</v>
      </c>
      <c r="B487" s="41" t="s">
        <v>880</v>
      </c>
      <c r="C487" s="41">
        <v>0</v>
      </c>
      <c r="D487" s="41">
        <v>0</v>
      </c>
      <c r="E487" s="41">
        <v>0</v>
      </c>
      <c r="F487" s="41">
        <v>0</v>
      </c>
      <c r="G487" s="48">
        <v>30302</v>
      </c>
    </row>
    <row r="488" spans="1:7" x14ac:dyDescent="0.25">
      <c r="A488" s="48">
        <v>303022701</v>
      </c>
      <c r="B488" s="41" t="s">
        <v>882</v>
      </c>
      <c r="C488" s="41">
        <v>110.85</v>
      </c>
      <c r="D488" s="41">
        <v>1000</v>
      </c>
      <c r="E488" s="41">
        <v>1000</v>
      </c>
      <c r="F488" s="41">
        <v>-889.15</v>
      </c>
      <c r="G488" s="48">
        <v>30302</v>
      </c>
    </row>
    <row r="489" spans="1:7" x14ac:dyDescent="0.25">
      <c r="A489" s="48">
        <v>303022801</v>
      </c>
      <c r="B489" s="41" t="s">
        <v>884</v>
      </c>
      <c r="C489" s="41">
        <v>0</v>
      </c>
      <c r="D489" s="41">
        <v>0</v>
      </c>
      <c r="E489" s="41">
        <v>0</v>
      </c>
      <c r="F489" s="41">
        <v>0</v>
      </c>
      <c r="G489" s="48">
        <v>30302</v>
      </c>
    </row>
    <row r="490" spans="1:7" x14ac:dyDescent="0.25">
      <c r="A490" s="48">
        <v>303022815</v>
      </c>
      <c r="B490" s="41" t="s">
        <v>886</v>
      </c>
      <c r="C490" s="41">
        <v>0</v>
      </c>
      <c r="D490" s="41">
        <v>0</v>
      </c>
      <c r="E490" s="41">
        <v>0</v>
      </c>
      <c r="F490" s="41">
        <v>0</v>
      </c>
      <c r="G490" s="48">
        <v>30302</v>
      </c>
    </row>
    <row r="491" spans="1:7" x14ac:dyDescent="0.25">
      <c r="A491" s="48">
        <v>303024600</v>
      </c>
      <c r="B491" s="41" t="s">
        <v>888</v>
      </c>
      <c r="C491" s="41">
        <v>0</v>
      </c>
      <c r="D491" s="41">
        <v>0</v>
      </c>
      <c r="E491" s="41">
        <v>0</v>
      </c>
      <c r="F491" s="41">
        <v>0</v>
      </c>
      <c r="G491" s="48">
        <v>30302</v>
      </c>
    </row>
    <row r="492" spans="1:7" x14ac:dyDescent="0.25">
      <c r="A492" s="48">
        <v>303024610</v>
      </c>
      <c r="B492" s="41" t="s">
        <v>890</v>
      </c>
      <c r="C492" s="41">
        <v>0</v>
      </c>
      <c r="D492" s="41">
        <v>0</v>
      </c>
      <c r="E492" s="41">
        <v>0</v>
      </c>
      <c r="F492" s="41">
        <v>0</v>
      </c>
      <c r="G492" s="48">
        <v>30302</v>
      </c>
    </row>
    <row r="493" spans="1:7" x14ac:dyDescent="0.25">
      <c r="A493" s="48">
        <v>303024611</v>
      </c>
      <c r="B493" s="41" t="s">
        <v>892</v>
      </c>
      <c r="C493" s="41">
        <v>0</v>
      </c>
      <c r="D493" s="41">
        <v>0</v>
      </c>
      <c r="E493" s="41">
        <v>0</v>
      </c>
      <c r="F493" s="41">
        <v>0</v>
      </c>
      <c r="G493" s="48">
        <v>30302</v>
      </c>
    </row>
    <row r="494" spans="1:7" x14ac:dyDescent="0.25">
      <c r="A494" s="48">
        <v>303024619</v>
      </c>
      <c r="B494" s="41" t="s">
        <v>894</v>
      </c>
      <c r="C494" s="41">
        <v>0</v>
      </c>
      <c r="D494" s="41">
        <v>0</v>
      </c>
      <c r="E494" s="41">
        <v>0</v>
      </c>
      <c r="F494" s="41">
        <v>0</v>
      </c>
      <c r="G494" s="48">
        <v>30302</v>
      </c>
    </row>
    <row r="495" spans="1:7" x14ac:dyDescent="0.25">
      <c r="A495" s="48">
        <v>303026010</v>
      </c>
      <c r="B495" s="41" t="s">
        <v>896</v>
      </c>
      <c r="C495" s="41">
        <v>0</v>
      </c>
      <c r="D495" s="41">
        <v>0</v>
      </c>
      <c r="E495" s="41">
        <v>0</v>
      </c>
      <c r="F495" s="41">
        <v>0</v>
      </c>
      <c r="G495" s="48">
        <v>30302</v>
      </c>
    </row>
    <row r="496" spans="1:7" x14ac:dyDescent="0.25">
      <c r="A496" s="48">
        <v>303029002</v>
      </c>
      <c r="B496" s="41" t="s">
        <v>898</v>
      </c>
      <c r="C496" s="41">
        <v>0</v>
      </c>
      <c r="D496" s="41">
        <v>-56200</v>
      </c>
      <c r="E496" s="41">
        <v>-56200</v>
      </c>
      <c r="F496" s="41">
        <v>56200</v>
      </c>
      <c r="G496" s="48">
        <v>30302</v>
      </c>
    </row>
    <row r="497" spans="1:7" x14ac:dyDescent="0.25">
      <c r="A497" s="48">
        <v>303029051</v>
      </c>
      <c r="B497" s="41" t="s">
        <v>900</v>
      </c>
      <c r="C497" s="41">
        <v>0</v>
      </c>
      <c r="D497" s="41">
        <v>0</v>
      </c>
      <c r="E497" s="41">
        <v>0</v>
      </c>
      <c r="F497" s="41">
        <v>0</v>
      </c>
      <c r="G497" s="48">
        <v>30302</v>
      </c>
    </row>
    <row r="498" spans="1:7" x14ac:dyDescent="0.25">
      <c r="A498" s="48">
        <v>303029053</v>
      </c>
      <c r="B498" s="41" t="s">
        <v>902</v>
      </c>
      <c r="C498" s="41">
        <v>0</v>
      </c>
      <c r="D498" s="41">
        <v>0</v>
      </c>
      <c r="E498" s="41">
        <v>0</v>
      </c>
      <c r="F498" s="41">
        <v>0</v>
      </c>
      <c r="G498" s="48">
        <v>30302</v>
      </c>
    </row>
    <row r="499" spans="1:7" x14ac:dyDescent="0.25">
      <c r="A499" s="48">
        <v>303029100</v>
      </c>
      <c r="B499" s="41" t="s">
        <v>874</v>
      </c>
      <c r="C499" s="41">
        <v>0</v>
      </c>
      <c r="D499" s="41">
        <v>-1500</v>
      </c>
      <c r="E499" s="41">
        <v>-1500</v>
      </c>
      <c r="F499" s="41">
        <v>1500</v>
      </c>
      <c r="G499" s="48">
        <v>30302</v>
      </c>
    </row>
    <row r="500" spans="1:7" x14ac:dyDescent="0.25">
      <c r="A500" s="48">
        <v>303029555</v>
      </c>
      <c r="B500" s="41" t="s">
        <v>905</v>
      </c>
      <c r="C500" s="41">
        <v>0</v>
      </c>
      <c r="D500" s="41">
        <v>0</v>
      </c>
      <c r="E500" s="41">
        <v>0</v>
      </c>
      <c r="F500" s="41">
        <v>0</v>
      </c>
      <c r="G500" s="48">
        <v>30302</v>
      </c>
    </row>
    <row r="501" spans="1:7" x14ac:dyDescent="0.25">
      <c r="A501" s="48">
        <v>303029846</v>
      </c>
      <c r="B501" s="41" t="s">
        <v>907</v>
      </c>
      <c r="C501" s="41">
        <v>0</v>
      </c>
      <c r="D501" s="41">
        <v>0</v>
      </c>
      <c r="E501" s="41">
        <v>0</v>
      </c>
      <c r="F501" s="41">
        <v>0</v>
      </c>
      <c r="G501" s="48">
        <v>30302</v>
      </c>
    </row>
    <row r="502" spans="1:7" x14ac:dyDescent="0.25">
      <c r="A502" s="48">
        <v>303030100</v>
      </c>
      <c r="B502" s="41" t="s">
        <v>909</v>
      </c>
      <c r="C502" s="41">
        <v>57714.7</v>
      </c>
      <c r="D502" s="41">
        <v>172700</v>
      </c>
      <c r="E502" s="41">
        <v>172700</v>
      </c>
      <c r="F502" s="41">
        <v>-114985.3</v>
      </c>
      <c r="G502" s="48">
        <v>30303</v>
      </c>
    </row>
    <row r="503" spans="1:7" x14ac:dyDescent="0.25">
      <c r="A503" s="48">
        <v>303030101</v>
      </c>
      <c r="B503" s="41" t="s">
        <v>911</v>
      </c>
      <c r="C503" s="41">
        <v>0</v>
      </c>
      <c r="D503" s="41">
        <v>0</v>
      </c>
      <c r="E503" s="41">
        <v>0</v>
      </c>
      <c r="F503" s="41">
        <v>0</v>
      </c>
      <c r="G503" s="48">
        <v>30303</v>
      </c>
    </row>
    <row r="504" spans="1:7" x14ac:dyDescent="0.25">
      <c r="A504" s="48">
        <v>303030102</v>
      </c>
      <c r="B504" s="41" t="s">
        <v>913</v>
      </c>
      <c r="C504" s="41">
        <v>0</v>
      </c>
      <c r="D504" s="41">
        <v>0</v>
      </c>
      <c r="E504" s="41">
        <v>0</v>
      </c>
      <c r="F504" s="41">
        <v>0</v>
      </c>
      <c r="G504" s="48">
        <v>30303</v>
      </c>
    </row>
    <row r="505" spans="1:7" x14ac:dyDescent="0.25">
      <c r="A505" s="48">
        <v>303030103</v>
      </c>
      <c r="B505" s="41" t="s">
        <v>915</v>
      </c>
      <c r="C505" s="41">
        <v>0</v>
      </c>
      <c r="D505" s="41">
        <v>0</v>
      </c>
      <c r="E505" s="41">
        <v>0</v>
      </c>
      <c r="F505" s="41">
        <v>0</v>
      </c>
      <c r="G505" s="48">
        <v>30303</v>
      </c>
    </row>
    <row r="506" spans="1:7" x14ac:dyDescent="0.25">
      <c r="A506" s="48">
        <v>303030120</v>
      </c>
      <c r="B506" s="41" t="s">
        <v>917</v>
      </c>
      <c r="C506" s="41">
        <v>0</v>
      </c>
      <c r="D506" s="41">
        <v>0</v>
      </c>
      <c r="E506" s="41">
        <v>0</v>
      </c>
      <c r="F506" s="41">
        <v>0</v>
      </c>
      <c r="G506" s="48">
        <v>30303</v>
      </c>
    </row>
    <row r="507" spans="1:7" x14ac:dyDescent="0.25">
      <c r="A507" s="48">
        <v>303030150</v>
      </c>
      <c r="B507" s="41" t="s">
        <v>919</v>
      </c>
      <c r="C507" s="41">
        <v>0</v>
      </c>
      <c r="D507" s="41">
        <v>0</v>
      </c>
      <c r="E507" s="41">
        <v>0</v>
      </c>
      <c r="F507" s="41">
        <v>0</v>
      </c>
      <c r="G507" s="48">
        <v>30303</v>
      </c>
    </row>
    <row r="508" spans="1:7" x14ac:dyDescent="0.25">
      <c r="A508" s="48">
        <v>303030200</v>
      </c>
      <c r="B508" s="41" t="s">
        <v>921</v>
      </c>
      <c r="C508" s="41">
        <v>0</v>
      </c>
      <c r="D508" s="41">
        <v>0</v>
      </c>
      <c r="E508" s="41">
        <v>0</v>
      </c>
      <c r="F508" s="41">
        <v>0</v>
      </c>
      <c r="G508" s="48">
        <v>30303</v>
      </c>
    </row>
    <row r="509" spans="1:7" x14ac:dyDescent="0.25">
      <c r="A509" s="48">
        <v>303030800</v>
      </c>
      <c r="B509" s="41" t="s">
        <v>923</v>
      </c>
      <c r="C509" s="41">
        <v>0</v>
      </c>
      <c r="D509" s="41">
        <v>0</v>
      </c>
      <c r="E509" s="41">
        <v>0</v>
      </c>
      <c r="F509" s="41">
        <v>0</v>
      </c>
      <c r="G509" s="48">
        <v>30303</v>
      </c>
    </row>
    <row r="510" spans="1:7" x14ac:dyDescent="0.25">
      <c r="A510" s="48">
        <v>303030930</v>
      </c>
      <c r="B510" s="41" t="s">
        <v>925</v>
      </c>
      <c r="C510" s="41">
        <v>0</v>
      </c>
      <c r="D510" s="41">
        <v>600</v>
      </c>
      <c r="E510" s="41">
        <v>600</v>
      </c>
      <c r="F510" s="41">
        <v>-600</v>
      </c>
      <c r="G510" s="48">
        <v>30303</v>
      </c>
    </row>
    <row r="511" spans="1:7" x14ac:dyDescent="0.25">
      <c r="A511" s="48">
        <v>303030975</v>
      </c>
      <c r="B511" s="41" t="s">
        <v>927</v>
      </c>
      <c r="C511" s="41">
        <v>115</v>
      </c>
      <c r="D511" s="41">
        <v>500</v>
      </c>
      <c r="E511" s="41">
        <v>500</v>
      </c>
      <c r="F511" s="41">
        <v>-385</v>
      </c>
      <c r="G511" s="48">
        <v>30303</v>
      </c>
    </row>
    <row r="512" spans="1:7" x14ac:dyDescent="0.25">
      <c r="A512" s="48">
        <v>303032000</v>
      </c>
      <c r="B512" s="41" t="s">
        <v>929</v>
      </c>
      <c r="C512" s="41">
        <v>0</v>
      </c>
      <c r="D512" s="41">
        <v>2000</v>
      </c>
      <c r="E512" s="41">
        <v>2000</v>
      </c>
      <c r="F512" s="41">
        <v>-2000</v>
      </c>
      <c r="G512" s="48">
        <v>30303</v>
      </c>
    </row>
    <row r="513" spans="1:7" x14ac:dyDescent="0.25">
      <c r="A513" s="48">
        <v>303032004</v>
      </c>
      <c r="B513" s="41" t="s">
        <v>931</v>
      </c>
      <c r="C513" s="41">
        <v>0</v>
      </c>
      <c r="D513" s="41">
        <v>2100</v>
      </c>
      <c r="E513" s="41">
        <v>2100</v>
      </c>
      <c r="F513" s="41">
        <v>-2100</v>
      </c>
      <c r="G513" s="48">
        <v>30303</v>
      </c>
    </row>
    <row r="514" spans="1:7" x14ac:dyDescent="0.25">
      <c r="A514" s="48">
        <v>303032022</v>
      </c>
      <c r="B514" s="41" t="s">
        <v>933</v>
      </c>
      <c r="C514" s="41">
        <v>0</v>
      </c>
      <c r="D514" s="41">
        <v>1500</v>
      </c>
      <c r="E514" s="41">
        <v>1500</v>
      </c>
      <c r="F514" s="41">
        <v>-1500</v>
      </c>
      <c r="G514" s="48">
        <v>30303</v>
      </c>
    </row>
    <row r="515" spans="1:7" x14ac:dyDescent="0.25">
      <c r="A515" s="48">
        <v>303032416</v>
      </c>
      <c r="B515" s="41" t="s">
        <v>935</v>
      </c>
      <c r="C515" s="41">
        <v>0</v>
      </c>
      <c r="D515" s="41">
        <v>0</v>
      </c>
      <c r="E515" s="41">
        <v>0</v>
      </c>
      <c r="F515" s="41">
        <v>0</v>
      </c>
      <c r="G515" s="48">
        <v>30303</v>
      </c>
    </row>
    <row r="516" spans="1:7" x14ac:dyDescent="0.25">
      <c r="A516" s="48">
        <v>303032421</v>
      </c>
      <c r="B516" s="41" t="s">
        <v>937</v>
      </c>
      <c r="C516" s="41">
        <v>0</v>
      </c>
      <c r="D516" s="41">
        <v>0</v>
      </c>
      <c r="E516" s="41">
        <v>0</v>
      </c>
      <c r="F516" s="41">
        <v>0</v>
      </c>
      <c r="G516" s="48">
        <v>30303</v>
      </c>
    </row>
    <row r="517" spans="1:7" x14ac:dyDescent="0.25">
      <c r="A517" s="48">
        <v>303032422</v>
      </c>
      <c r="B517" s="41" t="s">
        <v>939</v>
      </c>
      <c r="C517" s="41">
        <v>0</v>
      </c>
      <c r="D517" s="41">
        <v>0</v>
      </c>
      <c r="E517" s="41">
        <v>0</v>
      </c>
      <c r="F517" s="41">
        <v>0</v>
      </c>
      <c r="G517" s="48">
        <v>30303</v>
      </c>
    </row>
    <row r="518" spans="1:7" x14ac:dyDescent="0.25">
      <c r="A518" s="48">
        <v>303032423</v>
      </c>
      <c r="B518" s="41" t="s">
        <v>941</v>
      </c>
      <c r="C518" s="41">
        <v>162.80000000000001</v>
      </c>
      <c r="D518" s="41">
        <v>14000</v>
      </c>
      <c r="E518" s="41">
        <v>14000</v>
      </c>
      <c r="F518" s="41">
        <v>-13837.2</v>
      </c>
      <c r="G518" s="48">
        <v>30303</v>
      </c>
    </row>
    <row r="519" spans="1:7" x14ac:dyDescent="0.25">
      <c r="A519" s="48">
        <v>303032427</v>
      </c>
      <c r="B519" s="41" t="s">
        <v>943</v>
      </c>
      <c r="C519" s="41">
        <v>1200</v>
      </c>
      <c r="D519" s="41">
        <v>8300</v>
      </c>
      <c r="E519" s="41">
        <v>8300</v>
      </c>
      <c r="F519" s="41">
        <v>-7100</v>
      </c>
      <c r="G519" s="48">
        <v>30303</v>
      </c>
    </row>
    <row r="520" spans="1:7" x14ac:dyDescent="0.25">
      <c r="A520" s="48">
        <v>303032430</v>
      </c>
      <c r="B520" s="41" t="s">
        <v>945</v>
      </c>
      <c r="C520" s="41">
        <v>21</v>
      </c>
      <c r="D520" s="41">
        <v>300</v>
      </c>
      <c r="E520" s="41">
        <v>300</v>
      </c>
      <c r="F520" s="41">
        <v>-279</v>
      </c>
      <c r="G520" s="48">
        <v>30303</v>
      </c>
    </row>
    <row r="521" spans="1:7" x14ac:dyDescent="0.25">
      <c r="A521" s="48">
        <v>303032432</v>
      </c>
      <c r="B521" s="41" t="s">
        <v>947</v>
      </c>
      <c r="C521" s="41">
        <v>0</v>
      </c>
      <c r="D521" s="41">
        <v>0</v>
      </c>
      <c r="E521" s="41">
        <v>0</v>
      </c>
      <c r="F521" s="41">
        <v>0</v>
      </c>
      <c r="G521" s="48">
        <v>30303</v>
      </c>
    </row>
    <row r="522" spans="1:7" x14ac:dyDescent="0.25">
      <c r="A522" s="48">
        <v>303032439</v>
      </c>
      <c r="B522" s="41" t="s">
        <v>949</v>
      </c>
      <c r="C522" s="41">
        <v>0</v>
      </c>
      <c r="D522" s="41">
        <v>0</v>
      </c>
      <c r="E522" s="41">
        <v>0</v>
      </c>
      <c r="F522" s="41">
        <v>0</v>
      </c>
      <c r="G522" s="48">
        <v>30303</v>
      </c>
    </row>
    <row r="523" spans="1:7" x14ac:dyDescent="0.25">
      <c r="A523" s="48">
        <v>303032456</v>
      </c>
      <c r="B523" s="41" t="s">
        <v>951</v>
      </c>
      <c r="C523" s="41">
        <v>0</v>
      </c>
      <c r="D523" s="41">
        <v>0</v>
      </c>
      <c r="E523" s="41">
        <v>0</v>
      </c>
      <c r="F523" s="41">
        <v>0</v>
      </c>
      <c r="G523" s="48">
        <v>30303</v>
      </c>
    </row>
    <row r="524" spans="1:7" x14ac:dyDescent="0.25">
      <c r="A524" s="48">
        <v>303032500</v>
      </c>
      <c r="B524" s="41" t="s">
        <v>953</v>
      </c>
      <c r="C524" s="41">
        <v>625.61</v>
      </c>
      <c r="D524" s="41">
        <v>4000</v>
      </c>
      <c r="E524" s="41">
        <v>4000</v>
      </c>
      <c r="F524" s="41">
        <v>-3374.39</v>
      </c>
      <c r="G524" s="48">
        <v>30303</v>
      </c>
    </row>
    <row r="525" spans="1:7" x14ac:dyDescent="0.25">
      <c r="A525" s="48">
        <v>303032510</v>
      </c>
      <c r="B525" s="41" t="s">
        <v>955</v>
      </c>
      <c r="C525" s="41">
        <v>0</v>
      </c>
      <c r="D525" s="41">
        <v>0</v>
      </c>
      <c r="E525" s="41">
        <v>0</v>
      </c>
      <c r="F525" s="41">
        <v>0</v>
      </c>
      <c r="G525" s="48">
        <v>30303</v>
      </c>
    </row>
    <row r="526" spans="1:7" x14ac:dyDescent="0.25">
      <c r="A526" s="48">
        <v>303032701</v>
      </c>
      <c r="B526" s="41" t="s">
        <v>957</v>
      </c>
      <c r="C526" s="41">
        <v>1685.62</v>
      </c>
      <c r="D526" s="41">
        <v>6000</v>
      </c>
      <c r="E526" s="41">
        <v>6000</v>
      </c>
      <c r="F526" s="41">
        <v>-4314.38</v>
      </c>
      <c r="G526" s="48">
        <v>30303</v>
      </c>
    </row>
    <row r="527" spans="1:7" x14ac:dyDescent="0.25">
      <c r="A527" s="48">
        <v>303032703</v>
      </c>
      <c r="B527" s="41" t="s">
        <v>959</v>
      </c>
      <c r="C527" s="41">
        <v>0</v>
      </c>
      <c r="D527" s="41">
        <v>0</v>
      </c>
      <c r="E527" s="41">
        <v>0</v>
      </c>
      <c r="F527" s="41">
        <v>0</v>
      </c>
      <c r="G527" s="48">
        <v>30303</v>
      </c>
    </row>
    <row r="528" spans="1:7" x14ac:dyDescent="0.25">
      <c r="A528" s="48">
        <v>303032706</v>
      </c>
      <c r="B528" s="41" t="s">
        <v>961</v>
      </c>
      <c r="C528" s="41">
        <v>0</v>
      </c>
      <c r="D528" s="41">
        <v>0</v>
      </c>
      <c r="E528" s="41">
        <v>0</v>
      </c>
      <c r="F528" s="41">
        <v>0</v>
      </c>
      <c r="G528" s="48">
        <v>30303</v>
      </c>
    </row>
    <row r="529" spans="1:7" x14ac:dyDescent="0.25">
      <c r="A529" s="48">
        <v>303032801</v>
      </c>
      <c r="B529" s="41" t="s">
        <v>2772</v>
      </c>
      <c r="C529" s="41">
        <v>0</v>
      </c>
      <c r="D529" s="41">
        <v>0</v>
      </c>
      <c r="E529" s="41">
        <v>0</v>
      </c>
      <c r="F529" s="41">
        <v>0</v>
      </c>
      <c r="G529" s="48">
        <v>30303</v>
      </c>
    </row>
    <row r="530" spans="1:7" x14ac:dyDescent="0.25">
      <c r="A530" s="48">
        <v>303032900</v>
      </c>
      <c r="B530" s="41" t="s">
        <v>963</v>
      </c>
      <c r="C530" s="41">
        <v>0</v>
      </c>
      <c r="D530" s="41">
        <v>0</v>
      </c>
      <c r="E530" s="41">
        <v>0</v>
      </c>
      <c r="F530" s="41">
        <v>0</v>
      </c>
      <c r="G530" s="48">
        <v>30303</v>
      </c>
    </row>
    <row r="531" spans="1:7" x14ac:dyDescent="0.25">
      <c r="A531" s="48">
        <v>303032924</v>
      </c>
      <c r="B531" s="41" t="s">
        <v>965</v>
      </c>
      <c r="C531" s="41">
        <v>0</v>
      </c>
      <c r="D531" s="41">
        <v>0</v>
      </c>
      <c r="E531" s="41">
        <v>0</v>
      </c>
      <c r="F531" s="41">
        <v>0</v>
      </c>
      <c r="G531" s="48">
        <v>30303</v>
      </c>
    </row>
    <row r="532" spans="1:7" x14ac:dyDescent="0.25">
      <c r="A532" s="48">
        <v>303034600</v>
      </c>
      <c r="B532" s="41" t="s">
        <v>967</v>
      </c>
      <c r="C532" s="41">
        <v>0</v>
      </c>
      <c r="D532" s="41">
        <v>0</v>
      </c>
      <c r="E532" s="41">
        <v>0</v>
      </c>
      <c r="F532" s="41">
        <v>0</v>
      </c>
      <c r="G532" s="48">
        <v>30303</v>
      </c>
    </row>
    <row r="533" spans="1:7" x14ac:dyDescent="0.25">
      <c r="A533" s="48">
        <v>303034610</v>
      </c>
      <c r="B533" s="41" t="s">
        <v>969</v>
      </c>
      <c r="C533" s="41">
        <v>0</v>
      </c>
      <c r="D533" s="41">
        <v>0</v>
      </c>
      <c r="E533" s="41">
        <v>0</v>
      </c>
      <c r="F533" s="41">
        <v>0</v>
      </c>
      <c r="G533" s="48">
        <v>30303</v>
      </c>
    </row>
    <row r="534" spans="1:7" x14ac:dyDescent="0.25">
      <c r="A534" s="48">
        <v>303034611</v>
      </c>
      <c r="B534" s="41" t="s">
        <v>971</v>
      </c>
      <c r="C534" s="41">
        <v>0</v>
      </c>
      <c r="D534" s="41">
        <v>0</v>
      </c>
      <c r="E534" s="41">
        <v>0</v>
      </c>
      <c r="F534" s="41">
        <v>0</v>
      </c>
      <c r="G534" s="48">
        <v>30303</v>
      </c>
    </row>
    <row r="535" spans="1:7" x14ac:dyDescent="0.25">
      <c r="A535" s="48">
        <v>303034618</v>
      </c>
      <c r="B535" s="41" t="s">
        <v>973</v>
      </c>
      <c r="C535" s="41">
        <v>0</v>
      </c>
      <c r="D535" s="41">
        <v>0</v>
      </c>
      <c r="E535" s="41">
        <v>0</v>
      </c>
      <c r="F535" s="41">
        <v>0</v>
      </c>
      <c r="G535" s="48">
        <v>30303</v>
      </c>
    </row>
    <row r="536" spans="1:7" x14ac:dyDescent="0.25">
      <c r="A536" s="48">
        <v>303034619</v>
      </c>
      <c r="B536" s="41" t="s">
        <v>975</v>
      </c>
      <c r="C536" s="41">
        <v>0</v>
      </c>
      <c r="D536" s="41">
        <v>0</v>
      </c>
      <c r="E536" s="41">
        <v>0</v>
      </c>
      <c r="F536" s="41">
        <v>0</v>
      </c>
      <c r="G536" s="48">
        <v>30303</v>
      </c>
    </row>
    <row r="537" spans="1:7" x14ac:dyDescent="0.25">
      <c r="A537" s="48">
        <v>303034621</v>
      </c>
      <c r="B537" s="41" t="s">
        <v>977</v>
      </c>
      <c r="C537" s="41">
        <v>0</v>
      </c>
      <c r="D537" s="41">
        <v>0</v>
      </c>
      <c r="E537" s="41">
        <v>0</v>
      </c>
      <c r="F537" s="41">
        <v>0</v>
      </c>
      <c r="G537" s="48">
        <v>30303</v>
      </c>
    </row>
    <row r="538" spans="1:7" x14ac:dyDescent="0.25">
      <c r="A538" s="48">
        <v>303034990</v>
      </c>
      <c r="B538" s="41" t="s">
        <v>979</v>
      </c>
      <c r="C538" s="41">
        <v>0</v>
      </c>
      <c r="D538" s="41">
        <v>2630400</v>
      </c>
      <c r="E538" s="41">
        <v>2630400</v>
      </c>
      <c r="F538" s="41">
        <v>-2630400</v>
      </c>
      <c r="G538" s="48">
        <v>30303</v>
      </c>
    </row>
    <row r="539" spans="1:7" x14ac:dyDescent="0.25">
      <c r="A539" s="48">
        <v>303034991</v>
      </c>
      <c r="B539" s="41" t="s">
        <v>981</v>
      </c>
      <c r="C539" s="41">
        <v>0</v>
      </c>
      <c r="D539" s="41">
        <v>169700</v>
      </c>
      <c r="E539" s="41">
        <v>169700</v>
      </c>
      <c r="F539" s="41">
        <v>-169700</v>
      </c>
      <c r="G539" s="48">
        <v>30303</v>
      </c>
    </row>
    <row r="540" spans="1:7" x14ac:dyDescent="0.25">
      <c r="A540" s="48">
        <v>303034992</v>
      </c>
      <c r="B540" s="41" t="s">
        <v>983</v>
      </c>
      <c r="C540" s="41">
        <v>0</v>
      </c>
      <c r="D540" s="41">
        <v>43200</v>
      </c>
      <c r="E540" s="41">
        <v>43200</v>
      </c>
      <c r="F540" s="41">
        <v>-43200</v>
      </c>
      <c r="G540" s="48">
        <v>30303</v>
      </c>
    </row>
    <row r="541" spans="1:7" x14ac:dyDescent="0.25">
      <c r="A541" s="48">
        <v>303034993</v>
      </c>
      <c r="B541" s="41" t="s">
        <v>985</v>
      </c>
      <c r="C541" s="41">
        <v>0</v>
      </c>
      <c r="D541" s="41">
        <v>0</v>
      </c>
      <c r="E541" s="41">
        <v>0</v>
      </c>
      <c r="F541" s="41">
        <v>0</v>
      </c>
      <c r="G541" s="48">
        <v>30303</v>
      </c>
    </row>
    <row r="542" spans="1:7" x14ac:dyDescent="0.25">
      <c r="A542" s="48">
        <v>303035008</v>
      </c>
      <c r="B542" s="41" t="s">
        <v>987</v>
      </c>
      <c r="C542" s="41">
        <v>0</v>
      </c>
      <c r="D542" s="41">
        <v>0</v>
      </c>
      <c r="E542" s="41">
        <v>0</v>
      </c>
      <c r="F542" s="41">
        <v>0</v>
      </c>
      <c r="G542" s="48">
        <v>30303</v>
      </c>
    </row>
    <row r="543" spans="1:7" x14ac:dyDescent="0.25">
      <c r="A543" s="48">
        <v>303035012</v>
      </c>
      <c r="B543" s="41" t="s">
        <v>989</v>
      </c>
      <c r="C543" s="41">
        <v>2193419.2599999998</v>
      </c>
      <c r="D543" s="41">
        <v>6047000</v>
      </c>
      <c r="E543" s="41">
        <v>6047000</v>
      </c>
      <c r="F543" s="41">
        <v>-3853580.74</v>
      </c>
      <c r="G543" s="48">
        <v>30303</v>
      </c>
    </row>
    <row r="544" spans="1:7" x14ac:dyDescent="0.25">
      <c r="A544" s="48">
        <v>303035013</v>
      </c>
      <c r="B544" s="41" t="s">
        <v>991</v>
      </c>
      <c r="C544" s="41">
        <v>0</v>
      </c>
      <c r="D544" s="41">
        <v>0</v>
      </c>
      <c r="E544" s="41">
        <v>0</v>
      </c>
      <c r="F544" s="41">
        <v>0</v>
      </c>
      <c r="G544" s="48">
        <v>30303</v>
      </c>
    </row>
    <row r="545" spans="1:7" x14ac:dyDescent="0.25">
      <c r="A545" s="48">
        <v>303035124</v>
      </c>
      <c r="B545" s="41" t="s">
        <v>993</v>
      </c>
      <c r="C545" s="41">
        <v>249.8</v>
      </c>
      <c r="D545" s="41">
        <v>0</v>
      </c>
      <c r="E545" s="41">
        <v>0</v>
      </c>
      <c r="F545" s="41">
        <v>249.8</v>
      </c>
      <c r="G545" s="48">
        <v>30303</v>
      </c>
    </row>
    <row r="546" spans="1:7" x14ac:dyDescent="0.25">
      <c r="A546" s="48">
        <v>303035902</v>
      </c>
      <c r="B546" s="41" t="s">
        <v>995</v>
      </c>
      <c r="C546" s="41">
        <v>0</v>
      </c>
      <c r="D546" s="41">
        <v>10000</v>
      </c>
      <c r="E546" s="41">
        <v>10000</v>
      </c>
      <c r="F546" s="41">
        <v>-10000</v>
      </c>
      <c r="G546" s="48">
        <v>30303</v>
      </c>
    </row>
    <row r="547" spans="1:7" x14ac:dyDescent="0.25">
      <c r="A547" s="48">
        <v>303035912</v>
      </c>
      <c r="B547" s="41" t="s">
        <v>997</v>
      </c>
      <c r="C547" s="41">
        <v>0</v>
      </c>
      <c r="D547" s="41">
        <v>20000</v>
      </c>
      <c r="E547" s="41">
        <v>20000</v>
      </c>
      <c r="F547" s="41">
        <v>-20000</v>
      </c>
      <c r="G547" s="48">
        <v>30303</v>
      </c>
    </row>
    <row r="548" spans="1:7" x14ac:dyDescent="0.25">
      <c r="A548" s="48">
        <v>303035927</v>
      </c>
      <c r="B548" s="41" t="s">
        <v>999</v>
      </c>
      <c r="C548" s="41">
        <v>0</v>
      </c>
      <c r="D548" s="41">
        <v>0</v>
      </c>
      <c r="E548" s="41">
        <v>0</v>
      </c>
      <c r="F548" s="41">
        <v>0</v>
      </c>
      <c r="G548" s="48">
        <v>30303</v>
      </c>
    </row>
    <row r="549" spans="1:7" x14ac:dyDescent="0.25">
      <c r="A549" s="48">
        <v>303036010</v>
      </c>
      <c r="B549" s="41" t="s">
        <v>1001</v>
      </c>
      <c r="C549" s="41">
        <v>0</v>
      </c>
      <c r="D549" s="41">
        <v>0</v>
      </c>
      <c r="E549" s="41">
        <v>0</v>
      </c>
      <c r="F549" s="41">
        <v>0</v>
      </c>
      <c r="G549" s="48">
        <v>30303</v>
      </c>
    </row>
    <row r="550" spans="1:7" x14ac:dyDescent="0.25">
      <c r="A550" s="48">
        <v>303036500</v>
      </c>
      <c r="B550" s="41" t="s">
        <v>1003</v>
      </c>
      <c r="C550" s="41">
        <v>0</v>
      </c>
      <c r="D550" s="41">
        <v>0</v>
      </c>
      <c r="E550" s="41">
        <v>0</v>
      </c>
      <c r="F550" s="41">
        <v>0</v>
      </c>
      <c r="G550" s="48">
        <v>30303</v>
      </c>
    </row>
    <row r="551" spans="1:7" x14ac:dyDescent="0.25">
      <c r="A551" s="48">
        <v>303039004</v>
      </c>
      <c r="B551" s="41" t="s">
        <v>1005</v>
      </c>
      <c r="C551" s="41">
        <v>0</v>
      </c>
      <c r="D551" s="41">
        <v>-5983800</v>
      </c>
      <c r="E551" s="41">
        <v>-5983800</v>
      </c>
      <c r="F551" s="41">
        <v>5983800</v>
      </c>
      <c r="G551" s="48">
        <v>30303</v>
      </c>
    </row>
    <row r="552" spans="1:7" x14ac:dyDescent="0.25">
      <c r="A552" s="48">
        <v>303039005</v>
      </c>
      <c r="B552" s="41" t="s">
        <v>1007</v>
      </c>
      <c r="C552" s="41">
        <v>-35906</v>
      </c>
      <c r="D552" s="41">
        <v>-43200</v>
      </c>
      <c r="E552" s="41">
        <v>-43200</v>
      </c>
      <c r="F552" s="41">
        <v>7294</v>
      </c>
      <c r="G552" s="48">
        <v>30303</v>
      </c>
    </row>
    <row r="553" spans="1:7" x14ac:dyDescent="0.25">
      <c r="A553" s="48">
        <v>303039006</v>
      </c>
      <c r="B553" s="41" t="s">
        <v>1009</v>
      </c>
      <c r="C553" s="41">
        <v>0</v>
      </c>
      <c r="D553" s="41">
        <v>-87600</v>
      </c>
      <c r="E553" s="41">
        <v>-87600</v>
      </c>
      <c r="F553" s="41">
        <v>87600</v>
      </c>
      <c r="G553" s="48">
        <v>30303</v>
      </c>
    </row>
    <row r="554" spans="1:7" x14ac:dyDescent="0.25">
      <c r="A554" s="48">
        <v>303039007</v>
      </c>
      <c r="B554" s="41" t="s">
        <v>1011</v>
      </c>
      <c r="C554" s="41">
        <v>0</v>
      </c>
      <c r="D554" s="41">
        <v>0</v>
      </c>
      <c r="E554" s="41">
        <v>0</v>
      </c>
      <c r="F554" s="41">
        <v>0</v>
      </c>
      <c r="G554" s="48">
        <v>30303</v>
      </c>
    </row>
    <row r="555" spans="1:7" x14ac:dyDescent="0.25">
      <c r="A555" s="48">
        <v>303039008</v>
      </c>
      <c r="B555" s="41" t="s">
        <v>1013</v>
      </c>
      <c r="C555" s="41">
        <v>0</v>
      </c>
      <c r="D555" s="41">
        <v>0</v>
      </c>
      <c r="E555" s="41">
        <v>0</v>
      </c>
      <c r="F555" s="41">
        <v>0</v>
      </c>
      <c r="G555" s="48">
        <v>30303</v>
      </c>
    </row>
    <row r="556" spans="1:7" x14ac:dyDescent="0.25">
      <c r="A556" s="48">
        <v>303039010</v>
      </c>
      <c r="B556" s="41" t="s">
        <v>1015</v>
      </c>
      <c r="C556" s="41">
        <v>0</v>
      </c>
      <c r="D556" s="41">
        <v>-2597300</v>
      </c>
      <c r="E556" s="41">
        <v>-2597300</v>
      </c>
      <c r="F556" s="41">
        <v>2597300</v>
      </c>
      <c r="G556" s="48">
        <v>30303</v>
      </c>
    </row>
    <row r="557" spans="1:7" x14ac:dyDescent="0.25">
      <c r="A557" s="48">
        <v>303039013</v>
      </c>
      <c r="B557" s="41" t="s">
        <v>1017</v>
      </c>
      <c r="C557" s="41">
        <v>0</v>
      </c>
      <c r="D557" s="41">
        <v>-65700</v>
      </c>
      <c r="E557" s="41">
        <v>-65700</v>
      </c>
      <c r="F557" s="41">
        <v>65700</v>
      </c>
      <c r="G557" s="48">
        <v>30303</v>
      </c>
    </row>
    <row r="558" spans="1:7" x14ac:dyDescent="0.25">
      <c r="A558" s="48">
        <v>303039016</v>
      </c>
      <c r="B558" s="41" t="s">
        <v>1019</v>
      </c>
      <c r="C558" s="41">
        <v>0</v>
      </c>
      <c r="D558" s="41">
        <v>0</v>
      </c>
      <c r="E558" s="41">
        <v>0</v>
      </c>
      <c r="F558" s="41">
        <v>0</v>
      </c>
      <c r="G558" s="48">
        <v>30303</v>
      </c>
    </row>
    <row r="559" spans="1:7" x14ac:dyDescent="0.25">
      <c r="A559" s="48">
        <v>303039051</v>
      </c>
      <c r="B559" s="41" t="s">
        <v>1021</v>
      </c>
      <c r="C559" s="41">
        <v>-15964.4</v>
      </c>
      <c r="D559" s="41">
        <v>-8600</v>
      </c>
      <c r="E559" s="41">
        <v>-8600</v>
      </c>
      <c r="F559" s="41">
        <v>-7364.4</v>
      </c>
      <c r="G559" s="48">
        <v>30303</v>
      </c>
    </row>
    <row r="560" spans="1:7" x14ac:dyDescent="0.25">
      <c r="A560" s="48">
        <v>303039053</v>
      </c>
      <c r="B560" s="41" t="s">
        <v>1023</v>
      </c>
      <c r="C560" s="41">
        <v>0</v>
      </c>
      <c r="D560" s="41">
        <v>0</v>
      </c>
      <c r="E560" s="41">
        <v>0</v>
      </c>
      <c r="F560" s="41">
        <v>0</v>
      </c>
      <c r="G560" s="48">
        <v>30303</v>
      </c>
    </row>
    <row r="561" spans="1:7" x14ac:dyDescent="0.25">
      <c r="A561" s="48">
        <v>303039058</v>
      </c>
      <c r="B561" s="41" t="s">
        <v>1025</v>
      </c>
      <c r="C561" s="41">
        <v>-44310.11</v>
      </c>
      <c r="D561" s="41">
        <v>-37100</v>
      </c>
      <c r="E561" s="41">
        <v>-37100</v>
      </c>
      <c r="F561" s="41">
        <v>-7210.11</v>
      </c>
      <c r="G561" s="48">
        <v>30303</v>
      </c>
    </row>
    <row r="562" spans="1:7" x14ac:dyDescent="0.25">
      <c r="A562" s="48">
        <v>303039059</v>
      </c>
      <c r="B562" s="41" t="s">
        <v>1027</v>
      </c>
      <c r="C562" s="41">
        <v>0</v>
      </c>
      <c r="D562" s="41">
        <v>0</v>
      </c>
      <c r="E562" s="41">
        <v>0</v>
      </c>
      <c r="F562" s="41">
        <v>0</v>
      </c>
      <c r="G562" s="48">
        <v>30303</v>
      </c>
    </row>
    <row r="563" spans="1:7" x14ac:dyDescent="0.25">
      <c r="A563" s="48">
        <v>303039079</v>
      </c>
      <c r="B563" s="41" t="s">
        <v>1029</v>
      </c>
      <c r="C563" s="41">
        <v>-14644.8</v>
      </c>
      <c r="D563" s="41">
        <v>-89600</v>
      </c>
      <c r="E563" s="41">
        <v>-89600</v>
      </c>
      <c r="F563" s="41">
        <v>74955.199999999997</v>
      </c>
      <c r="G563" s="48">
        <v>30303</v>
      </c>
    </row>
    <row r="564" spans="1:7" x14ac:dyDescent="0.25">
      <c r="A564" s="48">
        <v>303039084</v>
      </c>
      <c r="B564" s="41" t="s">
        <v>1031</v>
      </c>
      <c r="C564" s="41">
        <v>0</v>
      </c>
      <c r="D564" s="41">
        <v>0</v>
      </c>
      <c r="E564" s="41">
        <v>0</v>
      </c>
      <c r="F564" s="41">
        <v>0</v>
      </c>
      <c r="G564" s="48">
        <v>30303</v>
      </c>
    </row>
    <row r="565" spans="1:7" x14ac:dyDescent="0.25">
      <c r="A565" s="48">
        <v>303039100</v>
      </c>
      <c r="B565" s="41" t="s">
        <v>947</v>
      </c>
      <c r="C565" s="41">
        <v>0</v>
      </c>
      <c r="D565" s="41">
        <v>-1000</v>
      </c>
      <c r="E565" s="41">
        <v>-1000</v>
      </c>
      <c r="F565" s="41">
        <v>1000</v>
      </c>
      <c r="G565" s="48">
        <v>30303</v>
      </c>
    </row>
    <row r="566" spans="1:7" x14ac:dyDescent="0.25">
      <c r="A566" s="48">
        <v>303039101</v>
      </c>
      <c r="B566" s="41" t="s">
        <v>1034</v>
      </c>
      <c r="C566" s="41">
        <v>0</v>
      </c>
      <c r="D566" s="41">
        <v>0</v>
      </c>
      <c r="E566" s="41">
        <v>0</v>
      </c>
      <c r="F566" s="41">
        <v>0</v>
      </c>
      <c r="G566" s="48">
        <v>30303</v>
      </c>
    </row>
    <row r="567" spans="1:7" x14ac:dyDescent="0.25">
      <c r="A567" s="48">
        <v>303039102</v>
      </c>
      <c r="B567" s="41" t="s">
        <v>1036</v>
      </c>
      <c r="C567" s="41">
        <v>0</v>
      </c>
      <c r="D567" s="41">
        <v>-6000</v>
      </c>
      <c r="E567" s="41">
        <v>-6000</v>
      </c>
      <c r="F567" s="41">
        <v>6000</v>
      </c>
      <c r="G567" s="48">
        <v>30303</v>
      </c>
    </row>
    <row r="568" spans="1:7" x14ac:dyDescent="0.25">
      <c r="A568" s="48">
        <v>303039107</v>
      </c>
      <c r="B568" s="41" t="s">
        <v>1038</v>
      </c>
      <c r="C568" s="41">
        <v>0</v>
      </c>
      <c r="D568" s="41">
        <v>0</v>
      </c>
      <c r="E568" s="41">
        <v>0</v>
      </c>
      <c r="F568" s="41">
        <v>0</v>
      </c>
      <c r="G568" s="48">
        <v>30303</v>
      </c>
    </row>
    <row r="569" spans="1:7" x14ac:dyDescent="0.25">
      <c r="A569" s="48">
        <v>303039108</v>
      </c>
      <c r="B569" s="41" t="s">
        <v>1040</v>
      </c>
      <c r="C569" s="41">
        <v>0</v>
      </c>
      <c r="D569" s="41">
        <v>0</v>
      </c>
      <c r="E569" s="41">
        <v>0</v>
      </c>
      <c r="F569" s="41">
        <v>0</v>
      </c>
      <c r="G569" s="48">
        <v>30303</v>
      </c>
    </row>
    <row r="570" spans="1:7" x14ac:dyDescent="0.25">
      <c r="A570" s="48">
        <v>303039825</v>
      </c>
      <c r="B570" s="41" t="s">
        <v>1042</v>
      </c>
      <c r="C570" s="41">
        <v>0</v>
      </c>
      <c r="D570" s="41">
        <v>0</v>
      </c>
      <c r="E570" s="41">
        <v>0</v>
      </c>
      <c r="F570" s="41">
        <v>0</v>
      </c>
      <c r="G570" s="48">
        <v>30303</v>
      </c>
    </row>
    <row r="571" spans="1:7" x14ac:dyDescent="0.25">
      <c r="A571" s="48">
        <v>303039845</v>
      </c>
      <c r="B571" s="41" t="s">
        <v>1044</v>
      </c>
      <c r="C571" s="41">
        <v>0</v>
      </c>
      <c r="D571" s="41">
        <v>0</v>
      </c>
      <c r="E571" s="41">
        <v>0</v>
      </c>
      <c r="F571" s="41">
        <v>0</v>
      </c>
      <c r="G571" s="48">
        <v>30303</v>
      </c>
    </row>
    <row r="572" spans="1:7" x14ac:dyDescent="0.25">
      <c r="A572" s="48">
        <v>303039846</v>
      </c>
      <c r="B572" s="41" t="s">
        <v>1046</v>
      </c>
      <c r="C572" s="41">
        <v>0</v>
      </c>
      <c r="D572" s="41">
        <v>0</v>
      </c>
      <c r="E572" s="41">
        <v>0</v>
      </c>
      <c r="F572" s="41">
        <v>0</v>
      </c>
      <c r="G572" s="48">
        <v>30303</v>
      </c>
    </row>
    <row r="573" spans="1:7" x14ac:dyDescent="0.25">
      <c r="A573" s="48">
        <v>303040100</v>
      </c>
      <c r="B573" s="41" t="s">
        <v>1048</v>
      </c>
      <c r="C573" s="41">
        <v>53928.37</v>
      </c>
      <c r="D573" s="41">
        <v>151500</v>
      </c>
      <c r="E573" s="41">
        <v>151500</v>
      </c>
      <c r="F573" s="41">
        <v>-97571.63</v>
      </c>
      <c r="G573" s="48">
        <v>30304</v>
      </c>
    </row>
    <row r="574" spans="1:7" x14ac:dyDescent="0.25">
      <c r="A574" s="48">
        <v>303040101</v>
      </c>
      <c r="B574" s="41" t="s">
        <v>1050</v>
      </c>
      <c r="C574" s="41">
        <v>0</v>
      </c>
      <c r="D574" s="41">
        <v>0</v>
      </c>
      <c r="E574" s="41">
        <v>0</v>
      </c>
      <c r="F574" s="41">
        <v>0</v>
      </c>
      <c r="G574" s="48">
        <v>30304</v>
      </c>
    </row>
    <row r="575" spans="1:7" x14ac:dyDescent="0.25">
      <c r="A575" s="48">
        <v>303040102</v>
      </c>
      <c r="B575" s="41" t="s">
        <v>1052</v>
      </c>
      <c r="C575" s="41">
        <v>0</v>
      </c>
      <c r="D575" s="41">
        <v>0</v>
      </c>
      <c r="E575" s="41">
        <v>0</v>
      </c>
      <c r="F575" s="41">
        <v>0</v>
      </c>
      <c r="G575" s="48">
        <v>30304</v>
      </c>
    </row>
    <row r="576" spans="1:7" x14ac:dyDescent="0.25">
      <c r="A576" s="48">
        <v>303040103</v>
      </c>
      <c r="B576" s="41" t="s">
        <v>1054</v>
      </c>
      <c r="C576" s="41">
        <v>0</v>
      </c>
      <c r="D576" s="41">
        <v>0</v>
      </c>
      <c r="E576" s="41">
        <v>0</v>
      </c>
      <c r="F576" s="41">
        <v>0</v>
      </c>
      <c r="G576" s="48">
        <v>30304</v>
      </c>
    </row>
    <row r="577" spans="1:7" x14ac:dyDescent="0.25">
      <c r="A577" s="48">
        <v>303040120</v>
      </c>
      <c r="B577" s="41" t="s">
        <v>1056</v>
      </c>
      <c r="C577" s="41">
        <v>0</v>
      </c>
      <c r="D577" s="41">
        <v>0</v>
      </c>
      <c r="E577" s="41">
        <v>0</v>
      </c>
      <c r="F577" s="41">
        <v>0</v>
      </c>
      <c r="G577" s="48">
        <v>30304</v>
      </c>
    </row>
    <row r="578" spans="1:7" x14ac:dyDescent="0.25">
      <c r="A578" s="48">
        <v>303040150</v>
      </c>
      <c r="B578" s="41" t="s">
        <v>1058</v>
      </c>
      <c r="C578" s="41">
        <v>0</v>
      </c>
      <c r="D578" s="41">
        <v>0</v>
      </c>
      <c r="E578" s="41">
        <v>0</v>
      </c>
      <c r="F578" s="41">
        <v>0</v>
      </c>
      <c r="G578" s="48">
        <v>30304</v>
      </c>
    </row>
    <row r="579" spans="1:7" x14ac:dyDescent="0.25">
      <c r="A579" s="48">
        <v>303040200</v>
      </c>
      <c r="B579" s="41" t="s">
        <v>1060</v>
      </c>
      <c r="C579" s="41">
        <v>0</v>
      </c>
      <c r="D579" s="41">
        <v>0</v>
      </c>
      <c r="E579" s="41">
        <v>0</v>
      </c>
      <c r="F579" s="41">
        <v>0</v>
      </c>
      <c r="G579" s="48">
        <v>30304</v>
      </c>
    </row>
    <row r="580" spans="1:7" x14ac:dyDescent="0.25">
      <c r="A580" s="48">
        <v>303040700</v>
      </c>
      <c r="B580" s="41" t="s">
        <v>1062</v>
      </c>
      <c r="C580" s="41">
        <v>0</v>
      </c>
      <c r="D580" s="41">
        <v>0</v>
      </c>
      <c r="E580" s="41">
        <v>0</v>
      </c>
      <c r="F580" s="41">
        <v>0</v>
      </c>
      <c r="G580" s="48">
        <v>30304</v>
      </c>
    </row>
    <row r="581" spans="1:7" x14ac:dyDescent="0.25">
      <c r="A581" s="48">
        <v>303040930</v>
      </c>
      <c r="B581" s="41" t="s">
        <v>1064</v>
      </c>
      <c r="C581" s="41">
        <v>0</v>
      </c>
      <c r="D581" s="41">
        <v>0</v>
      </c>
      <c r="E581" s="41">
        <v>0</v>
      </c>
      <c r="F581" s="41">
        <v>0</v>
      </c>
      <c r="G581" s="48">
        <v>30304</v>
      </c>
    </row>
    <row r="582" spans="1:7" x14ac:dyDescent="0.25">
      <c r="A582" s="48">
        <v>303042000</v>
      </c>
      <c r="B582" s="41" t="s">
        <v>1066</v>
      </c>
      <c r="C582" s="41">
        <v>0</v>
      </c>
      <c r="D582" s="41">
        <v>0</v>
      </c>
      <c r="E582" s="41">
        <v>0</v>
      </c>
      <c r="F582" s="41">
        <v>0</v>
      </c>
      <c r="G582" s="48">
        <v>30304</v>
      </c>
    </row>
    <row r="583" spans="1:7" x14ac:dyDescent="0.25">
      <c r="A583" s="48">
        <v>303042427</v>
      </c>
      <c r="B583" s="41" t="s">
        <v>1068</v>
      </c>
      <c r="C583" s="41">
        <v>0</v>
      </c>
      <c r="D583" s="41">
        <v>0</v>
      </c>
      <c r="E583" s="41">
        <v>0</v>
      </c>
      <c r="F583" s="41">
        <v>0</v>
      </c>
      <c r="G583" s="48">
        <v>30304</v>
      </c>
    </row>
    <row r="584" spans="1:7" x14ac:dyDescent="0.25">
      <c r="A584" s="48">
        <v>303042429</v>
      </c>
      <c r="B584" s="41" t="s">
        <v>1070</v>
      </c>
      <c r="C584" s="41">
        <v>0</v>
      </c>
      <c r="D584" s="41">
        <v>7500</v>
      </c>
      <c r="E584" s="41">
        <v>7500</v>
      </c>
      <c r="F584" s="41">
        <v>-7500</v>
      </c>
      <c r="G584" s="48">
        <v>30304</v>
      </c>
    </row>
    <row r="585" spans="1:7" x14ac:dyDescent="0.25">
      <c r="A585" s="48">
        <v>303042432</v>
      </c>
      <c r="B585" s="41" t="s">
        <v>1072</v>
      </c>
      <c r="C585" s="41">
        <v>0</v>
      </c>
      <c r="D585" s="41">
        <v>0</v>
      </c>
      <c r="E585" s="41">
        <v>0</v>
      </c>
      <c r="F585" s="41">
        <v>0</v>
      </c>
      <c r="G585" s="48">
        <v>30304</v>
      </c>
    </row>
    <row r="586" spans="1:7" x14ac:dyDescent="0.25">
      <c r="A586" s="48">
        <v>303042510</v>
      </c>
      <c r="B586" s="41" t="s">
        <v>1074</v>
      </c>
      <c r="C586" s="41">
        <v>0</v>
      </c>
      <c r="D586" s="41">
        <v>0</v>
      </c>
      <c r="E586" s="41">
        <v>0</v>
      </c>
      <c r="F586" s="41">
        <v>0</v>
      </c>
      <c r="G586" s="48">
        <v>30304</v>
      </c>
    </row>
    <row r="587" spans="1:7" x14ac:dyDescent="0.25">
      <c r="A587" s="48">
        <v>303042706</v>
      </c>
      <c r="B587" s="41" t="s">
        <v>1076</v>
      </c>
      <c r="C587" s="41">
        <v>0</v>
      </c>
      <c r="D587" s="41">
        <v>0</v>
      </c>
      <c r="E587" s="41">
        <v>0</v>
      </c>
      <c r="F587" s="41">
        <v>0</v>
      </c>
      <c r="G587" s="48">
        <v>30304</v>
      </c>
    </row>
    <row r="588" spans="1:7" x14ac:dyDescent="0.25">
      <c r="A588" s="48">
        <v>303044600</v>
      </c>
      <c r="B588" s="41" t="s">
        <v>1078</v>
      </c>
      <c r="C588" s="41">
        <v>0</v>
      </c>
      <c r="D588" s="41">
        <v>0</v>
      </c>
      <c r="E588" s="41">
        <v>0</v>
      </c>
      <c r="F588" s="41">
        <v>0</v>
      </c>
      <c r="G588" s="48">
        <v>30304</v>
      </c>
    </row>
    <row r="589" spans="1:7" x14ac:dyDescent="0.25">
      <c r="A589" s="48">
        <v>303044610</v>
      </c>
      <c r="B589" s="41" t="s">
        <v>1080</v>
      </c>
      <c r="C589" s="41">
        <v>0</v>
      </c>
      <c r="D589" s="41">
        <v>0</v>
      </c>
      <c r="E589" s="41">
        <v>0</v>
      </c>
      <c r="F589" s="41">
        <v>0</v>
      </c>
      <c r="G589" s="48">
        <v>30304</v>
      </c>
    </row>
    <row r="590" spans="1:7" x14ac:dyDescent="0.25">
      <c r="A590" s="48">
        <v>303044611</v>
      </c>
      <c r="B590" s="41" t="s">
        <v>1082</v>
      </c>
      <c r="C590" s="41">
        <v>0</v>
      </c>
      <c r="D590" s="41">
        <v>0</v>
      </c>
      <c r="E590" s="41">
        <v>0</v>
      </c>
      <c r="F590" s="41">
        <v>0</v>
      </c>
      <c r="G590" s="48">
        <v>30304</v>
      </c>
    </row>
    <row r="591" spans="1:7" x14ac:dyDescent="0.25">
      <c r="A591" s="48">
        <v>303044619</v>
      </c>
      <c r="B591" s="41" t="s">
        <v>1084</v>
      </c>
      <c r="C591" s="41">
        <v>0</v>
      </c>
      <c r="D591" s="41">
        <v>0</v>
      </c>
      <c r="E591" s="41">
        <v>0</v>
      </c>
      <c r="F591" s="41">
        <v>0</v>
      </c>
      <c r="G591" s="48">
        <v>30304</v>
      </c>
    </row>
    <row r="592" spans="1:7" x14ac:dyDescent="0.25">
      <c r="A592" s="48">
        <v>303044995</v>
      </c>
      <c r="B592" s="41" t="s">
        <v>1086</v>
      </c>
      <c r="C592" s="41">
        <v>0</v>
      </c>
      <c r="D592" s="41">
        <v>10000</v>
      </c>
      <c r="E592" s="41">
        <v>10000</v>
      </c>
      <c r="F592" s="41">
        <v>-10000</v>
      </c>
      <c r="G592" s="48">
        <v>30304</v>
      </c>
    </row>
    <row r="593" spans="1:7" x14ac:dyDescent="0.25">
      <c r="A593" s="48">
        <v>303045018</v>
      </c>
      <c r="B593" s="41" t="s">
        <v>1088</v>
      </c>
      <c r="C593" s="41">
        <v>0</v>
      </c>
      <c r="D593" s="41">
        <v>0</v>
      </c>
      <c r="E593" s="41">
        <v>0</v>
      </c>
      <c r="F593" s="41">
        <v>0</v>
      </c>
      <c r="G593" s="48">
        <v>30304</v>
      </c>
    </row>
    <row r="594" spans="1:7" x14ac:dyDescent="0.25">
      <c r="A594" s="48">
        <v>303049006</v>
      </c>
      <c r="B594" s="41" t="s">
        <v>1090</v>
      </c>
      <c r="C594" s="41">
        <v>-43142</v>
      </c>
      <c r="D594" s="41">
        <v>-46100</v>
      </c>
      <c r="E594" s="41">
        <v>-46100</v>
      </c>
      <c r="F594" s="41">
        <v>2958</v>
      </c>
      <c r="G594" s="48">
        <v>30304</v>
      </c>
    </row>
    <row r="595" spans="1:7" x14ac:dyDescent="0.25">
      <c r="A595" s="48">
        <v>303049008</v>
      </c>
      <c r="B595" s="41" t="s">
        <v>1092</v>
      </c>
      <c r="C595" s="41">
        <v>0</v>
      </c>
      <c r="D595" s="41">
        <v>0</v>
      </c>
      <c r="E595" s="41">
        <v>0</v>
      </c>
      <c r="F595" s="41">
        <v>0</v>
      </c>
      <c r="G595" s="48">
        <v>30304</v>
      </c>
    </row>
    <row r="596" spans="1:7" x14ac:dyDescent="0.25">
      <c r="A596" s="48">
        <v>303049009</v>
      </c>
      <c r="B596" s="41" t="s">
        <v>1094</v>
      </c>
      <c r="C596" s="41">
        <v>0</v>
      </c>
      <c r="D596" s="41">
        <v>0</v>
      </c>
      <c r="E596" s="41">
        <v>0</v>
      </c>
      <c r="F596" s="41">
        <v>0</v>
      </c>
      <c r="G596" s="48">
        <v>30304</v>
      </c>
    </row>
    <row r="597" spans="1:7" x14ac:dyDescent="0.25">
      <c r="A597" s="48">
        <v>303049011</v>
      </c>
      <c r="B597" s="41" t="s">
        <v>1096</v>
      </c>
      <c r="C597" s="41">
        <v>0</v>
      </c>
      <c r="D597" s="41">
        <v>0</v>
      </c>
      <c r="E597" s="41">
        <v>0</v>
      </c>
      <c r="F597" s="41">
        <v>0</v>
      </c>
      <c r="G597" s="48">
        <v>30304</v>
      </c>
    </row>
    <row r="598" spans="1:7" x14ac:dyDescent="0.25">
      <c r="A598" s="48">
        <v>303049013</v>
      </c>
      <c r="B598" s="41" t="s">
        <v>1098</v>
      </c>
      <c r="C598" s="41">
        <v>0</v>
      </c>
      <c r="D598" s="41">
        <v>0</v>
      </c>
      <c r="E598" s="41">
        <v>0</v>
      </c>
      <c r="F598" s="41">
        <v>0</v>
      </c>
      <c r="G598" s="48">
        <v>30304</v>
      </c>
    </row>
    <row r="599" spans="1:7" x14ac:dyDescent="0.25">
      <c r="A599" s="48">
        <v>303049016</v>
      </c>
      <c r="B599" s="41" t="s">
        <v>1100</v>
      </c>
      <c r="C599" s="41">
        <v>0</v>
      </c>
      <c r="D599" s="41">
        <v>0</v>
      </c>
      <c r="E599" s="41">
        <v>0</v>
      </c>
      <c r="F599" s="41">
        <v>0</v>
      </c>
      <c r="G599" s="48">
        <v>30304</v>
      </c>
    </row>
    <row r="600" spans="1:7" x14ac:dyDescent="0.25">
      <c r="A600" s="48">
        <v>303049051</v>
      </c>
      <c r="B600" s="41" t="s">
        <v>1102</v>
      </c>
      <c r="C600" s="41">
        <v>0</v>
      </c>
      <c r="D600" s="41">
        <v>0</v>
      </c>
      <c r="E600" s="41">
        <v>0</v>
      </c>
      <c r="F600" s="41">
        <v>0</v>
      </c>
      <c r="G600" s="48">
        <v>30304</v>
      </c>
    </row>
    <row r="601" spans="1:7" x14ac:dyDescent="0.25">
      <c r="A601" s="48">
        <v>303050100</v>
      </c>
      <c r="B601" s="41" t="s">
        <v>1104</v>
      </c>
      <c r="C601" s="41">
        <v>0</v>
      </c>
      <c r="D601" s="41">
        <v>0</v>
      </c>
      <c r="E601" s="41">
        <v>0</v>
      </c>
      <c r="F601" s="41">
        <v>0</v>
      </c>
      <c r="G601" s="48">
        <v>30305</v>
      </c>
    </row>
    <row r="602" spans="1:7" x14ac:dyDescent="0.25">
      <c r="A602" s="48">
        <v>303050200</v>
      </c>
      <c r="B602" s="41" t="s">
        <v>1106</v>
      </c>
      <c r="C602" s="41">
        <v>0</v>
      </c>
      <c r="D602" s="41">
        <v>0</v>
      </c>
      <c r="E602" s="41">
        <v>0</v>
      </c>
      <c r="F602" s="41">
        <v>0</v>
      </c>
      <c r="G602" s="48">
        <v>30305</v>
      </c>
    </row>
    <row r="603" spans="1:7" x14ac:dyDescent="0.25">
      <c r="A603" s="48">
        <v>303050800</v>
      </c>
      <c r="B603" s="41" t="s">
        <v>1108</v>
      </c>
      <c r="C603" s="41">
        <v>0</v>
      </c>
      <c r="D603" s="41">
        <v>0</v>
      </c>
      <c r="E603" s="41">
        <v>0</v>
      </c>
      <c r="F603" s="41">
        <v>0</v>
      </c>
      <c r="G603" s="48">
        <v>30305</v>
      </c>
    </row>
    <row r="604" spans="1:7" x14ac:dyDescent="0.25">
      <c r="A604" s="48">
        <v>303052000</v>
      </c>
      <c r="B604" s="41" t="s">
        <v>1110</v>
      </c>
      <c r="C604" s="41">
        <v>0</v>
      </c>
      <c r="D604" s="41">
        <v>0</v>
      </c>
      <c r="E604" s="41">
        <v>0</v>
      </c>
      <c r="F604" s="41">
        <v>0</v>
      </c>
      <c r="G604" s="48">
        <v>30305</v>
      </c>
    </row>
    <row r="605" spans="1:7" x14ac:dyDescent="0.25">
      <c r="A605" s="48">
        <v>303052002</v>
      </c>
      <c r="B605" s="41" t="s">
        <v>1112</v>
      </c>
      <c r="C605" s="41">
        <v>0</v>
      </c>
      <c r="D605" s="41">
        <v>0</v>
      </c>
      <c r="E605" s="41">
        <v>0</v>
      </c>
      <c r="F605" s="41">
        <v>0</v>
      </c>
      <c r="G605" s="48">
        <v>30305</v>
      </c>
    </row>
    <row r="606" spans="1:7" x14ac:dyDescent="0.25">
      <c r="A606" s="48">
        <v>303052004</v>
      </c>
      <c r="B606" s="41" t="s">
        <v>1114</v>
      </c>
      <c r="C606" s="41">
        <v>0</v>
      </c>
      <c r="D606" s="41">
        <v>0</v>
      </c>
      <c r="E606" s="41">
        <v>0</v>
      </c>
      <c r="F606" s="41">
        <v>0</v>
      </c>
      <c r="G606" s="48">
        <v>30305</v>
      </c>
    </row>
    <row r="607" spans="1:7" x14ac:dyDescent="0.25">
      <c r="A607" s="48">
        <v>303052429</v>
      </c>
      <c r="B607" s="41" t="s">
        <v>1116</v>
      </c>
      <c r="C607" s="41">
        <v>0</v>
      </c>
      <c r="D607" s="41">
        <v>0</v>
      </c>
      <c r="E607" s="41">
        <v>0</v>
      </c>
      <c r="F607" s="41">
        <v>0</v>
      </c>
      <c r="G607" s="48">
        <v>30305</v>
      </c>
    </row>
    <row r="608" spans="1:7" x14ac:dyDescent="0.25">
      <c r="A608" s="48">
        <v>303052520</v>
      </c>
      <c r="B608" s="41" t="s">
        <v>1118</v>
      </c>
      <c r="C608" s="41">
        <v>0</v>
      </c>
      <c r="D608" s="41">
        <v>0</v>
      </c>
      <c r="E608" s="41">
        <v>0</v>
      </c>
      <c r="F608" s="41">
        <v>0</v>
      </c>
      <c r="G608" s="48">
        <v>30305</v>
      </c>
    </row>
    <row r="609" spans="1:7" x14ac:dyDescent="0.25">
      <c r="A609" s="48">
        <v>303059051</v>
      </c>
      <c r="B609" s="41" t="s">
        <v>1120</v>
      </c>
      <c r="C609" s="41">
        <v>0</v>
      </c>
      <c r="D609" s="41">
        <v>0</v>
      </c>
      <c r="E609" s="41">
        <v>0</v>
      </c>
      <c r="F609" s="41">
        <v>0</v>
      </c>
      <c r="G609" s="48">
        <v>30305</v>
      </c>
    </row>
    <row r="610" spans="1:7" x14ac:dyDescent="0.25">
      <c r="A610" s="48">
        <v>303069051</v>
      </c>
      <c r="B610" s="41" t="s">
        <v>2777</v>
      </c>
      <c r="C610" s="41">
        <v>-3626</v>
      </c>
      <c r="D610" s="41">
        <v>0</v>
      </c>
      <c r="E610" s="41">
        <v>0</v>
      </c>
      <c r="F610" s="41">
        <v>-3626</v>
      </c>
      <c r="G610" s="48">
        <v>30306</v>
      </c>
    </row>
    <row r="611" spans="1:7" x14ac:dyDescent="0.25">
      <c r="A611" s="48">
        <v>303069054</v>
      </c>
      <c r="B611" s="41" t="s">
        <v>1122</v>
      </c>
      <c r="C611" s="41">
        <v>0</v>
      </c>
      <c r="D611" s="41">
        <v>0</v>
      </c>
      <c r="E611" s="41">
        <v>0</v>
      </c>
      <c r="F611" s="41">
        <v>0</v>
      </c>
      <c r="G611" s="48">
        <v>30306</v>
      </c>
    </row>
    <row r="612" spans="1:7" x14ac:dyDescent="0.25">
      <c r="A612" s="48">
        <v>304010100</v>
      </c>
      <c r="B612" s="41" t="s">
        <v>1124</v>
      </c>
      <c r="C612" s="41">
        <v>0</v>
      </c>
      <c r="D612" s="41">
        <v>0</v>
      </c>
      <c r="E612" s="41">
        <v>0</v>
      </c>
      <c r="F612" s="41">
        <v>0</v>
      </c>
      <c r="G612" s="48">
        <v>30401</v>
      </c>
    </row>
    <row r="613" spans="1:7" x14ac:dyDescent="0.25">
      <c r="A613" s="48">
        <v>304010101</v>
      </c>
      <c r="B613" s="41" t="s">
        <v>1126</v>
      </c>
      <c r="C613" s="41">
        <v>0</v>
      </c>
      <c r="D613" s="41">
        <v>0</v>
      </c>
      <c r="E613" s="41">
        <v>0</v>
      </c>
      <c r="F613" s="41">
        <v>0</v>
      </c>
      <c r="G613" s="48">
        <v>30401</v>
      </c>
    </row>
    <row r="614" spans="1:7" x14ac:dyDescent="0.25">
      <c r="A614" s="48">
        <v>304010120</v>
      </c>
      <c r="B614" s="41" t="s">
        <v>1128</v>
      </c>
      <c r="C614" s="41">
        <v>0</v>
      </c>
      <c r="D614" s="41">
        <v>0</v>
      </c>
      <c r="E614" s="41">
        <v>0</v>
      </c>
      <c r="F614" s="41">
        <v>0</v>
      </c>
      <c r="G614" s="48">
        <v>30401</v>
      </c>
    </row>
    <row r="615" spans="1:7" x14ac:dyDescent="0.25">
      <c r="A615" s="48">
        <v>304010150</v>
      </c>
      <c r="B615" s="41" t="s">
        <v>1130</v>
      </c>
      <c r="C615" s="41">
        <v>0</v>
      </c>
      <c r="D615" s="41">
        <v>0</v>
      </c>
      <c r="E615" s="41">
        <v>0</v>
      </c>
      <c r="F615" s="41">
        <v>0</v>
      </c>
      <c r="G615" s="48">
        <v>30401</v>
      </c>
    </row>
    <row r="616" spans="1:7" x14ac:dyDescent="0.25">
      <c r="A616" s="48">
        <v>304010200</v>
      </c>
      <c r="B616" s="41" t="s">
        <v>1132</v>
      </c>
      <c r="C616" s="41">
        <v>0</v>
      </c>
      <c r="D616" s="41">
        <v>9500</v>
      </c>
      <c r="E616" s="41">
        <v>9500</v>
      </c>
      <c r="F616" s="41">
        <v>-9500</v>
      </c>
      <c r="G616" s="48">
        <v>30401</v>
      </c>
    </row>
    <row r="617" spans="1:7" x14ac:dyDescent="0.25">
      <c r="A617" s="48">
        <v>304010800</v>
      </c>
      <c r="B617" s="41" t="s">
        <v>1134</v>
      </c>
      <c r="C617" s="41">
        <v>0</v>
      </c>
      <c r="D617" s="41">
        <v>0</v>
      </c>
      <c r="E617" s="41">
        <v>0</v>
      </c>
      <c r="F617" s="41">
        <v>0</v>
      </c>
      <c r="G617" s="48">
        <v>30401</v>
      </c>
    </row>
    <row r="618" spans="1:7" x14ac:dyDescent="0.25">
      <c r="A618" s="48">
        <v>304010975</v>
      </c>
      <c r="B618" s="41" t="s">
        <v>1136</v>
      </c>
      <c r="C618" s="41">
        <v>0</v>
      </c>
      <c r="D618" s="41">
        <v>0</v>
      </c>
      <c r="E618" s="41">
        <v>0</v>
      </c>
      <c r="F618" s="41">
        <v>0</v>
      </c>
      <c r="G618" s="48">
        <v>30401</v>
      </c>
    </row>
    <row r="619" spans="1:7" x14ac:dyDescent="0.25">
      <c r="A619" s="48">
        <v>304011610</v>
      </c>
      <c r="B619" s="41" t="s">
        <v>1138</v>
      </c>
      <c r="C619" s="41">
        <v>0</v>
      </c>
      <c r="D619" s="41">
        <v>0</v>
      </c>
      <c r="E619" s="41">
        <v>0</v>
      </c>
      <c r="F619" s="41">
        <v>0</v>
      </c>
      <c r="G619" s="48">
        <v>30401</v>
      </c>
    </row>
    <row r="620" spans="1:7" x14ac:dyDescent="0.25">
      <c r="A620" s="48">
        <v>304012000</v>
      </c>
      <c r="B620" s="41" t="s">
        <v>1140</v>
      </c>
      <c r="C620" s="41">
        <v>0</v>
      </c>
      <c r="D620" s="41">
        <v>0</v>
      </c>
      <c r="E620" s="41">
        <v>0</v>
      </c>
      <c r="F620" s="41">
        <v>0</v>
      </c>
      <c r="G620" s="48">
        <v>30401</v>
      </c>
    </row>
    <row r="621" spans="1:7" x14ac:dyDescent="0.25">
      <c r="A621" s="48">
        <v>304012002</v>
      </c>
      <c r="B621" s="41" t="s">
        <v>2753</v>
      </c>
      <c r="C621" s="41">
        <v>0</v>
      </c>
      <c r="D621" s="41">
        <v>1000</v>
      </c>
      <c r="E621" s="41">
        <v>1000</v>
      </c>
      <c r="F621" s="41">
        <v>-1000</v>
      </c>
      <c r="G621" s="48">
        <v>30401</v>
      </c>
    </row>
    <row r="622" spans="1:7" x14ac:dyDescent="0.25">
      <c r="A622" s="48">
        <v>304012003</v>
      </c>
      <c r="B622" s="41" t="s">
        <v>1142</v>
      </c>
      <c r="C622" s="41">
        <v>0</v>
      </c>
      <c r="D622" s="41">
        <v>0</v>
      </c>
      <c r="E622" s="41">
        <v>0</v>
      </c>
      <c r="F622" s="41">
        <v>0</v>
      </c>
      <c r="G622" s="48">
        <v>30401</v>
      </c>
    </row>
    <row r="623" spans="1:7" x14ac:dyDescent="0.25">
      <c r="A623" s="48">
        <v>304012004</v>
      </c>
      <c r="B623" s="41" t="s">
        <v>1144</v>
      </c>
      <c r="C623" s="41">
        <v>7574</v>
      </c>
      <c r="D623" s="41">
        <v>7600</v>
      </c>
      <c r="E623" s="41">
        <v>7600</v>
      </c>
      <c r="F623" s="41">
        <v>-26</v>
      </c>
      <c r="G623" s="48">
        <v>30401</v>
      </c>
    </row>
    <row r="624" spans="1:7" x14ac:dyDescent="0.25">
      <c r="A624" s="48">
        <v>304012022</v>
      </c>
      <c r="B624" s="41" t="s">
        <v>1146</v>
      </c>
      <c r="C624" s="41">
        <v>0</v>
      </c>
      <c r="D624" s="41">
        <v>0</v>
      </c>
      <c r="E624" s="41">
        <v>0</v>
      </c>
      <c r="F624" s="41">
        <v>0</v>
      </c>
      <c r="G624" s="48">
        <v>30401</v>
      </c>
    </row>
    <row r="625" spans="1:7" x14ac:dyDescent="0.25">
      <c r="A625" s="48">
        <v>304012418</v>
      </c>
      <c r="B625" s="41" t="s">
        <v>1148</v>
      </c>
      <c r="C625" s="41">
        <v>0</v>
      </c>
      <c r="D625" s="41">
        <v>0</v>
      </c>
      <c r="E625" s="41">
        <v>0</v>
      </c>
      <c r="F625" s="41">
        <v>0</v>
      </c>
      <c r="G625" s="48">
        <v>30401</v>
      </c>
    </row>
    <row r="626" spans="1:7" x14ac:dyDescent="0.25">
      <c r="A626" s="48">
        <v>304012423</v>
      </c>
      <c r="B626" s="41" t="s">
        <v>1150</v>
      </c>
      <c r="C626" s="41">
        <v>0</v>
      </c>
      <c r="D626" s="41">
        <v>0</v>
      </c>
      <c r="E626" s="41">
        <v>0</v>
      </c>
      <c r="F626" s="41">
        <v>0</v>
      </c>
      <c r="G626" s="48">
        <v>30401</v>
      </c>
    </row>
    <row r="627" spans="1:7" x14ac:dyDescent="0.25">
      <c r="A627" s="48">
        <v>304012432</v>
      </c>
      <c r="B627" s="41" t="s">
        <v>1152</v>
      </c>
      <c r="C627" s="41">
        <v>0</v>
      </c>
      <c r="D627" s="41">
        <v>0</v>
      </c>
      <c r="E627" s="41">
        <v>0</v>
      </c>
      <c r="F627" s="41">
        <v>0</v>
      </c>
      <c r="G627" s="48">
        <v>30401</v>
      </c>
    </row>
    <row r="628" spans="1:7" x14ac:dyDescent="0.25">
      <c r="A628" s="48">
        <v>304012433</v>
      </c>
      <c r="B628" s="41" t="s">
        <v>1154</v>
      </c>
      <c r="C628" s="41">
        <v>0</v>
      </c>
      <c r="D628" s="41">
        <v>0</v>
      </c>
      <c r="E628" s="41">
        <v>0</v>
      </c>
      <c r="F628" s="41">
        <v>0</v>
      </c>
      <c r="G628" s="48">
        <v>30401</v>
      </c>
    </row>
    <row r="629" spans="1:7" x14ac:dyDescent="0.25">
      <c r="A629" s="48">
        <v>304012500</v>
      </c>
      <c r="B629" s="41" t="s">
        <v>1156</v>
      </c>
      <c r="C629" s="41">
        <v>1338.2</v>
      </c>
      <c r="D629" s="41">
        <v>7700</v>
      </c>
      <c r="E629" s="41">
        <v>7700</v>
      </c>
      <c r="F629" s="41">
        <v>-6361.8</v>
      </c>
      <c r="G629" s="48">
        <v>30401</v>
      </c>
    </row>
    <row r="630" spans="1:7" x14ac:dyDescent="0.25">
      <c r="A630" s="48">
        <v>304012510</v>
      </c>
      <c r="B630" s="41" t="s">
        <v>1158</v>
      </c>
      <c r="C630" s="41">
        <v>0</v>
      </c>
      <c r="D630" s="41">
        <v>0</v>
      </c>
      <c r="E630" s="41">
        <v>0</v>
      </c>
      <c r="F630" s="41">
        <v>0</v>
      </c>
      <c r="G630" s="48">
        <v>30401</v>
      </c>
    </row>
    <row r="631" spans="1:7" x14ac:dyDescent="0.25">
      <c r="A631" s="48">
        <v>304012520</v>
      </c>
      <c r="B631" s="41" t="s">
        <v>1160</v>
      </c>
      <c r="C631" s="41">
        <v>0</v>
      </c>
      <c r="D631" s="41">
        <v>700</v>
      </c>
      <c r="E631" s="41">
        <v>700</v>
      </c>
      <c r="F631" s="41">
        <v>-700</v>
      </c>
      <c r="G631" s="48">
        <v>30401</v>
      </c>
    </row>
    <row r="632" spans="1:7" x14ac:dyDescent="0.25">
      <c r="A632" s="48">
        <v>304012701</v>
      </c>
      <c r="B632" s="41" t="s">
        <v>1162</v>
      </c>
      <c r="C632" s="41">
        <v>529.83000000000004</v>
      </c>
      <c r="D632" s="41">
        <v>19400</v>
      </c>
      <c r="E632" s="41">
        <v>19400</v>
      </c>
      <c r="F632" s="41">
        <v>-18870.169999999998</v>
      </c>
      <c r="G632" s="48">
        <v>30401</v>
      </c>
    </row>
    <row r="633" spans="1:7" x14ac:dyDescent="0.25">
      <c r="A633" s="48">
        <v>304014610</v>
      </c>
      <c r="B633" s="41" t="s">
        <v>1164</v>
      </c>
      <c r="C633" s="41">
        <v>0</v>
      </c>
      <c r="D633" s="41">
        <v>0</v>
      </c>
      <c r="E633" s="41">
        <v>0</v>
      </c>
      <c r="F633" s="41">
        <v>0</v>
      </c>
      <c r="G633" s="48">
        <v>30401</v>
      </c>
    </row>
    <row r="634" spans="1:7" x14ac:dyDescent="0.25">
      <c r="A634" s="48">
        <v>304014611</v>
      </c>
      <c r="B634" s="41" t="s">
        <v>1166</v>
      </c>
      <c r="C634" s="41">
        <v>0</v>
      </c>
      <c r="D634" s="41">
        <v>0</v>
      </c>
      <c r="E634" s="41">
        <v>0</v>
      </c>
      <c r="F634" s="41">
        <v>0</v>
      </c>
      <c r="G634" s="48">
        <v>30401</v>
      </c>
    </row>
    <row r="635" spans="1:7" x14ac:dyDescent="0.25">
      <c r="A635" s="48">
        <v>304015148</v>
      </c>
      <c r="B635" s="41" t="s">
        <v>1168</v>
      </c>
      <c r="C635" s="41">
        <v>0</v>
      </c>
      <c r="D635" s="41">
        <v>1200</v>
      </c>
      <c r="E635" s="41">
        <v>1200</v>
      </c>
      <c r="F635" s="41">
        <v>-1200</v>
      </c>
      <c r="G635" s="48">
        <v>30401</v>
      </c>
    </row>
    <row r="636" spans="1:7" x14ac:dyDescent="0.25">
      <c r="A636" s="48">
        <v>304019051</v>
      </c>
      <c r="B636" s="41" t="s">
        <v>1170</v>
      </c>
      <c r="C636" s="41">
        <v>0</v>
      </c>
      <c r="D636" s="41">
        <v>0</v>
      </c>
      <c r="E636" s="41">
        <v>0</v>
      </c>
      <c r="F636" s="41">
        <v>0</v>
      </c>
      <c r="G636" s="48">
        <v>30401</v>
      </c>
    </row>
    <row r="637" spans="1:7" x14ac:dyDescent="0.25">
      <c r="A637" s="48">
        <v>304019053</v>
      </c>
      <c r="B637" s="41" t="s">
        <v>1172</v>
      </c>
      <c r="C637" s="41">
        <v>0</v>
      </c>
      <c r="D637" s="41">
        <v>0</v>
      </c>
      <c r="E637" s="41">
        <v>0</v>
      </c>
      <c r="F637" s="41">
        <v>0</v>
      </c>
      <c r="G637" s="48">
        <v>30401</v>
      </c>
    </row>
    <row r="638" spans="1:7" x14ac:dyDescent="0.25">
      <c r="A638" s="48">
        <v>304019200</v>
      </c>
      <c r="B638" s="41" t="s">
        <v>1174</v>
      </c>
      <c r="C638" s="41">
        <v>0</v>
      </c>
      <c r="D638" s="41">
        <v>0</v>
      </c>
      <c r="E638" s="41">
        <v>0</v>
      </c>
      <c r="F638" s="41">
        <v>0</v>
      </c>
      <c r="G638" s="48">
        <v>30401</v>
      </c>
    </row>
    <row r="639" spans="1:7" x14ac:dyDescent="0.25">
      <c r="A639" s="48">
        <v>304019203</v>
      </c>
      <c r="B639" s="41" t="s">
        <v>1176</v>
      </c>
      <c r="C639" s="41">
        <v>-80.5</v>
      </c>
      <c r="D639" s="41">
        <v>-1700</v>
      </c>
      <c r="E639" s="41">
        <v>-1700</v>
      </c>
      <c r="F639" s="41">
        <v>1619.5</v>
      </c>
      <c r="G639" s="48">
        <v>30401</v>
      </c>
    </row>
    <row r="640" spans="1:7" x14ac:dyDescent="0.25">
      <c r="A640" s="48">
        <v>304020100</v>
      </c>
      <c r="B640" s="41" t="s">
        <v>1178</v>
      </c>
      <c r="C640" s="41">
        <v>21196.55</v>
      </c>
      <c r="D640" s="41">
        <v>73300</v>
      </c>
      <c r="E640" s="41">
        <v>73300</v>
      </c>
      <c r="F640" s="41">
        <v>-52103.45</v>
      </c>
      <c r="G640" s="48">
        <v>30402</v>
      </c>
    </row>
    <row r="641" spans="1:7" x14ac:dyDescent="0.25">
      <c r="A641" s="48">
        <v>304020101</v>
      </c>
      <c r="B641" s="41" t="s">
        <v>1180</v>
      </c>
      <c r="C641" s="41">
        <v>0</v>
      </c>
      <c r="D641" s="41">
        <v>0</v>
      </c>
      <c r="E641" s="41">
        <v>0</v>
      </c>
      <c r="F641" s="41">
        <v>0</v>
      </c>
      <c r="G641" s="48">
        <v>30402</v>
      </c>
    </row>
    <row r="642" spans="1:7" x14ac:dyDescent="0.25">
      <c r="A642" s="48">
        <v>304020102</v>
      </c>
      <c r="B642" s="41" t="s">
        <v>1182</v>
      </c>
      <c r="C642" s="41">
        <v>0</v>
      </c>
      <c r="D642" s="41">
        <v>0</v>
      </c>
      <c r="E642" s="41">
        <v>0</v>
      </c>
      <c r="F642" s="41">
        <v>0</v>
      </c>
      <c r="G642" s="48">
        <v>30402</v>
      </c>
    </row>
    <row r="643" spans="1:7" x14ac:dyDescent="0.25">
      <c r="A643" s="48">
        <v>304020103</v>
      </c>
      <c r="B643" s="41" t="s">
        <v>1184</v>
      </c>
      <c r="C643" s="41">
        <v>0</v>
      </c>
      <c r="D643" s="41">
        <v>0</v>
      </c>
      <c r="E643" s="41">
        <v>0</v>
      </c>
      <c r="F643" s="41">
        <v>0</v>
      </c>
      <c r="G643" s="48">
        <v>30402</v>
      </c>
    </row>
    <row r="644" spans="1:7" x14ac:dyDescent="0.25">
      <c r="A644" s="48">
        <v>304020110</v>
      </c>
      <c r="B644" s="41" t="s">
        <v>1186</v>
      </c>
      <c r="C644" s="41">
        <v>0</v>
      </c>
      <c r="D644" s="41">
        <v>0</v>
      </c>
      <c r="E644" s="41">
        <v>0</v>
      </c>
      <c r="F644" s="41">
        <v>0</v>
      </c>
      <c r="G644" s="48">
        <v>30402</v>
      </c>
    </row>
    <row r="645" spans="1:7" x14ac:dyDescent="0.25">
      <c r="A645" s="48">
        <v>304020120</v>
      </c>
      <c r="B645" s="41" t="s">
        <v>1188</v>
      </c>
      <c r="C645" s="41">
        <v>0</v>
      </c>
      <c r="D645" s="41">
        <v>0</v>
      </c>
      <c r="E645" s="41">
        <v>0</v>
      </c>
      <c r="F645" s="41">
        <v>0</v>
      </c>
      <c r="G645" s="48">
        <v>30402</v>
      </c>
    </row>
    <row r="646" spans="1:7" x14ac:dyDescent="0.25">
      <c r="A646" s="48">
        <v>304020150</v>
      </c>
      <c r="B646" s="41" t="s">
        <v>1190</v>
      </c>
      <c r="C646" s="41">
        <v>0</v>
      </c>
      <c r="D646" s="41">
        <v>0</v>
      </c>
      <c r="E646" s="41">
        <v>0</v>
      </c>
      <c r="F646" s="41">
        <v>0</v>
      </c>
      <c r="G646" s="48">
        <v>30402</v>
      </c>
    </row>
    <row r="647" spans="1:7" x14ac:dyDescent="0.25">
      <c r="A647" s="48">
        <v>304020200</v>
      </c>
      <c r="B647" s="41" t="s">
        <v>1192</v>
      </c>
      <c r="C647" s="41">
        <v>90</v>
      </c>
      <c r="D647" s="41">
        <v>29300</v>
      </c>
      <c r="E647" s="41">
        <v>0</v>
      </c>
      <c r="F647" s="41">
        <v>90</v>
      </c>
      <c r="G647" s="48">
        <v>30402</v>
      </c>
    </row>
    <row r="648" spans="1:7" x14ac:dyDescent="0.25">
      <c r="A648" s="48">
        <v>304020400</v>
      </c>
      <c r="B648" s="41" t="s">
        <v>1194</v>
      </c>
      <c r="C648" s="41">
        <v>0</v>
      </c>
      <c r="D648" s="41">
        <v>2700</v>
      </c>
      <c r="E648" s="41">
        <v>0</v>
      </c>
      <c r="F648" s="41">
        <v>0</v>
      </c>
      <c r="G648" s="48">
        <v>30402</v>
      </c>
    </row>
    <row r="649" spans="1:7" x14ac:dyDescent="0.25">
      <c r="A649" s="48">
        <v>304020700</v>
      </c>
      <c r="B649" s="41" t="s">
        <v>1196</v>
      </c>
      <c r="C649" s="41">
        <v>0</v>
      </c>
      <c r="D649" s="41">
        <v>0</v>
      </c>
      <c r="E649" s="41">
        <v>0</v>
      </c>
      <c r="F649" s="41">
        <v>0</v>
      </c>
      <c r="G649" s="48">
        <v>30402</v>
      </c>
    </row>
    <row r="650" spans="1:7" x14ac:dyDescent="0.25">
      <c r="A650" s="48">
        <v>304020800</v>
      </c>
      <c r="B650" s="41" t="s">
        <v>1198</v>
      </c>
      <c r="C650" s="41">
        <v>0</v>
      </c>
      <c r="D650" s="41">
        <v>0</v>
      </c>
      <c r="E650" s="41">
        <v>0</v>
      </c>
      <c r="F650" s="41">
        <v>0</v>
      </c>
      <c r="G650" s="48">
        <v>30402</v>
      </c>
    </row>
    <row r="651" spans="1:7" x14ac:dyDescent="0.25">
      <c r="A651" s="48">
        <v>304020930</v>
      </c>
      <c r="B651" s="41" t="s">
        <v>1200</v>
      </c>
      <c r="C651" s="41">
        <v>383.5</v>
      </c>
      <c r="D651" s="41">
        <v>500</v>
      </c>
      <c r="E651" s="41">
        <v>500</v>
      </c>
      <c r="F651" s="41">
        <v>-116.5</v>
      </c>
      <c r="G651" s="48">
        <v>30402</v>
      </c>
    </row>
    <row r="652" spans="1:7" x14ac:dyDescent="0.25">
      <c r="A652" s="48">
        <v>304020975</v>
      </c>
      <c r="B652" s="41" t="s">
        <v>1202</v>
      </c>
      <c r="C652" s="41">
        <v>0</v>
      </c>
      <c r="D652" s="41">
        <v>0</v>
      </c>
      <c r="E652" s="41">
        <v>0</v>
      </c>
      <c r="F652" s="41">
        <v>0</v>
      </c>
      <c r="G652" s="48">
        <v>30402</v>
      </c>
    </row>
    <row r="653" spans="1:7" x14ac:dyDescent="0.25">
      <c r="A653" s="48">
        <v>304020982</v>
      </c>
      <c r="B653" s="41" t="s">
        <v>1204</v>
      </c>
      <c r="C653" s="41">
        <v>0</v>
      </c>
      <c r="D653" s="41">
        <v>0</v>
      </c>
      <c r="E653" s="41">
        <v>0</v>
      </c>
      <c r="F653" s="41">
        <v>0</v>
      </c>
      <c r="G653" s="48">
        <v>30402</v>
      </c>
    </row>
    <row r="654" spans="1:7" x14ac:dyDescent="0.25">
      <c r="A654" s="48">
        <v>304021600</v>
      </c>
      <c r="B654" s="41" t="s">
        <v>1206</v>
      </c>
      <c r="C654" s="41">
        <v>0</v>
      </c>
      <c r="D654" s="41">
        <v>2500</v>
      </c>
      <c r="E654" s="41">
        <v>0</v>
      </c>
      <c r="F654" s="41">
        <v>0</v>
      </c>
      <c r="G654" s="48">
        <v>30402</v>
      </c>
    </row>
    <row r="655" spans="1:7" x14ac:dyDescent="0.25">
      <c r="A655" s="48">
        <v>304021610</v>
      </c>
      <c r="B655" s="41" t="s">
        <v>1208</v>
      </c>
      <c r="C655" s="41">
        <v>0</v>
      </c>
      <c r="D655" s="41">
        <v>500</v>
      </c>
      <c r="E655" s="41">
        <v>500</v>
      </c>
      <c r="F655" s="41">
        <v>-500</v>
      </c>
      <c r="G655" s="48">
        <v>30402</v>
      </c>
    </row>
    <row r="656" spans="1:7" x14ac:dyDescent="0.25">
      <c r="A656" s="48">
        <v>304022000</v>
      </c>
      <c r="B656" s="41" t="s">
        <v>1210</v>
      </c>
      <c r="C656" s="41">
        <v>0</v>
      </c>
      <c r="D656" s="41">
        <v>3900</v>
      </c>
      <c r="E656" s="41">
        <v>900</v>
      </c>
      <c r="F656" s="41">
        <v>-900</v>
      </c>
      <c r="G656" s="48">
        <v>30402</v>
      </c>
    </row>
    <row r="657" spans="1:7" x14ac:dyDescent="0.25">
      <c r="A657" s="48">
        <v>304022003</v>
      </c>
      <c r="B657" s="41" t="s">
        <v>1212</v>
      </c>
      <c r="C657" s="41">
        <v>0</v>
      </c>
      <c r="D657" s="41">
        <v>0</v>
      </c>
      <c r="E657" s="41">
        <v>0</v>
      </c>
      <c r="F657" s="41">
        <v>0</v>
      </c>
      <c r="G657" s="48">
        <v>30402</v>
      </c>
    </row>
    <row r="658" spans="1:7" x14ac:dyDescent="0.25">
      <c r="A658" s="48">
        <v>304022004</v>
      </c>
      <c r="B658" s="41" t="s">
        <v>1214</v>
      </c>
      <c r="C658" s="41">
        <v>17652.919999999998</v>
      </c>
      <c r="D658" s="41">
        <v>18600</v>
      </c>
      <c r="E658" s="41">
        <v>18600</v>
      </c>
      <c r="F658" s="41">
        <v>-947.08</v>
      </c>
      <c r="G658" s="48">
        <v>30402</v>
      </c>
    </row>
    <row r="659" spans="1:7" x14ac:dyDescent="0.25">
      <c r="A659" s="48">
        <v>304022006</v>
      </c>
      <c r="B659" s="41" t="s">
        <v>1216</v>
      </c>
      <c r="C659" s="41">
        <v>0</v>
      </c>
      <c r="D659" s="41">
        <v>0</v>
      </c>
      <c r="E659" s="41">
        <v>0</v>
      </c>
      <c r="F659" s="41">
        <v>0</v>
      </c>
      <c r="G659" s="48">
        <v>30402</v>
      </c>
    </row>
    <row r="660" spans="1:7" x14ac:dyDescent="0.25">
      <c r="A660" s="48">
        <v>304022022</v>
      </c>
      <c r="B660" s="41" t="s">
        <v>1218</v>
      </c>
      <c r="C660" s="41">
        <v>0</v>
      </c>
      <c r="D660" s="41">
        <v>0</v>
      </c>
      <c r="E660" s="41">
        <v>0</v>
      </c>
      <c r="F660" s="41">
        <v>0</v>
      </c>
      <c r="G660" s="48">
        <v>30402</v>
      </c>
    </row>
    <row r="661" spans="1:7" x14ac:dyDescent="0.25">
      <c r="A661" s="48">
        <v>304022300</v>
      </c>
      <c r="B661" s="41" t="s">
        <v>1220</v>
      </c>
      <c r="C661" s="41">
        <v>0</v>
      </c>
      <c r="D661" s="41">
        <v>0</v>
      </c>
      <c r="E661" s="41">
        <v>0</v>
      </c>
      <c r="F661" s="41">
        <v>0</v>
      </c>
      <c r="G661" s="48">
        <v>30402</v>
      </c>
    </row>
    <row r="662" spans="1:7" x14ac:dyDescent="0.25">
      <c r="A662" s="48">
        <v>304022418</v>
      </c>
      <c r="B662" s="41" t="s">
        <v>1222</v>
      </c>
      <c r="C662" s="41">
        <v>0</v>
      </c>
      <c r="D662" s="41">
        <v>0</v>
      </c>
      <c r="E662" s="41">
        <v>0</v>
      </c>
      <c r="F662" s="41">
        <v>0</v>
      </c>
      <c r="G662" s="48">
        <v>30402</v>
      </c>
    </row>
    <row r="663" spans="1:7" x14ac:dyDescent="0.25">
      <c r="A663" s="48">
        <v>304022460</v>
      </c>
      <c r="B663" s="41" t="s">
        <v>1224</v>
      </c>
      <c r="C663" s="41">
        <v>0</v>
      </c>
      <c r="D663" s="41">
        <v>0</v>
      </c>
      <c r="E663" s="41">
        <v>0</v>
      </c>
      <c r="F663" s="41">
        <v>0</v>
      </c>
      <c r="G663" s="48">
        <v>30402</v>
      </c>
    </row>
    <row r="664" spans="1:7" x14ac:dyDescent="0.25">
      <c r="A664" s="48">
        <v>304022500</v>
      </c>
      <c r="B664" s="41" t="s">
        <v>1226</v>
      </c>
      <c r="C664" s="41">
        <v>0</v>
      </c>
      <c r="D664" s="41">
        <v>22000</v>
      </c>
      <c r="E664" s="41">
        <v>0</v>
      </c>
      <c r="F664" s="41">
        <v>0</v>
      </c>
      <c r="G664" s="48">
        <v>30402</v>
      </c>
    </row>
    <row r="665" spans="1:7" x14ac:dyDescent="0.25">
      <c r="A665" s="48">
        <v>304022502</v>
      </c>
      <c r="B665" s="41" t="s">
        <v>1228</v>
      </c>
      <c r="C665" s="41">
        <v>0</v>
      </c>
      <c r="D665" s="41">
        <v>3500</v>
      </c>
      <c r="E665" s="41">
        <v>0</v>
      </c>
      <c r="F665" s="41">
        <v>0</v>
      </c>
      <c r="G665" s="48">
        <v>30402</v>
      </c>
    </row>
    <row r="666" spans="1:7" x14ac:dyDescent="0.25">
      <c r="A666" s="48">
        <v>304022510</v>
      </c>
      <c r="B666" s="41" t="s">
        <v>1230</v>
      </c>
      <c r="C666" s="41">
        <v>0</v>
      </c>
      <c r="D666" s="41">
        <v>0</v>
      </c>
      <c r="E666" s="41">
        <v>0</v>
      </c>
      <c r="F666" s="41">
        <v>0</v>
      </c>
      <c r="G666" s="48">
        <v>30402</v>
      </c>
    </row>
    <row r="667" spans="1:7" x14ac:dyDescent="0.25">
      <c r="A667" s="48">
        <v>304022520</v>
      </c>
      <c r="B667" s="41" t="s">
        <v>1232</v>
      </c>
      <c r="C667" s="41">
        <v>0</v>
      </c>
      <c r="D667" s="41">
        <v>0</v>
      </c>
      <c r="E667" s="41">
        <v>0</v>
      </c>
      <c r="F667" s="41">
        <v>0</v>
      </c>
      <c r="G667" s="48">
        <v>30402</v>
      </c>
    </row>
    <row r="668" spans="1:7" x14ac:dyDescent="0.25">
      <c r="A668" s="48">
        <v>304022524</v>
      </c>
      <c r="B668" s="41" t="s">
        <v>1234</v>
      </c>
      <c r="C668" s="41">
        <v>0</v>
      </c>
      <c r="D668" s="41">
        <v>0</v>
      </c>
      <c r="E668" s="41">
        <v>0</v>
      </c>
      <c r="F668" s="41">
        <v>0</v>
      </c>
      <c r="G668" s="48">
        <v>30402</v>
      </c>
    </row>
    <row r="669" spans="1:7" x14ac:dyDescent="0.25">
      <c r="A669" s="48">
        <v>304022701</v>
      </c>
      <c r="B669" s="41" t="s">
        <v>1236</v>
      </c>
      <c r="C669" s="41">
        <v>5.09</v>
      </c>
      <c r="D669" s="41">
        <v>0</v>
      </c>
      <c r="E669" s="41">
        <v>0</v>
      </c>
      <c r="F669" s="41">
        <v>5.09</v>
      </c>
      <c r="G669" s="48">
        <v>30402</v>
      </c>
    </row>
    <row r="670" spans="1:7" x14ac:dyDescent="0.25">
      <c r="A670" s="48">
        <v>304022703</v>
      </c>
      <c r="B670" s="41" t="s">
        <v>1238</v>
      </c>
      <c r="C670" s="41">
        <v>0</v>
      </c>
      <c r="D670" s="41">
        <v>0</v>
      </c>
      <c r="E670" s="41">
        <v>0</v>
      </c>
      <c r="F670" s="41">
        <v>0</v>
      </c>
      <c r="G670" s="48">
        <v>30402</v>
      </c>
    </row>
    <row r="671" spans="1:7" x14ac:dyDescent="0.25">
      <c r="A671" s="48">
        <v>304022708</v>
      </c>
      <c r="B671" s="41" t="s">
        <v>1240</v>
      </c>
      <c r="C671" s="41">
        <v>0</v>
      </c>
      <c r="D671" s="41">
        <v>0</v>
      </c>
      <c r="E671" s="41">
        <v>0</v>
      </c>
      <c r="F671" s="41">
        <v>0</v>
      </c>
      <c r="G671" s="48">
        <v>30402</v>
      </c>
    </row>
    <row r="672" spans="1:7" x14ac:dyDescent="0.25">
      <c r="A672" s="48">
        <v>304023011</v>
      </c>
      <c r="B672" s="41" t="s">
        <v>1242</v>
      </c>
      <c r="C672" s="41">
        <v>0</v>
      </c>
      <c r="D672" s="41">
        <v>0</v>
      </c>
      <c r="E672" s="41">
        <v>0</v>
      </c>
      <c r="F672" s="41">
        <v>0</v>
      </c>
      <c r="G672" s="48">
        <v>30402</v>
      </c>
    </row>
    <row r="673" spans="1:7" x14ac:dyDescent="0.25">
      <c r="A673" s="48">
        <v>304023300</v>
      </c>
      <c r="B673" s="41" t="s">
        <v>1244</v>
      </c>
      <c r="C673" s="41">
        <v>0</v>
      </c>
      <c r="D673" s="41">
        <v>0</v>
      </c>
      <c r="E673" s="41">
        <v>0</v>
      </c>
      <c r="F673" s="41">
        <v>0</v>
      </c>
      <c r="G673" s="48">
        <v>30402</v>
      </c>
    </row>
    <row r="674" spans="1:7" x14ac:dyDescent="0.25">
      <c r="A674" s="48">
        <v>304024600</v>
      </c>
      <c r="B674" s="41" t="s">
        <v>1246</v>
      </c>
      <c r="C674" s="41">
        <v>0</v>
      </c>
      <c r="D674" s="41">
        <v>0</v>
      </c>
      <c r="E674" s="41">
        <v>0</v>
      </c>
      <c r="F674" s="41">
        <v>0</v>
      </c>
      <c r="G674" s="48">
        <v>30402</v>
      </c>
    </row>
    <row r="675" spans="1:7" x14ac:dyDescent="0.25">
      <c r="A675" s="48">
        <v>304024610</v>
      </c>
      <c r="B675" s="41" t="s">
        <v>1248</v>
      </c>
      <c r="C675" s="41">
        <v>0</v>
      </c>
      <c r="D675" s="41">
        <v>0</v>
      </c>
      <c r="E675" s="41">
        <v>0</v>
      </c>
      <c r="F675" s="41">
        <v>0</v>
      </c>
      <c r="G675" s="48">
        <v>30402</v>
      </c>
    </row>
    <row r="676" spans="1:7" x14ac:dyDescent="0.25">
      <c r="A676" s="48">
        <v>304024611</v>
      </c>
      <c r="B676" s="41" t="s">
        <v>1250</v>
      </c>
      <c r="C676" s="41">
        <v>0</v>
      </c>
      <c r="D676" s="41">
        <v>0</v>
      </c>
      <c r="E676" s="41">
        <v>0</v>
      </c>
      <c r="F676" s="41">
        <v>0</v>
      </c>
      <c r="G676" s="48">
        <v>30402</v>
      </c>
    </row>
    <row r="677" spans="1:7" x14ac:dyDescent="0.25">
      <c r="A677" s="48">
        <v>304024618</v>
      </c>
      <c r="B677" s="41" t="s">
        <v>1252</v>
      </c>
      <c r="C677" s="41">
        <v>0</v>
      </c>
      <c r="D677" s="41">
        <v>0</v>
      </c>
      <c r="E677" s="41">
        <v>0</v>
      </c>
      <c r="F677" s="41">
        <v>0</v>
      </c>
      <c r="G677" s="48">
        <v>30402</v>
      </c>
    </row>
    <row r="678" spans="1:7" x14ac:dyDescent="0.25">
      <c r="A678" s="48">
        <v>304024619</v>
      </c>
      <c r="B678" s="41" t="s">
        <v>1254</v>
      </c>
      <c r="C678" s="41">
        <v>0</v>
      </c>
      <c r="D678" s="41">
        <v>0</v>
      </c>
      <c r="E678" s="41">
        <v>0</v>
      </c>
      <c r="F678" s="41">
        <v>0</v>
      </c>
      <c r="G678" s="48">
        <v>30402</v>
      </c>
    </row>
    <row r="679" spans="1:7" x14ac:dyDescent="0.25">
      <c r="A679" s="48">
        <v>304025159</v>
      </c>
      <c r="B679" s="41" t="s">
        <v>1256</v>
      </c>
      <c r="C679" s="41">
        <v>0</v>
      </c>
      <c r="D679" s="41">
        <v>0</v>
      </c>
      <c r="E679" s="41">
        <v>0</v>
      </c>
      <c r="F679" s="41">
        <v>0</v>
      </c>
      <c r="G679" s="48">
        <v>30402</v>
      </c>
    </row>
    <row r="680" spans="1:7" x14ac:dyDescent="0.25">
      <c r="A680" s="48">
        <v>304026010</v>
      </c>
      <c r="B680" s="41" t="s">
        <v>1258</v>
      </c>
      <c r="C680" s="41">
        <v>0</v>
      </c>
      <c r="D680" s="41">
        <v>0</v>
      </c>
      <c r="E680" s="41">
        <v>0</v>
      </c>
      <c r="F680" s="41">
        <v>0</v>
      </c>
      <c r="G680" s="48">
        <v>30402</v>
      </c>
    </row>
    <row r="681" spans="1:7" x14ac:dyDescent="0.25">
      <c r="A681" s="48">
        <v>304026504</v>
      </c>
      <c r="B681" s="41" t="s">
        <v>2812</v>
      </c>
      <c r="C681" s="41">
        <v>0</v>
      </c>
      <c r="D681" s="41">
        <v>17500</v>
      </c>
      <c r="E681" s="41">
        <v>17500</v>
      </c>
      <c r="F681" s="41">
        <v>-17500</v>
      </c>
      <c r="G681" s="48">
        <v>30402</v>
      </c>
    </row>
    <row r="682" spans="1:7" x14ac:dyDescent="0.25">
      <c r="A682" s="48">
        <v>304029051</v>
      </c>
      <c r="B682" s="41" t="s">
        <v>1260</v>
      </c>
      <c r="C682" s="41">
        <v>0</v>
      </c>
      <c r="D682" s="41">
        <v>0</v>
      </c>
      <c r="E682" s="41">
        <v>0</v>
      </c>
      <c r="F682" s="41">
        <v>0</v>
      </c>
      <c r="G682" s="48">
        <v>30402</v>
      </c>
    </row>
    <row r="683" spans="1:7" x14ac:dyDescent="0.25">
      <c r="A683" s="48">
        <v>304029054</v>
      </c>
      <c r="B683" s="41" t="s">
        <v>1262</v>
      </c>
      <c r="C683" s="41">
        <v>0</v>
      </c>
      <c r="D683" s="41">
        <v>0</v>
      </c>
      <c r="E683" s="41">
        <v>0</v>
      </c>
      <c r="F683" s="41">
        <v>0</v>
      </c>
      <c r="G683" s="48">
        <v>30402</v>
      </c>
    </row>
    <row r="684" spans="1:7" x14ac:dyDescent="0.25">
      <c r="A684" s="48">
        <v>304029200</v>
      </c>
      <c r="B684" s="41" t="s">
        <v>2813</v>
      </c>
      <c r="C684" s="41">
        <v>-6875</v>
      </c>
      <c r="D684" s="41">
        <v>0</v>
      </c>
      <c r="E684" s="41">
        <v>0</v>
      </c>
      <c r="F684" s="41">
        <v>-6875</v>
      </c>
      <c r="G684" s="48">
        <v>30402</v>
      </c>
    </row>
    <row r="685" spans="1:7" x14ac:dyDescent="0.25">
      <c r="A685" s="48">
        <v>304029801</v>
      </c>
      <c r="B685" s="41" t="s">
        <v>1264</v>
      </c>
      <c r="C685" s="41">
        <v>0</v>
      </c>
      <c r="D685" s="41">
        <v>0</v>
      </c>
      <c r="E685" s="41">
        <v>0</v>
      </c>
      <c r="F685" s="41">
        <v>0</v>
      </c>
      <c r="G685" s="48">
        <v>30402</v>
      </c>
    </row>
    <row r="686" spans="1:7" x14ac:dyDescent="0.25">
      <c r="A686" s="48">
        <v>304030100</v>
      </c>
      <c r="B686" s="41" t="s">
        <v>1266</v>
      </c>
      <c r="C686" s="41">
        <v>919</v>
      </c>
      <c r="D686" s="41">
        <v>0</v>
      </c>
      <c r="E686" s="41">
        <v>0</v>
      </c>
      <c r="F686" s="41">
        <v>919</v>
      </c>
      <c r="G686" s="48">
        <v>30403</v>
      </c>
    </row>
    <row r="687" spans="1:7" x14ac:dyDescent="0.25">
      <c r="A687" s="48">
        <v>304030120</v>
      </c>
      <c r="B687" s="41" t="s">
        <v>1268</v>
      </c>
      <c r="C687" s="41">
        <v>0</v>
      </c>
      <c r="D687" s="41">
        <v>0</v>
      </c>
      <c r="E687" s="41">
        <v>0</v>
      </c>
      <c r="F687" s="41">
        <v>0</v>
      </c>
      <c r="G687" s="48">
        <v>30403</v>
      </c>
    </row>
    <row r="688" spans="1:7" x14ac:dyDescent="0.25">
      <c r="A688" s="48">
        <v>304030150</v>
      </c>
      <c r="B688" s="41" t="s">
        <v>1270</v>
      </c>
      <c r="C688" s="41">
        <v>0</v>
      </c>
      <c r="D688" s="41">
        <v>0</v>
      </c>
      <c r="E688" s="41">
        <v>0</v>
      </c>
      <c r="F688" s="41">
        <v>0</v>
      </c>
      <c r="G688" s="48">
        <v>30403</v>
      </c>
    </row>
    <row r="689" spans="1:7" x14ac:dyDescent="0.25">
      <c r="A689" s="48">
        <v>304030200</v>
      </c>
      <c r="B689" s="41" t="s">
        <v>1272</v>
      </c>
      <c r="C689" s="41">
        <v>0</v>
      </c>
      <c r="D689" s="41">
        <v>0</v>
      </c>
      <c r="E689" s="41">
        <v>0</v>
      </c>
      <c r="F689" s="41">
        <v>0</v>
      </c>
      <c r="G689" s="48">
        <v>30403</v>
      </c>
    </row>
    <row r="690" spans="1:7" x14ac:dyDescent="0.25">
      <c r="A690" s="48">
        <v>304030400</v>
      </c>
      <c r="B690" s="41" t="s">
        <v>1274</v>
      </c>
      <c r="C690" s="41">
        <v>0</v>
      </c>
      <c r="D690" s="41">
        <v>0</v>
      </c>
      <c r="E690" s="41">
        <v>0</v>
      </c>
      <c r="F690" s="41">
        <v>0</v>
      </c>
      <c r="G690" s="48">
        <v>30403</v>
      </c>
    </row>
    <row r="691" spans="1:7" x14ac:dyDescent="0.25">
      <c r="A691" s="48">
        <v>304030800</v>
      </c>
      <c r="B691" s="41" t="s">
        <v>1276</v>
      </c>
      <c r="C691" s="41">
        <v>0</v>
      </c>
      <c r="D691" s="41">
        <v>0</v>
      </c>
      <c r="E691" s="41">
        <v>0</v>
      </c>
      <c r="F691" s="41">
        <v>0</v>
      </c>
      <c r="G691" s="48">
        <v>30403</v>
      </c>
    </row>
    <row r="692" spans="1:7" x14ac:dyDescent="0.25">
      <c r="A692" s="48">
        <v>304030930</v>
      </c>
      <c r="B692" s="41" t="s">
        <v>1278</v>
      </c>
      <c r="C692" s="41">
        <v>0</v>
      </c>
      <c r="D692" s="41">
        <v>0</v>
      </c>
      <c r="E692" s="41">
        <v>0</v>
      </c>
      <c r="F692" s="41">
        <v>0</v>
      </c>
      <c r="G692" s="48">
        <v>30403</v>
      </c>
    </row>
    <row r="693" spans="1:7" x14ac:dyDescent="0.25">
      <c r="A693" s="48">
        <v>304031600</v>
      </c>
      <c r="B693" s="41" t="s">
        <v>1280</v>
      </c>
      <c r="C693" s="41">
        <v>0</v>
      </c>
      <c r="D693" s="41">
        <v>0</v>
      </c>
      <c r="E693" s="41">
        <v>0</v>
      </c>
      <c r="F693" s="41">
        <v>0</v>
      </c>
      <c r="G693" s="48">
        <v>30403</v>
      </c>
    </row>
    <row r="694" spans="1:7" x14ac:dyDescent="0.25">
      <c r="A694" s="48">
        <v>304032000</v>
      </c>
      <c r="B694" s="41" t="s">
        <v>1282</v>
      </c>
      <c r="C694" s="41">
        <v>0</v>
      </c>
      <c r="D694" s="41">
        <v>0</v>
      </c>
      <c r="E694" s="41">
        <v>0</v>
      </c>
      <c r="F694" s="41">
        <v>0</v>
      </c>
      <c r="G694" s="48">
        <v>30403</v>
      </c>
    </row>
    <row r="695" spans="1:7" x14ac:dyDescent="0.25">
      <c r="A695" s="48">
        <v>304032003</v>
      </c>
      <c r="B695" s="41" t="s">
        <v>1284</v>
      </c>
      <c r="C695" s="41">
        <v>0</v>
      </c>
      <c r="D695" s="41">
        <v>0</v>
      </c>
      <c r="E695" s="41">
        <v>0</v>
      </c>
      <c r="F695" s="41">
        <v>0</v>
      </c>
      <c r="G695" s="48">
        <v>30403</v>
      </c>
    </row>
    <row r="696" spans="1:7" x14ac:dyDescent="0.25">
      <c r="A696" s="48">
        <v>304032004</v>
      </c>
      <c r="B696" s="41" t="s">
        <v>1286</v>
      </c>
      <c r="C696" s="41">
        <v>0</v>
      </c>
      <c r="D696" s="41">
        <v>0</v>
      </c>
      <c r="E696" s="41">
        <v>0</v>
      </c>
      <c r="F696" s="41">
        <v>0</v>
      </c>
      <c r="G696" s="48">
        <v>30403</v>
      </c>
    </row>
    <row r="697" spans="1:7" x14ac:dyDescent="0.25">
      <c r="A697" s="48">
        <v>304032300</v>
      </c>
      <c r="B697" s="41" t="s">
        <v>1288</v>
      </c>
      <c r="C697" s="41">
        <v>0</v>
      </c>
      <c r="D697" s="41">
        <v>0</v>
      </c>
      <c r="E697" s="41">
        <v>0</v>
      </c>
      <c r="F697" s="41">
        <v>0</v>
      </c>
      <c r="G697" s="48">
        <v>30403</v>
      </c>
    </row>
    <row r="698" spans="1:7" x14ac:dyDescent="0.25">
      <c r="A698" s="48">
        <v>304032400</v>
      </c>
      <c r="B698" s="41" t="s">
        <v>1290</v>
      </c>
      <c r="C698" s="41">
        <v>0</v>
      </c>
      <c r="D698" s="41">
        <v>0</v>
      </c>
      <c r="E698" s="41">
        <v>0</v>
      </c>
      <c r="F698" s="41">
        <v>0</v>
      </c>
      <c r="G698" s="48">
        <v>30403</v>
      </c>
    </row>
    <row r="699" spans="1:7" x14ac:dyDescent="0.25">
      <c r="A699" s="48">
        <v>304032423</v>
      </c>
      <c r="B699" s="41" t="s">
        <v>1292</v>
      </c>
      <c r="C699" s="41">
        <v>0</v>
      </c>
      <c r="D699" s="41">
        <v>0</v>
      </c>
      <c r="E699" s="41">
        <v>0</v>
      </c>
      <c r="F699" s="41">
        <v>0</v>
      </c>
      <c r="G699" s="48">
        <v>30403</v>
      </c>
    </row>
    <row r="700" spans="1:7" x14ac:dyDescent="0.25">
      <c r="A700" s="48">
        <v>304032434</v>
      </c>
      <c r="B700" s="41" t="s">
        <v>1294</v>
      </c>
      <c r="C700" s="41">
        <v>0</v>
      </c>
      <c r="D700" s="41">
        <v>0</v>
      </c>
      <c r="E700" s="41">
        <v>0</v>
      </c>
      <c r="F700" s="41">
        <v>0</v>
      </c>
      <c r="G700" s="48">
        <v>30403</v>
      </c>
    </row>
    <row r="701" spans="1:7" x14ac:dyDescent="0.25">
      <c r="A701" s="48">
        <v>304032460</v>
      </c>
      <c r="B701" s="41" t="s">
        <v>1296</v>
      </c>
      <c r="C701" s="41">
        <v>0</v>
      </c>
      <c r="D701" s="41">
        <v>0</v>
      </c>
      <c r="E701" s="41">
        <v>0</v>
      </c>
      <c r="F701" s="41">
        <v>0</v>
      </c>
      <c r="G701" s="48">
        <v>30403</v>
      </c>
    </row>
    <row r="702" spans="1:7" x14ac:dyDescent="0.25">
      <c r="A702" s="48">
        <v>304032500</v>
      </c>
      <c r="B702" s="41" t="s">
        <v>1298</v>
      </c>
      <c r="C702" s="41">
        <v>2616.37</v>
      </c>
      <c r="D702" s="41">
        <v>0</v>
      </c>
      <c r="E702" s="41">
        <v>0</v>
      </c>
      <c r="F702" s="41">
        <v>2616.37</v>
      </c>
      <c r="G702" s="48">
        <v>30403</v>
      </c>
    </row>
    <row r="703" spans="1:7" x14ac:dyDescent="0.25">
      <c r="A703" s="48">
        <v>304032524</v>
      </c>
      <c r="B703" s="41" t="s">
        <v>1300</v>
      </c>
      <c r="C703" s="41">
        <v>0</v>
      </c>
      <c r="D703" s="41">
        <v>0</v>
      </c>
      <c r="E703" s="41">
        <v>0</v>
      </c>
      <c r="F703" s="41">
        <v>0</v>
      </c>
      <c r="G703" s="48">
        <v>30403</v>
      </c>
    </row>
    <row r="704" spans="1:7" x14ac:dyDescent="0.25">
      <c r="A704" s="48">
        <v>304032701</v>
      </c>
      <c r="B704" s="41" t="s">
        <v>1302</v>
      </c>
      <c r="C704" s="41">
        <v>0</v>
      </c>
      <c r="D704" s="41">
        <v>0</v>
      </c>
      <c r="E704" s="41">
        <v>0</v>
      </c>
      <c r="F704" s="41">
        <v>0</v>
      </c>
      <c r="G704" s="48">
        <v>30403</v>
      </c>
    </row>
    <row r="705" spans="1:7" x14ac:dyDescent="0.25">
      <c r="A705" s="48">
        <v>304032708</v>
      </c>
      <c r="B705" s="41" t="s">
        <v>1304</v>
      </c>
      <c r="C705" s="41">
        <v>0</v>
      </c>
      <c r="D705" s="41">
        <v>0</v>
      </c>
      <c r="E705" s="41">
        <v>0</v>
      </c>
      <c r="F705" s="41">
        <v>0</v>
      </c>
      <c r="G705" s="48">
        <v>30403</v>
      </c>
    </row>
    <row r="706" spans="1:7" x14ac:dyDescent="0.25">
      <c r="A706" s="48">
        <v>304033000</v>
      </c>
      <c r="B706" s="41" t="s">
        <v>1306</v>
      </c>
      <c r="C706" s="41">
        <v>0</v>
      </c>
      <c r="D706" s="41">
        <v>0</v>
      </c>
      <c r="E706" s="41">
        <v>0</v>
      </c>
      <c r="F706" s="41">
        <v>0</v>
      </c>
      <c r="G706" s="48">
        <v>30403</v>
      </c>
    </row>
    <row r="707" spans="1:7" x14ac:dyDescent="0.25">
      <c r="A707" s="48">
        <v>304033031</v>
      </c>
      <c r="B707" s="41" t="s">
        <v>1308</v>
      </c>
      <c r="C707" s="41">
        <v>0</v>
      </c>
      <c r="D707" s="41">
        <v>0</v>
      </c>
      <c r="E707" s="41">
        <v>0</v>
      </c>
      <c r="F707" s="41">
        <v>0</v>
      </c>
      <c r="G707" s="48">
        <v>30403</v>
      </c>
    </row>
    <row r="708" spans="1:7" x14ac:dyDescent="0.25">
      <c r="A708" s="48">
        <v>304035124</v>
      </c>
      <c r="B708" s="41" t="s">
        <v>1310</v>
      </c>
      <c r="C708" s="41">
        <v>0</v>
      </c>
      <c r="D708" s="41">
        <v>0</v>
      </c>
      <c r="E708" s="41">
        <v>0</v>
      </c>
      <c r="F708" s="41">
        <v>0</v>
      </c>
      <c r="G708" s="48">
        <v>30403</v>
      </c>
    </row>
    <row r="709" spans="1:7" x14ac:dyDescent="0.25">
      <c r="A709" s="48">
        <v>304035159</v>
      </c>
      <c r="B709" s="41" t="s">
        <v>1312</v>
      </c>
      <c r="C709" s="41">
        <v>0</v>
      </c>
      <c r="D709" s="41">
        <v>0</v>
      </c>
      <c r="E709" s="41">
        <v>0</v>
      </c>
      <c r="F709" s="41">
        <v>0</v>
      </c>
      <c r="G709" s="48">
        <v>30403</v>
      </c>
    </row>
    <row r="710" spans="1:7" x14ac:dyDescent="0.25">
      <c r="A710" s="48">
        <v>304035902</v>
      </c>
      <c r="B710" s="41" t="s">
        <v>1314</v>
      </c>
      <c r="C710" s="41">
        <v>0</v>
      </c>
      <c r="D710" s="41">
        <v>0</v>
      </c>
      <c r="E710" s="41">
        <v>0</v>
      </c>
      <c r="F710" s="41">
        <v>0</v>
      </c>
      <c r="G710" s="48">
        <v>30403</v>
      </c>
    </row>
    <row r="711" spans="1:7" x14ac:dyDescent="0.25">
      <c r="A711" s="48">
        <v>304039057</v>
      </c>
      <c r="B711" s="41" t="s">
        <v>1316</v>
      </c>
      <c r="C711" s="41">
        <v>0</v>
      </c>
      <c r="D711" s="41">
        <v>0</v>
      </c>
      <c r="E711" s="41">
        <v>0</v>
      </c>
      <c r="F711" s="41">
        <v>0</v>
      </c>
      <c r="G711" s="48">
        <v>30403</v>
      </c>
    </row>
    <row r="712" spans="1:7" x14ac:dyDescent="0.25">
      <c r="A712" s="48">
        <v>304039628</v>
      </c>
      <c r="B712" s="41" t="s">
        <v>1318</v>
      </c>
      <c r="C712" s="41">
        <v>0</v>
      </c>
      <c r="D712" s="41">
        <v>0</v>
      </c>
      <c r="E712" s="41">
        <v>0</v>
      </c>
      <c r="F712" s="41">
        <v>0</v>
      </c>
      <c r="G712" s="48">
        <v>30403</v>
      </c>
    </row>
    <row r="713" spans="1:7" x14ac:dyDescent="0.25">
      <c r="A713" s="48">
        <v>304039801</v>
      </c>
      <c r="B713" s="41" t="s">
        <v>1320</v>
      </c>
      <c r="C713" s="41">
        <v>61859.47</v>
      </c>
      <c r="D713" s="41">
        <v>0</v>
      </c>
      <c r="E713" s="41">
        <v>0</v>
      </c>
      <c r="F713" s="41">
        <v>61859.47</v>
      </c>
      <c r="G713" s="48">
        <v>30403</v>
      </c>
    </row>
    <row r="714" spans="1:7" x14ac:dyDescent="0.25">
      <c r="A714" s="48">
        <v>304040100</v>
      </c>
      <c r="B714" s="41" t="s">
        <v>1322</v>
      </c>
      <c r="C714" s="41">
        <v>-72</v>
      </c>
      <c r="D714" s="41">
        <v>0</v>
      </c>
      <c r="E714" s="41">
        <v>0</v>
      </c>
      <c r="F714" s="41">
        <v>-72</v>
      </c>
      <c r="G714" s="48">
        <v>30404</v>
      </c>
    </row>
    <row r="715" spans="1:7" x14ac:dyDescent="0.25">
      <c r="A715" s="48">
        <v>304040150</v>
      </c>
      <c r="B715" s="41" t="s">
        <v>1324</v>
      </c>
      <c r="C715" s="41">
        <v>0</v>
      </c>
      <c r="D715" s="41">
        <v>0</v>
      </c>
      <c r="E715" s="41">
        <v>0</v>
      </c>
      <c r="F715" s="41">
        <v>0</v>
      </c>
      <c r="G715" s="48">
        <v>30404</v>
      </c>
    </row>
    <row r="716" spans="1:7" x14ac:dyDescent="0.25">
      <c r="A716" s="48">
        <v>304040800</v>
      </c>
      <c r="B716" s="41" t="s">
        <v>1326</v>
      </c>
      <c r="C716" s="41">
        <v>0</v>
      </c>
      <c r="D716" s="41">
        <v>0</v>
      </c>
      <c r="E716" s="41">
        <v>0</v>
      </c>
      <c r="F716" s="41">
        <v>0</v>
      </c>
      <c r="G716" s="48">
        <v>30404</v>
      </c>
    </row>
    <row r="717" spans="1:7" x14ac:dyDescent="0.25">
      <c r="A717" s="48">
        <v>304040930</v>
      </c>
      <c r="B717" s="41" t="s">
        <v>1328</v>
      </c>
      <c r="C717" s="41">
        <v>0</v>
      </c>
      <c r="D717" s="41">
        <v>0</v>
      </c>
      <c r="E717" s="41">
        <v>0</v>
      </c>
      <c r="F717" s="41">
        <v>0</v>
      </c>
      <c r="G717" s="48">
        <v>30404</v>
      </c>
    </row>
    <row r="718" spans="1:7" x14ac:dyDescent="0.25">
      <c r="A718" s="48">
        <v>304041500</v>
      </c>
      <c r="B718" s="41" t="s">
        <v>1330</v>
      </c>
      <c r="C718" s="41">
        <v>0</v>
      </c>
      <c r="D718" s="41">
        <v>0</v>
      </c>
      <c r="E718" s="41">
        <v>0</v>
      </c>
      <c r="F718" s="41">
        <v>0</v>
      </c>
      <c r="G718" s="48">
        <v>30404</v>
      </c>
    </row>
    <row r="719" spans="1:7" x14ac:dyDescent="0.25">
      <c r="A719" s="48">
        <v>304041600</v>
      </c>
      <c r="B719" s="41" t="s">
        <v>1332</v>
      </c>
      <c r="C719" s="41">
        <v>0</v>
      </c>
      <c r="D719" s="41">
        <v>0</v>
      </c>
      <c r="E719" s="41">
        <v>0</v>
      </c>
      <c r="F719" s="41">
        <v>0</v>
      </c>
      <c r="G719" s="48">
        <v>30404</v>
      </c>
    </row>
    <row r="720" spans="1:7" x14ac:dyDescent="0.25">
      <c r="A720" s="48">
        <v>304042000</v>
      </c>
      <c r="B720" s="41" t="s">
        <v>2778</v>
      </c>
      <c r="C720" s="41">
        <v>0</v>
      </c>
      <c r="D720" s="41">
        <v>0</v>
      </c>
      <c r="E720" s="41">
        <v>0</v>
      </c>
      <c r="F720" s="41">
        <v>0</v>
      </c>
      <c r="G720" s="48">
        <v>30404</v>
      </c>
    </row>
    <row r="721" spans="1:7" x14ac:dyDescent="0.25">
      <c r="A721" s="48">
        <v>304042007</v>
      </c>
      <c r="B721" s="41" t="s">
        <v>2779</v>
      </c>
      <c r="C721" s="41">
        <v>0</v>
      </c>
      <c r="D721" s="41">
        <v>0</v>
      </c>
      <c r="E721" s="41">
        <v>0</v>
      </c>
      <c r="F721" s="41">
        <v>0</v>
      </c>
      <c r="G721" s="48">
        <v>30404</v>
      </c>
    </row>
    <row r="722" spans="1:7" x14ac:dyDescent="0.25">
      <c r="A722" s="48">
        <v>304042400</v>
      </c>
      <c r="B722" s="41" t="s">
        <v>1334</v>
      </c>
      <c r="C722" s="41">
        <v>0</v>
      </c>
      <c r="D722" s="41">
        <v>0</v>
      </c>
      <c r="E722" s="41">
        <v>0</v>
      </c>
      <c r="F722" s="41">
        <v>0</v>
      </c>
      <c r="G722" s="48">
        <v>30404</v>
      </c>
    </row>
    <row r="723" spans="1:7" x14ac:dyDescent="0.25">
      <c r="A723" s="48">
        <v>304042423</v>
      </c>
      <c r="B723" s="41" t="s">
        <v>1336</v>
      </c>
      <c r="C723" s="41">
        <v>0</v>
      </c>
      <c r="D723" s="41">
        <v>0</v>
      </c>
      <c r="E723" s="41">
        <v>0</v>
      </c>
      <c r="F723" s="41">
        <v>0</v>
      </c>
      <c r="G723" s="48">
        <v>30404</v>
      </c>
    </row>
    <row r="724" spans="1:7" x14ac:dyDescent="0.25">
      <c r="A724" s="48">
        <v>304042460</v>
      </c>
      <c r="B724" s="41" t="s">
        <v>1338</v>
      </c>
      <c r="C724" s="41">
        <v>0</v>
      </c>
      <c r="D724" s="41">
        <v>0</v>
      </c>
      <c r="E724" s="41">
        <v>0</v>
      </c>
      <c r="F724" s="41">
        <v>0</v>
      </c>
      <c r="G724" s="48">
        <v>30404</v>
      </c>
    </row>
    <row r="725" spans="1:7" x14ac:dyDescent="0.25">
      <c r="A725" s="48">
        <v>304042500</v>
      </c>
      <c r="B725" s="41" t="s">
        <v>1340</v>
      </c>
      <c r="C725" s="41">
        <v>0</v>
      </c>
      <c r="D725" s="41">
        <v>0</v>
      </c>
      <c r="E725" s="41">
        <v>0</v>
      </c>
      <c r="F725" s="41">
        <v>0</v>
      </c>
      <c r="G725" s="48">
        <v>30404</v>
      </c>
    </row>
    <row r="726" spans="1:7" x14ac:dyDescent="0.25">
      <c r="A726" s="48">
        <v>304042519</v>
      </c>
      <c r="B726" s="41" t="s">
        <v>1342</v>
      </c>
      <c r="C726" s="41">
        <v>0</v>
      </c>
      <c r="D726" s="41">
        <v>0</v>
      </c>
      <c r="E726" s="41">
        <v>0</v>
      </c>
      <c r="F726" s="41">
        <v>0</v>
      </c>
      <c r="G726" s="48">
        <v>30404</v>
      </c>
    </row>
    <row r="727" spans="1:7" x14ac:dyDescent="0.25">
      <c r="A727" s="48">
        <v>304042524</v>
      </c>
      <c r="B727" s="41" t="s">
        <v>1344</v>
      </c>
      <c r="C727" s="41">
        <v>0</v>
      </c>
      <c r="D727" s="41">
        <v>0</v>
      </c>
      <c r="E727" s="41">
        <v>0</v>
      </c>
      <c r="F727" s="41">
        <v>0</v>
      </c>
      <c r="G727" s="48">
        <v>30404</v>
      </c>
    </row>
    <row r="728" spans="1:7" x14ac:dyDescent="0.25">
      <c r="A728" s="48">
        <v>304042701</v>
      </c>
      <c r="B728" s="41" t="s">
        <v>1346</v>
      </c>
      <c r="C728" s="41">
        <v>0</v>
      </c>
      <c r="D728" s="41">
        <v>0</v>
      </c>
      <c r="E728" s="41">
        <v>0</v>
      </c>
      <c r="F728" s="41">
        <v>0</v>
      </c>
      <c r="G728" s="48">
        <v>30404</v>
      </c>
    </row>
    <row r="729" spans="1:7" x14ac:dyDescent="0.25">
      <c r="A729" s="48">
        <v>304043000</v>
      </c>
      <c r="B729" s="41" t="s">
        <v>1348</v>
      </c>
      <c r="C729" s="41">
        <v>0</v>
      </c>
      <c r="D729" s="41">
        <v>0</v>
      </c>
      <c r="E729" s="41">
        <v>0</v>
      </c>
      <c r="F729" s="41">
        <v>0</v>
      </c>
      <c r="G729" s="48">
        <v>30404</v>
      </c>
    </row>
    <row r="730" spans="1:7" x14ac:dyDescent="0.25">
      <c r="A730" s="48">
        <v>304045124</v>
      </c>
      <c r="B730" s="41" t="s">
        <v>2781</v>
      </c>
      <c r="C730" s="41">
        <v>0</v>
      </c>
      <c r="D730" s="41">
        <v>0</v>
      </c>
      <c r="E730" s="41">
        <v>0</v>
      </c>
      <c r="F730" s="41">
        <v>0</v>
      </c>
      <c r="G730" s="48">
        <v>30404</v>
      </c>
    </row>
    <row r="731" spans="1:7" x14ac:dyDescent="0.25">
      <c r="A731" s="48">
        <v>304049057</v>
      </c>
      <c r="B731" s="41" t="s">
        <v>1350</v>
      </c>
      <c r="C731" s="41">
        <v>0</v>
      </c>
      <c r="D731" s="41">
        <v>0</v>
      </c>
      <c r="E731" s="41">
        <v>0</v>
      </c>
      <c r="F731" s="41">
        <v>0</v>
      </c>
      <c r="G731" s="48">
        <v>30404</v>
      </c>
    </row>
    <row r="732" spans="1:7" x14ac:dyDescent="0.25">
      <c r="A732" s="48">
        <v>304049628</v>
      </c>
      <c r="B732" s="41" t="s">
        <v>1352</v>
      </c>
      <c r="C732" s="41">
        <v>0</v>
      </c>
      <c r="D732" s="41">
        <v>0</v>
      </c>
      <c r="E732" s="41">
        <v>0</v>
      </c>
      <c r="F732" s="41">
        <v>0</v>
      </c>
      <c r="G732" s="48">
        <v>30404</v>
      </c>
    </row>
    <row r="733" spans="1:7" x14ac:dyDescent="0.25">
      <c r="A733" s="48">
        <v>304049801</v>
      </c>
      <c r="B733" s="41" t="s">
        <v>1354</v>
      </c>
      <c r="C733" s="41">
        <v>143446.64000000001</v>
      </c>
      <c r="D733" s="41">
        <v>0</v>
      </c>
      <c r="E733" s="41">
        <v>0</v>
      </c>
      <c r="F733" s="41">
        <v>143446.64000000001</v>
      </c>
      <c r="G733" s="48">
        <v>30404</v>
      </c>
    </row>
    <row r="734" spans="1:7" x14ac:dyDescent="0.25">
      <c r="A734" s="48">
        <v>305010102</v>
      </c>
      <c r="B734" s="41" t="s">
        <v>1356</v>
      </c>
      <c r="C734" s="41">
        <v>0</v>
      </c>
      <c r="D734" s="41">
        <v>0</v>
      </c>
      <c r="E734" s="41">
        <v>0</v>
      </c>
      <c r="F734" s="41">
        <v>0</v>
      </c>
      <c r="G734" s="48">
        <v>30501</v>
      </c>
    </row>
    <row r="735" spans="1:7" x14ac:dyDescent="0.25">
      <c r="A735" s="48">
        <v>305010110</v>
      </c>
      <c r="B735" s="41" t="s">
        <v>1358</v>
      </c>
      <c r="C735" s="41">
        <v>0</v>
      </c>
      <c r="D735" s="41">
        <v>0</v>
      </c>
      <c r="E735" s="41">
        <v>0</v>
      </c>
      <c r="F735" s="41">
        <v>0</v>
      </c>
      <c r="G735" s="48">
        <v>30501</v>
      </c>
    </row>
    <row r="736" spans="1:7" x14ac:dyDescent="0.25">
      <c r="A736" s="48">
        <v>305010120</v>
      </c>
      <c r="B736" s="41" t="s">
        <v>1360</v>
      </c>
      <c r="C736" s="41">
        <v>0</v>
      </c>
      <c r="D736" s="41">
        <v>0</v>
      </c>
      <c r="E736" s="41">
        <v>0</v>
      </c>
      <c r="F736" s="41">
        <v>0</v>
      </c>
      <c r="G736" s="48">
        <v>30501</v>
      </c>
    </row>
    <row r="737" spans="1:7" x14ac:dyDescent="0.25">
      <c r="A737" s="48">
        <v>305010971</v>
      </c>
      <c r="B737" s="41" t="s">
        <v>1362</v>
      </c>
      <c r="C737" s="41">
        <v>0</v>
      </c>
      <c r="D737" s="41">
        <v>45200</v>
      </c>
      <c r="E737" s="41">
        <v>45200</v>
      </c>
      <c r="F737" s="41">
        <v>-45200</v>
      </c>
      <c r="G737" s="48">
        <v>30501</v>
      </c>
    </row>
    <row r="738" spans="1:7" x14ac:dyDescent="0.25">
      <c r="A738" s="48">
        <v>305010972</v>
      </c>
      <c r="B738" s="41" t="s">
        <v>1364</v>
      </c>
      <c r="C738" s="41">
        <v>5075.68</v>
      </c>
      <c r="D738" s="41">
        <v>0</v>
      </c>
      <c r="E738" s="41">
        <v>0</v>
      </c>
      <c r="F738" s="41">
        <v>5075.68</v>
      </c>
      <c r="G738" s="48">
        <v>30501</v>
      </c>
    </row>
    <row r="739" spans="1:7" x14ac:dyDescent="0.25">
      <c r="A739" s="48">
        <v>305010973</v>
      </c>
      <c r="B739" s="41" t="s">
        <v>1366</v>
      </c>
      <c r="C739" s="41">
        <v>0</v>
      </c>
      <c r="D739" s="41">
        <v>0</v>
      </c>
      <c r="E739" s="41">
        <v>0</v>
      </c>
      <c r="F739" s="41">
        <v>0</v>
      </c>
      <c r="G739" s="48">
        <v>30501</v>
      </c>
    </row>
    <row r="740" spans="1:7" x14ac:dyDescent="0.25">
      <c r="A740" s="48">
        <v>305010974</v>
      </c>
      <c r="B740" s="41" t="s">
        <v>1368</v>
      </c>
      <c r="C740" s="41">
        <v>0</v>
      </c>
      <c r="D740" s="41">
        <v>0</v>
      </c>
      <c r="E740" s="41">
        <v>0</v>
      </c>
      <c r="F740" s="41">
        <v>0</v>
      </c>
      <c r="G740" s="48">
        <v>30501</v>
      </c>
    </row>
    <row r="741" spans="1:7" x14ac:dyDescent="0.25">
      <c r="A741" s="48">
        <v>305012516</v>
      </c>
      <c r="B741" s="41" t="s">
        <v>1370</v>
      </c>
      <c r="C741" s="41">
        <v>0</v>
      </c>
      <c r="D741" s="41">
        <v>0</v>
      </c>
      <c r="E741" s="41">
        <v>0</v>
      </c>
      <c r="F741" s="41">
        <v>0</v>
      </c>
      <c r="G741" s="48">
        <v>30501</v>
      </c>
    </row>
    <row r="742" spans="1:7" x14ac:dyDescent="0.25">
      <c r="A742" s="48">
        <v>305014610</v>
      </c>
      <c r="B742" s="41" t="s">
        <v>1372</v>
      </c>
      <c r="C742" s="41">
        <v>0</v>
      </c>
      <c r="D742" s="41">
        <v>0</v>
      </c>
      <c r="E742" s="41">
        <v>0</v>
      </c>
      <c r="F742" s="41">
        <v>0</v>
      </c>
      <c r="G742" s="48">
        <v>30501</v>
      </c>
    </row>
    <row r="743" spans="1:7" x14ac:dyDescent="0.25">
      <c r="A743" s="48">
        <v>305019801</v>
      </c>
      <c r="B743" s="41" t="s">
        <v>1374</v>
      </c>
      <c r="C743" s="41">
        <v>0</v>
      </c>
      <c r="D743" s="41">
        <v>0</v>
      </c>
      <c r="E743" s="41">
        <v>0</v>
      </c>
      <c r="F743" s="41">
        <v>0</v>
      </c>
      <c r="G743" s="48">
        <v>30501</v>
      </c>
    </row>
    <row r="744" spans="1:7" x14ac:dyDescent="0.25">
      <c r="A744" s="48">
        <v>305019826</v>
      </c>
      <c r="B744" s="41" t="s">
        <v>1376</v>
      </c>
      <c r="C744" s="41">
        <v>0</v>
      </c>
      <c r="D744" s="41">
        <v>0</v>
      </c>
      <c r="E744" s="41">
        <v>0</v>
      </c>
      <c r="F744" s="41">
        <v>0</v>
      </c>
      <c r="G744" s="48">
        <v>30501</v>
      </c>
    </row>
    <row r="745" spans="1:7" x14ac:dyDescent="0.25">
      <c r="A745" s="48">
        <v>306012429</v>
      </c>
      <c r="B745" s="41" t="s">
        <v>1378</v>
      </c>
      <c r="C745" s="41">
        <v>0</v>
      </c>
      <c r="D745" s="41">
        <v>0</v>
      </c>
      <c r="E745" s="41">
        <v>0</v>
      </c>
      <c r="F745" s="41">
        <v>0</v>
      </c>
      <c r="G745" s="48">
        <v>30601</v>
      </c>
    </row>
    <row r="746" spans="1:7" x14ac:dyDescent="0.25">
      <c r="A746" s="48">
        <v>306012923</v>
      </c>
      <c r="B746" s="41" t="s">
        <v>1380</v>
      </c>
      <c r="C746" s="41">
        <v>0</v>
      </c>
      <c r="D746" s="41">
        <v>0</v>
      </c>
      <c r="E746" s="41">
        <v>0</v>
      </c>
      <c r="F746" s="41">
        <v>0</v>
      </c>
      <c r="G746" s="48">
        <v>30601</v>
      </c>
    </row>
    <row r="747" spans="1:7" x14ac:dyDescent="0.25">
      <c r="A747" s="48">
        <v>306014610</v>
      </c>
      <c r="B747" s="41" t="s">
        <v>1382</v>
      </c>
      <c r="C747" s="41">
        <v>0</v>
      </c>
      <c r="D747" s="41">
        <v>0</v>
      </c>
      <c r="E747" s="41">
        <v>0</v>
      </c>
      <c r="F747" s="41">
        <v>0</v>
      </c>
      <c r="G747" s="48">
        <v>30601</v>
      </c>
    </row>
    <row r="748" spans="1:7" x14ac:dyDescent="0.25">
      <c r="A748" s="48">
        <v>306019051</v>
      </c>
      <c r="B748" s="41" t="s">
        <v>1384</v>
      </c>
      <c r="C748" s="41">
        <v>0</v>
      </c>
      <c r="D748" s="41">
        <v>0</v>
      </c>
      <c r="E748" s="41">
        <v>0</v>
      </c>
      <c r="F748" s="41">
        <v>0</v>
      </c>
      <c r="G748" s="48">
        <v>30601</v>
      </c>
    </row>
    <row r="749" spans="1:7" x14ac:dyDescent="0.25">
      <c r="A749" s="48">
        <v>306019053</v>
      </c>
      <c r="B749" s="41" t="s">
        <v>1386</v>
      </c>
      <c r="C749" s="41">
        <v>0</v>
      </c>
      <c r="D749" s="41">
        <v>0</v>
      </c>
      <c r="E749" s="41">
        <v>0</v>
      </c>
      <c r="F749" s="41">
        <v>0</v>
      </c>
      <c r="G749" s="48">
        <v>30601</v>
      </c>
    </row>
    <row r="750" spans="1:7" x14ac:dyDescent="0.25">
      <c r="A750" s="48">
        <v>307010100</v>
      </c>
      <c r="B750" s="41" t="s">
        <v>1388</v>
      </c>
      <c r="C750" s="41">
        <v>0</v>
      </c>
      <c r="D750" s="41">
        <v>0</v>
      </c>
      <c r="E750" s="41">
        <v>0</v>
      </c>
      <c r="F750" s="41">
        <v>0</v>
      </c>
      <c r="G750" s="48">
        <v>30701</v>
      </c>
    </row>
    <row r="751" spans="1:7" x14ac:dyDescent="0.25">
      <c r="A751" s="48">
        <v>307010800</v>
      </c>
      <c r="B751" s="41" t="s">
        <v>1390</v>
      </c>
      <c r="C751" s="41">
        <v>0</v>
      </c>
      <c r="D751" s="41">
        <v>0</v>
      </c>
      <c r="E751" s="41">
        <v>0</v>
      </c>
      <c r="F751" s="41">
        <v>0</v>
      </c>
      <c r="G751" s="48">
        <v>30701</v>
      </c>
    </row>
    <row r="752" spans="1:7" x14ac:dyDescent="0.25">
      <c r="A752" s="48">
        <v>307012000</v>
      </c>
      <c r="B752" s="41" t="s">
        <v>1392</v>
      </c>
      <c r="C752" s="41">
        <v>0</v>
      </c>
      <c r="D752" s="41">
        <v>0</v>
      </c>
      <c r="E752" s="41">
        <v>0</v>
      </c>
      <c r="F752" s="41">
        <v>0</v>
      </c>
      <c r="G752" s="48">
        <v>30701</v>
      </c>
    </row>
    <row r="753" spans="1:7" x14ac:dyDescent="0.25">
      <c r="A753" s="48">
        <v>307012016</v>
      </c>
      <c r="B753" s="41" t="s">
        <v>1394</v>
      </c>
      <c r="C753" s="41">
        <v>0</v>
      </c>
      <c r="D753" s="41">
        <v>200</v>
      </c>
      <c r="E753" s="41">
        <v>200</v>
      </c>
      <c r="F753" s="41">
        <v>-200</v>
      </c>
      <c r="G753" s="48">
        <v>30701</v>
      </c>
    </row>
    <row r="754" spans="1:7" x14ac:dyDescent="0.25">
      <c r="A754" s="48">
        <v>307012036</v>
      </c>
      <c r="B754" s="41" t="s">
        <v>1396</v>
      </c>
      <c r="C754" s="41">
        <v>0</v>
      </c>
      <c r="D754" s="41">
        <v>0</v>
      </c>
      <c r="E754" s="41">
        <v>0</v>
      </c>
      <c r="F754" s="41">
        <v>0</v>
      </c>
      <c r="G754" s="48">
        <v>30701</v>
      </c>
    </row>
    <row r="755" spans="1:7" x14ac:dyDescent="0.25">
      <c r="A755" s="48">
        <v>307012416</v>
      </c>
      <c r="B755" s="41" t="s">
        <v>1398</v>
      </c>
      <c r="C755" s="41">
        <v>0</v>
      </c>
      <c r="D755" s="41">
        <v>0</v>
      </c>
      <c r="E755" s="41">
        <v>0</v>
      </c>
      <c r="F755" s="41">
        <v>0</v>
      </c>
      <c r="G755" s="48">
        <v>30701</v>
      </c>
    </row>
    <row r="756" spans="1:7" x14ac:dyDescent="0.25">
      <c r="A756" s="48">
        <v>307012421</v>
      </c>
      <c r="B756" s="41" t="s">
        <v>1400</v>
      </c>
      <c r="C756" s="41">
        <v>0</v>
      </c>
      <c r="D756" s="41">
        <v>0</v>
      </c>
      <c r="E756" s="41">
        <v>0</v>
      </c>
      <c r="F756" s="41">
        <v>0</v>
      </c>
      <c r="G756" s="48">
        <v>30701</v>
      </c>
    </row>
    <row r="757" spans="1:7" x14ac:dyDescent="0.25">
      <c r="A757" s="48">
        <v>307012440</v>
      </c>
      <c r="B757" s="41" t="s">
        <v>1402</v>
      </c>
      <c r="C757" s="41">
        <v>0</v>
      </c>
      <c r="D757" s="41">
        <v>0</v>
      </c>
      <c r="E757" s="41">
        <v>0</v>
      </c>
      <c r="F757" s="41">
        <v>0</v>
      </c>
      <c r="G757" s="48">
        <v>30701</v>
      </c>
    </row>
    <row r="758" spans="1:7" x14ac:dyDescent="0.25">
      <c r="A758" s="48">
        <v>307012500</v>
      </c>
      <c r="B758" s="41" t="s">
        <v>1404</v>
      </c>
      <c r="C758" s="41">
        <v>0</v>
      </c>
      <c r="D758" s="41">
        <v>0</v>
      </c>
      <c r="E758" s="41">
        <v>0</v>
      </c>
      <c r="F758" s="41">
        <v>0</v>
      </c>
      <c r="G758" s="48">
        <v>30701</v>
      </c>
    </row>
    <row r="759" spans="1:7" x14ac:dyDescent="0.25">
      <c r="A759" s="48">
        <v>307012510</v>
      </c>
      <c r="B759" s="41" t="s">
        <v>2754</v>
      </c>
      <c r="C759" s="41">
        <v>0</v>
      </c>
      <c r="D759" s="41">
        <v>0</v>
      </c>
      <c r="E759" s="41">
        <v>0</v>
      </c>
      <c r="F759" s="41">
        <v>0</v>
      </c>
      <c r="G759" s="48">
        <v>30701</v>
      </c>
    </row>
    <row r="760" spans="1:7" x14ac:dyDescent="0.25">
      <c r="A760" s="48">
        <v>307012703</v>
      </c>
      <c r="B760" s="41" t="s">
        <v>1406</v>
      </c>
      <c r="C760" s="41">
        <v>0</v>
      </c>
      <c r="D760" s="41">
        <v>0</v>
      </c>
      <c r="E760" s="41">
        <v>0</v>
      </c>
      <c r="F760" s="41">
        <v>0</v>
      </c>
      <c r="G760" s="48">
        <v>30701</v>
      </c>
    </row>
    <row r="761" spans="1:7" x14ac:dyDescent="0.25">
      <c r="A761" s="48">
        <v>307012706</v>
      </c>
      <c r="B761" s="41" t="s">
        <v>1408</v>
      </c>
      <c r="C761" s="41">
        <v>0</v>
      </c>
      <c r="D761" s="41">
        <v>0</v>
      </c>
      <c r="E761" s="41">
        <v>0</v>
      </c>
      <c r="F761" s="41">
        <v>0</v>
      </c>
      <c r="G761" s="48">
        <v>30701</v>
      </c>
    </row>
    <row r="762" spans="1:7" x14ac:dyDescent="0.25">
      <c r="A762" s="48">
        <v>307012801</v>
      </c>
      <c r="B762" s="41" t="s">
        <v>1410</v>
      </c>
      <c r="C762" s="41">
        <v>0</v>
      </c>
      <c r="D762" s="41">
        <v>0</v>
      </c>
      <c r="E762" s="41">
        <v>0</v>
      </c>
      <c r="F762" s="41">
        <v>0</v>
      </c>
      <c r="G762" s="48">
        <v>30701</v>
      </c>
    </row>
    <row r="763" spans="1:7" x14ac:dyDescent="0.25">
      <c r="A763" s="48">
        <v>307012900</v>
      </c>
      <c r="B763" s="41" t="s">
        <v>1412</v>
      </c>
      <c r="C763" s="41">
        <v>0</v>
      </c>
      <c r="D763" s="41">
        <v>0</v>
      </c>
      <c r="E763" s="41">
        <v>0</v>
      </c>
      <c r="F763" s="41">
        <v>0</v>
      </c>
      <c r="G763" s="48">
        <v>30701</v>
      </c>
    </row>
    <row r="764" spans="1:7" x14ac:dyDescent="0.25">
      <c r="A764" s="48">
        <v>307014600</v>
      </c>
      <c r="B764" s="41" t="s">
        <v>1414</v>
      </c>
      <c r="C764" s="41">
        <v>0</v>
      </c>
      <c r="D764" s="41">
        <v>0</v>
      </c>
      <c r="E764" s="41">
        <v>0</v>
      </c>
      <c r="F764" s="41">
        <v>0</v>
      </c>
      <c r="G764" s="48">
        <v>30701</v>
      </c>
    </row>
    <row r="765" spans="1:7" x14ac:dyDescent="0.25">
      <c r="A765" s="48">
        <v>307014610</v>
      </c>
      <c r="B765" s="41" t="s">
        <v>1416</v>
      </c>
      <c r="C765" s="41">
        <v>0</v>
      </c>
      <c r="D765" s="41">
        <v>0</v>
      </c>
      <c r="E765" s="41">
        <v>0</v>
      </c>
      <c r="F765" s="41">
        <v>0</v>
      </c>
      <c r="G765" s="48">
        <v>30701</v>
      </c>
    </row>
    <row r="766" spans="1:7" x14ac:dyDescent="0.25">
      <c r="A766" s="48">
        <v>307014611</v>
      </c>
      <c r="B766" s="41" t="s">
        <v>1418</v>
      </c>
      <c r="C766" s="41">
        <v>0</v>
      </c>
      <c r="D766" s="41">
        <v>0</v>
      </c>
      <c r="E766" s="41">
        <v>0</v>
      </c>
      <c r="F766" s="41">
        <v>0</v>
      </c>
      <c r="G766" s="48">
        <v>30701</v>
      </c>
    </row>
    <row r="767" spans="1:7" x14ac:dyDescent="0.25">
      <c r="A767" s="48">
        <v>307015183</v>
      </c>
      <c r="B767" s="41" t="s">
        <v>1420</v>
      </c>
      <c r="C767" s="41">
        <v>29348</v>
      </c>
      <c r="D767" s="41">
        <v>29900</v>
      </c>
      <c r="E767" s="41">
        <v>29900</v>
      </c>
      <c r="F767" s="41">
        <v>-552</v>
      </c>
      <c r="G767" s="48">
        <v>30701</v>
      </c>
    </row>
    <row r="768" spans="1:7" x14ac:dyDescent="0.25">
      <c r="A768" s="48">
        <v>307022022</v>
      </c>
      <c r="B768" s="41" t="s">
        <v>1422</v>
      </c>
      <c r="C768" s="41">
        <v>0</v>
      </c>
      <c r="D768" s="41">
        <v>0</v>
      </c>
      <c r="E768" s="41">
        <v>0</v>
      </c>
      <c r="F768" s="41">
        <v>0</v>
      </c>
      <c r="G768" s="48">
        <v>30702</v>
      </c>
    </row>
    <row r="769" spans="1:7" x14ac:dyDescent="0.25">
      <c r="A769" s="48">
        <v>307025141</v>
      </c>
      <c r="B769" s="41" t="s">
        <v>1424</v>
      </c>
      <c r="C769" s="41">
        <v>0</v>
      </c>
      <c r="D769" s="41">
        <v>0</v>
      </c>
      <c r="E769" s="41">
        <v>0</v>
      </c>
      <c r="F769" s="41">
        <v>0</v>
      </c>
      <c r="G769" s="48">
        <v>30702</v>
      </c>
    </row>
    <row r="770" spans="1:7" x14ac:dyDescent="0.25">
      <c r="A770" s="48">
        <v>399010100</v>
      </c>
      <c r="B770" s="41" t="s">
        <v>1426</v>
      </c>
      <c r="C770" s="41">
        <v>143367.21</v>
      </c>
      <c r="D770" s="41">
        <v>469100</v>
      </c>
      <c r="E770" s="41">
        <v>469100</v>
      </c>
      <c r="F770" s="41">
        <v>-325732.78999999998</v>
      </c>
      <c r="G770" s="48">
        <v>39901</v>
      </c>
    </row>
    <row r="771" spans="1:7" x14ac:dyDescent="0.25">
      <c r="A771" s="48">
        <v>399010101</v>
      </c>
      <c r="B771" s="41" t="s">
        <v>1428</v>
      </c>
      <c r="C771" s="41">
        <v>0</v>
      </c>
      <c r="D771" s="41">
        <v>0</v>
      </c>
      <c r="E771" s="41">
        <v>0</v>
      </c>
      <c r="F771" s="41">
        <v>0</v>
      </c>
      <c r="G771" s="48">
        <v>39901</v>
      </c>
    </row>
    <row r="772" spans="1:7" x14ac:dyDescent="0.25">
      <c r="A772" s="48">
        <v>399010102</v>
      </c>
      <c r="B772" s="41" t="s">
        <v>1430</v>
      </c>
      <c r="C772" s="41">
        <v>0</v>
      </c>
      <c r="D772" s="41">
        <v>0</v>
      </c>
      <c r="E772" s="41">
        <v>0</v>
      </c>
      <c r="F772" s="41">
        <v>0</v>
      </c>
      <c r="G772" s="48">
        <v>39901</v>
      </c>
    </row>
    <row r="773" spans="1:7" x14ac:dyDescent="0.25">
      <c r="A773" s="48">
        <v>399010103</v>
      </c>
      <c r="B773" s="41" t="s">
        <v>1432</v>
      </c>
      <c r="C773" s="41">
        <v>0</v>
      </c>
      <c r="D773" s="41">
        <v>0</v>
      </c>
      <c r="E773" s="41">
        <v>0</v>
      </c>
      <c r="F773" s="41">
        <v>0</v>
      </c>
      <c r="G773" s="48">
        <v>39901</v>
      </c>
    </row>
    <row r="774" spans="1:7" x14ac:dyDescent="0.25">
      <c r="A774" s="48">
        <v>399010120</v>
      </c>
      <c r="B774" s="41" t="s">
        <v>1434</v>
      </c>
      <c r="C774" s="41">
        <v>0</v>
      </c>
      <c r="D774" s="41">
        <v>0</v>
      </c>
      <c r="E774" s="41">
        <v>0</v>
      </c>
      <c r="F774" s="41">
        <v>0</v>
      </c>
      <c r="G774" s="48">
        <v>39901</v>
      </c>
    </row>
    <row r="775" spans="1:7" x14ac:dyDescent="0.25">
      <c r="A775" s="48">
        <v>399010150</v>
      </c>
      <c r="B775" s="41" t="s">
        <v>1436</v>
      </c>
      <c r="C775" s="41">
        <v>0</v>
      </c>
      <c r="D775" s="41">
        <v>0</v>
      </c>
      <c r="E775" s="41">
        <v>0</v>
      </c>
      <c r="F775" s="41">
        <v>0</v>
      </c>
      <c r="G775" s="48">
        <v>39901</v>
      </c>
    </row>
    <row r="776" spans="1:7" x14ac:dyDescent="0.25">
      <c r="A776" s="48">
        <v>399010200</v>
      </c>
      <c r="B776" s="41" t="s">
        <v>1438</v>
      </c>
      <c r="C776" s="41">
        <v>-11440</v>
      </c>
      <c r="D776" s="41">
        <v>0</v>
      </c>
      <c r="E776" s="41">
        <v>0</v>
      </c>
      <c r="F776" s="41">
        <v>-11440</v>
      </c>
      <c r="G776" s="48">
        <v>39901</v>
      </c>
    </row>
    <row r="777" spans="1:7" x14ac:dyDescent="0.25">
      <c r="A777" s="48">
        <v>399010700</v>
      </c>
      <c r="B777" s="41" t="s">
        <v>1440</v>
      </c>
      <c r="C777" s="41">
        <v>0</v>
      </c>
      <c r="D777" s="41">
        <v>0</v>
      </c>
      <c r="E777" s="41">
        <v>0</v>
      </c>
      <c r="F777" s="41">
        <v>0</v>
      </c>
      <c r="G777" s="48">
        <v>39901</v>
      </c>
    </row>
    <row r="778" spans="1:7" x14ac:dyDescent="0.25">
      <c r="A778" s="48">
        <v>399010800</v>
      </c>
      <c r="B778" s="41" t="s">
        <v>1442</v>
      </c>
      <c r="C778" s="41">
        <v>0</v>
      </c>
      <c r="D778" s="41">
        <v>0</v>
      </c>
      <c r="E778" s="41">
        <v>0</v>
      </c>
      <c r="F778" s="41">
        <v>0</v>
      </c>
      <c r="G778" s="48">
        <v>39901</v>
      </c>
    </row>
    <row r="779" spans="1:7" x14ac:dyDescent="0.25">
      <c r="A779" s="48">
        <v>399010930</v>
      </c>
      <c r="B779" s="41" t="s">
        <v>1444</v>
      </c>
      <c r="C779" s="41">
        <v>0</v>
      </c>
      <c r="D779" s="41">
        <v>400</v>
      </c>
      <c r="E779" s="41">
        <v>400</v>
      </c>
      <c r="F779" s="41">
        <v>-400</v>
      </c>
      <c r="G779" s="48">
        <v>39901</v>
      </c>
    </row>
    <row r="780" spans="1:7" x14ac:dyDescent="0.25">
      <c r="A780" s="48">
        <v>399010975</v>
      </c>
      <c r="B780" s="41" t="s">
        <v>1446</v>
      </c>
      <c r="C780" s="41">
        <v>0</v>
      </c>
      <c r="D780" s="41">
        <v>400</v>
      </c>
      <c r="E780" s="41">
        <v>400</v>
      </c>
      <c r="F780" s="41">
        <v>-400</v>
      </c>
      <c r="G780" s="48">
        <v>39901</v>
      </c>
    </row>
    <row r="781" spans="1:7" x14ac:dyDescent="0.25">
      <c r="A781" s="48">
        <v>399010981</v>
      </c>
      <c r="B781" s="41" t="s">
        <v>1448</v>
      </c>
      <c r="C781" s="41">
        <v>0</v>
      </c>
      <c r="D781" s="41">
        <v>0</v>
      </c>
      <c r="E781" s="41">
        <v>0</v>
      </c>
      <c r="F781" s="41">
        <v>0</v>
      </c>
      <c r="G781" s="48">
        <v>39901</v>
      </c>
    </row>
    <row r="782" spans="1:7" x14ac:dyDescent="0.25">
      <c r="A782" s="48">
        <v>399011640</v>
      </c>
      <c r="B782" s="41" t="s">
        <v>2755</v>
      </c>
      <c r="C782" s="41">
        <v>0</v>
      </c>
      <c r="D782" s="41">
        <v>0</v>
      </c>
      <c r="E782" s="41">
        <v>0</v>
      </c>
      <c r="F782" s="41">
        <v>0</v>
      </c>
      <c r="G782" s="48">
        <v>39901</v>
      </c>
    </row>
    <row r="783" spans="1:7" x14ac:dyDescent="0.25">
      <c r="A783" s="48">
        <v>399012000</v>
      </c>
      <c r="B783" s="41" t="s">
        <v>1450</v>
      </c>
      <c r="C783" s="41">
        <v>0</v>
      </c>
      <c r="D783" s="41">
        <v>300</v>
      </c>
      <c r="E783" s="41">
        <v>300</v>
      </c>
      <c r="F783" s="41">
        <v>-300</v>
      </c>
      <c r="G783" s="48">
        <v>39901</v>
      </c>
    </row>
    <row r="784" spans="1:7" x14ac:dyDescent="0.25">
      <c r="A784" s="48">
        <v>399012004</v>
      </c>
      <c r="B784" s="41" t="s">
        <v>1452</v>
      </c>
      <c r="C784" s="41">
        <v>0</v>
      </c>
      <c r="D784" s="41">
        <v>500</v>
      </c>
      <c r="E784" s="41">
        <v>500</v>
      </c>
      <c r="F784" s="41">
        <v>-500</v>
      </c>
      <c r="G784" s="48">
        <v>39901</v>
      </c>
    </row>
    <row r="785" spans="1:7" x14ac:dyDescent="0.25">
      <c r="A785" s="48">
        <v>399012022</v>
      </c>
      <c r="B785" s="41" t="s">
        <v>1454</v>
      </c>
      <c r="C785" s="41">
        <v>571</v>
      </c>
      <c r="D785" s="41">
        <v>500</v>
      </c>
      <c r="E785" s="41">
        <v>500</v>
      </c>
      <c r="F785" s="41">
        <v>71</v>
      </c>
      <c r="G785" s="48">
        <v>39901</v>
      </c>
    </row>
    <row r="786" spans="1:7" x14ac:dyDescent="0.25">
      <c r="A786" s="48">
        <v>399012408</v>
      </c>
      <c r="B786" s="41" t="s">
        <v>2756</v>
      </c>
      <c r="C786" s="41">
        <v>0</v>
      </c>
      <c r="D786" s="41">
        <v>0</v>
      </c>
      <c r="E786" s="41">
        <v>0</v>
      </c>
      <c r="F786" s="41">
        <v>0</v>
      </c>
      <c r="G786" s="48">
        <v>39901</v>
      </c>
    </row>
    <row r="787" spans="1:7" x14ac:dyDescent="0.25">
      <c r="A787" s="48">
        <v>399012421</v>
      </c>
      <c r="B787" s="41" t="s">
        <v>1456</v>
      </c>
      <c r="C787" s="41">
        <v>0</v>
      </c>
      <c r="D787" s="41">
        <v>0</v>
      </c>
      <c r="E787" s="41">
        <v>0</v>
      </c>
      <c r="F787" s="41">
        <v>0</v>
      </c>
      <c r="G787" s="48">
        <v>39901</v>
      </c>
    </row>
    <row r="788" spans="1:7" x14ac:dyDescent="0.25">
      <c r="A788" s="48">
        <v>399012422</v>
      </c>
      <c r="B788" s="41" t="s">
        <v>1458</v>
      </c>
      <c r="C788" s="41">
        <v>3961.4</v>
      </c>
      <c r="D788" s="41">
        <v>0</v>
      </c>
      <c r="E788" s="41">
        <v>0</v>
      </c>
      <c r="F788" s="41">
        <v>3961.4</v>
      </c>
      <c r="G788" s="48">
        <v>39901</v>
      </c>
    </row>
    <row r="789" spans="1:7" x14ac:dyDescent="0.25">
      <c r="A789" s="48">
        <v>399012423</v>
      </c>
      <c r="B789" s="41" t="s">
        <v>2757</v>
      </c>
      <c r="C789" s="41">
        <v>0</v>
      </c>
      <c r="D789" s="41">
        <v>0</v>
      </c>
      <c r="E789" s="41">
        <v>0</v>
      </c>
      <c r="F789" s="41">
        <v>0</v>
      </c>
      <c r="G789" s="48">
        <v>39901</v>
      </c>
    </row>
    <row r="790" spans="1:7" x14ac:dyDescent="0.25">
      <c r="A790" s="48">
        <v>399012424</v>
      </c>
      <c r="B790" s="41" t="s">
        <v>1460</v>
      </c>
      <c r="C790" s="41">
        <v>0</v>
      </c>
      <c r="D790" s="41">
        <v>0</v>
      </c>
      <c r="E790" s="41">
        <v>0</v>
      </c>
      <c r="F790" s="41">
        <v>0</v>
      </c>
      <c r="G790" s="48">
        <v>39901</v>
      </c>
    </row>
    <row r="791" spans="1:7" x14ac:dyDescent="0.25">
      <c r="A791" s="48">
        <v>399012428</v>
      </c>
      <c r="B791" s="41" t="s">
        <v>1462</v>
      </c>
      <c r="C791" s="41">
        <v>0</v>
      </c>
      <c r="D791" s="41">
        <v>0</v>
      </c>
      <c r="E791" s="41">
        <v>0</v>
      </c>
      <c r="F791" s="41">
        <v>0</v>
      </c>
      <c r="G791" s="48">
        <v>39901</v>
      </c>
    </row>
    <row r="792" spans="1:7" x14ac:dyDescent="0.25">
      <c r="A792" s="48">
        <v>399012429</v>
      </c>
      <c r="B792" s="41" t="s">
        <v>1464</v>
      </c>
      <c r="C792" s="41">
        <v>0</v>
      </c>
      <c r="D792" s="41">
        <v>0</v>
      </c>
      <c r="E792" s="41">
        <v>0</v>
      </c>
      <c r="F792" s="41">
        <v>0</v>
      </c>
      <c r="G792" s="48">
        <v>39901</v>
      </c>
    </row>
    <row r="793" spans="1:7" x14ac:dyDescent="0.25">
      <c r="A793" s="48">
        <v>399012430</v>
      </c>
      <c r="B793" s="41" t="s">
        <v>1466</v>
      </c>
      <c r="C793" s="41">
        <v>0</v>
      </c>
      <c r="D793" s="41">
        <v>0</v>
      </c>
      <c r="E793" s="41">
        <v>0</v>
      </c>
      <c r="F793" s="41">
        <v>0</v>
      </c>
      <c r="G793" s="48">
        <v>39901</v>
      </c>
    </row>
    <row r="794" spans="1:7" x14ac:dyDescent="0.25">
      <c r="A794" s="48">
        <v>399012432</v>
      </c>
      <c r="B794" s="41" t="s">
        <v>1468</v>
      </c>
      <c r="C794" s="41">
        <v>0</v>
      </c>
      <c r="D794" s="41">
        <v>0</v>
      </c>
      <c r="E794" s="41">
        <v>0</v>
      </c>
      <c r="F794" s="41">
        <v>0</v>
      </c>
      <c r="G794" s="48">
        <v>39901</v>
      </c>
    </row>
    <row r="795" spans="1:7" x14ac:dyDescent="0.25">
      <c r="A795" s="48">
        <v>399012440</v>
      </c>
      <c r="B795" s="41" t="s">
        <v>1470</v>
      </c>
      <c r="C795" s="41">
        <v>0</v>
      </c>
      <c r="D795" s="41">
        <v>0</v>
      </c>
      <c r="E795" s="41">
        <v>0</v>
      </c>
      <c r="F795" s="41">
        <v>0</v>
      </c>
      <c r="G795" s="48">
        <v>39901</v>
      </c>
    </row>
    <row r="796" spans="1:7" x14ac:dyDescent="0.25">
      <c r="A796" s="48">
        <v>399012500</v>
      </c>
      <c r="B796" s="41" t="s">
        <v>1472</v>
      </c>
      <c r="C796" s="41">
        <v>0</v>
      </c>
      <c r="D796" s="41">
        <v>800</v>
      </c>
      <c r="E796" s="41">
        <v>800</v>
      </c>
      <c r="F796" s="41">
        <v>-800</v>
      </c>
      <c r="G796" s="48">
        <v>39901</v>
      </c>
    </row>
    <row r="797" spans="1:7" x14ac:dyDescent="0.25">
      <c r="A797" s="48">
        <v>399012510</v>
      </c>
      <c r="B797" s="41" t="s">
        <v>1474</v>
      </c>
      <c r="C797" s="41">
        <v>0</v>
      </c>
      <c r="D797" s="41">
        <v>0</v>
      </c>
      <c r="E797" s="41">
        <v>0</v>
      </c>
      <c r="F797" s="41">
        <v>0</v>
      </c>
      <c r="G797" s="48">
        <v>39901</v>
      </c>
    </row>
    <row r="798" spans="1:7" x14ac:dyDescent="0.25">
      <c r="A798" s="48">
        <v>399012524</v>
      </c>
      <c r="B798" s="41" t="s">
        <v>1476</v>
      </c>
      <c r="C798" s="41">
        <v>0</v>
      </c>
      <c r="D798" s="41">
        <v>0</v>
      </c>
      <c r="E798" s="41">
        <v>0</v>
      </c>
      <c r="F798" s="41">
        <v>0</v>
      </c>
      <c r="G798" s="48">
        <v>39901</v>
      </c>
    </row>
    <row r="799" spans="1:7" x14ac:dyDescent="0.25">
      <c r="A799" s="48">
        <v>399012701</v>
      </c>
      <c r="B799" s="41" t="s">
        <v>1478</v>
      </c>
      <c r="C799" s="41">
        <v>0</v>
      </c>
      <c r="D799" s="41">
        <v>0</v>
      </c>
      <c r="E799" s="41">
        <v>0</v>
      </c>
      <c r="F799" s="41">
        <v>0</v>
      </c>
      <c r="G799" s="48">
        <v>39901</v>
      </c>
    </row>
    <row r="800" spans="1:7" x14ac:dyDescent="0.25">
      <c r="A800" s="48">
        <v>399012703</v>
      </c>
      <c r="B800" s="41" t="s">
        <v>1480</v>
      </c>
      <c r="C800" s="41">
        <v>0</v>
      </c>
      <c r="D800" s="41">
        <v>0</v>
      </c>
      <c r="E800" s="41">
        <v>0</v>
      </c>
      <c r="F800" s="41">
        <v>0</v>
      </c>
      <c r="G800" s="48">
        <v>39901</v>
      </c>
    </row>
    <row r="801" spans="1:7" x14ac:dyDescent="0.25">
      <c r="A801" s="48">
        <v>399012706</v>
      </c>
      <c r="B801" s="41" t="s">
        <v>1482</v>
      </c>
      <c r="C801" s="41">
        <v>0</v>
      </c>
      <c r="D801" s="41">
        <v>400</v>
      </c>
      <c r="E801" s="41">
        <v>400</v>
      </c>
      <c r="F801" s="41">
        <v>-400</v>
      </c>
      <c r="G801" s="48">
        <v>39901</v>
      </c>
    </row>
    <row r="802" spans="1:7" x14ac:dyDescent="0.25">
      <c r="A802" s="48">
        <v>399012801</v>
      </c>
      <c r="B802" s="41" t="s">
        <v>1484</v>
      </c>
      <c r="C802" s="41">
        <v>1240</v>
      </c>
      <c r="D802" s="41">
        <v>1000</v>
      </c>
      <c r="E802" s="41">
        <v>1000</v>
      </c>
      <c r="F802" s="41">
        <v>240</v>
      </c>
      <c r="G802" s="48">
        <v>39901</v>
      </c>
    </row>
    <row r="803" spans="1:7" x14ac:dyDescent="0.25">
      <c r="A803" s="48">
        <v>399013051</v>
      </c>
      <c r="B803" s="41" t="s">
        <v>2742</v>
      </c>
      <c r="C803" s="41">
        <v>0</v>
      </c>
      <c r="D803" s="41">
        <v>0</v>
      </c>
      <c r="E803" s="41">
        <v>0</v>
      </c>
      <c r="F803" s="41">
        <v>0</v>
      </c>
      <c r="G803" s="48">
        <v>39901</v>
      </c>
    </row>
    <row r="804" spans="1:7" x14ac:dyDescent="0.25">
      <c r="A804" s="48">
        <v>399013081</v>
      </c>
      <c r="B804" s="41" t="s">
        <v>1486</v>
      </c>
      <c r="C804" s="41">
        <v>0</v>
      </c>
      <c r="D804" s="41">
        <v>0</v>
      </c>
      <c r="E804" s="41">
        <v>0</v>
      </c>
      <c r="F804" s="41">
        <v>0</v>
      </c>
      <c r="G804" s="48">
        <v>39901</v>
      </c>
    </row>
    <row r="805" spans="1:7" x14ac:dyDescent="0.25">
      <c r="A805" s="48">
        <v>399014600</v>
      </c>
      <c r="B805" s="41" t="s">
        <v>1488</v>
      </c>
      <c r="C805" s="41">
        <v>0</v>
      </c>
      <c r="D805" s="41">
        <v>0</v>
      </c>
      <c r="E805" s="41">
        <v>0</v>
      </c>
      <c r="F805" s="41">
        <v>0</v>
      </c>
      <c r="G805" s="48">
        <v>39901</v>
      </c>
    </row>
    <row r="806" spans="1:7" x14ac:dyDescent="0.25">
      <c r="A806" s="48">
        <v>399014610</v>
      </c>
      <c r="B806" s="41" t="s">
        <v>1490</v>
      </c>
      <c r="C806" s="41">
        <v>0</v>
      </c>
      <c r="D806" s="41">
        <v>0</v>
      </c>
      <c r="E806" s="41">
        <v>0</v>
      </c>
      <c r="F806" s="41">
        <v>0</v>
      </c>
      <c r="G806" s="48">
        <v>39901</v>
      </c>
    </row>
    <row r="807" spans="1:7" x14ac:dyDescent="0.25">
      <c r="A807" s="48">
        <v>399014612</v>
      </c>
      <c r="B807" s="41" t="s">
        <v>1492</v>
      </c>
      <c r="C807" s="41">
        <v>0</v>
      </c>
      <c r="D807" s="41">
        <v>0</v>
      </c>
      <c r="E807" s="41">
        <v>0</v>
      </c>
      <c r="F807" s="41">
        <v>0</v>
      </c>
      <c r="G807" s="48">
        <v>39901</v>
      </c>
    </row>
    <row r="808" spans="1:7" x14ac:dyDescent="0.25">
      <c r="A808" s="48">
        <v>399014618</v>
      </c>
      <c r="B808" s="41" t="s">
        <v>1494</v>
      </c>
      <c r="C808" s="41">
        <v>0</v>
      </c>
      <c r="D808" s="41">
        <v>0</v>
      </c>
      <c r="E808" s="41">
        <v>0</v>
      </c>
      <c r="F808" s="41">
        <v>0</v>
      </c>
      <c r="G808" s="48">
        <v>39901</v>
      </c>
    </row>
    <row r="809" spans="1:7" x14ac:dyDescent="0.25">
      <c r="A809" s="48">
        <v>399014619</v>
      </c>
      <c r="B809" s="41" t="s">
        <v>1496</v>
      </c>
      <c r="C809" s="41">
        <v>0</v>
      </c>
      <c r="D809" s="41">
        <v>0</v>
      </c>
      <c r="E809" s="41">
        <v>0</v>
      </c>
      <c r="F809" s="41">
        <v>0</v>
      </c>
      <c r="G809" s="48">
        <v>39901</v>
      </c>
    </row>
    <row r="810" spans="1:7" x14ac:dyDescent="0.25">
      <c r="A810" s="48">
        <v>399014621</v>
      </c>
      <c r="B810" s="41" t="s">
        <v>1498</v>
      </c>
      <c r="C810" s="41">
        <v>0</v>
      </c>
      <c r="D810" s="41">
        <v>0</v>
      </c>
      <c r="E810" s="41">
        <v>0</v>
      </c>
      <c r="F810" s="41">
        <v>0</v>
      </c>
      <c r="G810" s="48">
        <v>39901</v>
      </c>
    </row>
    <row r="811" spans="1:7" x14ac:dyDescent="0.25">
      <c r="A811" s="48">
        <v>399015156</v>
      </c>
      <c r="B811" s="41" t="s">
        <v>1500</v>
      </c>
      <c r="C811" s="41">
        <v>52071.18</v>
      </c>
      <c r="D811" s="41">
        <v>0</v>
      </c>
      <c r="E811" s="41">
        <v>0</v>
      </c>
      <c r="F811" s="41">
        <v>52071.18</v>
      </c>
      <c r="G811" s="48">
        <v>39901</v>
      </c>
    </row>
    <row r="812" spans="1:7" x14ac:dyDescent="0.25">
      <c r="A812" s="48">
        <v>399016010</v>
      </c>
      <c r="B812" s="41" t="s">
        <v>1502</v>
      </c>
      <c r="C812" s="41">
        <v>0</v>
      </c>
      <c r="D812" s="41">
        <v>0</v>
      </c>
      <c r="E812" s="41">
        <v>0</v>
      </c>
      <c r="F812" s="41">
        <v>0</v>
      </c>
      <c r="G812" s="48">
        <v>39901</v>
      </c>
    </row>
    <row r="813" spans="1:7" x14ac:dyDescent="0.25">
      <c r="A813" s="48">
        <v>399019053</v>
      </c>
      <c r="B813" s="41" t="s">
        <v>1504</v>
      </c>
      <c r="C813" s="41">
        <v>0</v>
      </c>
      <c r="D813" s="41">
        <v>0</v>
      </c>
      <c r="E813" s="41">
        <v>0</v>
      </c>
      <c r="F813" s="41">
        <v>0</v>
      </c>
      <c r="G813" s="48">
        <v>39901</v>
      </c>
    </row>
    <row r="814" spans="1:7" x14ac:dyDescent="0.25">
      <c r="A814" s="48">
        <v>399019066</v>
      </c>
      <c r="B814" s="41" t="s">
        <v>1506</v>
      </c>
      <c r="C814" s="41">
        <v>0</v>
      </c>
      <c r="D814" s="41">
        <v>0</v>
      </c>
      <c r="E814" s="41">
        <v>0</v>
      </c>
      <c r="F814" s="41">
        <v>0</v>
      </c>
      <c r="G814" s="48">
        <v>39901</v>
      </c>
    </row>
    <row r="815" spans="1:7" x14ac:dyDescent="0.25">
      <c r="A815" s="48">
        <v>399019801</v>
      </c>
      <c r="B815" s="41" t="s">
        <v>1508</v>
      </c>
      <c r="C815" s="41">
        <v>0</v>
      </c>
      <c r="D815" s="41">
        <v>0</v>
      </c>
      <c r="E815" s="41">
        <v>0</v>
      </c>
      <c r="F815" s="41">
        <v>0</v>
      </c>
      <c r="G815" s="48">
        <v>39901</v>
      </c>
    </row>
    <row r="816" spans="1:7" x14ac:dyDescent="0.25">
      <c r="A816" s="48">
        <v>399019802</v>
      </c>
      <c r="B816" s="41" t="s">
        <v>1510</v>
      </c>
      <c r="C816" s="41">
        <v>0</v>
      </c>
      <c r="D816" s="41">
        <v>0</v>
      </c>
      <c r="E816" s="41">
        <v>0</v>
      </c>
      <c r="F816" s="41">
        <v>0</v>
      </c>
      <c r="G816" s="48">
        <v>39901</v>
      </c>
    </row>
    <row r="817" spans="1:7" x14ac:dyDescent="0.25">
      <c r="A817" s="48">
        <v>399019850</v>
      </c>
      <c r="B817" s="41" t="s">
        <v>1512</v>
      </c>
      <c r="C817" s="41">
        <v>0</v>
      </c>
      <c r="D817" s="41">
        <v>0</v>
      </c>
      <c r="E817" s="41">
        <v>0</v>
      </c>
      <c r="F817" s="41">
        <v>0</v>
      </c>
      <c r="G817" s="48">
        <v>39901</v>
      </c>
    </row>
    <row r="818" spans="1:7" x14ac:dyDescent="0.25">
      <c r="A818" s="48">
        <v>399020100</v>
      </c>
      <c r="B818" s="41" t="s">
        <v>1514</v>
      </c>
      <c r="C818" s="41">
        <v>40647.78</v>
      </c>
      <c r="D818" s="41">
        <v>106300</v>
      </c>
      <c r="E818" s="41">
        <v>106300</v>
      </c>
      <c r="F818" s="41">
        <v>-65652.22</v>
      </c>
      <c r="G818" s="48">
        <v>39902</v>
      </c>
    </row>
    <row r="819" spans="1:7" x14ac:dyDescent="0.25">
      <c r="A819" s="48">
        <v>399020101</v>
      </c>
      <c r="B819" s="41" t="s">
        <v>1516</v>
      </c>
      <c r="C819" s="41">
        <v>0</v>
      </c>
      <c r="D819" s="41">
        <v>0</v>
      </c>
      <c r="E819" s="41">
        <v>0</v>
      </c>
      <c r="F819" s="41">
        <v>0</v>
      </c>
      <c r="G819" s="48">
        <v>39902</v>
      </c>
    </row>
    <row r="820" spans="1:7" x14ac:dyDescent="0.25">
      <c r="A820" s="48">
        <v>399020102</v>
      </c>
      <c r="B820" s="41" t="s">
        <v>1518</v>
      </c>
      <c r="C820" s="41">
        <v>0</v>
      </c>
      <c r="D820" s="41">
        <v>0</v>
      </c>
      <c r="E820" s="41">
        <v>0</v>
      </c>
      <c r="F820" s="41">
        <v>0</v>
      </c>
      <c r="G820" s="48">
        <v>39902</v>
      </c>
    </row>
    <row r="821" spans="1:7" x14ac:dyDescent="0.25">
      <c r="A821" s="48">
        <v>399020103</v>
      </c>
      <c r="B821" s="41" t="s">
        <v>1520</v>
      </c>
      <c r="C821" s="41">
        <v>0</v>
      </c>
      <c r="D821" s="41">
        <v>0</v>
      </c>
      <c r="E821" s="41">
        <v>0</v>
      </c>
      <c r="F821" s="41">
        <v>0</v>
      </c>
      <c r="G821" s="48">
        <v>39902</v>
      </c>
    </row>
    <row r="822" spans="1:7" x14ac:dyDescent="0.25">
      <c r="A822" s="48">
        <v>399020110</v>
      </c>
      <c r="B822" s="41" t="s">
        <v>1522</v>
      </c>
      <c r="C822" s="41">
        <v>0</v>
      </c>
      <c r="D822" s="41">
        <v>0</v>
      </c>
      <c r="E822" s="41">
        <v>0</v>
      </c>
      <c r="F822" s="41">
        <v>0</v>
      </c>
      <c r="G822" s="48">
        <v>39902</v>
      </c>
    </row>
    <row r="823" spans="1:7" x14ac:dyDescent="0.25">
      <c r="A823" s="48">
        <v>399020120</v>
      </c>
      <c r="B823" s="41" t="s">
        <v>1524</v>
      </c>
      <c r="C823" s="41">
        <v>0</v>
      </c>
      <c r="D823" s="41">
        <v>0</v>
      </c>
      <c r="E823" s="41">
        <v>0</v>
      </c>
      <c r="F823" s="41">
        <v>0</v>
      </c>
      <c r="G823" s="48">
        <v>39902</v>
      </c>
    </row>
    <row r="824" spans="1:7" x14ac:dyDescent="0.25">
      <c r="A824" s="48">
        <v>399020150</v>
      </c>
      <c r="B824" s="41" t="s">
        <v>1526</v>
      </c>
      <c r="C824" s="41">
        <v>0</v>
      </c>
      <c r="D824" s="41">
        <v>0</v>
      </c>
      <c r="E824" s="41">
        <v>0</v>
      </c>
      <c r="F824" s="41">
        <v>0</v>
      </c>
      <c r="G824" s="48">
        <v>39902</v>
      </c>
    </row>
    <row r="825" spans="1:7" x14ac:dyDescent="0.25">
      <c r="A825" s="48">
        <v>399020200</v>
      </c>
      <c r="B825" s="41" t="s">
        <v>1528</v>
      </c>
      <c r="C825" s="41">
        <v>8500</v>
      </c>
      <c r="D825" s="41">
        <v>0</v>
      </c>
      <c r="E825" s="41">
        <v>0</v>
      </c>
      <c r="F825" s="41">
        <v>8500</v>
      </c>
      <c r="G825" s="48">
        <v>39902</v>
      </c>
    </row>
    <row r="826" spans="1:7" x14ac:dyDescent="0.25">
      <c r="A826" s="48">
        <v>399020700</v>
      </c>
      <c r="B826" s="41" t="s">
        <v>1530</v>
      </c>
      <c r="C826" s="41">
        <v>0</v>
      </c>
      <c r="D826" s="41">
        <v>0</v>
      </c>
      <c r="E826" s="41">
        <v>0</v>
      </c>
      <c r="F826" s="41">
        <v>0</v>
      </c>
      <c r="G826" s="48">
        <v>39902</v>
      </c>
    </row>
    <row r="827" spans="1:7" x14ac:dyDescent="0.25">
      <c r="A827" s="48">
        <v>399020800</v>
      </c>
      <c r="B827" s="41" t="s">
        <v>1532</v>
      </c>
      <c r="C827" s="41">
        <v>35</v>
      </c>
      <c r="D827" s="41">
        <v>0</v>
      </c>
      <c r="E827" s="41">
        <v>0</v>
      </c>
      <c r="F827" s="41">
        <v>35</v>
      </c>
      <c r="G827" s="48">
        <v>39902</v>
      </c>
    </row>
    <row r="828" spans="1:7" x14ac:dyDescent="0.25">
      <c r="A828" s="48">
        <v>399020930</v>
      </c>
      <c r="B828" s="41" t="s">
        <v>1534</v>
      </c>
      <c r="C828" s="41">
        <v>0</v>
      </c>
      <c r="D828" s="41">
        <v>500</v>
      </c>
      <c r="E828" s="41">
        <v>500</v>
      </c>
      <c r="F828" s="41">
        <v>-500</v>
      </c>
      <c r="G828" s="48">
        <v>39902</v>
      </c>
    </row>
    <row r="829" spans="1:7" x14ac:dyDescent="0.25">
      <c r="A829" s="48">
        <v>399020970</v>
      </c>
      <c r="B829" s="41" t="s">
        <v>1536</v>
      </c>
      <c r="C829" s="41">
        <v>0</v>
      </c>
      <c r="D829" s="41">
        <v>2000</v>
      </c>
      <c r="E829" s="41">
        <v>2000</v>
      </c>
      <c r="F829" s="41">
        <v>-2000</v>
      </c>
      <c r="G829" s="48">
        <v>39902</v>
      </c>
    </row>
    <row r="830" spans="1:7" x14ac:dyDescent="0.25">
      <c r="A830" s="48">
        <v>399020975</v>
      </c>
      <c r="B830" s="41" t="s">
        <v>1538</v>
      </c>
      <c r="C830" s="41">
        <v>244.5</v>
      </c>
      <c r="D830" s="41">
        <v>200</v>
      </c>
      <c r="E830" s="41">
        <v>200</v>
      </c>
      <c r="F830" s="41">
        <v>44.5</v>
      </c>
      <c r="G830" s="48">
        <v>39902</v>
      </c>
    </row>
    <row r="831" spans="1:7" x14ac:dyDescent="0.25">
      <c r="A831" s="48">
        <v>399020976</v>
      </c>
      <c r="B831" s="41" t="s">
        <v>1540</v>
      </c>
      <c r="C831" s="41">
        <v>0</v>
      </c>
      <c r="D831" s="41">
        <v>2400</v>
      </c>
      <c r="E831" s="41">
        <v>2400</v>
      </c>
      <c r="F831" s="41">
        <v>-2400</v>
      </c>
      <c r="G831" s="48">
        <v>39902</v>
      </c>
    </row>
    <row r="832" spans="1:7" x14ac:dyDescent="0.25">
      <c r="A832" s="48">
        <v>399020981</v>
      </c>
      <c r="B832" s="41" t="s">
        <v>1542</v>
      </c>
      <c r="C832" s="41">
        <v>200</v>
      </c>
      <c r="D832" s="41">
        <v>-500</v>
      </c>
      <c r="E832" s="41">
        <v>-500</v>
      </c>
      <c r="F832" s="41">
        <v>700</v>
      </c>
      <c r="G832" s="48">
        <v>39902</v>
      </c>
    </row>
    <row r="833" spans="1:7" x14ac:dyDescent="0.25">
      <c r="A833" s="48">
        <v>399020982</v>
      </c>
      <c r="B833" s="41" t="s">
        <v>1544</v>
      </c>
      <c r="C833" s="41">
        <v>0</v>
      </c>
      <c r="D833" s="41">
        <v>0</v>
      </c>
      <c r="E833" s="41">
        <v>0</v>
      </c>
      <c r="F833" s="41">
        <v>0</v>
      </c>
      <c r="G833" s="48">
        <v>39902</v>
      </c>
    </row>
    <row r="834" spans="1:7" x14ac:dyDescent="0.25">
      <c r="A834" s="48">
        <v>399020985</v>
      </c>
      <c r="B834" s="41" t="s">
        <v>1546</v>
      </c>
      <c r="C834" s="41">
        <v>86.5</v>
      </c>
      <c r="D834" s="41">
        <v>6000</v>
      </c>
      <c r="E834" s="41">
        <v>6000</v>
      </c>
      <c r="F834" s="41">
        <v>-5913.5</v>
      </c>
      <c r="G834" s="48">
        <v>39902</v>
      </c>
    </row>
    <row r="835" spans="1:7" x14ac:dyDescent="0.25">
      <c r="A835" s="48">
        <v>399022000</v>
      </c>
      <c r="B835" s="41" t="s">
        <v>1548</v>
      </c>
      <c r="C835" s="41">
        <v>4331.59</v>
      </c>
      <c r="D835" s="41">
        <v>600</v>
      </c>
      <c r="E835" s="41">
        <v>600</v>
      </c>
      <c r="F835" s="41">
        <v>3731.59</v>
      </c>
      <c r="G835" s="48">
        <v>39902</v>
      </c>
    </row>
    <row r="836" spans="1:7" x14ac:dyDescent="0.25">
      <c r="A836" s="48">
        <v>399022003</v>
      </c>
      <c r="B836" s="41" t="s">
        <v>1550</v>
      </c>
      <c r="C836" s="41">
        <v>0</v>
      </c>
      <c r="D836" s="41">
        <v>0</v>
      </c>
      <c r="E836" s="41">
        <v>0</v>
      </c>
      <c r="F836" s="41">
        <v>0</v>
      </c>
      <c r="G836" s="48">
        <v>39902</v>
      </c>
    </row>
    <row r="837" spans="1:7" x14ac:dyDescent="0.25">
      <c r="A837" s="48">
        <v>399022004</v>
      </c>
      <c r="B837" s="41" t="s">
        <v>1552</v>
      </c>
      <c r="C837" s="41">
        <v>42842.76</v>
      </c>
      <c r="D837" s="41">
        <v>20900</v>
      </c>
      <c r="E837" s="41">
        <v>20900</v>
      </c>
      <c r="F837" s="41">
        <v>21942.76</v>
      </c>
      <c r="G837" s="48">
        <v>39902</v>
      </c>
    </row>
    <row r="838" spans="1:7" x14ac:dyDescent="0.25">
      <c r="A838" s="48">
        <v>399022022</v>
      </c>
      <c r="B838" s="41" t="s">
        <v>1554</v>
      </c>
      <c r="C838" s="41">
        <v>980</v>
      </c>
      <c r="D838" s="41">
        <v>500</v>
      </c>
      <c r="E838" s="41">
        <v>500</v>
      </c>
      <c r="F838" s="41">
        <v>480</v>
      </c>
      <c r="G838" s="48">
        <v>39902</v>
      </c>
    </row>
    <row r="839" spans="1:7" x14ac:dyDescent="0.25">
      <c r="A839" s="48">
        <v>399022400</v>
      </c>
      <c r="B839" s="41" t="s">
        <v>1556</v>
      </c>
      <c r="C839" s="41">
        <v>4008.68</v>
      </c>
      <c r="D839" s="41">
        <v>10000</v>
      </c>
      <c r="E839" s="41">
        <v>10000</v>
      </c>
      <c r="F839" s="41">
        <v>-5991.32</v>
      </c>
      <c r="G839" s="48">
        <v>39902</v>
      </c>
    </row>
    <row r="840" spans="1:7" x14ac:dyDescent="0.25">
      <c r="A840" s="48">
        <v>399022408</v>
      </c>
      <c r="B840" s="41" t="s">
        <v>1558</v>
      </c>
      <c r="C840" s="41">
        <v>0</v>
      </c>
      <c r="D840" s="41">
        <v>0</v>
      </c>
      <c r="E840" s="41">
        <v>0</v>
      </c>
      <c r="F840" s="41">
        <v>0</v>
      </c>
      <c r="G840" s="48">
        <v>39902</v>
      </c>
    </row>
    <row r="841" spans="1:7" x14ac:dyDescent="0.25">
      <c r="A841" s="48">
        <v>399022421</v>
      </c>
      <c r="B841" s="41" t="s">
        <v>1560</v>
      </c>
      <c r="C841" s="41">
        <v>0</v>
      </c>
      <c r="D841" s="41">
        <v>800</v>
      </c>
      <c r="E841" s="41">
        <v>800</v>
      </c>
      <c r="F841" s="41">
        <v>-800</v>
      </c>
      <c r="G841" s="48">
        <v>39902</v>
      </c>
    </row>
    <row r="842" spans="1:7" x14ac:dyDescent="0.25">
      <c r="A842" s="48">
        <v>399022422</v>
      </c>
      <c r="B842" s="41" t="s">
        <v>1562</v>
      </c>
      <c r="C842" s="41">
        <v>0</v>
      </c>
      <c r="D842" s="41">
        <v>0</v>
      </c>
      <c r="E842" s="41">
        <v>0</v>
      </c>
      <c r="F842" s="41">
        <v>0</v>
      </c>
      <c r="G842" s="48">
        <v>39902</v>
      </c>
    </row>
    <row r="843" spans="1:7" x14ac:dyDescent="0.25">
      <c r="A843" s="48">
        <v>399022423</v>
      </c>
      <c r="B843" s="41" t="s">
        <v>1564</v>
      </c>
      <c r="C843" s="41">
        <v>3237.02</v>
      </c>
      <c r="D843" s="41">
        <v>8000</v>
      </c>
      <c r="E843" s="41">
        <v>8000</v>
      </c>
      <c r="F843" s="41">
        <v>-4762.9799999999996</v>
      </c>
      <c r="G843" s="48">
        <v>39902</v>
      </c>
    </row>
    <row r="844" spans="1:7" x14ac:dyDescent="0.25">
      <c r="A844" s="48">
        <v>399022429</v>
      </c>
      <c r="B844" s="41" t="s">
        <v>1566</v>
      </c>
      <c r="C844" s="41">
        <v>0</v>
      </c>
      <c r="D844" s="41">
        <v>0</v>
      </c>
      <c r="E844" s="41">
        <v>0</v>
      </c>
      <c r="F844" s="41">
        <v>0</v>
      </c>
      <c r="G844" s="48">
        <v>39902</v>
      </c>
    </row>
    <row r="845" spans="1:7" x14ac:dyDescent="0.25">
      <c r="A845" s="48">
        <v>399022432</v>
      </c>
      <c r="B845" s="41" t="s">
        <v>1568</v>
      </c>
      <c r="C845" s="41">
        <v>0</v>
      </c>
      <c r="D845" s="41">
        <v>0</v>
      </c>
      <c r="E845" s="41">
        <v>0</v>
      </c>
      <c r="F845" s="41">
        <v>0</v>
      </c>
      <c r="G845" s="48">
        <v>39902</v>
      </c>
    </row>
    <row r="846" spans="1:7" x14ac:dyDescent="0.25">
      <c r="A846" s="48">
        <v>399022435</v>
      </c>
      <c r="B846" s="41" t="s">
        <v>1570</v>
      </c>
      <c r="C846" s="41">
        <v>0</v>
      </c>
      <c r="D846" s="41">
        <v>0</v>
      </c>
      <c r="E846" s="41">
        <v>0</v>
      </c>
      <c r="F846" s="41">
        <v>0</v>
      </c>
      <c r="G846" s="48">
        <v>39902</v>
      </c>
    </row>
    <row r="847" spans="1:7" x14ac:dyDescent="0.25">
      <c r="A847" s="48">
        <v>399022500</v>
      </c>
      <c r="B847" s="41" t="s">
        <v>1572</v>
      </c>
      <c r="C847" s="41">
        <v>15.88</v>
      </c>
      <c r="D847" s="41">
        <v>1000</v>
      </c>
      <c r="E847" s="41">
        <v>1000</v>
      </c>
      <c r="F847" s="41">
        <v>-984.12</v>
      </c>
      <c r="G847" s="48">
        <v>39902</v>
      </c>
    </row>
    <row r="848" spans="1:7" x14ac:dyDescent="0.25">
      <c r="A848" s="48">
        <v>399022510</v>
      </c>
      <c r="B848" s="41" t="s">
        <v>1574</v>
      </c>
      <c r="C848" s="41">
        <v>0</v>
      </c>
      <c r="D848" s="41">
        <v>0</v>
      </c>
      <c r="E848" s="41">
        <v>0</v>
      </c>
      <c r="F848" s="41">
        <v>0</v>
      </c>
      <c r="G848" s="48">
        <v>39902</v>
      </c>
    </row>
    <row r="849" spans="1:7" x14ac:dyDescent="0.25">
      <c r="A849" s="48">
        <v>399022524</v>
      </c>
      <c r="B849" s="41" t="s">
        <v>1576</v>
      </c>
      <c r="C849" s="41">
        <v>0</v>
      </c>
      <c r="D849" s="41">
        <v>0</v>
      </c>
      <c r="E849" s="41">
        <v>0</v>
      </c>
      <c r="F849" s="41">
        <v>0</v>
      </c>
      <c r="G849" s="48">
        <v>39902</v>
      </c>
    </row>
    <row r="850" spans="1:7" x14ac:dyDescent="0.25">
      <c r="A850" s="48">
        <v>399022701</v>
      </c>
      <c r="B850" s="41" t="s">
        <v>1578</v>
      </c>
      <c r="C850" s="41">
        <v>0</v>
      </c>
      <c r="D850" s="41">
        <v>0</v>
      </c>
      <c r="E850" s="41">
        <v>0</v>
      </c>
      <c r="F850" s="41">
        <v>0</v>
      </c>
      <c r="G850" s="48">
        <v>39902</v>
      </c>
    </row>
    <row r="851" spans="1:7" x14ac:dyDescent="0.25">
      <c r="A851" s="48">
        <v>399022703</v>
      </c>
      <c r="B851" s="41" t="s">
        <v>1580</v>
      </c>
      <c r="C851" s="41">
        <v>0</v>
      </c>
      <c r="D851" s="41">
        <v>100</v>
      </c>
      <c r="E851" s="41">
        <v>100</v>
      </c>
      <c r="F851" s="41">
        <v>-100</v>
      </c>
      <c r="G851" s="48">
        <v>39902</v>
      </c>
    </row>
    <row r="852" spans="1:7" x14ac:dyDescent="0.25">
      <c r="A852" s="48">
        <v>399022706</v>
      </c>
      <c r="B852" s="41" t="s">
        <v>1582</v>
      </c>
      <c r="C852" s="41">
        <v>0</v>
      </c>
      <c r="D852" s="41">
        <v>0</v>
      </c>
      <c r="E852" s="41">
        <v>0</v>
      </c>
      <c r="F852" s="41">
        <v>0</v>
      </c>
      <c r="G852" s="48">
        <v>39902</v>
      </c>
    </row>
    <row r="853" spans="1:7" x14ac:dyDescent="0.25">
      <c r="A853" s="48">
        <v>399022708</v>
      </c>
      <c r="B853" s="41" t="s">
        <v>1584</v>
      </c>
      <c r="C853" s="41">
        <v>0</v>
      </c>
      <c r="D853" s="41">
        <v>0</v>
      </c>
      <c r="E853" s="41">
        <v>0</v>
      </c>
      <c r="F853" s="41">
        <v>0</v>
      </c>
      <c r="G853" s="48">
        <v>39902</v>
      </c>
    </row>
    <row r="854" spans="1:7" x14ac:dyDescent="0.25">
      <c r="A854" s="48">
        <v>399022801</v>
      </c>
      <c r="B854" s="41" t="s">
        <v>1586</v>
      </c>
      <c r="C854" s="41">
        <v>0</v>
      </c>
      <c r="D854" s="41">
        <v>900</v>
      </c>
      <c r="E854" s="41">
        <v>900</v>
      </c>
      <c r="F854" s="41">
        <v>-900</v>
      </c>
      <c r="G854" s="48">
        <v>39902</v>
      </c>
    </row>
    <row r="855" spans="1:7" x14ac:dyDescent="0.25">
      <c r="A855" s="48">
        <v>399024600</v>
      </c>
      <c r="B855" s="41" t="s">
        <v>1588</v>
      </c>
      <c r="C855" s="41">
        <v>0</v>
      </c>
      <c r="D855" s="41">
        <v>0</v>
      </c>
      <c r="E855" s="41">
        <v>0</v>
      </c>
      <c r="F855" s="41">
        <v>0</v>
      </c>
      <c r="G855" s="48">
        <v>39902</v>
      </c>
    </row>
    <row r="856" spans="1:7" x14ac:dyDescent="0.25">
      <c r="A856" s="48">
        <v>399024610</v>
      </c>
      <c r="B856" s="41" t="s">
        <v>1590</v>
      </c>
      <c r="C856" s="41">
        <v>0</v>
      </c>
      <c r="D856" s="41">
        <v>0</v>
      </c>
      <c r="E856" s="41">
        <v>0</v>
      </c>
      <c r="F856" s="41">
        <v>0</v>
      </c>
      <c r="G856" s="48">
        <v>39902</v>
      </c>
    </row>
    <row r="857" spans="1:7" x14ac:dyDescent="0.25">
      <c r="A857" s="48">
        <v>399024612</v>
      </c>
      <c r="B857" s="41" t="s">
        <v>1592</v>
      </c>
      <c r="C857" s="41">
        <v>0</v>
      </c>
      <c r="D857" s="41">
        <v>0</v>
      </c>
      <c r="E857" s="41">
        <v>0</v>
      </c>
      <c r="F857" s="41">
        <v>0</v>
      </c>
      <c r="G857" s="48">
        <v>39902</v>
      </c>
    </row>
    <row r="858" spans="1:7" x14ac:dyDescent="0.25">
      <c r="A858" s="48">
        <v>399024618</v>
      </c>
      <c r="B858" s="41" t="s">
        <v>1594</v>
      </c>
      <c r="C858" s="41">
        <v>0</v>
      </c>
      <c r="D858" s="41">
        <v>0</v>
      </c>
      <c r="E858" s="41">
        <v>0</v>
      </c>
      <c r="F858" s="41">
        <v>0</v>
      </c>
      <c r="G858" s="48">
        <v>39902</v>
      </c>
    </row>
    <row r="859" spans="1:7" x14ac:dyDescent="0.25">
      <c r="A859" s="48">
        <v>399024619</v>
      </c>
      <c r="B859" s="41" t="s">
        <v>1596</v>
      </c>
      <c r="C859" s="41">
        <v>0</v>
      </c>
      <c r="D859" s="41">
        <v>0</v>
      </c>
      <c r="E859" s="41">
        <v>0</v>
      </c>
      <c r="F859" s="41">
        <v>0</v>
      </c>
      <c r="G859" s="48">
        <v>39902</v>
      </c>
    </row>
    <row r="860" spans="1:7" x14ac:dyDescent="0.25">
      <c r="A860" s="48">
        <v>399024621</v>
      </c>
      <c r="B860" s="41" t="s">
        <v>1598</v>
      </c>
      <c r="C860" s="41">
        <v>0</v>
      </c>
      <c r="D860" s="41">
        <v>0</v>
      </c>
      <c r="E860" s="41">
        <v>0</v>
      </c>
      <c r="F860" s="41">
        <v>0</v>
      </c>
      <c r="G860" s="48">
        <v>39902</v>
      </c>
    </row>
    <row r="861" spans="1:7" x14ac:dyDescent="0.25">
      <c r="A861" s="48">
        <v>399024622</v>
      </c>
      <c r="B861" s="41" t="s">
        <v>1600</v>
      </c>
      <c r="C861" s="41">
        <v>0</v>
      </c>
      <c r="D861" s="41">
        <v>0</v>
      </c>
      <c r="E861" s="41">
        <v>0</v>
      </c>
      <c r="F861" s="41">
        <v>0</v>
      </c>
      <c r="G861" s="48">
        <v>39902</v>
      </c>
    </row>
    <row r="862" spans="1:7" x14ac:dyDescent="0.25">
      <c r="A862" s="48">
        <v>399025151</v>
      </c>
      <c r="B862" s="41" t="s">
        <v>1602</v>
      </c>
      <c r="C862" s="41">
        <v>0</v>
      </c>
      <c r="D862" s="41">
        <v>0</v>
      </c>
      <c r="E862" s="41">
        <v>0</v>
      </c>
      <c r="F862" s="41">
        <v>0</v>
      </c>
      <c r="G862" s="48">
        <v>39902</v>
      </c>
    </row>
    <row r="863" spans="1:7" x14ac:dyDescent="0.25">
      <c r="A863" s="48">
        <v>399025178</v>
      </c>
      <c r="B863" s="41" t="s">
        <v>1604</v>
      </c>
      <c r="C863" s="41">
        <v>8816.41</v>
      </c>
      <c r="D863" s="41">
        <v>36000</v>
      </c>
      <c r="E863" s="41">
        <v>36000</v>
      </c>
      <c r="F863" s="41">
        <v>-27183.59</v>
      </c>
      <c r="G863" s="48">
        <v>39902</v>
      </c>
    </row>
    <row r="864" spans="1:7" x14ac:dyDescent="0.25">
      <c r="A864" s="48">
        <v>399025179</v>
      </c>
      <c r="B864" s="41" t="s">
        <v>1606</v>
      </c>
      <c r="C864" s="41">
        <v>0</v>
      </c>
      <c r="D864" s="41">
        <v>0</v>
      </c>
      <c r="E864" s="41">
        <v>0</v>
      </c>
      <c r="F864" s="41">
        <v>0</v>
      </c>
      <c r="G864" s="48">
        <v>39902</v>
      </c>
    </row>
    <row r="865" spans="1:7" x14ac:dyDescent="0.25">
      <c r="A865" s="48">
        <v>399026010</v>
      </c>
      <c r="B865" s="41" t="s">
        <v>1608</v>
      </c>
      <c r="C865" s="41">
        <v>0</v>
      </c>
      <c r="D865" s="41">
        <v>0</v>
      </c>
      <c r="E865" s="41">
        <v>0</v>
      </c>
      <c r="F865" s="41">
        <v>0</v>
      </c>
      <c r="G865" s="48">
        <v>39902</v>
      </c>
    </row>
    <row r="866" spans="1:7" x14ac:dyDescent="0.25">
      <c r="A866" s="48">
        <v>399029051</v>
      </c>
      <c r="B866" s="41" t="s">
        <v>1610</v>
      </c>
      <c r="C866" s="41">
        <v>0</v>
      </c>
      <c r="D866" s="41">
        <v>0</v>
      </c>
      <c r="E866" s="41">
        <v>0</v>
      </c>
      <c r="F866" s="41">
        <v>0</v>
      </c>
      <c r="G866" s="48">
        <v>39902</v>
      </c>
    </row>
    <row r="867" spans="1:7" x14ac:dyDescent="0.25">
      <c r="A867" s="48">
        <v>399029053</v>
      </c>
      <c r="B867" s="41" t="s">
        <v>2773</v>
      </c>
      <c r="C867" s="41">
        <v>0</v>
      </c>
      <c r="D867" s="41">
        <v>0</v>
      </c>
      <c r="E867" s="41">
        <v>0</v>
      </c>
      <c r="F867" s="41">
        <v>0</v>
      </c>
      <c r="G867" s="48">
        <v>39902</v>
      </c>
    </row>
    <row r="868" spans="1:7" x14ac:dyDescent="0.25">
      <c r="A868" s="48">
        <v>399029054</v>
      </c>
      <c r="B868" s="41" t="s">
        <v>1612</v>
      </c>
      <c r="C868" s="41">
        <v>0</v>
      </c>
      <c r="D868" s="41">
        <v>0</v>
      </c>
      <c r="E868" s="41">
        <v>0</v>
      </c>
      <c r="F868" s="41">
        <v>0</v>
      </c>
      <c r="G868" s="48">
        <v>39902</v>
      </c>
    </row>
    <row r="869" spans="1:7" x14ac:dyDescent="0.25">
      <c r="A869" s="48">
        <v>399029066</v>
      </c>
      <c r="B869" s="41" t="s">
        <v>1614</v>
      </c>
      <c r="C869" s="41">
        <v>0</v>
      </c>
      <c r="D869" s="41">
        <v>0</v>
      </c>
      <c r="E869" s="41">
        <v>0</v>
      </c>
      <c r="F869" s="41">
        <v>0</v>
      </c>
      <c r="G869" s="48">
        <v>39902</v>
      </c>
    </row>
    <row r="870" spans="1:7" x14ac:dyDescent="0.25">
      <c r="A870" s="48">
        <v>399029100</v>
      </c>
      <c r="B870" s="41" t="s">
        <v>1568</v>
      </c>
      <c r="C870" s="41">
        <v>0</v>
      </c>
      <c r="D870" s="41">
        <v>0</v>
      </c>
      <c r="E870" s="41">
        <v>0</v>
      </c>
      <c r="F870" s="41">
        <v>0</v>
      </c>
      <c r="G870" s="48">
        <v>39902</v>
      </c>
    </row>
    <row r="871" spans="1:7" x14ac:dyDescent="0.25">
      <c r="A871" s="48">
        <v>399029802</v>
      </c>
      <c r="B871" s="41" t="s">
        <v>1617</v>
      </c>
      <c r="C871" s="41">
        <v>0</v>
      </c>
      <c r="D871" s="41">
        <v>0</v>
      </c>
      <c r="E871" s="41">
        <v>0</v>
      </c>
      <c r="F871" s="41">
        <v>0</v>
      </c>
      <c r="G871" s="48">
        <v>39902</v>
      </c>
    </row>
    <row r="872" spans="1:7" x14ac:dyDescent="0.25">
      <c r="A872" s="48">
        <v>399029805</v>
      </c>
      <c r="B872" s="41" t="s">
        <v>1619</v>
      </c>
      <c r="C872" s="41">
        <v>0</v>
      </c>
      <c r="D872" s="41">
        <v>0</v>
      </c>
      <c r="E872" s="41">
        <v>0</v>
      </c>
      <c r="F872" s="41">
        <v>0</v>
      </c>
      <c r="G872" s="48">
        <v>39902</v>
      </c>
    </row>
    <row r="873" spans="1:7" x14ac:dyDescent="0.25">
      <c r="A873" s="48">
        <v>399030100</v>
      </c>
      <c r="B873" s="41" t="s">
        <v>1621</v>
      </c>
      <c r="C873" s="41">
        <v>0</v>
      </c>
      <c r="D873" s="41">
        <v>0</v>
      </c>
      <c r="E873" s="41">
        <v>0</v>
      </c>
      <c r="F873" s="41">
        <v>0</v>
      </c>
      <c r="G873" s="48">
        <v>39903</v>
      </c>
    </row>
    <row r="874" spans="1:7" x14ac:dyDescent="0.25">
      <c r="A874" s="48">
        <v>399030101</v>
      </c>
      <c r="B874" s="41" t="s">
        <v>1623</v>
      </c>
      <c r="C874" s="41">
        <v>0</v>
      </c>
      <c r="D874" s="41">
        <v>0</v>
      </c>
      <c r="E874" s="41">
        <v>0</v>
      </c>
      <c r="F874" s="41">
        <v>0</v>
      </c>
      <c r="G874" s="48">
        <v>39903</v>
      </c>
    </row>
    <row r="875" spans="1:7" x14ac:dyDescent="0.25">
      <c r="A875" s="48">
        <v>399030120</v>
      </c>
      <c r="B875" s="41" t="s">
        <v>1625</v>
      </c>
      <c r="C875" s="41">
        <v>0</v>
      </c>
      <c r="D875" s="41">
        <v>0</v>
      </c>
      <c r="E875" s="41">
        <v>0</v>
      </c>
      <c r="F875" s="41">
        <v>0</v>
      </c>
      <c r="G875" s="48">
        <v>39903</v>
      </c>
    </row>
    <row r="876" spans="1:7" x14ac:dyDescent="0.25">
      <c r="A876" s="48">
        <v>399030200</v>
      </c>
      <c r="B876" s="41" t="s">
        <v>1627</v>
      </c>
      <c r="C876" s="41">
        <v>0</v>
      </c>
      <c r="D876" s="41">
        <v>0</v>
      </c>
      <c r="E876" s="41">
        <v>0</v>
      </c>
      <c r="F876" s="41">
        <v>0</v>
      </c>
      <c r="G876" s="48">
        <v>39903</v>
      </c>
    </row>
    <row r="877" spans="1:7" x14ac:dyDescent="0.25">
      <c r="A877" s="48">
        <v>399030700</v>
      </c>
      <c r="B877" s="41" t="s">
        <v>1629</v>
      </c>
      <c r="C877" s="41">
        <v>0</v>
      </c>
      <c r="D877" s="41">
        <v>0</v>
      </c>
      <c r="E877" s="41">
        <v>0</v>
      </c>
      <c r="F877" s="41">
        <v>0</v>
      </c>
      <c r="G877" s="48">
        <v>39903</v>
      </c>
    </row>
    <row r="878" spans="1:7" x14ac:dyDescent="0.25">
      <c r="A878" s="48">
        <v>399030730</v>
      </c>
      <c r="B878" s="41" t="s">
        <v>1631</v>
      </c>
      <c r="C878" s="41">
        <v>0</v>
      </c>
      <c r="D878" s="41">
        <v>0</v>
      </c>
      <c r="E878" s="41">
        <v>0</v>
      </c>
      <c r="F878" s="41">
        <v>0</v>
      </c>
      <c r="G878" s="48">
        <v>39903</v>
      </c>
    </row>
    <row r="879" spans="1:7" x14ac:dyDescent="0.25">
      <c r="A879" s="48">
        <v>399030800</v>
      </c>
      <c r="B879" s="41" t="s">
        <v>1633</v>
      </c>
      <c r="C879" s="41">
        <v>0</v>
      </c>
      <c r="D879" s="41">
        <v>0</v>
      </c>
      <c r="E879" s="41">
        <v>0</v>
      </c>
      <c r="F879" s="41">
        <v>0</v>
      </c>
      <c r="G879" s="48">
        <v>39903</v>
      </c>
    </row>
    <row r="880" spans="1:7" x14ac:dyDescent="0.25">
      <c r="A880" s="48">
        <v>399030930</v>
      </c>
      <c r="B880" s="41" t="s">
        <v>1635</v>
      </c>
      <c r="C880" s="41">
        <v>0</v>
      </c>
      <c r="D880" s="41">
        <v>0</v>
      </c>
      <c r="E880" s="41">
        <v>0</v>
      </c>
      <c r="F880" s="41">
        <v>0</v>
      </c>
      <c r="G880" s="48">
        <v>39903</v>
      </c>
    </row>
    <row r="881" spans="1:7" x14ac:dyDescent="0.25">
      <c r="A881" s="48">
        <v>399030975</v>
      </c>
      <c r="B881" s="41" t="s">
        <v>1637</v>
      </c>
      <c r="C881" s="41">
        <v>0</v>
      </c>
      <c r="D881" s="41">
        <v>0</v>
      </c>
      <c r="E881" s="41">
        <v>0</v>
      </c>
      <c r="F881" s="41">
        <v>0</v>
      </c>
      <c r="G881" s="48">
        <v>39903</v>
      </c>
    </row>
    <row r="882" spans="1:7" x14ac:dyDescent="0.25">
      <c r="A882" s="48">
        <v>399032000</v>
      </c>
      <c r="B882" s="41" t="s">
        <v>1639</v>
      </c>
      <c r="C882" s="41">
        <v>0</v>
      </c>
      <c r="D882" s="41">
        <v>0</v>
      </c>
      <c r="E882" s="41">
        <v>0</v>
      </c>
      <c r="F882" s="41">
        <v>0</v>
      </c>
      <c r="G882" s="48">
        <v>39903</v>
      </c>
    </row>
    <row r="883" spans="1:7" x14ac:dyDescent="0.25">
      <c r="A883" s="48">
        <v>399032022</v>
      </c>
      <c r="B883" s="41" t="s">
        <v>1641</v>
      </c>
      <c r="C883" s="41">
        <v>0</v>
      </c>
      <c r="D883" s="41">
        <v>0</v>
      </c>
      <c r="E883" s="41">
        <v>0</v>
      </c>
      <c r="F883" s="41">
        <v>0</v>
      </c>
      <c r="G883" s="48">
        <v>39903</v>
      </c>
    </row>
    <row r="884" spans="1:7" x14ac:dyDescent="0.25">
      <c r="A884" s="48">
        <v>399032500</v>
      </c>
      <c r="B884" s="41" t="s">
        <v>1643</v>
      </c>
      <c r="C884" s="41">
        <v>0</v>
      </c>
      <c r="D884" s="41">
        <v>0</v>
      </c>
      <c r="E884" s="41">
        <v>0</v>
      </c>
      <c r="F884" s="41">
        <v>0</v>
      </c>
      <c r="G884" s="48">
        <v>39903</v>
      </c>
    </row>
    <row r="885" spans="1:7" x14ac:dyDescent="0.25">
      <c r="A885" s="48">
        <v>399032502</v>
      </c>
      <c r="B885" s="41" t="s">
        <v>1645</v>
      </c>
      <c r="C885" s="41">
        <v>0</v>
      </c>
      <c r="D885" s="41">
        <v>0</v>
      </c>
      <c r="E885" s="41">
        <v>0</v>
      </c>
      <c r="F885" s="41">
        <v>0</v>
      </c>
      <c r="G885" s="48">
        <v>39903</v>
      </c>
    </row>
    <row r="886" spans="1:7" x14ac:dyDescent="0.25">
      <c r="A886" s="48">
        <v>399032510</v>
      </c>
      <c r="B886" s="41" t="s">
        <v>1647</v>
      </c>
      <c r="C886" s="41">
        <v>0</v>
      </c>
      <c r="D886" s="41">
        <v>0</v>
      </c>
      <c r="E886" s="41">
        <v>0</v>
      </c>
      <c r="F886" s="41">
        <v>0</v>
      </c>
      <c r="G886" s="48">
        <v>39903</v>
      </c>
    </row>
    <row r="887" spans="1:7" x14ac:dyDescent="0.25">
      <c r="A887" s="48">
        <v>399032520</v>
      </c>
      <c r="B887" s="41" t="s">
        <v>1649</v>
      </c>
      <c r="C887" s="41">
        <v>0</v>
      </c>
      <c r="D887" s="41">
        <v>0</v>
      </c>
      <c r="E887" s="41">
        <v>0</v>
      </c>
      <c r="F887" s="41">
        <v>0</v>
      </c>
      <c r="G887" s="48">
        <v>39903</v>
      </c>
    </row>
    <row r="888" spans="1:7" x14ac:dyDescent="0.25">
      <c r="A888" s="48">
        <v>399032524</v>
      </c>
      <c r="B888" s="41" t="s">
        <v>1651</v>
      </c>
      <c r="C888" s="41">
        <v>0</v>
      </c>
      <c r="D888" s="41">
        <v>0</v>
      </c>
      <c r="E888" s="41">
        <v>0</v>
      </c>
      <c r="F888" s="41">
        <v>0</v>
      </c>
      <c r="G888" s="48">
        <v>39903</v>
      </c>
    </row>
    <row r="889" spans="1:7" x14ac:dyDescent="0.25">
      <c r="A889" s="48">
        <v>399032703</v>
      </c>
      <c r="B889" s="41" t="s">
        <v>1653</v>
      </c>
      <c r="C889" s="41">
        <v>0</v>
      </c>
      <c r="D889" s="41">
        <v>0</v>
      </c>
      <c r="E889" s="41">
        <v>0</v>
      </c>
      <c r="F889" s="41">
        <v>0</v>
      </c>
      <c r="G889" s="48">
        <v>39903</v>
      </c>
    </row>
    <row r="890" spans="1:7" x14ac:dyDescent="0.25">
      <c r="A890" s="48">
        <v>399032706</v>
      </c>
      <c r="B890" s="41" t="s">
        <v>1655</v>
      </c>
      <c r="C890" s="41">
        <v>0</v>
      </c>
      <c r="D890" s="41">
        <v>0</v>
      </c>
      <c r="E890" s="41">
        <v>0</v>
      </c>
      <c r="F890" s="41">
        <v>0</v>
      </c>
      <c r="G890" s="48">
        <v>39903</v>
      </c>
    </row>
    <row r="891" spans="1:7" x14ac:dyDescent="0.25">
      <c r="A891" s="48">
        <v>399032800</v>
      </c>
      <c r="B891" s="41" t="s">
        <v>1657</v>
      </c>
      <c r="C891" s="41">
        <v>0</v>
      </c>
      <c r="D891" s="41">
        <v>0</v>
      </c>
      <c r="E891" s="41">
        <v>0</v>
      </c>
      <c r="F891" s="41">
        <v>0</v>
      </c>
      <c r="G891" s="48">
        <v>39903</v>
      </c>
    </row>
    <row r="892" spans="1:7" x14ac:dyDescent="0.25">
      <c r="A892" s="48">
        <v>399032801</v>
      </c>
      <c r="B892" s="41" t="s">
        <v>1659</v>
      </c>
      <c r="C892" s="41">
        <v>0</v>
      </c>
      <c r="D892" s="41">
        <v>0</v>
      </c>
      <c r="E892" s="41">
        <v>0</v>
      </c>
      <c r="F892" s="41">
        <v>0</v>
      </c>
      <c r="G892" s="48">
        <v>39903</v>
      </c>
    </row>
    <row r="893" spans="1:7" x14ac:dyDescent="0.25">
      <c r="A893" s="48">
        <v>399034600</v>
      </c>
      <c r="B893" s="41" t="s">
        <v>1661</v>
      </c>
      <c r="C893" s="41">
        <v>0</v>
      </c>
      <c r="D893" s="41">
        <v>0</v>
      </c>
      <c r="E893" s="41">
        <v>0</v>
      </c>
      <c r="F893" s="41">
        <v>0</v>
      </c>
      <c r="G893" s="48">
        <v>39903</v>
      </c>
    </row>
    <row r="894" spans="1:7" x14ac:dyDescent="0.25">
      <c r="A894" s="48">
        <v>399034610</v>
      </c>
      <c r="B894" s="41" t="s">
        <v>1663</v>
      </c>
      <c r="C894" s="41">
        <v>0</v>
      </c>
      <c r="D894" s="41">
        <v>0</v>
      </c>
      <c r="E894" s="41">
        <v>0</v>
      </c>
      <c r="F894" s="41">
        <v>0</v>
      </c>
      <c r="G894" s="48">
        <v>39903</v>
      </c>
    </row>
    <row r="895" spans="1:7" x14ac:dyDescent="0.25">
      <c r="A895" s="48">
        <v>399034612</v>
      </c>
      <c r="B895" s="41" t="s">
        <v>1665</v>
      </c>
      <c r="C895" s="41">
        <v>0</v>
      </c>
      <c r="D895" s="41">
        <v>0</v>
      </c>
      <c r="E895" s="41">
        <v>0</v>
      </c>
      <c r="F895" s="41">
        <v>0</v>
      </c>
      <c r="G895" s="48">
        <v>39903</v>
      </c>
    </row>
    <row r="896" spans="1:7" x14ac:dyDescent="0.25">
      <c r="A896" s="48">
        <v>399034618</v>
      </c>
      <c r="B896" s="41" t="s">
        <v>1667</v>
      </c>
      <c r="C896" s="41">
        <v>0</v>
      </c>
      <c r="D896" s="41">
        <v>0</v>
      </c>
      <c r="E896" s="41">
        <v>0</v>
      </c>
      <c r="F896" s="41">
        <v>0</v>
      </c>
      <c r="G896" s="48">
        <v>39903</v>
      </c>
    </row>
    <row r="897" spans="1:7" x14ac:dyDescent="0.25">
      <c r="A897" s="48">
        <v>399034619</v>
      </c>
      <c r="B897" s="41" t="s">
        <v>1669</v>
      </c>
      <c r="C897" s="41">
        <v>0</v>
      </c>
      <c r="D897" s="41">
        <v>0</v>
      </c>
      <c r="E897" s="41">
        <v>0</v>
      </c>
      <c r="F897" s="41">
        <v>0</v>
      </c>
      <c r="G897" s="48">
        <v>39903</v>
      </c>
    </row>
    <row r="898" spans="1:7" x14ac:dyDescent="0.25">
      <c r="A898" s="48">
        <v>399036010</v>
      </c>
      <c r="B898" s="41" t="s">
        <v>1671</v>
      </c>
      <c r="C898" s="41">
        <v>0</v>
      </c>
      <c r="D898" s="41">
        <v>0</v>
      </c>
      <c r="E898" s="41">
        <v>0</v>
      </c>
      <c r="F898" s="41">
        <v>0</v>
      </c>
      <c r="G898" s="48">
        <v>39903</v>
      </c>
    </row>
    <row r="899" spans="1:7" x14ac:dyDescent="0.25">
      <c r="A899" s="48">
        <v>399039356</v>
      </c>
      <c r="B899" s="41" t="s">
        <v>1673</v>
      </c>
      <c r="C899" s="41">
        <v>0</v>
      </c>
      <c r="D899" s="41">
        <v>0</v>
      </c>
      <c r="E899" s="41">
        <v>0</v>
      </c>
      <c r="F899" s="41">
        <v>0</v>
      </c>
      <c r="G899" s="48">
        <v>39903</v>
      </c>
    </row>
    <row r="900" spans="1:7" x14ac:dyDescent="0.25">
      <c r="A900" s="48">
        <v>399039802</v>
      </c>
      <c r="B900" s="41" t="s">
        <v>1675</v>
      </c>
      <c r="C900" s="41">
        <v>0</v>
      </c>
      <c r="D900" s="41">
        <v>0</v>
      </c>
      <c r="E900" s="41">
        <v>0</v>
      </c>
      <c r="F900" s="41">
        <v>0</v>
      </c>
      <c r="G900" s="48">
        <v>39903</v>
      </c>
    </row>
    <row r="901" spans="1:7" x14ac:dyDescent="0.25">
      <c r="A901" s="48">
        <v>399040100</v>
      </c>
      <c r="B901" s="41" t="s">
        <v>1677</v>
      </c>
      <c r="C901" s="41">
        <v>7342.15</v>
      </c>
      <c r="D901" s="41">
        <v>97700</v>
      </c>
      <c r="E901" s="41">
        <v>97700</v>
      </c>
      <c r="F901" s="41">
        <v>-90357.85</v>
      </c>
      <c r="G901" s="48">
        <v>39904</v>
      </c>
    </row>
    <row r="902" spans="1:7" x14ac:dyDescent="0.25">
      <c r="A902" s="48">
        <v>399040101</v>
      </c>
      <c r="B902" s="41" t="s">
        <v>1679</v>
      </c>
      <c r="C902" s="41">
        <v>0</v>
      </c>
      <c r="D902" s="41">
        <v>0</v>
      </c>
      <c r="E902" s="41">
        <v>0</v>
      </c>
      <c r="F902" s="41">
        <v>0</v>
      </c>
      <c r="G902" s="48">
        <v>39904</v>
      </c>
    </row>
    <row r="903" spans="1:7" x14ac:dyDescent="0.25">
      <c r="A903" s="48">
        <v>399040102</v>
      </c>
      <c r="B903" s="41" t="s">
        <v>1681</v>
      </c>
      <c r="C903" s="41">
        <v>0</v>
      </c>
      <c r="D903" s="41">
        <v>0</v>
      </c>
      <c r="E903" s="41">
        <v>0</v>
      </c>
      <c r="F903" s="41">
        <v>0</v>
      </c>
      <c r="G903" s="48">
        <v>39904</v>
      </c>
    </row>
    <row r="904" spans="1:7" x14ac:dyDescent="0.25">
      <c r="A904" s="48">
        <v>399040103</v>
      </c>
      <c r="B904" s="41" t="s">
        <v>1683</v>
      </c>
      <c r="C904" s="41">
        <v>0</v>
      </c>
      <c r="D904" s="41">
        <v>0</v>
      </c>
      <c r="E904" s="41">
        <v>0</v>
      </c>
      <c r="F904" s="41">
        <v>0</v>
      </c>
      <c r="G904" s="48">
        <v>39904</v>
      </c>
    </row>
    <row r="905" spans="1:7" x14ac:dyDescent="0.25">
      <c r="A905" s="48">
        <v>399040110</v>
      </c>
      <c r="B905" s="41" t="s">
        <v>1685</v>
      </c>
      <c r="C905" s="41">
        <v>0</v>
      </c>
      <c r="D905" s="41">
        <v>0</v>
      </c>
      <c r="E905" s="41">
        <v>0</v>
      </c>
      <c r="F905" s="41">
        <v>0</v>
      </c>
      <c r="G905" s="48">
        <v>39904</v>
      </c>
    </row>
    <row r="906" spans="1:7" x14ac:dyDescent="0.25">
      <c r="A906" s="48">
        <v>399040120</v>
      </c>
      <c r="B906" s="41" t="s">
        <v>1687</v>
      </c>
      <c r="C906" s="41">
        <v>0</v>
      </c>
      <c r="D906" s="41">
        <v>0</v>
      </c>
      <c r="E906" s="41">
        <v>0</v>
      </c>
      <c r="F906" s="41">
        <v>0</v>
      </c>
      <c r="G906" s="48">
        <v>39904</v>
      </c>
    </row>
    <row r="907" spans="1:7" x14ac:dyDescent="0.25">
      <c r="A907" s="48">
        <v>399040150</v>
      </c>
      <c r="B907" s="41" t="s">
        <v>1689</v>
      </c>
      <c r="C907" s="41">
        <v>0</v>
      </c>
      <c r="D907" s="41">
        <v>0</v>
      </c>
      <c r="E907" s="41">
        <v>0</v>
      </c>
      <c r="F907" s="41">
        <v>0</v>
      </c>
      <c r="G907" s="48">
        <v>39904</v>
      </c>
    </row>
    <row r="908" spans="1:7" x14ac:dyDescent="0.25">
      <c r="A908" s="48">
        <v>399040200</v>
      </c>
      <c r="B908" s="41" t="s">
        <v>1691</v>
      </c>
      <c r="C908" s="41">
        <v>0</v>
      </c>
      <c r="D908" s="41">
        <v>0</v>
      </c>
      <c r="E908" s="41">
        <v>0</v>
      </c>
      <c r="F908" s="41">
        <v>0</v>
      </c>
      <c r="G908" s="48">
        <v>39904</v>
      </c>
    </row>
    <row r="909" spans="1:7" x14ac:dyDescent="0.25">
      <c r="A909" s="48">
        <v>399040400</v>
      </c>
      <c r="B909" s="41" t="s">
        <v>1693</v>
      </c>
      <c r="C909" s="41">
        <v>0</v>
      </c>
      <c r="D909" s="41">
        <v>0</v>
      </c>
      <c r="E909" s="41">
        <v>0</v>
      </c>
      <c r="F909" s="41">
        <v>0</v>
      </c>
      <c r="G909" s="48">
        <v>39904</v>
      </c>
    </row>
    <row r="910" spans="1:7" x14ac:dyDescent="0.25">
      <c r="A910" s="48">
        <v>399040700</v>
      </c>
      <c r="B910" s="41" t="s">
        <v>1695</v>
      </c>
      <c r="C910" s="41">
        <v>0</v>
      </c>
      <c r="D910" s="41">
        <v>0</v>
      </c>
      <c r="E910" s="41">
        <v>0</v>
      </c>
      <c r="F910" s="41">
        <v>0</v>
      </c>
      <c r="G910" s="48">
        <v>39904</v>
      </c>
    </row>
    <row r="911" spans="1:7" x14ac:dyDescent="0.25">
      <c r="A911" s="48">
        <v>399040715</v>
      </c>
      <c r="B911" s="41" t="s">
        <v>1697</v>
      </c>
      <c r="C911" s="41">
        <v>0</v>
      </c>
      <c r="D911" s="41">
        <v>0</v>
      </c>
      <c r="E911" s="41">
        <v>0</v>
      </c>
      <c r="F911" s="41">
        <v>0</v>
      </c>
      <c r="G911" s="48">
        <v>39904</v>
      </c>
    </row>
    <row r="912" spans="1:7" x14ac:dyDescent="0.25">
      <c r="A912" s="48">
        <v>399040730</v>
      </c>
      <c r="B912" s="41" t="s">
        <v>1699</v>
      </c>
      <c r="C912" s="41">
        <v>0</v>
      </c>
      <c r="D912" s="41">
        <v>0</v>
      </c>
      <c r="E912" s="41">
        <v>0</v>
      </c>
      <c r="F912" s="41">
        <v>0</v>
      </c>
      <c r="G912" s="48">
        <v>39904</v>
      </c>
    </row>
    <row r="913" spans="1:7" x14ac:dyDescent="0.25">
      <c r="A913" s="48">
        <v>399040800</v>
      </c>
      <c r="B913" s="41" t="s">
        <v>1701</v>
      </c>
      <c r="C913" s="41">
        <v>0</v>
      </c>
      <c r="D913" s="41">
        <v>0</v>
      </c>
      <c r="E913" s="41">
        <v>0</v>
      </c>
      <c r="F913" s="41">
        <v>0</v>
      </c>
      <c r="G913" s="48">
        <v>39904</v>
      </c>
    </row>
    <row r="914" spans="1:7" x14ac:dyDescent="0.25">
      <c r="A914" s="48">
        <v>399040915</v>
      </c>
      <c r="B914" s="41" t="s">
        <v>1703</v>
      </c>
      <c r="C914" s="41">
        <v>0</v>
      </c>
      <c r="D914" s="41">
        <v>0</v>
      </c>
      <c r="E914" s="41">
        <v>0</v>
      </c>
      <c r="F914" s="41">
        <v>0</v>
      </c>
      <c r="G914" s="48">
        <v>39904</v>
      </c>
    </row>
    <row r="915" spans="1:7" x14ac:dyDescent="0.25">
      <c r="A915" s="48">
        <v>399040930</v>
      </c>
      <c r="B915" s="41" t="s">
        <v>1705</v>
      </c>
      <c r="C915" s="41">
        <v>54.6</v>
      </c>
      <c r="D915" s="41">
        <v>1000</v>
      </c>
      <c r="E915" s="41">
        <v>1000</v>
      </c>
      <c r="F915" s="41">
        <v>-945.4</v>
      </c>
      <c r="G915" s="48">
        <v>39904</v>
      </c>
    </row>
    <row r="916" spans="1:7" x14ac:dyDescent="0.25">
      <c r="A916" s="48">
        <v>399040975</v>
      </c>
      <c r="B916" s="41" t="s">
        <v>1707</v>
      </c>
      <c r="C916" s="41">
        <v>260</v>
      </c>
      <c r="D916" s="41">
        <v>1200</v>
      </c>
      <c r="E916" s="41">
        <v>1200</v>
      </c>
      <c r="F916" s="41">
        <v>-940</v>
      </c>
      <c r="G916" s="48">
        <v>39904</v>
      </c>
    </row>
    <row r="917" spans="1:7" x14ac:dyDescent="0.25">
      <c r="A917" s="48">
        <v>399042000</v>
      </c>
      <c r="B917" s="41" t="s">
        <v>1709</v>
      </c>
      <c r="C917" s="41">
        <v>0</v>
      </c>
      <c r="D917" s="41">
        <v>0</v>
      </c>
      <c r="E917" s="41">
        <v>0</v>
      </c>
      <c r="F917" s="41">
        <v>0</v>
      </c>
      <c r="G917" s="48">
        <v>39904</v>
      </c>
    </row>
    <row r="918" spans="1:7" x14ac:dyDescent="0.25">
      <c r="A918" s="48">
        <v>399042002</v>
      </c>
      <c r="B918" s="41" t="s">
        <v>1711</v>
      </c>
      <c r="C918" s="41">
        <v>0</v>
      </c>
      <c r="D918" s="41">
        <v>0</v>
      </c>
      <c r="E918" s="41">
        <v>0</v>
      </c>
      <c r="F918" s="41">
        <v>0</v>
      </c>
      <c r="G918" s="48">
        <v>39904</v>
      </c>
    </row>
    <row r="919" spans="1:7" x14ac:dyDescent="0.25">
      <c r="A919" s="48">
        <v>399042003</v>
      </c>
      <c r="B919" s="41" t="s">
        <v>1713</v>
      </c>
      <c r="C919" s="41">
        <v>0</v>
      </c>
      <c r="D919" s="41">
        <v>0</v>
      </c>
      <c r="E919" s="41">
        <v>0</v>
      </c>
      <c r="F919" s="41">
        <v>0</v>
      </c>
      <c r="G919" s="48">
        <v>39904</v>
      </c>
    </row>
    <row r="920" spans="1:7" x14ac:dyDescent="0.25">
      <c r="A920" s="48">
        <v>399042022</v>
      </c>
      <c r="B920" s="41" t="s">
        <v>1715</v>
      </c>
      <c r="C920" s="41">
        <v>9606.89</v>
      </c>
      <c r="D920" s="41">
        <v>10000</v>
      </c>
      <c r="E920" s="41">
        <v>10000</v>
      </c>
      <c r="F920" s="41">
        <v>-393.11</v>
      </c>
      <c r="G920" s="48">
        <v>39904</v>
      </c>
    </row>
    <row r="921" spans="1:7" x14ac:dyDescent="0.25">
      <c r="A921" s="48">
        <v>399042401</v>
      </c>
      <c r="B921" s="41" t="s">
        <v>1717</v>
      </c>
      <c r="C921" s="41">
        <v>0</v>
      </c>
      <c r="D921" s="41">
        <v>0</v>
      </c>
      <c r="E921" s="41">
        <v>0</v>
      </c>
      <c r="F921" s="41">
        <v>0</v>
      </c>
      <c r="G921" s="48">
        <v>39904</v>
      </c>
    </row>
    <row r="922" spans="1:7" x14ac:dyDescent="0.25">
      <c r="A922" s="48">
        <v>399042422</v>
      </c>
      <c r="B922" s="41" t="s">
        <v>1719</v>
      </c>
      <c r="C922" s="41">
        <v>2903.66</v>
      </c>
      <c r="D922" s="41">
        <v>20000</v>
      </c>
      <c r="E922" s="41">
        <v>20000</v>
      </c>
      <c r="F922" s="41">
        <v>-17096.34</v>
      </c>
      <c r="G922" s="48">
        <v>39904</v>
      </c>
    </row>
    <row r="923" spans="1:7" x14ac:dyDescent="0.25">
      <c r="A923" s="48">
        <v>399042423</v>
      </c>
      <c r="B923" s="41" t="s">
        <v>1721</v>
      </c>
      <c r="C923" s="41">
        <v>0</v>
      </c>
      <c r="D923" s="41">
        <v>0</v>
      </c>
      <c r="E923" s="41">
        <v>0</v>
      </c>
      <c r="F923" s="41">
        <v>0</v>
      </c>
      <c r="G923" s="48">
        <v>39904</v>
      </c>
    </row>
    <row r="924" spans="1:7" x14ac:dyDescent="0.25">
      <c r="A924" s="48">
        <v>399042428</v>
      </c>
      <c r="B924" s="41" t="s">
        <v>1723</v>
      </c>
      <c r="C924" s="41">
        <v>0</v>
      </c>
      <c r="D924" s="41">
        <v>0</v>
      </c>
      <c r="E924" s="41">
        <v>0</v>
      </c>
      <c r="F924" s="41">
        <v>0</v>
      </c>
      <c r="G924" s="48">
        <v>39904</v>
      </c>
    </row>
    <row r="925" spans="1:7" x14ac:dyDescent="0.25">
      <c r="A925" s="48">
        <v>399042429</v>
      </c>
      <c r="B925" s="41" t="s">
        <v>1725</v>
      </c>
      <c r="C925" s="41">
        <v>0</v>
      </c>
      <c r="D925" s="41">
        <v>0</v>
      </c>
      <c r="E925" s="41">
        <v>0</v>
      </c>
      <c r="F925" s="41">
        <v>0</v>
      </c>
      <c r="G925" s="48">
        <v>39904</v>
      </c>
    </row>
    <row r="926" spans="1:7" x14ac:dyDescent="0.25">
      <c r="A926" s="48">
        <v>399042430</v>
      </c>
      <c r="B926" s="41" t="s">
        <v>1727</v>
      </c>
      <c r="C926" s="41">
        <v>99</v>
      </c>
      <c r="D926" s="41">
        <v>200</v>
      </c>
      <c r="E926" s="41">
        <v>200</v>
      </c>
      <c r="F926" s="41">
        <v>-101</v>
      </c>
      <c r="G926" s="48">
        <v>39904</v>
      </c>
    </row>
    <row r="927" spans="1:7" x14ac:dyDescent="0.25">
      <c r="A927" s="48">
        <v>399042432</v>
      </c>
      <c r="B927" s="41" t="s">
        <v>1729</v>
      </c>
      <c r="C927" s="41">
        <v>0</v>
      </c>
      <c r="D927" s="41">
        <v>600</v>
      </c>
      <c r="E927" s="41">
        <v>600</v>
      </c>
      <c r="F927" s="41">
        <v>-600</v>
      </c>
      <c r="G927" s="48">
        <v>39904</v>
      </c>
    </row>
    <row r="928" spans="1:7" x14ac:dyDescent="0.25">
      <c r="A928" s="48">
        <v>399042500</v>
      </c>
      <c r="B928" s="41" t="s">
        <v>1731</v>
      </c>
      <c r="C928" s="41">
        <v>0</v>
      </c>
      <c r="D928" s="41">
        <v>1400</v>
      </c>
      <c r="E928" s="41">
        <v>1400</v>
      </c>
      <c r="F928" s="41">
        <v>-1400</v>
      </c>
      <c r="G928" s="48">
        <v>39904</v>
      </c>
    </row>
    <row r="929" spans="1:7" x14ac:dyDescent="0.25">
      <c r="A929" s="48">
        <v>399042502</v>
      </c>
      <c r="B929" s="41" t="s">
        <v>1733</v>
      </c>
      <c r="C929" s="41">
        <v>0</v>
      </c>
      <c r="D929" s="41">
        <v>0</v>
      </c>
      <c r="E929" s="41">
        <v>0</v>
      </c>
      <c r="F929" s="41">
        <v>0</v>
      </c>
      <c r="G929" s="48">
        <v>39904</v>
      </c>
    </row>
    <row r="930" spans="1:7" x14ac:dyDescent="0.25">
      <c r="A930" s="48">
        <v>399042510</v>
      </c>
      <c r="B930" s="41" t="s">
        <v>1735</v>
      </c>
      <c r="C930" s="41">
        <v>0</v>
      </c>
      <c r="D930" s="41">
        <v>0</v>
      </c>
      <c r="E930" s="41">
        <v>0</v>
      </c>
      <c r="F930" s="41">
        <v>0</v>
      </c>
      <c r="G930" s="48">
        <v>39904</v>
      </c>
    </row>
    <row r="931" spans="1:7" x14ac:dyDescent="0.25">
      <c r="A931" s="48">
        <v>399042520</v>
      </c>
      <c r="B931" s="41" t="s">
        <v>1737</v>
      </c>
      <c r="C931" s="41">
        <v>0</v>
      </c>
      <c r="D931" s="41">
        <v>0</v>
      </c>
      <c r="E931" s="41">
        <v>0</v>
      </c>
      <c r="F931" s="41">
        <v>0</v>
      </c>
      <c r="G931" s="48">
        <v>39904</v>
      </c>
    </row>
    <row r="932" spans="1:7" x14ac:dyDescent="0.25">
      <c r="A932" s="48">
        <v>399042524</v>
      </c>
      <c r="B932" s="41" t="s">
        <v>1739</v>
      </c>
      <c r="C932" s="41">
        <v>0</v>
      </c>
      <c r="D932" s="41">
        <v>0</v>
      </c>
      <c r="E932" s="41">
        <v>0</v>
      </c>
      <c r="F932" s="41">
        <v>0</v>
      </c>
      <c r="G932" s="48">
        <v>39904</v>
      </c>
    </row>
    <row r="933" spans="1:7" x14ac:dyDescent="0.25">
      <c r="A933" s="48">
        <v>399042701</v>
      </c>
      <c r="B933" s="41" t="s">
        <v>1741</v>
      </c>
      <c r="C933" s="41">
        <v>0</v>
      </c>
      <c r="D933" s="41">
        <v>0</v>
      </c>
      <c r="E933" s="41">
        <v>0</v>
      </c>
      <c r="F933" s="41">
        <v>0</v>
      </c>
      <c r="G933" s="48">
        <v>39904</v>
      </c>
    </row>
    <row r="934" spans="1:7" x14ac:dyDescent="0.25">
      <c r="A934" s="48">
        <v>399042703</v>
      </c>
      <c r="B934" s="41" t="s">
        <v>1743</v>
      </c>
      <c r="C934" s="41">
        <v>0</v>
      </c>
      <c r="D934" s="41">
        <v>0</v>
      </c>
      <c r="E934" s="41">
        <v>0</v>
      </c>
      <c r="F934" s="41">
        <v>0</v>
      </c>
      <c r="G934" s="48">
        <v>39904</v>
      </c>
    </row>
    <row r="935" spans="1:7" x14ac:dyDescent="0.25">
      <c r="A935" s="48">
        <v>399042706</v>
      </c>
      <c r="B935" s="41" t="s">
        <v>1745</v>
      </c>
      <c r="C935" s="41">
        <v>0</v>
      </c>
      <c r="D935" s="41">
        <v>0</v>
      </c>
      <c r="E935" s="41">
        <v>0</v>
      </c>
      <c r="F935" s="41">
        <v>0</v>
      </c>
      <c r="G935" s="48">
        <v>39904</v>
      </c>
    </row>
    <row r="936" spans="1:7" x14ac:dyDescent="0.25">
      <c r="A936" s="48">
        <v>399042801</v>
      </c>
      <c r="B936" s="41" t="s">
        <v>1747</v>
      </c>
      <c r="C936" s="41">
        <v>0</v>
      </c>
      <c r="D936" s="41">
        <v>0</v>
      </c>
      <c r="E936" s="41">
        <v>0</v>
      </c>
      <c r="F936" s="41">
        <v>0</v>
      </c>
      <c r="G936" s="48">
        <v>39904</v>
      </c>
    </row>
    <row r="937" spans="1:7" x14ac:dyDescent="0.25">
      <c r="A937" s="48">
        <v>399044600</v>
      </c>
      <c r="B937" s="41" t="s">
        <v>1749</v>
      </c>
      <c r="C937" s="41">
        <v>0</v>
      </c>
      <c r="D937" s="41">
        <v>0</v>
      </c>
      <c r="E937" s="41">
        <v>0</v>
      </c>
      <c r="F937" s="41">
        <v>0</v>
      </c>
      <c r="G937" s="48">
        <v>39904</v>
      </c>
    </row>
    <row r="938" spans="1:7" x14ac:dyDescent="0.25">
      <c r="A938" s="48">
        <v>399044610</v>
      </c>
      <c r="B938" s="41" t="s">
        <v>1751</v>
      </c>
      <c r="C938" s="41">
        <v>0</v>
      </c>
      <c r="D938" s="41">
        <v>0</v>
      </c>
      <c r="E938" s="41">
        <v>0</v>
      </c>
      <c r="F938" s="41">
        <v>0</v>
      </c>
      <c r="G938" s="48">
        <v>39904</v>
      </c>
    </row>
    <row r="939" spans="1:7" x14ac:dyDescent="0.25">
      <c r="A939" s="48">
        <v>399044612</v>
      </c>
      <c r="B939" s="41" t="s">
        <v>1753</v>
      </c>
      <c r="C939" s="41">
        <v>0</v>
      </c>
      <c r="D939" s="41">
        <v>0</v>
      </c>
      <c r="E939" s="41">
        <v>0</v>
      </c>
      <c r="F939" s="41">
        <v>0</v>
      </c>
      <c r="G939" s="48">
        <v>39904</v>
      </c>
    </row>
    <row r="940" spans="1:7" x14ac:dyDescent="0.25">
      <c r="A940" s="48">
        <v>399044618</v>
      </c>
      <c r="B940" s="41" t="s">
        <v>1755</v>
      </c>
      <c r="C940" s="41">
        <v>0</v>
      </c>
      <c r="D940" s="41">
        <v>0</v>
      </c>
      <c r="E940" s="41">
        <v>0</v>
      </c>
      <c r="F940" s="41">
        <v>0</v>
      </c>
      <c r="G940" s="48">
        <v>39904</v>
      </c>
    </row>
    <row r="941" spans="1:7" x14ac:dyDescent="0.25">
      <c r="A941" s="48">
        <v>399044619</v>
      </c>
      <c r="B941" s="41" t="s">
        <v>1757</v>
      </c>
      <c r="C941" s="41">
        <v>0</v>
      </c>
      <c r="D941" s="41">
        <v>0</v>
      </c>
      <c r="E941" s="41">
        <v>0</v>
      </c>
      <c r="F941" s="41">
        <v>0</v>
      </c>
      <c r="G941" s="48">
        <v>39904</v>
      </c>
    </row>
    <row r="942" spans="1:7" x14ac:dyDescent="0.25">
      <c r="A942" s="48">
        <v>399044621</v>
      </c>
      <c r="B942" s="41" t="s">
        <v>1759</v>
      </c>
      <c r="C942" s="41">
        <v>0</v>
      </c>
      <c r="D942" s="41">
        <v>0</v>
      </c>
      <c r="E942" s="41">
        <v>0</v>
      </c>
      <c r="F942" s="41">
        <v>0</v>
      </c>
      <c r="G942" s="48">
        <v>39904</v>
      </c>
    </row>
    <row r="943" spans="1:7" x14ac:dyDescent="0.25">
      <c r="A943" s="48">
        <v>399046010</v>
      </c>
      <c r="B943" s="41" t="s">
        <v>1761</v>
      </c>
      <c r="C943" s="41">
        <v>0</v>
      </c>
      <c r="D943" s="41">
        <v>0</v>
      </c>
      <c r="E943" s="41">
        <v>0</v>
      </c>
      <c r="F943" s="41">
        <v>0</v>
      </c>
      <c r="G943" s="48">
        <v>39904</v>
      </c>
    </row>
    <row r="944" spans="1:7" x14ac:dyDescent="0.25">
      <c r="A944" s="48">
        <v>399049054</v>
      </c>
      <c r="B944" s="41" t="s">
        <v>1763</v>
      </c>
      <c r="C944" s="41">
        <v>0</v>
      </c>
      <c r="D944" s="41">
        <v>0</v>
      </c>
      <c r="E944" s="41">
        <v>0</v>
      </c>
      <c r="F944" s="41">
        <v>0</v>
      </c>
      <c r="G944" s="48">
        <v>39904</v>
      </c>
    </row>
    <row r="945" spans="1:7" x14ac:dyDescent="0.25">
      <c r="A945" s="48">
        <v>399049059</v>
      </c>
      <c r="B945" s="41" t="s">
        <v>1765</v>
      </c>
      <c r="C945" s="41">
        <v>-80</v>
      </c>
      <c r="D945" s="41">
        <v>0</v>
      </c>
      <c r="E945" s="41">
        <v>0</v>
      </c>
      <c r="F945" s="41">
        <v>-80</v>
      </c>
      <c r="G945" s="48">
        <v>39904</v>
      </c>
    </row>
    <row r="946" spans="1:7" x14ac:dyDescent="0.25">
      <c r="A946" s="48">
        <v>399049064</v>
      </c>
      <c r="B946" s="41" t="s">
        <v>1767</v>
      </c>
      <c r="C946" s="41">
        <v>0</v>
      </c>
      <c r="D946" s="41">
        <v>0</v>
      </c>
      <c r="E946" s="41">
        <v>0</v>
      </c>
      <c r="F946" s="41">
        <v>0</v>
      </c>
      <c r="G946" s="48">
        <v>39904</v>
      </c>
    </row>
    <row r="947" spans="1:7" x14ac:dyDescent="0.25">
      <c r="A947" s="48">
        <v>399049068</v>
      </c>
      <c r="B947" s="41" t="s">
        <v>1769</v>
      </c>
      <c r="C947" s="41">
        <v>0</v>
      </c>
      <c r="D947" s="41">
        <v>0</v>
      </c>
      <c r="E947" s="41">
        <v>0</v>
      </c>
      <c r="F947" s="41">
        <v>0</v>
      </c>
      <c r="G947" s="48">
        <v>39904</v>
      </c>
    </row>
    <row r="948" spans="1:7" x14ac:dyDescent="0.25">
      <c r="A948" s="48">
        <v>399049100</v>
      </c>
      <c r="B948" s="41" t="s">
        <v>1729</v>
      </c>
      <c r="C948" s="41">
        <v>0</v>
      </c>
      <c r="D948" s="41">
        <v>0</v>
      </c>
      <c r="E948" s="41">
        <v>0</v>
      </c>
      <c r="F948" s="41">
        <v>0</v>
      </c>
      <c r="G948" s="48">
        <v>39904</v>
      </c>
    </row>
    <row r="949" spans="1:7" x14ac:dyDescent="0.25">
      <c r="A949" s="48">
        <v>399049103</v>
      </c>
      <c r="B949" s="41" t="s">
        <v>1772</v>
      </c>
      <c r="C949" s="41">
        <v>0</v>
      </c>
      <c r="D949" s="41">
        <v>0</v>
      </c>
      <c r="E949" s="41">
        <v>0</v>
      </c>
      <c r="F949" s="41">
        <v>0</v>
      </c>
      <c r="G949" s="48">
        <v>39904</v>
      </c>
    </row>
    <row r="950" spans="1:7" x14ac:dyDescent="0.25">
      <c r="A950" s="48">
        <v>399049105</v>
      </c>
      <c r="B950" s="41" t="s">
        <v>1774</v>
      </c>
      <c r="C950" s="41">
        <v>-1202.25</v>
      </c>
      <c r="D950" s="41">
        <v>-5000</v>
      </c>
      <c r="E950" s="41">
        <v>-5000</v>
      </c>
      <c r="F950" s="41">
        <v>3797.75</v>
      </c>
      <c r="G950" s="48">
        <v>39904</v>
      </c>
    </row>
    <row r="951" spans="1:7" x14ac:dyDescent="0.25">
      <c r="A951" s="48">
        <v>399049204</v>
      </c>
      <c r="B951" s="41" t="s">
        <v>1776</v>
      </c>
      <c r="C951" s="41">
        <v>0</v>
      </c>
      <c r="D951" s="41">
        <v>0</v>
      </c>
      <c r="E951" s="41">
        <v>0</v>
      </c>
      <c r="F951" s="41">
        <v>0</v>
      </c>
      <c r="G951" s="48">
        <v>39904</v>
      </c>
    </row>
    <row r="952" spans="1:7" x14ac:dyDescent="0.25">
      <c r="A952" s="48">
        <v>399049205</v>
      </c>
      <c r="B952" s="41" t="s">
        <v>1778</v>
      </c>
      <c r="C952" s="41">
        <v>0</v>
      </c>
      <c r="D952" s="41">
        <v>0</v>
      </c>
      <c r="E952" s="41">
        <v>0</v>
      </c>
      <c r="F952" s="41">
        <v>0</v>
      </c>
      <c r="G952" s="48">
        <v>39904</v>
      </c>
    </row>
    <row r="953" spans="1:7" x14ac:dyDescent="0.25">
      <c r="A953" s="48">
        <v>399049206</v>
      </c>
      <c r="B953" s="41" t="s">
        <v>1780</v>
      </c>
      <c r="C953" s="41">
        <v>-313.49</v>
      </c>
      <c r="D953" s="41">
        <v>0</v>
      </c>
      <c r="E953" s="41">
        <v>0</v>
      </c>
      <c r="F953" s="41">
        <v>-313.49</v>
      </c>
      <c r="G953" s="48">
        <v>39904</v>
      </c>
    </row>
    <row r="954" spans="1:7" x14ac:dyDescent="0.25">
      <c r="A954" s="48">
        <v>399049356</v>
      </c>
      <c r="B954" s="41" t="s">
        <v>1782</v>
      </c>
      <c r="C954" s="41">
        <v>0</v>
      </c>
      <c r="D954" s="41">
        <v>0</v>
      </c>
      <c r="E954" s="41">
        <v>0</v>
      </c>
      <c r="F954" s="41">
        <v>0</v>
      </c>
      <c r="G954" s="48">
        <v>39904</v>
      </c>
    </row>
    <row r="955" spans="1:7" x14ac:dyDescent="0.25">
      <c r="A955" s="48">
        <v>399049802</v>
      </c>
      <c r="B955" s="41" t="s">
        <v>1784</v>
      </c>
      <c r="C955" s="41">
        <v>0</v>
      </c>
      <c r="D955" s="41">
        <v>0</v>
      </c>
      <c r="E955" s="41">
        <v>0</v>
      </c>
      <c r="F955" s="41">
        <v>0</v>
      </c>
      <c r="G955" s="48">
        <v>39904</v>
      </c>
    </row>
    <row r="956" spans="1:7" x14ac:dyDescent="0.25">
      <c r="A956" s="48">
        <v>399050100</v>
      </c>
      <c r="B956" s="41" t="s">
        <v>1786</v>
      </c>
      <c r="C956" s="41">
        <v>0</v>
      </c>
      <c r="D956" s="41">
        <v>0</v>
      </c>
      <c r="E956" s="41">
        <v>0</v>
      </c>
      <c r="F956" s="41">
        <v>0</v>
      </c>
      <c r="G956" s="48">
        <v>39905</v>
      </c>
    </row>
    <row r="957" spans="1:7" x14ac:dyDescent="0.25">
      <c r="A957" s="48">
        <v>399050101</v>
      </c>
      <c r="B957" s="41" t="s">
        <v>1788</v>
      </c>
      <c r="C957" s="41">
        <v>0</v>
      </c>
      <c r="D957" s="41">
        <v>0</v>
      </c>
      <c r="E957" s="41">
        <v>0</v>
      </c>
      <c r="F957" s="41">
        <v>0</v>
      </c>
      <c r="G957" s="48">
        <v>39905</v>
      </c>
    </row>
    <row r="958" spans="1:7" x14ac:dyDescent="0.25">
      <c r="A958" s="48">
        <v>399050120</v>
      </c>
      <c r="B958" s="41" t="s">
        <v>1790</v>
      </c>
      <c r="C958" s="41">
        <v>0</v>
      </c>
      <c r="D958" s="41">
        <v>0</v>
      </c>
      <c r="E958" s="41">
        <v>0</v>
      </c>
      <c r="F958" s="41">
        <v>0</v>
      </c>
      <c r="G958" s="48">
        <v>39905</v>
      </c>
    </row>
    <row r="959" spans="1:7" x14ac:dyDescent="0.25">
      <c r="A959" s="48">
        <v>399050150</v>
      </c>
      <c r="B959" s="41" t="s">
        <v>1792</v>
      </c>
      <c r="C959" s="41">
        <v>0</v>
      </c>
      <c r="D959" s="41">
        <v>0</v>
      </c>
      <c r="E959" s="41">
        <v>0</v>
      </c>
      <c r="F959" s="41">
        <v>0</v>
      </c>
      <c r="G959" s="48">
        <v>39905</v>
      </c>
    </row>
    <row r="960" spans="1:7" x14ac:dyDescent="0.25">
      <c r="A960" s="48">
        <v>399050200</v>
      </c>
      <c r="B960" s="41" t="s">
        <v>1794</v>
      </c>
      <c r="C960" s="41">
        <v>0</v>
      </c>
      <c r="D960" s="41">
        <v>0</v>
      </c>
      <c r="E960" s="41">
        <v>0</v>
      </c>
      <c r="F960" s="41">
        <v>0</v>
      </c>
      <c r="G960" s="48">
        <v>39905</v>
      </c>
    </row>
    <row r="961" spans="1:7" x14ac:dyDescent="0.25">
      <c r="A961" s="48">
        <v>399050700</v>
      </c>
      <c r="B961" s="41" t="s">
        <v>1796</v>
      </c>
      <c r="C961" s="41">
        <v>0</v>
      </c>
      <c r="D961" s="41">
        <v>0</v>
      </c>
      <c r="E961" s="41">
        <v>0</v>
      </c>
      <c r="F961" s="41">
        <v>0</v>
      </c>
      <c r="G961" s="48">
        <v>39905</v>
      </c>
    </row>
    <row r="962" spans="1:7" x14ac:dyDescent="0.25">
      <c r="A962" s="48">
        <v>399050800</v>
      </c>
      <c r="B962" s="41" t="s">
        <v>1798</v>
      </c>
      <c r="C962" s="41">
        <v>0</v>
      </c>
      <c r="D962" s="41">
        <v>0</v>
      </c>
      <c r="E962" s="41">
        <v>0</v>
      </c>
      <c r="F962" s="41">
        <v>0</v>
      </c>
      <c r="G962" s="48">
        <v>39905</v>
      </c>
    </row>
    <row r="963" spans="1:7" x14ac:dyDescent="0.25">
      <c r="A963" s="48">
        <v>399050830</v>
      </c>
      <c r="B963" s="41" t="s">
        <v>1800</v>
      </c>
      <c r="C963" s="41">
        <v>0</v>
      </c>
      <c r="D963" s="41">
        <v>0</v>
      </c>
      <c r="E963" s="41">
        <v>0</v>
      </c>
      <c r="F963" s="41">
        <v>0</v>
      </c>
      <c r="G963" s="48">
        <v>39905</v>
      </c>
    </row>
    <row r="964" spans="1:7" x14ac:dyDescent="0.25">
      <c r="A964" s="48">
        <v>399050915</v>
      </c>
      <c r="B964" s="41" t="s">
        <v>1802</v>
      </c>
      <c r="C964" s="41">
        <v>0</v>
      </c>
      <c r="D964" s="41">
        <v>0</v>
      </c>
      <c r="E964" s="41">
        <v>0</v>
      </c>
      <c r="F964" s="41">
        <v>0</v>
      </c>
      <c r="G964" s="48">
        <v>39905</v>
      </c>
    </row>
    <row r="965" spans="1:7" x14ac:dyDescent="0.25">
      <c r="A965" s="48">
        <v>399050930</v>
      </c>
      <c r="B965" s="41" t="s">
        <v>1804</v>
      </c>
      <c r="C965" s="41">
        <v>0</v>
      </c>
      <c r="D965" s="41">
        <v>0</v>
      </c>
      <c r="E965" s="41">
        <v>0</v>
      </c>
      <c r="F965" s="41">
        <v>0</v>
      </c>
      <c r="G965" s="48">
        <v>39905</v>
      </c>
    </row>
    <row r="966" spans="1:7" x14ac:dyDescent="0.25">
      <c r="A966" s="48">
        <v>399050975</v>
      </c>
      <c r="B966" s="41" t="s">
        <v>1806</v>
      </c>
      <c r="C966" s="41">
        <v>0</v>
      </c>
      <c r="D966" s="41">
        <v>0</v>
      </c>
      <c r="E966" s="41">
        <v>0</v>
      </c>
      <c r="F966" s="41">
        <v>0</v>
      </c>
      <c r="G966" s="48">
        <v>39905</v>
      </c>
    </row>
    <row r="967" spans="1:7" x14ac:dyDescent="0.25">
      <c r="A967" s="48">
        <v>399052000</v>
      </c>
      <c r="B967" s="41" t="s">
        <v>1808</v>
      </c>
      <c r="C967" s="41">
        <v>0</v>
      </c>
      <c r="D967" s="41">
        <v>0</v>
      </c>
      <c r="E967" s="41">
        <v>0</v>
      </c>
      <c r="F967" s="41">
        <v>0</v>
      </c>
      <c r="G967" s="48">
        <v>39905</v>
      </c>
    </row>
    <row r="968" spans="1:7" x14ac:dyDescent="0.25">
      <c r="A968" s="48">
        <v>399052022</v>
      </c>
      <c r="B968" s="41" t="s">
        <v>1810</v>
      </c>
      <c r="C968" s="41">
        <v>0</v>
      </c>
      <c r="D968" s="41">
        <v>0</v>
      </c>
      <c r="E968" s="41">
        <v>0</v>
      </c>
      <c r="F968" s="41">
        <v>0</v>
      </c>
      <c r="G968" s="48">
        <v>39905</v>
      </c>
    </row>
    <row r="969" spans="1:7" x14ac:dyDescent="0.25">
      <c r="A969" s="48">
        <v>399052424</v>
      </c>
      <c r="B969" s="41" t="s">
        <v>1812</v>
      </c>
      <c r="C969" s="41">
        <v>0</v>
      </c>
      <c r="D969" s="41">
        <v>0</v>
      </c>
      <c r="E969" s="41">
        <v>0</v>
      </c>
      <c r="F969" s="41">
        <v>0</v>
      </c>
      <c r="G969" s="48">
        <v>39905</v>
      </c>
    </row>
    <row r="970" spans="1:7" x14ac:dyDescent="0.25">
      <c r="A970" s="48">
        <v>399052429</v>
      </c>
      <c r="B970" s="41" t="s">
        <v>1814</v>
      </c>
      <c r="C970" s="41">
        <v>19650</v>
      </c>
      <c r="D970" s="41">
        <v>71000</v>
      </c>
      <c r="E970" s="41">
        <v>71000</v>
      </c>
      <c r="F970" s="41">
        <v>-51350</v>
      </c>
      <c r="G970" s="48">
        <v>39905</v>
      </c>
    </row>
    <row r="971" spans="1:7" x14ac:dyDescent="0.25">
      <c r="A971" s="48">
        <v>399052430</v>
      </c>
      <c r="B971" s="41" t="s">
        <v>1816</v>
      </c>
      <c r="C971" s="41">
        <v>0</v>
      </c>
      <c r="D971" s="41">
        <v>0</v>
      </c>
      <c r="E971" s="41">
        <v>0</v>
      </c>
      <c r="F971" s="41">
        <v>0</v>
      </c>
      <c r="G971" s="48">
        <v>39905</v>
      </c>
    </row>
    <row r="972" spans="1:7" x14ac:dyDescent="0.25">
      <c r="A972" s="48">
        <v>399052432</v>
      </c>
      <c r="B972" s="41" t="s">
        <v>1818</v>
      </c>
      <c r="C972" s="41">
        <v>0</v>
      </c>
      <c r="D972" s="41">
        <v>0</v>
      </c>
      <c r="E972" s="41">
        <v>0</v>
      </c>
      <c r="F972" s="41">
        <v>0</v>
      </c>
      <c r="G972" s="48">
        <v>39905</v>
      </c>
    </row>
    <row r="973" spans="1:7" x14ac:dyDescent="0.25">
      <c r="A973" s="48">
        <v>399052500</v>
      </c>
      <c r="B973" s="41" t="s">
        <v>1820</v>
      </c>
      <c r="C973" s="41">
        <v>0</v>
      </c>
      <c r="D973" s="41">
        <v>0</v>
      </c>
      <c r="E973" s="41">
        <v>0</v>
      </c>
      <c r="F973" s="41">
        <v>0</v>
      </c>
      <c r="G973" s="48">
        <v>39905</v>
      </c>
    </row>
    <row r="974" spans="1:7" x14ac:dyDescent="0.25">
      <c r="A974" s="48">
        <v>399052510</v>
      </c>
      <c r="B974" s="41" t="s">
        <v>1822</v>
      </c>
      <c r="C974" s="41">
        <v>0</v>
      </c>
      <c r="D974" s="41">
        <v>0</v>
      </c>
      <c r="E974" s="41">
        <v>0</v>
      </c>
      <c r="F974" s="41">
        <v>0</v>
      </c>
      <c r="G974" s="48">
        <v>39905</v>
      </c>
    </row>
    <row r="975" spans="1:7" x14ac:dyDescent="0.25">
      <c r="A975" s="48">
        <v>399052701</v>
      </c>
      <c r="B975" s="41" t="s">
        <v>1824</v>
      </c>
      <c r="C975" s="41">
        <v>0</v>
      </c>
      <c r="D975" s="41">
        <v>0</v>
      </c>
      <c r="E975" s="41">
        <v>0</v>
      </c>
      <c r="F975" s="41">
        <v>0</v>
      </c>
      <c r="G975" s="48">
        <v>39905</v>
      </c>
    </row>
    <row r="976" spans="1:7" x14ac:dyDescent="0.25">
      <c r="A976" s="48">
        <v>399052703</v>
      </c>
      <c r="B976" s="41" t="s">
        <v>1826</v>
      </c>
      <c r="C976" s="41">
        <v>0</v>
      </c>
      <c r="D976" s="41">
        <v>0</v>
      </c>
      <c r="E976" s="41">
        <v>0</v>
      </c>
      <c r="F976" s="41">
        <v>0</v>
      </c>
      <c r="G976" s="48">
        <v>39905</v>
      </c>
    </row>
    <row r="977" spans="1:7" x14ac:dyDescent="0.25">
      <c r="A977" s="48">
        <v>399052706</v>
      </c>
      <c r="B977" s="41" t="s">
        <v>1828</v>
      </c>
      <c r="C977" s="41">
        <v>0</v>
      </c>
      <c r="D977" s="41">
        <v>0</v>
      </c>
      <c r="E977" s="41">
        <v>0</v>
      </c>
      <c r="F977" s="41">
        <v>0</v>
      </c>
      <c r="G977" s="48">
        <v>39905</v>
      </c>
    </row>
    <row r="978" spans="1:7" x14ac:dyDescent="0.25">
      <c r="A978" s="48">
        <v>399052708</v>
      </c>
      <c r="B978" s="41" t="s">
        <v>1830</v>
      </c>
      <c r="C978" s="41">
        <v>0</v>
      </c>
      <c r="D978" s="41">
        <v>0</v>
      </c>
      <c r="E978" s="41">
        <v>0</v>
      </c>
      <c r="F978" s="41">
        <v>0</v>
      </c>
      <c r="G978" s="48">
        <v>39905</v>
      </c>
    </row>
    <row r="979" spans="1:7" x14ac:dyDescent="0.25">
      <c r="A979" s="48">
        <v>399052801</v>
      </c>
      <c r="B979" s="41" t="s">
        <v>1832</v>
      </c>
      <c r="C979" s="41">
        <v>0</v>
      </c>
      <c r="D979" s="41">
        <v>0</v>
      </c>
      <c r="E979" s="41">
        <v>0</v>
      </c>
      <c r="F979" s="41">
        <v>0</v>
      </c>
      <c r="G979" s="48">
        <v>39905</v>
      </c>
    </row>
    <row r="980" spans="1:7" x14ac:dyDescent="0.25">
      <c r="A980" s="48">
        <v>399054600</v>
      </c>
      <c r="B980" s="41" t="s">
        <v>1834</v>
      </c>
      <c r="C980" s="41">
        <v>0</v>
      </c>
      <c r="D980" s="41">
        <v>0</v>
      </c>
      <c r="E980" s="41">
        <v>0</v>
      </c>
      <c r="F980" s="41">
        <v>0</v>
      </c>
      <c r="G980" s="48">
        <v>39905</v>
      </c>
    </row>
    <row r="981" spans="1:7" x14ac:dyDescent="0.25">
      <c r="A981" s="48">
        <v>399054610</v>
      </c>
      <c r="B981" s="41" t="s">
        <v>1836</v>
      </c>
      <c r="C981" s="41">
        <v>0</v>
      </c>
      <c r="D981" s="41">
        <v>0</v>
      </c>
      <c r="E981" s="41">
        <v>0</v>
      </c>
      <c r="F981" s="41">
        <v>0</v>
      </c>
      <c r="G981" s="48">
        <v>39905</v>
      </c>
    </row>
    <row r="982" spans="1:7" x14ac:dyDescent="0.25">
      <c r="A982" s="48">
        <v>399054612</v>
      </c>
      <c r="B982" s="41" t="s">
        <v>1838</v>
      </c>
      <c r="C982" s="41">
        <v>0</v>
      </c>
      <c r="D982" s="41">
        <v>0</v>
      </c>
      <c r="E982" s="41">
        <v>0</v>
      </c>
      <c r="F982" s="41">
        <v>0</v>
      </c>
      <c r="G982" s="48">
        <v>39905</v>
      </c>
    </row>
    <row r="983" spans="1:7" x14ac:dyDescent="0.25">
      <c r="A983" s="48">
        <v>399054618</v>
      </c>
      <c r="B983" s="41" t="s">
        <v>1840</v>
      </c>
      <c r="C983" s="41">
        <v>0</v>
      </c>
      <c r="D983" s="41">
        <v>0</v>
      </c>
      <c r="E983" s="41">
        <v>0</v>
      </c>
      <c r="F983" s="41">
        <v>0</v>
      </c>
      <c r="G983" s="48">
        <v>39905</v>
      </c>
    </row>
    <row r="984" spans="1:7" x14ac:dyDescent="0.25">
      <c r="A984" s="48">
        <v>399054619</v>
      </c>
      <c r="B984" s="41" t="s">
        <v>1842</v>
      </c>
      <c r="C984" s="41">
        <v>0</v>
      </c>
      <c r="D984" s="41">
        <v>0</v>
      </c>
      <c r="E984" s="41">
        <v>0</v>
      </c>
      <c r="F984" s="41">
        <v>0</v>
      </c>
      <c r="G984" s="48">
        <v>39905</v>
      </c>
    </row>
    <row r="985" spans="1:7" x14ac:dyDescent="0.25">
      <c r="A985" s="48">
        <v>399054621</v>
      </c>
      <c r="B985" s="41" t="s">
        <v>1844</v>
      </c>
      <c r="C985" s="41">
        <v>0</v>
      </c>
      <c r="D985" s="41">
        <v>0</v>
      </c>
      <c r="E985" s="41">
        <v>0</v>
      </c>
      <c r="F985" s="41">
        <v>0</v>
      </c>
      <c r="G985" s="48">
        <v>39905</v>
      </c>
    </row>
    <row r="986" spans="1:7" x14ac:dyDescent="0.25">
      <c r="A986" s="48">
        <v>399056010</v>
      </c>
      <c r="B986" s="41" t="s">
        <v>1846</v>
      </c>
      <c r="C986" s="41">
        <v>0</v>
      </c>
      <c r="D986" s="41">
        <v>0</v>
      </c>
      <c r="E986" s="41">
        <v>0</v>
      </c>
      <c r="F986" s="41">
        <v>0</v>
      </c>
      <c r="G986" s="48">
        <v>39905</v>
      </c>
    </row>
    <row r="987" spans="1:7" x14ac:dyDescent="0.25">
      <c r="A987" s="48">
        <v>399059066</v>
      </c>
      <c r="B987" s="41" t="s">
        <v>1848</v>
      </c>
      <c r="C987" s="41">
        <v>0</v>
      </c>
      <c r="D987" s="41">
        <v>0</v>
      </c>
      <c r="E987" s="41">
        <v>0</v>
      </c>
      <c r="F987" s="41">
        <v>0</v>
      </c>
      <c r="G987" s="48">
        <v>39905</v>
      </c>
    </row>
    <row r="988" spans="1:7" x14ac:dyDescent="0.25">
      <c r="A988" s="48">
        <v>399059802</v>
      </c>
      <c r="B988" s="41" t="s">
        <v>1850</v>
      </c>
      <c r="C988" s="41">
        <v>0</v>
      </c>
      <c r="D988" s="41">
        <v>0</v>
      </c>
      <c r="E988" s="41">
        <v>0</v>
      </c>
      <c r="F988" s="41">
        <v>0</v>
      </c>
      <c r="G988" s="48">
        <v>39905</v>
      </c>
    </row>
    <row r="989" spans="1:7" x14ac:dyDescent="0.25">
      <c r="A989" s="48">
        <v>399060100</v>
      </c>
      <c r="B989" s="41" t="s">
        <v>1852</v>
      </c>
      <c r="C989" s="41">
        <v>74321.94</v>
      </c>
      <c r="D989" s="41">
        <v>236200</v>
      </c>
      <c r="E989" s="41">
        <v>236200</v>
      </c>
      <c r="F989" s="41">
        <v>-161878.06</v>
      </c>
      <c r="G989" s="48">
        <v>39906</v>
      </c>
    </row>
    <row r="990" spans="1:7" x14ac:dyDescent="0.25">
      <c r="A990" s="48">
        <v>399060101</v>
      </c>
      <c r="B990" s="41" t="s">
        <v>1854</v>
      </c>
      <c r="C990" s="41">
        <v>0</v>
      </c>
      <c r="D990" s="41">
        <v>0</v>
      </c>
      <c r="E990" s="41">
        <v>0</v>
      </c>
      <c r="F990" s="41">
        <v>0</v>
      </c>
      <c r="G990" s="48">
        <v>39906</v>
      </c>
    </row>
    <row r="991" spans="1:7" x14ac:dyDescent="0.25">
      <c r="A991" s="48">
        <v>399060102</v>
      </c>
      <c r="B991" s="41" t="s">
        <v>1856</v>
      </c>
      <c r="C991" s="41">
        <v>0</v>
      </c>
      <c r="D991" s="41">
        <v>0</v>
      </c>
      <c r="E991" s="41">
        <v>0</v>
      </c>
      <c r="F991" s="41">
        <v>0</v>
      </c>
      <c r="G991" s="48">
        <v>39906</v>
      </c>
    </row>
    <row r="992" spans="1:7" x14ac:dyDescent="0.25">
      <c r="A992" s="48">
        <v>399060103</v>
      </c>
      <c r="B992" s="41" t="s">
        <v>1858</v>
      </c>
      <c r="C992" s="41">
        <v>0</v>
      </c>
      <c r="D992" s="41">
        <v>0</v>
      </c>
      <c r="E992" s="41">
        <v>0</v>
      </c>
      <c r="F992" s="41">
        <v>0</v>
      </c>
      <c r="G992" s="48">
        <v>39906</v>
      </c>
    </row>
    <row r="993" spans="1:7" x14ac:dyDescent="0.25">
      <c r="A993" s="48">
        <v>399060120</v>
      </c>
      <c r="B993" s="41" t="s">
        <v>1860</v>
      </c>
      <c r="C993" s="41">
        <v>0</v>
      </c>
      <c r="D993" s="41">
        <v>0</v>
      </c>
      <c r="E993" s="41">
        <v>0</v>
      </c>
      <c r="F993" s="41">
        <v>0</v>
      </c>
      <c r="G993" s="48">
        <v>39906</v>
      </c>
    </row>
    <row r="994" spans="1:7" x14ac:dyDescent="0.25">
      <c r="A994" s="48">
        <v>399060150</v>
      </c>
      <c r="B994" s="41" t="s">
        <v>1862</v>
      </c>
      <c r="C994" s="41">
        <v>0</v>
      </c>
      <c r="D994" s="41">
        <v>0</v>
      </c>
      <c r="E994" s="41">
        <v>0</v>
      </c>
      <c r="F994" s="41">
        <v>0</v>
      </c>
      <c r="G994" s="48">
        <v>39906</v>
      </c>
    </row>
    <row r="995" spans="1:7" x14ac:dyDescent="0.25">
      <c r="A995" s="48">
        <v>399060200</v>
      </c>
      <c r="B995" s="41" t="s">
        <v>1864</v>
      </c>
      <c r="C995" s="41">
        <v>143119.26</v>
      </c>
      <c r="D995" s="41">
        <v>0</v>
      </c>
      <c r="E995" s="41">
        <v>0</v>
      </c>
      <c r="F995" s="41">
        <v>143119.26</v>
      </c>
      <c r="G995" s="48">
        <v>39906</v>
      </c>
    </row>
    <row r="996" spans="1:7" x14ac:dyDescent="0.25">
      <c r="A996" s="48">
        <v>399060700</v>
      </c>
      <c r="B996" s="41" t="s">
        <v>1866</v>
      </c>
      <c r="C996" s="41">
        <v>0</v>
      </c>
      <c r="D996" s="41">
        <v>0</v>
      </c>
      <c r="E996" s="41">
        <v>0</v>
      </c>
      <c r="F996" s="41">
        <v>0</v>
      </c>
      <c r="G996" s="48">
        <v>39906</v>
      </c>
    </row>
    <row r="997" spans="1:7" x14ac:dyDescent="0.25">
      <c r="A997" s="48">
        <v>399060800</v>
      </c>
      <c r="B997" s="41" t="s">
        <v>1868</v>
      </c>
      <c r="C997" s="41">
        <v>0</v>
      </c>
      <c r="D997" s="41">
        <v>0</v>
      </c>
      <c r="E997" s="41">
        <v>0</v>
      </c>
      <c r="F997" s="41">
        <v>0</v>
      </c>
      <c r="G997" s="48">
        <v>39906</v>
      </c>
    </row>
    <row r="998" spans="1:7" x14ac:dyDescent="0.25">
      <c r="A998" s="48">
        <v>399060820</v>
      </c>
      <c r="B998" s="41" t="s">
        <v>1870</v>
      </c>
      <c r="C998" s="41">
        <v>0</v>
      </c>
      <c r="D998" s="41">
        <v>0</v>
      </c>
      <c r="E998" s="41">
        <v>0</v>
      </c>
      <c r="F998" s="41">
        <v>0</v>
      </c>
      <c r="G998" s="48">
        <v>39906</v>
      </c>
    </row>
    <row r="999" spans="1:7" x14ac:dyDescent="0.25">
      <c r="A999" s="48">
        <v>399060915</v>
      </c>
      <c r="B999" s="41" t="s">
        <v>1872</v>
      </c>
      <c r="C999" s="41">
        <v>0</v>
      </c>
      <c r="D999" s="41">
        <v>0</v>
      </c>
      <c r="E999" s="41">
        <v>0</v>
      </c>
      <c r="F999" s="41">
        <v>0</v>
      </c>
      <c r="G999" s="48">
        <v>39906</v>
      </c>
    </row>
    <row r="1000" spans="1:7" x14ac:dyDescent="0.25">
      <c r="A1000" s="48">
        <v>399060930</v>
      </c>
      <c r="B1000" s="41" t="s">
        <v>1874</v>
      </c>
      <c r="C1000" s="41">
        <v>0</v>
      </c>
      <c r="D1000" s="41">
        <v>300</v>
      </c>
      <c r="E1000" s="41">
        <v>300</v>
      </c>
      <c r="F1000" s="41">
        <v>-300</v>
      </c>
      <c r="G1000" s="48">
        <v>39906</v>
      </c>
    </row>
    <row r="1001" spans="1:7" x14ac:dyDescent="0.25">
      <c r="A1001" s="48">
        <v>399060975</v>
      </c>
      <c r="B1001" s="41" t="s">
        <v>1876</v>
      </c>
      <c r="C1001" s="41">
        <v>332</v>
      </c>
      <c r="D1001" s="41">
        <v>700</v>
      </c>
      <c r="E1001" s="41">
        <v>700</v>
      </c>
      <c r="F1001" s="41">
        <v>-368</v>
      </c>
      <c r="G1001" s="48">
        <v>39906</v>
      </c>
    </row>
    <row r="1002" spans="1:7" x14ac:dyDescent="0.25">
      <c r="A1002" s="48">
        <v>399060981</v>
      </c>
      <c r="B1002" s="41" t="s">
        <v>1878</v>
      </c>
      <c r="C1002" s="41">
        <v>0</v>
      </c>
      <c r="D1002" s="41">
        <v>0</v>
      </c>
      <c r="E1002" s="41">
        <v>0</v>
      </c>
      <c r="F1002" s="41">
        <v>0</v>
      </c>
      <c r="G1002" s="48">
        <v>39906</v>
      </c>
    </row>
    <row r="1003" spans="1:7" x14ac:dyDescent="0.25">
      <c r="A1003" s="48">
        <v>399061610</v>
      </c>
      <c r="B1003" s="41" t="s">
        <v>1880</v>
      </c>
      <c r="C1003" s="41">
        <v>0</v>
      </c>
      <c r="D1003" s="41">
        <v>700</v>
      </c>
      <c r="E1003" s="41">
        <v>700</v>
      </c>
      <c r="F1003" s="41">
        <v>-700</v>
      </c>
      <c r="G1003" s="48">
        <v>39906</v>
      </c>
    </row>
    <row r="1004" spans="1:7" x14ac:dyDescent="0.25">
      <c r="A1004" s="48">
        <v>399062000</v>
      </c>
      <c r="B1004" s="41" t="s">
        <v>1882</v>
      </c>
      <c r="C1004" s="41">
        <v>0</v>
      </c>
      <c r="D1004" s="41">
        <v>400</v>
      </c>
      <c r="E1004" s="41">
        <v>400</v>
      </c>
      <c r="F1004" s="41">
        <v>-400</v>
      </c>
      <c r="G1004" s="48">
        <v>39906</v>
      </c>
    </row>
    <row r="1005" spans="1:7" x14ac:dyDescent="0.25">
      <c r="A1005" s="48">
        <v>399062002</v>
      </c>
      <c r="B1005" s="41" t="s">
        <v>1884</v>
      </c>
      <c r="C1005" s="41">
        <v>0</v>
      </c>
      <c r="D1005" s="41">
        <v>0</v>
      </c>
      <c r="E1005" s="41">
        <v>0</v>
      </c>
      <c r="F1005" s="41">
        <v>0</v>
      </c>
      <c r="G1005" s="48">
        <v>39906</v>
      </c>
    </row>
    <row r="1006" spans="1:7" x14ac:dyDescent="0.25">
      <c r="A1006" s="48">
        <v>399062003</v>
      </c>
      <c r="B1006" s="41" t="s">
        <v>1886</v>
      </c>
      <c r="C1006" s="41">
        <v>0</v>
      </c>
      <c r="D1006" s="41">
        <v>0</v>
      </c>
      <c r="E1006" s="41">
        <v>0</v>
      </c>
      <c r="F1006" s="41">
        <v>0</v>
      </c>
      <c r="G1006" s="48">
        <v>39906</v>
      </c>
    </row>
    <row r="1007" spans="1:7" x14ac:dyDescent="0.25">
      <c r="A1007" s="48">
        <v>399062004</v>
      </c>
      <c r="B1007" s="41" t="s">
        <v>1888</v>
      </c>
      <c r="C1007" s="41">
        <v>114586.99</v>
      </c>
      <c r="D1007" s="41">
        <v>42000</v>
      </c>
      <c r="E1007" s="41">
        <v>42000</v>
      </c>
      <c r="F1007" s="41">
        <v>72586.990000000005</v>
      </c>
      <c r="G1007" s="48">
        <v>39906</v>
      </c>
    </row>
    <row r="1008" spans="1:7" x14ac:dyDescent="0.25">
      <c r="A1008" s="48">
        <v>399062022</v>
      </c>
      <c r="B1008" s="41" t="s">
        <v>1890</v>
      </c>
      <c r="C1008" s="41">
        <v>2235</v>
      </c>
      <c r="D1008" s="41">
        <v>4600</v>
      </c>
      <c r="E1008" s="41">
        <v>4600</v>
      </c>
      <c r="F1008" s="41">
        <v>-2365</v>
      </c>
      <c r="G1008" s="48">
        <v>39906</v>
      </c>
    </row>
    <row r="1009" spans="1:7" x14ac:dyDescent="0.25">
      <c r="A1009" s="48">
        <v>399062400</v>
      </c>
      <c r="B1009" s="41" t="s">
        <v>1892</v>
      </c>
      <c r="C1009" s="41">
        <v>0</v>
      </c>
      <c r="D1009" s="41">
        <v>0</v>
      </c>
      <c r="E1009" s="41">
        <v>0</v>
      </c>
      <c r="F1009" s="41">
        <v>0</v>
      </c>
      <c r="G1009" s="48">
        <v>39906</v>
      </c>
    </row>
    <row r="1010" spans="1:7" x14ac:dyDescent="0.25">
      <c r="A1010" s="48">
        <v>399062409</v>
      </c>
      <c r="B1010" s="41" t="s">
        <v>1894</v>
      </c>
      <c r="C1010" s="41">
        <v>0</v>
      </c>
      <c r="D1010" s="41">
        <v>0</v>
      </c>
      <c r="E1010" s="41">
        <v>0</v>
      </c>
      <c r="F1010" s="41">
        <v>0</v>
      </c>
      <c r="G1010" s="48">
        <v>39906</v>
      </c>
    </row>
    <row r="1011" spans="1:7" x14ac:dyDescent="0.25">
      <c r="A1011" s="48">
        <v>399062416</v>
      </c>
      <c r="B1011" s="41" t="s">
        <v>1896</v>
      </c>
      <c r="C1011" s="41">
        <v>0</v>
      </c>
      <c r="D1011" s="41">
        <v>0</v>
      </c>
      <c r="E1011" s="41">
        <v>0</v>
      </c>
      <c r="F1011" s="41">
        <v>0</v>
      </c>
      <c r="G1011" s="48">
        <v>39906</v>
      </c>
    </row>
    <row r="1012" spans="1:7" x14ac:dyDescent="0.25">
      <c r="A1012" s="48">
        <v>399062422</v>
      </c>
      <c r="B1012" s="41" t="s">
        <v>1898</v>
      </c>
      <c r="C1012" s="41">
        <v>0</v>
      </c>
      <c r="D1012" s="41">
        <v>0</v>
      </c>
      <c r="E1012" s="41">
        <v>0</v>
      </c>
      <c r="F1012" s="41">
        <v>0</v>
      </c>
      <c r="G1012" s="48">
        <v>39906</v>
      </c>
    </row>
    <row r="1013" spans="1:7" x14ac:dyDescent="0.25">
      <c r="A1013" s="48">
        <v>399062423</v>
      </c>
      <c r="B1013" s="41" t="s">
        <v>1900</v>
      </c>
      <c r="C1013" s="41">
        <v>0</v>
      </c>
      <c r="D1013" s="41">
        <v>0</v>
      </c>
      <c r="E1013" s="41">
        <v>0</v>
      </c>
      <c r="F1013" s="41">
        <v>0</v>
      </c>
      <c r="G1013" s="48">
        <v>39906</v>
      </c>
    </row>
    <row r="1014" spans="1:7" x14ac:dyDescent="0.25">
      <c r="A1014" s="48">
        <v>399062428</v>
      </c>
      <c r="B1014" s="41" t="s">
        <v>1902</v>
      </c>
      <c r="C1014" s="41">
        <v>15125</v>
      </c>
      <c r="D1014" s="41">
        <v>15000</v>
      </c>
      <c r="E1014" s="41">
        <v>15000</v>
      </c>
      <c r="F1014" s="41">
        <v>125</v>
      </c>
      <c r="G1014" s="48">
        <v>39906</v>
      </c>
    </row>
    <row r="1015" spans="1:7" x14ac:dyDescent="0.25">
      <c r="A1015" s="48">
        <v>399062429</v>
      </c>
      <c r="B1015" s="41" t="s">
        <v>1904</v>
      </c>
      <c r="C1015" s="41">
        <v>0</v>
      </c>
      <c r="D1015" s="41">
        <v>16000</v>
      </c>
      <c r="E1015" s="41">
        <v>16000</v>
      </c>
      <c r="F1015" s="41">
        <v>-16000</v>
      </c>
      <c r="G1015" s="48">
        <v>39906</v>
      </c>
    </row>
    <row r="1016" spans="1:7" x14ac:dyDescent="0.25">
      <c r="A1016" s="48">
        <v>399062430</v>
      </c>
      <c r="B1016" s="41" t="s">
        <v>1906</v>
      </c>
      <c r="C1016" s="41">
        <v>0</v>
      </c>
      <c r="D1016" s="41">
        <v>0</v>
      </c>
      <c r="E1016" s="41">
        <v>0</v>
      </c>
      <c r="F1016" s="41">
        <v>0</v>
      </c>
      <c r="G1016" s="48">
        <v>39906</v>
      </c>
    </row>
    <row r="1017" spans="1:7" x14ac:dyDescent="0.25">
      <c r="A1017" s="48">
        <v>399062432</v>
      </c>
      <c r="B1017" s="41" t="s">
        <v>1908</v>
      </c>
      <c r="C1017" s="41">
        <v>0</v>
      </c>
      <c r="D1017" s="41">
        <v>0</v>
      </c>
      <c r="E1017" s="41">
        <v>0</v>
      </c>
      <c r="F1017" s="41">
        <v>0</v>
      </c>
      <c r="G1017" s="48">
        <v>39906</v>
      </c>
    </row>
    <row r="1018" spans="1:7" x14ac:dyDescent="0.25">
      <c r="A1018" s="48">
        <v>399062441</v>
      </c>
      <c r="B1018" s="41" t="s">
        <v>1910</v>
      </c>
      <c r="C1018" s="41">
        <v>0</v>
      </c>
      <c r="D1018" s="41">
        <v>0</v>
      </c>
      <c r="E1018" s="41">
        <v>0</v>
      </c>
      <c r="F1018" s="41">
        <v>0</v>
      </c>
      <c r="G1018" s="48">
        <v>39906</v>
      </c>
    </row>
    <row r="1019" spans="1:7" x14ac:dyDescent="0.25">
      <c r="A1019" s="48">
        <v>399062456</v>
      </c>
      <c r="B1019" s="41" t="s">
        <v>1912</v>
      </c>
      <c r="C1019" s="41">
        <v>0</v>
      </c>
      <c r="D1019" s="41">
        <v>200</v>
      </c>
      <c r="E1019" s="41">
        <v>200</v>
      </c>
      <c r="F1019" s="41">
        <v>-200</v>
      </c>
      <c r="G1019" s="48">
        <v>39906</v>
      </c>
    </row>
    <row r="1020" spans="1:7" x14ac:dyDescent="0.25">
      <c r="A1020" s="48">
        <v>399062500</v>
      </c>
      <c r="B1020" s="41" t="s">
        <v>1914</v>
      </c>
      <c r="C1020" s="41">
        <v>0</v>
      </c>
      <c r="D1020" s="41">
        <v>2000</v>
      </c>
      <c r="E1020" s="41">
        <v>2000</v>
      </c>
      <c r="F1020" s="41">
        <v>-2000</v>
      </c>
      <c r="G1020" s="48">
        <v>39906</v>
      </c>
    </row>
    <row r="1021" spans="1:7" x14ac:dyDescent="0.25">
      <c r="A1021" s="48">
        <v>399062502</v>
      </c>
      <c r="B1021" s="41" t="s">
        <v>1916</v>
      </c>
      <c r="C1021" s="41">
        <v>0</v>
      </c>
      <c r="D1021" s="41">
        <v>0</v>
      </c>
      <c r="E1021" s="41">
        <v>0</v>
      </c>
      <c r="F1021" s="41">
        <v>0</v>
      </c>
      <c r="G1021" s="48">
        <v>39906</v>
      </c>
    </row>
    <row r="1022" spans="1:7" x14ac:dyDescent="0.25">
      <c r="A1022" s="48">
        <v>399062510</v>
      </c>
      <c r="B1022" s="41" t="s">
        <v>1918</v>
      </c>
      <c r="C1022" s="41">
        <v>0</v>
      </c>
      <c r="D1022" s="41">
        <v>0</v>
      </c>
      <c r="E1022" s="41">
        <v>0</v>
      </c>
      <c r="F1022" s="41">
        <v>0</v>
      </c>
      <c r="G1022" s="48">
        <v>39906</v>
      </c>
    </row>
    <row r="1023" spans="1:7" x14ac:dyDescent="0.25">
      <c r="A1023" s="48">
        <v>399062520</v>
      </c>
      <c r="B1023" s="41" t="s">
        <v>1920</v>
      </c>
      <c r="C1023" s="41">
        <v>0</v>
      </c>
      <c r="D1023" s="41">
        <v>0</v>
      </c>
      <c r="E1023" s="41">
        <v>0</v>
      </c>
      <c r="F1023" s="41">
        <v>0</v>
      </c>
      <c r="G1023" s="48">
        <v>39906</v>
      </c>
    </row>
    <row r="1024" spans="1:7" x14ac:dyDescent="0.25">
      <c r="A1024" s="48">
        <v>399062524</v>
      </c>
      <c r="B1024" s="41" t="s">
        <v>1922</v>
      </c>
      <c r="C1024" s="41">
        <v>0</v>
      </c>
      <c r="D1024" s="41">
        <v>0</v>
      </c>
      <c r="E1024" s="41">
        <v>0</v>
      </c>
      <c r="F1024" s="41">
        <v>0</v>
      </c>
      <c r="G1024" s="48">
        <v>39906</v>
      </c>
    </row>
    <row r="1025" spans="1:7" x14ac:dyDescent="0.25">
      <c r="A1025" s="48">
        <v>399062701</v>
      </c>
      <c r="B1025" s="41" t="s">
        <v>1924</v>
      </c>
      <c r="C1025" s="41">
        <v>0</v>
      </c>
      <c r="D1025" s="41">
        <v>0</v>
      </c>
      <c r="E1025" s="41">
        <v>0</v>
      </c>
      <c r="F1025" s="41">
        <v>0</v>
      </c>
      <c r="G1025" s="48">
        <v>39906</v>
      </c>
    </row>
    <row r="1026" spans="1:7" x14ac:dyDescent="0.25">
      <c r="A1026" s="48">
        <v>399062703</v>
      </c>
      <c r="B1026" s="41" t="s">
        <v>1926</v>
      </c>
      <c r="C1026" s="41">
        <v>0</v>
      </c>
      <c r="D1026" s="41">
        <v>300</v>
      </c>
      <c r="E1026" s="41">
        <v>300</v>
      </c>
      <c r="F1026" s="41">
        <v>-300</v>
      </c>
      <c r="G1026" s="48">
        <v>39906</v>
      </c>
    </row>
    <row r="1027" spans="1:7" x14ac:dyDescent="0.25">
      <c r="A1027" s="48">
        <v>399062706</v>
      </c>
      <c r="B1027" s="41" t="s">
        <v>1928</v>
      </c>
      <c r="C1027" s="41">
        <v>11.96</v>
      </c>
      <c r="D1027" s="41">
        <v>0</v>
      </c>
      <c r="E1027" s="41">
        <v>0</v>
      </c>
      <c r="F1027" s="41">
        <v>11.96</v>
      </c>
      <c r="G1027" s="48">
        <v>39906</v>
      </c>
    </row>
    <row r="1028" spans="1:7" x14ac:dyDescent="0.25">
      <c r="A1028" s="48">
        <v>399062801</v>
      </c>
      <c r="B1028" s="41" t="s">
        <v>1930</v>
      </c>
      <c r="C1028" s="41">
        <v>396</v>
      </c>
      <c r="D1028" s="41">
        <v>1200</v>
      </c>
      <c r="E1028" s="41">
        <v>1200</v>
      </c>
      <c r="F1028" s="41">
        <v>-804</v>
      </c>
      <c r="G1028" s="48">
        <v>39906</v>
      </c>
    </row>
    <row r="1029" spans="1:7" x14ac:dyDescent="0.25">
      <c r="A1029" s="48">
        <v>399064600</v>
      </c>
      <c r="B1029" s="41" t="s">
        <v>1932</v>
      </c>
      <c r="C1029" s="41">
        <v>0</v>
      </c>
      <c r="D1029" s="41">
        <v>0</v>
      </c>
      <c r="E1029" s="41">
        <v>0</v>
      </c>
      <c r="F1029" s="41">
        <v>0</v>
      </c>
      <c r="G1029" s="48">
        <v>39906</v>
      </c>
    </row>
    <row r="1030" spans="1:7" x14ac:dyDescent="0.25">
      <c r="A1030" s="48">
        <v>399064610</v>
      </c>
      <c r="B1030" s="41" t="s">
        <v>1934</v>
      </c>
      <c r="C1030" s="41">
        <v>0</v>
      </c>
      <c r="D1030" s="41">
        <v>0</v>
      </c>
      <c r="E1030" s="41">
        <v>0</v>
      </c>
      <c r="F1030" s="41">
        <v>0</v>
      </c>
      <c r="G1030" s="48">
        <v>39906</v>
      </c>
    </row>
    <row r="1031" spans="1:7" x14ac:dyDescent="0.25">
      <c r="A1031" s="48">
        <v>399064611</v>
      </c>
      <c r="B1031" s="41" t="s">
        <v>1936</v>
      </c>
      <c r="C1031" s="41">
        <v>0</v>
      </c>
      <c r="D1031" s="41">
        <v>0</v>
      </c>
      <c r="E1031" s="41">
        <v>0</v>
      </c>
      <c r="F1031" s="41">
        <v>0</v>
      </c>
      <c r="G1031" s="48">
        <v>39906</v>
      </c>
    </row>
    <row r="1032" spans="1:7" x14ac:dyDescent="0.25">
      <c r="A1032" s="48">
        <v>399064612</v>
      </c>
      <c r="B1032" s="41" t="s">
        <v>1938</v>
      </c>
      <c r="C1032" s="41">
        <v>0</v>
      </c>
      <c r="D1032" s="41">
        <v>0</v>
      </c>
      <c r="E1032" s="41">
        <v>0</v>
      </c>
      <c r="F1032" s="41">
        <v>0</v>
      </c>
      <c r="G1032" s="48">
        <v>39906</v>
      </c>
    </row>
    <row r="1033" spans="1:7" x14ac:dyDescent="0.25">
      <c r="A1033" s="48">
        <v>399064618</v>
      </c>
      <c r="B1033" s="41" t="s">
        <v>1940</v>
      </c>
      <c r="C1033" s="41">
        <v>0</v>
      </c>
      <c r="D1033" s="41">
        <v>0</v>
      </c>
      <c r="E1033" s="41">
        <v>0</v>
      </c>
      <c r="F1033" s="41">
        <v>0</v>
      </c>
      <c r="G1033" s="48">
        <v>39906</v>
      </c>
    </row>
    <row r="1034" spans="1:7" x14ac:dyDescent="0.25">
      <c r="A1034" s="48">
        <v>399064619</v>
      </c>
      <c r="B1034" s="41" t="s">
        <v>1942</v>
      </c>
      <c r="C1034" s="41">
        <v>0</v>
      </c>
      <c r="D1034" s="41">
        <v>0</v>
      </c>
      <c r="E1034" s="41">
        <v>0</v>
      </c>
      <c r="F1034" s="41">
        <v>0</v>
      </c>
      <c r="G1034" s="48">
        <v>39906</v>
      </c>
    </row>
    <row r="1035" spans="1:7" x14ac:dyDescent="0.25">
      <c r="A1035" s="48">
        <v>399064621</v>
      </c>
      <c r="B1035" s="41" t="s">
        <v>1944</v>
      </c>
      <c r="C1035" s="41">
        <v>0</v>
      </c>
      <c r="D1035" s="41">
        <v>0</v>
      </c>
      <c r="E1035" s="41">
        <v>0</v>
      </c>
      <c r="F1035" s="41">
        <v>0</v>
      </c>
      <c r="G1035" s="48">
        <v>39906</v>
      </c>
    </row>
    <row r="1036" spans="1:7" x14ac:dyDescent="0.25">
      <c r="A1036" s="48">
        <v>399065007</v>
      </c>
      <c r="B1036" s="41" t="s">
        <v>1946</v>
      </c>
      <c r="C1036" s="41">
        <v>0</v>
      </c>
      <c r="D1036" s="41">
        <v>0</v>
      </c>
      <c r="E1036" s="41">
        <v>0</v>
      </c>
      <c r="F1036" s="41">
        <v>0</v>
      </c>
      <c r="G1036" s="48">
        <v>39906</v>
      </c>
    </row>
    <row r="1037" spans="1:7" x14ac:dyDescent="0.25">
      <c r="A1037" s="48">
        <v>399065008</v>
      </c>
      <c r="B1037" s="41" t="s">
        <v>1948</v>
      </c>
      <c r="C1037" s="41">
        <v>0</v>
      </c>
      <c r="D1037" s="41">
        <v>0</v>
      </c>
      <c r="E1037" s="41">
        <v>0</v>
      </c>
      <c r="F1037" s="41">
        <v>0</v>
      </c>
      <c r="G1037" s="48">
        <v>39906</v>
      </c>
    </row>
    <row r="1038" spans="1:7" x14ac:dyDescent="0.25">
      <c r="A1038" s="48">
        <v>399065019</v>
      </c>
      <c r="B1038" s="41" t="s">
        <v>1950</v>
      </c>
      <c r="C1038" s="41">
        <v>0</v>
      </c>
      <c r="D1038" s="41">
        <v>0</v>
      </c>
      <c r="E1038" s="41">
        <v>0</v>
      </c>
      <c r="F1038" s="41">
        <v>0</v>
      </c>
      <c r="G1038" s="48">
        <v>39906</v>
      </c>
    </row>
    <row r="1039" spans="1:7" x14ac:dyDescent="0.25">
      <c r="A1039" s="48">
        <v>399065069</v>
      </c>
      <c r="B1039" s="41" t="s">
        <v>1952</v>
      </c>
      <c r="C1039" s="41">
        <v>0</v>
      </c>
      <c r="D1039" s="41">
        <v>0</v>
      </c>
      <c r="E1039" s="41">
        <v>0</v>
      </c>
      <c r="F1039" s="41">
        <v>0</v>
      </c>
      <c r="G1039" s="48">
        <v>39906</v>
      </c>
    </row>
    <row r="1040" spans="1:7" x14ac:dyDescent="0.25">
      <c r="A1040" s="48">
        <v>399065112</v>
      </c>
      <c r="B1040" s="41" t="s">
        <v>2784</v>
      </c>
      <c r="C1040" s="41">
        <v>0</v>
      </c>
      <c r="D1040" s="41">
        <v>0</v>
      </c>
      <c r="E1040" s="41">
        <v>0</v>
      </c>
      <c r="F1040" s="41">
        <v>0</v>
      </c>
      <c r="G1040" s="48">
        <v>39906</v>
      </c>
    </row>
    <row r="1041" spans="1:7" x14ac:dyDescent="0.25">
      <c r="A1041" s="48">
        <v>399065240</v>
      </c>
      <c r="B1041" s="41" t="s">
        <v>1954</v>
      </c>
      <c r="C1041" s="41">
        <v>0</v>
      </c>
      <c r="D1041" s="41">
        <v>0</v>
      </c>
      <c r="E1041" s="41">
        <v>0</v>
      </c>
      <c r="F1041" s="41">
        <v>0</v>
      </c>
      <c r="G1041" s="48">
        <v>39906</v>
      </c>
    </row>
    <row r="1042" spans="1:7" x14ac:dyDescent="0.25">
      <c r="A1042" s="48">
        <v>399065520</v>
      </c>
      <c r="B1042" s="41" t="s">
        <v>2785</v>
      </c>
      <c r="C1042" s="41">
        <v>0</v>
      </c>
      <c r="D1042" s="41">
        <v>0</v>
      </c>
      <c r="E1042" s="41">
        <v>0</v>
      </c>
      <c r="F1042" s="41">
        <v>0</v>
      </c>
      <c r="G1042" s="48">
        <v>39906</v>
      </c>
    </row>
    <row r="1043" spans="1:7" x14ac:dyDescent="0.25">
      <c r="A1043" s="48">
        <v>399065912</v>
      </c>
      <c r="B1043" s="41" t="s">
        <v>2814</v>
      </c>
      <c r="C1043" s="41">
        <v>0</v>
      </c>
      <c r="D1043" s="41">
        <v>0</v>
      </c>
      <c r="E1043" s="41">
        <v>0</v>
      </c>
      <c r="F1043" s="41">
        <v>0</v>
      </c>
      <c r="G1043" s="48">
        <v>39906</v>
      </c>
    </row>
    <row r="1044" spans="1:7" x14ac:dyDescent="0.25">
      <c r="A1044" s="48">
        <v>399066009</v>
      </c>
      <c r="B1044" s="41" t="s">
        <v>1956</v>
      </c>
      <c r="C1044" s="41">
        <v>0</v>
      </c>
      <c r="D1044" s="41">
        <v>0</v>
      </c>
      <c r="E1044" s="41">
        <v>0</v>
      </c>
      <c r="F1044" s="41">
        <v>0</v>
      </c>
      <c r="G1044" s="48">
        <v>39906</v>
      </c>
    </row>
    <row r="1045" spans="1:7" x14ac:dyDescent="0.25">
      <c r="A1045" s="48">
        <v>399066010</v>
      </c>
      <c r="B1045" s="41" t="s">
        <v>1958</v>
      </c>
      <c r="C1045" s="41">
        <v>0</v>
      </c>
      <c r="D1045" s="41">
        <v>0</v>
      </c>
      <c r="E1045" s="41">
        <v>0</v>
      </c>
      <c r="F1045" s="41">
        <v>0</v>
      </c>
      <c r="G1045" s="48">
        <v>39906</v>
      </c>
    </row>
    <row r="1046" spans="1:7" x14ac:dyDescent="0.25">
      <c r="A1046" s="48">
        <v>399066011</v>
      </c>
      <c r="B1046" s="41" t="s">
        <v>1960</v>
      </c>
      <c r="C1046" s="41">
        <v>0</v>
      </c>
      <c r="D1046" s="41">
        <v>0</v>
      </c>
      <c r="E1046" s="41">
        <v>0</v>
      </c>
      <c r="F1046" s="41">
        <v>0</v>
      </c>
      <c r="G1046" s="48">
        <v>39906</v>
      </c>
    </row>
    <row r="1047" spans="1:7" x14ac:dyDescent="0.25">
      <c r="A1047" s="48">
        <v>399069051</v>
      </c>
      <c r="B1047" s="41" t="s">
        <v>1962</v>
      </c>
      <c r="C1047" s="41">
        <v>0</v>
      </c>
      <c r="D1047" s="41">
        <v>0</v>
      </c>
      <c r="E1047" s="41">
        <v>0</v>
      </c>
      <c r="F1047" s="41">
        <v>0</v>
      </c>
      <c r="G1047" s="48">
        <v>39906</v>
      </c>
    </row>
    <row r="1048" spans="1:7" x14ac:dyDescent="0.25">
      <c r="A1048" s="48">
        <v>399069054</v>
      </c>
      <c r="B1048" s="41" t="s">
        <v>1964</v>
      </c>
      <c r="C1048" s="41">
        <v>0</v>
      </c>
      <c r="D1048" s="41">
        <v>0</v>
      </c>
      <c r="E1048" s="41">
        <v>0</v>
      </c>
      <c r="F1048" s="41">
        <v>0</v>
      </c>
      <c r="G1048" s="48">
        <v>39906</v>
      </c>
    </row>
    <row r="1049" spans="1:7" x14ac:dyDescent="0.25">
      <c r="A1049" s="48">
        <v>399069055</v>
      </c>
      <c r="B1049" s="41" t="s">
        <v>1966</v>
      </c>
      <c r="C1049" s="41">
        <v>0</v>
      </c>
      <c r="D1049" s="41">
        <v>0</v>
      </c>
      <c r="E1049" s="41">
        <v>0</v>
      </c>
      <c r="F1049" s="41">
        <v>0</v>
      </c>
      <c r="G1049" s="48">
        <v>39906</v>
      </c>
    </row>
    <row r="1050" spans="1:7" x14ac:dyDescent="0.25">
      <c r="A1050" s="48">
        <v>399069066</v>
      </c>
      <c r="B1050" s="41" t="s">
        <v>1968</v>
      </c>
      <c r="C1050" s="41">
        <v>0</v>
      </c>
      <c r="D1050" s="41">
        <v>0</v>
      </c>
      <c r="E1050" s="41">
        <v>0</v>
      </c>
      <c r="F1050" s="41">
        <v>0</v>
      </c>
      <c r="G1050" s="48">
        <v>39906</v>
      </c>
    </row>
    <row r="1051" spans="1:7" x14ac:dyDescent="0.25">
      <c r="A1051" s="48">
        <v>399069201</v>
      </c>
      <c r="B1051" s="41" t="s">
        <v>1970</v>
      </c>
      <c r="C1051" s="41">
        <v>0</v>
      </c>
      <c r="D1051" s="41">
        <v>0</v>
      </c>
      <c r="E1051" s="41">
        <v>0</v>
      </c>
      <c r="F1051" s="41">
        <v>0</v>
      </c>
      <c r="G1051" s="48">
        <v>39906</v>
      </c>
    </row>
    <row r="1052" spans="1:7" x14ac:dyDescent="0.25">
      <c r="A1052" s="48">
        <v>399069206</v>
      </c>
      <c r="B1052" s="41" t="s">
        <v>1972</v>
      </c>
      <c r="C1052" s="41">
        <v>0</v>
      </c>
      <c r="D1052" s="41">
        <v>0</v>
      </c>
      <c r="E1052" s="41">
        <v>0</v>
      </c>
      <c r="F1052" s="41">
        <v>0</v>
      </c>
      <c r="G1052" s="48">
        <v>39906</v>
      </c>
    </row>
    <row r="1053" spans="1:7" x14ac:dyDescent="0.25">
      <c r="A1053" s="48">
        <v>399069356</v>
      </c>
      <c r="B1053" s="41" t="s">
        <v>1974</v>
      </c>
      <c r="C1053" s="41">
        <v>-2.48</v>
      </c>
      <c r="D1053" s="41">
        <v>-100</v>
      </c>
      <c r="E1053" s="41">
        <v>-100</v>
      </c>
      <c r="F1053" s="41">
        <v>97.52</v>
      </c>
      <c r="G1053" s="48">
        <v>39906</v>
      </c>
    </row>
    <row r="1054" spans="1:7" x14ac:dyDescent="0.25">
      <c r="A1054" s="48">
        <v>399069800</v>
      </c>
      <c r="B1054" s="41" t="s">
        <v>1976</v>
      </c>
      <c r="C1054" s="41">
        <v>0</v>
      </c>
      <c r="D1054" s="41">
        <v>0</v>
      </c>
      <c r="E1054" s="41">
        <v>0</v>
      </c>
      <c r="F1054" s="41">
        <v>0</v>
      </c>
      <c r="G1054" s="48">
        <v>39906</v>
      </c>
    </row>
    <row r="1055" spans="1:7" x14ac:dyDescent="0.25">
      <c r="A1055" s="48">
        <v>399069802</v>
      </c>
      <c r="B1055" s="41" t="s">
        <v>1978</v>
      </c>
      <c r="C1055" s="41">
        <v>0</v>
      </c>
      <c r="D1055" s="41">
        <v>0</v>
      </c>
      <c r="E1055" s="41">
        <v>0</v>
      </c>
      <c r="F1055" s="41">
        <v>0</v>
      </c>
      <c r="G1055" s="48">
        <v>39906</v>
      </c>
    </row>
    <row r="1056" spans="1:7" x14ac:dyDescent="0.25">
      <c r="A1056" s="48">
        <v>399069846</v>
      </c>
      <c r="B1056" s="41" t="s">
        <v>1980</v>
      </c>
      <c r="C1056" s="41">
        <v>0</v>
      </c>
      <c r="D1056" s="41">
        <v>0</v>
      </c>
      <c r="E1056" s="41">
        <v>0</v>
      </c>
      <c r="F1056" s="41">
        <v>0</v>
      </c>
      <c r="G1056" s="48">
        <v>39906</v>
      </c>
    </row>
    <row r="1057" spans="1:7" x14ac:dyDescent="0.25">
      <c r="A1057" s="48">
        <v>399070100</v>
      </c>
      <c r="B1057" s="41" t="s">
        <v>1982</v>
      </c>
      <c r="C1057" s="41">
        <v>0</v>
      </c>
      <c r="D1057" s="41">
        <v>0</v>
      </c>
      <c r="E1057" s="41">
        <v>0</v>
      </c>
      <c r="F1057" s="41">
        <v>0</v>
      </c>
      <c r="G1057" s="48">
        <v>39907</v>
      </c>
    </row>
    <row r="1058" spans="1:7" x14ac:dyDescent="0.25">
      <c r="A1058" s="48">
        <v>399070101</v>
      </c>
      <c r="B1058" s="41" t="s">
        <v>1984</v>
      </c>
      <c r="C1058" s="41">
        <v>0</v>
      </c>
      <c r="D1058" s="41">
        <v>0</v>
      </c>
      <c r="E1058" s="41">
        <v>0</v>
      </c>
      <c r="F1058" s="41">
        <v>0</v>
      </c>
      <c r="G1058" s="48">
        <v>39907</v>
      </c>
    </row>
    <row r="1059" spans="1:7" x14ac:dyDescent="0.25">
      <c r="A1059" s="48">
        <v>399070120</v>
      </c>
      <c r="B1059" s="41" t="s">
        <v>1986</v>
      </c>
      <c r="C1059" s="41">
        <v>0</v>
      </c>
      <c r="D1059" s="41">
        <v>0</v>
      </c>
      <c r="E1059" s="41">
        <v>0</v>
      </c>
      <c r="F1059" s="41">
        <v>0</v>
      </c>
      <c r="G1059" s="48">
        <v>39907</v>
      </c>
    </row>
    <row r="1060" spans="1:7" x14ac:dyDescent="0.25">
      <c r="A1060" s="48">
        <v>399070150</v>
      </c>
      <c r="B1060" s="41" t="s">
        <v>1988</v>
      </c>
      <c r="C1060" s="41">
        <v>0</v>
      </c>
      <c r="D1060" s="41">
        <v>0</v>
      </c>
      <c r="E1060" s="41">
        <v>0</v>
      </c>
      <c r="F1060" s="41">
        <v>0</v>
      </c>
      <c r="G1060" s="48">
        <v>39907</v>
      </c>
    </row>
    <row r="1061" spans="1:7" x14ac:dyDescent="0.25">
      <c r="A1061" s="48">
        <v>399070200</v>
      </c>
      <c r="B1061" s="41" t="s">
        <v>1990</v>
      </c>
      <c r="C1061" s="41">
        <v>0</v>
      </c>
      <c r="D1061" s="41">
        <v>0</v>
      </c>
      <c r="E1061" s="41">
        <v>0</v>
      </c>
      <c r="F1061" s="41">
        <v>0</v>
      </c>
      <c r="G1061" s="48">
        <v>39907</v>
      </c>
    </row>
    <row r="1062" spans="1:7" x14ac:dyDescent="0.25">
      <c r="A1062" s="48">
        <v>399070700</v>
      </c>
      <c r="B1062" s="41" t="s">
        <v>1992</v>
      </c>
      <c r="C1062" s="41">
        <v>0</v>
      </c>
      <c r="D1062" s="41">
        <v>0</v>
      </c>
      <c r="E1062" s="41">
        <v>0</v>
      </c>
      <c r="F1062" s="41">
        <v>0</v>
      </c>
      <c r="G1062" s="48">
        <v>39907</v>
      </c>
    </row>
    <row r="1063" spans="1:7" x14ac:dyDescent="0.25">
      <c r="A1063" s="48">
        <v>399070800</v>
      </c>
      <c r="B1063" s="41" t="s">
        <v>1994</v>
      </c>
      <c r="C1063" s="41">
        <v>0</v>
      </c>
      <c r="D1063" s="41">
        <v>0</v>
      </c>
      <c r="E1063" s="41">
        <v>0</v>
      </c>
      <c r="F1063" s="41">
        <v>0</v>
      </c>
      <c r="G1063" s="48">
        <v>39907</v>
      </c>
    </row>
    <row r="1064" spans="1:7" x14ac:dyDescent="0.25">
      <c r="A1064" s="48">
        <v>399070915</v>
      </c>
      <c r="B1064" s="41" t="s">
        <v>1996</v>
      </c>
      <c r="C1064" s="41">
        <v>0</v>
      </c>
      <c r="D1064" s="41">
        <v>0</v>
      </c>
      <c r="E1064" s="41">
        <v>0</v>
      </c>
      <c r="F1064" s="41">
        <v>0</v>
      </c>
      <c r="G1064" s="48">
        <v>39907</v>
      </c>
    </row>
    <row r="1065" spans="1:7" x14ac:dyDescent="0.25">
      <c r="A1065" s="48">
        <v>399070930</v>
      </c>
      <c r="B1065" s="41" t="s">
        <v>1998</v>
      </c>
      <c r="C1065" s="41">
        <v>0</v>
      </c>
      <c r="D1065" s="41">
        <v>0</v>
      </c>
      <c r="E1065" s="41">
        <v>0</v>
      </c>
      <c r="F1065" s="41">
        <v>0</v>
      </c>
      <c r="G1065" s="48">
        <v>39907</v>
      </c>
    </row>
    <row r="1066" spans="1:7" x14ac:dyDescent="0.25">
      <c r="A1066" s="48">
        <v>399070975</v>
      </c>
      <c r="B1066" s="41" t="s">
        <v>2000</v>
      </c>
      <c r="C1066" s="41">
        <v>0</v>
      </c>
      <c r="D1066" s="41">
        <v>0</v>
      </c>
      <c r="E1066" s="41">
        <v>0</v>
      </c>
      <c r="F1066" s="41">
        <v>0</v>
      </c>
      <c r="G1066" s="48">
        <v>39907</v>
      </c>
    </row>
    <row r="1067" spans="1:7" x14ac:dyDescent="0.25">
      <c r="A1067" s="48">
        <v>399071100</v>
      </c>
      <c r="B1067" s="41" t="s">
        <v>2002</v>
      </c>
      <c r="C1067" s="41">
        <v>0</v>
      </c>
      <c r="D1067" s="41">
        <v>0</v>
      </c>
      <c r="E1067" s="41">
        <v>0</v>
      </c>
      <c r="F1067" s="41">
        <v>0</v>
      </c>
      <c r="G1067" s="48">
        <v>39907</v>
      </c>
    </row>
    <row r="1068" spans="1:7" x14ac:dyDescent="0.25">
      <c r="A1068" s="48">
        <v>399071135</v>
      </c>
      <c r="B1068" s="41" t="s">
        <v>2004</v>
      </c>
      <c r="C1068" s="41">
        <v>0</v>
      </c>
      <c r="D1068" s="41">
        <v>0</v>
      </c>
      <c r="E1068" s="41">
        <v>0</v>
      </c>
      <c r="F1068" s="41">
        <v>0</v>
      </c>
      <c r="G1068" s="48">
        <v>39907</v>
      </c>
    </row>
    <row r="1069" spans="1:7" x14ac:dyDescent="0.25">
      <c r="A1069" s="48">
        <v>399072000</v>
      </c>
      <c r="B1069" s="41" t="s">
        <v>2006</v>
      </c>
      <c r="C1069" s="41">
        <v>0</v>
      </c>
      <c r="D1069" s="41">
        <v>0</v>
      </c>
      <c r="E1069" s="41">
        <v>0</v>
      </c>
      <c r="F1069" s="41">
        <v>0</v>
      </c>
      <c r="G1069" s="48">
        <v>39907</v>
      </c>
    </row>
    <row r="1070" spans="1:7" x14ac:dyDescent="0.25">
      <c r="A1070" s="48">
        <v>399072002</v>
      </c>
      <c r="B1070" s="41" t="s">
        <v>2004</v>
      </c>
      <c r="C1070" s="41">
        <v>12397.78</v>
      </c>
      <c r="D1070" s="41">
        <v>11000</v>
      </c>
      <c r="E1070" s="41">
        <v>11000</v>
      </c>
      <c r="F1070" s="41">
        <v>1397.78</v>
      </c>
      <c r="G1070" s="48">
        <v>39907</v>
      </c>
    </row>
    <row r="1071" spans="1:7" x14ac:dyDescent="0.25">
      <c r="A1071" s="48">
        <v>399072003</v>
      </c>
      <c r="B1071" s="41" t="s">
        <v>2009</v>
      </c>
      <c r="C1071" s="41">
        <v>0</v>
      </c>
      <c r="D1071" s="41">
        <v>0</v>
      </c>
      <c r="E1071" s="41">
        <v>0</v>
      </c>
      <c r="F1071" s="41">
        <v>0</v>
      </c>
      <c r="G1071" s="48">
        <v>39907</v>
      </c>
    </row>
    <row r="1072" spans="1:7" x14ac:dyDescent="0.25">
      <c r="A1072" s="48">
        <v>399072004</v>
      </c>
      <c r="B1072" s="41" t="s">
        <v>2011</v>
      </c>
      <c r="C1072" s="41">
        <v>47877.35</v>
      </c>
      <c r="D1072" s="41">
        <v>90000</v>
      </c>
      <c r="E1072" s="41">
        <v>90000</v>
      </c>
      <c r="F1072" s="41">
        <v>-42122.65</v>
      </c>
      <c r="G1072" s="48">
        <v>39907</v>
      </c>
    </row>
    <row r="1073" spans="1:7" x14ac:dyDescent="0.25">
      <c r="A1073" s="48">
        <v>399072005</v>
      </c>
      <c r="B1073" s="41" t="s">
        <v>2013</v>
      </c>
      <c r="C1073" s="41">
        <v>0</v>
      </c>
      <c r="D1073" s="41">
        <v>2200</v>
      </c>
      <c r="E1073" s="41">
        <v>2200</v>
      </c>
      <c r="F1073" s="41">
        <v>-2200</v>
      </c>
      <c r="G1073" s="48">
        <v>39907</v>
      </c>
    </row>
    <row r="1074" spans="1:7" x14ac:dyDescent="0.25">
      <c r="A1074" s="48">
        <v>399072006</v>
      </c>
      <c r="B1074" s="41" t="s">
        <v>2015</v>
      </c>
      <c r="C1074" s="41">
        <v>0</v>
      </c>
      <c r="D1074" s="41">
        <v>0</v>
      </c>
      <c r="E1074" s="41">
        <v>0</v>
      </c>
      <c r="F1074" s="41">
        <v>0</v>
      </c>
      <c r="G1074" s="48">
        <v>39907</v>
      </c>
    </row>
    <row r="1075" spans="1:7" x14ac:dyDescent="0.25">
      <c r="A1075" s="48">
        <v>399072022</v>
      </c>
      <c r="B1075" s="41" t="s">
        <v>2017</v>
      </c>
      <c r="C1075" s="41">
        <v>0</v>
      </c>
      <c r="D1075" s="41">
        <v>0</v>
      </c>
      <c r="E1075" s="41">
        <v>0</v>
      </c>
      <c r="F1075" s="41">
        <v>0</v>
      </c>
      <c r="G1075" s="48">
        <v>39907</v>
      </c>
    </row>
    <row r="1076" spans="1:7" x14ac:dyDescent="0.25">
      <c r="A1076" s="48">
        <v>399072401</v>
      </c>
      <c r="B1076" s="41" t="s">
        <v>2019</v>
      </c>
      <c r="C1076" s="41">
        <v>245102.04</v>
      </c>
      <c r="D1076" s="41">
        <v>202900</v>
      </c>
      <c r="E1076" s="41">
        <v>202900</v>
      </c>
      <c r="F1076" s="41">
        <v>42202.04</v>
      </c>
      <c r="G1076" s="48">
        <v>39907</v>
      </c>
    </row>
    <row r="1077" spans="1:7" x14ac:dyDescent="0.25">
      <c r="A1077" s="48">
        <v>399072408</v>
      </c>
      <c r="B1077" s="41" t="s">
        <v>2758</v>
      </c>
      <c r="C1077" s="41">
        <v>4679.12</v>
      </c>
      <c r="D1077" s="41">
        <v>5500</v>
      </c>
      <c r="E1077" s="41">
        <v>5500</v>
      </c>
      <c r="F1077" s="41">
        <v>-820.88</v>
      </c>
      <c r="G1077" s="48">
        <v>39907</v>
      </c>
    </row>
    <row r="1078" spans="1:7" x14ac:dyDescent="0.25">
      <c r="A1078" s="48">
        <v>399072423</v>
      </c>
      <c r="B1078" s="41" t="s">
        <v>2021</v>
      </c>
      <c r="C1078" s="41">
        <v>41833.97</v>
      </c>
      <c r="D1078" s="41">
        <v>56400</v>
      </c>
      <c r="E1078" s="41">
        <v>56400</v>
      </c>
      <c r="F1078" s="41">
        <v>-14566.03</v>
      </c>
      <c r="G1078" s="48">
        <v>39907</v>
      </c>
    </row>
    <row r="1079" spans="1:7" x14ac:dyDescent="0.25">
      <c r="A1079" s="48">
        <v>399072432</v>
      </c>
      <c r="B1079" s="41" t="s">
        <v>2023</v>
      </c>
      <c r="C1079" s="41">
        <v>0</v>
      </c>
      <c r="D1079" s="41">
        <v>0</v>
      </c>
      <c r="E1079" s="41">
        <v>0</v>
      </c>
      <c r="F1079" s="41">
        <v>0</v>
      </c>
      <c r="G1079" s="48">
        <v>39907</v>
      </c>
    </row>
    <row r="1080" spans="1:7" x14ac:dyDescent="0.25">
      <c r="A1080" s="48">
        <v>399072435</v>
      </c>
      <c r="B1080" s="41" t="s">
        <v>2025</v>
      </c>
      <c r="C1080" s="41">
        <v>0</v>
      </c>
      <c r="D1080" s="41">
        <v>1000</v>
      </c>
      <c r="E1080" s="41">
        <v>1000</v>
      </c>
      <c r="F1080" s="41">
        <v>-1000</v>
      </c>
      <c r="G1080" s="48">
        <v>39907</v>
      </c>
    </row>
    <row r="1081" spans="1:7" x14ac:dyDescent="0.25">
      <c r="A1081" s="48">
        <v>399072446</v>
      </c>
      <c r="B1081" s="41" t="s">
        <v>2027</v>
      </c>
      <c r="C1081" s="41">
        <v>0</v>
      </c>
      <c r="D1081" s="41">
        <v>0</v>
      </c>
      <c r="E1081" s="41">
        <v>0</v>
      </c>
      <c r="F1081" s="41">
        <v>0</v>
      </c>
      <c r="G1081" s="48">
        <v>39907</v>
      </c>
    </row>
    <row r="1082" spans="1:7" x14ac:dyDescent="0.25">
      <c r="A1082" s="48">
        <v>399072500</v>
      </c>
      <c r="B1082" s="41" t="s">
        <v>2029</v>
      </c>
      <c r="C1082" s="41">
        <v>0</v>
      </c>
      <c r="D1082" s="41">
        <v>0</v>
      </c>
      <c r="E1082" s="41">
        <v>0</v>
      </c>
      <c r="F1082" s="41">
        <v>0</v>
      </c>
      <c r="G1082" s="48">
        <v>39907</v>
      </c>
    </row>
    <row r="1083" spans="1:7" x14ac:dyDescent="0.25">
      <c r="A1083" s="48">
        <v>399072510</v>
      </c>
      <c r="B1083" s="41" t="s">
        <v>2031</v>
      </c>
      <c r="C1083" s="41">
        <v>0</v>
      </c>
      <c r="D1083" s="41">
        <v>0</v>
      </c>
      <c r="E1083" s="41">
        <v>0</v>
      </c>
      <c r="F1083" s="41">
        <v>0</v>
      </c>
      <c r="G1083" s="48">
        <v>39907</v>
      </c>
    </row>
    <row r="1084" spans="1:7" x14ac:dyDescent="0.25">
      <c r="A1084" s="48">
        <v>399072520</v>
      </c>
      <c r="B1084" s="41" t="s">
        <v>2033</v>
      </c>
      <c r="C1084" s="41">
        <v>0</v>
      </c>
      <c r="D1084" s="41">
        <v>0</v>
      </c>
      <c r="E1084" s="41">
        <v>0</v>
      </c>
      <c r="F1084" s="41">
        <v>0</v>
      </c>
      <c r="G1084" s="48">
        <v>39907</v>
      </c>
    </row>
    <row r="1085" spans="1:7" x14ac:dyDescent="0.25">
      <c r="A1085" s="48">
        <v>399072701</v>
      </c>
      <c r="B1085" s="41" t="s">
        <v>2035</v>
      </c>
      <c r="C1085" s="41">
        <v>0</v>
      </c>
      <c r="D1085" s="41">
        <v>0</v>
      </c>
      <c r="E1085" s="41">
        <v>0</v>
      </c>
      <c r="F1085" s="41">
        <v>0</v>
      </c>
      <c r="G1085" s="48">
        <v>39907</v>
      </c>
    </row>
    <row r="1086" spans="1:7" x14ac:dyDescent="0.25">
      <c r="A1086" s="48">
        <v>399072703</v>
      </c>
      <c r="B1086" s="41" t="s">
        <v>2037</v>
      </c>
      <c r="C1086" s="41">
        <v>0</v>
      </c>
      <c r="D1086" s="41">
        <v>300</v>
      </c>
      <c r="E1086" s="41">
        <v>300</v>
      </c>
      <c r="F1086" s="41">
        <v>-300</v>
      </c>
      <c r="G1086" s="48">
        <v>39907</v>
      </c>
    </row>
    <row r="1087" spans="1:7" x14ac:dyDescent="0.25">
      <c r="A1087" s="48">
        <v>399072706</v>
      </c>
      <c r="B1087" s="41" t="s">
        <v>2039</v>
      </c>
      <c r="C1087" s="41">
        <v>0</v>
      </c>
      <c r="D1087" s="41">
        <v>300</v>
      </c>
      <c r="E1087" s="41">
        <v>300</v>
      </c>
      <c r="F1087" s="41">
        <v>-300</v>
      </c>
      <c r="G1087" s="48">
        <v>39907</v>
      </c>
    </row>
    <row r="1088" spans="1:7" x14ac:dyDescent="0.25">
      <c r="A1088" s="48">
        <v>399072708</v>
      </c>
      <c r="B1088" s="41" t="s">
        <v>2041</v>
      </c>
      <c r="C1088" s="41">
        <v>0</v>
      </c>
      <c r="D1088" s="41">
        <v>0</v>
      </c>
      <c r="E1088" s="41">
        <v>0</v>
      </c>
      <c r="F1088" s="41">
        <v>0</v>
      </c>
      <c r="G1088" s="48">
        <v>39907</v>
      </c>
    </row>
    <row r="1089" spans="1:7" x14ac:dyDescent="0.25">
      <c r="A1089" s="48">
        <v>399072712</v>
      </c>
      <c r="B1089" s="41" t="s">
        <v>2043</v>
      </c>
      <c r="C1089" s="41">
        <v>0</v>
      </c>
      <c r="D1089" s="41">
        <v>0</v>
      </c>
      <c r="E1089" s="41">
        <v>0</v>
      </c>
      <c r="F1089" s="41">
        <v>0</v>
      </c>
      <c r="G1089" s="48">
        <v>39907</v>
      </c>
    </row>
    <row r="1090" spans="1:7" x14ac:dyDescent="0.25">
      <c r="A1090" s="48">
        <v>399072713</v>
      </c>
      <c r="B1090" s="41" t="s">
        <v>2045</v>
      </c>
      <c r="C1090" s="41">
        <v>10570.96</v>
      </c>
      <c r="D1090" s="41">
        <v>28200</v>
      </c>
      <c r="E1090" s="41">
        <v>28200</v>
      </c>
      <c r="F1090" s="41">
        <v>-17629.04</v>
      </c>
      <c r="G1090" s="48">
        <v>39907</v>
      </c>
    </row>
    <row r="1091" spans="1:7" x14ac:dyDescent="0.25">
      <c r="A1091" s="48">
        <v>399072714</v>
      </c>
      <c r="B1091" s="41" t="s">
        <v>2047</v>
      </c>
      <c r="C1091" s="41">
        <v>330</v>
      </c>
      <c r="D1091" s="41">
        <v>4000</v>
      </c>
      <c r="E1091" s="41">
        <v>4000</v>
      </c>
      <c r="F1091" s="41">
        <v>-3670</v>
      </c>
      <c r="G1091" s="48">
        <v>39907</v>
      </c>
    </row>
    <row r="1092" spans="1:7" x14ac:dyDescent="0.25">
      <c r="A1092" s="48">
        <v>399072801</v>
      </c>
      <c r="B1092" s="41" t="s">
        <v>2049</v>
      </c>
      <c r="C1092" s="41">
        <v>0</v>
      </c>
      <c r="D1092" s="41">
        <v>0</v>
      </c>
      <c r="E1092" s="41">
        <v>0</v>
      </c>
      <c r="F1092" s="41">
        <v>0</v>
      </c>
      <c r="G1092" s="48">
        <v>39907</v>
      </c>
    </row>
    <row r="1093" spans="1:7" x14ac:dyDescent="0.25">
      <c r="A1093" s="48">
        <v>399072921</v>
      </c>
      <c r="B1093" s="41" t="s">
        <v>2051</v>
      </c>
      <c r="C1093" s="41">
        <v>0</v>
      </c>
      <c r="D1093" s="41">
        <v>0</v>
      </c>
      <c r="E1093" s="41">
        <v>0</v>
      </c>
      <c r="F1093" s="41">
        <v>0</v>
      </c>
      <c r="G1093" s="48">
        <v>39907</v>
      </c>
    </row>
    <row r="1094" spans="1:7" x14ac:dyDescent="0.25">
      <c r="A1094" s="48">
        <v>399074600</v>
      </c>
      <c r="B1094" s="41" t="s">
        <v>2053</v>
      </c>
      <c r="C1094" s="41">
        <v>0</v>
      </c>
      <c r="D1094" s="41">
        <v>0</v>
      </c>
      <c r="E1094" s="41">
        <v>0</v>
      </c>
      <c r="F1094" s="41">
        <v>0</v>
      </c>
      <c r="G1094" s="48">
        <v>39907</v>
      </c>
    </row>
    <row r="1095" spans="1:7" x14ac:dyDescent="0.25">
      <c r="A1095" s="48">
        <v>399074610</v>
      </c>
      <c r="B1095" s="41" t="s">
        <v>2055</v>
      </c>
      <c r="C1095" s="41">
        <v>0</v>
      </c>
      <c r="D1095" s="41">
        <v>0</v>
      </c>
      <c r="E1095" s="41">
        <v>0</v>
      </c>
      <c r="F1095" s="41">
        <v>0</v>
      </c>
      <c r="G1095" s="48">
        <v>39907</v>
      </c>
    </row>
    <row r="1096" spans="1:7" x14ac:dyDescent="0.25">
      <c r="A1096" s="48">
        <v>399074611</v>
      </c>
      <c r="B1096" s="41" t="s">
        <v>2057</v>
      </c>
      <c r="C1096" s="41">
        <v>0</v>
      </c>
      <c r="D1096" s="41">
        <v>0</v>
      </c>
      <c r="E1096" s="41">
        <v>0</v>
      </c>
      <c r="F1096" s="41">
        <v>0</v>
      </c>
      <c r="G1096" s="48">
        <v>39907</v>
      </c>
    </row>
    <row r="1097" spans="1:7" x14ac:dyDescent="0.25">
      <c r="A1097" s="48">
        <v>399074612</v>
      </c>
      <c r="B1097" s="41" t="s">
        <v>2059</v>
      </c>
      <c r="C1097" s="41">
        <v>0</v>
      </c>
      <c r="D1097" s="41">
        <v>0</v>
      </c>
      <c r="E1097" s="41">
        <v>0</v>
      </c>
      <c r="F1097" s="41">
        <v>0</v>
      </c>
      <c r="G1097" s="48">
        <v>39907</v>
      </c>
    </row>
    <row r="1098" spans="1:7" x14ac:dyDescent="0.25">
      <c r="A1098" s="48">
        <v>399074613</v>
      </c>
      <c r="B1098" s="41" t="s">
        <v>2061</v>
      </c>
      <c r="C1098" s="41">
        <v>0</v>
      </c>
      <c r="D1098" s="41">
        <v>0</v>
      </c>
      <c r="E1098" s="41">
        <v>0</v>
      </c>
      <c r="F1098" s="41">
        <v>0</v>
      </c>
      <c r="G1098" s="48">
        <v>39907</v>
      </c>
    </row>
    <row r="1099" spans="1:7" x14ac:dyDescent="0.25">
      <c r="A1099" s="48">
        <v>399074618</v>
      </c>
      <c r="B1099" s="41" t="s">
        <v>2063</v>
      </c>
      <c r="C1099" s="41">
        <v>0</v>
      </c>
      <c r="D1099" s="41">
        <v>0</v>
      </c>
      <c r="E1099" s="41">
        <v>0</v>
      </c>
      <c r="F1099" s="41">
        <v>0</v>
      </c>
      <c r="G1099" s="48">
        <v>39907</v>
      </c>
    </row>
    <row r="1100" spans="1:7" x14ac:dyDescent="0.25">
      <c r="A1100" s="48">
        <v>399074619</v>
      </c>
      <c r="B1100" s="41" t="s">
        <v>2065</v>
      </c>
      <c r="C1100" s="41">
        <v>0</v>
      </c>
      <c r="D1100" s="41">
        <v>0</v>
      </c>
      <c r="E1100" s="41">
        <v>0</v>
      </c>
      <c r="F1100" s="41">
        <v>0</v>
      </c>
      <c r="G1100" s="48">
        <v>39907</v>
      </c>
    </row>
    <row r="1101" spans="1:7" x14ac:dyDescent="0.25">
      <c r="A1101" s="48">
        <v>399074621</v>
      </c>
      <c r="B1101" s="41" t="s">
        <v>2067</v>
      </c>
      <c r="C1101" s="41">
        <v>0</v>
      </c>
      <c r="D1101" s="41">
        <v>0</v>
      </c>
      <c r="E1101" s="41">
        <v>0</v>
      </c>
      <c r="F1101" s="41">
        <v>0</v>
      </c>
      <c r="G1101" s="48">
        <v>39907</v>
      </c>
    </row>
    <row r="1102" spans="1:7" x14ac:dyDescent="0.25">
      <c r="A1102" s="48">
        <v>399075580</v>
      </c>
      <c r="B1102" s="41" t="s">
        <v>2069</v>
      </c>
      <c r="C1102" s="41">
        <v>602.58000000000004</v>
      </c>
      <c r="D1102" s="41">
        <v>0</v>
      </c>
      <c r="E1102" s="41">
        <v>0</v>
      </c>
      <c r="F1102" s="41">
        <v>602.58000000000004</v>
      </c>
      <c r="G1102" s="48">
        <v>39907</v>
      </c>
    </row>
    <row r="1103" spans="1:7" x14ac:dyDescent="0.25">
      <c r="A1103" s="48">
        <v>399075581</v>
      </c>
      <c r="B1103" s="41" t="s">
        <v>2071</v>
      </c>
      <c r="C1103" s="41">
        <v>0</v>
      </c>
      <c r="D1103" s="41">
        <v>0</v>
      </c>
      <c r="E1103" s="41">
        <v>0</v>
      </c>
      <c r="F1103" s="41">
        <v>0</v>
      </c>
      <c r="G1103" s="48">
        <v>39907</v>
      </c>
    </row>
    <row r="1104" spans="1:7" x14ac:dyDescent="0.25">
      <c r="A1104" s="48">
        <v>399075582</v>
      </c>
      <c r="B1104" s="41" t="s">
        <v>2073</v>
      </c>
      <c r="C1104" s="41">
        <v>0</v>
      </c>
      <c r="D1104" s="41">
        <v>0</v>
      </c>
      <c r="E1104" s="41">
        <v>0</v>
      </c>
      <c r="F1104" s="41">
        <v>0</v>
      </c>
      <c r="G1104" s="48">
        <v>39907</v>
      </c>
    </row>
    <row r="1105" spans="1:7" x14ac:dyDescent="0.25">
      <c r="A1105" s="48">
        <v>399075584</v>
      </c>
      <c r="B1105" s="41" t="s">
        <v>2075</v>
      </c>
      <c r="C1105" s="41">
        <v>0</v>
      </c>
      <c r="D1105" s="41">
        <v>0</v>
      </c>
      <c r="E1105" s="41">
        <v>0</v>
      </c>
      <c r="F1105" s="41">
        <v>0</v>
      </c>
      <c r="G1105" s="48">
        <v>39907</v>
      </c>
    </row>
    <row r="1106" spans="1:7" x14ac:dyDescent="0.25">
      <c r="A1106" s="48">
        <v>399075586</v>
      </c>
      <c r="B1106" s="41" t="s">
        <v>2077</v>
      </c>
      <c r="C1106" s="41">
        <v>0</v>
      </c>
      <c r="D1106" s="41">
        <v>0</v>
      </c>
      <c r="E1106" s="41">
        <v>0</v>
      </c>
      <c r="F1106" s="41">
        <v>0</v>
      </c>
      <c r="G1106" s="48">
        <v>39907</v>
      </c>
    </row>
    <row r="1107" spans="1:7" x14ac:dyDescent="0.25">
      <c r="A1107" s="48">
        <v>399075587</v>
      </c>
      <c r="B1107" s="41" t="s">
        <v>2079</v>
      </c>
      <c r="C1107" s="41">
        <v>0</v>
      </c>
      <c r="D1107" s="41">
        <v>0</v>
      </c>
      <c r="E1107" s="41">
        <v>0</v>
      </c>
      <c r="F1107" s="41">
        <v>0</v>
      </c>
      <c r="G1107" s="48">
        <v>39907</v>
      </c>
    </row>
    <row r="1108" spans="1:7" x14ac:dyDescent="0.25">
      <c r="A1108" s="48">
        <v>399075588</v>
      </c>
      <c r="B1108" s="41" t="s">
        <v>2081</v>
      </c>
      <c r="C1108" s="41">
        <v>0</v>
      </c>
      <c r="D1108" s="41">
        <v>0</v>
      </c>
      <c r="E1108" s="41">
        <v>0</v>
      </c>
      <c r="F1108" s="41">
        <v>0</v>
      </c>
      <c r="G1108" s="48">
        <v>39907</v>
      </c>
    </row>
    <row r="1109" spans="1:7" x14ac:dyDescent="0.25">
      <c r="A1109" s="48">
        <v>399075589</v>
      </c>
      <c r="B1109" s="41" t="s">
        <v>2083</v>
      </c>
      <c r="C1109" s="41">
        <v>0</v>
      </c>
      <c r="D1109" s="41">
        <v>0</v>
      </c>
      <c r="E1109" s="41">
        <v>0</v>
      </c>
      <c r="F1109" s="41">
        <v>0</v>
      </c>
      <c r="G1109" s="48">
        <v>39907</v>
      </c>
    </row>
    <row r="1110" spans="1:7" x14ac:dyDescent="0.25">
      <c r="A1110" s="48">
        <v>399075590</v>
      </c>
      <c r="B1110" s="41" t="s">
        <v>2085</v>
      </c>
      <c r="C1110" s="41">
        <v>0</v>
      </c>
      <c r="D1110" s="41">
        <v>0</v>
      </c>
      <c r="E1110" s="41">
        <v>0</v>
      </c>
      <c r="F1110" s="41">
        <v>0</v>
      </c>
      <c r="G1110" s="48">
        <v>39907</v>
      </c>
    </row>
    <row r="1111" spans="1:7" x14ac:dyDescent="0.25">
      <c r="A1111" s="48">
        <v>399075591</v>
      </c>
      <c r="B1111" s="41" t="s">
        <v>2087</v>
      </c>
      <c r="C1111" s="41">
        <v>0</v>
      </c>
      <c r="D1111" s="41">
        <v>0</v>
      </c>
      <c r="E1111" s="41">
        <v>0</v>
      </c>
      <c r="F1111" s="41">
        <v>0</v>
      </c>
      <c r="G1111" s="48">
        <v>39907</v>
      </c>
    </row>
    <row r="1112" spans="1:7" x14ac:dyDescent="0.25">
      <c r="A1112" s="48">
        <v>399075592</v>
      </c>
      <c r="B1112" s="41" t="s">
        <v>2089</v>
      </c>
      <c r="C1112" s="41">
        <v>0</v>
      </c>
      <c r="D1112" s="41">
        <v>0</v>
      </c>
      <c r="E1112" s="41">
        <v>0</v>
      </c>
      <c r="F1112" s="41">
        <v>0</v>
      </c>
      <c r="G1112" s="48">
        <v>39907</v>
      </c>
    </row>
    <row r="1113" spans="1:7" x14ac:dyDescent="0.25">
      <c r="A1113" s="48">
        <v>399075593</v>
      </c>
      <c r="B1113" s="41" t="s">
        <v>2091</v>
      </c>
      <c r="C1113" s="41">
        <v>0</v>
      </c>
      <c r="D1113" s="41">
        <v>0</v>
      </c>
      <c r="E1113" s="41">
        <v>0</v>
      </c>
      <c r="F1113" s="41">
        <v>0</v>
      </c>
      <c r="G1113" s="48">
        <v>39907</v>
      </c>
    </row>
    <row r="1114" spans="1:7" x14ac:dyDescent="0.25">
      <c r="A1114" s="48">
        <v>399075594</v>
      </c>
      <c r="B1114" s="41" t="s">
        <v>2093</v>
      </c>
      <c r="C1114" s="41">
        <v>0</v>
      </c>
      <c r="D1114" s="41">
        <v>0</v>
      </c>
      <c r="E1114" s="41">
        <v>0</v>
      </c>
      <c r="F1114" s="41">
        <v>0</v>
      </c>
      <c r="G1114" s="48">
        <v>39907</v>
      </c>
    </row>
    <row r="1115" spans="1:7" x14ac:dyDescent="0.25">
      <c r="A1115" s="48">
        <v>399075595</v>
      </c>
      <c r="B1115" s="41" t="s">
        <v>2095</v>
      </c>
      <c r="C1115" s="41">
        <v>0</v>
      </c>
      <c r="D1115" s="41">
        <v>0</v>
      </c>
      <c r="E1115" s="41">
        <v>0</v>
      </c>
      <c r="F1115" s="41">
        <v>0</v>
      </c>
      <c r="G1115" s="48">
        <v>39907</v>
      </c>
    </row>
    <row r="1116" spans="1:7" x14ac:dyDescent="0.25">
      <c r="A1116" s="48">
        <v>399075596</v>
      </c>
      <c r="B1116" s="41" t="s">
        <v>2097</v>
      </c>
      <c r="C1116" s="41">
        <v>0</v>
      </c>
      <c r="D1116" s="41">
        <v>0</v>
      </c>
      <c r="E1116" s="41">
        <v>0</v>
      </c>
      <c r="F1116" s="41">
        <v>0</v>
      </c>
      <c r="G1116" s="48">
        <v>39907</v>
      </c>
    </row>
    <row r="1117" spans="1:7" x14ac:dyDescent="0.25">
      <c r="A1117" s="48">
        <v>399075597</v>
      </c>
      <c r="B1117" s="41" t="s">
        <v>2099</v>
      </c>
      <c r="C1117" s="41">
        <v>0</v>
      </c>
      <c r="D1117" s="41">
        <v>0</v>
      </c>
      <c r="E1117" s="41">
        <v>0</v>
      </c>
      <c r="F1117" s="41">
        <v>0</v>
      </c>
      <c r="G1117" s="48">
        <v>39907</v>
      </c>
    </row>
    <row r="1118" spans="1:7" x14ac:dyDescent="0.25">
      <c r="A1118" s="48">
        <v>399075598</v>
      </c>
      <c r="B1118" s="41" t="s">
        <v>2101</v>
      </c>
      <c r="C1118" s="41">
        <v>0</v>
      </c>
      <c r="D1118" s="41">
        <v>0</v>
      </c>
      <c r="E1118" s="41">
        <v>0</v>
      </c>
      <c r="F1118" s="41">
        <v>0</v>
      </c>
      <c r="G1118" s="48">
        <v>39907</v>
      </c>
    </row>
    <row r="1119" spans="1:7" x14ac:dyDescent="0.25">
      <c r="A1119" s="48">
        <v>399076009</v>
      </c>
      <c r="B1119" s="41" t="s">
        <v>2103</v>
      </c>
      <c r="C1119" s="41">
        <v>0</v>
      </c>
      <c r="D1119" s="41">
        <v>0</v>
      </c>
      <c r="E1119" s="41">
        <v>0</v>
      </c>
      <c r="F1119" s="41">
        <v>0</v>
      </c>
      <c r="G1119" s="48">
        <v>39907</v>
      </c>
    </row>
    <row r="1120" spans="1:7" x14ac:dyDescent="0.25">
      <c r="A1120" s="48">
        <v>399076010</v>
      </c>
      <c r="B1120" s="41" t="s">
        <v>2105</v>
      </c>
      <c r="C1120" s="41">
        <v>0</v>
      </c>
      <c r="D1120" s="41">
        <v>0</v>
      </c>
      <c r="E1120" s="41">
        <v>0</v>
      </c>
      <c r="F1120" s="41">
        <v>0</v>
      </c>
      <c r="G1120" s="48">
        <v>39907</v>
      </c>
    </row>
    <row r="1121" spans="1:7" x14ac:dyDescent="0.25">
      <c r="A1121" s="48">
        <v>399076011</v>
      </c>
      <c r="B1121" s="41" t="s">
        <v>2107</v>
      </c>
      <c r="C1121" s="41">
        <v>0</v>
      </c>
      <c r="D1121" s="41">
        <v>0</v>
      </c>
      <c r="E1121" s="41">
        <v>0</v>
      </c>
      <c r="F1121" s="41">
        <v>0</v>
      </c>
      <c r="G1121" s="48">
        <v>39907</v>
      </c>
    </row>
    <row r="1122" spans="1:7" x14ac:dyDescent="0.25">
      <c r="A1122" s="48">
        <v>399079003</v>
      </c>
      <c r="B1122" s="41" t="s">
        <v>2109</v>
      </c>
      <c r="C1122" s="41">
        <v>0</v>
      </c>
      <c r="D1122" s="41">
        <v>0</v>
      </c>
      <c r="E1122" s="41">
        <v>0</v>
      </c>
      <c r="F1122" s="41">
        <v>0</v>
      </c>
      <c r="G1122" s="48">
        <v>39907</v>
      </c>
    </row>
    <row r="1123" spans="1:7" x14ac:dyDescent="0.25">
      <c r="A1123" s="48">
        <v>399079051</v>
      </c>
      <c r="B1123" s="41" t="s">
        <v>2111</v>
      </c>
      <c r="C1123" s="41">
        <v>0</v>
      </c>
      <c r="D1123" s="41">
        <v>0</v>
      </c>
      <c r="E1123" s="41">
        <v>0</v>
      </c>
      <c r="F1123" s="41">
        <v>0</v>
      </c>
      <c r="G1123" s="48">
        <v>39907</v>
      </c>
    </row>
    <row r="1124" spans="1:7" x14ac:dyDescent="0.25">
      <c r="A1124" s="48">
        <v>399079053</v>
      </c>
      <c r="B1124" s="41" t="s">
        <v>2113</v>
      </c>
      <c r="C1124" s="41">
        <v>0</v>
      </c>
      <c r="D1124" s="41">
        <v>0</v>
      </c>
      <c r="E1124" s="41">
        <v>0</v>
      </c>
      <c r="F1124" s="41">
        <v>0</v>
      </c>
      <c r="G1124" s="48">
        <v>39907</v>
      </c>
    </row>
    <row r="1125" spans="1:7" x14ac:dyDescent="0.25">
      <c r="A1125" s="48">
        <v>399079204</v>
      </c>
      <c r="B1125" s="41" t="s">
        <v>2115</v>
      </c>
      <c r="C1125" s="41">
        <v>0</v>
      </c>
      <c r="D1125" s="41">
        <v>0</v>
      </c>
      <c r="E1125" s="41">
        <v>0</v>
      </c>
      <c r="F1125" s="41">
        <v>0</v>
      </c>
      <c r="G1125" s="48">
        <v>39907</v>
      </c>
    </row>
    <row r="1126" spans="1:7" x14ac:dyDescent="0.25">
      <c r="A1126" s="48">
        <v>399079800</v>
      </c>
      <c r="B1126" s="41" t="s">
        <v>2117</v>
      </c>
      <c r="C1126" s="41">
        <v>0</v>
      </c>
      <c r="D1126" s="41">
        <v>0</v>
      </c>
      <c r="E1126" s="41">
        <v>0</v>
      </c>
      <c r="F1126" s="41">
        <v>0</v>
      </c>
      <c r="G1126" s="48">
        <v>39907</v>
      </c>
    </row>
    <row r="1127" spans="1:7" x14ac:dyDescent="0.25">
      <c r="A1127" s="48">
        <v>399079802</v>
      </c>
      <c r="B1127" s="41" t="s">
        <v>2119</v>
      </c>
      <c r="C1127" s="41">
        <v>0</v>
      </c>
      <c r="D1127" s="41">
        <v>0</v>
      </c>
      <c r="E1127" s="41">
        <v>0</v>
      </c>
      <c r="F1127" s="41">
        <v>0</v>
      </c>
      <c r="G1127" s="48">
        <v>39907</v>
      </c>
    </row>
    <row r="1128" spans="1:7" x14ac:dyDescent="0.25">
      <c r="A1128" s="48">
        <v>399079806</v>
      </c>
      <c r="B1128" s="41" t="s">
        <v>2786</v>
      </c>
      <c r="C1128" s="41">
        <v>0</v>
      </c>
      <c r="D1128" s="41">
        <v>-15000</v>
      </c>
      <c r="E1128" s="41">
        <v>-15000</v>
      </c>
      <c r="F1128" s="41">
        <v>15000</v>
      </c>
      <c r="G1128" s="48">
        <v>39907</v>
      </c>
    </row>
    <row r="1129" spans="1:7" x14ac:dyDescent="0.25">
      <c r="A1129" s="48">
        <v>399079846</v>
      </c>
      <c r="B1129" s="41" t="s">
        <v>2121</v>
      </c>
      <c r="C1129" s="41">
        <v>0</v>
      </c>
      <c r="D1129" s="41">
        <v>0</v>
      </c>
      <c r="E1129" s="41">
        <v>0</v>
      </c>
      <c r="F1129" s="41">
        <v>0</v>
      </c>
      <c r="G1129" s="48">
        <v>39907</v>
      </c>
    </row>
    <row r="1130" spans="1:7" x14ac:dyDescent="0.25">
      <c r="A1130" s="48">
        <v>399080100</v>
      </c>
      <c r="B1130" s="41" t="s">
        <v>2123</v>
      </c>
      <c r="C1130" s="41">
        <v>151243.43</v>
      </c>
      <c r="D1130" s="41">
        <v>296700</v>
      </c>
      <c r="E1130" s="41">
        <v>296700</v>
      </c>
      <c r="F1130" s="41">
        <v>-145456.57</v>
      </c>
      <c r="G1130" s="48">
        <v>39908</v>
      </c>
    </row>
    <row r="1131" spans="1:7" x14ac:dyDescent="0.25">
      <c r="A1131" s="48">
        <v>399080101</v>
      </c>
      <c r="B1131" s="41" t="s">
        <v>2125</v>
      </c>
      <c r="C1131" s="41">
        <v>0</v>
      </c>
      <c r="D1131" s="41">
        <v>0</v>
      </c>
      <c r="E1131" s="41">
        <v>0</v>
      </c>
      <c r="F1131" s="41">
        <v>0</v>
      </c>
      <c r="G1131" s="48">
        <v>39908</v>
      </c>
    </row>
    <row r="1132" spans="1:7" x14ac:dyDescent="0.25">
      <c r="A1132" s="48">
        <v>399080102</v>
      </c>
      <c r="B1132" s="41" t="s">
        <v>2127</v>
      </c>
      <c r="C1132" s="41">
        <v>0</v>
      </c>
      <c r="D1132" s="41">
        <v>0</v>
      </c>
      <c r="E1132" s="41">
        <v>0</v>
      </c>
      <c r="F1132" s="41">
        <v>0</v>
      </c>
      <c r="G1132" s="48">
        <v>39908</v>
      </c>
    </row>
    <row r="1133" spans="1:7" x14ac:dyDescent="0.25">
      <c r="A1133" s="48">
        <v>399080103</v>
      </c>
      <c r="B1133" s="41" t="s">
        <v>2129</v>
      </c>
      <c r="C1133" s="41">
        <v>0</v>
      </c>
      <c r="D1133" s="41">
        <v>0</v>
      </c>
      <c r="E1133" s="41">
        <v>0</v>
      </c>
      <c r="F1133" s="41">
        <v>0</v>
      </c>
      <c r="G1133" s="48">
        <v>39908</v>
      </c>
    </row>
    <row r="1134" spans="1:7" x14ac:dyDescent="0.25">
      <c r="A1134" s="48">
        <v>399080120</v>
      </c>
      <c r="B1134" s="41" t="s">
        <v>2131</v>
      </c>
      <c r="C1134" s="41">
        <v>0</v>
      </c>
      <c r="D1134" s="41">
        <v>0</v>
      </c>
      <c r="E1134" s="41">
        <v>0</v>
      </c>
      <c r="F1134" s="41">
        <v>0</v>
      </c>
      <c r="G1134" s="48">
        <v>39908</v>
      </c>
    </row>
    <row r="1135" spans="1:7" x14ac:dyDescent="0.25">
      <c r="A1135" s="48">
        <v>399080150</v>
      </c>
      <c r="B1135" s="41" t="s">
        <v>2133</v>
      </c>
      <c r="C1135" s="41">
        <v>1047.6500000000001</v>
      </c>
      <c r="D1135" s="41">
        <v>3000</v>
      </c>
      <c r="E1135" s="41">
        <v>3000</v>
      </c>
      <c r="F1135" s="41">
        <v>-1952.35</v>
      </c>
      <c r="G1135" s="48">
        <v>39908</v>
      </c>
    </row>
    <row r="1136" spans="1:7" x14ac:dyDescent="0.25">
      <c r="A1136" s="48">
        <v>399080200</v>
      </c>
      <c r="B1136" s="41" t="s">
        <v>2135</v>
      </c>
      <c r="C1136" s="41">
        <v>-0.02</v>
      </c>
      <c r="D1136" s="41">
        <v>0</v>
      </c>
      <c r="E1136" s="41">
        <v>0</v>
      </c>
      <c r="F1136" s="41">
        <v>-0.02</v>
      </c>
      <c r="G1136" s="48">
        <v>39908</v>
      </c>
    </row>
    <row r="1137" spans="1:7" x14ac:dyDescent="0.25">
      <c r="A1137" s="48">
        <v>399080700</v>
      </c>
      <c r="B1137" s="41" t="s">
        <v>2137</v>
      </c>
      <c r="C1137" s="41">
        <v>0</v>
      </c>
      <c r="D1137" s="41">
        <v>0</v>
      </c>
      <c r="E1137" s="41">
        <v>0</v>
      </c>
      <c r="F1137" s="41">
        <v>0</v>
      </c>
      <c r="G1137" s="48">
        <v>39908</v>
      </c>
    </row>
    <row r="1138" spans="1:7" x14ac:dyDescent="0.25">
      <c r="A1138" s="48">
        <v>399080730</v>
      </c>
      <c r="B1138" s="41" t="s">
        <v>2139</v>
      </c>
      <c r="C1138" s="41">
        <v>0</v>
      </c>
      <c r="D1138" s="41">
        <v>0</v>
      </c>
      <c r="E1138" s="41">
        <v>0</v>
      </c>
      <c r="F1138" s="41">
        <v>0</v>
      </c>
      <c r="G1138" s="48">
        <v>39908</v>
      </c>
    </row>
    <row r="1139" spans="1:7" x14ac:dyDescent="0.25">
      <c r="A1139" s="48">
        <v>399080800</v>
      </c>
      <c r="B1139" s="41" t="s">
        <v>2141</v>
      </c>
      <c r="C1139" s="41">
        <v>0</v>
      </c>
      <c r="D1139" s="41">
        <v>0</v>
      </c>
      <c r="E1139" s="41">
        <v>0</v>
      </c>
      <c r="F1139" s="41">
        <v>0</v>
      </c>
      <c r="G1139" s="48">
        <v>39908</v>
      </c>
    </row>
    <row r="1140" spans="1:7" x14ac:dyDescent="0.25">
      <c r="A1140" s="48">
        <v>399080930</v>
      </c>
      <c r="B1140" s="41" t="s">
        <v>2143</v>
      </c>
      <c r="C1140" s="41">
        <v>0</v>
      </c>
      <c r="D1140" s="41">
        <v>300</v>
      </c>
      <c r="E1140" s="41">
        <v>300</v>
      </c>
      <c r="F1140" s="41">
        <v>-300</v>
      </c>
      <c r="G1140" s="48">
        <v>39908</v>
      </c>
    </row>
    <row r="1141" spans="1:7" x14ac:dyDescent="0.25">
      <c r="A1141" s="48">
        <v>399081040</v>
      </c>
      <c r="B1141" s="41" t="s">
        <v>2145</v>
      </c>
      <c r="C1141" s="41">
        <v>0</v>
      </c>
      <c r="D1141" s="41">
        <v>0</v>
      </c>
      <c r="E1141" s="41">
        <v>0</v>
      </c>
      <c r="F1141" s="41">
        <v>0</v>
      </c>
      <c r="G1141" s="48">
        <v>39908</v>
      </c>
    </row>
    <row r="1142" spans="1:7" x14ac:dyDescent="0.25">
      <c r="A1142" s="48">
        <v>399081400</v>
      </c>
      <c r="B1142" s="41" t="s">
        <v>2147</v>
      </c>
      <c r="C1142" s="41">
        <v>484.24</v>
      </c>
      <c r="D1142" s="41">
        <v>4000</v>
      </c>
      <c r="E1142" s="41">
        <v>4000</v>
      </c>
      <c r="F1142" s="41">
        <v>-3515.76</v>
      </c>
      <c r="G1142" s="48">
        <v>39908</v>
      </c>
    </row>
    <row r="1143" spans="1:7" x14ac:dyDescent="0.25">
      <c r="A1143" s="48">
        <v>399081401</v>
      </c>
      <c r="B1143" s="41" t="s">
        <v>2149</v>
      </c>
      <c r="C1143" s="41">
        <v>0</v>
      </c>
      <c r="D1143" s="41">
        <v>0</v>
      </c>
      <c r="E1143" s="41">
        <v>0</v>
      </c>
      <c r="F1143" s="41">
        <v>0</v>
      </c>
      <c r="G1143" s="48">
        <v>39908</v>
      </c>
    </row>
    <row r="1144" spans="1:7" x14ac:dyDescent="0.25">
      <c r="A1144" s="48">
        <v>399081500</v>
      </c>
      <c r="B1144" s="41" t="s">
        <v>2151</v>
      </c>
      <c r="C1144" s="41">
        <v>0</v>
      </c>
      <c r="D1144" s="41">
        <v>11200</v>
      </c>
      <c r="E1144" s="41">
        <v>11200</v>
      </c>
      <c r="F1144" s="41">
        <v>-11200</v>
      </c>
      <c r="G1144" s="48">
        <v>39908</v>
      </c>
    </row>
    <row r="1145" spans="1:7" x14ac:dyDescent="0.25">
      <c r="A1145" s="48">
        <v>399081501</v>
      </c>
      <c r="B1145" s="41" t="s">
        <v>2153</v>
      </c>
      <c r="C1145" s="41">
        <v>0</v>
      </c>
      <c r="D1145" s="41">
        <v>0</v>
      </c>
      <c r="E1145" s="41">
        <v>0</v>
      </c>
      <c r="F1145" s="41">
        <v>0</v>
      </c>
      <c r="G1145" s="48">
        <v>39908</v>
      </c>
    </row>
    <row r="1146" spans="1:7" x14ac:dyDescent="0.25">
      <c r="A1146" s="48">
        <v>399081600</v>
      </c>
      <c r="B1146" s="41" t="s">
        <v>2155</v>
      </c>
      <c r="C1146" s="41">
        <v>12526.15</v>
      </c>
      <c r="D1146" s="41">
        <v>25700</v>
      </c>
      <c r="E1146" s="41">
        <v>25700</v>
      </c>
      <c r="F1146" s="41">
        <v>-13173.85</v>
      </c>
      <c r="G1146" s="48">
        <v>39908</v>
      </c>
    </row>
    <row r="1147" spans="1:7" x14ac:dyDescent="0.25">
      <c r="A1147" s="48">
        <v>399081601</v>
      </c>
      <c r="B1147" s="41" t="s">
        <v>2157</v>
      </c>
      <c r="C1147" s="41">
        <v>0</v>
      </c>
      <c r="D1147" s="41">
        <v>0</v>
      </c>
      <c r="E1147" s="41">
        <v>0</v>
      </c>
      <c r="F1147" s="41">
        <v>0</v>
      </c>
      <c r="G1147" s="48">
        <v>39908</v>
      </c>
    </row>
    <row r="1148" spans="1:7" x14ac:dyDescent="0.25">
      <c r="A1148" s="48">
        <v>399081602</v>
      </c>
      <c r="B1148" s="41" t="s">
        <v>2159</v>
      </c>
      <c r="C1148" s="41">
        <v>0</v>
      </c>
      <c r="D1148" s="41">
        <v>0</v>
      </c>
      <c r="E1148" s="41">
        <v>0</v>
      </c>
      <c r="F1148" s="41">
        <v>0</v>
      </c>
      <c r="G1148" s="48">
        <v>39908</v>
      </c>
    </row>
    <row r="1149" spans="1:7" x14ac:dyDescent="0.25">
      <c r="A1149" s="48">
        <v>399081610</v>
      </c>
      <c r="B1149" s="41" t="s">
        <v>2161</v>
      </c>
      <c r="C1149" s="41">
        <v>0</v>
      </c>
      <c r="D1149" s="41">
        <v>12000</v>
      </c>
      <c r="E1149" s="41">
        <v>12000</v>
      </c>
      <c r="F1149" s="41">
        <v>-12000</v>
      </c>
      <c r="G1149" s="48">
        <v>39908</v>
      </c>
    </row>
    <row r="1150" spans="1:7" x14ac:dyDescent="0.25">
      <c r="A1150" s="48">
        <v>399081620</v>
      </c>
      <c r="B1150" s="41" t="s">
        <v>2163</v>
      </c>
      <c r="C1150" s="41">
        <v>192</v>
      </c>
      <c r="D1150" s="41">
        <v>300</v>
      </c>
      <c r="E1150" s="41">
        <v>300</v>
      </c>
      <c r="F1150" s="41">
        <v>-108</v>
      </c>
      <c r="G1150" s="48">
        <v>39908</v>
      </c>
    </row>
    <row r="1151" spans="1:7" x14ac:dyDescent="0.25">
      <c r="A1151" s="48">
        <v>399081630</v>
      </c>
      <c r="B1151" s="41" t="s">
        <v>2165</v>
      </c>
      <c r="C1151" s="41">
        <v>0</v>
      </c>
      <c r="D1151" s="41">
        <v>0</v>
      </c>
      <c r="E1151" s="41">
        <v>0</v>
      </c>
      <c r="F1151" s="41">
        <v>0</v>
      </c>
      <c r="G1151" s="48">
        <v>39908</v>
      </c>
    </row>
    <row r="1152" spans="1:7" x14ac:dyDescent="0.25">
      <c r="A1152" s="48">
        <v>399082000</v>
      </c>
      <c r="B1152" s="41" t="s">
        <v>2167</v>
      </c>
      <c r="C1152" s="41">
        <v>0</v>
      </c>
      <c r="D1152" s="41">
        <v>100</v>
      </c>
      <c r="E1152" s="41">
        <v>100</v>
      </c>
      <c r="F1152" s="41">
        <v>-100</v>
      </c>
      <c r="G1152" s="48">
        <v>39908</v>
      </c>
    </row>
    <row r="1153" spans="1:7" x14ac:dyDescent="0.25">
      <c r="A1153" s="48">
        <v>399082002</v>
      </c>
      <c r="B1153" s="41" t="s">
        <v>2169</v>
      </c>
      <c r="C1153" s="41">
        <v>5263.85</v>
      </c>
      <c r="D1153" s="41">
        <v>4500</v>
      </c>
      <c r="E1153" s="41">
        <v>4500</v>
      </c>
      <c r="F1153" s="41">
        <v>763.85</v>
      </c>
      <c r="G1153" s="48">
        <v>39908</v>
      </c>
    </row>
    <row r="1154" spans="1:7" x14ac:dyDescent="0.25">
      <c r="A1154" s="48">
        <v>399082003</v>
      </c>
      <c r="B1154" s="41" t="s">
        <v>2759</v>
      </c>
      <c r="C1154" s="41">
        <v>0</v>
      </c>
      <c r="D1154" s="41">
        <v>0</v>
      </c>
      <c r="E1154" s="41">
        <v>0</v>
      </c>
      <c r="F1154" s="41">
        <v>0</v>
      </c>
      <c r="G1154" s="48">
        <v>39908</v>
      </c>
    </row>
    <row r="1155" spans="1:7" x14ac:dyDescent="0.25">
      <c r="A1155" s="48">
        <v>399082004</v>
      </c>
      <c r="B1155" s="41" t="s">
        <v>2171</v>
      </c>
      <c r="C1155" s="41">
        <v>48499.56</v>
      </c>
      <c r="D1155" s="41">
        <v>42900</v>
      </c>
      <c r="E1155" s="41">
        <v>42900</v>
      </c>
      <c r="F1155" s="41">
        <v>5599.56</v>
      </c>
      <c r="G1155" s="48">
        <v>39908</v>
      </c>
    </row>
    <row r="1156" spans="1:7" x14ac:dyDescent="0.25">
      <c r="A1156" s="48">
        <v>399082006</v>
      </c>
      <c r="B1156" s="41" t="s">
        <v>2173</v>
      </c>
      <c r="C1156" s="41">
        <v>288.3</v>
      </c>
      <c r="D1156" s="41">
        <v>0</v>
      </c>
      <c r="E1156" s="41">
        <v>0</v>
      </c>
      <c r="F1156" s="41">
        <v>288.3</v>
      </c>
      <c r="G1156" s="48">
        <v>39908</v>
      </c>
    </row>
    <row r="1157" spans="1:7" x14ac:dyDescent="0.25">
      <c r="A1157" s="48">
        <v>399082015</v>
      </c>
      <c r="B1157" s="41" t="s">
        <v>2175</v>
      </c>
      <c r="C1157" s="41">
        <v>0</v>
      </c>
      <c r="D1157" s="41">
        <v>0</v>
      </c>
      <c r="E1157" s="41">
        <v>0</v>
      </c>
      <c r="F1157" s="41">
        <v>0</v>
      </c>
      <c r="G1157" s="48">
        <v>39908</v>
      </c>
    </row>
    <row r="1158" spans="1:7" x14ac:dyDescent="0.25">
      <c r="A1158" s="48">
        <v>399082022</v>
      </c>
      <c r="B1158" s="41" t="s">
        <v>2177</v>
      </c>
      <c r="C1158" s="41">
        <v>0</v>
      </c>
      <c r="D1158" s="41">
        <v>0</v>
      </c>
      <c r="E1158" s="41">
        <v>0</v>
      </c>
      <c r="F1158" s="41">
        <v>0</v>
      </c>
      <c r="G1158" s="48">
        <v>39908</v>
      </c>
    </row>
    <row r="1159" spans="1:7" x14ac:dyDescent="0.25">
      <c r="A1159" s="48">
        <v>399082106</v>
      </c>
      <c r="B1159" s="41" t="s">
        <v>2179</v>
      </c>
      <c r="C1159" s="41">
        <v>0</v>
      </c>
      <c r="D1159" s="41">
        <v>0</v>
      </c>
      <c r="E1159" s="41">
        <v>0</v>
      </c>
      <c r="F1159" s="41">
        <v>0</v>
      </c>
      <c r="G1159" s="48">
        <v>39908</v>
      </c>
    </row>
    <row r="1160" spans="1:7" x14ac:dyDescent="0.25">
      <c r="A1160" s="48">
        <v>399082300</v>
      </c>
      <c r="B1160" s="41" t="s">
        <v>2181</v>
      </c>
      <c r="C1160" s="41">
        <v>57</v>
      </c>
      <c r="D1160" s="41">
        <v>1000</v>
      </c>
      <c r="E1160" s="41">
        <v>1000</v>
      </c>
      <c r="F1160" s="41">
        <v>-943</v>
      </c>
      <c r="G1160" s="48">
        <v>39908</v>
      </c>
    </row>
    <row r="1161" spans="1:7" x14ac:dyDescent="0.25">
      <c r="A1161" s="48">
        <v>399082408</v>
      </c>
      <c r="B1161" s="41" t="s">
        <v>2183</v>
      </c>
      <c r="C1161" s="41">
        <v>0</v>
      </c>
      <c r="D1161" s="41">
        <v>0</v>
      </c>
      <c r="E1161" s="41">
        <v>0</v>
      </c>
      <c r="F1161" s="41">
        <v>0</v>
      </c>
      <c r="G1161" s="48">
        <v>39908</v>
      </c>
    </row>
    <row r="1162" spans="1:7" x14ac:dyDescent="0.25">
      <c r="A1162" s="48">
        <v>399082424</v>
      </c>
      <c r="B1162" s="41" t="s">
        <v>2185</v>
      </c>
      <c r="C1162" s="41">
        <v>0</v>
      </c>
      <c r="D1162" s="41">
        <v>30500</v>
      </c>
      <c r="E1162" s="41">
        <v>30500</v>
      </c>
      <c r="F1162" s="41">
        <v>-30500</v>
      </c>
      <c r="G1162" s="48">
        <v>39908</v>
      </c>
    </row>
    <row r="1163" spans="1:7" x14ac:dyDescent="0.25">
      <c r="A1163" s="48">
        <v>399082429</v>
      </c>
      <c r="B1163" s="41" t="s">
        <v>2187</v>
      </c>
      <c r="C1163" s="41">
        <v>0</v>
      </c>
      <c r="D1163" s="41">
        <v>0</v>
      </c>
      <c r="E1163" s="41">
        <v>0</v>
      </c>
      <c r="F1163" s="41">
        <v>0</v>
      </c>
      <c r="G1163" s="48">
        <v>39908</v>
      </c>
    </row>
    <row r="1164" spans="1:7" x14ac:dyDescent="0.25">
      <c r="A1164" s="48">
        <v>399082433</v>
      </c>
      <c r="B1164" s="41" t="s">
        <v>2189</v>
      </c>
      <c r="C1164" s="41">
        <v>0</v>
      </c>
      <c r="D1164" s="41">
        <v>0</v>
      </c>
      <c r="E1164" s="41">
        <v>0</v>
      </c>
      <c r="F1164" s="41">
        <v>0</v>
      </c>
      <c r="G1164" s="48">
        <v>39908</v>
      </c>
    </row>
    <row r="1165" spans="1:7" x14ac:dyDescent="0.25">
      <c r="A1165" s="48">
        <v>399082434</v>
      </c>
      <c r="B1165" s="41" t="s">
        <v>2780</v>
      </c>
      <c r="C1165" s="41">
        <v>0</v>
      </c>
      <c r="D1165" s="41">
        <v>0</v>
      </c>
      <c r="E1165" s="41">
        <v>0</v>
      </c>
      <c r="F1165" s="41">
        <v>0</v>
      </c>
      <c r="G1165" s="48">
        <v>39908</v>
      </c>
    </row>
    <row r="1166" spans="1:7" x14ac:dyDescent="0.25">
      <c r="A1166" s="48">
        <v>399082471</v>
      </c>
      <c r="B1166" s="41" t="s">
        <v>2191</v>
      </c>
      <c r="C1166" s="41">
        <v>381.84</v>
      </c>
      <c r="D1166" s="41">
        <v>400</v>
      </c>
      <c r="E1166" s="41">
        <v>400</v>
      </c>
      <c r="F1166" s="41">
        <v>-18.16</v>
      </c>
      <c r="G1166" s="48">
        <v>39908</v>
      </c>
    </row>
    <row r="1167" spans="1:7" x14ac:dyDescent="0.25">
      <c r="A1167" s="48">
        <v>399082500</v>
      </c>
      <c r="B1167" s="41" t="s">
        <v>2193</v>
      </c>
      <c r="C1167" s="41">
        <v>0</v>
      </c>
      <c r="D1167" s="41">
        <v>600</v>
      </c>
      <c r="E1167" s="41">
        <v>600</v>
      </c>
      <c r="F1167" s="41">
        <v>-600</v>
      </c>
      <c r="G1167" s="48">
        <v>39908</v>
      </c>
    </row>
    <row r="1168" spans="1:7" x14ac:dyDescent="0.25">
      <c r="A1168" s="48">
        <v>399082510</v>
      </c>
      <c r="B1168" s="41" t="s">
        <v>2195</v>
      </c>
      <c r="C1168" s="41">
        <v>0</v>
      </c>
      <c r="D1168" s="41">
        <v>0</v>
      </c>
      <c r="E1168" s="41">
        <v>0</v>
      </c>
      <c r="F1168" s="41">
        <v>0</v>
      </c>
      <c r="G1168" s="48">
        <v>39908</v>
      </c>
    </row>
    <row r="1169" spans="1:7" x14ac:dyDescent="0.25">
      <c r="A1169" s="48">
        <v>399082524</v>
      </c>
      <c r="B1169" s="41" t="s">
        <v>2197</v>
      </c>
      <c r="C1169" s="41">
        <v>0</v>
      </c>
      <c r="D1169" s="41">
        <v>0</v>
      </c>
      <c r="E1169" s="41">
        <v>0</v>
      </c>
      <c r="F1169" s="41">
        <v>0</v>
      </c>
      <c r="G1169" s="48">
        <v>39908</v>
      </c>
    </row>
    <row r="1170" spans="1:7" x14ac:dyDescent="0.25">
      <c r="A1170" s="48">
        <v>399082701</v>
      </c>
      <c r="B1170" s="41" t="s">
        <v>2199</v>
      </c>
      <c r="C1170" s="41">
        <v>0</v>
      </c>
      <c r="D1170" s="41">
        <v>0</v>
      </c>
      <c r="E1170" s="41">
        <v>0</v>
      </c>
      <c r="F1170" s="41">
        <v>0</v>
      </c>
      <c r="G1170" s="48">
        <v>39908</v>
      </c>
    </row>
    <row r="1171" spans="1:7" x14ac:dyDescent="0.25">
      <c r="A1171" s="48">
        <v>399082703</v>
      </c>
      <c r="B1171" s="41" t="s">
        <v>2201</v>
      </c>
      <c r="C1171" s="41">
        <v>1945.36</v>
      </c>
      <c r="D1171" s="41">
        <v>6400</v>
      </c>
      <c r="E1171" s="41">
        <v>6400</v>
      </c>
      <c r="F1171" s="41">
        <v>-4454.6400000000003</v>
      </c>
      <c r="G1171" s="48">
        <v>39908</v>
      </c>
    </row>
    <row r="1172" spans="1:7" x14ac:dyDescent="0.25">
      <c r="A1172" s="48">
        <v>399082706</v>
      </c>
      <c r="B1172" s="41" t="s">
        <v>2203</v>
      </c>
      <c r="C1172" s="41">
        <v>0</v>
      </c>
      <c r="D1172" s="41">
        <v>300</v>
      </c>
      <c r="E1172" s="41">
        <v>300</v>
      </c>
      <c r="F1172" s="41">
        <v>-300</v>
      </c>
      <c r="G1172" s="48">
        <v>39908</v>
      </c>
    </row>
    <row r="1173" spans="1:7" x14ac:dyDescent="0.25">
      <c r="A1173" s="48">
        <v>399082708</v>
      </c>
      <c r="B1173" s="41" t="s">
        <v>2205</v>
      </c>
      <c r="C1173" s="41">
        <v>85</v>
      </c>
      <c r="D1173" s="41">
        <v>2600</v>
      </c>
      <c r="E1173" s="41">
        <v>2600</v>
      </c>
      <c r="F1173" s="41">
        <v>-2515</v>
      </c>
      <c r="G1173" s="48">
        <v>39908</v>
      </c>
    </row>
    <row r="1174" spans="1:7" x14ac:dyDescent="0.25">
      <c r="A1174" s="48">
        <v>399082711</v>
      </c>
      <c r="B1174" s="41" t="s">
        <v>2207</v>
      </c>
      <c r="C1174" s="41">
        <v>905</v>
      </c>
      <c r="D1174" s="41">
        <v>800</v>
      </c>
      <c r="E1174" s="41">
        <v>800</v>
      </c>
      <c r="F1174" s="41">
        <v>105</v>
      </c>
      <c r="G1174" s="48">
        <v>39908</v>
      </c>
    </row>
    <row r="1175" spans="1:7" x14ac:dyDescent="0.25">
      <c r="A1175" s="48">
        <v>399082713</v>
      </c>
      <c r="B1175" s="41" t="s">
        <v>2209</v>
      </c>
      <c r="C1175" s="41">
        <v>0</v>
      </c>
      <c r="D1175" s="41">
        <v>0</v>
      </c>
      <c r="E1175" s="41">
        <v>0</v>
      </c>
      <c r="F1175" s="41">
        <v>0</v>
      </c>
      <c r="G1175" s="48">
        <v>39908</v>
      </c>
    </row>
    <row r="1176" spans="1:7" x14ac:dyDescent="0.25">
      <c r="A1176" s="48">
        <v>399082801</v>
      </c>
      <c r="B1176" s="41" t="s">
        <v>2211</v>
      </c>
      <c r="C1176" s="41">
        <v>0</v>
      </c>
      <c r="D1176" s="41">
        <v>0</v>
      </c>
      <c r="E1176" s="41">
        <v>0</v>
      </c>
      <c r="F1176" s="41">
        <v>0</v>
      </c>
      <c r="G1176" s="48">
        <v>39908</v>
      </c>
    </row>
    <row r="1177" spans="1:7" x14ac:dyDescent="0.25">
      <c r="A1177" s="48">
        <v>399082900</v>
      </c>
      <c r="B1177" s="41" t="s">
        <v>2213</v>
      </c>
      <c r="C1177" s="41">
        <v>0</v>
      </c>
      <c r="D1177" s="41">
        <v>0</v>
      </c>
      <c r="E1177" s="41">
        <v>0</v>
      </c>
      <c r="F1177" s="41">
        <v>0</v>
      </c>
      <c r="G1177" s="48">
        <v>39908</v>
      </c>
    </row>
    <row r="1178" spans="1:7" x14ac:dyDescent="0.25">
      <c r="A1178" s="48">
        <v>399082922</v>
      </c>
      <c r="B1178" s="41" t="s">
        <v>2215</v>
      </c>
      <c r="C1178" s="41">
        <v>0</v>
      </c>
      <c r="D1178" s="41">
        <v>0</v>
      </c>
      <c r="E1178" s="41">
        <v>0</v>
      </c>
      <c r="F1178" s="41">
        <v>0</v>
      </c>
      <c r="G1178" s="48">
        <v>39908</v>
      </c>
    </row>
    <row r="1179" spans="1:7" x14ac:dyDescent="0.25">
      <c r="A1179" s="48">
        <v>399084600</v>
      </c>
      <c r="B1179" s="41" t="s">
        <v>2217</v>
      </c>
      <c r="C1179" s="41">
        <v>0</v>
      </c>
      <c r="D1179" s="41">
        <v>0</v>
      </c>
      <c r="E1179" s="41">
        <v>0</v>
      </c>
      <c r="F1179" s="41">
        <v>0</v>
      </c>
      <c r="G1179" s="48">
        <v>39908</v>
      </c>
    </row>
    <row r="1180" spans="1:7" x14ac:dyDescent="0.25">
      <c r="A1180" s="48">
        <v>399084610</v>
      </c>
      <c r="B1180" s="41" t="s">
        <v>2219</v>
      </c>
      <c r="C1180" s="41">
        <v>0</v>
      </c>
      <c r="D1180" s="41">
        <v>0</v>
      </c>
      <c r="E1180" s="41">
        <v>0</v>
      </c>
      <c r="F1180" s="41">
        <v>0</v>
      </c>
      <c r="G1180" s="48">
        <v>39908</v>
      </c>
    </row>
    <row r="1181" spans="1:7" x14ac:dyDescent="0.25">
      <c r="A1181" s="48">
        <v>399084611</v>
      </c>
      <c r="B1181" s="41" t="s">
        <v>2221</v>
      </c>
      <c r="C1181" s="41">
        <v>0</v>
      </c>
      <c r="D1181" s="41">
        <v>0</v>
      </c>
      <c r="E1181" s="41">
        <v>0</v>
      </c>
      <c r="F1181" s="41">
        <v>0</v>
      </c>
      <c r="G1181" s="48">
        <v>39908</v>
      </c>
    </row>
    <row r="1182" spans="1:7" x14ac:dyDescent="0.25">
      <c r="A1182" s="48">
        <v>399084612</v>
      </c>
      <c r="B1182" s="41" t="s">
        <v>2223</v>
      </c>
      <c r="C1182" s="41">
        <v>0</v>
      </c>
      <c r="D1182" s="41">
        <v>0</v>
      </c>
      <c r="E1182" s="41">
        <v>0</v>
      </c>
      <c r="F1182" s="41">
        <v>0</v>
      </c>
      <c r="G1182" s="48">
        <v>39908</v>
      </c>
    </row>
    <row r="1183" spans="1:7" x14ac:dyDescent="0.25">
      <c r="A1183" s="48">
        <v>399084618</v>
      </c>
      <c r="B1183" s="41" t="s">
        <v>2225</v>
      </c>
      <c r="C1183" s="41">
        <v>0</v>
      </c>
      <c r="D1183" s="41">
        <v>0</v>
      </c>
      <c r="E1183" s="41">
        <v>0</v>
      </c>
      <c r="F1183" s="41">
        <v>0</v>
      </c>
      <c r="G1183" s="48">
        <v>39908</v>
      </c>
    </row>
    <row r="1184" spans="1:7" x14ac:dyDescent="0.25">
      <c r="A1184" s="48">
        <v>399084619</v>
      </c>
      <c r="B1184" s="41" t="s">
        <v>2227</v>
      </c>
      <c r="C1184" s="41">
        <v>0</v>
      </c>
      <c r="D1184" s="41">
        <v>0</v>
      </c>
      <c r="E1184" s="41">
        <v>0</v>
      </c>
      <c r="F1184" s="41">
        <v>0</v>
      </c>
      <c r="G1184" s="48">
        <v>39908</v>
      </c>
    </row>
    <row r="1185" spans="1:7" x14ac:dyDescent="0.25">
      <c r="A1185" s="48">
        <v>399084621</v>
      </c>
      <c r="B1185" s="41" t="s">
        <v>2229</v>
      </c>
      <c r="C1185" s="41">
        <v>0</v>
      </c>
      <c r="D1185" s="41">
        <v>0</v>
      </c>
      <c r="E1185" s="41">
        <v>0</v>
      </c>
      <c r="F1185" s="41">
        <v>0</v>
      </c>
      <c r="G1185" s="48">
        <v>39908</v>
      </c>
    </row>
    <row r="1186" spans="1:7" x14ac:dyDescent="0.25">
      <c r="A1186" s="48">
        <v>399085044</v>
      </c>
      <c r="B1186" s="41" t="s">
        <v>2231</v>
      </c>
      <c r="C1186" s="41">
        <v>0</v>
      </c>
      <c r="D1186" s="41">
        <v>0</v>
      </c>
      <c r="E1186" s="41">
        <v>0</v>
      </c>
      <c r="F1186" s="41">
        <v>0</v>
      </c>
      <c r="G1186" s="48">
        <v>39908</v>
      </c>
    </row>
    <row r="1187" spans="1:7" x14ac:dyDescent="0.25">
      <c r="A1187" s="48">
        <v>399085178</v>
      </c>
      <c r="B1187" s="41" t="s">
        <v>2233</v>
      </c>
      <c r="C1187" s="41">
        <v>0</v>
      </c>
      <c r="D1187" s="41">
        <v>0</v>
      </c>
      <c r="E1187" s="41">
        <v>0</v>
      </c>
      <c r="F1187" s="41">
        <v>0</v>
      </c>
      <c r="G1187" s="48">
        <v>39908</v>
      </c>
    </row>
    <row r="1188" spans="1:7" x14ac:dyDescent="0.25">
      <c r="A1188" s="48">
        <v>399085926</v>
      </c>
      <c r="B1188" s="41" t="s">
        <v>2235</v>
      </c>
      <c r="C1188" s="41">
        <v>0</v>
      </c>
      <c r="D1188" s="41">
        <v>0</v>
      </c>
      <c r="E1188" s="41">
        <v>0</v>
      </c>
      <c r="F1188" s="41">
        <v>0</v>
      </c>
      <c r="G1188" s="48">
        <v>39908</v>
      </c>
    </row>
    <row r="1189" spans="1:7" x14ac:dyDescent="0.25">
      <c r="A1189" s="48">
        <v>399086009</v>
      </c>
      <c r="B1189" s="41" t="s">
        <v>2237</v>
      </c>
      <c r="C1189" s="41">
        <v>0</v>
      </c>
      <c r="D1189" s="41">
        <v>0</v>
      </c>
      <c r="E1189" s="41">
        <v>0</v>
      </c>
      <c r="F1189" s="41">
        <v>0</v>
      </c>
      <c r="G1189" s="48">
        <v>39908</v>
      </c>
    </row>
    <row r="1190" spans="1:7" x14ac:dyDescent="0.25">
      <c r="A1190" s="48">
        <v>399086010</v>
      </c>
      <c r="B1190" s="41" t="s">
        <v>2239</v>
      </c>
      <c r="C1190" s="41">
        <v>0</v>
      </c>
      <c r="D1190" s="41">
        <v>0</v>
      </c>
      <c r="E1190" s="41">
        <v>0</v>
      </c>
      <c r="F1190" s="41">
        <v>0</v>
      </c>
      <c r="G1190" s="48">
        <v>39908</v>
      </c>
    </row>
    <row r="1191" spans="1:7" x14ac:dyDescent="0.25">
      <c r="A1191" s="48">
        <v>399089051</v>
      </c>
      <c r="B1191" s="41" t="s">
        <v>2241</v>
      </c>
      <c r="C1191" s="41">
        <v>0</v>
      </c>
      <c r="D1191" s="41">
        <v>0</v>
      </c>
      <c r="E1191" s="41">
        <v>0</v>
      </c>
      <c r="F1191" s="41">
        <v>0</v>
      </c>
      <c r="G1191" s="48">
        <v>39908</v>
      </c>
    </row>
    <row r="1192" spans="1:7" x14ac:dyDescent="0.25">
      <c r="A1192" s="48">
        <v>399089053</v>
      </c>
      <c r="B1192" s="41" t="s">
        <v>2243</v>
      </c>
      <c r="C1192" s="41">
        <v>0</v>
      </c>
      <c r="D1192" s="41">
        <v>0</v>
      </c>
      <c r="E1192" s="41">
        <v>0</v>
      </c>
      <c r="F1192" s="41">
        <v>0</v>
      </c>
      <c r="G1192" s="48">
        <v>39908</v>
      </c>
    </row>
    <row r="1193" spans="1:7" x14ac:dyDescent="0.25">
      <c r="A1193" s="48">
        <v>399089065</v>
      </c>
      <c r="B1193" s="41" t="s">
        <v>2245</v>
      </c>
      <c r="C1193" s="41">
        <v>0</v>
      </c>
      <c r="D1193" s="41">
        <v>0</v>
      </c>
      <c r="E1193" s="41">
        <v>0</v>
      </c>
      <c r="F1193" s="41">
        <v>0</v>
      </c>
      <c r="G1193" s="48">
        <v>39908</v>
      </c>
    </row>
    <row r="1194" spans="1:7" x14ac:dyDescent="0.25">
      <c r="A1194" s="48">
        <v>399089105</v>
      </c>
      <c r="B1194" s="41" t="s">
        <v>2247</v>
      </c>
      <c r="C1194" s="41">
        <v>0</v>
      </c>
      <c r="D1194" s="41">
        <v>0</v>
      </c>
      <c r="E1194" s="41">
        <v>0</v>
      </c>
      <c r="F1194" s="41">
        <v>0</v>
      </c>
      <c r="G1194" s="48">
        <v>39908</v>
      </c>
    </row>
    <row r="1195" spans="1:7" x14ac:dyDescent="0.25">
      <c r="A1195" s="48">
        <v>399089201</v>
      </c>
      <c r="B1195" s="41" t="s">
        <v>2760</v>
      </c>
      <c r="C1195" s="41">
        <v>0</v>
      </c>
      <c r="D1195" s="41">
        <v>-100</v>
      </c>
      <c r="E1195" s="41">
        <v>-100</v>
      </c>
      <c r="F1195" s="41">
        <v>100</v>
      </c>
      <c r="G1195" s="48">
        <v>39908</v>
      </c>
    </row>
    <row r="1196" spans="1:7" x14ac:dyDescent="0.25">
      <c r="A1196" s="48">
        <v>399089802</v>
      </c>
      <c r="B1196" s="41" t="s">
        <v>2249</v>
      </c>
      <c r="C1196" s="41">
        <v>0</v>
      </c>
      <c r="D1196" s="41">
        <v>0</v>
      </c>
      <c r="E1196" s="41">
        <v>0</v>
      </c>
      <c r="F1196" s="41">
        <v>0</v>
      </c>
      <c r="G1196" s="48">
        <v>39908</v>
      </c>
    </row>
    <row r="1197" spans="1:7" x14ac:dyDescent="0.25">
      <c r="A1197" s="48">
        <v>399089846</v>
      </c>
      <c r="B1197" s="41" t="s">
        <v>2251</v>
      </c>
      <c r="C1197" s="41">
        <v>0</v>
      </c>
      <c r="D1197" s="41">
        <v>0</v>
      </c>
      <c r="E1197" s="41">
        <v>0</v>
      </c>
      <c r="F1197" s="41">
        <v>0</v>
      </c>
      <c r="G1197" s="48">
        <v>39908</v>
      </c>
    </row>
    <row r="1198" spans="1:7" x14ac:dyDescent="0.25">
      <c r="A1198" s="48">
        <v>399089850</v>
      </c>
      <c r="B1198" s="41" t="s">
        <v>2253</v>
      </c>
      <c r="C1198" s="41">
        <v>0</v>
      </c>
      <c r="D1198" s="41">
        <v>0</v>
      </c>
      <c r="E1198" s="41">
        <v>0</v>
      </c>
      <c r="F1198" s="41">
        <v>0</v>
      </c>
      <c r="G1198" s="48">
        <v>39908</v>
      </c>
    </row>
    <row r="1199" spans="1:7" x14ac:dyDescent="0.25">
      <c r="A1199" s="48">
        <v>399090100</v>
      </c>
      <c r="B1199" s="41" t="s">
        <v>2255</v>
      </c>
      <c r="C1199" s="41">
        <v>533.33000000000004</v>
      </c>
      <c r="D1199" s="41">
        <v>23400</v>
      </c>
      <c r="E1199" s="41">
        <v>23400</v>
      </c>
      <c r="F1199" s="41">
        <v>-22866.67</v>
      </c>
      <c r="G1199" s="48">
        <v>39909</v>
      </c>
    </row>
    <row r="1200" spans="1:7" x14ac:dyDescent="0.25">
      <c r="A1200" s="48">
        <v>399090101</v>
      </c>
      <c r="B1200" s="41" t="s">
        <v>2257</v>
      </c>
      <c r="C1200" s="41">
        <v>0</v>
      </c>
      <c r="D1200" s="41">
        <v>0</v>
      </c>
      <c r="E1200" s="41">
        <v>0</v>
      </c>
      <c r="F1200" s="41">
        <v>0</v>
      </c>
      <c r="G1200" s="48">
        <v>39909</v>
      </c>
    </row>
    <row r="1201" spans="1:7" x14ac:dyDescent="0.25">
      <c r="A1201" s="48">
        <v>399090102</v>
      </c>
      <c r="B1201" s="41" t="s">
        <v>2259</v>
      </c>
      <c r="C1201" s="41">
        <v>0</v>
      </c>
      <c r="D1201" s="41">
        <v>0</v>
      </c>
      <c r="E1201" s="41">
        <v>0</v>
      </c>
      <c r="F1201" s="41">
        <v>0</v>
      </c>
      <c r="G1201" s="48">
        <v>39909</v>
      </c>
    </row>
    <row r="1202" spans="1:7" x14ac:dyDescent="0.25">
      <c r="A1202" s="48">
        <v>399090103</v>
      </c>
      <c r="B1202" s="41" t="s">
        <v>2261</v>
      </c>
      <c r="C1202" s="41">
        <v>0</v>
      </c>
      <c r="D1202" s="41">
        <v>0</v>
      </c>
      <c r="E1202" s="41">
        <v>0</v>
      </c>
      <c r="F1202" s="41">
        <v>0</v>
      </c>
      <c r="G1202" s="48">
        <v>39909</v>
      </c>
    </row>
    <row r="1203" spans="1:7" x14ac:dyDescent="0.25">
      <c r="A1203" s="48">
        <v>399090120</v>
      </c>
      <c r="B1203" s="41" t="s">
        <v>2263</v>
      </c>
      <c r="C1203" s="41">
        <v>0</v>
      </c>
      <c r="D1203" s="41">
        <v>0</v>
      </c>
      <c r="E1203" s="41">
        <v>0</v>
      </c>
      <c r="F1203" s="41">
        <v>0</v>
      </c>
      <c r="G1203" s="48">
        <v>39909</v>
      </c>
    </row>
    <row r="1204" spans="1:7" x14ac:dyDescent="0.25">
      <c r="A1204" s="48">
        <v>399090150</v>
      </c>
      <c r="B1204" s="41" t="s">
        <v>2265</v>
      </c>
      <c r="C1204" s="41">
        <v>0</v>
      </c>
      <c r="D1204" s="41">
        <v>0</v>
      </c>
      <c r="E1204" s="41">
        <v>0</v>
      </c>
      <c r="F1204" s="41">
        <v>0</v>
      </c>
      <c r="G1204" s="48">
        <v>39909</v>
      </c>
    </row>
    <row r="1205" spans="1:7" x14ac:dyDescent="0.25">
      <c r="A1205" s="48">
        <v>399090200</v>
      </c>
      <c r="B1205" s="41" t="s">
        <v>2267</v>
      </c>
      <c r="C1205" s="41">
        <v>0</v>
      </c>
      <c r="D1205" s="41">
        <v>0</v>
      </c>
      <c r="E1205" s="41">
        <v>0</v>
      </c>
      <c r="F1205" s="41">
        <v>0</v>
      </c>
      <c r="G1205" s="48">
        <v>39909</v>
      </c>
    </row>
    <row r="1206" spans="1:7" x14ac:dyDescent="0.25">
      <c r="A1206" s="48">
        <v>399091021</v>
      </c>
      <c r="B1206" s="41" t="s">
        <v>2269</v>
      </c>
      <c r="C1206" s="41">
        <v>2429.6</v>
      </c>
      <c r="D1206" s="41">
        <v>9000</v>
      </c>
      <c r="E1206" s="41">
        <v>9000</v>
      </c>
      <c r="F1206" s="41">
        <v>-6570.4</v>
      </c>
      <c r="G1206" s="48">
        <v>39909</v>
      </c>
    </row>
    <row r="1207" spans="1:7" x14ac:dyDescent="0.25">
      <c r="A1207" s="48">
        <v>399091025</v>
      </c>
      <c r="B1207" s="41" t="s">
        <v>2271</v>
      </c>
      <c r="C1207" s="41">
        <v>606.03</v>
      </c>
      <c r="D1207" s="41">
        <v>8500</v>
      </c>
      <c r="E1207" s="41">
        <v>8500</v>
      </c>
      <c r="F1207" s="41">
        <v>-7893.97</v>
      </c>
      <c r="G1207" s="48">
        <v>39909</v>
      </c>
    </row>
    <row r="1208" spans="1:7" x14ac:dyDescent="0.25">
      <c r="A1208" s="48">
        <v>399091040</v>
      </c>
      <c r="B1208" s="41" t="s">
        <v>2273</v>
      </c>
      <c r="C1208" s="41">
        <v>391.29</v>
      </c>
      <c r="D1208" s="41">
        <v>0</v>
      </c>
      <c r="E1208" s="41">
        <v>0</v>
      </c>
      <c r="F1208" s="41">
        <v>391.29</v>
      </c>
      <c r="G1208" s="48">
        <v>39909</v>
      </c>
    </row>
    <row r="1209" spans="1:7" x14ac:dyDescent="0.25">
      <c r="A1209" s="48">
        <v>399091100</v>
      </c>
      <c r="B1209" s="41" t="s">
        <v>2275</v>
      </c>
      <c r="C1209" s="41">
        <v>0</v>
      </c>
      <c r="D1209" s="41">
        <v>0</v>
      </c>
      <c r="E1209" s="41">
        <v>0</v>
      </c>
      <c r="F1209" s="41">
        <v>0</v>
      </c>
      <c r="G1209" s="48">
        <v>39909</v>
      </c>
    </row>
    <row r="1210" spans="1:7" x14ac:dyDescent="0.25">
      <c r="A1210" s="48">
        <v>399091135</v>
      </c>
      <c r="B1210" s="41" t="s">
        <v>2277</v>
      </c>
      <c r="C1210" s="41">
        <v>4047.86</v>
      </c>
      <c r="D1210" s="41">
        <v>4500</v>
      </c>
      <c r="E1210" s="41">
        <v>4500</v>
      </c>
      <c r="F1210" s="41">
        <v>-452.14</v>
      </c>
      <c r="G1210" s="48">
        <v>39909</v>
      </c>
    </row>
    <row r="1211" spans="1:7" x14ac:dyDescent="0.25">
      <c r="A1211" s="48">
        <v>399091140</v>
      </c>
      <c r="B1211" s="41" t="s">
        <v>2279</v>
      </c>
      <c r="C1211" s="41">
        <v>0</v>
      </c>
      <c r="D1211" s="41">
        <v>500</v>
      </c>
      <c r="E1211" s="41">
        <v>500</v>
      </c>
      <c r="F1211" s="41">
        <v>-500</v>
      </c>
      <c r="G1211" s="48">
        <v>39909</v>
      </c>
    </row>
    <row r="1212" spans="1:7" x14ac:dyDescent="0.25">
      <c r="A1212" s="48">
        <v>399091149</v>
      </c>
      <c r="B1212" s="41" t="s">
        <v>2281</v>
      </c>
      <c r="C1212" s="41">
        <v>0</v>
      </c>
      <c r="D1212" s="41">
        <v>0</v>
      </c>
      <c r="E1212" s="41">
        <v>0</v>
      </c>
      <c r="F1212" s="41">
        <v>0</v>
      </c>
      <c r="G1212" s="48">
        <v>39909</v>
      </c>
    </row>
    <row r="1213" spans="1:7" x14ac:dyDescent="0.25">
      <c r="A1213" s="48">
        <v>399091400</v>
      </c>
      <c r="B1213" s="41" t="s">
        <v>2283</v>
      </c>
      <c r="C1213" s="41">
        <v>2595.63</v>
      </c>
      <c r="D1213" s="41">
        <v>20300</v>
      </c>
      <c r="E1213" s="41">
        <v>20300</v>
      </c>
      <c r="F1213" s="41">
        <v>-17704.37</v>
      </c>
      <c r="G1213" s="48">
        <v>39909</v>
      </c>
    </row>
    <row r="1214" spans="1:7" x14ac:dyDescent="0.25">
      <c r="A1214" s="48">
        <v>399091401</v>
      </c>
      <c r="B1214" s="41" t="s">
        <v>2285</v>
      </c>
      <c r="C1214" s="41">
        <v>5092.1899999999996</v>
      </c>
      <c r="D1214" s="41">
        <v>29000</v>
      </c>
      <c r="E1214" s="41">
        <v>29000</v>
      </c>
      <c r="F1214" s="41">
        <v>-23907.81</v>
      </c>
      <c r="G1214" s="48">
        <v>39909</v>
      </c>
    </row>
    <row r="1215" spans="1:7" x14ac:dyDescent="0.25">
      <c r="A1215" s="48">
        <v>399091500</v>
      </c>
      <c r="B1215" s="41" t="s">
        <v>2287</v>
      </c>
      <c r="C1215" s="41">
        <v>0</v>
      </c>
      <c r="D1215" s="41">
        <v>0</v>
      </c>
      <c r="E1215" s="41">
        <v>0</v>
      </c>
      <c r="F1215" s="41">
        <v>0</v>
      </c>
      <c r="G1215" s="48">
        <v>39909</v>
      </c>
    </row>
    <row r="1216" spans="1:7" x14ac:dyDescent="0.25">
      <c r="A1216" s="48">
        <v>399091501</v>
      </c>
      <c r="B1216" s="41" t="s">
        <v>2289</v>
      </c>
      <c r="C1216" s="41">
        <v>33.799999999999997</v>
      </c>
      <c r="D1216" s="41">
        <v>0</v>
      </c>
      <c r="E1216" s="41">
        <v>0</v>
      </c>
      <c r="F1216" s="41">
        <v>33.799999999999997</v>
      </c>
      <c r="G1216" s="48">
        <v>39909</v>
      </c>
    </row>
    <row r="1217" spans="1:7" x14ac:dyDescent="0.25">
      <c r="A1217" s="48">
        <v>399091502</v>
      </c>
      <c r="B1217" s="41" t="s">
        <v>2291</v>
      </c>
      <c r="C1217" s="41">
        <v>0</v>
      </c>
      <c r="D1217" s="41">
        <v>0</v>
      </c>
      <c r="E1217" s="41">
        <v>0</v>
      </c>
      <c r="F1217" s="41">
        <v>0</v>
      </c>
      <c r="G1217" s="48">
        <v>39909</v>
      </c>
    </row>
    <row r="1218" spans="1:7" x14ac:dyDescent="0.25">
      <c r="A1218" s="48">
        <v>399091610</v>
      </c>
      <c r="B1218" s="41" t="s">
        <v>2293</v>
      </c>
      <c r="C1218" s="41">
        <v>0</v>
      </c>
      <c r="D1218" s="41">
        <v>43400</v>
      </c>
      <c r="E1218" s="41">
        <v>43400</v>
      </c>
      <c r="F1218" s="41">
        <v>-43400</v>
      </c>
      <c r="G1218" s="48">
        <v>39909</v>
      </c>
    </row>
    <row r="1219" spans="1:7" x14ac:dyDescent="0.25">
      <c r="A1219" s="48">
        <v>399091620</v>
      </c>
      <c r="B1219" s="41" t="s">
        <v>2295</v>
      </c>
      <c r="C1219" s="41">
        <v>696.83</v>
      </c>
      <c r="D1219" s="41">
        <v>6600</v>
      </c>
      <c r="E1219" s="41">
        <v>6600</v>
      </c>
      <c r="F1219" s="41">
        <v>-5903.17</v>
      </c>
      <c r="G1219" s="48">
        <v>39909</v>
      </c>
    </row>
    <row r="1220" spans="1:7" x14ac:dyDescent="0.25">
      <c r="A1220" s="48">
        <v>399092000</v>
      </c>
      <c r="B1220" s="41" t="s">
        <v>2297</v>
      </c>
      <c r="C1220" s="41">
        <v>0</v>
      </c>
      <c r="D1220" s="41">
        <v>1000</v>
      </c>
      <c r="E1220" s="41">
        <v>1000</v>
      </c>
      <c r="F1220" s="41">
        <v>-1000</v>
      </c>
      <c r="G1220" s="48">
        <v>39909</v>
      </c>
    </row>
    <row r="1221" spans="1:7" x14ac:dyDescent="0.25">
      <c r="A1221" s="48">
        <v>399092002</v>
      </c>
      <c r="B1221" s="41" t="s">
        <v>2299</v>
      </c>
      <c r="C1221" s="41">
        <v>1164.01</v>
      </c>
      <c r="D1221" s="41">
        <v>300</v>
      </c>
      <c r="E1221" s="41">
        <v>300</v>
      </c>
      <c r="F1221" s="41">
        <v>864.01</v>
      </c>
      <c r="G1221" s="48">
        <v>39909</v>
      </c>
    </row>
    <row r="1222" spans="1:7" x14ac:dyDescent="0.25">
      <c r="A1222" s="48">
        <v>399092006</v>
      </c>
      <c r="B1222" s="41" t="s">
        <v>2301</v>
      </c>
      <c r="C1222" s="41">
        <v>2041.83</v>
      </c>
      <c r="D1222" s="41">
        <v>2100</v>
      </c>
      <c r="E1222" s="41">
        <v>2100</v>
      </c>
      <c r="F1222" s="41">
        <v>-58.17</v>
      </c>
      <c r="G1222" s="48">
        <v>39909</v>
      </c>
    </row>
    <row r="1223" spans="1:7" x14ac:dyDescent="0.25">
      <c r="A1223" s="48">
        <v>399092012</v>
      </c>
      <c r="B1223" s="41" t="s">
        <v>2303</v>
      </c>
      <c r="C1223" s="41">
        <v>0</v>
      </c>
      <c r="D1223" s="41">
        <v>0</v>
      </c>
      <c r="E1223" s="41">
        <v>0</v>
      </c>
      <c r="F1223" s="41">
        <v>0</v>
      </c>
      <c r="G1223" s="48">
        <v>39909</v>
      </c>
    </row>
    <row r="1224" spans="1:7" x14ac:dyDescent="0.25">
      <c r="A1224" s="48">
        <v>399092034</v>
      </c>
      <c r="B1224" s="41" t="s">
        <v>2761</v>
      </c>
      <c r="C1224" s="41">
        <v>0</v>
      </c>
      <c r="D1224" s="41">
        <v>0</v>
      </c>
      <c r="E1224" s="41">
        <v>0</v>
      </c>
      <c r="F1224" s="41">
        <v>0</v>
      </c>
      <c r="G1224" s="48">
        <v>39909</v>
      </c>
    </row>
    <row r="1225" spans="1:7" x14ac:dyDescent="0.25">
      <c r="A1225" s="48">
        <v>399092241</v>
      </c>
      <c r="B1225" s="41" t="s">
        <v>2305</v>
      </c>
      <c r="C1225" s="41">
        <v>0</v>
      </c>
      <c r="D1225" s="41">
        <v>3200</v>
      </c>
      <c r="E1225" s="41">
        <v>3200</v>
      </c>
      <c r="F1225" s="41">
        <v>-3200</v>
      </c>
      <c r="G1225" s="48">
        <v>39909</v>
      </c>
    </row>
    <row r="1226" spans="1:7" x14ac:dyDescent="0.25">
      <c r="A1226" s="48">
        <v>399092300</v>
      </c>
      <c r="B1226" s="41" t="s">
        <v>2307</v>
      </c>
      <c r="C1226" s="41">
        <v>81.3</v>
      </c>
      <c r="D1226" s="41">
        <v>100</v>
      </c>
      <c r="E1226" s="41">
        <v>100</v>
      </c>
      <c r="F1226" s="41">
        <v>-18.7</v>
      </c>
      <c r="G1226" s="48">
        <v>39909</v>
      </c>
    </row>
    <row r="1227" spans="1:7" x14ac:dyDescent="0.25">
      <c r="A1227" s="48">
        <v>399092404</v>
      </c>
      <c r="B1227" s="41" t="s">
        <v>2309</v>
      </c>
      <c r="C1227" s="41">
        <v>0</v>
      </c>
      <c r="D1227" s="41">
        <v>0</v>
      </c>
      <c r="E1227" s="41">
        <v>0</v>
      </c>
      <c r="F1227" s="41">
        <v>0</v>
      </c>
      <c r="G1227" s="48">
        <v>39909</v>
      </c>
    </row>
    <row r="1228" spans="1:7" x14ac:dyDescent="0.25">
      <c r="A1228" s="48">
        <v>399092409</v>
      </c>
      <c r="B1228" s="41" t="s">
        <v>2743</v>
      </c>
      <c r="C1228" s="41">
        <v>0</v>
      </c>
      <c r="D1228" s="41">
        <v>0</v>
      </c>
      <c r="E1228" s="41">
        <v>0</v>
      </c>
      <c r="F1228" s="41">
        <v>0</v>
      </c>
      <c r="G1228" s="48">
        <v>39909</v>
      </c>
    </row>
    <row r="1229" spans="1:7" x14ac:dyDescent="0.25">
      <c r="A1229" s="48">
        <v>399092414</v>
      </c>
      <c r="B1229" s="41" t="s">
        <v>2311</v>
      </c>
      <c r="C1229" s="41">
        <v>0</v>
      </c>
      <c r="D1229" s="41">
        <v>0</v>
      </c>
      <c r="E1229" s="41">
        <v>0</v>
      </c>
      <c r="F1229" s="41">
        <v>0</v>
      </c>
      <c r="G1229" s="48">
        <v>39909</v>
      </c>
    </row>
    <row r="1230" spans="1:7" x14ac:dyDescent="0.25">
      <c r="A1230" s="48">
        <v>399092423</v>
      </c>
      <c r="B1230" s="41" t="s">
        <v>2313</v>
      </c>
      <c r="C1230" s="41">
        <v>1400</v>
      </c>
      <c r="D1230" s="41">
        <v>0</v>
      </c>
      <c r="E1230" s="41">
        <v>0</v>
      </c>
      <c r="F1230" s="41">
        <v>1400</v>
      </c>
      <c r="G1230" s="48">
        <v>39909</v>
      </c>
    </row>
    <row r="1231" spans="1:7" x14ac:dyDescent="0.25">
      <c r="A1231" s="48">
        <v>399092425</v>
      </c>
      <c r="B1231" s="41" t="s">
        <v>2315</v>
      </c>
      <c r="C1231" s="41">
        <v>0</v>
      </c>
      <c r="D1231" s="41">
        <v>0</v>
      </c>
      <c r="E1231" s="41">
        <v>0</v>
      </c>
      <c r="F1231" s="41">
        <v>0</v>
      </c>
      <c r="G1231" s="48">
        <v>39909</v>
      </c>
    </row>
    <row r="1232" spans="1:7" x14ac:dyDescent="0.25">
      <c r="A1232" s="48">
        <v>399092428</v>
      </c>
      <c r="B1232" s="41" t="s">
        <v>2317</v>
      </c>
      <c r="C1232" s="41">
        <v>0</v>
      </c>
      <c r="D1232" s="41">
        <v>0</v>
      </c>
      <c r="E1232" s="41">
        <v>0</v>
      </c>
      <c r="F1232" s="41">
        <v>0</v>
      </c>
      <c r="G1232" s="48">
        <v>39909</v>
      </c>
    </row>
    <row r="1233" spans="1:7" x14ac:dyDescent="0.25">
      <c r="A1233" s="48">
        <v>399092433</v>
      </c>
      <c r="B1233" s="41" t="s">
        <v>2319</v>
      </c>
      <c r="C1233" s="41">
        <v>157.5</v>
      </c>
      <c r="D1233" s="41">
        <v>200</v>
      </c>
      <c r="E1233" s="41">
        <v>200</v>
      </c>
      <c r="F1233" s="41">
        <v>-42.5</v>
      </c>
      <c r="G1233" s="48">
        <v>39909</v>
      </c>
    </row>
    <row r="1234" spans="1:7" x14ac:dyDescent="0.25">
      <c r="A1234" s="48">
        <v>399092471</v>
      </c>
      <c r="B1234" s="41" t="s">
        <v>2321</v>
      </c>
      <c r="C1234" s="41">
        <v>584.05999999999995</v>
      </c>
      <c r="D1234" s="41">
        <v>0</v>
      </c>
      <c r="E1234" s="41">
        <v>0</v>
      </c>
      <c r="F1234" s="41">
        <v>584.05999999999995</v>
      </c>
      <c r="G1234" s="48">
        <v>39909</v>
      </c>
    </row>
    <row r="1235" spans="1:7" x14ac:dyDescent="0.25">
      <c r="A1235" s="48">
        <v>399092502</v>
      </c>
      <c r="B1235" s="41" t="s">
        <v>2323</v>
      </c>
      <c r="C1235" s="41">
        <v>441.5</v>
      </c>
      <c r="D1235" s="41">
        <v>3000</v>
      </c>
      <c r="E1235" s="41">
        <v>3000</v>
      </c>
      <c r="F1235" s="41">
        <v>-2558.5</v>
      </c>
      <c r="G1235" s="48">
        <v>39909</v>
      </c>
    </row>
    <row r="1236" spans="1:7" x14ac:dyDescent="0.25">
      <c r="A1236" s="48">
        <v>399092510</v>
      </c>
      <c r="B1236" s="41" t="s">
        <v>2325</v>
      </c>
      <c r="C1236" s="41">
        <v>0</v>
      </c>
      <c r="D1236" s="41">
        <v>0</v>
      </c>
      <c r="E1236" s="41">
        <v>0</v>
      </c>
      <c r="F1236" s="41">
        <v>0</v>
      </c>
      <c r="G1236" s="48">
        <v>39909</v>
      </c>
    </row>
    <row r="1237" spans="1:7" x14ac:dyDescent="0.25">
      <c r="A1237" s="48">
        <v>399092703</v>
      </c>
      <c r="B1237" s="41" t="s">
        <v>2327</v>
      </c>
      <c r="C1237" s="41">
        <v>0</v>
      </c>
      <c r="D1237" s="41">
        <v>200</v>
      </c>
      <c r="E1237" s="41">
        <v>200</v>
      </c>
      <c r="F1237" s="41">
        <v>-200</v>
      </c>
      <c r="G1237" s="48">
        <v>39909</v>
      </c>
    </row>
    <row r="1238" spans="1:7" x14ac:dyDescent="0.25">
      <c r="A1238" s="48">
        <v>399092706</v>
      </c>
      <c r="B1238" s="41" t="s">
        <v>2329</v>
      </c>
      <c r="C1238" s="41">
        <v>0</v>
      </c>
      <c r="D1238" s="41">
        <v>0</v>
      </c>
      <c r="E1238" s="41">
        <v>0</v>
      </c>
      <c r="F1238" s="41">
        <v>0</v>
      </c>
      <c r="G1238" s="48">
        <v>39909</v>
      </c>
    </row>
    <row r="1239" spans="1:7" x14ac:dyDescent="0.25">
      <c r="A1239" s="48">
        <v>399092711</v>
      </c>
      <c r="B1239" s="41" t="s">
        <v>2331</v>
      </c>
      <c r="C1239" s="41">
        <v>5085.6899999999996</v>
      </c>
      <c r="D1239" s="41">
        <v>6300</v>
      </c>
      <c r="E1239" s="41">
        <v>6300</v>
      </c>
      <c r="F1239" s="41">
        <v>-1214.31</v>
      </c>
      <c r="G1239" s="48">
        <v>39909</v>
      </c>
    </row>
    <row r="1240" spans="1:7" x14ac:dyDescent="0.25">
      <c r="A1240" s="48">
        <v>399092713</v>
      </c>
      <c r="B1240" s="41" t="s">
        <v>2333</v>
      </c>
      <c r="C1240" s="41">
        <v>0</v>
      </c>
      <c r="D1240" s="41">
        <v>0</v>
      </c>
      <c r="E1240" s="41">
        <v>0</v>
      </c>
      <c r="F1240" s="41">
        <v>0</v>
      </c>
      <c r="G1240" s="48">
        <v>39909</v>
      </c>
    </row>
    <row r="1241" spans="1:7" x14ac:dyDescent="0.25">
      <c r="A1241" s="48">
        <v>399094610</v>
      </c>
      <c r="B1241" s="41" t="s">
        <v>2335</v>
      </c>
      <c r="C1241" s="41">
        <v>0</v>
      </c>
      <c r="D1241" s="41">
        <v>0</v>
      </c>
      <c r="E1241" s="41">
        <v>0</v>
      </c>
      <c r="F1241" s="41">
        <v>0</v>
      </c>
      <c r="G1241" s="48">
        <v>39909</v>
      </c>
    </row>
    <row r="1242" spans="1:7" x14ac:dyDescent="0.25">
      <c r="A1242" s="48">
        <v>399094611</v>
      </c>
      <c r="B1242" s="41" t="s">
        <v>2337</v>
      </c>
      <c r="C1242" s="41">
        <v>0</v>
      </c>
      <c r="D1242" s="41">
        <v>0</v>
      </c>
      <c r="E1242" s="41">
        <v>0</v>
      </c>
      <c r="F1242" s="41">
        <v>0</v>
      </c>
      <c r="G1242" s="48">
        <v>39909</v>
      </c>
    </row>
    <row r="1243" spans="1:7" x14ac:dyDescent="0.25">
      <c r="A1243" s="48">
        <v>399094622</v>
      </c>
      <c r="B1243" s="41" t="s">
        <v>2339</v>
      </c>
      <c r="C1243" s="41">
        <v>0</v>
      </c>
      <c r="D1243" s="41">
        <v>0</v>
      </c>
      <c r="E1243" s="41">
        <v>0</v>
      </c>
      <c r="F1243" s="41">
        <v>0</v>
      </c>
      <c r="G1243" s="48">
        <v>39909</v>
      </c>
    </row>
    <row r="1244" spans="1:7" x14ac:dyDescent="0.25">
      <c r="A1244" s="48">
        <v>399095608</v>
      </c>
      <c r="B1244" s="41" t="s">
        <v>2341</v>
      </c>
      <c r="C1244" s="41">
        <v>0</v>
      </c>
      <c r="D1244" s="41">
        <v>0</v>
      </c>
      <c r="E1244" s="41">
        <v>0</v>
      </c>
      <c r="F1244" s="41">
        <v>0</v>
      </c>
      <c r="G1244" s="48">
        <v>39909</v>
      </c>
    </row>
    <row r="1245" spans="1:7" x14ac:dyDescent="0.25">
      <c r="A1245" s="48">
        <v>399096009</v>
      </c>
      <c r="B1245" s="41" t="s">
        <v>2343</v>
      </c>
      <c r="C1245" s="41">
        <v>0</v>
      </c>
      <c r="D1245" s="41">
        <v>0</v>
      </c>
      <c r="E1245" s="41">
        <v>0</v>
      </c>
      <c r="F1245" s="41">
        <v>0</v>
      </c>
      <c r="G1245" s="48">
        <v>39909</v>
      </c>
    </row>
    <row r="1246" spans="1:7" x14ac:dyDescent="0.25">
      <c r="A1246" s="48">
        <v>399096010</v>
      </c>
      <c r="B1246" s="41" t="s">
        <v>2345</v>
      </c>
      <c r="C1246" s="41">
        <v>0</v>
      </c>
      <c r="D1246" s="41">
        <v>0</v>
      </c>
      <c r="E1246" s="41">
        <v>0</v>
      </c>
      <c r="F1246" s="41">
        <v>0</v>
      </c>
      <c r="G1246" s="48">
        <v>39909</v>
      </c>
    </row>
    <row r="1247" spans="1:7" x14ac:dyDescent="0.25">
      <c r="A1247" s="48">
        <v>399099060</v>
      </c>
      <c r="B1247" s="41" t="s">
        <v>2347</v>
      </c>
      <c r="C1247" s="41">
        <v>0</v>
      </c>
      <c r="D1247" s="41">
        <v>0</v>
      </c>
      <c r="E1247" s="41">
        <v>0</v>
      </c>
      <c r="F1247" s="41">
        <v>0</v>
      </c>
      <c r="G1247" s="48">
        <v>39909</v>
      </c>
    </row>
    <row r="1248" spans="1:7" x14ac:dyDescent="0.25">
      <c r="A1248" s="48">
        <v>399099201</v>
      </c>
      <c r="B1248" s="41" t="s">
        <v>2349</v>
      </c>
      <c r="C1248" s="41">
        <v>0</v>
      </c>
      <c r="D1248" s="41">
        <v>-3300</v>
      </c>
      <c r="E1248" s="41">
        <v>-3300</v>
      </c>
      <c r="F1248" s="41">
        <v>3300</v>
      </c>
      <c r="G1248" s="48">
        <v>39909</v>
      </c>
    </row>
    <row r="1249" spans="1:7" x14ac:dyDescent="0.25">
      <c r="A1249" s="48">
        <v>399099202</v>
      </c>
      <c r="B1249" s="41" t="s">
        <v>2351</v>
      </c>
      <c r="C1249" s="41">
        <v>0</v>
      </c>
      <c r="D1249" s="41">
        <v>0</v>
      </c>
      <c r="E1249" s="41">
        <v>0</v>
      </c>
      <c r="F1249" s="41">
        <v>0</v>
      </c>
      <c r="G1249" s="48">
        <v>39909</v>
      </c>
    </row>
    <row r="1250" spans="1:7" x14ac:dyDescent="0.25">
      <c r="A1250" s="48">
        <v>399099802</v>
      </c>
      <c r="B1250" s="41" t="s">
        <v>2353</v>
      </c>
      <c r="C1250" s="41">
        <v>0</v>
      </c>
      <c r="D1250" s="41">
        <v>0</v>
      </c>
      <c r="E1250" s="41">
        <v>0</v>
      </c>
      <c r="F1250" s="41">
        <v>0</v>
      </c>
      <c r="G1250" s="48">
        <v>39909</v>
      </c>
    </row>
    <row r="1251" spans="1:7" x14ac:dyDescent="0.25">
      <c r="A1251" s="48">
        <v>399099846</v>
      </c>
      <c r="B1251" s="41" t="s">
        <v>2355</v>
      </c>
      <c r="C1251" s="41">
        <v>0</v>
      </c>
      <c r="D1251" s="41">
        <v>0</v>
      </c>
      <c r="E1251" s="41">
        <v>0</v>
      </c>
      <c r="F1251" s="41">
        <v>0</v>
      </c>
      <c r="G1251" s="48">
        <v>39909</v>
      </c>
    </row>
    <row r="1252" spans="1:7" x14ac:dyDescent="0.25">
      <c r="A1252" s="48">
        <v>399100100</v>
      </c>
      <c r="B1252" s="41" t="s">
        <v>2357</v>
      </c>
      <c r="C1252" s="41">
        <v>0</v>
      </c>
      <c r="D1252" s="41">
        <v>0</v>
      </c>
      <c r="E1252" s="41">
        <v>0</v>
      </c>
      <c r="F1252" s="41">
        <v>0</v>
      </c>
      <c r="G1252" s="48">
        <v>39910</v>
      </c>
    </row>
    <row r="1253" spans="1:7" x14ac:dyDescent="0.25">
      <c r="A1253" s="48">
        <v>399100101</v>
      </c>
      <c r="B1253" s="41" t="s">
        <v>2359</v>
      </c>
      <c r="C1253" s="41">
        <v>0</v>
      </c>
      <c r="D1253" s="41">
        <v>0</v>
      </c>
      <c r="E1253" s="41">
        <v>0</v>
      </c>
      <c r="F1253" s="41">
        <v>0</v>
      </c>
      <c r="G1253" s="48">
        <v>39910</v>
      </c>
    </row>
    <row r="1254" spans="1:7" x14ac:dyDescent="0.25">
      <c r="A1254" s="48">
        <v>399100102</v>
      </c>
      <c r="B1254" s="41" t="s">
        <v>2361</v>
      </c>
      <c r="C1254" s="41">
        <v>0</v>
      </c>
      <c r="D1254" s="41">
        <v>0</v>
      </c>
      <c r="E1254" s="41">
        <v>0</v>
      </c>
      <c r="F1254" s="41">
        <v>0</v>
      </c>
      <c r="G1254" s="48">
        <v>39910</v>
      </c>
    </row>
    <row r="1255" spans="1:7" x14ac:dyDescent="0.25">
      <c r="A1255" s="48">
        <v>399100103</v>
      </c>
      <c r="B1255" s="41" t="s">
        <v>2363</v>
      </c>
      <c r="C1255" s="41">
        <v>0</v>
      </c>
      <c r="D1255" s="41">
        <v>0</v>
      </c>
      <c r="E1255" s="41">
        <v>0</v>
      </c>
      <c r="F1255" s="41">
        <v>0</v>
      </c>
      <c r="G1255" s="48">
        <v>39910</v>
      </c>
    </row>
    <row r="1256" spans="1:7" x14ac:dyDescent="0.25">
      <c r="A1256" s="48">
        <v>399100110</v>
      </c>
      <c r="B1256" s="41" t="s">
        <v>2365</v>
      </c>
      <c r="C1256" s="41">
        <v>0</v>
      </c>
      <c r="D1256" s="41">
        <v>0</v>
      </c>
      <c r="E1256" s="41">
        <v>0</v>
      </c>
      <c r="F1256" s="41">
        <v>0</v>
      </c>
      <c r="G1256" s="48">
        <v>39910</v>
      </c>
    </row>
    <row r="1257" spans="1:7" x14ac:dyDescent="0.25">
      <c r="A1257" s="48">
        <v>399100120</v>
      </c>
      <c r="B1257" s="41" t="s">
        <v>2367</v>
      </c>
      <c r="C1257" s="41">
        <v>0</v>
      </c>
      <c r="D1257" s="41">
        <v>0</v>
      </c>
      <c r="E1257" s="41">
        <v>0</v>
      </c>
      <c r="F1257" s="41">
        <v>0</v>
      </c>
      <c r="G1257" s="48">
        <v>39910</v>
      </c>
    </row>
    <row r="1258" spans="1:7" x14ac:dyDescent="0.25">
      <c r="A1258" s="48">
        <v>399100200</v>
      </c>
      <c r="B1258" s="41" t="s">
        <v>2369</v>
      </c>
      <c r="C1258" s="41">
        <v>0</v>
      </c>
      <c r="D1258" s="41">
        <v>0</v>
      </c>
      <c r="E1258" s="41">
        <v>0</v>
      </c>
      <c r="F1258" s="41">
        <v>0</v>
      </c>
      <c r="G1258" s="48">
        <v>39910</v>
      </c>
    </row>
    <row r="1259" spans="1:7" x14ac:dyDescent="0.25">
      <c r="A1259" s="48">
        <v>399100700</v>
      </c>
      <c r="B1259" s="41" t="s">
        <v>2371</v>
      </c>
      <c r="C1259" s="41">
        <v>0</v>
      </c>
      <c r="D1259" s="41">
        <v>0</v>
      </c>
      <c r="E1259" s="41">
        <v>0</v>
      </c>
      <c r="F1259" s="41">
        <v>0</v>
      </c>
      <c r="G1259" s="48">
        <v>39910</v>
      </c>
    </row>
    <row r="1260" spans="1:7" x14ac:dyDescent="0.25">
      <c r="A1260" s="48">
        <v>399100800</v>
      </c>
      <c r="B1260" s="41" t="s">
        <v>2373</v>
      </c>
      <c r="C1260" s="41">
        <v>0</v>
      </c>
      <c r="D1260" s="41">
        <v>0</v>
      </c>
      <c r="E1260" s="41">
        <v>0</v>
      </c>
      <c r="F1260" s="41">
        <v>0</v>
      </c>
      <c r="G1260" s="48">
        <v>39910</v>
      </c>
    </row>
    <row r="1261" spans="1:7" x14ac:dyDescent="0.25">
      <c r="A1261" s="48">
        <v>399100915</v>
      </c>
      <c r="B1261" s="41" t="s">
        <v>2375</v>
      </c>
      <c r="C1261" s="41">
        <v>0</v>
      </c>
      <c r="D1261" s="41">
        <v>0</v>
      </c>
      <c r="E1261" s="41">
        <v>0</v>
      </c>
      <c r="F1261" s="41">
        <v>0</v>
      </c>
      <c r="G1261" s="48">
        <v>39910</v>
      </c>
    </row>
    <row r="1262" spans="1:7" x14ac:dyDescent="0.25">
      <c r="A1262" s="48">
        <v>399100930</v>
      </c>
      <c r="B1262" s="41" t="s">
        <v>2377</v>
      </c>
      <c r="C1262" s="41">
        <v>0</v>
      </c>
      <c r="D1262" s="41">
        <v>0</v>
      </c>
      <c r="E1262" s="41">
        <v>0</v>
      </c>
      <c r="F1262" s="41">
        <v>0</v>
      </c>
      <c r="G1262" s="48">
        <v>39910</v>
      </c>
    </row>
    <row r="1263" spans="1:7" x14ac:dyDescent="0.25">
      <c r="A1263" s="48">
        <v>399100975</v>
      </c>
      <c r="B1263" s="41" t="s">
        <v>2379</v>
      </c>
      <c r="C1263" s="41">
        <v>157</v>
      </c>
      <c r="D1263" s="41">
        <v>100</v>
      </c>
      <c r="E1263" s="41">
        <v>100</v>
      </c>
      <c r="F1263" s="41">
        <v>57</v>
      </c>
      <c r="G1263" s="48">
        <v>39910</v>
      </c>
    </row>
    <row r="1264" spans="1:7" x14ac:dyDescent="0.25">
      <c r="A1264" s="48">
        <v>399102000</v>
      </c>
      <c r="B1264" s="41" t="s">
        <v>2381</v>
      </c>
      <c r="C1264" s="41">
        <v>0</v>
      </c>
      <c r="D1264" s="41">
        <v>400</v>
      </c>
      <c r="E1264" s="41">
        <v>400</v>
      </c>
      <c r="F1264" s="41">
        <v>-400</v>
      </c>
      <c r="G1264" s="48">
        <v>39910</v>
      </c>
    </row>
    <row r="1265" spans="1:7" x14ac:dyDescent="0.25">
      <c r="A1265" s="48">
        <v>399102004</v>
      </c>
      <c r="B1265" s="41" t="s">
        <v>2383</v>
      </c>
      <c r="C1265" s="41">
        <v>15570.29</v>
      </c>
      <c r="D1265" s="41">
        <v>38500</v>
      </c>
      <c r="E1265" s="41">
        <v>38500</v>
      </c>
      <c r="F1265" s="41">
        <v>-22929.71</v>
      </c>
      <c r="G1265" s="48">
        <v>39910</v>
      </c>
    </row>
    <row r="1266" spans="1:7" x14ac:dyDescent="0.25">
      <c r="A1266" s="48">
        <v>399102022</v>
      </c>
      <c r="B1266" s="41" t="s">
        <v>2385</v>
      </c>
      <c r="C1266" s="41">
        <v>0</v>
      </c>
      <c r="D1266" s="41">
        <v>0</v>
      </c>
      <c r="E1266" s="41">
        <v>0</v>
      </c>
      <c r="F1266" s="41">
        <v>0</v>
      </c>
      <c r="G1266" s="48">
        <v>39910</v>
      </c>
    </row>
    <row r="1267" spans="1:7" x14ac:dyDescent="0.25">
      <c r="A1267" s="48">
        <v>399102500</v>
      </c>
      <c r="B1267" s="41" t="s">
        <v>2387</v>
      </c>
      <c r="C1267" s="41">
        <v>0</v>
      </c>
      <c r="D1267" s="41">
        <v>0</v>
      </c>
      <c r="E1267" s="41">
        <v>0</v>
      </c>
      <c r="F1267" s="41">
        <v>0</v>
      </c>
      <c r="G1267" s="48">
        <v>39910</v>
      </c>
    </row>
    <row r="1268" spans="1:7" x14ac:dyDescent="0.25">
      <c r="A1268" s="48">
        <v>399102502</v>
      </c>
      <c r="B1268" s="41" t="s">
        <v>2389</v>
      </c>
      <c r="C1268" s="41">
        <v>0</v>
      </c>
      <c r="D1268" s="41">
        <v>0</v>
      </c>
      <c r="E1268" s="41">
        <v>0</v>
      </c>
      <c r="F1268" s="41">
        <v>0</v>
      </c>
      <c r="G1268" s="48">
        <v>39910</v>
      </c>
    </row>
    <row r="1269" spans="1:7" x14ac:dyDescent="0.25">
      <c r="A1269" s="48">
        <v>399102510</v>
      </c>
      <c r="B1269" s="41" t="s">
        <v>2391</v>
      </c>
      <c r="C1269" s="41">
        <v>0</v>
      </c>
      <c r="D1269" s="41">
        <v>0</v>
      </c>
      <c r="E1269" s="41">
        <v>0</v>
      </c>
      <c r="F1269" s="41">
        <v>0</v>
      </c>
      <c r="G1269" s="48">
        <v>39910</v>
      </c>
    </row>
    <row r="1270" spans="1:7" x14ac:dyDescent="0.25">
      <c r="A1270" s="48">
        <v>399102524</v>
      </c>
      <c r="B1270" s="41" t="s">
        <v>2393</v>
      </c>
      <c r="C1270" s="41">
        <v>0</v>
      </c>
      <c r="D1270" s="41">
        <v>0</v>
      </c>
      <c r="E1270" s="41">
        <v>0</v>
      </c>
      <c r="F1270" s="41">
        <v>0</v>
      </c>
      <c r="G1270" s="48">
        <v>39910</v>
      </c>
    </row>
    <row r="1271" spans="1:7" x14ac:dyDescent="0.25">
      <c r="A1271" s="48">
        <v>399102703</v>
      </c>
      <c r="B1271" s="41" t="s">
        <v>2395</v>
      </c>
      <c r="C1271" s="41">
        <v>0</v>
      </c>
      <c r="D1271" s="41">
        <v>0</v>
      </c>
      <c r="E1271" s="41">
        <v>0</v>
      </c>
      <c r="F1271" s="41">
        <v>0</v>
      </c>
      <c r="G1271" s="48">
        <v>39910</v>
      </c>
    </row>
    <row r="1272" spans="1:7" x14ac:dyDescent="0.25">
      <c r="A1272" s="48">
        <v>399102801</v>
      </c>
      <c r="B1272" s="41" t="s">
        <v>2397</v>
      </c>
      <c r="C1272" s="41">
        <v>0</v>
      </c>
      <c r="D1272" s="41">
        <v>0</v>
      </c>
      <c r="E1272" s="41">
        <v>0</v>
      </c>
      <c r="F1272" s="41">
        <v>0</v>
      </c>
      <c r="G1272" s="48">
        <v>39910</v>
      </c>
    </row>
    <row r="1273" spans="1:7" x14ac:dyDescent="0.25">
      <c r="A1273" s="48">
        <v>399104600</v>
      </c>
      <c r="B1273" s="41" t="s">
        <v>2399</v>
      </c>
      <c r="C1273" s="41">
        <v>0</v>
      </c>
      <c r="D1273" s="41">
        <v>0</v>
      </c>
      <c r="E1273" s="41">
        <v>0</v>
      </c>
      <c r="F1273" s="41">
        <v>0</v>
      </c>
      <c r="G1273" s="48">
        <v>39910</v>
      </c>
    </row>
    <row r="1274" spans="1:7" x14ac:dyDescent="0.25">
      <c r="A1274" s="48">
        <v>399104610</v>
      </c>
      <c r="B1274" s="41" t="s">
        <v>2401</v>
      </c>
      <c r="C1274" s="41">
        <v>0</v>
      </c>
      <c r="D1274" s="41">
        <v>0</v>
      </c>
      <c r="E1274" s="41">
        <v>0</v>
      </c>
      <c r="F1274" s="41">
        <v>0</v>
      </c>
      <c r="G1274" s="48">
        <v>39910</v>
      </c>
    </row>
    <row r="1275" spans="1:7" x14ac:dyDescent="0.25">
      <c r="A1275" s="48">
        <v>399104612</v>
      </c>
      <c r="B1275" s="41" t="s">
        <v>2403</v>
      </c>
      <c r="C1275" s="41">
        <v>0</v>
      </c>
      <c r="D1275" s="41">
        <v>0</v>
      </c>
      <c r="E1275" s="41">
        <v>0</v>
      </c>
      <c r="F1275" s="41">
        <v>0</v>
      </c>
      <c r="G1275" s="48">
        <v>39910</v>
      </c>
    </row>
    <row r="1276" spans="1:7" x14ac:dyDescent="0.25">
      <c r="A1276" s="48">
        <v>399104618</v>
      </c>
      <c r="B1276" s="41" t="s">
        <v>2405</v>
      </c>
      <c r="C1276" s="41">
        <v>0</v>
      </c>
      <c r="D1276" s="41">
        <v>0</v>
      </c>
      <c r="E1276" s="41">
        <v>0</v>
      </c>
      <c r="F1276" s="41">
        <v>0</v>
      </c>
      <c r="G1276" s="48">
        <v>39910</v>
      </c>
    </row>
    <row r="1277" spans="1:7" x14ac:dyDescent="0.25">
      <c r="A1277" s="48">
        <v>399104619</v>
      </c>
      <c r="B1277" s="41" t="s">
        <v>2407</v>
      </c>
      <c r="C1277" s="41">
        <v>0</v>
      </c>
      <c r="D1277" s="41">
        <v>0</v>
      </c>
      <c r="E1277" s="41">
        <v>0</v>
      </c>
      <c r="F1277" s="41">
        <v>0</v>
      </c>
      <c r="G1277" s="48">
        <v>39910</v>
      </c>
    </row>
    <row r="1278" spans="1:7" x14ac:dyDescent="0.25">
      <c r="A1278" s="48">
        <v>399109051</v>
      </c>
      <c r="B1278" s="41" t="s">
        <v>2409</v>
      </c>
      <c r="C1278" s="41">
        <v>-8428.2099999999991</v>
      </c>
      <c r="D1278" s="41">
        <v>0</v>
      </c>
      <c r="E1278" s="41">
        <v>0</v>
      </c>
      <c r="F1278" s="41">
        <v>-8428.2099999999991</v>
      </c>
      <c r="G1278" s="48">
        <v>39910</v>
      </c>
    </row>
    <row r="1279" spans="1:7" x14ac:dyDescent="0.25">
      <c r="A1279" s="48">
        <v>399109802</v>
      </c>
      <c r="B1279" s="41" t="s">
        <v>2411</v>
      </c>
      <c r="C1279" s="41">
        <v>0</v>
      </c>
      <c r="D1279" s="41">
        <v>0</v>
      </c>
      <c r="E1279" s="41">
        <v>0</v>
      </c>
      <c r="F1279" s="41">
        <v>0</v>
      </c>
      <c r="G1279" s="48">
        <v>39910</v>
      </c>
    </row>
    <row r="1280" spans="1:7" x14ac:dyDescent="0.25">
      <c r="A1280" s="48">
        <v>399110100</v>
      </c>
      <c r="B1280" s="41" t="s">
        <v>2413</v>
      </c>
      <c r="C1280" s="41">
        <v>0</v>
      </c>
      <c r="D1280" s="41">
        <v>0</v>
      </c>
      <c r="E1280" s="41">
        <v>0</v>
      </c>
      <c r="F1280" s="41">
        <v>0</v>
      </c>
      <c r="G1280" s="48">
        <v>39911</v>
      </c>
    </row>
    <row r="1281" spans="1:7" x14ac:dyDescent="0.25">
      <c r="A1281" s="48">
        <v>399110101</v>
      </c>
      <c r="B1281" s="41" t="s">
        <v>2415</v>
      </c>
      <c r="C1281" s="41">
        <v>0</v>
      </c>
      <c r="D1281" s="41">
        <v>0</v>
      </c>
      <c r="E1281" s="41">
        <v>0</v>
      </c>
      <c r="F1281" s="41">
        <v>0</v>
      </c>
      <c r="G1281" s="48">
        <v>39911</v>
      </c>
    </row>
    <row r="1282" spans="1:7" x14ac:dyDescent="0.25">
      <c r="A1282" s="48">
        <v>399110120</v>
      </c>
      <c r="B1282" s="41" t="s">
        <v>2417</v>
      </c>
      <c r="C1282" s="41">
        <v>0</v>
      </c>
      <c r="D1282" s="41">
        <v>0</v>
      </c>
      <c r="E1282" s="41">
        <v>0</v>
      </c>
      <c r="F1282" s="41">
        <v>0</v>
      </c>
      <c r="G1282" s="48">
        <v>39911</v>
      </c>
    </row>
    <row r="1283" spans="1:7" x14ac:dyDescent="0.25">
      <c r="A1283" s="48">
        <v>399110150</v>
      </c>
      <c r="B1283" s="41" t="s">
        <v>2419</v>
      </c>
      <c r="C1283" s="41">
        <v>0</v>
      </c>
      <c r="D1283" s="41">
        <v>0</v>
      </c>
      <c r="E1283" s="41">
        <v>0</v>
      </c>
      <c r="F1283" s="41">
        <v>0</v>
      </c>
      <c r="G1283" s="48">
        <v>39911</v>
      </c>
    </row>
    <row r="1284" spans="1:7" x14ac:dyDescent="0.25">
      <c r="A1284" s="48">
        <v>399110200</v>
      </c>
      <c r="B1284" s="41" t="s">
        <v>2421</v>
      </c>
      <c r="C1284" s="41">
        <v>0</v>
      </c>
      <c r="D1284" s="41">
        <v>0</v>
      </c>
      <c r="E1284" s="41">
        <v>0</v>
      </c>
      <c r="F1284" s="41">
        <v>0</v>
      </c>
      <c r="G1284" s="48">
        <v>39911</v>
      </c>
    </row>
    <row r="1285" spans="1:7" x14ac:dyDescent="0.25">
      <c r="A1285" s="48">
        <v>399110700</v>
      </c>
      <c r="B1285" s="41" t="s">
        <v>2423</v>
      </c>
      <c r="C1285" s="41">
        <v>0</v>
      </c>
      <c r="D1285" s="41">
        <v>0</v>
      </c>
      <c r="E1285" s="41">
        <v>0</v>
      </c>
      <c r="F1285" s="41">
        <v>0</v>
      </c>
      <c r="G1285" s="48">
        <v>39911</v>
      </c>
    </row>
    <row r="1286" spans="1:7" x14ac:dyDescent="0.25">
      <c r="A1286" s="48">
        <v>399110800</v>
      </c>
      <c r="B1286" s="41" t="s">
        <v>2425</v>
      </c>
      <c r="C1286" s="41">
        <v>0</v>
      </c>
      <c r="D1286" s="41">
        <v>0</v>
      </c>
      <c r="E1286" s="41">
        <v>0</v>
      </c>
      <c r="F1286" s="41">
        <v>0</v>
      </c>
      <c r="G1286" s="48">
        <v>39911</v>
      </c>
    </row>
    <row r="1287" spans="1:7" x14ac:dyDescent="0.25">
      <c r="A1287" s="48">
        <v>399110915</v>
      </c>
      <c r="B1287" s="41" t="s">
        <v>2427</v>
      </c>
      <c r="C1287" s="41">
        <v>0</v>
      </c>
      <c r="D1287" s="41">
        <v>0</v>
      </c>
      <c r="E1287" s="41">
        <v>0</v>
      </c>
      <c r="F1287" s="41">
        <v>0</v>
      </c>
      <c r="G1287" s="48">
        <v>39911</v>
      </c>
    </row>
    <row r="1288" spans="1:7" x14ac:dyDescent="0.25">
      <c r="A1288" s="48">
        <v>399110930</v>
      </c>
      <c r="B1288" s="41" t="s">
        <v>2429</v>
      </c>
      <c r="C1288" s="41">
        <v>0</v>
      </c>
      <c r="D1288" s="41">
        <v>0</v>
      </c>
      <c r="E1288" s="41">
        <v>0</v>
      </c>
      <c r="F1288" s="41">
        <v>0</v>
      </c>
      <c r="G1288" s="48">
        <v>39911</v>
      </c>
    </row>
    <row r="1289" spans="1:7" x14ac:dyDescent="0.25">
      <c r="A1289" s="48">
        <v>399110975</v>
      </c>
      <c r="B1289" s="41" t="s">
        <v>2431</v>
      </c>
      <c r="C1289" s="41">
        <v>0</v>
      </c>
      <c r="D1289" s="41">
        <v>0</v>
      </c>
      <c r="E1289" s="41">
        <v>0</v>
      </c>
      <c r="F1289" s="41">
        <v>0</v>
      </c>
      <c r="G1289" s="48">
        <v>39911</v>
      </c>
    </row>
    <row r="1290" spans="1:7" x14ac:dyDescent="0.25">
      <c r="A1290" s="48">
        <v>399111640</v>
      </c>
      <c r="B1290" s="41" t="s">
        <v>2433</v>
      </c>
      <c r="C1290" s="41">
        <v>0</v>
      </c>
      <c r="D1290" s="41">
        <v>0</v>
      </c>
      <c r="E1290" s="41">
        <v>0</v>
      </c>
      <c r="F1290" s="41">
        <v>0</v>
      </c>
      <c r="G1290" s="48">
        <v>39911</v>
      </c>
    </row>
    <row r="1291" spans="1:7" x14ac:dyDescent="0.25">
      <c r="A1291" s="48">
        <v>399112000</v>
      </c>
      <c r="B1291" s="41" t="s">
        <v>2435</v>
      </c>
      <c r="C1291" s="41">
        <v>0</v>
      </c>
      <c r="D1291" s="41">
        <v>0</v>
      </c>
      <c r="E1291" s="41">
        <v>0</v>
      </c>
      <c r="F1291" s="41">
        <v>0</v>
      </c>
      <c r="G1291" s="48">
        <v>39911</v>
      </c>
    </row>
    <row r="1292" spans="1:7" x14ac:dyDescent="0.25">
      <c r="A1292" s="48">
        <v>399112004</v>
      </c>
      <c r="B1292" s="41" t="s">
        <v>2437</v>
      </c>
      <c r="C1292" s="41">
        <v>0</v>
      </c>
      <c r="D1292" s="41">
        <v>0</v>
      </c>
      <c r="E1292" s="41">
        <v>0</v>
      </c>
      <c r="F1292" s="41">
        <v>0</v>
      </c>
      <c r="G1292" s="48">
        <v>39911</v>
      </c>
    </row>
    <row r="1293" spans="1:7" x14ac:dyDescent="0.25">
      <c r="A1293" s="48">
        <v>399112022</v>
      </c>
      <c r="B1293" s="41" t="s">
        <v>2439</v>
      </c>
      <c r="C1293" s="41">
        <v>0</v>
      </c>
      <c r="D1293" s="41">
        <v>0</v>
      </c>
      <c r="E1293" s="41">
        <v>0</v>
      </c>
      <c r="F1293" s="41">
        <v>0</v>
      </c>
      <c r="G1293" s="48">
        <v>39911</v>
      </c>
    </row>
    <row r="1294" spans="1:7" x14ac:dyDescent="0.25">
      <c r="A1294" s="48">
        <v>399112429</v>
      </c>
      <c r="B1294" s="41" t="s">
        <v>2441</v>
      </c>
      <c r="C1294" s="41">
        <v>0</v>
      </c>
      <c r="D1294" s="41">
        <v>0</v>
      </c>
      <c r="E1294" s="41">
        <v>0</v>
      </c>
      <c r="F1294" s="41">
        <v>0</v>
      </c>
      <c r="G1294" s="48">
        <v>39911</v>
      </c>
    </row>
    <row r="1295" spans="1:7" x14ac:dyDescent="0.25">
      <c r="A1295" s="48">
        <v>399112432</v>
      </c>
      <c r="B1295" s="41" t="s">
        <v>2443</v>
      </c>
      <c r="C1295" s="41">
        <v>0</v>
      </c>
      <c r="D1295" s="41">
        <v>0</v>
      </c>
      <c r="E1295" s="41">
        <v>0</v>
      </c>
      <c r="F1295" s="41">
        <v>0</v>
      </c>
      <c r="G1295" s="48">
        <v>39911</v>
      </c>
    </row>
    <row r="1296" spans="1:7" x14ac:dyDescent="0.25">
      <c r="A1296" s="48">
        <v>399112438</v>
      </c>
      <c r="B1296" s="41" t="s">
        <v>2445</v>
      </c>
      <c r="C1296" s="41">
        <v>0</v>
      </c>
      <c r="D1296" s="41">
        <v>0</v>
      </c>
      <c r="E1296" s="41">
        <v>0</v>
      </c>
      <c r="F1296" s="41">
        <v>0</v>
      </c>
      <c r="G1296" s="48">
        <v>39911</v>
      </c>
    </row>
    <row r="1297" spans="1:7" x14ac:dyDescent="0.25">
      <c r="A1297" s="48">
        <v>399112439</v>
      </c>
      <c r="B1297" s="41" t="s">
        <v>2447</v>
      </c>
      <c r="C1297" s="41">
        <v>0</v>
      </c>
      <c r="D1297" s="41">
        <v>0</v>
      </c>
      <c r="E1297" s="41">
        <v>0</v>
      </c>
      <c r="F1297" s="41">
        <v>0</v>
      </c>
      <c r="G1297" s="48">
        <v>39911</v>
      </c>
    </row>
    <row r="1298" spans="1:7" x14ac:dyDescent="0.25">
      <c r="A1298" s="48">
        <v>399112445</v>
      </c>
      <c r="B1298" s="41" t="s">
        <v>2449</v>
      </c>
      <c r="C1298" s="41">
        <v>0</v>
      </c>
      <c r="D1298" s="41">
        <v>0</v>
      </c>
      <c r="E1298" s="41">
        <v>0</v>
      </c>
      <c r="F1298" s="41">
        <v>0</v>
      </c>
      <c r="G1298" s="48">
        <v>39911</v>
      </c>
    </row>
    <row r="1299" spans="1:7" x14ac:dyDescent="0.25">
      <c r="A1299" s="48">
        <v>399112500</v>
      </c>
      <c r="B1299" s="41" t="s">
        <v>2451</v>
      </c>
      <c r="C1299" s="41">
        <v>0</v>
      </c>
      <c r="D1299" s="41">
        <v>0</v>
      </c>
      <c r="E1299" s="41">
        <v>0</v>
      </c>
      <c r="F1299" s="41">
        <v>0</v>
      </c>
      <c r="G1299" s="48">
        <v>39911</v>
      </c>
    </row>
    <row r="1300" spans="1:7" x14ac:dyDescent="0.25">
      <c r="A1300" s="48">
        <v>399112510</v>
      </c>
      <c r="B1300" s="41" t="s">
        <v>2453</v>
      </c>
      <c r="C1300" s="41">
        <v>0</v>
      </c>
      <c r="D1300" s="41">
        <v>0</v>
      </c>
      <c r="E1300" s="41">
        <v>0</v>
      </c>
      <c r="F1300" s="41">
        <v>0</v>
      </c>
      <c r="G1300" s="48">
        <v>39911</v>
      </c>
    </row>
    <row r="1301" spans="1:7" x14ac:dyDescent="0.25">
      <c r="A1301" s="48">
        <v>399112520</v>
      </c>
      <c r="B1301" s="41" t="s">
        <v>2455</v>
      </c>
      <c r="C1301" s="41">
        <v>0</v>
      </c>
      <c r="D1301" s="41">
        <v>0</v>
      </c>
      <c r="E1301" s="41">
        <v>0</v>
      </c>
      <c r="F1301" s="41">
        <v>0</v>
      </c>
      <c r="G1301" s="48">
        <v>39911</v>
      </c>
    </row>
    <row r="1302" spans="1:7" x14ac:dyDescent="0.25">
      <c r="A1302" s="48">
        <v>399112524</v>
      </c>
      <c r="B1302" s="41" t="s">
        <v>2457</v>
      </c>
      <c r="C1302" s="41">
        <v>0</v>
      </c>
      <c r="D1302" s="41">
        <v>0</v>
      </c>
      <c r="E1302" s="41">
        <v>0</v>
      </c>
      <c r="F1302" s="41">
        <v>0</v>
      </c>
      <c r="G1302" s="48">
        <v>39911</v>
      </c>
    </row>
    <row r="1303" spans="1:7" x14ac:dyDescent="0.25">
      <c r="A1303" s="48">
        <v>399112701</v>
      </c>
      <c r="B1303" s="41" t="s">
        <v>2459</v>
      </c>
      <c r="C1303" s="41">
        <v>0</v>
      </c>
      <c r="D1303" s="41">
        <v>0</v>
      </c>
      <c r="E1303" s="41">
        <v>0</v>
      </c>
      <c r="F1303" s="41">
        <v>0</v>
      </c>
      <c r="G1303" s="48">
        <v>39911</v>
      </c>
    </row>
    <row r="1304" spans="1:7" x14ac:dyDescent="0.25">
      <c r="A1304" s="48">
        <v>399112703</v>
      </c>
      <c r="B1304" s="41" t="s">
        <v>2461</v>
      </c>
      <c r="C1304" s="41">
        <v>0</v>
      </c>
      <c r="D1304" s="41">
        <v>0</v>
      </c>
      <c r="E1304" s="41">
        <v>0</v>
      </c>
      <c r="F1304" s="41">
        <v>0</v>
      </c>
      <c r="G1304" s="48">
        <v>39911</v>
      </c>
    </row>
    <row r="1305" spans="1:7" x14ac:dyDescent="0.25">
      <c r="A1305" s="48">
        <v>399112706</v>
      </c>
      <c r="B1305" s="41" t="s">
        <v>2463</v>
      </c>
      <c r="C1305" s="41">
        <v>0</v>
      </c>
      <c r="D1305" s="41">
        <v>0</v>
      </c>
      <c r="E1305" s="41">
        <v>0</v>
      </c>
      <c r="F1305" s="41">
        <v>0</v>
      </c>
      <c r="G1305" s="48">
        <v>39911</v>
      </c>
    </row>
    <row r="1306" spans="1:7" x14ac:dyDescent="0.25">
      <c r="A1306" s="48">
        <v>399114600</v>
      </c>
      <c r="B1306" s="41" t="s">
        <v>2465</v>
      </c>
      <c r="C1306" s="41">
        <v>0</v>
      </c>
      <c r="D1306" s="41">
        <v>0</v>
      </c>
      <c r="E1306" s="41">
        <v>0</v>
      </c>
      <c r="F1306" s="41">
        <v>0</v>
      </c>
      <c r="G1306" s="48">
        <v>39911</v>
      </c>
    </row>
    <row r="1307" spans="1:7" x14ac:dyDescent="0.25">
      <c r="A1307" s="48">
        <v>399114610</v>
      </c>
      <c r="B1307" s="41" t="s">
        <v>2467</v>
      </c>
      <c r="C1307" s="41">
        <v>0</v>
      </c>
      <c r="D1307" s="41">
        <v>0</v>
      </c>
      <c r="E1307" s="41">
        <v>0</v>
      </c>
      <c r="F1307" s="41">
        <v>0</v>
      </c>
      <c r="G1307" s="48">
        <v>39911</v>
      </c>
    </row>
    <row r="1308" spans="1:7" x14ac:dyDescent="0.25">
      <c r="A1308" s="48">
        <v>399114612</v>
      </c>
      <c r="B1308" s="41" t="s">
        <v>2469</v>
      </c>
      <c r="C1308" s="41">
        <v>0</v>
      </c>
      <c r="D1308" s="41">
        <v>0</v>
      </c>
      <c r="E1308" s="41">
        <v>0</v>
      </c>
      <c r="F1308" s="41">
        <v>0</v>
      </c>
      <c r="G1308" s="48">
        <v>39911</v>
      </c>
    </row>
    <row r="1309" spans="1:7" x14ac:dyDescent="0.25">
      <c r="A1309" s="48">
        <v>399114618</v>
      </c>
      <c r="B1309" s="41" t="s">
        <v>2471</v>
      </c>
      <c r="C1309" s="41">
        <v>0</v>
      </c>
      <c r="D1309" s="41">
        <v>0</v>
      </c>
      <c r="E1309" s="41">
        <v>0</v>
      </c>
      <c r="F1309" s="41">
        <v>0</v>
      </c>
      <c r="G1309" s="48">
        <v>39911</v>
      </c>
    </row>
    <row r="1310" spans="1:7" x14ac:dyDescent="0.25">
      <c r="A1310" s="48">
        <v>399114619</v>
      </c>
      <c r="B1310" s="41" t="s">
        <v>2473</v>
      </c>
      <c r="C1310" s="41">
        <v>0</v>
      </c>
      <c r="D1310" s="41">
        <v>0</v>
      </c>
      <c r="E1310" s="41">
        <v>0</v>
      </c>
      <c r="F1310" s="41">
        <v>0</v>
      </c>
      <c r="G1310" s="48">
        <v>39911</v>
      </c>
    </row>
    <row r="1311" spans="1:7" x14ac:dyDescent="0.25">
      <c r="A1311" s="48">
        <v>399114621</v>
      </c>
      <c r="B1311" s="41" t="s">
        <v>2475</v>
      </c>
      <c r="C1311" s="41">
        <v>0</v>
      </c>
      <c r="D1311" s="41">
        <v>0</v>
      </c>
      <c r="E1311" s="41">
        <v>0</v>
      </c>
      <c r="F1311" s="41">
        <v>0</v>
      </c>
      <c r="G1311" s="48">
        <v>39911</v>
      </c>
    </row>
    <row r="1312" spans="1:7" x14ac:dyDescent="0.25">
      <c r="A1312" s="48">
        <v>399115007</v>
      </c>
      <c r="B1312" s="41" t="s">
        <v>2477</v>
      </c>
      <c r="C1312" s="41">
        <v>0</v>
      </c>
      <c r="D1312" s="41">
        <v>0</v>
      </c>
      <c r="E1312" s="41">
        <v>0</v>
      </c>
      <c r="F1312" s="41">
        <v>0</v>
      </c>
      <c r="G1312" s="48">
        <v>39911</v>
      </c>
    </row>
    <row r="1313" spans="1:7" x14ac:dyDescent="0.25">
      <c r="A1313" s="48">
        <v>399116010</v>
      </c>
      <c r="B1313" s="41" t="s">
        <v>2479</v>
      </c>
      <c r="C1313" s="41">
        <v>0</v>
      </c>
      <c r="D1313" s="41">
        <v>0</v>
      </c>
      <c r="E1313" s="41">
        <v>0</v>
      </c>
      <c r="F1313" s="41">
        <v>0</v>
      </c>
      <c r="G1313" s="48">
        <v>39911</v>
      </c>
    </row>
    <row r="1314" spans="1:7" x14ac:dyDescent="0.25">
      <c r="A1314" s="48">
        <v>399119051</v>
      </c>
      <c r="B1314" s="41" t="s">
        <v>2481</v>
      </c>
      <c r="C1314" s="41">
        <v>0</v>
      </c>
      <c r="D1314" s="41">
        <v>0</v>
      </c>
      <c r="E1314" s="41">
        <v>0</v>
      </c>
      <c r="F1314" s="41">
        <v>0</v>
      </c>
      <c r="G1314" s="48">
        <v>39911</v>
      </c>
    </row>
    <row r="1315" spans="1:7" x14ac:dyDescent="0.25">
      <c r="A1315" s="48">
        <v>399119054</v>
      </c>
      <c r="B1315" s="41" t="s">
        <v>2483</v>
      </c>
      <c r="C1315" s="41">
        <v>0</v>
      </c>
      <c r="D1315" s="41">
        <v>0</v>
      </c>
      <c r="E1315" s="41">
        <v>0</v>
      </c>
      <c r="F1315" s="41">
        <v>0</v>
      </c>
      <c r="G1315" s="48">
        <v>39911</v>
      </c>
    </row>
    <row r="1316" spans="1:7" x14ac:dyDescent="0.25">
      <c r="A1316" s="48">
        <v>399119100</v>
      </c>
      <c r="B1316" s="41" t="s">
        <v>2443</v>
      </c>
      <c r="C1316" s="41">
        <v>0</v>
      </c>
      <c r="D1316" s="41">
        <v>0</v>
      </c>
      <c r="E1316" s="41">
        <v>0</v>
      </c>
      <c r="F1316" s="41">
        <v>0</v>
      </c>
      <c r="G1316" s="48">
        <v>39911</v>
      </c>
    </row>
    <row r="1317" spans="1:7" x14ac:dyDescent="0.25">
      <c r="A1317" s="48">
        <v>399119204</v>
      </c>
      <c r="B1317" s="41" t="s">
        <v>2486</v>
      </c>
      <c r="C1317" s="41">
        <v>0</v>
      </c>
      <c r="D1317" s="41">
        <v>0</v>
      </c>
      <c r="E1317" s="41">
        <v>0</v>
      </c>
      <c r="F1317" s="41">
        <v>0</v>
      </c>
      <c r="G1317" s="48">
        <v>39911</v>
      </c>
    </row>
    <row r="1318" spans="1:7" x14ac:dyDescent="0.25">
      <c r="A1318" s="48">
        <v>399119802</v>
      </c>
      <c r="B1318" s="41" t="s">
        <v>2488</v>
      </c>
      <c r="C1318" s="41">
        <v>0</v>
      </c>
      <c r="D1318" s="41">
        <v>0</v>
      </c>
      <c r="E1318" s="41">
        <v>0</v>
      </c>
      <c r="F1318" s="41">
        <v>0</v>
      </c>
      <c r="G1318" s="48">
        <v>39911</v>
      </c>
    </row>
    <row r="1319" spans="1:7" x14ac:dyDescent="0.25">
      <c r="A1319" s="48">
        <v>399120100</v>
      </c>
      <c r="B1319" s="41" t="s">
        <v>2490</v>
      </c>
      <c r="C1319" s="41">
        <v>0</v>
      </c>
      <c r="D1319" s="41">
        <v>0</v>
      </c>
      <c r="E1319" s="41">
        <v>0</v>
      </c>
      <c r="F1319" s="41">
        <v>0</v>
      </c>
      <c r="G1319" s="48">
        <v>39912</v>
      </c>
    </row>
    <row r="1320" spans="1:7" x14ac:dyDescent="0.25">
      <c r="A1320" s="48">
        <v>399120101</v>
      </c>
      <c r="B1320" s="41" t="s">
        <v>2492</v>
      </c>
      <c r="C1320" s="41">
        <v>0</v>
      </c>
      <c r="D1320" s="41">
        <v>0</v>
      </c>
      <c r="E1320" s="41">
        <v>0</v>
      </c>
      <c r="F1320" s="41">
        <v>0</v>
      </c>
      <c r="G1320" s="48">
        <v>39912</v>
      </c>
    </row>
    <row r="1321" spans="1:7" x14ac:dyDescent="0.25">
      <c r="A1321" s="48">
        <v>399120110</v>
      </c>
      <c r="B1321" s="41" t="s">
        <v>2494</v>
      </c>
      <c r="C1321" s="41">
        <v>0</v>
      </c>
      <c r="D1321" s="41">
        <v>0</v>
      </c>
      <c r="E1321" s="41">
        <v>0</v>
      </c>
      <c r="F1321" s="41">
        <v>0</v>
      </c>
      <c r="G1321" s="48">
        <v>39912</v>
      </c>
    </row>
    <row r="1322" spans="1:7" x14ac:dyDescent="0.25">
      <c r="A1322" s="48">
        <v>399120120</v>
      </c>
      <c r="B1322" s="41" t="s">
        <v>2496</v>
      </c>
      <c r="C1322" s="41">
        <v>0</v>
      </c>
      <c r="D1322" s="41">
        <v>0</v>
      </c>
      <c r="E1322" s="41">
        <v>0</v>
      </c>
      <c r="F1322" s="41">
        <v>0</v>
      </c>
      <c r="G1322" s="48">
        <v>39912</v>
      </c>
    </row>
    <row r="1323" spans="1:7" x14ac:dyDescent="0.25">
      <c r="A1323" s="48">
        <v>399120150</v>
      </c>
      <c r="B1323" s="41" t="s">
        <v>2498</v>
      </c>
      <c r="C1323" s="41">
        <v>0</v>
      </c>
      <c r="D1323" s="41">
        <v>0</v>
      </c>
      <c r="E1323" s="41">
        <v>0</v>
      </c>
      <c r="F1323" s="41">
        <v>0</v>
      </c>
      <c r="G1323" s="48">
        <v>39912</v>
      </c>
    </row>
    <row r="1324" spans="1:7" x14ac:dyDescent="0.25">
      <c r="A1324" s="48">
        <v>399120200</v>
      </c>
      <c r="B1324" s="41" t="s">
        <v>2500</v>
      </c>
      <c r="C1324" s="41">
        <v>0</v>
      </c>
      <c r="D1324" s="41">
        <v>0</v>
      </c>
      <c r="E1324" s="41">
        <v>0</v>
      </c>
      <c r="F1324" s="41">
        <v>0</v>
      </c>
      <c r="G1324" s="48">
        <v>39912</v>
      </c>
    </row>
    <row r="1325" spans="1:7" x14ac:dyDescent="0.25">
      <c r="A1325" s="48">
        <v>399120400</v>
      </c>
      <c r="B1325" s="41" t="s">
        <v>2502</v>
      </c>
      <c r="C1325" s="41">
        <v>0</v>
      </c>
      <c r="D1325" s="41">
        <v>0</v>
      </c>
      <c r="E1325" s="41">
        <v>0</v>
      </c>
      <c r="F1325" s="41">
        <v>0</v>
      </c>
      <c r="G1325" s="48">
        <v>39912</v>
      </c>
    </row>
    <row r="1326" spans="1:7" x14ac:dyDescent="0.25">
      <c r="A1326" s="48">
        <v>399120700</v>
      </c>
      <c r="B1326" s="41" t="s">
        <v>2504</v>
      </c>
      <c r="C1326" s="41">
        <v>0</v>
      </c>
      <c r="D1326" s="41">
        <v>0</v>
      </c>
      <c r="E1326" s="41">
        <v>0</v>
      </c>
      <c r="F1326" s="41">
        <v>0</v>
      </c>
      <c r="G1326" s="48">
        <v>39912</v>
      </c>
    </row>
    <row r="1327" spans="1:7" x14ac:dyDescent="0.25">
      <c r="A1327" s="48">
        <v>399120730</v>
      </c>
      <c r="B1327" s="41" t="s">
        <v>2506</v>
      </c>
      <c r="C1327" s="41">
        <v>0</v>
      </c>
      <c r="D1327" s="41">
        <v>0</v>
      </c>
      <c r="E1327" s="41">
        <v>0</v>
      </c>
      <c r="F1327" s="41">
        <v>0</v>
      </c>
      <c r="G1327" s="48">
        <v>39912</v>
      </c>
    </row>
    <row r="1328" spans="1:7" x14ac:dyDescent="0.25">
      <c r="A1328" s="48">
        <v>399120800</v>
      </c>
      <c r="B1328" s="41" t="s">
        <v>2508</v>
      </c>
      <c r="C1328" s="41">
        <v>0</v>
      </c>
      <c r="D1328" s="41">
        <v>0</v>
      </c>
      <c r="E1328" s="41">
        <v>0</v>
      </c>
      <c r="F1328" s="41">
        <v>0</v>
      </c>
      <c r="G1328" s="48">
        <v>39912</v>
      </c>
    </row>
    <row r="1329" spans="1:7" x14ac:dyDescent="0.25">
      <c r="A1329" s="48">
        <v>399120830</v>
      </c>
      <c r="B1329" s="41" t="s">
        <v>2510</v>
      </c>
      <c r="C1329" s="41">
        <v>0</v>
      </c>
      <c r="D1329" s="41">
        <v>0</v>
      </c>
      <c r="E1329" s="41">
        <v>0</v>
      </c>
      <c r="F1329" s="41">
        <v>0</v>
      </c>
      <c r="G1329" s="48">
        <v>39912</v>
      </c>
    </row>
    <row r="1330" spans="1:7" x14ac:dyDescent="0.25">
      <c r="A1330" s="48">
        <v>399120915</v>
      </c>
      <c r="B1330" s="41" t="s">
        <v>2512</v>
      </c>
      <c r="C1330" s="41">
        <v>0</v>
      </c>
      <c r="D1330" s="41">
        <v>0</v>
      </c>
      <c r="E1330" s="41">
        <v>0</v>
      </c>
      <c r="F1330" s="41">
        <v>0</v>
      </c>
      <c r="G1330" s="48">
        <v>39912</v>
      </c>
    </row>
    <row r="1331" spans="1:7" x14ac:dyDescent="0.25">
      <c r="A1331" s="48">
        <v>399120930</v>
      </c>
      <c r="B1331" s="41" t="s">
        <v>2514</v>
      </c>
      <c r="C1331" s="41">
        <v>0</v>
      </c>
      <c r="D1331" s="41">
        <v>0</v>
      </c>
      <c r="E1331" s="41">
        <v>0</v>
      </c>
      <c r="F1331" s="41">
        <v>0</v>
      </c>
      <c r="G1331" s="48">
        <v>39912</v>
      </c>
    </row>
    <row r="1332" spans="1:7" x14ac:dyDescent="0.25">
      <c r="A1332" s="48">
        <v>399120975</v>
      </c>
      <c r="B1332" s="41" t="s">
        <v>2516</v>
      </c>
      <c r="C1332" s="41">
        <v>0</v>
      </c>
      <c r="D1332" s="41">
        <v>0</v>
      </c>
      <c r="E1332" s="41">
        <v>0</v>
      </c>
      <c r="F1332" s="41">
        <v>0</v>
      </c>
      <c r="G1332" s="48">
        <v>39912</v>
      </c>
    </row>
    <row r="1333" spans="1:7" x14ac:dyDescent="0.25">
      <c r="A1333" s="48">
        <v>399122000</v>
      </c>
      <c r="B1333" s="41" t="s">
        <v>2518</v>
      </c>
      <c r="C1333" s="41">
        <v>0</v>
      </c>
      <c r="D1333" s="41">
        <v>0</v>
      </c>
      <c r="E1333" s="41">
        <v>0</v>
      </c>
      <c r="F1333" s="41">
        <v>0</v>
      </c>
      <c r="G1333" s="48">
        <v>39912</v>
      </c>
    </row>
    <row r="1334" spans="1:7" x14ac:dyDescent="0.25">
      <c r="A1334" s="48">
        <v>399122004</v>
      </c>
      <c r="B1334" s="41" t="s">
        <v>2520</v>
      </c>
      <c r="C1334" s="41">
        <v>0</v>
      </c>
      <c r="D1334" s="41">
        <v>0</v>
      </c>
      <c r="E1334" s="41">
        <v>0</v>
      </c>
      <c r="F1334" s="41">
        <v>0</v>
      </c>
      <c r="G1334" s="48">
        <v>39912</v>
      </c>
    </row>
    <row r="1335" spans="1:7" x14ac:dyDescent="0.25">
      <c r="A1335" s="48">
        <v>399122022</v>
      </c>
      <c r="B1335" s="41" t="s">
        <v>2522</v>
      </c>
      <c r="C1335" s="41">
        <v>0</v>
      </c>
      <c r="D1335" s="41">
        <v>0</v>
      </c>
      <c r="E1335" s="41">
        <v>0</v>
      </c>
      <c r="F1335" s="41">
        <v>0</v>
      </c>
      <c r="G1335" s="48">
        <v>39912</v>
      </c>
    </row>
    <row r="1336" spans="1:7" x14ac:dyDescent="0.25">
      <c r="A1336" s="48">
        <v>399122416</v>
      </c>
      <c r="B1336" s="41" t="s">
        <v>2524</v>
      </c>
      <c r="C1336" s="41">
        <v>0</v>
      </c>
      <c r="D1336" s="41">
        <v>0</v>
      </c>
      <c r="E1336" s="41">
        <v>0</v>
      </c>
      <c r="F1336" s="41">
        <v>0</v>
      </c>
      <c r="G1336" s="48">
        <v>39912</v>
      </c>
    </row>
    <row r="1337" spans="1:7" x14ac:dyDescent="0.25">
      <c r="A1337" s="48">
        <v>399122423</v>
      </c>
      <c r="B1337" s="41" t="s">
        <v>2526</v>
      </c>
      <c r="C1337" s="41">
        <v>0</v>
      </c>
      <c r="D1337" s="41">
        <v>0</v>
      </c>
      <c r="E1337" s="41">
        <v>0</v>
      </c>
      <c r="F1337" s="41">
        <v>0</v>
      </c>
      <c r="G1337" s="48">
        <v>39912</v>
      </c>
    </row>
    <row r="1338" spans="1:7" x14ac:dyDescent="0.25">
      <c r="A1338" s="48">
        <v>399122429</v>
      </c>
      <c r="B1338" s="41" t="s">
        <v>2528</v>
      </c>
      <c r="C1338" s="41">
        <v>0</v>
      </c>
      <c r="D1338" s="41">
        <v>0</v>
      </c>
      <c r="E1338" s="41">
        <v>0</v>
      </c>
      <c r="F1338" s="41">
        <v>0</v>
      </c>
      <c r="G1338" s="48">
        <v>39912</v>
      </c>
    </row>
    <row r="1339" spans="1:7" x14ac:dyDescent="0.25">
      <c r="A1339" s="48">
        <v>399122430</v>
      </c>
      <c r="B1339" s="41" t="s">
        <v>2530</v>
      </c>
      <c r="C1339" s="41">
        <v>0</v>
      </c>
      <c r="D1339" s="41">
        <v>0</v>
      </c>
      <c r="E1339" s="41">
        <v>0</v>
      </c>
      <c r="F1339" s="41">
        <v>0</v>
      </c>
      <c r="G1339" s="48">
        <v>39912</v>
      </c>
    </row>
    <row r="1340" spans="1:7" x14ac:dyDescent="0.25">
      <c r="A1340" s="48">
        <v>399122432</v>
      </c>
      <c r="B1340" s="41" t="s">
        <v>2532</v>
      </c>
      <c r="C1340" s="41">
        <v>0</v>
      </c>
      <c r="D1340" s="41">
        <v>0</v>
      </c>
      <c r="E1340" s="41">
        <v>0</v>
      </c>
      <c r="F1340" s="41">
        <v>0</v>
      </c>
      <c r="G1340" s="48">
        <v>39912</v>
      </c>
    </row>
    <row r="1341" spans="1:7" x14ac:dyDescent="0.25">
      <c r="A1341" s="48">
        <v>399122439</v>
      </c>
      <c r="B1341" s="41" t="s">
        <v>2534</v>
      </c>
      <c r="C1341" s="41">
        <v>0</v>
      </c>
      <c r="D1341" s="41">
        <v>0</v>
      </c>
      <c r="E1341" s="41">
        <v>0</v>
      </c>
      <c r="F1341" s="41">
        <v>0</v>
      </c>
      <c r="G1341" s="48">
        <v>39912</v>
      </c>
    </row>
    <row r="1342" spans="1:7" x14ac:dyDescent="0.25">
      <c r="A1342" s="48">
        <v>399122500</v>
      </c>
      <c r="B1342" s="41" t="s">
        <v>2536</v>
      </c>
      <c r="C1342" s="41">
        <v>0</v>
      </c>
      <c r="D1342" s="41">
        <v>0</v>
      </c>
      <c r="E1342" s="41">
        <v>0</v>
      </c>
      <c r="F1342" s="41">
        <v>0</v>
      </c>
      <c r="G1342" s="48">
        <v>39912</v>
      </c>
    </row>
    <row r="1343" spans="1:7" x14ac:dyDescent="0.25">
      <c r="A1343" s="48">
        <v>399122510</v>
      </c>
      <c r="B1343" s="41" t="s">
        <v>2538</v>
      </c>
      <c r="C1343" s="41">
        <v>0</v>
      </c>
      <c r="D1343" s="41">
        <v>0</v>
      </c>
      <c r="E1343" s="41">
        <v>0</v>
      </c>
      <c r="F1343" s="41">
        <v>0</v>
      </c>
      <c r="G1343" s="48">
        <v>39912</v>
      </c>
    </row>
    <row r="1344" spans="1:7" x14ac:dyDescent="0.25">
      <c r="A1344" s="48">
        <v>399122524</v>
      </c>
      <c r="B1344" s="41" t="s">
        <v>2540</v>
      </c>
      <c r="C1344" s="41">
        <v>0</v>
      </c>
      <c r="D1344" s="41">
        <v>0</v>
      </c>
      <c r="E1344" s="41">
        <v>0</v>
      </c>
      <c r="F1344" s="41">
        <v>0</v>
      </c>
      <c r="G1344" s="48">
        <v>39912</v>
      </c>
    </row>
    <row r="1345" spans="1:7" x14ac:dyDescent="0.25">
      <c r="A1345" s="48">
        <v>399122701</v>
      </c>
      <c r="B1345" s="41" t="s">
        <v>2542</v>
      </c>
      <c r="C1345" s="41">
        <v>0</v>
      </c>
      <c r="D1345" s="41">
        <v>0</v>
      </c>
      <c r="E1345" s="41">
        <v>0</v>
      </c>
      <c r="F1345" s="41">
        <v>0</v>
      </c>
      <c r="G1345" s="48">
        <v>39912</v>
      </c>
    </row>
    <row r="1346" spans="1:7" x14ac:dyDescent="0.25">
      <c r="A1346" s="48">
        <v>399122703</v>
      </c>
      <c r="B1346" s="41" t="s">
        <v>2544</v>
      </c>
      <c r="C1346" s="41">
        <v>0</v>
      </c>
      <c r="D1346" s="41">
        <v>0</v>
      </c>
      <c r="E1346" s="41">
        <v>0</v>
      </c>
      <c r="F1346" s="41">
        <v>0</v>
      </c>
      <c r="G1346" s="48">
        <v>39912</v>
      </c>
    </row>
    <row r="1347" spans="1:7" x14ac:dyDescent="0.25">
      <c r="A1347" s="48">
        <v>399122706</v>
      </c>
      <c r="B1347" s="41" t="s">
        <v>2546</v>
      </c>
      <c r="C1347" s="41">
        <v>0</v>
      </c>
      <c r="D1347" s="41">
        <v>0</v>
      </c>
      <c r="E1347" s="41">
        <v>0</v>
      </c>
      <c r="F1347" s="41">
        <v>0</v>
      </c>
      <c r="G1347" s="48">
        <v>39912</v>
      </c>
    </row>
    <row r="1348" spans="1:7" x14ac:dyDescent="0.25">
      <c r="A1348" s="48">
        <v>399122708</v>
      </c>
      <c r="B1348" s="41" t="s">
        <v>2548</v>
      </c>
      <c r="C1348" s="41">
        <v>0</v>
      </c>
      <c r="D1348" s="41">
        <v>0</v>
      </c>
      <c r="E1348" s="41">
        <v>0</v>
      </c>
      <c r="F1348" s="41">
        <v>0</v>
      </c>
      <c r="G1348" s="48">
        <v>39912</v>
      </c>
    </row>
    <row r="1349" spans="1:7" x14ac:dyDescent="0.25">
      <c r="A1349" s="48">
        <v>399122801</v>
      </c>
      <c r="B1349" s="41" t="s">
        <v>2550</v>
      </c>
      <c r="C1349" s="41">
        <v>0</v>
      </c>
      <c r="D1349" s="41">
        <v>0</v>
      </c>
      <c r="E1349" s="41">
        <v>0</v>
      </c>
      <c r="F1349" s="41">
        <v>0</v>
      </c>
      <c r="G1349" s="48">
        <v>39912</v>
      </c>
    </row>
    <row r="1350" spans="1:7" x14ac:dyDescent="0.25">
      <c r="A1350" s="48">
        <v>399122925</v>
      </c>
      <c r="B1350" s="41" t="s">
        <v>2552</v>
      </c>
      <c r="C1350" s="41">
        <v>0</v>
      </c>
      <c r="D1350" s="41">
        <v>0</v>
      </c>
      <c r="E1350" s="41">
        <v>0</v>
      </c>
      <c r="F1350" s="41">
        <v>0</v>
      </c>
      <c r="G1350" s="48">
        <v>39912</v>
      </c>
    </row>
    <row r="1351" spans="1:7" x14ac:dyDescent="0.25">
      <c r="A1351" s="48">
        <v>399124600</v>
      </c>
      <c r="B1351" s="41" t="s">
        <v>2554</v>
      </c>
      <c r="C1351" s="41">
        <v>0</v>
      </c>
      <c r="D1351" s="41">
        <v>0</v>
      </c>
      <c r="E1351" s="41">
        <v>0</v>
      </c>
      <c r="F1351" s="41">
        <v>0</v>
      </c>
      <c r="G1351" s="48">
        <v>39912</v>
      </c>
    </row>
    <row r="1352" spans="1:7" x14ac:dyDescent="0.25">
      <c r="A1352" s="48">
        <v>399124610</v>
      </c>
      <c r="B1352" s="41" t="s">
        <v>2556</v>
      </c>
      <c r="C1352" s="41">
        <v>0</v>
      </c>
      <c r="D1352" s="41">
        <v>0</v>
      </c>
      <c r="E1352" s="41">
        <v>0</v>
      </c>
      <c r="F1352" s="41">
        <v>0</v>
      </c>
      <c r="G1352" s="48">
        <v>39912</v>
      </c>
    </row>
    <row r="1353" spans="1:7" x14ac:dyDescent="0.25">
      <c r="A1353" s="48">
        <v>399124612</v>
      </c>
      <c r="B1353" s="41" t="s">
        <v>2558</v>
      </c>
      <c r="C1353" s="41">
        <v>0</v>
      </c>
      <c r="D1353" s="41">
        <v>0</v>
      </c>
      <c r="E1353" s="41">
        <v>0</v>
      </c>
      <c r="F1353" s="41">
        <v>0</v>
      </c>
      <c r="G1353" s="48">
        <v>39912</v>
      </c>
    </row>
    <row r="1354" spans="1:7" x14ac:dyDescent="0.25">
      <c r="A1354" s="48">
        <v>399124618</v>
      </c>
      <c r="B1354" s="41" t="s">
        <v>2560</v>
      </c>
      <c r="C1354" s="41">
        <v>0</v>
      </c>
      <c r="D1354" s="41">
        <v>0</v>
      </c>
      <c r="E1354" s="41">
        <v>0</v>
      </c>
      <c r="F1354" s="41">
        <v>0</v>
      </c>
      <c r="G1354" s="48">
        <v>39912</v>
      </c>
    </row>
    <row r="1355" spans="1:7" x14ac:dyDescent="0.25">
      <c r="A1355" s="48">
        <v>399124619</v>
      </c>
      <c r="B1355" s="41" t="s">
        <v>2562</v>
      </c>
      <c r="C1355" s="41">
        <v>0</v>
      </c>
      <c r="D1355" s="41">
        <v>0</v>
      </c>
      <c r="E1355" s="41">
        <v>0</v>
      </c>
      <c r="F1355" s="41">
        <v>0</v>
      </c>
      <c r="G1355" s="48">
        <v>39912</v>
      </c>
    </row>
    <row r="1356" spans="1:7" x14ac:dyDescent="0.25">
      <c r="A1356" s="48">
        <v>399124621</v>
      </c>
      <c r="B1356" s="41" t="s">
        <v>2564</v>
      </c>
      <c r="C1356" s="41">
        <v>0</v>
      </c>
      <c r="D1356" s="41">
        <v>0</v>
      </c>
      <c r="E1356" s="41">
        <v>0</v>
      </c>
      <c r="F1356" s="41">
        <v>0</v>
      </c>
      <c r="G1356" s="48">
        <v>39912</v>
      </c>
    </row>
    <row r="1357" spans="1:7" x14ac:dyDescent="0.25">
      <c r="A1357" s="48">
        <v>399124993</v>
      </c>
      <c r="B1357" s="41" t="s">
        <v>2566</v>
      </c>
      <c r="C1357" s="41">
        <v>0</v>
      </c>
      <c r="D1357" s="41">
        <v>0</v>
      </c>
      <c r="E1357" s="41">
        <v>0</v>
      </c>
      <c r="F1357" s="41">
        <v>0</v>
      </c>
      <c r="G1357" s="48">
        <v>39912</v>
      </c>
    </row>
    <row r="1358" spans="1:7" x14ac:dyDescent="0.25">
      <c r="A1358" s="48">
        <v>399125904</v>
      </c>
      <c r="B1358" s="41" t="s">
        <v>2568</v>
      </c>
      <c r="C1358" s="41">
        <v>0</v>
      </c>
      <c r="D1358" s="41">
        <v>0</v>
      </c>
      <c r="E1358" s="41">
        <v>0</v>
      </c>
      <c r="F1358" s="41">
        <v>0</v>
      </c>
      <c r="G1358" s="48">
        <v>39912</v>
      </c>
    </row>
    <row r="1359" spans="1:7" x14ac:dyDescent="0.25">
      <c r="A1359" s="48">
        <v>399126010</v>
      </c>
      <c r="B1359" s="41" t="s">
        <v>2570</v>
      </c>
      <c r="C1359" s="41">
        <v>0</v>
      </c>
      <c r="D1359" s="41">
        <v>0</v>
      </c>
      <c r="E1359" s="41">
        <v>0</v>
      </c>
      <c r="F1359" s="41">
        <v>0</v>
      </c>
      <c r="G1359" s="48">
        <v>39912</v>
      </c>
    </row>
    <row r="1360" spans="1:7" x14ac:dyDescent="0.25">
      <c r="A1360" s="48">
        <v>399129006</v>
      </c>
      <c r="B1360" s="41" t="s">
        <v>2572</v>
      </c>
      <c r="C1360" s="41">
        <v>0</v>
      </c>
      <c r="D1360" s="41">
        <v>0</v>
      </c>
      <c r="E1360" s="41">
        <v>0</v>
      </c>
      <c r="F1360" s="41">
        <v>0</v>
      </c>
      <c r="G1360" s="48">
        <v>39912</v>
      </c>
    </row>
    <row r="1361" spans="1:7" x14ac:dyDescent="0.25">
      <c r="A1361" s="48">
        <v>399129008</v>
      </c>
      <c r="B1361" s="41" t="s">
        <v>2574</v>
      </c>
      <c r="C1361" s="41">
        <v>0</v>
      </c>
      <c r="D1361" s="41">
        <v>0</v>
      </c>
      <c r="E1361" s="41">
        <v>0</v>
      </c>
      <c r="F1361" s="41">
        <v>0</v>
      </c>
      <c r="G1361" s="48">
        <v>39912</v>
      </c>
    </row>
    <row r="1362" spans="1:7" x14ac:dyDescent="0.25">
      <c r="A1362" s="48">
        <v>399129009</v>
      </c>
      <c r="B1362" s="41" t="s">
        <v>2576</v>
      </c>
      <c r="C1362" s="41">
        <v>0</v>
      </c>
      <c r="D1362" s="41">
        <v>0</v>
      </c>
      <c r="E1362" s="41">
        <v>0</v>
      </c>
      <c r="F1362" s="41">
        <v>0</v>
      </c>
      <c r="G1362" s="48">
        <v>39912</v>
      </c>
    </row>
    <row r="1363" spans="1:7" x14ac:dyDescent="0.25">
      <c r="A1363" s="48">
        <v>399129017</v>
      </c>
      <c r="B1363" s="41" t="s">
        <v>2568</v>
      </c>
      <c r="C1363" s="41">
        <v>0</v>
      </c>
      <c r="D1363" s="41">
        <v>0</v>
      </c>
      <c r="E1363" s="41">
        <v>0</v>
      </c>
      <c r="F1363" s="41">
        <v>0</v>
      </c>
      <c r="G1363" s="48">
        <v>39912</v>
      </c>
    </row>
    <row r="1364" spans="1:7" x14ac:dyDescent="0.25">
      <c r="A1364" s="48">
        <v>399129051</v>
      </c>
      <c r="B1364" s="41" t="s">
        <v>2579</v>
      </c>
      <c r="C1364" s="41">
        <v>0</v>
      </c>
      <c r="D1364" s="41">
        <v>0</v>
      </c>
      <c r="E1364" s="41">
        <v>0</v>
      </c>
      <c r="F1364" s="41">
        <v>0</v>
      </c>
      <c r="G1364" s="48">
        <v>39912</v>
      </c>
    </row>
    <row r="1365" spans="1:7" x14ac:dyDescent="0.25">
      <c r="A1365" s="48">
        <v>399129053</v>
      </c>
      <c r="B1365" s="41" t="s">
        <v>2581</v>
      </c>
      <c r="C1365" s="41">
        <v>0</v>
      </c>
      <c r="D1365" s="41">
        <v>0</v>
      </c>
      <c r="E1365" s="41">
        <v>0</v>
      </c>
      <c r="F1365" s="41">
        <v>0</v>
      </c>
      <c r="G1365" s="48">
        <v>39912</v>
      </c>
    </row>
    <row r="1366" spans="1:7" x14ac:dyDescent="0.25">
      <c r="A1366" s="48">
        <v>399129059</v>
      </c>
      <c r="B1366" s="41" t="s">
        <v>2583</v>
      </c>
      <c r="C1366" s="41">
        <v>0</v>
      </c>
      <c r="D1366" s="41">
        <v>0</v>
      </c>
      <c r="E1366" s="41">
        <v>0</v>
      </c>
      <c r="F1366" s="41">
        <v>0</v>
      </c>
      <c r="G1366" s="48">
        <v>39912</v>
      </c>
    </row>
    <row r="1367" spans="1:7" x14ac:dyDescent="0.25">
      <c r="A1367" s="48">
        <v>399129802</v>
      </c>
      <c r="B1367" s="41" t="s">
        <v>2585</v>
      </c>
      <c r="C1367" s="41">
        <v>0</v>
      </c>
      <c r="D1367" s="41">
        <v>0</v>
      </c>
      <c r="E1367" s="41">
        <v>0</v>
      </c>
      <c r="F1367" s="41">
        <v>0</v>
      </c>
      <c r="G1367" s="48">
        <v>39912</v>
      </c>
    </row>
    <row r="1368" spans="1:7" x14ac:dyDescent="0.25">
      <c r="A1368" s="48">
        <v>399130100</v>
      </c>
      <c r="B1368" s="41" t="s">
        <v>2587</v>
      </c>
      <c r="C1368" s="41">
        <v>0</v>
      </c>
      <c r="D1368" s="41">
        <v>0</v>
      </c>
      <c r="E1368" s="41">
        <v>0</v>
      </c>
      <c r="F1368" s="41">
        <v>0</v>
      </c>
      <c r="G1368" s="48">
        <v>39913</v>
      </c>
    </row>
    <row r="1369" spans="1:7" x14ac:dyDescent="0.25">
      <c r="A1369" s="48">
        <v>399130101</v>
      </c>
      <c r="B1369" s="41" t="s">
        <v>2589</v>
      </c>
      <c r="C1369" s="41">
        <v>0</v>
      </c>
      <c r="D1369" s="41">
        <v>0</v>
      </c>
      <c r="E1369" s="41">
        <v>0</v>
      </c>
      <c r="F1369" s="41">
        <v>0</v>
      </c>
      <c r="G1369" s="48">
        <v>39913</v>
      </c>
    </row>
    <row r="1370" spans="1:7" x14ac:dyDescent="0.25">
      <c r="A1370" s="48">
        <v>399130102</v>
      </c>
      <c r="B1370" s="41" t="s">
        <v>2591</v>
      </c>
      <c r="C1370" s="41">
        <v>0</v>
      </c>
      <c r="D1370" s="41">
        <v>0</v>
      </c>
      <c r="E1370" s="41">
        <v>0</v>
      </c>
      <c r="F1370" s="41">
        <v>0</v>
      </c>
      <c r="G1370" s="48">
        <v>39913</v>
      </c>
    </row>
    <row r="1371" spans="1:7" x14ac:dyDescent="0.25">
      <c r="A1371" s="48">
        <v>399130103</v>
      </c>
      <c r="B1371" s="41" t="s">
        <v>2593</v>
      </c>
      <c r="C1371" s="41">
        <v>0</v>
      </c>
      <c r="D1371" s="41">
        <v>0</v>
      </c>
      <c r="E1371" s="41">
        <v>0</v>
      </c>
      <c r="F1371" s="41">
        <v>0</v>
      </c>
      <c r="G1371" s="48">
        <v>39913</v>
      </c>
    </row>
    <row r="1372" spans="1:7" x14ac:dyDescent="0.25">
      <c r="A1372" s="48">
        <v>399130110</v>
      </c>
      <c r="B1372" s="41" t="s">
        <v>2595</v>
      </c>
      <c r="C1372" s="41">
        <v>0</v>
      </c>
      <c r="D1372" s="41">
        <v>0</v>
      </c>
      <c r="E1372" s="41">
        <v>0</v>
      </c>
      <c r="F1372" s="41">
        <v>0</v>
      </c>
      <c r="G1372" s="48">
        <v>39913</v>
      </c>
    </row>
    <row r="1373" spans="1:7" x14ac:dyDescent="0.25">
      <c r="A1373" s="48">
        <v>399130120</v>
      </c>
      <c r="B1373" s="41" t="s">
        <v>2597</v>
      </c>
      <c r="C1373" s="41">
        <v>0</v>
      </c>
      <c r="D1373" s="41">
        <v>0</v>
      </c>
      <c r="E1373" s="41">
        <v>0</v>
      </c>
      <c r="F1373" s="41">
        <v>0</v>
      </c>
      <c r="G1373" s="48">
        <v>39913</v>
      </c>
    </row>
    <row r="1374" spans="1:7" x14ac:dyDescent="0.25">
      <c r="A1374" s="48">
        <v>399130150</v>
      </c>
      <c r="B1374" s="41" t="s">
        <v>2599</v>
      </c>
      <c r="C1374" s="41">
        <v>0</v>
      </c>
      <c r="D1374" s="41">
        <v>0</v>
      </c>
      <c r="E1374" s="41">
        <v>0</v>
      </c>
      <c r="F1374" s="41">
        <v>0</v>
      </c>
      <c r="G1374" s="48">
        <v>39913</v>
      </c>
    </row>
    <row r="1375" spans="1:7" x14ac:dyDescent="0.25">
      <c r="A1375" s="48">
        <v>399130200</v>
      </c>
      <c r="B1375" s="41" t="s">
        <v>2601</v>
      </c>
      <c r="C1375" s="41">
        <v>0</v>
      </c>
      <c r="D1375" s="41">
        <v>0</v>
      </c>
      <c r="E1375" s="41">
        <v>0</v>
      </c>
      <c r="F1375" s="41">
        <v>0</v>
      </c>
      <c r="G1375" s="48">
        <v>39913</v>
      </c>
    </row>
    <row r="1376" spans="1:7" x14ac:dyDescent="0.25">
      <c r="A1376" s="48">
        <v>399130700</v>
      </c>
      <c r="B1376" s="41" t="s">
        <v>2603</v>
      </c>
      <c r="C1376" s="41">
        <v>0</v>
      </c>
      <c r="D1376" s="41">
        <v>0</v>
      </c>
      <c r="E1376" s="41">
        <v>0</v>
      </c>
      <c r="F1376" s="41">
        <v>0</v>
      </c>
      <c r="G1376" s="48">
        <v>39913</v>
      </c>
    </row>
    <row r="1377" spans="1:7" x14ac:dyDescent="0.25">
      <c r="A1377" s="48">
        <v>399130730</v>
      </c>
      <c r="B1377" s="41" t="s">
        <v>2605</v>
      </c>
      <c r="C1377" s="41">
        <v>0</v>
      </c>
      <c r="D1377" s="41">
        <v>0</v>
      </c>
      <c r="E1377" s="41">
        <v>0</v>
      </c>
      <c r="F1377" s="41">
        <v>0</v>
      </c>
      <c r="G1377" s="48">
        <v>39913</v>
      </c>
    </row>
    <row r="1378" spans="1:7" x14ac:dyDescent="0.25">
      <c r="A1378" s="48">
        <v>399130800</v>
      </c>
      <c r="B1378" s="41" t="s">
        <v>2607</v>
      </c>
      <c r="C1378" s="41">
        <v>0</v>
      </c>
      <c r="D1378" s="41">
        <v>0</v>
      </c>
      <c r="E1378" s="41">
        <v>0</v>
      </c>
      <c r="F1378" s="41">
        <v>0</v>
      </c>
      <c r="G1378" s="48">
        <v>39913</v>
      </c>
    </row>
    <row r="1379" spans="1:7" x14ac:dyDescent="0.25">
      <c r="A1379" s="48">
        <v>399130915</v>
      </c>
      <c r="B1379" s="41" t="s">
        <v>2609</v>
      </c>
      <c r="C1379" s="41">
        <v>0</v>
      </c>
      <c r="D1379" s="41">
        <v>0</v>
      </c>
      <c r="E1379" s="41">
        <v>0</v>
      </c>
      <c r="F1379" s="41">
        <v>0</v>
      </c>
      <c r="G1379" s="48">
        <v>39913</v>
      </c>
    </row>
    <row r="1380" spans="1:7" x14ac:dyDescent="0.25">
      <c r="A1380" s="48">
        <v>399130930</v>
      </c>
      <c r="B1380" s="41" t="s">
        <v>2611</v>
      </c>
      <c r="C1380" s="41">
        <v>0</v>
      </c>
      <c r="D1380" s="41">
        <v>300</v>
      </c>
      <c r="E1380" s="41">
        <v>300</v>
      </c>
      <c r="F1380" s="41">
        <v>-300</v>
      </c>
      <c r="G1380" s="48">
        <v>39913</v>
      </c>
    </row>
    <row r="1381" spans="1:7" x14ac:dyDescent="0.25">
      <c r="A1381" s="48">
        <v>399130975</v>
      </c>
      <c r="B1381" s="41" t="s">
        <v>2613</v>
      </c>
      <c r="C1381" s="41">
        <v>0</v>
      </c>
      <c r="D1381" s="41">
        <v>0</v>
      </c>
      <c r="E1381" s="41">
        <v>0</v>
      </c>
      <c r="F1381" s="41">
        <v>0</v>
      </c>
      <c r="G1381" s="48">
        <v>39913</v>
      </c>
    </row>
    <row r="1382" spans="1:7" x14ac:dyDescent="0.25">
      <c r="A1382" s="48">
        <v>399130981</v>
      </c>
      <c r="B1382" s="41" t="s">
        <v>2615</v>
      </c>
      <c r="C1382" s="41">
        <v>0</v>
      </c>
      <c r="D1382" s="41">
        <v>0</v>
      </c>
      <c r="E1382" s="41">
        <v>0</v>
      </c>
      <c r="F1382" s="41">
        <v>0</v>
      </c>
      <c r="G1382" s="48">
        <v>39913</v>
      </c>
    </row>
    <row r="1383" spans="1:7" x14ac:dyDescent="0.25">
      <c r="A1383" s="48">
        <v>399132000</v>
      </c>
      <c r="B1383" s="41" t="s">
        <v>2617</v>
      </c>
      <c r="C1383" s="41">
        <v>0</v>
      </c>
      <c r="D1383" s="41">
        <v>0</v>
      </c>
      <c r="E1383" s="41">
        <v>0</v>
      </c>
      <c r="F1383" s="41">
        <v>0</v>
      </c>
      <c r="G1383" s="48">
        <v>39913</v>
      </c>
    </row>
    <row r="1384" spans="1:7" x14ac:dyDescent="0.25">
      <c r="A1384" s="48">
        <v>399132004</v>
      </c>
      <c r="B1384" s="41" t="s">
        <v>2619</v>
      </c>
      <c r="C1384" s="41">
        <v>0</v>
      </c>
      <c r="D1384" s="41">
        <v>0</v>
      </c>
      <c r="E1384" s="41">
        <v>0</v>
      </c>
      <c r="F1384" s="41">
        <v>0</v>
      </c>
      <c r="G1384" s="48">
        <v>39913</v>
      </c>
    </row>
    <row r="1385" spans="1:7" x14ac:dyDescent="0.25">
      <c r="A1385" s="48">
        <v>399132022</v>
      </c>
      <c r="B1385" s="41" t="s">
        <v>2621</v>
      </c>
      <c r="C1385" s="41">
        <v>0</v>
      </c>
      <c r="D1385" s="41">
        <v>0</v>
      </c>
      <c r="E1385" s="41">
        <v>0</v>
      </c>
      <c r="F1385" s="41">
        <v>0</v>
      </c>
      <c r="G1385" s="48">
        <v>39913</v>
      </c>
    </row>
    <row r="1386" spans="1:7" x14ac:dyDescent="0.25">
      <c r="A1386" s="48">
        <v>399132429</v>
      </c>
      <c r="B1386" s="41" t="s">
        <v>2623</v>
      </c>
      <c r="C1386" s="41">
        <v>0</v>
      </c>
      <c r="D1386" s="41">
        <v>0</v>
      </c>
      <c r="E1386" s="41">
        <v>0</v>
      </c>
      <c r="F1386" s="41">
        <v>0</v>
      </c>
      <c r="G1386" s="48">
        <v>39913</v>
      </c>
    </row>
    <row r="1387" spans="1:7" x14ac:dyDescent="0.25">
      <c r="A1387" s="48">
        <v>399132440</v>
      </c>
      <c r="B1387" s="41" t="s">
        <v>2625</v>
      </c>
      <c r="C1387" s="41">
        <v>0</v>
      </c>
      <c r="D1387" s="41">
        <v>0</v>
      </c>
      <c r="E1387" s="41">
        <v>0</v>
      </c>
      <c r="F1387" s="41">
        <v>0</v>
      </c>
      <c r="G1387" s="48">
        <v>39913</v>
      </c>
    </row>
    <row r="1388" spans="1:7" x14ac:dyDescent="0.25">
      <c r="A1388" s="48">
        <v>399132500</v>
      </c>
      <c r="B1388" s="41" t="s">
        <v>2627</v>
      </c>
      <c r="C1388" s="41">
        <v>0</v>
      </c>
      <c r="D1388" s="41">
        <v>500</v>
      </c>
      <c r="E1388" s="41">
        <v>500</v>
      </c>
      <c r="F1388" s="41">
        <v>-500</v>
      </c>
      <c r="G1388" s="48">
        <v>39913</v>
      </c>
    </row>
    <row r="1389" spans="1:7" x14ac:dyDescent="0.25">
      <c r="A1389" s="48">
        <v>399132503</v>
      </c>
      <c r="B1389" s="41" t="s">
        <v>2629</v>
      </c>
      <c r="C1389" s="41">
        <v>0</v>
      </c>
      <c r="D1389" s="41">
        <v>0</v>
      </c>
      <c r="E1389" s="41">
        <v>0</v>
      </c>
      <c r="F1389" s="41">
        <v>0</v>
      </c>
      <c r="G1389" s="48">
        <v>39913</v>
      </c>
    </row>
    <row r="1390" spans="1:7" x14ac:dyDescent="0.25">
      <c r="A1390" s="48">
        <v>399132510</v>
      </c>
      <c r="B1390" s="41" t="s">
        <v>2631</v>
      </c>
      <c r="C1390" s="41">
        <v>0</v>
      </c>
      <c r="D1390" s="41">
        <v>0</v>
      </c>
      <c r="E1390" s="41">
        <v>0</v>
      </c>
      <c r="F1390" s="41">
        <v>0</v>
      </c>
      <c r="G1390" s="48">
        <v>39913</v>
      </c>
    </row>
    <row r="1391" spans="1:7" x14ac:dyDescent="0.25">
      <c r="A1391" s="48">
        <v>399132524</v>
      </c>
      <c r="B1391" s="41" t="s">
        <v>2633</v>
      </c>
      <c r="C1391" s="41">
        <v>0</v>
      </c>
      <c r="D1391" s="41">
        <v>0</v>
      </c>
      <c r="E1391" s="41">
        <v>0</v>
      </c>
      <c r="F1391" s="41">
        <v>0</v>
      </c>
      <c r="G1391" s="48">
        <v>39913</v>
      </c>
    </row>
    <row r="1392" spans="1:7" x14ac:dyDescent="0.25">
      <c r="A1392" s="48">
        <v>399132703</v>
      </c>
      <c r="B1392" s="41" t="s">
        <v>2635</v>
      </c>
      <c r="C1392" s="41">
        <v>0</v>
      </c>
      <c r="D1392" s="41">
        <v>0</v>
      </c>
      <c r="E1392" s="41">
        <v>0</v>
      </c>
      <c r="F1392" s="41">
        <v>0</v>
      </c>
      <c r="G1392" s="48">
        <v>39913</v>
      </c>
    </row>
    <row r="1393" spans="1:7" x14ac:dyDescent="0.25">
      <c r="A1393" s="48">
        <v>399132706</v>
      </c>
      <c r="B1393" s="41" t="s">
        <v>2637</v>
      </c>
      <c r="C1393" s="41">
        <v>0</v>
      </c>
      <c r="D1393" s="41">
        <v>200</v>
      </c>
      <c r="E1393" s="41">
        <v>200</v>
      </c>
      <c r="F1393" s="41">
        <v>-200</v>
      </c>
      <c r="G1393" s="48">
        <v>39913</v>
      </c>
    </row>
    <row r="1394" spans="1:7" x14ac:dyDescent="0.25">
      <c r="A1394" s="48">
        <v>399132801</v>
      </c>
      <c r="B1394" s="41" t="s">
        <v>2639</v>
      </c>
      <c r="C1394" s="41">
        <v>0</v>
      </c>
      <c r="D1394" s="41">
        <v>700</v>
      </c>
      <c r="E1394" s="41">
        <v>700</v>
      </c>
      <c r="F1394" s="41">
        <v>-700</v>
      </c>
      <c r="G1394" s="48">
        <v>39913</v>
      </c>
    </row>
    <row r="1395" spans="1:7" x14ac:dyDescent="0.25">
      <c r="A1395" s="48">
        <v>399134600</v>
      </c>
      <c r="B1395" s="41" t="s">
        <v>2641</v>
      </c>
      <c r="C1395" s="41">
        <v>0</v>
      </c>
      <c r="D1395" s="41">
        <v>0</v>
      </c>
      <c r="E1395" s="41">
        <v>0</v>
      </c>
      <c r="F1395" s="41">
        <v>0</v>
      </c>
      <c r="G1395" s="48">
        <v>39913</v>
      </c>
    </row>
    <row r="1396" spans="1:7" x14ac:dyDescent="0.25">
      <c r="A1396" s="48">
        <v>399134610</v>
      </c>
      <c r="B1396" s="41" t="s">
        <v>2643</v>
      </c>
      <c r="C1396" s="41">
        <v>0</v>
      </c>
      <c r="D1396" s="41">
        <v>0</v>
      </c>
      <c r="E1396" s="41">
        <v>0</v>
      </c>
      <c r="F1396" s="41">
        <v>0</v>
      </c>
      <c r="G1396" s="48">
        <v>39913</v>
      </c>
    </row>
    <row r="1397" spans="1:7" x14ac:dyDescent="0.25">
      <c r="A1397" s="48">
        <v>399134612</v>
      </c>
      <c r="B1397" s="41" t="s">
        <v>2645</v>
      </c>
      <c r="C1397" s="41">
        <v>0</v>
      </c>
      <c r="D1397" s="41">
        <v>0</v>
      </c>
      <c r="E1397" s="41">
        <v>0</v>
      </c>
      <c r="F1397" s="41">
        <v>0</v>
      </c>
      <c r="G1397" s="48">
        <v>39913</v>
      </c>
    </row>
    <row r="1398" spans="1:7" x14ac:dyDescent="0.25">
      <c r="A1398" s="48">
        <v>399134618</v>
      </c>
      <c r="B1398" s="41" t="s">
        <v>2647</v>
      </c>
      <c r="C1398" s="41">
        <v>0</v>
      </c>
      <c r="D1398" s="41">
        <v>0</v>
      </c>
      <c r="E1398" s="41">
        <v>0</v>
      </c>
      <c r="F1398" s="41">
        <v>0</v>
      </c>
      <c r="G1398" s="48">
        <v>39913</v>
      </c>
    </row>
    <row r="1399" spans="1:7" x14ac:dyDescent="0.25">
      <c r="A1399" s="48">
        <v>399134619</v>
      </c>
      <c r="B1399" s="41" t="s">
        <v>2649</v>
      </c>
      <c r="C1399" s="41">
        <v>0</v>
      </c>
      <c r="D1399" s="41">
        <v>0</v>
      </c>
      <c r="E1399" s="41">
        <v>0</v>
      </c>
      <c r="F1399" s="41">
        <v>0</v>
      </c>
      <c r="G1399" s="48">
        <v>39913</v>
      </c>
    </row>
    <row r="1400" spans="1:7" x14ac:dyDescent="0.25">
      <c r="A1400" s="48">
        <v>399134621</v>
      </c>
      <c r="B1400" s="41" t="s">
        <v>2651</v>
      </c>
      <c r="C1400" s="41">
        <v>0</v>
      </c>
      <c r="D1400" s="41">
        <v>0</v>
      </c>
      <c r="E1400" s="41">
        <v>0</v>
      </c>
      <c r="F1400" s="41">
        <v>0</v>
      </c>
      <c r="G1400" s="48">
        <v>39913</v>
      </c>
    </row>
    <row r="1401" spans="1:7" x14ac:dyDescent="0.25">
      <c r="A1401" s="48">
        <v>399136010</v>
      </c>
      <c r="B1401" s="41" t="s">
        <v>2653</v>
      </c>
      <c r="C1401" s="41">
        <v>0</v>
      </c>
      <c r="D1401" s="41">
        <v>0</v>
      </c>
      <c r="E1401" s="41">
        <v>0</v>
      </c>
      <c r="F1401" s="41">
        <v>0</v>
      </c>
      <c r="G1401" s="48">
        <v>39913</v>
      </c>
    </row>
    <row r="1402" spans="1:7" x14ac:dyDescent="0.25">
      <c r="A1402" s="48">
        <v>399139060</v>
      </c>
      <c r="B1402" s="41" t="s">
        <v>2655</v>
      </c>
      <c r="C1402" s="41">
        <v>0</v>
      </c>
      <c r="D1402" s="41">
        <v>0</v>
      </c>
      <c r="E1402" s="41">
        <v>0</v>
      </c>
      <c r="F1402" s="41">
        <v>0</v>
      </c>
      <c r="G1402" s="48">
        <v>39913</v>
      </c>
    </row>
    <row r="1403" spans="1:7" x14ac:dyDescent="0.25">
      <c r="A1403" s="48">
        <v>399139065</v>
      </c>
      <c r="B1403" s="41" t="s">
        <v>2657</v>
      </c>
      <c r="C1403" s="41">
        <v>0</v>
      </c>
      <c r="D1403" s="41">
        <v>0</v>
      </c>
      <c r="E1403" s="41">
        <v>0</v>
      </c>
      <c r="F1403" s="41">
        <v>0</v>
      </c>
      <c r="G1403" s="48">
        <v>39913</v>
      </c>
    </row>
    <row r="1404" spans="1:7" x14ac:dyDescent="0.25">
      <c r="A1404" s="48">
        <v>399139361</v>
      </c>
      <c r="B1404" s="41" t="s">
        <v>2659</v>
      </c>
      <c r="C1404" s="41">
        <v>0</v>
      </c>
      <c r="D1404" s="41">
        <v>0</v>
      </c>
      <c r="E1404" s="41">
        <v>0</v>
      </c>
      <c r="F1404" s="41">
        <v>0</v>
      </c>
      <c r="G1404" s="48">
        <v>39913</v>
      </c>
    </row>
    <row r="1405" spans="1:7" x14ac:dyDescent="0.25">
      <c r="A1405" s="48">
        <v>399139800</v>
      </c>
      <c r="B1405" s="41" t="s">
        <v>2661</v>
      </c>
      <c r="C1405" s="41">
        <v>0</v>
      </c>
      <c r="D1405" s="41">
        <v>0</v>
      </c>
      <c r="E1405" s="41">
        <v>0</v>
      </c>
      <c r="F1405" s="41">
        <v>0</v>
      </c>
      <c r="G1405" s="48">
        <v>39913</v>
      </c>
    </row>
    <row r="1406" spans="1:7" x14ac:dyDescent="0.25">
      <c r="A1406" s="48">
        <v>399139802</v>
      </c>
      <c r="B1406" s="41" t="s">
        <v>2663</v>
      </c>
      <c r="C1406" s="41">
        <v>0</v>
      </c>
      <c r="D1406" s="41">
        <v>0</v>
      </c>
      <c r="E1406" s="41">
        <v>0</v>
      </c>
      <c r="F1406" s="41">
        <v>0</v>
      </c>
      <c r="G1406" s="48">
        <v>39913</v>
      </c>
    </row>
    <row r="1407" spans="1:7" x14ac:dyDescent="0.25">
      <c r="A1407" s="48">
        <v>399140100</v>
      </c>
      <c r="B1407" s="41" t="s">
        <v>2665</v>
      </c>
      <c r="C1407" s="41">
        <v>27507.43</v>
      </c>
      <c r="D1407" s="41">
        <v>70900</v>
      </c>
      <c r="E1407" s="41">
        <v>70900</v>
      </c>
      <c r="F1407" s="41">
        <v>-43392.57</v>
      </c>
      <c r="G1407" s="48">
        <v>39914</v>
      </c>
    </row>
    <row r="1408" spans="1:7" x14ac:dyDescent="0.25">
      <c r="A1408" s="48">
        <v>399140101</v>
      </c>
      <c r="B1408" s="41" t="s">
        <v>2667</v>
      </c>
      <c r="C1408" s="41">
        <v>0</v>
      </c>
      <c r="D1408" s="41">
        <v>0</v>
      </c>
      <c r="E1408" s="41">
        <v>0</v>
      </c>
      <c r="F1408" s="41">
        <v>0</v>
      </c>
      <c r="G1408" s="48">
        <v>39914</v>
      </c>
    </row>
    <row r="1409" spans="1:7" x14ac:dyDescent="0.25">
      <c r="A1409" s="48">
        <v>399140102</v>
      </c>
      <c r="B1409" s="41" t="s">
        <v>2669</v>
      </c>
      <c r="C1409" s="41">
        <v>0</v>
      </c>
      <c r="D1409" s="41">
        <v>0</v>
      </c>
      <c r="E1409" s="41">
        <v>0</v>
      </c>
      <c r="F1409" s="41">
        <v>0</v>
      </c>
      <c r="G1409" s="48">
        <v>39914</v>
      </c>
    </row>
    <row r="1410" spans="1:7" x14ac:dyDescent="0.25">
      <c r="A1410" s="48">
        <v>399140103</v>
      </c>
      <c r="B1410" s="41" t="s">
        <v>2787</v>
      </c>
      <c r="C1410" s="41">
        <v>0</v>
      </c>
      <c r="D1410" s="41">
        <v>0</v>
      </c>
      <c r="E1410" s="41">
        <v>0</v>
      </c>
      <c r="F1410" s="41">
        <v>0</v>
      </c>
      <c r="G1410" s="48">
        <v>39914</v>
      </c>
    </row>
    <row r="1411" spans="1:7" x14ac:dyDescent="0.25">
      <c r="A1411" s="48">
        <v>399140120</v>
      </c>
      <c r="B1411" s="41" t="s">
        <v>2671</v>
      </c>
      <c r="C1411" s="41">
        <v>0</v>
      </c>
      <c r="D1411" s="41">
        <v>0</v>
      </c>
      <c r="E1411" s="41">
        <v>0</v>
      </c>
      <c r="F1411" s="41">
        <v>0</v>
      </c>
      <c r="G1411" s="48">
        <v>39914</v>
      </c>
    </row>
    <row r="1412" spans="1:7" x14ac:dyDescent="0.25">
      <c r="A1412" s="48">
        <v>399140700</v>
      </c>
      <c r="B1412" s="41" t="s">
        <v>2673</v>
      </c>
      <c r="C1412" s="41">
        <v>0</v>
      </c>
      <c r="D1412" s="41">
        <v>0</v>
      </c>
      <c r="E1412" s="41">
        <v>0</v>
      </c>
      <c r="F1412" s="41">
        <v>0</v>
      </c>
      <c r="G1412" s="48">
        <v>39914</v>
      </c>
    </row>
    <row r="1413" spans="1:7" x14ac:dyDescent="0.25">
      <c r="A1413" s="48">
        <v>399140930</v>
      </c>
      <c r="B1413" s="41" t="s">
        <v>2675</v>
      </c>
      <c r="C1413" s="41">
        <v>0</v>
      </c>
      <c r="D1413" s="41">
        <v>200</v>
      </c>
      <c r="E1413" s="41">
        <v>200</v>
      </c>
      <c r="F1413" s="41">
        <v>-200</v>
      </c>
      <c r="G1413" s="48">
        <v>39914</v>
      </c>
    </row>
    <row r="1414" spans="1:7" x14ac:dyDescent="0.25">
      <c r="A1414" s="48">
        <v>399142000</v>
      </c>
      <c r="B1414" s="41" t="s">
        <v>2788</v>
      </c>
      <c r="C1414" s="41">
        <v>0</v>
      </c>
      <c r="D1414" s="41">
        <v>0</v>
      </c>
      <c r="E1414" s="41">
        <v>0</v>
      </c>
      <c r="F1414" s="41">
        <v>0</v>
      </c>
      <c r="G1414" s="48">
        <v>39914</v>
      </c>
    </row>
    <row r="1415" spans="1:7" x14ac:dyDescent="0.25">
      <c r="A1415" s="48">
        <v>399142500</v>
      </c>
      <c r="B1415" s="41" t="s">
        <v>2677</v>
      </c>
      <c r="C1415" s="41">
        <v>0</v>
      </c>
      <c r="D1415" s="41">
        <v>0</v>
      </c>
      <c r="E1415" s="41">
        <v>0</v>
      </c>
      <c r="F1415" s="41">
        <v>0</v>
      </c>
      <c r="G1415" s="48">
        <v>39914</v>
      </c>
    </row>
    <row r="1416" spans="1:7" x14ac:dyDescent="0.25">
      <c r="A1416" s="48">
        <v>399142510</v>
      </c>
      <c r="B1416" s="41" t="s">
        <v>2679</v>
      </c>
      <c r="C1416" s="41">
        <v>0</v>
      </c>
      <c r="D1416" s="41">
        <v>0</v>
      </c>
      <c r="E1416" s="41">
        <v>0</v>
      </c>
      <c r="F1416" s="41">
        <v>0</v>
      </c>
      <c r="G1416" s="48">
        <v>39914</v>
      </c>
    </row>
    <row r="1417" spans="1:7" x14ac:dyDescent="0.25">
      <c r="A1417" s="48">
        <v>399144600</v>
      </c>
      <c r="B1417" s="41" t="s">
        <v>2681</v>
      </c>
      <c r="C1417" s="41">
        <v>0</v>
      </c>
      <c r="D1417" s="41">
        <v>0</v>
      </c>
      <c r="E1417" s="41">
        <v>0</v>
      </c>
      <c r="F1417" s="41">
        <v>0</v>
      </c>
      <c r="G1417" s="48">
        <v>39914</v>
      </c>
    </row>
    <row r="1418" spans="1:7" x14ac:dyDescent="0.25">
      <c r="A1418" s="48">
        <v>399144610</v>
      </c>
      <c r="B1418" s="41" t="s">
        <v>2683</v>
      </c>
      <c r="C1418" s="41">
        <v>0</v>
      </c>
      <c r="D1418" s="41">
        <v>0</v>
      </c>
      <c r="E1418" s="41">
        <v>0</v>
      </c>
      <c r="F1418" s="41">
        <v>0</v>
      </c>
      <c r="G1418" s="48">
        <v>39914</v>
      </c>
    </row>
    <row r="1419" spans="1:7" x14ac:dyDescent="0.25">
      <c r="A1419" s="48">
        <v>399144619</v>
      </c>
      <c r="B1419" s="41" t="s">
        <v>2685</v>
      </c>
      <c r="C1419" s="41">
        <v>0</v>
      </c>
      <c r="D1419" s="41">
        <v>0</v>
      </c>
      <c r="E1419" s="41">
        <v>0</v>
      </c>
      <c r="F1419" s="41">
        <v>0</v>
      </c>
      <c r="G1419" s="48">
        <v>39914</v>
      </c>
    </row>
    <row r="1420" spans="1:7" x14ac:dyDescent="0.25">
      <c r="A1420" s="48">
        <v>399149802</v>
      </c>
      <c r="B1420" s="41" t="s">
        <v>2687</v>
      </c>
      <c r="C1420" s="41">
        <v>0</v>
      </c>
      <c r="D1420" s="41">
        <v>0</v>
      </c>
      <c r="E1420" s="41">
        <v>0</v>
      </c>
      <c r="F1420" s="41">
        <v>0</v>
      </c>
      <c r="G1420" s="48">
        <v>39914</v>
      </c>
    </row>
    <row r="1421" spans="1:7" x14ac:dyDescent="0.25">
      <c r="A1421" s="48">
        <v>399150100</v>
      </c>
      <c r="B1421" s="41" t="s">
        <v>2689</v>
      </c>
      <c r="C1421" s="41">
        <v>76879.11</v>
      </c>
      <c r="D1421" s="41">
        <v>194100</v>
      </c>
      <c r="E1421" s="41">
        <v>194100</v>
      </c>
      <c r="F1421" s="41">
        <v>-117220.89</v>
      </c>
      <c r="G1421" s="48">
        <v>39915</v>
      </c>
    </row>
    <row r="1422" spans="1:7" x14ac:dyDescent="0.25">
      <c r="A1422" s="48">
        <v>399150101</v>
      </c>
      <c r="B1422" s="41" t="s">
        <v>2691</v>
      </c>
      <c r="C1422" s="41">
        <v>0</v>
      </c>
      <c r="D1422" s="41">
        <v>0</v>
      </c>
      <c r="E1422" s="41">
        <v>0</v>
      </c>
      <c r="F1422" s="41">
        <v>0</v>
      </c>
      <c r="G1422" s="48">
        <v>39915</v>
      </c>
    </row>
    <row r="1423" spans="1:7" x14ac:dyDescent="0.25">
      <c r="A1423" s="48">
        <v>399150102</v>
      </c>
      <c r="B1423" s="41" t="s">
        <v>2693</v>
      </c>
      <c r="C1423" s="41">
        <v>0</v>
      </c>
      <c r="D1423" s="41">
        <v>0</v>
      </c>
      <c r="E1423" s="41">
        <v>0</v>
      </c>
      <c r="F1423" s="41">
        <v>0</v>
      </c>
      <c r="G1423" s="48">
        <v>39915</v>
      </c>
    </row>
    <row r="1424" spans="1:7" x14ac:dyDescent="0.25">
      <c r="A1424" s="48">
        <v>399150103</v>
      </c>
      <c r="B1424" s="41" t="s">
        <v>2789</v>
      </c>
      <c r="C1424" s="41">
        <v>0</v>
      </c>
      <c r="D1424" s="41">
        <v>0</v>
      </c>
      <c r="E1424" s="41">
        <v>0</v>
      </c>
      <c r="F1424" s="41">
        <v>0</v>
      </c>
      <c r="G1424" s="48">
        <v>39915</v>
      </c>
    </row>
    <row r="1425" spans="1:7" x14ac:dyDescent="0.25">
      <c r="A1425" s="48">
        <v>399150120</v>
      </c>
      <c r="B1425" s="41" t="s">
        <v>2695</v>
      </c>
      <c r="C1425" s="41">
        <v>0</v>
      </c>
      <c r="D1425" s="41">
        <v>0</v>
      </c>
      <c r="E1425" s="41">
        <v>0</v>
      </c>
      <c r="F1425" s="41">
        <v>0</v>
      </c>
      <c r="G1425" s="48">
        <v>39915</v>
      </c>
    </row>
    <row r="1426" spans="1:7" x14ac:dyDescent="0.25">
      <c r="A1426" s="48">
        <v>399150200</v>
      </c>
      <c r="B1426" s="41" t="s">
        <v>2697</v>
      </c>
      <c r="C1426" s="41">
        <v>26250</v>
      </c>
      <c r="D1426" s="41">
        <v>0</v>
      </c>
      <c r="E1426" s="41">
        <v>0</v>
      </c>
      <c r="F1426" s="41">
        <v>26250</v>
      </c>
      <c r="G1426" s="48">
        <v>39915</v>
      </c>
    </row>
    <row r="1427" spans="1:7" x14ac:dyDescent="0.25">
      <c r="A1427" s="48">
        <v>399150800</v>
      </c>
      <c r="B1427" s="41" t="s">
        <v>2699</v>
      </c>
      <c r="C1427" s="41">
        <v>0</v>
      </c>
      <c r="D1427" s="41">
        <v>0</v>
      </c>
      <c r="E1427" s="41">
        <v>0</v>
      </c>
      <c r="F1427" s="41">
        <v>0</v>
      </c>
      <c r="G1427" s="48">
        <v>39915</v>
      </c>
    </row>
    <row r="1428" spans="1:7" x14ac:dyDescent="0.25">
      <c r="A1428" s="48">
        <v>399150930</v>
      </c>
      <c r="B1428" s="41" t="s">
        <v>2701</v>
      </c>
      <c r="C1428" s="41">
        <v>0</v>
      </c>
      <c r="D1428" s="41">
        <v>700</v>
      </c>
      <c r="E1428" s="41">
        <v>700</v>
      </c>
      <c r="F1428" s="41">
        <v>-700</v>
      </c>
      <c r="G1428" s="48">
        <v>39915</v>
      </c>
    </row>
    <row r="1429" spans="1:7" x14ac:dyDescent="0.25">
      <c r="A1429" s="48">
        <v>399152000</v>
      </c>
      <c r="B1429" s="41" t="s">
        <v>2703</v>
      </c>
      <c r="C1429" s="41">
        <v>0</v>
      </c>
      <c r="D1429" s="41">
        <v>0</v>
      </c>
      <c r="E1429" s="41">
        <v>0</v>
      </c>
      <c r="F1429" s="41">
        <v>0</v>
      </c>
      <c r="G1429" s="48">
        <v>39915</v>
      </c>
    </row>
    <row r="1430" spans="1:7" x14ac:dyDescent="0.25">
      <c r="A1430" s="48">
        <v>399152300</v>
      </c>
      <c r="B1430" s="41" t="s">
        <v>2705</v>
      </c>
      <c r="C1430" s="41">
        <v>0</v>
      </c>
      <c r="D1430" s="41">
        <v>0</v>
      </c>
      <c r="E1430" s="41">
        <v>0</v>
      </c>
      <c r="F1430" s="41">
        <v>0</v>
      </c>
      <c r="G1430" s="48">
        <v>39915</v>
      </c>
    </row>
    <row r="1431" spans="1:7" x14ac:dyDescent="0.25">
      <c r="A1431" s="48">
        <v>399152500</v>
      </c>
      <c r="B1431" s="41" t="s">
        <v>2707</v>
      </c>
      <c r="C1431" s="41">
        <v>0</v>
      </c>
      <c r="D1431" s="41">
        <v>300</v>
      </c>
      <c r="E1431" s="41">
        <v>300</v>
      </c>
      <c r="F1431" s="41">
        <v>-300</v>
      </c>
      <c r="G1431" s="48">
        <v>39915</v>
      </c>
    </row>
    <row r="1432" spans="1:7" x14ac:dyDescent="0.25">
      <c r="A1432" s="48">
        <v>399152510</v>
      </c>
      <c r="B1432" s="41" t="s">
        <v>2709</v>
      </c>
      <c r="C1432" s="41">
        <v>0</v>
      </c>
      <c r="D1432" s="41">
        <v>0</v>
      </c>
      <c r="E1432" s="41">
        <v>0</v>
      </c>
      <c r="F1432" s="41">
        <v>0</v>
      </c>
      <c r="G1432" s="48">
        <v>39915</v>
      </c>
    </row>
    <row r="1433" spans="1:7" x14ac:dyDescent="0.25">
      <c r="A1433" s="48">
        <v>399152701</v>
      </c>
      <c r="B1433" s="41" t="s">
        <v>2711</v>
      </c>
      <c r="C1433" s="41">
        <v>0</v>
      </c>
      <c r="D1433" s="41">
        <v>0</v>
      </c>
      <c r="E1433" s="41">
        <v>0</v>
      </c>
      <c r="F1433" s="41">
        <v>0</v>
      </c>
      <c r="G1433" s="48">
        <v>39915</v>
      </c>
    </row>
    <row r="1434" spans="1:7" x14ac:dyDescent="0.25">
      <c r="A1434" s="48">
        <v>399154610</v>
      </c>
      <c r="B1434" s="41" t="s">
        <v>2713</v>
      </c>
      <c r="C1434" s="41">
        <v>0</v>
      </c>
      <c r="D1434" s="41">
        <v>0</v>
      </c>
      <c r="E1434" s="41">
        <v>0</v>
      </c>
      <c r="F1434" s="41">
        <v>0</v>
      </c>
      <c r="G1434" s="48">
        <v>39915</v>
      </c>
    </row>
    <row r="1435" spans="1:7" x14ac:dyDescent="0.25">
      <c r="A1435" s="48">
        <v>399154611</v>
      </c>
      <c r="B1435" s="41" t="s">
        <v>2715</v>
      </c>
      <c r="C1435" s="41">
        <v>0</v>
      </c>
      <c r="D1435" s="41">
        <v>0</v>
      </c>
      <c r="E1435" s="41">
        <v>0</v>
      </c>
      <c r="F1435" s="41">
        <v>0</v>
      </c>
      <c r="G1435" s="48">
        <v>39915</v>
      </c>
    </row>
    <row r="1436" spans="1:7" x14ac:dyDescent="0.25">
      <c r="A1436" s="48">
        <v>399154619</v>
      </c>
      <c r="B1436" s="41" t="s">
        <v>2717</v>
      </c>
      <c r="C1436" s="41">
        <v>0</v>
      </c>
      <c r="D1436" s="41">
        <v>0</v>
      </c>
      <c r="E1436" s="41">
        <v>0</v>
      </c>
      <c r="F1436" s="41">
        <v>0</v>
      </c>
      <c r="G1436" s="48">
        <v>39915</v>
      </c>
    </row>
    <row r="1437" spans="1:7" x14ac:dyDescent="0.25">
      <c r="A1437" s="48">
        <v>399156010</v>
      </c>
      <c r="B1437" s="41" t="s">
        <v>2719</v>
      </c>
      <c r="C1437" s="41">
        <v>0</v>
      </c>
      <c r="D1437" s="41">
        <v>0</v>
      </c>
      <c r="E1437" s="41">
        <v>0</v>
      </c>
      <c r="F1437" s="41">
        <v>0</v>
      </c>
      <c r="G1437" s="48">
        <v>39915</v>
      </c>
    </row>
    <row r="1438" spans="1:7" x14ac:dyDescent="0.25">
      <c r="A1438" s="48">
        <v>399156011</v>
      </c>
      <c r="B1438" s="41" t="s">
        <v>2721</v>
      </c>
      <c r="C1438" s="41">
        <v>0</v>
      </c>
      <c r="D1438" s="41">
        <v>0</v>
      </c>
      <c r="E1438" s="41">
        <v>0</v>
      </c>
      <c r="F1438" s="41">
        <v>0</v>
      </c>
      <c r="G1438" s="48">
        <v>39915</v>
      </c>
    </row>
    <row r="1439" spans="1:7" x14ac:dyDescent="0.25">
      <c r="A1439" s="48">
        <v>399159802</v>
      </c>
      <c r="B1439" s="41" t="s">
        <v>2723</v>
      </c>
      <c r="C1439" s="41">
        <v>0</v>
      </c>
      <c r="D1439" s="41">
        <v>0</v>
      </c>
      <c r="E1439" s="41">
        <v>0</v>
      </c>
      <c r="F1439" s="41">
        <v>0</v>
      </c>
      <c r="G1439" s="48">
        <v>39915</v>
      </c>
    </row>
    <row r="1440" spans="1:7" x14ac:dyDescent="0.25">
      <c r="A1440" s="48">
        <v>399159806</v>
      </c>
      <c r="B1440" s="41" t="s">
        <v>2762</v>
      </c>
      <c r="C1440" s="41">
        <v>0</v>
      </c>
      <c r="D1440" s="41">
        <v>-85500</v>
      </c>
      <c r="E1440" s="41">
        <v>-85500</v>
      </c>
      <c r="F1440" s="41">
        <v>85500</v>
      </c>
      <c r="G1440" s="48">
        <v>39915</v>
      </c>
    </row>
    <row r="1441" spans="1:6" x14ac:dyDescent="0.25">
      <c r="A1441" s="73" t="s">
        <v>21</v>
      </c>
      <c r="B1441" s="73" t="s">
        <v>21</v>
      </c>
      <c r="C1441" s="73" t="s">
        <v>2871</v>
      </c>
      <c r="D1441" s="73" t="s">
        <v>2872</v>
      </c>
      <c r="E1441" s="73" t="s">
        <v>2873</v>
      </c>
      <c r="F1441" s="73" t="s">
        <v>2874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42"/>
  <sheetViews>
    <sheetView workbookViewId="0">
      <selection activeCell="C17" sqref="C17"/>
    </sheetView>
  </sheetViews>
  <sheetFormatPr defaultColWidth="9.140625" defaultRowHeight="15" x14ac:dyDescent="0.25"/>
  <cols>
    <col min="1" max="1" width="17.42578125" style="41" customWidth="1"/>
    <col min="2" max="2" width="59" style="41" bestFit="1" customWidth="1"/>
    <col min="3" max="3" width="24.85546875" style="41" bestFit="1" customWidth="1"/>
    <col min="4" max="4" width="22.7109375" style="41" bestFit="1" customWidth="1"/>
    <col min="5" max="5" width="21.140625" style="41" bestFit="1" customWidth="1"/>
    <col min="6" max="6" width="26.42578125" style="41" bestFit="1" customWidth="1"/>
    <col min="7" max="7" width="6" style="41" bestFit="1" customWidth="1"/>
    <col min="8" max="16384" width="9.140625" style="41"/>
  </cols>
  <sheetData>
    <row r="1" spans="1:7" ht="18.75" x14ac:dyDescent="0.25">
      <c r="A1" s="70" t="s">
        <v>9</v>
      </c>
    </row>
    <row r="2" spans="1:7" x14ac:dyDescent="0.25">
      <c r="A2" s="41" t="s">
        <v>10</v>
      </c>
      <c r="B2" s="41" t="s">
        <v>11</v>
      </c>
    </row>
    <row r="3" spans="1:7" x14ac:dyDescent="0.25">
      <c r="A3" s="41" t="s">
        <v>12</v>
      </c>
      <c r="B3" s="41" t="s">
        <v>25</v>
      </c>
    </row>
    <row r="4" spans="1:7" x14ac:dyDescent="0.25">
      <c r="A4" s="41" t="s">
        <v>13</v>
      </c>
      <c r="B4" s="41" t="s">
        <v>2875</v>
      </c>
    </row>
    <row r="5" spans="1:7" x14ac:dyDescent="0.25">
      <c r="A5" s="41" t="s">
        <v>14</v>
      </c>
      <c r="B5" s="41" t="s">
        <v>2876</v>
      </c>
    </row>
    <row r="7" spans="1:7" ht="15.75" x14ac:dyDescent="0.25">
      <c r="A7" s="71" t="s">
        <v>2877</v>
      </c>
    </row>
    <row r="8" spans="1:7" x14ac:dyDescent="0.25">
      <c r="A8" s="72" t="s">
        <v>15</v>
      </c>
      <c r="B8" s="72" t="s">
        <v>16</v>
      </c>
      <c r="C8" s="72" t="s">
        <v>2791</v>
      </c>
      <c r="D8" s="72" t="s">
        <v>2792</v>
      </c>
      <c r="E8" s="72" t="s">
        <v>2793</v>
      </c>
      <c r="F8" s="72" t="s">
        <v>2745</v>
      </c>
    </row>
    <row r="9" spans="1:7" x14ac:dyDescent="0.25">
      <c r="A9" s="48">
        <v>300010100</v>
      </c>
      <c r="B9" s="41" t="s">
        <v>28</v>
      </c>
      <c r="C9" s="41">
        <v>0</v>
      </c>
      <c r="D9" s="41">
        <v>0</v>
      </c>
      <c r="E9" s="41">
        <v>0</v>
      </c>
      <c r="F9" s="41">
        <v>0</v>
      </c>
      <c r="G9" s="48">
        <v>30001</v>
      </c>
    </row>
    <row r="10" spans="1:7" x14ac:dyDescent="0.25">
      <c r="A10" s="48">
        <v>300010101</v>
      </c>
      <c r="B10" s="41" t="s">
        <v>30</v>
      </c>
      <c r="C10" s="41">
        <v>0</v>
      </c>
      <c r="D10" s="41">
        <v>0</v>
      </c>
      <c r="E10" s="41">
        <v>0</v>
      </c>
      <c r="F10" s="41">
        <v>0</v>
      </c>
      <c r="G10" s="48">
        <v>30001</v>
      </c>
    </row>
    <row r="11" spans="1:7" x14ac:dyDescent="0.25">
      <c r="A11" s="48">
        <v>300010102</v>
      </c>
      <c r="B11" s="41" t="s">
        <v>32</v>
      </c>
      <c r="C11" s="41">
        <v>0</v>
      </c>
      <c r="D11" s="41">
        <v>0</v>
      </c>
      <c r="E11" s="41">
        <v>0</v>
      </c>
      <c r="F11" s="41">
        <v>0</v>
      </c>
      <c r="G11" s="48">
        <v>30001</v>
      </c>
    </row>
    <row r="12" spans="1:7" x14ac:dyDescent="0.25">
      <c r="A12" s="48">
        <v>300010103</v>
      </c>
      <c r="B12" s="41" t="s">
        <v>2782</v>
      </c>
      <c r="C12" s="41">
        <v>0</v>
      </c>
      <c r="D12" s="41">
        <v>0</v>
      </c>
      <c r="E12" s="41">
        <v>0</v>
      </c>
      <c r="F12" s="41">
        <v>0</v>
      </c>
      <c r="G12" s="48">
        <v>30001</v>
      </c>
    </row>
    <row r="13" spans="1:7" x14ac:dyDescent="0.25">
      <c r="A13" s="48">
        <v>300010110</v>
      </c>
      <c r="B13" s="41" t="s">
        <v>34</v>
      </c>
      <c r="C13" s="41">
        <v>0</v>
      </c>
      <c r="D13" s="41">
        <v>0</v>
      </c>
      <c r="E13" s="41">
        <v>0</v>
      </c>
      <c r="F13" s="41">
        <v>0</v>
      </c>
      <c r="G13" s="48">
        <v>30001</v>
      </c>
    </row>
    <row r="14" spans="1:7" x14ac:dyDescent="0.25">
      <c r="A14" s="48">
        <v>300010120</v>
      </c>
      <c r="B14" s="41" t="s">
        <v>36</v>
      </c>
      <c r="C14" s="41">
        <v>0</v>
      </c>
      <c r="D14" s="41">
        <v>0</v>
      </c>
      <c r="E14" s="41">
        <v>0</v>
      </c>
      <c r="F14" s="41">
        <v>0</v>
      </c>
      <c r="G14" s="48">
        <v>30001</v>
      </c>
    </row>
    <row r="15" spans="1:7" x14ac:dyDescent="0.25">
      <c r="A15" s="48">
        <v>300010150</v>
      </c>
      <c r="B15" s="41" t="s">
        <v>38</v>
      </c>
      <c r="C15" s="41">
        <v>0</v>
      </c>
      <c r="D15" s="41">
        <v>0</v>
      </c>
      <c r="E15" s="41">
        <v>0</v>
      </c>
      <c r="F15" s="41">
        <v>0</v>
      </c>
      <c r="G15" s="48">
        <v>30001</v>
      </c>
    </row>
    <row r="16" spans="1:7" x14ac:dyDescent="0.25">
      <c r="A16" s="48">
        <v>300010200</v>
      </c>
      <c r="B16" s="41" t="s">
        <v>40</v>
      </c>
      <c r="C16" s="41">
        <v>0</v>
      </c>
      <c r="D16" s="41">
        <v>0</v>
      </c>
      <c r="E16" s="41">
        <v>0</v>
      </c>
      <c r="F16" s="41">
        <v>0</v>
      </c>
      <c r="G16" s="48">
        <v>30001</v>
      </c>
    </row>
    <row r="17" spans="1:7" x14ac:dyDescent="0.25">
      <c r="A17" s="48">
        <v>300010800</v>
      </c>
      <c r="B17" s="41" t="s">
        <v>42</v>
      </c>
      <c r="C17" s="41">
        <v>0</v>
      </c>
      <c r="D17" s="41">
        <v>0</v>
      </c>
      <c r="E17" s="41">
        <v>0</v>
      </c>
      <c r="F17" s="41">
        <v>0</v>
      </c>
      <c r="G17" s="48">
        <v>30001</v>
      </c>
    </row>
    <row r="18" spans="1:7" x14ac:dyDescent="0.25">
      <c r="A18" s="48">
        <v>300010915</v>
      </c>
      <c r="B18" s="41" t="s">
        <v>44</v>
      </c>
      <c r="C18" s="41">
        <v>0</v>
      </c>
      <c r="D18" s="41">
        <v>0</v>
      </c>
      <c r="E18" s="41">
        <v>0</v>
      </c>
      <c r="F18" s="41">
        <v>0</v>
      </c>
      <c r="G18" s="48">
        <v>30001</v>
      </c>
    </row>
    <row r="19" spans="1:7" x14ac:dyDescent="0.25">
      <c r="A19" s="48">
        <v>300010930</v>
      </c>
      <c r="B19" s="41" t="s">
        <v>46</v>
      </c>
      <c r="C19" s="41">
        <v>0</v>
      </c>
      <c r="D19" s="41">
        <v>0</v>
      </c>
      <c r="E19" s="41">
        <v>0</v>
      </c>
      <c r="F19" s="41">
        <v>0</v>
      </c>
      <c r="G19" s="48">
        <v>30001</v>
      </c>
    </row>
    <row r="20" spans="1:7" x14ac:dyDescent="0.25">
      <c r="A20" s="48">
        <v>300010975</v>
      </c>
      <c r="B20" s="41" t="s">
        <v>48</v>
      </c>
      <c r="C20" s="41">
        <v>0</v>
      </c>
      <c r="D20" s="41">
        <v>0</v>
      </c>
      <c r="E20" s="41">
        <v>0</v>
      </c>
      <c r="F20" s="41">
        <v>0</v>
      </c>
      <c r="G20" s="48">
        <v>30001</v>
      </c>
    </row>
    <row r="21" spans="1:7" x14ac:dyDescent="0.25">
      <c r="A21" s="48">
        <v>300011610</v>
      </c>
      <c r="B21" s="41" t="s">
        <v>2794</v>
      </c>
      <c r="C21" s="41">
        <v>0</v>
      </c>
      <c r="D21" s="41">
        <v>1250</v>
      </c>
      <c r="E21" s="41">
        <v>1250</v>
      </c>
      <c r="F21" s="41">
        <v>-1250</v>
      </c>
      <c r="G21" s="48">
        <v>30001</v>
      </c>
    </row>
    <row r="22" spans="1:7" x14ac:dyDescent="0.25">
      <c r="A22" s="48">
        <v>300012000</v>
      </c>
      <c r="B22" s="41" t="s">
        <v>50</v>
      </c>
      <c r="C22" s="41">
        <v>0</v>
      </c>
      <c r="D22" s="41">
        <v>0</v>
      </c>
      <c r="E22" s="41">
        <v>0</v>
      </c>
      <c r="F22" s="41">
        <v>0</v>
      </c>
      <c r="G22" s="48">
        <v>30001</v>
      </c>
    </row>
    <row r="23" spans="1:7" x14ac:dyDescent="0.25">
      <c r="A23" s="48">
        <v>300012004</v>
      </c>
      <c r="B23" s="41" t="s">
        <v>2746</v>
      </c>
      <c r="C23" s="41">
        <v>0</v>
      </c>
      <c r="D23" s="41">
        <v>0</v>
      </c>
      <c r="E23" s="41">
        <v>0</v>
      </c>
      <c r="F23" s="41">
        <v>0</v>
      </c>
      <c r="G23" s="48">
        <v>30001</v>
      </c>
    </row>
    <row r="24" spans="1:7" x14ac:dyDescent="0.25">
      <c r="A24" s="48">
        <v>300012022</v>
      </c>
      <c r="B24" s="41" t="s">
        <v>52</v>
      </c>
      <c r="C24" s="41">
        <v>752</v>
      </c>
      <c r="D24" s="41">
        <v>50</v>
      </c>
      <c r="E24" s="41">
        <v>50</v>
      </c>
      <c r="F24" s="41">
        <v>702</v>
      </c>
      <c r="G24" s="48">
        <v>30001</v>
      </c>
    </row>
    <row r="25" spans="1:7" x14ac:dyDescent="0.25">
      <c r="A25" s="48">
        <v>300012424</v>
      </c>
      <c r="B25" s="41" t="s">
        <v>54</v>
      </c>
      <c r="C25" s="41">
        <v>5192.58</v>
      </c>
      <c r="D25" s="41">
        <v>5000</v>
      </c>
      <c r="E25" s="41">
        <v>5000</v>
      </c>
      <c r="F25" s="41">
        <v>192.58</v>
      </c>
      <c r="G25" s="48">
        <v>30001</v>
      </c>
    </row>
    <row r="26" spans="1:7" x14ac:dyDescent="0.25">
      <c r="A26" s="48">
        <v>300012435</v>
      </c>
      <c r="B26" s="41" t="s">
        <v>56</v>
      </c>
      <c r="C26" s="41">
        <v>0</v>
      </c>
      <c r="D26" s="41">
        <v>0</v>
      </c>
      <c r="E26" s="41">
        <v>0</v>
      </c>
      <c r="F26" s="41">
        <v>0</v>
      </c>
      <c r="G26" s="48">
        <v>30001</v>
      </c>
    </row>
    <row r="27" spans="1:7" x14ac:dyDescent="0.25">
      <c r="A27" s="48">
        <v>300012500</v>
      </c>
      <c r="B27" s="41" t="s">
        <v>58</v>
      </c>
      <c r="C27" s="41">
        <v>0</v>
      </c>
      <c r="D27" s="41">
        <v>250</v>
      </c>
      <c r="E27" s="41">
        <v>250</v>
      </c>
      <c r="F27" s="41">
        <v>-250</v>
      </c>
      <c r="G27" s="48">
        <v>30001</v>
      </c>
    </row>
    <row r="28" spans="1:7" x14ac:dyDescent="0.25">
      <c r="A28" s="48">
        <v>300012502</v>
      </c>
      <c r="B28" s="41" t="s">
        <v>60</v>
      </c>
      <c r="C28" s="41">
        <v>0</v>
      </c>
      <c r="D28" s="41">
        <v>0</v>
      </c>
      <c r="E28" s="41">
        <v>0</v>
      </c>
      <c r="F28" s="41">
        <v>0</v>
      </c>
      <c r="G28" s="48">
        <v>30001</v>
      </c>
    </row>
    <row r="29" spans="1:7" x14ac:dyDescent="0.25">
      <c r="A29" s="48">
        <v>300012503</v>
      </c>
      <c r="B29" s="41" t="s">
        <v>62</v>
      </c>
      <c r="C29" s="41">
        <v>0</v>
      </c>
      <c r="D29" s="41">
        <v>0</v>
      </c>
      <c r="E29" s="41">
        <v>0</v>
      </c>
      <c r="F29" s="41">
        <v>0</v>
      </c>
      <c r="G29" s="48">
        <v>30001</v>
      </c>
    </row>
    <row r="30" spans="1:7" x14ac:dyDescent="0.25">
      <c r="A30" s="48">
        <v>300012504</v>
      </c>
      <c r="B30" s="41" t="s">
        <v>64</v>
      </c>
      <c r="C30" s="41">
        <v>0</v>
      </c>
      <c r="D30" s="41">
        <v>0</v>
      </c>
      <c r="E30" s="41">
        <v>0</v>
      </c>
      <c r="F30" s="41">
        <v>0</v>
      </c>
      <c r="G30" s="48">
        <v>30001</v>
      </c>
    </row>
    <row r="31" spans="1:7" x14ac:dyDescent="0.25">
      <c r="A31" s="48">
        <v>300012505</v>
      </c>
      <c r="B31" s="41" t="s">
        <v>66</v>
      </c>
      <c r="C31" s="41">
        <v>0</v>
      </c>
      <c r="D31" s="41">
        <v>0</v>
      </c>
      <c r="E31" s="41">
        <v>0</v>
      </c>
      <c r="F31" s="41">
        <v>0</v>
      </c>
      <c r="G31" s="48">
        <v>30001</v>
      </c>
    </row>
    <row r="32" spans="1:7" x14ac:dyDescent="0.25">
      <c r="A32" s="48">
        <v>300012506</v>
      </c>
      <c r="B32" s="41" t="s">
        <v>68</v>
      </c>
      <c r="C32" s="41">
        <v>0</v>
      </c>
      <c r="D32" s="41">
        <v>0</v>
      </c>
      <c r="E32" s="41">
        <v>0</v>
      </c>
      <c r="F32" s="41">
        <v>0</v>
      </c>
      <c r="G32" s="48">
        <v>30001</v>
      </c>
    </row>
    <row r="33" spans="1:7" x14ac:dyDescent="0.25">
      <c r="A33" s="48">
        <v>300012510</v>
      </c>
      <c r="B33" s="41" t="s">
        <v>70</v>
      </c>
      <c r="C33" s="41">
        <v>0</v>
      </c>
      <c r="D33" s="41">
        <v>0</v>
      </c>
      <c r="E33" s="41">
        <v>0</v>
      </c>
      <c r="F33" s="41">
        <v>0</v>
      </c>
      <c r="G33" s="48">
        <v>30001</v>
      </c>
    </row>
    <row r="34" spans="1:7" x14ac:dyDescent="0.25">
      <c r="A34" s="48">
        <v>300012520</v>
      </c>
      <c r="B34" s="41" t="s">
        <v>72</v>
      </c>
      <c r="C34" s="41">
        <v>97.9</v>
      </c>
      <c r="D34" s="41">
        <v>400</v>
      </c>
      <c r="E34" s="41">
        <v>400</v>
      </c>
      <c r="F34" s="41">
        <v>-302.10000000000002</v>
      </c>
      <c r="G34" s="48">
        <v>30001</v>
      </c>
    </row>
    <row r="35" spans="1:7" x14ac:dyDescent="0.25">
      <c r="A35" s="48">
        <v>300012603</v>
      </c>
      <c r="B35" s="41" t="s">
        <v>74</v>
      </c>
      <c r="C35" s="41">
        <v>0</v>
      </c>
      <c r="D35" s="41">
        <v>0</v>
      </c>
      <c r="E35" s="41">
        <v>0</v>
      </c>
      <c r="F35" s="41">
        <v>0</v>
      </c>
      <c r="G35" s="48">
        <v>30001</v>
      </c>
    </row>
    <row r="36" spans="1:7" x14ac:dyDescent="0.25">
      <c r="A36" s="48">
        <v>300012703</v>
      </c>
      <c r="B36" s="41" t="s">
        <v>76</v>
      </c>
      <c r="C36" s="41">
        <v>0</v>
      </c>
      <c r="D36" s="41">
        <v>0</v>
      </c>
      <c r="E36" s="41">
        <v>0</v>
      </c>
      <c r="F36" s="41">
        <v>0</v>
      </c>
      <c r="G36" s="48">
        <v>30001</v>
      </c>
    </row>
    <row r="37" spans="1:7" x14ac:dyDescent="0.25">
      <c r="A37" s="48">
        <v>300012706</v>
      </c>
      <c r="B37" s="41" t="s">
        <v>78</v>
      </c>
      <c r="C37" s="41">
        <v>0</v>
      </c>
      <c r="D37" s="41">
        <v>0</v>
      </c>
      <c r="E37" s="41">
        <v>0</v>
      </c>
      <c r="F37" s="41">
        <v>0</v>
      </c>
      <c r="G37" s="48">
        <v>30001</v>
      </c>
    </row>
    <row r="38" spans="1:7" x14ac:dyDescent="0.25">
      <c r="A38" s="48">
        <v>300012715</v>
      </c>
      <c r="B38" s="41" t="s">
        <v>80</v>
      </c>
      <c r="C38" s="41">
        <v>760</v>
      </c>
      <c r="D38" s="41">
        <v>150</v>
      </c>
      <c r="E38" s="41">
        <v>150</v>
      </c>
      <c r="F38" s="41">
        <v>610</v>
      </c>
      <c r="G38" s="48">
        <v>30001</v>
      </c>
    </row>
    <row r="39" spans="1:7" x14ac:dyDescent="0.25">
      <c r="A39" s="48">
        <v>300012801</v>
      </c>
      <c r="B39" s="41" t="s">
        <v>82</v>
      </c>
      <c r="C39" s="41">
        <v>0</v>
      </c>
      <c r="D39" s="41">
        <v>0</v>
      </c>
      <c r="E39" s="41">
        <v>0</v>
      </c>
      <c r="F39" s="41">
        <v>0</v>
      </c>
      <c r="G39" s="48">
        <v>30001</v>
      </c>
    </row>
    <row r="40" spans="1:7" x14ac:dyDescent="0.25">
      <c r="A40" s="48">
        <v>300012920</v>
      </c>
      <c r="B40" s="41" t="s">
        <v>2795</v>
      </c>
      <c r="C40" s="41">
        <v>0</v>
      </c>
      <c r="D40" s="41">
        <v>1000</v>
      </c>
      <c r="E40" s="41">
        <v>1000</v>
      </c>
      <c r="F40" s="41">
        <v>-1000</v>
      </c>
      <c r="G40" s="48">
        <v>30001</v>
      </c>
    </row>
    <row r="41" spans="1:7" x14ac:dyDescent="0.25">
      <c r="A41" s="48">
        <v>300014600</v>
      </c>
      <c r="B41" s="41" t="s">
        <v>84</v>
      </c>
      <c r="C41" s="41">
        <v>0</v>
      </c>
      <c r="D41" s="41">
        <v>0</v>
      </c>
      <c r="E41" s="41">
        <v>0</v>
      </c>
      <c r="F41" s="41">
        <v>0</v>
      </c>
      <c r="G41" s="48">
        <v>30001</v>
      </c>
    </row>
    <row r="42" spans="1:7" x14ac:dyDescent="0.25">
      <c r="A42" s="48">
        <v>300014610</v>
      </c>
      <c r="B42" s="41" t="s">
        <v>86</v>
      </c>
      <c r="C42" s="41">
        <v>0</v>
      </c>
      <c r="D42" s="41">
        <v>0</v>
      </c>
      <c r="E42" s="41">
        <v>0</v>
      </c>
      <c r="F42" s="41">
        <v>0</v>
      </c>
      <c r="G42" s="48">
        <v>30001</v>
      </c>
    </row>
    <row r="43" spans="1:7" x14ac:dyDescent="0.25">
      <c r="A43" s="48">
        <v>300014611</v>
      </c>
      <c r="B43" s="41" t="s">
        <v>88</v>
      </c>
      <c r="C43" s="41">
        <v>0</v>
      </c>
      <c r="D43" s="41">
        <v>0</v>
      </c>
      <c r="E43" s="41">
        <v>0</v>
      </c>
      <c r="F43" s="41">
        <v>0</v>
      </c>
      <c r="G43" s="48">
        <v>30001</v>
      </c>
    </row>
    <row r="44" spans="1:7" x14ac:dyDescent="0.25">
      <c r="A44" s="48">
        <v>300014618</v>
      </c>
      <c r="B44" s="41" t="s">
        <v>90</v>
      </c>
      <c r="C44" s="41">
        <v>0</v>
      </c>
      <c r="D44" s="41">
        <v>0</v>
      </c>
      <c r="E44" s="41">
        <v>0</v>
      </c>
      <c r="F44" s="41">
        <v>0</v>
      </c>
      <c r="G44" s="48">
        <v>30001</v>
      </c>
    </row>
    <row r="45" spans="1:7" x14ac:dyDescent="0.25">
      <c r="A45" s="48">
        <v>300014619</v>
      </c>
      <c r="B45" s="41" t="s">
        <v>92</v>
      </c>
      <c r="C45" s="41">
        <v>0</v>
      </c>
      <c r="D45" s="41">
        <v>0</v>
      </c>
      <c r="E45" s="41">
        <v>0</v>
      </c>
      <c r="F45" s="41">
        <v>0</v>
      </c>
      <c r="G45" s="48">
        <v>30001</v>
      </c>
    </row>
    <row r="46" spans="1:7" x14ac:dyDescent="0.25">
      <c r="A46" s="48">
        <v>300014621</v>
      </c>
      <c r="B46" s="41" t="s">
        <v>94</v>
      </c>
      <c r="C46" s="41">
        <v>0</v>
      </c>
      <c r="D46" s="41">
        <v>0</v>
      </c>
      <c r="E46" s="41">
        <v>0</v>
      </c>
      <c r="F46" s="41">
        <v>0</v>
      </c>
      <c r="G46" s="48">
        <v>30001</v>
      </c>
    </row>
    <row r="47" spans="1:7" x14ac:dyDescent="0.25">
      <c r="A47" s="48">
        <v>300015307</v>
      </c>
      <c r="B47" s="41" t="s">
        <v>96</v>
      </c>
      <c r="C47" s="41">
        <v>0</v>
      </c>
      <c r="D47" s="41">
        <v>0</v>
      </c>
      <c r="E47" s="41">
        <v>0</v>
      </c>
      <c r="F47" s="41">
        <v>0</v>
      </c>
      <c r="G47" s="48">
        <v>30001</v>
      </c>
    </row>
    <row r="48" spans="1:7" x14ac:dyDescent="0.25">
      <c r="A48" s="48">
        <v>300015351</v>
      </c>
      <c r="B48" s="41" t="s">
        <v>2775</v>
      </c>
      <c r="C48" s="41">
        <v>0</v>
      </c>
      <c r="D48" s="41">
        <v>0</v>
      </c>
      <c r="E48" s="41">
        <v>0</v>
      </c>
      <c r="F48" s="41">
        <v>0</v>
      </c>
      <c r="G48" s="48">
        <v>30001</v>
      </c>
    </row>
    <row r="49" spans="1:7" x14ac:dyDescent="0.25">
      <c r="A49" s="48">
        <v>300016010</v>
      </c>
      <c r="B49" s="41" t="s">
        <v>98</v>
      </c>
      <c r="C49" s="41">
        <v>0</v>
      </c>
      <c r="D49" s="41">
        <v>0</v>
      </c>
      <c r="E49" s="41">
        <v>0</v>
      </c>
      <c r="F49" s="41">
        <v>0</v>
      </c>
      <c r="G49" s="48">
        <v>30001</v>
      </c>
    </row>
    <row r="50" spans="1:7" x14ac:dyDescent="0.25">
      <c r="A50" s="48">
        <v>300019053</v>
      </c>
      <c r="B50" s="41" t="s">
        <v>100</v>
      </c>
      <c r="C50" s="41">
        <v>0</v>
      </c>
      <c r="D50" s="41">
        <v>-400</v>
      </c>
      <c r="E50" s="41">
        <v>-400</v>
      </c>
      <c r="F50" s="41">
        <v>400</v>
      </c>
      <c r="G50" s="48">
        <v>30001</v>
      </c>
    </row>
    <row r="51" spans="1:7" x14ac:dyDescent="0.25">
      <c r="A51" s="48">
        <v>300019201</v>
      </c>
      <c r="B51" s="41" t="s">
        <v>102</v>
      </c>
      <c r="C51" s="41">
        <v>0</v>
      </c>
      <c r="D51" s="41">
        <v>0</v>
      </c>
      <c r="E51" s="41">
        <v>0</v>
      </c>
      <c r="F51" s="41">
        <v>0</v>
      </c>
      <c r="G51" s="48">
        <v>30001</v>
      </c>
    </row>
    <row r="52" spans="1:7" x14ac:dyDescent="0.25">
      <c r="A52" s="48">
        <v>300020100</v>
      </c>
      <c r="B52" s="41" t="s">
        <v>104</v>
      </c>
      <c r="C52" s="41">
        <v>0</v>
      </c>
      <c r="D52" s="41">
        <v>0</v>
      </c>
      <c r="E52" s="41">
        <v>0</v>
      </c>
      <c r="F52" s="41">
        <v>0</v>
      </c>
      <c r="G52" s="48">
        <v>30002</v>
      </c>
    </row>
    <row r="53" spans="1:7" x14ac:dyDescent="0.25">
      <c r="A53" s="48">
        <v>300020101</v>
      </c>
      <c r="B53" s="41" t="s">
        <v>106</v>
      </c>
      <c r="C53" s="41">
        <v>0</v>
      </c>
      <c r="D53" s="41">
        <v>0</v>
      </c>
      <c r="E53" s="41">
        <v>0</v>
      </c>
      <c r="F53" s="41">
        <v>0</v>
      </c>
      <c r="G53" s="48">
        <v>30002</v>
      </c>
    </row>
    <row r="54" spans="1:7" x14ac:dyDescent="0.25">
      <c r="A54" s="48">
        <v>300020102</v>
      </c>
      <c r="B54" s="41" t="s">
        <v>2747</v>
      </c>
      <c r="C54" s="41">
        <v>171207.49</v>
      </c>
      <c r="D54" s="41">
        <v>0</v>
      </c>
      <c r="E54" s="41">
        <v>0</v>
      </c>
      <c r="F54" s="41">
        <v>171207.49</v>
      </c>
      <c r="G54" s="48">
        <v>30002</v>
      </c>
    </row>
    <row r="55" spans="1:7" x14ac:dyDescent="0.25">
      <c r="A55" s="48">
        <v>300020120</v>
      </c>
      <c r="B55" s="41" t="s">
        <v>108</v>
      </c>
      <c r="C55" s="41">
        <v>0</v>
      </c>
      <c r="D55" s="41">
        <v>0</v>
      </c>
      <c r="E55" s="41">
        <v>0</v>
      </c>
      <c r="F55" s="41">
        <v>0</v>
      </c>
      <c r="G55" s="48">
        <v>30002</v>
      </c>
    </row>
    <row r="56" spans="1:7" x14ac:dyDescent="0.25">
      <c r="A56" s="48">
        <v>300020770</v>
      </c>
      <c r="B56" s="41" t="s">
        <v>110</v>
      </c>
      <c r="C56" s="41">
        <v>0</v>
      </c>
      <c r="D56" s="41">
        <v>0</v>
      </c>
      <c r="E56" s="41">
        <v>0</v>
      </c>
      <c r="F56" s="41">
        <v>0</v>
      </c>
      <c r="G56" s="48">
        <v>30002</v>
      </c>
    </row>
    <row r="57" spans="1:7" x14ac:dyDescent="0.25">
      <c r="A57" s="48">
        <v>300020800</v>
      </c>
      <c r="B57" s="41" t="s">
        <v>112</v>
      </c>
      <c r="C57" s="41">
        <v>0</v>
      </c>
      <c r="D57" s="41">
        <v>0</v>
      </c>
      <c r="E57" s="41">
        <v>0</v>
      </c>
      <c r="F57" s="41">
        <v>0</v>
      </c>
      <c r="G57" s="48">
        <v>30002</v>
      </c>
    </row>
    <row r="58" spans="1:7" x14ac:dyDescent="0.25">
      <c r="A58" s="48">
        <v>300020915</v>
      </c>
      <c r="B58" s="41" t="s">
        <v>114</v>
      </c>
      <c r="C58" s="41">
        <v>36355.370000000003</v>
      </c>
      <c r="D58" s="41">
        <v>18500</v>
      </c>
      <c r="E58" s="41">
        <v>18500</v>
      </c>
      <c r="F58" s="41">
        <v>17855.37</v>
      </c>
      <c r="G58" s="48">
        <v>30002</v>
      </c>
    </row>
    <row r="59" spans="1:7" x14ac:dyDescent="0.25">
      <c r="A59" s="48">
        <v>300020930</v>
      </c>
      <c r="B59" s="41" t="s">
        <v>116</v>
      </c>
      <c r="C59" s="41">
        <v>0</v>
      </c>
      <c r="D59" s="41">
        <v>0</v>
      </c>
      <c r="E59" s="41">
        <v>0</v>
      </c>
      <c r="F59" s="41">
        <v>0</v>
      </c>
      <c r="G59" s="48">
        <v>30002</v>
      </c>
    </row>
    <row r="60" spans="1:7" x14ac:dyDescent="0.25">
      <c r="A60" s="48">
        <v>300020972</v>
      </c>
      <c r="B60" s="41" t="s">
        <v>118</v>
      </c>
      <c r="C60" s="41">
        <v>0</v>
      </c>
      <c r="D60" s="41">
        <v>0</v>
      </c>
      <c r="E60" s="41">
        <v>0</v>
      </c>
      <c r="F60" s="41">
        <v>0</v>
      </c>
      <c r="G60" s="48">
        <v>30002</v>
      </c>
    </row>
    <row r="61" spans="1:7" x14ac:dyDescent="0.25">
      <c r="A61" s="48">
        <v>300020980</v>
      </c>
      <c r="B61" s="41" t="s">
        <v>120</v>
      </c>
      <c r="C61" s="41">
        <v>2340</v>
      </c>
      <c r="D61" s="41">
        <v>3750</v>
      </c>
      <c r="E61" s="41">
        <v>3750</v>
      </c>
      <c r="F61" s="41">
        <v>-1410</v>
      </c>
      <c r="G61" s="48">
        <v>30002</v>
      </c>
    </row>
    <row r="62" spans="1:7" x14ac:dyDescent="0.25">
      <c r="A62" s="48">
        <v>300021600</v>
      </c>
      <c r="B62" s="41" t="s">
        <v>122</v>
      </c>
      <c r="C62" s="41">
        <v>0</v>
      </c>
      <c r="D62" s="41">
        <v>0</v>
      </c>
      <c r="E62" s="41">
        <v>0</v>
      </c>
      <c r="F62" s="41">
        <v>0</v>
      </c>
      <c r="G62" s="48">
        <v>30002</v>
      </c>
    </row>
    <row r="63" spans="1:7" x14ac:dyDescent="0.25">
      <c r="A63" s="48">
        <v>300022000</v>
      </c>
      <c r="B63" s="41" t="s">
        <v>124</v>
      </c>
      <c r="C63" s="41">
        <v>0</v>
      </c>
      <c r="D63" s="41">
        <v>0</v>
      </c>
      <c r="E63" s="41">
        <v>0</v>
      </c>
      <c r="F63" s="41">
        <v>0</v>
      </c>
      <c r="G63" s="48">
        <v>30002</v>
      </c>
    </row>
    <row r="64" spans="1:7" x14ac:dyDescent="0.25">
      <c r="A64" s="48">
        <v>300022421</v>
      </c>
      <c r="B64" s="41" t="s">
        <v>126</v>
      </c>
      <c r="C64" s="41">
        <v>0</v>
      </c>
      <c r="D64" s="41">
        <v>0</v>
      </c>
      <c r="E64" s="41">
        <v>0</v>
      </c>
      <c r="F64" s="41">
        <v>0</v>
      </c>
      <c r="G64" s="48">
        <v>30002</v>
      </c>
    </row>
    <row r="65" spans="1:7" x14ac:dyDescent="0.25">
      <c r="A65" s="48">
        <v>300022422</v>
      </c>
      <c r="B65" s="41" t="s">
        <v>128</v>
      </c>
      <c r="C65" s="41">
        <v>0</v>
      </c>
      <c r="D65" s="41">
        <v>0</v>
      </c>
      <c r="E65" s="41">
        <v>0</v>
      </c>
      <c r="F65" s="41">
        <v>0</v>
      </c>
      <c r="G65" s="48">
        <v>30002</v>
      </c>
    </row>
    <row r="66" spans="1:7" x14ac:dyDescent="0.25">
      <c r="A66" s="48">
        <v>300022423</v>
      </c>
      <c r="B66" s="41" t="s">
        <v>130</v>
      </c>
      <c r="C66" s="41">
        <v>2094.37</v>
      </c>
      <c r="D66" s="41">
        <v>0</v>
      </c>
      <c r="E66" s="41">
        <v>0</v>
      </c>
      <c r="F66" s="41">
        <v>2094.37</v>
      </c>
      <c r="G66" s="48">
        <v>30002</v>
      </c>
    </row>
    <row r="67" spans="1:7" x14ac:dyDescent="0.25">
      <c r="A67" s="48">
        <v>300022427</v>
      </c>
      <c r="B67" s="41" t="s">
        <v>132</v>
      </c>
      <c r="C67" s="41">
        <v>14486</v>
      </c>
      <c r="D67" s="41">
        <v>20000</v>
      </c>
      <c r="E67" s="41">
        <v>20000</v>
      </c>
      <c r="F67" s="41">
        <v>-5514</v>
      </c>
      <c r="G67" s="48">
        <v>30002</v>
      </c>
    </row>
    <row r="68" spans="1:7" x14ac:dyDescent="0.25">
      <c r="A68" s="48">
        <v>300022428</v>
      </c>
      <c r="B68" s="41" t="s">
        <v>134</v>
      </c>
      <c r="C68" s="41">
        <v>0</v>
      </c>
      <c r="D68" s="41">
        <v>0</v>
      </c>
      <c r="E68" s="41">
        <v>0</v>
      </c>
      <c r="F68" s="41">
        <v>0</v>
      </c>
      <c r="G68" s="48">
        <v>30002</v>
      </c>
    </row>
    <row r="69" spans="1:7" x14ac:dyDescent="0.25">
      <c r="A69" s="48">
        <v>300022429</v>
      </c>
      <c r="B69" s="41" t="s">
        <v>136</v>
      </c>
      <c r="C69" s="41">
        <v>85000</v>
      </c>
      <c r="D69" s="41">
        <v>6800</v>
      </c>
      <c r="E69" s="41">
        <v>6800</v>
      </c>
      <c r="F69" s="41">
        <v>78200</v>
      </c>
      <c r="G69" s="48">
        <v>30002</v>
      </c>
    </row>
    <row r="70" spans="1:7" x14ac:dyDescent="0.25">
      <c r="A70" s="48">
        <v>300022432</v>
      </c>
      <c r="B70" s="41" t="s">
        <v>138</v>
      </c>
      <c r="C70" s="41">
        <v>0</v>
      </c>
      <c r="D70" s="41">
        <v>0</v>
      </c>
      <c r="E70" s="41">
        <v>0</v>
      </c>
      <c r="F70" s="41">
        <v>0</v>
      </c>
      <c r="G70" s="48">
        <v>30002</v>
      </c>
    </row>
    <row r="71" spans="1:7" x14ac:dyDescent="0.25">
      <c r="A71" s="48">
        <v>300022434</v>
      </c>
      <c r="B71" s="41" t="s">
        <v>140</v>
      </c>
      <c r="C71" s="41">
        <v>4161.5</v>
      </c>
      <c r="D71" s="41">
        <v>2250</v>
      </c>
      <c r="E71" s="41">
        <v>2250</v>
      </c>
      <c r="F71" s="41">
        <v>1911.5</v>
      </c>
      <c r="G71" s="48">
        <v>30002</v>
      </c>
    </row>
    <row r="72" spans="1:7" x14ac:dyDescent="0.25">
      <c r="A72" s="48">
        <v>300022440</v>
      </c>
      <c r="B72" s="41" t="s">
        <v>142</v>
      </c>
      <c r="C72" s="41">
        <v>0</v>
      </c>
      <c r="D72" s="41">
        <v>0</v>
      </c>
      <c r="E72" s="41">
        <v>0</v>
      </c>
      <c r="F72" s="41">
        <v>0</v>
      </c>
      <c r="G72" s="48">
        <v>30002</v>
      </c>
    </row>
    <row r="73" spans="1:7" x14ac:dyDescent="0.25">
      <c r="A73" s="48">
        <v>300022442</v>
      </c>
      <c r="B73" s="41" t="s">
        <v>144</v>
      </c>
      <c r="C73" s="41">
        <v>0</v>
      </c>
      <c r="D73" s="41">
        <v>0</v>
      </c>
      <c r="E73" s="41">
        <v>0</v>
      </c>
      <c r="F73" s="41">
        <v>0</v>
      </c>
      <c r="G73" s="48">
        <v>30002</v>
      </c>
    </row>
    <row r="74" spans="1:7" x14ac:dyDescent="0.25">
      <c r="A74" s="48">
        <v>300022444</v>
      </c>
      <c r="B74" s="41" t="s">
        <v>146</v>
      </c>
      <c r="C74" s="41">
        <v>0</v>
      </c>
      <c r="D74" s="41">
        <v>0</v>
      </c>
      <c r="E74" s="41">
        <v>0</v>
      </c>
      <c r="F74" s="41">
        <v>0</v>
      </c>
      <c r="G74" s="48">
        <v>30002</v>
      </c>
    </row>
    <row r="75" spans="1:7" x14ac:dyDescent="0.25">
      <c r="A75" s="48">
        <v>300022445</v>
      </c>
      <c r="B75" s="41" t="s">
        <v>148</v>
      </c>
      <c r="C75" s="41">
        <v>14995.56</v>
      </c>
      <c r="D75" s="41">
        <v>20000</v>
      </c>
      <c r="E75" s="41">
        <v>20000</v>
      </c>
      <c r="F75" s="41">
        <v>-5004.4399999999996</v>
      </c>
      <c r="G75" s="48">
        <v>30002</v>
      </c>
    </row>
    <row r="76" spans="1:7" x14ac:dyDescent="0.25">
      <c r="A76" s="48">
        <v>300022446</v>
      </c>
      <c r="B76" s="41" t="s">
        <v>150</v>
      </c>
      <c r="C76" s="41">
        <v>0</v>
      </c>
      <c r="D76" s="41">
        <v>0</v>
      </c>
      <c r="E76" s="41">
        <v>0</v>
      </c>
      <c r="F76" s="41">
        <v>0</v>
      </c>
      <c r="G76" s="48">
        <v>30002</v>
      </c>
    </row>
    <row r="77" spans="1:7" x14ac:dyDescent="0.25">
      <c r="A77" s="48">
        <v>300022451</v>
      </c>
      <c r="B77" s="41" t="s">
        <v>152</v>
      </c>
      <c r="C77" s="41">
        <v>0</v>
      </c>
      <c r="D77" s="41">
        <v>0</v>
      </c>
      <c r="E77" s="41">
        <v>0</v>
      </c>
      <c r="F77" s="41">
        <v>0</v>
      </c>
      <c r="G77" s="48">
        <v>30002</v>
      </c>
    </row>
    <row r="78" spans="1:7" x14ac:dyDescent="0.25">
      <c r="A78" s="48">
        <v>300022452</v>
      </c>
      <c r="B78" s="41" t="s">
        <v>154</v>
      </c>
      <c r="C78" s="41">
        <v>0</v>
      </c>
      <c r="D78" s="41">
        <v>0</v>
      </c>
      <c r="E78" s="41">
        <v>0</v>
      </c>
      <c r="F78" s="41">
        <v>0</v>
      </c>
      <c r="G78" s="48">
        <v>30002</v>
      </c>
    </row>
    <row r="79" spans="1:7" x14ac:dyDescent="0.25">
      <c r="A79" s="48">
        <v>300022454</v>
      </c>
      <c r="B79" s="41" t="s">
        <v>156</v>
      </c>
      <c r="C79" s="41">
        <v>0</v>
      </c>
      <c r="D79" s="41">
        <v>0</v>
      </c>
      <c r="E79" s="41">
        <v>0</v>
      </c>
      <c r="F79" s="41">
        <v>0</v>
      </c>
      <c r="G79" s="48">
        <v>30002</v>
      </c>
    </row>
    <row r="80" spans="1:7" x14ac:dyDescent="0.25">
      <c r="A80" s="48">
        <v>300022455</v>
      </c>
      <c r="B80" s="41" t="s">
        <v>158</v>
      </c>
      <c r="C80" s="41">
        <v>-45</v>
      </c>
      <c r="D80" s="41">
        <v>0</v>
      </c>
      <c r="E80" s="41">
        <v>0</v>
      </c>
      <c r="F80" s="41">
        <v>-45</v>
      </c>
      <c r="G80" s="48">
        <v>30002</v>
      </c>
    </row>
    <row r="81" spans="1:7" x14ac:dyDescent="0.25">
      <c r="A81" s="48">
        <v>300022500</v>
      </c>
      <c r="B81" s="41" t="s">
        <v>160</v>
      </c>
      <c r="C81" s="41">
        <v>0</v>
      </c>
      <c r="D81" s="41">
        <v>0</v>
      </c>
      <c r="E81" s="41">
        <v>0</v>
      </c>
      <c r="F81" s="41">
        <v>0</v>
      </c>
      <c r="G81" s="48">
        <v>30002</v>
      </c>
    </row>
    <row r="82" spans="1:7" x14ac:dyDescent="0.25">
      <c r="A82" s="48">
        <v>300022504</v>
      </c>
      <c r="B82" s="41" t="s">
        <v>162</v>
      </c>
      <c r="C82" s="41">
        <v>0</v>
      </c>
      <c r="D82" s="41">
        <v>0</v>
      </c>
      <c r="E82" s="41">
        <v>0</v>
      </c>
      <c r="F82" s="41">
        <v>0</v>
      </c>
      <c r="G82" s="48">
        <v>30002</v>
      </c>
    </row>
    <row r="83" spans="1:7" x14ac:dyDescent="0.25">
      <c r="A83" s="48">
        <v>300022510</v>
      </c>
      <c r="B83" s="41" t="s">
        <v>164</v>
      </c>
      <c r="C83" s="41">
        <v>0</v>
      </c>
      <c r="D83" s="41">
        <v>0</v>
      </c>
      <c r="E83" s="41">
        <v>0</v>
      </c>
      <c r="F83" s="41">
        <v>0</v>
      </c>
      <c r="G83" s="48">
        <v>30002</v>
      </c>
    </row>
    <row r="84" spans="1:7" x14ac:dyDescent="0.25">
      <c r="A84" s="48">
        <v>300022520</v>
      </c>
      <c r="B84" s="41" t="s">
        <v>166</v>
      </c>
      <c r="C84" s="41">
        <v>0</v>
      </c>
      <c r="D84" s="41">
        <v>0</v>
      </c>
      <c r="E84" s="41">
        <v>0</v>
      </c>
      <c r="F84" s="41">
        <v>0</v>
      </c>
      <c r="G84" s="48">
        <v>30002</v>
      </c>
    </row>
    <row r="85" spans="1:7" x14ac:dyDescent="0.25">
      <c r="A85" s="48">
        <v>300022524</v>
      </c>
      <c r="B85" s="41" t="s">
        <v>168</v>
      </c>
      <c r="C85" s="41">
        <v>0</v>
      </c>
      <c r="D85" s="41">
        <v>0</v>
      </c>
      <c r="E85" s="41">
        <v>0</v>
      </c>
      <c r="F85" s="41">
        <v>0</v>
      </c>
      <c r="G85" s="48">
        <v>30002</v>
      </c>
    </row>
    <row r="86" spans="1:7" x14ac:dyDescent="0.25">
      <c r="A86" s="48">
        <v>300022706</v>
      </c>
      <c r="B86" s="41" t="s">
        <v>170</v>
      </c>
      <c r="C86" s="41">
        <v>0</v>
      </c>
      <c r="D86" s="41">
        <v>50</v>
      </c>
      <c r="E86" s="41">
        <v>50</v>
      </c>
      <c r="F86" s="41">
        <v>-50</v>
      </c>
      <c r="G86" s="48">
        <v>30002</v>
      </c>
    </row>
    <row r="87" spans="1:7" x14ac:dyDescent="0.25">
      <c r="A87" s="48">
        <v>300022900</v>
      </c>
      <c r="B87" s="41" t="s">
        <v>172</v>
      </c>
      <c r="C87" s="41">
        <v>0</v>
      </c>
      <c r="D87" s="41">
        <v>0</v>
      </c>
      <c r="E87" s="41">
        <v>0</v>
      </c>
      <c r="F87" s="41">
        <v>0</v>
      </c>
      <c r="G87" s="48">
        <v>30002</v>
      </c>
    </row>
    <row r="88" spans="1:7" x14ac:dyDescent="0.25">
      <c r="A88" s="48">
        <v>300024600</v>
      </c>
      <c r="B88" s="41" t="s">
        <v>174</v>
      </c>
      <c r="C88" s="41">
        <v>0</v>
      </c>
      <c r="D88" s="41">
        <v>0</v>
      </c>
      <c r="E88" s="41">
        <v>0</v>
      </c>
      <c r="F88" s="41">
        <v>0</v>
      </c>
      <c r="G88" s="48">
        <v>30002</v>
      </c>
    </row>
    <row r="89" spans="1:7" x14ac:dyDescent="0.25">
      <c r="A89" s="48">
        <v>300024610</v>
      </c>
      <c r="B89" s="41" t="s">
        <v>176</v>
      </c>
      <c r="C89" s="41">
        <v>0</v>
      </c>
      <c r="D89" s="41">
        <v>0</v>
      </c>
      <c r="E89" s="41">
        <v>0</v>
      </c>
      <c r="F89" s="41">
        <v>0</v>
      </c>
      <c r="G89" s="48">
        <v>30002</v>
      </c>
    </row>
    <row r="90" spans="1:7" x14ac:dyDescent="0.25">
      <c r="A90" s="48">
        <v>300024611</v>
      </c>
      <c r="B90" s="41" t="s">
        <v>178</v>
      </c>
      <c r="C90" s="41">
        <v>0</v>
      </c>
      <c r="D90" s="41">
        <v>0</v>
      </c>
      <c r="E90" s="41">
        <v>0</v>
      </c>
      <c r="F90" s="41">
        <v>0</v>
      </c>
      <c r="G90" s="48">
        <v>30002</v>
      </c>
    </row>
    <row r="91" spans="1:7" x14ac:dyDescent="0.25">
      <c r="A91" s="48">
        <v>300024612</v>
      </c>
      <c r="B91" s="41" t="s">
        <v>180</v>
      </c>
      <c r="C91" s="41">
        <v>0</v>
      </c>
      <c r="D91" s="41">
        <v>0</v>
      </c>
      <c r="E91" s="41">
        <v>0</v>
      </c>
      <c r="F91" s="41">
        <v>0</v>
      </c>
      <c r="G91" s="48">
        <v>30002</v>
      </c>
    </row>
    <row r="92" spans="1:7" x14ac:dyDescent="0.25">
      <c r="A92" s="48">
        <v>300024618</v>
      </c>
      <c r="B92" s="41" t="s">
        <v>182</v>
      </c>
      <c r="C92" s="41">
        <v>0</v>
      </c>
      <c r="D92" s="41">
        <v>0</v>
      </c>
      <c r="E92" s="41">
        <v>0</v>
      </c>
      <c r="F92" s="41">
        <v>0</v>
      </c>
      <c r="G92" s="48">
        <v>30002</v>
      </c>
    </row>
    <row r="93" spans="1:7" x14ac:dyDescent="0.25">
      <c r="A93" s="48">
        <v>300024621</v>
      </c>
      <c r="B93" s="41" t="s">
        <v>184</v>
      </c>
      <c r="C93" s="41">
        <v>0</v>
      </c>
      <c r="D93" s="41">
        <v>0</v>
      </c>
      <c r="E93" s="41">
        <v>0</v>
      </c>
      <c r="F93" s="41">
        <v>0</v>
      </c>
      <c r="G93" s="48">
        <v>30002</v>
      </c>
    </row>
    <row r="94" spans="1:7" x14ac:dyDescent="0.25">
      <c r="A94" s="48">
        <v>300024631</v>
      </c>
      <c r="B94" s="41" t="s">
        <v>186</v>
      </c>
      <c r="C94" s="41">
        <v>0</v>
      </c>
      <c r="D94" s="41">
        <v>0</v>
      </c>
      <c r="E94" s="41">
        <v>0</v>
      </c>
      <c r="F94" s="41">
        <v>0</v>
      </c>
      <c r="G94" s="48">
        <v>30002</v>
      </c>
    </row>
    <row r="95" spans="1:7" x14ac:dyDescent="0.25">
      <c r="A95" s="48">
        <v>300025007</v>
      </c>
      <c r="B95" s="41" t="s">
        <v>188</v>
      </c>
      <c r="C95" s="41">
        <v>0</v>
      </c>
      <c r="D95" s="41">
        <v>0</v>
      </c>
      <c r="E95" s="41">
        <v>0</v>
      </c>
      <c r="F95" s="41">
        <v>0</v>
      </c>
      <c r="G95" s="48">
        <v>30002</v>
      </c>
    </row>
    <row r="96" spans="1:7" x14ac:dyDescent="0.25">
      <c r="A96" s="48">
        <v>300025027</v>
      </c>
      <c r="B96" s="41" t="s">
        <v>190</v>
      </c>
      <c r="C96" s="41">
        <v>0</v>
      </c>
      <c r="D96" s="41">
        <v>0</v>
      </c>
      <c r="E96" s="41">
        <v>0</v>
      </c>
      <c r="F96" s="41">
        <v>0</v>
      </c>
      <c r="G96" s="48">
        <v>30002</v>
      </c>
    </row>
    <row r="97" spans="1:7" x14ac:dyDescent="0.25">
      <c r="A97" s="48">
        <v>300025038</v>
      </c>
      <c r="B97" s="41" t="s">
        <v>192</v>
      </c>
      <c r="C97" s="41">
        <v>0</v>
      </c>
      <c r="D97" s="41">
        <v>0</v>
      </c>
      <c r="E97" s="41">
        <v>0</v>
      </c>
      <c r="F97" s="41">
        <v>0</v>
      </c>
      <c r="G97" s="48">
        <v>30002</v>
      </c>
    </row>
    <row r="98" spans="1:7" x14ac:dyDescent="0.25">
      <c r="A98" s="48">
        <v>300025114</v>
      </c>
      <c r="B98" s="41" t="s">
        <v>194</v>
      </c>
      <c r="C98" s="41">
        <v>0</v>
      </c>
      <c r="D98" s="41">
        <v>0</v>
      </c>
      <c r="E98" s="41">
        <v>0</v>
      </c>
      <c r="F98" s="41">
        <v>0</v>
      </c>
      <c r="G98" s="48">
        <v>30002</v>
      </c>
    </row>
    <row r="99" spans="1:7" x14ac:dyDescent="0.25">
      <c r="A99" s="48">
        <v>300025147</v>
      </c>
      <c r="B99" s="41" t="s">
        <v>196</v>
      </c>
      <c r="C99" s="41">
        <v>0</v>
      </c>
      <c r="D99" s="41">
        <v>0</v>
      </c>
      <c r="E99" s="41">
        <v>0</v>
      </c>
      <c r="F99" s="41">
        <v>0</v>
      </c>
      <c r="G99" s="48">
        <v>30002</v>
      </c>
    </row>
    <row r="100" spans="1:7" x14ac:dyDescent="0.25">
      <c r="A100" s="48">
        <v>300025148</v>
      </c>
      <c r="B100" s="41" t="s">
        <v>198</v>
      </c>
      <c r="C100" s="41">
        <v>0</v>
      </c>
      <c r="D100" s="41">
        <v>0</v>
      </c>
      <c r="E100" s="41">
        <v>0</v>
      </c>
      <c r="F100" s="41">
        <v>0</v>
      </c>
      <c r="G100" s="48">
        <v>30002</v>
      </c>
    </row>
    <row r="101" spans="1:7" x14ac:dyDescent="0.25">
      <c r="A101" s="48">
        <v>300025156</v>
      </c>
      <c r="B101" s="41" t="s">
        <v>200</v>
      </c>
      <c r="C101" s="41">
        <v>0</v>
      </c>
      <c r="D101" s="41">
        <v>0</v>
      </c>
      <c r="E101" s="41">
        <v>0</v>
      </c>
      <c r="F101" s="41">
        <v>0</v>
      </c>
      <c r="G101" s="48">
        <v>30002</v>
      </c>
    </row>
    <row r="102" spans="1:7" x14ac:dyDescent="0.25">
      <c r="A102" s="48">
        <v>300025164</v>
      </c>
      <c r="B102" s="41" t="s">
        <v>202</v>
      </c>
      <c r="C102" s="41">
        <v>0</v>
      </c>
      <c r="D102" s="41">
        <v>0</v>
      </c>
      <c r="E102" s="41">
        <v>0</v>
      </c>
      <c r="F102" s="41">
        <v>0</v>
      </c>
      <c r="G102" s="48">
        <v>30002</v>
      </c>
    </row>
    <row r="103" spans="1:7" x14ac:dyDescent="0.25">
      <c r="A103" s="48">
        <v>300025167</v>
      </c>
      <c r="B103" s="41" t="s">
        <v>204</v>
      </c>
      <c r="C103" s="41">
        <v>0</v>
      </c>
      <c r="D103" s="41">
        <v>0</v>
      </c>
      <c r="E103" s="41">
        <v>0</v>
      </c>
      <c r="F103" s="41">
        <v>0</v>
      </c>
      <c r="G103" s="48">
        <v>30002</v>
      </c>
    </row>
    <row r="104" spans="1:7" x14ac:dyDescent="0.25">
      <c r="A104" s="48">
        <v>300025531</v>
      </c>
      <c r="B104" s="41" t="s">
        <v>206</v>
      </c>
      <c r="C104" s="41">
        <v>0</v>
      </c>
      <c r="D104" s="41">
        <v>0</v>
      </c>
      <c r="E104" s="41">
        <v>0</v>
      </c>
      <c r="F104" s="41">
        <v>0</v>
      </c>
      <c r="G104" s="48">
        <v>30002</v>
      </c>
    </row>
    <row r="105" spans="1:7" x14ac:dyDescent="0.25">
      <c r="A105" s="48">
        <v>300025532</v>
      </c>
      <c r="B105" s="41" t="s">
        <v>208</v>
      </c>
      <c r="C105" s="41">
        <v>0</v>
      </c>
      <c r="D105" s="41">
        <v>0</v>
      </c>
      <c r="E105" s="41">
        <v>0</v>
      </c>
      <c r="F105" s="41">
        <v>0</v>
      </c>
      <c r="G105" s="48">
        <v>30002</v>
      </c>
    </row>
    <row r="106" spans="1:7" x14ac:dyDescent="0.25">
      <c r="A106" s="48">
        <v>300025902</v>
      </c>
      <c r="B106" s="41" t="s">
        <v>210</v>
      </c>
      <c r="C106" s="41">
        <v>0</v>
      </c>
      <c r="D106" s="41">
        <v>0</v>
      </c>
      <c r="E106" s="41">
        <v>0</v>
      </c>
      <c r="F106" s="41">
        <v>0</v>
      </c>
      <c r="G106" s="48">
        <v>30002</v>
      </c>
    </row>
    <row r="107" spans="1:7" x14ac:dyDescent="0.25">
      <c r="A107" s="48">
        <v>300025912</v>
      </c>
      <c r="B107" s="41" t="s">
        <v>212</v>
      </c>
      <c r="C107" s="41">
        <v>0</v>
      </c>
      <c r="D107" s="41">
        <v>0</v>
      </c>
      <c r="E107" s="41">
        <v>0</v>
      </c>
      <c r="F107" s="41">
        <v>0</v>
      </c>
      <c r="G107" s="48">
        <v>30002</v>
      </c>
    </row>
    <row r="108" spans="1:7" x14ac:dyDescent="0.25">
      <c r="A108" s="48">
        <v>300025913</v>
      </c>
      <c r="B108" s="41" t="s">
        <v>214</v>
      </c>
      <c r="C108" s="41">
        <v>0</v>
      </c>
      <c r="D108" s="41">
        <v>0</v>
      </c>
      <c r="E108" s="41">
        <v>0</v>
      </c>
      <c r="F108" s="41">
        <v>0</v>
      </c>
      <c r="G108" s="48">
        <v>30002</v>
      </c>
    </row>
    <row r="109" spans="1:7" x14ac:dyDescent="0.25">
      <c r="A109" s="48">
        <v>300026002</v>
      </c>
      <c r="B109" s="41" t="s">
        <v>216</v>
      </c>
      <c r="C109" s="41">
        <v>0</v>
      </c>
      <c r="D109" s="41">
        <v>0</v>
      </c>
      <c r="E109" s="41">
        <v>0</v>
      </c>
      <c r="F109" s="41">
        <v>0</v>
      </c>
      <c r="G109" s="48">
        <v>30002</v>
      </c>
    </row>
    <row r="110" spans="1:7" x14ac:dyDescent="0.25">
      <c r="A110" s="48">
        <v>300026009</v>
      </c>
      <c r="B110" s="41" t="s">
        <v>218</v>
      </c>
      <c r="C110" s="41">
        <v>0</v>
      </c>
      <c r="D110" s="41">
        <v>0</v>
      </c>
      <c r="E110" s="41">
        <v>0</v>
      </c>
      <c r="F110" s="41">
        <v>0</v>
      </c>
      <c r="G110" s="48">
        <v>30002</v>
      </c>
    </row>
    <row r="111" spans="1:7" x14ac:dyDescent="0.25">
      <c r="A111" s="48">
        <v>300026010</v>
      </c>
      <c r="B111" s="41" t="s">
        <v>220</v>
      </c>
      <c r="C111" s="41">
        <v>0</v>
      </c>
      <c r="D111" s="41">
        <v>0</v>
      </c>
      <c r="E111" s="41">
        <v>0</v>
      </c>
      <c r="F111" s="41">
        <v>0</v>
      </c>
      <c r="G111" s="48">
        <v>30002</v>
      </c>
    </row>
    <row r="112" spans="1:7" x14ac:dyDescent="0.25">
      <c r="A112" s="48">
        <v>300026011</v>
      </c>
      <c r="B112" s="41" t="s">
        <v>222</v>
      </c>
      <c r="C112" s="41">
        <v>0</v>
      </c>
      <c r="D112" s="41">
        <v>0</v>
      </c>
      <c r="E112" s="41">
        <v>0</v>
      </c>
      <c r="F112" s="41">
        <v>0</v>
      </c>
      <c r="G112" s="48">
        <v>30002</v>
      </c>
    </row>
    <row r="113" spans="1:7" x14ac:dyDescent="0.25">
      <c r="A113" s="48">
        <v>300026013</v>
      </c>
      <c r="B113" s="41" t="s">
        <v>224</v>
      </c>
      <c r="C113" s="41">
        <v>0</v>
      </c>
      <c r="D113" s="41">
        <v>0</v>
      </c>
      <c r="E113" s="41">
        <v>0</v>
      </c>
      <c r="F113" s="41">
        <v>0</v>
      </c>
      <c r="G113" s="48">
        <v>30002</v>
      </c>
    </row>
    <row r="114" spans="1:7" x14ac:dyDescent="0.25">
      <c r="A114" s="48">
        <v>300026014</v>
      </c>
      <c r="B114" s="41" t="s">
        <v>226</v>
      </c>
      <c r="C114" s="41">
        <v>0</v>
      </c>
      <c r="D114" s="41">
        <v>0</v>
      </c>
      <c r="E114" s="41">
        <v>0</v>
      </c>
      <c r="F114" s="41">
        <v>0</v>
      </c>
      <c r="G114" s="48">
        <v>30002</v>
      </c>
    </row>
    <row r="115" spans="1:7" x14ac:dyDescent="0.25">
      <c r="A115" s="48">
        <v>300029014</v>
      </c>
      <c r="B115" s="41" t="s">
        <v>228</v>
      </c>
      <c r="C115" s="41">
        <v>0</v>
      </c>
      <c r="D115" s="41">
        <v>0</v>
      </c>
      <c r="E115" s="41">
        <v>0</v>
      </c>
      <c r="F115" s="41">
        <v>0</v>
      </c>
      <c r="G115" s="48">
        <v>30002</v>
      </c>
    </row>
    <row r="116" spans="1:7" x14ac:dyDescent="0.25">
      <c r="A116" s="48">
        <v>300029020</v>
      </c>
      <c r="B116" s="41" t="s">
        <v>230</v>
      </c>
      <c r="C116" s="41">
        <v>0</v>
      </c>
      <c r="D116" s="41">
        <v>0</v>
      </c>
      <c r="E116" s="41">
        <v>0</v>
      </c>
      <c r="F116" s="41">
        <v>0</v>
      </c>
      <c r="G116" s="48">
        <v>30002</v>
      </c>
    </row>
    <row r="117" spans="1:7" x14ac:dyDescent="0.25">
      <c r="A117" s="48">
        <v>300029050</v>
      </c>
      <c r="B117" s="41" t="s">
        <v>232</v>
      </c>
      <c r="C117" s="41">
        <v>0</v>
      </c>
      <c r="D117" s="41">
        <v>0</v>
      </c>
      <c r="E117" s="41">
        <v>0</v>
      </c>
      <c r="F117" s="41">
        <v>0</v>
      </c>
      <c r="G117" s="48">
        <v>30002</v>
      </c>
    </row>
    <row r="118" spans="1:7" x14ac:dyDescent="0.25">
      <c r="A118" s="48">
        <v>300029051</v>
      </c>
      <c r="B118" s="41" t="s">
        <v>234</v>
      </c>
      <c r="C118" s="41">
        <v>-1445</v>
      </c>
      <c r="D118" s="41">
        <v>0</v>
      </c>
      <c r="E118" s="41">
        <v>0</v>
      </c>
      <c r="F118" s="41">
        <v>-1445</v>
      </c>
      <c r="G118" s="48">
        <v>30002</v>
      </c>
    </row>
    <row r="119" spans="1:7" x14ac:dyDescent="0.25">
      <c r="A119" s="48">
        <v>300029053</v>
      </c>
      <c r="B119" s="41" t="s">
        <v>236</v>
      </c>
      <c r="C119" s="41">
        <v>0</v>
      </c>
      <c r="D119" s="41">
        <v>0</v>
      </c>
      <c r="E119" s="41">
        <v>0</v>
      </c>
      <c r="F119" s="41">
        <v>0</v>
      </c>
      <c r="G119" s="48">
        <v>30002</v>
      </c>
    </row>
    <row r="120" spans="1:7" x14ac:dyDescent="0.25">
      <c r="A120" s="48">
        <v>300029054</v>
      </c>
      <c r="B120" s="41" t="s">
        <v>238</v>
      </c>
      <c r="C120" s="41">
        <v>0</v>
      </c>
      <c r="D120" s="41">
        <v>0</v>
      </c>
      <c r="E120" s="41">
        <v>0</v>
      </c>
      <c r="F120" s="41">
        <v>0</v>
      </c>
      <c r="G120" s="48">
        <v>30002</v>
      </c>
    </row>
    <row r="121" spans="1:7" x14ac:dyDescent="0.25">
      <c r="A121" s="48">
        <v>300029055</v>
      </c>
      <c r="B121" s="41" t="s">
        <v>240</v>
      </c>
      <c r="C121" s="41">
        <v>0</v>
      </c>
      <c r="D121" s="41">
        <v>0</v>
      </c>
      <c r="E121" s="41">
        <v>0</v>
      </c>
      <c r="F121" s="41">
        <v>0</v>
      </c>
      <c r="G121" s="48">
        <v>30002</v>
      </c>
    </row>
    <row r="122" spans="1:7" x14ac:dyDescent="0.25">
      <c r="A122" s="48">
        <v>300029068</v>
      </c>
      <c r="B122" s="41" t="s">
        <v>126</v>
      </c>
      <c r="C122" s="41">
        <v>0</v>
      </c>
      <c r="D122" s="41">
        <v>0</v>
      </c>
      <c r="E122" s="41">
        <v>0</v>
      </c>
      <c r="F122" s="41">
        <v>0</v>
      </c>
      <c r="G122" s="48">
        <v>30002</v>
      </c>
    </row>
    <row r="123" spans="1:7" x14ac:dyDescent="0.25">
      <c r="A123" s="48">
        <v>300029092</v>
      </c>
      <c r="B123" s="41" t="s">
        <v>243</v>
      </c>
      <c r="C123" s="41">
        <v>0</v>
      </c>
      <c r="D123" s="41">
        <v>0</v>
      </c>
      <c r="E123" s="41">
        <v>0</v>
      </c>
      <c r="F123" s="41">
        <v>0</v>
      </c>
      <c r="G123" s="48">
        <v>30002</v>
      </c>
    </row>
    <row r="124" spans="1:7" x14ac:dyDescent="0.25">
      <c r="A124" s="48">
        <v>300029110</v>
      </c>
      <c r="B124" s="41" t="s">
        <v>245</v>
      </c>
      <c r="C124" s="41">
        <v>0</v>
      </c>
      <c r="D124" s="41">
        <v>0</v>
      </c>
      <c r="E124" s="41">
        <v>0</v>
      </c>
      <c r="F124" s="41">
        <v>0</v>
      </c>
      <c r="G124" s="48">
        <v>30002</v>
      </c>
    </row>
    <row r="125" spans="1:7" x14ac:dyDescent="0.25">
      <c r="A125" s="48">
        <v>300029111</v>
      </c>
      <c r="B125" s="41" t="s">
        <v>247</v>
      </c>
      <c r="C125" s="41">
        <v>0</v>
      </c>
      <c r="D125" s="41">
        <v>0</v>
      </c>
      <c r="E125" s="41">
        <v>0</v>
      </c>
      <c r="F125" s="41">
        <v>0</v>
      </c>
      <c r="G125" s="48">
        <v>30002</v>
      </c>
    </row>
    <row r="126" spans="1:7" x14ac:dyDescent="0.25">
      <c r="A126" s="48">
        <v>300029114</v>
      </c>
      <c r="B126" s="41" t="s">
        <v>249</v>
      </c>
      <c r="C126" s="41">
        <v>0</v>
      </c>
      <c r="D126" s="41">
        <v>0</v>
      </c>
      <c r="E126" s="41">
        <v>0</v>
      </c>
      <c r="F126" s="41">
        <v>0</v>
      </c>
      <c r="G126" s="48">
        <v>30002</v>
      </c>
    </row>
    <row r="127" spans="1:7" x14ac:dyDescent="0.25">
      <c r="A127" s="48">
        <v>300029201</v>
      </c>
      <c r="B127" s="41" t="s">
        <v>251</v>
      </c>
      <c r="C127" s="41">
        <v>0</v>
      </c>
      <c r="D127" s="41">
        <v>0</v>
      </c>
      <c r="E127" s="41">
        <v>0</v>
      </c>
      <c r="F127" s="41">
        <v>0</v>
      </c>
      <c r="G127" s="48">
        <v>30002</v>
      </c>
    </row>
    <row r="128" spans="1:7" x14ac:dyDescent="0.25">
      <c r="A128" s="48">
        <v>300029208</v>
      </c>
      <c r="B128" s="41" t="s">
        <v>253</v>
      </c>
      <c r="C128" s="41">
        <v>0</v>
      </c>
      <c r="D128" s="41">
        <v>0</v>
      </c>
      <c r="E128" s="41">
        <v>0</v>
      </c>
      <c r="F128" s="41">
        <v>0</v>
      </c>
      <c r="G128" s="48">
        <v>30002</v>
      </c>
    </row>
    <row r="129" spans="1:7" x14ac:dyDescent="0.25">
      <c r="A129" s="48">
        <v>300029213</v>
      </c>
      <c r="B129" s="41" t="s">
        <v>255</v>
      </c>
      <c r="C129" s="41">
        <v>0</v>
      </c>
      <c r="D129" s="41">
        <v>0</v>
      </c>
      <c r="E129" s="41">
        <v>0</v>
      </c>
      <c r="F129" s="41">
        <v>0</v>
      </c>
      <c r="G129" s="48">
        <v>30002</v>
      </c>
    </row>
    <row r="130" spans="1:7" x14ac:dyDescent="0.25">
      <c r="A130" s="48">
        <v>300029356</v>
      </c>
      <c r="B130" s="41" t="s">
        <v>257</v>
      </c>
      <c r="C130" s="41">
        <v>0</v>
      </c>
      <c r="D130" s="41">
        <v>0</v>
      </c>
      <c r="E130" s="41">
        <v>0</v>
      </c>
      <c r="F130" s="41">
        <v>0</v>
      </c>
      <c r="G130" s="48">
        <v>30002</v>
      </c>
    </row>
    <row r="131" spans="1:7" x14ac:dyDescent="0.25">
      <c r="A131" s="48">
        <v>300029361</v>
      </c>
      <c r="B131" s="41" t="s">
        <v>259</v>
      </c>
      <c r="C131" s="41">
        <v>0</v>
      </c>
      <c r="D131" s="41">
        <v>0</v>
      </c>
      <c r="E131" s="41">
        <v>0</v>
      </c>
      <c r="F131" s="41">
        <v>0</v>
      </c>
      <c r="G131" s="48">
        <v>30002</v>
      </c>
    </row>
    <row r="132" spans="1:7" x14ac:dyDescent="0.25">
      <c r="A132" s="48">
        <v>300029552</v>
      </c>
      <c r="B132" s="41" t="s">
        <v>261</v>
      </c>
      <c r="C132" s="41">
        <v>0</v>
      </c>
      <c r="D132" s="41">
        <v>0</v>
      </c>
      <c r="E132" s="41">
        <v>0</v>
      </c>
      <c r="F132" s="41">
        <v>0</v>
      </c>
      <c r="G132" s="48">
        <v>30002</v>
      </c>
    </row>
    <row r="133" spans="1:7" x14ac:dyDescent="0.25">
      <c r="A133" s="48">
        <v>300029600</v>
      </c>
      <c r="B133" s="41" t="s">
        <v>263</v>
      </c>
      <c r="C133" s="41">
        <v>0</v>
      </c>
      <c r="D133" s="41">
        <v>0</v>
      </c>
      <c r="E133" s="41">
        <v>0</v>
      </c>
      <c r="F133" s="41">
        <v>0</v>
      </c>
      <c r="G133" s="48">
        <v>30002</v>
      </c>
    </row>
    <row r="134" spans="1:7" x14ac:dyDescent="0.25">
      <c r="A134" s="48">
        <v>300029800</v>
      </c>
      <c r="B134" s="41" t="s">
        <v>2748</v>
      </c>
      <c r="C134" s="41">
        <v>0</v>
      </c>
      <c r="D134" s="41">
        <v>0</v>
      </c>
      <c r="E134" s="41">
        <v>0</v>
      </c>
      <c r="F134" s="41">
        <v>0</v>
      </c>
      <c r="G134" s="48">
        <v>30002</v>
      </c>
    </row>
    <row r="135" spans="1:7" x14ac:dyDescent="0.25">
      <c r="A135" s="48">
        <v>300029801</v>
      </c>
      <c r="B135" s="41" t="s">
        <v>265</v>
      </c>
      <c r="C135" s="41">
        <v>0</v>
      </c>
      <c r="D135" s="41">
        <v>0</v>
      </c>
      <c r="E135" s="41">
        <v>0</v>
      </c>
      <c r="F135" s="41">
        <v>0</v>
      </c>
      <c r="G135" s="48">
        <v>30002</v>
      </c>
    </row>
    <row r="136" spans="1:7" x14ac:dyDescent="0.25">
      <c r="A136" s="48">
        <v>300029802</v>
      </c>
      <c r="B136" s="41" t="s">
        <v>2749</v>
      </c>
      <c r="C136" s="41">
        <v>0</v>
      </c>
      <c r="D136" s="41">
        <v>0</v>
      </c>
      <c r="E136" s="41">
        <v>0</v>
      </c>
      <c r="F136" s="41">
        <v>0</v>
      </c>
      <c r="G136" s="48">
        <v>30002</v>
      </c>
    </row>
    <row r="137" spans="1:7" x14ac:dyDescent="0.25">
      <c r="A137" s="48">
        <v>300029805</v>
      </c>
      <c r="B137" s="41" t="s">
        <v>267</v>
      </c>
      <c r="C137" s="41">
        <v>0</v>
      </c>
      <c r="D137" s="41">
        <v>0</v>
      </c>
      <c r="E137" s="41">
        <v>0</v>
      </c>
      <c r="F137" s="41">
        <v>0</v>
      </c>
      <c r="G137" s="48">
        <v>30002</v>
      </c>
    </row>
    <row r="138" spans="1:7" x14ac:dyDescent="0.25">
      <c r="A138" s="48">
        <v>300029821</v>
      </c>
      <c r="B138" s="41" t="s">
        <v>269</v>
      </c>
      <c r="C138" s="41">
        <v>0</v>
      </c>
      <c r="D138" s="41">
        <v>0</v>
      </c>
      <c r="E138" s="41">
        <v>0</v>
      </c>
      <c r="F138" s="41">
        <v>0</v>
      </c>
      <c r="G138" s="48">
        <v>30002</v>
      </c>
    </row>
    <row r="139" spans="1:7" x14ac:dyDescent="0.25">
      <c r="A139" s="48">
        <v>300029829</v>
      </c>
      <c r="B139" s="41" t="s">
        <v>271</v>
      </c>
      <c r="C139" s="41">
        <v>0</v>
      </c>
      <c r="D139" s="41">
        <v>0</v>
      </c>
      <c r="E139" s="41">
        <v>0</v>
      </c>
      <c r="F139" s="41">
        <v>0</v>
      </c>
      <c r="G139" s="48">
        <v>30002</v>
      </c>
    </row>
    <row r="140" spans="1:7" x14ac:dyDescent="0.25">
      <c r="A140" s="48">
        <v>300029843</v>
      </c>
      <c r="B140" s="41" t="s">
        <v>273</v>
      </c>
      <c r="C140" s="41">
        <v>0</v>
      </c>
      <c r="D140" s="41">
        <v>0</v>
      </c>
      <c r="E140" s="41">
        <v>0</v>
      </c>
      <c r="F140" s="41">
        <v>0</v>
      </c>
      <c r="G140" s="48">
        <v>30002</v>
      </c>
    </row>
    <row r="141" spans="1:7" x14ac:dyDescent="0.25">
      <c r="A141" s="48">
        <v>300029846</v>
      </c>
      <c r="B141" s="41" t="s">
        <v>275</v>
      </c>
      <c r="C141" s="41">
        <v>0</v>
      </c>
      <c r="D141" s="41">
        <v>0</v>
      </c>
      <c r="E141" s="41">
        <v>0</v>
      </c>
      <c r="F141" s="41">
        <v>0</v>
      </c>
      <c r="G141" s="48">
        <v>30002</v>
      </c>
    </row>
    <row r="142" spans="1:7" x14ac:dyDescent="0.25">
      <c r="A142" s="48">
        <v>300029850</v>
      </c>
      <c r="B142" s="41" t="s">
        <v>277</v>
      </c>
      <c r="C142" s="41">
        <v>0</v>
      </c>
      <c r="D142" s="41">
        <v>0</v>
      </c>
      <c r="E142" s="41">
        <v>0</v>
      </c>
      <c r="F142" s="41">
        <v>0</v>
      </c>
      <c r="G142" s="48">
        <v>30002</v>
      </c>
    </row>
    <row r="143" spans="1:7" x14ac:dyDescent="0.25">
      <c r="A143" s="48">
        <v>300030102</v>
      </c>
      <c r="B143" s="41" t="s">
        <v>2796</v>
      </c>
      <c r="C143" s="41">
        <v>0</v>
      </c>
      <c r="D143" s="41">
        <v>256500</v>
      </c>
      <c r="E143" s="41">
        <v>256500</v>
      </c>
      <c r="F143" s="41">
        <v>-256500</v>
      </c>
      <c r="G143" s="48">
        <v>30003</v>
      </c>
    </row>
    <row r="144" spans="1:7" x14ac:dyDescent="0.25">
      <c r="A144" s="48">
        <v>300030120</v>
      </c>
      <c r="B144" s="41" t="s">
        <v>279</v>
      </c>
      <c r="C144" s="41">
        <v>0</v>
      </c>
      <c r="D144" s="41">
        <v>0</v>
      </c>
      <c r="E144" s="41">
        <v>0</v>
      </c>
      <c r="F144" s="41">
        <v>0</v>
      </c>
      <c r="G144" s="48">
        <v>30003</v>
      </c>
    </row>
    <row r="145" spans="1:7" x14ac:dyDescent="0.25">
      <c r="A145" s="48">
        <v>300030400</v>
      </c>
      <c r="B145" s="41" t="s">
        <v>281</v>
      </c>
      <c r="C145" s="41">
        <v>0</v>
      </c>
      <c r="D145" s="41">
        <v>0</v>
      </c>
      <c r="E145" s="41">
        <v>0</v>
      </c>
      <c r="F145" s="41">
        <v>0</v>
      </c>
      <c r="G145" s="48">
        <v>30003</v>
      </c>
    </row>
    <row r="146" spans="1:7" x14ac:dyDescent="0.25">
      <c r="A146" s="48">
        <v>300030700</v>
      </c>
      <c r="B146" s="41" t="s">
        <v>283</v>
      </c>
      <c r="C146" s="41">
        <v>0</v>
      </c>
      <c r="D146" s="41">
        <v>0</v>
      </c>
      <c r="E146" s="41">
        <v>0</v>
      </c>
      <c r="F146" s="41">
        <v>0</v>
      </c>
      <c r="G146" s="48">
        <v>30003</v>
      </c>
    </row>
    <row r="147" spans="1:7" x14ac:dyDescent="0.25">
      <c r="A147" s="48">
        <v>300030800</v>
      </c>
      <c r="B147" s="41" t="s">
        <v>285</v>
      </c>
      <c r="C147" s="41">
        <v>0</v>
      </c>
      <c r="D147" s="41">
        <v>0</v>
      </c>
      <c r="E147" s="41">
        <v>0</v>
      </c>
      <c r="F147" s="41">
        <v>0</v>
      </c>
      <c r="G147" s="48">
        <v>30003</v>
      </c>
    </row>
    <row r="148" spans="1:7" x14ac:dyDescent="0.25">
      <c r="A148" s="48">
        <v>300030915</v>
      </c>
      <c r="B148" s="41" t="s">
        <v>287</v>
      </c>
      <c r="C148" s="41">
        <v>0</v>
      </c>
      <c r="D148" s="41">
        <v>0</v>
      </c>
      <c r="E148" s="41">
        <v>0</v>
      </c>
      <c r="F148" s="41">
        <v>0</v>
      </c>
      <c r="G148" s="48">
        <v>30003</v>
      </c>
    </row>
    <row r="149" spans="1:7" x14ac:dyDescent="0.25">
      <c r="A149" s="48">
        <v>300030930</v>
      </c>
      <c r="B149" s="41" t="s">
        <v>289</v>
      </c>
      <c r="C149" s="41">
        <v>0</v>
      </c>
      <c r="D149" s="41">
        <v>0</v>
      </c>
      <c r="E149" s="41">
        <v>0</v>
      </c>
      <c r="F149" s="41">
        <v>0</v>
      </c>
      <c r="G149" s="48">
        <v>30003</v>
      </c>
    </row>
    <row r="150" spans="1:7" x14ac:dyDescent="0.25">
      <c r="A150" s="48">
        <v>300030975</v>
      </c>
      <c r="B150" s="41" t="s">
        <v>291</v>
      </c>
      <c r="C150" s="41">
        <v>0</v>
      </c>
      <c r="D150" s="41">
        <v>0</v>
      </c>
      <c r="E150" s="41">
        <v>0</v>
      </c>
      <c r="F150" s="41">
        <v>0</v>
      </c>
      <c r="G150" s="48">
        <v>30003</v>
      </c>
    </row>
    <row r="151" spans="1:7" x14ac:dyDescent="0.25">
      <c r="A151" s="48">
        <v>300031500</v>
      </c>
      <c r="B151" s="41" t="s">
        <v>2815</v>
      </c>
      <c r="C151" s="41">
        <v>0</v>
      </c>
      <c r="D151" s="41">
        <v>0</v>
      </c>
      <c r="E151" s="41">
        <v>0</v>
      </c>
      <c r="F151" s="41">
        <v>0</v>
      </c>
      <c r="G151" s="48">
        <v>30003</v>
      </c>
    </row>
    <row r="152" spans="1:7" x14ac:dyDescent="0.25">
      <c r="A152" s="48">
        <v>300031600</v>
      </c>
      <c r="B152" s="41" t="s">
        <v>293</v>
      </c>
      <c r="C152" s="41">
        <v>0</v>
      </c>
      <c r="D152" s="41">
        <v>0</v>
      </c>
      <c r="E152" s="41">
        <v>0</v>
      </c>
      <c r="F152" s="41">
        <v>0</v>
      </c>
      <c r="G152" s="48">
        <v>30003</v>
      </c>
    </row>
    <row r="153" spans="1:7" x14ac:dyDescent="0.25">
      <c r="A153" s="48">
        <v>300032000</v>
      </c>
      <c r="B153" s="41" t="s">
        <v>295</v>
      </c>
      <c r="C153" s="41">
        <v>0</v>
      </c>
      <c r="D153" s="41">
        <v>0</v>
      </c>
      <c r="E153" s="41">
        <v>0</v>
      </c>
      <c r="F153" s="41">
        <v>0</v>
      </c>
      <c r="G153" s="48">
        <v>30003</v>
      </c>
    </row>
    <row r="154" spans="1:7" x14ac:dyDescent="0.25">
      <c r="A154" s="48">
        <v>300032022</v>
      </c>
      <c r="B154" s="41" t="s">
        <v>297</v>
      </c>
      <c r="C154" s="41">
        <v>0</v>
      </c>
      <c r="D154" s="41">
        <v>0</v>
      </c>
      <c r="E154" s="41">
        <v>0</v>
      </c>
      <c r="F154" s="41">
        <v>0</v>
      </c>
      <c r="G154" s="48">
        <v>30003</v>
      </c>
    </row>
    <row r="155" spans="1:7" x14ac:dyDescent="0.25">
      <c r="A155" s="48">
        <v>300032300</v>
      </c>
      <c r="B155" s="41" t="s">
        <v>299</v>
      </c>
      <c r="C155" s="41">
        <v>0</v>
      </c>
      <c r="D155" s="41">
        <v>0</v>
      </c>
      <c r="E155" s="41">
        <v>0</v>
      </c>
      <c r="F155" s="41">
        <v>0</v>
      </c>
      <c r="G155" s="48">
        <v>30003</v>
      </c>
    </row>
    <row r="156" spans="1:7" x14ac:dyDescent="0.25">
      <c r="A156" s="48">
        <v>300032427</v>
      </c>
      <c r="B156" s="41" t="s">
        <v>301</v>
      </c>
      <c r="C156" s="41">
        <v>0</v>
      </c>
      <c r="D156" s="41">
        <v>0</v>
      </c>
      <c r="E156" s="41">
        <v>0</v>
      </c>
      <c r="F156" s="41">
        <v>0</v>
      </c>
      <c r="G156" s="48">
        <v>30003</v>
      </c>
    </row>
    <row r="157" spans="1:7" x14ac:dyDescent="0.25">
      <c r="A157" s="48">
        <v>300032429</v>
      </c>
      <c r="B157" s="41" t="s">
        <v>303</v>
      </c>
      <c r="C157" s="41">
        <v>0</v>
      </c>
      <c r="D157" s="41">
        <v>0</v>
      </c>
      <c r="E157" s="41">
        <v>0</v>
      </c>
      <c r="F157" s="41">
        <v>0</v>
      </c>
      <c r="G157" s="48">
        <v>30003</v>
      </c>
    </row>
    <row r="158" spans="1:7" x14ac:dyDescent="0.25">
      <c r="A158" s="48">
        <v>300032457</v>
      </c>
      <c r="B158" s="41" t="s">
        <v>305</v>
      </c>
      <c r="C158" s="41">
        <v>0</v>
      </c>
      <c r="D158" s="41">
        <v>0</v>
      </c>
      <c r="E158" s="41">
        <v>0</v>
      </c>
      <c r="F158" s="41">
        <v>0</v>
      </c>
      <c r="G158" s="48">
        <v>30003</v>
      </c>
    </row>
    <row r="159" spans="1:7" x14ac:dyDescent="0.25">
      <c r="A159" s="48">
        <v>300032471</v>
      </c>
      <c r="B159" s="41" t="s">
        <v>2816</v>
      </c>
      <c r="C159" s="41">
        <v>0</v>
      </c>
      <c r="D159" s="41">
        <v>0</v>
      </c>
      <c r="E159" s="41">
        <v>0</v>
      </c>
      <c r="F159" s="41">
        <v>0</v>
      </c>
      <c r="G159" s="48">
        <v>30003</v>
      </c>
    </row>
    <row r="160" spans="1:7" x14ac:dyDescent="0.25">
      <c r="A160" s="48">
        <v>300032500</v>
      </c>
      <c r="B160" s="41" t="s">
        <v>307</v>
      </c>
      <c r="C160" s="41">
        <v>0</v>
      </c>
      <c r="D160" s="41">
        <v>0</v>
      </c>
      <c r="E160" s="41">
        <v>0</v>
      </c>
      <c r="F160" s="41">
        <v>0</v>
      </c>
      <c r="G160" s="48">
        <v>30003</v>
      </c>
    </row>
    <row r="161" spans="1:7" x14ac:dyDescent="0.25">
      <c r="A161" s="48">
        <v>300032503</v>
      </c>
      <c r="B161" s="41" t="s">
        <v>309</v>
      </c>
      <c r="C161" s="41">
        <v>0</v>
      </c>
      <c r="D161" s="41">
        <v>0</v>
      </c>
      <c r="E161" s="41">
        <v>0</v>
      </c>
      <c r="F161" s="41">
        <v>0</v>
      </c>
      <c r="G161" s="48">
        <v>30003</v>
      </c>
    </row>
    <row r="162" spans="1:7" x14ac:dyDescent="0.25">
      <c r="A162" s="48">
        <v>300032510</v>
      </c>
      <c r="B162" s="41" t="s">
        <v>311</v>
      </c>
      <c r="C162" s="41">
        <v>0</v>
      </c>
      <c r="D162" s="41">
        <v>0</v>
      </c>
      <c r="E162" s="41">
        <v>0</v>
      </c>
      <c r="F162" s="41">
        <v>0</v>
      </c>
      <c r="G162" s="48">
        <v>30003</v>
      </c>
    </row>
    <row r="163" spans="1:7" x14ac:dyDescent="0.25">
      <c r="A163" s="48">
        <v>300032524</v>
      </c>
      <c r="B163" s="41" t="s">
        <v>313</v>
      </c>
      <c r="C163" s="41">
        <v>0</v>
      </c>
      <c r="D163" s="41">
        <v>0</v>
      </c>
      <c r="E163" s="41">
        <v>0</v>
      </c>
      <c r="F163" s="41">
        <v>0</v>
      </c>
      <c r="G163" s="48">
        <v>30003</v>
      </c>
    </row>
    <row r="164" spans="1:7" x14ac:dyDescent="0.25">
      <c r="A164" s="48">
        <v>300032703</v>
      </c>
      <c r="B164" s="41" t="s">
        <v>315</v>
      </c>
      <c r="C164" s="41">
        <v>0</v>
      </c>
      <c r="D164" s="41">
        <v>0</v>
      </c>
      <c r="E164" s="41">
        <v>0</v>
      </c>
      <c r="F164" s="41">
        <v>0</v>
      </c>
      <c r="G164" s="48">
        <v>30003</v>
      </c>
    </row>
    <row r="165" spans="1:7" x14ac:dyDescent="0.25">
      <c r="A165" s="48">
        <v>300032706</v>
      </c>
      <c r="B165" s="41" t="s">
        <v>2817</v>
      </c>
      <c r="C165" s="41">
        <v>0</v>
      </c>
      <c r="D165" s="41">
        <v>0</v>
      </c>
      <c r="E165" s="41">
        <v>0</v>
      </c>
      <c r="F165" s="41">
        <v>0</v>
      </c>
      <c r="G165" s="48">
        <v>30003</v>
      </c>
    </row>
    <row r="166" spans="1:7" x14ac:dyDescent="0.25">
      <c r="A166" s="48">
        <v>300032801</v>
      </c>
      <c r="B166" s="41" t="s">
        <v>317</v>
      </c>
      <c r="C166" s="41">
        <v>0</v>
      </c>
      <c r="D166" s="41">
        <v>0</v>
      </c>
      <c r="E166" s="41">
        <v>0</v>
      </c>
      <c r="F166" s="41">
        <v>0</v>
      </c>
      <c r="G166" s="48">
        <v>30003</v>
      </c>
    </row>
    <row r="167" spans="1:7" x14ac:dyDescent="0.25">
      <c r="A167" s="48">
        <v>300032901</v>
      </c>
      <c r="B167" s="41" t="s">
        <v>319</v>
      </c>
      <c r="C167" s="41">
        <v>0</v>
      </c>
      <c r="D167" s="41">
        <v>0</v>
      </c>
      <c r="E167" s="41">
        <v>0</v>
      </c>
      <c r="F167" s="41">
        <v>0</v>
      </c>
      <c r="G167" s="48">
        <v>30003</v>
      </c>
    </row>
    <row r="168" spans="1:7" x14ac:dyDescent="0.25">
      <c r="A168" s="48">
        <v>300034600</v>
      </c>
      <c r="B168" s="41" t="s">
        <v>2818</v>
      </c>
      <c r="C168" s="41">
        <v>0</v>
      </c>
      <c r="D168" s="41">
        <v>0</v>
      </c>
      <c r="E168" s="41">
        <v>0</v>
      </c>
      <c r="F168" s="41">
        <v>0</v>
      </c>
      <c r="G168" s="48">
        <v>30003</v>
      </c>
    </row>
    <row r="169" spans="1:7" x14ac:dyDescent="0.25">
      <c r="A169" s="48">
        <v>300034610</v>
      </c>
      <c r="B169" s="41" t="s">
        <v>323</v>
      </c>
      <c r="C169" s="41">
        <v>0</v>
      </c>
      <c r="D169" s="41">
        <v>0</v>
      </c>
      <c r="E169" s="41">
        <v>0</v>
      </c>
      <c r="F169" s="41">
        <v>0</v>
      </c>
      <c r="G169" s="48">
        <v>30003</v>
      </c>
    </row>
    <row r="170" spans="1:7" x14ac:dyDescent="0.25">
      <c r="A170" s="48">
        <v>300034611</v>
      </c>
      <c r="B170" s="41" t="s">
        <v>325</v>
      </c>
      <c r="C170" s="41">
        <v>0</v>
      </c>
      <c r="D170" s="41">
        <v>0</v>
      </c>
      <c r="E170" s="41">
        <v>0</v>
      </c>
      <c r="F170" s="41">
        <v>0</v>
      </c>
      <c r="G170" s="48">
        <v>30003</v>
      </c>
    </row>
    <row r="171" spans="1:7" x14ac:dyDescent="0.25">
      <c r="A171" s="48">
        <v>300034618</v>
      </c>
      <c r="B171" s="41" t="s">
        <v>2819</v>
      </c>
      <c r="C171" s="41">
        <v>0</v>
      </c>
      <c r="D171" s="41">
        <v>0</v>
      </c>
      <c r="E171" s="41">
        <v>0</v>
      </c>
      <c r="F171" s="41">
        <v>0</v>
      </c>
      <c r="G171" s="48">
        <v>30003</v>
      </c>
    </row>
    <row r="172" spans="1:7" x14ac:dyDescent="0.25">
      <c r="A172" s="48">
        <v>300034619</v>
      </c>
      <c r="B172" s="41" t="s">
        <v>2820</v>
      </c>
      <c r="C172" s="41">
        <v>0</v>
      </c>
      <c r="D172" s="41">
        <v>0</v>
      </c>
      <c r="E172" s="41">
        <v>0</v>
      </c>
      <c r="F172" s="41">
        <v>0</v>
      </c>
      <c r="G172" s="48">
        <v>30003</v>
      </c>
    </row>
    <row r="173" spans="1:7" x14ac:dyDescent="0.25">
      <c r="A173" s="48">
        <v>300034621</v>
      </c>
      <c r="B173" s="41" t="s">
        <v>2821</v>
      </c>
      <c r="C173" s="41">
        <v>0</v>
      </c>
      <c r="D173" s="41">
        <v>0</v>
      </c>
      <c r="E173" s="41">
        <v>0</v>
      </c>
      <c r="F173" s="41">
        <v>0</v>
      </c>
      <c r="G173" s="48">
        <v>30003</v>
      </c>
    </row>
    <row r="174" spans="1:7" x14ac:dyDescent="0.25">
      <c r="A174" s="48">
        <v>300034622</v>
      </c>
      <c r="B174" s="41" t="s">
        <v>2822</v>
      </c>
      <c r="C174" s="41">
        <v>0</v>
      </c>
      <c r="D174" s="41">
        <v>0</v>
      </c>
      <c r="E174" s="41">
        <v>0</v>
      </c>
      <c r="F174" s="41">
        <v>0</v>
      </c>
      <c r="G174" s="48">
        <v>30003</v>
      </c>
    </row>
    <row r="175" spans="1:7" x14ac:dyDescent="0.25">
      <c r="A175" s="48">
        <v>300035112</v>
      </c>
      <c r="B175" s="41" t="s">
        <v>2797</v>
      </c>
      <c r="C175" s="41">
        <v>0</v>
      </c>
      <c r="D175" s="41">
        <v>-45300</v>
      </c>
      <c r="E175" s="41">
        <v>-45300</v>
      </c>
      <c r="F175" s="41">
        <v>45300</v>
      </c>
      <c r="G175" s="48">
        <v>30003</v>
      </c>
    </row>
    <row r="176" spans="1:7" x14ac:dyDescent="0.25">
      <c r="A176" s="48">
        <v>300035912</v>
      </c>
      <c r="B176" s="41" t="s">
        <v>2798</v>
      </c>
      <c r="C176" s="41">
        <v>0</v>
      </c>
      <c r="D176" s="41">
        <v>42500</v>
      </c>
      <c r="E176" s="41">
        <v>42500</v>
      </c>
      <c r="F176" s="41">
        <v>-42500</v>
      </c>
      <c r="G176" s="48">
        <v>30003</v>
      </c>
    </row>
    <row r="177" spans="1:7" x14ac:dyDescent="0.25">
      <c r="A177" s="48">
        <v>300036002</v>
      </c>
      <c r="B177" s="41" t="s">
        <v>2799</v>
      </c>
      <c r="C177" s="41">
        <v>0</v>
      </c>
      <c r="D177" s="41">
        <v>526500</v>
      </c>
      <c r="E177" s="41">
        <v>526500</v>
      </c>
      <c r="F177" s="41">
        <v>-526500</v>
      </c>
      <c r="G177" s="48">
        <v>30003</v>
      </c>
    </row>
    <row r="178" spans="1:7" x14ac:dyDescent="0.25">
      <c r="A178" s="48">
        <v>300039800</v>
      </c>
      <c r="B178" s="41" t="s">
        <v>2800</v>
      </c>
      <c r="C178" s="41">
        <v>0</v>
      </c>
      <c r="D178" s="41">
        <v>-597800</v>
      </c>
      <c r="E178" s="41">
        <v>-597800</v>
      </c>
      <c r="F178" s="41">
        <v>597800</v>
      </c>
      <c r="G178" s="48">
        <v>30003</v>
      </c>
    </row>
    <row r="179" spans="1:7" x14ac:dyDescent="0.25">
      <c r="A179" s="48">
        <v>300039850</v>
      </c>
      <c r="B179" s="41" t="s">
        <v>2801</v>
      </c>
      <c r="C179" s="41">
        <v>0</v>
      </c>
      <c r="D179" s="41">
        <v>-137520</v>
      </c>
      <c r="E179" s="41">
        <v>-137520</v>
      </c>
      <c r="F179" s="41">
        <v>137520</v>
      </c>
      <c r="G179" s="48">
        <v>30003</v>
      </c>
    </row>
    <row r="180" spans="1:7" x14ac:dyDescent="0.25">
      <c r="A180" s="48">
        <v>300040100</v>
      </c>
      <c r="B180" s="41" t="s">
        <v>331</v>
      </c>
      <c r="C180" s="41">
        <v>13359.75</v>
      </c>
      <c r="D180" s="41">
        <v>13300</v>
      </c>
      <c r="E180" s="41">
        <v>13300</v>
      </c>
      <c r="F180" s="41">
        <v>59.75</v>
      </c>
      <c r="G180" s="48">
        <v>30004</v>
      </c>
    </row>
    <row r="181" spans="1:7" x14ac:dyDescent="0.25">
      <c r="A181" s="48">
        <v>300040101</v>
      </c>
      <c r="B181" s="41" t="s">
        <v>333</v>
      </c>
      <c r="C181" s="41">
        <v>0</v>
      </c>
      <c r="D181" s="41">
        <v>0</v>
      </c>
      <c r="E181" s="41">
        <v>0</v>
      </c>
      <c r="F181" s="41">
        <v>0</v>
      </c>
      <c r="G181" s="48">
        <v>30004</v>
      </c>
    </row>
    <row r="182" spans="1:7" x14ac:dyDescent="0.25">
      <c r="A182" s="48">
        <v>300040102</v>
      </c>
      <c r="B182" s="41" t="s">
        <v>335</v>
      </c>
      <c r="C182" s="41">
        <v>0</v>
      </c>
      <c r="D182" s="41">
        <v>0</v>
      </c>
      <c r="E182" s="41">
        <v>0</v>
      </c>
      <c r="F182" s="41">
        <v>0</v>
      </c>
      <c r="G182" s="48">
        <v>30004</v>
      </c>
    </row>
    <row r="183" spans="1:7" x14ac:dyDescent="0.25">
      <c r="A183" s="48">
        <v>300040103</v>
      </c>
      <c r="B183" s="41" t="s">
        <v>337</v>
      </c>
      <c r="C183" s="41">
        <v>0</v>
      </c>
      <c r="D183" s="41">
        <v>0</v>
      </c>
      <c r="E183" s="41">
        <v>0</v>
      </c>
      <c r="F183" s="41">
        <v>0</v>
      </c>
      <c r="G183" s="48">
        <v>30004</v>
      </c>
    </row>
    <row r="184" spans="1:7" x14ac:dyDescent="0.25">
      <c r="A184" s="48">
        <v>300040120</v>
      </c>
      <c r="B184" s="41" t="s">
        <v>339</v>
      </c>
      <c r="C184" s="41">
        <v>0</v>
      </c>
      <c r="D184" s="41">
        <v>0</v>
      </c>
      <c r="E184" s="41">
        <v>0</v>
      </c>
      <c r="F184" s="41">
        <v>0</v>
      </c>
      <c r="G184" s="48">
        <v>30004</v>
      </c>
    </row>
    <row r="185" spans="1:7" x14ac:dyDescent="0.25">
      <c r="A185" s="48">
        <v>300040200</v>
      </c>
      <c r="B185" s="41" t="s">
        <v>341</v>
      </c>
      <c r="C185" s="41">
        <v>0</v>
      </c>
      <c r="D185" s="41">
        <v>0</v>
      </c>
      <c r="E185" s="41">
        <v>0</v>
      </c>
      <c r="F185" s="41">
        <v>0</v>
      </c>
      <c r="G185" s="48">
        <v>30004</v>
      </c>
    </row>
    <row r="186" spans="1:7" x14ac:dyDescent="0.25">
      <c r="A186" s="48">
        <v>300040730</v>
      </c>
      <c r="B186" s="41" t="s">
        <v>343</v>
      </c>
      <c r="C186" s="41">
        <v>673.22</v>
      </c>
      <c r="D186" s="41">
        <v>150</v>
      </c>
      <c r="E186" s="41">
        <v>150</v>
      </c>
      <c r="F186" s="41">
        <v>523.22</v>
      </c>
      <c r="G186" s="48">
        <v>30004</v>
      </c>
    </row>
    <row r="187" spans="1:7" x14ac:dyDescent="0.25">
      <c r="A187" s="48">
        <v>300040800</v>
      </c>
      <c r="B187" s="41" t="s">
        <v>345</v>
      </c>
      <c r="C187" s="41">
        <v>0</v>
      </c>
      <c r="D187" s="41">
        <v>0</v>
      </c>
      <c r="E187" s="41">
        <v>0</v>
      </c>
      <c r="F187" s="41">
        <v>0</v>
      </c>
      <c r="G187" s="48">
        <v>30004</v>
      </c>
    </row>
    <row r="188" spans="1:7" x14ac:dyDescent="0.25">
      <c r="A188" s="48">
        <v>300040820</v>
      </c>
      <c r="B188" s="41" t="s">
        <v>347</v>
      </c>
      <c r="C188" s="41">
        <v>0</v>
      </c>
      <c r="D188" s="41">
        <v>0</v>
      </c>
      <c r="E188" s="41">
        <v>0</v>
      </c>
      <c r="F188" s="41">
        <v>0</v>
      </c>
      <c r="G188" s="48">
        <v>30004</v>
      </c>
    </row>
    <row r="189" spans="1:7" x14ac:dyDescent="0.25">
      <c r="A189" s="48">
        <v>300040930</v>
      </c>
      <c r="B189" s="41" t="s">
        <v>2750</v>
      </c>
      <c r="C189" s="41">
        <v>23.45</v>
      </c>
      <c r="D189" s="41">
        <v>0</v>
      </c>
      <c r="E189" s="41">
        <v>0</v>
      </c>
      <c r="F189" s="41">
        <v>23.45</v>
      </c>
      <c r="G189" s="48">
        <v>30004</v>
      </c>
    </row>
    <row r="190" spans="1:7" x14ac:dyDescent="0.25">
      <c r="A190" s="48">
        <v>300040985</v>
      </c>
      <c r="B190" s="41" t="s">
        <v>349</v>
      </c>
      <c r="C190" s="41">
        <v>0</v>
      </c>
      <c r="D190" s="41">
        <v>0</v>
      </c>
      <c r="E190" s="41">
        <v>0</v>
      </c>
      <c r="F190" s="41">
        <v>0</v>
      </c>
      <c r="G190" s="48">
        <v>30004</v>
      </c>
    </row>
    <row r="191" spans="1:7" x14ac:dyDescent="0.25">
      <c r="A191" s="48">
        <v>300042000</v>
      </c>
      <c r="B191" s="41" t="s">
        <v>351</v>
      </c>
      <c r="C191" s="41">
        <v>0</v>
      </c>
      <c r="D191" s="41">
        <v>0</v>
      </c>
      <c r="E191" s="41">
        <v>0</v>
      </c>
      <c r="F191" s="41">
        <v>0</v>
      </c>
      <c r="G191" s="48">
        <v>30004</v>
      </c>
    </row>
    <row r="192" spans="1:7" x14ac:dyDescent="0.25">
      <c r="A192" s="48">
        <v>300042008</v>
      </c>
      <c r="B192" s="41" t="s">
        <v>353</v>
      </c>
      <c r="C192" s="41">
        <v>0</v>
      </c>
      <c r="D192" s="41">
        <v>0</v>
      </c>
      <c r="E192" s="41">
        <v>0</v>
      </c>
      <c r="F192" s="41">
        <v>0</v>
      </c>
      <c r="G192" s="48">
        <v>30004</v>
      </c>
    </row>
    <row r="193" spans="1:7" x14ac:dyDescent="0.25">
      <c r="A193" s="48">
        <v>300042009</v>
      </c>
      <c r="B193" s="41" t="s">
        <v>2741</v>
      </c>
      <c r="C193" s="41">
        <v>0</v>
      </c>
      <c r="D193" s="41">
        <v>0</v>
      </c>
      <c r="E193" s="41">
        <v>0</v>
      </c>
      <c r="F193" s="41">
        <v>0</v>
      </c>
      <c r="G193" s="48">
        <v>30004</v>
      </c>
    </row>
    <row r="194" spans="1:7" x14ac:dyDescent="0.25">
      <c r="A194" s="48">
        <v>300042022</v>
      </c>
      <c r="B194" s="41" t="s">
        <v>355</v>
      </c>
      <c r="C194" s="41">
        <v>0</v>
      </c>
      <c r="D194" s="41">
        <v>0</v>
      </c>
      <c r="E194" s="41">
        <v>0</v>
      </c>
      <c r="F194" s="41">
        <v>0</v>
      </c>
      <c r="G194" s="48">
        <v>30004</v>
      </c>
    </row>
    <row r="195" spans="1:7" x14ac:dyDescent="0.25">
      <c r="A195" s="48">
        <v>300042036</v>
      </c>
      <c r="B195" s="41" t="s">
        <v>357</v>
      </c>
      <c r="C195" s="41">
        <v>0</v>
      </c>
      <c r="D195" s="41">
        <v>0</v>
      </c>
      <c r="E195" s="41">
        <v>0</v>
      </c>
      <c r="F195" s="41">
        <v>0</v>
      </c>
      <c r="G195" s="48">
        <v>30004</v>
      </c>
    </row>
    <row r="196" spans="1:7" x14ac:dyDescent="0.25">
      <c r="A196" s="48">
        <v>300042300</v>
      </c>
      <c r="B196" s="41" t="s">
        <v>359</v>
      </c>
      <c r="C196" s="41">
        <v>0</v>
      </c>
      <c r="D196" s="41">
        <v>0</v>
      </c>
      <c r="E196" s="41">
        <v>0</v>
      </c>
      <c r="F196" s="41">
        <v>0</v>
      </c>
      <c r="G196" s="48">
        <v>30004</v>
      </c>
    </row>
    <row r="197" spans="1:7" x14ac:dyDescent="0.25">
      <c r="A197" s="48">
        <v>300042422</v>
      </c>
      <c r="B197" s="41" t="s">
        <v>361</v>
      </c>
      <c r="C197" s="41">
        <v>0</v>
      </c>
      <c r="D197" s="41">
        <v>0</v>
      </c>
      <c r="E197" s="41">
        <v>0</v>
      </c>
      <c r="F197" s="41">
        <v>0</v>
      </c>
      <c r="G197" s="48">
        <v>30004</v>
      </c>
    </row>
    <row r="198" spans="1:7" x14ac:dyDescent="0.25">
      <c r="A198" s="48">
        <v>300042429</v>
      </c>
      <c r="B198" s="41" t="s">
        <v>363</v>
      </c>
      <c r="C198" s="41">
        <v>0</v>
      </c>
      <c r="D198" s="41">
        <v>0</v>
      </c>
      <c r="E198" s="41">
        <v>0</v>
      </c>
      <c r="F198" s="41">
        <v>0</v>
      </c>
      <c r="G198" s="48">
        <v>30004</v>
      </c>
    </row>
    <row r="199" spans="1:7" x14ac:dyDescent="0.25">
      <c r="A199" s="48">
        <v>300042430</v>
      </c>
      <c r="B199" s="41" t="s">
        <v>365</v>
      </c>
      <c r="C199" s="41">
        <v>0</v>
      </c>
      <c r="D199" s="41">
        <v>0</v>
      </c>
      <c r="E199" s="41">
        <v>0</v>
      </c>
      <c r="F199" s="41">
        <v>0</v>
      </c>
      <c r="G199" s="48">
        <v>30004</v>
      </c>
    </row>
    <row r="200" spans="1:7" x14ac:dyDescent="0.25">
      <c r="A200" s="48">
        <v>300042500</v>
      </c>
      <c r="B200" s="41" t="s">
        <v>367</v>
      </c>
      <c r="C200" s="41">
        <v>0</v>
      </c>
      <c r="D200" s="41">
        <v>0</v>
      </c>
      <c r="E200" s="41">
        <v>0</v>
      </c>
      <c r="F200" s="41">
        <v>0</v>
      </c>
      <c r="G200" s="48">
        <v>30004</v>
      </c>
    </row>
    <row r="201" spans="1:7" x14ac:dyDescent="0.25">
      <c r="A201" s="48">
        <v>300042510</v>
      </c>
      <c r="B201" s="41" t="s">
        <v>369</v>
      </c>
      <c r="C201" s="41">
        <v>0</v>
      </c>
      <c r="D201" s="41">
        <v>0</v>
      </c>
      <c r="E201" s="41">
        <v>0</v>
      </c>
      <c r="F201" s="41">
        <v>0</v>
      </c>
      <c r="G201" s="48">
        <v>30004</v>
      </c>
    </row>
    <row r="202" spans="1:7" x14ac:dyDescent="0.25">
      <c r="A202" s="48">
        <v>300042706</v>
      </c>
      <c r="B202" s="41" t="s">
        <v>371</v>
      </c>
      <c r="C202" s="41">
        <v>0</v>
      </c>
      <c r="D202" s="41">
        <v>0</v>
      </c>
      <c r="E202" s="41">
        <v>0</v>
      </c>
      <c r="F202" s="41">
        <v>0</v>
      </c>
      <c r="G202" s="48">
        <v>30004</v>
      </c>
    </row>
    <row r="203" spans="1:7" x14ac:dyDescent="0.25">
      <c r="A203" s="48">
        <v>300042801</v>
      </c>
      <c r="B203" s="41" t="s">
        <v>373</v>
      </c>
      <c r="C203" s="41">
        <v>0</v>
      </c>
      <c r="D203" s="41">
        <v>0</v>
      </c>
      <c r="E203" s="41">
        <v>0</v>
      </c>
      <c r="F203" s="41">
        <v>0</v>
      </c>
      <c r="G203" s="48">
        <v>30004</v>
      </c>
    </row>
    <row r="204" spans="1:7" x14ac:dyDescent="0.25">
      <c r="A204" s="48">
        <v>300044610</v>
      </c>
      <c r="B204" s="41" t="s">
        <v>375</v>
      </c>
      <c r="C204" s="41">
        <v>0</v>
      </c>
      <c r="D204" s="41">
        <v>0</v>
      </c>
      <c r="E204" s="41">
        <v>0</v>
      </c>
      <c r="F204" s="41">
        <v>0</v>
      </c>
      <c r="G204" s="48">
        <v>30004</v>
      </c>
    </row>
    <row r="205" spans="1:7" x14ac:dyDescent="0.25">
      <c r="A205" s="48">
        <v>300044611</v>
      </c>
      <c r="B205" s="41" t="s">
        <v>377</v>
      </c>
      <c r="C205" s="41">
        <v>0</v>
      </c>
      <c r="D205" s="41">
        <v>0</v>
      </c>
      <c r="E205" s="41">
        <v>0</v>
      </c>
      <c r="F205" s="41">
        <v>0</v>
      </c>
      <c r="G205" s="48">
        <v>30004</v>
      </c>
    </row>
    <row r="206" spans="1:7" x14ac:dyDescent="0.25">
      <c r="A206" s="48">
        <v>300045242</v>
      </c>
      <c r="B206" s="41" t="s">
        <v>379</v>
      </c>
      <c r="C206" s="41">
        <v>0</v>
      </c>
      <c r="D206" s="41">
        <v>0</v>
      </c>
      <c r="E206" s="41">
        <v>0</v>
      </c>
      <c r="F206" s="41">
        <v>0</v>
      </c>
      <c r="G206" s="48">
        <v>30004</v>
      </c>
    </row>
    <row r="207" spans="1:7" x14ac:dyDescent="0.25">
      <c r="A207" s="48">
        <v>300046010</v>
      </c>
      <c r="B207" s="41" t="s">
        <v>381</v>
      </c>
      <c r="C207" s="41">
        <v>0</v>
      </c>
      <c r="D207" s="41">
        <v>0</v>
      </c>
      <c r="E207" s="41">
        <v>0</v>
      </c>
      <c r="F207" s="41">
        <v>0</v>
      </c>
      <c r="G207" s="48">
        <v>30004</v>
      </c>
    </row>
    <row r="208" spans="1:7" x14ac:dyDescent="0.25">
      <c r="A208" s="48">
        <v>300052500</v>
      </c>
      <c r="B208" s="41" t="s">
        <v>383</v>
      </c>
      <c r="C208" s="41">
        <v>0</v>
      </c>
      <c r="D208" s="41">
        <v>0</v>
      </c>
      <c r="E208" s="41">
        <v>0</v>
      </c>
      <c r="F208" s="41">
        <v>0</v>
      </c>
      <c r="G208" s="48">
        <v>30005</v>
      </c>
    </row>
    <row r="209" spans="1:7" x14ac:dyDescent="0.25">
      <c r="A209" s="48">
        <v>300052524</v>
      </c>
      <c r="B209" s="41" t="s">
        <v>385</v>
      </c>
      <c r="C209" s="41">
        <v>0</v>
      </c>
      <c r="D209" s="41">
        <v>0</v>
      </c>
      <c r="E209" s="41">
        <v>0</v>
      </c>
      <c r="F209" s="41">
        <v>0</v>
      </c>
      <c r="G209" s="48">
        <v>30005</v>
      </c>
    </row>
    <row r="210" spans="1:7" x14ac:dyDescent="0.25">
      <c r="A210" s="48">
        <v>300054610</v>
      </c>
      <c r="B210" s="41" t="s">
        <v>387</v>
      </c>
      <c r="C210" s="41">
        <v>0</v>
      </c>
      <c r="D210" s="41">
        <v>0</v>
      </c>
      <c r="E210" s="41">
        <v>0</v>
      </c>
      <c r="F210" s="41">
        <v>0</v>
      </c>
      <c r="G210" s="48">
        <v>30005</v>
      </c>
    </row>
    <row r="211" spans="1:7" x14ac:dyDescent="0.25">
      <c r="A211" s="48">
        <v>300054611</v>
      </c>
      <c r="B211" s="41" t="s">
        <v>389</v>
      </c>
      <c r="C211" s="41">
        <v>0</v>
      </c>
      <c r="D211" s="41">
        <v>0</v>
      </c>
      <c r="E211" s="41">
        <v>0</v>
      </c>
      <c r="F211" s="41">
        <v>0</v>
      </c>
      <c r="G211" s="48">
        <v>30005</v>
      </c>
    </row>
    <row r="212" spans="1:7" x14ac:dyDescent="0.25">
      <c r="A212" s="48">
        <v>300054612</v>
      </c>
      <c r="B212" s="41" t="s">
        <v>391</v>
      </c>
      <c r="C212" s="41">
        <v>0</v>
      </c>
      <c r="D212" s="41">
        <v>0</v>
      </c>
      <c r="E212" s="41">
        <v>0</v>
      </c>
      <c r="F212" s="41">
        <v>0</v>
      </c>
      <c r="G212" s="48">
        <v>30005</v>
      </c>
    </row>
    <row r="213" spans="1:7" x14ac:dyDescent="0.25">
      <c r="A213" s="48">
        <v>300055164</v>
      </c>
      <c r="B213" s="41" t="s">
        <v>393</v>
      </c>
      <c r="C213" s="41">
        <v>0</v>
      </c>
      <c r="D213" s="41">
        <v>0</v>
      </c>
      <c r="E213" s="41">
        <v>0</v>
      </c>
      <c r="F213" s="41">
        <v>0</v>
      </c>
      <c r="G213" s="48">
        <v>30005</v>
      </c>
    </row>
    <row r="214" spans="1:7" x14ac:dyDescent="0.25">
      <c r="A214" s="48">
        <v>300060100</v>
      </c>
      <c r="B214" s="41" t="s">
        <v>395</v>
      </c>
      <c r="C214" s="41">
        <v>21736.38</v>
      </c>
      <c r="D214" s="41">
        <v>24600</v>
      </c>
      <c r="E214" s="41">
        <v>24600</v>
      </c>
      <c r="F214" s="41">
        <v>-2863.62</v>
      </c>
      <c r="G214" s="48">
        <v>30006</v>
      </c>
    </row>
    <row r="215" spans="1:7" x14ac:dyDescent="0.25">
      <c r="A215" s="48">
        <v>300060101</v>
      </c>
      <c r="B215" s="41" t="s">
        <v>397</v>
      </c>
      <c r="C215" s="41">
        <v>0</v>
      </c>
      <c r="D215" s="41">
        <v>0</v>
      </c>
      <c r="E215" s="41">
        <v>0</v>
      </c>
      <c r="F215" s="41">
        <v>0</v>
      </c>
      <c r="G215" s="48">
        <v>30006</v>
      </c>
    </row>
    <row r="216" spans="1:7" x14ac:dyDescent="0.25">
      <c r="A216" s="48">
        <v>300060102</v>
      </c>
      <c r="B216" s="41" t="s">
        <v>399</v>
      </c>
      <c r="C216" s="41">
        <v>0</v>
      </c>
      <c r="D216" s="41">
        <v>0</v>
      </c>
      <c r="E216" s="41">
        <v>0</v>
      </c>
      <c r="F216" s="41">
        <v>0</v>
      </c>
      <c r="G216" s="48">
        <v>30006</v>
      </c>
    </row>
    <row r="217" spans="1:7" x14ac:dyDescent="0.25">
      <c r="A217" s="48">
        <v>300060103</v>
      </c>
      <c r="B217" s="41" t="s">
        <v>2783</v>
      </c>
      <c r="C217" s="41">
        <v>0</v>
      </c>
      <c r="D217" s="41">
        <v>0</v>
      </c>
      <c r="E217" s="41">
        <v>0</v>
      </c>
      <c r="F217" s="41">
        <v>0</v>
      </c>
      <c r="G217" s="48">
        <v>30006</v>
      </c>
    </row>
    <row r="218" spans="1:7" x14ac:dyDescent="0.25">
      <c r="A218" s="48">
        <v>300060110</v>
      </c>
      <c r="B218" s="41" t="s">
        <v>401</v>
      </c>
      <c r="C218" s="41">
        <v>0</v>
      </c>
      <c r="D218" s="41">
        <v>0</v>
      </c>
      <c r="E218" s="41">
        <v>0</v>
      </c>
      <c r="F218" s="41">
        <v>0</v>
      </c>
      <c r="G218" s="48">
        <v>30006</v>
      </c>
    </row>
    <row r="219" spans="1:7" x14ac:dyDescent="0.25">
      <c r="A219" s="48">
        <v>300060120</v>
      </c>
      <c r="B219" s="41" t="s">
        <v>403</v>
      </c>
      <c r="C219" s="41">
        <v>0</v>
      </c>
      <c r="D219" s="41">
        <v>0</v>
      </c>
      <c r="E219" s="41">
        <v>0</v>
      </c>
      <c r="F219" s="41">
        <v>0</v>
      </c>
      <c r="G219" s="48">
        <v>30006</v>
      </c>
    </row>
    <row r="220" spans="1:7" x14ac:dyDescent="0.25">
      <c r="A220" s="48">
        <v>300060150</v>
      </c>
      <c r="B220" s="41" t="s">
        <v>405</v>
      </c>
      <c r="C220" s="41">
        <v>0</v>
      </c>
      <c r="D220" s="41">
        <v>0</v>
      </c>
      <c r="E220" s="41">
        <v>0</v>
      </c>
      <c r="F220" s="41">
        <v>0</v>
      </c>
      <c r="G220" s="48">
        <v>30006</v>
      </c>
    </row>
    <row r="221" spans="1:7" x14ac:dyDescent="0.25">
      <c r="A221" s="48">
        <v>300060700</v>
      </c>
      <c r="B221" s="41" t="s">
        <v>407</v>
      </c>
      <c r="C221" s="41">
        <v>0</v>
      </c>
      <c r="D221" s="41">
        <v>0</v>
      </c>
      <c r="E221" s="41">
        <v>0</v>
      </c>
      <c r="F221" s="41">
        <v>0</v>
      </c>
      <c r="G221" s="48">
        <v>30006</v>
      </c>
    </row>
    <row r="222" spans="1:7" x14ac:dyDescent="0.25">
      <c r="A222" s="48">
        <v>300060930</v>
      </c>
      <c r="B222" s="41" t="s">
        <v>409</v>
      </c>
      <c r="C222" s="41">
        <v>0</v>
      </c>
      <c r="D222" s="41">
        <v>0</v>
      </c>
      <c r="E222" s="41">
        <v>0</v>
      </c>
      <c r="F222" s="41">
        <v>0</v>
      </c>
      <c r="G222" s="48">
        <v>30006</v>
      </c>
    </row>
    <row r="223" spans="1:7" x14ac:dyDescent="0.25">
      <c r="A223" s="48">
        <v>300062451</v>
      </c>
      <c r="B223" s="41" t="s">
        <v>411</v>
      </c>
      <c r="C223" s="41">
        <v>0</v>
      </c>
      <c r="D223" s="41">
        <v>1750</v>
      </c>
      <c r="E223" s="41">
        <v>1750</v>
      </c>
      <c r="F223" s="41">
        <v>-1750</v>
      </c>
      <c r="G223" s="48">
        <v>30006</v>
      </c>
    </row>
    <row r="224" spans="1:7" x14ac:dyDescent="0.25">
      <c r="A224" s="48">
        <v>300062500</v>
      </c>
      <c r="B224" s="41" t="s">
        <v>413</v>
      </c>
      <c r="C224" s="41">
        <v>0</v>
      </c>
      <c r="D224" s="41">
        <v>0</v>
      </c>
      <c r="E224" s="41">
        <v>0</v>
      </c>
      <c r="F224" s="41">
        <v>0</v>
      </c>
      <c r="G224" s="48">
        <v>30006</v>
      </c>
    </row>
    <row r="225" spans="1:7" x14ac:dyDescent="0.25">
      <c r="A225" s="48">
        <v>300062510</v>
      </c>
      <c r="B225" s="41" t="s">
        <v>415</v>
      </c>
      <c r="C225" s="41">
        <v>0</v>
      </c>
      <c r="D225" s="41">
        <v>0</v>
      </c>
      <c r="E225" s="41">
        <v>0</v>
      </c>
      <c r="F225" s="41">
        <v>0</v>
      </c>
      <c r="G225" s="48">
        <v>30006</v>
      </c>
    </row>
    <row r="226" spans="1:7" x14ac:dyDescent="0.25">
      <c r="A226" s="48">
        <v>300062706</v>
      </c>
      <c r="B226" s="41" t="s">
        <v>417</v>
      </c>
      <c r="C226" s="41">
        <v>0</v>
      </c>
      <c r="D226" s="41">
        <v>0</v>
      </c>
      <c r="E226" s="41">
        <v>0</v>
      </c>
      <c r="F226" s="41">
        <v>0</v>
      </c>
      <c r="G226" s="48">
        <v>30006</v>
      </c>
    </row>
    <row r="227" spans="1:7" x14ac:dyDescent="0.25">
      <c r="A227" s="48">
        <v>300064600</v>
      </c>
      <c r="B227" s="41" t="s">
        <v>419</v>
      </c>
      <c r="C227" s="41">
        <v>0</v>
      </c>
      <c r="D227" s="41">
        <v>0</v>
      </c>
      <c r="E227" s="41">
        <v>0</v>
      </c>
      <c r="F227" s="41">
        <v>0</v>
      </c>
      <c r="G227" s="48">
        <v>30006</v>
      </c>
    </row>
    <row r="228" spans="1:7" x14ac:dyDescent="0.25">
      <c r="A228" s="48">
        <v>300064610</v>
      </c>
      <c r="B228" s="41" t="s">
        <v>421</v>
      </c>
      <c r="C228" s="41">
        <v>0</v>
      </c>
      <c r="D228" s="41">
        <v>0</v>
      </c>
      <c r="E228" s="41">
        <v>0</v>
      </c>
      <c r="F228" s="41">
        <v>0</v>
      </c>
      <c r="G228" s="48">
        <v>30006</v>
      </c>
    </row>
    <row r="229" spans="1:7" x14ac:dyDescent="0.25">
      <c r="A229" s="48">
        <v>300064619</v>
      </c>
      <c r="B229" s="41" t="s">
        <v>423</v>
      </c>
      <c r="C229" s="41">
        <v>0</v>
      </c>
      <c r="D229" s="41">
        <v>0</v>
      </c>
      <c r="E229" s="41">
        <v>0</v>
      </c>
      <c r="F229" s="41">
        <v>0</v>
      </c>
      <c r="G229" s="48">
        <v>30006</v>
      </c>
    </row>
    <row r="230" spans="1:7" x14ac:dyDescent="0.25">
      <c r="A230" s="48">
        <v>300065008</v>
      </c>
      <c r="B230" s="41" t="s">
        <v>425</v>
      </c>
      <c r="C230" s="41">
        <v>0</v>
      </c>
      <c r="D230" s="41">
        <v>0</v>
      </c>
      <c r="E230" s="41">
        <v>0</v>
      </c>
      <c r="F230" s="41">
        <v>0</v>
      </c>
      <c r="G230" s="48">
        <v>30006</v>
      </c>
    </row>
    <row r="231" spans="1:7" x14ac:dyDescent="0.25">
      <c r="A231" s="48">
        <v>300065316</v>
      </c>
      <c r="B231" s="41" t="s">
        <v>427</v>
      </c>
      <c r="C231" s="41">
        <v>0</v>
      </c>
      <c r="D231" s="41">
        <v>0</v>
      </c>
      <c r="E231" s="41">
        <v>0</v>
      </c>
      <c r="F231" s="41">
        <v>0</v>
      </c>
      <c r="G231" s="48">
        <v>30006</v>
      </c>
    </row>
    <row r="232" spans="1:7" x14ac:dyDescent="0.25">
      <c r="A232" s="48">
        <v>300065317</v>
      </c>
      <c r="B232" s="41" t="s">
        <v>429</v>
      </c>
      <c r="C232" s="41">
        <v>0</v>
      </c>
      <c r="D232" s="41">
        <v>0</v>
      </c>
      <c r="E232" s="41">
        <v>0</v>
      </c>
      <c r="F232" s="41">
        <v>0</v>
      </c>
      <c r="G232" s="48">
        <v>30006</v>
      </c>
    </row>
    <row r="233" spans="1:7" x14ac:dyDescent="0.25">
      <c r="A233" s="48">
        <v>300065319</v>
      </c>
      <c r="B233" s="41" t="s">
        <v>431</v>
      </c>
      <c r="C233" s="41">
        <v>6778.87</v>
      </c>
      <c r="D233" s="41">
        <v>10500</v>
      </c>
      <c r="E233" s="41">
        <v>10500</v>
      </c>
      <c r="F233" s="41">
        <v>-3721.13</v>
      </c>
      <c r="G233" s="48">
        <v>30006</v>
      </c>
    </row>
    <row r="234" spans="1:7" x14ac:dyDescent="0.25">
      <c r="A234" s="48">
        <v>300065320</v>
      </c>
      <c r="B234" s="41" t="s">
        <v>433</v>
      </c>
      <c r="C234" s="41">
        <v>0</v>
      </c>
      <c r="D234" s="41">
        <v>0</v>
      </c>
      <c r="E234" s="41">
        <v>0</v>
      </c>
      <c r="F234" s="41">
        <v>0</v>
      </c>
      <c r="G234" s="48">
        <v>30006</v>
      </c>
    </row>
    <row r="235" spans="1:7" x14ac:dyDescent="0.25">
      <c r="A235" s="48">
        <v>300065347</v>
      </c>
      <c r="B235" s="41" t="s">
        <v>435</v>
      </c>
      <c r="C235" s="41">
        <v>0</v>
      </c>
      <c r="D235" s="41">
        <v>0</v>
      </c>
      <c r="E235" s="41">
        <v>0</v>
      </c>
      <c r="F235" s="41">
        <v>0</v>
      </c>
      <c r="G235" s="48">
        <v>30006</v>
      </c>
    </row>
    <row r="236" spans="1:7" x14ac:dyDescent="0.25">
      <c r="A236" s="48">
        <v>300065348</v>
      </c>
      <c r="B236" s="41" t="s">
        <v>437</v>
      </c>
      <c r="C236" s="41">
        <v>0</v>
      </c>
      <c r="D236" s="41">
        <v>0</v>
      </c>
      <c r="E236" s="41">
        <v>0</v>
      </c>
      <c r="F236" s="41">
        <v>0</v>
      </c>
      <c r="G236" s="48">
        <v>30006</v>
      </c>
    </row>
    <row r="237" spans="1:7" x14ac:dyDescent="0.25">
      <c r="A237" s="48">
        <v>300065349</v>
      </c>
      <c r="B237" s="41" t="s">
        <v>439</v>
      </c>
      <c r="C237" s="41">
        <v>0</v>
      </c>
      <c r="D237" s="41">
        <v>0</v>
      </c>
      <c r="E237" s="41">
        <v>0</v>
      </c>
      <c r="F237" s="41">
        <v>0</v>
      </c>
      <c r="G237" s="48">
        <v>30006</v>
      </c>
    </row>
    <row r="238" spans="1:7" x14ac:dyDescent="0.25">
      <c r="A238" s="48">
        <v>300065350</v>
      </c>
      <c r="B238" s="41" t="s">
        <v>441</v>
      </c>
      <c r="C238" s="41">
        <v>2350</v>
      </c>
      <c r="D238" s="41">
        <v>0</v>
      </c>
      <c r="E238" s="41">
        <v>0</v>
      </c>
      <c r="F238" s="41">
        <v>2350</v>
      </c>
      <c r="G238" s="48">
        <v>30006</v>
      </c>
    </row>
    <row r="239" spans="1:7" x14ac:dyDescent="0.25">
      <c r="A239" s="48">
        <v>300066010</v>
      </c>
      <c r="B239" s="41" t="s">
        <v>443</v>
      </c>
      <c r="C239" s="41">
        <v>0</v>
      </c>
      <c r="D239" s="41">
        <v>0</v>
      </c>
      <c r="E239" s="41">
        <v>0</v>
      </c>
      <c r="F239" s="41">
        <v>0</v>
      </c>
      <c r="G239" s="48">
        <v>30006</v>
      </c>
    </row>
    <row r="240" spans="1:7" x14ac:dyDescent="0.25">
      <c r="A240" s="48">
        <v>300069053</v>
      </c>
      <c r="B240" s="41" t="s">
        <v>445</v>
      </c>
      <c r="C240" s="41">
        <v>0</v>
      </c>
      <c r="D240" s="41">
        <v>0</v>
      </c>
      <c r="E240" s="41">
        <v>0</v>
      </c>
      <c r="F240" s="41">
        <v>0</v>
      </c>
      <c r="G240" s="48">
        <v>30006</v>
      </c>
    </row>
    <row r="241" spans="1:7" x14ac:dyDescent="0.25">
      <c r="A241" s="48">
        <v>300069093</v>
      </c>
      <c r="B241" s="41" t="s">
        <v>435</v>
      </c>
      <c r="C241" s="41">
        <v>0</v>
      </c>
      <c r="D241" s="41">
        <v>0</v>
      </c>
      <c r="E241" s="41">
        <v>0</v>
      </c>
      <c r="F241" s="41">
        <v>0</v>
      </c>
      <c r="G241" s="48">
        <v>30006</v>
      </c>
    </row>
    <row r="242" spans="1:7" x14ac:dyDescent="0.25">
      <c r="A242" s="48">
        <v>300069094</v>
      </c>
      <c r="B242" s="41" t="s">
        <v>437</v>
      </c>
      <c r="C242" s="41">
        <v>0</v>
      </c>
      <c r="D242" s="41">
        <v>0</v>
      </c>
      <c r="E242" s="41">
        <v>0</v>
      </c>
      <c r="F242" s="41">
        <v>0</v>
      </c>
      <c r="G242" s="48">
        <v>30006</v>
      </c>
    </row>
    <row r="243" spans="1:7" x14ac:dyDescent="0.25">
      <c r="A243" s="48">
        <v>300069095</v>
      </c>
      <c r="B243" s="41" t="s">
        <v>449</v>
      </c>
      <c r="C243" s="41">
        <v>0</v>
      </c>
      <c r="D243" s="41">
        <v>0</v>
      </c>
      <c r="E243" s="41">
        <v>0</v>
      </c>
      <c r="F243" s="41">
        <v>0</v>
      </c>
      <c r="G243" s="48">
        <v>30006</v>
      </c>
    </row>
    <row r="244" spans="1:7" x14ac:dyDescent="0.25">
      <c r="A244" s="48">
        <v>300069096</v>
      </c>
      <c r="B244" s="41" t="s">
        <v>451</v>
      </c>
      <c r="C244" s="41">
        <v>0</v>
      </c>
      <c r="D244" s="41">
        <v>0</v>
      </c>
      <c r="E244" s="41">
        <v>0</v>
      </c>
      <c r="F244" s="41">
        <v>0</v>
      </c>
      <c r="G244" s="48">
        <v>30006</v>
      </c>
    </row>
    <row r="245" spans="1:7" x14ac:dyDescent="0.25">
      <c r="A245" s="48">
        <v>300069097</v>
      </c>
      <c r="B245" s="41" t="s">
        <v>453</v>
      </c>
      <c r="C245" s="41">
        <v>0</v>
      </c>
      <c r="D245" s="41">
        <v>0</v>
      </c>
      <c r="E245" s="41">
        <v>0</v>
      </c>
      <c r="F245" s="41">
        <v>0</v>
      </c>
      <c r="G245" s="48">
        <v>30006</v>
      </c>
    </row>
    <row r="246" spans="1:7" x14ac:dyDescent="0.25">
      <c r="A246" s="48">
        <v>300069098</v>
      </c>
      <c r="B246" s="41" t="s">
        <v>455</v>
      </c>
      <c r="C246" s="41">
        <v>0</v>
      </c>
      <c r="D246" s="41">
        <v>0</v>
      </c>
      <c r="E246" s="41">
        <v>0</v>
      </c>
      <c r="F246" s="41">
        <v>0</v>
      </c>
      <c r="G246" s="48">
        <v>30006</v>
      </c>
    </row>
    <row r="247" spans="1:7" x14ac:dyDescent="0.25">
      <c r="A247" s="48">
        <v>300069110</v>
      </c>
      <c r="B247" s="41" t="s">
        <v>457</v>
      </c>
      <c r="C247" s="41">
        <v>0</v>
      </c>
      <c r="D247" s="41">
        <v>0</v>
      </c>
      <c r="E247" s="41">
        <v>0</v>
      </c>
      <c r="F247" s="41">
        <v>0</v>
      </c>
      <c r="G247" s="48">
        <v>30006</v>
      </c>
    </row>
    <row r="248" spans="1:7" x14ac:dyDescent="0.25">
      <c r="A248" s="48">
        <v>300069114</v>
      </c>
      <c r="B248" s="41" t="s">
        <v>459</v>
      </c>
      <c r="C248" s="41">
        <v>0</v>
      </c>
      <c r="D248" s="41">
        <v>0</v>
      </c>
      <c r="E248" s="41">
        <v>0</v>
      </c>
      <c r="F248" s="41">
        <v>0</v>
      </c>
      <c r="G248" s="48">
        <v>30006</v>
      </c>
    </row>
    <row r="249" spans="1:7" x14ac:dyDescent="0.25">
      <c r="A249" s="48">
        <v>300069800</v>
      </c>
      <c r="B249" s="41" t="s">
        <v>461</v>
      </c>
      <c r="C249" s="41">
        <v>0</v>
      </c>
      <c r="D249" s="41">
        <v>-7500</v>
      </c>
      <c r="E249" s="41">
        <v>-7500</v>
      </c>
      <c r="F249" s="41">
        <v>7500</v>
      </c>
      <c r="G249" s="48">
        <v>30006</v>
      </c>
    </row>
    <row r="250" spans="1:7" x14ac:dyDescent="0.25">
      <c r="A250" s="48">
        <v>300069801</v>
      </c>
      <c r="B250" s="41" t="s">
        <v>463</v>
      </c>
      <c r="C250" s="41">
        <v>0</v>
      </c>
      <c r="D250" s="41">
        <v>0</v>
      </c>
      <c r="E250" s="41">
        <v>0</v>
      </c>
      <c r="F250" s="41">
        <v>0</v>
      </c>
      <c r="G250" s="48">
        <v>30006</v>
      </c>
    </row>
    <row r="251" spans="1:7" x14ac:dyDescent="0.25">
      <c r="A251" s="48">
        <v>300069846</v>
      </c>
      <c r="B251" s="41" t="s">
        <v>465</v>
      </c>
      <c r="C251" s="41">
        <v>0</v>
      </c>
      <c r="D251" s="41">
        <v>0</v>
      </c>
      <c r="E251" s="41">
        <v>0</v>
      </c>
      <c r="F251" s="41">
        <v>0</v>
      </c>
      <c r="G251" s="48">
        <v>30006</v>
      </c>
    </row>
    <row r="252" spans="1:7" x14ac:dyDescent="0.25">
      <c r="A252" s="48">
        <v>300070200</v>
      </c>
      <c r="B252" s="41" t="s">
        <v>467</v>
      </c>
      <c r="C252" s="41">
        <v>0</v>
      </c>
      <c r="D252" s="41">
        <v>0</v>
      </c>
      <c r="E252" s="41">
        <v>0</v>
      </c>
      <c r="F252" s="41">
        <v>0</v>
      </c>
      <c r="G252" s="48">
        <v>30007</v>
      </c>
    </row>
    <row r="253" spans="1:7" x14ac:dyDescent="0.25">
      <c r="A253" s="48">
        <v>300072429</v>
      </c>
      <c r="B253" s="41" t="s">
        <v>469</v>
      </c>
      <c r="C253" s="41">
        <v>0</v>
      </c>
      <c r="D253" s="41">
        <v>0</v>
      </c>
      <c r="E253" s="41">
        <v>0</v>
      </c>
      <c r="F253" s="41">
        <v>0</v>
      </c>
      <c r="G253" s="48">
        <v>30007</v>
      </c>
    </row>
    <row r="254" spans="1:7" x14ac:dyDescent="0.25">
      <c r="A254" s="48">
        <v>300072500</v>
      </c>
      <c r="B254" s="41" t="s">
        <v>471</v>
      </c>
      <c r="C254" s="41">
        <v>0</v>
      </c>
      <c r="D254" s="41">
        <v>0</v>
      </c>
      <c r="E254" s="41">
        <v>0</v>
      </c>
      <c r="F254" s="41">
        <v>0</v>
      </c>
      <c r="G254" s="48">
        <v>30007</v>
      </c>
    </row>
    <row r="255" spans="1:7" x14ac:dyDescent="0.25">
      <c r="A255" s="48">
        <v>300072524</v>
      </c>
      <c r="B255" s="41" t="s">
        <v>473</v>
      </c>
      <c r="C255" s="41">
        <v>0</v>
      </c>
      <c r="D255" s="41">
        <v>0</v>
      </c>
      <c r="E255" s="41">
        <v>0</v>
      </c>
      <c r="F255" s="41">
        <v>0</v>
      </c>
      <c r="G255" s="48">
        <v>30007</v>
      </c>
    </row>
    <row r="256" spans="1:7" x14ac:dyDescent="0.25">
      <c r="A256" s="48">
        <v>300074600</v>
      </c>
      <c r="B256" s="41" t="s">
        <v>475</v>
      </c>
      <c r="C256" s="41">
        <v>0</v>
      </c>
      <c r="D256" s="41">
        <v>0</v>
      </c>
      <c r="E256" s="41">
        <v>0</v>
      </c>
      <c r="F256" s="41">
        <v>0</v>
      </c>
      <c r="G256" s="48">
        <v>30007</v>
      </c>
    </row>
    <row r="257" spans="1:7" x14ac:dyDescent="0.25">
      <c r="A257" s="48">
        <v>300074610</v>
      </c>
      <c r="B257" s="41" t="s">
        <v>477</v>
      </c>
      <c r="C257" s="41">
        <v>0</v>
      </c>
      <c r="D257" s="41">
        <v>0</v>
      </c>
      <c r="E257" s="41">
        <v>0</v>
      </c>
      <c r="F257" s="41">
        <v>0</v>
      </c>
      <c r="G257" s="48">
        <v>30007</v>
      </c>
    </row>
    <row r="258" spans="1:7" x14ac:dyDescent="0.25">
      <c r="A258" s="48">
        <v>300074611</v>
      </c>
      <c r="B258" s="41" t="s">
        <v>479</v>
      </c>
      <c r="C258" s="41">
        <v>0</v>
      </c>
      <c r="D258" s="41">
        <v>0</v>
      </c>
      <c r="E258" s="41">
        <v>0</v>
      </c>
      <c r="F258" s="41">
        <v>0</v>
      </c>
      <c r="G258" s="48">
        <v>30007</v>
      </c>
    </row>
    <row r="259" spans="1:7" x14ac:dyDescent="0.25">
      <c r="A259" s="48">
        <v>300089051</v>
      </c>
      <c r="B259" s="41" t="s">
        <v>481</v>
      </c>
      <c r="C259" s="41">
        <v>0</v>
      </c>
      <c r="D259" s="41">
        <v>0</v>
      </c>
      <c r="E259" s="41">
        <v>0</v>
      </c>
      <c r="F259" s="41">
        <v>0</v>
      </c>
      <c r="G259" s="48">
        <v>30008</v>
      </c>
    </row>
    <row r="260" spans="1:7" x14ac:dyDescent="0.25">
      <c r="A260" s="48">
        <v>300089801</v>
      </c>
      <c r="B260" s="41" t="s">
        <v>483</v>
      </c>
      <c r="C260" s="41">
        <v>0</v>
      </c>
      <c r="D260" s="41">
        <v>0</v>
      </c>
      <c r="E260" s="41">
        <v>0</v>
      </c>
      <c r="F260" s="41">
        <v>0</v>
      </c>
      <c r="G260" s="48">
        <v>30008</v>
      </c>
    </row>
    <row r="261" spans="1:7" x14ac:dyDescent="0.25">
      <c r="A261" s="48">
        <v>300090100</v>
      </c>
      <c r="B261" s="41" t="s">
        <v>485</v>
      </c>
      <c r="C261" s="41">
        <v>0</v>
      </c>
      <c r="D261" s="41">
        <v>0</v>
      </c>
      <c r="E261" s="41">
        <v>0</v>
      </c>
      <c r="F261" s="41">
        <v>0</v>
      </c>
      <c r="G261" s="48">
        <v>30009</v>
      </c>
    </row>
    <row r="262" spans="1:7" x14ac:dyDescent="0.25">
      <c r="A262" s="48">
        <v>300090930</v>
      </c>
      <c r="B262" s="41" t="s">
        <v>487</v>
      </c>
      <c r="C262" s="41">
        <v>0</v>
      </c>
      <c r="D262" s="41">
        <v>0</v>
      </c>
      <c r="E262" s="41">
        <v>0</v>
      </c>
      <c r="F262" s="41">
        <v>0</v>
      </c>
      <c r="G262" s="48">
        <v>30009</v>
      </c>
    </row>
    <row r="263" spans="1:7" x14ac:dyDescent="0.25">
      <c r="A263" s="48">
        <v>300091600</v>
      </c>
      <c r="B263" s="41" t="s">
        <v>489</v>
      </c>
      <c r="C263" s="41">
        <v>0</v>
      </c>
      <c r="D263" s="41">
        <v>0</v>
      </c>
      <c r="E263" s="41">
        <v>0</v>
      </c>
      <c r="F263" s="41">
        <v>0</v>
      </c>
      <c r="G263" s="48">
        <v>30009</v>
      </c>
    </row>
    <row r="264" spans="1:7" x14ac:dyDescent="0.25">
      <c r="A264" s="48">
        <v>300091640</v>
      </c>
      <c r="B264" s="41" t="s">
        <v>491</v>
      </c>
      <c r="C264" s="41">
        <v>0</v>
      </c>
      <c r="D264" s="41">
        <v>0</v>
      </c>
      <c r="E264" s="41">
        <v>0</v>
      </c>
      <c r="F264" s="41">
        <v>0</v>
      </c>
      <c r="G264" s="48">
        <v>30009</v>
      </c>
    </row>
    <row r="265" spans="1:7" x14ac:dyDescent="0.25">
      <c r="A265" s="48">
        <v>300092000</v>
      </c>
      <c r="B265" s="41" t="s">
        <v>493</v>
      </c>
      <c r="C265" s="41">
        <v>0</v>
      </c>
      <c r="D265" s="41">
        <v>0</v>
      </c>
      <c r="E265" s="41">
        <v>0</v>
      </c>
      <c r="F265" s="41">
        <v>0</v>
      </c>
      <c r="G265" s="48">
        <v>30009</v>
      </c>
    </row>
    <row r="266" spans="1:7" x14ac:dyDescent="0.25">
      <c r="A266" s="48">
        <v>300092007</v>
      </c>
      <c r="B266" s="41" t="s">
        <v>495</v>
      </c>
      <c r="C266" s="41">
        <v>0</v>
      </c>
      <c r="D266" s="41">
        <v>0</v>
      </c>
      <c r="E266" s="41">
        <v>0</v>
      </c>
      <c r="F266" s="41">
        <v>0</v>
      </c>
      <c r="G266" s="48">
        <v>30009</v>
      </c>
    </row>
    <row r="267" spans="1:7" x14ac:dyDescent="0.25">
      <c r="A267" s="48">
        <v>300092423</v>
      </c>
      <c r="B267" s="41" t="s">
        <v>497</v>
      </c>
      <c r="C267" s="41">
        <v>0</v>
      </c>
      <c r="D267" s="41">
        <v>0</v>
      </c>
      <c r="E267" s="41">
        <v>0</v>
      </c>
      <c r="F267" s="41">
        <v>0</v>
      </c>
      <c r="G267" s="48">
        <v>30009</v>
      </c>
    </row>
    <row r="268" spans="1:7" x14ac:dyDescent="0.25">
      <c r="A268" s="48">
        <v>300092500</v>
      </c>
      <c r="B268" s="41" t="s">
        <v>499</v>
      </c>
      <c r="C268" s="41">
        <v>0</v>
      </c>
      <c r="D268" s="41">
        <v>0</v>
      </c>
      <c r="E268" s="41">
        <v>0</v>
      </c>
      <c r="F268" s="41">
        <v>0</v>
      </c>
      <c r="G268" s="48">
        <v>30009</v>
      </c>
    </row>
    <row r="269" spans="1:7" x14ac:dyDescent="0.25">
      <c r="A269" s="48">
        <v>300092524</v>
      </c>
      <c r="B269" s="41" t="s">
        <v>501</v>
      </c>
      <c r="C269" s="41">
        <v>0</v>
      </c>
      <c r="D269" s="41">
        <v>0</v>
      </c>
      <c r="E269" s="41">
        <v>0</v>
      </c>
      <c r="F269" s="41">
        <v>0</v>
      </c>
      <c r="G269" s="48">
        <v>30009</v>
      </c>
    </row>
    <row r="270" spans="1:7" x14ac:dyDescent="0.25">
      <c r="A270" s="48">
        <v>300092801</v>
      </c>
      <c r="B270" s="41" t="s">
        <v>503</v>
      </c>
      <c r="C270" s="41">
        <v>0</v>
      </c>
      <c r="D270" s="41">
        <v>0</v>
      </c>
      <c r="E270" s="41">
        <v>0</v>
      </c>
      <c r="F270" s="41">
        <v>0</v>
      </c>
      <c r="G270" s="48">
        <v>30009</v>
      </c>
    </row>
    <row r="271" spans="1:7" x14ac:dyDescent="0.25">
      <c r="A271" s="48">
        <v>300099054</v>
      </c>
      <c r="B271" s="41" t="s">
        <v>505</v>
      </c>
      <c r="C271" s="41">
        <v>0</v>
      </c>
      <c r="D271" s="41">
        <v>0</v>
      </c>
      <c r="E271" s="41">
        <v>0</v>
      </c>
      <c r="F271" s="41">
        <v>0</v>
      </c>
      <c r="G271" s="48">
        <v>30009</v>
      </c>
    </row>
    <row r="272" spans="1:7" x14ac:dyDescent="0.25">
      <c r="A272" s="48">
        <v>300099800</v>
      </c>
      <c r="B272" s="41" t="s">
        <v>507</v>
      </c>
      <c r="C272" s="41">
        <v>0</v>
      </c>
      <c r="D272" s="41">
        <v>0</v>
      </c>
      <c r="E272" s="41">
        <v>0</v>
      </c>
      <c r="F272" s="41">
        <v>0</v>
      </c>
      <c r="G272" s="48">
        <v>30009</v>
      </c>
    </row>
    <row r="273" spans="1:7" x14ac:dyDescent="0.25">
      <c r="A273" s="48">
        <v>300100100</v>
      </c>
      <c r="B273" s="41" t="s">
        <v>2823</v>
      </c>
      <c r="C273" s="41">
        <v>152018.35</v>
      </c>
      <c r="D273" s="41">
        <v>0</v>
      </c>
      <c r="E273" s="41">
        <v>0</v>
      </c>
      <c r="F273" s="41">
        <v>152018.35</v>
      </c>
      <c r="G273" s="48">
        <v>30010</v>
      </c>
    </row>
    <row r="274" spans="1:7" x14ac:dyDescent="0.25">
      <c r="A274" s="48">
        <v>300100150</v>
      </c>
      <c r="B274" s="41" t="s">
        <v>2802</v>
      </c>
      <c r="C274" s="41">
        <v>5995.6</v>
      </c>
      <c r="D274" s="41">
        <v>0</v>
      </c>
      <c r="E274" s="41">
        <v>0</v>
      </c>
      <c r="F274" s="41">
        <v>5995.6</v>
      </c>
      <c r="G274" s="48">
        <v>30010</v>
      </c>
    </row>
    <row r="275" spans="1:7" x14ac:dyDescent="0.25">
      <c r="A275" s="48">
        <v>300100200</v>
      </c>
      <c r="B275" s="41" t="s">
        <v>2824</v>
      </c>
      <c r="C275" s="41">
        <v>25757.31</v>
      </c>
      <c r="D275" s="41">
        <v>0</v>
      </c>
      <c r="E275" s="41">
        <v>0</v>
      </c>
      <c r="F275" s="41">
        <v>25757.31</v>
      </c>
      <c r="G275" s="48">
        <v>30010</v>
      </c>
    </row>
    <row r="276" spans="1:7" x14ac:dyDescent="0.25">
      <c r="A276" s="48">
        <v>300100930</v>
      </c>
      <c r="B276" s="41" t="s">
        <v>2803</v>
      </c>
      <c r="C276" s="41">
        <v>23.53</v>
      </c>
      <c r="D276" s="41">
        <v>0</v>
      </c>
      <c r="E276" s="41">
        <v>0</v>
      </c>
      <c r="F276" s="41">
        <v>23.53</v>
      </c>
      <c r="G276" s="48">
        <v>30010</v>
      </c>
    </row>
    <row r="277" spans="1:7" x14ac:dyDescent="0.25">
      <c r="A277" s="48">
        <v>300101040</v>
      </c>
      <c r="B277" s="41" t="s">
        <v>2804</v>
      </c>
      <c r="C277" s="41">
        <v>1148.1099999999999</v>
      </c>
      <c r="D277" s="41">
        <v>0</v>
      </c>
      <c r="E277" s="41">
        <v>0</v>
      </c>
      <c r="F277" s="41">
        <v>1148.1099999999999</v>
      </c>
      <c r="G277" s="48">
        <v>30010</v>
      </c>
    </row>
    <row r="278" spans="1:7" x14ac:dyDescent="0.25">
      <c r="A278" s="48">
        <v>300101502</v>
      </c>
      <c r="B278" s="41" t="s">
        <v>2805</v>
      </c>
      <c r="C278" s="41">
        <v>10622.85</v>
      </c>
      <c r="D278" s="41">
        <v>0</v>
      </c>
      <c r="E278" s="41">
        <v>0</v>
      </c>
      <c r="F278" s="41">
        <v>10622.85</v>
      </c>
      <c r="G278" s="48">
        <v>30010</v>
      </c>
    </row>
    <row r="279" spans="1:7" x14ac:dyDescent="0.25">
      <c r="A279" s="48">
        <v>300102000</v>
      </c>
      <c r="B279" s="41" t="s">
        <v>2806</v>
      </c>
      <c r="C279" s="41">
        <v>2855.25</v>
      </c>
      <c r="D279" s="41">
        <v>0</v>
      </c>
      <c r="E279" s="41">
        <v>0</v>
      </c>
      <c r="F279" s="41">
        <v>2855.25</v>
      </c>
      <c r="G279" s="48">
        <v>30010</v>
      </c>
    </row>
    <row r="280" spans="1:7" x14ac:dyDescent="0.25">
      <c r="A280" s="48">
        <v>300102003</v>
      </c>
      <c r="B280" s="41" t="s">
        <v>2825</v>
      </c>
      <c r="C280" s="41">
        <v>1602</v>
      </c>
      <c r="D280" s="41">
        <v>0</v>
      </c>
      <c r="E280" s="41">
        <v>0</v>
      </c>
      <c r="F280" s="41">
        <v>1602</v>
      </c>
      <c r="G280" s="48">
        <v>30010</v>
      </c>
    </row>
    <row r="281" spans="1:7" x14ac:dyDescent="0.25">
      <c r="A281" s="48">
        <v>300102004</v>
      </c>
      <c r="B281" s="41" t="s">
        <v>2807</v>
      </c>
      <c r="C281" s="41">
        <v>10362.41</v>
      </c>
      <c r="D281" s="41">
        <v>0</v>
      </c>
      <c r="E281" s="41">
        <v>0</v>
      </c>
      <c r="F281" s="41">
        <v>10362.41</v>
      </c>
      <c r="G281" s="48">
        <v>30010</v>
      </c>
    </row>
    <row r="282" spans="1:7" x14ac:dyDescent="0.25">
      <c r="A282" s="48">
        <v>300102250</v>
      </c>
      <c r="B282" s="41" t="s">
        <v>2808</v>
      </c>
      <c r="C282" s="41">
        <v>0</v>
      </c>
      <c r="D282" s="41">
        <v>0</v>
      </c>
      <c r="E282" s="41">
        <v>0</v>
      </c>
      <c r="F282" s="41">
        <v>0</v>
      </c>
      <c r="G282" s="48">
        <v>30010</v>
      </c>
    </row>
    <row r="283" spans="1:7" x14ac:dyDescent="0.25">
      <c r="A283" s="48">
        <v>300102300</v>
      </c>
      <c r="B283" s="41" t="s">
        <v>2826</v>
      </c>
      <c r="C283" s="41">
        <v>3829.4</v>
      </c>
      <c r="D283" s="41">
        <v>0</v>
      </c>
      <c r="E283" s="41">
        <v>0</v>
      </c>
      <c r="F283" s="41">
        <v>3829.4</v>
      </c>
      <c r="G283" s="48">
        <v>30010</v>
      </c>
    </row>
    <row r="284" spans="1:7" x14ac:dyDescent="0.25">
      <c r="A284" s="48">
        <v>300102401</v>
      </c>
      <c r="B284" s="41" t="s">
        <v>2809</v>
      </c>
      <c r="C284" s="41">
        <v>297662.33</v>
      </c>
      <c r="D284" s="41">
        <v>0</v>
      </c>
      <c r="E284" s="41">
        <v>0</v>
      </c>
      <c r="F284" s="41">
        <v>297662.33</v>
      </c>
      <c r="G284" s="48">
        <v>30010</v>
      </c>
    </row>
    <row r="285" spans="1:7" x14ac:dyDescent="0.25">
      <c r="A285" s="48">
        <v>300102429</v>
      </c>
      <c r="B285" s="41" t="s">
        <v>2827</v>
      </c>
      <c r="C285" s="41">
        <v>495.75</v>
      </c>
      <c r="D285" s="41">
        <v>0</v>
      </c>
      <c r="E285" s="41">
        <v>0</v>
      </c>
      <c r="F285" s="41">
        <v>495.75</v>
      </c>
      <c r="G285" s="48">
        <v>30010</v>
      </c>
    </row>
    <row r="286" spans="1:7" x14ac:dyDescent="0.25">
      <c r="A286" s="48">
        <v>300102432</v>
      </c>
      <c r="B286" s="41" t="s">
        <v>2862</v>
      </c>
      <c r="C286" s="41">
        <v>410</v>
      </c>
      <c r="D286" s="41">
        <v>0</v>
      </c>
      <c r="E286" s="41">
        <v>0</v>
      </c>
      <c r="F286" s="41">
        <v>410</v>
      </c>
      <c r="G286" s="48">
        <v>30010</v>
      </c>
    </row>
    <row r="287" spans="1:7" x14ac:dyDescent="0.25">
      <c r="A287" s="48">
        <v>300102434</v>
      </c>
      <c r="B287" s="41" t="s">
        <v>2828</v>
      </c>
      <c r="C287" s="41">
        <v>8550</v>
      </c>
      <c r="D287" s="41">
        <v>0</v>
      </c>
      <c r="E287" s="41">
        <v>0</v>
      </c>
      <c r="F287" s="41">
        <v>8550</v>
      </c>
      <c r="G287" s="48">
        <v>30010</v>
      </c>
    </row>
    <row r="288" spans="1:7" x14ac:dyDescent="0.25">
      <c r="A288" s="48">
        <v>300102500</v>
      </c>
      <c r="B288" s="41" t="s">
        <v>2829</v>
      </c>
      <c r="C288" s="41">
        <v>16108.33</v>
      </c>
      <c r="D288" s="41">
        <v>0</v>
      </c>
      <c r="E288" s="41">
        <v>0</v>
      </c>
      <c r="F288" s="41">
        <v>16108.33</v>
      </c>
      <c r="G288" s="48">
        <v>30010</v>
      </c>
    </row>
    <row r="289" spans="1:7" x14ac:dyDescent="0.25">
      <c r="A289" s="48">
        <v>300102503</v>
      </c>
      <c r="B289" s="41" t="s">
        <v>2830</v>
      </c>
      <c r="C289" s="41">
        <v>0</v>
      </c>
      <c r="D289" s="41">
        <v>0</v>
      </c>
      <c r="E289" s="41">
        <v>0</v>
      </c>
      <c r="F289" s="41">
        <v>0</v>
      </c>
      <c r="G289" s="48">
        <v>30010</v>
      </c>
    </row>
    <row r="290" spans="1:7" x14ac:dyDescent="0.25">
      <c r="A290" s="48">
        <v>300102520</v>
      </c>
      <c r="B290" s="41" t="s">
        <v>2831</v>
      </c>
      <c r="C290" s="41">
        <v>3680.96</v>
      </c>
      <c r="D290" s="41">
        <v>0</v>
      </c>
      <c r="E290" s="41">
        <v>0</v>
      </c>
      <c r="F290" s="41">
        <v>3680.96</v>
      </c>
      <c r="G290" s="48">
        <v>30010</v>
      </c>
    </row>
    <row r="291" spans="1:7" x14ac:dyDescent="0.25">
      <c r="A291" s="48">
        <v>300102524</v>
      </c>
      <c r="B291" s="41" t="s">
        <v>2832</v>
      </c>
      <c r="C291" s="41">
        <v>177.15</v>
      </c>
      <c r="D291" s="41">
        <v>0</v>
      </c>
      <c r="E291" s="41">
        <v>0</v>
      </c>
      <c r="F291" s="41">
        <v>177.15</v>
      </c>
      <c r="G291" s="48">
        <v>30010</v>
      </c>
    </row>
    <row r="292" spans="1:7" x14ac:dyDescent="0.25">
      <c r="A292" s="48">
        <v>300102701</v>
      </c>
      <c r="B292" s="41" t="s">
        <v>2833</v>
      </c>
      <c r="C292" s="41">
        <v>0</v>
      </c>
      <c r="D292" s="41">
        <v>0</v>
      </c>
      <c r="E292" s="41">
        <v>0</v>
      </c>
      <c r="F292" s="41">
        <v>0</v>
      </c>
      <c r="G292" s="48">
        <v>30010</v>
      </c>
    </row>
    <row r="293" spans="1:7" x14ac:dyDescent="0.25">
      <c r="A293" s="48">
        <v>300102703</v>
      </c>
      <c r="B293" s="41" t="s">
        <v>2834</v>
      </c>
      <c r="C293" s="41">
        <v>14.38</v>
      </c>
      <c r="D293" s="41">
        <v>0</v>
      </c>
      <c r="E293" s="41">
        <v>0</v>
      </c>
      <c r="F293" s="41">
        <v>14.38</v>
      </c>
      <c r="G293" s="48">
        <v>30010</v>
      </c>
    </row>
    <row r="294" spans="1:7" x14ac:dyDescent="0.25">
      <c r="A294" s="48">
        <v>300102706</v>
      </c>
      <c r="B294" s="41" t="s">
        <v>2810</v>
      </c>
      <c r="C294" s="41">
        <v>96</v>
      </c>
      <c r="D294" s="41">
        <v>0</v>
      </c>
      <c r="E294" s="41">
        <v>0</v>
      </c>
      <c r="F294" s="41">
        <v>96</v>
      </c>
      <c r="G294" s="48">
        <v>30010</v>
      </c>
    </row>
    <row r="295" spans="1:7" x14ac:dyDescent="0.25">
      <c r="A295" s="48">
        <v>300102900</v>
      </c>
      <c r="B295" s="41" t="s">
        <v>2835</v>
      </c>
      <c r="C295" s="41">
        <v>0</v>
      </c>
      <c r="D295" s="41">
        <v>0</v>
      </c>
      <c r="E295" s="41">
        <v>0</v>
      </c>
      <c r="F295" s="41">
        <v>0</v>
      </c>
      <c r="G295" s="48">
        <v>30010</v>
      </c>
    </row>
    <row r="296" spans="1:7" x14ac:dyDescent="0.25">
      <c r="A296" s="48">
        <v>300102904</v>
      </c>
      <c r="B296" s="41" t="s">
        <v>2836</v>
      </c>
      <c r="C296" s="41">
        <v>0</v>
      </c>
      <c r="D296" s="41">
        <v>0</v>
      </c>
      <c r="E296" s="41">
        <v>0</v>
      </c>
      <c r="F296" s="41">
        <v>0</v>
      </c>
      <c r="G296" s="48">
        <v>30010</v>
      </c>
    </row>
    <row r="297" spans="1:7" x14ac:dyDescent="0.25">
      <c r="A297" s="48">
        <v>300103000</v>
      </c>
      <c r="B297" s="41" t="s">
        <v>2837</v>
      </c>
      <c r="C297" s="41">
        <v>0</v>
      </c>
      <c r="D297" s="41">
        <v>0</v>
      </c>
      <c r="E297" s="41">
        <v>0</v>
      </c>
      <c r="F297" s="41">
        <v>0</v>
      </c>
      <c r="G297" s="48">
        <v>30010</v>
      </c>
    </row>
    <row r="298" spans="1:7" x14ac:dyDescent="0.25">
      <c r="A298" s="48">
        <v>300104995</v>
      </c>
      <c r="B298" s="41" t="s">
        <v>2838</v>
      </c>
      <c r="C298" s="41">
        <v>0</v>
      </c>
      <c r="D298" s="41">
        <v>0</v>
      </c>
      <c r="E298" s="41">
        <v>0</v>
      </c>
      <c r="F298" s="41">
        <v>0</v>
      </c>
      <c r="G298" s="48">
        <v>30010</v>
      </c>
    </row>
    <row r="299" spans="1:7" x14ac:dyDescent="0.25">
      <c r="A299" s="48">
        <v>300105141</v>
      </c>
      <c r="B299" s="41" t="s">
        <v>2811</v>
      </c>
      <c r="C299" s="41">
        <v>11532.17</v>
      </c>
      <c r="D299" s="41">
        <v>0</v>
      </c>
      <c r="E299" s="41">
        <v>0</v>
      </c>
      <c r="F299" s="41">
        <v>11532.17</v>
      </c>
      <c r="G299" s="48">
        <v>30010</v>
      </c>
    </row>
    <row r="300" spans="1:7" x14ac:dyDescent="0.25">
      <c r="A300" s="48">
        <v>300109005</v>
      </c>
      <c r="B300" s="41" t="s">
        <v>2839</v>
      </c>
      <c r="C300" s="41">
        <v>-274327</v>
      </c>
      <c r="D300" s="41">
        <v>0</v>
      </c>
      <c r="E300" s="41">
        <v>0</v>
      </c>
      <c r="F300" s="41">
        <v>-274327</v>
      </c>
      <c r="G300" s="48">
        <v>30010</v>
      </c>
    </row>
    <row r="301" spans="1:7" x14ac:dyDescent="0.25">
      <c r="A301" s="48">
        <v>300109051</v>
      </c>
      <c r="B301" s="41" t="s">
        <v>2840</v>
      </c>
      <c r="C301" s="41">
        <v>-724167</v>
      </c>
      <c r="D301" s="41">
        <v>0</v>
      </c>
      <c r="E301" s="41">
        <v>0</v>
      </c>
      <c r="F301" s="41">
        <v>-724167</v>
      </c>
      <c r="G301" s="48">
        <v>30010</v>
      </c>
    </row>
    <row r="302" spans="1:7" x14ac:dyDescent="0.25">
      <c r="A302" s="48">
        <v>300109116</v>
      </c>
      <c r="B302" s="41" t="s">
        <v>2878</v>
      </c>
      <c r="C302" s="41">
        <v>0</v>
      </c>
      <c r="D302" s="41">
        <v>0</v>
      </c>
      <c r="E302" s="41">
        <v>0</v>
      </c>
      <c r="F302" s="41">
        <v>0</v>
      </c>
      <c r="G302" s="48">
        <v>30010</v>
      </c>
    </row>
    <row r="303" spans="1:7" x14ac:dyDescent="0.25">
      <c r="A303" s="48">
        <v>300109201</v>
      </c>
      <c r="B303" s="41" t="s">
        <v>2841</v>
      </c>
      <c r="C303" s="41">
        <v>-1512.95</v>
      </c>
      <c r="D303" s="41">
        <v>0</v>
      </c>
      <c r="E303" s="41">
        <v>0</v>
      </c>
      <c r="F303" s="41">
        <v>-1512.95</v>
      </c>
      <c r="G303" s="48">
        <v>30010</v>
      </c>
    </row>
    <row r="304" spans="1:7" x14ac:dyDescent="0.25">
      <c r="A304" s="48">
        <v>300109805</v>
      </c>
      <c r="B304" s="41" t="s">
        <v>2842</v>
      </c>
      <c r="C304" s="41">
        <v>0</v>
      </c>
      <c r="D304" s="41">
        <v>0</v>
      </c>
      <c r="E304" s="41">
        <v>0</v>
      </c>
      <c r="F304" s="41">
        <v>0</v>
      </c>
      <c r="G304" s="48">
        <v>30010</v>
      </c>
    </row>
    <row r="305" spans="1:7" x14ac:dyDescent="0.25">
      <c r="A305" s="48">
        <v>300111020</v>
      </c>
      <c r="B305" s="41" t="s">
        <v>527</v>
      </c>
      <c r="C305" s="41">
        <v>9360.5</v>
      </c>
      <c r="D305" s="41">
        <v>11750</v>
      </c>
      <c r="E305" s="41">
        <v>11750</v>
      </c>
      <c r="F305" s="41">
        <v>-2389.5</v>
      </c>
      <c r="G305" s="48">
        <v>30011</v>
      </c>
    </row>
    <row r="306" spans="1:7" x14ac:dyDescent="0.25">
      <c r="A306" s="48">
        <v>300111021</v>
      </c>
      <c r="B306" s="41" t="s">
        <v>529</v>
      </c>
      <c r="C306" s="41">
        <v>0</v>
      </c>
      <c r="D306" s="41">
        <v>0</v>
      </c>
      <c r="E306" s="41">
        <v>0</v>
      </c>
      <c r="F306" s="41">
        <v>0</v>
      </c>
      <c r="G306" s="48">
        <v>30011</v>
      </c>
    </row>
    <row r="307" spans="1:7" x14ac:dyDescent="0.25">
      <c r="A307" s="48">
        <v>300111022</v>
      </c>
      <c r="B307" s="41" t="s">
        <v>531</v>
      </c>
      <c r="C307" s="41">
        <v>0</v>
      </c>
      <c r="D307" s="41">
        <v>0</v>
      </c>
      <c r="E307" s="41">
        <v>0</v>
      </c>
      <c r="F307" s="41">
        <v>0</v>
      </c>
      <c r="G307" s="48">
        <v>30011</v>
      </c>
    </row>
    <row r="308" spans="1:7" x14ac:dyDescent="0.25">
      <c r="A308" s="48">
        <v>300111023</v>
      </c>
      <c r="B308" s="41" t="s">
        <v>533</v>
      </c>
      <c r="C308" s="41">
        <v>0</v>
      </c>
      <c r="D308" s="41">
        <v>0</v>
      </c>
      <c r="E308" s="41">
        <v>0</v>
      </c>
      <c r="F308" s="41">
        <v>0</v>
      </c>
      <c r="G308" s="48">
        <v>30011</v>
      </c>
    </row>
    <row r="309" spans="1:7" x14ac:dyDescent="0.25">
      <c r="A309" s="48">
        <v>300111024</v>
      </c>
      <c r="B309" s="41" t="s">
        <v>535</v>
      </c>
      <c r="C309" s="41">
        <v>5407.26</v>
      </c>
      <c r="D309" s="41">
        <v>13000</v>
      </c>
      <c r="E309" s="41">
        <v>13000</v>
      </c>
      <c r="F309" s="41">
        <v>-7592.74</v>
      </c>
      <c r="G309" s="48">
        <v>30011</v>
      </c>
    </row>
    <row r="310" spans="1:7" x14ac:dyDescent="0.25">
      <c r="A310" s="48">
        <v>300111025</v>
      </c>
      <c r="B310" s="41" t="s">
        <v>537</v>
      </c>
      <c r="C310" s="41">
        <v>0</v>
      </c>
      <c r="D310" s="41">
        <v>0</v>
      </c>
      <c r="E310" s="41">
        <v>0</v>
      </c>
      <c r="F310" s="41">
        <v>0</v>
      </c>
      <c r="G310" s="48">
        <v>30011</v>
      </c>
    </row>
    <row r="311" spans="1:7" x14ac:dyDescent="0.25">
      <c r="A311" s="48">
        <v>300111200</v>
      </c>
      <c r="B311" s="41" t="s">
        <v>2865</v>
      </c>
      <c r="C311" s="41">
        <v>0</v>
      </c>
      <c r="D311" s="41">
        <v>0</v>
      </c>
      <c r="E311" s="41">
        <v>2800</v>
      </c>
      <c r="F311" s="41">
        <v>-2800</v>
      </c>
      <c r="G311" s="48">
        <v>30011</v>
      </c>
    </row>
    <row r="312" spans="1:7" x14ac:dyDescent="0.25">
      <c r="A312" s="48">
        <v>300115008</v>
      </c>
      <c r="B312" s="41" t="s">
        <v>539</v>
      </c>
      <c r="C312" s="41">
        <v>0</v>
      </c>
      <c r="D312" s="41">
        <v>0</v>
      </c>
      <c r="E312" s="41">
        <v>0</v>
      </c>
      <c r="F312" s="41">
        <v>0</v>
      </c>
      <c r="G312" s="48">
        <v>30011</v>
      </c>
    </row>
    <row r="313" spans="1:7" x14ac:dyDescent="0.25">
      <c r="A313" s="48">
        <v>300119053</v>
      </c>
      <c r="B313" s="41" t="s">
        <v>541</v>
      </c>
      <c r="C313" s="41">
        <v>0</v>
      </c>
      <c r="D313" s="41">
        <v>0</v>
      </c>
      <c r="E313" s="41">
        <v>0</v>
      </c>
      <c r="F313" s="41">
        <v>0</v>
      </c>
      <c r="G313" s="48">
        <v>30011</v>
      </c>
    </row>
    <row r="314" spans="1:7" x14ac:dyDescent="0.25">
      <c r="A314" s="48">
        <v>300120800</v>
      </c>
      <c r="B314" s="41" t="s">
        <v>543</v>
      </c>
      <c r="C314" s="41">
        <v>0</v>
      </c>
      <c r="D314" s="41">
        <v>0</v>
      </c>
      <c r="E314" s="41">
        <v>0</v>
      </c>
      <c r="F314" s="41">
        <v>0</v>
      </c>
      <c r="G314" s="48">
        <v>30012</v>
      </c>
    </row>
    <row r="315" spans="1:7" x14ac:dyDescent="0.25">
      <c r="A315" s="48">
        <v>300122401</v>
      </c>
      <c r="B315" s="41" t="s">
        <v>545</v>
      </c>
      <c r="C315" s="41">
        <v>0</v>
      </c>
      <c r="D315" s="41">
        <v>0</v>
      </c>
      <c r="E315" s="41">
        <v>0</v>
      </c>
      <c r="F315" s="41">
        <v>0</v>
      </c>
      <c r="G315" s="48">
        <v>30012</v>
      </c>
    </row>
    <row r="316" spans="1:7" x14ac:dyDescent="0.25">
      <c r="A316" s="48">
        <v>300124610</v>
      </c>
      <c r="B316" s="41" t="s">
        <v>547</v>
      </c>
      <c r="C316" s="41">
        <v>0</v>
      </c>
      <c r="D316" s="41">
        <v>0</v>
      </c>
      <c r="E316" s="41">
        <v>0</v>
      </c>
      <c r="F316" s="41">
        <v>0</v>
      </c>
      <c r="G316" s="48">
        <v>30012</v>
      </c>
    </row>
    <row r="317" spans="1:7" x14ac:dyDescent="0.25">
      <c r="A317" s="48">
        <v>300132900</v>
      </c>
      <c r="B317" s="41" t="s">
        <v>2866</v>
      </c>
      <c r="C317" s="41">
        <v>8925000</v>
      </c>
      <c r="D317" s="41">
        <v>0</v>
      </c>
      <c r="E317" s="41">
        <v>0</v>
      </c>
      <c r="F317" s="41">
        <v>8925000</v>
      </c>
      <c r="G317" s="48">
        <v>30013</v>
      </c>
    </row>
    <row r="318" spans="1:7" x14ac:dyDescent="0.25">
      <c r="A318" s="48">
        <v>300139051</v>
      </c>
      <c r="B318" s="41" t="s">
        <v>2867</v>
      </c>
      <c r="C318" s="41">
        <v>-10742000</v>
      </c>
      <c r="D318" s="41">
        <v>0</v>
      </c>
      <c r="E318" s="41">
        <v>0</v>
      </c>
      <c r="F318" s="41">
        <v>-10742000</v>
      </c>
      <c r="G318" s="48">
        <v>30013</v>
      </c>
    </row>
    <row r="319" spans="1:7" x14ac:dyDescent="0.25">
      <c r="A319" s="48">
        <v>301010100</v>
      </c>
      <c r="B319" s="41" t="s">
        <v>549</v>
      </c>
      <c r="C319" s="41">
        <v>0</v>
      </c>
      <c r="D319" s="41">
        <v>0</v>
      </c>
      <c r="E319" s="41">
        <v>0</v>
      </c>
      <c r="F319" s="41">
        <v>0</v>
      </c>
      <c r="G319" s="48">
        <v>30101</v>
      </c>
    </row>
    <row r="320" spans="1:7" x14ac:dyDescent="0.25">
      <c r="A320" s="48">
        <v>301010101</v>
      </c>
      <c r="B320" s="41" t="s">
        <v>551</v>
      </c>
      <c r="C320" s="41">
        <v>0</v>
      </c>
      <c r="D320" s="41">
        <v>0</v>
      </c>
      <c r="E320" s="41">
        <v>0</v>
      </c>
      <c r="F320" s="41">
        <v>0</v>
      </c>
      <c r="G320" s="48">
        <v>30101</v>
      </c>
    </row>
    <row r="321" spans="1:7" x14ac:dyDescent="0.25">
      <c r="A321" s="48">
        <v>301010102</v>
      </c>
      <c r="B321" s="41" t="s">
        <v>553</v>
      </c>
      <c r="C321" s="41">
        <v>0</v>
      </c>
      <c r="D321" s="41">
        <v>0</v>
      </c>
      <c r="E321" s="41">
        <v>0</v>
      </c>
      <c r="F321" s="41">
        <v>0</v>
      </c>
      <c r="G321" s="48">
        <v>30101</v>
      </c>
    </row>
    <row r="322" spans="1:7" x14ac:dyDescent="0.25">
      <c r="A322" s="48">
        <v>301010103</v>
      </c>
      <c r="B322" s="41" t="s">
        <v>555</v>
      </c>
      <c r="C322" s="41">
        <v>0</v>
      </c>
      <c r="D322" s="41">
        <v>0</v>
      </c>
      <c r="E322" s="41">
        <v>0</v>
      </c>
      <c r="F322" s="41">
        <v>0</v>
      </c>
      <c r="G322" s="48">
        <v>30101</v>
      </c>
    </row>
    <row r="323" spans="1:7" x14ac:dyDescent="0.25">
      <c r="A323" s="48">
        <v>301010120</v>
      </c>
      <c r="B323" s="41" t="s">
        <v>557</v>
      </c>
      <c r="C323" s="41">
        <v>0</v>
      </c>
      <c r="D323" s="41">
        <v>0</v>
      </c>
      <c r="E323" s="41">
        <v>0</v>
      </c>
      <c r="F323" s="41">
        <v>0</v>
      </c>
      <c r="G323" s="48">
        <v>30101</v>
      </c>
    </row>
    <row r="324" spans="1:7" x14ac:dyDescent="0.25">
      <c r="A324" s="48">
        <v>301010150</v>
      </c>
      <c r="B324" s="41" t="s">
        <v>559</v>
      </c>
      <c r="C324" s="41">
        <v>0</v>
      </c>
      <c r="D324" s="41">
        <v>0</v>
      </c>
      <c r="E324" s="41">
        <v>0</v>
      </c>
      <c r="F324" s="41">
        <v>0</v>
      </c>
      <c r="G324" s="48">
        <v>30101</v>
      </c>
    </row>
    <row r="325" spans="1:7" x14ac:dyDescent="0.25">
      <c r="A325" s="48">
        <v>301010200</v>
      </c>
      <c r="B325" s="41" t="s">
        <v>561</v>
      </c>
      <c r="C325" s="41">
        <v>0</v>
      </c>
      <c r="D325" s="41">
        <v>0</v>
      </c>
      <c r="E325" s="41">
        <v>0</v>
      </c>
      <c r="F325" s="41">
        <v>0</v>
      </c>
      <c r="G325" s="48">
        <v>30101</v>
      </c>
    </row>
    <row r="326" spans="1:7" x14ac:dyDescent="0.25">
      <c r="A326" s="48">
        <v>301010700</v>
      </c>
      <c r="B326" s="41" t="s">
        <v>563</v>
      </c>
      <c r="C326" s="41">
        <v>0</v>
      </c>
      <c r="D326" s="41">
        <v>0</v>
      </c>
      <c r="E326" s="41">
        <v>0</v>
      </c>
      <c r="F326" s="41">
        <v>0</v>
      </c>
      <c r="G326" s="48">
        <v>30101</v>
      </c>
    </row>
    <row r="327" spans="1:7" x14ac:dyDescent="0.25">
      <c r="A327" s="48">
        <v>301010800</v>
      </c>
      <c r="B327" s="41" t="s">
        <v>565</v>
      </c>
      <c r="C327" s="41">
        <v>0</v>
      </c>
      <c r="D327" s="41">
        <v>0</v>
      </c>
      <c r="E327" s="41">
        <v>0</v>
      </c>
      <c r="F327" s="41">
        <v>0</v>
      </c>
      <c r="G327" s="48">
        <v>30101</v>
      </c>
    </row>
    <row r="328" spans="1:7" x14ac:dyDescent="0.25">
      <c r="A328" s="48">
        <v>301010930</v>
      </c>
      <c r="B328" s="41" t="s">
        <v>567</v>
      </c>
      <c r="C328" s="41">
        <v>0</v>
      </c>
      <c r="D328" s="41">
        <v>0</v>
      </c>
      <c r="E328" s="41">
        <v>0</v>
      </c>
      <c r="F328" s="41">
        <v>0</v>
      </c>
      <c r="G328" s="48">
        <v>30101</v>
      </c>
    </row>
    <row r="329" spans="1:7" x14ac:dyDescent="0.25">
      <c r="A329" s="48">
        <v>301010975</v>
      </c>
      <c r="B329" s="41" t="s">
        <v>569</v>
      </c>
      <c r="C329" s="41">
        <v>0</v>
      </c>
      <c r="D329" s="41">
        <v>0</v>
      </c>
      <c r="E329" s="41">
        <v>0</v>
      </c>
      <c r="F329" s="41">
        <v>0</v>
      </c>
      <c r="G329" s="48">
        <v>30101</v>
      </c>
    </row>
    <row r="330" spans="1:7" x14ac:dyDescent="0.25">
      <c r="A330" s="48">
        <v>301012000</v>
      </c>
      <c r="B330" s="41" t="s">
        <v>571</v>
      </c>
      <c r="C330" s="41">
        <v>0</v>
      </c>
      <c r="D330" s="41">
        <v>0</v>
      </c>
      <c r="E330" s="41">
        <v>0</v>
      </c>
      <c r="F330" s="41">
        <v>0</v>
      </c>
      <c r="G330" s="48">
        <v>30101</v>
      </c>
    </row>
    <row r="331" spans="1:7" x14ac:dyDescent="0.25">
      <c r="A331" s="48">
        <v>301012003</v>
      </c>
      <c r="B331" s="41" t="s">
        <v>573</v>
      </c>
      <c r="C331" s="41">
        <v>0</v>
      </c>
      <c r="D331" s="41">
        <v>0</v>
      </c>
      <c r="E331" s="41">
        <v>0</v>
      </c>
      <c r="F331" s="41">
        <v>0</v>
      </c>
      <c r="G331" s="48">
        <v>30101</v>
      </c>
    </row>
    <row r="332" spans="1:7" x14ac:dyDescent="0.25">
      <c r="A332" s="48">
        <v>301012004</v>
      </c>
      <c r="B332" s="41" t="s">
        <v>575</v>
      </c>
      <c r="C332" s="41">
        <v>3483.33</v>
      </c>
      <c r="D332" s="41">
        <v>0</v>
      </c>
      <c r="E332" s="41">
        <v>0</v>
      </c>
      <c r="F332" s="41">
        <v>3483.33</v>
      </c>
      <c r="G332" s="48">
        <v>30101</v>
      </c>
    </row>
    <row r="333" spans="1:7" x14ac:dyDescent="0.25">
      <c r="A333" s="48">
        <v>301012022</v>
      </c>
      <c r="B333" s="41" t="s">
        <v>577</v>
      </c>
      <c r="C333" s="41">
        <v>130</v>
      </c>
      <c r="D333" s="41">
        <v>0</v>
      </c>
      <c r="E333" s="41">
        <v>0</v>
      </c>
      <c r="F333" s="41">
        <v>130</v>
      </c>
      <c r="G333" s="48">
        <v>30101</v>
      </c>
    </row>
    <row r="334" spans="1:7" x14ac:dyDescent="0.25">
      <c r="A334" s="48">
        <v>301012401</v>
      </c>
      <c r="B334" s="41" t="s">
        <v>579</v>
      </c>
      <c r="C334" s="41">
        <v>7949.21</v>
      </c>
      <c r="D334" s="41">
        <v>4050</v>
      </c>
      <c r="E334" s="41">
        <v>4050</v>
      </c>
      <c r="F334" s="41">
        <v>3899.21</v>
      </c>
      <c r="G334" s="48">
        <v>30101</v>
      </c>
    </row>
    <row r="335" spans="1:7" x14ac:dyDescent="0.25">
      <c r="A335" s="48">
        <v>301012422</v>
      </c>
      <c r="B335" s="41" t="s">
        <v>581</v>
      </c>
      <c r="C335" s="41">
        <v>0</v>
      </c>
      <c r="D335" s="41">
        <v>0</v>
      </c>
      <c r="E335" s="41">
        <v>0</v>
      </c>
      <c r="F335" s="41">
        <v>0</v>
      </c>
      <c r="G335" s="48">
        <v>30101</v>
      </c>
    </row>
    <row r="336" spans="1:7" x14ac:dyDescent="0.25">
      <c r="A336" s="48">
        <v>301012423</v>
      </c>
      <c r="B336" s="41" t="s">
        <v>583</v>
      </c>
      <c r="C336" s="41">
        <v>0</v>
      </c>
      <c r="D336" s="41">
        <v>0</v>
      </c>
      <c r="E336" s="41">
        <v>0</v>
      </c>
      <c r="F336" s="41">
        <v>0</v>
      </c>
      <c r="G336" s="48">
        <v>30101</v>
      </c>
    </row>
    <row r="337" spans="1:7" x14ac:dyDescent="0.25">
      <c r="A337" s="48">
        <v>301012430</v>
      </c>
      <c r="B337" s="41" t="s">
        <v>585</v>
      </c>
      <c r="C337" s="41">
        <v>0</v>
      </c>
      <c r="D337" s="41">
        <v>0</v>
      </c>
      <c r="E337" s="41">
        <v>0</v>
      </c>
      <c r="F337" s="41">
        <v>0</v>
      </c>
      <c r="G337" s="48">
        <v>30101</v>
      </c>
    </row>
    <row r="338" spans="1:7" x14ac:dyDescent="0.25">
      <c r="A338" s="48">
        <v>301012432</v>
      </c>
      <c r="B338" s="41" t="s">
        <v>587</v>
      </c>
      <c r="C338" s="41">
        <v>0</v>
      </c>
      <c r="D338" s="41">
        <v>0</v>
      </c>
      <c r="E338" s="41">
        <v>0</v>
      </c>
      <c r="F338" s="41">
        <v>0</v>
      </c>
      <c r="G338" s="48">
        <v>30101</v>
      </c>
    </row>
    <row r="339" spans="1:7" x14ac:dyDescent="0.25">
      <c r="A339" s="48">
        <v>301012446</v>
      </c>
      <c r="B339" s="41" t="s">
        <v>589</v>
      </c>
      <c r="C339" s="41">
        <v>0</v>
      </c>
      <c r="D339" s="41">
        <v>0</v>
      </c>
      <c r="E339" s="41">
        <v>0</v>
      </c>
      <c r="F339" s="41">
        <v>0</v>
      </c>
      <c r="G339" s="48">
        <v>30101</v>
      </c>
    </row>
    <row r="340" spans="1:7" x14ac:dyDescent="0.25">
      <c r="A340" s="48">
        <v>301012500</v>
      </c>
      <c r="B340" s="41" t="s">
        <v>591</v>
      </c>
      <c r="C340" s="41">
        <v>0</v>
      </c>
      <c r="D340" s="41">
        <v>0</v>
      </c>
      <c r="E340" s="41">
        <v>0</v>
      </c>
      <c r="F340" s="41">
        <v>0</v>
      </c>
      <c r="G340" s="48">
        <v>30101</v>
      </c>
    </row>
    <row r="341" spans="1:7" x14ac:dyDescent="0.25">
      <c r="A341" s="48">
        <v>301012510</v>
      </c>
      <c r="B341" s="41" t="s">
        <v>593</v>
      </c>
      <c r="C341" s="41">
        <v>0</v>
      </c>
      <c r="D341" s="41">
        <v>0</v>
      </c>
      <c r="E341" s="41">
        <v>0</v>
      </c>
      <c r="F341" s="41">
        <v>0</v>
      </c>
      <c r="G341" s="48">
        <v>30101</v>
      </c>
    </row>
    <row r="342" spans="1:7" x14ac:dyDescent="0.25">
      <c r="A342" s="48">
        <v>301012520</v>
      </c>
      <c r="B342" s="41" t="s">
        <v>595</v>
      </c>
      <c r="C342" s="41">
        <v>0</v>
      </c>
      <c r="D342" s="41">
        <v>0</v>
      </c>
      <c r="E342" s="41">
        <v>0</v>
      </c>
      <c r="F342" s="41">
        <v>0</v>
      </c>
      <c r="G342" s="48">
        <v>30101</v>
      </c>
    </row>
    <row r="343" spans="1:7" x14ac:dyDescent="0.25">
      <c r="A343" s="48">
        <v>301012524</v>
      </c>
      <c r="B343" s="41" t="s">
        <v>597</v>
      </c>
      <c r="C343" s="41">
        <v>0</v>
      </c>
      <c r="D343" s="41">
        <v>0</v>
      </c>
      <c r="E343" s="41">
        <v>0</v>
      </c>
      <c r="F343" s="41">
        <v>0</v>
      </c>
      <c r="G343" s="48">
        <v>30101</v>
      </c>
    </row>
    <row r="344" spans="1:7" x14ac:dyDescent="0.25">
      <c r="A344" s="48">
        <v>301012703</v>
      </c>
      <c r="B344" s="41" t="s">
        <v>599</v>
      </c>
      <c r="C344" s="41">
        <v>0</v>
      </c>
      <c r="D344" s="41">
        <v>0</v>
      </c>
      <c r="E344" s="41">
        <v>0</v>
      </c>
      <c r="F344" s="41">
        <v>0</v>
      </c>
      <c r="G344" s="48">
        <v>30101</v>
      </c>
    </row>
    <row r="345" spans="1:7" x14ac:dyDescent="0.25">
      <c r="A345" s="48">
        <v>301012801</v>
      </c>
      <c r="B345" s="41" t="s">
        <v>601</v>
      </c>
      <c r="C345" s="41">
        <v>0</v>
      </c>
      <c r="D345" s="41">
        <v>0</v>
      </c>
      <c r="E345" s="41">
        <v>0</v>
      </c>
      <c r="F345" s="41">
        <v>0</v>
      </c>
      <c r="G345" s="48">
        <v>30101</v>
      </c>
    </row>
    <row r="346" spans="1:7" x14ac:dyDescent="0.25">
      <c r="A346" s="48">
        <v>301014600</v>
      </c>
      <c r="B346" s="41" t="s">
        <v>603</v>
      </c>
      <c r="C346" s="41">
        <v>0</v>
      </c>
      <c r="D346" s="41">
        <v>0</v>
      </c>
      <c r="E346" s="41">
        <v>0</v>
      </c>
      <c r="F346" s="41">
        <v>0</v>
      </c>
      <c r="G346" s="48">
        <v>30101</v>
      </c>
    </row>
    <row r="347" spans="1:7" x14ac:dyDescent="0.25">
      <c r="A347" s="48">
        <v>301014610</v>
      </c>
      <c r="B347" s="41" t="s">
        <v>605</v>
      </c>
      <c r="C347" s="41">
        <v>0</v>
      </c>
      <c r="D347" s="41">
        <v>0</v>
      </c>
      <c r="E347" s="41">
        <v>0</v>
      </c>
      <c r="F347" s="41">
        <v>0</v>
      </c>
      <c r="G347" s="48">
        <v>30101</v>
      </c>
    </row>
    <row r="348" spans="1:7" x14ac:dyDescent="0.25">
      <c r="A348" s="48">
        <v>301014611</v>
      </c>
      <c r="B348" s="41" t="s">
        <v>607</v>
      </c>
      <c r="C348" s="41">
        <v>0</v>
      </c>
      <c r="D348" s="41">
        <v>0</v>
      </c>
      <c r="E348" s="41">
        <v>0</v>
      </c>
      <c r="F348" s="41">
        <v>0</v>
      </c>
      <c r="G348" s="48">
        <v>30101</v>
      </c>
    </row>
    <row r="349" spans="1:7" x14ac:dyDescent="0.25">
      <c r="A349" s="48">
        <v>301014612</v>
      </c>
      <c r="B349" s="41" t="s">
        <v>609</v>
      </c>
      <c r="C349" s="41">
        <v>0</v>
      </c>
      <c r="D349" s="41">
        <v>0</v>
      </c>
      <c r="E349" s="41">
        <v>0</v>
      </c>
      <c r="F349" s="41">
        <v>0</v>
      </c>
      <c r="G349" s="48">
        <v>30101</v>
      </c>
    </row>
    <row r="350" spans="1:7" x14ac:dyDescent="0.25">
      <c r="A350" s="48">
        <v>301014618</v>
      </c>
      <c r="B350" s="41" t="s">
        <v>611</v>
      </c>
      <c r="C350" s="41">
        <v>0</v>
      </c>
      <c r="D350" s="41">
        <v>0</v>
      </c>
      <c r="E350" s="41">
        <v>0</v>
      </c>
      <c r="F350" s="41">
        <v>0</v>
      </c>
      <c r="G350" s="48">
        <v>30101</v>
      </c>
    </row>
    <row r="351" spans="1:7" x14ac:dyDescent="0.25">
      <c r="A351" s="48">
        <v>301014619</v>
      </c>
      <c r="B351" s="41" t="s">
        <v>613</v>
      </c>
      <c r="C351" s="41">
        <v>0</v>
      </c>
      <c r="D351" s="41">
        <v>0</v>
      </c>
      <c r="E351" s="41">
        <v>0</v>
      </c>
      <c r="F351" s="41">
        <v>0</v>
      </c>
      <c r="G351" s="48">
        <v>30101</v>
      </c>
    </row>
    <row r="352" spans="1:7" x14ac:dyDescent="0.25">
      <c r="A352" s="48">
        <v>301015124</v>
      </c>
      <c r="B352" s="41" t="s">
        <v>615</v>
      </c>
      <c r="C352" s="41">
        <v>0</v>
      </c>
      <c r="D352" s="41">
        <v>0</v>
      </c>
      <c r="E352" s="41">
        <v>0</v>
      </c>
      <c r="F352" s="41">
        <v>0</v>
      </c>
      <c r="G352" s="48">
        <v>30101</v>
      </c>
    </row>
    <row r="353" spans="1:7" x14ac:dyDescent="0.25">
      <c r="A353" s="48">
        <v>301016009</v>
      </c>
      <c r="B353" s="41" t="s">
        <v>617</v>
      </c>
      <c r="C353" s="41">
        <v>0</v>
      </c>
      <c r="D353" s="41">
        <v>0</v>
      </c>
      <c r="E353" s="41">
        <v>0</v>
      </c>
      <c r="F353" s="41">
        <v>0</v>
      </c>
      <c r="G353" s="48">
        <v>30101</v>
      </c>
    </row>
    <row r="354" spans="1:7" x14ac:dyDescent="0.25">
      <c r="A354" s="48">
        <v>301016010</v>
      </c>
      <c r="B354" s="41" t="s">
        <v>619</v>
      </c>
      <c r="C354" s="41">
        <v>0</v>
      </c>
      <c r="D354" s="41">
        <v>0</v>
      </c>
      <c r="E354" s="41">
        <v>0</v>
      </c>
      <c r="F354" s="41">
        <v>0</v>
      </c>
      <c r="G354" s="48">
        <v>30101</v>
      </c>
    </row>
    <row r="355" spans="1:7" x14ac:dyDescent="0.25">
      <c r="A355" s="48">
        <v>301019051</v>
      </c>
      <c r="B355" s="41" t="s">
        <v>621</v>
      </c>
      <c r="C355" s="41">
        <v>0</v>
      </c>
      <c r="D355" s="41">
        <v>0</v>
      </c>
      <c r="E355" s="41">
        <v>0</v>
      </c>
      <c r="F355" s="41">
        <v>0</v>
      </c>
      <c r="G355" s="48">
        <v>30101</v>
      </c>
    </row>
    <row r="356" spans="1:7" x14ac:dyDescent="0.25">
      <c r="A356" s="48">
        <v>301019054</v>
      </c>
      <c r="B356" s="41" t="s">
        <v>623</v>
      </c>
      <c r="C356" s="41">
        <v>0</v>
      </c>
      <c r="D356" s="41">
        <v>0</v>
      </c>
      <c r="E356" s="41">
        <v>0</v>
      </c>
      <c r="F356" s="41">
        <v>0</v>
      </c>
      <c r="G356" s="48">
        <v>30101</v>
      </c>
    </row>
    <row r="357" spans="1:7" x14ac:dyDescent="0.25">
      <c r="A357" s="48">
        <v>301019200</v>
      </c>
      <c r="B357" s="41" t="s">
        <v>625</v>
      </c>
      <c r="C357" s="41">
        <v>0</v>
      </c>
      <c r="D357" s="41">
        <v>0</v>
      </c>
      <c r="E357" s="41">
        <v>0</v>
      </c>
      <c r="F357" s="41">
        <v>0</v>
      </c>
      <c r="G357" s="48">
        <v>30101</v>
      </c>
    </row>
    <row r="358" spans="1:7" x14ac:dyDescent="0.25">
      <c r="A358" s="48">
        <v>302010100</v>
      </c>
      <c r="B358" s="41" t="s">
        <v>627</v>
      </c>
      <c r="C358" s="41">
        <v>29651.439999999999</v>
      </c>
      <c r="D358" s="41">
        <v>29200</v>
      </c>
      <c r="E358" s="41">
        <v>29200</v>
      </c>
      <c r="F358" s="41">
        <v>451.44</v>
      </c>
      <c r="G358" s="48">
        <v>30201</v>
      </c>
    </row>
    <row r="359" spans="1:7" x14ac:dyDescent="0.25">
      <c r="A359" s="48">
        <v>302010101</v>
      </c>
      <c r="B359" s="41" t="s">
        <v>629</v>
      </c>
      <c r="C359" s="41">
        <v>0</v>
      </c>
      <c r="D359" s="41">
        <v>0</v>
      </c>
      <c r="E359" s="41">
        <v>0</v>
      </c>
      <c r="F359" s="41">
        <v>0</v>
      </c>
      <c r="G359" s="48">
        <v>30201</v>
      </c>
    </row>
    <row r="360" spans="1:7" x14ac:dyDescent="0.25">
      <c r="A360" s="48">
        <v>302010102</v>
      </c>
      <c r="B360" s="41" t="s">
        <v>631</v>
      </c>
      <c r="C360" s="41">
        <v>0</v>
      </c>
      <c r="D360" s="41">
        <v>0</v>
      </c>
      <c r="E360" s="41">
        <v>0</v>
      </c>
      <c r="F360" s="41">
        <v>0</v>
      </c>
      <c r="G360" s="48">
        <v>30201</v>
      </c>
    </row>
    <row r="361" spans="1:7" x14ac:dyDescent="0.25">
      <c r="A361" s="48">
        <v>302010103</v>
      </c>
      <c r="B361" s="41" t="s">
        <v>633</v>
      </c>
      <c r="C361" s="41">
        <v>0</v>
      </c>
      <c r="D361" s="41">
        <v>0</v>
      </c>
      <c r="E361" s="41">
        <v>0</v>
      </c>
      <c r="F361" s="41">
        <v>0</v>
      </c>
      <c r="G361" s="48">
        <v>30201</v>
      </c>
    </row>
    <row r="362" spans="1:7" x14ac:dyDescent="0.25">
      <c r="A362" s="48">
        <v>302010120</v>
      </c>
      <c r="B362" s="41" t="s">
        <v>635</v>
      </c>
      <c r="C362" s="41">
        <v>0</v>
      </c>
      <c r="D362" s="41">
        <v>0</v>
      </c>
      <c r="E362" s="41">
        <v>0</v>
      </c>
      <c r="F362" s="41">
        <v>0</v>
      </c>
      <c r="G362" s="48">
        <v>30201</v>
      </c>
    </row>
    <row r="363" spans="1:7" x14ac:dyDescent="0.25">
      <c r="A363" s="48">
        <v>302010150</v>
      </c>
      <c r="B363" s="41" t="s">
        <v>637</v>
      </c>
      <c r="C363" s="41">
        <v>0</v>
      </c>
      <c r="D363" s="41">
        <v>250</v>
      </c>
      <c r="E363" s="41">
        <v>250</v>
      </c>
      <c r="F363" s="41">
        <v>-250</v>
      </c>
      <c r="G363" s="48">
        <v>30201</v>
      </c>
    </row>
    <row r="364" spans="1:7" x14ac:dyDescent="0.25">
      <c r="A364" s="48">
        <v>302010200</v>
      </c>
      <c r="B364" s="41" t="s">
        <v>639</v>
      </c>
      <c r="C364" s="41">
        <v>0</v>
      </c>
      <c r="D364" s="41">
        <v>0</v>
      </c>
      <c r="E364" s="41">
        <v>0</v>
      </c>
      <c r="F364" s="41">
        <v>0</v>
      </c>
      <c r="G364" s="48">
        <v>30201</v>
      </c>
    </row>
    <row r="365" spans="1:7" x14ac:dyDescent="0.25">
      <c r="A365" s="48">
        <v>302010400</v>
      </c>
      <c r="B365" s="41" t="s">
        <v>641</v>
      </c>
      <c r="C365" s="41">
        <v>0</v>
      </c>
      <c r="D365" s="41">
        <v>0</v>
      </c>
      <c r="E365" s="41">
        <v>0</v>
      </c>
      <c r="F365" s="41">
        <v>0</v>
      </c>
      <c r="G365" s="48">
        <v>30201</v>
      </c>
    </row>
    <row r="366" spans="1:7" x14ac:dyDescent="0.25">
      <c r="A366" s="48">
        <v>302010700</v>
      </c>
      <c r="B366" s="41" t="s">
        <v>643</v>
      </c>
      <c r="C366" s="41">
        <v>0</v>
      </c>
      <c r="D366" s="41">
        <v>0</v>
      </c>
      <c r="E366" s="41">
        <v>0</v>
      </c>
      <c r="F366" s="41">
        <v>0</v>
      </c>
      <c r="G366" s="48">
        <v>30201</v>
      </c>
    </row>
    <row r="367" spans="1:7" x14ac:dyDescent="0.25">
      <c r="A367" s="48">
        <v>302010715</v>
      </c>
      <c r="B367" s="41" t="s">
        <v>645</v>
      </c>
      <c r="C367" s="41">
        <v>0</v>
      </c>
      <c r="D367" s="41">
        <v>0</v>
      </c>
      <c r="E367" s="41">
        <v>0</v>
      </c>
      <c r="F367" s="41">
        <v>0</v>
      </c>
      <c r="G367" s="48">
        <v>30201</v>
      </c>
    </row>
    <row r="368" spans="1:7" x14ac:dyDescent="0.25">
      <c r="A368" s="48">
        <v>302010770</v>
      </c>
      <c r="B368" s="41" t="s">
        <v>647</v>
      </c>
      <c r="C368" s="41">
        <v>23269.5</v>
      </c>
      <c r="D368" s="41">
        <v>24600</v>
      </c>
      <c r="E368" s="41">
        <v>24600</v>
      </c>
      <c r="F368" s="41">
        <v>-1330.5</v>
      </c>
      <c r="G368" s="48">
        <v>30201</v>
      </c>
    </row>
    <row r="369" spans="1:7" x14ac:dyDescent="0.25">
      <c r="A369" s="48">
        <v>302010771</v>
      </c>
      <c r="B369" s="41" t="s">
        <v>649</v>
      </c>
      <c r="C369" s="41">
        <v>61898.52</v>
      </c>
      <c r="D369" s="41">
        <v>61750</v>
      </c>
      <c r="E369" s="41">
        <v>61750</v>
      </c>
      <c r="F369" s="41">
        <v>148.52000000000001</v>
      </c>
      <c r="G369" s="48">
        <v>30201</v>
      </c>
    </row>
    <row r="370" spans="1:7" x14ac:dyDescent="0.25">
      <c r="A370" s="48">
        <v>302010772</v>
      </c>
      <c r="B370" s="41" t="s">
        <v>651</v>
      </c>
      <c r="C370" s="41">
        <v>160</v>
      </c>
      <c r="D370" s="41">
        <v>550</v>
      </c>
      <c r="E370" s="41">
        <v>550</v>
      </c>
      <c r="F370" s="41">
        <v>-390</v>
      </c>
      <c r="G370" s="48">
        <v>30201</v>
      </c>
    </row>
    <row r="371" spans="1:7" x14ac:dyDescent="0.25">
      <c r="A371" s="48">
        <v>302010773</v>
      </c>
      <c r="B371" s="41" t="s">
        <v>653</v>
      </c>
      <c r="C371" s="41">
        <v>0</v>
      </c>
      <c r="D371" s="41">
        <v>0</v>
      </c>
      <c r="E371" s="41">
        <v>0</v>
      </c>
      <c r="F371" s="41">
        <v>0</v>
      </c>
      <c r="G371" s="48">
        <v>30201</v>
      </c>
    </row>
    <row r="372" spans="1:7" x14ac:dyDescent="0.25">
      <c r="A372" s="48">
        <v>302010774</v>
      </c>
      <c r="B372" s="41" t="s">
        <v>655</v>
      </c>
      <c r="C372" s="41">
        <v>0</v>
      </c>
      <c r="D372" s="41">
        <v>0</v>
      </c>
      <c r="E372" s="41">
        <v>0</v>
      </c>
      <c r="F372" s="41">
        <v>0</v>
      </c>
      <c r="G372" s="48">
        <v>30201</v>
      </c>
    </row>
    <row r="373" spans="1:7" x14ac:dyDescent="0.25">
      <c r="A373" s="48">
        <v>302010775</v>
      </c>
      <c r="B373" s="41" t="s">
        <v>657</v>
      </c>
      <c r="C373" s="41">
        <v>0</v>
      </c>
      <c r="D373" s="41">
        <v>0</v>
      </c>
      <c r="E373" s="41">
        <v>0</v>
      </c>
      <c r="F373" s="41">
        <v>0</v>
      </c>
      <c r="G373" s="48">
        <v>30201</v>
      </c>
    </row>
    <row r="374" spans="1:7" x14ac:dyDescent="0.25">
      <c r="A374" s="48">
        <v>302010776</v>
      </c>
      <c r="B374" s="41" t="s">
        <v>659</v>
      </c>
      <c r="C374" s="41">
        <v>0</v>
      </c>
      <c r="D374" s="41">
        <v>350</v>
      </c>
      <c r="E374" s="41">
        <v>350</v>
      </c>
      <c r="F374" s="41">
        <v>-350</v>
      </c>
      <c r="G374" s="48">
        <v>30201</v>
      </c>
    </row>
    <row r="375" spans="1:7" x14ac:dyDescent="0.25">
      <c r="A375" s="48">
        <v>302010800</v>
      </c>
      <c r="B375" s="41" t="s">
        <v>661</v>
      </c>
      <c r="C375" s="41">
        <v>0</v>
      </c>
      <c r="D375" s="41">
        <v>0</v>
      </c>
      <c r="E375" s="41">
        <v>0</v>
      </c>
      <c r="F375" s="41">
        <v>0</v>
      </c>
      <c r="G375" s="48">
        <v>30201</v>
      </c>
    </row>
    <row r="376" spans="1:7" x14ac:dyDescent="0.25">
      <c r="A376" s="48">
        <v>302010930</v>
      </c>
      <c r="B376" s="41" t="s">
        <v>663</v>
      </c>
      <c r="C376" s="41">
        <v>13.4</v>
      </c>
      <c r="D376" s="41">
        <v>500</v>
      </c>
      <c r="E376" s="41">
        <v>500</v>
      </c>
      <c r="F376" s="41">
        <v>-486.6</v>
      </c>
      <c r="G376" s="48">
        <v>30201</v>
      </c>
    </row>
    <row r="377" spans="1:7" x14ac:dyDescent="0.25">
      <c r="A377" s="48">
        <v>302010975</v>
      </c>
      <c r="B377" s="41" t="s">
        <v>665</v>
      </c>
      <c r="C377" s="41">
        <v>0</v>
      </c>
      <c r="D377" s="41">
        <v>150</v>
      </c>
      <c r="E377" s="41">
        <v>150</v>
      </c>
      <c r="F377" s="41">
        <v>-150</v>
      </c>
      <c r="G377" s="48">
        <v>30201</v>
      </c>
    </row>
    <row r="378" spans="1:7" x14ac:dyDescent="0.25">
      <c r="A378" s="48">
        <v>302010982</v>
      </c>
      <c r="B378" s="41" t="s">
        <v>667</v>
      </c>
      <c r="C378" s="41">
        <v>0</v>
      </c>
      <c r="D378" s="41">
        <v>0</v>
      </c>
      <c r="E378" s="41">
        <v>0</v>
      </c>
      <c r="F378" s="41">
        <v>0</v>
      </c>
      <c r="G378" s="48">
        <v>30201</v>
      </c>
    </row>
    <row r="379" spans="1:7" x14ac:dyDescent="0.25">
      <c r="A379" s="48">
        <v>302011600</v>
      </c>
      <c r="B379" s="41" t="s">
        <v>669</v>
      </c>
      <c r="C379" s="41">
        <v>0</v>
      </c>
      <c r="D379" s="41">
        <v>300</v>
      </c>
      <c r="E379" s="41">
        <v>300</v>
      </c>
      <c r="F379" s="41">
        <v>-300</v>
      </c>
      <c r="G379" s="48">
        <v>30201</v>
      </c>
    </row>
    <row r="380" spans="1:7" x14ac:dyDescent="0.25">
      <c r="A380" s="48">
        <v>302012000</v>
      </c>
      <c r="B380" s="41" t="s">
        <v>671</v>
      </c>
      <c r="C380" s="41">
        <v>0</v>
      </c>
      <c r="D380" s="41">
        <v>200</v>
      </c>
      <c r="E380" s="41">
        <v>200</v>
      </c>
      <c r="F380" s="41">
        <v>-200</v>
      </c>
      <c r="G380" s="48">
        <v>30201</v>
      </c>
    </row>
    <row r="381" spans="1:7" x14ac:dyDescent="0.25">
      <c r="A381" s="48">
        <v>302012003</v>
      </c>
      <c r="B381" s="41" t="s">
        <v>673</v>
      </c>
      <c r="C381" s="41">
        <v>0</v>
      </c>
      <c r="D381" s="41">
        <v>250</v>
      </c>
      <c r="E381" s="41">
        <v>250</v>
      </c>
      <c r="F381" s="41">
        <v>-250</v>
      </c>
      <c r="G381" s="48">
        <v>30201</v>
      </c>
    </row>
    <row r="382" spans="1:7" x14ac:dyDescent="0.25">
      <c r="A382" s="48">
        <v>302012004</v>
      </c>
      <c r="B382" s="41" t="s">
        <v>675</v>
      </c>
      <c r="C382" s="41">
        <v>10448.15</v>
      </c>
      <c r="D382" s="41">
        <v>4750</v>
      </c>
      <c r="E382" s="41">
        <v>4750</v>
      </c>
      <c r="F382" s="41">
        <v>5698.15</v>
      </c>
      <c r="G382" s="48">
        <v>30201</v>
      </c>
    </row>
    <row r="383" spans="1:7" x14ac:dyDescent="0.25">
      <c r="A383" s="48">
        <v>302012022</v>
      </c>
      <c r="B383" s="41" t="s">
        <v>677</v>
      </c>
      <c r="C383" s="41">
        <v>35</v>
      </c>
      <c r="D383" s="41">
        <v>100</v>
      </c>
      <c r="E383" s="41">
        <v>100</v>
      </c>
      <c r="F383" s="41">
        <v>-65</v>
      </c>
      <c r="G383" s="48">
        <v>30201</v>
      </c>
    </row>
    <row r="384" spans="1:7" x14ac:dyDescent="0.25">
      <c r="A384" s="48">
        <v>302012300</v>
      </c>
      <c r="B384" s="41" t="s">
        <v>679</v>
      </c>
      <c r="C384" s="41">
        <v>0</v>
      </c>
      <c r="D384" s="41">
        <v>0</v>
      </c>
      <c r="E384" s="41">
        <v>0</v>
      </c>
      <c r="F384" s="41">
        <v>0</v>
      </c>
      <c r="G384" s="48">
        <v>30201</v>
      </c>
    </row>
    <row r="385" spans="1:7" x14ac:dyDescent="0.25">
      <c r="A385" s="48">
        <v>302012423</v>
      </c>
      <c r="B385" s="41" t="s">
        <v>681</v>
      </c>
      <c r="C385" s="41">
        <v>0</v>
      </c>
      <c r="D385" s="41">
        <v>0</v>
      </c>
      <c r="E385" s="41">
        <v>0</v>
      </c>
      <c r="F385" s="41">
        <v>0</v>
      </c>
      <c r="G385" s="48">
        <v>30201</v>
      </c>
    </row>
    <row r="386" spans="1:7" x14ac:dyDescent="0.25">
      <c r="A386" s="48">
        <v>302012429</v>
      </c>
      <c r="B386" s="41" t="s">
        <v>683</v>
      </c>
      <c r="C386" s="41">
        <v>0</v>
      </c>
      <c r="D386" s="41">
        <v>100</v>
      </c>
      <c r="E386" s="41">
        <v>100</v>
      </c>
      <c r="F386" s="41">
        <v>-100</v>
      </c>
      <c r="G386" s="48">
        <v>30201</v>
      </c>
    </row>
    <row r="387" spans="1:7" x14ac:dyDescent="0.25">
      <c r="A387" s="48">
        <v>302012432</v>
      </c>
      <c r="B387" s="41" t="s">
        <v>685</v>
      </c>
      <c r="C387" s="41">
        <v>0</v>
      </c>
      <c r="D387" s="41">
        <v>0</v>
      </c>
      <c r="E387" s="41">
        <v>0</v>
      </c>
      <c r="F387" s="41">
        <v>0</v>
      </c>
      <c r="G387" s="48">
        <v>30201</v>
      </c>
    </row>
    <row r="388" spans="1:7" x14ac:dyDescent="0.25">
      <c r="A388" s="48">
        <v>302012435</v>
      </c>
      <c r="B388" s="41" t="s">
        <v>687</v>
      </c>
      <c r="C388" s="41">
        <v>0</v>
      </c>
      <c r="D388" s="41">
        <v>0</v>
      </c>
      <c r="E388" s="41">
        <v>0</v>
      </c>
      <c r="F388" s="41">
        <v>0</v>
      </c>
      <c r="G388" s="48">
        <v>30201</v>
      </c>
    </row>
    <row r="389" spans="1:7" x14ac:dyDescent="0.25">
      <c r="A389" s="48">
        <v>302012445</v>
      </c>
      <c r="B389" s="41" t="s">
        <v>689</v>
      </c>
      <c r="C389" s="41">
        <v>0</v>
      </c>
      <c r="D389" s="41">
        <v>0</v>
      </c>
      <c r="E389" s="41">
        <v>0</v>
      </c>
      <c r="F389" s="41">
        <v>0</v>
      </c>
      <c r="G389" s="48">
        <v>30201</v>
      </c>
    </row>
    <row r="390" spans="1:7" x14ac:dyDescent="0.25">
      <c r="A390" s="48">
        <v>302012500</v>
      </c>
      <c r="B390" s="41" t="s">
        <v>691</v>
      </c>
      <c r="C390" s="41">
        <v>0</v>
      </c>
      <c r="D390" s="41">
        <v>700</v>
      </c>
      <c r="E390" s="41">
        <v>700</v>
      </c>
      <c r="F390" s="41">
        <v>-700</v>
      </c>
      <c r="G390" s="48">
        <v>30201</v>
      </c>
    </row>
    <row r="391" spans="1:7" x14ac:dyDescent="0.25">
      <c r="A391" s="48">
        <v>302012510</v>
      </c>
      <c r="B391" s="41" t="s">
        <v>693</v>
      </c>
      <c r="C391" s="41">
        <v>0</v>
      </c>
      <c r="D391" s="41">
        <v>0</v>
      </c>
      <c r="E391" s="41">
        <v>0</v>
      </c>
      <c r="F391" s="41">
        <v>0</v>
      </c>
      <c r="G391" s="48">
        <v>30201</v>
      </c>
    </row>
    <row r="392" spans="1:7" x14ac:dyDescent="0.25">
      <c r="A392" s="48">
        <v>302012520</v>
      </c>
      <c r="B392" s="41" t="s">
        <v>695</v>
      </c>
      <c r="C392" s="41">
        <v>0</v>
      </c>
      <c r="D392" s="41">
        <v>0</v>
      </c>
      <c r="E392" s="41">
        <v>0</v>
      </c>
      <c r="F392" s="41">
        <v>0</v>
      </c>
      <c r="G392" s="48">
        <v>30201</v>
      </c>
    </row>
    <row r="393" spans="1:7" x14ac:dyDescent="0.25">
      <c r="A393" s="48">
        <v>302012524</v>
      </c>
      <c r="B393" s="41" t="s">
        <v>697</v>
      </c>
      <c r="C393" s="41">
        <v>0</v>
      </c>
      <c r="D393" s="41">
        <v>150</v>
      </c>
      <c r="E393" s="41">
        <v>150</v>
      </c>
      <c r="F393" s="41">
        <v>-150</v>
      </c>
      <c r="G393" s="48">
        <v>30201</v>
      </c>
    </row>
    <row r="394" spans="1:7" x14ac:dyDescent="0.25">
      <c r="A394" s="48">
        <v>302012701</v>
      </c>
      <c r="B394" s="41" t="s">
        <v>699</v>
      </c>
      <c r="C394" s="41">
        <v>0</v>
      </c>
      <c r="D394" s="41">
        <v>0</v>
      </c>
      <c r="E394" s="41">
        <v>0</v>
      </c>
      <c r="F394" s="41">
        <v>0</v>
      </c>
      <c r="G394" s="48">
        <v>30201</v>
      </c>
    </row>
    <row r="395" spans="1:7" x14ac:dyDescent="0.25">
      <c r="A395" s="48">
        <v>302012706</v>
      </c>
      <c r="B395" s="41" t="s">
        <v>701</v>
      </c>
      <c r="C395" s="41">
        <v>0</v>
      </c>
      <c r="D395" s="41">
        <v>0</v>
      </c>
      <c r="E395" s="41">
        <v>0</v>
      </c>
      <c r="F395" s="41">
        <v>0</v>
      </c>
      <c r="G395" s="48">
        <v>30201</v>
      </c>
    </row>
    <row r="396" spans="1:7" x14ac:dyDescent="0.25">
      <c r="A396" s="48">
        <v>302012800</v>
      </c>
      <c r="B396" s="41" t="s">
        <v>703</v>
      </c>
      <c r="C396" s="41">
        <v>0</v>
      </c>
      <c r="D396" s="41">
        <v>0</v>
      </c>
      <c r="E396" s="41">
        <v>0</v>
      </c>
      <c r="F396" s="41">
        <v>0</v>
      </c>
      <c r="G396" s="48">
        <v>30201</v>
      </c>
    </row>
    <row r="397" spans="1:7" x14ac:dyDescent="0.25">
      <c r="A397" s="48">
        <v>302012801</v>
      </c>
      <c r="B397" s="41" t="s">
        <v>705</v>
      </c>
      <c r="C397" s="41">
        <v>545</v>
      </c>
      <c r="D397" s="41">
        <v>500</v>
      </c>
      <c r="E397" s="41">
        <v>500</v>
      </c>
      <c r="F397" s="41">
        <v>45</v>
      </c>
      <c r="G397" s="48">
        <v>30201</v>
      </c>
    </row>
    <row r="398" spans="1:7" x14ac:dyDescent="0.25">
      <c r="A398" s="48">
        <v>302012819</v>
      </c>
      <c r="B398" s="41" t="s">
        <v>707</v>
      </c>
      <c r="C398" s="41">
        <v>0</v>
      </c>
      <c r="D398" s="41">
        <v>0</v>
      </c>
      <c r="E398" s="41">
        <v>0</v>
      </c>
      <c r="F398" s="41">
        <v>0</v>
      </c>
      <c r="G398" s="48">
        <v>30201</v>
      </c>
    </row>
    <row r="399" spans="1:7" x14ac:dyDescent="0.25">
      <c r="A399" s="48">
        <v>302012820</v>
      </c>
      <c r="B399" s="41" t="s">
        <v>709</v>
      </c>
      <c r="C399" s="41">
        <v>0</v>
      </c>
      <c r="D399" s="41">
        <v>1850</v>
      </c>
      <c r="E399" s="41">
        <v>1850</v>
      </c>
      <c r="F399" s="41">
        <v>-1850</v>
      </c>
      <c r="G399" s="48">
        <v>30201</v>
      </c>
    </row>
    <row r="400" spans="1:7" x14ac:dyDescent="0.25">
      <c r="A400" s="48">
        <v>302012821</v>
      </c>
      <c r="B400" s="41" t="s">
        <v>711</v>
      </c>
      <c r="C400" s="41">
        <v>-50</v>
      </c>
      <c r="D400" s="41">
        <v>1500</v>
      </c>
      <c r="E400" s="41">
        <v>1500</v>
      </c>
      <c r="F400" s="41">
        <v>-1550</v>
      </c>
      <c r="G400" s="48">
        <v>30201</v>
      </c>
    </row>
    <row r="401" spans="1:7" x14ac:dyDescent="0.25">
      <c r="A401" s="48">
        <v>302012823</v>
      </c>
      <c r="B401" s="41" t="s">
        <v>713</v>
      </c>
      <c r="C401" s="41">
        <v>0</v>
      </c>
      <c r="D401" s="41">
        <v>0</v>
      </c>
      <c r="E401" s="41">
        <v>0</v>
      </c>
      <c r="F401" s="41">
        <v>0</v>
      </c>
      <c r="G401" s="48">
        <v>30201</v>
      </c>
    </row>
    <row r="402" spans="1:7" x14ac:dyDescent="0.25">
      <c r="A402" s="48">
        <v>302012824</v>
      </c>
      <c r="B402" s="41" t="s">
        <v>715</v>
      </c>
      <c r="C402" s="41">
        <v>0</v>
      </c>
      <c r="D402" s="41">
        <v>0</v>
      </c>
      <c r="E402" s="41">
        <v>0</v>
      </c>
      <c r="F402" s="41">
        <v>0</v>
      </c>
      <c r="G402" s="48">
        <v>30201</v>
      </c>
    </row>
    <row r="403" spans="1:7" x14ac:dyDescent="0.25">
      <c r="A403" s="48">
        <v>302012825</v>
      </c>
      <c r="B403" s="41" t="s">
        <v>717</v>
      </c>
      <c r="C403" s="41">
        <v>0</v>
      </c>
      <c r="D403" s="41">
        <v>300</v>
      </c>
      <c r="E403" s="41">
        <v>300</v>
      </c>
      <c r="F403" s="41">
        <v>-300</v>
      </c>
      <c r="G403" s="48">
        <v>30201</v>
      </c>
    </row>
    <row r="404" spans="1:7" x14ac:dyDescent="0.25">
      <c r="A404" s="48">
        <v>302012826</v>
      </c>
      <c r="B404" s="41" t="s">
        <v>719</v>
      </c>
      <c r="C404" s="41">
        <v>0</v>
      </c>
      <c r="D404" s="41">
        <v>1000</v>
      </c>
      <c r="E404" s="41">
        <v>1000</v>
      </c>
      <c r="F404" s="41">
        <v>-1000</v>
      </c>
      <c r="G404" s="48">
        <v>30201</v>
      </c>
    </row>
    <row r="405" spans="1:7" x14ac:dyDescent="0.25">
      <c r="A405" s="48">
        <v>302012830</v>
      </c>
      <c r="B405" s="41" t="s">
        <v>721</v>
      </c>
      <c r="C405" s="41">
        <v>0</v>
      </c>
      <c r="D405" s="41">
        <v>500</v>
      </c>
      <c r="E405" s="41">
        <v>500</v>
      </c>
      <c r="F405" s="41">
        <v>-500</v>
      </c>
      <c r="G405" s="48">
        <v>30201</v>
      </c>
    </row>
    <row r="406" spans="1:7" x14ac:dyDescent="0.25">
      <c r="A406" s="48">
        <v>302012831</v>
      </c>
      <c r="B406" s="41" t="s">
        <v>723</v>
      </c>
      <c r="C406" s="41">
        <v>0</v>
      </c>
      <c r="D406" s="41">
        <v>0</v>
      </c>
      <c r="E406" s="41">
        <v>0</v>
      </c>
      <c r="F406" s="41">
        <v>0</v>
      </c>
      <c r="G406" s="48">
        <v>30201</v>
      </c>
    </row>
    <row r="407" spans="1:7" x14ac:dyDescent="0.25">
      <c r="A407" s="48">
        <v>302012951</v>
      </c>
      <c r="B407" s="41" t="s">
        <v>725</v>
      </c>
      <c r="C407" s="41">
        <v>10838.84</v>
      </c>
      <c r="D407" s="41">
        <v>8650</v>
      </c>
      <c r="E407" s="41">
        <v>8650</v>
      </c>
      <c r="F407" s="41">
        <v>2188.84</v>
      </c>
      <c r="G407" s="48">
        <v>30201</v>
      </c>
    </row>
    <row r="408" spans="1:7" x14ac:dyDescent="0.25">
      <c r="A408" s="48">
        <v>302014600</v>
      </c>
      <c r="B408" s="41" t="s">
        <v>727</v>
      </c>
      <c r="C408" s="41">
        <v>0</v>
      </c>
      <c r="D408" s="41">
        <v>0</v>
      </c>
      <c r="E408" s="41">
        <v>0</v>
      </c>
      <c r="F408" s="41">
        <v>0</v>
      </c>
      <c r="G408" s="48">
        <v>30201</v>
      </c>
    </row>
    <row r="409" spans="1:7" x14ac:dyDescent="0.25">
      <c r="A409" s="48">
        <v>302014610</v>
      </c>
      <c r="B409" s="41" t="s">
        <v>729</v>
      </c>
      <c r="C409" s="41">
        <v>0</v>
      </c>
      <c r="D409" s="41">
        <v>0</v>
      </c>
      <c r="E409" s="41">
        <v>0</v>
      </c>
      <c r="F409" s="41">
        <v>0</v>
      </c>
      <c r="G409" s="48">
        <v>30201</v>
      </c>
    </row>
    <row r="410" spans="1:7" x14ac:dyDescent="0.25">
      <c r="A410" s="48">
        <v>302014611</v>
      </c>
      <c r="B410" s="41" t="s">
        <v>731</v>
      </c>
      <c r="C410" s="41">
        <v>0</v>
      </c>
      <c r="D410" s="41">
        <v>0</v>
      </c>
      <c r="E410" s="41">
        <v>0</v>
      </c>
      <c r="F410" s="41">
        <v>0</v>
      </c>
      <c r="G410" s="48">
        <v>30201</v>
      </c>
    </row>
    <row r="411" spans="1:7" x14ac:dyDescent="0.25">
      <c r="A411" s="48">
        <v>302014618</v>
      </c>
      <c r="B411" s="41" t="s">
        <v>733</v>
      </c>
      <c r="C411" s="41">
        <v>0</v>
      </c>
      <c r="D411" s="41">
        <v>0</v>
      </c>
      <c r="E411" s="41">
        <v>0</v>
      </c>
      <c r="F411" s="41">
        <v>0</v>
      </c>
      <c r="G411" s="48">
        <v>30201</v>
      </c>
    </row>
    <row r="412" spans="1:7" x14ac:dyDescent="0.25">
      <c r="A412" s="48">
        <v>302014619</v>
      </c>
      <c r="B412" s="41" t="s">
        <v>735</v>
      </c>
      <c r="C412" s="41">
        <v>0</v>
      </c>
      <c r="D412" s="41">
        <v>0</v>
      </c>
      <c r="E412" s="41">
        <v>0</v>
      </c>
      <c r="F412" s="41">
        <v>0</v>
      </c>
      <c r="G412" s="48">
        <v>30201</v>
      </c>
    </row>
    <row r="413" spans="1:7" x14ac:dyDescent="0.25">
      <c r="A413" s="48">
        <v>302014621</v>
      </c>
      <c r="B413" s="41" t="s">
        <v>737</v>
      </c>
      <c r="C413" s="41">
        <v>0</v>
      </c>
      <c r="D413" s="41">
        <v>0</v>
      </c>
      <c r="E413" s="41">
        <v>0</v>
      </c>
      <c r="F413" s="41">
        <v>0</v>
      </c>
      <c r="G413" s="48">
        <v>30201</v>
      </c>
    </row>
    <row r="414" spans="1:7" x14ac:dyDescent="0.25">
      <c r="A414" s="48">
        <v>302014622</v>
      </c>
      <c r="B414" s="41" t="s">
        <v>739</v>
      </c>
      <c r="C414" s="41">
        <v>0</v>
      </c>
      <c r="D414" s="41">
        <v>0</v>
      </c>
      <c r="E414" s="41">
        <v>0</v>
      </c>
      <c r="F414" s="41">
        <v>0</v>
      </c>
      <c r="G414" s="48">
        <v>30201</v>
      </c>
    </row>
    <row r="415" spans="1:7" x14ac:dyDescent="0.25">
      <c r="A415" s="48">
        <v>302015162</v>
      </c>
      <c r="B415" s="41" t="s">
        <v>741</v>
      </c>
      <c r="C415" s="41">
        <v>0</v>
      </c>
      <c r="D415" s="41">
        <v>50</v>
      </c>
      <c r="E415" s="41">
        <v>50</v>
      </c>
      <c r="F415" s="41">
        <v>-50</v>
      </c>
      <c r="G415" s="48">
        <v>30201</v>
      </c>
    </row>
    <row r="416" spans="1:7" x14ac:dyDescent="0.25">
      <c r="A416" s="48">
        <v>302015163</v>
      </c>
      <c r="B416" s="41" t="s">
        <v>743</v>
      </c>
      <c r="C416" s="41">
        <v>232.5</v>
      </c>
      <c r="D416" s="41">
        <v>50</v>
      </c>
      <c r="E416" s="41">
        <v>50</v>
      </c>
      <c r="F416" s="41">
        <v>182.5</v>
      </c>
      <c r="G416" s="48">
        <v>30201</v>
      </c>
    </row>
    <row r="417" spans="1:7" x14ac:dyDescent="0.25">
      <c r="A417" s="48">
        <v>302016009</v>
      </c>
      <c r="B417" s="41" t="s">
        <v>745</v>
      </c>
      <c r="C417" s="41">
        <v>0</v>
      </c>
      <c r="D417" s="41">
        <v>0</v>
      </c>
      <c r="E417" s="41">
        <v>0</v>
      </c>
      <c r="F417" s="41">
        <v>0</v>
      </c>
      <c r="G417" s="48">
        <v>30201</v>
      </c>
    </row>
    <row r="418" spans="1:7" x14ac:dyDescent="0.25">
      <c r="A418" s="48">
        <v>302016010</v>
      </c>
      <c r="B418" s="41" t="s">
        <v>747</v>
      </c>
      <c r="C418" s="41">
        <v>0</v>
      </c>
      <c r="D418" s="41">
        <v>0</v>
      </c>
      <c r="E418" s="41">
        <v>0</v>
      </c>
      <c r="F418" s="41">
        <v>0</v>
      </c>
      <c r="G418" s="48">
        <v>30201</v>
      </c>
    </row>
    <row r="419" spans="1:7" x14ac:dyDescent="0.25">
      <c r="A419" s="48">
        <v>302016011</v>
      </c>
      <c r="B419" s="41" t="s">
        <v>749</v>
      </c>
      <c r="C419" s="41">
        <v>0</v>
      </c>
      <c r="D419" s="41">
        <v>0</v>
      </c>
      <c r="E419" s="41">
        <v>0</v>
      </c>
      <c r="F419" s="41">
        <v>0</v>
      </c>
      <c r="G419" s="48">
        <v>30201</v>
      </c>
    </row>
    <row r="420" spans="1:7" x14ac:dyDescent="0.25">
      <c r="A420" s="48">
        <v>302017369</v>
      </c>
      <c r="B420" s="41" t="s">
        <v>751</v>
      </c>
      <c r="C420" s="41">
        <v>0</v>
      </c>
      <c r="D420" s="41">
        <v>0</v>
      </c>
      <c r="E420" s="41">
        <v>0</v>
      </c>
      <c r="F420" s="41">
        <v>0</v>
      </c>
      <c r="G420" s="48">
        <v>30201</v>
      </c>
    </row>
    <row r="421" spans="1:7" x14ac:dyDescent="0.25">
      <c r="A421" s="48">
        <v>302019051</v>
      </c>
      <c r="B421" s="41" t="s">
        <v>753</v>
      </c>
      <c r="C421" s="41">
        <v>0</v>
      </c>
      <c r="D421" s="41">
        <v>0</v>
      </c>
      <c r="E421" s="41">
        <v>0</v>
      </c>
      <c r="F421" s="41">
        <v>0</v>
      </c>
      <c r="G421" s="48">
        <v>30201</v>
      </c>
    </row>
    <row r="422" spans="1:7" x14ac:dyDescent="0.25">
      <c r="A422" s="48">
        <v>302019054</v>
      </c>
      <c r="B422" s="41" t="s">
        <v>2751</v>
      </c>
      <c r="C422" s="41">
        <v>0</v>
      </c>
      <c r="D422" s="41">
        <v>0</v>
      </c>
      <c r="E422" s="41">
        <v>0</v>
      </c>
      <c r="F422" s="41">
        <v>0</v>
      </c>
      <c r="G422" s="48">
        <v>30201</v>
      </c>
    </row>
    <row r="423" spans="1:7" x14ac:dyDescent="0.25">
      <c r="A423" s="48">
        <v>302019846</v>
      </c>
      <c r="B423" s="41" t="s">
        <v>755</v>
      </c>
      <c r="C423" s="41">
        <v>0</v>
      </c>
      <c r="D423" s="41">
        <v>0</v>
      </c>
      <c r="E423" s="41">
        <v>0</v>
      </c>
      <c r="F423" s="41">
        <v>0</v>
      </c>
      <c r="G423" s="48">
        <v>30201</v>
      </c>
    </row>
    <row r="424" spans="1:7" x14ac:dyDescent="0.25">
      <c r="A424" s="48">
        <v>303010100</v>
      </c>
      <c r="B424" s="41" t="s">
        <v>757</v>
      </c>
      <c r="C424" s="41">
        <v>136377.01</v>
      </c>
      <c r="D424" s="41">
        <v>119550</v>
      </c>
      <c r="E424" s="41">
        <v>119550</v>
      </c>
      <c r="F424" s="41">
        <v>16827.009999999998</v>
      </c>
      <c r="G424" s="48">
        <v>30301</v>
      </c>
    </row>
    <row r="425" spans="1:7" x14ac:dyDescent="0.25">
      <c r="A425" s="48">
        <v>303010101</v>
      </c>
      <c r="B425" s="41" t="s">
        <v>759</v>
      </c>
      <c r="C425" s="41">
        <v>0</v>
      </c>
      <c r="D425" s="41">
        <v>0</v>
      </c>
      <c r="E425" s="41">
        <v>0</v>
      </c>
      <c r="F425" s="41">
        <v>0</v>
      </c>
      <c r="G425" s="48">
        <v>30301</v>
      </c>
    </row>
    <row r="426" spans="1:7" x14ac:dyDescent="0.25">
      <c r="A426" s="48">
        <v>303010102</v>
      </c>
      <c r="B426" s="41" t="s">
        <v>761</v>
      </c>
      <c r="C426" s="41">
        <v>0</v>
      </c>
      <c r="D426" s="41">
        <v>0</v>
      </c>
      <c r="E426" s="41">
        <v>0</v>
      </c>
      <c r="F426" s="41">
        <v>0</v>
      </c>
      <c r="G426" s="48">
        <v>30301</v>
      </c>
    </row>
    <row r="427" spans="1:7" x14ac:dyDescent="0.25">
      <c r="A427" s="48">
        <v>303010103</v>
      </c>
      <c r="B427" s="41" t="s">
        <v>763</v>
      </c>
      <c r="C427" s="41">
        <v>0</v>
      </c>
      <c r="D427" s="41">
        <v>0</v>
      </c>
      <c r="E427" s="41">
        <v>0</v>
      </c>
      <c r="F427" s="41">
        <v>0</v>
      </c>
      <c r="G427" s="48">
        <v>30301</v>
      </c>
    </row>
    <row r="428" spans="1:7" x14ac:dyDescent="0.25">
      <c r="A428" s="48">
        <v>303010110</v>
      </c>
      <c r="B428" s="41" t="s">
        <v>765</v>
      </c>
      <c r="C428" s="41">
        <v>0</v>
      </c>
      <c r="D428" s="41">
        <v>0</v>
      </c>
      <c r="E428" s="41">
        <v>0</v>
      </c>
      <c r="F428" s="41">
        <v>0</v>
      </c>
      <c r="G428" s="48">
        <v>30301</v>
      </c>
    </row>
    <row r="429" spans="1:7" x14ac:dyDescent="0.25">
      <c r="A429" s="48">
        <v>303010120</v>
      </c>
      <c r="B429" s="41" t="s">
        <v>767</v>
      </c>
      <c r="C429" s="41">
        <v>0</v>
      </c>
      <c r="D429" s="41">
        <v>0</v>
      </c>
      <c r="E429" s="41">
        <v>0</v>
      </c>
      <c r="F429" s="41">
        <v>0</v>
      </c>
      <c r="G429" s="48">
        <v>30301</v>
      </c>
    </row>
    <row r="430" spans="1:7" x14ac:dyDescent="0.25">
      <c r="A430" s="48">
        <v>303010150</v>
      </c>
      <c r="B430" s="41" t="s">
        <v>769</v>
      </c>
      <c r="C430" s="41">
        <v>405.41</v>
      </c>
      <c r="D430" s="41">
        <v>0</v>
      </c>
      <c r="E430" s="41">
        <v>0</v>
      </c>
      <c r="F430" s="41">
        <v>405.41</v>
      </c>
      <c r="G430" s="48">
        <v>30301</v>
      </c>
    </row>
    <row r="431" spans="1:7" x14ac:dyDescent="0.25">
      <c r="A431" s="48">
        <v>303010200</v>
      </c>
      <c r="B431" s="41" t="s">
        <v>771</v>
      </c>
      <c r="C431" s="41">
        <v>10447.58</v>
      </c>
      <c r="D431" s="41">
        <v>0</v>
      </c>
      <c r="E431" s="41">
        <v>0</v>
      </c>
      <c r="F431" s="41">
        <v>10447.58</v>
      </c>
      <c r="G431" s="48">
        <v>30301</v>
      </c>
    </row>
    <row r="432" spans="1:7" x14ac:dyDescent="0.25">
      <c r="A432" s="48">
        <v>303010700</v>
      </c>
      <c r="B432" s="41" t="s">
        <v>773</v>
      </c>
      <c r="C432" s="41">
        <v>0</v>
      </c>
      <c r="D432" s="41">
        <v>0</v>
      </c>
      <c r="E432" s="41">
        <v>0</v>
      </c>
      <c r="F432" s="41">
        <v>0</v>
      </c>
      <c r="G432" s="48">
        <v>30301</v>
      </c>
    </row>
    <row r="433" spans="1:7" x14ac:dyDescent="0.25">
      <c r="A433" s="48">
        <v>303010800</v>
      </c>
      <c r="B433" s="41" t="s">
        <v>775</v>
      </c>
      <c r="C433" s="41">
        <v>0</v>
      </c>
      <c r="D433" s="41">
        <v>0</v>
      </c>
      <c r="E433" s="41">
        <v>0</v>
      </c>
      <c r="F433" s="41">
        <v>0</v>
      </c>
      <c r="G433" s="48">
        <v>30301</v>
      </c>
    </row>
    <row r="434" spans="1:7" x14ac:dyDescent="0.25">
      <c r="A434" s="48">
        <v>303010930</v>
      </c>
      <c r="B434" s="41" t="s">
        <v>777</v>
      </c>
      <c r="C434" s="41">
        <v>61.6</v>
      </c>
      <c r="D434" s="41">
        <v>650</v>
      </c>
      <c r="E434" s="41">
        <v>650</v>
      </c>
      <c r="F434" s="41">
        <v>-588.4</v>
      </c>
      <c r="G434" s="48">
        <v>30301</v>
      </c>
    </row>
    <row r="435" spans="1:7" x14ac:dyDescent="0.25">
      <c r="A435" s="48">
        <v>303010981</v>
      </c>
      <c r="B435" s="41" t="s">
        <v>2776</v>
      </c>
      <c r="C435" s="41">
        <v>0</v>
      </c>
      <c r="D435" s="41">
        <v>0</v>
      </c>
      <c r="E435" s="41">
        <v>0</v>
      </c>
      <c r="F435" s="41">
        <v>0</v>
      </c>
      <c r="G435" s="48">
        <v>30301</v>
      </c>
    </row>
    <row r="436" spans="1:7" x14ac:dyDescent="0.25">
      <c r="A436" s="48">
        <v>303012000</v>
      </c>
      <c r="B436" s="41" t="s">
        <v>779</v>
      </c>
      <c r="C436" s="41">
        <v>0</v>
      </c>
      <c r="D436" s="41">
        <v>0</v>
      </c>
      <c r="E436" s="41">
        <v>0</v>
      </c>
      <c r="F436" s="41">
        <v>0</v>
      </c>
      <c r="G436" s="48">
        <v>30301</v>
      </c>
    </row>
    <row r="437" spans="1:7" x14ac:dyDescent="0.25">
      <c r="A437" s="48">
        <v>303012004</v>
      </c>
      <c r="B437" s="41" t="s">
        <v>781</v>
      </c>
      <c r="C437" s="41">
        <v>0</v>
      </c>
      <c r="D437" s="41">
        <v>2100</v>
      </c>
      <c r="E437" s="41">
        <v>2100</v>
      </c>
      <c r="F437" s="41">
        <v>-2100</v>
      </c>
      <c r="G437" s="48">
        <v>30301</v>
      </c>
    </row>
    <row r="438" spans="1:7" x14ac:dyDescent="0.25">
      <c r="A438" s="48">
        <v>303012022</v>
      </c>
      <c r="B438" s="41" t="s">
        <v>783</v>
      </c>
      <c r="C438" s="41">
        <v>0</v>
      </c>
      <c r="D438" s="41">
        <v>1050</v>
      </c>
      <c r="E438" s="41">
        <v>1050</v>
      </c>
      <c r="F438" s="41">
        <v>-1050</v>
      </c>
      <c r="G438" s="48">
        <v>30301</v>
      </c>
    </row>
    <row r="439" spans="1:7" x14ac:dyDescent="0.25">
      <c r="A439" s="48">
        <v>303012423</v>
      </c>
      <c r="B439" s="41" t="s">
        <v>785</v>
      </c>
      <c r="C439" s="41">
        <v>436.9</v>
      </c>
      <c r="D439" s="41">
        <v>4750</v>
      </c>
      <c r="E439" s="41">
        <v>4750</v>
      </c>
      <c r="F439" s="41">
        <v>-4313.1000000000004</v>
      </c>
      <c r="G439" s="48">
        <v>30301</v>
      </c>
    </row>
    <row r="440" spans="1:7" x14ac:dyDescent="0.25">
      <c r="A440" s="48">
        <v>303012427</v>
      </c>
      <c r="B440" s="41" t="s">
        <v>787</v>
      </c>
      <c r="C440" s="41">
        <v>0</v>
      </c>
      <c r="D440" s="41">
        <v>0</v>
      </c>
      <c r="E440" s="41">
        <v>0</v>
      </c>
      <c r="F440" s="41">
        <v>0</v>
      </c>
      <c r="G440" s="48">
        <v>30301</v>
      </c>
    </row>
    <row r="441" spans="1:7" x14ac:dyDescent="0.25">
      <c r="A441" s="48">
        <v>303012430</v>
      </c>
      <c r="B441" s="41" t="s">
        <v>789</v>
      </c>
      <c r="C441" s="41">
        <v>124</v>
      </c>
      <c r="D441" s="41">
        <v>200</v>
      </c>
      <c r="E441" s="41">
        <v>200</v>
      </c>
      <c r="F441" s="41">
        <v>-76</v>
      </c>
      <c r="G441" s="48">
        <v>30301</v>
      </c>
    </row>
    <row r="442" spans="1:7" x14ac:dyDescent="0.25">
      <c r="A442" s="48">
        <v>303012432</v>
      </c>
      <c r="B442" s="41" t="s">
        <v>791</v>
      </c>
      <c r="C442" s="41">
        <v>35.5</v>
      </c>
      <c r="D442" s="41">
        <v>3800</v>
      </c>
      <c r="E442" s="41">
        <v>3800</v>
      </c>
      <c r="F442" s="41">
        <v>-3764.5</v>
      </c>
      <c r="G442" s="48">
        <v>30301</v>
      </c>
    </row>
    <row r="443" spans="1:7" x14ac:dyDescent="0.25">
      <c r="A443" s="48">
        <v>303012438</v>
      </c>
      <c r="B443" s="41" t="s">
        <v>793</v>
      </c>
      <c r="C443" s="41">
        <v>0</v>
      </c>
      <c r="D443" s="41">
        <v>0</v>
      </c>
      <c r="E443" s="41">
        <v>0</v>
      </c>
      <c r="F443" s="41">
        <v>0</v>
      </c>
      <c r="G443" s="48">
        <v>30301</v>
      </c>
    </row>
    <row r="444" spans="1:7" x14ac:dyDescent="0.25">
      <c r="A444" s="48">
        <v>303012439</v>
      </c>
      <c r="B444" s="41" t="s">
        <v>795</v>
      </c>
      <c r="C444" s="41">
        <v>0</v>
      </c>
      <c r="D444" s="41">
        <v>0</v>
      </c>
      <c r="E444" s="41">
        <v>0</v>
      </c>
      <c r="F444" s="41">
        <v>0</v>
      </c>
      <c r="G444" s="48">
        <v>30301</v>
      </c>
    </row>
    <row r="445" spans="1:7" x14ac:dyDescent="0.25">
      <c r="A445" s="48">
        <v>303012500</v>
      </c>
      <c r="B445" s="41" t="s">
        <v>797</v>
      </c>
      <c r="C445" s="41">
        <v>637.44000000000005</v>
      </c>
      <c r="D445" s="41">
        <v>4250</v>
      </c>
      <c r="E445" s="41">
        <v>4250</v>
      </c>
      <c r="F445" s="41">
        <v>-3612.56</v>
      </c>
      <c r="G445" s="48">
        <v>30301</v>
      </c>
    </row>
    <row r="446" spans="1:7" x14ac:dyDescent="0.25">
      <c r="A446" s="48">
        <v>303012510</v>
      </c>
      <c r="B446" s="41" t="s">
        <v>799</v>
      </c>
      <c r="C446" s="41">
        <v>0</v>
      </c>
      <c r="D446" s="41">
        <v>0</v>
      </c>
      <c r="E446" s="41">
        <v>0</v>
      </c>
      <c r="F446" s="41">
        <v>0</v>
      </c>
      <c r="G446" s="48">
        <v>30301</v>
      </c>
    </row>
    <row r="447" spans="1:7" x14ac:dyDescent="0.25">
      <c r="A447" s="48">
        <v>303012520</v>
      </c>
      <c r="B447" s="41" t="s">
        <v>801</v>
      </c>
      <c r="C447" s="41">
        <v>0</v>
      </c>
      <c r="D447" s="41">
        <v>250</v>
      </c>
      <c r="E447" s="41">
        <v>250</v>
      </c>
      <c r="F447" s="41">
        <v>-250</v>
      </c>
      <c r="G447" s="48">
        <v>30301</v>
      </c>
    </row>
    <row r="448" spans="1:7" x14ac:dyDescent="0.25">
      <c r="A448" s="48">
        <v>303012701</v>
      </c>
      <c r="B448" s="41" t="s">
        <v>803</v>
      </c>
      <c r="C448" s="41">
        <v>7608.48</v>
      </c>
      <c r="D448" s="41">
        <v>7700</v>
      </c>
      <c r="E448" s="41">
        <v>7700</v>
      </c>
      <c r="F448" s="41">
        <v>-91.52</v>
      </c>
      <c r="G448" s="48">
        <v>30301</v>
      </c>
    </row>
    <row r="449" spans="1:7" x14ac:dyDescent="0.25">
      <c r="A449" s="48">
        <v>303012703</v>
      </c>
      <c r="B449" s="41" t="s">
        <v>805</v>
      </c>
      <c r="C449" s="41">
        <v>0</v>
      </c>
      <c r="D449" s="41">
        <v>100</v>
      </c>
      <c r="E449" s="41">
        <v>100</v>
      </c>
      <c r="F449" s="41">
        <v>-100</v>
      </c>
      <c r="G449" s="48">
        <v>30301</v>
      </c>
    </row>
    <row r="450" spans="1:7" x14ac:dyDescent="0.25">
      <c r="A450" s="48">
        <v>303012706</v>
      </c>
      <c r="B450" s="41" t="s">
        <v>807</v>
      </c>
      <c r="C450" s="41">
        <v>0</v>
      </c>
      <c r="D450" s="41">
        <v>0</v>
      </c>
      <c r="E450" s="41">
        <v>0</v>
      </c>
      <c r="F450" s="41">
        <v>0</v>
      </c>
      <c r="G450" s="48">
        <v>30301</v>
      </c>
    </row>
    <row r="451" spans="1:7" x14ac:dyDescent="0.25">
      <c r="A451" s="48">
        <v>303014600</v>
      </c>
      <c r="B451" s="41" t="s">
        <v>809</v>
      </c>
      <c r="C451" s="41">
        <v>0</v>
      </c>
      <c r="D451" s="41">
        <v>0</v>
      </c>
      <c r="E451" s="41">
        <v>0</v>
      </c>
      <c r="F451" s="41">
        <v>0</v>
      </c>
      <c r="G451" s="48">
        <v>30301</v>
      </c>
    </row>
    <row r="452" spans="1:7" x14ac:dyDescent="0.25">
      <c r="A452" s="48">
        <v>303014610</v>
      </c>
      <c r="B452" s="41" t="s">
        <v>811</v>
      </c>
      <c r="C452" s="41">
        <v>0</v>
      </c>
      <c r="D452" s="41">
        <v>0</v>
      </c>
      <c r="E452" s="41">
        <v>0</v>
      </c>
      <c r="F452" s="41">
        <v>0</v>
      </c>
      <c r="G452" s="48">
        <v>30301</v>
      </c>
    </row>
    <row r="453" spans="1:7" x14ac:dyDescent="0.25">
      <c r="A453" s="48">
        <v>303014611</v>
      </c>
      <c r="B453" s="41" t="s">
        <v>813</v>
      </c>
      <c r="C453" s="41">
        <v>0</v>
      </c>
      <c r="D453" s="41">
        <v>0</v>
      </c>
      <c r="E453" s="41">
        <v>0</v>
      </c>
      <c r="F453" s="41">
        <v>0</v>
      </c>
      <c r="G453" s="48">
        <v>30301</v>
      </c>
    </row>
    <row r="454" spans="1:7" x14ac:dyDescent="0.25">
      <c r="A454" s="48">
        <v>303014618</v>
      </c>
      <c r="B454" s="41" t="s">
        <v>815</v>
      </c>
      <c r="C454" s="41">
        <v>0</v>
      </c>
      <c r="D454" s="41">
        <v>0</v>
      </c>
      <c r="E454" s="41">
        <v>0</v>
      </c>
      <c r="F454" s="41">
        <v>0</v>
      </c>
      <c r="G454" s="48">
        <v>30301</v>
      </c>
    </row>
    <row r="455" spans="1:7" x14ac:dyDescent="0.25">
      <c r="A455" s="48">
        <v>303014619</v>
      </c>
      <c r="B455" s="41" t="s">
        <v>817</v>
      </c>
      <c r="C455" s="41">
        <v>0</v>
      </c>
      <c r="D455" s="41">
        <v>0</v>
      </c>
      <c r="E455" s="41">
        <v>0</v>
      </c>
      <c r="F455" s="41">
        <v>0</v>
      </c>
      <c r="G455" s="48">
        <v>30301</v>
      </c>
    </row>
    <row r="456" spans="1:7" x14ac:dyDescent="0.25">
      <c r="A456" s="48">
        <v>303014621</v>
      </c>
      <c r="B456" s="41" t="s">
        <v>819</v>
      </c>
      <c r="C456" s="41">
        <v>0</v>
      </c>
      <c r="D456" s="41">
        <v>0</v>
      </c>
      <c r="E456" s="41">
        <v>0</v>
      </c>
      <c r="F456" s="41">
        <v>0</v>
      </c>
      <c r="G456" s="48">
        <v>30301</v>
      </c>
    </row>
    <row r="457" spans="1:7" x14ac:dyDescent="0.25">
      <c r="A457" s="48">
        <v>303015007</v>
      </c>
      <c r="B457" s="41" t="s">
        <v>821</v>
      </c>
      <c r="C457" s="41">
        <v>0</v>
      </c>
      <c r="D457" s="41">
        <v>0</v>
      </c>
      <c r="E457" s="41">
        <v>0</v>
      </c>
      <c r="F457" s="41">
        <v>0</v>
      </c>
      <c r="G457" s="48">
        <v>30301</v>
      </c>
    </row>
    <row r="458" spans="1:7" x14ac:dyDescent="0.25">
      <c r="A458" s="48">
        <v>303015124</v>
      </c>
      <c r="B458" s="41" t="s">
        <v>2752</v>
      </c>
      <c r="C458" s="41">
        <v>0</v>
      </c>
      <c r="D458" s="41">
        <v>0</v>
      </c>
      <c r="E458" s="41">
        <v>0</v>
      </c>
      <c r="F458" s="41">
        <v>0</v>
      </c>
      <c r="G458" s="48">
        <v>30301</v>
      </c>
    </row>
    <row r="459" spans="1:7" x14ac:dyDescent="0.25">
      <c r="A459" s="48">
        <v>303015902</v>
      </c>
      <c r="B459" s="41" t="s">
        <v>823</v>
      </c>
      <c r="C459" s="41">
        <v>0</v>
      </c>
      <c r="D459" s="41">
        <v>0</v>
      </c>
      <c r="E459" s="41">
        <v>0</v>
      </c>
      <c r="F459" s="41">
        <v>0</v>
      </c>
      <c r="G459" s="48">
        <v>30301</v>
      </c>
    </row>
    <row r="460" spans="1:7" x14ac:dyDescent="0.25">
      <c r="A460" s="48">
        <v>303016010</v>
      </c>
      <c r="B460" s="41" t="s">
        <v>825</v>
      </c>
      <c r="C460" s="41">
        <v>0</v>
      </c>
      <c r="D460" s="41">
        <v>0</v>
      </c>
      <c r="E460" s="41">
        <v>0</v>
      </c>
      <c r="F460" s="41">
        <v>0</v>
      </c>
      <c r="G460" s="48">
        <v>30301</v>
      </c>
    </row>
    <row r="461" spans="1:7" x14ac:dyDescent="0.25">
      <c r="A461" s="48">
        <v>303019008</v>
      </c>
      <c r="B461" s="41" t="s">
        <v>827</v>
      </c>
      <c r="C461" s="41">
        <v>0</v>
      </c>
      <c r="D461" s="41">
        <v>0</v>
      </c>
      <c r="E461" s="41">
        <v>0</v>
      </c>
      <c r="F461" s="41">
        <v>0</v>
      </c>
      <c r="G461" s="48">
        <v>30301</v>
      </c>
    </row>
    <row r="462" spans="1:7" x14ac:dyDescent="0.25">
      <c r="A462" s="48">
        <v>303019051</v>
      </c>
      <c r="B462" s="41" t="s">
        <v>829</v>
      </c>
      <c r="C462" s="41">
        <v>0</v>
      </c>
      <c r="D462" s="41">
        <v>0</v>
      </c>
      <c r="E462" s="41">
        <v>0</v>
      </c>
      <c r="F462" s="41">
        <v>0</v>
      </c>
      <c r="G462" s="48">
        <v>30301</v>
      </c>
    </row>
    <row r="463" spans="1:7" x14ac:dyDescent="0.25">
      <c r="A463" s="48">
        <v>303019053</v>
      </c>
      <c r="B463" s="41" t="s">
        <v>831</v>
      </c>
      <c r="C463" s="41">
        <v>0</v>
      </c>
      <c r="D463" s="41">
        <v>0</v>
      </c>
      <c r="E463" s="41">
        <v>0</v>
      </c>
      <c r="F463" s="41">
        <v>0</v>
      </c>
      <c r="G463" s="48">
        <v>30301</v>
      </c>
    </row>
    <row r="464" spans="1:7" x14ac:dyDescent="0.25">
      <c r="A464" s="48">
        <v>303019054</v>
      </c>
      <c r="B464" s="41" t="s">
        <v>833</v>
      </c>
      <c r="C464" s="41">
        <v>0</v>
      </c>
      <c r="D464" s="41">
        <v>0</v>
      </c>
      <c r="E464" s="41">
        <v>0</v>
      </c>
      <c r="F464" s="41">
        <v>0</v>
      </c>
      <c r="G464" s="48">
        <v>30301</v>
      </c>
    </row>
    <row r="465" spans="1:7" x14ac:dyDescent="0.25">
      <c r="A465" s="48">
        <v>303019062</v>
      </c>
      <c r="B465" s="41" t="s">
        <v>835</v>
      </c>
      <c r="C465" s="41">
        <v>0</v>
      </c>
      <c r="D465" s="41">
        <v>0</v>
      </c>
      <c r="E465" s="41">
        <v>0</v>
      </c>
      <c r="F465" s="41">
        <v>0</v>
      </c>
      <c r="G465" s="48">
        <v>30301</v>
      </c>
    </row>
    <row r="466" spans="1:7" x14ac:dyDescent="0.25">
      <c r="A466" s="48">
        <v>303019100</v>
      </c>
      <c r="B466" s="41" t="s">
        <v>791</v>
      </c>
      <c r="C466" s="41">
        <v>0</v>
      </c>
      <c r="D466" s="41">
        <v>-55650</v>
      </c>
      <c r="E466" s="41">
        <v>-55650</v>
      </c>
      <c r="F466" s="41">
        <v>55650</v>
      </c>
      <c r="G466" s="48">
        <v>30301</v>
      </c>
    </row>
    <row r="467" spans="1:7" x14ac:dyDescent="0.25">
      <c r="A467" s="48">
        <v>303019103</v>
      </c>
      <c r="B467" s="41" t="s">
        <v>838</v>
      </c>
      <c r="C467" s="41">
        <v>0</v>
      </c>
      <c r="D467" s="41">
        <v>0</v>
      </c>
      <c r="E467" s="41">
        <v>0</v>
      </c>
      <c r="F467" s="41">
        <v>0</v>
      </c>
      <c r="G467" s="48">
        <v>30301</v>
      </c>
    </row>
    <row r="468" spans="1:7" x14ac:dyDescent="0.25">
      <c r="A468" s="48">
        <v>303019846</v>
      </c>
      <c r="B468" s="41" t="s">
        <v>840</v>
      </c>
      <c r="C468" s="41">
        <v>0</v>
      </c>
      <c r="D468" s="41">
        <v>0</v>
      </c>
      <c r="E468" s="41">
        <v>0</v>
      </c>
      <c r="F468" s="41">
        <v>0</v>
      </c>
      <c r="G468" s="48">
        <v>30301</v>
      </c>
    </row>
    <row r="469" spans="1:7" x14ac:dyDescent="0.25">
      <c r="A469" s="48">
        <v>303020100</v>
      </c>
      <c r="B469" s="41" t="s">
        <v>842</v>
      </c>
      <c r="C469" s="41">
        <v>0</v>
      </c>
      <c r="D469" s="41">
        <v>0</v>
      </c>
      <c r="E469" s="41">
        <v>0</v>
      </c>
      <c r="F469" s="41">
        <v>0</v>
      </c>
      <c r="G469" s="48">
        <v>30302</v>
      </c>
    </row>
    <row r="470" spans="1:7" x14ac:dyDescent="0.25">
      <c r="A470" s="48">
        <v>303020101</v>
      </c>
      <c r="B470" s="41" t="s">
        <v>844</v>
      </c>
      <c r="C470" s="41">
        <v>0</v>
      </c>
      <c r="D470" s="41">
        <v>0</v>
      </c>
      <c r="E470" s="41">
        <v>0</v>
      </c>
      <c r="F470" s="41">
        <v>0</v>
      </c>
      <c r="G470" s="48">
        <v>30302</v>
      </c>
    </row>
    <row r="471" spans="1:7" x14ac:dyDescent="0.25">
      <c r="A471" s="48">
        <v>303020102</v>
      </c>
      <c r="B471" s="41" t="s">
        <v>846</v>
      </c>
      <c r="C471" s="41">
        <v>0</v>
      </c>
      <c r="D471" s="41">
        <v>0</v>
      </c>
      <c r="E471" s="41">
        <v>0</v>
      </c>
      <c r="F471" s="41">
        <v>0</v>
      </c>
      <c r="G471" s="48">
        <v>30302</v>
      </c>
    </row>
    <row r="472" spans="1:7" x14ac:dyDescent="0.25">
      <c r="A472" s="48">
        <v>303020103</v>
      </c>
      <c r="B472" s="41" t="s">
        <v>848</v>
      </c>
      <c r="C472" s="41">
        <v>0</v>
      </c>
      <c r="D472" s="41">
        <v>0</v>
      </c>
      <c r="E472" s="41">
        <v>0</v>
      </c>
      <c r="F472" s="41">
        <v>0</v>
      </c>
      <c r="G472" s="48">
        <v>30302</v>
      </c>
    </row>
    <row r="473" spans="1:7" x14ac:dyDescent="0.25">
      <c r="A473" s="48">
        <v>303020120</v>
      </c>
      <c r="B473" s="41" t="s">
        <v>850</v>
      </c>
      <c r="C473" s="41">
        <v>0</v>
      </c>
      <c r="D473" s="41">
        <v>0</v>
      </c>
      <c r="E473" s="41">
        <v>0</v>
      </c>
      <c r="F473" s="41">
        <v>0</v>
      </c>
      <c r="G473" s="48">
        <v>30302</v>
      </c>
    </row>
    <row r="474" spans="1:7" x14ac:dyDescent="0.25">
      <c r="A474" s="48">
        <v>303020150</v>
      </c>
      <c r="B474" s="41" t="s">
        <v>852</v>
      </c>
      <c r="C474" s="41">
        <v>0</v>
      </c>
      <c r="D474" s="41">
        <v>0</v>
      </c>
      <c r="E474" s="41">
        <v>0</v>
      </c>
      <c r="F474" s="41">
        <v>0</v>
      </c>
      <c r="G474" s="48">
        <v>30302</v>
      </c>
    </row>
    <row r="475" spans="1:7" x14ac:dyDescent="0.25">
      <c r="A475" s="48">
        <v>303020200</v>
      </c>
      <c r="B475" s="41" t="s">
        <v>854</v>
      </c>
      <c r="C475" s="41">
        <v>0</v>
      </c>
      <c r="D475" s="41">
        <v>0</v>
      </c>
      <c r="E475" s="41">
        <v>0</v>
      </c>
      <c r="F475" s="41">
        <v>0</v>
      </c>
      <c r="G475" s="48">
        <v>30302</v>
      </c>
    </row>
    <row r="476" spans="1:7" x14ac:dyDescent="0.25">
      <c r="A476" s="48">
        <v>303020700</v>
      </c>
      <c r="B476" s="41" t="s">
        <v>856</v>
      </c>
      <c r="C476" s="41">
        <v>0</v>
      </c>
      <c r="D476" s="41">
        <v>0</v>
      </c>
      <c r="E476" s="41">
        <v>0</v>
      </c>
      <c r="F476" s="41">
        <v>0</v>
      </c>
      <c r="G476" s="48">
        <v>30302</v>
      </c>
    </row>
    <row r="477" spans="1:7" x14ac:dyDescent="0.25">
      <c r="A477" s="48">
        <v>303020930</v>
      </c>
      <c r="B477" s="41" t="s">
        <v>858</v>
      </c>
      <c r="C477" s="41">
        <v>0</v>
      </c>
      <c r="D477" s="41">
        <v>200</v>
      </c>
      <c r="E477" s="41">
        <v>200</v>
      </c>
      <c r="F477" s="41">
        <v>-200</v>
      </c>
      <c r="G477" s="48">
        <v>30302</v>
      </c>
    </row>
    <row r="478" spans="1:7" x14ac:dyDescent="0.25">
      <c r="A478" s="48">
        <v>303020975</v>
      </c>
      <c r="B478" s="41" t="s">
        <v>860</v>
      </c>
      <c r="C478" s="41">
        <v>0</v>
      </c>
      <c r="D478" s="41">
        <v>0</v>
      </c>
      <c r="E478" s="41">
        <v>0</v>
      </c>
      <c r="F478" s="41">
        <v>0</v>
      </c>
      <c r="G478" s="48">
        <v>30302</v>
      </c>
    </row>
    <row r="479" spans="1:7" x14ac:dyDescent="0.25">
      <c r="A479" s="48">
        <v>303022000</v>
      </c>
      <c r="B479" s="41" t="s">
        <v>862</v>
      </c>
      <c r="C479" s="41">
        <v>0</v>
      </c>
      <c r="D479" s="41">
        <v>0</v>
      </c>
      <c r="E479" s="41">
        <v>0</v>
      </c>
      <c r="F479" s="41">
        <v>0</v>
      </c>
      <c r="G479" s="48">
        <v>30302</v>
      </c>
    </row>
    <row r="480" spans="1:7" x14ac:dyDescent="0.25">
      <c r="A480" s="48">
        <v>303022004</v>
      </c>
      <c r="B480" s="41" t="s">
        <v>864</v>
      </c>
      <c r="C480" s="41">
        <v>0</v>
      </c>
      <c r="D480" s="41">
        <v>0</v>
      </c>
      <c r="E480" s="41">
        <v>0</v>
      </c>
      <c r="F480" s="41">
        <v>0</v>
      </c>
      <c r="G480" s="48">
        <v>30302</v>
      </c>
    </row>
    <row r="481" spans="1:7" x14ac:dyDescent="0.25">
      <c r="A481" s="48">
        <v>303022022</v>
      </c>
      <c r="B481" s="41" t="s">
        <v>866</v>
      </c>
      <c r="C481" s="41">
        <v>0</v>
      </c>
      <c r="D481" s="41">
        <v>0</v>
      </c>
      <c r="E481" s="41">
        <v>0</v>
      </c>
      <c r="F481" s="41">
        <v>0</v>
      </c>
      <c r="G481" s="48">
        <v>30302</v>
      </c>
    </row>
    <row r="482" spans="1:7" x14ac:dyDescent="0.25">
      <c r="A482" s="48">
        <v>303022423</v>
      </c>
      <c r="B482" s="41" t="s">
        <v>868</v>
      </c>
      <c r="C482" s="41">
        <v>7905</v>
      </c>
      <c r="D482" s="41">
        <v>5000</v>
      </c>
      <c r="E482" s="41">
        <v>5000</v>
      </c>
      <c r="F482" s="41">
        <v>2905</v>
      </c>
      <c r="G482" s="48">
        <v>30302</v>
      </c>
    </row>
    <row r="483" spans="1:7" x14ac:dyDescent="0.25">
      <c r="A483" s="48">
        <v>303022427</v>
      </c>
      <c r="B483" s="41" t="s">
        <v>870</v>
      </c>
      <c r="C483" s="41">
        <v>0</v>
      </c>
      <c r="D483" s="41">
        <v>0</v>
      </c>
      <c r="E483" s="41">
        <v>0</v>
      </c>
      <c r="F483" s="41">
        <v>0</v>
      </c>
      <c r="G483" s="48">
        <v>30302</v>
      </c>
    </row>
    <row r="484" spans="1:7" x14ac:dyDescent="0.25">
      <c r="A484" s="48">
        <v>303022430</v>
      </c>
      <c r="B484" s="41" t="s">
        <v>872</v>
      </c>
      <c r="C484" s="41">
        <v>0</v>
      </c>
      <c r="D484" s="41">
        <v>0</v>
      </c>
      <c r="E484" s="41">
        <v>0</v>
      </c>
      <c r="F484" s="41">
        <v>0</v>
      </c>
      <c r="G484" s="48">
        <v>30302</v>
      </c>
    </row>
    <row r="485" spans="1:7" x14ac:dyDescent="0.25">
      <c r="A485" s="48">
        <v>303022432</v>
      </c>
      <c r="B485" s="41" t="s">
        <v>874</v>
      </c>
      <c r="C485" s="41">
        <v>0</v>
      </c>
      <c r="D485" s="41">
        <v>200</v>
      </c>
      <c r="E485" s="41">
        <v>200</v>
      </c>
      <c r="F485" s="41">
        <v>-200</v>
      </c>
      <c r="G485" s="48">
        <v>30302</v>
      </c>
    </row>
    <row r="486" spans="1:7" x14ac:dyDescent="0.25">
      <c r="A486" s="48">
        <v>303022438</v>
      </c>
      <c r="B486" s="41" t="s">
        <v>876</v>
      </c>
      <c r="C486" s="41">
        <v>0</v>
      </c>
      <c r="D486" s="41">
        <v>0</v>
      </c>
      <c r="E486" s="41">
        <v>0</v>
      </c>
      <c r="F486" s="41">
        <v>0</v>
      </c>
      <c r="G486" s="48">
        <v>30302</v>
      </c>
    </row>
    <row r="487" spans="1:7" x14ac:dyDescent="0.25">
      <c r="A487" s="48">
        <v>303022500</v>
      </c>
      <c r="B487" s="41" t="s">
        <v>878</v>
      </c>
      <c r="C487" s="41">
        <v>0</v>
      </c>
      <c r="D487" s="41">
        <v>0</v>
      </c>
      <c r="E487" s="41">
        <v>0</v>
      </c>
      <c r="F487" s="41">
        <v>0</v>
      </c>
      <c r="G487" s="48">
        <v>30302</v>
      </c>
    </row>
    <row r="488" spans="1:7" x14ac:dyDescent="0.25">
      <c r="A488" s="48">
        <v>303022510</v>
      </c>
      <c r="B488" s="41" t="s">
        <v>880</v>
      </c>
      <c r="C488" s="41">
        <v>0</v>
      </c>
      <c r="D488" s="41">
        <v>0</v>
      </c>
      <c r="E488" s="41">
        <v>0</v>
      </c>
      <c r="F488" s="41">
        <v>0</v>
      </c>
      <c r="G488" s="48">
        <v>30302</v>
      </c>
    </row>
    <row r="489" spans="1:7" x14ac:dyDescent="0.25">
      <c r="A489" s="48">
        <v>303022701</v>
      </c>
      <c r="B489" s="41" t="s">
        <v>882</v>
      </c>
      <c r="C489" s="41">
        <v>110.85</v>
      </c>
      <c r="D489" s="41">
        <v>500</v>
      </c>
      <c r="E489" s="41">
        <v>500</v>
      </c>
      <c r="F489" s="41">
        <v>-389.15</v>
      </c>
      <c r="G489" s="48">
        <v>30302</v>
      </c>
    </row>
    <row r="490" spans="1:7" x14ac:dyDescent="0.25">
      <c r="A490" s="48">
        <v>303022801</v>
      </c>
      <c r="B490" s="41" t="s">
        <v>884</v>
      </c>
      <c r="C490" s="41">
        <v>0</v>
      </c>
      <c r="D490" s="41">
        <v>0</v>
      </c>
      <c r="E490" s="41">
        <v>0</v>
      </c>
      <c r="F490" s="41">
        <v>0</v>
      </c>
      <c r="G490" s="48">
        <v>30302</v>
      </c>
    </row>
    <row r="491" spans="1:7" x14ac:dyDescent="0.25">
      <c r="A491" s="48">
        <v>303022815</v>
      </c>
      <c r="B491" s="41" t="s">
        <v>886</v>
      </c>
      <c r="C491" s="41">
        <v>0</v>
      </c>
      <c r="D491" s="41">
        <v>0</v>
      </c>
      <c r="E491" s="41">
        <v>0</v>
      </c>
      <c r="F491" s="41">
        <v>0</v>
      </c>
      <c r="G491" s="48">
        <v>30302</v>
      </c>
    </row>
    <row r="492" spans="1:7" x14ac:dyDescent="0.25">
      <c r="A492" s="48">
        <v>303024600</v>
      </c>
      <c r="B492" s="41" t="s">
        <v>888</v>
      </c>
      <c r="C492" s="41">
        <v>0</v>
      </c>
      <c r="D492" s="41">
        <v>0</v>
      </c>
      <c r="E492" s="41">
        <v>0</v>
      </c>
      <c r="F492" s="41">
        <v>0</v>
      </c>
      <c r="G492" s="48">
        <v>30302</v>
      </c>
    </row>
    <row r="493" spans="1:7" x14ac:dyDescent="0.25">
      <c r="A493" s="48">
        <v>303024610</v>
      </c>
      <c r="B493" s="41" t="s">
        <v>890</v>
      </c>
      <c r="C493" s="41">
        <v>0</v>
      </c>
      <c r="D493" s="41">
        <v>0</v>
      </c>
      <c r="E493" s="41">
        <v>0</v>
      </c>
      <c r="F493" s="41">
        <v>0</v>
      </c>
      <c r="G493" s="48">
        <v>30302</v>
      </c>
    </row>
    <row r="494" spans="1:7" x14ac:dyDescent="0.25">
      <c r="A494" s="48">
        <v>303024611</v>
      </c>
      <c r="B494" s="41" t="s">
        <v>892</v>
      </c>
      <c r="C494" s="41">
        <v>0</v>
      </c>
      <c r="D494" s="41">
        <v>0</v>
      </c>
      <c r="E494" s="41">
        <v>0</v>
      </c>
      <c r="F494" s="41">
        <v>0</v>
      </c>
      <c r="G494" s="48">
        <v>30302</v>
      </c>
    </row>
    <row r="495" spans="1:7" x14ac:dyDescent="0.25">
      <c r="A495" s="48">
        <v>303024619</v>
      </c>
      <c r="B495" s="41" t="s">
        <v>894</v>
      </c>
      <c r="C495" s="41">
        <v>0</v>
      </c>
      <c r="D495" s="41">
        <v>0</v>
      </c>
      <c r="E495" s="41">
        <v>0</v>
      </c>
      <c r="F495" s="41">
        <v>0</v>
      </c>
      <c r="G495" s="48">
        <v>30302</v>
      </c>
    </row>
    <row r="496" spans="1:7" x14ac:dyDescent="0.25">
      <c r="A496" s="48">
        <v>303026010</v>
      </c>
      <c r="B496" s="41" t="s">
        <v>896</v>
      </c>
      <c r="C496" s="41">
        <v>0</v>
      </c>
      <c r="D496" s="41">
        <v>0</v>
      </c>
      <c r="E496" s="41">
        <v>0</v>
      </c>
      <c r="F496" s="41">
        <v>0</v>
      </c>
      <c r="G496" s="48">
        <v>30302</v>
      </c>
    </row>
    <row r="497" spans="1:7" x14ac:dyDescent="0.25">
      <c r="A497" s="48">
        <v>303029002</v>
      </c>
      <c r="B497" s="41" t="s">
        <v>898</v>
      </c>
      <c r="C497" s="41">
        <v>0</v>
      </c>
      <c r="D497" s="41">
        <v>-28100</v>
      </c>
      <c r="E497" s="41">
        <v>-28100</v>
      </c>
      <c r="F497" s="41">
        <v>28100</v>
      </c>
      <c r="G497" s="48">
        <v>30302</v>
      </c>
    </row>
    <row r="498" spans="1:7" x14ac:dyDescent="0.25">
      <c r="A498" s="48">
        <v>303029051</v>
      </c>
      <c r="B498" s="41" t="s">
        <v>900</v>
      </c>
      <c r="C498" s="41">
        <v>0</v>
      </c>
      <c r="D498" s="41">
        <v>0</v>
      </c>
      <c r="E498" s="41">
        <v>0</v>
      </c>
      <c r="F498" s="41">
        <v>0</v>
      </c>
      <c r="G498" s="48">
        <v>30302</v>
      </c>
    </row>
    <row r="499" spans="1:7" x14ac:dyDescent="0.25">
      <c r="A499" s="48">
        <v>303029053</v>
      </c>
      <c r="B499" s="41" t="s">
        <v>902</v>
      </c>
      <c r="C499" s="41">
        <v>0</v>
      </c>
      <c r="D499" s="41">
        <v>0</v>
      </c>
      <c r="E499" s="41">
        <v>0</v>
      </c>
      <c r="F499" s="41">
        <v>0</v>
      </c>
      <c r="G499" s="48">
        <v>30302</v>
      </c>
    </row>
    <row r="500" spans="1:7" x14ac:dyDescent="0.25">
      <c r="A500" s="48">
        <v>303029100</v>
      </c>
      <c r="B500" s="41" t="s">
        <v>874</v>
      </c>
      <c r="C500" s="41">
        <v>0</v>
      </c>
      <c r="D500" s="41">
        <v>-750</v>
      </c>
      <c r="E500" s="41">
        <v>-750</v>
      </c>
      <c r="F500" s="41">
        <v>750</v>
      </c>
      <c r="G500" s="48">
        <v>30302</v>
      </c>
    </row>
    <row r="501" spans="1:7" x14ac:dyDescent="0.25">
      <c r="A501" s="48">
        <v>303029555</v>
      </c>
      <c r="B501" s="41" t="s">
        <v>905</v>
      </c>
      <c r="C501" s="41">
        <v>0</v>
      </c>
      <c r="D501" s="41">
        <v>0</v>
      </c>
      <c r="E501" s="41">
        <v>0</v>
      </c>
      <c r="F501" s="41">
        <v>0</v>
      </c>
      <c r="G501" s="48">
        <v>30302</v>
      </c>
    </row>
    <row r="502" spans="1:7" x14ac:dyDescent="0.25">
      <c r="A502" s="48">
        <v>303029846</v>
      </c>
      <c r="B502" s="41" t="s">
        <v>907</v>
      </c>
      <c r="C502" s="41">
        <v>0</v>
      </c>
      <c r="D502" s="41">
        <v>0</v>
      </c>
      <c r="E502" s="41">
        <v>0</v>
      </c>
      <c r="F502" s="41">
        <v>0</v>
      </c>
      <c r="G502" s="48">
        <v>30302</v>
      </c>
    </row>
    <row r="503" spans="1:7" x14ac:dyDescent="0.25">
      <c r="A503" s="48">
        <v>303030100</v>
      </c>
      <c r="B503" s="41" t="s">
        <v>909</v>
      </c>
      <c r="C503" s="41">
        <v>70339.86</v>
      </c>
      <c r="D503" s="41">
        <v>86350</v>
      </c>
      <c r="E503" s="41">
        <v>86350</v>
      </c>
      <c r="F503" s="41">
        <v>-16010.14</v>
      </c>
      <c r="G503" s="48">
        <v>30303</v>
      </c>
    </row>
    <row r="504" spans="1:7" x14ac:dyDescent="0.25">
      <c r="A504" s="48">
        <v>303030101</v>
      </c>
      <c r="B504" s="41" t="s">
        <v>911</v>
      </c>
      <c r="C504" s="41">
        <v>0</v>
      </c>
      <c r="D504" s="41">
        <v>0</v>
      </c>
      <c r="E504" s="41">
        <v>0</v>
      </c>
      <c r="F504" s="41">
        <v>0</v>
      </c>
      <c r="G504" s="48">
        <v>30303</v>
      </c>
    </row>
    <row r="505" spans="1:7" x14ac:dyDescent="0.25">
      <c r="A505" s="48">
        <v>303030102</v>
      </c>
      <c r="B505" s="41" t="s">
        <v>913</v>
      </c>
      <c r="C505" s="41">
        <v>0</v>
      </c>
      <c r="D505" s="41">
        <v>0</v>
      </c>
      <c r="E505" s="41">
        <v>0</v>
      </c>
      <c r="F505" s="41">
        <v>0</v>
      </c>
      <c r="G505" s="48">
        <v>30303</v>
      </c>
    </row>
    <row r="506" spans="1:7" x14ac:dyDescent="0.25">
      <c r="A506" s="48">
        <v>303030103</v>
      </c>
      <c r="B506" s="41" t="s">
        <v>915</v>
      </c>
      <c r="C506" s="41">
        <v>0</v>
      </c>
      <c r="D506" s="41">
        <v>0</v>
      </c>
      <c r="E506" s="41">
        <v>0</v>
      </c>
      <c r="F506" s="41">
        <v>0</v>
      </c>
      <c r="G506" s="48">
        <v>30303</v>
      </c>
    </row>
    <row r="507" spans="1:7" x14ac:dyDescent="0.25">
      <c r="A507" s="48">
        <v>303030120</v>
      </c>
      <c r="B507" s="41" t="s">
        <v>917</v>
      </c>
      <c r="C507" s="41">
        <v>0</v>
      </c>
      <c r="D507" s="41">
        <v>0</v>
      </c>
      <c r="E507" s="41">
        <v>0</v>
      </c>
      <c r="F507" s="41">
        <v>0</v>
      </c>
      <c r="G507" s="48">
        <v>30303</v>
      </c>
    </row>
    <row r="508" spans="1:7" x14ac:dyDescent="0.25">
      <c r="A508" s="48">
        <v>303030150</v>
      </c>
      <c r="B508" s="41" t="s">
        <v>919</v>
      </c>
      <c r="C508" s="41">
        <v>0</v>
      </c>
      <c r="D508" s="41">
        <v>0</v>
      </c>
      <c r="E508" s="41">
        <v>0</v>
      </c>
      <c r="F508" s="41">
        <v>0</v>
      </c>
      <c r="G508" s="48">
        <v>30303</v>
      </c>
    </row>
    <row r="509" spans="1:7" x14ac:dyDescent="0.25">
      <c r="A509" s="48">
        <v>303030200</v>
      </c>
      <c r="B509" s="41" t="s">
        <v>921</v>
      </c>
      <c r="C509" s="41">
        <v>0</v>
      </c>
      <c r="D509" s="41">
        <v>0</v>
      </c>
      <c r="E509" s="41">
        <v>0</v>
      </c>
      <c r="F509" s="41">
        <v>0</v>
      </c>
      <c r="G509" s="48">
        <v>30303</v>
      </c>
    </row>
    <row r="510" spans="1:7" x14ac:dyDescent="0.25">
      <c r="A510" s="48">
        <v>303030800</v>
      </c>
      <c r="B510" s="41" t="s">
        <v>923</v>
      </c>
      <c r="C510" s="41">
        <v>0</v>
      </c>
      <c r="D510" s="41">
        <v>0</v>
      </c>
      <c r="E510" s="41">
        <v>0</v>
      </c>
      <c r="F510" s="41">
        <v>0</v>
      </c>
      <c r="G510" s="48">
        <v>30303</v>
      </c>
    </row>
    <row r="511" spans="1:7" x14ac:dyDescent="0.25">
      <c r="A511" s="48">
        <v>303030930</v>
      </c>
      <c r="B511" s="41" t="s">
        <v>925</v>
      </c>
      <c r="C511" s="41">
        <v>0</v>
      </c>
      <c r="D511" s="41">
        <v>300</v>
      </c>
      <c r="E511" s="41">
        <v>300</v>
      </c>
      <c r="F511" s="41">
        <v>-300</v>
      </c>
      <c r="G511" s="48">
        <v>30303</v>
      </c>
    </row>
    <row r="512" spans="1:7" x14ac:dyDescent="0.25">
      <c r="A512" s="48">
        <v>303030975</v>
      </c>
      <c r="B512" s="41" t="s">
        <v>927</v>
      </c>
      <c r="C512" s="41">
        <v>115</v>
      </c>
      <c r="D512" s="41">
        <v>250</v>
      </c>
      <c r="E512" s="41">
        <v>250</v>
      </c>
      <c r="F512" s="41">
        <v>-135</v>
      </c>
      <c r="G512" s="48">
        <v>30303</v>
      </c>
    </row>
    <row r="513" spans="1:7" x14ac:dyDescent="0.25">
      <c r="A513" s="48">
        <v>303032000</v>
      </c>
      <c r="B513" s="41" t="s">
        <v>929</v>
      </c>
      <c r="C513" s="41">
        <v>0</v>
      </c>
      <c r="D513" s="41">
        <v>1000</v>
      </c>
      <c r="E513" s="41">
        <v>1000</v>
      </c>
      <c r="F513" s="41">
        <v>-1000</v>
      </c>
      <c r="G513" s="48">
        <v>30303</v>
      </c>
    </row>
    <row r="514" spans="1:7" x14ac:dyDescent="0.25">
      <c r="A514" s="48">
        <v>303032004</v>
      </c>
      <c r="B514" s="41" t="s">
        <v>931</v>
      </c>
      <c r="C514" s="41">
        <v>0</v>
      </c>
      <c r="D514" s="41">
        <v>1050</v>
      </c>
      <c r="E514" s="41">
        <v>1050</v>
      </c>
      <c r="F514" s="41">
        <v>-1050</v>
      </c>
      <c r="G514" s="48">
        <v>30303</v>
      </c>
    </row>
    <row r="515" spans="1:7" x14ac:dyDescent="0.25">
      <c r="A515" s="48">
        <v>303032022</v>
      </c>
      <c r="B515" s="41" t="s">
        <v>933</v>
      </c>
      <c r="C515" s="41">
        <v>0</v>
      </c>
      <c r="D515" s="41">
        <v>750</v>
      </c>
      <c r="E515" s="41">
        <v>750</v>
      </c>
      <c r="F515" s="41">
        <v>-750</v>
      </c>
      <c r="G515" s="48">
        <v>30303</v>
      </c>
    </row>
    <row r="516" spans="1:7" x14ac:dyDescent="0.25">
      <c r="A516" s="48">
        <v>303032416</v>
      </c>
      <c r="B516" s="41" t="s">
        <v>935</v>
      </c>
      <c r="C516" s="41">
        <v>0</v>
      </c>
      <c r="D516" s="41">
        <v>0</v>
      </c>
      <c r="E516" s="41">
        <v>0</v>
      </c>
      <c r="F516" s="41">
        <v>0</v>
      </c>
      <c r="G516" s="48">
        <v>30303</v>
      </c>
    </row>
    <row r="517" spans="1:7" x14ac:dyDescent="0.25">
      <c r="A517" s="48">
        <v>303032421</v>
      </c>
      <c r="B517" s="41" t="s">
        <v>937</v>
      </c>
      <c r="C517" s="41">
        <v>0</v>
      </c>
      <c r="D517" s="41">
        <v>0</v>
      </c>
      <c r="E517" s="41">
        <v>0</v>
      </c>
      <c r="F517" s="41">
        <v>0</v>
      </c>
      <c r="G517" s="48">
        <v>30303</v>
      </c>
    </row>
    <row r="518" spans="1:7" x14ac:dyDescent="0.25">
      <c r="A518" s="48">
        <v>303032422</v>
      </c>
      <c r="B518" s="41" t="s">
        <v>939</v>
      </c>
      <c r="C518" s="41">
        <v>0</v>
      </c>
      <c r="D518" s="41">
        <v>0</v>
      </c>
      <c r="E518" s="41">
        <v>0</v>
      </c>
      <c r="F518" s="41">
        <v>0</v>
      </c>
      <c r="G518" s="48">
        <v>30303</v>
      </c>
    </row>
    <row r="519" spans="1:7" x14ac:dyDescent="0.25">
      <c r="A519" s="48">
        <v>303032423</v>
      </c>
      <c r="B519" s="41" t="s">
        <v>941</v>
      </c>
      <c r="C519" s="41">
        <v>599.70000000000005</v>
      </c>
      <c r="D519" s="41">
        <v>7000</v>
      </c>
      <c r="E519" s="41">
        <v>7000</v>
      </c>
      <c r="F519" s="41">
        <v>-6400.3</v>
      </c>
      <c r="G519" s="48">
        <v>30303</v>
      </c>
    </row>
    <row r="520" spans="1:7" x14ac:dyDescent="0.25">
      <c r="A520" s="48">
        <v>303032427</v>
      </c>
      <c r="B520" s="41" t="s">
        <v>943</v>
      </c>
      <c r="C520" s="41">
        <v>1200</v>
      </c>
      <c r="D520" s="41">
        <v>4150</v>
      </c>
      <c r="E520" s="41">
        <v>4150</v>
      </c>
      <c r="F520" s="41">
        <v>-2950</v>
      </c>
      <c r="G520" s="48">
        <v>30303</v>
      </c>
    </row>
    <row r="521" spans="1:7" x14ac:dyDescent="0.25">
      <c r="A521" s="48">
        <v>303032430</v>
      </c>
      <c r="B521" s="41" t="s">
        <v>945</v>
      </c>
      <c r="C521" s="41">
        <v>21</v>
      </c>
      <c r="D521" s="41">
        <v>150</v>
      </c>
      <c r="E521" s="41">
        <v>150</v>
      </c>
      <c r="F521" s="41">
        <v>-129</v>
      </c>
      <c r="G521" s="48">
        <v>30303</v>
      </c>
    </row>
    <row r="522" spans="1:7" x14ac:dyDescent="0.25">
      <c r="A522" s="48">
        <v>303032432</v>
      </c>
      <c r="B522" s="41" t="s">
        <v>947</v>
      </c>
      <c r="C522" s="41">
        <v>0</v>
      </c>
      <c r="D522" s="41">
        <v>0</v>
      </c>
      <c r="E522" s="41">
        <v>0</v>
      </c>
      <c r="F522" s="41">
        <v>0</v>
      </c>
      <c r="G522" s="48">
        <v>30303</v>
      </c>
    </row>
    <row r="523" spans="1:7" x14ac:dyDescent="0.25">
      <c r="A523" s="48">
        <v>303032439</v>
      </c>
      <c r="B523" s="41" t="s">
        <v>949</v>
      </c>
      <c r="C523" s="41">
        <v>0</v>
      </c>
      <c r="D523" s="41">
        <v>0</v>
      </c>
      <c r="E523" s="41">
        <v>0</v>
      </c>
      <c r="F523" s="41">
        <v>0</v>
      </c>
      <c r="G523" s="48">
        <v>30303</v>
      </c>
    </row>
    <row r="524" spans="1:7" x14ac:dyDescent="0.25">
      <c r="A524" s="48">
        <v>303032456</v>
      </c>
      <c r="B524" s="41" t="s">
        <v>951</v>
      </c>
      <c r="C524" s="41">
        <v>0</v>
      </c>
      <c r="D524" s="41">
        <v>0</v>
      </c>
      <c r="E524" s="41">
        <v>0</v>
      </c>
      <c r="F524" s="41">
        <v>0</v>
      </c>
      <c r="G524" s="48">
        <v>30303</v>
      </c>
    </row>
    <row r="525" spans="1:7" x14ac:dyDescent="0.25">
      <c r="A525" s="48">
        <v>303032500</v>
      </c>
      <c r="B525" s="41" t="s">
        <v>953</v>
      </c>
      <c r="C525" s="41">
        <v>625.61</v>
      </c>
      <c r="D525" s="41">
        <v>2000</v>
      </c>
      <c r="E525" s="41">
        <v>2000</v>
      </c>
      <c r="F525" s="41">
        <v>-1374.39</v>
      </c>
      <c r="G525" s="48">
        <v>30303</v>
      </c>
    </row>
    <row r="526" spans="1:7" x14ac:dyDescent="0.25">
      <c r="A526" s="48">
        <v>303032510</v>
      </c>
      <c r="B526" s="41" t="s">
        <v>955</v>
      </c>
      <c r="C526" s="41">
        <v>0</v>
      </c>
      <c r="D526" s="41">
        <v>0</v>
      </c>
      <c r="E526" s="41">
        <v>0</v>
      </c>
      <c r="F526" s="41">
        <v>0</v>
      </c>
      <c r="G526" s="48">
        <v>30303</v>
      </c>
    </row>
    <row r="527" spans="1:7" x14ac:dyDescent="0.25">
      <c r="A527" s="48">
        <v>303032701</v>
      </c>
      <c r="B527" s="41" t="s">
        <v>957</v>
      </c>
      <c r="C527" s="41">
        <v>1685.62</v>
      </c>
      <c r="D527" s="41">
        <v>3000</v>
      </c>
      <c r="E527" s="41">
        <v>3000</v>
      </c>
      <c r="F527" s="41">
        <v>-1314.38</v>
      </c>
      <c r="G527" s="48">
        <v>30303</v>
      </c>
    </row>
    <row r="528" spans="1:7" x14ac:dyDescent="0.25">
      <c r="A528" s="48">
        <v>303032703</v>
      </c>
      <c r="B528" s="41" t="s">
        <v>959</v>
      </c>
      <c r="C528" s="41">
        <v>0</v>
      </c>
      <c r="D528" s="41">
        <v>0</v>
      </c>
      <c r="E528" s="41">
        <v>0</v>
      </c>
      <c r="F528" s="41">
        <v>0</v>
      </c>
      <c r="G528" s="48">
        <v>30303</v>
      </c>
    </row>
    <row r="529" spans="1:7" x14ac:dyDescent="0.25">
      <c r="A529" s="48">
        <v>303032706</v>
      </c>
      <c r="B529" s="41" t="s">
        <v>961</v>
      </c>
      <c r="C529" s="41">
        <v>0</v>
      </c>
      <c r="D529" s="41">
        <v>0</v>
      </c>
      <c r="E529" s="41">
        <v>0</v>
      </c>
      <c r="F529" s="41">
        <v>0</v>
      </c>
      <c r="G529" s="48">
        <v>30303</v>
      </c>
    </row>
    <row r="530" spans="1:7" x14ac:dyDescent="0.25">
      <c r="A530" s="48">
        <v>303032801</v>
      </c>
      <c r="B530" s="41" t="s">
        <v>2772</v>
      </c>
      <c r="C530" s="41">
        <v>0</v>
      </c>
      <c r="D530" s="41">
        <v>0</v>
      </c>
      <c r="E530" s="41">
        <v>0</v>
      </c>
      <c r="F530" s="41">
        <v>0</v>
      </c>
      <c r="G530" s="48">
        <v>30303</v>
      </c>
    </row>
    <row r="531" spans="1:7" x14ac:dyDescent="0.25">
      <c r="A531" s="48">
        <v>303032900</v>
      </c>
      <c r="B531" s="41" t="s">
        <v>963</v>
      </c>
      <c r="C531" s="41">
        <v>0</v>
      </c>
      <c r="D531" s="41">
        <v>0</v>
      </c>
      <c r="E531" s="41">
        <v>0</v>
      </c>
      <c r="F531" s="41">
        <v>0</v>
      </c>
      <c r="G531" s="48">
        <v>30303</v>
      </c>
    </row>
    <row r="532" spans="1:7" x14ac:dyDescent="0.25">
      <c r="A532" s="48">
        <v>303032924</v>
      </c>
      <c r="B532" s="41" t="s">
        <v>965</v>
      </c>
      <c r="C532" s="41">
        <v>0</v>
      </c>
      <c r="D532" s="41">
        <v>0</v>
      </c>
      <c r="E532" s="41">
        <v>0</v>
      </c>
      <c r="F532" s="41">
        <v>0</v>
      </c>
      <c r="G532" s="48">
        <v>30303</v>
      </c>
    </row>
    <row r="533" spans="1:7" x14ac:dyDescent="0.25">
      <c r="A533" s="48">
        <v>303034600</v>
      </c>
      <c r="B533" s="41" t="s">
        <v>967</v>
      </c>
      <c r="C533" s="41">
        <v>0</v>
      </c>
      <c r="D533" s="41">
        <v>0</v>
      </c>
      <c r="E533" s="41">
        <v>0</v>
      </c>
      <c r="F533" s="41">
        <v>0</v>
      </c>
      <c r="G533" s="48">
        <v>30303</v>
      </c>
    </row>
    <row r="534" spans="1:7" x14ac:dyDescent="0.25">
      <c r="A534" s="48">
        <v>303034610</v>
      </c>
      <c r="B534" s="41" t="s">
        <v>969</v>
      </c>
      <c r="C534" s="41">
        <v>0</v>
      </c>
      <c r="D534" s="41">
        <v>0</v>
      </c>
      <c r="E534" s="41">
        <v>0</v>
      </c>
      <c r="F534" s="41">
        <v>0</v>
      </c>
      <c r="G534" s="48">
        <v>30303</v>
      </c>
    </row>
    <row r="535" spans="1:7" x14ac:dyDescent="0.25">
      <c r="A535" s="48">
        <v>303034611</v>
      </c>
      <c r="B535" s="41" t="s">
        <v>971</v>
      </c>
      <c r="C535" s="41">
        <v>0</v>
      </c>
      <c r="D535" s="41">
        <v>0</v>
      </c>
      <c r="E535" s="41">
        <v>0</v>
      </c>
      <c r="F535" s="41">
        <v>0</v>
      </c>
      <c r="G535" s="48">
        <v>30303</v>
      </c>
    </row>
    <row r="536" spans="1:7" x14ac:dyDescent="0.25">
      <c r="A536" s="48">
        <v>303034618</v>
      </c>
      <c r="B536" s="41" t="s">
        <v>973</v>
      </c>
      <c r="C536" s="41">
        <v>0</v>
      </c>
      <c r="D536" s="41">
        <v>0</v>
      </c>
      <c r="E536" s="41">
        <v>0</v>
      </c>
      <c r="F536" s="41">
        <v>0</v>
      </c>
      <c r="G536" s="48">
        <v>30303</v>
      </c>
    </row>
    <row r="537" spans="1:7" x14ac:dyDescent="0.25">
      <c r="A537" s="48">
        <v>303034619</v>
      </c>
      <c r="B537" s="41" t="s">
        <v>975</v>
      </c>
      <c r="C537" s="41">
        <v>0</v>
      </c>
      <c r="D537" s="41">
        <v>0</v>
      </c>
      <c r="E537" s="41">
        <v>0</v>
      </c>
      <c r="F537" s="41">
        <v>0</v>
      </c>
      <c r="G537" s="48">
        <v>30303</v>
      </c>
    </row>
    <row r="538" spans="1:7" x14ac:dyDescent="0.25">
      <c r="A538" s="48">
        <v>303034621</v>
      </c>
      <c r="B538" s="41" t="s">
        <v>977</v>
      </c>
      <c r="C538" s="41">
        <v>0</v>
      </c>
      <c r="D538" s="41">
        <v>0</v>
      </c>
      <c r="E538" s="41">
        <v>0</v>
      </c>
      <c r="F538" s="41">
        <v>0</v>
      </c>
      <c r="G538" s="48">
        <v>30303</v>
      </c>
    </row>
    <row r="539" spans="1:7" x14ac:dyDescent="0.25">
      <c r="A539" s="48">
        <v>303034990</v>
      </c>
      <c r="B539" s="41" t="s">
        <v>979</v>
      </c>
      <c r="C539" s="41">
        <v>0</v>
      </c>
      <c r="D539" s="41">
        <v>1315200</v>
      </c>
      <c r="E539" s="41">
        <v>1315200</v>
      </c>
      <c r="F539" s="41">
        <v>-1315200</v>
      </c>
      <c r="G539" s="48">
        <v>30303</v>
      </c>
    </row>
    <row r="540" spans="1:7" x14ac:dyDescent="0.25">
      <c r="A540" s="48">
        <v>303034991</v>
      </c>
      <c r="B540" s="41" t="s">
        <v>981</v>
      </c>
      <c r="C540" s="41">
        <v>0</v>
      </c>
      <c r="D540" s="41">
        <v>84850</v>
      </c>
      <c r="E540" s="41">
        <v>84850</v>
      </c>
      <c r="F540" s="41">
        <v>-84850</v>
      </c>
      <c r="G540" s="48">
        <v>30303</v>
      </c>
    </row>
    <row r="541" spans="1:7" x14ac:dyDescent="0.25">
      <c r="A541" s="48">
        <v>303034992</v>
      </c>
      <c r="B541" s="41" t="s">
        <v>983</v>
      </c>
      <c r="C541" s="41">
        <v>0</v>
      </c>
      <c r="D541" s="41">
        <v>21600</v>
      </c>
      <c r="E541" s="41">
        <v>21600</v>
      </c>
      <c r="F541" s="41">
        <v>-21600</v>
      </c>
      <c r="G541" s="48">
        <v>30303</v>
      </c>
    </row>
    <row r="542" spans="1:7" x14ac:dyDescent="0.25">
      <c r="A542" s="48">
        <v>303034993</v>
      </c>
      <c r="B542" s="41" t="s">
        <v>985</v>
      </c>
      <c r="C542" s="41">
        <v>0</v>
      </c>
      <c r="D542" s="41">
        <v>0</v>
      </c>
      <c r="E542" s="41">
        <v>0</v>
      </c>
      <c r="F542" s="41">
        <v>0</v>
      </c>
      <c r="G542" s="48">
        <v>30303</v>
      </c>
    </row>
    <row r="543" spans="1:7" x14ac:dyDescent="0.25">
      <c r="A543" s="48">
        <v>303035008</v>
      </c>
      <c r="B543" s="41" t="s">
        <v>987</v>
      </c>
      <c r="C543" s="41">
        <v>0</v>
      </c>
      <c r="D543" s="41">
        <v>0</v>
      </c>
      <c r="E543" s="41">
        <v>0</v>
      </c>
      <c r="F543" s="41">
        <v>0</v>
      </c>
      <c r="G543" s="48">
        <v>30303</v>
      </c>
    </row>
    <row r="544" spans="1:7" x14ac:dyDescent="0.25">
      <c r="A544" s="48">
        <v>303035012</v>
      </c>
      <c r="B544" s="41" t="s">
        <v>989</v>
      </c>
      <c r="C544" s="41">
        <v>2503800.21</v>
      </c>
      <c r="D544" s="41">
        <v>3023500</v>
      </c>
      <c r="E544" s="41">
        <v>3023500</v>
      </c>
      <c r="F544" s="41">
        <v>-519699.79</v>
      </c>
      <c r="G544" s="48">
        <v>30303</v>
      </c>
    </row>
    <row r="545" spans="1:7" x14ac:dyDescent="0.25">
      <c r="A545" s="48">
        <v>303035013</v>
      </c>
      <c r="B545" s="41" t="s">
        <v>991</v>
      </c>
      <c r="C545" s="41">
        <v>0</v>
      </c>
      <c r="D545" s="41">
        <v>0</v>
      </c>
      <c r="E545" s="41">
        <v>0</v>
      </c>
      <c r="F545" s="41">
        <v>0</v>
      </c>
      <c r="G545" s="48">
        <v>30303</v>
      </c>
    </row>
    <row r="546" spans="1:7" x14ac:dyDescent="0.25">
      <c r="A546" s="48">
        <v>303035124</v>
      </c>
      <c r="B546" s="41" t="s">
        <v>993</v>
      </c>
      <c r="C546" s="41">
        <v>269.8</v>
      </c>
      <c r="D546" s="41">
        <v>0</v>
      </c>
      <c r="E546" s="41">
        <v>0</v>
      </c>
      <c r="F546" s="41">
        <v>269.8</v>
      </c>
      <c r="G546" s="48">
        <v>30303</v>
      </c>
    </row>
    <row r="547" spans="1:7" x14ac:dyDescent="0.25">
      <c r="A547" s="48">
        <v>303035902</v>
      </c>
      <c r="B547" s="41" t="s">
        <v>995</v>
      </c>
      <c r="C547" s="41">
        <v>0</v>
      </c>
      <c r="D547" s="41">
        <v>5000</v>
      </c>
      <c r="E547" s="41">
        <v>5000</v>
      </c>
      <c r="F547" s="41">
        <v>-5000</v>
      </c>
      <c r="G547" s="48">
        <v>30303</v>
      </c>
    </row>
    <row r="548" spans="1:7" x14ac:dyDescent="0.25">
      <c r="A548" s="48">
        <v>303035912</v>
      </c>
      <c r="B548" s="41" t="s">
        <v>997</v>
      </c>
      <c r="C548" s="41">
        <v>0</v>
      </c>
      <c r="D548" s="41">
        <v>10000</v>
      </c>
      <c r="E548" s="41">
        <v>10000</v>
      </c>
      <c r="F548" s="41">
        <v>-10000</v>
      </c>
      <c r="G548" s="48">
        <v>30303</v>
      </c>
    </row>
    <row r="549" spans="1:7" x14ac:dyDescent="0.25">
      <c r="A549" s="48">
        <v>303035927</v>
      </c>
      <c r="B549" s="41" t="s">
        <v>999</v>
      </c>
      <c r="C549" s="41">
        <v>0</v>
      </c>
      <c r="D549" s="41">
        <v>0</v>
      </c>
      <c r="E549" s="41">
        <v>0</v>
      </c>
      <c r="F549" s="41">
        <v>0</v>
      </c>
      <c r="G549" s="48">
        <v>30303</v>
      </c>
    </row>
    <row r="550" spans="1:7" x14ac:dyDescent="0.25">
      <c r="A550" s="48">
        <v>303036010</v>
      </c>
      <c r="B550" s="41" t="s">
        <v>1001</v>
      </c>
      <c r="C550" s="41">
        <v>0</v>
      </c>
      <c r="D550" s="41">
        <v>0</v>
      </c>
      <c r="E550" s="41">
        <v>0</v>
      </c>
      <c r="F550" s="41">
        <v>0</v>
      </c>
      <c r="G550" s="48">
        <v>30303</v>
      </c>
    </row>
    <row r="551" spans="1:7" x14ac:dyDescent="0.25">
      <c r="A551" s="48">
        <v>303036500</v>
      </c>
      <c r="B551" s="41" t="s">
        <v>1003</v>
      </c>
      <c r="C551" s="41">
        <v>0</v>
      </c>
      <c r="D551" s="41">
        <v>0</v>
      </c>
      <c r="E551" s="41">
        <v>0</v>
      </c>
      <c r="F551" s="41">
        <v>0</v>
      </c>
      <c r="G551" s="48">
        <v>30303</v>
      </c>
    </row>
    <row r="552" spans="1:7" x14ac:dyDescent="0.25">
      <c r="A552" s="48">
        <v>303039004</v>
      </c>
      <c r="B552" s="41" t="s">
        <v>1005</v>
      </c>
      <c r="C552" s="41">
        <v>0</v>
      </c>
      <c r="D552" s="41">
        <v>-2991900</v>
      </c>
      <c r="E552" s="41">
        <v>-2991900</v>
      </c>
      <c r="F552" s="41">
        <v>2991900</v>
      </c>
      <c r="G552" s="48">
        <v>30303</v>
      </c>
    </row>
    <row r="553" spans="1:7" x14ac:dyDescent="0.25">
      <c r="A553" s="48">
        <v>303039005</v>
      </c>
      <c r="B553" s="41" t="s">
        <v>1007</v>
      </c>
      <c r="C553" s="41">
        <v>-35906</v>
      </c>
      <c r="D553" s="41">
        <v>-21600</v>
      </c>
      <c r="E553" s="41">
        <v>-21600</v>
      </c>
      <c r="F553" s="41">
        <v>-14306</v>
      </c>
      <c r="G553" s="48">
        <v>30303</v>
      </c>
    </row>
    <row r="554" spans="1:7" x14ac:dyDescent="0.25">
      <c r="A554" s="48">
        <v>303039006</v>
      </c>
      <c r="B554" s="41" t="s">
        <v>1009</v>
      </c>
      <c r="C554" s="41">
        <v>0</v>
      </c>
      <c r="D554" s="41">
        <v>-43800</v>
      </c>
      <c r="E554" s="41">
        <v>-43800</v>
      </c>
      <c r="F554" s="41">
        <v>43800</v>
      </c>
      <c r="G554" s="48">
        <v>30303</v>
      </c>
    </row>
    <row r="555" spans="1:7" x14ac:dyDescent="0.25">
      <c r="A555" s="48">
        <v>303039007</v>
      </c>
      <c r="B555" s="41" t="s">
        <v>1011</v>
      </c>
      <c r="C555" s="41">
        <v>0</v>
      </c>
      <c r="D555" s="41">
        <v>0</v>
      </c>
      <c r="E555" s="41">
        <v>0</v>
      </c>
      <c r="F555" s="41">
        <v>0</v>
      </c>
      <c r="G555" s="48">
        <v>30303</v>
      </c>
    </row>
    <row r="556" spans="1:7" x14ac:dyDescent="0.25">
      <c r="A556" s="48">
        <v>303039008</v>
      </c>
      <c r="B556" s="41" t="s">
        <v>1013</v>
      </c>
      <c r="C556" s="41">
        <v>0</v>
      </c>
      <c r="D556" s="41">
        <v>0</v>
      </c>
      <c r="E556" s="41">
        <v>0</v>
      </c>
      <c r="F556" s="41">
        <v>0</v>
      </c>
      <c r="G556" s="48">
        <v>30303</v>
      </c>
    </row>
    <row r="557" spans="1:7" x14ac:dyDescent="0.25">
      <c r="A557" s="48">
        <v>303039010</v>
      </c>
      <c r="B557" s="41" t="s">
        <v>1015</v>
      </c>
      <c r="C557" s="41">
        <v>0</v>
      </c>
      <c r="D557" s="41">
        <v>-1298650</v>
      </c>
      <c r="E557" s="41">
        <v>-1298650</v>
      </c>
      <c r="F557" s="41">
        <v>1298650</v>
      </c>
      <c r="G557" s="48">
        <v>30303</v>
      </c>
    </row>
    <row r="558" spans="1:7" x14ac:dyDescent="0.25">
      <c r="A558" s="48">
        <v>303039013</v>
      </c>
      <c r="B558" s="41" t="s">
        <v>1017</v>
      </c>
      <c r="C558" s="41">
        <v>0</v>
      </c>
      <c r="D558" s="41">
        <v>-32850</v>
      </c>
      <c r="E558" s="41">
        <v>-32850</v>
      </c>
      <c r="F558" s="41">
        <v>32850</v>
      </c>
      <c r="G558" s="48">
        <v>30303</v>
      </c>
    </row>
    <row r="559" spans="1:7" x14ac:dyDescent="0.25">
      <c r="A559" s="48">
        <v>303039016</v>
      </c>
      <c r="B559" s="41" t="s">
        <v>1019</v>
      </c>
      <c r="C559" s="41">
        <v>0</v>
      </c>
      <c r="D559" s="41">
        <v>0</v>
      </c>
      <c r="E559" s="41">
        <v>0</v>
      </c>
      <c r="F559" s="41">
        <v>0</v>
      </c>
      <c r="G559" s="48">
        <v>30303</v>
      </c>
    </row>
    <row r="560" spans="1:7" x14ac:dyDescent="0.25">
      <c r="A560" s="48">
        <v>303039051</v>
      </c>
      <c r="B560" s="41" t="s">
        <v>1021</v>
      </c>
      <c r="C560" s="41">
        <v>-15964.4</v>
      </c>
      <c r="D560" s="41">
        <v>-4300</v>
      </c>
      <c r="E560" s="41">
        <v>-4300</v>
      </c>
      <c r="F560" s="41">
        <v>-11664.4</v>
      </c>
      <c r="G560" s="48">
        <v>30303</v>
      </c>
    </row>
    <row r="561" spans="1:7" x14ac:dyDescent="0.25">
      <c r="A561" s="48">
        <v>303039053</v>
      </c>
      <c r="B561" s="41" t="s">
        <v>1023</v>
      </c>
      <c r="C561" s="41">
        <v>0</v>
      </c>
      <c r="D561" s="41">
        <v>0</v>
      </c>
      <c r="E561" s="41">
        <v>0</v>
      </c>
      <c r="F561" s="41">
        <v>0</v>
      </c>
      <c r="G561" s="48">
        <v>30303</v>
      </c>
    </row>
    <row r="562" spans="1:7" x14ac:dyDescent="0.25">
      <c r="A562" s="48">
        <v>303039058</v>
      </c>
      <c r="B562" s="41" t="s">
        <v>1025</v>
      </c>
      <c r="C562" s="41">
        <v>-49795.27</v>
      </c>
      <c r="D562" s="41">
        <v>-18550</v>
      </c>
      <c r="E562" s="41">
        <v>-18550</v>
      </c>
      <c r="F562" s="41">
        <v>-31245.27</v>
      </c>
      <c r="G562" s="48">
        <v>30303</v>
      </c>
    </row>
    <row r="563" spans="1:7" x14ac:dyDescent="0.25">
      <c r="A563" s="48">
        <v>303039059</v>
      </c>
      <c r="B563" s="41" t="s">
        <v>1027</v>
      </c>
      <c r="C563" s="41">
        <v>0</v>
      </c>
      <c r="D563" s="41">
        <v>0</v>
      </c>
      <c r="E563" s="41">
        <v>0</v>
      </c>
      <c r="F563" s="41">
        <v>0</v>
      </c>
      <c r="G563" s="48">
        <v>30303</v>
      </c>
    </row>
    <row r="564" spans="1:7" x14ac:dyDescent="0.25">
      <c r="A564" s="48">
        <v>303039079</v>
      </c>
      <c r="B564" s="41" t="s">
        <v>1029</v>
      </c>
      <c r="C564" s="41">
        <v>-15612.33</v>
      </c>
      <c r="D564" s="41">
        <v>-44800</v>
      </c>
      <c r="E564" s="41">
        <v>-44800</v>
      </c>
      <c r="F564" s="41">
        <v>29187.67</v>
      </c>
      <c r="G564" s="48">
        <v>30303</v>
      </c>
    </row>
    <row r="565" spans="1:7" x14ac:dyDescent="0.25">
      <c r="A565" s="48">
        <v>303039084</v>
      </c>
      <c r="B565" s="41" t="s">
        <v>1031</v>
      </c>
      <c r="C565" s="41">
        <v>0</v>
      </c>
      <c r="D565" s="41">
        <v>0</v>
      </c>
      <c r="E565" s="41">
        <v>0</v>
      </c>
      <c r="F565" s="41">
        <v>0</v>
      </c>
      <c r="G565" s="48">
        <v>30303</v>
      </c>
    </row>
    <row r="566" spans="1:7" x14ac:dyDescent="0.25">
      <c r="A566" s="48">
        <v>303039100</v>
      </c>
      <c r="B566" s="41" t="s">
        <v>947</v>
      </c>
      <c r="C566" s="41">
        <v>0</v>
      </c>
      <c r="D566" s="41">
        <v>-500</v>
      </c>
      <c r="E566" s="41">
        <v>-500</v>
      </c>
      <c r="F566" s="41">
        <v>500</v>
      </c>
      <c r="G566" s="48">
        <v>30303</v>
      </c>
    </row>
    <row r="567" spans="1:7" x14ac:dyDescent="0.25">
      <c r="A567" s="48">
        <v>303039101</v>
      </c>
      <c r="B567" s="41" t="s">
        <v>1034</v>
      </c>
      <c r="C567" s="41">
        <v>0</v>
      </c>
      <c r="D567" s="41">
        <v>0</v>
      </c>
      <c r="E567" s="41">
        <v>0</v>
      </c>
      <c r="F567" s="41">
        <v>0</v>
      </c>
      <c r="G567" s="48">
        <v>30303</v>
      </c>
    </row>
    <row r="568" spans="1:7" x14ac:dyDescent="0.25">
      <c r="A568" s="48">
        <v>303039102</v>
      </c>
      <c r="B568" s="41" t="s">
        <v>1036</v>
      </c>
      <c r="C568" s="41">
        <v>0</v>
      </c>
      <c r="D568" s="41">
        <v>-3000</v>
      </c>
      <c r="E568" s="41">
        <v>-3000</v>
      </c>
      <c r="F568" s="41">
        <v>3000</v>
      </c>
      <c r="G568" s="48">
        <v>30303</v>
      </c>
    </row>
    <row r="569" spans="1:7" x14ac:dyDescent="0.25">
      <c r="A569" s="48">
        <v>303039107</v>
      </c>
      <c r="B569" s="41" t="s">
        <v>1038</v>
      </c>
      <c r="C569" s="41">
        <v>0</v>
      </c>
      <c r="D569" s="41">
        <v>0</v>
      </c>
      <c r="E569" s="41">
        <v>0</v>
      </c>
      <c r="F569" s="41">
        <v>0</v>
      </c>
      <c r="G569" s="48">
        <v>30303</v>
      </c>
    </row>
    <row r="570" spans="1:7" x14ac:dyDescent="0.25">
      <c r="A570" s="48">
        <v>303039108</v>
      </c>
      <c r="B570" s="41" t="s">
        <v>1040</v>
      </c>
      <c r="C570" s="41">
        <v>0</v>
      </c>
      <c r="D570" s="41">
        <v>0</v>
      </c>
      <c r="E570" s="41">
        <v>0</v>
      </c>
      <c r="F570" s="41">
        <v>0</v>
      </c>
      <c r="G570" s="48">
        <v>30303</v>
      </c>
    </row>
    <row r="571" spans="1:7" x14ac:dyDescent="0.25">
      <c r="A571" s="48">
        <v>303039825</v>
      </c>
      <c r="B571" s="41" t="s">
        <v>1042</v>
      </c>
      <c r="C571" s="41">
        <v>0</v>
      </c>
      <c r="D571" s="41">
        <v>0</v>
      </c>
      <c r="E571" s="41">
        <v>0</v>
      </c>
      <c r="F571" s="41">
        <v>0</v>
      </c>
      <c r="G571" s="48">
        <v>30303</v>
      </c>
    </row>
    <row r="572" spans="1:7" x14ac:dyDescent="0.25">
      <c r="A572" s="48">
        <v>303039845</v>
      </c>
      <c r="B572" s="41" t="s">
        <v>1044</v>
      </c>
      <c r="C572" s="41">
        <v>0</v>
      </c>
      <c r="D572" s="41">
        <v>0</v>
      </c>
      <c r="E572" s="41">
        <v>0</v>
      </c>
      <c r="F572" s="41">
        <v>0</v>
      </c>
      <c r="G572" s="48">
        <v>30303</v>
      </c>
    </row>
    <row r="573" spans="1:7" x14ac:dyDescent="0.25">
      <c r="A573" s="48">
        <v>303039846</v>
      </c>
      <c r="B573" s="41" t="s">
        <v>1046</v>
      </c>
      <c r="C573" s="41">
        <v>0</v>
      </c>
      <c r="D573" s="41">
        <v>0</v>
      </c>
      <c r="E573" s="41">
        <v>0</v>
      </c>
      <c r="F573" s="41">
        <v>0</v>
      </c>
      <c r="G573" s="48">
        <v>30303</v>
      </c>
    </row>
    <row r="574" spans="1:7" x14ac:dyDescent="0.25">
      <c r="A574" s="48">
        <v>303040100</v>
      </c>
      <c r="B574" s="41" t="s">
        <v>1048</v>
      </c>
      <c r="C574" s="41">
        <v>66606.11</v>
      </c>
      <c r="D574" s="41">
        <v>75750</v>
      </c>
      <c r="E574" s="41">
        <v>75750</v>
      </c>
      <c r="F574" s="41">
        <v>-9143.89</v>
      </c>
      <c r="G574" s="48">
        <v>30304</v>
      </c>
    </row>
    <row r="575" spans="1:7" x14ac:dyDescent="0.25">
      <c r="A575" s="48">
        <v>303040101</v>
      </c>
      <c r="B575" s="41" t="s">
        <v>1050</v>
      </c>
      <c r="C575" s="41">
        <v>0</v>
      </c>
      <c r="D575" s="41">
        <v>0</v>
      </c>
      <c r="E575" s="41">
        <v>0</v>
      </c>
      <c r="F575" s="41">
        <v>0</v>
      </c>
      <c r="G575" s="48">
        <v>30304</v>
      </c>
    </row>
    <row r="576" spans="1:7" x14ac:dyDescent="0.25">
      <c r="A576" s="48">
        <v>303040102</v>
      </c>
      <c r="B576" s="41" t="s">
        <v>1052</v>
      </c>
      <c r="C576" s="41">
        <v>0</v>
      </c>
      <c r="D576" s="41">
        <v>0</v>
      </c>
      <c r="E576" s="41">
        <v>0</v>
      </c>
      <c r="F576" s="41">
        <v>0</v>
      </c>
      <c r="G576" s="48">
        <v>30304</v>
      </c>
    </row>
    <row r="577" spans="1:7" x14ac:dyDescent="0.25">
      <c r="A577" s="48">
        <v>303040103</v>
      </c>
      <c r="B577" s="41" t="s">
        <v>1054</v>
      </c>
      <c r="C577" s="41">
        <v>0</v>
      </c>
      <c r="D577" s="41">
        <v>0</v>
      </c>
      <c r="E577" s="41">
        <v>0</v>
      </c>
      <c r="F577" s="41">
        <v>0</v>
      </c>
      <c r="G577" s="48">
        <v>30304</v>
      </c>
    </row>
    <row r="578" spans="1:7" x14ac:dyDescent="0.25">
      <c r="A578" s="48">
        <v>303040120</v>
      </c>
      <c r="B578" s="41" t="s">
        <v>1056</v>
      </c>
      <c r="C578" s="41">
        <v>0</v>
      </c>
      <c r="D578" s="41">
        <v>0</v>
      </c>
      <c r="E578" s="41">
        <v>0</v>
      </c>
      <c r="F578" s="41">
        <v>0</v>
      </c>
      <c r="G578" s="48">
        <v>30304</v>
      </c>
    </row>
    <row r="579" spans="1:7" x14ac:dyDescent="0.25">
      <c r="A579" s="48">
        <v>303040150</v>
      </c>
      <c r="B579" s="41" t="s">
        <v>1058</v>
      </c>
      <c r="C579" s="41">
        <v>0</v>
      </c>
      <c r="D579" s="41">
        <v>0</v>
      </c>
      <c r="E579" s="41">
        <v>0</v>
      </c>
      <c r="F579" s="41">
        <v>0</v>
      </c>
      <c r="G579" s="48">
        <v>30304</v>
      </c>
    </row>
    <row r="580" spans="1:7" x14ac:dyDescent="0.25">
      <c r="A580" s="48">
        <v>303040200</v>
      </c>
      <c r="B580" s="41" t="s">
        <v>1060</v>
      </c>
      <c r="C580" s="41">
        <v>0</v>
      </c>
      <c r="D580" s="41">
        <v>0</v>
      </c>
      <c r="E580" s="41">
        <v>0</v>
      </c>
      <c r="F580" s="41">
        <v>0</v>
      </c>
      <c r="G580" s="48">
        <v>30304</v>
      </c>
    </row>
    <row r="581" spans="1:7" x14ac:dyDescent="0.25">
      <c r="A581" s="48">
        <v>303040700</v>
      </c>
      <c r="B581" s="41" t="s">
        <v>1062</v>
      </c>
      <c r="C581" s="41">
        <v>0</v>
      </c>
      <c r="D581" s="41">
        <v>0</v>
      </c>
      <c r="E581" s="41">
        <v>0</v>
      </c>
      <c r="F581" s="41">
        <v>0</v>
      </c>
      <c r="G581" s="48">
        <v>30304</v>
      </c>
    </row>
    <row r="582" spans="1:7" x14ac:dyDescent="0.25">
      <c r="A582" s="48">
        <v>303040930</v>
      </c>
      <c r="B582" s="41" t="s">
        <v>1064</v>
      </c>
      <c r="C582" s="41">
        <v>0</v>
      </c>
      <c r="D582" s="41">
        <v>0</v>
      </c>
      <c r="E582" s="41">
        <v>0</v>
      </c>
      <c r="F582" s="41">
        <v>0</v>
      </c>
      <c r="G582" s="48">
        <v>30304</v>
      </c>
    </row>
    <row r="583" spans="1:7" x14ac:dyDescent="0.25">
      <c r="A583" s="48">
        <v>303042000</v>
      </c>
      <c r="B583" s="41" t="s">
        <v>1066</v>
      </c>
      <c r="C583" s="41">
        <v>0</v>
      </c>
      <c r="D583" s="41">
        <v>0</v>
      </c>
      <c r="E583" s="41">
        <v>0</v>
      </c>
      <c r="F583" s="41">
        <v>0</v>
      </c>
      <c r="G583" s="48">
        <v>30304</v>
      </c>
    </row>
    <row r="584" spans="1:7" x14ac:dyDescent="0.25">
      <c r="A584" s="48">
        <v>303042427</v>
      </c>
      <c r="B584" s="41" t="s">
        <v>1068</v>
      </c>
      <c r="C584" s="41">
        <v>0</v>
      </c>
      <c r="D584" s="41">
        <v>0</v>
      </c>
      <c r="E584" s="41">
        <v>0</v>
      </c>
      <c r="F584" s="41">
        <v>0</v>
      </c>
      <c r="G584" s="48">
        <v>30304</v>
      </c>
    </row>
    <row r="585" spans="1:7" x14ac:dyDescent="0.25">
      <c r="A585" s="48">
        <v>303042429</v>
      </c>
      <c r="B585" s="41" t="s">
        <v>1070</v>
      </c>
      <c r="C585" s="41">
        <v>0</v>
      </c>
      <c r="D585" s="41">
        <v>3750</v>
      </c>
      <c r="E585" s="41">
        <v>3750</v>
      </c>
      <c r="F585" s="41">
        <v>-3750</v>
      </c>
      <c r="G585" s="48">
        <v>30304</v>
      </c>
    </row>
    <row r="586" spans="1:7" x14ac:dyDescent="0.25">
      <c r="A586" s="48">
        <v>303042432</v>
      </c>
      <c r="B586" s="41" t="s">
        <v>1072</v>
      </c>
      <c r="C586" s="41">
        <v>0</v>
      </c>
      <c r="D586" s="41">
        <v>0</v>
      </c>
      <c r="E586" s="41">
        <v>0</v>
      </c>
      <c r="F586" s="41">
        <v>0</v>
      </c>
      <c r="G586" s="48">
        <v>30304</v>
      </c>
    </row>
    <row r="587" spans="1:7" x14ac:dyDescent="0.25">
      <c r="A587" s="48">
        <v>303042510</v>
      </c>
      <c r="B587" s="41" t="s">
        <v>1074</v>
      </c>
      <c r="C587" s="41">
        <v>0</v>
      </c>
      <c r="D587" s="41">
        <v>0</v>
      </c>
      <c r="E587" s="41">
        <v>0</v>
      </c>
      <c r="F587" s="41">
        <v>0</v>
      </c>
      <c r="G587" s="48">
        <v>30304</v>
      </c>
    </row>
    <row r="588" spans="1:7" x14ac:dyDescent="0.25">
      <c r="A588" s="48">
        <v>303042706</v>
      </c>
      <c r="B588" s="41" t="s">
        <v>1076</v>
      </c>
      <c r="C588" s="41">
        <v>0</v>
      </c>
      <c r="D588" s="41">
        <v>0</v>
      </c>
      <c r="E588" s="41">
        <v>0</v>
      </c>
      <c r="F588" s="41">
        <v>0</v>
      </c>
      <c r="G588" s="48">
        <v>30304</v>
      </c>
    </row>
    <row r="589" spans="1:7" x14ac:dyDescent="0.25">
      <c r="A589" s="48">
        <v>303044600</v>
      </c>
      <c r="B589" s="41" t="s">
        <v>1078</v>
      </c>
      <c r="C589" s="41">
        <v>0</v>
      </c>
      <c r="D589" s="41">
        <v>0</v>
      </c>
      <c r="E589" s="41">
        <v>0</v>
      </c>
      <c r="F589" s="41">
        <v>0</v>
      </c>
      <c r="G589" s="48">
        <v>30304</v>
      </c>
    </row>
    <row r="590" spans="1:7" x14ac:dyDescent="0.25">
      <c r="A590" s="48">
        <v>303044610</v>
      </c>
      <c r="B590" s="41" t="s">
        <v>1080</v>
      </c>
      <c r="C590" s="41">
        <v>0</v>
      </c>
      <c r="D590" s="41">
        <v>0</v>
      </c>
      <c r="E590" s="41">
        <v>0</v>
      </c>
      <c r="F590" s="41">
        <v>0</v>
      </c>
      <c r="G590" s="48">
        <v>30304</v>
      </c>
    </row>
    <row r="591" spans="1:7" x14ac:dyDescent="0.25">
      <c r="A591" s="48">
        <v>303044611</v>
      </c>
      <c r="B591" s="41" t="s">
        <v>1082</v>
      </c>
      <c r="C591" s="41">
        <v>0</v>
      </c>
      <c r="D591" s="41">
        <v>0</v>
      </c>
      <c r="E591" s="41">
        <v>0</v>
      </c>
      <c r="F591" s="41">
        <v>0</v>
      </c>
      <c r="G591" s="48">
        <v>30304</v>
      </c>
    </row>
    <row r="592" spans="1:7" x14ac:dyDescent="0.25">
      <c r="A592" s="48">
        <v>303044619</v>
      </c>
      <c r="B592" s="41" t="s">
        <v>1084</v>
      </c>
      <c r="C592" s="41">
        <v>0</v>
      </c>
      <c r="D592" s="41">
        <v>0</v>
      </c>
      <c r="E592" s="41">
        <v>0</v>
      </c>
      <c r="F592" s="41">
        <v>0</v>
      </c>
      <c r="G592" s="48">
        <v>30304</v>
      </c>
    </row>
    <row r="593" spans="1:7" x14ac:dyDescent="0.25">
      <c r="A593" s="48">
        <v>303044995</v>
      </c>
      <c r="B593" s="41" t="s">
        <v>1086</v>
      </c>
      <c r="C593" s="41">
        <v>0</v>
      </c>
      <c r="D593" s="41">
        <v>5000</v>
      </c>
      <c r="E593" s="41">
        <v>5000</v>
      </c>
      <c r="F593" s="41">
        <v>-5000</v>
      </c>
      <c r="G593" s="48">
        <v>30304</v>
      </c>
    </row>
    <row r="594" spans="1:7" x14ac:dyDescent="0.25">
      <c r="A594" s="48">
        <v>303045018</v>
      </c>
      <c r="B594" s="41" t="s">
        <v>1088</v>
      </c>
      <c r="C594" s="41">
        <v>0</v>
      </c>
      <c r="D594" s="41">
        <v>0</v>
      </c>
      <c r="E594" s="41">
        <v>0</v>
      </c>
      <c r="F594" s="41">
        <v>0</v>
      </c>
      <c r="G594" s="48">
        <v>30304</v>
      </c>
    </row>
    <row r="595" spans="1:7" x14ac:dyDescent="0.25">
      <c r="A595" s="48">
        <v>303049006</v>
      </c>
      <c r="B595" s="41" t="s">
        <v>1090</v>
      </c>
      <c r="C595" s="41">
        <v>-43142</v>
      </c>
      <c r="D595" s="41">
        <v>-23050</v>
      </c>
      <c r="E595" s="41">
        <v>-23050</v>
      </c>
      <c r="F595" s="41">
        <v>-20092</v>
      </c>
      <c r="G595" s="48">
        <v>30304</v>
      </c>
    </row>
    <row r="596" spans="1:7" x14ac:dyDescent="0.25">
      <c r="A596" s="48">
        <v>303049008</v>
      </c>
      <c r="B596" s="41" t="s">
        <v>1092</v>
      </c>
      <c r="C596" s="41">
        <v>0</v>
      </c>
      <c r="D596" s="41">
        <v>0</v>
      </c>
      <c r="E596" s="41">
        <v>0</v>
      </c>
      <c r="F596" s="41">
        <v>0</v>
      </c>
      <c r="G596" s="48">
        <v>30304</v>
      </c>
    </row>
    <row r="597" spans="1:7" x14ac:dyDescent="0.25">
      <c r="A597" s="48">
        <v>303049009</v>
      </c>
      <c r="B597" s="41" t="s">
        <v>1094</v>
      </c>
      <c r="C597" s="41">
        <v>0</v>
      </c>
      <c r="D597" s="41">
        <v>0</v>
      </c>
      <c r="E597" s="41">
        <v>0</v>
      </c>
      <c r="F597" s="41">
        <v>0</v>
      </c>
      <c r="G597" s="48">
        <v>30304</v>
      </c>
    </row>
    <row r="598" spans="1:7" x14ac:dyDescent="0.25">
      <c r="A598" s="48">
        <v>303049011</v>
      </c>
      <c r="B598" s="41" t="s">
        <v>1096</v>
      </c>
      <c r="C598" s="41">
        <v>0</v>
      </c>
      <c r="D598" s="41">
        <v>0</v>
      </c>
      <c r="E598" s="41">
        <v>0</v>
      </c>
      <c r="F598" s="41">
        <v>0</v>
      </c>
      <c r="G598" s="48">
        <v>30304</v>
      </c>
    </row>
    <row r="599" spans="1:7" x14ac:dyDescent="0.25">
      <c r="A599" s="48">
        <v>303049013</v>
      </c>
      <c r="B599" s="41" t="s">
        <v>1098</v>
      </c>
      <c r="C599" s="41">
        <v>0</v>
      </c>
      <c r="D599" s="41">
        <v>0</v>
      </c>
      <c r="E599" s="41">
        <v>0</v>
      </c>
      <c r="F599" s="41">
        <v>0</v>
      </c>
      <c r="G599" s="48">
        <v>30304</v>
      </c>
    </row>
    <row r="600" spans="1:7" x14ac:dyDescent="0.25">
      <c r="A600" s="48">
        <v>303049016</v>
      </c>
      <c r="B600" s="41" t="s">
        <v>1100</v>
      </c>
      <c r="C600" s="41">
        <v>0</v>
      </c>
      <c r="D600" s="41">
        <v>0</v>
      </c>
      <c r="E600" s="41">
        <v>0</v>
      </c>
      <c r="F600" s="41">
        <v>0</v>
      </c>
      <c r="G600" s="48">
        <v>30304</v>
      </c>
    </row>
    <row r="601" spans="1:7" x14ac:dyDescent="0.25">
      <c r="A601" s="48">
        <v>303049051</v>
      </c>
      <c r="B601" s="41" t="s">
        <v>1102</v>
      </c>
      <c r="C601" s="41">
        <v>0</v>
      </c>
      <c r="D601" s="41">
        <v>0</v>
      </c>
      <c r="E601" s="41">
        <v>0</v>
      </c>
      <c r="F601" s="41">
        <v>0</v>
      </c>
      <c r="G601" s="48">
        <v>30304</v>
      </c>
    </row>
    <row r="602" spans="1:7" x14ac:dyDescent="0.25">
      <c r="A602" s="48">
        <v>303050100</v>
      </c>
      <c r="B602" s="41" t="s">
        <v>1104</v>
      </c>
      <c r="C602" s="41">
        <v>0</v>
      </c>
      <c r="D602" s="41">
        <v>0</v>
      </c>
      <c r="E602" s="41">
        <v>0</v>
      </c>
      <c r="F602" s="41">
        <v>0</v>
      </c>
      <c r="G602" s="48">
        <v>30305</v>
      </c>
    </row>
    <row r="603" spans="1:7" x14ac:dyDescent="0.25">
      <c r="A603" s="48">
        <v>303050200</v>
      </c>
      <c r="B603" s="41" t="s">
        <v>1106</v>
      </c>
      <c r="C603" s="41">
        <v>0</v>
      </c>
      <c r="D603" s="41">
        <v>0</v>
      </c>
      <c r="E603" s="41">
        <v>0</v>
      </c>
      <c r="F603" s="41">
        <v>0</v>
      </c>
      <c r="G603" s="48">
        <v>30305</v>
      </c>
    </row>
    <row r="604" spans="1:7" x14ac:dyDescent="0.25">
      <c r="A604" s="48">
        <v>303050800</v>
      </c>
      <c r="B604" s="41" t="s">
        <v>1108</v>
      </c>
      <c r="C604" s="41">
        <v>0</v>
      </c>
      <c r="D604" s="41">
        <v>0</v>
      </c>
      <c r="E604" s="41">
        <v>0</v>
      </c>
      <c r="F604" s="41">
        <v>0</v>
      </c>
      <c r="G604" s="48">
        <v>30305</v>
      </c>
    </row>
    <row r="605" spans="1:7" x14ac:dyDescent="0.25">
      <c r="A605" s="48">
        <v>303052000</v>
      </c>
      <c r="B605" s="41" t="s">
        <v>1110</v>
      </c>
      <c r="C605" s="41">
        <v>0</v>
      </c>
      <c r="D605" s="41">
        <v>0</v>
      </c>
      <c r="E605" s="41">
        <v>0</v>
      </c>
      <c r="F605" s="41">
        <v>0</v>
      </c>
      <c r="G605" s="48">
        <v>30305</v>
      </c>
    </row>
    <row r="606" spans="1:7" x14ac:dyDescent="0.25">
      <c r="A606" s="48">
        <v>303052002</v>
      </c>
      <c r="B606" s="41" t="s">
        <v>1112</v>
      </c>
      <c r="C606" s="41">
        <v>0</v>
      </c>
      <c r="D606" s="41">
        <v>0</v>
      </c>
      <c r="E606" s="41">
        <v>0</v>
      </c>
      <c r="F606" s="41">
        <v>0</v>
      </c>
      <c r="G606" s="48">
        <v>30305</v>
      </c>
    </row>
    <row r="607" spans="1:7" x14ac:dyDescent="0.25">
      <c r="A607" s="48">
        <v>303052004</v>
      </c>
      <c r="B607" s="41" t="s">
        <v>1114</v>
      </c>
      <c r="C607" s="41">
        <v>0</v>
      </c>
      <c r="D607" s="41">
        <v>0</v>
      </c>
      <c r="E607" s="41">
        <v>0</v>
      </c>
      <c r="F607" s="41">
        <v>0</v>
      </c>
      <c r="G607" s="48">
        <v>30305</v>
      </c>
    </row>
    <row r="608" spans="1:7" x14ac:dyDescent="0.25">
      <c r="A608" s="48">
        <v>303052429</v>
      </c>
      <c r="B608" s="41" t="s">
        <v>1116</v>
      </c>
      <c r="C608" s="41">
        <v>0</v>
      </c>
      <c r="D608" s="41">
        <v>0</v>
      </c>
      <c r="E608" s="41">
        <v>0</v>
      </c>
      <c r="F608" s="41">
        <v>0</v>
      </c>
      <c r="G608" s="48">
        <v>30305</v>
      </c>
    </row>
    <row r="609" spans="1:7" x14ac:dyDescent="0.25">
      <c r="A609" s="48">
        <v>303052520</v>
      </c>
      <c r="B609" s="41" t="s">
        <v>1118</v>
      </c>
      <c r="C609" s="41">
        <v>0</v>
      </c>
      <c r="D609" s="41">
        <v>0</v>
      </c>
      <c r="E609" s="41">
        <v>0</v>
      </c>
      <c r="F609" s="41">
        <v>0</v>
      </c>
      <c r="G609" s="48">
        <v>30305</v>
      </c>
    </row>
    <row r="610" spans="1:7" x14ac:dyDescent="0.25">
      <c r="A610" s="48">
        <v>303059051</v>
      </c>
      <c r="B610" s="41" t="s">
        <v>1120</v>
      </c>
      <c r="C610" s="41">
        <v>0</v>
      </c>
      <c r="D610" s="41">
        <v>0</v>
      </c>
      <c r="E610" s="41">
        <v>0</v>
      </c>
      <c r="F610" s="41">
        <v>0</v>
      </c>
      <c r="G610" s="48">
        <v>30305</v>
      </c>
    </row>
    <row r="611" spans="1:7" x14ac:dyDescent="0.25">
      <c r="A611" s="48">
        <v>303069051</v>
      </c>
      <c r="B611" s="41" t="s">
        <v>2777</v>
      </c>
      <c r="C611" s="41">
        <v>-3626</v>
      </c>
      <c r="D611" s="41">
        <v>0</v>
      </c>
      <c r="E611" s="41">
        <v>0</v>
      </c>
      <c r="F611" s="41">
        <v>-3626</v>
      </c>
      <c r="G611" s="48">
        <v>30306</v>
      </c>
    </row>
    <row r="612" spans="1:7" x14ac:dyDescent="0.25">
      <c r="A612" s="48">
        <v>303069054</v>
      </c>
      <c r="B612" s="41" t="s">
        <v>1122</v>
      </c>
      <c r="C612" s="41">
        <v>0</v>
      </c>
      <c r="D612" s="41">
        <v>0</v>
      </c>
      <c r="E612" s="41">
        <v>0</v>
      </c>
      <c r="F612" s="41">
        <v>0</v>
      </c>
      <c r="G612" s="48">
        <v>30306</v>
      </c>
    </row>
    <row r="613" spans="1:7" x14ac:dyDescent="0.25">
      <c r="A613" s="48">
        <v>304010100</v>
      </c>
      <c r="B613" s="41" t="s">
        <v>1124</v>
      </c>
      <c r="C613" s="41">
        <v>0</v>
      </c>
      <c r="D613" s="41">
        <v>0</v>
      </c>
      <c r="E613" s="41">
        <v>0</v>
      </c>
      <c r="F613" s="41">
        <v>0</v>
      </c>
      <c r="G613" s="48">
        <v>30401</v>
      </c>
    </row>
    <row r="614" spans="1:7" x14ac:dyDescent="0.25">
      <c r="A614" s="48">
        <v>304010101</v>
      </c>
      <c r="B614" s="41" t="s">
        <v>1126</v>
      </c>
      <c r="C614" s="41">
        <v>0</v>
      </c>
      <c r="D614" s="41">
        <v>0</v>
      </c>
      <c r="E614" s="41">
        <v>0</v>
      </c>
      <c r="F614" s="41">
        <v>0</v>
      </c>
      <c r="G614" s="48">
        <v>30401</v>
      </c>
    </row>
    <row r="615" spans="1:7" x14ac:dyDescent="0.25">
      <c r="A615" s="48">
        <v>304010120</v>
      </c>
      <c r="B615" s="41" t="s">
        <v>1128</v>
      </c>
      <c r="C615" s="41">
        <v>0</v>
      </c>
      <c r="D615" s="41">
        <v>0</v>
      </c>
      <c r="E615" s="41">
        <v>0</v>
      </c>
      <c r="F615" s="41">
        <v>0</v>
      </c>
      <c r="G615" s="48">
        <v>30401</v>
      </c>
    </row>
    <row r="616" spans="1:7" x14ac:dyDescent="0.25">
      <c r="A616" s="48">
        <v>304010150</v>
      </c>
      <c r="B616" s="41" t="s">
        <v>1130</v>
      </c>
      <c r="C616" s="41">
        <v>0</v>
      </c>
      <c r="D616" s="41">
        <v>0</v>
      </c>
      <c r="E616" s="41">
        <v>0</v>
      </c>
      <c r="F616" s="41">
        <v>0</v>
      </c>
      <c r="G616" s="48">
        <v>30401</v>
      </c>
    </row>
    <row r="617" spans="1:7" x14ac:dyDescent="0.25">
      <c r="A617" s="48">
        <v>304010200</v>
      </c>
      <c r="B617" s="41" t="s">
        <v>1132</v>
      </c>
      <c r="C617" s="41">
        <v>0</v>
      </c>
      <c r="D617" s="41">
        <v>4750</v>
      </c>
      <c r="E617" s="41">
        <v>4750</v>
      </c>
      <c r="F617" s="41">
        <v>-4750</v>
      </c>
      <c r="G617" s="48">
        <v>30401</v>
      </c>
    </row>
    <row r="618" spans="1:7" x14ac:dyDescent="0.25">
      <c r="A618" s="48">
        <v>304010800</v>
      </c>
      <c r="B618" s="41" t="s">
        <v>1134</v>
      </c>
      <c r="C618" s="41">
        <v>0</v>
      </c>
      <c r="D618" s="41">
        <v>0</v>
      </c>
      <c r="E618" s="41">
        <v>0</v>
      </c>
      <c r="F618" s="41">
        <v>0</v>
      </c>
      <c r="G618" s="48">
        <v>30401</v>
      </c>
    </row>
    <row r="619" spans="1:7" x14ac:dyDescent="0.25">
      <c r="A619" s="48">
        <v>304010975</v>
      </c>
      <c r="B619" s="41" t="s">
        <v>1136</v>
      </c>
      <c r="C619" s="41">
        <v>0</v>
      </c>
      <c r="D619" s="41">
        <v>0</v>
      </c>
      <c r="E619" s="41">
        <v>0</v>
      </c>
      <c r="F619" s="41">
        <v>0</v>
      </c>
      <c r="G619" s="48">
        <v>30401</v>
      </c>
    </row>
    <row r="620" spans="1:7" x14ac:dyDescent="0.25">
      <c r="A620" s="48">
        <v>304011610</v>
      </c>
      <c r="B620" s="41" t="s">
        <v>1138</v>
      </c>
      <c r="C620" s="41">
        <v>0</v>
      </c>
      <c r="D620" s="41">
        <v>0</v>
      </c>
      <c r="E620" s="41">
        <v>0</v>
      </c>
      <c r="F620" s="41">
        <v>0</v>
      </c>
      <c r="G620" s="48">
        <v>30401</v>
      </c>
    </row>
    <row r="621" spans="1:7" x14ac:dyDescent="0.25">
      <c r="A621" s="48">
        <v>304012000</v>
      </c>
      <c r="B621" s="41" t="s">
        <v>1140</v>
      </c>
      <c r="C621" s="41">
        <v>0</v>
      </c>
      <c r="D621" s="41">
        <v>0</v>
      </c>
      <c r="E621" s="41">
        <v>0</v>
      </c>
      <c r="F621" s="41">
        <v>0</v>
      </c>
      <c r="G621" s="48">
        <v>30401</v>
      </c>
    </row>
    <row r="622" spans="1:7" x14ac:dyDescent="0.25">
      <c r="A622" s="48">
        <v>304012002</v>
      </c>
      <c r="B622" s="41" t="s">
        <v>2753</v>
      </c>
      <c r="C622" s="41">
        <v>0</v>
      </c>
      <c r="D622" s="41">
        <v>500</v>
      </c>
      <c r="E622" s="41">
        <v>500</v>
      </c>
      <c r="F622" s="41">
        <v>-500</v>
      </c>
      <c r="G622" s="48">
        <v>30401</v>
      </c>
    </row>
    <row r="623" spans="1:7" x14ac:dyDescent="0.25">
      <c r="A623" s="48">
        <v>304012003</v>
      </c>
      <c r="B623" s="41" t="s">
        <v>1142</v>
      </c>
      <c r="C623" s="41">
        <v>0</v>
      </c>
      <c r="D623" s="41">
        <v>0</v>
      </c>
      <c r="E623" s="41">
        <v>0</v>
      </c>
      <c r="F623" s="41">
        <v>0</v>
      </c>
      <c r="G623" s="48">
        <v>30401</v>
      </c>
    </row>
    <row r="624" spans="1:7" x14ac:dyDescent="0.25">
      <c r="A624" s="48">
        <v>304012004</v>
      </c>
      <c r="B624" s="41" t="s">
        <v>1144</v>
      </c>
      <c r="C624" s="41">
        <v>7574</v>
      </c>
      <c r="D624" s="41">
        <v>3800</v>
      </c>
      <c r="E624" s="41">
        <v>3800</v>
      </c>
      <c r="F624" s="41">
        <v>3774</v>
      </c>
      <c r="G624" s="48">
        <v>30401</v>
      </c>
    </row>
    <row r="625" spans="1:7" x14ac:dyDescent="0.25">
      <c r="A625" s="48">
        <v>304012022</v>
      </c>
      <c r="B625" s="41" t="s">
        <v>1146</v>
      </c>
      <c r="C625" s="41">
        <v>0</v>
      </c>
      <c r="D625" s="41">
        <v>0</v>
      </c>
      <c r="E625" s="41">
        <v>0</v>
      </c>
      <c r="F625" s="41">
        <v>0</v>
      </c>
      <c r="G625" s="48">
        <v>30401</v>
      </c>
    </row>
    <row r="626" spans="1:7" x14ac:dyDescent="0.25">
      <c r="A626" s="48">
        <v>304012418</v>
      </c>
      <c r="B626" s="41" t="s">
        <v>1148</v>
      </c>
      <c r="C626" s="41">
        <v>0</v>
      </c>
      <c r="D626" s="41">
        <v>0</v>
      </c>
      <c r="E626" s="41">
        <v>0</v>
      </c>
      <c r="F626" s="41">
        <v>0</v>
      </c>
      <c r="G626" s="48">
        <v>30401</v>
      </c>
    </row>
    <row r="627" spans="1:7" x14ac:dyDescent="0.25">
      <c r="A627" s="48">
        <v>304012423</v>
      </c>
      <c r="B627" s="41" t="s">
        <v>1150</v>
      </c>
      <c r="C627" s="41">
        <v>0</v>
      </c>
      <c r="D627" s="41">
        <v>0</v>
      </c>
      <c r="E627" s="41">
        <v>0</v>
      </c>
      <c r="F627" s="41">
        <v>0</v>
      </c>
      <c r="G627" s="48">
        <v>30401</v>
      </c>
    </row>
    <row r="628" spans="1:7" x14ac:dyDescent="0.25">
      <c r="A628" s="48">
        <v>304012432</v>
      </c>
      <c r="B628" s="41" t="s">
        <v>1152</v>
      </c>
      <c r="C628" s="41">
        <v>0</v>
      </c>
      <c r="D628" s="41">
        <v>0</v>
      </c>
      <c r="E628" s="41">
        <v>0</v>
      </c>
      <c r="F628" s="41">
        <v>0</v>
      </c>
      <c r="G628" s="48">
        <v>30401</v>
      </c>
    </row>
    <row r="629" spans="1:7" x14ac:dyDescent="0.25">
      <c r="A629" s="48">
        <v>304012433</v>
      </c>
      <c r="B629" s="41" t="s">
        <v>1154</v>
      </c>
      <c r="C629" s="41">
        <v>0</v>
      </c>
      <c r="D629" s="41">
        <v>0</v>
      </c>
      <c r="E629" s="41">
        <v>0</v>
      </c>
      <c r="F629" s="41">
        <v>0</v>
      </c>
      <c r="G629" s="48">
        <v>30401</v>
      </c>
    </row>
    <row r="630" spans="1:7" x14ac:dyDescent="0.25">
      <c r="A630" s="48">
        <v>304012500</v>
      </c>
      <c r="B630" s="41" t="s">
        <v>1156</v>
      </c>
      <c r="C630" s="41">
        <v>10779.71</v>
      </c>
      <c r="D630" s="41">
        <v>3850</v>
      </c>
      <c r="E630" s="41">
        <v>3850</v>
      </c>
      <c r="F630" s="41">
        <v>6929.71</v>
      </c>
      <c r="G630" s="48">
        <v>30401</v>
      </c>
    </row>
    <row r="631" spans="1:7" x14ac:dyDescent="0.25">
      <c r="A631" s="48">
        <v>304012510</v>
      </c>
      <c r="B631" s="41" t="s">
        <v>1158</v>
      </c>
      <c r="C631" s="41">
        <v>0</v>
      </c>
      <c r="D631" s="41">
        <v>0</v>
      </c>
      <c r="E631" s="41">
        <v>0</v>
      </c>
      <c r="F631" s="41">
        <v>0</v>
      </c>
      <c r="G631" s="48">
        <v>30401</v>
      </c>
    </row>
    <row r="632" spans="1:7" x14ac:dyDescent="0.25">
      <c r="A632" s="48">
        <v>304012520</v>
      </c>
      <c r="B632" s="41" t="s">
        <v>1160</v>
      </c>
      <c r="C632" s="41">
        <v>0</v>
      </c>
      <c r="D632" s="41">
        <v>350</v>
      </c>
      <c r="E632" s="41">
        <v>350</v>
      </c>
      <c r="F632" s="41">
        <v>-350</v>
      </c>
      <c r="G632" s="48">
        <v>30401</v>
      </c>
    </row>
    <row r="633" spans="1:7" x14ac:dyDescent="0.25">
      <c r="A633" s="48">
        <v>304012701</v>
      </c>
      <c r="B633" s="41" t="s">
        <v>1162</v>
      </c>
      <c r="C633" s="41">
        <v>529.83000000000004</v>
      </c>
      <c r="D633" s="41">
        <v>9700</v>
      </c>
      <c r="E633" s="41">
        <v>9700</v>
      </c>
      <c r="F633" s="41">
        <v>-9170.17</v>
      </c>
      <c r="G633" s="48">
        <v>30401</v>
      </c>
    </row>
    <row r="634" spans="1:7" x14ac:dyDescent="0.25">
      <c r="A634" s="48">
        <v>304014610</v>
      </c>
      <c r="B634" s="41" t="s">
        <v>1164</v>
      </c>
      <c r="C634" s="41">
        <v>0</v>
      </c>
      <c r="D634" s="41">
        <v>0</v>
      </c>
      <c r="E634" s="41">
        <v>0</v>
      </c>
      <c r="F634" s="41">
        <v>0</v>
      </c>
      <c r="G634" s="48">
        <v>30401</v>
      </c>
    </row>
    <row r="635" spans="1:7" x14ac:dyDescent="0.25">
      <c r="A635" s="48">
        <v>304014611</v>
      </c>
      <c r="B635" s="41" t="s">
        <v>1166</v>
      </c>
      <c r="C635" s="41">
        <v>0</v>
      </c>
      <c r="D635" s="41">
        <v>0</v>
      </c>
      <c r="E635" s="41">
        <v>0</v>
      </c>
      <c r="F635" s="41">
        <v>0</v>
      </c>
      <c r="G635" s="48">
        <v>30401</v>
      </c>
    </row>
    <row r="636" spans="1:7" x14ac:dyDescent="0.25">
      <c r="A636" s="48">
        <v>304015148</v>
      </c>
      <c r="B636" s="41" t="s">
        <v>1168</v>
      </c>
      <c r="C636" s="41">
        <v>0</v>
      </c>
      <c r="D636" s="41">
        <v>600</v>
      </c>
      <c r="E636" s="41">
        <v>600</v>
      </c>
      <c r="F636" s="41">
        <v>-600</v>
      </c>
      <c r="G636" s="48">
        <v>30401</v>
      </c>
    </row>
    <row r="637" spans="1:7" x14ac:dyDescent="0.25">
      <c r="A637" s="48">
        <v>304019051</v>
      </c>
      <c r="B637" s="41" t="s">
        <v>1170</v>
      </c>
      <c r="C637" s="41">
        <v>0</v>
      </c>
      <c r="D637" s="41">
        <v>0</v>
      </c>
      <c r="E637" s="41">
        <v>0</v>
      </c>
      <c r="F637" s="41">
        <v>0</v>
      </c>
      <c r="G637" s="48">
        <v>30401</v>
      </c>
    </row>
    <row r="638" spans="1:7" x14ac:dyDescent="0.25">
      <c r="A638" s="48">
        <v>304019053</v>
      </c>
      <c r="B638" s="41" t="s">
        <v>1172</v>
      </c>
      <c r="C638" s="41">
        <v>0</v>
      </c>
      <c r="D638" s="41">
        <v>0</v>
      </c>
      <c r="E638" s="41">
        <v>0</v>
      </c>
      <c r="F638" s="41">
        <v>0</v>
      </c>
      <c r="G638" s="48">
        <v>30401</v>
      </c>
    </row>
    <row r="639" spans="1:7" x14ac:dyDescent="0.25">
      <c r="A639" s="48">
        <v>304019200</v>
      </c>
      <c r="B639" s="41" t="s">
        <v>1174</v>
      </c>
      <c r="C639" s="41">
        <v>0</v>
      </c>
      <c r="D639" s="41">
        <v>0</v>
      </c>
      <c r="E639" s="41">
        <v>0</v>
      </c>
      <c r="F639" s="41">
        <v>0</v>
      </c>
      <c r="G639" s="48">
        <v>30401</v>
      </c>
    </row>
    <row r="640" spans="1:7" x14ac:dyDescent="0.25">
      <c r="A640" s="48">
        <v>304019203</v>
      </c>
      <c r="B640" s="41" t="s">
        <v>1176</v>
      </c>
      <c r="C640" s="41">
        <v>-80.5</v>
      </c>
      <c r="D640" s="41">
        <v>-850</v>
      </c>
      <c r="E640" s="41">
        <v>-850</v>
      </c>
      <c r="F640" s="41">
        <v>769.5</v>
      </c>
      <c r="G640" s="48">
        <v>30401</v>
      </c>
    </row>
    <row r="641" spans="1:7" x14ac:dyDescent="0.25">
      <c r="A641" s="48">
        <v>304020100</v>
      </c>
      <c r="B641" s="41" t="s">
        <v>1178</v>
      </c>
      <c r="C641" s="41">
        <v>26130.37</v>
      </c>
      <c r="D641" s="41">
        <v>36650</v>
      </c>
      <c r="E641" s="41">
        <v>36650</v>
      </c>
      <c r="F641" s="41">
        <v>-10519.63</v>
      </c>
      <c r="G641" s="48">
        <v>30402</v>
      </c>
    </row>
    <row r="642" spans="1:7" x14ac:dyDescent="0.25">
      <c r="A642" s="48">
        <v>304020101</v>
      </c>
      <c r="B642" s="41" t="s">
        <v>1180</v>
      </c>
      <c r="C642" s="41">
        <v>0</v>
      </c>
      <c r="D642" s="41">
        <v>0</v>
      </c>
      <c r="E642" s="41">
        <v>0</v>
      </c>
      <c r="F642" s="41">
        <v>0</v>
      </c>
      <c r="G642" s="48">
        <v>30402</v>
      </c>
    </row>
    <row r="643" spans="1:7" x14ac:dyDescent="0.25">
      <c r="A643" s="48">
        <v>304020102</v>
      </c>
      <c r="B643" s="41" t="s">
        <v>1182</v>
      </c>
      <c r="C643" s="41">
        <v>0</v>
      </c>
      <c r="D643" s="41">
        <v>0</v>
      </c>
      <c r="E643" s="41">
        <v>0</v>
      </c>
      <c r="F643" s="41">
        <v>0</v>
      </c>
      <c r="G643" s="48">
        <v>30402</v>
      </c>
    </row>
    <row r="644" spans="1:7" x14ac:dyDescent="0.25">
      <c r="A644" s="48">
        <v>304020103</v>
      </c>
      <c r="B644" s="41" t="s">
        <v>1184</v>
      </c>
      <c r="C644" s="41">
        <v>0</v>
      </c>
      <c r="D644" s="41">
        <v>0</v>
      </c>
      <c r="E644" s="41">
        <v>0</v>
      </c>
      <c r="F644" s="41">
        <v>0</v>
      </c>
      <c r="G644" s="48">
        <v>30402</v>
      </c>
    </row>
    <row r="645" spans="1:7" x14ac:dyDescent="0.25">
      <c r="A645" s="48">
        <v>304020110</v>
      </c>
      <c r="B645" s="41" t="s">
        <v>1186</v>
      </c>
      <c r="C645" s="41">
        <v>0</v>
      </c>
      <c r="D645" s="41">
        <v>0</v>
      </c>
      <c r="E645" s="41">
        <v>0</v>
      </c>
      <c r="F645" s="41">
        <v>0</v>
      </c>
      <c r="G645" s="48">
        <v>30402</v>
      </c>
    </row>
    <row r="646" spans="1:7" x14ac:dyDescent="0.25">
      <c r="A646" s="48">
        <v>304020120</v>
      </c>
      <c r="B646" s="41" t="s">
        <v>1188</v>
      </c>
      <c r="C646" s="41">
        <v>0</v>
      </c>
      <c r="D646" s="41">
        <v>0</v>
      </c>
      <c r="E646" s="41">
        <v>0</v>
      </c>
      <c r="F646" s="41">
        <v>0</v>
      </c>
      <c r="G646" s="48">
        <v>30402</v>
      </c>
    </row>
    <row r="647" spans="1:7" x14ac:dyDescent="0.25">
      <c r="A647" s="48">
        <v>304020150</v>
      </c>
      <c r="B647" s="41" t="s">
        <v>1190</v>
      </c>
      <c r="C647" s="41">
        <v>0</v>
      </c>
      <c r="D647" s="41">
        <v>0</v>
      </c>
      <c r="E647" s="41">
        <v>0</v>
      </c>
      <c r="F647" s="41">
        <v>0</v>
      </c>
      <c r="G647" s="48">
        <v>30402</v>
      </c>
    </row>
    <row r="648" spans="1:7" x14ac:dyDescent="0.25">
      <c r="A648" s="48">
        <v>304020200</v>
      </c>
      <c r="B648" s="41" t="s">
        <v>1192</v>
      </c>
      <c r="C648" s="41">
        <v>90</v>
      </c>
      <c r="D648" s="41">
        <v>14650</v>
      </c>
      <c r="E648" s="41">
        <v>0</v>
      </c>
      <c r="F648" s="41">
        <v>90</v>
      </c>
      <c r="G648" s="48">
        <v>30402</v>
      </c>
    </row>
    <row r="649" spans="1:7" x14ac:dyDescent="0.25">
      <c r="A649" s="48">
        <v>304020400</v>
      </c>
      <c r="B649" s="41" t="s">
        <v>1194</v>
      </c>
      <c r="C649" s="41">
        <v>0</v>
      </c>
      <c r="D649" s="41">
        <v>1350</v>
      </c>
      <c r="E649" s="41">
        <v>0</v>
      </c>
      <c r="F649" s="41">
        <v>0</v>
      </c>
      <c r="G649" s="48">
        <v>30402</v>
      </c>
    </row>
    <row r="650" spans="1:7" x14ac:dyDescent="0.25">
      <c r="A650" s="48">
        <v>304020700</v>
      </c>
      <c r="B650" s="41" t="s">
        <v>1196</v>
      </c>
      <c r="C650" s="41">
        <v>0</v>
      </c>
      <c r="D650" s="41">
        <v>0</v>
      </c>
      <c r="E650" s="41">
        <v>0</v>
      </c>
      <c r="F650" s="41">
        <v>0</v>
      </c>
      <c r="G650" s="48">
        <v>30402</v>
      </c>
    </row>
    <row r="651" spans="1:7" x14ac:dyDescent="0.25">
      <c r="A651" s="48">
        <v>304020800</v>
      </c>
      <c r="B651" s="41" t="s">
        <v>1198</v>
      </c>
      <c r="C651" s="41">
        <v>0</v>
      </c>
      <c r="D651" s="41">
        <v>0</v>
      </c>
      <c r="E651" s="41">
        <v>0</v>
      </c>
      <c r="F651" s="41">
        <v>0</v>
      </c>
      <c r="G651" s="48">
        <v>30402</v>
      </c>
    </row>
    <row r="652" spans="1:7" x14ac:dyDescent="0.25">
      <c r="A652" s="48">
        <v>304020930</v>
      </c>
      <c r="B652" s="41" t="s">
        <v>1200</v>
      </c>
      <c r="C652" s="41">
        <v>383.5</v>
      </c>
      <c r="D652" s="41">
        <v>250</v>
      </c>
      <c r="E652" s="41">
        <v>250</v>
      </c>
      <c r="F652" s="41">
        <v>133.5</v>
      </c>
      <c r="G652" s="48">
        <v>30402</v>
      </c>
    </row>
    <row r="653" spans="1:7" x14ac:dyDescent="0.25">
      <c r="A653" s="48">
        <v>304020975</v>
      </c>
      <c r="B653" s="41" t="s">
        <v>1202</v>
      </c>
      <c r="C653" s="41">
        <v>0</v>
      </c>
      <c r="D653" s="41">
        <v>0</v>
      </c>
      <c r="E653" s="41">
        <v>0</v>
      </c>
      <c r="F653" s="41">
        <v>0</v>
      </c>
      <c r="G653" s="48">
        <v>30402</v>
      </c>
    </row>
    <row r="654" spans="1:7" x14ac:dyDescent="0.25">
      <c r="A654" s="48">
        <v>304020982</v>
      </c>
      <c r="B654" s="41" t="s">
        <v>1204</v>
      </c>
      <c r="C654" s="41">
        <v>0</v>
      </c>
      <c r="D654" s="41">
        <v>0</v>
      </c>
      <c r="E654" s="41">
        <v>0</v>
      </c>
      <c r="F654" s="41">
        <v>0</v>
      </c>
      <c r="G654" s="48">
        <v>30402</v>
      </c>
    </row>
    <row r="655" spans="1:7" x14ac:dyDescent="0.25">
      <c r="A655" s="48">
        <v>304021600</v>
      </c>
      <c r="B655" s="41" t="s">
        <v>1206</v>
      </c>
      <c r="C655" s="41">
        <v>0</v>
      </c>
      <c r="D655" s="41">
        <v>1250</v>
      </c>
      <c r="E655" s="41">
        <v>0</v>
      </c>
      <c r="F655" s="41">
        <v>0</v>
      </c>
      <c r="G655" s="48">
        <v>30402</v>
      </c>
    </row>
    <row r="656" spans="1:7" x14ac:dyDescent="0.25">
      <c r="A656" s="48">
        <v>304021610</v>
      </c>
      <c r="B656" s="41" t="s">
        <v>1208</v>
      </c>
      <c r="C656" s="41">
        <v>0</v>
      </c>
      <c r="D656" s="41">
        <v>250</v>
      </c>
      <c r="E656" s="41">
        <v>250</v>
      </c>
      <c r="F656" s="41">
        <v>-250</v>
      </c>
      <c r="G656" s="48">
        <v>30402</v>
      </c>
    </row>
    <row r="657" spans="1:7" x14ac:dyDescent="0.25">
      <c r="A657" s="48">
        <v>304022000</v>
      </c>
      <c r="B657" s="41" t="s">
        <v>1210</v>
      </c>
      <c r="C657" s="41">
        <v>0</v>
      </c>
      <c r="D657" s="41">
        <v>1950</v>
      </c>
      <c r="E657" s="41">
        <v>450</v>
      </c>
      <c r="F657" s="41">
        <v>-450</v>
      </c>
      <c r="G657" s="48">
        <v>30402</v>
      </c>
    </row>
    <row r="658" spans="1:7" x14ac:dyDescent="0.25">
      <c r="A658" s="48">
        <v>304022003</v>
      </c>
      <c r="B658" s="41" t="s">
        <v>1212</v>
      </c>
      <c r="C658" s="41">
        <v>0</v>
      </c>
      <c r="D658" s="41">
        <v>0</v>
      </c>
      <c r="E658" s="41">
        <v>0</v>
      </c>
      <c r="F658" s="41">
        <v>0</v>
      </c>
      <c r="G658" s="48">
        <v>30402</v>
      </c>
    </row>
    <row r="659" spans="1:7" x14ac:dyDescent="0.25">
      <c r="A659" s="48">
        <v>304022004</v>
      </c>
      <c r="B659" s="41" t="s">
        <v>1214</v>
      </c>
      <c r="C659" s="41">
        <v>17652.919999999998</v>
      </c>
      <c r="D659" s="41">
        <v>9300</v>
      </c>
      <c r="E659" s="41">
        <v>9300</v>
      </c>
      <c r="F659" s="41">
        <v>8352.92</v>
      </c>
      <c r="G659" s="48">
        <v>30402</v>
      </c>
    </row>
    <row r="660" spans="1:7" x14ac:dyDescent="0.25">
      <c r="A660" s="48">
        <v>304022006</v>
      </c>
      <c r="B660" s="41" t="s">
        <v>1216</v>
      </c>
      <c r="C660" s="41">
        <v>0</v>
      </c>
      <c r="D660" s="41">
        <v>0</v>
      </c>
      <c r="E660" s="41">
        <v>0</v>
      </c>
      <c r="F660" s="41">
        <v>0</v>
      </c>
      <c r="G660" s="48">
        <v>30402</v>
      </c>
    </row>
    <row r="661" spans="1:7" x14ac:dyDescent="0.25">
      <c r="A661" s="48">
        <v>304022022</v>
      </c>
      <c r="B661" s="41" t="s">
        <v>1218</v>
      </c>
      <c r="C661" s="41">
        <v>0</v>
      </c>
      <c r="D661" s="41">
        <v>0</v>
      </c>
      <c r="E661" s="41">
        <v>0</v>
      </c>
      <c r="F661" s="41">
        <v>0</v>
      </c>
      <c r="G661" s="48">
        <v>30402</v>
      </c>
    </row>
    <row r="662" spans="1:7" x14ac:dyDescent="0.25">
      <c r="A662" s="48">
        <v>304022300</v>
      </c>
      <c r="B662" s="41" t="s">
        <v>1220</v>
      </c>
      <c r="C662" s="41">
        <v>0</v>
      </c>
      <c r="D662" s="41">
        <v>0</v>
      </c>
      <c r="E662" s="41">
        <v>0</v>
      </c>
      <c r="F662" s="41">
        <v>0</v>
      </c>
      <c r="G662" s="48">
        <v>30402</v>
      </c>
    </row>
    <row r="663" spans="1:7" x14ac:dyDescent="0.25">
      <c r="A663" s="48">
        <v>304022418</v>
      </c>
      <c r="B663" s="41" t="s">
        <v>1222</v>
      </c>
      <c r="C663" s="41">
        <v>0</v>
      </c>
      <c r="D663" s="41">
        <v>0</v>
      </c>
      <c r="E663" s="41">
        <v>0</v>
      </c>
      <c r="F663" s="41">
        <v>0</v>
      </c>
      <c r="G663" s="48">
        <v>30402</v>
      </c>
    </row>
    <row r="664" spans="1:7" x14ac:dyDescent="0.25">
      <c r="A664" s="48">
        <v>304022460</v>
      </c>
      <c r="B664" s="41" t="s">
        <v>1224</v>
      </c>
      <c r="C664" s="41">
        <v>0</v>
      </c>
      <c r="D664" s="41">
        <v>0</v>
      </c>
      <c r="E664" s="41">
        <v>0</v>
      </c>
      <c r="F664" s="41">
        <v>0</v>
      </c>
      <c r="G664" s="48">
        <v>30402</v>
      </c>
    </row>
    <row r="665" spans="1:7" x14ac:dyDescent="0.25">
      <c r="A665" s="48">
        <v>304022500</v>
      </c>
      <c r="B665" s="41" t="s">
        <v>1226</v>
      </c>
      <c r="C665" s="41">
        <v>0</v>
      </c>
      <c r="D665" s="41">
        <v>11000</v>
      </c>
      <c r="E665" s="41">
        <v>0</v>
      </c>
      <c r="F665" s="41">
        <v>0</v>
      </c>
      <c r="G665" s="48">
        <v>30402</v>
      </c>
    </row>
    <row r="666" spans="1:7" x14ac:dyDescent="0.25">
      <c r="A666" s="48">
        <v>304022502</v>
      </c>
      <c r="B666" s="41" t="s">
        <v>1228</v>
      </c>
      <c r="C666" s="41">
        <v>0</v>
      </c>
      <c r="D666" s="41">
        <v>1750</v>
      </c>
      <c r="E666" s="41">
        <v>0</v>
      </c>
      <c r="F666" s="41">
        <v>0</v>
      </c>
      <c r="G666" s="48">
        <v>30402</v>
      </c>
    </row>
    <row r="667" spans="1:7" x14ac:dyDescent="0.25">
      <c r="A667" s="48">
        <v>304022510</v>
      </c>
      <c r="B667" s="41" t="s">
        <v>1230</v>
      </c>
      <c r="C667" s="41">
        <v>0</v>
      </c>
      <c r="D667" s="41">
        <v>0</v>
      </c>
      <c r="E667" s="41">
        <v>0</v>
      </c>
      <c r="F667" s="41">
        <v>0</v>
      </c>
      <c r="G667" s="48">
        <v>30402</v>
      </c>
    </row>
    <row r="668" spans="1:7" x14ac:dyDescent="0.25">
      <c r="A668" s="48">
        <v>304022520</v>
      </c>
      <c r="B668" s="41" t="s">
        <v>1232</v>
      </c>
      <c r="C668" s="41">
        <v>0</v>
      </c>
      <c r="D668" s="41">
        <v>0</v>
      </c>
      <c r="E668" s="41">
        <v>0</v>
      </c>
      <c r="F668" s="41">
        <v>0</v>
      </c>
      <c r="G668" s="48">
        <v>30402</v>
      </c>
    </row>
    <row r="669" spans="1:7" x14ac:dyDescent="0.25">
      <c r="A669" s="48">
        <v>304022524</v>
      </c>
      <c r="B669" s="41" t="s">
        <v>1234</v>
      </c>
      <c r="C669" s="41">
        <v>0</v>
      </c>
      <c r="D669" s="41">
        <v>0</v>
      </c>
      <c r="E669" s="41">
        <v>0</v>
      </c>
      <c r="F669" s="41">
        <v>0</v>
      </c>
      <c r="G669" s="48">
        <v>30402</v>
      </c>
    </row>
    <row r="670" spans="1:7" x14ac:dyDescent="0.25">
      <c r="A670" s="48">
        <v>304022701</v>
      </c>
      <c r="B670" s="41" t="s">
        <v>1236</v>
      </c>
      <c r="C670" s="41">
        <v>104.59</v>
      </c>
      <c r="D670" s="41">
        <v>0</v>
      </c>
      <c r="E670" s="41">
        <v>0</v>
      </c>
      <c r="F670" s="41">
        <v>104.59</v>
      </c>
      <c r="G670" s="48">
        <v>30402</v>
      </c>
    </row>
    <row r="671" spans="1:7" x14ac:dyDescent="0.25">
      <c r="A671" s="48">
        <v>304022703</v>
      </c>
      <c r="B671" s="41" t="s">
        <v>1238</v>
      </c>
      <c r="C671" s="41">
        <v>0</v>
      </c>
      <c r="D671" s="41">
        <v>0</v>
      </c>
      <c r="E671" s="41">
        <v>0</v>
      </c>
      <c r="F671" s="41">
        <v>0</v>
      </c>
      <c r="G671" s="48">
        <v>30402</v>
      </c>
    </row>
    <row r="672" spans="1:7" x14ac:dyDescent="0.25">
      <c r="A672" s="48">
        <v>304022708</v>
      </c>
      <c r="B672" s="41" t="s">
        <v>1240</v>
      </c>
      <c r="C672" s="41">
        <v>0</v>
      </c>
      <c r="D672" s="41">
        <v>0</v>
      </c>
      <c r="E672" s="41">
        <v>0</v>
      </c>
      <c r="F672" s="41">
        <v>0</v>
      </c>
      <c r="G672" s="48">
        <v>30402</v>
      </c>
    </row>
    <row r="673" spans="1:7" x14ac:dyDescent="0.25">
      <c r="A673" s="48">
        <v>304023011</v>
      </c>
      <c r="B673" s="41" t="s">
        <v>1242</v>
      </c>
      <c r="C673" s="41">
        <v>0</v>
      </c>
      <c r="D673" s="41">
        <v>0</v>
      </c>
      <c r="E673" s="41">
        <v>0</v>
      </c>
      <c r="F673" s="41">
        <v>0</v>
      </c>
      <c r="G673" s="48">
        <v>30402</v>
      </c>
    </row>
    <row r="674" spans="1:7" x14ac:dyDescent="0.25">
      <c r="A674" s="48">
        <v>304023300</v>
      </c>
      <c r="B674" s="41" t="s">
        <v>1244</v>
      </c>
      <c r="C674" s="41">
        <v>0</v>
      </c>
      <c r="D674" s="41">
        <v>0</v>
      </c>
      <c r="E674" s="41">
        <v>0</v>
      </c>
      <c r="F674" s="41">
        <v>0</v>
      </c>
      <c r="G674" s="48">
        <v>30402</v>
      </c>
    </row>
    <row r="675" spans="1:7" x14ac:dyDescent="0.25">
      <c r="A675" s="48">
        <v>304024600</v>
      </c>
      <c r="B675" s="41" t="s">
        <v>1246</v>
      </c>
      <c r="C675" s="41">
        <v>0</v>
      </c>
      <c r="D675" s="41">
        <v>0</v>
      </c>
      <c r="E675" s="41">
        <v>0</v>
      </c>
      <c r="F675" s="41">
        <v>0</v>
      </c>
      <c r="G675" s="48">
        <v>30402</v>
      </c>
    </row>
    <row r="676" spans="1:7" x14ac:dyDescent="0.25">
      <c r="A676" s="48">
        <v>304024610</v>
      </c>
      <c r="B676" s="41" t="s">
        <v>1248</v>
      </c>
      <c r="C676" s="41">
        <v>0</v>
      </c>
      <c r="D676" s="41">
        <v>0</v>
      </c>
      <c r="E676" s="41">
        <v>0</v>
      </c>
      <c r="F676" s="41">
        <v>0</v>
      </c>
      <c r="G676" s="48">
        <v>30402</v>
      </c>
    </row>
    <row r="677" spans="1:7" x14ac:dyDescent="0.25">
      <c r="A677" s="48">
        <v>304024611</v>
      </c>
      <c r="B677" s="41" t="s">
        <v>1250</v>
      </c>
      <c r="C677" s="41">
        <v>0</v>
      </c>
      <c r="D677" s="41">
        <v>0</v>
      </c>
      <c r="E677" s="41">
        <v>0</v>
      </c>
      <c r="F677" s="41">
        <v>0</v>
      </c>
      <c r="G677" s="48">
        <v>30402</v>
      </c>
    </row>
    <row r="678" spans="1:7" x14ac:dyDescent="0.25">
      <c r="A678" s="48">
        <v>304024618</v>
      </c>
      <c r="B678" s="41" t="s">
        <v>1252</v>
      </c>
      <c r="C678" s="41">
        <v>0</v>
      </c>
      <c r="D678" s="41">
        <v>0</v>
      </c>
      <c r="E678" s="41">
        <v>0</v>
      </c>
      <c r="F678" s="41">
        <v>0</v>
      </c>
      <c r="G678" s="48">
        <v>30402</v>
      </c>
    </row>
    <row r="679" spans="1:7" x14ac:dyDescent="0.25">
      <c r="A679" s="48">
        <v>304024619</v>
      </c>
      <c r="B679" s="41" t="s">
        <v>1254</v>
      </c>
      <c r="C679" s="41">
        <v>0</v>
      </c>
      <c r="D679" s="41">
        <v>0</v>
      </c>
      <c r="E679" s="41">
        <v>0</v>
      </c>
      <c r="F679" s="41">
        <v>0</v>
      </c>
      <c r="G679" s="48">
        <v>30402</v>
      </c>
    </row>
    <row r="680" spans="1:7" x14ac:dyDescent="0.25">
      <c r="A680" s="48">
        <v>304025159</v>
      </c>
      <c r="B680" s="41" t="s">
        <v>1256</v>
      </c>
      <c r="C680" s="41">
        <v>0</v>
      </c>
      <c r="D680" s="41">
        <v>0</v>
      </c>
      <c r="E680" s="41">
        <v>0</v>
      </c>
      <c r="F680" s="41">
        <v>0</v>
      </c>
      <c r="G680" s="48">
        <v>30402</v>
      </c>
    </row>
    <row r="681" spans="1:7" x14ac:dyDescent="0.25">
      <c r="A681" s="48">
        <v>304026010</v>
      </c>
      <c r="B681" s="41" t="s">
        <v>1258</v>
      </c>
      <c r="C681" s="41">
        <v>0</v>
      </c>
      <c r="D681" s="41">
        <v>0</v>
      </c>
      <c r="E681" s="41">
        <v>0</v>
      </c>
      <c r="F681" s="41">
        <v>0</v>
      </c>
      <c r="G681" s="48">
        <v>30402</v>
      </c>
    </row>
    <row r="682" spans="1:7" x14ac:dyDescent="0.25">
      <c r="A682" s="48">
        <v>304026504</v>
      </c>
      <c r="B682" s="41" t="s">
        <v>2812</v>
      </c>
      <c r="C682" s="41">
        <v>0</v>
      </c>
      <c r="D682" s="41">
        <v>8750</v>
      </c>
      <c r="E682" s="41">
        <v>8750</v>
      </c>
      <c r="F682" s="41">
        <v>-8750</v>
      </c>
      <c r="G682" s="48">
        <v>30402</v>
      </c>
    </row>
    <row r="683" spans="1:7" x14ac:dyDescent="0.25">
      <c r="A683" s="48">
        <v>304029051</v>
      </c>
      <c r="B683" s="41" t="s">
        <v>1260</v>
      </c>
      <c r="C683" s="41">
        <v>0</v>
      </c>
      <c r="D683" s="41">
        <v>0</v>
      </c>
      <c r="E683" s="41">
        <v>0</v>
      </c>
      <c r="F683" s="41">
        <v>0</v>
      </c>
      <c r="G683" s="48">
        <v>30402</v>
      </c>
    </row>
    <row r="684" spans="1:7" x14ac:dyDescent="0.25">
      <c r="A684" s="48">
        <v>304029054</v>
      </c>
      <c r="B684" s="41" t="s">
        <v>1262</v>
      </c>
      <c r="C684" s="41">
        <v>0</v>
      </c>
      <c r="D684" s="41">
        <v>0</v>
      </c>
      <c r="E684" s="41">
        <v>0</v>
      </c>
      <c r="F684" s="41">
        <v>0</v>
      </c>
      <c r="G684" s="48">
        <v>30402</v>
      </c>
    </row>
    <row r="685" spans="1:7" x14ac:dyDescent="0.25">
      <c r="A685" s="48">
        <v>304029200</v>
      </c>
      <c r="B685" s="41" t="s">
        <v>2813</v>
      </c>
      <c r="C685" s="41">
        <v>-6875</v>
      </c>
      <c r="D685" s="41">
        <v>0</v>
      </c>
      <c r="E685" s="41">
        <v>0</v>
      </c>
      <c r="F685" s="41">
        <v>-6875</v>
      </c>
      <c r="G685" s="48">
        <v>30402</v>
      </c>
    </row>
    <row r="686" spans="1:7" x14ac:dyDescent="0.25">
      <c r="A686" s="48">
        <v>304029801</v>
      </c>
      <c r="B686" s="41" t="s">
        <v>1264</v>
      </c>
      <c r="C686" s="41">
        <v>0</v>
      </c>
      <c r="D686" s="41">
        <v>0</v>
      </c>
      <c r="E686" s="41">
        <v>0</v>
      </c>
      <c r="F686" s="41">
        <v>0</v>
      </c>
      <c r="G686" s="48">
        <v>30402</v>
      </c>
    </row>
    <row r="687" spans="1:7" x14ac:dyDescent="0.25">
      <c r="A687" s="48">
        <v>304030100</v>
      </c>
      <c r="B687" s="41" t="s">
        <v>1266</v>
      </c>
      <c r="C687" s="41">
        <v>919</v>
      </c>
      <c r="D687" s="41">
        <v>0</v>
      </c>
      <c r="E687" s="41">
        <v>0</v>
      </c>
      <c r="F687" s="41">
        <v>919</v>
      </c>
      <c r="G687" s="48">
        <v>30403</v>
      </c>
    </row>
    <row r="688" spans="1:7" x14ac:dyDescent="0.25">
      <c r="A688" s="48">
        <v>304030120</v>
      </c>
      <c r="B688" s="41" t="s">
        <v>1268</v>
      </c>
      <c r="C688" s="41">
        <v>0</v>
      </c>
      <c r="D688" s="41">
        <v>0</v>
      </c>
      <c r="E688" s="41">
        <v>0</v>
      </c>
      <c r="F688" s="41">
        <v>0</v>
      </c>
      <c r="G688" s="48">
        <v>30403</v>
      </c>
    </row>
    <row r="689" spans="1:7" x14ac:dyDescent="0.25">
      <c r="A689" s="48">
        <v>304030150</v>
      </c>
      <c r="B689" s="41" t="s">
        <v>1270</v>
      </c>
      <c r="C689" s="41">
        <v>0</v>
      </c>
      <c r="D689" s="41">
        <v>0</v>
      </c>
      <c r="E689" s="41">
        <v>0</v>
      </c>
      <c r="F689" s="41">
        <v>0</v>
      </c>
      <c r="G689" s="48">
        <v>30403</v>
      </c>
    </row>
    <row r="690" spans="1:7" x14ac:dyDescent="0.25">
      <c r="A690" s="48">
        <v>304030200</v>
      </c>
      <c r="B690" s="41" t="s">
        <v>1272</v>
      </c>
      <c r="C690" s="41">
        <v>0</v>
      </c>
      <c r="D690" s="41">
        <v>0</v>
      </c>
      <c r="E690" s="41">
        <v>0</v>
      </c>
      <c r="F690" s="41">
        <v>0</v>
      </c>
      <c r="G690" s="48">
        <v>30403</v>
      </c>
    </row>
    <row r="691" spans="1:7" x14ac:dyDescent="0.25">
      <c r="A691" s="48">
        <v>304030400</v>
      </c>
      <c r="B691" s="41" t="s">
        <v>1274</v>
      </c>
      <c r="C691" s="41">
        <v>0</v>
      </c>
      <c r="D691" s="41">
        <v>0</v>
      </c>
      <c r="E691" s="41">
        <v>0</v>
      </c>
      <c r="F691" s="41">
        <v>0</v>
      </c>
      <c r="G691" s="48">
        <v>30403</v>
      </c>
    </row>
    <row r="692" spans="1:7" x14ac:dyDescent="0.25">
      <c r="A692" s="48">
        <v>304030800</v>
      </c>
      <c r="B692" s="41" t="s">
        <v>1276</v>
      </c>
      <c r="C692" s="41">
        <v>0</v>
      </c>
      <c r="D692" s="41">
        <v>0</v>
      </c>
      <c r="E692" s="41">
        <v>0</v>
      </c>
      <c r="F692" s="41">
        <v>0</v>
      </c>
      <c r="G692" s="48">
        <v>30403</v>
      </c>
    </row>
    <row r="693" spans="1:7" x14ac:dyDescent="0.25">
      <c r="A693" s="48">
        <v>304030930</v>
      </c>
      <c r="B693" s="41" t="s">
        <v>1278</v>
      </c>
      <c r="C693" s="41">
        <v>0</v>
      </c>
      <c r="D693" s="41">
        <v>0</v>
      </c>
      <c r="E693" s="41">
        <v>0</v>
      </c>
      <c r="F693" s="41">
        <v>0</v>
      </c>
      <c r="G693" s="48">
        <v>30403</v>
      </c>
    </row>
    <row r="694" spans="1:7" x14ac:dyDescent="0.25">
      <c r="A694" s="48">
        <v>304031600</v>
      </c>
      <c r="B694" s="41" t="s">
        <v>1280</v>
      </c>
      <c r="C694" s="41">
        <v>0</v>
      </c>
      <c r="D694" s="41">
        <v>0</v>
      </c>
      <c r="E694" s="41">
        <v>0</v>
      </c>
      <c r="F694" s="41">
        <v>0</v>
      </c>
      <c r="G694" s="48">
        <v>30403</v>
      </c>
    </row>
    <row r="695" spans="1:7" x14ac:dyDescent="0.25">
      <c r="A695" s="48">
        <v>304032000</v>
      </c>
      <c r="B695" s="41" t="s">
        <v>1282</v>
      </c>
      <c r="C695" s="41">
        <v>0</v>
      </c>
      <c r="D695" s="41">
        <v>0</v>
      </c>
      <c r="E695" s="41">
        <v>0</v>
      </c>
      <c r="F695" s="41">
        <v>0</v>
      </c>
      <c r="G695" s="48">
        <v>30403</v>
      </c>
    </row>
    <row r="696" spans="1:7" x14ac:dyDescent="0.25">
      <c r="A696" s="48">
        <v>304032003</v>
      </c>
      <c r="B696" s="41" t="s">
        <v>1284</v>
      </c>
      <c r="C696" s="41">
        <v>0</v>
      </c>
      <c r="D696" s="41">
        <v>0</v>
      </c>
      <c r="E696" s="41">
        <v>0</v>
      </c>
      <c r="F696" s="41">
        <v>0</v>
      </c>
      <c r="G696" s="48">
        <v>30403</v>
      </c>
    </row>
    <row r="697" spans="1:7" x14ac:dyDescent="0.25">
      <c r="A697" s="48">
        <v>304032004</v>
      </c>
      <c r="B697" s="41" t="s">
        <v>1286</v>
      </c>
      <c r="C697" s="41">
        <v>0</v>
      </c>
      <c r="D697" s="41">
        <v>0</v>
      </c>
      <c r="E697" s="41">
        <v>0</v>
      </c>
      <c r="F697" s="41">
        <v>0</v>
      </c>
      <c r="G697" s="48">
        <v>30403</v>
      </c>
    </row>
    <row r="698" spans="1:7" x14ac:dyDescent="0.25">
      <c r="A698" s="48">
        <v>304032300</v>
      </c>
      <c r="B698" s="41" t="s">
        <v>1288</v>
      </c>
      <c r="C698" s="41">
        <v>0</v>
      </c>
      <c r="D698" s="41">
        <v>0</v>
      </c>
      <c r="E698" s="41">
        <v>0</v>
      </c>
      <c r="F698" s="41">
        <v>0</v>
      </c>
      <c r="G698" s="48">
        <v>30403</v>
      </c>
    </row>
    <row r="699" spans="1:7" x14ac:dyDescent="0.25">
      <c r="A699" s="48">
        <v>304032400</v>
      </c>
      <c r="B699" s="41" t="s">
        <v>1290</v>
      </c>
      <c r="C699" s="41">
        <v>0</v>
      </c>
      <c r="D699" s="41">
        <v>0</v>
      </c>
      <c r="E699" s="41">
        <v>0</v>
      </c>
      <c r="F699" s="41">
        <v>0</v>
      </c>
      <c r="G699" s="48">
        <v>30403</v>
      </c>
    </row>
    <row r="700" spans="1:7" x14ac:dyDescent="0.25">
      <c r="A700" s="48">
        <v>304032423</v>
      </c>
      <c r="B700" s="41" t="s">
        <v>1292</v>
      </c>
      <c r="C700" s="41">
        <v>0</v>
      </c>
      <c r="D700" s="41">
        <v>0</v>
      </c>
      <c r="E700" s="41">
        <v>0</v>
      </c>
      <c r="F700" s="41">
        <v>0</v>
      </c>
      <c r="G700" s="48">
        <v>30403</v>
      </c>
    </row>
    <row r="701" spans="1:7" x14ac:dyDescent="0.25">
      <c r="A701" s="48">
        <v>304032434</v>
      </c>
      <c r="B701" s="41" t="s">
        <v>1294</v>
      </c>
      <c r="C701" s="41">
        <v>0</v>
      </c>
      <c r="D701" s="41">
        <v>0</v>
      </c>
      <c r="E701" s="41">
        <v>0</v>
      </c>
      <c r="F701" s="41">
        <v>0</v>
      </c>
      <c r="G701" s="48">
        <v>30403</v>
      </c>
    </row>
    <row r="702" spans="1:7" x14ac:dyDescent="0.25">
      <c r="A702" s="48">
        <v>304032460</v>
      </c>
      <c r="B702" s="41" t="s">
        <v>1296</v>
      </c>
      <c r="C702" s="41">
        <v>0</v>
      </c>
      <c r="D702" s="41">
        <v>0</v>
      </c>
      <c r="E702" s="41">
        <v>0</v>
      </c>
      <c r="F702" s="41">
        <v>0</v>
      </c>
      <c r="G702" s="48">
        <v>30403</v>
      </c>
    </row>
    <row r="703" spans="1:7" x14ac:dyDescent="0.25">
      <c r="A703" s="48">
        <v>304032500</v>
      </c>
      <c r="B703" s="41" t="s">
        <v>1298</v>
      </c>
      <c r="C703" s="41">
        <v>2616.37</v>
      </c>
      <c r="D703" s="41">
        <v>0</v>
      </c>
      <c r="E703" s="41">
        <v>0</v>
      </c>
      <c r="F703" s="41">
        <v>2616.37</v>
      </c>
      <c r="G703" s="48">
        <v>30403</v>
      </c>
    </row>
    <row r="704" spans="1:7" x14ac:dyDescent="0.25">
      <c r="A704" s="48">
        <v>304032524</v>
      </c>
      <c r="B704" s="41" t="s">
        <v>1300</v>
      </c>
      <c r="C704" s="41">
        <v>0</v>
      </c>
      <c r="D704" s="41">
        <v>0</v>
      </c>
      <c r="E704" s="41">
        <v>0</v>
      </c>
      <c r="F704" s="41">
        <v>0</v>
      </c>
      <c r="G704" s="48">
        <v>30403</v>
      </c>
    </row>
    <row r="705" spans="1:7" x14ac:dyDescent="0.25">
      <c r="A705" s="48">
        <v>304032701</v>
      </c>
      <c r="B705" s="41" t="s">
        <v>1302</v>
      </c>
      <c r="C705" s="41">
        <v>0</v>
      </c>
      <c r="D705" s="41">
        <v>0</v>
      </c>
      <c r="E705" s="41">
        <v>0</v>
      </c>
      <c r="F705" s="41">
        <v>0</v>
      </c>
      <c r="G705" s="48">
        <v>30403</v>
      </c>
    </row>
    <row r="706" spans="1:7" x14ac:dyDescent="0.25">
      <c r="A706" s="48">
        <v>304032708</v>
      </c>
      <c r="B706" s="41" t="s">
        <v>1304</v>
      </c>
      <c r="C706" s="41">
        <v>0</v>
      </c>
      <c r="D706" s="41">
        <v>0</v>
      </c>
      <c r="E706" s="41">
        <v>0</v>
      </c>
      <c r="F706" s="41">
        <v>0</v>
      </c>
      <c r="G706" s="48">
        <v>30403</v>
      </c>
    </row>
    <row r="707" spans="1:7" x14ac:dyDescent="0.25">
      <c r="A707" s="48">
        <v>304033000</v>
      </c>
      <c r="B707" s="41" t="s">
        <v>1306</v>
      </c>
      <c r="C707" s="41">
        <v>0</v>
      </c>
      <c r="D707" s="41">
        <v>0</v>
      </c>
      <c r="E707" s="41">
        <v>0</v>
      </c>
      <c r="F707" s="41">
        <v>0</v>
      </c>
      <c r="G707" s="48">
        <v>30403</v>
      </c>
    </row>
    <row r="708" spans="1:7" x14ac:dyDescent="0.25">
      <c r="A708" s="48">
        <v>304033031</v>
      </c>
      <c r="B708" s="41" t="s">
        <v>1308</v>
      </c>
      <c r="C708" s="41">
        <v>0</v>
      </c>
      <c r="D708" s="41">
        <v>0</v>
      </c>
      <c r="E708" s="41">
        <v>0</v>
      </c>
      <c r="F708" s="41">
        <v>0</v>
      </c>
      <c r="G708" s="48">
        <v>30403</v>
      </c>
    </row>
    <row r="709" spans="1:7" x14ac:dyDescent="0.25">
      <c r="A709" s="48">
        <v>304035124</v>
      </c>
      <c r="B709" s="41" t="s">
        <v>1310</v>
      </c>
      <c r="C709" s="41">
        <v>0</v>
      </c>
      <c r="D709" s="41">
        <v>0</v>
      </c>
      <c r="E709" s="41">
        <v>0</v>
      </c>
      <c r="F709" s="41">
        <v>0</v>
      </c>
      <c r="G709" s="48">
        <v>30403</v>
      </c>
    </row>
    <row r="710" spans="1:7" x14ac:dyDescent="0.25">
      <c r="A710" s="48">
        <v>304035159</v>
      </c>
      <c r="B710" s="41" t="s">
        <v>1312</v>
      </c>
      <c r="C710" s="41">
        <v>0</v>
      </c>
      <c r="D710" s="41">
        <v>0</v>
      </c>
      <c r="E710" s="41">
        <v>0</v>
      </c>
      <c r="F710" s="41">
        <v>0</v>
      </c>
      <c r="G710" s="48">
        <v>30403</v>
      </c>
    </row>
    <row r="711" spans="1:7" x14ac:dyDescent="0.25">
      <c r="A711" s="48">
        <v>304035902</v>
      </c>
      <c r="B711" s="41" t="s">
        <v>1314</v>
      </c>
      <c r="C711" s="41">
        <v>0</v>
      </c>
      <c r="D711" s="41">
        <v>0</v>
      </c>
      <c r="E711" s="41">
        <v>0</v>
      </c>
      <c r="F711" s="41">
        <v>0</v>
      </c>
      <c r="G711" s="48">
        <v>30403</v>
      </c>
    </row>
    <row r="712" spans="1:7" x14ac:dyDescent="0.25">
      <c r="A712" s="48">
        <v>304039057</v>
      </c>
      <c r="B712" s="41" t="s">
        <v>1316</v>
      </c>
      <c r="C712" s="41">
        <v>0</v>
      </c>
      <c r="D712" s="41">
        <v>0</v>
      </c>
      <c r="E712" s="41">
        <v>0</v>
      </c>
      <c r="F712" s="41">
        <v>0</v>
      </c>
      <c r="G712" s="48">
        <v>30403</v>
      </c>
    </row>
    <row r="713" spans="1:7" x14ac:dyDescent="0.25">
      <c r="A713" s="48">
        <v>304039628</v>
      </c>
      <c r="B713" s="41" t="s">
        <v>1318</v>
      </c>
      <c r="C713" s="41">
        <v>0</v>
      </c>
      <c r="D713" s="41">
        <v>0</v>
      </c>
      <c r="E713" s="41">
        <v>0</v>
      </c>
      <c r="F713" s="41">
        <v>0</v>
      </c>
      <c r="G713" s="48">
        <v>30403</v>
      </c>
    </row>
    <row r="714" spans="1:7" x14ac:dyDescent="0.25">
      <c r="A714" s="48">
        <v>304039801</v>
      </c>
      <c r="B714" s="41" t="s">
        <v>1320</v>
      </c>
      <c r="C714" s="41">
        <v>61859.47</v>
      </c>
      <c r="D714" s="41">
        <v>0</v>
      </c>
      <c r="E714" s="41">
        <v>0</v>
      </c>
      <c r="F714" s="41">
        <v>61859.47</v>
      </c>
      <c r="G714" s="48">
        <v>30403</v>
      </c>
    </row>
    <row r="715" spans="1:7" x14ac:dyDescent="0.25">
      <c r="A715" s="48">
        <v>304040100</v>
      </c>
      <c r="B715" s="41" t="s">
        <v>1322</v>
      </c>
      <c r="C715" s="41">
        <v>-72</v>
      </c>
      <c r="D715" s="41">
        <v>0</v>
      </c>
      <c r="E715" s="41">
        <v>0</v>
      </c>
      <c r="F715" s="41">
        <v>-72</v>
      </c>
      <c r="G715" s="48">
        <v>30404</v>
      </c>
    </row>
    <row r="716" spans="1:7" x14ac:dyDescent="0.25">
      <c r="A716" s="48">
        <v>304040150</v>
      </c>
      <c r="B716" s="41" t="s">
        <v>1324</v>
      </c>
      <c r="C716" s="41">
        <v>0</v>
      </c>
      <c r="D716" s="41">
        <v>0</v>
      </c>
      <c r="E716" s="41">
        <v>0</v>
      </c>
      <c r="F716" s="41">
        <v>0</v>
      </c>
      <c r="G716" s="48">
        <v>30404</v>
      </c>
    </row>
    <row r="717" spans="1:7" x14ac:dyDescent="0.25">
      <c r="A717" s="48">
        <v>304040800</v>
      </c>
      <c r="B717" s="41" t="s">
        <v>1326</v>
      </c>
      <c r="C717" s="41">
        <v>0</v>
      </c>
      <c r="D717" s="41">
        <v>0</v>
      </c>
      <c r="E717" s="41">
        <v>0</v>
      </c>
      <c r="F717" s="41">
        <v>0</v>
      </c>
      <c r="G717" s="48">
        <v>30404</v>
      </c>
    </row>
    <row r="718" spans="1:7" x14ac:dyDescent="0.25">
      <c r="A718" s="48">
        <v>304040930</v>
      </c>
      <c r="B718" s="41" t="s">
        <v>1328</v>
      </c>
      <c r="C718" s="41">
        <v>0</v>
      </c>
      <c r="D718" s="41">
        <v>0</v>
      </c>
      <c r="E718" s="41">
        <v>0</v>
      </c>
      <c r="F718" s="41">
        <v>0</v>
      </c>
      <c r="G718" s="48">
        <v>30404</v>
      </c>
    </row>
    <row r="719" spans="1:7" x14ac:dyDescent="0.25">
      <c r="A719" s="48">
        <v>304041500</v>
      </c>
      <c r="B719" s="41" t="s">
        <v>1330</v>
      </c>
      <c r="C719" s="41">
        <v>0</v>
      </c>
      <c r="D719" s="41">
        <v>0</v>
      </c>
      <c r="E719" s="41">
        <v>0</v>
      </c>
      <c r="F719" s="41">
        <v>0</v>
      </c>
      <c r="G719" s="48">
        <v>30404</v>
      </c>
    </row>
    <row r="720" spans="1:7" x14ac:dyDescent="0.25">
      <c r="A720" s="48">
        <v>304041600</v>
      </c>
      <c r="B720" s="41" t="s">
        <v>1332</v>
      </c>
      <c r="C720" s="41">
        <v>0</v>
      </c>
      <c r="D720" s="41">
        <v>0</v>
      </c>
      <c r="E720" s="41">
        <v>0</v>
      </c>
      <c r="F720" s="41">
        <v>0</v>
      </c>
      <c r="G720" s="48">
        <v>30404</v>
      </c>
    </row>
    <row r="721" spans="1:7" x14ac:dyDescent="0.25">
      <c r="A721" s="48">
        <v>304042000</v>
      </c>
      <c r="B721" s="41" t="s">
        <v>2778</v>
      </c>
      <c r="C721" s="41">
        <v>0</v>
      </c>
      <c r="D721" s="41">
        <v>0</v>
      </c>
      <c r="E721" s="41">
        <v>0</v>
      </c>
      <c r="F721" s="41">
        <v>0</v>
      </c>
      <c r="G721" s="48">
        <v>30404</v>
      </c>
    </row>
    <row r="722" spans="1:7" x14ac:dyDescent="0.25">
      <c r="A722" s="48">
        <v>304042007</v>
      </c>
      <c r="B722" s="41" t="s">
        <v>2779</v>
      </c>
      <c r="C722" s="41">
        <v>0</v>
      </c>
      <c r="D722" s="41">
        <v>0</v>
      </c>
      <c r="E722" s="41">
        <v>0</v>
      </c>
      <c r="F722" s="41">
        <v>0</v>
      </c>
      <c r="G722" s="48">
        <v>30404</v>
      </c>
    </row>
    <row r="723" spans="1:7" x14ac:dyDescent="0.25">
      <c r="A723" s="48">
        <v>304042400</v>
      </c>
      <c r="B723" s="41" t="s">
        <v>1334</v>
      </c>
      <c r="C723" s="41">
        <v>0</v>
      </c>
      <c r="D723" s="41">
        <v>0</v>
      </c>
      <c r="E723" s="41">
        <v>0</v>
      </c>
      <c r="F723" s="41">
        <v>0</v>
      </c>
      <c r="G723" s="48">
        <v>30404</v>
      </c>
    </row>
    <row r="724" spans="1:7" x14ac:dyDescent="0.25">
      <c r="A724" s="48">
        <v>304042423</v>
      </c>
      <c r="B724" s="41" t="s">
        <v>1336</v>
      </c>
      <c r="C724" s="41">
        <v>0</v>
      </c>
      <c r="D724" s="41">
        <v>0</v>
      </c>
      <c r="E724" s="41">
        <v>0</v>
      </c>
      <c r="F724" s="41">
        <v>0</v>
      </c>
      <c r="G724" s="48">
        <v>30404</v>
      </c>
    </row>
    <row r="725" spans="1:7" x14ac:dyDescent="0.25">
      <c r="A725" s="48">
        <v>304042460</v>
      </c>
      <c r="B725" s="41" t="s">
        <v>1338</v>
      </c>
      <c r="C725" s="41">
        <v>0</v>
      </c>
      <c r="D725" s="41">
        <v>0</v>
      </c>
      <c r="E725" s="41">
        <v>0</v>
      </c>
      <c r="F725" s="41">
        <v>0</v>
      </c>
      <c r="G725" s="48">
        <v>30404</v>
      </c>
    </row>
    <row r="726" spans="1:7" x14ac:dyDescent="0.25">
      <c r="A726" s="48">
        <v>304042500</v>
      </c>
      <c r="B726" s="41" t="s">
        <v>1340</v>
      </c>
      <c r="C726" s="41">
        <v>0</v>
      </c>
      <c r="D726" s="41">
        <v>0</v>
      </c>
      <c r="E726" s="41">
        <v>0</v>
      </c>
      <c r="F726" s="41">
        <v>0</v>
      </c>
      <c r="G726" s="48">
        <v>30404</v>
      </c>
    </row>
    <row r="727" spans="1:7" x14ac:dyDescent="0.25">
      <c r="A727" s="48">
        <v>304042519</v>
      </c>
      <c r="B727" s="41" t="s">
        <v>1342</v>
      </c>
      <c r="C727" s="41">
        <v>0</v>
      </c>
      <c r="D727" s="41">
        <v>0</v>
      </c>
      <c r="E727" s="41">
        <v>0</v>
      </c>
      <c r="F727" s="41">
        <v>0</v>
      </c>
      <c r="G727" s="48">
        <v>30404</v>
      </c>
    </row>
    <row r="728" spans="1:7" x14ac:dyDescent="0.25">
      <c r="A728" s="48">
        <v>304042524</v>
      </c>
      <c r="B728" s="41" t="s">
        <v>1344</v>
      </c>
      <c r="C728" s="41">
        <v>0</v>
      </c>
      <c r="D728" s="41">
        <v>0</v>
      </c>
      <c r="E728" s="41">
        <v>0</v>
      </c>
      <c r="F728" s="41">
        <v>0</v>
      </c>
      <c r="G728" s="48">
        <v>30404</v>
      </c>
    </row>
    <row r="729" spans="1:7" x14ac:dyDescent="0.25">
      <c r="A729" s="48">
        <v>304042701</v>
      </c>
      <c r="B729" s="41" t="s">
        <v>1346</v>
      </c>
      <c r="C729" s="41">
        <v>0</v>
      </c>
      <c r="D729" s="41">
        <v>0</v>
      </c>
      <c r="E729" s="41">
        <v>0</v>
      </c>
      <c r="F729" s="41">
        <v>0</v>
      </c>
      <c r="G729" s="48">
        <v>30404</v>
      </c>
    </row>
    <row r="730" spans="1:7" x14ac:dyDescent="0.25">
      <c r="A730" s="48">
        <v>304043000</v>
      </c>
      <c r="B730" s="41" t="s">
        <v>1348</v>
      </c>
      <c r="C730" s="41">
        <v>0</v>
      </c>
      <c r="D730" s="41">
        <v>0</v>
      </c>
      <c r="E730" s="41">
        <v>0</v>
      </c>
      <c r="F730" s="41">
        <v>0</v>
      </c>
      <c r="G730" s="48">
        <v>30404</v>
      </c>
    </row>
    <row r="731" spans="1:7" x14ac:dyDescent="0.25">
      <c r="A731" s="48">
        <v>304045124</v>
      </c>
      <c r="B731" s="41" t="s">
        <v>2781</v>
      </c>
      <c r="C731" s="41">
        <v>0</v>
      </c>
      <c r="D731" s="41">
        <v>0</v>
      </c>
      <c r="E731" s="41">
        <v>0</v>
      </c>
      <c r="F731" s="41">
        <v>0</v>
      </c>
      <c r="G731" s="48">
        <v>30404</v>
      </c>
    </row>
    <row r="732" spans="1:7" x14ac:dyDescent="0.25">
      <c r="A732" s="48">
        <v>304049057</v>
      </c>
      <c r="B732" s="41" t="s">
        <v>1350</v>
      </c>
      <c r="C732" s="41">
        <v>0</v>
      </c>
      <c r="D732" s="41">
        <v>0</v>
      </c>
      <c r="E732" s="41">
        <v>0</v>
      </c>
      <c r="F732" s="41">
        <v>0</v>
      </c>
      <c r="G732" s="48">
        <v>30404</v>
      </c>
    </row>
    <row r="733" spans="1:7" x14ac:dyDescent="0.25">
      <c r="A733" s="48">
        <v>304049628</v>
      </c>
      <c r="B733" s="41" t="s">
        <v>1352</v>
      </c>
      <c r="C733" s="41">
        <v>0</v>
      </c>
      <c r="D733" s="41">
        <v>0</v>
      </c>
      <c r="E733" s="41">
        <v>0</v>
      </c>
      <c r="F733" s="41">
        <v>0</v>
      </c>
      <c r="G733" s="48">
        <v>30404</v>
      </c>
    </row>
    <row r="734" spans="1:7" x14ac:dyDescent="0.25">
      <c r="A734" s="48">
        <v>304049801</v>
      </c>
      <c r="B734" s="41" t="s">
        <v>1354</v>
      </c>
      <c r="C734" s="41">
        <v>143446.64000000001</v>
      </c>
      <c r="D734" s="41">
        <v>0</v>
      </c>
      <c r="E734" s="41">
        <v>0</v>
      </c>
      <c r="F734" s="41">
        <v>143446.64000000001</v>
      </c>
      <c r="G734" s="48">
        <v>30404</v>
      </c>
    </row>
    <row r="735" spans="1:7" x14ac:dyDescent="0.25">
      <c r="A735" s="48">
        <v>305010102</v>
      </c>
      <c r="B735" s="41" t="s">
        <v>1356</v>
      </c>
      <c r="C735" s="41">
        <v>0</v>
      </c>
      <c r="D735" s="41">
        <v>0</v>
      </c>
      <c r="E735" s="41">
        <v>0</v>
      </c>
      <c r="F735" s="41">
        <v>0</v>
      </c>
      <c r="G735" s="48">
        <v>30501</v>
      </c>
    </row>
    <row r="736" spans="1:7" x14ac:dyDescent="0.25">
      <c r="A736" s="48">
        <v>305010110</v>
      </c>
      <c r="B736" s="41" t="s">
        <v>1358</v>
      </c>
      <c r="C736" s="41">
        <v>0</v>
      </c>
      <c r="D736" s="41">
        <v>0</v>
      </c>
      <c r="E736" s="41">
        <v>0</v>
      </c>
      <c r="F736" s="41">
        <v>0</v>
      </c>
      <c r="G736" s="48">
        <v>30501</v>
      </c>
    </row>
    <row r="737" spans="1:7" x14ac:dyDescent="0.25">
      <c r="A737" s="48">
        <v>305010120</v>
      </c>
      <c r="B737" s="41" t="s">
        <v>1360</v>
      </c>
      <c r="C737" s="41">
        <v>0</v>
      </c>
      <c r="D737" s="41">
        <v>0</v>
      </c>
      <c r="E737" s="41">
        <v>0</v>
      </c>
      <c r="F737" s="41">
        <v>0</v>
      </c>
      <c r="G737" s="48">
        <v>30501</v>
      </c>
    </row>
    <row r="738" spans="1:7" x14ac:dyDescent="0.25">
      <c r="A738" s="48">
        <v>305010971</v>
      </c>
      <c r="B738" s="41" t="s">
        <v>1362</v>
      </c>
      <c r="C738" s="41">
        <v>0</v>
      </c>
      <c r="D738" s="41">
        <v>22600</v>
      </c>
      <c r="E738" s="41">
        <v>22600</v>
      </c>
      <c r="F738" s="41">
        <v>-22600</v>
      </c>
      <c r="G738" s="48">
        <v>30501</v>
      </c>
    </row>
    <row r="739" spans="1:7" x14ac:dyDescent="0.25">
      <c r="A739" s="48">
        <v>305010972</v>
      </c>
      <c r="B739" s="41" t="s">
        <v>1364</v>
      </c>
      <c r="C739" s="41">
        <v>5075.68</v>
      </c>
      <c r="D739" s="41">
        <v>0</v>
      </c>
      <c r="E739" s="41">
        <v>0</v>
      </c>
      <c r="F739" s="41">
        <v>5075.68</v>
      </c>
      <c r="G739" s="48">
        <v>30501</v>
      </c>
    </row>
    <row r="740" spans="1:7" x14ac:dyDescent="0.25">
      <c r="A740" s="48">
        <v>305010973</v>
      </c>
      <c r="B740" s="41" t="s">
        <v>1366</v>
      </c>
      <c r="C740" s="41">
        <v>0</v>
      </c>
      <c r="D740" s="41">
        <v>0</v>
      </c>
      <c r="E740" s="41">
        <v>0</v>
      </c>
      <c r="F740" s="41">
        <v>0</v>
      </c>
      <c r="G740" s="48">
        <v>30501</v>
      </c>
    </row>
    <row r="741" spans="1:7" x14ac:dyDescent="0.25">
      <c r="A741" s="48">
        <v>305010974</v>
      </c>
      <c r="B741" s="41" t="s">
        <v>1368</v>
      </c>
      <c r="C741" s="41">
        <v>0</v>
      </c>
      <c r="D741" s="41">
        <v>0</v>
      </c>
      <c r="E741" s="41">
        <v>0</v>
      </c>
      <c r="F741" s="41">
        <v>0</v>
      </c>
      <c r="G741" s="48">
        <v>30501</v>
      </c>
    </row>
    <row r="742" spans="1:7" x14ac:dyDescent="0.25">
      <c r="A742" s="48">
        <v>305012516</v>
      </c>
      <c r="B742" s="41" t="s">
        <v>1370</v>
      </c>
      <c r="C742" s="41">
        <v>0</v>
      </c>
      <c r="D742" s="41">
        <v>0</v>
      </c>
      <c r="E742" s="41">
        <v>0</v>
      </c>
      <c r="F742" s="41">
        <v>0</v>
      </c>
      <c r="G742" s="48">
        <v>30501</v>
      </c>
    </row>
    <row r="743" spans="1:7" x14ac:dyDescent="0.25">
      <c r="A743" s="48">
        <v>305014610</v>
      </c>
      <c r="B743" s="41" t="s">
        <v>1372</v>
      </c>
      <c r="C743" s="41">
        <v>0</v>
      </c>
      <c r="D743" s="41">
        <v>0</v>
      </c>
      <c r="E743" s="41">
        <v>0</v>
      </c>
      <c r="F743" s="41">
        <v>0</v>
      </c>
      <c r="G743" s="48">
        <v>30501</v>
      </c>
    </row>
    <row r="744" spans="1:7" x14ac:dyDescent="0.25">
      <c r="A744" s="48">
        <v>305019801</v>
      </c>
      <c r="B744" s="41" t="s">
        <v>1374</v>
      </c>
      <c r="C744" s="41">
        <v>0</v>
      </c>
      <c r="D744" s="41">
        <v>0</v>
      </c>
      <c r="E744" s="41">
        <v>0</v>
      </c>
      <c r="F744" s="41">
        <v>0</v>
      </c>
      <c r="G744" s="48">
        <v>30501</v>
      </c>
    </row>
    <row r="745" spans="1:7" x14ac:dyDescent="0.25">
      <c r="A745" s="48">
        <v>305019826</v>
      </c>
      <c r="B745" s="41" t="s">
        <v>1376</v>
      </c>
      <c r="C745" s="41">
        <v>0</v>
      </c>
      <c r="D745" s="41">
        <v>0</v>
      </c>
      <c r="E745" s="41">
        <v>0</v>
      </c>
      <c r="F745" s="41">
        <v>0</v>
      </c>
      <c r="G745" s="48">
        <v>30501</v>
      </c>
    </row>
    <row r="746" spans="1:7" x14ac:dyDescent="0.25">
      <c r="A746" s="48">
        <v>306012429</v>
      </c>
      <c r="B746" s="41" t="s">
        <v>1378</v>
      </c>
      <c r="C746" s="41">
        <v>0</v>
      </c>
      <c r="D746" s="41">
        <v>0</v>
      </c>
      <c r="E746" s="41">
        <v>0</v>
      </c>
      <c r="F746" s="41">
        <v>0</v>
      </c>
      <c r="G746" s="48">
        <v>30601</v>
      </c>
    </row>
    <row r="747" spans="1:7" x14ac:dyDescent="0.25">
      <c r="A747" s="48">
        <v>306012923</v>
      </c>
      <c r="B747" s="41" t="s">
        <v>1380</v>
      </c>
      <c r="C747" s="41">
        <v>0</v>
      </c>
      <c r="D747" s="41">
        <v>0</v>
      </c>
      <c r="E747" s="41">
        <v>0</v>
      </c>
      <c r="F747" s="41">
        <v>0</v>
      </c>
      <c r="G747" s="48">
        <v>30601</v>
      </c>
    </row>
    <row r="748" spans="1:7" x14ac:dyDescent="0.25">
      <c r="A748" s="48">
        <v>306014610</v>
      </c>
      <c r="B748" s="41" t="s">
        <v>1382</v>
      </c>
      <c r="C748" s="41">
        <v>0</v>
      </c>
      <c r="D748" s="41">
        <v>0</v>
      </c>
      <c r="E748" s="41">
        <v>0</v>
      </c>
      <c r="F748" s="41">
        <v>0</v>
      </c>
      <c r="G748" s="48">
        <v>30601</v>
      </c>
    </row>
    <row r="749" spans="1:7" x14ac:dyDescent="0.25">
      <c r="A749" s="48">
        <v>306019051</v>
      </c>
      <c r="B749" s="41" t="s">
        <v>1384</v>
      </c>
      <c r="C749" s="41">
        <v>0</v>
      </c>
      <c r="D749" s="41">
        <v>0</v>
      </c>
      <c r="E749" s="41">
        <v>0</v>
      </c>
      <c r="F749" s="41">
        <v>0</v>
      </c>
      <c r="G749" s="48">
        <v>30601</v>
      </c>
    </row>
    <row r="750" spans="1:7" x14ac:dyDescent="0.25">
      <c r="A750" s="48">
        <v>306019053</v>
      </c>
      <c r="B750" s="41" t="s">
        <v>1386</v>
      </c>
      <c r="C750" s="41">
        <v>0</v>
      </c>
      <c r="D750" s="41">
        <v>0</v>
      </c>
      <c r="E750" s="41">
        <v>0</v>
      </c>
      <c r="F750" s="41">
        <v>0</v>
      </c>
      <c r="G750" s="48">
        <v>30601</v>
      </c>
    </row>
    <row r="751" spans="1:7" x14ac:dyDescent="0.25">
      <c r="A751" s="48">
        <v>307010100</v>
      </c>
      <c r="B751" s="41" t="s">
        <v>1388</v>
      </c>
      <c r="C751" s="41">
        <v>0</v>
      </c>
      <c r="D751" s="41">
        <v>0</v>
      </c>
      <c r="E751" s="41">
        <v>0</v>
      </c>
      <c r="F751" s="41">
        <v>0</v>
      </c>
      <c r="G751" s="48">
        <v>30701</v>
      </c>
    </row>
    <row r="752" spans="1:7" x14ac:dyDescent="0.25">
      <c r="A752" s="48">
        <v>307010800</v>
      </c>
      <c r="B752" s="41" t="s">
        <v>1390</v>
      </c>
      <c r="C752" s="41">
        <v>0</v>
      </c>
      <c r="D752" s="41">
        <v>0</v>
      </c>
      <c r="E752" s="41">
        <v>0</v>
      </c>
      <c r="F752" s="41">
        <v>0</v>
      </c>
      <c r="G752" s="48">
        <v>30701</v>
      </c>
    </row>
    <row r="753" spans="1:7" x14ac:dyDescent="0.25">
      <c r="A753" s="48">
        <v>307012000</v>
      </c>
      <c r="B753" s="41" t="s">
        <v>1392</v>
      </c>
      <c r="C753" s="41">
        <v>0</v>
      </c>
      <c r="D753" s="41">
        <v>0</v>
      </c>
      <c r="E753" s="41">
        <v>0</v>
      </c>
      <c r="F753" s="41">
        <v>0</v>
      </c>
      <c r="G753" s="48">
        <v>30701</v>
      </c>
    </row>
    <row r="754" spans="1:7" x14ac:dyDescent="0.25">
      <c r="A754" s="48">
        <v>307012016</v>
      </c>
      <c r="B754" s="41" t="s">
        <v>1394</v>
      </c>
      <c r="C754" s="41">
        <v>0</v>
      </c>
      <c r="D754" s="41">
        <v>100</v>
      </c>
      <c r="E754" s="41">
        <v>100</v>
      </c>
      <c r="F754" s="41">
        <v>-100</v>
      </c>
      <c r="G754" s="48">
        <v>30701</v>
      </c>
    </row>
    <row r="755" spans="1:7" x14ac:dyDescent="0.25">
      <c r="A755" s="48">
        <v>307012036</v>
      </c>
      <c r="B755" s="41" t="s">
        <v>1396</v>
      </c>
      <c r="C755" s="41">
        <v>0</v>
      </c>
      <c r="D755" s="41">
        <v>0</v>
      </c>
      <c r="E755" s="41">
        <v>0</v>
      </c>
      <c r="F755" s="41">
        <v>0</v>
      </c>
      <c r="G755" s="48">
        <v>30701</v>
      </c>
    </row>
    <row r="756" spans="1:7" x14ac:dyDescent="0.25">
      <c r="A756" s="48">
        <v>307012416</v>
      </c>
      <c r="B756" s="41" t="s">
        <v>1398</v>
      </c>
      <c r="C756" s="41">
        <v>0</v>
      </c>
      <c r="D756" s="41">
        <v>0</v>
      </c>
      <c r="E756" s="41">
        <v>0</v>
      </c>
      <c r="F756" s="41">
        <v>0</v>
      </c>
      <c r="G756" s="48">
        <v>30701</v>
      </c>
    </row>
    <row r="757" spans="1:7" x14ac:dyDescent="0.25">
      <c r="A757" s="48">
        <v>307012421</v>
      </c>
      <c r="B757" s="41" t="s">
        <v>1400</v>
      </c>
      <c r="C757" s="41">
        <v>0</v>
      </c>
      <c r="D757" s="41">
        <v>0</v>
      </c>
      <c r="E757" s="41">
        <v>0</v>
      </c>
      <c r="F757" s="41">
        <v>0</v>
      </c>
      <c r="G757" s="48">
        <v>30701</v>
      </c>
    </row>
    <row r="758" spans="1:7" x14ac:dyDescent="0.25">
      <c r="A758" s="48">
        <v>307012440</v>
      </c>
      <c r="B758" s="41" t="s">
        <v>1402</v>
      </c>
      <c r="C758" s="41">
        <v>0</v>
      </c>
      <c r="D758" s="41">
        <v>0</v>
      </c>
      <c r="E758" s="41">
        <v>0</v>
      </c>
      <c r="F758" s="41">
        <v>0</v>
      </c>
      <c r="G758" s="48">
        <v>30701</v>
      </c>
    </row>
    <row r="759" spans="1:7" x14ac:dyDescent="0.25">
      <c r="A759" s="48">
        <v>307012500</v>
      </c>
      <c r="B759" s="41" t="s">
        <v>1404</v>
      </c>
      <c r="C759" s="41">
        <v>0</v>
      </c>
      <c r="D759" s="41">
        <v>0</v>
      </c>
      <c r="E759" s="41">
        <v>0</v>
      </c>
      <c r="F759" s="41">
        <v>0</v>
      </c>
      <c r="G759" s="48">
        <v>30701</v>
      </c>
    </row>
    <row r="760" spans="1:7" x14ac:dyDescent="0.25">
      <c r="A760" s="48">
        <v>307012510</v>
      </c>
      <c r="B760" s="41" t="s">
        <v>2754</v>
      </c>
      <c r="C760" s="41">
        <v>0</v>
      </c>
      <c r="D760" s="41">
        <v>0</v>
      </c>
      <c r="E760" s="41">
        <v>0</v>
      </c>
      <c r="F760" s="41">
        <v>0</v>
      </c>
      <c r="G760" s="48">
        <v>30701</v>
      </c>
    </row>
    <row r="761" spans="1:7" x14ac:dyDescent="0.25">
      <c r="A761" s="48">
        <v>307012703</v>
      </c>
      <c r="B761" s="41" t="s">
        <v>1406</v>
      </c>
      <c r="C761" s="41">
        <v>0</v>
      </c>
      <c r="D761" s="41">
        <v>0</v>
      </c>
      <c r="E761" s="41">
        <v>0</v>
      </c>
      <c r="F761" s="41">
        <v>0</v>
      </c>
      <c r="G761" s="48">
        <v>30701</v>
      </c>
    </row>
    <row r="762" spans="1:7" x14ac:dyDescent="0.25">
      <c r="A762" s="48">
        <v>307012706</v>
      </c>
      <c r="B762" s="41" t="s">
        <v>1408</v>
      </c>
      <c r="C762" s="41">
        <v>0</v>
      </c>
      <c r="D762" s="41">
        <v>0</v>
      </c>
      <c r="E762" s="41">
        <v>0</v>
      </c>
      <c r="F762" s="41">
        <v>0</v>
      </c>
      <c r="G762" s="48">
        <v>30701</v>
      </c>
    </row>
    <row r="763" spans="1:7" x14ac:dyDescent="0.25">
      <c r="A763" s="48">
        <v>307012801</v>
      </c>
      <c r="B763" s="41" t="s">
        <v>1410</v>
      </c>
      <c r="C763" s="41">
        <v>0</v>
      </c>
      <c r="D763" s="41">
        <v>0</v>
      </c>
      <c r="E763" s="41">
        <v>0</v>
      </c>
      <c r="F763" s="41">
        <v>0</v>
      </c>
      <c r="G763" s="48">
        <v>30701</v>
      </c>
    </row>
    <row r="764" spans="1:7" x14ac:dyDescent="0.25">
      <c r="A764" s="48">
        <v>307012900</v>
      </c>
      <c r="B764" s="41" t="s">
        <v>1412</v>
      </c>
      <c r="C764" s="41">
        <v>0</v>
      </c>
      <c r="D764" s="41">
        <v>0</v>
      </c>
      <c r="E764" s="41">
        <v>0</v>
      </c>
      <c r="F764" s="41">
        <v>0</v>
      </c>
      <c r="G764" s="48">
        <v>30701</v>
      </c>
    </row>
    <row r="765" spans="1:7" x14ac:dyDescent="0.25">
      <c r="A765" s="48">
        <v>307014600</v>
      </c>
      <c r="B765" s="41" t="s">
        <v>1414</v>
      </c>
      <c r="C765" s="41">
        <v>0</v>
      </c>
      <c r="D765" s="41">
        <v>0</v>
      </c>
      <c r="E765" s="41">
        <v>0</v>
      </c>
      <c r="F765" s="41">
        <v>0</v>
      </c>
      <c r="G765" s="48">
        <v>30701</v>
      </c>
    </row>
    <row r="766" spans="1:7" x14ac:dyDescent="0.25">
      <c r="A766" s="48">
        <v>307014610</v>
      </c>
      <c r="B766" s="41" t="s">
        <v>1416</v>
      </c>
      <c r="C766" s="41">
        <v>0</v>
      </c>
      <c r="D766" s="41">
        <v>0</v>
      </c>
      <c r="E766" s="41">
        <v>0</v>
      </c>
      <c r="F766" s="41">
        <v>0</v>
      </c>
      <c r="G766" s="48">
        <v>30701</v>
      </c>
    </row>
    <row r="767" spans="1:7" x14ac:dyDescent="0.25">
      <c r="A767" s="48">
        <v>307014611</v>
      </c>
      <c r="B767" s="41" t="s">
        <v>1418</v>
      </c>
      <c r="C767" s="41">
        <v>0</v>
      </c>
      <c r="D767" s="41">
        <v>0</v>
      </c>
      <c r="E767" s="41">
        <v>0</v>
      </c>
      <c r="F767" s="41">
        <v>0</v>
      </c>
      <c r="G767" s="48">
        <v>30701</v>
      </c>
    </row>
    <row r="768" spans="1:7" x14ac:dyDescent="0.25">
      <c r="A768" s="48">
        <v>307015183</v>
      </c>
      <c r="B768" s="41" t="s">
        <v>1420</v>
      </c>
      <c r="C768" s="41">
        <v>29348</v>
      </c>
      <c r="D768" s="41">
        <v>14950</v>
      </c>
      <c r="E768" s="41">
        <v>14950</v>
      </c>
      <c r="F768" s="41">
        <v>14398</v>
      </c>
      <c r="G768" s="48">
        <v>30701</v>
      </c>
    </row>
    <row r="769" spans="1:7" x14ac:dyDescent="0.25">
      <c r="A769" s="48">
        <v>307022022</v>
      </c>
      <c r="B769" s="41" t="s">
        <v>1422</v>
      </c>
      <c r="C769" s="41">
        <v>0</v>
      </c>
      <c r="D769" s="41">
        <v>0</v>
      </c>
      <c r="E769" s="41">
        <v>0</v>
      </c>
      <c r="F769" s="41">
        <v>0</v>
      </c>
      <c r="G769" s="48">
        <v>30702</v>
      </c>
    </row>
    <row r="770" spans="1:7" x14ac:dyDescent="0.25">
      <c r="A770" s="48">
        <v>307025141</v>
      </c>
      <c r="B770" s="41" t="s">
        <v>1424</v>
      </c>
      <c r="C770" s="41">
        <v>0</v>
      </c>
      <c r="D770" s="41">
        <v>0</v>
      </c>
      <c r="E770" s="41">
        <v>0</v>
      </c>
      <c r="F770" s="41">
        <v>0</v>
      </c>
      <c r="G770" s="48">
        <v>30702</v>
      </c>
    </row>
    <row r="771" spans="1:7" x14ac:dyDescent="0.25">
      <c r="A771" s="48">
        <v>399010100</v>
      </c>
      <c r="B771" s="41" t="s">
        <v>1426</v>
      </c>
      <c r="C771" s="41">
        <v>175265.74</v>
      </c>
      <c r="D771" s="41">
        <v>234550</v>
      </c>
      <c r="E771" s="41">
        <v>234550</v>
      </c>
      <c r="F771" s="41">
        <v>-59284.26</v>
      </c>
      <c r="G771" s="48">
        <v>39901</v>
      </c>
    </row>
    <row r="772" spans="1:7" x14ac:dyDescent="0.25">
      <c r="A772" s="48">
        <v>399010101</v>
      </c>
      <c r="B772" s="41" t="s">
        <v>1428</v>
      </c>
      <c r="C772" s="41">
        <v>0</v>
      </c>
      <c r="D772" s="41">
        <v>0</v>
      </c>
      <c r="E772" s="41">
        <v>0</v>
      </c>
      <c r="F772" s="41">
        <v>0</v>
      </c>
      <c r="G772" s="48">
        <v>39901</v>
      </c>
    </row>
    <row r="773" spans="1:7" x14ac:dyDescent="0.25">
      <c r="A773" s="48">
        <v>399010102</v>
      </c>
      <c r="B773" s="41" t="s">
        <v>1430</v>
      </c>
      <c r="C773" s="41">
        <v>0</v>
      </c>
      <c r="D773" s="41">
        <v>0</v>
      </c>
      <c r="E773" s="41">
        <v>0</v>
      </c>
      <c r="F773" s="41">
        <v>0</v>
      </c>
      <c r="G773" s="48">
        <v>39901</v>
      </c>
    </row>
    <row r="774" spans="1:7" x14ac:dyDescent="0.25">
      <c r="A774" s="48">
        <v>399010103</v>
      </c>
      <c r="B774" s="41" t="s">
        <v>1432</v>
      </c>
      <c r="C774" s="41">
        <v>0</v>
      </c>
      <c r="D774" s="41">
        <v>0</v>
      </c>
      <c r="E774" s="41">
        <v>0</v>
      </c>
      <c r="F774" s="41">
        <v>0</v>
      </c>
      <c r="G774" s="48">
        <v>39901</v>
      </c>
    </row>
    <row r="775" spans="1:7" x14ac:dyDescent="0.25">
      <c r="A775" s="48">
        <v>399010120</v>
      </c>
      <c r="B775" s="41" t="s">
        <v>1434</v>
      </c>
      <c r="C775" s="41">
        <v>0</v>
      </c>
      <c r="D775" s="41">
        <v>0</v>
      </c>
      <c r="E775" s="41">
        <v>0</v>
      </c>
      <c r="F775" s="41">
        <v>0</v>
      </c>
      <c r="G775" s="48">
        <v>39901</v>
      </c>
    </row>
    <row r="776" spans="1:7" x14ac:dyDescent="0.25">
      <c r="A776" s="48">
        <v>399010150</v>
      </c>
      <c r="B776" s="41" t="s">
        <v>1436</v>
      </c>
      <c r="C776" s="41">
        <v>0</v>
      </c>
      <c r="D776" s="41">
        <v>0</v>
      </c>
      <c r="E776" s="41">
        <v>0</v>
      </c>
      <c r="F776" s="41">
        <v>0</v>
      </c>
      <c r="G776" s="48">
        <v>39901</v>
      </c>
    </row>
    <row r="777" spans="1:7" x14ac:dyDescent="0.25">
      <c r="A777" s="48">
        <v>399010200</v>
      </c>
      <c r="B777" s="41" t="s">
        <v>1438</v>
      </c>
      <c r="C777" s="41">
        <v>-11440</v>
      </c>
      <c r="D777" s="41">
        <v>0</v>
      </c>
      <c r="E777" s="41">
        <v>0</v>
      </c>
      <c r="F777" s="41">
        <v>-11440</v>
      </c>
      <c r="G777" s="48">
        <v>39901</v>
      </c>
    </row>
    <row r="778" spans="1:7" x14ac:dyDescent="0.25">
      <c r="A778" s="48">
        <v>399010700</v>
      </c>
      <c r="B778" s="41" t="s">
        <v>1440</v>
      </c>
      <c r="C778" s="41">
        <v>0</v>
      </c>
      <c r="D778" s="41">
        <v>0</v>
      </c>
      <c r="E778" s="41">
        <v>0</v>
      </c>
      <c r="F778" s="41">
        <v>0</v>
      </c>
      <c r="G778" s="48">
        <v>39901</v>
      </c>
    </row>
    <row r="779" spans="1:7" x14ac:dyDescent="0.25">
      <c r="A779" s="48">
        <v>399010800</v>
      </c>
      <c r="B779" s="41" t="s">
        <v>1442</v>
      </c>
      <c r="C779" s="41">
        <v>0</v>
      </c>
      <c r="D779" s="41">
        <v>0</v>
      </c>
      <c r="E779" s="41">
        <v>0</v>
      </c>
      <c r="F779" s="41">
        <v>0</v>
      </c>
      <c r="G779" s="48">
        <v>39901</v>
      </c>
    </row>
    <row r="780" spans="1:7" x14ac:dyDescent="0.25">
      <c r="A780" s="48">
        <v>399010930</v>
      </c>
      <c r="B780" s="41" t="s">
        <v>1444</v>
      </c>
      <c r="C780" s="41">
        <v>0</v>
      </c>
      <c r="D780" s="41">
        <v>200</v>
      </c>
      <c r="E780" s="41">
        <v>200</v>
      </c>
      <c r="F780" s="41">
        <v>-200</v>
      </c>
      <c r="G780" s="48">
        <v>39901</v>
      </c>
    </row>
    <row r="781" spans="1:7" x14ac:dyDescent="0.25">
      <c r="A781" s="48">
        <v>399010975</v>
      </c>
      <c r="B781" s="41" t="s">
        <v>1446</v>
      </c>
      <c r="C781" s="41">
        <v>0</v>
      </c>
      <c r="D781" s="41">
        <v>200</v>
      </c>
      <c r="E781" s="41">
        <v>200</v>
      </c>
      <c r="F781" s="41">
        <v>-200</v>
      </c>
      <c r="G781" s="48">
        <v>39901</v>
      </c>
    </row>
    <row r="782" spans="1:7" x14ac:dyDescent="0.25">
      <c r="A782" s="48">
        <v>399010981</v>
      </c>
      <c r="B782" s="41" t="s">
        <v>1448</v>
      </c>
      <c r="C782" s="41">
        <v>0</v>
      </c>
      <c r="D782" s="41">
        <v>0</v>
      </c>
      <c r="E782" s="41">
        <v>0</v>
      </c>
      <c r="F782" s="41">
        <v>0</v>
      </c>
      <c r="G782" s="48">
        <v>39901</v>
      </c>
    </row>
    <row r="783" spans="1:7" x14ac:dyDescent="0.25">
      <c r="A783" s="48">
        <v>399011640</v>
      </c>
      <c r="B783" s="41" t="s">
        <v>2755</v>
      </c>
      <c r="C783" s="41">
        <v>0</v>
      </c>
      <c r="D783" s="41">
        <v>0</v>
      </c>
      <c r="E783" s="41">
        <v>0</v>
      </c>
      <c r="F783" s="41">
        <v>0</v>
      </c>
      <c r="G783" s="48">
        <v>39901</v>
      </c>
    </row>
    <row r="784" spans="1:7" x14ac:dyDescent="0.25">
      <c r="A784" s="48">
        <v>399012000</v>
      </c>
      <c r="B784" s="41" t="s">
        <v>1450</v>
      </c>
      <c r="C784" s="41">
        <v>0</v>
      </c>
      <c r="D784" s="41">
        <v>150</v>
      </c>
      <c r="E784" s="41">
        <v>150</v>
      </c>
      <c r="F784" s="41">
        <v>-150</v>
      </c>
      <c r="G784" s="48">
        <v>39901</v>
      </c>
    </row>
    <row r="785" spans="1:7" x14ac:dyDescent="0.25">
      <c r="A785" s="48">
        <v>399012004</v>
      </c>
      <c r="B785" s="41" t="s">
        <v>1452</v>
      </c>
      <c r="C785" s="41">
        <v>0</v>
      </c>
      <c r="D785" s="41">
        <v>250</v>
      </c>
      <c r="E785" s="41">
        <v>250</v>
      </c>
      <c r="F785" s="41">
        <v>-250</v>
      </c>
      <c r="G785" s="48">
        <v>39901</v>
      </c>
    </row>
    <row r="786" spans="1:7" x14ac:dyDescent="0.25">
      <c r="A786" s="48">
        <v>399012022</v>
      </c>
      <c r="B786" s="41" t="s">
        <v>1454</v>
      </c>
      <c r="C786" s="41">
        <v>571</v>
      </c>
      <c r="D786" s="41">
        <v>250</v>
      </c>
      <c r="E786" s="41">
        <v>250</v>
      </c>
      <c r="F786" s="41">
        <v>321</v>
      </c>
      <c r="G786" s="48">
        <v>39901</v>
      </c>
    </row>
    <row r="787" spans="1:7" x14ac:dyDescent="0.25">
      <c r="A787" s="48">
        <v>399012408</v>
      </c>
      <c r="B787" s="41" t="s">
        <v>2756</v>
      </c>
      <c r="C787" s="41">
        <v>0</v>
      </c>
      <c r="D787" s="41">
        <v>0</v>
      </c>
      <c r="E787" s="41">
        <v>0</v>
      </c>
      <c r="F787" s="41">
        <v>0</v>
      </c>
      <c r="G787" s="48">
        <v>39901</v>
      </c>
    </row>
    <row r="788" spans="1:7" x14ac:dyDescent="0.25">
      <c r="A788" s="48">
        <v>399012421</v>
      </c>
      <c r="B788" s="41" t="s">
        <v>1456</v>
      </c>
      <c r="C788" s="41">
        <v>0</v>
      </c>
      <c r="D788" s="41">
        <v>0</v>
      </c>
      <c r="E788" s="41">
        <v>0</v>
      </c>
      <c r="F788" s="41">
        <v>0</v>
      </c>
      <c r="G788" s="48">
        <v>39901</v>
      </c>
    </row>
    <row r="789" spans="1:7" x14ac:dyDescent="0.25">
      <c r="A789" s="48">
        <v>399012422</v>
      </c>
      <c r="B789" s="41" t="s">
        <v>1458</v>
      </c>
      <c r="C789" s="41">
        <v>3961.4</v>
      </c>
      <c r="D789" s="41">
        <v>0</v>
      </c>
      <c r="E789" s="41">
        <v>0</v>
      </c>
      <c r="F789" s="41">
        <v>3961.4</v>
      </c>
      <c r="G789" s="48">
        <v>39901</v>
      </c>
    </row>
    <row r="790" spans="1:7" x14ac:dyDescent="0.25">
      <c r="A790" s="48">
        <v>399012423</v>
      </c>
      <c r="B790" s="41" t="s">
        <v>2757</v>
      </c>
      <c r="C790" s="41">
        <v>0</v>
      </c>
      <c r="D790" s="41">
        <v>0</v>
      </c>
      <c r="E790" s="41">
        <v>0</v>
      </c>
      <c r="F790" s="41">
        <v>0</v>
      </c>
      <c r="G790" s="48">
        <v>39901</v>
      </c>
    </row>
    <row r="791" spans="1:7" x14ac:dyDescent="0.25">
      <c r="A791" s="48">
        <v>399012424</v>
      </c>
      <c r="B791" s="41" t="s">
        <v>1460</v>
      </c>
      <c r="C791" s="41">
        <v>0</v>
      </c>
      <c r="D791" s="41">
        <v>0</v>
      </c>
      <c r="E791" s="41">
        <v>0</v>
      </c>
      <c r="F791" s="41">
        <v>0</v>
      </c>
      <c r="G791" s="48">
        <v>39901</v>
      </c>
    </row>
    <row r="792" spans="1:7" x14ac:dyDescent="0.25">
      <c r="A792" s="48">
        <v>399012428</v>
      </c>
      <c r="B792" s="41" t="s">
        <v>1462</v>
      </c>
      <c r="C792" s="41">
        <v>0</v>
      </c>
      <c r="D792" s="41">
        <v>0</v>
      </c>
      <c r="E792" s="41">
        <v>0</v>
      </c>
      <c r="F792" s="41">
        <v>0</v>
      </c>
      <c r="G792" s="48">
        <v>39901</v>
      </c>
    </row>
    <row r="793" spans="1:7" x14ac:dyDescent="0.25">
      <c r="A793" s="48">
        <v>399012429</v>
      </c>
      <c r="B793" s="41" t="s">
        <v>1464</v>
      </c>
      <c r="C793" s="41">
        <v>0</v>
      </c>
      <c r="D793" s="41">
        <v>0</v>
      </c>
      <c r="E793" s="41">
        <v>0</v>
      </c>
      <c r="F793" s="41">
        <v>0</v>
      </c>
      <c r="G793" s="48">
        <v>39901</v>
      </c>
    </row>
    <row r="794" spans="1:7" x14ac:dyDescent="0.25">
      <c r="A794" s="48">
        <v>399012430</v>
      </c>
      <c r="B794" s="41" t="s">
        <v>1466</v>
      </c>
      <c r="C794" s="41">
        <v>0</v>
      </c>
      <c r="D794" s="41">
        <v>0</v>
      </c>
      <c r="E794" s="41">
        <v>0</v>
      </c>
      <c r="F794" s="41">
        <v>0</v>
      </c>
      <c r="G794" s="48">
        <v>39901</v>
      </c>
    </row>
    <row r="795" spans="1:7" x14ac:dyDescent="0.25">
      <c r="A795" s="48">
        <v>399012432</v>
      </c>
      <c r="B795" s="41" t="s">
        <v>1468</v>
      </c>
      <c r="C795" s="41">
        <v>0</v>
      </c>
      <c r="D795" s="41">
        <v>0</v>
      </c>
      <c r="E795" s="41">
        <v>0</v>
      </c>
      <c r="F795" s="41">
        <v>0</v>
      </c>
      <c r="G795" s="48">
        <v>39901</v>
      </c>
    </row>
    <row r="796" spans="1:7" x14ac:dyDescent="0.25">
      <c r="A796" s="48">
        <v>399012440</v>
      </c>
      <c r="B796" s="41" t="s">
        <v>1470</v>
      </c>
      <c r="C796" s="41">
        <v>0</v>
      </c>
      <c r="D796" s="41">
        <v>0</v>
      </c>
      <c r="E796" s="41">
        <v>0</v>
      </c>
      <c r="F796" s="41">
        <v>0</v>
      </c>
      <c r="G796" s="48">
        <v>39901</v>
      </c>
    </row>
    <row r="797" spans="1:7" x14ac:dyDescent="0.25">
      <c r="A797" s="48">
        <v>399012500</v>
      </c>
      <c r="B797" s="41" t="s">
        <v>1472</v>
      </c>
      <c r="C797" s="41">
        <v>0</v>
      </c>
      <c r="D797" s="41">
        <v>400</v>
      </c>
      <c r="E797" s="41">
        <v>400</v>
      </c>
      <c r="F797" s="41">
        <v>-400</v>
      </c>
      <c r="G797" s="48">
        <v>39901</v>
      </c>
    </row>
    <row r="798" spans="1:7" x14ac:dyDescent="0.25">
      <c r="A798" s="48">
        <v>399012510</v>
      </c>
      <c r="B798" s="41" t="s">
        <v>1474</v>
      </c>
      <c r="C798" s="41">
        <v>0</v>
      </c>
      <c r="D798" s="41">
        <v>0</v>
      </c>
      <c r="E798" s="41">
        <v>0</v>
      </c>
      <c r="F798" s="41">
        <v>0</v>
      </c>
      <c r="G798" s="48">
        <v>39901</v>
      </c>
    </row>
    <row r="799" spans="1:7" x14ac:dyDescent="0.25">
      <c r="A799" s="48">
        <v>399012524</v>
      </c>
      <c r="B799" s="41" t="s">
        <v>1476</v>
      </c>
      <c r="C799" s="41">
        <v>0</v>
      </c>
      <c r="D799" s="41">
        <v>0</v>
      </c>
      <c r="E799" s="41">
        <v>0</v>
      </c>
      <c r="F799" s="41">
        <v>0</v>
      </c>
      <c r="G799" s="48">
        <v>39901</v>
      </c>
    </row>
    <row r="800" spans="1:7" x14ac:dyDescent="0.25">
      <c r="A800" s="48">
        <v>399012701</v>
      </c>
      <c r="B800" s="41" t="s">
        <v>1478</v>
      </c>
      <c r="C800" s="41">
        <v>0</v>
      </c>
      <c r="D800" s="41">
        <v>0</v>
      </c>
      <c r="E800" s="41">
        <v>0</v>
      </c>
      <c r="F800" s="41">
        <v>0</v>
      </c>
      <c r="G800" s="48">
        <v>39901</v>
      </c>
    </row>
    <row r="801" spans="1:7" x14ac:dyDescent="0.25">
      <c r="A801" s="48">
        <v>399012703</v>
      </c>
      <c r="B801" s="41" t="s">
        <v>1480</v>
      </c>
      <c r="C801" s="41">
        <v>0</v>
      </c>
      <c r="D801" s="41">
        <v>0</v>
      </c>
      <c r="E801" s="41">
        <v>0</v>
      </c>
      <c r="F801" s="41">
        <v>0</v>
      </c>
      <c r="G801" s="48">
        <v>39901</v>
      </c>
    </row>
    <row r="802" spans="1:7" x14ac:dyDescent="0.25">
      <c r="A802" s="48">
        <v>399012706</v>
      </c>
      <c r="B802" s="41" t="s">
        <v>1482</v>
      </c>
      <c r="C802" s="41">
        <v>0</v>
      </c>
      <c r="D802" s="41">
        <v>200</v>
      </c>
      <c r="E802" s="41">
        <v>200</v>
      </c>
      <c r="F802" s="41">
        <v>-200</v>
      </c>
      <c r="G802" s="48">
        <v>39901</v>
      </c>
    </row>
    <row r="803" spans="1:7" x14ac:dyDescent="0.25">
      <c r="A803" s="48">
        <v>399012801</v>
      </c>
      <c r="B803" s="41" t="s">
        <v>1484</v>
      </c>
      <c r="C803" s="41">
        <v>1240</v>
      </c>
      <c r="D803" s="41">
        <v>500</v>
      </c>
      <c r="E803" s="41">
        <v>500</v>
      </c>
      <c r="F803" s="41">
        <v>740</v>
      </c>
      <c r="G803" s="48">
        <v>39901</v>
      </c>
    </row>
    <row r="804" spans="1:7" x14ac:dyDescent="0.25">
      <c r="A804" s="48">
        <v>399013051</v>
      </c>
      <c r="B804" s="41" t="s">
        <v>2742</v>
      </c>
      <c r="C804" s="41">
        <v>0</v>
      </c>
      <c r="D804" s="41">
        <v>0</v>
      </c>
      <c r="E804" s="41">
        <v>0</v>
      </c>
      <c r="F804" s="41">
        <v>0</v>
      </c>
      <c r="G804" s="48">
        <v>39901</v>
      </c>
    </row>
    <row r="805" spans="1:7" x14ac:dyDescent="0.25">
      <c r="A805" s="48">
        <v>399013081</v>
      </c>
      <c r="B805" s="41" t="s">
        <v>1486</v>
      </c>
      <c r="C805" s="41">
        <v>0</v>
      </c>
      <c r="D805" s="41">
        <v>0</v>
      </c>
      <c r="E805" s="41">
        <v>0</v>
      </c>
      <c r="F805" s="41">
        <v>0</v>
      </c>
      <c r="G805" s="48">
        <v>39901</v>
      </c>
    </row>
    <row r="806" spans="1:7" x14ac:dyDescent="0.25">
      <c r="A806" s="48">
        <v>399014600</v>
      </c>
      <c r="B806" s="41" t="s">
        <v>1488</v>
      </c>
      <c r="C806" s="41">
        <v>0</v>
      </c>
      <c r="D806" s="41">
        <v>0</v>
      </c>
      <c r="E806" s="41">
        <v>0</v>
      </c>
      <c r="F806" s="41">
        <v>0</v>
      </c>
      <c r="G806" s="48">
        <v>39901</v>
      </c>
    </row>
    <row r="807" spans="1:7" x14ac:dyDescent="0.25">
      <c r="A807" s="48">
        <v>399014610</v>
      </c>
      <c r="B807" s="41" t="s">
        <v>1490</v>
      </c>
      <c r="C807" s="41">
        <v>0</v>
      </c>
      <c r="D807" s="41">
        <v>0</v>
      </c>
      <c r="E807" s="41">
        <v>0</v>
      </c>
      <c r="F807" s="41">
        <v>0</v>
      </c>
      <c r="G807" s="48">
        <v>39901</v>
      </c>
    </row>
    <row r="808" spans="1:7" x14ac:dyDescent="0.25">
      <c r="A808" s="48">
        <v>399014612</v>
      </c>
      <c r="B808" s="41" t="s">
        <v>1492</v>
      </c>
      <c r="C808" s="41">
        <v>0</v>
      </c>
      <c r="D808" s="41">
        <v>0</v>
      </c>
      <c r="E808" s="41">
        <v>0</v>
      </c>
      <c r="F808" s="41">
        <v>0</v>
      </c>
      <c r="G808" s="48">
        <v>39901</v>
      </c>
    </row>
    <row r="809" spans="1:7" x14ac:dyDescent="0.25">
      <c r="A809" s="48">
        <v>399014618</v>
      </c>
      <c r="B809" s="41" t="s">
        <v>1494</v>
      </c>
      <c r="C809" s="41">
        <v>0</v>
      </c>
      <c r="D809" s="41">
        <v>0</v>
      </c>
      <c r="E809" s="41">
        <v>0</v>
      </c>
      <c r="F809" s="41">
        <v>0</v>
      </c>
      <c r="G809" s="48">
        <v>39901</v>
      </c>
    </row>
    <row r="810" spans="1:7" x14ac:dyDescent="0.25">
      <c r="A810" s="48">
        <v>399014619</v>
      </c>
      <c r="B810" s="41" t="s">
        <v>1496</v>
      </c>
      <c r="C810" s="41">
        <v>0</v>
      </c>
      <c r="D810" s="41">
        <v>0</v>
      </c>
      <c r="E810" s="41">
        <v>0</v>
      </c>
      <c r="F810" s="41">
        <v>0</v>
      </c>
      <c r="G810" s="48">
        <v>39901</v>
      </c>
    </row>
    <row r="811" spans="1:7" x14ac:dyDescent="0.25">
      <c r="A811" s="48">
        <v>399014621</v>
      </c>
      <c r="B811" s="41" t="s">
        <v>1498</v>
      </c>
      <c r="C811" s="41">
        <v>0</v>
      </c>
      <c r="D811" s="41">
        <v>0</v>
      </c>
      <c r="E811" s="41">
        <v>0</v>
      </c>
      <c r="F811" s="41">
        <v>0</v>
      </c>
      <c r="G811" s="48">
        <v>39901</v>
      </c>
    </row>
    <row r="812" spans="1:7" x14ac:dyDescent="0.25">
      <c r="A812" s="48">
        <v>399015156</v>
      </c>
      <c r="B812" s="41" t="s">
        <v>1500</v>
      </c>
      <c r="C812" s="41">
        <v>83463.73</v>
      </c>
      <c r="D812" s="41">
        <v>0</v>
      </c>
      <c r="E812" s="41">
        <v>0</v>
      </c>
      <c r="F812" s="41">
        <v>83463.73</v>
      </c>
      <c r="G812" s="48">
        <v>39901</v>
      </c>
    </row>
    <row r="813" spans="1:7" x14ac:dyDescent="0.25">
      <c r="A813" s="48">
        <v>399016010</v>
      </c>
      <c r="B813" s="41" t="s">
        <v>1502</v>
      </c>
      <c r="C813" s="41">
        <v>0</v>
      </c>
      <c r="D813" s="41">
        <v>0</v>
      </c>
      <c r="E813" s="41">
        <v>0</v>
      </c>
      <c r="F813" s="41">
        <v>0</v>
      </c>
      <c r="G813" s="48">
        <v>39901</v>
      </c>
    </row>
    <row r="814" spans="1:7" x14ac:dyDescent="0.25">
      <c r="A814" s="48">
        <v>399019053</v>
      </c>
      <c r="B814" s="41" t="s">
        <v>1504</v>
      </c>
      <c r="C814" s="41">
        <v>0</v>
      </c>
      <c r="D814" s="41">
        <v>0</v>
      </c>
      <c r="E814" s="41">
        <v>0</v>
      </c>
      <c r="F814" s="41">
        <v>0</v>
      </c>
      <c r="G814" s="48">
        <v>39901</v>
      </c>
    </row>
    <row r="815" spans="1:7" x14ac:dyDescent="0.25">
      <c r="A815" s="48">
        <v>399019066</v>
      </c>
      <c r="B815" s="41" t="s">
        <v>1506</v>
      </c>
      <c r="C815" s="41">
        <v>0</v>
      </c>
      <c r="D815" s="41">
        <v>0</v>
      </c>
      <c r="E815" s="41">
        <v>0</v>
      </c>
      <c r="F815" s="41">
        <v>0</v>
      </c>
      <c r="G815" s="48">
        <v>39901</v>
      </c>
    </row>
    <row r="816" spans="1:7" x14ac:dyDescent="0.25">
      <c r="A816" s="48">
        <v>399019801</v>
      </c>
      <c r="B816" s="41" t="s">
        <v>1508</v>
      </c>
      <c r="C816" s="41">
        <v>0</v>
      </c>
      <c r="D816" s="41">
        <v>0</v>
      </c>
      <c r="E816" s="41">
        <v>0</v>
      </c>
      <c r="F816" s="41">
        <v>0</v>
      </c>
      <c r="G816" s="48">
        <v>39901</v>
      </c>
    </row>
    <row r="817" spans="1:7" x14ac:dyDescent="0.25">
      <c r="A817" s="48">
        <v>399019802</v>
      </c>
      <c r="B817" s="41" t="s">
        <v>1510</v>
      </c>
      <c r="C817" s="41">
        <v>0</v>
      </c>
      <c r="D817" s="41">
        <v>0</v>
      </c>
      <c r="E817" s="41">
        <v>0</v>
      </c>
      <c r="F817" s="41">
        <v>0</v>
      </c>
      <c r="G817" s="48">
        <v>39901</v>
      </c>
    </row>
    <row r="818" spans="1:7" x14ac:dyDescent="0.25">
      <c r="A818" s="48">
        <v>399019850</v>
      </c>
      <c r="B818" s="41" t="s">
        <v>1512</v>
      </c>
      <c r="C818" s="41">
        <v>0</v>
      </c>
      <c r="D818" s="41">
        <v>0</v>
      </c>
      <c r="E818" s="41">
        <v>0</v>
      </c>
      <c r="F818" s="41">
        <v>0</v>
      </c>
      <c r="G818" s="48">
        <v>39901</v>
      </c>
    </row>
    <row r="819" spans="1:7" x14ac:dyDescent="0.25">
      <c r="A819" s="48">
        <v>399020100</v>
      </c>
      <c r="B819" s="41" t="s">
        <v>1514</v>
      </c>
      <c r="C819" s="41">
        <v>48962.69</v>
      </c>
      <c r="D819" s="41">
        <v>53150</v>
      </c>
      <c r="E819" s="41">
        <v>53150</v>
      </c>
      <c r="F819" s="41">
        <v>-4187.3100000000004</v>
      </c>
      <c r="G819" s="48">
        <v>39902</v>
      </c>
    </row>
    <row r="820" spans="1:7" x14ac:dyDescent="0.25">
      <c r="A820" s="48">
        <v>399020101</v>
      </c>
      <c r="B820" s="41" t="s">
        <v>1516</v>
      </c>
      <c r="C820" s="41">
        <v>0</v>
      </c>
      <c r="D820" s="41">
        <v>0</v>
      </c>
      <c r="E820" s="41">
        <v>0</v>
      </c>
      <c r="F820" s="41">
        <v>0</v>
      </c>
      <c r="G820" s="48">
        <v>39902</v>
      </c>
    </row>
    <row r="821" spans="1:7" x14ac:dyDescent="0.25">
      <c r="A821" s="48">
        <v>399020102</v>
      </c>
      <c r="B821" s="41" t="s">
        <v>1518</v>
      </c>
      <c r="C821" s="41">
        <v>0</v>
      </c>
      <c r="D821" s="41">
        <v>0</v>
      </c>
      <c r="E821" s="41">
        <v>0</v>
      </c>
      <c r="F821" s="41">
        <v>0</v>
      </c>
      <c r="G821" s="48">
        <v>39902</v>
      </c>
    </row>
    <row r="822" spans="1:7" x14ac:dyDescent="0.25">
      <c r="A822" s="48">
        <v>399020103</v>
      </c>
      <c r="B822" s="41" t="s">
        <v>1520</v>
      </c>
      <c r="C822" s="41">
        <v>0</v>
      </c>
      <c r="D822" s="41">
        <v>0</v>
      </c>
      <c r="E822" s="41">
        <v>0</v>
      </c>
      <c r="F822" s="41">
        <v>0</v>
      </c>
      <c r="G822" s="48">
        <v>39902</v>
      </c>
    </row>
    <row r="823" spans="1:7" x14ac:dyDescent="0.25">
      <c r="A823" s="48">
        <v>399020110</v>
      </c>
      <c r="B823" s="41" t="s">
        <v>1522</v>
      </c>
      <c r="C823" s="41">
        <v>0</v>
      </c>
      <c r="D823" s="41">
        <v>0</v>
      </c>
      <c r="E823" s="41">
        <v>0</v>
      </c>
      <c r="F823" s="41">
        <v>0</v>
      </c>
      <c r="G823" s="48">
        <v>39902</v>
      </c>
    </row>
    <row r="824" spans="1:7" x14ac:dyDescent="0.25">
      <c r="A824" s="48">
        <v>399020120</v>
      </c>
      <c r="B824" s="41" t="s">
        <v>1524</v>
      </c>
      <c r="C824" s="41">
        <v>0</v>
      </c>
      <c r="D824" s="41">
        <v>0</v>
      </c>
      <c r="E824" s="41">
        <v>0</v>
      </c>
      <c r="F824" s="41">
        <v>0</v>
      </c>
      <c r="G824" s="48">
        <v>39902</v>
      </c>
    </row>
    <row r="825" spans="1:7" x14ac:dyDescent="0.25">
      <c r="A825" s="48">
        <v>399020150</v>
      </c>
      <c r="B825" s="41" t="s">
        <v>1526</v>
      </c>
      <c r="C825" s="41">
        <v>0</v>
      </c>
      <c r="D825" s="41">
        <v>0</v>
      </c>
      <c r="E825" s="41">
        <v>0</v>
      </c>
      <c r="F825" s="41">
        <v>0</v>
      </c>
      <c r="G825" s="48">
        <v>39902</v>
      </c>
    </row>
    <row r="826" spans="1:7" x14ac:dyDescent="0.25">
      <c r="A826" s="48">
        <v>399020200</v>
      </c>
      <c r="B826" s="41" t="s">
        <v>1528</v>
      </c>
      <c r="C826" s="41">
        <v>8500</v>
      </c>
      <c r="D826" s="41">
        <v>0</v>
      </c>
      <c r="E826" s="41">
        <v>0</v>
      </c>
      <c r="F826" s="41">
        <v>8500</v>
      </c>
      <c r="G826" s="48">
        <v>39902</v>
      </c>
    </row>
    <row r="827" spans="1:7" x14ac:dyDescent="0.25">
      <c r="A827" s="48">
        <v>399020700</v>
      </c>
      <c r="B827" s="41" t="s">
        <v>1530</v>
      </c>
      <c r="C827" s="41">
        <v>0</v>
      </c>
      <c r="D827" s="41">
        <v>0</v>
      </c>
      <c r="E827" s="41">
        <v>0</v>
      </c>
      <c r="F827" s="41">
        <v>0</v>
      </c>
      <c r="G827" s="48">
        <v>39902</v>
      </c>
    </row>
    <row r="828" spans="1:7" x14ac:dyDescent="0.25">
      <c r="A828" s="48">
        <v>399020800</v>
      </c>
      <c r="B828" s="41" t="s">
        <v>1532</v>
      </c>
      <c r="C828" s="41">
        <v>35</v>
      </c>
      <c r="D828" s="41">
        <v>0</v>
      </c>
      <c r="E828" s="41">
        <v>0</v>
      </c>
      <c r="F828" s="41">
        <v>35</v>
      </c>
      <c r="G828" s="48">
        <v>39902</v>
      </c>
    </row>
    <row r="829" spans="1:7" x14ac:dyDescent="0.25">
      <c r="A829" s="48">
        <v>399020930</v>
      </c>
      <c r="B829" s="41" t="s">
        <v>1534</v>
      </c>
      <c r="C829" s="41">
        <v>0</v>
      </c>
      <c r="D829" s="41">
        <v>250</v>
      </c>
      <c r="E829" s="41">
        <v>250</v>
      </c>
      <c r="F829" s="41">
        <v>-250</v>
      </c>
      <c r="G829" s="48">
        <v>39902</v>
      </c>
    </row>
    <row r="830" spans="1:7" x14ac:dyDescent="0.25">
      <c r="A830" s="48">
        <v>399020970</v>
      </c>
      <c r="B830" s="41" t="s">
        <v>1536</v>
      </c>
      <c r="C830" s="41">
        <v>0</v>
      </c>
      <c r="D830" s="41">
        <v>1000</v>
      </c>
      <c r="E830" s="41">
        <v>1000</v>
      </c>
      <c r="F830" s="41">
        <v>-1000</v>
      </c>
      <c r="G830" s="48">
        <v>39902</v>
      </c>
    </row>
    <row r="831" spans="1:7" x14ac:dyDescent="0.25">
      <c r="A831" s="48">
        <v>399020975</v>
      </c>
      <c r="B831" s="41" t="s">
        <v>1538</v>
      </c>
      <c r="C831" s="41">
        <v>244.5</v>
      </c>
      <c r="D831" s="41">
        <v>100</v>
      </c>
      <c r="E831" s="41">
        <v>100</v>
      </c>
      <c r="F831" s="41">
        <v>144.5</v>
      </c>
      <c r="G831" s="48">
        <v>39902</v>
      </c>
    </row>
    <row r="832" spans="1:7" x14ac:dyDescent="0.25">
      <c r="A832" s="48">
        <v>399020976</v>
      </c>
      <c r="B832" s="41" t="s">
        <v>1540</v>
      </c>
      <c r="C832" s="41">
        <v>170</v>
      </c>
      <c r="D832" s="41">
        <v>1200</v>
      </c>
      <c r="E832" s="41">
        <v>1200</v>
      </c>
      <c r="F832" s="41">
        <v>-1030</v>
      </c>
      <c r="G832" s="48">
        <v>39902</v>
      </c>
    </row>
    <row r="833" spans="1:7" x14ac:dyDescent="0.25">
      <c r="A833" s="48">
        <v>399020981</v>
      </c>
      <c r="B833" s="41" t="s">
        <v>1542</v>
      </c>
      <c r="C833" s="41">
        <v>200</v>
      </c>
      <c r="D833" s="41">
        <v>-250</v>
      </c>
      <c r="E833" s="41">
        <v>-250</v>
      </c>
      <c r="F833" s="41">
        <v>450</v>
      </c>
      <c r="G833" s="48">
        <v>39902</v>
      </c>
    </row>
    <row r="834" spans="1:7" x14ac:dyDescent="0.25">
      <c r="A834" s="48">
        <v>399020982</v>
      </c>
      <c r="B834" s="41" t="s">
        <v>1544</v>
      </c>
      <c r="C834" s="41">
        <v>0</v>
      </c>
      <c r="D834" s="41">
        <v>0</v>
      </c>
      <c r="E834" s="41">
        <v>0</v>
      </c>
      <c r="F834" s="41">
        <v>0</v>
      </c>
      <c r="G834" s="48">
        <v>39902</v>
      </c>
    </row>
    <row r="835" spans="1:7" x14ac:dyDescent="0.25">
      <c r="A835" s="48">
        <v>399020985</v>
      </c>
      <c r="B835" s="41" t="s">
        <v>1546</v>
      </c>
      <c r="C835" s="41">
        <v>186.99</v>
      </c>
      <c r="D835" s="41">
        <v>3000</v>
      </c>
      <c r="E835" s="41">
        <v>3000</v>
      </c>
      <c r="F835" s="41">
        <v>-2813.01</v>
      </c>
      <c r="G835" s="48">
        <v>39902</v>
      </c>
    </row>
    <row r="836" spans="1:7" x14ac:dyDescent="0.25">
      <c r="A836" s="48">
        <v>399022000</v>
      </c>
      <c r="B836" s="41" t="s">
        <v>1548</v>
      </c>
      <c r="C836" s="41">
        <v>4331.59</v>
      </c>
      <c r="D836" s="41">
        <v>300</v>
      </c>
      <c r="E836" s="41">
        <v>300</v>
      </c>
      <c r="F836" s="41">
        <v>4031.59</v>
      </c>
      <c r="G836" s="48">
        <v>39902</v>
      </c>
    </row>
    <row r="837" spans="1:7" x14ac:dyDescent="0.25">
      <c r="A837" s="48">
        <v>399022003</v>
      </c>
      <c r="B837" s="41" t="s">
        <v>1550</v>
      </c>
      <c r="C837" s="41">
        <v>0</v>
      </c>
      <c r="D837" s="41">
        <v>0</v>
      </c>
      <c r="E837" s="41">
        <v>0</v>
      </c>
      <c r="F837" s="41">
        <v>0</v>
      </c>
      <c r="G837" s="48">
        <v>39902</v>
      </c>
    </row>
    <row r="838" spans="1:7" x14ac:dyDescent="0.25">
      <c r="A838" s="48">
        <v>399022004</v>
      </c>
      <c r="B838" s="41" t="s">
        <v>1552</v>
      </c>
      <c r="C838" s="41">
        <v>42842.76</v>
      </c>
      <c r="D838" s="41">
        <v>10450</v>
      </c>
      <c r="E838" s="41">
        <v>10450</v>
      </c>
      <c r="F838" s="41">
        <v>32392.76</v>
      </c>
      <c r="G838" s="48">
        <v>39902</v>
      </c>
    </row>
    <row r="839" spans="1:7" x14ac:dyDescent="0.25">
      <c r="A839" s="48">
        <v>399022022</v>
      </c>
      <c r="B839" s="41" t="s">
        <v>1554</v>
      </c>
      <c r="C839" s="41">
        <v>980</v>
      </c>
      <c r="D839" s="41">
        <v>250</v>
      </c>
      <c r="E839" s="41">
        <v>250</v>
      </c>
      <c r="F839" s="41">
        <v>730</v>
      </c>
      <c r="G839" s="48">
        <v>39902</v>
      </c>
    </row>
    <row r="840" spans="1:7" x14ac:dyDescent="0.25">
      <c r="A840" s="48">
        <v>399022400</v>
      </c>
      <c r="B840" s="41" t="s">
        <v>1556</v>
      </c>
      <c r="C840" s="41">
        <v>4008.68</v>
      </c>
      <c r="D840" s="41">
        <v>5000</v>
      </c>
      <c r="E840" s="41">
        <v>5000</v>
      </c>
      <c r="F840" s="41">
        <v>-991.32</v>
      </c>
      <c r="G840" s="48">
        <v>39902</v>
      </c>
    </row>
    <row r="841" spans="1:7" x14ac:dyDescent="0.25">
      <c r="A841" s="48">
        <v>399022408</v>
      </c>
      <c r="B841" s="41" t="s">
        <v>1558</v>
      </c>
      <c r="C841" s="41">
        <v>0</v>
      </c>
      <c r="D841" s="41">
        <v>0</v>
      </c>
      <c r="E841" s="41">
        <v>0</v>
      </c>
      <c r="F841" s="41">
        <v>0</v>
      </c>
      <c r="G841" s="48">
        <v>39902</v>
      </c>
    </row>
    <row r="842" spans="1:7" x14ac:dyDescent="0.25">
      <c r="A842" s="48">
        <v>399022421</v>
      </c>
      <c r="B842" s="41" t="s">
        <v>1560</v>
      </c>
      <c r="C842" s="41">
        <v>0</v>
      </c>
      <c r="D842" s="41">
        <v>400</v>
      </c>
      <c r="E842" s="41">
        <v>400</v>
      </c>
      <c r="F842" s="41">
        <v>-400</v>
      </c>
      <c r="G842" s="48">
        <v>39902</v>
      </c>
    </row>
    <row r="843" spans="1:7" x14ac:dyDescent="0.25">
      <c r="A843" s="48">
        <v>399022422</v>
      </c>
      <c r="B843" s="41" t="s">
        <v>1562</v>
      </c>
      <c r="C843" s="41">
        <v>0</v>
      </c>
      <c r="D843" s="41">
        <v>0</v>
      </c>
      <c r="E843" s="41">
        <v>0</v>
      </c>
      <c r="F843" s="41">
        <v>0</v>
      </c>
      <c r="G843" s="48">
        <v>39902</v>
      </c>
    </row>
    <row r="844" spans="1:7" x14ac:dyDescent="0.25">
      <c r="A844" s="48">
        <v>399022423</v>
      </c>
      <c r="B844" s="41" t="s">
        <v>1564</v>
      </c>
      <c r="C844" s="41">
        <v>2730</v>
      </c>
      <c r="D844" s="41">
        <v>4000</v>
      </c>
      <c r="E844" s="41">
        <v>4000</v>
      </c>
      <c r="F844" s="41">
        <v>-1270</v>
      </c>
      <c r="G844" s="48">
        <v>39902</v>
      </c>
    </row>
    <row r="845" spans="1:7" x14ac:dyDescent="0.25">
      <c r="A845" s="48">
        <v>399022429</v>
      </c>
      <c r="B845" s="41" t="s">
        <v>1566</v>
      </c>
      <c r="C845" s="41">
        <v>0</v>
      </c>
      <c r="D845" s="41">
        <v>0</v>
      </c>
      <c r="E845" s="41">
        <v>0</v>
      </c>
      <c r="F845" s="41">
        <v>0</v>
      </c>
      <c r="G845" s="48">
        <v>39902</v>
      </c>
    </row>
    <row r="846" spans="1:7" x14ac:dyDescent="0.25">
      <c r="A846" s="48">
        <v>399022432</v>
      </c>
      <c r="B846" s="41" t="s">
        <v>1568</v>
      </c>
      <c r="C846" s="41">
        <v>0</v>
      </c>
      <c r="D846" s="41">
        <v>0</v>
      </c>
      <c r="E846" s="41">
        <v>0</v>
      </c>
      <c r="F846" s="41">
        <v>0</v>
      </c>
      <c r="G846" s="48">
        <v>39902</v>
      </c>
    </row>
    <row r="847" spans="1:7" x14ac:dyDescent="0.25">
      <c r="A847" s="48">
        <v>399022435</v>
      </c>
      <c r="B847" s="41" t="s">
        <v>1570</v>
      </c>
      <c r="C847" s="41">
        <v>0</v>
      </c>
      <c r="D847" s="41">
        <v>0</v>
      </c>
      <c r="E847" s="41">
        <v>0</v>
      </c>
      <c r="F847" s="41">
        <v>0</v>
      </c>
      <c r="G847" s="48">
        <v>39902</v>
      </c>
    </row>
    <row r="848" spans="1:7" x14ac:dyDescent="0.25">
      <c r="A848" s="48">
        <v>399022500</v>
      </c>
      <c r="B848" s="41" t="s">
        <v>1572</v>
      </c>
      <c r="C848" s="41">
        <v>15.88</v>
      </c>
      <c r="D848" s="41">
        <v>500</v>
      </c>
      <c r="E848" s="41">
        <v>500</v>
      </c>
      <c r="F848" s="41">
        <v>-484.12</v>
      </c>
      <c r="G848" s="48">
        <v>39902</v>
      </c>
    </row>
    <row r="849" spans="1:7" x14ac:dyDescent="0.25">
      <c r="A849" s="48">
        <v>399022510</v>
      </c>
      <c r="B849" s="41" t="s">
        <v>1574</v>
      </c>
      <c r="C849" s="41">
        <v>0</v>
      </c>
      <c r="D849" s="41">
        <v>0</v>
      </c>
      <c r="E849" s="41">
        <v>0</v>
      </c>
      <c r="F849" s="41">
        <v>0</v>
      </c>
      <c r="G849" s="48">
        <v>39902</v>
      </c>
    </row>
    <row r="850" spans="1:7" x14ac:dyDescent="0.25">
      <c r="A850" s="48">
        <v>399022524</v>
      </c>
      <c r="B850" s="41" t="s">
        <v>1576</v>
      </c>
      <c r="C850" s="41">
        <v>0</v>
      </c>
      <c r="D850" s="41">
        <v>0</v>
      </c>
      <c r="E850" s="41">
        <v>0</v>
      </c>
      <c r="F850" s="41">
        <v>0</v>
      </c>
      <c r="G850" s="48">
        <v>39902</v>
      </c>
    </row>
    <row r="851" spans="1:7" x14ac:dyDescent="0.25">
      <c r="A851" s="48">
        <v>399022701</v>
      </c>
      <c r="B851" s="41" t="s">
        <v>1578</v>
      </c>
      <c r="C851" s="41">
        <v>0</v>
      </c>
      <c r="D851" s="41">
        <v>0</v>
      </c>
      <c r="E851" s="41">
        <v>0</v>
      </c>
      <c r="F851" s="41">
        <v>0</v>
      </c>
      <c r="G851" s="48">
        <v>39902</v>
      </c>
    </row>
    <row r="852" spans="1:7" x14ac:dyDescent="0.25">
      <c r="A852" s="48">
        <v>399022703</v>
      </c>
      <c r="B852" s="41" t="s">
        <v>1580</v>
      </c>
      <c r="C852" s="41">
        <v>0</v>
      </c>
      <c r="D852" s="41">
        <v>50</v>
      </c>
      <c r="E852" s="41">
        <v>50</v>
      </c>
      <c r="F852" s="41">
        <v>-50</v>
      </c>
      <c r="G852" s="48">
        <v>39902</v>
      </c>
    </row>
    <row r="853" spans="1:7" x14ac:dyDescent="0.25">
      <c r="A853" s="48">
        <v>399022706</v>
      </c>
      <c r="B853" s="41" t="s">
        <v>1582</v>
      </c>
      <c r="C853" s="41">
        <v>0</v>
      </c>
      <c r="D853" s="41">
        <v>0</v>
      </c>
      <c r="E853" s="41">
        <v>0</v>
      </c>
      <c r="F853" s="41">
        <v>0</v>
      </c>
      <c r="G853" s="48">
        <v>39902</v>
      </c>
    </row>
    <row r="854" spans="1:7" x14ac:dyDescent="0.25">
      <c r="A854" s="48">
        <v>399022708</v>
      </c>
      <c r="B854" s="41" t="s">
        <v>1584</v>
      </c>
      <c r="C854" s="41">
        <v>0</v>
      </c>
      <c r="D854" s="41">
        <v>0</v>
      </c>
      <c r="E854" s="41">
        <v>0</v>
      </c>
      <c r="F854" s="41">
        <v>0</v>
      </c>
      <c r="G854" s="48">
        <v>39902</v>
      </c>
    </row>
    <row r="855" spans="1:7" x14ac:dyDescent="0.25">
      <c r="A855" s="48">
        <v>399022801</v>
      </c>
      <c r="B855" s="41" t="s">
        <v>1586</v>
      </c>
      <c r="C855" s="41">
        <v>0</v>
      </c>
      <c r="D855" s="41">
        <v>450</v>
      </c>
      <c r="E855" s="41">
        <v>450</v>
      </c>
      <c r="F855" s="41">
        <v>-450</v>
      </c>
      <c r="G855" s="48">
        <v>39902</v>
      </c>
    </row>
    <row r="856" spans="1:7" x14ac:dyDescent="0.25">
      <c r="A856" s="48">
        <v>399024600</v>
      </c>
      <c r="B856" s="41" t="s">
        <v>1588</v>
      </c>
      <c r="C856" s="41">
        <v>0</v>
      </c>
      <c r="D856" s="41">
        <v>0</v>
      </c>
      <c r="E856" s="41">
        <v>0</v>
      </c>
      <c r="F856" s="41">
        <v>0</v>
      </c>
      <c r="G856" s="48">
        <v>39902</v>
      </c>
    </row>
    <row r="857" spans="1:7" x14ac:dyDescent="0.25">
      <c r="A857" s="48">
        <v>399024610</v>
      </c>
      <c r="B857" s="41" t="s">
        <v>1590</v>
      </c>
      <c r="C857" s="41">
        <v>0</v>
      </c>
      <c r="D857" s="41">
        <v>0</v>
      </c>
      <c r="E857" s="41">
        <v>0</v>
      </c>
      <c r="F857" s="41">
        <v>0</v>
      </c>
      <c r="G857" s="48">
        <v>39902</v>
      </c>
    </row>
    <row r="858" spans="1:7" x14ac:dyDescent="0.25">
      <c r="A858" s="48">
        <v>399024612</v>
      </c>
      <c r="B858" s="41" t="s">
        <v>1592</v>
      </c>
      <c r="C858" s="41">
        <v>0</v>
      </c>
      <c r="D858" s="41">
        <v>0</v>
      </c>
      <c r="E858" s="41">
        <v>0</v>
      </c>
      <c r="F858" s="41">
        <v>0</v>
      </c>
      <c r="G858" s="48">
        <v>39902</v>
      </c>
    </row>
    <row r="859" spans="1:7" x14ac:dyDescent="0.25">
      <c r="A859" s="48">
        <v>399024618</v>
      </c>
      <c r="B859" s="41" t="s">
        <v>1594</v>
      </c>
      <c r="C859" s="41">
        <v>0</v>
      </c>
      <c r="D859" s="41">
        <v>0</v>
      </c>
      <c r="E859" s="41">
        <v>0</v>
      </c>
      <c r="F859" s="41">
        <v>0</v>
      </c>
      <c r="G859" s="48">
        <v>39902</v>
      </c>
    </row>
    <row r="860" spans="1:7" x14ac:dyDescent="0.25">
      <c r="A860" s="48">
        <v>399024619</v>
      </c>
      <c r="B860" s="41" t="s">
        <v>1596</v>
      </c>
      <c r="C860" s="41">
        <v>0</v>
      </c>
      <c r="D860" s="41">
        <v>0</v>
      </c>
      <c r="E860" s="41">
        <v>0</v>
      </c>
      <c r="F860" s="41">
        <v>0</v>
      </c>
      <c r="G860" s="48">
        <v>39902</v>
      </c>
    </row>
    <row r="861" spans="1:7" x14ac:dyDescent="0.25">
      <c r="A861" s="48">
        <v>399024621</v>
      </c>
      <c r="B861" s="41" t="s">
        <v>1598</v>
      </c>
      <c r="C861" s="41">
        <v>0</v>
      </c>
      <c r="D861" s="41">
        <v>0</v>
      </c>
      <c r="E861" s="41">
        <v>0</v>
      </c>
      <c r="F861" s="41">
        <v>0</v>
      </c>
      <c r="G861" s="48">
        <v>39902</v>
      </c>
    </row>
    <row r="862" spans="1:7" x14ac:dyDescent="0.25">
      <c r="A862" s="48">
        <v>399024622</v>
      </c>
      <c r="B862" s="41" t="s">
        <v>1600</v>
      </c>
      <c r="C862" s="41">
        <v>0</v>
      </c>
      <c r="D862" s="41">
        <v>0</v>
      </c>
      <c r="E862" s="41">
        <v>0</v>
      </c>
      <c r="F862" s="41">
        <v>0</v>
      </c>
      <c r="G862" s="48">
        <v>39902</v>
      </c>
    </row>
    <row r="863" spans="1:7" x14ac:dyDescent="0.25">
      <c r="A863" s="48">
        <v>399025151</v>
      </c>
      <c r="B863" s="41" t="s">
        <v>1602</v>
      </c>
      <c r="C863" s="41">
        <v>0</v>
      </c>
      <c r="D863" s="41">
        <v>0</v>
      </c>
      <c r="E863" s="41">
        <v>0</v>
      </c>
      <c r="F863" s="41">
        <v>0</v>
      </c>
      <c r="G863" s="48">
        <v>39902</v>
      </c>
    </row>
    <row r="864" spans="1:7" x14ac:dyDescent="0.25">
      <c r="A864" s="48">
        <v>399025178</v>
      </c>
      <c r="B864" s="41" t="s">
        <v>1604</v>
      </c>
      <c r="C864" s="41">
        <v>13885.79</v>
      </c>
      <c r="D864" s="41">
        <v>18000</v>
      </c>
      <c r="E864" s="41">
        <v>18000</v>
      </c>
      <c r="F864" s="41">
        <v>-4114.21</v>
      </c>
      <c r="G864" s="48">
        <v>39902</v>
      </c>
    </row>
    <row r="865" spans="1:7" x14ac:dyDescent="0.25">
      <c r="A865" s="48">
        <v>399025179</v>
      </c>
      <c r="B865" s="41" t="s">
        <v>1606</v>
      </c>
      <c r="C865" s="41">
        <v>0</v>
      </c>
      <c r="D865" s="41">
        <v>0</v>
      </c>
      <c r="E865" s="41">
        <v>0</v>
      </c>
      <c r="F865" s="41">
        <v>0</v>
      </c>
      <c r="G865" s="48">
        <v>39902</v>
      </c>
    </row>
    <row r="866" spans="1:7" x14ac:dyDescent="0.25">
      <c r="A866" s="48">
        <v>399026010</v>
      </c>
      <c r="B866" s="41" t="s">
        <v>1608</v>
      </c>
      <c r="C866" s="41">
        <v>0</v>
      </c>
      <c r="D866" s="41">
        <v>0</v>
      </c>
      <c r="E866" s="41">
        <v>0</v>
      </c>
      <c r="F866" s="41">
        <v>0</v>
      </c>
      <c r="G866" s="48">
        <v>39902</v>
      </c>
    </row>
    <row r="867" spans="1:7" x14ac:dyDescent="0.25">
      <c r="A867" s="48">
        <v>399029051</v>
      </c>
      <c r="B867" s="41" t="s">
        <v>1610</v>
      </c>
      <c r="C867" s="41">
        <v>0</v>
      </c>
      <c r="D867" s="41">
        <v>0</v>
      </c>
      <c r="E867" s="41">
        <v>0</v>
      </c>
      <c r="F867" s="41">
        <v>0</v>
      </c>
      <c r="G867" s="48">
        <v>39902</v>
      </c>
    </row>
    <row r="868" spans="1:7" x14ac:dyDescent="0.25">
      <c r="A868" s="48">
        <v>399029053</v>
      </c>
      <c r="B868" s="41" t="s">
        <v>2773</v>
      </c>
      <c r="C868" s="41">
        <v>0</v>
      </c>
      <c r="D868" s="41">
        <v>0</v>
      </c>
      <c r="E868" s="41">
        <v>0</v>
      </c>
      <c r="F868" s="41">
        <v>0</v>
      </c>
      <c r="G868" s="48">
        <v>39902</v>
      </c>
    </row>
    <row r="869" spans="1:7" x14ac:dyDescent="0.25">
      <c r="A869" s="48">
        <v>399029054</v>
      </c>
      <c r="B869" s="41" t="s">
        <v>1612</v>
      </c>
      <c r="C869" s="41">
        <v>0</v>
      </c>
      <c r="D869" s="41">
        <v>0</v>
      </c>
      <c r="E869" s="41">
        <v>0</v>
      </c>
      <c r="F869" s="41">
        <v>0</v>
      </c>
      <c r="G869" s="48">
        <v>39902</v>
      </c>
    </row>
    <row r="870" spans="1:7" x14ac:dyDescent="0.25">
      <c r="A870" s="48">
        <v>399029066</v>
      </c>
      <c r="B870" s="41" t="s">
        <v>1614</v>
      </c>
      <c r="C870" s="41">
        <v>0</v>
      </c>
      <c r="D870" s="41">
        <v>0</v>
      </c>
      <c r="E870" s="41">
        <v>0</v>
      </c>
      <c r="F870" s="41">
        <v>0</v>
      </c>
      <c r="G870" s="48">
        <v>39902</v>
      </c>
    </row>
    <row r="871" spans="1:7" x14ac:dyDescent="0.25">
      <c r="A871" s="48">
        <v>399029100</v>
      </c>
      <c r="B871" s="41" t="s">
        <v>1568</v>
      </c>
      <c r="C871" s="41">
        <v>0</v>
      </c>
      <c r="D871" s="41">
        <v>0</v>
      </c>
      <c r="E871" s="41">
        <v>0</v>
      </c>
      <c r="F871" s="41">
        <v>0</v>
      </c>
      <c r="G871" s="48">
        <v>39902</v>
      </c>
    </row>
    <row r="872" spans="1:7" x14ac:dyDescent="0.25">
      <c r="A872" s="48">
        <v>399029802</v>
      </c>
      <c r="B872" s="41" t="s">
        <v>1617</v>
      </c>
      <c r="C872" s="41">
        <v>0</v>
      </c>
      <c r="D872" s="41">
        <v>0</v>
      </c>
      <c r="E872" s="41">
        <v>0</v>
      </c>
      <c r="F872" s="41">
        <v>0</v>
      </c>
      <c r="G872" s="48">
        <v>39902</v>
      </c>
    </row>
    <row r="873" spans="1:7" x14ac:dyDescent="0.25">
      <c r="A873" s="48">
        <v>399029805</v>
      </c>
      <c r="B873" s="41" t="s">
        <v>1619</v>
      </c>
      <c r="C873" s="41">
        <v>0</v>
      </c>
      <c r="D873" s="41">
        <v>0</v>
      </c>
      <c r="E873" s="41">
        <v>0</v>
      </c>
      <c r="F873" s="41">
        <v>0</v>
      </c>
      <c r="G873" s="48">
        <v>39902</v>
      </c>
    </row>
    <row r="874" spans="1:7" x14ac:dyDescent="0.25">
      <c r="A874" s="48">
        <v>399030100</v>
      </c>
      <c r="B874" s="41" t="s">
        <v>1621</v>
      </c>
      <c r="C874" s="41">
        <v>0</v>
      </c>
      <c r="D874" s="41">
        <v>0</v>
      </c>
      <c r="E874" s="41">
        <v>0</v>
      </c>
      <c r="F874" s="41">
        <v>0</v>
      </c>
      <c r="G874" s="48">
        <v>39903</v>
      </c>
    </row>
    <row r="875" spans="1:7" x14ac:dyDescent="0.25">
      <c r="A875" s="48">
        <v>399030101</v>
      </c>
      <c r="B875" s="41" t="s">
        <v>1623</v>
      </c>
      <c r="C875" s="41">
        <v>0</v>
      </c>
      <c r="D875" s="41">
        <v>0</v>
      </c>
      <c r="E875" s="41">
        <v>0</v>
      </c>
      <c r="F875" s="41">
        <v>0</v>
      </c>
      <c r="G875" s="48">
        <v>39903</v>
      </c>
    </row>
    <row r="876" spans="1:7" x14ac:dyDescent="0.25">
      <c r="A876" s="48">
        <v>399030120</v>
      </c>
      <c r="B876" s="41" t="s">
        <v>1625</v>
      </c>
      <c r="C876" s="41">
        <v>0</v>
      </c>
      <c r="D876" s="41">
        <v>0</v>
      </c>
      <c r="E876" s="41">
        <v>0</v>
      </c>
      <c r="F876" s="41">
        <v>0</v>
      </c>
      <c r="G876" s="48">
        <v>39903</v>
      </c>
    </row>
    <row r="877" spans="1:7" x14ac:dyDescent="0.25">
      <c r="A877" s="48">
        <v>399030200</v>
      </c>
      <c r="B877" s="41" t="s">
        <v>1627</v>
      </c>
      <c r="C877" s="41">
        <v>0</v>
      </c>
      <c r="D877" s="41">
        <v>0</v>
      </c>
      <c r="E877" s="41">
        <v>0</v>
      </c>
      <c r="F877" s="41">
        <v>0</v>
      </c>
      <c r="G877" s="48">
        <v>39903</v>
      </c>
    </row>
    <row r="878" spans="1:7" x14ac:dyDescent="0.25">
      <c r="A878" s="48">
        <v>399030700</v>
      </c>
      <c r="B878" s="41" t="s">
        <v>1629</v>
      </c>
      <c r="C878" s="41">
        <v>0</v>
      </c>
      <c r="D878" s="41">
        <v>0</v>
      </c>
      <c r="E878" s="41">
        <v>0</v>
      </c>
      <c r="F878" s="41">
        <v>0</v>
      </c>
      <c r="G878" s="48">
        <v>39903</v>
      </c>
    </row>
    <row r="879" spans="1:7" x14ac:dyDescent="0.25">
      <c r="A879" s="48">
        <v>399030730</v>
      </c>
      <c r="B879" s="41" t="s">
        <v>1631</v>
      </c>
      <c r="C879" s="41">
        <v>0</v>
      </c>
      <c r="D879" s="41">
        <v>0</v>
      </c>
      <c r="E879" s="41">
        <v>0</v>
      </c>
      <c r="F879" s="41">
        <v>0</v>
      </c>
      <c r="G879" s="48">
        <v>39903</v>
      </c>
    </row>
    <row r="880" spans="1:7" x14ac:dyDescent="0.25">
      <c r="A880" s="48">
        <v>399030800</v>
      </c>
      <c r="B880" s="41" t="s">
        <v>1633</v>
      </c>
      <c r="C880" s="41">
        <v>0</v>
      </c>
      <c r="D880" s="41">
        <v>0</v>
      </c>
      <c r="E880" s="41">
        <v>0</v>
      </c>
      <c r="F880" s="41">
        <v>0</v>
      </c>
      <c r="G880" s="48">
        <v>39903</v>
      </c>
    </row>
    <row r="881" spans="1:7" x14ac:dyDescent="0.25">
      <c r="A881" s="48">
        <v>399030930</v>
      </c>
      <c r="B881" s="41" t="s">
        <v>1635</v>
      </c>
      <c r="C881" s="41">
        <v>0</v>
      </c>
      <c r="D881" s="41">
        <v>0</v>
      </c>
      <c r="E881" s="41">
        <v>0</v>
      </c>
      <c r="F881" s="41">
        <v>0</v>
      </c>
      <c r="G881" s="48">
        <v>39903</v>
      </c>
    </row>
    <row r="882" spans="1:7" x14ac:dyDescent="0.25">
      <c r="A882" s="48">
        <v>399030975</v>
      </c>
      <c r="B882" s="41" t="s">
        <v>1637</v>
      </c>
      <c r="C882" s="41">
        <v>0</v>
      </c>
      <c r="D882" s="41">
        <v>0</v>
      </c>
      <c r="E882" s="41">
        <v>0</v>
      </c>
      <c r="F882" s="41">
        <v>0</v>
      </c>
      <c r="G882" s="48">
        <v>39903</v>
      </c>
    </row>
    <row r="883" spans="1:7" x14ac:dyDescent="0.25">
      <c r="A883" s="48">
        <v>399032000</v>
      </c>
      <c r="B883" s="41" t="s">
        <v>1639</v>
      </c>
      <c r="C883" s="41">
        <v>0</v>
      </c>
      <c r="D883" s="41">
        <v>0</v>
      </c>
      <c r="E883" s="41">
        <v>0</v>
      </c>
      <c r="F883" s="41">
        <v>0</v>
      </c>
      <c r="G883" s="48">
        <v>39903</v>
      </c>
    </row>
    <row r="884" spans="1:7" x14ac:dyDescent="0.25">
      <c r="A884" s="48">
        <v>399032022</v>
      </c>
      <c r="B884" s="41" t="s">
        <v>1641</v>
      </c>
      <c r="C884" s="41">
        <v>0</v>
      </c>
      <c r="D884" s="41">
        <v>0</v>
      </c>
      <c r="E884" s="41">
        <v>0</v>
      </c>
      <c r="F884" s="41">
        <v>0</v>
      </c>
      <c r="G884" s="48">
        <v>39903</v>
      </c>
    </row>
    <row r="885" spans="1:7" x14ac:dyDescent="0.25">
      <c r="A885" s="48">
        <v>399032500</v>
      </c>
      <c r="B885" s="41" t="s">
        <v>1643</v>
      </c>
      <c r="C885" s="41">
        <v>0</v>
      </c>
      <c r="D885" s="41">
        <v>0</v>
      </c>
      <c r="E885" s="41">
        <v>0</v>
      </c>
      <c r="F885" s="41">
        <v>0</v>
      </c>
      <c r="G885" s="48">
        <v>39903</v>
      </c>
    </row>
    <row r="886" spans="1:7" x14ac:dyDescent="0.25">
      <c r="A886" s="48">
        <v>399032502</v>
      </c>
      <c r="B886" s="41" t="s">
        <v>1645</v>
      </c>
      <c r="C886" s="41">
        <v>0</v>
      </c>
      <c r="D886" s="41">
        <v>0</v>
      </c>
      <c r="E886" s="41">
        <v>0</v>
      </c>
      <c r="F886" s="41">
        <v>0</v>
      </c>
      <c r="G886" s="48">
        <v>39903</v>
      </c>
    </row>
    <row r="887" spans="1:7" x14ac:dyDescent="0.25">
      <c r="A887" s="48">
        <v>399032510</v>
      </c>
      <c r="B887" s="41" t="s">
        <v>1647</v>
      </c>
      <c r="C887" s="41">
        <v>0</v>
      </c>
      <c r="D887" s="41">
        <v>0</v>
      </c>
      <c r="E887" s="41">
        <v>0</v>
      </c>
      <c r="F887" s="41">
        <v>0</v>
      </c>
      <c r="G887" s="48">
        <v>39903</v>
      </c>
    </row>
    <row r="888" spans="1:7" x14ac:dyDescent="0.25">
      <c r="A888" s="48">
        <v>399032520</v>
      </c>
      <c r="B888" s="41" t="s">
        <v>1649</v>
      </c>
      <c r="C888" s="41">
        <v>0</v>
      </c>
      <c r="D888" s="41">
        <v>0</v>
      </c>
      <c r="E888" s="41">
        <v>0</v>
      </c>
      <c r="F888" s="41">
        <v>0</v>
      </c>
      <c r="G888" s="48">
        <v>39903</v>
      </c>
    </row>
    <row r="889" spans="1:7" x14ac:dyDescent="0.25">
      <c r="A889" s="48">
        <v>399032524</v>
      </c>
      <c r="B889" s="41" t="s">
        <v>1651</v>
      </c>
      <c r="C889" s="41">
        <v>0</v>
      </c>
      <c r="D889" s="41">
        <v>0</v>
      </c>
      <c r="E889" s="41">
        <v>0</v>
      </c>
      <c r="F889" s="41">
        <v>0</v>
      </c>
      <c r="G889" s="48">
        <v>39903</v>
      </c>
    </row>
    <row r="890" spans="1:7" x14ac:dyDescent="0.25">
      <c r="A890" s="48">
        <v>399032703</v>
      </c>
      <c r="B890" s="41" t="s">
        <v>1653</v>
      </c>
      <c r="C890" s="41">
        <v>0</v>
      </c>
      <c r="D890" s="41">
        <v>0</v>
      </c>
      <c r="E890" s="41">
        <v>0</v>
      </c>
      <c r="F890" s="41">
        <v>0</v>
      </c>
      <c r="G890" s="48">
        <v>39903</v>
      </c>
    </row>
    <row r="891" spans="1:7" x14ac:dyDescent="0.25">
      <c r="A891" s="48">
        <v>399032706</v>
      </c>
      <c r="B891" s="41" t="s">
        <v>1655</v>
      </c>
      <c r="C891" s="41">
        <v>0</v>
      </c>
      <c r="D891" s="41">
        <v>0</v>
      </c>
      <c r="E891" s="41">
        <v>0</v>
      </c>
      <c r="F891" s="41">
        <v>0</v>
      </c>
      <c r="G891" s="48">
        <v>39903</v>
      </c>
    </row>
    <row r="892" spans="1:7" x14ac:dyDescent="0.25">
      <c r="A892" s="48">
        <v>399032800</v>
      </c>
      <c r="B892" s="41" t="s">
        <v>1657</v>
      </c>
      <c r="C892" s="41">
        <v>0</v>
      </c>
      <c r="D892" s="41">
        <v>0</v>
      </c>
      <c r="E892" s="41">
        <v>0</v>
      </c>
      <c r="F892" s="41">
        <v>0</v>
      </c>
      <c r="G892" s="48">
        <v>39903</v>
      </c>
    </row>
    <row r="893" spans="1:7" x14ac:dyDescent="0.25">
      <c r="A893" s="48">
        <v>399032801</v>
      </c>
      <c r="B893" s="41" t="s">
        <v>1659</v>
      </c>
      <c r="C893" s="41">
        <v>0</v>
      </c>
      <c r="D893" s="41">
        <v>0</v>
      </c>
      <c r="E893" s="41">
        <v>0</v>
      </c>
      <c r="F893" s="41">
        <v>0</v>
      </c>
      <c r="G893" s="48">
        <v>39903</v>
      </c>
    </row>
    <row r="894" spans="1:7" x14ac:dyDescent="0.25">
      <c r="A894" s="48">
        <v>399034600</v>
      </c>
      <c r="B894" s="41" t="s">
        <v>1661</v>
      </c>
      <c r="C894" s="41">
        <v>0</v>
      </c>
      <c r="D894" s="41">
        <v>0</v>
      </c>
      <c r="E894" s="41">
        <v>0</v>
      </c>
      <c r="F894" s="41">
        <v>0</v>
      </c>
      <c r="G894" s="48">
        <v>39903</v>
      </c>
    </row>
    <row r="895" spans="1:7" x14ac:dyDescent="0.25">
      <c r="A895" s="48">
        <v>399034610</v>
      </c>
      <c r="B895" s="41" t="s">
        <v>1663</v>
      </c>
      <c r="C895" s="41">
        <v>0</v>
      </c>
      <c r="D895" s="41">
        <v>0</v>
      </c>
      <c r="E895" s="41">
        <v>0</v>
      </c>
      <c r="F895" s="41">
        <v>0</v>
      </c>
      <c r="G895" s="48">
        <v>39903</v>
      </c>
    </row>
    <row r="896" spans="1:7" x14ac:dyDescent="0.25">
      <c r="A896" s="48">
        <v>399034612</v>
      </c>
      <c r="B896" s="41" t="s">
        <v>1665</v>
      </c>
      <c r="C896" s="41">
        <v>0</v>
      </c>
      <c r="D896" s="41">
        <v>0</v>
      </c>
      <c r="E896" s="41">
        <v>0</v>
      </c>
      <c r="F896" s="41">
        <v>0</v>
      </c>
      <c r="G896" s="48">
        <v>39903</v>
      </c>
    </row>
    <row r="897" spans="1:7" x14ac:dyDescent="0.25">
      <c r="A897" s="48">
        <v>399034618</v>
      </c>
      <c r="B897" s="41" t="s">
        <v>1667</v>
      </c>
      <c r="C897" s="41">
        <v>0</v>
      </c>
      <c r="D897" s="41">
        <v>0</v>
      </c>
      <c r="E897" s="41">
        <v>0</v>
      </c>
      <c r="F897" s="41">
        <v>0</v>
      </c>
      <c r="G897" s="48">
        <v>39903</v>
      </c>
    </row>
    <row r="898" spans="1:7" x14ac:dyDescent="0.25">
      <c r="A898" s="48">
        <v>399034619</v>
      </c>
      <c r="B898" s="41" t="s">
        <v>1669</v>
      </c>
      <c r="C898" s="41">
        <v>0</v>
      </c>
      <c r="D898" s="41">
        <v>0</v>
      </c>
      <c r="E898" s="41">
        <v>0</v>
      </c>
      <c r="F898" s="41">
        <v>0</v>
      </c>
      <c r="G898" s="48">
        <v>39903</v>
      </c>
    </row>
    <row r="899" spans="1:7" x14ac:dyDescent="0.25">
      <c r="A899" s="48">
        <v>399036010</v>
      </c>
      <c r="B899" s="41" t="s">
        <v>1671</v>
      </c>
      <c r="C899" s="41">
        <v>0</v>
      </c>
      <c r="D899" s="41">
        <v>0</v>
      </c>
      <c r="E899" s="41">
        <v>0</v>
      </c>
      <c r="F899" s="41">
        <v>0</v>
      </c>
      <c r="G899" s="48">
        <v>39903</v>
      </c>
    </row>
    <row r="900" spans="1:7" x14ac:dyDescent="0.25">
      <c r="A900" s="48">
        <v>399039356</v>
      </c>
      <c r="B900" s="41" t="s">
        <v>1673</v>
      </c>
      <c r="C900" s="41">
        <v>0</v>
      </c>
      <c r="D900" s="41">
        <v>0</v>
      </c>
      <c r="E900" s="41">
        <v>0</v>
      </c>
      <c r="F900" s="41">
        <v>0</v>
      </c>
      <c r="G900" s="48">
        <v>39903</v>
      </c>
    </row>
    <row r="901" spans="1:7" x14ac:dyDescent="0.25">
      <c r="A901" s="48">
        <v>399039802</v>
      </c>
      <c r="B901" s="41" t="s">
        <v>1675</v>
      </c>
      <c r="C901" s="41">
        <v>0</v>
      </c>
      <c r="D901" s="41">
        <v>0</v>
      </c>
      <c r="E901" s="41">
        <v>0</v>
      </c>
      <c r="F901" s="41">
        <v>0</v>
      </c>
      <c r="G901" s="48">
        <v>39903</v>
      </c>
    </row>
    <row r="902" spans="1:7" x14ac:dyDescent="0.25">
      <c r="A902" s="48">
        <v>399040100</v>
      </c>
      <c r="B902" s="41" t="s">
        <v>1677</v>
      </c>
      <c r="C902" s="41">
        <v>9056.99</v>
      </c>
      <c r="D902" s="41">
        <v>48850</v>
      </c>
      <c r="E902" s="41">
        <v>48850</v>
      </c>
      <c r="F902" s="41">
        <v>-39793.01</v>
      </c>
      <c r="G902" s="48">
        <v>39904</v>
      </c>
    </row>
    <row r="903" spans="1:7" x14ac:dyDescent="0.25">
      <c r="A903" s="48">
        <v>399040101</v>
      </c>
      <c r="B903" s="41" t="s">
        <v>1679</v>
      </c>
      <c r="C903" s="41">
        <v>0</v>
      </c>
      <c r="D903" s="41">
        <v>0</v>
      </c>
      <c r="E903" s="41">
        <v>0</v>
      </c>
      <c r="F903" s="41">
        <v>0</v>
      </c>
      <c r="G903" s="48">
        <v>39904</v>
      </c>
    </row>
    <row r="904" spans="1:7" x14ac:dyDescent="0.25">
      <c r="A904" s="48">
        <v>399040102</v>
      </c>
      <c r="B904" s="41" t="s">
        <v>1681</v>
      </c>
      <c r="C904" s="41">
        <v>0</v>
      </c>
      <c r="D904" s="41">
        <v>0</v>
      </c>
      <c r="E904" s="41">
        <v>0</v>
      </c>
      <c r="F904" s="41">
        <v>0</v>
      </c>
      <c r="G904" s="48">
        <v>39904</v>
      </c>
    </row>
    <row r="905" spans="1:7" x14ac:dyDescent="0.25">
      <c r="A905" s="48">
        <v>399040103</v>
      </c>
      <c r="B905" s="41" t="s">
        <v>1683</v>
      </c>
      <c r="C905" s="41">
        <v>0</v>
      </c>
      <c r="D905" s="41">
        <v>0</v>
      </c>
      <c r="E905" s="41">
        <v>0</v>
      </c>
      <c r="F905" s="41">
        <v>0</v>
      </c>
      <c r="G905" s="48">
        <v>39904</v>
      </c>
    </row>
    <row r="906" spans="1:7" x14ac:dyDescent="0.25">
      <c r="A906" s="48">
        <v>399040110</v>
      </c>
      <c r="B906" s="41" t="s">
        <v>1685</v>
      </c>
      <c r="C906" s="41">
        <v>0</v>
      </c>
      <c r="D906" s="41">
        <v>0</v>
      </c>
      <c r="E906" s="41">
        <v>0</v>
      </c>
      <c r="F906" s="41">
        <v>0</v>
      </c>
      <c r="G906" s="48">
        <v>39904</v>
      </c>
    </row>
    <row r="907" spans="1:7" x14ac:dyDescent="0.25">
      <c r="A907" s="48">
        <v>399040120</v>
      </c>
      <c r="B907" s="41" t="s">
        <v>1687</v>
      </c>
      <c r="C907" s="41">
        <v>0</v>
      </c>
      <c r="D907" s="41">
        <v>0</v>
      </c>
      <c r="E907" s="41">
        <v>0</v>
      </c>
      <c r="F907" s="41">
        <v>0</v>
      </c>
      <c r="G907" s="48">
        <v>39904</v>
      </c>
    </row>
    <row r="908" spans="1:7" x14ac:dyDescent="0.25">
      <c r="A908" s="48">
        <v>399040150</v>
      </c>
      <c r="B908" s="41" t="s">
        <v>1689</v>
      </c>
      <c r="C908" s="41">
        <v>0</v>
      </c>
      <c r="D908" s="41">
        <v>0</v>
      </c>
      <c r="E908" s="41">
        <v>0</v>
      </c>
      <c r="F908" s="41">
        <v>0</v>
      </c>
      <c r="G908" s="48">
        <v>39904</v>
      </c>
    </row>
    <row r="909" spans="1:7" x14ac:dyDescent="0.25">
      <c r="A909" s="48">
        <v>399040200</v>
      </c>
      <c r="B909" s="41" t="s">
        <v>1691</v>
      </c>
      <c r="C909" s="41">
        <v>0</v>
      </c>
      <c r="D909" s="41">
        <v>0</v>
      </c>
      <c r="E909" s="41">
        <v>0</v>
      </c>
      <c r="F909" s="41">
        <v>0</v>
      </c>
      <c r="G909" s="48">
        <v>39904</v>
      </c>
    </row>
    <row r="910" spans="1:7" x14ac:dyDescent="0.25">
      <c r="A910" s="48">
        <v>399040400</v>
      </c>
      <c r="B910" s="41" t="s">
        <v>1693</v>
      </c>
      <c r="C910" s="41">
        <v>0</v>
      </c>
      <c r="D910" s="41">
        <v>0</v>
      </c>
      <c r="E910" s="41">
        <v>0</v>
      </c>
      <c r="F910" s="41">
        <v>0</v>
      </c>
      <c r="G910" s="48">
        <v>39904</v>
      </c>
    </row>
    <row r="911" spans="1:7" x14ac:dyDescent="0.25">
      <c r="A911" s="48">
        <v>399040700</v>
      </c>
      <c r="B911" s="41" t="s">
        <v>1695</v>
      </c>
      <c r="C911" s="41">
        <v>0</v>
      </c>
      <c r="D911" s="41">
        <v>0</v>
      </c>
      <c r="E911" s="41">
        <v>0</v>
      </c>
      <c r="F911" s="41">
        <v>0</v>
      </c>
      <c r="G911" s="48">
        <v>39904</v>
      </c>
    </row>
    <row r="912" spans="1:7" x14ac:dyDescent="0.25">
      <c r="A912" s="48">
        <v>399040715</v>
      </c>
      <c r="B912" s="41" t="s">
        <v>1697</v>
      </c>
      <c r="C912" s="41">
        <v>0</v>
      </c>
      <c r="D912" s="41">
        <v>0</v>
      </c>
      <c r="E912" s="41">
        <v>0</v>
      </c>
      <c r="F912" s="41">
        <v>0</v>
      </c>
      <c r="G912" s="48">
        <v>39904</v>
      </c>
    </row>
    <row r="913" spans="1:7" x14ac:dyDescent="0.25">
      <c r="A913" s="48">
        <v>399040730</v>
      </c>
      <c r="B913" s="41" t="s">
        <v>1699</v>
      </c>
      <c r="C913" s="41">
        <v>0</v>
      </c>
      <c r="D913" s="41">
        <v>0</v>
      </c>
      <c r="E913" s="41">
        <v>0</v>
      </c>
      <c r="F913" s="41">
        <v>0</v>
      </c>
      <c r="G913" s="48">
        <v>39904</v>
      </c>
    </row>
    <row r="914" spans="1:7" x14ac:dyDescent="0.25">
      <c r="A914" s="48">
        <v>399040800</v>
      </c>
      <c r="B914" s="41" t="s">
        <v>1701</v>
      </c>
      <c r="C914" s="41">
        <v>0</v>
      </c>
      <c r="D914" s="41">
        <v>0</v>
      </c>
      <c r="E914" s="41">
        <v>0</v>
      </c>
      <c r="F914" s="41">
        <v>0</v>
      </c>
      <c r="G914" s="48">
        <v>39904</v>
      </c>
    </row>
    <row r="915" spans="1:7" x14ac:dyDescent="0.25">
      <c r="A915" s="48">
        <v>399040915</v>
      </c>
      <c r="B915" s="41" t="s">
        <v>1703</v>
      </c>
      <c r="C915" s="41">
        <v>0</v>
      </c>
      <c r="D915" s="41">
        <v>0</v>
      </c>
      <c r="E915" s="41">
        <v>0</v>
      </c>
      <c r="F915" s="41">
        <v>0</v>
      </c>
      <c r="G915" s="48">
        <v>39904</v>
      </c>
    </row>
    <row r="916" spans="1:7" x14ac:dyDescent="0.25">
      <c r="A916" s="48">
        <v>399040930</v>
      </c>
      <c r="B916" s="41" t="s">
        <v>1705</v>
      </c>
      <c r="C916" s="41">
        <v>54.6</v>
      </c>
      <c r="D916" s="41">
        <v>500</v>
      </c>
      <c r="E916" s="41">
        <v>500</v>
      </c>
      <c r="F916" s="41">
        <v>-445.4</v>
      </c>
      <c r="G916" s="48">
        <v>39904</v>
      </c>
    </row>
    <row r="917" spans="1:7" x14ac:dyDescent="0.25">
      <c r="A917" s="48">
        <v>399040975</v>
      </c>
      <c r="B917" s="41" t="s">
        <v>1707</v>
      </c>
      <c r="C917" s="41">
        <v>260</v>
      </c>
      <c r="D917" s="41">
        <v>600</v>
      </c>
      <c r="E917" s="41">
        <v>600</v>
      </c>
      <c r="F917" s="41">
        <v>-340</v>
      </c>
      <c r="G917" s="48">
        <v>39904</v>
      </c>
    </row>
    <row r="918" spans="1:7" x14ac:dyDescent="0.25">
      <c r="A918" s="48">
        <v>399042000</v>
      </c>
      <c r="B918" s="41" t="s">
        <v>1709</v>
      </c>
      <c r="C918" s="41">
        <v>0</v>
      </c>
      <c r="D918" s="41">
        <v>0</v>
      </c>
      <c r="E918" s="41">
        <v>0</v>
      </c>
      <c r="F918" s="41">
        <v>0</v>
      </c>
      <c r="G918" s="48">
        <v>39904</v>
      </c>
    </row>
    <row r="919" spans="1:7" x14ac:dyDescent="0.25">
      <c r="A919" s="48">
        <v>399042002</v>
      </c>
      <c r="B919" s="41" t="s">
        <v>1711</v>
      </c>
      <c r="C919" s="41">
        <v>0</v>
      </c>
      <c r="D919" s="41">
        <v>0</v>
      </c>
      <c r="E919" s="41">
        <v>0</v>
      </c>
      <c r="F919" s="41">
        <v>0</v>
      </c>
      <c r="G919" s="48">
        <v>39904</v>
      </c>
    </row>
    <row r="920" spans="1:7" x14ac:dyDescent="0.25">
      <c r="A920" s="48">
        <v>399042003</v>
      </c>
      <c r="B920" s="41" t="s">
        <v>1713</v>
      </c>
      <c r="C920" s="41">
        <v>0</v>
      </c>
      <c r="D920" s="41">
        <v>0</v>
      </c>
      <c r="E920" s="41">
        <v>0</v>
      </c>
      <c r="F920" s="41">
        <v>0</v>
      </c>
      <c r="G920" s="48">
        <v>39904</v>
      </c>
    </row>
    <row r="921" spans="1:7" x14ac:dyDescent="0.25">
      <c r="A921" s="48">
        <v>399042022</v>
      </c>
      <c r="B921" s="41" t="s">
        <v>1715</v>
      </c>
      <c r="C921" s="41">
        <v>9606.89</v>
      </c>
      <c r="D921" s="41">
        <v>5000</v>
      </c>
      <c r="E921" s="41">
        <v>5000</v>
      </c>
      <c r="F921" s="41">
        <v>4606.8900000000003</v>
      </c>
      <c r="G921" s="48">
        <v>39904</v>
      </c>
    </row>
    <row r="922" spans="1:7" x14ac:dyDescent="0.25">
      <c r="A922" s="48">
        <v>399042401</v>
      </c>
      <c r="B922" s="41" t="s">
        <v>1717</v>
      </c>
      <c r="C922" s="41">
        <v>0</v>
      </c>
      <c r="D922" s="41">
        <v>0</v>
      </c>
      <c r="E922" s="41">
        <v>0</v>
      </c>
      <c r="F922" s="41">
        <v>0</v>
      </c>
      <c r="G922" s="48">
        <v>39904</v>
      </c>
    </row>
    <row r="923" spans="1:7" x14ac:dyDescent="0.25">
      <c r="A923" s="48">
        <v>399042422</v>
      </c>
      <c r="B923" s="41" t="s">
        <v>1719</v>
      </c>
      <c r="C923" s="41">
        <v>9563.66</v>
      </c>
      <c r="D923" s="41">
        <v>10000</v>
      </c>
      <c r="E923" s="41">
        <v>10000</v>
      </c>
      <c r="F923" s="41">
        <v>-436.34</v>
      </c>
      <c r="G923" s="48">
        <v>39904</v>
      </c>
    </row>
    <row r="924" spans="1:7" x14ac:dyDescent="0.25">
      <c r="A924" s="48">
        <v>399042423</v>
      </c>
      <c r="B924" s="41" t="s">
        <v>1721</v>
      </c>
      <c r="C924" s="41">
        <v>0</v>
      </c>
      <c r="D924" s="41">
        <v>0</v>
      </c>
      <c r="E924" s="41">
        <v>0</v>
      </c>
      <c r="F924" s="41">
        <v>0</v>
      </c>
      <c r="G924" s="48">
        <v>39904</v>
      </c>
    </row>
    <row r="925" spans="1:7" x14ac:dyDescent="0.25">
      <c r="A925" s="48">
        <v>399042428</v>
      </c>
      <c r="B925" s="41" t="s">
        <v>1723</v>
      </c>
      <c r="C925" s="41">
        <v>0</v>
      </c>
      <c r="D925" s="41">
        <v>0</v>
      </c>
      <c r="E925" s="41">
        <v>0</v>
      </c>
      <c r="F925" s="41">
        <v>0</v>
      </c>
      <c r="G925" s="48">
        <v>39904</v>
      </c>
    </row>
    <row r="926" spans="1:7" x14ac:dyDescent="0.25">
      <c r="A926" s="48">
        <v>399042429</v>
      </c>
      <c r="B926" s="41" t="s">
        <v>1725</v>
      </c>
      <c r="C926" s="41">
        <v>0</v>
      </c>
      <c r="D926" s="41">
        <v>0</v>
      </c>
      <c r="E926" s="41">
        <v>0</v>
      </c>
      <c r="F926" s="41">
        <v>0</v>
      </c>
      <c r="G926" s="48">
        <v>39904</v>
      </c>
    </row>
    <row r="927" spans="1:7" x14ac:dyDescent="0.25">
      <c r="A927" s="48">
        <v>399042430</v>
      </c>
      <c r="B927" s="41" t="s">
        <v>1727</v>
      </c>
      <c r="C927" s="41">
        <v>99</v>
      </c>
      <c r="D927" s="41">
        <v>100</v>
      </c>
      <c r="E927" s="41">
        <v>100</v>
      </c>
      <c r="F927" s="41">
        <v>-1</v>
      </c>
      <c r="G927" s="48">
        <v>39904</v>
      </c>
    </row>
    <row r="928" spans="1:7" x14ac:dyDescent="0.25">
      <c r="A928" s="48">
        <v>399042432</v>
      </c>
      <c r="B928" s="41" t="s">
        <v>1729</v>
      </c>
      <c r="C928" s="41">
        <v>0</v>
      </c>
      <c r="D928" s="41">
        <v>300</v>
      </c>
      <c r="E928" s="41">
        <v>300</v>
      </c>
      <c r="F928" s="41">
        <v>-300</v>
      </c>
      <c r="G928" s="48">
        <v>39904</v>
      </c>
    </row>
    <row r="929" spans="1:7" x14ac:dyDescent="0.25">
      <c r="A929" s="48">
        <v>399042500</v>
      </c>
      <c r="B929" s="41" t="s">
        <v>1731</v>
      </c>
      <c r="C929" s="41">
        <v>0</v>
      </c>
      <c r="D929" s="41">
        <v>700</v>
      </c>
      <c r="E929" s="41">
        <v>700</v>
      </c>
      <c r="F929" s="41">
        <v>-700</v>
      </c>
      <c r="G929" s="48">
        <v>39904</v>
      </c>
    </row>
    <row r="930" spans="1:7" x14ac:dyDescent="0.25">
      <c r="A930" s="48">
        <v>399042502</v>
      </c>
      <c r="B930" s="41" t="s">
        <v>1733</v>
      </c>
      <c r="C930" s="41">
        <v>0</v>
      </c>
      <c r="D930" s="41">
        <v>0</v>
      </c>
      <c r="E930" s="41">
        <v>0</v>
      </c>
      <c r="F930" s="41">
        <v>0</v>
      </c>
      <c r="G930" s="48">
        <v>39904</v>
      </c>
    </row>
    <row r="931" spans="1:7" x14ac:dyDescent="0.25">
      <c r="A931" s="48">
        <v>399042510</v>
      </c>
      <c r="B931" s="41" t="s">
        <v>1735</v>
      </c>
      <c r="C931" s="41">
        <v>0</v>
      </c>
      <c r="D931" s="41">
        <v>0</v>
      </c>
      <c r="E931" s="41">
        <v>0</v>
      </c>
      <c r="F931" s="41">
        <v>0</v>
      </c>
      <c r="G931" s="48">
        <v>39904</v>
      </c>
    </row>
    <row r="932" spans="1:7" x14ac:dyDescent="0.25">
      <c r="A932" s="48">
        <v>399042520</v>
      </c>
      <c r="B932" s="41" t="s">
        <v>1737</v>
      </c>
      <c r="C932" s="41">
        <v>0</v>
      </c>
      <c r="D932" s="41">
        <v>0</v>
      </c>
      <c r="E932" s="41">
        <v>0</v>
      </c>
      <c r="F932" s="41">
        <v>0</v>
      </c>
      <c r="G932" s="48">
        <v>39904</v>
      </c>
    </row>
    <row r="933" spans="1:7" x14ac:dyDescent="0.25">
      <c r="A933" s="48">
        <v>399042524</v>
      </c>
      <c r="B933" s="41" t="s">
        <v>1739</v>
      </c>
      <c r="C933" s="41">
        <v>0</v>
      </c>
      <c r="D933" s="41">
        <v>0</v>
      </c>
      <c r="E933" s="41">
        <v>0</v>
      </c>
      <c r="F933" s="41">
        <v>0</v>
      </c>
      <c r="G933" s="48">
        <v>39904</v>
      </c>
    </row>
    <row r="934" spans="1:7" x14ac:dyDescent="0.25">
      <c r="A934" s="48">
        <v>399042701</v>
      </c>
      <c r="B934" s="41" t="s">
        <v>1741</v>
      </c>
      <c r="C934" s="41">
        <v>0</v>
      </c>
      <c r="D934" s="41">
        <v>0</v>
      </c>
      <c r="E934" s="41">
        <v>0</v>
      </c>
      <c r="F934" s="41">
        <v>0</v>
      </c>
      <c r="G934" s="48">
        <v>39904</v>
      </c>
    </row>
    <row r="935" spans="1:7" x14ac:dyDescent="0.25">
      <c r="A935" s="48">
        <v>399042703</v>
      </c>
      <c r="B935" s="41" t="s">
        <v>1743</v>
      </c>
      <c r="C935" s="41">
        <v>0</v>
      </c>
      <c r="D935" s="41">
        <v>0</v>
      </c>
      <c r="E935" s="41">
        <v>0</v>
      </c>
      <c r="F935" s="41">
        <v>0</v>
      </c>
      <c r="G935" s="48">
        <v>39904</v>
      </c>
    </row>
    <row r="936" spans="1:7" x14ac:dyDescent="0.25">
      <c r="A936" s="48">
        <v>399042706</v>
      </c>
      <c r="B936" s="41" t="s">
        <v>1745</v>
      </c>
      <c r="C936" s="41">
        <v>0</v>
      </c>
      <c r="D936" s="41">
        <v>0</v>
      </c>
      <c r="E936" s="41">
        <v>0</v>
      </c>
      <c r="F936" s="41">
        <v>0</v>
      </c>
      <c r="G936" s="48">
        <v>39904</v>
      </c>
    </row>
    <row r="937" spans="1:7" x14ac:dyDescent="0.25">
      <c r="A937" s="48">
        <v>399042801</v>
      </c>
      <c r="B937" s="41" t="s">
        <v>1747</v>
      </c>
      <c r="C937" s="41">
        <v>0</v>
      </c>
      <c r="D937" s="41">
        <v>0</v>
      </c>
      <c r="E937" s="41">
        <v>0</v>
      </c>
      <c r="F937" s="41">
        <v>0</v>
      </c>
      <c r="G937" s="48">
        <v>39904</v>
      </c>
    </row>
    <row r="938" spans="1:7" x14ac:dyDescent="0.25">
      <c r="A938" s="48">
        <v>399044600</v>
      </c>
      <c r="B938" s="41" t="s">
        <v>1749</v>
      </c>
      <c r="C938" s="41">
        <v>0</v>
      </c>
      <c r="D938" s="41">
        <v>0</v>
      </c>
      <c r="E938" s="41">
        <v>0</v>
      </c>
      <c r="F938" s="41">
        <v>0</v>
      </c>
      <c r="G938" s="48">
        <v>39904</v>
      </c>
    </row>
    <row r="939" spans="1:7" x14ac:dyDescent="0.25">
      <c r="A939" s="48">
        <v>399044610</v>
      </c>
      <c r="B939" s="41" t="s">
        <v>1751</v>
      </c>
      <c r="C939" s="41">
        <v>0</v>
      </c>
      <c r="D939" s="41">
        <v>0</v>
      </c>
      <c r="E939" s="41">
        <v>0</v>
      </c>
      <c r="F939" s="41">
        <v>0</v>
      </c>
      <c r="G939" s="48">
        <v>39904</v>
      </c>
    </row>
    <row r="940" spans="1:7" x14ac:dyDescent="0.25">
      <c r="A940" s="48">
        <v>399044612</v>
      </c>
      <c r="B940" s="41" t="s">
        <v>1753</v>
      </c>
      <c r="C940" s="41">
        <v>0</v>
      </c>
      <c r="D940" s="41">
        <v>0</v>
      </c>
      <c r="E940" s="41">
        <v>0</v>
      </c>
      <c r="F940" s="41">
        <v>0</v>
      </c>
      <c r="G940" s="48">
        <v>39904</v>
      </c>
    </row>
    <row r="941" spans="1:7" x14ac:dyDescent="0.25">
      <c r="A941" s="48">
        <v>399044618</v>
      </c>
      <c r="B941" s="41" t="s">
        <v>1755</v>
      </c>
      <c r="C941" s="41">
        <v>0</v>
      </c>
      <c r="D941" s="41">
        <v>0</v>
      </c>
      <c r="E941" s="41">
        <v>0</v>
      </c>
      <c r="F941" s="41">
        <v>0</v>
      </c>
      <c r="G941" s="48">
        <v>39904</v>
      </c>
    </row>
    <row r="942" spans="1:7" x14ac:dyDescent="0.25">
      <c r="A942" s="48">
        <v>399044619</v>
      </c>
      <c r="B942" s="41" t="s">
        <v>1757</v>
      </c>
      <c r="C942" s="41">
        <v>0</v>
      </c>
      <c r="D942" s="41">
        <v>0</v>
      </c>
      <c r="E942" s="41">
        <v>0</v>
      </c>
      <c r="F942" s="41">
        <v>0</v>
      </c>
      <c r="G942" s="48">
        <v>39904</v>
      </c>
    </row>
    <row r="943" spans="1:7" x14ac:dyDescent="0.25">
      <c r="A943" s="48">
        <v>399044621</v>
      </c>
      <c r="B943" s="41" t="s">
        <v>1759</v>
      </c>
      <c r="C943" s="41">
        <v>0</v>
      </c>
      <c r="D943" s="41">
        <v>0</v>
      </c>
      <c r="E943" s="41">
        <v>0</v>
      </c>
      <c r="F943" s="41">
        <v>0</v>
      </c>
      <c r="G943" s="48">
        <v>39904</v>
      </c>
    </row>
    <row r="944" spans="1:7" x14ac:dyDescent="0.25">
      <c r="A944" s="48">
        <v>399046010</v>
      </c>
      <c r="B944" s="41" t="s">
        <v>1761</v>
      </c>
      <c r="C944" s="41">
        <v>0</v>
      </c>
      <c r="D944" s="41">
        <v>0</v>
      </c>
      <c r="E944" s="41">
        <v>0</v>
      </c>
      <c r="F944" s="41">
        <v>0</v>
      </c>
      <c r="G944" s="48">
        <v>39904</v>
      </c>
    </row>
    <row r="945" spans="1:7" x14ac:dyDescent="0.25">
      <c r="A945" s="48">
        <v>399049054</v>
      </c>
      <c r="B945" s="41" t="s">
        <v>1763</v>
      </c>
      <c r="C945" s="41">
        <v>0</v>
      </c>
      <c r="D945" s="41">
        <v>0</v>
      </c>
      <c r="E945" s="41">
        <v>0</v>
      </c>
      <c r="F945" s="41">
        <v>0</v>
      </c>
      <c r="G945" s="48">
        <v>39904</v>
      </c>
    </row>
    <row r="946" spans="1:7" x14ac:dyDescent="0.25">
      <c r="A946" s="48">
        <v>399049059</v>
      </c>
      <c r="B946" s="41" t="s">
        <v>1765</v>
      </c>
      <c r="C946" s="41">
        <v>-80</v>
      </c>
      <c r="D946" s="41">
        <v>0</v>
      </c>
      <c r="E946" s="41">
        <v>0</v>
      </c>
      <c r="F946" s="41">
        <v>-80</v>
      </c>
      <c r="G946" s="48">
        <v>39904</v>
      </c>
    </row>
    <row r="947" spans="1:7" x14ac:dyDescent="0.25">
      <c r="A947" s="48">
        <v>399049064</v>
      </c>
      <c r="B947" s="41" t="s">
        <v>1767</v>
      </c>
      <c r="C947" s="41">
        <v>0</v>
      </c>
      <c r="D947" s="41">
        <v>0</v>
      </c>
      <c r="E947" s="41">
        <v>0</v>
      </c>
      <c r="F947" s="41">
        <v>0</v>
      </c>
      <c r="G947" s="48">
        <v>39904</v>
      </c>
    </row>
    <row r="948" spans="1:7" x14ac:dyDescent="0.25">
      <c r="A948" s="48">
        <v>399049068</v>
      </c>
      <c r="B948" s="41" t="s">
        <v>1769</v>
      </c>
      <c r="C948" s="41">
        <v>0</v>
      </c>
      <c r="D948" s="41">
        <v>0</v>
      </c>
      <c r="E948" s="41">
        <v>0</v>
      </c>
      <c r="F948" s="41">
        <v>0</v>
      </c>
      <c r="G948" s="48">
        <v>39904</v>
      </c>
    </row>
    <row r="949" spans="1:7" x14ac:dyDescent="0.25">
      <c r="A949" s="48">
        <v>399049100</v>
      </c>
      <c r="B949" s="41" t="s">
        <v>1729</v>
      </c>
      <c r="C949" s="41">
        <v>0</v>
      </c>
      <c r="D949" s="41">
        <v>0</v>
      </c>
      <c r="E949" s="41">
        <v>0</v>
      </c>
      <c r="F949" s="41">
        <v>0</v>
      </c>
      <c r="G949" s="48">
        <v>39904</v>
      </c>
    </row>
    <row r="950" spans="1:7" x14ac:dyDescent="0.25">
      <c r="A950" s="48">
        <v>399049103</v>
      </c>
      <c r="B950" s="41" t="s">
        <v>1772</v>
      </c>
      <c r="C950" s="41">
        <v>0</v>
      </c>
      <c r="D950" s="41">
        <v>0</v>
      </c>
      <c r="E950" s="41">
        <v>0</v>
      </c>
      <c r="F950" s="41">
        <v>0</v>
      </c>
      <c r="G950" s="48">
        <v>39904</v>
      </c>
    </row>
    <row r="951" spans="1:7" x14ac:dyDescent="0.25">
      <c r="A951" s="48">
        <v>399049105</v>
      </c>
      <c r="B951" s="41" t="s">
        <v>1774</v>
      </c>
      <c r="C951" s="41">
        <v>-1208.25</v>
      </c>
      <c r="D951" s="41">
        <v>-2500</v>
      </c>
      <c r="E951" s="41">
        <v>-2500</v>
      </c>
      <c r="F951" s="41">
        <v>1291.75</v>
      </c>
      <c r="G951" s="48">
        <v>39904</v>
      </c>
    </row>
    <row r="952" spans="1:7" x14ac:dyDescent="0.25">
      <c r="A952" s="48">
        <v>399049204</v>
      </c>
      <c r="B952" s="41" t="s">
        <v>1776</v>
      </c>
      <c r="C952" s="41">
        <v>0</v>
      </c>
      <c r="D952" s="41">
        <v>0</v>
      </c>
      <c r="E952" s="41">
        <v>0</v>
      </c>
      <c r="F952" s="41">
        <v>0</v>
      </c>
      <c r="G952" s="48">
        <v>39904</v>
      </c>
    </row>
    <row r="953" spans="1:7" x14ac:dyDescent="0.25">
      <c r="A953" s="48">
        <v>399049205</v>
      </c>
      <c r="B953" s="41" t="s">
        <v>1778</v>
      </c>
      <c r="C953" s="41">
        <v>0</v>
      </c>
      <c r="D953" s="41">
        <v>0</v>
      </c>
      <c r="E953" s="41">
        <v>0</v>
      </c>
      <c r="F953" s="41">
        <v>0</v>
      </c>
      <c r="G953" s="48">
        <v>39904</v>
      </c>
    </row>
    <row r="954" spans="1:7" x14ac:dyDescent="0.25">
      <c r="A954" s="48">
        <v>399049206</v>
      </c>
      <c r="B954" s="41" t="s">
        <v>1780</v>
      </c>
      <c r="C954" s="41">
        <v>-385.15</v>
      </c>
      <c r="D954" s="41">
        <v>0</v>
      </c>
      <c r="E954" s="41">
        <v>0</v>
      </c>
      <c r="F954" s="41">
        <v>-385.15</v>
      </c>
      <c r="G954" s="48">
        <v>39904</v>
      </c>
    </row>
    <row r="955" spans="1:7" x14ac:dyDescent="0.25">
      <c r="A955" s="48">
        <v>399049356</v>
      </c>
      <c r="B955" s="41" t="s">
        <v>1782</v>
      </c>
      <c r="C955" s="41">
        <v>0</v>
      </c>
      <c r="D955" s="41">
        <v>0</v>
      </c>
      <c r="E955" s="41">
        <v>0</v>
      </c>
      <c r="F955" s="41">
        <v>0</v>
      </c>
      <c r="G955" s="48">
        <v>39904</v>
      </c>
    </row>
    <row r="956" spans="1:7" x14ac:dyDescent="0.25">
      <c r="A956" s="48">
        <v>399049802</v>
      </c>
      <c r="B956" s="41" t="s">
        <v>1784</v>
      </c>
      <c r="C956" s="41">
        <v>0</v>
      </c>
      <c r="D956" s="41">
        <v>0</v>
      </c>
      <c r="E956" s="41">
        <v>0</v>
      </c>
      <c r="F956" s="41">
        <v>0</v>
      </c>
      <c r="G956" s="48">
        <v>39904</v>
      </c>
    </row>
    <row r="957" spans="1:7" x14ac:dyDescent="0.25">
      <c r="A957" s="48">
        <v>399050100</v>
      </c>
      <c r="B957" s="41" t="s">
        <v>1786</v>
      </c>
      <c r="C957" s="41">
        <v>0</v>
      </c>
      <c r="D957" s="41">
        <v>0</v>
      </c>
      <c r="E957" s="41">
        <v>0</v>
      </c>
      <c r="F957" s="41">
        <v>0</v>
      </c>
      <c r="G957" s="48">
        <v>39905</v>
      </c>
    </row>
    <row r="958" spans="1:7" x14ac:dyDescent="0.25">
      <c r="A958" s="48">
        <v>399050101</v>
      </c>
      <c r="B958" s="41" t="s">
        <v>1788</v>
      </c>
      <c r="C958" s="41">
        <v>0</v>
      </c>
      <c r="D958" s="41">
        <v>0</v>
      </c>
      <c r="E958" s="41">
        <v>0</v>
      </c>
      <c r="F958" s="41">
        <v>0</v>
      </c>
      <c r="G958" s="48">
        <v>39905</v>
      </c>
    </row>
    <row r="959" spans="1:7" x14ac:dyDescent="0.25">
      <c r="A959" s="48">
        <v>399050120</v>
      </c>
      <c r="B959" s="41" t="s">
        <v>1790</v>
      </c>
      <c r="C959" s="41">
        <v>0</v>
      </c>
      <c r="D959" s="41">
        <v>0</v>
      </c>
      <c r="E959" s="41">
        <v>0</v>
      </c>
      <c r="F959" s="41">
        <v>0</v>
      </c>
      <c r="G959" s="48">
        <v>39905</v>
      </c>
    </row>
    <row r="960" spans="1:7" x14ac:dyDescent="0.25">
      <c r="A960" s="48">
        <v>399050150</v>
      </c>
      <c r="B960" s="41" t="s">
        <v>1792</v>
      </c>
      <c r="C960" s="41">
        <v>0</v>
      </c>
      <c r="D960" s="41">
        <v>0</v>
      </c>
      <c r="E960" s="41">
        <v>0</v>
      </c>
      <c r="F960" s="41">
        <v>0</v>
      </c>
      <c r="G960" s="48">
        <v>39905</v>
      </c>
    </row>
    <row r="961" spans="1:7" x14ac:dyDescent="0.25">
      <c r="A961" s="48">
        <v>399050200</v>
      </c>
      <c r="B961" s="41" t="s">
        <v>1794</v>
      </c>
      <c r="C961" s="41">
        <v>0</v>
      </c>
      <c r="D961" s="41">
        <v>0</v>
      </c>
      <c r="E961" s="41">
        <v>0</v>
      </c>
      <c r="F961" s="41">
        <v>0</v>
      </c>
      <c r="G961" s="48">
        <v>39905</v>
      </c>
    </row>
    <row r="962" spans="1:7" x14ac:dyDescent="0.25">
      <c r="A962" s="48">
        <v>399050700</v>
      </c>
      <c r="B962" s="41" t="s">
        <v>1796</v>
      </c>
      <c r="C962" s="41">
        <v>0</v>
      </c>
      <c r="D962" s="41">
        <v>0</v>
      </c>
      <c r="E962" s="41">
        <v>0</v>
      </c>
      <c r="F962" s="41">
        <v>0</v>
      </c>
      <c r="G962" s="48">
        <v>39905</v>
      </c>
    </row>
    <row r="963" spans="1:7" x14ac:dyDescent="0.25">
      <c r="A963" s="48">
        <v>399050800</v>
      </c>
      <c r="B963" s="41" t="s">
        <v>1798</v>
      </c>
      <c r="C963" s="41">
        <v>0</v>
      </c>
      <c r="D963" s="41">
        <v>0</v>
      </c>
      <c r="E963" s="41">
        <v>0</v>
      </c>
      <c r="F963" s="41">
        <v>0</v>
      </c>
      <c r="G963" s="48">
        <v>39905</v>
      </c>
    </row>
    <row r="964" spans="1:7" x14ac:dyDescent="0.25">
      <c r="A964" s="48">
        <v>399050830</v>
      </c>
      <c r="B964" s="41" t="s">
        <v>1800</v>
      </c>
      <c r="C964" s="41">
        <v>0</v>
      </c>
      <c r="D964" s="41">
        <v>0</v>
      </c>
      <c r="E964" s="41">
        <v>0</v>
      </c>
      <c r="F964" s="41">
        <v>0</v>
      </c>
      <c r="G964" s="48">
        <v>39905</v>
      </c>
    </row>
    <row r="965" spans="1:7" x14ac:dyDescent="0.25">
      <c r="A965" s="48">
        <v>399050915</v>
      </c>
      <c r="B965" s="41" t="s">
        <v>1802</v>
      </c>
      <c r="C965" s="41">
        <v>0</v>
      </c>
      <c r="D965" s="41">
        <v>0</v>
      </c>
      <c r="E965" s="41">
        <v>0</v>
      </c>
      <c r="F965" s="41">
        <v>0</v>
      </c>
      <c r="G965" s="48">
        <v>39905</v>
      </c>
    </row>
    <row r="966" spans="1:7" x14ac:dyDescent="0.25">
      <c r="A966" s="48">
        <v>399050930</v>
      </c>
      <c r="B966" s="41" t="s">
        <v>1804</v>
      </c>
      <c r="C966" s="41">
        <v>0</v>
      </c>
      <c r="D966" s="41">
        <v>0</v>
      </c>
      <c r="E966" s="41">
        <v>0</v>
      </c>
      <c r="F966" s="41">
        <v>0</v>
      </c>
      <c r="G966" s="48">
        <v>39905</v>
      </c>
    </row>
    <row r="967" spans="1:7" x14ac:dyDescent="0.25">
      <c r="A967" s="48">
        <v>399050975</v>
      </c>
      <c r="B967" s="41" t="s">
        <v>1806</v>
      </c>
      <c r="C967" s="41">
        <v>0</v>
      </c>
      <c r="D967" s="41">
        <v>0</v>
      </c>
      <c r="E967" s="41">
        <v>0</v>
      </c>
      <c r="F967" s="41">
        <v>0</v>
      </c>
      <c r="G967" s="48">
        <v>39905</v>
      </c>
    </row>
    <row r="968" spans="1:7" x14ac:dyDescent="0.25">
      <c r="A968" s="48">
        <v>399052000</v>
      </c>
      <c r="B968" s="41" t="s">
        <v>1808</v>
      </c>
      <c r="C968" s="41">
        <v>0</v>
      </c>
      <c r="D968" s="41">
        <v>0</v>
      </c>
      <c r="E968" s="41">
        <v>0</v>
      </c>
      <c r="F968" s="41">
        <v>0</v>
      </c>
      <c r="G968" s="48">
        <v>39905</v>
      </c>
    </row>
    <row r="969" spans="1:7" x14ac:dyDescent="0.25">
      <c r="A969" s="48">
        <v>399052022</v>
      </c>
      <c r="B969" s="41" t="s">
        <v>1810</v>
      </c>
      <c r="C969" s="41">
        <v>0</v>
      </c>
      <c r="D969" s="41">
        <v>0</v>
      </c>
      <c r="E969" s="41">
        <v>0</v>
      </c>
      <c r="F969" s="41">
        <v>0</v>
      </c>
      <c r="G969" s="48">
        <v>39905</v>
      </c>
    </row>
    <row r="970" spans="1:7" x14ac:dyDescent="0.25">
      <c r="A970" s="48">
        <v>399052424</v>
      </c>
      <c r="B970" s="41" t="s">
        <v>1812</v>
      </c>
      <c r="C970" s="41">
        <v>0</v>
      </c>
      <c r="D970" s="41">
        <v>0</v>
      </c>
      <c r="E970" s="41">
        <v>0</v>
      </c>
      <c r="F970" s="41">
        <v>0</v>
      </c>
      <c r="G970" s="48">
        <v>39905</v>
      </c>
    </row>
    <row r="971" spans="1:7" x14ac:dyDescent="0.25">
      <c r="A971" s="48">
        <v>399052429</v>
      </c>
      <c r="B971" s="41" t="s">
        <v>1814</v>
      </c>
      <c r="C971" s="41">
        <v>19650</v>
      </c>
      <c r="D971" s="41">
        <v>35500</v>
      </c>
      <c r="E971" s="41">
        <v>35500</v>
      </c>
      <c r="F971" s="41">
        <v>-15850</v>
      </c>
      <c r="G971" s="48">
        <v>39905</v>
      </c>
    </row>
    <row r="972" spans="1:7" x14ac:dyDescent="0.25">
      <c r="A972" s="48">
        <v>399052430</v>
      </c>
      <c r="B972" s="41" t="s">
        <v>1816</v>
      </c>
      <c r="C972" s="41">
        <v>0</v>
      </c>
      <c r="D972" s="41">
        <v>0</v>
      </c>
      <c r="E972" s="41">
        <v>0</v>
      </c>
      <c r="F972" s="41">
        <v>0</v>
      </c>
      <c r="G972" s="48">
        <v>39905</v>
      </c>
    </row>
    <row r="973" spans="1:7" x14ac:dyDescent="0.25">
      <c r="A973" s="48">
        <v>399052432</v>
      </c>
      <c r="B973" s="41" t="s">
        <v>1818</v>
      </c>
      <c r="C973" s="41">
        <v>0</v>
      </c>
      <c r="D973" s="41">
        <v>0</v>
      </c>
      <c r="E973" s="41">
        <v>0</v>
      </c>
      <c r="F973" s="41">
        <v>0</v>
      </c>
      <c r="G973" s="48">
        <v>39905</v>
      </c>
    </row>
    <row r="974" spans="1:7" x14ac:dyDescent="0.25">
      <c r="A974" s="48">
        <v>399052500</v>
      </c>
      <c r="B974" s="41" t="s">
        <v>1820</v>
      </c>
      <c r="C974" s="41">
        <v>0</v>
      </c>
      <c r="D974" s="41">
        <v>0</v>
      </c>
      <c r="E974" s="41">
        <v>0</v>
      </c>
      <c r="F974" s="41">
        <v>0</v>
      </c>
      <c r="G974" s="48">
        <v>39905</v>
      </c>
    </row>
    <row r="975" spans="1:7" x14ac:dyDescent="0.25">
      <c r="A975" s="48">
        <v>399052510</v>
      </c>
      <c r="B975" s="41" t="s">
        <v>1822</v>
      </c>
      <c r="C975" s="41">
        <v>0</v>
      </c>
      <c r="D975" s="41">
        <v>0</v>
      </c>
      <c r="E975" s="41">
        <v>0</v>
      </c>
      <c r="F975" s="41">
        <v>0</v>
      </c>
      <c r="G975" s="48">
        <v>39905</v>
      </c>
    </row>
    <row r="976" spans="1:7" x14ac:dyDescent="0.25">
      <c r="A976" s="48">
        <v>399052701</v>
      </c>
      <c r="B976" s="41" t="s">
        <v>1824</v>
      </c>
      <c r="C976" s="41">
        <v>0</v>
      </c>
      <c r="D976" s="41">
        <v>0</v>
      </c>
      <c r="E976" s="41">
        <v>0</v>
      </c>
      <c r="F976" s="41">
        <v>0</v>
      </c>
      <c r="G976" s="48">
        <v>39905</v>
      </c>
    </row>
    <row r="977" spans="1:7" x14ac:dyDescent="0.25">
      <c r="A977" s="48">
        <v>399052703</v>
      </c>
      <c r="B977" s="41" t="s">
        <v>1826</v>
      </c>
      <c r="C977" s="41">
        <v>0</v>
      </c>
      <c r="D977" s="41">
        <v>0</v>
      </c>
      <c r="E977" s="41">
        <v>0</v>
      </c>
      <c r="F977" s="41">
        <v>0</v>
      </c>
      <c r="G977" s="48">
        <v>39905</v>
      </c>
    </row>
    <row r="978" spans="1:7" x14ac:dyDescent="0.25">
      <c r="A978" s="48">
        <v>399052706</v>
      </c>
      <c r="B978" s="41" t="s">
        <v>1828</v>
      </c>
      <c r="C978" s="41">
        <v>0</v>
      </c>
      <c r="D978" s="41">
        <v>0</v>
      </c>
      <c r="E978" s="41">
        <v>0</v>
      </c>
      <c r="F978" s="41">
        <v>0</v>
      </c>
      <c r="G978" s="48">
        <v>39905</v>
      </c>
    </row>
    <row r="979" spans="1:7" x14ac:dyDescent="0.25">
      <c r="A979" s="48">
        <v>399052708</v>
      </c>
      <c r="B979" s="41" t="s">
        <v>1830</v>
      </c>
      <c r="C979" s="41">
        <v>0</v>
      </c>
      <c r="D979" s="41">
        <v>0</v>
      </c>
      <c r="E979" s="41">
        <v>0</v>
      </c>
      <c r="F979" s="41">
        <v>0</v>
      </c>
      <c r="G979" s="48">
        <v>39905</v>
      </c>
    </row>
    <row r="980" spans="1:7" x14ac:dyDescent="0.25">
      <c r="A980" s="48">
        <v>399052801</v>
      </c>
      <c r="B980" s="41" t="s">
        <v>1832</v>
      </c>
      <c r="C980" s="41">
        <v>0</v>
      </c>
      <c r="D980" s="41">
        <v>0</v>
      </c>
      <c r="E980" s="41">
        <v>0</v>
      </c>
      <c r="F980" s="41">
        <v>0</v>
      </c>
      <c r="G980" s="48">
        <v>39905</v>
      </c>
    </row>
    <row r="981" spans="1:7" x14ac:dyDescent="0.25">
      <c r="A981" s="48">
        <v>399054600</v>
      </c>
      <c r="B981" s="41" t="s">
        <v>1834</v>
      </c>
      <c r="C981" s="41">
        <v>0</v>
      </c>
      <c r="D981" s="41">
        <v>0</v>
      </c>
      <c r="E981" s="41">
        <v>0</v>
      </c>
      <c r="F981" s="41">
        <v>0</v>
      </c>
      <c r="G981" s="48">
        <v>39905</v>
      </c>
    </row>
    <row r="982" spans="1:7" x14ac:dyDescent="0.25">
      <c r="A982" s="48">
        <v>399054610</v>
      </c>
      <c r="B982" s="41" t="s">
        <v>1836</v>
      </c>
      <c r="C982" s="41">
        <v>0</v>
      </c>
      <c r="D982" s="41">
        <v>0</v>
      </c>
      <c r="E982" s="41">
        <v>0</v>
      </c>
      <c r="F982" s="41">
        <v>0</v>
      </c>
      <c r="G982" s="48">
        <v>39905</v>
      </c>
    </row>
    <row r="983" spans="1:7" x14ac:dyDescent="0.25">
      <c r="A983" s="48">
        <v>399054612</v>
      </c>
      <c r="B983" s="41" t="s">
        <v>1838</v>
      </c>
      <c r="C983" s="41">
        <v>0</v>
      </c>
      <c r="D983" s="41">
        <v>0</v>
      </c>
      <c r="E983" s="41">
        <v>0</v>
      </c>
      <c r="F983" s="41">
        <v>0</v>
      </c>
      <c r="G983" s="48">
        <v>39905</v>
      </c>
    </row>
    <row r="984" spans="1:7" x14ac:dyDescent="0.25">
      <c r="A984" s="48">
        <v>399054618</v>
      </c>
      <c r="B984" s="41" t="s">
        <v>1840</v>
      </c>
      <c r="C984" s="41">
        <v>0</v>
      </c>
      <c r="D984" s="41">
        <v>0</v>
      </c>
      <c r="E984" s="41">
        <v>0</v>
      </c>
      <c r="F984" s="41">
        <v>0</v>
      </c>
      <c r="G984" s="48">
        <v>39905</v>
      </c>
    </row>
    <row r="985" spans="1:7" x14ac:dyDescent="0.25">
      <c r="A985" s="48">
        <v>399054619</v>
      </c>
      <c r="B985" s="41" t="s">
        <v>1842</v>
      </c>
      <c r="C985" s="41">
        <v>0</v>
      </c>
      <c r="D985" s="41">
        <v>0</v>
      </c>
      <c r="E985" s="41">
        <v>0</v>
      </c>
      <c r="F985" s="41">
        <v>0</v>
      </c>
      <c r="G985" s="48">
        <v>39905</v>
      </c>
    </row>
    <row r="986" spans="1:7" x14ac:dyDescent="0.25">
      <c r="A986" s="48">
        <v>399054621</v>
      </c>
      <c r="B986" s="41" t="s">
        <v>1844</v>
      </c>
      <c r="C986" s="41">
        <v>0</v>
      </c>
      <c r="D986" s="41">
        <v>0</v>
      </c>
      <c r="E986" s="41">
        <v>0</v>
      </c>
      <c r="F986" s="41">
        <v>0</v>
      </c>
      <c r="G986" s="48">
        <v>39905</v>
      </c>
    </row>
    <row r="987" spans="1:7" x14ac:dyDescent="0.25">
      <c r="A987" s="48">
        <v>399056010</v>
      </c>
      <c r="B987" s="41" t="s">
        <v>1846</v>
      </c>
      <c r="C987" s="41">
        <v>0</v>
      </c>
      <c r="D987" s="41">
        <v>0</v>
      </c>
      <c r="E987" s="41">
        <v>0</v>
      </c>
      <c r="F987" s="41">
        <v>0</v>
      </c>
      <c r="G987" s="48">
        <v>39905</v>
      </c>
    </row>
    <row r="988" spans="1:7" x14ac:dyDescent="0.25">
      <c r="A988" s="48">
        <v>399059066</v>
      </c>
      <c r="B988" s="41" t="s">
        <v>1848</v>
      </c>
      <c r="C988" s="41">
        <v>0</v>
      </c>
      <c r="D988" s="41">
        <v>0</v>
      </c>
      <c r="E988" s="41">
        <v>0</v>
      </c>
      <c r="F988" s="41">
        <v>0</v>
      </c>
      <c r="G988" s="48">
        <v>39905</v>
      </c>
    </row>
    <row r="989" spans="1:7" x14ac:dyDescent="0.25">
      <c r="A989" s="48">
        <v>399059802</v>
      </c>
      <c r="B989" s="41" t="s">
        <v>1850</v>
      </c>
      <c r="C989" s="41">
        <v>0</v>
      </c>
      <c r="D989" s="41">
        <v>0</v>
      </c>
      <c r="E989" s="41">
        <v>0</v>
      </c>
      <c r="F989" s="41">
        <v>0</v>
      </c>
      <c r="G989" s="48">
        <v>39905</v>
      </c>
    </row>
    <row r="990" spans="1:7" x14ac:dyDescent="0.25">
      <c r="A990" s="48">
        <v>399060100</v>
      </c>
      <c r="B990" s="41" t="s">
        <v>1852</v>
      </c>
      <c r="C990" s="41">
        <v>88590.44</v>
      </c>
      <c r="D990" s="41">
        <v>118100</v>
      </c>
      <c r="E990" s="41">
        <v>118100</v>
      </c>
      <c r="F990" s="41">
        <v>-29509.56</v>
      </c>
      <c r="G990" s="48">
        <v>39906</v>
      </c>
    </row>
    <row r="991" spans="1:7" x14ac:dyDescent="0.25">
      <c r="A991" s="48">
        <v>399060101</v>
      </c>
      <c r="B991" s="41" t="s">
        <v>1854</v>
      </c>
      <c r="C991" s="41">
        <v>0</v>
      </c>
      <c r="D991" s="41">
        <v>0</v>
      </c>
      <c r="E991" s="41">
        <v>0</v>
      </c>
      <c r="F991" s="41">
        <v>0</v>
      </c>
      <c r="G991" s="48">
        <v>39906</v>
      </c>
    </row>
    <row r="992" spans="1:7" x14ac:dyDescent="0.25">
      <c r="A992" s="48">
        <v>399060102</v>
      </c>
      <c r="B992" s="41" t="s">
        <v>1856</v>
      </c>
      <c r="C992" s="41">
        <v>0</v>
      </c>
      <c r="D992" s="41">
        <v>0</v>
      </c>
      <c r="E992" s="41">
        <v>0</v>
      </c>
      <c r="F992" s="41">
        <v>0</v>
      </c>
      <c r="G992" s="48">
        <v>39906</v>
      </c>
    </row>
    <row r="993" spans="1:7" x14ac:dyDescent="0.25">
      <c r="A993" s="48">
        <v>399060103</v>
      </c>
      <c r="B993" s="41" t="s">
        <v>1858</v>
      </c>
      <c r="C993" s="41">
        <v>0</v>
      </c>
      <c r="D993" s="41">
        <v>0</v>
      </c>
      <c r="E993" s="41">
        <v>0</v>
      </c>
      <c r="F993" s="41">
        <v>0</v>
      </c>
      <c r="G993" s="48">
        <v>39906</v>
      </c>
    </row>
    <row r="994" spans="1:7" x14ac:dyDescent="0.25">
      <c r="A994" s="48">
        <v>399060120</v>
      </c>
      <c r="B994" s="41" t="s">
        <v>1860</v>
      </c>
      <c r="C994" s="41">
        <v>0</v>
      </c>
      <c r="D994" s="41">
        <v>0</v>
      </c>
      <c r="E994" s="41">
        <v>0</v>
      </c>
      <c r="F994" s="41">
        <v>0</v>
      </c>
      <c r="G994" s="48">
        <v>39906</v>
      </c>
    </row>
    <row r="995" spans="1:7" x14ac:dyDescent="0.25">
      <c r="A995" s="48">
        <v>399060150</v>
      </c>
      <c r="B995" s="41" t="s">
        <v>1862</v>
      </c>
      <c r="C995" s="41">
        <v>0</v>
      </c>
      <c r="D995" s="41">
        <v>0</v>
      </c>
      <c r="E995" s="41">
        <v>0</v>
      </c>
      <c r="F995" s="41">
        <v>0</v>
      </c>
      <c r="G995" s="48">
        <v>39906</v>
      </c>
    </row>
    <row r="996" spans="1:7" x14ac:dyDescent="0.25">
      <c r="A996" s="48">
        <v>399060200</v>
      </c>
      <c r="B996" s="41" t="s">
        <v>1864</v>
      </c>
      <c r="C996" s="41">
        <v>167799.26</v>
      </c>
      <c r="D996" s="41">
        <v>0</v>
      </c>
      <c r="E996" s="41">
        <v>0</v>
      </c>
      <c r="F996" s="41">
        <v>167799.26</v>
      </c>
      <c r="G996" s="48">
        <v>39906</v>
      </c>
    </row>
    <row r="997" spans="1:7" x14ac:dyDescent="0.25">
      <c r="A997" s="48">
        <v>399060700</v>
      </c>
      <c r="B997" s="41" t="s">
        <v>1866</v>
      </c>
      <c r="C997" s="41">
        <v>0</v>
      </c>
      <c r="D997" s="41">
        <v>0</v>
      </c>
      <c r="E997" s="41">
        <v>0</v>
      </c>
      <c r="F997" s="41">
        <v>0</v>
      </c>
      <c r="G997" s="48">
        <v>39906</v>
      </c>
    </row>
    <row r="998" spans="1:7" x14ac:dyDescent="0.25">
      <c r="A998" s="48">
        <v>399060800</v>
      </c>
      <c r="B998" s="41" t="s">
        <v>1868</v>
      </c>
      <c r="C998" s="41">
        <v>0</v>
      </c>
      <c r="D998" s="41">
        <v>0</v>
      </c>
      <c r="E998" s="41">
        <v>0</v>
      </c>
      <c r="F998" s="41">
        <v>0</v>
      </c>
      <c r="G998" s="48">
        <v>39906</v>
      </c>
    </row>
    <row r="999" spans="1:7" x14ac:dyDescent="0.25">
      <c r="A999" s="48">
        <v>399060820</v>
      </c>
      <c r="B999" s="41" t="s">
        <v>1870</v>
      </c>
      <c r="C999" s="41">
        <v>0</v>
      </c>
      <c r="D999" s="41">
        <v>0</v>
      </c>
      <c r="E999" s="41">
        <v>0</v>
      </c>
      <c r="F999" s="41">
        <v>0</v>
      </c>
      <c r="G999" s="48">
        <v>39906</v>
      </c>
    </row>
    <row r="1000" spans="1:7" x14ac:dyDescent="0.25">
      <c r="A1000" s="48">
        <v>399060915</v>
      </c>
      <c r="B1000" s="41" t="s">
        <v>1872</v>
      </c>
      <c r="C1000" s="41">
        <v>0</v>
      </c>
      <c r="D1000" s="41">
        <v>0</v>
      </c>
      <c r="E1000" s="41">
        <v>0</v>
      </c>
      <c r="F1000" s="41">
        <v>0</v>
      </c>
      <c r="G1000" s="48">
        <v>39906</v>
      </c>
    </row>
    <row r="1001" spans="1:7" x14ac:dyDescent="0.25">
      <c r="A1001" s="48">
        <v>399060930</v>
      </c>
      <c r="B1001" s="41" t="s">
        <v>1874</v>
      </c>
      <c r="C1001" s="41">
        <v>0</v>
      </c>
      <c r="D1001" s="41">
        <v>150</v>
      </c>
      <c r="E1001" s="41">
        <v>150</v>
      </c>
      <c r="F1001" s="41">
        <v>-150</v>
      </c>
      <c r="G1001" s="48">
        <v>39906</v>
      </c>
    </row>
    <row r="1002" spans="1:7" x14ac:dyDescent="0.25">
      <c r="A1002" s="48">
        <v>399060975</v>
      </c>
      <c r="B1002" s="41" t="s">
        <v>1876</v>
      </c>
      <c r="C1002" s="41">
        <v>332</v>
      </c>
      <c r="D1002" s="41">
        <v>350</v>
      </c>
      <c r="E1002" s="41">
        <v>350</v>
      </c>
      <c r="F1002" s="41">
        <v>-18</v>
      </c>
      <c r="G1002" s="48">
        <v>39906</v>
      </c>
    </row>
    <row r="1003" spans="1:7" x14ac:dyDescent="0.25">
      <c r="A1003" s="48">
        <v>399060981</v>
      </c>
      <c r="B1003" s="41" t="s">
        <v>1878</v>
      </c>
      <c r="C1003" s="41">
        <v>0</v>
      </c>
      <c r="D1003" s="41">
        <v>0</v>
      </c>
      <c r="E1003" s="41">
        <v>0</v>
      </c>
      <c r="F1003" s="41">
        <v>0</v>
      </c>
      <c r="G1003" s="48">
        <v>39906</v>
      </c>
    </row>
    <row r="1004" spans="1:7" x14ac:dyDescent="0.25">
      <c r="A1004" s="48">
        <v>399061610</v>
      </c>
      <c r="B1004" s="41" t="s">
        <v>1880</v>
      </c>
      <c r="C1004" s="41">
        <v>0</v>
      </c>
      <c r="D1004" s="41">
        <v>350</v>
      </c>
      <c r="E1004" s="41">
        <v>350</v>
      </c>
      <c r="F1004" s="41">
        <v>-350</v>
      </c>
      <c r="G1004" s="48">
        <v>39906</v>
      </c>
    </row>
    <row r="1005" spans="1:7" x14ac:dyDescent="0.25">
      <c r="A1005" s="48">
        <v>399062000</v>
      </c>
      <c r="B1005" s="41" t="s">
        <v>1882</v>
      </c>
      <c r="C1005" s="41">
        <v>0</v>
      </c>
      <c r="D1005" s="41">
        <v>200</v>
      </c>
      <c r="E1005" s="41">
        <v>200</v>
      </c>
      <c r="F1005" s="41">
        <v>-200</v>
      </c>
      <c r="G1005" s="48">
        <v>39906</v>
      </c>
    </row>
    <row r="1006" spans="1:7" x14ac:dyDescent="0.25">
      <c r="A1006" s="48">
        <v>399062002</v>
      </c>
      <c r="B1006" s="41" t="s">
        <v>1884</v>
      </c>
      <c r="C1006" s="41">
        <v>0</v>
      </c>
      <c r="D1006" s="41">
        <v>0</v>
      </c>
      <c r="E1006" s="41">
        <v>0</v>
      </c>
      <c r="F1006" s="41">
        <v>0</v>
      </c>
      <c r="G1006" s="48">
        <v>39906</v>
      </c>
    </row>
    <row r="1007" spans="1:7" x14ac:dyDescent="0.25">
      <c r="A1007" s="48">
        <v>399062003</v>
      </c>
      <c r="B1007" s="41" t="s">
        <v>1886</v>
      </c>
      <c r="C1007" s="41">
        <v>0</v>
      </c>
      <c r="D1007" s="41">
        <v>0</v>
      </c>
      <c r="E1007" s="41">
        <v>0</v>
      </c>
      <c r="F1007" s="41">
        <v>0</v>
      </c>
      <c r="G1007" s="48">
        <v>39906</v>
      </c>
    </row>
    <row r="1008" spans="1:7" x14ac:dyDescent="0.25">
      <c r="A1008" s="48">
        <v>399062004</v>
      </c>
      <c r="B1008" s="41" t="s">
        <v>1888</v>
      </c>
      <c r="C1008" s="41">
        <v>118195.34</v>
      </c>
      <c r="D1008" s="41">
        <v>21000</v>
      </c>
      <c r="E1008" s="41">
        <v>21000</v>
      </c>
      <c r="F1008" s="41">
        <v>97195.34</v>
      </c>
      <c r="G1008" s="48">
        <v>39906</v>
      </c>
    </row>
    <row r="1009" spans="1:7" x14ac:dyDescent="0.25">
      <c r="A1009" s="48">
        <v>399062022</v>
      </c>
      <c r="B1009" s="41" t="s">
        <v>1890</v>
      </c>
      <c r="C1009" s="41">
        <v>2235</v>
      </c>
      <c r="D1009" s="41">
        <v>2300</v>
      </c>
      <c r="E1009" s="41">
        <v>2300</v>
      </c>
      <c r="F1009" s="41">
        <v>-65</v>
      </c>
      <c r="G1009" s="48">
        <v>39906</v>
      </c>
    </row>
    <row r="1010" spans="1:7" x14ac:dyDescent="0.25">
      <c r="A1010" s="48">
        <v>399062400</v>
      </c>
      <c r="B1010" s="41" t="s">
        <v>1892</v>
      </c>
      <c r="C1010" s="41">
        <v>0</v>
      </c>
      <c r="D1010" s="41">
        <v>0</v>
      </c>
      <c r="E1010" s="41">
        <v>0</v>
      </c>
      <c r="F1010" s="41">
        <v>0</v>
      </c>
      <c r="G1010" s="48">
        <v>39906</v>
      </c>
    </row>
    <row r="1011" spans="1:7" x14ac:dyDescent="0.25">
      <c r="A1011" s="48">
        <v>399062409</v>
      </c>
      <c r="B1011" s="41" t="s">
        <v>1894</v>
      </c>
      <c r="C1011" s="41">
        <v>0</v>
      </c>
      <c r="D1011" s="41">
        <v>0</v>
      </c>
      <c r="E1011" s="41">
        <v>0</v>
      </c>
      <c r="F1011" s="41">
        <v>0</v>
      </c>
      <c r="G1011" s="48">
        <v>39906</v>
      </c>
    </row>
    <row r="1012" spans="1:7" x14ac:dyDescent="0.25">
      <c r="A1012" s="48">
        <v>399062416</v>
      </c>
      <c r="B1012" s="41" t="s">
        <v>1896</v>
      </c>
      <c r="C1012" s="41">
        <v>0</v>
      </c>
      <c r="D1012" s="41">
        <v>0</v>
      </c>
      <c r="E1012" s="41">
        <v>0</v>
      </c>
      <c r="F1012" s="41">
        <v>0</v>
      </c>
      <c r="G1012" s="48">
        <v>39906</v>
      </c>
    </row>
    <row r="1013" spans="1:7" x14ac:dyDescent="0.25">
      <c r="A1013" s="48">
        <v>399062422</v>
      </c>
      <c r="B1013" s="41" t="s">
        <v>1898</v>
      </c>
      <c r="C1013" s="41">
        <v>0</v>
      </c>
      <c r="D1013" s="41">
        <v>0</v>
      </c>
      <c r="E1013" s="41">
        <v>0</v>
      </c>
      <c r="F1013" s="41">
        <v>0</v>
      </c>
      <c r="G1013" s="48">
        <v>39906</v>
      </c>
    </row>
    <row r="1014" spans="1:7" x14ac:dyDescent="0.25">
      <c r="A1014" s="48">
        <v>399062423</v>
      </c>
      <c r="B1014" s="41" t="s">
        <v>1900</v>
      </c>
      <c r="C1014" s="41">
        <v>0</v>
      </c>
      <c r="D1014" s="41">
        <v>0</v>
      </c>
      <c r="E1014" s="41">
        <v>0</v>
      </c>
      <c r="F1014" s="41">
        <v>0</v>
      </c>
      <c r="G1014" s="48">
        <v>39906</v>
      </c>
    </row>
    <row r="1015" spans="1:7" x14ac:dyDescent="0.25">
      <c r="A1015" s="48">
        <v>399062428</v>
      </c>
      <c r="B1015" s="41" t="s">
        <v>1902</v>
      </c>
      <c r="C1015" s="41">
        <v>15125</v>
      </c>
      <c r="D1015" s="41">
        <v>7500</v>
      </c>
      <c r="E1015" s="41">
        <v>7500</v>
      </c>
      <c r="F1015" s="41">
        <v>7625</v>
      </c>
      <c r="G1015" s="48">
        <v>39906</v>
      </c>
    </row>
    <row r="1016" spans="1:7" x14ac:dyDescent="0.25">
      <c r="A1016" s="48">
        <v>399062429</v>
      </c>
      <c r="B1016" s="41" t="s">
        <v>1904</v>
      </c>
      <c r="C1016" s="41">
        <v>0</v>
      </c>
      <c r="D1016" s="41">
        <v>8000</v>
      </c>
      <c r="E1016" s="41">
        <v>8000</v>
      </c>
      <c r="F1016" s="41">
        <v>-8000</v>
      </c>
      <c r="G1016" s="48">
        <v>39906</v>
      </c>
    </row>
    <row r="1017" spans="1:7" x14ac:dyDescent="0.25">
      <c r="A1017" s="48">
        <v>399062430</v>
      </c>
      <c r="B1017" s="41" t="s">
        <v>1906</v>
      </c>
      <c r="C1017" s="41">
        <v>0</v>
      </c>
      <c r="D1017" s="41">
        <v>0</v>
      </c>
      <c r="E1017" s="41">
        <v>0</v>
      </c>
      <c r="F1017" s="41">
        <v>0</v>
      </c>
      <c r="G1017" s="48">
        <v>39906</v>
      </c>
    </row>
    <row r="1018" spans="1:7" x14ac:dyDescent="0.25">
      <c r="A1018" s="48">
        <v>399062432</v>
      </c>
      <c r="B1018" s="41" t="s">
        <v>1908</v>
      </c>
      <c r="C1018" s="41">
        <v>0</v>
      </c>
      <c r="D1018" s="41">
        <v>0</v>
      </c>
      <c r="E1018" s="41">
        <v>0</v>
      </c>
      <c r="F1018" s="41">
        <v>0</v>
      </c>
      <c r="G1018" s="48">
        <v>39906</v>
      </c>
    </row>
    <row r="1019" spans="1:7" x14ac:dyDescent="0.25">
      <c r="A1019" s="48">
        <v>399062441</v>
      </c>
      <c r="B1019" s="41" t="s">
        <v>1910</v>
      </c>
      <c r="C1019" s="41">
        <v>0</v>
      </c>
      <c r="D1019" s="41">
        <v>0</v>
      </c>
      <c r="E1019" s="41">
        <v>0</v>
      </c>
      <c r="F1019" s="41">
        <v>0</v>
      </c>
      <c r="G1019" s="48">
        <v>39906</v>
      </c>
    </row>
    <row r="1020" spans="1:7" x14ac:dyDescent="0.25">
      <c r="A1020" s="48">
        <v>399062456</v>
      </c>
      <c r="B1020" s="41" t="s">
        <v>1912</v>
      </c>
      <c r="C1020" s="41">
        <v>0</v>
      </c>
      <c r="D1020" s="41">
        <v>100</v>
      </c>
      <c r="E1020" s="41">
        <v>100</v>
      </c>
      <c r="F1020" s="41">
        <v>-100</v>
      </c>
      <c r="G1020" s="48">
        <v>39906</v>
      </c>
    </row>
    <row r="1021" spans="1:7" x14ac:dyDescent="0.25">
      <c r="A1021" s="48">
        <v>399062500</v>
      </c>
      <c r="B1021" s="41" t="s">
        <v>1914</v>
      </c>
      <c r="C1021" s="41">
        <v>0</v>
      </c>
      <c r="D1021" s="41">
        <v>1000</v>
      </c>
      <c r="E1021" s="41">
        <v>1000</v>
      </c>
      <c r="F1021" s="41">
        <v>-1000</v>
      </c>
      <c r="G1021" s="48">
        <v>39906</v>
      </c>
    </row>
    <row r="1022" spans="1:7" x14ac:dyDescent="0.25">
      <c r="A1022" s="48">
        <v>399062502</v>
      </c>
      <c r="B1022" s="41" t="s">
        <v>1916</v>
      </c>
      <c r="C1022" s="41">
        <v>0</v>
      </c>
      <c r="D1022" s="41">
        <v>0</v>
      </c>
      <c r="E1022" s="41">
        <v>0</v>
      </c>
      <c r="F1022" s="41">
        <v>0</v>
      </c>
      <c r="G1022" s="48">
        <v>39906</v>
      </c>
    </row>
    <row r="1023" spans="1:7" x14ac:dyDescent="0.25">
      <c r="A1023" s="48">
        <v>399062510</v>
      </c>
      <c r="B1023" s="41" t="s">
        <v>1918</v>
      </c>
      <c r="C1023" s="41">
        <v>0</v>
      </c>
      <c r="D1023" s="41">
        <v>0</v>
      </c>
      <c r="E1023" s="41">
        <v>0</v>
      </c>
      <c r="F1023" s="41">
        <v>0</v>
      </c>
      <c r="G1023" s="48">
        <v>39906</v>
      </c>
    </row>
    <row r="1024" spans="1:7" x14ac:dyDescent="0.25">
      <c r="A1024" s="48">
        <v>399062520</v>
      </c>
      <c r="B1024" s="41" t="s">
        <v>1920</v>
      </c>
      <c r="C1024" s="41">
        <v>0</v>
      </c>
      <c r="D1024" s="41">
        <v>0</v>
      </c>
      <c r="E1024" s="41">
        <v>0</v>
      </c>
      <c r="F1024" s="41">
        <v>0</v>
      </c>
      <c r="G1024" s="48">
        <v>39906</v>
      </c>
    </row>
    <row r="1025" spans="1:7" x14ac:dyDescent="0.25">
      <c r="A1025" s="48">
        <v>399062524</v>
      </c>
      <c r="B1025" s="41" t="s">
        <v>1922</v>
      </c>
      <c r="C1025" s="41">
        <v>0</v>
      </c>
      <c r="D1025" s="41">
        <v>0</v>
      </c>
      <c r="E1025" s="41">
        <v>0</v>
      </c>
      <c r="F1025" s="41">
        <v>0</v>
      </c>
      <c r="G1025" s="48">
        <v>39906</v>
      </c>
    </row>
    <row r="1026" spans="1:7" x14ac:dyDescent="0.25">
      <c r="A1026" s="48">
        <v>399062701</v>
      </c>
      <c r="B1026" s="41" t="s">
        <v>1924</v>
      </c>
      <c r="C1026" s="41">
        <v>0</v>
      </c>
      <c r="D1026" s="41">
        <v>0</v>
      </c>
      <c r="E1026" s="41">
        <v>0</v>
      </c>
      <c r="F1026" s="41">
        <v>0</v>
      </c>
      <c r="G1026" s="48">
        <v>39906</v>
      </c>
    </row>
    <row r="1027" spans="1:7" x14ac:dyDescent="0.25">
      <c r="A1027" s="48">
        <v>399062703</v>
      </c>
      <c r="B1027" s="41" t="s">
        <v>1926</v>
      </c>
      <c r="C1027" s="41">
        <v>0</v>
      </c>
      <c r="D1027" s="41">
        <v>150</v>
      </c>
      <c r="E1027" s="41">
        <v>150</v>
      </c>
      <c r="F1027" s="41">
        <v>-150</v>
      </c>
      <c r="G1027" s="48">
        <v>39906</v>
      </c>
    </row>
    <row r="1028" spans="1:7" x14ac:dyDescent="0.25">
      <c r="A1028" s="48">
        <v>399062706</v>
      </c>
      <c r="B1028" s="41" t="s">
        <v>1928</v>
      </c>
      <c r="C1028" s="41">
        <v>11.96</v>
      </c>
      <c r="D1028" s="41">
        <v>0</v>
      </c>
      <c r="E1028" s="41">
        <v>0</v>
      </c>
      <c r="F1028" s="41">
        <v>11.96</v>
      </c>
      <c r="G1028" s="48">
        <v>39906</v>
      </c>
    </row>
    <row r="1029" spans="1:7" x14ac:dyDescent="0.25">
      <c r="A1029" s="48">
        <v>399062801</v>
      </c>
      <c r="B1029" s="41" t="s">
        <v>1930</v>
      </c>
      <c r="C1029" s="41">
        <v>396</v>
      </c>
      <c r="D1029" s="41">
        <v>600</v>
      </c>
      <c r="E1029" s="41">
        <v>600</v>
      </c>
      <c r="F1029" s="41">
        <v>-204</v>
      </c>
      <c r="G1029" s="48">
        <v>39906</v>
      </c>
    </row>
    <row r="1030" spans="1:7" x14ac:dyDescent="0.25">
      <c r="A1030" s="48">
        <v>399064600</v>
      </c>
      <c r="B1030" s="41" t="s">
        <v>1932</v>
      </c>
      <c r="C1030" s="41">
        <v>0</v>
      </c>
      <c r="D1030" s="41">
        <v>0</v>
      </c>
      <c r="E1030" s="41">
        <v>0</v>
      </c>
      <c r="F1030" s="41">
        <v>0</v>
      </c>
      <c r="G1030" s="48">
        <v>39906</v>
      </c>
    </row>
    <row r="1031" spans="1:7" x14ac:dyDescent="0.25">
      <c r="A1031" s="48">
        <v>399064610</v>
      </c>
      <c r="B1031" s="41" t="s">
        <v>1934</v>
      </c>
      <c r="C1031" s="41">
        <v>0</v>
      </c>
      <c r="D1031" s="41">
        <v>0</v>
      </c>
      <c r="E1031" s="41">
        <v>0</v>
      </c>
      <c r="F1031" s="41">
        <v>0</v>
      </c>
      <c r="G1031" s="48">
        <v>39906</v>
      </c>
    </row>
    <row r="1032" spans="1:7" x14ac:dyDescent="0.25">
      <c r="A1032" s="48">
        <v>399064611</v>
      </c>
      <c r="B1032" s="41" t="s">
        <v>1936</v>
      </c>
      <c r="C1032" s="41">
        <v>0</v>
      </c>
      <c r="D1032" s="41">
        <v>0</v>
      </c>
      <c r="E1032" s="41">
        <v>0</v>
      </c>
      <c r="F1032" s="41">
        <v>0</v>
      </c>
      <c r="G1032" s="48">
        <v>39906</v>
      </c>
    </row>
    <row r="1033" spans="1:7" x14ac:dyDescent="0.25">
      <c r="A1033" s="48">
        <v>399064612</v>
      </c>
      <c r="B1033" s="41" t="s">
        <v>1938</v>
      </c>
      <c r="C1033" s="41">
        <v>0</v>
      </c>
      <c r="D1033" s="41">
        <v>0</v>
      </c>
      <c r="E1033" s="41">
        <v>0</v>
      </c>
      <c r="F1033" s="41">
        <v>0</v>
      </c>
      <c r="G1033" s="48">
        <v>39906</v>
      </c>
    </row>
    <row r="1034" spans="1:7" x14ac:dyDescent="0.25">
      <c r="A1034" s="48">
        <v>399064618</v>
      </c>
      <c r="B1034" s="41" t="s">
        <v>1940</v>
      </c>
      <c r="C1034" s="41">
        <v>0</v>
      </c>
      <c r="D1034" s="41">
        <v>0</v>
      </c>
      <c r="E1034" s="41">
        <v>0</v>
      </c>
      <c r="F1034" s="41">
        <v>0</v>
      </c>
      <c r="G1034" s="48">
        <v>39906</v>
      </c>
    </row>
    <row r="1035" spans="1:7" x14ac:dyDescent="0.25">
      <c r="A1035" s="48">
        <v>399064619</v>
      </c>
      <c r="B1035" s="41" t="s">
        <v>1942</v>
      </c>
      <c r="C1035" s="41">
        <v>0</v>
      </c>
      <c r="D1035" s="41">
        <v>0</v>
      </c>
      <c r="E1035" s="41">
        <v>0</v>
      </c>
      <c r="F1035" s="41">
        <v>0</v>
      </c>
      <c r="G1035" s="48">
        <v>39906</v>
      </c>
    </row>
    <row r="1036" spans="1:7" x14ac:dyDescent="0.25">
      <c r="A1036" s="48">
        <v>399064621</v>
      </c>
      <c r="B1036" s="41" t="s">
        <v>1944</v>
      </c>
      <c r="C1036" s="41">
        <v>0</v>
      </c>
      <c r="D1036" s="41">
        <v>0</v>
      </c>
      <c r="E1036" s="41">
        <v>0</v>
      </c>
      <c r="F1036" s="41">
        <v>0</v>
      </c>
      <c r="G1036" s="48">
        <v>39906</v>
      </c>
    </row>
    <row r="1037" spans="1:7" x14ac:dyDescent="0.25">
      <c r="A1037" s="48">
        <v>399065007</v>
      </c>
      <c r="B1037" s="41" t="s">
        <v>1946</v>
      </c>
      <c r="C1037" s="41">
        <v>0</v>
      </c>
      <c r="D1037" s="41">
        <v>0</v>
      </c>
      <c r="E1037" s="41">
        <v>0</v>
      </c>
      <c r="F1037" s="41">
        <v>0</v>
      </c>
      <c r="G1037" s="48">
        <v>39906</v>
      </c>
    </row>
    <row r="1038" spans="1:7" x14ac:dyDescent="0.25">
      <c r="A1038" s="48">
        <v>399065008</v>
      </c>
      <c r="B1038" s="41" t="s">
        <v>1948</v>
      </c>
      <c r="C1038" s="41">
        <v>0</v>
      </c>
      <c r="D1038" s="41">
        <v>0</v>
      </c>
      <c r="E1038" s="41">
        <v>0</v>
      </c>
      <c r="F1038" s="41">
        <v>0</v>
      </c>
      <c r="G1038" s="48">
        <v>39906</v>
      </c>
    </row>
    <row r="1039" spans="1:7" x14ac:dyDescent="0.25">
      <c r="A1039" s="48">
        <v>399065019</v>
      </c>
      <c r="B1039" s="41" t="s">
        <v>1950</v>
      </c>
      <c r="C1039" s="41">
        <v>0</v>
      </c>
      <c r="D1039" s="41">
        <v>0</v>
      </c>
      <c r="E1039" s="41">
        <v>0</v>
      </c>
      <c r="F1039" s="41">
        <v>0</v>
      </c>
      <c r="G1039" s="48">
        <v>39906</v>
      </c>
    </row>
    <row r="1040" spans="1:7" x14ac:dyDescent="0.25">
      <c r="A1040" s="48">
        <v>399065069</v>
      </c>
      <c r="B1040" s="41" t="s">
        <v>1952</v>
      </c>
      <c r="C1040" s="41">
        <v>0</v>
      </c>
      <c r="D1040" s="41">
        <v>0</v>
      </c>
      <c r="E1040" s="41">
        <v>0</v>
      </c>
      <c r="F1040" s="41">
        <v>0</v>
      </c>
      <c r="G1040" s="48">
        <v>39906</v>
      </c>
    </row>
    <row r="1041" spans="1:7" x14ac:dyDescent="0.25">
      <c r="A1041" s="48">
        <v>399065112</v>
      </c>
      <c r="B1041" s="41" t="s">
        <v>2784</v>
      </c>
      <c r="C1041" s="41">
        <v>0</v>
      </c>
      <c r="D1041" s="41">
        <v>0</v>
      </c>
      <c r="E1041" s="41">
        <v>0</v>
      </c>
      <c r="F1041" s="41">
        <v>0</v>
      </c>
      <c r="G1041" s="48">
        <v>39906</v>
      </c>
    </row>
    <row r="1042" spans="1:7" x14ac:dyDescent="0.25">
      <c r="A1042" s="48">
        <v>399065240</v>
      </c>
      <c r="B1042" s="41" t="s">
        <v>1954</v>
      </c>
      <c r="C1042" s="41">
        <v>0</v>
      </c>
      <c r="D1042" s="41">
        <v>0</v>
      </c>
      <c r="E1042" s="41">
        <v>0</v>
      </c>
      <c r="F1042" s="41">
        <v>0</v>
      </c>
      <c r="G1042" s="48">
        <v>39906</v>
      </c>
    </row>
    <row r="1043" spans="1:7" x14ac:dyDescent="0.25">
      <c r="A1043" s="48">
        <v>399065520</v>
      </c>
      <c r="B1043" s="41" t="s">
        <v>2785</v>
      </c>
      <c r="C1043" s="41">
        <v>0</v>
      </c>
      <c r="D1043" s="41">
        <v>0</v>
      </c>
      <c r="E1043" s="41">
        <v>0</v>
      </c>
      <c r="F1043" s="41">
        <v>0</v>
      </c>
      <c r="G1043" s="48">
        <v>39906</v>
      </c>
    </row>
    <row r="1044" spans="1:7" x14ac:dyDescent="0.25">
      <c r="A1044" s="48">
        <v>399065912</v>
      </c>
      <c r="B1044" s="41" t="s">
        <v>2814</v>
      </c>
      <c r="C1044" s="41">
        <v>0</v>
      </c>
      <c r="D1044" s="41">
        <v>0</v>
      </c>
      <c r="E1044" s="41">
        <v>0</v>
      </c>
      <c r="F1044" s="41">
        <v>0</v>
      </c>
      <c r="G1044" s="48">
        <v>39906</v>
      </c>
    </row>
    <row r="1045" spans="1:7" x14ac:dyDescent="0.25">
      <c r="A1045" s="48">
        <v>399066009</v>
      </c>
      <c r="B1045" s="41" t="s">
        <v>1956</v>
      </c>
      <c r="C1045" s="41">
        <v>0</v>
      </c>
      <c r="D1045" s="41">
        <v>0</v>
      </c>
      <c r="E1045" s="41">
        <v>0</v>
      </c>
      <c r="F1045" s="41">
        <v>0</v>
      </c>
      <c r="G1045" s="48">
        <v>39906</v>
      </c>
    </row>
    <row r="1046" spans="1:7" x14ac:dyDescent="0.25">
      <c r="A1046" s="48">
        <v>399066010</v>
      </c>
      <c r="B1046" s="41" t="s">
        <v>1958</v>
      </c>
      <c r="C1046" s="41">
        <v>0</v>
      </c>
      <c r="D1046" s="41">
        <v>0</v>
      </c>
      <c r="E1046" s="41">
        <v>0</v>
      </c>
      <c r="F1046" s="41">
        <v>0</v>
      </c>
      <c r="G1046" s="48">
        <v>39906</v>
      </c>
    </row>
    <row r="1047" spans="1:7" x14ac:dyDescent="0.25">
      <c r="A1047" s="48">
        <v>399066011</v>
      </c>
      <c r="B1047" s="41" t="s">
        <v>1960</v>
      </c>
      <c r="C1047" s="41">
        <v>0</v>
      </c>
      <c r="D1047" s="41">
        <v>0</v>
      </c>
      <c r="E1047" s="41">
        <v>0</v>
      </c>
      <c r="F1047" s="41">
        <v>0</v>
      </c>
      <c r="G1047" s="48">
        <v>39906</v>
      </c>
    </row>
    <row r="1048" spans="1:7" x14ac:dyDescent="0.25">
      <c r="A1048" s="48">
        <v>399069051</v>
      </c>
      <c r="B1048" s="41" t="s">
        <v>1962</v>
      </c>
      <c r="C1048" s="41">
        <v>0</v>
      </c>
      <c r="D1048" s="41">
        <v>0</v>
      </c>
      <c r="E1048" s="41">
        <v>0</v>
      </c>
      <c r="F1048" s="41">
        <v>0</v>
      </c>
      <c r="G1048" s="48">
        <v>39906</v>
      </c>
    </row>
    <row r="1049" spans="1:7" x14ac:dyDescent="0.25">
      <c r="A1049" s="48">
        <v>399069054</v>
      </c>
      <c r="B1049" s="41" t="s">
        <v>1964</v>
      </c>
      <c r="C1049" s="41">
        <v>0</v>
      </c>
      <c r="D1049" s="41">
        <v>0</v>
      </c>
      <c r="E1049" s="41">
        <v>0</v>
      </c>
      <c r="F1049" s="41">
        <v>0</v>
      </c>
      <c r="G1049" s="48">
        <v>39906</v>
      </c>
    </row>
    <row r="1050" spans="1:7" x14ac:dyDescent="0.25">
      <c r="A1050" s="48">
        <v>399069055</v>
      </c>
      <c r="B1050" s="41" t="s">
        <v>1966</v>
      </c>
      <c r="C1050" s="41">
        <v>0</v>
      </c>
      <c r="D1050" s="41">
        <v>0</v>
      </c>
      <c r="E1050" s="41">
        <v>0</v>
      </c>
      <c r="F1050" s="41">
        <v>0</v>
      </c>
      <c r="G1050" s="48">
        <v>39906</v>
      </c>
    </row>
    <row r="1051" spans="1:7" x14ac:dyDescent="0.25">
      <c r="A1051" s="48">
        <v>399069066</v>
      </c>
      <c r="B1051" s="41" t="s">
        <v>1968</v>
      </c>
      <c r="C1051" s="41">
        <v>0</v>
      </c>
      <c r="D1051" s="41">
        <v>0</v>
      </c>
      <c r="E1051" s="41">
        <v>0</v>
      </c>
      <c r="F1051" s="41">
        <v>0</v>
      </c>
      <c r="G1051" s="48">
        <v>39906</v>
      </c>
    </row>
    <row r="1052" spans="1:7" x14ac:dyDescent="0.25">
      <c r="A1052" s="48">
        <v>399069201</v>
      </c>
      <c r="B1052" s="41" t="s">
        <v>1970</v>
      </c>
      <c r="C1052" s="41">
        <v>0</v>
      </c>
      <c r="D1052" s="41">
        <v>0</v>
      </c>
      <c r="E1052" s="41">
        <v>0</v>
      </c>
      <c r="F1052" s="41">
        <v>0</v>
      </c>
      <c r="G1052" s="48">
        <v>39906</v>
      </c>
    </row>
    <row r="1053" spans="1:7" x14ac:dyDescent="0.25">
      <c r="A1053" s="48">
        <v>399069206</v>
      </c>
      <c r="B1053" s="41" t="s">
        <v>1972</v>
      </c>
      <c r="C1053" s="41">
        <v>0</v>
      </c>
      <c r="D1053" s="41">
        <v>0</v>
      </c>
      <c r="E1053" s="41">
        <v>0</v>
      </c>
      <c r="F1053" s="41">
        <v>0</v>
      </c>
      <c r="G1053" s="48">
        <v>39906</v>
      </c>
    </row>
    <row r="1054" spans="1:7" x14ac:dyDescent="0.25">
      <c r="A1054" s="48">
        <v>399069356</v>
      </c>
      <c r="B1054" s="41" t="s">
        <v>1974</v>
      </c>
      <c r="C1054" s="41">
        <v>-2.48</v>
      </c>
      <c r="D1054" s="41">
        <v>-50</v>
      </c>
      <c r="E1054" s="41">
        <v>-50</v>
      </c>
      <c r="F1054" s="41">
        <v>47.52</v>
      </c>
      <c r="G1054" s="48">
        <v>39906</v>
      </c>
    </row>
    <row r="1055" spans="1:7" x14ac:dyDescent="0.25">
      <c r="A1055" s="48">
        <v>399069800</v>
      </c>
      <c r="B1055" s="41" t="s">
        <v>1976</v>
      </c>
      <c r="C1055" s="41">
        <v>0</v>
      </c>
      <c r="D1055" s="41">
        <v>0</v>
      </c>
      <c r="E1055" s="41">
        <v>0</v>
      </c>
      <c r="F1055" s="41">
        <v>0</v>
      </c>
      <c r="G1055" s="48">
        <v>39906</v>
      </c>
    </row>
    <row r="1056" spans="1:7" x14ac:dyDescent="0.25">
      <c r="A1056" s="48">
        <v>399069802</v>
      </c>
      <c r="B1056" s="41" t="s">
        <v>1978</v>
      </c>
      <c r="C1056" s="41">
        <v>0</v>
      </c>
      <c r="D1056" s="41">
        <v>0</v>
      </c>
      <c r="E1056" s="41">
        <v>0</v>
      </c>
      <c r="F1056" s="41">
        <v>0</v>
      </c>
      <c r="G1056" s="48">
        <v>39906</v>
      </c>
    </row>
    <row r="1057" spans="1:7" x14ac:dyDescent="0.25">
      <c r="A1057" s="48">
        <v>399069846</v>
      </c>
      <c r="B1057" s="41" t="s">
        <v>1980</v>
      </c>
      <c r="C1057" s="41">
        <v>0</v>
      </c>
      <c r="D1057" s="41">
        <v>0</v>
      </c>
      <c r="E1057" s="41">
        <v>0</v>
      </c>
      <c r="F1057" s="41">
        <v>0</v>
      </c>
      <c r="G1057" s="48">
        <v>39906</v>
      </c>
    </row>
    <row r="1058" spans="1:7" x14ac:dyDescent="0.25">
      <c r="A1058" s="48">
        <v>399070100</v>
      </c>
      <c r="B1058" s="41" t="s">
        <v>1982</v>
      </c>
      <c r="C1058" s="41">
        <v>0</v>
      </c>
      <c r="D1058" s="41">
        <v>0</v>
      </c>
      <c r="E1058" s="41">
        <v>0</v>
      </c>
      <c r="F1058" s="41">
        <v>0</v>
      </c>
      <c r="G1058" s="48">
        <v>39907</v>
      </c>
    </row>
    <row r="1059" spans="1:7" x14ac:dyDescent="0.25">
      <c r="A1059" s="48">
        <v>399070101</v>
      </c>
      <c r="B1059" s="41" t="s">
        <v>1984</v>
      </c>
      <c r="C1059" s="41">
        <v>0</v>
      </c>
      <c r="D1059" s="41">
        <v>0</v>
      </c>
      <c r="E1059" s="41">
        <v>0</v>
      </c>
      <c r="F1059" s="41">
        <v>0</v>
      </c>
      <c r="G1059" s="48">
        <v>39907</v>
      </c>
    </row>
    <row r="1060" spans="1:7" x14ac:dyDescent="0.25">
      <c r="A1060" s="48">
        <v>399070120</v>
      </c>
      <c r="B1060" s="41" t="s">
        <v>1986</v>
      </c>
      <c r="C1060" s="41">
        <v>0</v>
      </c>
      <c r="D1060" s="41">
        <v>0</v>
      </c>
      <c r="E1060" s="41">
        <v>0</v>
      </c>
      <c r="F1060" s="41">
        <v>0</v>
      </c>
      <c r="G1060" s="48">
        <v>39907</v>
      </c>
    </row>
    <row r="1061" spans="1:7" x14ac:dyDescent="0.25">
      <c r="A1061" s="48">
        <v>399070150</v>
      </c>
      <c r="B1061" s="41" t="s">
        <v>1988</v>
      </c>
      <c r="C1061" s="41">
        <v>0</v>
      </c>
      <c r="D1061" s="41">
        <v>0</v>
      </c>
      <c r="E1061" s="41">
        <v>0</v>
      </c>
      <c r="F1061" s="41">
        <v>0</v>
      </c>
      <c r="G1061" s="48">
        <v>39907</v>
      </c>
    </row>
    <row r="1062" spans="1:7" x14ac:dyDescent="0.25">
      <c r="A1062" s="48">
        <v>399070200</v>
      </c>
      <c r="B1062" s="41" t="s">
        <v>1990</v>
      </c>
      <c r="C1062" s="41">
        <v>0</v>
      </c>
      <c r="D1062" s="41">
        <v>0</v>
      </c>
      <c r="E1062" s="41">
        <v>0</v>
      </c>
      <c r="F1062" s="41">
        <v>0</v>
      </c>
      <c r="G1062" s="48">
        <v>39907</v>
      </c>
    </row>
    <row r="1063" spans="1:7" x14ac:dyDescent="0.25">
      <c r="A1063" s="48">
        <v>399070700</v>
      </c>
      <c r="B1063" s="41" t="s">
        <v>1992</v>
      </c>
      <c r="C1063" s="41">
        <v>0</v>
      </c>
      <c r="D1063" s="41">
        <v>0</v>
      </c>
      <c r="E1063" s="41">
        <v>0</v>
      </c>
      <c r="F1063" s="41">
        <v>0</v>
      </c>
      <c r="G1063" s="48">
        <v>39907</v>
      </c>
    </row>
    <row r="1064" spans="1:7" x14ac:dyDescent="0.25">
      <c r="A1064" s="48">
        <v>399070800</v>
      </c>
      <c r="B1064" s="41" t="s">
        <v>1994</v>
      </c>
      <c r="C1064" s="41">
        <v>0</v>
      </c>
      <c r="D1064" s="41">
        <v>0</v>
      </c>
      <c r="E1064" s="41">
        <v>0</v>
      </c>
      <c r="F1064" s="41">
        <v>0</v>
      </c>
      <c r="G1064" s="48">
        <v>39907</v>
      </c>
    </row>
    <row r="1065" spans="1:7" x14ac:dyDescent="0.25">
      <c r="A1065" s="48">
        <v>399070915</v>
      </c>
      <c r="B1065" s="41" t="s">
        <v>1996</v>
      </c>
      <c r="C1065" s="41">
        <v>0</v>
      </c>
      <c r="D1065" s="41">
        <v>0</v>
      </c>
      <c r="E1065" s="41">
        <v>0</v>
      </c>
      <c r="F1065" s="41">
        <v>0</v>
      </c>
      <c r="G1065" s="48">
        <v>39907</v>
      </c>
    </row>
    <row r="1066" spans="1:7" x14ac:dyDescent="0.25">
      <c r="A1066" s="48">
        <v>399070930</v>
      </c>
      <c r="B1066" s="41" t="s">
        <v>1998</v>
      </c>
      <c r="C1066" s="41">
        <v>0</v>
      </c>
      <c r="D1066" s="41">
        <v>0</v>
      </c>
      <c r="E1066" s="41">
        <v>0</v>
      </c>
      <c r="F1066" s="41">
        <v>0</v>
      </c>
      <c r="G1066" s="48">
        <v>39907</v>
      </c>
    </row>
    <row r="1067" spans="1:7" x14ac:dyDescent="0.25">
      <c r="A1067" s="48">
        <v>399070975</v>
      </c>
      <c r="B1067" s="41" t="s">
        <v>2000</v>
      </c>
      <c r="C1067" s="41">
        <v>0</v>
      </c>
      <c r="D1067" s="41">
        <v>0</v>
      </c>
      <c r="E1067" s="41">
        <v>0</v>
      </c>
      <c r="F1067" s="41">
        <v>0</v>
      </c>
      <c r="G1067" s="48">
        <v>39907</v>
      </c>
    </row>
    <row r="1068" spans="1:7" x14ac:dyDescent="0.25">
      <c r="A1068" s="48">
        <v>399071100</v>
      </c>
      <c r="B1068" s="41" t="s">
        <v>2002</v>
      </c>
      <c r="C1068" s="41">
        <v>0</v>
      </c>
      <c r="D1068" s="41">
        <v>0</v>
      </c>
      <c r="E1068" s="41">
        <v>0</v>
      </c>
      <c r="F1068" s="41">
        <v>0</v>
      </c>
      <c r="G1068" s="48">
        <v>39907</v>
      </c>
    </row>
    <row r="1069" spans="1:7" x14ac:dyDescent="0.25">
      <c r="A1069" s="48">
        <v>399071135</v>
      </c>
      <c r="B1069" s="41" t="s">
        <v>2004</v>
      </c>
      <c r="C1069" s="41">
        <v>0</v>
      </c>
      <c r="D1069" s="41">
        <v>0</v>
      </c>
      <c r="E1069" s="41">
        <v>0</v>
      </c>
      <c r="F1069" s="41">
        <v>0</v>
      </c>
      <c r="G1069" s="48">
        <v>39907</v>
      </c>
    </row>
    <row r="1070" spans="1:7" x14ac:dyDescent="0.25">
      <c r="A1070" s="48">
        <v>399072000</v>
      </c>
      <c r="B1070" s="41" t="s">
        <v>2006</v>
      </c>
      <c r="C1070" s="41">
        <v>0</v>
      </c>
      <c r="D1070" s="41">
        <v>0</v>
      </c>
      <c r="E1070" s="41">
        <v>0</v>
      </c>
      <c r="F1070" s="41">
        <v>0</v>
      </c>
      <c r="G1070" s="48">
        <v>39907</v>
      </c>
    </row>
    <row r="1071" spans="1:7" x14ac:dyDescent="0.25">
      <c r="A1071" s="48">
        <v>399072002</v>
      </c>
      <c r="B1071" s="41" t="s">
        <v>2004</v>
      </c>
      <c r="C1071" s="41">
        <v>12397.78</v>
      </c>
      <c r="D1071" s="41">
        <v>5500</v>
      </c>
      <c r="E1071" s="41">
        <v>5500</v>
      </c>
      <c r="F1071" s="41">
        <v>6897.78</v>
      </c>
      <c r="G1071" s="48">
        <v>39907</v>
      </c>
    </row>
    <row r="1072" spans="1:7" x14ac:dyDescent="0.25">
      <c r="A1072" s="48">
        <v>399072003</v>
      </c>
      <c r="B1072" s="41" t="s">
        <v>2009</v>
      </c>
      <c r="C1072" s="41">
        <v>0</v>
      </c>
      <c r="D1072" s="41">
        <v>0</v>
      </c>
      <c r="E1072" s="41">
        <v>0</v>
      </c>
      <c r="F1072" s="41">
        <v>0</v>
      </c>
      <c r="G1072" s="48">
        <v>39907</v>
      </c>
    </row>
    <row r="1073" spans="1:7" x14ac:dyDescent="0.25">
      <c r="A1073" s="48">
        <v>399072004</v>
      </c>
      <c r="B1073" s="41" t="s">
        <v>2011</v>
      </c>
      <c r="C1073" s="41">
        <v>48262.35</v>
      </c>
      <c r="D1073" s="41">
        <v>45000</v>
      </c>
      <c r="E1073" s="41">
        <v>45000</v>
      </c>
      <c r="F1073" s="41">
        <v>3262.35</v>
      </c>
      <c r="G1073" s="48">
        <v>39907</v>
      </c>
    </row>
    <row r="1074" spans="1:7" x14ac:dyDescent="0.25">
      <c r="A1074" s="48">
        <v>399072005</v>
      </c>
      <c r="B1074" s="41" t="s">
        <v>2013</v>
      </c>
      <c r="C1074" s="41">
        <v>0</v>
      </c>
      <c r="D1074" s="41">
        <v>1100</v>
      </c>
      <c r="E1074" s="41">
        <v>1100</v>
      </c>
      <c r="F1074" s="41">
        <v>-1100</v>
      </c>
      <c r="G1074" s="48">
        <v>39907</v>
      </c>
    </row>
    <row r="1075" spans="1:7" x14ac:dyDescent="0.25">
      <c r="A1075" s="48">
        <v>399072006</v>
      </c>
      <c r="B1075" s="41" t="s">
        <v>2015</v>
      </c>
      <c r="C1075" s="41">
        <v>0</v>
      </c>
      <c r="D1075" s="41">
        <v>0</v>
      </c>
      <c r="E1075" s="41">
        <v>0</v>
      </c>
      <c r="F1075" s="41">
        <v>0</v>
      </c>
      <c r="G1075" s="48">
        <v>39907</v>
      </c>
    </row>
    <row r="1076" spans="1:7" x14ac:dyDescent="0.25">
      <c r="A1076" s="48">
        <v>399072022</v>
      </c>
      <c r="B1076" s="41" t="s">
        <v>2017</v>
      </c>
      <c r="C1076" s="41">
        <v>0</v>
      </c>
      <c r="D1076" s="41">
        <v>0</v>
      </c>
      <c r="E1076" s="41">
        <v>0</v>
      </c>
      <c r="F1076" s="41">
        <v>0</v>
      </c>
      <c r="G1076" s="48">
        <v>39907</v>
      </c>
    </row>
    <row r="1077" spans="1:7" x14ac:dyDescent="0.25">
      <c r="A1077" s="48">
        <v>399072401</v>
      </c>
      <c r="B1077" s="41" t="s">
        <v>2019</v>
      </c>
      <c r="C1077" s="41">
        <v>245185.45</v>
      </c>
      <c r="D1077" s="41">
        <v>101450</v>
      </c>
      <c r="E1077" s="41">
        <v>101450</v>
      </c>
      <c r="F1077" s="41">
        <v>143735.45000000001</v>
      </c>
      <c r="G1077" s="48">
        <v>39907</v>
      </c>
    </row>
    <row r="1078" spans="1:7" x14ac:dyDescent="0.25">
      <c r="A1078" s="48">
        <v>399072408</v>
      </c>
      <c r="B1078" s="41" t="s">
        <v>2758</v>
      </c>
      <c r="C1078" s="41">
        <v>4679.12</v>
      </c>
      <c r="D1078" s="41">
        <v>2750</v>
      </c>
      <c r="E1078" s="41">
        <v>2750</v>
      </c>
      <c r="F1078" s="41">
        <v>1929.12</v>
      </c>
      <c r="G1078" s="48">
        <v>39907</v>
      </c>
    </row>
    <row r="1079" spans="1:7" x14ac:dyDescent="0.25">
      <c r="A1079" s="48">
        <v>399072423</v>
      </c>
      <c r="B1079" s="41" t="s">
        <v>2021</v>
      </c>
      <c r="C1079" s="41">
        <v>41833.97</v>
      </c>
      <c r="D1079" s="41">
        <v>28200</v>
      </c>
      <c r="E1079" s="41">
        <v>28200</v>
      </c>
      <c r="F1079" s="41">
        <v>13633.97</v>
      </c>
      <c r="G1079" s="48">
        <v>39907</v>
      </c>
    </row>
    <row r="1080" spans="1:7" x14ac:dyDescent="0.25">
      <c r="A1080" s="48">
        <v>399072432</v>
      </c>
      <c r="B1080" s="41" t="s">
        <v>2023</v>
      </c>
      <c r="C1080" s="41">
        <v>0</v>
      </c>
      <c r="D1080" s="41">
        <v>0</v>
      </c>
      <c r="E1080" s="41">
        <v>0</v>
      </c>
      <c r="F1080" s="41">
        <v>0</v>
      </c>
      <c r="G1080" s="48">
        <v>39907</v>
      </c>
    </row>
    <row r="1081" spans="1:7" x14ac:dyDescent="0.25">
      <c r="A1081" s="48">
        <v>399072435</v>
      </c>
      <c r="B1081" s="41" t="s">
        <v>2025</v>
      </c>
      <c r="C1081" s="41">
        <v>0</v>
      </c>
      <c r="D1081" s="41">
        <v>500</v>
      </c>
      <c r="E1081" s="41">
        <v>500</v>
      </c>
      <c r="F1081" s="41">
        <v>-500</v>
      </c>
      <c r="G1081" s="48">
        <v>39907</v>
      </c>
    </row>
    <row r="1082" spans="1:7" x14ac:dyDescent="0.25">
      <c r="A1082" s="48">
        <v>399072446</v>
      </c>
      <c r="B1082" s="41" t="s">
        <v>2027</v>
      </c>
      <c r="C1082" s="41">
        <v>0</v>
      </c>
      <c r="D1082" s="41">
        <v>0</v>
      </c>
      <c r="E1082" s="41">
        <v>0</v>
      </c>
      <c r="F1082" s="41">
        <v>0</v>
      </c>
      <c r="G1082" s="48">
        <v>39907</v>
      </c>
    </row>
    <row r="1083" spans="1:7" x14ac:dyDescent="0.25">
      <c r="A1083" s="48">
        <v>399072500</v>
      </c>
      <c r="B1083" s="41" t="s">
        <v>2029</v>
      </c>
      <c r="C1083" s="41">
        <v>0</v>
      </c>
      <c r="D1083" s="41">
        <v>0</v>
      </c>
      <c r="E1083" s="41">
        <v>0</v>
      </c>
      <c r="F1083" s="41">
        <v>0</v>
      </c>
      <c r="G1083" s="48">
        <v>39907</v>
      </c>
    </row>
    <row r="1084" spans="1:7" x14ac:dyDescent="0.25">
      <c r="A1084" s="48">
        <v>399072510</v>
      </c>
      <c r="B1084" s="41" t="s">
        <v>2031</v>
      </c>
      <c r="C1084" s="41">
        <v>0</v>
      </c>
      <c r="D1084" s="41">
        <v>0</v>
      </c>
      <c r="E1084" s="41">
        <v>0</v>
      </c>
      <c r="F1084" s="41">
        <v>0</v>
      </c>
      <c r="G1084" s="48">
        <v>39907</v>
      </c>
    </row>
    <row r="1085" spans="1:7" x14ac:dyDescent="0.25">
      <c r="A1085" s="48">
        <v>399072520</v>
      </c>
      <c r="B1085" s="41" t="s">
        <v>2033</v>
      </c>
      <c r="C1085" s="41">
        <v>0</v>
      </c>
      <c r="D1085" s="41">
        <v>0</v>
      </c>
      <c r="E1085" s="41">
        <v>0</v>
      </c>
      <c r="F1085" s="41">
        <v>0</v>
      </c>
      <c r="G1085" s="48">
        <v>39907</v>
      </c>
    </row>
    <row r="1086" spans="1:7" x14ac:dyDescent="0.25">
      <c r="A1086" s="48">
        <v>399072701</v>
      </c>
      <c r="B1086" s="41" t="s">
        <v>2035</v>
      </c>
      <c r="C1086" s="41">
        <v>0</v>
      </c>
      <c r="D1086" s="41">
        <v>0</v>
      </c>
      <c r="E1086" s="41">
        <v>0</v>
      </c>
      <c r="F1086" s="41">
        <v>0</v>
      </c>
      <c r="G1086" s="48">
        <v>39907</v>
      </c>
    </row>
    <row r="1087" spans="1:7" x14ac:dyDescent="0.25">
      <c r="A1087" s="48">
        <v>399072703</v>
      </c>
      <c r="B1087" s="41" t="s">
        <v>2037</v>
      </c>
      <c r="C1087" s="41">
        <v>0</v>
      </c>
      <c r="D1087" s="41">
        <v>150</v>
      </c>
      <c r="E1087" s="41">
        <v>150</v>
      </c>
      <c r="F1087" s="41">
        <v>-150</v>
      </c>
      <c r="G1087" s="48">
        <v>39907</v>
      </c>
    </row>
    <row r="1088" spans="1:7" x14ac:dyDescent="0.25">
      <c r="A1088" s="48">
        <v>399072706</v>
      </c>
      <c r="B1088" s="41" t="s">
        <v>2039</v>
      </c>
      <c r="C1088" s="41">
        <v>0</v>
      </c>
      <c r="D1088" s="41">
        <v>150</v>
      </c>
      <c r="E1088" s="41">
        <v>150</v>
      </c>
      <c r="F1088" s="41">
        <v>-150</v>
      </c>
      <c r="G1088" s="48">
        <v>39907</v>
      </c>
    </row>
    <row r="1089" spans="1:7" x14ac:dyDescent="0.25">
      <c r="A1089" s="48">
        <v>399072708</v>
      </c>
      <c r="B1089" s="41" t="s">
        <v>2041</v>
      </c>
      <c r="C1089" s="41">
        <v>0</v>
      </c>
      <c r="D1089" s="41">
        <v>0</v>
      </c>
      <c r="E1089" s="41">
        <v>0</v>
      </c>
      <c r="F1089" s="41">
        <v>0</v>
      </c>
      <c r="G1089" s="48">
        <v>39907</v>
      </c>
    </row>
    <row r="1090" spans="1:7" x14ac:dyDescent="0.25">
      <c r="A1090" s="48">
        <v>399072712</v>
      </c>
      <c r="B1090" s="41" t="s">
        <v>2043</v>
      </c>
      <c r="C1090" s="41">
        <v>0</v>
      </c>
      <c r="D1090" s="41">
        <v>0</v>
      </c>
      <c r="E1090" s="41">
        <v>0</v>
      </c>
      <c r="F1090" s="41">
        <v>0</v>
      </c>
      <c r="G1090" s="48">
        <v>39907</v>
      </c>
    </row>
    <row r="1091" spans="1:7" x14ac:dyDescent="0.25">
      <c r="A1091" s="48">
        <v>399072713</v>
      </c>
      <c r="B1091" s="41" t="s">
        <v>2045</v>
      </c>
      <c r="C1091" s="41">
        <v>11036.56</v>
      </c>
      <c r="D1091" s="41">
        <v>14100</v>
      </c>
      <c r="E1091" s="41">
        <v>14100</v>
      </c>
      <c r="F1091" s="41">
        <v>-3063.44</v>
      </c>
      <c r="G1091" s="48">
        <v>39907</v>
      </c>
    </row>
    <row r="1092" spans="1:7" x14ac:dyDescent="0.25">
      <c r="A1092" s="48">
        <v>399072714</v>
      </c>
      <c r="B1092" s="41" t="s">
        <v>2047</v>
      </c>
      <c r="C1092" s="41">
        <v>330</v>
      </c>
      <c r="D1092" s="41">
        <v>2000</v>
      </c>
      <c r="E1092" s="41">
        <v>2000</v>
      </c>
      <c r="F1092" s="41">
        <v>-1670</v>
      </c>
      <c r="G1092" s="48">
        <v>39907</v>
      </c>
    </row>
    <row r="1093" spans="1:7" x14ac:dyDescent="0.25">
      <c r="A1093" s="48">
        <v>399072801</v>
      </c>
      <c r="B1093" s="41" t="s">
        <v>2049</v>
      </c>
      <c r="C1093" s="41">
        <v>0</v>
      </c>
      <c r="D1093" s="41">
        <v>0</v>
      </c>
      <c r="E1093" s="41">
        <v>0</v>
      </c>
      <c r="F1093" s="41">
        <v>0</v>
      </c>
      <c r="G1093" s="48">
        <v>39907</v>
      </c>
    </row>
    <row r="1094" spans="1:7" x14ac:dyDescent="0.25">
      <c r="A1094" s="48">
        <v>399072921</v>
      </c>
      <c r="B1094" s="41" t="s">
        <v>2051</v>
      </c>
      <c r="C1094" s="41">
        <v>0</v>
      </c>
      <c r="D1094" s="41">
        <v>0</v>
      </c>
      <c r="E1094" s="41">
        <v>0</v>
      </c>
      <c r="F1094" s="41">
        <v>0</v>
      </c>
      <c r="G1094" s="48">
        <v>39907</v>
      </c>
    </row>
    <row r="1095" spans="1:7" x14ac:dyDescent="0.25">
      <c r="A1095" s="48">
        <v>399074600</v>
      </c>
      <c r="B1095" s="41" t="s">
        <v>2053</v>
      </c>
      <c r="C1095" s="41">
        <v>0</v>
      </c>
      <c r="D1095" s="41">
        <v>0</v>
      </c>
      <c r="E1095" s="41">
        <v>0</v>
      </c>
      <c r="F1095" s="41">
        <v>0</v>
      </c>
      <c r="G1095" s="48">
        <v>39907</v>
      </c>
    </row>
    <row r="1096" spans="1:7" x14ac:dyDescent="0.25">
      <c r="A1096" s="48">
        <v>399074610</v>
      </c>
      <c r="B1096" s="41" t="s">
        <v>2055</v>
      </c>
      <c r="C1096" s="41">
        <v>0</v>
      </c>
      <c r="D1096" s="41">
        <v>0</v>
      </c>
      <c r="E1096" s="41">
        <v>0</v>
      </c>
      <c r="F1096" s="41">
        <v>0</v>
      </c>
      <c r="G1096" s="48">
        <v>39907</v>
      </c>
    </row>
    <row r="1097" spans="1:7" x14ac:dyDescent="0.25">
      <c r="A1097" s="48">
        <v>399074611</v>
      </c>
      <c r="B1097" s="41" t="s">
        <v>2057</v>
      </c>
      <c r="C1097" s="41">
        <v>0</v>
      </c>
      <c r="D1097" s="41">
        <v>0</v>
      </c>
      <c r="E1097" s="41">
        <v>0</v>
      </c>
      <c r="F1097" s="41">
        <v>0</v>
      </c>
      <c r="G1097" s="48">
        <v>39907</v>
      </c>
    </row>
    <row r="1098" spans="1:7" x14ac:dyDescent="0.25">
      <c r="A1098" s="48">
        <v>399074612</v>
      </c>
      <c r="B1098" s="41" t="s">
        <v>2059</v>
      </c>
      <c r="C1098" s="41">
        <v>0</v>
      </c>
      <c r="D1098" s="41">
        <v>0</v>
      </c>
      <c r="E1098" s="41">
        <v>0</v>
      </c>
      <c r="F1098" s="41">
        <v>0</v>
      </c>
      <c r="G1098" s="48">
        <v>39907</v>
      </c>
    </row>
    <row r="1099" spans="1:7" x14ac:dyDescent="0.25">
      <c r="A1099" s="48">
        <v>399074613</v>
      </c>
      <c r="B1099" s="41" t="s">
        <v>2061</v>
      </c>
      <c r="C1099" s="41">
        <v>0</v>
      </c>
      <c r="D1099" s="41">
        <v>0</v>
      </c>
      <c r="E1099" s="41">
        <v>0</v>
      </c>
      <c r="F1099" s="41">
        <v>0</v>
      </c>
      <c r="G1099" s="48">
        <v>39907</v>
      </c>
    </row>
    <row r="1100" spans="1:7" x14ac:dyDescent="0.25">
      <c r="A1100" s="48">
        <v>399074618</v>
      </c>
      <c r="B1100" s="41" t="s">
        <v>2063</v>
      </c>
      <c r="C1100" s="41">
        <v>0</v>
      </c>
      <c r="D1100" s="41">
        <v>0</v>
      </c>
      <c r="E1100" s="41">
        <v>0</v>
      </c>
      <c r="F1100" s="41">
        <v>0</v>
      </c>
      <c r="G1100" s="48">
        <v>39907</v>
      </c>
    </row>
    <row r="1101" spans="1:7" x14ac:dyDescent="0.25">
      <c r="A1101" s="48">
        <v>399074619</v>
      </c>
      <c r="B1101" s="41" t="s">
        <v>2065</v>
      </c>
      <c r="C1101" s="41">
        <v>0</v>
      </c>
      <c r="D1101" s="41">
        <v>0</v>
      </c>
      <c r="E1101" s="41">
        <v>0</v>
      </c>
      <c r="F1101" s="41">
        <v>0</v>
      </c>
      <c r="G1101" s="48">
        <v>39907</v>
      </c>
    </row>
    <row r="1102" spans="1:7" x14ac:dyDescent="0.25">
      <c r="A1102" s="48">
        <v>399074621</v>
      </c>
      <c r="B1102" s="41" t="s">
        <v>2067</v>
      </c>
      <c r="C1102" s="41">
        <v>0</v>
      </c>
      <c r="D1102" s="41">
        <v>0</v>
      </c>
      <c r="E1102" s="41">
        <v>0</v>
      </c>
      <c r="F1102" s="41">
        <v>0</v>
      </c>
      <c r="G1102" s="48">
        <v>39907</v>
      </c>
    </row>
    <row r="1103" spans="1:7" x14ac:dyDescent="0.25">
      <c r="A1103" s="48">
        <v>399075580</v>
      </c>
      <c r="B1103" s="41" t="s">
        <v>2069</v>
      </c>
      <c r="C1103" s="41">
        <v>602.58000000000004</v>
      </c>
      <c r="D1103" s="41">
        <v>0</v>
      </c>
      <c r="E1103" s="41">
        <v>0</v>
      </c>
      <c r="F1103" s="41">
        <v>602.58000000000004</v>
      </c>
      <c r="G1103" s="48">
        <v>39907</v>
      </c>
    </row>
    <row r="1104" spans="1:7" x14ac:dyDescent="0.25">
      <c r="A1104" s="48">
        <v>399075581</v>
      </c>
      <c r="B1104" s="41" t="s">
        <v>2071</v>
      </c>
      <c r="C1104" s="41">
        <v>0</v>
      </c>
      <c r="D1104" s="41">
        <v>0</v>
      </c>
      <c r="E1104" s="41">
        <v>0</v>
      </c>
      <c r="F1104" s="41">
        <v>0</v>
      </c>
      <c r="G1104" s="48">
        <v>39907</v>
      </c>
    </row>
    <row r="1105" spans="1:7" x14ac:dyDescent="0.25">
      <c r="A1105" s="48">
        <v>399075582</v>
      </c>
      <c r="B1105" s="41" t="s">
        <v>2073</v>
      </c>
      <c r="C1105" s="41">
        <v>0</v>
      </c>
      <c r="D1105" s="41">
        <v>0</v>
      </c>
      <c r="E1105" s="41">
        <v>0</v>
      </c>
      <c r="F1105" s="41">
        <v>0</v>
      </c>
      <c r="G1105" s="48">
        <v>39907</v>
      </c>
    </row>
    <row r="1106" spans="1:7" x14ac:dyDescent="0.25">
      <c r="A1106" s="48">
        <v>399075584</v>
      </c>
      <c r="B1106" s="41" t="s">
        <v>2075</v>
      </c>
      <c r="C1106" s="41">
        <v>0</v>
      </c>
      <c r="D1106" s="41">
        <v>0</v>
      </c>
      <c r="E1106" s="41">
        <v>0</v>
      </c>
      <c r="F1106" s="41">
        <v>0</v>
      </c>
      <c r="G1106" s="48">
        <v>39907</v>
      </c>
    </row>
    <row r="1107" spans="1:7" x14ac:dyDescent="0.25">
      <c r="A1107" s="48">
        <v>399075586</v>
      </c>
      <c r="B1107" s="41" t="s">
        <v>2077</v>
      </c>
      <c r="C1107" s="41">
        <v>0</v>
      </c>
      <c r="D1107" s="41">
        <v>0</v>
      </c>
      <c r="E1107" s="41">
        <v>0</v>
      </c>
      <c r="F1107" s="41">
        <v>0</v>
      </c>
      <c r="G1107" s="48">
        <v>39907</v>
      </c>
    </row>
    <row r="1108" spans="1:7" x14ac:dyDescent="0.25">
      <c r="A1108" s="48">
        <v>399075587</v>
      </c>
      <c r="B1108" s="41" t="s">
        <v>2079</v>
      </c>
      <c r="C1108" s="41">
        <v>0</v>
      </c>
      <c r="D1108" s="41">
        <v>0</v>
      </c>
      <c r="E1108" s="41">
        <v>0</v>
      </c>
      <c r="F1108" s="41">
        <v>0</v>
      </c>
      <c r="G1108" s="48">
        <v>39907</v>
      </c>
    </row>
    <row r="1109" spans="1:7" x14ac:dyDescent="0.25">
      <c r="A1109" s="48">
        <v>399075588</v>
      </c>
      <c r="B1109" s="41" t="s">
        <v>2081</v>
      </c>
      <c r="C1109" s="41">
        <v>0</v>
      </c>
      <c r="D1109" s="41">
        <v>0</v>
      </c>
      <c r="E1109" s="41">
        <v>0</v>
      </c>
      <c r="F1109" s="41">
        <v>0</v>
      </c>
      <c r="G1109" s="48">
        <v>39907</v>
      </c>
    </row>
    <row r="1110" spans="1:7" x14ac:dyDescent="0.25">
      <c r="A1110" s="48">
        <v>399075589</v>
      </c>
      <c r="B1110" s="41" t="s">
        <v>2083</v>
      </c>
      <c r="C1110" s="41">
        <v>0</v>
      </c>
      <c r="D1110" s="41">
        <v>0</v>
      </c>
      <c r="E1110" s="41">
        <v>0</v>
      </c>
      <c r="F1110" s="41">
        <v>0</v>
      </c>
      <c r="G1110" s="48">
        <v>39907</v>
      </c>
    </row>
    <row r="1111" spans="1:7" x14ac:dyDescent="0.25">
      <c r="A1111" s="48">
        <v>399075590</v>
      </c>
      <c r="B1111" s="41" t="s">
        <v>2085</v>
      </c>
      <c r="C1111" s="41">
        <v>0</v>
      </c>
      <c r="D1111" s="41">
        <v>0</v>
      </c>
      <c r="E1111" s="41">
        <v>0</v>
      </c>
      <c r="F1111" s="41">
        <v>0</v>
      </c>
      <c r="G1111" s="48">
        <v>39907</v>
      </c>
    </row>
    <row r="1112" spans="1:7" x14ac:dyDescent="0.25">
      <c r="A1112" s="48">
        <v>399075591</v>
      </c>
      <c r="B1112" s="41" t="s">
        <v>2087</v>
      </c>
      <c r="C1112" s="41">
        <v>0</v>
      </c>
      <c r="D1112" s="41">
        <v>0</v>
      </c>
      <c r="E1112" s="41">
        <v>0</v>
      </c>
      <c r="F1112" s="41">
        <v>0</v>
      </c>
      <c r="G1112" s="48">
        <v>39907</v>
      </c>
    </row>
    <row r="1113" spans="1:7" x14ac:dyDescent="0.25">
      <c r="A1113" s="48">
        <v>399075592</v>
      </c>
      <c r="B1113" s="41" t="s">
        <v>2089</v>
      </c>
      <c r="C1113" s="41">
        <v>0</v>
      </c>
      <c r="D1113" s="41">
        <v>0</v>
      </c>
      <c r="E1113" s="41">
        <v>0</v>
      </c>
      <c r="F1113" s="41">
        <v>0</v>
      </c>
      <c r="G1113" s="48">
        <v>39907</v>
      </c>
    </row>
    <row r="1114" spans="1:7" x14ac:dyDescent="0.25">
      <c r="A1114" s="48">
        <v>399075593</v>
      </c>
      <c r="B1114" s="41" t="s">
        <v>2091</v>
      </c>
      <c r="C1114" s="41">
        <v>0</v>
      </c>
      <c r="D1114" s="41">
        <v>0</v>
      </c>
      <c r="E1114" s="41">
        <v>0</v>
      </c>
      <c r="F1114" s="41">
        <v>0</v>
      </c>
      <c r="G1114" s="48">
        <v>39907</v>
      </c>
    </row>
    <row r="1115" spans="1:7" x14ac:dyDescent="0.25">
      <c r="A1115" s="48">
        <v>399075594</v>
      </c>
      <c r="B1115" s="41" t="s">
        <v>2093</v>
      </c>
      <c r="C1115" s="41">
        <v>0</v>
      </c>
      <c r="D1115" s="41">
        <v>0</v>
      </c>
      <c r="E1115" s="41">
        <v>0</v>
      </c>
      <c r="F1115" s="41">
        <v>0</v>
      </c>
      <c r="G1115" s="48">
        <v>39907</v>
      </c>
    </row>
    <row r="1116" spans="1:7" x14ac:dyDescent="0.25">
      <c r="A1116" s="48">
        <v>399075595</v>
      </c>
      <c r="B1116" s="41" t="s">
        <v>2095</v>
      </c>
      <c r="C1116" s="41">
        <v>0</v>
      </c>
      <c r="D1116" s="41">
        <v>0</v>
      </c>
      <c r="E1116" s="41">
        <v>0</v>
      </c>
      <c r="F1116" s="41">
        <v>0</v>
      </c>
      <c r="G1116" s="48">
        <v>39907</v>
      </c>
    </row>
    <row r="1117" spans="1:7" x14ac:dyDescent="0.25">
      <c r="A1117" s="48">
        <v>399075596</v>
      </c>
      <c r="B1117" s="41" t="s">
        <v>2097</v>
      </c>
      <c r="C1117" s="41">
        <v>0</v>
      </c>
      <c r="D1117" s="41">
        <v>0</v>
      </c>
      <c r="E1117" s="41">
        <v>0</v>
      </c>
      <c r="F1117" s="41">
        <v>0</v>
      </c>
      <c r="G1117" s="48">
        <v>39907</v>
      </c>
    </row>
    <row r="1118" spans="1:7" x14ac:dyDescent="0.25">
      <c r="A1118" s="48">
        <v>399075597</v>
      </c>
      <c r="B1118" s="41" t="s">
        <v>2099</v>
      </c>
      <c r="C1118" s="41">
        <v>0</v>
      </c>
      <c r="D1118" s="41">
        <v>0</v>
      </c>
      <c r="E1118" s="41">
        <v>0</v>
      </c>
      <c r="F1118" s="41">
        <v>0</v>
      </c>
      <c r="G1118" s="48">
        <v>39907</v>
      </c>
    </row>
    <row r="1119" spans="1:7" x14ac:dyDescent="0.25">
      <c r="A1119" s="48">
        <v>399075598</v>
      </c>
      <c r="B1119" s="41" t="s">
        <v>2101</v>
      </c>
      <c r="C1119" s="41">
        <v>0</v>
      </c>
      <c r="D1119" s="41">
        <v>0</v>
      </c>
      <c r="E1119" s="41">
        <v>0</v>
      </c>
      <c r="F1119" s="41">
        <v>0</v>
      </c>
      <c r="G1119" s="48">
        <v>39907</v>
      </c>
    </row>
    <row r="1120" spans="1:7" x14ac:dyDescent="0.25">
      <c r="A1120" s="48">
        <v>399076009</v>
      </c>
      <c r="B1120" s="41" t="s">
        <v>2103</v>
      </c>
      <c r="C1120" s="41">
        <v>0</v>
      </c>
      <c r="D1120" s="41">
        <v>0</v>
      </c>
      <c r="E1120" s="41">
        <v>0</v>
      </c>
      <c r="F1120" s="41">
        <v>0</v>
      </c>
      <c r="G1120" s="48">
        <v>39907</v>
      </c>
    </row>
    <row r="1121" spans="1:7" x14ac:dyDescent="0.25">
      <c r="A1121" s="48">
        <v>399076010</v>
      </c>
      <c r="B1121" s="41" t="s">
        <v>2105</v>
      </c>
      <c r="C1121" s="41">
        <v>0</v>
      </c>
      <c r="D1121" s="41">
        <v>0</v>
      </c>
      <c r="E1121" s="41">
        <v>0</v>
      </c>
      <c r="F1121" s="41">
        <v>0</v>
      </c>
      <c r="G1121" s="48">
        <v>39907</v>
      </c>
    </row>
    <row r="1122" spans="1:7" x14ac:dyDescent="0.25">
      <c r="A1122" s="48">
        <v>399076011</v>
      </c>
      <c r="B1122" s="41" t="s">
        <v>2107</v>
      </c>
      <c r="C1122" s="41">
        <v>0</v>
      </c>
      <c r="D1122" s="41">
        <v>0</v>
      </c>
      <c r="E1122" s="41">
        <v>0</v>
      </c>
      <c r="F1122" s="41">
        <v>0</v>
      </c>
      <c r="G1122" s="48">
        <v>39907</v>
      </c>
    </row>
    <row r="1123" spans="1:7" x14ac:dyDescent="0.25">
      <c r="A1123" s="48">
        <v>399079003</v>
      </c>
      <c r="B1123" s="41" t="s">
        <v>2109</v>
      </c>
      <c r="C1123" s="41">
        <v>0</v>
      </c>
      <c r="D1123" s="41">
        <v>0</v>
      </c>
      <c r="E1123" s="41">
        <v>0</v>
      </c>
      <c r="F1123" s="41">
        <v>0</v>
      </c>
      <c r="G1123" s="48">
        <v>39907</v>
      </c>
    </row>
    <row r="1124" spans="1:7" x14ac:dyDescent="0.25">
      <c r="A1124" s="48">
        <v>399079051</v>
      </c>
      <c r="B1124" s="41" t="s">
        <v>2111</v>
      </c>
      <c r="C1124" s="41">
        <v>0</v>
      </c>
      <c r="D1124" s="41">
        <v>0</v>
      </c>
      <c r="E1124" s="41">
        <v>0</v>
      </c>
      <c r="F1124" s="41">
        <v>0</v>
      </c>
      <c r="G1124" s="48">
        <v>39907</v>
      </c>
    </row>
    <row r="1125" spans="1:7" x14ac:dyDescent="0.25">
      <c r="A1125" s="48">
        <v>399079053</v>
      </c>
      <c r="B1125" s="41" t="s">
        <v>2113</v>
      </c>
      <c r="C1125" s="41">
        <v>0</v>
      </c>
      <c r="D1125" s="41">
        <v>0</v>
      </c>
      <c r="E1125" s="41">
        <v>0</v>
      </c>
      <c r="F1125" s="41">
        <v>0</v>
      </c>
      <c r="G1125" s="48">
        <v>39907</v>
      </c>
    </row>
    <row r="1126" spans="1:7" x14ac:dyDescent="0.25">
      <c r="A1126" s="48">
        <v>399079204</v>
      </c>
      <c r="B1126" s="41" t="s">
        <v>2115</v>
      </c>
      <c r="C1126" s="41">
        <v>0</v>
      </c>
      <c r="D1126" s="41">
        <v>0</v>
      </c>
      <c r="E1126" s="41">
        <v>0</v>
      </c>
      <c r="F1126" s="41">
        <v>0</v>
      </c>
      <c r="G1126" s="48">
        <v>39907</v>
      </c>
    </row>
    <row r="1127" spans="1:7" x14ac:dyDescent="0.25">
      <c r="A1127" s="48">
        <v>399079800</v>
      </c>
      <c r="B1127" s="41" t="s">
        <v>2117</v>
      </c>
      <c r="C1127" s="41">
        <v>0</v>
      </c>
      <c r="D1127" s="41">
        <v>0</v>
      </c>
      <c r="E1127" s="41">
        <v>0</v>
      </c>
      <c r="F1127" s="41">
        <v>0</v>
      </c>
      <c r="G1127" s="48">
        <v>39907</v>
      </c>
    </row>
    <row r="1128" spans="1:7" x14ac:dyDescent="0.25">
      <c r="A1128" s="48">
        <v>399079802</v>
      </c>
      <c r="B1128" s="41" t="s">
        <v>2119</v>
      </c>
      <c r="C1128" s="41">
        <v>0</v>
      </c>
      <c r="D1128" s="41">
        <v>0</v>
      </c>
      <c r="E1128" s="41">
        <v>0</v>
      </c>
      <c r="F1128" s="41">
        <v>0</v>
      </c>
      <c r="G1128" s="48">
        <v>39907</v>
      </c>
    </row>
    <row r="1129" spans="1:7" x14ac:dyDescent="0.25">
      <c r="A1129" s="48">
        <v>399079806</v>
      </c>
      <c r="B1129" s="41" t="s">
        <v>2786</v>
      </c>
      <c r="C1129" s="41">
        <v>0</v>
      </c>
      <c r="D1129" s="41">
        <v>-7500</v>
      </c>
      <c r="E1129" s="41">
        <v>-7500</v>
      </c>
      <c r="F1129" s="41">
        <v>7500</v>
      </c>
      <c r="G1129" s="48">
        <v>39907</v>
      </c>
    </row>
    <row r="1130" spans="1:7" x14ac:dyDescent="0.25">
      <c r="A1130" s="48">
        <v>399079846</v>
      </c>
      <c r="B1130" s="41" t="s">
        <v>2121</v>
      </c>
      <c r="C1130" s="41">
        <v>0</v>
      </c>
      <c r="D1130" s="41">
        <v>0</v>
      </c>
      <c r="E1130" s="41">
        <v>0</v>
      </c>
      <c r="F1130" s="41">
        <v>0</v>
      </c>
      <c r="G1130" s="48">
        <v>39907</v>
      </c>
    </row>
    <row r="1131" spans="1:7" x14ac:dyDescent="0.25">
      <c r="A1131" s="48">
        <v>399080100</v>
      </c>
      <c r="B1131" s="41" t="s">
        <v>2123</v>
      </c>
      <c r="C1131" s="41">
        <v>185377.09</v>
      </c>
      <c r="D1131" s="41">
        <v>148350</v>
      </c>
      <c r="E1131" s="41">
        <v>148350</v>
      </c>
      <c r="F1131" s="41">
        <v>37027.089999999997</v>
      </c>
      <c r="G1131" s="48">
        <v>39908</v>
      </c>
    </row>
    <row r="1132" spans="1:7" x14ac:dyDescent="0.25">
      <c r="A1132" s="48">
        <v>399080101</v>
      </c>
      <c r="B1132" s="41" t="s">
        <v>2125</v>
      </c>
      <c r="C1132" s="41">
        <v>0</v>
      </c>
      <c r="D1132" s="41">
        <v>0</v>
      </c>
      <c r="E1132" s="41">
        <v>0</v>
      </c>
      <c r="F1132" s="41">
        <v>0</v>
      </c>
      <c r="G1132" s="48">
        <v>39908</v>
      </c>
    </row>
    <row r="1133" spans="1:7" x14ac:dyDescent="0.25">
      <c r="A1133" s="48">
        <v>399080102</v>
      </c>
      <c r="B1133" s="41" t="s">
        <v>2127</v>
      </c>
      <c r="C1133" s="41">
        <v>0</v>
      </c>
      <c r="D1133" s="41">
        <v>0</v>
      </c>
      <c r="E1133" s="41">
        <v>0</v>
      </c>
      <c r="F1133" s="41">
        <v>0</v>
      </c>
      <c r="G1133" s="48">
        <v>39908</v>
      </c>
    </row>
    <row r="1134" spans="1:7" x14ac:dyDescent="0.25">
      <c r="A1134" s="48">
        <v>399080103</v>
      </c>
      <c r="B1134" s="41" t="s">
        <v>2129</v>
      </c>
      <c r="C1134" s="41">
        <v>0</v>
      </c>
      <c r="D1134" s="41">
        <v>0</v>
      </c>
      <c r="E1134" s="41">
        <v>0</v>
      </c>
      <c r="F1134" s="41">
        <v>0</v>
      </c>
      <c r="G1134" s="48">
        <v>39908</v>
      </c>
    </row>
    <row r="1135" spans="1:7" x14ac:dyDescent="0.25">
      <c r="A1135" s="48">
        <v>399080120</v>
      </c>
      <c r="B1135" s="41" t="s">
        <v>2131</v>
      </c>
      <c r="C1135" s="41">
        <v>0</v>
      </c>
      <c r="D1135" s="41">
        <v>0</v>
      </c>
      <c r="E1135" s="41">
        <v>0</v>
      </c>
      <c r="F1135" s="41">
        <v>0</v>
      </c>
      <c r="G1135" s="48">
        <v>39908</v>
      </c>
    </row>
    <row r="1136" spans="1:7" x14ac:dyDescent="0.25">
      <c r="A1136" s="48">
        <v>399080150</v>
      </c>
      <c r="B1136" s="41" t="s">
        <v>2133</v>
      </c>
      <c r="C1136" s="41">
        <v>1067.75</v>
      </c>
      <c r="D1136" s="41">
        <v>1500</v>
      </c>
      <c r="E1136" s="41">
        <v>1500</v>
      </c>
      <c r="F1136" s="41">
        <v>-432.25</v>
      </c>
      <c r="G1136" s="48">
        <v>39908</v>
      </c>
    </row>
    <row r="1137" spans="1:7" x14ac:dyDescent="0.25">
      <c r="A1137" s="48">
        <v>399080200</v>
      </c>
      <c r="B1137" s="41" t="s">
        <v>2135</v>
      </c>
      <c r="C1137" s="41">
        <v>-0.02</v>
      </c>
      <c r="D1137" s="41">
        <v>0</v>
      </c>
      <c r="E1137" s="41">
        <v>0</v>
      </c>
      <c r="F1137" s="41">
        <v>-0.02</v>
      </c>
      <c r="G1137" s="48">
        <v>39908</v>
      </c>
    </row>
    <row r="1138" spans="1:7" x14ac:dyDescent="0.25">
      <c r="A1138" s="48">
        <v>399080700</v>
      </c>
      <c r="B1138" s="41" t="s">
        <v>2137</v>
      </c>
      <c r="C1138" s="41">
        <v>0</v>
      </c>
      <c r="D1138" s="41">
        <v>0</v>
      </c>
      <c r="E1138" s="41">
        <v>0</v>
      </c>
      <c r="F1138" s="41">
        <v>0</v>
      </c>
      <c r="G1138" s="48">
        <v>39908</v>
      </c>
    </row>
    <row r="1139" spans="1:7" x14ac:dyDescent="0.25">
      <c r="A1139" s="48">
        <v>399080730</v>
      </c>
      <c r="B1139" s="41" t="s">
        <v>2139</v>
      </c>
      <c r="C1139" s="41">
        <v>0</v>
      </c>
      <c r="D1139" s="41">
        <v>0</v>
      </c>
      <c r="E1139" s="41">
        <v>0</v>
      </c>
      <c r="F1139" s="41">
        <v>0</v>
      </c>
      <c r="G1139" s="48">
        <v>39908</v>
      </c>
    </row>
    <row r="1140" spans="1:7" x14ac:dyDescent="0.25">
      <c r="A1140" s="48">
        <v>399080800</v>
      </c>
      <c r="B1140" s="41" t="s">
        <v>2141</v>
      </c>
      <c r="C1140" s="41">
        <v>0</v>
      </c>
      <c r="D1140" s="41">
        <v>0</v>
      </c>
      <c r="E1140" s="41">
        <v>0</v>
      </c>
      <c r="F1140" s="41">
        <v>0</v>
      </c>
      <c r="G1140" s="48">
        <v>39908</v>
      </c>
    </row>
    <row r="1141" spans="1:7" x14ac:dyDescent="0.25">
      <c r="A1141" s="48">
        <v>399080930</v>
      </c>
      <c r="B1141" s="41" t="s">
        <v>2143</v>
      </c>
      <c r="C1141" s="41">
        <v>0</v>
      </c>
      <c r="D1141" s="41">
        <v>150</v>
      </c>
      <c r="E1141" s="41">
        <v>150</v>
      </c>
      <c r="F1141" s="41">
        <v>-150</v>
      </c>
      <c r="G1141" s="48">
        <v>39908</v>
      </c>
    </row>
    <row r="1142" spans="1:7" x14ac:dyDescent="0.25">
      <c r="A1142" s="48">
        <v>399081040</v>
      </c>
      <c r="B1142" s="41" t="s">
        <v>2145</v>
      </c>
      <c r="C1142" s="41">
        <v>0</v>
      </c>
      <c r="D1142" s="41">
        <v>0</v>
      </c>
      <c r="E1142" s="41">
        <v>0</v>
      </c>
      <c r="F1142" s="41">
        <v>0</v>
      </c>
      <c r="G1142" s="48">
        <v>39908</v>
      </c>
    </row>
    <row r="1143" spans="1:7" x14ac:dyDescent="0.25">
      <c r="A1143" s="48">
        <v>399081400</v>
      </c>
      <c r="B1143" s="41" t="s">
        <v>2147</v>
      </c>
      <c r="C1143" s="41">
        <v>484.24</v>
      </c>
      <c r="D1143" s="41">
        <v>2000</v>
      </c>
      <c r="E1143" s="41">
        <v>2000</v>
      </c>
      <c r="F1143" s="41">
        <v>-1515.76</v>
      </c>
      <c r="G1143" s="48">
        <v>39908</v>
      </c>
    </row>
    <row r="1144" spans="1:7" x14ac:dyDescent="0.25">
      <c r="A1144" s="48">
        <v>399081401</v>
      </c>
      <c r="B1144" s="41" t="s">
        <v>2149</v>
      </c>
      <c r="C1144" s="41">
        <v>0</v>
      </c>
      <c r="D1144" s="41">
        <v>0</v>
      </c>
      <c r="E1144" s="41">
        <v>0</v>
      </c>
      <c r="F1144" s="41">
        <v>0</v>
      </c>
      <c r="G1144" s="48">
        <v>39908</v>
      </c>
    </row>
    <row r="1145" spans="1:7" x14ac:dyDescent="0.25">
      <c r="A1145" s="48">
        <v>399081500</v>
      </c>
      <c r="B1145" s="41" t="s">
        <v>2151</v>
      </c>
      <c r="C1145" s="41">
        <v>0</v>
      </c>
      <c r="D1145" s="41">
        <v>5600</v>
      </c>
      <c r="E1145" s="41">
        <v>5600</v>
      </c>
      <c r="F1145" s="41">
        <v>-5600</v>
      </c>
      <c r="G1145" s="48">
        <v>39908</v>
      </c>
    </row>
    <row r="1146" spans="1:7" x14ac:dyDescent="0.25">
      <c r="A1146" s="48">
        <v>399081501</v>
      </c>
      <c r="B1146" s="41" t="s">
        <v>2153</v>
      </c>
      <c r="C1146" s="41">
        <v>0</v>
      </c>
      <c r="D1146" s="41">
        <v>0</v>
      </c>
      <c r="E1146" s="41">
        <v>0</v>
      </c>
      <c r="F1146" s="41">
        <v>0</v>
      </c>
      <c r="G1146" s="48">
        <v>39908</v>
      </c>
    </row>
    <row r="1147" spans="1:7" x14ac:dyDescent="0.25">
      <c r="A1147" s="48">
        <v>399081600</v>
      </c>
      <c r="B1147" s="41" t="s">
        <v>2155</v>
      </c>
      <c r="C1147" s="41">
        <v>12526.15</v>
      </c>
      <c r="D1147" s="41">
        <v>12850</v>
      </c>
      <c r="E1147" s="41">
        <v>12850</v>
      </c>
      <c r="F1147" s="41">
        <v>-323.85000000000002</v>
      </c>
      <c r="G1147" s="48">
        <v>39908</v>
      </c>
    </row>
    <row r="1148" spans="1:7" x14ac:dyDescent="0.25">
      <c r="A1148" s="48">
        <v>399081601</v>
      </c>
      <c r="B1148" s="41" t="s">
        <v>2157</v>
      </c>
      <c r="C1148" s="41">
        <v>0</v>
      </c>
      <c r="D1148" s="41">
        <v>0</v>
      </c>
      <c r="E1148" s="41">
        <v>0</v>
      </c>
      <c r="F1148" s="41">
        <v>0</v>
      </c>
      <c r="G1148" s="48">
        <v>39908</v>
      </c>
    </row>
    <row r="1149" spans="1:7" x14ac:dyDescent="0.25">
      <c r="A1149" s="48">
        <v>399081602</v>
      </c>
      <c r="B1149" s="41" t="s">
        <v>2159</v>
      </c>
      <c r="C1149" s="41">
        <v>0</v>
      </c>
      <c r="D1149" s="41">
        <v>0</v>
      </c>
      <c r="E1149" s="41">
        <v>0</v>
      </c>
      <c r="F1149" s="41">
        <v>0</v>
      </c>
      <c r="G1149" s="48">
        <v>39908</v>
      </c>
    </row>
    <row r="1150" spans="1:7" x14ac:dyDescent="0.25">
      <c r="A1150" s="48">
        <v>399081610</v>
      </c>
      <c r="B1150" s="41" t="s">
        <v>2161</v>
      </c>
      <c r="C1150" s="41">
        <v>0</v>
      </c>
      <c r="D1150" s="41">
        <v>6000</v>
      </c>
      <c r="E1150" s="41">
        <v>6000</v>
      </c>
      <c r="F1150" s="41">
        <v>-6000</v>
      </c>
      <c r="G1150" s="48">
        <v>39908</v>
      </c>
    </row>
    <row r="1151" spans="1:7" x14ac:dyDescent="0.25">
      <c r="A1151" s="48">
        <v>399081620</v>
      </c>
      <c r="B1151" s="41" t="s">
        <v>2163</v>
      </c>
      <c r="C1151" s="41">
        <v>192</v>
      </c>
      <c r="D1151" s="41">
        <v>150</v>
      </c>
      <c r="E1151" s="41">
        <v>150</v>
      </c>
      <c r="F1151" s="41">
        <v>42</v>
      </c>
      <c r="G1151" s="48">
        <v>39908</v>
      </c>
    </row>
    <row r="1152" spans="1:7" x14ac:dyDescent="0.25">
      <c r="A1152" s="48">
        <v>399081630</v>
      </c>
      <c r="B1152" s="41" t="s">
        <v>2165</v>
      </c>
      <c r="C1152" s="41">
        <v>0</v>
      </c>
      <c r="D1152" s="41">
        <v>0</v>
      </c>
      <c r="E1152" s="41">
        <v>0</v>
      </c>
      <c r="F1152" s="41">
        <v>0</v>
      </c>
      <c r="G1152" s="48">
        <v>39908</v>
      </c>
    </row>
    <row r="1153" spans="1:7" x14ac:dyDescent="0.25">
      <c r="A1153" s="48">
        <v>399082000</v>
      </c>
      <c r="B1153" s="41" t="s">
        <v>2167</v>
      </c>
      <c r="C1153" s="41">
        <v>0</v>
      </c>
      <c r="D1153" s="41">
        <v>50</v>
      </c>
      <c r="E1153" s="41">
        <v>50</v>
      </c>
      <c r="F1153" s="41">
        <v>-50</v>
      </c>
      <c r="G1153" s="48">
        <v>39908</v>
      </c>
    </row>
    <row r="1154" spans="1:7" x14ac:dyDescent="0.25">
      <c r="A1154" s="48">
        <v>399082002</v>
      </c>
      <c r="B1154" s="41" t="s">
        <v>2169</v>
      </c>
      <c r="C1154" s="41">
        <v>5263.85</v>
      </c>
      <c r="D1154" s="41">
        <v>2250</v>
      </c>
      <c r="E1154" s="41">
        <v>2250</v>
      </c>
      <c r="F1154" s="41">
        <v>3013.85</v>
      </c>
      <c r="G1154" s="48">
        <v>39908</v>
      </c>
    </row>
    <row r="1155" spans="1:7" x14ac:dyDescent="0.25">
      <c r="A1155" s="48">
        <v>399082003</v>
      </c>
      <c r="B1155" s="41" t="s">
        <v>2759</v>
      </c>
      <c r="C1155" s="41">
        <v>0</v>
      </c>
      <c r="D1155" s="41">
        <v>0</v>
      </c>
      <c r="E1155" s="41">
        <v>0</v>
      </c>
      <c r="F1155" s="41">
        <v>0</v>
      </c>
      <c r="G1155" s="48">
        <v>39908</v>
      </c>
    </row>
    <row r="1156" spans="1:7" x14ac:dyDescent="0.25">
      <c r="A1156" s="48">
        <v>399082004</v>
      </c>
      <c r="B1156" s="41" t="s">
        <v>2171</v>
      </c>
      <c r="C1156" s="41">
        <v>48499.56</v>
      </c>
      <c r="D1156" s="41">
        <v>21450</v>
      </c>
      <c r="E1156" s="41">
        <v>21450</v>
      </c>
      <c r="F1156" s="41">
        <v>27049.56</v>
      </c>
      <c r="G1156" s="48">
        <v>39908</v>
      </c>
    </row>
    <row r="1157" spans="1:7" x14ac:dyDescent="0.25">
      <c r="A1157" s="48">
        <v>399082006</v>
      </c>
      <c r="B1157" s="41" t="s">
        <v>2173</v>
      </c>
      <c r="C1157" s="41">
        <v>288.3</v>
      </c>
      <c r="D1157" s="41">
        <v>0</v>
      </c>
      <c r="E1157" s="41">
        <v>0</v>
      </c>
      <c r="F1157" s="41">
        <v>288.3</v>
      </c>
      <c r="G1157" s="48">
        <v>39908</v>
      </c>
    </row>
    <row r="1158" spans="1:7" x14ac:dyDescent="0.25">
      <c r="A1158" s="48">
        <v>399082015</v>
      </c>
      <c r="B1158" s="41" t="s">
        <v>2175</v>
      </c>
      <c r="C1158" s="41">
        <v>0</v>
      </c>
      <c r="D1158" s="41">
        <v>0</v>
      </c>
      <c r="E1158" s="41">
        <v>0</v>
      </c>
      <c r="F1158" s="41">
        <v>0</v>
      </c>
      <c r="G1158" s="48">
        <v>39908</v>
      </c>
    </row>
    <row r="1159" spans="1:7" x14ac:dyDescent="0.25">
      <c r="A1159" s="48">
        <v>399082022</v>
      </c>
      <c r="B1159" s="41" t="s">
        <v>2177</v>
      </c>
      <c r="C1159" s="41">
        <v>0</v>
      </c>
      <c r="D1159" s="41">
        <v>0</v>
      </c>
      <c r="E1159" s="41">
        <v>0</v>
      </c>
      <c r="F1159" s="41">
        <v>0</v>
      </c>
      <c r="G1159" s="48">
        <v>39908</v>
      </c>
    </row>
    <row r="1160" spans="1:7" x14ac:dyDescent="0.25">
      <c r="A1160" s="48">
        <v>399082106</v>
      </c>
      <c r="B1160" s="41" t="s">
        <v>2179</v>
      </c>
      <c r="C1160" s="41">
        <v>0</v>
      </c>
      <c r="D1160" s="41">
        <v>0</v>
      </c>
      <c r="E1160" s="41">
        <v>0</v>
      </c>
      <c r="F1160" s="41">
        <v>0</v>
      </c>
      <c r="G1160" s="48">
        <v>39908</v>
      </c>
    </row>
    <row r="1161" spans="1:7" x14ac:dyDescent="0.25">
      <c r="A1161" s="48">
        <v>399082300</v>
      </c>
      <c r="B1161" s="41" t="s">
        <v>2181</v>
      </c>
      <c r="C1161" s="41">
        <v>57</v>
      </c>
      <c r="D1161" s="41">
        <v>500</v>
      </c>
      <c r="E1161" s="41">
        <v>500</v>
      </c>
      <c r="F1161" s="41">
        <v>-443</v>
      </c>
      <c r="G1161" s="48">
        <v>39908</v>
      </c>
    </row>
    <row r="1162" spans="1:7" x14ac:dyDescent="0.25">
      <c r="A1162" s="48">
        <v>399082408</v>
      </c>
      <c r="B1162" s="41" t="s">
        <v>2183</v>
      </c>
      <c r="C1162" s="41">
        <v>0</v>
      </c>
      <c r="D1162" s="41">
        <v>0</v>
      </c>
      <c r="E1162" s="41">
        <v>0</v>
      </c>
      <c r="F1162" s="41">
        <v>0</v>
      </c>
      <c r="G1162" s="48">
        <v>39908</v>
      </c>
    </row>
    <row r="1163" spans="1:7" x14ac:dyDescent="0.25">
      <c r="A1163" s="48">
        <v>399082424</v>
      </c>
      <c r="B1163" s="41" t="s">
        <v>2185</v>
      </c>
      <c r="C1163" s="41">
        <v>0</v>
      </c>
      <c r="D1163" s="41">
        <v>15250</v>
      </c>
      <c r="E1163" s="41">
        <v>15250</v>
      </c>
      <c r="F1163" s="41">
        <v>-15250</v>
      </c>
      <c r="G1163" s="48">
        <v>39908</v>
      </c>
    </row>
    <row r="1164" spans="1:7" x14ac:dyDescent="0.25">
      <c r="A1164" s="48">
        <v>399082429</v>
      </c>
      <c r="B1164" s="41" t="s">
        <v>2187</v>
      </c>
      <c r="C1164" s="41">
        <v>0</v>
      </c>
      <c r="D1164" s="41">
        <v>0</v>
      </c>
      <c r="E1164" s="41">
        <v>0</v>
      </c>
      <c r="F1164" s="41">
        <v>0</v>
      </c>
      <c r="G1164" s="48">
        <v>39908</v>
      </c>
    </row>
    <row r="1165" spans="1:7" x14ac:dyDescent="0.25">
      <c r="A1165" s="48">
        <v>399082433</v>
      </c>
      <c r="B1165" s="41" t="s">
        <v>2189</v>
      </c>
      <c r="C1165" s="41">
        <v>0</v>
      </c>
      <c r="D1165" s="41">
        <v>0</v>
      </c>
      <c r="E1165" s="41">
        <v>0</v>
      </c>
      <c r="F1165" s="41">
        <v>0</v>
      </c>
      <c r="G1165" s="48">
        <v>39908</v>
      </c>
    </row>
    <row r="1166" spans="1:7" x14ac:dyDescent="0.25">
      <c r="A1166" s="48">
        <v>399082434</v>
      </c>
      <c r="B1166" s="41" t="s">
        <v>2780</v>
      </c>
      <c r="C1166" s="41">
        <v>0</v>
      </c>
      <c r="D1166" s="41">
        <v>0</v>
      </c>
      <c r="E1166" s="41">
        <v>0</v>
      </c>
      <c r="F1166" s="41">
        <v>0</v>
      </c>
      <c r="G1166" s="48">
        <v>39908</v>
      </c>
    </row>
    <row r="1167" spans="1:7" x14ac:dyDescent="0.25">
      <c r="A1167" s="48">
        <v>399082471</v>
      </c>
      <c r="B1167" s="41" t="s">
        <v>2191</v>
      </c>
      <c r="C1167" s="41">
        <v>381.84</v>
      </c>
      <c r="D1167" s="41">
        <v>200</v>
      </c>
      <c r="E1167" s="41">
        <v>200</v>
      </c>
      <c r="F1167" s="41">
        <v>181.84</v>
      </c>
      <c r="G1167" s="48">
        <v>39908</v>
      </c>
    </row>
    <row r="1168" spans="1:7" x14ac:dyDescent="0.25">
      <c r="A1168" s="48">
        <v>399082500</v>
      </c>
      <c r="B1168" s="41" t="s">
        <v>2193</v>
      </c>
      <c r="C1168" s="41">
        <v>0</v>
      </c>
      <c r="D1168" s="41">
        <v>300</v>
      </c>
      <c r="E1168" s="41">
        <v>300</v>
      </c>
      <c r="F1168" s="41">
        <v>-300</v>
      </c>
      <c r="G1168" s="48">
        <v>39908</v>
      </c>
    </row>
    <row r="1169" spans="1:7" x14ac:dyDescent="0.25">
      <c r="A1169" s="48">
        <v>399082510</v>
      </c>
      <c r="B1169" s="41" t="s">
        <v>2195</v>
      </c>
      <c r="C1169" s="41">
        <v>0</v>
      </c>
      <c r="D1169" s="41">
        <v>0</v>
      </c>
      <c r="E1169" s="41">
        <v>0</v>
      </c>
      <c r="F1169" s="41">
        <v>0</v>
      </c>
      <c r="G1169" s="48">
        <v>39908</v>
      </c>
    </row>
    <row r="1170" spans="1:7" x14ac:dyDescent="0.25">
      <c r="A1170" s="48">
        <v>399082524</v>
      </c>
      <c r="B1170" s="41" t="s">
        <v>2197</v>
      </c>
      <c r="C1170" s="41">
        <v>0</v>
      </c>
      <c r="D1170" s="41">
        <v>0</v>
      </c>
      <c r="E1170" s="41">
        <v>0</v>
      </c>
      <c r="F1170" s="41">
        <v>0</v>
      </c>
      <c r="G1170" s="48">
        <v>39908</v>
      </c>
    </row>
    <row r="1171" spans="1:7" x14ac:dyDescent="0.25">
      <c r="A1171" s="48">
        <v>399082701</v>
      </c>
      <c r="B1171" s="41" t="s">
        <v>2199</v>
      </c>
      <c r="C1171" s="41">
        <v>0</v>
      </c>
      <c r="D1171" s="41">
        <v>0</v>
      </c>
      <c r="E1171" s="41">
        <v>0</v>
      </c>
      <c r="F1171" s="41">
        <v>0</v>
      </c>
      <c r="G1171" s="48">
        <v>39908</v>
      </c>
    </row>
    <row r="1172" spans="1:7" x14ac:dyDescent="0.25">
      <c r="A1172" s="48">
        <v>399082703</v>
      </c>
      <c r="B1172" s="41" t="s">
        <v>2201</v>
      </c>
      <c r="C1172" s="41">
        <v>1945.36</v>
      </c>
      <c r="D1172" s="41">
        <v>3200</v>
      </c>
      <c r="E1172" s="41">
        <v>3200</v>
      </c>
      <c r="F1172" s="41">
        <v>-1254.6400000000001</v>
      </c>
      <c r="G1172" s="48">
        <v>39908</v>
      </c>
    </row>
    <row r="1173" spans="1:7" x14ac:dyDescent="0.25">
      <c r="A1173" s="48">
        <v>399082706</v>
      </c>
      <c r="B1173" s="41" t="s">
        <v>2203</v>
      </c>
      <c r="C1173" s="41">
        <v>0</v>
      </c>
      <c r="D1173" s="41">
        <v>150</v>
      </c>
      <c r="E1173" s="41">
        <v>150</v>
      </c>
      <c r="F1173" s="41">
        <v>-150</v>
      </c>
      <c r="G1173" s="48">
        <v>39908</v>
      </c>
    </row>
    <row r="1174" spans="1:7" x14ac:dyDescent="0.25">
      <c r="A1174" s="48">
        <v>399082708</v>
      </c>
      <c r="B1174" s="41" t="s">
        <v>2205</v>
      </c>
      <c r="C1174" s="41">
        <v>85</v>
      </c>
      <c r="D1174" s="41">
        <v>1300</v>
      </c>
      <c r="E1174" s="41">
        <v>1300</v>
      </c>
      <c r="F1174" s="41">
        <v>-1215</v>
      </c>
      <c r="G1174" s="48">
        <v>39908</v>
      </c>
    </row>
    <row r="1175" spans="1:7" x14ac:dyDescent="0.25">
      <c r="A1175" s="48">
        <v>399082711</v>
      </c>
      <c r="B1175" s="41" t="s">
        <v>2207</v>
      </c>
      <c r="C1175" s="41">
        <v>1155</v>
      </c>
      <c r="D1175" s="41">
        <v>400</v>
      </c>
      <c r="E1175" s="41">
        <v>400</v>
      </c>
      <c r="F1175" s="41">
        <v>755</v>
      </c>
      <c r="G1175" s="48">
        <v>39908</v>
      </c>
    </row>
    <row r="1176" spans="1:7" x14ac:dyDescent="0.25">
      <c r="A1176" s="48">
        <v>399082713</v>
      </c>
      <c r="B1176" s="41" t="s">
        <v>2209</v>
      </c>
      <c r="C1176" s="41">
        <v>0</v>
      </c>
      <c r="D1176" s="41">
        <v>0</v>
      </c>
      <c r="E1176" s="41">
        <v>0</v>
      </c>
      <c r="F1176" s="41">
        <v>0</v>
      </c>
      <c r="G1176" s="48">
        <v>39908</v>
      </c>
    </row>
    <row r="1177" spans="1:7" x14ac:dyDescent="0.25">
      <c r="A1177" s="48">
        <v>399082801</v>
      </c>
      <c r="B1177" s="41" t="s">
        <v>2211</v>
      </c>
      <c r="C1177" s="41">
        <v>0</v>
      </c>
      <c r="D1177" s="41">
        <v>0</v>
      </c>
      <c r="E1177" s="41">
        <v>0</v>
      </c>
      <c r="F1177" s="41">
        <v>0</v>
      </c>
      <c r="G1177" s="48">
        <v>39908</v>
      </c>
    </row>
    <row r="1178" spans="1:7" x14ac:dyDescent="0.25">
      <c r="A1178" s="48">
        <v>399082900</v>
      </c>
      <c r="B1178" s="41" t="s">
        <v>2213</v>
      </c>
      <c r="C1178" s="41">
        <v>0</v>
      </c>
      <c r="D1178" s="41">
        <v>0</v>
      </c>
      <c r="E1178" s="41">
        <v>0</v>
      </c>
      <c r="F1178" s="41">
        <v>0</v>
      </c>
      <c r="G1178" s="48">
        <v>39908</v>
      </c>
    </row>
    <row r="1179" spans="1:7" x14ac:dyDescent="0.25">
      <c r="A1179" s="48">
        <v>399082922</v>
      </c>
      <c r="B1179" s="41" t="s">
        <v>2215</v>
      </c>
      <c r="C1179" s="41">
        <v>0</v>
      </c>
      <c r="D1179" s="41">
        <v>0</v>
      </c>
      <c r="E1179" s="41">
        <v>0</v>
      </c>
      <c r="F1179" s="41">
        <v>0</v>
      </c>
      <c r="G1179" s="48">
        <v>39908</v>
      </c>
    </row>
    <row r="1180" spans="1:7" x14ac:dyDescent="0.25">
      <c r="A1180" s="48">
        <v>399084600</v>
      </c>
      <c r="B1180" s="41" t="s">
        <v>2217</v>
      </c>
      <c r="C1180" s="41">
        <v>0</v>
      </c>
      <c r="D1180" s="41">
        <v>0</v>
      </c>
      <c r="E1180" s="41">
        <v>0</v>
      </c>
      <c r="F1180" s="41">
        <v>0</v>
      </c>
      <c r="G1180" s="48">
        <v>39908</v>
      </c>
    </row>
    <row r="1181" spans="1:7" x14ac:dyDescent="0.25">
      <c r="A1181" s="48">
        <v>399084610</v>
      </c>
      <c r="B1181" s="41" t="s">
        <v>2219</v>
      </c>
      <c r="C1181" s="41">
        <v>0</v>
      </c>
      <c r="D1181" s="41">
        <v>0</v>
      </c>
      <c r="E1181" s="41">
        <v>0</v>
      </c>
      <c r="F1181" s="41">
        <v>0</v>
      </c>
      <c r="G1181" s="48">
        <v>39908</v>
      </c>
    </row>
    <row r="1182" spans="1:7" x14ac:dyDescent="0.25">
      <c r="A1182" s="48">
        <v>399084611</v>
      </c>
      <c r="B1182" s="41" t="s">
        <v>2221</v>
      </c>
      <c r="C1182" s="41">
        <v>0</v>
      </c>
      <c r="D1182" s="41">
        <v>0</v>
      </c>
      <c r="E1182" s="41">
        <v>0</v>
      </c>
      <c r="F1182" s="41">
        <v>0</v>
      </c>
      <c r="G1182" s="48">
        <v>39908</v>
      </c>
    </row>
    <row r="1183" spans="1:7" x14ac:dyDescent="0.25">
      <c r="A1183" s="48">
        <v>399084612</v>
      </c>
      <c r="B1183" s="41" t="s">
        <v>2223</v>
      </c>
      <c r="C1183" s="41">
        <v>0</v>
      </c>
      <c r="D1183" s="41">
        <v>0</v>
      </c>
      <c r="E1183" s="41">
        <v>0</v>
      </c>
      <c r="F1183" s="41">
        <v>0</v>
      </c>
      <c r="G1183" s="48">
        <v>39908</v>
      </c>
    </row>
    <row r="1184" spans="1:7" x14ac:dyDescent="0.25">
      <c r="A1184" s="48">
        <v>399084618</v>
      </c>
      <c r="B1184" s="41" t="s">
        <v>2225</v>
      </c>
      <c r="C1184" s="41">
        <v>0</v>
      </c>
      <c r="D1184" s="41">
        <v>0</v>
      </c>
      <c r="E1184" s="41">
        <v>0</v>
      </c>
      <c r="F1184" s="41">
        <v>0</v>
      </c>
      <c r="G1184" s="48">
        <v>39908</v>
      </c>
    </row>
    <row r="1185" spans="1:7" x14ac:dyDescent="0.25">
      <c r="A1185" s="48">
        <v>399084619</v>
      </c>
      <c r="B1185" s="41" t="s">
        <v>2227</v>
      </c>
      <c r="C1185" s="41">
        <v>0</v>
      </c>
      <c r="D1185" s="41">
        <v>0</v>
      </c>
      <c r="E1185" s="41">
        <v>0</v>
      </c>
      <c r="F1185" s="41">
        <v>0</v>
      </c>
      <c r="G1185" s="48">
        <v>39908</v>
      </c>
    </row>
    <row r="1186" spans="1:7" x14ac:dyDescent="0.25">
      <c r="A1186" s="48">
        <v>399084621</v>
      </c>
      <c r="B1186" s="41" t="s">
        <v>2229</v>
      </c>
      <c r="C1186" s="41">
        <v>0</v>
      </c>
      <c r="D1186" s="41">
        <v>0</v>
      </c>
      <c r="E1186" s="41">
        <v>0</v>
      </c>
      <c r="F1186" s="41">
        <v>0</v>
      </c>
      <c r="G1186" s="48">
        <v>39908</v>
      </c>
    </row>
    <row r="1187" spans="1:7" x14ac:dyDescent="0.25">
      <c r="A1187" s="48">
        <v>399085044</v>
      </c>
      <c r="B1187" s="41" t="s">
        <v>2231</v>
      </c>
      <c r="C1187" s="41">
        <v>0</v>
      </c>
      <c r="D1187" s="41">
        <v>0</v>
      </c>
      <c r="E1187" s="41">
        <v>0</v>
      </c>
      <c r="F1187" s="41">
        <v>0</v>
      </c>
      <c r="G1187" s="48">
        <v>39908</v>
      </c>
    </row>
    <row r="1188" spans="1:7" x14ac:dyDescent="0.25">
      <c r="A1188" s="48">
        <v>399085178</v>
      </c>
      <c r="B1188" s="41" t="s">
        <v>2233</v>
      </c>
      <c r="C1188" s="41">
        <v>0</v>
      </c>
      <c r="D1188" s="41">
        <v>0</v>
      </c>
      <c r="E1188" s="41">
        <v>0</v>
      </c>
      <c r="F1188" s="41">
        <v>0</v>
      </c>
      <c r="G1188" s="48">
        <v>39908</v>
      </c>
    </row>
    <row r="1189" spans="1:7" x14ac:dyDescent="0.25">
      <c r="A1189" s="48">
        <v>399085926</v>
      </c>
      <c r="B1189" s="41" t="s">
        <v>2235</v>
      </c>
      <c r="C1189" s="41">
        <v>0</v>
      </c>
      <c r="D1189" s="41">
        <v>0</v>
      </c>
      <c r="E1189" s="41">
        <v>0</v>
      </c>
      <c r="F1189" s="41">
        <v>0</v>
      </c>
      <c r="G1189" s="48">
        <v>39908</v>
      </c>
    </row>
    <row r="1190" spans="1:7" x14ac:dyDescent="0.25">
      <c r="A1190" s="48">
        <v>399086009</v>
      </c>
      <c r="B1190" s="41" t="s">
        <v>2237</v>
      </c>
      <c r="C1190" s="41">
        <v>0</v>
      </c>
      <c r="D1190" s="41">
        <v>0</v>
      </c>
      <c r="E1190" s="41">
        <v>0</v>
      </c>
      <c r="F1190" s="41">
        <v>0</v>
      </c>
      <c r="G1190" s="48">
        <v>39908</v>
      </c>
    </row>
    <row r="1191" spans="1:7" x14ac:dyDescent="0.25">
      <c r="A1191" s="48">
        <v>399086010</v>
      </c>
      <c r="B1191" s="41" t="s">
        <v>2239</v>
      </c>
      <c r="C1191" s="41">
        <v>0</v>
      </c>
      <c r="D1191" s="41">
        <v>0</v>
      </c>
      <c r="E1191" s="41">
        <v>0</v>
      </c>
      <c r="F1191" s="41">
        <v>0</v>
      </c>
      <c r="G1191" s="48">
        <v>39908</v>
      </c>
    </row>
    <row r="1192" spans="1:7" x14ac:dyDescent="0.25">
      <c r="A1192" s="48">
        <v>399089051</v>
      </c>
      <c r="B1192" s="41" t="s">
        <v>2241</v>
      </c>
      <c r="C1192" s="41">
        <v>0</v>
      </c>
      <c r="D1192" s="41">
        <v>0</v>
      </c>
      <c r="E1192" s="41">
        <v>0</v>
      </c>
      <c r="F1192" s="41">
        <v>0</v>
      </c>
      <c r="G1192" s="48">
        <v>39908</v>
      </c>
    </row>
    <row r="1193" spans="1:7" x14ac:dyDescent="0.25">
      <c r="A1193" s="48">
        <v>399089053</v>
      </c>
      <c r="B1193" s="41" t="s">
        <v>2243</v>
      </c>
      <c r="C1193" s="41">
        <v>0</v>
      </c>
      <c r="D1193" s="41">
        <v>0</v>
      </c>
      <c r="E1193" s="41">
        <v>0</v>
      </c>
      <c r="F1193" s="41">
        <v>0</v>
      </c>
      <c r="G1193" s="48">
        <v>39908</v>
      </c>
    </row>
    <row r="1194" spans="1:7" x14ac:dyDescent="0.25">
      <c r="A1194" s="48">
        <v>399089065</v>
      </c>
      <c r="B1194" s="41" t="s">
        <v>2245</v>
      </c>
      <c r="C1194" s="41">
        <v>0</v>
      </c>
      <c r="D1194" s="41">
        <v>0</v>
      </c>
      <c r="E1194" s="41">
        <v>0</v>
      </c>
      <c r="F1194" s="41">
        <v>0</v>
      </c>
      <c r="G1194" s="48">
        <v>39908</v>
      </c>
    </row>
    <row r="1195" spans="1:7" x14ac:dyDescent="0.25">
      <c r="A1195" s="48">
        <v>399089105</v>
      </c>
      <c r="B1195" s="41" t="s">
        <v>2247</v>
      </c>
      <c r="C1195" s="41">
        <v>0</v>
      </c>
      <c r="D1195" s="41">
        <v>0</v>
      </c>
      <c r="E1195" s="41">
        <v>0</v>
      </c>
      <c r="F1195" s="41">
        <v>0</v>
      </c>
      <c r="G1195" s="48">
        <v>39908</v>
      </c>
    </row>
    <row r="1196" spans="1:7" x14ac:dyDescent="0.25">
      <c r="A1196" s="48">
        <v>399089201</v>
      </c>
      <c r="B1196" s="41" t="s">
        <v>2760</v>
      </c>
      <c r="C1196" s="41">
        <v>0</v>
      </c>
      <c r="D1196" s="41">
        <v>-50</v>
      </c>
      <c r="E1196" s="41">
        <v>-50</v>
      </c>
      <c r="F1196" s="41">
        <v>50</v>
      </c>
      <c r="G1196" s="48">
        <v>39908</v>
      </c>
    </row>
    <row r="1197" spans="1:7" x14ac:dyDescent="0.25">
      <c r="A1197" s="48">
        <v>399089802</v>
      </c>
      <c r="B1197" s="41" t="s">
        <v>2249</v>
      </c>
      <c r="C1197" s="41">
        <v>0</v>
      </c>
      <c r="D1197" s="41">
        <v>0</v>
      </c>
      <c r="E1197" s="41">
        <v>0</v>
      </c>
      <c r="F1197" s="41">
        <v>0</v>
      </c>
      <c r="G1197" s="48">
        <v>39908</v>
      </c>
    </row>
    <row r="1198" spans="1:7" x14ac:dyDescent="0.25">
      <c r="A1198" s="48">
        <v>399089846</v>
      </c>
      <c r="B1198" s="41" t="s">
        <v>2251</v>
      </c>
      <c r="C1198" s="41">
        <v>0</v>
      </c>
      <c r="D1198" s="41">
        <v>0</v>
      </c>
      <c r="E1198" s="41">
        <v>0</v>
      </c>
      <c r="F1198" s="41">
        <v>0</v>
      </c>
      <c r="G1198" s="48">
        <v>39908</v>
      </c>
    </row>
    <row r="1199" spans="1:7" x14ac:dyDescent="0.25">
      <c r="A1199" s="48">
        <v>399089850</v>
      </c>
      <c r="B1199" s="41" t="s">
        <v>2253</v>
      </c>
      <c r="C1199" s="41">
        <v>0</v>
      </c>
      <c r="D1199" s="41">
        <v>0</v>
      </c>
      <c r="E1199" s="41">
        <v>0</v>
      </c>
      <c r="F1199" s="41">
        <v>0</v>
      </c>
      <c r="G1199" s="48">
        <v>39908</v>
      </c>
    </row>
    <row r="1200" spans="1:7" x14ac:dyDescent="0.25">
      <c r="A1200" s="48">
        <v>399090100</v>
      </c>
      <c r="B1200" s="41" t="s">
        <v>2255</v>
      </c>
      <c r="C1200" s="41">
        <v>533.33000000000004</v>
      </c>
      <c r="D1200" s="41">
        <v>11700</v>
      </c>
      <c r="E1200" s="41">
        <v>11700</v>
      </c>
      <c r="F1200" s="41">
        <v>-11166.67</v>
      </c>
      <c r="G1200" s="48">
        <v>39909</v>
      </c>
    </row>
    <row r="1201" spans="1:7" x14ac:dyDescent="0.25">
      <c r="A1201" s="48">
        <v>399090101</v>
      </c>
      <c r="B1201" s="41" t="s">
        <v>2257</v>
      </c>
      <c r="C1201" s="41">
        <v>0</v>
      </c>
      <c r="D1201" s="41">
        <v>0</v>
      </c>
      <c r="E1201" s="41">
        <v>0</v>
      </c>
      <c r="F1201" s="41">
        <v>0</v>
      </c>
      <c r="G1201" s="48">
        <v>39909</v>
      </c>
    </row>
    <row r="1202" spans="1:7" x14ac:dyDescent="0.25">
      <c r="A1202" s="48">
        <v>399090102</v>
      </c>
      <c r="B1202" s="41" t="s">
        <v>2259</v>
      </c>
      <c r="C1202" s="41">
        <v>0</v>
      </c>
      <c r="D1202" s="41">
        <v>0</v>
      </c>
      <c r="E1202" s="41">
        <v>0</v>
      </c>
      <c r="F1202" s="41">
        <v>0</v>
      </c>
      <c r="G1202" s="48">
        <v>39909</v>
      </c>
    </row>
    <row r="1203" spans="1:7" x14ac:dyDescent="0.25">
      <c r="A1203" s="48">
        <v>399090103</v>
      </c>
      <c r="B1203" s="41" t="s">
        <v>2261</v>
      </c>
      <c r="C1203" s="41">
        <v>0</v>
      </c>
      <c r="D1203" s="41">
        <v>0</v>
      </c>
      <c r="E1203" s="41">
        <v>0</v>
      </c>
      <c r="F1203" s="41">
        <v>0</v>
      </c>
      <c r="G1203" s="48">
        <v>39909</v>
      </c>
    </row>
    <row r="1204" spans="1:7" x14ac:dyDescent="0.25">
      <c r="A1204" s="48">
        <v>399090120</v>
      </c>
      <c r="B1204" s="41" t="s">
        <v>2263</v>
      </c>
      <c r="C1204" s="41">
        <v>0</v>
      </c>
      <c r="D1204" s="41">
        <v>0</v>
      </c>
      <c r="E1204" s="41">
        <v>0</v>
      </c>
      <c r="F1204" s="41">
        <v>0</v>
      </c>
      <c r="G1204" s="48">
        <v>39909</v>
      </c>
    </row>
    <row r="1205" spans="1:7" x14ac:dyDescent="0.25">
      <c r="A1205" s="48">
        <v>399090150</v>
      </c>
      <c r="B1205" s="41" t="s">
        <v>2265</v>
      </c>
      <c r="C1205" s="41">
        <v>0</v>
      </c>
      <c r="D1205" s="41">
        <v>0</v>
      </c>
      <c r="E1205" s="41">
        <v>0</v>
      </c>
      <c r="F1205" s="41">
        <v>0</v>
      </c>
      <c r="G1205" s="48">
        <v>39909</v>
      </c>
    </row>
    <row r="1206" spans="1:7" x14ac:dyDescent="0.25">
      <c r="A1206" s="48">
        <v>399090200</v>
      </c>
      <c r="B1206" s="41" t="s">
        <v>2267</v>
      </c>
      <c r="C1206" s="41">
        <v>0</v>
      </c>
      <c r="D1206" s="41">
        <v>0</v>
      </c>
      <c r="E1206" s="41">
        <v>0</v>
      </c>
      <c r="F1206" s="41">
        <v>0</v>
      </c>
      <c r="G1206" s="48">
        <v>39909</v>
      </c>
    </row>
    <row r="1207" spans="1:7" x14ac:dyDescent="0.25">
      <c r="A1207" s="48">
        <v>399091021</v>
      </c>
      <c r="B1207" s="41" t="s">
        <v>2269</v>
      </c>
      <c r="C1207" s="41">
        <v>2429.6</v>
      </c>
      <c r="D1207" s="41">
        <v>4500</v>
      </c>
      <c r="E1207" s="41">
        <v>4500</v>
      </c>
      <c r="F1207" s="41">
        <v>-2070.4</v>
      </c>
      <c r="G1207" s="48">
        <v>39909</v>
      </c>
    </row>
    <row r="1208" spans="1:7" x14ac:dyDescent="0.25">
      <c r="A1208" s="48">
        <v>399091025</v>
      </c>
      <c r="B1208" s="41" t="s">
        <v>2271</v>
      </c>
      <c r="C1208" s="41">
        <v>606.03</v>
      </c>
      <c r="D1208" s="41">
        <v>4250</v>
      </c>
      <c r="E1208" s="41">
        <v>4250</v>
      </c>
      <c r="F1208" s="41">
        <v>-3643.97</v>
      </c>
      <c r="G1208" s="48">
        <v>39909</v>
      </c>
    </row>
    <row r="1209" spans="1:7" x14ac:dyDescent="0.25">
      <c r="A1209" s="48">
        <v>399091040</v>
      </c>
      <c r="B1209" s="41" t="s">
        <v>2273</v>
      </c>
      <c r="C1209" s="41">
        <v>391.49</v>
      </c>
      <c r="D1209" s="41">
        <v>0</v>
      </c>
      <c r="E1209" s="41">
        <v>0</v>
      </c>
      <c r="F1209" s="41">
        <v>391.49</v>
      </c>
      <c r="G1209" s="48">
        <v>39909</v>
      </c>
    </row>
    <row r="1210" spans="1:7" x14ac:dyDescent="0.25">
      <c r="A1210" s="48">
        <v>399091100</v>
      </c>
      <c r="B1210" s="41" t="s">
        <v>2275</v>
      </c>
      <c r="C1210" s="41">
        <v>0</v>
      </c>
      <c r="D1210" s="41">
        <v>0</v>
      </c>
      <c r="E1210" s="41">
        <v>0</v>
      </c>
      <c r="F1210" s="41">
        <v>0</v>
      </c>
      <c r="G1210" s="48">
        <v>39909</v>
      </c>
    </row>
    <row r="1211" spans="1:7" x14ac:dyDescent="0.25">
      <c r="A1211" s="48">
        <v>399091135</v>
      </c>
      <c r="B1211" s="41" t="s">
        <v>2277</v>
      </c>
      <c r="C1211" s="41">
        <v>4047.86</v>
      </c>
      <c r="D1211" s="41">
        <v>2250</v>
      </c>
      <c r="E1211" s="41">
        <v>2250</v>
      </c>
      <c r="F1211" s="41">
        <v>1797.86</v>
      </c>
      <c r="G1211" s="48">
        <v>39909</v>
      </c>
    </row>
    <row r="1212" spans="1:7" x14ac:dyDescent="0.25">
      <c r="A1212" s="48">
        <v>399091140</v>
      </c>
      <c r="B1212" s="41" t="s">
        <v>2279</v>
      </c>
      <c r="C1212" s="41">
        <v>0</v>
      </c>
      <c r="D1212" s="41">
        <v>250</v>
      </c>
      <c r="E1212" s="41">
        <v>250</v>
      </c>
      <c r="F1212" s="41">
        <v>-250</v>
      </c>
      <c r="G1212" s="48">
        <v>39909</v>
      </c>
    </row>
    <row r="1213" spans="1:7" x14ac:dyDescent="0.25">
      <c r="A1213" s="48">
        <v>399091149</v>
      </c>
      <c r="B1213" s="41" t="s">
        <v>2281</v>
      </c>
      <c r="C1213" s="41">
        <v>0</v>
      </c>
      <c r="D1213" s="41">
        <v>0</v>
      </c>
      <c r="E1213" s="41">
        <v>0</v>
      </c>
      <c r="F1213" s="41">
        <v>0</v>
      </c>
      <c r="G1213" s="48">
        <v>39909</v>
      </c>
    </row>
    <row r="1214" spans="1:7" x14ac:dyDescent="0.25">
      <c r="A1214" s="48">
        <v>399091400</v>
      </c>
      <c r="B1214" s="41" t="s">
        <v>2283</v>
      </c>
      <c r="C1214" s="41">
        <v>2595.63</v>
      </c>
      <c r="D1214" s="41">
        <v>10150</v>
      </c>
      <c r="E1214" s="41">
        <v>10150</v>
      </c>
      <c r="F1214" s="41">
        <v>-7554.37</v>
      </c>
      <c r="G1214" s="48">
        <v>39909</v>
      </c>
    </row>
    <row r="1215" spans="1:7" x14ac:dyDescent="0.25">
      <c r="A1215" s="48">
        <v>399091401</v>
      </c>
      <c r="B1215" s="41" t="s">
        <v>2285</v>
      </c>
      <c r="C1215" s="41">
        <v>5828.74</v>
      </c>
      <c r="D1215" s="41">
        <v>14500</v>
      </c>
      <c r="E1215" s="41">
        <v>14500</v>
      </c>
      <c r="F1215" s="41">
        <v>-8671.26</v>
      </c>
      <c r="G1215" s="48">
        <v>39909</v>
      </c>
    </row>
    <row r="1216" spans="1:7" x14ac:dyDescent="0.25">
      <c r="A1216" s="48">
        <v>399091500</v>
      </c>
      <c r="B1216" s="41" t="s">
        <v>2287</v>
      </c>
      <c r="C1216" s="41">
        <v>0</v>
      </c>
      <c r="D1216" s="41">
        <v>0</v>
      </c>
      <c r="E1216" s="41">
        <v>0</v>
      </c>
      <c r="F1216" s="41">
        <v>0</v>
      </c>
      <c r="G1216" s="48">
        <v>39909</v>
      </c>
    </row>
    <row r="1217" spans="1:7" x14ac:dyDescent="0.25">
      <c r="A1217" s="48">
        <v>399091501</v>
      </c>
      <c r="B1217" s="41" t="s">
        <v>2289</v>
      </c>
      <c r="C1217" s="41">
        <v>33.799999999999997</v>
      </c>
      <c r="D1217" s="41">
        <v>0</v>
      </c>
      <c r="E1217" s="41">
        <v>0</v>
      </c>
      <c r="F1217" s="41">
        <v>33.799999999999997</v>
      </c>
      <c r="G1217" s="48">
        <v>39909</v>
      </c>
    </row>
    <row r="1218" spans="1:7" x14ac:dyDescent="0.25">
      <c r="A1218" s="48">
        <v>399091502</v>
      </c>
      <c r="B1218" s="41" t="s">
        <v>2291</v>
      </c>
      <c r="C1218" s="41">
        <v>0</v>
      </c>
      <c r="D1218" s="41">
        <v>0</v>
      </c>
      <c r="E1218" s="41">
        <v>0</v>
      </c>
      <c r="F1218" s="41">
        <v>0</v>
      </c>
      <c r="G1218" s="48">
        <v>39909</v>
      </c>
    </row>
    <row r="1219" spans="1:7" x14ac:dyDescent="0.25">
      <c r="A1219" s="48">
        <v>399091610</v>
      </c>
      <c r="B1219" s="41" t="s">
        <v>2293</v>
      </c>
      <c r="C1219" s="41">
        <v>0</v>
      </c>
      <c r="D1219" s="41">
        <v>21700</v>
      </c>
      <c r="E1219" s="41">
        <v>21700</v>
      </c>
      <c r="F1219" s="41">
        <v>-21700</v>
      </c>
      <c r="G1219" s="48">
        <v>39909</v>
      </c>
    </row>
    <row r="1220" spans="1:7" x14ac:dyDescent="0.25">
      <c r="A1220" s="48">
        <v>399091620</v>
      </c>
      <c r="B1220" s="41" t="s">
        <v>2295</v>
      </c>
      <c r="C1220" s="41">
        <v>696.83</v>
      </c>
      <c r="D1220" s="41">
        <v>3300</v>
      </c>
      <c r="E1220" s="41">
        <v>3300</v>
      </c>
      <c r="F1220" s="41">
        <v>-2603.17</v>
      </c>
      <c r="G1220" s="48">
        <v>39909</v>
      </c>
    </row>
    <row r="1221" spans="1:7" x14ac:dyDescent="0.25">
      <c r="A1221" s="48">
        <v>399092000</v>
      </c>
      <c r="B1221" s="41" t="s">
        <v>2297</v>
      </c>
      <c r="C1221" s="41">
        <v>0</v>
      </c>
      <c r="D1221" s="41">
        <v>500</v>
      </c>
      <c r="E1221" s="41">
        <v>500</v>
      </c>
      <c r="F1221" s="41">
        <v>-500</v>
      </c>
      <c r="G1221" s="48">
        <v>39909</v>
      </c>
    </row>
    <row r="1222" spans="1:7" x14ac:dyDescent="0.25">
      <c r="A1222" s="48">
        <v>399092002</v>
      </c>
      <c r="B1222" s="41" t="s">
        <v>2299</v>
      </c>
      <c r="C1222" s="41">
        <v>1164.01</v>
      </c>
      <c r="D1222" s="41">
        <v>150</v>
      </c>
      <c r="E1222" s="41">
        <v>150</v>
      </c>
      <c r="F1222" s="41">
        <v>1014.01</v>
      </c>
      <c r="G1222" s="48">
        <v>39909</v>
      </c>
    </row>
    <row r="1223" spans="1:7" x14ac:dyDescent="0.25">
      <c r="A1223" s="48">
        <v>399092006</v>
      </c>
      <c r="B1223" s="41" t="s">
        <v>2301</v>
      </c>
      <c r="C1223" s="41">
        <v>2476.15</v>
      </c>
      <c r="D1223" s="41">
        <v>1050</v>
      </c>
      <c r="E1223" s="41">
        <v>1050</v>
      </c>
      <c r="F1223" s="41">
        <v>1426.15</v>
      </c>
      <c r="G1223" s="48">
        <v>39909</v>
      </c>
    </row>
    <row r="1224" spans="1:7" x14ac:dyDescent="0.25">
      <c r="A1224" s="48">
        <v>399092012</v>
      </c>
      <c r="B1224" s="41" t="s">
        <v>2303</v>
      </c>
      <c r="C1224" s="41">
        <v>0</v>
      </c>
      <c r="D1224" s="41">
        <v>0</v>
      </c>
      <c r="E1224" s="41">
        <v>0</v>
      </c>
      <c r="F1224" s="41">
        <v>0</v>
      </c>
      <c r="G1224" s="48">
        <v>39909</v>
      </c>
    </row>
    <row r="1225" spans="1:7" x14ac:dyDescent="0.25">
      <c r="A1225" s="48">
        <v>399092034</v>
      </c>
      <c r="B1225" s="41" t="s">
        <v>2761</v>
      </c>
      <c r="C1225" s="41">
        <v>0</v>
      </c>
      <c r="D1225" s="41">
        <v>0</v>
      </c>
      <c r="E1225" s="41">
        <v>0</v>
      </c>
      <c r="F1225" s="41">
        <v>0</v>
      </c>
      <c r="G1225" s="48">
        <v>39909</v>
      </c>
    </row>
    <row r="1226" spans="1:7" x14ac:dyDescent="0.25">
      <c r="A1226" s="48">
        <v>399092241</v>
      </c>
      <c r="B1226" s="41" t="s">
        <v>2305</v>
      </c>
      <c r="C1226" s="41">
        <v>0</v>
      </c>
      <c r="D1226" s="41">
        <v>1600</v>
      </c>
      <c r="E1226" s="41">
        <v>1600</v>
      </c>
      <c r="F1226" s="41">
        <v>-1600</v>
      </c>
      <c r="G1226" s="48">
        <v>39909</v>
      </c>
    </row>
    <row r="1227" spans="1:7" x14ac:dyDescent="0.25">
      <c r="A1227" s="48">
        <v>399092300</v>
      </c>
      <c r="B1227" s="41" t="s">
        <v>2307</v>
      </c>
      <c r="C1227" s="41">
        <v>81.3</v>
      </c>
      <c r="D1227" s="41">
        <v>50</v>
      </c>
      <c r="E1227" s="41">
        <v>50</v>
      </c>
      <c r="F1227" s="41">
        <v>31.3</v>
      </c>
      <c r="G1227" s="48">
        <v>39909</v>
      </c>
    </row>
    <row r="1228" spans="1:7" x14ac:dyDescent="0.25">
      <c r="A1228" s="48">
        <v>399092404</v>
      </c>
      <c r="B1228" s="41" t="s">
        <v>2309</v>
      </c>
      <c r="C1228" s="41">
        <v>0</v>
      </c>
      <c r="D1228" s="41">
        <v>0</v>
      </c>
      <c r="E1228" s="41">
        <v>0</v>
      </c>
      <c r="F1228" s="41">
        <v>0</v>
      </c>
      <c r="G1228" s="48">
        <v>39909</v>
      </c>
    </row>
    <row r="1229" spans="1:7" x14ac:dyDescent="0.25">
      <c r="A1229" s="48">
        <v>399092409</v>
      </c>
      <c r="B1229" s="41" t="s">
        <v>2743</v>
      </c>
      <c r="C1229" s="41">
        <v>0</v>
      </c>
      <c r="D1229" s="41">
        <v>0</v>
      </c>
      <c r="E1229" s="41">
        <v>0</v>
      </c>
      <c r="F1229" s="41">
        <v>0</v>
      </c>
      <c r="G1229" s="48">
        <v>39909</v>
      </c>
    </row>
    <row r="1230" spans="1:7" x14ac:dyDescent="0.25">
      <c r="A1230" s="48">
        <v>399092414</v>
      </c>
      <c r="B1230" s="41" t="s">
        <v>2311</v>
      </c>
      <c r="C1230" s="41">
        <v>0</v>
      </c>
      <c r="D1230" s="41">
        <v>0</v>
      </c>
      <c r="E1230" s="41">
        <v>0</v>
      </c>
      <c r="F1230" s="41">
        <v>0</v>
      </c>
      <c r="G1230" s="48">
        <v>39909</v>
      </c>
    </row>
    <row r="1231" spans="1:7" x14ac:dyDescent="0.25">
      <c r="A1231" s="48">
        <v>399092423</v>
      </c>
      <c r="B1231" s="41" t="s">
        <v>2313</v>
      </c>
      <c r="C1231" s="41">
        <v>1400</v>
      </c>
      <c r="D1231" s="41">
        <v>0</v>
      </c>
      <c r="E1231" s="41">
        <v>0</v>
      </c>
      <c r="F1231" s="41">
        <v>1400</v>
      </c>
      <c r="G1231" s="48">
        <v>39909</v>
      </c>
    </row>
    <row r="1232" spans="1:7" x14ac:dyDescent="0.25">
      <c r="A1232" s="48">
        <v>399092425</v>
      </c>
      <c r="B1232" s="41" t="s">
        <v>2315</v>
      </c>
      <c r="C1232" s="41">
        <v>0</v>
      </c>
      <c r="D1232" s="41">
        <v>0</v>
      </c>
      <c r="E1232" s="41">
        <v>0</v>
      </c>
      <c r="F1232" s="41">
        <v>0</v>
      </c>
      <c r="G1232" s="48">
        <v>39909</v>
      </c>
    </row>
    <row r="1233" spans="1:7" x14ac:dyDescent="0.25">
      <c r="A1233" s="48">
        <v>399092428</v>
      </c>
      <c r="B1233" s="41" t="s">
        <v>2317</v>
      </c>
      <c r="C1233" s="41">
        <v>0</v>
      </c>
      <c r="D1233" s="41">
        <v>0</v>
      </c>
      <c r="E1233" s="41">
        <v>0</v>
      </c>
      <c r="F1233" s="41">
        <v>0</v>
      </c>
      <c r="G1233" s="48">
        <v>39909</v>
      </c>
    </row>
    <row r="1234" spans="1:7" x14ac:dyDescent="0.25">
      <c r="A1234" s="48">
        <v>399092433</v>
      </c>
      <c r="B1234" s="41" t="s">
        <v>2319</v>
      </c>
      <c r="C1234" s="41">
        <v>157.5</v>
      </c>
      <c r="D1234" s="41">
        <v>100</v>
      </c>
      <c r="E1234" s="41">
        <v>100</v>
      </c>
      <c r="F1234" s="41">
        <v>57.5</v>
      </c>
      <c r="G1234" s="48">
        <v>39909</v>
      </c>
    </row>
    <row r="1235" spans="1:7" x14ac:dyDescent="0.25">
      <c r="A1235" s="48">
        <v>399092471</v>
      </c>
      <c r="B1235" s="41" t="s">
        <v>2321</v>
      </c>
      <c r="C1235" s="41">
        <v>584.05999999999995</v>
      </c>
      <c r="D1235" s="41">
        <v>0</v>
      </c>
      <c r="E1235" s="41">
        <v>0</v>
      </c>
      <c r="F1235" s="41">
        <v>584.05999999999995</v>
      </c>
      <c r="G1235" s="48">
        <v>39909</v>
      </c>
    </row>
    <row r="1236" spans="1:7" x14ac:dyDescent="0.25">
      <c r="A1236" s="48">
        <v>399092502</v>
      </c>
      <c r="B1236" s="41" t="s">
        <v>2323</v>
      </c>
      <c r="C1236" s="41">
        <v>562.5</v>
      </c>
      <c r="D1236" s="41">
        <v>1500</v>
      </c>
      <c r="E1236" s="41">
        <v>1500</v>
      </c>
      <c r="F1236" s="41">
        <v>-937.5</v>
      </c>
      <c r="G1236" s="48">
        <v>39909</v>
      </c>
    </row>
    <row r="1237" spans="1:7" x14ac:dyDescent="0.25">
      <c r="A1237" s="48">
        <v>399092510</v>
      </c>
      <c r="B1237" s="41" t="s">
        <v>2325</v>
      </c>
      <c r="C1237" s="41">
        <v>0</v>
      </c>
      <c r="D1237" s="41">
        <v>0</v>
      </c>
      <c r="E1237" s="41">
        <v>0</v>
      </c>
      <c r="F1237" s="41">
        <v>0</v>
      </c>
      <c r="G1237" s="48">
        <v>39909</v>
      </c>
    </row>
    <row r="1238" spans="1:7" x14ac:dyDescent="0.25">
      <c r="A1238" s="48">
        <v>399092703</v>
      </c>
      <c r="B1238" s="41" t="s">
        <v>2327</v>
      </c>
      <c r="C1238" s="41">
        <v>0</v>
      </c>
      <c r="D1238" s="41">
        <v>100</v>
      </c>
      <c r="E1238" s="41">
        <v>100</v>
      </c>
      <c r="F1238" s="41">
        <v>-100</v>
      </c>
      <c r="G1238" s="48">
        <v>39909</v>
      </c>
    </row>
    <row r="1239" spans="1:7" x14ac:dyDescent="0.25">
      <c r="A1239" s="48">
        <v>399092706</v>
      </c>
      <c r="B1239" s="41" t="s">
        <v>2329</v>
      </c>
      <c r="C1239" s="41">
        <v>0</v>
      </c>
      <c r="D1239" s="41">
        <v>0</v>
      </c>
      <c r="E1239" s="41">
        <v>0</v>
      </c>
      <c r="F1239" s="41">
        <v>0</v>
      </c>
      <c r="G1239" s="48">
        <v>39909</v>
      </c>
    </row>
    <row r="1240" spans="1:7" x14ac:dyDescent="0.25">
      <c r="A1240" s="48">
        <v>399092711</v>
      </c>
      <c r="B1240" s="41" t="s">
        <v>2331</v>
      </c>
      <c r="C1240" s="41">
        <v>5203.63</v>
      </c>
      <c r="D1240" s="41">
        <v>3150</v>
      </c>
      <c r="E1240" s="41">
        <v>3150</v>
      </c>
      <c r="F1240" s="41">
        <v>2053.63</v>
      </c>
      <c r="G1240" s="48">
        <v>39909</v>
      </c>
    </row>
    <row r="1241" spans="1:7" x14ac:dyDescent="0.25">
      <c r="A1241" s="48">
        <v>399092713</v>
      </c>
      <c r="B1241" s="41" t="s">
        <v>2333</v>
      </c>
      <c r="C1241" s="41">
        <v>0</v>
      </c>
      <c r="D1241" s="41">
        <v>0</v>
      </c>
      <c r="E1241" s="41">
        <v>0</v>
      </c>
      <c r="F1241" s="41">
        <v>0</v>
      </c>
      <c r="G1241" s="48">
        <v>39909</v>
      </c>
    </row>
    <row r="1242" spans="1:7" x14ac:dyDescent="0.25">
      <c r="A1242" s="48">
        <v>399094610</v>
      </c>
      <c r="B1242" s="41" t="s">
        <v>2335</v>
      </c>
      <c r="C1242" s="41">
        <v>0</v>
      </c>
      <c r="D1242" s="41">
        <v>0</v>
      </c>
      <c r="E1242" s="41">
        <v>0</v>
      </c>
      <c r="F1242" s="41">
        <v>0</v>
      </c>
      <c r="G1242" s="48">
        <v>39909</v>
      </c>
    </row>
    <row r="1243" spans="1:7" x14ac:dyDescent="0.25">
      <c r="A1243" s="48">
        <v>399094611</v>
      </c>
      <c r="B1243" s="41" t="s">
        <v>2337</v>
      </c>
      <c r="C1243" s="41">
        <v>0</v>
      </c>
      <c r="D1243" s="41">
        <v>0</v>
      </c>
      <c r="E1243" s="41">
        <v>0</v>
      </c>
      <c r="F1243" s="41">
        <v>0</v>
      </c>
      <c r="G1243" s="48">
        <v>39909</v>
      </c>
    </row>
    <row r="1244" spans="1:7" x14ac:dyDescent="0.25">
      <c r="A1244" s="48">
        <v>399094622</v>
      </c>
      <c r="B1244" s="41" t="s">
        <v>2339</v>
      </c>
      <c r="C1244" s="41">
        <v>0</v>
      </c>
      <c r="D1244" s="41">
        <v>0</v>
      </c>
      <c r="E1244" s="41">
        <v>0</v>
      </c>
      <c r="F1244" s="41">
        <v>0</v>
      </c>
      <c r="G1244" s="48">
        <v>39909</v>
      </c>
    </row>
    <row r="1245" spans="1:7" x14ac:dyDescent="0.25">
      <c r="A1245" s="48">
        <v>399095608</v>
      </c>
      <c r="B1245" s="41" t="s">
        <v>2341</v>
      </c>
      <c r="C1245" s="41">
        <v>0</v>
      </c>
      <c r="D1245" s="41">
        <v>0</v>
      </c>
      <c r="E1245" s="41">
        <v>0</v>
      </c>
      <c r="F1245" s="41">
        <v>0</v>
      </c>
      <c r="G1245" s="48">
        <v>39909</v>
      </c>
    </row>
    <row r="1246" spans="1:7" x14ac:dyDescent="0.25">
      <c r="A1246" s="48">
        <v>399096009</v>
      </c>
      <c r="B1246" s="41" t="s">
        <v>2343</v>
      </c>
      <c r="C1246" s="41">
        <v>0</v>
      </c>
      <c r="D1246" s="41">
        <v>0</v>
      </c>
      <c r="E1246" s="41">
        <v>0</v>
      </c>
      <c r="F1246" s="41">
        <v>0</v>
      </c>
      <c r="G1246" s="48">
        <v>39909</v>
      </c>
    </row>
    <row r="1247" spans="1:7" x14ac:dyDescent="0.25">
      <c r="A1247" s="48">
        <v>399096010</v>
      </c>
      <c r="B1247" s="41" t="s">
        <v>2345</v>
      </c>
      <c r="C1247" s="41">
        <v>0</v>
      </c>
      <c r="D1247" s="41">
        <v>0</v>
      </c>
      <c r="E1247" s="41">
        <v>0</v>
      </c>
      <c r="F1247" s="41">
        <v>0</v>
      </c>
      <c r="G1247" s="48">
        <v>39909</v>
      </c>
    </row>
    <row r="1248" spans="1:7" x14ac:dyDescent="0.25">
      <c r="A1248" s="48">
        <v>399099060</v>
      </c>
      <c r="B1248" s="41" t="s">
        <v>2347</v>
      </c>
      <c r="C1248" s="41">
        <v>0</v>
      </c>
      <c r="D1248" s="41">
        <v>0</v>
      </c>
      <c r="E1248" s="41">
        <v>0</v>
      </c>
      <c r="F1248" s="41">
        <v>0</v>
      </c>
      <c r="G1248" s="48">
        <v>39909</v>
      </c>
    </row>
    <row r="1249" spans="1:7" x14ac:dyDescent="0.25">
      <c r="A1249" s="48">
        <v>399099201</v>
      </c>
      <c r="B1249" s="41" t="s">
        <v>2349</v>
      </c>
      <c r="C1249" s="41">
        <v>0</v>
      </c>
      <c r="D1249" s="41">
        <v>-1650</v>
      </c>
      <c r="E1249" s="41">
        <v>-1650</v>
      </c>
      <c r="F1249" s="41">
        <v>1650</v>
      </c>
      <c r="G1249" s="48">
        <v>39909</v>
      </c>
    </row>
    <row r="1250" spans="1:7" x14ac:dyDescent="0.25">
      <c r="A1250" s="48">
        <v>399099202</v>
      </c>
      <c r="B1250" s="41" t="s">
        <v>2351</v>
      </c>
      <c r="C1250" s="41">
        <v>0</v>
      </c>
      <c r="D1250" s="41">
        <v>0</v>
      </c>
      <c r="E1250" s="41">
        <v>0</v>
      </c>
      <c r="F1250" s="41">
        <v>0</v>
      </c>
      <c r="G1250" s="48">
        <v>39909</v>
      </c>
    </row>
    <row r="1251" spans="1:7" x14ac:dyDescent="0.25">
      <c r="A1251" s="48">
        <v>399099802</v>
      </c>
      <c r="B1251" s="41" t="s">
        <v>2353</v>
      </c>
      <c r="C1251" s="41">
        <v>0</v>
      </c>
      <c r="D1251" s="41">
        <v>0</v>
      </c>
      <c r="E1251" s="41">
        <v>0</v>
      </c>
      <c r="F1251" s="41">
        <v>0</v>
      </c>
      <c r="G1251" s="48">
        <v>39909</v>
      </c>
    </row>
    <row r="1252" spans="1:7" x14ac:dyDescent="0.25">
      <c r="A1252" s="48">
        <v>399099846</v>
      </c>
      <c r="B1252" s="41" t="s">
        <v>2355</v>
      </c>
      <c r="C1252" s="41">
        <v>0</v>
      </c>
      <c r="D1252" s="41">
        <v>0</v>
      </c>
      <c r="E1252" s="41">
        <v>0</v>
      </c>
      <c r="F1252" s="41">
        <v>0</v>
      </c>
      <c r="G1252" s="48">
        <v>39909</v>
      </c>
    </row>
    <row r="1253" spans="1:7" x14ac:dyDescent="0.25">
      <c r="A1253" s="48">
        <v>399100100</v>
      </c>
      <c r="B1253" s="41" t="s">
        <v>2357</v>
      </c>
      <c r="C1253" s="41">
        <v>0</v>
      </c>
      <c r="D1253" s="41">
        <v>0</v>
      </c>
      <c r="E1253" s="41">
        <v>0</v>
      </c>
      <c r="F1253" s="41">
        <v>0</v>
      </c>
      <c r="G1253" s="48">
        <v>39910</v>
      </c>
    </row>
    <row r="1254" spans="1:7" x14ac:dyDescent="0.25">
      <c r="A1254" s="48">
        <v>399100101</v>
      </c>
      <c r="B1254" s="41" t="s">
        <v>2359</v>
      </c>
      <c r="C1254" s="41">
        <v>0</v>
      </c>
      <c r="D1254" s="41">
        <v>0</v>
      </c>
      <c r="E1254" s="41">
        <v>0</v>
      </c>
      <c r="F1254" s="41">
        <v>0</v>
      </c>
      <c r="G1254" s="48">
        <v>39910</v>
      </c>
    </row>
    <row r="1255" spans="1:7" x14ac:dyDescent="0.25">
      <c r="A1255" s="48">
        <v>399100102</v>
      </c>
      <c r="B1255" s="41" t="s">
        <v>2361</v>
      </c>
      <c r="C1255" s="41">
        <v>0</v>
      </c>
      <c r="D1255" s="41">
        <v>0</v>
      </c>
      <c r="E1255" s="41">
        <v>0</v>
      </c>
      <c r="F1255" s="41">
        <v>0</v>
      </c>
      <c r="G1255" s="48">
        <v>39910</v>
      </c>
    </row>
    <row r="1256" spans="1:7" x14ac:dyDescent="0.25">
      <c r="A1256" s="48">
        <v>399100103</v>
      </c>
      <c r="B1256" s="41" t="s">
        <v>2363</v>
      </c>
      <c r="C1256" s="41">
        <v>0</v>
      </c>
      <c r="D1256" s="41">
        <v>0</v>
      </c>
      <c r="E1256" s="41">
        <v>0</v>
      </c>
      <c r="F1256" s="41">
        <v>0</v>
      </c>
      <c r="G1256" s="48">
        <v>39910</v>
      </c>
    </row>
    <row r="1257" spans="1:7" x14ac:dyDescent="0.25">
      <c r="A1257" s="48">
        <v>399100110</v>
      </c>
      <c r="B1257" s="41" t="s">
        <v>2365</v>
      </c>
      <c r="C1257" s="41">
        <v>0</v>
      </c>
      <c r="D1257" s="41">
        <v>0</v>
      </c>
      <c r="E1257" s="41">
        <v>0</v>
      </c>
      <c r="F1257" s="41">
        <v>0</v>
      </c>
      <c r="G1257" s="48">
        <v>39910</v>
      </c>
    </row>
    <row r="1258" spans="1:7" x14ac:dyDescent="0.25">
      <c r="A1258" s="48">
        <v>399100120</v>
      </c>
      <c r="B1258" s="41" t="s">
        <v>2367</v>
      </c>
      <c r="C1258" s="41">
        <v>0</v>
      </c>
      <c r="D1258" s="41">
        <v>0</v>
      </c>
      <c r="E1258" s="41">
        <v>0</v>
      </c>
      <c r="F1258" s="41">
        <v>0</v>
      </c>
      <c r="G1258" s="48">
        <v>39910</v>
      </c>
    </row>
    <row r="1259" spans="1:7" x14ac:dyDescent="0.25">
      <c r="A1259" s="48">
        <v>399100200</v>
      </c>
      <c r="B1259" s="41" t="s">
        <v>2369</v>
      </c>
      <c r="C1259" s="41">
        <v>0</v>
      </c>
      <c r="D1259" s="41">
        <v>0</v>
      </c>
      <c r="E1259" s="41">
        <v>0</v>
      </c>
      <c r="F1259" s="41">
        <v>0</v>
      </c>
      <c r="G1259" s="48">
        <v>39910</v>
      </c>
    </row>
    <row r="1260" spans="1:7" x14ac:dyDescent="0.25">
      <c r="A1260" s="48">
        <v>399100700</v>
      </c>
      <c r="B1260" s="41" t="s">
        <v>2371</v>
      </c>
      <c r="C1260" s="41">
        <v>0</v>
      </c>
      <c r="D1260" s="41">
        <v>0</v>
      </c>
      <c r="E1260" s="41">
        <v>0</v>
      </c>
      <c r="F1260" s="41">
        <v>0</v>
      </c>
      <c r="G1260" s="48">
        <v>39910</v>
      </c>
    </row>
    <row r="1261" spans="1:7" x14ac:dyDescent="0.25">
      <c r="A1261" s="48">
        <v>399100800</v>
      </c>
      <c r="B1261" s="41" t="s">
        <v>2373</v>
      </c>
      <c r="C1261" s="41">
        <v>0</v>
      </c>
      <c r="D1261" s="41">
        <v>0</v>
      </c>
      <c r="E1261" s="41">
        <v>0</v>
      </c>
      <c r="F1261" s="41">
        <v>0</v>
      </c>
      <c r="G1261" s="48">
        <v>39910</v>
      </c>
    </row>
    <row r="1262" spans="1:7" x14ac:dyDescent="0.25">
      <c r="A1262" s="48">
        <v>399100915</v>
      </c>
      <c r="B1262" s="41" t="s">
        <v>2375</v>
      </c>
      <c r="C1262" s="41">
        <v>0</v>
      </c>
      <c r="D1262" s="41">
        <v>0</v>
      </c>
      <c r="E1262" s="41">
        <v>0</v>
      </c>
      <c r="F1262" s="41">
        <v>0</v>
      </c>
      <c r="G1262" s="48">
        <v>39910</v>
      </c>
    </row>
    <row r="1263" spans="1:7" x14ac:dyDescent="0.25">
      <c r="A1263" s="48">
        <v>399100930</v>
      </c>
      <c r="B1263" s="41" t="s">
        <v>2377</v>
      </c>
      <c r="C1263" s="41">
        <v>0</v>
      </c>
      <c r="D1263" s="41">
        <v>0</v>
      </c>
      <c r="E1263" s="41">
        <v>0</v>
      </c>
      <c r="F1263" s="41">
        <v>0</v>
      </c>
      <c r="G1263" s="48">
        <v>39910</v>
      </c>
    </row>
    <row r="1264" spans="1:7" x14ac:dyDescent="0.25">
      <c r="A1264" s="48">
        <v>399100975</v>
      </c>
      <c r="B1264" s="41" t="s">
        <v>2379</v>
      </c>
      <c r="C1264" s="41">
        <v>157</v>
      </c>
      <c r="D1264" s="41">
        <v>50</v>
      </c>
      <c r="E1264" s="41">
        <v>50</v>
      </c>
      <c r="F1264" s="41">
        <v>107</v>
      </c>
      <c r="G1264" s="48">
        <v>39910</v>
      </c>
    </row>
    <row r="1265" spans="1:7" x14ac:dyDescent="0.25">
      <c r="A1265" s="48">
        <v>399102000</v>
      </c>
      <c r="B1265" s="41" t="s">
        <v>2381</v>
      </c>
      <c r="C1265" s="41">
        <v>0</v>
      </c>
      <c r="D1265" s="41">
        <v>200</v>
      </c>
      <c r="E1265" s="41">
        <v>200</v>
      </c>
      <c r="F1265" s="41">
        <v>-200</v>
      </c>
      <c r="G1265" s="48">
        <v>39910</v>
      </c>
    </row>
    <row r="1266" spans="1:7" x14ac:dyDescent="0.25">
      <c r="A1266" s="48">
        <v>399102004</v>
      </c>
      <c r="B1266" s="41" t="s">
        <v>2383</v>
      </c>
      <c r="C1266" s="41">
        <v>15570.29</v>
      </c>
      <c r="D1266" s="41">
        <v>19250</v>
      </c>
      <c r="E1266" s="41">
        <v>19250</v>
      </c>
      <c r="F1266" s="41">
        <v>-3679.71</v>
      </c>
      <c r="G1266" s="48">
        <v>39910</v>
      </c>
    </row>
    <row r="1267" spans="1:7" x14ac:dyDescent="0.25">
      <c r="A1267" s="48">
        <v>399102022</v>
      </c>
      <c r="B1267" s="41" t="s">
        <v>2385</v>
      </c>
      <c r="C1267" s="41">
        <v>0</v>
      </c>
      <c r="D1267" s="41">
        <v>0</v>
      </c>
      <c r="E1267" s="41">
        <v>0</v>
      </c>
      <c r="F1267" s="41">
        <v>0</v>
      </c>
      <c r="G1267" s="48">
        <v>39910</v>
      </c>
    </row>
    <row r="1268" spans="1:7" x14ac:dyDescent="0.25">
      <c r="A1268" s="48">
        <v>399102500</v>
      </c>
      <c r="B1268" s="41" t="s">
        <v>2387</v>
      </c>
      <c r="C1268" s="41">
        <v>0</v>
      </c>
      <c r="D1268" s="41">
        <v>0</v>
      </c>
      <c r="E1268" s="41">
        <v>0</v>
      </c>
      <c r="F1268" s="41">
        <v>0</v>
      </c>
      <c r="G1268" s="48">
        <v>39910</v>
      </c>
    </row>
    <row r="1269" spans="1:7" x14ac:dyDescent="0.25">
      <c r="A1269" s="48">
        <v>399102502</v>
      </c>
      <c r="B1269" s="41" t="s">
        <v>2389</v>
      </c>
      <c r="C1269" s="41">
        <v>0</v>
      </c>
      <c r="D1269" s="41">
        <v>0</v>
      </c>
      <c r="E1269" s="41">
        <v>0</v>
      </c>
      <c r="F1269" s="41">
        <v>0</v>
      </c>
      <c r="G1269" s="48">
        <v>39910</v>
      </c>
    </row>
    <row r="1270" spans="1:7" x14ac:dyDescent="0.25">
      <c r="A1270" s="48">
        <v>399102510</v>
      </c>
      <c r="B1270" s="41" t="s">
        <v>2391</v>
      </c>
      <c r="C1270" s="41">
        <v>0</v>
      </c>
      <c r="D1270" s="41">
        <v>0</v>
      </c>
      <c r="E1270" s="41">
        <v>0</v>
      </c>
      <c r="F1270" s="41">
        <v>0</v>
      </c>
      <c r="G1270" s="48">
        <v>39910</v>
      </c>
    </row>
    <row r="1271" spans="1:7" x14ac:dyDescent="0.25">
      <c r="A1271" s="48">
        <v>399102524</v>
      </c>
      <c r="B1271" s="41" t="s">
        <v>2393</v>
      </c>
      <c r="C1271" s="41">
        <v>0</v>
      </c>
      <c r="D1271" s="41">
        <v>0</v>
      </c>
      <c r="E1271" s="41">
        <v>0</v>
      </c>
      <c r="F1271" s="41">
        <v>0</v>
      </c>
      <c r="G1271" s="48">
        <v>39910</v>
      </c>
    </row>
    <row r="1272" spans="1:7" x14ac:dyDescent="0.25">
      <c r="A1272" s="48">
        <v>399102703</v>
      </c>
      <c r="B1272" s="41" t="s">
        <v>2395</v>
      </c>
      <c r="C1272" s="41">
        <v>0</v>
      </c>
      <c r="D1272" s="41">
        <v>0</v>
      </c>
      <c r="E1272" s="41">
        <v>0</v>
      </c>
      <c r="F1272" s="41">
        <v>0</v>
      </c>
      <c r="G1272" s="48">
        <v>39910</v>
      </c>
    </row>
    <row r="1273" spans="1:7" x14ac:dyDescent="0.25">
      <c r="A1273" s="48">
        <v>399102801</v>
      </c>
      <c r="B1273" s="41" t="s">
        <v>2397</v>
      </c>
      <c r="C1273" s="41">
        <v>0</v>
      </c>
      <c r="D1273" s="41">
        <v>0</v>
      </c>
      <c r="E1273" s="41">
        <v>0</v>
      </c>
      <c r="F1273" s="41">
        <v>0</v>
      </c>
      <c r="G1273" s="48">
        <v>39910</v>
      </c>
    </row>
    <row r="1274" spans="1:7" x14ac:dyDescent="0.25">
      <c r="A1274" s="48">
        <v>399104600</v>
      </c>
      <c r="B1274" s="41" t="s">
        <v>2399</v>
      </c>
      <c r="C1274" s="41">
        <v>0</v>
      </c>
      <c r="D1274" s="41">
        <v>0</v>
      </c>
      <c r="E1274" s="41">
        <v>0</v>
      </c>
      <c r="F1274" s="41">
        <v>0</v>
      </c>
      <c r="G1274" s="48">
        <v>39910</v>
      </c>
    </row>
    <row r="1275" spans="1:7" x14ac:dyDescent="0.25">
      <c r="A1275" s="48">
        <v>399104610</v>
      </c>
      <c r="B1275" s="41" t="s">
        <v>2401</v>
      </c>
      <c r="C1275" s="41">
        <v>0</v>
      </c>
      <c r="D1275" s="41">
        <v>0</v>
      </c>
      <c r="E1275" s="41">
        <v>0</v>
      </c>
      <c r="F1275" s="41">
        <v>0</v>
      </c>
      <c r="G1275" s="48">
        <v>39910</v>
      </c>
    </row>
    <row r="1276" spans="1:7" x14ac:dyDescent="0.25">
      <c r="A1276" s="48">
        <v>399104612</v>
      </c>
      <c r="B1276" s="41" t="s">
        <v>2403</v>
      </c>
      <c r="C1276" s="41">
        <v>0</v>
      </c>
      <c r="D1276" s="41">
        <v>0</v>
      </c>
      <c r="E1276" s="41">
        <v>0</v>
      </c>
      <c r="F1276" s="41">
        <v>0</v>
      </c>
      <c r="G1276" s="48">
        <v>39910</v>
      </c>
    </row>
    <row r="1277" spans="1:7" x14ac:dyDescent="0.25">
      <c r="A1277" s="48">
        <v>399104618</v>
      </c>
      <c r="B1277" s="41" t="s">
        <v>2405</v>
      </c>
      <c r="C1277" s="41">
        <v>0</v>
      </c>
      <c r="D1277" s="41">
        <v>0</v>
      </c>
      <c r="E1277" s="41">
        <v>0</v>
      </c>
      <c r="F1277" s="41">
        <v>0</v>
      </c>
      <c r="G1277" s="48">
        <v>39910</v>
      </c>
    </row>
    <row r="1278" spans="1:7" x14ac:dyDescent="0.25">
      <c r="A1278" s="48">
        <v>399104619</v>
      </c>
      <c r="B1278" s="41" t="s">
        <v>2407</v>
      </c>
      <c r="C1278" s="41">
        <v>0</v>
      </c>
      <c r="D1278" s="41">
        <v>0</v>
      </c>
      <c r="E1278" s="41">
        <v>0</v>
      </c>
      <c r="F1278" s="41">
        <v>0</v>
      </c>
      <c r="G1278" s="48">
        <v>39910</v>
      </c>
    </row>
    <row r="1279" spans="1:7" x14ac:dyDescent="0.25">
      <c r="A1279" s="48">
        <v>399109051</v>
      </c>
      <c r="B1279" s="41" t="s">
        <v>2409</v>
      </c>
      <c r="C1279" s="41">
        <v>-8428.2099999999991</v>
      </c>
      <c r="D1279" s="41">
        <v>0</v>
      </c>
      <c r="E1279" s="41">
        <v>0</v>
      </c>
      <c r="F1279" s="41">
        <v>-8428.2099999999991</v>
      </c>
      <c r="G1279" s="48">
        <v>39910</v>
      </c>
    </row>
    <row r="1280" spans="1:7" x14ac:dyDescent="0.25">
      <c r="A1280" s="48">
        <v>399109802</v>
      </c>
      <c r="B1280" s="41" t="s">
        <v>2411</v>
      </c>
      <c r="C1280" s="41">
        <v>0</v>
      </c>
      <c r="D1280" s="41">
        <v>0</v>
      </c>
      <c r="E1280" s="41">
        <v>0</v>
      </c>
      <c r="F1280" s="41">
        <v>0</v>
      </c>
      <c r="G1280" s="48">
        <v>39910</v>
      </c>
    </row>
    <row r="1281" spans="1:7" x14ac:dyDescent="0.25">
      <c r="A1281" s="48">
        <v>399110100</v>
      </c>
      <c r="B1281" s="41" t="s">
        <v>2413</v>
      </c>
      <c r="C1281" s="41">
        <v>0</v>
      </c>
      <c r="D1281" s="41">
        <v>0</v>
      </c>
      <c r="E1281" s="41">
        <v>0</v>
      </c>
      <c r="F1281" s="41">
        <v>0</v>
      </c>
      <c r="G1281" s="48">
        <v>39911</v>
      </c>
    </row>
    <row r="1282" spans="1:7" x14ac:dyDescent="0.25">
      <c r="A1282" s="48">
        <v>399110101</v>
      </c>
      <c r="B1282" s="41" t="s">
        <v>2415</v>
      </c>
      <c r="C1282" s="41">
        <v>0</v>
      </c>
      <c r="D1282" s="41">
        <v>0</v>
      </c>
      <c r="E1282" s="41">
        <v>0</v>
      </c>
      <c r="F1282" s="41">
        <v>0</v>
      </c>
      <c r="G1282" s="48">
        <v>39911</v>
      </c>
    </row>
    <row r="1283" spans="1:7" x14ac:dyDescent="0.25">
      <c r="A1283" s="48">
        <v>399110120</v>
      </c>
      <c r="B1283" s="41" t="s">
        <v>2417</v>
      </c>
      <c r="C1283" s="41">
        <v>0</v>
      </c>
      <c r="D1283" s="41">
        <v>0</v>
      </c>
      <c r="E1283" s="41">
        <v>0</v>
      </c>
      <c r="F1283" s="41">
        <v>0</v>
      </c>
      <c r="G1283" s="48">
        <v>39911</v>
      </c>
    </row>
    <row r="1284" spans="1:7" x14ac:dyDescent="0.25">
      <c r="A1284" s="48">
        <v>399110150</v>
      </c>
      <c r="B1284" s="41" t="s">
        <v>2419</v>
      </c>
      <c r="C1284" s="41">
        <v>0</v>
      </c>
      <c r="D1284" s="41">
        <v>0</v>
      </c>
      <c r="E1284" s="41">
        <v>0</v>
      </c>
      <c r="F1284" s="41">
        <v>0</v>
      </c>
      <c r="G1284" s="48">
        <v>39911</v>
      </c>
    </row>
    <row r="1285" spans="1:7" x14ac:dyDescent="0.25">
      <c r="A1285" s="48">
        <v>399110200</v>
      </c>
      <c r="B1285" s="41" t="s">
        <v>2421</v>
      </c>
      <c r="C1285" s="41">
        <v>0</v>
      </c>
      <c r="D1285" s="41">
        <v>0</v>
      </c>
      <c r="E1285" s="41">
        <v>0</v>
      </c>
      <c r="F1285" s="41">
        <v>0</v>
      </c>
      <c r="G1285" s="48">
        <v>39911</v>
      </c>
    </row>
    <row r="1286" spans="1:7" x14ac:dyDescent="0.25">
      <c r="A1286" s="48">
        <v>399110700</v>
      </c>
      <c r="B1286" s="41" t="s">
        <v>2423</v>
      </c>
      <c r="C1286" s="41">
        <v>0</v>
      </c>
      <c r="D1286" s="41">
        <v>0</v>
      </c>
      <c r="E1286" s="41">
        <v>0</v>
      </c>
      <c r="F1286" s="41">
        <v>0</v>
      </c>
      <c r="G1286" s="48">
        <v>39911</v>
      </c>
    </row>
    <row r="1287" spans="1:7" x14ac:dyDescent="0.25">
      <c r="A1287" s="48">
        <v>399110800</v>
      </c>
      <c r="B1287" s="41" t="s">
        <v>2425</v>
      </c>
      <c r="C1287" s="41">
        <v>0</v>
      </c>
      <c r="D1287" s="41">
        <v>0</v>
      </c>
      <c r="E1287" s="41">
        <v>0</v>
      </c>
      <c r="F1287" s="41">
        <v>0</v>
      </c>
      <c r="G1287" s="48">
        <v>39911</v>
      </c>
    </row>
    <row r="1288" spans="1:7" x14ac:dyDescent="0.25">
      <c r="A1288" s="48">
        <v>399110915</v>
      </c>
      <c r="B1288" s="41" t="s">
        <v>2427</v>
      </c>
      <c r="C1288" s="41">
        <v>0</v>
      </c>
      <c r="D1288" s="41">
        <v>0</v>
      </c>
      <c r="E1288" s="41">
        <v>0</v>
      </c>
      <c r="F1288" s="41">
        <v>0</v>
      </c>
      <c r="G1288" s="48">
        <v>39911</v>
      </c>
    </row>
    <row r="1289" spans="1:7" x14ac:dyDescent="0.25">
      <c r="A1289" s="48">
        <v>399110930</v>
      </c>
      <c r="B1289" s="41" t="s">
        <v>2429</v>
      </c>
      <c r="C1289" s="41">
        <v>0</v>
      </c>
      <c r="D1289" s="41">
        <v>0</v>
      </c>
      <c r="E1289" s="41">
        <v>0</v>
      </c>
      <c r="F1289" s="41">
        <v>0</v>
      </c>
      <c r="G1289" s="48">
        <v>39911</v>
      </c>
    </row>
    <row r="1290" spans="1:7" x14ac:dyDescent="0.25">
      <c r="A1290" s="48">
        <v>399110975</v>
      </c>
      <c r="B1290" s="41" t="s">
        <v>2431</v>
      </c>
      <c r="C1290" s="41">
        <v>0</v>
      </c>
      <c r="D1290" s="41">
        <v>0</v>
      </c>
      <c r="E1290" s="41">
        <v>0</v>
      </c>
      <c r="F1290" s="41">
        <v>0</v>
      </c>
      <c r="G1290" s="48">
        <v>39911</v>
      </c>
    </row>
    <row r="1291" spans="1:7" x14ac:dyDescent="0.25">
      <c r="A1291" s="48">
        <v>399111640</v>
      </c>
      <c r="B1291" s="41" t="s">
        <v>2433</v>
      </c>
      <c r="C1291" s="41">
        <v>0</v>
      </c>
      <c r="D1291" s="41">
        <v>0</v>
      </c>
      <c r="E1291" s="41">
        <v>0</v>
      </c>
      <c r="F1291" s="41">
        <v>0</v>
      </c>
      <c r="G1291" s="48">
        <v>39911</v>
      </c>
    </row>
    <row r="1292" spans="1:7" x14ac:dyDescent="0.25">
      <c r="A1292" s="48">
        <v>399112000</v>
      </c>
      <c r="B1292" s="41" t="s">
        <v>2435</v>
      </c>
      <c r="C1292" s="41">
        <v>0</v>
      </c>
      <c r="D1292" s="41">
        <v>0</v>
      </c>
      <c r="E1292" s="41">
        <v>0</v>
      </c>
      <c r="F1292" s="41">
        <v>0</v>
      </c>
      <c r="G1292" s="48">
        <v>39911</v>
      </c>
    </row>
    <row r="1293" spans="1:7" x14ac:dyDescent="0.25">
      <c r="A1293" s="48">
        <v>399112004</v>
      </c>
      <c r="B1293" s="41" t="s">
        <v>2437</v>
      </c>
      <c r="C1293" s="41">
        <v>0</v>
      </c>
      <c r="D1293" s="41">
        <v>0</v>
      </c>
      <c r="E1293" s="41">
        <v>0</v>
      </c>
      <c r="F1293" s="41">
        <v>0</v>
      </c>
      <c r="G1293" s="48">
        <v>39911</v>
      </c>
    </row>
    <row r="1294" spans="1:7" x14ac:dyDescent="0.25">
      <c r="A1294" s="48">
        <v>399112022</v>
      </c>
      <c r="B1294" s="41" t="s">
        <v>2439</v>
      </c>
      <c r="C1294" s="41">
        <v>0</v>
      </c>
      <c r="D1294" s="41">
        <v>0</v>
      </c>
      <c r="E1294" s="41">
        <v>0</v>
      </c>
      <c r="F1294" s="41">
        <v>0</v>
      </c>
      <c r="G1294" s="48">
        <v>39911</v>
      </c>
    </row>
    <row r="1295" spans="1:7" x14ac:dyDescent="0.25">
      <c r="A1295" s="48">
        <v>399112429</v>
      </c>
      <c r="B1295" s="41" t="s">
        <v>2441</v>
      </c>
      <c r="C1295" s="41">
        <v>0</v>
      </c>
      <c r="D1295" s="41">
        <v>0</v>
      </c>
      <c r="E1295" s="41">
        <v>0</v>
      </c>
      <c r="F1295" s="41">
        <v>0</v>
      </c>
      <c r="G1295" s="48">
        <v>39911</v>
      </c>
    </row>
    <row r="1296" spans="1:7" x14ac:dyDescent="0.25">
      <c r="A1296" s="48">
        <v>399112432</v>
      </c>
      <c r="B1296" s="41" t="s">
        <v>2443</v>
      </c>
      <c r="C1296" s="41">
        <v>0</v>
      </c>
      <c r="D1296" s="41">
        <v>0</v>
      </c>
      <c r="E1296" s="41">
        <v>0</v>
      </c>
      <c r="F1296" s="41">
        <v>0</v>
      </c>
      <c r="G1296" s="48">
        <v>39911</v>
      </c>
    </row>
    <row r="1297" spans="1:7" x14ac:dyDescent="0.25">
      <c r="A1297" s="48">
        <v>399112438</v>
      </c>
      <c r="B1297" s="41" t="s">
        <v>2445</v>
      </c>
      <c r="C1297" s="41">
        <v>0</v>
      </c>
      <c r="D1297" s="41">
        <v>0</v>
      </c>
      <c r="E1297" s="41">
        <v>0</v>
      </c>
      <c r="F1297" s="41">
        <v>0</v>
      </c>
      <c r="G1297" s="48">
        <v>39911</v>
      </c>
    </row>
    <row r="1298" spans="1:7" x14ac:dyDescent="0.25">
      <c r="A1298" s="48">
        <v>399112439</v>
      </c>
      <c r="B1298" s="41" t="s">
        <v>2447</v>
      </c>
      <c r="C1298" s="41">
        <v>0</v>
      </c>
      <c r="D1298" s="41">
        <v>0</v>
      </c>
      <c r="E1298" s="41">
        <v>0</v>
      </c>
      <c r="F1298" s="41">
        <v>0</v>
      </c>
      <c r="G1298" s="48">
        <v>39911</v>
      </c>
    </row>
    <row r="1299" spans="1:7" x14ac:dyDescent="0.25">
      <c r="A1299" s="48">
        <v>399112445</v>
      </c>
      <c r="B1299" s="41" t="s">
        <v>2449</v>
      </c>
      <c r="C1299" s="41">
        <v>0</v>
      </c>
      <c r="D1299" s="41">
        <v>0</v>
      </c>
      <c r="E1299" s="41">
        <v>0</v>
      </c>
      <c r="F1299" s="41">
        <v>0</v>
      </c>
      <c r="G1299" s="48">
        <v>39911</v>
      </c>
    </row>
    <row r="1300" spans="1:7" x14ac:dyDescent="0.25">
      <c r="A1300" s="48">
        <v>399112500</v>
      </c>
      <c r="B1300" s="41" t="s">
        <v>2451</v>
      </c>
      <c r="C1300" s="41">
        <v>0</v>
      </c>
      <c r="D1300" s="41">
        <v>0</v>
      </c>
      <c r="E1300" s="41">
        <v>0</v>
      </c>
      <c r="F1300" s="41">
        <v>0</v>
      </c>
      <c r="G1300" s="48">
        <v>39911</v>
      </c>
    </row>
    <row r="1301" spans="1:7" x14ac:dyDescent="0.25">
      <c r="A1301" s="48">
        <v>399112510</v>
      </c>
      <c r="B1301" s="41" t="s">
        <v>2453</v>
      </c>
      <c r="C1301" s="41">
        <v>0</v>
      </c>
      <c r="D1301" s="41">
        <v>0</v>
      </c>
      <c r="E1301" s="41">
        <v>0</v>
      </c>
      <c r="F1301" s="41">
        <v>0</v>
      </c>
      <c r="G1301" s="48">
        <v>39911</v>
      </c>
    </row>
    <row r="1302" spans="1:7" x14ac:dyDescent="0.25">
      <c r="A1302" s="48">
        <v>399112520</v>
      </c>
      <c r="B1302" s="41" t="s">
        <v>2455</v>
      </c>
      <c r="C1302" s="41">
        <v>0</v>
      </c>
      <c r="D1302" s="41">
        <v>0</v>
      </c>
      <c r="E1302" s="41">
        <v>0</v>
      </c>
      <c r="F1302" s="41">
        <v>0</v>
      </c>
      <c r="G1302" s="48">
        <v>39911</v>
      </c>
    </row>
    <row r="1303" spans="1:7" x14ac:dyDescent="0.25">
      <c r="A1303" s="48">
        <v>399112524</v>
      </c>
      <c r="B1303" s="41" t="s">
        <v>2457</v>
      </c>
      <c r="C1303" s="41">
        <v>0</v>
      </c>
      <c r="D1303" s="41">
        <v>0</v>
      </c>
      <c r="E1303" s="41">
        <v>0</v>
      </c>
      <c r="F1303" s="41">
        <v>0</v>
      </c>
      <c r="G1303" s="48">
        <v>39911</v>
      </c>
    </row>
    <row r="1304" spans="1:7" x14ac:dyDescent="0.25">
      <c r="A1304" s="48">
        <v>399112701</v>
      </c>
      <c r="B1304" s="41" t="s">
        <v>2459</v>
      </c>
      <c r="C1304" s="41">
        <v>0</v>
      </c>
      <c r="D1304" s="41">
        <v>0</v>
      </c>
      <c r="E1304" s="41">
        <v>0</v>
      </c>
      <c r="F1304" s="41">
        <v>0</v>
      </c>
      <c r="G1304" s="48">
        <v>39911</v>
      </c>
    </row>
    <row r="1305" spans="1:7" x14ac:dyDescent="0.25">
      <c r="A1305" s="48">
        <v>399112703</v>
      </c>
      <c r="B1305" s="41" t="s">
        <v>2461</v>
      </c>
      <c r="C1305" s="41">
        <v>0</v>
      </c>
      <c r="D1305" s="41">
        <v>0</v>
      </c>
      <c r="E1305" s="41">
        <v>0</v>
      </c>
      <c r="F1305" s="41">
        <v>0</v>
      </c>
      <c r="G1305" s="48">
        <v>39911</v>
      </c>
    </row>
    <row r="1306" spans="1:7" x14ac:dyDescent="0.25">
      <c r="A1306" s="48">
        <v>399112706</v>
      </c>
      <c r="B1306" s="41" t="s">
        <v>2463</v>
      </c>
      <c r="C1306" s="41">
        <v>0</v>
      </c>
      <c r="D1306" s="41">
        <v>0</v>
      </c>
      <c r="E1306" s="41">
        <v>0</v>
      </c>
      <c r="F1306" s="41">
        <v>0</v>
      </c>
      <c r="G1306" s="48">
        <v>39911</v>
      </c>
    </row>
    <row r="1307" spans="1:7" x14ac:dyDescent="0.25">
      <c r="A1307" s="48">
        <v>399114600</v>
      </c>
      <c r="B1307" s="41" t="s">
        <v>2465</v>
      </c>
      <c r="C1307" s="41">
        <v>0</v>
      </c>
      <c r="D1307" s="41">
        <v>0</v>
      </c>
      <c r="E1307" s="41">
        <v>0</v>
      </c>
      <c r="F1307" s="41">
        <v>0</v>
      </c>
      <c r="G1307" s="48">
        <v>39911</v>
      </c>
    </row>
    <row r="1308" spans="1:7" x14ac:dyDescent="0.25">
      <c r="A1308" s="48">
        <v>399114610</v>
      </c>
      <c r="B1308" s="41" t="s">
        <v>2467</v>
      </c>
      <c r="C1308" s="41">
        <v>0</v>
      </c>
      <c r="D1308" s="41">
        <v>0</v>
      </c>
      <c r="E1308" s="41">
        <v>0</v>
      </c>
      <c r="F1308" s="41">
        <v>0</v>
      </c>
      <c r="G1308" s="48">
        <v>39911</v>
      </c>
    </row>
    <row r="1309" spans="1:7" x14ac:dyDescent="0.25">
      <c r="A1309" s="48">
        <v>399114612</v>
      </c>
      <c r="B1309" s="41" t="s">
        <v>2469</v>
      </c>
      <c r="C1309" s="41">
        <v>0</v>
      </c>
      <c r="D1309" s="41">
        <v>0</v>
      </c>
      <c r="E1309" s="41">
        <v>0</v>
      </c>
      <c r="F1309" s="41">
        <v>0</v>
      </c>
      <c r="G1309" s="48">
        <v>39911</v>
      </c>
    </row>
    <row r="1310" spans="1:7" x14ac:dyDescent="0.25">
      <c r="A1310" s="48">
        <v>399114618</v>
      </c>
      <c r="B1310" s="41" t="s">
        <v>2471</v>
      </c>
      <c r="C1310" s="41">
        <v>0</v>
      </c>
      <c r="D1310" s="41">
        <v>0</v>
      </c>
      <c r="E1310" s="41">
        <v>0</v>
      </c>
      <c r="F1310" s="41">
        <v>0</v>
      </c>
      <c r="G1310" s="48">
        <v>39911</v>
      </c>
    </row>
    <row r="1311" spans="1:7" x14ac:dyDescent="0.25">
      <c r="A1311" s="48">
        <v>399114619</v>
      </c>
      <c r="B1311" s="41" t="s">
        <v>2473</v>
      </c>
      <c r="C1311" s="41">
        <v>0</v>
      </c>
      <c r="D1311" s="41">
        <v>0</v>
      </c>
      <c r="E1311" s="41">
        <v>0</v>
      </c>
      <c r="F1311" s="41">
        <v>0</v>
      </c>
      <c r="G1311" s="48">
        <v>39911</v>
      </c>
    </row>
    <row r="1312" spans="1:7" x14ac:dyDescent="0.25">
      <c r="A1312" s="48">
        <v>399114621</v>
      </c>
      <c r="B1312" s="41" t="s">
        <v>2475</v>
      </c>
      <c r="C1312" s="41">
        <v>0</v>
      </c>
      <c r="D1312" s="41">
        <v>0</v>
      </c>
      <c r="E1312" s="41">
        <v>0</v>
      </c>
      <c r="F1312" s="41">
        <v>0</v>
      </c>
      <c r="G1312" s="48">
        <v>39911</v>
      </c>
    </row>
    <row r="1313" spans="1:7" x14ac:dyDescent="0.25">
      <c r="A1313" s="48">
        <v>399115007</v>
      </c>
      <c r="B1313" s="41" t="s">
        <v>2477</v>
      </c>
      <c r="C1313" s="41">
        <v>0</v>
      </c>
      <c r="D1313" s="41">
        <v>0</v>
      </c>
      <c r="E1313" s="41">
        <v>0</v>
      </c>
      <c r="F1313" s="41">
        <v>0</v>
      </c>
      <c r="G1313" s="48">
        <v>39911</v>
      </c>
    </row>
    <row r="1314" spans="1:7" x14ac:dyDescent="0.25">
      <c r="A1314" s="48">
        <v>399116010</v>
      </c>
      <c r="B1314" s="41" t="s">
        <v>2479</v>
      </c>
      <c r="C1314" s="41">
        <v>0</v>
      </c>
      <c r="D1314" s="41">
        <v>0</v>
      </c>
      <c r="E1314" s="41">
        <v>0</v>
      </c>
      <c r="F1314" s="41">
        <v>0</v>
      </c>
      <c r="G1314" s="48">
        <v>39911</v>
      </c>
    </row>
    <row r="1315" spans="1:7" x14ac:dyDescent="0.25">
      <c r="A1315" s="48">
        <v>399119051</v>
      </c>
      <c r="B1315" s="41" t="s">
        <v>2481</v>
      </c>
      <c r="C1315" s="41">
        <v>0</v>
      </c>
      <c r="D1315" s="41">
        <v>0</v>
      </c>
      <c r="E1315" s="41">
        <v>0</v>
      </c>
      <c r="F1315" s="41">
        <v>0</v>
      </c>
      <c r="G1315" s="48">
        <v>39911</v>
      </c>
    </row>
    <row r="1316" spans="1:7" x14ac:dyDescent="0.25">
      <c r="A1316" s="48">
        <v>399119054</v>
      </c>
      <c r="B1316" s="41" t="s">
        <v>2483</v>
      </c>
      <c r="C1316" s="41">
        <v>0</v>
      </c>
      <c r="D1316" s="41">
        <v>0</v>
      </c>
      <c r="E1316" s="41">
        <v>0</v>
      </c>
      <c r="F1316" s="41">
        <v>0</v>
      </c>
      <c r="G1316" s="48">
        <v>39911</v>
      </c>
    </row>
    <row r="1317" spans="1:7" x14ac:dyDescent="0.25">
      <c r="A1317" s="48">
        <v>399119100</v>
      </c>
      <c r="B1317" s="41" t="s">
        <v>2443</v>
      </c>
      <c r="C1317" s="41">
        <v>0</v>
      </c>
      <c r="D1317" s="41">
        <v>0</v>
      </c>
      <c r="E1317" s="41">
        <v>0</v>
      </c>
      <c r="F1317" s="41">
        <v>0</v>
      </c>
      <c r="G1317" s="48">
        <v>39911</v>
      </c>
    </row>
    <row r="1318" spans="1:7" x14ac:dyDescent="0.25">
      <c r="A1318" s="48">
        <v>399119204</v>
      </c>
      <c r="B1318" s="41" t="s">
        <v>2486</v>
      </c>
      <c r="C1318" s="41">
        <v>0</v>
      </c>
      <c r="D1318" s="41">
        <v>0</v>
      </c>
      <c r="E1318" s="41">
        <v>0</v>
      </c>
      <c r="F1318" s="41">
        <v>0</v>
      </c>
      <c r="G1318" s="48">
        <v>39911</v>
      </c>
    </row>
    <row r="1319" spans="1:7" x14ac:dyDescent="0.25">
      <c r="A1319" s="48">
        <v>399119802</v>
      </c>
      <c r="B1319" s="41" t="s">
        <v>2488</v>
      </c>
      <c r="C1319" s="41">
        <v>0</v>
      </c>
      <c r="D1319" s="41">
        <v>0</v>
      </c>
      <c r="E1319" s="41">
        <v>0</v>
      </c>
      <c r="F1319" s="41">
        <v>0</v>
      </c>
      <c r="G1319" s="48">
        <v>39911</v>
      </c>
    </row>
    <row r="1320" spans="1:7" x14ac:dyDescent="0.25">
      <c r="A1320" s="48">
        <v>399120100</v>
      </c>
      <c r="B1320" s="41" t="s">
        <v>2490</v>
      </c>
      <c r="C1320" s="41">
        <v>0</v>
      </c>
      <c r="D1320" s="41">
        <v>0</v>
      </c>
      <c r="E1320" s="41">
        <v>0</v>
      </c>
      <c r="F1320" s="41">
        <v>0</v>
      </c>
      <c r="G1320" s="48">
        <v>39912</v>
      </c>
    </row>
    <row r="1321" spans="1:7" x14ac:dyDescent="0.25">
      <c r="A1321" s="48">
        <v>399120101</v>
      </c>
      <c r="B1321" s="41" t="s">
        <v>2492</v>
      </c>
      <c r="C1321" s="41">
        <v>0</v>
      </c>
      <c r="D1321" s="41">
        <v>0</v>
      </c>
      <c r="E1321" s="41">
        <v>0</v>
      </c>
      <c r="F1321" s="41">
        <v>0</v>
      </c>
      <c r="G1321" s="48">
        <v>39912</v>
      </c>
    </row>
    <row r="1322" spans="1:7" x14ac:dyDescent="0.25">
      <c r="A1322" s="48">
        <v>399120110</v>
      </c>
      <c r="B1322" s="41" t="s">
        <v>2494</v>
      </c>
      <c r="C1322" s="41">
        <v>0</v>
      </c>
      <c r="D1322" s="41">
        <v>0</v>
      </c>
      <c r="E1322" s="41">
        <v>0</v>
      </c>
      <c r="F1322" s="41">
        <v>0</v>
      </c>
      <c r="G1322" s="48">
        <v>39912</v>
      </c>
    </row>
    <row r="1323" spans="1:7" x14ac:dyDescent="0.25">
      <c r="A1323" s="48">
        <v>399120120</v>
      </c>
      <c r="B1323" s="41" t="s">
        <v>2496</v>
      </c>
      <c r="C1323" s="41">
        <v>0</v>
      </c>
      <c r="D1323" s="41">
        <v>0</v>
      </c>
      <c r="E1323" s="41">
        <v>0</v>
      </c>
      <c r="F1323" s="41">
        <v>0</v>
      </c>
      <c r="G1323" s="48">
        <v>39912</v>
      </c>
    </row>
    <row r="1324" spans="1:7" x14ac:dyDescent="0.25">
      <c r="A1324" s="48">
        <v>399120150</v>
      </c>
      <c r="B1324" s="41" t="s">
        <v>2498</v>
      </c>
      <c r="C1324" s="41">
        <v>0</v>
      </c>
      <c r="D1324" s="41">
        <v>0</v>
      </c>
      <c r="E1324" s="41">
        <v>0</v>
      </c>
      <c r="F1324" s="41">
        <v>0</v>
      </c>
      <c r="G1324" s="48">
        <v>39912</v>
      </c>
    </row>
    <row r="1325" spans="1:7" x14ac:dyDescent="0.25">
      <c r="A1325" s="48">
        <v>399120200</v>
      </c>
      <c r="B1325" s="41" t="s">
        <v>2500</v>
      </c>
      <c r="C1325" s="41">
        <v>0</v>
      </c>
      <c r="D1325" s="41">
        <v>0</v>
      </c>
      <c r="E1325" s="41">
        <v>0</v>
      </c>
      <c r="F1325" s="41">
        <v>0</v>
      </c>
      <c r="G1325" s="48">
        <v>39912</v>
      </c>
    </row>
    <row r="1326" spans="1:7" x14ac:dyDescent="0.25">
      <c r="A1326" s="48">
        <v>399120400</v>
      </c>
      <c r="B1326" s="41" t="s">
        <v>2502</v>
      </c>
      <c r="C1326" s="41">
        <v>0</v>
      </c>
      <c r="D1326" s="41">
        <v>0</v>
      </c>
      <c r="E1326" s="41">
        <v>0</v>
      </c>
      <c r="F1326" s="41">
        <v>0</v>
      </c>
      <c r="G1326" s="48">
        <v>39912</v>
      </c>
    </row>
    <row r="1327" spans="1:7" x14ac:dyDescent="0.25">
      <c r="A1327" s="48">
        <v>399120700</v>
      </c>
      <c r="B1327" s="41" t="s">
        <v>2504</v>
      </c>
      <c r="C1327" s="41">
        <v>0</v>
      </c>
      <c r="D1327" s="41">
        <v>0</v>
      </c>
      <c r="E1327" s="41">
        <v>0</v>
      </c>
      <c r="F1327" s="41">
        <v>0</v>
      </c>
      <c r="G1327" s="48">
        <v>39912</v>
      </c>
    </row>
    <row r="1328" spans="1:7" x14ac:dyDescent="0.25">
      <c r="A1328" s="48">
        <v>399120730</v>
      </c>
      <c r="B1328" s="41" t="s">
        <v>2506</v>
      </c>
      <c r="C1328" s="41">
        <v>0</v>
      </c>
      <c r="D1328" s="41">
        <v>0</v>
      </c>
      <c r="E1328" s="41">
        <v>0</v>
      </c>
      <c r="F1328" s="41">
        <v>0</v>
      </c>
      <c r="G1328" s="48">
        <v>39912</v>
      </c>
    </row>
    <row r="1329" spans="1:7" x14ac:dyDescent="0.25">
      <c r="A1329" s="48">
        <v>399120800</v>
      </c>
      <c r="B1329" s="41" t="s">
        <v>2508</v>
      </c>
      <c r="C1329" s="41">
        <v>0</v>
      </c>
      <c r="D1329" s="41">
        <v>0</v>
      </c>
      <c r="E1329" s="41">
        <v>0</v>
      </c>
      <c r="F1329" s="41">
        <v>0</v>
      </c>
      <c r="G1329" s="48">
        <v>39912</v>
      </c>
    </row>
    <row r="1330" spans="1:7" x14ac:dyDescent="0.25">
      <c r="A1330" s="48">
        <v>399120830</v>
      </c>
      <c r="B1330" s="41" t="s">
        <v>2510</v>
      </c>
      <c r="C1330" s="41">
        <v>0</v>
      </c>
      <c r="D1330" s="41">
        <v>0</v>
      </c>
      <c r="E1330" s="41">
        <v>0</v>
      </c>
      <c r="F1330" s="41">
        <v>0</v>
      </c>
      <c r="G1330" s="48">
        <v>39912</v>
      </c>
    </row>
    <row r="1331" spans="1:7" x14ac:dyDescent="0.25">
      <c r="A1331" s="48">
        <v>399120915</v>
      </c>
      <c r="B1331" s="41" t="s">
        <v>2512</v>
      </c>
      <c r="C1331" s="41">
        <v>0</v>
      </c>
      <c r="D1331" s="41">
        <v>0</v>
      </c>
      <c r="E1331" s="41">
        <v>0</v>
      </c>
      <c r="F1331" s="41">
        <v>0</v>
      </c>
      <c r="G1331" s="48">
        <v>39912</v>
      </c>
    </row>
    <row r="1332" spans="1:7" x14ac:dyDescent="0.25">
      <c r="A1332" s="48">
        <v>399120930</v>
      </c>
      <c r="B1332" s="41" t="s">
        <v>2514</v>
      </c>
      <c r="C1332" s="41">
        <v>0</v>
      </c>
      <c r="D1332" s="41">
        <v>0</v>
      </c>
      <c r="E1332" s="41">
        <v>0</v>
      </c>
      <c r="F1332" s="41">
        <v>0</v>
      </c>
      <c r="G1332" s="48">
        <v>39912</v>
      </c>
    </row>
    <row r="1333" spans="1:7" x14ac:dyDescent="0.25">
      <c r="A1333" s="48">
        <v>399120975</v>
      </c>
      <c r="B1333" s="41" t="s">
        <v>2516</v>
      </c>
      <c r="C1333" s="41">
        <v>0</v>
      </c>
      <c r="D1333" s="41">
        <v>0</v>
      </c>
      <c r="E1333" s="41">
        <v>0</v>
      </c>
      <c r="F1333" s="41">
        <v>0</v>
      </c>
      <c r="G1333" s="48">
        <v>39912</v>
      </c>
    </row>
    <row r="1334" spans="1:7" x14ac:dyDescent="0.25">
      <c r="A1334" s="48">
        <v>399122000</v>
      </c>
      <c r="B1334" s="41" t="s">
        <v>2518</v>
      </c>
      <c r="C1334" s="41">
        <v>0</v>
      </c>
      <c r="D1334" s="41">
        <v>0</v>
      </c>
      <c r="E1334" s="41">
        <v>0</v>
      </c>
      <c r="F1334" s="41">
        <v>0</v>
      </c>
      <c r="G1334" s="48">
        <v>39912</v>
      </c>
    </row>
    <row r="1335" spans="1:7" x14ac:dyDescent="0.25">
      <c r="A1335" s="48">
        <v>399122004</v>
      </c>
      <c r="B1335" s="41" t="s">
        <v>2520</v>
      </c>
      <c r="C1335" s="41">
        <v>0</v>
      </c>
      <c r="D1335" s="41">
        <v>0</v>
      </c>
      <c r="E1335" s="41">
        <v>0</v>
      </c>
      <c r="F1335" s="41">
        <v>0</v>
      </c>
      <c r="G1335" s="48">
        <v>39912</v>
      </c>
    </row>
    <row r="1336" spans="1:7" x14ac:dyDescent="0.25">
      <c r="A1336" s="48">
        <v>399122022</v>
      </c>
      <c r="B1336" s="41" t="s">
        <v>2522</v>
      </c>
      <c r="C1336" s="41">
        <v>0</v>
      </c>
      <c r="D1336" s="41">
        <v>0</v>
      </c>
      <c r="E1336" s="41">
        <v>0</v>
      </c>
      <c r="F1336" s="41">
        <v>0</v>
      </c>
      <c r="G1336" s="48">
        <v>39912</v>
      </c>
    </row>
    <row r="1337" spans="1:7" x14ac:dyDescent="0.25">
      <c r="A1337" s="48">
        <v>399122416</v>
      </c>
      <c r="B1337" s="41" t="s">
        <v>2524</v>
      </c>
      <c r="C1337" s="41">
        <v>0</v>
      </c>
      <c r="D1337" s="41">
        <v>0</v>
      </c>
      <c r="E1337" s="41">
        <v>0</v>
      </c>
      <c r="F1337" s="41">
        <v>0</v>
      </c>
      <c r="G1337" s="48">
        <v>39912</v>
      </c>
    </row>
    <row r="1338" spans="1:7" x14ac:dyDescent="0.25">
      <c r="A1338" s="48">
        <v>399122423</v>
      </c>
      <c r="B1338" s="41" t="s">
        <v>2526</v>
      </c>
      <c r="C1338" s="41">
        <v>0</v>
      </c>
      <c r="D1338" s="41">
        <v>0</v>
      </c>
      <c r="E1338" s="41">
        <v>0</v>
      </c>
      <c r="F1338" s="41">
        <v>0</v>
      </c>
      <c r="G1338" s="48">
        <v>39912</v>
      </c>
    </row>
    <row r="1339" spans="1:7" x14ac:dyDescent="0.25">
      <c r="A1339" s="48">
        <v>399122429</v>
      </c>
      <c r="B1339" s="41" t="s">
        <v>2528</v>
      </c>
      <c r="C1339" s="41">
        <v>0</v>
      </c>
      <c r="D1339" s="41">
        <v>0</v>
      </c>
      <c r="E1339" s="41">
        <v>0</v>
      </c>
      <c r="F1339" s="41">
        <v>0</v>
      </c>
      <c r="G1339" s="48">
        <v>39912</v>
      </c>
    </row>
    <row r="1340" spans="1:7" x14ac:dyDescent="0.25">
      <c r="A1340" s="48">
        <v>399122430</v>
      </c>
      <c r="B1340" s="41" t="s">
        <v>2530</v>
      </c>
      <c r="C1340" s="41">
        <v>0</v>
      </c>
      <c r="D1340" s="41">
        <v>0</v>
      </c>
      <c r="E1340" s="41">
        <v>0</v>
      </c>
      <c r="F1340" s="41">
        <v>0</v>
      </c>
      <c r="G1340" s="48">
        <v>39912</v>
      </c>
    </row>
    <row r="1341" spans="1:7" x14ac:dyDescent="0.25">
      <c r="A1341" s="48">
        <v>399122432</v>
      </c>
      <c r="B1341" s="41" t="s">
        <v>2532</v>
      </c>
      <c r="C1341" s="41">
        <v>0</v>
      </c>
      <c r="D1341" s="41">
        <v>0</v>
      </c>
      <c r="E1341" s="41">
        <v>0</v>
      </c>
      <c r="F1341" s="41">
        <v>0</v>
      </c>
      <c r="G1341" s="48">
        <v>39912</v>
      </c>
    </row>
    <row r="1342" spans="1:7" x14ac:dyDescent="0.25">
      <c r="A1342" s="48">
        <v>399122439</v>
      </c>
      <c r="B1342" s="41" t="s">
        <v>2534</v>
      </c>
      <c r="C1342" s="41">
        <v>0</v>
      </c>
      <c r="D1342" s="41">
        <v>0</v>
      </c>
      <c r="E1342" s="41">
        <v>0</v>
      </c>
      <c r="F1342" s="41">
        <v>0</v>
      </c>
      <c r="G1342" s="48">
        <v>39912</v>
      </c>
    </row>
    <row r="1343" spans="1:7" x14ac:dyDescent="0.25">
      <c r="A1343" s="48">
        <v>399122500</v>
      </c>
      <c r="B1343" s="41" t="s">
        <v>2536</v>
      </c>
      <c r="C1343" s="41">
        <v>0</v>
      </c>
      <c r="D1343" s="41">
        <v>0</v>
      </c>
      <c r="E1343" s="41">
        <v>0</v>
      </c>
      <c r="F1343" s="41">
        <v>0</v>
      </c>
      <c r="G1343" s="48">
        <v>39912</v>
      </c>
    </row>
    <row r="1344" spans="1:7" x14ac:dyDescent="0.25">
      <c r="A1344" s="48">
        <v>399122510</v>
      </c>
      <c r="B1344" s="41" t="s">
        <v>2538</v>
      </c>
      <c r="C1344" s="41">
        <v>0</v>
      </c>
      <c r="D1344" s="41">
        <v>0</v>
      </c>
      <c r="E1344" s="41">
        <v>0</v>
      </c>
      <c r="F1344" s="41">
        <v>0</v>
      </c>
      <c r="G1344" s="48">
        <v>39912</v>
      </c>
    </row>
    <row r="1345" spans="1:7" x14ac:dyDescent="0.25">
      <c r="A1345" s="48">
        <v>399122524</v>
      </c>
      <c r="B1345" s="41" t="s">
        <v>2540</v>
      </c>
      <c r="C1345" s="41">
        <v>0</v>
      </c>
      <c r="D1345" s="41">
        <v>0</v>
      </c>
      <c r="E1345" s="41">
        <v>0</v>
      </c>
      <c r="F1345" s="41">
        <v>0</v>
      </c>
      <c r="G1345" s="48">
        <v>39912</v>
      </c>
    </row>
    <row r="1346" spans="1:7" x14ac:dyDescent="0.25">
      <c r="A1346" s="48">
        <v>399122701</v>
      </c>
      <c r="B1346" s="41" t="s">
        <v>2542</v>
      </c>
      <c r="C1346" s="41">
        <v>0</v>
      </c>
      <c r="D1346" s="41">
        <v>0</v>
      </c>
      <c r="E1346" s="41">
        <v>0</v>
      </c>
      <c r="F1346" s="41">
        <v>0</v>
      </c>
      <c r="G1346" s="48">
        <v>39912</v>
      </c>
    </row>
    <row r="1347" spans="1:7" x14ac:dyDescent="0.25">
      <c r="A1347" s="48">
        <v>399122703</v>
      </c>
      <c r="B1347" s="41" t="s">
        <v>2544</v>
      </c>
      <c r="C1347" s="41">
        <v>0</v>
      </c>
      <c r="D1347" s="41">
        <v>0</v>
      </c>
      <c r="E1347" s="41">
        <v>0</v>
      </c>
      <c r="F1347" s="41">
        <v>0</v>
      </c>
      <c r="G1347" s="48">
        <v>39912</v>
      </c>
    </row>
    <row r="1348" spans="1:7" x14ac:dyDescent="0.25">
      <c r="A1348" s="48">
        <v>399122706</v>
      </c>
      <c r="B1348" s="41" t="s">
        <v>2546</v>
      </c>
      <c r="C1348" s="41">
        <v>0</v>
      </c>
      <c r="D1348" s="41">
        <v>0</v>
      </c>
      <c r="E1348" s="41">
        <v>0</v>
      </c>
      <c r="F1348" s="41">
        <v>0</v>
      </c>
      <c r="G1348" s="48">
        <v>39912</v>
      </c>
    </row>
    <row r="1349" spans="1:7" x14ac:dyDescent="0.25">
      <c r="A1349" s="48">
        <v>399122708</v>
      </c>
      <c r="B1349" s="41" t="s">
        <v>2548</v>
      </c>
      <c r="C1349" s="41">
        <v>0</v>
      </c>
      <c r="D1349" s="41">
        <v>0</v>
      </c>
      <c r="E1349" s="41">
        <v>0</v>
      </c>
      <c r="F1349" s="41">
        <v>0</v>
      </c>
      <c r="G1349" s="48">
        <v>39912</v>
      </c>
    </row>
    <row r="1350" spans="1:7" x14ac:dyDescent="0.25">
      <c r="A1350" s="48">
        <v>399122801</v>
      </c>
      <c r="B1350" s="41" t="s">
        <v>2550</v>
      </c>
      <c r="C1350" s="41">
        <v>0</v>
      </c>
      <c r="D1350" s="41">
        <v>0</v>
      </c>
      <c r="E1350" s="41">
        <v>0</v>
      </c>
      <c r="F1350" s="41">
        <v>0</v>
      </c>
      <c r="G1350" s="48">
        <v>39912</v>
      </c>
    </row>
    <row r="1351" spans="1:7" x14ac:dyDescent="0.25">
      <c r="A1351" s="48">
        <v>399122925</v>
      </c>
      <c r="B1351" s="41" t="s">
        <v>2552</v>
      </c>
      <c r="C1351" s="41">
        <v>0</v>
      </c>
      <c r="D1351" s="41">
        <v>0</v>
      </c>
      <c r="E1351" s="41">
        <v>0</v>
      </c>
      <c r="F1351" s="41">
        <v>0</v>
      </c>
      <c r="G1351" s="48">
        <v>39912</v>
      </c>
    </row>
    <row r="1352" spans="1:7" x14ac:dyDescent="0.25">
      <c r="A1352" s="48">
        <v>399124600</v>
      </c>
      <c r="B1352" s="41" t="s">
        <v>2554</v>
      </c>
      <c r="C1352" s="41">
        <v>0</v>
      </c>
      <c r="D1352" s="41">
        <v>0</v>
      </c>
      <c r="E1352" s="41">
        <v>0</v>
      </c>
      <c r="F1352" s="41">
        <v>0</v>
      </c>
      <c r="G1352" s="48">
        <v>39912</v>
      </c>
    </row>
    <row r="1353" spans="1:7" x14ac:dyDescent="0.25">
      <c r="A1353" s="48">
        <v>399124610</v>
      </c>
      <c r="B1353" s="41" t="s">
        <v>2556</v>
      </c>
      <c r="C1353" s="41">
        <v>0</v>
      </c>
      <c r="D1353" s="41">
        <v>0</v>
      </c>
      <c r="E1353" s="41">
        <v>0</v>
      </c>
      <c r="F1353" s="41">
        <v>0</v>
      </c>
      <c r="G1353" s="48">
        <v>39912</v>
      </c>
    </row>
    <row r="1354" spans="1:7" x14ac:dyDescent="0.25">
      <c r="A1354" s="48">
        <v>399124612</v>
      </c>
      <c r="B1354" s="41" t="s">
        <v>2558</v>
      </c>
      <c r="C1354" s="41">
        <v>0</v>
      </c>
      <c r="D1354" s="41">
        <v>0</v>
      </c>
      <c r="E1354" s="41">
        <v>0</v>
      </c>
      <c r="F1354" s="41">
        <v>0</v>
      </c>
      <c r="G1354" s="48">
        <v>39912</v>
      </c>
    </row>
    <row r="1355" spans="1:7" x14ac:dyDescent="0.25">
      <c r="A1355" s="48">
        <v>399124618</v>
      </c>
      <c r="B1355" s="41" t="s">
        <v>2560</v>
      </c>
      <c r="C1355" s="41">
        <v>0</v>
      </c>
      <c r="D1355" s="41">
        <v>0</v>
      </c>
      <c r="E1355" s="41">
        <v>0</v>
      </c>
      <c r="F1355" s="41">
        <v>0</v>
      </c>
      <c r="G1355" s="48">
        <v>39912</v>
      </c>
    </row>
    <row r="1356" spans="1:7" x14ac:dyDescent="0.25">
      <c r="A1356" s="48">
        <v>399124619</v>
      </c>
      <c r="B1356" s="41" t="s">
        <v>2562</v>
      </c>
      <c r="C1356" s="41">
        <v>0</v>
      </c>
      <c r="D1356" s="41">
        <v>0</v>
      </c>
      <c r="E1356" s="41">
        <v>0</v>
      </c>
      <c r="F1356" s="41">
        <v>0</v>
      </c>
      <c r="G1356" s="48">
        <v>39912</v>
      </c>
    </row>
    <row r="1357" spans="1:7" x14ac:dyDescent="0.25">
      <c r="A1357" s="48">
        <v>399124621</v>
      </c>
      <c r="B1357" s="41" t="s">
        <v>2564</v>
      </c>
      <c r="C1357" s="41">
        <v>0</v>
      </c>
      <c r="D1357" s="41">
        <v>0</v>
      </c>
      <c r="E1357" s="41">
        <v>0</v>
      </c>
      <c r="F1357" s="41">
        <v>0</v>
      </c>
      <c r="G1357" s="48">
        <v>39912</v>
      </c>
    </row>
    <row r="1358" spans="1:7" x14ac:dyDescent="0.25">
      <c r="A1358" s="48">
        <v>399124993</v>
      </c>
      <c r="B1358" s="41" t="s">
        <v>2566</v>
      </c>
      <c r="C1358" s="41">
        <v>0</v>
      </c>
      <c r="D1358" s="41">
        <v>0</v>
      </c>
      <c r="E1358" s="41">
        <v>0</v>
      </c>
      <c r="F1358" s="41">
        <v>0</v>
      </c>
      <c r="G1358" s="48">
        <v>39912</v>
      </c>
    </row>
    <row r="1359" spans="1:7" x14ac:dyDescent="0.25">
      <c r="A1359" s="48">
        <v>399125904</v>
      </c>
      <c r="B1359" s="41" t="s">
        <v>2568</v>
      </c>
      <c r="C1359" s="41">
        <v>0</v>
      </c>
      <c r="D1359" s="41">
        <v>0</v>
      </c>
      <c r="E1359" s="41">
        <v>0</v>
      </c>
      <c r="F1359" s="41">
        <v>0</v>
      </c>
      <c r="G1359" s="48">
        <v>39912</v>
      </c>
    </row>
    <row r="1360" spans="1:7" x14ac:dyDescent="0.25">
      <c r="A1360" s="48">
        <v>399126010</v>
      </c>
      <c r="B1360" s="41" t="s">
        <v>2570</v>
      </c>
      <c r="C1360" s="41">
        <v>0</v>
      </c>
      <c r="D1360" s="41">
        <v>0</v>
      </c>
      <c r="E1360" s="41">
        <v>0</v>
      </c>
      <c r="F1360" s="41">
        <v>0</v>
      </c>
      <c r="G1360" s="48">
        <v>39912</v>
      </c>
    </row>
    <row r="1361" spans="1:7" x14ac:dyDescent="0.25">
      <c r="A1361" s="48">
        <v>399129006</v>
      </c>
      <c r="B1361" s="41" t="s">
        <v>2572</v>
      </c>
      <c r="C1361" s="41">
        <v>0</v>
      </c>
      <c r="D1361" s="41">
        <v>0</v>
      </c>
      <c r="E1361" s="41">
        <v>0</v>
      </c>
      <c r="F1361" s="41">
        <v>0</v>
      </c>
      <c r="G1361" s="48">
        <v>39912</v>
      </c>
    </row>
    <row r="1362" spans="1:7" x14ac:dyDescent="0.25">
      <c r="A1362" s="48">
        <v>399129008</v>
      </c>
      <c r="B1362" s="41" t="s">
        <v>2574</v>
      </c>
      <c r="C1362" s="41">
        <v>0</v>
      </c>
      <c r="D1362" s="41">
        <v>0</v>
      </c>
      <c r="E1362" s="41">
        <v>0</v>
      </c>
      <c r="F1362" s="41">
        <v>0</v>
      </c>
      <c r="G1362" s="48">
        <v>39912</v>
      </c>
    </row>
    <row r="1363" spans="1:7" x14ac:dyDescent="0.25">
      <c r="A1363" s="48">
        <v>399129009</v>
      </c>
      <c r="B1363" s="41" t="s">
        <v>2576</v>
      </c>
      <c r="C1363" s="41">
        <v>0</v>
      </c>
      <c r="D1363" s="41">
        <v>0</v>
      </c>
      <c r="E1363" s="41">
        <v>0</v>
      </c>
      <c r="F1363" s="41">
        <v>0</v>
      </c>
      <c r="G1363" s="48">
        <v>39912</v>
      </c>
    </row>
    <row r="1364" spans="1:7" x14ac:dyDescent="0.25">
      <c r="A1364" s="48">
        <v>399129017</v>
      </c>
      <c r="B1364" s="41" t="s">
        <v>2568</v>
      </c>
      <c r="C1364" s="41">
        <v>0</v>
      </c>
      <c r="D1364" s="41">
        <v>0</v>
      </c>
      <c r="E1364" s="41">
        <v>0</v>
      </c>
      <c r="F1364" s="41">
        <v>0</v>
      </c>
      <c r="G1364" s="48">
        <v>39912</v>
      </c>
    </row>
    <row r="1365" spans="1:7" x14ac:dyDescent="0.25">
      <c r="A1365" s="48">
        <v>399129051</v>
      </c>
      <c r="B1365" s="41" t="s">
        <v>2579</v>
      </c>
      <c r="C1365" s="41">
        <v>0</v>
      </c>
      <c r="D1365" s="41">
        <v>0</v>
      </c>
      <c r="E1365" s="41">
        <v>0</v>
      </c>
      <c r="F1365" s="41">
        <v>0</v>
      </c>
      <c r="G1365" s="48">
        <v>39912</v>
      </c>
    </row>
    <row r="1366" spans="1:7" x14ac:dyDescent="0.25">
      <c r="A1366" s="48">
        <v>399129053</v>
      </c>
      <c r="B1366" s="41" t="s">
        <v>2581</v>
      </c>
      <c r="C1366" s="41">
        <v>0</v>
      </c>
      <c r="D1366" s="41">
        <v>0</v>
      </c>
      <c r="E1366" s="41">
        <v>0</v>
      </c>
      <c r="F1366" s="41">
        <v>0</v>
      </c>
      <c r="G1366" s="48">
        <v>39912</v>
      </c>
    </row>
    <row r="1367" spans="1:7" x14ac:dyDescent="0.25">
      <c r="A1367" s="48">
        <v>399129059</v>
      </c>
      <c r="B1367" s="41" t="s">
        <v>2583</v>
      </c>
      <c r="C1367" s="41">
        <v>0</v>
      </c>
      <c r="D1367" s="41">
        <v>0</v>
      </c>
      <c r="E1367" s="41">
        <v>0</v>
      </c>
      <c r="F1367" s="41">
        <v>0</v>
      </c>
      <c r="G1367" s="48">
        <v>39912</v>
      </c>
    </row>
    <row r="1368" spans="1:7" x14ac:dyDescent="0.25">
      <c r="A1368" s="48">
        <v>399129802</v>
      </c>
      <c r="B1368" s="41" t="s">
        <v>2585</v>
      </c>
      <c r="C1368" s="41">
        <v>0</v>
      </c>
      <c r="D1368" s="41">
        <v>0</v>
      </c>
      <c r="E1368" s="41">
        <v>0</v>
      </c>
      <c r="F1368" s="41">
        <v>0</v>
      </c>
      <c r="G1368" s="48">
        <v>39912</v>
      </c>
    </row>
    <row r="1369" spans="1:7" x14ac:dyDescent="0.25">
      <c r="A1369" s="48">
        <v>399130100</v>
      </c>
      <c r="B1369" s="41" t="s">
        <v>2587</v>
      </c>
      <c r="C1369" s="41">
        <v>0</v>
      </c>
      <c r="D1369" s="41">
        <v>0</v>
      </c>
      <c r="E1369" s="41">
        <v>0</v>
      </c>
      <c r="F1369" s="41">
        <v>0</v>
      </c>
      <c r="G1369" s="48">
        <v>39913</v>
      </c>
    </row>
    <row r="1370" spans="1:7" x14ac:dyDescent="0.25">
      <c r="A1370" s="48">
        <v>399130101</v>
      </c>
      <c r="B1370" s="41" t="s">
        <v>2589</v>
      </c>
      <c r="C1370" s="41">
        <v>0</v>
      </c>
      <c r="D1370" s="41">
        <v>0</v>
      </c>
      <c r="E1370" s="41">
        <v>0</v>
      </c>
      <c r="F1370" s="41">
        <v>0</v>
      </c>
      <c r="G1370" s="48">
        <v>39913</v>
      </c>
    </row>
    <row r="1371" spans="1:7" x14ac:dyDescent="0.25">
      <c r="A1371" s="48">
        <v>399130102</v>
      </c>
      <c r="B1371" s="41" t="s">
        <v>2591</v>
      </c>
      <c r="C1371" s="41">
        <v>0</v>
      </c>
      <c r="D1371" s="41">
        <v>0</v>
      </c>
      <c r="E1371" s="41">
        <v>0</v>
      </c>
      <c r="F1371" s="41">
        <v>0</v>
      </c>
      <c r="G1371" s="48">
        <v>39913</v>
      </c>
    </row>
    <row r="1372" spans="1:7" x14ac:dyDescent="0.25">
      <c r="A1372" s="48">
        <v>399130103</v>
      </c>
      <c r="B1372" s="41" t="s">
        <v>2593</v>
      </c>
      <c r="C1372" s="41">
        <v>0</v>
      </c>
      <c r="D1372" s="41">
        <v>0</v>
      </c>
      <c r="E1372" s="41">
        <v>0</v>
      </c>
      <c r="F1372" s="41">
        <v>0</v>
      </c>
      <c r="G1372" s="48">
        <v>39913</v>
      </c>
    </row>
    <row r="1373" spans="1:7" x14ac:dyDescent="0.25">
      <c r="A1373" s="48">
        <v>399130110</v>
      </c>
      <c r="B1373" s="41" t="s">
        <v>2595</v>
      </c>
      <c r="C1373" s="41">
        <v>0</v>
      </c>
      <c r="D1373" s="41">
        <v>0</v>
      </c>
      <c r="E1373" s="41">
        <v>0</v>
      </c>
      <c r="F1373" s="41">
        <v>0</v>
      </c>
      <c r="G1373" s="48">
        <v>39913</v>
      </c>
    </row>
    <row r="1374" spans="1:7" x14ac:dyDescent="0.25">
      <c r="A1374" s="48">
        <v>399130120</v>
      </c>
      <c r="B1374" s="41" t="s">
        <v>2597</v>
      </c>
      <c r="C1374" s="41">
        <v>0</v>
      </c>
      <c r="D1374" s="41">
        <v>0</v>
      </c>
      <c r="E1374" s="41">
        <v>0</v>
      </c>
      <c r="F1374" s="41">
        <v>0</v>
      </c>
      <c r="G1374" s="48">
        <v>39913</v>
      </c>
    </row>
    <row r="1375" spans="1:7" x14ac:dyDescent="0.25">
      <c r="A1375" s="48">
        <v>399130150</v>
      </c>
      <c r="B1375" s="41" t="s">
        <v>2599</v>
      </c>
      <c r="C1375" s="41">
        <v>0</v>
      </c>
      <c r="D1375" s="41">
        <v>0</v>
      </c>
      <c r="E1375" s="41">
        <v>0</v>
      </c>
      <c r="F1375" s="41">
        <v>0</v>
      </c>
      <c r="G1375" s="48">
        <v>39913</v>
      </c>
    </row>
    <row r="1376" spans="1:7" x14ac:dyDescent="0.25">
      <c r="A1376" s="48">
        <v>399130200</v>
      </c>
      <c r="B1376" s="41" t="s">
        <v>2601</v>
      </c>
      <c r="C1376" s="41">
        <v>0</v>
      </c>
      <c r="D1376" s="41">
        <v>0</v>
      </c>
      <c r="E1376" s="41">
        <v>0</v>
      </c>
      <c r="F1376" s="41">
        <v>0</v>
      </c>
      <c r="G1376" s="48">
        <v>39913</v>
      </c>
    </row>
    <row r="1377" spans="1:7" x14ac:dyDescent="0.25">
      <c r="A1377" s="48">
        <v>399130700</v>
      </c>
      <c r="B1377" s="41" t="s">
        <v>2603</v>
      </c>
      <c r="C1377" s="41">
        <v>0</v>
      </c>
      <c r="D1377" s="41">
        <v>0</v>
      </c>
      <c r="E1377" s="41">
        <v>0</v>
      </c>
      <c r="F1377" s="41">
        <v>0</v>
      </c>
      <c r="G1377" s="48">
        <v>39913</v>
      </c>
    </row>
    <row r="1378" spans="1:7" x14ac:dyDescent="0.25">
      <c r="A1378" s="48">
        <v>399130730</v>
      </c>
      <c r="B1378" s="41" t="s">
        <v>2605</v>
      </c>
      <c r="C1378" s="41">
        <v>0</v>
      </c>
      <c r="D1378" s="41">
        <v>0</v>
      </c>
      <c r="E1378" s="41">
        <v>0</v>
      </c>
      <c r="F1378" s="41">
        <v>0</v>
      </c>
      <c r="G1378" s="48">
        <v>39913</v>
      </c>
    </row>
    <row r="1379" spans="1:7" x14ac:dyDescent="0.25">
      <c r="A1379" s="48">
        <v>399130800</v>
      </c>
      <c r="B1379" s="41" t="s">
        <v>2607</v>
      </c>
      <c r="C1379" s="41">
        <v>0</v>
      </c>
      <c r="D1379" s="41">
        <v>0</v>
      </c>
      <c r="E1379" s="41">
        <v>0</v>
      </c>
      <c r="F1379" s="41">
        <v>0</v>
      </c>
      <c r="G1379" s="48">
        <v>39913</v>
      </c>
    </row>
    <row r="1380" spans="1:7" x14ac:dyDescent="0.25">
      <c r="A1380" s="48">
        <v>399130915</v>
      </c>
      <c r="B1380" s="41" t="s">
        <v>2609</v>
      </c>
      <c r="C1380" s="41">
        <v>0</v>
      </c>
      <c r="D1380" s="41">
        <v>0</v>
      </c>
      <c r="E1380" s="41">
        <v>0</v>
      </c>
      <c r="F1380" s="41">
        <v>0</v>
      </c>
      <c r="G1380" s="48">
        <v>39913</v>
      </c>
    </row>
    <row r="1381" spans="1:7" x14ac:dyDescent="0.25">
      <c r="A1381" s="48">
        <v>399130930</v>
      </c>
      <c r="B1381" s="41" t="s">
        <v>2611</v>
      </c>
      <c r="C1381" s="41">
        <v>0</v>
      </c>
      <c r="D1381" s="41">
        <v>150</v>
      </c>
      <c r="E1381" s="41">
        <v>150</v>
      </c>
      <c r="F1381" s="41">
        <v>-150</v>
      </c>
      <c r="G1381" s="48">
        <v>39913</v>
      </c>
    </row>
    <row r="1382" spans="1:7" x14ac:dyDescent="0.25">
      <c r="A1382" s="48">
        <v>399130975</v>
      </c>
      <c r="B1382" s="41" t="s">
        <v>2613</v>
      </c>
      <c r="C1382" s="41">
        <v>0</v>
      </c>
      <c r="D1382" s="41">
        <v>0</v>
      </c>
      <c r="E1382" s="41">
        <v>0</v>
      </c>
      <c r="F1382" s="41">
        <v>0</v>
      </c>
      <c r="G1382" s="48">
        <v>39913</v>
      </c>
    </row>
    <row r="1383" spans="1:7" x14ac:dyDescent="0.25">
      <c r="A1383" s="48">
        <v>399130981</v>
      </c>
      <c r="B1383" s="41" t="s">
        <v>2615</v>
      </c>
      <c r="C1383" s="41">
        <v>0</v>
      </c>
      <c r="D1383" s="41">
        <v>0</v>
      </c>
      <c r="E1383" s="41">
        <v>0</v>
      </c>
      <c r="F1383" s="41">
        <v>0</v>
      </c>
      <c r="G1383" s="48">
        <v>39913</v>
      </c>
    </row>
    <row r="1384" spans="1:7" x14ac:dyDescent="0.25">
      <c r="A1384" s="48">
        <v>399132000</v>
      </c>
      <c r="B1384" s="41" t="s">
        <v>2617</v>
      </c>
      <c r="C1384" s="41">
        <v>0</v>
      </c>
      <c r="D1384" s="41">
        <v>0</v>
      </c>
      <c r="E1384" s="41">
        <v>0</v>
      </c>
      <c r="F1384" s="41">
        <v>0</v>
      </c>
      <c r="G1384" s="48">
        <v>39913</v>
      </c>
    </row>
    <row r="1385" spans="1:7" x14ac:dyDescent="0.25">
      <c r="A1385" s="48">
        <v>399132004</v>
      </c>
      <c r="B1385" s="41" t="s">
        <v>2619</v>
      </c>
      <c r="C1385" s="41">
        <v>0</v>
      </c>
      <c r="D1385" s="41">
        <v>0</v>
      </c>
      <c r="E1385" s="41">
        <v>0</v>
      </c>
      <c r="F1385" s="41">
        <v>0</v>
      </c>
      <c r="G1385" s="48">
        <v>39913</v>
      </c>
    </row>
    <row r="1386" spans="1:7" x14ac:dyDescent="0.25">
      <c r="A1386" s="48">
        <v>399132022</v>
      </c>
      <c r="B1386" s="41" t="s">
        <v>2621</v>
      </c>
      <c r="C1386" s="41">
        <v>0</v>
      </c>
      <c r="D1386" s="41">
        <v>0</v>
      </c>
      <c r="E1386" s="41">
        <v>0</v>
      </c>
      <c r="F1386" s="41">
        <v>0</v>
      </c>
      <c r="G1386" s="48">
        <v>39913</v>
      </c>
    </row>
    <row r="1387" spans="1:7" x14ac:dyDescent="0.25">
      <c r="A1387" s="48">
        <v>399132429</v>
      </c>
      <c r="B1387" s="41" t="s">
        <v>2623</v>
      </c>
      <c r="C1387" s="41">
        <v>0</v>
      </c>
      <c r="D1387" s="41">
        <v>0</v>
      </c>
      <c r="E1387" s="41">
        <v>0</v>
      </c>
      <c r="F1387" s="41">
        <v>0</v>
      </c>
      <c r="G1387" s="48">
        <v>39913</v>
      </c>
    </row>
    <row r="1388" spans="1:7" x14ac:dyDescent="0.25">
      <c r="A1388" s="48">
        <v>399132440</v>
      </c>
      <c r="B1388" s="41" t="s">
        <v>2625</v>
      </c>
      <c r="C1388" s="41">
        <v>0</v>
      </c>
      <c r="D1388" s="41">
        <v>0</v>
      </c>
      <c r="E1388" s="41">
        <v>0</v>
      </c>
      <c r="F1388" s="41">
        <v>0</v>
      </c>
      <c r="G1388" s="48">
        <v>39913</v>
      </c>
    </row>
    <row r="1389" spans="1:7" x14ac:dyDescent="0.25">
      <c r="A1389" s="48">
        <v>399132500</v>
      </c>
      <c r="B1389" s="41" t="s">
        <v>2627</v>
      </c>
      <c r="C1389" s="41">
        <v>0</v>
      </c>
      <c r="D1389" s="41">
        <v>250</v>
      </c>
      <c r="E1389" s="41">
        <v>250</v>
      </c>
      <c r="F1389" s="41">
        <v>-250</v>
      </c>
      <c r="G1389" s="48">
        <v>39913</v>
      </c>
    </row>
    <row r="1390" spans="1:7" x14ac:dyDescent="0.25">
      <c r="A1390" s="48">
        <v>399132503</v>
      </c>
      <c r="B1390" s="41" t="s">
        <v>2629</v>
      </c>
      <c r="C1390" s="41">
        <v>0</v>
      </c>
      <c r="D1390" s="41">
        <v>0</v>
      </c>
      <c r="E1390" s="41">
        <v>0</v>
      </c>
      <c r="F1390" s="41">
        <v>0</v>
      </c>
      <c r="G1390" s="48">
        <v>39913</v>
      </c>
    </row>
    <row r="1391" spans="1:7" x14ac:dyDescent="0.25">
      <c r="A1391" s="48">
        <v>399132510</v>
      </c>
      <c r="B1391" s="41" t="s">
        <v>2631</v>
      </c>
      <c r="C1391" s="41">
        <v>0</v>
      </c>
      <c r="D1391" s="41">
        <v>0</v>
      </c>
      <c r="E1391" s="41">
        <v>0</v>
      </c>
      <c r="F1391" s="41">
        <v>0</v>
      </c>
      <c r="G1391" s="48">
        <v>39913</v>
      </c>
    </row>
    <row r="1392" spans="1:7" x14ac:dyDescent="0.25">
      <c r="A1392" s="48">
        <v>399132524</v>
      </c>
      <c r="B1392" s="41" t="s">
        <v>2633</v>
      </c>
      <c r="C1392" s="41">
        <v>0</v>
      </c>
      <c r="D1392" s="41">
        <v>0</v>
      </c>
      <c r="E1392" s="41">
        <v>0</v>
      </c>
      <c r="F1392" s="41">
        <v>0</v>
      </c>
      <c r="G1392" s="48">
        <v>39913</v>
      </c>
    </row>
    <row r="1393" spans="1:7" x14ac:dyDescent="0.25">
      <c r="A1393" s="48">
        <v>399132703</v>
      </c>
      <c r="B1393" s="41" t="s">
        <v>2635</v>
      </c>
      <c r="C1393" s="41">
        <v>0</v>
      </c>
      <c r="D1393" s="41">
        <v>0</v>
      </c>
      <c r="E1393" s="41">
        <v>0</v>
      </c>
      <c r="F1393" s="41">
        <v>0</v>
      </c>
      <c r="G1393" s="48">
        <v>39913</v>
      </c>
    </row>
    <row r="1394" spans="1:7" x14ac:dyDescent="0.25">
      <c r="A1394" s="48">
        <v>399132706</v>
      </c>
      <c r="B1394" s="41" t="s">
        <v>2637</v>
      </c>
      <c r="C1394" s="41">
        <v>0</v>
      </c>
      <c r="D1394" s="41">
        <v>100</v>
      </c>
      <c r="E1394" s="41">
        <v>100</v>
      </c>
      <c r="F1394" s="41">
        <v>-100</v>
      </c>
      <c r="G1394" s="48">
        <v>39913</v>
      </c>
    </row>
    <row r="1395" spans="1:7" x14ac:dyDescent="0.25">
      <c r="A1395" s="48">
        <v>399132801</v>
      </c>
      <c r="B1395" s="41" t="s">
        <v>2639</v>
      </c>
      <c r="C1395" s="41">
        <v>0</v>
      </c>
      <c r="D1395" s="41">
        <v>350</v>
      </c>
      <c r="E1395" s="41">
        <v>350</v>
      </c>
      <c r="F1395" s="41">
        <v>-350</v>
      </c>
      <c r="G1395" s="48">
        <v>39913</v>
      </c>
    </row>
    <row r="1396" spans="1:7" x14ac:dyDescent="0.25">
      <c r="A1396" s="48">
        <v>399134600</v>
      </c>
      <c r="B1396" s="41" t="s">
        <v>2641</v>
      </c>
      <c r="C1396" s="41">
        <v>0</v>
      </c>
      <c r="D1396" s="41">
        <v>0</v>
      </c>
      <c r="E1396" s="41">
        <v>0</v>
      </c>
      <c r="F1396" s="41">
        <v>0</v>
      </c>
      <c r="G1396" s="48">
        <v>39913</v>
      </c>
    </row>
    <row r="1397" spans="1:7" x14ac:dyDescent="0.25">
      <c r="A1397" s="48">
        <v>399134610</v>
      </c>
      <c r="B1397" s="41" t="s">
        <v>2643</v>
      </c>
      <c r="C1397" s="41">
        <v>0</v>
      </c>
      <c r="D1397" s="41">
        <v>0</v>
      </c>
      <c r="E1397" s="41">
        <v>0</v>
      </c>
      <c r="F1397" s="41">
        <v>0</v>
      </c>
      <c r="G1397" s="48">
        <v>39913</v>
      </c>
    </row>
    <row r="1398" spans="1:7" x14ac:dyDescent="0.25">
      <c r="A1398" s="48">
        <v>399134612</v>
      </c>
      <c r="B1398" s="41" t="s">
        <v>2645</v>
      </c>
      <c r="C1398" s="41">
        <v>0</v>
      </c>
      <c r="D1398" s="41">
        <v>0</v>
      </c>
      <c r="E1398" s="41">
        <v>0</v>
      </c>
      <c r="F1398" s="41">
        <v>0</v>
      </c>
      <c r="G1398" s="48">
        <v>39913</v>
      </c>
    </row>
    <row r="1399" spans="1:7" x14ac:dyDescent="0.25">
      <c r="A1399" s="48">
        <v>399134618</v>
      </c>
      <c r="B1399" s="41" t="s">
        <v>2647</v>
      </c>
      <c r="C1399" s="41">
        <v>0</v>
      </c>
      <c r="D1399" s="41">
        <v>0</v>
      </c>
      <c r="E1399" s="41">
        <v>0</v>
      </c>
      <c r="F1399" s="41">
        <v>0</v>
      </c>
      <c r="G1399" s="48">
        <v>39913</v>
      </c>
    </row>
    <row r="1400" spans="1:7" x14ac:dyDescent="0.25">
      <c r="A1400" s="48">
        <v>399134619</v>
      </c>
      <c r="B1400" s="41" t="s">
        <v>2649</v>
      </c>
      <c r="C1400" s="41">
        <v>0</v>
      </c>
      <c r="D1400" s="41">
        <v>0</v>
      </c>
      <c r="E1400" s="41">
        <v>0</v>
      </c>
      <c r="F1400" s="41">
        <v>0</v>
      </c>
      <c r="G1400" s="48">
        <v>39913</v>
      </c>
    </row>
    <row r="1401" spans="1:7" x14ac:dyDescent="0.25">
      <c r="A1401" s="48">
        <v>399134621</v>
      </c>
      <c r="B1401" s="41" t="s">
        <v>2651</v>
      </c>
      <c r="C1401" s="41">
        <v>0</v>
      </c>
      <c r="D1401" s="41">
        <v>0</v>
      </c>
      <c r="E1401" s="41">
        <v>0</v>
      </c>
      <c r="F1401" s="41">
        <v>0</v>
      </c>
      <c r="G1401" s="48">
        <v>39913</v>
      </c>
    </row>
    <row r="1402" spans="1:7" x14ac:dyDescent="0.25">
      <c r="A1402" s="48">
        <v>399136010</v>
      </c>
      <c r="B1402" s="41" t="s">
        <v>2653</v>
      </c>
      <c r="C1402" s="41">
        <v>0</v>
      </c>
      <c r="D1402" s="41">
        <v>0</v>
      </c>
      <c r="E1402" s="41">
        <v>0</v>
      </c>
      <c r="F1402" s="41">
        <v>0</v>
      </c>
      <c r="G1402" s="48">
        <v>39913</v>
      </c>
    </row>
    <row r="1403" spans="1:7" x14ac:dyDescent="0.25">
      <c r="A1403" s="48">
        <v>399139060</v>
      </c>
      <c r="B1403" s="41" t="s">
        <v>2655</v>
      </c>
      <c r="C1403" s="41">
        <v>0</v>
      </c>
      <c r="D1403" s="41">
        <v>0</v>
      </c>
      <c r="E1403" s="41">
        <v>0</v>
      </c>
      <c r="F1403" s="41">
        <v>0</v>
      </c>
      <c r="G1403" s="48">
        <v>39913</v>
      </c>
    </row>
    <row r="1404" spans="1:7" x14ac:dyDescent="0.25">
      <c r="A1404" s="48">
        <v>399139065</v>
      </c>
      <c r="B1404" s="41" t="s">
        <v>2657</v>
      </c>
      <c r="C1404" s="41">
        <v>0</v>
      </c>
      <c r="D1404" s="41">
        <v>0</v>
      </c>
      <c r="E1404" s="41">
        <v>0</v>
      </c>
      <c r="F1404" s="41">
        <v>0</v>
      </c>
      <c r="G1404" s="48">
        <v>39913</v>
      </c>
    </row>
    <row r="1405" spans="1:7" x14ac:dyDescent="0.25">
      <c r="A1405" s="48">
        <v>399139361</v>
      </c>
      <c r="B1405" s="41" t="s">
        <v>2659</v>
      </c>
      <c r="C1405" s="41">
        <v>0</v>
      </c>
      <c r="D1405" s="41">
        <v>0</v>
      </c>
      <c r="E1405" s="41">
        <v>0</v>
      </c>
      <c r="F1405" s="41">
        <v>0</v>
      </c>
      <c r="G1405" s="48">
        <v>39913</v>
      </c>
    </row>
    <row r="1406" spans="1:7" x14ac:dyDescent="0.25">
      <c r="A1406" s="48">
        <v>399139800</v>
      </c>
      <c r="B1406" s="41" t="s">
        <v>2661</v>
      </c>
      <c r="C1406" s="41">
        <v>0</v>
      </c>
      <c r="D1406" s="41">
        <v>0</v>
      </c>
      <c r="E1406" s="41">
        <v>0</v>
      </c>
      <c r="F1406" s="41">
        <v>0</v>
      </c>
      <c r="G1406" s="48">
        <v>39913</v>
      </c>
    </row>
    <row r="1407" spans="1:7" x14ac:dyDescent="0.25">
      <c r="A1407" s="48">
        <v>399139802</v>
      </c>
      <c r="B1407" s="41" t="s">
        <v>2663</v>
      </c>
      <c r="C1407" s="41">
        <v>0</v>
      </c>
      <c r="D1407" s="41">
        <v>0</v>
      </c>
      <c r="E1407" s="41">
        <v>0</v>
      </c>
      <c r="F1407" s="41">
        <v>0</v>
      </c>
      <c r="G1407" s="48">
        <v>39913</v>
      </c>
    </row>
    <row r="1408" spans="1:7" x14ac:dyDescent="0.25">
      <c r="A1408" s="48">
        <v>399140100</v>
      </c>
      <c r="B1408" s="41" t="s">
        <v>2665</v>
      </c>
      <c r="C1408" s="41">
        <v>34006.14</v>
      </c>
      <c r="D1408" s="41">
        <v>35450</v>
      </c>
      <c r="E1408" s="41">
        <v>35450</v>
      </c>
      <c r="F1408" s="41">
        <v>-1443.86</v>
      </c>
      <c r="G1408" s="48">
        <v>39914</v>
      </c>
    </row>
    <row r="1409" spans="1:7" x14ac:dyDescent="0.25">
      <c r="A1409" s="48">
        <v>399140101</v>
      </c>
      <c r="B1409" s="41" t="s">
        <v>2667</v>
      </c>
      <c r="C1409" s="41">
        <v>0</v>
      </c>
      <c r="D1409" s="41">
        <v>0</v>
      </c>
      <c r="E1409" s="41">
        <v>0</v>
      </c>
      <c r="F1409" s="41">
        <v>0</v>
      </c>
      <c r="G1409" s="48">
        <v>39914</v>
      </c>
    </row>
    <row r="1410" spans="1:7" x14ac:dyDescent="0.25">
      <c r="A1410" s="48">
        <v>399140102</v>
      </c>
      <c r="B1410" s="41" t="s">
        <v>2669</v>
      </c>
      <c r="C1410" s="41">
        <v>0</v>
      </c>
      <c r="D1410" s="41">
        <v>0</v>
      </c>
      <c r="E1410" s="41">
        <v>0</v>
      </c>
      <c r="F1410" s="41">
        <v>0</v>
      </c>
      <c r="G1410" s="48">
        <v>39914</v>
      </c>
    </row>
    <row r="1411" spans="1:7" x14ac:dyDescent="0.25">
      <c r="A1411" s="48">
        <v>399140103</v>
      </c>
      <c r="B1411" s="41" t="s">
        <v>2787</v>
      </c>
      <c r="C1411" s="41">
        <v>0</v>
      </c>
      <c r="D1411" s="41">
        <v>0</v>
      </c>
      <c r="E1411" s="41">
        <v>0</v>
      </c>
      <c r="F1411" s="41">
        <v>0</v>
      </c>
      <c r="G1411" s="48">
        <v>39914</v>
      </c>
    </row>
    <row r="1412" spans="1:7" x14ac:dyDescent="0.25">
      <c r="A1412" s="48">
        <v>399140120</v>
      </c>
      <c r="B1412" s="41" t="s">
        <v>2671</v>
      </c>
      <c r="C1412" s="41">
        <v>0</v>
      </c>
      <c r="D1412" s="41">
        <v>0</v>
      </c>
      <c r="E1412" s="41">
        <v>0</v>
      </c>
      <c r="F1412" s="41">
        <v>0</v>
      </c>
      <c r="G1412" s="48">
        <v>39914</v>
      </c>
    </row>
    <row r="1413" spans="1:7" x14ac:dyDescent="0.25">
      <c r="A1413" s="48">
        <v>399140700</v>
      </c>
      <c r="B1413" s="41" t="s">
        <v>2673</v>
      </c>
      <c r="C1413" s="41">
        <v>0</v>
      </c>
      <c r="D1413" s="41">
        <v>0</v>
      </c>
      <c r="E1413" s="41">
        <v>0</v>
      </c>
      <c r="F1413" s="41">
        <v>0</v>
      </c>
      <c r="G1413" s="48">
        <v>39914</v>
      </c>
    </row>
    <row r="1414" spans="1:7" x14ac:dyDescent="0.25">
      <c r="A1414" s="48">
        <v>399140930</v>
      </c>
      <c r="B1414" s="41" t="s">
        <v>2675</v>
      </c>
      <c r="C1414" s="41">
        <v>0</v>
      </c>
      <c r="D1414" s="41">
        <v>100</v>
      </c>
      <c r="E1414" s="41">
        <v>100</v>
      </c>
      <c r="F1414" s="41">
        <v>-100</v>
      </c>
      <c r="G1414" s="48">
        <v>39914</v>
      </c>
    </row>
    <row r="1415" spans="1:7" x14ac:dyDescent="0.25">
      <c r="A1415" s="48">
        <v>399142000</v>
      </c>
      <c r="B1415" s="41" t="s">
        <v>2788</v>
      </c>
      <c r="C1415" s="41">
        <v>0</v>
      </c>
      <c r="D1415" s="41">
        <v>0</v>
      </c>
      <c r="E1415" s="41">
        <v>0</v>
      </c>
      <c r="F1415" s="41">
        <v>0</v>
      </c>
      <c r="G1415" s="48">
        <v>39914</v>
      </c>
    </row>
    <row r="1416" spans="1:7" x14ac:dyDescent="0.25">
      <c r="A1416" s="48">
        <v>399142500</v>
      </c>
      <c r="B1416" s="41" t="s">
        <v>2677</v>
      </c>
      <c r="C1416" s="41">
        <v>0</v>
      </c>
      <c r="D1416" s="41">
        <v>0</v>
      </c>
      <c r="E1416" s="41">
        <v>0</v>
      </c>
      <c r="F1416" s="41">
        <v>0</v>
      </c>
      <c r="G1416" s="48">
        <v>39914</v>
      </c>
    </row>
    <row r="1417" spans="1:7" x14ac:dyDescent="0.25">
      <c r="A1417" s="48">
        <v>399142510</v>
      </c>
      <c r="B1417" s="41" t="s">
        <v>2679</v>
      </c>
      <c r="C1417" s="41">
        <v>0</v>
      </c>
      <c r="D1417" s="41">
        <v>0</v>
      </c>
      <c r="E1417" s="41">
        <v>0</v>
      </c>
      <c r="F1417" s="41">
        <v>0</v>
      </c>
      <c r="G1417" s="48">
        <v>39914</v>
      </c>
    </row>
    <row r="1418" spans="1:7" x14ac:dyDescent="0.25">
      <c r="A1418" s="48">
        <v>399144600</v>
      </c>
      <c r="B1418" s="41" t="s">
        <v>2681</v>
      </c>
      <c r="C1418" s="41">
        <v>0</v>
      </c>
      <c r="D1418" s="41">
        <v>0</v>
      </c>
      <c r="E1418" s="41">
        <v>0</v>
      </c>
      <c r="F1418" s="41">
        <v>0</v>
      </c>
      <c r="G1418" s="48">
        <v>39914</v>
      </c>
    </row>
    <row r="1419" spans="1:7" x14ac:dyDescent="0.25">
      <c r="A1419" s="48">
        <v>399144610</v>
      </c>
      <c r="B1419" s="41" t="s">
        <v>2683</v>
      </c>
      <c r="C1419" s="41">
        <v>0</v>
      </c>
      <c r="D1419" s="41">
        <v>0</v>
      </c>
      <c r="E1419" s="41">
        <v>0</v>
      </c>
      <c r="F1419" s="41">
        <v>0</v>
      </c>
      <c r="G1419" s="48">
        <v>39914</v>
      </c>
    </row>
    <row r="1420" spans="1:7" x14ac:dyDescent="0.25">
      <c r="A1420" s="48">
        <v>399144619</v>
      </c>
      <c r="B1420" s="41" t="s">
        <v>2685</v>
      </c>
      <c r="C1420" s="41">
        <v>0</v>
      </c>
      <c r="D1420" s="41">
        <v>0</v>
      </c>
      <c r="E1420" s="41">
        <v>0</v>
      </c>
      <c r="F1420" s="41">
        <v>0</v>
      </c>
      <c r="G1420" s="48">
        <v>39914</v>
      </c>
    </row>
    <row r="1421" spans="1:7" x14ac:dyDescent="0.25">
      <c r="A1421" s="48">
        <v>399149802</v>
      </c>
      <c r="B1421" s="41" t="s">
        <v>2687</v>
      </c>
      <c r="C1421" s="41">
        <v>0</v>
      </c>
      <c r="D1421" s="41">
        <v>0</v>
      </c>
      <c r="E1421" s="41">
        <v>0</v>
      </c>
      <c r="F1421" s="41">
        <v>0</v>
      </c>
      <c r="G1421" s="48">
        <v>39914</v>
      </c>
    </row>
    <row r="1422" spans="1:7" x14ac:dyDescent="0.25">
      <c r="A1422" s="48">
        <v>399150100</v>
      </c>
      <c r="B1422" s="41" t="s">
        <v>2689</v>
      </c>
      <c r="C1422" s="41">
        <v>95004.31</v>
      </c>
      <c r="D1422" s="41">
        <v>97050</v>
      </c>
      <c r="E1422" s="41">
        <v>97050</v>
      </c>
      <c r="F1422" s="41">
        <v>-2045.69</v>
      </c>
      <c r="G1422" s="48">
        <v>39915</v>
      </c>
    </row>
    <row r="1423" spans="1:7" x14ac:dyDescent="0.25">
      <c r="A1423" s="48">
        <v>399150101</v>
      </c>
      <c r="B1423" s="41" t="s">
        <v>2691</v>
      </c>
      <c r="C1423" s="41">
        <v>0</v>
      </c>
      <c r="D1423" s="41">
        <v>0</v>
      </c>
      <c r="E1423" s="41">
        <v>0</v>
      </c>
      <c r="F1423" s="41">
        <v>0</v>
      </c>
      <c r="G1423" s="48">
        <v>39915</v>
      </c>
    </row>
    <row r="1424" spans="1:7" x14ac:dyDescent="0.25">
      <c r="A1424" s="48">
        <v>399150102</v>
      </c>
      <c r="B1424" s="41" t="s">
        <v>2693</v>
      </c>
      <c r="C1424" s="41">
        <v>0</v>
      </c>
      <c r="D1424" s="41">
        <v>0</v>
      </c>
      <c r="E1424" s="41">
        <v>0</v>
      </c>
      <c r="F1424" s="41">
        <v>0</v>
      </c>
      <c r="G1424" s="48">
        <v>39915</v>
      </c>
    </row>
    <row r="1425" spans="1:7" x14ac:dyDescent="0.25">
      <c r="A1425" s="48">
        <v>399150103</v>
      </c>
      <c r="B1425" s="41" t="s">
        <v>2789</v>
      </c>
      <c r="C1425" s="41">
        <v>0</v>
      </c>
      <c r="D1425" s="41">
        <v>0</v>
      </c>
      <c r="E1425" s="41">
        <v>0</v>
      </c>
      <c r="F1425" s="41">
        <v>0</v>
      </c>
      <c r="G1425" s="48">
        <v>39915</v>
      </c>
    </row>
    <row r="1426" spans="1:7" x14ac:dyDescent="0.25">
      <c r="A1426" s="48">
        <v>399150120</v>
      </c>
      <c r="B1426" s="41" t="s">
        <v>2695</v>
      </c>
      <c r="C1426" s="41">
        <v>0</v>
      </c>
      <c r="D1426" s="41">
        <v>0</v>
      </c>
      <c r="E1426" s="41">
        <v>0</v>
      </c>
      <c r="F1426" s="41">
        <v>0</v>
      </c>
      <c r="G1426" s="48">
        <v>39915</v>
      </c>
    </row>
    <row r="1427" spans="1:7" x14ac:dyDescent="0.25">
      <c r="A1427" s="48">
        <v>399150200</v>
      </c>
      <c r="B1427" s="41" t="s">
        <v>2697</v>
      </c>
      <c r="C1427" s="41">
        <v>26250</v>
      </c>
      <c r="D1427" s="41">
        <v>0</v>
      </c>
      <c r="E1427" s="41">
        <v>0</v>
      </c>
      <c r="F1427" s="41">
        <v>26250</v>
      </c>
      <c r="G1427" s="48">
        <v>39915</v>
      </c>
    </row>
    <row r="1428" spans="1:7" x14ac:dyDescent="0.25">
      <c r="A1428" s="48">
        <v>399150800</v>
      </c>
      <c r="B1428" s="41" t="s">
        <v>2699</v>
      </c>
      <c r="C1428" s="41">
        <v>0</v>
      </c>
      <c r="D1428" s="41">
        <v>0</v>
      </c>
      <c r="E1428" s="41">
        <v>0</v>
      </c>
      <c r="F1428" s="41">
        <v>0</v>
      </c>
      <c r="G1428" s="48">
        <v>39915</v>
      </c>
    </row>
    <row r="1429" spans="1:7" x14ac:dyDescent="0.25">
      <c r="A1429" s="48">
        <v>399150930</v>
      </c>
      <c r="B1429" s="41" t="s">
        <v>2701</v>
      </c>
      <c r="C1429" s="41">
        <v>0</v>
      </c>
      <c r="D1429" s="41">
        <v>350</v>
      </c>
      <c r="E1429" s="41">
        <v>350</v>
      </c>
      <c r="F1429" s="41">
        <v>-350</v>
      </c>
      <c r="G1429" s="48">
        <v>39915</v>
      </c>
    </row>
    <row r="1430" spans="1:7" x14ac:dyDescent="0.25">
      <c r="A1430" s="48">
        <v>399152000</v>
      </c>
      <c r="B1430" s="41" t="s">
        <v>2703</v>
      </c>
      <c r="C1430" s="41">
        <v>0</v>
      </c>
      <c r="D1430" s="41">
        <v>0</v>
      </c>
      <c r="E1430" s="41">
        <v>0</v>
      </c>
      <c r="F1430" s="41">
        <v>0</v>
      </c>
      <c r="G1430" s="48">
        <v>39915</v>
      </c>
    </row>
    <row r="1431" spans="1:7" x14ac:dyDescent="0.25">
      <c r="A1431" s="48">
        <v>399152300</v>
      </c>
      <c r="B1431" s="41" t="s">
        <v>2705</v>
      </c>
      <c r="C1431" s="41">
        <v>0</v>
      </c>
      <c r="D1431" s="41">
        <v>0</v>
      </c>
      <c r="E1431" s="41">
        <v>0</v>
      </c>
      <c r="F1431" s="41">
        <v>0</v>
      </c>
      <c r="G1431" s="48">
        <v>39915</v>
      </c>
    </row>
    <row r="1432" spans="1:7" x14ac:dyDescent="0.25">
      <c r="A1432" s="48">
        <v>399152500</v>
      </c>
      <c r="B1432" s="41" t="s">
        <v>2707</v>
      </c>
      <c r="C1432" s="41">
        <v>0</v>
      </c>
      <c r="D1432" s="41">
        <v>150</v>
      </c>
      <c r="E1432" s="41">
        <v>150</v>
      </c>
      <c r="F1432" s="41">
        <v>-150</v>
      </c>
      <c r="G1432" s="48">
        <v>39915</v>
      </c>
    </row>
    <row r="1433" spans="1:7" x14ac:dyDescent="0.25">
      <c r="A1433" s="48">
        <v>399152510</v>
      </c>
      <c r="B1433" s="41" t="s">
        <v>2709</v>
      </c>
      <c r="C1433" s="41">
        <v>0</v>
      </c>
      <c r="D1433" s="41">
        <v>0</v>
      </c>
      <c r="E1433" s="41">
        <v>0</v>
      </c>
      <c r="F1433" s="41">
        <v>0</v>
      </c>
      <c r="G1433" s="48">
        <v>39915</v>
      </c>
    </row>
    <row r="1434" spans="1:7" x14ac:dyDescent="0.25">
      <c r="A1434" s="48">
        <v>399152701</v>
      </c>
      <c r="B1434" s="41" t="s">
        <v>2711</v>
      </c>
      <c r="C1434" s="41">
        <v>0</v>
      </c>
      <c r="D1434" s="41">
        <v>0</v>
      </c>
      <c r="E1434" s="41">
        <v>0</v>
      </c>
      <c r="F1434" s="41">
        <v>0</v>
      </c>
      <c r="G1434" s="48">
        <v>39915</v>
      </c>
    </row>
    <row r="1435" spans="1:7" x14ac:dyDescent="0.25">
      <c r="A1435" s="48">
        <v>399154610</v>
      </c>
      <c r="B1435" s="41" t="s">
        <v>2713</v>
      </c>
      <c r="C1435" s="41">
        <v>0</v>
      </c>
      <c r="D1435" s="41">
        <v>0</v>
      </c>
      <c r="E1435" s="41">
        <v>0</v>
      </c>
      <c r="F1435" s="41">
        <v>0</v>
      </c>
      <c r="G1435" s="48">
        <v>39915</v>
      </c>
    </row>
    <row r="1436" spans="1:7" x14ac:dyDescent="0.25">
      <c r="A1436" s="48">
        <v>399154611</v>
      </c>
      <c r="B1436" s="41" t="s">
        <v>2715</v>
      </c>
      <c r="C1436" s="41">
        <v>0</v>
      </c>
      <c r="D1436" s="41">
        <v>0</v>
      </c>
      <c r="E1436" s="41">
        <v>0</v>
      </c>
      <c r="F1436" s="41">
        <v>0</v>
      </c>
      <c r="G1436" s="48">
        <v>39915</v>
      </c>
    </row>
    <row r="1437" spans="1:7" x14ac:dyDescent="0.25">
      <c r="A1437" s="48">
        <v>399154619</v>
      </c>
      <c r="B1437" s="41" t="s">
        <v>2717</v>
      </c>
      <c r="C1437" s="41">
        <v>0</v>
      </c>
      <c r="D1437" s="41">
        <v>0</v>
      </c>
      <c r="E1437" s="41">
        <v>0</v>
      </c>
      <c r="F1437" s="41">
        <v>0</v>
      </c>
      <c r="G1437" s="48">
        <v>39915</v>
      </c>
    </row>
    <row r="1438" spans="1:7" x14ac:dyDescent="0.25">
      <c r="A1438" s="48">
        <v>399156010</v>
      </c>
      <c r="B1438" s="41" t="s">
        <v>2719</v>
      </c>
      <c r="C1438" s="41">
        <v>0</v>
      </c>
      <c r="D1438" s="41">
        <v>0</v>
      </c>
      <c r="E1438" s="41">
        <v>0</v>
      </c>
      <c r="F1438" s="41">
        <v>0</v>
      </c>
      <c r="G1438" s="48">
        <v>39915</v>
      </c>
    </row>
    <row r="1439" spans="1:7" x14ac:dyDescent="0.25">
      <c r="A1439" s="48">
        <v>399156011</v>
      </c>
      <c r="B1439" s="41" t="s">
        <v>2721</v>
      </c>
      <c r="C1439" s="41">
        <v>0</v>
      </c>
      <c r="D1439" s="41">
        <v>0</v>
      </c>
      <c r="E1439" s="41">
        <v>0</v>
      </c>
      <c r="F1439" s="41">
        <v>0</v>
      </c>
      <c r="G1439" s="48">
        <v>39915</v>
      </c>
    </row>
    <row r="1440" spans="1:7" x14ac:dyDescent="0.25">
      <c r="A1440" s="48">
        <v>399159802</v>
      </c>
      <c r="B1440" s="41" t="s">
        <v>2723</v>
      </c>
      <c r="C1440" s="41">
        <v>0</v>
      </c>
      <c r="D1440" s="41">
        <v>0</v>
      </c>
      <c r="E1440" s="41">
        <v>0</v>
      </c>
      <c r="F1440" s="41">
        <v>0</v>
      </c>
      <c r="G1440" s="48">
        <v>39915</v>
      </c>
    </row>
    <row r="1441" spans="1:7" x14ac:dyDescent="0.25">
      <c r="A1441" s="48">
        <v>399159806</v>
      </c>
      <c r="B1441" s="41" t="s">
        <v>2762</v>
      </c>
      <c r="C1441" s="41">
        <v>0</v>
      </c>
      <c r="D1441" s="41">
        <v>-42750</v>
      </c>
      <c r="E1441" s="41">
        <v>-42750</v>
      </c>
      <c r="F1441" s="41">
        <v>42750</v>
      </c>
      <c r="G1441" s="48">
        <v>39915</v>
      </c>
    </row>
    <row r="1442" spans="1:7" x14ac:dyDescent="0.25">
      <c r="A1442" s="73" t="s">
        <v>21</v>
      </c>
      <c r="B1442" s="73" t="s">
        <v>21</v>
      </c>
      <c r="C1442" s="73" t="s">
        <v>2879</v>
      </c>
      <c r="D1442" s="73" t="s">
        <v>2880</v>
      </c>
      <c r="E1442" s="73" t="s">
        <v>2881</v>
      </c>
      <c r="F1442" s="73" t="s">
        <v>2882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14"/>
  <sheetViews>
    <sheetView zoomScale="85" zoomScaleNormal="85" workbookViewId="0">
      <pane xSplit="2" ySplit="6" topLeftCell="C7" activePane="bottomRight" state="frozen"/>
      <selection activeCell="F35" sqref="F35"/>
      <selection pane="topRight" activeCell="F35" sqref="F35"/>
      <selection pane="bottomLeft" activeCell="F35" sqref="F35"/>
      <selection pane="bottomRight" activeCell="O18" sqref="O18"/>
    </sheetView>
  </sheetViews>
  <sheetFormatPr defaultColWidth="9.140625" defaultRowHeight="15" x14ac:dyDescent="0.25"/>
  <cols>
    <col min="1" max="1" width="7.5703125" style="13" customWidth="1"/>
    <col min="2" max="2" width="29.7109375" style="41" bestFit="1" customWidth="1"/>
    <col min="3" max="3" width="10.140625" style="41" customWidth="1"/>
    <col min="4" max="5" width="10.140625" style="41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30.7109375" style="41" customWidth="1"/>
    <col min="17" max="16384" width="9.140625" style="41"/>
  </cols>
  <sheetData>
    <row r="1" spans="1:16" x14ac:dyDescent="0.25">
      <c r="A1" s="1992" t="s">
        <v>6239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x14ac:dyDescent="0.25">
      <c r="A2" s="244"/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</row>
    <row r="3" spans="1:16" ht="15.75" thickBot="1" x14ac:dyDescent="0.3"/>
    <row r="4" spans="1:16" s="2" customFormat="1" ht="45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16" t="s">
        <v>2885</v>
      </c>
      <c r="F4" s="88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23" t="s">
        <v>2893</v>
      </c>
      <c r="L4" s="23" t="s">
        <v>2888</v>
      </c>
      <c r="M4" s="23" t="s">
        <v>2889</v>
      </c>
      <c r="N4" s="23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8"/>
      <c r="F5" s="97"/>
      <c r="G5" s="97"/>
      <c r="H5" s="95"/>
      <c r="I5" s="98"/>
      <c r="J5" s="99"/>
      <c r="K5" s="101"/>
      <c r="L5" s="101"/>
      <c r="M5" s="101"/>
      <c r="N5" s="101"/>
      <c r="O5" s="101"/>
      <c r="P5" s="101"/>
    </row>
    <row r="6" spans="1:16" s="3" customFormat="1" ht="15.75" thickBot="1" x14ac:dyDescent="0.3">
      <c r="A6" s="102"/>
      <c r="B6" s="103"/>
      <c r="C6" s="424" t="s">
        <v>0</v>
      </c>
      <c r="D6" s="425" t="s">
        <v>0</v>
      </c>
      <c r="E6" s="426" t="s">
        <v>0</v>
      </c>
      <c r="F6" s="427" t="s">
        <v>0</v>
      </c>
      <c r="G6" s="427" t="s">
        <v>0</v>
      </c>
      <c r="H6" s="425" t="s">
        <v>0</v>
      </c>
      <c r="I6" s="426" t="s">
        <v>0</v>
      </c>
      <c r="J6" s="428" t="s">
        <v>0</v>
      </c>
      <c r="K6" s="113" t="s">
        <v>0</v>
      </c>
      <c r="L6" s="113" t="s">
        <v>0</v>
      </c>
      <c r="M6" s="113" t="s">
        <v>0</v>
      </c>
      <c r="N6" s="113" t="s">
        <v>0</v>
      </c>
      <c r="O6" s="113" t="s">
        <v>0</v>
      </c>
      <c r="P6" s="113"/>
    </row>
    <row r="7" spans="1:16" x14ac:dyDescent="0.25">
      <c r="A7" s="24">
        <v>39902</v>
      </c>
      <c r="B7" s="114" t="s">
        <v>2943</v>
      </c>
      <c r="C7" s="139">
        <f>'39902'!C42</f>
        <v>195700</v>
      </c>
      <c r="D7" s="67">
        <f>'39902'!D42</f>
        <v>0</v>
      </c>
      <c r="E7" s="67">
        <f>'39902'!E42</f>
        <v>0</v>
      </c>
      <c r="F7" s="122">
        <f>'39902'!F42</f>
        <v>195700</v>
      </c>
      <c r="G7" s="122">
        <f>'39902'!G42</f>
        <v>127093.88</v>
      </c>
      <c r="H7" s="67">
        <f>'39902'!H42</f>
        <v>68606.12</v>
      </c>
      <c r="I7" s="68">
        <f>'39902'!I42</f>
        <v>23300</v>
      </c>
      <c r="J7" s="125">
        <f>'39902'!J42</f>
        <v>219000</v>
      </c>
      <c r="K7" s="82">
        <f>'39902'!K42</f>
        <v>195700</v>
      </c>
      <c r="L7" s="82">
        <f>'39902'!L42</f>
        <v>-400</v>
      </c>
      <c r="M7" s="82">
        <f>'39902'!M42</f>
        <v>15300</v>
      </c>
      <c r="N7" s="82">
        <f>'39902'!N42</f>
        <v>0</v>
      </c>
      <c r="O7" s="82">
        <f>'39902'!O42</f>
        <v>210600</v>
      </c>
      <c r="P7" s="69"/>
    </row>
    <row r="8" spans="1:16" x14ac:dyDescent="0.25">
      <c r="A8" s="24">
        <v>39913</v>
      </c>
      <c r="B8" s="114" t="s">
        <v>2944</v>
      </c>
      <c r="C8" s="140">
        <f>'39913'!C21</f>
        <v>1700</v>
      </c>
      <c r="D8" s="6">
        <f>'39913'!D21</f>
        <v>0</v>
      </c>
      <c r="E8" s="6">
        <f>'39913'!E21</f>
        <v>0</v>
      </c>
      <c r="F8" s="123">
        <f>'39913'!F21</f>
        <v>1700</v>
      </c>
      <c r="G8" s="123">
        <f>'39913'!G21</f>
        <v>0</v>
      </c>
      <c r="H8" s="6">
        <f>'39913'!H21</f>
        <v>1700</v>
      </c>
      <c r="I8" s="17">
        <f>'39913'!I21</f>
        <v>-1700</v>
      </c>
      <c r="J8" s="126">
        <f>'39913'!J21</f>
        <v>0</v>
      </c>
      <c r="K8" s="81">
        <f>'39913'!K21</f>
        <v>1700</v>
      </c>
      <c r="L8" s="81">
        <f>'39913'!L21</f>
        <v>-1700</v>
      </c>
      <c r="M8" s="81">
        <f>'39913'!M21</f>
        <v>0</v>
      </c>
      <c r="N8" s="81">
        <f>'39913'!N21</f>
        <v>0</v>
      </c>
      <c r="O8" s="81">
        <f>'39913'!O21</f>
        <v>0</v>
      </c>
      <c r="P8" s="53"/>
    </row>
    <row r="9" spans="1:16" x14ac:dyDescent="0.25">
      <c r="A9" s="47"/>
      <c r="B9" s="115"/>
      <c r="C9" s="140"/>
      <c r="D9" s="6"/>
      <c r="E9" s="6"/>
      <c r="F9" s="123"/>
      <c r="G9" s="123"/>
      <c r="H9" s="6"/>
      <c r="I9" s="17"/>
      <c r="J9" s="126"/>
      <c r="K9" s="375"/>
      <c r="L9" s="375"/>
      <c r="M9" s="375"/>
      <c r="N9" s="375"/>
      <c r="O9" s="375"/>
      <c r="P9" s="376"/>
    </row>
    <row r="10" spans="1:16" s="40" customFormat="1" ht="15.75" thickBot="1" x14ac:dyDescent="0.3">
      <c r="A10" s="44"/>
      <c r="B10" s="75" t="s">
        <v>24</v>
      </c>
      <c r="C10" s="429">
        <f t="shared" ref="C10:E10" si="0">SUM(C7:C9)</f>
        <v>197400</v>
      </c>
      <c r="D10" s="430">
        <f t="shared" si="0"/>
        <v>0</v>
      </c>
      <c r="E10" s="430">
        <f t="shared" si="0"/>
        <v>0</v>
      </c>
      <c r="F10" s="124">
        <f>SUM(F7:F9)</f>
        <v>197400</v>
      </c>
      <c r="G10" s="124">
        <f t="shared" ref="G10:O10" si="1">SUM(G7:G9)</f>
        <v>127093.88</v>
      </c>
      <c r="H10" s="8">
        <f t="shared" si="1"/>
        <v>70306.12</v>
      </c>
      <c r="I10" s="19">
        <f t="shared" si="1"/>
        <v>21600</v>
      </c>
      <c r="J10" s="127">
        <f t="shared" si="1"/>
        <v>219000</v>
      </c>
      <c r="K10" s="78">
        <f t="shared" si="1"/>
        <v>197400</v>
      </c>
      <c r="L10" s="78">
        <f t="shared" si="1"/>
        <v>-2100</v>
      </c>
      <c r="M10" s="78">
        <f t="shared" si="1"/>
        <v>15300</v>
      </c>
      <c r="N10" s="78">
        <f t="shared" si="1"/>
        <v>0</v>
      </c>
      <c r="O10" s="78">
        <f t="shared" si="1"/>
        <v>210600</v>
      </c>
      <c r="P10" s="55"/>
    </row>
    <row r="14" spans="1:16" x14ac:dyDescent="0.25">
      <c r="P14" s="431"/>
    </row>
  </sheetData>
  <mergeCells count="1">
    <mergeCell ref="A1:P1"/>
  </mergeCells>
  <hyperlinks>
    <hyperlink ref="B8" location="'39913'!A1" display="Head of Corporate Resources"/>
    <hyperlink ref="B7" location="'39902'!A1" display="Human Resources"/>
  </hyperlinks>
  <printOptions horizontalCentered="1"/>
  <pageMargins left="0.39370078740157483" right="0.39370078740157483" top="0.39370078740157483" bottom="0.39370078740157483" header="0.31496062992125984" footer="0"/>
  <pageSetup paperSize="9" scale="83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57"/>
  <sheetViews>
    <sheetView zoomScale="85" zoomScaleNormal="85" workbookViewId="0">
      <pane xSplit="1" ySplit="3" topLeftCell="B16" activePane="bottomRight" state="frozen"/>
      <selection activeCell="F35" sqref="F35"/>
      <selection pane="topRight" activeCell="F35" sqref="F35"/>
      <selection pane="bottomLeft" activeCell="F35" sqref="F35"/>
      <selection pane="bottomRight" activeCell="A13" sqref="A13"/>
    </sheetView>
  </sheetViews>
  <sheetFormatPr defaultColWidth="9.140625" defaultRowHeight="15" x14ac:dyDescent="0.25"/>
  <cols>
    <col min="1" max="1" width="11.28515625" style="13" bestFit="1" customWidth="1"/>
    <col min="2" max="2" width="41.85546875" style="41" bestFit="1" customWidth="1"/>
    <col min="3" max="3" width="10.140625" style="41" customWidth="1"/>
    <col min="4" max="5" width="10.140625" style="41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30.85546875" style="377" customWidth="1"/>
    <col min="17" max="16384" width="9.140625" style="41"/>
  </cols>
  <sheetData>
    <row r="1" spans="1:19" x14ac:dyDescent="0.25">
      <c r="A1" s="1992" t="s">
        <v>6239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9" ht="14.45" customHeight="1" x14ac:dyDescent="0.25">
      <c r="A2" s="1991" t="s">
        <v>2943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9" ht="15.75" thickBot="1" x14ac:dyDescent="0.3"/>
    <row r="4" spans="1:19" s="2" customFormat="1" ht="45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23" t="s">
        <v>2893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9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265"/>
      <c r="L5" s="100"/>
      <c r="M5" s="265"/>
      <c r="N5" s="100"/>
      <c r="O5" s="101"/>
      <c r="P5" s="101"/>
    </row>
    <row r="6" spans="1:19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267" t="s">
        <v>0</v>
      </c>
      <c r="L6" s="111" t="s">
        <v>0</v>
      </c>
      <c r="M6" s="267" t="s">
        <v>0</v>
      </c>
      <c r="N6" s="111" t="s">
        <v>0</v>
      </c>
      <c r="O6" s="112" t="s">
        <v>0</v>
      </c>
      <c r="P6" s="113"/>
    </row>
    <row r="7" spans="1:19" x14ac:dyDescent="0.25">
      <c r="A7" s="20"/>
      <c r="B7" s="129" t="s">
        <v>1</v>
      </c>
      <c r="C7" s="136"/>
      <c r="D7" s="137"/>
      <c r="E7" s="137"/>
      <c r="F7" s="122"/>
      <c r="G7" s="122"/>
      <c r="H7" s="67"/>
      <c r="I7" s="68"/>
      <c r="J7" s="125"/>
      <c r="K7" s="116"/>
      <c r="L7" s="119"/>
      <c r="M7" s="116"/>
      <c r="N7" s="119"/>
      <c r="O7" s="82"/>
      <c r="P7" s="402"/>
      <c r="S7" s="4"/>
    </row>
    <row r="8" spans="1:19" x14ac:dyDescent="0.25">
      <c r="A8" s="20"/>
      <c r="B8" s="129"/>
      <c r="C8" s="138"/>
      <c r="D8" s="135"/>
      <c r="E8" s="135"/>
      <c r="F8" s="123"/>
      <c r="G8" s="123"/>
      <c r="H8" s="6"/>
      <c r="I8" s="17"/>
      <c r="J8" s="126"/>
      <c r="K8" s="84"/>
      <c r="L8" s="120"/>
      <c r="M8" s="84"/>
      <c r="N8" s="120"/>
      <c r="O8" s="81"/>
      <c r="P8" s="403"/>
      <c r="S8" s="4"/>
    </row>
    <row r="9" spans="1:19" x14ac:dyDescent="0.25">
      <c r="A9" s="20"/>
      <c r="B9" s="129" t="s">
        <v>2771</v>
      </c>
      <c r="C9" s="138"/>
      <c r="D9" s="135"/>
      <c r="E9" s="135"/>
      <c r="F9" s="123"/>
      <c r="G9" s="123"/>
      <c r="H9" s="6"/>
      <c r="I9" s="17"/>
      <c r="J9" s="126"/>
      <c r="K9" s="84"/>
      <c r="L9" s="120"/>
      <c r="M9" s="84"/>
      <c r="N9" s="120"/>
      <c r="O9" s="81"/>
      <c r="P9" s="432"/>
      <c r="S9" s="4"/>
    </row>
    <row r="10" spans="1:19" x14ac:dyDescent="0.25">
      <c r="A10" s="21">
        <v>399020100</v>
      </c>
      <c r="B10" s="132" t="s">
        <v>2</v>
      </c>
      <c r="C10" s="433">
        <f>VLOOKUP(A10,'HRFull Year'!A:D,4,0)</f>
        <v>106300</v>
      </c>
      <c r="D10" s="17"/>
      <c r="E10" s="17"/>
      <c r="F10" s="123">
        <f>VLOOKUP(A10,'HRFull Year'!A:E,5,0)</f>
        <v>106300</v>
      </c>
      <c r="G10" s="123">
        <f>VLOOKUP(A10,'HRTo Date'!A:C,3,0)</f>
        <v>48962.69</v>
      </c>
      <c r="H10" s="6">
        <f>F10-G10</f>
        <v>57337.31</v>
      </c>
      <c r="I10" s="17">
        <f>95100-C10</f>
        <v>-11200</v>
      </c>
      <c r="J10" s="126">
        <f>F10+I10</f>
        <v>95100</v>
      </c>
      <c r="K10" s="84">
        <f>C10</f>
        <v>106300</v>
      </c>
      <c r="L10" s="120"/>
      <c r="M10" s="84"/>
      <c r="N10" s="120"/>
      <c r="O10" s="81">
        <f>SUM(K10:N10)</f>
        <v>106300</v>
      </c>
      <c r="P10" s="409"/>
      <c r="S10" s="4"/>
    </row>
    <row r="11" spans="1:19" x14ac:dyDescent="0.25">
      <c r="A11" s="21">
        <v>399020150</v>
      </c>
      <c r="B11" s="132" t="s">
        <v>2846</v>
      </c>
      <c r="C11" s="433">
        <f>VLOOKUP(A11,'HRFull Year'!A:D,4,0)</f>
        <v>0</v>
      </c>
      <c r="D11" s="17"/>
      <c r="E11" s="17"/>
      <c r="F11" s="123">
        <f>VLOOKUP(A11,'HRFull Year'!A:E,5,0)</f>
        <v>0</v>
      </c>
      <c r="G11" s="123">
        <f>VLOOKUP(A11,'HRTo Date'!A:C,3,0)</f>
        <v>0</v>
      </c>
      <c r="H11" s="6">
        <f t="shared" ref="H11:H19" si="0">F11-G11</f>
        <v>0</v>
      </c>
      <c r="I11" s="17"/>
      <c r="J11" s="126">
        <f t="shared" ref="J11:J19" si="1">F11+I11</f>
        <v>0</v>
      </c>
      <c r="K11" s="84">
        <f t="shared" ref="K11:K19" si="2">C11</f>
        <v>0</v>
      </c>
      <c r="L11" s="120"/>
      <c r="M11" s="84"/>
      <c r="N11" s="120"/>
      <c r="O11" s="81">
        <f t="shared" ref="O11:O19" si="3">SUM(K11:N11)</f>
        <v>0</v>
      </c>
      <c r="P11" s="434"/>
      <c r="S11" s="4"/>
    </row>
    <row r="12" spans="1:19" x14ac:dyDescent="0.25">
      <c r="A12" s="21">
        <v>399020200</v>
      </c>
      <c r="B12" s="132" t="s">
        <v>2847</v>
      </c>
      <c r="C12" s="433">
        <f>VLOOKUP(A12,'HRFull Year'!A:D,4,0)</f>
        <v>0</v>
      </c>
      <c r="D12" s="17"/>
      <c r="E12" s="17"/>
      <c r="F12" s="123">
        <f>VLOOKUP(A12,'HRFull Year'!A:E,5,0)</f>
        <v>0</v>
      </c>
      <c r="G12" s="123">
        <f>VLOOKUP(A12,'HRTo Date'!A:C,3,0)</f>
        <v>8500</v>
      </c>
      <c r="H12" s="6">
        <f t="shared" si="0"/>
        <v>-8500</v>
      </c>
      <c r="I12" s="17">
        <v>8500</v>
      </c>
      <c r="J12" s="126">
        <f t="shared" si="1"/>
        <v>8500</v>
      </c>
      <c r="K12" s="84">
        <f t="shared" si="2"/>
        <v>0</v>
      </c>
      <c r="L12" s="120"/>
      <c r="M12" s="84"/>
      <c r="N12" s="120"/>
      <c r="O12" s="81">
        <f t="shared" si="3"/>
        <v>0</v>
      </c>
      <c r="P12" s="409"/>
    </row>
    <row r="13" spans="1:19" x14ac:dyDescent="0.25">
      <c r="A13" s="21">
        <v>399020800</v>
      </c>
      <c r="B13" s="132" t="s">
        <v>3</v>
      </c>
      <c r="C13" s="433">
        <f>VLOOKUP(A13,'HRFull Year'!A:D,4,0)</f>
        <v>0</v>
      </c>
      <c r="D13" s="17"/>
      <c r="E13" s="17"/>
      <c r="F13" s="123">
        <f>VLOOKUP(A13,'HRFull Year'!A:E,5,0)</f>
        <v>0</v>
      </c>
      <c r="G13" s="123">
        <f>VLOOKUP(A13,'HRTo Date'!A:C,3,0)</f>
        <v>35</v>
      </c>
      <c r="H13" s="6">
        <f t="shared" si="0"/>
        <v>-35</v>
      </c>
      <c r="I13" s="17"/>
      <c r="J13" s="126">
        <f t="shared" si="1"/>
        <v>0</v>
      </c>
      <c r="K13" s="84">
        <f t="shared" si="2"/>
        <v>0</v>
      </c>
      <c r="L13" s="120"/>
      <c r="M13" s="84"/>
      <c r="N13" s="120"/>
      <c r="O13" s="81">
        <f t="shared" si="3"/>
        <v>0</v>
      </c>
      <c r="P13" s="434"/>
    </row>
    <row r="14" spans="1:19" x14ac:dyDescent="0.25">
      <c r="A14" s="21">
        <v>399020930</v>
      </c>
      <c r="B14" s="132" t="s">
        <v>2731</v>
      </c>
      <c r="C14" s="433">
        <f>VLOOKUP(A14,'HRFull Year'!A:D,4,0)</f>
        <v>500</v>
      </c>
      <c r="D14" s="17"/>
      <c r="E14" s="17"/>
      <c r="F14" s="123">
        <f>VLOOKUP(A14,'HRFull Year'!A:E,5,0)</f>
        <v>500</v>
      </c>
      <c r="G14" s="123">
        <f>VLOOKUP(A14,'HRTo Date'!A:C,3,0)</f>
        <v>0</v>
      </c>
      <c r="H14" s="6">
        <f t="shared" si="0"/>
        <v>500</v>
      </c>
      <c r="I14" s="17"/>
      <c r="J14" s="126">
        <f t="shared" si="1"/>
        <v>500</v>
      </c>
      <c r="K14" s="84">
        <f t="shared" si="2"/>
        <v>500</v>
      </c>
      <c r="L14" s="120"/>
      <c r="M14" s="84"/>
      <c r="N14" s="120"/>
      <c r="O14" s="81">
        <f t="shared" si="3"/>
        <v>500</v>
      </c>
      <c r="P14" s="434"/>
    </row>
    <row r="15" spans="1:19" x14ac:dyDescent="0.25">
      <c r="A15" s="60">
        <v>399020970</v>
      </c>
      <c r="B15" s="64" t="s">
        <v>6240</v>
      </c>
      <c r="C15" s="433">
        <f>VLOOKUP(A15,'HRFull Year'!A:D,4,0)</f>
        <v>2000</v>
      </c>
      <c r="D15" s="17"/>
      <c r="E15" s="17"/>
      <c r="F15" s="123">
        <f>VLOOKUP(A15,'HRFull Year'!A:E,5,0)</f>
        <v>2000</v>
      </c>
      <c r="G15" s="123">
        <f>VLOOKUP(A15,'HRTo Date'!A:C,3,0)</f>
        <v>0</v>
      </c>
      <c r="H15" s="6">
        <f t="shared" si="0"/>
        <v>2000</v>
      </c>
      <c r="I15" s="17"/>
      <c r="J15" s="126">
        <f t="shared" si="1"/>
        <v>2000</v>
      </c>
      <c r="K15" s="84">
        <f t="shared" si="2"/>
        <v>2000</v>
      </c>
      <c r="L15" s="120"/>
      <c r="M15" s="84"/>
      <c r="N15" s="120"/>
      <c r="O15" s="81">
        <f t="shared" si="3"/>
        <v>2000</v>
      </c>
      <c r="P15" s="409"/>
    </row>
    <row r="16" spans="1:19" x14ac:dyDescent="0.25">
      <c r="A16" s="60">
        <v>399020975</v>
      </c>
      <c r="B16" s="64" t="s">
        <v>3055</v>
      </c>
      <c r="C16" s="433">
        <f>VLOOKUP(A16,'HRFull Year'!A:D,4,0)</f>
        <v>200</v>
      </c>
      <c r="D16" s="17"/>
      <c r="E16" s="17"/>
      <c r="F16" s="123">
        <f>VLOOKUP(A16,'HRFull Year'!A:E,5,0)</f>
        <v>200</v>
      </c>
      <c r="G16" s="123">
        <f>VLOOKUP(A16,'HRTo Date'!A:C,3,0)</f>
        <v>244.5</v>
      </c>
      <c r="H16" s="6">
        <f t="shared" si="0"/>
        <v>-44.5</v>
      </c>
      <c r="I16" s="17"/>
      <c r="J16" s="126">
        <f t="shared" si="1"/>
        <v>200</v>
      </c>
      <c r="K16" s="84">
        <f t="shared" si="2"/>
        <v>200</v>
      </c>
      <c r="L16" s="120"/>
      <c r="M16" s="84">
        <v>200</v>
      </c>
      <c r="N16" s="120"/>
      <c r="O16" s="81">
        <f t="shared" si="3"/>
        <v>400</v>
      </c>
      <c r="P16" s="434"/>
    </row>
    <row r="17" spans="1:18" x14ac:dyDescent="0.25">
      <c r="A17" s="60">
        <v>399020976</v>
      </c>
      <c r="B17" s="64" t="s">
        <v>6241</v>
      </c>
      <c r="C17" s="433">
        <f>VLOOKUP(A17,'HRFull Year'!A:D,4,0)</f>
        <v>2400</v>
      </c>
      <c r="D17" s="17"/>
      <c r="E17" s="17"/>
      <c r="F17" s="123">
        <f>VLOOKUP(A17,'HRFull Year'!A:E,5,0)</f>
        <v>2400</v>
      </c>
      <c r="G17" s="123">
        <f>VLOOKUP(A17,'HRTo Date'!A:C,3,0)</f>
        <v>170</v>
      </c>
      <c r="H17" s="6">
        <f t="shared" si="0"/>
        <v>2230</v>
      </c>
      <c r="I17" s="17"/>
      <c r="J17" s="126">
        <f t="shared" si="1"/>
        <v>2400</v>
      </c>
      <c r="K17" s="84">
        <f t="shared" si="2"/>
        <v>2400</v>
      </c>
      <c r="L17" s="120"/>
      <c r="M17" s="84"/>
      <c r="N17" s="120"/>
      <c r="O17" s="81">
        <f t="shared" si="3"/>
        <v>2400</v>
      </c>
      <c r="P17" s="409"/>
    </row>
    <row r="18" spans="1:18" x14ac:dyDescent="0.25">
      <c r="A18" s="60">
        <v>399020981</v>
      </c>
      <c r="B18" s="64" t="s">
        <v>4</v>
      </c>
      <c r="C18" s="433">
        <f>VLOOKUP(A18,'HRFull Year'!A:D,4,0)</f>
        <v>-500</v>
      </c>
      <c r="D18" s="17"/>
      <c r="E18" s="17"/>
      <c r="F18" s="123">
        <f>VLOOKUP(A18,'HRFull Year'!A:E,5,0)</f>
        <v>-500</v>
      </c>
      <c r="G18" s="123">
        <f>VLOOKUP(A18,'HRTo Date'!A:C,3,0)</f>
        <v>200</v>
      </c>
      <c r="H18" s="6">
        <f t="shared" si="0"/>
        <v>-700</v>
      </c>
      <c r="I18" s="17">
        <v>500</v>
      </c>
      <c r="J18" s="126">
        <f t="shared" si="1"/>
        <v>0</v>
      </c>
      <c r="K18" s="84">
        <f t="shared" si="2"/>
        <v>-500</v>
      </c>
      <c r="L18" s="120"/>
      <c r="M18" s="84">
        <v>10500</v>
      </c>
      <c r="N18" s="120"/>
      <c r="O18" s="81">
        <f t="shared" si="3"/>
        <v>10000</v>
      </c>
      <c r="P18" s="434"/>
    </row>
    <row r="19" spans="1:18" x14ac:dyDescent="0.25">
      <c r="A19" s="60">
        <v>399020985</v>
      </c>
      <c r="B19" s="64" t="s">
        <v>6242</v>
      </c>
      <c r="C19" s="433">
        <f>VLOOKUP(A19,'HRFull Year'!A:D,4,0)</f>
        <v>6000</v>
      </c>
      <c r="D19" s="17"/>
      <c r="E19" s="17"/>
      <c r="F19" s="123">
        <f>VLOOKUP(A19,'HRFull Year'!A:E,5,0)</f>
        <v>6000</v>
      </c>
      <c r="G19" s="123">
        <f>VLOOKUP(A19,'HRTo Date'!A:C,3,0)</f>
        <v>186.99</v>
      </c>
      <c r="H19" s="6">
        <f t="shared" si="0"/>
        <v>5813.01</v>
      </c>
      <c r="I19" s="17"/>
      <c r="J19" s="126">
        <f t="shared" si="1"/>
        <v>6000</v>
      </c>
      <c r="K19" s="84">
        <f t="shared" si="2"/>
        <v>6000</v>
      </c>
      <c r="L19" s="120"/>
      <c r="M19" s="84"/>
      <c r="N19" s="120"/>
      <c r="O19" s="81">
        <f t="shared" si="3"/>
        <v>6000</v>
      </c>
      <c r="P19" s="409"/>
    </row>
    <row r="20" spans="1:18" x14ac:dyDescent="0.25">
      <c r="A20" s="60"/>
      <c r="B20" s="61" t="s">
        <v>7</v>
      </c>
      <c r="C20" s="435">
        <f t="shared" ref="C20:E20" si="4">SUM(C10:C19)</f>
        <v>116900</v>
      </c>
      <c r="D20" s="18">
        <f t="shared" si="4"/>
        <v>0</v>
      </c>
      <c r="E20" s="18">
        <f t="shared" si="4"/>
        <v>0</v>
      </c>
      <c r="F20" s="142">
        <f>SUM(F10:F19)</f>
        <v>116900</v>
      </c>
      <c r="G20" s="142">
        <f t="shared" ref="G20:O20" si="5">SUM(G10:G19)</f>
        <v>58299.18</v>
      </c>
      <c r="H20" s="7">
        <f t="shared" si="5"/>
        <v>58600.82</v>
      </c>
      <c r="I20" s="18">
        <f t="shared" si="5"/>
        <v>-2200</v>
      </c>
      <c r="J20" s="229">
        <f t="shared" si="5"/>
        <v>114700</v>
      </c>
      <c r="K20" s="63">
        <f t="shared" si="5"/>
        <v>116900</v>
      </c>
      <c r="L20" s="228">
        <f t="shared" si="5"/>
        <v>0</v>
      </c>
      <c r="M20" s="63">
        <f t="shared" si="5"/>
        <v>10700</v>
      </c>
      <c r="N20" s="228">
        <f t="shared" si="5"/>
        <v>0</v>
      </c>
      <c r="O20" s="80">
        <f t="shared" si="5"/>
        <v>127600</v>
      </c>
      <c r="P20" s="434"/>
    </row>
    <row r="21" spans="1:18" x14ac:dyDescent="0.25">
      <c r="A21" s="60"/>
      <c r="B21" s="64"/>
      <c r="C21" s="433"/>
      <c r="D21" s="17"/>
      <c r="E21" s="17"/>
      <c r="F21" s="142"/>
      <c r="G21" s="142"/>
      <c r="H21" s="7"/>
      <c r="I21" s="18"/>
      <c r="J21" s="229"/>
      <c r="K21" s="63"/>
      <c r="L21" s="228"/>
      <c r="M21" s="63"/>
      <c r="N21" s="228"/>
      <c r="O21" s="80"/>
      <c r="P21" s="434"/>
    </row>
    <row r="22" spans="1:18" x14ac:dyDescent="0.25">
      <c r="A22" s="60"/>
      <c r="B22" s="129" t="s">
        <v>2744</v>
      </c>
      <c r="C22" s="433"/>
      <c r="D22" s="17"/>
      <c r="E22" s="17"/>
      <c r="F22" s="123"/>
      <c r="G22" s="123"/>
      <c r="H22" s="6"/>
      <c r="I22" s="17"/>
      <c r="J22" s="126"/>
      <c r="K22" s="84"/>
      <c r="L22" s="120"/>
      <c r="M22" s="84"/>
      <c r="N22" s="120"/>
      <c r="O22" s="81"/>
      <c r="P22" s="434"/>
    </row>
    <row r="23" spans="1:18" x14ac:dyDescent="0.25">
      <c r="A23" s="60">
        <v>399022000</v>
      </c>
      <c r="B23" s="64" t="s">
        <v>2733</v>
      </c>
      <c r="C23" s="433">
        <f>VLOOKUP(A23,'HRFull Year'!A:D,4,0)</f>
        <v>600</v>
      </c>
      <c r="D23" s="17"/>
      <c r="E23" s="17"/>
      <c r="F23" s="123">
        <f>VLOOKUP(A23,'HRFull Year'!A:E,5,0)</f>
        <v>600</v>
      </c>
      <c r="G23" s="123">
        <f>VLOOKUP(A23,'HRTo Date'!A:C,3,0)</f>
        <v>4331.59</v>
      </c>
      <c r="H23" s="6">
        <f t="shared" ref="H23:H35" si="6">F23-G23</f>
        <v>-3731.59</v>
      </c>
      <c r="I23" s="17">
        <v>4200</v>
      </c>
      <c r="J23" s="126">
        <f t="shared" ref="J23:J35" si="7">F23+I23</f>
        <v>4800</v>
      </c>
      <c r="K23" s="84">
        <f t="shared" ref="K23:K35" si="8">C23</f>
        <v>600</v>
      </c>
      <c r="L23" s="120"/>
      <c r="M23" s="84"/>
      <c r="N23" s="120"/>
      <c r="O23" s="81">
        <f t="shared" ref="O23:O35" si="9">SUM(K23:N23)</f>
        <v>600</v>
      </c>
      <c r="P23" s="434"/>
    </row>
    <row r="24" spans="1:18" s="28" customFormat="1" x14ac:dyDescent="0.25">
      <c r="A24" s="60">
        <v>399022004</v>
      </c>
      <c r="B24" s="64" t="s">
        <v>5</v>
      </c>
      <c r="C24" s="433">
        <f>VLOOKUP(A24,'HRFull Year'!A:D,4,0)</f>
        <v>20900</v>
      </c>
      <c r="D24" s="17"/>
      <c r="E24" s="17"/>
      <c r="F24" s="123">
        <f>VLOOKUP(A24,'HRFull Year'!A:E,5,0)</f>
        <v>20900</v>
      </c>
      <c r="G24" s="123">
        <f>VLOOKUP(A24,'HRTo Date'!A:C,3,0)</f>
        <v>42842.76</v>
      </c>
      <c r="H24" s="6">
        <f t="shared" si="6"/>
        <v>-21942.760000000002</v>
      </c>
      <c r="I24" s="17">
        <f>45000-C24</f>
        <v>24100</v>
      </c>
      <c r="J24" s="126">
        <f t="shared" si="7"/>
        <v>45000</v>
      </c>
      <c r="K24" s="84">
        <f t="shared" si="8"/>
        <v>20900</v>
      </c>
      <c r="L24" s="120"/>
      <c r="M24" s="84">
        <v>3100</v>
      </c>
      <c r="N24" s="120"/>
      <c r="O24" s="81">
        <f t="shared" si="9"/>
        <v>24000</v>
      </c>
      <c r="P24" s="409"/>
      <c r="R24" s="25"/>
    </row>
    <row r="25" spans="1:18" s="28" customFormat="1" x14ac:dyDescent="0.25">
      <c r="A25" s="60">
        <v>399022022</v>
      </c>
      <c r="B25" s="64" t="s">
        <v>6213</v>
      </c>
      <c r="C25" s="433">
        <f>VLOOKUP(A25,'HRFull Year'!A:D,4,0)</f>
        <v>500</v>
      </c>
      <c r="D25" s="17"/>
      <c r="E25" s="17"/>
      <c r="F25" s="123">
        <f>VLOOKUP(A25,'HRFull Year'!A:E,5,0)</f>
        <v>500</v>
      </c>
      <c r="G25" s="123">
        <f>VLOOKUP(A25,'HRTo Date'!A:C,3,0)</f>
        <v>980</v>
      </c>
      <c r="H25" s="6">
        <f t="shared" si="6"/>
        <v>-480</v>
      </c>
      <c r="I25" s="17">
        <v>500</v>
      </c>
      <c r="J25" s="126">
        <f t="shared" si="7"/>
        <v>1000</v>
      </c>
      <c r="K25" s="84">
        <f t="shared" si="8"/>
        <v>500</v>
      </c>
      <c r="L25" s="120"/>
      <c r="M25" s="84"/>
      <c r="N25" s="120"/>
      <c r="O25" s="81">
        <f t="shared" si="9"/>
        <v>500</v>
      </c>
      <c r="P25" s="409"/>
    </row>
    <row r="26" spans="1:18" s="28" customFormat="1" x14ac:dyDescent="0.25">
      <c r="A26" s="60">
        <v>399022400</v>
      </c>
      <c r="B26" s="64" t="s">
        <v>6243</v>
      </c>
      <c r="C26" s="433">
        <f>VLOOKUP(A26,'HRFull Year'!A:D,4,0)</f>
        <v>10000</v>
      </c>
      <c r="D26" s="17"/>
      <c r="E26" s="17"/>
      <c r="F26" s="123">
        <f>VLOOKUP(A26,'HRFull Year'!A:E,5,0)</f>
        <v>10000</v>
      </c>
      <c r="G26" s="123">
        <f>VLOOKUP(A26,'HRTo Date'!A:C,3,0)</f>
        <v>4008.68</v>
      </c>
      <c r="H26" s="6">
        <f t="shared" si="6"/>
        <v>5991.32</v>
      </c>
      <c r="I26" s="17">
        <v>1000</v>
      </c>
      <c r="J26" s="126">
        <f t="shared" si="7"/>
        <v>11000</v>
      </c>
      <c r="K26" s="84">
        <f t="shared" si="8"/>
        <v>10000</v>
      </c>
      <c r="L26" s="120"/>
      <c r="M26" s="84">
        <v>1500</v>
      </c>
      <c r="N26" s="120"/>
      <c r="O26" s="81">
        <f t="shared" si="9"/>
        <v>11500</v>
      </c>
      <c r="P26" s="409"/>
    </row>
    <row r="27" spans="1:18" s="28" customFormat="1" x14ac:dyDescent="0.25">
      <c r="A27" s="60">
        <v>399022408</v>
      </c>
      <c r="B27" s="64" t="s">
        <v>6244</v>
      </c>
      <c r="C27" s="433">
        <f>VLOOKUP(A27,'HRFull Year'!A:D,4,0)</f>
        <v>0</v>
      </c>
      <c r="D27" s="17"/>
      <c r="E27" s="17"/>
      <c r="F27" s="123">
        <f>VLOOKUP(A27,'HRFull Year'!A:E,5,0)</f>
        <v>0</v>
      </c>
      <c r="G27" s="123">
        <f>VLOOKUP(A27,'HRTo Date'!A:C,3,0)</f>
        <v>0</v>
      </c>
      <c r="H27" s="6">
        <f t="shared" si="6"/>
        <v>0</v>
      </c>
      <c r="I27" s="17"/>
      <c r="J27" s="126">
        <f t="shared" si="7"/>
        <v>0</v>
      </c>
      <c r="K27" s="84">
        <f t="shared" si="8"/>
        <v>0</v>
      </c>
      <c r="L27" s="120"/>
      <c r="M27" s="84"/>
      <c r="N27" s="120"/>
      <c r="O27" s="81">
        <f t="shared" si="9"/>
        <v>0</v>
      </c>
      <c r="P27" s="434"/>
    </row>
    <row r="28" spans="1:18" s="28" customFormat="1" x14ac:dyDescent="0.25">
      <c r="A28" s="60">
        <v>399022421</v>
      </c>
      <c r="B28" s="64" t="s">
        <v>6245</v>
      </c>
      <c r="C28" s="433">
        <f>VLOOKUP(A28,'HRFull Year'!A:D,4,0)</f>
        <v>800</v>
      </c>
      <c r="D28" s="17"/>
      <c r="E28" s="17"/>
      <c r="F28" s="123">
        <f>VLOOKUP(A28,'HRFull Year'!A:E,5,0)</f>
        <v>800</v>
      </c>
      <c r="G28" s="123">
        <f>VLOOKUP(A28,'HRTo Date'!A:C,3,0)</f>
        <v>0</v>
      </c>
      <c r="H28" s="6">
        <f t="shared" si="6"/>
        <v>800</v>
      </c>
      <c r="I28" s="17"/>
      <c r="J28" s="126">
        <f t="shared" si="7"/>
        <v>800</v>
      </c>
      <c r="K28" s="84">
        <f t="shared" si="8"/>
        <v>800</v>
      </c>
      <c r="L28" s="120">
        <v>-400</v>
      </c>
      <c r="M28" s="84"/>
      <c r="N28" s="120"/>
      <c r="O28" s="81">
        <f t="shared" si="9"/>
        <v>400</v>
      </c>
      <c r="P28" s="410"/>
    </row>
    <row r="29" spans="1:18" s="28" customFormat="1" x14ac:dyDescent="0.25">
      <c r="A29" s="60">
        <v>399022423</v>
      </c>
      <c r="B29" s="64" t="s">
        <v>6246</v>
      </c>
      <c r="C29" s="433">
        <f>VLOOKUP(A29,'HRFull Year'!A:D,4,0)</f>
        <v>8000</v>
      </c>
      <c r="D29" s="17"/>
      <c r="E29" s="17"/>
      <c r="F29" s="123">
        <f>VLOOKUP(A29,'HRFull Year'!A:E,5,0)</f>
        <v>8000</v>
      </c>
      <c r="G29" s="123">
        <f>VLOOKUP(A29,'HRTo Date'!A:C,3,0)</f>
        <v>2730</v>
      </c>
      <c r="H29" s="6">
        <f t="shared" si="6"/>
        <v>5270</v>
      </c>
      <c r="I29" s="17"/>
      <c r="J29" s="126">
        <f t="shared" si="7"/>
        <v>8000</v>
      </c>
      <c r="K29" s="84">
        <f t="shared" si="8"/>
        <v>8000</v>
      </c>
      <c r="L29" s="120"/>
      <c r="M29" s="84"/>
      <c r="N29" s="120"/>
      <c r="O29" s="81">
        <f t="shared" si="9"/>
        <v>8000</v>
      </c>
      <c r="P29" s="409"/>
    </row>
    <row r="30" spans="1:18" s="28" customFormat="1" x14ac:dyDescent="0.25">
      <c r="A30" s="60">
        <v>399022500</v>
      </c>
      <c r="B30" s="64" t="s">
        <v>6216</v>
      </c>
      <c r="C30" s="433">
        <f>VLOOKUP(A30,'HRFull Year'!A:D,4,0)</f>
        <v>1000</v>
      </c>
      <c r="D30" s="17"/>
      <c r="E30" s="17"/>
      <c r="F30" s="123">
        <f>VLOOKUP(A30,'HRFull Year'!A:E,5,0)</f>
        <v>1000</v>
      </c>
      <c r="G30" s="123">
        <f>VLOOKUP(A30,'HRTo Date'!A:C,3,0)</f>
        <v>15.88</v>
      </c>
      <c r="H30" s="6">
        <f t="shared" si="6"/>
        <v>984.12</v>
      </c>
      <c r="I30" s="17"/>
      <c r="J30" s="126">
        <f t="shared" si="7"/>
        <v>1000</v>
      </c>
      <c r="K30" s="84">
        <f t="shared" si="8"/>
        <v>1000</v>
      </c>
      <c r="L30" s="120"/>
      <c r="M30" s="84"/>
      <c r="N30" s="120"/>
      <c r="O30" s="81">
        <f t="shared" si="9"/>
        <v>1000</v>
      </c>
      <c r="P30" s="410"/>
    </row>
    <row r="31" spans="1:18" s="28" customFormat="1" x14ac:dyDescent="0.25">
      <c r="A31" s="60">
        <v>399022524</v>
      </c>
      <c r="B31" s="64" t="s">
        <v>2737</v>
      </c>
      <c r="C31" s="433">
        <f>VLOOKUP(A31,'HRFull Year'!A:D,4,0)</f>
        <v>0</v>
      </c>
      <c r="D31" s="17"/>
      <c r="E31" s="17"/>
      <c r="F31" s="123">
        <f>VLOOKUP(A31,'HRFull Year'!A:E,5,0)</f>
        <v>0</v>
      </c>
      <c r="G31" s="123">
        <f>VLOOKUP(A31,'HRTo Date'!A:C,3,0)</f>
        <v>0</v>
      </c>
      <c r="H31" s="6">
        <f t="shared" si="6"/>
        <v>0</v>
      </c>
      <c r="I31" s="17"/>
      <c r="J31" s="126">
        <f t="shared" si="7"/>
        <v>0</v>
      </c>
      <c r="K31" s="84">
        <f t="shared" si="8"/>
        <v>0</v>
      </c>
      <c r="L31" s="120"/>
      <c r="M31" s="84"/>
      <c r="N31" s="120"/>
      <c r="O31" s="81">
        <f t="shared" si="9"/>
        <v>0</v>
      </c>
      <c r="P31" s="404"/>
    </row>
    <row r="32" spans="1:18" s="28" customFormat="1" x14ac:dyDescent="0.25">
      <c r="A32" s="60">
        <v>399022703</v>
      </c>
      <c r="B32" s="64" t="s">
        <v>2858</v>
      </c>
      <c r="C32" s="433">
        <f>VLOOKUP(A32,'HRFull Year'!A:D,4,0)</f>
        <v>100</v>
      </c>
      <c r="D32" s="17"/>
      <c r="E32" s="17"/>
      <c r="F32" s="123">
        <f>VLOOKUP(A32,'HRFull Year'!A:E,5,0)</f>
        <v>100</v>
      </c>
      <c r="G32" s="123">
        <f>VLOOKUP(A32,'HRTo Date'!A:C,3,0)</f>
        <v>0</v>
      </c>
      <c r="H32" s="6">
        <f t="shared" si="6"/>
        <v>100</v>
      </c>
      <c r="I32" s="17">
        <v>-100</v>
      </c>
      <c r="J32" s="126">
        <f t="shared" si="7"/>
        <v>0</v>
      </c>
      <c r="K32" s="84">
        <f t="shared" si="8"/>
        <v>100</v>
      </c>
      <c r="L32" s="120"/>
      <c r="M32" s="84"/>
      <c r="N32" s="120"/>
      <c r="O32" s="81">
        <f t="shared" si="9"/>
        <v>100</v>
      </c>
      <c r="P32" s="410"/>
    </row>
    <row r="33" spans="1:16" x14ac:dyDescent="0.25">
      <c r="A33" s="60">
        <v>399022801</v>
      </c>
      <c r="B33" s="64" t="s">
        <v>6247</v>
      </c>
      <c r="C33" s="433">
        <f>VLOOKUP(A33,'HRFull Year'!A:D,4,0)</f>
        <v>900</v>
      </c>
      <c r="D33" s="17"/>
      <c r="E33" s="17"/>
      <c r="F33" s="123">
        <f>VLOOKUP(A33,'HRFull Year'!A:E,5,0)</f>
        <v>900</v>
      </c>
      <c r="G33" s="123">
        <f>VLOOKUP(A33,'HRTo Date'!A:C,3,0)</f>
        <v>0</v>
      </c>
      <c r="H33" s="6">
        <f t="shared" si="6"/>
        <v>900</v>
      </c>
      <c r="I33" s="17"/>
      <c r="J33" s="126">
        <f t="shared" si="7"/>
        <v>900</v>
      </c>
      <c r="K33" s="84">
        <f t="shared" si="8"/>
        <v>900</v>
      </c>
      <c r="L33" s="120"/>
      <c r="M33" s="84"/>
      <c r="N33" s="120"/>
      <c r="O33" s="81">
        <f t="shared" si="9"/>
        <v>900</v>
      </c>
      <c r="P33" s="410"/>
    </row>
    <row r="34" spans="1:16" x14ac:dyDescent="0.25">
      <c r="A34" s="60">
        <v>399024621</v>
      </c>
      <c r="B34" s="64" t="s">
        <v>3061</v>
      </c>
      <c r="C34" s="433">
        <f>VLOOKUP(A34,'HRFull Year'!A:D,4,0)</f>
        <v>0</v>
      </c>
      <c r="D34" s="17"/>
      <c r="E34" s="17"/>
      <c r="F34" s="123">
        <f>VLOOKUP(A34,'HRFull Year'!A:E,5,0)</f>
        <v>0</v>
      </c>
      <c r="G34" s="123">
        <f>VLOOKUP(A34,'HRTo Date'!A:C,3,0)</f>
        <v>0</v>
      </c>
      <c r="H34" s="6">
        <f t="shared" si="6"/>
        <v>0</v>
      </c>
      <c r="I34" s="17"/>
      <c r="J34" s="126">
        <f t="shared" si="7"/>
        <v>0</v>
      </c>
      <c r="K34" s="84">
        <f t="shared" si="8"/>
        <v>0</v>
      </c>
      <c r="L34" s="120"/>
      <c r="M34" s="84"/>
      <c r="N34" s="120"/>
      <c r="O34" s="81">
        <f t="shared" si="9"/>
        <v>0</v>
      </c>
      <c r="P34" s="411"/>
    </row>
    <row r="35" spans="1:16" x14ac:dyDescent="0.25">
      <c r="A35" s="60">
        <v>399025178</v>
      </c>
      <c r="B35" s="64" t="s">
        <v>6248</v>
      </c>
      <c r="C35" s="433">
        <f>VLOOKUP(A35,'HRFull Year'!A:D,4,0)</f>
        <v>36000</v>
      </c>
      <c r="D35" s="17"/>
      <c r="E35" s="17"/>
      <c r="F35" s="123">
        <f>VLOOKUP(A35,'HRFull Year'!A:E,5,0)</f>
        <v>36000</v>
      </c>
      <c r="G35" s="123">
        <f>VLOOKUP(A35,'HRTo Date'!A:C,3,0)</f>
        <v>13885.79</v>
      </c>
      <c r="H35" s="6">
        <f t="shared" si="6"/>
        <v>22114.21</v>
      </c>
      <c r="I35" s="17"/>
      <c r="J35" s="126">
        <f t="shared" si="7"/>
        <v>36000</v>
      </c>
      <c r="K35" s="84">
        <f t="shared" si="8"/>
        <v>36000</v>
      </c>
      <c r="L35" s="120"/>
      <c r="M35" s="84"/>
      <c r="N35" s="120"/>
      <c r="O35" s="81">
        <f t="shared" si="9"/>
        <v>36000</v>
      </c>
      <c r="P35" s="410"/>
    </row>
    <row r="36" spans="1:16" x14ac:dyDescent="0.25">
      <c r="A36" s="60"/>
      <c r="B36" s="61" t="s">
        <v>7</v>
      </c>
      <c r="C36" s="435">
        <f t="shared" ref="C36:O36" si="10">SUM(C23:C35)</f>
        <v>78800</v>
      </c>
      <c r="D36" s="18">
        <f t="shared" si="10"/>
        <v>0</v>
      </c>
      <c r="E36" s="18">
        <f t="shared" si="10"/>
        <v>0</v>
      </c>
      <c r="F36" s="142">
        <f t="shared" ref="F36" si="11">SUM(F23:F35)</f>
        <v>78800</v>
      </c>
      <c r="G36" s="142">
        <f t="shared" si="10"/>
        <v>68794.700000000012</v>
      </c>
      <c r="H36" s="7">
        <f t="shared" si="10"/>
        <v>10005.299999999997</v>
      </c>
      <c r="I36" s="18">
        <f t="shared" si="10"/>
        <v>29700</v>
      </c>
      <c r="J36" s="229">
        <f t="shared" si="10"/>
        <v>108500</v>
      </c>
      <c r="K36" s="63">
        <f t="shared" si="10"/>
        <v>78800</v>
      </c>
      <c r="L36" s="228">
        <f t="shared" si="10"/>
        <v>-400</v>
      </c>
      <c r="M36" s="63">
        <f t="shared" si="10"/>
        <v>4600</v>
      </c>
      <c r="N36" s="228">
        <f t="shared" si="10"/>
        <v>0</v>
      </c>
      <c r="O36" s="80">
        <f t="shared" si="10"/>
        <v>83000</v>
      </c>
      <c r="P36" s="411"/>
    </row>
    <row r="37" spans="1:16" x14ac:dyDescent="0.25">
      <c r="A37" s="60"/>
      <c r="B37" s="64"/>
      <c r="C37" s="433"/>
      <c r="D37" s="17"/>
      <c r="E37" s="17"/>
      <c r="F37" s="123"/>
      <c r="G37" s="123"/>
      <c r="H37" s="6"/>
      <c r="I37" s="17"/>
      <c r="J37" s="126"/>
      <c r="K37" s="84"/>
      <c r="L37" s="120"/>
      <c r="M37" s="84"/>
      <c r="N37" s="120"/>
      <c r="O37" s="81"/>
      <c r="P37" s="411"/>
    </row>
    <row r="38" spans="1:16" ht="14.45" customHeight="1" x14ac:dyDescent="0.25">
      <c r="A38" s="60"/>
      <c r="B38" s="61" t="s">
        <v>2845</v>
      </c>
      <c r="C38" s="433"/>
      <c r="D38" s="17"/>
      <c r="E38" s="17"/>
      <c r="F38" s="436"/>
      <c r="G38" s="436"/>
      <c r="H38" s="437"/>
      <c r="I38" s="130"/>
      <c r="J38" s="438"/>
      <c r="K38" s="439"/>
      <c r="L38" s="440"/>
      <c r="M38" s="439"/>
      <c r="N38" s="440"/>
      <c r="O38" s="419"/>
      <c r="P38" s="411"/>
    </row>
    <row r="39" spans="1:16" s="28" customFormat="1" x14ac:dyDescent="0.25">
      <c r="A39" s="21">
        <v>399029053</v>
      </c>
      <c r="B39" s="132" t="s">
        <v>6249</v>
      </c>
      <c r="C39" s="433">
        <f>VLOOKUP(A39,'HRFull Year'!A:D,4,0)</f>
        <v>0</v>
      </c>
      <c r="D39" s="17"/>
      <c r="E39" s="17"/>
      <c r="F39" s="123">
        <f>VLOOKUP(A39,'HRFull Year'!A:E,5,0)</f>
        <v>0</v>
      </c>
      <c r="G39" s="123">
        <f>VLOOKUP(A39,'HRTo Date'!A:C,3,0)</f>
        <v>0</v>
      </c>
      <c r="H39" s="6">
        <f>F39-G39</f>
        <v>0</v>
      </c>
      <c r="I39" s="17">
        <v>-4200</v>
      </c>
      <c r="J39" s="126">
        <f>F39+I39</f>
        <v>-4200</v>
      </c>
      <c r="K39" s="84">
        <f>C39</f>
        <v>0</v>
      </c>
      <c r="L39" s="120"/>
      <c r="M39" s="84"/>
      <c r="N39" s="120"/>
      <c r="O39" s="81">
        <f>SUM(K39:N39)</f>
        <v>0</v>
      </c>
      <c r="P39" s="411"/>
    </row>
    <row r="40" spans="1:16" s="28" customFormat="1" x14ac:dyDescent="0.25">
      <c r="A40" s="62"/>
      <c r="B40" s="61" t="s">
        <v>7</v>
      </c>
      <c r="C40" s="435">
        <f t="shared" ref="C40:F40" si="12">C39</f>
        <v>0</v>
      </c>
      <c r="D40" s="18">
        <f t="shared" si="12"/>
        <v>0</v>
      </c>
      <c r="E40" s="18">
        <f t="shared" si="12"/>
        <v>0</v>
      </c>
      <c r="F40" s="142">
        <f t="shared" si="12"/>
        <v>0</v>
      </c>
      <c r="G40" s="142">
        <f>G39</f>
        <v>0</v>
      </c>
      <c r="H40" s="7">
        <f t="shared" ref="H40:O40" si="13">H39</f>
        <v>0</v>
      </c>
      <c r="I40" s="18">
        <f t="shared" si="13"/>
        <v>-4200</v>
      </c>
      <c r="J40" s="229">
        <f t="shared" si="13"/>
        <v>-4200</v>
      </c>
      <c r="K40" s="63">
        <f t="shared" si="13"/>
        <v>0</v>
      </c>
      <c r="L40" s="228">
        <f t="shared" si="13"/>
        <v>0</v>
      </c>
      <c r="M40" s="63">
        <f t="shared" si="13"/>
        <v>0</v>
      </c>
      <c r="N40" s="228">
        <f t="shared" si="13"/>
        <v>0</v>
      </c>
      <c r="O40" s="80">
        <f t="shared" si="13"/>
        <v>0</v>
      </c>
      <c r="P40" s="411"/>
    </row>
    <row r="41" spans="1:16" x14ac:dyDescent="0.25">
      <c r="A41" s="60"/>
      <c r="B41" s="64"/>
      <c r="C41" s="433"/>
      <c r="D41" s="17"/>
      <c r="E41" s="17"/>
      <c r="F41" s="436"/>
      <c r="G41" s="436"/>
      <c r="H41" s="437"/>
      <c r="I41" s="130"/>
      <c r="J41" s="438"/>
      <c r="K41" s="439"/>
      <c r="L41" s="440"/>
      <c r="M41" s="439"/>
      <c r="N41" s="440"/>
      <c r="O41" s="419"/>
      <c r="P41" s="411"/>
    </row>
    <row r="42" spans="1:16" ht="15.75" thickBot="1" x14ac:dyDescent="0.3">
      <c r="A42" s="281"/>
      <c r="B42" s="282" t="s">
        <v>8</v>
      </c>
      <c r="C42" s="441">
        <f t="shared" ref="C42:O42" si="14">C20+C36+C40</f>
        <v>195700</v>
      </c>
      <c r="D42" s="19">
        <f t="shared" si="14"/>
        <v>0</v>
      </c>
      <c r="E42" s="19">
        <f t="shared" si="14"/>
        <v>0</v>
      </c>
      <c r="F42" s="124">
        <f t="shared" si="14"/>
        <v>195700</v>
      </c>
      <c r="G42" s="124">
        <f t="shared" si="14"/>
        <v>127093.88</v>
      </c>
      <c r="H42" s="8">
        <f t="shared" si="14"/>
        <v>68606.12</v>
      </c>
      <c r="I42" s="19">
        <f t="shared" si="14"/>
        <v>23300</v>
      </c>
      <c r="J42" s="127">
        <f t="shared" si="14"/>
        <v>219000</v>
      </c>
      <c r="K42" s="117">
        <f t="shared" si="14"/>
        <v>195700</v>
      </c>
      <c r="L42" s="121">
        <f t="shared" si="14"/>
        <v>-400</v>
      </c>
      <c r="M42" s="117">
        <f t="shared" si="14"/>
        <v>15300</v>
      </c>
      <c r="N42" s="121">
        <f t="shared" si="14"/>
        <v>0</v>
      </c>
      <c r="O42" s="78">
        <f t="shared" si="14"/>
        <v>210600</v>
      </c>
      <c r="P42" s="417"/>
    </row>
    <row r="43" spans="1:16" x14ac:dyDescent="0.25">
      <c r="A43" s="41"/>
      <c r="F43" s="41"/>
      <c r="G43" s="41"/>
      <c r="H43" s="41"/>
      <c r="I43" s="41"/>
      <c r="J43" s="41"/>
      <c r="K43" s="41"/>
      <c r="L43" s="41"/>
      <c r="M43" s="41"/>
      <c r="N43" s="41"/>
      <c r="O43" s="41"/>
    </row>
    <row r="44" spans="1:16" x14ac:dyDescent="0.25">
      <c r="A44" s="41"/>
      <c r="F44" s="41"/>
      <c r="G44" s="41"/>
      <c r="H44" s="41"/>
      <c r="I44" s="41"/>
      <c r="J44" s="41"/>
      <c r="K44" s="41"/>
      <c r="L44" s="41"/>
      <c r="M44" s="41"/>
      <c r="N44" s="41"/>
      <c r="O44" s="41"/>
    </row>
    <row r="45" spans="1:16" x14ac:dyDescent="0.25">
      <c r="A45" s="41"/>
      <c r="F45" s="41"/>
      <c r="G45" s="41"/>
      <c r="H45" s="41"/>
      <c r="I45" s="41"/>
      <c r="J45" s="41"/>
      <c r="K45" s="41"/>
      <c r="L45" s="41"/>
      <c r="M45" s="41"/>
      <c r="N45" s="41"/>
      <c r="O45" s="41"/>
    </row>
    <row r="46" spans="1:16" x14ac:dyDescent="0.25">
      <c r="A46" s="41"/>
      <c r="F46" s="41"/>
      <c r="G46" s="41"/>
      <c r="H46" s="41"/>
      <c r="I46" s="41"/>
      <c r="J46" s="41"/>
      <c r="K46" s="41"/>
      <c r="L46" s="41"/>
      <c r="M46" s="41"/>
      <c r="N46" s="41"/>
      <c r="O46" s="41"/>
    </row>
    <row r="47" spans="1:16" x14ac:dyDescent="0.25">
      <c r="A47" s="41"/>
      <c r="F47" s="41"/>
      <c r="G47" s="41"/>
      <c r="H47" s="41"/>
      <c r="I47" s="41"/>
      <c r="J47" s="41"/>
      <c r="K47" s="41"/>
      <c r="L47" s="41"/>
      <c r="M47" s="41"/>
      <c r="N47" s="41"/>
      <c r="O47" s="41"/>
    </row>
    <row r="48" spans="1:16" x14ac:dyDescent="0.25">
      <c r="A48" s="41"/>
      <c r="F48" s="41"/>
      <c r="G48" s="41"/>
      <c r="H48" s="41"/>
      <c r="I48" s="41"/>
      <c r="J48" s="41"/>
      <c r="K48" s="41"/>
      <c r="L48" s="41"/>
      <c r="M48" s="41"/>
      <c r="N48" s="41"/>
      <c r="O48" s="41"/>
    </row>
    <row r="49" spans="1:15" x14ac:dyDescent="0.25">
      <c r="A49" s="41"/>
      <c r="F49" s="41"/>
      <c r="G49" s="41"/>
      <c r="H49" s="41"/>
      <c r="I49" s="41"/>
      <c r="J49" s="41"/>
      <c r="K49" s="41"/>
      <c r="L49" s="41"/>
      <c r="M49" s="41"/>
      <c r="N49" s="41"/>
      <c r="O49" s="41"/>
    </row>
    <row r="50" spans="1:15" x14ac:dyDescent="0.25">
      <c r="A50" s="41"/>
      <c r="F50" s="41"/>
      <c r="G50" s="41"/>
      <c r="H50" s="41"/>
      <c r="I50" s="41"/>
      <c r="J50" s="41"/>
      <c r="K50" s="41"/>
      <c r="L50" s="41"/>
      <c r="M50" s="41"/>
      <c r="N50" s="41"/>
      <c r="O50" s="41"/>
    </row>
    <row r="51" spans="1:15" x14ac:dyDescent="0.25">
      <c r="A51" s="41"/>
      <c r="F51" s="41"/>
      <c r="G51" s="41"/>
      <c r="H51" s="41"/>
      <c r="I51" s="41"/>
      <c r="J51" s="41"/>
      <c r="K51" s="41"/>
      <c r="L51" s="41"/>
      <c r="M51" s="41"/>
      <c r="N51" s="41"/>
      <c r="O51" s="41"/>
    </row>
    <row r="52" spans="1:15" x14ac:dyDescent="0.25">
      <c r="A52" s="41"/>
      <c r="F52" s="41"/>
      <c r="G52" s="41"/>
      <c r="H52" s="41"/>
      <c r="I52" s="41"/>
      <c r="J52" s="41"/>
      <c r="K52" s="41"/>
      <c r="L52" s="41"/>
      <c r="M52" s="41"/>
      <c r="N52" s="41"/>
      <c r="O52" s="41"/>
    </row>
    <row r="53" spans="1:15" x14ac:dyDescent="0.25">
      <c r="A53" s="41"/>
      <c r="F53" s="41"/>
      <c r="G53" s="41"/>
      <c r="H53" s="41"/>
      <c r="I53" s="41"/>
      <c r="J53" s="41"/>
      <c r="K53" s="41"/>
      <c r="L53" s="41"/>
      <c r="M53" s="41"/>
      <c r="N53" s="41"/>
      <c r="O53" s="41"/>
    </row>
    <row r="54" spans="1:15" x14ac:dyDescent="0.25">
      <c r="A54" s="41"/>
      <c r="F54" s="41"/>
      <c r="G54" s="41"/>
      <c r="H54" s="41"/>
      <c r="I54" s="41"/>
      <c r="J54" s="41"/>
      <c r="K54" s="41"/>
      <c r="L54" s="41"/>
      <c r="M54" s="41"/>
      <c r="N54" s="41"/>
      <c r="O54" s="41"/>
    </row>
    <row r="55" spans="1:15" x14ac:dyDescent="0.25">
      <c r="A55" s="41"/>
      <c r="F55" s="41"/>
      <c r="G55" s="41"/>
      <c r="H55" s="41"/>
      <c r="I55" s="41"/>
      <c r="J55" s="41"/>
      <c r="K55" s="41"/>
      <c r="L55" s="41"/>
      <c r="M55" s="41"/>
      <c r="N55" s="41"/>
      <c r="O55" s="41"/>
    </row>
    <row r="56" spans="1:15" x14ac:dyDescent="0.25">
      <c r="A56" s="41"/>
      <c r="F56" s="41"/>
      <c r="G56" s="41"/>
      <c r="H56" s="41"/>
      <c r="I56" s="41"/>
      <c r="J56" s="41"/>
      <c r="K56" s="41"/>
      <c r="L56" s="41"/>
      <c r="M56" s="41"/>
      <c r="N56" s="41"/>
      <c r="O56" s="41"/>
    </row>
    <row r="57" spans="1:15" x14ac:dyDescent="0.25">
      <c r="A57" s="41"/>
      <c r="F57" s="41"/>
      <c r="G57" s="41"/>
      <c r="H57" s="41"/>
      <c r="I57" s="41"/>
      <c r="J57" s="41"/>
      <c r="K57" s="41"/>
      <c r="L57" s="41"/>
      <c r="M57" s="41"/>
      <c r="N57" s="41"/>
      <c r="O57" s="41"/>
    </row>
    <row r="58" spans="1:15" x14ac:dyDescent="0.25">
      <c r="A58" s="41"/>
      <c r="F58" s="41"/>
      <c r="G58" s="41"/>
      <c r="H58" s="41"/>
      <c r="I58" s="41"/>
      <c r="J58" s="41"/>
      <c r="K58" s="41"/>
      <c r="L58" s="41"/>
      <c r="M58" s="41"/>
      <c r="N58" s="41"/>
      <c r="O58" s="41"/>
    </row>
    <row r="59" spans="1:15" x14ac:dyDescent="0.25">
      <c r="A59" s="41"/>
      <c r="F59" s="41"/>
      <c r="G59" s="41"/>
      <c r="H59" s="41"/>
      <c r="I59" s="41"/>
      <c r="J59" s="41"/>
      <c r="K59" s="41"/>
      <c r="L59" s="41"/>
      <c r="M59" s="41"/>
      <c r="N59" s="41"/>
      <c r="O59" s="41"/>
    </row>
    <row r="60" spans="1:15" x14ac:dyDescent="0.25">
      <c r="A60" s="41"/>
      <c r="F60" s="41"/>
      <c r="G60" s="41"/>
      <c r="H60" s="41"/>
      <c r="I60" s="41"/>
      <c r="J60" s="41"/>
      <c r="K60" s="41"/>
      <c r="L60" s="41"/>
      <c r="M60" s="41"/>
      <c r="N60" s="41"/>
      <c r="O60" s="41"/>
    </row>
    <row r="61" spans="1:15" x14ac:dyDescent="0.25">
      <c r="A61" s="41"/>
      <c r="F61" s="41"/>
      <c r="G61" s="41"/>
      <c r="H61" s="41"/>
      <c r="I61" s="41"/>
      <c r="J61" s="41"/>
      <c r="K61" s="41"/>
      <c r="L61" s="41"/>
      <c r="M61" s="41"/>
      <c r="N61" s="41"/>
      <c r="O61" s="41"/>
    </row>
    <row r="62" spans="1:15" x14ac:dyDescent="0.25">
      <c r="A62" s="41"/>
      <c r="F62" s="41"/>
      <c r="G62" s="41"/>
      <c r="H62" s="41"/>
      <c r="I62" s="41"/>
      <c r="J62" s="41"/>
      <c r="K62" s="41"/>
      <c r="L62" s="41"/>
      <c r="M62" s="41"/>
      <c r="N62" s="41"/>
      <c r="O62" s="41"/>
    </row>
    <row r="63" spans="1:15" x14ac:dyDescent="0.25">
      <c r="A63" s="41"/>
      <c r="F63" s="41"/>
      <c r="G63" s="41"/>
      <c r="H63" s="41"/>
      <c r="I63" s="41"/>
      <c r="J63" s="41"/>
      <c r="K63" s="41"/>
      <c r="L63" s="41"/>
      <c r="M63" s="41"/>
      <c r="N63" s="41"/>
      <c r="O63" s="41"/>
    </row>
    <row r="64" spans="1:15" x14ac:dyDescent="0.25">
      <c r="A64" s="41"/>
      <c r="F64" s="41"/>
      <c r="G64" s="41"/>
      <c r="H64" s="41"/>
      <c r="I64" s="41"/>
      <c r="J64" s="41"/>
      <c r="K64" s="41"/>
      <c r="L64" s="41"/>
      <c r="M64" s="41"/>
      <c r="N64" s="41"/>
      <c r="O64" s="41"/>
    </row>
    <row r="65" spans="1:15" x14ac:dyDescent="0.25">
      <c r="A65" s="41"/>
      <c r="F65" s="41"/>
      <c r="G65" s="41"/>
      <c r="H65" s="41"/>
      <c r="I65" s="41"/>
      <c r="J65" s="41"/>
      <c r="K65" s="41"/>
      <c r="L65" s="41"/>
      <c r="M65" s="41"/>
      <c r="N65" s="41"/>
      <c r="O65" s="41"/>
    </row>
    <row r="66" spans="1:15" x14ac:dyDescent="0.25">
      <c r="A66" s="41"/>
      <c r="F66" s="41"/>
      <c r="G66" s="41"/>
      <c r="H66" s="41"/>
      <c r="I66" s="41"/>
      <c r="J66" s="41"/>
      <c r="K66" s="41"/>
      <c r="L66" s="41"/>
      <c r="M66" s="41"/>
      <c r="N66" s="41"/>
      <c r="O66" s="41"/>
    </row>
    <row r="67" spans="1:15" x14ac:dyDescent="0.25">
      <c r="A67" s="41"/>
      <c r="F67" s="41"/>
      <c r="G67" s="41"/>
      <c r="H67" s="41"/>
      <c r="I67" s="41"/>
      <c r="J67" s="41"/>
      <c r="K67" s="41"/>
      <c r="L67" s="41"/>
      <c r="M67" s="41"/>
      <c r="N67" s="41"/>
      <c r="O67" s="41"/>
    </row>
    <row r="68" spans="1:15" x14ac:dyDescent="0.25">
      <c r="A68" s="41"/>
      <c r="F68" s="41"/>
      <c r="G68" s="41"/>
      <c r="H68" s="41"/>
      <c r="I68" s="41"/>
      <c r="J68" s="41"/>
      <c r="K68" s="41"/>
      <c r="L68" s="41"/>
      <c r="M68" s="41"/>
      <c r="N68" s="41"/>
      <c r="O68" s="41"/>
    </row>
    <row r="69" spans="1:15" x14ac:dyDescent="0.25">
      <c r="A69" s="41"/>
      <c r="F69" s="41"/>
      <c r="G69" s="41"/>
      <c r="H69" s="41"/>
      <c r="I69" s="41"/>
      <c r="J69" s="41"/>
      <c r="K69" s="41"/>
      <c r="L69" s="41"/>
      <c r="M69" s="41"/>
      <c r="N69" s="41"/>
      <c r="O69" s="41"/>
    </row>
    <row r="70" spans="1:15" x14ac:dyDescent="0.25">
      <c r="A70" s="41"/>
      <c r="F70" s="41"/>
      <c r="G70" s="41"/>
      <c r="H70" s="41"/>
      <c r="I70" s="41"/>
      <c r="J70" s="41"/>
      <c r="K70" s="41"/>
      <c r="L70" s="41"/>
      <c r="M70" s="41"/>
      <c r="N70" s="41"/>
      <c r="O70" s="41"/>
    </row>
    <row r="71" spans="1:15" x14ac:dyDescent="0.25">
      <c r="A71" s="41"/>
      <c r="F71" s="41"/>
      <c r="G71" s="41"/>
      <c r="H71" s="41"/>
      <c r="I71" s="41"/>
      <c r="J71" s="41"/>
      <c r="K71" s="41"/>
      <c r="L71" s="41"/>
      <c r="M71" s="41"/>
      <c r="N71" s="41"/>
      <c r="O71" s="41"/>
    </row>
    <row r="72" spans="1:15" x14ac:dyDescent="0.25">
      <c r="A72" s="41"/>
      <c r="F72" s="41"/>
      <c r="G72" s="41"/>
      <c r="H72" s="41"/>
      <c r="I72" s="41"/>
      <c r="J72" s="41"/>
      <c r="K72" s="41"/>
      <c r="L72" s="41"/>
      <c r="M72" s="41"/>
      <c r="N72" s="41"/>
      <c r="O72" s="41"/>
    </row>
    <row r="73" spans="1:15" x14ac:dyDescent="0.25">
      <c r="A73" s="41"/>
      <c r="F73" s="41"/>
      <c r="G73" s="41"/>
      <c r="H73" s="41"/>
      <c r="I73" s="41"/>
      <c r="J73" s="41"/>
      <c r="K73" s="41"/>
      <c r="L73" s="41"/>
      <c r="M73" s="41"/>
      <c r="N73" s="41"/>
      <c r="O73" s="41"/>
    </row>
    <row r="74" spans="1:15" x14ac:dyDescent="0.25">
      <c r="A74" s="41"/>
      <c r="F74" s="41"/>
      <c r="G74" s="41"/>
      <c r="H74" s="41"/>
      <c r="I74" s="41"/>
      <c r="J74" s="41"/>
      <c r="K74" s="41"/>
      <c r="L74" s="41"/>
      <c r="M74" s="41"/>
      <c r="N74" s="41"/>
      <c r="O74" s="41"/>
    </row>
    <row r="75" spans="1:15" x14ac:dyDescent="0.25">
      <c r="A75" s="41"/>
      <c r="F75" s="41"/>
      <c r="G75" s="41"/>
      <c r="H75" s="41"/>
      <c r="I75" s="41"/>
      <c r="J75" s="41"/>
      <c r="K75" s="41"/>
      <c r="L75" s="41"/>
      <c r="M75" s="41"/>
      <c r="N75" s="41"/>
      <c r="O75" s="41"/>
    </row>
    <row r="76" spans="1:15" x14ac:dyDescent="0.25">
      <c r="A76" s="41"/>
      <c r="F76" s="41"/>
      <c r="G76" s="41"/>
      <c r="H76" s="41"/>
      <c r="I76" s="41"/>
      <c r="J76" s="41"/>
      <c r="K76" s="41"/>
      <c r="L76" s="41"/>
      <c r="M76" s="41"/>
      <c r="N76" s="41"/>
      <c r="O76" s="41"/>
    </row>
    <row r="77" spans="1:15" x14ac:dyDescent="0.25">
      <c r="A77" s="41"/>
      <c r="F77" s="41"/>
      <c r="G77" s="41"/>
      <c r="H77" s="41"/>
      <c r="I77" s="41"/>
      <c r="J77" s="41"/>
      <c r="K77" s="41"/>
      <c r="L77" s="41"/>
      <c r="M77" s="41"/>
      <c r="N77" s="41"/>
      <c r="O77" s="41"/>
    </row>
    <row r="78" spans="1:15" x14ac:dyDescent="0.25">
      <c r="A78" s="41"/>
      <c r="F78" s="41"/>
      <c r="G78" s="41"/>
      <c r="H78" s="41"/>
      <c r="I78" s="41"/>
      <c r="J78" s="41"/>
      <c r="K78" s="41"/>
      <c r="L78" s="41"/>
      <c r="M78" s="41"/>
      <c r="N78" s="41"/>
      <c r="O78" s="41"/>
    </row>
    <row r="79" spans="1:15" x14ac:dyDescent="0.25">
      <c r="A79" s="41"/>
      <c r="F79" s="41"/>
      <c r="G79" s="41"/>
      <c r="H79" s="41"/>
      <c r="I79" s="41"/>
      <c r="J79" s="41"/>
      <c r="K79" s="41"/>
      <c r="L79" s="41"/>
      <c r="M79" s="41"/>
      <c r="N79" s="41"/>
      <c r="O79" s="41"/>
    </row>
    <row r="80" spans="1:15" x14ac:dyDescent="0.25">
      <c r="A80" s="41"/>
      <c r="F80" s="41"/>
      <c r="G80" s="41"/>
      <c r="H80" s="41"/>
      <c r="I80" s="41"/>
      <c r="J80" s="41"/>
      <c r="K80" s="41"/>
      <c r="L80" s="41"/>
      <c r="M80" s="41"/>
      <c r="N80" s="41"/>
      <c r="O80" s="41"/>
    </row>
    <row r="81" spans="1:15" x14ac:dyDescent="0.25">
      <c r="A81" s="41"/>
      <c r="F81" s="41"/>
      <c r="G81" s="41"/>
      <c r="H81" s="41"/>
      <c r="I81" s="41"/>
      <c r="J81" s="41"/>
      <c r="K81" s="41"/>
      <c r="L81" s="41"/>
      <c r="M81" s="41"/>
      <c r="N81" s="41"/>
      <c r="O81" s="41"/>
    </row>
    <row r="82" spans="1:15" x14ac:dyDescent="0.25">
      <c r="A82" s="41"/>
      <c r="F82" s="41"/>
      <c r="G82" s="41"/>
      <c r="H82" s="41"/>
      <c r="I82" s="41"/>
      <c r="J82" s="41"/>
      <c r="K82" s="41"/>
      <c r="L82" s="41"/>
      <c r="M82" s="41"/>
      <c r="N82" s="41"/>
      <c r="O82" s="41"/>
    </row>
    <row r="83" spans="1:15" x14ac:dyDescent="0.25">
      <c r="A83" s="41"/>
      <c r="F83" s="41"/>
      <c r="G83" s="41"/>
      <c r="H83" s="41"/>
      <c r="I83" s="41"/>
      <c r="J83" s="41"/>
      <c r="K83" s="41"/>
      <c r="L83" s="41"/>
      <c r="M83" s="41"/>
      <c r="N83" s="41"/>
      <c r="O83" s="41"/>
    </row>
    <row r="84" spans="1:15" x14ac:dyDescent="0.25">
      <c r="A84" s="41"/>
      <c r="F84" s="41"/>
      <c r="G84" s="41"/>
      <c r="H84" s="41"/>
      <c r="I84" s="41"/>
      <c r="J84" s="41"/>
      <c r="K84" s="41"/>
      <c r="L84" s="41"/>
      <c r="M84" s="41"/>
      <c r="N84" s="41"/>
      <c r="O84" s="41"/>
    </row>
    <row r="85" spans="1:15" x14ac:dyDescent="0.25">
      <c r="A85" s="41"/>
      <c r="F85" s="41"/>
      <c r="G85" s="41"/>
      <c r="H85" s="41"/>
      <c r="I85" s="41"/>
      <c r="J85" s="41"/>
      <c r="K85" s="41"/>
      <c r="L85" s="41"/>
      <c r="M85" s="41"/>
      <c r="N85" s="41"/>
      <c r="O85" s="41"/>
    </row>
    <row r="86" spans="1:15" x14ac:dyDescent="0.25">
      <c r="A86" s="41"/>
      <c r="F86" s="41"/>
      <c r="G86" s="41"/>
      <c r="H86" s="41"/>
      <c r="I86" s="41"/>
      <c r="J86" s="41"/>
      <c r="K86" s="41"/>
      <c r="L86" s="41"/>
      <c r="M86" s="41"/>
      <c r="N86" s="41"/>
      <c r="O86" s="41"/>
    </row>
    <row r="87" spans="1:15" x14ac:dyDescent="0.25">
      <c r="A87" s="41"/>
      <c r="F87" s="41"/>
      <c r="G87" s="41"/>
      <c r="H87" s="41"/>
      <c r="I87" s="41"/>
      <c r="J87" s="41"/>
      <c r="K87" s="41"/>
      <c r="L87" s="41"/>
      <c r="M87" s="41"/>
      <c r="N87" s="41"/>
      <c r="O87" s="41"/>
    </row>
    <row r="88" spans="1:15" x14ac:dyDescent="0.25">
      <c r="A88" s="41"/>
      <c r="F88" s="41"/>
      <c r="G88" s="41"/>
      <c r="H88" s="41"/>
      <c r="I88" s="41"/>
      <c r="J88" s="41"/>
      <c r="K88" s="41"/>
      <c r="L88" s="41"/>
      <c r="M88" s="41"/>
      <c r="N88" s="41"/>
      <c r="O88" s="41"/>
    </row>
    <row r="89" spans="1:15" x14ac:dyDescent="0.25">
      <c r="A89" s="41"/>
      <c r="F89" s="41"/>
      <c r="G89" s="41"/>
      <c r="H89" s="41"/>
      <c r="I89" s="41"/>
      <c r="J89" s="41"/>
      <c r="K89" s="41"/>
      <c r="L89" s="41"/>
      <c r="M89" s="41"/>
      <c r="N89" s="41"/>
      <c r="O89" s="41"/>
    </row>
    <row r="90" spans="1:15" x14ac:dyDescent="0.25">
      <c r="A90" s="41"/>
      <c r="F90" s="41"/>
      <c r="G90" s="41"/>
      <c r="H90" s="41"/>
      <c r="I90" s="41"/>
      <c r="J90" s="41"/>
      <c r="K90" s="41"/>
      <c r="L90" s="41"/>
      <c r="M90" s="41"/>
      <c r="N90" s="41"/>
      <c r="O90" s="41"/>
    </row>
    <row r="91" spans="1:15" x14ac:dyDescent="0.25">
      <c r="A91" s="41"/>
      <c r="F91" s="41"/>
      <c r="G91" s="41"/>
      <c r="H91" s="41"/>
      <c r="I91" s="41"/>
      <c r="J91" s="41"/>
      <c r="K91" s="41"/>
      <c r="L91" s="41"/>
      <c r="M91" s="41"/>
      <c r="N91" s="41"/>
      <c r="O91" s="41"/>
    </row>
    <row r="92" spans="1:15" x14ac:dyDescent="0.25">
      <c r="A92" s="41"/>
      <c r="F92" s="41"/>
      <c r="G92" s="41"/>
      <c r="H92" s="41"/>
      <c r="I92" s="41"/>
      <c r="J92" s="41"/>
      <c r="K92" s="41"/>
      <c r="L92" s="41"/>
      <c r="M92" s="41"/>
      <c r="N92" s="41"/>
      <c r="O92" s="41"/>
    </row>
    <row r="93" spans="1:15" x14ac:dyDescent="0.25">
      <c r="A93" s="41"/>
      <c r="F93" s="41"/>
      <c r="G93" s="41"/>
      <c r="H93" s="41"/>
      <c r="I93" s="41"/>
      <c r="J93" s="41"/>
      <c r="K93" s="41"/>
      <c r="L93" s="41"/>
      <c r="M93" s="41"/>
      <c r="N93" s="41"/>
      <c r="O93" s="41"/>
    </row>
    <row r="94" spans="1:15" x14ac:dyDescent="0.25">
      <c r="A94" s="41"/>
      <c r="F94" s="41"/>
      <c r="G94" s="41"/>
      <c r="H94" s="41"/>
      <c r="I94" s="41"/>
      <c r="J94" s="41"/>
      <c r="K94" s="41"/>
      <c r="L94" s="41"/>
      <c r="M94" s="41"/>
      <c r="N94" s="41"/>
      <c r="O94" s="41"/>
    </row>
    <row r="95" spans="1:15" x14ac:dyDescent="0.25">
      <c r="A95" s="41"/>
      <c r="F95" s="41"/>
      <c r="G95" s="41"/>
      <c r="H95" s="41"/>
      <c r="I95" s="41"/>
      <c r="J95" s="41"/>
      <c r="K95" s="41"/>
      <c r="L95" s="41"/>
      <c r="M95" s="41"/>
      <c r="N95" s="41"/>
      <c r="O95" s="41"/>
    </row>
    <row r="96" spans="1:15" x14ac:dyDescent="0.25">
      <c r="A96" s="41"/>
      <c r="F96" s="41"/>
      <c r="G96" s="41"/>
      <c r="H96" s="41"/>
      <c r="I96" s="41"/>
      <c r="J96" s="41"/>
      <c r="K96" s="41"/>
      <c r="L96" s="41"/>
      <c r="M96" s="41"/>
      <c r="N96" s="41"/>
      <c r="O96" s="41"/>
    </row>
    <row r="97" spans="1:15" x14ac:dyDescent="0.25">
      <c r="A97" s="41"/>
      <c r="F97" s="41"/>
      <c r="G97" s="41"/>
      <c r="H97" s="41"/>
      <c r="I97" s="41"/>
      <c r="J97" s="41"/>
      <c r="K97" s="41"/>
      <c r="L97" s="41"/>
      <c r="M97" s="41"/>
      <c r="N97" s="41"/>
      <c r="O97" s="41"/>
    </row>
    <row r="98" spans="1:15" x14ac:dyDescent="0.25">
      <c r="A98" s="41"/>
      <c r="F98" s="41"/>
      <c r="G98" s="41"/>
      <c r="H98" s="41"/>
      <c r="I98" s="41"/>
      <c r="J98" s="41"/>
      <c r="K98" s="41"/>
      <c r="L98" s="41"/>
      <c r="M98" s="41"/>
      <c r="N98" s="41"/>
      <c r="O98" s="41"/>
    </row>
    <row r="99" spans="1:15" x14ac:dyDescent="0.25">
      <c r="A99" s="41"/>
      <c r="F99" s="41"/>
      <c r="G99" s="41"/>
      <c r="H99" s="41"/>
      <c r="I99" s="41"/>
      <c r="J99" s="41"/>
      <c r="K99" s="41"/>
      <c r="L99" s="41"/>
      <c r="M99" s="41"/>
      <c r="N99" s="41"/>
      <c r="O99" s="41"/>
    </row>
    <row r="100" spans="1:15" x14ac:dyDescent="0.25">
      <c r="A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</row>
    <row r="101" spans="1:15" x14ac:dyDescent="0.25">
      <c r="A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</row>
    <row r="102" spans="1:15" x14ac:dyDescent="0.25">
      <c r="A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</row>
    <row r="103" spans="1:15" x14ac:dyDescent="0.25">
      <c r="A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</row>
    <row r="104" spans="1:15" x14ac:dyDescent="0.25">
      <c r="A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</row>
    <row r="105" spans="1:15" x14ac:dyDescent="0.25">
      <c r="A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</row>
    <row r="106" spans="1:15" x14ac:dyDescent="0.25">
      <c r="A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</row>
    <row r="107" spans="1:15" x14ac:dyDescent="0.25">
      <c r="A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</row>
    <row r="108" spans="1:15" x14ac:dyDescent="0.25">
      <c r="A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</row>
    <row r="109" spans="1:15" x14ac:dyDescent="0.25">
      <c r="A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</row>
    <row r="110" spans="1:15" x14ac:dyDescent="0.25">
      <c r="A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</row>
    <row r="111" spans="1:15" x14ac:dyDescent="0.25">
      <c r="A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</row>
    <row r="112" spans="1:15" x14ac:dyDescent="0.25">
      <c r="A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</row>
    <row r="113" spans="1:15" x14ac:dyDescent="0.25">
      <c r="A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</row>
    <row r="114" spans="1:15" x14ac:dyDescent="0.25">
      <c r="A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</row>
    <row r="115" spans="1:15" x14ac:dyDescent="0.25">
      <c r="A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</row>
    <row r="116" spans="1:15" x14ac:dyDescent="0.25">
      <c r="A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</row>
    <row r="117" spans="1:15" x14ac:dyDescent="0.25">
      <c r="A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</row>
    <row r="118" spans="1:15" x14ac:dyDescent="0.25">
      <c r="A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</row>
    <row r="119" spans="1:15" x14ac:dyDescent="0.25">
      <c r="A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</row>
    <row r="120" spans="1:15" x14ac:dyDescent="0.25">
      <c r="A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</row>
    <row r="121" spans="1:15" x14ac:dyDescent="0.25">
      <c r="A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</row>
    <row r="122" spans="1:15" x14ac:dyDescent="0.25">
      <c r="A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</row>
    <row r="123" spans="1:15" x14ac:dyDescent="0.25">
      <c r="A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</row>
    <row r="124" spans="1:15" x14ac:dyDescent="0.25">
      <c r="A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</row>
    <row r="125" spans="1:15" x14ac:dyDescent="0.25">
      <c r="A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</row>
    <row r="126" spans="1:15" x14ac:dyDescent="0.25">
      <c r="A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</row>
    <row r="127" spans="1:15" x14ac:dyDescent="0.25">
      <c r="A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</row>
    <row r="128" spans="1:15" x14ac:dyDescent="0.25">
      <c r="A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</row>
    <row r="129" spans="1:15" x14ac:dyDescent="0.25">
      <c r="A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</row>
    <row r="130" spans="1:15" x14ac:dyDescent="0.25">
      <c r="A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</row>
    <row r="131" spans="1:15" x14ac:dyDescent="0.25">
      <c r="A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</row>
    <row r="132" spans="1:15" x14ac:dyDescent="0.25">
      <c r="A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</row>
    <row r="133" spans="1:15" x14ac:dyDescent="0.25">
      <c r="A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</row>
    <row r="134" spans="1:15" x14ac:dyDescent="0.25">
      <c r="A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</row>
    <row r="135" spans="1:15" x14ac:dyDescent="0.25">
      <c r="A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</row>
    <row r="136" spans="1:15" x14ac:dyDescent="0.25">
      <c r="A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</row>
    <row r="137" spans="1:15" x14ac:dyDescent="0.25">
      <c r="A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</row>
    <row r="138" spans="1:15" x14ac:dyDescent="0.25">
      <c r="A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</row>
    <row r="139" spans="1:15" x14ac:dyDescent="0.25">
      <c r="A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</row>
    <row r="140" spans="1:15" x14ac:dyDescent="0.25">
      <c r="A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</row>
    <row r="141" spans="1:15" x14ac:dyDescent="0.25">
      <c r="A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</row>
    <row r="142" spans="1:15" x14ac:dyDescent="0.25">
      <c r="A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</row>
    <row r="143" spans="1:15" x14ac:dyDescent="0.25">
      <c r="A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</row>
    <row r="144" spans="1:15" x14ac:dyDescent="0.25">
      <c r="A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</row>
    <row r="145" spans="1:15" x14ac:dyDescent="0.25">
      <c r="A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</row>
    <row r="146" spans="1:15" x14ac:dyDescent="0.25">
      <c r="A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</row>
    <row r="147" spans="1:15" x14ac:dyDescent="0.25">
      <c r="A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</row>
    <row r="148" spans="1:15" x14ac:dyDescent="0.25">
      <c r="A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</row>
    <row r="149" spans="1:15" x14ac:dyDescent="0.25">
      <c r="A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</row>
    <row r="150" spans="1:15" x14ac:dyDescent="0.25">
      <c r="A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</row>
    <row r="151" spans="1:15" x14ac:dyDescent="0.25">
      <c r="A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</row>
    <row r="152" spans="1:15" x14ac:dyDescent="0.25">
      <c r="A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</row>
    <row r="153" spans="1:15" x14ac:dyDescent="0.25">
      <c r="A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</row>
    <row r="154" spans="1:15" x14ac:dyDescent="0.25">
      <c r="A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</row>
    <row r="155" spans="1:15" x14ac:dyDescent="0.25">
      <c r="A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</row>
    <row r="156" spans="1:15" x14ac:dyDescent="0.25">
      <c r="A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</row>
    <row r="157" spans="1:15" x14ac:dyDescent="0.25">
      <c r="A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</row>
    <row r="158" spans="1:15" x14ac:dyDescent="0.25">
      <c r="A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</row>
    <row r="159" spans="1:15" x14ac:dyDescent="0.25">
      <c r="A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</row>
    <row r="160" spans="1:15" x14ac:dyDescent="0.25">
      <c r="A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</row>
    <row r="161" spans="1:15" x14ac:dyDescent="0.25">
      <c r="A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</row>
    <row r="162" spans="1:15" x14ac:dyDescent="0.25">
      <c r="A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</row>
    <row r="163" spans="1:15" x14ac:dyDescent="0.25">
      <c r="A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</row>
    <row r="164" spans="1:15" x14ac:dyDescent="0.25">
      <c r="A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</row>
    <row r="165" spans="1:15" x14ac:dyDescent="0.25">
      <c r="A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</row>
    <row r="166" spans="1:15" x14ac:dyDescent="0.25">
      <c r="A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</row>
    <row r="167" spans="1:15" x14ac:dyDescent="0.25">
      <c r="A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</row>
    <row r="168" spans="1:15" x14ac:dyDescent="0.25">
      <c r="A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</row>
    <row r="169" spans="1:15" x14ac:dyDescent="0.25">
      <c r="A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</row>
    <row r="170" spans="1:15" x14ac:dyDescent="0.25">
      <c r="A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</row>
    <row r="171" spans="1:15" x14ac:dyDescent="0.25">
      <c r="A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</row>
    <row r="172" spans="1:15" x14ac:dyDescent="0.25">
      <c r="A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</row>
    <row r="173" spans="1:15" x14ac:dyDescent="0.25">
      <c r="A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</row>
    <row r="174" spans="1:15" x14ac:dyDescent="0.25">
      <c r="A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</row>
    <row r="175" spans="1:15" x14ac:dyDescent="0.25">
      <c r="A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</row>
    <row r="176" spans="1:15" x14ac:dyDescent="0.25">
      <c r="A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</row>
    <row r="177" spans="1:15" x14ac:dyDescent="0.25">
      <c r="A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</row>
    <row r="178" spans="1:15" x14ac:dyDescent="0.25">
      <c r="A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</row>
    <row r="179" spans="1:15" x14ac:dyDescent="0.25">
      <c r="A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</row>
    <row r="180" spans="1:15" x14ac:dyDescent="0.25">
      <c r="A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</row>
    <row r="181" spans="1:15" x14ac:dyDescent="0.25">
      <c r="A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</row>
    <row r="182" spans="1:15" x14ac:dyDescent="0.25">
      <c r="A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</row>
    <row r="183" spans="1:15" x14ac:dyDescent="0.25">
      <c r="A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</row>
    <row r="184" spans="1:15" x14ac:dyDescent="0.25">
      <c r="A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</row>
    <row r="185" spans="1:15" x14ac:dyDescent="0.25">
      <c r="A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</row>
    <row r="186" spans="1:15" x14ac:dyDescent="0.25">
      <c r="A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</row>
    <row r="187" spans="1:15" x14ac:dyDescent="0.25">
      <c r="A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</row>
    <row r="188" spans="1:15" x14ac:dyDescent="0.25">
      <c r="A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</row>
    <row r="189" spans="1:15" x14ac:dyDescent="0.25">
      <c r="A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</row>
    <row r="190" spans="1:15" x14ac:dyDescent="0.25">
      <c r="A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</row>
    <row r="191" spans="1:15" x14ac:dyDescent="0.25">
      <c r="A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</row>
    <row r="192" spans="1:15" x14ac:dyDescent="0.25">
      <c r="A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</row>
    <row r="193" spans="1:15" x14ac:dyDescent="0.25">
      <c r="A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</row>
    <row r="194" spans="1:15" x14ac:dyDescent="0.25">
      <c r="A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</row>
    <row r="195" spans="1:15" x14ac:dyDescent="0.25">
      <c r="A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</row>
    <row r="196" spans="1:15" x14ac:dyDescent="0.25">
      <c r="A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</row>
    <row r="197" spans="1:15" x14ac:dyDescent="0.25">
      <c r="A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</row>
    <row r="198" spans="1:15" x14ac:dyDescent="0.25">
      <c r="A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</row>
    <row r="199" spans="1:15" x14ac:dyDescent="0.25">
      <c r="A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</row>
    <row r="200" spans="1:15" x14ac:dyDescent="0.25">
      <c r="A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</row>
    <row r="201" spans="1:15" x14ac:dyDescent="0.25">
      <c r="A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</row>
    <row r="202" spans="1:15" x14ac:dyDescent="0.25">
      <c r="A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</row>
    <row r="203" spans="1:15" x14ac:dyDescent="0.25">
      <c r="A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</row>
    <row r="204" spans="1:15" x14ac:dyDescent="0.25">
      <c r="A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</row>
    <row r="205" spans="1:15" x14ac:dyDescent="0.25">
      <c r="A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</row>
    <row r="206" spans="1:15" x14ac:dyDescent="0.25">
      <c r="A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</row>
    <row r="207" spans="1:15" x14ac:dyDescent="0.25">
      <c r="A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</row>
    <row r="208" spans="1:15" x14ac:dyDescent="0.25">
      <c r="A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</row>
    <row r="209" spans="1:15" x14ac:dyDescent="0.25">
      <c r="A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</row>
    <row r="210" spans="1:15" x14ac:dyDescent="0.25">
      <c r="A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</row>
    <row r="211" spans="1:15" x14ac:dyDescent="0.25">
      <c r="A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</row>
    <row r="212" spans="1:15" x14ac:dyDescent="0.25">
      <c r="A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</row>
    <row r="213" spans="1:15" x14ac:dyDescent="0.25">
      <c r="A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</row>
    <row r="214" spans="1:15" x14ac:dyDescent="0.25">
      <c r="A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</row>
    <row r="215" spans="1:15" x14ac:dyDescent="0.25">
      <c r="A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</row>
    <row r="216" spans="1:15" x14ac:dyDescent="0.25">
      <c r="A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</row>
    <row r="217" spans="1:15" x14ac:dyDescent="0.25">
      <c r="A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</row>
    <row r="218" spans="1:15" x14ac:dyDescent="0.25">
      <c r="A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</row>
    <row r="219" spans="1:15" x14ac:dyDescent="0.25">
      <c r="A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</row>
    <row r="220" spans="1:15" x14ac:dyDescent="0.25">
      <c r="A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</row>
    <row r="221" spans="1:15" x14ac:dyDescent="0.25">
      <c r="A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</row>
    <row r="222" spans="1:15" x14ac:dyDescent="0.25">
      <c r="A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</row>
    <row r="223" spans="1:15" x14ac:dyDescent="0.25">
      <c r="A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</row>
    <row r="224" spans="1:15" x14ac:dyDescent="0.25">
      <c r="A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</row>
    <row r="225" spans="1:15" x14ac:dyDescent="0.25">
      <c r="A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</row>
    <row r="226" spans="1:15" x14ac:dyDescent="0.25">
      <c r="A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</row>
    <row r="251" spans="1:15" x14ac:dyDescent="0.25">
      <c r="A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</row>
    <row r="252" spans="1:15" x14ac:dyDescent="0.25">
      <c r="A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</row>
    <row r="253" spans="1:15" x14ac:dyDescent="0.25">
      <c r="A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</row>
    <row r="254" spans="1:15" x14ac:dyDescent="0.25">
      <c r="A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</row>
    <row r="255" spans="1:15" x14ac:dyDescent="0.25">
      <c r="A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</row>
    <row r="256" spans="1:15" x14ac:dyDescent="0.25">
      <c r="A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</row>
    <row r="257" spans="1:15" x14ac:dyDescent="0.25">
      <c r="A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57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01"/>
  <sheetViews>
    <sheetView zoomScale="85" zoomScaleNormal="85" workbookViewId="0">
      <pane xSplit="1" ySplit="3" topLeftCell="B4" activePane="bottomRight" state="frozen"/>
      <selection activeCell="F35" sqref="F35"/>
      <selection pane="topRight" activeCell="F35" sqref="F35"/>
      <selection pane="bottomLeft" activeCell="F35" sqref="F35"/>
      <selection pane="bottomRight" activeCell="P23" sqref="P23"/>
    </sheetView>
  </sheetViews>
  <sheetFormatPr defaultColWidth="9.140625" defaultRowHeight="15" x14ac:dyDescent="0.25"/>
  <cols>
    <col min="1" max="1" width="11.28515625" style="13" bestFit="1" customWidth="1"/>
    <col min="2" max="2" width="41.85546875" style="41" bestFit="1" customWidth="1"/>
    <col min="3" max="3" width="10.140625" style="41" customWidth="1"/>
    <col min="4" max="5" width="10.140625" style="41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30.85546875" style="41" customWidth="1"/>
    <col min="17" max="16384" width="9.140625" style="41"/>
  </cols>
  <sheetData>
    <row r="1" spans="1:19" x14ac:dyDescent="0.25">
      <c r="A1" s="1992" t="s">
        <v>6239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9" ht="14.45" customHeight="1" x14ac:dyDescent="0.25">
      <c r="A2" s="1991" t="s">
        <v>2944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9" ht="15.75" thickBot="1" x14ac:dyDescent="0.3"/>
    <row r="4" spans="1:19" s="2" customFormat="1" ht="45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23" t="s">
        <v>2893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77" t="s">
        <v>2764</v>
      </c>
    </row>
    <row r="5" spans="1:19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265"/>
      <c r="L5" s="100"/>
      <c r="M5" s="265"/>
      <c r="N5" s="100"/>
      <c r="O5" s="100"/>
      <c r="P5" s="101"/>
    </row>
    <row r="6" spans="1:19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267" t="s">
        <v>0</v>
      </c>
      <c r="L6" s="111" t="s">
        <v>0</v>
      </c>
      <c r="M6" s="267" t="s">
        <v>0</v>
      </c>
      <c r="N6" s="111" t="s">
        <v>0</v>
      </c>
      <c r="O6" s="111" t="s">
        <v>0</v>
      </c>
      <c r="P6" s="112"/>
    </row>
    <row r="7" spans="1:19" x14ac:dyDescent="0.25">
      <c r="A7" s="20"/>
      <c r="B7" s="129" t="s">
        <v>1</v>
      </c>
      <c r="C7" s="148"/>
      <c r="D7" s="148"/>
      <c r="E7" s="148"/>
      <c r="F7" s="147"/>
      <c r="G7" s="147"/>
      <c r="H7" s="148"/>
      <c r="I7" s="168"/>
      <c r="J7" s="187"/>
      <c r="K7" s="173"/>
      <c r="L7" s="194"/>
      <c r="M7" s="173"/>
      <c r="N7" s="194"/>
      <c r="O7" s="194"/>
      <c r="P7" s="69"/>
      <c r="S7" s="4"/>
    </row>
    <row r="8" spans="1:19" x14ac:dyDescent="0.25">
      <c r="A8" s="20"/>
      <c r="B8" s="129"/>
      <c r="C8" s="152"/>
      <c r="D8" s="152"/>
      <c r="E8" s="152"/>
      <c r="F8" s="151"/>
      <c r="G8" s="151"/>
      <c r="H8" s="152"/>
      <c r="I8" s="169"/>
      <c r="J8" s="188"/>
      <c r="K8" s="174"/>
      <c r="L8" s="195"/>
      <c r="M8" s="174"/>
      <c r="N8" s="195"/>
      <c r="O8" s="195"/>
      <c r="P8" s="53"/>
      <c r="S8" s="4"/>
    </row>
    <row r="9" spans="1:19" x14ac:dyDescent="0.25">
      <c r="A9" s="20"/>
      <c r="B9" s="129" t="s">
        <v>2771</v>
      </c>
      <c r="C9" s="152"/>
      <c r="D9" s="152"/>
      <c r="E9" s="152"/>
      <c r="F9" s="151"/>
      <c r="G9" s="151"/>
      <c r="H9" s="152"/>
      <c r="I9" s="169"/>
      <c r="J9" s="188"/>
      <c r="K9" s="174"/>
      <c r="L9" s="195"/>
      <c r="M9" s="174"/>
      <c r="N9" s="195"/>
      <c r="O9" s="195"/>
      <c r="P9" s="53"/>
      <c r="S9" s="4"/>
    </row>
    <row r="10" spans="1:19" ht="14.45" customHeight="1" x14ac:dyDescent="0.25">
      <c r="A10" s="21">
        <v>399130100</v>
      </c>
      <c r="B10" s="132" t="s">
        <v>2</v>
      </c>
      <c r="C10" s="152">
        <f>VLOOKUP(A10,'HRFull Year'!A:D,4,0)</f>
        <v>0</v>
      </c>
      <c r="D10" s="152"/>
      <c r="E10" s="152"/>
      <c r="F10" s="151">
        <f>VLOOKUP(A10,'HRFull Year'!A:E,5,0)</f>
        <v>0</v>
      </c>
      <c r="G10" s="151">
        <f>VLOOKUP(A10,'HRTo Date'!A:C,3,0)</f>
        <v>0</v>
      </c>
      <c r="H10" s="152">
        <f>F10-G10</f>
        <v>0</v>
      </c>
      <c r="I10" s="169"/>
      <c r="J10" s="188">
        <f>F10+I10</f>
        <v>0</v>
      </c>
      <c r="K10" s="84">
        <f>C10</f>
        <v>0</v>
      </c>
      <c r="L10" s="195"/>
      <c r="M10" s="174"/>
      <c r="N10" s="195"/>
      <c r="O10" s="195">
        <f>SUM(K10:N10)</f>
        <v>0</v>
      </c>
      <c r="P10" s="53"/>
      <c r="S10" s="4"/>
    </row>
    <row r="11" spans="1:19" ht="14.45" customHeight="1" x14ac:dyDescent="0.25">
      <c r="A11" s="21">
        <v>399130930</v>
      </c>
      <c r="B11" s="132" t="s">
        <v>2731</v>
      </c>
      <c r="C11" s="152">
        <f>VLOOKUP(A11,'HRFull Year'!A:D,4,0)</f>
        <v>300</v>
      </c>
      <c r="D11" s="152"/>
      <c r="E11" s="152"/>
      <c r="F11" s="151">
        <f>VLOOKUP(A11,'HRFull Year'!A:E,5,0)</f>
        <v>300</v>
      </c>
      <c r="G11" s="151">
        <f>VLOOKUP(A11,'HRTo Date'!A:C,3,0)</f>
        <v>0</v>
      </c>
      <c r="H11" s="152">
        <f>F11-G11</f>
        <v>300</v>
      </c>
      <c r="I11" s="169">
        <v>-300</v>
      </c>
      <c r="J11" s="188">
        <f>F11+I11</f>
        <v>0</v>
      </c>
      <c r="K11" s="84">
        <f>C11</f>
        <v>300</v>
      </c>
      <c r="L11" s="195">
        <v>-300</v>
      </c>
      <c r="M11" s="174"/>
      <c r="N11" s="195"/>
      <c r="O11" s="195">
        <f>SUM(K11:N11)</f>
        <v>0</v>
      </c>
      <c r="P11" s="53"/>
      <c r="S11" s="4"/>
    </row>
    <row r="12" spans="1:19" ht="14.45" customHeight="1" x14ac:dyDescent="0.25">
      <c r="A12" s="60"/>
      <c r="B12" s="61" t="s">
        <v>7</v>
      </c>
      <c r="C12" s="157">
        <f t="shared" ref="C12:O12" si="0">SUM(C10:C11)</f>
        <v>300</v>
      </c>
      <c r="D12" s="157">
        <f t="shared" si="0"/>
        <v>0</v>
      </c>
      <c r="E12" s="157">
        <f t="shared" si="0"/>
        <v>0</v>
      </c>
      <c r="F12" s="156">
        <f t="shared" si="0"/>
        <v>300</v>
      </c>
      <c r="G12" s="156">
        <f t="shared" si="0"/>
        <v>0</v>
      </c>
      <c r="H12" s="157">
        <f t="shared" si="0"/>
        <v>300</v>
      </c>
      <c r="I12" s="170">
        <f t="shared" si="0"/>
        <v>-300</v>
      </c>
      <c r="J12" s="190">
        <f t="shared" si="0"/>
        <v>0</v>
      </c>
      <c r="K12" s="176">
        <f t="shared" si="0"/>
        <v>300</v>
      </c>
      <c r="L12" s="197">
        <f t="shared" si="0"/>
        <v>-300</v>
      </c>
      <c r="M12" s="176">
        <f t="shared" si="0"/>
        <v>0</v>
      </c>
      <c r="N12" s="197">
        <f t="shared" si="0"/>
        <v>0</v>
      </c>
      <c r="O12" s="197">
        <f t="shared" si="0"/>
        <v>0</v>
      </c>
      <c r="P12" s="53"/>
    </row>
    <row r="13" spans="1:19" ht="14.45" customHeight="1" x14ac:dyDescent="0.25">
      <c r="A13" s="60"/>
      <c r="B13" s="64"/>
      <c r="C13" s="157"/>
      <c r="D13" s="157"/>
      <c r="E13" s="157"/>
      <c r="F13" s="156"/>
      <c r="G13" s="156"/>
      <c r="H13" s="157"/>
      <c r="I13" s="170"/>
      <c r="J13" s="190"/>
      <c r="K13" s="176"/>
      <c r="L13" s="197"/>
      <c r="M13" s="176"/>
      <c r="N13" s="197"/>
      <c r="O13" s="197"/>
      <c r="P13" s="53"/>
    </row>
    <row r="14" spans="1:19" ht="14.45" customHeight="1" x14ac:dyDescent="0.25">
      <c r="A14" s="60"/>
      <c r="B14" s="129" t="s">
        <v>2744</v>
      </c>
      <c r="C14" s="152"/>
      <c r="D14" s="152"/>
      <c r="E14" s="152"/>
      <c r="F14" s="151"/>
      <c r="G14" s="151"/>
      <c r="H14" s="152"/>
      <c r="I14" s="169"/>
      <c r="J14" s="188"/>
      <c r="K14" s="174"/>
      <c r="L14" s="195"/>
      <c r="M14" s="174"/>
      <c r="N14" s="195"/>
      <c r="O14" s="195"/>
      <c r="P14" s="53"/>
    </row>
    <row r="15" spans="1:19" s="28" customFormat="1" x14ac:dyDescent="0.25">
      <c r="A15" s="21">
        <v>399130981</v>
      </c>
      <c r="B15" s="132" t="s">
        <v>4</v>
      </c>
      <c r="C15" s="152">
        <f>VLOOKUP(A15,'HRFull Year'!A:D,4,0)</f>
        <v>0</v>
      </c>
      <c r="D15" s="152"/>
      <c r="E15" s="152"/>
      <c r="F15" s="151">
        <f>VLOOKUP(A15,'HRFull Year'!A:E,5,0)</f>
        <v>0</v>
      </c>
      <c r="G15" s="151">
        <f>VLOOKUP(A15,'HRTo Date'!A:C,3,0)</f>
        <v>0</v>
      </c>
      <c r="H15" s="152">
        <f>F15-G15</f>
        <v>0</v>
      </c>
      <c r="I15" s="169">
        <v>0</v>
      </c>
      <c r="J15" s="188">
        <f>F15+I15</f>
        <v>0</v>
      </c>
      <c r="K15" s="84">
        <f>C15</f>
        <v>0</v>
      </c>
      <c r="L15" s="195"/>
      <c r="M15" s="174"/>
      <c r="N15" s="195"/>
      <c r="O15" s="195">
        <f>SUM(K15:N15)</f>
        <v>0</v>
      </c>
      <c r="P15" s="418"/>
    </row>
    <row r="16" spans="1:19" s="28" customFormat="1" x14ac:dyDescent="0.25">
      <c r="A16" s="21">
        <v>399132500</v>
      </c>
      <c r="B16" s="132" t="s">
        <v>6216</v>
      </c>
      <c r="C16" s="152">
        <f>VLOOKUP(A16,'HRFull Year'!A:D,4,0)</f>
        <v>500</v>
      </c>
      <c r="D16" s="152"/>
      <c r="E16" s="152"/>
      <c r="F16" s="151">
        <f>VLOOKUP(A16,'HRFull Year'!A:E,5,0)</f>
        <v>500</v>
      </c>
      <c r="G16" s="151">
        <f>VLOOKUP(A16,'HRTo Date'!A:C,3,0)</f>
        <v>0</v>
      </c>
      <c r="H16" s="152">
        <f>F16-G16</f>
        <v>500</v>
      </c>
      <c r="I16" s="169">
        <v>-500</v>
      </c>
      <c r="J16" s="188">
        <f>F16+I16</f>
        <v>0</v>
      </c>
      <c r="K16" s="84">
        <f>C16</f>
        <v>500</v>
      </c>
      <c r="L16" s="195">
        <v>-500</v>
      </c>
      <c r="M16" s="174"/>
      <c r="N16" s="195"/>
      <c r="O16" s="195">
        <f>SUM(K16:N16)</f>
        <v>0</v>
      </c>
      <c r="P16" s="421"/>
    </row>
    <row r="17" spans="1:16" s="28" customFormat="1" x14ac:dyDescent="0.25">
      <c r="A17" s="60">
        <v>399132706</v>
      </c>
      <c r="B17" s="64" t="s">
        <v>2738</v>
      </c>
      <c r="C17" s="152">
        <f>VLOOKUP(A17,'HRFull Year'!A:D,4,0)</f>
        <v>200</v>
      </c>
      <c r="D17" s="152"/>
      <c r="E17" s="152"/>
      <c r="F17" s="151">
        <f>VLOOKUP(A17,'HRFull Year'!A:E,5,0)</f>
        <v>200</v>
      </c>
      <c r="G17" s="151">
        <f>VLOOKUP(A17,'HRTo Date'!A:C,3,0)</f>
        <v>0</v>
      </c>
      <c r="H17" s="152">
        <f>F17-G17</f>
        <v>200</v>
      </c>
      <c r="I17" s="169">
        <v>-200</v>
      </c>
      <c r="J17" s="188">
        <f>F17+I17</f>
        <v>0</v>
      </c>
      <c r="K17" s="84">
        <f>C17</f>
        <v>200</v>
      </c>
      <c r="L17" s="195">
        <v>-200</v>
      </c>
      <c r="M17" s="174"/>
      <c r="N17" s="195"/>
      <c r="O17" s="195">
        <f>SUM(K17:N17)</f>
        <v>0</v>
      </c>
      <c r="P17" s="421"/>
    </row>
    <row r="18" spans="1:16" s="28" customFormat="1" x14ac:dyDescent="0.25">
      <c r="A18" s="60">
        <v>399132801</v>
      </c>
      <c r="B18" s="64" t="s">
        <v>6247</v>
      </c>
      <c r="C18" s="152">
        <f>VLOOKUP(A18,'HRFull Year'!A:D,4,0)</f>
        <v>700</v>
      </c>
      <c r="D18" s="152"/>
      <c r="E18" s="152"/>
      <c r="F18" s="151">
        <f>VLOOKUP(A18,'HRFull Year'!A:E,5,0)</f>
        <v>700</v>
      </c>
      <c r="G18" s="151">
        <f>VLOOKUP(A18,'HRTo Date'!A:C,3,0)</f>
        <v>0</v>
      </c>
      <c r="H18" s="152">
        <f>F18-G18</f>
        <v>700</v>
      </c>
      <c r="I18" s="169">
        <v>-700</v>
      </c>
      <c r="J18" s="188">
        <f>F18+I18</f>
        <v>0</v>
      </c>
      <c r="K18" s="84">
        <f>C18</f>
        <v>700</v>
      </c>
      <c r="L18" s="195">
        <v>-700</v>
      </c>
      <c r="M18" s="174"/>
      <c r="N18" s="195"/>
      <c r="O18" s="195">
        <f>SUM(K18:N18)</f>
        <v>0</v>
      </c>
      <c r="P18" s="421"/>
    </row>
    <row r="19" spans="1:16" x14ac:dyDescent="0.25">
      <c r="A19" s="62"/>
      <c r="B19" s="61" t="s">
        <v>7</v>
      </c>
      <c r="C19" s="157">
        <f t="shared" ref="C19:O19" si="1">SUM(C15:C18)</f>
        <v>1400</v>
      </c>
      <c r="D19" s="157">
        <f t="shared" si="1"/>
        <v>0</v>
      </c>
      <c r="E19" s="157">
        <f t="shared" si="1"/>
        <v>0</v>
      </c>
      <c r="F19" s="156">
        <f t="shared" si="1"/>
        <v>1400</v>
      </c>
      <c r="G19" s="156">
        <f t="shared" si="1"/>
        <v>0</v>
      </c>
      <c r="H19" s="157">
        <f t="shared" si="1"/>
        <v>1400</v>
      </c>
      <c r="I19" s="170">
        <f t="shared" si="1"/>
        <v>-1400</v>
      </c>
      <c r="J19" s="190">
        <f t="shared" si="1"/>
        <v>0</v>
      </c>
      <c r="K19" s="176">
        <f t="shared" si="1"/>
        <v>1400</v>
      </c>
      <c r="L19" s="197">
        <f t="shared" si="1"/>
        <v>-1400</v>
      </c>
      <c r="M19" s="176">
        <f t="shared" si="1"/>
        <v>0</v>
      </c>
      <c r="N19" s="197">
        <f t="shared" si="1"/>
        <v>0</v>
      </c>
      <c r="O19" s="197">
        <f t="shared" si="1"/>
        <v>0</v>
      </c>
      <c r="P19" s="419"/>
    </row>
    <row r="20" spans="1:16" x14ac:dyDescent="0.25">
      <c r="A20" s="60"/>
      <c r="B20" s="64"/>
      <c r="C20" s="154"/>
      <c r="D20" s="154"/>
      <c r="E20" s="154"/>
      <c r="F20" s="161"/>
      <c r="G20" s="161"/>
      <c r="H20" s="154"/>
      <c r="I20" s="171"/>
      <c r="J20" s="192"/>
      <c r="K20" s="178"/>
      <c r="L20" s="199"/>
      <c r="M20" s="178"/>
      <c r="N20" s="199"/>
      <c r="O20" s="199"/>
      <c r="P20" s="419"/>
    </row>
    <row r="21" spans="1:16" ht="15.75" thickBot="1" x14ac:dyDescent="0.3">
      <c r="A21" s="281"/>
      <c r="B21" s="282" t="s">
        <v>8</v>
      </c>
      <c r="C21" s="167">
        <f t="shared" ref="C21:O21" si="2">C19+C12</f>
        <v>1700</v>
      </c>
      <c r="D21" s="167">
        <f t="shared" si="2"/>
        <v>0</v>
      </c>
      <c r="E21" s="167">
        <f t="shared" si="2"/>
        <v>0</v>
      </c>
      <c r="F21" s="166">
        <f t="shared" si="2"/>
        <v>1700</v>
      </c>
      <c r="G21" s="166">
        <f t="shared" si="2"/>
        <v>0</v>
      </c>
      <c r="H21" s="167">
        <f t="shared" si="2"/>
        <v>1700</v>
      </c>
      <c r="I21" s="172">
        <f t="shared" si="2"/>
        <v>-1700</v>
      </c>
      <c r="J21" s="193">
        <f t="shared" si="2"/>
        <v>0</v>
      </c>
      <c r="K21" s="179">
        <f t="shared" si="2"/>
        <v>1700</v>
      </c>
      <c r="L21" s="200">
        <f t="shared" si="2"/>
        <v>-1700</v>
      </c>
      <c r="M21" s="179">
        <f t="shared" si="2"/>
        <v>0</v>
      </c>
      <c r="N21" s="200">
        <f t="shared" si="2"/>
        <v>0</v>
      </c>
      <c r="O21" s="200">
        <f t="shared" si="2"/>
        <v>0</v>
      </c>
      <c r="P21" s="420"/>
    </row>
    <row r="22" spans="1:16" x14ac:dyDescent="0.25">
      <c r="A22" s="41"/>
      <c r="F22" s="41"/>
      <c r="G22" s="41"/>
      <c r="H22" s="41"/>
      <c r="I22" s="41"/>
      <c r="J22" s="41"/>
      <c r="K22" s="41"/>
      <c r="L22" s="41"/>
      <c r="M22" s="41"/>
      <c r="N22" s="41"/>
      <c r="O22" s="41"/>
    </row>
    <row r="23" spans="1:16" x14ac:dyDescent="0.25">
      <c r="A23" s="41"/>
      <c r="F23" s="41"/>
      <c r="G23" s="41"/>
      <c r="H23" s="41"/>
      <c r="I23" s="41"/>
      <c r="J23" s="41"/>
      <c r="K23" s="41"/>
      <c r="L23" s="41"/>
      <c r="M23" s="41"/>
      <c r="N23" s="41"/>
      <c r="O23" s="41"/>
    </row>
    <row r="24" spans="1:16" x14ac:dyDescent="0.25">
      <c r="A24" s="41"/>
      <c r="F24" s="41"/>
      <c r="G24" s="41"/>
      <c r="H24" s="41"/>
      <c r="I24" s="41"/>
      <c r="J24" s="41"/>
      <c r="K24" s="41"/>
      <c r="L24" s="41"/>
      <c r="M24" s="41"/>
      <c r="N24" s="41"/>
      <c r="O24" s="41"/>
    </row>
    <row r="25" spans="1:16" x14ac:dyDescent="0.25">
      <c r="A25" s="41"/>
      <c r="F25" s="41"/>
      <c r="G25" s="41"/>
      <c r="H25" s="41"/>
      <c r="I25" s="41"/>
      <c r="J25" s="41"/>
      <c r="K25" s="41"/>
      <c r="L25" s="41"/>
      <c r="M25" s="41"/>
      <c r="N25" s="41"/>
      <c r="O25" s="41"/>
    </row>
    <row r="26" spans="1:16" x14ac:dyDescent="0.25">
      <c r="A26" s="41"/>
      <c r="F26" s="41"/>
      <c r="G26" s="41"/>
      <c r="H26" s="41"/>
      <c r="I26" s="41"/>
      <c r="J26" s="41"/>
      <c r="K26" s="41"/>
      <c r="L26" s="41"/>
      <c r="M26" s="41"/>
      <c r="N26" s="41"/>
      <c r="O26" s="41"/>
    </row>
    <row r="27" spans="1:16" x14ac:dyDescent="0.25">
      <c r="A27" s="41"/>
      <c r="F27" s="41"/>
      <c r="G27" s="41"/>
      <c r="H27" s="41"/>
      <c r="I27" s="41"/>
      <c r="J27" s="41"/>
      <c r="K27" s="41"/>
      <c r="L27" s="41"/>
      <c r="M27" s="41"/>
      <c r="N27" s="41"/>
      <c r="O27" s="41"/>
    </row>
    <row r="28" spans="1:16" x14ac:dyDescent="0.25">
      <c r="A28" s="41"/>
      <c r="F28" s="41"/>
      <c r="G28" s="41"/>
      <c r="H28" s="41"/>
      <c r="I28" s="41"/>
      <c r="J28" s="41"/>
      <c r="K28" s="41"/>
      <c r="L28" s="41"/>
      <c r="M28" s="41"/>
      <c r="N28" s="41"/>
      <c r="O28" s="41"/>
    </row>
    <row r="29" spans="1:16" x14ac:dyDescent="0.25">
      <c r="A29" s="41"/>
      <c r="F29" s="41"/>
      <c r="G29" s="41"/>
      <c r="H29" s="41"/>
      <c r="I29" s="41"/>
      <c r="J29" s="41"/>
      <c r="K29" s="41"/>
      <c r="L29" s="41"/>
      <c r="M29" s="41"/>
      <c r="N29" s="41"/>
      <c r="O29" s="41"/>
    </row>
    <row r="30" spans="1:16" x14ac:dyDescent="0.25">
      <c r="A30" s="41"/>
      <c r="F30" s="41"/>
      <c r="G30" s="41"/>
      <c r="H30" s="41"/>
      <c r="I30" s="41"/>
      <c r="J30" s="41"/>
      <c r="K30" s="41"/>
      <c r="L30" s="41"/>
      <c r="M30" s="41"/>
      <c r="N30" s="41"/>
      <c r="O30" s="41"/>
    </row>
    <row r="31" spans="1:16" x14ac:dyDescent="0.25">
      <c r="A31" s="41"/>
      <c r="F31" s="41"/>
      <c r="G31" s="41"/>
      <c r="H31" s="41"/>
      <c r="I31" s="41"/>
      <c r="J31" s="41"/>
      <c r="K31" s="41"/>
      <c r="L31" s="41"/>
      <c r="M31" s="41"/>
      <c r="N31" s="41"/>
      <c r="O31" s="41"/>
    </row>
    <row r="32" spans="1:16" x14ac:dyDescent="0.25">
      <c r="A32" s="41"/>
      <c r="F32" s="41"/>
      <c r="G32" s="41"/>
      <c r="H32" s="41"/>
      <c r="I32" s="41"/>
      <c r="J32" s="41"/>
      <c r="K32" s="41"/>
      <c r="L32" s="41"/>
      <c r="M32" s="41"/>
      <c r="N32" s="41"/>
      <c r="O32" s="41"/>
    </row>
    <row r="33" s="41" customFormat="1" x14ac:dyDescent="0.25"/>
    <row r="34" s="41" customFormat="1" x14ac:dyDescent="0.25"/>
    <row r="35" s="41" customFormat="1" x14ac:dyDescent="0.25"/>
    <row r="36" s="41" customFormat="1" x14ac:dyDescent="0.25"/>
    <row r="37" s="41" customFormat="1" x14ac:dyDescent="0.25"/>
    <row r="38" s="41" customFormat="1" x14ac:dyDescent="0.25"/>
    <row r="39" s="41" customFormat="1" x14ac:dyDescent="0.25"/>
    <row r="40" s="41" customFormat="1" x14ac:dyDescent="0.25"/>
    <row r="41" s="41" customFormat="1" x14ac:dyDescent="0.25"/>
    <row r="42" s="41" customFormat="1" x14ac:dyDescent="0.25"/>
    <row r="43" s="41" customFormat="1" x14ac:dyDescent="0.25"/>
    <row r="44" s="41" customFormat="1" x14ac:dyDescent="0.25"/>
    <row r="45" s="41" customFormat="1" x14ac:dyDescent="0.25"/>
    <row r="46" s="41" customFormat="1" x14ac:dyDescent="0.25"/>
    <row r="47" s="41" customFormat="1" x14ac:dyDescent="0.25"/>
    <row r="48" s="41" customFormat="1" x14ac:dyDescent="0.25"/>
    <row r="49" s="41" customFormat="1" x14ac:dyDescent="0.25"/>
    <row r="50" s="41" customFormat="1" x14ac:dyDescent="0.25"/>
    <row r="51" s="41" customFormat="1" x14ac:dyDescent="0.25"/>
    <row r="52" s="41" customFormat="1" x14ac:dyDescent="0.25"/>
    <row r="53" s="41" customFormat="1" x14ac:dyDescent="0.25"/>
    <row r="54" s="41" customFormat="1" x14ac:dyDescent="0.25"/>
    <row r="55" s="41" customFormat="1" x14ac:dyDescent="0.25"/>
    <row r="56" s="41" customFormat="1" x14ac:dyDescent="0.25"/>
    <row r="57" s="41" customFormat="1" x14ac:dyDescent="0.25"/>
    <row r="58" s="41" customFormat="1" x14ac:dyDescent="0.25"/>
    <row r="59" s="41" customFormat="1" x14ac:dyDescent="0.25"/>
    <row r="60" s="41" customFormat="1" x14ac:dyDescent="0.25"/>
    <row r="61" s="41" customFormat="1" x14ac:dyDescent="0.25"/>
    <row r="62" s="41" customFormat="1" x14ac:dyDescent="0.25"/>
    <row r="63" s="41" customFormat="1" x14ac:dyDescent="0.25"/>
    <row r="64" s="41" customFormat="1" x14ac:dyDescent="0.25"/>
    <row r="65" s="41" customFormat="1" x14ac:dyDescent="0.25"/>
    <row r="66" s="41" customFormat="1" x14ac:dyDescent="0.25"/>
    <row r="67" s="41" customFormat="1" x14ac:dyDescent="0.25"/>
    <row r="68" s="41" customFormat="1" x14ac:dyDescent="0.25"/>
    <row r="69" s="41" customFormat="1" x14ac:dyDescent="0.25"/>
    <row r="70" s="41" customFormat="1" x14ac:dyDescent="0.25"/>
    <row r="71" s="41" customFormat="1" x14ac:dyDescent="0.25"/>
    <row r="72" s="41" customFormat="1" x14ac:dyDescent="0.25"/>
    <row r="73" s="41" customFormat="1" x14ac:dyDescent="0.25"/>
    <row r="74" s="41" customFormat="1" x14ac:dyDescent="0.25"/>
    <row r="75" s="41" customFormat="1" x14ac:dyDescent="0.25"/>
    <row r="76" s="41" customFormat="1" x14ac:dyDescent="0.25"/>
    <row r="77" s="41" customFormat="1" x14ac:dyDescent="0.25"/>
    <row r="78" s="41" customFormat="1" x14ac:dyDescent="0.25"/>
    <row r="79" s="41" customFormat="1" x14ac:dyDescent="0.25"/>
    <row r="80" s="41" customFormat="1" x14ac:dyDescent="0.25"/>
    <row r="81" s="41" customFormat="1" x14ac:dyDescent="0.25"/>
    <row r="82" s="41" customFormat="1" x14ac:dyDescent="0.25"/>
    <row r="83" s="41" customFormat="1" x14ac:dyDescent="0.25"/>
    <row r="84" s="41" customFormat="1" x14ac:dyDescent="0.25"/>
    <row r="85" s="41" customFormat="1" x14ac:dyDescent="0.25"/>
    <row r="86" s="41" customFormat="1" x14ac:dyDescent="0.25"/>
    <row r="87" s="41" customFormat="1" x14ac:dyDescent="0.25"/>
    <row r="88" s="41" customFormat="1" x14ac:dyDescent="0.25"/>
    <row r="89" s="41" customFormat="1" x14ac:dyDescent="0.25"/>
    <row r="90" s="41" customFormat="1" x14ac:dyDescent="0.25"/>
    <row r="91" s="41" customFormat="1" x14ac:dyDescent="0.25"/>
    <row r="92" s="41" customFormat="1" x14ac:dyDescent="0.25"/>
    <row r="93" s="41" customFormat="1" x14ac:dyDescent="0.25"/>
    <row r="94" s="41" customFormat="1" x14ac:dyDescent="0.25"/>
    <row r="95" s="41" customFormat="1" x14ac:dyDescent="0.25"/>
    <row r="96" s="41" customFormat="1" x14ac:dyDescent="0.25"/>
    <row r="97" s="41" customFormat="1" x14ac:dyDescent="0.25"/>
    <row r="98" s="41" customFormat="1" x14ac:dyDescent="0.25"/>
    <row r="99" s="41" customFormat="1" x14ac:dyDescent="0.25"/>
    <row r="100" s="41" customFormat="1" x14ac:dyDescent="0.25"/>
    <row r="101" s="41" customFormat="1" x14ac:dyDescent="0.25"/>
    <row r="102" s="41" customFormat="1" x14ac:dyDescent="0.25"/>
    <row r="103" s="41" customFormat="1" x14ac:dyDescent="0.25"/>
    <row r="104" s="41" customFormat="1" x14ac:dyDescent="0.25"/>
    <row r="105" s="41" customFormat="1" x14ac:dyDescent="0.25"/>
    <row r="106" s="41" customFormat="1" x14ac:dyDescent="0.25"/>
    <row r="107" s="41" customFormat="1" x14ac:dyDescent="0.25"/>
    <row r="108" s="41" customFormat="1" x14ac:dyDescent="0.25"/>
    <row r="109" s="41" customFormat="1" x14ac:dyDescent="0.25"/>
    <row r="110" s="41" customFormat="1" x14ac:dyDescent="0.25"/>
    <row r="111" s="41" customFormat="1" x14ac:dyDescent="0.25"/>
    <row r="112" s="41" customFormat="1" x14ac:dyDescent="0.25"/>
    <row r="113" s="41" customFormat="1" x14ac:dyDescent="0.25"/>
    <row r="114" s="41" customFormat="1" x14ac:dyDescent="0.25"/>
    <row r="115" s="41" customFormat="1" x14ac:dyDescent="0.25"/>
    <row r="116" s="41" customFormat="1" x14ac:dyDescent="0.25"/>
    <row r="117" s="41" customFormat="1" x14ac:dyDescent="0.25"/>
    <row r="118" s="41" customFormat="1" x14ac:dyDescent="0.25"/>
    <row r="119" s="41" customFormat="1" x14ac:dyDescent="0.25"/>
    <row r="120" s="41" customFormat="1" x14ac:dyDescent="0.25"/>
    <row r="121" s="41" customFormat="1" x14ac:dyDescent="0.25"/>
    <row r="122" s="41" customFormat="1" x14ac:dyDescent="0.25"/>
    <row r="123" s="41" customFormat="1" x14ac:dyDescent="0.25"/>
    <row r="124" s="41" customFormat="1" x14ac:dyDescent="0.25"/>
    <row r="125" s="41" customFormat="1" x14ac:dyDescent="0.25"/>
    <row r="126" s="41" customFormat="1" x14ac:dyDescent="0.25"/>
    <row r="127" s="41" customFormat="1" x14ac:dyDescent="0.25"/>
    <row r="128" s="41" customFormat="1" x14ac:dyDescent="0.25"/>
    <row r="129" s="41" customFormat="1" x14ac:dyDescent="0.25"/>
    <row r="130" s="41" customFormat="1" x14ac:dyDescent="0.25"/>
    <row r="131" s="41" customFormat="1" x14ac:dyDescent="0.25"/>
    <row r="132" s="41" customFormat="1" x14ac:dyDescent="0.25"/>
    <row r="133" s="41" customFormat="1" x14ac:dyDescent="0.25"/>
    <row r="134" s="41" customFormat="1" x14ac:dyDescent="0.25"/>
    <row r="135" s="41" customFormat="1" x14ac:dyDescent="0.25"/>
    <row r="136" s="41" customFormat="1" x14ac:dyDescent="0.25"/>
    <row r="137" s="41" customFormat="1" x14ac:dyDescent="0.25"/>
    <row r="138" s="41" customFormat="1" x14ac:dyDescent="0.25"/>
    <row r="139" s="41" customFormat="1" x14ac:dyDescent="0.25"/>
    <row r="140" s="41" customFormat="1" x14ac:dyDescent="0.25"/>
    <row r="141" s="41" customFormat="1" x14ac:dyDescent="0.25"/>
    <row r="142" s="41" customFormat="1" x14ac:dyDescent="0.25"/>
    <row r="143" s="41" customFormat="1" x14ac:dyDescent="0.25"/>
    <row r="144" s="41" customFormat="1" x14ac:dyDescent="0.25"/>
    <row r="145" s="41" customFormat="1" x14ac:dyDescent="0.25"/>
    <row r="146" s="41" customFormat="1" x14ac:dyDescent="0.25"/>
    <row r="147" s="41" customFormat="1" x14ac:dyDescent="0.25"/>
    <row r="148" s="41" customFormat="1" x14ac:dyDescent="0.25"/>
    <row r="149" s="41" customFormat="1" x14ac:dyDescent="0.25"/>
    <row r="150" s="41" customFormat="1" x14ac:dyDescent="0.25"/>
    <row r="151" s="41" customFormat="1" x14ac:dyDescent="0.25"/>
    <row r="152" s="41" customFormat="1" x14ac:dyDescent="0.25"/>
    <row r="153" s="41" customFormat="1" x14ac:dyDescent="0.25"/>
    <row r="154" s="41" customFormat="1" x14ac:dyDescent="0.25"/>
    <row r="155" s="41" customFormat="1" x14ac:dyDescent="0.25"/>
    <row r="156" s="41" customFormat="1" x14ac:dyDescent="0.25"/>
    <row r="157" s="41" customFormat="1" x14ac:dyDescent="0.25"/>
    <row r="158" s="41" customFormat="1" x14ac:dyDescent="0.25"/>
    <row r="159" s="41" customFormat="1" x14ac:dyDescent="0.25"/>
    <row r="160" s="41" customFormat="1" x14ac:dyDescent="0.25"/>
    <row r="161" s="41" customFormat="1" x14ac:dyDescent="0.25"/>
    <row r="162" s="41" customFormat="1" x14ac:dyDescent="0.25"/>
    <row r="163" s="41" customFormat="1" x14ac:dyDescent="0.25"/>
    <row r="164" s="41" customFormat="1" x14ac:dyDescent="0.25"/>
    <row r="165" s="41" customFormat="1" x14ac:dyDescent="0.25"/>
    <row r="166" s="41" customFormat="1" x14ac:dyDescent="0.25"/>
    <row r="167" s="41" customFormat="1" x14ac:dyDescent="0.25"/>
    <row r="168" s="41" customFormat="1" x14ac:dyDescent="0.25"/>
    <row r="169" s="41" customFormat="1" x14ac:dyDescent="0.25"/>
    <row r="170" s="41" customFormat="1" x14ac:dyDescent="0.25"/>
    <row r="171" s="41" customFormat="1" x14ac:dyDescent="0.25"/>
    <row r="172" s="41" customFormat="1" x14ac:dyDescent="0.25"/>
    <row r="173" s="41" customFormat="1" x14ac:dyDescent="0.25"/>
    <row r="174" s="41" customFormat="1" x14ac:dyDescent="0.25"/>
    <row r="175" s="41" customFormat="1" x14ac:dyDescent="0.25"/>
    <row r="176" s="41" customFormat="1" x14ac:dyDescent="0.25"/>
    <row r="177" s="41" customFormat="1" x14ac:dyDescent="0.25"/>
    <row r="178" s="41" customFormat="1" x14ac:dyDescent="0.25"/>
    <row r="179" s="41" customFormat="1" x14ac:dyDescent="0.25"/>
    <row r="180" s="41" customFormat="1" x14ac:dyDescent="0.25"/>
    <row r="181" s="41" customFormat="1" x14ac:dyDescent="0.25"/>
    <row r="182" s="41" customFormat="1" x14ac:dyDescent="0.25"/>
    <row r="183" s="41" customFormat="1" x14ac:dyDescent="0.25"/>
    <row r="184" s="41" customFormat="1" x14ac:dyDescent="0.25"/>
    <row r="185" s="41" customFormat="1" x14ac:dyDescent="0.25"/>
    <row r="186" s="41" customFormat="1" x14ac:dyDescent="0.25"/>
    <row r="187" s="41" customFormat="1" x14ac:dyDescent="0.25"/>
    <row r="188" s="41" customFormat="1" x14ac:dyDescent="0.25"/>
    <row r="189" s="41" customFormat="1" x14ac:dyDescent="0.25"/>
    <row r="190" s="41" customFormat="1" x14ac:dyDescent="0.25"/>
    <row r="191" s="41" customFormat="1" x14ac:dyDescent="0.25"/>
    <row r="192" s="41" customFormat="1" x14ac:dyDescent="0.25"/>
    <row r="193" s="41" customFormat="1" x14ac:dyDescent="0.25"/>
    <row r="194" s="41" customFormat="1" x14ac:dyDescent="0.25"/>
    <row r="195" s="41" customFormat="1" x14ac:dyDescent="0.25"/>
    <row r="196" s="41" customFormat="1" x14ac:dyDescent="0.25"/>
    <row r="197" s="41" customFormat="1" x14ac:dyDescent="0.25"/>
    <row r="198" s="41" customFormat="1" x14ac:dyDescent="0.25"/>
    <row r="199" s="41" customFormat="1" x14ac:dyDescent="0.25"/>
    <row r="200" s="41" customFormat="1" x14ac:dyDescent="0.25"/>
    <row r="201" s="41" customFormat="1" x14ac:dyDescent="0.25"/>
    <row r="202" s="41" customFormat="1" x14ac:dyDescent="0.25"/>
    <row r="203" s="41" customFormat="1" x14ac:dyDescent="0.25"/>
    <row r="204" s="41" customFormat="1" x14ac:dyDescent="0.25"/>
    <row r="205" s="41" customFormat="1" x14ac:dyDescent="0.25"/>
    <row r="206" s="41" customFormat="1" x14ac:dyDescent="0.25"/>
    <row r="207" s="41" customFormat="1" x14ac:dyDescent="0.25"/>
    <row r="208" s="41" customFormat="1" x14ac:dyDescent="0.25"/>
    <row r="209" s="41" customFormat="1" x14ac:dyDescent="0.25"/>
    <row r="210" s="41" customFormat="1" x14ac:dyDescent="0.25"/>
    <row r="211" s="41" customFormat="1" x14ac:dyDescent="0.25"/>
    <row r="212" s="41" customFormat="1" x14ac:dyDescent="0.25"/>
    <row r="213" s="41" customFormat="1" x14ac:dyDescent="0.25"/>
    <row r="214" s="41" customFormat="1" x14ac:dyDescent="0.25"/>
    <row r="215" s="41" customFormat="1" x14ac:dyDescent="0.25"/>
    <row r="216" s="41" customFormat="1" x14ac:dyDescent="0.25"/>
    <row r="217" s="41" customFormat="1" x14ac:dyDescent="0.25"/>
    <row r="218" s="41" customFormat="1" x14ac:dyDescent="0.25"/>
    <row r="219" s="41" customFormat="1" x14ac:dyDescent="0.25"/>
    <row r="220" s="41" customFormat="1" x14ac:dyDescent="0.25"/>
    <row r="221" s="41" customFormat="1" x14ac:dyDescent="0.25"/>
    <row r="222" s="41" customFormat="1" x14ac:dyDescent="0.25"/>
    <row r="223" s="41" customFormat="1" x14ac:dyDescent="0.25"/>
    <row r="224" s="41" customFormat="1" x14ac:dyDescent="0.25"/>
    <row r="225" s="41" customFormat="1" x14ac:dyDescent="0.25"/>
    <row r="226" s="41" customFormat="1" x14ac:dyDescent="0.25"/>
    <row r="227" s="41" customFormat="1" x14ac:dyDescent="0.25"/>
    <row r="228" s="41" customFormat="1" x14ac:dyDescent="0.25"/>
    <row r="229" s="41" customFormat="1" x14ac:dyDescent="0.25"/>
    <row r="230" s="41" customFormat="1" x14ac:dyDescent="0.25"/>
    <row r="231" s="41" customFormat="1" x14ac:dyDescent="0.25"/>
    <row r="232" s="41" customFormat="1" x14ac:dyDescent="0.25"/>
    <row r="233" s="41" customFormat="1" x14ac:dyDescent="0.25"/>
    <row r="234" s="41" customFormat="1" x14ac:dyDescent="0.25"/>
    <row r="235" s="41" customFormat="1" x14ac:dyDescent="0.25"/>
    <row r="236" s="41" customFormat="1" x14ac:dyDescent="0.25"/>
    <row r="237" s="41" customFormat="1" x14ac:dyDescent="0.25"/>
    <row r="238" s="41" customFormat="1" x14ac:dyDescent="0.25"/>
    <row r="239" s="41" customFormat="1" x14ac:dyDescent="0.25"/>
    <row r="240" s="41" customFormat="1" x14ac:dyDescent="0.25"/>
    <row r="241" s="41" customFormat="1" x14ac:dyDescent="0.25"/>
    <row r="242" s="41" customFormat="1" x14ac:dyDescent="0.25"/>
    <row r="243" s="41" customFormat="1" x14ac:dyDescent="0.25"/>
    <row r="244" s="41" customFormat="1" x14ac:dyDescent="0.25"/>
    <row r="245" s="41" customFormat="1" x14ac:dyDescent="0.25"/>
    <row r="246" s="41" customFormat="1" x14ac:dyDescent="0.25"/>
    <row r="247" s="41" customFormat="1" x14ac:dyDescent="0.25"/>
    <row r="248" s="41" customFormat="1" x14ac:dyDescent="0.25"/>
    <row r="249" s="41" customFormat="1" x14ac:dyDescent="0.25"/>
    <row r="250" s="41" customFormat="1" x14ac:dyDescent="0.25"/>
    <row r="251" s="41" customFormat="1" x14ac:dyDescent="0.25"/>
    <row r="252" s="41" customFormat="1" x14ac:dyDescent="0.25"/>
    <row r="253" s="41" customFormat="1" x14ac:dyDescent="0.25"/>
    <row r="254" s="41" customFormat="1" x14ac:dyDescent="0.25"/>
    <row r="255" s="41" customFormat="1" x14ac:dyDescent="0.25"/>
    <row r="256" s="41" customFormat="1" x14ac:dyDescent="0.25"/>
    <row r="257" s="41" customFormat="1" x14ac:dyDescent="0.25"/>
    <row r="258" s="41" customFormat="1" x14ac:dyDescent="0.25"/>
    <row r="259" s="41" customFormat="1" x14ac:dyDescent="0.25"/>
    <row r="260" s="41" customFormat="1" x14ac:dyDescent="0.25"/>
    <row r="261" s="41" customFormat="1" x14ac:dyDescent="0.25"/>
    <row r="262" s="41" customFormat="1" x14ac:dyDescent="0.25"/>
    <row r="263" s="41" customFormat="1" x14ac:dyDescent="0.25"/>
    <row r="264" s="41" customFormat="1" x14ac:dyDescent="0.25"/>
    <row r="265" s="41" customFormat="1" x14ac:dyDescent="0.25"/>
    <row r="266" s="41" customFormat="1" x14ac:dyDescent="0.25"/>
    <row r="267" s="41" customFormat="1" x14ac:dyDescent="0.25"/>
    <row r="268" s="41" customFormat="1" x14ac:dyDescent="0.25"/>
    <row r="269" s="41" customFormat="1" x14ac:dyDescent="0.25"/>
    <row r="270" s="41" customFormat="1" x14ac:dyDescent="0.25"/>
    <row r="271" s="41" customFormat="1" x14ac:dyDescent="0.25"/>
    <row r="272" s="41" customFormat="1" x14ac:dyDescent="0.25"/>
    <row r="273" s="41" customFormat="1" x14ac:dyDescent="0.25"/>
    <row r="274" s="41" customFormat="1" x14ac:dyDescent="0.25"/>
    <row r="275" s="41" customFormat="1" x14ac:dyDescent="0.25"/>
    <row r="276" s="41" customFormat="1" x14ac:dyDescent="0.25"/>
    <row r="277" s="41" customFormat="1" x14ac:dyDescent="0.25"/>
    <row r="278" s="41" customFormat="1" x14ac:dyDescent="0.25"/>
    <row r="279" s="41" customFormat="1" x14ac:dyDescent="0.25"/>
    <row r="280" s="41" customFormat="1" x14ac:dyDescent="0.25"/>
    <row r="281" s="41" customFormat="1" x14ac:dyDescent="0.25"/>
    <row r="282" s="41" customFormat="1" x14ac:dyDescent="0.25"/>
    <row r="283" s="41" customFormat="1" x14ac:dyDescent="0.25"/>
    <row r="284" s="41" customFormat="1" x14ac:dyDescent="0.25"/>
    <row r="285" s="41" customFormat="1" x14ac:dyDescent="0.25"/>
    <row r="286" s="41" customFormat="1" x14ac:dyDescent="0.25"/>
    <row r="287" s="41" customFormat="1" x14ac:dyDescent="0.25"/>
    <row r="288" s="41" customFormat="1" x14ac:dyDescent="0.25"/>
    <row r="289" s="41" customFormat="1" x14ac:dyDescent="0.25"/>
    <row r="290" s="41" customFormat="1" x14ac:dyDescent="0.25"/>
    <row r="291" s="41" customFormat="1" x14ac:dyDescent="0.25"/>
    <row r="292" s="41" customFormat="1" x14ac:dyDescent="0.25"/>
    <row r="293" s="41" customFormat="1" x14ac:dyDescent="0.25"/>
    <row r="294" s="41" customFormat="1" x14ac:dyDescent="0.25"/>
    <row r="295" s="41" customFormat="1" x14ac:dyDescent="0.25"/>
    <row r="296" s="41" customFormat="1" x14ac:dyDescent="0.25"/>
    <row r="297" s="41" customFormat="1" x14ac:dyDescent="0.25"/>
    <row r="298" s="41" customFormat="1" x14ac:dyDescent="0.25"/>
    <row r="299" s="41" customFormat="1" x14ac:dyDescent="0.25"/>
    <row r="300" s="41" customFormat="1" x14ac:dyDescent="0.25"/>
    <row r="301" s="41" customFormat="1" x14ac:dyDescent="0.25"/>
    <row r="302" s="41" customFormat="1" x14ac:dyDescent="0.25"/>
    <row r="303" s="41" customFormat="1" x14ac:dyDescent="0.25"/>
    <row r="304" s="41" customFormat="1" x14ac:dyDescent="0.25"/>
    <row r="305" s="41" customFormat="1" x14ac:dyDescent="0.25"/>
    <row r="306" s="41" customFormat="1" x14ac:dyDescent="0.25"/>
    <row r="307" s="41" customFormat="1" x14ac:dyDescent="0.25"/>
    <row r="308" s="41" customFormat="1" x14ac:dyDescent="0.25"/>
    <row r="309" s="41" customFormat="1" x14ac:dyDescent="0.25"/>
    <row r="310" s="41" customFormat="1" x14ac:dyDescent="0.25"/>
    <row r="311" s="41" customFormat="1" x14ac:dyDescent="0.25"/>
    <row r="312" s="41" customFormat="1" x14ac:dyDescent="0.25"/>
    <row r="313" s="41" customFormat="1" x14ac:dyDescent="0.25"/>
    <row r="314" s="41" customFormat="1" x14ac:dyDescent="0.25"/>
    <row r="315" s="41" customFormat="1" x14ac:dyDescent="0.25"/>
    <row r="316" s="41" customFormat="1" x14ac:dyDescent="0.25"/>
    <row r="317" s="41" customFormat="1" x14ac:dyDescent="0.25"/>
    <row r="318" s="41" customFormat="1" x14ac:dyDescent="0.25"/>
    <row r="319" s="41" customFormat="1" x14ac:dyDescent="0.25"/>
    <row r="320" s="41" customFormat="1" x14ac:dyDescent="0.25"/>
    <row r="321" s="41" customFormat="1" x14ac:dyDescent="0.25"/>
    <row r="322" s="41" customFormat="1" x14ac:dyDescent="0.25"/>
    <row r="323" s="41" customFormat="1" x14ac:dyDescent="0.25"/>
    <row r="324" s="41" customFormat="1" x14ac:dyDescent="0.25"/>
    <row r="325" s="41" customFormat="1" x14ac:dyDescent="0.25"/>
    <row r="326" s="41" customFormat="1" x14ac:dyDescent="0.25"/>
    <row r="327" s="41" customFormat="1" x14ac:dyDescent="0.25"/>
    <row r="328" s="41" customFormat="1" x14ac:dyDescent="0.25"/>
    <row r="329" s="41" customFormat="1" x14ac:dyDescent="0.25"/>
    <row r="330" s="41" customFormat="1" x14ac:dyDescent="0.25"/>
    <row r="331" s="41" customFormat="1" x14ac:dyDescent="0.25"/>
    <row r="332" s="41" customFormat="1" x14ac:dyDescent="0.25"/>
    <row r="333" s="41" customFormat="1" x14ac:dyDescent="0.25"/>
    <row r="334" s="41" customFormat="1" x14ac:dyDescent="0.25"/>
    <row r="335" s="41" customFormat="1" x14ac:dyDescent="0.25"/>
    <row r="336" s="41" customFormat="1" x14ac:dyDescent="0.25"/>
    <row r="337" s="41" customFormat="1" x14ac:dyDescent="0.25"/>
    <row r="338" s="41" customFormat="1" x14ac:dyDescent="0.25"/>
    <row r="339" s="41" customFormat="1" x14ac:dyDescent="0.25"/>
    <row r="340" s="41" customFormat="1" x14ac:dyDescent="0.25"/>
    <row r="341" s="41" customFormat="1" x14ac:dyDescent="0.25"/>
    <row r="342" s="41" customFormat="1" x14ac:dyDescent="0.25"/>
    <row r="343" s="41" customFormat="1" x14ac:dyDescent="0.25"/>
    <row r="344" s="41" customFormat="1" x14ac:dyDescent="0.25"/>
    <row r="345" s="41" customFormat="1" x14ac:dyDescent="0.25"/>
    <row r="346" s="41" customFormat="1" x14ac:dyDescent="0.25"/>
    <row r="347" s="41" customFormat="1" x14ac:dyDescent="0.25"/>
    <row r="348" s="41" customFormat="1" x14ac:dyDescent="0.25"/>
    <row r="349" s="41" customFormat="1" x14ac:dyDescent="0.25"/>
    <row r="350" s="41" customFormat="1" x14ac:dyDescent="0.25"/>
    <row r="351" s="41" customFormat="1" x14ac:dyDescent="0.25"/>
    <row r="352" s="41" customFormat="1" x14ac:dyDescent="0.25"/>
    <row r="353" s="41" customFormat="1" x14ac:dyDescent="0.25"/>
    <row r="354" s="41" customFormat="1" x14ac:dyDescent="0.25"/>
    <row r="355" s="41" customFormat="1" x14ac:dyDescent="0.25"/>
    <row r="356" s="41" customFormat="1" x14ac:dyDescent="0.25"/>
    <row r="357" s="41" customFormat="1" x14ac:dyDescent="0.25"/>
    <row r="358" s="41" customFormat="1" x14ac:dyDescent="0.25"/>
    <row r="359" s="41" customFormat="1" x14ac:dyDescent="0.25"/>
    <row r="360" s="41" customFormat="1" x14ac:dyDescent="0.25"/>
    <row r="361" s="41" customFormat="1" x14ac:dyDescent="0.25"/>
    <row r="362" s="41" customFormat="1" x14ac:dyDescent="0.25"/>
    <row r="363" s="41" customFormat="1" x14ac:dyDescent="0.25"/>
    <row r="364" s="41" customFormat="1" x14ac:dyDescent="0.25"/>
    <row r="365" s="41" customFormat="1" x14ac:dyDescent="0.25"/>
    <row r="366" s="41" customFormat="1" x14ac:dyDescent="0.25"/>
    <row r="367" s="41" customFormat="1" x14ac:dyDescent="0.25"/>
    <row r="368" s="41" customFormat="1" x14ac:dyDescent="0.25"/>
    <row r="369" s="41" customFormat="1" x14ac:dyDescent="0.25"/>
    <row r="370" s="41" customFormat="1" x14ac:dyDescent="0.25"/>
    <row r="395" s="41" customFormat="1" x14ac:dyDescent="0.25"/>
    <row r="396" s="41" customFormat="1" x14ac:dyDescent="0.25"/>
    <row r="397" s="41" customFormat="1" x14ac:dyDescent="0.25"/>
    <row r="398" s="41" customFormat="1" x14ac:dyDescent="0.25"/>
    <row r="399" s="41" customFormat="1" x14ac:dyDescent="0.25"/>
    <row r="400" s="41" customFormat="1" x14ac:dyDescent="0.25"/>
    <row r="401" s="41" customFormat="1" x14ac:dyDescent="0.25"/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78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41"/>
  <sheetViews>
    <sheetView topLeftCell="A1402" workbookViewId="0">
      <selection activeCell="F35" sqref="F35"/>
    </sheetView>
  </sheetViews>
  <sheetFormatPr defaultColWidth="9.140625" defaultRowHeight="15" x14ac:dyDescent="0.25"/>
  <cols>
    <col min="1" max="1" width="12" style="41" customWidth="1"/>
    <col min="2" max="2" width="59" style="41" bestFit="1" customWidth="1"/>
    <col min="3" max="3" width="24.85546875" style="41" bestFit="1" customWidth="1"/>
    <col min="4" max="4" width="22.7109375" style="41" bestFit="1" customWidth="1"/>
    <col min="5" max="5" width="21.140625" style="41" bestFit="1" customWidth="1"/>
    <col min="6" max="6" width="26.42578125" style="41" bestFit="1" customWidth="1"/>
    <col min="7" max="16384" width="9.140625" style="41"/>
  </cols>
  <sheetData>
    <row r="1" spans="1:7" ht="18.75" x14ac:dyDescent="0.25">
      <c r="A1" s="70" t="s">
        <v>9</v>
      </c>
    </row>
    <row r="2" spans="1:7" x14ac:dyDescent="0.25">
      <c r="A2" s="41" t="s">
        <v>10</v>
      </c>
      <c r="B2" s="41" t="s">
        <v>11</v>
      </c>
    </row>
    <row r="3" spans="1:7" x14ac:dyDescent="0.25">
      <c r="A3" s="41" t="s">
        <v>12</v>
      </c>
      <c r="B3" s="41" t="s">
        <v>25</v>
      </c>
    </row>
    <row r="4" spans="1:7" x14ac:dyDescent="0.25">
      <c r="A4" s="41" t="s">
        <v>13</v>
      </c>
      <c r="B4" s="41" t="s">
        <v>2864</v>
      </c>
    </row>
    <row r="5" spans="1:7" x14ac:dyDescent="0.25">
      <c r="A5" s="41" t="s">
        <v>14</v>
      </c>
      <c r="B5" s="41" t="s">
        <v>2870</v>
      </c>
    </row>
    <row r="7" spans="1:7" ht="15.75" x14ac:dyDescent="0.25">
      <c r="A7" s="71" t="s">
        <v>2790</v>
      </c>
    </row>
    <row r="8" spans="1:7" x14ac:dyDescent="0.25">
      <c r="A8" s="72" t="s">
        <v>15</v>
      </c>
      <c r="B8" s="72" t="s">
        <v>16</v>
      </c>
      <c r="C8" s="72" t="s">
        <v>2791</v>
      </c>
      <c r="D8" s="72" t="s">
        <v>2792</v>
      </c>
      <c r="E8" s="72" t="s">
        <v>2793</v>
      </c>
      <c r="F8" s="72" t="s">
        <v>2745</v>
      </c>
    </row>
    <row r="9" spans="1:7" x14ac:dyDescent="0.25">
      <c r="A9" s="48">
        <v>300010100</v>
      </c>
      <c r="B9" s="41" t="s">
        <v>28</v>
      </c>
      <c r="C9" s="41">
        <v>0</v>
      </c>
      <c r="D9" s="41">
        <v>0</v>
      </c>
      <c r="E9" s="41">
        <v>0</v>
      </c>
      <c r="F9" s="41">
        <v>0</v>
      </c>
      <c r="G9" s="48">
        <v>30001</v>
      </c>
    </row>
    <row r="10" spans="1:7" x14ac:dyDescent="0.25">
      <c r="A10" s="48">
        <v>300010101</v>
      </c>
      <c r="B10" s="41" t="s">
        <v>30</v>
      </c>
      <c r="C10" s="41">
        <v>0</v>
      </c>
      <c r="D10" s="41">
        <v>0</v>
      </c>
      <c r="E10" s="41">
        <v>0</v>
      </c>
      <c r="F10" s="41">
        <v>0</v>
      </c>
      <c r="G10" s="48">
        <v>30001</v>
      </c>
    </row>
    <row r="11" spans="1:7" x14ac:dyDescent="0.25">
      <c r="A11" s="48">
        <v>300010102</v>
      </c>
      <c r="B11" s="41" t="s">
        <v>32</v>
      </c>
      <c r="C11" s="41">
        <v>0</v>
      </c>
      <c r="D11" s="41">
        <v>0</v>
      </c>
      <c r="E11" s="41">
        <v>0</v>
      </c>
      <c r="F11" s="41">
        <v>0</v>
      </c>
      <c r="G11" s="48">
        <v>30001</v>
      </c>
    </row>
    <row r="12" spans="1:7" x14ac:dyDescent="0.25">
      <c r="A12" s="48">
        <v>300010103</v>
      </c>
      <c r="B12" s="41" t="s">
        <v>2782</v>
      </c>
      <c r="C12" s="41">
        <v>0</v>
      </c>
      <c r="D12" s="41">
        <v>0</v>
      </c>
      <c r="E12" s="41">
        <v>0</v>
      </c>
      <c r="F12" s="41">
        <v>0</v>
      </c>
      <c r="G12" s="48">
        <v>30001</v>
      </c>
    </row>
    <row r="13" spans="1:7" x14ac:dyDescent="0.25">
      <c r="A13" s="48">
        <v>300010110</v>
      </c>
      <c r="B13" s="41" t="s">
        <v>34</v>
      </c>
      <c r="C13" s="41">
        <v>0</v>
      </c>
      <c r="D13" s="41">
        <v>0</v>
      </c>
      <c r="E13" s="41">
        <v>0</v>
      </c>
      <c r="F13" s="41">
        <v>0</v>
      </c>
      <c r="G13" s="48">
        <v>30001</v>
      </c>
    </row>
    <row r="14" spans="1:7" x14ac:dyDescent="0.25">
      <c r="A14" s="48">
        <v>300010120</v>
      </c>
      <c r="B14" s="41" t="s">
        <v>36</v>
      </c>
      <c r="C14" s="41">
        <v>0</v>
      </c>
      <c r="D14" s="41">
        <v>0</v>
      </c>
      <c r="E14" s="41">
        <v>0</v>
      </c>
      <c r="F14" s="41">
        <v>0</v>
      </c>
      <c r="G14" s="48">
        <v>30001</v>
      </c>
    </row>
    <row r="15" spans="1:7" x14ac:dyDescent="0.25">
      <c r="A15" s="48">
        <v>300010150</v>
      </c>
      <c r="B15" s="41" t="s">
        <v>38</v>
      </c>
      <c r="C15" s="41">
        <v>0</v>
      </c>
      <c r="D15" s="41">
        <v>0</v>
      </c>
      <c r="E15" s="41">
        <v>0</v>
      </c>
      <c r="F15" s="41">
        <v>0</v>
      </c>
      <c r="G15" s="48">
        <v>30001</v>
      </c>
    </row>
    <row r="16" spans="1:7" x14ac:dyDescent="0.25">
      <c r="A16" s="48">
        <v>300010200</v>
      </c>
      <c r="B16" s="41" t="s">
        <v>40</v>
      </c>
      <c r="C16" s="41">
        <v>0</v>
      </c>
      <c r="D16" s="41">
        <v>0</v>
      </c>
      <c r="E16" s="41">
        <v>0</v>
      </c>
      <c r="F16" s="41">
        <v>0</v>
      </c>
      <c r="G16" s="48">
        <v>30001</v>
      </c>
    </row>
    <row r="17" spans="1:7" x14ac:dyDescent="0.25">
      <c r="A17" s="48">
        <v>300010800</v>
      </c>
      <c r="B17" s="41" t="s">
        <v>42</v>
      </c>
      <c r="C17" s="41">
        <v>0</v>
      </c>
      <c r="D17" s="41">
        <v>0</v>
      </c>
      <c r="E17" s="41">
        <v>0</v>
      </c>
      <c r="F17" s="41">
        <v>0</v>
      </c>
      <c r="G17" s="48">
        <v>30001</v>
      </c>
    </row>
    <row r="18" spans="1:7" x14ac:dyDescent="0.25">
      <c r="A18" s="48">
        <v>300010915</v>
      </c>
      <c r="B18" s="41" t="s">
        <v>44</v>
      </c>
      <c r="C18" s="41">
        <v>0</v>
      </c>
      <c r="D18" s="41">
        <v>0</v>
      </c>
      <c r="E18" s="41">
        <v>0</v>
      </c>
      <c r="F18" s="41">
        <v>0</v>
      </c>
      <c r="G18" s="48">
        <v>30001</v>
      </c>
    </row>
    <row r="19" spans="1:7" x14ac:dyDescent="0.25">
      <c r="A19" s="48">
        <v>300010930</v>
      </c>
      <c r="B19" s="41" t="s">
        <v>46</v>
      </c>
      <c r="C19" s="41">
        <v>0</v>
      </c>
      <c r="D19" s="41">
        <v>0</v>
      </c>
      <c r="E19" s="41">
        <v>0</v>
      </c>
      <c r="F19" s="41">
        <v>0</v>
      </c>
      <c r="G19" s="48">
        <v>30001</v>
      </c>
    </row>
    <row r="20" spans="1:7" x14ac:dyDescent="0.25">
      <c r="A20" s="48">
        <v>300010975</v>
      </c>
      <c r="B20" s="41" t="s">
        <v>48</v>
      </c>
      <c r="C20" s="41">
        <v>0</v>
      </c>
      <c r="D20" s="41">
        <v>0</v>
      </c>
      <c r="E20" s="41">
        <v>0</v>
      </c>
      <c r="F20" s="41">
        <v>0</v>
      </c>
      <c r="G20" s="48">
        <v>30001</v>
      </c>
    </row>
    <row r="21" spans="1:7" x14ac:dyDescent="0.25">
      <c r="A21" s="48">
        <v>300011610</v>
      </c>
      <c r="B21" s="41" t="s">
        <v>2794</v>
      </c>
      <c r="C21" s="41">
        <v>0</v>
      </c>
      <c r="D21" s="41">
        <v>2500</v>
      </c>
      <c r="E21" s="41">
        <v>2500</v>
      </c>
      <c r="F21" s="41">
        <v>-2500</v>
      </c>
      <c r="G21" s="48">
        <v>30001</v>
      </c>
    </row>
    <row r="22" spans="1:7" x14ac:dyDescent="0.25">
      <c r="A22" s="48">
        <v>300012000</v>
      </c>
      <c r="B22" s="41" t="s">
        <v>50</v>
      </c>
      <c r="C22" s="41">
        <v>0</v>
      </c>
      <c r="D22" s="41">
        <v>0</v>
      </c>
      <c r="E22" s="41">
        <v>0</v>
      </c>
      <c r="F22" s="41">
        <v>0</v>
      </c>
      <c r="G22" s="48">
        <v>30001</v>
      </c>
    </row>
    <row r="23" spans="1:7" x14ac:dyDescent="0.25">
      <c r="A23" s="48">
        <v>300012004</v>
      </c>
      <c r="B23" s="41" t="s">
        <v>2746</v>
      </c>
      <c r="C23" s="41">
        <v>0</v>
      </c>
      <c r="D23" s="41">
        <v>0</v>
      </c>
      <c r="E23" s="41">
        <v>0</v>
      </c>
      <c r="F23" s="41">
        <v>0</v>
      </c>
      <c r="G23" s="48">
        <v>30001</v>
      </c>
    </row>
    <row r="24" spans="1:7" x14ac:dyDescent="0.25">
      <c r="A24" s="48">
        <v>300012022</v>
      </c>
      <c r="B24" s="41" t="s">
        <v>52</v>
      </c>
      <c r="C24" s="41">
        <v>752</v>
      </c>
      <c r="D24" s="41">
        <v>100</v>
      </c>
      <c r="E24" s="41">
        <v>100</v>
      </c>
      <c r="F24" s="41">
        <v>652</v>
      </c>
      <c r="G24" s="48">
        <v>30001</v>
      </c>
    </row>
    <row r="25" spans="1:7" x14ac:dyDescent="0.25">
      <c r="A25" s="48">
        <v>300012424</v>
      </c>
      <c r="B25" s="41" t="s">
        <v>54</v>
      </c>
      <c r="C25" s="41">
        <v>5192.58</v>
      </c>
      <c r="D25" s="41">
        <v>10000</v>
      </c>
      <c r="E25" s="41">
        <v>10000</v>
      </c>
      <c r="F25" s="41">
        <v>-4807.42</v>
      </c>
      <c r="G25" s="48">
        <v>30001</v>
      </c>
    </row>
    <row r="26" spans="1:7" x14ac:dyDescent="0.25">
      <c r="A26" s="48">
        <v>300012435</v>
      </c>
      <c r="B26" s="41" t="s">
        <v>56</v>
      </c>
      <c r="C26" s="41">
        <v>0</v>
      </c>
      <c r="D26" s="41">
        <v>0</v>
      </c>
      <c r="E26" s="41">
        <v>0</v>
      </c>
      <c r="F26" s="41">
        <v>0</v>
      </c>
      <c r="G26" s="48">
        <v>30001</v>
      </c>
    </row>
    <row r="27" spans="1:7" x14ac:dyDescent="0.25">
      <c r="A27" s="48">
        <v>300012500</v>
      </c>
      <c r="B27" s="41" t="s">
        <v>58</v>
      </c>
      <c r="C27" s="41">
        <v>0</v>
      </c>
      <c r="D27" s="41">
        <v>500</v>
      </c>
      <c r="E27" s="41">
        <v>500</v>
      </c>
      <c r="F27" s="41">
        <v>-500</v>
      </c>
      <c r="G27" s="48">
        <v>30001</v>
      </c>
    </row>
    <row r="28" spans="1:7" x14ac:dyDescent="0.25">
      <c r="A28" s="48">
        <v>300012502</v>
      </c>
      <c r="B28" s="41" t="s">
        <v>60</v>
      </c>
      <c r="C28" s="41">
        <v>0</v>
      </c>
      <c r="D28" s="41">
        <v>0</v>
      </c>
      <c r="E28" s="41">
        <v>0</v>
      </c>
      <c r="F28" s="41">
        <v>0</v>
      </c>
      <c r="G28" s="48">
        <v>30001</v>
      </c>
    </row>
    <row r="29" spans="1:7" x14ac:dyDescent="0.25">
      <c r="A29" s="48">
        <v>300012503</v>
      </c>
      <c r="B29" s="41" t="s">
        <v>62</v>
      </c>
      <c r="C29" s="41">
        <v>0</v>
      </c>
      <c r="D29" s="41">
        <v>0</v>
      </c>
      <c r="E29" s="41">
        <v>0</v>
      </c>
      <c r="F29" s="41">
        <v>0</v>
      </c>
      <c r="G29" s="48">
        <v>30001</v>
      </c>
    </row>
    <row r="30" spans="1:7" x14ac:dyDescent="0.25">
      <c r="A30" s="48">
        <v>300012504</v>
      </c>
      <c r="B30" s="41" t="s">
        <v>64</v>
      </c>
      <c r="C30" s="41">
        <v>0</v>
      </c>
      <c r="D30" s="41">
        <v>0</v>
      </c>
      <c r="E30" s="41">
        <v>0</v>
      </c>
      <c r="F30" s="41">
        <v>0</v>
      </c>
      <c r="G30" s="48">
        <v>30001</v>
      </c>
    </row>
    <row r="31" spans="1:7" x14ac:dyDescent="0.25">
      <c r="A31" s="48">
        <v>300012505</v>
      </c>
      <c r="B31" s="41" t="s">
        <v>66</v>
      </c>
      <c r="C31" s="41">
        <v>0</v>
      </c>
      <c r="D31" s="41">
        <v>0</v>
      </c>
      <c r="E31" s="41">
        <v>0</v>
      </c>
      <c r="F31" s="41">
        <v>0</v>
      </c>
      <c r="G31" s="48">
        <v>30001</v>
      </c>
    </row>
    <row r="32" spans="1:7" x14ac:dyDescent="0.25">
      <c r="A32" s="48">
        <v>300012506</v>
      </c>
      <c r="B32" s="41" t="s">
        <v>68</v>
      </c>
      <c r="C32" s="41">
        <v>0</v>
      </c>
      <c r="D32" s="41">
        <v>0</v>
      </c>
      <c r="E32" s="41">
        <v>0</v>
      </c>
      <c r="F32" s="41">
        <v>0</v>
      </c>
      <c r="G32" s="48">
        <v>30001</v>
      </c>
    </row>
    <row r="33" spans="1:7" x14ac:dyDescent="0.25">
      <c r="A33" s="48">
        <v>300012510</v>
      </c>
      <c r="B33" s="41" t="s">
        <v>70</v>
      </c>
      <c r="C33" s="41">
        <v>0</v>
      </c>
      <c r="D33" s="41">
        <v>0</v>
      </c>
      <c r="E33" s="41">
        <v>0</v>
      </c>
      <c r="F33" s="41">
        <v>0</v>
      </c>
      <c r="G33" s="48">
        <v>30001</v>
      </c>
    </row>
    <row r="34" spans="1:7" x14ac:dyDescent="0.25">
      <c r="A34" s="48">
        <v>300012520</v>
      </c>
      <c r="B34" s="41" t="s">
        <v>72</v>
      </c>
      <c r="C34" s="41">
        <v>97.9</v>
      </c>
      <c r="D34" s="41">
        <v>800</v>
      </c>
      <c r="E34" s="41">
        <v>800</v>
      </c>
      <c r="F34" s="41">
        <v>-702.1</v>
      </c>
      <c r="G34" s="48">
        <v>30001</v>
      </c>
    </row>
    <row r="35" spans="1:7" x14ac:dyDescent="0.25">
      <c r="A35" s="48">
        <v>300012603</v>
      </c>
      <c r="B35" s="41" t="s">
        <v>74</v>
      </c>
      <c r="C35" s="41">
        <v>0</v>
      </c>
      <c r="D35" s="41">
        <v>0</v>
      </c>
      <c r="E35" s="41">
        <v>0</v>
      </c>
      <c r="F35" s="41">
        <v>0</v>
      </c>
      <c r="G35" s="48">
        <v>30001</v>
      </c>
    </row>
    <row r="36" spans="1:7" x14ac:dyDescent="0.25">
      <c r="A36" s="48">
        <v>300012703</v>
      </c>
      <c r="B36" s="41" t="s">
        <v>76</v>
      </c>
      <c r="C36" s="41">
        <v>0</v>
      </c>
      <c r="D36" s="41">
        <v>0</v>
      </c>
      <c r="E36" s="41">
        <v>0</v>
      </c>
      <c r="F36" s="41">
        <v>0</v>
      </c>
      <c r="G36" s="48">
        <v>30001</v>
      </c>
    </row>
    <row r="37" spans="1:7" x14ac:dyDescent="0.25">
      <c r="A37" s="48">
        <v>300012706</v>
      </c>
      <c r="B37" s="41" t="s">
        <v>78</v>
      </c>
      <c r="C37" s="41">
        <v>0</v>
      </c>
      <c r="D37" s="41">
        <v>0</v>
      </c>
      <c r="E37" s="41">
        <v>0</v>
      </c>
      <c r="F37" s="41">
        <v>0</v>
      </c>
      <c r="G37" s="48">
        <v>30001</v>
      </c>
    </row>
    <row r="38" spans="1:7" x14ac:dyDescent="0.25">
      <c r="A38" s="48">
        <v>300012715</v>
      </c>
      <c r="B38" s="41" t="s">
        <v>80</v>
      </c>
      <c r="C38" s="41">
        <v>760</v>
      </c>
      <c r="D38" s="41">
        <v>300</v>
      </c>
      <c r="E38" s="41">
        <v>300</v>
      </c>
      <c r="F38" s="41">
        <v>460</v>
      </c>
      <c r="G38" s="48">
        <v>30001</v>
      </c>
    </row>
    <row r="39" spans="1:7" x14ac:dyDescent="0.25">
      <c r="A39" s="48">
        <v>300012801</v>
      </c>
      <c r="B39" s="41" t="s">
        <v>82</v>
      </c>
      <c r="C39" s="41">
        <v>0</v>
      </c>
      <c r="D39" s="41">
        <v>0</v>
      </c>
      <c r="E39" s="41">
        <v>0</v>
      </c>
      <c r="F39" s="41">
        <v>0</v>
      </c>
      <c r="G39" s="48">
        <v>30001</v>
      </c>
    </row>
    <row r="40" spans="1:7" x14ac:dyDescent="0.25">
      <c r="A40" s="48">
        <v>300012920</v>
      </c>
      <c r="B40" s="41" t="s">
        <v>2795</v>
      </c>
      <c r="C40" s="41">
        <v>0</v>
      </c>
      <c r="D40" s="41">
        <v>2000</v>
      </c>
      <c r="E40" s="41">
        <v>2000</v>
      </c>
      <c r="F40" s="41">
        <v>-2000</v>
      </c>
      <c r="G40" s="48">
        <v>30001</v>
      </c>
    </row>
    <row r="41" spans="1:7" x14ac:dyDescent="0.25">
      <c r="A41" s="48">
        <v>300014600</v>
      </c>
      <c r="B41" s="41" t="s">
        <v>84</v>
      </c>
      <c r="C41" s="41">
        <v>0</v>
      </c>
      <c r="D41" s="41">
        <v>0</v>
      </c>
      <c r="E41" s="41">
        <v>0</v>
      </c>
      <c r="F41" s="41">
        <v>0</v>
      </c>
      <c r="G41" s="48">
        <v>30001</v>
      </c>
    </row>
    <row r="42" spans="1:7" x14ac:dyDescent="0.25">
      <c r="A42" s="48">
        <v>300014610</v>
      </c>
      <c r="B42" s="41" t="s">
        <v>86</v>
      </c>
      <c r="C42" s="41">
        <v>0</v>
      </c>
      <c r="D42" s="41">
        <v>0</v>
      </c>
      <c r="E42" s="41">
        <v>0</v>
      </c>
      <c r="F42" s="41">
        <v>0</v>
      </c>
      <c r="G42" s="48">
        <v>30001</v>
      </c>
    </row>
    <row r="43" spans="1:7" x14ac:dyDescent="0.25">
      <c r="A43" s="48">
        <v>300014611</v>
      </c>
      <c r="B43" s="41" t="s">
        <v>88</v>
      </c>
      <c r="C43" s="41">
        <v>0</v>
      </c>
      <c r="D43" s="41">
        <v>0</v>
      </c>
      <c r="E43" s="41">
        <v>0</v>
      </c>
      <c r="F43" s="41">
        <v>0</v>
      </c>
      <c r="G43" s="48">
        <v>30001</v>
      </c>
    </row>
    <row r="44" spans="1:7" x14ac:dyDescent="0.25">
      <c r="A44" s="48">
        <v>300014618</v>
      </c>
      <c r="B44" s="41" t="s">
        <v>90</v>
      </c>
      <c r="C44" s="41">
        <v>0</v>
      </c>
      <c r="D44" s="41">
        <v>0</v>
      </c>
      <c r="E44" s="41">
        <v>0</v>
      </c>
      <c r="F44" s="41">
        <v>0</v>
      </c>
      <c r="G44" s="48">
        <v>30001</v>
      </c>
    </row>
    <row r="45" spans="1:7" x14ac:dyDescent="0.25">
      <c r="A45" s="48">
        <v>300014619</v>
      </c>
      <c r="B45" s="41" t="s">
        <v>92</v>
      </c>
      <c r="C45" s="41">
        <v>0</v>
      </c>
      <c r="D45" s="41">
        <v>0</v>
      </c>
      <c r="E45" s="41">
        <v>0</v>
      </c>
      <c r="F45" s="41">
        <v>0</v>
      </c>
      <c r="G45" s="48">
        <v>30001</v>
      </c>
    </row>
    <row r="46" spans="1:7" x14ac:dyDescent="0.25">
      <c r="A46" s="48">
        <v>300014621</v>
      </c>
      <c r="B46" s="41" t="s">
        <v>94</v>
      </c>
      <c r="C46" s="41">
        <v>0</v>
      </c>
      <c r="D46" s="41">
        <v>0</v>
      </c>
      <c r="E46" s="41">
        <v>0</v>
      </c>
      <c r="F46" s="41">
        <v>0</v>
      </c>
      <c r="G46" s="48">
        <v>30001</v>
      </c>
    </row>
    <row r="47" spans="1:7" x14ac:dyDescent="0.25">
      <c r="A47" s="48">
        <v>300015307</v>
      </c>
      <c r="B47" s="41" t="s">
        <v>96</v>
      </c>
      <c r="C47" s="41">
        <v>0</v>
      </c>
      <c r="D47" s="41">
        <v>0</v>
      </c>
      <c r="E47" s="41">
        <v>0</v>
      </c>
      <c r="F47" s="41">
        <v>0</v>
      </c>
      <c r="G47" s="48">
        <v>30001</v>
      </c>
    </row>
    <row r="48" spans="1:7" x14ac:dyDescent="0.25">
      <c r="A48" s="48">
        <v>300015351</v>
      </c>
      <c r="B48" s="41" t="s">
        <v>2775</v>
      </c>
      <c r="C48" s="41">
        <v>0</v>
      </c>
      <c r="D48" s="41">
        <v>0</v>
      </c>
      <c r="E48" s="41">
        <v>0</v>
      </c>
      <c r="F48" s="41">
        <v>0</v>
      </c>
      <c r="G48" s="48">
        <v>30001</v>
      </c>
    </row>
    <row r="49" spans="1:7" x14ac:dyDescent="0.25">
      <c r="A49" s="48">
        <v>300016010</v>
      </c>
      <c r="B49" s="41" t="s">
        <v>98</v>
      </c>
      <c r="C49" s="41">
        <v>0</v>
      </c>
      <c r="D49" s="41">
        <v>0</v>
      </c>
      <c r="E49" s="41">
        <v>0</v>
      </c>
      <c r="F49" s="41">
        <v>0</v>
      </c>
      <c r="G49" s="48">
        <v>30001</v>
      </c>
    </row>
    <row r="50" spans="1:7" x14ac:dyDescent="0.25">
      <c r="A50" s="48">
        <v>300019053</v>
      </c>
      <c r="B50" s="41" t="s">
        <v>100</v>
      </c>
      <c r="C50" s="41">
        <v>0</v>
      </c>
      <c r="D50" s="41">
        <v>-800</v>
      </c>
      <c r="E50" s="41">
        <v>-800</v>
      </c>
      <c r="F50" s="41">
        <v>800</v>
      </c>
      <c r="G50" s="48">
        <v>30001</v>
      </c>
    </row>
    <row r="51" spans="1:7" x14ac:dyDescent="0.25">
      <c r="A51" s="48">
        <v>300019201</v>
      </c>
      <c r="B51" s="41" t="s">
        <v>102</v>
      </c>
      <c r="C51" s="41">
        <v>0</v>
      </c>
      <c r="D51" s="41">
        <v>0</v>
      </c>
      <c r="E51" s="41">
        <v>0</v>
      </c>
      <c r="F51" s="41">
        <v>0</v>
      </c>
      <c r="G51" s="48">
        <v>30001</v>
      </c>
    </row>
    <row r="52" spans="1:7" x14ac:dyDescent="0.25">
      <c r="A52" s="48">
        <v>300020100</v>
      </c>
      <c r="B52" s="41" t="s">
        <v>104</v>
      </c>
      <c r="C52" s="41">
        <v>0</v>
      </c>
      <c r="D52" s="41">
        <v>0</v>
      </c>
      <c r="E52" s="41">
        <v>0</v>
      </c>
      <c r="F52" s="41">
        <v>0</v>
      </c>
      <c r="G52" s="48">
        <v>30002</v>
      </c>
    </row>
    <row r="53" spans="1:7" x14ac:dyDescent="0.25">
      <c r="A53" s="48">
        <v>300020101</v>
      </c>
      <c r="B53" s="41" t="s">
        <v>106</v>
      </c>
      <c r="C53" s="41">
        <v>0</v>
      </c>
      <c r="D53" s="41">
        <v>0</v>
      </c>
      <c r="E53" s="41">
        <v>0</v>
      </c>
      <c r="F53" s="41">
        <v>0</v>
      </c>
      <c r="G53" s="48">
        <v>30002</v>
      </c>
    </row>
    <row r="54" spans="1:7" x14ac:dyDescent="0.25">
      <c r="A54" s="48">
        <v>300020102</v>
      </c>
      <c r="B54" s="41" t="s">
        <v>2747</v>
      </c>
      <c r="C54" s="41">
        <v>171207.49</v>
      </c>
      <c r="D54" s="41">
        <v>0</v>
      </c>
      <c r="E54" s="41">
        <v>0</v>
      </c>
      <c r="F54" s="41">
        <v>171207.49</v>
      </c>
      <c r="G54" s="48">
        <v>30002</v>
      </c>
    </row>
    <row r="55" spans="1:7" x14ac:dyDescent="0.25">
      <c r="A55" s="48">
        <v>300020120</v>
      </c>
      <c r="B55" s="41" t="s">
        <v>108</v>
      </c>
      <c r="C55" s="41">
        <v>0</v>
      </c>
      <c r="D55" s="41">
        <v>0</v>
      </c>
      <c r="E55" s="41">
        <v>0</v>
      </c>
      <c r="F55" s="41">
        <v>0</v>
      </c>
      <c r="G55" s="48">
        <v>30002</v>
      </c>
    </row>
    <row r="56" spans="1:7" x14ac:dyDescent="0.25">
      <c r="A56" s="48">
        <v>300020770</v>
      </c>
      <c r="B56" s="41" t="s">
        <v>110</v>
      </c>
      <c r="C56" s="41">
        <v>0</v>
      </c>
      <c r="D56" s="41">
        <v>0</v>
      </c>
      <c r="E56" s="41">
        <v>0</v>
      </c>
      <c r="F56" s="41">
        <v>0</v>
      </c>
      <c r="G56" s="48">
        <v>30002</v>
      </c>
    </row>
    <row r="57" spans="1:7" x14ac:dyDescent="0.25">
      <c r="A57" s="48">
        <v>300020800</v>
      </c>
      <c r="B57" s="41" t="s">
        <v>112</v>
      </c>
      <c r="C57" s="41">
        <v>0</v>
      </c>
      <c r="D57" s="41">
        <v>0</v>
      </c>
      <c r="E57" s="41">
        <v>0</v>
      </c>
      <c r="F57" s="41">
        <v>0</v>
      </c>
      <c r="G57" s="48">
        <v>30002</v>
      </c>
    </row>
    <row r="58" spans="1:7" x14ac:dyDescent="0.25">
      <c r="A58" s="48">
        <v>300020915</v>
      </c>
      <c r="B58" s="41" t="s">
        <v>114</v>
      </c>
      <c r="C58" s="41">
        <v>36355.370000000003</v>
      </c>
      <c r="D58" s="41">
        <v>37000</v>
      </c>
      <c r="E58" s="41">
        <v>37000</v>
      </c>
      <c r="F58" s="41">
        <v>-644.63</v>
      </c>
      <c r="G58" s="48">
        <v>30002</v>
      </c>
    </row>
    <row r="59" spans="1:7" x14ac:dyDescent="0.25">
      <c r="A59" s="48">
        <v>300020930</v>
      </c>
      <c r="B59" s="41" t="s">
        <v>116</v>
      </c>
      <c r="C59" s="41">
        <v>0</v>
      </c>
      <c r="D59" s="41">
        <v>0</v>
      </c>
      <c r="E59" s="41">
        <v>0</v>
      </c>
      <c r="F59" s="41">
        <v>0</v>
      </c>
      <c r="G59" s="48">
        <v>30002</v>
      </c>
    </row>
    <row r="60" spans="1:7" x14ac:dyDescent="0.25">
      <c r="A60" s="48">
        <v>300020972</v>
      </c>
      <c r="B60" s="41" t="s">
        <v>118</v>
      </c>
      <c r="C60" s="41">
        <v>0</v>
      </c>
      <c r="D60" s="41">
        <v>0</v>
      </c>
      <c r="E60" s="41">
        <v>0</v>
      </c>
      <c r="F60" s="41">
        <v>0</v>
      </c>
      <c r="G60" s="48">
        <v>30002</v>
      </c>
    </row>
    <row r="61" spans="1:7" x14ac:dyDescent="0.25">
      <c r="A61" s="48">
        <v>300020980</v>
      </c>
      <c r="B61" s="41" t="s">
        <v>120</v>
      </c>
      <c r="C61" s="41">
        <v>2340</v>
      </c>
      <c r="D61" s="41">
        <v>7500</v>
      </c>
      <c r="E61" s="41">
        <v>7500</v>
      </c>
      <c r="F61" s="41">
        <v>-5160</v>
      </c>
      <c r="G61" s="48">
        <v>30002</v>
      </c>
    </row>
    <row r="62" spans="1:7" x14ac:dyDescent="0.25">
      <c r="A62" s="48">
        <v>300021600</v>
      </c>
      <c r="B62" s="41" t="s">
        <v>122</v>
      </c>
      <c r="C62" s="41">
        <v>0</v>
      </c>
      <c r="D62" s="41">
        <v>0</v>
      </c>
      <c r="E62" s="41">
        <v>0</v>
      </c>
      <c r="F62" s="41">
        <v>0</v>
      </c>
      <c r="G62" s="48">
        <v>30002</v>
      </c>
    </row>
    <row r="63" spans="1:7" x14ac:dyDescent="0.25">
      <c r="A63" s="48">
        <v>300022000</v>
      </c>
      <c r="B63" s="41" t="s">
        <v>124</v>
      </c>
      <c r="C63" s="41">
        <v>0</v>
      </c>
      <c r="D63" s="41">
        <v>0</v>
      </c>
      <c r="E63" s="41">
        <v>0</v>
      </c>
      <c r="F63" s="41">
        <v>0</v>
      </c>
      <c r="G63" s="48">
        <v>30002</v>
      </c>
    </row>
    <row r="64" spans="1:7" x14ac:dyDescent="0.25">
      <c r="A64" s="48">
        <v>300022421</v>
      </c>
      <c r="B64" s="41" t="s">
        <v>126</v>
      </c>
      <c r="C64" s="41">
        <v>0</v>
      </c>
      <c r="D64" s="41">
        <v>0</v>
      </c>
      <c r="E64" s="41">
        <v>0</v>
      </c>
      <c r="F64" s="41">
        <v>0</v>
      </c>
      <c r="G64" s="48">
        <v>30002</v>
      </c>
    </row>
    <row r="65" spans="1:7" x14ac:dyDescent="0.25">
      <c r="A65" s="48">
        <v>300022422</v>
      </c>
      <c r="B65" s="41" t="s">
        <v>128</v>
      </c>
      <c r="C65" s="41">
        <v>0</v>
      </c>
      <c r="D65" s="41">
        <v>0</v>
      </c>
      <c r="E65" s="41">
        <v>0</v>
      </c>
      <c r="F65" s="41">
        <v>0</v>
      </c>
      <c r="G65" s="48">
        <v>30002</v>
      </c>
    </row>
    <row r="66" spans="1:7" x14ac:dyDescent="0.25">
      <c r="A66" s="48">
        <v>300022423</v>
      </c>
      <c r="B66" s="41" t="s">
        <v>130</v>
      </c>
      <c r="C66" s="41">
        <v>2108.77</v>
      </c>
      <c r="D66" s="41">
        <v>0</v>
      </c>
      <c r="E66" s="41">
        <v>0</v>
      </c>
      <c r="F66" s="41">
        <v>2108.77</v>
      </c>
      <c r="G66" s="48">
        <v>30002</v>
      </c>
    </row>
    <row r="67" spans="1:7" x14ac:dyDescent="0.25">
      <c r="A67" s="48">
        <v>300022427</v>
      </c>
      <c r="B67" s="41" t="s">
        <v>132</v>
      </c>
      <c r="C67" s="41">
        <v>6250</v>
      </c>
      <c r="D67" s="41">
        <v>40000</v>
      </c>
      <c r="E67" s="41">
        <v>40000</v>
      </c>
      <c r="F67" s="41">
        <v>-33750</v>
      </c>
      <c r="G67" s="48">
        <v>30002</v>
      </c>
    </row>
    <row r="68" spans="1:7" x14ac:dyDescent="0.25">
      <c r="A68" s="48">
        <v>300022428</v>
      </c>
      <c r="B68" s="41" t="s">
        <v>134</v>
      </c>
      <c r="C68" s="41">
        <v>0</v>
      </c>
      <c r="D68" s="41">
        <v>0</v>
      </c>
      <c r="E68" s="41">
        <v>0</v>
      </c>
      <c r="F68" s="41">
        <v>0</v>
      </c>
      <c r="G68" s="48">
        <v>30002</v>
      </c>
    </row>
    <row r="69" spans="1:7" x14ac:dyDescent="0.25">
      <c r="A69" s="48">
        <v>300022429</v>
      </c>
      <c r="B69" s="41" t="s">
        <v>136</v>
      </c>
      <c r="C69" s="41">
        <v>85000</v>
      </c>
      <c r="D69" s="41">
        <v>13600</v>
      </c>
      <c r="E69" s="41">
        <v>13600</v>
      </c>
      <c r="F69" s="41">
        <v>71400</v>
      </c>
      <c r="G69" s="48">
        <v>30002</v>
      </c>
    </row>
    <row r="70" spans="1:7" x14ac:dyDescent="0.25">
      <c r="A70" s="48">
        <v>300022432</v>
      </c>
      <c r="B70" s="41" t="s">
        <v>138</v>
      </c>
      <c r="C70" s="41">
        <v>0</v>
      </c>
      <c r="D70" s="41">
        <v>0</v>
      </c>
      <c r="E70" s="41">
        <v>0</v>
      </c>
      <c r="F70" s="41">
        <v>0</v>
      </c>
      <c r="G70" s="48">
        <v>30002</v>
      </c>
    </row>
    <row r="71" spans="1:7" x14ac:dyDescent="0.25">
      <c r="A71" s="48">
        <v>300022434</v>
      </c>
      <c r="B71" s="41" t="s">
        <v>140</v>
      </c>
      <c r="C71" s="41">
        <v>4161.5</v>
      </c>
      <c r="D71" s="41">
        <v>4500</v>
      </c>
      <c r="E71" s="41">
        <v>4500</v>
      </c>
      <c r="F71" s="41">
        <v>-338.5</v>
      </c>
      <c r="G71" s="48">
        <v>30002</v>
      </c>
    </row>
    <row r="72" spans="1:7" x14ac:dyDescent="0.25">
      <c r="A72" s="48">
        <v>300022440</v>
      </c>
      <c r="B72" s="41" t="s">
        <v>142</v>
      </c>
      <c r="C72" s="41">
        <v>0</v>
      </c>
      <c r="D72" s="41">
        <v>0</v>
      </c>
      <c r="E72" s="41">
        <v>0</v>
      </c>
      <c r="F72" s="41">
        <v>0</v>
      </c>
      <c r="G72" s="48">
        <v>30002</v>
      </c>
    </row>
    <row r="73" spans="1:7" x14ac:dyDescent="0.25">
      <c r="A73" s="48">
        <v>300022442</v>
      </c>
      <c r="B73" s="41" t="s">
        <v>144</v>
      </c>
      <c r="C73" s="41">
        <v>0</v>
      </c>
      <c r="D73" s="41">
        <v>0</v>
      </c>
      <c r="E73" s="41">
        <v>0</v>
      </c>
      <c r="F73" s="41">
        <v>0</v>
      </c>
      <c r="G73" s="48">
        <v>30002</v>
      </c>
    </row>
    <row r="74" spans="1:7" x14ac:dyDescent="0.25">
      <c r="A74" s="48">
        <v>300022444</v>
      </c>
      <c r="B74" s="41" t="s">
        <v>146</v>
      </c>
      <c r="C74" s="41">
        <v>0</v>
      </c>
      <c r="D74" s="41">
        <v>0</v>
      </c>
      <c r="E74" s="41">
        <v>0</v>
      </c>
      <c r="F74" s="41">
        <v>0</v>
      </c>
      <c r="G74" s="48">
        <v>30002</v>
      </c>
    </row>
    <row r="75" spans="1:7" x14ac:dyDescent="0.25">
      <c r="A75" s="48">
        <v>300022445</v>
      </c>
      <c r="B75" s="41" t="s">
        <v>148</v>
      </c>
      <c r="C75" s="41">
        <v>14995.56</v>
      </c>
      <c r="D75" s="41">
        <v>40000</v>
      </c>
      <c r="E75" s="41">
        <v>40000</v>
      </c>
      <c r="F75" s="41">
        <v>-25004.44</v>
      </c>
      <c r="G75" s="48">
        <v>30002</v>
      </c>
    </row>
    <row r="76" spans="1:7" x14ac:dyDescent="0.25">
      <c r="A76" s="48">
        <v>300022446</v>
      </c>
      <c r="B76" s="41" t="s">
        <v>150</v>
      </c>
      <c r="C76" s="41">
        <v>0</v>
      </c>
      <c r="D76" s="41">
        <v>0</v>
      </c>
      <c r="E76" s="41">
        <v>0</v>
      </c>
      <c r="F76" s="41">
        <v>0</v>
      </c>
      <c r="G76" s="48">
        <v>30002</v>
      </c>
    </row>
    <row r="77" spans="1:7" x14ac:dyDescent="0.25">
      <c r="A77" s="48">
        <v>300022451</v>
      </c>
      <c r="B77" s="41" t="s">
        <v>152</v>
      </c>
      <c r="C77" s="41">
        <v>0</v>
      </c>
      <c r="D77" s="41">
        <v>0</v>
      </c>
      <c r="E77" s="41">
        <v>0</v>
      </c>
      <c r="F77" s="41">
        <v>0</v>
      </c>
      <c r="G77" s="48">
        <v>30002</v>
      </c>
    </row>
    <row r="78" spans="1:7" x14ac:dyDescent="0.25">
      <c r="A78" s="48">
        <v>300022452</v>
      </c>
      <c r="B78" s="41" t="s">
        <v>154</v>
      </c>
      <c r="C78" s="41">
        <v>0</v>
      </c>
      <c r="D78" s="41">
        <v>0</v>
      </c>
      <c r="E78" s="41">
        <v>0</v>
      </c>
      <c r="F78" s="41">
        <v>0</v>
      </c>
      <c r="G78" s="48">
        <v>30002</v>
      </c>
    </row>
    <row r="79" spans="1:7" x14ac:dyDescent="0.25">
      <c r="A79" s="48">
        <v>300022454</v>
      </c>
      <c r="B79" s="41" t="s">
        <v>156</v>
      </c>
      <c r="C79" s="41">
        <v>0</v>
      </c>
      <c r="D79" s="41">
        <v>0</v>
      </c>
      <c r="E79" s="41">
        <v>0</v>
      </c>
      <c r="F79" s="41">
        <v>0</v>
      </c>
      <c r="G79" s="48">
        <v>30002</v>
      </c>
    </row>
    <row r="80" spans="1:7" x14ac:dyDescent="0.25">
      <c r="A80" s="48">
        <v>300022455</v>
      </c>
      <c r="B80" s="41" t="s">
        <v>158</v>
      </c>
      <c r="C80" s="41">
        <v>-45</v>
      </c>
      <c r="D80" s="41">
        <v>0</v>
      </c>
      <c r="E80" s="41">
        <v>0</v>
      </c>
      <c r="F80" s="41">
        <v>-45</v>
      </c>
      <c r="G80" s="48">
        <v>30002</v>
      </c>
    </row>
    <row r="81" spans="1:7" x14ac:dyDescent="0.25">
      <c r="A81" s="48">
        <v>300022500</v>
      </c>
      <c r="B81" s="41" t="s">
        <v>160</v>
      </c>
      <c r="C81" s="41">
        <v>0</v>
      </c>
      <c r="D81" s="41">
        <v>0</v>
      </c>
      <c r="E81" s="41">
        <v>0</v>
      </c>
      <c r="F81" s="41">
        <v>0</v>
      </c>
      <c r="G81" s="48">
        <v>30002</v>
      </c>
    </row>
    <row r="82" spans="1:7" x14ac:dyDescent="0.25">
      <c r="A82" s="48">
        <v>300022504</v>
      </c>
      <c r="B82" s="41" t="s">
        <v>162</v>
      </c>
      <c r="C82" s="41">
        <v>0</v>
      </c>
      <c r="D82" s="41">
        <v>0</v>
      </c>
      <c r="E82" s="41">
        <v>0</v>
      </c>
      <c r="F82" s="41">
        <v>0</v>
      </c>
      <c r="G82" s="48">
        <v>30002</v>
      </c>
    </row>
    <row r="83" spans="1:7" x14ac:dyDescent="0.25">
      <c r="A83" s="48">
        <v>300022510</v>
      </c>
      <c r="B83" s="41" t="s">
        <v>164</v>
      </c>
      <c r="C83" s="41">
        <v>0</v>
      </c>
      <c r="D83" s="41">
        <v>0</v>
      </c>
      <c r="E83" s="41">
        <v>0</v>
      </c>
      <c r="F83" s="41">
        <v>0</v>
      </c>
      <c r="G83" s="48">
        <v>30002</v>
      </c>
    </row>
    <row r="84" spans="1:7" x14ac:dyDescent="0.25">
      <c r="A84" s="48">
        <v>300022520</v>
      </c>
      <c r="B84" s="41" t="s">
        <v>166</v>
      </c>
      <c r="C84" s="41">
        <v>0</v>
      </c>
      <c r="D84" s="41">
        <v>0</v>
      </c>
      <c r="E84" s="41">
        <v>0</v>
      </c>
      <c r="F84" s="41">
        <v>0</v>
      </c>
      <c r="G84" s="48">
        <v>30002</v>
      </c>
    </row>
    <row r="85" spans="1:7" x14ac:dyDescent="0.25">
      <c r="A85" s="48">
        <v>300022524</v>
      </c>
      <c r="B85" s="41" t="s">
        <v>168</v>
      </c>
      <c r="C85" s="41">
        <v>0</v>
      </c>
      <c r="D85" s="41">
        <v>0</v>
      </c>
      <c r="E85" s="41">
        <v>0</v>
      </c>
      <c r="F85" s="41">
        <v>0</v>
      </c>
      <c r="G85" s="48">
        <v>30002</v>
      </c>
    </row>
    <row r="86" spans="1:7" x14ac:dyDescent="0.25">
      <c r="A86" s="48">
        <v>300022706</v>
      </c>
      <c r="B86" s="41" t="s">
        <v>170</v>
      </c>
      <c r="C86" s="41">
        <v>0</v>
      </c>
      <c r="D86" s="41">
        <v>100</v>
      </c>
      <c r="E86" s="41">
        <v>100</v>
      </c>
      <c r="F86" s="41">
        <v>-100</v>
      </c>
      <c r="G86" s="48">
        <v>30002</v>
      </c>
    </row>
    <row r="87" spans="1:7" x14ac:dyDescent="0.25">
      <c r="A87" s="48">
        <v>300022900</v>
      </c>
      <c r="B87" s="41" t="s">
        <v>172</v>
      </c>
      <c r="C87" s="41">
        <v>0</v>
      </c>
      <c r="D87" s="41">
        <v>0</v>
      </c>
      <c r="E87" s="41">
        <v>0</v>
      </c>
      <c r="F87" s="41">
        <v>0</v>
      </c>
      <c r="G87" s="48">
        <v>30002</v>
      </c>
    </row>
    <row r="88" spans="1:7" x14ac:dyDescent="0.25">
      <c r="A88" s="48">
        <v>300024600</v>
      </c>
      <c r="B88" s="41" t="s">
        <v>174</v>
      </c>
      <c r="C88" s="41">
        <v>0</v>
      </c>
      <c r="D88" s="41">
        <v>0</v>
      </c>
      <c r="E88" s="41">
        <v>0</v>
      </c>
      <c r="F88" s="41">
        <v>0</v>
      </c>
      <c r="G88" s="48">
        <v>30002</v>
      </c>
    </row>
    <row r="89" spans="1:7" x14ac:dyDescent="0.25">
      <c r="A89" s="48">
        <v>300024610</v>
      </c>
      <c r="B89" s="41" t="s">
        <v>176</v>
      </c>
      <c r="C89" s="41">
        <v>0</v>
      </c>
      <c r="D89" s="41">
        <v>0</v>
      </c>
      <c r="E89" s="41">
        <v>0</v>
      </c>
      <c r="F89" s="41">
        <v>0</v>
      </c>
      <c r="G89" s="48">
        <v>30002</v>
      </c>
    </row>
    <row r="90" spans="1:7" x14ac:dyDescent="0.25">
      <c r="A90" s="48">
        <v>300024611</v>
      </c>
      <c r="B90" s="41" t="s">
        <v>178</v>
      </c>
      <c r="C90" s="41">
        <v>0</v>
      </c>
      <c r="D90" s="41">
        <v>0</v>
      </c>
      <c r="E90" s="41">
        <v>0</v>
      </c>
      <c r="F90" s="41">
        <v>0</v>
      </c>
      <c r="G90" s="48">
        <v>30002</v>
      </c>
    </row>
    <row r="91" spans="1:7" x14ac:dyDescent="0.25">
      <c r="A91" s="48">
        <v>300024612</v>
      </c>
      <c r="B91" s="41" t="s">
        <v>180</v>
      </c>
      <c r="C91" s="41">
        <v>0</v>
      </c>
      <c r="D91" s="41">
        <v>0</v>
      </c>
      <c r="E91" s="41">
        <v>0</v>
      </c>
      <c r="F91" s="41">
        <v>0</v>
      </c>
      <c r="G91" s="48">
        <v>30002</v>
      </c>
    </row>
    <row r="92" spans="1:7" x14ac:dyDescent="0.25">
      <c r="A92" s="48">
        <v>300024618</v>
      </c>
      <c r="B92" s="41" t="s">
        <v>182</v>
      </c>
      <c r="C92" s="41">
        <v>0</v>
      </c>
      <c r="D92" s="41">
        <v>0</v>
      </c>
      <c r="E92" s="41">
        <v>0</v>
      </c>
      <c r="F92" s="41">
        <v>0</v>
      </c>
      <c r="G92" s="48">
        <v>30002</v>
      </c>
    </row>
    <row r="93" spans="1:7" x14ac:dyDescent="0.25">
      <c r="A93" s="48">
        <v>300024621</v>
      </c>
      <c r="B93" s="41" t="s">
        <v>184</v>
      </c>
      <c r="C93" s="41">
        <v>0</v>
      </c>
      <c r="D93" s="41">
        <v>0</v>
      </c>
      <c r="E93" s="41">
        <v>0</v>
      </c>
      <c r="F93" s="41">
        <v>0</v>
      </c>
      <c r="G93" s="48">
        <v>30002</v>
      </c>
    </row>
    <row r="94" spans="1:7" x14ac:dyDescent="0.25">
      <c r="A94" s="48">
        <v>300024631</v>
      </c>
      <c r="B94" s="41" t="s">
        <v>186</v>
      </c>
      <c r="C94" s="41">
        <v>0</v>
      </c>
      <c r="D94" s="41">
        <v>0</v>
      </c>
      <c r="E94" s="41">
        <v>0</v>
      </c>
      <c r="F94" s="41">
        <v>0</v>
      </c>
      <c r="G94" s="48">
        <v>30002</v>
      </c>
    </row>
    <row r="95" spans="1:7" x14ac:dyDescent="0.25">
      <c r="A95" s="48">
        <v>300025007</v>
      </c>
      <c r="B95" s="41" t="s">
        <v>188</v>
      </c>
      <c r="C95" s="41">
        <v>0</v>
      </c>
      <c r="D95" s="41">
        <v>0</v>
      </c>
      <c r="E95" s="41">
        <v>0</v>
      </c>
      <c r="F95" s="41">
        <v>0</v>
      </c>
      <c r="G95" s="48">
        <v>30002</v>
      </c>
    </row>
    <row r="96" spans="1:7" x14ac:dyDescent="0.25">
      <c r="A96" s="48">
        <v>300025027</v>
      </c>
      <c r="B96" s="41" t="s">
        <v>190</v>
      </c>
      <c r="C96" s="41">
        <v>0</v>
      </c>
      <c r="D96" s="41">
        <v>0</v>
      </c>
      <c r="E96" s="41">
        <v>0</v>
      </c>
      <c r="F96" s="41">
        <v>0</v>
      </c>
      <c r="G96" s="48">
        <v>30002</v>
      </c>
    </row>
    <row r="97" spans="1:7" x14ac:dyDescent="0.25">
      <c r="A97" s="48">
        <v>300025038</v>
      </c>
      <c r="B97" s="41" t="s">
        <v>192</v>
      </c>
      <c r="C97" s="41">
        <v>0</v>
      </c>
      <c r="D97" s="41">
        <v>0</v>
      </c>
      <c r="E97" s="41">
        <v>0</v>
      </c>
      <c r="F97" s="41">
        <v>0</v>
      </c>
      <c r="G97" s="48">
        <v>30002</v>
      </c>
    </row>
    <row r="98" spans="1:7" x14ac:dyDescent="0.25">
      <c r="A98" s="48">
        <v>300025114</v>
      </c>
      <c r="B98" s="41" t="s">
        <v>194</v>
      </c>
      <c r="C98" s="41">
        <v>0</v>
      </c>
      <c r="D98" s="41">
        <v>0</v>
      </c>
      <c r="E98" s="41">
        <v>0</v>
      </c>
      <c r="F98" s="41">
        <v>0</v>
      </c>
      <c r="G98" s="48">
        <v>30002</v>
      </c>
    </row>
    <row r="99" spans="1:7" x14ac:dyDescent="0.25">
      <c r="A99" s="48">
        <v>300025147</v>
      </c>
      <c r="B99" s="41" t="s">
        <v>196</v>
      </c>
      <c r="C99" s="41">
        <v>0</v>
      </c>
      <c r="D99" s="41">
        <v>0</v>
      </c>
      <c r="E99" s="41">
        <v>0</v>
      </c>
      <c r="F99" s="41">
        <v>0</v>
      </c>
      <c r="G99" s="48">
        <v>30002</v>
      </c>
    </row>
    <row r="100" spans="1:7" x14ac:dyDescent="0.25">
      <c r="A100" s="48">
        <v>300025148</v>
      </c>
      <c r="B100" s="41" t="s">
        <v>198</v>
      </c>
      <c r="C100" s="41">
        <v>0</v>
      </c>
      <c r="D100" s="41">
        <v>0</v>
      </c>
      <c r="E100" s="41">
        <v>0</v>
      </c>
      <c r="F100" s="41">
        <v>0</v>
      </c>
      <c r="G100" s="48">
        <v>30002</v>
      </c>
    </row>
    <row r="101" spans="1:7" x14ac:dyDescent="0.25">
      <c r="A101" s="48">
        <v>300025156</v>
      </c>
      <c r="B101" s="41" t="s">
        <v>200</v>
      </c>
      <c r="C101" s="41">
        <v>0</v>
      </c>
      <c r="D101" s="41">
        <v>0</v>
      </c>
      <c r="E101" s="41">
        <v>0</v>
      </c>
      <c r="F101" s="41">
        <v>0</v>
      </c>
      <c r="G101" s="48">
        <v>30002</v>
      </c>
    </row>
    <row r="102" spans="1:7" x14ac:dyDescent="0.25">
      <c r="A102" s="48">
        <v>300025164</v>
      </c>
      <c r="B102" s="41" t="s">
        <v>202</v>
      </c>
      <c r="C102" s="41">
        <v>0</v>
      </c>
      <c r="D102" s="41">
        <v>0</v>
      </c>
      <c r="E102" s="41">
        <v>0</v>
      </c>
      <c r="F102" s="41">
        <v>0</v>
      </c>
      <c r="G102" s="48">
        <v>30002</v>
      </c>
    </row>
    <row r="103" spans="1:7" x14ac:dyDescent="0.25">
      <c r="A103" s="48">
        <v>300025167</v>
      </c>
      <c r="B103" s="41" t="s">
        <v>204</v>
      </c>
      <c r="C103" s="41">
        <v>0</v>
      </c>
      <c r="D103" s="41">
        <v>0</v>
      </c>
      <c r="E103" s="41">
        <v>0</v>
      </c>
      <c r="F103" s="41">
        <v>0</v>
      </c>
      <c r="G103" s="48">
        <v>30002</v>
      </c>
    </row>
    <row r="104" spans="1:7" x14ac:dyDescent="0.25">
      <c r="A104" s="48">
        <v>300025531</v>
      </c>
      <c r="B104" s="41" t="s">
        <v>206</v>
      </c>
      <c r="C104" s="41">
        <v>0</v>
      </c>
      <c r="D104" s="41">
        <v>0</v>
      </c>
      <c r="E104" s="41">
        <v>0</v>
      </c>
      <c r="F104" s="41">
        <v>0</v>
      </c>
      <c r="G104" s="48">
        <v>30002</v>
      </c>
    </row>
    <row r="105" spans="1:7" x14ac:dyDescent="0.25">
      <c r="A105" s="48">
        <v>300025532</v>
      </c>
      <c r="B105" s="41" t="s">
        <v>208</v>
      </c>
      <c r="C105" s="41">
        <v>0</v>
      </c>
      <c r="D105" s="41">
        <v>0</v>
      </c>
      <c r="E105" s="41">
        <v>0</v>
      </c>
      <c r="F105" s="41">
        <v>0</v>
      </c>
      <c r="G105" s="48">
        <v>30002</v>
      </c>
    </row>
    <row r="106" spans="1:7" x14ac:dyDescent="0.25">
      <c r="A106" s="48">
        <v>300025902</v>
      </c>
      <c r="B106" s="41" t="s">
        <v>210</v>
      </c>
      <c r="C106" s="41">
        <v>0</v>
      </c>
      <c r="D106" s="41">
        <v>0</v>
      </c>
      <c r="E106" s="41">
        <v>0</v>
      </c>
      <c r="F106" s="41">
        <v>0</v>
      </c>
      <c r="G106" s="48">
        <v>30002</v>
      </c>
    </row>
    <row r="107" spans="1:7" x14ac:dyDescent="0.25">
      <c r="A107" s="48">
        <v>300025912</v>
      </c>
      <c r="B107" s="41" t="s">
        <v>212</v>
      </c>
      <c r="C107" s="41">
        <v>0</v>
      </c>
      <c r="D107" s="41">
        <v>0</v>
      </c>
      <c r="E107" s="41">
        <v>0</v>
      </c>
      <c r="F107" s="41">
        <v>0</v>
      </c>
      <c r="G107" s="48">
        <v>30002</v>
      </c>
    </row>
    <row r="108" spans="1:7" x14ac:dyDescent="0.25">
      <c r="A108" s="48">
        <v>300025913</v>
      </c>
      <c r="B108" s="41" t="s">
        <v>214</v>
      </c>
      <c r="C108" s="41">
        <v>0</v>
      </c>
      <c r="D108" s="41">
        <v>0</v>
      </c>
      <c r="E108" s="41">
        <v>0</v>
      </c>
      <c r="F108" s="41">
        <v>0</v>
      </c>
      <c r="G108" s="48">
        <v>30002</v>
      </c>
    </row>
    <row r="109" spans="1:7" x14ac:dyDescent="0.25">
      <c r="A109" s="48">
        <v>300026002</v>
      </c>
      <c r="B109" s="41" t="s">
        <v>216</v>
      </c>
      <c r="C109" s="41">
        <v>0</v>
      </c>
      <c r="D109" s="41">
        <v>0</v>
      </c>
      <c r="E109" s="41">
        <v>0</v>
      </c>
      <c r="F109" s="41">
        <v>0</v>
      </c>
      <c r="G109" s="48">
        <v>30002</v>
      </c>
    </row>
    <row r="110" spans="1:7" x14ac:dyDescent="0.25">
      <c r="A110" s="48">
        <v>300026009</v>
      </c>
      <c r="B110" s="41" t="s">
        <v>218</v>
      </c>
      <c r="C110" s="41">
        <v>0</v>
      </c>
      <c r="D110" s="41">
        <v>0</v>
      </c>
      <c r="E110" s="41">
        <v>0</v>
      </c>
      <c r="F110" s="41">
        <v>0</v>
      </c>
      <c r="G110" s="48">
        <v>30002</v>
      </c>
    </row>
    <row r="111" spans="1:7" x14ac:dyDescent="0.25">
      <c r="A111" s="48">
        <v>300026010</v>
      </c>
      <c r="B111" s="41" t="s">
        <v>220</v>
      </c>
      <c r="C111" s="41">
        <v>0</v>
      </c>
      <c r="D111" s="41">
        <v>0</v>
      </c>
      <c r="E111" s="41">
        <v>0</v>
      </c>
      <c r="F111" s="41">
        <v>0</v>
      </c>
      <c r="G111" s="48">
        <v>30002</v>
      </c>
    </row>
    <row r="112" spans="1:7" x14ac:dyDescent="0.25">
      <c r="A112" s="48">
        <v>300026011</v>
      </c>
      <c r="B112" s="41" t="s">
        <v>222</v>
      </c>
      <c r="C112" s="41">
        <v>0</v>
      </c>
      <c r="D112" s="41">
        <v>0</v>
      </c>
      <c r="E112" s="41">
        <v>0</v>
      </c>
      <c r="F112" s="41">
        <v>0</v>
      </c>
      <c r="G112" s="48">
        <v>30002</v>
      </c>
    </row>
    <row r="113" spans="1:7" x14ac:dyDescent="0.25">
      <c r="A113" s="48">
        <v>300026013</v>
      </c>
      <c r="B113" s="41" t="s">
        <v>224</v>
      </c>
      <c r="C113" s="41">
        <v>0</v>
      </c>
      <c r="D113" s="41">
        <v>0</v>
      </c>
      <c r="E113" s="41">
        <v>0</v>
      </c>
      <c r="F113" s="41">
        <v>0</v>
      </c>
      <c r="G113" s="48">
        <v>30002</v>
      </c>
    </row>
    <row r="114" spans="1:7" x14ac:dyDescent="0.25">
      <c r="A114" s="48">
        <v>300026014</v>
      </c>
      <c r="B114" s="41" t="s">
        <v>226</v>
      </c>
      <c r="C114" s="41">
        <v>0</v>
      </c>
      <c r="D114" s="41">
        <v>0</v>
      </c>
      <c r="E114" s="41">
        <v>0</v>
      </c>
      <c r="F114" s="41">
        <v>0</v>
      </c>
      <c r="G114" s="48">
        <v>30002</v>
      </c>
    </row>
    <row r="115" spans="1:7" x14ac:dyDescent="0.25">
      <c r="A115" s="48">
        <v>300029014</v>
      </c>
      <c r="B115" s="41" t="s">
        <v>228</v>
      </c>
      <c r="C115" s="41">
        <v>0</v>
      </c>
      <c r="D115" s="41">
        <v>0</v>
      </c>
      <c r="E115" s="41">
        <v>0</v>
      </c>
      <c r="F115" s="41">
        <v>0</v>
      </c>
      <c r="G115" s="48">
        <v>30002</v>
      </c>
    </row>
    <row r="116" spans="1:7" x14ac:dyDescent="0.25">
      <c r="A116" s="48">
        <v>300029020</v>
      </c>
      <c r="B116" s="41" t="s">
        <v>230</v>
      </c>
      <c r="C116" s="41">
        <v>0</v>
      </c>
      <c r="D116" s="41">
        <v>0</v>
      </c>
      <c r="E116" s="41">
        <v>0</v>
      </c>
      <c r="F116" s="41">
        <v>0</v>
      </c>
      <c r="G116" s="48">
        <v>30002</v>
      </c>
    </row>
    <row r="117" spans="1:7" x14ac:dyDescent="0.25">
      <c r="A117" s="48">
        <v>300029050</v>
      </c>
      <c r="B117" s="41" t="s">
        <v>232</v>
      </c>
      <c r="C117" s="41">
        <v>0</v>
      </c>
      <c r="D117" s="41">
        <v>0</v>
      </c>
      <c r="E117" s="41">
        <v>0</v>
      </c>
      <c r="F117" s="41">
        <v>0</v>
      </c>
      <c r="G117" s="48">
        <v>30002</v>
      </c>
    </row>
    <row r="118" spans="1:7" x14ac:dyDescent="0.25">
      <c r="A118" s="48">
        <v>300029051</v>
      </c>
      <c r="B118" s="41" t="s">
        <v>234</v>
      </c>
      <c r="C118" s="41">
        <v>0</v>
      </c>
      <c r="D118" s="41">
        <v>0</v>
      </c>
      <c r="E118" s="41">
        <v>0</v>
      </c>
      <c r="F118" s="41">
        <v>0</v>
      </c>
      <c r="G118" s="48">
        <v>30002</v>
      </c>
    </row>
    <row r="119" spans="1:7" x14ac:dyDescent="0.25">
      <c r="A119" s="48">
        <v>300029053</v>
      </c>
      <c r="B119" s="41" t="s">
        <v>236</v>
      </c>
      <c r="C119" s="41">
        <v>0</v>
      </c>
      <c r="D119" s="41">
        <v>0</v>
      </c>
      <c r="E119" s="41">
        <v>0</v>
      </c>
      <c r="F119" s="41">
        <v>0</v>
      </c>
      <c r="G119" s="48">
        <v>30002</v>
      </c>
    </row>
    <row r="120" spans="1:7" x14ac:dyDescent="0.25">
      <c r="A120" s="48">
        <v>300029054</v>
      </c>
      <c r="B120" s="41" t="s">
        <v>238</v>
      </c>
      <c r="C120" s="41">
        <v>0</v>
      </c>
      <c r="D120" s="41">
        <v>0</v>
      </c>
      <c r="E120" s="41">
        <v>0</v>
      </c>
      <c r="F120" s="41">
        <v>0</v>
      </c>
      <c r="G120" s="48">
        <v>30002</v>
      </c>
    </row>
    <row r="121" spans="1:7" x14ac:dyDescent="0.25">
      <c r="A121" s="48">
        <v>300029055</v>
      </c>
      <c r="B121" s="41" t="s">
        <v>240</v>
      </c>
      <c r="C121" s="41">
        <v>0</v>
      </c>
      <c r="D121" s="41">
        <v>0</v>
      </c>
      <c r="E121" s="41">
        <v>0</v>
      </c>
      <c r="F121" s="41">
        <v>0</v>
      </c>
      <c r="G121" s="48">
        <v>30002</v>
      </c>
    </row>
    <row r="122" spans="1:7" x14ac:dyDescent="0.25">
      <c r="A122" s="48">
        <v>300029068</v>
      </c>
      <c r="B122" s="41" t="s">
        <v>126</v>
      </c>
      <c r="C122" s="41">
        <v>0</v>
      </c>
      <c r="D122" s="41">
        <v>0</v>
      </c>
      <c r="E122" s="41">
        <v>0</v>
      </c>
      <c r="F122" s="41">
        <v>0</v>
      </c>
      <c r="G122" s="48">
        <v>30002</v>
      </c>
    </row>
    <row r="123" spans="1:7" x14ac:dyDescent="0.25">
      <c r="A123" s="48">
        <v>300029092</v>
      </c>
      <c r="B123" s="41" t="s">
        <v>243</v>
      </c>
      <c r="C123" s="41">
        <v>0</v>
      </c>
      <c r="D123" s="41">
        <v>0</v>
      </c>
      <c r="E123" s="41">
        <v>0</v>
      </c>
      <c r="F123" s="41">
        <v>0</v>
      </c>
      <c r="G123" s="48">
        <v>30002</v>
      </c>
    </row>
    <row r="124" spans="1:7" x14ac:dyDescent="0.25">
      <c r="A124" s="48">
        <v>300029110</v>
      </c>
      <c r="B124" s="41" t="s">
        <v>245</v>
      </c>
      <c r="C124" s="41">
        <v>0</v>
      </c>
      <c r="D124" s="41">
        <v>0</v>
      </c>
      <c r="E124" s="41">
        <v>0</v>
      </c>
      <c r="F124" s="41">
        <v>0</v>
      </c>
      <c r="G124" s="48">
        <v>30002</v>
      </c>
    </row>
    <row r="125" spans="1:7" x14ac:dyDescent="0.25">
      <c r="A125" s="48">
        <v>300029111</v>
      </c>
      <c r="B125" s="41" t="s">
        <v>247</v>
      </c>
      <c r="C125" s="41">
        <v>0</v>
      </c>
      <c r="D125" s="41">
        <v>0</v>
      </c>
      <c r="E125" s="41">
        <v>0</v>
      </c>
      <c r="F125" s="41">
        <v>0</v>
      </c>
      <c r="G125" s="48">
        <v>30002</v>
      </c>
    </row>
    <row r="126" spans="1:7" x14ac:dyDescent="0.25">
      <c r="A126" s="48">
        <v>300029114</v>
      </c>
      <c r="B126" s="41" t="s">
        <v>249</v>
      </c>
      <c r="C126" s="41">
        <v>0</v>
      </c>
      <c r="D126" s="41">
        <v>0</v>
      </c>
      <c r="E126" s="41">
        <v>0</v>
      </c>
      <c r="F126" s="41">
        <v>0</v>
      </c>
      <c r="G126" s="48">
        <v>30002</v>
      </c>
    </row>
    <row r="127" spans="1:7" x14ac:dyDescent="0.25">
      <c r="A127" s="48">
        <v>300029201</v>
      </c>
      <c r="B127" s="41" t="s">
        <v>251</v>
      </c>
      <c r="C127" s="41">
        <v>0</v>
      </c>
      <c r="D127" s="41">
        <v>0</v>
      </c>
      <c r="E127" s="41">
        <v>0</v>
      </c>
      <c r="F127" s="41">
        <v>0</v>
      </c>
      <c r="G127" s="48">
        <v>30002</v>
      </c>
    </row>
    <row r="128" spans="1:7" x14ac:dyDescent="0.25">
      <c r="A128" s="48">
        <v>300029208</v>
      </c>
      <c r="B128" s="41" t="s">
        <v>253</v>
      </c>
      <c r="C128" s="41">
        <v>0</v>
      </c>
      <c r="D128" s="41">
        <v>0</v>
      </c>
      <c r="E128" s="41">
        <v>0</v>
      </c>
      <c r="F128" s="41">
        <v>0</v>
      </c>
      <c r="G128" s="48">
        <v>30002</v>
      </c>
    </row>
    <row r="129" spans="1:7" x14ac:dyDescent="0.25">
      <c r="A129" s="48">
        <v>300029213</v>
      </c>
      <c r="B129" s="41" t="s">
        <v>255</v>
      </c>
      <c r="C129" s="41">
        <v>0</v>
      </c>
      <c r="D129" s="41">
        <v>0</v>
      </c>
      <c r="E129" s="41">
        <v>0</v>
      </c>
      <c r="F129" s="41">
        <v>0</v>
      </c>
      <c r="G129" s="48">
        <v>30002</v>
      </c>
    </row>
    <row r="130" spans="1:7" x14ac:dyDescent="0.25">
      <c r="A130" s="48">
        <v>300029356</v>
      </c>
      <c r="B130" s="41" t="s">
        <v>257</v>
      </c>
      <c r="C130" s="41">
        <v>0</v>
      </c>
      <c r="D130" s="41">
        <v>0</v>
      </c>
      <c r="E130" s="41">
        <v>0</v>
      </c>
      <c r="F130" s="41">
        <v>0</v>
      </c>
      <c r="G130" s="48">
        <v>30002</v>
      </c>
    </row>
    <row r="131" spans="1:7" x14ac:dyDescent="0.25">
      <c r="A131" s="48">
        <v>300029361</v>
      </c>
      <c r="B131" s="41" t="s">
        <v>259</v>
      </c>
      <c r="C131" s="41">
        <v>0</v>
      </c>
      <c r="D131" s="41">
        <v>0</v>
      </c>
      <c r="E131" s="41">
        <v>0</v>
      </c>
      <c r="F131" s="41">
        <v>0</v>
      </c>
      <c r="G131" s="48">
        <v>30002</v>
      </c>
    </row>
    <row r="132" spans="1:7" x14ac:dyDescent="0.25">
      <c r="A132" s="48">
        <v>300029552</v>
      </c>
      <c r="B132" s="41" t="s">
        <v>261</v>
      </c>
      <c r="C132" s="41">
        <v>0</v>
      </c>
      <c r="D132" s="41">
        <v>0</v>
      </c>
      <c r="E132" s="41">
        <v>0</v>
      </c>
      <c r="F132" s="41">
        <v>0</v>
      </c>
      <c r="G132" s="48">
        <v>30002</v>
      </c>
    </row>
    <row r="133" spans="1:7" x14ac:dyDescent="0.25">
      <c r="A133" s="48">
        <v>300029600</v>
      </c>
      <c r="B133" s="41" t="s">
        <v>263</v>
      </c>
      <c r="C133" s="41">
        <v>0</v>
      </c>
      <c r="D133" s="41">
        <v>0</v>
      </c>
      <c r="E133" s="41">
        <v>0</v>
      </c>
      <c r="F133" s="41">
        <v>0</v>
      </c>
      <c r="G133" s="48">
        <v>30002</v>
      </c>
    </row>
    <row r="134" spans="1:7" x14ac:dyDescent="0.25">
      <c r="A134" s="48">
        <v>300029800</v>
      </c>
      <c r="B134" s="41" t="s">
        <v>2748</v>
      </c>
      <c r="C134" s="41">
        <v>0</v>
      </c>
      <c r="D134" s="41">
        <v>0</v>
      </c>
      <c r="E134" s="41">
        <v>0</v>
      </c>
      <c r="F134" s="41">
        <v>0</v>
      </c>
      <c r="G134" s="48">
        <v>30002</v>
      </c>
    </row>
    <row r="135" spans="1:7" x14ac:dyDescent="0.25">
      <c r="A135" s="48">
        <v>300029801</v>
      </c>
      <c r="B135" s="41" t="s">
        <v>265</v>
      </c>
      <c r="C135" s="41">
        <v>0</v>
      </c>
      <c r="D135" s="41">
        <v>0</v>
      </c>
      <c r="E135" s="41">
        <v>0</v>
      </c>
      <c r="F135" s="41">
        <v>0</v>
      </c>
      <c r="G135" s="48">
        <v>30002</v>
      </c>
    </row>
    <row r="136" spans="1:7" x14ac:dyDescent="0.25">
      <c r="A136" s="48">
        <v>300029802</v>
      </c>
      <c r="B136" s="41" t="s">
        <v>2749</v>
      </c>
      <c r="C136" s="41">
        <v>0</v>
      </c>
      <c r="D136" s="41">
        <v>0</v>
      </c>
      <c r="E136" s="41">
        <v>0</v>
      </c>
      <c r="F136" s="41">
        <v>0</v>
      </c>
      <c r="G136" s="48">
        <v>30002</v>
      </c>
    </row>
    <row r="137" spans="1:7" x14ac:dyDescent="0.25">
      <c r="A137" s="48">
        <v>300029805</v>
      </c>
      <c r="B137" s="41" t="s">
        <v>267</v>
      </c>
      <c r="C137" s="41">
        <v>0</v>
      </c>
      <c r="D137" s="41">
        <v>0</v>
      </c>
      <c r="E137" s="41">
        <v>0</v>
      </c>
      <c r="F137" s="41">
        <v>0</v>
      </c>
      <c r="G137" s="48">
        <v>30002</v>
      </c>
    </row>
    <row r="138" spans="1:7" x14ac:dyDescent="0.25">
      <c r="A138" s="48">
        <v>300029821</v>
      </c>
      <c r="B138" s="41" t="s">
        <v>269</v>
      </c>
      <c r="C138" s="41">
        <v>0</v>
      </c>
      <c r="D138" s="41">
        <v>0</v>
      </c>
      <c r="E138" s="41">
        <v>0</v>
      </c>
      <c r="F138" s="41">
        <v>0</v>
      </c>
      <c r="G138" s="48">
        <v>30002</v>
      </c>
    </row>
    <row r="139" spans="1:7" x14ac:dyDescent="0.25">
      <c r="A139" s="48">
        <v>300029829</v>
      </c>
      <c r="B139" s="41" t="s">
        <v>271</v>
      </c>
      <c r="C139" s="41">
        <v>0</v>
      </c>
      <c r="D139" s="41">
        <v>0</v>
      </c>
      <c r="E139" s="41">
        <v>0</v>
      </c>
      <c r="F139" s="41">
        <v>0</v>
      </c>
      <c r="G139" s="48">
        <v>30002</v>
      </c>
    </row>
    <row r="140" spans="1:7" x14ac:dyDescent="0.25">
      <c r="A140" s="48">
        <v>300029843</v>
      </c>
      <c r="B140" s="41" t="s">
        <v>273</v>
      </c>
      <c r="C140" s="41">
        <v>0</v>
      </c>
      <c r="D140" s="41">
        <v>0</v>
      </c>
      <c r="E140" s="41">
        <v>0</v>
      </c>
      <c r="F140" s="41">
        <v>0</v>
      </c>
      <c r="G140" s="48">
        <v>30002</v>
      </c>
    </row>
    <row r="141" spans="1:7" x14ac:dyDescent="0.25">
      <c r="A141" s="48">
        <v>300029846</v>
      </c>
      <c r="B141" s="41" t="s">
        <v>275</v>
      </c>
      <c r="C141" s="41">
        <v>0</v>
      </c>
      <c r="D141" s="41">
        <v>0</v>
      </c>
      <c r="E141" s="41">
        <v>0</v>
      </c>
      <c r="F141" s="41">
        <v>0</v>
      </c>
      <c r="G141" s="48">
        <v>30002</v>
      </c>
    </row>
    <row r="142" spans="1:7" x14ac:dyDescent="0.25">
      <c r="A142" s="48">
        <v>300029850</v>
      </c>
      <c r="B142" s="41" t="s">
        <v>277</v>
      </c>
      <c r="C142" s="41">
        <v>0</v>
      </c>
      <c r="D142" s="41">
        <v>0</v>
      </c>
      <c r="E142" s="41">
        <v>0</v>
      </c>
      <c r="F142" s="41">
        <v>0</v>
      </c>
      <c r="G142" s="48">
        <v>30002</v>
      </c>
    </row>
    <row r="143" spans="1:7" x14ac:dyDescent="0.25">
      <c r="A143" s="48">
        <v>300030102</v>
      </c>
      <c r="B143" s="41" t="s">
        <v>2796</v>
      </c>
      <c r="C143" s="41">
        <v>0</v>
      </c>
      <c r="D143" s="41">
        <v>513000</v>
      </c>
      <c r="E143" s="41">
        <v>513000</v>
      </c>
      <c r="F143" s="41">
        <v>-513000</v>
      </c>
      <c r="G143" s="48">
        <v>30003</v>
      </c>
    </row>
    <row r="144" spans="1:7" x14ac:dyDescent="0.25">
      <c r="A144" s="48">
        <v>300030120</v>
      </c>
      <c r="B144" s="41" t="s">
        <v>279</v>
      </c>
      <c r="C144" s="41">
        <v>0</v>
      </c>
      <c r="D144" s="41">
        <v>0</v>
      </c>
      <c r="E144" s="41">
        <v>0</v>
      </c>
      <c r="F144" s="41">
        <v>0</v>
      </c>
      <c r="G144" s="48">
        <v>30003</v>
      </c>
    </row>
    <row r="145" spans="1:7" x14ac:dyDescent="0.25">
      <c r="A145" s="48">
        <v>300030400</v>
      </c>
      <c r="B145" s="41" t="s">
        <v>281</v>
      </c>
      <c r="C145" s="41">
        <v>0</v>
      </c>
      <c r="D145" s="41">
        <v>0</v>
      </c>
      <c r="E145" s="41">
        <v>0</v>
      </c>
      <c r="F145" s="41">
        <v>0</v>
      </c>
      <c r="G145" s="48">
        <v>30003</v>
      </c>
    </row>
    <row r="146" spans="1:7" x14ac:dyDescent="0.25">
      <c r="A146" s="48">
        <v>300030700</v>
      </c>
      <c r="B146" s="41" t="s">
        <v>283</v>
      </c>
      <c r="C146" s="41">
        <v>0</v>
      </c>
      <c r="D146" s="41">
        <v>0</v>
      </c>
      <c r="E146" s="41">
        <v>0</v>
      </c>
      <c r="F146" s="41">
        <v>0</v>
      </c>
      <c r="G146" s="48">
        <v>30003</v>
      </c>
    </row>
    <row r="147" spans="1:7" x14ac:dyDescent="0.25">
      <c r="A147" s="48">
        <v>300030800</v>
      </c>
      <c r="B147" s="41" t="s">
        <v>285</v>
      </c>
      <c r="C147" s="41">
        <v>0</v>
      </c>
      <c r="D147" s="41">
        <v>0</v>
      </c>
      <c r="E147" s="41">
        <v>0</v>
      </c>
      <c r="F147" s="41">
        <v>0</v>
      </c>
      <c r="G147" s="48">
        <v>30003</v>
      </c>
    </row>
    <row r="148" spans="1:7" x14ac:dyDescent="0.25">
      <c r="A148" s="48">
        <v>300030915</v>
      </c>
      <c r="B148" s="41" t="s">
        <v>287</v>
      </c>
      <c r="C148" s="41">
        <v>0</v>
      </c>
      <c r="D148" s="41">
        <v>0</v>
      </c>
      <c r="E148" s="41">
        <v>0</v>
      </c>
      <c r="F148" s="41">
        <v>0</v>
      </c>
      <c r="G148" s="48">
        <v>30003</v>
      </c>
    </row>
    <row r="149" spans="1:7" x14ac:dyDescent="0.25">
      <c r="A149" s="48">
        <v>300030930</v>
      </c>
      <c r="B149" s="41" t="s">
        <v>289</v>
      </c>
      <c r="C149" s="41">
        <v>0</v>
      </c>
      <c r="D149" s="41">
        <v>0</v>
      </c>
      <c r="E149" s="41">
        <v>0</v>
      </c>
      <c r="F149" s="41">
        <v>0</v>
      </c>
      <c r="G149" s="48">
        <v>30003</v>
      </c>
    </row>
    <row r="150" spans="1:7" x14ac:dyDescent="0.25">
      <c r="A150" s="48">
        <v>300030975</v>
      </c>
      <c r="B150" s="41" t="s">
        <v>291</v>
      </c>
      <c r="C150" s="41">
        <v>0</v>
      </c>
      <c r="D150" s="41">
        <v>0</v>
      </c>
      <c r="E150" s="41">
        <v>0</v>
      </c>
      <c r="F150" s="41">
        <v>0</v>
      </c>
      <c r="G150" s="48">
        <v>30003</v>
      </c>
    </row>
    <row r="151" spans="1:7" x14ac:dyDescent="0.25">
      <c r="A151" s="48">
        <v>300031500</v>
      </c>
      <c r="B151" s="41" t="s">
        <v>2815</v>
      </c>
      <c r="C151" s="41">
        <v>0</v>
      </c>
      <c r="D151" s="41">
        <v>0</v>
      </c>
      <c r="E151" s="41">
        <v>0</v>
      </c>
      <c r="F151" s="41">
        <v>0</v>
      </c>
      <c r="G151" s="48">
        <v>30003</v>
      </c>
    </row>
    <row r="152" spans="1:7" x14ac:dyDescent="0.25">
      <c r="A152" s="48">
        <v>300031600</v>
      </c>
      <c r="B152" s="41" t="s">
        <v>293</v>
      </c>
      <c r="C152" s="41">
        <v>0</v>
      </c>
      <c r="D152" s="41">
        <v>0</v>
      </c>
      <c r="E152" s="41">
        <v>0</v>
      </c>
      <c r="F152" s="41">
        <v>0</v>
      </c>
      <c r="G152" s="48">
        <v>30003</v>
      </c>
    </row>
    <row r="153" spans="1:7" x14ac:dyDescent="0.25">
      <c r="A153" s="48">
        <v>300032000</v>
      </c>
      <c r="B153" s="41" t="s">
        <v>295</v>
      </c>
      <c r="C153" s="41">
        <v>0</v>
      </c>
      <c r="D153" s="41">
        <v>0</v>
      </c>
      <c r="E153" s="41">
        <v>0</v>
      </c>
      <c r="F153" s="41">
        <v>0</v>
      </c>
      <c r="G153" s="48">
        <v>30003</v>
      </c>
    </row>
    <row r="154" spans="1:7" x14ac:dyDescent="0.25">
      <c r="A154" s="48">
        <v>300032022</v>
      </c>
      <c r="B154" s="41" t="s">
        <v>297</v>
      </c>
      <c r="C154" s="41">
        <v>0</v>
      </c>
      <c r="D154" s="41">
        <v>0</v>
      </c>
      <c r="E154" s="41">
        <v>0</v>
      </c>
      <c r="F154" s="41">
        <v>0</v>
      </c>
      <c r="G154" s="48">
        <v>30003</v>
      </c>
    </row>
    <row r="155" spans="1:7" x14ac:dyDescent="0.25">
      <c r="A155" s="48">
        <v>300032300</v>
      </c>
      <c r="B155" s="41" t="s">
        <v>299</v>
      </c>
      <c r="C155" s="41">
        <v>0</v>
      </c>
      <c r="D155" s="41">
        <v>0</v>
      </c>
      <c r="E155" s="41">
        <v>0</v>
      </c>
      <c r="F155" s="41">
        <v>0</v>
      </c>
      <c r="G155" s="48">
        <v>30003</v>
      </c>
    </row>
    <row r="156" spans="1:7" x14ac:dyDescent="0.25">
      <c r="A156" s="48">
        <v>300032427</v>
      </c>
      <c r="B156" s="41" t="s">
        <v>301</v>
      </c>
      <c r="C156" s="41">
        <v>0</v>
      </c>
      <c r="D156" s="41">
        <v>0</v>
      </c>
      <c r="E156" s="41">
        <v>0</v>
      </c>
      <c r="F156" s="41">
        <v>0</v>
      </c>
      <c r="G156" s="48">
        <v>30003</v>
      </c>
    </row>
    <row r="157" spans="1:7" x14ac:dyDescent="0.25">
      <c r="A157" s="48">
        <v>300032429</v>
      </c>
      <c r="B157" s="41" t="s">
        <v>303</v>
      </c>
      <c r="C157" s="41">
        <v>0</v>
      </c>
      <c r="D157" s="41">
        <v>0</v>
      </c>
      <c r="E157" s="41">
        <v>0</v>
      </c>
      <c r="F157" s="41">
        <v>0</v>
      </c>
      <c r="G157" s="48">
        <v>30003</v>
      </c>
    </row>
    <row r="158" spans="1:7" x14ac:dyDescent="0.25">
      <c r="A158" s="48">
        <v>300032457</v>
      </c>
      <c r="B158" s="41" t="s">
        <v>305</v>
      </c>
      <c r="C158" s="41">
        <v>0</v>
      </c>
      <c r="D158" s="41">
        <v>0</v>
      </c>
      <c r="E158" s="41">
        <v>0</v>
      </c>
      <c r="F158" s="41">
        <v>0</v>
      </c>
      <c r="G158" s="48">
        <v>30003</v>
      </c>
    </row>
    <row r="159" spans="1:7" x14ac:dyDescent="0.25">
      <c r="A159" s="48">
        <v>300032471</v>
      </c>
      <c r="B159" s="41" t="s">
        <v>2816</v>
      </c>
      <c r="C159" s="41">
        <v>0</v>
      </c>
      <c r="D159" s="41">
        <v>0</v>
      </c>
      <c r="E159" s="41">
        <v>0</v>
      </c>
      <c r="F159" s="41">
        <v>0</v>
      </c>
      <c r="G159" s="48">
        <v>30003</v>
      </c>
    </row>
    <row r="160" spans="1:7" x14ac:dyDescent="0.25">
      <c r="A160" s="48">
        <v>300032500</v>
      </c>
      <c r="B160" s="41" t="s">
        <v>307</v>
      </c>
      <c r="C160" s="41">
        <v>0</v>
      </c>
      <c r="D160" s="41">
        <v>0</v>
      </c>
      <c r="E160" s="41">
        <v>0</v>
      </c>
      <c r="F160" s="41">
        <v>0</v>
      </c>
      <c r="G160" s="48">
        <v>30003</v>
      </c>
    </row>
    <row r="161" spans="1:7" x14ac:dyDescent="0.25">
      <c r="A161" s="48">
        <v>300032503</v>
      </c>
      <c r="B161" s="41" t="s">
        <v>309</v>
      </c>
      <c r="C161" s="41">
        <v>0</v>
      </c>
      <c r="D161" s="41">
        <v>0</v>
      </c>
      <c r="E161" s="41">
        <v>0</v>
      </c>
      <c r="F161" s="41">
        <v>0</v>
      </c>
      <c r="G161" s="48">
        <v>30003</v>
      </c>
    </row>
    <row r="162" spans="1:7" x14ac:dyDescent="0.25">
      <c r="A162" s="48">
        <v>300032510</v>
      </c>
      <c r="B162" s="41" t="s">
        <v>311</v>
      </c>
      <c r="C162" s="41">
        <v>0</v>
      </c>
      <c r="D162" s="41">
        <v>0</v>
      </c>
      <c r="E162" s="41">
        <v>0</v>
      </c>
      <c r="F162" s="41">
        <v>0</v>
      </c>
      <c r="G162" s="48">
        <v>30003</v>
      </c>
    </row>
    <row r="163" spans="1:7" x14ac:dyDescent="0.25">
      <c r="A163" s="48">
        <v>300032524</v>
      </c>
      <c r="B163" s="41" t="s">
        <v>313</v>
      </c>
      <c r="C163" s="41">
        <v>0</v>
      </c>
      <c r="D163" s="41">
        <v>0</v>
      </c>
      <c r="E163" s="41">
        <v>0</v>
      </c>
      <c r="F163" s="41">
        <v>0</v>
      </c>
      <c r="G163" s="48">
        <v>30003</v>
      </c>
    </row>
    <row r="164" spans="1:7" x14ac:dyDescent="0.25">
      <c r="A164" s="48">
        <v>300032703</v>
      </c>
      <c r="B164" s="41" t="s">
        <v>315</v>
      </c>
      <c r="C164" s="41">
        <v>0</v>
      </c>
      <c r="D164" s="41">
        <v>0</v>
      </c>
      <c r="E164" s="41">
        <v>0</v>
      </c>
      <c r="F164" s="41">
        <v>0</v>
      </c>
      <c r="G164" s="48">
        <v>30003</v>
      </c>
    </row>
    <row r="165" spans="1:7" x14ac:dyDescent="0.25">
      <c r="A165" s="48">
        <v>300032706</v>
      </c>
      <c r="B165" s="41" t="s">
        <v>2817</v>
      </c>
      <c r="C165" s="41">
        <v>0</v>
      </c>
      <c r="D165" s="41">
        <v>0</v>
      </c>
      <c r="E165" s="41">
        <v>0</v>
      </c>
      <c r="F165" s="41">
        <v>0</v>
      </c>
      <c r="G165" s="48">
        <v>30003</v>
      </c>
    </row>
    <row r="166" spans="1:7" x14ac:dyDescent="0.25">
      <c r="A166" s="48">
        <v>300032801</v>
      </c>
      <c r="B166" s="41" t="s">
        <v>317</v>
      </c>
      <c r="C166" s="41">
        <v>0</v>
      </c>
      <c r="D166" s="41">
        <v>0</v>
      </c>
      <c r="E166" s="41">
        <v>0</v>
      </c>
      <c r="F166" s="41">
        <v>0</v>
      </c>
      <c r="G166" s="48">
        <v>30003</v>
      </c>
    </row>
    <row r="167" spans="1:7" x14ac:dyDescent="0.25">
      <c r="A167" s="48">
        <v>300032901</v>
      </c>
      <c r="B167" s="41" t="s">
        <v>319</v>
      </c>
      <c r="C167" s="41">
        <v>0</v>
      </c>
      <c r="D167" s="41">
        <v>0</v>
      </c>
      <c r="E167" s="41">
        <v>0</v>
      </c>
      <c r="F167" s="41">
        <v>0</v>
      </c>
      <c r="G167" s="48">
        <v>30003</v>
      </c>
    </row>
    <row r="168" spans="1:7" x14ac:dyDescent="0.25">
      <c r="A168" s="48">
        <v>300034600</v>
      </c>
      <c r="B168" s="41" t="s">
        <v>2818</v>
      </c>
      <c r="C168" s="41">
        <v>0</v>
      </c>
      <c r="D168" s="41">
        <v>0</v>
      </c>
      <c r="E168" s="41">
        <v>0</v>
      </c>
      <c r="F168" s="41">
        <v>0</v>
      </c>
      <c r="G168" s="48">
        <v>30003</v>
      </c>
    </row>
    <row r="169" spans="1:7" x14ac:dyDescent="0.25">
      <c r="A169" s="48">
        <v>300034610</v>
      </c>
      <c r="B169" s="41" t="s">
        <v>323</v>
      </c>
      <c r="C169" s="41">
        <v>0</v>
      </c>
      <c r="D169" s="41">
        <v>0</v>
      </c>
      <c r="E169" s="41">
        <v>0</v>
      </c>
      <c r="F169" s="41">
        <v>0</v>
      </c>
      <c r="G169" s="48">
        <v>30003</v>
      </c>
    </row>
    <row r="170" spans="1:7" x14ac:dyDescent="0.25">
      <c r="A170" s="48">
        <v>300034611</v>
      </c>
      <c r="B170" s="41" t="s">
        <v>325</v>
      </c>
      <c r="C170" s="41">
        <v>0</v>
      </c>
      <c r="D170" s="41">
        <v>0</v>
      </c>
      <c r="E170" s="41">
        <v>0</v>
      </c>
      <c r="F170" s="41">
        <v>0</v>
      </c>
      <c r="G170" s="48">
        <v>30003</v>
      </c>
    </row>
    <row r="171" spans="1:7" x14ac:dyDescent="0.25">
      <c r="A171" s="48">
        <v>300034618</v>
      </c>
      <c r="B171" s="41" t="s">
        <v>2819</v>
      </c>
      <c r="C171" s="41">
        <v>0</v>
      </c>
      <c r="D171" s="41">
        <v>0</v>
      </c>
      <c r="E171" s="41">
        <v>0</v>
      </c>
      <c r="F171" s="41">
        <v>0</v>
      </c>
      <c r="G171" s="48">
        <v>30003</v>
      </c>
    </row>
    <row r="172" spans="1:7" x14ac:dyDescent="0.25">
      <c r="A172" s="48">
        <v>300034619</v>
      </c>
      <c r="B172" s="41" t="s">
        <v>2820</v>
      </c>
      <c r="C172" s="41">
        <v>0</v>
      </c>
      <c r="D172" s="41">
        <v>0</v>
      </c>
      <c r="E172" s="41">
        <v>0</v>
      </c>
      <c r="F172" s="41">
        <v>0</v>
      </c>
      <c r="G172" s="48">
        <v>30003</v>
      </c>
    </row>
    <row r="173" spans="1:7" x14ac:dyDescent="0.25">
      <c r="A173" s="48">
        <v>300034621</v>
      </c>
      <c r="B173" s="41" t="s">
        <v>2821</v>
      </c>
      <c r="C173" s="41">
        <v>0</v>
      </c>
      <c r="D173" s="41">
        <v>0</v>
      </c>
      <c r="E173" s="41">
        <v>0</v>
      </c>
      <c r="F173" s="41">
        <v>0</v>
      </c>
      <c r="G173" s="48">
        <v>30003</v>
      </c>
    </row>
    <row r="174" spans="1:7" x14ac:dyDescent="0.25">
      <c r="A174" s="48">
        <v>300034622</v>
      </c>
      <c r="B174" s="41" t="s">
        <v>2822</v>
      </c>
      <c r="C174" s="41">
        <v>0</v>
      </c>
      <c r="D174" s="41">
        <v>0</v>
      </c>
      <c r="E174" s="41">
        <v>0</v>
      </c>
      <c r="F174" s="41">
        <v>0</v>
      </c>
      <c r="G174" s="48">
        <v>30003</v>
      </c>
    </row>
    <row r="175" spans="1:7" x14ac:dyDescent="0.25">
      <c r="A175" s="48">
        <v>300035112</v>
      </c>
      <c r="B175" s="41" t="s">
        <v>2797</v>
      </c>
      <c r="C175" s="41">
        <v>0</v>
      </c>
      <c r="D175" s="41">
        <v>-90600</v>
      </c>
      <c r="E175" s="41">
        <v>-90600</v>
      </c>
      <c r="F175" s="41">
        <v>90600</v>
      </c>
      <c r="G175" s="48">
        <v>30003</v>
      </c>
    </row>
    <row r="176" spans="1:7" x14ac:dyDescent="0.25">
      <c r="A176" s="48">
        <v>300035912</v>
      </c>
      <c r="B176" s="41" t="s">
        <v>2798</v>
      </c>
      <c r="C176" s="41">
        <v>0</v>
      </c>
      <c r="D176" s="41">
        <v>85000</v>
      </c>
      <c r="E176" s="41">
        <v>85000</v>
      </c>
      <c r="F176" s="41">
        <v>-85000</v>
      </c>
      <c r="G176" s="48">
        <v>30003</v>
      </c>
    </row>
    <row r="177" spans="1:7" x14ac:dyDescent="0.25">
      <c r="A177" s="48">
        <v>300036002</v>
      </c>
      <c r="B177" s="41" t="s">
        <v>2799</v>
      </c>
      <c r="C177" s="41">
        <v>0</v>
      </c>
      <c r="D177" s="41">
        <v>1053000</v>
      </c>
      <c r="E177" s="41">
        <v>1053000</v>
      </c>
      <c r="F177" s="41">
        <v>-1053000</v>
      </c>
      <c r="G177" s="48">
        <v>30003</v>
      </c>
    </row>
    <row r="178" spans="1:7" x14ac:dyDescent="0.25">
      <c r="A178" s="48">
        <v>300039800</v>
      </c>
      <c r="B178" s="41" t="s">
        <v>2800</v>
      </c>
      <c r="C178" s="41">
        <v>0</v>
      </c>
      <c r="D178" s="41">
        <v>-1195600</v>
      </c>
      <c r="E178" s="41">
        <v>-1195600</v>
      </c>
      <c r="F178" s="41">
        <v>1195600</v>
      </c>
      <c r="G178" s="48">
        <v>30003</v>
      </c>
    </row>
    <row r="179" spans="1:7" x14ac:dyDescent="0.25">
      <c r="A179" s="48">
        <v>300039850</v>
      </c>
      <c r="B179" s="41" t="s">
        <v>2801</v>
      </c>
      <c r="C179" s="41">
        <v>0</v>
      </c>
      <c r="D179" s="41">
        <v>-275040</v>
      </c>
      <c r="E179" s="41">
        <v>-275040</v>
      </c>
      <c r="F179" s="41">
        <v>275040</v>
      </c>
      <c r="G179" s="48">
        <v>30003</v>
      </c>
    </row>
    <row r="180" spans="1:7" x14ac:dyDescent="0.25">
      <c r="A180" s="48">
        <v>300040100</v>
      </c>
      <c r="B180" s="41" t="s">
        <v>331</v>
      </c>
      <c r="C180" s="41">
        <v>10816.58</v>
      </c>
      <c r="D180" s="41">
        <v>26600</v>
      </c>
      <c r="E180" s="41">
        <v>26600</v>
      </c>
      <c r="F180" s="41">
        <v>-15783.42</v>
      </c>
      <c r="G180" s="48">
        <v>30004</v>
      </c>
    </row>
    <row r="181" spans="1:7" x14ac:dyDescent="0.25">
      <c r="A181" s="48">
        <v>300040101</v>
      </c>
      <c r="B181" s="41" t="s">
        <v>333</v>
      </c>
      <c r="C181" s="41">
        <v>0</v>
      </c>
      <c r="D181" s="41">
        <v>0</v>
      </c>
      <c r="E181" s="41">
        <v>0</v>
      </c>
      <c r="F181" s="41">
        <v>0</v>
      </c>
      <c r="G181" s="48">
        <v>30004</v>
      </c>
    </row>
    <row r="182" spans="1:7" x14ac:dyDescent="0.25">
      <c r="A182" s="48">
        <v>300040102</v>
      </c>
      <c r="B182" s="41" t="s">
        <v>335</v>
      </c>
      <c r="C182" s="41">
        <v>0</v>
      </c>
      <c r="D182" s="41">
        <v>0</v>
      </c>
      <c r="E182" s="41">
        <v>0</v>
      </c>
      <c r="F182" s="41">
        <v>0</v>
      </c>
      <c r="G182" s="48">
        <v>30004</v>
      </c>
    </row>
    <row r="183" spans="1:7" x14ac:dyDescent="0.25">
      <c r="A183" s="48">
        <v>300040103</v>
      </c>
      <c r="B183" s="41" t="s">
        <v>337</v>
      </c>
      <c r="C183" s="41">
        <v>0</v>
      </c>
      <c r="D183" s="41">
        <v>0</v>
      </c>
      <c r="E183" s="41">
        <v>0</v>
      </c>
      <c r="F183" s="41">
        <v>0</v>
      </c>
      <c r="G183" s="48">
        <v>30004</v>
      </c>
    </row>
    <row r="184" spans="1:7" x14ac:dyDescent="0.25">
      <c r="A184" s="48">
        <v>300040120</v>
      </c>
      <c r="B184" s="41" t="s">
        <v>339</v>
      </c>
      <c r="C184" s="41">
        <v>0</v>
      </c>
      <c r="D184" s="41">
        <v>0</v>
      </c>
      <c r="E184" s="41">
        <v>0</v>
      </c>
      <c r="F184" s="41">
        <v>0</v>
      </c>
      <c r="G184" s="48">
        <v>30004</v>
      </c>
    </row>
    <row r="185" spans="1:7" x14ac:dyDescent="0.25">
      <c r="A185" s="48">
        <v>300040200</v>
      </c>
      <c r="B185" s="41" t="s">
        <v>341</v>
      </c>
      <c r="C185" s="41">
        <v>0</v>
      </c>
      <c r="D185" s="41">
        <v>0</v>
      </c>
      <c r="E185" s="41">
        <v>0</v>
      </c>
      <c r="F185" s="41">
        <v>0</v>
      </c>
      <c r="G185" s="48">
        <v>30004</v>
      </c>
    </row>
    <row r="186" spans="1:7" x14ac:dyDescent="0.25">
      <c r="A186" s="48">
        <v>300040730</v>
      </c>
      <c r="B186" s="41" t="s">
        <v>343</v>
      </c>
      <c r="C186" s="41">
        <v>567</v>
      </c>
      <c r="D186" s="41">
        <v>300</v>
      </c>
      <c r="E186" s="41">
        <v>300</v>
      </c>
      <c r="F186" s="41">
        <v>267</v>
      </c>
      <c r="G186" s="48">
        <v>30004</v>
      </c>
    </row>
    <row r="187" spans="1:7" x14ac:dyDescent="0.25">
      <c r="A187" s="48">
        <v>300040800</v>
      </c>
      <c r="B187" s="41" t="s">
        <v>345</v>
      </c>
      <c r="C187" s="41">
        <v>0</v>
      </c>
      <c r="D187" s="41">
        <v>0</v>
      </c>
      <c r="E187" s="41">
        <v>0</v>
      </c>
      <c r="F187" s="41">
        <v>0</v>
      </c>
      <c r="G187" s="48">
        <v>30004</v>
      </c>
    </row>
    <row r="188" spans="1:7" x14ac:dyDescent="0.25">
      <c r="A188" s="48">
        <v>300040820</v>
      </c>
      <c r="B188" s="41" t="s">
        <v>347</v>
      </c>
      <c r="C188" s="41">
        <v>0</v>
      </c>
      <c r="D188" s="41">
        <v>0</v>
      </c>
      <c r="E188" s="41">
        <v>0</v>
      </c>
      <c r="F188" s="41">
        <v>0</v>
      </c>
      <c r="G188" s="48">
        <v>30004</v>
      </c>
    </row>
    <row r="189" spans="1:7" x14ac:dyDescent="0.25">
      <c r="A189" s="48">
        <v>300040930</v>
      </c>
      <c r="B189" s="41" t="s">
        <v>2750</v>
      </c>
      <c r="C189" s="41">
        <v>23.45</v>
      </c>
      <c r="D189" s="41">
        <v>0</v>
      </c>
      <c r="E189" s="41">
        <v>0</v>
      </c>
      <c r="F189" s="41">
        <v>23.45</v>
      </c>
      <c r="G189" s="48">
        <v>30004</v>
      </c>
    </row>
    <row r="190" spans="1:7" x14ac:dyDescent="0.25">
      <c r="A190" s="48">
        <v>300040985</v>
      </c>
      <c r="B190" s="41" t="s">
        <v>349</v>
      </c>
      <c r="C190" s="41">
        <v>0</v>
      </c>
      <c r="D190" s="41">
        <v>0</v>
      </c>
      <c r="E190" s="41">
        <v>0</v>
      </c>
      <c r="F190" s="41">
        <v>0</v>
      </c>
      <c r="G190" s="48">
        <v>30004</v>
      </c>
    </row>
    <row r="191" spans="1:7" x14ac:dyDescent="0.25">
      <c r="A191" s="48">
        <v>300042000</v>
      </c>
      <c r="B191" s="41" t="s">
        <v>351</v>
      </c>
      <c r="C191" s="41">
        <v>0</v>
      </c>
      <c r="D191" s="41">
        <v>0</v>
      </c>
      <c r="E191" s="41">
        <v>0</v>
      </c>
      <c r="F191" s="41">
        <v>0</v>
      </c>
      <c r="G191" s="48">
        <v>30004</v>
      </c>
    </row>
    <row r="192" spans="1:7" x14ac:dyDescent="0.25">
      <c r="A192" s="48">
        <v>300042008</v>
      </c>
      <c r="B192" s="41" t="s">
        <v>353</v>
      </c>
      <c r="C192" s="41">
        <v>0</v>
      </c>
      <c r="D192" s="41">
        <v>0</v>
      </c>
      <c r="E192" s="41">
        <v>0</v>
      </c>
      <c r="F192" s="41">
        <v>0</v>
      </c>
      <c r="G192" s="48">
        <v>30004</v>
      </c>
    </row>
    <row r="193" spans="1:7" x14ac:dyDescent="0.25">
      <c r="A193" s="48">
        <v>300042009</v>
      </c>
      <c r="B193" s="41" t="s">
        <v>2741</v>
      </c>
      <c r="C193" s="41">
        <v>0</v>
      </c>
      <c r="D193" s="41">
        <v>0</v>
      </c>
      <c r="E193" s="41">
        <v>0</v>
      </c>
      <c r="F193" s="41">
        <v>0</v>
      </c>
      <c r="G193" s="48">
        <v>30004</v>
      </c>
    </row>
    <row r="194" spans="1:7" x14ac:dyDescent="0.25">
      <c r="A194" s="48">
        <v>300042022</v>
      </c>
      <c r="B194" s="41" t="s">
        <v>355</v>
      </c>
      <c r="C194" s="41">
        <v>0</v>
      </c>
      <c r="D194" s="41">
        <v>0</v>
      </c>
      <c r="E194" s="41">
        <v>0</v>
      </c>
      <c r="F194" s="41">
        <v>0</v>
      </c>
      <c r="G194" s="48">
        <v>30004</v>
      </c>
    </row>
    <row r="195" spans="1:7" x14ac:dyDescent="0.25">
      <c r="A195" s="48">
        <v>300042036</v>
      </c>
      <c r="B195" s="41" t="s">
        <v>357</v>
      </c>
      <c r="C195" s="41">
        <v>0</v>
      </c>
      <c r="D195" s="41">
        <v>0</v>
      </c>
      <c r="E195" s="41">
        <v>0</v>
      </c>
      <c r="F195" s="41">
        <v>0</v>
      </c>
      <c r="G195" s="48">
        <v>30004</v>
      </c>
    </row>
    <row r="196" spans="1:7" x14ac:dyDescent="0.25">
      <c r="A196" s="48">
        <v>300042300</v>
      </c>
      <c r="B196" s="41" t="s">
        <v>359</v>
      </c>
      <c r="C196" s="41">
        <v>0</v>
      </c>
      <c r="D196" s="41">
        <v>0</v>
      </c>
      <c r="E196" s="41">
        <v>0</v>
      </c>
      <c r="F196" s="41">
        <v>0</v>
      </c>
      <c r="G196" s="48">
        <v>30004</v>
      </c>
    </row>
    <row r="197" spans="1:7" x14ac:dyDescent="0.25">
      <c r="A197" s="48">
        <v>300042422</v>
      </c>
      <c r="B197" s="41" t="s">
        <v>361</v>
      </c>
      <c r="C197" s="41">
        <v>0</v>
      </c>
      <c r="D197" s="41">
        <v>0</v>
      </c>
      <c r="E197" s="41">
        <v>0</v>
      </c>
      <c r="F197" s="41">
        <v>0</v>
      </c>
      <c r="G197" s="48">
        <v>30004</v>
      </c>
    </row>
    <row r="198" spans="1:7" x14ac:dyDescent="0.25">
      <c r="A198" s="48">
        <v>300042429</v>
      </c>
      <c r="B198" s="41" t="s">
        <v>363</v>
      </c>
      <c r="C198" s="41">
        <v>0</v>
      </c>
      <c r="D198" s="41">
        <v>0</v>
      </c>
      <c r="E198" s="41">
        <v>0</v>
      </c>
      <c r="F198" s="41">
        <v>0</v>
      </c>
      <c r="G198" s="48">
        <v>30004</v>
      </c>
    </row>
    <row r="199" spans="1:7" x14ac:dyDescent="0.25">
      <c r="A199" s="48">
        <v>300042430</v>
      </c>
      <c r="B199" s="41" t="s">
        <v>365</v>
      </c>
      <c r="C199" s="41">
        <v>0</v>
      </c>
      <c r="D199" s="41">
        <v>0</v>
      </c>
      <c r="E199" s="41">
        <v>0</v>
      </c>
      <c r="F199" s="41">
        <v>0</v>
      </c>
      <c r="G199" s="48">
        <v>30004</v>
      </c>
    </row>
    <row r="200" spans="1:7" x14ac:dyDescent="0.25">
      <c r="A200" s="48">
        <v>300042500</v>
      </c>
      <c r="B200" s="41" t="s">
        <v>367</v>
      </c>
      <c r="C200" s="41">
        <v>0</v>
      </c>
      <c r="D200" s="41">
        <v>0</v>
      </c>
      <c r="E200" s="41">
        <v>0</v>
      </c>
      <c r="F200" s="41">
        <v>0</v>
      </c>
      <c r="G200" s="48">
        <v>30004</v>
      </c>
    </row>
    <row r="201" spans="1:7" x14ac:dyDescent="0.25">
      <c r="A201" s="48">
        <v>300042510</v>
      </c>
      <c r="B201" s="41" t="s">
        <v>369</v>
      </c>
      <c r="C201" s="41">
        <v>0</v>
      </c>
      <c r="D201" s="41">
        <v>0</v>
      </c>
      <c r="E201" s="41">
        <v>0</v>
      </c>
      <c r="F201" s="41">
        <v>0</v>
      </c>
      <c r="G201" s="48">
        <v>30004</v>
      </c>
    </row>
    <row r="202" spans="1:7" x14ac:dyDescent="0.25">
      <c r="A202" s="48">
        <v>300042706</v>
      </c>
      <c r="B202" s="41" t="s">
        <v>371</v>
      </c>
      <c r="C202" s="41">
        <v>0</v>
      </c>
      <c r="D202" s="41">
        <v>0</v>
      </c>
      <c r="E202" s="41">
        <v>0</v>
      </c>
      <c r="F202" s="41">
        <v>0</v>
      </c>
      <c r="G202" s="48">
        <v>30004</v>
      </c>
    </row>
    <row r="203" spans="1:7" x14ac:dyDescent="0.25">
      <c r="A203" s="48">
        <v>300042801</v>
      </c>
      <c r="B203" s="41" t="s">
        <v>373</v>
      </c>
      <c r="C203" s="41">
        <v>0</v>
      </c>
      <c r="D203" s="41">
        <v>0</v>
      </c>
      <c r="E203" s="41">
        <v>0</v>
      </c>
      <c r="F203" s="41">
        <v>0</v>
      </c>
      <c r="G203" s="48">
        <v>30004</v>
      </c>
    </row>
    <row r="204" spans="1:7" x14ac:dyDescent="0.25">
      <c r="A204" s="48">
        <v>300044610</v>
      </c>
      <c r="B204" s="41" t="s">
        <v>375</v>
      </c>
      <c r="C204" s="41">
        <v>0</v>
      </c>
      <c r="D204" s="41">
        <v>0</v>
      </c>
      <c r="E204" s="41">
        <v>0</v>
      </c>
      <c r="F204" s="41">
        <v>0</v>
      </c>
      <c r="G204" s="48">
        <v>30004</v>
      </c>
    </row>
    <row r="205" spans="1:7" x14ac:dyDescent="0.25">
      <c r="A205" s="48">
        <v>300044611</v>
      </c>
      <c r="B205" s="41" t="s">
        <v>377</v>
      </c>
      <c r="C205" s="41">
        <v>0</v>
      </c>
      <c r="D205" s="41">
        <v>0</v>
      </c>
      <c r="E205" s="41">
        <v>0</v>
      </c>
      <c r="F205" s="41">
        <v>0</v>
      </c>
      <c r="G205" s="48">
        <v>30004</v>
      </c>
    </row>
    <row r="206" spans="1:7" x14ac:dyDescent="0.25">
      <c r="A206" s="48">
        <v>300045242</v>
      </c>
      <c r="B206" s="41" t="s">
        <v>379</v>
      </c>
      <c r="C206" s="41">
        <v>0</v>
      </c>
      <c r="D206" s="41">
        <v>0</v>
      </c>
      <c r="E206" s="41">
        <v>0</v>
      </c>
      <c r="F206" s="41">
        <v>0</v>
      </c>
      <c r="G206" s="48">
        <v>30004</v>
      </c>
    </row>
    <row r="207" spans="1:7" x14ac:dyDescent="0.25">
      <c r="A207" s="48">
        <v>300046010</v>
      </c>
      <c r="B207" s="41" t="s">
        <v>381</v>
      </c>
      <c r="C207" s="41">
        <v>0</v>
      </c>
      <c r="D207" s="41">
        <v>0</v>
      </c>
      <c r="E207" s="41">
        <v>0</v>
      </c>
      <c r="F207" s="41">
        <v>0</v>
      </c>
      <c r="G207" s="48">
        <v>30004</v>
      </c>
    </row>
    <row r="208" spans="1:7" x14ac:dyDescent="0.25">
      <c r="A208" s="48">
        <v>300052500</v>
      </c>
      <c r="B208" s="41" t="s">
        <v>383</v>
      </c>
      <c r="C208" s="41">
        <v>0</v>
      </c>
      <c r="D208" s="41">
        <v>0</v>
      </c>
      <c r="E208" s="41">
        <v>0</v>
      </c>
      <c r="F208" s="41">
        <v>0</v>
      </c>
      <c r="G208" s="48">
        <v>30005</v>
      </c>
    </row>
    <row r="209" spans="1:7" x14ac:dyDescent="0.25">
      <c r="A209" s="48">
        <v>300052524</v>
      </c>
      <c r="B209" s="41" t="s">
        <v>385</v>
      </c>
      <c r="C209" s="41">
        <v>0</v>
      </c>
      <c r="D209" s="41">
        <v>0</v>
      </c>
      <c r="E209" s="41">
        <v>0</v>
      </c>
      <c r="F209" s="41">
        <v>0</v>
      </c>
      <c r="G209" s="48">
        <v>30005</v>
      </c>
    </row>
    <row r="210" spans="1:7" x14ac:dyDescent="0.25">
      <c r="A210" s="48">
        <v>300054610</v>
      </c>
      <c r="B210" s="41" t="s">
        <v>387</v>
      </c>
      <c r="C210" s="41">
        <v>0</v>
      </c>
      <c r="D210" s="41">
        <v>0</v>
      </c>
      <c r="E210" s="41">
        <v>0</v>
      </c>
      <c r="F210" s="41">
        <v>0</v>
      </c>
      <c r="G210" s="48">
        <v>30005</v>
      </c>
    </row>
    <row r="211" spans="1:7" x14ac:dyDescent="0.25">
      <c r="A211" s="48">
        <v>300054611</v>
      </c>
      <c r="B211" s="41" t="s">
        <v>389</v>
      </c>
      <c r="C211" s="41">
        <v>0</v>
      </c>
      <c r="D211" s="41">
        <v>0</v>
      </c>
      <c r="E211" s="41">
        <v>0</v>
      </c>
      <c r="F211" s="41">
        <v>0</v>
      </c>
      <c r="G211" s="48">
        <v>30005</v>
      </c>
    </row>
    <row r="212" spans="1:7" x14ac:dyDescent="0.25">
      <c r="A212" s="48">
        <v>300054612</v>
      </c>
      <c r="B212" s="41" t="s">
        <v>391</v>
      </c>
      <c r="C212" s="41">
        <v>0</v>
      </c>
      <c r="D212" s="41">
        <v>0</v>
      </c>
      <c r="E212" s="41">
        <v>0</v>
      </c>
      <c r="F212" s="41">
        <v>0</v>
      </c>
      <c r="G212" s="48">
        <v>30005</v>
      </c>
    </row>
    <row r="213" spans="1:7" x14ac:dyDescent="0.25">
      <c r="A213" s="48">
        <v>300055164</v>
      </c>
      <c r="B213" s="41" t="s">
        <v>393</v>
      </c>
      <c r="C213" s="41">
        <v>0</v>
      </c>
      <c r="D213" s="41">
        <v>0</v>
      </c>
      <c r="E213" s="41">
        <v>0</v>
      </c>
      <c r="F213" s="41">
        <v>0</v>
      </c>
      <c r="G213" s="48">
        <v>30005</v>
      </c>
    </row>
    <row r="214" spans="1:7" x14ac:dyDescent="0.25">
      <c r="A214" s="48">
        <v>300060100</v>
      </c>
      <c r="B214" s="41" t="s">
        <v>395</v>
      </c>
      <c r="C214" s="41">
        <v>17607.52</v>
      </c>
      <c r="D214" s="41">
        <v>49200</v>
      </c>
      <c r="E214" s="41">
        <v>49200</v>
      </c>
      <c r="F214" s="41">
        <v>-31592.48</v>
      </c>
      <c r="G214" s="48">
        <v>30006</v>
      </c>
    </row>
    <row r="215" spans="1:7" x14ac:dyDescent="0.25">
      <c r="A215" s="48">
        <v>300060101</v>
      </c>
      <c r="B215" s="41" t="s">
        <v>397</v>
      </c>
      <c r="C215" s="41">
        <v>0</v>
      </c>
      <c r="D215" s="41">
        <v>0</v>
      </c>
      <c r="E215" s="41">
        <v>0</v>
      </c>
      <c r="F215" s="41">
        <v>0</v>
      </c>
      <c r="G215" s="48">
        <v>30006</v>
      </c>
    </row>
    <row r="216" spans="1:7" x14ac:dyDescent="0.25">
      <c r="A216" s="48">
        <v>300060102</v>
      </c>
      <c r="B216" s="41" t="s">
        <v>399</v>
      </c>
      <c r="C216" s="41">
        <v>0</v>
      </c>
      <c r="D216" s="41">
        <v>0</v>
      </c>
      <c r="E216" s="41">
        <v>0</v>
      </c>
      <c r="F216" s="41">
        <v>0</v>
      </c>
      <c r="G216" s="48">
        <v>30006</v>
      </c>
    </row>
    <row r="217" spans="1:7" x14ac:dyDescent="0.25">
      <c r="A217" s="48">
        <v>300060103</v>
      </c>
      <c r="B217" s="41" t="s">
        <v>2783</v>
      </c>
      <c r="C217" s="41">
        <v>0</v>
      </c>
      <c r="D217" s="41">
        <v>0</v>
      </c>
      <c r="E217" s="41">
        <v>0</v>
      </c>
      <c r="F217" s="41">
        <v>0</v>
      </c>
      <c r="G217" s="48">
        <v>30006</v>
      </c>
    </row>
    <row r="218" spans="1:7" x14ac:dyDescent="0.25">
      <c r="A218" s="48">
        <v>300060110</v>
      </c>
      <c r="B218" s="41" t="s">
        <v>401</v>
      </c>
      <c r="C218" s="41">
        <v>0</v>
      </c>
      <c r="D218" s="41">
        <v>0</v>
      </c>
      <c r="E218" s="41">
        <v>0</v>
      </c>
      <c r="F218" s="41">
        <v>0</v>
      </c>
      <c r="G218" s="48">
        <v>30006</v>
      </c>
    </row>
    <row r="219" spans="1:7" x14ac:dyDescent="0.25">
      <c r="A219" s="48">
        <v>300060120</v>
      </c>
      <c r="B219" s="41" t="s">
        <v>403</v>
      </c>
      <c r="C219" s="41">
        <v>0</v>
      </c>
      <c r="D219" s="41">
        <v>0</v>
      </c>
      <c r="E219" s="41">
        <v>0</v>
      </c>
      <c r="F219" s="41">
        <v>0</v>
      </c>
      <c r="G219" s="48">
        <v>30006</v>
      </c>
    </row>
    <row r="220" spans="1:7" x14ac:dyDescent="0.25">
      <c r="A220" s="48">
        <v>300060150</v>
      </c>
      <c r="B220" s="41" t="s">
        <v>405</v>
      </c>
      <c r="C220" s="41">
        <v>0</v>
      </c>
      <c r="D220" s="41">
        <v>0</v>
      </c>
      <c r="E220" s="41">
        <v>0</v>
      </c>
      <c r="F220" s="41">
        <v>0</v>
      </c>
      <c r="G220" s="48">
        <v>30006</v>
      </c>
    </row>
    <row r="221" spans="1:7" x14ac:dyDescent="0.25">
      <c r="A221" s="48">
        <v>300060700</v>
      </c>
      <c r="B221" s="41" t="s">
        <v>407</v>
      </c>
      <c r="C221" s="41">
        <v>0</v>
      </c>
      <c r="D221" s="41">
        <v>0</v>
      </c>
      <c r="E221" s="41">
        <v>0</v>
      </c>
      <c r="F221" s="41">
        <v>0</v>
      </c>
      <c r="G221" s="48">
        <v>30006</v>
      </c>
    </row>
    <row r="222" spans="1:7" x14ac:dyDescent="0.25">
      <c r="A222" s="48">
        <v>300060930</v>
      </c>
      <c r="B222" s="41" t="s">
        <v>409</v>
      </c>
      <c r="C222" s="41">
        <v>0</v>
      </c>
      <c r="D222" s="41">
        <v>0</v>
      </c>
      <c r="E222" s="41">
        <v>0</v>
      </c>
      <c r="F222" s="41">
        <v>0</v>
      </c>
      <c r="G222" s="48">
        <v>30006</v>
      </c>
    </row>
    <row r="223" spans="1:7" x14ac:dyDescent="0.25">
      <c r="A223" s="48">
        <v>300062451</v>
      </c>
      <c r="B223" s="41" t="s">
        <v>411</v>
      </c>
      <c r="C223" s="41">
        <v>0</v>
      </c>
      <c r="D223" s="41">
        <v>3500</v>
      </c>
      <c r="E223" s="41">
        <v>3500</v>
      </c>
      <c r="F223" s="41">
        <v>-3500</v>
      </c>
      <c r="G223" s="48">
        <v>30006</v>
      </c>
    </row>
    <row r="224" spans="1:7" x14ac:dyDescent="0.25">
      <c r="A224" s="48">
        <v>300062500</v>
      </c>
      <c r="B224" s="41" t="s">
        <v>413</v>
      </c>
      <c r="C224" s="41">
        <v>0</v>
      </c>
      <c r="D224" s="41">
        <v>0</v>
      </c>
      <c r="E224" s="41">
        <v>0</v>
      </c>
      <c r="F224" s="41">
        <v>0</v>
      </c>
      <c r="G224" s="48">
        <v>30006</v>
      </c>
    </row>
    <row r="225" spans="1:7" x14ac:dyDescent="0.25">
      <c r="A225" s="48">
        <v>300062510</v>
      </c>
      <c r="B225" s="41" t="s">
        <v>415</v>
      </c>
      <c r="C225" s="41">
        <v>0</v>
      </c>
      <c r="D225" s="41">
        <v>0</v>
      </c>
      <c r="E225" s="41">
        <v>0</v>
      </c>
      <c r="F225" s="41">
        <v>0</v>
      </c>
      <c r="G225" s="48">
        <v>30006</v>
      </c>
    </row>
    <row r="226" spans="1:7" x14ac:dyDescent="0.25">
      <c r="A226" s="48">
        <v>300062706</v>
      </c>
      <c r="B226" s="41" t="s">
        <v>417</v>
      </c>
      <c r="C226" s="41">
        <v>0</v>
      </c>
      <c r="D226" s="41">
        <v>0</v>
      </c>
      <c r="E226" s="41">
        <v>0</v>
      </c>
      <c r="F226" s="41">
        <v>0</v>
      </c>
      <c r="G226" s="48">
        <v>30006</v>
      </c>
    </row>
    <row r="227" spans="1:7" x14ac:dyDescent="0.25">
      <c r="A227" s="48">
        <v>300064600</v>
      </c>
      <c r="B227" s="41" t="s">
        <v>419</v>
      </c>
      <c r="C227" s="41">
        <v>0</v>
      </c>
      <c r="D227" s="41">
        <v>0</v>
      </c>
      <c r="E227" s="41">
        <v>0</v>
      </c>
      <c r="F227" s="41">
        <v>0</v>
      </c>
      <c r="G227" s="48">
        <v>30006</v>
      </c>
    </row>
    <row r="228" spans="1:7" x14ac:dyDescent="0.25">
      <c r="A228" s="48">
        <v>300064610</v>
      </c>
      <c r="B228" s="41" t="s">
        <v>421</v>
      </c>
      <c r="C228" s="41">
        <v>0</v>
      </c>
      <c r="D228" s="41">
        <v>0</v>
      </c>
      <c r="E228" s="41">
        <v>0</v>
      </c>
      <c r="F228" s="41">
        <v>0</v>
      </c>
      <c r="G228" s="48">
        <v>30006</v>
      </c>
    </row>
    <row r="229" spans="1:7" x14ac:dyDescent="0.25">
      <c r="A229" s="48">
        <v>300064619</v>
      </c>
      <c r="B229" s="41" t="s">
        <v>423</v>
      </c>
      <c r="C229" s="41">
        <v>0</v>
      </c>
      <c r="D229" s="41">
        <v>0</v>
      </c>
      <c r="E229" s="41">
        <v>0</v>
      </c>
      <c r="F229" s="41">
        <v>0</v>
      </c>
      <c r="G229" s="48">
        <v>30006</v>
      </c>
    </row>
    <row r="230" spans="1:7" x14ac:dyDescent="0.25">
      <c r="A230" s="48">
        <v>300065008</v>
      </c>
      <c r="B230" s="41" t="s">
        <v>425</v>
      </c>
      <c r="C230" s="41">
        <v>0</v>
      </c>
      <c r="D230" s="41">
        <v>0</v>
      </c>
      <c r="E230" s="41">
        <v>0</v>
      </c>
      <c r="F230" s="41">
        <v>0</v>
      </c>
      <c r="G230" s="48">
        <v>30006</v>
      </c>
    </row>
    <row r="231" spans="1:7" x14ac:dyDescent="0.25">
      <c r="A231" s="48">
        <v>300065316</v>
      </c>
      <c r="B231" s="41" t="s">
        <v>427</v>
      </c>
      <c r="C231" s="41">
        <v>0</v>
      </c>
      <c r="D231" s="41">
        <v>0</v>
      </c>
      <c r="E231" s="41">
        <v>0</v>
      </c>
      <c r="F231" s="41">
        <v>0</v>
      </c>
      <c r="G231" s="48">
        <v>30006</v>
      </c>
    </row>
    <row r="232" spans="1:7" x14ac:dyDescent="0.25">
      <c r="A232" s="48">
        <v>300065317</v>
      </c>
      <c r="B232" s="41" t="s">
        <v>429</v>
      </c>
      <c r="C232" s="41">
        <v>0</v>
      </c>
      <c r="D232" s="41">
        <v>0</v>
      </c>
      <c r="E232" s="41">
        <v>0</v>
      </c>
      <c r="F232" s="41">
        <v>0</v>
      </c>
      <c r="G232" s="48">
        <v>30006</v>
      </c>
    </row>
    <row r="233" spans="1:7" x14ac:dyDescent="0.25">
      <c r="A233" s="48">
        <v>300065319</v>
      </c>
      <c r="B233" s="41" t="s">
        <v>431</v>
      </c>
      <c r="C233" s="41">
        <v>6778.87</v>
      </c>
      <c r="D233" s="41">
        <v>21000</v>
      </c>
      <c r="E233" s="41">
        <v>21000</v>
      </c>
      <c r="F233" s="41">
        <v>-14221.13</v>
      </c>
      <c r="G233" s="48">
        <v>30006</v>
      </c>
    </row>
    <row r="234" spans="1:7" x14ac:dyDescent="0.25">
      <c r="A234" s="48">
        <v>300065320</v>
      </c>
      <c r="B234" s="41" t="s">
        <v>433</v>
      </c>
      <c r="C234" s="41">
        <v>0</v>
      </c>
      <c r="D234" s="41">
        <v>0</v>
      </c>
      <c r="E234" s="41">
        <v>0</v>
      </c>
      <c r="F234" s="41">
        <v>0</v>
      </c>
      <c r="G234" s="48">
        <v>30006</v>
      </c>
    </row>
    <row r="235" spans="1:7" x14ac:dyDescent="0.25">
      <c r="A235" s="48">
        <v>300065347</v>
      </c>
      <c r="B235" s="41" t="s">
        <v>435</v>
      </c>
      <c r="C235" s="41">
        <v>0</v>
      </c>
      <c r="D235" s="41">
        <v>0</v>
      </c>
      <c r="E235" s="41">
        <v>0</v>
      </c>
      <c r="F235" s="41">
        <v>0</v>
      </c>
      <c r="G235" s="48">
        <v>30006</v>
      </c>
    </row>
    <row r="236" spans="1:7" x14ac:dyDescent="0.25">
      <c r="A236" s="48">
        <v>300065348</v>
      </c>
      <c r="B236" s="41" t="s">
        <v>437</v>
      </c>
      <c r="C236" s="41">
        <v>0</v>
      </c>
      <c r="D236" s="41">
        <v>0</v>
      </c>
      <c r="E236" s="41">
        <v>0</v>
      </c>
      <c r="F236" s="41">
        <v>0</v>
      </c>
      <c r="G236" s="48">
        <v>30006</v>
      </c>
    </row>
    <row r="237" spans="1:7" x14ac:dyDescent="0.25">
      <c r="A237" s="48">
        <v>300065349</v>
      </c>
      <c r="B237" s="41" t="s">
        <v>439</v>
      </c>
      <c r="C237" s="41">
        <v>0</v>
      </c>
      <c r="D237" s="41">
        <v>0</v>
      </c>
      <c r="E237" s="41">
        <v>0</v>
      </c>
      <c r="F237" s="41">
        <v>0</v>
      </c>
      <c r="G237" s="48">
        <v>30006</v>
      </c>
    </row>
    <row r="238" spans="1:7" x14ac:dyDescent="0.25">
      <c r="A238" s="48">
        <v>300065350</v>
      </c>
      <c r="B238" s="41" t="s">
        <v>441</v>
      </c>
      <c r="C238" s="41">
        <v>2350</v>
      </c>
      <c r="D238" s="41">
        <v>0</v>
      </c>
      <c r="E238" s="41">
        <v>0</v>
      </c>
      <c r="F238" s="41">
        <v>2350</v>
      </c>
      <c r="G238" s="48">
        <v>30006</v>
      </c>
    </row>
    <row r="239" spans="1:7" x14ac:dyDescent="0.25">
      <c r="A239" s="48">
        <v>300066010</v>
      </c>
      <c r="B239" s="41" t="s">
        <v>443</v>
      </c>
      <c r="C239" s="41">
        <v>0</v>
      </c>
      <c r="D239" s="41">
        <v>0</v>
      </c>
      <c r="E239" s="41">
        <v>0</v>
      </c>
      <c r="F239" s="41">
        <v>0</v>
      </c>
      <c r="G239" s="48">
        <v>30006</v>
      </c>
    </row>
    <row r="240" spans="1:7" x14ac:dyDescent="0.25">
      <c r="A240" s="48">
        <v>300069053</v>
      </c>
      <c r="B240" s="41" t="s">
        <v>445</v>
      </c>
      <c r="C240" s="41">
        <v>0</v>
      </c>
      <c r="D240" s="41">
        <v>0</v>
      </c>
      <c r="E240" s="41">
        <v>0</v>
      </c>
      <c r="F240" s="41">
        <v>0</v>
      </c>
      <c r="G240" s="48">
        <v>30006</v>
      </c>
    </row>
    <row r="241" spans="1:7" x14ac:dyDescent="0.25">
      <c r="A241" s="48">
        <v>300069093</v>
      </c>
      <c r="B241" s="41" t="s">
        <v>435</v>
      </c>
      <c r="C241" s="41">
        <v>0</v>
      </c>
      <c r="D241" s="41">
        <v>0</v>
      </c>
      <c r="E241" s="41">
        <v>0</v>
      </c>
      <c r="F241" s="41">
        <v>0</v>
      </c>
      <c r="G241" s="48">
        <v>30006</v>
      </c>
    </row>
    <row r="242" spans="1:7" x14ac:dyDescent="0.25">
      <c r="A242" s="48">
        <v>300069094</v>
      </c>
      <c r="B242" s="41" t="s">
        <v>437</v>
      </c>
      <c r="C242" s="41">
        <v>0</v>
      </c>
      <c r="D242" s="41">
        <v>0</v>
      </c>
      <c r="E242" s="41">
        <v>0</v>
      </c>
      <c r="F242" s="41">
        <v>0</v>
      </c>
      <c r="G242" s="48">
        <v>30006</v>
      </c>
    </row>
    <row r="243" spans="1:7" x14ac:dyDescent="0.25">
      <c r="A243" s="48">
        <v>300069095</v>
      </c>
      <c r="B243" s="41" t="s">
        <v>449</v>
      </c>
      <c r="C243" s="41">
        <v>0</v>
      </c>
      <c r="D243" s="41">
        <v>0</v>
      </c>
      <c r="E243" s="41">
        <v>0</v>
      </c>
      <c r="F243" s="41">
        <v>0</v>
      </c>
      <c r="G243" s="48">
        <v>30006</v>
      </c>
    </row>
    <row r="244" spans="1:7" x14ac:dyDescent="0.25">
      <c r="A244" s="48">
        <v>300069096</v>
      </c>
      <c r="B244" s="41" t="s">
        <v>451</v>
      </c>
      <c r="C244" s="41">
        <v>0</v>
      </c>
      <c r="D244" s="41">
        <v>0</v>
      </c>
      <c r="E244" s="41">
        <v>0</v>
      </c>
      <c r="F244" s="41">
        <v>0</v>
      </c>
      <c r="G244" s="48">
        <v>30006</v>
      </c>
    </row>
    <row r="245" spans="1:7" x14ac:dyDescent="0.25">
      <c r="A245" s="48">
        <v>300069097</v>
      </c>
      <c r="B245" s="41" t="s">
        <v>453</v>
      </c>
      <c r="C245" s="41">
        <v>0</v>
      </c>
      <c r="D245" s="41">
        <v>0</v>
      </c>
      <c r="E245" s="41">
        <v>0</v>
      </c>
      <c r="F245" s="41">
        <v>0</v>
      </c>
      <c r="G245" s="48">
        <v>30006</v>
      </c>
    </row>
    <row r="246" spans="1:7" x14ac:dyDescent="0.25">
      <c r="A246" s="48">
        <v>300069098</v>
      </c>
      <c r="B246" s="41" t="s">
        <v>455</v>
      </c>
      <c r="C246" s="41">
        <v>0</v>
      </c>
      <c r="D246" s="41">
        <v>0</v>
      </c>
      <c r="E246" s="41">
        <v>0</v>
      </c>
      <c r="F246" s="41">
        <v>0</v>
      </c>
      <c r="G246" s="48">
        <v>30006</v>
      </c>
    </row>
    <row r="247" spans="1:7" x14ac:dyDescent="0.25">
      <c r="A247" s="48">
        <v>300069110</v>
      </c>
      <c r="B247" s="41" t="s">
        <v>457</v>
      </c>
      <c r="C247" s="41">
        <v>0</v>
      </c>
      <c r="D247" s="41">
        <v>0</v>
      </c>
      <c r="E247" s="41">
        <v>0</v>
      </c>
      <c r="F247" s="41">
        <v>0</v>
      </c>
      <c r="G247" s="48">
        <v>30006</v>
      </c>
    </row>
    <row r="248" spans="1:7" x14ac:dyDescent="0.25">
      <c r="A248" s="48">
        <v>300069114</v>
      </c>
      <c r="B248" s="41" t="s">
        <v>459</v>
      </c>
      <c r="C248" s="41">
        <v>0</v>
      </c>
      <c r="D248" s="41">
        <v>0</v>
      </c>
      <c r="E248" s="41">
        <v>0</v>
      </c>
      <c r="F248" s="41">
        <v>0</v>
      </c>
      <c r="G248" s="48">
        <v>30006</v>
      </c>
    </row>
    <row r="249" spans="1:7" x14ac:dyDescent="0.25">
      <c r="A249" s="48">
        <v>300069800</v>
      </c>
      <c r="B249" s="41" t="s">
        <v>461</v>
      </c>
      <c r="C249" s="41">
        <v>0</v>
      </c>
      <c r="D249" s="41">
        <v>-15000</v>
      </c>
      <c r="E249" s="41">
        <v>-15000</v>
      </c>
      <c r="F249" s="41">
        <v>15000</v>
      </c>
      <c r="G249" s="48">
        <v>30006</v>
      </c>
    </row>
    <row r="250" spans="1:7" x14ac:dyDescent="0.25">
      <c r="A250" s="48">
        <v>300069801</v>
      </c>
      <c r="B250" s="41" t="s">
        <v>463</v>
      </c>
      <c r="C250" s="41">
        <v>0</v>
      </c>
      <c r="D250" s="41">
        <v>0</v>
      </c>
      <c r="E250" s="41">
        <v>0</v>
      </c>
      <c r="F250" s="41">
        <v>0</v>
      </c>
      <c r="G250" s="48">
        <v>30006</v>
      </c>
    </row>
    <row r="251" spans="1:7" x14ac:dyDescent="0.25">
      <c r="A251" s="48">
        <v>300069846</v>
      </c>
      <c r="B251" s="41" t="s">
        <v>465</v>
      </c>
      <c r="C251" s="41">
        <v>0</v>
      </c>
      <c r="D251" s="41">
        <v>0</v>
      </c>
      <c r="E251" s="41">
        <v>0</v>
      </c>
      <c r="F251" s="41">
        <v>0</v>
      </c>
      <c r="G251" s="48">
        <v>30006</v>
      </c>
    </row>
    <row r="252" spans="1:7" x14ac:dyDescent="0.25">
      <c r="A252" s="48">
        <v>300070200</v>
      </c>
      <c r="B252" s="41" t="s">
        <v>467</v>
      </c>
      <c r="C252" s="41">
        <v>0</v>
      </c>
      <c r="D252" s="41">
        <v>0</v>
      </c>
      <c r="E252" s="41">
        <v>0</v>
      </c>
      <c r="F252" s="41">
        <v>0</v>
      </c>
      <c r="G252" s="48">
        <v>30007</v>
      </c>
    </row>
    <row r="253" spans="1:7" x14ac:dyDescent="0.25">
      <c r="A253" s="48">
        <v>300072429</v>
      </c>
      <c r="B253" s="41" t="s">
        <v>469</v>
      </c>
      <c r="C253" s="41">
        <v>0</v>
      </c>
      <c r="D253" s="41">
        <v>0</v>
      </c>
      <c r="E253" s="41">
        <v>0</v>
      </c>
      <c r="F253" s="41">
        <v>0</v>
      </c>
      <c r="G253" s="48">
        <v>30007</v>
      </c>
    </row>
    <row r="254" spans="1:7" x14ac:dyDescent="0.25">
      <c r="A254" s="48">
        <v>300072500</v>
      </c>
      <c r="B254" s="41" t="s">
        <v>471</v>
      </c>
      <c r="C254" s="41">
        <v>0</v>
      </c>
      <c r="D254" s="41">
        <v>0</v>
      </c>
      <c r="E254" s="41">
        <v>0</v>
      </c>
      <c r="F254" s="41">
        <v>0</v>
      </c>
      <c r="G254" s="48">
        <v>30007</v>
      </c>
    </row>
    <row r="255" spans="1:7" x14ac:dyDescent="0.25">
      <c r="A255" s="48">
        <v>300072524</v>
      </c>
      <c r="B255" s="41" t="s">
        <v>473</v>
      </c>
      <c r="C255" s="41">
        <v>0</v>
      </c>
      <c r="D255" s="41">
        <v>0</v>
      </c>
      <c r="E255" s="41">
        <v>0</v>
      </c>
      <c r="F255" s="41">
        <v>0</v>
      </c>
      <c r="G255" s="48">
        <v>30007</v>
      </c>
    </row>
    <row r="256" spans="1:7" x14ac:dyDescent="0.25">
      <c r="A256" s="48">
        <v>300074600</v>
      </c>
      <c r="B256" s="41" t="s">
        <v>475</v>
      </c>
      <c r="C256" s="41">
        <v>0</v>
      </c>
      <c r="D256" s="41">
        <v>0</v>
      </c>
      <c r="E256" s="41">
        <v>0</v>
      </c>
      <c r="F256" s="41">
        <v>0</v>
      </c>
      <c r="G256" s="48">
        <v>30007</v>
      </c>
    </row>
    <row r="257" spans="1:7" x14ac:dyDescent="0.25">
      <c r="A257" s="48">
        <v>300074610</v>
      </c>
      <c r="B257" s="41" t="s">
        <v>477</v>
      </c>
      <c r="C257" s="41">
        <v>0</v>
      </c>
      <c r="D257" s="41">
        <v>0</v>
      </c>
      <c r="E257" s="41">
        <v>0</v>
      </c>
      <c r="F257" s="41">
        <v>0</v>
      </c>
      <c r="G257" s="48">
        <v>30007</v>
      </c>
    </row>
    <row r="258" spans="1:7" x14ac:dyDescent="0.25">
      <c r="A258" s="48">
        <v>300074611</v>
      </c>
      <c r="B258" s="41" t="s">
        <v>479</v>
      </c>
      <c r="C258" s="41">
        <v>0</v>
      </c>
      <c r="D258" s="41">
        <v>0</v>
      </c>
      <c r="E258" s="41">
        <v>0</v>
      </c>
      <c r="F258" s="41">
        <v>0</v>
      </c>
      <c r="G258" s="48">
        <v>30007</v>
      </c>
    </row>
    <row r="259" spans="1:7" x14ac:dyDescent="0.25">
      <c r="A259" s="48">
        <v>300089051</v>
      </c>
      <c r="B259" s="41" t="s">
        <v>481</v>
      </c>
      <c r="C259" s="41">
        <v>0</v>
      </c>
      <c r="D259" s="41">
        <v>0</v>
      </c>
      <c r="E259" s="41">
        <v>0</v>
      </c>
      <c r="F259" s="41">
        <v>0</v>
      </c>
      <c r="G259" s="48">
        <v>30008</v>
      </c>
    </row>
    <row r="260" spans="1:7" x14ac:dyDescent="0.25">
      <c r="A260" s="48">
        <v>300089801</v>
      </c>
      <c r="B260" s="41" t="s">
        <v>483</v>
      </c>
      <c r="C260" s="41">
        <v>0</v>
      </c>
      <c r="D260" s="41">
        <v>0</v>
      </c>
      <c r="E260" s="41">
        <v>0</v>
      </c>
      <c r="F260" s="41">
        <v>0</v>
      </c>
      <c r="G260" s="48">
        <v>30008</v>
      </c>
    </row>
    <row r="261" spans="1:7" x14ac:dyDescent="0.25">
      <c r="A261" s="48">
        <v>300090100</v>
      </c>
      <c r="B261" s="41" t="s">
        <v>485</v>
      </c>
      <c r="C261" s="41">
        <v>0</v>
      </c>
      <c r="D261" s="41">
        <v>0</v>
      </c>
      <c r="E261" s="41">
        <v>0</v>
      </c>
      <c r="F261" s="41">
        <v>0</v>
      </c>
      <c r="G261" s="48">
        <v>30009</v>
      </c>
    </row>
    <row r="262" spans="1:7" x14ac:dyDescent="0.25">
      <c r="A262" s="48">
        <v>300090930</v>
      </c>
      <c r="B262" s="41" t="s">
        <v>487</v>
      </c>
      <c r="C262" s="41">
        <v>0</v>
      </c>
      <c r="D262" s="41">
        <v>0</v>
      </c>
      <c r="E262" s="41">
        <v>0</v>
      </c>
      <c r="F262" s="41">
        <v>0</v>
      </c>
      <c r="G262" s="48">
        <v>30009</v>
      </c>
    </row>
    <row r="263" spans="1:7" x14ac:dyDescent="0.25">
      <c r="A263" s="48">
        <v>300091600</v>
      </c>
      <c r="B263" s="41" t="s">
        <v>489</v>
      </c>
      <c r="C263" s="41">
        <v>0</v>
      </c>
      <c r="D263" s="41">
        <v>0</v>
      </c>
      <c r="E263" s="41">
        <v>0</v>
      </c>
      <c r="F263" s="41">
        <v>0</v>
      </c>
      <c r="G263" s="48">
        <v>30009</v>
      </c>
    </row>
    <row r="264" spans="1:7" x14ac:dyDescent="0.25">
      <c r="A264" s="48">
        <v>300091640</v>
      </c>
      <c r="B264" s="41" t="s">
        <v>491</v>
      </c>
      <c r="C264" s="41">
        <v>0</v>
      </c>
      <c r="D264" s="41">
        <v>0</v>
      </c>
      <c r="E264" s="41">
        <v>0</v>
      </c>
      <c r="F264" s="41">
        <v>0</v>
      </c>
      <c r="G264" s="48">
        <v>30009</v>
      </c>
    </row>
    <row r="265" spans="1:7" x14ac:dyDescent="0.25">
      <c r="A265" s="48">
        <v>300092000</v>
      </c>
      <c r="B265" s="41" t="s">
        <v>493</v>
      </c>
      <c r="C265" s="41">
        <v>0</v>
      </c>
      <c r="D265" s="41">
        <v>0</v>
      </c>
      <c r="E265" s="41">
        <v>0</v>
      </c>
      <c r="F265" s="41">
        <v>0</v>
      </c>
      <c r="G265" s="48">
        <v>30009</v>
      </c>
    </row>
    <row r="266" spans="1:7" x14ac:dyDescent="0.25">
      <c r="A266" s="48">
        <v>300092007</v>
      </c>
      <c r="B266" s="41" t="s">
        <v>495</v>
      </c>
      <c r="C266" s="41">
        <v>0</v>
      </c>
      <c r="D266" s="41">
        <v>0</v>
      </c>
      <c r="E266" s="41">
        <v>0</v>
      </c>
      <c r="F266" s="41">
        <v>0</v>
      </c>
      <c r="G266" s="48">
        <v>30009</v>
      </c>
    </row>
    <row r="267" spans="1:7" x14ac:dyDescent="0.25">
      <c r="A267" s="48">
        <v>300092423</v>
      </c>
      <c r="B267" s="41" t="s">
        <v>497</v>
      </c>
      <c r="C267" s="41">
        <v>0</v>
      </c>
      <c r="D267" s="41">
        <v>0</v>
      </c>
      <c r="E267" s="41">
        <v>0</v>
      </c>
      <c r="F267" s="41">
        <v>0</v>
      </c>
      <c r="G267" s="48">
        <v>30009</v>
      </c>
    </row>
    <row r="268" spans="1:7" x14ac:dyDescent="0.25">
      <c r="A268" s="48">
        <v>300092500</v>
      </c>
      <c r="B268" s="41" t="s">
        <v>499</v>
      </c>
      <c r="C268" s="41">
        <v>0</v>
      </c>
      <c r="D268" s="41">
        <v>0</v>
      </c>
      <c r="E268" s="41">
        <v>0</v>
      </c>
      <c r="F268" s="41">
        <v>0</v>
      </c>
      <c r="G268" s="48">
        <v>30009</v>
      </c>
    </row>
    <row r="269" spans="1:7" x14ac:dyDescent="0.25">
      <c r="A269" s="48">
        <v>300092524</v>
      </c>
      <c r="B269" s="41" t="s">
        <v>501</v>
      </c>
      <c r="C269" s="41">
        <v>0</v>
      </c>
      <c r="D269" s="41">
        <v>0</v>
      </c>
      <c r="E269" s="41">
        <v>0</v>
      </c>
      <c r="F269" s="41">
        <v>0</v>
      </c>
      <c r="G269" s="48">
        <v>30009</v>
      </c>
    </row>
    <row r="270" spans="1:7" x14ac:dyDescent="0.25">
      <c r="A270" s="48">
        <v>300092801</v>
      </c>
      <c r="B270" s="41" t="s">
        <v>503</v>
      </c>
      <c r="C270" s="41">
        <v>0</v>
      </c>
      <c r="D270" s="41">
        <v>0</v>
      </c>
      <c r="E270" s="41">
        <v>0</v>
      </c>
      <c r="F270" s="41">
        <v>0</v>
      </c>
      <c r="G270" s="48">
        <v>30009</v>
      </c>
    </row>
    <row r="271" spans="1:7" x14ac:dyDescent="0.25">
      <c r="A271" s="48">
        <v>300099054</v>
      </c>
      <c r="B271" s="41" t="s">
        <v>505</v>
      </c>
      <c r="C271" s="41">
        <v>0</v>
      </c>
      <c r="D271" s="41">
        <v>0</v>
      </c>
      <c r="E271" s="41">
        <v>0</v>
      </c>
      <c r="F271" s="41">
        <v>0</v>
      </c>
      <c r="G271" s="48">
        <v>30009</v>
      </c>
    </row>
    <row r="272" spans="1:7" x14ac:dyDescent="0.25">
      <c r="A272" s="48">
        <v>300099800</v>
      </c>
      <c r="B272" s="41" t="s">
        <v>507</v>
      </c>
      <c r="C272" s="41">
        <v>0</v>
      </c>
      <c r="D272" s="41">
        <v>0</v>
      </c>
      <c r="E272" s="41">
        <v>0</v>
      </c>
      <c r="F272" s="41">
        <v>0</v>
      </c>
      <c r="G272" s="48">
        <v>30009</v>
      </c>
    </row>
    <row r="273" spans="1:7" x14ac:dyDescent="0.25">
      <c r="A273" s="48">
        <v>300100100</v>
      </c>
      <c r="B273" s="41" t="s">
        <v>2823</v>
      </c>
      <c r="C273" s="41">
        <v>127958.63</v>
      </c>
      <c r="D273" s="41">
        <v>0</v>
      </c>
      <c r="E273" s="41">
        <v>0</v>
      </c>
      <c r="F273" s="41">
        <v>127958.63</v>
      </c>
      <c r="G273" s="48">
        <v>30010</v>
      </c>
    </row>
    <row r="274" spans="1:7" x14ac:dyDescent="0.25">
      <c r="A274" s="48">
        <v>300100150</v>
      </c>
      <c r="B274" s="41" t="s">
        <v>2802</v>
      </c>
      <c r="C274" s="41">
        <v>5959.48</v>
      </c>
      <c r="D274" s="41">
        <v>0</v>
      </c>
      <c r="E274" s="41">
        <v>0</v>
      </c>
      <c r="F274" s="41">
        <v>5959.48</v>
      </c>
      <c r="G274" s="48">
        <v>30010</v>
      </c>
    </row>
    <row r="275" spans="1:7" x14ac:dyDescent="0.25">
      <c r="A275" s="48">
        <v>300100200</v>
      </c>
      <c r="B275" s="41" t="s">
        <v>2824</v>
      </c>
      <c r="C275" s="41">
        <v>17238.150000000001</v>
      </c>
      <c r="D275" s="41">
        <v>0</v>
      </c>
      <c r="E275" s="41">
        <v>0</v>
      </c>
      <c r="F275" s="41">
        <v>17238.150000000001</v>
      </c>
      <c r="G275" s="48">
        <v>30010</v>
      </c>
    </row>
    <row r="276" spans="1:7" x14ac:dyDescent="0.25">
      <c r="A276" s="48">
        <v>300100930</v>
      </c>
      <c r="B276" s="41" t="s">
        <v>2803</v>
      </c>
      <c r="C276" s="41">
        <v>23.53</v>
      </c>
      <c r="D276" s="41">
        <v>0</v>
      </c>
      <c r="E276" s="41">
        <v>0</v>
      </c>
      <c r="F276" s="41">
        <v>23.53</v>
      </c>
      <c r="G276" s="48">
        <v>30010</v>
      </c>
    </row>
    <row r="277" spans="1:7" x14ac:dyDescent="0.25">
      <c r="A277" s="48">
        <v>300101040</v>
      </c>
      <c r="B277" s="41" t="s">
        <v>2804</v>
      </c>
      <c r="C277" s="41">
        <v>1070.1099999999999</v>
      </c>
      <c r="D277" s="41">
        <v>0</v>
      </c>
      <c r="E277" s="41">
        <v>0</v>
      </c>
      <c r="F277" s="41">
        <v>1070.1099999999999</v>
      </c>
      <c r="G277" s="48">
        <v>30010</v>
      </c>
    </row>
    <row r="278" spans="1:7" x14ac:dyDescent="0.25">
      <c r="A278" s="48">
        <v>300101502</v>
      </c>
      <c r="B278" s="41" t="s">
        <v>2805</v>
      </c>
      <c r="C278" s="41">
        <v>10622.85</v>
      </c>
      <c r="D278" s="41">
        <v>0</v>
      </c>
      <c r="E278" s="41">
        <v>0</v>
      </c>
      <c r="F278" s="41">
        <v>10622.85</v>
      </c>
      <c r="G278" s="48">
        <v>30010</v>
      </c>
    </row>
    <row r="279" spans="1:7" x14ac:dyDescent="0.25">
      <c r="A279" s="48">
        <v>300102000</v>
      </c>
      <c r="B279" s="41" t="s">
        <v>2806</v>
      </c>
      <c r="C279" s="41">
        <v>2835.25</v>
      </c>
      <c r="D279" s="41">
        <v>0</v>
      </c>
      <c r="E279" s="41">
        <v>0</v>
      </c>
      <c r="F279" s="41">
        <v>2835.25</v>
      </c>
      <c r="G279" s="48">
        <v>30010</v>
      </c>
    </row>
    <row r="280" spans="1:7" x14ac:dyDescent="0.25">
      <c r="A280" s="48">
        <v>300102003</v>
      </c>
      <c r="B280" s="41" t="s">
        <v>2825</v>
      </c>
      <c r="C280" s="41">
        <v>1602</v>
      </c>
      <c r="D280" s="41">
        <v>0</v>
      </c>
      <c r="E280" s="41">
        <v>0</v>
      </c>
      <c r="F280" s="41">
        <v>1602</v>
      </c>
      <c r="G280" s="48">
        <v>30010</v>
      </c>
    </row>
    <row r="281" spans="1:7" x14ac:dyDescent="0.25">
      <c r="A281" s="48">
        <v>300102004</v>
      </c>
      <c r="B281" s="41" t="s">
        <v>2807</v>
      </c>
      <c r="C281" s="41">
        <v>10362.41</v>
      </c>
      <c r="D281" s="41">
        <v>0</v>
      </c>
      <c r="E281" s="41">
        <v>0</v>
      </c>
      <c r="F281" s="41">
        <v>10362.41</v>
      </c>
      <c r="G281" s="48">
        <v>30010</v>
      </c>
    </row>
    <row r="282" spans="1:7" x14ac:dyDescent="0.25">
      <c r="A282" s="48">
        <v>300102250</v>
      </c>
      <c r="B282" s="41" t="s">
        <v>2808</v>
      </c>
      <c r="C282" s="41">
        <v>0</v>
      </c>
      <c r="D282" s="41">
        <v>0</v>
      </c>
      <c r="E282" s="41">
        <v>0</v>
      </c>
      <c r="F282" s="41">
        <v>0</v>
      </c>
      <c r="G282" s="48">
        <v>30010</v>
      </c>
    </row>
    <row r="283" spans="1:7" x14ac:dyDescent="0.25">
      <c r="A283" s="48">
        <v>300102300</v>
      </c>
      <c r="B283" s="41" t="s">
        <v>2826</v>
      </c>
      <c r="C283" s="41">
        <v>3687</v>
      </c>
      <c r="D283" s="41">
        <v>0</v>
      </c>
      <c r="E283" s="41">
        <v>0</v>
      </c>
      <c r="F283" s="41">
        <v>3687</v>
      </c>
      <c r="G283" s="48">
        <v>30010</v>
      </c>
    </row>
    <row r="284" spans="1:7" x14ac:dyDescent="0.25">
      <c r="A284" s="48">
        <v>300102401</v>
      </c>
      <c r="B284" s="41" t="s">
        <v>2809</v>
      </c>
      <c r="C284" s="41">
        <v>36936.33</v>
      </c>
      <c r="D284" s="41">
        <v>0</v>
      </c>
      <c r="E284" s="41">
        <v>0</v>
      </c>
      <c r="F284" s="41">
        <v>36936.33</v>
      </c>
      <c r="G284" s="48">
        <v>30010</v>
      </c>
    </row>
    <row r="285" spans="1:7" x14ac:dyDescent="0.25">
      <c r="A285" s="48">
        <v>300102429</v>
      </c>
      <c r="B285" s="41" t="s">
        <v>2827</v>
      </c>
      <c r="C285" s="41">
        <v>495.75</v>
      </c>
      <c r="D285" s="41">
        <v>0</v>
      </c>
      <c r="E285" s="41">
        <v>0</v>
      </c>
      <c r="F285" s="41">
        <v>495.75</v>
      </c>
      <c r="G285" s="48">
        <v>30010</v>
      </c>
    </row>
    <row r="286" spans="1:7" x14ac:dyDescent="0.25">
      <c r="A286" s="48">
        <v>300102432</v>
      </c>
      <c r="B286" s="41" t="s">
        <v>2862</v>
      </c>
      <c r="C286" s="41">
        <v>410</v>
      </c>
      <c r="D286" s="41">
        <v>0</v>
      </c>
      <c r="E286" s="41">
        <v>0</v>
      </c>
      <c r="F286" s="41">
        <v>410</v>
      </c>
      <c r="G286" s="48">
        <v>30010</v>
      </c>
    </row>
    <row r="287" spans="1:7" x14ac:dyDescent="0.25">
      <c r="A287" s="48">
        <v>300102434</v>
      </c>
      <c r="B287" s="41" t="s">
        <v>2828</v>
      </c>
      <c r="C287" s="41">
        <v>1406</v>
      </c>
      <c r="D287" s="41">
        <v>0</v>
      </c>
      <c r="E287" s="41">
        <v>0</v>
      </c>
      <c r="F287" s="41">
        <v>1406</v>
      </c>
      <c r="G287" s="48">
        <v>30010</v>
      </c>
    </row>
    <row r="288" spans="1:7" x14ac:dyDescent="0.25">
      <c r="A288" s="48">
        <v>300102500</v>
      </c>
      <c r="B288" s="41" t="s">
        <v>2829</v>
      </c>
      <c r="C288" s="41">
        <v>15501.99</v>
      </c>
      <c r="D288" s="41">
        <v>0</v>
      </c>
      <c r="E288" s="41">
        <v>0</v>
      </c>
      <c r="F288" s="41">
        <v>15501.99</v>
      </c>
      <c r="G288" s="48">
        <v>30010</v>
      </c>
    </row>
    <row r="289" spans="1:7" x14ac:dyDescent="0.25">
      <c r="A289" s="48">
        <v>300102503</v>
      </c>
      <c r="B289" s="41" t="s">
        <v>2830</v>
      </c>
      <c r="C289" s="41">
        <v>0</v>
      </c>
      <c r="D289" s="41">
        <v>0</v>
      </c>
      <c r="E289" s="41">
        <v>0</v>
      </c>
      <c r="F289" s="41">
        <v>0</v>
      </c>
      <c r="G289" s="48">
        <v>30010</v>
      </c>
    </row>
    <row r="290" spans="1:7" x14ac:dyDescent="0.25">
      <c r="A290" s="48">
        <v>300102520</v>
      </c>
      <c r="B290" s="41" t="s">
        <v>2831</v>
      </c>
      <c r="C290" s="41">
        <v>3609.26</v>
      </c>
      <c r="D290" s="41">
        <v>0</v>
      </c>
      <c r="E290" s="41">
        <v>0</v>
      </c>
      <c r="F290" s="41">
        <v>3609.26</v>
      </c>
      <c r="G290" s="48">
        <v>30010</v>
      </c>
    </row>
    <row r="291" spans="1:7" x14ac:dyDescent="0.25">
      <c r="A291" s="48">
        <v>300102524</v>
      </c>
      <c r="B291" s="41" t="s">
        <v>2832</v>
      </c>
      <c r="C291" s="41">
        <v>177.15</v>
      </c>
      <c r="D291" s="41">
        <v>0</v>
      </c>
      <c r="E291" s="41">
        <v>0</v>
      </c>
      <c r="F291" s="41">
        <v>177.15</v>
      </c>
      <c r="G291" s="48">
        <v>30010</v>
      </c>
    </row>
    <row r="292" spans="1:7" x14ac:dyDescent="0.25">
      <c r="A292" s="48">
        <v>300102701</v>
      </c>
      <c r="B292" s="41" t="s">
        <v>2833</v>
      </c>
      <c r="C292" s="41">
        <v>0</v>
      </c>
      <c r="D292" s="41">
        <v>0</v>
      </c>
      <c r="E292" s="41">
        <v>0</v>
      </c>
      <c r="F292" s="41">
        <v>0</v>
      </c>
      <c r="G292" s="48">
        <v>30010</v>
      </c>
    </row>
    <row r="293" spans="1:7" x14ac:dyDescent="0.25">
      <c r="A293" s="48">
        <v>300102703</v>
      </c>
      <c r="B293" s="41" t="s">
        <v>2834</v>
      </c>
      <c r="C293" s="41">
        <v>14.38</v>
      </c>
      <c r="D293" s="41">
        <v>0</v>
      </c>
      <c r="E293" s="41">
        <v>0</v>
      </c>
      <c r="F293" s="41">
        <v>14.38</v>
      </c>
      <c r="G293" s="48">
        <v>30010</v>
      </c>
    </row>
    <row r="294" spans="1:7" x14ac:dyDescent="0.25">
      <c r="A294" s="48">
        <v>300102706</v>
      </c>
      <c r="B294" s="41" t="s">
        <v>2810</v>
      </c>
      <c r="C294" s="41">
        <v>96</v>
      </c>
      <c r="D294" s="41">
        <v>0</v>
      </c>
      <c r="E294" s="41">
        <v>0</v>
      </c>
      <c r="F294" s="41">
        <v>96</v>
      </c>
      <c r="G294" s="48">
        <v>30010</v>
      </c>
    </row>
    <row r="295" spans="1:7" x14ac:dyDescent="0.25">
      <c r="A295" s="48">
        <v>300102900</v>
      </c>
      <c r="B295" s="41" t="s">
        <v>2835</v>
      </c>
      <c r="C295" s="41">
        <v>-25000</v>
      </c>
      <c r="D295" s="41">
        <v>0</v>
      </c>
      <c r="E295" s="41">
        <v>0</v>
      </c>
      <c r="F295" s="41">
        <v>-25000</v>
      </c>
      <c r="G295" s="48">
        <v>30010</v>
      </c>
    </row>
    <row r="296" spans="1:7" x14ac:dyDescent="0.25">
      <c r="A296" s="48">
        <v>300102904</v>
      </c>
      <c r="B296" s="41" t="s">
        <v>2836</v>
      </c>
      <c r="C296" s="41">
        <v>0</v>
      </c>
      <c r="D296" s="41">
        <v>0</v>
      </c>
      <c r="E296" s="41">
        <v>0</v>
      </c>
      <c r="F296" s="41">
        <v>0</v>
      </c>
      <c r="G296" s="48">
        <v>30010</v>
      </c>
    </row>
    <row r="297" spans="1:7" x14ac:dyDescent="0.25">
      <c r="A297" s="48">
        <v>300103000</v>
      </c>
      <c r="B297" s="41" t="s">
        <v>2837</v>
      </c>
      <c r="C297" s="41">
        <v>0</v>
      </c>
      <c r="D297" s="41">
        <v>0</v>
      </c>
      <c r="E297" s="41">
        <v>0</v>
      </c>
      <c r="F297" s="41">
        <v>0</v>
      </c>
      <c r="G297" s="48">
        <v>30010</v>
      </c>
    </row>
    <row r="298" spans="1:7" x14ac:dyDescent="0.25">
      <c r="A298" s="48">
        <v>300104995</v>
      </c>
      <c r="B298" s="41" t="s">
        <v>2838</v>
      </c>
      <c r="C298" s="41">
        <v>0</v>
      </c>
      <c r="D298" s="41">
        <v>0</v>
      </c>
      <c r="E298" s="41">
        <v>0</v>
      </c>
      <c r="F298" s="41">
        <v>0</v>
      </c>
      <c r="G298" s="48">
        <v>30010</v>
      </c>
    </row>
    <row r="299" spans="1:7" x14ac:dyDescent="0.25">
      <c r="A299" s="48">
        <v>300105141</v>
      </c>
      <c r="B299" s="41" t="s">
        <v>2811</v>
      </c>
      <c r="C299" s="41">
        <v>9852.17</v>
      </c>
      <c r="D299" s="41">
        <v>0</v>
      </c>
      <c r="E299" s="41">
        <v>0</v>
      </c>
      <c r="F299" s="41">
        <v>9852.17</v>
      </c>
      <c r="G299" s="48">
        <v>30010</v>
      </c>
    </row>
    <row r="300" spans="1:7" x14ac:dyDescent="0.25">
      <c r="A300" s="48">
        <v>300109005</v>
      </c>
      <c r="B300" s="41" t="s">
        <v>2839</v>
      </c>
      <c r="C300" s="41">
        <v>-274327</v>
      </c>
      <c r="D300" s="41">
        <v>0</v>
      </c>
      <c r="E300" s="41">
        <v>0</v>
      </c>
      <c r="F300" s="41">
        <v>-274327</v>
      </c>
      <c r="G300" s="48">
        <v>30010</v>
      </c>
    </row>
    <row r="301" spans="1:7" x14ac:dyDescent="0.25">
      <c r="A301" s="48">
        <v>300109051</v>
      </c>
      <c r="B301" s="41" t="s">
        <v>2840</v>
      </c>
      <c r="C301" s="41">
        <v>-669886</v>
      </c>
      <c r="D301" s="41">
        <v>0</v>
      </c>
      <c r="E301" s="41">
        <v>0</v>
      </c>
      <c r="F301" s="41">
        <v>-669886</v>
      </c>
      <c r="G301" s="48">
        <v>30010</v>
      </c>
    </row>
    <row r="302" spans="1:7" x14ac:dyDescent="0.25">
      <c r="A302" s="48">
        <v>300109201</v>
      </c>
      <c r="B302" s="41" t="s">
        <v>2841</v>
      </c>
      <c r="C302" s="41">
        <v>-1512.95</v>
      </c>
      <c r="D302" s="41">
        <v>0</v>
      </c>
      <c r="E302" s="41">
        <v>0</v>
      </c>
      <c r="F302" s="41">
        <v>-1512.95</v>
      </c>
      <c r="G302" s="48">
        <v>30010</v>
      </c>
    </row>
    <row r="303" spans="1:7" x14ac:dyDescent="0.25">
      <c r="A303" s="48">
        <v>300109805</v>
      </c>
      <c r="B303" s="41" t="s">
        <v>2842</v>
      </c>
      <c r="C303" s="41">
        <v>0</v>
      </c>
      <c r="D303" s="41">
        <v>0</v>
      </c>
      <c r="E303" s="41">
        <v>0</v>
      </c>
      <c r="F303" s="41">
        <v>0</v>
      </c>
      <c r="G303" s="48">
        <v>30010</v>
      </c>
    </row>
    <row r="304" spans="1:7" x14ac:dyDescent="0.25">
      <c r="A304" s="48">
        <v>300111020</v>
      </c>
      <c r="B304" s="41" t="s">
        <v>527</v>
      </c>
      <c r="C304" s="41">
        <v>9360.5</v>
      </c>
      <c r="D304" s="41">
        <v>23500</v>
      </c>
      <c r="E304" s="41">
        <v>23500</v>
      </c>
      <c r="F304" s="41">
        <v>-14139.5</v>
      </c>
      <c r="G304" s="48">
        <v>30011</v>
      </c>
    </row>
    <row r="305" spans="1:7" x14ac:dyDescent="0.25">
      <c r="A305" s="48">
        <v>300111021</v>
      </c>
      <c r="B305" s="41" t="s">
        <v>529</v>
      </c>
      <c r="C305" s="41">
        <v>0</v>
      </c>
      <c r="D305" s="41">
        <v>0</v>
      </c>
      <c r="E305" s="41">
        <v>0</v>
      </c>
      <c r="F305" s="41">
        <v>0</v>
      </c>
      <c r="G305" s="48">
        <v>30011</v>
      </c>
    </row>
    <row r="306" spans="1:7" x14ac:dyDescent="0.25">
      <c r="A306" s="48">
        <v>300111022</v>
      </c>
      <c r="B306" s="41" t="s">
        <v>531</v>
      </c>
      <c r="C306" s="41">
        <v>0</v>
      </c>
      <c r="D306" s="41">
        <v>0</v>
      </c>
      <c r="E306" s="41">
        <v>0</v>
      </c>
      <c r="F306" s="41">
        <v>0</v>
      </c>
      <c r="G306" s="48">
        <v>30011</v>
      </c>
    </row>
    <row r="307" spans="1:7" x14ac:dyDescent="0.25">
      <c r="A307" s="48">
        <v>300111023</v>
      </c>
      <c r="B307" s="41" t="s">
        <v>533</v>
      </c>
      <c r="C307" s="41">
        <v>0</v>
      </c>
      <c r="D307" s="41">
        <v>0</v>
      </c>
      <c r="E307" s="41">
        <v>0</v>
      </c>
      <c r="F307" s="41">
        <v>0</v>
      </c>
      <c r="G307" s="48">
        <v>30011</v>
      </c>
    </row>
    <row r="308" spans="1:7" x14ac:dyDescent="0.25">
      <c r="A308" s="48">
        <v>300111024</v>
      </c>
      <c r="B308" s="41" t="s">
        <v>535</v>
      </c>
      <c r="C308" s="41">
        <v>4985.4799999999996</v>
      </c>
      <c r="D308" s="41">
        <v>26000</v>
      </c>
      <c r="E308" s="41">
        <v>26000</v>
      </c>
      <c r="F308" s="41">
        <v>-21014.52</v>
      </c>
      <c r="G308" s="48">
        <v>30011</v>
      </c>
    </row>
    <row r="309" spans="1:7" x14ac:dyDescent="0.25">
      <c r="A309" s="48">
        <v>300111025</v>
      </c>
      <c r="B309" s="41" t="s">
        <v>537</v>
      </c>
      <c r="C309" s="41">
        <v>0</v>
      </c>
      <c r="D309" s="41">
        <v>0</v>
      </c>
      <c r="E309" s="41">
        <v>0</v>
      </c>
      <c r="F309" s="41">
        <v>0</v>
      </c>
      <c r="G309" s="48">
        <v>30011</v>
      </c>
    </row>
    <row r="310" spans="1:7" x14ac:dyDescent="0.25">
      <c r="A310" s="48">
        <v>300111200</v>
      </c>
      <c r="B310" s="41" t="s">
        <v>2865</v>
      </c>
      <c r="C310" s="41">
        <v>0</v>
      </c>
      <c r="D310" s="41">
        <v>0</v>
      </c>
      <c r="E310" s="41">
        <v>0</v>
      </c>
      <c r="F310" s="41">
        <v>0</v>
      </c>
      <c r="G310" s="48">
        <v>30011</v>
      </c>
    </row>
    <row r="311" spans="1:7" x14ac:dyDescent="0.25">
      <c r="A311" s="48">
        <v>300115008</v>
      </c>
      <c r="B311" s="41" t="s">
        <v>539</v>
      </c>
      <c r="C311" s="41">
        <v>0</v>
      </c>
      <c r="D311" s="41">
        <v>0</v>
      </c>
      <c r="E311" s="41">
        <v>0</v>
      </c>
      <c r="F311" s="41">
        <v>0</v>
      </c>
      <c r="G311" s="48">
        <v>30011</v>
      </c>
    </row>
    <row r="312" spans="1:7" x14ac:dyDescent="0.25">
      <c r="A312" s="48">
        <v>300119053</v>
      </c>
      <c r="B312" s="41" t="s">
        <v>541</v>
      </c>
      <c r="C312" s="41">
        <v>0</v>
      </c>
      <c r="D312" s="41">
        <v>0</v>
      </c>
      <c r="E312" s="41">
        <v>0</v>
      </c>
      <c r="F312" s="41">
        <v>0</v>
      </c>
      <c r="G312" s="48">
        <v>30011</v>
      </c>
    </row>
    <row r="313" spans="1:7" x14ac:dyDescent="0.25">
      <c r="A313" s="48">
        <v>300120800</v>
      </c>
      <c r="B313" s="41" t="s">
        <v>543</v>
      </c>
      <c r="C313" s="41">
        <v>0</v>
      </c>
      <c r="D313" s="41">
        <v>0</v>
      </c>
      <c r="E313" s="41">
        <v>0</v>
      </c>
      <c r="F313" s="41">
        <v>0</v>
      </c>
      <c r="G313" s="48">
        <v>30012</v>
      </c>
    </row>
    <row r="314" spans="1:7" x14ac:dyDescent="0.25">
      <c r="A314" s="48">
        <v>300122401</v>
      </c>
      <c r="B314" s="41" t="s">
        <v>545</v>
      </c>
      <c r="C314" s="41">
        <v>0</v>
      </c>
      <c r="D314" s="41">
        <v>0</v>
      </c>
      <c r="E314" s="41">
        <v>0</v>
      </c>
      <c r="F314" s="41">
        <v>0</v>
      </c>
      <c r="G314" s="48">
        <v>30012</v>
      </c>
    </row>
    <row r="315" spans="1:7" x14ac:dyDescent="0.25">
      <c r="A315" s="48">
        <v>300124610</v>
      </c>
      <c r="B315" s="41" t="s">
        <v>547</v>
      </c>
      <c r="C315" s="41">
        <v>0</v>
      </c>
      <c r="D315" s="41">
        <v>0</v>
      </c>
      <c r="E315" s="41">
        <v>0</v>
      </c>
      <c r="F315" s="41">
        <v>0</v>
      </c>
      <c r="G315" s="48">
        <v>30012</v>
      </c>
    </row>
    <row r="316" spans="1:7" x14ac:dyDescent="0.25">
      <c r="A316" s="48">
        <v>300132900</v>
      </c>
      <c r="B316" s="41" t="s">
        <v>2866</v>
      </c>
      <c r="C316" s="41">
        <v>8950000</v>
      </c>
      <c r="D316" s="41">
        <v>0</v>
      </c>
      <c r="E316" s="41">
        <v>0</v>
      </c>
      <c r="F316" s="41">
        <v>8950000</v>
      </c>
      <c r="G316" s="48">
        <v>30013</v>
      </c>
    </row>
    <row r="317" spans="1:7" x14ac:dyDescent="0.25">
      <c r="A317" s="48">
        <v>300139051</v>
      </c>
      <c r="B317" s="41" t="s">
        <v>2867</v>
      </c>
      <c r="C317" s="41">
        <v>-10742000</v>
      </c>
      <c r="D317" s="41">
        <v>0</v>
      </c>
      <c r="E317" s="41">
        <v>0</v>
      </c>
      <c r="F317" s="41">
        <v>-10742000</v>
      </c>
      <c r="G317" s="48">
        <v>30013</v>
      </c>
    </row>
    <row r="318" spans="1:7" x14ac:dyDescent="0.25">
      <c r="A318" s="48">
        <v>301010100</v>
      </c>
      <c r="B318" s="41" t="s">
        <v>549</v>
      </c>
      <c r="C318" s="41">
        <v>0</v>
      </c>
      <c r="D318" s="41">
        <v>0</v>
      </c>
      <c r="E318" s="41">
        <v>0</v>
      </c>
      <c r="F318" s="41">
        <v>0</v>
      </c>
      <c r="G318" s="48">
        <v>30101</v>
      </c>
    </row>
    <row r="319" spans="1:7" x14ac:dyDescent="0.25">
      <c r="A319" s="48">
        <v>301010101</v>
      </c>
      <c r="B319" s="41" t="s">
        <v>551</v>
      </c>
      <c r="C319" s="41">
        <v>0</v>
      </c>
      <c r="D319" s="41">
        <v>0</v>
      </c>
      <c r="E319" s="41">
        <v>0</v>
      </c>
      <c r="F319" s="41">
        <v>0</v>
      </c>
      <c r="G319" s="48">
        <v>30101</v>
      </c>
    </row>
    <row r="320" spans="1:7" x14ac:dyDescent="0.25">
      <c r="A320" s="48">
        <v>301010102</v>
      </c>
      <c r="B320" s="41" t="s">
        <v>553</v>
      </c>
      <c r="C320" s="41">
        <v>0</v>
      </c>
      <c r="D320" s="41">
        <v>0</v>
      </c>
      <c r="E320" s="41">
        <v>0</v>
      </c>
      <c r="F320" s="41">
        <v>0</v>
      </c>
      <c r="G320" s="48">
        <v>30101</v>
      </c>
    </row>
    <row r="321" spans="1:7" x14ac:dyDescent="0.25">
      <c r="A321" s="48">
        <v>301010103</v>
      </c>
      <c r="B321" s="41" t="s">
        <v>555</v>
      </c>
      <c r="C321" s="41">
        <v>0</v>
      </c>
      <c r="D321" s="41">
        <v>0</v>
      </c>
      <c r="E321" s="41">
        <v>0</v>
      </c>
      <c r="F321" s="41">
        <v>0</v>
      </c>
      <c r="G321" s="48">
        <v>30101</v>
      </c>
    </row>
    <row r="322" spans="1:7" x14ac:dyDescent="0.25">
      <c r="A322" s="48">
        <v>301010120</v>
      </c>
      <c r="B322" s="41" t="s">
        <v>557</v>
      </c>
      <c r="C322" s="41">
        <v>0</v>
      </c>
      <c r="D322" s="41">
        <v>0</v>
      </c>
      <c r="E322" s="41">
        <v>0</v>
      </c>
      <c r="F322" s="41">
        <v>0</v>
      </c>
      <c r="G322" s="48">
        <v>30101</v>
      </c>
    </row>
    <row r="323" spans="1:7" x14ac:dyDescent="0.25">
      <c r="A323" s="48">
        <v>301010150</v>
      </c>
      <c r="B323" s="41" t="s">
        <v>559</v>
      </c>
      <c r="C323" s="41">
        <v>0</v>
      </c>
      <c r="D323" s="41">
        <v>0</v>
      </c>
      <c r="E323" s="41">
        <v>0</v>
      </c>
      <c r="F323" s="41">
        <v>0</v>
      </c>
      <c r="G323" s="48">
        <v>30101</v>
      </c>
    </row>
    <row r="324" spans="1:7" x14ac:dyDescent="0.25">
      <c r="A324" s="48">
        <v>301010200</v>
      </c>
      <c r="B324" s="41" t="s">
        <v>561</v>
      </c>
      <c r="C324" s="41">
        <v>0</v>
      </c>
      <c r="D324" s="41">
        <v>0</v>
      </c>
      <c r="E324" s="41">
        <v>0</v>
      </c>
      <c r="F324" s="41">
        <v>0</v>
      </c>
      <c r="G324" s="48">
        <v>30101</v>
      </c>
    </row>
    <row r="325" spans="1:7" x14ac:dyDescent="0.25">
      <c r="A325" s="48">
        <v>301010700</v>
      </c>
      <c r="B325" s="41" t="s">
        <v>563</v>
      </c>
      <c r="C325" s="41">
        <v>0</v>
      </c>
      <c r="D325" s="41">
        <v>0</v>
      </c>
      <c r="E325" s="41">
        <v>0</v>
      </c>
      <c r="F325" s="41">
        <v>0</v>
      </c>
      <c r="G325" s="48">
        <v>30101</v>
      </c>
    </row>
    <row r="326" spans="1:7" x14ac:dyDescent="0.25">
      <c r="A326" s="48">
        <v>301010800</v>
      </c>
      <c r="B326" s="41" t="s">
        <v>565</v>
      </c>
      <c r="C326" s="41">
        <v>0</v>
      </c>
      <c r="D326" s="41">
        <v>0</v>
      </c>
      <c r="E326" s="41">
        <v>0</v>
      </c>
      <c r="F326" s="41">
        <v>0</v>
      </c>
      <c r="G326" s="48">
        <v>30101</v>
      </c>
    </row>
    <row r="327" spans="1:7" x14ac:dyDescent="0.25">
      <c r="A327" s="48">
        <v>301010930</v>
      </c>
      <c r="B327" s="41" t="s">
        <v>567</v>
      </c>
      <c r="C327" s="41">
        <v>0</v>
      </c>
      <c r="D327" s="41">
        <v>0</v>
      </c>
      <c r="E327" s="41">
        <v>0</v>
      </c>
      <c r="F327" s="41">
        <v>0</v>
      </c>
      <c r="G327" s="48">
        <v>30101</v>
      </c>
    </row>
    <row r="328" spans="1:7" x14ac:dyDescent="0.25">
      <c r="A328" s="48">
        <v>301010975</v>
      </c>
      <c r="B328" s="41" t="s">
        <v>569</v>
      </c>
      <c r="C328" s="41">
        <v>0</v>
      </c>
      <c r="D328" s="41">
        <v>0</v>
      </c>
      <c r="E328" s="41">
        <v>0</v>
      </c>
      <c r="F328" s="41">
        <v>0</v>
      </c>
      <c r="G328" s="48">
        <v>30101</v>
      </c>
    </row>
    <row r="329" spans="1:7" x14ac:dyDescent="0.25">
      <c r="A329" s="48">
        <v>301012000</v>
      </c>
      <c r="B329" s="41" t="s">
        <v>571</v>
      </c>
      <c r="C329" s="41">
        <v>0</v>
      </c>
      <c r="D329" s="41">
        <v>0</v>
      </c>
      <c r="E329" s="41">
        <v>0</v>
      </c>
      <c r="F329" s="41">
        <v>0</v>
      </c>
      <c r="G329" s="48">
        <v>30101</v>
      </c>
    </row>
    <row r="330" spans="1:7" x14ac:dyDescent="0.25">
      <c r="A330" s="48">
        <v>301012003</v>
      </c>
      <c r="B330" s="41" t="s">
        <v>573</v>
      </c>
      <c r="C330" s="41">
        <v>0</v>
      </c>
      <c r="D330" s="41">
        <v>0</v>
      </c>
      <c r="E330" s="41">
        <v>0</v>
      </c>
      <c r="F330" s="41">
        <v>0</v>
      </c>
      <c r="G330" s="48">
        <v>30101</v>
      </c>
    </row>
    <row r="331" spans="1:7" x14ac:dyDescent="0.25">
      <c r="A331" s="48">
        <v>301012004</v>
      </c>
      <c r="B331" s="41" t="s">
        <v>575</v>
      </c>
      <c r="C331" s="41">
        <v>3483.33</v>
      </c>
      <c r="D331" s="41">
        <v>0</v>
      </c>
      <c r="E331" s="41">
        <v>0</v>
      </c>
      <c r="F331" s="41">
        <v>3483.33</v>
      </c>
      <c r="G331" s="48">
        <v>30101</v>
      </c>
    </row>
    <row r="332" spans="1:7" x14ac:dyDescent="0.25">
      <c r="A332" s="48">
        <v>301012022</v>
      </c>
      <c r="B332" s="41" t="s">
        <v>577</v>
      </c>
      <c r="C332" s="41">
        <v>130</v>
      </c>
      <c r="D332" s="41">
        <v>0</v>
      </c>
      <c r="E332" s="41">
        <v>0</v>
      </c>
      <c r="F332" s="41">
        <v>130</v>
      </c>
      <c r="G332" s="48">
        <v>30101</v>
      </c>
    </row>
    <row r="333" spans="1:7" x14ac:dyDescent="0.25">
      <c r="A333" s="48">
        <v>301012401</v>
      </c>
      <c r="B333" s="41" t="s">
        <v>579</v>
      </c>
      <c r="C333" s="41">
        <v>7949.21</v>
      </c>
      <c r="D333" s="41">
        <v>8100</v>
      </c>
      <c r="E333" s="41">
        <v>8100</v>
      </c>
      <c r="F333" s="41">
        <v>-150.79</v>
      </c>
      <c r="G333" s="48">
        <v>30101</v>
      </c>
    </row>
    <row r="334" spans="1:7" x14ac:dyDescent="0.25">
      <c r="A334" s="48">
        <v>301012422</v>
      </c>
      <c r="B334" s="41" t="s">
        <v>581</v>
      </c>
      <c r="C334" s="41">
        <v>0</v>
      </c>
      <c r="D334" s="41">
        <v>0</v>
      </c>
      <c r="E334" s="41">
        <v>0</v>
      </c>
      <c r="F334" s="41">
        <v>0</v>
      </c>
      <c r="G334" s="48">
        <v>30101</v>
      </c>
    </row>
    <row r="335" spans="1:7" x14ac:dyDescent="0.25">
      <c r="A335" s="48">
        <v>301012423</v>
      </c>
      <c r="B335" s="41" t="s">
        <v>583</v>
      </c>
      <c r="C335" s="41">
        <v>0</v>
      </c>
      <c r="D335" s="41">
        <v>0</v>
      </c>
      <c r="E335" s="41">
        <v>0</v>
      </c>
      <c r="F335" s="41">
        <v>0</v>
      </c>
      <c r="G335" s="48">
        <v>30101</v>
      </c>
    </row>
    <row r="336" spans="1:7" x14ac:dyDescent="0.25">
      <c r="A336" s="48">
        <v>301012430</v>
      </c>
      <c r="B336" s="41" t="s">
        <v>585</v>
      </c>
      <c r="C336" s="41">
        <v>0</v>
      </c>
      <c r="D336" s="41">
        <v>0</v>
      </c>
      <c r="E336" s="41">
        <v>0</v>
      </c>
      <c r="F336" s="41">
        <v>0</v>
      </c>
      <c r="G336" s="48">
        <v>30101</v>
      </c>
    </row>
    <row r="337" spans="1:7" x14ac:dyDescent="0.25">
      <c r="A337" s="48">
        <v>301012432</v>
      </c>
      <c r="B337" s="41" t="s">
        <v>587</v>
      </c>
      <c r="C337" s="41">
        <v>0</v>
      </c>
      <c r="D337" s="41">
        <v>0</v>
      </c>
      <c r="E337" s="41">
        <v>0</v>
      </c>
      <c r="F337" s="41">
        <v>0</v>
      </c>
      <c r="G337" s="48">
        <v>30101</v>
      </c>
    </row>
    <row r="338" spans="1:7" x14ac:dyDescent="0.25">
      <c r="A338" s="48">
        <v>301012446</v>
      </c>
      <c r="B338" s="41" t="s">
        <v>589</v>
      </c>
      <c r="C338" s="41">
        <v>0</v>
      </c>
      <c r="D338" s="41">
        <v>0</v>
      </c>
      <c r="E338" s="41">
        <v>0</v>
      </c>
      <c r="F338" s="41">
        <v>0</v>
      </c>
      <c r="G338" s="48">
        <v>30101</v>
      </c>
    </row>
    <row r="339" spans="1:7" x14ac:dyDescent="0.25">
      <c r="A339" s="48">
        <v>301012500</v>
      </c>
      <c r="B339" s="41" t="s">
        <v>591</v>
      </c>
      <c r="C339" s="41">
        <v>0</v>
      </c>
      <c r="D339" s="41">
        <v>0</v>
      </c>
      <c r="E339" s="41">
        <v>0</v>
      </c>
      <c r="F339" s="41">
        <v>0</v>
      </c>
      <c r="G339" s="48">
        <v>30101</v>
      </c>
    </row>
    <row r="340" spans="1:7" x14ac:dyDescent="0.25">
      <c r="A340" s="48">
        <v>301012510</v>
      </c>
      <c r="B340" s="41" t="s">
        <v>593</v>
      </c>
      <c r="C340" s="41">
        <v>0</v>
      </c>
      <c r="D340" s="41">
        <v>0</v>
      </c>
      <c r="E340" s="41">
        <v>0</v>
      </c>
      <c r="F340" s="41">
        <v>0</v>
      </c>
      <c r="G340" s="48">
        <v>30101</v>
      </c>
    </row>
    <row r="341" spans="1:7" x14ac:dyDescent="0.25">
      <c r="A341" s="48">
        <v>301012520</v>
      </c>
      <c r="B341" s="41" t="s">
        <v>595</v>
      </c>
      <c r="C341" s="41">
        <v>0</v>
      </c>
      <c r="D341" s="41">
        <v>0</v>
      </c>
      <c r="E341" s="41">
        <v>0</v>
      </c>
      <c r="F341" s="41">
        <v>0</v>
      </c>
      <c r="G341" s="48">
        <v>30101</v>
      </c>
    </row>
    <row r="342" spans="1:7" x14ac:dyDescent="0.25">
      <c r="A342" s="48">
        <v>301012524</v>
      </c>
      <c r="B342" s="41" t="s">
        <v>597</v>
      </c>
      <c r="C342" s="41">
        <v>0</v>
      </c>
      <c r="D342" s="41">
        <v>0</v>
      </c>
      <c r="E342" s="41">
        <v>0</v>
      </c>
      <c r="F342" s="41">
        <v>0</v>
      </c>
      <c r="G342" s="48">
        <v>30101</v>
      </c>
    </row>
    <row r="343" spans="1:7" x14ac:dyDescent="0.25">
      <c r="A343" s="48">
        <v>301012703</v>
      </c>
      <c r="B343" s="41" t="s">
        <v>599</v>
      </c>
      <c r="C343" s="41">
        <v>0</v>
      </c>
      <c r="D343" s="41">
        <v>0</v>
      </c>
      <c r="E343" s="41">
        <v>0</v>
      </c>
      <c r="F343" s="41">
        <v>0</v>
      </c>
      <c r="G343" s="48">
        <v>30101</v>
      </c>
    </row>
    <row r="344" spans="1:7" x14ac:dyDescent="0.25">
      <c r="A344" s="48">
        <v>301012801</v>
      </c>
      <c r="B344" s="41" t="s">
        <v>601</v>
      </c>
      <c r="C344" s="41">
        <v>0</v>
      </c>
      <c r="D344" s="41">
        <v>0</v>
      </c>
      <c r="E344" s="41">
        <v>0</v>
      </c>
      <c r="F344" s="41">
        <v>0</v>
      </c>
      <c r="G344" s="48">
        <v>30101</v>
      </c>
    </row>
    <row r="345" spans="1:7" x14ac:dyDescent="0.25">
      <c r="A345" s="48">
        <v>301014600</v>
      </c>
      <c r="B345" s="41" t="s">
        <v>603</v>
      </c>
      <c r="C345" s="41">
        <v>0</v>
      </c>
      <c r="D345" s="41">
        <v>0</v>
      </c>
      <c r="E345" s="41">
        <v>0</v>
      </c>
      <c r="F345" s="41">
        <v>0</v>
      </c>
      <c r="G345" s="48">
        <v>30101</v>
      </c>
    </row>
    <row r="346" spans="1:7" x14ac:dyDescent="0.25">
      <c r="A346" s="48">
        <v>301014610</v>
      </c>
      <c r="B346" s="41" t="s">
        <v>605</v>
      </c>
      <c r="C346" s="41">
        <v>0</v>
      </c>
      <c r="D346" s="41">
        <v>0</v>
      </c>
      <c r="E346" s="41">
        <v>0</v>
      </c>
      <c r="F346" s="41">
        <v>0</v>
      </c>
      <c r="G346" s="48">
        <v>30101</v>
      </c>
    </row>
    <row r="347" spans="1:7" x14ac:dyDescent="0.25">
      <c r="A347" s="48">
        <v>301014611</v>
      </c>
      <c r="B347" s="41" t="s">
        <v>607</v>
      </c>
      <c r="C347" s="41">
        <v>0</v>
      </c>
      <c r="D347" s="41">
        <v>0</v>
      </c>
      <c r="E347" s="41">
        <v>0</v>
      </c>
      <c r="F347" s="41">
        <v>0</v>
      </c>
      <c r="G347" s="48">
        <v>30101</v>
      </c>
    </row>
    <row r="348" spans="1:7" x14ac:dyDescent="0.25">
      <c r="A348" s="48">
        <v>301014612</v>
      </c>
      <c r="B348" s="41" t="s">
        <v>609</v>
      </c>
      <c r="C348" s="41">
        <v>0</v>
      </c>
      <c r="D348" s="41">
        <v>0</v>
      </c>
      <c r="E348" s="41">
        <v>0</v>
      </c>
      <c r="F348" s="41">
        <v>0</v>
      </c>
      <c r="G348" s="48">
        <v>30101</v>
      </c>
    </row>
    <row r="349" spans="1:7" x14ac:dyDescent="0.25">
      <c r="A349" s="48">
        <v>301014618</v>
      </c>
      <c r="B349" s="41" t="s">
        <v>611</v>
      </c>
      <c r="C349" s="41">
        <v>0</v>
      </c>
      <c r="D349" s="41">
        <v>0</v>
      </c>
      <c r="E349" s="41">
        <v>0</v>
      </c>
      <c r="F349" s="41">
        <v>0</v>
      </c>
      <c r="G349" s="48">
        <v>30101</v>
      </c>
    </row>
    <row r="350" spans="1:7" x14ac:dyDescent="0.25">
      <c r="A350" s="48">
        <v>301014619</v>
      </c>
      <c r="B350" s="41" t="s">
        <v>613</v>
      </c>
      <c r="C350" s="41">
        <v>0</v>
      </c>
      <c r="D350" s="41">
        <v>0</v>
      </c>
      <c r="E350" s="41">
        <v>0</v>
      </c>
      <c r="F350" s="41">
        <v>0</v>
      </c>
      <c r="G350" s="48">
        <v>30101</v>
      </c>
    </row>
    <row r="351" spans="1:7" x14ac:dyDescent="0.25">
      <c r="A351" s="48">
        <v>301015124</v>
      </c>
      <c r="B351" s="41" t="s">
        <v>615</v>
      </c>
      <c r="C351" s="41">
        <v>0</v>
      </c>
      <c r="D351" s="41">
        <v>0</v>
      </c>
      <c r="E351" s="41">
        <v>0</v>
      </c>
      <c r="F351" s="41">
        <v>0</v>
      </c>
      <c r="G351" s="48">
        <v>30101</v>
      </c>
    </row>
    <row r="352" spans="1:7" x14ac:dyDescent="0.25">
      <c r="A352" s="48">
        <v>301016009</v>
      </c>
      <c r="B352" s="41" t="s">
        <v>617</v>
      </c>
      <c r="C352" s="41">
        <v>0</v>
      </c>
      <c r="D352" s="41">
        <v>0</v>
      </c>
      <c r="E352" s="41">
        <v>0</v>
      </c>
      <c r="F352" s="41">
        <v>0</v>
      </c>
      <c r="G352" s="48">
        <v>30101</v>
      </c>
    </row>
    <row r="353" spans="1:7" x14ac:dyDescent="0.25">
      <c r="A353" s="48">
        <v>301016010</v>
      </c>
      <c r="B353" s="41" t="s">
        <v>619</v>
      </c>
      <c r="C353" s="41">
        <v>0</v>
      </c>
      <c r="D353" s="41">
        <v>0</v>
      </c>
      <c r="E353" s="41">
        <v>0</v>
      </c>
      <c r="F353" s="41">
        <v>0</v>
      </c>
      <c r="G353" s="48">
        <v>30101</v>
      </c>
    </row>
    <row r="354" spans="1:7" x14ac:dyDescent="0.25">
      <c r="A354" s="48">
        <v>301019051</v>
      </c>
      <c r="B354" s="41" t="s">
        <v>621</v>
      </c>
      <c r="C354" s="41">
        <v>0</v>
      </c>
      <c r="D354" s="41">
        <v>0</v>
      </c>
      <c r="E354" s="41">
        <v>0</v>
      </c>
      <c r="F354" s="41">
        <v>0</v>
      </c>
      <c r="G354" s="48">
        <v>30101</v>
      </c>
    </row>
    <row r="355" spans="1:7" x14ac:dyDescent="0.25">
      <c r="A355" s="48">
        <v>301019054</v>
      </c>
      <c r="B355" s="41" t="s">
        <v>623</v>
      </c>
      <c r="C355" s="41">
        <v>0</v>
      </c>
      <c r="D355" s="41">
        <v>0</v>
      </c>
      <c r="E355" s="41">
        <v>0</v>
      </c>
      <c r="F355" s="41">
        <v>0</v>
      </c>
      <c r="G355" s="48">
        <v>30101</v>
      </c>
    </row>
    <row r="356" spans="1:7" x14ac:dyDescent="0.25">
      <c r="A356" s="48">
        <v>301019200</v>
      </c>
      <c r="B356" s="41" t="s">
        <v>625</v>
      </c>
      <c r="C356" s="41">
        <v>0</v>
      </c>
      <c r="D356" s="41">
        <v>0</v>
      </c>
      <c r="E356" s="41">
        <v>0</v>
      </c>
      <c r="F356" s="41">
        <v>0</v>
      </c>
      <c r="G356" s="48">
        <v>30101</v>
      </c>
    </row>
    <row r="357" spans="1:7" x14ac:dyDescent="0.25">
      <c r="A357" s="48">
        <v>302010100</v>
      </c>
      <c r="B357" s="41" t="s">
        <v>627</v>
      </c>
      <c r="C357" s="41">
        <v>24064</v>
      </c>
      <c r="D357" s="41">
        <v>58400</v>
      </c>
      <c r="E357" s="41">
        <v>58400</v>
      </c>
      <c r="F357" s="41">
        <v>-34336</v>
      </c>
      <c r="G357" s="48">
        <v>30201</v>
      </c>
    </row>
    <row r="358" spans="1:7" x14ac:dyDescent="0.25">
      <c r="A358" s="48">
        <v>302010101</v>
      </c>
      <c r="B358" s="41" t="s">
        <v>629</v>
      </c>
      <c r="C358" s="41">
        <v>0</v>
      </c>
      <c r="D358" s="41">
        <v>0</v>
      </c>
      <c r="E358" s="41">
        <v>0</v>
      </c>
      <c r="F358" s="41">
        <v>0</v>
      </c>
      <c r="G358" s="48">
        <v>30201</v>
      </c>
    </row>
    <row r="359" spans="1:7" x14ac:dyDescent="0.25">
      <c r="A359" s="48">
        <v>302010102</v>
      </c>
      <c r="B359" s="41" t="s">
        <v>631</v>
      </c>
      <c r="C359" s="41">
        <v>0</v>
      </c>
      <c r="D359" s="41">
        <v>0</v>
      </c>
      <c r="E359" s="41">
        <v>0</v>
      </c>
      <c r="F359" s="41">
        <v>0</v>
      </c>
      <c r="G359" s="48">
        <v>30201</v>
      </c>
    </row>
    <row r="360" spans="1:7" x14ac:dyDescent="0.25">
      <c r="A360" s="48">
        <v>302010103</v>
      </c>
      <c r="B360" s="41" t="s">
        <v>633</v>
      </c>
      <c r="C360" s="41">
        <v>0</v>
      </c>
      <c r="D360" s="41">
        <v>0</v>
      </c>
      <c r="E360" s="41">
        <v>0</v>
      </c>
      <c r="F360" s="41">
        <v>0</v>
      </c>
      <c r="G360" s="48">
        <v>30201</v>
      </c>
    </row>
    <row r="361" spans="1:7" x14ac:dyDescent="0.25">
      <c r="A361" s="48">
        <v>302010120</v>
      </c>
      <c r="B361" s="41" t="s">
        <v>635</v>
      </c>
      <c r="C361" s="41">
        <v>0</v>
      </c>
      <c r="D361" s="41">
        <v>0</v>
      </c>
      <c r="E361" s="41">
        <v>0</v>
      </c>
      <c r="F361" s="41">
        <v>0</v>
      </c>
      <c r="G361" s="48">
        <v>30201</v>
      </c>
    </row>
    <row r="362" spans="1:7" x14ac:dyDescent="0.25">
      <c r="A362" s="48">
        <v>302010150</v>
      </c>
      <c r="B362" s="41" t="s">
        <v>637</v>
      </c>
      <c r="C362" s="41">
        <v>0</v>
      </c>
      <c r="D362" s="41">
        <v>500</v>
      </c>
      <c r="E362" s="41">
        <v>500</v>
      </c>
      <c r="F362" s="41">
        <v>-500</v>
      </c>
      <c r="G362" s="48">
        <v>30201</v>
      </c>
    </row>
    <row r="363" spans="1:7" x14ac:dyDescent="0.25">
      <c r="A363" s="48">
        <v>302010200</v>
      </c>
      <c r="B363" s="41" t="s">
        <v>639</v>
      </c>
      <c r="C363" s="41">
        <v>0</v>
      </c>
      <c r="D363" s="41">
        <v>0</v>
      </c>
      <c r="E363" s="41">
        <v>0</v>
      </c>
      <c r="F363" s="41">
        <v>0</v>
      </c>
      <c r="G363" s="48">
        <v>30201</v>
      </c>
    </row>
    <row r="364" spans="1:7" x14ac:dyDescent="0.25">
      <c r="A364" s="48">
        <v>302010400</v>
      </c>
      <c r="B364" s="41" t="s">
        <v>641</v>
      </c>
      <c r="C364" s="41">
        <v>0</v>
      </c>
      <c r="D364" s="41">
        <v>0</v>
      </c>
      <c r="E364" s="41">
        <v>0</v>
      </c>
      <c r="F364" s="41">
        <v>0</v>
      </c>
      <c r="G364" s="48">
        <v>30201</v>
      </c>
    </row>
    <row r="365" spans="1:7" x14ac:dyDescent="0.25">
      <c r="A365" s="48">
        <v>302010700</v>
      </c>
      <c r="B365" s="41" t="s">
        <v>643</v>
      </c>
      <c r="C365" s="41">
        <v>0</v>
      </c>
      <c r="D365" s="41">
        <v>0</v>
      </c>
      <c r="E365" s="41">
        <v>0</v>
      </c>
      <c r="F365" s="41">
        <v>0</v>
      </c>
      <c r="G365" s="48">
        <v>30201</v>
      </c>
    </row>
    <row r="366" spans="1:7" x14ac:dyDescent="0.25">
      <c r="A366" s="48">
        <v>302010715</v>
      </c>
      <c r="B366" s="41" t="s">
        <v>645</v>
      </c>
      <c r="C366" s="41">
        <v>0</v>
      </c>
      <c r="D366" s="41">
        <v>0</v>
      </c>
      <c r="E366" s="41">
        <v>0</v>
      </c>
      <c r="F366" s="41">
        <v>0</v>
      </c>
      <c r="G366" s="48">
        <v>30201</v>
      </c>
    </row>
    <row r="367" spans="1:7" x14ac:dyDescent="0.25">
      <c r="A367" s="48">
        <v>302010770</v>
      </c>
      <c r="B367" s="41" t="s">
        <v>647</v>
      </c>
      <c r="C367" s="41">
        <v>19391.25</v>
      </c>
      <c r="D367" s="41">
        <v>49200</v>
      </c>
      <c r="E367" s="41">
        <v>49200</v>
      </c>
      <c r="F367" s="41">
        <v>-29808.75</v>
      </c>
      <c r="G367" s="48">
        <v>30201</v>
      </c>
    </row>
    <row r="368" spans="1:7" x14ac:dyDescent="0.25">
      <c r="A368" s="48">
        <v>302010771</v>
      </c>
      <c r="B368" s="41" t="s">
        <v>649</v>
      </c>
      <c r="C368" s="41">
        <v>51582.1</v>
      </c>
      <c r="D368" s="41">
        <v>123500</v>
      </c>
      <c r="E368" s="41">
        <v>123500</v>
      </c>
      <c r="F368" s="41">
        <v>-71917.899999999994</v>
      </c>
      <c r="G368" s="48">
        <v>30201</v>
      </c>
    </row>
    <row r="369" spans="1:7" x14ac:dyDescent="0.25">
      <c r="A369" s="48">
        <v>302010772</v>
      </c>
      <c r="B369" s="41" t="s">
        <v>651</v>
      </c>
      <c r="C369" s="41">
        <v>160</v>
      </c>
      <c r="D369" s="41">
        <v>1100</v>
      </c>
      <c r="E369" s="41">
        <v>1100</v>
      </c>
      <c r="F369" s="41">
        <v>-940</v>
      </c>
      <c r="G369" s="48">
        <v>30201</v>
      </c>
    </row>
    <row r="370" spans="1:7" x14ac:dyDescent="0.25">
      <c r="A370" s="48">
        <v>302010773</v>
      </c>
      <c r="B370" s="41" t="s">
        <v>653</v>
      </c>
      <c r="C370" s="41">
        <v>0</v>
      </c>
      <c r="D370" s="41">
        <v>0</v>
      </c>
      <c r="E370" s="41">
        <v>0</v>
      </c>
      <c r="F370" s="41">
        <v>0</v>
      </c>
      <c r="G370" s="48">
        <v>30201</v>
      </c>
    </row>
    <row r="371" spans="1:7" x14ac:dyDescent="0.25">
      <c r="A371" s="48">
        <v>302010774</v>
      </c>
      <c r="B371" s="41" t="s">
        <v>655</v>
      </c>
      <c r="C371" s="41">
        <v>0</v>
      </c>
      <c r="D371" s="41">
        <v>0</v>
      </c>
      <c r="E371" s="41">
        <v>0</v>
      </c>
      <c r="F371" s="41">
        <v>0</v>
      </c>
      <c r="G371" s="48">
        <v>30201</v>
      </c>
    </row>
    <row r="372" spans="1:7" x14ac:dyDescent="0.25">
      <c r="A372" s="48">
        <v>302010775</v>
      </c>
      <c r="B372" s="41" t="s">
        <v>657</v>
      </c>
      <c r="C372" s="41">
        <v>0</v>
      </c>
      <c r="D372" s="41">
        <v>0</v>
      </c>
      <c r="E372" s="41">
        <v>0</v>
      </c>
      <c r="F372" s="41">
        <v>0</v>
      </c>
      <c r="G372" s="48">
        <v>30201</v>
      </c>
    </row>
    <row r="373" spans="1:7" x14ac:dyDescent="0.25">
      <c r="A373" s="48">
        <v>302010776</v>
      </c>
      <c r="B373" s="41" t="s">
        <v>659</v>
      </c>
      <c r="C373" s="41">
        <v>0</v>
      </c>
      <c r="D373" s="41">
        <v>700</v>
      </c>
      <c r="E373" s="41">
        <v>700</v>
      </c>
      <c r="F373" s="41">
        <v>-700</v>
      </c>
      <c r="G373" s="48">
        <v>30201</v>
      </c>
    </row>
    <row r="374" spans="1:7" x14ac:dyDescent="0.25">
      <c r="A374" s="48">
        <v>302010800</v>
      </c>
      <c r="B374" s="41" t="s">
        <v>661</v>
      </c>
      <c r="C374" s="41">
        <v>0</v>
      </c>
      <c r="D374" s="41">
        <v>0</v>
      </c>
      <c r="E374" s="41">
        <v>0</v>
      </c>
      <c r="F374" s="41">
        <v>0</v>
      </c>
      <c r="G374" s="48">
        <v>30201</v>
      </c>
    </row>
    <row r="375" spans="1:7" x14ac:dyDescent="0.25">
      <c r="A375" s="48">
        <v>302010930</v>
      </c>
      <c r="B375" s="41" t="s">
        <v>663</v>
      </c>
      <c r="C375" s="41">
        <v>13.4</v>
      </c>
      <c r="D375" s="41">
        <v>1000</v>
      </c>
      <c r="E375" s="41">
        <v>1000</v>
      </c>
      <c r="F375" s="41">
        <v>-986.6</v>
      </c>
      <c r="G375" s="48">
        <v>30201</v>
      </c>
    </row>
    <row r="376" spans="1:7" x14ac:dyDescent="0.25">
      <c r="A376" s="48">
        <v>302010975</v>
      </c>
      <c r="B376" s="41" t="s">
        <v>665</v>
      </c>
      <c r="C376" s="41">
        <v>0</v>
      </c>
      <c r="D376" s="41">
        <v>300</v>
      </c>
      <c r="E376" s="41">
        <v>300</v>
      </c>
      <c r="F376" s="41">
        <v>-300</v>
      </c>
      <c r="G376" s="48">
        <v>30201</v>
      </c>
    </row>
    <row r="377" spans="1:7" x14ac:dyDescent="0.25">
      <c r="A377" s="48">
        <v>302010982</v>
      </c>
      <c r="B377" s="41" t="s">
        <v>667</v>
      </c>
      <c r="C377" s="41">
        <v>0</v>
      </c>
      <c r="D377" s="41">
        <v>0</v>
      </c>
      <c r="E377" s="41">
        <v>0</v>
      </c>
      <c r="F377" s="41">
        <v>0</v>
      </c>
      <c r="G377" s="48">
        <v>30201</v>
      </c>
    </row>
    <row r="378" spans="1:7" x14ac:dyDescent="0.25">
      <c r="A378" s="48">
        <v>302011600</v>
      </c>
      <c r="B378" s="41" t="s">
        <v>669</v>
      </c>
      <c r="C378" s="41">
        <v>0</v>
      </c>
      <c r="D378" s="41">
        <v>600</v>
      </c>
      <c r="E378" s="41">
        <v>600</v>
      </c>
      <c r="F378" s="41">
        <v>-600</v>
      </c>
      <c r="G378" s="48">
        <v>30201</v>
      </c>
    </row>
    <row r="379" spans="1:7" x14ac:dyDescent="0.25">
      <c r="A379" s="48">
        <v>302012000</v>
      </c>
      <c r="B379" s="41" t="s">
        <v>671</v>
      </c>
      <c r="C379" s="41">
        <v>0</v>
      </c>
      <c r="D379" s="41">
        <v>400</v>
      </c>
      <c r="E379" s="41">
        <v>400</v>
      </c>
      <c r="F379" s="41">
        <v>-400</v>
      </c>
      <c r="G379" s="48">
        <v>30201</v>
      </c>
    </row>
    <row r="380" spans="1:7" x14ac:dyDescent="0.25">
      <c r="A380" s="48">
        <v>302012003</v>
      </c>
      <c r="B380" s="41" t="s">
        <v>673</v>
      </c>
      <c r="C380" s="41">
        <v>0</v>
      </c>
      <c r="D380" s="41">
        <v>500</v>
      </c>
      <c r="E380" s="41">
        <v>500</v>
      </c>
      <c r="F380" s="41">
        <v>-500</v>
      </c>
      <c r="G380" s="48">
        <v>30201</v>
      </c>
    </row>
    <row r="381" spans="1:7" x14ac:dyDescent="0.25">
      <c r="A381" s="48">
        <v>302012004</v>
      </c>
      <c r="B381" s="41" t="s">
        <v>675</v>
      </c>
      <c r="C381" s="41">
        <v>10448.15</v>
      </c>
      <c r="D381" s="41">
        <v>9500</v>
      </c>
      <c r="E381" s="41">
        <v>9500</v>
      </c>
      <c r="F381" s="41">
        <v>948.15</v>
      </c>
      <c r="G381" s="48">
        <v>30201</v>
      </c>
    </row>
    <row r="382" spans="1:7" x14ac:dyDescent="0.25">
      <c r="A382" s="48">
        <v>302012022</v>
      </c>
      <c r="B382" s="41" t="s">
        <v>677</v>
      </c>
      <c r="C382" s="41">
        <v>35</v>
      </c>
      <c r="D382" s="41">
        <v>200</v>
      </c>
      <c r="E382" s="41">
        <v>200</v>
      </c>
      <c r="F382" s="41">
        <v>-165</v>
      </c>
      <c r="G382" s="48">
        <v>30201</v>
      </c>
    </row>
    <row r="383" spans="1:7" x14ac:dyDescent="0.25">
      <c r="A383" s="48">
        <v>302012300</v>
      </c>
      <c r="B383" s="41" t="s">
        <v>679</v>
      </c>
      <c r="C383" s="41">
        <v>0</v>
      </c>
      <c r="D383" s="41">
        <v>0</v>
      </c>
      <c r="E383" s="41">
        <v>0</v>
      </c>
      <c r="F383" s="41">
        <v>0</v>
      </c>
      <c r="G383" s="48">
        <v>30201</v>
      </c>
    </row>
    <row r="384" spans="1:7" x14ac:dyDescent="0.25">
      <c r="A384" s="48">
        <v>302012423</v>
      </c>
      <c r="B384" s="41" t="s">
        <v>681</v>
      </c>
      <c r="C384" s="41">
        <v>0</v>
      </c>
      <c r="D384" s="41">
        <v>0</v>
      </c>
      <c r="E384" s="41">
        <v>0</v>
      </c>
      <c r="F384" s="41">
        <v>0</v>
      </c>
      <c r="G384" s="48">
        <v>30201</v>
      </c>
    </row>
    <row r="385" spans="1:7" x14ac:dyDescent="0.25">
      <c r="A385" s="48">
        <v>302012429</v>
      </c>
      <c r="B385" s="41" t="s">
        <v>683</v>
      </c>
      <c r="C385" s="41">
        <v>0</v>
      </c>
      <c r="D385" s="41">
        <v>200</v>
      </c>
      <c r="E385" s="41">
        <v>200</v>
      </c>
      <c r="F385" s="41">
        <v>-200</v>
      </c>
      <c r="G385" s="48">
        <v>30201</v>
      </c>
    </row>
    <row r="386" spans="1:7" x14ac:dyDescent="0.25">
      <c r="A386" s="48">
        <v>302012432</v>
      </c>
      <c r="B386" s="41" t="s">
        <v>685</v>
      </c>
      <c r="C386" s="41">
        <v>0</v>
      </c>
      <c r="D386" s="41">
        <v>0</v>
      </c>
      <c r="E386" s="41">
        <v>0</v>
      </c>
      <c r="F386" s="41">
        <v>0</v>
      </c>
      <c r="G386" s="48">
        <v>30201</v>
      </c>
    </row>
    <row r="387" spans="1:7" x14ac:dyDescent="0.25">
      <c r="A387" s="48">
        <v>302012435</v>
      </c>
      <c r="B387" s="41" t="s">
        <v>687</v>
      </c>
      <c r="C387" s="41">
        <v>0</v>
      </c>
      <c r="D387" s="41">
        <v>0</v>
      </c>
      <c r="E387" s="41">
        <v>0</v>
      </c>
      <c r="F387" s="41">
        <v>0</v>
      </c>
      <c r="G387" s="48">
        <v>30201</v>
      </c>
    </row>
    <row r="388" spans="1:7" x14ac:dyDescent="0.25">
      <c r="A388" s="48">
        <v>302012445</v>
      </c>
      <c r="B388" s="41" t="s">
        <v>689</v>
      </c>
      <c r="C388" s="41">
        <v>0</v>
      </c>
      <c r="D388" s="41">
        <v>0</v>
      </c>
      <c r="E388" s="41">
        <v>0</v>
      </c>
      <c r="F388" s="41">
        <v>0</v>
      </c>
      <c r="G388" s="48">
        <v>30201</v>
      </c>
    </row>
    <row r="389" spans="1:7" x14ac:dyDescent="0.25">
      <c r="A389" s="48">
        <v>302012500</v>
      </c>
      <c r="B389" s="41" t="s">
        <v>691</v>
      </c>
      <c r="C389" s="41">
        <v>0</v>
      </c>
      <c r="D389" s="41">
        <v>1400</v>
      </c>
      <c r="E389" s="41">
        <v>1400</v>
      </c>
      <c r="F389" s="41">
        <v>-1400</v>
      </c>
      <c r="G389" s="48">
        <v>30201</v>
      </c>
    </row>
    <row r="390" spans="1:7" x14ac:dyDescent="0.25">
      <c r="A390" s="48">
        <v>302012510</v>
      </c>
      <c r="B390" s="41" t="s">
        <v>693</v>
      </c>
      <c r="C390" s="41">
        <v>0</v>
      </c>
      <c r="D390" s="41">
        <v>0</v>
      </c>
      <c r="E390" s="41">
        <v>0</v>
      </c>
      <c r="F390" s="41">
        <v>0</v>
      </c>
      <c r="G390" s="48">
        <v>30201</v>
      </c>
    </row>
    <row r="391" spans="1:7" x14ac:dyDescent="0.25">
      <c r="A391" s="48">
        <v>302012520</v>
      </c>
      <c r="B391" s="41" t="s">
        <v>695</v>
      </c>
      <c r="C391" s="41">
        <v>0</v>
      </c>
      <c r="D391" s="41">
        <v>0</v>
      </c>
      <c r="E391" s="41">
        <v>0</v>
      </c>
      <c r="F391" s="41">
        <v>0</v>
      </c>
      <c r="G391" s="48">
        <v>30201</v>
      </c>
    </row>
    <row r="392" spans="1:7" x14ac:dyDescent="0.25">
      <c r="A392" s="48">
        <v>302012524</v>
      </c>
      <c r="B392" s="41" t="s">
        <v>697</v>
      </c>
      <c r="C392" s="41">
        <v>0</v>
      </c>
      <c r="D392" s="41">
        <v>300</v>
      </c>
      <c r="E392" s="41">
        <v>300</v>
      </c>
      <c r="F392" s="41">
        <v>-300</v>
      </c>
      <c r="G392" s="48">
        <v>30201</v>
      </c>
    </row>
    <row r="393" spans="1:7" x14ac:dyDescent="0.25">
      <c r="A393" s="48">
        <v>302012701</v>
      </c>
      <c r="B393" s="41" t="s">
        <v>699</v>
      </c>
      <c r="C393" s="41">
        <v>0</v>
      </c>
      <c r="D393" s="41">
        <v>0</v>
      </c>
      <c r="E393" s="41">
        <v>0</v>
      </c>
      <c r="F393" s="41">
        <v>0</v>
      </c>
      <c r="G393" s="48">
        <v>30201</v>
      </c>
    </row>
    <row r="394" spans="1:7" x14ac:dyDescent="0.25">
      <c r="A394" s="48">
        <v>302012706</v>
      </c>
      <c r="B394" s="41" t="s">
        <v>701</v>
      </c>
      <c r="C394" s="41">
        <v>0</v>
      </c>
      <c r="D394" s="41">
        <v>0</v>
      </c>
      <c r="E394" s="41">
        <v>0</v>
      </c>
      <c r="F394" s="41">
        <v>0</v>
      </c>
      <c r="G394" s="48">
        <v>30201</v>
      </c>
    </row>
    <row r="395" spans="1:7" x14ac:dyDescent="0.25">
      <c r="A395" s="48">
        <v>302012800</v>
      </c>
      <c r="B395" s="41" t="s">
        <v>703</v>
      </c>
      <c r="C395" s="41">
        <v>0</v>
      </c>
      <c r="D395" s="41">
        <v>0</v>
      </c>
      <c r="E395" s="41">
        <v>0</v>
      </c>
      <c r="F395" s="41">
        <v>0</v>
      </c>
      <c r="G395" s="48">
        <v>30201</v>
      </c>
    </row>
    <row r="396" spans="1:7" x14ac:dyDescent="0.25">
      <c r="A396" s="48">
        <v>302012801</v>
      </c>
      <c r="B396" s="41" t="s">
        <v>705</v>
      </c>
      <c r="C396" s="41">
        <v>545</v>
      </c>
      <c r="D396" s="41">
        <v>1000</v>
      </c>
      <c r="E396" s="41">
        <v>1000</v>
      </c>
      <c r="F396" s="41">
        <v>-455</v>
      </c>
      <c r="G396" s="48">
        <v>30201</v>
      </c>
    </row>
    <row r="397" spans="1:7" x14ac:dyDescent="0.25">
      <c r="A397" s="48">
        <v>302012819</v>
      </c>
      <c r="B397" s="41" t="s">
        <v>707</v>
      </c>
      <c r="C397" s="41">
        <v>0</v>
      </c>
      <c r="D397" s="41">
        <v>0</v>
      </c>
      <c r="E397" s="41">
        <v>0</v>
      </c>
      <c r="F397" s="41">
        <v>0</v>
      </c>
      <c r="G397" s="48">
        <v>30201</v>
      </c>
    </row>
    <row r="398" spans="1:7" x14ac:dyDescent="0.25">
      <c r="A398" s="48">
        <v>302012820</v>
      </c>
      <c r="B398" s="41" t="s">
        <v>709</v>
      </c>
      <c r="C398" s="41">
        <v>0</v>
      </c>
      <c r="D398" s="41">
        <v>3700</v>
      </c>
      <c r="E398" s="41">
        <v>3700</v>
      </c>
      <c r="F398" s="41">
        <v>-3700</v>
      </c>
      <c r="G398" s="48">
        <v>30201</v>
      </c>
    </row>
    <row r="399" spans="1:7" x14ac:dyDescent="0.25">
      <c r="A399" s="48">
        <v>302012821</v>
      </c>
      <c r="B399" s="41" t="s">
        <v>711</v>
      </c>
      <c r="C399" s="41">
        <v>-50</v>
      </c>
      <c r="D399" s="41">
        <v>3000</v>
      </c>
      <c r="E399" s="41">
        <v>3000</v>
      </c>
      <c r="F399" s="41">
        <v>-3050</v>
      </c>
      <c r="G399" s="48">
        <v>30201</v>
      </c>
    </row>
    <row r="400" spans="1:7" x14ac:dyDescent="0.25">
      <c r="A400" s="48">
        <v>302012823</v>
      </c>
      <c r="B400" s="41" t="s">
        <v>713</v>
      </c>
      <c r="C400" s="41">
        <v>0</v>
      </c>
      <c r="D400" s="41">
        <v>0</v>
      </c>
      <c r="E400" s="41">
        <v>0</v>
      </c>
      <c r="F400" s="41">
        <v>0</v>
      </c>
      <c r="G400" s="48">
        <v>30201</v>
      </c>
    </row>
    <row r="401" spans="1:7" x14ac:dyDescent="0.25">
      <c r="A401" s="48">
        <v>302012824</v>
      </c>
      <c r="B401" s="41" t="s">
        <v>715</v>
      </c>
      <c r="C401" s="41">
        <v>0</v>
      </c>
      <c r="D401" s="41">
        <v>0</v>
      </c>
      <c r="E401" s="41">
        <v>0</v>
      </c>
      <c r="F401" s="41">
        <v>0</v>
      </c>
      <c r="G401" s="48">
        <v>30201</v>
      </c>
    </row>
    <row r="402" spans="1:7" x14ac:dyDescent="0.25">
      <c r="A402" s="48">
        <v>302012825</v>
      </c>
      <c r="B402" s="41" t="s">
        <v>717</v>
      </c>
      <c r="C402" s="41">
        <v>0</v>
      </c>
      <c r="D402" s="41">
        <v>600</v>
      </c>
      <c r="E402" s="41">
        <v>600</v>
      </c>
      <c r="F402" s="41">
        <v>-600</v>
      </c>
      <c r="G402" s="48">
        <v>30201</v>
      </c>
    </row>
    <row r="403" spans="1:7" x14ac:dyDescent="0.25">
      <c r="A403" s="48">
        <v>302012826</v>
      </c>
      <c r="B403" s="41" t="s">
        <v>719</v>
      </c>
      <c r="C403" s="41">
        <v>0</v>
      </c>
      <c r="D403" s="41">
        <v>2000</v>
      </c>
      <c r="E403" s="41">
        <v>2000</v>
      </c>
      <c r="F403" s="41">
        <v>-2000</v>
      </c>
      <c r="G403" s="48">
        <v>30201</v>
      </c>
    </row>
    <row r="404" spans="1:7" x14ac:dyDescent="0.25">
      <c r="A404" s="48">
        <v>302012830</v>
      </c>
      <c r="B404" s="41" t="s">
        <v>721</v>
      </c>
      <c r="C404" s="41">
        <v>0</v>
      </c>
      <c r="D404" s="41">
        <v>1000</v>
      </c>
      <c r="E404" s="41">
        <v>1000</v>
      </c>
      <c r="F404" s="41">
        <v>-1000</v>
      </c>
      <c r="G404" s="48">
        <v>30201</v>
      </c>
    </row>
    <row r="405" spans="1:7" x14ac:dyDescent="0.25">
      <c r="A405" s="48">
        <v>302012831</v>
      </c>
      <c r="B405" s="41" t="s">
        <v>723</v>
      </c>
      <c r="C405" s="41">
        <v>0</v>
      </c>
      <c r="D405" s="41">
        <v>0</v>
      </c>
      <c r="E405" s="41">
        <v>0</v>
      </c>
      <c r="F405" s="41">
        <v>0</v>
      </c>
      <c r="G405" s="48">
        <v>30201</v>
      </c>
    </row>
    <row r="406" spans="1:7" x14ac:dyDescent="0.25">
      <c r="A406" s="48">
        <v>302012951</v>
      </c>
      <c r="B406" s="41" t="s">
        <v>725</v>
      </c>
      <c r="C406" s="41">
        <v>10838.84</v>
      </c>
      <c r="D406" s="41">
        <v>17300</v>
      </c>
      <c r="E406" s="41">
        <v>17300</v>
      </c>
      <c r="F406" s="41">
        <v>-6461.16</v>
      </c>
      <c r="G406" s="48">
        <v>30201</v>
      </c>
    </row>
    <row r="407" spans="1:7" x14ac:dyDescent="0.25">
      <c r="A407" s="48">
        <v>302014600</v>
      </c>
      <c r="B407" s="41" t="s">
        <v>727</v>
      </c>
      <c r="C407" s="41">
        <v>0</v>
      </c>
      <c r="D407" s="41">
        <v>0</v>
      </c>
      <c r="E407" s="41">
        <v>0</v>
      </c>
      <c r="F407" s="41">
        <v>0</v>
      </c>
      <c r="G407" s="48">
        <v>30201</v>
      </c>
    </row>
    <row r="408" spans="1:7" x14ac:dyDescent="0.25">
      <c r="A408" s="48">
        <v>302014610</v>
      </c>
      <c r="B408" s="41" t="s">
        <v>729</v>
      </c>
      <c r="C408" s="41">
        <v>0</v>
      </c>
      <c r="D408" s="41">
        <v>0</v>
      </c>
      <c r="E408" s="41">
        <v>0</v>
      </c>
      <c r="F408" s="41">
        <v>0</v>
      </c>
      <c r="G408" s="48">
        <v>30201</v>
      </c>
    </row>
    <row r="409" spans="1:7" x14ac:dyDescent="0.25">
      <c r="A409" s="48">
        <v>302014611</v>
      </c>
      <c r="B409" s="41" t="s">
        <v>731</v>
      </c>
      <c r="C409" s="41">
        <v>0</v>
      </c>
      <c r="D409" s="41">
        <v>0</v>
      </c>
      <c r="E409" s="41">
        <v>0</v>
      </c>
      <c r="F409" s="41">
        <v>0</v>
      </c>
      <c r="G409" s="48">
        <v>30201</v>
      </c>
    </row>
    <row r="410" spans="1:7" x14ac:dyDescent="0.25">
      <c r="A410" s="48">
        <v>302014618</v>
      </c>
      <c r="B410" s="41" t="s">
        <v>733</v>
      </c>
      <c r="C410" s="41">
        <v>0</v>
      </c>
      <c r="D410" s="41">
        <v>0</v>
      </c>
      <c r="E410" s="41">
        <v>0</v>
      </c>
      <c r="F410" s="41">
        <v>0</v>
      </c>
      <c r="G410" s="48">
        <v>30201</v>
      </c>
    </row>
    <row r="411" spans="1:7" x14ac:dyDescent="0.25">
      <c r="A411" s="48">
        <v>302014619</v>
      </c>
      <c r="B411" s="41" t="s">
        <v>735</v>
      </c>
      <c r="C411" s="41">
        <v>0</v>
      </c>
      <c r="D411" s="41">
        <v>0</v>
      </c>
      <c r="E411" s="41">
        <v>0</v>
      </c>
      <c r="F411" s="41">
        <v>0</v>
      </c>
      <c r="G411" s="48">
        <v>30201</v>
      </c>
    </row>
    <row r="412" spans="1:7" x14ac:dyDescent="0.25">
      <c r="A412" s="48">
        <v>302014621</v>
      </c>
      <c r="B412" s="41" t="s">
        <v>737</v>
      </c>
      <c r="C412" s="41">
        <v>0</v>
      </c>
      <c r="D412" s="41">
        <v>0</v>
      </c>
      <c r="E412" s="41">
        <v>0</v>
      </c>
      <c r="F412" s="41">
        <v>0</v>
      </c>
      <c r="G412" s="48">
        <v>30201</v>
      </c>
    </row>
    <row r="413" spans="1:7" x14ac:dyDescent="0.25">
      <c r="A413" s="48">
        <v>302014622</v>
      </c>
      <c r="B413" s="41" t="s">
        <v>739</v>
      </c>
      <c r="C413" s="41">
        <v>0</v>
      </c>
      <c r="D413" s="41">
        <v>0</v>
      </c>
      <c r="E413" s="41">
        <v>0</v>
      </c>
      <c r="F413" s="41">
        <v>0</v>
      </c>
      <c r="G413" s="48">
        <v>30201</v>
      </c>
    </row>
    <row r="414" spans="1:7" x14ac:dyDescent="0.25">
      <c r="A414" s="48">
        <v>302015162</v>
      </c>
      <c r="B414" s="41" t="s">
        <v>741</v>
      </c>
      <c r="C414" s="41">
        <v>0</v>
      </c>
      <c r="D414" s="41">
        <v>100</v>
      </c>
      <c r="E414" s="41">
        <v>100</v>
      </c>
      <c r="F414" s="41">
        <v>-100</v>
      </c>
      <c r="G414" s="48">
        <v>30201</v>
      </c>
    </row>
    <row r="415" spans="1:7" x14ac:dyDescent="0.25">
      <c r="A415" s="48">
        <v>302015163</v>
      </c>
      <c r="B415" s="41" t="s">
        <v>743</v>
      </c>
      <c r="C415" s="41">
        <v>232.5</v>
      </c>
      <c r="D415" s="41">
        <v>100</v>
      </c>
      <c r="E415" s="41">
        <v>100</v>
      </c>
      <c r="F415" s="41">
        <v>132.5</v>
      </c>
      <c r="G415" s="48">
        <v>30201</v>
      </c>
    </row>
    <row r="416" spans="1:7" x14ac:dyDescent="0.25">
      <c r="A416" s="48">
        <v>302016009</v>
      </c>
      <c r="B416" s="41" t="s">
        <v>745</v>
      </c>
      <c r="C416" s="41">
        <v>0</v>
      </c>
      <c r="D416" s="41">
        <v>0</v>
      </c>
      <c r="E416" s="41">
        <v>0</v>
      </c>
      <c r="F416" s="41">
        <v>0</v>
      </c>
      <c r="G416" s="48">
        <v>30201</v>
      </c>
    </row>
    <row r="417" spans="1:7" x14ac:dyDescent="0.25">
      <c r="A417" s="48">
        <v>302016010</v>
      </c>
      <c r="B417" s="41" t="s">
        <v>747</v>
      </c>
      <c r="C417" s="41">
        <v>0</v>
      </c>
      <c r="D417" s="41">
        <v>0</v>
      </c>
      <c r="E417" s="41">
        <v>0</v>
      </c>
      <c r="F417" s="41">
        <v>0</v>
      </c>
      <c r="G417" s="48">
        <v>30201</v>
      </c>
    </row>
    <row r="418" spans="1:7" x14ac:dyDescent="0.25">
      <c r="A418" s="48">
        <v>302016011</v>
      </c>
      <c r="B418" s="41" t="s">
        <v>749</v>
      </c>
      <c r="C418" s="41">
        <v>0</v>
      </c>
      <c r="D418" s="41">
        <v>0</v>
      </c>
      <c r="E418" s="41">
        <v>0</v>
      </c>
      <c r="F418" s="41">
        <v>0</v>
      </c>
      <c r="G418" s="48">
        <v>30201</v>
      </c>
    </row>
    <row r="419" spans="1:7" x14ac:dyDescent="0.25">
      <c r="A419" s="48">
        <v>302017369</v>
      </c>
      <c r="B419" s="41" t="s">
        <v>751</v>
      </c>
      <c r="C419" s="41">
        <v>0</v>
      </c>
      <c r="D419" s="41">
        <v>0</v>
      </c>
      <c r="E419" s="41">
        <v>0</v>
      </c>
      <c r="F419" s="41">
        <v>0</v>
      </c>
      <c r="G419" s="48">
        <v>30201</v>
      </c>
    </row>
    <row r="420" spans="1:7" x14ac:dyDescent="0.25">
      <c r="A420" s="48">
        <v>302019051</v>
      </c>
      <c r="B420" s="41" t="s">
        <v>753</v>
      </c>
      <c r="C420" s="41">
        <v>0</v>
      </c>
      <c r="D420" s="41">
        <v>0</v>
      </c>
      <c r="E420" s="41">
        <v>0</v>
      </c>
      <c r="F420" s="41">
        <v>0</v>
      </c>
      <c r="G420" s="48">
        <v>30201</v>
      </c>
    </row>
    <row r="421" spans="1:7" x14ac:dyDescent="0.25">
      <c r="A421" s="48">
        <v>302019054</v>
      </c>
      <c r="B421" s="41" t="s">
        <v>2751</v>
      </c>
      <c r="C421" s="41">
        <v>0</v>
      </c>
      <c r="D421" s="41">
        <v>0</v>
      </c>
      <c r="E421" s="41">
        <v>0</v>
      </c>
      <c r="F421" s="41">
        <v>0</v>
      </c>
      <c r="G421" s="48">
        <v>30201</v>
      </c>
    </row>
    <row r="422" spans="1:7" x14ac:dyDescent="0.25">
      <c r="A422" s="48">
        <v>302019846</v>
      </c>
      <c r="B422" s="41" t="s">
        <v>755</v>
      </c>
      <c r="C422" s="41">
        <v>0</v>
      </c>
      <c r="D422" s="41">
        <v>0</v>
      </c>
      <c r="E422" s="41">
        <v>0</v>
      </c>
      <c r="F422" s="41">
        <v>0</v>
      </c>
      <c r="G422" s="48">
        <v>30201</v>
      </c>
    </row>
    <row r="423" spans="1:7" x14ac:dyDescent="0.25">
      <c r="A423" s="48">
        <v>303010100</v>
      </c>
      <c r="B423" s="41" t="s">
        <v>757</v>
      </c>
      <c r="C423" s="41">
        <v>111518.87</v>
      </c>
      <c r="D423" s="41">
        <v>239100</v>
      </c>
      <c r="E423" s="41">
        <v>239100</v>
      </c>
      <c r="F423" s="41">
        <v>-127581.13</v>
      </c>
      <c r="G423" s="48">
        <v>30301</v>
      </c>
    </row>
    <row r="424" spans="1:7" x14ac:dyDescent="0.25">
      <c r="A424" s="48">
        <v>303010101</v>
      </c>
      <c r="B424" s="41" t="s">
        <v>759</v>
      </c>
      <c r="C424" s="41">
        <v>0</v>
      </c>
      <c r="D424" s="41">
        <v>0</v>
      </c>
      <c r="E424" s="41">
        <v>0</v>
      </c>
      <c r="F424" s="41">
        <v>0</v>
      </c>
      <c r="G424" s="48">
        <v>30301</v>
      </c>
    </row>
    <row r="425" spans="1:7" x14ac:dyDescent="0.25">
      <c r="A425" s="48">
        <v>303010102</v>
      </c>
      <c r="B425" s="41" t="s">
        <v>761</v>
      </c>
      <c r="C425" s="41">
        <v>0</v>
      </c>
      <c r="D425" s="41">
        <v>0</v>
      </c>
      <c r="E425" s="41">
        <v>0</v>
      </c>
      <c r="F425" s="41">
        <v>0</v>
      </c>
      <c r="G425" s="48">
        <v>30301</v>
      </c>
    </row>
    <row r="426" spans="1:7" x14ac:dyDescent="0.25">
      <c r="A426" s="48">
        <v>303010103</v>
      </c>
      <c r="B426" s="41" t="s">
        <v>763</v>
      </c>
      <c r="C426" s="41">
        <v>0</v>
      </c>
      <c r="D426" s="41">
        <v>0</v>
      </c>
      <c r="E426" s="41">
        <v>0</v>
      </c>
      <c r="F426" s="41">
        <v>0</v>
      </c>
      <c r="G426" s="48">
        <v>30301</v>
      </c>
    </row>
    <row r="427" spans="1:7" x14ac:dyDescent="0.25">
      <c r="A427" s="48">
        <v>303010110</v>
      </c>
      <c r="B427" s="41" t="s">
        <v>765</v>
      </c>
      <c r="C427" s="41">
        <v>0</v>
      </c>
      <c r="D427" s="41">
        <v>0</v>
      </c>
      <c r="E427" s="41">
        <v>0</v>
      </c>
      <c r="F427" s="41">
        <v>0</v>
      </c>
      <c r="G427" s="48">
        <v>30301</v>
      </c>
    </row>
    <row r="428" spans="1:7" x14ac:dyDescent="0.25">
      <c r="A428" s="48">
        <v>303010120</v>
      </c>
      <c r="B428" s="41" t="s">
        <v>767</v>
      </c>
      <c r="C428" s="41">
        <v>0</v>
      </c>
      <c r="D428" s="41">
        <v>0</v>
      </c>
      <c r="E428" s="41">
        <v>0</v>
      </c>
      <c r="F428" s="41">
        <v>0</v>
      </c>
      <c r="G428" s="48">
        <v>30301</v>
      </c>
    </row>
    <row r="429" spans="1:7" x14ac:dyDescent="0.25">
      <c r="A429" s="48">
        <v>303010150</v>
      </c>
      <c r="B429" s="41" t="s">
        <v>769</v>
      </c>
      <c r="C429" s="41">
        <v>0</v>
      </c>
      <c r="D429" s="41">
        <v>0</v>
      </c>
      <c r="E429" s="41">
        <v>0</v>
      </c>
      <c r="F429" s="41">
        <v>0</v>
      </c>
      <c r="G429" s="48">
        <v>30301</v>
      </c>
    </row>
    <row r="430" spans="1:7" x14ac:dyDescent="0.25">
      <c r="A430" s="48">
        <v>303010200</v>
      </c>
      <c r="B430" s="41" t="s">
        <v>771</v>
      </c>
      <c r="C430" s="41">
        <v>10447.58</v>
      </c>
      <c r="D430" s="41">
        <v>0</v>
      </c>
      <c r="E430" s="41">
        <v>0</v>
      </c>
      <c r="F430" s="41">
        <v>10447.58</v>
      </c>
      <c r="G430" s="48">
        <v>30301</v>
      </c>
    </row>
    <row r="431" spans="1:7" x14ac:dyDescent="0.25">
      <c r="A431" s="48">
        <v>303010700</v>
      </c>
      <c r="B431" s="41" t="s">
        <v>773</v>
      </c>
      <c r="C431" s="41">
        <v>0</v>
      </c>
      <c r="D431" s="41">
        <v>0</v>
      </c>
      <c r="E431" s="41">
        <v>0</v>
      </c>
      <c r="F431" s="41">
        <v>0</v>
      </c>
      <c r="G431" s="48">
        <v>30301</v>
      </c>
    </row>
    <row r="432" spans="1:7" x14ac:dyDescent="0.25">
      <c r="A432" s="48">
        <v>303010800</v>
      </c>
      <c r="B432" s="41" t="s">
        <v>775</v>
      </c>
      <c r="C432" s="41">
        <v>0</v>
      </c>
      <c r="D432" s="41">
        <v>0</v>
      </c>
      <c r="E432" s="41">
        <v>0</v>
      </c>
      <c r="F432" s="41">
        <v>0</v>
      </c>
      <c r="G432" s="48">
        <v>30301</v>
      </c>
    </row>
    <row r="433" spans="1:7" x14ac:dyDescent="0.25">
      <c r="A433" s="48">
        <v>303010930</v>
      </c>
      <c r="B433" s="41" t="s">
        <v>777</v>
      </c>
      <c r="C433" s="41">
        <v>54.29</v>
      </c>
      <c r="D433" s="41">
        <v>1300</v>
      </c>
      <c r="E433" s="41">
        <v>1300</v>
      </c>
      <c r="F433" s="41">
        <v>-1245.71</v>
      </c>
      <c r="G433" s="48">
        <v>30301</v>
      </c>
    </row>
    <row r="434" spans="1:7" x14ac:dyDescent="0.25">
      <c r="A434" s="48">
        <v>303010981</v>
      </c>
      <c r="B434" s="41" t="s">
        <v>2776</v>
      </c>
      <c r="C434" s="41">
        <v>0</v>
      </c>
      <c r="D434" s="41">
        <v>0</v>
      </c>
      <c r="E434" s="41">
        <v>0</v>
      </c>
      <c r="F434" s="41">
        <v>0</v>
      </c>
      <c r="G434" s="48">
        <v>30301</v>
      </c>
    </row>
    <row r="435" spans="1:7" x14ac:dyDescent="0.25">
      <c r="A435" s="48">
        <v>303012000</v>
      </c>
      <c r="B435" s="41" t="s">
        <v>779</v>
      </c>
      <c r="C435" s="41">
        <v>0</v>
      </c>
      <c r="D435" s="41">
        <v>0</v>
      </c>
      <c r="E435" s="41">
        <v>0</v>
      </c>
      <c r="F435" s="41">
        <v>0</v>
      </c>
      <c r="G435" s="48">
        <v>30301</v>
      </c>
    </row>
    <row r="436" spans="1:7" x14ac:dyDescent="0.25">
      <c r="A436" s="48">
        <v>303012004</v>
      </c>
      <c r="B436" s="41" t="s">
        <v>781</v>
      </c>
      <c r="C436" s="41">
        <v>0</v>
      </c>
      <c r="D436" s="41">
        <v>4200</v>
      </c>
      <c r="E436" s="41">
        <v>4200</v>
      </c>
      <c r="F436" s="41">
        <v>-4200</v>
      </c>
      <c r="G436" s="48">
        <v>30301</v>
      </c>
    </row>
    <row r="437" spans="1:7" x14ac:dyDescent="0.25">
      <c r="A437" s="48">
        <v>303012022</v>
      </c>
      <c r="B437" s="41" t="s">
        <v>783</v>
      </c>
      <c r="C437" s="41">
        <v>0</v>
      </c>
      <c r="D437" s="41">
        <v>2100</v>
      </c>
      <c r="E437" s="41">
        <v>2100</v>
      </c>
      <c r="F437" s="41">
        <v>-2100</v>
      </c>
      <c r="G437" s="48">
        <v>30301</v>
      </c>
    </row>
    <row r="438" spans="1:7" x14ac:dyDescent="0.25">
      <c r="A438" s="48">
        <v>303012423</v>
      </c>
      <c r="B438" s="41" t="s">
        <v>785</v>
      </c>
      <c r="C438" s="41">
        <v>436.9</v>
      </c>
      <c r="D438" s="41">
        <v>9500</v>
      </c>
      <c r="E438" s="41">
        <v>9500</v>
      </c>
      <c r="F438" s="41">
        <v>-9063.1</v>
      </c>
      <c r="G438" s="48">
        <v>30301</v>
      </c>
    </row>
    <row r="439" spans="1:7" x14ac:dyDescent="0.25">
      <c r="A439" s="48">
        <v>303012427</v>
      </c>
      <c r="B439" s="41" t="s">
        <v>787</v>
      </c>
      <c r="C439" s="41">
        <v>0</v>
      </c>
      <c r="D439" s="41">
        <v>0</v>
      </c>
      <c r="E439" s="41">
        <v>0</v>
      </c>
      <c r="F439" s="41">
        <v>0</v>
      </c>
      <c r="G439" s="48">
        <v>30301</v>
      </c>
    </row>
    <row r="440" spans="1:7" x14ac:dyDescent="0.25">
      <c r="A440" s="48">
        <v>303012430</v>
      </c>
      <c r="B440" s="41" t="s">
        <v>789</v>
      </c>
      <c r="C440" s="41">
        <v>124</v>
      </c>
      <c r="D440" s="41">
        <v>400</v>
      </c>
      <c r="E440" s="41">
        <v>400</v>
      </c>
      <c r="F440" s="41">
        <v>-276</v>
      </c>
      <c r="G440" s="48">
        <v>30301</v>
      </c>
    </row>
    <row r="441" spans="1:7" x14ac:dyDescent="0.25">
      <c r="A441" s="48">
        <v>303012432</v>
      </c>
      <c r="B441" s="41" t="s">
        <v>791</v>
      </c>
      <c r="C441" s="41">
        <v>35.5</v>
      </c>
      <c r="D441" s="41">
        <v>7600</v>
      </c>
      <c r="E441" s="41">
        <v>7600</v>
      </c>
      <c r="F441" s="41">
        <v>-7564.5</v>
      </c>
      <c r="G441" s="48">
        <v>30301</v>
      </c>
    </row>
    <row r="442" spans="1:7" x14ac:dyDescent="0.25">
      <c r="A442" s="48">
        <v>303012438</v>
      </c>
      <c r="B442" s="41" t="s">
        <v>793</v>
      </c>
      <c r="C442" s="41">
        <v>0</v>
      </c>
      <c r="D442" s="41">
        <v>0</v>
      </c>
      <c r="E442" s="41">
        <v>0</v>
      </c>
      <c r="F442" s="41">
        <v>0</v>
      </c>
      <c r="G442" s="48">
        <v>30301</v>
      </c>
    </row>
    <row r="443" spans="1:7" x14ac:dyDescent="0.25">
      <c r="A443" s="48">
        <v>303012439</v>
      </c>
      <c r="B443" s="41" t="s">
        <v>795</v>
      </c>
      <c r="C443" s="41">
        <v>0</v>
      </c>
      <c r="D443" s="41">
        <v>0</v>
      </c>
      <c r="E443" s="41">
        <v>0</v>
      </c>
      <c r="F443" s="41">
        <v>0</v>
      </c>
      <c r="G443" s="48">
        <v>30301</v>
      </c>
    </row>
    <row r="444" spans="1:7" x14ac:dyDescent="0.25">
      <c r="A444" s="48">
        <v>303012500</v>
      </c>
      <c r="B444" s="41" t="s">
        <v>797</v>
      </c>
      <c r="C444" s="41">
        <v>637.44000000000005</v>
      </c>
      <c r="D444" s="41">
        <v>8500</v>
      </c>
      <c r="E444" s="41">
        <v>8500</v>
      </c>
      <c r="F444" s="41">
        <v>-7862.56</v>
      </c>
      <c r="G444" s="48">
        <v>30301</v>
      </c>
    </row>
    <row r="445" spans="1:7" x14ac:dyDescent="0.25">
      <c r="A445" s="48">
        <v>303012510</v>
      </c>
      <c r="B445" s="41" t="s">
        <v>799</v>
      </c>
      <c r="C445" s="41">
        <v>0</v>
      </c>
      <c r="D445" s="41">
        <v>0</v>
      </c>
      <c r="E445" s="41">
        <v>0</v>
      </c>
      <c r="F445" s="41">
        <v>0</v>
      </c>
      <c r="G445" s="48">
        <v>30301</v>
      </c>
    </row>
    <row r="446" spans="1:7" x14ac:dyDescent="0.25">
      <c r="A446" s="48">
        <v>303012520</v>
      </c>
      <c r="B446" s="41" t="s">
        <v>801</v>
      </c>
      <c r="C446" s="41">
        <v>0</v>
      </c>
      <c r="D446" s="41">
        <v>500</v>
      </c>
      <c r="E446" s="41">
        <v>500</v>
      </c>
      <c r="F446" s="41">
        <v>-500</v>
      </c>
      <c r="G446" s="48">
        <v>30301</v>
      </c>
    </row>
    <row r="447" spans="1:7" x14ac:dyDescent="0.25">
      <c r="A447" s="48">
        <v>303012701</v>
      </c>
      <c r="B447" s="41" t="s">
        <v>803</v>
      </c>
      <c r="C447" s="41">
        <v>7608.48</v>
      </c>
      <c r="D447" s="41">
        <v>15400</v>
      </c>
      <c r="E447" s="41">
        <v>15400</v>
      </c>
      <c r="F447" s="41">
        <v>-7791.52</v>
      </c>
      <c r="G447" s="48">
        <v>30301</v>
      </c>
    </row>
    <row r="448" spans="1:7" x14ac:dyDescent="0.25">
      <c r="A448" s="48">
        <v>303012703</v>
      </c>
      <c r="B448" s="41" t="s">
        <v>805</v>
      </c>
      <c r="C448" s="41">
        <v>0</v>
      </c>
      <c r="D448" s="41">
        <v>200</v>
      </c>
      <c r="E448" s="41">
        <v>200</v>
      </c>
      <c r="F448" s="41">
        <v>-200</v>
      </c>
      <c r="G448" s="48">
        <v>30301</v>
      </c>
    </row>
    <row r="449" spans="1:7" x14ac:dyDescent="0.25">
      <c r="A449" s="48">
        <v>303012706</v>
      </c>
      <c r="B449" s="41" t="s">
        <v>807</v>
      </c>
      <c r="C449" s="41">
        <v>0</v>
      </c>
      <c r="D449" s="41">
        <v>0</v>
      </c>
      <c r="E449" s="41">
        <v>0</v>
      </c>
      <c r="F449" s="41">
        <v>0</v>
      </c>
      <c r="G449" s="48">
        <v>30301</v>
      </c>
    </row>
    <row r="450" spans="1:7" x14ac:dyDescent="0.25">
      <c r="A450" s="48">
        <v>303014600</v>
      </c>
      <c r="B450" s="41" t="s">
        <v>809</v>
      </c>
      <c r="C450" s="41">
        <v>0</v>
      </c>
      <c r="D450" s="41">
        <v>0</v>
      </c>
      <c r="E450" s="41">
        <v>0</v>
      </c>
      <c r="F450" s="41">
        <v>0</v>
      </c>
      <c r="G450" s="48">
        <v>30301</v>
      </c>
    </row>
    <row r="451" spans="1:7" x14ac:dyDescent="0.25">
      <c r="A451" s="48">
        <v>303014610</v>
      </c>
      <c r="B451" s="41" t="s">
        <v>811</v>
      </c>
      <c r="C451" s="41">
        <v>0</v>
      </c>
      <c r="D451" s="41">
        <v>0</v>
      </c>
      <c r="E451" s="41">
        <v>0</v>
      </c>
      <c r="F451" s="41">
        <v>0</v>
      </c>
      <c r="G451" s="48">
        <v>30301</v>
      </c>
    </row>
    <row r="452" spans="1:7" x14ac:dyDescent="0.25">
      <c r="A452" s="48">
        <v>303014611</v>
      </c>
      <c r="B452" s="41" t="s">
        <v>813</v>
      </c>
      <c r="C452" s="41">
        <v>0</v>
      </c>
      <c r="D452" s="41">
        <v>0</v>
      </c>
      <c r="E452" s="41">
        <v>0</v>
      </c>
      <c r="F452" s="41">
        <v>0</v>
      </c>
      <c r="G452" s="48">
        <v>30301</v>
      </c>
    </row>
    <row r="453" spans="1:7" x14ac:dyDescent="0.25">
      <c r="A453" s="48">
        <v>303014618</v>
      </c>
      <c r="B453" s="41" t="s">
        <v>815</v>
      </c>
      <c r="C453" s="41">
        <v>0</v>
      </c>
      <c r="D453" s="41">
        <v>0</v>
      </c>
      <c r="E453" s="41">
        <v>0</v>
      </c>
      <c r="F453" s="41">
        <v>0</v>
      </c>
      <c r="G453" s="48">
        <v>30301</v>
      </c>
    </row>
    <row r="454" spans="1:7" x14ac:dyDescent="0.25">
      <c r="A454" s="48">
        <v>303014619</v>
      </c>
      <c r="B454" s="41" t="s">
        <v>817</v>
      </c>
      <c r="C454" s="41">
        <v>0</v>
      </c>
      <c r="D454" s="41">
        <v>0</v>
      </c>
      <c r="E454" s="41">
        <v>0</v>
      </c>
      <c r="F454" s="41">
        <v>0</v>
      </c>
      <c r="G454" s="48">
        <v>30301</v>
      </c>
    </row>
    <row r="455" spans="1:7" x14ac:dyDescent="0.25">
      <c r="A455" s="48">
        <v>303014621</v>
      </c>
      <c r="B455" s="41" t="s">
        <v>819</v>
      </c>
      <c r="C455" s="41">
        <v>0</v>
      </c>
      <c r="D455" s="41">
        <v>0</v>
      </c>
      <c r="E455" s="41">
        <v>0</v>
      </c>
      <c r="F455" s="41">
        <v>0</v>
      </c>
      <c r="G455" s="48">
        <v>30301</v>
      </c>
    </row>
    <row r="456" spans="1:7" x14ac:dyDescent="0.25">
      <c r="A456" s="48">
        <v>303015007</v>
      </c>
      <c r="B456" s="41" t="s">
        <v>821</v>
      </c>
      <c r="C456" s="41">
        <v>0</v>
      </c>
      <c r="D456" s="41">
        <v>0</v>
      </c>
      <c r="E456" s="41">
        <v>0</v>
      </c>
      <c r="F456" s="41">
        <v>0</v>
      </c>
      <c r="G456" s="48">
        <v>30301</v>
      </c>
    </row>
    <row r="457" spans="1:7" x14ac:dyDescent="0.25">
      <c r="A457" s="48">
        <v>303015124</v>
      </c>
      <c r="B457" s="41" t="s">
        <v>2752</v>
      </c>
      <c r="C457" s="41">
        <v>0</v>
      </c>
      <c r="D457" s="41">
        <v>0</v>
      </c>
      <c r="E457" s="41">
        <v>0</v>
      </c>
      <c r="F457" s="41">
        <v>0</v>
      </c>
      <c r="G457" s="48">
        <v>30301</v>
      </c>
    </row>
    <row r="458" spans="1:7" x14ac:dyDescent="0.25">
      <c r="A458" s="48">
        <v>303015902</v>
      </c>
      <c r="B458" s="41" t="s">
        <v>823</v>
      </c>
      <c r="C458" s="41">
        <v>0</v>
      </c>
      <c r="D458" s="41">
        <v>0</v>
      </c>
      <c r="E458" s="41">
        <v>0</v>
      </c>
      <c r="F458" s="41">
        <v>0</v>
      </c>
      <c r="G458" s="48">
        <v>30301</v>
      </c>
    </row>
    <row r="459" spans="1:7" x14ac:dyDescent="0.25">
      <c r="A459" s="48">
        <v>303016010</v>
      </c>
      <c r="B459" s="41" t="s">
        <v>825</v>
      </c>
      <c r="C459" s="41">
        <v>0</v>
      </c>
      <c r="D459" s="41">
        <v>0</v>
      </c>
      <c r="E459" s="41">
        <v>0</v>
      </c>
      <c r="F459" s="41">
        <v>0</v>
      </c>
      <c r="G459" s="48">
        <v>30301</v>
      </c>
    </row>
    <row r="460" spans="1:7" x14ac:dyDescent="0.25">
      <c r="A460" s="48">
        <v>303019008</v>
      </c>
      <c r="B460" s="41" t="s">
        <v>827</v>
      </c>
      <c r="C460" s="41">
        <v>0</v>
      </c>
      <c r="D460" s="41">
        <v>0</v>
      </c>
      <c r="E460" s="41">
        <v>0</v>
      </c>
      <c r="F460" s="41">
        <v>0</v>
      </c>
      <c r="G460" s="48">
        <v>30301</v>
      </c>
    </row>
    <row r="461" spans="1:7" x14ac:dyDescent="0.25">
      <c r="A461" s="48">
        <v>303019051</v>
      </c>
      <c r="B461" s="41" t="s">
        <v>829</v>
      </c>
      <c r="C461" s="41">
        <v>0</v>
      </c>
      <c r="D461" s="41">
        <v>0</v>
      </c>
      <c r="E461" s="41">
        <v>0</v>
      </c>
      <c r="F461" s="41">
        <v>0</v>
      </c>
      <c r="G461" s="48">
        <v>30301</v>
      </c>
    </row>
    <row r="462" spans="1:7" x14ac:dyDescent="0.25">
      <c r="A462" s="48">
        <v>303019053</v>
      </c>
      <c r="B462" s="41" t="s">
        <v>831</v>
      </c>
      <c r="C462" s="41">
        <v>0</v>
      </c>
      <c r="D462" s="41">
        <v>0</v>
      </c>
      <c r="E462" s="41">
        <v>0</v>
      </c>
      <c r="F462" s="41">
        <v>0</v>
      </c>
      <c r="G462" s="48">
        <v>30301</v>
      </c>
    </row>
    <row r="463" spans="1:7" x14ac:dyDescent="0.25">
      <c r="A463" s="48">
        <v>303019054</v>
      </c>
      <c r="B463" s="41" t="s">
        <v>833</v>
      </c>
      <c r="C463" s="41">
        <v>0</v>
      </c>
      <c r="D463" s="41">
        <v>0</v>
      </c>
      <c r="E463" s="41">
        <v>0</v>
      </c>
      <c r="F463" s="41">
        <v>0</v>
      </c>
      <c r="G463" s="48">
        <v>30301</v>
      </c>
    </row>
    <row r="464" spans="1:7" x14ac:dyDescent="0.25">
      <c r="A464" s="48">
        <v>303019062</v>
      </c>
      <c r="B464" s="41" t="s">
        <v>835</v>
      </c>
      <c r="C464" s="41">
        <v>0</v>
      </c>
      <c r="D464" s="41">
        <v>0</v>
      </c>
      <c r="E464" s="41">
        <v>0</v>
      </c>
      <c r="F464" s="41">
        <v>0</v>
      </c>
      <c r="G464" s="48">
        <v>30301</v>
      </c>
    </row>
    <row r="465" spans="1:7" x14ac:dyDescent="0.25">
      <c r="A465" s="48">
        <v>303019100</v>
      </c>
      <c r="B465" s="41" t="s">
        <v>791</v>
      </c>
      <c r="C465" s="41">
        <v>0</v>
      </c>
      <c r="D465" s="41">
        <v>-111300</v>
      </c>
      <c r="E465" s="41">
        <v>-111300</v>
      </c>
      <c r="F465" s="41">
        <v>111300</v>
      </c>
      <c r="G465" s="48">
        <v>30301</v>
      </c>
    </row>
    <row r="466" spans="1:7" x14ac:dyDescent="0.25">
      <c r="A466" s="48">
        <v>303019103</v>
      </c>
      <c r="B466" s="41" t="s">
        <v>838</v>
      </c>
      <c r="C466" s="41">
        <v>0</v>
      </c>
      <c r="D466" s="41">
        <v>0</v>
      </c>
      <c r="E466" s="41">
        <v>0</v>
      </c>
      <c r="F466" s="41">
        <v>0</v>
      </c>
      <c r="G466" s="48">
        <v>30301</v>
      </c>
    </row>
    <row r="467" spans="1:7" x14ac:dyDescent="0.25">
      <c r="A467" s="48">
        <v>303019846</v>
      </c>
      <c r="B467" s="41" t="s">
        <v>840</v>
      </c>
      <c r="C467" s="41">
        <v>0</v>
      </c>
      <c r="D467" s="41">
        <v>0</v>
      </c>
      <c r="E467" s="41">
        <v>0</v>
      </c>
      <c r="F467" s="41">
        <v>0</v>
      </c>
      <c r="G467" s="48">
        <v>30301</v>
      </c>
    </row>
    <row r="468" spans="1:7" x14ac:dyDescent="0.25">
      <c r="A468" s="48">
        <v>303020100</v>
      </c>
      <c r="B468" s="41" t="s">
        <v>842</v>
      </c>
      <c r="C468" s="41">
        <v>0</v>
      </c>
      <c r="D468" s="41">
        <v>0</v>
      </c>
      <c r="E468" s="41">
        <v>0</v>
      </c>
      <c r="F468" s="41">
        <v>0</v>
      </c>
      <c r="G468" s="48">
        <v>30302</v>
      </c>
    </row>
    <row r="469" spans="1:7" x14ac:dyDescent="0.25">
      <c r="A469" s="48">
        <v>303020101</v>
      </c>
      <c r="B469" s="41" t="s">
        <v>844</v>
      </c>
      <c r="C469" s="41">
        <v>0</v>
      </c>
      <c r="D469" s="41">
        <v>0</v>
      </c>
      <c r="E469" s="41">
        <v>0</v>
      </c>
      <c r="F469" s="41">
        <v>0</v>
      </c>
      <c r="G469" s="48">
        <v>30302</v>
      </c>
    </row>
    <row r="470" spans="1:7" x14ac:dyDescent="0.25">
      <c r="A470" s="48">
        <v>303020102</v>
      </c>
      <c r="B470" s="41" t="s">
        <v>846</v>
      </c>
      <c r="C470" s="41">
        <v>0</v>
      </c>
      <c r="D470" s="41">
        <v>0</v>
      </c>
      <c r="E470" s="41">
        <v>0</v>
      </c>
      <c r="F470" s="41">
        <v>0</v>
      </c>
      <c r="G470" s="48">
        <v>30302</v>
      </c>
    </row>
    <row r="471" spans="1:7" x14ac:dyDescent="0.25">
      <c r="A471" s="48">
        <v>303020103</v>
      </c>
      <c r="B471" s="41" t="s">
        <v>848</v>
      </c>
      <c r="C471" s="41">
        <v>0</v>
      </c>
      <c r="D471" s="41">
        <v>0</v>
      </c>
      <c r="E471" s="41">
        <v>0</v>
      </c>
      <c r="F471" s="41">
        <v>0</v>
      </c>
      <c r="G471" s="48">
        <v>30302</v>
      </c>
    </row>
    <row r="472" spans="1:7" x14ac:dyDescent="0.25">
      <c r="A472" s="48">
        <v>303020120</v>
      </c>
      <c r="B472" s="41" t="s">
        <v>850</v>
      </c>
      <c r="C472" s="41">
        <v>0</v>
      </c>
      <c r="D472" s="41">
        <v>0</v>
      </c>
      <c r="E472" s="41">
        <v>0</v>
      </c>
      <c r="F472" s="41">
        <v>0</v>
      </c>
      <c r="G472" s="48">
        <v>30302</v>
      </c>
    </row>
    <row r="473" spans="1:7" x14ac:dyDescent="0.25">
      <c r="A473" s="48">
        <v>303020150</v>
      </c>
      <c r="B473" s="41" t="s">
        <v>852</v>
      </c>
      <c r="C473" s="41">
        <v>0</v>
      </c>
      <c r="D473" s="41">
        <v>0</v>
      </c>
      <c r="E473" s="41">
        <v>0</v>
      </c>
      <c r="F473" s="41">
        <v>0</v>
      </c>
      <c r="G473" s="48">
        <v>30302</v>
      </c>
    </row>
    <row r="474" spans="1:7" x14ac:dyDescent="0.25">
      <c r="A474" s="48">
        <v>303020200</v>
      </c>
      <c r="B474" s="41" t="s">
        <v>854</v>
      </c>
      <c r="C474" s="41">
        <v>0</v>
      </c>
      <c r="D474" s="41">
        <v>0</v>
      </c>
      <c r="E474" s="41">
        <v>0</v>
      </c>
      <c r="F474" s="41">
        <v>0</v>
      </c>
      <c r="G474" s="48">
        <v>30302</v>
      </c>
    </row>
    <row r="475" spans="1:7" x14ac:dyDescent="0.25">
      <c r="A475" s="48">
        <v>303020700</v>
      </c>
      <c r="B475" s="41" t="s">
        <v>856</v>
      </c>
      <c r="C475" s="41">
        <v>0</v>
      </c>
      <c r="D475" s="41">
        <v>0</v>
      </c>
      <c r="E475" s="41">
        <v>0</v>
      </c>
      <c r="F475" s="41">
        <v>0</v>
      </c>
      <c r="G475" s="48">
        <v>30302</v>
      </c>
    </row>
    <row r="476" spans="1:7" x14ac:dyDescent="0.25">
      <c r="A476" s="48">
        <v>303020930</v>
      </c>
      <c r="B476" s="41" t="s">
        <v>858</v>
      </c>
      <c r="C476" s="41">
        <v>0</v>
      </c>
      <c r="D476" s="41">
        <v>400</v>
      </c>
      <c r="E476" s="41">
        <v>400</v>
      </c>
      <c r="F476" s="41">
        <v>-400</v>
      </c>
      <c r="G476" s="48">
        <v>30302</v>
      </c>
    </row>
    <row r="477" spans="1:7" x14ac:dyDescent="0.25">
      <c r="A477" s="48">
        <v>303020975</v>
      </c>
      <c r="B477" s="41" t="s">
        <v>860</v>
      </c>
      <c r="C477" s="41">
        <v>0</v>
      </c>
      <c r="D477" s="41">
        <v>0</v>
      </c>
      <c r="E477" s="41">
        <v>0</v>
      </c>
      <c r="F477" s="41">
        <v>0</v>
      </c>
      <c r="G477" s="48">
        <v>30302</v>
      </c>
    </row>
    <row r="478" spans="1:7" x14ac:dyDescent="0.25">
      <c r="A478" s="48">
        <v>303022000</v>
      </c>
      <c r="B478" s="41" t="s">
        <v>862</v>
      </c>
      <c r="C478" s="41">
        <v>0</v>
      </c>
      <c r="D478" s="41">
        <v>0</v>
      </c>
      <c r="E478" s="41">
        <v>0</v>
      </c>
      <c r="F478" s="41">
        <v>0</v>
      </c>
      <c r="G478" s="48">
        <v>30302</v>
      </c>
    </row>
    <row r="479" spans="1:7" x14ac:dyDescent="0.25">
      <c r="A479" s="48">
        <v>303022004</v>
      </c>
      <c r="B479" s="41" t="s">
        <v>864</v>
      </c>
      <c r="C479" s="41">
        <v>0</v>
      </c>
      <c r="D479" s="41">
        <v>0</v>
      </c>
      <c r="E479" s="41">
        <v>0</v>
      </c>
      <c r="F479" s="41">
        <v>0</v>
      </c>
      <c r="G479" s="48">
        <v>30302</v>
      </c>
    </row>
    <row r="480" spans="1:7" x14ac:dyDescent="0.25">
      <c r="A480" s="48">
        <v>303022022</v>
      </c>
      <c r="B480" s="41" t="s">
        <v>866</v>
      </c>
      <c r="C480" s="41">
        <v>0</v>
      </c>
      <c r="D480" s="41">
        <v>0</v>
      </c>
      <c r="E480" s="41">
        <v>0</v>
      </c>
      <c r="F480" s="41">
        <v>0</v>
      </c>
      <c r="G480" s="48">
        <v>30302</v>
      </c>
    </row>
    <row r="481" spans="1:7" x14ac:dyDescent="0.25">
      <c r="A481" s="48">
        <v>303022423</v>
      </c>
      <c r="B481" s="41" t="s">
        <v>868</v>
      </c>
      <c r="C481" s="41">
        <v>7905</v>
      </c>
      <c r="D481" s="41">
        <v>10000</v>
      </c>
      <c r="E481" s="41">
        <v>10000</v>
      </c>
      <c r="F481" s="41">
        <v>-2095</v>
      </c>
      <c r="G481" s="48">
        <v>30302</v>
      </c>
    </row>
    <row r="482" spans="1:7" x14ac:dyDescent="0.25">
      <c r="A482" s="48">
        <v>303022427</v>
      </c>
      <c r="B482" s="41" t="s">
        <v>870</v>
      </c>
      <c r="C482" s="41">
        <v>0</v>
      </c>
      <c r="D482" s="41">
        <v>0</v>
      </c>
      <c r="E482" s="41">
        <v>0</v>
      </c>
      <c r="F482" s="41">
        <v>0</v>
      </c>
      <c r="G482" s="48">
        <v>30302</v>
      </c>
    </row>
    <row r="483" spans="1:7" x14ac:dyDescent="0.25">
      <c r="A483" s="48">
        <v>303022430</v>
      </c>
      <c r="B483" s="41" t="s">
        <v>872</v>
      </c>
      <c r="C483" s="41">
        <v>0</v>
      </c>
      <c r="D483" s="41">
        <v>0</v>
      </c>
      <c r="E483" s="41">
        <v>0</v>
      </c>
      <c r="F483" s="41">
        <v>0</v>
      </c>
      <c r="G483" s="48">
        <v>30302</v>
      </c>
    </row>
    <row r="484" spans="1:7" x14ac:dyDescent="0.25">
      <c r="A484" s="48">
        <v>303022432</v>
      </c>
      <c r="B484" s="41" t="s">
        <v>874</v>
      </c>
      <c r="C484" s="41">
        <v>0</v>
      </c>
      <c r="D484" s="41">
        <v>400</v>
      </c>
      <c r="E484" s="41">
        <v>400</v>
      </c>
      <c r="F484" s="41">
        <v>-400</v>
      </c>
      <c r="G484" s="48">
        <v>30302</v>
      </c>
    </row>
    <row r="485" spans="1:7" x14ac:dyDescent="0.25">
      <c r="A485" s="48">
        <v>303022438</v>
      </c>
      <c r="B485" s="41" t="s">
        <v>876</v>
      </c>
      <c r="C485" s="41">
        <v>0</v>
      </c>
      <c r="D485" s="41">
        <v>0</v>
      </c>
      <c r="E485" s="41">
        <v>0</v>
      </c>
      <c r="F485" s="41">
        <v>0</v>
      </c>
      <c r="G485" s="48">
        <v>30302</v>
      </c>
    </row>
    <row r="486" spans="1:7" x14ac:dyDescent="0.25">
      <c r="A486" s="48">
        <v>303022500</v>
      </c>
      <c r="B486" s="41" t="s">
        <v>878</v>
      </c>
      <c r="C486" s="41">
        <v>0</v>
      </c>
      <c r="D486" s="41">
        <v>0</v>
      </c>
      <c r="E486" s="41">
        <v>0</v>
      </c>
      <c r="F486" s="41">
        <v>0</v>
      </c>
      <c r="G486" s="48">
        <v>30302</v>
      </c>
    </row>
    <row r="487" spans="1:7" x14ac:dyDescent="0.25">
      <c r="A487" s="48">
        <v>303022510</v>
      </c>
      <c r="B487" s="41" t="s">
        <v>880</v>
      </c>
      <c r="C487" s="41">
        <v>0</v>
      </c>
      <c r="D487" s="41">
        <v>0</v>
      </c>
      <c r="E487" s="41">
        <v>0</v>
      </c>
      <c r="F487" s="41">
        <v>0</v>
      </c>
      <c r="G487" s="48">
        <v>30302</v>
      </c>
    </row>
    <row r="488" spans="1:7" x14ac:dyDescent="0.25">
      <c r="A488" s="48">
        <v>303022701</v>
      </c>
      <c r="B488" s="41" t="s">
        <v>882</v>
      </c>
      <c r="C488" s="41">
        <v>110.85</v>
      </c>
      <c r="D488" s="41">
        <v>1000</v>
      </c>
      <c r="E488" s="41">
        <v>1000</v>
      </c>
      <c r="F488" s="41">
        <v>-889.15</v>
      </c>
      <c r="G488" s="48">
        <v>30302</v>
      </c>
    </row>
    <row r="489" spans="1:7" x14ac:dyDescent="0.25">
      <c r="A489" s="48">
        <v>303022801</v>
      </c>
      <c r="B489" s="41" t="s">
        <v>884</v>
      </c>
      <c r="C489" s="41">
        <v>0</v>
      </c>
      <c r="D489" s="41">
        <v>0</v>
      </c>
      <c r="E489" s="41">
        <v>0</v>
      </c>
      <c r="F489" s="41">
        <v>0</v>
      </c>
      <c r="G489" s="48">
        <v>30302</v>
      </c>
    </row>
    <row r="490" spans="1:7" x14ac:dyDescent="0.25">
      <c r="A490" s="48">
        <v>303022815</v>
      </c>
      <c r="B490" s="41" t="s">
        <v>886</v>
      </c>
      <c r="C490" s="41">
        <v>0</v>
      </c>
      <c r="D490" s="41">
        <v>0</v>
      </c>
      <c r="E490" s="41">
        <v>0</v>
      </c>
      <c r="F490" s="41">
        <v>0</v>
      </c>
      <c r="G490" s="48">
        <v>30302</v>
      </c>
    </row>
    <row r="491" spans="1:7" x14ac:dyDescent="0.25">
      <c r="A491" s="48">
        <v>303024600</v>
      </c>
      <c r="B491" s="41" t="s">
        <v>888</v>
      </c>
      <c r="C491" s="41">
        <v>0</v>
      </c>
      <c r="D491" s="41">
        <v>0</v>
      </c>
      <c r="E491" s="41">
        <v>0</v>
      </c>
      <c r="F491" s="41">
        <v>0</v>
      </c>
      <c r="G491" s="48">
        <v>30302</v>
      </c>
    </row>
    <row r="492" spans="1:7" x14ac:dyDescent="0.25">
      <c r="A492" s="48">
        <v>303024610</v>
      </c>
      <c r="B492" s="41" t="s">
        <v>890</v>
      </c>
      <c r="C492" s="41">
        <v>0</v>
      </c>
      <c r="D492" s="41">
        <v>0</v>
      </c>
      <c r="E492" s="41">
        <v>0</v>
      </c>
      <c r="F492" s="41">
        <v>0</v>
      </c>
      <c r="G492" s="48">
        <v>30302</v>
      </c>
    </row>
    <row r="493" spans="1:7" x14ac:dyDescent="0.25">
      <c r="A493" s="48">
        <v>303024611</v>
      </c>
      <c r="B493" s="41" t="s">
        <v>892</v>
      </c>
      <c r="C493" s="41">
        <v>0</v>
      </c>
      <c r="D493" s="41">
        <v>0</v>
      </c>
      <c r="E493" s="41">
        <v>0</v>
      </c>
      <c r="F493" s="41">
        <v>0</v>
      </c>
      <c r="G493" s="48">
        <v>30302</v>
      </c>
    </row>
    <row r="494" spans="1:7" x14ac:dyDescent="0.25">
      <c r="A494" s="48">
        <v>303024619</v>
      </c>
      <c r="B494" s="41" t="s">
        <v>894</v>
      </c>
      <c r="C494" s="41">
        <v>0</v>
      </c>
      <c r="D494" s="41">
        <v>0</v>
      </c>
      <c r="E494" s="41">
        <v>0</v>
      </c>
      <c r="F494" s="41">
        <v>0</v>
      </c>
      <c r="G494" s="48">
        <v>30302</v>
      </c>
    </row>
    <row r="495" spans="1:7" x14ac:dyDescent="0.25">
      <c r="A495" s="48">
        <v>303026010</v>
      </c>
      <c r="B495" s="41" t="s">
        <v>896</v>
      </c>
      <c r="C495" s="41">
        <v>0</v>
      </c>
      <c r="D495" s="41">
        <v>0</v>
      </c>
      <c r="E495" s="41">
        <v>0</v>
      </c>
      <c r="F495" s="41">
        <v>0</v>
      </c>
      <c r="G495" s="48">
        <v>30302</v>
      </c>
    </row>
    <row r="496" spans="1:7" x14ac:dyDescent="0.25">
      <c r="A496" s="48">
        <v>303029002</v>
      </c>
      <c r="B496" s="41" t="s">
        <v>898</v>
      </c>
      <c r="C496" s="41">
        <v>0</v>
      </c>
      <c r="D496" s="41">
        <v>-56200</v>
      </c>
      <c r="E496" s="41">
        <v>-56200</v>
      </c>
      <c r="F496" s="41">
        <v>56200</v>
      </c>
      <c r="G496" s="48">
        <v>30302</v>
      </c>
    </row>
    <row r="497" spans="1:7" x14ac:dyDescent="0.25">
      <c r="A497" s="48">
        <v>303029051</v>
      </c>
      <c r="B497" s="41" t="s">
        <v>900</v>
      </c>
      <c r="C497" s="41">
        <v>0</v>
      </c>
      <c r="D497" s="41">
        <v>0</v>
      </c>
      <c r="E497" s="41">
        <v>0</v>
      </c>
      <c r="F497" s="41">
        <v>0</v>
      </c>
      <c r="G497" s="48">
        <v>30302</v>
      </c>
    </row>
    <row r="498" spans="1:7" x14ac:dyDescent="0.25">
      <c r="A498" s="48">
        <v>303029053</v>
      </c>
      <c r="B498" s="41" t="s">
        <v>902</v>
      </c>
      <c r="C498" s="41">
        <v>0</v>
      </c>
      <c r="D498" s="41">
        <v>0</v>
      </c>
      <c r="E498" s="41">
        <v>0</v>
      </c>
      <c r="F498" s="41">
        <v>0</v>
      </c>
      <c r="G498" s="48">
        <v>30302</v>
      </c>
    </row>
    <row r="499" spans="1:7" x14ac:dyDescent="0.25">
      <c r="A499" s="48">
        <v>303029100</v>
      </c>
      <c r="B499" s="41" t="s">
        <v>874</v>
      </c>
      <c r="C499" s="41">
        <v>0</v>
      </c>
      <c r="D499" s="41">
        <v>-1500</v>
      </c>
      <c r="E499" s="41">
        <v>-1500</v>
      </c>
      <c r="F499" s="41">
        <v>1500</v>
      </c>
      <c r="G499" s="48">
        <v>30302</v>
      </c>
    </row>
    <row r="500" spans="1:7" x14ac:dyDescent="0.25">
      <c r="A500" s="48">
        <v>303029555</v>
      </c>
      <c r="B500" s="41" t="s">
        <v>905</v>
      </c>
      <c r="C500" s="41">
        <v>0</v>
      </c>
      <c r="D500" s="41">
        <v>0</v>
      </c>
      <c r="E500" s="41">
        <v>0</v>
      </c>
      <c r="F500" s="41">
        <v>0</v>
      </c>
      <c r="G500" s="48">
        <v>30302</v>
      </c>
    </row>
    <row r="501" spans="1:7" x14ac:dyDescent="0.25">
      <c r="A501" s="48">
        <v>303029846</v>
      </c>
      <c r="B501" s="41" t="s">
        <v>907</v>
      </c>
      <c r="C501" s="41">
        <v>0</v>
      </c>
      <c r="D501" s="41">
        <v>0</v>
      </c>
      <c r="E501" s="41">
        <v>0</v>
      </c>
      <c r="F501" s="41">
        <v>0</v>
      </c>
      <c r="G501" s="48">
        <v>30302</v>
      </c>
    </row>
    <row r="502" spans="1:7" x14ac:dyDescent="0.25">
      <c r="A502" s="48">
        <v>303030100</v>
      </c>
      <c r="B502" s="41" t="s">
        <v>909</v>
      </c>
      <c r="C502" s="41">
        <v>57714.7</v>
      </c>
      <c r="D502" s="41">
        <v>172700</v>
      </c>
      <c r="E502" s="41">
        <v>172700</v>
      </c>
      <c r="F502" s="41">
        <v>-114985.3</v>
      </c>
      <c r="G502" s="48">
        <v>30303</v>
      </c>
    </row>
    <row r="503" spans="1:7" x14ac:dyDescent="0.25">
      <c r="A503" s="48">
        <v>303030101</v>
      </c>
      <c r="B503" s="41" t="s">
        <v>911</v>
      </c>
      <c r="C503" s="41">
        <v>0</v>
      </c>
      <c r="D503" s="41">
        <v>0</v>
      </c>
      <c r="E503" s="41">
        <v>0</v>
      </c>
      <c r="F503" s="41">
        <v>0</v>
      </c>
      <c r="G503" s="48">
        <v>30303</v>
      </c>
    </row>
    <row r="504" spans="1:7" x14ac:dyDescent="0.25">
      <c r="A504" s="48">
        <v>303030102</v>
      </c>
      <c r="B504" s="41" t="s">
        <v>913</v>
      </c>
      <c r="C504" s="41">
        <v>0</v>
      </c>
      <c r="D504" s="41">
        <v>0</v>
      </c>
      <c r="E504" s="41">
        <v>0</v>
      </c>
      <c r="F504" s="41">
        <v>0</v>
      </c>
      <c r="G504" s="48">
        <v>30303</v>
      </c>
    </row>
    <row r="505" spans="1:7" x14ac:dyDescent="0.25">
      <c r="A505" s="48">
        <v>303030103</v>
      </c>
      <c r="B505" s="41" t="s">
        <v>915</v>
      </c>
      <c r="C505" s="41">
        <v>0</v>
      </c>
      <c r="D505" s="41">
        <v>0</v>
      </c>
      <c r="E505" s="41">
        <v>0</v>
      </c>
      <c r="F505" s="41">
        <v>0</v>
      </c>
      <c r="G505" s="48">
        <v>30303</v>
      </c>
    </row>
    <row r="506" spans="1:7" x14ac:dyDescent="0.25">
      <c r="A506" s="48">
        <v>303030120</v>
      </c>
      <c r="B506" s="41" t="s">
        <v>917</v>
      </c>
      <c r="C506" s="41">
        <v>0</v>
      </c>
      <c r="D506" s="41">
        <v>0</v>
      </c>
      <c r="E506" s="41">
        <v>0</v>
      </c>
      <c r="F506" s="41">
        <v>0</v>
      </c>
      <c r="G506" s="48">
        <v>30303</v>
      </c>
    </row>
    <row r="507" spans="1:7" x14ac:dyDescent="0.25">
      <c r="A507" s="48">
        <v>303030150</v>
      </c>
      <c r="B507" s="41" t="s">
        <v>919</v>
      </c>
      <c r="C507" s="41">
        <v>0</v>
      </c>
      <c r="D507" s="41">
        <v>0</v>
      </c>
      <c r="E507" s="41">
        <v>0</v>
      </c>
      <c r="F507" s="41">
        <v>0</v>
      </c>
      <c r="G507" s="48">
        <v>30303</v>
      </c>
    </row>
    <row r="508" spans="1:7" x14ac:dyDescent="0.25">
      <c r="A508" s="48">
        <v>303030200</v>
      </c>
      <c r="B508" s="41" t="s">
        <v>921</v>
      </c>
      <c r="C508" s="41">
        <v>0</v>
      </c>
      <c r="D508" s="41">
        <v>0</v>
      </c>
      <c r="E508" s="41">
        <v>0</v>
      </c>
      <c r="F508" s="41">
        <v>0</v>
      </c>
      <c r="G508" s="48">
        <v>30303</v>
      </c>
    </row>
    <row r="509" spans="1:7" x14ac:dyDescent="0.25">
      <c r="A509" s="48">
        <v>303030800</v>
      </c>
      <c r="B509" s="41" t="s">
        <v>923</v>
      </c>
      <c r="C509" s="41">
        <v>0</v>
      </c>
      <c r="D509" s="41">
        <v>0</v>
      </c>
      <c r="E509" s="41">
        <v>0</v>
      </c>
      <c r="F509" s="41">
        <v>0</v>
      </c>
      <c r="G509" s="48">
        <v>30303</v>
      </c>
    </row>
    <row r="510" spans="1:7" x14ac:dyDescent="0.25">
      <c r="A510" s="48">
        <v>303030930</v>
      </c>
      <c r="B510" s="41" t="s">
        <v>925</v>
      </c>
      <c r="C510" s="41">
        <v>0</v>
      </c>
      <c r="D510" s="41">
        <v>600</v>
      </c>
      <c r="E510" s="41">
        <v>600</v>
      </c>
      <c r="F510" s="41">
        <v>-600</v>
      </c>
      <c r="G510" s="48">
        <v>30303</v>
      </c>
    </row>
    <row r="511" spans="1:7" x14ac:dyDescent="0.25">
      <c r="A511" s="48">
        <v>303030975</v>
      </c>
      <c r="B511" s="41" t="s">
        <v>927</v>
      </c>
      <c r="C511" s="41">
        <v>115</v>
      </c>
      <c r="D511" s="41">
        <v>500</v>
      </c>
      <c r="E511" s="41">
        <v>500</v>
      </c>
      <c r="F511" s="41">
        <v>-385</v>
      </c>
      <c r="G511" s="48">
        <v>30303</v>
      </c>
    </row>
    <row r="512" spans="1:7" x14ac:dyDescent="0.25">
      <c r="A512" s="48">
        <v>303032000</v>
      </c>
      <c r="B512" s="41" t="s">
        <v>929</v>
      </c>
      <c r="C512" s="41">
        <v>0</v>
      </c>
      <c r="D512" s="41">
        <v>2000</v>
      </c>
      <c r="E512" s="41">
        <v>2000</v>
      </c>
      <c r="F512" s="41">
        <v>-2000</v>
      </c>
      <c r="G512" s="48">
        <v>30303</v>
      </c>
    </row>
    <row r="513" spans="1:7" x14ac:dyDescent="0.25">
      <c r="A513" s="48">
        <v>303032004</v>
      </c>
      <c r="B513" s="41" t="s">
        <v>931</v>
      </c>
      <c r="C513" s="41">
        <v>0</v>
      </c>
      <c r="D513" s="41">
        <v>2100</v>
      </c>
      <c r="E513" s="41">
        <v>2100</v>
      </c>
      <c r="F513" s="41">
        <v>-2100</v>
      </c>
      <c r="G513" s="48">
        <v>30303</v>
      </c>
    </row>
    <row r="514" spans="1:7" x14ac:dyDescent="0.25">
      <c r="A514" s="48">
        <v>303032022</v>
      </c>
      <c r="B514" s="41" t="s">
        <v>933</v>
      </c>
      <c r="C514" s="41">
        <v>0</v>
      </c>
      <c r="D514" s="41">
        <v>1500</v>
      </c>
      <c r="E514" s="41">
        <v>1500</v>
      </c>
      <c r="F514" s="41">
        <v>-1500</v>
      </c>
      <c r="G514" s="48">
        <v>30303</v>
      </c>
    </row>
    <row r="515" spans="1:7" x14ac:dyDescent="0.25">
      <c r="A515" s="48">
        <v>303032416</v>
      </c>
      <c r="B515" s="41" t="s">
        <v>935</v>
      </c>
      <c r="C515" s="41">
        <v>0</v>
      </c>
      <c r="D515" s="41">
        <v>0</v>
      </c>
      <c r="E515" s="41">
        <v>0</v>
      </c>
      <c r="F515" s="41">
        <v>0</v>
      </c>
      <c r="G515" s="48">
        <v>30303</v>
      </c>
    </row>
    <row r="516" spans="1:7" x14ac:dyDescent="0.25">
      <c r="A516" s="48">
        <v>303032421</v>
      </c>
      <c r="B516" s="41" t="s">
        <v>937</v>
      </c>
      <c r="C516" s="41">
        <v>0</v>
      </c>
      <c r="D516" s="41">
        <v>0</v>
      </c>
      <c r="E516" s="41">
        <v>0</v>
      </c>
      <c r="F516" s="41">
        <v>0</v>
      </c>
      <c r="G516" s="48">
        <v>30303</v>
      </c>
    </row>
    <row r="517" spans="1:7" x14ac:dyDescent="0.25">
      <c r="A517" s="48">
        <v>303032422</v>
      </c>
      <c r="B517" s="41" t="s">
        <v>939</v>
      </c>
      <c r="C517" s="41">
        <v>0</v>
      </c>
      <c r="D517" s="41">
        <v>0</v>
      </c>
      <c r="E517" s="41">
        <v>0</v>
      </c>
      <c r="F517" s="41">
        <v>0</v>
      </c>
      <c r="G517" s="48">
        <v>30303</v>
      </c>
    </row>
    <row r="518" spans="1:7" x14ac:dyDescent="0.25">
      <c r="A518" s="48">
        <v>303032423</v>
      </c>
      <c r="B518" s="41" t="s">
        <v>941</v>
      </c>
      <c r="C518" s="41">
        <v>162.80000000000001</v>
      </c>
      <c r="D518" s="41">
        <v>14000</v>
      </c>
      <c r="E518" s="41">
        <v>14000</v>
      </c>
      <c r="F518" s="41">
        <v>-13837.2</v>
      </c>
      <c r="G518" s="48">
        <v>30303</v>
      </c>
    </row>
    <row r="519" spans="1:7" x14ac:dyDescent="0.25">
      <c r="A519" s="48">
        <v>303032427</v>
      </c>
      <c r="B519" s="41" t="s">
        <v>943</v>
      </c>
      <c r="C519" s="41">
        <v>1200</v>
      </c>
      <c r="D519" s="41">
        <v>8300</v>
      </c>
      <c r="E519" s="41">
        <v>8300</v>
      </c>
      <c r="F519" s="41">
        <v>-7100</v>
      </c>
      <c r="G519" s="48">
        <v>30303</v>
      </c>
    </row>
    <row r="520" spans="1:7" x14ac:dyDescent="0.25">
      <c r="A520" s="48">
        <v>303032430</v>
      </c>
      <c r="B520" s="41" t="s">
        <v>945</v>
      </c>
      <c r="C520" s="41">
        <v>21</v>
      </c>
      <c r="D520" s="41">
        <v>300</v>
      </c>
      <c r="E520" s="41">
        <v>300</v>
      </c>
      <c r="F520" s="41">
        <v>-279</v>
      </c>
      <c r="G520" s="48">
        <v>30303</v>
      </c>
    </row>
    <row r="521" spans="1:7" x14ac:dyDescent="0.25">
      <c r="A521" s="48">
        <v>303032432</v>
      </c>
      <c r="B521" s="41" t="s">
        <v>947</v>
      </c>
      <c r="C521" s="41">
        <v>0</v>
      </c>
      <c r="D521" s="41">
        <v>0</v>
      </c>
      <c r="E521" s="41">
        <v>0</v>
      </c>
      <c r="F521" s="41">
        <v>0</v>
      </c>
      <c r="G521" s="48">
        <v>30303</v>
      </c>
    </row>
    <row r="522" spans="1:7" x14ac:dyDescent="0.25">
      <c r="A522" s="48">
        <v>303032439</v>
      </c>
      <c r="B522" s="41" t="s">
        <v>949</v>
      </c>
      <c r="C522" s="41">
        <v>0</v>
      </c>
      <c r="D522" s="41">
        <v>0</v>
      </c>
      <c r="E522" s="41">
        <v>0</v>
      </c>
      <c r="F522" s="41">
        <v>0</v>
      </c>
      <c r="G522" s="48">
        <v>30303</v>
      </c>
    </row>
    <row r="523" spans="1:7" x14ac:dyDescent="0.25">
      <c r="A523" s="48">
        <v>303032456</v>
      </c>
      <c r="B523" s="41" t="s">
        <v>951</v>
      </c>
      <c r="C523" s="41">
        <v>0</v>
      </c>
      <c r="D523" s="41">
        <v>0</v>
      </c>
      <c r="E523" s="41">
        <v>0</v>
      </c>
      <c r="F523" s="41">
        <v>0</v>
      </c>
      <c r="G523" s="48">
        <v>30303</v>
      </c>
    </row>
    <row r="524" spans="1:7" x14ac:dyDescent="0.25">
      <c r="A524" s="48">
        <v>303032500</v>
      </c>
      <c r="B524" s="41" t="s">
        <v>953</v>
      </c>
      <c r="C524" s="41">
        <v>625.61</v>
      </c>
      <c r="D524" s="41">
        <v>4000</v>
      </c>
      <c r="E524" s="41">
        <v>4000</v>
      </c>
      <c r="F524" s="41">
        <v>-3374.39</v>
      </c>
      <c r="G524" s="48">
        <v>30303</v>
      </c>
    </row>
    <row r="525" spans="1:7" x14ac:dyDescent="0.25">
      <c r="A525" s="48">
        <v>303032510</v>
      </c>
      <c r="B525" s="41" t="s">
        <v>955</v>
      </c>
      <c r="C525" s="41">
        <v>0</v>
      </c>
      <c r="D525" s="41">
        <v>0</v>
      </c>
      <c r="E525" s="41">
        <v>0</v>
      </c>
      <c r="F525" s="41">
        <v>0</v>
      </c>
      <c r="G525" s="48">
        <v>30303</v>
      </c>
    </row>
    <row r="526" spans="1:7" x14ac:dyDescent="0.25">
      <c r="A526" s="48">
        <v>303032701</v>
      </c>
      <c r="B526" s="41" t="s">
        <v>957</v>
      </c>
      <c r="C526" s="41">
        <v>1685.62</v>
      </c>
      <c r="D526" s="41">
        <v>6000</v>
      </c>
      <c r="E526" s="41">
        <v>6000</v>
      </c>
      <c r="F526" s="41">
        <v>-4314.38</v>
      </c>
      <c r="G526" s="48">
        <v>30303</v>
      </c>
    </row>
    <row r="527" spans="1:7" x14ac:dyDescent="0.25">
      <c r="A527" s="48">
        <v>303032703</v>
      </c>
      <c r="B527" s="41" t="s">
        <v>959</v>
      </c>
      <c r="C527" s="41">
        <v>0</v>
      </c>
      <c r="D527" s="41">
        <v>0</v>
      </c>
      <c r="E527" s="41">
        <v>0</v>
      </c>
      <c r="F527" s="41">
        <v>0</v>
      </c>
      <c r="G527" s="48">
        <v>30303</v>
      </c>
    </row>
    <row r="528" spans="1:7" x14ac:dyDescent="0.25">
      <c r="A528" s="48">
        <v>303032706</v>
      </c>
      <c r="B528" s="41" t="s">
        <v>961</v>
      </c>
      <c r="C528" s="41">
        <v>0</v>
      </c>
      <c r="D528" s="41">
        <v>0</v>
      </c>
      <c r="E528" s="41">
        <v>0</v>
      </c>
      <c r="F528" s="41">
        <v>0</v>
      </c>
      <c r="G528" s="48">
        <v>30303</v>
      </c>
    </row>
    <row r="529" spans="1:7" x14ac:dyDescent="0.25">
      <c r="A529" s="48">
        <v>303032801</v>
      </c>
      <c r="B529" s="41" t="s">
        <v>2772</v>
      </c>
      <c r="C529" s="41">
        <v>0</v>
      </c>
      <c r="D529" s="41">
        <v>0</v>
      </c>
      <c r="E529" s="41">
        <v>0</v>
      </c>
      <c r="F529" s="41">
        <v>0</v>
      </c>
      <c r="G529" s="48">
        <v>30303</v>
      </c>
    </row>
    <row r="530" spans="1:7" x14ac:dyDescent="0.25">
      <c r="A530" s="48">
        <v>303032900</v>
      </c>
      <c r="B530" s="41" t="s">
        <v>963</v>
      </c>
      <c r="C530" s="41">
        <v>0</v>
      </c>
      <c r="D530" s="41">
        <v>0</v>
      </c>
      <c r="E530" s="41">
        <v>0</v>
      </c>
      <c r="F530" s="41">
        <v>0</v>
      </c>
      <c r="G530" s="48">
        <v>30303</v>
      </c>
    </row>
    <row r="531" spans="1:7" x14ac:dyDescent="0.25">
      <c r="A531" s="48">
        <v>303032924</v>
      </c>
      <c r="B531" s="41" t="s">
        <v>965</v>
      </c>
      <c r="C531" s="41">
        <v>0</v>
      </c>
      <c r="D531" s="41">
        <v>0</v>
      </c>
      <c r="E531" s="41">
        <v>0</v>
      </c>
      <c r="F531" s="41">
        <v>0</v>
      </c>
      <c r="G531" s="48">
        <v>30303</v>
      </c>
    </row>
    <row r="532" spans="1:7" x14ac:dyDescent="0.25">
      <c r="A532" s="48">
        <v>303034600</v>
      </c>
      <c r="B532" s="41" t="s">
        <v>967</v>
      </c>
      <c r="C532" s="41">
        <v>0</v>
      </c>
      <c r="D532" s="41">
        <v>0</v>
      </c>
      <c r="E532" s="41">
        <v>0</v>
      </c>
      <c r="F532" s="41">
        <v>0</v>
      </c>
      <c r="G532" s="48">
        <v>30303</v>
      </c>
    </row>
    <row r="533" spans="1:7" x14ac:dyDescent="0.25">
      <c r="A533" s="48">
        <v>303034610</v>
      </c>
      <c r="B533" s="41" t="s">
        <v>969</v>
      </c>
      <c r="C533" s="41">
        <v>0</v>
      </c>
      <c r="D533" s="41">
        <v>0</v>
      </c>
      <c r="E533" s="41">
        <v>0</v>
      </c>
      <c r="F533" s="41">
        <v>0</v>
      </c>
      <c r="G533" s="48">
        <v>30303</v>
      </c>
    </row>
    <row r="534" spans="1:7" x14ac:dyDescent="0.25">
      <c r="A534" s="48">
        <v>303034611</v>
      </c>
      <c r="B534" s="41" t="s">
        <v>971</v>
      </c>
      <c r="C534" s="41">
        <v>0</v>
      </c>
      <c r="D534" s="41">
        <v>0</v>
      </c>
      <c r="E534" s="41">
        <v>0</v>
      </c>
      <c r="F534" s="41">
        <v>0</v>
      </c>
      <c r="G534" s="48">
        <v>30303</v>
      </c>
    </row>
    <row r="535" spans="1:7" x14ac:dyDescent="0.25">
      <c r="A535" s="48">
        <v>303034618</v>
      </c>
      <c r="B535" s="41" t="s">
        <v>973</v>
      </c>
      <c r="C535" s="41">
        <v>0</v>
      </c>
      <c r="D535" s="41">
        <v>0</v>
      </c>
      <c r="E535" s="41">
        <v>0</v>
      </c>
      <c r="F535" s="41">
        <v>0</v>
      </c>
      <c r="G535" s="48">
        <v>30303</v>
      </c>
    </row>
    <row r="536" spans="1:7" x14ac:dyDescent="0.25">
      <c r="A536" s="48">
        <v>303034619</v>
      </c>
      <c r="B536" s="41" t="s">
        <v>975</v>
      </c>
      <c r="C536" s="41">
        <v>0</v>
      </c>
      <c r="D536" s="41">
        <v>0</v>
      </c>
      <c r="E536" s="41">
        <v>0</v>
      </c>
      <c r="F536" s="41">
        <v>0</v>
      </c>
      <c r="G536" s="48">
        <v>30303</v>
      </c>
    </row>
    <row r="537" spans="1:7" x14ac:dyDescent="0.25">
      <c r="A537" s="48">
        <v>303034621</v>
      </c>
      <c r="B537" s="41" t="s">
        <v>977</v>
      </c>
      <c r="C537" s="41">
        <v>0</v>
      </c>
      <c r="D537" s="41">
        <v>0</v>
      </c>
      <c r="E537" s="41">
        <v>0</v>
      </c>
      <c r="F537" s="41">
        <v>0</v>
      </c>
      <c r="G537" s="48">
        <v>30303</v>
      </c>
    </row>
    <row r="538" spans="1:7" x14ac:dyDescent="0.25">
      <c r="A538" s="48">
        <v>303034990</v>
      </c>
      <c r="B538" s="41" t="s">
        <v>979</v>
      </c>
      <c r="C538" s="41">
        <v>0</v>
      </c>
      <c r="D538" s="41">
        <v>2630400</v>
      </c>
      <c r="E538" s="41">
        <v>2630400</v>
      </c>
      <c r="F538" s="41">
        <v>-2630400</v>
      </c>
      <c r="G538" s="48">
        <v>30303</v>
      </c>
    </row>
    <row r="539" spans="1:7" x14ac:dyDescent="0.25">
      <c r="A539" s="48">
        <v>303034991</v>
      </c>
      <c r="B539" s="41" t="s">
        <v>981</v>
      </c>
      <c r="C539" s="41">
        <v>0</v>
      </c>
      <c r="D539" s="41">
        <v>169700</v>
      </c>
      <c r="E539" s="41">
        <v>169700</v>
      </c>
      <c r="F539" s="41">
        <v>-169700</v>
      </c>
      <c r="G539" s="48">
        <v>30303</v>
      </c>
    </row>
    <row r="540" spans="1:7" x14ac:dyDescent="0.25">
      <c r="A540" s="48">
        <v>303034992</v>
      </c>
      <c r="B540" s="41" t="s">
        <v>983</v>
      </c>
      <c r="C540" s="41">
        <v>0</v>
      </c>
      <c r="D540" s="41">
        <v>43200</v>
      </c>
      <c r="E540" s="41">
        <v>43200</v>
      </c>
      <c r="F540" s="41">
        <v>-43200</v>
      </c>
      <c r="G540" s="48">
        <v>30303</v>
      </c>
    </row>
    <row r="541" spans="1:7" x14ac:dyDescent="0.25">
      <c r="A541" s="48">
        <v>303034993</v>
      </c>
      <c r="B541" s="41" t="s">
        <v>985</v>
      </c>
      <c r="C541" s="41">
        <v>0</v>
      </c>
      <c r="D541" s="41">
        <v>0</v>
      </c>
      <c r="E541" s="41">
        <v>0</v>
      </c>
      <c r="F541" s="41">
        <v>0</v>
      </c>
      <c r="G541" s="48">
        <v>30303</v>
      </c>
    </row>
    <row r="542" spans="1:7" x14ac:dyDescent="0.25">
      <c r="A542" s="48">
        <v>303035008</v>
      </c>
      <c r="B542" s="41" t="s">
        <v>987</v>
      </c>
      <c r="C542" s="41">
        <v>0</v>
      </c>
      <c r="D542" s="41">
        <v>0</v>
      </c>
      <c r="E542" s="41">
        <v>0</v>
      </c>
      <c r="F542" s="41">
        <v>0</v>
      </c>
      <c r="G542" s="48">
        <v>30303</v>
      </c>
    </row>
    <row r="543" spans="1:7" x14ac:dyDescent="0.25">
      <c r="A543" s="48">
        <v>303035012</v>
      </c>
      <c r="B543" s="41" t="s">
        <v>989</v>
      </c>
      <c r="C543" s="41">
        <v>2193419.2599999998</v>
      </c>
      <c r="D543" s="41">
        <v>6047000</v>
      </c>
      <c r="E543" s="41">
        <v>6047000</v>
      </c>
      <c r="F543" s="41">
        <v>-3853580.74</v>
      </c>
      <c r="G543" s="48">
        <v>30303</v>
      </c>
    </row>
    <row r="544" spans="1:7" x14ac:dyDescent="0.25">
      <c r="A544" s="48">
        <v>303035013</v>
      </c>
      <c r="B544" s="41" t="s">
        <v>991</v>
      </c>
      <c r="C544" s="41">
        <v>0</v>
      </c>
      <c r="D544" s="41">
        <v>0</v>
      </c>
      <c r="E544" s="41">
        <v>0</v>
      </c>
      <c r="F544" s="41">
        <v>0</v>
      </c>
      <c r="G544" s="48">
        <v>30303</v>
      </c>
    </row>
    <row r="545" spans="1:7" x14ac:dyDescent="0.25">
      <c r="A545" s="48">
        <v>303035124</v>
      </c>
      <c r="B545" s="41" t="s">
        <v>993</v>
      </c>
      <c r="C545" s="41">
        <v>249.8</v>
      </c>
      <c r="D545" s="41">
        <v>0</v>
      </c>
      <c r="E545" s="41">
        <v>0</v>
      </c>
      <c r="F545" s="41">
        <v>249.8</v>
      </c>
      <c r="G545" s="48">
        <v>30303</v>
      </c>
    </row>
    <row r="546" spans="1:7" x14ac:dyDescent="0.25">
      <c r="A546" s="48">
        <v>303035902</v>
      </c>
      <c r="B546" s="41" t="s">
        <v>995</v>
      </c>
      <c r="C546" s="41">
        <v>0</v>
      </c>
      <c r="D546" s="41">
        <v>10000</v>
      </c>
      <c r="E546" s="41">
        <v>10000</v>
      </c>
      <c r="F546" s="41">
        <v>-10000</v>
      </c>
      <c r="G546" s="48">
        <v>30303</v>
      </c>
    </row>
    <row r="547" spans="1:7" x14ac:dyDescent="0.25">
      <c r="A547" s="48">
        <v>303035912</v>
      </c>
      <c r="B547" s="41" t="s">
        <v>997</v>
      </c>
      <c r="C547" s="41">
        <v>0</v>
      </c>
      <c r="D547" s="41">
        <v>20000</v>
      </c>
      <c r="E547" s="41">
        <v>20000</v>
      </c>
      <c r="F547" s="41">
        <v>-20000</v>
      </c>
      <c r="G547" s="48">
        <v>30303</v>
      </c>
    </row>
    <row r="548" spans="1:7" x14ac:dyDescent="0.25">
      <c r="A548" s="48">
        <v>303035927</v>
      </c>
      <c r="B548" s="41" t="s">
        <v>999</v>
      </c>
      <c r="C548" s="41">
        <v>0</v>
      </c>
      <c r="D548" s="41">
        <v>0</v>
      </c>
      <c r="E548" s="41">
        <v>0</v>
      </c>
      <c r="F548" s="41">
        <v>0</v>
      </c>
      <c r="G548" s="48">
        <v>30303</v>
      </c>
    </row>
    <row r="549" spans="1:7" x14ac:dyDescent="0.25">
      <c r="A549" s="48">
        <v>303036010</v>
      </c>
      <c r="B549" s="41" t="s">
        <v>1001</v>
      </c>
      <c r="C549" s="41">
        <v>0</v>
      </c>
      <c r="D549" s="41">
        <v>0</v>
      </c>
      <c r="E549" s="41">
        <v>0</v>
      </c>
      <c r="F549" s="41">
        <v>0</v>
      </c>
      <c r="G549" s="48">
        <v>30303</v>
      </c>
    </row>
    <row r="550" spans="1:7" x14ac:dyDescent="0.25">
      <c r="A550" s="48">
        <v>303036500</v>
      </c>
      <c r="B550" s="41" t="s">
        <v>1003</v>
      </c>
      <c r="C550" s="41">
        <v>0</v>
      </c>
      <c r="D550" s="41">
        <v>0</v>
      </c>
      <c r="E550" s="41">
        <v>0</v>
      </c>
      <c r="F550" s="41">
        <v>0</v>
      </c>
      <c r="G550" s="48">
        <v>30303</v>
      </c>
    </row>
    <row r="551" spans="1:7" x14ac:dyDescent="0.25">
      <c r="A551" s="48">
        <v>303039004</v>
      </c>
      <c r="B551" s="41" t="s">
        <v>1005</v>
      </c>
      <c r="C551" s="41">
        <v>0</v>
      </c>
      <c r="D551" s="41">
        <v>-5983800</v>
      </c>
      <c r="E551" s="41">
        <v>-5983800</v>
      </c>
      <c r="F551" s="41">
        <v>5983800</v>
      </c>
      <c r="G551" s="48">
        <v>30303</v>
      </c>
    </row>
    <row r="552" spans="1:7" x14ac:dyDescent="0.25">
      <c r="A552" s="48">
        <v>303039005</v>
      </c>
      <c r="B552" s="41" t="s">
        <v>1007</v>
      </c>
      <c r="C552" s="41">
        <v>-35906</v>
      </c>
      <c r="D552" s="41">
        <v>-43200</v>
      </c>
      <c r="E552" s="41">
        <v>-43200</v>
      </c>
      <c r="F552" s="41">
        <v>7294</v>
      </c>
      <c r="G552" s="48">
        <v>30303</v>
      </c>
    </row>
    <row r="553" spans="1:7" x14ac:dyDescent="0.25">
      <c r="A553" s="48">
        <v>303039006</v>
      </c>
      <c r="B553" s="41" t="s">
        <v>1009</v>
      </c>
      <c r="C553" s="41">
        <v>0</v>
      </c>
      <c r="D553" s="41">
        <v>-87600</v>
      </c>
      <c r="E553" s="41">
        <v>-87600</v>
      </c>
      <c r="F553" s="41">
        <v>87600</v>
      </c>
      <c r="G553" s="48">
        <v>30303</v>
      </c>
    </row>
    <row r="554" spans="1:7" x14ac:dyDescent="0.25">
      <c r="A554" s="48">
        <v>303039007</v>
      </c>
      <c r="B554" s="41" t="s">
        <v>1011</v>
      </c>
      <c r="C554" s="41">
        <v>0</v>
      </c>
      <c r="D554" s="41">
        <v>0</v>
      </c>
      <c r="E554" s="41">
        <v>0</v>
      </c>
      <c r="F554" s="41">
        <v>0</v>
      </c>
      <c r="G554" s="48">
        <v>30303</v>
      </c>
    </row>
    <row r="555" spans="1:7" x14ac:dyDescent="0.25">
      <c r="A555" s="48">
        <v>303039008</v>
      </c>
      <c r="B555" s="41" t="s">
        <v>1013</v>
      </c>
      <c r="C555" s="41">
        <v>0</v>
      </c>
      <c r="D555" s="41">
        <v>0</v>
      </c>
      <c r="E555" s="41">
        <v>0</v>
      </c>
      <c r="F555" s="41">
        <v>0</v>
      </c>
      <c r="G555" s="48">
        <v>30303</v>
      </c>
    </row>
    <row r="556" spans="1:7" x14ac:dyDescent="0.25">
      <c r="A556" s="48">
        <v>303039010</v>
      </c>
      <c r="B556" s="41" t="s">
        <v>1015</v>
      </c>
      <c r="C556" s="41">
        <v>0</v>
      </c>
      <c r="D556" s="41">
        <v>-2597300</v>
      </c>
      <c r="E556" s="41">
        <v>-2597300</v>
      </c>
      <c r="F556" s="41">
        <v>2597300</v>
      </c>
      <c r="G556" s="48">
        <v>30303</v>
      </c>
    </row>
    <row r="557" spans="1:7" x14ac:dyDescent="0.25">
      <c r="A557" s="48">
        <v>303039013</v>
      </c>
      <c r="B557" s="41" t="s">
        <v>1017</v>
      </c>
      <c r="C557" s="41">
        <v>0</v>
      </c>
      <c r="D557" s="41">
        <v>-65700</v>
      </c>
      <c r="E557" s="41">
        <v>-65700</v>
      </c>
      <c r="F557" s="41">
        <v>65700</v>
      </c>
      <c r="G557" s="48">
        <v>30303</v>
      </c>
    </row>
    <row r="558" spans="1:7" x14ac:dyDescent="0.25">
      <c r="A558" s="48">
        <v>303039016</v>
      </c>
      <c r="B558" s="41" t="s">
        <v>1019</v>
      </c>
      <c r="C558" s="41">
        <v>0</v>
      </c>
      <c r="D558" s="41">
        <v>0</v>
      </c>
      <c r="E558" s="41">
        <v>0</v>
      </c>
      <c r="F558" s="41">
        <v>0</v>
      </c>
      <c r="G558" s="48">
        <v>30303</v>
      </c>
    </row>
    <row r="559" spans="1:7" x14ac:dyDescent="0.25">
      <c r="A559" s="48">
        <v>303039051</v>
      </c>
      <c r="B559" s="41" t="s">
        <v>1021</v>
      </c>
      <c r="C559" s="41">
        <v>-15964.4</v>
      </c>
      <c r="D559" s="41">
        <v>-8600</v>
      </c>
      <c r="E559" s="41">
        <v>-8600</v>
      </c>
      <c r="F559" s="41">
        <v>-7364.4</v>
      </c>
      <c r="G559" s="48">
        <v>30303</v>
      </c>
    </row>
    <row r="560" spans="1:7" x14ac:dyDescent="0.25">
      <c r="A560" s="48">
        <v>303039053</v>
      </c>
      <c r="B560" s="41" t="s">
        <v>1023</v>
      </c>
      <c r="C560" s="41">
        <v>0</v>
      </c>
      <c r="D560" s="41">
        <v>0</v>
      </c>
      <c r="E560" s="41">
        <v>0</v>
      </c>
      <c r="F560" s="41">
        <v>0</v>
      </c>
      <c r="G560" s="48">
        <v>30303</v>
      </c>
    </row>
    <row r="561" spans="1:7" x14ac:dyDescent="0.25">
      <c r="A561" s="48">
        <v>303039058</v>
      </c>
      <c r="B561" s="41" t="s">
        <v>1025</v>
      </c>
      <c r="C561" s="41">
        <v>-44310.11</v>
      </c>
      <c r="D561" s="41">
        <v>-37100</v>
      </c>
      <c r="E561" s="41">
        <v>-37100</v>
      </c>
      <c r="F561" s="41">
        <v>-7210.11</v>
      </c>
      <c r="G561" s="48">
        <v>30303</v>
      </c>
    </row>
    <row r="562" spans="1:7" x14ac:dyDescent="0.25">
      <c r="A562" s="48">
        <v>303039059</v>
      </c>
      <c r="B562" s="41" t="s">
        <v>1027</v>
      </c>
      <c r="C562" s="41">
        <v>0</v>
      </c>
      <c r="D562" s="41">
        <v>0</v>
      </c>
      <c r="E562" s="41">
        <v>0</v>
      </c>
      <c r="F562" s="41">
        <v>0</v>
      </c>
      <c r="G562" s="48">
        <v>30303</v>
      </c>
    </row>
    <row r="563" spans="1:7" x14ac:dyDescent="0.25">
      <c r="A563" s="48">
        <v>303039079</v>
      </c>
      <c r="B563" s="41" t="s">
        <v>1029</v>
      </c>
      <c r="C563" s="41">
        <v>-14644.8</v>
      </c>
      <c r="D563" s="41">
        <v>-89600</v>
      </c>
      <c r="E563" s="41">
        <v>-89600</v>
      </c>
      <c r="F563" s="41">
        <v>74955.199999999997</v>
      </c>
      <c r="G563" s="48">
        <v>30303</v>
      </c>
    </row>
    <row r="564" spans="1:7" x14ac:dyDescent="0.25">
      <c r="A564" s="48">
        <v>303039084</v>
      </c>
      <c r="B564" s="41" t="s">
        <v>1031</v>
      </c>
      <c r="C564" s="41">
        <v>0</v>
      </c>
      <c r="D564" s="41">
        <v>0</v>
      </c>
      <c r="E564" s="41">
        <v>0</v>
      </c>
      <c r="F564" s="41">
        <v>0</v>
      </c>
      <c r="G564" s="48">
        <v>30303</v>
      </c>
    </row>
    <row r="565" spans="1:7" x14ac:dyDescent="0.25">
      <c r="A565" s="48">
        <v>303039100</v>
      </c>
      <c r="B565" s="41" t="s">
        <v>947</v>
      </c>
      <c r="C565" s="41">
        <v>0</v>
      </c>
      <c r="D565" s="41">
        <v>-1000</v>
      </c>
      <c r="E565" s="41">
        <v>-1000</v>
      </c>
      <c r="F565" s="41">
        <v>1000</v>
      </c>
      <c r="G565" s="48">
        <v>30303</v>
      </c>
    </row>
    <row r="566" spans="1:7" x14ac:dyDescent="0.25">
      <c r="A566" s="48">
        <v>303039101</v>
      </c>
      <c r="B566" s="41" t="s">
        <v>1034</v>
      </c>
      <c r="C566" s="41">
        <v>0</v>
      </c>
      <c r="D566" s="41">
        <v>0</v>
      </c>
      <c r="E566" s="41">
        <v>0</v>
      </c>
      <c r="F566" s="41">
        <v>0</v>
      </c>
      <c r="G566" s="48">
        <v>30303</v>
      </c>
    </row>
    <row r="567" spans="1:7" x14ac:dyDescent="0.25">
      <c r="A567" s="48">
        <v>303039102</v>
      </c>
      <c r="B567" s="41" t="s">
        <v>1036</v>
      </c>
      <c r="C567" s="41">
        <v>0</v>
      </c>
      <c r="D567" s="41">
        <v>-6000</v>
      </c>
      <c r="E567" s="41">
        <v>-6000</v>
      </c>
      <c r="F567" s="41">
        <v>6000</v>
      </c>
      <c r="G567" s="48">
        <v>30303</v>
      </c>
    </row>
    <row r="568" spans="1:7" x14ac:dyDescent="0.25">
      <c r="A568" s="48">
        <v>303039107</v>
      </c>
      <c r="B568" s="41" t="s">
        <v>1038</v>
      </c>
      <c r="C568" s="41">
        <v>0</v>
      </c>
      <c r="D568" s="41">
        <v>0</v>
      </c>
      <c r="E568" s="41">
        <v>0</v>
      </c>
      <c r="F568" s="41">
        <v>0</v>
      </c>
      <c r="G568" s="48">
        <v>30303</v>
      </c>
    </row>
    <row r="569" spans="1:7" x14ac:dyDescent="0.25">
      <c r="A569" s="48">
        <v>303039108</v>
      </c>
      <c r="B569" s="41" t="s">
        <v>1040</v>
      </c>
      <c r="C569" s="41">
        <v>0</v>
      </c>
      <c r="D569" s="41">
        <v>0</v>
      </c>
      <c r="E569" s="41">
        <v>0</v>
      </c>
      <c r="F569" s="41">
        <v>0</v>
      </c>
      <c r="G569" s="48">
        <v>30303</v>
      </c>
    </row>
    <row r="570" spans="1:7" x14ac:dyDescent="0.25">
      <c r="A570" s="48">
        <v>303039825</v>
      </c>
      <c r="B570" s="41" t="s">
        <v>1042</v>
      </c>
      <c r="C570" s="41">
        <v>0</v>
      </c>
      <c r="D570" s="41">
        <v>0</v>
      </c>
      <c r="E570" s="41">
        <v>0</v>
      </c>
      <c r="F570" s="41">
        <v>0</v>
      </c>
      <c r="G570" s="48">
        <v>30303</v>
      </c>
    </row>
    <row r="571" spans="1:7" x14ac:dyDescent="0.25">
      <c r="A571" s="48">
        <v>303039845</v>
      </c>
      <c r="B571" s="41" t="s">
        <v>1044</v>
      </c>
      <c r="C571" s="41">
        <v>0</v>
      </c>
      <c r="D571" s="41">
        <v>0</v>
      </c>
      <c r="E571" s="41">
        <v>0</v>
      </c>
      <c r="F571" s="41">
        <v>0</v>
      </c>
      <c r="G571" s="48">
        <v>30303</v>
      </c>
    </row>
    <row r="572" spans="1:7" x14ac:dyDescent="0.25">
      <c r="A572" s="48">
        <v>303039846</v>
      </c>
      <c r="B572" s="41" t="s">
        <v>1046</v>
      </c>
      <c r="C572" s="41">
        <v>0</v>
      </c>
      <c r="D572" s="41">
        <v>0</v>
      </c>
      <c r="E572" s="41">
        <v>0</v>
      </c>
      <c r="F572" s="41">
        <v>0</v>
      </c>
      <c r="G572" s="48">
        <v>30303</v>
      </c>
    </row>
    <row r="573" spans="1:7" x14ac:dyDescent="0.25">
      <c r="A573" s="48">
        <v>303040100</v>
      </c>
      <c r="B573" s="41" t="s">
        <v>1048</v>
      </c>
      <c r="C573" s="41">
        <v>53928.37</v>
      </c>
      <c r="D573" s="41">
        <v>151500</v>
      </c>
      <c r="E573" s="41">
        <v>151500</v>
      </c>
      <c r="F573" s="41">
        <v>-97571.63</v>
      </c>
      <c r="G573" s="48">
        <v>30304</v>
      </c>
    </row>
    <row r="574" spans="1:7" x14ac:dyDescent="0.25">
      <c r="A574" s="48">
        <v>303040101</v>
      </c>
      <c r="B574" s="41" t="s">
        <v>1050</v>
      </c>
      <c r="C574" s="41">
        <v>0</v>
      </c>
      <c r="D574" s="41">
        <v>0</v>
      </c>
      <c r="E574" s="41">
        <v>0</v>
      </c>
      <c r="F574" s="41">
        <v>0</v>
      </c>
      <c r="G574" s="48">
        <v>30304</v>
      </c>
    </row>
    <row r="575" spans="1:7" x14ac:dyDescent="0.25">
      <c r="A575" s="48">
        <v>303040102</v>
      </c>
      <c r="B575" s="41" t="s">
        <v>1052</v>
      </c>
      <c r="C575" s="41">
        <v>0</v>
      </c>
      <c r="D575" s="41">
        <v>0</v>
      </c>
      <c r="E575" s="41">
        <v>0</v>
      </c>
      <c r="F575" s="41">
        <v>0</v>
      </c>
      <c r="G575" s="48">
        <v>30304</v>
      </c>
    </row>
    <row r="576" spans="1:7" x14ac:dyDescent="0.25">
      <c r="A576" s="48">
        <v>303040103</v>
      </c>
      <c r="B576" s="41" t="s">
        <v>1054</v>
      </c>
      <c r="C576" s="41">
        <v>0</v>
      </c>
      <c r="D576" s="41">
        <v>0</v>
      </c>
      <c r="E576" s="41">
        <v>0</v>
      </c>
      <c r="F576" s="41">
        <v>0</v>
      </c>
      <c r="G576" s="48">
        <v>30304</v>
      </c>
    </row>
    <row r="577" spans="1:7" x14ac:dyDescent="0.25">
      <c r="A577" s="48">
        <v>303040120</v>
      </c>
      <c r="B577" s="41" t="s">
        <v>1056</v>
      </c>
      <c r="C577" s="41">
        <v>0</v>
      </c>
      <c r="D577" s="41">
        <v>0</v>
      </c>
      <c r="E577" s="41">
        <v>0</v>
      </c>
      <c r="F577" s="41">
        <v>0</v>
      </c>
      <c r="G577" s="48">
        <v>30304</v>
      </c>
    </row>
    <row r="578" spans="1:7" x14ac:dyDescent="0.25">
      <c r="A578" s="48">
        <v>303040150</v>
      </c>
      <c r="B578" s="41" t="s">
        <v>1058</v>
      </c>
      <c r="C578" s="41">
        <v>0</v>
      </c>
      <c r="D578" s="41">
        <v>0</v>
      </c>
      <c r="E578" s="41">
        <v>0</v>
      </c>
      <c r="F578" s="41">
        <v>0</v>
      </c>
      <c r="G578" s="48">
        <v>30304</v>
      </c>
    </row>
    <row r="579" spans="1:7" x14ac:dyDescent="0.25">
      <c r="A579" s="48">
        <v>303040200</v>
      </c>
      <c r="B579" s="41" t="s">
        <v>1060</v>
      </c>
      <c r="C579" s="41">
        <v>0</v>
      </c>
      <c r="D579" s="41">
        <v>0</v>
      </c>
      <c r="E579" s="41">
        <v>0</v>
      </c>
      <c r="F579" s="41">
        <v>0</v>
      </c>
      <c r="G579" s="48">
        <v>30304</v>
      </c>
    </row>
    <row r="580" spans="1:7" x14ac:dyDescent="0.25">
      <c r="A580" s="48">
        <v>303040700</v>
      </c>
      <c r="B580" s="41" t="s">
        <v>1062</v>
      </c>
      <c r="C580" s="41">
        <v>0</v>
      </c>
      <c r="D580" s="41">
        <v>0</v>
      </c>
      <c r="E580" s="41">
        <v>0</v>
      </c>
      <c r="F580" s="41">
        <v>0</v>
      </c>
      <c r="G580" s="48">
        <v>30304</v>
      </c>
    </row>
    <row r="581" spans="1:7" x14ac:dyDescent="0.25">
      <c r="A581" s="48">
        <v>303040930</v>
      </c>
      <c r="B581" s="41" t="s">
        <v>1064</v>
      </c>
      <c r="C581" s="41">
        <v>0</v>
      </c>
      <c r="D581" s="41">
        <v>0</v>
      </c>
      <c r="E581" s="41">
        <v>0</v>
      </c>
      <c r="F581" s="41">
        <v>0</v>
      </c>
      <c r="G581" s="48">
        <v>30304</v>
      </c>
    </row>
    <row r="582" spans="1:7" x14ac:dyDescent="0.25">
      <c r="A582" s="48">
        <v>303042000</v>
      </c>
      <c r="B582" s="41" t="s">
        <v>1066</v>
      </c>
      <c r="C582" s="41">
        <v>0</v>
      </c>
      <c r="D582" s="41">
        <v>0</v>
      </c>
      <c r="E582" s="41">
        <v>0</v>
      </c>
      <c r="F582" s="41">
        <v>0</v>
      </c>
      <c r="G582" s="48">
        <v>30304</v>
      </c>
    </row>
    <row r="583" spans="1:7" x14ac:dyDescent="0.25">
      <c r="A583" s="48">
        <v>303042427</v>
      </c>
      <c r="B583" s="41" t="s">
        <v>1068</v>
      </c>
      <c r="C583" s="41">
        <v>0</v>
      </c>
      <c r="D583" s="41">
        <v>0</v>
      </c>
      <c r="E583" s="41">
        <v>0</v>
      </c>
      <c r="F583" s="41">
        <v>0</v>
      </c>
      <c r="G583" s="48">
        <v>30304</v>
      </c>
    </row>
    <row r="584" spans="1:7" x14ac:dyDescent="0.25">
      <c r="A584" s="48">
        <v>303042429</v>
      </c>
      <c r="B584" s="41" t="s">
        <v>1070</v>
      </c>
      <c r="C584" s="41">
        <v>0</v>
      </c>
      <c r="D584" s="41">
        <v>7500</v>
      </c>
      <c r="E584" s="41">
        <v>7500</v>
      </c>
      <c r="F584" s="41">
        <v>-7500</v>
      </c>
      <c r="G584" s="48">
        <v>30304</v>
      </c>
    </row>
    <row r="585" spans="1:7" x14ac:dyDescent="0.25">
      <c r="A585" s="48">
        <v>303042432</v>
      </c>
      <c r="B585" s="41" t="s">
        <v>1072</v>
      </c>
      <c r="C585" s="41">
        <v>0</v>
      </c>
      <c r="D585" s="41">
        <v>0</v>
      </c>
      <c r="E585" s="41">
        <v>0</v>
      </c>
      <c r="F585" s="41">
        <v>0</v>
      </c>
      <c r="G585" s="48">
        <v>30304</v>
      </c>
    </row>
    <row r="586" spans="1:7" x14ac:dyDescent="0.25">
      <c r="A586" s="48">
        <v>303042510</v>
      </c>
      <c r="B586" s="41" t="s">
        <v>1074</v>
      </c>
      <c r="C586" s="41">
        <v>0</v>
      </c>
      <c r="D586" s="41">
        <v>0</v>
      </c>
      <c r="E586" s="41">
        <v>0</v>
      </c>
      <c r="F586" s="41">
        <v>0</v>
      </c>
      <c r="G586" s="48">
        <v>30304</v>
      </c>
    </row>
    <row r="587" spans="1:7" x14ac:dyDescent="0.25">
      <c r="A587" s="48">
        <v>303042706</v>
      </c>
      <c r="B587" s="41" t="s">
        <v>1076</v>
      </c>
      <c r="C587" s="41">
        <v>0</v>
      </c>
      <c r="D587" s="41">
        <v>0</v>
      </c>
      <c r="E587" s="41">
        <v>0</v>
      </c>
      <c r="F587" s="41">
        <v>0</v>
      </c>
      <c r="G587" s="48">
        <v>30304</v>
      </c>
    </row>
    <row r="588" spans="1:7" x14ac:dyDescent="0.25">
      <c r="A588" s="48">
        <v>303044600</v>
      </c>
      <c r="B588" s="41" t="s">
        <v>1078</v>
      </c>
      <c r="C588" s="41">
        <v>0</v>
      </c>
      <c r="D588" s="41">
        <v>0</v>
      </c>
      <c r="E588" s="41">
        <v>0</v>
      </c>
      <c r="F588" s="41">
        <v>0</v>
      </c>
      <c r="G588" s="48">
        <v>30304</v>
      </c>
    </row>
    <row r="589" spans="1:7" x14ac:dyDescent="0.25">
      <c r="A589" s="48">
        <v>303044610</v>
      </c>
      <c r="B589" s="41" t="s">
        <v>1080</v>
      </c>
      <c r="C589" s="41">
        <v>0</v>
      </c>
      <c r="D589" s="41">
        <v>0</v>
      </c>
      <c r="E589" s="41">
        <v>0</v>
      </c>
      <c r="F589" s="41">
        <v>0</v>
      </c>
      <c r="G589" s="48">
        <v>30304</v>
      </c>
    </row>
    <row r="590" spans="1:7" x14ac:dyDescent="0.25">
      <c r="A590" s="48">
        <v>303044611</v>
      </c>
      <c r="B590" s="41" t="s">
        <v>1082</v>
      </c>
      <c r="C590" s="41">
        <v>0</v>
      </c>
      <c r="D590" s="41">
        <v>0</v>
      </c>
      <c r="E590" s="41">
        <v>0</v>
      </c>
      <c r="F590" s="41">
        <v>0</v>
      </c>
      <c r="G590" s="48">
        <v>30304</v>
      </c>
    </row>
    <row r="591" spans="1:7" x14ac:dyDescent="0.25">
      <c r="A591" s="48">
        <v>303044619</v>
      </c>
      <c r="B591" s="41" t="s">
        <v>1084</v>
      </c>
      <c r="C591" s="41">
        <v>0</v>
      </c>
      <c r="D591" s="41">
        <v>0</v>
      </c>
      <c r="E591" s="41">
        <v>0</v>
      </c>
      <c r="F591" s="41">
        <v>0</v>
      </c>
      <c r="G591" s="48">
        <v>30304</v>
      </c>
    </row>
    <row r="592" spans="1:7" x14ac:dyDescent="0.25">
      <c r="A592" s="48">
        <v>303044995</v>
      </c>
      <c r="B592" s="41" t="s">
        <v>1086</v>
      </c>
      <c r="C592" s="41">
        <v>0</v>
      </c>
      <c r="D592" s="41">
        <v>10000</v>
      </c>
      <c r="E592" s="41">
        <v>10000</v>
      </c>
      <c r="F592" s="41">
        <v>-10000</v>
      </c>
      <c r="G592" s="48">
        <v>30304</v>
      </c>
    </row>
    <row r="593" spans="1:7" x14ac:dyDescent="0.25">
      <c r="A593" s="48">
        <v>303045018</v>
      </c>
      <c r="B593" s="41" t="s">
        <v>1088</v>
      </c>
      <c r="C593" s="41">
        <v>0</v>
      </c>
      <c r="D593" s="41">
        <v>0</v>
      </c>
      <c r="E593" s="41">
        <v>0</v>
      </c>
      <c r="F593" s="41">
        <v>0</v>
      </c>
      <c r="G593" s="48">
        <v>30304</v>
      </c>
    </row>
    <row r="594" spans="1:7" x14ac:dyDescent="0.25">
      <c r="A594" s="48">
        <v>303049006</v>
      </c>
      <c r="B594" s="41" t="s">
        <v>1090</v>
      </c>
      <c r="C594" s="41">
        <v>-43142</v>
      </c>
      <c r="D594" s="41">
        <v>-46100</v>
      </c>
      <c r="E594" s="41">
        <v>-46100</v>
      </c>
      <c r="F594" s="41">
        <v>2958</v>
      </c>
      <c r="G594" s="48">
        <v>30304</v>
      </c>
    </row>
    <row r="595" spans="1:7" x14ac:dyDescent="0.25">
      <c r="A595" s="48">
        <v>303049008</v>
      </c>
      <c r="B595" s="41" t="s">
        <v>1092</v>
      </c>
      <c r="C595" s="41">
        <v>0</v>
      </c>
      <c r="D595" s="41">
        <v>0</v>
      </c>
      <c r="E595" s="41">
        <v>0</v>
      </c>
      <c r="F595" s="41">
        <v>0</v>
      </c>
      <c r="G595" s="48">
        <v>30304</v>
      </c>
    </row>
    <row r="596" spans="1:7" x14ac:dyDescent="0.25">
      <c r="A596" s="48">
        <v>303049009</v>
      </c>
      <c r="B596" s="41" t="s">
        <v>1094</v>
      </c>
      <c r="C596" s="41">
        <v>0</v>
      </c>
      <c r="D596" s="41">
        <v>0</v>
      </c>
      <c r="E596" s="41">
        <v>0</v>
      </c>
      <c r="F596" s="41">
        <v>0</v>
      </c>
      <c r="G596" s="48">
        <v>30304</v>
      </c>
    </row>
    <row r="597" spans="1:7" x14ac:dyDescent="0.25">
      <c r="A597" s="48">
        <v>303049011</v>
      </c>
      <c r="B597" s="41" t="s">
        <v>1096</v>
      </c>
      <c r="C597" s="41">
        <v>0</v>
      </c>
      <c r="D597" s="41">
        <v>0</v>
      </c>
      <c r="E597" s="41">
        <v>0</v>
      </c>
      <c r="F597" s="41">
        <v>0</v>
      </c>
      <c r="G597" s="48">
        <v>30304</v>
      </c>
    </row>
    <row r="598" spans="1:7" x14ac:dyDescent="0.25">
      <c r="A598" s="48">
        <v>303049013</v>
      </c>
      <c r="B598" s="41" t="s">
        <v>1098</v>
      </c>
      <c r="C598" s="41">
        <v>0</v>
      </c>
      <c r="D598" s="41">
        <v>0</v>
      </c>
      <c r="E598" s="41">
        <v>0</v>
      </c>
      <c r="F598" s="41">
        <v>0</v>
      </c>
      <c r="G598" s="48">
        <v>30304</v>
      </c>
    </row>
    <row r="599" spans="1:7" x14ac:dyDescent="0.25">
      <c r="A599" s="48">
        <v>303049016</v>
      </c>
      <c r="B599" s="41" t="s">
        <v>1100</v>
      </c>
      <c r="C599" s="41">
        <v>0</v>
      </c>
      <c r="D599" s="41">
        <v>0</v>
      </c>
      <c r="E599" s="41">
        <v>0</v>
      </c>
      <c r="F599" s="41">
        <v>0</v>
      </c>
      <c r="G599" s="48">
        <v>30304</v>
      </c>
    </row>
    <row r="600" spans="1:7" x14ac:dyDescent="0.25">
      <c r="A600" s="48">
        <v>303049051</v>
      </c>
      <c r="B600" s="41" t="s">
        <v>1102</v>
      </c>
      <c r="C600" s="41">
        <v>0</v>
      </c>
      <c r="D600" s="41">
        <v>0</v>
      </c>
      <c r="E600" s="41">
        <v>0</v>
      </c>
      <c r="F600" s="41">
        <v>0</v>
      </c>
      <c r="G600" s="48">
        <v>30304</v>
      </c>
    </row>
    <row r="601" spans="1:7" x14ac:dyDescent="0.25">
      <c r="A601" s="48">
        <v>303050100</v>
      </c>
      <c r="B601" s="41" t="s">
        <v>1104</v>
      </c>
      <c r="C601" s="41">
        <v>0</v>
      </c>
      <c r="D601" s="41">
        <v>0</v>
      </c>
      <c r="E601" s="41">
        <v>0</v>
      </c>
      <c r="F601" s="41">
        <v>0</v>
      </c>
      <c r="G601" s="48">
        <v>30305</v>
      </c>
    </row>
    <row r="602" spans="1:7" x14ac:dyDescent="0.25">
      <c r="A602" s="48">
        <v>303050200</v>
      </c>
      <c r="B602" s="41" t="s">
        <v>1106</v>
      </c>
      <c r="C602" s="41">
        <v>0</v>
      </c>
      <c r="D602" s="41">
        <v>0</v>
      </c>
      <c r="E602" s="41">
        <v>0</v>
      </c>
      <c r="F602" s="41">
        <v>0</v>
      </c>
      <c r="G602" s="48">
        <v>30305</v>
      </c>
    </row>
    <row r="603" spans="1:7" x14ac:dyDescent="0.25">
      <c r="A603" s="48">
        <v>303050800</v>
      </c>
      <c r="B603" s="41" t="s">
        <v>1108</v>
      </c>
      <c r="C603" s="41">
        <v>0</v>
      </c>
      <c r="D603" s="41">
        <v>0</v>
      </c>
      <c r="E603" s="41">
        <v>0</v>
      </c>
      <c r="F603" s="41">
        <v>0</v>
      </c>
      <c r="G603" s="48">
        <v>30305</v>
      </c>
    </row>
    <row r="604" spans="1:7" x14ac:dyDescent="0.25">
      <c r="A604" s="48">
        <v>303052000</v>
      </c>
      <c r="B604" s="41" t="s">
        <v>1110</v>
      </c>
      <c r="C604" s="41">
        <v>0</v>
      </c>
      <c r="D604" s="41">
        <v>0</v>
      </c>
      <c r="E604" s="41">
        <v>0</v>
      </c>
      <c r="F604" s="41">
        <v>0</v>
      </c>
      <c r="G604" s="48">
        <v>30305</v>
      </c>
    </row>
    <row r="605" spans="1:7" x14ac:dyDescent="0.25">
      <c r="A605" s="48">
        <v>303052002</v>
      </c>
      <c r="B605" s="41" t="s">
        <v>1112</v>
      </c>
      <c r="C605" s="41">
        <v>0</v>
      </c>
      <c r="D605" s="41">
        <v>0</v>
      </c>
      <c r="E605" s="41">
        <v>0</v>
      </c>
      <c r="F605" s="41">
        <v>0</v>
      </c>
      <c r="G605" s="48">
        <v>30305</v>
      </c>
    </row>
    <row r="606" spans="1:7" x14ac:dyDescent="0.25">
      <c r="A606" s="48">
        <v>303052004</v>
      </c>
      <c r="B606" s="41" t="s">
        <v>1114</v>
      </c>
      <c r="C606" s="41">
        <v>0</v>
      </c>
      <c r="D606" s="41">
        <v>0</v>
      </c>
      <c r="E606" s="41">
        <v>0</v>
      </c>
      <c r="F606" s="41">
        <v>0</v>
      </c>
      <c r="G606" s="48">
        <v>30305</v>
      </c>
    </row>
    <row r="607" spans="1:7" x14ac:dyDescent="0.25">
      <c r="A607" s="48">
        <v>303052429</v>
      </c>
      <c r="B607" s="41" t="s">
        <v>1116</v>
      </c>
      <c r="C607" s="41">
        <v>0</v>
      </c>
      <c r="D607" s="41">
        <v>0</v>
      </c>
      <c r="E607" s="41">
        <v>0</v>
      </c>
      <c r="F607" s="41">
        <v>0</v>
      </c>
      <c r="G607" s="48">
        <v>30305</v>
      </c>
    </row>
    <row r="608" spans="1:7" x14ac:dyDescent="0.25">
      <c r="A608" s="48">
        <v>303052520</v>
      </c>
      <c r="B608" s="41" t="s">
        <v>1118</v>
      </c>
      <c r="C608" s="41">
        <v>0</v>
      </c>
      <c r="D608" s="41">
        <v>0</v>
      </c>
      <c r="E608" s="41">
        <v>0</v>
      </c>
      <c r="F608" s="41">
        <v>0</v>
      </c>
      <c r="G608" s="48">
        <v>30305</v>
      </c>
    </row>
    <row r="609" spans="1:7" x14ac:dyDescent="0.25">
      <c r="A609" s="48">
        <v>303059051</v>
      </c>
      <c r="B609" s="41" t="s">
        <v>1120</v>
      </c>
      <c r="C609" s="41">
        <v>0</v>
      </c>
      <c r="D609" s="41">
        <v>0</v>
      </c>
      <c r="E609" s="41">
        <v>0</v>
      </c>
      <c r="F609" s="41">
        <v>0</v>
      </c>
      <c r="G609" s="48">
        <v>30305</v>
      </c>
    </row>
    <row r="610" spans="1:7" x14ac:dyDescent="0.25">
      <c r="A610" s="48">
        <v>303069051</v>
      </c>
      <c r="B610" s="41" t="s">
        <v>2777</v>
      </c>
      <c r="C610" s="41">
        <v>-3626</v>
      </c>
      <c r="D610" s="41">
        <v>0</v>
      </c>
      <c r="E610" s="41">
        <v>0</v>
      </c>
      <c r="F610" s="41">
        <v>-3626</v>
      </c>
      <c r="G610" s="48">
        <v>30306</v>
      </c>
    </row>
    <row r="611" spans="1:7" x14ac:dyDescent="0.25">
      <c r="A611" s="48">
        <v>303069054</v>
      </c>
      <c r="B611" s="41" t="s">
        <v>1122</v>
      </c>
      <c r="C611" s="41">
        <v>0</v>
      </c>
      <c r="D611" s="41">
        <v>0</v>
      </c>
      <c r="E611" s="41">
        <v>0</v>
      </c>
      <c r="F611" s="41">
        <v>0</v>
      </c>
      <c r="G611" s="48">
        <v>30306</v>
      </c>
    </row>
    <row r="612" spans="1:7" x14ac:dyDescent="0.25">
      <c r="A612" s="48">
        <v>304010100</v>
      </c>
      <c r="B612" s="41" t="s">
        <v>1124</v>
      </c>
      <c r="C612" s="41">
        <v>0</v>
      </c>
      <c r="D612" s="41">
        <v>0</v>
      </c>
      <c r="E612" s="41">
        <v>0</v>
      </c>
      <c r="F612" s="41">
        <v>0</v>
      </c>
      <c r="G612" s="48">
        <v>30401</v>
      </c>
    </row>
    <row r="613" spans="1:7" x14ac:dyDescent="0.25">
      <c r="A613" s="48">
        <v>304010101</v>
      </c>
      <c r="B613" s="41" t="s">
        <v>1126</v>
      </c>
      <c r="C613" s="41">
        <v>0</v>
      </c>
      <c r="D613" s="41">
        <v>0</v>
      </c>
      <c r="E613" s="41">
        <v>0</v>
      </c>
      <c r="F613" s="41">
        <v>0</v>
      </c>
      <c r="G613" s="48">
        <v>30401</v>
      </c>
    </row>
    <row r="614" spans="1:7" x14ac:dyDescent="0.25">
      <c r="A614" s="48">
        <v>304010120</v>
      </c>
      <c r="B614" s="41" t="s">
        <v>1128</v>
      </c>
      <c r="C614" s="41">
        <v>0</v>
      </c>
      <c r="D614" s="41">
        <v>0</v>
      </c>
      <c r="E614" s="41">
        <v>0</v>
      </c>
      <c r="F614" s="41">
        <v>0</v>
      </c>
      <c r="G614" s="48">
        <v>30401</v>
      </c>
    </row>
    <row r="615" spans="1:7" x14ac:dyDescent="0.25">
      <c r="A615" s="48">
        <v>304010150</v>
      </c>
      <c r="B615" s="41" t="s">
        <v>1130</v>
      </c>
      <c r="C615" s="41">
        <v>0</v>
      </c>
      <c r="D615" s="41">
        <v>0</v>
      </c>
      <c r="E615" s="41">
        <v>0</v>
      </c>
      <c r="F615" s="41">
        <v>0</v>
      </c>
      <c r="G615" s="48">
        <v>30401</v>
      </c>
    </row>
    <row r="616" spans="1:7" x14ac:dyDescent="0.25">
      <c r="A616" s="48">
        <v>304010200</v>
      </c>
      <c r="B616" s="41" t="s">
        <v>1132</v>
      </c>
      <c r="C616" s="41">
        <v>0</v>
      </c>
      <c r="D616" s="41">
        <v>9500</v>
      </c>
      <c r="E616" s="41">
        <v>9500</v>
      </c>
      <c r="F616" s="41">
        <v>-9500</v>
      </c>
      <c r="G616" s="48">
        <v>30401</v>
      </c>
    </row>
    <row r="617" spans="1:7" x14ac:dyDescent="0.25">
      <c r="A617" s="48">
        <v>304010800</v>
      </c>
      <c r="B617" s="41" t="s">
        <v>1134</v>
      </c>
      <c r="C617" s="41">
        <v>0</v>
      </c>
      <c r="D617" s="41">
        <v>0</v>
      </c>
      <c r="E617" s="41">
        <v>0</v>
      </c>
      <c r="F617" s="41">
        <v>0</v>
      </c>
      <c r="G617" s="48">
        <v>30401</v>
      </c>
    </row>
    <row r="618" spans="1:7" x14ac:dyDescent="0.25">
      <c r="A618" s="48">
        <v>304010975</v>
      </c>
      <c r="B618" s="41" t="s">
        <v>1136</v>
      </c>
      <c r="C618" s="41">
        <v>0</v>
      </c>
      <c r="D618" s="41">
        <v>0</v>
      </c>
      <c r="E618" s="41">
        <v>0</v>
      </c>
      <c r="F618" s="41">
        <v>0</v>
      </c>
      <c r="G618" s="48">
        <v>30401</v>
      </c>
    </row>
    <row r="619" spans="1:7" x14ac:dyDescent="0.25">
      <c r="A619" s="48">
        <v>304011610</v>
      </c>
      <c r="B619" s="41" t="s">
        <v>1138</v>
      </c>
      <c r="C619" s="41">
        <v>0</v>
      </c>
      <c r="D619" s="41">
        <v>0</v>
      </c>
      <c r="E619" s="41">
        <v>0</v>
      </c>
      <c r="F619" s="41">
        <v>0</v>
      </c>
      <c r="G619" s="48">
        <v>30401</v>
      </c>
    </row>
    <row r="620" spans="1:7" x14ac:dyDescent="0.25">
      <c r="A620" s="48">
        <v>304012000</v>
      </c>
      <c r="B620" s="41" t="s">
        <v>1140</v>
      </c>
      <c r="C620" s="41">
        <v>0</v>
      </c>
      <c r="D620" s="41">
        <v>0</v>
      </c>
      <c r="E620" s="41">
        <v>0</v>
      </c>
      <c r="F620" s="41">
        <v>0</v>
      </c>
      <c r="G620" s="48">
        <v>30401</v>
      </c>
    </row>
    <row r="621" spans="1:7" x14ac:dyDescent="0.25">
      <c r="A621" s="48">
        <v>304012002</v>
      </c>
      <c r="B621" s="41" t="s">
        <v>2753</v>
      </c>
      <c r="C621" s="41">
        <v>0</v>
      </c>
      <c r="D621" s="41">
        <v>1000</v>
      </c>
      <c r="E621" s="41">
        <v>1000</v>
      </c>
      <c r="F621" s="41">
        <v>-1000</v>
      </c>
      <c r="G621" s="48">
        <v>30401</v>
      </c>
    </row>
    <row r="622" spans="1:7" x14ac:dyDescent="0.25">
      <c r="A622" s="48">
        <v>304012003</v>
      </c>
      <c r="B622" s="41" t="s">
        <v>1142</v>
      </c>
      <c r="C622" s="41">
        <v>0</v>
      </c>
      <c r="D622" s="41">
        <v>0</v>
      </c>
      <c r="E622" s="41">
        <v>0</v>
      </c>
      <c r="F622" s="41">
        <v>0</v>
      </c>
      <c r="G622" s="48">
        <v>30401</v>
      </c>
    </row>
    <row r="623" spans="1:7" x14ac:dyDescent="0.25">
      <c r="A623" s="48">
        <v>304012004</v>
      </c>
      <c r="B623" s="41" t="s">
        <v>1144</v>
      </c>
      <c r="C623" s="41">
        <v>7574</v>
      </c>
      <c r="D623" s="41">
        <v>7600</v>
      </c>
      <c r="E623" s="41">
        <v>7600</v>
      </c>
      <c r="F623" s="41">
        <v>-26</v>
      </c>
      <c r="G623" s="48">
        <v>30401</v>
      </c>
    </row>
    <row r="624" spans="1:7" x14ac:dyDescent="0.25">
      <c r="A624" s="48">
        <v>304012022</v>
      </c>
      <c r="B624" s="41" t="s">
        <v>1146</v>
      </c>
      <c r="C624" s="41">
        <v>0</v>
      </c>
      <c r="D624" s="41">
        <v>0</v>
      </c>
      <c r="E624" s="41">
        <v>0</v>
      </c>
      <c r="F624" s="41">
        <v>0</v>
      </c>
      <c r="G624" s="48">
        <v>30401</v>
      </c>
    </row>
    <row r="625" spans="1:7" x14ac:dyDescent="0.25">
      <c r="A625" s="48">
        <v>304012418</v>
      </c>
      <c r="B625" s="41" t="s">
        <v>1148</v>
      </c>
      <c r="C625" s="41">
        <v>0</v>
      </c>
      <c r="D625" s="41">
        <v>0</v>
      </c>
      <c r="E625" s="41">
        <v>0</v>
      </c>
      <c r="F625" s="41">
        <v>0</v>
      </c>
      <c r="G625" s="48">
        <v>30401</v>
      </c>
    </row>
    <row r="626" spans="1:7" x14ac:dyDescent="0.25">
      <c r="A626" s="48">
        <v>304012423</v>
      </c>
      <c r="B626" s="41" t="s">
        <v>1150</v>
      </c>
      <c r="C626" s="41">
        <v>0</v>
      </c>
      <c r="D626" s="41">
        <v>0</v>
      </c>
      <c r="E626" s="41">
        <v>0</v>
      </c>
      <c r="F626" s="41">
        <v>0</v>
      </c>
      <c r="G626" s="48">
        <v>30401</v>
      </c>
    </row>
    <row r="627" spans="1:7" x14ac:dyDescent="0.25">
      <c r="A627" s="48">
        <v>304012432</v>
      </c>
      <c r="B627" s="41" t="s">
        <v>1152</v>
      </c>
      <c r="C627" s="41">
        <v>0</v>
      </c>
      <c r="D627" s="41">
        <v>0</v>
      </c>
      <c r="E627" s="41">
        <v>0</v>
      </c>
      <c r="F627" s="41">
        <v>0</v>
      </c>
      <c r="G627" s="48">
        <v>30401</v>
      </c>
    </row>
    <row r="628" spans="1:7" x14ac:dyDescent="0.25">
      <c r="A628" s="48">
        <v>304012433</v>
      </c>
      <c r="B628" s="41" t="s">
        <v>1154</v>
      </c>
      <c r="C628" s="41">
        <v>0</v>
      </c>
      <c r="D628" s="41">
        <v>0</v>
      </c>
      <c r="E628" s="41">
        <v>0</v>
      </c>
      <c r="F628" s="41">
        <v>0</v>
      </c>
      <c r="G628" s="48">
        <v>30401</v>
      </c>
    </row>
    <row r="629" spans="1:7" x14ac:dyDescent="0.25">
      <c r="A629" s="48">
        <v>304012500</v>
      </c>
      <c r="B629" s="41" t="s">
        <v>1156</v>
      </c>
      <c r="C629" s="41">
        <v>1338.2</v>
      </c>
      <c r="D629" s="41">
        <v>7700</v>
      </c>
      <c r="E629" s="41">
        <v>7700</v>
      </c>
      <c r="F629" s="41">
        <v>-6361.8</v>
      </c>
      <c r="G629" s="48">
        <v>30401</v>
      </c>
    </row>
    <row r="630" spans="1:7" x14ac:dyDescent="0.25">
      <c r="A630" s="48">
        <v>304012510</v>
      </c>
      <c r="B630" s="41" t="s">
        <v>1158</v>
      </c>
      <c r="C630" s="41">
        <v>0</v>
      </c>
      <c r="D630" s="41">
        <v>0</v>
      </c>
      <c r="E630" s="41">
        <v>0</v>
      </c>
      <c r="F630" s="41">
        <v>0</v>
      </c>
      <c r="G630" s="48">
        <v>30401</v>
      </c>
    </row>
    <row r="631" spans="1:7" x14ac:dyDescent="0.25">
      <c r="A631" s="48">
        <v>304012520</v>
      </c>
      <c r="B631" s="41" t="s">
        <v>1160</v>
      </c>
      <c r="C631" s="41">
        <v>0</v>
      </c>
      <c r="D631" s="41">
        <v>700</v>
      </c>
      <c r="E631" s="41">
        <v>700</v>
      </c>
      <c r="F631" s="41">
        <v>-700</v>
      </c>
      <c r="G631" s="48">
        <v>30401</v>
      </c>
    </row>
    <row r="632" spans="1:7" x14ac:dyDescent="0.25">
      <c r="A632" s="48">
        <v>304012701</v>
      </c>
      <c r="B632" s="41" t="s">
        <v>1162</v>
      </c>
      <c r="C632" s="41">
        <v>529.83000000000004</v>
      </c>
      <c r="D632" s="41">
        <v>19400</v>
      </c>
      <c r="E632" s="41">
        <v>19400</v>
      </c>
      <c r="F632" s="41">
        <v>-18870.169999999998</v>
      </c>
      <c r="G632" s="48">
        <v>30401</v>
      </c>
    </row>
    <row r="633" spans="1:7" x14ac:dyDescent="0.25">
      <c r="A633" s="48">
        <v>304014610</v>
      </c>
      <c r="B633" s="41" t="s">
        <v>1164</v>
      </c>
      <c r="C633" s="41">
        <v>0</v>
      </c>
      <c r="D633" s="41">
        <v>0</v>
      </c>
      <c r="E633" s="41">
        <v>0</v>
      </c>
      <c r="F633" s="41">
        <v>0</v>
      </c>
      <c r="G633" s="48">
        <v>30401</v>
      </c>
    </row>
    <row r="634" spans="1:7" x14ac:dyDescent="0.25">
      <c r="A634" s="48">
        <v>304014611</v>
      </c>
      <c r="B634" s="41" t="s">
        <v>1166</v>
      </c>
      <c r="C634" s="41">
        <v>0</v>
      </c>
      <c r="D634" s="41">
        <v>0</v>
      </c>
      <c r="E634" s="41">
        <v>0</v>
      </c>
      <c r="F634" s="41">
        <v>0</v>
      </c>
      <c r="G634" s="48">
        <v>30401</v>
      </c>
    </row>
    <row r="635" spans="1:7" x14ac:dyDescent="0.25">
      <c r="A635" s="48">
        <v>304015148</v>
      </c>
      <c r="B635" s="41" t="s">
        <v>1168</v>
      </c>
      <c r="C635" s="41">
        <v>0</v>
      </c>
      <c r="D635" s="41">
        <v>1200</v>
      </c>
      <c r="E635" s="41">
        <v>1200</v>
      </c>
      <c r="F635" s="41">
        <v>-1200</v>
      </c>
      <c r="G635" s="48">
        <v>30401</v>
      </c>
    </row>
    <row r="636" spans="1:7" x14ac:dyDescent="0.25">
      <c r="A636" s="48">
        <v>304019051</v>
      </c>
      <c r="B636" s="41" t="s">
        <v>1170</v>
      </c>
      <c r="C636" s="41">
        <v>0</v>
      </c>
      <c r="D636" s="41">
        <v>0</v>
      </c>
      <c r="E636" s="41">
        <v>0</v>
      </c>
      <c r="F636" s="41">
        <v>0</v>
      </c>
      <c r="G636" s="48">
        <v>30401</v>
      </c>
    </row>
    <row r="637" spans="1:7" x14ac:dyDescent="0.25">
      <c r="A637" s="48">
        <v>304019053</v>
      </c>
      <c r="B637" s="41" t="s">
        <v>1172</v>
      </c>
      <c r="C637" s="41">
        <v>0</v>
      </c>
      <c r="D637" s="41">
        <v>0</v>
      </c>
      <c r="E637" s="41">
        <v>0</v>
      </c>
      <c r="F637" s="41">
        <v>0</v>
      </c>
      <c r="G637" s="48">
        <v>30401</v>
      </c>
    </row>
    <row r="638" spans="1:7" x14ac:dyDescent="0.25">
      <c r="A638" s="48">
        <v>304019200</v>
      </c>
      <c r="B638" s="41" t="s">
        <v>1174</v>
      </c>
      <c r="C638" s="41">
        <v>0</v>
      </c>
      <c r="D638" s="41">
        <v>0</v>
      </c>
      <c r="E638" s="41">
        <v>0</v>
      </c>
      <c r="F638" s="41">
        <v>0</v>
      </c>
      <c r="G638" s="48">
        <v>30401</v>
      </c>
    </row>
    <row r="639" spans="1:7" x14ac:dyDescent="0.25">
      <c r="A639" s="48">
        <v>304019203</v>
      </c>
      <c r="B639" s="41" t="s">
        <v>1176</v>
      </c>
      <c r="C639" s="41">
        <v>-80.5</v>
      </c>
      <c r="D639" s="41">
        <v>-1700</v>
      </c>
      <c r="E639" s="41">
        <v>-1700</v>
      </c>
      <c r="F639" s="41">
        <v>1619.5</v>
      </c>
      <c r="G639" s="48">
        <v>30401</v>
      </c>
    </row>
    <row r="640" spans="1:7" x14ac:dyDescent="0.25">
      <c r="A640" s="48">
        <v>304020100</v>
      </c>
      <c r="B640" s="41" t="s">
        <v>1178</v>
      </c>
      <c r="C640" s="41">
        <v>21196.55</v>
      </c>
      <c r="D640" s="41">
        <v>73300</v>
      </c>
      <c r="E640" s="41">
        <v>73300</v>
      </c>
      <c r="F640" s="41">
        <v>-52103.45</v>
      </c>
      <c r="G640" s="48">
        <v>30402</v>
      </c>
    </row>
    <row r="641" spans="1:7" x14ac:dyDescent="0.25">
      <c r="A641" s="48">
        <v>304020101</v>
      </c>
      <c r="B641" s="41" t="s">
        <v>1180</v>
      </c>
      <c r="C641" s="41">
        <v>0</v>
      </c>
      <c r="D641" s="41">
        <v>0</v>
      </c>
      <c r="E641" s="41">
        <v>0</v>
      </c>
      <c r="F641" s="41">
        <v>0</v>
      </c>
      <c r="G641" s="48">
        <v>30402</v>
      </c>
    </row>
    <row r="642" spans="1:7" x14ac:dyDescent="0.25">
      <c r="A642" s="48">
        <v>304020102</v>
      </c>
      <c r="B642" s="41" t="s">
        <v>1182</v>
      </c>
      <c r="C642" s="41">
        <v>0</v>
      </c>
      <c r="D642" s="41">
        <v>0</v>
      </c>
      <c r="E642" s="41">
        <v>0</v>
      </c>
      <c r="F642" s="41">
        <v>0</v>
      </c>
      <c r="G642" s="48">
        <v>30402</v>
      </c>
    </row>
    <row r="643" spans="1:7" x14ac:dyDescent="0.25">
      <c r="A643" s="48">
        <v>304020103</v>
      </c>
      <c r="B643" s="41" t="s">
        <v>1184</v>
      </c>
      <c r="C643" s="41">
        <v>0</v>
      </c>
      <c r="D643" s="41">
        <v>0</v>
      </c>
      <c r="E643" s="41">
        <v>0</v>
      </c>
      <c r="F643" s="41">
        <v>0</v>
      </c>
      <c r="G643" s="48">
        <v>30402</v>
      </c>
    </row>
    <row r="644" spans="1:7" x14ac:dyDescent="0.25">
      <c r="A644" s="48">
        <v>304020110</v>
      </c>
      <c r="B644" s="41" t="s">
        <v>1186</v>
      </c>
      <c r="C644" s="41">
        <v>0</v>
      </c>
      <c r="D644" s="41">
        <v>0</v>
      </c>
      <c r="E644" s="41">
        <v>0</v>
      </c>
      <c r="F644" s="41">
        <v>0</v>
      </c>
      <c r="G644" s="48">
        <v>30402</v>
      </c>
    </row>
    <row r="645" spans="1:7" x14ac:dyDescent="0.25">
      <c r="A645" s="48">
        <v>304020120</v>
      </c>
      <c r="B645" s="41" t="s">
        <v>1188</v>
      </c>
      <c r="C645" s="41">
        <v>0</v>
      </c>
      <c r="D645" s="41">
        <v>0</v>
      </c>
      <c r="E645" s="41">
        <v>0</v>
      </c>
      <c r="F645" s="41">
        <v>0</v>
      </c>
      <c r="G645" s="48">
        <v>30402</v>
      </c>
    </row>
    <row r="646" spans="1:7" x14ac:dyDescent="0.25">
      <c r="A646" s="48">
        <v>304020150</v>
      </c>
      <c r="B646" s="41" t="s">
        <v>1190</v>
      </c>
      <c r="C646" s="41">
        <v>0</v>
      </c>
      <c r="D646" s="41">
        <v>0</v>
      </c>
      <c r="E646" s="41">
        <v>0</v>
      </c>
      <c r="F646" s="41">
        <v>0</v>
      </c>
      <c r="G646" s="48">
        <v>30402</v>
      </c>
    </row>
    <row r="647" spans="1:7" x14ac:dyDescent="0.25">
      <c r="A647" s="48">
        <v>304020200</v>
      </c>
      <c r="B647" s="41" t="s">
        <v>1192</v>
      </c>
      <c r="C647" s="41">
        <v>90</v>
      </c>
      <c r="D647" s="41">
        <v>29300</v>
      </c>
      <c r="E647" s="41">
        <v>0</v>
      </c>
      <c r="F647" s="41">
        <v>90</v>
      </c>
      <c r="G647" s="48">
        <v>30402</v>
      </c>
    </row>
    <row r="648" spans="1:7" x14ac:dyDescent="0.25">
      <c r="A648" s="48">
        <v>304020400</v>
      </c>
      <c r="B648" s="41" t="s">
        <v>1194</v>
      </c>
      <c r="C648" s="41">
        <v>0</v>
      </c>
      <c r="D648" s="41">
        <v>2700</v>
      </c>
      <c r="E648" s="41">
        <v>0</v>
      </c>
      <c r="F648" s="41">
        <v>0</v>
      </c>
      <c r="G648" s="48">
        <v>30402</v>
      </c>
    </row>
    <row r="649" spans="1:7" x14ac:dyDescent="0.25">
      <c r="A649" s="48">
        <v>304020700</v>
      </c>
      <c r="B649" s="41" t="s">
        <v>1196</v>
      </c>
      <c r="C649" s="41">
        <v>0</v>
      </c>
      <c r="D649" s="41">
        <v>0</v>
      </c>
      <c r="E649" s="41">
        <v>0</v>
      </c>
      <c r="F649" s="41">
        <v>0</v>
      </c>
      <c r="G649" s="48">
        <v>30402</v>
      </c>
    </row>
    <row r="650" spans="1:7" x14ac:dyDescent="0.25">
      <c r="A650" s="48">
        <v>304020800</v>
      </c>
      <c r="B650" s="41" t="s">
        <v>1198</v>
      </c>
      <c r="C650" s="41">
        <v>0</v>
      </c>
      <c r="D650" s="41">
        <v>0</v>
      </c>
      <c r="E650" s="41">
        <v>0</v>
      </c>
      <c r="F650" s="41">
        <v>0</v>
      </c>
      <c r="G650" s="48">
        <v>30402</v>
      </c>
    </row>
    <row r="651" spans="1:7" x14ac:dyDescent="0.25">
      <c r="A651" s="48">
        <v>304020930</v>
      </c>
      <c r="B651" s="41" t="s">
        <v>1200</v>
      </c>
      <c r="C651" s="41">
        <v>383.5</v>
      </c>
      <c r="D651" s="41">
        <v>500</v>
      </c>
      <c r="E651" s="41">
        <v>500</v>
      </c>
      <c r="F651" s="41">
        <v>-116.5</v>
      </c>
      <c r="G651" s="48">
        <v>30402</v>
      </c>
    </row>
    <row r="652" spans="1:7" x14ac:dyDescent="0.25">
      <c r="A652" s="48">
        <v>304020975</v>
      </c>
      <c r="B652" s="41" t="s">
        <v>1202</v>
      </c>
      <c r="C652" s="41">
        <v>0</v>
      </c>
      <c r="D652" s="41">
        <v>0</v>
      </c>
      <c r="E652" s="41">
        <v>0</v>
      </c>
      <c r="F652" s="41">
        <v>0</v>
      </c>
      <c r="G652" s="48">
        <v>30402</v>
      </c>
    </row>
    <row r="653" spans="1:7" x14ac:dyDescent="0.25">
      <c r="A653" s="48">
        <v>304020982</v>
      </c>
      <c r="B653" s="41" t="s">
        <v>1204</v>
      </c>
      <c r="C653" s="41">
        <v>0</v>
      </c>
      <c r="D653" s="41">
        <v>0</v>
      </c>
      <c r="E653" s="41">
        <v>0</v>
      </c>
      <c r="F653" s="41">
        <v>0</v>
      </c>
      <c r="G653" s="48">
        <v>30402</v>
      </c>
    </row>
    <row r="654" spans="1:7" x14ac:dyDescent="0.25">
      <c r="A654" s="48">
        <v>304021600</v>
      </c>
      <c r="B654" s="41" t="s">
        <v>1206</v>
      </c>
      <c r="C654" s="41">
        <v>0</v>
      </c>
      <c r="D654" s="41">
        <v>2500</v>
      </c>
      <c r="E654" s="41">
        <v>0</v>
      </c>
      <c r="F654" s="41">
        <v>0</v>
      </c>
      <c r="G654" s="48">
        <v>30402</v>
      </c>
    </row>
    <row r="655" spans="1:7" x14ac:dyDescent="0.25">
      <c r="A655" s="48">
        <v>304021610</v>
      </c>
      <c r="B655" s="41" t="s">
        <v>1208</v>
      </c>
      <c r="C655" s="41">
        <v>0</v>
      </c>
      <c r="D655" s="41">
        <v>500</v>
      </c>
      <c r="E655" s="41">
        <v>500</v>
      </c>
      <c r="F655" s="41">
        <v>-500</v>
      </c>
      <c r="G655" s="48">
        <v>30402</v>
      </c>
    </row>
    <row r="656" spans="1:7" x14ac:dyDescent="0.25">
      <c r="A656" s="48">
        <v>304022000</v>
      </c>
      <c r="B656" s="41" t="s">
        <v>1210</v>
      </c>
      <c r="C656" s="41">
        <v>0</v>
      </c>
      <c r="D656" s="41">
        <v>3900</v>
      </c>
      <c r="E656" s="41">
        <v>900</v>
      </c>
      <c r="F656" s="41">
        <v>-900</v>
      </c>
      <c r="G656" s="48">
        <v>30402</v>
      </c>
    </row>
    <row r="657" spans="1:7" x14ac:dyDescent="0.25">
      <c r="A657" s="48">
        <v>304022003</v>
      </c>
      <c r="B657" s="41" t="s">
        <v>1212</v>
      </c>
      <c r="C657" s="41">
        <v>0</v>
      </c>
      <c r="D657" s="41">
        <v>0</v>
      </c>
      <c r="E657" s="41">
        <v>0</v>
      </c>
      <c r="F657" s="41">
        <v>0</v>
      </c>
      <c r="G657" s="48">
        <v>30402</v>
      </c>
    </row>
    <row r="658" spans="1:7" x14ac:dyDescent="0.25">
      <c r="A658" s="48">
        <v>304022004</v>
      </c>
      <c r="B658" s="41" t="s">
        <v>1214</v>
      </c>
      <c r="C658" s="41">
        <v>17652.919999999998</v>
      </c>
      <c r="D658" s="41">
        <v>18600</v>
      </c>
      <c r="E658" s="41">
        <v>18600</v>
      </c>
      <c r="F658" s="41">
        <v>-947.08</v>
      </c>
      <c r="G658" s="48">
        <v>30402</v>
      </c>
    </row>
    <row r="659" spans="1:7" x14ac:dyDescent="0.25">
      <c r="A659" s="48">
        <v>304022006</v>
      </c>
      <c r="B659" s="41" t="s">
        <v>1216</v>
      </c>
      <c r="C659" s="41">
        <v>0</v>
      </c>
      <c r="D659" s="41">
        <v>0</v>
      </c>
      <c r="E659" s="41">
        <v>0</v>
      </c>
      <c r="F659" s="41">
        <v>0</v>
      </c>
      <c r="G659" s="48">
        <v>30402</v>
      </c>
    </row>
    <row r="660" spans="1:7" x14ac:dyDescent="0.25">
      <c r="A660" s="48">
        <v>304022022</v>
      </c>
      <c r="B660" s="41" t="s">
        <v>1218</v>
      </c>
      <c r="C660" s="41">
        <v>0</v>
      </c>
      <c r="D660" s="41">
        <v>0</v>
      </c>
      <c r="E660" s="41">
        <v>0</v>
      </c>
      <c r="F660" s="41">
        <v>0</v>
      </c>
      <c r="G660" s="48">
        <v>30402</v>
      </c>
    </row>
    <row r="661" spans="1:7" x14ac:dyDescent="0.25">
      <c r="A661" s="48">
        <v>304022300</v>
      </c>
      <c r="B661" s="41" t="s">
        <v>1220</v>
      </c>
      <c r="C661" s="41">
        <v>0</v>
      </c>
      <c r="D661" s="41">
        <v>0</v>
      </c>
      <c r="E661" s="41">
        <v>0</v>
      </c>
      <c r="F661" s="41">
        <v>0</v>
      </c>
      <c r="G661" s="48">
        <v>30402</v>
      </c>
    </row>
    <row r="662" spans="1:7" x14ac:dyDescent="0.25">
      <c r="A662" s="48">
        <v>304022418</v>
      </c>
      <c r="B662" s="41" t="s">
        <v>1222</v>
      </c>
      <c r="C662" s="41">
        <v>0</v>
      </c>
      <c r="D662" s="41">
        <v>0</v>
      </c>
      <c r="E662" s="41">
        <v>0</v>
      </c>
      <c r="F662" s="41">
        <v>0</v>
      </c>
      <c r="G662" s="48">
        <v>30402</v>
      </c>
    </row>
    <row r="663" spans="1:7" x14ac:dyDescent="0.25">
      <c r="A663" s="48">
        <v>304022460</v>
      </c>
      <c r="B663" s="41" t="s">
        <v>1224</v>
      </c>
      <c r="C663" s="41">
        <v>0</v>
      </c>
      <c r="D663" s="41">
        <v>0</v>
      </c>
      <c r="E663" s="41">
        <v>0</v>
      </c>
      <c r="F663" s="41">
        <v>0</v>
      </c>
      <c r="G663" s="48">
        <v>30402</v>
      </c>
    </row>
    <row r="664" spans="1:7" x14ac:dyDescent="0.25">
      <c r="A664" s="48">
        <v>304022500</v>
      </c>
      <c r="B664" s="41" t="s">
        <v>1226</v>
      </c>
      <c r="C664" s="41">
        <v>0</v>
      </c>
      <c r="D664" s="41">
        <v>22000</v>
      </c>
      <c r="E664" s="41">
        <v>0</v>
      </c>
      <c r="F664" s="41">
        <v>0</v>
      </c>
      <c r="G664" s="48">
        <v>30402</v>
      </c>
    </row>
    <row r="665" spans="1:7" x14ac:dyDescent="0.25">
      <c r="A665" s="48">
        <v>304022502</v>
      </c>
      <c r="B665" s="41" t="s">
        <v>1228</v>
      </c>
      <c r="C665" s="41">
        <v>0</v>
      </c>
      <c r="D665" s="41">
        <v>3500</v>
      </c>
      <c r="E665" s="41">
        <v>0</v>
      </c>
      <c r="F665" s="41">
        <v>0</v>
      </c>
      <c r="G665" s="48">
        <v>30402</v>
      </c>
    </row>
    <row r="666" spans="1:7" x14ac:dyDescent="0.25">
      <c r="A666" s="48">
        <v>304022510</v>
      </c>
      <c r="B666" s="41" t="s">
        <v>1230</v>
      </c>
      <c r="C666" s="41">
        <v>0</v>
      </c>
      <c r="D666" s="41">
        <v>0</v>
      </c>
      <c r="E666" s="41">
        <v>0</v>
      </c>
      <c r="F666" s="41">
        <v>0</v>
      </c>
      <c r="G666" s="48">
        <v>30402</v>
      </c>
    </row>
    <row r="667" spans="1:7" x14ac:dyDescent="0.25">
      <c r="A667" s="48">
        <v>304022520</v>
      </c>
      <c r="B667" s="41" t="s">
        <v>1232</v>
      </c>
      <c r="C667" s="41">
        <v>0</v>
      </c>
      <c r="D667" s="41">
        <v>0</v>
      </c>
      <c r="E667" s="41">
        <v>0</v>
      </c>
      <c r="F667" s="41">
        <v>0</v>
      </c>
      <c r="G667" s="48">
        <v>30402</v>
      </c>
    </row>
    <row r="668" spans="1:7" x14ac:dyDescent="0.25">
      <c r="A668" s="48">
        <v>304022524</v>
      </c>
      <c r="B668" s="41" t="s">
        <v>1234</v>
      </c>
      <c r="C668" s="41">
        <v>0</v>
      </c>
      <c r="D668" s="41">
        <v>0</v>
      </c>
      <c r="E668" s="41">
        <v>0</v>
      </c>
      <c r="F668" s="41">
        <v>0</v>
      </c>
      <c r="G668" s="48">
        <v>30402</v>
      </c>
    </row>
    <row r="669" spans="1:7" x14ac:dyDescent="0.25">
      <c r="A669" s="48">
        <v>304022701</v>
      </c>
      <c r="B669" s="41" t="s">
        <v>1236</v>
      </c>
      <c r="C669" s="41">
        <v>5.09</v>
      </c>
      <c r="D669" s="41">
        <v>0</v>
      </c>
      <c r="E669" s="41">
        <v>0</v>
      </c>
      <c r="F669" s="41">
        <v>5.09</v>
      </c>
      <c r="G669" s="48">
        <v>30402</v>
      </c>
    </row>
    <row r="670" spans="1:7" x14ac:dyDescent="0.25">
      <c r="A670" s="48">
        <v>304022703</v>
      </c>
      <c r="B670" s="41" t="s">
        <v>1238</v>
      </c>
      <c r="C670" s="41">
        <v>0</v>
      </c>
      <c r="D670" s="41">
        <v>0</v>
      </c>
      <c r="E670" s="41">
        <v>0</v>
      </c>
      <c r="F670" s="41">
        <v>0</v>
      </c>
      <c r="G670" s="48">
        <v>30402</v>
      </c>
    </row>
    <row r="671" spans="1:7" x14ac:dyDescent="0.25">
      <c r="A671" s="48">
        <v>304022708</v>
      </c>
      <c r="B671" s="41" t="s">
        <v>1240</v>
      </c>
      <c r="C671" s="41">
        <v>0</v>
      </c>
      <c r="D671" s="41">
        <v>0</v>
      </c>
      <c r="E671" s="41">
        <v>0</v>
      </c>
      <c r="F671" s="41">
        <v>0</v>
      </c>
      <c r="G671" s="48">
        <v>30402</v>
      </c>
    </row>
    <row r="672" spans="1:7" x14ac:dyDescent="0.25">
      <c r="A672" s="48">
        <v>304023011</v>
      </c>
      <c r="B672" s="41" t="s">
        <v>1242</v>
      </c>
      <c r="C672" s="41">
        <v>0</v>
      </c>
      <c r="D672" s="41">
        <v>0</v>
      </c>
      <c r="E672" s="41">
        <v>0</v>
      </c>
      <c r="F672" s="41">
        <v>0</v>
      </c>
      <c r="G672" s="48">
        <v>30402</v>
      </c>
    </row>
    <row r="673" spans="1:7" x14ac:dyDescent="0.25">
      <c r="A673" s="48">
        <v>304023300</v>
      </c>
      <c r="B673" s="41" t="s">
        <v>1244</v>
      </c>
      <c r="C673" s="41">
        <v>0</v>
      </c>
      <c r="D673" s="41">
        <v>0</v>
      </c>
      <c r="E673" s="41">
        <v>0</v>
      </c>
      <c r="F673" s="41">
        <v>0</v>
      </c>
      <c r="G673" s="48">
        <v>30402</v>
      </c>
    </row>
    <row r="674" spans="1:7" x14ac:dyDescent="0.25">
      <c r="A674" s="48">
        <v>304024600</v>
      </c>
      <c r="B674" s="41" t="s">
        <v>1246</v>
      </c>
      <c r="C674" s="41">
        <v>0</v>
      </c>
      <c r="D674" s="41">
        <v>0</v>
      </c>
      <c r="E674" s="41">
        <v>0</v>
      </c>
      <c r="F674" s="41">
        <v>0</v>
      </c>
      <c r="G674" s="48">
        <v>30402</v>
      </c>
    </row>
    <row r="675" spans="1:7" x14ac:dyDescent="0.25">
      <c r="A675" s="48">
        <v>304024610</v>
      </c>
      <c r="B675" s="41" t="s">
        <v>1248</v>
      </c>
      <c r="C675" s="41">
        <v>0</v>
      </c>
      <c r="D675" s="41">
        <v>0</v>
      </c>
      <c r="E675" s="41">
        <v>0</v>
      </c>
      <c r="F675" s="41">
        <v>0</v>
      </c>
      <c r="G675" s="48">
        <v>30402</v>
      </c>
    </row>
    <row r="676" spans="1:7" x14ac:dyDescent="0.25">
      <c r="A676" s="48">
        <v>304024611</v>
      </c>
      <c r="B676" s="41" t="s">
        <v>1250</v>
      </c>
      <c r="C676" s="41">
        <v>0</v>
      </c>
      <c r="D676" s="41">
        <v>0</v>
      </c>
      <c r="E676" s="41">
        <v>0</v>
      </c>
      <c r="F676" s="41">
        <v>0</v>
      </c>
      <c r="G676" s="48">
        <v>30402</v>
      </c>
    </row>
    <row r="677" spans="1:7" x14ac:dyDescent="0.25">
      <c r="A677" s="48">
        <v>304024618</v>
      </c>
      <c r="B677" s="41" t="s">
        <v>1252</v>
      </c>
      <c r="C677" s="41">
        <v>0</v>
      </c>
      <c r="D677" s="41">
        <v>0</v>
      </c>
      <c r="E677" s="41">
        <v>0</v>
      </c>
      <c r="F677" s="41">
        <v>0</v>
      </c>
      <c r="G677" s="48">
        <v>30402</v>
      </c>
    </row>
    <row r="678" spans="1:7" x14ac:dyDescent="0.25">
      <c r="A678" s="48">
        <v>304024619</v>
      </c>
      <c r="B678" s="41" t="s">
        <v>1254</v>
      </c>
      <c r="C678" s="41">
        <v>0</v>
      </c>
      <c r="D678" s="41">
        <v>0</v>
      </c>
      <c r="E678" s="41">
        <v>0</v>
      </c>
      <c r="F678" s="41">
        <v>0</v>
      </c>
      <c r="G678" s="48">
        <v>30402</v>
      </c>
    </row>
    <row r="679" spans="1:7" x14ac:dyDescent="0.25">
      <c r="A679" s="48">
        <v>304025159</v>
      </c>
      <c r="B679" s="41" t="s">
        <v>1256</v>
      </c>
      <c r="C679" s="41">
        <v>0</v>
      </c>
      <c r="D679" s="41">
        <v>0</v>
      </c>
      <c r="E679" s="41">
        <v>0</v>
      </c>
      <c r="F679" s="41">
        <v>0</v>
      </c>
      <c r="G679" s="48">
        <v>30402</v>
      </c>
    </row>
    <row r="680" spans="1:7" x14ac:dyDescent="0.25">
      <c r="A680" s="48">
        <v>304026010</v>
      </c>
      <c r="B680" s="41" t="s">
        <v>1258</v>
      </c>
      <c r="C680" s="41">
        <v>0</v>
      </c>
      <c r="D680" s="41">
        <v>0</v>
      </c>
      <c r="E680" s="41">
        <v>0</v>
      </c>
      <c r="F680" s="41">
        <v>0</v>
      </c>
      <c r="G680" s="48">
        <v>30402</v>
      </c>
    </row>
    <row r="681" spans="1:7" x14ac:dyDescent="0.25">
      <c r="A681" s="48">
        <v>304026504</v>
      </c>
      <c r="B681" s="41" t="s">
        <v>2812</v>
      </c>
      <c r="C681" s="41">
        <v>0</v>
      </c>
      <c r="D681" s="41">
        <v>17500</v>
      </c>
      <c r="E681" s="41">
        <v>17500</v>
      </c>
      <c r="F681" s="41">
        <v>-17500</v>
      </c>
      <c r="G681" s="48">
        <v>30402</v>
      </c>
    </row>
    <row r="682" spans="1:7" x14ac:dyDescent="0.25">
      <c r="A682" s="48">
        <v>304029051</v>
      </c>
      <c r="B682" s="41" t="s">
        <v>1260</v>
      </c>
      <c r="C682" s="41">
        <v>0</v>
      </c>
      <c r="D682" s="41">
        <v>0</v>
      </c>
      <c r="E682" s="41">
        <v>0</v>
      </c>
      <c r="F682" s="41">
        <v>0</v>
      </c>
      <c r="G682" s="48">
        <v>30402</v>
      </c>
    </row>
    <row r="683" spans="1:7" x14ac:dyDescent="0.25">
      <c r="A683" s="48">
        <v>304029054</v>
      </c>
      <c r="B683" s="41" t="s">
        <v>1262</v>
      </c>
      <c r="C683" s="41">
        <v>0</v>
      </c>
      <c r="D683" s="41">
        <v>0</v>
      </c>
      <c r="E683" s="41">
        <v>0</v>
      </c>
      <c r="F683" s="41">
        <v>0</v>
      </c>
      <c r="G683" s="48">
        <v>30402</v>
      </c>
    </row>
    <row r="684" spans="1:7" x14ac:dyDescent="0.25">
      <c r="A684" s="48">
        <v>304029200</v>
      </c>
      <c r="B684" s="41" t="s">
        <v>2813</v>
      </c>
      <c r="C684" s="41">
        <v>-6875</v>
      </c>
      <c r="D684" s="41">
        <v>0</v>
      </c>
      <c r="E684" s="41">
        <v>0</v>
      </c>
      <c r="F684" s="41">
        <v>-6875</v>
      </c>
      <c r="G684" s="48">
        <v>30402</v>
      </c>
    </row>
    <row r="685" spans="1:7" x14ac:dyDescent="0.25">
      <c r="A685" s="48">
        <v>304029801</v>
      </c>
      <c r="B685" s="41" t="s">
        <v>1264</v>
      </c>
      <c r="C685" s="41">
        <v>0</v>
      </c>
      <c r="D685" s="41">
        <v>0</v>
      </c>
      <c r="E685" s="41">
        <v>0</v>
      </c>
      <c r="F685" s="41">
        <v>0</v>
      </c>
      <c r="G685" s="48">
        <v>30402</v>
      </c>
    </row>
    <row r="686" spans="1:7" x14ac:dyDescent="0.25">
      <c r="A686" s="48">
        <v>304030100</v>
      </c>
      <c r="B686" s="41" t="s">
        <v>1266</v>
      </c>
      <c r="C686" s="41">
        <v>919</v>
      </c>
      <c r="D686" s="41">
        <v>0</v>
      </c>
      <c r="E686" s="41">
        <v>0</v>
      </c>
      <c r="F686" s="41">
        <v>919</v>
      </c>
      <c r="G686" s="48">
        <v>30403</v>
      </c>
    </row>
    <row r="687" spans="1:7" x14ac:dyDescent="0.25">
      <c r="A687" s="48">
        <v>304030120</v>
      </c>
      <c r="B687" s="41" t="s">
        <v>1268</v>
      </c>
      <c r="C687" s="41">
        <v>0</v>
      </c>
      <c r="D687" s="41">
        <v>0</v>
      </c>
      <c r="E687" s="41">
        <v>0</v>
      </c>
      <c r="F687" s="41">
        <v>0</v>
      </c>
      <c r="G687" s="48">
        <v>30403</v>
      </c>
    </row>
    <row r="688" spans="1:7" x14ac:dyDescent="0.25">
      <c r="A688" s="48">
        <v>304030150</v>
      </c>
      <c r="B688" s="41" t="s">
        <v>1270</v>
      </c>
      <c r="C688" s="41">
        <v>0</v>
      </c>
      <c r="D688" s="41">
        <v>0</v>
      </c>
      <c r="E688" s="41">
        <v>0</v>
      </c>
      <c r="F688" s="41">
        <v>0</v>
      </c>
      <c r="G688" s="48">
        <v>30403</v>
      </c>
    </row>
    <row r="689" spans="1:7" x14ac:dyDescent="0.25">
      <c r="A689" s="48">
        <v>304030200</v>
      </c>
      <c r="B689" s="41" t="s">
        <v>1272</v>
      </c>
      <c r="C689" s="41">
        <v>0</v>
      </c>
      <c r="D689" s="41">
        <v>0</v>
      </c>
      <c r="E689" s="41">
        <v>0</v>
      </c>
      <c r="F689" s="41">
        <v>0</v>
      </c>
      <c r="G689" s="48">
        <v>30403</v>
      </c>
    </row>
    <row r="690" spans="1:7" x14ac:dyDescent="0.25">
      <c r="A690" s="48">
        <v>304030400</v>
      </c>
      <c r="B690" s="41" t="s">
        <v>1274</v>
      </c>
      <c r="C690" s="41">
        <v>0</v>
      </c>
      <c r="D690" s="41">
        <v>0</v>
      </c>
      <c r="E690" s="41">
        <v>0</v>
      </c>
      <c r="F690" s="41">
        <v>0</v>
      </c>
      <c r="G690" s="48">
        <v>30403</v>
      </c>
    </row>
    <row r="691" spans="1:7" x14ac:dyDescent="0.25">
      <c r="A691" s="48">
        <v>304030800</v>
      </c>
      <c r="B691" s="41" t="s">
        <v>1276</v>
      </c>
      <c r="C691" s="41">
        <v>0</v>
      </c>
      <c r="D691" s="41">
        <v>0</v>
      </c>
      <c r="E691" s="41">
        <v>0</v>
      </c>
      <c r="F691" s="41">
        <v>0</v>
      </c>
      <c r="G691" s="48">
        <v>30403</v>
      </c>
    </row>
    <row r="692" spans="1:7" x14ac:dyDescent="0.25">
      <c r="A692" s="48">
        <v>304030930</v>
      </c>
      <c r="B692" s="41" t="s">
        <v>1278</v>
      </c>
      <c r="C692" s="41">
        <v>0</v>
      </c>
      <c r="D692" s="41">
        <v>0</v>
      </c>
      <c r="E692" s="41">
        <v>0</v>
      </c>
      <c r="F692" s="41">
        <v>0</v>
      </c>
      <c r="G692" s="48">
        <v>30403</v>
      </c>
    </row>
    <row r="693" spans="1:7" x14ac:dyDescent="0.25">
      <c r="A693" s="48">
        <v>304031600</v>
      </c>
      <c r="B693" s="41" t="s">
        <v>1280</v>
      </c>
      <c r="C693" s="41">
        <v>0</v>
      </c>
      <c r="D693" s="41">
        <v>0</v>
      </c>
      <c r="E693" s="41">
        <v>0</v>
      </c>
      <c r="F693" s="41">
        <v>0</v>
      </c>
      <c r="G693" s="48">
        <v>30403</v>
      </c>
    </row>
    <row r="694" spans="1:7" x14ac:dyDescent="0.25">
      <c r="A694" s="48">
        <v>304032000</v>
      </c>
      <c r="B694" s="41" t="s">
        <v>1282</v>
      </c>
      <c r="C694" s="41">
        <v>0</v>
      </c>
      <c r="D694" s="41">
        <v>0</v>
      </c>
      <c r="E694" s="41">
        <v>0</v>
      </c>
      <c r="F694" s="41">
        <v>0</v>
      </c>
      <c r="G694" s="48">
        <v>30403</v>
      </c>
    </row>
    <row r="695" spans="1:7" x14ac:dyDescent="0.25">
      <c r="A695" s="48">
        <v>304032003</v>
      </c>
      <c r="B695" s="41" t="s">
        <v>1284</v>
      </c>
      <c r="C695" s="41">
        <v>0</v>
      </c>
      <c r="D695" s="41">
        <v>0</v>
      </c>
      <c r="E695" s="41">
        <v>0</v>
      </c>
      <c r="F695" s="41">
        <v>0</v>
      </c>
      <c r="G695" s="48">
        <v>30403</v>
      </c>
    </row>
    <row r="696" spans="1:7" x14ac:dyDescent="0.25">
      <c r="A696" s="48">
        <v>304032004</v>
      </c>
      <c r="B696" s="41" t="s">
        <v>1286</v>
      </c>
      <c r="C696" s="41">
        <v>0</v>
      </c>
      <c r="D696" s="41">
        <v>0</v>
      </c>
      <c r="E696" s="41">
        <v>0</v>
      </c>
      <c r="F696" s="41">
        <v>0</v>
      </c>
      <c r="G696" s="48">
        <v>30403</v>
      </c>
    </row>
    <row r="697" spans="1:7" x14ac:dyDescent="0.25">
      <c r="A697" s="48">
        <v>304032300</v>
      </c>
      <c r="B697" s="41" t="s">
        <v>1288</v>
      </c>
      <c r="C697" s="41">
        <v>0</v>
      </c>
      <c r="D697" s="41">
        <v>0</v>
      </c>
      <c r="E697" s="41">
        <v>0</v>
      </c>
      <c r="F697" s="41">
        <v>0</v>
      </c>
      <c r="G697" s="48">
        <v>30403</v>
      </c>
    </row>
    <row r="698" spans="1:7" x14ac:dyDescent="0.25">
      <c r="A698" s="48">
        <v>304032400</v>
      </c>
      <c r="B698" s="41" t="s">
        <v>1290</v>
      </c>
      <c r="C698" s="41">
        <v>0</v>
      </c>
      <c r="D698" s="41">
        <v>0</v>
      </c>
      <c r="E698" s="41">
        <v>0</v>
      </c>
      <c r="F698" s="41">
        <v>0</v>
      </c>
      <c r="G698" s="48">
        <v>30403</v>
      </c>
    </row>
    <row r="699" spans="1:7" x14ac:dyDescent="0.25">
      <c r="A699" s="48">
        <v>304032423</v>
      </c>
      <c r="B699" s="41" t="s">
        <v>1292</v>
      </c>
      <c r="C699" s="41">
        <v>0</v>
      </c>
      <c r="D699" s="41">
        <v>0</v>
      </c>
      <c r="E699" s="41">
        <v>0</v>
      </c>
      <c r="F699" s="41">
        <v>0</v>
      </c>
      <c r="G699" s="48">
        <v>30403</v>
      </c>
    </row>
    <row r="700" spans="1:7" x14ac:dyDescent="0.25">
      <c r="A700" s="48">
        <v>304032434</v>
      </c>
      <c r="B700" s="41" t="s">
        <v>1294</v>
      </c>
      <c r="C700" s="41">
        <v>0</v>
      </c>
      <c r="D700" s="41">
        <v>0</v>
      </c>
      <c r="E700" s="41">
        <v>0</v>
      </c>
      <c r="F700" s="41">
        <v>0</v>
      </c>
      <c r="G700" s="48">
        <v>30403</v>
      </c>
    </row>
    <row r="701" spans="1:7" x14ac:dyDescent="0.25">
      <c r="A701" s="48">
        <v>304032460</v>
      </c>
      <c r="B701" s="41" t="s">
        <v>1296</v>
      </c>
      <c r="C701" s="41">
        <v>0</v>
      </c>
      <c r="D701" s="41">
        <v>0</v>
      </c>
      <c r="E701" s="41">
        <v>0</v>
      </c>
      <c r="F701" s="41">
        <v>0</v>
      </c>
      <c r="G701" s="48">
        <v>30403</v>
      </c>
    </row>
    <row r="702" spans="1:7" x14ac:dyDescent="0.25">
      <c r="A702" s="48">
        <v>304032500</v>
      </c>
      <c r="B702" s="41" t="s">
        <v>1298</v>
      </c>
      <c r="C702" s="41">
        <v>2616.37</v>
      </c>
      <c r="D702" s="41">
        <v>0</v>
      </c>
      <c r="E702" s="41">
        <v>0</v>
      </c>
      <c r="F702" s="41">
        <v>2616.37</v>
      </c>
      <c r="G702" s="48">
        <v>30403</v>
      </c>
    </row>
    <row r="703" spans="1:7" x14ac:dyDescent="0.25">
      <c r="A703" s="48">
        <v>304032524</v>
      </c>
      <c r="B703" s="41" t="s">
        <v>1300</v>
      </c>
      <c r="C703" s="41">
        <v>0</v>
      </c>
      <c r="D703" s="41">
        <v>0</v>
      </c>
      <c r="E703" s="41">
        <v>0</v>
      </c>
      <c r="F703" s="41">
        <v>0</v>
      </c>
      <c r="G703" s="48">
        <v>30403</v>
      </c>
    </row>
    <row r="704" spans="1:7" x14ac:dyDescent="0.25">
      <c r="A704" s="48">
        <v>304032701</v>
      </c>
      <c r="B704" s="41" t="s">
        <v>1302</v>
      </c>
      <c r="C704" s="41">
        <v>0</v>
      </c>
      <c r="D704" s="41">
        <v>0</v>
      </c>
      <c r="E704" s="41">
        <v>0</v>
      </c>
      <c r="F704" s="41">
        <v>0</v>
      </c>
      <c r="G704" s="48">
        <v>30403</v>
      </c>
    </row>
    <row r="705" spans="1:7" x14ac:dyDescent="0.25">
      <c r="A705" s="48">
        <v>304032708</v>
      </c>
      <c r="B705" s="41" t="s">
        <v>1304</v>
      </c>
      <c r="C705" s="41">
        <v>0</v>
      </c>
      <c r="D705" s="41">
        <v>0</v>
      </c>
      <c r="E705" s="41">
        <v>0</v>
      </c>
      <c r="F705" s="41">
        <v>0</v>
      </c>
      <c r="G705" s="48">
        <v>30403</v>
      </c>
    </row>
    <row r="706" spans="1:7" x14ac:dyDescent="0.25">
      <c r="A706" s="48">
        <v>304033000</v>
      </c>
      <c r="B706" s="41" t="s">
        <v>1306</v>
      </c>
      <c r="C706" s="41">
        <v>0</v>
      </c>
      <c r="D706" s="41">
        <v>0</v>
      </c>
      <c r="E706" s="41">
        <v>0</v>
      </c>
      <c r="F706" s="41">
        <v>0</v>
      </c>
      <c r="G706" s="48">
        <v>30403</v>
      </c>
    </row>
    <row r="707" spans="1:7" x14ac:dyDescent="0.25">
      <c r="A707" s="48">
        <v>304033031</v>
      </c>
      <c r="B707" s="41" t="s">
        <v>1308</v>
      </c>
      <c r="C707" s="41">
        <v>0</v>
      </c>
      <c r="D707" s="41">
        <v>0</v>
      </c>
      <c r="E707" s="41">
        <v>0</v>
      </c>
      <c r="F707" s="41">
        <v>0</v>
      </c>
      <c r="G707" s="48">
        <v>30403</v>
      </c>
    </row>
    <row r="708" spans="1:7" x14ac:dyDescent="0.25">
      <c r="A708" s="48">
        <v>304035124</v>
      </c>
      <c r="B708" s="41" t="s">
        <v>1310</v>
      </c>
      <c r="C708" s="41">
        <v>0</v>
      </c>
      <c r="D708" s="41">
        <v>0</v>
      </c>
      <c r="E708" s="41">
        <v>0</v>
      </c>
      <c r="F708" s="41">
        <v>0</v>
      </c>
      <c r="G708" s="48">
        <v>30403</v>
      </c>
    </row>
    <row r="709" spans="1:7" x14ac:dyDescent="0.25">
      <c r="A709" s="48">
        <v>304035159</v>
      </c>
      <c r="B709" s="41" t="s">
        <v>1312</v>
      </c>
      <c r="C709" s="41">
        <v>0</v>
      </c>
      <c r="D709" s="41">
        <v>0</v>
      </c>
      <c r="E709" s="41">
        <v>0</v>
      </c>
      <c r="F709" s="41">
        <v>0</v>
      </c>
      <c r="G709" s="48">
        <v>30403</v>
      </c>
    </row>
    <row r="710" spans="1:7" x14ac:dyDescent="0.25">
      <c r="A710" s="48">
        <v>304035902</v>
      </c>
      <c r="B710" s="41" t="s">
        <v>1314</v>
      </c>
      <c r="C710" s="41">
        <v>0</v>
      </c>
      <c r="D710" s="41">
        <v>0</v>
      </c>
      <c r="E710" s="41">
        <v>0</v>
      </c>
      <c r="F710" s="41">
        <v>0</v>
      </c>
      <c r="G710" s="48">
        <v>30403</v>
      </c>
    </row>
    <row r="711" spans="1:7" x14ac:dyDescent="0.25">
      <c r="A711" s="48">
        <v>304039057</v>
      </c>
      <c r="B711" s="41" t="s">
        <v>1316</v>
      </c>
      <c r="C711" s="41">
        <v>0</v>
      </c>
      <c r="D711" s="41">
        <v>0</v>
      </c>
      <c r="E711" s="41">
        <v>0</v>
      </c>
      <c r="F711" s="41">
        <v>0</v>
      </c>
      <c r="G711" s="48">
        <v>30403</v>
      </c>
    </row>
    <row r="712" spans="1:7" x14ac:dyDescent="0.25">
      <c r="A712" s="48">
        <v>304039628</v>
      </c>
      <c r="B712" s="41" t="s">
        <v>1318</v>
      </c>
      <c r="C712" s="41">
        <v>0</v>
      </c>
      <c r="D712" s="41">
        <v>0</v>
      </c>
      <c r="E712" s="41">
        <v>0</v>
      </c>
      <c r="F712" s="41">
        <v>0</v>
      </c>
      <c r="G712" s="48">
        <v>30403</v>
      </c>
    </row>
    <row r="713" spans="1:7" x14ac:dyDescent="0.25">
      <c r="A713" s="48">
        <v>304039801</v>
      </c>
      <c r="B713" s="41" t="s">
        <v>1320</v>
      </c>
      <c r="C713" s="41">
        <v>61859.47</v>
      </c>
      <c r="D713" s="41">
        <v>0</v>
      </c>
      <c r="E713" s="41">
        <v>0</v>
      </c>
      <c r="F713" s="41">
        <v>61859.47</v>
      </c>
      <c r="G713" s="48">
        <v>30403</v>
      </c>
    </row>
    <row r="714" spans="1:7" x14ac:dyDescent="0.25">
      <c r="A714" s="48">
        <v>304040100</v>
      </c>
      <c r="B714" s="41" t="s">
        <v>1322</v>
      </c>
      <c r="C714" s="41">
        <v>-72</v>
      </c>
      <c r="D714" s="41">
        <v>0</v>
      </c>
      <c r="E714" s="41">
        <v>0</v>
      </c>
      <c r="F714" s="41">
        <v>-72</v>
      </c>
      <c r="G714" s="48">
        <v>30404</v>
      </c>
    </row>
    <row r="715" spans="1:7" x14ac:dyDescent="0.25">
      <c r="A715" s="48">
        <v>304040150</v>
      </c>
      <c r="B715" s="41" t="s">
        <v>1324</v>
      </c>
      <c r="C715" s="41">
        <v>0</v>
      </c>
      <c r="D715" s="41">
        <v>0</v>
      </c>
      <c r="E715" s="41">
        <v>0</v>
      </c>
      <c r="F715" s="41">
        <v>0</v>
      </c>
      <c r="G715" s="48">
        <v>30404</v>
      </c>
    </row>
    <row r="716" spans="1:7" x14ac:dyDescent="0.25">
      <c r="A716" s="48">
        <v>304040800</v>
      </c>
      <c r="B716" s="41" t="s">
        <v>1326</v>
      </c>
      <c r="C716" s="41">
        <v>0</v>
      </c>
      <c r="D716" s="41">
        <v>0</v>
      </c>
      <c r="E716" s="41">
        <v>0</v>
      </c>
      <c r="F716" s="41">
        <v>0</v>
      </c>
      <c r="G716" s="48">
        <v>30404</v>
      </c>
    </row>
    <row r="717" spans="1:7" x14ac:dyDescent="0.25">
      <c r="A717" s="48">
        <v>304040930</v>
      </c>
      <c r="B717" s="41" t="s">
        <v>1328</v>
      </c>
      <c r="C717" s="41">
        <v>0</v>
      </c>
      <c r="D717" s="41">
        <v>0</v>
      </c>
      <c r="E717" s="41">
        <v>0</v>
      </c>
      <c r="F717" s="41">
        <v>0</v>
      </c>
      <c r="G717" s="48">
        <v>30404</v>
      </c>
    </row>
    <row r="718" spans="1:7" x14ac:dyDescent="0.25">
      <c r="A718" s="48">
        <v>304041500</v>
      </c>
      <c r="B718" s="41" t="s">
        <v>1330</v>
      </c>
      <c r="C718" s="41">
        <v>0</v>
      </c>
      <c r="D718" s="41">
        <v>0</v>
      </c>
      <c r="E718" s="41">
        <v>0</v>
      </c>
      <c r="F718" s="41">
        <v>0</v>
      </c>
      <c r="G718" s="48">
        <v>30404</v>
      </c>
    </row>
    <row r="719" spans="1:7" x14ac:dyDescent="0.25">
      <c r="A719" s="48">
        <v>304041600</v>
      </c>
      <c r="B719" s="41" t="s">
        <v>1332</v>
      </c>
      <c r="C719" s="41">
        <v>0</v>
      </c>
      <c r="D719" s="41">
        <v>0</v>
      </c>
      <c r="E719" s="41">
        <v>0</v>
      </c>
      <c r="F719" s="41">
        <v>0</v>
      </c>
      <c r="G719" s="48">
        <v>30404</v>
      </c>
    </row>
    <row r="720" spans="1:7" x14ac:dyDescent="0.25">
      <c r="A720" s="48">
        <v>304042000</v>
      </c>
      <c r="B720" s="41" t="s">
        <v>2778</v>
      </c>
      <c r="C720" s="41">
        <v>0</v>
      </c>
      <c r="D720" s="41">
        <v>0</v>
      </c>
      <c r="E720" s="41">
        <v>0</v>
      </c>
      <c r="F720" s="41">
        <v>0</v>
      </c>
      <c r="G720" s="48">
        <v>30404</v>
      </c>
    </row>
    <row r="721" spans="1:7" x14ac:dyDescent="0.25">
      <c r="A721" s="48">
        <v>304042007</v>
      </c>
      <c r="B721" s="41" t="s">
        <v>2779</v>
      </c>
      <c r="C721" s="41">
        <v>0</v>
      </c>
      <c r="D721" s="41">
        <v>0</v>
      </c>
      <c r="E721" s="41">
        <v>0</v>
      </c>
      <c r="F721" s="41">
        <v>0</v>
      </c>
      <c r="G721" s="48">
        <v>30404</v>
      </c>
    </row>
    <row r="722" spans="1:7" x14ac:dyDescent="0.25">
      <c r="A722" s="48">
        <v>304042400</v>
      </c>
      <c r="B722" s="41" t="s">
        <v>1334</v>
      </c>
      <c r="C722" s="41">
        <v>0</v>
      </c>
      <c r="D722" s="41">
        <v>0</v>
      </c>
      <c r="E722" s="41">
        <v>0</v>
      </c>
      <c r="F722" s="41">
        <v>0</v>
      </c>
      <c r="G722" s="48">
        <v>30404</v>
      </c>
    </row>
    <row r="723" spans="1:7" x14ac:dyDescent="0.25">
      <c r="A723" s="48">
        <v>304042423</v>
      </c>
      <c r="B723" s="41" t="s">
        <v>1336</v>
      </c>
      <c r="C723" s="41">
        <v>0</v>
      </c>
      <c r="D723" s="41">
        <v>0</v>
      </c>
      <c r="E723" s="41">
        <v>0</v>
      </c>
      <c r="F723" s="41">
        <v>0</v>
      </c>
      <c r="G723" s="48">
        <v>30404</v>
      </c>
    </row>
    <row r="724" spans="1:7" x14ac:dyDescent="0.25">
      <c r="A724" s="48">
        <v>304042460</v>
      </c>
      <c r="B724" s="41" t="s">
        <v>1338</v>
      </c>
      <c r="C724" s="41">
        <v>0</v>
      </c>
      <c r="D724" s="41">
        <v>0</v>
      </c>
      <c r="E724" s="41">
        <v>0</v>
      </c>
      <c r="F724" s="41">
        <v>0</v>
      </c>
      <c r="G724" s="48">
        <v>30404</v>
      </c>
    </row>
    <row r="725" spans="1:7" x14ac:dyDescent="0.25">
      <c r="A725" s="48">
        <v>304042500</v>
      </c>
      <c r="B725" s="41" t="s">
        <v>1340</v>
      </c>
      <c r="C725" s="41">
        <v>0</v>
      </c>
      <c r="D725" s="41">
        <v>0</v>
      </c>
      <c r="E725" s="41">
        <v>0</v>
      </c>
      <c r="F725" s="41">
        <v>0</v>
      </c>
      <c r="G725" s="48">
        <v>30404</v>
      </c>
    </row>
    <row r="726" spans="1:7" x14ac:dyDescent="0.25">
      <c r="A726" s="48">
        <v>304042519</v>
      </c>
      <c r="B726" s="41" t="s">
        <v>1342</v>
      </c>
      <c r="C726" s="41">
        <v>0</v>
      </c>
      <c r="D726" s="41">
        <v>0</v>
      </c>
      <c r="E726" s="41">
        <v>0</v>
      </c>
      <c r="F726" s="41">
        <v>0</v>
      </c>
      <c r="G726" s="48">
        <v>30404</v>
      </c>
    </row>
    <row r="727" spans="1:7" x14ac:dyDescent="0.25">
      <c r="A727" s="48">
        <v>304042524</v>
      </c>
      <c r="B727" s="41" t="s">
        <v>1344</v>
      </c>
      <c r="C727" s="41">
        <v>0</v>
      </c>
      <c r="D727" s="41">
        <v>0</v>
      </c>
      <c r="E727" s="41">
        <v>0</v>
      </c>
      <c r="F727" s="41">
        <v>0</v>
      </c>
      <c r="G727" s="48">
        <v>30404</v>
      </c>
    </row>
    <row r="728" spans="1:7" x14ac:dyDescent="0.25">
      <c r="A728" s="48">
        <v>304042701</v>
      </c>
      <c r="B728" s="41" t="s">
        <v>1346</v>
      </c>
      <c r="C728" s="41">
        <v>0</v>
      </c>
      <c r="D728" s="41">
        <v>0</v>
      </c>
      <c r="E728" s="41">
        <v>0</v>
      </c>
      <c r="F728" s="41">
        <v>0</v>
      </c>
      <c r="G728" s="48">
        <v>30404</v>
      </c>
    </row>
    <row r="729" spans="1:7" x14ac:dyDescent="0.25">
      <c r="A729" s="48">
        <v>304043000</v>
      </c>
      <c r="B729" s="41" t="s">
        <v>1348</v>
      </c>
      <c r="C729" s="41">
        <v>0</v>
      </c>
      <c r="D729" s="41">
        <v>0</v>
      </c>
      <c r="E729" s="41">
        <v>0</v>
      </c>
      <c r="F729" s="41">
        <v>0</v>
      </c>
      <c r="G729" s="48">
        <v>30404</v>
      </c>
    </row>
    <row r="730" spans="1:7" x14ac:dyDescent="0.25">
      <c r="A730" s="48">
        <v>304045124</v>
      </c>
      <c r="B730" s="41" t="s">
        <v>2781</v>
      </c>
      <c r="C730" s="41">
        <v>0</v>
      </c>
      <c r="D730" s="41">
        <v>0</v>
      </c>
      <c r="E730" s="41">
        <v>0</v>
      </c>
      <c r="F730" s="41">
        <v>0</v>
      </c>
      <c r="G730" s="48">
        <v>30404</v>
      </c>
    </row>
    <row r="731" spans="1:7" x14ac:dyDescent="0.25">
      <c r="A731" s="48">
        <v>304049057</v>
      </c>
      <c r="B731" s="41" t="s">
        <v>1350</v>
      </c>
      <c r="C731" s="41">
        <v>0</v>
      </c>
      <c r="D731" s="41">
        <v>0</v>
      </c>
      <c r="E731" s="41">
        <v>0</v>
      </c>
      <c r="F731" s="41">
        <v>0</v>
      </c>
      <c r="G731" s="48">
        <v>30404</v>
      </c>
    </row>
    <row r="732" spans="1:7" x14ac:dyDescent="0.25">
      <c r="A732" s="48">
        <v>304049628</v>
      </c>
      <c r="B732" s="41" t="s">
        <v>1352</v>
      </c>
      <c r="C732" s="41">
        <v>0</v>
      </c>
      <c r="D732" s="41">
        <v>0</v>
      </c>
      <c r="E732" s="41">
        <v>0</v>
      </c>
      <c r="F732" s="41">
        <v>0</v>
      </c>
      <c r="G732" s="48">
        <v>30404</v>
      </c>
    </row>
    <row r="733" spans="1:7" x14ac:dyDescent="0.25">
      <c r="A733" s="48">
        <v>304049801</v>
      </c>
      <c r="B733" s="41" t="s">
        <v>1354</v>
      </c>
      <c r="C733" s="41">
        <v>143446.64000000001</v>
      </c>
      <c r="D733" s="41">
        <v>0</v>
      </c>
      <c r="E733" s="41">
        <v>0</v>
      </c>
      <c r="F733" s="41">
        <v>143446.64000000001</v>
      </c>
      <c r="G733" s="48">
        <v>30404</v>
      </c>
    </row>
    <row r="734" spans="1:7" x14ac:dyDescent="0.25">
      <c r="A734" s="48">
        <v>305010102</v>
      </c>
      <c r="B734" s="41" t="s">
        <v>1356</v>
      </c>
      <c r="C734" s="41">
        <v>0</v>
      </c>
      <c r="D734" s="41">
        <v>0</v>
      </c>
      <c r="E734" s="41">
        <v>0</v>
      </c>
      <c r="F734" s="41">
        <v>0</v>
      </c>
      <c r="G734" s="48">
        <v>30501</v>
      </c>
    </row>
    <row r="735" spans="1:7" x14ac:dyDescent="0.25">
      <c r="A735" s="48">
        <v>305010110</v>
      </c>
      <c r="B735" s="41" t="s">
        <v>1358</v>
      </c>
      <c r="C735" s="41">
        <v>0</v>
      </c>
      <c r="D735" s="41">
        <v>0</v>
      </c>
      <c r="E735" s="41">
        <v>0</v>
      </c>
      <c r="F735" s="41">
        <v>0</v>
      </c>
      <c r="G735" s="48">
        <v>30501</v>
      </c>
    </row>
    <row r="736" spans="1:7" x14ac:dyDescent="0.25">
      <c r="A736" s="48">
        <v>305010120</v>
      </c>
      <c r="B736" s="41" t="s">
        <v>1360</v>
      </c>
      <c r="C736" s="41">
        <v>0</v>
      </c>
      <c r="D736" s="41">
        <v>0</v>
      </c>
      <c r="E736" s="41">
        <v>0</v>
      </c>
      <c r="F736" s="41">
        <v>0</v>
      </c>
      <c r="G736" s="48">
        <v>30501</v>
      </c>
    </row>
    <row r="737" spans="1:7" x14ac:dyDescent="0.25">
      <c r="A737" s="48">
        <v>305010971</v>
      </c>
      <c r="B737" s="41" t="s">
        <v>1362</v>
      </c>
      <c r="C737" s="41">
        <v>0</v>
      </c>
      <c r="D737" s="41">
        <v>45200</v>
      </c>
      <c r="E737" s="41">
        <v>45200</v>
      </c>
      <c r="F737" s="41">
        <v>-45200</v>
      </c>
      <c r="G737" s="48">
        <v>30501</v>
      </c>
    </row>
    <row r="738" spans="1:7" x14ac:dyDescent="0.25">
      <c r="A738" s="48">
        <v>305010972</v>
      </c>
      <c r="B738" s="41" t="s">
        <v>1364</v>
      </c>
      <c r="C738" s="41">
        <v>5075.68</v>
      </c>
      <c r="D738" s="41">
        <v>0</v>
      </c>
      <c r="E738" s="41">
        <v>0</v>
      </c>
      <c r="F738" s="41">
        <v>5075.68</v>
      </c>
      <c r="G738" s="48">
        <v>30501</v>
      </c>
    </row>
    <row r="739" spans="1:7" x14ac:dyDescent="0.25">
      <c r="A739" s="48">
        <v>305010973</v>
      </c>
      <c r="B739" s="41" t="s">
        <v>1366</v>
      </c>
      <c r="C739" s="41">
        <v>0</v>
      </c>
      <c r="D739" s="41">
        <v>0</v>
      </c>
      <c r="E739" s="41">
        <v>0</v>
      </c>
      <c r="F739" s="41">
        <v>0</v>
      </c>
      <c r="G739" s="48">
        <v>30501</v>
      </c>
    </row>
    <row r="740" spans="1:7" x14ac:dyDescent="0.25">
      <c r="A740" s="48">
        <v>305010974</v>
      </c>
      <c r="B740" s="41" t="s">
        <v>1368</v>
      </c>
      <c r="C740" s="41">
        <v>0</v>
      </c>
      <c r="D740" s="41">
        <v>0</v>
      </c>
      <c r="E740" s="41">
        <v>0</v>
      </c>
      <c r="F740" s="41">
        <v>0</v>
      </c>
      <c r="G740" s="48">
        <v>30501</v>
      </c>
    </row>
    <row r="741" spans="1:7" x14ac:dyDescent="0.25">
      <c r="A741" s="48">
        <v>305012516</v>
      </c>
      <c r="B741" s="41" t="s">
        <v>1370</v>
      </c>
      <c r="C741" s="41">
        <v>0</v>
      </c>
      <c r="D741" s="41">
        <v>0</v>
      </c>
      <c r="E741" s="41">
        <v>0</v>
      </c>
      <c r="F741" s="41">
        <v>0</v>
      </c>
      <c r="G741" s="48">
        <v>30501</v>
      </c>
    </row>
    <row r="742" spans="1:7" x14ac:dyDescent="0.25">
      <c r="A742" s="48">
        <v>305014610</v>
      </c>
      <c r="B742" s="41" t="s">
        <v>1372</v>
      </c>
      <c r="C742" s="41">
        <v>0</v>
      </c>
      <c r="D742" s="41">
        <v>0</v>
      </c>
      <c r="E742" s="41">
        <v>0</v>
      </c>
      <c r="F742" s="41">
        <v>0</v>
      </c>
      <c r="G742" s="48">
        <v>30501</v>
      </c>
    </row>
    <row r="743" spans="1:7" x14ac:dyDescent="0.25">
      <c r="A743" s="48">
        <v>305019801</v>
      </c>
      <c r="B743" s="41" t="s">
        <v>1374</v>
      </c>
      <c r="C743" s="41">
        <v>0</v>
      </c>
      <c r="D743" s="41">
        <v>0</v>
      </c>
      <c r="E743" s="41">
        <v>0</v>
      </c>
      <c r="F743" s="41">
        <v>0</v>
      </c>
      <c r="G743" s="48">
        <v>30501</v>
      </c>
    </row>
    <row r="744" spans="1:7" x14ac:dyDescent="0.25">
      <c r="A744" s="48">
        <v>305019826</v>
      </c>
      <c r="B744" s="41" t="s">
        <v>1376</v>
      </c>
      <c r="C744" s="41">
        <v>0</v>
      </c>
      <c r="D744" s="41">
        <v>0</v>
      </c>
      <c r="E744" s="41">
        <v>0</v>
      </c>
      <c r="F744" s="41">
        <v>0</v>
      </c>
      <c r="G744" s="48">
        <v>30501</v>
      </c>
    </row>
    <row r="745" spans="1:7" x14ac:dyDescent="0.25">
      <c r="A745" s="48">
        <v>306012429</v>
      </c>
      <c r="B745" s="41" t="s">
        <v>1378</v>
      </c>
      <c r="C745" s="41">
        <v>0</v>
      </c>
      <c r="D745" s="41">
        <v>0</v>
      </c>
      <c r="E745" s="41">
        <v>0</v>
      </c>
      <c r="F745" s="41">
        <v>0</v>
      </c>
      <c r="G745" s="48">
        <v>30601</v>
      </c>
    </row>
    <row r="746" spans="1:7" x14ac:dyDescent="0.25">
      <c r="A746" s="48">
        <v>306012923</v>
      </c>
      <c r="B746" s="41" t="s">
        <v>1380</v>
      </c>
      <c r="C746" s="41">
        <v>0</v>
      </c>
      <c r="D746" s="41">
        <v>0</v>
      </c>
      <c r="E746" s="41">
        <v>0</v>
      </c>
      <c r="F746" s="41">
        <v>0</v>
      </c>
      <c r="G746" s="48">
        <v>30601</v>
      </c>
    </row>
    <row r="747" spans="1:7" x14ac:dyDescent="0.25">
      <c r="A747" s="48">
        <v>306014610</v>
      </c>
      <c r="B747" s="41" t="s">
        <v>1382</v>
      </c>
      <c r="C747" s="41">
        <v>0</v>
      </c>
      <c r="D747" s="41">
        <v>0</v>
      </c>
      <c r="E747" s="41">
        <v>0</v>
      </c>
      <c r="F747" s="41">
        <v>0</v>
      </c>
      <c r="G747" s="48">
        <v>30601</v>
      </c>
    </row>
    <row r="748" spans="1:7" x14ac:dyDescent="0.25">
      <c r="A748" s="48">
        <v>306019051</v>
      </c>
      <c r="B748" s="41" t="s">
        <v>1384</v>
      </c>
      <c r="C748" s="41">
        <v>0</v>
      </c>
      <c r="D748" s="41">
        <v>0</v>
      </c>
      <c r="E748" s="41">
        <v>0</v>
      </c>
      <c r="F748" s="41">
        <v>0</v>
      </c>
      <c r="G748" s="48">
        <v>30601</v>
      </c>
    </row>
    <row r="749" spans="1:7" x14ac:dyDescent="0.25">
      <c r="A749" s="48">
        <v>306019053</v>
      </c>
      <c r="B749" s="41" t="s">
        <v>1386</v>
      </c>
      <c r="C749" s="41">
        <v>0</v>
      </c>
      <c r="D749" s="41">
        <v>0</v>
      </c>
      <c r="E749" s="41">
        <v>0</v>
      </c>
      <c r="F749" s="41">
        <v>0</v>
      </c>
      <c r="G749" s="48">
        <v>30601</v>
      </c>
    </row>
    <row r="750" spans="1:7" x14ac:dyDescent="0.25">
      <c r="A750" s="48">
        <v>307010100</v>
      </c>
      <c r="B750" s="41" t="s">
        <v>1388</v>
      </c>
      <c r="C750" s="41">
        <v>0</v>
      </c>
      <c r="D750" s="41">
        <v>0</v>
      </c>
      <c r="E750" s="41">
        <v>0</v>
      </c>
      <c r="F750" s="41">
        <v>0</v>
      </c>
      <c r="G750" s="48">
        <v>30701</v>
      </c>
    </row>
    <row r="751" spans="1:7" x14ac:dyDescent="0.25">
      <c r="A751" s="48">
        <v>307010800</v>
      </c>
      <c r="B751" s="41" t="s">
        <v>1390</v>
      </c>
      <c r="C751" s="41">
        <v>0</v>
      </c>
      <c r="D751" s="41">
        <v>0</v>
      </c>
      <c r="E751" s="41">
        <v>0</v>
      </c>
      <c r="F751" s="41">
        <v>0</v>
      </c>
      <c r="G751" s="48">
        <v>30701</v>
      </c>
    </row>
    <row r="752" spans="1:7" x14ac:dyDescent="0.25">
      <c r="A752" s="48">
        <v>307012000</v>
      </c>
      <c r="B752" s="41" t="s">
        <v>1392</v>
      </c>
      <c r="C752" s="41">
        <v>0</v>
      </c>
      <c r="D752" s="41">
        <v>0</v>
      </c>
      <c r="E752" s="41">
        <v>0</v>
      </c>
      <c r="F752" s="41">
        <v>0</v>
      </c>
      <c r="G752" s="48">
        <v>30701</v>
      </c>
    </row>
    <row r="753" spans="1:7" x14ac:dyDescent="0.25">
      <c r="A753" s="48">
        <v>307012016</v>
      </c>
      <c r="B753" s="41" t="s">
        <v>1394</v>
      </c>
      <c r="C753" s="41">
        <v>0</v>
      </c>
      <c r="D753" s="41">
        <v>200</v>
      </c>
      <c r="E753" s="41">
        <v>200</v>
      </c>
      <c r="F753" s="41">
        <v>-200</v>
      </c>
      <c r="G753" s="48">
        <v>30701</v>
      </c>
    </row>
    <row r="754" spans="1:7" x14ac:dyDescent="0.25">
      <c r="A754" s="48">
        <v>307012036</v>
      </c>
      <c r="B754" s="41" t="s">
        <v>1396</v>
      </c>
      <c r="C754" s="41">
        <v>0</v>
      </c>
      <c r="D754" s="41">
        <v>0</v>
      </c>
      <c r="E754" s="41">
        <v>0</v>
      </c>
      <c r="F754" s="41">
        <v>0</v>
      </c>
      <c r="G754" s="48">
        <v>30701</v>
      </c>
    </row>
    <row r="755" spans="1:7" x14ac:dyDescent="0.25">
      <c r="A755" s="48">
        <v>307012416</v>
      </c>
      <c r="B755" s="41" t="s">
        <v>1398</v>
      </c>
      <c r="C755" s="41">
        <v>0</v>
      </c>
      <c r="D755" s="41">
        <v>0</v>
      </c>
      <c r="E755" s="41">
        <v>0</v>
      </c>
      <c r="F755" s="41">
        <v>0</v>
      </c>
      <c r="G755" s="48">
        <v>30701</v>
      </c>
    </row>
    <row r="756" spans="1:7" x14ac:dyDescent="0.25">
      <c r="A756" s="48">
        <v>307012421</v>
      </c>
      <c r="B756" s="41" t="s">
        <v>1400</v>
      </c>
      <c r="C756" s="41">
        <v>0</v>
      </c>
      <c r="D756" s="41">
        <v>0</v>
      </c>
      <c r="E756" s="41">
        <v>0</v>
      </c>
      <c r="F756" s="41">
        <v>0</v>
      </c>
      <c r="G756" s="48">
        <v>30701</v>
      </c>
    </row>
    <row r="757" spans="1:7" x14ac:dyDescent="0.25">
      <c r="A757" s="48">
        <v>307012440</v>
      </c>
      <c r="B757" s="41" t="s">
        <v>1402</v>
      </c>
      <c r="C757" s="41">
        <v>0</v>
      </c>
      <c r="D757" s="41">
        <v>0</v>
      </c>
      <c r="E757" s="41">
        <v>0</v>
      </c>
      <c r="F757" s="41">
        <v>0</v>
      </c>
      <c r="G757" s="48">
        <v>30701</v>
      </c>
    </row>
    <row r="758" spans="1:7" x14ac:dyDescent="0.25">
      <c r="A758" s="48">
        <v>307012500</v>
      </c>
      <c r="B758" s="41" t="s">
        <v>1404</v>
      </c>
      <c r="C758" s="41">
        <v>0</v>
      </c>
      <c r="D758" s="41">
        <v>0</v>
      </c>
      <c r="E758" s="41">
        <v>0</v>
      </c>
      <c r="F758" s="41">
        <v>0</v>
      </c>
      <c r="G758" s="48">
        <v>30701</v>
      </c>
    </row>
    <row r="759" spans="1:7" x14ac:dyDescent="0.25">
      <c r="A759" s="48">
        <v>307012510</v>
      </c>
      <c r="B759" s="41" t="s">
        <v>2754</v>
      </c>
      <c r="C759" s="41">
        <v>0</v>
      </c>
      <c r="D759" s="41">
        <v>0</v>
      </c>
      <c r="E759" s="41">
        <v>0</v>
      </c>
      <c r="F759" s="41">
        <v>0</v>
      </c>
      <c r="G759" s="48">
        <v>30701</v>
      </c>
    </row>
    <row r="760" spans="1:7" x14ac:dyDescent="0.25">
      <c r="A760" s="48">
        <v>307012703</v>
      </c>
      <c r="B760" s="41" t="s">
        <v>1406</v>
      </c>
      <c r="C760" s="41">
        <v>0</v>
      </c>
      <c r="D760" s="41">
        <v>0</v>
      </c>
      <c r="E760" s="41">
        <v>0</v>
      </c>
      <c r="F760" s="41">
        <v>0</v>
      </c>
      <c r="G760" s="48">
        <v>30701</v>
      </c>
    </row>
    <row r="761" spans="1:7" x14ac:dyDescent="0.25">
      <c r="A761" s="48">
        <v>307012706</v>
      </c>
      <c r="B761" s="41" t="s">
        <v>1408</v>
      </c>
      <c r="C761" s="41">
        <v>0</v>
      </c>
      <c r="D761" s="41">
        <v>0</v>
      </c>
      <c r="E761" s="41">
        <v>0</v>
      </c>
      <c r="F761" s="41">
        <v>0</v>
      </c>
      <c r="G761" s="48">
        <v>30701</v>
      </c>
    </row>
    <row r="762" spans="1:7" x14ac:dyDescent="0.25">
      <c r="A762" s="48">
        <v>307012801</v>
      </c>
      <c r="B762" s="41" t="s">
        <v>1410</v>
      </c>
      <c r="C762" s="41">
        <v>0</v>
      </c>
      <c r="D762" s="41">
        <v>0</v>
      </c>
      <c r="E762" s="41">
        <v>0</v>
      </c>
      <c r="F762" s="41">
        <v>0</v>
      </c>
      <c r="G762" s="48">
        <v>30701</v>
      </c>
    </row>
    <row r="763" spans="1:7" x14ac:dyDescent="0.25">
      <c r="A763" s="48">
        <v>307012900</v>
      </c>
      <c r="B763" s="41" t="s">
        <v>1412</v>
      </c>
      <c r="C763" s="41">
        <v>0</v>
      </c>
      <c r="D763" s="41">
        <v>0</v>
      </c>
      <c r="E763" s="41">
        <v>0</v>
      </c>
      <c r="F763" s="41">
        <v>0</v>
      </c>
      <c r="G763" s="48">
        <v>30701</v>
      </c>
    </row>
    <row r="764" spans="1:7" x14ac:dyDescent="0.25">
      <c r="A764" s="48">
        <v>307014600</v>
      </c>
      <c r="B764" s="41" t="s">
        <v>1414</v>
      </c>
      <c r="C764" s="41">
        <v>0</v>
      </c>
      <c r="D764" s="41">
        <v>0</v>
      </c>
      <c r="E764" s="41">
        <v>0</v>
      </c>
      <c r="F764" s="41">
        <v>0</v>
      </c>
      <c r="G764" s="48">
        <v>30701</v>
      </c>
    </row>
    <row r="765" spans="1:7" x14ac:dyDescent="0.25">
      <c r="A765" s="48">
        <v>307014610</v>
      </c>
      <c r="B765" s="41" t="s">
        <v>1416</v>
      </c>
      <c r="C765" s="41">
        <v>0</v>
      </c>
      <c r="D765" s="41">
        <v>0</v>
      </c>
      <c r="E765" s="41">
        <v>0</v>
      </c>
      <c r="F765" s="41">
        <v>0</v>
      </c>
      <c r="G765" s="48">
        <v>30701</v>
      </c>
    </row>
    <row r="766" spans="1:7" x14ac:dyDescent="0.25">
      <c r="A766" s="48">
        <v>307014611</v>
      </c>
      <c r="B766" s="41" t="s">
        <v>1418</v>
      </c>
      <c r="C766" s="41">
        <v>0</v>
      </c>
      <c r="D766" s="41">
        <v>0</v>
      </c>
      <c r="E766" s="41">
        <v>0</v>
      </c>
      <c r="F766" s="41">
        <v>0</v>
      </c>
      <c r="G766" s="48">
        <v>30701</v>
      </c>
    </row>
    <row r="767" spans="1:7" x14ac:dyDescent="0.25">
      <c r="A767" s="48">
        <v>307015183</v>
      </c>
      <c r="B767" s="41" t="s">
        <v>1420</v>
      </c>
      <c r="C767" s="41">
        <v>29348</v>
      </c>
      <c r="D767" s="41">
        <v>29900</v>
      </c>
      <c r="E767" s="41">
        <v>29900</v>
      </c>
      <c r="F767" s="41">
        <v>-552</v>
      </c>
      <c r="G767" s="48">
        <v>30701</v>
      </c>
    </row>
    <row r="768" spans="1:7" x14ac:dyDescent="0.25">
      <c r="A768" s="48">
        <v>307022022</v>
      </c>
      <c r="B768" s="41" t="s">
        <v>1422</v>
      </c>
      <c r="C768" s="41">
        <v>0</v>
      </c>
      <c r="D768" s="41">
        <v>0</v>
      </c>
      <c r="E768" s="41">
        <v>0</v>
      </c>
      <c r="F768" s="41">
        <v>0</v>
      </c>
      <c r="G768" s="48">
        <v>30702</v>
      </c>
    </row>
    <row r="769" spans="1:7" x14ac:dyDescent="0.25">
      <c r="A769" s="48">
        <v>307025141</v>
      </c>
      <c r="B769" s="41" t="s">
        <v>1424</v>
      </c>
      <c r="C769" s="41">
        <v>0</v>
      </c>
      <c r="D769" s="41">
        <v>0</v>
      </c>
      <c r="E769" s="41">
        <v>0</v>
      </c>
      <c r="F769" s="41">
        <v>0</v>
      </c>
      <c r="G769" s="48">
        <v>30702</v>
      </c>
    </row>
    <row r="770" spans="1:7" x14ac:dyDescent="0.25">
      <c r="A770" s="48">
        <v>399010100</v>
      </c>
      <c r="B770" s="41" t="s">
        <v>1426</v>
      </c>
      <c r="C770" s="41">
        <v>143367.21</v>
      </c>
      <c r="D770" s="41">
        <v>469100</v>
      </c>
      <c r="E770" s="41">
        <v>469100</v>
      </c>
      <c r="F770" s="41">
        <v>-325732.78999999998</v>
      </c>
      <c r="G770" s="48">
        <v>39901</v>
      </c>
    </row>
    <row r="771" spans="1:7" x14ac:dyDescent="0.25">
      <c r="A771" s="48">
        <v>399010101</v>
      </c>
      <c r="B771" s="41" t="s">
        <v>1428</v>
      </c>
      <c r="C771" s="41">
        <v>0</v>
      </c>
      <c r="D771" s="41">
        <v>0</v>
      </c>
      <c r="E771" s="41">
        <v>0</v>
      </c>
      <c r="F771" s="41">
        <v>0</v>
      </c>
      <c r="G771" s="48">
        <v>39901</v>
      </c>
    </row>
    <row r="772" spans="1:7" x14ac:dyDescent="0.25">
      <c r="A772" s="48">
        <v>399010102</v>
      </c>
      <c r="B772" s="41" t="s">
        <v>1430</v>
      </c>
      <c r="C772" s="41">
        <v>0</v>
      </c>
      <c r="D772" s="41">
        <v>0</v>
      </c>
      <c r="E772" s="41">
        <v>0</v>
      </c>
      <c r="F772" s="41">
        <v>0</v>
      </c>
      <c r="G772" s="48">
        <v>39901</v>
      </c>
    </row>
    <row r="773" spans="1:7" x14ac:dyDescent="0.25">
      <c r="A773" s="48">
        <v>399010103</v>
      </c>
      <c r="B773" s="41" t="s">
        <v>1432</v>
      </c>
      <c r="C773" s="41">
        <v>0</v>
      </c>
      <c r="D773" s="41">
        <v>0</v>
      </c>
      <c r="E773" s="41">
        <v>0</v>
      </c>
      <c r="F773" s="41">
        <v>0</v>
      </c>
      <c r="G773" s="48">
        <v>39901</v>
      </c>
    </row>
    <row r="774" spans="1:7" x14ac:dyDescent="0.25">
      <c r="A774" s="48">
        <v>399010120</v>
      </c>
      <c r="B774" s="41" t="s">
        <v>1434</v>
      </c>
      <c r="C774" s="41">
        <v>0</v>
      </c>
      <c r="D774" s="41">
        <v>0</v>
      </c>
      <c r="E774" s="41">
        <v>0</v>
      </c>
      <c r="F774" s="41">
        <v>0</v>
      </c>
      <c r="G774" s="48">
        <v>39901</v>
      </c>
    </row>
    <row r="775" spans="1:7" x14ac:dyDescent="0.25">
      <c r="A775" s="48">
        <v>399010150</v>
      </c>
      <c r="B775" s="41" t="s">
        <v>1436</v>
      </c>
      <c r="C775" s="41">
        <v>0</v>
      </c>
      <c r="D775" s="41">
        <v>0</v>
      </c>
      <c r="E775" s="41">
        <v>0</v>
      </c>
      <c r="F775" s="41">
        <v>0</v>
      </c>
      <c r="G775" s="48">
        <v>39901</v>
      </c>
    </row>
    <row r="776" spans="1:7" x14ac:dyDescent="0.25">
      <c r="A776" s="48">
        <v>399010200</v>
      </c>
      <c r="B776" s="41" t="s">
        <v>1438</v>
      </c>
      <c r="C776" s="41">
        <v>-11440</v>
      </c>
      <c r="D776" s="41">
        <v>0</v>
      </c>
      <c r="E776" s="41">
        <v>0</v>
      </c>
      <c r="F776" s="41">
        <v>-11440</v>
      </c>
      <c r="G776" s="48">
        <v>39901</v>
      </c>
    </row>
    <row r="777" spans="1:7" x14ac:dyDescent="0.25">
      <c r="A777" s="48">
        <v>399010700</v>
      </c>
      <c r="B777" s="41" t="s">
        <v>1440</v>
      </c>
      <c r="C777" s="41">
        <v>0</v>
      </c>
      <c r="D777" s="41">
        <v>0</v>
      </c>
      <c r="E777" s="41">
        <v>0</v>
      </c>
      <c r="F777" s="41">
        <v>0</v>
      </c>
      <c r="G777" s="48">
        <v>39901</v>
      </c>
    </row>
    <row r="778" spans="1:7" x14ac:dyDescent="0.25">
      <c r="A778" s="48">
        <v>399010800</v>
      </c>
      <c r="B778" s="41" t="s">
        <v>1442</v>
      </c>
      <c r="C778" s="41">
        <v>0</v>
      </c>
      <c r="D778" s="41">
        <v>0</v>
      </c>
      <c r="E778" s="41">
        <v>0</v>
      </c>
      <c r="F778" s="41">
        <v>0</v>
      </c>
      <c r="G778" s="48">
        <v>39901</v>
      </c>
    </row>
    <row r="779" spans="1:7" x14ac:dyDescent="0.25">
      <c r="A779" s="48">
        <v>399010930</v>
      </c>
      <c r="B779" s="41" t="s">
        <v>1444</v>
      </c>
      <c r="C779" s="41">
        <v>0</v>
      </c>
      <c r="D779" s="41">
        <v>400</v>
      </c>
      <c r="E779" s="41">
        <v>400</v>
      </c>
      <c r="F779" s="41">
        <v>-400</v>
      </c>
      <c r="G779" s="48">
        <v>39901</v>
      </c>
    </row>
    <row r="780" spans="1:7" x14ac:dyDescent="0.25">
      <c r="A780" s="48">
        <v>399010975</v>
      </c>
      <c r="B780" s="41" t="s">
        <v>1446</v>
      </c>
      <c r="C780" s="41">
        <v>0</v>
      </c>
      <c r="D780" s="41">
        <v>400</v>
      </c>
      <c r="E780" s="41">
        <v>400</v>
      </c>
      <c r="F780" s="41">
        <v>-400</v>
      </c>
      <c r="G780" s="48">
        <v>39901</v>
      </c>
    </row>
    <row r="781" spans="1:7" x14ac:dyDescent="0.25">
      <c r="A781" s="48">
        <v>399010981</v>
      </c>
      <c r="B781" s="41" t="s">
        <v>1448</v>
      </c>
      <c r="C781" s="41">
        <v>0</v>
      </c>
      <c r="D781" s="41">
        <v>0</v>
      </c>
      <c r="E781" s="41">
        <v>0</v>
      </c>
      <c r="F781" s="41">
        <v>0</v>
      </c>
      <c r="G781" s="48">
        <v>39901</v>
      </c>
    </row>
    <row r="782" spans="1:7" x14ac:dyDescent="0.25">
      <c r="A782" s="48">
        <v>399011640</v>
      </c>
      <c r="B782" s="41" t="s">
        <v>2755</v>
      </c>
      <c r="C782" s="41">
        <v>0</v>
      </c>
      <c r="D782" s="41">
        <v>0</v>
      </c>
      <c r="E782" s="41">
        <v>0</v>
      </c>
      <c r="F782" s="41">
        <v>0</v>
      </c>
      <c r="G782" s="48">
        <v>39901</v>
      </c>
    </row>
    <row r="783" spans="1:7" x14ac:dyDescent="0.25">
      <c r="A783" s="48">
        <v>399012000</v>
      </c>
      <c r="B783" s="41" t="s">
        <v>1450</v>
      </c>
      <c r="C783" s="41">
        <v>0</v>
      </c>
      <c r="D783" s="41">
        <v>300</v>
      </c>
      <c r="E783" s="41">
        <v>300</v>
      </c>
      <c r="F783" s="41">
        <v>-300</v>
      </c>
      <c r="G783" s="48">
        <v>39901</v>
      </c>
    </row>
    <row r="784" spans="1:7" x14ac:dyDescent="0.25">
      <c r="A784" s="48">
        <v>399012004</v>
      </c>
      <c r="B784" s="41" t="s">
        <v>1452</v>
      </c>
      <c r="C784" s="41">
        <v>0</v>
      </c>
      <c r="D784" s="41">
        <v>500</v>
      </c>
      <c r="E784" s="41">
        <v>500</v>
      </c>
      <c r="F784" s="41">
        <v>-500</v>
      </c>
      <c r="G784" s="48">
        <v>39901</v>
      </c>
    </row>
    <row r="785" spans="1:7" x14ac:dyDescent="0.25">
      <c r="A785" s="48">
        <v>399012022</v>
      </c>
      <c r="B785" s="41" t="s">
        <v>1454</v>
      </c>
      <c r="C785" s="41">
        <v>571</v>
      </c>
      <c r="D785" s="41">
        <v>500</v>
      </c>
      <c r="E785" s="41">
        <v>500</v>
      </c>
      <c r="F785" s="41">
        <v>71</v>
      </c>
      <c r="G785" s="48">
        <v>39901</v>
      </c>
    </row>
    <row r="786" spans="1:7" x14ac:dyDescent="0.25">
      <c r="A786" s="48">
        <v>399012408</v>
      </c>
      <c r="B786" s="41" t="s">
        <v>2756</v>
      </c>
      <c r="C786" s="41">
        <v>0</v>
      </c>
      <c r="D786" s="41">
        <v>0</v>
      </c>
      <c r="E786" s="41">
        <v>0</v>
      </c>
      <c r="F786" s="41">
        <v>0</v>
      </c>
      <c r="G786" s="48">
        <v>39901</v>
      </c>
    </row>
    <row r="787" spans="1:7" x14ac:dyDescent="0.25">
      <c r="A787" s="48">
        <v>399012421</v>
      </c>
      <c r="B787" s="41" t="s">
        <v>1456</v>
      </c>
      <c r="C787" s="41">
        <v>0</v>
      </c>
      <c r="D787" s="41">
        <v>0</v>
      </c>
      <c r="E787" s="41">
        <v>0</v>
      </c>
      <c r="F787" s="41">
        <v>0</v>
      </c>
      <c r="G787" s="48">
        <v>39901</v>
      </c>
    </row>
    <row r="788" spans="1:7" x14ac:dyDescent="0.25">
      <c r="A788" s="48">
        <v>399012422</v>
      </c>
      <c r="B788" s="41" t="s">
        <v>1458</v>
      </c>
      <c r="C788" s="41">
        <v>3961.4</v>
      </c>
      <c r="D788" s="41">
        <v>0</v>
      </c>
      <c r="E788" s="41">
        <v>0</v>
      </c>
      <c r="F788" s="41">
        <v>3961.4</v>
      </c>
      <c r="G788" s="48">
        <v>39901</v>
      </c>
    </row>
    <row r="789" spans="1:7" x14ac:dyDescent="0.25">
      <c r="A789" s="48">
        <v>399012423</v>
      </c>
      <c r="B789" s="41" t="s">
        <v>2757</v>
      </c>
      <c r="C789" s="41">
        <v>0</v>
      </c>
      <c r="D789" s="41">
        <v>0</v>
      </c>
      <c r="E789" s="41">
        <v>0</v>
      </c>
      <c r="F789" s="41">
        <v>0</v>
      </c>
      <c r="G789" s="48">
        <v>39901</v>
      </c>
    </row>
    <row r="790" spans="1:7" x14ac:dyDescent="0.25">
      <c r="A790" s="48">
        <v>399012424</v>
      </c>
      <c r="B790" s="41" t="s">
        <v>1460</v>
      </c>
      <c r="C790" s="41">
        <v>0</v>
      </c>
      <c r="D790" s="41">
        <v>0</v>
      </c>
      <c r="E790" s="41">
        <v>0</v>
      </c>
      <c r="F790" s="41">
        <v>0</v>
      </c>
      <c r="G790" s="48">
        <v>39901</v>
      </c>
    </row>
    <row r="791" spans="1:7" x14ac:dyDescent="0.25">
      <c r="A791" s="48">
        <v>399012428</v>
      </c>
      <c r="B791" s="41" t="s">
        <v>1462</v>
      </c>
      <c r="C791" s="41">
        <v>0</v>
      </c>
      <c r="D791" s="41">
        <v>0</v>
      </c>
      <c r="E791" s="41">
        <v>0</v>
      </c>
      <c r="F791" s="41">
        <v>0</v>
      </c>
      <c r="G791" s="48">
        <v>39901</v>
      </c>
    </row>
    <row r="792" spans="1:7" x14ac:dyDescent="0.25">
      <c r="A792" s="48">
        <v>399012429</v>
      </c>
      <c r="B792" s="41" t="s">
        <v>1464</v>
      </c>
      <c r="C792" s="41">
        <v>0</v>
      </c>
      <c r="D792" s="41">
        <v>0</v>
      </c>
      <c r="E792" s="41">
        <v>0</v>
      </c>
      <c r="F792" s="41">
        <v>0</v>
      </c>
      <c r="G792" s="48">
        <v>39901</v>
      </c>
    </row>
    <row r="793" spans="1:7" x14ac:dyDescent="0.25">
      <c r="A793" s="48">
        <v>399012430</v>
      </c>
      <c r="B793" s="41" t="s">
        <v>1466</v>
      </c>
      <c r="C793" s="41">
        <v>0</v>
      </c>
      <c r="D793" s="41">
        <v>0</v>
      </c>
      <c r="E793" s="41">
        <v>0</v>
      </c>
      <c r="F793" s="41">
        <v>0</v>
      </c>
      <c r="G793" s="48">
        <v>39901</v>
      </c>
    </row>
    <row r="794" spans="1:7" x14ac:dyDescent="0.25">
      <c r="A794" s="48">
        <v>399012432</v>
      </c>
      <c r="B794" s="41" t="s">
        <v>1468</v>
      </c>
      <c r="C794" s="41">
        <v>0</v>
      </c>
      <c r="D794" s="41">
        <v>0</v>
      </c>
      <c r="E794" s="41">
        <v>0</v>
      </c>
      <c r="F794" s="41">
        <v>0</v>
      </c>
      <c r="G794" s="48">
        <v>39901</v>
      </c>
    </row>
    <row r="795" spans="1:7" x14ac:dyDescent="0.25">
      <c r="A795" s="48">
        <v>399012440</v>
      </c>
      <c r="B795" s="41" t="s">
        <v>1470</v>
      </c>
      <c r="C795" s="41">
        <v>0</v>
      </c>
      <c r="D795" s="41">
        <v>0</v>
      </c>
      <c r="E795" s="41">
        <v>0</v>
      </c>
      <c r="F795" s="41">
        <v>0</v>
      </c>
      <c r="G795" s="48">
        <v>39901</v>
      </c>
    </row>
    <row r="796" spans="1:7" x14ac:dyDescent="0.25">
      <c r="A796" s="48">
        <v>399012500</v>
      </c>
      <c r="B796" s="41" t="s">
        <v>1472</v>
      </c>
      <c r="C796" s="41">
        <v>0</v>
      </c>
      <c r="D796" s="41">
        <v>800</v>
      </c>
      <c r="E796" s="41">
        <v>800</v>
      </c>
      <c r="F796" s="41">
        <v>-800</v>
      </c>
      <c r="G796" s="48">
        <v>39901</v>
      </c>
    </row>
    <row r="797" spans="1:7" x14ac:dyDescent="0.25">
      <c r="A797" s="48">
        <v>399012510</v>
      </c>
      <c r="B797" s="41" t="s">
        <v>1474</v>
      </c>
      <c r="C797" s="41">
        <v>0</v>
      </c>
      <c r="D797" s="41">
        <v>0</v>
      </c>
      <c r="E797" s="41">
        <v>0</v>
      </c>
      <c r="F797" s="41">
        <v>0</v>
      </c>
      <c r="G797" s="48">
        <v>39901</v>
      </c>
    </row>
    <row r="798" spans="1:7" x14ac:dyDescent="0.25">
      <c r="A798" s="48">
        <v>399012524</v>
      </c>
      <c r="B798" s="41" t="s">
        <v>1476</v>
      </c>
      <c r="C798" s="41">
        <v>0</v>
      </c>
      <c r="D798" s="41">
        <v>0</v>
      </c>
      <c r="E798" s="41">
        <v>0</v>
      </c>
      <c r="F798" s="41">
        <v>0</v>
      </c>
      <c r="G798" s="48">
        <v>39901</v>
      </c>
    </row>
    <row r="799" spans="1:7" x14ac:dyDescent="0.25">
      <c r="A799" s="48">
        <v>399012701</v>
      </c>
      <c r="B799" s="41" t="s">
        <v>1478</v>
      </c>
      <c r="C799" s="41">
        <v>0</v>
      </c>
      <c r="D799" s="41">
        <v>0</v>
      </c>
      <c r="E799" s="41">
        <v>0</v>
      </c>
      <c r="F799" s="41">
        <v>0</v>
      </c>
      <c r="G799" s="48">
        <v>39901</v>
      </c>
    </row>
    <row r="800" spans="1:7" x14ac:dyDescent="0.25">
      <c r="A800" s="48">
        <v>399012703</v>
      </c>
      <c r="B800" s="41" t="s">
        <v>1480</v>
      </c>
      <c r="C800" s="41">
        <v>0</v>
      </c>
      <c r="D800" s="41">
        <v>0</v>
      </c>
      <c r="E800" s="41">
        <v>0</v>
      </c>
      <c r="F800" s="41">
        <v>0</v>
      </c>
      <c r="G800" s="48">
        <v>39901</v>
      </c>
    </row>
    <row r="801" spans="1:7" x14ac:dyDescent="0.25">
      <c r="A801" s="48">
        <v>399012706</v>
      </c>
      <c r="B801" s="41" t="s">
        <v>1482</v>
      </c>
      <c r="C801" s="41">
        <v>0</v>
      </c>
      <c r="D801" s="41">
        <v>400</v>
      </c>
      <c r="E801" s="41">
        <v>400</v>
      </c>
      <c r="F801" s="41">
        <v>-400</v>
      </c>
      <c r="G801" s="48">
        <v>39901</v>
      </c>
    </row>
    <row r="802" spans="1:7" x14ac:dyDescent="0.25">
      <c r="A802" s="48">
        <v>399012801</v>
      </c>
      <c r="B802" s="41" t="s">
        <v>1484</v>
      </c>
      <c r="C802" s="41">
        <v>1240</v>
      </c>
      <c r="D802" s="41">
        <v>1000</v>
      </c>
      <c r="E802" s="41">
        <v>1000</v>
      </c>
      <c r="F802" s="41">
        <v>240</v>
      </c>
      <c r="G802" s="48">
        <v>39901</v>
      </c>
    </row>
    <row r="803" spans="1:7" x14ac:dyDescent="0.25">
      <c r="A803" s="48">
        <v>399013051</v>
      </c>
      <c r="B803" s="41" t="s">
        <v>2742</v>
      </c>
      <c r="C803" s="41">
        <v>0</v>
      </c>
      <c r="D803" s="41">
        <v>0</v>
      </c>
      <c r="E803" s="41">
        <v>0</v>
      </c>
      <c r="F803" s="41">
        <v>0</v>
      </c>
      <c r="G803" s="48">
        <v>39901</v>
      </c>
    </row>
    <row r="804" spans="1:7" x14ac:dyDescent="0.25">
      <c r="A804" s="48">
        <v>399013081</v>
      </c>
      <c r="B804" s="41" t="s">
        <v>1486</v>
      </c>
      <c r="C804" s="41">
        <v>0</v>
      </c>
      <c r="D804" s="41">
        <v>0</v>
      </c>
      <c r="E804" s="41">
        <v>0</v>
      </c>
      <c r="F804" s="41">
        <v>0</v>
      </c>
      <c r="G804" s="48">
        <v>39901</v>
      </c>
    </row>
    <row r="805" spans="1:7" x14ac:dyDescent="0.25">
      <c r="A805" s="48">
        <v>399014600</v>
      </c>
      <c r="B805" s="41" t="s">
        <v>1488</v>
      </c>
      <c r="C805" s="41">
        <v>0</v>
      </c>
      <c r="D805" s="41">
        <v>0</v>
      </c>
      <c r="E805" s="41">
        <v>0</v>
      </c>
      <c r="F805" s="41">
        <v>0</v>
      </c>
      <c r="G805" s="48">
        <v>39901</v>
      </c>
    </row>
    <row r="806" spans="1:7" x14ac:dyDescent="0.25">
      <c r="A806" s="48">
        <v>399014610</v>
      </c>
      <c r="B806" s="41" t="s">
        <v>1490</v>
      </c>
      <c r="C806" s="41">
        <v>0</v>
      </c>
      <c r="D806" s="41">
        <v>0</v>
      </c>
      <c r="E806" s="41">
        <v>0</v>
      </c>
      <c r="F806" s="41">
        <v>0</v>
      </c>
      <c r="G806" s="48">
        <v>39901</v>
      </c>
    </row>
    <row r="807" spans="1:7" x14ac:dyDescent="0.25">
      <c r="A807" s="48">
        <v>399014612</v>
      </c>
      <c r="B807" s="41" t="s">
        <v>1492</v>
      </c>
      <c r="C807" s="41">
        <v>0</v>
      </c>
      <c r="D807" s="41">
        <v>0</v>
      </c>
      <c r="E807" s="41">
        <v>0</v>
      </c>
      <c r="F807" s="41">
        <v>0</v>
      </c>
      <c r="G807" s="48">
        <v>39901</v>
      </c>
    </row>
    <row r="808" spans="1:7" x14ac:dyDescent="0.25">
      <c r="A808" s="48">
        <v>399014618</v>
      </c>
      <c r="B808" s="41" t="s">
        <v>1494</v>
      </c>
      <c r="C808" s="41">
        <v>0</v>
      </c>
      <c r="D808" s="41">
        <v>0</v>
      </c>
      <c r="E808" s="41">
        <v>0</v>
      </c>
      <c r="F808" s="41">
        <v>0</v>
      </c>
      <c r="G808" s="48">
        <v>39901</v>
      </c>
    </row>
    <row r="809" spans="1:7" x14ac:dyDescent="0.25">
      <c r="A809" s="48">
        <v>399014619</v>
      </c>
      <c r="B809" s="41" t="s">
        <v>1496</v>
      </c>
      <c r="C809" s="41">
        <v>0</v>
      </c>
      <c r="D809" s="41">
        <v>0</v>
      </c>
      <c r="E809" s="41">
        <v>0</v>
      </c>
      <c r="F809" s="41">
        <v>0</v>
      </c>
      <c r="G809" s="48">
        <v>39901</v>
      </c>
    </row>
    <row r="810" spans="1:7" x14ac:dyDescent="0.25">
      <c r="A810" s="48">
        <v>399014621</v>
      </c>
      <c r="B810" s="41" t="s">
        <v>1498</v>
      </c>
      <c r="C810" s="41">
        <v>0</v>
      </c>
      <c r="D810" s="41">
        <v>0</v>
      </c>
      <c r="E810" s="41">
        <v>0</v>
      </c>
      <c r="F810" s="41">
        <v>0</v>
      </c>
      <c r="G810" s="48">
        <v>39901</v>
      </c>
    </row>
    <row r="811" spans="1:7" x14ac:dyDescent="0.25">
      <c r="A811" s="48">
        <v>399015156</v>
      </c>
      <c r="B811" s="41" t="s">
        <v>1500</v>
      </c>
      <c r="C811" s="41">
        <v>52071.18</v>
      </c>
      <c r="D811" s="41">
        <v>0</v>
      </c>
      <c r="E811" s="41">
        <v>0</v>
      </c>
      <c r="F811" s="41">
        <v>52071.18</v>
      </c>
      <c r="G811" s="48">
        <v>39901</v>
      </c>
    </row>
    <row r="812" spans="1:7" x14ac:dyDescent="0.25">
      <c r="A812" s="48">
        <v>399016010</v>
      </c>
      <c r="B812" s="41" t="s">
        <v>1502</v>
      </c>
      <c r="C812" s="41">
        <v>0</v>
      </c>
      <c r="D812" s="41">
        <v>0</v>
      </c>
      <c r="E812" s="41">
        <v>0</v>
      </c>
      <c r="F812" s="41">
        <v>0</v>
      </c>
      <c r="G812" s="48">
        <v>39901</v>
      </c>
    </row>
    <row r="813" spans="1:7" x14ac:dyDescent="0.25">
      <c r="A813" s="48">
        <v>399019053</v>
      </c>
      <c r="B813" s="41" t="s">
        <v>1504</v>
      </c>
      <c r="C813" s="41">
        <v>0</v>
      </c>
      <c r="D813" s="41">
        <v>0</v>
      </c>
      <c r="E813" s="41">
        <v>0</v>
      </c>
      <c r="F813" s="41">
        <v>0</v>
      </c>
      <c r="G813" s="48">
        <v>39901</v>
      </c>
    </row>
    <row r="814" spans="1:7" x14ac:dyDescent="0.25">
      <c r="A814" s="48">
        <v>399019066</v>
      </c>
      <c r="B814" s="41" t="s">
        <v>1506</v>
      </c>
      <c r="C814" s="41">
        <v>0</v>
      </c>
      <c r="D814" s="41">
        <v>0</v>
      </c>
      <c r="E814" s="41">
        <v>0</v>
      </c>
      <c r="F814" s="41">
        <v>0</v>
      </c>
      <c r="G814" s="48">
        <v>39901</v>
      </c>
    </row>
    <row r="815" spans="1:7" x14ac:dyDescent="0.25">
      <c r="A815" s="48">
        <v>399019801</v>
      </c>
      <c r="B815" s="41" t="s">
        <v>1508</v>
      </c>
      <c r="C815" s="41">
        <v>0</v>
      </c>
      <c r="D815" s="41">
        <v>0</v>
      </c>
      <c r="E815" s="41">
        <v>0</v>
      </c>
      <c r="F815" s="41">
        <v>0</v>
      </c>
      <c r="G815" s="48">
        <v>39901</v>
      </c>
    </row>
    <row r="816" spans="1:7" x14ac:dyDescent="0.25">
      <c r="A816" s="48">
        <v>399019802</v>
      </c>
      <c r="B816" s="41" t="s">
        <v>1510</v>
      </c>
      <c r="C816" s="41">
        <v>0</v>
      </c>
      <c r="D816" s="41">
        <v>0</v>
      </c>
      <c r="E816" s="41">
        <v>0</v>
      </c>
      <c r="F816" s="41">
        <v>0</v>
      </c>
      <c r="G816" s="48">
        <v>39901</v>
      </c>
    </row>
    <row r="817" spans="1:7" x14ac:dyDescent="0.25">
      <c r="A817" s="48">
        <v>399019850</v>
      </c>
      <c r="B817" s="41" t="s">
        <v>1512</v>
      </c>
      <c r="C817" s="41">
        <v>0</v>
      </c>
      <c r="D817" s="41">
        <v>0</v>
      </c>
      <c r="E817" s="41">
        <v>0</v>
      </c>
      <c r="F817" s="41">
        <v>0</v>
      </c>
      <c r="G817" s="48">
        <v>39901</v>
      </c>
    </row>
    <row r="818" spans="1:7" x14ac:dyDescent="0.25">
      <c r="A818" s="48">
        <v>399020100</v>
      </c>
      <c r="B818" s="41" t="s">
        <v>1514</v>
      </c>
      <c r="C818" s="41">
        <v>40647.78</v>
      </c>
      <c r="D818" s="41">
        <v>106300</v>
      </c>
      <c r="E818" s="41">
        <v>106300</v>
      </c>
      <c r="F818" s="41">
        <v>-65652.22</v>
      </c>
      <c r="G818" s="48">
        <v>39902</v>
      </c>
    </row>
    <row r="819" spans="1:7" x14ac:dyDescent="0.25">
      <c r="A819" s="48">
        <v>399020101</v>
      </c>
      <c r="B819" s="41" t="s">
        <v>1516</v>
      </c>
      <c r="C819" s="41">
        <v>0</v>
      </c>
      <c r="D819" s="41">
        <v>0</v>
      </c>
      <c r="E819" s="41">
        <v>0</v>
      </c>
      <c r="F819" s="41">
        <v>0</v>
      </c>
      <c r="G819" s="48">
        <v>39902</v>
      </c>
    </row>
    <row r="820" spans="1:7" x14ac:dyDescent="0.25">
      <c r="A820" s="48">
        <v>399020102</v>
      </c>
      <c r="B820" s="41" t="s">
        <v>1518</v>
      </c>
      <c r="C820" s="41">
        <v>0</v>
      </c>
      <c r="D820" s="41">
        <v>0</v>
      </c>
      <c r="E820" s="41">
        <v>0</v>
      </c>
      <c r="F820" s="41">
        <v>0</v>
      </c>
      <c r="G820" s="48">
        <v>39902</v>
      </c>
    </row>
    <row r="821" spans="1:7" x14ac:dyDescent="0.25">
      <c r="A821" s="48">
        <v>399020103</v>
      </c>
      <c r="B821" s="41" t="s">
        <v>1520</v>
      </c>
      <c r="C821" s="41">
        <v>0</v>
      </c>
      <c r="D821" s="41">
        <v>0</v>
      </c>
      <c r="E821" s="41">
        <v>0</v>
      </c>
      <c r="F821" s="41">
        <v>0</v>
      </c>
      <c r="G821" s="48">
        <v>39902</v>
      </c>
    </row>
    <row r="822" spans="1:7" x14ac:dyDescent="0.25">
      <c r="A822" s="48">
        <v>399020110</v>
      </c>
      <c r="B822" s="41" t="s">
        <v>1522</v>
      </c>
      <c r="C822" s="41">
        <v>0</v>
      </c>
      <c r="D822" s="41">
        <v>0</v>
      </c>
      <c r="E822" s="41">
        <v>0</v>
      </c>
      <c r="F822" s="41">
        <v>0</v>
      </c>
      <c r="G822" s="48">
        <v>39902</v>
      </c>
    </row>
    <row r="823" spans="1:7" x14ac:dyDescent="0.25">
      <c r="A823" s="48">
        <v>399020120</v>
      </c>
      <c r="B823" s="41" t="s">
        <v>1524</v>
      </c>
      <c r="C823" s="41">
        <v>0</v>
      </c>
      <c r="D823" s="41">
        <v>0</v>
      </c>
      <c r="E823" s="41">
        <v>0</v>
      </c>
      <c r="F823" s="41">
        <v>0</v>
      </c>
      <c r="G823" s="48">
        <v>39902</v>
      </c>
    </row>
    <row r="824" spans="1:7" x14ac:dyDescent="0.25">
      <c r="A824" s="48">
        <v>399020150</v>
      </c>
      <c r="B824" s="41" t="s">
        <v>1526</v>
      </c>
      <c r="C824" s="41">
        <v>0</v>
      </c>
      <c r="D824" s="41">
        <v>0</v>
      </c>
      <c r="E824" s="41">
        <v>0</v>
      </c>
      <c r="F824" s="41">
        <v>0</v>
      </c>
      <c r="G824" s="48">
        <v>39902</v>
      </c>
    </row>
    <row r="825" spans="1:7" x14ac:dyDescent="0.25">
      <c r="A825" s="48">
        <v>399020200</v>
      </c>
      <c r="B825" s="41" t="s">
        <v>1528</v>
      </c>
      <c r="C825" s="41">
        <v>8500</v>
      </c>
      <c r="D825" s="41">
        <v>0</v>
      </c>
      <c r="E825" s="41">
        <v>0</v>
      </c>
      <c r="F825" s="41">
        <v>8500</v>
      </c>
      <c r="G825" s="48">
        <v>39902</v>
      </c>
    </row>
    <row r="826" spans="1:7" x14ac:dyDescent="0.25">
      <c r="A826" s="48">
        <v>399020700</v>
      </c>
      <c r="B826" s="41" t="s">
        <v>1530</v>
      </c>
      <c r="C826" s="41">
        <v>0</v>
      </c>
      <c r="D826" s="41">
        <v>0</v>
      </c>
      <c r="E826" s="41">
        <v>0</v>
      </c>
      <c r="F826" s="41">
        <v>0</v>
      </c>
      <c r="G826" s="48">
        <v>39902</v>
      </c>
    </row>
    <row r="827" spans="1:7" x14ac:dyDescent="0.25">
      <c r="A827" s="48">
        <v>399020800</v>
      </c>
      <c r="B827" s="41" t="s">
        <v>1532</v>
      </c>
      <c r="C827" s="41">
        <v>35</v>
      </c>
      <c r="D827" s="41">
        <v>0</v>
      </c>
      <c r="E827" s="41">
        <v>0</v>
      </c>
      <c r="F827" s="41">
        <v>35</v>
      </c>
      <c r="G827" s="48">
        <v>39902</v>
      </c>
    </row>
    <row r="828" spans="1:7" x14ac:dyDescent="0.25">
      <c r="A828" s="48">
        <v>399020930</v>
      </c>
      <c r="B828" s="41" t="s">
        <v>1534</v>
      </c>
      <c r="C828" s="41">
        <v>0</v>
      </c>
      <c r="D828" s="41">
        <v>500</v>
      </c>
      <c r="E828" s="41">
        <v>500</v>
      </c>
      <c r="F828" s="41">
        <v>-500</v>
      </c>
      <c r="G828" s="48">
        <v>39902</v>
      </c>
    </row>
    <row r="829" spans="1:7" x14ac:dyDescent="0.25">
      <c r="A829" s="48">
        <v>399020970</v>
      </c>
      <c r="B829" s="41" t="s">
        <v>1536</v>
      </c>
      <c r="C829" s="41">
        <v>0</v>
      </c>
      <c r="D829" s="41">
        <v>2000</v>
      </c>
      <c r="E829" s="41">
        <v>2000</v>
      </c>
      <c r="F829" s="41">
        <v>-2000</v>
      </c>
      <c r="G829" s="48">
        <v>39902</v>
      </c>
    </row>
    <row r="830" spans="1:7" x14ac:dyDescent="0.25">
      <c r="A830" s="48">
        <v>399020975</v>
      </c>
      <c r="B830" s="41" t="s">
        <v>1538</v>
      </c>
      <c r="C830" s="41">
        <v>244.5</v>
      </c>
      <c r="D830" s="41">
        <v>200</v>
      </c>
      <c r="E830" s="41">
        <v>200</v>
      </c>
      <c r="F830" s="41">
        <v>44.5</v>
      </c>
      <c r="G830" s="48">
        <v>39902</v>
      </c>
    </row>
    <row r="831" spans="1:7" x14ac:dyDescent="0.25">
      <c r="A831" s="48">
        <v>399020976</v>
      </c>
      <c r="B831" s="41" t="s">
        <v>1540</v>
      </c>
      <c r="C831" s="41">
        <v>0</v>
      </c>
      <c r="D831" s="41">
        <v>2400</v>
      </c>
      <c r="E831" s="41">
        <v>2400</v>
      </c>
      <c r="F831" s="41">
        <v>-2400</v>
      </c>
      <c r="G831" s="48">
        <v>39902</v>
      </c>
    </row>
    <row r="832" spans="1:7" x14ac:dyDescent="0.25">
      <c r="A832" s="48">
        <v>399020981</v>
      </c>
      <c r="B832" s="41" t="s">
        <v>1542</v>
      </c>
      <c r="C832" s="41">
        <v>200</v>
      </c>
      <c r="D832" s="41">
        <v>-500</v>
      </c>
      <c r="E832" s="41">
        <v>-500</v>
      </c>
      <c r="F832" s="41">
        <v>700</v>
      </c>
      <c r="G832" s="48">
        <v>39902</v>
      </c>
    </row>
    <row r="833" spans="1:7" x14ac:dyDescent="0.25">
      <c r="A833" s="48">
        <v>399020982</v>
      </c>
      <c r="B833" s="41" t="s">
        <v>1544</v>
      </c>
      <c r="C833" s="41">
        <v>0</v>
      </c>
      <c r="D833" s="41">
        <v>0</v>
      </c>
      <c r="E833" s="41">
        <v>0</v>
      </c>
      <c r="F833" s="41">
        <v>0</v>
      </c>
      <c r="G833" s="48">
        <v>39902</v>
      </c>
    </row>
    <row r="834" spans="1:7" x14ac:dyDescent="0.25">
      <c r="A834" s="48">
        <v>399020985</v>
      </c>
      <c r="B834" s="41" t="s">
        <v>1546</v>
      </c>
      <c r="C834" s="41">
        <v>86.5</v>
      </c>
      <c r="D834" s="41">
        <v>6000</v>
      </c>
      <c r="E834" s="41">
        <v>6000</v>
      </c>
      <c r="F834" s="41">
        <v>-5913.5</v>
      </c>
      <c r="G834" s="48">
        <v>39902</v>
      </c>
    </row>
    <row r="835" spans="1:7" x14ac:dyDescent="0.25">
      <c r="A835" s="48">
        <v>399022000</v>
      </c>
      <c r="B835" s="41" t="s">
        <v>1548</v>
      </c>
      <c r="C835" s="41">
        <v>4331.59</v>
      </c>
      <c r="D835" s="41">
        <v>600</v>
      </c>
      <c r="E835" s="41">
        <v>600</v>
      </c>
      <c r="F835" s="41">
        <v>3731.59</v>
      </c>
      <c r="G835" s="48">
        <v>39902</v>
      </c>
    </row>
    <row r="836" spans="1:7" x14ac:dyDescent="0.25">
      <c r="A836" s="48">
        <v>399022003</v>
      </c>
      <c r="B836" s="41" t="s">
        <v>1550</v>
      </c>
      <c r="C836" s="41">
        <v>0</v>
      </c>
      <c r="D836" s="41">
        <v>0</v>
      </c>
      <c r="E836" s="41">
        <v>0</v>
      </c>
      <c r="F836" s="41">
        <v>0</v>
      </c>
      <c r="G836" s="48">
        <v>39902</v>
      </c>
    </row>
    <row r="837" spans="1:7" x14ac:dyDescent="0.25">
      <c r="A837" s="48">
        <v>399022004</v>
      </c>
      <c r="B837" s="41" t="s">
        <v>1552</v>
      </c>
      <c r="C837" s="41">
        <v>42842.76</v>
      </c>
      <c r="D837" s="41">
        <v>20900</v>
      </c>
      <c r="E837" s="41">
        <v>20900</v>
      </c>
      <c r="F837" s="41">
        <v>21942.76</v>
      </c>
      <c r="G837" s="48">
        <v>39902</v>
      </c>
    </row>
    <row r="838" spans="1:7" x14ac:dyDescent="0.25">
      <c r="A838" s="48">
        <v>399022022</v>
      </c>
      <c r="B838" s="41" t="s">
        <v>1554</v>
      </c>
      <c r="C838" s="41">
        <v>980</v>
      </c>
      <c r="D838" s="41">
        <v>500</v>
      </c>
      <c r="E838" s="41">
        <v>500</v>
      </c>
      <c r="F838" s="41">
        <v>480</v>
      </c>
      <c r="G838" s="48">
        <v>39902</v>
      </c>
    </row>
    <row r="839" spans="1:7" x14ac:dyDescent="0.25">
      <c r="A839" s="48">
        <v>399022400</v>
      </c>
      <c r="B839" s="41" t="s">
        <v>1556</v>
      </c>
      <c r="C839" s="41">
        <v>4008.68</v>
      </c>
      <c r="D839" s="41">
        <v>10000</v>
      </c>
      <c r="E839" s="41">
        <v>10000</v>
      </c>
      <c r="F839" s="41">
        <v>-5991.32</v>
      </c>
      <c r="G839" s="48">
        <v>39902</v>
      </c>
    </row>
    <row r="840" spans="1:7" x14ac:dyDescent="0.25">
      <c r="A840" s="48">
        <v>399022408</v>
      </c>
      <c r="B840" s="41" t="s">
        <v>1558</v>
      </c>
      <c r="C840" s="41">
        <v>0</v>
      </c>
      <c r="D840" s="41">
        <v>0</v>
      </c>
      <c r="E840" s="41">
        <v>0</v>
      </c>
      <c r="F840" s="41">
        <v>0</v>
      </c>
      <c r="G840" s="48">
        <v>39902</v>
      </c>
    </row>
    <row r="841" spans="1:7" x14ac:dyDescent="0.25">
      <c r="A841" s="48">
        <v>399022421</v>
      </c>
      <c r="B841" s="41" t="s">
        <v>1560</v>
      </c>
      <c r="C841" s="41">
        <v>0</v>
      </c>
      <c r="D841" s="41">
        <v>800</v>
      </c>
      <c r="E841" s="41">
        <v>800</v>
      </c>
      <c r="F841" s="41">
        <v>-800</v>
      </c>
      <c r="G841" s="48">
        <v>39902</v>
      </c>
    </row>
    <row r="842" spans="1:7" x14ac:dyDescent="0.25">
      <c r="A842" s="48">
        <v>399022422</v>
      </c>
      <c r="B842" s="41" t="s">
        <v>1562</v>
      </c>
      <c r="C842" s="41">
        <v>0</v>
      </c>
      <c r="D842" s="41">
        <v>0</v>
      </c>
      <c r="E842" s="41">
        <v>0</v>
      </c>
      <c r="F842" s="41">
        <v>0</v>
      </c>
      <c r="G842" s="48">
        <v>39902</v>
      </c>
    </row>
    <row r="843" spans="1:7" x14ac:dyDescent="0.25">
      <c r="A843" s="48">
        <v>399022423</v>
      </c>
      <c r="B843" s="41" t="s">
        <v>1564</v>
      </c>
      <c r="C843" s="41">
        <v>3237.02</v>
      </c>
      <c r="D843" s="41">
        <v>8000</v>
      </c>
      <c r="E843" s="41">
        <v>8000</v>
      </c>
      <c r="F843" s="41">
        <v>-4762.9799999999996</v>
      </c>
      <c r="G843" s="48">
        <v>39902</v>
      </c>
    </row>
    <row r="844" spans="1:7" x14ac:dyDescent="0.25">
      <c r="A844" s="48">
        <v>399022429</v>
      </c>
      <c r="B844" s="41" t="s">
        <v>1566</v>
      </c>
      <c r="C844" s="41">
        <v>0</v>
      </c>
      <c r="D844" s="41">
        <v>0</v>
      </c>
      <c r="E844" s="41">
        <v>0</v>
      </c>
      <c r="F844" s="41">
        <v>0</v>
      </c>
      <c r="G844" s="48">
        <v>39902</v>
      </c>
    </row>
    <row r="845" spans="1:7" x14ac:dyDescent="0.25">
      <c r="A845" s="48">
        <v>399022432</v>
      </c>
      <c r="B845" s="41" t="s">
        <v>1568</v>
      </c>
      <c r="C845" s="41">
        <v>0</v>
      </c>
      <c r="D845" s="41">
        <v>0</v>
      </c>
      <c r="E845" s="41">
        <v>0</v>
      </c>
      <c r="F845" s="41">
        <v>0</v>
      </c>
      <c r="G845" s="48">
        <v>39902</v>
      </c>
    </row>
    <row r="846" spans="1:7" x14ac:dyDescent="0.25">
      <c r="A846" s="48">
        <v>399022435</v>
      </c>
      <c r="B846" s="41" t="s">
        <v>1570</v>
      </c>
      <c r="C846" s="41">
        <v>0</v>
      </c>
      <c r="D846" s="41">
        <v>0</v>
      </c>
      <c r="E846" s="41">
        <v>0</v>
      </c>
      <c r="F846" s="41">
        <v>0</v>
      </c>
      <c r="G846" s="48">
        <v>39902</v>
      </c>
    </row>
    <row r="847" spans="1:7" x14ac:dyDescent="0.25">
      <c r="A847" s="48">
        <v>399022500</v>
      </c>
      <c r="B847" s="41" t="s">
        <v>1572</v>
      </c>
      <c r="C847" s="41">
        <v>15.88</v>
      </c>
      <c r="D847" s="41">
        <v>1000</v>
      </c>
      <c r="E847" s="41">
        <v>1000</v>
      </c>
      <c r="F847" s="41">
        <v>-984.12</v>
      </c>
      <c r="G847" s="48">
        <v>39902</v>
      </c>
    </row>
    <row r="848" spans="1:7" x14ac:dyDescent="0.25">
      <c r="A848" s="48">
        <v>399022510</v>
      </c>
      <c r="B848" s="41" t="s">
        <v>1574</v>
      </c>
      <c r="C848" s="41">
        <v>0</v>
      </c>
      <c r="D848" s="41">
        <v>0</v>
      </c>
      <c r="E848" s="41">
        <v>0</v>
      </c>
      <c r="F848" s="41">
        <v>0</v>
      </c>
      <c r="G848" s="48">
        <v>39902</v>
      </c>
    </row>
    <row r="849" spans="1:7" x14ac:dyDescent="0.25">
      <c r="A849" s="48">
        <v>399022524</v>
      </c>
      <c r="B849" s="41" t="s">
        <v>1576</v>
      </c>
      <c r="C849" s="41">
        <v>0</v>
      </c>
      <c r="D849" s="41">
        <v>0</v>
      </c>
      <c r="E849" s="41">
        <v>0</v>
      </c>
      <c r="F849" s="41">
        <v>0</v>
      </c>
      <c r="G849" s="48">
        <v>39902</v>
      </c>
    </row>
    <row r="850" spans="1:7" x14ac:dyDescent="0.25">
      <c r="A850" s="48">
        <v>399022701</v>
      </c>
      <c r="B850" s="41" t="s">
        <v>1578</v>
      </c>
      <c r="C850" s="41">
        <v>0</v>
      </c>
      <c r="D850" s="41">
        <v>0</v>
      </c>
      <c r="E850" s="41">
        <v>0</v>
      </c>
      <c r="F850" s="41">
        <v>0</v>
      </c>
      <c r="G850" s="48">
        <v>39902</v>
      </c>
    </row>
    <row r="851" spans="1:7" x14ac:dyDescent="0.25">
      <c r="A851" s="48">
        <v>399022703</v>
      </c>
      <c r="B851" s="41" t="s">
        <v>1580</v>
      </c>
      <c r="C851" s="41">
        <v>0</v>
      </c>
      <c r="D851" s="41">
        <v>100</v>
      </c>
      <c r="E851" s="41">
        <v>100</v>
      </c>
      <c r="F851" s="41">
        <v>-100</v>
      </c>
      <c r="G851" s="48">
        <v>39902</v>
      </c>
    </row>
    <row r="852" spans="1:7" x14ac:dyDescent="0.25">
      <c r="A852" s="48">
        <v>399022706</v>
      </c>
      <c r="B852" s="41" t="s">
        <v>1582</v>
      </c>
      <c r="C852" s="41">
        <v>0</v>
      </c>
      <c r="D852" s="41">
        <v>0</v>
      </c>
      <c r="E852" s="41">
        <v>0</v>
      </c>
      <c r="F852" s="41">
        <v>0</v>
      </c>
      <c r="G852" s="48">
        <v>39902</v>
      </c>
    </row>
    <row r="853" spans="1:7" x14ac:dyDescent="0.25">
      <c r="A853" s="48">
        <v>399022708</v>
      </c>
      <c r="B853" s="41" t="s">
        <v>1584</v>
      </c>
      <c r="C853" s="41">
        <v>0</v>
      </c>
      <c r="D853" s="41">
        <v>0</v>
      </c>
      <c r="E853" s="41">
        <v>0</v>
      </c>
      <c r="F853" s="41">
        <v>0</v>
      </c>
      <c r="G853" s="48">
        <v>39902</v>
      </c>
    </row>
    <row r="854" spans="1:7" x14ac:dyDescent="0.25">
      <c r="A854" s="48">
        <v>399022801</v>
      </c>
      <c r="B854" s="41" t="s">
        <v>1586</v>
      </c>
      <c r="C854" s="41">
        <v>0</v>
      </c>
      <c r="D854" s="41">
        <v>900</v>
      </c>
      <c r="E854" s="41">
        <v>900</v>
      </c>
      <c r="F854" s="41">
        <v>-900</v>
      </c>
      <c r="G854" s="48">
        <v>39902</v>
      </c>
    </row>
    <row r="855" spans="1:7" x14ac:dyDescent="0.25">
      <c r="A855" s="48">
        <v>399024600</v>
      </c>
      <c r="B855" s="41" t="s">
        <v>1588</v>
      </c>
      <c r="C855" s="41">
        <v>0</v>
      </c>
      <c r="D855" s="41">
        <v>0</v>
      </c>
      <c r="E855" s="41">
        <v>0</v>
      </c>
      <c r="F855" s="41">
        <v>0</v>
      </c>
      <c r="G855" s="48">
        <v>39902</v>
      </c>
    </row>
    <row r="856" spans="1:7" x14ac:dyDescent="0.25">
      <c r="A856" s="48">
        <v>399024610</v>
      </c>
      <c r="B856" s="41" t="s">
        <v>1590</v>
      </c>
      <c r="C856" s="41">
        <v>0</v>
      </c>
      <c r="D856" s="41">
        <v>0</v>
      </c>
      <c r="E856" s="41">
        <v>0</v>
      </c>
      <c r="F856" s="41">
        <v>0</v>
      </c>
      <c r="G856" s="48">
        <v>39902</v>
      </c>
    </row>
    <row r="857" spans="1:7" x14ac:dyDescent="0.25">
      <c r="A857" s="48">
        <v>399024612</v>
      </c>
      <c r="B857" s="41" t="s">
        <v>1592</v>
      </c>
      <c r="C857" s="41">
        <v>0</v>
      </c>
      <c r="D857" s="41">
        <v>0</v>
      </c>
      <c r="E857" s="41">
        <v>0</v>
      </c>
      <c r="F857" s="41">
        <v>0</v>
      </c>
      <c r="G857" s="48">
        <v>39902</v>
      </c>
    </row>
    <row r="858" spans="1:7" x14ac:dyDescent="0.25">
      <c r="A858" s="48">
        <v>399024618</v>
      </c>
      <c r="B858" s="41" t="s">
        <v>1594</v>
      </c>
      <c r="C858" s="41">
        <v>0</v>
      </c>
      <c r="D858" s="41">
        <v>0</v>
      </c>
      <c r="E858" s="41">
        <v>0</v>
      </c>
      <c r="F858" s="41">
        <v>0</v>
      </c>
      <c r="G858" s="48">
        <v>39902</v>
      </c>
    </row>
    <row r="859" spans="1:7" x14ac:dyDescent="0.25">
      <c r="A859" s="48">
        <v>399024619</v>
      </c>
      <c r="B859" s="41" t="s">
        <v>1596</v>
      </c>
      <c r="C859" s="41">
        <v>0</v>
      </c>
      <c r="D859" s="41">
        <v>0</v>
      </c>
      <c r="E859" s="41">
        <v>0</v>
      </c>
      <c r="F859" s="41">
        <v>0</v>
      </c>
      <c r="G859" s="48">
        <v>39902</v>
      </c>
    </row>
    <row r="860" spans="1:7" x14ac:dyDescent="0.25">
      <c r="A860" s="48">
        <v>399024621</v>
      </c>
      <c r="B860" s="41" t="s">
        <v>1598</v>
      </c>
      <c r="C860" s="41">
        <v>0</v>
      </c>
      <c r="D860" s="41">
        <v>0</v>
      </c>
      <c r="E860" s="41">
        <v>0</v>
      </c>
      <c r="F860" s="41">
        <v>0</v>
      </c>
      <c r="G860" s="48">
        <v>39902</v>
      </c>
    </row>
    <row r="861" spans="1:7" x14ac:dyDescent="0.25">
      <c r="A861" s="48">
        <v>399024622</v>
      </c>
      <c r="B861" s="41" t="s">
        <v>1600</v>
      </c>
      <c r="C861" s="41">
        <v>0</v>
      </c>
      <c r="D861" s="41">
        <v>0</v>
      </c>
      <c r="E861" s="41">
        <v>0</v>
      </c>
      <c r="F861" s="41">
        <v>0</v>
      </c>
      <c r="G861" s="48">
        <v>39902</v>
      </c>
    </row>
    <row r="862" spans="1:7" x14ac:dyDescent="0.25">
      <c r="A862" s="48">
        <v>399025151</v>
      </c>
      <c r="B862" s="41" t="s">
        <v>1602</v>
      </c>
      <c r="C862" s="41">
        <v>0</v>
      </c>
      <c r="D862" s="41">
        <v>0</v>
      </c>
      <c r="E862" s="41">
        <v>0</v>
      </c>
      <c r="F862" s="41">
        <v>0</v>
      </c>
      <c r="G862" s="48">
        <v>39902</v>
      </c>
    </row>
    <row r="863" spans="1:7" x14ac:dyDescent="0.25">
      <c r="A863" s="48">
        <v>399025178</v>
      </c>
      <c r="B863" s="41" t="s">
        <v>1604</v>
      </c>
      <c r="C863" s="41">
        <v>8816.41</v>
      </c>
      <c r="D863" s="41">
        <v>36000</v>
      </c>
      <c r="E863" s="41">
        <v>36000</v>
      </c>
      <c r="F863" s="41">
        <v>-27183.59</v>
      </c>
      <c r="G863" s="48">
        <v>39902</v>
      </c>
    </row>
    <row r="864" spans="1:7" x14ac:dyDescent="0.25">
      <c r="A864" s="48">
        <v>399025179</v>
      </c>
      <c r="B864" s="41" t="s">
        <v>1606</v>
      </c>
      <c r="C864" s="41">
        <v>0</v>
      </c>
      <c r="D864" s="41">
        <v>0</v>
      </c>
      <c r="E864" s="41">
        <v>0</v>
      </c>
      <c r="F864" s="41">
        <v>0</v>
      </c>
      <c r="G864" s="48">
        <v>39902</v>
      </c>
    </row>
    <row r="865" spans="1:7" x14ac:dyDescent="0.25">
      <c r="A865" s="48">
        <v>399026010</v>
      </c>
      <c r="B865" s="41" t="s">
        <v>1608</v>
      </c>
      <c r="C865" s="41">
        <v>0</v>
      </c>
      <c r="D865" s="41">
        <v>0</v>
      </c>
      <c r="E865" s="41">
        <v>0</v>
      </c>
      <c r="F865" s="41">
        <v>0</v>
      </c>
      <c r="G865" s="48">
        <v>39902</v>
      </c>
    </row>
    <row r="866" spans="1:7" x14ac:dyDescent="0.25">
      <c r="A866" s="48">
        <v>399029051</v>
      </c>
      <c r="B866" s="41" t="s">
        <v>1610</v>
      </c>
      <c r="C866" s="41">
        <v>0</v>
      </c>
      <c r="D866" s="41">
        <v>0</v>
      </c>
      <c r="E866" s="41">
        <v>0</v>
      </c>
      <c r="F866" s="41">
        <v>0</v>
      </c>
      <c r="G866" s="48">
        <v>39902</v>
      </c>
    </row>
    <row r="867" spans="1:7" x14ac:dyDescent="0.25">
      <c r="A867" s="48">
        <v>399029053</v>
      </c>
      <c r="B867" s="41" t="s">
        <v>2773</v>
      </c>
      <c r="C867" s="41">
        <v>0</v>
      </c>
      <c r="D867" s="41">
        <v>0</v>
      </c>
      <c r="E867" s="41">
        <v>0</v>
      </c>
      <c r="F867" s="41">
        <v>0</v>
      </c>
      <c r="G867" s="48">
        <v>39902</v>
      </c>
    </row>
    <row r="868" spans="1:7" x14ac:dyDescent="0.25">
      <c r="A868" s="48">
        <v>399029054</v>
      </c>
      <c r="B868" s="41" t="s">
        <v>1612</v>
      </c>
      <c r="C868" s="41">
        <v>0</v>
      </c>
      <c r="D868" s="41">
        <v>0</v>
      </c>
      <c r="E868" s="41">
        <v>0</v>
      </c>
      <c r="F868" s="41">
        <v>0</v>
      </c>
      <c r="G868" s="48">
        <v>39902</v>
      </c>
    </row>
    <row r="869" spans="1:7" x14ac:dyDescent="0.25">
      <c r="A869" s="48">
        <v>399029066</v>
      </c>
      <c r="B869" s="41" t="s">
        <v>1614</v>
      </c>
      <c r="C869" s="41">
        <v>0</v>
      </c>
      <c r="D869" s="41">
        <v>0</v>
      </c>
      <c r="E869" s="41">
        <v>0</v>
      </c>
      <c r="F869" s="41">
        <v>0</v>
      </c>
      <c r="G869" s="48">
        <v>39902</v>
      </c>
    </row>
    <row r="870" spans="1:7" x14ac:dyDescent="0.25">
      <c r="A870" s="48">
        <v>399029100</v>
      </c>
      <c r="B870" s="41" t="s">
        <v>1568</v>
      </c>
      <c r="C870" s="41">
        <v>0</v>
      </c>
      <c r="D870" s="41">
        <v>0</v>
      </c>
      <c r="E870" s="41">
        <v>0</v>
      </c>
      <c r="F870" s="41">
        <v>0</v>
      </c>
      <c r="G870" s="48">
        <v>39902</v>
      </c>
    </row>
    <row r="871" spans="1:7" x14ac:dyDescent="0.25">
      <c r="A871" s="48">
        <v>399029802</v>
      </c>
      <c r="B871" s="41" t="s">
        <v>1617</v>
      </c>
      <c r="C871" s="41">
        <v>0</v>
      </c>
      <c r="D871" s="41">
        <v>0</v>
      </c>
      <c r="E871" s="41">
        <v>0</v>
      </c>
      <c r="F871" s="41">
        <v>0</v>
      </c>
      <c r="G871" s="48">
        <v>39902</v>
      </c>
    </row>
    <row r="872" spans="1:7" x14ac:dyDescent="0.25">
      <c r="A872" s="48">
        <v>399029805</v>
      </c>
      <c r="B872" s="41" t="s">
        <v>1619</v>
      </c>
      <c r="C872" s="41">
        <v>0</v>
      </c>
      <c r="D872" s="41">
        <v>0</v>
      </c>
      <c r="E872" s="41">
        <v>0</v>
      </c>
      <c r="F872" s="41">
        <v>0</v>
      </c>
      <c r="G872" s="48">
        <v>39902</v>
      </c>
    </row>
    <row r="873" spans="1:7" x14ac:dyDescent="0.25">
      <c r="A873" s="48">
        <v>399030100</v>
      </c>
      <c r="B873" s="41" t="s">
        <v>1621</v>
      </c>
      <c r="C873" s="41">
        <v>0</v>
      </c>
      <c r="D873" s="41">
        <v>0</v>
      </c>
      <c r="E873" s="41">
        <v>0</v>
      </c>
      <c r="F873" s="41">
        <v>0</v>
      </c>
      <c r="G873" s="48">
        <v>39903</v>
      </c>
    </row>
    <row r="874" spans="1:7" x14ac:dyDescent="0.25">
      <c r="A874" s="48">
        <v>399030101</v>
      </c>
      <c r="B874" s="41" t="s">
        <v>1623</v>
      </c>
      <c r="C874" s="41">
        <v>0</v>
      </c>
      <c r="D874" s="41">
        <v>0</v>
      </c>
      <c r="E874" s="41">
        <v>0</v>
      </c>
      <c r="F874" s="41">
        <v>0</v>
      </c>
      <c r="G874" s="48">
        <v>39903</v>
      </c>
    </row>
    <row r="875" spans="1:7" x14ac:dyDescent="0.25">
      <c r="A875" s="48">
        <v>399030120</v>
      </c>
      <c r="B875" s="41" t="s">
        <v>1625</v>
      </c>
      <c r="C875" s="41">
        <v>0</v>
      </c>
      <c r="D875" s="41">
        <v>0</v>
      </c>
      <c r="E875" s="41">
        <v>0</v>
      </c>
      <c r="F875" s="41">
        <v>0</v>
      </c>
      <c r="G875" s="48">
        <v>39903</v>
      </c>
    </row>
    <row r="876" spans="1:7" x14ac:dyDescent="0.25">
      <c r="A876" s="48">
        <v>399030200</v>
      </c>
      <c r="B876" s="41" t="s">
        <v>1627</v>
      </c>
      <c r="C876" s="41">
        <v>0</v>
      </c>
      <c r="D876" s="41">
        <v>0</v>
      </c>
      <c r="E876" s="41">
        <v>0</v>
      </c>
      <c r="F876" s="41">
        <v>0</v>
      </c>
      <c r="G876" s="48">
        <v>39903</v>
      </c>
    </row>
    <row r="877" spans="1:7" x14ac:dyDescent="0.25">
      <c r="A877" s="48">
        <v>399030700</v>
      </c>
      <c r="B877" s="41" t="s">
        <v>1629</v>
      </c>
      <c r="C877" s="41">
        <v>0</v>
      </c>
      <c r="D877" s="41">
        <v>0</v>
      </c>
      <c r="E877" s="41">
        <v>0</v>
      </c>
      <c r="F877" s="41">
        <v>0</v>
      </c>
      <c r="G877" s="48">
        <v>39903</v>
      </c>
    </row>
    <row r="878" spans="1:7" x14ac:dyDescent="0.25">
      <c r="A878" s="48">
        <v>399030730</v>
      </c>
      <c r="B878" s="41" t="s">
        <v>1631</v>
      </c>
      <c r="C878" s="41">
        <v>0</v>
      </c>
      <c r="D878" s="41">
        <v>0</v>
      </c>
      <c r="E878" s="41">
        <v>0</v>
      </c>
      <c r="F878" s="41">
        <v>0</v>
      </c>
      <c r="G878" s="48">
        <v>39903</v>
      </c>
    </row>
    <row r="879" spans="1:7" x14ac:dyDescent="0.25">
      <c r="A879" s="48">
        <v>399030800</v>
      </c>
      <c r="B879" s="41" t="s">
        <v>1633</v>
      </c>
      <c r="C879" s="41">
        <v>0</v>
      </c>
      <c r="D879" s="41">
        <v>0</v>
      </c>
      <c r="E879" s="41">
        <v>0</v>
      </c>
      <c r="F879" s="41">
        <v>0</v>
      </c>
      <c r="G879" s="48">
        <v>39903</v>
      </c>
    </row>
    <row r="880" spans="1:7" x14ac:dyDescent="0.25">
      <c r="A880" s="48">
        <v>399030930</v>
      </c>
      <c r="B880" s="41" t="s">
        <v>1635</v>
      </c>
      <c r="C880" s="41">
        <v>0</v>
      </c>
      <c r="D880" s="41">
        <v>0</v>
      </c>
      <c r="E880" s="41">
        <v>0</v>
      </c>
      <c r="F880" s="41">
        <v>0</v>
      </c>
      <c r="G880" s="48">
        <v>39903</v>
      </c>
    </row>
    <row r="881" spans="1:7" x14ac:dyDescent="0.25">
      <c r="A881" s="48">
        <v>399030975</v>
      </c>
      <c r="B881" s="41" t="s">
        <v>1637</v>
      </c>
      <c r="C881" s="41">
        <v>0</v>
      </c>
      <c r="D881" s="41">
        <v>0</v>
      </c>
      <c r="E881" s="41">
        <v>0</v>
      </c>
      <c r="F881" s="41">
        <v>0</v>
      </c>
      <c r="G881" s="48">
        <v>39903</v>
      </c>
    </row>
    <row r="882" spans="1:7" x14ac:dyDescent="0.25">
      <c r="A882" s="48">
        <v>399032000</v>
      </c>
      <c r="B882" s="41" t="s">
        <v>1639</v>
      </c>
      <c r="C882" s="41">
        <v>0</v>
      </c>
      <c r="D882" s="41">
        <v>0</v>
      </c>
      <c r="E882" s="41">
        <v>0</v>
      </c>
      <c r="F882" s="41">
        <v>0</v>
      </c>
      <c r="G882" s="48">
        <v>39903</v>
      </c>
    </row>
    <row r="883" spans="1:7" x14ac:dyDescent="0.25">
      <c r="A883" s="48">
        <v>399032022</v>
      </c>
      <c r="B883" s="41" t="s">
        <v>1641</v>
      </c>
      <c r="C883" s="41">
        <v>0</v>
      </c>
      <c r="D883" s="41">
        <v>0</v>
      </c>
      <c r="E883" s="41">
        <v>0</v>
      </c>
      <c r="F883" s="41">
        <v>0</v>
      </c>
      <c r="G883" s="48">
        <v>39903</v>
      </c>
    </row>
    <row r="884" spans="1:7" x14ac:dyDescent="0.25">
      <c r="A884" s="48">
        <v>399032500</v>
      </c>
      <c r="B884" s="41" t="s">
        <v>1643</v>
      </c>
      <c r="C884" s="41">
        <v>0</v>
      </c>
      <c r="D884" s="41">
        <v>0</v>
      </c>
      <c r="E884" s="41">
        <v>0</v>
      </c>
      <c r="F884" s="41">
        <v>0</v>
      </c>
      <c r="G884" s="48">
        <v>39903</v>
      </c>
    </row>
    <row r="885" spans="1:7" x14ac:dyDescent="0.25">
      <c r="A885" s="48">
        <v>399032502</v>
      </c>
      <c r="B885" s="41" t="s">
        <v>1645</v>
      </c>
      <c r="C885" s="41">
        <v>0</v>
      </c>
      <c r="D885" s="41">
        <v>0</v>
      </c>
      <c r="E885" s="41">
        <v>0</v>
      </c>
      <c r="F885" s="41">
        <v>0</v>
      </c>
      <c r="G885" s="48">
        <v>39903</v>
      </c>
    </row>
    <row r="886" spans="1:7" x14ac:dyDescent="0.25">
      <c r="A886" s="48">
        <v>399032510</v>
      </c>
      <c r="B886" s="41" t="s">
        <v>1647</v>
      </c>
      <c r="C886" s="41">
        <v>0</v>
      </c>
      <c r="D886" s="41">
        <v>0</v>
      </c>
      <c r="E886" s="41">
        <v>0</v>
      </c>
      <c r="F886" s="41">
        <v>0</v>
      </c>
      <c r="G886" s="48">
        <v>39903</v>
      </c>
    </row>
    <row r="887" spans="1:7" x14ac:dyDescent="0.25">
      <c r="A887" s="48">
        <v>399032520</v>
      </c>
      <c r="B887" s="41" t="s">
        <v>1649</v>
      </c>
      <c r="C887" s="41">
        <v>0</v>
      </c>
      <c r="D887" s="41">
        <v>0</v>
      </c>
      <c r="E887" s="41">
        <v>0</v>
      </c>
      <c r="F887" s="41">
        <v>0</v>
      </c>
      <c r="G887" s="48">
        <v>39903</v>
      </c>
    </row>
    <row r="888" spans="1:7" x14ac:dyDescent="0.25">
      <c r="A888" s="48">
        <v>399032524</v>
      </c>
      <c r="B888" s="41" t="s">
        <v>1651</v>
      </c>
      <c r="C888" s="41">
        <v>0</v>
      </c>
      <c r="D888" s="41">
        <v>0</v>
      </c>
      <c r="E888" s="41">
        <v>0</v>
      </c>
      <c r="F888" s="41">
        <v>0</v>
      </c>
      <c r="G888" s="48">
        <v>39903</v>
      </c>
    </row>
    <row r="889" spans="1:7" x14ac:dyDescent="0.25">
      <c r="A889" s="48">
        <v>399032703</v>
      </c>
      <c r="B889" s="41" t="s">
        <v>1653</v>
      </c>
      <c r="C889" s="41">
        <v>0</v>
      </c>
      <c r="D889" s="41">
        <v>0</v>
      </c>
      <c r="E889" s="41">
        <v>0</v>
      </c>
      <c r="F889" s="41">
        <v>0</v>
      </c>
      <c r="G889" s="48">
        <v>39903</v>
      </c>
    </row>
    <row r="890" spans="1:7" x14ac:dyDescent="0.25">
      <c r="A890" s="48">
        <v>399032706</v>
      </c>
      <c r="B890" s="41" t="s">
        <v>1655</v>
      </c>
      <c r="C890" s="41">
        <v>0</v>
      </c>
      <c r="D890" s="41">
        <v>0</v>
      </c>
      <c r="E890" s="41">
        <v>0</v>
      </c>
      <c r="F890" s="41">
        <v>0</v>
      </c>
      <c r="G890" s="48">
        <v>39903</v>
      </c>
    </row>
    <row r="891" spans="1:7" x14ac:dyDescent="0.25">
      <c r="A891" s="48">
        <v>399032800</v>
      </c>
      <c r="B891" s="41" t="s">
        <v>1657</v>
      </c>
      <c r="C891" s="41">
        <v>0</v>
      </c>
      <c r="D891" s="41">
        <v>0</v>
      </c>
      <c r="E891" s="41">
        <v>0</v>
      </c>
      <c r="F891" s="41">
        <v>0</v>
      </c>
      <c r="G891" s="48">
        <v>39903</v>
      </c>
    </row>
    <row r="892" spans="1:7" x14ac:dyDescent="0.25">
      <c r="A892" s="48">
        <v>399032801</v>
      </c>
      <c r="B892" s="41" t="s">
        <v>1659</v>
      </c>
      <c r="C892" s="41">
        <v>0</v>
      </c>
      <c r="D892" s="41">
        <v>0</v>
      </c>
      <c r="E892" s="41">
        <v>0</v>
      </c>
      <c r="F892" s="41">
        <v>0</v>
      </c>
      <c r="G892" s="48">
        <v>39903</v>
      </c>
    </row>
    <row r="893" spans="1:7" x14ac:dyDescent="0.25">
      <c r="A893" s="48">
        <v>399034600</v>
      </c>
      <c r="B893" s="41" t="s">
        <v>1661</v>
      </c>
      <c r="C893" s="41">
        <v>0</v>
      </c>
      <c r="D893" s="41">
        <v>0</v>
      </c>
      <c r="E893" s="41">
        <v>0</v>
      </c>
      <c r="F893" s="41">
        <v>0</v>
      </c>
      <c r="G893" s="48">
        <v>39903</v>
      </c>
    </row>
    <row r="894" spans="1:7" x14ac:dyDescent="0.25">
      <c r="A894" s="48">
        <v>399034610</v>
      </c>
      <c r="B894" s="41" t="s">
        <v>1663</v>
      </c>
      <c r="C894" s="41">
        <v>0</v>
      </c>
      <c r="D894" s="41">
        <v>0</v>
      </c>
      <c r="E894" s="41">
        <v>0</v>
      </c>
      <c r="F894" s="41">
        <v>0</v>
      </c>
      <c r="G894" s="48">
        <v>39903</v>
      </c>
    </row>
    <row r="895" spans="1:7" x14ac:dyDescent="0.25">
      <c r="A895" s="48">
        <v>399034612</v>
      </c>
      <c r="B895" s="41" t="s">
        <v>1665</v>
      </c>
      <c r="C895" s="41">
        <v>0</v>
      </c>
      <c r="D895" s="41">
        <v>0</v>
      </c>
      <c r="E895" s="41">
        <v>0</v>
      </c>
      <c r="F895" s="41">
        <v>0</v>
      </c>
      <c r="G895" s="48">
        <v>39903</v>
      </c>
    </row>
    <row r="896" spans="1:7" x14ac:dyDescent="0.25">
      <c r="A896" s="48">
        <v>399034618</v>
      </c>
      <c r="B896" s="41" t="s">
        <v>1667</v>
      </c>
      <c r="C896" s="41">
        <v>0</v>
      </c>
      <c r="D896" s="41">
        <v>0</v>
      </c>
      <c r="E896" s="41">
        <v>0</v>
      </c>
      <c r="F896" s="41">
        <v>0</v>
      </c>
      <c r="G896" s="48">
        <v>39903</v>
      </c>
    </row>
    <row r="897" spans="1:7" x14ac:dyDescent="0.25">
      <c r="A897" s="48">
        <v>399034619</v>
      </c>
      <c r="B897" s="41" t="s">
        <v>1669</v>
      </c>
      <c r="C897" s="41">
        <v>0</v>
      </c>
      <c r="D897" s="41">
        <v>0</v>
      </c>
      <c r="E897" s="41">
        <v>0</v>
      </c>
      <c r="F897" s="41">
        <v>0</v>
      </c>
      <c r="G897" s="48">
        <v>39903</v>
      </c>
    </row>
    <row r="898" spans="1:7" x14ac:dyDescent="0.25">
      <c r="A898" s="48">
        <v>399036010</v>
      </c>
      <c r="B898" s="41" t="s">
        <v>1671</v>
      </c>
      <c r="C898" s="41">
        <v>0</v>
      </c>
      <c r="D898" s="41">
        <v>0</v>
      </c>
      <c r="E898" s="41">
        <v>0</v>
      </c>
      <c r="F898" s="41">
        <v>0</v>
      </c>
      <c r="G898" s="48">
        <v>39903</v>
      </c>
    </row>
    <row r="899" spans="1:7" x14ac:dyDescent="0.25">
      <c r="A899" s="48">
        <v>399039356</v>
      </c>
      <c r="B899" s="41" t="s">
        <v>1673</v>
      </c>
      <c r="C899" s="41">
        <v>0</v>
      </c>
      <c r="D899" s="41">
        <v>0</v>
      </c>
      <c r="E899" s="41">
        <v>0</v>
      </c>
      <c r="F899" s="41">
        <v>0</v>
      </c>
      <c r="G899" s="48">
        <v>39903</v>
      </c>
    </row>
    <row r="900" spans="1:7" x14ac:dyDescent="0.25">
      <c r="A900" s="48">
        <v>399039802</v>
      </c>
      <c r="B900" s="41" t="s">
        <v>1675</v>
      </c>
      <c r="C900" s="41">
        <v>0</v>
      </c>
      <c r="D900" s="41">
        <v>0</v>
      </c>
      <c r="E900" s="41">
        <v>0</v>
      </c>
      <c r="F900" s="41">
        <v>0</v>
      </c>
      <c r="G900" s="48">
        <v>39903</v>
      </c>
    </row>
    <row r="901" spans="1:7" x14ac:dyDescent="0.25">
      <c r="A901" s="48">
        <v>399040100</v>
      </c>
      <c r="B901" s="41" t="s">
        <v>1677</v>
      </c>
      <c r="C901" s="41">
        <v>7342.15</v>
      </c>
      <c r="D901" s="41">
        <v>97700</v>
      </c>
      <c r="E901" s="41">
        <v>97700</v>
      </c>
      <c r="F901" s="41">
        <v>-90357.85</v>
      </c>
      <c r="G901" s="48">
        <v>39904</v>
      </c>
    </row>
    <row r="902" spans="1:7" x14ac:dyDescent="0.25">
      <c r="A902" s="48">
        <v>399040101</v>
      </c>
      <c r="B902" s="41" t="s">
        <v>1679</v>
      </c>
      <c r="C902" s="41">
        <v>0</v>
      </c>
      <c r="D902" s="41">
        <v>0</v>
      </c>
      <c r="E902" s="41">
        <v>0</v>
      </c>
      <c r="F902" s="41">
        <v>0</v>
      </c>
      <c r="G902" s="48">
        <v>39904</v>
      </c>
    </row>
    <row r="903" spans="1:7" x14ac:dyDescent="0.25">
      <c r="A903" s="48">
        <v>399040102</v>
      </c>
      <c r="B903" s="41" t="s">
        <v>1681</v>
      </c>
      <c r="C903" s="41">
        <v>0</v>
      </c>
      <c r="D903" s="41">
        <v>0</v>
      </c>
      <c r="E903" s="41">
        <v>0</v>
      </c>
      <c r="F903" s="41">
        <v>0</v>
      </c>
      <c r="G903" s="48">
        <v>39904</v>
      </c>
    </row>
    <row r="904" spans="1:7" x14ac:dyDescent="0.25">
      <c r="A904" s="48">
        <v>399040103</v>
      </c>
      <c r="B904" s="41" t="s">
        <v>1683</v>
      </c>
      <c r="C904" s="41">
        <v>0</v>
      </c>
      <c r="D904" s="41">
        <v>0</v>
      </c>
      <c r="E904" s="41">
        <v>0</v>
      </c>
      <c r="F904" s="41">
        <v>0</v>
      </c>
      <c r="G904" s="48">
        <v>39904</v>
      </c>
    </row>
    <row r="905" spans="1:7" x14ac:dyDescent="0.25">
      <c r="A905" s="48">
        <v>399040110</v>
      </c>
      <c r="B905" s="41" t="s">
        <v>1685</v>
      </c>
      <c r="C905" s="41">
        <v>0</v>
      </c>
      <c r="D905" s="41">
        <v>0</v>
      </c>
      <c r="E905" s="41">
        <v>0</v>
      </c>
      <c r="F905" s="41">
        <v>0</v>
      </c>
      <c r="G905" s="48">
        <v>39904</v>
      </c>
    </row>
    <row r="906" spans="1:7" x14ac:dyDescent="0.25">
      <c r="A906" s="48">
        <v>399040120</v>
      </c>
      <c r="B906" s="41" t="s">
        <v>1687</v>
      </c>
      <c r="C906" s="41">
        <v>0</v>
      </c>
      <c r="D906" s="41">
        <v>0</v>
      </c>
      <c r="E906" s="41">
        <v>0</v>
      </c>
      <c r="F906" s="41">
        <v>0</v>
      </c>
      <c r="G906" s="48">
        <v>39904</v>
      </c>
    </row>
    <row r="907" spans="1:7" x14ac:dyDescent="0.25">
      <c r="A907" s="48">
        <v>399040150</v>
      </c>
      <c r="B907" s="41" t="s">
        <v>1689</v>
      </c>
      <c r="C907" s="41">
        <v>0</v>
      </c>
      <c r="D907" s="41">
        <v>0</v>
      </c>
      <c r="E907" s="41">
        <v>0</v>
      </c>
      <c r="F907" s="41">
        <v>0</v>
      </c>
      <c r="G907" s="48">
        <v>39904</v>
      </c>
    </row>
    <row r="908" spans="1:7" x14ac:dyDescent="0.25">
      <c r="A908" s="48">
        <v>399040200</v>
      </c>
      <c r="B908" s="41" t="s">
        <v>1691</v>
      </c>
      <c r="C908" s="41">
        <v>0</v>
      </c>
      <c r="D908" s="41">
        <v>0</v>
      </c>
      <c r="E908" s="41">
        <v>0</v>
      </c>
      <c r="F908" s="41">
        <v>0</v>
      </c>
      <c r="G908" s="48">
        <v>39904</v>
      </c>
    </row>
    <row r="909" spans="1:7" x14ac:dyDescent="0.25">
      <c r="A909" s="48">
        <v>399040400</v>
      </c>
      <c r="B909" s="41" t="s">
        <v>1693</v>
      </c>
      <c r="C909" s="41">
        <v>0</v>
      </c>
      <c r="D909" s="41">
        <v>0</v>
      </c>
      <c r="E909" s="41">
        <v>0</v>
      </c>
      <c r="F909" s="41">
        <v>0</v>
      </c>
      <c r="G909" s="48">
        <v>39904</v>
      </c>
    </row>
    <row r="910" spans="1:7" x14ac:dyDescent="0.25">
      <c r="A910" s="48">
        <v>399040700</v>
      </c>
      <c r="B910" s="41" t="s">
        <v>1695</v>
      </c>
      <c r="C910" s="41">
        <v>0</v>
      </c>
      <c r="D910" s="41">
        <v>0</v>
      </c>
      <c r="E910" s="41">
        <v>0</v>
      </c>
      <c r="F910" s="41">
        <v>0</v>
      </c>
      <c r="G910" s="48">
        <v>39904</v>
      </c>
    </row>
    <row r="911" spans="1:7" x14ac:dyDescent="0.25">
      <c r="A911" s="48">
        <v>399040715</v>
      </c>
      <c r="B911" s="41" t="s">
        <v>1697</v>
      </c>
      <c r="C911" s="41">
        <v>0</v>
      </c>
      <c r="D911" s="41">
        <v>0</v>
      </c>
      <c r="E911" s="41">
        <v>0</v>
      </c>
      <c r="F911" s="41">
        <v>0</v>
      </c>
      <c r="G911" s="48">
        <v>39904</v>
      </c>
    </row>
    <row r="912" spans="1:7" x14ac:dyDescent="0.25">
      <c r="A912" s="48">
        <v>399040730</v>
      </c>
      <c r="B912" s="41" t="s">
        <v>1699</v>
      </c>
      <c r="C912" s="41">
        <v>0</v>
      </c>
      <c r="D912" s="41">
        <v>0</v>
      </c>
      <c r="E912" s="41">
        <v>0</v>
      </c>
      <c r="F912" s="41">
        <v>0</v>
      </c>
      <c r="G912" s="48">
        <v>39904</v>
      </c>
    </row>
    <row r="913" spans="1:7" x14ac:dyDescent="0.25">
      <c r="A913" s="48">
        <v>399040800</v>
      </c>
      <c r="B913" s="41" t="s">
        <v>1701</v>
      </c>
      <c r="C913" s="41">
        <v>0</v>
      </c>
      <c r="D913" s="41">
        <v>0</v>
      </c>
      <c r="E913" s="41">
        <v>0</v>
      </c>
      <c r="F913" s="41">
        <v>0</v>
      </c>
      <c r="G913" s="48">
        <v>39904</v>
      </c>
    </row>
    <row r="914" spans="1:7" x14ac:dyDescent="0.25">
      <c r="A914" s="48">
        <v>399040915</v>
      </c>
      <c r="B914" s="41" t="s">
        <v>1703</v>
      </c>
      <c r="C914" s="41">
        <v>0</v>
      </c>
      <c r="D914" s="41">
        <v>0</v>
      </c>
      <c r="E914" s="41">
        <v>0</v>
      </c>
      <c r="F914" s="41">
        <v>0</v>
      </c>
      <c r="G914" s="48">
        <v>39904</v>
      </c>
    </row>
    <row r="915" spans="1:7" x14ac:dyDescent="0.25">
      <c r="A915" s="48">
        <v>399040930</v>
      </c>
      <c r="B915" s="41" t="s">
        <v>1705</v>
      </c>
      <c r="C915" s="41">
        <v>54.6</v>
      </c>
      <c r="D915" s="41">
        <v>1000</v>
      </c>
      <c r="E915" s="41">
        <v>1000</v>
      </c>
      <c r="F915" s="41">
        <v>-945.4</v>
      </c>
      <c r="G915" s="48">
        <v>39904</v>
      </c>
    </row>
    <row r="916" spans="1:7" x14ac:dyDescent="0.25">
      <c r="A916" s="48">
        <v>399040975</v>
      </c>
      <c r="B916" s="41" t="s">
        <v>1707</v>
      </c>
      <c r="C916" s="41">
        <v>260</v>
      </c>
      <c r="D916" s="41">
        <v>1200</v>
      </c>
      <c r="E916" s="41">
        <v>1200</v>
      </c>
      <c r="F916" s="41">
        <v>-940</v>
      </c>
      <c r="G916" s="48">
        <v>39904</v>
      </c>
    </row>
    <row r="917" spans="1:7" x14ac:dyDescent="0.25">
      <c r="A917" s="48">
        <v>399042000</v>
      </c>
      <c r="B917" s="41" t="s">
        <v>1709</v>
      </c>
      <c r="C917" s="41">
        <v>0</v>
      </c>
      <c r="D917" s="41">
        <v>0</v>
      </c>
      <c r="E917" s="41">
        <v>0</v>
      </c>
      <c r="F917" s="41">
        <v>0</v>
      </c>
      <c r="G917" s="48">
        <v>39904</v>
      </c>
    </row>
    <row r="918" spans="1:7" x14ac:dyDescent="0.25">
      <c r="A918" s="48">
        <v>399042002</v>
      </c>
      <c r="B918" s="41" t="s">
        <v>1711</v>
      </c>
      <c r="C918" s="41">
        <v>0</v>
      </c>
      <c r="D918" s="41">
        <v>0</v>
      </c>
      <c r="E918" s="41">
        <v>0</v>
      </c>
      <c r="F918" s="41">
        <v>0</v>
      </c>
      <c r="G918" s="48">
        <v>39904</v>
      </c>
    </row>
    <row r="919" spans="1:7" x14ac:dyDescent="0.25">
      <c r="A919" s="48">
        <v>399042003</v>
      </c>
      <c r="B919" s="41" t="s">
        <v>1713</v>
      </c>
      <c r="C919" s="41">
        <v>0</v>
      </c>
      <c r="D919" s="41">
        <v>0</v>
      </c>
      <c r="E919" s="41">
        <v>0</v>
      </c>
      <c r="F919" s="41">
        <v>0</v>
      </c>
      <c r="G919" s="48">
        <v>39904</v>
      </c>
    </row>
    <row r="920" spans="1:7" x14ac:dyDescent="0.25">
      <c r="A920" s="48">
        <v>399042022</v>
      </c>
      <c r="B920" s="41" t="s">
        <v>1715</v>
      </c>
      <c r="C920" s="41">
        <v>9606.89</v>
      </c>
      <c r="D920" s="41">
        <v>10000</v>
      </c>
      <c r="E920" s="41">
        <v>10000</v>
      </c>
      <c r="F920" s="41">
        <v>-393.11</v>
      </c>
      <c r="G920" s="48">
        <v>39904</v>
      </c>
    </row>
    <row r="921" spans="1:7" x14ac:dyDescent="0.25">
      <c r="A921" s="48">
        <v>399042401</v>
      </c>
      <c r="B921" s="41" t="s">
        <v>1717</v>
      </c>
      <c r="C921" s="41">
        <v>0</v>
      </c>
      <c r="D921" s="41">
        <v>0</v>
      </c>
      <c r="E921" s="41">
        <v>0</v>
      </c>
      <c r="F921" s="41">
        <v>0</v>
      </c>
      <c r="G921" s="48">
        <v>39904</v>
      </c>
    </row>
    <row r="922" spans="1:7" x14ac:dyDescent="0.25">
      <c r="A922" s="48">
        <v>399042422</v>
      </c>
      <c r="B922" s="41" t="s">
        <v>1719</v>
      </c>
      <c r="C922" s="41">
        <v>2903.66</v>
      </c>
      <c r="D922" s="41">
        <v>20000</v>
      </c>
      <c r="E922" s="41">
        <v>20000</v>
      </c>
      <c r="F922" s="41">
        <v>-17096.34</v>
      </c>
      <c r="G922" s="48">
        <v>39904</v>
      </c>
    </row>
    <row r="923" spans="1:7" x14ac:dyDescent="0.25">
      <c r="A923" s="48">
        <v>399042423</v>
      </c>
      <c r="B923" s="41" t="s">
        <v>1721</v>
      </c>
      <c r="C923" s="41">
        <v>0</v>
      </c>
      <c r="D923" s="41">
        <v>0</v>
      </c>
      <c r="E923" s="41">
        <v>0</v>
      </c>
      <c r="F923" s="41">
        <v>0</v>
      </c>
      <c r="G923" s="48">
        <v>39904</v>
      </c>
    </row>
    <row r="924" spans="1:7" x14ac:dyDescent="0.25">
      <c r="A924" s="48">
        <v>399042428</v>
      </c>
      <c r="B924" s="41" t="s">
        <v>1723</v>
      </c>
      <c r="C924" s="41">
        <v>0</v>
      </c>
      <c r="D924" s="41">
        <v>0</v>
      </c>
      <c r="E924" s="41">
        <v>0</v>
      </c>
      <c r="F924" s="41">
        <v>0</v>
      </c>
      <c r="G924" s="48">
        <v>39904</v>
      </c>
    </row>
    <row r="925" spans="1:7" x14ac:dyDescent="0.25">
      <c r="A925" s="48">
        <v>399042429</v>
      </c>
      <c r="B925" s="41" t="s">
        <v>1725</v>
      </c>
      <c r="C925" s="41">
        <v>0</v>
      </c>
      <c r="D925" s="41">
        <v>0</v>
      </c>
      <c r="E925" s="41">
        <v>0</v>
      </c>
      <c r="F925" s="41">
        <v>0</v>
      </c>
      <c r="G925" s="48">
        <v>39904</v>
      </c>
    </row>
    <row r="926" spans="1:7" x14ac:dyDescent="0.25">
      <c r="A926" s="48">
        <v>399042430</v>
      </c>
      <c r="B926" s="41" t="s">
        <v>1727</v>
      </c>
      <c r="C926" s="41">
        <v>99</v>
      </c>
      <c r="D926" s="41">
        <v>200</v>
      </c>
      <c r="E926" s="41">
        <v>200</v>
      </c>
      <c r="F926" s="41">
        <v>-101</v>
      </c>
      <c r="G926" s="48">
        <v>39904</v>
      </c>
    </row>
    <row r="927" spans="1:7" x14ac:dyDescent="0.25">
      <c r="A927" s="48">
        <v>399042432</v>
      </c>
      <c r="B927" s="41" t="s">
        <v>1729</v>
      </c>
      <c r="C927" s="41">
        <v>0</v>
      </c>
      <c r="D927" s="41">
        <v>600</v>
      </c>
      <c r="E927" s="41">
        <v>600</v>
      </c>
      <c r="F927" s="41">
        <v>-600</v>
      </c>
      <c r="G927" s="48">
        <v>39904</v>
      </c>
    </row>
    <row r="928" spans="1:7" x14ac:dyDescent="0.25">
      <c r="A928" s="48">
        <v>399042500</v>
      </c>
      <c r="B928" s="41" t="s">
        <v>1731</v>
      </c>
      <c r="C928" s="41">
        <v>0</v>
      </c>
      <c r="D928" s="41">
        <v>1400</v>
      </c>
      <c r="E928" s="41">
        <v>1400</v>
      </c>
      <c r="F928" s="41">
        <v>-1400</v>
      </c>
      <c r="G928" s="48">
        <v>39904</v>
      </c>
    </row>
    <row r="929" spans="1:7" x14ac:dyDescent="0.25">
      <c r="A929" s="48">
        <v>399042502</v>
      </c>
      <c r="B929" s="41" t="s">
        <v>1733</v>
      </c>
      <c r="C929" s="41">
        <v>0</v>
      </c>
      <c r="D929" s="41">
        <v>0</v>
      </c>
      <c r="E929" s="41">
        <v>0</v>
      </c>
      <c r="F929" s="41">
        <v>0</v>
      </c>
      <c r="G929" s="48">
        <v>39904</v>
      </c>
    </row>
    <row r="930" spans="1:7" x14ac:dyDescent="0.25">
      <c r="A930" s="48">
        <v>399042510</v>
      </c>
      <c r="B930" s="41" t="s">
        <v>1735</v>
      </c>
      <c r="C930" s="41">
        <v>0</v>
      </c>
      <c r="D930" s="41">
        <v>0</v>
      </c>
      <c r="E930" s="41">
        <v>0</v>
      </c>
      <c r="F930" s="41">
        <v>0</v>
      </c>
      <c r="G930" s="48">
        <v>39904</v>
      </c>
    </row>
    <row r="931" spans="1:7" x14ac:dyDescent="0.25">
      <c r="A931" s="48">
        <v>399042520</v>
      </c>
      <c r="B931" s="41" t="s">
        <v>1737</v>
      </c>
      <c r="C931" s="41">
        <v>0</v>
      </c>
      <c r="D931" s="41">
        <v>0</v>
      </c>
      <c r="E931" s="41">
        <v>0</v>
      </c>
      <c r="F931" s="41">
        <v>0</v>
      </c>
      <c r="G931" s="48">
        <v>39904</v>
      </c>
    </row>
    <row r="932" spans="1:7" x14ac:dyDescent="0.25">
      <c r="A932" s="48">
        <v>399042524</v>
      </c>
      <c r="B932" s="41" t="s">
        <v>1739</v>
      </c>
      <c r="C932" s="41">
        <v>0</v>
      </c>
      <c r="D932" s="41">
        <v>0</v>
      </c>
      <c r="E932" s="41">
        <v>0</v>
      </c>
      <c r="F932" s="41">
        <v>0</v>
      </c>
      <c r="G932" s="48">
        <v>39904</v>
      </c>
    </row>
    <row r="933" spans="1:7" x14ac:dyDescent="0.25">
      <c r="A933" s="48">
        <v>399042701</v>
      </c>
      <c r="B933" s="41" t="s">
        <v>1741</v>
      </c>
      <c r="C933" s="41">
        <v>0</v>
      </c>
      <c r="D933" s="41">
        <v>0</v>
      </c>
      <c r="E933" s="41">
        <v>0</v>
      </c>
      <c r="F933" s="41">
        <v>0</v>
      </c>
      <c r="G933" s="48">
        <v>39904</v>
      </c>
    </row>
    <row r="934" spans="1:7" x14ac:dyDescent="0.25">
      <c r="A934" s="48">
        <v>399042703</v>
      </c>
      <c r="B934" s="41" t="s">
        <v>1743</v>
      </c>
      <c r="C934" s="41">
        <v>0</v>
      </c>
      <c r="D934" s="41">
        <v>0</v>
      </c>
      <c r="E934" s="41">
        <v>0</v>
      </c>
      <c r="F934" s="41">
        <v>0</v>
      </c>
      <c r="G934" s="48">
        <v>39904</v>
      </c>
    </row>
    <row r="935" spans="1:7" x14ac:dyDescent="0.25">
      <c r="A935" s="48">
        <v>399042706</v>
      </c>
      <c r="B935" s="41" t="s">
        <v>1745</v>
      </c>
      <c r="C935" s="41">
        <v>0</v>
      </c>
      <c r="D935" s="41">
        <v>0</v>
      </c>
      <c r="E935" s="41">
        <v>0</v>
      </c>
      <c r="F935" s="41">
        <v>0</v>
      </c>
      <c r="G935" s="48">
        <v>39904</v>
      </c>
    </row>
    <row r="936" spans="1:7" x14ac:dyDescent="0.25">
      <c r="A936" s="48">
        <v>399042801</v>
      </c>
      <c r="B936" s="41" t="s">
        <v>1747</v>
      </c>
      <c r="C936" s="41">
        <v>0</v>
      </c>
      <c r="D936" s="41">
        <v>0</v>
      </c>
      <c r="E936" s="41">
        <v>0</v>
      </c>
      <c r="F936" s="41">
        <v>0</v>
      </c>
      <c r="G936" s="48">
        <v>39904</v>
      </c>
    </row>
    <row r="937" spans="1:7" x14ac:dyDescent="0.25">
      <c r="A937" s="48">
        <v>399044600</v>
      </c>
      <c r="B937" s="41" t="s">
        <v>1749</v>
      </c>
      <c r="C937" s="41">
        <v>0</v>
      </c>
      <c r="D937" s="41">
        <v>0</v>
      </c>
      <c r="E937" s="41">
        <v>0</v>
      </c>
      <c r="F937" s="41">
        <v>0</v>
      </c>
      <c r="G937" s="48">
        <v>39904</v>
      </c>
    </row>
    <row r="938" spans="1:7" x14ac:dyDescent="0.25">
      <c r="A938" s="48">
        <v>399044610</v>
      </c>
      <c r="B938" s="41" t="s">
        <v>1751</v>
      </c>
      <c r="C938" s="41">
        <v>0</v>
      </c>
      <c r="D938" s="41">
        <v>0</v>
      </c>
      <c r="E938" s="41">
        <v>0</v>
      </c>
      <c r="F938" s="41">
        <v>0</v>
      </c>
      <c r="G938" s="48">
        <v>39904</v>
      </c>
    </row>
    <row r="939" spans="1:7" x14ac:dyDescent="0.25">
      <c r="A939" s="48">
        <v>399044612</v>
      </c>
      <c r="B939" s="41" t="s">
        <v>1753</v>
      </c>
      <c r="C939" s="41">
        <v>0</v>
      </c>
      <c r="D939" s="41">
        <v>0</v>
      </c>
      <c r="E939" s="41">
        <v>0</v>
      </c>
      <c r="F939" s="41">
        <v>0</v>
      </c>
      <c r="G939" s="48">
        <v>39904</v>
      </c>
    </row>
    <row r="940" spans="1:7" x14ac:dyDescent="0.25">
      <c r="A940" s="48">
        <v>399044618</v>
      </c>
      <c r="B940" s="41" t="s">
        <v>1755</v>
      </c>
      <c r="C940" s="41">
        <v>0</v>
      </c>
      <c r="D940" s="41">
        <v>0</v>
      </c>
      <c r="E940" s="41">
        <v>0</v>
      </c>
      <c r="F940" s="41">
        <v>0</v>
      </c>
      <c r="G940" s="48">
        <v>39904</v>
      </c>
    </row>
    <row r="941" spans="1:7" x14ac:dyDescent="0.25">
      <c r="A941" s="48">
        <v>399044619</v>
      </c>
      <c r="B941" s="41" t="s">
        <v>1757</v>
      </c>
      <c r="C941" s="41">
        <v>0</v>
      </c>
      <c r="D941" s="41">
        <v>0</v>
      </c>
      <c r="E941" s="41">
        <v>0</v>
      </c>
      <c r="F941" s="41">
        <v>0</v>
      </c>
      <c r="G941" s="48">
        <v>39904</v>
      </c>
    </row>
    <row r="942" spans="1:7" x14ac:dyDescent="0.25">
      <c r="A942" s="48">
        <v>399044621</v>
      </c>
      <c r="B942" s="41" t="s">
        <v>1759</v>
      </c>
      <c r="C942" s="41">
        <v>0</v>
      </c>
      <c r="D942" s="41">
        <v>0</v>
      </c>
      <c r="E942" s="41">
        <v>0</v>
      </c>
      <c r="F942" s="41">
        <v>0</v>
      </c>
      <c r="G942" s="48">
        <v>39904</v>
      </c>
    </row>
    <row r="943" spans="1:7" x14ac:dyDescent="0.25">
      <c r="A943" s="48">
        <v>399046010</v>
      </c>
      <c r="B943" s="41" t="s">
        <v>1761</v>
      </c>
      <c r="C943" s="41">
        <v>0</v>
      </c>
      <c r="D943" s="41">
        <v>0</v>
      </c>
      <c r="E943" s="41">
        <v>0</v>
      </c>
      <c r="F943" s="41">
        <v>0</v>
      </c>
      <c r="G943" s="48">
        <v>39904</v>
      </c>
    </row>
    <row r="944" spans="1:7" x14ac:dyDescent="0.25">
      <c r="A944" s="48">
        <v>399049054</v>
      </c>
      <c r="B944" s="41" t="s">
        <v>1763</v>
      </c>
      <c r="C944" s="41">
        <v>0</v>
      </c>
      <c r="D944" s="41">
        <v>0</v>
      </c>
      <c r="E944" s="41">
        <v>0</v>
      </c>
      <c r="F944" s="41">
        <v>0</v>
      </c>
      <c r="G944" s="48">
        <v>39904</v>
      </c>
    </row>
    <row r="945" spans="1:7" x14ac:dyDescent="0.25">
      <c r="A945" s="48">
        <v>399049059</v>
      </c>
      <c r="B945" s="41" t="s">
        <v>1765</v>
      </c>
      <c r="C945" s="41">
        <v>-80</v>
      </c>
      <c r="D945" s="41">
        <v>0</v>
      </c>
      <c r="E945" s="41">
        <v>0</v>
      </c>
      <c r="F945" s="41">
        <v>-80</v>
      </c>
      <c r="G945" s="48">
        <v>39904</v>
      </c>
    </row>
    <row r="946" spans="1:7" x14ac:dyDescent="0.25">
      <c r="A946" s="48">
        <v>399049064</v>
      </c>
      <c r="B946" s="41" t="s">
        <v>1767</v>
      </c>
      <c r="C946" s="41">
        <v>0</v>
      </c>
      <c r="D946" s="41">
        <v>0</v>
      </c>
      <c r="E946" s="41">
        <v>0</v>
      </c>
      <c r="F946" s="41">
        <v>0</v>
      </c>
      <c r="G946" s="48">
        <v>39904</v>
      </c>
    </row>
    <row r="947" spans="1:7" x14ac:dyDescent="0.25">
      <c r="A947" s="48">
        <v>399049068</v>
      </c>
      <c r="B947" s="41" t="s">
        <v>1769</v>
      </c>
      <c r="C947" s="41">
        <v>0</v>
      </c>
      <c r="D947" s="41">
        <v>0</v>
      </c>
      <c r="E947" s="41">
        <v>0</v>
      </c>
      <c r="F947" s="41">
        <v>0</v>
      </c>
      <c r="G947" s="48">
        <v>39904</v>
      </c>
    </row>
    <row r="948" spans="1:7" x14ac:dyDescent="0.25">
      <c r="A948" s="48">
        <v>399049100</v>
      </c>
      <c r="B948" s="41" t="s">
        <v>1729</v>
      </c>
      <c r="C948" s="41">
        <v>0</v>
      </c>
      <c r="D948" s="41">
        <v>0</v>
      </c>
      <c r="E948" s="41">
        <v>0</v>
      </c>
      <c r="F948" s="41">
        <v>0</v>
      </c>
      <c r="G948" s="48">
        <v>39904</v>
      </c>
    </row>
    <row r="949" spans="1:7" x14ac:dyDescent="0.25">
      <c r="A949" s="48">
        <v>399049103</v>
      </c>
      <c r="B949" s="41" t="s">
        <v>1772</v>
      </c>
      <c r="C949" s="41">
        <v>0</v>
      </c>
      <c r="D949" s="41">
        <v>0</v>
      </c>
      <c r="E949" s="41">
        <v>0</v>
      </c>
      <c r="F949" s="41">
        <v>0</v>
      </c>
      <c r="G949" s="48">
        <v>39904</v>
      </c>
    </row>
    <row r="950" spans="1:7" x14ac:dyDescent="0.25">
      <c r="A950" s="48">
        <v>399049105</v>
      </c>
      <c r="B950" s="41" t="s">
        <v>1774</v>
      </c>
      <c r="C950" s="41">
        <v>-1202.25</v>
      </c>
      <c r="D950" s="41">
        <v>-5000</v>
      </c>
      <c r="E950" s="41">
        <v>-5000</v>
      </c>
      <c r="F950" s="41">
        <v>3797.75</v>
      </c>
      <c r="G950" s="48">
        <v>39904</v>
      </c>
    </row>
    <row r="951" spans="1:7" x14ac:dyDescent="0.25">
      <c r="A951" s="48">
        <v>399049204</v>
      </c>
      <c r="B951" s="41" t="s">
        <v>1776</v>
      </c>
      <c r="C951" s="41">
        <v>0</v>
      </c>
      <c r="D951" s="41">
        <v>0</v>
      </c>
      <c r="E951" s="41">
        <v>0</v>
      </c>
      <c r="F951" s="41">
        <v>0</v>
      </c>
      <c r="G951" s="48">
        <v>39904</v>
      </c>
    </row>
    <row r="952" spans="1:7" x14ac:dyDescent="0.25">
      <c r="A952" s="48">
        <v>399049205</v>
      </c>
      <c r="B952" s="41" t="s">
        <v>1778</v>
      </c>
      <c r="C952" s="41">
        <v>0</v>
      </c>
      <c r="D952" s="41">
        <v>0</v>
      </c>
      <c r="E952" s="41">
        <v>0</v>
      </c>
      <c r="F952" s="41">
        <v>0</v>
      </c>
      <c r="G952" s="48">
        <v>39904</v>
      </c>
    </row>
    <row r="953" spans="1:7" x14ac:dyDescent="0.25">
      <c r="A953" s="48">
        <v>399049206</v>
      </c>
      <c r="B953" s="41" t="s">
        <v>1780</v>
      </c>
      <c r="C953" s="41">
        <v>-313.49</v>
      </c>
      <c r="D953" s="41">
        <v>0</v>
      </c>
      <c r="E953" s="41">
        <v>0</v>
      </c>
      <c r="F953" s="41">
        <v>-313.49</v>
      </c>
      <c r="G953" s="48">
        <v>39904</v>
      </c>
    </row>
    <row r="954" spans="1:7" x14ac:dyDescent="0.25">
      <c r="A954" s="48">
        <v>399049356</v>
      </c>
      <c r="B954" s="41" t="s">
        <v>1782</v>
      </c>
      <c r="C954" s="41">
        <v>0</v>
      </c>
      <c r="D954" s="41">
        <v>0</v>
      </c>
      <c r="E954" s="41">
        <v>0</v>
      </c>
      <c r="F954" s="41">
        <v>0</v>
      </c>
      <c r="G954" s="48">
        <v>39904</v>
      </c>
    </row>
    <row r="955" spans="1:7" x14ac:dyDescent="0.25">
      <c r="A955" s="48">
        <v>399049802</v>
      </c>
      <c r="B955" s="41" t="s">
        <v>1784</v>
      </c>
      <c r="C955" s="41">
        <v>0</v>
      </c>
      <c r="D955" s="41">
        <v>0</v>
      </c>
      <c r="E955" s="41">
        <v>0</v>
      </c>
      <c r="F955" s="41">
        <v>0</v>
      </c>
      <c r="G955" s="48">
        <v>39904</v>
      </c>
    </row>
    <row r="956" spans="1:7" x14ac:dyDescent="0.25">
      <c r="A956" s="48">
        <v>399050100</v>
      </c>
      <c r="B956" s="41" t="s">
        <v>1786</v>
      </c>
      <c r="C956" s="41">
        <v>0</v>
      </c>
      <c r="D956" s="41">
        <v>0</v>
      </c>
      <c r="E956" s="41">
        <v>0</v>
      </c>
      <c r="F956" s="41">
        <v>0</v>
      </c>
      <c r="G956" s="48">
        <v>39905</v>
      </c>
    </row>
    <row r="957" spans="1:7" x14ac:dyDescent="0.25">
      <c r="A957" s="48">
        <v>399050101</v>
      </c>
      <c r="B957" s="41" t="s">
        <v>1788</v>
      </c>
      <c r="C957" s="41">
        <v>0</v>
      </c>
      <c r="D957" s="41">
        <v>0</v>
      </c>
      <c r="E957" s="41">
        <v>0</v>
      </c>
      <c r="F957" s="41">
        <v>0</v>
      </c>
      <c r="G957" s="48">
        <v>39905</v>
      </c>
    </row>
    <row r="958" spans="1:7" x14ac:dyDescent="0.25">
      <c r="A958" s="48">
        <v>399050120</v>
      </c>
      <c r="B958" s="41" t="s">
        <v>1790</v>
      </c>
      <c r="C958" s="41">
        <v>0</v>
      </c>
      <c r="D958" s="41">
        <v>0</v>
      </c>
      <c r="E958" s="41">
        <v>0</v>
      </c>
      <c r="F958" s="41">
        <v>0</v>
      </c>
      <c r="G958" s="48">
        <v>39905</v>
      </c>
    </row>
    <row r="959" spans="1:7" x14ac:dyDescent="0.25">
      <c r="A959" s="48">
        <v>399050150</v>
      </c>
      <c r="B959" s="41" t="s">
        <v>1792</v>
      </c>
      <c r="C959" s="41">
        <v>0</v>
      </c>
      <c r="D959" s="41">
        <v>0</v>
      </c>
      <c r="E959" s="41">
        <v>0</v>
      </c>
      <c r="F959" s="41">
        <v>0</v>
      </c>
      <c r="G959" s="48">
        <v>39905</v>
      </c>
    </row>
    <row r="960" spans="1:7" x14ac:dyDescent="0.25">
      <c r="A960" s="48">
        <v>399050200</v>
      </c>
      <c r="B960" s="41" t="s">
        <v>1794</v>
      </c>
      <c r="C960" s="41">
        <v>0</v>
      </c>
      <c r="D960" s="41">
        <v>0</v>
      </c>
      <c r="E960" s="41">
        <v>0</v>
      </c>
      <c r="F960" s="41">
        <v>0</v>
      </c>
      <c r="G960" s="48">
        <v>39905</v>
      </c>
    </row>
    <row r="961" spans="1:7" x14ac:dyDescent="0.25">
      <c r="A961" s="48">
        <v>399050700</v>
      </c>
      <c r="B961" s="41" t="s">
        <v>1796</v>
      </c>
      <c r="C961" s="41">
        <v>0</v>
      </c>
      <c r="D961" s="41">
        <v>0</v>
      </c>
      <c r="E961" s="41">
        <v>0</v>
      </c>
      <c r="F961" s="41">
        <v>0</v>
      </c>
      <c r="G961" s="48">
        <v>39905</v>
      </c>
    </row>
    <row r="962" spans="1:7" x14ac:dyDescent="0.25">
      <c r="A962" s="48">
        <v>399050800</v>
      </c>
      <c r="B962" s="41" t="s">
        <v>1798</v>
      </c>
      <c r="C962" s="41">
        <v>0</v>
      </c>
      <c r="D962" s="41">
        <v>0</v>
      </c>
      <c r="E962" s="41">
        <v>0</v>
      </c>
      <c r="F962" s="41">
        <v>0</v>
      </c>
      <c r="G962" s="48">
        <v>39905</v>
      </c>
    </row>
    <row r="963" spans="1:7" x14ac:dyDescent="0.25">
      <c r="A963" s="48">
        <v>399050830</v>
      </c>
      <c r="B963" s="41" t="s">
        <v>1800</v>
      </c>
      <c r="C963" s="41">
        <v>0</v>
      </c>
      <c r="D963" s="41">
        <v>0</v>
      </c>
      <c r="E963" s="41">
        <v>0</v>
      </c>
      <c r="F963" s="41">
        <v>0</v>
      </c>
      <c r="G963" s="48">
        <v>39905</v>
      </c>
    </row>
    <row r="964" spans="1:7" x14ac:dyDescent="0.25">
      <c r="A964" s="48">
        <v>399050915</v>
      </c>
      <c r="B964" s="41" t="s">
        <v>1802</v>
      </c>
      <c r="C964" s="41">
        <v>0</v>
      </c>
      <c r="D964" s="41">
        <v>0</v>
      </c>
      <c r="E964" s="41">
        <v>0</v>
      </c>
      <c r="F964" s="41">
        <v>0</v>
      </c>
      <c r="G964" s="48">
        <v>39905</v>
      </c>
    </row>
    <row r="965" spans="1:7" x14ac:dyDescent="0.25">
      <c r="A965" s="48">
        <v>399050930</v>
      </c>
      <c r="B965" s="41" t="s">
        <v>1804</v>
      </c>
      <c r="C965" s="41">
        <v>0</v>
      </c>
      <c r="D965" s="41">
        <v>0</v>
      </c>
      <c r="E965" s="41">
        <v>0</v>
      </c>
      <c r="F965" s="41">
        <v>0</v>
      </c>
      <c r="G965" s="48">
        <v>39905</v>
      </c>
    </row>
    <row r="966" spans="1:7" x14ac:dyDescent="0.25">
      <c r="A966" s="48">
        <v>399050975</v>
      </c>
      <c r="B966" s="41" t="s">
        <v>1806</v>
      </c>
      <c r="C966" s="41">
        <v>0</v>
      </c>
      <c r="D966" s="41">
        <v>0</v>
      </c>
      <c r="E966" s="41">
        <v>0</v>
      </c>
      <c r="F966" s="41">
        <v>0</v>
      </c>
      <c r="G966" s="48">
        <v>39905</v>
      </c>
    </row>
    <row r="967" spans="1:7" x14ac:dyDescent="0.25">
      <c r="A967" s="48">
        <v>399052000</v>
      </c>
      <c r="B967" s="41" t="s">
        <v>1808</v>
      </c>
      <c r="C967" s="41">
        <v>0</v>
      </c>
      <c r="D967" s="41">
        <v>0</v>
      </c>
      <c r="E967" s="41">
        <v>0</v>
      </c>
      <c r="F967" s="41">
        <v>0</v>
      </c>
      <c r="G967" s="48">
        <v>39905</v>
      </c>
    </row>
    <row r="968" spans="1:7" x14ac:dyDescent="0.25">
      <c r="A968" s="48">
        <v>399052022</v>
      </c>
      <c r="B968" s="41" t="s">
        <v>1810</v>
      </c>
      <c r="C968" s="41">
        <v>0</v>
      </c>
      <c r="D968" s="41">
        <v>0</v>
      </c>
      <c r="E968" s="41">
        <v>0</v>
      </c>
      <c r="F968" s="41">
        <v>0</v>
      </c>
      <c r="G968" s="48">
        <v>39905</v>
      </c>
    </row>
    <row r="969" spans="1:7" x14ac:dyDescent="0.25">
      <c r="A969" s="48">
        <v>399052424</v>
      </c>
      <c r="B969" s="41" t="s">
        <v>1812</v>
      </c>
      <c r="C969" s="41">
        <v>0</v>
      </c>
      <c r="D969" s="41">
        <v>0</v>
      </c>
      <c r="E969" s="41">
        <v>0</v>
      </c>
      <c r="F969" s="41">
        <v>0</v>
      </c>
      <c r="G969" s="48">
        <v>39905</v>
      </c>
    </row>
    <row r="970" spans="1:7" x14ac:dyDescent="0.25">
      <c r="A970" s="48">
        <v>399052429</v>
      </c>
      <c r="B970" s="41" t="s">
        <v>1814</v>
      </c>
      <c r="C970" s="41">
        <v>19650</v>
      </c>
      <c r="D970" s="41">
        <v>71000</v>
      </c>
      <c r="E970" s="41">
        <v>71000</v>
      </c>
      <c r="F970" s="41">
        <v>-51350</v>
      </c>
      <c r="G970" s="48">
        <v>39905</v>
      </c>
    </row>
    <row r="971" spans="1:7" x14ac:dyDescent="0.25">
      <c r="A971" s="48">
        <v>399052430</v>
      </c>
      <c r="B971" s="41" t="s">
        <v>1816</v>
      </c>
      <c r="C971" s="41">
        <v>0</v>
      </c>
      <c r="D971" s="41">
        <v>0</v>
      </c>
      <c r="E971" s="41">
        <v>0</v>
      </c>
      <c r="F971" s="41">
        <v>0</v>
      </c>
      <c r="G971" s="48">
        <v>39905</v>
      </c>
    </row>
    <row r="972" spans="1:7" x14ac:dyDescent="0.25">
      <c r="A972" s="48">
        <v>399052432</v>
      </c>
      <c r="B972" s="41" t="s">
        <v>1818</v>
      </c>
      <c r="C972" s="41">
        <v>0</v>
      </c>
      <c r="D972" s="41">
        <v>0</v>
      </c>
      <c r="E972" s="41">
        <v>0</v>
      </c>
      <c r="F972" s="41">
        <v>0</v>
      </c>
      <c r="G972" s="48">
        <v>39905</v>
      </c>
    </row>
    <row r="973" spans="1:7" x14ac:dyDescent="0.25">
      <c r="A973" s="48">
        <v>399052500</v>
      </c>
      <c r="B973" s="41" t="s">
        <v>1820</v>
      </c>
      <c r="C973" s="41">
        <v>0</v>
      </c>
      <c r="D973" s="41">
        <v>0</v>
      </c>
      <c r="E973" s="41">
        <v>0</v>
      </c>
      <c r="F973" s="41">
        <v>0</v>
      </c>
      <c r="G973" s="48">
        <v>39905</v>
      </c>
    </row>
    <row r="974" spans="1:7" x14ac:dyDescent="0.25">
      <c r="A974" s="48">
        <v>399052510</v>
      </c>
      <c r="B974" s="41" t="s">
        <v>1822</v>
      </c>
      <c r="C974" s="41">
        <v>0</v>
      </c>
      <c r="D974" s="41">
        <v>0</v>
      </c>
      <c r="E974" s="41">
        <v>0</v>
      </c>
      <c r="F974" s="41">
        <v>0</v>
      </c>
      <c r="G974" s="48">
        <v>39905</v>
      </c>
    </row>
    <row r="975" spans="1:7" x14ac:dyDescent="0.25">
      <c r="A975" s="48">
        <v>399052701</v>
      </c>
      <c r="B975" s="41" t="s">
        <v>1824</v>
      </c>
      <c r="C975" s="41">
        <v>0</v>
      </c>
      <c r="D975" s="41">
        <v>0</v>
      </c>
      <c r="E975" s="41">
        <v>0</v>
      </c>
      <c r="F975" s="41">
        <v>0</v>
      </c>
      <c r="G975" s="48">
        <v>39905</v>
      </c>
    </row>
    <row r="976" spans="1:7" x14ac:dyDescent="0.25">
      <c r="A976" s="48">
        <v>399052703</v>
      </c>
      <c r="B976" s="41" t="s">
        <v>1826</v>
      </c>
      <c r="C976" s="41">
        <v>0</v>
      </c>
      <c r="D976" s="41">
        <v>0</v>
      </c>
      <c r="E976" s="41">
        <v>0</v>
      </c>
      <c r="F976" s="41">
        <v>0</v>
      </c>
      <c r="G976" s="48">
        <v>39905</v>
      </c>
    </row>
    <row r="977" spans="1:7" x14ac:dyDescent="0.25">
      <c r="A977" s="48">
        <v>399052706</v>
      </c>
      <c r="B977" s="41" t="s">
        <v>1828</v>
      </c>
      <c r="C977" s="41">
        <v>0</v>
      </c>
      <c r="D977" s="41">
        <v>0</v>
      </c>
      <c r="E977" s="41">
        <v>0</v>
      </c>
      <c r="F977" s="41">
        <v>0</v>
      </c>
      <c r="G977" s="48">
        <v>39905</v>
      </c>
    </row>
    <row r="978" spans="1:7" x14ac:dyDescent="0.25">
      <c r="A978" s="48">
        <v>399052708</v>
      </c>
      <c r="B978" s="41" t="s">
        <v>1830</v>
      </c>
      <c r="C978" s="41">
        <v>0</v>
      </c>
      <c r="D978" s="41">
        <v>0</v>
      </c>
      <c r="E978" s="41">
        <v>0</v>
      </c>
      <c r="F978" s="41">
        <v>0</v>
      </c>
      <c r="G978" s="48">
        <v>39905</v>
      </c>
    </row>
    <row r="979" spans="1:7" x14ac:dyDescent="0.25">
      <c r="A979" s="48">
        <v>399052801</v>
      </c>
      <c r="B979" s="41" t="s">
        <v>1832</v>
      </c>
      <c r="C979" s="41">
        <v>0</v>
      </c>
      <c r="D979" s="41">
        <v>0</v>
      </c>
      <c r="E979" s="41">
        <v>0</v>
      </c>
      <c r="F979" s="41">
        <v>0</v>
      </c>
      <c r="G979" s="48">
        <v>39905</v>
      </c>
    </row>
    <row r="980" spans="1:7" x14ac:dyDescent="0.25">
      <c r="A980" s="48">
        <v>399054600</v>
      </c>
      <c r="B980" s="41" t="s">
        <v>1834</v>
      </c>
      <c r="C980" s="41">
        <v>0</v>
      </c>
      <c r="D980" s="41">
        <v>0</v>
      </c>
      <c r="E980" s="41">
        <v>0</v>
      </c>
      <c r="F980" s="41">
        <v>0</v>
      </c>
      <c r="G980" s="48">
        <v>39905</v>
      </c>
    </row>
    <row r="981" spans="1:7" x14ac:dyDescent="0.25">
      <c r="A981" s="48">
        <v>399054610</v>
      </c>
      <c r="B981" s="41" t="s">
        <v>1836</v>
      </c>
      <c r="C981" s="41">
        <v>0</v>
      </c>
      <c r="D981" s="41">
        <v>0</v>
      </c>
      <c r="E981" s="41">
        <v>0</v>
      </c>
      <c r="F981" s="41">
        <v>0</v>
      </c>
      <c r="G981" s="48">
        <v>39905</v>
      </c>
    </row>
    <row r="982" spans="1:7" x14ac:dyDescent="0.25">
      <c r="A982" s="48">
        <v>399054612</v>
      </c>
      <c r="B982" s="41" t="s">
        <v>1838</v>
      </c>
      <c r="C982" s="41">
        <v>0</v>
      </c>
      <c r="D982" s="41">
        <v>0</v>
      </c>
      <c r="E982" s="41">
        <v>0</v>
      </c>
      <c r="F982" s="41">
        <v>0</v>
      </c>
      <c r="G982" s="48">
        <v>39905</v>
      </c>
    </row>
    <row r="983" spans="1:7" x14ac:dyDescent="0.25">
      <c r="A983" s="48">
        <v>399054618</v>
      </c>
      <c r="B983" s="41" t="s">
        <v>1840</v>
      </c>
      <c r="C983" s="41">
        <v>0</v>
      </c>
      <c r="D983" s="41">
        <v>0</v>
      </c>
      <c r="E983" s="41">
        <v>0</v>
      </c>
      <c r="F983" s="41">
        <v>0</v>
      </c>
      <c r="G983" s="48">
        <v>39905</v>
      </c>
    </row>
    <row r="984" spans="1:7" x14ac:dyDescent="0.25">
      <c r="A984" s="48">
        <v>399054619</v>
      </c>
      <c r="B984" s="41" t="s">
        <v>1842</v>
      </c>
      <c r="C984" s="41">
        <v>0</v>
      </c>
      <c r="D984" s="41">
        <v>0</v>
      </c>
      <c r="E984" s="41">
        <v>0</v>
      </c>
      <c r="F984" s="41">
        <v>0</v>
      </c>
      <c r="G984" s="48">
        <v>39905</v>
      </c>
    </row>
    <row r="985" spans="1:7" x14ac:dyDescent="0.25">
      <c r="A985" s="48">
        <v>399054621</v>
      </c>
      <c r="B985" s="41" t="s">
        <v>1844</v>
      </c>
      <c r="C985" s="41">
        <v>0</v>
      </c>
      <c r="D985" s="41">
        <v>0</v>
      </c>
      <c r="E985" s="41">
        <v>0</v>
      </c>
      <c r="F985" s="41">
        <v>0</v>
      </c>
      <c r="G985" s="48">
        <v>39905</v>
      </c>
    </row>
    <row r="986" spans="1:7" x14ac:dyDescent="0.25">
      <c r="A986" s="48">
        <v>399056010</v>
      </c>
      <c r="B986" s="41" t="s">
        <v>1846</v>
      </c>
      <c r="C986" s="41">
        <v>0</v>
      </c>
      <c r="D986" s="41">
        <v>0</v>
      </c>
      <c r="E986" s="41">
        <v>0</v>
      </c>
      <c r="F986" s="41">
        <v>0</v>
      </c>
      <c r="G986" s="48">
        <v>39905</v>
      </c>
    </row>
    <row r="987" spans="1:7" x14ac:dyDescent="0.25">
      <c r="A987" s="48">
        <v>399059066</v>
      </c>
      <c r="B987" s="41" t="s">
        <v>1848</v>
      </c>
      <c r="C987" s="41">
        <v>0</v>
      </c>
      <c r="D987" s="41">
        <v>0</v>
      </c>
      <c r="E987" s="41">
        <v>0</v>
      </c>
      <c r="F987" s="41">
        <v>0</v>
      </c>
      <c r="G987" s="48">
        <v>39905</v>
      </c>
    </row>
    <row r="988" spans="1:7" x14ac:dyDescent="0.25">
      <c r="A988" s="48">
        <v>399059802</v>
      </c>
      <c r="B988" s="41" t="s">
        <v>1850</v>
      </c>
      <c r="C988" s="41">
        <v>0</v>
      </c>
      <c r="D988" s="41">
        <v>0</v>
      </c>
      <c r="E988" s="41">
        <v>0</v>
      </c>
      <c r="F988" s="41">
        <v>0</v>
      </c>
      <c r="G988" s="48">
        <v>39905</v>
      </c>
    </row>
    <row r="989" spans="1:7" x14ac:dyDescent="0.25">
      <c r="A989" s="48">
        <v>399060100</v>
      </c>
      <c r="B989" s="41" t="s">
        <v>1852</v>
      </c>
      <c r="C989" s="41">
        <v>74321.94</v>
      </c>
      <c r="D989" s="41">
        <v>236200</v>
      </c>
      <c r="E989" s="41">
        <v>236200</v>
      </c>
      <c r="F989" s="41">
        <v>-161878.06</v>
      </c>
      <c r="G989" s="48">
        <v>39906</v>
      </c>
    </row>
    <row r="990" spans="1:7" x14ac:dyDescent="0.25">
      <c r="A990" s="48">
        <v>399060101</v>
      </c>
      <c r="B990" s="41" t="s">
        <v>1854</v>
      </c>
      <c r="C990" s="41">
        <v>0</v>
      </c>
      <c r="D990" s="41">
        <v>0</v>
      </c>
      <c r="E990" s="41">
        <v>0</v>
      </c>
      <c r="F990" s="41">
        <v>0</v>
      </c>
      <c r="G990" s="48">
        <v>39906</v>
      </c>
    </row>
    <row r="991" spans="1:7" x14ac:dyDescent="0.25">
      <c r="A991" s="48">
        <v>399060102</v>
      </c>
      <c r="B991" s="41" t="s">
        <v>1856</v>
      </c>
      <c r="C991" s="41">
        <v>0</v>
      </c>
      <c r="D991" s="41">
        <v>0</v>
      </c>
      <c r="E991" s="41">
        <v>0</v>
      </c>
      <c r="F991" s="41">
        <v>0</v>
      </c>
      <c r="G991" s="48">
        <v>39906</v>
      </c>
    </row>
    <row r="992" spans="1:7" x14ac:dyDescent="0.25">
      <c r="A992" s="48">
        <v>399060103</v>
      </c>
      <c r="B992" s="41" t="s">
        <v>1858</v>
      </c>
      <c r="C992" s="41">
        <v>0</v>
      </c>
      <c r="D992" s="41">
        <v>0</v>
      </c>
      <c r="E992" s="41">
        <v>0</v>
      </c>
      <c r="F992" s="41">
        <v>0</v>
      </c>
      <c r="G992" s="48">
        <v>39906</v>
      </c>
    </row>
    <row r="993" spans="1:7" x14ac:dyDescent="0.25">
      <c r="A993" s="48">
        <v>399060120</v>
      </c>
      <c r="B993" s="41" t="s">
        <v>1860</v>
      </c>
      <c r="C993" s="41">
        <v>0</v>
      </c>
      <c r="D993" s="41">
        <v>0</v>
      </c>
      <c r="E993" s="41">
        <v>0</v>
      </c>
      <c r="F993" s="41">
        <v>0</v>
      </c>
      <c r="G993" s="48">
        <v>39906</v>
      </c>
    </row>
    <row r="994" spans="1:7" x14ac:dyDescent="0.25">
      <c r="A994" s="48">
        <v>399060150</v>
      </c>
      <c r="B994" s="41" t="s">
        <v>1862</v>
      </c>
      <c r="C994" s="41">
        <v>0</v>
      </c>
      <c r="D994" s="41">
        <v>0</v>
      </c>
      <c r="E994" s="41">
        <v>0</v>
      </c>
      <c r="F994" s="41">
        <v>0</v>
      </c>
      <c r="G994" s="48">
        <v>39906</v>
      </c>
    </row>
    <row r="995" spans="1:7" x14ac:dyDescent="0.25">
      <c r="A995" s="48">
        <v>399060200</v>
      </c>
      <c r="B995" s="41" t="s">
        <v>1864</v>
      </c>
      <c r="C995" s="41">
        <v>143119.26</v>
      </c>
      <c r="D995" s="41">
        <v>0</v>
      </c>
      <c r="E995" s="41">
        <v>0</v>
      </c>
      <c r="F995" s="41">
        <v>143119.26</v>
      </c>
      <c r="G995" s="48">
        <v>39906</v>
      </c>
    </row>
    <row r="996" spans="1:7" x14ac:dyDescent="0.25">
      <c r="A996" s="48">
        <v>399060700</v>
      </c>
      <c r="B996" s="41" t="s">
        <v>1866</v>
      </c>
      <c r="C996" s="41">
        <v>0</v>
      </c>
      <c r="D996" s="41">
        <v>0</v>
      </c>
      <c r="E996" s="41">
        <v>0</v>
      </c>
      <c r="F996" s="41">
        <v>0</v>
      </c>
      <c r="G996" s="48">
        <v>39906</v>
      </c>
    </row>
    <row r="997" spans="1:7" x14ac:dyDescent="0.25">
      <c r="A997" s="48">
        <v>399060800</v>
      </c>
      <c r="B997" s="41" t="s">
        <v>1868</v>
      </c>
      <c r="C997" s="41">
        <v>0</v>
      </c>
      <c r="D997" s="41">
        <v>0</v>
      </c>
      <c r="E997" s="41">
        <v>0</v>
      </c>
      <c r="F997" s="41">
        <v>0</v>
      </c>
      <c r="G997" s="48">
        <v>39906</v>
      </c>
    </row>
    <row r="998" spans="1:7" x14ac:dyDescent="0.25">
      <c r="A998" s="48">
        <v>399060820</v>
      </c>
      <c r="B998" s="41" t="s">
        <v>1870</v>
      </c>
      <c r="C998" s="41">
        <v>0</v>
      </c>
      <c r="D998" s="41">
        <v>0</v>
      </c>
      <c r="E998" s="41">
        <v>0</v>
      </c>
      <c r="F998" s="41">
        <v>0</v>
      </c>
      <c r="G998" s="48">
        <v>39906</v>
      </c>
    </row>
    <row r="999" spans="1:7" x14ac:dyDescent="0.25">
      <c r="A999" s="48">
        <v>399060915</v>
      </c>
      <c r="B999" s="41" t="s">
        <v>1872</v>
      </c>
      <c r="C999" s="41">
        <v>0</v>
      </c>
      <c r="D999" s="41">
        <v>0</v>
      </c>
      <c r="E999" s="41">
        <v>0</v>
      </c>
      <c r="F999" s="41">
        <v>0</v>
      </c>
      <c r="G999" s="48">
        <v>39906</v>
      </c>
    </row>
    <row r="1000" spans="1:7" x14ac:dyDescent="0.25">
      <c r="A1000" s="48">
        <v>399060930</v>
      </c>
      <c r="B1000" s="41" t="s">
        <v>1874</v>
      </c>
      <c r="C1000" s="41">
        <v>0</v>
      </c>
      <c r="D1000" s="41">
        <v>300</v>
      </c>
      <c r="E1000" s="41">
        <v>300</v>
      </c>
      <c r="F1000" s="41">
        <v>-300</v>
      </c>
      <c r="G1000" s="48">
        <v>39906</v>
      </c>
    </row>
    <row r="1001" spans="1:7" x14ac:dyDescent="0.25">
      <c r="A1001" s="48">
        <v>399060975</v>
      </c>
      <c r="B1001" s="41" t="s">
        <v>1876</v>
      </c>
      <c r="C1001" s="41">
        <v>332</v>
      </c>
      <c r="D1001" s="41">
        <v>700</v>
      </c>
      <c r="E1001" s="41">
        <v>700</v>
      </c>
      <c r="F1001" s="41">
        <v>-368</v>
      </c>
      <c r="G1001" s="48">
        <v>39906</v>
      </c>
    </row>
    <row r="1002" spans="1:7" x14ac:dyDescent="0.25">
      <c r="A1002" s="48">
        <v>399060981</v>
      </c>
      <c r="B1002" s="41" t="s">
        <v>1878</v>
      </c>
      <c r="C1002" s="41">
        <v>0</v>
      </c>
      <c r="D1002" s="41">
        <v>0</v>
      </c>
      <c r="E1002" s="41">
        <v>0</v>
      </c>
      <c r="F1002" s="41">
        <v>0</v>
      </c>
      <c r="G1002" s="48">
        <v>39906</v>
      </c>
    </row>
    <row r="1003" spans="1:7" x14ac:dyDescent="0.25">
      <c r="A1003" s="48">
        <v>399061610</v>
      </c>
      <c r="B1003" s="41" t="s">
        <v>1880</v>
      </c>
      <c r="C1003" s="41">
        <v>0</v>
      </c>
      <c r="D1003" s="41">
        <v>700</v>
      </c>
      <c r="E1003" s="41">
        <v>700</v>
      </c>
      <c r="F1003" s="41">
        <v>-700</v>
      </c>
      <c r="G1003" s="48">
        <v>39906</v>
      </c>
    </row>
    <row r="1004" spans="1:7" x14ac:dyDescent="0.25">
      <c r="A1004" s="48">
        <v>399062000</v>
      </c>
      <c r="B1004" s="41" t="s">
        <v>1882</v>
      </c>
      <c r="C1004" s="41">
        <v>0</v>
      </c>
      <c r="D1004" s="41">
        <v>400</v>
      </c>
      <c r="E1004" s="41">
        <v>400</v>
      </c>
      <c r="F1004" s="41">
        <v>-400</v>
      </c>
      <c r="G1004" s="48">
        <v>39906</v>
      </c>
    </row>
    <row r="1005" spans="1:7" x14ac:dyDescent="0.25">
      <c r="A1005" s="48">
        <v>399062002</v>
      </c>
      <c r="B1005" s="41" t="s">
        <v>1884</v>
      </c>
      <c r="C1005" s="41">
        <v>0</v>
      </c>
      <c r="D1005" s="41">
        <v>0</v>
      </c>
      <c r="E1005" s="41">
        <v>0</v>
      </c>
      <c r="F1005" s="41">
        <v>0</v>
      </c>
      <c r="G1005" s="48">
        <v>39906</v>
      </c>
    </row>
    <row r="1006" spans="1:7" x14ac:dyDescent="0.25">
      <c r="A1006" s="48">
        <v>399062003</v>
      </c>
      <c r="B1006" s="41" t="s">
        <v>1886</v>
      </c>
      <c r="C1006" s="41">
        <v>0</v>
      </c>
      <c r="D1006" s="41">
        <v>0</v>
      </c>
      <c r="E1006" s="41">
        <v>0</v>
      </c>
      <c r="F1006" s="41">
        <v>0</v>
      </c>
      <c r="G1006" s="48">
        <v>39906</v>
      </c>
    </row>
    <row r="1007" spans="1:7" x14ac:dyDescent="0.25">
      <c r="A1007" s="48">
        <v>399062004</v>
      </c>
      <c r="B1007" s="41" t="s">
        <v>1888</v>
      </c>
      <c r="C1007" s="41">
        <v>114586.99</v>
      </c>
      <c r="D1007" s="41">
        <v>42000</v>
      </c>
      <c r="E1007" s="41">
        <v>42000</v>
      </c>
      <c r="F1007" s="41">
        <v>72586.990000000005</v>
      </c>
      <c r="G1007" s="48">
        <v>39906</v>
      </c>
    </row>
    <row r="1008" spans="1:7" x14ac:dyDescent="0.25">
      <c r="A1008" s="48">
        <v>399062022</v>
      </c>
      <c r="B1008" s="41" t="s">
        <v>1890</v>
      </c>
      <c r="C1008" s="41">
        <v>2235</v>
      </c>
      <c r="D1008" s="41">
        <v>4600</v>
      </c>
      <c r="E1008" s="41">
        <v>4600</v>
      </c>
      <c r="F1008" s="41">
        <v>-2365</v>
      </c>
      <c r="G1008" s="48">
        <v>39906</v>
      </c>
    </row>
    <row r="1009" spans="1:7" x14ac:dyDescent="0.25">
      <c r="A1009" s="48">
        <v>399062400</v>
      </c>
      <c r="B1009" s="41" t="s">
        <v>1892</v>
      </c>
      <c r="C1009" s="41">
        <v>0</v>
      </c>
      <c r="D1009" s="41">
        <v>0</v>
      </c>
      <c r="E1009" s="41">
        <v>0</v>
      </c>
      <c r="F1009" s="41">
        <v>0</v>
      </c>
      <c r="G1009" s="48">
        <v>39906</v>
      </c>
    </row>
    <row r="1010" spans="1:7" x14ac:dyDescent="0.25">
      <c r="A1010" s="48">
        <v>399062409</v>
      </c>
      <c r="B1010" s="41" t="s">
        <v>1894</v>
      </c>
      <c r="C1010" s="41">
        <v>0</v>
      </c>
      <c r="D1010" s="41">
        <v>0</v>
      </c>
      <c r="E1010" s="41">
        <v>0</v>
      </c>
      <c r="F1010" s="41">
        <v>0</v>
      </c>
      <c r="G1010" s="48">
        <v>39906</v>
      </c>
    </row>
    <row r="1011" spans="1:7" x14ac:dyDescent="0.25">
      <c r="A1011" s="48">
        <v>399062416</v>
      </c>
      <c r="B1011" s="41" t="s">
        <v>1896</v>
      </c>
      <c r="C1011" s="41">
        <v>0</v>
      </c>
      <c r="D1011" s="41">
        <v>0</v>
      </c>
      <c r="E1011" s="41">
        <v>0</v>
      </c>
      <c r="F1011" s="41">
        <v>0</v>
      </c>
      <c r="G1011" s="48">
        <v>39906</v>
      </c>
    </row>
    <row r="1012" spans="1:7" x14ac:dyDescent="0.25">
      <c r="A1012" s="48">
        <v>399062422</v>
      </c>
      <c r="B1012" s="41" t="s">
        <v>1898</v>
      </c>
      <c r="C1012" s="41">
        <v>0</v>
      </c>
      <c r="D1012" s="41">
        <v>0</v>
      </c>
      <c r="E1012" s="41">
        <v>0</v>
      </c>
      <c r="F1012" s="41">
        <v>0</v>
      </c>
      <c r="G1012" s="48">
        <v>39906</v>
      </c>
    </row>
    <row r="1013" spans="1:7" x14ac:dyDescent="0.25">
      <c r="A1013" s="48">
        <v>399062423</v>
      </c>
      <c r="B1013" s="41" t="s">
        <v>1900</v>
      </c>
      <c r="C1013" s="41">
        <v>0</v>
      </c>
      <c r="D1013" s="41">
        <v>0</v>
      </c>
      <c r="E1013" s="41">
        <v>0</v>
      </c>
      <c r="F1013" s="41">
        <v>0</v>
      </c>
      <c r="G1013" s="48">
        <v>39906</v>
      </c>
    </row>
    <row r="1014" spans="1:7" x14ac:dyDescent="0.25">
      <c r="A1014" s="48">
        <v>399062428</v>
      </c>
      <c r="B1014" s="41" t="s">
        <v>1902</v>
      </c>
      <c r="C1014" s="41">
        <v>15125</v>
      </c>
      <c r="D1014" s="41">
        <v>15000</v>
      </c>
      <c r="E1014" s="41">
        <v>15000</v>
      </c>
      <c r="F1014" s="41">
        <v>125</v>
      </c>
      <c r="G1014" s="48">
        <v>39906</v>
      </c>
    </row>
    <row r="1015" spans="1:7" x14ac:dyDescent="0.25">
      <c r="A1015" s="48">
        <v>399062429</v>
      </c>
      <c r="B1015" s="41" t="s">
        <v>1904</v>
      </c>
      <c r="C1015" s="41">
        <v>0</v>
      </c>
      <c r="D1015" s="41">
        <v>16000</v>
      </c>
      <c r="E1015" s="41">
        <v>16000</v>
      </c>
      <c r="F1015" s="41">
        <v>-16000</v>
      </c>
      <c r="G1015" s="48">
        <v>39906</v>
      </c>
    </row>
    <row r="1016" spans="1:7" x14ac:dyDescent="0.25">
      <c r="A1016" s="48">
        <v>399062430</v>
      </c>
      <c r="B1016" s="41" t="s">
        <v>1906</v>
      </c>
      <c r="C1016" s="41">
        <v>0</v>
      </c>
      <c r="D1016" s="41">
        <v>0</v>
      </c>
      <c r="E1016" s="41">
        <v>0</v>
      </c>
      <c r="F1016" s="41">
        <v>0</v>
      </c>
      <c r="G1016" s="48">
        <v>39906</v>
      </c>
    </row>
    <row r="1017" spans="1:7" x14ac:dyDescent="0.25">
      <c r="A1017" s="48">
        <v>399062432</v>
      </c>
      <c r="B1017" s="41" t="s">
        <v>1908</v>
      </c>
      <c r="C1017" s="41">
        <v>0</v>
      </c>
      <c r="D1017" s="41">
        <v>0</v>
      </c>
      <c r="E1017" s="41">
        <v>0</v>
      </c>
      <c r="F1017" s="41">
        <v>0</v>
      </c>
      <c r="G1017" s="48">
        <v>39906</v>
      </c>
    </row>
    <row r="1018" spans="1:7" x14ac:dyDescent="0.25">
      <c r="A1018" s="48">
        <v>399062441</v>
      </c>
      <c r="B1018" s="41" t="s">
        <v>1910</v>
      </c>
      <c r="C1018" s="41">
        <v>0</v>
      </c>
      <c r="D1018" s="41">
        <v>0</v>
      </c>
      <c r="E1018" s="41">
        <v>0</v>
      </c>
      <c r="F1018" s="41">
        <v>0</v>
      </c>
      <c r="G1018" s="48">
        <v>39906</v>
      </c>
    </row>
    <row r="1019" spans="1:7" x14ac:dyDescent="0.25">
      <c r="A1019" s="48">
        <v>399062456</v>
      </c>
      <c r="B1019" s="41" t="s">
        <v>1912</v>
      </c>
      <c r="C1019" s="41">
        <v>0</v>
      </c>
      <c r="D1019" s="41">
        <v>200</v>
      </c>
      <c r="E1019" s="41">
        <v>200</v>
      </c>
      <c r="F1019" s="41">
        <v>-200</v>
      </c>
      <c r="G1019" s="48">
        <v>39906</v>
      </c>
    </row>
    <row r="1020" spans="1:7" x14ac:dyDescent="0.25">
      <c r="A1020" s="48">
        <v>399062500</v>
      </c>
      <c r="B1020" s="41" t="s">
        <v>1914</v>
      </c>
      <c r="C1020" s="41">
        <v>0</v>
      </c>
      <c r="D1020" s="41">
        <v>2000</v>
      </c>
      <c r="E1020" s="41">
        <v>2000</v>
      </c>
      <c r="F1020" s="41">
        <v>-2000</v>
      </c>
      <c r="G1020" s="48">
        <v>39906</v>
      </c>
    </row>
    <row r="1021" spans="1:7" x14ac:dyDescent="0.25">
      <c r="A1021" s="48">
        <v>399062502</v>
      </c>
      <c r="B1021" s="41" t="s">
        <v>1916</v>
      </c>
      <c r="C1021" s="41">
        <v>0</v>
      </c>
      <c r="D1021" s="41">
        <v>0</v>
      </c>
      <c r="E1021" s="41">
        <v>0</v>
      </c>
      <c r="F1021" s="41">
        <v>0</v>
      </c>
      <c r="G1021" s="48">
        <v>39906</v>
      </c>
    </row>
    <row r="1022" spans="1:7" x14ac:dyDescent="0.25">
      <c r="A1022" s="48">
        <v>399062510</v>
      </c>
      <c r="B1022" s="41" t="s">
        <v>1918</v>
      </c>
      <c r="C1022" s="41">
        <v>0</v>
      </c>
      <c r="D1022" s="41">
        <v>0</v>
      </c>
      <c r="E1022" s="41">
        <v>0</v>
      </c>
      <c r="F1022" s="41">
        <v>0</v>
      </c>
      <c r="G1022" s="48">
        <v>39906</v>
      </c>
    </row>
    <row r="1023" spans="1:7" x14ac:dyDescent="0.25">
      <c r="A1023" s="48">
        <v>399062520</v>
      </c>
      <c r="B1023" s="41" t="s">
        <v>1920</v>
      </c>
      <c r="C1023" s="41">
        <v>0</v>
      </c>
      <c r="D1023" s="41">
        <v>0</v>
      </c>
      <c r="E1023" s="41">
        <v>0</v>
      </c>
      <c r="F1023" s="41">
        <v>0</v>
      </c>
      <c r="G1023" s="48">
        <v>39906</v>
      </c>
    </row>
    <row r="1024" spans="1:7" x14ac:dyDescent="0.25">
      <c r="A1024" s="48">
        <v>399062524</v>
      </c>
      <c r="B1024" s="41" t="s">
        <v>1922</v>
      </c>
      <c r="C1024" s="41">
        <v>0</v>
      </c>
      <c r="D1024" s="41">
        <v>0</v>
      </c>
      <c r="E1024" s="41">
        <v>0</v>
      </c>
      <c r="F1024" s="41">
        <v>0</v>
      </c>
      <c r="G1024" s="48">
        <v>39906</v>
      </c>
    </row>
    <row r="1025" spans="1:7" x14ac:dyDescent="0.25">
      <c r="A1025" s="48">
        <v>399062701</v>
      </c>
      <c r="B1025" s="41" t="s">
        <v>1924</v>
      </c>
      <c r="C1025" s="41">
        <v>0</v>
      </c>
      <c r="D1025" s="41">
        <v>0</v>
      </c>
      <c r="E1025" s="41">
        <v>0</v>
      </c>
      <c r="F1025" s="41">
        <v>0</v>
      </c>
      <c r="G1025" s="48">
        <v>39906</v>
      </c>
    </row>
    <row r="1026" spans="1:7" x14ac:dyDescent="0.25">
      <c r="A1026" s="48">
        <v>399062703</v>
      </c>
      <c r="B1026" s="41" t="s">
        <v>1926</v>
      </c>
      <c r="C1026" s="41">
        <v>0</v>
      </c>
      <c r="D1026" s="41">
        <v>300</v>
      </c>
      <c r="E1026" s="41">
        <v>300</v>
      </c>
      <c r="F1026" s="41">
        <v>-300</v>
      </c>
      <c r="G1026" s="48">
        <v>39906</v>
      </c>
    </row>
    <row r="1027" spans="1:7" x14ac:dyDescent="0.25">
      <c r="A1027" s="48">
        <v>399062706</v>
      </c>
      <c r="B1027" s="41" t="s">
        <v>1928</v>
      </c>
      <c r="C1027" s="41">
        <v>11.96</v>
      </c>
      <c r="D1027" s="41">
        <v>0</v>
      </c>
      <c r="E1027" s="41">
        <v>0</v>
      </c>
      <c r="F1027" s="41">
        <v>11.96</v>
      </c>
      <c r="G1027" s="48">
        <v>39906</v>
      </c>
    </row>
    <row r="1028" spans="1:7" x14ac:dyDescent="0.25">
      <c r="A1028" s="48">
        <v>399062801</v>
      </c>
      <c r="B1028" s="41" t="s">
        <v>1930</v>
      </c>
      <c r="C1028" s="41">
        <v>396</v>
      </c>
      <c r="D1028" s="41">
        <v>1200</v>
      </c>
      <c r="E1028" s="41">
        <v>1200</v>
      </c>
      <c r="F1028" s="41">
        <v>-804</v>
      </c>
      <c r="G1028" s="48">
        <v>39906</v>
      </c>
    </row>
    <row r="1029" spans="1:7" x14ac:dyDescent="0.25">
      <c r="A1029" s="48">
        <v>399064600</v>
      </c>
      <c r="B1029" s="41" t="s">
        <v>1932</v>
      </c>
      <c r="C1029" s="41">
        <v>0</v>
      </c>
      <c r="D1029" s="41">
        <v>0</v>
      </c>
      <c r="E1029" s="41">
        <v>0</v>
      </c>
      <c r="F1029" s="41">
        <v>0</v>
      </c>
      <c r="G1029" s="48">
        <v>39906</v>
      </c>
    </row>
    <row r="1030" spans="1:7" x14ac:dyDescent="0.25">
      <c r="A1030" s="48">
        <v>399064610</v>
      </c>
      <c r="B1030" s="41" t="s">
        <v>1934</v>
      </c>
      <c r="C1030" s="41">
        <v>0</v>
      </c>
      <c r="D1030" s="41">
        <v>0</v>
      </c>
      <c r="E1030" s="41">
        <v>0</v>
      </c>
      <c r="F1030" s="41">
        <v>0</v>
      </c>
      <c r="G1030" s="48">
        <v>39906</v>
      </c>
    </row>
    <row r="1031" spans="1:7" x14ac:dyDescent="0.25">
      <c r="A1031" s="48">
        <v>399064611</v>
      </c>
      <c r="B1031" s="41" t="s">
        <v>1936</v>
      </c>
      <c r="C1031" s="41">
        <v>0</v>
      </c>
      <c r="D1031" s="41">
        <v>0</v>
      </c>
      <c r="E1031" s="41">
        <v>0</v>
      </c>
      <c r="F1031" s="41">
        <v>0</v>
      </c>
      <c r="G1031" s="48">
        <v>39906</v>
      </c>
    </row>
    <row r="1032" spans="1:7" x14ac:dyDescent="0.25">
      <c r="A1032" s="48">
        <v>399064612</v>
      </c>
      <c r="B1032" s="41" t="s">
        <v>1938</v>
      </c>
      <c r="C1032" s="41">
        <v>0</v>
      </c>
      <c r="D1032" s="41">
        <v>0</v>
      </c>
      <c r="E1032" s="41">
        <v>0</v>
      </c>
      <c r="F1032" s="41">
        <v>0</v>
      </c>
      <c r="G1032" s="48">
        <v>39906</v>
      </c>
    </row>
    <row r="1033" spans="1:7" x14ac:dyDescent="0.25">
      <c r="A1033" s="48">
        <v>399064618</v>
      </c>
      <c r="B1033" s="41" t="s">
        <v>1940</v>
      </c>
      <c r="C1033" s="41">
        <v>0</v>
      </c>
      <c r="D1033" s="41">
        <v>0</v>
      </c>
      <c r="E1033" s="41">
        <v>0</v>
      </c>
      <c r="F1033" s="41">
        <v>0</v>
      </c>
      <c r="G1033" s="48">
        <v>39906</v>
      </c>
    </row>
    <row r="1034" spans="1:7" x14ac:dyDescent="0.25">
      <c r="A1034" s="48">
        <v>399064619</v>
      </c>
      <c r="B1034" s="41" t="s">
        <v>1942</v>
      </c>
      <c r="C1034" s="41">
        <v>0</v>
      </c>
      <c r="D1034" s="41">
        <v>0</v>
      </c>
      <c r="E1034" s="41">
        <v>0</v>
      </c>
      <c r="F1034" s="41">
        <v>0</v>
      </c>
      <c r="G1034" s="48">
        <v>39906</v>
      </c>
    </row>
    <row r="1035" spans="1:7" x14ac:dyDescent="0.25">
      <c r="A1035" s="48">
        <v>399064621</v>
      </c>
      <c r="B1035" s="41" t="s">
        <v>1944</v>
      </c>
      <c r="C1035" s="41">
        <v>0</v>
      </c>
      <c r="D1035" s="41">
        <v>0</v>
      </c>
      <c r="E1035" s="41">
        <v>0</v>
      </c>
      <c r="F1035" s="41">
        <v>0</v>
      </c>
      <c r="G1035" s="48">
        <v>39906</v>
      </c>
    </row>
    <row r="1036" spans="1:7" x14ac:dyDescent="0.25">
      <c r="A1036" s="48">
        <v>399065007</v>
      </c>
      <c r="B1036" s="41" t="s">
        <v>1946</v>
      </c>
      <c r="C1036" s="41">
        <v>0</v>
      </c>
      <c r="D1036" s="41">
        <v>0</v>
      </c>
      <c r="E1036" s="41">
        <v>0</v>
      </c>
      <c r="F1036" s="41">
        <v>0</v>
      </c>
      <c r="G1036" s="48">
        <v>39906</v>
      </c>
    </row>
    <row r="1037" spans="1:7" x14ac:dyDescent="0.25">
      <c r="A1037" s="48">
        <v>399065008</v>
      </c>
      <c r="B1037" s="41" t="s">
        <v>1948</v>
      </c>
      <c r="C1037" s="41">
        <v>0</v>
      </c>
      <c r="D1037" s="41">
        <v>0</v>
      </c>
      <c r="E1037" s="41">
        <v>0</v>
      </c>
      <c r="F1037" s="41">
        <v>0</v>
      </c>
      <c r="G1037" s="48">
        <v>39906</v>
      </c>
    </row>
    <row r="1038" spans="1:7" x14ac:dyDescent="0.25">
      <c r="A1038" s="48">
        <v>399065019</v>
      </c>
      <c r="B1038" s="41" t="s">
        <v>1950</v>
      </c>
      <c r="C1038" s="41">
        <v>0</v>
      </c>
      <c r="D1038" s="41">
        <v>0</v>
      </c>
      <c r="E1038" s="41">
        <v>0</v>
      </c>
      <c r="F1038" s="41">
        <v>0</v>
      </c>
      <c r="G1038" s="48">
        <v>39906</v>
      </c>
    </row>
    <row r="1039" spans="1:7" x14ac:dyDescent="0.25">
      <c r="A1039" s="48">
        <v>399065069</v>
      </c>
      <c r="B1039" s="41" t="s">
        <v>1952</v>
      </c>
      <c r="C1039" s="41">
        <v>0</v>
      </c>
      <c r="D1039" s="41">
        <v>0</v>
      </c>
      <c r="E1039" s="41">
        <v>0</v>
      </c>
      <c r="F1039" s="41">
        <v>0</v>
      </c>
      <c r="G1039" s="48">
        <v>39906</v>
      </c>
    </row>
    <row r="1040" spans="1:7" x14ac:dyDescent="0.25">
      <c r="A1040" s="48">
        <v>399065112</v>
      </c>
      <c r="B1040" s="41" t="s">
        <v>2784</v>
      </c>
      <c r="C1040" s="41">
        <v>0</v>
      </c>
      <c r="D1040" s="41">
        <v>0</v>
      </c>
      <c r="E1040" s="41">
        <v>0</v>
      </c>
      <c r="F1040" s="41">
        <v>0</v>
      </c>
      <c r="G1040" s="48">
        <v>39906</v>
      </c>
    </row>
    <row r="1041" spans="1:7" x14ac:dyDescent="0.25">
      <c r="A1041" s="48">
        <v>399065240</v>
      </c>
      <c r="B1041" s="41" t="s">
        <v>1954</v>
      </c>
      <c r="C1041" s="41">
        <v>0</v>
      </c>
      <c r="D1041" s="41">
        <v>0</v>
      </c>
      <c r="E1041" s="41">
        <v>0</v>
      </c>
      <c r="F1041" s="41">
        <v>0</v>
      </c>
      <c r="G1041" s="48">
        <v>39906</v>
      </c>
    </row>
    <row r="1042" spans="1:7" x14ac:dyDescent="0.25">
      <c r="A1042" s="48">
        <v>399065520</v>
      </c>
      <c r="B1042" s="41" t="s">
        <v>2785</v>
      </c>
      <c r="C1042" s="41">
        <v>0</v>
      </c>
      <c r="D1042" s="41">
        <v>0</v>
      </c>
      <c r="E1042" s="41">
        <v>0</v>
      </c>
      <c r="F1042" s="41">
        <v>0</v>
      </c>
      <c r="G1042" s="48">
        <v>39906</v>
      </c>
    </row>
    <row r="1043" spans="1:7" x14ac:dyDescent="0.25">
      <c r="A1043" s="48">
        <v>399065912</v>
      </c>
      <c r="B1043" s="41" t="s">
        <v>2814</v>
      </c>
      <c r="C1043" s="41">
        <v>0</v>
      </c>
      <c r="D1043" s="41">
        <v>0</v>
      </c>
      <c r="E1043" s="41">
        <v>0</v>
      </c>
      <c r="F1043" s="41">
        <v>0</v>
      </c>
      <c r="G1043" s="48">
        <v>39906</v>
      </c>
    </row>
    <row r="1044" spans="1:7" x14ac:dyDescent="0.25">
      <c r="A1044" s="48">
        <v>399066009</v>
      </c>
      <c r="B1044" s="41" t="s">
        <v>1956</v>
      </c>
      <c r="C1044" s="41">
        <v>0</v>
      </c>
      <c r="D1044" s="41">
        <v>0</v>
      </c>
      <c r="E1044" s="41">
        <v>0</v>
      </c>
      <c r="F1044" s="41">
        <v>0</v>
      </c>
      <c r="G1044" s="48">
        <v>39906</v>
      </c>
    </row>
    <row r="1045" spans="1:7" x14ac:dyDescent="0.25">
      <c r="A1045" s="48">
        <v>399066010</v>
      </c>
      <c r="B1045" s="41" t="s">
        <v>1958</v>
      </c>
      <c r="C1045" s="41">
        <v>0</v>
      </c>
      <c r="D1045" s="41">
        <v>0</v>
      </c>
      <c r="E1045" s="41">
        <v>0</v>
      </c>
      <c r="F1045" s="41">
        <v>0</v>
      </c>
      <c r="G1045" s="48">
        <v>39906</v>
      </c>
    </row>
    <row r="1046" spans="1:7" x14ac:dyDescent="0.25">
      <c r="A1046" s="48">
        <v>399066011</v>
      </c>
      <c r="B1046" s="41" t="s">
        <v>1960</v>
      </c>
      <c r="C1046" s="41">
        <v>0</v>
      </c>
      <c r="D1046" s="41">
        <v>0</v>
      </c>
      <c r="E1046" s="41">
        <v>0</v>
      </c>
      <c r="F1046" s="41">
        <v>0</v>
      </c>
      <c r="G1046" s="48">
        <v>39906</v>
      </c>
    </row>
    <row r="1047" spans="1:7" x14ac:dyDescent="0.25">
      <c r="A1047" s="48">
        <v>399069051</v>
      </c>
      <c r="B1047" s="41" t="s">
        <v>1962</v>
      </c>
      <c r="C1047" s="41">
        <v>0</v>
      </c>
      <c r="D1047" s="41">
        <v>0</v>
      </c>
      <c r="E1047" s="41">
        <v>0</v>
      </c>
      <c r="F1047" s="41">
        <v>0</v>
      </c>
      <c r="G1047" s="48">
        <v>39906</v>
      </c>
    </row>
    <row r="1048" spans="1:7" x14ac:dyDescent="0.25">
      <c r="A1048" s="48">
        <v>399069054</v>
      </c>
      <c r="B1048" s="41" t="s">
        <v>1964</v>
      </c>
      <c r="C1048" s="41">
        <v>0</v>
      </c>
      <c r="D1048" s="41">
        <v>0</v>
      </c>
      <c r="E1048" s="41">
        <v>0</v>
      </c>
      <c r="F1048" s="41">
        <v>0</v>
      </c>
      <c r="G1048" s="48">
        <v>39906</v>
      </c>
    </row>
    <row r="1049" spans="1:7" x14ac:dyDescent="0.25">
      <c r="A1049" s="48">
        <v>399069055</v>
      </c>
      <c r="B1049" s="41" t="s">
        <v>1966</v>
      </c>
      <c r="C1049" s="41">
        <v>0</v>
      </c>
      <c r="D1049" s="41">
        <v>0</v>
      </c>
      <c r="E1049" s="41">
        <v>0</v>
      </c>
      <c r="F1049" s="41">
        <v>0</v>
      </c>
      <c r="G1049" s="48">
        <v>39906</v>
      </c>
    </row>
    <row r="1050" spans="1:7" x14ac:dyDescent="0.25">
      <c r="A1050" s="48">
        <v>399069066</v>
      </c>
      <c r="B1050" s="41" t="s">
        <v>1968</v>
      </c>
      <c r="C1050" s="41">
        <v>0</v>
      </c>
      <c r="D1050" s="41">
        <v>0</v>
      </c>
      <c r="E1050" s="41">
        <v>0</v>
      </c>
      <c r="F1050" s="41">
        <v>0</v>
      </c>
      <c r="G1050" s="48">
        <v>39906</v>
      </c>
    </row>
    <row r="1051" spans="1:7" x14ac:dyDescent="0.25">
      <c r="A1051" s="48">
        <v>399069201</v>
      </c>
      <c r="B1051" s="41" t="s">
        <v>1970</v>
      </c>
      <c r="C1051" s="41">
        <v>0</v>
      </c>
      <c r="D1051" s="41">
        <v>0</v>
      </c>
      <c r="E1051" s="41">
        <v>0</v>
      </c>
      <c r="F1051" s="41">
        <v>0</v>
      </c>
      <c r="G1051" s="48">
        <v>39906</v>
      </c>
    </row>
    <row r="1052" spans="1:7" x14ac:dyDescent="0.25">
      <c r="A1052" s="48">
        <v>399069206</v>
      </c>
      <c r="B1052" s="41" t="s">
        <v>1972</v>
      </c>
      <c r="C1052" s="41">
        <v>0</v>
      </c>
      <c r="D1052" s="41">
        <v>0</v>
      </c>
      <c r="E1052" s="41">
        <v>0</v>
      </c>
      <c r="F1052" s="41">
        <v>0</v>
      </c>
      <c r="G1052" s="48">
        <v>39906</v>
      </c>
    </row>
    <row r="1053" spans="1:7" x14ac:dyDescent="0.25">
      <c r="A1053" s="48">
        <v>399069356</v>
      </c>
      <c r="B1053" s="41" t="s">
        <v>1974</v>
      </c>
      <c r="C1053" s="41">
        <v>-2.48</v>
      </c>
      <c r="D1053" s="41">
        <v>-100</v>
      </c>
      <c r="E1053" s="41">
        <v>-100</v>
      </c>
      <c r="F1053" s="41">
        <v>97.52</v>
      </c>
      <c r="G1053" s="48">
        <v>39906</v>
      </c>
    </row>
    <row r="1054" spans="1:7" x14ac:dyDescent="0.25">
      <c r="A1054" s="48">
        <v>399069800</v>
      </c>
      <c r="B1054" s="41" t="s">
        <v>1976</v>
      </c>
      <c r="C1054" s="41">
        <v>0</v>
      </c>
      <c r="D1054" s="41">
        <v>0</v>
      </c>
      <c r="E1054" s="41">
        <v>0</v>
      </c>
      <c r="F1054" s="41">
        <v>0</v>
      </c>
      <c r="G1054" s="48">
        <v>39906</v>
      </c>
    </row>
    <row r="1055" spans="1:7" x14ac:dyDescent="0.25">
      <c r="A1055" s="48">
        <v>399069802</v>
      </c>
      <c r="B1055" s="41" t="s">
        <v>1978</v>
      </c>
      <c r="C1055" s="41">
        <v>0</v>
      </c>
      <c r="D1055" s="41">
        <v>0</v>
      </c>
      <c r="E1055" s="41">
        <v>0</v>
      </c>
      <c r="F1055" s="41">
        <v>0</v>
      </c>
      <c r="G1055" s="48">
        <v>39906</v>
      </c>
    </row>
    <row r="1056" spans="1:7" x14ac:dyDescent="0.25">
      <c r="A1056" s="48">
        <v>399069846</v>
      </c>
      <c r="B1056" s="41" t="s">
        <v>1980</v>
      </c>
      <c r="C1056" s="41">
        <v>0</v>
      </c>
      <c r="D1056" s="41">
        <v>0</v>
      </c>
      <c r="E1056" s="41">
        <v>0</v>
      </c>
      <c r="F1056" s="41">
        <v>0</v>
      </c>
      <c r="G1056" s="48">
        <v>39906</v>
      </c>
    </row>
    <row r="1057" spans="1:7" x14ac:dyDescent="0.25">
      <c r="A1057" s="48">
        <v>399070100</v>
      </c>
      <c r="B1057" s="41" t="s">
        <v>1982</v>
      </c>
      <c r="C1057" s="41">
        <v>0</v>
      </c>
      <c r="D1057" s="41">
        <v>0</v>
      </c>
      <c r="E1057" s="41">
        <v>0</v>
      </c>
      <c r="F1057" s="41">
        <v>0</v>
      </c>
      <c r="G1057" s="48">
        <v>39907</v>
      </c>
    </row>
    <row r="1058" spans="1:7" x14ac:dyDescent="0.25">
      <c r="A1058" s="48">
        <v>399070101</v>
      </c>
      <c r="B1058" s="41" t="s">
        <v>1984</v>
      </c>
      <c r="C1058" s="41">
        <v>0</v>
      </c>
      <c r="D1058" s="41">
        <v>0</v>
      </c>
      <c r="E1058" s="41">
        <v>0</v>
      </c>
      <c r="F1058" s="41">
        <v>0</v>
      </c>
      <c r="G1058" s="48">
        <v>39907</v>
      </c>
    </row>
    <row r="1059" spans="1:7" x14ac:dyDescent="0.25">
      <c r="A1059" s="48">
        <v>399070120</v>
      </c>
      <c r="B1059" s="41" t="s">
        <v>1986</v>
      </c>
      <c r="C1059" s="41">
        <v>0</v>
      </c>
      <c r="D1059" s="41">
        <v>0</v>
      </c>
      <c r="E1059" s="41">
        <v>0</v>
      </c>
      <c r="F1059" s="41">
        <v>0</v>
      </c>
      <c r="G1059" s="48">
        <v>39907</v>
      </c>
    </row>
    <row r="1060" spans="1:7" x14ac:dyDescent="0.25">
      <c r="A1060" s="48">
        <v>399070150</v>
      </c>
      <c r="B1060" s="41" t="s">
        <v>1988</v>
      </c>
      <c r="C1060" s="41">
        <v>0</v>
      </c>
      <c r="D1060" s="41">
        <v>0</v>
      </c>
      <c r="E1060" s="41">
        <v>0</v>
      </c>
      <c r="F1060" s="41">
        <v>0</v>
      </c>
      <c r="G1060" s="48">
        <v>39907</v>
      </c>
    </row>
    <row r="1061" spans="1:7" x14ac:dyDescent="0.25">
      <c r="A1061" s="48">
        <v>399070200</v>
      </c>
      <c r="B1061" s="41" t="s">
        <v>1990</v>
      </c>
      <c r="C1061" s="41">
        <v>0</v>
      </c>
      <c r="D1061" s="41">
        <v>0</v>
      </c>
      <c r="E1061" s="41">
        <v>0</v>
      </c>
      <c r="F1061" s="41">
        <v>0</v>
      </c>
      <c r="G1061" s="48">
        <v>39907</v>
      </c>
    </row>
    <row r="1062" spans="1:7" x14ac:dyDescent="0.25">
      <c r="A1062" s="48">
        <v>399070700</v>
      </c>
      <c r="B1062" s="41" t="s">
        <v>1992</v>
      </c>
      <c r="C1062" s="41">
        <v>0</v>
      </c>
      <c r="D1062" s="41">
        <v>0</v>
      </c>
      <c r="E1062" s="41">
        <v>0</v>
      </c>
      <c r="F1062" s="41">
        <v>0</v>
      </c>
      <c r="G1062" s="48">
        <v>39907</v>
      </c>
    </row>
    <row r="1063" spans="1:7" x14ac:dyDescent="0.25">
      <c r="A1063" s="48">
        <v>399070800</v>
      </c>
      <c r="B1063" s="41" t="s">
        <v>1994</v>
      </c>
      <c r="C1063" s="41">
        <v>0</v>
      </c>
      <c r="D1063" s="41">
        <v>0</v>
      </c>
      <c r="E1063" s="41">
        <v>0</v>
      </c>
      <c r="F1063" s="41">
        <v>0</v>
      </c>
      <c r="G1063" s="48">
        <v>39907</v>
      </c>
    </row>
    <row r="1064" spans="1:7" x14ac:dyDescent="0.25">
      <c r="A1064" s="48">
        <v>399070915</v>
      </c>
      <c r="B1064" s="41" t="s">
        <v>1996</v>
      </c>
      <c r="C1064" s="41">
        <v>0</v>
      </c>
      <c r="D1064" s="41">
        <v>0</v>
      </c>
      <c r="E1064" s="41">
        <v>0</v>
      </c>
      <c r="F1064" s="41">
        <v>0</v>
      </c>
      <c r="G1064" s="48">
        <v>39907</v>
      </c>
    </row>
    <row r="1065" spans="1:7" x14ac:dyDescent="0.25">
      <c r="A1065" s="48">
        <v>399070930</v>
      </c>
      <c r="B1065" s="41" t="s">
        <v>1998</v>
      </c>
      <c r="C1065" s="41">
        <v>0</v>
      </c>
      <c r="D1065" s="41">
        <v>0</v>
      </c>
      <c r="E1065" s="41">
        <v>0</v>
      </c>
      <c r="F1065" s="41">
        <v>0</v>
      </c>
      <c r="G1065" s="48">
        <v>39907</v>
      </c>
    </row>
    <row r="1066" spans="1:7" x14ac:dyDescent="0.25">
      <c r="A1066" s="48">
        <v>399070975</v>
      </c>
      <c r="B1066" s="41" t="s">
        <v>2000</v>
      </c>
      <c r="C1066" s="41">
        <v>0</v>
      </c>
      <c r="D1066" s="41">
        <v>0</v>
      </c>
      <c r="E1066" s="41">
        <v>0</v>
      </c>
      <c r="F1066" s="41">
        <v>0</v>
      </c>
      <c r="G1066" s="48">
        <v>39907</v>
      </c>
    </row>
    <row r="1067" spans="1:7" x14ac:dyDescent="0.25">
      <c r="A1067" s="48">
        <v>399071100</v>
      </c>
      <c r="B1067" s="41" t="s">
        <v>2002</v>
      </c>
      <c r="C1067" s="41">
        <v>0</v>
      </c>
      <c r="D1067" s="41">
        <v>0</v>
      </c>
      <c r="E1067" s="41">
        <v>0</v>
      </c>
      <c r="F1067" s="41">
        <v>0</v>
      </c>
      <c r="G1067" s="48">
        <v>39907</v>
      </c>
    </row>
    <row r="1068" spans="1:7" x14ac:dyDescent="0.25">
      <c r="A1068" s="48">
        <v>399071135</v>
      </c>
      <c r="B1068" s="41" t="s">
        <v>2004</v>
      </c>
      <c r="C1068" s="41">
        <v>0</v>
      </c>
      <c r="D1068" s="41">
        <v>0</v>
      </c>
      <c r="E1068" s="41">
        <v>0</v>
      </c>
      <c r="F1068" s="41">
        <v>0</v>
      </c>
      <c r="G1068" s="48">
        <v>39907</v>
      </c>
    </row>
    <row r="1069" spans="1:7" x14ac:dyDescent="0.25">
      <c r="A1069" s="48">
        <v>399072000</v>
      </c>
      <c r="B1069" s="41" t="s">
        <v>2006</v>
      </c>
      <c r="C1069" s="41">
        <v>0</v>
      </c>
      <c r="D1069" s="41">
        <v>0</v>
      </c>
      <c r="E1069" s="41">
        <v>0</v>
      </c>
      <c r="F1069" s="41">
        <v>0</v>
      </c>
      <c r="G1069" s="48">
        <v>39907</v>
      </c>
    </row>
    <row r="1070" spans="1:7" x14ac:dyDescent="0.25">
      <c r="A1070" s="48">
        <v>399072002</v>
      </c>
      <c r="B1070" s="41" t="s">
        <v>2004</v>
      </c>
      <c r="C1070" s="41">
        <v>12397.78</v>
      </c>
      <c r="D1070" s="41">
        <v>11000</v>
      </c>
      <c r="E1070" s="41">
        <v>11000</v>
      </c>
      <c r="F1070" s="41">
        <v>1397.78</v>
      </c>
      <c r="G1070" s="48">
        <v>39907</v>
      </c>
    </row>
    <row r="1071" spans="1:7" x14ac:dyDescent="0.25">
      <c r="A1071" s="48">
        <v>399072003</v>
      </c>
      <c r="B1071" s="41" t="s">
        <v>2009</v>
      </c>
      <c r="C1071" s="41">
        <v>0</v>
      </c>
      <c r="D1071" s="41">
        <v>0</v>
      </c>
      <c r="E1071" s="41">
        <v>0</v>
      </c>
      <c r="F1071" s="41">
        <v>0</v>
      </c>
      <c r="G1071" s="48">
        <v>39907</v>
      </c>
    </row>
    <row r="1072" spans="1:7" x14ac:dyDescent="0.25">
      <c r="A1072" s="48">
        <v>399072004</v>
      </c>
      <c r="B1072" s="41" t="s">
        <v>2011</v>
      </c>
      <c r="C1072" s="41">
        <v>47877.35</v>
      </c>
      <c r="D1072" s="41">
        <v>90000</v>
      </c>
      <c r="E1072" s="41">
        <v>90000</v>
      </c>
      <c r="F1072" s="41">
        <v>-42122.65</v>
      </c>
      <c r="G1072" s="48">
        <v>39907</v>
      </c>
    </row>
    <row r="1073" spans="1:7" x14ac:dyDescent="0.25">
      <c r="A1073" s="48">
        <v>399072005</v>
      </c>
      <c r="B1073" s="41" t="s">
        <v>2013</v>
      </c>
      <c r="C1073" s="41">
        <v>0</v>
      </c>
      <c r="D1073" s="41">
        <v>2200</v>
      </c>
      <c r="E1073" s="41">
        <v>2200</v>
      </c>
      <c r="F1073" s="41">
        <v>-2200</v>
      </c>
      <c r="G1073" s="48">
        <v>39907</v>
      </c>
    </row>
    <row r="1074" spans="1:7" x14ac:dyDescent="0.25">
      <c r="A1074" s="48">
        <v>399072006</v>
      </c>
      <c r="B1074" s="41" t="s">
        <v>2015</v>
      </c>
      <c r="C1074" s="41">
        <v>0</v>
      </c>
      <c r="D1074" s="41">
        <v>0</v>
      </c>
      <c r="E1074" s="41">
        <v>0</v>
      </c>
      <c r="F1074" s="41">
        <v>0</v>
      </c>
      <c r="G1074" s="48">
        <v>39907</v>
      </c>
    </row>
    <row r="1075" spans="1:7" x14ac:dyDescent="0.25">
      <c r="A1075" s="48">
        <v>399072022</v>
      </c>
      <c r="B1075" s="41" t="s">
        <v>2017</v>
      </c>
      <c r="C1075" s="41">
        <v>0</v>
      </c>
      <c r="D1075" s="41">
        <v>0</v>
      </c>
      <c r="E1075" s="41">
        <v>0</v>
      </c>
      <c r="F1075" s="41">
        <v>0</v>
      </c>
      <c r="G1075" s="48">
        <v>39907</v>
      </c>
    </row>
    <row r="1076" spans="1:7" x14ac:dyDescent="0.25">
      <c r="A1076" s="48">
        <v>399072401</v>
      </c>
      <c r="B1076" s="41" t="s">
        <v>2019</v>
      </c>
      <c r="C1076" s="41">
        <v>245102.04</v>
      </c>
      <c r="D1076" s="41">
        <v>202900</v>
      </c>
      <c r="E1076" s="41">
        <v>202900</v>
      </c>
      <c r="F1076" s="41">
        <v>42202.04</v>
      </c>
      <c r="G1076" s="48">
        <v>39907</v>
      </c>
    </row>
    <row r="1077" spans="1:7" x14ac:dyDescent="0.25">
      <c r="A1077" s="48">
        <v>399072408</v>
      </c>
      <c r="B1077" s="41" t="s">
        <v>2758</v>
      </c>
      <c r="C1077" s="41">
        <v>4679.12</v>
      </c>
      <c r="D1077" s="41">
        <v>5500</v>
      </c>
      <c r="E1077" s="41">
        <v>5500</v>
      </c>
      <c r="F1077" s="41">
        <v>-820.88</v>
      </c>
      <c r="G1077" s="48">
        <v>39907</v>
      </c>
    </row>
    <row r="1078" spans="1:7" x14ac:dyDescent="0.25">
      <c r="A1078" s="48">
        <v>399072423</v>
      </c>
      <c r="B1078" s="41" t="s">
        <v>2021</v>
      </c>
      <c r="C1078" s="41">
        <v>41833.97</v>
      </c>
      <c r="D1078" s="41">
        <v>56400</v>
      </c>
      <c r="E1078" s="41">
        <v>56400</v>
      </c>
      <c r="F1078" s="41">
        <v>-14566.03</v>
      </c>
      <c r="G1078" s="48">
        <v>39907</v>
      </c>
    </row>
    <row r="1079" spans="1:7" x14ac:dyDescent="0.25">
      <c r="A1079" s="48">
        <v>399072432</v>
      </c>
      <c r="B1079" s="41" t="s">
        <v>2023</v>
      </c>
      <c r="C1079" s="41">
        <v>0</v>
      </c>
      <c r="D1079" s="41">
        <v>0</v>
      </c>
      <c r="E1079" s="41">
        <v>0</v>
      </c>
      <c r="F1079" s="41">
        <v>0</v>
      </c>
      <c r="G1079" s="48">
        <v>39907</v>
      </c>
    </row>
    <row r="1080" spans="1:7" x14ac:dyDescent="0.25">
      <c r="A1080" s="48">
        <v>399072435</v>
      </c>
      <c r="B1080" s="41" t="s">
        <v>2025</v>
      </c>
      <c r="C1080" s="41">
        <v>0</v>
      </c>
      <c r="D1080" s="41">
        <v>1000</v>
      </c>
      <c r="E1080" s="41">
        <v>1000</v>
      </c>
      <c r="F1080" s="41">
        <v>-1000</v>
      </c>
      <c r="G1080" s="48">
        <v>39907</v>
      </c>
    </row>
    <row r="1081" spans="1:7" x14ac:dyDescent="0.25">
      <c r="A1081" s="48">
        <v>399072446</v>
      </c>
      <c r="B1081" s="41" t="s">
        <v>2027</v>
      </c>
      <c r="C1081" s="41">
        <v>0</v>
      </c>
      <c r="D1081" s="41">
        <v>0</v>
      </c>
      <c r="E1081" s="41">
        <v>0</v>
      </c>
      <c r="F1081" s="41">
        <v>0</v>
      </c>
      <c r="G1081" s="48">
        <v>39907</v>
      </c>
    </row>
    <row r="1082" spans="1:7" x14ac:dyDescent="0.25">
      <c r="A1082" s="48">
        <v>399072500</v>
      </c>
      <c r="B1082" s="41" t="s">
        <v>2029</v>
      </c>
      <c r="C1082" s="41">
        <v>0</v>
      </c>
      <c r="D1082" s="41">
        <v>0</v>
      </c>
      <c r="E1082" s="41">
        <v>0</v>
      </c>
      <c r="F1082" s="41">
        <v>0</v>
      </c>
      <c r="G1082" s="48">
        <v>39907</v>
      </c>
    </row>
    <row r="1083" spans="1:7" x14ac:dyDescent="0.25">
      <c r="A1083" s="48">
        <v>399072510</v>
      </c>
      <c r="B1083" s="41" t="s">
        <v>2031</v>
      </c>
      <c r="C1083" s="41">
        <v>0</v>
      </c>
      <c r="D1083" s="41">
        <v>0</v>
      </c>
      <c r="E1083" s="41">
        <v>0</v>
      </c>
      <c r="F1083" s="41">
        <v>0</v>
      </c>
      <c r="G1083" s="48">
        <v>39907</v>
      </c>
    </row>
    <row r="1084" spans="1:7" x14ac:dyDescent="0.25">
      <c r="A1084" s="48">
        <v>399072520</v>
      </c>
      <c r="B1084" s="41" t="s">
        <v>2033</v>
      </c>
      <c r="C1084" s="41">
        <v>0</v>
      </c>
      <c r="D1084" s="41">
        <v>0</v>
      </c>
      <c r="E1084" s="41">
        <v>0</v>
      </c>
      <c r="F1084" s="41">
        <v>0</v>
      </c>
      <c r="G1084" s="48">
        <v>39907</v>
      </c>
    </row>
    <row r="1085" spans="1:7" x14ac:dyDescent="0.25">
      <c r="A1085" s="48">
        <v>399072701</v>
      </c>
      <c r="B1085" s="41" t="s">
        <v>2035</v>
      </c>
      <c r="C1085" s="41">
        <v>0</v>
      </c>
      <c r="D1085" s="41">
        <v>0</v>
      </c>
      <c r="E1085" s="41">
        <v>0</v>
      </c>
      <c r="F1085" s="41">
        <v>0</v>
      </c>
      <c r="G1085" s="48">
        <v>39907</v>
      </c>
    </row>
    <row r="1086" spans="1:7" x14ac:dyDescent="0.25">
      <c r="A1086" s="48">
        <v>399072703</v>
      </c>
      <c r="B1086" s="41" t="s">
        <v>2037</v>
      </c>
      <c r="C1086" s="41">
        <v>0</v>
      </c>
      <c r="D1086" s="41">
        <v>300</v>
      </c>
      <c r="E1086" s="41">
        <v>300</v>
      </c>
      <c r="F1086" s="41">
        <v>-300</v>
      </c>
      <c r="G1086" s="48">
        <v>39907</v>
      </c>
    </row>
    <row r="1087" spans="1:7" x14ac:dyDescent="0.25">
      <c r="A1087" s="48">
        <v>399072706</v>
      </c>
      <c r="B1087" s="41" t="s">
        <v>2039</v>
      </c>
      <c r="C1087" s="41">
        <v>0</v>
      </c>
      <c r="D1087" s="41">
        <v>300</v>
      </c>
      <c r="E1087" s="41">
        <v>300</v>
      </c>
      <c r="F1087" s="41">
        <v>-300</v>
      </c>
      <c r="G1087" s="48">
        <v>39907</v>
      </c>
    </row>
    <row r="1088" spans="1:7" x14ac:dyDescent="0.25">
      <c r="A1088" s="48">
        <v>399072708</v>
      </c>
      <c r="B1088" s="41" t="s">
        <v>2041</v>
      </c>
      <c r="C1088" s="41">
        <v>0</v>
      </c>
      <c r="D1088" s="41">
        <v>0</v>
      </c>
      <c r="E1088" s="41">
        <v>0</v>
      </c>
      <c r="F1088" s="41">
        <v>0</v>
      </c>
      <c r="G1088" s="48">
        <v>39907</v>
      </c>
    </row>
    <row r="1089" spans="1:7" x14ac:dyDescent="0.25">
      <c r="A1089" s="48">
        <v>399072712</v>
      </c>
      <c r="B1089" s="41" t="s">
        <v>2043</v>
      </c>
      <c r="C1089" s="41">
        <v>0</v>
      </c>
      <c r="D1089" s="41">
        <v>0</v>
      </c>
      <c r="E1089" s="41">
        <v>0</v>
      </c>
      <c r="F1089" s="41">
        <v>0</v>
      </c>
      <c r="G1089" s="48">
        <v>39907</v>
      </c>
    </row>
    <row r="1090" spans="1:7" x14ac:dyDescent="0.25">
      <c r="A1090" s="48">
        <v>399072713</v>
      </c>
      <c r="B1090" s="41" t="s">
        <v>2045</v>
      </c>
      <c r="C1090" s="41">
        <v>10570.96</v>
      </c>
      <c r="D1090" s="41">
        <v>28200</v>
      </c>
      <c r="E1090" s="41">
        <v>28200</v>
      </c>
      <c r="F1090" s="41">
        <v>-17629.04</v>
      </c>
      <c r="G1090" s="48">
        <v>39907</v>
      </c>
    </row>
    <row r="1091" spans="1:7" x14ac:dyDescent="0.25">
      <c r="A1091" s="48">
        <v>399072714</v>
      </c>
      <c r="B1091" s="41" t="s">
        <v>2047</v>
      </c>
      <c r="C1091" s="41">
        <v>330</v>
      </c>
      <c r="D1091" s="41">
        <v>4000</v>
      </c>
      <c r="E1091" s="41">
        <v>4000</v>
      </c>
      <c r="F1091" s="41">
        <v>-3670</v>
      </c>
      <c r="G1091" s="48">
        <v>39907</v>
      </c>
    </row>
    <row r="1092" spans="1:7" x14ac:dyDescent="0.25">
      <c r="A1092" s="48">
        <v>399072801</v>
      </c>
      <c r="B1092" s="41" t="s">
        <v>2049</v>
      </c>
      <c r="C1092" s="41">
        <v>0</v>
      </c>
      <c r="D1092" s="41">
        <v>0</v>
      </c>
      <c r="E1092" s="41">
        <v>0</v>
      </c>
      <c r="F1092" s="41">
        <v>0</v>
      </c>
      <c r="G1092" s="48">
        <v>39907</v>
      </c>
    </row>
    <row r="1093" spans="1:7" x14ac:dyDescent="0.25">
      <c r="A1093" s="48">
        <v>399072921</v>
      </c>
      <c r="B1093" s="41" t="s">
        <v>2051</v>
      </c>
      <c r="C1093" s="41">
        <v>0</v>
      </c>
      <c r="D1093" s="41">
        <v>0</v>
      </c>
      <c r="E1093" s="41">
        <v>0</v>
      </c>
      <c r="F1093" s="41">
        <v>0</v>
      </c>
      <c r="G1093" s="48">
        <v>39907</v>
      </c>
    </row>
    <row r="1094" spans="1:7" x14ac:dyDescent="0.25">
      <c r="A1094" s="48">
        <v>399074600</v>
      </c>
      <c r="B1094" s="41" t="s">
        <v>2053</v>
      </c>
      <c r="C1094" s="41">
        <v>0</v>
      </c>
      <c r="D1094" s="41">
        <v>0</v>
      </c>
      <c r="E1094" s="41">
        <v>0</v>
      </c>
      <c r="F1094" s="41">
        <v>0</v>
      </c>
      <c r="G1094" s="48">
        <v>39907</v>
      </c>
    </row>
    <row r="1095" spans="1:7" x14ac:dyDescent="0.25">
      <c r="A1095" s="48">
        <v>399074610</v>
      </c>
      <c r="B1095" s="41" t="s">
        <v>2055</v>
      </c>
      <c r="C1095" s="41">
        <v>0</v>
      </c>
      <c r="D1095" s="41">
        <v>0</v>
      </c>
      <c r="E1095" s="41">
        <v>0</v>
      </c>
      <c r="F1095" s="41">
        <v>0</v>
      </c>
      <c r="G1095" s="48">
        <v>39907</v>
      </c>
    </row>
    <row r="1096" spans="1:7" x14ac:dyDescent="0.25">
      <c r="A1096" s="48">
        <v>399074611</v>
      </c>
      <c r="B1096" s="41" t="s">
        <v>2057</v>
      </c>
      <c r="C1096" s="41">
        <v>0</v>
      </c>
      <c r="D1096" s="41">
        <v>0</v>
      </c>
      <c r="E1096" s="41">
        <v>0</v>
      </c>
      <c r="F1096" s="41">
        <v>0</v>
      </c>
      <c r="G1096" s="48">
        <v>39907</v>
      </c>
    </row>
    <row r="1097" spans="1:7" x14ac:dyDescent="0.25">
      <c r="A1097" s="48">
        <v>399074612</v>
      </c>
      <c r="B1097" s="41" t="s">
        <v>2059</v>
      </c>
      <c r="C1097" s="41">
        <v>0</v>
      </c>
      <c r="D1097" s="41">
        <v>0</v>
      </c>
      <c r="E1097" s="41">
        <v>0</v>
      </c>
      <c r="F1097" s="41">
        <v>0</v>
      </c>
      <c r="G1097" s="48">
        <v>39907</v>
      </c>
    </row>
    <row r="1098" spans="1:7" x14ac:dyDescent="0.25">
      <c r="A1098" s="48">
        <v>399074613</v>
      </c>
      <c r="B1098" s="41" t="s">
        <v>2061</v>
      </c>
      <c r="C1098" s="41">
        <v>0</v>
      </c>
      <c r="D1098" s="41">
        <v>0</v>
      </c>
      <c r="E1098" s="41">
        <v>0</v>
      </c>
      <c r="F1098" s="41">
        <v>0</v>
      </c>
      <c r="G1098" s="48">
        <v>39907</v>
      </c>
    </row>
    <row r="1099" spans="1:7" x14ac:dyDescent="0.25">
      <c r="A1099" s="48">
        <v>399074618</v>
      </c>
      <c r="B1099" s="41" t="s">
        <v>2063</v>
      </c>
      <c r="C1099" s="41">
        <v>0</v>
      </c>
      <c r="D1099" s="41">
        <v>0</v>
      </c>
      <c r="E1099" s="41">
        <v>0</v>
      </c>
      <c r="F1099" s="41">
        <v>0</v>
      </c>
      <c r="G1099" s="48">
        <v>39907</v>
      </c>
    </row>
    <row r="1100" spans="1:7" x14ac:dyDescent="0.25">
      <c r="A1100" s="48">
        <v>399074619</v>
      </c>
      <c r="B1100" s="41" t="s">
        <v>2065</v>
      </c>
      <c r="C1100" s="41">
        <v>0</v>
      </c>
      <c r="D1100" s="41">
        <v>0</v>
      </c>
      <c r="E1100" s="41">
        <v>0</v>
      </c>
      <c r="F1100" s="41">
        <v>0</v>
      </c>
      <c r="G1100" s="48">
        <v>39907</v>
      </c>
    </row>
    <row r="1101" spans="1:7" x14ac:dyDescent="0.25">
      <c r="A1101" s="48">
        <v>399074621</v>
      </c>
      <c r="B1101" s="41" t="s">
        <v>2067</v>
      </c>
      <c r="C1101" s="41">
        <v>0</v>
      </c>
      <c r="D1101" s="41">
        <v>0</v>
      </c>
      <c r="E1101" s="41">
        <v>0</v>
      </c>
      <c r="F1101" s="41">
        <v>0</v>
      </c>
      <c r="G1101" s="48">
        <v>39907</v>
      </c>
    </row>
    <row r="1102" spans="1:7" x14ac:dyDescent="0.25">
      <c r="A1102" s="48">
        <v>399075580</v>
      </c>
      <c r="B1102" s="41" t="s">
        <v>2069</v>
      </c>
      <c r="C1102" s="41">
        <v>602.58000000000004</v>
      </c>
      <c r="D1102" s="41">
        <v>0</v>
      </c>
      <c r="E1102" s="41">
        <v>0</v>
      </c>
      <c r="F1102" s="41">
        <v>602.58000000000004</v>
      </c>
      <c r="G1102" s="48">
        <v>39907</v>
      </c>
    </row>
    <row r="1103" spans="1:7" x14ac:dyDescent="0.25">
      <c r="A1103" s="48">
        <v>399075581</v>
      </c>
      <c r="B1103" s="41" t="s">
        <v>2071</v>
      </c>
      <c r="C1103" s="41">
        <v>0</v>
      </c>
      <c r="D1103" s="41">
        <v>0</v>
      </c>
      <c r="E1103" s="41">
        <v>0</v>
      </c>
      <c r="F1103" s="41">
        <v>0</v>
      </c>
      <c r="G1103" s="48">
        <v>39907</v>
      </c>
    </row>
    <row r="1104" spans="1:7" x14ac:dyDescent="0.25">
      <c r="A1104" s="48">
        <v>399075582</v>
      </c>
      <c r="B1104" s="41" t="s">
        <v>2073</v>
      </c>
      <c r="C1104" s="41">
        <v>0</v>
      </c>
      <c r="D1104" s="41">
        <v>0</v>
      </c>
      <c r="E1104" s="41">
        <v>0</v>
      </c>
      <c r="F1104" s="41">
        <v>0</v>
      </c>
      <c r="G1104" s="48">
        <v>39907</v>
      </c>
    </row>
    <row r="1105" spans="1:7" x14ac:dyDescent="0.25">
      <c r="A1105" s="48">
        <v>399075584</v>
      </c>
      <c r="B1105" s="41" t="s">
        <v>2075</v>
      </c>
      <c r="C1105" s="41">
        <v>0</v>
      </c>
      <c r="D1105" s="41">
        <v>0</v>
      </c>
      <c r="E1105" s="41">
        <v>0</v>
      </c>
      <c r="F1105" s="41">
        <v>0</v>
      </c>
      <c r="G1105" s="48">
        <v>39907</v>
      </c>
    </row>
    <row r="1106" spans="1:7" x14ac:dyDescent="0.25">
      <c r="A1106" s="48">
        <v>399075586</v>
      </c>
      <c r="B1106" s="41" t="s">
        <v>2077</v>
      </c>
      <c r="C1106" s="41">
        <v>0</v>
      </c>
      <c r="D1106" s="41">
        <v>0</v>
      </c>
      <c r="E1106" s="41">
        <v>0</v>
      </c>
      <c r="F1106" s="41">
        <v>0</v>
      </c>
      <c r="G1106" s="48">
        <v>39907</v>
      </c>
    </row>
    <row r="1107" spans="1:7" x14ac:dyDescent="0.25">
      <c r="A1107" s="48">
        <v>399075587</v>
      </c>
      <c r="B1107" s="41" t="s">
        <v>2079</v>
      </c>
      <c r="C1107" s="41">
        <v>0</v>
      </c>
      <c r="D1107" s="41">
        <v>0</v>
      </c>
      <c r="E1107" s="41">
        <v>0</v>
      </c>
      <c r="F1107" s="41">
        <v>0</v>
      </c>
      <c r="G1107" s="48">
        <v>39907</v>
      </c>
    </row>
    <row r="1108" spans="1:7" x14ac:dyDescent="0.25">
      <c r="A1108" s="48">
        <v>399075588</v>
      </c>
      <c r="B1108" s="41" t="s">
        <v>2081</v>
      </c>
      <c r="C1108" s="41">
        <v>0</v>
      </c>
      <c r="D1108" s="41">
        <v>0</v>
      </c>
      <c r="E1108" s="41">
        <v>0</v>
      </c>
      <c r="F1108" s="41">
        <v>0</v>
      </c>
      <c r="G1108" s="48">
        <v>39907</v>
      </c>
    </row>
    <row r="1109" spans="1:7" x14ac:dyDescent="0.25">
      <c r="A1109" s="48">
        <v>399075589</v>
      </c>
      <c r="B1109" s="41" t="s">
        <v>2083</v>
      </c>
      <c r="C1109" s="41">
        <v>0</v>
      </c>
      <c r="D1109" s="41">
        <v>0</v>
      </c>
      <c r="E1109" s="41">
        <v>0</v>
      </c>
      <c r="F1109" s="41">
        <v>0</v>
      </c>
      <c r="G1109" s="48">
        <v>39907</v>
      </c>
    </row>
    <row r="1110" spans="1:7" x14ac:dyDescent="0.25">
      <c r="A1110" s="48">
        <v>399075590</v>
      </c>
      <c r="B1110" s="41" t="s">
        <v>2085</v>
      </c>
      <c r="C1110" s="41">
        <v>0</v>
      </c>
      <c r="D1110" s="41">
        <v>0</v>
      </c>
      <c r="E1110" s="41">
        <v>0</v>
      </c>
      <c r="F1110" s="41">
        <v>0</v>
      </c>
      <c r="G1110" s="48">
        <v>39907</v>
      </c>
    </row>
    <row r="1111" spans="1:7" x14ac:dyDescent="0.25">
      <c r="A1111" s="48">
        <v>399075591</v>
      </c>
      <c r="B1111" s="41" t="s">
        <v>2087</v>
      </c>
      <c r="C1111" s="41">
        <v>0</v>
      </c>
      <c r="D1111" s="41">
        <v>0</v>
      </c>
      <c r="E1111" s="41">
        <v>0</v>
      </c>
      <c r="F1111" s="41">
        <v>0</v>
      </c>
      <c r="G1111" s="48">
        <v>39907</v>
      </c>
    </row>
    <row r="1112" spans="1:7" x14ac:dyDescent="0.25">
      <c r="A1112" s="48">
        <v>399075592</v>
      </c>
      <c r="B1112" s="41" t="s">
        <v>2089</v>
      </c>
      <c r="C1112" s="41">
        <v>0</v>
      </c>
      <c r="D1112" s="41">
        <v>0</v>
      </c>
      <c r="E1112" s="41">
        <v>0</v>
      </c>
      <c r="F1112" s="41">
        <v>0</v>
      </c>
      <c r="G1112" s="48">
        <v>39907</v>
      </c>
    </row>
    <row r="1113" spans="1:7" x14ac:dyDescent="0.25">
      <c r="A1113" s="48">
        <v>399075593</v>
      </c>
      <c r="B1113" s="41" t="s">
        <v>2091</v>
      </c>
      <c r="C1113" s="41">
        <v>0</v>
      </c>
      <c r="D1113" s="41">
        <v>0</v>
      </c>
      <c r="E1113" s="41">
        <v>0</v>
      </c>
      <c r="F1113" s="41">
        <v>0</v>
      </c>
      <c r="G1113" s="48">
        <v>39907</v>
      </c>
    </row>
    <row r="1114" spans="1:7" x14ac:dyDescent="0.25">
      <c r="A1114" s="48">
        <v>399075594</v>
      </c>
      <c r="B1114" s="41" t="s">
        <v>2093</v>
      </c>
      <c r="C1114" s="41">
        <v>0</v>
      </c>
      <c r="D1114" s="41">
        <v>0</v>
      </c>
      <c r="E1114" s="41">
        <v>0</v>
      </c>
      <c r="F1114" s="41">
        <v>0</v>
      </c>
      <c r="G1114" s="48">
        <v>39907</v>
      </c>
    </row>
    <row r="1115" spans="1:7" x14ac:dyDescent="0.25">
      <c r="A1115" s="48">
        <v>399075595</v>
      </c>
      <c r="B1115" s="41" t="s">
        <v>2095</v>
      </c>
      <c r="C1115" s="41">
        <v>0</v>
      </c>
      <c r="D1115" s="41">
        <v>0</v>
      </c>
      <c r="E1115" s="41">
        <v>0</v>
      </c>
      <c r="F1115" s="41">
        <v>0</v>
      </c>
      <c r="G1115" s="48">
        <v>39907</v>
      </c>
    </row>
    <row r="1116" spans="1:7" x14ac:dyDescent="0.25">
      <c r="A1116" s="48">
        <v>399075596</v>
      </c>
      <c r="B1116" s="41" t="s">
        <v>2097</v>
      </c>
      <c r="C1116" s="41">
        <v>0</v>
      </c>
      <c r="D1116" s="41">
        <v>0</v>
      </c>
      <c r="E1116" s="41">
        <v>0</v>
      </c>
      <c r="F1116" s="41">
        <v>0</v>
      </c>
      <c r="G1116" s="48">
        <v>39907</v>
      </c>
    </row>
    <row r="1117" spans="1:7" x14ac:dyDescent="0.25">
      <c r="A1117" s="48">
        <v>399075597</v>
      </c>
      <c r="B1117" s="41" t="s">
        <v>2099</v>
      </c>
      <c r="C1117" s="41">
        <v>0</v>
      </c>
      <c r="D1117" s="41">
        <v>0</v>
      </c>
      <c r="E1117" s="41">
        <v>0</v>
      </c>
      <c r="F1117" s="41">
        <v>0</v>
      </c>
      <c r="G1117" s="48">
        <v>39907</v>
      </c>
    </row>
    <row r="1118" spans="1:7" x14ac:dyDescent="0.25">
      <c r="A1118" s="48">
        <v>399075598</v>
      </c>
      <c r="B1118" s="41" t="s">
        <v>2101</v>
      </c>
      <c r="C1118" s="41">
        <v>0</v>
      </c>
      <c r="D1118" s="41">
        <v>0</v>
      </c>
      <c r="E1118" s="41">
        <v>0</v>
      </c>
      <c r="F1118" s="41">
        <v>0</v>
      </c>
      <c r="G1118" s="48">
        <v>39907</v>
      </c>
    </row>
    <row r="1119" spans="1:7" x14ac:dyDescent="0.25">
      <c r="A1119" s="48">
        <v>399076009</v>
      </c>
      <c r="B1119" s="41" t="s">
        <v>2103</v>
      </c>
      <c r="C1119" s="41">
        <v>0</v>
      </c>
      <c r="D1119" s="41">
        <v>0</v>
      </c>
      <c r="E1119" s="41">
        <v>0</v>
      </c>
      <c r="F1119" s="41">
        <v>0</v>
      </c>
      <c r="G1119" s="48">
        <v>39907</v>
      </c>
    </row>
    <row r="1120" spans="1:7" x14ac:dyDescent="0.25">
      <c r="A1120" s="48">
        <v>399076010</v>
      </c>
      <c r="B1120" s="41" t="s">
        <v>2105</v>
      </c>
      <c r="C1120" s="41">
        <v>0</v>
      </c>
      <c r="D1120" s="41">
        <v>0</v>
      </c>
      <c r="E1120" s="41">
        <v>0</v>
      </c>
      <c r="F1120" s="41">
        <v>0</v>
      </c>
      <c r="G1120" s="48">
        <v>39907</v>
      </c>
    </row>
    <row r="1121" spans="1:7" x14ac:dyDescent="0.25">
      <c r="A1121" s="48">
        <v>399076011</v>
      </c>
      <c r="B1121" s="41" t="s">
        <v>2107</v>
      </c>
      <c r="C1121" s="41">
        <v>0</v>
      </c>
      <c r="D1121" s="41">
        <v>0</v>
      </c>
      <c r="E1121" s="41">
        <v>0</v>
      </c>
      <c r="F1121" s="41">
        <v>0</v>
      </c>
      <c r="G1121" s="48">
        <v>39907</v>
      </c>
    </row>
    <row r="1122" spans="1:7" x14ac:dyDescent="0.25">
      <c r="A1122" s="48">
        <v>399079003</v>
      </c>
      <c r="B1122" s="41" t="s">
        <v>2109</v>
      </c>
      <c r="C1122" s="41">
        <v>0</v>
      </c>
      <c r="D1122" s="41">
        <v>0</v>
      </c>
      <c r="E1122" s="41">
        <v>0</v>
      </c>
      <c r="F1122" s="41">
        <v>0</v>
      </c>
      <c r="G1122" s="48">
        <v>39907</v>
      </c>
    </row>
    <row r="1123" spans="1:7" x14ac:dyDescent="0.25">
      <c r="A1123" s="48">
        <v>399079051</v>
      </c>
      <c r="B1123" s="41" t="s">
        <v>2111</v>
      </c>
      <c r="C1123" s="41">
        <v>0</v>
      </c>
      <c r="D1123" s="41">
        <v>0</v>
      </c>
      <c r="E1123" s="41">
        <v>0</v>
      </c>
      <c r="F1123" s="41">
        <v>0</v>
      </c>
      <c r="G1123" s="48">
        <v>39907</v>
      </c>
    </row>
    <row r="1124" spans="1:7" x14ac:dyDescent="0.25">
      <c r="A1124" s="48">
        <v>399079053</v>
      </c>
      <c r="B1124" s="41" t="s">
        <v>2113</v>
      </c>
      <c r="C1124" s="41">
        <v>0</v>
      </c>
      <c r="D1124" s="41">
        <v>0</v>
      </c>
      <c r="E1124" s="41">
        <v>0</v>
      </c>
      <c r="F1124" s="41">
        <v>0</v>
      </c>
      <c r="G1124" s="48">
        <v>39907</v>
      </c>
    </row>
    <row r="1125" spans="1:7" x14ac:dyDescent="0.25">
      <c r="A1125" s="48">
        <v>399079204</v>
      </c>
      <c r="B1125" s="41" t="s">
        <v>2115</v>
      </c>
      <c r="C1125" s="41">
        <v>0</v>
      </c>
      <c r="D1125" s="41">
        <v>0</v>
      </c>
      <c r="E1125" s="41">
        <v>0</v>
      </c>
      <c r="F1125" s="41">
        <v>0</v>
      </c>
      <c r="G1125" s="48">
        <v>39907</v>
      </c>
    </row>
    <row r="1126" spans="1:7" x14ac:dyDescent="0.25">
      <c r="A1126" s="48">
        <v>399079800</v>
      </c>
      <c r="B1126" s="41" t="s">
        <v>2117</v>
      </c>
      <c r="C1126" s="41">
        <v>0</v>
      </c>
      <c r="D1126" s="41">
        <v>0</v>
      </c>
      <c r="E1126" s="41">
        <v>0</v>
      </c>
      <c r="F1126" s="41">
        <v>0</v>
      </c>
      <c r="G1126" s="48">
        <v>39907</v>
      </c>
    </row>
    <row r="1127" spans="1:7" x14ac:dyDescent="0.25">
      <c r="A1127" s="48">
        <v>399079802</v>
      </c>
      <c r="B1127" s="41" t="s">
        <v>2119</v>
      </c>
      <c r="C1127" s="41">
        <v>0</v>
      </c>
      <c r="D1127" s="41">
        <v>0</v>
      </c>
      <c r="E1127" s="41">
        <v>0</v>
      </c>
      <c r="F1127" s="41">
        <v>0</v>
      </c>
      <c r="G1127" s="48">
        <v>39907</v>
      </c>
    </row>
    <row r="1128" spans="1:7" x14ac:dyDescent="0.25">
      <c r="A1128" s="48">
        <v>399079806</v>
      </c>
      <c r="B1128" s="41" t="s">
        <v>2786</v>
      </c>
      <c r="C1128" s="41">
        <v>0</v>
      </c>
      <c r="D1128" s="41">
        <v>-15000</v>
      </c>
      <c r="E1128" s="41">
        <v>-15000</v>
      </c>
      <c r="F1128" s="41">
        <v>15000</v>
      </c>
      <c r="G1128" s="48">
        <v>39907</v>
      </c>
    </row>
    <row r="1129" spans="1:7" x14ac:dyDescent="0.25">
      <c r="A1129" s="48">
        <v>399079846</v>
      </c>
      <c r="B1129" s="41" t="s">
        <v>2121</v>
      </c>
      <c r="C1129" s="41">
        <v>0</v>
      </c>
      <c r="D1129" s="41">
        <v>0</v>
      </c>
      <c r="E1129" s="41">
        <v>0</v>
      </c>
      <c r="F1129" s="41">
        <v>0</v>
      </c>
      <c r="G1129" s="48">
        <v>39907</v>
      </c>
    </row>
    <row r="1130" spans="1:7" x14ac:dyDescent="0.25">
      <c r="A1130" s="48">
        <v>399080100</v>
      </c>
      <c r="B1130" s="41" t="s">
        <v>2123</v>
      </c>
      <c r="C1130" s="41">
        <v>151243.43</v>
      </c>
      <c r="D1130" s="41">
        <v>296700</v>
      </c>
      <c r="E1130" s="41">
        <v>296700</v>
      </c>
      <c r="F1130" s="41">
        <v>-145456.57</v>
      </c>
      <c r="G1130" s="48">
        <v>39908</v>
      </c>
    </row>
    <row r="1131" spans="1:7" x14ac:dyDescent="0.25">
      <c r="A1131" s="48">
        <v>399080101</v>
      </c>
      <c r="B1131" s="41" t="s">
        <v>2125</v>
      </c>
      <c r="C1131" s="41">
        <v>0</v>
      </c>
      <c r="D1131" s="41">
        <v>0</v>
      </c>
      <c r="E1131" s="41">
        <v>0</v>
      </c>
      <c r="F1131" s="41">
        <v>0</v>
      </c>
      <c r="G1131" s="48">
        <v>39908</v>
      </c>
    </row>
    <row r="1132" spans="1:7" x14ac:dyDescent="0.25">
      <c r="A1132" s="48">
        <v>399080102</v>
      </c>
      <c r="B1132" s="41" t="s">
        <v>2127</v>
      </c>
      <c r="C1132" s="41">
        <v>0</v>
      </c>
      <c r="D1132" s="41">
        <v>0</v>
      </c>
      <c r="E1132" s="41">
        <v>0</v>
      </c>
      <c r="F1132" s="41">
        <v>0</v>
      </c>
      <c r="G1132" s="48">
        <v>39908</v>
      </c>
    </row>
    <row r="1133" spans="1:7" x14ac:dyDescent="0.25">
      <c r="A1133" s="48">
        <v>399080103</v>
      </c>
      <c r="B1133" s="41" t="s">
        <v>2129</v>
      </c>
      <c r="C1133" s="41">
        <v>0</v>
      </c>
      <c r="D1133" s="41">
        <v>0</v>
      </c>
      <c r="E1133" s="41">
        <v>0</v>
      </c>
      <c r="F1133" s="41">
        <v>0</v>
      </c>
      <c r="G1133" s="48">
        <v>39908</v>
      </c>
    </row>
    <row r="1134" spans="1:7" x14ac:dyDescent="0.25">
      <c r="A1134" s="48">
        <v>399080120</v>
      </c>
      <c r="B1134" s="41" t="s">
        <v>2131</v>
      </c>
      <c r="C1134" s="41">
        <v>0</v>
      </c>
      <c r="D1134" s="41">
        <v>0</v>
      </c>
      <c r="E1134" s="41">
        <v>0</v>
      </c>
      <c r="F1134" s="41">
        <v>0</v>
      </c>
      <c r="G1134" s="48">
        <v>39908</v>
      </c>
    </row>
    <row r="1135" spans="1:7" x14ac:dyDescent="0.25">
      <c r="A1135" s="48">
        <v>399080150</v>
      </c>
      <c r="B1135" s="41" t="s">
        <v>2133</v>
      </c>
      <c r="C1135" s="41">
        <v>1047.6500000000001</v>
      </c>
      <c r="D1135" s="41">
        <v>3000</v>
      </c>
      <c r="E1135" s="41">
        <v>3000</v>
      </c>
      <c r="F1135" s="41">
        <v>-1952.35</v>
      </c>
      <c r="G1135" s="48">
        <v>39908</v>
      </c>
    </row>
    <row r="1136" spans="1:7" x14ac:dyDescent="0.25">
      <c r="A1136" s="48">
        <v>399080200</v>
      </c>
      <c r="B1136" s="41" t="s">
        <v>2135</v>
      </c>
      <c r="C1136" s="41">
        <v>-0.02</v>
      </c>
      <c r="D1136" s="41">
        <v>0</v>
      </c>
      <c r="E1136" s="41">
        <v>0</v>
      </c>
      <c r="F1136" s="41">
        <v>-0.02</v>
      </c>
      <c r="G1136" s="48">
        <v>39908</v>
      </c>
    </row>
    <row r="1137" spans="1:7" x14ac:dyDescent="0.25">
      <c r="A1137" s="48">
        <v>399080700</v>
      </c>
      <c r="B1137" s="41" t="s">
        <v>2137</v>
      </c>
      <c r="C1137" s="41">
        <v>0</v>
      </c>
      <c r="D1137" s="41">
        <v>0</v>
      </c>
      <c r="E1137" s="41">
        <v>0</v>
      </c>
      <c r="F1137" s="41">
        <v>0</v>
      </c>
      <c r="G1137" s="48">
        <v>39908</v>
      </c>
    </row>
    <row r="1138" spans="1:7" x14ac:dyDescent="0.25">
      <c r="A1138" s="48">
        <v>399080730</v>
      </c>
      <c r="B1138" s="41" t="s">
        <v>2139</v>
      </c>
      <c r="C1138" s="41">
        <v>0</v>
      </c>
      <c r="D1138" s="41">
        <v>0</v>
      </c>
      <c r="E1138" s="41">
        <v>0</v>
      </c>
      <c r="F1138" s="41">
        <v>0</v>
      </c>
      <c r="G1138" s="48">
        <v>39908</v>
      </c>
    </row>
    <row r="1139" spans="1:7" x14ac:dyDescent="0.25">
      <c r="A1139" s="48">
        <v>399080800</v>
      </c>
      <c r="B1139" s="41" t="s">
        <v>2141</v>
      </c>
      <c r="C1139" s="41">
        <v>0</v>
      </c>
      <c r="D1139" s="41">
        <v>0</v>
      </c>
      <c r="E1139" s="41">
        <v>0</v>
      </c>
      <c r="F1139" s="41">
        <v>0</v>
      </c>
      <c r="G1139" s="48">
        <v>39908</v>
      </c>
    </row>
    <row r="1140" spans="1:7" x14ac:dyDescent="0.25">
      <c r="A1140" s="48">
        <v>399080930</v>
      </c>
      <c r="B1140" s="41" t="s">
        <v>2143</v>
      </c>
      <c r="C1140" s="41">
        <v>0</v>
      </c>
      <c r="D1140" s="41">
        <v>300</v>
      </c>
      <c r="E1140" s="41">
        <v>300</v>
      </c>
      <c r="F1140" s="41">
        <v>-300</v>
      </c>
      <c r="G1140" s="48">
        <v>39908</v>
      </c>
    </row>
    <row r="1141" spans="1:7" x14ac:dyDescent="0.25">
      <c r="A1141" s="48">
        <v>399081040</v>
      </c>
      <c r="B1141" s="41" t="s">
        <v>2145</v>
      </c>
      <c r="C1141" s="41">
        <v>0</v>
      </c>
      <c r="D1141" s="41">
        <v>0</v>
      </c>
      <c r="E1141" s="41">
        <v>0</v>
      </c>
      <c r="F1141" s="41">
        <v>0</v>
      </c>
      <c r="G1141" s="48">
        <v>39908</v>
      </c>
    </row>
    <row r="1142" spans="1:7" x14ac:dyDescent="0.25">
      <c r="A1142" s="48">
        <v>399081400</v>
      </c>
      <c r="B1142" s="41" t="s">
        <v>2147</v>
      </c>
      <c r="C1142" s="41">
        <v>484.24</v>
      </c>
      <c r="D1142" s="41">
        <v>4000</v>
      </c>
      <c r="E1142" s="41">
        <v>4000</v>
      </c>
      <c r="F1142" s="41">
        <v>-3515.76</v>
      </c>
      <c r="G1142" s="48">
        <v>39908</v>
      </c>
    </row>
    <row r="1143" spans="1:7" x14ac:dyDescent="0.25">
      <c r="A1143" s="48">
        <v>399081401</v>
      </c>
      <c r="B1143" s="41" t="s">
        <v>2149</v>
      </c>
      <c r="C1143" s="41">
        <v>0</v>
      </c>
      <c r="D1143" s="41">
        <v>0</v>
      </c>
      <c r="E1143" s="41">
        <v>0</v>
      </c>
      <c r="F1143" s="41">
        <v>0</v>
      </c>
      <c r="G1143" s="48">
        <v>39908</v>
      </c>
    </row>
    <row r="1144" spans="1:7" x14ac:dyDescent="0.25">
      <c r="A1144" s="48">
        <v>399081500</v>
      </c>
      <c r="B1144" s="41" t="s">
        <v>2151</v>
      </c>
      <c r="C1144" s="41">
        <v>0</v>
      </c>
      <c r="D1144" s="41">
        <v>11200</v>
      </c>
      <c r="E1144" s="41">
        <v>11200</v>
      </c>
      <c r="F1144" s="41">
        <v>-11200</v>
      </c>
      <c r="G1144" s="48">
        <v>39908</v>
      </c>
    </row>
    <row r="1145" spans="1:7" x14ac:dyDescent="0.25">
      <c r="A1145" s="48">
        <v>399081501</v>
      </c>
      <c r="B1145" s="41" t="s">
        <v>2153</v>
      </c>
      <c r="C1145" s="41">
        <v>0</v>
      </c>
      <c r="D1145" s="41">
        <v>0</v>
      </c>
      <c r="E1145" s="41">
        <v>0</v>
      </c>
      <c r="F1145" s="41">
        <v>0</v>
      </c>
      <c r="G1145" s="48">
        <v>39908</v>
      </c>
    </row>
    <row r="1146" spans="1:7" x14ac:dyDescent="0.25">
      <c r="A1146" s="48">
        <v>399081600</v>
      </c>
      <c r="B1146" s="41" t="s">
        <v>2155</v>
      </c>
      <c r="C1146" s="41">
        <v>12526.15</v>
      </c>
      <c r="D1146" s="41">
        <v>25700</v>
      </c>
      <c r="E1146" s="41">
        <v>25700</v>
      </c>
      <c r="F1146" s="41">
        <v>-13173.85</v>
      </c>
      <c r="G1146" s="48">
        <v>39908</v>
      </c>
    </row>
    <row r="1147" spans="1:7" x14ac:dyDescent="0.25">
      <c r="A1147" s="48">
        <v>399081601</v>
      </c>
      <c r="B1147" s="41" t="s">
        <v>2157</v>
      </c>
      <c r="C1147" s="41">
        <v>0</v>
      </c>
      <c r="D1147" s="41">
        <v>0</v>
      </c>
      <c r="E1147" s="41">
        <v>0</v>
      </c>
      <c r="F1147" s="41">
        <v>0</v>
      </c>
      <c r="G1147" s="48">
        <v>39908</v>
      </c>
    </row>
    <row r="1148" spans="1:7" x14ac:dyDescent="0.25">
      <c r="A1148" s="48">
        <v>399081602</v>
      </c>
      <c r="B1148" s="41" t="s">
        <v>2159</v>
      </c>
      <c r="C1148" s="41">
        <v>0</v>
      </c>
      <c r="D1148" s="41">
        <v>0</v>
      </c>
      <c r="E1148" s="41">
        <v>0</v>
      </c>
      <c r="F1148" s="41">
        <v>0</v>
      </c>
      <c r="G1148" s="48">
        <v>39908</v>
      </c>
    </row>
    <row r="1149" spans="1:7" x14ac:dyDescent="0.25">
      <c r="A1149" s="48">
        <v>399081610</v>
      </c>
      <c r="B1149" s="41" t="s">
        <v>2161</v>
      </c>
      <c r="C1149" s="41">
        <v>0</v>
      </c>
      <c r="D1149" s="41">
        <v>12000</v>
      </c>
      <c r="E1149" s="41">
        <v>12000</v>
      </c>
      <c r="F1149" s="41">
        <v>-12000</v>
      </c>
      <c r="G1149" s="48">
        <v>39908</v>
      </c>
    </row>
    <row r="1150" spans="1:7" x14ac:dyDescent="0.25">
      <c r="A1150" s="48">
        <v>399081620</v>
      </c>
      <c r="B1150" s="41" t="s">
        <v>2163</v>
      </c>
      <c r="C1150" s="41">
        <v>192</v>
      </c>
      <c r="D1150" s="41">
        <v>300</v>
      </c>
      <c r="E1150" s="41">
        <v>300</v>
      </c>
      <c r="F1150" s="41">
        <v>-108</v>
      </c>
      <c r="G1150" s="48">
        <v>39908</v>
      </c>
    </row>
    <row r="1151" spans="1:7" x14ac:dyDescent="0.25">
      <c r="A1151" s="48">
        <v>399081630</v>
      </c>
      <c r="B1151" s="41" t="s">
        <v>2165</v>
      </c>
      <c r="C1151" s="41">
        <v>0</v>
      </c>
      <c r="D1151" s="41">
        <v>0</v>
      </c>
      <c r="E1151" s="41">
        <v>0</v>
      </c>
      <c r="F1151" s="41">
        <v>0</v>
      </c>
      <c r="G1151" s="48">
        <v>39908</v>
      </c>
    </row>
    <row r="1152" spans="1:7" x14ac:dyDescent="0.25">
      <c r="A1152" s="48">
        <v>399082000</v>
      </c>
      <c r="B1152" s="41" t="s">
        <v>2167</v>
      </c>
      <c r="C1152" s="41">
        <v>0</v>
      </c>
      <c r="D1152" s="41">
        <v>100</v>
      </c>
      <c r="E1152" s="41">
        <v>100</v>
      </c>
      <c r="F1152" s="41">
        <v>-100</v>
      </c>
      <c r="G1152" s="48">
        <v>39908</v>
      </c>
    </row>
    <row r="1153" spans="1:7" x14ac:dyDescent="0.25">
      <c r="A1153" s="48">
        <v>399082002</v>
      </c>
      <c r="B1153" s="41" t="s">
        <v>2169</v>
      </c>
      <c r="C1153" s="41">
        <v>5263.85</v>
      </c>
      <c r="D1153" s="41">
        <v>4500</v>
      </c>
      <c r="E1153" s="41">
        <v>4500</v>
      </c>
      <c r="F1153" s="41">
        <v>763.85</v>
      </c>
      <c r="G1153" s="48">
        <v>39908</v>
      </c>
    </row>
    <row r="1154" spans="1:7" x14ac:dyDescent="0.25">
      <c r="A1154" s="48">
        <v>399082003</v>
      </c>
      <c r="B1154" s="41" t="s">
        <v>2759</v>
      </c>
      <c r="C1154" s="41">
        <v>0</v>
      </c>
      <c r="D1154" s="41">
        <v>0</v>
      </c>
      <c r="E1154" s="41">
        <v>0</v>
      </c>
      <c r="F1154" s="41">
        <v>0</v>
      </c>
      <c r="G1154" s="48">
        <v>39908</v>
      </c>
    </row>
    <row r="1155" spans="1:7" x14ac:dyDescent="0.25">
      <c r="A1155" s="48">
        <v>399082004</v>
      </c>
      <c r="B1155" s="41" t="s">
        <v>2171</v>
      </c>
      <c r="C1155" s="41">
        <v>48499.56</v>
      </c>
      <c r="D1155" s="41">
        <v>42900</v>
      </c>
      <c r="E1155" s="41">
        <v>42900</v>
      </c>
      <c r="F1155" s="41">
        <v>5599.56</v>
      </c>
      <c r="G1155" s="48">
        <v>39908</v>
      </c>
    </row>
    <row r="1156" spans="1:7" x14ac:dyDescent="0.25">
      <c r="A1156" s="48">
        <v>399082006</v>
      </c>
      <c r="B1156" s="41" t="s">
        <v>2173</v>
      </c>
      <c r="C1156" s="41">
        <v>288.3</v>
      </c>
      <c r="D1156" s="41">
        <v>0</v>
      </c>
      <c r="E1156" s="41">
        <v>0</v>
      </c>
      <c r="F1156" s="41">
        <v>288.3</v>
      </c>
      <c r="G1156" s="48">
        <v>39908</v>
      </c>
    </row>
    <row r="1157" spans="1:7" x14ac:dyDescent="0.25">
      <c r="A1157" s="48">
        <v>399082015</v>
      </c>
      <c r="B1157" s="41" t="s">
        <v>2175</v>
      </c>
      <c r="C1157" s="41">
        <v>0</v>
      </c>
      <c r="D1157" s="41">
        <v>0</v>
      </c>
      <c r="E1157" s="41">
        <v>0</v>
      </c>
      <c r="F1157" s="41">
        <v>0</v>
      </c>
      <c r="G1157" s="48">
        <v>39908</v>
      </c>
    </row>
    <row r="1158" spans="1:7" x14ac:dyDescent="0.25">
      <c r="A1158" s="48">
        <v>399082022</v>
      </c>
      <c r="B1158" s="41" t="s">
        <v>2177</v>
      </c>
      <c r="C1158" s="41">
        <v>0</v>
      </c>
      <c r="D1158" s="41">
        <v>0</v>
      </c>
      <c r="E1158" s="41">
        <v>0</v>
      </c>
      <c r="F1158" s="41">
        <v>0</v>
      </c>
      <c r="G1158" s="48">
        <v>39908</v>
      </c>
    </row>
    <row r="1159" spans="1:7" x14ac:dyDescent="0.25">
      <c r="A1159" s="48">
        <v>399082106</v>
      </c>
      <c r="B1159" s="41" t="s">
        <v>2179</v>
      </c>
      <c r="C1159" s="41">
        <v>0</v>
      </c>
      <c r="D1159" s="41">
        <v>0</v>
      </c>
      <c r="E1159" s="41">
        <v>0</v>
      </c>
      <c r="F1159" s="41">
        <v>0</v>
      </c>
      <c r="G1159" s="48">
        <v>39908</v>
      </c>
    </row>
    <row r="1160" spans="1:7" x14ac:dyDescent="0.25">
      <c r="A1160" s="48">
        <v>399082300</v>
      </c>
      <c r="B1160" s="41" t="s">
        <v>2181</v>
      </c>
      <c r="C1160" s="41">
        <v>57</v>
      </c>
      <c r="D1160" s="41">
        <v>1000</v>
      </c>
      <c r="E1160" s="41">
        <v>1000</v>
      </c>
      <c r="F1160" s="41">
        <v>-943</v>
      </c>
      <c r="G1160" s="48">
        <v>39908</v>
      </c>
    </row>
    <row r="1161" spans="1:7" x14ac:dyDescent="0.25">
      <c r="A1161" s="48">
        <v>399082408</v>
      </c>
      <c r="B1161" s="41" t="s">
        <v>2183</v>
      </c>
      <c r="C1161" s="41">
        <v>0</v>
      </c>
      <c r="D1161" s="41">
        <v>0</v>
      </c>
      <c r="E1161" s="41">
        <v>0</v>
      </c>
      <c r="F1161" s="41">
        <v>0</v>
      </c>
      <c r="G1161" s="48">
        <v>39908</v>
      </c>
    </row>
    <row r="1162" spans="1:7" x14ac:dyDescent="0.25">
      <c r="A1162" s="48">
        <v>399082424</v>
      </c>
      <c r="B1162" s="41" t="s">
        <v>2185</v>
      </c>
      <c r="C1162" s="41">
        <v>0</v>
      </c>
      <c r="D1162" s="41">
        <v>30500</v>
      </c>
      <c r="E1162" s="41">
        <v>30500</v>
      </c>
      <c r="F1162" s="41">
        <v>-30500</v>
      </c>
      <c r="G1162" s="48">
        <v>39908</v>
      </c>
    </row>
    <row r="1163" spans="1:7" x14ac:dyDescent="0.25">
      <c r="A1163" s="48">
        <v>399082429</v>
      </c>
      <c r="B1163" s="41" t="s">
        <v>2187</v>
      </c>
      <c r="C1163" s="41">
        <v>0</v>
      </c>
      <c r="D1163" s="41">
        <v>0</v>
      </c>
      <c r="E1163" s="41">
        <v>0</v>
      </c>
      <c r="F1163" s="41">
        <v>0</v>
      </c>
      <c r="G1163" s="48">
        <v>39908</v>
      </c>
    </row>
    <row r="1164" spans="1:7" x14ac:dyDescent="0.25">
      <c r="A1164" s="48">
        <v>399082433</v>
      </c>
      <c r="B1164" s="41" t="s">
        <v>2189</v>
      </c>
      <c r="C1164" s="41">
        <v>0</v>
      </c>
      <c r="D1164" s="41">
        <v>0</v>
      </c>
      <c r="E1164" s="41">
        <v>0</v>
      </c>
      <c r="F1164" s="41">
        <v>0</v>
      </c>
      <c r="G1164" s="48">
        <v>39908</v>
      </c>
    </row>
    <row r="1165" spans="1:7" x14ac:dyDescent="0.25">
      <c r="A1165" s="48">
        <v>399082434</v>
      </c>
      <c r="B1165" s="41" t="s">
        <v>2780</v>
      </c>
      <c r="C1165" s="41">
        <v>0</v>
      </c>
      <c r="D1165" s="41">
        <v>0</v>
      </c>
      <c r="E1165" s="41">
        <v>0</v>
      </c>
      <c r="F1165" s="41">
        <v>0</v>
      </c>
      <c r="G1165" s="48">
        <v>39908</v>
      </c>
    </row>
    <row r="1166" spans="1:7" x14ac:dyDescent="0.25">
      <c r="A1166" s="48">
        <v>399082471</v>
      </c>
      <c r="B1166" s="41" t="s">
        <v>2191</v>
      </c>
      <c r="C1166" s="41">
        <v>381.84</v>
      </c>
      <c r="D1166" s="41">
        <v>400</v>
      </c>
      <c r="E1166" s="41">
        <v>400</v>
      </c>
      <c r="F1166" s="41">
        <v>-18.16</v>
      </c>
      <c r="G1166" s="48">
        <v>39908</v>
      </c>
    </row>
    <row r="1167" spans="1:7" x14ac:dyDescent="0.25">
      <c r="A1167" s="48">
        <v>399082500</v>
      </c>
      <c r="B1167" s="41" t="s">
        <v>2193</v>
      </c>
      <c r="C1167" s="41">
        <v>0</v>
      </c>
      <c r="D1167" s="41">
        <v>600</v>
      </c>
      <c r="E1167" s="41">
        <v>600</v>
      </c>
      <c r="F1167" s="41">
        <v>-600</v>
      </c>
      <c r="G1167" s="48">
        <v>39908</v>
      </c>
    </row>
    <row r="1168" spans="1:7" x14ac:dyDescent="0.25">
      <c r="A1168" s="48">
        <v>399082510</v>
      </c>
      <c r="B1168" s="41" t="s">
        <v>2195</v>
      </c>
      <c r="C1168" s="41">
        <v>0</v>
      </c>
      <c r="D1168" s="41">
        <v>0</v>
      </c>
      <c r="E1168" s="41">
        <v>0</v>
      </c>
      <c r="F1168" s="41">
        <v>0</v>
      </c>
      <c r="G1168" s="48">
        <v>39908</v>
      </c>
    </row>
    <row r="1169" spans="1:7" x14ac:dyDescent="0.25">
      <c r="A1169" s="48">
        <v>399082524</v>
      </c>
      <c r="B1169" s="41" t="s">
        <v>2197</v>
      </c>
      <c r="C1169" s="41">
        <v>0</v>
      </c>
      <c r="D1169" s="41">
        <v>0</v>
      </c>
      <c r="E1169" s="41">
        <v>0</v>
      </c>
      <c r="F1169" s="41">
        <v>0</v>
      </c>
      <c r="G1169" s="48">
        <v>39908</v>
      </c>
    </row>
    <row r="1170" spans="1:7" x14ac:dyDescent="0.25">
      <c r="A1170" s="48">
        <v>399082701</v>
      </c>
      <c r="B1170" s="41" t="s">
        <v>2199</v>
      </c>
      <c r="C1170" s="41">
        <v>0</v>
      </c>
      <c r="D1170" s="41">
        <v>0</v>
      </c>
      <c r="E1170" s="41">
        <v>0</v>
      </c>
      <c r="F1170" s="41">
        <v>0</v>
      </c>
      <c r="G1170" s="48">
        <v>39908</v>
      </c>
    </row>
    <row r="1171" spans="1:7" x14ac:dyDescent="0.25">
      <c r="A1171" s="48">
        <v>399082703</v>
      </c>
      <c r="B1171" s="41" t="s">
        <v>2201</v>
      </c>
      <c r="C1171" s="41">
        <v>1945.36</v>
      </c>
      <c r="D1171" s="41">
        <v>6400</v>
      </c>
      <c r="E1171" s="41">
        <v>6400</v>
      </c>
      <c r="F1171" s="41">
        <v>-4454.6400000000003</v>
      </c>
      <c r="G1171" s="48">
        <v>39908</v>
      </c>
    </row>
    <row r="1172" spans="1:7" x14ac:dyDescent="0.25">
      <c r="A1172" s="48">
        <v>399082706</v>
      </c>
      <c r="B1172" s="41" t="s">
        <v>2203</v>
      </c>
      <c r="C1172" s="41">
        <v>0</v>
      </c>
      <c r="D1172" s="41">
        <v>300</v>
      </c>
      <c r="E1172" s="41">
        <v>300</v>
      </c>
      <c r="F1172" s="41">
        <v>-300</v>
      </c>
      <c r="G1172" s="48">
        <v>39908</v>
      </c>
    </row>
    <row r="1173" spans="1:7" x14ac:dyDescent="0.25">
      <c r="A1173" s="48">
        <v>399082708</v>
      </c>
      <c r="B1173" s="41" t="s">
        <v>2205</v>
      </c>
      <c r="C1173" s="41">
        <v>85</v>
      </c>
      <c r="D1173" s="41">
        <v>2600</v>
      </c>
      <c r="E1173" s="41">
        <v>2600</v>
      </c>
      <c r="F1173" s="41">
        <v>-2515</v>
      </c>
      <c r="G1173" s="48">
        <v>39908</v>
      </c>
    </row>
    <row r="1174" spans="1:7" x14ac:dyDescent="0.25">
      <c r="A1174" s="48">
        <v>399082711</v>
      </c>
      <c r="B1174" s="41" t="s">
        <v>2207</v>
      </c>
      <c r="C1174" s="41">
        <v>905</v>
      </c>
      <c r="D1174" s="41">
        <v>800</v>
      </c>
      <c r="E1174" s="41">
        <v>800</v>
      </c>
      <c r="F1174" s="41">
        <v>105</v>
      </c>
      <c r="G1174" s="48">
        <v>39908</v>
      </c>
    </row>
    <row r="1175" spans="1:7" x14ac:dyDescent="0.25">
      <c r="A1175" s="48">
        <v>399082713</v>
      </c>
      <c r="B1175" s="41" t="s">
        <v>2209</v>
      </c>
      <c r="C1175" s="41">
        <v>0</v>
      </c>
      <c r="D1175" s="41">
        <v>0</v>
      </c>
      <c r="E1175" s="41">
        <v>0</v>
      </c>
      <c r="F1175" s="41">
        <v>0</v>
      </c>
      <c r="G1175" s="48">
        <v>39908</v>
      </c>
    </row>
    <row r="1176" spans="1:7" x14ac:dyDescent="0.25">
      <c r="A1176" s="48">
        <v>399082801</v>
      </c>
      <c r="B1176" s="41" t="s">
        <v>2211</v>
      </c>
      <c r="C1176" s="41">
        <v>0</v>
      </c>
      <c r="D1176" s="41">
        <v>0</v>
      </c>
      <c r="E1176" s="41">
        <v>0</v>
      </c>
      <c r="F1176" s="41">
        <v>0</v>
      </c>
      <c r="G1176" s="48">
        <v>39908</v>
      </c>
    </row>
    <row r="1177" spans="1:7" x14ac:dyDescent="0.25">
      <c r="A1177" s="48">
        <v>399082900</v>
      </c>
      <c r="B1177" s="41" t="s">
        <v>2213</v>
      </c>
      <c r="C1177" s="41">
        <v>0</v>
      </c>
      <c r="D1177" s="41">
        <v>0</v>
      </c>
      <c r="E1177" s="41">
        <v>0</v>
      </c>
      <c r="F1177" s="41">
        <v>0</v>
      </c>
      <c r="G1177" s="48">
        <v>39908</v>
      </c>
    </row>
    <row r="1178" spans="1:7" x14ac:dyDescent="0.25">
      <c r="A1178" s="48">
        <v>399082922</v>
      </c>
      <c r="B1178" s="41" t="s">
        <v>2215</v>
      </c>
      <c r="C1178" s="41">
        <v>0</v>
      </c>
      <c r="D1178" s="41">
        <v>0</v>
      </c>
      <c r="E1178" s="41">
        <v>0</v>
      </c>
      <c r="F1178" s="41">
        <v>0</v>
      </c>
      <c r="G1178" s="48">
        <v>39908</v>
      </c>
    </row>
    <row r="1179" spans="1:7" x14ac:dyDescent="0.25">
      <c r="A1179" s="48">
        <v>399084600</v>
      </c>
      <c r="B1179" s="41" t="s">
        <v>2217</v>
      </c>
      <c r="C1179" s="41">
        <v>0</v>
      </c>
      <c r="D1179" s="41">
        <v>0</v>
      </c>
      <c r="E1179" s="41">
        <v>0</v>
      </c>
      <c r="F1179" s="41">
        <v>0</v>
      </c>
      <c r="G1179" s="48">
        <v>39908</v>
      </c>
    </row>
    <row r="1180" spans="1:7" x14ac:dyDescent="0.25">
      <c r="A1180" s="48">
        <v>399084610</v>
      </c>
      <c r="B1180" s="41" t="s">
        <v>2219</v>
      </c>
      <c r="C1180" s="41">
        <v>0</v>
      </c>
      <c r="D1180" s="41">
        <v>0</v>
      </c>
      <c r="E1180" s="41">
        <v>0</v>
      </c>
      <c r="F1180" s="41">
        <v>0</v>
      </c>
      <c r="G1180" s="48">
        <v>39908</v>
      </c>
    </row>
    <row r="1181" spans="1:7" x14ac:dyDescent="0.25">
      <c r="A1181" s="48">
        <v>399084611</v>
      </c>
      <c r="B1181" s="41" t="s">
        <v>2221</v>
      </c>
      <c r="C1181" s="41">
        <v>0</v>
      </c>
      <c r="D1181" s="41">
        <v>0</v>
      </c>
      <c r="E1181" s="41">
        <v>0</v>
      </c>
      <c r="F1181" s="41">
        <v>0</v>
      </c>
      <c r="G1181" s="48">
        <v>39908</v>
      </c>
    </row>
    <row r="1182" spans="1:7" x14ac:dyDescent="0.25">
      <c r="A1182" s="48">
        <v>399084612</v>
      </c>
      <c r="B1182" s="41" t="s">
        <v>2223</v>
      </c>
      <c r="C1182" s="41">
        <v>0</v>
      </c>
      <c r="D1182" s="41">
        <v>0</v>
      </c>
      <c r="E1182" s="41">
        <v>0</v>
      </c>
      <c r="F1182" s="41">
        <v>0</v>
      </c>
      <c r="G1182" s="48">
        <v>39908</v>
      </c>
    </row>
    <row r="1183" spans="1:7" x14ac:dyDescent="0.25">
      <c r="A1183" s="48">
        <v>399084618</v>
      </c>
      <c r="B1183" s="41" t="s">
        <v>2225</v>
      </c>
      <c r="C1183" s="41">
        <v>0</v>
      </c>
      <c r="D1183" s="41">
        <v>0</v>
      </c>
      <c r="E1183" s="41">
        <v>0</v>
      </c>
      <c r="F1183" s="41">
        <v>0</v>
      </c>
      <c r="G1183" s="48">
        <v>39908</v>
      </c>
    </row>
    <row r="1184" spans="1:7" x14ac:dyDescent="0.25">
      <c r="A1184" s="48">
        <v>399084619</v>
      </c>
      <c r="B1184" s="41" t="s">
        <v>2227</v>
      </c>
      <c r="C1184" s="41">
        <v>0</v>
      </c>
      <c r="D1184" s="41">
        <v>0</v>
      </c>
      <c r="E1184" s="41">
        <v>0</v>
      </c>
      <c r="F1184" s="41">
        <v>0</v>
      </c>
      <c r="G1184" s="48">
        <v>39908</v>
      </c>
    </row>
    <row r="1185" spans="1:7" x14ac:dyDescent="0.25">
      <c r="A1185" s="48">
        <v>399084621</v>
      </c>
      <c r="B1185" s="41" t="s">
        <v>2229</v>
      </c>
      <c r="C1185" s="41">
        <v>0</v>
      </c>
      <c r="D1185" s="41">
        <v>0</v>
      </c>
      <c r="E1185" s="41">
        <v>0</v>
      </c>
      <c r="F1185" s="41">
        <v>0</v>
      </c>
      <c r="G1185" s="48">
        <v>39908</v>
      </c>
    </row>
    <row r="1186" spans="1:7" x14ac:dyDescent="0.25">
      <c r="A1186" s="48">
        <v>399085044</v>
      </c>
      <c r="B1186" s="41" t="s">
        <v>2231</v>
      </c>
      <c r="C1186" s="41">
        <v>0</v>
      </c>
      <c r="D1186" s="41">
        <v>0</v>
      </c>
      <c r="E1186" s="41">
        <v>0</v>
      </c>
      <c r="F1186" s="41">
        <v>0</v>
      </c>
      <c r="G1186" s="48">
        <v>39908</v>
      </c>
    </row>
    <row r="1187" spans="1:7" x14ac:dyDescent="0.25">
      <c r="A1187" s="48">
        <v>399085178</v>
      </c>
      <c r="B1187" s="41" t="s">
        <v>2233</v>
      </c>
      <c r="C1187" s="41">
        <v>0</v>
      </c>
      <c r="D1187" s="41">
        <v>0</v>
      </c>
      <c r="E1187" s="41">
        <v>0</v>
      </c>
      <c r="F1187" s="41">
        <v>0</v>
      </c>
      <c r="G1187" s="48">
        <v>39908</v>
      </c>
    </row>
    <row r="1188" spans="1:7" x14ac:dyDescent="0.25">
      <c r="A1188" s="48">
        <v>399085926</v>
      </c>
      <c r="B1188" s="41" t="s">
        <v>2235</v>
      </c>
      <c r="C1188" s="41">
        <v>0</v>
      </c>
      <c r="D1188" s="41">
        <v>0</v>
      </c>
      <c r="E1188" s="41">
        <v>0</v>
      </c>
      <c r="F1188" s="41">
        <v>0</v>
      </c>
      <c r="G1188" s="48">
        <v>39908</v>
      </c>
    </row>
    <row r="1189" spans="1:7" x14ac:dyDescent="0.25">
      <c r="A1189" s="48">
        <v>399086009</v>
      </c>
      <c r="B1189" s="41" t="s">
        <v>2237</v>
      </c>
      <c r="C1189" s="41">
        <v>0</v>
      </c>
      <c r="D1189" s="41">
        <v>0</v>
      </c>
      <c r="E1189" s="41">
        <v>0</v>
      </c>
      <c r="F1189" s="41">
        <v>0</v>
      </c>
      <c r="G1189" s="48">
        <v>39908</v>
      </c>
    </row>
    <row r="1190" spans="1:7" x14ac:dyDescent="0.25">
      <c r="A1190" s="48">
        <v>399086010</v>
      </c>
      <c r="B1190" s="41" t="s">
        <v>2239</v>
      </c>
      <c r="C1190" s="41">
        <v>0</v>
      </c>
      <c r="D1190" s="41">
        <v>0</v>
      </c>
      <c r="E1190" s="41">
        <v>0</v>
      </c>
      <c r="F1190" s="41">
        <v>0</v>
      </c>
      <c r="G1190" s="48">
        <v>39908</v>
      </c>
    </row>
    <row r="1191" spans="1:7" x14ac:dyDescent="0.25">
      <c r="A1191" s="48">
        <v>399089051</v>
      </c>
      <c r="B1191" s="41" t="s">
        <v>2241</v>
      </c>
      <c r="C1191" s="41">
        <v>0</v>
      </c>
      <c r="D1191" s="41">
        <v>0</v>
      </c>
      <c r="E1191" s="41">
        <v>0</v>
      </c>
      <c r="F1191" s="41">
        <v>0</v>
      </c>
      <c r="G1191" s="48">
        <v>39908</v>
      </c>
    </row>
    <row r="1192" spans="1:7" x14ac:dyDescent="0.25">
      <c r="A1192" s="48">
        <v>399089053</v>
      </c>
      <c r="B1192" s="41" t="s">
        <v>2243</v>
      </c>
      <c r="C1192" s="41">
        <v>0</v>
      </c>
      <c r="D1192" s="41">
        <v>0</v>
      </c>
      <c r="E1192" s="41">
        <v>0</v>
      </c>
      <c r="F1192" s="41">
        <v>0</v>
      </c>
      <c r="G1192" s="48">
        <v>39908</v>
      </c>
    </row>
    <row r="1193" spans="1:7" x14ac:dyDescent="0.25">
      <c r="A1193" s="48">
        <v>399089065</v>
      </c>
      <c r="B1193" s="41" t="s">
        <v>2245</v>
      </c>
      <c r="C1193" s="41">
        <v>0</v>
      </c>
      <c r="D1193" s="41">
        <v>0</v>
      </c>
      <c r="E1193" s="41">
        <v>0</v>
      </c>
      <c r="F1193" s="41">
        <v>0</v>
      </c>
      <c r="G1193" s="48">
        <v>39908</v>
      </c>
    </row>
    <row r="1194" spans="1:7" x14ac:dyDescent="0.25">
      <c r="A1194" s="48">
        <v>399089105</v>
      </c>
      <c r="B1194" s="41" t="s">
        <v>2247</v>
      </c>
      <c r="C1194" s="41">
        <v>0</v>
      </c>
      <c r="D1194" s="41">
        <v>0</v>
      </c>
      <c r="E1194" s="41">
        <v>0</v>
      </c>
      <c r="F1194" s="41">
        <v>0</v>
      </c>
      <c r="G1194" s="48">
        <v>39908</v>
      </c>
    </row>
    <row r="1195" spans="1:7" x14ac:dyDescent="0.25">
      <c r="A1195" s="48">
        <v>399089201</v>
      </c>
      <c r="B1195" s="41" t="s">
        <v>2760</v>
      </c>
      <c r="C1195" s="41">
        <v>0</v>
      </c>
      <c r="D1195" s="41">
        <v>-100</v>
      </c>
      <c r="E1195" s="41">
        <v>-100</v>
      </c>
      <c r="F1195" s="41">
        <v>100</v>
      </c>
      <c r="G1195" s="48">
        <v>39908</v>
      </c>
    </row>
    <row r="1196" spans="1:7" x14ac:dyDescent="0.25">
      <c r="A1196" s="48">
        <v>399089802</v>
      </c>
      <c r="B1196" s="41" t="s">
        <v>2249</v>
      </c>
      <c r="C1196" s="41">
        <v>0</v>
      </c>
      <c r="D1196" s="41">
        <v>0</v>
      </c>
      <c r="E1196" s="41">
        <v>0</v>
      </c>
      <c r="F1196" s="41">
        <v>0</v>
      </c>
      <c r="G1196" s="48">
        <v>39908</v>
      </c>
    </row>
    <row r="1197" spans="1:7" x14ac:dyDescent="0.25">
      <c r="A1197" s="48">
        <v>399089846</v>
      </c>
      <c r="B1197" s="41" t="s">
        <v>2251</v>
      </c>
      <c r="C1197" s="41">
        <v>0</v>
      </c>
      <c r="D1197" s="41">
        <v>0</v>
      </c>
      <c r="E1197" s="41">
        <v>0</v>
      </c>
      <c r="F1197" s="41">
        <v>0</v>
      </c>
      <c r="G1197" s="48">
        <v>39908</v>
      </c>
    </row>
    <row r="1198" spans="1:7" x14ac:dyDescent="0.25">
      <c r="A1198" s="48">
        <v>399089850</v>
      </c>
      <c r="B1198" s="41" t="s">
        <v>2253</v>
      </c>
      <c r="C1198" s="41">
        <v>0</v>
      </c>
      <c r="D1198" s="41">
        <v>0</v>
      </c>
      <c r="E1198" s="41">
        <v>0</v>
      </c>
      <c r="F1198" s="41">
        <v>0</v>
      </c>
      <c r="G1198" s="48">
        <v>39908</v>
      </c>
    </row>
    <row r="1199" spans="1:7" x14ac:dyDescent="0.25">
      <c r="A1199" s="48">
        <v>399090100</v>
      </c>
      <c r="B1199" s="41" t="s">
        <v>2255</v>
      </c>
      <c r="C1199" s="41">
        <v>533.33000000000004</v>
      </c>
      <c r="D1199" s="41">
        <v>23400</v>
      </c>
      <c r="E1199" s="41">
        <v>23400</v>
      </c>
      <c r="F1199" s="41">
        <v>-22866.67</v>
      </c>
      <c r="G1199" s="48">
        <v>39909</v>
      </c>
    </row>
    <row r="1200" spans="1:7" x14ac:dyDescent="0.25">
      <c r="A1200" s="48">
        <v>399090101</v>
      </c>
      <c r="B1200" s="41" t="s">
        <v>2257</v>
      </c>
      <c r="C1200" s="41">
        <v>0</v>
      </c>
      <c r="D1200" s="41">
        <v>0</v>
      </c>
      <c r="E1200" s="41">
        <v>0</v>
      </c>
      <c r="F1200" s="41">
        <v>0</v>
      </c>
      <c r="G1200" s="48">
        <v>39909</v>
      </c>
    </row>
    <row r="1201" spans="1:7" x14ac:dyDescent="0.25">
      <c r="A1201" s="48">
        <v>399090102</v>
      </c>
      <c r="B1201" s="41" t="s">
        <v>2259</v>
      </c>
      <c r="C1201" s="41">
        <v>0</v>
      </c>
      <c r="D1201" s="41">
        <v>0</v>
      </c>
      <c r="E1201" s="41">
        <v>0</v>
      </c>
      <c r="F1201" s="41">
        <v>0</v>
      </c>
      <c r="G1201" s="48">
        <v>39909</v>
      </c>
    </row>
    <row r="1202" spans="1:7" x14ac:dyDescent="0.25">
      <c r="A1202" s="48">
        <v>399090103</v>
      </c>
      <c r="B1202" s="41" t="s">
        <v>2261</v>
      </c>
      <c r="C1202" s="41">
        <v>0</v>
      </c>
      <c r="D1202" s="41">
        <v>0</v>
      </c>
      <c r="E1202" s="41">
        <v>0</v>
      </c>
      <c r="F1202" s="41">
        <v>0</v>
      </c>
      <c r="G1202" s="48">
        <v>39909</v>
      </c>
    </row>
    <row r="1203" spans="1:7" x14ac:dyDescent="0.25">
      <c r="A1203" s="48">
        <v>399090120</v>
      </c>
      <c r="B1203" s="41" t="s">
        <v>2263</v>
      </c>
      <c r="C1203" s="41">
        <v>0</v>
      </c>
      <c r="D1203" s="41">
        <v>0</v>
      </c>
      <c r="E1203" s="41">
        <v>0</v>
      </c>
      <c r="F1203" s="41">
        <v>0</v>
      </c>
      <c r="G1203" s="48">
        <v>39909</v>
      </c>
    </row>
    <row r="1204" spans="1:7" x14ac:dyDescent="0.25">
      <c r="A1204" s="48">
        <v>399090150</v>
      </c>
      <c r="B1204" s="41" t="s">
        <v>2265</v>
      </c>
      <c r="C1204" s="41">
        <v>0</v>
      </c>
      <c r="D1204" s="41">
        <v>0</v>
      </c>
      <c r="E1204" s="41">
        <v>0</v>
      </c>
      <c r="F1204" s="41">
        <v>0</v>
      </c>
      <c r="G1204" s="48">
        <v>39909</v>
      </c>
    </row>
    <row r="1205" spans="1:7" x14ac:dyDescent="0.25">
      <c r="A1205" s="48">
        <v>399090200</v>
      </c>
      <c r="B1205" s="41" t="s">
        <v>2267</v>
      </c>
      <c r="C1205" s="41">
        <v>0</v>
      </c>
      <c r="D1205" s="41">
        <v>0</v>
      </c>
      <c r="E1205" s="41">
        <v>0</v>
      </c>
      <c r="F1205" s="41">
        <v>0</v>
      </c>
      <c r="G1205" s="48">
        <v>39909</v>
      </c>
    </row>
    <row r="1206" spans="1:7" x14ac:dyDescent="0.25">
      <c r="A1206" s="48">
        <v>399091021</v>
      </c>
      <c r="B1206" s="41" t="s">
        <v>2269</v>
      </c>
      <c r="C1206" s="41">
        <v>2429.6</v>
      </c>
      <c r="D1206" s="41">
        <v>9000</v>
      </c>
      <c r="E1206" s="41">
        <v>9000</v>
      </c>
      <c r="F1206" s="41">
        <v>-6570.4</v>
      </c>
      <c r="G1206" s="48">
        <v>39909</v>
      </c>
    </row>
    <row r="1207" spans="1:7" x14ac:dyDescent="0.25">
      <c r="A1207" s="48">
        <v>399091025</v>
      </c>
      <c r="B1207" s="41" t="s">
        <v>2271</v>
      </c>
      <c r="C1207" s="41">
        <v>606.03</v>
      </c>
      <c r="D1207" s="41">
        <v>8500</v>
      </c>
      <c r="E1207" s="41">
        <v>8500</v>
      </c>
      <c r="F1207" s="41">
        <v>-7893.97</v>
      </c>
      <c r="G1207" s="48">
        <v>39909</v>
      </c>
    </row>
    <row r="1208" spans="1:7" x14ac:dyDescent="0.25">
      <c r="A1208" s="48">
        <v>399091040</v>
      </c>
      <c r="B1208" s="41" t="s">
        <v>2273</v>
      </c>
      <c r="C1208" s="41">
        <v>391.29</v>
      </c>
      <c r="D1208" s="41">
        <v>0</v>
      </c>
      <c r="E1208" s="41">
        <v>0</v>
      </c>
      <c r="F1208" s="41">
        <v>391.29</v>
      </c>
      <c r="G1208" s="48">
        <v>39909</v>
      </c>
    </row>
    <row r="1209" spans="1:7" x14ac:dyDescent="0.25">
      <c r="A1209" s="48">
        <v>399091100</v>
      </c>
      <c r="B1209" s="41" t="s">
        <v>2275</v>
      </c>
      <c r="C1209" s="41">
        <v>0</v>
      </c>
      <c r="D1209" s="41">
        <v>0</v>
      </c>
      <c r="E1209" s="41">
        <v>0</v>
      </c>
      <c r="F1209" s="41">
        <v>0</v>
      </c>
      <c r="G1209" s="48">
        <v>39909</v>
      </c>
    </row>
    <row r="1210" spans="1:7" x14ac:dyDescent="0.25">
      <c r="A1210" s="48">
        <v>399091135</v>
      </c>
      <c r="B1210" s="41" t="s">
        <v>2277</v>
      </c>
      <c r="C1210" s="41">
        <v>4047.86</v>
      </c>
      <c r="D1210" s="41">
        <v>4500</v>
      </c>
      <c r="E1210" s="41">
        <v>4500</v>
      </c>
      <c r="F1210" s="41">
        <v>-452.14</v>
      </c>
      <c r="G1210" s="48">
        <v>39909</v>
      </c>
    </row>
    <row r="1211" spans="1:7" x14ac:dyDescent="0.25">
      <c r="A1211" s="48">
        <v>399091140</v>
      </c>
      <c r="B1211" s="41" t="s">
        <v>2279</v>
      </c>
      <c r="C1211" s="41">
        <v>0</v>
      </c>
      <c r="D1211" s="41">
        <v>500</v>
      </c>
      <c r="E1211" s="41">
        <v>500</v>
      </c>
      <c r="F1211" s="41">
        <v>-500</v>
      </c>
      <c r="G1211" s="48">
        <v>39909</v>
      </c>
    </row>
    <row r="1212" spans="1:7" x14ac:dyDescent="0.25">
      <c r="A1212" s="48">
        <v>399091149</v>
      </c>
      <c r="B1212" s="41" t="s">
        <v>2281</v>
      </c>
      <c r="C1212" s="41">
        <v>0</v>
      </c>
      <c r="D1212" s="41">
        <v>0</v>
      </c>
      <c r="E1212" s="41">
        <v>0</v>
      </c>
      <c r="F1212" s="41">
        <v>0</v>
      </c>
      <c r="G1212" s="48">
        <v>39909</v>
      </c>
    </row>
    <row r="1213" spans="1:7" x14ac:dyDescent="0.25">
      <c r="A1213" s="48">
        <v>399091400</v>
      </c>
      <c r="B1213" s="41" t="s">
        <v>2283</v>
      </c>
      <c r="C1213" s="41">
        <v>2595.63</v>
      </c>
      <c r="D1213" s="41">
        <v>20300</v>
      </c>
      <c r="E1213" s="41">
        <v>20300</v>
      </c>
      <c r="F1213" s="41">
        <v>-17704.37</v>
      </c>
      <c r="G1213" s="48">
        <v>39909</v>
      </c>
    </row>
    <row r="1214" spans="1:7" x14ac:dyDescent="0.25">
      <c r="A1214" s="48">
        <v>399091401</v>
      </c>
      <c r="B1214" s="41" t="s">
        <v>2285</v>
      </c>
      <c r="C1214" s="41">
        <v>5092.1899999999996</v>
      </c>
      <c r="D1214" s="41">
        <v>29000</v>
      </c>
      <c r="E1214" s="41">
        <v>29000</v>
      </c>
      <c r="F1214" s="41">
        <v>-23907.81</v>
      </c>
      <c r="G1214" s="48">
        <v>39909</v>
      </c>
    </row>
    <row r="1215" spans="1:7" x14ac:dyDescent="0.25">
      <c r="A1215" s="48">
        <v>399091500</v>
      </c>
      <c r="B1215" s="41" t="s">
        <v>2287</v>
      </c>
      <c r="C1215" s="41">
        <v>0</v>
      </c>
      <c r="D1215" s="41">
        <v>0</v>
      </c>
      <c r="E1215" s="41">
        <v>0</v>
      </c>
      <c r="F1215" s="41">
        <v>0</v>
      </c>
      <c r="G1215" s="48">
        <v>39909</v>
      </c>
    </row>
    <row r="1216" spans="1:7" x14ac:dyDescent="0.25">
      <c r="A1216" s="48">
        <v>399091501</v>
      </c>
      <c r="B1216" s="41" t="s">
        <v>2289</v>
      </c>
      <c r="C1216" s="41">
        <v>33.799999999999997</v>
      </c>
      <c r="D1216" s="41">
        <v>0</v>
      </c>
      <c r="E1216" s="41">
        <v>0</v>
      </c>
      <c r="F1216" s="41">
        <v>33.799999999999997</v>
      </c>
      <c r="G1216" s="48">
        <v>39909</v>
      </c>
    </row>
    <row r="1217" spans="1:7" x14ac:dyDescent="0.25">
      <c r="A1217" s="48">
        <v>399091502</v>
      </c>
      <c r="B1217" s="41" t="s">
        <v>2291</v>
      </c>
      <c r="C1217" s="41">
        <v>0</v>
      </c>
      <c r="D1217" s="41">
        <v>0</v>
      </c>
      <c r="E1217" s="41">
        <v>0</v>
      </c>
      <c r="F1217" s="41">
        <v>0</v>
      </c>
      <c r="G1217" s="48">
        <v>39909</v>
      </c>
    </row>
    <row r="1218" spans="1:7" x14ac:dyDescent="0.25">
      <c r="A1218" s="48">
        <v>399091610</v>
      </c>
      <c r="B1218" s="41" t="s">
        <v>2293</v>
      </c>
      <c r="C1218" s="41">
        <v>0</v>
      </c>
      <c r="D1218" s="41">
        <v>43400</v>
      </c>
      <c r="E1218" s="41">
        <v>43400</v>
      </c>
      <c r="F1218" s="41">
        <v>-43400</v>
      </c>
      <c r="G1218" s="48">
        <v>39909</v>
      </c>
    </row>
    <row r="1219" spans="1:7" x14ac:dyDescent="0.25">
      <c r="A1219" s="48">
        <v>399091620</v>
      </c>
      <c r="B1219" s="41" t="s">
        <v>2295</v>
      </c>
      <c r="C1219" s="41">
        <v>696.83</v>
      </c>
      <c r="D1219" s="41">
        <v>6600</v>
      </c>
      <c r="E1219" s="41">
        <v>6600</v>
      </c>
      <c r="F1219" s="41">
        <v>-5903.17</v>
      </c>
      <c r="G1219" s="48">
        <v>39909</v>
      </c>
    </row>
    <row r="1220" spans="1:7" x14ac:dyDescent="0.25">
      <c r="A1220" s="48">
        <v>399092000</v>
      </c>
      <c r="B1220" s="41" t="s">
        <v>2297</v>
      </c>
      <c r="C1220" s="41">
        <v>0</v>
      </c>
      <c r="D1220" s="41">
        <v>1000</v>
      </c>
      <c r="E1220" s="41">
        <v>1000</v>
      </c>
      <c r="F1220" s="41">
        <v>-1000</v>
      </c>
      <c r="G1220" s="48">
        <v>39909</v>
      </c>
    </row>
    <row r="1221" spans="1:7" x14ac:dyDescent="0.25">
      <c r="A1221" s="48">
        <v>399092002</v>
      </c>
      <c r="B1221" s="41" t="s">
        <v>2299</v>
      </c>
      <c r="C1221" s="41">
        <v>1164.01</v>
      </c>
      <c r="D1221" s="41">
        <v>300</v>
      </c>
      <c r="E1221" s="41">
        <v>300</v>
      </c>
      <c r="F1221" s="41">
        <v>864.01</v>
      </c>
      <c r="G1221" s="48">
        <v>39909</v>
      </c>
    </row>
    <row r="1222" spans="1:7" x14ac:dyDescent="0.25">
      <c r="A1222" s="48">
        <v>399092006</v>
      </c>
      <c r="B1222" s="41" t="s">
        <v>2301</v>
      </c>
      <c r="C1222" s="41">
        <v>2041.83</v>
      </c>
      <c r="D1222" s="41">
        <v>2100</v>
      </c>
      <c r="E1222" s="41">
        <v>2100</v>
      </c>
      <c r="F1222" s="41">
        <v>-58.17</v>
      </c>
      <c r="G1222" s="48">
        <v>39909</v>
      </c>
    </row>
    <row r="1223" spans="1:7" x14ac:dyDescent="0.25">
      <c r="A1223" s="48">
        <v>399092012</v>
      </c>
      <c r="B1223" s="41" t="s">
        <v>2303</v>
      </c>
      <c r="C1223" s="41">
        <v>0</v>
      </c>
      <c r="D1223" s="41">
        <v>0</v>
      </c>
      <c r="E1223" s="41">
        <v>0</v>
      </c>
      <c r="F1223" s="41">
        <v>0</v>
      </c>
      <c r="G1223" s="48">
        <v>39909</v>
      </c>
    </row>
    <row r="1224" spans="1:7" x14ac:dyDescent="0.25">
      <c r="A1224" s="48">
        <v>399092034</v>
      </c>
      <c r="B1224" s="41" t="s">
        <v>2761</v>
      </c>
      <c r="C1224" s="41">
        <v>0</v>
      </c>
      <c r="D1224" s="41">
        <v>0</v>
      </c>
      <c r="E1224" s="41">
        <v>0</v>
      </c>
      <c r="F1224" s="41">
        <v>0</v>
      </c>
      <c r="G1224" s="48">
        <v>39909</v>
      </c>
    </row>
    <row r="1225" spans="1:7" x14ac:dyDescent="0.25">
      <c r="A1225" s="48">
        <v>399092241</v>
      </c>
      <c r="B1225" s="41" t="s">
        <v>2305</v>
      </c>
      <c r="C1225" s="41">
        <v>0</v>
      </c>
      <c r="D1225" s="41">
        <v>3200</v>
      </c>
      <c r="E1225" s="41">
        <v>3200</v>
      </c>
      <c r="F1225" s="41">
        <v>-3200</v>
      </c>
      <c r="G1225" s="48">
        <v>39909</v>
      </c>
    </row>
    <row r="1226" spans="1:7" x14ac:dyDescent="0.25">
      <c r="A1226" s="48">
        <v>399092300</v>
      </c>
      <c r="B1226" s="41" t="s">
        <v>2307</v>
      </c>
      <c r="C1226" s="41">
        <v>81.3</v>
      </c>
      <c r="D1226" s="41">
        <v>100</v>
      </c>
      <c r="E1226" s="41">
        <v>100</v>
      </c>
      <c r="F1226" s="41">
        <v>-18.7</v>
      </c>
      <c r="G1226" s="48">
        <v>39909</v>
      </c>
    </row>
    <row r="1227" spans="1:7" x14ac:dyDescent="0.25">
      <c r="A1227" s="48">
        <v>399092404</v>
      </c>
      <c r="B1227" s="41" t="s">
        <v>2309</v>
      </c>
      <c r="C1227" s="41">
        <v>0</v>
      </c>
      <c r="D1227" s="41">
        <v>0</v>
      </c>
      <c r="E1227" s="41">
        <v>0</v>
      </c>
      <c r="F1227" s="41">
        <v>0</v>
      </c>
      <c r="G1227" s="48">
        <v>39909</v>
      </c>
    </row>
    <row r="1228" spans="1:7" x14ac:dyDescent="0.25">
      <c r="A1228" s="48">
        <v>399092409</v>
      </c>
      <c r="B1228" s="41" t="s">
        <v>2743</v>
      </c>
      <c r="C1228" s="41">
        <v>0</v>
      </c>
      <c r="D1228" s="41">
        <v>0</v>
      </c>
      <c r="E1228" s="41">
        <v>0</v>
      </c>
      <c r="F1228" s="41">
        <v>0</v>
      </c>
      <c r="G1228" s="48">
        <v>39909</v>
      </c>
    </row>
    <row r="1229" spans="1:7" x14ac:dyDescent="0.25">
      <c r="A1229" s="48">
        <v>399092414</v>
      </c>
      <c r="B1229" s="41" t="s">
        <v>2311</v>
      </c>
      <c r="C1229" s="41">
        <v>0</v>
      </c>
      <c r="D1229" s="41">
        <v>0</v>
      </c>
      <c r="E1229" s="41">
        <v>0</v>
      </c>
      <c r="F1229" s="41">
        <v>0</v>
      </c>
      <c r="G1229" s="48">
        <v>39909</v>
      </c>
    </row>
    <row r="1230" spans="1:7" x14ac:dyDescent="0.25">
      <c r="A1230" s="48">
        <v>399092423</v>
      </c>
      <c r="B1230" s="41" t="s">
        <v>2313</v>
      </c>
      <c r="C1230" s="41">
        <v>1400</v>
      </c>
      <c r="D1230" s="41">
        <v>0</v>
      </c>
      <c r="E1230" s="41">
        <v>0</v>
      </c>
      <c r="F1230" s="41">
        <v>1400</v>
      </c>
      <c r="G1230" s="48">
        <v>39909</v>
      </c>
    </row>
    <row r="1231" spans="1:7" x14ac:dyDescent="0.25">
      <c r="A1231" s="48">
        <v>399092425</v>
      </c>
      <c r="B1231" s="41" t="s">
        <v>2315</v>
      </c>
      <c r="C1231" s="41">
        <v>0</v>
      </c>
      <c r="D1231" s="41">
        <v>0</v>
      </c>
      <c r="E1231" s="41">
        <v>0</v>
      </c>
      <c r="F1231" s="41">
        <v>0</v>
      </c>
      <c r="G1231" s="48">
        <v>39909</v>
      </c>
    </row>
    <row r="1232" spans="1:7" x14ac:dyDescent="0.25">
      <c r="A1232" s="48">
        <v>399092428</v>
      </c>
      <c r="B1232" s="41" t="s">
        <v>2317</v>
      </c>
      <c r="C1232" s="41">
        <v>0</v>
      </c>
      <c r="D1232" s="41">
        <v>0</v>
      </c>
      <c r="E1232" s="41">
        <v>0</v>
      </c>
      <c r="F1232" s="41">
        <v>0</v>
      </c>
      <c r="G1232" s="48">
        <v>39909</v>
      </c>
    </row>
    <row r="1233" spans="1:7" x14ac:dyDescent="0.25">
      <c r="A1233" s="48">
        <v>399092433</v>
      </c>
      <c r="B1233" s="41" t="s">
        <v>2319</v>
      </c>
      <c r="C1233" s="41">
        <v>157.5</v>
      </c>
      <c r="D1233" s="41">
        <v>200</v>
      </c>
      <c r="E1233" s="41">
        <v>200</v>
      </c>
      <c r="F1233" s="41">
        <v>-42.5</v>
      </c>
      <c r="G1233" s="48">
        <v>39909</v>
      </c>
    </row>
    <row r="1234" spans="1:7" x14ac:dyDescent="0.25">
      <c r="A1234" s="48">
        <v>399092471</v>
      </c>
      <c r="B1234" s="41" t="s">
        <v>2321</v>
      </c>
      <c r="C1234" s="41">
        <v>584.05999999999995</v>
      </c>
      <c r="D1234" s="41">
        <v>0</v>
      </c>
      <c r="E1234" s="41">
        <v>0</v>
      </c>
      <c r="F1234" s="41">
        <v>584.05999999999995</v>
      </c>
      <c r="G1234" s="48">
        <v>39909</v>
      </c>
    </row>
    <row r="1235" spans="1:7" x14ac:dyDescent="0.25">
      <c r="A1235" s="48">
        <v>399092502</v>
      </c>
      <c r="B1235" s="41" t="s">
        <v>2323</v>
      </c>
      <c r="C1235" s="41">
        <v>441.5</v>
      </c>
      <c r="D1235" s="41">
        <v>3000</v>
      </c>
      <c r="E1235" s="41">
        <v>3000</v>
      </c>
      <c r="F1235" s="41">
        <v>-2558.5</v>
      </c>
      <c r="G1235" s="48">
        <v>39909</v>
      </c>
    </row>
    <row r="1236" spans="1:7" x14ac:dyDescent="0.25">
      <c r="A1236" s="48">
        <v>399092510</v>
      </c>
      <c r="B1236" s="41" t="s">
        <v>2325</v>
      </c>
      <c r="C1236" s="41">
        <v>0</v>
      </c>
      <c r="D1236" s="41">
        <v>0</v>
      </c>
      <c r="E1236" s="41">
        <v>0</v>
      </c>
      <c r="F1236" s="41">
        <v>0</v>
      </c>
      <c r="G1236" s="48">
        <v>39909</v>
      </c>
    </row>
    <row r="1237" spans="1:7" x14ac:dyDescent="0.25">
      <c r="A1237" s="48">
        <v>399092703</v>
      </c>
      <c r="B1237" s="41" t="s">
        <v>2327</v>
      </c>
      <c r="C1237" s="41">
        <v>0</v>
      </c>
      <c r="D1237" s="41">
        <v>200</v>
      </c>
      <c r="E1237" s="41">
        <v>200</v>
      </c>
      <c r="F1237" s="41">
        <v>-200</v>
      </c>
      <c r="G1237" s="48">
        <v>39909</v>
      </c>
    </row>
    <row r="1238" spans="1:7" x14ac:dyDescent="0.25">
      <c r="A1238" s="48">
        <v>399092706</v>
      </c>
      <c r="B1238" s="41" t="s">
        <v>2329</v>
      </c>
      <c r="C1238" s="41">
        <v>0</v>
      </c>
      <c r="D1238" s="41">
        <v>0</v>
      </c>
      <c r="E1238" s="41">
        <v>0</v>
      </c>
      <c r="F1238" s="41">
        <v>0</v>
      </c>
      <c r="G1238" s="48">
        <v>39909</v>
      </c>
    </row>
    <row r="1239" spans="1:7" x14ac:dyDescent="0.25">
      <c r="A1239" s="48">
        <v>399092711</v>
      </c>
      <c r="B1239" s="41" t="s">
        <v>2331</v>
      </c>
      <c r="C1239" s="41">
        <v>5085.6899999999996</v>
      </c>
      <c r="D1239" s="41">
        <v>6300</v>
      </c>
      <c r="E1239" s="41">
        <v>6300</v>
      </c>
      <c r="F1239" s="41">
        <v>-1214.31</v>
      </c>
      <c r="G1239" s="48">
        <v>39909</v>
      </c>
    </row>
    <row r="1240" spans="1:7" x14ac:dyDescent="0.25">
      <c r="A1240" s="48">
        <v>399092713</v>
      </c>
      <c r="B1240" s="41" t="s">
        <v>2333</v>
      </c>
      <c r="C1240" s="41">
        <v>0</v>
      </c>
      <c r="D1240" s="41">
        <v>0</v>
      </c>
      <c r="E1240" s="41">
        <v>0</v>
      </c>
      <c r="F1240" s="41">
        <v>0</v>
      </c>
      <c r="G1240" s="48">
        <v>39909</v>
      </c>
    </row>
    <row r="1241" spans="1:7" x14ac:dyDescent="0.25">
      <c r="A1241" s="48">
        <v>399094610</v>
      </c>
      <c r="B1241" s="41" t="s">
        <v>2335</v>
      </c>
      <c r="C1241" s="41">
        <v>0</v>
      </c>
      <c r="D1241" s="41">
        <v>0</v>
      </c>
      <c r="E1241" s="41">
        <v>0</v>
      </c>
      <c r="F1241" s="41">
        <v>0</v>
      </c>
      <c r="G1241" s="48">
        <v>39909</v>
      </c>
    </row>
    <row r="1242" spans="1:7" x14ac:dyDescent="0.25">
      <c r="A1242" s="48">
        <v>399094611</v>
      </c>
      <c r="B1242" s="41" t="s">
        <v>2337</v>
      </c>
      <c r="C1242" s="41">
        <v>0</v>
      </c>
      <c r="D1242" s="41">
        <v>0</v>
      </c>
      <c r="E1242" s="41">
        <v>0</v>
      </c>
      <c r="F1242" s="41">
        <v>0</v>
      </c>
      <c r="G1242" s="48">
        <v>39909</v>
      </c>
    </row>
    <row r="1243" spans="1:7" x14ac:dyDescent="0.25">
      <c r="A1243" s="48">
        <v>399094622</v>
      </c>
      <c r="B1243" s="41" t="s">
        <v>2339</v>
      </c>
      <c r="C1243" s="41">
        <v>0</v>
      </c>
      <c r="D1243" s="41">
        <v>0</v>
      </c>
      <c r="E1243" s="41">
        <v>0</v>
      </c>
      <c r="F1243" s="41">
        <v>0</v>
      </c>
      <c r="G1243" s="48">
        <v>39909</v>
      </c>
    </row>
    <row r="1244" spans="1:7" x14ac:dyDescent="0.25">
      <c r="A1244" s="48">
        <v>399095608</v>
      </c>
      <c r="B1244" s="41" t="s">
        <v>2341</v>
      </c>
      <c r="C1244" s="41">
        <v>0</v>
      </c>
      <c r="D1244" s="41">
        <v>0</v>
      </c>
      <c r="E1244" s="41">
        <v>0</v>
      </c>
      <c r="F1244" s="41">
        <v>0</v>
      </c>
      <c r="G1244" s="48">
        <v>39909</v>
      </c>
    </row>
    <row r="1245" spans="1:7" x14ac:dyDescent="0.25">
      <c r="A1245" s="48">
        <v>399096009</v>
      </c>
      <c r="B1245" s="41" t="s">
        <v>2343</v>
      </c>
      <c r="C1245" s="41">
        <v>0</v>
      </c>
      <c r="D1245" s="41">
        <v>0</v>
      </c>
      <c r="E1245" s="41">
        <v>0</v>
      </c>
      <c r="F1245" s="41">
        <v>0</v>
      </c>
      <c r="G1245" s="48">
        <v>39909</v>
      </c>
    </row>
    <row r="1246" spans="1:7" x14ac:dyDescent="0.25">
      <c r="A1246" s="48">
        <v>399096010</v>
      </c>
      <c r="B1246" s="41" t="s">
        <v>2345</v>
      </c>
      <c r="C1246" s="41">
        <v>0</v>
      </c>
      <c r="D1246" s="41">
        <v>0</v>
      </c>
      <c r="E1246" s="41">
        <v>0</v>
      </c>
      <c r="F1246" s="41">
        <v>0</v>
      </c>
      <c r="G1246" s="48">
        <v>39909</v>
      </c>
    </row>
    <row r="1247" spans="1:7" x14ac:dyDescent="0.25">
      <c r="A1247" s="48">
        <v>399099060</v>
      </c>
      <c r="B1247" s="41" t="s">
        <v>2347</v>
      </c>
      <c r="C1247" s="41">
        <v>0</v>
      </c>
      <c r="D1247" s="41">
        <v>0</v>
      </c>
      <c r="E1247" s="41">
        <v>0</v>
      </c>
      <c r="F1247" s="41">
        <v>0</v>
      </c>
      <c r="G1247" s="48">
        <v>39909</v>
      </c>
    </row>
    <row r="1248" spans="1:7" x14ac:dyDescent="0.25">
      <c r="A1248" s="48">
        <v>399099201</v>
      </c>
      <c r="B1248" s="41" t="s">
        <v>2349</v>
      </c>
      <c r="C1248" s="41">
        <v>0</v>
      </c>
      <c r="D1248" s="41">
        <v>-3300</v>
      </c>
      <c r="E1248" s="41">
        <v>-3300</v>
      </c>
      <c r="F1248" s="41">
        <v>3300</v>
      </c>
      <c r="G1248" s="48">
        <v>39909</v>
      </c>
    </row>
    <row r="1249" spans="1:7" x14ac:dyDescent="0.25">
      <c r="A1249" s="48">
        <v>399099202</v>
      </c>
      <c r="B1249" s="41" t="s">
        <v>2351</v>
      </c>
      <c r="C1249" s="41">
        <v>0</v>
      </c>
      <c r="D1249" s="41">
        <v>0</v>
      </c>
      <c r="E1249" s="41">
        <v>0</v>
      </c>
      <c r="F1249" s="41">
        <v>0</v>
      </c>
      <c r="G1249" s="48">
        <v>39909</v>
      </c>
    </row>
    <row r="1250" spans="1:7" x14ac:dyDescent="0.25">
      <c r="A1250" s="48">
        <v>399099802</v>
      </c>
      <c r="B1250" s="41" t="s">
        <v>2353</v>
      </c>
      <c r="C1250" s="41">
        <v>0</v>
      </c>
      <c r="D1250" s="41">
        <v>0</v>
      </c>
      <c r="E1250" s="41">
        <v>0</v>
      </c>
      <c r="F1250" s="41">
        <v>0</v>
      </c>
      <c r="G1250" s="48">
        <v>39909</v>
      </c>
    </row>
    <row r="1251" spans="1:7" x14ac:dyDescent="0.25">
      <c r="A1251" s="48">
        <v>399099846</v>
      </c>
      <c r="B1251" s="41" t="s">
        <v>2355</v>
      </c>
      <c r="C1251" s="41">
        <v>0</v>
      </c>
      <c r="D1251" s="41">
        <v>0</v>
      </c>
      <c r="E1251" s="41">
        <v>0</v>
      </c>
      <c r="F1251" s="41">
        <v>0</v>
      </c>
      <c r="G1251" s="48">
        <v>39909</v>
      </c>
    </row>
    <row r="1252" spans="1:7" x14ac:dyDescent="0.25">
      <c r="A1252" s="48">
        <v>399100100</v>
      </c>
      <c r="B1252" s="41" t="s">
        <v>2357</v>
      </c>
      <c r="C1252" s="41">
        <v>0</v>
      </c>
      <c r="D1252" s="41">
        <v>0</v>
      </c>
      <c r="E1252" s="41">
        <v>0</v>
      </c>
      <c r="F1252" s="41">
        <v>0</v>
      </c>
      <c r="G1252" s="48">
        <v>39910</v>
      </c>
    </row>
    <row r="1253" spans="1:7" x14ac:dyDescent="0.25">
      <c r="A1253" s="48">
        <v>399100101</v>
      </c>
      <c r="B1253" s="41" t="s">
        <v>2359</v>
      </c>
      <c r="C1253" s="41">
        <v>0</v>
      </c>
      <c r="D1253" s="41">
        <v>0</v>
      </c>
      <c r="E1253" s="41">
        <v>0</v>
      </c>
      <c r="F1253" s="41">
        <v>0</v>
      </c>
      <c r="G1253" s="48">
        <v>39910</v>
      </c>
    </row>
    <row r="1254" spans="1:7" x14ac:dyDescent="0.25">
      <c r="A1254" s="48">
        <v>399100102</v>
      </c>
      <c r="B1254" s="41" t="s">
        <v>2361</v>
      </c>
      <c r="C1254" s="41">
        <v>0</v>
      </c>
      <c r="D1254" s="41">
        <v>0</v>
      </c>
      <c r="E1254" s="41">
        <v>0</v>
      </c>
      <c r="F1254" s="41">
        <v>0</v>
      </c>
      <c r="G1254" s="48">
        <v>39910</v>
      </c>
    </row>
    <row r="1255" spans="1:7" x14ac:dyDescent="0.25">
      <c r="A1255" s="48">
        <v>399100103</v>
      </c>
      <c r="B1255" s="41" t="s">
        <v>2363</v>
      </c>
      <c r="C1255" s="41">
        <v>0</v>
      </c>
      <c r="D1255" s="41">
        <v>0</v>
      </c>
      <c r="E1255" s="41">
        <v>0</v>
      </c>
      <c r="F1255" s="41">
        <v>0</v>
      </c>
      <c r="G1255" s="48">
        <v>39910</v>
      </c>
    </row>
    <row r="1256" spans="1:7" x14ac:dyDescent="0.25">
      <c r="A1256" s="48">
        <v>399100110</v>
      </c>
      <c r="B1256" s="41" t="s">
        <v>2365</v>
      </c>
      <c r="C1256" s="41">
        <v>0</v>
      </c>
      <c r="D1256" s="41">
        <v>0</v>
      </c>
      <c r="E1256" s="41">
        <v>0</v>
      </c>
      <c r="F1256" s="41">
        <v>0</v>
      </c>
      <c r="G1256" s="48">
        <v>39910</v>
      </c>
    </row>
    <row r="1257" spans="1:7" x14ac:dyDescent="0.25">
      <c r="A1257" s="48">
        <v>399100120</v>
      </c>
      <c r="B1257" s="41" t="s">
        <v>2367</v>
      </c>
      <c r="C1257" s="41">
        <v>0</v>
      </c>
      <c r="D1257" s="41">
        <v>0</v>
      </c>
      <c r="E1257" s="41">
        <v>0</v>
      </c>
      <c r="F1257" s="41">
        <v>0</v>
      </c>
      <c r="G1257" s="48">
        <v>39910</v>
      </c>
    </row>
    <row r="1258" spans="1:7" x14ac:dyDescent="0.25">
      <c r="A1258" s="48">
        <v>399100200</v>
      </c>
      <c r="B1258" s="41" t="s">
        <v>2369</v>
      </c>
      <c r="C1258" s="41">
        <v>0</v>
      </c>
      <c r="D1258" s="41">
        <v>0</v>
      </c>
      <c r="E1258" s="41">
        <v>0</v>
      </c>
      <c r="F1258" s="41">
        <v>0</v>
      </c>
      <c r="G1258" s="48">
        <v>39910</v>
      </c>
    </row>
    <row r="1259" spans="1:7" x14ac:dyDescent="0.25">
      <c r="A1259" s="48">
        <v>399100700</v>
      </c>
      <c r="B1259" s="41" t="s">
        <v>2371</v>
      </c>
      <c r="C1259" s="41">
        <v>0</v>
      </c>
      <c r="D1259" s="41">
        <v>0</v>
      </c>
      <c r="E1259" s="41">
        <v>0</v>
      </c>
      <c r="F1259" s="41">
        <v>0</v>
      </c>
      <c r="G1259" s="48">
        <v>39910</v>
      </c>
    </row>
    <row r="1260" spans="1:7" x14ac:dyDescent="0.25">
      <c r="A1260" s="48">
        <v>399100800</v>
      </c>
      <c r="B1260" s="41" t="s">
        <v>2373</v>
      </c>
      <c r="C1260" s="41">
        <v>0</v>
      </c>
      <c r="D1260" s="41">
        <v>0</v>
      </c>
      <c r="E1260" s="41">
        <v>0</v>
      </c>
      <c r="F1260" s="41">
        <v>0</v>
      </c>
      <c r="G1260" s="48">
        <v>39910</v>
      </c>
    </row>
    <row r="1261" spans="1:7" x14ac:dyDescent="0.25">
      <c r="A1261" s="48">
        <v>399100915</v>
      </c>
      <c r="B1261" s="41" t="s">
        <v>2375</v>
      </c>
      <c r="C1261" s="41">
        <v>0</v>
      </c>
      <c r="D1261" s="41">
        <v>0</v>
      </c>
      <c r="E1261" s="41">
        <v>0</v>
      </c>
      <c r="F1261" s="41">
        <v>0</v>
      </c>
      <c r="G1261" s="48">
        <v>39910</v>
      </c>
    </row>
    <row r="1262" spans="1:7" x14ac:dyDescent="0.25">
      <c r="A1262" s="48">
        <v>399100930</v>
      </c>
      <c r="B1262" s="41" t="s">
        <v>2377</v>
      </c>
      <c r="C1262" s="41">
        <v>0</v>
      </c>
      <c r="D1262" s="41">
        <v>0</v>
      </c>
      <c r="E1262" s="41">
        <v>0</v>
      </c>
      <c r="F1262" s="41">
        <v>0</v>
      </c>
      <c r="G1262" s="48">
        <v>39910</v>
      </c>
    </row>
    <row r="1263" spans="1:7" x14ac:dyDescent="0.25">
      <c r="A1263" s="48">
        <v>399100975</v>
      </c>
      <c r="B1263" s="41" t="s">
        <v>2379</v>
      </c>
      <c r="C1263" s="41">
        <v>157</v>
      </c>
      <c r="D1263" s="41">
        <v>100</v>
      </c>
      <c r="E1263" s="41">
        <v>100</v>
      </c>
      <c r="F1263" s="41">
        <v>57</v>
      </c>
      <c r="G1263" s="48">
        <v>39910</v>
      </c>
    </row>
    <row r="1264" spans="1:7" x14ac:dyDescent="0.25">
      <c r="A1264" s="48">
        <v>399102000</v>
      </c>
      <c r="B1264" s="41" t="s">
        <v>2381</v>
      </c>
      <c r="C1264" s="41">
        <v>0</v>
      </c>
      <c r="D1264" s="41">
        <v>400</v>
      </c>
      <c r="E1264" s="41">
        <v>400</v>
      </c>
      <c r="F1264" s="41">
        <v>-400</v>
      </c>
      <c r="G1264" s="48">
        <v>39910</v>
      </c>
    </row>
    <row r="1265" spans="1:7" x14ac:dyDescent="0.25">
      <c r="A1265" s="48">
        <v>399102004</v>
      </c>
      <c r="B1265" s="41" t="s">
        <v>2383</v>
      </c>
      <c r="C1265" s="41">
        <v>15570.29</v>
      </c>
      <c r="D1265" s="41">
        <v>38500</v>
      </c>
      <c r="E1265" s="41">
        <v>38500</v>
      </c>
      <c r="F1265" s="41">
        <v>-22929.71</v>
      </c>
      <c r="G1265" s="48">
        <v>39910</v>
      </c>
    </row>
    <row r="1266" spans="1:7" x14ac:dyDescent="0.25">
      <c r="A1266" s="48">
        <v>399102022</v>
      </c>
      <c r="B1266" s="41" t="s">
        <v>2385</v>
      </c>
      <c r="C1266" s="41">
        <v>0</v>
      </c>
      <c r="D1266" s="41">
        <v>0</v>
      </c>
      <c r="E1266" s="41">
        <v>0</v>
      </c>
      <c r="F1266" s="41">
        <v>0</v>
      </c>
      <c r="G1266" s="48">
        <v>39910</v>
      </c>
    </row>
    <row r="1267" spans="1:7" x14ac:dyDescent="0.25">
      <c r="A1267" s="48">
        <v>399102500</v>
      </c>
      <c r="B1267" s="41" t="s">
        <v>2387</v>
      </c>
      <c r="C1267" s="41">
        <v>0</v>
      </c>
      <c r="D1267" s="41">
        <v>0</v>
      </c>
      <c r="E1267" s="41">
        <v>0</v>
      </c>
      <c r="F1267" s="41">
        <v>0</v>
      </c>
      <c r="G1267" s="48">
        <v>39910</v>
      </c>
    </row>
    <row r="1268" spans="1:7" x14ac:dyDescent="0.25">
      <c r="A1268" s="48">
        <v>399102502</v>
      </c>
      <c r="B1268" s="41" t="s">
        <v>2389</v>
      </c>
      <c r="C1268" s="41">
        <v>0</v>
      </c>
      <c r="D1268" s="41">
        <v>0</v>
      </c>
      <c r="E1268" s="41">
        <v>0</v>
      </c>
      <c r="F1268" s="41">
        <v>0</v>
      </c>
      <c r="G1268" s="48">
        <v>39910</v>
      </c>
    </row>
    <row r="1269" spans="1:7" x14ac:dyDescent="0.25">
      <c r="A1269" s="48">
        <v>399102510</v>
      </c>
      <c r="B1269" s="41" t="s">
        <v>2391</v>
      </c>
      <c r="C1269" s="41">
        <v>0</v>
      </c>
      <c r="D1269" s="41">
        <v>0</v>
      </c>
      <c r="E1269" s="41">
        <v>0</v>
      </c>
      <c r="F1269" s="41">
        <v>0</v>
      </c>
      <c r="G1269" s="48">
        <v>39910</v>
      </c>
    </row>
    <row r="1270" spans="1:7" x14ac:dyDescent="0.25">
      <c r="A1270" s="48">
        <v>399102524</v>
      </c>
      <c r="B1270" s="41" t="s">
        <v>2393</v>
      </c>
      <c r="C1270" s="41">
        <v>0</v>
      </c>
      <c r="D1270" s="41">
        <v>0</v>
      </c>
      <c r="E1270" s="41">
        <v>0</v>
      </c>
      <c r="F1270" s="41">
        <v>0</v>
      </c>
      <c r="G1270" s="48">
        <v>39910</v>
      </c>
    </row>
    <row r="1271" spans="1:7" x14ac:dyDescent="0.25">
      <c r="A1271" s="48">
        <v>399102703</v>
      </c>
      <c r="B1271" s="41" t="s">
        <v>2395</v>
      </c>
      <c r="C1271" s="41">
        <v>0</v>
      </c>
      <c r="D1271" s="41">
        <v>0</v>
      </c>
      <c r="E1271" s="41">
        <v>0</v>
      </c>
      <c r="F1271" s="41">
        <v>0</v>
      </c>
      <c r="G1271" s="48">
        <v>39910</v>
      </c>
    </row>
    <row r="1272" spans="1:7" x14ac:dyDescent="0.25">
      <c r="A1272" s="48">
        <v>399102801</v>
      </c>
      <c r="B1272" s="41" t="s">
        <v>2397</v>
      </c>
      <c r="C1272" s="41">
        <v>0</v>
      </c>
      <c r="D1272" s="41">
        <v>0</v>
      </c>
      <c r="E1272" s="41">
        <v>0</v>
      </c>
      <c r="F1272" s="41">
        <v>0</v>
      </c>
      <c r="G1272" s="48">
        <v>39910</v>
      </c>
    </row>
    <row r="1273" spans="1:7" x14ac:dyDescent="0.25">
      <c r="A1273" s="48">
        <v>399104600</v>
      </c>
      <c r="B1273" s="41" t="s">
        <v>2399</v>
      </c>
      <c r="C1273" s="41">
        <v>0</v>
      </c>
      <c r="D1273" s="41">
        <v>0</v>
      </c>
      <c r="E1273" s="41">
        <v>0</v>
      </c>
      <c r="F1273" s="41">
        <v>0</v>
      </c>
      <c r="G1273" s="48">
        <v>39910</v>
      </c>
    </row>
    <row r="1274" spans="1:7" x14ac:dyDescent="0.25">
      <c r="A1274" s="48">
        <v>399104610</v>
      </c>
      <c r="B1274" s="41" t="s">
        <v>2401</v>
      </c>
      <c r="C1274" s="41">
        <v>0</v>
      </c>
      <c r="D1274" s="41">
        <v>0</v>
      </c>
      <c r="E1274" s="41">
        <v>0</v>
      </c>
      <c r="F1274" s="41">
        <v>0</v>
      </c>
      <c r="G1274" s="48">
        <v>39910</v>
      </c>
    </row>
    <row r="1275" spans="1:7" x14ac:dyDescent="0.25">
      <c r="A1275" s="48">
        <v>399104612</v>
      </c>
      <c r="B1275" s="41" t="s">
        <v>2403</v>
      </c>
      <c r="C1275" s="41">
        <v>0</v>
      </c>
      <c r="D1275" s="41">
        <v>0</v>
      </c>
      <c r="E1275" s="41">
        <v>0</v>
      </c>
      <c r="F1275" s="41">
        <v>0</v>
      </c>
      <c r="G1275" s="48">
        <v>39910</v>
      </c>
    </row>
    <row r="1276" spans="1:7" x14ac:dyDescent="0.25">
      <c r="A1276" s="48">
        <v>399104618</v>
      </c>
      <c r="B1276" s="41" t="s">
        <v>2405</v>
      </c>
      <c r="C1276" s="41">
        <v>0</v>
      </c>
      <c r="D1276" s="41">
        <v>0</v>
      </c>
      <c r="E1276" s="41">
        <v>0</v>
      </c>
      <c r="F1276" s="41">
        <v>0</v>
      </c>
      <c r="G1276" s="48">
        <v>39910</v>
      </c>
    </row>
    <row r="1277" spans="1:7" x14ac:dyDescent="0.25">
      <c r="A1277" s="48">
        <v>399104619</v>
      </c>
      <c r="B1277" s="41" t="s">
        <v>2407</v>
      </c>
      <c r="C1277" s="41">
        <v>0</v>
      </c>
      <c r="D1277" s="41">
        <v>0</v>
      </c>
      <c r="E1277" s="41">
        <v>0</v>
      </c>
      <c r="F1277" s="41">
        <v>0</v>
      </c>
      <c r="G1277" s="48">
        <v>39910</v>
      </c>
    </row>
    <row r="1278" spans="1:7" x14ac:dyDescent="0.25">
      <c r="A1278" s="48">
        <v>399109051</v>
      </c>
      <c r="B1278" s="41" t="s">
        <v>2409</v>
      </c>
      <c r="C1278" s="41">
        <v>-8428.2099999999991</v>
      </c>
      <c r="D1278" s="41">
        <v>0</v>
      </c>
      <c r="E1278" s="41">
        <v>0</v>
      </c>
      <c r="F1278" s="41">
        <v>-8428.2099999999991</v>
      </c>
      <c r="G1278" s="48">
        <v>39910</v>
      </c>
    </row>
    <row r="1279" spans="1:7" x14ac:dyDescent="0.25">
      <c r="A1279" s="48">
        <v>399109802</v>
      </c>
      <c r="B1279" s="41" t="s">
        <v>2411</v>
      </c>
      <c r="C1279" s="41">
        <v>0</v>
      </c>
      <c r="D1279" s="41">
        <v>0</v>
      </c>
      <c r="E1279" s="41">
        <v>0</v>
      </c>
      <c r="F1279" s="41">
        <v>0</v>
      </c>
      <c r="G1279" s="48">
        <v>39910</v>
      </c>
    </row>
    <row r="1280" spans="1:7" x14ac:dyDescent="0.25">
      <c r="A1280" s="48">
        <v>399110100</v>
      </c>
      <c r="B1280" s="41" t="s">
        <v>2413</v>
      </c>
      <c r="C1280" s="41">
        <v>0</v>
      </c>
      <c r="D1280" s="41">
        <v>0</v>
      </c>
      <c r="E1280" s="41">
        <v>0</v>
      </c>
      <c r="F1280" s="41">
        <v>0</v>
      </c>
      <c r="G1280" s="48">
        <v>39911</v>
      </c>
    </row>
    <row r="1281" spans="1:7" x14ac:dyDescent="0.25">
      <c r="A1281" s="48">
        <v>399110101</v>
      </c>
      <c r="B1281" s="41" t="s">
        <v>2415</v>
      </c>
      <c r="C1281" s="41">
        <v>0</v>
      </c>
      <c r="D1281" s="41">
        <v>0</v>
      </c>
      <c r="E1281" s="41">
        <v>0</v>
      </c>
      <c r="F1281" s="41">
        <v>0</v>
      </c>
      <c r="G1281" s="48">
        <v>39911</v>
      </c>
    </row>
    <row r="1282" spans="1:7" x14ac:dyDescent="0.25">
      <c r="A1282" s="48">
        <v>399110120</v>
      </c>
      <c r="B1282" s="41" t="s">
        <v>2417</v>
      </c>
      <c r="C1282" s="41">
        <v>0</v>
      </c>
      <c r="D1282" s="41">
        <v>0</v>
      </c>
      <c r="E1282" s="41">
        <v>0</v>
      </c>
      <c r="F1282" s="41">
        <v>0</v>
      </c>
      <c r="G1282" s="48">
        <v>39911</v>
      </c>
    </row>
    <row r="1283" spans="1:7" x14ac:dyDescent="0.25">
      <c r="A1283" s="48">
        <v>399110150</v>
      </c>
      <c r="B1283" s="41" t="s">
        <v>2419</v>
      </c>
      <c r="C1283" s="41">
        <v>0</v>
      </c>
      <c r="D1283" s="41">
        <v>0</v>
      </c>
      <c r="E1283" s="41">
        <v>0</v>
      </c>
      <c r="F1283" s="41">
        <v>0</v>
      </c>
      <c r="G1283" s="48">
        <v>39911</v>
      </c>
    </row>
    <row r="1284" spans="1:7" x14ac:dyDescent="0.25">
      <c r="A1284" s="48">
        <v>399110200</v>
      </c>
      <c r="B1284" s="41" t="s">
        <v>2421</v>
      </c>
      <c r="C1284" s="41">
        <v>0</v>
      </c>
      <c r="D1284" s="41">
        <v>0</v>
      </c>
      <c r="E1284" s="41">
        <v>0</v>
      </c>
      <c r="F1284" s="41">
        <v>0</v>
      </c>
      <c r="G1284" s="48">
        <v>39911</v>
      </c>
    </row>
    <row r="1285" spans="1:7" x14ac:dyDescent="0.25">
      <c r="A1285" s="48">
        <v>399110700</v>
      </c>
      <c r="B1285" s="41" t="s">
        <v>2423</v>
      </c>
      <c r="C1285" s="41">
        <v>0</v>
      </c>
      <c r="D1285" s="41">
        <v>0</v>
      </c>
      <c r="E1285" s="41">
        <v>0</v>
      </c>
      <c r="F1285" s="41">
        <v>0</v>
      </c>
      <c r="G1285" s="48">
        <v>39911</v>
      </c>
    </row>
    <row r="1286" spans="1:7" x14ac:dyDescent="0.25">
      <c r="A1286" s="48">
        <v>399110800</v>
      </c>
      <c r="B1286" s="41" t="s">
        <v>2425</v>
      </c>
      <c r="C1286" s="41">
        <v>0</v>
      </c>
      <c r="D1286" s="41">
        <v>0</v>
      </c>
      <c r="E1286" s="41">
        <v>0</v>
      </c>
      <c r="F1286" s="41">
        <v>0</v>
      </c>
      <c r="G1286" s="48">
        <v>39911</v>
      </c>
    </row>
    <row r="1287" spans="1:7" x14ac:dyDescent="0.25">
      <c r="A1287" s="48">
        <v>399110915</v>
      </c>
      <c r="B1287" s="41" t="s">
        <v>2427</v>
      </c>
      <c r="C1287" s="41">
        <v>0</v>
      </c>
      <c r="D1287" s="41">
        <v>0</v>
      </c>
      <c r="E1287" s="41">
        <v>0</v>
      </c>
      <c r="F1287" s="41">
        <v>0</v>
      </c>
      <c r="G1287" s="48">
        <v>39911</v>
      </c>
    </row>
    <row r="1288" spans="1:7" x14ac:dyDescent="0.25">
      <c r="A1288" s="48">
        <v>399110930</v>
      </c>
      <c r="B1288" s="41" t="s">
        <v>2429</v>
      </c>
      <c r="C1288" s="41">
        <v>0</v>
      </c>
      <c r="D1288" s="41">
        <v>0</v>
      </c>
      <c r="E1288" s="41">
        <v>0</v>
      </c>
      <c r="F1288" s="41">
        <v>0</v>
      </c>
      <c r="G1288" s="48">
        <v>39911</v>
      </c>
    </row>
    <row r="1289" spans="1:7" x14ac:dyDescent="0.25">
      <c r="A1289" s="48">
        <v>399110975</v>
      </c>
      <c r="B1289" s="41" t="s">
        <v>2431</v>
      </c>
      <c r="C1289" s="41">
        <v>0</v>
      </c>
      <c r="D1289" s="41">
        <v>0</v>
      </c>
      <c r="E1289" s="41">
        <v>0</v>
      </c>
      <c r="F1289" s="41">
        <v>0</v>
      </c>
      <c r="G1289" s="48">
        <v>39911</v>
      </c>
    </row>
    <row r="1290" spans="1:7" x14ac:dyDescent="0.25">
      <c r="A1290" s="48">
        <v>399111640</v>
      </c>
      <c r="B1290" s="41" t="s">
        <v>2433</v>
      </c>
      <c r="C1290" s="41">
        <v>0</v>
      </c>
      <c r="D1290" s="41">
        <v>0</v>
      </c>
      <c r="E1290" s="41">
        <v>0</v>
      </c>
      <c r="F1290" s="41">
        <v>0</v>
      </c>
      <c r="G1290" s="48">
        <v>39911</v>
      </c>
    </row>
    <row r="1291" spans="1:7" x14ac:dyDescent="0.25">
      <c r="A1291" s="48">
        <v>399112000</v>
      </c>
      <c r="B1291" s="41" t="s">
        <v>2435</v>
      </c>
      <c r="C1291" s="41">
        <v>0</v>
      </c>
      <c r="D1291" s="41">
        <v>0</v>
      </c>
      <c r="E1291" s="41">
        <v>0</v>
      </c>
      <c r="F1291" s="41">
        <v>0</v>
      </c>
      <c r="G1291" s="48">
        <v>39911</v>
      </c>
    </row>
    <row r="1292" spans="1:7" x14ac:dyDescent="0.25">
      <c r="A1292" s="48">
        <v>399112004</v>
      </c>
      <c r="B1292" s="41" t="s">
        <v>2437</v>
      </c>
      <c r="C1292" s="41">
        <v>0</v>
      </c>
      <c r="D1292" s="41">
        <v>0</v>
      </c>
      <c r="E1292" s="41">
        <v>0</v>
      </c>
      <c r="F1292" s="41">
        <v>0</v>
      </c>
      <c r="G1292" s="48">
        <v>39911</v>
      </c>
    </row>
    <row r="1293" spans="1:7" x14ac:dyDescent="0.25">
      <c r="A1293" s="48">
        <v>399112022</v>
      </c>
      <c r="B1293" s="41" t="s">
        <v>2439</v>
      </c>
      <c r="C1293" s="41">
        <v>0</v>
      </c>
      <c r="D1293" s="41">
        <v>0</v>
      </c>
      <c r="E1293" s="41">
        <v>0</v>
      </c>
      <c r="F1293" s="41">
        <v>0</v>
      </c>
      <c r="G1293" s="48">
        <v>39911</v>
      </c>
    </row>
    <row r="1294" spans="1:7" x14ac:dyDescent="0.25">
      <c r="A1294" s="48">
        <v>399112429</v>
      </c>
      <c r="B1294" s="41" t="s">
        <v>2441</v>
      </c>
      <c r="C1294" s="41">
        <v>0</v>
      </c>
      <c r="D1294" s="41">
        <v>0</v>
      </c>
      <c r="E1294" s="41">
        <v>0</v>
      </c>
      <c r="F1294" s="41">
        <v>0</v>
      </c>
      <c r="G1294" s="48">
        <v>39911</v>
      </c>
    </row>
    <row r="1295" spans="1:7" x14ac:dyDescent="0.25">
      <c r="A1295" s="48">
        <v>399112432</v>
      </c>
      <c r="B1295" s="41" t="s">
        <v>2443</v>
      </c>
      <c r="C1295" s="41">
        <v>0</v>
      </c>
      <c r="D1295" s="41">
        <v>0</v>
      </c>
      <c r="E1295" s="41">
        <v>0</v>
      </c>
      <c r="F1295" s="41">
        <v>0</v>
      </c>
      <c r="G1295" s="48">
        <v>39911</v>
      </c>
    </row>
    <row r="1296" spans="1:7" x14ac:dyDescent="0.25">
      <c r="A1296" s="48">
        <v>399112438</v>
      </c>
      <c r="B1296" s="41" t="s">
        <v>2445</v>
      </c>
      <c r="C1296" s="41">
        <v>0</v>
      </c>
      <c r="D1296" s="41">
        <v>0</v>
      </c>
      <c r="E1296" s="41">
        <v>0</v>
      </c>
      <c r="F1296" s="41">
        <v>0</v>
      </c>
      <c r="G1296" s="48">
        <v>39911</v>
      </c>
    </row>
    <row r="1297" spans="1:7" x14ac:dyDescent="0.25">
      <c r="A1297" s="48">
        <v>399112439</v>
      </c>
      <c r="B1297" s="41" t="s">
        <v>2447</v>
      </c>
      <c r="C1297" s="41">
        <v>0</v>
      </c>
      <c r="D1297" s="41">
        <v>0</v>
      </c>
      <c r="E1297" s="41">
        <v>0</v>
      </c>
      <c r="F1297" s="41">
        <v>0</v>
      </c>
      <c r="G1297" s="48">
        <v>39911</v>
      </c>
    </row>
    <row r="1298" spans="1:7" x14ac:dyDescent="0.25">
      <c r="A1298" s="48">
        <v>399112445</v>
      </c>
      <c r="B1298" s="41" t="s">
        <v>2449</v>
      </c>
      <c r="C1298" s="41">
        <v>0</v>
      </c>
      <c r="D1298" s="41">
        <v>0</v>
      </c>
      <c r="E1298" s="41">
        <v>0</v>
      </c>
      <c r="F1298" s="41">
        <v>0</v>
      </c>
      <c r="G1298" s="48">
        <v>39911</v>
      </c>
    </row>
    <row r="1299" spans="1:7" x14ac:dyDescent="0.25">
      <c r="A1299" s="48">
        <v>399112500</v>
      </c>
      <c r="B1299" s="41" t="s">
        <v>2451</v>
      </c>
      <c r="C1299" s="41">
        <v>0</v>
      </c>
      <c r="D1299" s="41">
        <v>0</v>
      </c>
      <c r="E1299" s="41">
        <v>0</v>
      </c>
      <c r="F1299" s="41">
        <v>0</v>
      </c>
      <c r="G1299" s="48">
        <v>39911</v>
      </c>
    </row>
    <row r="1300" spans="1:7" x14ac:dyDescent="0.25">
      <c r="A1300" s="48">
        <v>399112510</v>
      </c>
      <c r="B1300" s="41" t="s">
        <v>2453</v>
      </c>
      <c r="C1300" s="41">
        <v>0</v>
      </c>
      <c r="D1300" s="41">
        <v>0</v>
      </c>
      <c r="E1300" s="41">
        <v>0</v>
      </c>
      <c r="F1300" s="41">
        <v>0</v>
      </c>
      <c r="G1300" s="48">
        <v>39911</v>
      </c>
    </row>
    <row r="1301" spans="1:7" x14ac:dyDescent="0.25">
      <c r="A1301" s="48">
        <v>399112520</v>
      </c>
      <c r="B1301" s="41" t="s">
        <v>2455</v>
      </c>
      <c r="C1301" s="41">
        <v>0</v>
      </c>
      <c r="D1301" s="41">
        <v>0</v>
      </c>
      <c r="E1301" s="41">
        <v>0</v>
      </c>
      <c r="F1301" s="41">
        <v>0</v>
      </c>
      <c r="G1301" s="48">
        <v>39911</v>
      </c>
    </row>
    <row r="1302" spans="1:7" x14ac:dyDescent="0.25">
      <c r="A1302" s="48">
        <v>399112524</v>
      </c>
      <c r="B1302" s="41" t="s">
        <v>2457</v>
      </c>
      <c r="C1302" s="41">
        <v>0</v>
      </c>
      <c r="D1302" s="41">
        <v>0</v>
      </c>
      <c r="E1302" s="41">
        <v>0</v>
      </c>
      <c r="F1302" s="41">
        <v>0</v>
      </c>
      <c r="G1302" s="48">
        <v>39911</v>
      </c>
    </row>
    <row r="1303" spans="1:7" x14ac:dyDescent="0.25">
      <c r="A1303" s="48">
        <v>399112701</v>
      </c>
      <c r="B1303" s="41" t="s">
        <v>2459</v>
      </c>
      <c r="C1303" s="41">
        <v>0</v>
      </c>
      <c r="D1303" s="41">
        <v>0</v>
      </c>
      <c r="E1303" s="41">
        <v>0</v>
      </c>
      <c r="F1303" s="41">
        <v>0</v>
      </c>
      <c r="G1303" s="48">
        <v>39911</v>
      </c>
    </row>
    <row r="1304" spans="1:7" x14ac:dyDescent="0.25">
      <c r="A1304" s="48">
        <v>399112703</v>
      </c>
      <c r="B1304" s="41" t="s">
        <v>2461</v>
      </c>
      <c r="C1304" s="41">
        <v>0</v>
      </c>
      <c r="D1304" s="41">
        <v>0</v>
      </c>
      <c r="E1304" s="41">
        <v>0</v>
      </c>
      <c r="F1304" s="41">
        <v>0</v>
      </c>
      <c r="G1304" s="48">
        <v>39911</v>
      </c>
    </row>
    <row r="1305" spans="1:7" x14ac:dyDescent="0.25">
      <c r="A1305" s="48">
        <v>399112706</v>
      </c>
      <c r="B1305" s="41" t="s">
        <v>2463</v>
      </c>
      <c r="C1305" s="41">
        <v>0</v>
      </c>
      <c r="D1305" s="41">
        <v>0</v>
      </c>
      <c r="E1305" s="41">
        <v>0</v>
      </c>
      <c r="F1305" s="41">
        <v>0</v>
      </c>
      <c r="G1305" s="48">
        <v>39911</v>
      </c>
    </row>
    <row r="1306" spans="1:7" x14ac:dyDescent="0.25">
      <c r="A1306" s="48">
        <v>399114600</v>
      </c>
      <c r="B1306" s="41" t="s">
        <v>2465</v>
      </c>
      <c r="C1306" s="41">
        <v>0</v>
      </c>
      <c r="D1306" s="41">
        <v>0</v>
      </c>
      <c r="E1306" s="41">
        <v>0</v>
      </c>
      <c r="F1306" s="41">
        <v>0</v>
      </c>
      <c r="G1306" s="48">
        <v>39911</v>
      </c>
    </row>
    <row r="1307" spans="1:7" x14ac:dyDescent="0.25">
      <c r="A1307" s="48">
        <v>399114610</v>
      </c>
      <c r="B1307" s="41" t="s">
        <v>2467</v>
      </c>
      <c r="C1307" s="41">
        <v>0</v>
      </c>
      <c r="D1307" s="41">
        <v>0</v>
      </c>
      <c r="E1307" s="41">
        <v>0</v>
      </c>
      <c r="F1307" s="41">
        <v>0</v>
      </c>
      <c r="G1307" s="48">
        <v>39911</v>
      </c>
    </row>
    <row r="1308" spans="1:7" x14ac:dyDescent="0.25">
      <c r="A1308" s="48">
        <v>399114612</v>
      </c>
      <c r="B1308" s="41" t="s">
        <v>2469</v>
      </c>
      <c r="C1308" s="41">
        <v>0</v>
      </c>
      <c r="D1308" s="41">
        <v>0</v>
      </c>
      <c r="E1308" s="41">
        <v>0</v>
      </c>
      <c r="F1308" s="41">
        <v>0</v>
      </c>
      <c r="G1308" s="48">
        <v>39911</v>
      </c>
    </row>
    <row r="1309" spans="1:7" x14ac:dyDescent="0.25">
      <c r="A1309" s="48">
        <v>399114618</v>
      </c>
      <c r="B1309" s="41" t="s">
        <v>2471</v>
      </c>
      <c r="C1309" s="41">
        <v>0</v>
      </c>
      <c r="D1309" s="41">
        <v>0</v>
      </c>
      <c r="E1309" s="41">
        <v>0</v>
      </c>
      <c r="F1309" s="41">
        <v>0</v>
      </c>
      <c r="G1309" s="48">
        <v>39911</v>
      </c>
    </row>
    <row r="1310" spans="1:7" x14ac:dyDescent="0.25">
      <c r="A1310" s="48">
        <v>399114619</v>
      </c>
      <c r="B1310" s="41" t="s">
        <v>2473</v>
      </c>
      <c r="C1310" s="41">
        <v>0</v>
      </c>
      <c r="D1310" s="41">
        <v>0</v>
      </c>
      <c r="E1310" s="41">
        <v>0</v>
      </c>
      <c r="F1310" s="41">
        <v>0</v>
      </c>
      <c r="G1310" s="48">
        <v>39911</v>
      </c>
    </row>
    <row r="1311" spans="1:7" x14ac:dyDescent="0.25">
      <c r="A1311" s="48">
        <v>399114621</v>
      </c>
      <c r="B1311" s="41" t="s">
        <v>2475</v>
      </c>
      <c r="C1311" s="41">
        <v>0</v>
      </c>
      <c r="D1311" s="41">
        <v>0</v>
      </c>
      <c r="E1311" s="41">
        <v>0</v>
      </c>
      <c r="F1311" s="41">
        <v>0</v>
      </c>
      <c r="G1311" s="48">
        <v>39911</v>
      </c>
    </row>
    <row r="1312" spans="1:7" x14ac:dyDescent="0.25">
      <c r="A1312" s="48">
        <v>399115007</v>
      </c>
      <c r="B1312" s="41" t="s">
        <v>2477</v>
      </c>
      <c r="C1312" s="41">
        <v>0</v>
      </c>
      <c r="D1312" s="41">
        <v>0</v>
      </c>
      <c r="E1312" s="41">
        <v>0</v>
      </c>
      <c r="F1312" s="41">
        <v>0</v>
      </c>
      <c r="G1312" s="48">
        <v>39911</v>
      </c>
    </row>
    <row r="1313" spans="1:7" x14ac:dyDescent="0.25">
      <c r="A1313" s="48">
        <v>399116010</v>
      </c>
      <c r="B1313" s="41" t="s">
        <v>2479</v>
      </c>
      <c r="C1313" s="41">
        <v>0</v>
      </c>
      <c r="D1313" s="41">
        <v>0</v>
      </c>
      <c r="E1313" s="41">
        <v>0</v>
      </c>
      <c r="F1313" s="41">
        <v>0</v>
      </c>
      <c r="G1313" s="48">
        <v>39911</v>
      </c>
    </row>
    <row r="1314" spans="1:7" x14ac:dyDescent="0.25">
      <c r="A1314" s="48">
        <v>399119051</v>
      </c>
      <c r="B1314" s="41" t="s">
        <v>2481</v>
      </c>
      <c r="C1314" s="41">
        <v>0</v>
      </c>
      <c r="D1314" s="41">
        <v>0</v>
      </c>
      <c r="E1314" s="41">
        <v>0</v>
      </c>
      <c r="F1314" s="41">
        <v>0</v>
      </c>
      <c r="G1314" s="48">
        <v>39911</v>
      </c>
    </row>
    <row r="1315" spans="1:7" x14ac:dyDescent="0.25">
      <c r="A1315" s="48">
        <v>399119054</v>
      </c>
      <c r="B1315" s="41" t="s">
        <v>2483</v>
      </c>
      <c r="C1315" s="41">
        <v>0</v>
      </c>
      <c r="D1315" s="41">
        <v>0</v>
      </c>
      <c r="E1315" s="41">
        <v>0</v>
      </c>
      <c r="F1315" s="41">
        <v>0</v>
      </c>
      <c r="G1315" s="48">
        <v>39911</v>
      </c>
    </row>
    <row r="1316" spans="1:7" x14ac:dyDescent="0.25">
      <c r="A1316" s="48">
        <v>399119100</v>
      </c>
      <c r="B1316" s="41" t="s">
        <v>2443</v>
      </c>
      <c r="C1316" s="41">
        <v>0</v>
      </c>
      <c r="D1316" s="41">
        <v>0</v>
      </c>
      <c r="E1316" s="41">
        <v>0</v>
      </c>
      <c r="F1316" s="41">
        <v>0</v>
      </c>
      <c r="G1316" s="48">
        <v>39911</v>
      </c>
    </row>
    <row r="1317" spans="1:7" x14ac:dyDescent="0.25">
      <c r="A1317" s="48">
        <v>399119204</v>
      </c>
      <c r="B1317" s="41" t="s">
        <v>2486</v>
      </c>
      <c r="C1317" s="41">
        <v>0</v>
      </c>
      <c r="D1317" s="41">
        <v>0</v>
      </c>
      <c r="E1317" s="41">
        <v>0</v>
      </c>
      <c r="F1317" s="41">
        <v>0</v>
      </c>
      <c r="G1317" s="48">
        <v>39911</v>
      </c>
    </row>
    <row r="1318" spans="1:7" x14ac:dyDescent="0.25">
      <c r="A1318" s="48">
        <v>399119802</v>
      </c>
      <c r="B1318" s="41" t="s">
        <v>2488</v>
      </c>
      <c r="C1318" s="41">
        <v>0</v>
      </c>
      <c r="D1318" s="41">
        <v>0</v>
      </c>
      <c r="E1318" s="41">
        <v>0</v>
      </c>
      <c r="F1318" s="41">
        <v>0</v>
      </c>
      <c r="G1318" s="48">
        <v>39911</v>
      </c>
    </row>
    <row r="1319" spans="1:7" x14ac:dyDescent="0.25">
      <c r="A1319" s="48">
        <v>399120100</v>
      </c>
      <c r="B1319" s="41" t="s">
        <v>2490</v>
      </c>
      <c r="C1319" s="41">
        <v>0</v>
      </c>
      <c r="D1319" s="41">
        <v>0</v>
      </c>
      <c r="E1319" s="41">
        <v>0</v>
      </c>
      <c r="F1319" s="41">
        <v>0</v>
      </c>
      <c r="G1319" s="48">
        <v>39912</v>
      </c>
    </row>
    <row r="1320" spans="1:7" x14ac:dyDescent="0.25">
      <c r="A1320" s="48">
        <v>399120101</v>
      </c>
      <c r="B1320" s="41" t="s">
        <v>2492</v>
      </c>
      <c r="C1320" s="41">
        <v>0</v>
      </c>
      <c r="D1320" s="41">
        <v>0</v>
      </c>
      <c r="E1320" s="41">
        <v>0</v>
      </c>
      <c r="F1320" s="41">
        <v>0</v>
      </c>
      <c r="G1320" s="48">
        <v>39912</v>
      </c>
    </row>
    <row r="1321" spans="1:7" x14ac:dyDescent="0.25">
      <c r="A1321" s="48">
        <v>399120110</v>
      </c>
      <c r="B1321" s="41" t="s">
        <v>2494</v>
      </c>
      <c r="C1321" s="41">
        <v>0</v>
      </c>
      <c r="D1321" s="41">
        <v>0</v>
      </c>
      <c r="E1321" s="41">
        <v>0</v>
      </c>
      <c r="F1321" s="41">
        <v>0</v>
      </c>
      <c r="G1321" s="48">
        <v>39912</v>
      </c>
    </row>
    <row r="1322" spans="1:7" x14ac:dyDescent="0.25">
      <c r="A1322" s="48">
        <v>399120120</v>
      </c>
      <c r="B1322" s="41" t="s">
        <v>2496</v>
      </c>
      <c r="C1322" s="41">
        <v>0</v>
      </c>
      <c r="D1322" s="41">
        <v>0</v>
      </c>
      <c r="E1322" s="41">
        <v>0</v>
      </c>
      <c r="F1322" s="41">
        <v>0</v>
      </c>
      <c r="G1322" s="48">
        <v>39912</v>
      </c>
    </row>
    <row r="1323" spans="1:7" x14ac:dyDescent="0.25">
      <c r="A1323" s="48">
        <v>399120150</v>
      </c>
      <c r="B1323" s="41" t="s">
        <v>2498</v>
      </c>
      <c r="C1323" s="41">
        <v>0</v>
      </c>
      <c r="D1323" s="41">
        <v>0</v>
      </c>
      <c r="E1323" s="41">
        <v>0</v>
      </c>
      <c r="F1323" s="41">
        <v>0</v>
      </c>
      <c r="G1323" s="48">
        <v>39912</v>
      </c>
    </row>
    <row r="1324" spans="1:7" x14ac:dyDescent="0.25">
      <c r="A1324" s="48">
        <v>399120200</v>
      </c>
      <c r="B1324" s="41" t="s">
        <v>2500</v>
      </c>
      <c r="C1324" s="41">
        <v>0</v>
      </c>
      <c r="D1324" s="41">
        <v>0</v>
      </c>
      <c r="E1324" s="41">
        <v>0</v>
      </c>
      <c r="F1324" s="41">
        <v>0</v>
      </c>
      <c r="G1324" s="48">
        <v>39912</v>
      </c>
    </row>
    <row r="1325" spans="1:7" x14ac:dyDescent="0.25">
      <c r="A1325" s="48">
        <v>399120400</v>
      </c>
      <c r="B1325" s="41" t="s">
        <v>2502</v>
      </c>
      <c r="C1325" s="41">
        <v>0</v>
      </c>
      <c r="D1325" s="41">
        <v>0</v>
      </c>
      <c r="E1325" s="41">
        <v>0</v>
      </c>
      <c r="F1325" s="41">
        <v>0</v>
      </c>
      <c r="G1325" s="48">
        <v>39912</v>
      </c>
    </row>
    <row r="1326" spans="1:7" x14ac:dyDescent="0.25">
      <c r="A1326" s="48">
        <v>399120700</v>
      </c>
      <c r="B1326" s="41" t="s">
        <v>2504</v>
      </c>
      <c r="C1326" s="41">
        <v>0</v>
      </c>
      <c r="D1326" s="41">
        <v>0</v>
      </c>
      <c r="E1326" s="41">
        <v>0</v>
      </c>
      <c r="F1326" s="41">
        <v>0</v>
      </c>
      <c r="G1326" s="48">
        <v>39912</v>
      </c>
    </row>
    <row r="1327" spans="1:7" x14ac:dyDescent="0.25">
      <c r="A1327" s="48">
        <v>399120730</v>
      </c>
      <c r="B1327" s="41" t="s">
        <v>2506</v>
      </c>
      <c r="C1327" s="41">
        <v>0</v>
      </c>
      <c r="D1327" s="41">
        <v>0</v>
      </c>
      <c r="E1327" s="41">
        <v>0</v>
      </c>
      <c r="F1327" s="41">
        <v>0</v>
      </c>
      <c r="G1327" s="48">
        <v>39912</v>
      </c>
    </row>
    <row r="1328" spans="1:7" x14ac:dyDescent="0.25">
      <c r="A1328" s="48">
        <v>399120800</v>
      </c>
      <c r="B1328" s="41" t="s">
        <v>2508</v>
      </c>
      <c r="C1328" s="41">
        <v>0</v>
      </c>
      <c r="D1328" s="41">
        <v>0</v>
      </c>
      <c r="E1328" s="41">
        <v>0</v>
      </c>
      <c r="F1328" s="41">
        <v>0</v>
      </c>
      <c r="G1328" s="48">
        <v>39912</v>
      </c>
    </row>
    <row r="1329" spans="1:7" x14ac:dyDescent="0.25">
      <c r="A1329" s="48">
        <v>399120830</v>
      </c>
      <c r="B1329" s="41" t="s">
        <v>2510</v>
      </c>
      <c r="C1329" s="41">
        <v>0</v>
      </c>
      <c r="D1329" s="41">
        <v>0</v>
      </c>
      <c r="E1329" s="41">
        <v>0</v>
      </c>
      <c r="F1329" s="41">
        <v>0</v>
      </c>
      <c r="G1329" s="48">
        <v>39912</v>
      </c>
    </row>
    <row r="1330" spans="1:7" x14ac:dyDescent="0.25">
      <c r="A1330" s="48">
        <v>399120915</v>
      </c>
      <c r="B1330" s="41" t="s">
        <v>2512</v>
      </c>
      <c r="C1330" s="41">
        <v>0</v>
      </c>
      <c r="D1330" s="41">
        <v>0</v>
      </c>
      <c r="E1330" s="41">
        <v>0</v>
      </c>
      <c r="F1330" s="41">
        <v>0</v>
      </c>
      <c r="G1330" s="48">
        <v>39912</v>
      </c>
    </row>
    <row r="1331" spans="1:7" x14ac:dyDescent="0.25">
      <c r="A1331" s="48">
        <v>399120930</v>
      </c>
      <c r="B1331" s="41" t="s">
        <v>2514</v>
      </c>
      <c r="C1331" s="41">
        <v>0</v>
      </c>
      <c r="D1331" s="41">
        <v>0</v>
      </c>
      <c r="E1331" s="41">
        <v>0</v>
      </c>
      <c r="F1331" s="41">
        <v>0</v>
      </c>
      <c r="G1331" s="48">
        <v>39912</v>
      </c>
    </row>
    <row r="1332" spans="1:7" x14ac:dyDescent="0.25">
      <c r="A1332" s="48">
        <v>399120975</v>
      </c>
      <c r="B1332" s="41" t="s">
        <v>2516</v>
      </c>
      <c r="C1332" s="41">
        <v>0</v>
      </c>
      <c r="D1332" s="41">
        <v>0</v>
      </c>
      <c r="E1332" s="41">
        <v>0</v>
      </c>
      <c r="F1332" s="41">
        <v>0</v>
      </c>
      <c r="G1332" s="48">
        <v>39912</v>
      </c>
    </row>
    <row r="1333" spans="1:7" x14ac:dyDescent="0.25">
      <c r="A1333" s="48">
        <v>399122000</v>
      </c>
      <c r="B1333" s="41" t="s">
        <v>2518</v>
      </c>
      <c r="C1333" s="41">
        <v>0</v>
      </c>
      <c r="D1333" s="41">
        <v>0</v>
      </c>
      <c r="E1333" s="41">
        <v>0</v>
      </c>
      <c r="F1333" s="41">
        <v>0</v>
      </c>
      <c r="G1333" s="48">
        <v>39912</v>
      </c>
    </row>
    <row r="1334" spans="1:7" x14ac:dyDescent="0.25">
      <c r="A1334" s="48">
        <v>399122004</v>
      </c>
      <c r="B1334" s="41" t="s">
        <v>2520</v>
      </c>
      <c r="C1334" s="41">
        <v>0</v>
      </c>
      <c r="D1334" s="41">
        <v>0</v>
      </c>
      <c r="E1334" s="41">
        <v>0</v>
      </c>
      <c r="F1334" s="41">
        <v>0</v>
      </c>
      <c r="G1334" s="48">
        <v>39912</v>
      </c>
    </row>
    <row r="1335" spans="1:7" x14ac:dyDescent="0.25">
      <c r="A1335" s="48">
        <v>399122022</v>
      </c>
      <c r="B1335" s="41" t="s">
        <v>2522</v>
      </c>
      <c r="C1335" s="41">
        <v>0</v>
      </c>
      <c r="D1335" s="41">
        <v>0</v>
      </c>
      <c r="E1335" s="41">
        <v>0</v>
      </c>
      <c r="F1335" s="41">
        <v>0</v>
      </c>
      <c r="G1335" s="48">
        <v>39912</v>
      </c>
    </row>
    <row r="1336" spans="1:7" x14ac:dyDescent="0.25">
      <c r="A1336" s="48">
        <v>399122416</v>
      </c>
      <c r="B1336" s="41" t="s">
        <v>2524</v>
      </c>
      <c r="C1336" s="41">
        <v>0</v>
      </c>
      <c r="D1336" s="41">
        <v>0</v>
      </c>
      <c r="E1336" s="41">
        <v>0</v>
      </c>
      <c r="F1336" s="41">
        <v>0</v>
      </c>
      <c r="G1336" s="48">
        <v>39912</v>
      </c>
    </row>
    <row r="1337" spans="1:7" x14ac:dyDescent="0.25">
      <c r="A1337" s="48">
        <v>399122423</v>
      </c>
      <c r="B1337" s="41" t="s">
        <v>2526</v>
      </c>
      <c r="C1337" s="41">
        <v>0</v>
      </c>
      <c r="D1337" s="41">
        <v>0</v>
      </c>
      <c r="E1337" s="41">
        <v>0</v>
      </c>
      <c r="F1337" s="41">
        <v>0</v>
      </c>
      <c r="G1337" s="48">
        <v>39912</v>
      </c>
    </row>
    <row r="1338" spans="1:7" x14ac:dyDescent="0.25">
      <c r="A1338" s="48">
        <v>399122429</v>
      </c>
      <c r="B1338" s="41" t="s">
        <v>2528</v>
      </c>
      <c r="C1338" s="41">
        <v>0</v>
      </c>
      <c r="D1338" s="41">
        <v>0</v>
      </c>
      <c r="E1338" s="41">
        <v>0</v>
      </c>
      <c r="F1338" s="41">
        <v>0</v>
      </c>
      <c r="G1338" s="48">
        <v>39912</v>
      </c>
    </row>
    <row r="1339" spans="1:7" x14ac:dyDescent="0.25">
      <c r="A1339" s="48">
        <v>399122430</v>
      </c>
      <c r="B1339" s="41" t="s">
        <v>2530</v>
      </c>
      <c r="C1339" s="41">
        <v>0</v>
      </c>
      <c r="D1339" s="41">
        <v>0</v>
      </c>
      <c r="E1339" s="41">
        <v>0</v>
      </c>
      <c r="F1339" s="41">
        <v>0</v>
      </c>
      <c r="G1339" s="48">
        <v>39912</v>
      </c>
    </row>
    <row r="1340" spans="1:7" x14ac:dyDescent="0.25">
      <c r="A1340" s="48">
        <v>399122432</v>
      </c>
      <c r="B1340" s="41" t="s">
        <v>2532</v>
      </c>
      <c r="C1340" s="41">
        <v>0</v>
      </c>
      <c r="D1340" s="41">
        <v>0</v>
      </c>
      <c r="E1340" s="41">
        <v>0</v>
      </c>
      <c r="F1340" s="41">
        <v>0</v>
      </c>
      <c r="G1340" s="48">
        <v>39912</v>
      </c>
    </row>
    <row r="1341" spans="1:7" x14ac:dyDescent="0.25">
      <c r="A1341" s="48">
        <v>399122439</v>
      </c>
      <c r="B1341" s="41" t="s">
        <v>2534</v>
      </c>
      <c r="C1341" s="41">
        <v>0</v>
      </c>
      <c r="D1341" s="41">
        <v>0</v>
      </c>
      <c r="E1341" s="41">
        <v>0</v>
      </c>
      <c r="F1341" s="41">
        <v>0</v>
      </c>
      <c r="G1341" s="48">
        <v>39912</v>
      </c>
    </row>
    <row r="1342" spans="1:7" x14ac:dyDescent="0.25">
      <c r="A1342" s="48">
        <v>399122500</v>
      </c>
      <c r="B1342" s="41" t="s">
        <v>2536</v>
      </c>
      <c r="C1342" s="41">
        <v>0</v>
      </c>
      <c r="D1342" s="41">
        <v>0</v>
      </c>
      <c r="E1342" s="41">
        <v>0</v>
      </c>
      <c r="F1342" s="41">
        <v>0</v>
      </c>
      <c r="G1342" s="48">
        <v>39912</v>
      </c>
    </row>
    <row r="1343" spans="1:7" x14ac:dyDescent="0.25">
      <c r="A1343" s="48">
        <v>399122510</v>
      </c>
      <c r="B1343" s="41" t="s">
        <v>2538</v>
      </c>
      <c r="C1343" s="41">
        <v>0</v>
      </c>
      <c r="D1343" s="41">
        <v>0</v>
      </c>
      <c r="E1343" s="41">
        <v>0</v>
      </c>
      <c r="F1343" s="41">
        <v>0</v>
      </c>
      <c r="G1343" s="48">
        <v>39912</v>
      </c>
    </row>
    <row r="1344" spans="1:7" x14ac:dyDescent="0.25">
      <c r="A1344" s="48">
        <v>399122524</v>
      </c>
      <c r="B1344" s="41" t="s">
        <v>2540</v>
      </c>
      <c r="C1344" s="41">
        <v>0</v>
      </c>
      <c r="D1344" s="41">
        <v>0</v>
      </c>
      <c r="E1344" s="41">
        <v>0</v>
      </c>
      <c r="F1344" s="41">
        <v>0</v>
      </c>
      <c r="G1344" s="48">
        <v>39912</v>
      </c>
    </row>
    <row r="1345" spans="1:7" x14ac:dyDescent="0.25">
      <c r="A1345" s="48">
        <v>399122701</v>
      </c>
      <c r="B1345" s="41" t="s">
        <v>2542</v>
      </c>
      <c r="C1345" s="41">
        <v>0</v>
      </c>
      <c r="D1345" s="41">
        <v>0</v>
      </c>
      <c r="E1345" s="41">
        <v>0</v>
      </c>
      <c r="F1345" s="41">
        <v>0</v>
      </c>
      <c r="G1345" s="48">
        <v>39912</v>
      </c>
    </row>
    <row r="1346" spans="1:7" x14ac:dyDescent="0.25">
      <c r="A1346" s="48">
        <v>399122703</v>
      </c>
      <c r="B1346" s="41" t="s">
        <v>2544</v>
      </c>
      <c r="C1346" s="41">
        <v>0</v>
      </c>
      <c r="D1346" s="41">
        <v>0</v>
      </c>
      <c r="E1346" s="41">
        <v>0</v>
      </c>
      <c r="F1346" s="41">
        <v>0</v>
      </c>
      <c r="G1346" s="48">
        <v>39912</v>
      </c>
    </row>
    <row r="1347" spans="1:7" x14ac:dyDescent="0.25">
      <c r="A1347" s="48">
        <v>399122706</v>
      </c>
      <c r="B1347" s="41" t="s">
        <v>2546</v>
      </c>
      <c r="C1347" s="41">
        <v>0</v>
      </c>
      <c r="D1347" s="41">
        <v>0</v>
      </c>
      <c r="E1347" s="41">
        <v>0</v>
      </c>
      <c r="F1347" s="41">
        <v>0</v>
      </c>
      <c r="G1347" s="48">
        <v>39912</v>
      </c>
    </row>
    <row r="1348" spans="1:7" x14ac:dyDescent="0.25">
      <c r="A1348" s="48">
        <v>399122708</v>
      </c>
      <c r="B1348" s="41" t="s">
        <v>2548</v>
      </c>
      <c r="C1348" s="41">
        <v>0</v>
      </c>
      <c r="D1348" s="41">
        <v>0</v>
      </c>
      <c r="E1348" s="41">
        <v>0</v>
      </c>
      <c r="F1348" s="41">
        <v>0</v>
      </c>
      <c r="G1348" s="48">
        <v>39912</v>
      </c>
    </row>
    <row r="1349" spans="1:7" x14ac:dyDescent="0.25">
      <c r="A1349" s="48">
        <v>399122801</v>
      </c>
      <c r="B1349" s="41" t="s">
        <v>2550</v>
      </c>
      <c r="C1349" s="41">
        <v>0</v>
      </c>
      <c r="D1349" s="41">
        <v>0</v>
      </c>
      <c r="E1349" s="41">
        <v>0</v>
      </c>
      <c r="F1349" s="41">
        <v>0</v>
      </c>
      <c r="G1349" s="48">
        <v>39912</v>
      </c>
    </row>
    <row r="1350" spans="1:7" x14ac:dyDescent="0.25">
      <c r="A1350" s="48">
        <v>399122925</v>
      </c>
      <c r="B1350" s="41" t="s">
        <v>2552</v>
      </c>
      <c r="C1350" s="41">
        <v>0</v>
      </c>
      <c r="D1350" s="41">
        <v>0</v>
      </c>
      <c r="E1350" s="41">
        <v>0</v>
      </c>
      <c r="F1350" s="41">
        <v>0</v>
      </c>
      <c r="G1350" s="48">
        <v>39912</v>
      </c>
    </row>
    <row r="1351" spans="1:7" x14ac:dyDescent="0.25">
      <c r="A1351" s="48">
        <v>399124600</v>
      </c>
      <c r="B1351" s="41" t="s">
        <v>2554</v>
      </c>
      <c r="C1351" s="41">
        <v>0</v>
      </c>
      <c r="D1351" s="41">
        <v>0</v>
      </c>
      <c r="E1351" s="41">
        <v>0</v>
      </c>
      <c r="F1351" s="41">
        <v>0</v>
      </c>
      <c r="G1351" s="48">
        <v>39912</v>
      </c>
    </row>
    <row r="1352" spans="1:7" x14ac:dyDescent="0.25">
      <c r="A1352" s="48">
        <v>399124610</v>
      </c>
      <c r="B1352" s="41" t="s">
        <v>2556</v>
      </c>
      <c r="C1352" s="41">
        <v>0</v>
      </c>
      <c r="D1352" s="41">
        <v>0</v>
      </c>
      <c r="E1352" s="41">
        <v>0</v>
      </c>
      <c r="F1352" s="41">
        <v>0</v>
      </c>
      <c r="G1352" s="48">
        <v>39912</v>
      </c>
    </row>
    <row r="1353" spans="1:7" x14ac:dyDescent="0.25">
      <c r="A1353" s="48">
        <v>399124612</v>
      </c>
      <c r="B1353" s="41" t="s">
        <v>2558</v>
      </c>
      <c r="C1353" s="41">
        <v>0</v>
      </c>
      <c r="D1353" s="41">
        <v>0</v>
      </c>
      <c r="E1353" s="41">
        <v>0</v>
      </c>
      <c r="F1353" s="41">
        <v>0</v>
      </c>
      <c r="G1353" s="48">
        <v>39912</v>
      </c>
    </row>
    <row r="1354" spans="1:7" x14ac:dyDescent="0.25">
      <c r="A1354" s="48">
        <v>399124618</v>
      </c>
      <c r="B1354" s="41" t="s">
        <v>2560</v>
      </c>
      <c r="C1354" s="41">
        <v>0</v>
      </c>
      <c r="D1354" s="41">
        <v>0</v>
      </c>
      <c r="E1354" s="41">
        <v>0</v>
      </c>
      <c r="F1354" s="41">
        <v>0</v>
      </c>
      <c r="G1354" s="48">
        <v>39912</v>
      </c>
    </row>
    <row r="1355" spans="1:7" x14ac:dyDescent="0.25">
      <c r="A1355" s="48">
        <v>399124619</v>
      </c>
      <c r="B1355" s="41" t="s">
        <v>2562</v>
      </c>
      <c r="C1355" s="41">
        <v>0</v>
      </c>
      <c r="D1355" s="41">
        <v>0</v>
      </c>
      <c r="E1355" s="41">
        <v>0</v>
      </c>
      <c r="F1355" s="41">
        <v>0</v>
      </c>
      <c r="G1355" s="48">
        <v>39912</v>
      </c>
    </row>
    <row r="1356" spans="1:7" x14ac:dyDescent="0.25">
      <c r="A1356" s="48">
        <v>399124621</v>
      </c>
      <c r="B1356" s="41" t="s">
        <v>2564</v>
      </c>
      <c r="C1356" s="41">
        <v>0</v>
      </c>
      <c r="D1356" s="41">
        <v>0</v>
      </c>
      <c r="E1356" s="41">
        <v>0</v>
      </c>
      <c r="F1356" s="41">
        <v>0</v>
      </c>
      <c r="G1356" s="48">
        <v>39912</v>
      </c>
    </row>
    <row r="1357" spans="1:7" x14ac:dyDescent="0.25">
      <c r="A1357" s="48">
        <v>399124993</v>
      </c>
      <c r="B1357" s="41" t="s">
        <v>2566</v>
      </c>
      <c r="C1357" s="41">
        <v>0</v>
      </c>
      <c r="D1357" s="41">
        <v>0</v>
      </c>
      <c r="E1357" s="41">
        <v>0</v>
      </c>
      <c r="F1357" s="41">
        <v>0</v>
      </c>
      <c r="G1357" s="48">
        <v>39912</v>
      </c>
    </row>
    <row r="1358" spans="1:7" x14ac:dyDescent="0.25">
      <c r="A1358" s="48">
        <v>399125904</v>
      </c>
      <c r="B1358" s="41" t="s">
        <v>2568</v>
      </c>
      <c r="C1358" s="41">
        <v>0</v>
      </c>
      <c r="D1358" s="41">
        <v>0</v>
      </c>
      <c r="E1358" s="41">
        <v>0</v>
      </c>
      <c r="F1358" s="41">
        <v>0</v>
      </c>
      <c r="G1358" s="48">
        <v>39912</v>
      </c>
    </row>
    <row r="1359" spans="1:7" x14ac:dyDescent="0.25">
      <c r="A1359" s="48">
        <v>399126010</v>
      </c>
      <c r="B1359" s="41" t="s">
        <v>2570</v>
      </c>
      <c r="C1359" s="41">
        <v>0</v>
      </c>
      <c r="D1359" s="41">
        <v>0</v>
      </c>
      <c r="E1359" s="41">
        <v>0</v>
      </c>
      <c r="F1359" s="41">
        <v>0</v>
      </c>
      <c r="G1359" s="48">
        <v>39912</v>
      </c>
    </row>
    <row r="1360" spans="1:7" x14ac:dyDescent="0.25">
      <c r="A1360" s="48">
        <v>399129006</v>
      </c>
      <c r="B1360" s="41" t="s">
        <v>2572</v>
      </c>
      <c r="C1360" s="41">
        <v>0</v>
      </c>
      <c r="D1360" s="41">
        <v>0</v>
      </c>
      <c r="E1360" s="41">
        <v>0</v>
      </c>
      <c r="F1360" s="41">
        <v>0</v>
      </c>
      <c r="G1360" s="48">
        <v>39912</v>
      </c>
    </row>
    <row r="1361" spans="1:7" x14ac:dyDescent="0.25">
      <c r="A1361" s="48">
        <v>399129008</v>
      </c>
      <c r="B1361" s="41" t="s">
        <v>2574</v>
      </c>
      <c r="C1361" s="41">
        <v>0</v>
      </c>
      <c r="D1361" s="41">
        <v>0</v>
      </c>
      <c r="E1361" s="41">
        <v>0</v>
      </c>
      <c r="F1361" s="41">
        <v>0</v>
      </c>
      <c r="G1361" s="48">
        <v>39912</v>
      </c>
    </row>
    <row r="1362" spans="1:7" x14ac:dyDescent="0.25">
      <c r="A1362" s="48">
        <v>399129009</v>
      </c>
      <c r="B1362" s="41" t="s">
        <v>2576</v>
      </c>
      <c r="C1362" s="41">
        <v>0</v>
      </c>
      <c r="D1362" s="41">
        <v>0</v>
      </c>
      <c r="E1362" s="41">
        <v>0</v>
      </c>
      <c r="F1362" s="41">
        <v>0</v>
      </c>
      <c r="G1362" s="48">
        <v>39912</v>
      </c>
    </row>
    <row r="1363" spans="1:7" x14ac:dyDescent="0.25">
      <c r="A1363" s="48">
        <v>399129017</v>
      </c>
      <c r="B1363" s="41" t="s">
        <v>2568</v>
      </c>
      <c r="C1363" s="41">
        <v>0</v>
      </c>
      <c r="D1363" s="41">
        <v>0</v>
      </c>
      <c r="E1363" s="41">
        <v>0</v>
      </c>
      <c r="F1363" s="41">
        <v>0</v>
      </c>
      <c r="G1363" s="48">
        <v>39912</v>
      </c>
    </row>
    <row r="1364" spans="1:7" x14ac:dyDescent="0.25">
      <c r="A1364" s="48">
        <v>399129051</v>
      </c>
      <c r="B1364" s="41" t="s">
        <v>2579</v>
      </c>
      <c r="C1364" s="41">
        <v>0</v>
      </c>
      <c r="D1364" s="41">
        <v>0</v>
      </c>
      <c r="E1364" s="41">
        <v>0</v>
      </c>
      <c r="F1364" s="41">
        <v>0</v>
      </c>
      <c r="G1364" s="48">
        <v>39912</v>
      </c>
    </row>
    <row r="1365" spans="1:7" x14ac:dyDescent="0.25">
      <c r="A1365" s="48">
        <v>399129053</v>
      </c>
      <c r="B1365" s="41" t="s">
        <v>2581</v>
      </c>
      <c r="C1365" s="41">
        <v>0</v>
      </c>
      <c r="D1365" s="41">
        <v>0</v>
      </c>
      <c r="E1365" s="41">
        <v>0</v>
      </c>
      <c r="F1365" s="41">
        <v>0</v>
      </c>
      <c r="G1365" s="48">
        <v>39912</v>
      </c>
    </row>
    <row r="1366" spans="1:7" x14ac:dyDescent="0.25">
      <c r="A1366" s="48">
        <v>399129059</v>
      </c>
      <c r="B1366" s="41" t="s">
        <v>2583</v>
      </c>
      <c r="C1366" s="41">
        <v>0</v>
      </c>
      <c r="D1366" s="41">
        <v>0</v>
      </c>
      <c r="E1366" s="41">
        <v>0</v>
      </c>
      <c r="F1366" s="41">
        <v>0</v>
      </c>
      <c r="G1366" s="48">
        <v>39912</v>
      </c>
    </row>
    <row r="1367" spans="1:7" x14ac:dyDescent="0.25">
      <c r="A1367" s="48">
        <v>399129802</v>
      </c>
      <c r="B1367" s="41" t="s">
        <v>2585</v>
      </c>
      <c r="C1367" s="41">
        <v>0</v>
      </c>
      <c r="D1367" s="41">
        <v>0</v>
      </c>
      <c r="E1367" s="41">
        <v>0</v>
      </c>
      <c r="F1367" s="41">
        <v>0</v>
      </c>
      <c r="G1367" s="48">
        <v>39912</v>
      </c>
    </row>
    <row r="1368" spans="1:7" x14ac:dyDescent="0.25">
      <c r="A1368" s="48">
        <v>399130100</v>
      </c>
      <c r="B1368" s="41" t="s">
        <v>2587</v>
      </c>
      <c r="C1368" s="41">
        <v>0</v>
      </c>
      <c r="D1368" s="41">
        <v>0</v>
      </c>
      <c r="E1368" s="41">
        <v>0</v>
      </c>
      <c r="F1368" s="41">
        <v>0</v>
      </c>
      <c r="G1368" s="48">
        <v>39913</v>
      </c>
    </row>
    <row r="1369" spans="1:7" x14ac:dyDescent="0.25">
      <c r="A1369" s="48">
        <v>399130101</v>
      </c>
      <c r="B1369" s="41" t="s">
        <v>2589</v>
      </c>
      <c r="C1369" s="41">
        <v>0</v>
      </c>
      <c r="D1369" s="41">
        <v>0</v>
      </c>
      <c r="E1369" s="41">
        <v>0</v>
      </c>
      <c r="F1369" s="41">
        <v>0</v>
      </c>
      <c r="G1369" s="48">
        <v>39913</v>
      </c>
    </row>
    <row r="1370" spans="1:7" x14ac:dyDescent="0.25">
      <c r="A1370" s="48">
        <v>399130102</v>
      </c>
      <c r="B1370" s="41" t="s">
        <v>2591</v>
      </c>
      <c r="C1370" s="41">
        <v>0</v>
      </c>
      <c r="D1370" s="41">
        <v>0</v>
      </c>
      <c r="E1370" s="41">
        <v>0</v>
      </c>
      <c r="F1370" s="41">
        <v>0</v>
      </c>
      <c r="G1370" s="48">
        <v>39913</v>
      </c>
    </row>
    <row r="1371" spans="1:7" x14ac:dyDescent="0.25">
      <c r="A1371" s="48">
        <v>399130103</v>
      </c>
      <c r="B1371" s="41" t="s">
        <v>2593</v>
      </c>
      <c r="C1371" s="41">
        <v>0</v>
      </c>
      <c r="D1371" s="41">
        <v>0</v>
      </c>
      <c r="E1371" s="41">
        <v>0</v>
      </c>
      <c r="F1371" s="41">
        <v>0</v>
      </c>
      <c r="G1371" s="48">
        <v>39913</v>
      </c>
    </row>
    <row r="1372" spans="1:7" x14ac:dyDescent="0.25">
      <c r="A1372" s="48">
        <v>399130110</v>
      </c>
      <c r="B1372" s="41" t="s">
        <v>2595</v>
      </c>
      <c r="C1372" s="41">
        <v>0</v>
      </c>
      <c r="D1372" s="41">
        <v>0</v>
      </c>
      <c r="E1372" s="41">
        <v>0</v>
      </c>
      <c r="F1372" s="41">
        <v>0</v>
      </c>
      <c r="G1372" s="48">
        <v>39913</v>
      </c>
    </row>
    <row r="1373" spans="1:7" x14ac:dyDescent="0.25">
      <c r="A1373" s="48">
        <v>399130120</v>
      </c>
      <c r="B1373" s="41" t="s">
        <v>2597</v>
      </c>
      <c r="C1373" s="41">
        <v>0</v>
      </c>
      <c r="D1373" s="41">
        <v>0</v>
      </c>
      <c r="E1373" s="41">
        <v>0</v>
      </c>
      <c r="F1373" s="41">
        <v>0</v>
      </c>
      <c r="G1373" s="48">
        <v>39913</v>
      </c>
    </row>
    <row r="1374" spans="1:7" x14ac:dyDescent="0.25">
      <c r="A1374" s="48">
        <v>399130150</v>
      </c>
      <c r="B1374" s="41" t="s">
        <v>2599</v>
      </c>
      <c r="C1374" s="41">
        <v>0</v>
      </c>
      <c r="D1374" s="41">
        <v>0</v>
      </c>
      <c r="E1374" s="41">
        <v>0</v>
      </c>
      <c r="F1374" s="41">
        <v>0</v>
      </c>
      <c r="G1374" s="48">
        <v>39913</v>
      </c>
    </row>
    <row r="1375" spans="1:7" x14ac:dyDescent="0.25">
      <c r="A1375" s="48">
        <v>399130200</v>
      </c>
      <c r="B1375" s="41" t="s">
        <v>2601</v>
      </c>
      <c r="C1375" s="41">
        <v>0</v>
      </c>
      <c r="D1375" s="41">
        <v>0</v>
      </c>
      <c r="E1375" s="41">
        <v>0</v>
      </c>
      <c r="F1375" s="41">
        <v>0</v>
      </c>
      <c r="G1375" s="48">
        <v>39913</v>
      </c>
    </row>
    <row r="1376" spans="1:7" x14ac:dyDescent="0.25">
      <c r="A1376" s="48">
        <v>399130700</v>
      </c>
      <c r="B1376" s="41" t="s">
        <v>2603</v>
      </c>
      <c r="C1376" s="41">
        <v>0</v>
      </c>
      <c r="D1376" s="41">
        <v>0</v>
      </c>
      <c r="E1376" s="41">
        <v>0</v>
      </c>
      <c r="F1376" s="41">
        <v>0</v>
      </c>
      <c r="G1376" s="48">
        <v>39913</v>
      </c>
    </row>
    <row r="1377" spans="1:7" x14ac:dyDescent="0.25">
      <c r="A1377" s="48">
        <v>399130730</v>
      </c>
      <c r="B1377" s="41" t="s">
        <v>2605</v>
      </c>
      <c r="C1377" s="41">
        <v>0</v>
      </c>
      <c r="D1377" s="41">
        <v>0</v>
      </c>
      <c r="E1377" s="41">
        <v>0</v>
      </c>
      <c r="F1377" s="41">
        <v>0</v>
      </c>
      <c r="G1377" s="48">
        <v>39913</v>
      </c>
    </row>
    <row r="1378" spans="1:7" x14ac:dyDescent="0.25">
      <c r="A1378" s="48">
        <v>399130800</v>
      </c>
      <c r="B1378" s="41" t="s">
        <v>2607</v>
      </c>
      <c r="C1378" s="41">
        <v>0</v>
      </c>
      <c r="D1378" s="41">
        <v>0</v>
      </c>
      <c r="E1378" s="41">
        <v>0</v>
      </c>
      <c r="F1378" s="41">
        <v>0</v>
      </c>
      <c r="G1378" s="48">
        <v>39913</v>
      </c>
    </row>
    <row r="1379" spans="1:7" x14ac:dyDescent="0.25">
      <c r="A1379" s="48">
        <v>399130915</v>
      </c>
      <c r="B1379" s="41" t="s">
        <v>2609</v>
      </c>
      <c r="C1379" s="41">
        <v>0</v>
      </c>
      <c r="D1379" s="41">
        <v>0</v>
      </c>
      <c r="E1379" s="41">
        <v>0</v>
      </c>
      <c r="F1379" s="41">
        <v>0</v>
      </c>
      <c r="G1379" s="48">
        <v>39913</v>
      </c>
    </row>
    <row r="1380" spans="1:7" x14ac:dyDescent="0.25">
      <c r="A1380" s="48">
        <v>399130930</v>
      </c>
      <c r="B1380" s="41" t="s">
        <v>2611</v>
      </c>
      <c r="C1380" s="41">
        <v>0</v>
      </c>
      <c r="D1380" s="41">
        <v>300</v>
      </c>
      <c r="E1380" s="41">
        <v>300</v>
      </c>
      <c r="F1380" s="41">
        <v>-300</v>
      </c>
      <c r="G1380" s="48">
        <v>39913</v>
      </c>
    </row>
    <row r="1381" spans="1:7" x14ac:dyDescent="0.25">
      <c r="A1381" s="48">
        <v>399130975</v>
      </c>
      <c r="B1381" s="41" t="s">
        <v>2613</v>
      </c>
      <c r="C1381" s="41">
        <v>0</v>
      </c>
      <c r="D1381" s="41">
        <v>0</v>
      </c>
      <c r="E1381" s="41">
        <v>0</v>
      </c>
      <c r="F1381" s="41">
        <v>0</v>
      </c>
      <c r="G1381" s="48">
        <v>39913</v>
      </c>
    </row>
    <row r="1382" spans="1:7" x14ac:dyDescent="0.25">
      <c r="A1382" s="48">
        <v>399130981</v>
      </c>
      <c r="B1382" s="41" t="s">
        <v>2615</v>
      </c>
      <c r="C1382" s="41">
        <v>0</v>
      </c>
      <c r="D1382" s="41">
        <v>0</v>
      </c>
      <c r="E1382" s="41">
        <v>0</v>
      </c>
      <c r="F1382" s="41">
        <v>0</v>
      </c>
      <c r="G1382" s="48">
        <v>39913</v>
      </c>
    </row>
    <row r="1383" spans="1:7" x14ac:dyDescent="0.25">
      <c r="A1383" s="48">
        <v>399132000</v>
      </c>
      <c r="B1383" s="41" t="s">
        <v>2617</v>
      </c>
      <c r="C1383" s="41">
        <v>0</v>
      </c>
      <c r="D1383" s="41">
        <v>0</v>
      </c>
      <c r="E1383" s="41">
        <v>0</v>
      </c>
      <c r="F1383" s="41">
        <v>0</v>
      </c>
      <c r="G1383" s="48">
        <v>39913</v>
      </c>
    </row>
    <row r="1384" spans="1:7" x14ac:dyDescent="0.25">
      <c r="A1384" s="48">
        <v>399132004</v>
      </c>
      <c r="B1384" s="41" t="s">
        <v>2619</v>
      </c>
      <c r="C1384" s="41">
        <v>0</v>
      </c>
      <c r="D1384" s="41">
        <v>0</v>
      </c>
      <c r="E1384" s="41">
        <v>0</v>
      </c>
      <c r="F1384" s="41">
        <v>0</v>
      </c>
      <c r="G1384" s="48">
        <v>39913</v>
      </c>
    </row>
    <row r="1385" spans="1:7" x14ac:dyDescent="0.25">
      <c r="A1385" s="48">
        <v>399132022</v>
      </c>
      <c r="B1385" s="41" t="s">
        <v>2621</v>
      </c>
      <c r="C1385" s="41">
        <v>0</v>
      </c>
      <c r="D1385" s="41">
        <v>0</v>
      </c>
      <c r="E1385" s="41">
        <v>0</v>
      </c>
      <c r="F1385" s="41">
        <v>0</v>
      </c>
      <c r="G1385" s="48">
        <v>39913</v>
      </c>
    </row>
    <row r="1386" spans="1:7" x14ac:dyDescent="0.25">
      <c r="A1386" s="48">
        <v>399132429</v>
      </c>
      <c r="B1386" s="41" t="s">
        <v>2623</v>
      </c>
      <c r="C1386" s="41">
        <v>0</v>
      </c>
      <c r="D1386" s="41">
        <v>0</v>
      </c>
      <c r="E1386" s="41">
        <v>0</v>
      </c>
      <c r="F1386" s="41">
        <v>0</v>
      </c>
      <c r="G1386" s="48">
        <v>39913</v>
      </c>
    </row>
    <row r="1387" spans="1:7" x14ac:dyDescent="0.25">
      <c r="A1387" s="48">
        <v>399132440</v>
      </c>
      <c r="B1387" s="41" t="s">
        <v>2625</v>
      </c>
      <c r="C1387" s="41">
        <v>0</v>
      </c>
      <c r="D1387" s="41">
        <v>0</v>
      </c>
      <c r="E1387" s="41">
        <v>0</v>
      </c>
      <c r="F1387" s="41">
        <v>0</v>
      </c>
      <c r="G1387" s="48">
        <v>39913</v>
      </c>
    </row>
    <row r="1388" spans="1:7" x14ac:dyDescent="0.25">
      <c r="A1388" s="48">
        <v>399132500</v>
      </c>
      <c r="B1388" s="41" t="s">
        <v>2627</v>
      </c>
      <c r="C1388" s="41">
        <v>0</v>
      </c>
      <c r="D1388" s="41">
        <v>500</v>
      </c>
      <c r="E1388" s="41">
        <v>500</v>
      </c>
      <c r="F1388" s="41">
        <v>-500</v>
      </c>
      <c r="G1388" s="48">
        <v>39913</v>
      </c>
    </row>
    <row r="1389" spans="1:7" x14ac:dyDescent="0.25">
      <c r="A1389" s="48">
        <v>399132503</v>
      </c>
      <c r="B1389" s="41" t="s">
        <v>2629</v>
      </c>
      <c r="C1389" s="41">
        <v>0</v>
      </c>
      <c r="D1389" s="41">
        <v>0</v>
      </c>
      <c r="E1389" s="41">
        <v>0</v>
      </c>
      <c r="F1389" s="41">
        <v>0</v>
      </c>
      <c r="G1389" s="48">
        <v>39913</v>
      </c>
    </row>
    <row r="1390" spans="1:7" x14ac:dyDescent="0.25">
      <c r="A1390" s="48">
        <v>399132510</v>
      </c>
      <c r="B1390" s="41" t="s">
        <v>2631</v>
      </c>
      <c r="C1390" s="41">
        <v>0</v>
      </c>
      <c r="D1390" s="41">
        <v>0</v>
      </c>
      <c r="E1390" s="41">
        <v>0</v>
      </c>
      <c r="F1390" s="41">
        <v>0</v>
      </c>
      <c r="G1390" s="48">
        <v>39913</v>
      </c>
    </row>
    <row r="1391" spans="1:7" x14ac:dyDescent="0.25">
      <c r="A1391" s="48">
        <v>399132524</v>
      </c>
      <c r="B1391" s="41" t="s">
        <v>2633</v>
      </c>
      <c r="C1391" s="41">
        <v>0</v>
      </c>
      <c r="D1391" s="41">
        <v>0</v>
      </c>
      <c r="E1391" s="41">
        <v>0</v>
      </c>
      <c r="F1391" s="41">
        <v>0</v>
      </c>
      <c r="G1391" s="48">
        <v>39913</v>
      </c>
    </row>
    <row r="1392" spans="1:7" x14ac:dyDescent="0.25">
      <c r="A1392" s="48">
        <v>399132703</v>
      </c>
      <c r="B1392" s="41" t="s">
        <v>2635</v>
      </c>
      <c r="C1392" s="41">
        <v>0</v>
      </c>
      <c r="D1392" s="41">
        <v>0</v>
      </c>
      <c r="E1392" s="41">
        <v>0</v>
      </c>
      <c r="F1392" s="41">
        <v>0</v>
      </c>
      <c r="G1392" s="48">
        <v>39913</v>
      </c>
    </row>
    <row r="1393" spans="1:7" x14ac:dyDescent="0.25">
      <c r="A1393" s="48">
        <v>399132706</v>
      </c>
      <c r="B1393" s="41" t="s">
        <v>2637</v>
      </c>
      <c r="C1393" s="41">
        <v>0</v>
      </c>
      <c r="D1393" s="41">
        <v>200</v>
      </c>
      <c r="E1393" s="41">
        <v>200</v>
      </c>
      <c r="F1393" s="41">
        <v>-200</v>
      </c>
      <c r="G1393" s="48">
        <v>39913</v>
      </c>
    </row>
    <row r="1394" spans="1:7" x14ac:dyDescent="0.25">
      <c r="A1394" s="48">
        <v>399132801</v>
      </c>
      <c r="B1394" s="41" t="s">
        <v>2639</v>
      </c>
      <c r="C1394" s="41">
        <v>0</v>
      </c>
      <c r="D1394" s="41">
        <v>700</v>
      </c>
      <c r="E1394" s="41">
        <v>700</v>
      </c>
      <c r="F1394" s="41">
        <v>-700</v>
      </c>
      <c r="G1394" s="48">
        <v>39913</v>
      </c>
    </row>
    <row r="1395" spans="1:7" x14ac:dyDescent="0.25">
      <c r="A1395" s="48">
        <v>399134600</v>
      </c>
      <c r="B1395" s="41" t="s">
        <v>2641</v>
      </c>
      <c r="C1395" s="41">
        <v>0</v>
      </c>
      <c r="D1395" s="41">
        <v>0</v>
      </c>
      <c r="E1395" s="41">
        <v>0</v>
      </c>
      <c r="F1395" s="41">
        <v>0</v>
      </c>
      <c r="G1395" s="48">
        <v>39913</v>
      </c>
    </row>
    <row r="1396" spans="1:7" x14ac:dyDescent="0.25">
      <c r="A1396" s="48">
        <v>399134610</v>
      </c>
      <c r="B1396" s="41" t="s">
        <v>2643</v>
      </c>
      <c r="C1396" s="41">
        <v>0</v>
      </c>
      <c r="D1396" s="41">
        <v>0</v>
      </c>
      <c r="E1396" s="41">
        <v>0</v>
      </c>
      <c r="F1396" s="41">
        <v>0</v>
      </c>
      <c r="G1396" s="48">
        <v>39913</v>
      </c>
    </row>
    <row r="1397" spans="1:7" x14ac:dyDescent="0.25">
      <c r="A1397" s="48">
        <v>399134612</v>
      </c>
      <c r="B1397" s="41" t="s">
        <v>2645</v>
      </c>
      <c r="C1397" s="41">
        <v>0</v>
      </c>
      <c r="D1397" s="41">
        <v>0</v>
      </c>
      <c r="E1397" s="41">
        <v>0</v>
      </c>
      <c r="F1397" s="41">
        <v>0</v>
      </c>
      <c r="G1397" s="48">
        <v>39913</v>
      </c>
    </row>
    <row r="1398" spans="1:7" x14ac:dyDescent="0.25">
      <c r="A1398" s="48">
        <v>399134618</v>
      </c>
      <c r="B1398" s="41" t="s">
        <v>2647</v>
      </c>
      <c r="C1398" s="41">
        <v>0</v>
      </c>
      <c r="D1398" s="41">
        <v>0</v>
      </c>
      <c r="E1398" s="41">
        <v>0</v>
      </c>
      <c r="F1398" s="41">
        <v>0</v>
      </c>
      <c r="G1398" s="48">
        <v>39913</v>
      </c>
    </row>
    <row r="1399" spans="1:7" x14ac:dyDescent="0.25">
      <c r="A1399" s="48">
        <v>399134619</v>
      </c>
      <c r="B1399" s="41" t="s">
        <v>2649</v>
      </c>
      <c r="C1399" s="41">
        <v>0</v>
      </c>
      <c r="D1399" s="41">
        <v>0</v>
      </c>
      <c r="E1399" s="41">
        <v>0</v>
      </c>
      <c r="F1399" s="41">
        <v>0</v>
      </c>
      <c r="G1399" s="48">
        <v>39913</v>
      </c>
    </row>
    <row r="1400" spans="1:7" x14ac:dyDescent="0.25">
      <c r="A1400" s="48">
        <v>399134621</v>
      </c>
      <c r="B1400" s="41" t="s">
        <v>2651</v>
      </c>
      <c r="C1400" s="41">
        <v>0</v>
      </c>
      <c r="D1400" s="41">
        <v>0</v>
      </c>
      <c r="E1400" s="41">
        <v>0</v>
      </c>
      <c r="F1400" s="41">
        <v>0</v>
      </c>
      <c r="G1400" s="48">
        <v>39913</v>
      </c>
    </row>
    <row r="1401" spans="1:7" x14ac:dyDescent="0.25">
      <c r="A1401" s="48">
        <v>399136010</v>
      </c>
      <c r="B1401" s="41" t="s">
        <v>2653</v>
      </c>
      <c r="C1401" s="41">
        <v>0</v>
      </c>
      <c r="D1401" s="41">
        <v>0</v>
      </c>
      <c r="E1401" s="41">
        <v>0</v>
      </c>
      <c r="F1401" s="41">
        <v>0</v>
      </c>
      <c r="G1401" s="48">
        <v>39913</v>
      </c>
    </row>
    <row r="1402" spans="1:7" x14ac:dyDescent="0.25">
      <c r="A1402" s="48">
        <v>399139060</v>
      </c>
      <c r="B1402" s="41" t="s">
        <v>2655</v>
      </c>
      <c r="C1402" s="41">
        <v>0</v>
      </c>
      <c r="D1402" s="41">
        <v>0</v>
      </c>
      <c r="E1402" s="41">
        <v>0</v>
      </c>
      <c r="F1402" s="41">
        <v>0</v>
      </c>
      <c r="G1402" s="48">
        <v>39913</v>
      </c>
    </row>
    <row r="1403" spans="1:7" x14ac:dyDescent="0.25">
      <c r="A1403" s="48">
        <v>399139065</v>
      </c>
      <c r="B1403" s="41" t="s">
        <v>2657</v>
      </c>
      <c r="C1403" s="41">
        <v>0</v>
      </c>
      <c r="D1403" s="41">
        <v>0</v>
      </c>
      <c r="E1403" s="41">
        <v>0</v>
      </c>
      <c r="F1403" s="41">
        <v>0</v>
      </c>
      <c r="G1403" s="48">
        <v>39913</v>
      </c>
    </row>
    <row r="1404" spans="1:7" x14ac:dyDescent="0.25">
      <c r="A1404" s="48">
        <v>399139361</v>
      </c>
      <c r="B1404" s="41" t="s">
        <v>2659</v>
      </c>
      <c r="C1404" s="41">
        <v>0</v>
      </c>
      <c r="D1404" s="41">
        <v>0</v>
      </c>
      <c r="E1404" s="41">
        <v>0</v>
      </c>
      <c r="F1404" s="41">
        <v>0</v>
      </c>
      <c r="G1404" s="48">
        <v>39913</v>
      </c>
    </row>
    <row r="1405" spans="1:7" x14ac:dyDescent="0.25">
      <c r="A1405" s="48">
        <v>399139800</v>
      </c>
      <c r="B1405" s="41" t="s">
        <v>2661</v>
      </c>
      <c r="C1405" s="41">
        <v>0</v>
      </c>
      <c r="D1405" s="41">
        <v>0</v>
      </c>
      <c r="E1405" s="41">
        <v>0</v>
      </c>
      <c r="F1405" s="41">
        <v>0</v>
      </c>
      <c r="G1405" s="48">
        <v>39913</v>
      </c>
    </row>
    <row r="1406" spans="1:7" x14ac:dyDescent="0.25">
      <c r="A1406" s="48">
        <v>399139802</v>
      </c>
      <c r="B1406" s="41" t="s">
        <v>2663</v>
      </c>
      <c r="C1406" s="41">
        <v>0</v>
      </c>
      <c r="D1406" s="41">
        <v>0</v>
      </c>
      <c r="E1406" s="41">
        <v>0</v>
      </c>
      <c r="F1406" s="41">
        <v>0</v>
      </c>
      <c r="G1406" s="48">
        <v>39913</v>
      </c>
    </row>
    <row r="1407" spans="1:7" x14ac:dyDescent="0.25">
      <c r="A1407" s="48">
        <v>399140100</v>
      </c>
      <c r="B1407" s="41" t="s">
        <v>2665</v>
      </c>
      <c r="C1407" s="41">
        <v>27507.43</v>
      </c>
      <c r="D1407" s="41">
        <v>70900</v>
      </c>
      <c r="E1407" s="41">
        <v>70900</v>
      </c>
      <c r="F1407" s="41">
        <v>-43392.57</v>
      </c>
      <c r="G1407" s="48">
        <v>39914</v>
      </c>
    </row>
    <row r="1408" spans="1:7" x14ac:dyDescent="0.25">
      <c r="A1408" s="48">
        <v>399140101</v>
      </c>
      <c r="B1408" s="41" t="s">
        <v>2667</v>
      </c>
      <c r="C1408" s="41">
        <v>0</v>
      </c>
      <c r="D1408" s="41">
        <v>0</v>
      </c>
      <c r="E1408" s="41">
        <v>0</v>
      </c>
      <c r="F1408" s="41">
        <v>0</v>
      </c>
      <c r="G1408" s="48">
        <v>39914</v>
      </c>
    </row>
    <row r="1409" spans="1:7" x14ac:dyDescent="0.25">
      <c r="A1409" s="48">
        <v>399140102</v>
      </c>
      <c r="B1409" s="41" t="s">
        <v>2669</v>
      </c>
      <c r="C1409" s="41">
        <v>0</v>
      </c>
      <c r="D1409" s="41">
        <v>0</v>
      </c>
      <c r="E1409" s="41">
        <v>0</v>
      </c>
      <c r="F1409" s="41">
        <v>0</v>
      </c>
      <c r="G1409" s="48">
        <v>39914</v>
      </c>
    </row>
    <row r="1410" spans="1:7" x14ac:dyDescent="0.25">
      <c r="A1410" s="48">
        <v>399140103</v>
      </c>
      <c r="B1410" s="41" t="s">
        <v>2787</v>
      </c>
      <c r="C1410" s="41">
        <v>0</v>
      </c>
      <c r="D1410" s="41">
        <v>0</v>
      </c>
      <c r="E1410" s="41">
        <v>0</v>
      </c>
      <c r="F1410" s="41">
        <v>0</v>
      </c>
      <c r="G1410" s="48">
        <v>39914</v>
      </c>
    </row>
    <row r="1411" spans="1:7" x14ac:dyDescent="0.25">
      <c r="A1411" s="48">
        <v>399140120</v>
      </c>
      <c r="B1411" s="41" t="s">
        <v>2671</v>
      </c>
      <c r="C1411" s="41">
        <v>0</v>
      </c>
      <c r="D1411" s="41">
        <v>0</v>
      </c>
      <c r="E1411" s="41">
        <v>0</v>
      </c>
      <c r="F1411" s="41">
        <v>0</v>
      </c>
      <c r="G1411" s="48">
        <v>39914</v>
      </c>
    </row>
    <row r="1412" spans="1:7" x14ac:dyDescent="0.25">
      <c r="A1412" s="48">
        <v>399140700</v>
      </c>
      <c r="B1412" s="41" t="s">
        <v>2673</v>
      </c>
      <c r="C1412" s="41">
        <v>0</v>
      </c>
      <c r="D1412" s="41">
        <v>0</v>
      </c>
      <c r="E1412" s="41">
        <v>0</v>
      </c>
      <c r="F1412" s="41">
        <v>0</v>
      </c>
      <c r="G1412" s="48">
        <v>39914</v>
      </c>
    </row>
    <row r="1413" spans="1:7" x14ac:dyDescent="0.25">
      <c r="A1413" s="48">
        <v>399140930</v>
      </c>
      <c r="B1413" s="41" t="s">
        <v>2675</v>
      </c>
      <c r="C1413" s="41">
        <v>0</v>
      </c>
      <c r="D1413" s="41">
        <v>200</v>
      </c>
      <c r="E1413" s="41">
        <v>200</v>
      </c>
      <c r="F1413" s="41">
        <v>-200</v>
      </c>
      <c r="G1413" s="48">
        <v>39914</v>
      </c>
    </row>
    <row r="1414" spans="1:7" x14ac:dyDescent="0.25">
      <c r="A1414" s="48">
        <v>399142000</v>
      </c>
      <c r="B1414" s="41" t="s">
        <v>2788</v>
      </c>
      <c r="C1414" s="41">
        <v>0</v>
      </c>
      <c r="D1414" s="41">
        <v>0</v>
      </c>
      <c r="E1414" s="41">
        <v>0</v>
      </c>
      <c r="F1414" s="41">
        <v>0</v>
      </c>
      <c r="G1414" s="48">
        <v>39914</v>
      </c>
    </row>
    <row r="1415" spans="1:7" x14ac:dyDescent="0.25">
      <c r="A1415" s="48">
        <v>399142500</v>
      </c>
      <c r="B1415" s="41" t="s">
        <v>2677</v>
      </c>
      <c r="C1415" s="41">
        <v>0</v>
      </c>
      <c r="D1415" s="41">
        <v>0</v>
      </c>
      <c r="E1415" s="41">
        <v>0</v>
      </c>
      <c r="F1415" s="41">
        <v>0</v>
      </c>
      <c r="G1415" s="48">
        <v>39914</v>
      </c>
    </row>
    <row r="1416" spans="1:7" x14ac:dyDescent="0.25">
      <c r="A1416" s="48">
        <v>399142510</v>
      </c>
      <c r="B1416" s="41" t="s">
        <v>2679</v>
      </c>
      <c r="C1416" s="41">
        <v>0</v>
      </c>
      <c r="D1416" s="41">
        <v>0</v>
      </c>
      <c r="E1416" s="41">
        <v>0</v>
      </c>
      <c r="F1416" s="41">
        <v>0</v>
      </c>
      <c r="G1416" s="48">
        <v>39914</v>
      </c>
    </row>
    <row r="1417" spans="1:7" x14ac:dyDescent="0.25">
      <c r="A1417" s="48">
        <v>399144600</v>
      </c>
      <c r="B1417" s="41" t="s">
        <v>2681</v>
      </c>
      <c r="C1417" s="41">
        <v>0</v>
      </c>
      <c r="D1417" s="41">
        <v>0</v>
      </c>
      <c r="E1417" s="41">
        <v>0</v>
      </c>
      <c r="F1417" s="41">
        <v>0</v>
      </c>
      <c r="G1417" s="48">
        <v>39914</v>
      </c>
    </row>
    <row r="1418" spans="1:7" x14ac:dyDescent="0.25">
      <c r="A1418" s="48">
        <v>399144610</v>
      </c>
      <c r="B1418" s="41" t="s">
        <v>2683</v>
      </c>
      <c r="C1418" s="41">
        <v>0</v>
      </c>
      <c r="D1418" s="41">
        <v>0</v>
      </c>
      <c r="E1418" s="41">
        <v>0</v>
      </c>
      <c r="F1418" s="41">
        <v>0</v>
      </c>
      <c r="G1418" s="48">
        <v>39914</v>
      </c>
    </row>
    <row r="1419" spans="1:7" x14ac:dyDescent="0.25">
      <c r="A1419" s="48">
        <v>399144619</v>
      </c>
      <c r="B1419" s="41" t="s">
        <v>2685</v>
      </c>
      <c r="C1419" s="41">
        <v>0</v>
      </c>
      <c r="D1419" s="41">
        <v>0</v>
      </c>
      <c r="E1419" s="41">
        <v>0</v>
      </c>
      <c r="F1419" s="41">
        <v>0</v>
      </c>
      <c r="G1419" s="48">
        <v>39914</v>
      </c>
    </row>
    <row r="1420" spans="1:7" x14ac:dyDescent="0.25">
      <c r="A1420" s="48">
        <v>399149802</v>
      </c>
      <c r="B1420" s="41" t="s">
        <v>2687</v>
      </c>
      <c r="C1420" s="41">
        <v>0</v>
      </c>
      <c r="D1420" s="41">
        <v>0</v>
      </c>
      <c r="E1420" s="41">
        <v>0</v>
      </c>
      <c r="F1420" s="41">
        <v>0</v>
      </c>
      <c r="G1420" s="48">
        <v>39914</v>
      </c>
    </row>
    <row r="1421" spans="1:7" x14ac:dyDescent="0.25">
      <c r="A1421" s="48">
        <v>399150100</v>
      </c>
      <c r="B1421" s="41" t="s">
        <v>2689</v>
      </c>
      <c r="C1421" s="41">
        <v>76879.11</v>
      </c>
      <c r="D1421" s="41">
        <v>194100</v>
      </c>
      <c r="E1421" s="41">
        <v>194100</v>
      </c>
      <c r="F1421" s="41">
        <v>-117220.89</v>
      </c>
      <c r="G1421" s="48">
        <v>39915</v>
      </c>
    </row>
    <row r="1422" spans="1:7" x14ac:dyDescent="0.25">
      <c r="A1422" s="48">
        <v>399150101</v>
      </c>
      <c r="B1422" s="41" t="s">
        <v>2691</v>
      </c>
      <c r="C1422" s="41">
        <v>0</v>
      </c>
      <c r="D1422" s="41">
        <v>0</v>
      </c>
      <c r="E1422" s="41">
        <v>0</v>
      </c>
      <c r="F1422" s="41">
        <v>0</v>
      </c>
      <c r="G1422" s="48">
        <v>39915</v>
      </c>
    </row>
    <row r="1423" spans="1:7" x14ac:dyDescent="0.25">
      <c r="A1423" s="48">
        <v>399150102</v>
      </c>
      <c r="B1423" s="41" t="s">
        <v>2693</v>
      </c>
      <c r="C1423" s="41">
        <v>0</v>
      </c>
      <c r="D1423" s="41">
        <v>0</v>
      </c>
      <c r="E1423" s="41">
        <v>0</v>
      </c>
      <c r="F1423" s="41">
        <v>0</v>
      </c>
      <c r="G1423" s="48">
        <v>39915</v>
      </c>
    </row>
    <row r="1424" spans="1:7" x14ac:dyDescent="0.25">
      <c r="A1424" s="48">
        <v>399150103</v>
      </c>
      <c r="B1424" s="41" t="s">
        <v>2789</v>
      </c>
      <c r="C1424" s="41">
        <v>0</v>
      </c>
      <c r="D1424" s="41">
        <v>0</v>
      </c>
      <c r="E1424" s="41">
        <v>0</v>
      </c>
      <c r="F1424" s="41">
        <v>0</v>
      </c>
      <c r="G1424" s="48">
        <v>39915</v>
      </c>
    </row>
    <row r="1425" spans="1:7" x14ac:dyDescent="0.25">
      <c r="A1425" s="48">
        <v>399150120</v>
      </c>
      <c r="B1425" s="41" t="s">
        <v>2695</v>
      </c>
      <c r="C1425" s="41">
        <v>0</v>
      </c>
      <c r="D1425" s="41">
        <v>0</v>
      </c>
      <c r="E1425" s="41">
        <v>0</v>
      </c>
      <c r="F1425" s="41">
        <v>0</v>
      </c>
      <c r="G1425" s="48">
        <v>39915</v>
      </c>
    </row>
    <row r="1426" spans="1:7" x14ac:dyDescent="0.25">
      <c r="A1426" s="48">
        <v>399150200</v>
      </c>
      <c r="B1426" s="41" t="s">
        <v>2697</v>
      </c>
      <c r="C1426" s="41">
        <v>26250</v>
      </c>
      <c r="D1426" s="41">
        <v>0</v>
      </c>
      <c r="E1426" s="41">
        <v>0</v>
      </c>
      <c r="F1426" s="41">
        <v>26250</v>
      </c>
      <c r="G1426" s="48">
        <v>39915</v>
      </c>
    </row>
    <row r="1427" spans="1:7" x14ac:dyDescent="0.25">
      <c r="A1427" s="48">
        <v>399150800</v>
      </c>
      <c r="B1427" s="41" t="s">
        <v>2699</v>
      </c>
      <c r="C1427" s="41">
        <v>0</v>
      </c>
      <c r="D1427" s="41">
        <v>0</v>
      </c>
      <c r="E1427" s="41">
        <v>0</v>
      </c>
      <c r="F1427" s="41">
        <v>0</v>
      </c>
      <c r="G1427" s="48">
        <v>39915</v>
      </c>
    </row>
    <row r="1428" spans="1:7" x14ac:dyDescent="0.25">
      <c r="A1428" s="48">
        <v>399150930</v>
      </c>
      <c r="B1428" s="41" t="s">
        <v>2701</v>
      </c>
      <c r="C1428" s="41">
        <v>0</v>
      </c>
      <c r="D1428" s="41">
        <v>700</v>
      </c>
      <c r="E1428" s="41">
        <v>700</v>
      </c>
      <c r="F1428" s="41">
        <v>-700</v>
      </c>
      <c r="G1428" s="48">
        <v>39915</v>
      </c>
    </row>
    <row r="1429" spans="1:7" x14ac:dyDescent="0.25">
      <c r="A1429" s="48">
        <v>399152000</v>
      </c>
      <c r="B1429" s="41" t="s">
        <v>2703</v>
      </c>
      <c r="C1429" s="41">
        <v>0</v>
      </c>
      <c r="D1429" s="41">
        <v>0</v>
      </c>
      <c r="E1429" s="41">
        <v>0</v>
      </c>
      <c r="F1429" s="41">
        <v>0</v>
      </c>
      <c r="G1429" s="48">
        <v>39915</v>
      </c>
    </row>
    <row r="1430" spans="1:7" x14ac:dyDescent="0.25">
      <c r="A1430" s="48">
        <v>399152300</v>
      </c>
      <c r="B1430" s="41" t="s">
        <v>2705</v>
      </c>
      <c r="C1430" s="41">
        <v>0</v>
      </c>
      <c r="D1430" s="41">
        <v>0</v>
      </c>
      <c r="E1430" s="41">
        <v>0</v>
      </c>
      <c r="F1430" s="41">
        <v>0</v>
      </c>
      <c r="G1430" s="48">
        <v>39915</v>
      </c>
    </row>
    <row r="1431" spans="1:7" x14ac:dyDescent="0.25">
      <c r="A1431" s="48">
        <v>399152500</v>
      </c>
      <c r="B1431" s="41" t="s">
        <v>2707</v>
      </c>
      <c r="C1431" s="41">
        <v>0</v>
      </c>
      <c r="D1431" s="41">
        <v>300</v>
      </c>
      <c r="E1431" s="41">
        <v>300</v>
      </c>
      <c r="F1431" s="41">
        <v>-300</v>
      </c>
      <c r="G1431" s="48">
        <v>39915</v>
      </c>
    </row>
    <row r="1432" spans="1:7" x14ac:dyDescent="0.25">
      <c r="A1432" s="48">
        <v>399152510</v>
      </c>
      <c r="B1432" s="41" t="s">
        <v>2709</v>
      </c>
      <c r="C1432" s="41">
        <v>0</v>
      </c>
      <c r="D1432" s="41">
        <v>0</v>
      </c>
      <c r="E1432" s="41">
        <v>0</v>
      </c>
      <c r="F1432" s="41">
        <v>0</v>
      </c>
      <c r="G1432" s="48">
        <v>39915</v>
      </c>
    </row>
    <row r="1433" spans="1:7" x14ac:dyDescent="0.25">
      <c r="A1433" s="48">
        <v>399152701</v>
      </c>
      <c r="B1433" s="41" t="s">
        <v>2711</v>
      </c>
      <c r="C1433" s="41">
        <v>0</v>
      </c>
      <c r="D1433" s="41">
        <v>0</v>
      </c>
      <c r="E1433" s="41">
        <v>0</v>
      </c>
      <c r="F1433" s="41">
        <v>0</v>
      </c>
      <c r="G1433" s="48">
        <v>39915</v>
      </c>
    </row>
    <row r="1434" spans="1:7" x14ac:dyDescent="0.25">
      <c r="A1434" s="48">
        <v>399154610</v>
      </c>
      <c r="B1434" s="41" t="s">
        <v>2713</v>
      </c>
      <c r="C1434" s="41">
        <v>0</v>
      </c>
      <c r="D1434" s="41">
        <v>0</v>
      </c>
      <c r="E1434" s="41">
        <v>0</v>
      </c>
      <c r="F1434" s="41">
        <v>0</v>
      </c>
      <c r="G1434" s="48">
        <v>39915</v>
      </c>
    </row>
    <row r="1435" spans="1:7" x14ac:dyDescent="0.25">
      <c r="A1435" s="48">
        <v>399154611</v>
      </c>
      <c r="B1435" s="41" t="s">
        <v>2715</v>
      </c>
      <c r="C1435" s="41">
        <v>0</v>
      </c>
      <c r="D1435" s="41">
        <v>0</v>
      </c>
      <c r="E1435" s="41">
        <v>0</v>
      </c>
      <c r="F1435" s="41">
        <v>0</v>
      </c>
      <c r="G1435" s="48">
        <v>39915</v>
      </c>
    </row>
    <row r="1436" spans="1:7" x14ac:dyDescent="0.25">
      <c r="A1436" s="48">
        <v>399154619</v>
      </c>
      <c r="B1436" s="41" t="s">
        <v>2717</v>
      </c>
      <c r="C1436" s="41">
        <v>0</v>
      </c>
      <c r="D1436" s="41">
        <v>0</v>
      </c>
      <c r="E1436" s="41">
        <v>0</v>
      </c>
      <c r="F1436" s="41">
        <v>0</v>
      </c>
      <c r="G1436" s="48">
        <v>39915</v>
      </c>
    </row>
    <row r="1437" spans="1:7" x14ac:dyDescent="0.25">
      <c r="A1437" s="48">
        <v>399156010</v>
      </c>
      <c r="B1437" s="41" t="s">
        <v>2719</v>
      </c>
      <c r="C1437" s="41">
        <v>0</v>
      </c>
      <c r="D1437" s="41">
        <v>0</v>
      </c>
      <c r="E1437" s="41">
        <v>0</v>
      </c>
      <c r="F1437" s="41">
        <v>0</v>
      </c>
      <c r="G1437" s="48">
        <v>39915</v>
      </c>
    </row>
    <row r="1438" spans="1:7" x14ac:dyDescent="0.25">
      <c r="A1438" s="48">
        <v>399156011</v>
      </c>
      <c r="B1438" s="41" t="s">
        <v>2721</v>
      </c>
      <c r="C1438" s="41">
        <v>0</v>
      </c>
      <c r="D1438" s="41">
        <v>0</v>
      </c>
      <c r="E1438" s="41">
        <v>0</v>
      </c>
      <c r="F1438" s="41">
        <v>0</v>
      </c>
      <c r="G1438" s="48">
        <v>39915</v>
      </c>
    </row>
    <row r="1439" spans="1:7" x14ac:dyDescent="0.25">
      <c r="A1439" s="48">
        <v>399159802</v>
      </c>
      <c r="B1439" s="41" t="s">
        <v>2723</v>
      </c>
      <c r="C1439" s="41">
        <v>0</v>
      </c>
      <c r="D1439" s="41">
        <v>0</v>
      </c>
      <c r="E1439" s="41">
        <v>0</v>
      </c>
      <c r="F1439" s="41">
        <v>0</v>
      </c>
      <c r="G1439" s="48">
        <v>39915</v>
      </c>
    </row>
    <row r="1440" spans="1:7" x14ac:dyDescent="0.25">
      <c r="A1440" s="48">
        <v>399159806</v>
      </c>
      <c r="B1440" s="41" t="s">
        <v>2762</v>
      </c>
      <c r="C1440" s="41">
        <v>0</v>
      </c>
      <c r="D1440" s="41">
        <v>-85500</v>
      </c>
      <c r="E1440" s="41">
        <v>-85500</v>
      </c>
      <c r="F1440" s="41">
        <v>85500</v>
      </c>
      <c r="G1440" s="48">
        <v>39915</v>
      </c>
    </row>
    <row r="1441" spans="1:6" x14ac:dyDescent="0.25">
      <c r="A1441" s="73" t="s">
        <v>21</v>
      </c>
      <c r="B1441" s="73" t="s">
        <v>21</v>
      </c>
      <c r="C1441" s="73" t="s">
        <v>2871</v>
      </c>
      <c r="D1441" s="73" t="s">
        <v>2872</v>
      </c>
      <c r="E1441" s="73" t="s">
        <v>2873</v>
      </c>
      <c r="F1441" s="73" t="s">
        <v>2874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42"/>
  <sheetViews>
    <sheetView workbookViewId="0">
      <selection activeCell="C19" sqref="C19"/>
    </sheetView>
  </sheetViews>
  <sheetFormatPr defaultColWidth="9.140625" defaultRowHeight="15" x14ac:dyDescent="0.25"/>
  <cols>
    <col min="1" max="1" width="17.42578125" style="41" customWidth="1"/>
    <col min="2" max="2" width="59" style="41" bestFit="1" customWidth="1"/>
    <col min="3" max="3" width="24.85546875" style="41" bestFit="1" customWidth="1"/>
    <col min="4" max="4" width="22.7109375" style="41" bestFit="1" customWidth="1"/>
    <col min="5" max="5" width="21.140625" style="41" bestFit="1" customWidth="1"/>
    <col min="6" max="6" width="26.42578125" style="41" bestFit="1" customWidth="1"/>
    <col min="7" max="7" width="6" style="41" bestFit="1" customWidth="1"/>
    <col min="8" max="16384" width="9.140625" style="41"/>
  </cols>
  <sheetData>
    <row r="1" spans="1:7" ht="18.75" x14ac:dyDescent="0.25">
      <c r="A1" s="70" t="s">
        <v>9</v>
      </c>
    </row>
    <row r="2" spans="1:7" x14ac:dyDescent="0.25">
      <c r="A2" s="41" t="s">
        <v>10</v>
      </c>
      <c r="B2" s="41" t="s">
        <v>11</v>
      </c>
    </row>
    <row r="3" spans="1:7" x14ac:dyDescent="0.25">
      <c r="A3" s="41" t="s">
        <v>12</v>
      </c>
      <c r="B3" s="41" t="s">
        <v>25</v>
      </c>
    </row>
    <row r="4" spans="1:7" x14ac:dyDescent="0.25">
      <c r="A4" s="41" t="s">
        <v>13</v>
      </c>
      <c r="B4" s="41" t="s">
        <v>2875</v>
      </c>
    </row>
    <row r="5" spans="1:7" x14ac:dyDescent="0.25">
      <c r="A5" s="41" t="s">
        <v>14</v>
      </c>
      <c r="B5" s="41" t="s">
        <v>2876</v>
      </c>
    </row>
    <row r="7" spans="1:7" ht="15.75" x14ac:dyDescent="0.25">
      <c r="A7" s="71" t="s">
        <v>2877</v>
      </c>
    </row>
    <row r="8" spans="1:7" x14ac:dyDescent="0.25">
      <c r="A8" s="72" t="s">
        <v>15</v>
      </c>
      <c r="B8" s="72" t="s">
        <v>16</v>
      </c>
      <c r="C8" s="72" t="s">
        <v>2791</v>
      </c>
      <c r="D8" s="72" t="s">
        <v>2792</v>
      </c>
      <c r="E8" s="72" t="s">
        <v>2793</v>
      </c>
      <c r="F8" s="72" t="s">
        <v>2745</v>
      </c>
    </row>
    <row r="9" spans="1:7" x14ac:dyDescent="0.25">
      <c r="A9" s="48">
        <v>300010100</v>
      </c>
      <c r="B9" s="41" t="s">
        <v>28</v>
      </c>
      <c r="C9" s="41">
        <v>0</v>
      </c>
      <c r="D9" s="41">
        <v>0</v>
      </c>
      <c r="E9" s="41">
        <v>0</v>
      </c>
      <c r="F9" s="41">
        <v>0</v>
      </c>
      <c r="G9" s="48">
        <v>30001</v>
      </c>
    </row>
    <row r="10" spans="1:7" x14ac:dyDescent="0.25">
      <c r="A10" s="48">
        <v>300010101</v>
      </c>
      <c r="B10" s="41" t="s">
        <v>30</v>
      </c>
      <c r="C10" s="41">
        <v>0</v>
      </c>
      <c r="D10" s="41">
        <v>0</v>
      </c>
      <c r="E10" s="41">
        <v>0</v>
      </c>
      <c r="F10" s="41">
        <v>0</v>
      </c>
      <c r="G10" s="48">
        <v>30001</v>
      </c>
    </row>
    <row r="11" spans="1:7" x14ac:dyDescent="0.25">
      <c r="A11" s="48">
        <v>300010102</v>
      </c>
      <c r="B11" s="41" t="s">
        <v>32</v>
      </c>
      <c r="C11" s="41">
        <v>0</v>
      </c>
      <c r="D11" s="41">
        <v>0</v>
      </c>
      <c r="E11" s="41">
        <v>0</v>
      </c>
      <c r="F11" s="41">
        <v>0</v>
      </c>
      <c r="G11" s="48">
        <v>30001</v>
      </c>
    </row>
    <row r="12" spans="1:7" x14ac:dyDescent="0.25">
      <c r="A12" s="48">
        <v>300010103</v>
      </c>
      <c r="B12" s="41" t="s">
        <v>2782</v>
      </c>
      <c r="C12" s="41">
        <v>0</v>
      </c>
      <c r="D12" s="41">
        <v>0</v>
      </c>
      <c r="E12" s="41">
        <v>0</v>
      </c>
      <c r="F12" s="41">
        <v>0</v>
      </c>
      <c r="G12" s="48">
        <v>30001</v>
      </c>
    </row>
    <row r="13" spans="1:7" x14ac:dyDescent="0.25">
      <c r="A13" s="48">
        <v>300010110</v>
      </c>
      <c r="B13" s="41" t="s">
        <v>34</v>
      </c>
      <c r="C13" s="41">
        <v>0</v>
      </c>
      <c r="D13" s="41">
        <v>0</v>
      </c>
      <c r="E13" s="41">
        <v>0</v>
      </c>
      <c r="F13" s="41">
        <v>0</v>
      </c>
      <c r="G13" s="48">
        <v>30001</v>
      </c>
    </row>
    <row r="14" spans="1:7" x14ac:dyDescent="0.25">
      <c r="A14" s="48">
        <v>300010120</v>
      </c>
      <c r="B14" s="41" t="s">
        <v>36</v>
      </c>
      <c r="C14" s="41">
        <v>0</v>
      </c>
      <c r="D14" s="41">
        <v>0</v>
      </c>
      <c r="E14" s="41">
        <v>0</v>
      </c>
      <c r="F14" s="41">
        <v>0</v>
      </c>
      <c r="G14" s="48">
        <v>30001</v>
      </c>
    </row>
    <row r="15" spans="1:7" x14ac:dyDescent="0.25">
      <c r="A15" s="48">
        <v>300010150</v>
      </c>
      <c r="B15" s="41" t="s">
        <v>38</v>
      </c>
      <c r="C15" s="41">
        <v>0</v>
      </c>
      <c r="D15" s="41">
        <v>0</v>
      </c>
      <c r="E15" s="41">
        <v>0</v>
      </c>
      <c r="F15" s="41">
        <v>0</v>
      </c>
      <c r="G15" s="48">
        <v>30001</v>
      </c>
    </row>
    <row r="16" spans="1:7" x14ac:dyDescent="0.25">
      <c r="A16" s="48">
        <v>300010200</v>
      </c>
      <c r="B16" s="41" t="s">
        <v>40</v>
      </c>
      <c r="C16" s="41">
        <v>0</v>
      </c>
      <c r="D16" s="41">
        <v>0</v>
      </c>
      <c r="E16" s="41">
        <v>0</v>
      </c>
      <c r="F16" s="41">
        <v>0</v>
      </c>
      <c r="G16" s="48">
        <v>30001</v>
      </c>
    </row>
    <row r="17" spans="1:7" x14ac:dyDescent="0.25">
      <c r="A17" s="48">
        <v>300010800</v>
      </c>
      <c r="B17" s="41" t="s">
        <v>42</v>
      </c>
      <c r="C17" s="41">
        <v>0</v>
      </c>
      <c r="D17" s="41">
        <v>0</v>
      </c>
      <c r="E17" s="41">
        <v>0</v>
      </c>
      <c r="F17" s="41">
        <v>0</v>
      </c>
      <c r="G17" s="48">
        <v>30001</v>
      </c>
    </row>
    <row r="18" spans="1:7" x14ac:dyDescent="0.25">
      <c r="A18" s="48">
        <v>300010915</v>
      </c>
      <c r="B18" s="41" t="s">
        <v>44</v>
      </c>
      <c r="C18" s="41">
        <v>0</v>
      </c>
      <c r="D18" s="41">
        <v>0</v>
      </c>
      <c r="E18" s="41">
        <v>0</v>
      </c>
      <c r="F18" s="41">
        <v>0</v>
      </c>
      <c r="G18" s="48">
        <v>30001</v>
      </c>
    </row>
    <row r="19" spans="1:7" x14ac:dyDescent="0.25">
      <c r="A19" s="48">
        <v>300010930</v>
      </c>
      <c r="B19" s="41" t="s">
        <v>46</v>
      </c>
      <c r="C19" s="41">
        <v>0</v>
      </c>
      <c r="D19" s="41">
        <v>0</v>
      </c>
      <c r="E19" s="41">
        <v>0</v>
      </c>
      <c r="F19" s="41">
        <v>0</v>
      </c>
      <c r="G19" s="48">
        <v>30001</v>
      </c>
    </row>
    <row r="20" spans="1:7" x14ac:dyDescent="0.25">
      <c r="A20" s="48">
        <v>300010975</v>
      </c>
      <c r="B20" s="41" t="s">
        <v>48</v>
      </c>
      <c r="C20" s="41">
        <v>0</v>
      </c>
      <c r="D20" s="41">
        <v>0</v>
      </c>
      <c r="E20" s="41">
        <v>0</v>
      </c>
      <c r="F20" s="41">
        <v>0</v>
      </c>
      <c r="G20" s="48">
        <v>30001</v>
      </c>
    </row>
    <row r="21" spans="1:7" x14ac:dyDescent="0.25">
      <c r="A21" s="48">
        <v>300011610</v>
      </c>
      <c r="B21" s="41" t="s">
        <v>2794</v>
      </c>
      <c r="C21" s="41">
        <v>0</v>
      </c>
      <c r="D21" s="41">
        <v>1250</v>
      </c>
      <c r="E21" s="41">
        <v>1250</v>
      </c>
      <c r="F21" s="41">
        <v>-1250</v>
      </c>
      <c r="G21" s="48">
        <v>30001</v>
      </c>
    </row>
    <row r="22" spans="1:7" x14ac:dyDescent="0.25">
      <c r="A22" s="48">
        <v>300012000</v>
      </c>
      <c r="B22" s="41" t="s">
        <v>50</v>
      </c>
      <c r="C22" s="41">
        <v>0</v>
      </c>
      <c r="D22" s="41">
        <v>0</v>
      </c>
      <c r="E22" s="41">
        <v>0</v>
      </c>
      <c r="F22" s="41">
        <v>0</v>
      </c>
      <c r="G22" s="48">
        <v>30001</v>
      </c>
    </row>
    <row r="23" spans="1:7" x14ac:dyDescent="0.25">
      <c r="A23" s="48">
        <v>300012004</v>
      </c>
      <c r="B23" s="41" t="s">
        <v>2746</v>
      </c>
      <c r="C23" s="41">
        <v>0</v>
      </c>
      <c r="D23" s="41">
        <v>0</v>
      </c>
      <c r="E23" s="41">
        <v>0</v>
      </c>
      <c r="F23" s="41">
        <v>0</v>
      </c>
      <c r="G23" s="48">
        <v>30001</v>
      </c>
    </row>
    <row r="24" spans="1:7" x14ac:dyDescent="0.25">
      <c r="A24" s="48">
        <v>300012022</v>
      </c>
      <c r="B24" s="41" t="s">
        <v>52</v>
      </c>
      <c r="C24" s="41">
        <v>752</v>
      </c>
      <c r="D24" s="41">
        <v>50</v>
      </c>
      <c r="E24" s="41">
        <v>50</v>
      </c>
      <c r="F24" s="41">
        <v>702</v>
      </c>
      <c r="G24" s="48">
        <v>30001</v>
      </c>
    </row>
    <row r="25" spans="1:7" x14ac:dyDescent="0.25">
      <c r="A25" s="48">
        <v>300012424</v>
      </c>
      <c r="B25" s="41" t="s">
        <v>54</v>
      </c>
      <c r="C25" s="41">
        <v>5192.58</v>
      </c>
      <c r="D25" s="41">
        <v>5000</v>
      </c>
      <c r="E25" s="41">
        <v>5000</v>
      </c>
      <c r="F25" s="41">
        <v>192.58</v>
      </c>
      <c r="G25" s="48">
        <v>30001</v>
      </c>
    </row>
    <row r="26" spans="1:7" x14ac:dyDescent="0.25">
      <c r="A26" s="48">
        <v>300012435</v>
      </c>
      <c r="B26" s="41" t="s">
        <v>56</v>
      </c>
      <c r="C26" s="41">
        <v>0</v>
      </c>
      <c r="D26" s="41">
        <v>0</v>
      </c>
      <c r="E26" s="41">
        <v>0</v>
      </c>
      <c r="F26" s="41">
        <v>0</v>
      </c>
      <c r="G26" s="48">
        <v>30001</v>
      </c>
    </row>
    <row r="27" spans="1:7" x14ac:dyDescent="0.25">
      <c r="A27" s="48">
        <v>300012500</v>
      </c>
      <c r="B27" s="41" t="s">
        <v>58</v>
      </c>
      <c r="C27" s="41">
        <v>0</v>
      </c>
      <c r="D27" s="41">
        <v>250</v>
      </c>
      <c r="E27" s="41">
        <v>250</v>
      </c>
      <c r="F27" s="41">
        <v>-250</v>
      </c>
      <c r="G27" s="48">
        <v>30001</v>
      </c>
    </row>
    <row r="28" spans="1:7" x14ac:dyDescent="0.25">
      <c r="A28" s="48">
        <v>300012502</v>
      </c>
      <c r="B28" s="41" t="s">
        <v>60</v>
      </c>
      <c r="C28" s="41">
        <v>0</v>
      </c>
      <c r="D28" s="41">
        <v>0</v>
      </c>
      <c r="E28" s="41">
        <v>0</v>
      </c>
      <c r="F28" s="41">
        <v>0</v>
      </c>
      <c r="G28" s="48">
        <v>30001</v>
      </c>
    </row>
    <row r="29" spans="1:7" x14ac:dyDescent="0.25">
      <c r="A29" s="48">
        <v>300012503</v>
      </c>
      <c r="B29" s="41" t="s">
        <v>62</v>
      </c>
      <c r="C29" s="41">
        <v>0</v>
      </c>
      <c r="D29" s="41">
        <v>0</v>
      </c>
      <c r="E29" s="41">
        <v>0</v>
      </c>
      <c r="F29" s="41">
        <v>0</v>
      </c>
      <c r="G29" s="48">
        <v>30001</v>
      </c>
    </row>
    <row r="30" spans="1:7" x14ac:dyDescent="0.25">
      <c r="A30" s="48">
        <v>300012504</v>
      </c>
      <c r="B30" s="41" t="s">
        <v>64</v>
      </c>
      <c r="C30" s="41">
        <v>0</v>
      </c>
      <c r="D30" s="41">
        <v>0</v>
      </c>
      <c r="E30" s="41">
        <v>0</v>
      </c>
      <c r="F30" s="41">
        <v>0</v>
      </c>
      <c r="G30" s="48">
        <v>30001</v>
      </c>
    </row>
    <row r="31" spans="1:7" x14ac:dyDescent="0.25">
      <c r="A31" s="48">
        <v>300012505</v>
      </c>
      <c r="B31" s="41" t="s">
        <v>66</v>
      </c>
      <c r="C31" s="41">
        <v>0</v>
      </c>
      <c r="D31" s="41">
        <v>0</v>
      </c>
      <c r="E31" s="41">
        <v>0</v>
      </c>
      <c r="F31" s="41">
        <v>0</v>
      </c>
      <c r="G31" s="48">
        <v>30001</v>
      </c>
    </row>
    <row r="32" spans="1:7" x14ac:dyDescent="0.25">
      <c r="A32" s="48">
        <v>300012506</v>
      </c>
      <c r="B32" s="41" t="s">
        <v>68</v>
      </c>
      <c r="C32" s="41">
        <v>0</v>
      </c>
      <c r="D32" s="41">
        <v>0</v>
      </c>
      <c r="E32" s="41">
        <v>0</v>
      </c>
      <c r="F32" s="41">
        <v>0</v>
      </c>
      <c r="G32" s="48">
        <v>30001</v>
      </c>
    </row>
    <row r="33" spans="1:7" x14ac:dyDescent="0.25">
      <c r="A33" s="48">
        <v>300012510</v>
      </c>
      <c r="B33" s="41" t="s">
        <v>70</v>
      </c>
      <c r="C33" s="41">
        <v>0</v>
      </c>
      <c r="D33" s="41">
        <v>0</v>
      </c>
      <c r="E33" s="41">
        <v>0</v>
      </c>
      <c r="F33" s="41">
        <v>0</v>
      </c>
      <c r="G33" s="48">
        <v>30001</v>
      </c>
    </row>
    <row r="34" spans="1:7" x14ac:dyDescent="0.25">
      <c r="A34" s="48">
        <v>300012520</v>
      </c>
      <c r="B34" s="41" t="s">
        <v>72</v>
      </c>
      <c r="C34" s="41">
        <v>97.9</v>
      </c>
      <c r="D34" s="41">
        <v>400</v>
      </c>
      <c r="E34" s="41">
        <v>400</v>
      </c>
      <c r="F34" s="41">
        <v>-302.10000000000002</v>
      </c>
      <c r="G34" s="48">
        <v>30001</v>
      </c>
    </row>
    <row r="35" spans="1:7" x14ac:dyDescent="0.25">
      <c r="A35" s="48">
        <v>300012603</v>
      </c>
      <c r="B35" s="41" t="s">
        <v>74</v>
      </c>
      <c r="C35" s="41">
        <v>0</v>
      </c>
      <c r="D35" s="41">
        <v>0</v>
      </c>
      <c r="E35" s="41">
        <v>0</v>
      </c>
      <c r="F35" s="41">
        <v>0</v>
      </c>
      <c r="G35" s="48">
        <v>30001</v>
      </c>
    </row>
    <row r="36" spans="1:7" x14ac:dyDescent="0.25">
      <c r="A36" s="48">
        <v>300012703</v>
      </c>
      <c r="B36" s="41" t="s">
        <v>76</v>
      </c>
      <c r="C36" s="41">
        <v>0</v>
      </c>
      <c r="D36" s="41">
        <v>0</v>
      </c>
      <c r="E36" s="41">
        <v>0</v>
      </c>
      <c r="F36" s="41">
        <v>0</v>
      </c>
      <c r="G36" s="48">
        <v>30001</v>
      </c>
    </row>
    <row r="37" spans="1:7" x14ac:dyDescent="0.25">
      <c r="A37" s="48">
        <v>300012706</v>
      </c>
      <c r="B37" s="41" t="s">
        <v>78</v>
      </c>
      <c r="C37" s="41">
        <v>0</v>
      </c>
      <c r="D37" s="41">
        <v>0</v>
      </c>
      <c r="E37" s="41">
        <v>0</v>
      </c>
      <c r="F37" s="41">
        <v>0</v>
      </c>
      <c r="G37" s="48">
        <v>30001</v>
      </c>
    </row>
    <row r="38" spans="1:7" x14ac:dyDescent="0.25">
      <c r="A38" s="48">
        <v>300012715</v>
      </c>
      <c r="B38" s="41" t="s">
        <v>80</v>
      </c>
      <c r="C38" s="41">
        <v>760</v>
      </c>
      <c r="D38" s="41">
        <v>150</v>
      </c>
      <c r="E38" s="41">
        <v>150</v>
      </c>
      <c r="F38" s="41">
        <v>610</v>
      </c>
      <c r="G38" s="48">
        <v>30001</v>
      </c>
    </row>
    <row r="39" spans="1:7" x14ac:dyDescent="0.25">
      <c r="A39" s="48">
        <v>300012801</v>
      </c>
      <c r="B39" s="41" t="s">
        <v>82</v>
      </c>
      <c r="C39" s="41">
        <v>0</v>
      </c>
      <c r="D39" s="41">
        <v>0</v>
      </c>
      <c r="E39" s="41">
        <v>0</v>
      </c>
      <c r="F39" s="41">
        <v>0</v>
      </c>
      <c r="G39" s="48">
        <v>30001</v>
      </c>
    </row>
    <row r="40" spans="1:7" x14ac:dyDescent="0.25">
      <c r="A40" s="48">
        <v>300012920</v>
      </c>
      <c r="B40" s="41" t="s">
        <v>2795</v>
      </c>
      <c r="C40" s="41">
        <v>0</v>
      </c>
      <c r="D40" s="41">
        <v>1000</v>
      </c>
      <c r="E40" s="41">
        <v>1000</v>
      </c>
      <c r="F40" s="41">
        <v>-1000</v>
      </c>
      <c r="G40" s="48">
        <v>30001</v>
      </c>
    </row>
    <row r="41" spans="1:7" x14ac:dyDescent="0.25">
      <c r="A41" s="48">
        <v>300014600</v>
      </c>
      <c r="B41" s="41" t="s">
        <v>84</v>
      </c>
      <c r="C41" s="41">
        <v>0</v>
      </c>
      <c r="D41" s="41">
        <v>0</v>
      </c>
      <c r="E41" s="41">
        <v>0</v>
      </c>
      <c r="F41" s="41">
        <v>0</v>
      </c>
      <c r="G41" s="48">
        <v>30001</v>
      </c>
    </row>
    <row r="42" spans="1:7" x14ac:dyDescent="0.25">
      <c r="A42" s="48">
        <v>300014610</v>
      </c>
      <c r="B42" s="41" t="s">
        <v>86</v>
      </c>
      <c r="C42" s="41">
        <v>0</v>
      </c>
      <c r="D42" s="41">
        <v>0</v>
      </c>
      <c r="E42" s="41">
        <v>0</v>
      </c>
      <c r="F42" s="41">
        <v>0</v>
      </c>
      <c r="G42" s="48">
        <v>30001</v>
      </c>
    </row>
    <row r="43" spans="1:7" x14ac:dyDescent="0.25">
      <c r="A43" s="48">
        <v>300014611</v>
      </c>
      <c r="B43" s="41" t="s">
        <v>88</v>
      </c>
      <c r="C43" s="41">
        <v>0</v>
      </c>
      <c r="D43" s="41">
        <v>0</v>
      </c>
      <c r="E43" s="41">
        <v>0</v>
      </c>
      <c r="F43" s="41">
        <v>0</v>
      </c>
      <c r="G43" s="48">
        <v>30001</v>
      </c>
    </row>
    <row r="44" spans="1:7" x14ac:dyDescent="0.25">
      <c r="A44" s="48">
        <v>300014618</v>
      </c>
      <c r="B44" s="41" t="s">
        <v>90</v>
      </c>
      <c r="C44" s="41">
        <v>0</v>
      </c>
      <c r="D44" s="41">
        <v>0</v>
      </c>
      <c r="E44" s="41">
        <v>0</v>
      </c>
      <c r="F44" s="41">
        <v>0</v>
      </c>
      <c r="G44" s="48">
        <v>30001</v>
      </c>
    </row>
    <row r="45" spans="1:7" x14ac:dyDescent="0.25">
      <c r="A45" s="48">
        <v>300014619</v>
      </c>
      <c r="B45" s="41" t="s">
        <v>92</v>
      </c>
      <c r="C45" s="41">
        <v>0</v>
      </c>
      <c r="D45" s="41">
        <v>0</v>
      </c>
      <c r="E45" s="41">
        <v>0</v>
      </c>
      <c r="F45" s="41">
        <v>0</v>
      </c>
      <c r="G45" s="48">
        <v>30001</v>
      </c>
    </row>
    <row r="46" spans="1:7" x14ac:dyDescent="0.25">
      <c r="A46" s="48">
        <v>300014621</v>
      </c>
      <c r="B46" s="41" t="s">
        <v>94</v>
      </c>
      <c r="C46" s="41">
        <v>0</v>
      </c>
      <c r="D46" s="41">
        <v>0</v>
      </c>
      <c r="E46" s="41">
        <v>0</v>
      </c>
      <c r="F46" s="41">
        <v>0</v>
      </c>
      <c r="G46" s="48">
        <v>30001</v>
      </c>
    </row>
    <row r="47" spans="1:7" x14ac:dyDescent="0.25">
      <c r="A47" s="48">
        <v>300015307</v>
      </c>
      <c r="B47" s="41" t="s">
        <v>96</v>
      </c>
      <c r="C47" s="41">
        <v>0</v>
      </c>
      <c r="D47" s="41">
        <v>0</v>
      </c>
      <c r="E47" s="41">
        <v>0</v>
      </c>
      <c r="F47" s="41">
        <v>0</v>
      </c>
      <c r="G47" s="48">
        <v>30001</v>
      </c>
    </row>
    <row r="48" spans="1:7" x14ac:dyDescent="0.25">
      <c r="A48" s="48">
        <v>300015351</v>
      </c>
      <c r="B48" s="41" t="s">
        <v>2775</v>
      </c>
      <c r="C48" s="41">
        <v>0</v>
      </c>
      <c r="D48" s="41">
        <v>0</v>
      </c>
      <c r="E48" s="41">
        <v>0</v>
      </c>
      <c r="F48" s="41">
        <v>0</v>
      </c>
      <c r="G48" s="48">
        <v>30001</v>
      </c>
    </row>
    <row r="49" spans="1:7" x14ac:dyDescent="0.25">
      <c r="A49" s="48">
        <v>300016010</v>
      </c>
      <c r="B49" s="41" t="s">
        <v>98</v>
      </c>
      <c r="C49" s="41">
        <v>0</v>
      </c>
      <c r="D49" s="41">
        <v>0</v>
      </c>
      <c r="E49" s="41">
        <v>0</v>
      </c>
      <c r="F49" s="41">
        <v>0</v>
      </c>
      <c r="G49" s="48">
        <v>30001</v>
      </c>
    </row>
    <row r="50" spans="1:7" x14ac:dyDescent="0.25">
      <c r="A50" s="48">
        <v>300019053</v>
      </c>
      <c r="B50" s="41" t="s">
        <v>100</v>
      </c>
      <c r="C50" s="41">
        <v>0</v>
      </c>
      <c r="D50" s="41">
        <v>-400</v>
      </c>
      <c r="E50" s="41">
        <v>-400</v>
      </c>
      <c r="F50" s="41">
        <v>400</v>
      </c>
      <c r="G50" s="48">
        <v>30001</v>
      </c>
    </row>
    <row r="51" spans="1:7" x14ac:dyDescent="0.25">
      <c r="A51" s="48">
        <v>300019201</v>
      </c>
      <c r="B51" s="41" t="s">
        <v>102</v>
      </c>
      <c r="C51" s="41">
        <v>0</v>
      </c>
      <c r="D51" s="41">
        <v>0</v>
      </c>
      <c r="E51" s="41">
        <v>0</v>
      </c>
      <c r="F51" s="41">
        <v>0</v>
      </c>
      <c r="G51" s="48">
        <v>30001</v>
      </c>
    </row>
    <row r="52" spans="1:7" x14ac:dyDescent="0.25">
      <c r="A52" s="48">
        <v>300020100</v>
      </c>
      <c r="B52" s="41" t="s">
        <v>104</v>
      </c>
      <c r="C52" s="41">
        <v>0</v>
      </c>
      <c r="D52" s="41">
        <v>0</v>
      </c>
      <c r="E52" s="41">
        <v>0</v>
      </c>
      <c r="F52" s="41">
        <v>0</v>
      </c>
      <c r="G52" s="48">
        <v>30002</v>
      </c>
    </row>
    <row r="53" spans="1:7" x14ac:dyDescent="0.25">
      <c r="A53" s="48">
        <v>300020101</v>
      </c>
      <c r="B53" s="41" t="s">
        <v>106</v>
      </c>
      <c r="C53" s="41">
        <v>0</v>
      </c>
      <c r="D53" s="41">
        <v>0</v>
      </c>
      <c r="E53" s="41">
        <v>0</v>
      </c>
      <c r="F53" s="41">
        <v>0</v>
      </c>
      <c r="G53" s="48">
        <v>30002</v>
      </c>
    </row>
    <row r="54" spans="1:7" x14ac:dyDescent="0.25">
      <c r="A54" s="48">
        <v>300020102</v>
      </c>
      <c r="B54" s="41" t="s">
        <v>2747</v>
      </c>
      <c r="C54" s="41">
        <v>171207.49</v>
      </c>
      <c r="D54" s="41">
        <v>0</v>
      </c>
      <c r="E54" s="41">
        <v>0</v>
      </c>
      <c r="F54" s="41">
        <v>171207.49</v>
      </c>
      <c r="G54" s="48">
        <v>30002</v>
      </c>
    </row>
    <row r="55" spans="1:7" x14ac:dyDescent="0.25">
      <c r="A55" s="48">
        <v>300020120</v>
      </c>
      <c r="B55" s="41" t="s">
        <v>108</v>
      </c>
      <c r="C55" s="41">
        <v>0</v>
      </c>
      <c r="D55" s="41">
        <v>0</v>
      </c>
      <c r="E55" s="41">
        <v>0</v>
      </c>
      <c r="F55" s="41">
        <v>0</v>
      </c>
      <c r="G55" s="48">
        <v>30002</v>
      </c>
    </row>
    <row r="56" spans="1:7" x14ac:dyDescent="0.25">
      <c r="A56" s="48">
        <v>300020770</v>
      </c>
      <c r="B56" s="41" t="s">
        <v>110</v>
      </c>
      <c r="C56" s="41">
        <v>0</v>
      </c>
      <c r="D56" s="41">
        <v>0</v>
      </c>
      <c r="E56" s="41">
        <v>0</v>
      </c>
      <c r="F56" s="41">
        <v>0</v>
      </c>
      <c r="G56" s="48">
        <v>30002</v>
      </c>
    </row>
    <row r="57" spans="1:7" x14ac:dyDescent="0.25">
      <c r="A57" s="48">
        <v>300020800</v>
      </c>
      <c r="B57" s="41" t="s">
        <v>112</v>
      </c>
      <c r="C57" s="41">
        <v>0</v>
      </c>
      <c r="D57" s="41">
        <v>0</v>
      </c>
      <c r="E57" s="41">
        <v>0</v>
      </c>
      <c r="F57" s="41">
        <v>0</v>
      </c>
      <c r="G57" s="48">
        <v>30002</v>
      </c>
    </row>
    <row r="58" spans="1:7" x14ac:dyDescent="0.25">
      <c r="A58" s="48">
        <v>300020915</v>
      </c>
      <c r="B58" s="41" t="s">
        <v>114</v>
      </c>
      <c r="C58" s="41">
        <v>36355.370000000003</v>
      </c>
      <c r="D58" s="41">
        <v>18500</v>
      </c>
      <c r="E58" s="41">
        <v>18500</v>
      </c>
      <c r="F58" s="41">
        <v>17855.37</v>
      </c>
      <c r="G58" s="48">
        <v>30002</v>
      </c>
    </row>
    <row r="59" spans="1:7" x14ac:dyDescent="0.25">
      <c r="A59" s="48">
        <v>300020930</v>
      </c>
      <c r="B59" s="41" t="s">
        <v>116</v>
      </c>
      <c r="C59" s="41">
        <v>0</v>
      </c>
      <c r="D59" s="41">
        <v>0</v>
      </c>
      <c r="E59" s="41">
        <v>0</v>
      </c>
      <c r="F59" s="41">
        <v>0</v>
      </c>
      <c r="G59" s="48">
        <v>30002</v>
      </c>
    </row>
    <row r="60" spans="1:7" x14ac:dyDescent="0.25">
      <c r="A60" s="48">
        <v>300020972</v>
      </c>
      <c r="B60" s="41" t="s">
        <v>118</v>
      </c>
      <c r="C60" s="41">
        <v>0</v>
      </c>
      <c r="D60" s="41">
        <v>0</v>
      </c>
      <c r="E60" s="41">
        <v>0</v>
      </c>
      <c r="F60" s="41">
        <v>0</v>
      </c>
      <c r="G60" s="48">
        <v>30002</v>
      </c>
    </row>
    <row r="61" spans="1:7" x14ac:dyDescent="0.25">
      <c r="A61" s="48">
        <v>300020980</v>
      </c>
      <c r="B61" s="41" t="s">
        <v>120</v>
      </c>
      <c r="C61" s="41">
        <v>2340</v>
      </c>
      <c r="D61" s="41">
        <v>3750</v>
      </c>
      <c r="E61" s="41">
        <v>3750</v>
      </c>
      <c r="F61" s="41">
        <v>-1410</v>
      </c>
      <c r="G61" s="48">
        <v>30002</v>
      </c>
    </row>
    <row r="62" spans="1:7" x14ac:dyDescent="0.25">
      <c r="A62" s="48">
        <v>300021600</v>
      </c>
      <c r="B62" s="41" t="s">
        <v>122</v>
      </c>
      <c r="C62" s="41">
        <v>0</v>
      </c>
      <c r="D62" s="41">
        <v>0</v>
      </c>
      <c r="E62" s="41">
        <v>0</v>
      </c>
      <c r="F62" s="41">
        <v>0</v>
      </c>
      <c r="G62" s="48">
        <v>30002</v>
      </c>
    </row>
    <row r="63" spans="1:7" x14ac:dyDescent="0.25">
      <c r="A63" s="48">
        <v>300022000</v>
      </c>
      <c r="B63" s="41" t="s">
        <v>124</v>
      </c>
      <c r="C63" s="41">
        <v>0</v>
      </c>
      <c r="D63" s="41">
        <v>0</v>
      </c>
      <c r="E63" s="41">
        <v>0</v>
      </c>
      <c r="F63" s="41">
        <v>0</v>
      </c>
      <c r="G63" s="48">
        <v>30002</v>
      </c>
    </row>
    <row r="64" spans="1:7" x14ac:dyDescent="0.25">
      <c r="A64" s="48">
        <v>300022421</v>
      </c>
      <c r="B64" s="41" t="s">
        <v>126</v>
      </c>
      <c r="C64" s="41">
        <v>0</v>
      </c>
      <c r="D64" s="41">
        <v>0</v>
      </c>
      <c r="E64" s="41">
        <v>0</v>
      </c>
      <c r="F64" s="41">
        <v>0</v>
      </c>
      <c r="G64" s="48">
        <v>30002</v>
      </c>
    </row>
    <row r="65" spans="1:7" x14ac:dyDescent="0.25">
      <c r="A65" s="48">
        <v>300022422</v>
      </c>
      <c r="B65" s="41" t="s">
        <v>128</v>
      </c>
      <c r="C65" s="41">
        <v>0</v>
      </c>
      <c r="D65" s="41">
        <v>0</v>
      </c>
      <c r="E65" s="41">
        <v>0</v>
      </c>
      <c r="F65" s="41">
        <v>0</v>
      </c>
      <c r="G65" s="48">
        <v>30002</v>
      </c>
    </row>
    <row r="66" spans="1:7" x14ac:dyDescent="0.25">
      <c r="A66" s="48">
        <v>300022423</v>
      </c>
      <c r="B66" s="41" t="s">
        <v>130</v>
      </c>
      <c r="C66" s="41">
        <v>2094.37</v>
      </c>
      <c r="D66" s="41">
        <v>0</v>
      </c>
      <c r="E66" s="41">
        <v>0</v>
      </c>
      <c r="F66" s="41">
        <v>2094.37</v>
      </c>
      <c r="G66" s="48">
        <v>30002</v>
      </c>
    </row>
    <row r="67" spans="1:7" x14ac:dyDescent="0.25">
      <c r="A67" s="48">
        <v>300022427</v>
      </c>
      <c r="B67" s="41" t="s">
        <v>132</v>
      </c>
      <c r="C67" s="41">
        <v>14486</v>
      </c>
      <c r="D67" s="41">
        <v>20000</v>
      </c>
      <c r="E67" s="41">
        <v>20000</v>
      </c>
      <c r="F67" s="41">
        <v>-5514</v>
      </c>
      <c r="G67" s="48">
        <v>30002</v>
      </c>
    </row>
    <row r="68" spans="1:7" x14ac:dyDescent="0.25">
      <c r="A68" s="48">
        <v>300022428</v>
      </c>
      <c r="B68" s="41" t="s">
        <v>134</v>
      </c>
      <c r="C68" s="41">
        <v>0</v>
      </c>
      <c r="D68" s="41">
        <v>0</v>
      </c>
      <c r="E68" s="41">
        <v>0</v>
      </c>
      <c r="F68" s="41">
        <v>0</v>
      </c>
      <c r="G68" s="48">
        <v>30002</v>
      </c>
    </row>
    <row r="69" spans="1:7" x14ac:dyDescent="0.25">
      <c r="A69" s="48">
        <v>300022429</v>
      </c>
      <c r="B69" s="41" t="s">
        <v>136</v>
      </c>
      <c r="C69" s="41">
        <v>85000</v>
      </c>
      <c r="D69" s="41">
        <v>6800</v>
      </c>
      <c r="E69" s="41">
        <v>6800</v>
      </c>
      <c r="F69" s="41">
        <v>78200</v>
      </c>
      <c r="G69" s="48">
        <v>30002</v>
      </c>
    </row>
    <row r="70" spans="1:7" x14ac:dyDescent="0.25">
      <c r="A70" s="48">
        <v>300022432</v>
      </c>
      <c r="B70" s="41" t="s">
        <v>138</v>
      </c>
      <c r="C70" s="41">
        <v>0</v>
      </c>
      <c r="D70" s="41">
        <v>0</v>
      </c>
      <c r="E70" s="41">
        <v>0</v>
      </c>
      <c r="F70" s="41">
        <v>0</v>
      </c>
      <c r="G70" s="48">
        <v>30002</v>
      </c>
    </row>
    <row r="71" spans="1:7" x14ac:dyDescent="0.25">
      <c r="A71" s="48">
        <v>300022434</v>
      </c>
      <c r="B71" s="41" t="s">
        <v>140</v>
      </c>
      <c r="C71" s="41">
        <v>4161.5</v>
      </c>
      <c r="D71" s="41">
        <v>2250</v>
      </c>
      <c r="E71" s="41">
        <v>2250</v>
      </c>
      <c r="F71" s="41">
        <v>1911.5</v>
      </c>
      <c r="G71" s="48">
        <v>30002</v>
      </c>
    </row>
    <row r="72" spans="1:7" x14ac:dyDescent="0.25">
      <c r="A72" s="48">
        <v>300022440</v>
      </c>
      <c r="B72" s="41" t="s">
        <v>142</v>
      </c>
      <c r="C72" s="41">
        <v>0</v>
      </c>
      <c r="D72" s="41">
        <v>0</v>
      </c>
      <c r="E72" s="41">
        <v>0</v>
      </c>
      <c r="F72" s="41">
        <v>0</v>
      </c>
      <c r="G72" s="48">
        <v>30002</v>
      </c>
    </row>
    <row r="73" spans="1:7" x14ac:dyDescent="0.25">
      <c r="A73" s="48">
        <v>300022442</v>
      </c>
      <c r="B73" s="41" t="s">
        <v>144</v>
      </c>
      <c r="C73" s="41">
        <v>0</v>
      </c>
      <c r="D73" s="41">
        <v>0</v>
      </c>
      <c r="E73" s="41">
        <v>0</v>
      </c>
      <c r="F73" s="41">
        <v>0</v>
      </c>
      <c r="G73" s="48">
        <v>30002</v>
      </c>
    </row>
    <row r="74" spans="1:7" x14ac:dyDescent="0.25">
      <c r="A74" s="48">
        <v>300022444</v>
      </c>
      <c r="B74" s="41" t="s">
        <v>146</v>
      </c>
      <c r="C74" s="41">
        <v>0</v>
      </c>
      <c r="D74" s="41">
        <v>0</v>
      </c>
      <c r="E74" s="41">
        <v>0</v>
      </c>
      <c r="F74" s="41">
        <v>0</v>
      </c>
      <c r="G74" s="48">
        <v>30002</v>
      </c>
    </row>
    <row r="75" spans="1:7" x14ac:dyDescent="0.25">
      <c r="A75" s="48">
        <v>300022445</v>
      </c>
      <c r="B75" s="41" t="s">
        <v>148</v>
      </c>
      <c r="C75" s="41">
        <v>14995.56</v>
      </c>
      <c r="D75" s="41">
        <v>20000</v>
      </c>
      <c r="E75" s="41">
        <v>20000</v>
      </c>
      <c r="F75" s="41">
        <v>-5004.4399999999996</v>
      </c>
      <c r="G75" s="48">
        <v>30002</v>
      </c>
    </row>
    <row r="76" spans="1:7" x14ac:dyDescent="0.25">
      <c r="A76" s="48">
        <v>300022446</v>
      </c>
      <c r="B76" s="41" t="s">
        <v>150</v>
      </c>
      <c r="C76" s="41">
        <v>0</v>
      </c>
      <c r="D76" s="41">
        <v>0</v>
      </c>
      <c r="E76" s="41">
        <v>0</v>
      </c>
      <c r="F76" s="41">
        <v>0</v>
      </c>
      <c r="G76" s="48">
        <v>30002</v>
      </c>
    </row>
    <row r="77" spans="1:7" x14ac:dyDescent="0.25">
      <c r="A77" s="48">
        <v>300022451</v>
      </c>
      <c r="B77" s="41" t="s">
        <v>152</v>
      </c>
      <c r="C77" s="41">
        <v>0</v>
      </c>
      <c r="D77" s="41">
        <v>0</v>
      </c>
      <c r="E77" s="41">
        <v>0</v>
      </c>
      <c r="F77" s="41">
        <v>0</v>
      </c>
      <c r="G77" s="48">
        <v>30002</v>
      </c>
    </row>
    <row r="78" spans="1:7" x14ac:dyDescent="0.25">
      <c r="A78" s="48">
        <v>300022452</v>
      </c>
      <c r="B78" s="41" t="s">
        <v>154</v>
      </c>
      <c r="C78" s="41">
        <v>0</v>
      </c>
      <c r="D78" s="41">
        <v>0</v>
      </c>
      <c r="E78" s="41">
        <v>0</v>
      </c>
      <c r="F78" s="41">
        <v>0</v>
      </c>
      <c r="G78" s="48">
        <v>30002</v>
      </c>
    </row>
    <row r="79" spans="1:7" x14ac:dyDescent="0.25">
      <c r="A79" s="48">
        <v>300022454</v>
      </c>
      <c r="B79" s="41" t="s">
        <v>156</v>
      </c>
      <c r="C79" s="41">
        <v>0</v>
      </c>
      <c r="D79" s="41">
        <v>0</v>
      </c>
      <c r="E79" s="41">
        <v>0</v>
      </c>
      <c r="F79" s="41">
        <v>0</v>
      </c>
      <c r="G79" s="48">
        <v>30002</v>
      </c>
    </row>
    <row r="80" spans="1:7" x14ac:dyDescent="0.25">
      <c r="A80" s="48">
        <v>300022455</v>
      </c>
      <c r="B80" s="41" t="s">
        <v>158</v>
      </c>
      <c r="C80" s="41">
        <v>-45</v>
      </c>
      <c r="D80" s="41">
        <v>0</v>
      </c>
      <c r="E80" s="41">
        <v>0</v>
      </c>
      <c r="F80" s="41">
        <v>-45</v>
      </c>
      <c r="G80" s="48">
        <v>30002</v>
      </c>
    </row>
    <row r="81" spans="1:7" x14ac:dyDescent="0.25">
      <c r="A81" s="48">
        <v>300022500</v>
      </c>
      <c r="B81" s="41" t="s">
        <v>160</v>
      </c>
      <c r="C81" s="41">
        <v>0</v>
      </c>
      <c r="D81" s="41">
        <v>0</v>
      </c>
      <c r="E81" s="41">
        <v>0</v>
      </c>
      <c r="F81" s="41">
        <v>0</v>
      </c>
      <c r="G81" s="48">
        <v>30002</v>
      </c>
    </row>
    <row r="82" spans="1:7" x14ac:dyDescent="0.25">
      <c r="A82" s="48">
        <v>300022504</v>
      </c>
      <c r="B82" s="41" t="s">
        <v>162</v>
      </c>
      <c r="C82" s="41">
        <v>0</v>
      </c>
      <c r="D82" s="41">
        <v>0</v>
      </c>
      <c r="E82" s="41">
        <v>0</v>
      </c>
      <c r="F82" s="41">
        <v>0</v>
      </c>
      <c r="G82" s="48">
        <v>30002</v>
      </c>
    </row>
    <row r="83" spans="1:7" x14ac:dyDescent="0.25">
      <c r="A83" s="48">
        <v>300022510</v>
      </c>
      <c r="B83" s="41" t="s">
        <v>164</v>
      </c>
      <c r="C83" s="41">
        <v>0</v>
      </c>
      <c r="D83" s="41">
        <v>0</v>
      </c>
      <c r="E83" s="41">
        <v>0</v>
      </c>
      <c r="F83" s="41">
        <v>0</v>
      </c>
      <c r="G83" s="48">
        <v>30002</v>
      </c>
    </row>
    <row r="84" spans="1:7" x14ac:dyDescent="0.25">
      <c r="A84" s="48">
        <v>300022520</v>
      </c>
      <c r="B84" s="41" t="s">
        <v>166</v>
      </c>
      <c r="C84" s="41">
        <v>0</v>
      </c>
      <c r="D84" s="41">
        <v>0</v>
      </c>
      <c r="E84" s="41">
        <v>0</v>
      </c>
      <c r="F84" s="41">
        <v>0</v>
      </c>
      <c r="G84" s="48">
        <v>30002</v>
      </c>
    </row>
    <row r="85" spans="1:7" x14ac:dyDescent="0.25">
      <c r="A85" s="48">
        <v>300022524</v>
      </c>
      <c r="B85" s="41" t="s">
        <v>168</v>
      </c>
      <c r="C85" s="41">
        <v>0</v>
      </c>
      <c r="D85" s="41">
        <v>0</v>
      </c>
      <c r="E85" s="41">
        <v>0</v>
      </c>
      <c r="F85" s="41">
        <v>0</v>
      </c>
      <c r="G85" s="48">
        <v>30002</v>
      </c>
    </row>
    <row r="86" spans="1:7" x14ac:dyDescent="0.25">
      <c r="A86" s="48">
        <v>300022706</v>
      </c>
      <c r="B86" s="41" t="s">
        <v>170</v>
      </c>
      <c r="C86" s="41">
        <v>0</v>
      </c>
      <c r="D86" s="41">
        <v>50</v>
      </c>
      <c r="E86" s="41">
        <v>50</v>
      </c>
      <c r="F86" s="41">
        <v>-50</v>
      </c>
      <c r="G86" s="48">
        <v>30002</v>
      </c>
    </row>
    <row r="87" spans="1:7" x14ac:dyDescent="0.25">
      <c r="A87" s="48">
        <v>300022900</v>
      </c>
      <c r="B87" s="41" t="s">
        <v>172</v>
      </c>
      <c r="C87" s="41">
        <v>0</v>
      </c>
      <c r="D87" s="41">
        <v>0</v>
      </c>
      <c r="E87" s="41">
        <v>0</v>
      </c>
      <c r="F87" s="41">
        <v>0</v>
      </c>
      <c r="G87" s="48">
        <v>30002</v>
      </c>
    </row>
    <row r="88" spans="1:7" x14ac:dyDescent="0.25">
      <c r="A88" s="48">
        <v>300024600</v>
      </c>
      <c r="B88" s="41" t="s">
        <v>174</v>
      </c>
      <c r="C88" s="41">
        <v>0</v>
      </c>
      <c r="D88" s="41">
        <v>0</v>
      </c>
      <c r="E88" s="41">
        <v>0</v>
      </c>
      <c r="F88" s="41">
        <v>0</v>
      </c>
      <c r="G88" s="48">
        <v>30002</v>
      </c>
    </row>
    <row r="89" spans="1:7" x14ac:dyDescent="0.25">
      <c r="A89" s="48">
        <v>300024610</v>
      </c>
      <c r="B89" s="41" t="s">
        <v>176</v>
      </c>
      <c r="C89" s="41">
        <v>0</v>
      </c>
      <c r="D89" s="41">
        <v>0</v>
      </c>
      <c r="E89" s="41">
        <v>0</v>
      </c>
      <c r="F89" s="41">
        <v>0</v>
      </c>
      <c r="G89" s="48">
        <v>30002</v>
      </c>
    </row>
    <row r="90" spans="1:7" x14ac:dyDescent="0.25">
      <c r="A90" s="48">
        <v>300024611</v>
      </c>
      <c r="B90" s="41" t="s">
        <v>178</v>
      </c>
      <c r="C90" s="41">
        <v>0</v>
      </c>
      <c r="D90" s="41">
        <v>0</v>
      </c>
      <c r="E90" s="41">
        <v>0</v>
      </c>
      <c r="F90" s="41">
        <v>0</v>
      </c>
      <c r="G90" s="48">
        <v>30002</v>
      </c>
    </row>
    <row r="91" spans="1:7" x14ac:dyDescent="0.25">
      <c r="A91" s="48">
        <v>300024612</v>
      </c>
      <c r="B91" s="41" t="s">
        <v>180</v>
      </c>
      <c r="C91" s="41">
        <v>0</v>
      </c>
      <c r="D91" s="41">
        <v>0</v>
      </c>
      <c r="E91" s="41">
        <v>0</v>
      </c>
      <c r="F91" s="41">
        <v>0</v>
      </c>
      <c r="G91" s="48">
        <v>30002</v>
      </c>
    </row>
    <row r="92" spans="1:7" x14ac:dyDescent="0.25">
      <c r="A92" s="48">
        <v>300024618</v>
      </c>
      <c r="B92" s="41" t="s">
        <v>182</v>
      </c>
      <c r="C92" s="41">
        <v>0</v>
      </c>
      <c r="D92" s="41">
        <v>0</v>
      </c>
      <c r="E92" s="41">
        <v>0</v>
      </c>
      <c r="F92" s="41">
        <v>0</v>
      </c>
      <c r="G92" s="48">
        <v>30002</v>
      </c>
    </row>
    <row r="93" spans="1:7" x14ac:dyDescent="0.25">
      <c r="A93" s="48">
        <v>300024621</v>
      </c>
      <c r="B93" s="41" t="s">
        <v>184</v>
      </c>
      <c r="C93" s="41">
        <v>0</v>
      </c>
      <c r="D93" s="41">
        <v>0</v>
      </c>
      <c r="E93" s="41">
        <v>0</v>
      </c>
      <c r="F93" s="41">
        <v>0</v>
      </c>
      <c r="G93" s="48">
        <v>30002</v>
      </c>
    </row>
    <row r="94" spans="1:7" x14ac:dyDescent="0.25">
      <c r="A94" s="48">
        <v>300024631</v>
      </c>
      <c r="B94" s="41" t="s">
        <v>186</v>
      </c>
      <c r="C94" s="41">
        <v>0</v>
      </c>
      <c r="D94" s="41">
        <v>0</v>
      </c>
      <c r="E94" s="41">
        <v>0</v>
      </c>
      <c r="F94" s="41">
        <v>0</v>
      </c>
      <c r="G94" s="48">
        <v>30002</v>
      </c>
    </row>
    <row r="95" spans="1:7" x14ac:dyDescent="0.25">
      <c r="A95" s="48">
        <v>300025007</v>
      </c>
      <c r="B95" s="41" t="s">
        <v>188</v>
      </c>
      <c r="C95" s="41">
        <v>0</v>
      </c>
      <c r="D95" s="41">
        <v>0</v>
      </c>
      <c r="E95" s="41">
        <v>0</v>
      </c>
      <c r="F95" s="41">
        <v>0</v>
      </c>
      <c r="G95" s="48">
        <v>30002</v>
      </c>
    </row>
    <row r="96" spans="1:7" x14ac:dyDescent="0.25">
      <c r="A96" s="48">
        <v>300025027</v>
      </c>
      <c r="B96" s="41" t="s">
        <v>190</v>
      </c>
      <c r="C96" s="41">
        <v>0</v>
      </c>
      <c r="D96" s="41">
        <v>0</v>
      </c>
      <c r="E96" s="41">
        <v>0</v>
      </c>
      <c r="F96" s="41">
        <v>0</v>
      </c>
      <c r="G96" s="48">
        <v>30002</v>
      </c>
    </row>
    <row r="97" spans="1:7" x14ac:dyDescent="0.25">
      <c r="A97" s="48">
        <v>300025038</v>
      </c>
      <c r="B97" s="41" t="s">
        <v>192</v>
      </c>
      <c r="C97" s="41">
        <v>0</v>
      </c>
      <c r="D97" s="41">
        <v>0</v>
      </c>
      <c r="E97" s="41">
        <v>0</v>
      </c>
      <c r="F97" s="41">
        <v>0</v>
      </c>
      <c r="G97" s="48">
        <v>30002</v>
      </c>
    </row>
    <row r="98" spans="1:7" x14ac:dyDescent="0.25">
      <c r="A98" s="48">
        <v>300025114</v>
      </c>
      <c r="B98" s="41" t="s">
        <v>194</v>
      </c>
      <c r="C98" s="41">
        <v>0</v>
      </c>
      <c r="D98" s="41">
        <v>0</v>
      </c>
      <c r="E98" s="41">
        <v>0</v>
      </c>
      <c r="F98" s="41">
        <v>0</v>
      </c>
      <c r="G98" s="48">
        <v>30002</v>
      </c>
    </row>
    <row r="99" spans="1:7" x14ac:dyDescent="0.25">
      <c r="A99" s="48">
        <v>300025147</v>
      </c>
      <c r="B99" s="41" t="s">
        <v>196</v>
      </c>
      <c r="C99" s="41">
        <v>0</v>
      </c>
      <c r="D99" s="41">
        <v>0</v>
      </c>
      <c r="E99" s="41">
        <v>0</v>
      </c>
      <c r="F99" s="41">
        <v>0</v>
      </c>
      <c r="G99" s="48">
        <v>30002</v>
      </c>
    </row>
    <row r="100" spans="1:7" x14ac:dyDescent="0.25">
      <c r="A100" s="48">
        <v>300025148</v>
      </c>
      <c r="B100" s="41" t="s">
        <v>198</v>
      </c>
      <c r="C100" s="41">
        <v>0</v>
      </c>
      <c r="D100" s="41">
        <v>0</v>
      </c>
      <c r="E100" s="41">
        <v>0</v>
      </c>
      <c r="F100" s="41">
        <v>0</v>
      </c>
      <c r="G100" s="48">
        <v>30002</v>
      </c>
    </row>
    <row r="101" spans="1:7" x14ac:dyDescent="0.25">
      <c r="A101" s="48">
        <v>300025156</v>
      </c>
      <c r="B101" s="41" t="s">
        <v>200</v>
      </c>
      <c r="C101" s="41">
        <v>0</v>
      </c>
      <c r="D101" s="41">
        <v>0</v>
      </c>
      <c r="E101" s="41">
        <v>0</v>
      </c>
      <c r="F101" s="41">
        <v>0</v>
      </c>
      <c r="G101" s="48">
        <v>30002</v>
      </c>
    </row>
    <row r="102" spans="1:7" x14ac:dyDescent="0.25">
      <c r="A102" s="48">
        <v>300025164</v>
      </c>
      <c r="B102" s="41" t="s">
        <v>202</v>
      </c>
      <c r="C102" s="41">
        <v>0</v>
      </c>
      <c r="D102" s="41">
        <v>0</v>
      </c>
      <c r="E102" s="41">
        <v>0</v>
      </c>
      <c r="F102" s="41">
        <v>0</v>
      </c>
      <c r="G102" s="48">
        <v>30002</v>
      </c>
    </row>
    <row r="103" spans="1:7" x14ac:dyDescent="0.25">
      <c r="A103" s="48">
        <v>300025167</v>
      </c>
      <c r="B103" s="41" t="s">
        <v>204</v>
      </c>
      <c r="C103" s="41">
        <v>0</v>
      </c>
      <c r="D103" s="41">
        <v>0</v>
      </c>
      <c r="E103" s="41">
        <v>0</v>
      </c>
      <c r="F103" s="41">
        <v>0</v>
      </c>
      <c r="G103" s="48">
        <v>30002</v>
      </c>
    </row>
    <row r="104" spans="1:7" x14ac:dyDescent="0.25">
      <c r="A104" s="48">
        <v>300025531</v>
      </c>
      <c r="B104" s="41" t="s">
        <v>206</v>
      </c>
      <c r="C104" s="41">
        <v>0</v>
      </c>
      <c r="D104" s="41">
        <v>0</v>
      </c>
      <c r="E104" s="41">
        <v>0</v>
      </c>
      <c r="F104" s="41">
        <v>0</v>
      </c>
      <c r="G104" s="48">
        <v>30002</v>
      </c>
    </row>
    <row r="105" spans="1:7" x14ac:dyDescent="0.25">
      <c r="A105" s="48">
        <v>300025532</v>
      </c>
      <c r="B105" s="41" t="s">
        <v>208</v>
      </c>
      <c r="C105" s="41">
        <v>0</v>
      </c>
      <c r="D105" s="41">
        <v>0</v>
      </c>
      <c r="E105" s="41">
        <v>0</v>
      </c>
      <c r="F105" s="41">
        <v>0</v>
      </c>
      <c r="G105" s="48">
        <v>30002</v>
      </c>
    </row>
    <row r="106" spans="1:7" x14ac:dyDescent="0.25">
      <c r="A106" s="48">
        <v>300025902</v>
      </c>
      <c r="B106" s="41" t="s">
        <v>210</v>
      </c>
      <c r="C106" s="41">
        <v>0</v>
      </c>
      <c r="D106" s="41">
        <v>0</v>
      </c>
      <c r="E106" s="41">
        <v>0</v>
      </c>
      <c r="F106" s="41">
        <v>0</v>
      </c>
      <c r="G106" s="48">
        <v>30002</v>
      </c>
    </row>
    <row r="107" spans="1:7" x14ac:dyDescent="0.25">
      <c r="A107" s="48">
        <v>300025912</v>
      </c>
      <c r="B107" s="41" t="s">
        <v>212</v>
      </c>
      <c r="C107" s="41">
        <v>0</v>
      </c>
      <c r="D107" s="41">
        <v>0</v>
      </c>
      <c r="E107" s="41">
        <v>0</v>
      </c>
      <c r="F107" s="41">
        <v>0</v>
      </c>
      <c r="G107" s="48">
        <v>30002</v>
      </c>
    </row>
    <row r="108" spans="1:7" x14ac:dyDescent="0.25">
      <c r="A108" s="48">
        <v>300025913</v>
      </c>
      <c r="B108" s="41" t="s">
        <v>214</v>
      </c>
      <c r="C108" s="41">
        <v>0</v>
      </c>
      <c r="D108" s="41">
        <v>0</v>
      </c>
      <c r="E108" s="41">
        <v>0</v>
      </c>
      <c r="F108" s="41">
        <v>0</v>
      </c>
      <c r="G108" s="48">
        <v>30002</v>
      </c>
    </row>
    <row r="109" spans="1:7" x14ac:dyDescent="0.25">
      <c r="A109" s="48">
        <v>300026002</v>
      </c>
      <c r="B109" s="41" t="s">
        <v>216</v>
      </c>
      <c r="C109" s="41">
        <v>0</v>
      </c>
      <c r="D109" s="41">
        <v>0</v>
      </c>
      <c r="E109" s="41">
        <v>0</v>
      </c>
      <c r="F109" s="41">
        <v>0</v>
      </c>
      <c r="G109" s="48">
        <v>30002</v>
      </c>
    </row>
    <row r="110" spans="1:7" x14ac:dyDescent="0.25">
      <c r="A110" s="48">
        <v>300026009</v>
      </c>
      <c r="B110" s="41" t="s">
        <v>218</v>
      </c>
      <c r="C110" s="41">
        <v>0</v>
      </c>
      <c r="D110" s="41">
        <v>0</v>
      </c>
      <c r="E110" s="41">
        <v>0</v>
      </c>
      <c r="F110" s="41">
        <v>0</v>
      </c>
      <c r="G110" s="48">
        <v>30002</v>
      </c>
    </row>
    <row r="111" spans="1:7" x14ac:dyDescent="0.25">
      <c r="A111" s="48">
        <v>300026010</v>
      </c>
      <c r="B111" s="41" t="s">
        <v>220</v>
      </c>
      <c r="C111" s="41">
        <v>0</v>
      </c>
      <c r="D111" s="41">
        <v>0</v>
      </c>
      <c r="E111" s="41">
        <v>0</v>
      </c>
      <c r="F111" s="41">
        <v>0</v>
      </c>
      <c r="G111" s="48">
        <v>30002</v>
      </c>
    </row>
    <row r="112" spans="1:7" x14ac:dyDescent="0.25">
      <c r="A112" s="48">
        <v>300026011</v>
      </c>
      <c r="B112" s="41" t="s">
        <v>222</v>
      </c>
      <c r="C112" s="41">
        <v>0</v>
      </c>
      <c r="D112" s="41">
        <v>0</v>
      </c>
      <c r="E112" s="41">
        <v>0</v>
      </c>
      <c r="F112" s="41">
        <v>0</v>
      </c>
      <c r="G112" s="48">
        <v>30002</v>
      </c>
    </row>
    <row r="113" spans="1:7" x14ac:dyDescent="0.25">
      <c r="A113" s="48">
        <v>300026013</v>
      </c>
      <c r="B113" s="41" t="s">
        <v>224</v>
      </c>
      <c r="C113" s="41">
        <v>0</v>
      </c>
      <c r="D113" s="41">
        <v>0</v>
      </c>
      <c r="E113" s="41">
        <v>0</v>
      </c>
      <c r="F113" s="41">
        <v>0</v>
      </c>
      <c r="G113" s="48">
        <v>30002</v>
      </c>
    </row>
    <row r="114" spans="1:7" x14ac:dyDescent="0.25">
      <c r="A114" s="48">
        <v>300026014</v>
      </c>
      <c r="B114" s="41" t="s">
        <v>226</v>
      </c>
      <c r="C114" s="41">
        <v>0</v>
      </c>
      <c r="D114" s="41">
        <v>0</v>
      </c>
      <c r="E114" s="41">
        <v>0</v>
      </c>
      <c r="F114" s="41">
        <v>0</v>
      </c>
      <c r="G114" s="48">
        <v>30002</v>
      </c>
    </row>
    <row r="115" spans="1:7" x14ac:dyDescent="0.25">
      <c r="A115" s="48">
        <v>300029014</v>
      </c>
      <c r="B115" s="41" t="s">
        <v>228</v>
      </c>
      <c r="C115" s="41">
        <v>0</v>
      </c>
      <c r="D115" s="41">
        <v>0</v>
      </c>
      <c r="E115" s="41">
        <v>0</v>
      </c>
      <c r="F115" s="41">
        <v>0</v>
      </c>
      <c r="G115" s="48">
        <v>30002</v>
      </c>
    </row>
    <row r="116" spans="1:7" x14ac:dyDescent="0.25">
      <c r="A116" s="48">
        <v>300029020</v>
      </c>
      <c r="B116" s="41" t="s">
        <v>230</v>
      </c>
      <c r="C116" s="41">
        <v>0</v>
      </c>
      <c r="D116" s="41">
        <v>0</v>
      </c>
      <c r="E116" s="41">
        <v>0</v>
      </c>
      <c r="F116" s="41">
        <v>0</v>
      </c>
      <c r="G116" s="48">
        <v>30002</v>
      </c>
    </row>
    <row r="117" spans="1:7" x14ac:dyDescent="0.25">
      <c r="A117" s="48">
        <v>300029050</v>
      </c>
      <c r="B117" s="41" t="s">
        <v>232</v>
      </c>
      <c r="C117" s="41">
        <v>0</v>
      </c>
      <c r="D117" s="41">
        <v>0</v>
      </c>
      <c r="E117" s="41">
        <v>0</v>
      </c>
      <c r="F117" s="41">
        <v>0</v>
      </c>
      <c r="G117" s="48">
        <v>30002</v>
      </c>
    </row>
    <row r="118" spans="1:7" x14ac:dyDescent="0.25">
      <c r="A118" s="48">
        <v>300029051</v>
      </c>
      <c r="B118" s="41" t="s">
        <v>234</v>
      </c>
      <c r="C118" s="41">
        <v>-1445</v>
      </c>
      <c r="D118" s="41">
        <v>0</v>
      </c>
      <c r="E118" s="41">
        <v>0</v>
      </c>
      <c r="F118" s="41">
        <v>-1445</v>
      </c>
      <c r="G118" s="48">
        <v>30002</v>
      </c>
    </row>
    <row r="119" spans="1:7" x14ac:dyDescent="0.25">
      <c r="A119" s="48">
        <v>300029053</v>
      </c>
      <c r="B119" s="41" t="s">
        <v>236</v>
      </c>
      <c r="C119" s="41">
        <v>0</v>
      </c>
      <c r="D119" s="41">
        <v>0</v>
      </c>
      <c r="E119" s="41">
        <v>0</v>
      </c>
      <c r="F119" s="41">
        <v>0</v>
      </c>
      <c r="G119" s="48">
        <v>30002</v>
      </c>
    </row>
    <row r="120" spans="1:7" x14ac:dyDescent="0.25">
      <c r="A120" s="48">
        <v>300029054</v>
      </c>
      <c r="B120" s="41" t="s">
        <v>238</v>
      </c>
      <c r="C120" s="41">
        <v>0</v>
      </c>
      <c r="D120" s="41">
        <v>0</v>
      </c>
      <c r="E120" s="41">
        <v>0</v>
      </c>
      <c r="F120" s="41">
        <v>0</v>
      </c>
      <c r="G120" s="48">
        <v>30002</v>
      </c>
    </row>
    <row r="121" spans="1:7" x14ac:dyDescent="0.25">
      <c r="A121" s="48">
        <v>300029055</v>
      </c>
      <c r="B121" s="41" t="s">
        <v>240</v>
      </c>
      <c r="C121" s="41">
        <v>0</v>
      </c>
      <c r="D121" s="41">
        <v>0</v>
      </c>
      <c r="E121" s="41">
        <v>0</v>
      </c>
      <c r="F121" s="41">
        <v>0</v>
      </c>
      <c r="G121" s="48">
        <v>30002</v>
      </c>
    </row>
    <row r="122" spans="1:7" x14ac:dyDescent="0.25">
      <c r="A122" s="48">
        <v>300029068</v>
      </c>
      <c r="B122" s="41" t="s">
        <v>126</v>
      </c>
      <c r="C122" s="41">
        <v>0</v>
      </c>
      <c r="D122" s="41">
        <v>0</v>
      </c>
      <c r="E122" s="41">
        <v>0</v>
      </c>
      <c r="F122" s="41">
        <v>0</v>
      </c>
      <c r="G122" s="48">
        <v>30002</v>
      </c>
    </row>
    <row r="123" spans="1:7" x14ac:dyDescent="0.25">
      <c r="A123" s="48">
        <v>300029092</v>
      </c>
      <c r="B123" s="41" t="s">
        <v>243</v>
      </c>
      <c r="C123" s="41">
        <v>0</v>
      </c>
      <c r="D123" s="41">
        <v>0</v>
      </c>
      <c r="E123" s="41">
        <v>0</v>
      </c>
      <c r="F123" s="41">
        <v>0</v>
      </c>
      <c r="G123" s="48">
        <v>30002</v>
      </c>
    </row>
    <row r="124" spans="1:7" x14ac:dyDescent="0.25">
      <c r="A124" s="48">
        <v>300029110</v>
      </c>
      <c r="B124" s="41" t="s">
        <v>245</v>
      </c>
      <c r="C124" s="41">
        <v>0</v>
      </c>
      <c r="D124" s="41">
        <v>0</v>
      </c>
      <c r="E124" s="41">
        <v>0</v>
      </c>
      <c r="F124" s="41">
        <v>0</v>
      </c>
      <c r="G124" s="48">
        <v>30002</v>
      </c>
    </row>
    <row r="125" spans="1:7" x14ac:dyDescent="0.25">
      <c r="A125" s="48">
        <v>300029111</v>
      </c>
      <c r="B125" s="41" t="s">
        <v>247</v>
      </c>
      <c r="C125" s="41">
        <v>0</v>
      </c>
      <c r="D125" s="41">
        <v>0</v>
      </c>
      <c r="E125" s="41">
        <v>0</v>
      </c>
      <c r="F125" s="41">
        <v>0</v>
      </c>
      <c r="G125" s="48">
        <v>30002</v>
      </c>
    </row>
    <row r="126" spans="1:7" x14ac:dyDescent="0.25">
      <c r="A126" s="48">
        <v>300029114</v>
      </c>
      <c r="B126" s="41" t="s">
        <v>249</v>
      </c>
      <c r="C126" s="41">
        <v>0</v>
      </c>
      <c r="D126" s="41">
        <v>0</v>
      </c>
      <c r="E126" s="41">
        <v>0</v>
      </c>
      <c r="F126" s="41">
        <v>0</v>
      </c>
      <c r="G126" s="48">
        <v>30002</v>
      </c>
    </row>
    <row r="127" spans="1:7" x14ac:dyDescent="0.25">
      <c r="A127" s="48">
        <v>300029201</v>
      </c>
      <c r="B127" s="41" t="s">
        <v>251</v>
      </c>
      <c r="C127" s="41">
        <v>0</v>
      </c>
      <c r="D127" s="41">
        <v>0</v>
      </c>
      <c r="E127" s="41">
        <v>0</v>
      </c>
      <c r="F127" s="41">
        <v>0</v>
      </c>
      <c r="G127" s="48">
        <v>30002</v>
      </c>
    </row>
    <row r="128" spans="1:7" x14ac:dyDescent="0.25">
      <c r="A128" s="48">
        <v>300029208</v>
      </c>
      <c r="B128" s="41" t="s">
        <v>253</v>
      </c>
      <c r="C128" s="41">
        <v>0</v>
      </c>
      <c r="D128" s="41">
        <v>0</v>
      </c>
      <c r="E128" s="41">
        <v>0</v>
      </c>
      <c r="F128" s="41">
        <v>0</v>
      </c>
      <c r="G128" s="48">
        <v>30002</v>
      </c>
    </row>
    <row r="129" spans="1:7" x14ac:dyDescent="0.25">
      <c r="A129" s="48">
        <v>300029213</v>
      </c>
      <c r="B129" s="41" t="s">
        <v>255</v>
      </c>
      <c r="C129" s="41">
        <v>0</v>
      </c>
      <c r="D129" s="41">
        <v>0</v>
      </c>
      <c r="E129" s="41">
        <v>0</v>
      </c>
      <c r="F129" s="41">
        <v>0</v>
      </c>
      <c r="G129" s="48">
        <v>30002</v>
      </c>
    </row>
    <row r="130" spans="1:7" x14ac:dyDescent="0.25">
      <c r="A130" s="48">
        <v>300029356</v>
      </c>
      <c r="B130" s="41" t="s">
        <v>257</v>
      </c>
      <c r="C130" s="41">
        <v>0</v>
      </c>
      <c r="D130" s="41">
        <v>0</v>
      </c>
      <c r="E130" s="41">
        <v>0</v>
      </c>
      <c r="F130" s="41">
        <v>0</v>
      </c>
      <c r="G130" s="48">
        <v>30002</v>
      </c>
    </row>
    <row r="131" spans="1:7" x14ac:dyDescent="0.25">
      <c r="A131" s="48">
        <v>300029361</v>
      </c>
      <c r="B131" s="41" t="s">
        <v>259</v>
      </c>
      <c r="C131" s="41">
        <v>0</v>
      </c>
      <c r="D131" s="41">
        <v>0</v>
      </c>
      <c r="E131" s="41">
        <v>0</v>
      </c>
      <c r="F131" s="41">
        <v>0</v>
      </c>
      <c r="G131" s="48">
        <v>30002</v>
      </c>
    </row>
    <row r="132" spans="1:7" x14ac:dyDescent="0.25">
      <c r="A132" s="48">
        <v>300029552</v>
      </c>
      <c r="B132" s="41" t="s">
        <v>261</v>
      </c>
      <c r="C132" s="41">
        <v>0</v>
      </c>
      <c r="D132" s="41">
        <v>0</v>
      </c>
      <c r="E132" s="41">
        <v>0</v>
      </c>
      <c r="F132" s="41">
        <v>0</v>
      </c>
      <c r="G132" s="48">
        <v>30002</v>
      </c>
    </row>
    <row r="133" spans="1:7" x14ac:dyDescent="0.25">
      <c r="A133" s="48">
        <v>300029600</v>
      </c>
      <c r="B133" s="41" t="s">
        <v>263</v>
      </c>
      <c r="C133" s="41">
        <v>0</v>
      </c>
      <c r="D133" s="41">
        <v>0</v>
      </c>
      <c r="E133" s="41">
        <v>0</v>
      </c>
      <c r="F133" s="41">
        <v>0</v>
      </c>
      <c r="G133" s="48">
        <v>30002</v>
      </c>
    </row>
    <row r="134" spans="1:7" x14ac:dyDescent="0.25">
      <c r="A134" s="48">
        <v>300029800</v>
      </c>
      <c r="B134" s="41" t="s">
        <v>2748</v>
      </c>
      <c r="C134" s="41">
        <v>0</v>
      </c>
      <c r="D134" s="41">
        <v>0</v>
      </c>
      <c r="E134" s="41">
        <v>0</v>
      </c>
      <c r="F134" s="41">
        <v>0</v>
      </c>
      <c r="G134" s="48">
        <v>30002</v>
      </c>
    </row>
    <row r="135" spans="1:7" x14ac:dyDescent="0.25">
      <c r="A135" s="48">
        <v>300029801</v>
      </c>
      <c r="B135" s="41" t="s">
        <v>265</v>
      </c>
      <c r="C135" s="41">
        <v>0</v>
      </c>
      <c r="D135" s="41">
        <v>0</v>
      </c>
      <c r="E135" s="41">
        <v>0</v>
      </c>
      <c r="F135" s="41">
        <v>0</v>
      </c>
      <c r="G135" s="48">
        <v>30002</v>
      </c>
    </row>
    <row r="136" spans="1:7" x14ac:dyDescent="0.25">
      <c r="A136" s="48">
        <v>300029802</v>
      </c>
      <c r="B136" s="41" t="s">
        <v>2749</v>
      </c>
      <c r="C136" s="41">
        <v>0</v>
      </c>
      <c r="D136" s="41">
        <v>0</v>
      </c>
      <c r="E136" s="41">
        <v>0</v>
      </c>
      <c r="F136" s="41">
        <v>0</v>
      </c>
      <c r="G136" s="48">
        <v>30002</v>
      </c>
    </row>
    <row r="137" spans="1:7" x14ac:dyDescent="0.25">
      <c r="A137" s="48">
        <v>300029805</v>
      </c>
      <c r="B137" s="41" t="s">
        <v>267</v>
      </c>
      <c r="C137" s="41">
        <v>0</v>
      </c>
      <c r="D137" s="41">
        <v>0</v>
      </c>
      <c r="E137" s="41">
        <v>0</v>
      </c>
      <c r="F137" s="41">
        <v>0</v>
      </c>
      <c r="G137" s="48">
        <v>30002</v>
      </c>
    </row>
    <row r="138" spans="1:7" x14ac:dyDescent="0.25">
      <c r="A138" s="48">
        <v>300029821</v>
      </c>
      <c r="B138" s="41" t="s">
        <v>269</v>
      </c>
      <c r="C138" s="41">
        <v>0</v>
      </c>
      <c r="D138" s="41">
        <v>0</v>
      </c>
      <c r="E138" s="41">
        <v>0</v>
      </c>
      <c r="F138" s="41">
        <v>0</v>
      </c>
      <c r="G138" s="48">
        <v>30002</v>
      </c>
    </row>
    <row r="139" spans="1:7" x14ac:dyDescent="0.25">
      <c r="A139" s="48">
        <v>300029829</v>
      </c>
      <c r="B139" s="41" t="s">
        <v>271</v>
      </c>
      <c r="C139" s="41">
        <v>0</v>
      </c>
      <c r="D139" s="41">
        <v>0</v>
      </c>
      <c r="E139" s="41">
        <v>0</v>
      </c>
      <c r="F139" s="41">
        <v>0</v>
      </c>
      <c r="G139" s="48">
        <v>30002</v>
      </c>
    </row>
    <row r="140" spans="1:7" x14ac:dyDescent="0.25">
      <c r="A140" s="48">
        <v>300029843</v>
      </c>
      <c r="B140" s="41" t="s">
        <v>273</v>
      </c>
      <c r="C140" s="41">
        <v>0</v>
      </c>
      <c r="D140" s="41">
        <v>0</v>
      </c>
      <c r="E140" s="41">
        <v>0</v>
      </c>
      <c r="F140" s="41">
        <v>0</v>
      </c>
      <c r="G140" s="48">
        <v>30002</v>
      </c>
    </row>
    <row r="141" spans="1:7" x14ac:dyDescent="0.25">
      <c r="A141" s="48">
        <v>300029846</v>
      </c>
      <c r="B141" s="41" t="s">
        <v>275</v>
      </c>
      <c r="C141" s="41">
        <v>0</v>
      </c>
      <c r="D141" s="41">
        <v>0</v>
      </c>
      <c r="E141" s="41">
        <v>0</v>
      </c>
      <c r="F141" s="41">
        <v>0</v>
      </c>
      <c r="G141" s="48">
        <v>30002</v>
      </c>
    </row>
    <row r="142" spans="1:7" x14ac:dyDescent="0.25">
      <c r="A142" s="48">
        <v>300029850</v>
      </c>
      <c r="B142" s="41" t="s">
        <v>277</v>
      </c>
      <c r="C142" s="41">
        <v>0</v>
      </c>
      <c r="D142" s="41">
        <v>0</v>
      </c>
      <c r="E142" s="41">
        <v>0</v>
      </c>
      <c r="F142" s="41">
        <v>0</v>
      </c>
      <c r="G142" s="48">
        <v>30002</v>
      </c>
    </row>
    <row r="143" spans="1:7" x14ac:dyDescent="0.25">
      <c r="A143" s="48">
        <v>300030102</v>
      </c>
      <c r="B143" s="41" t="s">
        <v>2796</v>
      </c>
      <c r="C143" s="41">
        <v>0</v>
      </c>
      <c r="D143" s="41">
        <v>256500</v>
      </c>
      <c r="E143" s="41">
        <v>256500</v>
      </c>
      <c r="F143" s="41">
        <v>-256500</v>
      </c>
      <c r="G143" s="48">
        <v>30003</v>
      </c>
    </row>
    <row r="144" spans="1:7" x14ac:dyDescent="0.25">
      <c r="A144" s="48">
        <v>300030120</v>
      </c>
      <c r="B144" s="41" t="s">
        <v>279</v>
      </c>
      <c r="C144" s="41">
        <v>0</v>
      </c>
      <c r="D144" s="41">
        <v>0</v>
      </c>
      <c r="E144" s="41">
        <v>0</v>
      </c>
      <c r="F144" s="41">
        <v>0</v>
      </c>
      <c r="G144" s="48">
        <v>30003</v>
      </c>
    </row>
    <row r="145" spans="1:7" x14ac:dyDescent="0.25">
      <c r="A145" s="48">
        <v>300030400</v>
      </c>
      <c r="B145" s="41" t="s">
        <v>281</v>
      </c>
      <c r="C145" s="41">
        <v>0</v>
      </c>
      <c r="D145" s="41">
        <v>0</v>
      </c>
      <c r="E145" s="41">
        <v>0</v>
      </c>
      <c r="F145" s="41">
        <v>0</v>
      </c>
      <c r="G145" s="48">
        <v>30003</v>
      </c>
    </row>
    <row r="146" spans="1:7" x14ac:dyDescent="0.25">
      <c r="A146" s="48">
        <v>300030700</v>
      </c>
      <c r="B146" s="41" t="s">
        <v>283</v>
      </c>
      <c r="C146" s="41">
        <v>0</v>
      </c>
      <c r="D146" s="41">
        <v>0</v>
      </c>
      <c r="E146" s="41">
        <v>0</v>
      </c>
      <c r="F146" s="41">
        <v>0</v>
      </c>
      <c r="G146" s="48">
        <v>30003</v>
      </c>
    </row>
    <row r="147" spans="1:7" x14ac:dyDescent="0.25">
      <c r="A147" s="48">
        <v>300030800</v>
      </c>
      <c r="B147" s="41" t="s">
        <v>285</v>
      </c>
      <c r="C147" s="41">
        <v>0</v>
      </c>
      <c r="D147" s="41">
        <v>0</v>
      </c>
      <c r="E147" s="41">
        <v>0</v>
      </c>
      <c r="F147" s="41">
        <v>0</v>
      </c>
      <c r="G147" s="48">
        <v>30003</v>
      </c>
    </row>
    <row r="148" spans="1:7" x14ac:dyDescent="0.25">
      <c r="A148" s="48">
        <v>300030915</v>
      </c>
      <c r="B148" s="41" t="s">
        <v>287</v>
      </c>
      <c r="C148" s="41">
        <v>0</v>
      </c>
      <c r="D148" s="41">
        <v>0</v>
      </c>
      <c r="E148" s="41">
        <v>0</v>
      </c>
      <c r="F148" s="41">
        <v>0</v>
      </c>
      <c r="G148" s="48">
        <v>30003</v>
      </c>
    </row>
    <row r="149" spans="1:7" x14ac:dyDescent="0.25">
      <c r="A149" s="48">
        <v>300030930</v>
      </c>
      <c r="B149" s="41" t="s">
        <v>289</v>
      </c>
      <c r="C149" s="41">
        <v>0</v>
      </c>
      <c r="D149" s="41">
        <v>0</v>
      </c>
      <c r="E149" s="41">
        <v>0</v>
      </c>
      <c r="F149" s="41">
        <v>0</v>
      </c>
      <c r="G149" s="48">
        <v>30003</v>
      </c>
    </row>
    <row r="150" spans="1:7" x14ac:dyDescent="0.25">
      <c r="A150" s="48">
        <v>300030975</v>
      </c>
      <c r="B150" s="41" t="s">
        <v>291</v>
      </c>
      <c r="C150" s="41">
        <v>0</v>
      </c>
      <c r="D150" s="41">
        <v>0</v>
      </c>
      <c r="E150" s="41">
        <v>0</v>
      </c>
      <c r="F150" s="41">
        <v>0</v>
      </c>
      <c r="G150" s="48">
        <v>30003</v>
      </c>
    </row>
    <row r="151" spans="1:7" x14ac:dyDescent="0.25">
      <c r="A151" s="48">
        <v>300031500</v>
      </c>
      <c r="B151" s="41" t="s">
        <v>2815</v>
      </c>
      <c r="C151" s="41">
        <v>0</v>
      </c>
      <c r="D151" s="41">
        <v>0</v>
      </c>
      <c r="E151" s="41">
        <v>0</v>
      </c>
      <c r="F151" s="41">
        <v>0</v>
      </c>
      <c r="G151" s="48">
        <v>30003</v>
      </c>
    </row>
    <row r="152" spans="1:7" x14ac:dyDescent="0.25">
      <c r="A152" s="48">
        <v>300031600</v>
      </c>
      <c r="B152" s="41" t="s">
        <v>293</v>
      </c>
      <c r="C152" s="41">
        <v>0</v>
      </c>
      <c r="D152" s="41">
        <v>0</v>
      </c>
      <c r="E152" s="41">
        <v>0</v>
      </c>
      <c r="F152" s="41">
        <v>0</v>
      </c>
      <c r="G152" s="48">
        <v>30003</v>
      </c>
    </row>
    <row r="153" spans="1:7" x14ac:dyDescent="0.25">
      <c r="A153" s="48">
        <v>300032000</v>
      </c>
      <c r="B153" s="41" t="s">
        <v>295</v>
      </c>
      <c r="C153" s="41">
        <v>0</v>
      </c>
      <c r="D153" s="41">
        <v>0</v>
      </c>
      <c r="E153" s="41">
        <v>0</v>
      </c>
      <c r="F153" s="41">
        <v>0</v>
      </c>
      <c r="G153" s="48">
        <v>30003</v>
      </c>
    </row>
    <row r="154" spans="1:7" x14ac:dyDescent="0.25">
      <c r="A154" s="48">
        <v>300032022</v>
      </c>
      <c r="B154" s="41" t="s">
        <v>297</v>
      </c>
      <c r="C154" s="41">
        <v>0</v>
      </c>
      <c r="D154" s="41">
        <v>0</v>
      </c>
      <c r="E154" s="41">
        <v>0</v>
      </c>
      <c r="F154" s="41">
        <v>0</v>
      </c>
      <c r="G154" s="48">
        <v>30003</v>
      </c>
    </row>
    <row r="155" spans="1:7" x14ac:dyDescent="0.25">
      <c r="A155" s="48">
        <v>300032300</v>
      </c>
      <c r="B155" s="41" t="s">
        <v>299</v>
      </c>
      <c r="C155" s="41">
        <v>0</v>
      </c>
      <c r="D155" s="41">
        <v>0</v>
      </c>
      <c r="E155" s="41">
        <v>0</v>
      </c>
      <c r="F155" s="41">
        <v>0</v>
      </c>
      <c r="G155" s="48">
        <v>30003</v>
      </c>
    </row>
    <row r="156" spans="1:7" x14ac:dyDescent="0.25">
      <c r="A156" s="48">
        <v>300032427</v>
      </c>
      <c r="B156" s="41" t="s">
        <v>301</v>
      </c>
      <c r="C156" s="41">
        <v>0</v>
      </c>
      <c r="D156" s="41">
        <v>0</v>
      </c>
      <c r="E156" s="41">
        <v>0</v>
      </c>
      <c r="F156" s="41">
        <v>0</v>
      </c>
      <c r="G156" s="48">
        <v>30003</v>
      </c>
    </row>
    <row r="157" spans="1:7" x14ac:dyDescent="0.25">
      <c r="A157" s="48">
        <v>300032429</v>
      </c>
      <c r="B157" s="41" t="s">
        <v>303</v>
      </c>
      <c r="C157" s="41">
        <v>0</v>
      </c>
      <c r="D157" s="41">
        <v>0</v>
      </c>
      <c r="E157" s="41">
        <v>0</v>
      </c>
      <c r="F157" s="41">
        <v>0</v>
      </c>
      <c r="G157" s="48">
        <v>30003</v>
      </c>
    </row>
    <row r="158" spans="1:7" x14ac:dyDescent="0.25">
      <c r="A158" s="48">
        <v>300032457</v>
      </c>
      <c r="B158" s="41" t="s">
        <v>305</v>
      </c>
      <c r="C158" s="41">
        <v>0</v>
      </c>
      <c r="D158" s="41">
        <v>0</v>
      </c>
      <c r="E158" s="41">
        <v>0</v>
      </c>
      <c r="F158" s="41">
        <v>0</v>
      </c>
      <c r="G158" s="48">
        <v>30003</v>
      </c>
    </row>
    <row r="159" spans="1:7" x14ac:dyDescent="0.25">
      <c r="A159" s="48">
        <v>300032471</v>
      </c>
      <c r="B159" s="41" t="s">
        <v>2816</v>
      </c>
      <c r="C159" s="41">
        <v>0</v>
      </c>
      <c r="D159" s="41">
        <v>0</v>
      </c>
      <c r="E159" s="41">
        <v>0</v>
      </c>
      <c r="F159" s="41">
        <v>0</v>
      </c>
      <c r="G159" s="48">
        <v>30003</v>
      </c>
    </row>
    <row r="160" spans="1:7" x14ac:dyDescent="0.25">
      <c r="A160" s="48">
        <v>300032500</v>
      </c>
      <c r="B160" s="41" t="s">
        <v>307</v>
      </c>
      <c r="C160" s="41">
        <v>0</v>
      </c>
      <c r="D160" s="41">
        <v>0</v>
      </c>
      <c r="E160" s="41">
        <v>0</v>
      </c>
      <c r="F160" s="41">
        <v>0</v>
      </c>
      <c r="G160" s="48">
        <v>30003</v>
      </c>
    </row>
    <row r="161" spans="1:7" x14ac:dyDescent="0.25">
      <c r="A161" s="48">
        <v>300032503</v>
      </c>
      <c r="B161" s="41" t="s">
        <v>309</v>
      </c>
      <c r="C161" s="41">
        <v>0</v>
      </c>
      <c r="D161" s="41">
        <v>0</v>
      </c>
      <c r="E161" s="41">
        <v>0</v>
      </c>
      <c r="F161" s="41">
        <v>0</v>
      </c>
      <c r="G161" s="48">
        <v>30003</v>
      </c>
    </row>
    <row r="162" spans="1:7" x14ac:dyDescent="0.25">
      <c r="A162" s="48">
        <v>300032510</v>
      </c>
      <c r="B162" s="41" t="s">
        <v>311</v>
      </c>
      <c r="C162" s="41">
        <v>0</v>
      </c>
      <c r="D162" s="41">
        <v>0</v>
      </c>
      <c r="E162" s="41">
        <v>0</v>
      </c>
      <c r="F162" s="41">
        <v>0</v>
      </c>
      <c r="G162" s="48">
        <v>30003</v>
      </c>
    </row>
    <row r="163" spans="1:7" x14ac:dyDescent="0.25">
      <c r="A163" s="48">
        <v>300032524</v>
      </c>
      <c r="B163" s="41" t="s">
        <v>313</v>
      </c>
      <c r="C163" s="41">
        <v>0</v>
      </c>
      <c r="D163" s="41">
        <v>0</v>
      </c>
      <c r="E163" s="41">
        <v>0</v>
      </c>
      <c r="F163" s="41">
        <v>0</v>
      </c>
      <c r="G163" s="48">
        <v>30003</v>
      </c>
    </row>
    <row r="164" spans="1:7" x14ac:dyDescent="0.25">
      <c r="A164" s="48">
        <v>300032703</v>
      </c>
      <c r="B164" s="41" t="s">
        <v>315</v>
      </c>
      <c r="C164" s="41">
        <v>0</v>
      </c>
      <c r="D164" s="41">
        <v>0</v>
      </c>
      <c r="E164" s="41">
        <v>0</v>
      </c>
      <c r="F164" s="41">
        <v>0</v>
      </c>
      <c r="G164" s="48">
        <v>30003</v>
      </c>
    </row>
    <row r="165" spans="1:7" x14ac:dyDescent="0.25">
      <c r="A165" s="48">
        <v>300032706</v>
      </c>
      <c r="B165" s="41" t="s">
        <v>2817</v>
      </c>
      <c r="C165" s="41">
        <v>0</v>
      </c>
      <c r="D165" s="41">
        <v>0</v>
      </c>
      <c r="E165" s="41">
        <v>0</v>
      </c>
      <c r="F165" s="41">
        <v>0</v>
      </c>
      <c r="G165" s="48">
        <v>30003</v>
      </c>
    </row>
    <row r="166" spans="1:7" x14ac:dyDescent="0.25">
      <c r="A166" s="48">
        <v>300032801</v>
      </c>
      <c r="B166" s="41" t="s">
        <v>317</v>
      </c>
      <c r="C166" s="41">
        <v>0</v>
      </c>
      <c r="D166" s="41">
        <v>0</v>
      </c>
      <c r="E166" s="41">
        <v>0</v>
      </c>
      <c r="F166" s="41">
        <v>0</v>
      </c>
      <c r="G166" s="48">
        <v>30003</v>
      </c>
    </row>
    <row r="167" spans="1:7" x14ac:dyDescent="0.25">
      <c r="A167" s="48">
        <v>300032901</v>
      </c>
      <c r="B167" s="41" t="s">
        <v>319</v>
      </c>
      <c r="C167" s="41">
        <v>0</v>
      </c>
      <c r="D167" s="41">
        <v>0</v>
      </c>
      <c r="E167" s="41">
        <v>0</v>
      </c>
      <c r="F167" s="41">
        <v>0</v>
      </c>
      <c r="G167" s="48">
        <v>30003</v>
      </c>
    </row>
    <row r="168" spans="1:7" x14ac:dyDescent="0.25">
      <c r="A168" s="48">
        <v>300034600</v>
      </c>
      <c r="B168" s="41" t="s">
        <v>2818</v>
      </c>
      <c r="C168" s="41">
        <v>0</v>
      </c>
      <c r="D168" s="41">
        <v>0</v>
      </c>
      <c r="E168" s="41">
        <v>0</v>
      </c>
      <c r="F168" s="41">
        <v>0</v>
      </c>
      <c r="G168" s="48">
        <v>30003</v>
      </c>
    </row>
    <row r="169" spans="1:7" x14ac:dyDescent="0.25">
      <c r="A169" s="48">
        <v>300034610</v>
      </c>
      <c r="B169" s="41" t="s">
        <v>323</v>
      </c>
      <c r="C169" s="41">
        <v>0</v>
      </c>
      <c r="D169" s="41">
        <v>0</v>
      </c>
      <c r="E169" s="41">
        <v>0</v>
      </c>
      <c r="F169" s="41">
        <v>0</v>
      </c>
      <c r="G169" s="48">
        <v>30003</v>
      </c>
    </row>
    <row r="170" spans="1:7" x14ac:dyDescent="0.25">
      <c r="A170" s="48">
        <v>300034611</v>
      </c>
      <c r="B170" s="41" t="s">
        <v>325</v>
      </c>
      <c r="C170" s="41">
        <v>0</v>
      </c>
      <c r="D170" s="41">
        <v>0</v>
      </c>
      <c r="E170" s="41">
        <v>0</v>
      </c>
      <c r="F170" s="41">
        <v>0</v>
      </c>
      <c r="G170" s="48">
        <v>30003</v>
      </c>
    </row>
    <row r="171" spans="1:7" x14ac:dyDescent="0.25">
      <c r="A171" s="48">
        <v>300034618</v>
      </c>
      <c r="B171" s="41" t="s">
        <v>2819</v>
      </c>
      <c r="C171" s="41">
        <v>0</v>
      </c>
      <c r="D171" s="41">
        <v>0</v>
      </c>
      <c r="E171" s="41">
        <v>0</v>
      </c>
      <c r="F171" s="41">
        <v>0</v>
      </c>
      <c r="G171" s="48">
        <v>30003</v>
      </c>
    </row>
    <row r="172" spans="1:7" x14ac:dyDescent="0.25">
      <c r="A172" s="48">
        <v>300034619</v>
      </c>
      <c r="B172" s="41" t="s">
        <v>2820</v>
      </c>
      <c r="C172" s="41">
        <v>0</v>
      </c>
      <c r="D172" s="41">
        <v>0</v>
      </c>
      <c r="E172" s="41">
        <v>0</v>
      </c>
      <c r="F172" s="41">
        <v>0</v>
      </c>
      <c r="G172" s="48">
        <v>30003</v>
      </c>
    </row>
    <row r="173" spans="1:7" x14ac:dyDescent="0.25">
      <c r="A173" s="48">
        <v>300034621</v>
      </c>
      <c r="B173" s="41" t="s">
        <v>2821</v>
      </c>
      <c r="C173" s="41">
        <v>0</v>
      </c>
      <c r="D173" s="41">
        <v>0</v>
      </c>
      <c r="E173" s="41">
        <v>0</v>
      </c>
      <c r="F173" s="41">
        <v>0</v>
      </c>
      <c r="G173" s="48">
        <v>30003</v>
      </c>
    </row>
    <row r="174" spans="1:7" x14ac:dyDescent="0.25">
      <c r="A174" s="48">
        <v>300034622</v>
      </c>
      <c r="B174" s="41" t="s">
        <v>2822</v>
      </c>
      <c r="C174" s="41">
        <v>0</v>
      </c>
      <c r="D174" s="41">
        <v>0</v>
      </c>
      <c r="E174" s="41">
        <v>0</v>
      </c>
      <c r="F174" s="41">
        <v>0</v>
      </c>
      <c r="G174" s="48">
        <v>30003</v>
      </c>
    </row>
    <row r="175" spans="1:7" x14ac:dyDescent="0.25">
      <c r="A175" s="48">
        <v>300035112</v>
      </c>
      <c r="B175" s="41" t="s">
        <v>2797</v>
      </c>
      <c r="C175" s="41">
        <v>0</v>
      </c>
      <c r="D175" s="41">
        <v>-45300</v>
      </c>
      <c r="E175" s="41">
        <v>-45300</v>
      </c>
      <c r="F175" s="41">
        <v>45300</v>
      </c>
      <c r="G175" s="48">
        <v>30003</v>
      </c>
    </row>
    <row r="176" spans="1:7" x14ac:dyDescent="0.25">
      <c r="A176" s="48">
        <v>300035912</v>
      </c>
      <c r="B176" s="41" t="s">
        <v>2798</v>
      </c>
      <c r="C176" s="41">
        <v>0</v>
      </c>
      <c r="D176" s="41">
        <v>42500</v>
      </c>
      <c r="E176" s="41">
        <v>42500</v>
      </c>
      <c r="F176" s="41">
        <v>-42500</v>
      </c>
      <c r="G176" s="48">
        <v>30003</v>
      </c>
    </row>
    <row r="177" spans="1:7" x14ac:dyDescent="0.25">
      <c r="A177" s="48">
        <v>300036002</v>
      </c>
      <c r="B177" s="41" t="s">
        <v>2799</v>
      </c>
      <c r="C177" s="41">
        <v>0</v>
      </c>
      <c r="D177" s="41">
        <v>526500</v>
      </c>
      <c r="E177" s="41">
        <v>526500</v>
      </c>
      <c r="F177" s="41">
        <v>-526500</v>
      </c>
      <c r="G177" s="48">
        <v>30003</v>
      </c>
    </row>
    <row r="178" spans="1:7" x14ac:dyDescent="0.25">
      <c r="A178" s="48">
        <v>300039800</v>
      </c>
      <c r="B178" s="41" t="s">
        <v>2800</v>
      </c>
      <c r="C178" s="41">
        <v>0</v>
      </c>
      <c r="D178" s="41">
        <v>-597800</v>
      </c>
      <c r="E178" s="41">
        <v>-597800</v>
      </c>
      <c r="F178" s="41">
        <v>597800</v>
      </c>
      <c r="G178" s="48">
        <v>30003</v>
      </c>
    </row>
    <row r="179" spans="1:7" x14ac:dyDescent="0.25">
      <c r="A179" s="48">
        <v>300039850</v>
      </c>
      <c r="B179" s="41" t="s">
        <v>2801</v>
      </c>
      <c r="C179" s="41">
        <v>0</v>
      </c>
      <c r="D179" s="41">
        <v>-137520</v>
      </c>
      <c r="E179" s="41">
        <v>-137520</v>
      </c>
      <c r="F179" s="41">
        <v>137520</v>
      </c>
      <c r="G179" s="48">
        <v>30003</v>
      </c>
    </row>
    <row r="180" spans="1:7" x14ac:dyDescent="0.25">
      <c r="A180" s="48">
        <v>300040100</v>
      </c>
      <c r="B180" s="41" t="s">
        <v>331</v>
      </c>
      <c r="C180" s="41">
        <v>13359.75</v>
      </c>
      <c r="D180" s="41">
        <v>13300</v>
      </c>
      <c r="E180" s="41">
        <v>13300</v>
      </c>
      <c r="F180" s="41">
        <v>59.75</v>
      </c>
      <c r="G180" s="48">
        <v>30004</v>
      </c>
    </row>
    <row r="181" spans="1:7" x14ac:dyDescent="0.25">
      <c r="A181" s="48">
        <v>300040101</v>
      </c>
      <c r="B181" s="41" t="s">
        <v>333</v>
      </c>
      <c r="C181" s="41">
        <v>0</v>
      </c>
      <c r="D181" s="41">
        <v>0</v>
      </c>
      <c r="E181" s="41">
        <v>0</v>
      </c>
      <c r="F181" s="41">
        <v>0</v>
      </c>
      <c r="G181" s="48">
        <v>30004</v>
      </c>
    </row>
    <row r="182" spans="1:7" x14ac:dyDescent="0.25">
      <c r="A182" s="48">
        <v>300040102</v>
      </c>
      <c r="B182" s="41" t="s">
        <v>335</v>
      </c>
      <c r="C182" s="41">
        <v>0</v>
      </c>
      <c r="D182" s="41">
        <v>0</v>
      </c>
      <c r="E182" s="41">
        <v>0</v>
      </c>
      <c r="F182" s="41">
        <v>0</v>
      </c>
      <c r="G182" s="48">
        <v>30004</v>
      </c>
    </row>
    <row r="183" spans="1:7" x14ac:dyDescent="0.25">
      <c r="A183" s="48">
        <v>300040103</v>
      </c>
      <c r="B183" s="41" t="s">
        <v>337</v>
      </c>
      <c r="C183" s="41">
        <v>0</v>
      </c>
      <c r="D183" s="41">
        <v>0</v>
      </c>
      <c r="E183" s="41">
        <v>0</v>
      </c>
      <c r="F183" s="41">
        <v>0</v>
      </c>
      <c r="G183" s="48">
        <v>30004</v>
      </c>
    </row>
    <row r="184" spans="1:7" x14ac:dyDescent="0.25">
      <c r="A184" s="48">
        <v>300040120</v>
      </c>
      <c r="B184" s="41" t="s">
        <v>339</v>
      </c>
      <c r="C184" s="41">
        <v>0</v>
      </c>
      <c r="D184" s="41">
        <v>0</v>
      </c>
      <c r="E184" s="41">
        <v>0</v>
      </c>
      <c r="F184" s="41">
        <v>0</v>
      </c>
      <c r="G184" s="48">
        <v>30004</v>
      </c>
    </row>
    <row r="185" spans="1:7" x14ac:dyDescent="0.25">
      <c r="A185" s="48">
        <v>300040200</v>
      </c>
      <c r="B185" s="41" t="s">
        <v>341</v>
      </c>
      <c r="C185" s="41">
        <v>0</v>
      </c>
      <c r="D185" s="41">
        <v>0</v>
      </c>
      <c r="E185" s="41">
        <v>0</v>
      </c>
      <c r="F185" s="41">
        <v>0</v>
      </c>
      <c r="G185" s="48">
        <v>30004</v>
      </c>
    </row>
    <row r="186" spans="1:7" x14ac:dyDescent="0.25">
      <c r="A186" s="48">
        <v>300040730</v>
      </c>
      <c r="B186" s="41" t="s">
        <v>343</v>
      </c>
      <c r="C186" s="41">
        <v>673.22</v>
      </c>
      <c r="D186" s="41">
        <v>150</v>
      </c>
      <c r="E186" s="41">
        <v>150</v>
      </c>
      <c r="F186" s="41">
        <v>523.22</v>
      </c>
      <c r="G186" s="48">
        <v>30004</v>
      </c>
    </row>
    <row r="187" spans="1:7" x14ac:dyDescent="0.25">
      <c r="A187" s="48">
        <v>300040800</v>
      </c>
      <c r="B187" s="41" t="s">
        <v>345</v>
      </c>
      <c r="C187" s="41">
        <v>0</v>
      </c>
      <c r="D187" s="41">
        <v>0</v>
      </c>
      <c r="E187" s="41">
        <v>0</v>
      </c>
      <c r="F187" s="41">
        <v>0</v>
      </c>
      <c r="G187" s="48">
        <v>30004</v>
      </c>
    </row>
    <row r="188" spans="1:7" x14ac:dyDescent="0.25">
      <c r="A188" s="48">
        <v>300040820</v>
      </c>
      <c r="B188" s="41" t="s">
        <v>347</v>
      </c>
      <c r="C188" s="41">
        <v>0</v>
      </c>
      <c r="D188" s="41">
        <v>0</v>
      </c>
      <c r="E188" s="41">
        <v>0</v>
      </c>
      <c r="F188" s="41">
        <v>0</v>
      </c>
      <c r="G188" s="48">
        <v>30004</v>
      </c>
    </row>
    <row r="189" spans="1:7" x14ac:dyDescent="0.25">
      <c r="A189" s="48">
        <v>300040930</v>
      </c>
      <c r="B189" s="41" t="s">
        <v>2750</v>
      </c>
      <c r="C189" s="41">
        <v>23.45</v>
      </c>
      <c r="D189" s="41">
        <v>0</v>
      </c>
      <c r="E189" s="41">
        <v>0</v>
      </c>
      <c r="F189" s="41">
        <v>23.45</v>
      </c>
      <c r="G189" s="48">
        <v>30004</v>
      </c>
    </row>
    <row r="190" spans="1:7" x14ac:dyDescent="0.25">
      <c r="A190" s="48">
        <v>300040985</v>
      </c>
      <c r="B190" s="41" t="s">
        <v>349</v>
      </c>
      <c r="C190" s="41">
        <v>0</v>
      </c>
      <c r="D190" s="41">
        <v>0</v>
      </c>
      <c r="E190" s="41">
        <v>0</v>
      </c>
      <c r="F190" s="41">
        <v>0</v>
      </c>
      <c r="G190" s="48">
        <v>30004</v>
      </c>
    </row>
    <row r="191" spans="1:7" x14ac:dyDescent="0.25">
      <c r="A191" s="48">
        <v>300042000</v>
      </c>
      <c r="B191" s="41" t="s">
        <v>351</v>
      </c>
      <c r="C191" s="41">
        <v>0</v>
      </c>
      <c r="D191" s="41">
        <v>0</v>
      </c>
      <c r="E191" s="41">
        <v>0</v>
      </c>
      <c r="F191" s="41">
        <v>0</v>
      </c>
      <c r="G191" s="48">
        <v>30004</v>
      </c>
    </row>
    <row r="192" spans="1:7" x14ac:dyDescent="0.25">
      <c r="A192" s="48">
        <v>300042008</v>
      </c>
      <c r="B192" s="41" t="s">
        <v>353</v>
      </c>
      <c r="C192" s="41">
        <v>0</v>
      </c>
      <c r="D192" s="41">
        <v>0</v>
      </c>
      <c r="E192" s="41">
        <v>0</v>
      </c>
      <c r="F192" s="41">
        <v>0</v>
      </c>
      <c r="G192" s="48">
        <v>30004</v>
      </c>
    </row>
    <row r="193" spans="1:7" x14ac:dyDescent="0.25">
      <c r="A193" s="48">
        <v>300042009</v>
      </c>
      <c r="B193" s="41" t="s">
        <v>2741</v>
      </c>
      <c r="C193" s="41">
        <v>0</v>
      </c>
      <c r="D193" s="41">
        <v>0</v>
      </c>
      <c r="E193" s="41">
        <v>0</v>
      </c>
      <c r="F193" s="41">
        <v>0</v>
      </c>
      <c r="G193" s="48">
        <v>30004</v>
      </c>
    </row>
    <row r="194" spans="1:7" x14ac:dyDescent="0.25">
      <c r="A194" s="48">
        <v>300042022</v>
      </c>
      <c r="B194" s="41" t="s">
        <v>355</v>
      </c>
      <c r="C194" s="41">
        <v>0</v>
      </c>
      <c r="D194" s="41">
        <v>0</v>
      </c>
      <c r="E194" s="41">
        <v>0</v>
      </c>
      <c r="F194" s="41">
        <v>0</v>
      </c>
      <c r="G194" s="48">
        <v>30004</v>
      </c>
    </row>
    <row r="195" spans="1:7" x14ac:dyDescent="0.25">
      <c r="A195" s="48">
        <v>300042036</v>
      </c>
      <c r="B195" s="41" t="s">
        <v>357</v>
      </c>
      <c r="C195" s="41">
        <v>0</v>
      </c>
      <c r="D195" s="41">
        <v>0</v>
      </c>
      <c r="E195" s="41">
        <v>0</v>
      </c>
      <c r="F195" s="41">
        <v>0</v>
      </c>
      <c r="G195" s="48">
        <v>30004</v>
      </c>
    </row>
    <row r="196" spans="1:7" x14ac:dyDescent="0.25">
      <c r="A196" s="48">
        <v>300042300</v>
      </c>
      <c r="B196" s="41" t="s">
        <v>359</v>
      </c>
      <c r="C196" s="41">
        <v>0</v>
      </c>
      <c r="D196" s="41">
        <v>0</v>
      </c>
      <c r="E196" s="41">
        <v>0</v>
      </c>
      <c r="F196" s="41">
        <v>0</v>
      </c>
      <c r="G196" s="48">
        <v>30004</v>
      </c>
    </row>
    <row r="197" spans="1:7" x14ac:dyDescent="0.25">
      <c r="A197" s="48">
        <v>300042422</v>
      </c>
      <c r="B197" s="41" t="s">
        <v>361</v>
      </c>
      <c r="C197" s="41">
        <v>0</v>
      </c>
      <c r="D197" s="41">
        <v>0</v>
      </c>
      <c r="E197" s="41">
        <v>0</v>
      </c>
      <c r="F197" s="41">
        <v>0</v>
      </c>
      <c r="G197" s="48">
        <v>30004</v>
      </c>
    </row>
    <row r="198" spans="1:7" x14ac:dyDescent="0.25">
      <c r="A198" s="48">
        <v>300042429</v>
      </c>
      <c r="B198" s="41" t="s">
        <v>363</v>
      </c>
      <c r="C198" s="41">
        <v>0</v>
      </c>
      <c r="D198" s="41">
        <v>0</v>
      </c>
      <c r="E198" s="41">
        <v>0</v>
      </c>
      <c r="F198" s="41">
        <v>0</v>
      </c>
      <c r="G198" s="48">
        <v>30004</v>
      </c>
    </row>
    <row r="199" spans="1:7" x14ac:dyDescent="0.25">
      <c r="A199" s="48">
        <v>300042430</v>
      </c>
      <c r="B199" s="41" t="s">
        <v>365</v>
      </c>
      <c r="C199" s="41">
        <v>0</v>
      </c>
      <c r="D199" s="41">
        <v>0</v>
      </c>
      <c r="E199" s="41">
        <v>0</v>
      </c>
      <c r="F199" s="41">
        <v>0</v>
      </c>
      <c r="G199" s="48">
        <v>30004</v>
      </c>
    </row>
    <row r="200" spans="1:7" x14ac:dyDescent="0.25">
      <c r="A200" s="48">
        <v>300042500</v>
      </c>
      <c r="B200" s="41" t="s">
        <v>367</v>
      </c>
      <c r="C200" s="41">
        <v>0</v>
      </c>
      <c r="D200" s="41">
        <v>0</v>
      </c>
      <c r="E200" s="41">
        <v>0</v>
      </c>
      <c r="F200" s="41">
        <v>0</v>
      </c>
      <c r="G200" s="48">
        <v>30004</v>
      </c>
    </row>
    <row r="201" spans="1:7" x14ac:dyDescent="0.25">
      <c r="A201" s="48">
        <v>300042510</v>
      </c>
      <c r="B201" s="41" t="s">
        <v>369</v>
      </c>
      <c r="C201" s="41">
        <v>0</v>
      </c>
      <c r="D201" s="41">
        <v>0</v>
      </c>
      <c r="E201" s="41">
        <v>0</v>
      </c>
      <c r="F201" s="41">
        <v>0</v>
      </c>
      <c r="G201" s="48">
        <v>30004</v>
      </c>
    </row>
    <row r="202" spans="1:7" x14ac:dyDescent="0.25">
      <c r="A202" s="48">
        <v>300042706</v>
      </c>
      <c r="B202" s="41" t="s">
        <v>371</v>
      </c>
      <c r="C202" s="41">
        <v>0</v>
      </c>
      <c r="D202" s="41">
        <v>0</v>
      </c>
      <c r="E202" s="41">
        <v>0</v>
      </c>
      <c r="F202" s="41">
        <v>0</v>
      </c>
      <c r="G202" s="48">
        <v>30004</v>
      </c>
    </row>
    <row r="203" spans="1:7" x14ac:dyDescent="0.25">
      <c r="A203" s="48">
        <v>300042801</v>
      </c>
      <c r="B203" s="41" t="s">
        <v>373</v>
      </c>
      <c r="C203" s="41">
        <v>0</v>
      </c>
      <c r="D203" s="41">
        <v>0</v>
      </c>
      <c r="E203" s="41">
        <v>0</v>
      </c>
      <c r="F203" s="41">
        <v>0</v>
      </c>
      <c r="G203" s="48">
        <v>30004</v>
      </c>
    </row>
    <row r="204" spans="1:7" x14ac:dyDescent="0.25">
      <c r="A204" s="48">
        <v>300044610</v>
      </c>
      <c r="B204" s="41" t="s">
        <v>375</v>
      </c>
      <c r="C204" s="41">
        <v>0</v>
      </c>
      <c r="D204" s="41">
        <v>0</v>
      </c>
      <c r="E204" s="41">
        <v>0</v>
      </c>
      <c r="F204" s="41">
        <v>0</v>
      </c>
      <c r="G204" s="48">
        <v>30004</v>
      </c>
    </row>
    <row r="205" spans="1:7" x14ac:dyDescent="0.25">
      <c r="A205" s="48">
        <v>300044611</v>
      </c>
      <c r="B205" s="41" t="s">
        <v>377</v>
      </c>
      <c r="C205" s="41">
        <v>0</v>
      </c>
      <c r="D205" s="41">
        <v>0</v>
      </c>
      <c r="E205" s="41">
        <v>0</v>
      </c>
      <c r="F205" s="41">
        <v>0</v>
      </c>
      <c r="G205" s="48">
        <v>30004</v>
      </c>
    </row>
    <row r="206" spans="1:7" x14ac:dyDescent="0.25">
      <c r="A206" s="48">
        <v>300045242</v>
      </c>
      <c r="B206" s="41" t="s">
        <v>379</v>
      </c>
      <c r="C206" s="41">
        <v>0</v>
      </c>
      <c r="D206" s="41">
        <v>0</v>
      </c>
      <c r="E206" s="41">
        <v>0</v>
      </c>
      <c r="F206" s="41">
        <v>0</v>
      </c>
      <c r="G206" s="48">
        <v>30004</v>
      </c>
    </row>
    <row r="207" spans="1:7" x14ac:dyDescent="0.25">
      <c r="A207" s="48">
        <v>300046010</v>
      </c>
      <c r="B207" s="41" t="s">
        <v>381</v>
      </c>
      <c r="C207" s="41">
        <v>0</v>
      </c>
      <c r="D207" s="41">
        <v>0</v>
      </c>
      <c r="E207" s="41">
        <v>0</v>
      </c>
      <c r="F207" s="41">
        <v>0</v>
      </c>
      <c r="G207" s="48">
        <v>30004</v>
      </c>
    </row>
    <row r="208" spans="1:7" x14ac:dyDescent="0.25">
      <c r="A208" s="48">
        <v>300052500</v>
      </c>
      <c r="B208" s="41" t="s">
        <v>383</v>
      </c>
      <c r="C208" s="41">
        <v>0</v>
      </c>
      <c r="D208" s="41">
        <v>0</v>
      </c>
      <c r="E208" s="41">
        <v>0</v>
      </c>
      <c r="F208" s="41">
        <v>0</v>
      </c>
      <c r="G208" s="48">
        <v>30005</v>
      </c>
    </row>
    <row r="209" spans="1:7" x14ac:dyDescent="0.25">
      <c r="A209" s="48">
        <v>300052524</v>
      </c>
      <c r="B209" s="41" t="s">
        <v>385</v>
      </c>
      <c r="C209" s="41">
        <v>0</v>
      </c>
      <c r="D209" s="41">
        <v>0</v>
      </c>
      <c r="E209" s="41">
        <v>0</v>
      </c>
      <c r="F209" s="41">
        <v>0</v>
      </c>
      <c r="G209" s="48">
        <v>30005</v>
      </c>
    </row>
    <row r="210" spans="1:7" x14ac:dyDescent="0.25">
      <c r="A210" s="48">
        <v>300054610</v>
      </c>
      <c r="B210" s="41" t="s">
        <v>387</v>
      </c>
      <c r="C210" s="41">
        <v>0</v>
      </c>
      <c r="D210" s="41">
        <v>0</v>
      </c>
      <c r="E210" s="41">
        <v>0</v>
      </c>
      <c r="F210" s="41">
        <v>0</v>
      </c>
      <c r="G210" s="48">
        <v>30005</v>
      </c>
    </row>
    <row r="211" spans="1:7" x14ac:dyDescent="0.25">
      <c r="A211" s="48">
        <v>300054611</v>
      </c>
      <c r="B211" s="41" t="s">
        <v>389</v>
      </c>
      <c r="C211" s="41">
        <v>0</v>
      </c>
      <c r="D211" s="41">
        <v>0</v>
      </c>
      <c r="E211" s="41">
        <v>0</v>
      </c>
      <c r="F211" s="41">
        <v>0</v>
      </c>
      <c r="G211" s="48">
        <v>30005</v>
      </c>
    </row>
    <row r="212" spans="1:7" x14ac:dyDescent="0.25">
      <c r="A212" s="48">
        <v>300054612</v>
      </c>
      <c r="B212" s="41" t="s">
        <v>391</v>
      </c>
      <c r="C212" s="41">
        <v>0</v>
      </c>
      <c r="D212" s="41">
        <v>0</v>
      </c>
      <c r="E212" s="41">
        <v>0</v>
      </c>
      <c r="F212" s="41">
        <v>0</v>
      </c>
      <c r="G212" s="48">
        <v>30005</v>
      </c>
    </row>
    <row r="213" spans="1:7" x14ac:dyDescent="0.25">
      <c r="A213" s="48">
        <v>300055164</v>
      </c>
      <c r="B213" s="41" t="s">
        <v>393</v>
      </c>
      <c r="C213" s="41">
        <v>0</v>
      </c>
      <c r="D213" s="41">
        <v>0</v>
      </c>
      <c r="E213" s="41">
        <v>0</v>
      </c>
      <c r="F213" s="41">
        <v>0</v>
      </c>
      <c r="G213" s="48">
        <v>30005</v>
      </c>
    </row>
    <row r="214" spans="1:7" x14ac:dyDescent="0.25">
      <c r="A214" s="48">
        <v>300060100</v>
      </c>
      <c r="B214" s="41" t="s">
        <v>395</v>
      </c>
      <c r="C214" s="41">
        <v>21736.38</v>
      </c>
      <c r="D214" s="41">
        <v>24600</v>
      </c>
      <c r="E214" s="41">
        <v>24600</v>
      </c>
      <c r="F214" s="41">
        <v>-2863.62</v>
      </c>
      <c r="G214" s="48">
        <v>30006</v>
      </c>
    </row>
    <row r="215" spans="1:7" x14ac:dyDescent="0.25">
      <c r="A215" s="48">
        <v>300060101</v>
      </c>
      <c r="B215" s="41" t="s">
        <v>397</v>
      </c>
      <c r="C215" s="41">
        <v>0</v>
      </c>
      <c r="D215" s="41">
        <v>0</v>
      </c>
      <c r="E215" s="41">
        <v>0</v>
      </c>
      <c r="F215" s="41">
        <v>0</v>
      </c>
      <c r="G215" s="48">
        <v>30006</v>
      </c>
    </row>
    <row r="216" spans="1:7" x14ac:dyDescent="0.25">
      <c r="A216" s="48">
        <v>300060102</v>
      </c>
      <c r="B216" s="41" t="s">
        <v>399</v>
      </c>
      <c r="C216" s="41">
        <v>0</v>
      </c>
      <c r="D216" s="41">
        <v>0</v>
      </c>
      <c r="E216" s="41">
        <v>0</v>
      </c>
      <c r="F216" s="41">
        <v>0</v>
      </c>
      <c r="G216" s="48">
        <v>30006</v>
      </c>
    </row>
    <row r="217" spans="1:7" x14ac:dyDescent="0.25">
      <c r="A217" s="48">
        <v>300060103</v>
      </c>
      <c r="B217" s="41" t="s">
        <v>2783</v>
      </c>
      <c r="C217" s="41">
        <v>0</v>
      </c>
      <c r="D217" s="41">
        <v>0</v>
      </c>
      <c r="E217" s="41">
        <v>0</v>
      </c>
      <c r="F217" s="41">
        <v>0</v>
      </c>
      <c r="G217" s="48">
        <v>30006</v>
      </c>
    </row>
    <row r="218" spans="1:7" x14ac:dyDescent="0.25">
      <c r="A218" s="48">
        <v>300060110</v>
      </c>
      <c r="B218" s="41" t="s">
        <v>401</v>
      </c>
      <c r="C218" s="41">
        <v>0</v>
      </c>
      <c r="D218" s="41">
        <v>0</v>
      </c>
      <c r="E218" s="41">
        <v>0</v>
      </c>
      <c r="F218" s="41">
        <v>0</v>
      </c>
      <c r="G218" s="48">
        <v>30006</v>
      </c>
    </row>
    <row r="219" spans="1:7" x14ac:dyDescent="0.25">
      <c r="A219" s="48">
        <v>300060120</v>
      </c>
      <c r="B219" s="41" t="s">
        <v>403</v>
      </c>
      <c r="C219" s="41">
        <v>0</v>
      </c>
      <c r="D219" s="41">
        <v>0</v>
      </c>
      <c r="E219" s="41">
        <v>0</v>
      </c>
      <c r="F219" s="41">
        <v>0</v>
      </c>
      <c r="G219" s="48">
        <v>30006</v>
      </c>
    </row>
    <row r="220" spans="1:7" x14ac:dyDescent="0.25">
      <c r="A220" s="48">
        <v>300060150</v>
      </c>
      <c r="B220" s="41" t="s">
        <v>405</v>
      </c>
      <c r="C220" s="41">
        <v>0</v>
      </c>
      <c r="D220" s="41">
        <v>0</v>
      </c>
      <c r="E220" s="41">
        <v>0</v>
      </c>
      <c r="F220" s="41">
        <v>0</v>
      </c>
      <c r="G220" s="48">
        <v>30006</v>
      </c>
    </row>
    <row r="221" spans="1:7" x14ac:dyDescent="0.25">
      <c r="A221" s="48">
        <v>300060700</v>
      </c>
      <c r="B221" s="41" t="s">
        <v>407</v>
      </c>
      <c r="C221" s="41">
        <v>0</v>
      </c>
      <c r="D221" s="41">
        <v>0</v>
      </c>
      <c r="E221" s="41">
        <v>0</v>
      </c>
      <c r="F221" s="41">
        <v>0</v>
      </c>
      <c r="G221" s="48">
        <v>30006</v>
      </c>
    </row>
    <row r="222" spans="1:7" x14ac:dyDescent="0.25">
      <c r="A222" s="48">
        <v>300060930</v>
      </c>
      <c r="B222" s="41" t="s">
        <v>409</v>
      </c>
      <c r="C222" s="41">
        <v>0</v>
      </c>
      <c r="D222" s="41">
        <v>0</v>
      </c>
      <c r="E222" s="41">
        <v>0</v>
      </c>
      <c r="F222" s="41">
        <v>0</v>
      </c>
      <c r="G222" s="48">
        <v>30006</v>
      </c>
    </row>
    <row r="223" spans="1:7" x14ac:dyDescent="0.25">
      <c r="A223" s="48">
        <v>300062451</v>
      </c>
      <c r="B223" s="41" t="s">
        <v>411</v>
      </c>
      <c r="C223" s="41">
        <v>0</v>
      </c>
      <c r="D223" s="41">
        <v>1750</v>
      </c>
      <c r="E223" s="41">
        <v>1750</v>
      </c>
      <c r="F223" s="41">
        <v>-1750</v>
      </c>
      <c r="G223" s="48">
        <v>30006</v>
      </c>
    </row>
    <row r="224" spans="1:7" x14ac:dyDescent="0.25">
      <c r="A224" s="48">
        <v>300062500</v>
      </c>
      <c r="B224" s="41" t="s">
        <v>413</v>
      </c>
      <c r="C224" s="41">
        <v>0</v>
      </c>
      <c r="D224" s="41">
        <v>0</v>
      </c>
      <c r="E224" s="41">
        <v>0</v>
      </c>
      <c r="F224" s="41">
        <v>0</v>
      </c>
      <c r="G224" s="48">
        <v>30006</v>
      </c>
    </row>
    <row r="225" spans="1:7" x14ac:dyDescent="0.25">
      <c r="A225" s="48">
        <v>300062510</v>
      </c>
      <c r="B225" s="41" t="s">
        <v>415</v>
      </c>
      <c r="C225" s="41">
        <v>0</v>
      </c>
      <c r="D225" s="41">
        <v>0</v>
      </c>
      <c r="E225" s="41">
        <v>0</v>
      </c>
      <c r="F225" s="41">
        <v>0</v>
      </c>
      <c r="G225" s="48">
        <v>30006</v>
      </c>
    </row>
    <row r="226" spans="1:7" x14ac:dyDescent="0.25">
      <c r="A226" s="48">
        <v>300062706</v>
      </c>
      <c r="B226" s="41" t="s">
        <v>417</v>
      </c>
      <c r="C226" s="41">
        <v>0</v>
      </c>
      <c r="D226" s="41">
        <v>0</v>
      </c>
      <c r="E226" s="41">
        <v>0</v>
      </c>
      <c r="F226" s="41">
        <v>0</v>
      </c>
      <c r="G226" s="48">
        <v>30006</v>
      </c>
    </row>
    <row r="227" spans="1:7" x14ac:dyDescent="0.25">
      <c r="A227" s="48">
        <v>300064600</v>
      </c>
      <c r="B227" s="41" t="s">
        <v>419</v>
      </c>
      <c r="C227" s="41">
        <v>0</v>
      </c>
      <c r="D227" s="41">
        <v>0</v>
      </c>
      <c r="E227" s="41">
        <v>0</v>
      </c>
      <c r="F227" s="41">
        <v>0</v>
      </c>
      <c r="G227" s="48">
        <v>30006</v>
      </c>
    </row>
    <row r="228" spans="1:7" x14ac:dyDescent="0.25">
      <c r="A228" s="48">
        <v>300064610</v>
      </c>
      <c r="B228" s="41" t="s">
        <v>421</v>
      </c>
      <c r="C228" s="41">
        <v>0</v>
      </c>
      <c r="D228" s="41">
        <v>0</v>
      </c>
      <c r="E228" s="41">
        <v>0</v>
      </c>
      <c r="F228" s="41">
        <v>0</v>
      </c>
      <c r="G228" s="48">
        <v>30006</v>
      </c>
    </row>
    <row r="229" spans="1:7" x14ac:dyDescent="0.25">
      <c r="A229" s="48">
        <v>300064619</v>
      </c>
      <c r="B229" s="41" t="s">
        <v>423</v>
      </c>
      <c r="C229" s="41">
        <v>0</v>
      </c>
      <c r="D229" s="41">
        <v>0</v>
      </c>
      <c r="E229" s="41">
        <v>0</v>
      </c>
      <c r="F229" s="41">
        <v>0</v>
      </c>
      <c r="G229" s="48">
        <v>30006</v>
      </c>
    </row>
    <row r="230" spans="1:7" x14ac:dyDescent="0.25">
      <c r="A230" s="48">
        <v>300065008</v>
      </c>
      <c r="B230" s="41" t="s">
        <v>425</v>
      </c>
      <c r="C230" s="41">
        <v>0</v>
      </c>
      <c r="D230" s="41">
        <v>0</v>
      </c>
      <c r="E230" s="41">
        <v>0</v>
      </c>
      <c r="F230" s="41">
        <v>0</v>
      </c>
      <c r="G230" s="48">
        <v>30006</v>
      </c>
    </row>
    <row r="231" spans="1:7" x14ac:dyDescent="0.25">
      <c r="A231" s="48">
        <v>300065316</v>
      </c>
      <c r="B231" s="41" t="s">
        <v>427</v>
      </c>
      <c r="C231" s="41">
        <v>0</v>
      </c>
      <c r="D231" s="41">
        <v>0</v>
      </c>
      <c r="E231" s="41">
        <v>0</v>
      </c>
      <c r="F231" s="41">
        <v>0</v>
      </c>
      <c r="G231" s="48">
        <v>30006</v>
      </c>
    </row>
    <row r="232" spans="1:7" x14ac:dyDescent="0.25">
      <c r="A232" s="48">
        <v>300065317</v>
      </c>
      <c r="B232" s="41" t="s">
        <v>429</v>
      </c>
      <c r="C232" s="41">
        <v>0</v>
      </c>
      <c r="D232" s="41">
        <v>0</v>
      </c>
      <c r="E232" s="41">
        <v>0</v>
      </c>
      <c r="F232" s="41">
        <v>0</v>
      </c>
      <c r="G232" s="48">
        <v>30006</v>
      </c>
    </row>
    <row r="233" spans="1:7" x14ac:dyDescent="0.25">
      <c r="A233" s="48">
        <v>300065319</v>
      </c>
      <c r="B233" s="41" t="s">
        <v>431</v>
      </c>
      <c r="C233" s="41">
        <v>6778.87</v>
      </c>
      <c r="D233" s="41">
        <v>10500</v>
      </c>
      <c r="E233" s="41">
        <v>10500</v>
      </c>
      <c r="F233" s="41">
        <v>-3721.13</v>
      </c>
      <c r="G233" s="48">
        <v>30006</v>
      </c>
    </row>
    <row r="234" spans="1:7" x14ac:dyDescent="0.25">
      <c r="A234" s="48">
        <v>300065320</v>
      </c>
      <c r="B234" s="41" t="s">
        <v>433</v>
      </c>
      <c r="C234" s="41">
        <v>0</v>
      </c>
      <c r="D234" s="41">
        <v>0</v>
      </c>
      <c r="E234" s="41">
        <v>0</v>
      </c>
      <c r="F234" s="41">
        <v>0</v>
      </c>
      <c r="G234" s="48">
        <v>30006</v>
      </c>
    </row>
    <row r="235" spans="1:7" x14ac:dyDescent="0.25">
      <c r="A235" s="48">
        <v>300065347</v>
      </c>
      <c r="B235" s="41" t="s">
        <v>435</v>
      </c>
      <c r="C235" s="41">
        <v>0</v>
      </c>
      <c r="D235" s="41">
        <v>0</v>
      </c>
      <c r="E235" s="41">
        <v>0</v>
      </c>
      <c r="F235" s="41">
        <v>0</v>
      </c>
      <c r="G235" s="48">
        <v>30006</v>
      </c>
    </row>
    <row r="236" spans="1:7" x14ac:dyDescent="0.25">
      <c r="A236" s="48">
        <v>300065348</v>
      </c>
      <c r="B236" s="41" t="s">
        <v>437</v>
      </c>
      <c r="C236" s="41">
        <v>0</v>
      </c>
      <c r="D236" s="41">
        <v>0</v>
      </c>
      <c r="E236" s="41">
        <v>0</v>
      </c>
      <c r="F236" s="41">
        <v>0</v>
      </c>
      <c r="G236" s="48">
        <v>30006</v>
      </c>
    </row>
    <row r="237" spans="1:7" x14ac:dyDescent="0.25">
      <c r="A237" s="48">
        <v>300065349</v>
      </c>
      <c r="B237" s="41" t="s">
        <v>439</v>
      </c>
      <c r="C237" s="41">
        <v>0</v>
      </c>
      <c r="D237" s="41">
        <v>0</v>
      </c>
      <c r="E237" s="41">
        <v>0</v>
      </c>
      <c r="F237" s="41">
        <v>0</v>
      </c>
      <c r="G237" s="48">
        <v>30006</v>
      </c>
    </row>
    <row r="238" spans="1:7" x14ac:dyDescent="0.25">
      <c r="A238" s="48">
        <v>300065350</v>
      </c>
      <c r="B238" s="41" t="s">
        <v>441</v>
      </c>
      <c r="C238" s="41">
        <v>2350</v>
      </c>
      <c r="D238" s="41">
        <v>0</v>
      </c>
      <c r="E238" s="41">
        <v>0</v>
      </c>
      <c r="F238" s="41">
        <v>2350</v>
      </c>
      <c r="G238" s="48">
        <v>30006</v>
      </c>
    </row>
    <row r="239" spans="1:7" x14ac:dyDescent="0.25">
      <c r="A239" s="48">
        <v>300066010</v>
      </c>
      <c r="B239" s="41" t="s">
        <v>443</v>
      </c>
      <c r="C239" s="41">
        <v>0</v>
      </c>
      <c r="D239" s="41">
        <v>0</v>
      </c>
      <c r="E239" s="41">
        <v>0</v>
      </c>
      <c r="F239" s="41">
        <v>0</v>
      </c>
      <c r="G239" s="48">
        <v>30006</v>
      </c>
    </row>
    <row r="240" spans="1:7" x14ac:dyDescent="0.25">
      <c r="A240" s="48">
        <v>300069053</v>
      </c>
      <c r="B240" s="41" t="s">
        <v>445</v>
      </c>
      <c r="C240" s="41">
        <v>0</v>
      </c>
      <c r="D240" s="41">
        <v>0</v>
      </c>
      <c r="E240" s="41">
        <v>0</v>
      </c>
      <c r="F240" s="41">
        <v>0</v>
      </c>
      <c r="G240" s="48">
        <v>30006</v>
      </c>
    </row>
    <row r="241" spans="1:7" x14ac:dyDescent="0.25">
      <c r="A241" s="48">
        <v>300069093</v>
      </c>
      <c r="B241" s="41" t="s">
        <v>435</v>
      </c>
      <c r="C241" s="41">
        <v>0</v>
      </c>
      <c r="D241" s="41">
        <v>0</v>
      </c>
      <c r="E241" s="41">
        <v>0</v>
      </c>
      <c r="F241" s="41">
        <v>0</v>
      </c>
      <c r="G241" s="48">
        <v>30006</v>
      </c>
    </row>
    <row r="242" spans="1:7" x14ac:dyDescent="0.25">
      <c r="A242" s="48">
        <v>300069094</v>
      </c>
      <c r="B242" s="41" t="s">
        <v>437</v>
      </c>
      <c r="C242" s="41">
        <v>0</v>
      </c>
      <c r="D242" s="41">
        <v>0</v>
      </c>
      <c r="E242" s="41">
        <v>0</v>
      </c>
      <c r="F242" s="41">
        <v>0</v>
      </c>
      <c r="G242" s="48">
        <v>30006</v>
      </c>
    </row>
    <row r="243" spans="1:7" x14ac:dyDescent="0.25">
      <c r="A243" s="48">
        <v>300069095</v>
      </c>
      <c r="B243" s="41" t="s">
        <v>449</v>
      </c>
      <c r="C243" s="41">
        <v>0</v>
      </c>
      <c r="D243" s="41">
        <v>0</v>
      </c>
      <c r="E243" s="41">
        <v>0</v>
      </c>
      <c r="F243" s="41">
        <v>0</v>
      </c>
      <c r="G243" s="48">
        <v>30006</v>
      </c>
    </row>
    <row r="244" spans="1:7" x14ac:dyDescent="0.25">
      <c r="A244" s="48">
        <v>300069096</v>
      </c>
      <c r="B244" s="41" t="s">
        <v>451</v>
      </c>
      <c r="C244" s="41">
        <v>0</v>
      </c>
      <c r="D244" s="41">
        <v>0</v>
      </c>
      <c r="E244" s="41">
        <v>0</v>
      </c>
      <c r="F244" s="41">
        <v>0</v>
      </c>
      <c r="G244" s="48">
        <v>30006</v>
      </c>
    </row>
    <row r="245" spans="1:7" x14ac:dyDescent="0.25">
      <c r="A245" s="48">
        <v>300069097</v>
      </c>
      <c r="B245" s="41" t="s">
        <v>453</v>
      </c>
      <c r="C245" s="41">
        <v>0</v>
      </c>
      <c r="D245" s="41">
        <v>0</v>
      </c>
      <c r="E245" s="41">
        <v>0</v>
      </c>
      <c r="F245" s="41">
        <v>0</v>
      </c>
      <c r="G245" s="48">
        <v>30006</v>
      </c>
    </row>
    <row r="246" spans="1:7" x14ac:dyDescent="0.25">
      <c r="A246" s="48">
        <v>300069098</v>
      </c>
      <c r="B246" s="41" t="s">
        <v>455</v>
      </c>
      <c r="C246" s="41">
        <v>0</v>
      </c>
      <c r="D246" s="41">
        <v>0</v>
      </c>
      <c r="E246" s="41">
        <v>0</v>
      </c>
      <c r="F246" s="41">
        <v>0</v>
      </c>
      <c r="G246" s="48">
        <v>30006</v>
      </c>
    </row>
    <row r="247" spans="1:7" x14ac:dyDescent="0.25">
      <c r="A247" s="48">
        <v>300069110</v>
      </c>
      <c r="B247" s="41" t="s">
        <v>457</v>
      </c>
      <c r="C247" s="41">
        <v>0</v>
      </c>
      <c r="D247" s="41">
        <v>0</v>
      </c>
      <c r="E247" s="41">
        <v>0</v>
      </c>
      <c r="F247" s="41">
        <v>0</v>
      </c>
      <c r="G247" s="48">
        <v>30006</v>
      </c>
    </row>
    <row r="248" spans="1:7" x14ac:dyDescent="0.25">
      <c r="A248" s="48">
        <v>300069114</v>
      </c>
      <c r="B248" s="41" t="s">
        <v>459</v>
      </c>
      <c r="C248" s="41">
        <v>0</v>
      </c>
      <c r="D248" s="41">
        <v>0</v>
      </c>
      <c r="E248" s="41">
        <v>0</v>
      </c>
      <c r="F248" s="41">
        <v>0</v>
      </c>
      <c r="G248" s="48">
        <v>30006</v>
      </c>
    </row>
    <row r="249" spans="1:7" x14ac:dyDescent="0.25">
      <c r="A249" s="48">
        <v>300069800</v>
      </c>
      <c r="B249" s="41" t="s">
        <v>461</v>
      </c>
      <c r="C249" s="41">
        <v>0</v>
      </c>
      <c r="D249" s="41">
        <v>-7500</v>
      </c>
      <c r="E249" s="41">
        <v>-7500</v>
      </c>
      <c r="F249" s="41">
        <v>7500</v>
      </c>
      <c r="G249" s="48">
        <v>30006</v>
      </c>
    </row>
    <row r="250" spans="1:7" x14ac:dyDescent="0.25">
      <c r="A250" s="48">
        <v>300069801</v>
      </c>
      <c r="B250" s="41" t="s">
        <v>463</v>
      </c>
      <c r="C250" s="41">
        <v>0</v>
      </c>
      <c r="D250" s="41">
        <v>0</v>
      </c>
      <c r="E250" s="41">
        <v>0</v>
      </c>
      <c r="F250" s="41">
        <v>0</v>
      </c>
      <c r="G250" s="48">
        <v>30006</v>
      </c>
    </row>
    <row r="251" spans="1:7" x14ac:dyDescent="0.25">
      <c r="A251" s="48">
        <v>300069846</v>
      </c>
      <c r="B251" s="41" t="s">
        <v>465</v>
      </c>
      <c r="C251" s="41">
        <v>0</v>
      </c>
      <c r="D251" s="41">
        <v>0</v>
      </c>
      <c r="E251" s="41">
        <v>0</v>
      </c>
      <c r="F251" s="41">
        <v>0</v>
      </c>
      <c r="G251" s="48">
        <v>30006</v>
      </c>
    </row>
    <row r="252" spans="1:7" x14ac:dyDescent="0.25">
      <c r="A252" s="48">
        <v>300070200</v>
      </c>
      <c r="B252" s="41" t="s">
        <v>467</v>
      </c>
      <c r="C252" s="41">
        <v>0</v>
      </c>
      <c r="D252" s="41">
        <v>0</v>
      </c>
      <c r="E252" s="41">
        <v>0</v>
      </c>
      <c r="F252" s="41">
        <v>0</v>
      </c>
      <c r="G252" s="48">
        <v>30007</v>
      </c>
    </row>
    <row r="253" spans="1:7" x14ac:dyDescent="0.25">
      <c r="A253" s="48">
        <v>300072429</v>
      </c>
      <c r="B253" s="41" t="s">
        <v>469</v>
      </c>
      <c r="C253" s="41">
        <v>0</v>
      </c>
      <c r="D253" s="41">
        <v>0</v>
      </c>
      <c r="E253" s="41">
        <v>0</v>
      </c>
      <c r="F253" s="41">
        <v>0</v>
      </c>
      <c r="G253" s="48">
        <v>30007</v>
      </c>
    </row>
    <row r="254" spans="1:7" x14ac:dyDescent="0.25">
      <c r="A254" s="48">
        <v>300072500</v>
      </c>
      <c r="B254" s="41" t="s">
        <v>471</v>
      </c>
      <c r="C254" s="41">
        <v>0</v>
      </c>
      <c r="D254" s="41">
        <v>0</v>
      </c>
      <c r="E254" s="41">
        <v>0</v>
      </c>
      <c r="F254" s="41">
        <v>0</v>
      </c>
      <c r="G254" s="48">
        <v>30007</v>
      </c>
    </row>
    <row r="255" spans="1:7" x14ac:dyDescent="0.25">
      <c r="A255" s="48">
        <v>300072524</v>
      </c>
      <c r="B255" s="41" t="s">
        <v>473</v>
      </c>
      <c r="C255" s="41">
        <v>0</v>
      </c>
      <c r="D255" s="41">
        <v>0</v>
      </c>
      <c r="E255" s="41">
        <v>0</v>
      </c>
      <c r="F255" s="41">
        <v>0</v>
      </c>
      <c r="G255" s="48">
        <v>30007</v>
      </c>
    </row>
    <row r="256" spans="1:7" x14ac:dyDescent="0.25">
      <c r="A256" s="48">
        <v>300074600</v>
      </c>
      <c r="B256" s="41" t="s">
        <v>475</v>
      </c>
      <c r="C256" s="41">
        <v>0</v>
      </c>
      <c r="D256" s="41">
        <v>0</v>
      </c>
      <c r="E256" s="41">
        <v>0</v>
      </c>
      <c r="F256" s="41">
        <v>0</v>
      </c>
      <c r="G256" s="48">
        <v>30007</v>
      </c>
    </row>
    <row r="257" spans="1:7" x14ac:dyDescent="0.25">
      <c r="A257" s="48">
        <v>300074610</v>
      </c>
      <c r="B257" s="41" t="s">
        <v>477</v>
      </c>
      <c r="C257" s="41">
        <v>0</v>
      </c>
      <c r="D257" s="41">
        <v>0</v>
      </c>
      <c r="E257" s="41">
        <v>0</v>
      </c>
      <c r="F257" s="41">
        <v>0</v>
      </c>
      <c r="G257" s="48">
        <v>30007</v>
      </c>
    </row>
    <row r="258" spans="1:7" x14ac:dyDescent="0.25">
      <c r="A258" s="48">
        <v>300074611</v>
      </c>
      <c r="B258" s="41" t="s">
        <v>479</v>
      </c>
      <c r="C258" s="41">
        <v>0</v>
      </c>
      <c r="D258" s="41">
        <v>0</v>
      </c>
      <c r="E258" s="41">
        <v>0</v>
      </c>
      <c r="F258" s="41">
        <v>0</v>
      </c>
      <c r="G258" s="48">
        <v>30007</v>
      </c>
    </row>
    <row r="259" spans="1:7" x14ac:dyDescent="0.25">
      <c r="A259" s="48">
        <v>300089051</v>
      </c>
      <c r="B259" s="41" t="s">
        <v>481</v>
      </c>
      <c r="C259" s="41">
        <v>0</v>
      </c>
      <c r="D259" s="41">
        <v>0</v>
      </c>
      <c r="E259" s="41">
        <v>0</v>
      </c>
      <c r="F259" s="41">
        <v>0</v>
      </c>
      <c r="G259" s="48">
        <v>30008</v>
      </c>
    </row>
    <row r="260" spans="1:7" x14ac:dyDescent="0.25">
      <c r="A260" s="48">
        <v>300089801</v>
      </c>
      <c r="B260" s="41" t="s">
        <v>483</v>
      </c>
      <c r="C260" s="41">
        <v>0</v>
      </c>
      <c r="D260" s="41">
        <v>0</v>
      </c>
      <c r="E260" s="41">
        <v>0</v>
      </c>
      <c r="F260" s="41">
        <v>0</v>
      </c>
      <c r="G260" s="48">
        <v>30008</v>
      </c>
    </row>
    <row r="261" spans="1:7" x14ac:dyDescent="0.25">
      <c r="A261" s="48">
        <v>300090100</v>
      </c>
      <c r="B261" s="41" t="s">
        <v>485</v>
      </c>
      <c r="C261" s="41">
        <v>0</v>
      </c>
      <c r="D261" s="41">
        <v>0</v>
      </c>
      <c r="E261" s="41">
        <v>0</v>
      </c>
      <c r="F261" s="41">
        <v>0</v>
      </c>
      <c r="G261" s="48">
        <v>30009</v>
      </c>
    </row>
    <row r="262" spans="1:7" x14ac:dyDescent="0.25">
      <c r="A262" s="48">
        <v>300090930</v>
      </c>
      <c r="B262" s="41" t="s">
        <v>487</v>
      </c>
      <c r="C262" s="41">
        <v>0</v>
      </c>
      <c r="D262" s="41">
        <v>0</v>
      </c>
      <c r="E262" s="41">
        <v>0</v>
      </c>
      <c r="F262" s="41">
        <v>0</v>
      </c>
      <c r="G262" s="48">
        <v>30009</v>
      </c>
    </row>
    <row r="263" spans="1:7" x14ac:dyDescent="0.25">
      <c r="A263" s="48">
        <v>300091600</v>
      </c>
      <c r="B263" s="41" t="s">
        <v>489</v>
      </c>
      <c r="C263" s="41">
        <v>0</v>
      </c>
      <c r="D263" s="41">
        <v>0</v>
      </c>
      <c r="E263" s="41">
        <v>0</v>
      </c>
      <c r="F263" s="41">
        <v>0</v>
      </c>
      <c r="G263" s="48">
        <v>30009</v>
      </c>
    </row>
    <row r="264" spans="1:7" x14ac:dyDescent="0.25">
      <c r="A264" s="48">
        <v>300091640</v>
      </c>
      <c r="B264" s="41" t="s">
        <v>491</v>
      </c>
      <c r="C264" s="41">
        <v>0</v>
      </c>
      <c r="D264" s="41">
        <v>0</v>
      </c>
      <c r="E264" s="41">
        <v>0</v>
      </c>
      <c r="F264" s="41">
        <v>0</v>
      </c>
      <c r="G264" s="48">
        <v>30009</v>
      </c>
    </row>
    <row r="265" spans="1:7" x14ac:dyDescent="0.25">
      <c r="A265" s="48">
        <v>300092000</v>
      </c>
      <c r="B265" s="41" t="s">
        <v>493</v>
      </c>
      <c r="C265" s="41">
        <v>0</v>
      </c>
      <c r="D265" s="41">
        <v>0</v>
      </c>
      <c r="E265" s="41">
        <v>0</v>
      </c>
      <c r="F265" s="41">
        <v>0</v>
      </c>
      <c r="G265" s="48">
        <v>30009</v>
      </c>
    </row>
    <row r="266" spans="1:7" x14ac:dyDescent="0.25">
      <c r="A266" s="48">
        <v>300092007</v>
      </c>
      <c r="B266" s="41" t="s">
        <v>495</v>
      </c>
      <c r="C266" s="41">
        <v>0</v>
      </c>
      <c r="D266" s="41">
        <v>0</v>
      </c>
      <c r="E266" s="41">
        <v>0</v>
      </c>
      <c r="F266" s="41">
        <v>0</v>
      </c>
      <c r="G266" s="48">
        <v>30009</v>
      </c>
    </row>
    <row r="267" spans="1:7" x14ac:dyDescent="0.25">
      <c r="A267" s="48">
        <v>300092423</v>
      </c>
      <c r="B267" s="41" t="s">
        <v>497</v>
      </c>
      <c r="C267" s="41">
        <v>0</v>
      </c>
      <c r="D267" s="41">
        <v>0</v>
      </c>
      <c r="E267" s="41">
        <v>0</v>
      </c>
      <c r="F267" s="41">
        <v>0</v>
      </c>
      <c r="G267" s="48">
        <v>30009</v>
      </c>
    </row>
    <row r="268" spans="1:7" x14ac:dyDescent="0.25">
      <c r="A268" s="48">
        <v>300092500</v>
      </c>
      <c r="B268" s="41" t="s">
        <v>499</v>
      </c>
      <c r="C268" s="41">
        <v>0</v>
      </c>
      <c r="D268" s="41">
        <v>0</v>
      </c>
      <c r="E268" s="41">
        <v>0</v>
      </c>
      <c r="F268" s="41">
        <v>0</v>
      </c>
      <c r="G268" s="48">
        <v>30009</v>
      </c>
    </row>
    <row r="269" spans="1:7" x14ac:dyDescent="0.25">
      <c r="A269" s="48">
        <v>300092524</v>
      </c>
      <c r="B269" s="41" t="s">
        <v>501</v>
      </c>
      <c r="C269" s="41">
        <v>0</v>
      </c>
      <c r="D269" s="41">
        <v>0</v>
      </c>
      <c r="E269" s="41">
        <v>0</v>
      </c>
      <c r="F269" s="41">
        <v>0</v>
      </c>
      <c r="G269" s="48">
        <v>30009</v>
      </c>
    </row>
    <row r="270" spans="1:7" x14ac:dyDescent="0.25">
      <c r="A270" s="48">
        <v>300092801</v>
      </c>
      <c r="B270" s="41" t="s">
        <v>503</v>
      </c>
      <c r="C270" s="41">
        <v>0</v>
      </c>
      <c r="D270" s="41">
        <v>0</v>
      </c>
      <c r="E270" s="41">
        <v>0</v>
      </c>
      <c r="F270" s="41">
        <v>0</v>
      </c>
      <c r="G270" s="48">
        <v>30009</v>
      </c>
    </row>
    <row r="271" spans="1:7" x14ac:dyDescent="0.25">
      <c r="A271" s="48">
        <v>300099054</v>
      </c>
      <c r="B271" s="41" t="s">
        <v>505</v>
      </c>
      <c r="C271" s="41">
        <v>0</v>
      </c>
      <c r="D271" s="41">
        <v>0</v>
      </c>
      <c r="E271" s="41">
        <v>0</v>
      </c>
      <c r="F271" s="41">
        <v>0</v>
      </c>
      <c r="G271" s="48">
        <v>30009</v>
      </c>
    </row>
    <row r="272" spans="1:7" x14ac:dyDescent="0.25">
      <c r="A272" s="48">
        <v>300099800</v>
      </c>
      <c r="B272" s="41" t="s">
        <v>507</v>
      </c>
      <c r="C272" s="41">
        <v>0</v>
      </c>
      <c r="D272" s="41">
        <v>0</v>
      </c>
      <c r="E272" s="41">
        <v>0</v>
      </c>
      <c r="F272" s="41">
        <v>0</v>
      </c>
      <c r="G272" s="48">
        <v>30009</v>
      </c>
    </row>
    <row r="273" spans="1:7" x14ac:dyDescent="0.25">
      <c r="A273" s="48">
        <v>300100100</v>
      </c>
      <c r="B273" s="41" t="s">
        <v>2823</v>
      </c>
      <c r="C273" s="41">
        <v>152018.35</v>
      </c>
      <c r="D273" s="41">
        <v>0</v>
      </c>
      <c r="E273" s="41">
        <v>0</v>
      </c>
      <c r="F273" s="41">
        <v>152018.35</v>
      </c>
      <c r="G273" s="48">
        <v>30010</v>
      </c>
    </row>
    <row r="274" spans="1:7" x14ac:dyDescent="0.25">
      <c r="A274" s="48">
        <v>300100150</v>
      </c>
      <c r="B274" s="41" t="s">
        <v>2802</v>
      </c>
      <c r="C274" s="41">
        <v>5995.6</v>
      </c>
      <c r="D274" s="41">
        <v>0</v>
      </c>
      <c r="E274" s="41">
        <v>0</v>
      </c>
      <c r="F274" s="41">
        <v>5995.6</v>
      </c>
      <c r="G274" s="48">
        <v>30010</v>
      </c>
    </row>
    <row r="275" spans="1:7" x14ac:dyDescent="0.25">
      <c r="A275" s="48">
        <v>300100200</v>
      </c>
      <c r="B275" s="41" t="s">
        <v>2824</v>
      </c>
      <c r="C275" s="41">
        <v>25757.31</v>
      </c>
      <c r="D275" s="41">
        <v>0</v>
      </c>
      <c r="E275" s="41">
        <v>0</v>
      </c>
      <c r="F275" s="41">
        <v>25757.31</v>
      </c>
      <c r="G275" s="48">
        <v>30010</v>
      </c>
    </row>
    <row r="276" spans="1:7" x14ac:dyDescent="0.25">
      <c r="A276" s="48">
        <v>300100930</v>
      </c>
      <c r="B276" s="41" t="s">
        <v>2803</v>
      </c>
      <c r="C276" s="41">
        <v>23.53</v>
      </c>
      <c r="D276" s="41">
        <v>0</v>
      </c>
      <c r="E276" s="41">
        <v>0</v>
      </c>
      <c r="F276" s="41">
        <v>23.53</v>
      </c>
      <c r="G276" s="48">
        <v>30010</v>
      </c>
    </row>
    <row r="277" spans="1:7" x14ac:dyDescent="0.25">
      <c r="A277" s="48">
        <v>300101040</v>
      </c>
      <c r="B277" s="41" t="s">
        <v>2804</v>
      </c>
      <c r="C277" s="41">
        <v>1148.1099999999999</v>
      </c>
      <c r="D277" s="41">
        <v>0</v>
      </c>
      <c r="E277" s="41">
        <v>0</v>
      </c>
      <c r="F277" s="41">
        <v>1148.1099999999999</v>
      </c>
      <c r="G277" s="48">
        <v>30010</v>
      </c>
    </row>
    <row r="278" spans="1:7" x14ac:dyDescent="0.25">
      <c r="A278" s="48">
        <v>300101502</v>
      </c>
      <c r="B278" s="41" t="s">
        <v>2805</v>
      </c>
      <c r="C278" s="41">
        <v>10622.85</v>
      </c>
      <c r="D278" s="41">
        <v>0</v>
      </c>
      <c r="E278" s="41">
        <v>0</v>
      </c>
      <c r="F278" s="41">
        <v>10622.85</v>
      </c>
      <c r="G278" s="48">
        <v>30010</v>
      </c>
    </row>
    <row r="279" spans="1:7" x14ac:dyDescent="0.25">
      <c r="A279" s="48">
        <v>300102000</v>
      </c>
      <c r="B279" s="41" t="s">
        <v>2806</v>
      </c>
      <c r="C279" s="41">
        <v>2855.25</v>
      </c>
      <c r="D279" s="41">
        <v>0</v>
      </c>
      <c r="E279" s="41">
        <v>0</v>
      </c>
      <c r="F279" s="41">
        <v>2855.25</v>
      </c>
      <c r="G279" s="48">
        <v>30010</v>
      </c>
    </row>
    <row r="280" spans="1:7" x14ac:dyDescent="0.25">
      <c r="A280" s="48">
        <v>300102003</v>
      </c>
      <c r="B280" s="41" t="s">
        <v>2825</v>
      </c>
      <c r="C280" s="41">
        <v>1602</v>
      </c>
      <c r="D280" s="41">
        <v>0</v>
      </c>
      <c r="E280" s="41">
        <v>0</v>
      </c>
      <c r="F280" s="41">
        <v>1602</v>
      </c>
      <c r="G280" s="48">
        <v>30010</v>
      </c>
    </row>
    <row r="281" spans="1:7" x14ac:dyDescent="0.25">
      <c r="A281" s="48">
        <v>300102004</v>
      </c>
      <c r="B281" s="41" t="s">
        <v>2807</v>
      </c>
      <c r="C281" s="41">
        <v>10362.41</v>
      </c>
      <c r="D281" s="41">
        <v>0</v>
      </c>
      <c r="E281" s="41">
        <v>0</v>
      </c>
      <c r="F281" s="41">
        <v>10362.41</v>
      </c>
      <c r="G281" s="48">
        <v>30010</v>
      </c>
    </row>
    <row r="282" spans="1:7" x14ac:dyDescent="0.25">
      <c r="A282" s="48">
        <v>300102250</v>
      </c>
      <c r="B282" s="41" t="s">
        <v>2808</v>
      </c>
      <c r="C282" s="41">
        <v>0</v>
      </c>
      <c r="D282" s="41">
        <v>0</v>
      </c>
      <c r="E282" s="41">
        <v>0</v>
      </c>
      <c r="F282" s="41">
        <v>0</v>
      </c>
      <c r="G282" s="48">
        <v>30010</v>
      </c>
    </row>
    <row r="283" spans="1:7" x14ac:dyDescent="0.25">
      <c r="A283" s="48">
        <v>300102300</v>
      </c>
      <c r="B283" s="41" t="s">
        <v>2826</v>
      </c>
      <c r="C283" s="41">
        <v>3829.4</v>
      </c>
      <c r="D283" s="41">
        <v>0</v>
      </c>
      <c r="E283" s="41">
        <v>0</v>
      </c>
      <c r="F283" s="41">
        <v>3829.4</v>
      </c>
      <c r="G283" s="48">
        <v>30010</v>
      </c>
    </row>
    <row r="284" spans="1:7" x14ac:dyDescent="0.25">
      <c r="A284" s="48">
        <v>300102401</v>
      </c>
      <c r="B284" s="41" t="s">
        <v>2809</v>
      </c>
      <c r="C284" s="41">
        <v>297662.33</v>
      </c>
      <c r="D284" s="41">
        <v>0</v>
      </c>
      <c r="E284" s="41">
        <v>0</v>
      </c>
      <c r="F284" s="41">
        <v>297662.33</v>
      </c>
      <c r="G284" s="48">
        <v>30010</v>
      </c>
    </row>
    <row r="285" spans="1:7" x14ac:dyDescent="0.25">
      <c r="A285" s="48">
        <v>300102429</v>
      </c>
      <c r="B285" s="41" t="s">
        <v>2827</v>
      </c>
      <c r="C285" s="41">
        <v>495.75</v>
      </c>
      <c r="D285" s="41">
        <v>0</v>
      </c>
      <c r="E285" s="41">
        <v>0</v>
      </c>
      <c r="F285" s="41">
        <v>495.75</v>
      </c>
      <c r="G285" s="48">
        <v>30010</v>
      </c>
    </row>
    <row r="286" spans="1:7" x14ac:dyDescent="0.25">
      <c r="A286" s="48">
        <v>300102432</v>
      </c>
      <c r="B286" s="41" t="s">
        <v>2862</v>
      </c>
      <c r="C286" s="41">
        <v>410</v>
      </c>
      <c r="D286" s="41">
        <v>0</v>
      </c>
      <c r="E286" s="41">
        <v>0</v>
      </c>
      <c r="F286" s="41">
        <v>410</v>
      </c>
      <c r="G286" s="48">
        <v>30010</v>
      </c>
    </row>
    <row r="287" spans="1:7" x14ac:dyDescent="0.25">
      <c r="A287" s="48">
        <v>300102434</v>
      </c>
      <c r="B287" s="41" t="s">
        <v>2828</v>
      </c>
      <c r="C287" s="41">
        <v>8550</v>
      </c>
      <c r="D287" s="41">
        <v>0</v>
      </c>
      <c r="E287" s="41">
        <v>0</v>
      </c>
      <c r="F287" s="41">
        <v>8550</v>
      </c>
      <c r="G287" s="48">
        <v>30010</v>
      </c>
    </row>
    <row r="288" spans="1:7" x14ac:dyDescent="0.25">
      <c r="A288" s="48">
        <v>300102500</v>
      </c>
      <c r="B288" s="41" t="s">
        <v>2829</v>
      </c>
      <c r="C288" s="41">
        <v>16108.33</v>
      </c>
      <c r="D288" s="41">
        <v>0</v>
      </c>
      <c r="E288" s="41">
        <v>0</v>
      </c>
      <c r="F288" s="41">
        <v>16108.33</v>
      </c>
      <c r="G288" s="48">
        <v>30010</v>
      </c>
    </row>
    <row r="289" spans="1:7" x14ac:dyDescent="0.25">
      <c r="A289" s="48">
        <v>300102503</v>
      </c>
      <c r="B289" s="41" t="s">
        <v>2830</v>
      </c>
      <c r="C289" s="41">
        <v>0</v>
      </c>
      <c r="D289" s="41">
        <v>0</v>
      </c>
      <c r="E289" s="41">
        <v>0</v>
      </c>
      <c r="F289" s="41">
        <v>0</v>
      </c>
      <c r="G289" s="48">
        <v>30010</v>
      </c>
    </row>
    <row r="290" spans="1:7" x14ac:dyDescent="0.25">
      <c r="A290" s="48">
        <v>300102520</v>
      </c>
      <c r="B290" s="41" t="s">
        <v>2831</v>
      </c>
      <c r="C290" s="41">
        <v>3680.96</v>
      </c>
      <c r="D290" s="41">
        <v>0</v>
      </c>
      <c r="E290" s="41">
        <v>0</v>
      </c>
      <c r="F290" s="41">
        <v>3680.96</v>
      </c>
      <c r="G290" s="48">
        <v>30010</v>
      </c>
    </row>
    <row r="291" spans="1:7" x14ac:dyDescent="0.25">
      <c r="A291" s="48">
        <v>300102524</v>
      </c>
      <c r="B291" s="41" t="s">
        <v>2832</v>
      </c>
      <c r="C291" s="41">
        <v>177.15</v>
      </c>
      <c r="D291" s="41">
        <v>0</v>
      </c>
      <c r="E291" s="41">
        <v>0</v>
      </c>
      <c r="F291" s="41">
        <v>177.15</v>
      </c>
      <c r="G291" s="48">
        <v>30010</v>
      </c>
    </row>
    <row r="292" spans="1:7" x14ac:dyDescent="0.25">
      <c r="A292" s="48">
        <v>300102701</v>
      </c>
      <c r="B292" s="41" t="s">
        <v>2833</v>
      </c>
      <c r="C292" s="41">
        <v>0</v>
      </c>
      <c r="D292" s="41">
        <v>0</v>
      </c>
      <c r="E292" s="41">
        <v>0</v>
      </c>
      <c r="F292" s="41">
        <v>0</v>
      </c>
      <c r="G292" s="48">
        <v>30010</v>
      </c>
    </row>
    <row r="293" spans="1:7" x14ac:dyDescent="0.25">
      <c r="A293" s="48">
        <v>300102703</v>
      </c>
      <c r="B293" s="41" t="s">
        <v>2834</v>
      </c>
      <c r="C293" s="41">
        <v>14.38</v>
      </c>
      <c r="D293" s="41">
        <v>0</v>
      </c>
      <c r="E293" s="41">
        <v>0</v>
      </c>
      <c r="F293" s="41">
        <v>14.38</v>
      </c>
      <c r="G293" s="48">
        <v>30010</v>
      </c>
    </row>
    <row r="294" spans="1:7" x14ac:dyDescent="0.25">
      <c r="A294" s="48">
        <v>300102706</v>
      </c>
      <c r="B294" s="41" t="s">
        <v>2810</v>
      </c>
      <c r="C294" s="41">
        <v>96</v>
      </c>
      <c r="D294" s="41">
        <v>0</v>
      </c>
      <c r="E294" s="41">
        <v>0</v>
      </c>
      <c r="F294" s="41">
        <v>96</v>
      </c>
      <c r="G294" s="48">
        <v>30010</v>
      </c>
    </row>
    <row r="295" spans="1:7" x14ac:dyDescent="0.25">
      <c r="A295" s="48">
        <v>300102900</v>
      </c>
      <c r="B295" s="41" t="s">
        <v>2835</v>
      </c>
      <c r="C295" s="41">
        <v>0</v>
      </c>
      <c r="D295" s="41">
        <v>0</v>
      </c>
      <c r="E295" s="41">
        <v>0</v>
      </c>
      <c r="F295" s="41">
        <v>0</v>
      </c>
      <c r="G295" s="48">
        <v>30010</v>
      </c>
    </row>
    <row r="296" spans="1:7" x14ac:dyDescent="0.25">
      <c r="A296" s="48">
        <v>300102904</v>
      </c>
      <c r="B296" s="41" t="s">
        <v>2836</v>
      </c>
      <c r="C296" s="41">
        <v>0</v>
      </c>
      <c r="D296" s="41">
        <v>0</v>
      </c>
      <c r="E296" s="41">
        <v>0</v>
      </c>
      <c r="F296" s="41">
        <v>0</v>
      </c>
      <c r="G296" s="48">
        <v>30010</v>
      </c>
    </row>
    <row r="297" spans="1:7" x14ac:dyDescent="0.25">
      <c r="A297" s="48">
        <v>300103000</v>
      </c>
      <c r="B297" s="41" t="s">
        <v>2837</v>
      </c>
      <c r="C297" s="41">
        <v>0</v>
      </c>
      <c r="D297" s="41">
        <v>0</v>
      </c>
      <c r="E297" s="41">
        <v>0</v>
      </c>
      <c r="F297" s="41">
        <v>0</v>
      </c>
      <c r="G297" s="48">
        <v>30010</v>
      </c>
    </row>
    <row r="298" spans="1:7" x14ac:dyDescent="0.25">
      <c r="A298" s="48">
        <v>300104995</v>
      </c>
      <c r="B298" s="41" t="s">
        <v>2838</v>
      </c>
      <c r="C298" s="41">
        <v>0</v>
      </c>
      <c r="D298" s="41">
        <v>0</v>
      </c>
      <c r="E298" s="41">
        <v>0</v>
      </c>
      <c r="F298" s="41">
        <v>0</v>
      </c>
      <c r="G298" s="48">
        <v>30010</v>
      </c>
    </row>
    <row r="299" spans="1:7" x14ac:dyDescent="0.25">
      <c r="A299" s="48">
        <v>300105141</v>
      </c>
      <c r="B299" s="41" t="s">
        <v>2811</v>
      </c>
      <c r="C299" s="41">
        <v>11532.17</v>
      </c>
      <c r="D299" s="41">
        <v>0</v>
      </c>
      <c r="E299" s="41">
        <v>0</v>
      </c>
      <c r="F299" s="41">
        <v>11532.17</v>
      </c>
      <c r="G299" s="48">
        <v>30010</v>
      </c>
    </row>
    <row r="300" spans="1:7" x14ac:dyDescent="0.25">
      <c r="A300" s="48">
        <v>300109005</v>
      </c>
      <c r="B300" s="41" t="s">
        <v>2839</v>
      </c>
      <c r="C300" s="41">
        <v>-274327</v>
      </c>
      <c r="D300" s="41">
        <v>0</v>
      </c>
      <c r="E300" s="41">
        <v>0</v>
      </c>
      <c r="F300" s="41">
        <v>-274327</v>
      </c>
      <c r="G300" s="48">
        <v>30010</v>
      </c>
    </row>
    <row r="301" spans="1:7" x14ac:dyDescent="0.25">
      <c r="A301" s="48">
        <v>300109051</v>
      </c>
      <c r="B301" s="41" t="s">
        <v>2840</v>
      </c>
      <c r="C301" s="41">
        <v>-724167</v>
      </c>
      <c r="D301" s="41">
        <v>0</v>
      </c>
      <c r="E301" s="41">
        <v>0</v>
      </c>
      <c r="F301" s="41">
        <v>-724167</v>
      </c>
      <c r="G301" s="48">
        <v>30010</v>
      </c>
    </row>
    <row r="302" spans="1:7" x14ac:dyDescent="0.25">
      <c r="A302" s="48">
        <v>300109116</v>
      </c>
      <c r="B302" s="41" t="s">
        <v>2878</v>
      </c>
      <c r="C302" s="41">
        <v>0</v>
      </c>
      <c r="D302" s="41">
        <v>0</v>
      </c>
      <c r="E302" s="41">
        <v>0</v>
      </c>
      <c r="F302" s="41">
        <v>0</v>
      </c>
      <c r="G302" s="48">
        <v>30010</v>
      </c>
    </row>
    <row r="303" spans="1:7" x14ac:dyDescent="0.25">
      <c r="A303" s="48">
        <v>300109201</v>
      </c>
      <c r="B303" s="41" t="s">
        <v>2841</v>
      </c>
      <c r="C303" s="41">
        <v>-1512.95</v>
      </c>
      <c r="D303" s="41">
        <v>0</v>
      </c>
      <c r="E303" s="41">
        <v>0</v>
      </c>
      <c r="F303" s="41">
        <v>-1512.95</v>
      </c>
      <c r="G303" s="48">
        <v>30010</v>
      </c>
    </row>
    <row r="304" spans="1:7" x14ac:dyDescent="0.25">
      <c r="A304" s="48">
        <v>300109805</v>
      </c>
      <c r="B304" s="41" t="s">
        <v>2842</v>
      </c>
      <c r="C304" s="41">
        <v>0</v>
      </c>
      <c r="D304" s="41">
        <v>0</v>
      </c>
      <c r="E304" s="41">
        <v>0</v>
      </c>
      <c r="F304" s="41">
        <v>0</v>
      </c>
      <c r="G304" s="48">
        <v>30010</v>
      </c>
    </row>
    <row r="305" spans="1:7" x14ac:dyDescent="0.25">
      <c r="A305" s="48">
        <v>300111020</v>
      </c>
      <c r="B305" s="41" t="s">
        <v>527</v>
      </c>
      <c r="C305" s="41">
        <v>9360.5</v>
      </c>
      <c r="D305" s="41">
        <v>11750</v>
      </c>
      <c r="E305" s="41">
        <v>11750</v>
      </c>
      <c r="F305" s="41">
        <v>-2389.5</v>
      </c>
      <c r="G305" s="48">
        <v>30011</v>
      </c>
    </row>
    <row r="306" spans="1:7" x14ac:dyDescent="0.25">
      <c r="A306" s="48">
        <v>300111021</v>
      </c>
      <c r="B306" s="41" t="s">
        <v>529</v>
      </c>
      <c r="C306" s="41">
        <v>0</v>
      </c>
      <c r="D306" s="41">
        <v>0</v>
      </c>
      <c r="E306" s="41">
        <v>0</v>
      </c>
      <c r="F306" s="41">
        <v>0</v>
      </c>
      <c r="G306" s="48">
        <v>30011</v>
      </c>
    </row>
    <row r="307" spans="1:7" x14ac:dyDescent="0.25">
      <c r="A307" s="48">
        <v>300111022</v>
      </c>
      <c r="B307" s="41" t="s">
        <v>531</v>
      </c>
      <c r="C307" s="41">
        <v>0</v>
      </c>
      <c r="D307" s="41">
        <v>0</v>
      </c>
      <c r="E307" s="41">
        <v>0</v>
      </c>
      <c r="F307" s="41">
        <v>0</v>
      </c>
      <c r="G307" s="48">
        <v>30011</v>
      </c>
    </row>
    <row r="308" spans="1:7" x14ac:dyDescent="0.25">
      <c r="A308" s="48">
        <v>300111023</v>
      </c>
      <c r="B308" s="41" t="s">
        <v>533</v>
      </c>
      <c r="C308" s="41">
        <v>0</v>
      </c>
      <c r="D308" s="41">
        <v>0</v>
      </c>
      <c r="E308" s="41">
        <v>0</v>
      </c>
      <c r="F308" s="41">
        <v>0</v>
      </c>
      <c r="G308" s="48">
        <v>30011</v>
      </c>
    </row>
    <row r="309" spans="1:7" x14ac:dyDescent="0.25">
      <c r="A309" s="48">
        <v>300111024</v>
      </c>
      <c r="B309" s="41" t="s">
        <v>535</v>
      </c>
      <c r="C309" s="41">
        <v>5407.26</v>
      </c>
      <c r="D309" s="41">
        <v>13000</v>
      </c>
      <c r="E309" s="41">
        <v>13000</v>
      </c>
      <c r="F309" s="41">
        <v>-7592.74</v>
      </c>
      <c r="G309" s="48">
        <v>30011</v>
      </c>
    </row>
    <row r="310" spans="1:7" x14ac:dyDescent="0.25">
      <c r="A310" s="48">
        <v>300111025</v>
      </c>
      <c r="B310" s="41" t="s">
        <v>537</v>
      </c>
      <c r="C310" s="41">
        <v>0</v>
      </c>
      <c r="D310" s="41">
        <v>0</v>
      </c>
      <c r="E310" s="41">
        <v>0</v>
      </c>
      <c r="F310" s="41">
        <v>0</v>
      </c>
      <c r="G310" s="48">
        <v>30011</v>
      </c>
    </row>
    <row r="311" spans="1:7" x14ac:dyDescent="0.25">
      <c r="A311" s="48">
        <v>300111200</v>
      </c>
      <c r="B311" s="41" t="s">
        <v>2865</v>
      </c>
      <c r="C311" s="41">
        <v>0</v>
      </c>
      <c r="D311" s="41">
        <v>0</v>
      </c>
      <c r="E311" s="41">
        <v>2800</v>
      </c>
      <c r="F311" s="41">
        <v>-2800</v>
      </c>
      <c r="G311" s="48">
        <v>30011</v>
      </c>
    </row>
    <row r="312" spans="1:7" x14ac:dyDescent="0.25">
      <c r="A312" s="48">
        <v>300115008</v>
      </c>
      <c r="B312" s="41" t="s">
        <v>539</v>
      </c>
      <c r="C312" s="41">
        <v>0</v>
      </c>
      <c r="D312" s="41">
        <v>0</v>
      </c>
      <c r="E312" s="41">
        <v>0</v>
      </c>
      <c r="F312" s="41">
        <v>0</v>
      </c>
      <c r="G312" s="48">
        <v>30011</v>
      </c>
    </row>
    <row r="313" spans="1:7" x14ac:dyDescent="0.25">
      <c r="A313" s="48">
        <v>300119053</v>
      </c>
      <c r="B313" s="41" t="s">
        <v>541</v>
      </c>
      <c r="C313" s="41">
        <v>0</v>
      </c>
      <c r="D313" s="41">
        <v>0</v>
      </c>
      <c r="E313" s="41">
        <v>0</v>
      </c>
      <c r="F313" s="41">
        <v>0</v>
      </c>
      <c r="G313" s="48">
        <v>30011</v>
      </c>
    </row>
    <row r="314" spans="1:7" x14ac:dyDescent="0.25">
      <c r="A314" s="48">
        <v>300120800</v>
      </c>
      <c r="B314" s="41" t="s">
        <v>543</v>
      </c>
      <c r="C314" s="41">
        <v>0</v>
      </c>
      <c r="D314" s="41">
        <v>0</v>
      </c>
      <c r="E314" s="41">
        <v>0</v>
      </c>
      <c r="F314" s="41">
        <v>0</v>
      </c>
      <c r="G314" s="48">
        <v>30012</v>
      </c>
    </row>
    <row r="315" spans="1:7" x14ac:dyDescent="0.25">
      <c r="A315" s="48">
        <v>300122401</v>
      </c>
      <c r="B315" s="41" t="s">
        <v>545</v>
      </c>
      <c r="C315" s="41">
        <v>0</v>
      </c>
      <c r="D315" s="41">
        <v>0</v>
      </c>
      <c r="E315" s="41">
        <v>0</v>
      </c>
      <c r="F315" s="41">
        <v>0</v>
      </c>
      <c r="G315" s="48">
        <v>30012</v>
      </c>
    </row>
    <row r="316" spans="1:7" x14ac:dyDescent="0.25">
      <c r="A316" s="48">
        <v>300124610</v>
      </c>
      <c r="B316" s="41" t="s">
        <v>547</v>
      </c>
      <c r="C316" s="41">
        <v>0</v>
      </c>
      <c r="D316" s="41">
        <v>0</v>
      </c>
      <c r="E316" s="41">
        <v>0</v>
      </c>
      <c r="F316" s="41">
        <v>0</v>
      </c>
      <c r="G316" s="48">
        <v>30012</v>
      </c>
    </row>
    <row r="317" spans="1:7" x14ac:dyDescent="0.25">
      <c r="A317" s="48">
        <v>300132900</v>
      </c>
      <c r="B317" s="41" t="s">
        <v>2866</v>
      </c>
      <c r="C317" s="41">
        <v>8925000</v>
      </c>
      <c r="D317" s="41">
        <v>0</v>
      </c>
      <c r="E317" s="41">
        <v>0</v>
      </c>
      <c r="F317" s="41">
        <v>8925000</v>
      </c>
      <c r="G317" s="48">
        <v>30013</v>
      </c>
    </row>
    <row r="318" spans="1:7" x14ac:dyDescent="0.25">
      <c r="A318" s="48">
        <v>300139051</v>
      </c>
      <c r="B318" s="41" t="s">
        <v>2867</v>
      </c>
      <c r="C318" s="41">
        <v>-10742000</v>
      </c>
      <c r="D318" s="41">
        <v>0</v>
      </c>
      <c r="E318" s="41">
        <v>0</v>
      </c>
      <c r="F318" s="41">
        <v>-10742000</v>
      </c>
      <c r="G318" s="48">
        <v>30013</v>
      </c>
    </row>
    <row r="319" spans="1:7" x14ac:dyDescent="0.25">
      <c r="A319" s="48">
        <v>301010100</v>
      </c>
      <c r="B319" s="41" t="s">
        <v>549</v>
      </c>
      <c r="C319" s="41">
        <v>0</v>
      </c>
      <c r="D319" s="41">
        <v>0</v>
      </c>
      <c r="E319" s="41">
        <v>0</v>
      </c>
      <c r="F319" s="41">
        <v>0</v>
      </c>
      <c r="G319" s="48">
        <v>30101</v>
      </c>
    </row>
    <row r="320" spans="1:7" x14ac:dyDescent="0.25">
      <c r="A320" s="48">
        <v>301010101</v>
      </c>
      <c r="B320" s="41" t="s">
        <v>551</v>
      </c>
      <c r="C320" s="41">
        <v>0</v>
      </c>
      <c r="D320" s="41">
        <v>0</v>
      </c>
      <c r="E320" s="41">
        <v>0</v>
      </c>
      <c r="F320" s="41">
        <v>0</v>
      </c>
      <c r="G320" s="48">
        <v>30101</v>
      </c>
    </row>
    <row r="321" spans="1:7" x14ac:dyDescent="0.25">
      <c r="A321" s="48">
        <v>301010102</v>
      </c>
      <c r="B321" s="41" t="s">
        <v>553</v>
      </c>
      <c r="C321" s="41">
        <v>0</v>
      </c>
      <c r="D321" s="41">
        <v>0</v>
      </c>
      <c r="E321" s="41">
        <v>0</v>
      </c>
      <c r="F321" s="41">
        <v>0</v>
      </c>
      <c r="G321" s="48">
        <v>30101</v>
      </c>
    </row>
    <row r="322" spans="1:7" x14ac:dyDescent="0.25">
      <c r="A322" s="48">
        <v>301010103</v>
      </c>
      <c r="B322" s="41" t="s">
        <v>555</v>
      </c>
      <c r="C322" s="41">
        <v>0</v>
      </c>
      <c r="D322" s="41">
        <v>0</v>
      </c>
      <c r="E322" s="41">
        <v>0</v>
      </c>
      <c r="F322" s="41">
        <v>0</v>
      </c>
      <c r="G322" s="48">
        <v>30101</v>
      </c>
    </row>
    <row r="323" spans="1:7" x14ac:dyDescent="0.25">
      <c r="A323" s="48">
        <v>301010120</v>
      </c>
      <c r="B323" s="41" t="s">
        <v>557</v>
      </c>
      <c r="C323" s="41">
        <v>0</v>
      </c>
      <c r="D323" s="41">
        <v>0</v>
      </c>
      <c r="E323" s="41">
        <v>0</v>
      </c>
      <c r="F323" s="41">
        <v>0</v>
      </c>
      <c r="G323" s="48">
        <v>30101</v>
      </c>
    </row>
    <row r="324" spans="1:7" x14ac:dyDescent="0.25">
      <c r="A324" s="48">
        <v>301010150</v>
      </c>
      <c r="B324" s="41" t="s">
        <v>559</v>
      </c>
      <c r="C324" s="41">
        <v>0</v>
      </c>
      <c r="D324" s="41">
        <v>0</v>
      </c>
      <c r="E324" s="41">
        <v>0</v>
      </c>
      <c r="F324" s="41">
        <v>0</v>
      </c>
      <c r="G324" s="48">
        <v>30101</v>
      </c>
    </row>
    <row r="325" spans="1:7" x14ac:dyDescent="0.25">
      <c r="A325" s="48">
        <v>301010200</v>
      </c>
      <c r="B325" s="41" t="s">
        <v>561</v>
      </c>
      <c r="C325" s="41">
        <v>0</v>
      </c>
      <c r="D325" s="41">
        <v>0</v>
      </c>
      <c r="E325" s="41">
        <v>0</v>
      </c>
      <c r="F325" s="41">
        <v>0</v>
      </c>
      <c r="G325" s="48">
        <v>30101</v>
      </c>
    </row>
    <row r="326" spans="1:7" x14ac:dyDescent="0.25">
      <c r="A326" s="48">
        <v>301010700</v>
      </c>
      <c r="B326" s="41" t="s">
        <v>563</v>
      </c>
      <c r="C326" s="41">
        <v>0</v>
      </c>
      <c r="D326" s="41">
        <v>0</v>
      </c>
      <c r="E326" s="41">
        <v>0</v>
      </c>
      <c r="F326" s="41">
        <v>0</v>
      </c>
      <c r="G326" s="48">
        <v>30101</v>
      </c>
    </row>
    <row r="327" spans="1:7" x14ac:dyDescent="0.25">
      <c r="A327" s="48">
        <v>301010800</v>
      </c>
      <c r="B327" s="41" t="s">
        <v>565</v>
      </c>
      <c r="C327" s="41">
        <v>0</v>
      </c>
      <c r="D327" s="41">
        <v>0</v>
      </c>
      <c r="E327" s="41">
        <v>0</v>
      </c>
      <c r="F327" s="41">
        <v>0</v>
      </c>
      <c r="G327" s="48">
        <v>30101</v>
      </c>
    </row>
    <row r="328" spans="1:7" x14ac:dyDescent="0.25">
      <c r="A328" s="48">
        <v>301010930</v>
      </c>
      <c r="B328" s="41" t="s">
        <v>567</v>
      </c>
      <c r="C328" s="41">
        <v>0</v>
      </c>
      <c r="D328" s="41">
        <v>0</v>
      </c>
      <c r="E328" s="41">
        <v>0</v>
      </c>
      <c r="F328" s="41">
        <v>0</v>
      </c>
      <c r="G328" s="48">
        <v>30101</v>
      </c>
    </row>
    <row r="329" spans="1:7" x14ac:dyDescent="0.25">
      <c r="A329" s="48">
        <v>301010975</v>
      </c>
      <c r="B329" s="41" t="s">
        <v>569</v>
      </c>
      <c r="C329" s="41">
        <v>0</v>
      </c>
      <c r="D329" s="41">
        <v>0</v>
      </c>
      <c r="E329" s="41">
        <v>0</v>
      </c>
      <c r="F329" s="41">
        <v>0</v>
      </c>
      <c r="G329" s="48">
        <v>30101</v>
      </c>
    </row>
    <row r="330" spans="1:7" x14ac:dyDescent="0.25">
      <c r="A330" s="48">
        <v>301012000</v>
      </c>
      <c r="B330" s="41" t="s">
        <v>571</v>
      </c>
      <c r="C330" s="41">
        <v>0</v>
      </c>
      <c r="D330" s="41">
        <v>0</v>
      </c>
      <c r="E330" s="41">
        <v>0</v>
      </c>
      <c r="F330" s="41">
        <v>0</v>
      </c>
      <c r="G330" s="48">
        <v>30101</v>
      </c>
    </row>
    <row r="331" spans="1:7" x14ac:dyDescent="0.25">
      <c r="A331" s="48">
        <v>301012003</v>
      </c>
      <c r="B331" s="41" t="s">
        <v>573</v>
      </c>
      <c r="C331" s="41">
        <v>0</v>
      </c>
      <c r="D331" s="41">
        <v>0</v>
      </c>
      <c r="E331" s="41">
        <v>0</v>
      </c>
      <c r="F331" s="41">
        <v>0</v>
      </c>
      <c r="G331" s="48">
        <v>30101</v>
      </c>
    </row>
    <row r="332" spans="1:7" x14ac:dyDescent="0.25">
      <c r="A332" s="48">
        <v>301012004</v>
      </c>
      <c r="B332" s="41" t="s">
        <v>575</v>
      </c>
      <c r="C332" s="41">
        <v>3483.33</v>
      </c>
      <c r="D332" s="41">
        <v>0</v>
      </c>
      <c r="E332" s="41">
        <v>0</v>
      </c>
      <c r="F332" s="41">
        <v>3483.33</v>
      </c>
      <c r="G332" s="48">
        <v>30101</v>
      </c>
    </row>
    <row r="333" spans="1:7" x14ac:dyDescent="0.25">
      <c r="A333" s="48">
        <v>301012022</v>
      </c>
      <c r="B333" s="41" t="s">
        <v>577</v>
      </c>
      <c r="C333" s="41">
        <v>130</v>
      </c>
      <c r="D333" s="41">
        <v>0</v>
      </c>
      <c r="E333" s="41">
        <v>0</v>
      </c>
      <c r="F333" s="41">
        <v>130</v>
      </c>
      <c r="G333" s="48">
        <v>30101</v>
      </c>
    </row>
    <row r="334" spans="1:7" x14ac:dyDescent="0.25">
      <c r="A334" s="48">
        <v>301012401</v>
      </c>
      <c r="B334" s="41" t="s">
        <v>579</v>
      </c>
      <c r="C334" s="41">
        <v>7949.21</v>
      </c>
      <c r="D334" s="41">
        <v>4050</v>
      </c>
      <c r="E334" s="41">
        <v>4050</v>
      </c>
      <c r="F334" s="41">
        <v>3899.21</v>
      </c>
      <c r="G334" s="48">
        <v>30101</v>
      </c>
    </row>
    <row r="335" spans="1:7" x14ac:dyDescent="0.25">
      <c r="A335" s="48">
        <v>301012422</v>
      </c>
      <c r="B335" s="41" t="s">
        <v>581</v>
      </c>
      <c r="C335" s="41">
        <v>0</v>
      </c>
      <c r="D335" s="41">
        <v>0</v>
      </c>
      <c r="E335" s="41">
        <v>0</v>
      </c>
      <c r="F335" s="41">
        <v>0</v>
      </c>
      <c r="G335" s="48">
        <v>30101</v>
      </c>
    </row>
    <row r="336" spans="1:7" x14ac:dyDescent="0.25">
      <c r="A336" s="48">
        <v>301012423</v>
      </c>
      <c r="B336" s="41" t="s">
        <v>583</v>
      </c>
      <c r="C336" s="41">
        <v>0</v>
      </c>
      <c r="D336" s="41">
        <v>0</v>
      </c>
      <c r="E336" s="41">
        <v>0</v>
      </c>
      <c r="F336" s="41">
        <v>0</v>
      </c>
      <c r="G336" s="48">
        <v>30101</v>
      </c>
    </row>
    <row r="337" spans="1:7" x14ac:dyDescent="0.25">
      <c r="A337" s="48">
        <v>301012430</v>
      </c>
      <c r="B337" s="41" t="s">
        <v>585</v>
      </c>
      <c r="C337" s="41">
        <v>0</v>
      </c>
      <c r="D337" s="41">
        <v>0</v>
      </c>
      <c r="E337" s="41">
        <v>0</v>
      </c>
      <c r="F337" s="41">
        <v>0</v>
      </c>
      <c r="G337" s="48">
        <v>30101</v>
      </c>
    </row>
    <row r="338" spans="1:7" x14ac:dyDescent="0.25">
      <c r="A338" s="48">
        <v>301012432</v>
      </c>
      <c r="B338" s="41" t="s">
        <v>587</v>
      </c>
      <c r="C338" s="41">
        <v>0</v>
      </c>
      <c r="D338" s="41">
        <v>0</v>
      </c>
      <c r="E338" s="41">
        <v>0</v>
      </c>
      <c r="F338" s="41">
        <v>0</v>
      </c>
      <c r="G338" s="48">
        <v>30101</v>
      </c>
    </row>
    <row r="339" spans="1:7" x14ac:dyDescent="0.25">
      <c r="A339" s="48">
        <v>301012446</v>
      </c>
      <c r="B339" s="41" t="s">
        <v>589</v>
      </c>
      <c r="C339" s="41">
        <v>0</v>
      </c>
      <c r="D339" s="41">
        <v>0</v>
      </c>
      <c r="E339" s="41">
        <v>0</v>
      </c>
      <c r="F339" s="41">
        <v>0</v>
      </c>
      <c r="G339" s="48">
        <v>30101</v>
      </c>
    </row>
    <row r="340" spans="1:7" x14ac:dyDescent="0.25">
      <c r="A340" s="48">
        <v>301012500</v>
      </c>
      <c r="B340" s="41" t="s">
        <v>591</v>
      </c>
      <c r="C340" s="41">
        <v>0</v>
      </c>
      <c r="D340" s="41">
        <v>0</v>
      </c>
      <c r="E340" s="41">
        <v>0</v>
      </c>
      <c r="F340" s="41">
        <v>0</v>
      </c>
      <c r="G340" s="48">
        <v>30101</v>
      </c>
    </row>
    <row r="341" spans="1:7" x14ac:dyDescent="0.25">
      <c r="A341" s="48">
        <v>301012510</v>
      </c>
      <c r="B341" s="41" t="s">
        <v>593</v>
      </c>
      <c r="C341" s="41">
        <v>0</v>
      </c>
      <c r="D341" s="41">
        <v>0</v>
      </c>
      <c r="E341" s="41">
        <v>0</v>
      </c>
      <c r="F341" s="41">
        <v>0</v>
      </c>
      <c r="G341" s="48">
        <v>30101</v>
      </c>
    </row>
    <row r="342" spans="1:7" x14ac:dyDescent="0.25">
      <c r="A342" s="48">
        <v>301012520</v>
      </c>
      <c r="B342" s="41" t="s">
        <v>595</v>
      </c>
      <c r="C342" s="41">
        <v>0</v>
      </c>
      <c r="D342" s="41">
        <v>0</v>
      </c>
      <c r="E342" s="41">
        <v>0</v>
      </c>
      <c r="F342" s="41">
        <v>0</v>
      </c>
      <c r="G342" s="48">
        <v>30101</v>
      </c>
    </row>
    <row r="343" spans="1:7" x14ac:dyDescent="0.25">
      <c r="A343" s="48">
        <v>301012524</v>
      </c>
      <c r="B343" s="41" t="s">
        <v>597</v>
      </c>
      <c r="C343" s="41">
        <v>0</v>
      </c>
      <c r="D343" s="41">
        <v>0</v>
      </c>
      <c r="E343" s="41">
        <v>0</v>
      </c>
      <c r="F343" s="41">
        <v>0</v>
      </c>
      <c r="G343" s="48">
        <v>30101</v>
      </c>
    </row>
    <row r="344" spans="1:7" x14ac:dyDescent="0.25">
      <c r="A344" s="48">
        <v>301012703</v>
      </c>
      <c r="B344" s="41" t="s">
        <v>599</v>
      </c>
      <c r="C344" s="41">
        <v>0</v>
      </c>
      <c r="D344" s="41">
        <v>0</v>
      </c>
      <c r="E344" s="41">
        <v>0</v>
      </c>
      <c r="F344" s="41">
        <v>0</v>
      </c>
      <c r="G344" s="48">
        <v>30101</v>
      </c>
    </row>
    <row r="345" spans="1:7" x14ac:dyDescent="0.25">
      <c r="A345" s="48">
        <v>301012801</v>
      </c>
      <c r="B345" s="41" t="s">
        <v>601</v>
      </c>
      <c r="C345" s="41">
        <v>0</v>
      </c>
      <c r="D345" s="41">
        <v>0</v>
      </c>
      <c r="E345" s="41">
        <v>0</v>
      </c>
      <c r="F345" s="41">
        <v>0</v>
      </c>
      <c r="G345" s="48">
        <v>30101</v>
      </c>
    </row>
    <row r="346" spans="1:7" x14ac:dyDescent="0.25">
      <c r="A346" s="48">
        <v>301014600</v>
      </c>
      <c r="B346" s="41" t="s">
        <v>603</v>
      </c>
      <c r="C346" s="41">
        <v>0</v>
      </c>
      <c r="D346" s="41">
        <v>0</v>
      </c>
      <c r="E346" s="41">
        <v>0</v>
      </c>
      <c r="F346" s="41">
        <v>0</v>
      </c>
      <c r="G346" s="48">
        <v>30101</v>
      </c>
    </row>
    <row r="347" spans="1:7" x14ac:dyDescent="0.25">
      <c r="A347" s="48">
        <v>301014610</v>
      </c>
      <c r="B347" s="41" t="s">
        <v>605</v>
      </c>
      <c r="C347" s="41">
        <v>0</v>
      </c>
      <c r="D347" s="41">
        <v>0</v>
      </c>
      <c r="E347" s="41">
        <v>0</v>
      </c>
      <c r="F347" s="41">
        <v>0</v>
      </c>
      <c r="G347" s="48">
        <v>30101</v>
      </c>
    </row>
    <row r="348" spans="1:7" x14ac:dyDescent="0.25">
      <c r="A348" s="48">
        <v>301014611</v>
      </c>
      <c r="B348" s="41" t="s">
        <v>607</v>
      </c>
      <c r="C348" s="41">
        <v>0</v>
      </c>
      <c r="D348" s="41">
        <v>0</v>
      </c>
      <c r="E348" s="41">
        <v>0</v>
      </c>
      <c r="F348" s="41">
        <v>0</v>
      </c>
      <c r="G348" s="48">
        <v>30101</v>
      </c>
    </row>
    <row r="349" spans="1:7" x14ac:dyDescent="0.25">
      <c r="A349" s="48">
        <v>301014612</v>
      </c>
      <c r="B349" s="41" t="s">
        <v>609</v>
      </c>
      <c r="C349" s="41">
        <v>0</v>
      </c>
      <c r="D349" s="41">
        <v>0</v>
      </c>
      <c r="E349" s="41">
        <v>0</v>
      </c>
      <c r="F349" s="41">
        <v>0</v>
      </c>
      <c r="G349" s="48">
        <v>30101</v>
      </c>
    </row>
    <row r="350" spans="1:7" x14ac:dyDescent="0.25">
      <c r="A350" s="48">
        <v>301014618</v>
      </c>
      <c r="B350" s="41" t="s">
        <v>611</v>
      </c>
      <c r="C350" s="41">
        <v>0</v>
      </c>
      <c r="D350" s="41">
        <v>0</v>
      </c>
      <c r="E350" s="41">
        <v>0</v>
      </c>
      <c r="F350" s="41">
        <v>0</v>
      </c>
      <c r="G350" s="48">
        <v>30101</v>
      </c>
    </row>
    <row r="351" spans="1:7" x14ac:dyDescent="0.25">
      <c r="A351" s="48">
        <v>301014619</v>
      </c>
      <c r="B351" s="41" t="s">
        <v>613</v>
      </c>
      <c r="C351" s="41">
        <v>0</v>
      </c>
      <c r="D351" s="41">
        <v>0</v>
      </c>
      <c r="E351" s="41">
        <v>0</v>
      </c>
      <c r="F351" s="41">
        <v>0</v>
      </c>
      <c r="G351" s="48">
        <v>30101</v>
      </c>
    </row>
    <row r="352" spans="1:7" x14ac:dyDescent="0.25">
      <c r="A352" s="48">
        <v>301015124</v>
      </c>
      <c r="B352" s="41" t="s">
        <v>615</v>
      </c>
      <c r="C352" s="41">
        <v>0</v>
      </c>
      <c r="D352" s="41">
        <v>0</v>
      </c>
      <c r="E352" s="41">
        <v>0</v>
      </c>
      <c r="F352" s="41">
        <v>0</v>
      </c>
      <c r="G352" s="48">
        <v>30101</v>
      </c>
    </row>
    <row r="353" spans="1:7" x14ac:dyDescent="0.25">
      <c r="A353" s="48">
        <v>301016009</v>
      </c>
      <c r="B353" s="41" t="s">
        <v>617</v>
      </c>
      <c r="C353" s="41">
        <v>0</v>
      </c>
      <c r="D353" s="41">
        <v>0</v>
      </c>
      <c r="E353" s="41">
        <v>0</v>
      </c>
      <c r="F353" s="41">
        <v>0</v>
      </c>
      <c r="G353" s="48">
        <v>30101</v>
      </c>
    </row>
    <row r="354" spans="1:7" x14ac:dyDescent="0.25">
      <c r="A354" s="48">
        <v>301016010</v>
      </c>
      <c r="B354" s="41" t="s">
        <v>619</v>
      </c>
      <c r="C354" s="41">
        <v>0</v>
      </c>
      <c r="D354" s="41">
        <v>0</v>
      </c>
      <c r="E354" s="41">
        <v>0</v>
      </c>
      <c r="F354" s="41">
        <v>0</v>
      </c>
      <c r="G354" s="48">
        <v>30101</v>
      </c>
    </row>
    <row r="355" spans="1:7" x14ac:dyDescent="0.25">
      <c r="A355" s="48">
        <v>301019051</v>
      </c>
      <c r="B355" s="41" t="s">
        <v>621</v>
      </c>
      <c r="C355" s="41">
        <v>0</v>
      </c>
      <c r="D355" s="41">
        <v>0</v>
      </c>
      <c r="E355" s="41">
        <v>0</v>
      </c>
      <c r="F355" s="41">
        <v>0</v>
      </c>
      <c r="G355" s="48">
        <v>30101</v>
      </c>
    </row>
    <row r="356" spans="1:7" x14ac:dyDescent="0.25">
      <c r="A356" s="48">
        <v>301019054</v>
      </c>
      <c r="B356" s="41" t="s">
        <v>623</v>
      </c>
      <c r="C356" s="41">
        <v>0</v>
      </c>
      <c r="D356" s="41">
        <v>0</v>
      </c>
      <c r="E356" s="41">
        <v>0</v>
      </c>
      <c r="F356" s="41">
        <v>0</v>
      </c>
      <c r="G356" s="48">
        <v>30101</v>
      </c>
    </row>
    <row r="357" spans="1:7" x14ac:dyDescent="0.25">
      <c r="A357" s="48">
        <v>301019200</v>
      </c>
      <c r="B357" s="41" t="s">
        <v>625</v>
      </c>
      <c r="C357" s="41">
        <v>0</v>
      </c>
      <c r="D357" s="41">
        <v>0</v>
      </c>
      <c r="E357" s="41">
        <v>0</v>
      </c>
      <c r="F357" s="41">
        <v>0</v>
      </c>
      <c r="G357" s="48">
        <v>30101</v>
      </c>
    </row>
    <row r="358" spans="1:7" x14ac:dyDescent="0.25">
      <c r="A358" s="48">
        <v>302010100</v>
      </c>
      <c r="B358" s="41" t="s">
        <v>627</v>
      </c>
      <c r="C358" s="41">
        <v>29651.439999999999</v>
      </c>
      <c r="D358" s="41">
        <v>29200</v>
      </c>
      <c r="E358" s="41">
        <v>29200</v>
      </c>
      <c r="F358" s="41">
        <v>451.44</v>
      </c>
      <c r="G358" s="48">
        <v>30201</v>
      </c>
    </row>
    <row r="359" spans="1:7" x14ac:dyDescent="0.25">
      <c r="A359" s="48">
        <v>302010101</v>
      </c>
      <c r="B359" s="41" t="s">
        <v>629</v>
      </c>
      <c r="C359" s="41">
        <v>0</v>
      </c>
      <c r="D359" s="41">
        <v>0</v>
      </c>
      <c r="E359" s="41">
        <v>0</v>
      </c>
      <c r="F359" s="41">
        <v>0</v>
      </c>
      <c r="G359" s="48">
        <v>30201</v>
      </c>
    </row>
    <row r="360" spans="1:7" x14ac:dyDescent="0.25">
      <c r="A360" s="48">
        <v>302010102</v>
      </c>
      <c r="B360" s="41" t="s">
        <v>631</v>
      </c>
      <c r="C360" s="41">
        <v>0</v>
      </c>
      <c r="D360" s="41">
        <v>0</v>
      </c>
      <c r="E360" s="41">
        <v>0</v>
      </c>
      <c r="F360" s="41">
        <v>0</v>
      </c>
      <c r="G360" s="48">
        <v>30201</v>
      </c>
    </row>
    <row r="361" spans="1:7" x14ac:dyDescent="0.25">
      <c r="A361" s="48">
        <v>302010103</v>
      </c>
      <c r="B361" s="41" t="s">
        <v>633</v>
      </c>
      <c r="C361" s="41">
        <v>0</v>
      </c>
      <c r="D361" s="41">
        <v>0</v>
      </c>
      <c r="E361" s="41">
        <v>0</v>
      </c>
      <c r="F361" s="41">
        <v>0</v>
      </c>
      <c r="G361" s="48">
        <v>30201</v>
      </c>
    </row>
    <row r="362" spans="1:7" x14ac:dyDescent="0.25">
      <c r="A362" s="48">
        <v>302010120</v>
      </c>
      <c r="B362" s="41" t="s">
        <v>635</v>
      </c>
      <c r="C362" s="41">
        <v>0</v>
      </c>
      <c r="D362" s="41">
        <v>0</v>
      </c>
      <c r="E362" s="41">
        <v>0</v>
      </c>
      <c r="F362" s="41">
        <v>0</v>
      </c>
      <c r="G362" s="48">
        <v>30201</v>
      </c>
    </row>
    <row r="363" spans="1:7" x14ac:dyDescent="0.25">
      <c r="A363" s="48">
        <v>302010150</v>
      </c>
      <c r="B363" s="41" t="s">
        <v>637</v>
      </c>
      <c r="C363" s="41">
        <v>0</v>
      </c>
      <c r="D363" s="41">
        <v>250</v>
      </c>
      <c r="E363" s="41">
        <v>250</v>
      </c>
      <c r="F363" s="41">
        <v>-250</v>
      </c>
      <c r="G363" s="48">
        <v>30201</v>
      </c>
    </row>
    <row r="364" spans="1:7" x14ac:dyDescent="0.25">
      <c r="A364" s="48">
        <v>302010200</v>
      </c>
      <c r="B364" s="41" t="s">
        <v>639</v>
      </c>
      <c r="C364" s="41">
        <v>0</v>
      </c>
      <c r="D364" s="41">
        <v>0</v>
      </c>
      <c r="E364" s="41">
        <v>0</v>
      </c>
      <c r="F364" s="41">
        <v>0</v>
      </c>
      <c r="G364" s="48">
        <v>30201</v>
      </c>
    </row>
    <row r="365" spans="1:7" x14ac:dyDescent="0.25">
      <c r="A365" s="48">
        <v>302010400</v>
      </c>
      <c r="B365" s="41" t="s">
        <v>641</v>
      </c>
      <c r="C365" s="41">
        <v>0</v>
      </c>
      <c r="D365" s="41">
        <v>0</v>
      </c>
      <c r="E365" s="41">
        <v>0</v>
      </c>
      <c r="F365" s="41">
        <v>0</v>
      </c>
      <c r="G365" s="48">
        <v>30201</v>
      </c>
    </row>
    <row r="366" spans="1:7" x14ac:dyDescent="0.25">
      <c r="A366" s="48">
        <v>302010700</v>
      </c>
      <c r="B366" s="41" t="s">
        <v>643</v>
      </c>
      <c r="C366" s="41">
        <v>0</v>
      </c>
      <c r="D366" s="41">
        <v>0</v>
      </c>
      <c r="E366" s="41">
        <v>0</v>
      </c>
      <c r="F366" s="41">
        <v>0</v>
      </c>
      <c r="G366" s="48">
        <v>30201</v>
      </c>
    </row>
    <row r="367" spans="1:7" x14ac:dyDescent="0.25">
      <c r="A367" s="48">
        <v>302010715</v>
      </c>
      <c r="B367" s="41" t="s">
        <v>645</v>
      </c>
      <c r="C367" s="41">
        <v>0</v>
      </c>
      <c r="D367" s="41">
        <v>0</v>
      </c>
      <c r="E367" s="41">
        <v>0</v>
      </c>
      <c r="F367" s="41">
        <v>0</v>
      </c>
      <c r="G367" s="48">
        <v>30201</v>
      </c>
    </row>
    <row r="368" spans="1:7" x14ac:dyDescent="0.25">
      <c r="A368" s="48">
        <v>302010770</v>
      </c>
      <c r="B368" s="41" t="s">
        <v>647</v>
      </c>
      <c r="C368" s="41">
        <v>23269.5</v>
      </c>
      <c r="D368" s="41">
        <v>24600</v>
      </c>
      <c r="E368" s="41">
        <v>24600</v>
      </c>
      <c r="F368" s="41">
        <v>-1330.5</v>
      </c>
      <c r="G368" s="48">
        <v>30201</v>
      </c>
    </row>
    <row r="369" spans="1:7" x14ac:dyDescent="0.25">
      <c r="A369" s="48">
        <v>302010771</v>
      </c>
      <c r="B369" s="41" t="s">
        <v>649</v>
      </c>
      <c r="C369" s="41">
        <v>61898.52</v>
      </c>
      <c r="D369" s="41">
        <v>61750</v>
      </c>
      <c r="E369" s="41">
        <v>61750</v>
      </c>
      <c r="F369" s="41">
        <v>148.52000000000001</v>
      </c>
      <c r="G369" s="48">
        <v>30201</v>
      </c>
    </row>
    <row r="370" spans="1:7" x14ac:dyDescent="0.25">
      <c r="A370" s="48">
        <v>302010772</v>
      </c>
      <c r="B370" s="41" t="s">
        <v>651</v>
      </c>
      <c r="C370" s="41">
        <v>160</v>
      </c>
      <c r="D370" s="41">
        <v>550</v>
      </c>
      <c r="E370" s="41">
        <v>550</v>
      </c>
      <c r="F370" s="41">
        <v>-390</v>
      </c>
      <c r="G370" s="48">
        <v>30201</v>
      </c>
    </row>
    <row r="371" spans="1:7" x14ac:dyDescent="0.25">
      <c r="A371" s="48">
        <v>302010773</v>
      </c>
      <c r="B371" s="41" t="s">
        <v>653</v>
      </c>
      <c r="C371" s="41">
        <v>0</v>
      </c>
      <c r="D371" s="41">
        <v>0</v>
      </c>
      <c r="E371" s="41">
        <v>0</v>
      </c>
      <c r="F371" s="41">
        <v>0</v>
      </c>
      <c r="G371" s="48">
        <v>30201</v>
      </c>
    </row>
    <row r="372" spans="1:7" x14ac:dyDescent="0.25">
      <c r="A372" s="48">
        <v>302010774</v>
      </c>
      <c r="B372" s="41" t="s">
        <v>655</v>
      </c>
      <c r="C372" s="41">
        <v>0</v>
      </c>
      <c r="D372" s="41">
        <v>0</v>
      </c>
      <c r="E372" s="41">
        <v>0</v>
      </c>
      <c r="F372" s="41">
        <v>0</v>
      </c>
      <c r="G372" s="48">
        <v>30201</v>
      </c>
    </row>
    <row r="373" spans="1:7" x14ac:dyDescent="0.25">
      <c r="A373" s="48">
        <v>302010775</v>
      </c>
      <c r="B373" s="41" t="s">
        <v>657</v>
      </c>
      <c r="C373" s="41">
        <v>0</v>
      </c>
      <c r="D373" s="41">
        <v>0</v>
      </c>
      <c r="E373" s="41">
        <v>0</v>
      </c>
      <c r="F373" s="41">
        <v>0</v>
      </c>
      <c r="G373" s="48">
        <v>30201</v>
      </c>
    </row>
    <row r="374" spans="1:7" x14ac:dyDescent="0.25">
      <c r="A374" s="48">
        <v>302010776</v>
      </c>
      <c r="B374" s="41" t="s">
        <v>659</v>
      </c>
      <c r="C374" s="41">
        <v>0</v>
      </c>
      <c r="D374" s="41">
        <v>350</v>
      </c>
      <c r="E374" s="41">
        <v>350</v>
      </c>
      <c r="F374" s="41">
        <v>-350</v>
      </c>
      <c r="G374" s="48">
        <v>30201</v>
      </c>
    </row>
    <row r="375" spans="1:7" x14ac:dyDescent="0.25">
      <c r="A375" s="48">
        <v>302010800</v>
      </c>
      <c r="B375" s="41" t="s">
        <v>661</v>
      </c>
      <c r="C375" s="41">
        <v>0</v>
      </c>
      <c r="D375" s="41">
        <v>0</v>
      </c>
      <c r="E375" s="41">
        <v>0</v>
      </c>
      <c r="F375" s="41">
        <v>0</v>
      </c>
      <c r="G375" s="48">
        <v>30201</v>
      </c>
    </row>
    <row r="376" spans="1:7" x14ac:dyDescent="0.25">
      <c r="A376" s="48">
        <v>302010930</v>
      </c>
      <c r="B376" s="41" t="s">
        <v>663</v>
      </c>
      <c r="C376" s="41">
        <v>13.4</v>
      </c>
      <c r="D376" s="41">
        <v>500</v>
      </c>
      <c r="E376" s="41">
        <v>500</v>
      </c>
      <c r="F376" s="41">
        <v>-486.6</v>
      </c>
      <c r="G376" s="48">
        <v>30201</v>
      </c>
    </row>
    <row r="377" spans="1:7" x14ac:dyDescent="0.25">
      <c r="A377" s="48">
        <v>302010975</v>
      </c>
      <c r="B377" s="41" t="s">
        <v>665</v>
      </c>
      <c r="C377" s="41">
        <v>0</v>
      </c>
      <c r="D377" s="41">
        <v>150</v>
      </c>
      <c r="E377" s="41">
        <v>150</v>
      </c>
      <c r="F377" s="41">
        <v>-150</v>
      </c>
      <c r="G377" s="48">
        <v>30201</v>
      </c>
    </row>
    <row r="378" spans="1:7" x14ac:dyDescent="0.25">
      <c r="A378" s="48">
        <v>302010982</v>
      </c>
      <c r="B378" s="41" t="s">
        <v>667</v>
      </c>
      <c r="C378" s="41">
        <v>0</v>
      </c>
      <c r="D378" s="41">
        <v>0</v>
      </c>
      <c r="E378" s="41">
        <v>0</v>
      </c>
      <c r="F378" s="41">
        <v>0</v>
      </c>
      <c r="G378" s="48">
        <v>30201</v>
      </c>
    </row>
    <row r="379" spans="1:7" x14ac:dyDescent="0.25">
      <c r="A379" s="48">
        <v>302011600</v>
      </c>
      <c r="B379" s="41" t="s">
        <v>669</v>
      </c>
      <c r="C379" s="41">
        <v>0</v>
      </c>
      <c r="D379" s="41">
        <v>300</v>
      </c>
      <c r="E379" s="41">
        <v>300</v>
      </c>
      <c r="F379" s="41">
        <v>-300</v>
      </c>
      <c r="G379" s="48">
        <v>30201</v>
      </c>
    </row>
    <row r="380" spans="1:7" x14ac:dyDescent="0.25">
      <c r="A380" s="48">
        <v>302012000</v>
      </c>
      <c r="B380" s="41" t="s">
        <v>671</v>
      </c>
      <c r="C380" s="41">
        <v>0</v>
      </c>
      <c r="D380" s="41">
        <v>200</v>
      </c>
      <c r="E380" s="41">
        <v>200</v>
      </c>
      <c r="F380" s="41">
        <v>-200</v>
      </c>
      <c r="G380" s="48">
        <v>30201</v>
      </c>
    </row>
    <row r="381" spans="1:7" x14ac:dyDescent="0.25">
      <c r="A381" s="48">
        <v>302012003</v>
      </c>
      <c r="B381" s="41" t="s">
        <v>673</v>
      </c>
      <c r="C381" s="41">
        <v>0</v>
      </c>
      <c r="D381" s="41">
        <v>250</v>
      </c>
      <c r="E381" s="41">
        <v>250</v>
      </c>
      <c r="F381" s="41">
        <v>-250</v>
      </c>
      <c r="G381" s="48">
        <v>30201</v>
      </c>
    </row>
    <row r="382" spans="1:7" x14ac:dyDescent="0.25">
      <c r="A382" s="48">
        <v>302012004</v>
      </c>
      <c r="B382" s="41" t="s">
        <v>675</v>
      </c>
      <c r="C382" s="41">
        <v>10448.15</v>
      </c>
      <c r="D382" s="41">
        <v>4750</v>
      </c>
      <c r="E382" s="41">
        <v>4750</v>
      </c>
      <c r="F382" s="41">
        <v>5698.15</v>
      </c>
      <c r="G382" s="48">
        <v>30201</v>
      </c>
    </row>
    <row r="383" spans="1:7" x14ac:dyDescent="0.25">
      <c r="A383" s="48">
        <v>302012022</v>
      </c>
      <c r="B383" s="41" t="s">
        <v>677</v>
      </c>
      <c r="C383" s="41">
        <v>35</v>
      </c>
      <c r="D383" s="41">
        <v>100</v>
      </c>
      <c r="E383" s="41">
        <v>100</v>
      </c>
      <c r="F383" s="41">
        <v>-65</v>
      </c>
      <c r="G383" s="48">
        <v>30201</v>
      </c>
    </row>
    <row r="384" spans="1:7" x14ac:dyDescent="0.25">
      <c r="A384" s="48">
        <v>302012300</v>
      </c>
      <c r="B384" s="41" t="s">
        <v>679</v>
      </c>
      <c r="C384" s="41">
        <v>0</v>
      </c>
      <c r="D384" s="41">
        <v>0</v>
      </c>
      <c r="E384" s="41">
        <v>0</v>
      </c>
      <c r="F384" s="41">
        <v>0</v>
      </c>
      <c r="G384" s="48">
        <v>30201</v>
      </c>
    </row>
    <row r="385" spans="1:7" x14ac:dyDescent="0.25">
      <c r="A385" s="48">
        <v>302012423</v>
      </c>
      <c r="B385" s="41" t="s">
        <v>681</v>
      </c>
      <c r="C385" s="41">
        <v>0</v>
      </c>
      <c r="D385" s="41">
        <v>0</v>
      </c>
      <c r="E385" s="41">
        <v>0</v>
      </c>
      <c r="F385" s="41">
        <v>0</v>
      </c>
      <c r="G385" s="48">
        <v>30201</v>
      </c>
    </row>
    <row r="386" spans="1:7" x14ac:dyDescent="0.25">
      <c r="A386" s="48">
        <v>302012429</v>
      </c>
      <c r="B386" s="41" t="s">
        <v>683</v>
      </c>
      <c r="C386" s="41">
        <v>0</v>
      </c>
      <c r="D386" s="41">
        <v>100</v>
      </c>
      <c r="E386" s="41">
        <v>100</v>
      </c>
      <c r="F386" s="41">
        <v>-100</v>
      </c>
      <c r="G386" s="48">
        <v>30201</v>
      </c>
    </row>
    <row r="387" spans="1:7" x14ac:dyDescent="0.25">
      <c r="A387" s="48">
        <v>302012432</v>
      </c>
      <c r="B387" s="41" t="s">
        <v>685</v>
      </c>
      <c r="C387" s="41">
        <v>0</v>
      </c>
      <c r="D387" s="41">
        <v>0</v>
      </c>
      <c r="E387" s="41">
        <v>0</v>
      </c>
      <c r="F387" s="41">
        <v>0</v>
      </c>
      <c r="G387" s="48">
        <v>30201</v>
      </c>
    </row>
    <row r="388" spans="1:7" x14ac:dyDescent="0.25">
      <c r="A388" s="48">
        <v>302012435</v>
      </c>
      <c r="B388" s="41" t="s">
        <v>687</v>
      </c>
      <c r="C388" s="41">
        <v>0</v>
      </c>
      <c r="D388" s="41">
        <v>0</v>
      </c>
      <c r="E388" s="41">
        <v>0</v>
      </c>
      <c r="F388" s="41">
        <v>0</v>
      </c>
      <c r="G388" s="48">
        <v>30201</v>
      </c>
    </row>
    <row r="389" spans="1:7" x14ac:dyDescent="0.25">
      <c r="A389" s="48">
        <v>302012445</v>
      </c>
      <c r="B389" s="41" t="s">
        <v>689</v>
      </c>
      <c r="C389" s="41">
        <v>0</v>
      </c>
      <c r="D389" s="41">
        <v>0</v>
      </c>
      <c r="E389" s="41">
        <v>0</v>
      </c>
      <c r="F389" s="41">
        <v>0</v>
      </c>
      <c r="G389" s="48">
        <v>30201</v>
      </c>
    </row>
    <row r="390" spans="1:7" x14ac:dyDescent="0.25">
      <c r="A390" s="48">
        <v>302012500</v>
      </c>
      <c r="B390" s="41" t="s">
        <v>691</v>
      </c>
      <c r="C390" s="41">
        <v>0</v>
      </c>
      <c r="D390" s="41">
        <v>700</v>
      </c>
      <c r="E390" s="41">
        <v>700</v>
      </c>
      <c r="F390" s="41">
        <v>-700</v>
      </c>
      <c r="G390" s="48">
        <v>30201</v>
      </c>
    </row>
    <row r="391" spans="1:7" x14ac:dyDescent="0.25">
      <c r="A391" s="48">
        <v>302012510</v>
      </c>
      <c r="B391" s="41" t="s">
        <v>693</v>
      </c>
      <c r="C391" s="41">
        <v>0</v>
      </c>
      <c r="D391" s="41">
        <v>0</v>
      </c>
      <c r="E391" s="41">
        <v>0</v>
      </c>
      <c r="F391" s="41">
        <v>0</v>
      </c>
      <c r="G391" s="48">
        <v>30201</v>
      </c>
    </row>
    <row r="392" spans="1:7" x14ac:dyDescent="0.25">
      <c r="A392" s="48">
        <v>302012520</v>
      </c>
      <c r="B392" s="41" t="s">
        <v>695</v>
      </c>
      <c r="C392" s="41">
        <v>0</v>
      </c>
      <c r="D392" s="41">
        <v>0</v>
      </c>
      <c r="E392" s="41">
        <v>0</v>
      </c>
      <c r="F392" s="41">
        <v>0</v>
      </c>
      <c r="G392" s="48">
        <v>30201</v>
      </c>
    </row>
    <row r="393" spans="1:7" x14ac:dyDescent="0.25">
      <c r="A393" s="48">
        <v>302012524</v>
      </c>
      <c r="B393" s="41" t="s">
        <v>697</v>
      </c>
      <c r="C393" s="41">
        <v>0</v>
      </c>
      <c r="D393" s="41">
        <v>150</v>
      </c>
      <c r="E393" s="41">
        <v>150</v>
      </c>
      <c r="F393" s="41">
        <v>-150</v>
      </c>
      <c r="G393" s="48">
        <v>30201</v>
      </c>
    </row>
    <row r="394" spans="1:7" x14ac:dyDescent="0.25">
      <c r="A394" s="48">
        <v>302012701</v>
      </c>
      <c r="B394" s="41" t="s">
        <v>699</v>
      </c>
      <c r="C394" s="41">
        <v>0</v>
      </c>
      <c r="D394" s="41">
        <v>0</v>
      </c>
      <c r="E394" s="41">
        <v>0</v>
      </c>
      <c r="F394" s="41">
        <v>0</v>
      </c>
      <c r="G394" s="48">
        <v>30201</v>
      </c>
    </row>
    <row r="395" spans="1:7" x14ac:dyDescent="0.25">
      <c r="A395" s="48">
        <v>302012706</v>
      </c>
      <c r="B395" s="41" t="s">
        <v>701</v>
      </c>
      <c r="C395" s="41">
        <v>0</v>
      </c>
      <c r="D395" s="41">
        <v>0</v>
      </c>
      <c r="E395" s="41">
        <v>0</v>
      </c>
      <c r="F395" s="41">
        <v>0</v>
      </c>
      <c r="G395" s="48">
        <v>30201</v>
      </c>
    </row>
    <row r="396" spans="1:7" x14ac:dyDescent="0.25">
      <c r="A396" s="48">
        <v>302012800</v>
      </c>
      <c r="B396" s="41" t="s">
        <v>703</v>
      </c>
      <c r="C396" s="41">
        <v>0</v>
      </c>
      <c r="D396" s="41">
        <v>0</v>
      </c>
      <c r="E396" s="41">
        <v>0</v>
      </c>
      <c r="F396" s="41">
        <v>0</v>
      </c>
      <c r="G396" s="48">
        <v>30201</v>
      </c>
    </row>
    <row r="397" spans="1:7" x14ac:dyDescent="0.25">
      <c r="A397" s="48">
        <v>302012801</v>
      </c>
      <c r="B397" s="41" t="s">
        <v>705</v>
      </c>
      <c r="C397" s="41">
        <v>545</v>
      </c>
      <c r="D397" s="41">
        <v>500</v>
      </c>
      <c r="E397" s="41">
        <v>500</v>
      </c>
      <c r="F397" s="41">
        <v>45</v>
      </c>
      <c r="G397" s="48">
        <v>30201</v>
      </c>
    </row>
    <row r="398" spans="1:7" x14ac:dyDescent="0.25">
      <c r="A398" s="48">
        <v>302012819</v>
      </c>
      <c r="B398" s="41" t="s">
        <v>707</v>
      </c>
      <c r="C398" s="41">
        <v>0</v>
      </c>
      <c r="D398" s="41">
        <v>0</v>
      </c>
      <c r="E398" s="41">
        <v>0</v>
      </c>
      <c r="F398" s="41">
        <v>0</v>
      </c>
      <c r="G398" s="48">
        <v>30201</v>
      </c>
    </row>
    <row r="399" spans="1:7" x14ac:dyDescent="0.25">
      <c r="A399" s="48">
        <v>302012820</v>
      </c>
      <c r="B399" s="41" t="s">
        <v>709</v>
      </c>
      <c r="C399" s="41">
        <v>0</v>
      </c>
      <c r="D399" s="41">
        <v>1850</v>
      </c>
      <c r="E399" s="41">
        <v>1850</v>
      </c>
      <c r="F399" s="41">
        <v>-1850</v>
      </c>
      <c r="G399" s="48">
        <v>30201</v>
      </c>
    </row>
    <row r="400" spans="1:7" x14ac:dyDescent="0.25">
      <c r="A400" s="48">
        <v>302012821</v>
      </c>
      <c r="B400" s="41" t="s">
        <v>711</v>
      </c>
      <c r="C400" s="41">
        <v>-50</v>
      </c>
      <c r="D400" s="41">
        <v>1500</v>
      </c>
      <c r="E400" s="41">
        <v>1500</v>
      </c>
      <c r="F400" s="41">
        <v>-1550</v>
      </c>
      <c r="G400" s="48">
        <v>30201</v>
      </c>
    </row>
    <row r="401" spans="1:7" x14ac:dyDescent="0.25">
      <c r="A401" s="48">
        <v>302012823</v>
      </c>
      <c r="B401" s="41" t="s">
        <v>713</v>
      </c>
      <c r="C401" s="41">
        <v>0</v>
      </c>
      <c r="D401" s="41">
        <v>0</v>
      </c>
      <c r="E401" s="41">
        <v>0</v>
      </c>
      <c r="F401" s="41">
        <v>0</v>
      </c>
      <c r="G401" s="48">
        <v>30201</v>
      </c>
    </row>
    <row r="402" spans="1:7" x14ac:dyDescent="0.25">
      <c r="A402" s="48">
        <v>302012824</v>
      </c>
      <c r="B402" s="41" t="s">
        <v>715</v>
      </c>
      <c r="C402" s="41">
        <v>0</v>
      </c>
      <c r="D402" s="41">
        <v>0</v>
      </c>
      <c r="E402" s="41">
        <v>0</v>
      </c>
      <c r="F402" s="41">
        <v>0</v>
      </c>
      <c r="G402" s="48">
        <v>30201</v>
      </c>
    </row>
    <row r="403" spans="1:7" x14ac:dyDescent="0.25">
      <c r="A403" s="48">
        <v>302012825</v>
      </c>
      <c r="B403" s="41" t="s">
        <v>717</v>
      </c>
      <c r="C403" s="41">
        <v>0</v>
      </c>
      <c r="D403" s="41">
        <v>300</v>
      </c>
      <c r="E403" s="41">
        <v>300</v>
      </c>
      <c r="F403" s="41">
        <v>-300</v>
      </c>
      <c r="G403" s="48">
        <v>30201</v>
      </c>
    </row>
    <row r="404" spans="1:7" x14ac:dyDescent="0.25">
      <c r="A404" s="48">
        <v>302012826</v>
      </c>
      <c r="B404" s="41" t="s">
        <v>719</v>
      </c>
      <c r="C404" s="41">
        <v>0</v>
      </c>
      <c r="D404" s="41">
        <v>1000</v>
      </c>
      <c r="E404" s="41">
        <v>1000</v>
      </c>
      <c r="F404" s="41">
        <v>-1000</v>
      </c>
      <c r="G404" s="48">
        <v>30201</v>
      </c>
    </row>
    <row r="405" spans="1:7" x14ac:dyDescent="0.25">
      <c r="A405" s="48">
        <v>302012830</v>
      </c>
      <c r="B405" s="41" t="s">
        <v>721</v>
      </c>
      <c r="C405" s="41">
        <v>0</v>
      </c>
      <c r="D405" s="41">
        <v>500</v>
      </c>
      <c r="E405" s="41">
        <v>500</v>
      </c>
      <c r="F405" s="41">
        <v>-500</v>
      </c>
      <c r="G405" s="48">
        <v>30201</v>
      </c>
    </row>
    <row r="406" spans="1:7" x14ac:dyDescent="0.25">
      <c r="A406" s="48">
        <v>302012831</v>
      </c>
      <c r="B406" s="41" t="s">
        <v>723</v>
      </c>
      <c r="C406" s="41">
        <v>0</v>
      </c>
      <c r="D406" s="41">
        <v>0</v>
      </c>
      <c r="E406" s="41">
        <v>0</v>
      </c>
      <c r="F406" s="41">
        <v>0</v>
      </c>
      <c r="G406" s="48">
        <v>30201</v>
      </c>
    </row>
    <row r="407" spans="1:7" x14ac:dyDescent="0.25">
      <c r="A407" s="48">
        <v>302012951</v>
      </c>
      <c r="B407" s="41" t="s">
        <v>725</v>
      </c>
      <c r="C407" s="41">
        <v>10838.84</v>
      </c>
      <c r="D407" s="41">
        <v>8650</v>
      </c>
      <c r="E407" s="41">
        <v>8650</v>
      </c>
      <c r="F407" s="41">
        <v>2188.84</v>
      </c>
      <c r="G407" s="48">
        <v>30201</v>
      </c>
    </row>
    <row r="408" spans="1:7" x14ac:dyDescent="0.25">
      <c r="A408" s="48">
        <v>302014600</v>
      </c>
      <c r="B408" s="41" t="s">
        <v>727</v>
      </c>
      <c r="C408" s="41">
        <v>0</v>
      </c>
      <c r="D408" s="41">
        <v>0</v>
      </c>
      <c r="E408" s="41">
        <v>0</v>
      </c>
      <c r="F408" s="41">
        <v>0</v>
      </c>
      <c r="G408" s="48">
        <v>30201</v>
      </c>
    </row>
    <row r="409" spans="1:7" x14ac:dyDescent="0.25">
      <c r="A409" s="48">
        <v>302014610</v>
      </c>
      <c r="B409" s="41" t="s">
        <v>729</v>
      </c>
      <c r="C409" s="41">
        <v>0</v>
      </c>
      <c r="D409" s="41">
        <v>0</v>
      </c>
      <c r="E409" s="41">
        <v>0</v>
      </c>
      <c r="F409" s="41">
        <v>0</v>
      </c>
      <c r="G409" s="48">
        <v>30201</v>
      </c>
    </row>
    <row r="410" spans="1:7" x14ac:dyDescent="0.25">
      <c r="A410" s="48">
        <v>302014611</v>
      </c>
      <c r="B410" s="41" t="s">
        <v>731</v>
      </c>
      <c r="C410" s="41">
        <v>0</v>
      </c>
      <c r="D410" s="41">
        <v>0</v>
      </c>
      <c r="E410" s="41">
        <v>0</v>
      </c>
      <c r="F410" s="41">
        <v>0</v>
      </c>
      <c r="G410" s="48">
        <v>30201</v>
      </c>
    </row>
    <row r="411" spans="1:7" x14ac:dyDescent="0.25">
      <c r="A411" s="48">
        <v>302014618</v>
      </c>
      <c r="B411" s="41" t="s">
        <v>733</v>
      </c>
      <c r="C411" s="41">
        <v>0</v>
      </c>
      <c r="D411" s="41">
        <v>0</v>
      </c>
      <c r="E411" s="41">
        <v>0</v>
      </c>
      <c r="F411" s="41">
        <v>0</v>
      </c>
      <c r="G411" s="48">
        <v>30201</v>
      </c>
    </row>
    <row r="412" spans="1:7" x14ac:dyDescent="0.25">
      <c r="A412" s="48">
        <v>302014619</v>
      </c>
      <c r="B412" s="41" t="s">
        <v>735</v>
      </c>
      <c r="C412" s="41">
        <v>0</v>
      </c>
      <c r="D412" s="41">
        <v>0</v>
      </c>
      <c r="E412" s="41">
        <v>0</v>
      </c>
      <c r="F412" s="41">
        <v>0</v>
      </c>
      <c r="G412" s="48">
        <v>30201</v>
      </c>
    </row>
    <row r="413" spans="1:7" x14ac:dyDescent="0.25">
      <c r="A413" s="48">
        <v>302014621</v>
      </c>
      <c r="B413" s="41" t="s">
        <v>737</v>
      </c>
      <c r="C413" s="41">
        <v>0</v>
      </c>
      <c r="D413" s="41">
        <v>0</v>
      </c>
      <c r="E413" s="41">
        <v>0</v>
      </c>
      <c r="F413" s="41">
        <v>0</v>
      </c>
      <c r="G413" s="48">
        <v>30201</v>
      </c>
    </row>
    <row r="414" spans="1:7" x14ac:dyDescent="0.25">
      <c r="A414" s="48">
        <v>302014622</v>
      </c>
      <c r="B414" s="41" t="s">
        <v>739</v>
      </c>
      <c r="C414" s="41">
        <v>0</v>
      </c>
      <c r="D414" s="41">
        <v>0</v>
      </c>
      <c r="E414" s="41">
        <v>0</v>
      </c>
      <c r="F414" s="41">
        <v>0</v>
      </c>
      <c r="G414" s="48">
        <v>30201</v>
      </c>
    </row>
    <row r="415" spans="1:7" x14ac:dyDescent="0.25">
      <c r="A415" s="48">
        <v>302015162</v>
      </c>
      <c r="B415" s="41" t="s">
        <v>741</v>
      </c>
      <c r="C415" s="41">
        <v>0</v>
      </c>
      <c r="D415" s="41">
        <v>50</v>
      </c>
      <c r="E415" s="41">
        <v>50</v>
      </c>
      <c r="F415" s="41">
        <v>-50</v>
      </c>
      <c r="G415" s="48">
        <v>30201</v>
      </c>
    </row>
    <row r="416" spans="1:7" x14ac:dyDescent="0.25">
      <c r="A416" s="48">
        <v>302015163</v>
      </c>
      <c r="B416" s="41" t="s">
        <v>743</v>
      </c>
      <c r="C416" s="41">
        <v>232.5</v>
      </c>
      <c r="D416" s="41">
        <v>50</v>
      </c>
      <c r="E416" s="41">
        <v>50</v>
      </c>
      <c r="F416" s="41">
        <v>182.5</v>
      </c>
      <c r="G416" s="48">
        <v>30201</v>
      </c>
    </row>
    <row r="417" spans="1:7" x14ac:dyDescent="0.25">
      <c r="A417" s="48">
        <v>302016009</v>
      </c>
      <c r="B417" s="41" t="s">
        <v>745</v>
      </c>
      <c r="C417" s="41">
        <v>0</v>
      </c>
      <c r="D417" s="41">
        <v>0</v>
      </c>
      <c r="E417" s="41">
        <v>0</v>
      </c>
      <c r="F417" s="41">
        <v>0</v>
      </c>
      <c r="G417" s="48">
        <v>30201</v>
      </c>
    </row>
    <row r="418" spans="1:7" x14ac:dyDescent="0.25">
      <c r="A418" s="48">
        <v>302016010</v>
      </c>
      <c r="B418" s="41" t="s">
        <v>747</v>
      </c>
      <c r="C418" s="41">
        <v>0</v>
      </c>
      <c r="D418" s="41">
        <v>0</v>
      </c>
      <c r="E418" s="41">
        <v>0</v>
      </c>
      <c r="F418" s="41">
        <v>0</v>
      </c>
      <c r="G418" s="48">
        <v>30201</v>
      </c>
    </row>
    <row r="419" spans="1:7" x14ac:dyDescent="0.25">
      <c r="A419" s="48">
        <v>302016011</v>
      </c>
      <c r="B419" s="41" t="s">
        <v>749</v>
      </c>
      <c r="C419" s="41">
        <v>0</v>
      </c>
      <c r="D419" s="41">
        <v>0</v>
      </c>
      <c r="E419" s="41">
        <v>0</v>
      </c>
      <c r="F419" s="41">
        <v>0</v>
      </c>
      <c r="G419" s="48">
        <v>30201</v>
      </c>
    </row>
    <row r="420" spans="1:7" x14ac:dyDescent="0.25">
      <c r="A420" s="48">
        <v>302017369</v>
      </c>
      <c r="B420" s="41" t="s">
        <v>751</v>
      </c>
      <c r="C420" s="41">
        <v>0</v>
      </c>
      <c r="D420" s="41">
        <v>0</v>
      </c>
      <c r="E420" s="41">
        <v>0</v>
      </c>
      <c r="F420" s="41">
        <v>0</v>
      </c>
      <c r="G420" s="48">
        <v>30201</v>
      </c>
    </row>
    <row r="421" spans="1:7" x14ac:dyDescent="0.25">
      <c r="A421" s="48">
        <v>302019051</v>
      </c>
      <c r="B421" s="41" t="s">
        <v>753</v>
      </c>
      <c r="C421" s="41">
        <v>0</v>
      </c>
      <c r="D421" s="41">
        <v>0</v>
      </c>
      <c r="E421" s="41">
        <v>0</v>
      </c>
      <c r="F421" s="41">
        <v>0</v>
      </c>
      <c r="G421" s="48">
        <v>30201</v>
      </c>
    </row>
    <row r="422" spans="1:7" x14ac:dyDescent="0.25">
      <c r="A422" s="48">
        <v>302019054</v>
      </c>
      <c r="B422" s="41" t="s">
        <v>2751</v>
      </c>
      <c r="C422" s="41">
        <v>0</v>
      </c>
      <c r="D422" s="41">
        <v>0</v>
      </c>
      <c r="E422" s="41">
        <v>0</v>
      </c>
      <c r="F422" s="41">
        <v>0</v>
      </c>
      <c r="G422" s="48">
        <v>30201</v>
      </c>
    </row>
    <row r="423" spans="1:7" x14ac:dyDescent="0.25">
      <c r="A423" s="48">
        <v>302019846</v>
      </c>
      <c r="B423" s="41" t="s">
        <v>755</v>
      </c>
      <c r="C423" s="41">
        <v>0</v>
      </c>
      <c r="D423" s="41">
        <v>0</v>
      </c>
      <c r="E423" s="41">
        <v>0</v>
      </c>
      <c r="F423" s="41">
        <v>0</v>
      </c>
      <c r="G423" s="48">
        <v>30201</v>
      </c>
    </row>
    <row r="424" spans="1:7" x14ac:dyDescent="0.25">
      <c r="A424" s="48">
        <v>303010100</v>
      </c>
      <c r="B424" s="41" t="s">
        <v>757</v>
      </c>
      <c r="C424" s="41">
        <v>136377.01</v>
      </c>
      <c r="D424" s="41">
        <v>119550</v>
      </c>
      <c r="E424" s="41">
        <v>119550</v>
      </c>
      <c r="F424" s="41">
        <v>16827.009999999998</v>
      </c>
      <c r="G424" s="48">
        <v>30301</v>
      </c>
    </row>
    <row r="425" spans="1:7" x14ac:dyDescent="0.25">
      <c r="A425" s="48">
        <v>303010101</v>
      </c>
      <c r="B425" s="41" t="s">
        <v>759</v>
      </c>
      <c r="C425" s="41">
        <v>0</v>
      </c>
      <c r="D425" s="41">
        <v>0</v>
      </c>
      <c r="E425" s="41">
        <v>0</v>
      </c>
      <c r="F425" s="41">
        <v>0</v>
      </c>
      <c r="G425" s="48">
        <v>30301</v>
      </c>
    </row>
    <row r="426" spans="1:7" x14ac:dyDescent="0.25">
      <c r="A426" s="48">
        <v>303010102</v>
      </c>
      <c r="B426" s="41" t="s">
        <v>761</v>
      </c>
      <c r="C426" s="41">
        <v>0</v>
      </c>
      <c r="D426" s="41">
        <v>0</v>
      </c>
      <c r="E426" s="41">
        <v>0</v>
      </c>
      <c r="F426" s="41">
        <v>0</v>
      </c>
      <c r="G426" s="48">
        <v>30301</v>
      </c>
    </row>
    <row r="427" spans="1:7" x14ac:dyDescent="0.25">
      <c r="A427" s="48">
        <v>303010103</v>
      </c>
      <c r="B427" s="41" t="s">
        <v>763</v>
      </c>
      <c r="C427" s="41">
        <v>0</v>
      </c>
      <c r="D427" s="41">
        <v>0</v>
      </c>
      <c r="E427" s="41">
        <v>0</v>
      </c>
      <c r="F427" s="41">
        <v>0</v>
      </c>
      <c r="G427" s="48">
        <v>30301</v>
      </c>
    </row>
    <row r="428" spans="1:7" x14ac:dyDescent="0.25">
      <c r="A428" s="48">
        <v>303010110</v>
      </c>
      <c r="B428" s="41" t="s">
        <v>765</v>
      </c>
      <c r="C428" s="41">
        <v>0</v>
      </c>
      <c r="D428" s="41">
        <v>0</v>
      </c>
      <c r="E428" s="41">
        <v>0</v>
      </c>
      <c r="F428" s="41">
        <v>0</v>
      </c>
      <c r="G428" s="48">
        <v>30301</v>
      </c>
    </row>
    <row r="429" spans="1:7" x14ac:dyDescent="0.25">
      <c r="A429" s="48">
        <v>303010120</v>
      </c>
      <c r="B429" s="41" t="s">
        <v>767</v>
      </c>
      <c r="C429" s="41">
        <v>0</v>
      </c>
      <c r="D429" s="41">
        <v>0</v>
      </c>
      <c r="E429" s="41">
        <v>0</v>
      </c>
      <c r="F429" s="41">
        <v>0</v>
      </c>
      <c r="G429" s="48">
        <v>30301</v>
      </c>
    </row>
    <row r="430" spans="1:7" x14ac:dyDescent="0.25">
      <c r="A430" s="48">
        <v>303010150</v>
      </c>
      <c r="B430" s="41" t="s">
        <v>769</v>
      </c>
      <c r="C430" s="41">
        <v>405.41</v>
      </c>
      <c r="D430" s="41">
        <v>0</v>
      </c>
      <c r="E430" s="41">
        <v>0</v>
      </c>
      <c r="F430" s="41">
        <v>405.41</v>
      </c>
      <c r="G430" s="48">
        <v>30301</v>
      </c>
    </row>
    <row r="431" spans="1:7" x14ac:dyDescent="0.25">
      <c r="A431" s="48">
        <v>303010200</v>
      </c>
      <c r="B431" s="41" t="s">
        <v>771</v>
      </c>
      <c r="C431" s="41">
        <v>10447.58</v>
      </c>
      <c r="D431" s="41">
        <v>0</v>
      </c>
      <c r="E431" s="41">
        <v>0</v>
      </c>
      <c r="F431" s="41">
        <v>10447.58</v>
      </c>
      <c r="G431" s="48">
        <v>30301</v>
      </c>
    </row>
    <row r="432" spans="1:7" x14ac:dyDescent="0.25">
      <c r="A432" s="48">
        <v>303010700</v>
      </c>
      <c r="B432" s="41" t="s">
        <v>773</v>
      </c>
      <c r="C432" s="41">
        <v>0</v>
      </c>
      <c r="D432" s="41">
        <v>0</v>
      </c>
      <c r="E432" s="41">
        <v>0</v>
      </c>
      <c r="F432" s="41">
        <v>0</v>
      </c>
      <c r="G432" s="48">
        <v>30301</v>
      </c>
    </row>
    <row r="433" spans="1:7" x14ac:dyDescent="0.25">
      <c r="A433" s="48">
        <v>303010800</v>
      </c>
      <c r="B433" s="41" t="s">
        <v>775</v>
      </c>
      <c r="C433" s="41">
        <v>0</v>
      </c>
      <c r="D433" s="41">
        <v>0</v>
      </c>
      <c r="E433" s="41">
        <v>0</v>
      </c>
      <c r="F433" s="41">
        <v>0</v>
      </c>
      <c r="G433" s="48">
        <v>30301</v>
      </c>
    </row>
    <row r="434" spans="1:7" x14ac:dyDescent="0.25">
      <c r="A434" s="48">
        <v>303010930</v>
      </c>
      <c r="B434" s="41" t="s">
        <v>777</v>
      </c>
      <c r="C434" s="41">
        <v>61.6</v>
      </c>
      <c r="D434" s="41">
        <v>650</v>
      </c>
      <c r="E434" s="41">
        <v>650</v>
      </c>
      <c r="F434" s="41">
        <v>-588.4</v>
      </c>
      <c r="G434" s="48">
        <v>30301</v>
      </c>
    </row>
    <row r="435" spans="1:7" x14ac:dyDescent="0.25">
      <c r="A435" s="48">
        <v>303010981</v>
      </c>
      <c r="B435" s="41" t="s">
        <v>2776</v>
      </c>
      <c r="C435" s="41">
        <v>0</v>
      </c>
      <c r="D435" s="41">
        <v>0</v>
      </c>
      <c r="E435" s="41">
        <v>0</v>
      </c>
      <c r="F435" s="41">
        <v>0</v>
      </c>
      <c r="G435" s="48">
        <v>30301</v>
      </c>
    </row>
    <row r="436" spans="1:7" x14ac:dyDescent="0.25">
      <c r="A436" s="48">
        <v>303012000</v>
      </c>
      <c r="B436" s="41" t="s">
        <v>779</v>
      </c>
      <c r="C436" s="41">
        <v>0</v>
      </c>
      <c r="D436" s="41">
        <v>0</v>
      </c>
      <c r="E436" s="41">
        <v>0</v>
      </c>
      <c r="F436" s="41">
        <v>0</v>
      </c>
      <c r="G436" s="48">
        <v>30301</v>
      </c>
    </row>
    <row r="437" spans="1:7" x14ac:dyDescent="0.25">
      <c r="A437" s="48">
        <v>303012004</v>
      </c>
      <c r="B437" s="41" t="s">
        <v>781</v>
      </c>
      <c r="C437" s="41">
        <v>0</v>
      </c>
      <c r="D437" s="41">
        <v>2100</v>
      </c>
      <c r="E437" s="41">
        <v>2100</v>
      </c>
      <c r="F437" s="41">
        <v>-2100</v>
      </c>
      <c r="G437" s="48">
        <v>30301</v>
      </c>
    </row>
    <row r="438" spans="1:7" x14ac:dyDescent="0.25">
      <c r="A438" s="48">
        <v>303012022</v>
      </c>
      <c r="B438" s="41" t="s">
        <v>783</v>
      </c>
      <c r="C438" s="41">
        <v>0</v>
      </c>
      <c r="D438" s="41">
        <v>1050</v>
      </c>
      <c r="E438" s="41">
        <v>1050</v>
      </c>
      <c r="F438" s="41">
        <v>-1050</v>
      </c>
      <c r="G438" s="48">
        <v>30301</v>
      </c>
    </row>
    <row r="439" spans="1:7" x14ac:dyDescent="0.25">
      <c r="A439" s="48">
        <v>303012423</v>
      </c>
      <c r="B439" s="41" t="s">
        <v>785</v>
      </c>
      <c r="C439" s="41">
        <v>436.9</v>
      </c>
      <c r="D439" s="41">
        <v>4750</v>
      </c>
      <c r="E439" s="41">
        <v>4750</v>
      </c>
      <c r="F439" s="41">
        <v>-4313.1000000000004</v>
      </c>
      <c r="G439" s="48">
        <v>30301</v>
      </c>
    </row>
    <row r="440" spans="1:7" x14ac:dyDescent="0.25">
      <c r="A440" s="48">
        <v>303012427</v>
      </c>
      <c r="B440" s="41" t="s">
        <v>787</v>
      </c>
      <c r="C440" s="41">
        <v>0</v>
      </c>
      <c r="D440" s="41">
        <v>0</v>
      </c>
      <c r="E440" s="41">
        <v>0</v>
      </c>
      <c r="F440" s="41">
        <v>0</v>
      </c>
      <c r="G440" s="48">
        <v>30301</v>
      </c>
    </row>
    <row r="441" spans="1:7" x14ac:dyDescent="0.25">
      <c r="A441" s="48">
        <v>303012430</v>
      </c>
      <c r="B441" s="41" t="s">
        <v>789</v>
      </c>
      <c r="C441" s="41">
        <v>124</v>
      </c>
      <c r="D441" s="41">
        <v>200</v>
      </c>
      <c r="E441" s="41">
        <v>200</v>
      </c>
      <c r="F441" s="41">
        <v>-76</v>
      </c>
      <c r="G441" s="48">
        <v>30301</v>
      </c>
    </row>
    <row r="442" spans="1:7" x14ac:dyDescent="0.25">
      <c r="A442" s="48">
        <v>303012432</v>
      </c>
      <c r="B442" s="41" t="s">
        <v>791</v>
      </c>
      <c r="C442" s="41">
        <v>35.5</v>
      </c>
      <c r="D442" s="41">
        <v>3800</v>
      </c>
      <c r="E442" s="41">
        <v>3800</v>
      </c>
      <c r="F442" s="41">
        <v>-3764.5</v>
      </c>
      <c r="G442" s="48">
        <v>30301</v>
      </c>
    </row>
    <row r="443" spans="1:7" x14ac:dyDescent="0.25">
      <c r="A443" s="48">
        <v>303012438</v>
      </c>
      <c r="B443" s="41" t="s">
        <v>793</v>
      </c>
      <c r="C443" s="41">
        <v>0</v>
      </c>
      <c r="D443" s="41">
        <v>0</v>
      </c>
      <c r="E443" s="41">
        <v>0</v>
      </c>
      <c r="F443" s="41">
        <v>0</v>
      </c>
      <c r="G443" s="48">
        <v>30301</v>
      </c>
    </row>
    <row r="444" spans="1:7" x14ac:dyDescent="0.25">
      <c r="A444" s="48">
        <v>303012439</v>
      </c>
      <c r="B444" s="41" t="s">
        <v>795</v>
      </c>
      <c r="C444" s="41">
        <v>0</v>
      </c>
      <c r="D444" s="41">
        <v>0</v>
      </c>
      <c r="E444" s="41">
        <v>0</v>
      </c>
      <c r="F444" s="41">
        <v>0</v>
      </c>
      <c r="G444" s="48">
        <v>30301</v>
      </c>
    </row>
    <row r="445" spans="1:7" x14ac:dyDescent="0.25">
      <c r="A445" s="48">
        <v>303012500</v>
      </c>
      <c r="B445" s="41" t="s">
        <v>797</v>
      </c>
      <c r="C445" s="41">
        <v>637.44000000000005</v>
      </c>
      <c r="D445" s="41">
        <v>4250</v>
      </c>
      <c r="E445" s="41">
        <v>4250</v>
      </c>
      <c r="F445" s="41">
        <v>-3612.56</v>
      </c>
      <c r="G445" s="48">
        <v>30301</v>
      </c>
    </row>
    <row r="446" spans="1:7" x14ac:dyDescent="0.25">
      <c r="A446" s="48">
        <v>303012510</v>
      </c>
      <c r="B446" s="41" t="s">
        <v>799</v>
      </c>
      <c r="C446" s="41">
        <v>0</v>
      </c>
      <c r="D446" s="41">
        <v>0</v>
      </c>
      <c r="E446" s="41">
        <v>0</v>
      </c>
      <c r="F446" s="41">
        <v>0</v>
      </c>
      <c r="G446" s="48">
        <v>30301</v>
      </c>
    </row>
    <row r="447" spans="1:7" x14ac:dyDescent="0.25">
      <c r="A447" s="48">
        <v>303012520</v>
      </c>
      <c r="B447" s="41" t="s">
        <v>801</v>
      </c>
      <c r="C447" s="41">
        <v>0</v>
      </c>
      <c r="D447" s="41">
        <v>250</v>
      </c>
      <c r="E447" s="41">
        <v>250</v>
      </c>
      <c r="F447" s="41">
        <v>-250</v>
      </c>
      <c r="G447" s="48">
        <v>30301</v>
      </c>
    </row>
    <row r="448" spans="1:7" x14ac:dyDescent="0.25">
      <c r="A448" s="48">
        <v>303012701</v>
      </c>
      <c r="B448" s="41" t="s">
        <v>803</v>
      </c>
      <c r="C448" s="41">
        <v>7608.48</v>
      </c>
      <c r="D448" s="41">
        <v>7700</v>
      </c>
      <c r="E448" s="41">
        <v>7700</v>
      </c>
      <c r="F448" s="41">
        <v>-91.52</v>
      </c>
      <c r="G448" s="48">
        <v>30301</v>
      </c>
    </row>
    <row r="449" spans="1:7" x14ac:dyDescent="0.25">
      <c r="A449" s="48">
        <v>303012703</v>
      </c>
      <c r="B449" s="41" t="s">
        <v>805</v>
      </c>
      <c r="C449" s="41">
        <v>0</v>
      </c>
      <c r="D449" s="41">
        <v>100</v>
      </c>
      <c r="E449" s="41">
        <v>100</v>
      </c>
      <c r="F449" s="41">
        <v>-100</v>
      </c>
      <c r="G449" s="48">
        <v>30301</v>
      </c>
    </row>
    <row r="450" spans="1:7" x14ac:dyDescent="0.25">
      <c r="A450" s="48">
        <v>303012706</v>
      </c>
      <c r="B450" s="41" t="s">
        <v>807</v>
      </c>
      <c r="C450" s="41">
        <v>0</v>
      </c>
      <c r="D450" s="41">
        <v>0</v>
      </c>
      <c r="E450" s="41">
        <v>0</v>
      </c>
      <c r="F450" s="41">
        <v>0</v>
      </c>
      <c r="G450" s="48">
        <v>30301</v>
      </c>
    </row>
    <row r="451" spans="1:7" x14ac:dyDescent="0.25">
      <c r="A451" s="48">
        <v>303014600</v>
      </c>
      <c r="B451" s="41" t="s">
        <v>809</v>
      </c>
      <c r="C451" s="41">
        <v>0</v>
      </c>
      <c r="D451" s="41">
        <v>0</v>
      </c>
      <c r="E451" s="41">
        <v>0</v>
      </c>
      <c r="F451" s="41">
        <v>0</v>
      </c>
      <c r="G451" s="48">
        <v>30301</v>
      </c>
    </row>
    <row r="452" spans="1:7" x14ac:dyDescent="0.25">
      <c r="A452" s="48">
        <v>303014610</v>
      </c>
      <c r="B452" s="41" t="s">
        <v>811</v>
      </c>
      <c r="C452" s="41">
        <v>0</v>
      </c>
      <c r="D452" s="41">
        <v>0</v>
      </c>
      <c r="E452" s="41">
        <v>0</v>
      </c>
      <c r="F452" s="41">
        <v>0</v>
      </c>
      <c r="G452" s="48">
        <v>30301</v>
      </c>
    </row>
    <row r="453" spans="1:7" x14ac:dyDescent="0.25">
      <c r="A453" s="48">
        <v>303014611</v>
      </c>
      <c r="B453" s="41" t="s">
        <v>813</v>
      </c>
      <c r="C453" s="41">
        <v>0</v>
      </c>
      <c r="D453" s="41">
        <v>0</v>
      </c>
      <c r="E453" s="41">
        <v>0</v>
      </c>
      <c r="F453" s="41">
        <v>0</v>
      </c>
      <c r="G453" s="48">
        <v>30301</v>
      </c>
    </row>
    <row r="454" spans="1:7" x14ac:dyDescent="0.25">
      <c r="A454" s="48">
        <v>303014618</v>
      </c>
      <c r="B454" s="41" t="s">
        <v>815</v>
      </c>
      <c r="C454" s="41">
        <v>0</v>
      </c>
      <c r="D454" s="41">
        <v>0</v>
      </c>
      <c r="E454" s="41">
        <v>0</v>
      </c>
      <c r="F454" s="41">
        <v>0</v>
      </c>
      <c r="G454" s="48">
        <v>30301</v>
      </c>
    </row>
    <row r="455" spans="1:7" x14ac:dyDescent="0.25">
      <c r="A455" s="48">
        <v>303014619</v>
      </c>
      <c r="B455" s="41" t="s">
        <v>817</v>
      </c>
      <c r="C455" s="41">
        <v>0</v>
      </c>
      <c r="D455" s="41">
        <v>0</v>
      </c>
      <c r="E455" s="41">
        <v>0</v>
      </c>
      <c r="F455" s="41">
        <v>0</v>
      </c>
      <c r="G455" s="48">
        <v>30301</v>
      </c>
    </row>
    <row r="456" spans="1:7" x14ac:dyDescent="0.25">
      <c r="A456" s="48">
        <v>303014621</v>
      </c>
      <c r="B456" s="41" t="s">
        <v>819</v>
      </c>
      <c r="C456" s="41">
        <v>0</v>
      </c>
      <c r="D456" s="41">
        <v>0</v>
      </c>
      <c r="E456" s="41">
        <v>0</v>
      </c>
      <c r="F456" s="41">
        <v>0</v>
      </c>
      <c r="G456" s="48">
        <v>30301</v>
      </c>
    </row>
    <row r="457" spans="1:7" x14ac:dyDescent="0.25">
      <c r="A457" s="48">
        <v>303015007</v>
      </c>
      <c r="B457" s="41" t="s">
        <v>821</v>
      </c>
      <c r="C457" s="41">
        <v>0</v>
      </c>
      <c r="D457" s="41">
        <v>0</v>
      </c>
      <c r="E457" s="41">
        <v>0</v>
      </c>
      <c r="F457" s="41">
        <v>0</v>
      </c>
      <c r="G457" s="48">
        <v>30301</v>
      </c>
    </row>
    <row r="458" spans="1:7" x14ac:dyDescent="0.25">
      <c r="A458" s="48">
        <v>303015124</v>
      </c>
      <c r="B458" s="41" t="s">
        <v>2752</v>
      </c>
      <c r="C458" s="41">
        <v>0</v>
      </c>
      <c r="D458" s="41">
        <v>0</v>
      </c>
      <c r="E458" s="41">
        <v>0</v>
      </c>
      <c r="F458" s="41">
        <v>0</v>
      </c>
      <c r="G458" s="48">
        <v>30301</v>
      </c>
    </row>
    <row r="459" spans="1:7" x14ac:dyDescent="0.25">
      <c r="A459" s="48">
        <v>303015902</v>
      </c>
      <c r="B459" s="41" t="s">
        <v>823</v>
      </c>
      <c r="C459" s="41">
        <v>0</v>
      </c>
      <c r="D459" s="41">
        <v>0</v>
      </c>
      <c r="E459" s="41">
        <v>0</v>
      </c>
      <c r="F459" s="41">
        <v>0</v>
      </c>
      <c r="G459" s="48">
        <v>30301</v>
      </c>
    </row>
    <row r="460" spans="1:7" x14ac:dyDescent="0.25">
      <c r="A460" s="48">
        <v>303016010</v>
      </c>
      <c r="B460" s="41" t="s">
        <v>825</v>
      </c>
      <c r="C460" s="41">
        <v>0</v>
      </c>
      <c r="D460" s="41">
        <v>0</v>
      </c>
      <c r="E460" s="41">
        <v>0</v>
      </c>
      <c r="F460" s="41">
        <v>0</v>
      </c>
      <c r="G460" s="48">
        <v>30301</v>
      </c>
    </row>
    <row r="461" spans="1:7" x14ac:dyDescent="0.25">
      <c r="A461" s="48">
        <v>303019008</v>
      </c>
      <c r="B461" s="41" t="s">
        <v>827</v>
      </c>
      <c r="C461" s="41">
        <v>0</v>
      </c>
      <c r="D461" s="41">
        <v>0</v>
      </c>
      <c r="E461" s="41">
        <v>0</v>
      </c>
      <c r="F461" s="41">
        <v>0</v>
      </c>
      <c r="G461" s="48">
        <v>30301</v>
      </c>
    </row>
    <row r="462" spans="1:7" x14ac:dyDescent="0.25">
      <c r="A462" s="48">
        <v>303019051</v>
      </c>
      <c r="B462" s="41" t="s">
        <v>829</v>
      </c>
      <c r="C462" s="41">
        <v>0</v>
      </c>
      <c r="D462" s="41">
        <v>0</v>
      </c>
      <c r="E462" s="41">
        <v>0</v>
      </c>
      <c r="F462" s="41">
        <v>0</v>
      </c>
      <c r="G462" s="48">
        <v>30301</v>
      </c>
    </row>
    <row r="463" spans="1:7" x14ac:dyDescent="0.25">
      <c r="A463" s="48">
        <v>303019053</v>
      </c>
      <c r="B463" s="41" t="s">
        <v>831</v>
      </c>
      <c r="C463" s="41">
        <v>0</v>
      </c>
      <c r="D463" s="41">
        <v>0</v>
      </c>
      <c r="E463" s="41">
        <v>0</v>
      </c>
      <c r="F463" s="41">
        <v>0</v>
      </c>
      <c r="G463" s="48">
        <v>30301</v>
      </c>
    </row>
    <row r="464" spans="1:7" x14ac:dyDescent="0.25">
      <c r="A464" s="48">
        <v>303019054</v>
      </c>
      <c r="B464" s="41" t="s">
        <v>833</v>
      </c>
      <c r="C464" s="41">
        <v>0</v>
      </c>
      <c r="D464" s="41">
        <v>0</v>
      </c>
      <c r="E464" s="41">
        <v>0</v>
      </c>
      <c r="F464" s="41">
        <v>0</v>
      </c>
      <c r="G464" s="48">
        <v>30301</v>
      </c>
    </row>
    <row r="465" spans="1:7" x14ac:dyDescent="0.25">
      <c r="A465" s="48">
        <v>303019062</v>
      </c>
      <c r="B465" s="41" t="s">
        <v>835</v>
      </c>
      <c r="C465" s="41">
        <v>0</v>
      </c>
      <c r="D465" s="41">
        <v>0</v>
      </c>
      <c r="E465" s="41">
        <v>0</v>
      </c>
      <c r="F465" s="41">
        <v>0</v>
      </c>
      <c r="G465" s="48">
        <v>30301</v>
      </c>
    </row>
    <row r="466" spans="1:7" x14ac:dyDescent="0.25">
      <c r="A466" s="48">
        <v>303019100</v>
      </c>
      <c r="B466" s="41" t="s">
        <v>791</v>
      </c>
      <c r="C466" s="41">
        <v>0</v>
      </c>
      <c r="D466" s="41">
        <v>-55650</v>
      </c>
      <c r="E466" s="41">
        <v>-55650</v>
      </c>
      <c r="F466" s="41">
        <v>55650</v>
      </c>
      <c r="G466" s="48">
        <v>30301</v>
      </c>
    </row>
    <row r="467" spans="1:7" x14ac:dyDescent="0.25">
      <c r="A467" s="48">
        <v>303019103</v>
      </c>
      <c r="B467" s="41" t="s">
        <v>838</v>
      </c>
      <c r="C467" s="41">
        <v>0</v>
      </c>
      <c r="D467" s="41">
        <v>0</v>
      </c>
      <c r="E467" s="41">
        <v>0</v>
      </c>
      <c r="F467" s="41">
        <v>0</v>
      </c>
      <c r="G467" s="48">
        <v>30301</v>
      </c>
    </row>
    <row r="468" spans="1:7" x14ac:dyDescent="0.25">
      <c r="A468" s="48">
        <v>303019846</v>
      </c>
      <c r="B468" s="41" t="s">
        <v>840</v>
      </c>
      <c r="C468" s="41">
        <v>0</v>
      </c>
      <c r="D468" s="41">
        <v>0</v>
      </c>
      <c r="E468" s="41">
        <v>0</v>
      </c>
      <c r="F468" s="41">
        <v>0</v>
      </c>
      <c r="G468" s="48">
        <v>30301</v>
      </c>
    </row>
    <row r="469" spans="1:7" x14ac:dyDescent="0.25">
      <c r="A469" s="48">
        <v>303020100</v>
      </c>
      <c r="B469" s="41" t="s">
        <v>842</v>
      </c>
      <c r="C469" s="41">
        <v>0</v>
      </c>
      <c r="D469" s="41">
        <v>0</v>
      </c>
      <c r="E469" s="41">
        <v>0</v>
      </c>
      <c r="F469" s="41">
        <v>0</v>
      </c>
      <c r="G469" s="48">
        <v>30302</v>
      </c>
    </row>
    <row r="470" spans="1:7" x14ac:dyDescent="0.25">
      <c r="A470" s="48">
        <v>303020101</v>
      </c>
      <c r="B470" s="41" t="s">
        <v>844</v>
      </c>
      <c r="C470" s="41">
        <v>0</v>
      </c>
      <c r="D470" s="41">
        <v>0</v>
      </c>
      <c r="E470" s="41">
        <v>0</v>
      </c>
      <c r="F470" s="41">
        <v>0</v>
      </c>
      <c r="G470" s="48">
        <v>30302</v>
      </c>
    </row>
    <row r="471" spans="1:7" x14ac:dyDescent="0.25">
      <c r="A471" s="48">
        <v>303020102</v>
      </c>
      <c r="B471" s="41" t="s">
        <v>846</v>
      </c>
      <c r="C471" s="41">
        <v>0</v>
      </c>
      <c r="D471" s="41">
        <v>0</v>
      </c>
      <c r="E471" s="41">
        <v>0</v>
      </c>
      <c r="F471" s="41">
        <v>0</v>
      </c>
      <c r="G471" s="48">
        <v>30302</v>
      </c>
    </row>
    <row r="472" spans="1:7" x14ac:dyDescent="0.25">
      <c r="A472" s="48">
        <v>303020103</v>
      </c>
      <c r="B472" s="41" t="s">
        <v>848</v>
      </c>
      <c r="C472" s="41">
        <v>0</v>
      </c>
      <c r="D472" s="41">
        <v>0</v>
      </c>
      <c r="E472" s="41">
        <v>0</v>
      </c>
      <c r="F472" s="41">
        <v>0</v>
      </c>
      <c r="G472" s="48">
        <v>30302</v>
      </c>
    </row>
    <row r="473" spans="1:7" x14ac:dyDescent="0.25">
      <c r="A473" s="48">
        <v>303020120</v>
      </c>
      <c r="B473" s="41" t="s">
        <v>850</v>
      </c>
      <c r="C473" s="41">
        <v>0</v>
      </c>
      <c r="D473" s="41">
        <v>0</v>
      </c>
      <c r="E473" s="41">
        <v>0</v>
      </c>
      <c r="F473" s="41">
        <v>0</v>
      </c>
      <c r="G473" s="48">
        <v>30302</v>
      </c>
    </row>
    <row r="474" spans="1:7" x14ac:dyDescent="0.25">
      <c r="A474" s="48">
        <v>303020150</v>
      </c>
      <c r="B474" s="41" t="s">
        <v>852</v>
      </c>
      <c r="C474" s="41">
        <v>0</v>
      </c>
      <c r="D474" s="41">
        <v>0</v>
      </c>
      <c r="E474" s="41">
        <v>0</v>
      </c>
      <c r="F474" s="41">
        <v>0</v>
      </c>
      <c r="G474" s="48">
        <v>30302</v>
      </c>
    </row>
    <row r="475" spans="1:7" x14ac:dyDescent="0.25">
      <c r="A475" s="48">
        <v>303020200</v>
      </c>
      <c r="B475" s="41" t="s">
        <v>854</v>
      </c>
      <c r="C475" s="41">
        <v>0</v>
      </c>
      <c r="D475" s="41">
        <v>0</v>
      </c>
      <c r="E475" s="41">
        <v>0</v>
      </c>
      <c r="F475" s="41">
        <v>0</v>
      </c>
      <c r="G475" s="48">
        <v>30302</v>
      </c>
    </row>
    <row r="476" spans="1:7" x14ac:dyDescent="0.25">
      <c r="A476" s="48">
        <v>303020700</v>
      </c>
      <c r="B476" s="41" t="s">
        <v>856</v>
      </c>
      <c r="C476" s="41">
        <v>0</v>
      </c>
      <c r="D476" s="41">
        <v>0</v>
      </c>
      <c r="E476" s="41">
        <v>0</v>
      </c>
      <c r="F476" s="41">
        <v>0</v>
      </c>
      <c r="G476" s="48">
        <v>30302</v>
      </c>
    </row>
    <row r="477" spans="1:7" x14ac:dyDescent="0.25">
      <c r="A477" s="48">
        <v>303020930</v>
      </c>
      <c r="B477" s="41" t="s">
        <v>858</v>
      </c>
      <c r="C477" s="41">
        <v>0</v>
      </c>
      <c r="D477" s="41">
        <v>200</v>
      </c>
      <c r="E477" s="41">
        <v>200</v>
      </c>
      <c r="F477" s="41">
        <v>-200</v>
      </c>
      <c r="G477" s="48">
        <v>30302</v>
      </c>
    </row>
    <row r="478" spans="1:7" x14ac:dyDescent="0.25">
      <c r="A478" s="48">
        <v>303020975</v>
      </c>
      <c r="B478" s="41" t="s">
        <v>860</v>
      </c>
      <c r="C478" s="41">
        <v>0</v>
      </c>
      <c r="D478" s="41">
        <v>0</v>
      </c>
      <c r="E478" s="41">
        <v>0</v>
      </c>
      <c r="F478" s="41">
        <v>0</v>
      </c>
      <c r="G478" s="48">
        <v>30302</v>
      </c>
    </row>
    <row r="479" spans="1:7" x14ac:dyDescent="0.25">
      <c r="A479" s="48">
        <v>303022000</v>
      </c>
      <c r="B479" s="41" t="s">
        <v>862</v>
      </c>
      <c r="C479" s="41">
        <v>0</v>
      </c>
      <c r="D479" s="41">
        <v>0</v>
      </c>
      <c r="E479" s="41">
        <v>0</v>
      </c>
      <c r="F479" s="41">
        <v>0</v>
      </c>
      <c r="G479" s="48">
        <v>30302</v>
      </c>
    </row>
    <row r="480" spans="1:7" x14ac:dyDescent="0.25">
      <c r="A480" s="48">
        <v>303022004</v>
      </c>
      <c r="B480" s="41" t="s">
        <v>864</v>
      </c>
      <c r="C480" s="41">
        <v>0</v>
      </c>
      <c r="D480" s="41">
        <v>0</v>
      </c>
      <c r="E480" s="41">
        <v>0</v>
      </c>
      <c r="F480" s="41">
        <v>0</v>
      </c>
      <c r="G480" s="48">
        <v>30302</v>
      </c>
    </row>
    <row r="481" spans="1:7" x14ac:dyDescent="0.25">
      <c r="A481" s="48">
        <v>303022022</v>
      </c>
      <c r="B481" s="41" t="s">
        <v>866</v>
      </c>
      <c r="C481" s="41">
        <v>0</v>
      </c>
      <c r="D481" s="41">
        <v>0</v>
      </c>
      <c r="E481" s="41">
        <v>0</v>
      </c>
      <c r="F481" s="41">
        <v>0</v>
      </c>
      <c r="G481" s="48">
        <v>30302</v>
      </c>
    </row>
    <row r="482" spans="1:7" x14ac:dyDescent="0.25">
      <c r="A482" s="48">
        <v>303022423</v>
      </c>
      <c r="B482" s="41" t="s">
        <v>868</v>
      </c>
      <c r="C482" s="41">
        <v>7905</v>
      </c>
      <c r="D482" s="41">
        <v>5000</v>
      </c>
      <c r="E482" s="41">
        <v>5000</v>
      </c>
      <c r="F482" s="41">
        <v>2905</v>
      </c>
      <c r="G482" s="48">
        <v>30302</v>
      </c>
    </row>
    <row r="483" spans="1:7" x14ac:dyDescent="0.25">
      <c r="A483" s="48">
        <v>303022427</v>
      </c>
      <c r="B483" s="41" t="s">
        <v>870</v>
      </c>
      <c r="C483" s="41">
        <v>0</v>
      </c>
      <c r="D483" s="41">
        <v>0</v>
      </c>
      <c r="E483" s="41">
        <v>0</v>
      </c>
      <c r="F483" s="41">
        <v>0</v>
      </c>
      <c r="G483" s="48">
        <v>30302</v>
      </c>
    </row>
    <row r="484" spans="1:7" x14ac:dyDescent="0.25">
      <c r="A484" s="48">
        <v>303022430</v>
      </c>
      <c r="B484" s="41" t="s">
        <v>872</v>
      </c>
      <c r="C484" s="41">
        <v>0</v>
      </c>
      <c r="D484" s="41">
        <v>0</v>
      </c>
      <c r="E484" s="41">
        <v>0</v>
      </c>
      <c r="F484" s="41">
        <v>0</v>
      </c>
      <c r="G484" s="48">
        <v>30302</v>
      </c>
    </row>
    <row r="485" spans="1:7" x14ac:dyDescent="0.25">
      <c r="A485" s="48">
        <v>303022432</v>
      </c>
      <c r="B485" s="41" t="s">
        <v>874</v>
      </c>
      <c r="C485" s="41">
        <v>0</v>
      </c>
      <c r="D485" s="41">
        <v>200</v>
      </c>
      <c r="E485" s="41">
        <v>200</v>
      </c>
      <c r="F485" s="41">
        <v>-200</v>
      </c>
      <c r="G485" s="48">
        <v>30302</v>
      </c>
    </row>
    <row r="486" spans="1:7" x14ac:dyDescent="0.25">
      <c r="A486" s="48">
        <v>303022438</v>
      </c>
      <c r="B486" s="41" t="s">
        <v>876</v>
      </c>
      <c r="C486" s="41">
        <v>0</v>
      </c>
      <c r="D486" s="41">
        <v>0</v>
      </c>
      <c r="E486" s="41">
        <v>0</v>
      </c>
      <c r="F486" s="41">
        <v>0</v>
      </c>
      <c r="G486" s="48">
        <v>30302</v>
      </c>
    </row>
    <row r="487" spans="1:7" x14ac:dyDescent="0.25">
      <c r="A487" s="48">
        <v>303022500</v>
      </c>
      <c r="B487" s="41" t="s">
        <v>878</v>
      </c>
      <c r="C487" s="41">
        <v>0</v>
      </c>
      <c r="D487" s="41">
        <v>0</v>
      </c>
      <c r="E487" s="41">
        <v>0</v>
      </c>
      <c r="F487" s="41">
        <v>0</v>
      </c>
      <c r="G487" s="48">
        <v>30302</v>
      </c>
    </row>
    <row r="488" spans="1:7" x14ac:dyDescent="0.25">
      <c r="A488" s="48">
        <v>303022510</v>
      </c>
      <c r="B488" s="41" t="s">
        <v>880</v>
      </c>
      <c r="C488" s="41">
        <v>0</v>
      </c>
      <c r="D488" s="41">
        <v>0</v>
      </c>
      <c r="E488" s="41">
        <v>0</v>
      </c>
      <c r="F488" s="41">
        <v>0</v>
      </c>
      <c r="G488" s="48">
        <v>30302</v>
      </c>
    </row>
    <row r="489" spans="1:7" x14ac:dyDescent="0.25">
      <c r="A489" s="48">
        <v>303022701</v>
      </c>
      <c r="B489" s="41" t="s">
        <v>882</v>
      </c>
      <c r="C489" s="41">
        <v>110.85</v>
      </c>
      <c r="D489" s="41">
        <v>500</v>
      </c>
      <c r="E489" s="41">
        <v>500</v>
      </c>
      <c r="F489" s="41">
        <v>-389.15</v>
      </c>
      <c r="G489" s="48">
        <v>30302</v>
      </c>
    </row>
    <row r="490" spans="1:7" x14ac:dyDescent="0.25">
      <c r="A490" s="48">
        <v>303022801</v>
      </c>
      <c r="B490" s="41" t="s">
        <v>884</v>
      </c>
      <c r="C490" s="41">
        <v>0</v>
      </c>
      <c r="D490" s="41">
        <v>0</v>
      </c>
      <c r="E490" s="41">
        <v>0</v>
      </c>
      <c r="F490" s="41">
        <v>0</v>
      </c>
      <c r="G490" s="48">
        <v>30302</v>
      </c>
    </row>
    <row r="491" spans="1:7" x14ac:dyDescent="0.25">
      <c r="A491" s="48">
        <v>303022815</v>
      </c>
      <c r="B491" s="41" t="s">
        <v>886</v>
      </c>
      <c r="C491" s="41">
        <v>0</v>
      </c>
      <c r="D491" s="41">
        <v>0</v>
      </c>
      <c r="E491" s="41">
        <v>0</v>
      </c>
      <c r="F491" s="41">
        <v>0</v>
      </c>
      <c r="G491" s="48">
        <v>30302</v>
      </c>
    </row>
    <row r="492" spans="1:7" x14ac:dyDescent="0.25">
      <c r="A492" s="48">
        <v>303024600</v>
      </c>
      <c r="B492" s="41" t="s">
        <v>888</v>
      </c>
      <c r="C492" s="41">
        <v>0</v>
      </c>
      <c r="D492" s="41">
        <v>0</v>
      </c>
      <c r="E492" s="41">
        <v>0</v>
      </c>
      <c r="F492" s="41">
        <v>0</v>
      </c>
      <c r="G492" s="48">
        <v>30302</v>
      </c>
    </row>
    <row r="493" spans="1:7" x14ac:dyDescent="0.25">
      <c r="A493" s="48">
        <v>303024610</v>
      </c>
      <c r="B493" s="41" t="s">
        <v>890</v>
      </c>
      <c r="C493" s="41">
        <v>0</v>
      </c>
      <c r="D493" s="41">
        <v>0</v>
      </c>
      <c r="E493" s="41">
        <v>0</v>
      </c>
      <c r="F493" s="41">
        <v>0</v>
      </c>
      <c r="G493" s="48">
        <v>30302</v>
      </c>
    </row>
    <row r="494" spans="1:7" x14ac:dyDescent="0.25">
      <c r="A494" s="48">
        <v>303024611</v>
      </c>
      <c r="B494" s="41" t="s">
        <v>892</v>
      </c>
      <c r="C494" s="41">
        <v>0</v>
      </c>
      <c r="D494" s="41">
        <v>0</v>
      </c>
      <c r="E494" s="41">
        <v>0</v>
      </c>
      <c r="F494" s="41">
        <v>0</v>
      </c>
      <c r="G494" s="48">
        <v>30302</v>
      </c>
    </row>
    <row r="495" spans="1:7" x14ac:dyDescent="0.25">
      <c r="A495" s="48">
        <v>303024619</v>
      </c>
      <c r="B495" s="41" t="s">
        <v>894</v>
      </c>
      <c r="C495" s="41">
        <v>0</v>
      </c>
      <c r="D495" s="41">
        <v>0</v>
      </c>
      <c r="E495" s="41">
        <v>0</v>
      </c>
      <c r="F495" s="41">
        <v>0</v>
      </c>
      <c r="G495" s="48">
        <v>30302</v>
      </c>
    </row>
    <row r="496" spans="1:7" x14ac:dyDescent="0.25">
      <c r="A496" s="48">
        <v>303026010</v>
      </c>
      <c r="B496" s="41" t="s">
        <v>896</v>
      </c>
      <c r="C496" s="41">
        <v>0</v>
      </c>
      <c r="D496" s="41">
        <v>0</v>
      </c>
      <c r="E496" s="41">
        <v>0</v>
      </c>
      <c r="F496" s="41">
        <v>0</v>
      </c>
      <c r="G496" s="48">
        <v>30302</v>
      </c>
    </row>
    <row r="497" spans="1:7" x14ac:dyDescent="0.25">
      <c r="A497" s="48">
        <v>303029002</v>
      </c>
      <c r="B497" s="41" t="s">
        <v>898</v>
      </c>
      <c r="C497" s="41">
        <v>0</v>
      </c>
      <c r="D497" s="41">
        <v>-28100</v>
      </c>
      <c r="E497" s="41">
        <v>-28100</v>
      </c>
      <c r="F497" s="41">
        <v>28100</v>
      </c>
      <c r="G497" s="48">
        <v>30302</v>
      </c>
    </row>
    <row r="498" spans="1:7" x14ac:dyDescent="0.25">
      <c r="A498" s="48">
        <v>303029051</v>
      </c>
      <c r="B498" s="41" t="s">
        <v>900</v>
      </c>
      <c r="C498" s="41">
        <v>0</v>
      </c>
      <c r="D498" s="41">
        <v>0</v>
      </c>
      <c r="E498" s="41">
        <v>0</v>
      </c>
      <c r="F498" s="41">
        <v>0</v>
      </c>
      <c r="G498" s="48">
        <v>30302</v>
      </c>
    </row>
    <row r="499" spans="1:7" x14ac:dyDescent="0.25">
      <c r="A499" s="48">
        <v>303029053</v>
      </c>
      <c r="B499" s="41" t="s">
        <v>902</v>
      </c>
      <c r="C499" s="41">
        <v>0</v>
      </c>
      <c r="D499" s="41">
        <v>0</v>
      </c>
      <c r="E499" s="41">
        <v>0</v>
      </c>
      <c r="F499" s="41">
        <v>0</v>
      </c>
      <c r="G499" s="48">
        <v>30302</v>
      </c>
    </row>
    <row r="500" spans="1:7" x14ac:dyDescent="0.25">
      <c r="A500" s="48">
        <v>303029100</v>
      </c>
      <c r="B500" s="41" t="s">
        <v>874</v>
      </c>
      <c r="C500" s="41">
        <v>0</v>
      </c>
      <c r="D500" s="41">
        <v>-750</v>
      </c>
      <c r="E500" s="41">
        <v>-750</v>
      </c>
      <c r="F500" s="41">
        <v>750</v>
      </c>
      <c r="G500" s="48">
        <v>30302</v>
      </c>
    </row>
    <row r="501" spans="1:7" x14ac:dyDescent="0.25">
      <c r="A501" s="48">
        <v>303029555</v>
      </c>
      <c r="B501" s="41" t="s">
        <v>905</v>
      </c>
      <c r="C501" s="41">
        <v>0</v>
      </c>
      <c r="D501" s="41">
        <v>0</v>
      </c>
      <c r="E501" s="41">
        <v>0</v>
      </c>
      <c r="F501" s="41">
        <v>0</v>
      </c>
      <c r="G501" s="48">
        <v>30302</v>
      </c>
    </row>
    <row r="502" spans="1:7" x14ac:dyDescent="0.25">
      <c r="A502" s="48">
        <v>303029846</v>
      </c>
      <c r="B502" s="41" t="s">
        <v>907</v>
      </c>
      <c r="C502" s="41">
        <v>0</v>
      </c>
      <c r="D502" s="41">
        <v>0</v>
      </c>
      <c r="E502" s="41">
        <v>0</v>
      </c>
      <c r="F502" s="41">
        <v>0</v>
      </c>
      <c r="G502" s="48">
        <v>30302</v>
      </c>
    </row>
    <row r="503" spans="1:7" x14ac:dyDescent="0.25">
      <c r="A503" s="48">
        <v>303030100</v>
      </c>
      <c r="B503" s="41" t="s">
        <v>909</v>
      </c>
      <c r="C503" s="41">
        <v>70339.86</v>
      </c>
      <c r="D503" s="41">
        <v>86350</v>
      </c>
      <c r="E503" s="41">
        <v>86350</v>
      </c>
      <c r="F503" s="41">
        <v>-16010.14</v>
      </c>
      <c r="G503" s="48">
        <v>30303</v>
      </c>
    </row>
    <row r="504" spans="1:7" x14ac:dyDescent="0.25">
      <c r="A504" s="48">
        <v>303030101</v>
      </c>
      <c r="B504" s="41" t="s">
        <v>911</v>
      </c>
      <c r="C504" s="41">
        <v>0</v>
      </c>
      <c r="D504" s="41">
        <v>0</v>
      </c>
      <c r="E504" s="41">
        <v>0</v>
      </c>
      <c r="F504" s="41">
        <v>0</v>
      </c>
      <c r="G504" s="48">
        <v>30303</v>
      </c>
    </row>
    <row r="505" spans="1:7" x14ac:dyDescent="0.25">
      <c r="A505" s="48">
        <v>303030102</v>
      </c>
      <c r="B505" s="41" t="s">
        <v>913</v>
      </c>
      <c r="C505" s="41">
        <v>0</v>
      </c>
      <c r="D505" s="41">
        <v>0</v>
      </c>
      <c r="E505" s="41">
        <v>0</v>
      </c>
      <c r="F505" s="41">
        <v>0</v>
      </c>
      <c r="G505" s="48">
        <v>30303</v>
      </c>
    </row>
    <row r="506" spans="1:7" x14ac:dyDescent="0.25">
      <c r="A506" s="48">
        <v>303030103</v>
      </c>
      <c r="B506" s="41" t="s">
        <v>915</v>
      </c>
      <c r="C506" s="41">
        <v>0</v>
      </c>
      <c r="D506" s="41">
        <v>0</v>
      </c>
      <c r="E506" s="41">
        <v>0</v>
      </c>
      <c r="F506" s="41">
        <v>0</v>
      </c>
      <c r="G506" s="48">
        <v>30303</v>
      </c>
    </row>
    <row r="507" spans="1:7" x14ac:dyDescent="0.25">
      <c r="A507" s="48">
        <v>303030120</v>
      </c>
      <c r="B507" s="41" t="s">
        <v>917</v>
      </c>
      <c r="C507" s="41">
        <v>0</v>
      </c>
      <c r="D507" s="41">
        <v>0</v>
      </c>
      <c r="E507" s="41">
        <v>0</v>
      </c>
      <c r="F507" s="41">
        <v>0</v>
      </c>
      <c r="G507" s="48">
        <v>30303</v>
      </c>
    </row>
    <row r="508" spans="1:7" x14ac:dyDescent="0.25">
      <c r="A508" s="48">
        <v>303030150</v>
      </c>
      <c r="B508" s="41" t="s">
        <v>919</v>
      </c>
      <c r="C508" s="41">
        <v>0</v>
      </c>
      <c r="D508" s="41">
        <v>0</v>
      </c>
      <c r="E508" s="41">
        <v>0</v>
      </c>
      <c r="F508" s="41">
        <v>0</v>
      </c>
      <c r="G508" s="48">
        <v>30303</v>
      </c>
    </row>
    <row r="509" spans="1:7" x14ac:dyDescent="0.25">
      <c r="A509" s="48">
        <v>303030200</v>
      </c>
      <c r="B509" s="41" t="s">
        <v>921</v>
      </c>
      <c r="C509" s="41">
        <v>0</v>
      </c>
      <c r="D509" s="41">
        <v>0</v>
      </c>
      <c r="E509" s="41">
        <v>0</v>
      </c>
      <c r="F509" s="41">
        <v>0</v>
      </c>
      <c r="G509" s="48">
        <v>30303</v>
      </c>
    </row>
    <row r="510" spans="1:7" x14ac:dyDescent="0.25">
      <c r="A510" s="48">
        <v>303030800</v>
      </c>
      <c r="B510" s="41" t="s">
        <v>923</v>
      </c>
      <c r="C510" s="41">
        <v>0</v>
      </c>
      <c r="D510" s="41">
        <v>0</v>
      </c>
      <c r="E510" s="41">
        <v>0</v>
      </c>
      <c r="F510" s="41">
        <v>0</v>
      </c>
      <c r="G510" s="48">
        <v>30303</v>
      </c>
    </row>
    <row r="511" spans="1:7" x14ac:dyDescent="0.25">
      <c r="A511" s="48">
        <v>303030930</v>
      </c>
      <c r="B511" s="41" t="s">
        <v>925</v>
      </c>
      <c r="C511" s="41">
        <v>0</v>
      </c>
      <c r="D511" s="41">
        <v>300</v>
      </c>
      <c r="E511" s="41">
        <v>300</v>
      </c>
      <c r="F511" s="41">
        <v>-300</v>
      </c>
      <c r="G511" s="48">
        <v>30303</v>
      </c>
    </row>
    <row r="512" spans="1:7" x14ac:dyDescent="0.25">
      <c r="A512" s="48">
        <v>303030975</v>
      </c>
      <c r="B512" s="41" t="s">
        <v>927</v>
      </c>
      <c r="C512" s="41">
        <v>115</v>
      </c>
      <c r="D512" s="41">
        <v>250</v>
      </c>
      <c r="E512" s="41">
        <v>250</v>
      </c>
      <c r="F512" s="41">
        <v>-135</v>
      </c>
      <c r="G512" s="48">
        <v>30303</v>
      </c>
    </row>
    <row r="513" spans="1:7" x14ac:dyDescent="0.25">
      <c r="A513" s="48">
        <v>303032000</v>
      </c>
      <c r="B513" s="41" t="s">
        <v>929</v>
      </c>
      <c r="C513" s="41">
        <v>0</v>
      </c>
      <c r="D513" s="41">
        <v>1000</v>
      </c>
      <c r="E513" s="41">
        <v>1000</v>
      </c>
      <c r="F513" s="41">
        <v>-1000</v>
      </c>
      <c r="G513" s="48">
        <v>30303</v>
      </c>
    </row>
    <row r="514" spans="1:7" x14ac:dyDescent="0.25">
      <c r="A514" s="48">
        <v>303032004</v>
      </c>
      <c r="B514" s="41" t="s">
        <v>931</v>
      </c>
      <c r="C514" s="41">
        <v>0</v>
      </c>
      <c r="D514" s="41">
        <v>1050</v>
      </c>
      <c r="E514" s="41">
        <v>1050</v>
      </c>
      <c r="F514" s="41">
        <v>-1050</v>
      </c>
      <c r="G514" s="48">
        <v>30303</v>
      </c>
    </row>
    <row r="515" spans="1:7" x14ac:dyDescent="0.25">
      <c r="A515" s="48">
        <v>303032022</v>
      </c>
      <c r="B515" s="41" t="s">
        <v>933</v>
      </c>
      <c r="C515" s="41">
        <v>0</v>
      </c>
      <c r="D515" s="41">
        <v>750</v>
      </c>
      <c r="E515" s="41">
        <v>750</v>
      </c>
      <c r="F515" s="41">
        <v>-750</v>
      </c>
      <c r="G515" s="48">
        <v>30303</v>
      </c>
    </row>
    <row r="516" spans="1:7" x14ac:dyDescent="0.25">
      <c r="A516" s="48">
        <v>303032416</v>
      </c>
      <c r="B516" s="41" t="s">
        <v>935</v>
      </c>
      <c r="C516" s="41">
        <v>0</v>
      </c>
      <c r="D516" s="41">
        <v>0</v>
      </c>
      <c r="E516" s="41">
        <v>0</v>
      </c>
      <c r="F516" s="41">
        <v>0</v>
      </c>
      <c r="G516" s="48">
        <v>30303</v>
      </c>
    </row>
    <row r="517" spans="1:7" x14ac:dyDescent="0.25">
      <c r="A517" s="48">
        <v>303032421</v>
      </c>
      <c r="B517" s="41" t="s">
        <v>937</v>
      </c>
      <c r="C517" s="41">
        <v>0</v>
      </c>
      <c r="D517" s="41">
        <v>0</v>
      </c>
      <c r="E517" s="41">
        <v>0</v>
      </c>
      <c r="F517" s="41">
        <v>0</v>
      </c>
      <c r="G517" s="48">
        <v>30303</v>
      </c>
    </row>
    <row r="518" spans="1:7" x14ac:dyDescent="0.25">
      <c r="A518" s="48">
        <v>303032422</v>
      </c>
      <c r="B518" s="41" t="s">
        <v>939</v>
      </c>
      <c r="C518" s="41">
        <v>0</v>
      </c>
      <c r="D518" s="41">
        <v>0</v>
      </c>
      <c r="E518" s="41">
        <v>0</v>
      </c>
      <c r="F518" s="41">
        <v>0</v>
      </c>
      <c r="G518" s="48">
        <v>30303</v>
      </c>
    </row>
    <row r="519" spans="1:7" x14ac:dyDescent="0.25">
      <c r="A519" s="48">
        <v>303032423</v>
      </c>
      <c r="B519" s="41" t="s">
        <v>941</v>
      </c>
      <c r="C519" s="41">
        <v>599.70000000000005</v>
      </c>
      <c r="D519" s="41">
        <v>7000</v>
      </c>
      <c r="E519" s="41">
        <v>7000</v>
      </c>
      <c r="F519" s="41">
        <v>-6400.3</v>
      </c>
      <c r="G519" s="48">
        <v>30303</v>
      </c>
    </row>
    <row r="520" spans="1:7" x14ac:dyDescent="0.25">
      <c r="A520" s="48">
        <v>303032427</v>
      </c>
      <c r="B520" s="41" t="s">
        <v>943</v>
      </c>
      <c r="C520" s="41">
        <v>1200</v>
      </c>
      <c r="D520" s="41">
        <v>4150</v>
      </c>
      <c r="E520" s="41">
        <v>4150</v>
      </c>
      <c r="F520" s="41">
        <v>-2950</v>
      </c>
      <c r="G520" s="48">
        <v>30303</v>
      </c>
    </row>
    <row r="521" spans="1:7" x14ac:dyDescent="0.25">
      <c r="A521" s="48">
        <v>303032430</v>
      </c>
      <c r="B521" s="41" t="s">
        <v>945</v>
      </c>
      <c r="C521" s="41">
        <v>21</v>
      </c>
      <c r="D521" s="41">
        <v>150</v>
      </c>
      <c r="E521" s="41">
        <v>150</v>
      </c>
      <c r="F521" s="41">
        <v>-129</v>
      </c>
      <c r="G521" s="48">
        <v>30303</v>
      </c>
    </row>
    <row r="522" spans="1:7" x14ac:dyDescent="0.25">
      <c r="A522" s="48">
        <v>303032432</v>
      </c>
      <c r="B522" s="41" t="s">
        <v>947</v>
      </c>
      <c r="C522" s="41">
        <v>0</v>
      </c>
      <c r="D522" s="41">
        <v>0</v>
      </c>
      <c r="E522" s="41">
        <v>0</v>
      </c>
      <c r="F522" s="41">
        <v>0</v>
      </c>
      <c r="G522" s="48">
        <v>30303</v>
      </c>
    </row>
    <row r="523" spans="1:7" x14ac:dyDescent="0.25">
      <c r="A523" s="48">
        <v>303032439</v>
      </c>
      <c r="B523" s="41" t="s">
        <v>949</v>
      </c>
      <c r="C523" s="41">
        <v>0</v>
      </c>
      <c r="D523" s="41">
        <v>0</v>
      </c>
      <c r="E523" s="41">
        <v>0</v>
      </c>
      <c r="F523" s="41">
        <v>0</v>
      </c>
      <c r="G523" s="48">
        <v>30303</v>
      </c>
    </row>
    <row r="524" spans="1:7" x14ac:dyDescent="0.25">
      <c r="A524" s="48">
        <v>303032456</v>
      </c>
      <c r="B524" s="41" t="s">
        <v>951</v>
      </c>
      <c r="C524" s="41">
        <v>0</v>
      </c>
      <c r="D524" s="41">
        <v>0</v>
      </c>
      <c r="E524" s="41">
        <v>0</v>
      </c>
      <c r="F524" s="41">
        <v>0</v>
      </c>
      <c r="G524" s="48">
        <v>30303</v>
      </c>
    </row>
    <row r="525" spans="1:7" x14ac:dyDescent="0.25">
      <c r="A525" s="48">
        <v>303032500</v>
      </c>
      <c r="B525" s="41" t="s">
        <v>953</v>
      </c>
      <c r="C525" s="41">
        <v>625.61</v>
      </c>
      <c r="D525" s="41">
        <v>2000</v>
      </c>
      <c r="E525" s="41">
        <v>2000</v>
      </c>
      <c r="F525" s="41">
        <v>-1374.39</v>
      </c>
      <c r="G525" s="48">
        <v>30303</v>
      </c>
    </row>
    <row r="526" spans="1:7" x14ac:dyDescent="0.25">
      <c r="A526" s="48">
        <v>303032510</v>
      </c>
      <c r="B526" s="41" t="s">
        <v>955</v>
      </c>
      <c r="C526" s="41">
        <v>0</v>
      </c>
      <c r="D526" s="41">
        <v>0</v>
      </c>
      <c r="E526" s="41">
        <v>0</v>
      </c>
      <c r="F526" s="41">
        <v>0</v>
      </c>
      <c r="G526" s="48">
        <v>30303</v>
      </c>
    </row>
    <row r="527" spans="1:7" x14ac:dyDescent="0.25">
      <c r="A527" s="48">
        <v>303032701</v>
      </c>
      <c r="B527" s="41" t="s">
        <v>957</v>
      </c>
      <c r="C527" s="41">
        <v>1685.62</v>
      </c>
      <c r="D527" s="41">
        <v>3000</v>
      </c>
      <c r="E527" s="41">
        <v>3000</v>
      </c>
      <c r="F527" s="41">
        <v>-1314.38</v>
      </c>
      <c r="G527" s="48">
        <v>30303</v>
      </c>
    </row>
    <row r="528" spans="1:7" x14ac:dyDescent="0.25">
      <c r="A528" s="48">
        <v>303032703</v>
      </c>
      <c r="B528" s="41" t="s">
        <v>959</v>
      </c>
      <c r="C528" s="41">
        <v>0</v>
      </c>
      <c r="D528" s="41">
        <v>0</v>
      </c>
      <c r="E528" s="41">
        <v>0</v>
      </c>
      <c r="F528" s="41">
        <v>0</v>
      </c>
      <c r="G528" s="48">
        <v>30303</v>
      </c>
    </row>
    <row r="529" spans="1:7" x14ac:dyDescent="0.25">
      <c r="A529" s="48">
        <v>303032706</v>
      </c>
      <c r="B529" s="41" t="s">
        <v>961</v>
      </c>
      <c r="C529" s="41">
        <v>0</v>
      </c>
      <c r="D529" s="41">
        <v>0</v>
      </c>
      <c r="E529" s="41">
        <v>0</v>
      </c>
      <c r="F529" s="41">
        <v>0</v>
      </c>
      <c r="G529" s="48">
        <v>30303</v>
      </c>
    </row>
    <row r="530" spans="1:7" x14ac:dyDescent="0.25">
      <c r="A530" s="48">
        <v>303032801</v>
      </c>
      <c r="B530" s="41" t="s">
        <v>2772</v>
      </c>
      <c r="C530" s="41">
        <v>0</v>
      </c>
      <c r="D530" s="41">
        <v>0</v>
      </c>
      <c r="E530" s="41">
        <v>0</v>
      </c>
      <c r="F530" s="41">
        <v>0</v>
      </c>
      <c r="G530" s="48">
        <v>30303</v>
      </c>
    </row>
    <row r="531" spans="1:7" x14ac:dyDescent="0.25">
      <c r="A531" s="48">
        <v>303032900</v>
      </c>
      <c r="B531" s="41" t="s">
        <v>963</v>
      </c>
      <c r="C531" s="41">
        <v>0</v>
      </c>
      <c r="D531" s="41">
        <v>0</v>
      </c>
      <c r="E531" s="41">
        <v>0</v>
      </c>
      <c r="F531" s="41">
        <v>0</v>
      </c>
      <c r="G531" s="48">
        <v>30303</v>
      </c>
    </row>
    <row r="532" spans="1:7" x14ac:dyDescent="0.25">
      <c r="A532" s="48">
        <v>303032924</v>
      </c>
      <c r="B532" s="41" t="s">
        <v>965</v>
      </c>
      <c r="C532" s="41">
        <v>0</v>
      </c>
      <c r="D532" s="41">
        <v>0</v>
      </c>
      <c r="E532" s="41">
        <v>0</v>
      </c>
      <c r="F532" s="41">
        <v>0</v>
      </c>
      <c r="G532" s="48">
        <v>30303</v>
      </c>
    </row>
    <row r="533" spans="1:7" x14ac:dyDescent="0.25">
      <c r="A533" s="48">
        <v>303034600</v>
      </c>
      <c r="B533" s="41" t="s">
        <v>967</v>
      </c>
      <c r="C533" s="41">
        <v>0</v>
      </c>
      <c r="D533" s="41">
        <v>0</v>
      </c>
      <c r="E533" s="41">
        <v>0</v>
      </c>
      <c r="F533" s="41">
        <v>0</v>
      </c>
      <c r="G533" s="48">
        <v>30303</v>
      </c>
    </row>
    <row r="534" spans="1:7" x14ac:dyDescent="0.25">
      <c r="A534" s="48">
        <v>303034610</v>
      </c>
      <c r="B534" s="41" t="s">
        <v>969</v>
      </c>
      <c r="C534" s="41">
        <v>0</v>
      </c>
      <c r="D534" s="41">
        <v>0</v>
      </c>
      <c r="E534" s="41">
        <v>0</v>
      </c>
      <c r="F534" s="41">
        <v>0</v>
      </c>
      <c r="G534" s="48">
        <v>30303</v>
      </c>
    </row>
    <row r="535" spans="1:7" x14ac:dyDescent="0.25">
      <c r="A535" s="48">
        <v>303034611</v>
      </c>
      <c r="B535" s="41" t="s">
        <v>971</v>
      </c>
      <c r="C535" s="41">
        <v>0</v>
      </c>
      <c r="D535" s="41">
        <v>0</v>
      </c>
      <c r="E535" s="41">
        <v>0</v>
      </c>
      <c r="F535" s="41">
        <v>0</v>
      </c>
      <c r="G535" s="48">
        <v>30303</v>
      </c>
    </row>
    <row r="536" spans="1:7" x14ac:dyDescent="0.25">
      <c r="A536" s="48">
        <v>303034618</v>
      </c>
      <c r="B536" s="41" t="s">
        <v>973</v>
      </c>
      <c r="C536" s="41">
        <v>0</v>
      </c>
      <c r="D536" s="41">
        <v>0</v>
      </c>
      <c r="E536" s="41">
        <v>0</v>
      </c>
      <c r="F536" s="41">
        <v>0</v>
      </c>
      <c r="G536" s="48">
        <v>30303</v>
      </c>
    </row>
    <row r="537" spans="1:7" x14ac:dyDescent="0.25">
      <c r="A537" s="48">
        <v>303034619</v>
      </c>
      <c r="B537" s="41" t="s">
        <v>975</v>
      </c>
      <c r="C537" s="41">
        <v>0</v>
      </c>
      <c r="D537" s="41">
        <v>0</v>
      </c>
      <c r="E537" s="41">
        <v>0</v>
      </c>
      <c r="F537" s="41">
        <v>0</v>
      </c>
      <c r="G537" s="48">
        <v>30303</v>
      </c>
    </row>
    <row r="538" spans="1:7" x14ac:dyDescent="0.25">
      <c r="A538" s="48">
        <v>303034621</v>
      </c>
      <c r="B538" s="41" t="s">
        <v>977</v>
      </c>
      <c r="C538" s="41">
        <v>0</v>
      </c>
      <c r="D538" s="41">
        <v>0</v>
      </c>
      <c r="E538" s="41">
        <v>0</v>
      </c>
      <c r="F538" s="41">
        <v>0</v>
      </c>
      <c r="G538" s="48">
        <v>30303</v>
      </c>
    </row>
    <row r="539" spans="1:7" x14ac:dyDescent="0.25">
      <c r="A539" s="48">
        <v>303034990</v>
      </c>
      <c r="B539" s="41" t="s">
        <v>979</v>
      </c>
      <c r="C539" s="41">
        <v>0</v>
      </c>
      <c r="D539" s="41">
        <v>1315200</v>
      </c>
      <c r="E539" s="41">
        <v>1315200</v>
      </c>
      <c r="F539" s="41">
        <v>-1315200</v>
      </c>
      <c r="G539" s="48">
        <v>30303</v>
      </c>
    </row>
    <row r="540" spans="1:7" x14ac:dyDescent="0.25">
      <c r="A540" s="48">
        <v>303034991</v>
      </c>
      <c r="B540" s="41" t="s">
        <v>981</v>
      </c>
      <c r="C540" s="41">
        <v>0</v>
      </c>
      <c r="D540" s="41">
        <v>84850</v>
      </c>
      <c r="E540" s="41">
        <v>84850</v>
      </c>
      <c r="F540" s="41">
        <v>-84850</v>
      </c>
      <c r="G540" s="48">
        <v>30303</v>
      </c>
    </row>
    <row r="541" spans="1:7" x14ac:dyDescent="0.25">
      <c r="A541" s="48">
        <v>303034992</v>
      </c>
      <c r="B541" s="41" t="s">
        <v>983</v>
      </c>
      <c r="C541" s="41">
        <v>0</v>
      </c>
      <c r="D541" s="41">
        <v>21600</v>
      </c>
      <c r="E541" s="41">
        <v>21600</v>
      </c>
      <c r="F541" s="41">
        <v>-21600</v>
      </c>
      <c r="G541" s="48">
        <v>30303</v>
      </c>
    </row>
    <row r="542" spans="1:7" x14ac:dyDescent="0.25">
      <c r="A542" s="48">
        <v>303034993</v>
      </c>
      <c r="B542" s="41" t="s">
        <v>985</v>
      </c>
      <c r="C542" s="41">
        <v>0</v>
      </c>
      <c r="D542" s="41">
        <v>0</v>
      </c>
      <c r="E542" s="41">
        <v>0</v>
      </c>
      <c r="F542" s="41">
        <v>0</v>
      </c>
      <c r="G542" s="48">
        <v>30303</v>
      </c>
    </row>
    <row r="543" spans="1:7" x14ac:dyDescent="0.25">
      <c r="A543" s="48">
        <v>303035008</v>
      </c>
      <c r="B543" s="41" t="s">
        <v>987</v>
      </c>
      <c r="C543" s="41">
        <v>0</v>
      </c>
      <c r="D543" s="41">
        <v>0</v>
      </c>
      <c r="E543" s="41">
        <v>0</v>
      </c>
      <c r="F543" s="41">
        <v>0</v>
      </c>
      <c r="G543" s="48">
        <v>30303</v>
      </c>
    </row>
    <row r="544" spans="1:7" x14ac:dyDescent="0.25">
      <c r="A544" s="48">
        <v>303035012</v>
      </c>
      <c r="B544" s="41" t="s">
        <v>989</v>
      </c>
      <c r="C544" s="41">
        <v>2503800.21</v>
      </c>
      <c r="D544" s="41">
        <v>3023500</v>
      </c>
      <c r="E544" s="41">
        <v>3023500</v>
      </c>
      <c r="F544" s="41">
        <v>-519699.79</v>
      </c>
      <c r="G544" s="48">
        <v>30303</v>
      </c>
    </row>
    <row r="545" spans="1:7" x14ac:dyDescent="0.25">
      <c r="A545" s="48">
        <v>303035013</v>
      </c>
      <c r="B545" s="41" t="s">
        <v>991</v>
      </c>
      <c r="C545" s="41">
        <v>0</v>
      </c>
      <c r="D545" s="41">
        <v>0</v>
      </c>
      <c r="E545" s="41">
        <v>0</v>
      </c>
      <c r="F545" s="41">
        <v>0</v>
      </c>
      <c r="G545" s="48">
        <v>30303</v>
      </c>
    </row>
    <row r="546" spans="1:7" x14ac:dyDescent="0.25">
      <c r="A546" s="48">
        <v>303035124</v>
      </c>
      <c r="B546" s="41" t="s">
        <v>993</v>
      </c>
      <c r="C546" s="41">
        <v>269.8</v>
      </c>
      <c r="D546" s="41">
        <v>0</v>
      </c>
      <c r="E546" s="41">
        <v>0</v>
      </c>
      <c r="F546" s="41">
        <v>269.8</v>
      </c>
      <c r="G546" s="48">
        <v>30303</v>
      </c>
    </row>
    <row r="547" spans="1:7" x14ac:dyDescent="0.25">
      <c r="A547" s="48">
        <v>303035902</v>
      </c>
      <c r="B547" s="41" t="s">
        <v>995</v>
      </c>
      <c r="C547" s="41">
        <v>0</v>
      </c>
      <c r="D547" s="41">
        <v>5000</v>
      </c>
      <c r="E547" s="41">
        <v>5000</v>
      </c>
      <c r="F547" s="41">
        <v>-5000</v>
      </c>
      <c r="G547" s="48">
        <v>30303</v>
      </c>
    </row>
    <row r="548" spans="1:7" x14ac:dyDescent="0.25">
      <c r="A548" s="48">
        <v>303035912</v>
      </c>
      <c r="B548" s="41" t="s">
        <v>997</v>
      </c>
      <c r="C548" s="41">
        <v>0</v>
      </c>
      <c r="D548" s="41">
        <v>10000</v>
      </c>
      <c r="E548" s="41">
        <v>10000</v>
      </c>
      <c r="F548" s="41">
        <v>-10000</v>
      </c>
      <c r="G548" s="48">
        <v>30303</v>
      </c>
    </row>
    <row r="549" spans="1:7" x14ac:dyDescent="0.25">
      <c r="A549" s="48">
        <v>303035927</v>
      </c>
      <c r="B549" s="41" t="s">
        <v>999</v>
      </c>
      <c r="C549" s="41">
        <v>0</v>
      </c>
      <c r="D549" s="41">
        <v>0</v>
      </c>
      <c r="E549" s="41">
        <v>0</v>
      </c>
      <c r="F549" s="41">
        <v>0</v>
      </c>
      <c r="G549" s="48">
        <v>30303</v>
      </c>
    </row>
    <row r="550" spans="1:7" x14ac:dyDescent="0.25">
      <c r="A550" s="48">
        <v>303036010</v>
      </c>
      <c r="B550" s="41" t="s">
        <v>1001</v>
      </c>
      <c r="C550" s="41">
        <v>0</v>
      </c>
      <c r="D550" s="41">
        <v>0</v>
      </c>
      <c r="E550" s="41">
        <v>0</v>
      </c>
      <c r="F550" s="41">
        <v>0</v>
      </c>
      <c r="G550" s="48">
        <v>30303</v>
      </c>
    </row>
    <row r="551" spans="1:7" x14ac:dyDescent="0.25">
      <c r="A551" s="48">
        <v>303036500</v>
      </c>
      <c r="B551" s="41" t="s">
        <v>1003</v>
      </c>
      <c r="C551" s="41">
        <v>0</v>
      </c>
      <c r="D551" s="41">
        <v>0</v>
      </c>
      <c r="E551" s="41">
        <v>0</v>
      </c>
      <c r="F551" s="41">
        <v>0</v>
      </c>
      <c r="G551" s="48">
        <v>30303</v>
      </c>
    </row>
    <row r="552" spans="1:7" x14ac:dyDescent="0.25">
      <c r="A552" s="48">
        <v>303039004</v>
      </c>
      <c r="B552" s="41" t="s">
        <v>1005</v>
      </c>
      <c r="C552" s="41">
        <v>0</v>
      </c>
      <c r="D552" s="41">
        <v>-2991900</v>
      </c>
      <c r="E552" s="41">
        <v>-2991900</v>
      </c>
      <c r="F552" s="41">
        <v>2991900</v>
      </c>
      <c r="G552" s="48">
        <v>30303</v>
      </c>
    </row>
    <row r="553" spans="1:7" x14ac:dyDescent="0.25">
      <c r="A553" s="48">
        <v>303039005</v>
      </c>
      <c r="B553" s="41" t="s">
        <v>1007</v>
      </c>
      <c r="C553" s="41">
        <v>-35906</v>
      </c>
      <c r="D553" s="41">
        <v>-21600</v>
      </c>
      <c r="E553" s="41">
        <v>-21600</v>
      </c>
      <c r="F553" s="41">
        <v>-14306</v>
      </c>
      <c r="G553" s="48">
        <v>30303</v>
      </c>
    </row>
    <row r="554" spans="1:7" x14ac:dyDescent="0.25">
      <c r="A554" s="48">
        <v>303039006</v>
      </c>
      <c r="B554" s="41" t="s">
        <v>1009</v>
      </c>
      <c r="C554" s="41">
        <v>0</v>
      </c>
      <c r="D554" s="41">
        <v>-43800</v>
      </c>
      <c r="E554" s="41">
        <v>-43800</v>
      </c>
      <c r="F554" s="41">
        <v>43800</v>
      </c>
      <c r="G554" s="48">
        <v>30303</v>
      </c>
    </row>
    <row r="555" spans="1:7" x14ac:dyDescent="0.25">
      <c r="A555" s="48">
        <v>303039007</v>
      </c>
      <c r="B555" s="41" t="s">
        <v>1011</v>
      </c>
      <c r="C555" s="41">
        <v>0</v>
      </c>
      <c r="D555" s="41">
        <v>0</v>
      </c>
      <c r="E555" s="41">
        <v>0</v>
      </c>
      <c r="F555" s="41">
        <v>0</v>
      </c>
      <c r="G555" s="48">
        <v>30303</v>
      </c>
    </row>
    <row r="556" spans="1:7" x14ac:dyDescent="0.25">
      <c r="A556" s="48">
        <v>303039008</v>
      </c>
      <c r="B556" s="41" t="s">
        <v>1013</v>
      </c>
      <c r="C556" s="41">
        <v>0</v>
      </c>
      <c r="D556" s="41">
        <v>0</v>
      </c>
      <c r="E556" s="41">
        <v>0</v>
      </c>
      <c r="F556" s="41">
        <v>0</v>
      </c>
      <c r="G556" s="48">
        <v>30303</v>
      </c>
    </row>
    <row r="557" spans="1:7" x14ac:dyDescent="0.25">
      <c r="A557" s="48">
        <v>303039010</v>
      </c>
      <c r="B557" s="41" t="s">
        <v>1015</v>
      </c>
      <c r="C557" s="41">
        <v>0</v>
      </c>
      <c r="D557" s="41">
        <v>-1298650</v>
      </c>
      <c r="E557" s="41">
        <v>-1298650</v>
      </c>
      <c r="F557" s="41">
        <v>1298650</v>
      </c>
      <c r="G557" s="48">
        <v>30303</v>
      </c>
    </row>
    <row r="558" spans="1:7" x14ac:dyDescent="0.25">
      <c r="A558" s="48">
        <v>303039013</v>
      </c>
      <c r="B558" s="41" t="s">
        <v>1017</v>
      </c>
      <c r="C558" s="41">
        <v>0</v>
      </c>
      <c r="D558" s="41">
        <v>-32850</v>
      </c>
      <c r="E558" s="41">
        <v>-32850</v>
      </c>
      <c r="F558" s="41">
        <v>32850</v>
      </c>
      <c r="G558" s="48">
        <v>30303</v>
      </c>
    </row>
    <row r="559" spans="1:7" x14ac:dyDescent="0.25">
      <c r="A559" s="48">
        <v>303039016</v>
      </c>
      <c r="B559" s="41" t="s">
        <v>1019</v>
      </c>
      <c r="C559" s="41">
        <v>0</v>
      </c>
      <c r="D559" s="41">
        <v>0</v>
      </c>
      <c r="E559" s="41">
        <v>0</v>
      </c>
      <c r="F559" s="41">
        <v>0</v>
      </c>
      <c r="G559" s="48">
        <v>30303</v>
      </c>
    </row>
    <row r="560" spans="1:7" x14ac:dyDescent="0.25">
      <c r="A560" s="48">
        <v>303039051</v>
      </c>
      <c r="B560" s="41" t="s">
        <v>1021</v>
      </c>
      <c r="C560" s="41">
        <v>-15964.4</v>
      </c>
      <c r="D560" s="41">
        <v>-4300</v>
      </c>
      <c r="E560" s="41">
        <v>-4300</v>
      </c>
      <c r="F560" s="41">
        <v>-11664.4</v>
      </c>
      <c r="G560" s="48">
        <v>30303</v>
      </c>
    </row>
    <row r="561" spans="1:7" x14ac:dyDescent="0.25">
      <c r="A561" s="48">
        <v>303039053</v>
      </c>
      <c r="B561" s="41" t="s">
        <v>1023</v>
      </c>
      <c r="C561" s="41">
        <v>0</v>
      </c>
      <c r="D561" s="41">
        <v>0</v>
      </c>
      <c r="E561" s="41">
        <v>0</v>
      </c>
      <c r="F561" s="41">
        <v>0</v>
      </c>
      <c r="G561" s="48">
        <v>30303</v>
      </c>
    </row>
    <row r="562" spans="1:7" x14ac:dyDescent="0.25">
      <c r="A562" s="48">
        <v>303039058</v>
      </c>
      <c r="B562" s="41" t="s">
        <v>1025</v>
      </c>
      <c r="C562" s="41">
        <v>-49795.27</v>
      </c>
      <c r="D562" s="41">
        <v>-18550</v>
      </c>
      <c r="E562" s="41">
        <v>-18550</v>
      </c>
      <c r="F562" s="41">
        <v>-31245.27</v>
      </c>
      <c r="G562" s="48">
        <v>30303</v>
      </c>
    </row>
    <row r="563" spans="1:7" x14ac:dyDescent="0.25">
      <c r="A563" s="48">
        <v>303039059</v>
      </c>
      <c r="B563" s="41" t="s">
        <v>1027</v>
      </c>
      <c r="C563" s="41">
        <v>0</v>
      </c>
      <c r="D563" s="41">
        <v>0</v>
      </c>
      <c r="E563" s="41">
        <v>0</v>
      </c>
      <c r="F563" s="41">
        <v>0</v>
      </c>
      <c r="G563" s="48">
        <v>30303</v>
      </c>
    </row>
    <row r="564" spans="1:7" x14ac:dyDescent="0.25">
      <c r="A564" s="48">
        <v>303039079</v>
      </c>
      <c r="B564" s="41" t="s">
        <v>1029</v>
      </c>
      <c r="C564" s="41">
        <v>-15612.33</v>
      </c>
      <c r="D564" s="41">
        <v>-44800</v>
      </c>
      <c r="E564" s="41">
        <v>-44800</v>
      </c>
      <c r="F564" s="41">
        <v>29187.67</v>
      </c>
      <c r="G564" s="48">
        <v>30303</v>
      </c>
    </row>
    <row r="565" spans="1:7" x14ac:dyDescent="0.25">
      <c r="A565" s="48">
        <v>303039084</v>
      </c>
      <c r="B565" s="41" t="s">
        <v>1031</v>
      </c>
      <c r="C565" s="41">
        <v>0</v>
      </c>
      <c r="D565" s="41">
        <v>0</v>
      </c>
      <c r="E565" s="41">
        <v>0</v>
      </c>
      <c r="F565" s="41">
        <v>0</v>
      </c>
      <c r="G565" s="48">
        <v>30303</v>
      </c>
    </row>
    <row r="566" spans="1:7" x14ac:dyDescent="0.25">
      <c r="A566" s="48">
        <v>303039100</v>
      </c>
      <c r="B566" s="41" t="s">
        <v>947</v>
      </c>
      <c r="C566" s="41">
        <v>0</v>
      </c>
      <c r="D566" s="41">
        <v>-500</v>
      </c>
      <c r="E566" s="41">
        <v>-500</v>
      </c>
      <c r="F566" s="41">
        <v>500</v>
      </c>
      <c r="G566" s="48">
        <v>30303</v>
      </c>
    </row>
    <row r="567" spans="1:7" x14ac:dyDescent="0.25">
      <c r="A567" s="48">
        <v>303039101</v>
      </c>
      <c r="B567" s="41" t="s">
        <v>1034</v>
      </c>
      <c r="C567" s="41">
        <v>0</v>
      </c>
      <c r="D567" s="41">
        <v>0</v>
      </c>
      <c r="E567" s="41">
        <v>0</v>
      </c>
      <c r="F567" s="41">
        <v>0</v>
      </c>
      <c r="G567" s="48">
        <v>30303</v>
      </c>
    </row>
    <row r="568" spans="1:7" x14ac:dyDescent="0.25">
      <c r="A568" s="48">
        <v>303039102</v>
      </c>
      <c r="B568" s="41" t="s">
        <v>1036</v>
      </c>
      <c r="C568" s="41">
        <v>0</v>
      </c>
      <c r="D568" s="41">
        <v>-3000</v>
      </c>
      <c r="E568" s="41">
        <v>-3000</v>
      </c>
      <c r="F568" s="41">
        <v>3000</v>
      </c>
      <c r="G568" s="48">
        <v>30303</v>
      </c>
    </row>
    <row r="569" spans="1:7" x14ac:dyDescent="0.25">
      <c r="A569" s="48">
        <v>303039107</v>
      </c>
      <c r="B569" s="41" t="s">
        <v>1038</v>
      </c>
      <c r="C569" s="41">
        <v>0</v>
      </c>
      <c r="D569" s="41">
        <v>0</v>
      </c>
      <c r="E569" s="41">
        <v>0</v>
      </c>
      <c r="F569" s="41">
        <v>0</v>
      </c>
      <c r="G569" s="48">
        <v>30303</v>
      </c>
    </row>
    <row r="570" spans="1:7" x14ac:dyDescent="0.25">
      <c r="A570" s="48">
        <v>303039108</v>
      </c>
      <c r="B570" s="41" t="s">
        <v>1040</v>
      </c>
      <c r="C570" s="41">
        <v>0</v>
      </c>
      <c r="D570" s="41">
        <v>0</v>
      </c>
      <c r="E570" s="41">
        <v>0</v>
      </c>
      <c r="F570" s="41">
        <v>0</v>
      </c>
      <c r="G570" s="48">
        <v>30303</v>
      </c>
    </row>
    <row r="571" spans="1:7" x14ac:dyDescent="0.25">
      <c r="A571" s="48">
        <v>303039825</v>
      </c>
      <c r="B571" s="41" t="s">
        <v>1042</v>
      </c>
      <c r="C571" s="41">
        <v>0</v>
      </c>
      <c r="D571" s="41">
        <v>0</v>
      </c>
      <c r="E571" s="41">
        <v>0</v>
      </c>
      <c r="F571" s="41">
        <v>0</v>
      </c>
      <c r="G571" s="48">
        <v>30303</v>
      </c>
    </row>
    <row r="572" spans="1:7" x14ac:dyDescent="0.25">
      <c r="A572" s="48">
        <v>303039845</v>
      </c>
      <c r="B572" s="41" t="s">
        <v>1044</v>
      </c>
      <c r="C572" s="41">
        <v>0</v>
      </c>
      <c r="D572" s="41">
        <v>0</v>
      </c>
      <c r="E572" s="41">
        <v>0</v>
      </c>
      <c r="F572" s="41">
        <v>0</v>
      </c>
      <c r="G572" s="48">
        <v>30303</v>
      </c>
    </row>
    <row r="573" spans="1:7" x14ac:dyDescent="0.25">
      <c r="A573" s="48">
        <v>303039846</v>
      </c>
      <c r="B573" s="41" t="s">
        <v>1046</v>
      </c>
      <c r="C573" s="41">
        <v>0</v>
      </c>
      <c r="D573" s="41">
        <v>0</v>
      </c>
      <c r="E573" s="41">
        <v>0</v>
      </c>
      <c r="F573" s="41">
        <v>0</v>
      </c>
      <c r="G573" s="48">
        <v>30303</v>
      </c>
    </row>
    <row r="574" spans="1:7" x14ac:dyDescent="0.25">
      <c r="A574" s="48">
        <v>303040100</v>
      </c>
      <c r="B574" s="41" t="s">
        <v>1048</v>
      </c>
      <c r="C574" s="41">
        <v>66606.11</v>
      </c>
      <c r="D574" s="41">
        <v>75750</v>
      </c>
      <c r="E574" s="41">
        <v>75750</v>
      </c>
      <c r="F574" s="41">
        <v>-9143.89</v>
      </c>
      <c r="G574" s="48">
        <v>30304</v>
      </c>
    </row>
    <row r="575" spans="1:7" x14ac:dyDescent="0.25">
      <c r="A575" s="48">
        <v>303040101</v>
      </c>
      <c r="B575" s="41" t="s">
        <v>1050</v>
      </c>
      <c r="C575" s="41">
        <v>0</v>
      </c>
      <c r="D575" s="41">
        <v>0</v>
      </c>
      <c r="E575" s="41">
        <v>0</v>
      </c>
      <c r="F575" s="41">
        <v>0</v>
      </c>
      <c r="G575" s="48">
        <v>30304</v>
      </c>
    </row>
    <row r="576" spans="1:7" x14ac:dyDescent="0.25">
      <c r="A576" s="48">
        <v>303040102</v>
      </c>
      <c r="B576" s="41" t="s">
        <v>1052</v>
      </c>
      <c r="C576" s="41">
        <v>0</v>
      </c>
      <c r="D576" s="41">
        <v>0</v>
      </c>
      <c r="E576" s="41">
        <v>0</v>
      </c>
      <c r="F576" s="41">
        <v>0</v>
      </c>
      <c r="G576" s="48">
        <v>30304</v>
      </c>
    </row>
    <row r="577" spans="1:7" x14ac:dyDescent="0.25">
      <c r="A577" s="48">
        <v>303040103</v>
      </c>
      <c r="B577" s="41" t="s">
        <v>1054</v>
      </c>
      <c r="C577" s="41">
        <v>0</v>
      </c>
      <c r="D577" s="41">
        <v>0</v>
      </c>
      <c r="E577" s="41">
        <v>0</v>
      </c>
      <c r="F577" s="41">
        <v>0</v>
      </c>
      <c r="G577" s="48">
        <v>30304</v>
      </c>
    </row>
    <row r="578" spans="1:7" x14ac:dyDescent="0.25">
      <c r="A578" s="48">
        <v>303040120</v>
      </c>
      <c r="B578" s="41" t="s">
        <v>1056</v>
      </c>
      <c r="C578" s="41">
        <v>0</v>
      </c>
      <c r="D578" s="41">
        <v>0</v>
      </c>
      <c r="E578" s="41">
        <v>0</v>
      </c>
      <c r="F578" s="41">
        <v>0</v>
      </c>
      <c r="G578" s="48">
        <v>30304</v>
      </c>
    </row>
    <row r="579" spans="1:7" x14ac:dyDescent="0.25">
      <c r="A579" s="48">
        <v>303040150</v>
      </c>
      <c r="B579" s="41" t="s">
        <v>1058</v>
      </c>
      <c r="C579" s="41">
        <v>0</v>
      </c>
      <c r="D579" s="41">
        <v>0</v>
      </c>
      <c r="E579" s="41">
        <v>0</v>
      </c>
      <c r="F579" s="41">
        <v>0</v>
      </c>
      <c r="G579" s="48">
        <v>30304</v>
      </c>
    </row>
    <row r="580" spans="1:7" x14ac:dyDescent="0.25">
      <c r="A580" s="48">
        <v>303040200</v>
      </c>
      <c r="B580" s="41" t="s">
        <v>1060</v>
      </c>
      <c r="C580" s="41">
        <v>0</v>
      </c>
      <c r="D580" s="41">
        <v>0</v>
      </c>
      <c r="E580" s="41">
        <v>0</v>
      </c>
      <c r="F580" s="41">
        <v>0</v>
      </c>
      <c r="G580" s="48">
        <v>30304</v>
      </c>
    </row>
    <row r="581" spans="1:7" x14ac:dyDescent="0.25">
      <c r="A581" s="48">
        <v>303040700</v>
      </c>
      <c r="B581" s="41" t="s">
        <v>1062</v>
      </c>
      <c r="C581" s="41">
        <v>0</v>
      </c>
      <c r="D581" s="41">
        <v>0</v>
      </c>
      <c r="E581" s="41">
        <v>0</v>
      </c>
      <c r="F581" s="41">
        <v>0</v>
      </c>
      <c r="G581" s="48">
        <v>30304</v>
      </c>
    </row>
    <row r="582" spans="1:7" x14ac:dyDescent="0.25">
      <c r="A582" s="48">
        <v>303040930</v>
      </c>
      <c r="B582" s="41" t="s">
        <v>1064</v>
      </c>
      <c r="C582" s="41">
        <v>0</v>
      </c>
      <c r="D582" s="41">
        <v>0</v>
      </c>
      <c r="E582" s="41">
        <v>0</v>
      </c>
      <c r="F582" s="41">
        <v>0</v>
      </c>
      <c r="G582" s="48">
        <v>30304</v>
      </c>
    </row>
    <row r="583" spans="1:7" x14ac:dyDescent="0.25">
      <c r="A583" s="48">
        <v>303042000</v>
      </c>
      <c r="B583" s="41" t="s">
        <v>1066</v>
      </c>
      <c r="C583" s="41">
        <v>0</v>
      </c>
      <c r="D583" s="41">
        <v>0</v>
      </c>
      <c r="E583" s="41">
        <v>0</v>
      </c>
      <c r="F583" s="41">
        <v>0</v>
      </c>
      <c r="G583" s="48">
        <v>30304</v>
      </c>
    </row>
    <row r="584" spans="1:7" x14ac:dyDescent="0.25">
      <c r="A584" s="48">
        <v>303042427</v>
      </c>
      <c r="B584" s="41" t="s">
        <v>1068</v>
      </c>
      <c r="C584" s="41">
        <v>0</v>
      </c>
      <c r="D584" s="41">
        <v>0</v>
      </c>
      <c r="E584" s="41">
        <v>0</v>
      </c>
      <c r="F584" s="41">
        <v>0</v>
      </c>
      <c r="G584" s="48">
        <v>30304</v>
      </c>
    </row>
    <row r="585" spans="1:7" x14ac:dyDescent="0.25">
      <c r="A585" s="48">
        <v>303042429</v>
      </c>
      <c r="B585" s="41" t="s">
        <v>1070</v>
      </c>
      <c r="C585" s="41">
        <v>0</v>
      </c>
      <c r="D585" s="41">
        <v>3750</v>
      </c>
      <c r="E585" s="41">
        <v>3750</v>
      </c>
      <c r="F585" s="41">
        <v>-3750</v>
      </c>
      <c r="G585" s="48">
        <v>30304</v>
      </c>
    </row>
    <row r="586" spans="1:7" x14ac:dyDescent="0.25">
      <c r="A586" s="48">
        <v>303042432</v>
      </c>
      <c r="B586" s="41" t="s">
        <v>1072</v>
      </c>
      <c r="C586" s="41">
        <v>0</v>
      </c>
      <c r="D586" s="41">
        <v>0</v>
      </c>
      <c r="E586" s="41">
        <v>0</v>
      </c>
      <c r="F586" s="41">
        <v>0</v>
      </c>
      <c r="G586" s="48">
        <v>30304</v>
      </c>
    </row>
    <row r="587" spans="1:7" x14ac:dyDescent="0.25">
      <c r="A587" s="48">
        <v>303042510</v>
      </c>
      <c r="B587" s="41" t="s">
        <v>1074</v>
      </c>
      <c r="C587" s="41">
        <v>0</v>
      </c>
      <c r="D587" s="41">
        <v>0</v>
      </c>
      <c r="E587" s="41">
        <v>0</v>
      </c>
      <c r="F587" s="41">
        <v>0</v>
      </c>
      <c r="G587" s="48">
        <v>30304</v>
      </c>
    </row>
    <row r="588" spans="1:7" x14ac:dyDescent="0.25">
      <c r="A588" s="48">
        <v>303042706</v>
      </c>
      <c r="B588" s="41" t="s">
        <v>1076</v>
      </c>
      <c r="C588" s="41">
        <v>0</v>
      </c>
      <c r="D588" s="41">
        <v>0</v>
      </c>
      <c r="E588" s="41">
        <v>0</v>
      </c>
      <c r="F588" s="41">
        <v>0</v>
      </c>
      <c r="G588" s="48">
        <v>30304</v>
      </c>
    </row>
    <row r="589" spans="1:7" x14ac:dyDescent="0.25">
      <c r="A589" s="48">
        <v>303044600</v>
      </c>
      <c r="B589" s="41" t="s">
        <v>1078</v>
      </c>
      <c r="C589" s="41">
        <v>0</v>
      </c>
      <c r="D589" s="41">
        <v>0</v>
      </c>
      <c r="E589" s="41">
        <v>0</v>
      </c>
      <c r="F589" s="41">
        <v>0</v>
      </c>
      <c r="G589" s="48">
        <v>30304</v>
      </c>
    </row>
    <row r="590" spans="1:7" x14ac:dyDescent="0.25">
      <c r="A590" s="48">
        <v>303044610</v>
      </c>
      <c r="B590" s="41" t="s">
        <v>1080</v>
      </c>
      <c r="C590" s="41">
        <v>0</v>
      </c>
      <c r="D590" s="41">
        <v>0</v>
      </c>
      <c r="E590" s="41">
        <v>0</v>
      </c>
      <c r="F590" s="41">
        <v>0</v>
      </c>
      <c r="G590" s="48">
        <v>30304</v>
      </c>
    </row>
    <row r="591" spans="1:7" x14ac:dyDescent="0.25">
      <c r="A591" s="48">
        <v>303044611</v>
      </c>
      <c r="B591" s="41" t="s">
        <v>1082</v>
      </c>
      <c r="C591" s="41">
        <v>0</v>
      </c>
      <c r="D591" s="41">
        <v>0</v>
      </c>
      <c r="E591" s="41">
        <v>0</v>
      </c>
      <c r="F591" s="41">
        <v>0</v>
      </c>
      <c r="G591" s="48">
        <v>30304</v>
      </c>
    </row>
    <row r="592" spans="1:7" x14ac:dyDescent="0.25">
      <c r="A592" s="48">
        <v>303044619</v>
      </c>
      <c r="B592" s="41" t="s">
        <v>1084</v>
      </c>
      <c r="C592" s="41">
        <v>0</v>
      </c>
      <c r="D592" s="41">
        <v>0</v>
      </c>
      <c r="E592" s="41">
        <v>0</v>
      </c>
      <c r="F592" s="41">
        <v>0</v>
      </c>
      <c r="G592" s="48">
        <v>30304</v>
      </c>
    </row>
    <row r="593" spans="1:7" x14ac:dyDescent="0.25">
      <c r="A593" s="48">
        <v>303044995</v>
      </c>
      <c r="B593" s="41" t="s">
        <v>1086</v>
      </c>
      <c r="C593" s="41">
        <v>0</v>
      </c>
      <c r="D593" s="41">
        <v>5000</v>
      </c>
      <c r="E593" s="41">
        <v>5000</v>
      </c>
      <c r="F593" s="41">
        <v>-5000</v>
      </c>
      <c r="G593" s="48">
        <v>30304</v>
      </c>
    </row>
    <row r="594" spans="1:7" x14ac:dyDescent="0.25">
      <c r="A594" s="48">
        <v>303045018</v>
      </c>
      <c r="B594" s="41" t="s">
        <v>1088</v>
      </c>
      <c r="C594" s="41">
        <v>0</v>
      </c>
      <c r="D594" s="41">
        <v>0</v>
      </c>
      <c r="E594" s="41">
        <v>0</v>
      </c>
      <c r="F594" s="41">
        <v>0</v>
      </c>
      <c r="G594" s="48">
        <v>30304</v>
      </c>
    </row>
    <row r="595" spans="1:7" x14ac:dyDescent="0.25">
      <c r="A595" s="48">
        <v>303049006</v>
      </c>
      <c r="B595" s="41" t="s">
        <v>1090</v>
      </c>
      <c r="C595" s="41">
        <v>-43142</v>
      </c>
      <c r="D595" s="41">
        <v>-23050</v>
      </c>
      <c r="E595" s="41">
        <v>-23050</v>
      </c>
      <c r="F595" s="41">
        <v>-20092</v>
      </c>
      <c r="G595" s="48">
        <v>30304</v>
      </c>
    </row>
    <row r="596" spans="1:7" x14ac:dyDescent="0.25">
      <c r="A596" s="48">
        <v>303049008</v>
      </c>
      <c r="B596" s="41" t="s">
        <v>1092</v>
      </c>
      <c r="C596" s="41">
        <v>0</v>
      </c>
      <c r="D596" s="41">
        <v>0</v>
      </c>
      <c r="E596" s="41">
        <v>0</v>
      </c>
      <c r="F596" s="41">
        <v>0</v>
      </c>
      <c r="G596" s="48">
        <v>30304</v>
      </c>
    </row>
    <row r="597" spans="1:7" x14ac:dyDescent="0.25">
      <c r="A597" s="48">
        <v>303049009</v>
      </c>
      <c r="B597" s="41" t="s">
        <v>1094</v>
      </c>
      <c r="C597" s="41">
        <v>0</v>
      </c>
      <c r="D597" s="41">
        <v>0</v>
      </c>
      <c r="E597" s="41">
        <v>0</v>
      </c>
      <c r="F597" s="41">
        <v>0</v>
      </c>
      <c r="G597" s="48">
        <v>30304</v>
      </c>
    </row>
    <row r="598" spans="1:7" x14ac:dyDescent="0.25">
      <c r="A598" s="48">
        <v>303049011</v>
      </c>
      <c r="B598" s="41" t="s">
        <v>1096</v>
      </c>
      <c r="C598" s="41">
        <v>0</v>
      </c>
      <c r="D598" s="41">
        <v>0</v>
      </c>
      <c r="E598" s="41">
        <v>0</v>
      </c>
      <c r="F598" s="41">
        <v>0</v>
      </c>
      <c r="G598" s="48">
        <v>30304</v>
      </c>
    </row>
    <row r="599" spans="1:7" x14ac:dyDescent="0.25">
      <c r="A599" s="48">
        <v>303049013</v>
      </c>
      <c r="B599" s="41" t="s">
        <v>1098</v>
      </c>
      <c r="C599" s="41">
        <v>0</v>
      </c>
      <c r="D599" s="41">
        <v>0</v>
      </c>
      <c r="E599" s="41">
        <v>0</v>
      </c>
      <c r="F599" s="41">
        <v>0</v>
      </c>
      <c r="G599" s="48">
        <v>30304</v>
      </c>
    </row>
    <row r="600" spans="1:7" x14ac:dyDescent="0.25">
      <c r="A600" s="48">
        <v>303049016</v>
      </c>
      <c r="B600" s="41" t="s">
        <v>1100</v>
      </c>
      <c r="C600" s="41">
        <v>0</v>
      </c>
      <c r="D600" s="41">
        <v>0</v>
      </c>
      <c r="E600" s="41">
        <v>0</v>
      </c>
      <c r="F600" s="41">
        <v>0</v>
      </c>
      <c r="G600" s="48">
        <v>30304</v>
      </c>
    </row>
    <row r="601" spans="1:7" x14ac:dyDescent="0.25">
      <c r="A601" s="48">
        <v>303049051</v>
      </c>
      <c r="B601" s="41" t="s">
        <v>1102</v>
      </c>
      <c r="C601" s="41">
        <v>0</v>
      </c>
      <c r="D601" s="41">
        <v>0</v>
      </c>
      <c r="E601" s="41">
        <v>0</v>
      </c>
      <c r="F601" s="41">
        <v>0</v>
      </c>
      <c r="G601" s="48">
        <v>30304</v>
      </c>
    </row>
    <row r="602" spans="1:7" x14ac:dyDescent="0.25">
      <c r="A602" s="48">
        <v>303050100</v>
      </c>
      <c r="B602" s="41" t="s">
        <v>1104</v>
      </c>
      <c r="C602" s="41">
        <v>0</v>
      </c>
      <c r="D602" s="41">
        <v>0</v>
      </c>
      <c r="E602" s="41">
        <v>0</v>
      </c>
      <c r="F602" s="41">
        <v>0</v>
      </c>
      <c r="G602" s="48">
        <v>30305</v>
      </c>
    </row>
    <row r="603" spans="1:7" x14ac:dyDescent="0.25">
      <c r="A603" s="48">
        <v>303050200</v>
      </c>
      <c r="B603" s="41" t="s">
        <v>1106</v>
      </c>
      <c r="C603" s="41">
        <v>0</v>
      </c>
      <c r="D603" s="41">
        <v>0</v>
      </c>
      <c r="E603" s="41">
        <v>0</v>
      </c>
      <c r="F603" s="41">
        <v>0</v>
      </c>
      <c r="G603" s="48">
        <v>30305</v>
      </c>
    </row>
    <row r="604" spans="1:7" x14ac:dyDescent="0.25">
      <c r="A604" s="48">
        <v>303050800</v>
      </c>
      <c r="B604" s="41" t="s">
        <v>1108</v>
      </c>
      <c r="C604" s="41">
        <v>0</v>
      </c>
      <c r="D604" s="41">
        <v>0</v>
      </c>
      <c r="E604" s="41">
        <v>0</v>
      </c>
      <c r="F604" s="41">
        <v>0</v>
      </c>
      <c r="G604" s="48">
        <v>30305</v>
      </c>
    </row>
    <row r="605" spans="1:7" x14ac:dyDescent="0.25">
      <c r="A605" s="48">
        <v>303052000</v>
      </c>
      <c r="B605" s="41" t="s">
        <v>1110</v>
      </c>
      <c r="C605" s="41">
        <v>0</v>
      </c>
      <c r="D605" s="41">
        <v>0</v>
      </c>
      <c r="E605" s="41">
        <v>0</v>
      </c>
      <c r="F605" s="41">
        <v>0</v>
      </c>
      <c r="G605" s="48">
        <v>30305</v>
      </c>
    </row>
    <row r="606" spans="1:7" x14ac:dyDescent="0.25">
      <c r="A606" s="48">
        <v>303052002</v>
      </c>
      <c r="B606" s="41" t="s">
        <v>1112</v>
      </c>
      <c r="C606" s="41">
        <v>0</v>
      </c>
      <c r="D606" s="41">
        <v>0</v>
      </c>
      <c r="E606" s="41">
        <v>0</v>
      </c>
      <c r="F606" s="41">
        <v>0</v>
      </c>
      <c r="G606" s="48">
        <v>30305</v>
      </c>
    </row>
    <row r="607" spans="1:7" x14ac:dyDescent="0.25">
      <c r="A607" s="48">
        <v>303052004</v>
      </c>
      <c r="B607" s="41" t="s">
        <v>1114</v>
      </c>
      <c r="C607" s="41">
        <v>0</v>
      </c>
      <c r="D607" s="41">
        <v>0</v>
      </c>
      <c r="E607" s="41">
        <v>0</v>
      </c>
      <c r="F607" s="41">
        <v>0</v>
      </c>
      <c r="G607" s="48">
        <v>30305</v>
      </c>
    </row>
    <row r="608" spans="1:7" x14ac:dyDescent="0.25">
      <c r="A608" s="48">
        <v>303052429</v>
      </c>
      <c r="B608" s="41" t="s">
        <v>1116</v>
      </c>
      <c r="C608" s="41">
        <v>0</v>
      </c>
      <c r="D608" s="41">
        <v>0</v>
      </c>
      <c r="E608" s="41">
        <v>0</v>
      </c>
      <c r="F608" s="41">
        <v>0</v>
      </c>
      <c r="G608" s="48">
        <v>30305</v>
      </c>
    </row>
    <row r="609" spans="1:7" x14ac:dyDescent="0.25">
      <c r="A609" s="48">
        <v>303052520</v>
      </c>
      <c r="B609" s="41" t="s">
        <v>1118</v>
      </c>
      <c r="C609" s="41">
        <v>0</v>
      </c>
      <c r="D609" s="41">
        <v>0</v>
      </c>
      <c r="E609" s="41">
        <v>0</v>
      </c>
      <c r="F609" s="41">
        <v>0</v>
      </c>
      <c r="G609" s="48">
        <v>30305</v>
      </c>
    </row>
    <row r="610" spans="1:7" x14ac:dyDescent="0.25">
      <c r="A610" s="48">
        <v>303059051</v>
      </c>
      <c r="B610" s="41" t="s">
        <v>1120</v>
      </c>
      <c r="C610" s="41">
        <v>0</v>
      </c>
      <c r="D610" s="41">
        <v>0</v>
      </c>
      <c r="E610" s="41">
        <v>0</v>
      </c>
      <c r="F610" s="41">
        <v>0</v>
      </c>
      <c r="G610" s="48">
        <v>30305</v>
      </c>
    </row>
    <row r="611" spans="1:7" x14ac:dyDescent="0.25">
      <c r="A611" s="48">
        <v>303069051</v>
      </c>
      <c r="B611" s="41" t="s">
        <v>2777</v>
      </c>
      <c r="C611" s="41">
        <v>-3626</v>
      </c>
      <c r="D611" s="41">
        <v>0</v>
      </c>
      <c r="E611" s="41">
        <v>0</v>
      </c>
      <c r="F611" s="41">
        <v>-3626</v>
      </c>
      <c r="G611" s="48">
        <v>30306</v>
      </c>
    </row>
    <row r="612" spans="1:7" x14ac:dyDescent="0.25">
      <c r="A612" s="48">
        <v>303069054</v>
      </c>
      <c r="B612" s="41" t="s">
        <v>1122</v>
      </c>
      <c r="C612" s="41">
        <v>0</v>
      </c>
      <c r="D612" s="41">
        <v>0</v>
      </c>
      <c r="E612" s="41">
        <v>0</v>
      </c>
      <c r="F612" s="41">
        <v>0</v>
      </c>
      <c r="G612" s="48">
        <v>30306</v>
      </c>
    </row>
    <row r="613" spans="1:7" x14ac:dyDescent="0.25">
      <c r="A613" s="48">
        <v>304010100</v>
      </c>
      <c r="B613" s="41" t="s">
        <v>1124</v>
      </c>
      <c r="C613" s="41">
        <v>0</v>
      </c>
      <c r="D613" s="41">
        <v>0</v>
      </c>
      <c r="E613" s="41">
        <v>0</v>
      </c>
      <c r="F613" s="41">
        <v>0</v>
      </c>
      <c r="G613" s="48">
        <v>30401</v>
      </c>
    </row>
    <row r="614" spans="1:7" x14ac:dyDescent="0.25">
      <c r="A614" s="48">
        <v>304010101</v>
      </c>
      <c r="B614" s="41" t="s">
        <v>1126</v>
      </c>
      <c r="C614" s="41">
        <v>0</v>
      </c>
      <c r="D614" s="41">
        <v>0</v>
      </c>
      <c r="E614" s="41">
        <v>0</v>
      </c>
      <c r="F614" s="41">
        <v>0</v>
      </c>
      <c r="G614" s="48">
        <v>30401</v>
      </c>
    </row>
    <row r="615" spans="1:7" x14ac:dyDescent="0.25">
      <c r="A615" s="48">
        <v>304010120</v>
      </c>
      <c r="B615" s="41" t="s">
        <v>1128</v>
      </c>
      <c r="C615" s="41">
        <v>0</v>
      </c>
      <c r="D615" s="41">
        <v>0</v>
      </c>
      <c r="E615" s="41">
        <v>0</v>
      </c>
      <c r="F615" s="41">
        <v>0</v>
      </c>
      <c r="G615" s="48">
        <v>30401</v>
      </c>
    </row>
    <row r="616" spans="1:7" x14ac:dyDescent="0.25">
      <c r="A616" s="48">
        <v>304010150</v>
      </c>
      <c r="B616" s="41" t="s">
        <v>1130</v>
      </c>
      <c r="C616" s="41">
        <v>0</v>
      </c>
      <c r="D616" s="41">
        <v>0</v>
      </c>
      <c r="E616" s="41">
        <v>0</v>
      </c>
      <c r="F616" s="41">
        <v>0</v>
      </c>
      <c r="G616" s="48">
        <v>30401</v>
      </c>
    </row>
    <row r="617" spans="1:7" x14ac:dyDescent="0.25">
      <c r="A617" s="48">
        <v>304010200</v>
      </c>
      <c r="B617" s="41" t="s">
        <v>1132</v>
      </c>
      <c r="C617" s="41">
        <v>0</v>
      </c>
      <c r="D617" s="41">
        <v>4750</v>
      </c>
      <c r="E617" s="41">
        <v>4750</v>
      </c>
      <c r="F617" s="41">
        <v>-4750</v>
      </c>
      <c r="G617" s="48">
        <v>30401</v>
      </c>
    </row>
    <row r="618" spans="1:7" x14ac:dyDescent="0.25">
      <c r="A618" s="48">
        <v>304010800</v>
      </c>
      <c r="B618" s="41" t="s">
        <v>1134</v>
      </c>
      <c r="C618" s="41">
        <v>0</v>
      </c>
      <c r="D618" s="41">
        <v>0</v>
      </c>
      <c r="E618" s="41">
        <v>0</v>
      </c>
      <c r="F618" s="41">
        <v>0</v>
      </c>
      <c r="G618" s="48">
        <v>30401</v>
      </c>
    </row>
    <row r="619" spans="1:7" x14ac:dyDescent="0.25">
      <c r="A619" s="48">
        <v>304010975</v>
      </c>
      <c r="B619" s="41" t="s">
        <v>1136</v>
      </c>
      <c r="C619" s="41">
        <v>0</v>
      </c>
      <c r="D619" s="41">
        <v>0</v>
      </c>
      <c r="E619" s="41">
        <v>0</v>
      </c>
      <c r="F619" s="41">
        <v>0</v>
      </c>
      <c r="G619" s="48">
        <v>30401</v>
      </c>
    </row>
    <row r="620" spans="1:7" x14ac:dyDescent="0.25">
      <c r="A620" s="48">
        <v>304011610</v>
      </c>
      <c r="B620" s="41" t="s">
        <v>1138</v>
      </c>
      <c r="C620" s="41">
        <v>0</v>
      </c>
      <c r="D620" s="41">
        <v>0</v>
      </c>
      <c r="E620" s="41">
        <v>0</v>
      </c>
      <c r="F620" s="41">
        <v>0</v>
      </c>
      <c r="G620" s="48">
        <v>30401</v>
      </c>
    </row>
    <row r="621" spans="1:7" x14ac:dyDescent="0.25">
      <c r="A621" s="48">
        <v>304012000</v>
      </c>
      <c r="B621" s="41" t="s">
        <v>1140</v>
      </c>
      <c r="C621" s="41">
        <v>0</v>
      </c>
      <c r="D621" s="41">
        <v>0</v>
      </c>
      <c r="E621" s="41">
        <v>0</v>
      </c>
      <c r="F621" s="41">
        <v>0</v>
      </c>
      <c r="G621" s="48">
        <v>30401</v>
      </c>
    </row>
    <row r="622" spans="1:7" x14ac:dyDescent="0.25">
      <c r="A622" s="48">
        <v>304012002</v>
      </c>
      <c r="B622" s="41" t="s">
        <v>2753</v>
      </c>
      <c r="C622" s="41">
        <v>0</v>
      </c>
      <c r="D622" s="41">
        <v>500</v>
      </c>
      <c r="E622" s="41">
        <v>500</v>
      </c>
      <c r="F622" s="41">
        <v>-500</v>
      </c>
      <c r="G622" s="48">
        <v>30401</v>
      </c>
    </row>
    <row r="623" spans="1:7" x14ac:dyDescent="0.25">
      <c r="A623" s="48">
        <v>304012003</v>
      </c>
      <c r="B623" s="41" t="s">
        <v>1142</v>
      </c>
      <c r="C623" s="41">
        <v>0</v>
      </c>
      <c r="D623" s="41">
        <v>0</v>
      </c>
      <c r="E623" s="41">
        <v>0</v>
      </c>
      <c r="F623" s="41">
        <v>0</v>
      </c>
      <c r="G623" s="48">
        <v>30401</v>
      </c>
    </row>
    <row r="624" spans="1:7" x14ac:dyDescent="0.25">
      <c r="A624" s="48">
        <v>304012004</v>
      </c>
      <c r="B624" s="41" t="s">
        <v>1144</v>
      </c>
      <c r="C624" s="41">
        <v>7574</v>
      </c>
      <c r="D624" s="41">
        <v>3800</v>
      </c>
      <c r="E624" s="41">
        <v>3800</v>
      </c>
      <c r="F624" s="41">
        <v>3774</v>
      </c>
      <c r="G624" s="48">
        <v>30401</v>
      </c>
    </row>
    <row r="625" spans="1:7" x14ac:dyDescent="0.25">
      <c r="A625" s="48">
        <v>304012022</v>
      </c>
      <c r="B625" s="41" t="s">
        <v>1146</v>
      </c>
      <c r="C625" s="41">
        <v>0</v>
      </c>
      <c r="D625" s="41">
        <v>0</v>
      </c>
      <c r="E625" s="41">
        <v>0</v>
      </c>
      <c r="F625" s="41">
        <v>0</v>
      </c>
      <c r="G625" s="48">
        <v>30401</v>
      </c>
    </row>
    <row r="626" spans="1:7" x14ac:dyDescent="0.25">
      <c r="A626" s="48">
        <v>304012418</v>
      </c>
      <c r="B626" s="41" t="s">
        <v>1148</v>
      </c>
      <c r="C626" s="41">
        <v>0</v>
      </c>
      <c r="D626" s="41">
        <v>0</v>
      </c>
      <c r="E626" s="41">
        <v>0</v>
      </c>
      <c r="F626" s="41">
        <v>0</v>
      </c>
      <c r="G626" s="48">
        <v>30401</v>
      </c>
    </row>
    <row r="627" spans="1:7" x14ac:dyDescent="0.25">
      <c r="A627" s="48">
        <v>304012423</v>
      </c>
      <c r="B627" s="41" t="s">
        <v>1150</v>
      </c>
      <c r="C627" s="41">
        <v>0</v>
      </c>
      <c r="D627" s="41">
        <v>0</v>
      </c>
      <c r="E627" s="41">
        <v>0</v>
      </c>
      <c r="F627" s="41">
        <v>0</v>
      </c>
      <c r="G627" s="48">
        <v>30401</v>
      </c>
    </row>
    <row r="628" spans="1:7" x14ac:dyDescent="0.25">
      <c r="A628" s="48">
        <v>304012432</v>
      </c>
      <c r="B628" s="41" t="s">
        <v>1152</v>
      </c>
      <c r="C628" s="41">
        <v>0</v>
      </c>
      <c r="D628" s="41">
        <v>0</v>
      </c>
      <c r="E628" s="41">
        <v>0</v>
      </c>
      <c r="F628" s="41">
        <v>0</v>
      </c>
      <c r="G628" s="48">
        <v>30401</v>
      </c>
    </row>
    <row r="629" spans="1:7" x14ac:dyDescent="0.25">
      <c r="A629" s="48">
        <v>304012433</v>
      </c>
      <c r="B629" s="41" t="s">
        <v>1154</v>
      </c>
      <c r="C629" s="41">
        <v>0</v>
      </c>
      <c r="D629" s="41">
        <v>0</v>
      </c>
      <c r="E629" s="41">
        <v>0</v>
      </c>
      <c r="F629" s="41">
        <v>0</v>
      </c>
      <c r="G629" s="48">
        <v>30401</v>
      </c>
    </row>
    <row r="630" spans="1:7" x14ac:dyDescent="0.25">
      <c r="A630" s="48">
        <v>304012500</v>
      </c>
      <c r="B630" s="41" t="s">
        <v>1156</v>
      </c>
      <c r="C630" s="41">
        <v>10779.71</v>
      </c>
      <c r="D630" s="41">
        <v>3850</v>
      </c>
      <c r="E630" s="41">
        <v>3850</v>
      </c>
      <c r="F630" s="41">
        <v>6929.71</v>
      </c>
      <c r="G630" s="48">
        <v>30401</v>
      </c>
    </row>
    <row r="631" spans="1:7" x14ac:dyDescent="0.25">
      <c r="A631" s="48">
        <v>304012510</v>
      </c>
      <c r="B631" s="41" t="s">
        <v>1158</v>
      </c>
      <c r="C631" s="41">
        <v>0</v>
      </c>
      <c r="D631" s="41">
        <v>0</v>
      </c>
      <c r="E631" s="41">
        <v>0</v>
      </c>
      <c r="F631" s="41">
        <v>0</v>
      </c>
      <c r="G631" s="48">
        <v>30401</v>
      </c>
    </row>
    <row r="632" spans="1:7" x14ac:dyDescent="0.25">
      <c r="A632" s="48">
        <v>304012520</v>
      </c>
      <c r="B632" s="41" t="s">
        <v>1160</v>
      </c>
      <c r="C632" s="41">
        <v>0</v>
      </c>
      <c r="D632" s="41">
        <v>350</v>
      </c>
      <c r="E632" s="41">
        <v>350</v>
      </c>
      <c r="F632" s="41">
        <v>-350</v>
      </c>
      <c r="G632" s="48">
        <v>30401</v>
      </c>
    </row>
    <row r="633" spans="1:7" x14ac:dyDescent="0.25">
      <c r="A633" s="48">
        <v>304012701</v>
      </c>
      <c r="B633" s="41" t="s">
        <v>1162</v>
      </c>
      <c r="C633" s="41">
        <v>529.83000000000004</v>
      </c>
      <c r="D633" s="41">
        <v>9700</v>
      </c>
      <c r="E633" s="41">
        <v>9700</v>
      </c>
      <c r="F633" s="41">
        <v>-9170.17</v>
      </c>
      <c r="G633" s="48">
        <v>30401</v>
      </c>
    </row>
    <row r="634" spans="1:7" x14ac:dyDescent="0.25">
      <c r="A634" s="48">
        <v>304014610</v>
      </c>
      <c r="B634" s="41" t="s">
        <v>1164</v>
      </c>
      <c r="C634" s="41">
        <v>0</v>
      </c>
      <c r="D634" s="41">
        <v>0</v>
      </c>
      <c r="E634" s="41">
        <v>0</v>
      </c>
      <c r="F634" s="41">
        <v>0</v>
      </c>
      <c r="G634" s="48">
        <v>30401</v>
      </c>
    </row>
    <row r="635" spans="1:7" x14ac:dyDescent="0.25">
      <c r="A635" s="48">
        <v>304014611</v>
      </c>
      <c r="B635" s="41" t="s">
        <v>1166</v>
      </c>
      <c r="C635" s="41">
        <v>0</v>
      </c>
      <c r="D635" s="41">
        <v>0</v>
      </c>
      <c r="E635" s="41">
        <v>0</v>
      </c>
      <c r="F635" s="41">
        <v>0</v>
      </c>
      <c r="G635" s="48">
        <v>30401</v>
      </c>
    </row>
    <row r="636" spans="1:7" x14ac:dyDescent="0.25">
      <c r="A636" s="48">
        <v>304015148</v>
      </c>
      <c r="B636" s="41" t="s">
        <v>1168</v>
      </c>
      <c r="C636" s="41">
        <v>0</v>
      </c>
      <c r="D636" s="41">
        <v>600</v>
      </c>
      <c r="E636" s="41">
        <v>600</v>
      </c>
      <c r="F636" s="41">
        <v>-600</v>
      </c>
      <c r="G636" s="48">
        <v>30401</v>
      </c>
    </row>
    <row r="637" spans="1:7" x14ac:dyDescent="0.25">
      <c r="A637" s="48">
        <v>304019051</v>
      </c>
      <c r="B637" s="41" t="s">
        <v>1170</v>
      </c>
      <c r="C637" s="41">
        <v>0</v>
      </c>
      <c r="D637" s="41">
        <v>0</v>
      </c>
      <c r="E637" s="41">
        <v>0</v>
      </c>
      <c r="F637" s="41">
        <v>0</v>
      </c>
      <c r="G637" s="48">
        <v>30401</v>
      </c>
    </row>
    <row r="638" spans="1:7" x14ac:dyDescent="0.25">
      <c r="A638" s="48">
        <v>304019053</v>
      </c>
      <c r="B638" s="41" t="s">
        <v>1172</v>
      </c>
      <c r="C638" s="41">
        <v>0</v>
      </c>
      <c r="D638" s="41">
        <v>0</v>
      </c>
      <c r="E638" s="41">
        <v>0</v>
      </c>
      <c r="F638" s="41">
        <v>0</v>
      </c>
      <c r="G638" s="48">
        <v>30401</v>
      </c>
    </row>
    <row r="639" spans="1:7" x14ac:dyDescent="0.25">
      <c r="A639" s="48">
        <v>304019200</v>
      </c>
      <c r="B639" s="41" t="s">
        <v>1174</v>
      </c>
      <c r="C639" s="41">
        <v>0</v>
      </c>
      <c r="D639" s="41">
        <v>0</v>
      </c>
      <c r="E639" s="41">
        <v>0</v>
      </c>
      <c r="F639" s="41">
        <v>0</v>
      </c>
      <c r="G639" s="48">
        <v>30401</v>
      </c>
    </row>
    <row r="640" spans="1:7" x14ac:dyDescent="0.25">
      <c r="A640" s="48">
        <v>304019203</v>
      </c>
      <c r="B640" s="41" t="s">
        <v>1176</v>
      </c>
      <c r="C640" s="41">
        <v>-80.5</v>
      </c>
      <c r="D640" s="41">
        <v>-850</v>
      </c>
      <c r="E640" s="41">
        <v>-850</v>
      </c>
      <c r="F640" s="41">
        <v>769.5</v>
      </c>
      <c r="G640" s="48">
        <v>30401</v>
      </c>
    </row>
    <row r="641" spans="1:7" x14ac:dyDescent="0.25">
      <c r="A641" s="48">
        <v>304020100</v>
      </c>
      <c r="B641" s="41" t="s">
        <v>1178</v>
      </c>
      <c r="C641" s="41">
        <v>26130.37</v>
      </c>
      <c r="D641" s="41">
        <v>36650</v>
      </c>
      <c r="E641" s="41">
        <v>36650</v>
      </c>
      <c r="F641" s="41">
        <v>-10519.63</v>
      </c>
      <c r="G641" s="48">
        <v>30402</v>
      </c>
    </row>
    <row r="642" spans="1:7" x14ac:dyDescent="0.25">
      <c r="A642" s="48">
        <v>304020101</v>
      </c>
      <c r="B642" s="41" t="s">
        <v>1180</v>
      </c>
      <c r="C642" s="41">
        <v>0</v>
      </c>
      <c r="D642" s="41">
        <v>0</v>
      </c>
      <c r="E642" s="41">
        <v>0</v>
      </c>
      <c r="F642" s="41">
        <v>0</v>
      </c>
      <c r="G642" s="48">
        <v>30402</v>
      </c>
    </row>
    <row r="643" spans="1:7" x14ac:dyDescent="0.25">
      <c r="A643" s="48">
        <v>304020102</v>
      </c>
      <c r="B643" s="41" t="s">
        <v>1182</v>
      </c>
      <c r="C643" s="41">
        <v>0</v>
      </c>
      <c r="D643" s="41">
        <v>0</v>
      </c>
      <c r="E643" s="41">
        <v>0</v>
      </c>
      <c r="F643" s="41">
        <v>0</v>
      </c>
      <c r="G643" s="48">
        <v>30402</v>
      </c>
    </row>
    <row r="644" spans="1:7" x14ac:dyDescent="0.25">
      <c r="A644" s="48">
        <v>304020103</v>
      </c>
      <c r="B644" s="41" t="s">
        <v>1184</v>
      </c>
      <c r="C644" s="41">
        <v>0</v>
      </c>
      <c r="D644" s="41">
        <v>0</v>
      </c>
      <c r="E644" s="41">
        <v>0</v>
      </c>
      <c r="F644" s="41">
        <v>0</v>
      </c>
      <c r="G644" s="48">
        <v>30402</v>
      </c>
    </row>
    <row r="645" spans="1:7" x14ac:dyDescent="0.25">
      <c r="A645" s="48">
        <v>304020110</v>
      </c>
      <c r="B645" s="41" t="s">
        <v>1186</v>
      </c>
      <c r="C645" s="41">
        <v>0</v>
      </c>
      <c r="D645" s="41">
        <v>0</v>
      </c>
      <c r="E645" s="41">
        <v>0</v>
      </c>
      <c r="F645" s="41">
        <v>0</v>
      </c>
      <c r="G645" s="48">
        <v>30402</v>
      </c>
    </row>
    <row r="646" spans="1:7" x14ac:dyDescent="0.25">
      <c r="A646" s="48">
        <v>304020120</v>
      </c>
      <c r="B646" s="41" t="s">
        <v>1188</v>
      </c>
      <c r="C646" s="41">
        <v>0</v>
      </c>
      <c r="D646" s="41">
        <v>0</v>
      </c>
      <c r="E646" s="41">
        <v>0</v>
      </c>
      <c r="F646" s="41">
        <v>0</v>
      </c>
      <c r="G646" s="48">
        <v>30402</v>
      </c>
    </row>
    <row r="647" spans="1:7" x14ac:dyDescent="0.25">
      <c r="A647" s="48">
        <v>304020150</v>
      </c>
      <c r="B647" s="41" t="s">
        <v>1190</v>
      </c>
      <c r="C647" s="41">
        <v>0</v>
      </c>
      <c r="D647" s="41">
        <v>0</v>
      </c>
      <c r="E647" s="41">
        <v>0</v>
      </c>
      <c r="F647" s="41">
        <v>0</v>
      </c>
      <c r="G647" s="48">
        <v>30402</v>
      </c>
    </row>
    <row r="648" spans="1:7" x14ac:dyDescent="0.25">
      <c r="A648" s="48">
        <v>304020200</v>
      </c>
      <c r="B648" s="41" t="s">
        <v>1192</v>
      </c>
      <c r="C648" s="41">
        <v>90</v>
      </c>
      <c r="D648" s="41">
        <v>14650</v>
      </c>
      <c r="E648" s="41">
        <v>0</v>
      </c>
      <c r="F648" s="41">
        <v>90</v>
      </c>
      <c r="G648" s="48">
        <v>30402</v>
      </c>
    </row>
    <row r="649" spans="1:7" x14ac:dyDescent="0.25">
      <c r="A649" s="48">
        <v>304020400</v>
      </c>
      <c r="B649" s="41" t="s">
        <v>1194</v>
      </c>
      <c r="C649" s="41">
        <v>0</v>
      </c>
      <c r="D649" s="41">
        <v>1350</v>
      </c>
      <c r="E649" s="41">
        <v>0</v>
      </c>
      <c r="F649" s="41">
        <v>0</v>
      </c>
      <c r="G649" s="48">
        <v>30402</v>
      </c>
    </row>
    <row r="650" spans="1:7" x14ac:dyDescent="0.25">
      <c r="A650" s="48">
        <v>304020700</v>
      </c>
      <c r="B650" s="41" t="s">
        <v>1196</v>
      </c>
      <c r="C650" s="41">
        <v>0</v>
      </c>
      <c r="D650" s="41">
        <v>0</v>
      </c>
      <c r="E650" s="41">
        <v>0</v>
      </c>
      <c r="F650" s="41">
        <v>0</v>
      </c>
      <c r="G650" s="48">
        <v>30402</v>
      </c>
    </row>
    <row r="651" spans="1:7" x14ac:dyDescent="0.25">
      <c r="A651" s="48">
        <v>304020800</v>
      </c>
      <c r="B651" s="41" t="s">
        <v>1198</v>
      </c>
      <c r="C651" s="41">
        <v>0</v>
      </c>
      <c r="D651" s="41">
        <v>0</v>
      </c>
      <c r="E651" s="41">
        <v>0</v>
      </c>
      <c r="F651" s="41">
        <v>0</v>
      </c>
      <c r="G651" s="48">
        <v>30402</v>
      </c>
    </row>
    <row r="652" spans="1:7" x14ac:dyDescent="0.25">
      <c r="A652" s="48">
        <v>304020930</v>
      </c>
      <c r="B652" s="41" t="s">
        <v>1200</v>
      </c>
      <c r="C652" s="41">
        <v>383.5</v>
      </c>
      <c r="D652" s="41">
        <v>250</v>
      </c>
      <c r="E652" s="41">
        <v>250</v>
      </c>
      <c r="F652" s="41">
        <v>133.5</v>
      </c>
      <c r="G652" s="48">
        <v>30402</v>
      </c>
    </row>
    <row r="653" spans="1:7" x14ac:dyDescent="0.25">
      <c r="A653" s="48">
        <v>304020975</v>
      </c>
      <c r="B653" s="41" t="s">
        <v>1202</v>
      </c>
      <c r="C653" s="41">
        <v>0</v>
      </c>
      <c r="D653" s="41">
        <v>0</v>
      </c>
      <c r="E653" s="41">
        <v>0</v>
      </c>
      <c r="F653" s="41">
        <v>0</v>
      </c>
      <c r="G653" s="48">
        <v>30402</v>
      </c>
    </row>
    <row r="654" spans="1:7" x14ac:dyDescent="0.25">
      <c r="A654" s="48">
        <v>304020982</v>
      </c>
      <c r="B654" s="41" t="s">
        <v>1204</v>
      </c>
      <c r="C654" s="41">
        <v>0</v>
      </c>
      <c r="D654" s="41">
        <v>0</v>
      </c>
      <c r="E654" s="41">
        <v>0</v>
      </c>
      <c r="F654" s="41">
        <v>0</v>
      </c>
      <c r="G654" s="48">
        <v>30402</v>
      </c>
    </row>
    <row r="655" spans="1:7" x14ac:dyDescent="0.25">
      <c r="A655" s="48">
        <v>304021600</v>
      </c>
      <c r="B655" s="41" t="s">
        <v>1206</v>
      </c>
      <c r="C655" s="41">
        <v>0</v>
      </c>
      <c r="D655" s="41">
        <v>1250</v>
      </c>
      <c r="E655" s="41">
        <v>0</v>
      </c>
      <c r="F655" s="41">
        <v>0</v>
      </c>
      <c r="G655" s="48">
        <v>30402</v>
      </c>
    </row>
    <row r="656" spans="1:7" x14ac:dyDescent="0.25">
      <c r="A656" s="48">
        <v>304021610</v>
      </c>
      <c r="B656" s="41" t="s">
        <v>1208</v>
      </c>
      <c r="C656" s="41">
        <v>0</v>
      </c>
      <c r="D656" s="41">
        <v>250</v>
      </c>
      <c r="E656" s="41">
        <v>250</v>
      </c>
      <c r="F656" s="41">
        <v>-250</v>
      </c>
      <c r="G656" s="48">
        <v>30402</v>
      </c>
    </row>
    <row r="657" spans="1:7" x14ac:dyDescent="0.25">
      <c r="A657" s="48">
        <v>304022000</v>
      </c>
      <c r="B657" s="41" t="s">
        <v>1210</v>
      </c>
      <c r="C657" s="41">
        <v>0</v>
      </c>
      <c r="D657" s="41">
        <v>1950</v>
      </c>
      <c r="E657" s="41">
        <v>450</v>
      </c>
      <c r="F657" s="41">
        <v>-450</v>
      </c>
      <c r="G657" s="48">
        <v>30402</v>
      </c>
    </row>
    <row r="658" spans="1:7" x14ac:dyDescent="0.25">
      <c r="A658" s="48">
        <v>304022003</v>
      </c>
      <c r="B658" s="41" t="s">
        <v>1212</v>
      </c>
      <c r="C658" s="41">
        <v>0</v>
      </c>
      <c r="D658" s="41">
        <v>0</v>
      </c>
      <c r="E658" s="41">
        <v>0</v>
      </c>
      <c r="F658" s="41">
        <v>0</v>
      </c>
      <c r="G658" s="48">
        <v>30402</v>
      </c>
    </row>
    <row r="659" spans="1:7" x14ac:dyDescent="0.25">
      <c r="A659" s="48">
        <v>304022004</v>
      </c>
      <c r="B659" s="41" t="s">
        <v>1214</v>
      </c>
      <c r="C659" s="41">
        <v>17652.919999999998</v>
      </c>
      <c r="D659" s="41">
        <v>9300</v>
      </c>
      <c r="E659" s="41">
        <v>9300</v>
      </c>
      <c r="F659" s="41">
        <v>8352.92</v>
      </c>
      <c r="G659" s="48">
        <v>30402</v>
      </c>
    </row>
    <row r="660" spans="1:7" x14ac:dyDescent="0.25">
      <c r="A660" s="48">
        <v>304022006</v>
      </c>
      <c r="B660" s="41" t="s">
        <v>1216</v>
      </c>
      <c r="C660" s="41">
        <v>0</v>
      </c>
      <c r="D660" s="41">
        <v>0</v>
      </c>
      <c r="E660" s="41">
        <v>0</v>
      </c>
      <c r="F660" s="41">
        <v>0</v>
      </c>
      <c r="G660" s="48">
        <v>30402</v>
      </c>
    </row>
    <row r="661" spans="1:7" x14ac:dyDescent="0.25">
      <c r="A661" s="48">
        <v>304022022</v>
      </c>
      <c r="B661" s="41" t="s">
        <v>1218</v>
      </c>
      <c r="C661" s="41">
        <v>0</v>
      </c>
      <c r="D661" s="41">
        <v>0</v>
      </c>
      <c r="E661" s="41">
        <v>0</v>
      </c>
      <c r="F661" s="41">
        <v>0</v>
      </c>
      <c r="G661" s="48">
        <v>30402</v>
      </c>
    </row>
    <row r="662" spans="1:7" x14ac:dyDescent="0.25">
      <c r="A662" s="48">
        <v>304022300</v>
      </c>
      <c r="B662" s="41" t="s">
        <v>1220</v>
      </c>
      <c r="C662" s="41">
        <v>0</v>
      </c>
      <c r="D662" s="41">
        <v>0</v>
      </c>
      <c r="E662" s="41">
        <v>0</v>
      </c>
      <c r="F662" s="41">
        <v>0</v>
      </c>
      <c r="G662" s="48">
        <v>30402</v>
      </c>
    </row>
    <row r="663" spans="1:7" x14ac:dyDescent="0.25">
      <c r="A663" s="48">
        <v>304022418</v>
      </c>
      <c r="B663" s="41" t="s">
        <v>1222</v>
      </c>
      <c r="C663" s="41">
        <v>0</v>
      </c>
      <c r="D663" s="41">
        <v>0</v>
      </c>
      <c r="E663" s="41">
        <v>0</v>
      </c>
      <c r="F663" s="41">
        <v>0</v>
      </c>
      <c r="G663" s="48">
        <v>30402</v>
      </c>
    </row>
    <row r="664" spans="1:7" x14ac:dyDescent="0.25">
      <c r="A664" s="48">
        <v>304022460</v>
      </c>
      <c r="B664" s="41" t="s">
        <v>1224</v>
      </c>
      <c r="C664" s="41">
        <v>0</v>
      </c>
      <c r="D664" s="41">
        <v>0</v>
      </c>
      <c r="E664" s="41">
        <v>0</v>
      </c>
      <c r="F664" s="41">
        <v>0</v>
      </c>
      <c r="G664" s="48">
        <v>30402</v>
      </c>
    </row>
    <row r="665" spans="1:7" x14ac:dyDescent="0.25">
      <c r="A665" s="48">
        <v>304022500</v>
      </c>
      <c r="B665" s="41" t="s">
        <v>1226</v>
      </c>
      <c r="C665" s="41">
        <v>0</v>
      </c>
      <c r="D665" s="41">
        <v>11000</v>
      </c>
      <c r="E665" s="41">
        <v>0</v>
      </c>
      <c r="F665" s="41">
        <v>0</v>
      </c>
      <c r="G665" s="48">
        <v>30402</v>
      </c>
    </row>
    <row r="666" spans="1:7" x14ac:dyDescent="0.25">
      <c r="A666" s="48">
        <v>304022502</v>
      </c>
      <c r="B666" s="41" t="s">
        <v>1228</v>
      </c>
      <c r="C666" s="41">
        <v>0</v>
      </c>
      <c r="D666" s="41">
        <v>1750</v>
      </c>
      <c r="E666" s="41">
        <v>0</v>
      </c>
      <c r="F666" s="41">
        <v>0</v>
      </c>
      <c r="G666" s="48">
        <v>30402</v>
      </c>
    </row>
    <row r="667" spans="1:7" x14ac:dyDescent="0.25">
      <c r="A667" s="48">
        <v>304022510</v>
      </c>
      <c r="B667" s="41" t="s">
        <v>1230</v>
      </c>
      <c r="C667" s="41">
        <v>0</v>
      </c>
      <c r="D667" s="41">
        <v>0</v>
      </c>
      <c r="E667" s="41">
        <v>0</v>
      </c>
      <c r="F667" s="41">
        <v>0</v>
      </c>
      <c r="G667" s="48">
        <v>30402</v>
      </c>
    </row>
    <row r="668" spans="1:7" x14ac:dyDescent="0.25">
      <c r="A668" s="48">
        <v>304022520</v>
      </c>
      <c r="B668" s="41" t="s">
        <v>1232</v>
      </c>
      <c r="C668" s="41">
        <v>0</v>
      </c>
      <c r="D668" s="41">
        <v>0</v>
      </c>
      <c r="E668" s="41">
        <v>0</v>
      </c>
      <c r="F668" s="41">
        <v>0</v>
      </c>
      <c r="G668" s="48">
        <v>30402</v>
      </c>
    </row>
    <row r="669" spans="1:7" x14ac:dyDescent="0.25">
      <c r="A669" s="48">
        <v>304022524</v>
      </c>
      <c r="B669" s="41" t="s">
        <v>1234</v>
      </c>
      <c r="C669" s="41">
        <v>0</v>
      </c>
      <c r="D669" s="41">
        <v>0</v>
      </c>
      <c r="E669" s="41">
        <v>0</v>
      </c>
      <c r="F669" s="41">
        <v>0</v>
      </c>
      <c r="G669" s="48">
        <v>30402</v>
      </c>
    </row>
    <row r="670" spans="1:7" x14ac:dyDescent="0.25">
      <c r="A670" s="48">
        <v>304022701</v>
      </c>
      <c r="B670" s="41" t="s">
        <v>1236</v>
      </c>
      <c r="C670" s="41">
        <v>104.59</v>
      </c>
      <c r="D670" s="41">
        <v>0</v>
      </c>
      <c r="E670" s="41">
        <v>0</v>
      </c>
      <c r="F670" s="41">
        <v>104.59</v>
      </c>
      <c r="G670" s="48">
        <v>30402</v>
      </c>
    </row>
    <row r="671" spans="1:7" x14ac:dyDescent="0.25">
      <c r="A671" s="48">
        <v>304022703</v>
      </c>
      <c r="B671" s="41" t="s">
        <v>1238</v>
      </c>
      <c r="C671" s="41">
        <v>0</v>
      </c>
      <c r="D671" s="41">
        <v>0</v>
      </c>
      <c r="E671" s="41">
        <v>0</v>
      </c>
      <c r="F671" s="41">
        <v>0</v>
      </c>
      <c r="G671" s="48">
        <v>30402</v>
      </c>
    </row>
    <row r="672" spans="1:7" x14ac:dyDescent="0.25">
      <c r="A672" s="48">
        <v>304022708</v>
      </c>
      <c r="B672" s="41" t="s">
        <v>1240</v>
      </c>
      <c r="C672" s="41">
        <v>0</v>
      </c>
      <c r="D672" s="41">
        <v>0</v>
      </c>
      <c r="E672" s="41">
        <v>0</v>
      </c>
      <c r="F672" s="41">
        <v>0</v>
      </c>
      <c r="G672" s="48">
        <v>30402</v>
      </c>
    </row>
    <row r="673" spans="1:7" x14ac:dyDescent="0.25">
      <c r="A673" s="48">
        <v>304023011</v>
      </c>
      <c r="B673" s="41" t="s">
        <v>1242</v>
      </c>
      <c r="C673" s="41">
        <v>0</v>
      </c>
      <c r="D673" s="41">
        <v>0</v>
      </c>
      <c r="E673" s="41">
        <v>0</v>
      </c>
      <c r="F673" s="41">
        <v>0</v>
      </c>
      <c r="G673" s="48">
        <v>30402</v>
      </c>
    </row>
    <row r="674" spans="1:7" x14ac:dyDescent="0.25">
      <c r="A674" s="48">
        <v>304023300</v>
      </c>
      <c r="B674" s="41" t="s">
        <v>1244</v>
      </c>
      <c r="C674" s="41">
        <v>0</v>
      </c>
      <c r="D674" s="41">
        <v>0</v>
      </c>
      <c r="E674" s="41">
        <v>0</v>
      </c>
      <c r="F674" s="41">
        <v>0</v>
      </c>
      <c r="G674" s="48">
        <v>30402</v>
      </c>
    </row>
    <row r="675" spans="1:7" x14ac:dyDescent="0.25">
      <c r="A675" s="48">
        <v>304024600</v>
      </c>
      <c r="B675" s="41" t="s">
        <v>1246</v>
      </c>
      <c r="C675" s="41">
        <v>0</v>
      </c>
      <c r="D675" s="41">
        <v>0</v>
      </c>
      <c r="E675" s="41">
        <v>0</v>
      </c>
      <c r="F675" s="41">
        <v>0</v>
      </c>
      <c r="G675" s="48">
        <v>30402</v>
      </c>
    </row>
    <row r="676" spans="1:7" x14ac:dyDescent="0.25">
      <c r="A676" s="48">
        <v>304024610</v>
      </c>
      <c r="B676" s="41" t="s">
        <v>1248</v>
      </c>
      <c r="C676" s="41">
        <v>0</v>
      </c>
      <c r="D676" s="41">
        <v>0</v>
      </c>
      <c r="E676" s="41">
        <v>0</v>
      </c>
      <c r="F676" s="41">
        <v>0</v>
      </c>
      <c r="G676" s="48">
        <v>30402</v>
      </c>
    </row>
    <row r="677" spans="1:7" x14ac:dyDescent="0.25">
      <c r="A677" s="48">
        <v>304024611</v>
      </c>
      <c r="B677" s="41" t="s">
        <v>1250</v>
      </c>
      <c r="C677" s="41">
        <v>0</v>
      </c>
      <c r="D677" s="41">
        <v>0</v>
      </c>
      <c r="E677" s="41">
        <v>0</v>
      </c>
      <c r="F677" s="41">
        <v>0</v>
      </c>
      <c r="G677" s="48">
        <v>30402</v>
      </c>
    </row>
    <row r="678" spans="1:7" x14ac:dyDescent="0.25">
      <c r="A678" s="48">
        <v>304024618</v>
      </c>
      <c r="B678" s="41" t="s">
        <v>1252</v>
      </c>
      <c r="C678" s="41">
        <v>0</v>
      </c>
      <c r="D678" s="41">
        <v>0</v>
      </c>
      <c r="E678" s="41">
        <v>0</v>
      </c>
      <c r="F678" s="41">
        <v>0</v>
      </c>
      <c r="G678" s="48">
        <v>30402</v>
      </c>
    </row>
    <row r="679" spans="1:7" x14ac:dyDescent="0.25">
      <c r="A679" s="48">
        <v>304024619</v>
      </c>
      <c r="B679" s="41" t="s">
        <v>1254</v>
      </c>
      <c r="C679" s="41">
        <v>0</v>
      </c>
      <c r="D679" s="41">
        <v>0</v>
      </c>
      <c r="E679" s="41">
        <v>0</v>
      </c>
      <c r="F679" s="41">
        <v>0</v>
      </c>
      <c r="G679" s="48">
        <v>30402</v>
      </c>
    </row>
    <row r="680" spans="1:7" x14ac:dyDescent="0.25">
      <c r="A680" s="48">
        <v>304025159</v>
      </c>
      <c r="B680" s="41" t="s">
        <v>1256</v>
      </c>
      <c r="C680" s="41">
        <v>0</v>
      </c>
      <c r="D680" s="41">
        <v>0</v>
      </c>
      <c r="E680" s="41">
        <v>0</v>
      </c>
      <c r="F680" s="41">
        <v>0</v>
      </c>
      <c r="G680" s="48">
        <v>30402</v>
      </c>
    </row>
    <row r="681" spans="1:7" x14ac:dyDescent="0.25">
      <c r="A681" s="48">
        <v>304026010</v>
      </c>
      <c r="B681" s="41" t="s">
        <v>1258</v>
      </c>
      <c r="C681" s="41">
        <v>0</v>
      </c>
      <c r="D681" s="41">
        <v>0</v>
      </c>
      <c r="E681" s="41">
        <v>0</v>
      </c>
      <c r="F681" s="41">
        <v>0</v>
      </c>
      <c r="G681" s="48">
        <v>30402</v>
      </c>
    </row>
    <row r="682" spans="1:7" x14ac:dyDescent="0.25">
      <c r="A682" s="48">
        <v>304026504</v>
      </c>
      <c r="B682" s="41" t="s">
        <v>2812</v>
      </c>
      <c r="C682" s="41">
        <v>0</v>
      </c>
      <c r="D682" s="41">
        <v>8750</v>
      </c>
      <c r="E682" s="41">
        <v>8750</v>
      </c>
      <c r="F682" s="41">
        <v>-8750</v>
      </c>
      <c r="G682" s="48">
        <v>30402</v>
      </c>
    </row>
    <row r="683" spans="1:7" x14ac:dyDescent="0.25">
      <c r="A683" s="48">
        <v>304029051</v>
      </c>
      <c r="B683" s="41" t="s">
        <v>1260</v>
      </c>
      <c r="C683" s="41">
        <v>0</v>
      </c>
      <c r="D683" s="41">
        <v>0</v>
      </c>
      <c r="E683" s="41">
        <v>0</v>
      </c>
      <c r="F683" s="41">
        <v>0</v>
      </c>
      <c r="G683" s="48">
        <v>30402</v>
      </c>
    </row>
    <row r="684" spans="1:7" x14ac:dyDescent="0.25">
      <c r="A684" s="48">
        <v>304029054</v>
      </c>
      <c r="B684" s="41" t="s">
        <v>1262</v>
      </c>
      <c r="C684" s="41">
        <v>0</v>
      </c>
      <c r="D684" s="41">
        <v>0</v>
      </c>
      <c r="E684" s="41">
        <v>0</v>
      </c>
      <c r="F684" s="41">
        <v>0</v>
      </c>
      <c r="G684" s="48">
        <v>30402</v>
      </c>
    </row>
    <row r="685" spans="1:7" x14ac:dyDescent="0.25">
      <c r="A685" s="48">
        <v>304029200</v>
      </c>
      <c r="B685" s="41" t="s">
        <v>2813</v>
      </c>
      <c r="C685" s="41">
        <v>-6875</v>
      </c>
      <c r="D685" s="41">
        <v>0</v>
      </c>
      <c r="E685" s="41">
        <v>0</v>
      </c>
      <c r="F685" s="41">
        <v>-6875</v>
      </c>
      <c r="G685" s="48">
        <v>30402</v>
      </c>
    </row>
    <row r="686" spans="1:7" x14ac:dyDescent="0.25">
      <c r="A686" s="48">
        <v>304029801</v>
      </c>
      <c r="B686" s="41" t="s">
        <v>1264</v>
      </c>
      <c r="C686" s="41">
        <v>0</v>
      </c>
      <c r="D686" s="41">
        <v>0</v>
      </c>
      <c r="E686" s="41">
        <v>0</v>
      </c>
      <c r="F686" s="41">
        <v>0</v>
      </c>
      <c r="G686" s="48">
        <v>30402</v>
      </c>
    </row>
    <row r="687" spans="1:7" x14ac:dyDescent="0.25">
      <c r="A687" s="48">
        <v>304030100</v>
      </c>
      <c r="B687" s="41" t="s">
        <v>1266</v>
      </c>
      <c r="C687" s="41">
        <v>919</v>
      </c>
      <c r="D687" s="41">
        <v>0</v>
      </c>
      <c r="E687" s="41">
        <v>0</v>
      </c>
      <c r="F687" s="41">
        <v>919</v>
      </c>
      <c r="G687" s="48">
        <v>30403</v>
      </c>
    </row>
    <row r="688" spans="1:7" x14ac:dyDescent="0.25">
      <c r="A688" s="48">
        <v>304030120</v>
      </c>
      <c r="B688" s="41" t="s">
        <v>1268</v>
      </c>
      <c r="C688" s="41">
        <v>0</v>
      </c>
      <c r="D688" s="41">
        <v>0</v>
      </c>
      <c r="E688" s="41">
        <v>0</v>
      </c>
      <c r="F688" s="41">
        <v>0</v>
      </c>
      <c r="G688" s="48">
        <v>30403</v>
      </c>
    </row>
    <row r="689" spans="1:7" x14ac:dyDescent="0.25">
      <c r="A689" s="48">
        <v>304030150</v>
      </c>
      <c r="B689" s="41" t="s">
        <v>1270</v>
      </c>
      <c r="C689" s="41">
        <v>0</v>
      </c>
      <c r="D689" s="41">
        <v>0</v>
      </c>
      <c r="E689" s="41">
        <v>0</v>
      </c>
      <c r="F689" s="41">
        <v>0</v>
      </c>
      <c r="G689" s="48">
        <v>30403</v>
      </c>
    </row>
    <row r="690" spans="1:7" x14ac:dyDescent="0.25">
      <c r="A690" s="48">
        <v>304030200</v>
      </c>
      <c r="B690" s="41" t="s">
        <v>1272</v>
      </c>
      <c r="C690" s="41">
        <v>0</v>
      </c>
      <c r="D690" s="41">
        <v>0</v>
      </c>
      <c r="E690" s="41">
        <v>0</v>
      </c>
      <c r="F690" s="41">
        <v>0</v>
      </c>
      <c r="G690" s="48">
        <v>30403</v>
      </c>
    </row>
    <row r="691" spans="1:7" x14ac:dyDescent="0.25">
      <c r="A691" s="48">
        <v>304030400</v>
      </c>
      <c r="B691" s="41" t="s">
        <v>1274</v>
      </c>
      <c r="C691" s="41">
        <v>0</v>
      </c>
      <c r="D691" s="41">
        <v>0</v>
      </c>
      <c r="E691" s="41">
        <v>0</v>
      </c>
      <c r="F691" s="41">
        <v>0</v>
      </c>
      <c r="G691" s="48">
        <v>30403</v>
      </c>
    </row>
    <row r="692" spans="1:7" x14ac:dyDescent="0.25">
      <c r="A692" s="48">
        <v>304030800</v>
      </c>
      <c r="B692" s="41" t="s">
        <v>1276</v>
      </c>
      <c r="C692" s="41">
        <v>0</v>
      </c>
      <c r="D692" s="41">
        <v>0</v>
      </c>
      <c r="E692" s="41">
        <v>0</v>
      </c>
      <c r="F692" s="41">
        <v>0</v>
      </c>
      <c r="G692" s="48">
        <v>30403</v>
      </c>
    </row>
    <row r="693" spans="1:7" x14ac:dyDescent="0.25">
      <c r="A693" s="48">
        <v>304030930</v>
      </c>
      <c r="B693" s="41" t="s">
        <v>1278</v>
      </c>
      <c r="C693" s="41">
        <v>0</v>
      </c>
      <c r="D693" s="41">
        <v>0</v>
      </c>
      <c r="E693" s="41">
        <v>0</v>
      </c>
      <c r="F693" s="41">
        <v>0</v>
      </c>
      <c r="G693" s="48">
        <v>30403</v>
      </c>
    </row>
    <row r="694" spans="1:7" x14ac:dyDescent="0.25">
      <c r="A694" s="48">
        <v>304031600</v>
      </c>
      <c r="B694" s="41" t="s">
        <v>1280</v>
      </c>
      <c r="C694" s="41">
        <v>0</v>
      </c>
      <c r="D694" s="41">
        <v>0</v>
      </c>
      <c r="E694" s="41">
        <v>0</v>
      </c>
      <c r="F694" s="41">
        <v>0</v>
      </c>
      <c r="G694" s="48">
        <v>30403</v>
      </c>
    </row>
    <row r="695" spans="1:7" x14ac:dyDescent="0.25">
      <c r="A695" s="48">
        <v>304032000</v>
      </c>
      <c r="B695" s="41" t="s">
        <v>1282</v>
      </c>
      <c r="C695" s="41">
        <v>0</v>
      </c>
      <c r="D695" s="41">
        <v>0</v>
      </c>
      <c r="E695" s="41">
        <v>0</v>
      </c>
      <c r="F695" s="41">
        <v>0</v>
      </c>
      <c r="G695" s="48">
        <v>30403</v>
      </c>
    </row>
    <row r="696" spans="1:7" x14ac:dyDescent="0.25">
      <c r="A696" s="48">
        <v>304032003</v>
      </c>
      <c r="B696" s="41" t="s">
        <v>1284</v>
      </c>
      <c r="C696" s="41">
        <v>0</v>
      </c>
      <c r="D696" s="41">
        <v>0</v>
      </c>
      <c r="E696" s="41">
        <v>0</v>
      </c>
      <c r="F696" s="41">
        <v>0</v>
      </c>
      <c r="G696" s="48">
        <v>30403</v>
      </c>
    </row>
    <row r="697" spans="1:7" x14ac:dyDescent="0.25">
      <c r="A697" s="48">
        <v>304032004</v>
      </c>
      <c r="B697" s="41" t="s">
        <v>1286</v>
      </c>
      <c r="C697" s="41">
        <v>0</v>
      </c>
      <c r="D697" s="41">
        <v>0</v>
      </c>
      <c r="E697" s="41">
        <v>0</v>
      </c>
      <c r="F697" s="41">
        <v>0</v>
      </c>
      <c r="G697" s="48">
        <v>30403</v>
      </c>
    </row>
    <row r="698" spans="1:7" x14ac:dyDescent="0.25">
      <c r="A698" s="48">
        <v>304032300</v>
      </c>
      <c r="B698" s="41" t="s">
        <v>1288</v>
      </c>
      <c r="C698" s="41">
        <v>0</v>
      </c>
      <c r="D698" s="41">
        <v>0</v>
      </c>
      <c r="E698" s="41">
        <v>0</v>
      </c>
      <c r="F698" s="41">
        <v>0</v>
      </c>
      <c r="G698" s="48">
        <v>30403</v>
      </c>
    </row>
    <row r="699" spans="1:7" x14ac:dyDescent="0.25">
      <c r="A699" s="48">
        <v>304032400</v>
      </c>
      <c r="B699" s="41" t="s">
        <v>1290</v>
      </c>
      <c r="C699" s="41">
        <v>0</v>
      </c>
      <c r="D699" s="41">
        <v>0</v>
      </c>
      <c r="E699" s="41">
        <v>0</v>
      </c>
      <c r="F699" s="41">
        <v>0</v>
      </c>
      <c r="G699" s="48">
        <v>30403</v>
      </c>
    </row>
    <row r="700" spans="1:7" x14ac:dyDescent="0.25">
      <c r="A700" s="48">
        <v>304032423</v>
      </c>
      <c r="B700" s="41" t="s">
        <v>1292</v>
      </c>
      <c r="C700" s="41">
        <v>0</v>
      </c>
      <c r="D700" s="41">
        <v>0</v>
      </c>
      <c r="E700" s="41">
        <v>0</v>
      </c>
      <c r="F700" s="41">
        <v>0</v>
      </c>
      <c r="G700" s="48">
        <v>30403</v>
      </c>
    </row>
    <row r="701" spans="1:7" x14ac:dyDescent="0.25">
      <c r="A701" s="48">
        <v>304032434</v>
      </c>
      <c r="B701" s="41" t="s">
        <v>1294</v>
      </c>
      <c r="C701" s="41">
        <v>0</v>
      </c>
      <c r="D701" s="41">
        <v>0</v>
      </c>
      <c r="E701" s="41">
        <v>0</v>
      </c>
      <c r="F701" s="41">
        <v>0</v>
      </c>
      <c r="G701" s="48">
        <v>30403</v>
      </c>
    </row>
    <row r="702" spans="1:7" x14ac:dyDescent="0.25">
      <c r="A702" s="48">
        <v>304032460</v>
      </c>
      <c r="B702" s="41" t="s">
        <v>1296</v>
      </c>
      <c r="C702" s="41">
        <v>0</v>
      </c>
      <c r="D702" s="41">
        <v>0</v>
      </c>
      <c r="E702" s="41">
        <v>0</v>
      </c>
      <c r="F702" s="41">
        <v>0</v>
      </c>
      <c r="G702" s="48">
        <v>30403</v>
      </c>
    </row>
    <row r="703" spans="1:7" x14ac:dyDescent="0.25">
      <c r="A703" s="48">
        <v>304032500</v>
      </c>
      <c r="B703" s="41" t="s">
        <v>1298</v>
      </c>
      <c r="C703" s="41">
        <v>2616.37</v>
      </c>
      <c r="D703" s="41">
        <v>0</v>
      </c>
      <c r="E703" s="41">
        <v>0</v>
      </c>
      <c r="F703" s="41">
        <v>2616.37</v>
      </c>
      <c r="G703" s="48">
        <v>30403</v>
      </c>
    </row>
    <row r="704" spans="1:7" x14ac:dyDescent="0.25">
      <c r="A704" s="48">
        <v>304032524</v>
      </c>
      <c r="B704" s="41" t="s">
        <v>1300</v>
      </c>
      <c r="C704" s="41">
        <v>0</v>
      </c>
      <c r="D704" s="41">
        <v>0</v>
      </c>
      <c r="E704" s="41">
        <v>0</v>
      </c>
      <c r="F704" s="41">
        <v>0</v>
      </c>
      <c r="G704" s="48">
        <v>30403</v>
      </c>
    </row>
    <row r="705" spans="1:7" x14ac:dyDescent="0.25">
      <c r="A705" s="48">
        <v>304032701</v>
      </c>
      <c r="B705" s="41" t="s">
        <v>1302</v>
      </c>
      <c r="C705" s="41">
        <v>0</v>
      </c>
      <c r="D705" s="41">
        <v>0</v>
      </c>
      <c r="E705" s="41">
        <v>0</v>
      </c>
      <c r="F705" s="41">
        <v>0</v>
      </c>
      <c r="G705" s="48">
        <v>30403</v>
      </c>
    </row>
    <row r="706" spans="1:7" x14ac:dyDescent="0.25">
      <c r="A706" s="48">
        <v>304032708</v>
      </c>
      <c r="B706" s="41" t="s">
        <v>1304</v>
      </c>
      <c r="C706" s="41">
        <v>0</v>
      </c>
      <c r="D706" s="41">
        <v>0</v>
      </c>
      <c r="E706" s="41">
        <v>0</v>
      </c>
      <c r="F706" s="41">
        <v>0</v>
      </c>
      <c r="G706" s="48">
        <v>30403</v>
      </c>
    </row>
    <row r="707" spans="1:7" x14ac:dyDescent="0.25">
      <c r="A707" s="48">
        <v>304033000</v>
      </c>
      <c r="B707" s="41" t="s">
        <v>1306</v>
      </c>
      <c r="C707" s="41">
        <v>0</v>
      </c>
      <c r="D707" s="41">
        <v>0</v>
      </c>
      <c r="E707" s="41">
        <v>0</v>
      </c>
      <c r="F707" s="41">
        <v>0</v>
      </c>
      <c r="G707" s="48">
        <v>30403</v>
      </c>
    </row>
    <row r="708" spans="1:7" x14ac:dyDescent="0.25">
      <c r="A708" s="48">
        <v>304033031</v>
      </c>
      <c r="B708" s="41" t="s">
        <v>1308</v>
      </c>
      <c r="C708" s="41">
        <v>0</v>
      </c>
      <c r="D708" s="41">
        <v>0</v>
      </c>
      <c r="E708" s="41">
        <v>0</v>
      </c>
      <c r="F708" s="41">
        <v>0</v>
      </c>
      <c r="G708" s="48">
        <v>30403</v>
      </c>
    </row>
    <row r="709" spans="1:7" x14ac:dyDescent="0.25">
      <c r="A709" s="48">
        <v>304035124</v>
      </c>
      <c r="B709" s="41" t="s">
        <v>1310</v>
      </c>
      <c r="C709" s="41">
        <v>0</v>
      </c>
      <c r="D709" s="41">
        <v>0</v>
      </c>
      <c r="E709" s="41">
        <v>0</v>
      </c>
      <c r="F709" s="41">
        <v>0</v>
      </c>
      <c r="G709" s="48">
        <v>30403</v>
      </c>
    </row>
    <row r="710" spans="1:7" x14ac:dyDescent="0.25">
      <c r="A710" s="48">
        <v>304035159</v>
      </c>
      <c r="B710" s="41" t="s">
        <v>1312</v>
      </c>
      <c r="C710" s="41">
        <v>0</v>
      </c>
      <c r="D710" s="41">
        <v>0</v>
      </c>
      <c r="E710" s="41">
        <v>0</v>
      </c>
      <c r="F710" s="41">
        <v>0</v>
      </c>
      <c r="G710" s="48">
        <v>30403</v>
      </c>
    </row>
    <row r="711" spans="1:7" x14ac:dyDescent="0.25">
      <c r="A711" s="48">
        <v>304035902</v>
      </c>
      <c r="B711" s="41" t="s">
        <v>1314</v>
      </c>
      <c r="C711" s="41">
        <v>0</v>
      </c>
      <c r="D711" s="41">
        <v>0</v>
      </c>
      <c r="E711" s="41">
        <v>0</v>
      </c>
      <c r="F711" s="41">
        <v>0</v>
      </c>
      <c r="G711" s="48">
        <v>30403</v>
      </c>
    </row>
    <row r="712" spans="1:7" x14ac:dyDescent="0.25">
      <c r="A712" s="48">
        <v>304039057</v>
      </c>
      <c r="B712" s="41" t="s">
        <v>1316</v>
      </c>
      <c r="C712" s="41">
        <v>0</v>
      </c>
      <c r="D712" s="41">
        <v>0</v>
      </c>
      <c r="E712" s="41">
        <v>0</v>
      </c>
      <c r="F712" s="41">
        <v>0</v>
      </c>
      <c r="G712" s="48">
        <v>30403</v>
      </c>
    </row>
    <row r="713" spans="1:7" x14ac:dyDescent="0.25">
      <c r="A713" s="48">
        <v>304039628</v>
      </c>
      <c r="B713" s="41" t="s">
        <v>1318</v>
      </c>
      <c r="C713" s="41">
        <v>0</v>
      </c>
      <c r="D713" s="41">
        <v>0</v>
      </c>
      <c r="E713" s="41">
        <v>0</v>
      </c>
      <c r="F713" s="41">
        <v>0</v>
      </c>
      <c r="G713" s="48">
        <v>30403</v>
      </c>
    </row>
    <row r="714" spans="1:7" x14ac:dyDescent="0.25">
      <c r="A714" s="48">
        <v>304039801</v>
      </c>
      <c r="B714" s="41" t="s">
        <v>1320</v>
      </c>
      <c r="C714" s="41">
        <v>61859.47</v>
      </c>
      <c r="D714" s="41">
        <v>0</v>
      </c>
      <c r="E714" s="41">
        <v>0</v>
      </c>
      <c r="F714" s="41">
        <v>61859.47</v>
      </c>
      <c r="G714" s="48">
        <v>30403</v>
      </c>
    </row>
    <row r="715" spans="1:7" x14ac:dyDescent="0.25">
      <c r="A715" s="48">
        <v>304040100</v>
      </c>
      <c r="B715" s="41" t="s">
        <v>1322</v>
      </c>
      <c r="C715" s="41">
        <v>-72</v>
      </c>
      <c r="D715" s="41">
        <v>0</v>
      </c>
      <c r="E715" s="41">
        <v>0</v>
      </c>
      <c r="F715" s="41">
        <v>-72</v>
      </c>
      <c r="G715" s="48">
        <v>30404</v>
      </c>
    </row>
    <row r="716" spans="1:7" x14ac:dyDescent="0.25">
      <c r="A716" s="48">
        <v>304040150</v>
      </c>
      <c r="B716" s="41" t="s">
        <v>1324</v>
      </c>
      <c r="C716" s="41">
        <v>0</v>
      </c>
      <c r="D716" s="41">
        <v>0</v>
      </c>
      <c r="E716" s="41">
        <v>0</v>
      </c>
      <c r="F716" s="41">
        <v>0</v>
      </c>
      <c r="G716" s="48">
        <v>30404</v>
      </c>
    </row>
    <row r="717" spans="1:7" x14ac:dyDescent="0.25">
      <c r="A717" s="48">
        <v>304040800</v>
      </c>
      <c r="B717" s="41" t="s">
        <v>1326</v>
      </c>
      <c r="C717" s="41">
        <v>0</v>
      </c>
      <c r="D717" s="41">
        <v>0</v>
      </c>
      <c r="E717" s="41">
        <v>0</v>
      </c>
      <c r="F717" s="41">
        <v>0</v>
      </c>
      <c r="G717" s="48">
        <v>30404</v>
      </c>
    </row>
    <row r="718" spans="1:7" x14ac:dyDescent="0.25">
      <c r="A718" s="48">
        <v>304040930</v>
      </c>
      <c r="B718" s="41" t="s">
        <v>1328</v>
      </c>
      <c r="C718" s="41">
        <v>0</v>
      </c>
      <c r="D718" s="41">
        <v>0</v>
      </c>
      <c r="E718" s="41">
        <v>0</v>
      </c>
      <c r="F718" s="41">
        <v>0</v>
      </c>
      <c r="G718" s="48">
        <v>30404</v>
      </c>
    </row>
    <row r="719" spans="1:7" x14ac:dyDescent="0.25">
      <c r="A719" s="48">
        <v>304041500</v>
      </c>
      <c r="B719" s="41" t="s">
        <v>1330</v>
      </c>
      <c r="C719" s="41">
        <v>0</v>
      </c>
      <c r="D719" s="41">
        <v>0</v>
      </c>
      <c r="E719" s="41">
        <v>0</v>
      </c>
      <c r="F719" s="41">
        <v>0</v>
      </c>
      <c r="G719" s="48">
        <v>30404</v>
      </c>
    </row>
    <row r="720" spans="1:7" x14ac:dyDescent="0.25">
      <c r="A720" s="48">
        <v>304041600</v>
      </c>
      <c r="B720" s="41" t="s">
        <v>1332</v>
      </c>
      <c r="C720" s="41">
        <v>0</v>
      </c>
      <c r="D720" s="41">
        <v>0</v>
      </c>
      <c r="E720" s="41">
        <v>0</v>
      </c>
      <c r="F720" s="41">
        <v>0</v>
      </c>
      <c r="G720" s="48">
        <v>30404</v>
      </c>
    </row>
    <row r="721" spans="1:7" x14ac:dyDescent="0.25">
      <c r="A721" s="48">
        <v>304042000</v>
      </c>
      <c r="B721" s="41" t="s">
        <v>2778</v>
      </c>
      <c r="C721" s="41">
        <v>0</v>
      </c>
      <c r="D721" s="41">
        <v>0</v>
      </c>
      <c r="E721" s="41">
        <v>0</v>
      </c>
      <c r="F721" s="41">
        <v>0</v>
      </c>
      <c r="G721" s="48">
        <v>30404</v>
      </c>
    </row>
    <row r="722" spans="1:7" x14ac:dyDescent="0.25">
      <c r="A722" s="48">
        <v>304042007</v>
      </c>
      <c r="B722" s="41" t="s">
        <v>2779</v>
      </c>
      <c r="C722" s="41">
        <v>0</v>
      </c>
      <c r="D722" s="41">
        <v>0</v>
      </c>
      <c r="E722" s="41">
        <v>0</v>
      </c>
      <c r="F722" s="41">
        <v>0</v>
      </c>
      <c r="G722" s="48">
        <v>30404</v>
      </c>
    </row>
    <row r="723" spans="1:7" x14ac:dyDescent="0.25">
      <c r="A723" s="48">
        <v>304042400</v>
      </c>
      <c r="B723" s="41" t="s">
        <v>1334</v>
      </c>
      <c r="C723" s="41">
        <v>0</v>
      </c>
      <c r="D723" s="41">
        <v>0</v>
      </c>
      <c r="E723" s="41">
        <v>0</v>
      </c>
      <c r="F723" s="41">
        <v>0</v>
      </c>
      <c r="G723" s="48">
        <v>30404</v>
      </c>
    </row>
    <row r="724" spans="1:7" x14ac:dyDescent="0.25">
      <c r="A724" s="48">
        <v>304042423</v>
      </c>
      <c r="B724" s="41" t="s">
        <v>1336</v>
      </c>
      <c r="C724" s="41">
        <v>0</v>
      </c>
      <c r="D724" s="41">
        <v>0</v>
      </c>
      <c r="E724" s="41">
        <v>0</v>
      </c>
      <c r="F724" s="41">
        <v>0</v>
      </c>
      <c r="G724" s="48">
        <v>30404</v>
      </c>
    </row>
    <row r="725" spans="1:7" x14ac:dyDescent="0.25">
      <c r="A725" s="48">
        <v>304042460</v>
      </c>
      <c r="B725" s="41" t="s">
        <v>1338</v>
      </c>
      <c r="C725" s="41">
        <v>0</v>
      </c>
      <c r="D725" s="41">
        <v>0</v>
      </c>
      <c r="E725" s="41">
        <v>0</v>
      </c>
      <c r="F725" s="41">
        <v>0</v>
      </c>
      <c r="G725" s="48">
        <v>30404</v>
      </c>
    </row>
    <row r="726" spans="1:7" x14ac:dyDescent="0.25">
      <c r="A726" s="48">
        <v>304042500</v>
      </c>
      <c r="B726" s="41" t="s">
        <v>1340</v>
      </c>
      <c r="C726" s="41">
        <v>0</v>
      </c>
      <c r="D726" s="41">
        <v>0</v>
      </c>
      <c r="E726" s="41">
        <v>0</v>
      </c>
      <c r="F726" s="41">
        <v>0</v>
      </c>
      <c r="G726" s="48">
        <v>30404</v>
      </c>
    </row>
    <row r="727" spans="1:7" x14ac:dyDescent="0.25">
      <c r="A727" s="48">
        <v>304042519</v>
      </c>
      <c r="B727" s="41" t="s">
        <v>1342</v>
      </c>
      <c r="C727" s="41">
        <v>0</v>
      </c>
      <c r="D727" s="41">
        <v>0</v>
      </c>
      <c r="E727" s="41">
        <v>0</v>
      </c>
      <c r="F727" s="41">
        <v>0</v>
      </c>
      <c r="G727" s="48">
        <v>30404</v>
      </c>
    </row>
    <row r="728" spans="1:7" x14ac:dyDescent="0.25">
      <c r="A728" s="48">
        <v>304042524</v>
      </c>
      <c r="B728" s="41" t="s">
        <v>1344</v>
      </c>
      <c r="C728" s="41">
        <v>0</v>
      </c>
      <c r="D728" s="41">
        <v>0</v>
      </c>
      <c r="E728" s="41">
        <v>0</v>
      </c>
      <c r="F728" s="41">
        <v>0</v>
      </c>
      <c r="G728" s="48">
        <v>30404</v>
      </c>
    </row>
    <row r="729" spans="1:7" x14ac:dyDescent="0.25">
      <c r="A729" s="48">
        <v>304042701</v>
      </c>
      <c r="B729" s="41" t="s">
        <v>1346</v>
      </c>
      <c r="C729" s="41">
        <v>0</v>
      </c>
      <c r="D729" s="41">
        <v>0</v>
      </c>
      <c r="E729" s="41">
        <v>0</v>
      </c>
      <c r="F729" s="41">
        <v>0</v>
      </c>
      <c r="G729" s="48">
        <v>30404</v>
      </c>
    </row>
    <row r="730" spans="1:7" x14ac:dyDescent="0.25">
      <c r="A730" s="48">
        <v>304043000</v>
      </c>
      <c r="B730" s="41" t="s">
        <v>1348</v>
      </c>
      <c r="C730" s="41">
        <v>0</v>
      </c>
      <c r="D730" s="41">
        <v>0</v>
      </c>
      <c r="E730" s="41">
        <v>0</v>
      </c>
      <c r="F730" s="41">
        <v>0</v>
      </c>
      <c r="G730" s="48">
        <v>30404</v>
      </c>
    </row>
    <row r="731" spans="1:7" x14ac:dyDescent="0.25">
      <c r="A731" s="48">
        <v>304045124</v>
      </c>
      <c r="B731" s="41" t="s">
        <v>2781</v>
      </c>
      <c r="C731" s="41">
        <v>0</v>
      </c>
      <c r="D731" s="41">
        <v>0</v>
      </c>
      <c r="E731" s="41">
        <v>0</v>
      </c>
      <c r="F731" s="41">
        <v>0</v>
      </c>
      <c r="G731" s="48">
        <v>30404</v>
      </c>
    </row>
    <row r="732" spans="1:7" x14ac:dyDescent="0.25">
      <c r="A732" s="48">
        <v>304049057</v>
      </c>
      <c r="B732" s="41" t="s">
        <v>1350</v>
      </c>
      <c r="C732" s="41">
        <v>0</v>
      </c>
      <c r="D732" s="41">
        <v>0</v>
      </c>
      <c r="E732" s="41">
        <v>0</v>
      </c>
      <c r="F732" s="41">
        <v>0</v>
      </c>
      <c r="G732" s="48">
        <v>30404</v>
      </c>
    </row>
    <row r="733" spans="1:7" x14ac:dyDescent="0.25">
      <c r="A733" s="48">
        <v>304049628</v>
      </c>
      <c r="B733" s="41" t="s">
        <v>1352</v>
      </c>
      <c r="C733" s="41">
        <v>0</v>
      </c>
      <c r="D733" s="41">
        <v>0</v>
      </c>
      <c r="E733" s="41">
        <v>0</v>
      </c>
      <c r="F733" s="41">
        <v>0</v>
      </c>
      <c r="G733" s="48">
        <v>30404</v>
      </c>
    </row>
    <row r="734" spans="1:7" x14ac:dyDescent="0.25">
      <c r="A734" s="48">
        <v>304049801</v>
      </c>
      <c r="B734" s="41" t="s">
        <v>1354</v>
      </c>
      <c r="C734" s="41">
        <v>143446.64000000001</v>
      </c>
      <c r="D734" s="41">
        <v>0</v>
      </c>
      <c r="E734" s="41">
        <v>0</v>
      </c>
      <c r="F734" s="41">
        <v>143446.64000000001</v>
      </c>
      <c r="G734" s="48">
        <v>30404</v>
      </c>
    </row>
    <row r="735" spans="1:7" x14ac:dyDescent="0.25">
      <c r="A735" s="48">
        <v>305010102</v>
      </c>
      <c r="B735" s="41" t="s">
        <v>1356</v>
      </c>
      <c r="C735" s="41">
        <v>0</v>
      </c>
      <c r="D735" s="41">
        <v>0</v>
      </c>
      <c r="E735" s="41">
        <v>0</v>
      </c>
      <c r="F735" s="41">
        <v>0</v>
      </c>
      <c r="G735" s="48">
        <v>30501</v>
      </c>
    </row>
    <row r="736" spans="1:7" x14ac:dyDescent="0.25">
      <c r="A736" s="48">
        <v>305010110</v>
      </c>
      <c r="B736" s="41" t="s">
        <v>1358</v>
      </c>
      <c r="C736" s="41">
        <v>0</v>
      </c>
      <c r="D736" s="41">
        <v>0</v>
      </c>
      <c r="E736" s="41">
        <v>0</v>
      </c>
      <c r="F736" s="41">
        <v>0</v>
      </c>
      <c r="G736" s="48">
        <v>30501</v>
      </c>
    </row>
    <row r="737" spans="1:7" x14ac:dyDescent="0.25">
      <c r="A737" s="48">
        <v>305010120</v>
      </c>
      <c r="B737" s="41" t="s">
        <v>1360</v>
      </c>
      <c r="C737" s="41">
        <v>0</v>
      </c>
      <c r="D737" s="41">
        <v>0</v>
      </c>
      <c r="E737" s="41">
        <v>0</v>
      </c>
      <c r="F737" s="41">
        <v>0</v>
      </c>
      <c r="G737" s="48">
        <v>30501</v>
      </c>
    </row>
    <row r="738" spans="1:7" x14ac:dyDescent="0.25">
      <c r="A738" s="48">
        <v>305010971</v>
      </c>
      <c r="B738" s="41" t="s">
        <v>1362</v>
      </c>
      <c r="C738" s="41">
        <v>0</v>
      </c>
      <c r="D738" s="41">
        <v>22600</v>
      </c>
      <c r="E738" s="41">
        <v>22600</v>
      </c>
      <c r="F738" s="41">
        <v>-22600</v>
      </c>
      <c r="G738" s="48">
        <v>30501</v>
      </c>
    </row>
    <row r="739" spans="1:7" x14ac:dyDescent="0.25">
      <c r="A739" s="48">
        <v>305010972</v>
      </c>
      <c r="B739" s="41" t="s">
        <v>1364</v>
      </c>
      <c r="C739" s="41">
        <v>5075.68</v>
      </c>
      <c r="D739" s="41">
        <v>0</v>
      </c>
      <c r="E739" s="41">
        <v>0</v>
      </c>
      <c r="F739" s="41">
        <v>5075.68</v>
      </c>
      <c r="G739" s="48">
        <v>30501</v>
      </c>
    </row>
    <row r="740" spans="1:7" x14ac:dyDescent="0.25">
      <c r="A740" s="48">
        <v>305010973</v>
      </c>
      <c r="B740" s="41" t="s">
        <v>1366</v>
      </c>
      <c r="C740" s="41">
        <v>0</v>
      </c>
      <c r="D740" s="41">
        <v>0</v>
      </c>
      <c r="E740" s="41">
        <v>0</v>
      </c>
      <c r="F740" s="41">
        <v>0</v>
      </c>
      <c r="G740" s="48">
        <v>30501</v>
      </c>
    </row>
    <row r="741" spans="1:7" x14ac:dyDescent="0.25">
      <c r="A741" s="48">
        <v>305010974</v>
      </c>
      <c r="B741" s="41" t="s">
        <v>1368</v>
      </c>
      <c r="C741" s="41">
        <v>0</v>
      </c>
      <c r="D741" s="41">
        <v>0</v>
      </c>
      <c r="E741" s="41">
        <v>0</v>
      </c>
      <c r="F741" s="41">
        <v>0</v>
      </c>
      <c r="G741" s="48">
        <v>30501</v>
      </c>
    </row>
    <row r="742" spans="1:7" x14ac:dyDescent="0.25">
      <c r="A742" s="48">
        <v>305012516</v>
      </c>
      <c r="B742" s="41" t="s">
        <v>1370</v>
      </c>
      <c r="C742" s="41">
        <v>0</v>
      </c>
      <c r="D742" s="41">
        <v>0</v>
      </c>
      <c r="E742" s="41">
        <v>0</v>
      </c>
      <c r="F742" s="41">
        <v>0</v>
      </c>
      <c r="G742" s="48">
        <v>30501</v>
      </c>
    </row>
    <row r="743" spans="1:7" x14ac:dyDescent="0.25">
      <c r="A743" s="48">
        <v>305014610</v>
      </c>
      <c r="B743" s="41" t="s">
        <v>1372</v>
      </c>
      <c r="C743" s="41">
        <v>0</v>
      </c>
      <c r="D743" s="41">
        <v>0</v>
      </c>
      <c r="E743" s="41">
        <v>0</v>
      </c>
      <c r="F743" s="41">
        <v>0</v>
      </c>
      <c r="G743" s="48">
        <v>30501</v>
      </c>
    </row>
    <row r="744" spans="1:7" x14ac:dyDescent="0.25">
      <c r="A744" s="48">
        <v>305019801</v>
      </c>
      <c r="B744" s="41" t="s">
        <v>1374</v>
      </c>
      <c r="C744" s="41">
        <v>0</v>
      </c>
      <c r="D744" s="41">
        <v>0</v>
      </c>
      <c r="E744" s="41">
        <v>0</v>
      </c>
      <c r="F744" s="41">
        <v>0</v>
      </c>
      <c r="G744" s="48">
        <v>30501</v>
      </c>
    </row>
    <row r="745" spans="1:7" x14ac:dyDescent="0.25">
      <c r="A745" s="48">
        <v>305019826</v>
      </c>
      <c r="B745" s="41" t="s">
        <v>1376</v>
      </c>
      <c r="C745" s="41">
        <v>0</v>
      </c>
      <c r="D745" s="41">
        <v>0</v>
      </c>
      <c r="E745" s="41">
        <v>0</v>
      </c>
      <c r="F745" s="41">
        <v>0</v>
      </c>
      <c r="G745" s="48">
        <v>30501</v>
      </c>
    </row>
    <row r="746" spans="1:7" x14ac:dyDescent="0.25">
      <c r="A746" s="48">
        <v>306012429</v>
      </c>
      <c r="B746" s="41" t="s">
        <v>1378</v>
      </c>
      <c r="C746" s="41">
        <v>0</v>
      </c>
      <c r="D746" s="41">
        <v>0</v>
      </c>
      <c r="E746" s="41">
        <v>0</v>
      </c>
      <c r="F746" s="41">
        <v>0</v>
      </c>
      <c r="G746" s="48">
        <v>30601</v>
      </c>
    </row>
    <row r="747" spans="1:7" x14ac:dyDescent="0.25">
      <c r="A747" s="48">
        <v>306012923</v>
      </c>
      <c r="B747" s="41" t="s">
        <v>1380</v>
      </c>
      <c r="C747" s="41">
        <v>0</v>
      </c>
      <c r="D747" s="41">
        <v>0</v>
      </c>
      <c r="E747" s="41">
        <v>0</v>
      </c>
      <c r="F747" s="41">
        <v>0</v>
      </c>
      <c r="G747" s="48">
        <v>30601</v>
      </c>
    </row>
    <row r="748" spans="1:7" x14ac:dyDescent="0.25">
      <c r="A748" s="48">
        <v>306014610</v>
      </c>
      <c r="B748" s="41" t="s">
        <v>1382</v>
      </c>
      <c r="C748" s="41">
        <v>0</v>
      </c>
      <c r="D748" s="41">
        <v>0</v>
      </c>
      <c r="E748" s="41">
        <v>0</v>
      </c>
      <c r="F748" s="41">
        <v>0</v>
      </c>
      <c r="G748" s="48">
        <v>30601</v>
      </c>
    </row>
    <row r="749" spans="1:7" x14ac:dyDescent="0.25">
      <c r="A749" s="48">
        <v>306019051</v>
      </c>
      <c r="B749" s="41" t="s">
        <v>1384</v>
      </c>
      <c r="C749" s="41">
        <v>0</v>
      </c>
      <c r="D749" s="41">
        <v>0</v>
      </c>
      <c r="E749" s="41">
        <v>0</v>
      </c>
      <c r="F749" s="41">
        <v>0</v>
      </c>
      <c r="G749" s="48">
        <v>30601</v>
      </c>
    </row>
    <row r="750" spans="1:7" x14ac:dyDescent="0.25">
      <c r="A750" s="48">
        <v>306019053</v>
      </c>
      <c r="B750" s="41" t="s">
        <v>1386</v>
      </c>
      <c r="C750" s="41">
        <v>0</v>
      </c>
      <c r="D750" s="41">
        <v>0</v>
      </c>
      <c r="E750" s="41">
        <v>0</v>
      </c>
      <c r="F750" s="41">
        <v>0</v>
      </c>
      <c r="G750" s="48">
        <v>30601</v>
      </c>
    </row>
    <row r="751" spans="1:7" x14ac:dyDescent="0.25">
      <c r="A751" s="48">
        <v>307010100</v>
      </c>
      <c r="B751" s="41" t="s">
        <v>1388</v>
      </c>
      <c r="C751" s="41">
        <v>0</v>
      </c>
      <c r="D751" s="41">
        <v>0</v>
      </c>
      <c r="E751" s="41">
        <v>0</v>
      </c>
      <c r="F751" s="41">
        <v>0</v>
      </c>
      <c r="G751" s="48">
        <v>30701</v>
      </c>
    </row>
    <row r="752" spans="1:7" x14ac:dyDescent="0.25">
      <c r="A752" s="48">
        <v>307010800</v>
      </c>
      <c r="B752" s="41" t="s">
        <v>1390</v>
      </c>
      <c r="C752" s="41">
        <v>0</v>
      </c>
      <c r="D752" s="41">
        <v>0</v>
      </c>
      <c r="E752" s="41">
        <v>0</v>
      </c>
      <c r="F752" s="41">
        <v>0</v>
      </c>
      <c r="G752" s="48">
        <v>30701</v>
      </c>
    </row>
    <row r="753" spans="1:7" x14ac:dyDescent="0.25">
      <c r="A753" s="48">
        <v>307012000</v>
      </c>
      <c r="B753" s="41" t="s">
        <v>1392</v>
      </c>
      <c r="C753" s="41">
        <v>0</v>
      </c>
      <c r="D753" s="41">
        <v>0</v>
      </c>
      <c r="E753" s="41">
        <v>0</v>
      </c>
      <c r="F753" s="41">
        <v>0</v>
      </c>
      <c r="G753" s="48">
        <v>30701</v>
      </c>
    </row>
    <row r="754" spans="1:7" x14ac:dyDescent="0.25">
      <c r="A754" s="48">
        <v>307012016</v>
      </c>
      <c r="B754" s="41" t="s">
        <v>1394</v>
      </c>
      <c r="C754" s="41">
        <v>0</v>
      </c>
      <c r="D754" s="41">
        <v>100</v>
      </c>
      <c r="E754" s="41">
        <v>100</v>
      </c>
      <c r="F754" s="41">
        <v>-100</v>
      </c>
      <c r="G754" s="48">
        <v>30701</v>
      </c>
    </row>
    <row r="755" spans="1:7" x14ac:dyDescent="0.25">
      <c r="A755" s="48">
        <v>307012036</v>
      </c>
      <c r="B755" s="41" t="s">
        <v>1396</v>
      </c>
      <c r="C755" s="41">
        <v>0</v>
      </c>
      <c r="D755" s="41">
        <v>0</v>
      </c>
      <c r="E755" s="41">
        <v>0</v>
      </c>
      <c r="F755" s="41">
        <v>0</v>
      </c>
      <c r="G755" s="48">
        <v>30701</v>
      </c>
    </row>
    <row r="756" spans="1:7" x14ac:dyDescent="0.25">
      <c r="A756" s="48">
        <v>307012416</v>
      </c>
      <c r="B756" s="41" t="s">
        <v>1398</v>
      </c>
      <c r="C756" s="41">
        <v>0</v>
      </c>
      <c r="D756" s="41">
        <v>0</v>
      </c>
      <c r="E756" s="41">
        <v>0</v>
      </c>
      <c r="F756" s="41">
        <v>0</v>
      </c>
      <c r="G756" s="48">
        <v>30701</v>
      </c>
    </row>
    <row r="757" spans="1:7" x14ac:dyDescent="0.25">
      <c r="A757" s="48">
        <v>307012421</v>
      </c>
      <c r="B757" s="41" t="s">
        <v>1400</v>
      </c>
      <c r="C757" s="41">
        <v>0</v>
      </c>
      <c r="D757" s="41">
        <v>0</v>
      </c>
      <c r="E757" s="41">
        <v>0</v>
      </c>
      <c r="F757" s="41">
        <v>0</v>
      </c>
      <c r="G757" s="48">
        <v>30701</v>
      </c>
    </row>
    <row r="758" spans="1:7" x14ac:dyDescent="0.25">
      <c r="A758" s="48">
        <v>307012440</v>
      </c>
      <c r="B758" s="41" t="s">
        <v>1402</v>
      </c>
      <c r="C758" s="41">
        <v>0</v>
      </c>
      <c r="D758" s="41">
        <v>0</v>
      </c>
      <c r="E758" s="41">
        <v>0</v>
      </c>
      <c r="F758" s="41">
        <v>0</v>
      </c>
      <c r="G758" s="48">
        <v>30701</v>
      </c>
    </row>
    <row r="759" spans="1:7" x14ac:dyDescent="0.25">
      <c r="A759" s="48">
        <v>307012500</v>
      </c>
      <c r="B759" s="41" t="s">
        <v>1404</v>
      </c>
      <c r="C759" s="41">
        <v>0</v>
      </c>
      <c r="D759" s="41">
        <v>0</v>
      </c>
      <c r="E759" s="41">
        <v>0</v>
      </c>
      <c r="F759" s="41">
        <v>0</v>
      </c>
      <c r="G759" s="48">
        <v>30701</v>
      </c>
    </row>
    <row r="760" spans="1:7" x14ac:dyDescent="0.25">
      <c r="A760" s="48">
        <v>307012510</v>
      </c>
      <c r="B760" s="41" t="s">
        <v>2754</v>
      </c>
      <c r="C760" s="41">
        <v>0</v>
      </c>
      <c r="D760" s="41">
        <v>0</v>
      </c>
      <c r="E760" s="41">
        <v>0</v>
      </c>
      <c r="F760" s="41">
        <v>0</v>
      </c>
      <c r="G760" s="48">
        <v>30701</v>
      </c>
    </row>
    <row r="761" spans="1:7" x14ac:dyDescent="0.25">
      <c r="A761" s="48">
        <v>307012703</v>
      </c>
      <c r="B761" s="41" t="s">
        <v>1406</v>
      </c>
      <c r="C761" s="41">
        <v>0</v>
      </c>
      <c r="D761" s="41">
        <v>0</v>
      </c>
      <c r="E761" s="41">
        <v>0</v>
      </c>
      <c r="F761" s="41">
        <v>0</v>
      </c>
      <c r="G761" s="48">
        <v>30701</v>
      </c>
    </row>
    <row r="762" spans="1:7" x14ac:dyDescent="0.25">
      <c r="A762" s="48">
        <v>307012706</v>
      </c>
      <c r="B762" s="41" t="s">
        <v>1408</v>
      </c>
      <c r="C762" s="41">
        <v>0</v>
      </c>
      <c r="D762" s="41">
        <v>0</v>
      </c>
      <c r="E762" s="41">
        <v>0</v>
      </c>
      <c r="F762" s="41">
        <v>0</v>
      </c>
      <c r="G762" s="48">
        <v>30701</v>
      </c>
    </row>
    <row r="763" spans="1:7" x14ac:dyDescent="0.25">
      <c r="A763" s="48">
        <v>307012801</v>
      </c>
      <c r="B763" s="41" t="s">
        <v>1410</v>
      </c>
      <c r="C763" s="41">
        <v>0</v>
      </c>
      <c r="D763" s="41">
        <v>0</v>
      </c>
      <c r="E763" s="41">
        <v>0</v>
      </c>
      <c r="F763" s="41">
        <v>0</v>
      </c>
      <c r="G763" s="48">
        <v>30701</v>
      </c>
    </row>
    <row r="764" spans="1:7" x14ac:dyDescent="0.25">
      <c r="A764" s="48">
        <v>307012900</v>
      </c>
      <c r="B764" s="41" t="s">
        <v>1412</v>
      </c>
      <c r="C764" s="41">
        <v>0</v>
      </c>
      <c r="D764" s="41">
        <v>0</v>
      </c>
      <c r="E764" s="41">
        <v>0</v>
      </c>
      <c r="F764" s="41">
        <v>0</v>
      </c>
      <c r="G764" s="48">
        <v>30701</v>
      </c>
    </row>
    <row r="765" spans="1:7" x14ac:dyDescent="0.25">
      <c r="A765" s="48">
        <v>307014600</v>
      </c>
      <c r="B765" s="41" t="s">
        <v>1414</v>
      </c>
      <c r="C765" s="41">
        <v>0</v>
      </c>
      <c r="D765" s="41">
        <v>0</v>
      </c>
      <c r="E765" s="41">
        <v>0</v>
      </c>
      <c r="F765" s="41">
        <v>0</v>
      </c>
      <c r="G765" s="48">
        <v>30701</v>
      </c>
    </row>
    <row r="766" spans="1:7" x14ac:dyDescent="0.25">
      <c r="A766" s="48">
        <v>307014610</v>
      </c>
      <c r="B766" s="41" t="s">
        <v>1416</v>
      </c>
      <c r="C766" s="41">
        <v>0</v>
      </c>
      <c r="D766" s="41">
        <v>0</v>
      </c>
      <c r="E766" s="41">
        <v>0</v>
      </c>
      <c r="F766" s="41">
        <v>0</v>
      </c>
      <c r="G766" s="48">
        <v>30701</v>
      </c>
    </row>
    <row r="767" spans="1:7" x14ac:dyDescent="0.25">
      <c r="A767" s="48">
        <v>307014611</v>
      </c>
      <c r="B767" s="41" t="s">
        <v>1418</v>
      </c>
      <c r="C767" s="41">
        <v>0</v>
      </c>
      <c r="D767" s="41">
        <v>0</v>
      </c>
      <c r="E767" s="41">
        <v>0</v>
      </c>
      <c r="F767" s="41">
        <v>0</v>
      </c>
      <c r="G767" s="48">
        <v>30701</v>
      </c>
    </row>
    <row r="768" spans="1:7" x14ac:dyDescent="0.25">
      <c r="A768" s="48">
        <v>307015183</v>
      </c>
      <c r="B768" s="41" t="s">
        <v>1420</v>
      </c>
      <c r="C768" s="41">
        <v>29348</v>
      </c>
      <c r="D768" s="41">
        <v>14950</v>
      </c>
      <c r="E768" s="41">
        <v>14950</v>
      </c>
      <c r="F768" s="41">
        <v>14398</v>
      </c>
      <c r="G768" s="48">
        <v>30701</v>
      </c>
    </row>
    <row r="769" spans="1:7" x14ac:dyDescent="0.25">
      <c r="A769" s="48">
        <v>307022022</v>
      </c>
      <c r="B769" s="41" t="s">
        <v>1422</v>
      </c>
      <c r="C769" s="41">
        <v>0</v>
      </c>
      <c r="D769" s="41">
        <v>0</v>
      </c>
      <c r="E769" s="41">
        <v>0</v>
      </c>
      <c r="F769" s="41">
        <v>0</v>
      </c>
      <c r="G769" s="48">
        <v>30702</v>
      </c>
    </row>
    <row r="770" spans="1:7" x14ac:dyDescent="0.25">
      <c r="A770" s="48">
        <v>307025141</v>
      </c>
      <c r="B770" s="41" t="s">
        <v>1424</v>
      </c>
      <c r="C770" s="41">
        <v>0</v>
      </c>
      <c r="D770" s="41">
        <v>0</v>
      </c>
      <c r="E770" s="41">
        <v>0</v>
      </c>
      <c r="F770" s="41">
        <v>0</v>
      </c>
      <c r="G770" s="48">
        <v>30702</v>
      </c>
    </row>
    <row r="771" spans="1:7" x14ac:dyDescent="0.25">
      <c r="A771" s="48">
        <v>399010100</v>
      </c>
      <c r="B771" s="41" t="s">
        <v>1426</v>
      </c>
      <c r="C771" s="41">
        <v>175265.74</v>
      </c>
      <c r="D771" s="41">
        <v>234550</v>
      </c>
      <c r="E771" s="41">
        <v>234550</v>
      </c>
      <c r="F771" s="41">
        <v>-59284.26</v>
      </c>
      <c r="G771" s="48">
        <v>39901</v>
      </c>
    </row>
    <row r="772" spans="1:7" x14ac:dyDescent="0.25">
      <c r="A772" s="48">
        <v>399010101</v>
      </c>
      <c r="B772" s="41" t="s">
        <v>1428</v>
      </c>
      <c r="C772" s="41">
        <v>0</v>
      </c>
      <c r="D772" s="41">
        <v>0</v>
      </c>
      <c r="E772" s="41">
        <v>0</v>
      </c>
      <c r="F772" s="41">
        <v>0</v>
      </c>
      <c r="G772" s="48">
        <v>39901</v>
      </c>
    </row>
    <row r="773" spans="1:7" x14ac:dyDescent="0.25">
      <c r="A773" s="48">
        <v>399010102</v>
      </c>
      <c r="B773" s="41" t="s">
        <v>1430</v>
      </c>
      <c r="C773" s="41">
        <v>0</v>
      </c>
      <c r="D773" s="41">
        <v>0</v>
      </c>
      <c r="E773" s="41">
        <v>0</v>
      </c>
      <c r="F773" s="41">
        <v>0</v>
      </c>
      <c r="G773" s="48">
        <v>39901</v>
      </c>
    </row>
    <row r="774" spans="1:7" x14ac:dyDescent="0.25">
      <c r="A774" s="48">
        <v>399010103</v>
      </c>
      <c r="B774" s="41" t="s">
        <v>1432</v>
      </c>
      <c r="C774" s="41">
        <v>0</v>
      </c>
      <c r="D774" s="41">
        <v>0</v>
      </c>
      <c r="E774" s="41">
        <v>0</v>
      </c>
      <c r="F774" s="41">
        <v>0</v>
      </c>
      <c r="G774" s="48">
        <v>39901</v>
      </c>
    </row>
    <row r="775" spans="1:7" x14ac:dyDescent="0.25">
      <c r="A775" s="48">
        <v>399010120</v>
      </c>
      <c r="B775" s="41" t="s">
        <v>1434</v>
      </c>
      <c r="C775" s="41">
        <v>0</v>
      </c>
      <c r="D775" s="41">
        <v>0</v>
      </c>
      <c r="E775" s="41">
        <v>0</v>
      </c>
      <c r="F775" s="41">
        <v>0</v>
      </c>
      <c r="G775" s="48">
        <v>39901</v>
      </c>
    </row>
    <row r="776" spans="1:7" x14ac:dyDescent="0.25">
      <c r="A776" s="48">
        <v>399010150</v>
      </c>
      <c r="B776" s="41" t="s">
        <v>1436</v>
      </c>
      <c r="C776" s="41">
        <v>0</v>
      </c>
      <c r="D776" s="41">
        <v>0</v>
      </c>
      <c r="E776" s="41">
        <v>0</v>
      </c>
      <c r="F776" s="41">
        <v>0</v>
      </c>
      <c r="G776" s="48">
        <v>39901</v>
      </c>
    </row>
    <row r="777" spans="1:7" x14ac:dyDescent="0.25">
      <c r="A777" s="48">
        <v>399010200</v>
      </c>
      <c r="B777" s="41" t="s">
        <v>1438</v>
      </c>
      <c r="C777" s="41">
        <v>-11440</v>
      </c>
      <c r="D777" s="41">
        <v>0</v>
      </c>
      <c r="E777" s="41">
        <v>0</v>
      </c>
      <c r="F777" s="41">
        <v>-11440</v>
      </c>
      <c r="G777" s="48">
        <v>39901</v>
      </c>
    </row>
    <row r="778" spans="1:7" x14ac:dyDescent="0.25">
      <c r="A778" s="48">
        <v>399010700</v>
      </c>
      <c r="B778" s="41" t="s">
        <v>1440</v>
      </c>
      <c r="C778" s="41">
        <v>0</v>
      </c>
      <c r="D778" s="41">
        <v>0</v>
      </c>
      <c r="E778" s="41">
        <v>0</v>
      </c>
      <c r="F778" s="41">
        <v>0</v>
      </c>
      <c r="G778" s="48">
        <v>39901</v>
      </c>
    </row>
    <row r="779" spans="1:7" x14ac:dyDescent="0.25">
      <c r="A779" s="48">
        <v>399010800</v>
      </c>
      <c r="B779" s="41" t="s">
        <v>1442</v>
      </c>
      <c r="C779" s="41">
        <v>0</v>
      </c>
      <c r="D779" s="41">
        <v>0</v>
      </c>
      <c r="E779" s="41">
        <v>0</v>
      </c>
      <c r="F779" s="41">
        <v>0</v>
      </c>
      <c r="G779" s="48">
        <v>39901</v>
      </c>
    </row>
    <row r="780" spans="1:7" x14ac:dyDescent="0.25">
      <c r="A780" s="48">
        <v>399010930</v>
      </c>
      <c r="B780" s="41" t="s">
        <v>1444</v>
      </c>
      <c r="C780" s="41">
        <v>0</v>
      </c>
      <c r="D780" s="41">
        <v>200</v>
      </c>
      <c r="E780" s="41">
        <v>200</v>
      </c>
      <c r="F780" s="41">
        <v>-200</v>
      </c>
      <c r="G780" s="48">
        <v>39901</v>
      </c>
    </row>
    <row r="781" spans="1:7" x14ac:dyDescent="0.25">
      <c r="A781" s="48">
        <v>399010975</v>
      </c>
      <c r="B781" s="41" t="s">
        <v>1446</v>
      </c>
      <c r="C781" s="41">
        <v>0</v>
      </c>
      <c r="D781" s="41">
        <v>200</v>
      </c>
      <c r="E781" s="41">
        <v>200</v>
      </c>
      <c r="F781" s="41">
        <v>-200</v>
      </c>
      <c r="G781" s="48">
        <v>39901</v>
      </c>
    </row>
    <row r="782" spans="1:7" x14ac:dyDescent="0.25">
      <c r="A782" s="48">
        <v>399010981</v>
      </c>
      <c r="B782" s="41" t="s">
        <v>1448</v>
      </c>
      <c r="C782" s="41">
        <v>0</v>
      </c>
      <c r="D782" s="41">
        <v>0</v>
      </c>
      <c r="E782" s="41">
        <v>0</v>
      </c>
      <c r="F782" s="41">
        <v>0</v>
      </c>
      <c r="G782" s="48">
        <v>39901</v>
      </c>
    </row>
    <row r="783" spans="1:7" x14ac:dyDescent="0.25">
      <c r="A783" s="48">
        <v>399011640</v>
      </c>
      <c r="B783" s="41" t="s">
        <v>2755</v>
      </c>
      <c r="C783" s="41">
        <v>0</v>
      </c>
      <c r="D783" s="41">
        <v>0</v>
      </c>
      <c r="E783" s="41">
        <v>0</v>
      </c>
      <c r="F783" s="41">
        <v>0</v>
      </c>
      <c r="G783" s="48">
        <v>39901</v>
      </c>
    </row>
    <row r="784" spans="1:7" x14ac:dyDescent="0.25">
      <c r="A784" s="48">
        <v>399012000</v>
      </c>
      <c r="B784" s="41" t="s">
        <v>1450</v>
      </c>
      <c r="C784" s="41">
        <v>0</v>
      </c>
      <c r="D784" s="41">
        <v>150</v>
      </c>
      <c r="E784" s="41">
        <v>150</v>
      </c>
      <c r="F784" s="41">
        <v>-150</v>
      </c>
      <c r="G784" s="48">
        <v>39901</v>
      </c>
    </row>
    <row r="785" spans="1:7" x14ac:dyDescent="0.25">
      <c r="A785" s="48">
        <v>399012004</v>
      </c>
      <c r="B785" s="41" t="s">
        <v>1452</v>
      </c>
      <c r="C785" s="41">
        <v>0</v>
      </c>
      <c r="D785" s="41">
        <v>250</v>
      </c>
      <c r="E785" s="41">
        <v>250</v>
      </c>
      <c r="F785" s="41">
        <v>-250</v>
      </c>
      <c r="G785" s="48">
        <v>39901</v>
      </c>
    </row>
    <row r="786" spans="1:7" x14ac:dyDescent="0.25">
      <c r="A786" s="48">
        <v>399012022</v>
      </c>
      <c r="B786" s="41" t="s">
        <v>1454</v>
      </c>
      <c r="C786" s="41">
        <v>571</v>
      </c>
      <c r="D786" s="41">
        <v>250</v>
      </c>
      <c r="E786" s="41">
        <v>250</v>
      </c>
      <c r="F786" s="41">
        <v>321</v>
      </c>
      <c r="G786" s="48">
        <v>39901</v>
      </c>
    </row>
    <row r="787" spans="1:7" x14ac:dyDescent="0.25">
      <c r="A787" s="48">
        <v>399012408</v>
      </c>
      <c r="B787" s="41" t="s">
        <v>2756</v>
      </c>
      <c r="C787" s="41">
        <v>0</v>
      </c>
      <c r="D787" s="41">
        <v>0</v>
      </c>
      <c r="E787" s="41">
        <v>0</v>
      </c>
      <c r="F787" s="41">
        <v>0</v>
      </c>
      <c r="G787" s="48">
        <v>39901</v>
      </c>
    </row>
    <row r="788" spans="1:7" x14ac:dyDescent="0.25">
      <c r="A788" s="48">
        <v>399012421</v>
      </c>
      <c r="B788" s="41" t="s">
        <v>1456</v>
      </c>
      <c r="C788" s="41">
        <v>0</v>
      </c>
      <c r="D788" s="41">
        <v>0</v>
      </c>
      <c r="E788" s="41">
        <v>0</v>
      </c>
      <c r="F788" s="41">
        <v>0</v>
      </c>
      <c r="G788" s="48">
        <v>39901</v>
      </c>
    </row>
    <row r="789" spans="1:7" x14ac:dyDescent="0.25">
      <c r="A789" s="48">
        <v>399012422</v>
      </c>
      <c r="B789" s="41" t="s">
        <v>1458</v>
      </c>
      <c r="C789" s="41">
        <v>3961.4</v>
      </c>
      <c r="D789" s="41">
        <v>0</v>
      </c>
      <c r="E789" s="41">
        <v>0</v>
      </c>
      <c r="F789" s="41">
        <v>3961.4</v>
      </c>
      <c r="G789" s="48">
        <v>39901</v>
      </c>
    </row>
    <row r="790" spans="1:7" x14ac:dyDescent="0.25">
      <c r="A790" s="48">
        <v>399012423</v>
      </c>
      <c r="B790" s="41" t="s">
        <v>2757</v>
      </c>
      <c r="C790" s="41">
        <v>0</v>
      </c>
      <c r="D790" s="41">
        <v>0</v>
      </c>
      <c r="E790" s="41">
        <v>0</v>
      </c>
      <c r="F790" s="41">
        <v>0</v>
      </c>
      <c r="G790" s="48">
        <v>39901</v>
      </c>
    </row>
    <row r="791" spans="1:7" x14ac:dyDescent="0.25">
      <c r="A791" s="48">
        <v>399012424</v>
      </c>
      <c r="B791" s="41" t="s">
        <v>1460</v>
      </c>
      <c r="C791" s="41">
        <v>0</v>
      </c>
      <c r="D791" s="41">
        <v>0</v>
      </c>
      <c r="E791" s="41">
        <v>0</v>
      </c>
      <c r="F791" s="41">
        <v>0</v>
      </c>
      <c r="G791" s="48">
        <v>39901</v>
      </c>
    </row>
    <row r="792" spans="1:7" x14ac:dyDescent="0.25">
      <c r="A792" s="48">
        <v>399012428</v>
      </c>
      <c r="B792" s="41" t="s">
        <v>1462</v>
      </c>
      <c r="C792" s="41">
        <v>0</v>
      </c>
      <c r="D792" s="41">
        <v>0</v>
      </c>
      <c r="E792" s="41">
        <v>0</v>
      </c>
      <c r="F792" s="41">
        <v>0</v>
      </c>
      <c r="G792" s="48">
        <v>39901</v>
      </c>
    </row>
    <row r="793" spans="1:7" x14ac:dyDescent="0.25">
      <c r="A793" s="48">
        <v>399012429</v>
      </c>
      <c r="B793" s="41" t="s">
        <v>1464</v>
      </c>
      <c r="C793" s="41">
        <v>0</v>
      </c>
      <c r="D793" s="41">
        <v>0</v>
      </c>
      <c r="E793" s="41">
        <v>0</v>
      </c>
      <c r="F793" s="41">
        <v>0</v>
      </c>
      <c r="G793" s="48">
        <v>39901</v>
      </c>
    </row>
    <row r="794" spans="1:7" x14ac:dyDescent="0.25">
      <c r="A794" s="48">
        <v>399012430</v>
      </c>
      <c r="B794" s="41" t="s">
        <v>1466</v>
      </c>
      <c r="C794" s="41">
        <v>0</v>
      </c>
      <c r="D794" s="41">
        <v>0</v>
      </c>
      <c r="E794" s="41">
        <v>0</v>
      </c>
      <c r="F794" s="41">
        <v>0</v>
      </c>
      <c r="G794" s="48">
        <v>39901</v>
      </c>
    </row>
    <row r="795" spans="1:7" x14ac:dyDescent="0.25">
      <c r="A795" s="48">
        <v>399012432</v>
      </c>
      <c r="B795" s="41" t="s">
        <v>1468</v>
      </c>
      <c r="C795" s="41">
        <v>0</v>
      </c>
      <c r="D795" s="41">
        <v>0</v>
      </c>
      <c r="E795" s="41">
        <v>0</v>
      </c>
      <c r="F795" s="41">
        <v>0</v>
      </c>
      <c r="G795" s="48">
        <v>39901</v>
      </c>
    </row>
    <row r="796" spans="1:7" x14ac:dyDescent="0.25">
      <c r="A796" s="48">
        <v>399012440</v>
      </c>
      <c r="B796" s="41" t="s">
        <v>1470</v>
      </c>
      <c r="C796" s="41">
        <v>0</v>
      </c>
      <c r="D796" s="41">
        <v>0</v>
      </c>
      <c r="E796" s="41">
        <v>0</v>
      </c>
      <c r="F796" s="41">
        <v>0</v>
      </c>
      <c r="G796" s="48">
        <v>39901</v>
      </c>
    </row>
    <row r="797" spans="1:7" x14ac:dyDescent="0.25">
      <c r="A797" s="48">
        <v>399012500</v>
      </c>
      <c r="B797" s="41" t="s">
        <v>1472</v>
      </c>
      <c r="C797" s="41">
        <v>0</v>
      </c>
      <c r="D797" s="41">
        <v>400</v>
      </c>
      <c r="E797" s="41">
        <v>400</v>
      </c>
      <c r="F797" s="41">
        <v>-400</v>
      </c>
      <c r="G797" s="48">
        <v>39901</v>
      </c>
    </row>
    <row r="798" spans="1:7" x14ac:dyDescent="0.25">
      <c r="A798" s="48">
        <v>399012510</v>
      </c>
      <c r="B798" s="41" t="s">
        <v>1474</v>
      </c>
      <c r="C798" s="41">
        <v>0</v>
      </c>
      <c r="D798" s="41">
        <v>0</v>
      </c>
      <c r="E798" s="41">
        <v>0</v>
      </c>
      <c r="F798" s="41">
        <v>0</v>
      </c>
      <c r="G798" s="48">
        <v>39901</v>
      </c>
    </row>
    <row r="799" spans="1:7" x14ac:dyDescent="0.25">
      <c r="A799" s="48">
        <v>399012524</v>
      </c>
      <c r="B799" s="41" t="s">
        <v>1476</v>
      </c>
      <c r="C799" s="41">
        <v>0</v>
      </c>
      <c r="D799" s="41">
        <v>0</v>
      </c>
      <c r="E799" s="41">
        <v>0</v>
      </c>
      <c r="F799" s="41">
        <v>0</v>
      </c>
      <c r="G799" s="48">
        <v>39901</v>
      </c>
    </row>
    <row r="800" spans="1:7" x14ac:dyDescent="0.25">
      <c r="A800" s="48">
        <v>399012701</v>
      </c>
      <c r="B800" s="41" t="s">
        <v>1478</v>
      </c>
      <c r="C800" s="41">
        <v>0</v>
      </c>
      <c r="D800" s="41">
        <v>0</v>
      </c>
      <c r="E800" s="41">
        <v>0</v>
      </c>
      <c r="F800" s="41">
        <v>0</v>
      </c>
      <c r="G800" s="48">
        <v>39901</v>
      </c>
    </row>
    <row r="801" spans="1:7" x14ac:dyDescent="0.25">
      <c r="A801" s="48">
        <v>399012703</v>
      </c>
      <c r="B801" s="41" t="s">
        <v>1480</v>
      </c>
      <c r="C801" s="41">
        <v>0</v>
      </c>
      <c r="D801" s="41">
        <v>0</v>
      </c>
      <c r="E801" s="41">
        <v>0</v>
      </c>
      <c r="F801" s="41">
        <v>0</v>
      </c>
      <c r="G801" s="48">
        <v>39901</v>
      </c>
    </row>
    <row r="802" spans="1:7" x14ac:dyDescent="0.25">
      <c r="A802" s="48">
        <v>399012706</v>
      </c>
      <c r="B802" s="41" t="s">
        <v>1482</v>
      </c>
      <c r="C802" s="41">
        <v>0</v>
      </c>
      <c r="D802" s="41">
        <v>200</v>
      </c>
      <c r="E802" s="41">
        <v>200</v>
      </c>
      <c r="F802" s="41">
        <v>-200</v>
      </c>
      <c r="G802" s="48">
        <v>39901</v>
      </c>
    </row>
    <row r="803" spans="1:7" x14ac:dyDescent="0.25">
      <c r="A803" s="48">
        <v>399012801</v>
      </c>
      <c r="B803" s="41" t="s">
        <v>1484</v>
      </c>
      <c r="C803" s="41">
        <v>1240</v>
      </c>
      <c r="D803" s="41">
        <v>500</v>
      </c>
      <c r="E803" s="41">
        <v>500</v>
      </c>
      <c r="F803" s="41">
        <v>740</v>
      </c>
      <c r="G803" s="48">
        <v>39901</v>
      </c>
    </row>
    <row r="804" spans="1:7" x14ac:dyDescent="0.25">
      <c r="A804" s="48">
        <v>399013051</v>
      </c>
      <c r="B804" s="41" t="s">
        <v>2742</v>
      </c>
      <c r="C804" s="41">
        <v>0</v>
      </c>
      <c r="D804" s="41">
        <v>0</v>
      </c>
      <c r="E804" s="41">
        <v>0</v>
      </c>
      <c r="F804" s="41">
        <v>0</v>
      </c>
      <c r="G804" s="48">
        <v>39901</v>
      </c>
    </row>
    <row r="805" spans="1:7" x14ac:dyDescent="0.25">
      <c r="A805" s="48">
        <v>399013081</v>
      </c>
      <c r="B805" s="41" t="s">
        <v>1486</v>
      </c>
      <c r="C805" s="41">
        <v>0</v>
      </c>
      <c r="D805" s="41">
        <v>0</v>
      </c>
      <c r="E805" s="41">
        <v>0</v>
      </c>
      <c r="F805" s="41">
        <v>0</v>
      </c>
      <c r="G805" s="48">
        <v>39901</v>
      </c>
    </row>
    <row r="806" spans="1:7" x14ac:dyDescent="0.25">
      <c r="A806" s="48">
        <v>399014600</v>
      </c>
      <c r="B806" s="41" t="s">
        <v>1488</v>
      </c>
      <c r="C806" s="41">
        <v>0</v>
      </c>
      <c r="D806" s="41">
        <v>0</v>
      </c>
      <c r="E806" s="41">
        <v>0</v>
      </c>
      <c r="F806" s="41">
        <v>0</v>
      </c>
      <c r="G806" s="48">
        <v>39901</v>
      </c>
    </row>
    <row r="807" spans="1:7" x14ac:dyDescent="0.25">
      <c r="A807" s="48">
        <v>399014610</v>
      </c>
      <c r="B807" s="41" t="s">
        <v>1490</v>
      </c>
      <c r="C807" s="41">
        <v>0</v>
      </c>
      <c r="D807" s="41">
        <v>0</v>
      </c>
      <c r="E807" s="41">
        <v>0</v>
      </c>
      <c r="F807" s="41">
        <v>0</v>
      </c>
      <c r="G807" s="48">
        <v>39901</v>
      </c>
    </row>
    <row r="808" spans="1:7" x14ac:dyDescent="0.25">
      <c r="A808" s="48">
        <v>399014612</v>
      </c>
      <c r="B808" s="41" t="s">
        <v>1492</v>
      </c>
      <c r="C808" s="41">
        <v>0</v>
      </c>
      <c r="D808" s="41">
        <v>0</v>
      </c>
      <c r="E808" s="41">
        <v>0</v>
      </c>
      <c r="F808" s="41">
        <v>0</v>
      </c>
      <c r="G808" s="48">
        <v>39901</v>
      </c>
    </row>
    <row r="809" spans="1:7" x14ac:dyDescent="0.25">
      <c r="A809" s="48">
        <v>399014618</v>
      </c>
      <c r="B809" s="41" t="s">
        <v>1494</v>
      </c>
      <c r="C809" s="41">
        <v>0</v>
      </c>
      <c r="D809" s="41">
        <v>0</v>
      </c>
      <c r="E809" s="41">
        <v>0</v>
      </c>
      <c r="F809" s="41">
        <v>0</v>
      </c>
      <c r="G809" s="48">
        <v>39901</v>
      </c>
    </row>
    <row r="810" spans="1:7" x14ac:dyDescent="0.25">
      <c r="A810" s="48">
        <v>399014619</v>
      </c>
      <c r="B810" s="41" t="s">
        <v>1496</v>
      </c>
      <c r="C810" s="41">
        <v>0</v>
      </c>
      <c r="D810" s="41">
        <v>0</v>
      </c>
      <c r="E810" s="41">
        <v>0</v>
      </c>
      <c r="F810" s="41">
        <v>0</v>
      </c>
      <c r="G810" s="48">
        <v>39901</v>
      </c>
    </row>
    <row r="811" spans="1:7" x14ac:dyDescent="0.25">
      <c r="A811" s="48">
        <v>399014621</v>
      </c>
      <c r="B811" s="41" t="s">
        <v>1498</v>
      </c>
      <c r="C811" s="41">
        <v>0</v>
      </c>
      <c r="D811" s="41">
        <v>0</v>
      </c>
      <c r="E811" s="41">
        <v>0</v>
      </c>
      <c r="F811" s="41">
        <v>0</v>
      </c>
      <c r="G811" s="48">
        <v>39901</v>
      </c>
    </row>
    <row r="812" spans="1:7" x14ac:dyDescent="0.25">
      <c r="A812" s="48">
        <v>399015156</v>
      </c>
      <c r="B812" s="41" t="s">
        <v>1500</v>
      </c>
      <c r="C812" s="41">
        <v>83463.73</v>
      </c>
      <c r="D812" s="41">
        <v>0</v>
      </c>
      <c r="E812" s="41">
        <v>0</v>
      </c>
      <c r="F812" s="41">
        <v>83463.73</v>
      </c>
      <c r="G812" s="48">
        <v>39901</v>
      </c>
    </row>
    <row r="813" spans="1:7" x14ac:dyDescent="0.25">
      <c r="A813" s="48">
        <v>399016010</v>
      </c>
      <c r="B813" s="41" t="s">
        <v>1502</v>
      </c>
      <c r="C813" s="41">
        <v>0</v>
      </c>
      <c r="D813" s="41">
        <v>0</v>
      </c>
      <c r="E813" s="41">
        <v>0</v>
      </c>
      <c r="F813" s="41">
        <v>0</v>
      </c>
      <c r="G813" s="48">
        <v>39901</v>
      </c>
    </row>
    <row r="814" spans="1:7" x14ac:dyDescent="0.25">
      <c r="A814" s="48">
        <v>399019053</v>
      </c>
      <c r="B814" s="41" t="s">
        <v>1504</v>
      </c>
      <c r="C814" s="41">
        <v>0</v>
      </c>
      <c r="D814" s="41">
        <v>0</v>
      </c>
      <c r="E814" s="41">
        <v>0</v>
      </c>
      <c r="F814" s="41">
        <v>0</v>
      </c>
      <c r="G814" s="48">
        <v>39901</v>
      </c>
    </row>
    <row r="815" spans="1:7" x14ac:dyDescent="0.25">
      <c r="A815" s="48">
        <v>399019066</v>
      </c>
      <c r="B815" s="41" t="s">
        <v>1506</v>
      </c>
      <c r="C815" s="41">
        <v>0</v>
      </c>
      <c r="D815" s="41">
        <v>0</v>
      </c>
      <c r="E815" s="41">
        <v>0</v>
      </c>
      <c r="F815" s="41">
        <v>0</v>
      </c>
      <c r="G815" s="48">
        <v>39901</v>
      </c>
    </row>
    <row r="816" spans="1:7" x14ac:dyDescent="0.25">
      <c r="A816" s="48">
        <v>399019801</v>
      </c>
      <c r="B816" s="41" t="s">
        <v>1508</v>
      </c>
      <c r="C816" s="41">
        <v>0</v>
      </c>
      <c r="D816" s="41">
        <v>0</v>
      </c>
      <c r="E816" s="41">
        <v>0</v>
      </c>
      <c r="F816" s="41">
        <v>0</v>
      </c>
      <c r="G816" s="48">
        <v>39901</v>
      </c>
    </row>
    <row r="817" spans="1:7" x14ac:dyDescent="0.25">
      <c r="A817" s="48">
        <v>399019802</v>
      </c>
      <c r="B817" s="41" t="s">
        <v>1510</v>
      </c>
      <c r="C817" s="41">
        <v>0</v>
      </c>
      <c r="D817" s="41">
        <v>0</v>
      </c>
      <c r="E817" s="41">
        <v>0</v>
      </c>
      <c r="F817" s="41">
        <v>0</v>
      </c>
      <c r="G817" s="48">
        <v>39901</v>
      </c>
    </row>
    <row r="818" spans="1:7" x14ac:dyDescent="0.25">
      <c r="A818" s="48">
        <v>399019850</v>
      </c>
      <c r="B818" s="41" t="s">
        <v>1512</v>
      </c>
      <c r="C818" s="41">
        <v>0</v>
      </c>
      <c r="D818" s="41">
        <v>0</v>
      </c>
      <c r="E818" s="41">
        <v>0</v>
      </c>
      <c r="F818" s="41">
        <v>0</v>
      </c>
      <c r="G818" s="48">
        <v>39901</v>
      </c>
    </row>
    <row r="819" spans="1:7" x14ac:dyDescent="0.25">
      <c r="A819" s="48">
        <v>399020100</v>
      </c>
      <c r="B819" s="41" t="s">
        <v>1514</v>
      </c>
      <c r="C819" s="41">
        <v>48962.69</v>
      </c>
      <c r="D819" s="41">
        <v>53150</v>
      </c>
      <c r="E819" s="41">
        <v>53150</v>
      </c>
      <c r="F819" s="41">
        <v>-4187.3100000000004</v>
      </c>
      <c r="G819" s="48">
        <v>39902</v>
      </c>
    </row>
    <row r="820" spans="1:7" x14ac:dyDescent="0.25">
      <c r="A820" s="48">
        <v>399020101</v>
      </c>
      <c r="B820" s="41" t="s">
        <v>1516</v>
      </c>
      <c r="C820" s="41">
        <v>0</v>
      </c>
      <c r="D820" s="41">
        <v>0</v>
      </c>
      <c r="E820" s="41">
        <v>0</v>
      </c>
      <c r="F820" s="41">
        <v>0</v>
      </c>
      <c r="G820" s="48">
        <v>39902</v>
      </c>
    </row>
    <row r="821" spans="1:7" x14ac:dyDescent="0.25">
      <c r="A821" s="48">
        <v>399020102</v>
      </c>
      <c r="B821" s="41" t="s">
        <v>1518</v>
      </c>
      <c r="C821" s="41">
        <v>0</v>
      </c>
      <c r="D821" s="41">
        <v>0</v>
      </c>
      <c r="E821" s="41">
        <v>0</v>
      </c>
      <c r="F821" s="41">
        <v>0</v>
      </c>
      <c r="G821" s="48">
        <v>39902</v>
      </c>
    </row>
    <row r="822" spans="1:7" x14ac:dyDescent="0.25">
      <c r="A822" s="48">
        <v>399020103</v>
      </c>
      <c r="B822" s="41" t="s">
        <v>1520</v>
      </c>
      <c r="C822" s="41">
        <v>0</v>
      </c>
      <c r="D822" s="41">
        <v>0</v>
      </c>
      <c r="E822" s="41">
        <v>0</v>
      </c>
      <c r="F822" s="41">
        <v>0</v>
      </c>
      <c r="G822" s="48">
        <v>39902</v>
      </c>
    </row>
    <row r="823" spans="1:7" x14ac:dyDescent="0.25">
      <c r="A823" s="48">
        <v>399020110</v>
      </c>
      <c r="B823" s="41" t="s">
        <v>1522</v>
      </c>
      <c r="C823" s="41">
        <v>0</v>
      </c>
      <c r="D823" s="41">
        <v>0</v>
      </c>
      <c r="E823" s="41">
        <v>0</v>
      </c>
      <c r="F823" s="41">
        <v>0</v>
      </c>
      <c r="G823" s="48">
        <v>39902</v>
      </c>
    </row>
    <row r="824" spans="1:7" x14ac:dyDescent="0.25">
      <c r="A824" s="48">
        <v>399020120</v>
      </c>
      <c r="B824" s="41" t="s">
        <v>1524</v>
      </c>
      <c r="C824" s="41">
        <v>0</v>
      </c>
      <c r="D824" s="41">
        <v>0</v>
      </c>
      <c r="E824" s="41">
        <v>0</v>
      </c>
      <c r="F824" s="41">
        <v>0</v>
      </c>
      <c r="G824" s="48">
        <v>39902</v>
      </c>
    </row>
    <row r="825" spans="1:7" x14ac:dyDescent="0.25">
      <c r="A825" s="48">
        <v>399020150</v>
      </c>
      <c r="B825" s="41" t="s">
        <v>1526</v>
      </c>
      <c r="C825" s="41">
        <v>0</v>
      </c>
      <c r="D825" s="41">
        <v>0</v>
      </c>
      <c r="E825" s="41">
        <v>0</v>
      </c>
      <c r="F825" s="41">
        <v>0</v>
      </c>
      <c r="G825" s="48">
        <v>39902</v>
      </c>
    </row>
    <row r="826" spans="1:7" x14ac:dyDescent="0.25">
      <c r="A826" s="48">
        <v>399020200</v>
      </c>
      <c r="B826" s="41" t="s">
        <v>1528</v>
      </c>
      <c r="C826" s="41">
        <v>8500</v>
      </c>
      <c r="D826" s="41">
        <v>0</v>
      </c>
      <c r="E826" s="41">
        <v>0</v>
      </c>
      <c r="F826" s="41">
        <v>8500</v>
      </c>
      <c r="G826" s="48">
        <v>39902</v>
      </c>
    </row>
    <row r="827" spans="1:7" x14ac:dyDescent="0.25">
      <c r="A827" s="48">
        <v>399020700</v>
      </c>
      <c r="B827" s="41" t="s">
        <v>1530</v>
      </c>
      <c r="C827" s="41">
        <v>0</v>
      </c>
      <c r="D827" s="41">
        <v>0</v>
      </c>
      <c r="E827" s="41">
        <v>0</v>
      </c>
      <c r="F827" s="41">
        <v>0</v>
      </c>
      <c r="G827" s="48">
        <v>39902</v>
      </c>
    </row>
    <row r="828" spans="1:7" x14ac:dyDescent="0.25">
      <c r="A828" s="48">
        <v>399020800</v>
      </c>
      <c r="B828" s="41" t="s">
        <v>1532</v>
      </c>
      <c r="C828" s="41">
        <v>35</v>
      </c>
      <c r="D828" s="41">
        <v>0</v>
      </c>
      <c r="E828" s="41">
        <v>0</v>
      </c>
      <c r="F828" s="41">
        <v>35</v>
      </c>
      <c r="G828" s="48">
        <v>39902</v>
      </c>
    </row>
    <row r="829" spans="1:7" x14ac:dyDescent="0.25">
      <c r="A829" s="48">
        <v>399020930</v>
      </c>
      <c r="B829" s="41" t="s">
        <v>1534</v>
      </c>
      <c r="C829" s="41">
        <v>0</v>
      </c>
      <c r="D829" s="41">
        <v>250</v>
      </c>
      <c r="E829" s="41">
        <v>250</v>
      </c>
      <c r="F829" s="41">
        <v>-250</v>
      </c>
      <c r="G829" s="48">
        <v>39902</v>
      </c>
    </row>
    <row r="830" spans="1:7" x14ac:dyDescent="0.25">
      <c r="A830" s="48">
        <v>399020970</v>
      </c>
      <c r="B830" s="41" t="s">
        <v>1536</v>
      </c>
      <c r="C830" s="41">
        <v>0</v>
      </c>
      <c r="D830" s="41">
        <v>1000</v>
      </c>
      <c r="E830" s="41">
        <v>1000</v>
      </c>
      <c r="F830" s="41">
        <v>-1000</v>
      </c>
      <c r="G830" s="48">
        <v>39902</v>
      </c>
    </row>
    <row r="831" spans="1:7" x14ac:dyDescent="0.25">
      <c r="A831" s="48">
        <v>399020975</v>
      </c>
      <c r="B831" s="41" t="s">
        <v>1538</v>
      </c>
      <c r="C831" s="41">
        <v>244.5</v>
      </c>
      <c r="D831" s="41">
        <v>100</v>
      </c>
      <c r="E831" s="41">
        <v>100</v>
      </c>
      <c r="F831" s="41">
        <v>144.5</v>
      </c>
      <c r="G831" s="48">
        <v>39902</v>
      </c>
    </row>
    <row r="832" spans="1:7" x14ac:dyDescent="0.25">
      <c r="A832" s="48">
        <v>399020976</v>
      </c>
      <c r="B832" s="41" t="s">
        <v>1540</v>
      </c>
      <c r="C832" s="41">
        <v>170</v>
      </c>
      <c r="D832" s="41">
        <v>1200</v>
      </c>
      <c r="E832" s="41">
        <v>1200</v>
      </c>
      <c r="F832" s="41">
        <v>-1030</v>
      </c>
      <c r="G832" s="48">
        <v>39902</v>
      </c>
    </row>
    <row r="833" spans="1:7" x14ac:dyDescent="0.25">
      <c r="A833" s="48">
        <v>399020981</v>
      </c>
      <c r="B833" s="41" t="s">
        <v>1542</v>
      </c>
      <c r="C833" s="41">
        <v>200</v>
      </c>
      <c r="D833" s="41">
        <v>-250</v>
      </c>
      <c r="E833" s="41">
        <v>-250</v>
      </c>
      <c r="F833" s="41">
        <v>450</v>
      </c>
      <c r="G833" s="48">
        <v>39902</v>
      </c>
    </row>
    <row r="834" spans="1:7" x14ac:dyDescent="0.25">
      <c r="A834" s="48">
        <v>399020982</v>
      </c>
      <c r="B834" s="41" t="s">
        <v>1544</v>
      </c>
      <c r="C834" s="41">
        <v>0</v>
      </c>
      <c r="D834" s="41">
        <v>0</v>
      </c>
      <c r="E834" s="41">
        <v>0</v>
      </c>
      <c r="F834" s="41">
        <v>0</v>
      </c>
      <c r="G834" s="48">
        <v>39902</v>
      </c>
    </row>
    <row r="835" spans="1:7" x14ac:dyDescent="0.25">
      <c r="A835" s="48">
        <v>399020985</v>
      </c>
      <c r="B835" s="41" t="s">
        <v>1546</v>
      </c>
      <c r="C835" s="41">
        <v>186.99</v>
      </c>
      <c r="D835" s="41">
        <v>3000</v>
      </c>
      <c r="E835" s="41">
        <v>3000</v>
      </c>
      <c r="F835" s="41">
        <v>-2813.01</v>
      </c>
      <c r="G835" s="48">
        <v>39902</v>
      </c>
    </row>
    <row r="836" spans="1:7" x14ac:dyDescent="0.25">
      <c r="A836" s="48">
        <v>399022000</v>
      </c>
      <c r="B836" s="41" t="s">
        <v>1548</v>
      </c>
      <c r="C836" s="41">
        <v>4331.59</v>
      </c>
      <c r="D836" s="41">
        <v>300</v>
      </c>
      <c r="E836" s="41">
        <v>300</v>
      </c>
      <c r="F836" s="41">
        <v>4031.59</v>
      </c>
      <c r="G836" s="48">
        <v>39902</v>
      </c>
    </row>
    <row r="837" spans="1:7" x14ac:dyDescent="0.25">
      <c r="A837" s="48">
        <v>399022003</v>
      </c>
      <c r="B837" s="41" t="s">
        <v>1550</v>
      </c>
      <c r="C837" s="41">
        <v>0</v>
      </c>
      <c r="D837" s="41">
        <v>0</v>
      </c>
      <c r="E837" s="41">
        <v>0</v>
      </c>
      <c r="F837" s="41">
        <v>0</v>
      </c>
      <c r="G837" s="48">
        <v>39902</v>
      </c>
    </row>
    <row r="838" spans="1:7" x14ac:dyDescent="0.25">
      <c r="A838" s="48">
        <v>399022004</v>
      </c>
      <c r="B838" s="41" t="s">
        <v>1552</v>
      </c>
      <c r="C838" s="41">
        <v>42842.76</v>
      </c>
      <c r="D838" s="41">
        <v>10450</v>
      </c>
      <c r="E838" s="41">
        <v>10450</v>
      </c>
      <c r="F838" s="41">
        <v>32392.76</v>
      </c>
      <c r="G838" s="48">
        <v>39902</v>
      </c>
    </row>
    <row r="839" spans="1:7" x14ac:dyDescent="0.25">
      <c r="A839" s="48">
        <v>399022022</v>
      </c>
      <c r="B839" s="41" t="s">
        <v>1554</v>
      </c>
      <c r="C839" s="41">
        <v>980</v>
      </c>
      <c r="D839" s="41">
        <v>250</v>
      </c>
      <c r="E839" s="41">
        <v>250</v>
      </c>
      <c r="F839" s="41">
        <v>730</v>
      </c>
      <c r="G839" s="48">
        <v>39902</v>
      </c>
    </row>
    <row r="840" spans="1:7" x14ac:dyDescent="0.25">
      <c r="A840" s="48">
        <v>399022400</v>
      </c>
      <c r="B840" s="41" t="s">
        <v>1556</v>
      </c>
      <c r="C840" s="41">
        <v>4008.68</v>
      </c>
      <c r="D840" s="41">
        <v>5000</v>
      </c>
      <c r="E840" s="41">
        <v>5000</v>
      </c>
      <c r="F840" s="41">
        <v>-991.32</v>
      </c>
      <c r="G840" s="48">
        <v>39902</v>
      </c>
    </row>
    <row r="841" spans="1:7" x14ac:dyDescent="0.25">
      <c r="A841" s="48">
        <v>399022408</v>
      </c>
      <c r="B841" s="41" t="s">
        <v>1558</v>
      </c>
      <c r="C841" s="41">
        <v>0</v>
      </c>
      <c r="D841" s="41">
        <v>0</v>
      </c>
      <c r="E841" s="41">
        <v>0</v>
      </c>
      <c r="F841" s="41">
        <v>0</v>
      </c>
      <c r="G841" s="48">
        <v>39902</v>
      </c>
    </row>
    <row r="842" spans="1:7" x14ac:dyDescent="0.25">
      <c r="A842" s="48">
        <v>399022421</v>
      </c>
      <c r="B842" s="41" t="s">
        <v>1560</v>
      </c>
      <c r="C842" s="41">
        <v>0</v>
      </c>
      <c r="D842" s="41">
        <v>400</v>
      </c>
      <c r="E842" s="41">
        <v>400</v>
      </c>
      <c r="F842" s="41">
        <v>-400</v>
      </c>
      <c r="G842" s="48">
        <v>39902</v>
      </c>
    </row>
    <row r="843" spans="1:7" x14ac:dyDescent="0.25">
      <c r="A843" s="48">
        <v>399022422</v>
      </c>
      <c r="B843" s="41" t="s">
        <v>1562</v>
      </c>
      <c r="C843" s="41">
        <v>0</v>
      </c>
      <c r="D843" s="41">
        <v>0</v>
      </c>
      <c r="E843" s="41">
        <v>0</v>
      </c>
      <c r="F843" s="41">
        <v>0</v>
      </c>
      <c r="G843" s="48">
        <v>39902</v>
      </c>
    </row>
    <row r="844" spans="1:7" x14ac:dyDescent="0.25">
      <c r="A844" s="48">
        <v>399022423</v>
      </c>
      <c r="B844" s="41" t="s">
        <v>1564</v>
      </c>
      <c r="C844" s="41">
        <v>2730</v>
      </c>
      <c r="D844" s="41">
        <v>4000</v>
      </c>
      <c r="E844" s="41">
        <v>4000</v>
      </c>
      <c r="F844" s="41">
        <v>-1270</v>
      </c>
      <c r="G844" s="48">
        <v>39902</v>
      </c>
    </row>
    <row r="845" spans="1:7" x14ac:dyDescent="0.25">
      <c r="A845" s="48">
        <v>399022429</v>
      </c>
      <c r="B845" s="41" t="s">
        <v>1566</v>
      </c>
      <c r="C845" s="41">
        <v>0</v>
      </c>
      <c r="D845" s="41">
        <v>0</v>
      </c>
      <c r="E845" s="41">
        <v>0</v>
      </c>
      <c r="F845" s="41">
        <v>0</v>
      </c>
      <c r="G845" s="48">
        <v>39902</v>
      </c>
    </row>
    <row r="846" spans="1:7" x14ac:dyDescent="0.25">
      <c r="A846" s="48">
        <v>399022432</v>
      </c>
      <c r="B846" s="41" t="s">
        <v>1568</v>
      </c>
      <c r="C846" s="41">
        <v>0</v>
      </c>
      <c r="D846" s="41">
        <v>0</v>
      </c>
      <c r="E846" s="41">
        <v>0</v>
      </c>
      <c r="F846" s="41">
        <v>0</v>
      </c>
      <c r="G846" s="48">
        <v>39902</v>
      </c>
    </row>
    <row r="847" spans="1:7" x14ac:dyDescent="0.25">
      <c r="A847" s="48">
        <v>399022435</v>
      </c>
      <c r="B847" s="41" t="s">
        <v>1570</v>
      </c>
      <c r="C847" s="41">
        <v>0</v>
      </c>
      <c r="D847" s="41">
        <v>0</v>
      </c>
      <c r="E847" s="41">
        <v>0</v>
      </c>
      <c r="F847" s="41">
        <v>0</v>
      </c>
      <c r="G847" s="48">
        <v>39902</v>
      </c>
    </row>
    <row r="848" spans="1:7" x14ac:dyDescent="0.25">
      <c r="A848" s="48">
        <v>399022500</v>
      </c>
      <c r="B848" s="41" t="s">
        <v>1572</v>
      </c>
      <c r="C848" s="41">
        <v>15.88</v>
      </c>
      <c r="D848" s="41">
        <v>500</v>
      </c>
      <c r="E848" s="41">
        <v>500</v>
      </c>
      <c r="F848" s="41">
        <v>-484.12</v>
      </c>
      <c r="G848" s="48">
        <v>39902</v>
      </c>
    </row>
    <row r="849" spans="1:7" x14ac:dyDescent="0.25">
      <c r="A849" s="48">
        <v>399022510</v>
      </c>
      <c r="B849" s="41" t="s">
        <v>1574</v>
      </c>
      <c r="C849" s="41">
        <v>0</v>
      </c>
      <c r="D849" s="41">
        <v>0</v>
      </c>
      <c r="E849" s="41">
        <v>0</v>
      </c>
      <c r="F849" s="41">
        <v>0</v>
      </c>
      <c r="G849" s="48">
        <v>39902</v>
      </c>
    </row>
    <row r="850" spans="1:7" x14ac:dyDescent="0.25">
      <c r="A850" s="48">
        <v>399022524</v>
      </c>
      <c r="B850" s="41" t="s">
        <v>1576</v>
      </c>
      <c r="C850" s="41">
        <v>0</v>
      </c>
      <c r="D850" s="41">
        <v>0</v>
      </c>
      <c r="E850" s="41">
        <v>0</v>
      </c>
      <c r="F850" s="41">
        <v>0</v>
      </c>
      <c r="G850" s="48">
        <v>39902</v>
      </c>
    </row>
    <row r="851" spans="1:7" x14ac:dyDescent="0.25">
      <c r="A851" s="48">
        <v>399022701</v>
      </c>
      <c r="B851" s="41" t="s">
        <v>1578</v>
      </c>
      <c r="C851" s="41">
        <v>0</v>
      </c>
      <c r="D851" s="41">
        <v>0</v>
      </c>
      <c r="E851" s="41">
        <v>0</v>
      </c>
      <c r="F851" s="41">
        <v>0</v>
      </c>
      <c r="G851" s="48">
        <v>39902</v>
      </c>
    </row>
    <row r="852" spans="1:7" x14ac:dyDescent="0.25">
      <c r="A852" s="48">
        <v>399022703</v>
      </c>
      <c r="B852" s="41" t="s">
        <v>1580</v>
      </c>
      <c r="C852" s="41">
        <v>0</v>
      </c>
      <c r="D852" s="41">
        <v>50</v>
      </c>
      <c r="E852" s="41">
        <v>50</v>
      </c>
      <c r="F852" s="41">
        <v>-50</v>
      </c>
      <c r="G852" s="48">
        <v>39902</v>
      </c>
    </row>
    <row r="853" spans="1:7" x14ac:dyDescent="0.25">
      <c r="A853" s="48">
        <v>399022706</v>
      </c>
      <c r="B853" s="41" t="s">
        <v>1582</v>
      </c>
      <c r="C853" s="41">
        <v>0</v>
      </c>
      <c r="D853" s="41">
        <v>0</v>
      </c>
      <c r="E853" s="41">
        <v>0</v>
      </c>
      <c r="F853" s="41">
        <v>0</v>
      </c>
      <c r="G853" s="48">
        <v>39902</v>
      </c>
    </row>
    <row r="854" spans="1:7" x14ac:dyDescent="0.25">
      <c r="A854" s="48">
        <v>399022708</v>
      </c>
      <c r="B854" s="41" t="s">
        <v>1584</v>
      </c>
      <c r="C854" s="41">
        <v>0</v>
      </c>
      <c r="D854" s="41">
        <v>0</v>
      </c>
      <c r="E854" s="41">
        <v>0</v>
      </c>
      <c r="F854" s="41">
        <v>0</v>
      </c>
      <c r="G854" s="48">
        <v>39902</v>
      </c>
    </row>
    <row r="855" spans="1:7" x14ac:dyDescent="0.25">
      <c r="A855" s="48">
        <v>399022801</v>
      </c>
      <c r="B855" s="41" t="s">
        <v>1586</v>
      </c>
      <c r="C855" s="41">
        <v>0</v>
      </c>
      <c r="D855" s="41">
        <v>450</v>
      </c>
      <c r="E855" s="41">
        <v>450</v>
      </c>
      <c r="F855" s="41">
        <v>-450</v>
      </c>
      <c r="G855" s="48">
        <v>39902</v>
      </c>
    </row>
    <row r="856" spans="1:7" x14ac:dyDescent="0.25">
      <c r="A856" s="48">
        <v>399024600</v>
      </c>
      <c r="B856" s="41" t="s">
        <v>1588</v>
      </c>
      <c r="C856" s="41">
        <v>0</v>
      </c>
      <c r="D856" s="41">
        <v>0</v>
      </c>
      <c r="E856" s="41">
        <v>0</v>
      </c>
      <c r="F856" s="41">
        <v>0</v>
      </c>
      <c r="G856" s="48">
        <v>39902</v>
      </c>
    </row>
    <row r="857" spans="1:7" x14ac:dyDescent="0.25">
      <c r="A857" s="48">
        <v>399024610</v>
      </c>
      <c r="B857" s="41" t="s">
        <v>1590</v>
      </c>
      <c r="C857" s="41">
        <v>0</v>
      </c>
      <c r="D857" s="41">
        <v>0</v>
      </c>
      <c r="E857" s="41">
        <v>0</v>
      </c>
      <c r="F857" s="41">
        <v>0</v>
      </c>
      <c r="G857" s="48">
        <v>39902</v>
      </c>
    </row>
    <row r="858" spans="1:7" x14ac:dyDescent="0.25">
      <c r="A858" s="48">
        <v>399024612</v>
      </c>
      <c r="B858" s="41" t="s">
        <v>1592</v>
      </c>
      <c r="C858" s="41">
        <v>0</v>
      </c>
      <c r="D858" s="41">
        <v>0</v>
      </c>
      <c r="E858" s="41">
        <v>0</v>
      </c>
      <c r="F858" s="41">
        <v>0</v>
      </c>
      <c r="G858" s="48">
        <v>39902</v>
      </c>
    </row>
    <row r="859" spans="1:7" x14ac:dyDescent="0.25">
      <c r="A859" s="48">
        <v>399024618</v>
      </c>
      <c r="B859" s="41" t="s">
        <v>1594</v>
      </c>
      <c r="C859" s="41">
        <v>0</v>
      </c>
      <c r="D859" s="41">
        <v>0</v>
      </c>
      <c r="E859" s="41">
        <v>0</v>
      </c>
      <c r="F859" s="41">
        <v>0</v>
      </c>
      <c r="G859" s="48">
        <v>39902</v>
      </c>
    </row>
    <row r="860" spans="1:7" x14ac:dyDescent="0.25">
      <c r="A860" s="48">
        <v>399024619</v>
      </c>
      <c r="B860" s="41" t="s">
        <v>1596</v>
      </c>
      <c r="C860" s="41">
        <v>0</v>
      </c>
      <c r="D860" s="41">
        <v>0</v>
      </c>
      <c r="E860" s="41">
        <v>0</v>
      </c>
      <c r="F860" s="41">
        <v>0</v>
      </c>
      <c r="G860" s="48">
        <v>39902</v>
      </c>
    </row>
    <row r="861" spans="1:7" x14ac:dyDescent="0.25">
      <c r="A861" s="48">
        <v>399024621</v>
      </c>
      <c r="B861" s="41" t="s">
        <v>1598</v>
      </c>
      <c r="C861" s="41">
        <v>0</v>
      </c>
      <c r="D861" s="41">
        <v>0</v>
      </c>
      <c r="E861" s="41">
        <v>0</v>
      </c>
      <c r="F861" s="41">
        <v>0</v>
      </c>
      <c r="G861" s="48">
        <v>39902</v>
      </c>
    </row>
    <row r="862" spans="1:7" x14ac:dyDescent="0.25">
      <c r="A862" s="48">
        <v>399024622</v>
      </c>
      <c r="B862" s="41" t="s">
        <v>1600</v>
      </c>
      <c r="C862" s="41">
        <v>0</v>
      </c>
      <c r="D862" s="41">
        <v>0</v>
      </c>
      <c r="E862" s="41">
        <v>0</v>
      </c>
      <c r="F862" s="41">
        <v>0</v>
      </c>
      <c r="G862" s="48">
        <v>39902</v>
      </c>
    </row>
    <row r="863" spans="1:7" x14ac:dyDescent="0.25">
      <c r="A863" s="48">
        <v>399025151</v>
      </c>
      <c r="B863" s="41" t="s">
        <v>1602</v>
      </c>
      <c r="C863" s="41">
        <v>0</v>
      </c>
      <c r="D863" s="41">
        <v>0</v>
      </c>
      <c r="E863" s="41">
        <v>0</v>
      </c>
      <c r="F863" s="41">
        <v>0</v>
      </c>
      <c r="G863" s="48">
        <v>39902</v>
      </c>
    </row>
    <row r="864" spans="1:7" x14ac:dyDescent="0.25">
      <c r="A864" s="48">
        <v>399025178</v>
      </c>
      <c r="B864" s="41" t="s">
        <v>1604</v>
      </c>
      <c r="C864" s="41">
        <v>13885.79</v>
      </c>
      <c r="D864" s="41">
        <v>18000</v>
      </c>
      <c r="E864" s="41">
        <v>18000</v>
      </c>
      <c r="F864" s="41">
        <v>-4114.21</v>
      </c>
      <c r="G864" s="48">
        <v>39902</v>
      </c>
    </row>
    <row r="865" spans="1:7" x14ac:dyDescent="0.25">
      <c r="A865" s="48">
        <v>399025179</v>
      </c>
      <c r="B865" s="41" t="s">
        <v>1606</v>
      </c>
      <c r="C865" s="41">
        <v>0</v>
      </c>
      <c r="D865" s="41">
        <v>0</v>
      </c>
      <c r="E865" s="41">
        <v>0</v>
      </c>
      <c r="F865" s="41">
        <v>0</v>
      </c>
      <c r="G865" s="48">
        <v>39902</v>
      </c>
    </row>
    <row r="866" spans="1:7" x14ac:dyDescent="0.25">
      <c r="A866" s="48">
        <v>399026010</v>
      </c>
      <c r="B866" s="41" t="s">
        <v>1608</v>
      </c>
      <c r="C866" s="41">
        <v>0</v>
      </c>
      <c r="D866" s="41">
        <v>0</v>
      </c>
      <c r="E866" s="41">
        <v>0</v>
      </c>
      <c r="F866" s="41">
        <v>0</v>
      </c>
      <c r="G866" s="48">
        <v>39902</v>
      </c>
    </row>
    <row r="867" spans="1:7" x14ac:dyDescent="0.25">
      <c r="A867" s="48">
        <v>399029051</v>
      </c>
      <c r="B867" s="41" t="s">
        <v>1610</v>
      </c>
      <c r="C867" s="41">
        <v>0</v>
      </c>
      <c r="D867" s="41">
        <v>0</v>
      </c>
      <c r="E867" s="41">
        <v>0</v>
      </c>
      <c r="F867" s="41">
        <v>0</v>
      </c>
      <c r="G867" s="48">
        <v>39902</v>
      </c>
    </row>
    <row r="868" spans="1:7" x14ac:dyDescent="0.25">
      <c r="A868" s="48">
        <v>399029053</v>
      </c>
      <c r="B868" s="41" t="s">
        <v>2773</v>
      </c>
      <c r="C868" s="41">
        <v>0</v>
      </c>
      <c r="D868" s="41">
        <v>0</v>
      </c>
      <c r="E868" s="41">
        <v>0</v>
      </c>
      <c r="F868" s="41">
        <v>0</v>
      </c>
      <c r="G868" s="48">
        <v>39902</v>
      </c>
    </row>
    <row r="869" spans="1:7" x14ac:dyDescent="0.25">
      <c r="A869" s="48">
        <v>399029054</v>
      </c>
      <c r="B869" s="41" t="s">
        <v>1612</v>
      </c>
      <c r="C869" s="41">
        <v>0</v>
      </c>
      <c r="D869" s="41">
        <v>0</v>
      </c>
      <c r="E869" s="41">
        <v>0</v>
      </c>
      <c r="F869" s="41">
        <v>0</v>
      </c>
      <c r="G869" s="48">
        <v>39902</v>
      </c>
    </row>
    <row r="870" spans="1:7" x14ac:dyDescent="0.25">
      <c r="A870" s="48">
        <v>399029066</v>
      </c>
      <c r="B870" s="41" t="s">
        <v>1614</v>
      </c>
      <c r="C870" s="41">
        <v>0</v>
      </c>
      <c r="D870" s="41">
        <v>0</v>
      </c>
      <c r="E870" s="41">
        <v>0</v>
      </c>
      <c r="F870" s="41">
        <v>0</v>
      </c>
      <c r="G870" s="48">
        <v>39902</v>
      </c>
    </row>
    <row r="871" spans="1:7" x14ac:dyDescent="0.25">
      <c r="A871" s="48">
        <v>399029100</v>
      </c>
      <c r="B871" s="41" t="s">
        <v>1568</v>
      </c>
      <c r="C871" s="41">
        <v>0</v>
      </c>
      <c r="D871" s="41">
        <v>0</v>
      </c>
      <c r="E871" s="41">
        <v>0</v>
      </c>
      <c r="F871" s="41">
        <v>0</v>
      </c>
      <c r="G871" s="48">
        <v>39902</v>
      </c>
    </row>
    <row r="872" spans="1:7" x14ac:dyDescent="0.25">
      <c r="A872" s="48">
        <v>399029802</v>
      </c>
      <c r="B872" s="41" t="s">
        <v>1617</v>
      </c>
      <c r="C872" s="41">
        <v>0</v>
      </c>
      <c r="D872" s="41">
        <v>0</v>
      </c>
      <c r="E872" s="41">
        <v>0</v>
      </c>
      <c r="F872" s="41">
        <v>0</v>
      </c>
      <c r="G872" s="48">
        <v>39902</v>
      </c>
    </row>
    <row r="873" spans="1:7" x14ac:dyDescent="0.25">
      <c r="A873" s="48">
        <v>399029805</v>
      </c>
      <c r="B873" s="41" t="s">
        <v>1619</v>
      </c>
      <c r="C873" s="41">
        <v>0</v>
      </c>
      <c r="D873" s="41">
        <v>0</v>
      </c>
      <c r="E873" s="41">
        <v>0</v>
      </c>
      <c r="F873" s="41">
        <v>0</v>
      </c>
      <c r="G873" s="48">
        <v>39902</v>
      </c>
    </row>
    <row r="874" spans="1:7" x14ac:dyDescent="0.25">
      <c r="A874" s="48">
        <v>399030100</v>
      </c>
      <c r="B874" s="41" t="s">
        <v>1621</v>
      </c>
      <c r="C874" s="41">
        <v>0</v>
      </c>
      <c r="D874" s="41">
        <v>0</v>
      </c>
      <c r="E874" s="41">
        <v>0</v>
      </c>
      <c r="F874" s="41">
        <v>0</v>
      </c>
      <c r="G874" s="48">
        <v>39903</v>
      </c>
    </row>
    <row r="875" spans="1:7" x14ac:dyDescent="0.25">
      <c r="A875" s="48">
        <v>399030101</v>
      </c>
      <c r="B875" s="41" t="s">
        <v>1623</v>
      </c>
      <c r="C875" s="41">
        <v>0</v>
      </c>
      <c r="D875" s="41">
        <v>0</v>
      </c>
      <c r="E875" s="41">
        <v>0</v>
      </c>
      <c r="F875" s="41">
        <v>0</v>
      </c>
      <c r="G875" s="48">
        <v>39903</v>
      </c>
    </row>
    <row r="876" spans="1:7" x14ac:dyDescent="0.25">
      <c r="A876" s="48">
        <v>399030120</v>
      </c>
      <c r="B876" s="41" t="s">
        <v>1625</v>
      </c>
      <c r="C876" s="41">
        <v>0</v>
      </c>
      <c r="D876" s="41">
        <v>0</v>
      </c>
      <c r="E876" s="41">
        <v>0</v>
      </c>
      <c r="F876" s="41">
        <v>0</v>
      </c>
      <c r="G876" s="48">
        <v>39903</v>
      </c>
    </row>
    <row r="877" spans="1:7" x14ac:dyDescent="0.25">
      <c r="A877" s="48">
        <v>399030200</v>
      </c>
      <c r="B877" s="41" t="s">
        <v>1627</v>
      </c>
      <c r="C877" s="41">
        <v>0</v>
      </c>
      <c r="D877" s="41">
        <v>0</v>
      </c>
      <c r="E877" s="41">
        <v>0</v>
      </c>
      <c r="F877" s="41">
        <v>0</v>
      </c>
      <c r="G877" s="48">
        <v>39903</v>
      </c>
    </row>
    <row r="878" spans="1:7" x14ac:dyDescent="0.25">
      <c r="A878" s="48">
        <v>399030700</v>
      </c>
      <c r="B878" s="41" t="s">
        <v>1629</v>
      </c>
      <c r="C878" s="41">
        <v>0</v>
      </c>
      <c r="D878" s="41">
        <v>0</v>
      </c>
      <c r="E878" s="41">
        <v>0</v>
      </c>
      <c r="F878" s="41">
        <v>0</v>
      </c>
      <c r="G878" s="48">
        <v>39903</v>
      </c>
    </row>
    <row r="879" spans="1:7" x14ac:dyDescent="0.25">
      <c r="A879" s="48">
        <v>399030730</v>
      </c>
      <c r="B879" s="41" t="s">
        <v>1631</v>
      </c>
      <c r="C879" s="41">
        <v>0</v>
      </c>
      <c r="D879" s="41">
        <v>0</v>
      </c>
      <c r="E879" s="41">
        <v>0</v>
      </c>
      <c r="F879" s="41">
        <v>0</v>
      </c>
      <c r="G879" s="48">
        <v>39903</v>
      </c>
    </row>
    <row r="880" spans="1:7" x14ac:dyDescent="0.25">
      <c r="A880" s="48">
        <v>399030800</v>
      </c>
      <c r="B880" s="41" t="s">
        <v>1633</v>
      </c>
      <c r="C880" s="41">
        <v>0</v>
      </c>
      <c r="D880" s="41">
        <v>0</v>
      </c>
      <c r="E880" s="41">
        <v>0</v>
      </c>
      <c r="F880" s="41">
        <v>0</v>
      </c>
      <c r="G880" s="48">
        <v>39903</v>
      </c>
    </row>
    <row r="881" spans="1:7" x14ac:dyDescent="0.25">
      <c r="A881" s="48">
        <v>399030930</v>
      </c>
      <c r="B881" s="41" t="s">
        <v>1635</v>
      </c>
      <c r="C881" s="41">
        <v>0</v>
      </c>
      <c r="D881" s="41">
        <v>0</v>
      </c>
      <c r="E881" s="41">
        <v>0</v>
      </c>
      <c r="F881" s="41">
        <v>0</v>
      </c>
      <c r="G881" s="48">
        <v>39903</v>
      </c>
    </row>
    <row r="882" spans="1:7" x14ac:dyDescent="0.25">
      <c r="A882" s="48">
        <v>399030975</v>
      </c>
      <c r="B882" s="41" t="s">
        <v>1637</v>
      </c>
      <c r="C882" s="41">
        <v>0</v>
      </c>
      <c r="D882" s="41">
        <v>0</v>
      </c>
      <c r="E882" s="41">
        <v>0</v>
      </c>
      <c r="F882" s="41">
        <v>0</v>
      </c>
      <c r="G882" s="48">
        <v>39903</v>
      </c>
    </row>
    <row r="883" spans="1:7" x14ac:dyDescent="0.25">
      <c r="A883" s="48">
        <v>399032000</v>
      </c>
      <c r="B883" s="41" t="s">
        <v>1639</v>
      </c>
      <c r="C883" s="41">
        <v>0</v>
      </c>
      <c r="D883" s="41">
        <v>0</v>
      </c>
      <c r="E883" s="41">
        <v>0</v>
      </c>
      <c r="F883" s="41">
        <v>0</v>
      </c>
      <c r="G883" s="48">
        <v>39903</v>
      </c>
    </row>
    <row r="884" spans="1:7" x14ac:dyDescent="0.25">
      <c r="A884" s="48">
        <v>399032022</v>
      </c>
      <c r="B884" s="41" t="s">
        <v>1641</v>
      </c>
      <c r="C884" s="41">
        <v>0</v>
      </c>
      <c r="D884" s="41">
        <v>0</v>
      </c>
      <c r="E884" s="41">
        <v>0</v>
      </c>
      <c r="F884" s="41">
        <v>0</v>
      </c>
      <c r="G884" s="48">
        <v>39903</v>
      </c>
    </row>
    <row r="885" spans="1:7" x14ac:dyDescent="0.25">
      <c r="A885" s="48">
        <v>399032500</v>
      </c>
      <c r="B885" s="41" t="s">
        <v>1643</v>
      </c>
      <c r="C885" s="41">
        <v>0</v>
      </c>
      <c r="D885" s="41">
        <v>0</v>
      </c>
      <c r="E885" s="41">
        <v>0</v>
      </c>
      <c r="F885" s="41">
        <v>0</v>
      </c>
      <c r="G885" s="48">
        <v>39903</v>
      </c>
    </row>
    <row r="886" spans="1:7" x14ac:dyDescent="0.25">
      <c r="A886" s="48">
        <v>399032502</v>
      </c>
      <c r="B886" s="41" t="s">
        <v>1645</v>
      </c>
      <c r="C886" s="41">
        <v>0</v>
      </c>
      <c r="D886" s="41">
        <v>0</v>
      </c>
      <c r="E886" s="41">
        <v>0</v>
      </c>
      <c r="F886" s="41">
        <v>0</v>
      </c>
      <c r="G886" s="48">
        <v>39903</v>
      </c>
    </row>
    <row r="887" spans="1:7" x14ac:dyDescent="0.25">
      <c r="A887" s="48">
        <v>399032510</v>
      </c>
      <c r="B887" s="41" t="s">
        <v>1647</v>
      </c>
      <c r="C887" s="41">
        <v>0</v>
      </c>
      <c r="D887" s="41">
        <v>0</v>
      </c>
      <c r="E887" s="41">
        <v>0</v>
      </c>
      <c r="F887" s="41">
        <v>0</v>
      </c>
      <c r="G887" s="48">
        <v>39903</v>
      </c>
    </row>
    <row r="888" spans="1:7" x14ac:dyDescent="0.25">
      <c r="A888" s="48">
        <v>399032520</v>
      </c>
      <c r="B888" s="41" t="s">
        <v>1649</v>
      </c>
      <c r="C888" s="41">
        <v>0</v>
      </c>
      <c r="D888" s="41">
        <v>0</v>
      </c>
      <c r="E888" s="41">
        <v>0</v>
      </c>
      <c r="F888" s="41">
        <v>0</v>
      </c>
      <c r="G888" s="48">
        <v>39903</v>
      </c>
    </row>
    <row r="889" spans="1:7" x14ac:dyDescent="0.25">
      <c r="A889" s="48">
        <v>399032524</v>
      </c>
      <c r="B889" s="41" t="s">
        <v>1651</v>
      </c>
      <c r="C889" s="41">
        <v>0</v>
      </c>
      <c r="D889" s="41">
        <v>0</v>
      </c>
      <c r="E889" s="41">
        <v>0</v>
      </c>
      <c r="F889" s="41">
        <v>0</v>
      </c>
      <c r="G889" s="48">
        <v>39903</v>
      </c>
    </row>
    <row r="890" spans="1:7" x14ac:dyDescent="0.25">
      <c r="A890" s="48">
        <v>399032703</v>
      </c>
      <c r="B890" s="41" t="s">
        <v>1653</v>
      </c>
      <c r="C890" s="41">
        <v>0</v>
      </c>
      <c r="D890" s="41">
        <v>0</v>
      </c>
      <c r="E890" s="41">
        <v>0</v>
      </c>
      <c r="F890" s="41">
        <v>0</v>
      </c>
      <c r="G890" s="48">
        <v>39903</v>
      </c>
    </row>
    <row r="891" spans="1:7" x14ac:dyDescent="0.25">
      <c r="A891" s="48">
        <v>399032706</v>
      </c>
      <c r="B891" s="41" t="s">
        <v>1655</v>
      </c>
      <c r="C891" s="41">
        <v>0</v>
      </c>
      <c r="D891" s="41">
        <v>0</v>
      </c>
      <c r="E891" s="41">
        <v>0</v>
      </c>
      <c r="F891" s="41">
        <v>0</v>
      </c>
      <c r="G891" s="48">
        <v>39903</v>
      </c>
    </row>
    <row r="892" spans="1:7" x14ac:dyDescent="0.25">
      <c r="A892" s="48">
        <v>399032800</v>
      </c>
      <c r="B892" s="41" t="s">
        <v>1657</v>
      </c>
      <c r="C892" s="41">
        <v>0</v>
      </c>
      <c r="D892" s="41">
        <v>0</v>
      </c>
      <c r="E892" s="41">
        <v>0</v>
      </c>
      <c r="F892" s="41">
        <v>0</v>
      </c>
      <c r="G892" s="48">
        <v>39903</v>
      </c>
    </row>
    <row r="893" spans="1:7" x14ac:dyDescent="0.25">
      <c r="A893" s="48">
        <v>399032801</v>
      </c>
      <c r="B893" s="41" t="s">
        <v>1659</v>
      </c>
      <c r="C893" s="41">
        <v>0</v>
      </c>
      <c r="D893" s="41">
        <v>0</v>
      </c>
      <c r="E893" s="41">
        <v>0</v>
      </c>
      <c r="F893" s="41">
        <v>0</v>
      </c>
      <c r="G893" s="48">
        <v>39903</v>
      </c>
    </row>
    <row r="894" spans="1:7" x14ac:dyDescent="0.25">
      <c r="A894" s="48">
        <v>399034600</v>
      </c>
      <c r="B894" s="41" t="s">
        <v>1661</v>
      </c>
      <c r="C894" s="41">
        <v>0</v>
      </c>
      <c r="D894" s="41">
        <v>0</v>
      </c>
      <c r="E894" s="41">
        <v>0</v>
      </c>
      <c r="F894" s="41">
        <v>0</v>
      </c>
      <c r="G894" s="48">
        <v>39903</v>
      </c>
    </row>
    <row r="895" spans="1:7" x14ac:dyDescent="0.25">
      <c r="A895" s="48">
        <v>399034610</v>
      </c>
      <c r="B895" s="41" t="s">
        <v>1663</v>
      </c>
      <c r="C895" s="41">
        <v>0</v>
      </c>
      <c r="D895" s="41">
        <v>0</v>
      </c>
      <c r="E895" s="41">
        <v>0</v>
      </c>
      <c r="F895" s="41">
        <v>0</v>
      </c>
      <c r="G895" s="48">
        <v>39903</v>
      </c>
    </row>
    <row r="896" spans="1:7" x14ac:dyDescent="0.25">
      <c r="A896" s="48">
        <v>399034612</v>
      </c>
      <c r="B896" s="41" t="s">
        <v>1665</v>
      </c>
      <c r="C896" s="41">
        <v>0</v>
      </c>
      <c r="D896" s="41">
        <v>0</v>
      </c>
      <c r="E896" s="41">
        <v>0</v>
      </c>
      <c r="F896" s="41">
        <v>0</v>
      </c>
      <c r="G896" s="48">
        <v>39903</v>
      </c>
    </row>
    <row r="897" spans="1:7" x14ac:dyDescent="0.25">
      <c r="A897" s="48">
        <v>399034618</v>
      </c>
      <c r="B897" s="41" t="s">
        <v>1667</v>
      </c>
      <c r="C897" s="41">
        <v>0</v>
      </c>
      <c r="D897" s="41">
        <v>0</v>
      </c>
      <c r="E897" s="41">
        <v>0</v>
      </c>
      <c r="F897" s="41">
        <v>0</v>
      </c>
      <c r="G897" s="48">
        <v>39903</v>
      </c>
    </row>
    <row r="898" spans="1:7" x14ac:dyDescent="0.25">
      <c r="A898" s="48">
        <v>399034619</v>
      </c>
      <c r="B898" s="41" t="s">
        <v>1669</v>
      </c>
      <c r="C898" s="41">
        <v>0</v>
      </c>
      <c r="D898" s="41">
        <v>0</v>
      </c>
      <c r="E898" s="41">
        <v>0</v>
      </c>
      <c r="F898" s="41">
        <v>0</v>
      </c>
      <c r="G898" s="48">
        <v>39903</v>
      </c>
    </row>
    <row r="899" spans="1:7" x14ac:dyDescent="0.25">
      <c r="A899" s="48">
        <v>399036010</v>
      </c>
      <c r="B899" s="41" t="s">
        <v>1671</v>
      </c>
      <c r="C899" s="41">
        <v>0</v>
      </c>
      <c r="D899" s="41">
        <v>0</v>
      </c>
      <c r="E899" s="41">
        <v>0</v>
      </c>
      <c r="F899" s="41">
        <v>0</v>
      </c>
      <c r="G899" s="48">
        <v>39903</v>
      </c>
    </row>
    <row r="900" spans="1:7" x14ac:dyDescent="0.25">
      <c r="A900" s="48">
        <v>399039356</v>
      </c>
      <c r="B900" s="41" t="s">
        <v>1673</v>
      </c>
      <c r="C900" s="41">
        <v>0</v>
      </c>
      <c r="D900" s="41">
        <v>0</v>
      </c>
      <c r="E900" s="41">
        <v>0</v>
      </c>
      <c r="F900" s="41">
        <v>0</v>
      </c>
      <c r="G900" s="48">
        <v>39903</v>
      </c>
    </row>
    <row r="901" spans="1:7" x14ac:dyDescent="0.25">
      <c r="A901" s="48">
        <v>399039802</v>
      </c>
      <c r="B901" s="41" t="s">
        <v>1675</v>
      </c>
      <c r="C901" s="41">
        <v>0</v>
      </c>
      <c r="D901" s="41">
        <v>0</v>
      </c>
      <c r="E901" s="41">
        <v>0</v>
      </c>
      <c r="F901" s="41">
        <v>0</v>
      </c>
      <c r="G901" s="48">
        <v>39903</v>
      </c>
    </row>
    <row r="902" spans="1:7" x14ac:dyDescent="0.25">
      <c r="A902" s="48">
        <v>399040100</v>
      </c>
      <c r="B902" s="41" t="s">
        <v>1677</v>
      </c>
      <c r="C902" s="41">
        <v>9056.99</v>
      </c>
      <c r="D902" s="41">
        <v>48850</v>
      </c>
      <c r="E902" s="41">
        <v>48850</v>
      </c>
      <c r="F902" s="41">
        <v>-39793.01</v>
      </c>
      <c r="G902" s="48">
        <v>39904</v>
      </c>
    </row>
    <row r="903" spans="1:7" x14ac:dyDescent="0.25">
      <c r="A903" s="48">
        <v>399040101</v>
      </c>
      <c r="B903" s="41" t="s">
        <v>1679</v>
      </c>
      <c r="C903" s="41">
        <v>0</v>
      </c>
      <c r="D903" s="41">
        <v>0</v>
      </c>
      <c r="E903" s="41">
        <v>0</v>
      </c>
      <c r="F903" s="41">
        <v>0</v>
      </c>
      <c r="G903" s="48">
        <v>39904</v>
      </c>
    </row>
    <row r="904" spans="1:7" x14ac:dyDescent="0.25">
      <c r="A904" s="48">
        <v>399040102</v>
      </c>
      <c r="B904" s="41" t="s">
        <v>1681</v>
      </c>
      <c r="C904" s="41">
        <v>0</v>
      </c>
      <c r="D904" s="41">
        <v>0</v>
      </c>
      <c r="E904" s="41">
        <v>0</v>
      </c>
      <c r="F904" s="41">
        <v>0</v>
      </c>
      <c r="G904" s="48">
        <v>39904</v>
      </c>
    </row>
    <row r="905" spans="1:7" x14ac:dyDescent="0.25">
      <c r="A905" s="48">
        <v>399040103</v>
      </c>
      <c r="B905" s="41" t="s">
        <v>1683</v>
      </c>
      <c r="C905" s="41">
        <v>0</v>
      </c>
      <c r="D905" s="41">
        <v>0</v>
      </c>
      <c r="E905" s="41">
        <v>0</v>
      </c>
      <c r="F905" s="41">
        <v>0</v>
      </c>
      <c r="G905" s="48">
        <v>39904</v>
      </c>
    </row>
    <row r="906" spans="1:7" x14ac:dyDescent="0.25">
      <c r="A906" s="48">
        <v>399040110</v>
      </c>
      <c r="B906" s="41" t="s">
        <v>1685</v>
      </c>
      <c r="C906" s="41">
        <v>0</v>
      </c>
      <c r="D906" s="41">
        <v>0</v>
      </c>
      <c r="E906" s="41">
        <v>0</v>
      </c>
      <c r="F906" s="41">
        <v>0</v>
      </c>
      <c r="G906" s="48">
        <v>39904</v>
      </c>
    </row>
    <row r="907" spans="1:7" x14ac:dyDescent="0.25">
      <c r="A907" s="48">
        <v>399040120</v>
      </c>
      <c r="B907" s="41" t="s">
        <v>1687</v>
      </c>
      <c r="C907" s="41">
        <v>0</v>
      </c>
      <c r="D907" s="41">
        <v>0</v>
      </c>
      <c r="E907" s="41">
        <v>0</v>
      </c>
      <c r="F907" s="41">
        <v>0</v>
      </c>
      <c r="G907" s="48">
        <v>39904</v>
      </c>
    </row>
    <row r="908" spans="1:7" x14ac:dyDescent="0.25">
      <c r="A908" s="48">
        <v>399040150</v>
      </c>
      <c r="B908" s="41" t="s">
        <v>1689</v>
      </c>
      <c r="C908" s="41">
        <v>0</v>
      </c>
      <c r="D908" s="41">
        <v>0</v>
      </c>
      <c r="E908" s="41">
        <v>0</v>
      </c>
      <c r="F908" s="41">
        <v>0</v>
      </c>
      <c r="G908" s="48">
        <v>39904</v>
      </c>
    </row>
    <row r="909" spans="1:7" x14ac:dyDescent="0.25">
      <c r="A909" s="48">
        <v>399040200</v>
      </c>
      <c r="B909" s="41" t="s">
        <v>1691</v>
      </c>
      <c r="C909" s="41">
        <v>0</v>
      </c>
      <c r="D909" s="41">
        <v>0</v>
      </c>
      <c r="E909" s="41">
        <v>0</v>
      </c>
      <c r="F909" s="41">
        <v>0</v>
      </c>
      <c r="G909" s="48">
        <v>39904</v>
      </c>
    </row>
    <row r="910" spans="1:7" x14ac:dyDescent="0.25">
      <c r="A910" s="48">
        <v>399040400</v>
      </c>
      <c r="B910" s="41" t="s">
        <v>1693</v>
      </c>
      <c r="C910" s="41">
        <v>0</v>
      </c>
      <c r="D910" s="41">
        <v>0</v>
      </c>
      <c r="E910" s="41">
        <v>0</v>
      </c>
      <c r="F910" s="41">
        <v>0</v>
      </c>
      <c r="G910" s="48">
        <v>39904</v>
      </c>
    </row>
    <row r="911" spans="1:7" x14ac:dyDescent="0.25">
      <c r="A911" s="48">
        <v>399040700</v>
      </c>
      <c r="B911" s="41" t="s">
        <v>1695</v>
      </c>
      <c r="C911" s="41">
        <v>0</v>
      </c>
      <c r="D911" s="41">
        <v>0</v>
      </c>
      <c r="E911" s="41">
        <v>0</v>
      </c>
      <c r="F911" s="41">
        <v>0</v>
      </c>
      <c r="G911" s="48">
        <v>39904</v>
      </c>
    </row>
    <row r="912" spans="1:7" x14ac:dyDescent="0.25">
      <c r="A912" s="48">
        <v>399040715</v>
      </c>
      <c r="B912" s="41" t="s">
        <v>1697</v>
      </c>
      <c r="C912" s="41">
        <v>0</v>
      </c>
      <c r="D912" s="41">
        <v>0</v>
      </c>
      <c r="E912" s="41">
        <v>0</v>
      </c>
      <c r="F912" s="41">
        <v>0</v>
      </c>
      <c r="G912" s="48">
        <v>39904</v>
      </c>
    </row>
    <row r="913" spans="1:7" x14ac:dyDescent="0.25">
      <c r="A913" s="48">
        <v>399040730</v>
      </c>
      <c r="B913" s="41" t="s">
        <v>1699</v>
      </c>
      <c r="C913" s="41">
        <v>0</v>
      </c>
      <c r="D913" s="41">
        <v>0</v>
      </c>
      <c r="E913" s="41">
        <v>0</v>
      </c>
      <c r="F913" s="41">
        <v>0</v>
      </c>
      <c r="G913" s="48">
        <v>39904</v>
      </c>
    </row>
    <row r="914" spans="1:7" x14ac:dyDescent="0.25">
      <c r="A914" s="48">
        <v>399040800</v>
      </c>
      <c r="B914" s="41" t="s">
        <v>1701</v>
      </c>
      <c r="C914" s="41">
        <v>0</v>
      </c>
      <c r="D914" s="41">
        <v>0</v>
      </c>
      <c r="E914" s="41">
        <v>0</v>
      </c>
      <c r="F914" s="41">
        <v>0</v>
      </c>
      <c r="G914" s="48">
        <v>39904</v>
      </c>
    </row>
    <row r="915" spans="1:7" x14ac:dyDescent="0.25">
      <c r="A915" s="48">
        <v>399040915</v>
      </c>
      <c r="B915" s="41" t="s">
        <v>1703</v>
      </c>
      <c r="C915" s="41">
        <v>0</v>
      </c>
      <c r="D915" s="41">
        <v>0</v>
      </c>
      <c r="E915" s="41">
        <v>0</v>
      </c>
      <c r="F915" s="41">
        <v>0</v>
      </c>
      <c r="G915" s="48">
        <v>39904</v>
      </c>
    </row>
    <row r="916" spans="1:7" x14ac:dyDescent="0.25">
      <c r="A916" s="48">
        <v>399040930</v>
      </c>
      <c r="B916" s="41" t="s">
        <v>1705</v>
      </c>
      <c r="C916" s="41">
        <v>54.6</v>
      </c>
      <c r="D916" s="41">
        <v>500</v>
      </c>
      <c r="E916" s="41">
        <v>500</v>
      </c>
      <c r="F916" s="41">
        <v>-445.4</v>
      </c>
      <c r="G916" s="48">
        <v>39904</v>
      </c>
    </row>
    <row r="917" spans="1:7" x14ac:dyDescent="0.25">
      <c r="A917" s="48">
        <v>399040975</v>
      </c>
      <c r="B917" s="41" t="s">
        <v>1707</v>
      </c>
      <c r="C917" s="41">
        <v>260</v>
      </c>
      <c r="D917" s="41">
        <v>600</v>
      </c>
      <c r="E917" s="41">
        <v>600</v>
      </c>
      <c r="F917" s="41">
        <v>-340</v>
      </c>
      <c r="G917" s="48">
        <v>39904</v>
      </c>
    </row>
    <row r="918" spans="1:7" x14ac:dyDescent="0.25">
      <c r="A918" s="48">
        <v>399042000</v>
      </c>
      <c r="B918" s="41" t="s">
        <v>1709</v>
      </c>
      <c r="C918" s="41">
        <v>0</v>
      </c>
      <c r="D918" s="41">
        <v>0</v>
      </c>
      <c r="E918" s="41">
        <v>0</v>
      </c>
      <c r="F918" s="41">
        <v>0</v>
      </c>
      <c r="G918" s="48">
        <v>39904</v>
      </c>
    </row>
    <row r="919" spans="1:7" x14ac:dyDescent="0.25">
      <c r="A919" s="48">
        <v>399042002</v>
      </c>
      <c r="B919" s="41" t="s">
        <v>1711</v>
      </c>
      <c r="C919" s="41">
        <v>0</v>
      </c>
      <c r="D919" s="41">
        <v>0</v>
      </c>
      <c r="E919" s="41">
        <v>0</v>
      </c>
      <c r="F919" s="41">
        <v>0</v>
      </c>
      <c r="G919" s="48">
        <v>39904</v>
      </c>
    </row>
    <row r="920" spans="1:7" x14ac:dyDescent="0.25">
      <c r="A920" s="48">
        <v>399042003</v>
      </c>
      <c r="B920" s="41" t="s">
        <v>1713</v>
      </c>
      <c r="C920" s="41">
        <v>0</v>
      </c>
      <c r="D920" s="41">
        <v>0</v>
      </c>
      <c r="E920" s="41">
        <v>0</v>
      </c>
      <c r="F920" s="41">
        <v>0</v>
      </c>
      <c r="G920" s="48">
        <v>39904</v>
      </c>
    </row>
    <row r="921" spans="1:7" x14ac:dyDescent="0.25">
      <c r="A921" s="48">
        <v>399042022</v>
      </c>
      <c r="B921" s="41" t="s">
        <v>1715</v>
      </c>
      <c r="C921" s="41">
        <v>9606.89</v>
      </c>
      <c r="D921" s="41">
        <v>5000</v>
      </c>
      <c r="E921" s="41">
        <v>5000</v>
      </c>
      <c r="F921" s="41">
        <v>4606.8900000000003</v>
      </c>
      <c r="G921" s="48">
        <v>39904</v>
      </c>
    </row>
    <row r="922" spans="1:7" x14ac:dyDescent="0.25">
      <c r="A922" s="48">
        <v>399042401</v>
      </c>
      <c r="B922" s="41" t="s">
        <v>1717</v>
      </c>
      <c r="C922" s="41">
        <v>0</v>
      </c>
      <c r="D922" s="41">
        <v>0</v>
      </c>
      <c r="E922" s="41">
        <v>0</v>
      </c>
      <c r="F922" s="41">
        <v>0</v>
      </c>
      <c r="G922" s="48">
        <v>39904</v>
      </c>
    </row>
    <row r="923" spans="1:7" x14ac:dyDescent="0.25">
      <c r="A923" s="48">
        <v>399042422</v>
      </c>
      <c r="B923" s="41" t="s">
        <v>1719</v>
      </c>
      <c r="C923" s="41">
        <v>9563.66</v>
      </c>
      <c r="D923" s="41">
        <v>10000</v>
      </c>
      <c r="E923" s="41">
        <v>10000</v>
      </c>
      <c r="F923" s="41">
        <v>-436.34</v>
      </c>
      <c r="G923" s="48">
        <v>39904</v>
      </c>
    </row>
    <row r="924" spans="1:7" x14ac:dyDescent="0.25">
      <c r="A924" s="48">
        <v>399042423</v>
      </c>
      <c r="B924" s="41" t="s">
        <v>1721</v>
      </c>
      <c r="C924" s="41">
        <v>0</v>
      </c>
      <c r="D924" s="41">
        <v>0</v>
      </c>
      <c r="E924" s="41">
        <v>0</v>
      </c>
      <c r="F924" s="41">
        <v>0</v>
      </c>
      <c r="G924" s="48">
        <v>39904</v>
      </c>
    </row>
    <row r="925" spans="1:7" x14ac:dyDescent="0.25">
      <c r="A925" s="48">
        <v>399042428</v>
      </c>
      <c r="B925" s="41" t="s">
        <v>1723</v>
      </c>
      <c r="C925" s="41">
        <v>0</v>
      </c>
      <c r="D925" s="41">
        <v>0</v>
      </c>
      <c r="E925" s="41">
        <v>0</v>
      </c>
      <c r="F925" s="41">
        <v>0</v>
      </c>
      <c r="G925" s="48">
        <v>39904</v>
      </c>
    </row>
    <row r="926" spans="1:7" x14ac:dyDescent="0.25">
      <c r="A926" s="48">
        <v>399042429</v>
      </c>
      <c r="B926" s="41" t="s">
        <v>1725</v>
      </c>
      <c r="C926" s="41">
        <v>0</v>
      </c>
      <c r="D926" s="41">
        <v>0</v>
      </c>
      <c r="E926" s="41">
        <v>0</v>
      </c>
      <c r="F926" s="41">
        <v>0</v>
      </c>
      <c r="G926" s="48">
        <v>39904</v>
      </c>
    </row>
    <row r="927" spans="1:7" x14ac:dyDescent="0.25">
      <c r="A927" s="48">
        <v>399042430</v>
      </c>
      <c r="B927" s="41" t="s">
        <v>1727</v>
      </c>
      <c r="C927" s="41">
        <v>99</v>
      </c>
      <c r="D927" s="41">
        <v>100</v>
      </c>
      <c r="E927" s="41">
        <v>100</v>
      </c>
      <c r="F927" s="41">
        <v>-1</v>
      </c>
      <c r="G927" s="48">
        <v>39904</v>
      </c>
    </row>
    <row r="928" spans="1:7" x14ac:dyDescent="0.25">
      <c r="A928" s="48">
        <v>399042432</v>
      </c>
      <c r="B928" s="41" t="s">
        <v>1729</v>
      </c>
      <c r="C928" s="41">
        <v>0</v>
      </c>
      <c r="D928" s="41">
        <v>300</v>
      </c>
      <c r="E928" s="41">
        <v>300</v>
      </c>
      <c r="F928" s="41">
        <v>-300</v>
      </c>
      <c r="G928" s="48">
        <v>39904</v>
      </c>
    </row>
    <row r="929" spans="1:7" x14ac:dyDescent="0.25">
      <c r="A929" s="48">
        <v>399042500</v>
      </c>
      <c r="B929" s="41" t="s">
        <v>1731</v>
      </c>
      <c r="C929" s="41">
        <v>0</v>
      </c>
      <c r="D929" s="41">
        <v>700</v>
      </c>
      <c r="E929" s="41">
        <v>700</v>
      </c>
      <c r="F929" s="41">
        <v>-700</v>
      </c>
      <c r="G929" s="48">
        <v>39904</v>
      </c>
    </row>
    <row r="930" spans="1:7" x14ac:dyDescent="0.25">
      <c r="A930" s="48">
        <v>399042502</v>
      </c>
      <c r="B930" s="41" t="s">
        <v>1733</v>
      </c>
      <c r="C930" s="41">
        <v>0</v>
      </c>
      <c r="D930" s="41">
        <v>0</v>
      </c>
      <c r="E930" s="41">
        <v>0</v>
      </c>
      <c r="F930" s="41">
        <v>0</v>
      </c>
      <c r="G930" s="48">
        <v>39904</v>
      </c>
    </row>
    <row r="931" spans="1:7" x14ac:dyDescent="0.25">
      <c r="A931" s="48">
        <v>399042510</v>
      </c>
      <c r="B931" s="41" t="s">
        <v>1735</v>
      </c>
      <c r="C931" s="41">
        <v>0</v>
      </c>
      <c r="D931" s="41">
        <v>0</v>
      </c>
      <c r="E931" s="41">
        <v>0</v>
      </c>
      <c r="F931" s="41">
        <v>0</v>
      </c>
      <c r="G931" s="48">
        <v>39904</v>
      </c>
    </row>
    <row r="932" spans="1:7" x14ac:dyDescent="0.25">
      <c r="A932" s="48">
        <v>399042520</v>
      </c>
      <c r="B932" s="41" t="s">
        <v>1737</v>
      </c>
      <c r="C932" s="41">
        <v>0</v>
      </c>
      <c r="D932" s="41">
        <v>0</v>
      </c>
      <c r="E932" s="41">
        <v>0</v>
      </c>
      <c r="F932" s="41">
        <v>0</v>
      </c>
      <c r="G932" s="48">
        <v>39904</v>
      </c>
    </row>
    <row r="933" spans="1:7" x14ac:dyDescent="0.25">
      <c r="A933" s="48">
        <v>399042524</v>
      </c>
      <c r="B933" s="41" t="s">
        <v>1739</v>
      </c>
      <c r="C933" s="41">
        <v>0</v>
      </c>
      <c r="D933" s="41">
        <v>0</v>
      </c>
      <c r="E933" s="41">
        <v>0</v>
      </c>
      <c r="F933" s="41">
        <v>0</v>
      </c>
      <c r="G933" s="48">
        <v>39904</v>
      </c>
    </row>
    <row r="934" spans="1:7" x14ac:dyDescent="0.25">
      <c r="A934" s="48">
        <v>399042701</v>
      </c>
      <c r="B934" s="41" t="s">
        <v>1741</v>
      </c>
      <c r="C934" s="41">
        <v>0</v>
      </c>
      <c r="D934" s="41">
        <v>0</v>
      </c>
      <c r="E934" s="41">
        <v>0</v>
      </c>
      <c r="F934" s="41">
        <v>0</v>
      </c>
      <c r="G934" s="48">
        <v>39904</v>
      </c>
    </row>
    <row r="935" spans="1:7" x14ac:dyDescent="0.25">
      <c r="A935" s="48">
        <v>399042703</v>
      </c>
      <c r="B935" s="41" t="s">
        <v>1743</v>
      </c>
      <c r="C935" s="41">
        <v>0</v>
      </c>
      <c r="D935" s="41">
        <v>0</v>
      </c>
      <c r="E935" s="41">
        <v>0</v>
      </c>
      <c r="F935" s="41">
        <v>0</v>
      </c>
      <c r="G935" s="48">
        <v>39904</v>
      </c>
    </row>
    <row r="936" spans="1:7" x14ac:dyDescent="0.25">
      <c r="A936" s="48">
        <v>399042706</v>
      </c>
      <c r="B936" s="41" t="s">
        <v>1745</v>
      </c>
      <c r="C936" s="41">
        <v>0</v>
      </c>
      <c r="D936" s="41">
        <v>0</v>
      </c>
      <c r="E936" s="41">
        <v>0</v>
      </c>
      <c r="F936" s="41">
        <v>0</v>
      </c>
      <c r="G936" s="48">
        <v>39904</v>
      </c>
    </row>
    <row r="937" spans="1:7" x14ac:dyDescent="0.25">
      <c r="A937" s="48">
        <v>399042801</v>
      </c>
      <c r="B937" s="41" t="s">
        <v>1747</v>
      </c>
      <c r="C937" s="41">
        <v>0</v>
      </c>
      <c r="D937" s="41">
        <v>0</v>
      </c>
      <c r="E937" s="41">
        <v>0</v>
      </c>
      <c r="F937" s="41">
        <v>0</v>
      </c>
      <c r="G937" s="48">
        <v>39904</v>
      </c>
    </row>
    <row r="938" spans="1:7" x14ac:dyDescent="0.25">
      <c r="A938" s="48">
        <v>399044600</v>
      </c>
      <c r="B938" s="41" t="s">
        <v>1749</v>
      </c>
      <c r="C938" s="41">
        <v>0</v>
      </c>
      <c r="D938" s="41">
        <v>0</v>
      </c>
      <c r="E938" s="41">
        <v>0</v>
      </c>
      <c r="F938" s="41">
        <v>0</v>
      </c>
      <c r="G938" s="48">
        <v>39904</v>
      </c>
    </row>
    <row r="939" spans="1:7" x14ac:dyDescent="0.25">
      <c r="A939" s="48">
        <v>399044610</v>
      </c>
      <c r="B939" s="41" t="s">
        <v>1751</v>
      </c>
      <c r="C939" s="41">
        <v>0</v>
      </c>
      <c r="D939" s="41">
        <v>0</v>
      </c>
      <c r="E939" s="41">
        <v>0</v>
      </c>
      <c r="F939" s="41">
        <v>0</v>
      </c>
      <c r="G939" s="48">
        <v>39904</v>
      </c>
    </row>
    <row r="940" spans="1:7" x14ac:dyDescent="0.25">
      <c r="A940" s="48">
        <v>399044612</v>
      </c>
      <c r="B940" s="41" t="s">
        <v>1753</v>
      </c>
      <c r="C940" s="41">
        <v>0</v>
      </c>
      <c r="D940" s="41">
        <v>0</v>
      </c>
      <c r="E940" s="41">
        <v>0</v>
      </c>
      <c r="F940" s="41">
        <v>0</v>
      </c>
      <c r="G940" s="48">
        <v>39904</v>
      </c>
    </row>
    <row r="941" spans="1:7" x14ac:dyDescent="0.25">
      <c r="A941" s="48">
        <v>399044618</v>
      </c>
      <c r="B941" s="41" t="s">
        <v>1755</v>
      </c>
      <c r="C941" s="41">
        <v>0</v>
      </c>
      <c r="D941" s="41">
        <v>0</v>
      </c>
      <c r="E941" s="41">
        <v>0</v>
      </c>
      <c r="F941" s="41">
        <v>0</v>
      </c>
      <c r="G941" s="48">
        <v>39904</v>
      </c>
    </row>
    <row r="942" spans="1:7" x14ac:dyDescent="0.25">
      <c r="A942" s="48">
        <v>399044619</v>
      </c>
      <c r="B942" s="41" t="s">
        <v>1757</v>
      </c>
      <c r="C942" s="41">
        <v>0</v>
      </c>
      <c r="D942" s="41">
        <v>0</v>
      </c>
      <c r="E942" s="41">
        <v>0</v>
      </c>
      <c r="F942" s="41">
        <v>0</v>
      </c>
      <c r="G942" s="48">
        <v>39904</v>
      </c>
    </row>
    <row r="943" spans="1:7" x14ac:dyDescent="0.25">
      <c r="A943" s="48">
        <v>399044621</v>
      </c>
      <c r="B943" s="41" t="s">
        <v>1759</v>
      </c>
      <c r="C943" s="41">
        <v>0</v>
      </c>
      <c r="D943" s="41">
        <v>0</v>
      </c>
      <c r="E943" s="41">
        <v>0</v>
      </c>
      <c r="F943" s="41">
        <v>0</v>
      </c>
      <c r="G943" s="48">
        <v>39904</v>
      </c>
    </row>
    <row r="944" spans="1:7" x14ac:dyDescent="0.25">
      <c r="A944" s="48">
        <v>399046010</v>
      </c>
      <c r="B944" s="41" t="s">
        <v>1761</v>
      </c>
      <c r="C944" s="41">
        <v>0</v>
      </c>
      <c r="D944" s="41">
        <v>0</v>
      </c>
      <c r="E944" s="41">
        <v>0</v>
      </c>
      <c r="F944" s="41">
        <v>0</v>
      </c>
      <c r="G944" s="48">
        <v>39904</v>
      </c>
    </row>
    <row r="945" spans="1:7" x14ac:dyDescent="0.25">
      <c r="A945" s="48">
        <v>399049054</v>
      </c>
      <c r="B945" s="41" t="s">
        <v>1763</v>
      </c>
      <c r="C945" s="41">
        <v>0</v>
      </c>
      <c r="D945" s="41">
        <v>0</v>
      </c>
      <c r="E945" s="41">
        <v>0</v>
      </c>
      <c r="F945" s="41">
        <v>0</v>
      </c>
      <c r="G945" s="48">
        <v>39904</v>
      </c>
    </row>
    <row r="946" spans="1:7" x14ac:dyDescent="0.25">
      <c r="A946" s="48">
        <v>399049059</v>
      </c>
      <c r="B946" s="41" t="s">
        <v>1765</v>
      </c>
      <c r="C946" s="41">
        <v>-80</v>
      </c>
      <c r="D946" s="41">
        <v>0</v>
      </c>
      <c r="E946" s="41">
        <v>0</v>
      </c>
      <c r="F946" s="41">
        <v>-80</v>
      </c>
      <c r="G946" s="48">
        <v>39904</v>
      </c>
    </row>
    <row r="947" spans="1:7" x14ac:dyDescent="0.25">
      <c r="A947" s="48">
        <v>399049064</v>
      </c>
      <c r="B947" s="41" t="s">
        <v>1767</v>
      </c>
      <c r="C947" s="41">
        <v>0</v>
      </c>
      <c r="D947" s="41">
        <v>0</v>
      </c>
      <c r="E947" s="41">
        <v>0</v>
      </c>
      <c r="F947" s="41">
        <v>0</v>
      </c>
      <c r="G947" s="48">
        <v>39904</v>
      </c>
    </row>
    <row r="948" spans="1:7" x14ac:dyDescent="0.25">
      <c r="A948" s="48">
        <v>399049068</v>
      </c>
      <c r="B948" s="41" t="s">
        <v>1769</v>
      </c>
      <c r="C948" s="41">
        <v>0</v>
      </c>
      <c r="D948" s="41">
        <v>0</v>
      </c>
      <c r="E948" s="41">
        <v>0</v>
      </c>
      <c r="F948" s="41">
        <v>0</v>
      </c>
      <c r="G948" s="48">
        <v>39904</v>
      </c>
    </row>
    <row r="949" spans="1:7" x14ac:dyDescent="0.25">
      <c r="A949" s="48">
        <v>399049100</v>
      </c>
      <c r="B949" s="41" t="s">
        <v>1729</v>
      </c>
      <c r="C949" s="41">
        <v>0</v>
      </c>
      <c r="D949" s="41">
        <v>0</v>
      </c>
      <c r="E949" s="41">
        <v>0</v>
      </c>
      <c r="F949" s="41">
        <v>0</v>
      </c>
      <c r="G949" s="48">
        <v>39904</v>
      </c>
    </row>
    <row r="950" spans="1:7" x14ac:dyDescent="0.25">
      <c r="A950" s="48">
        <v>399049103</v>
      </c>
      <c r="B950" s="41" t="s">
        <v>1772</v>
      </c>
      <c r="C950" s="41">
        <v>0</v>
      </c>
      <c r="D950" s="41">
        <v>0</v>
      </c>
      <c r="E950" s="41">
        <v>0</v>
      </c>
      <c r="F950" s="41">
        <v>0</v>
      </c>
      <c r="G950" s="48">
        <v>39904</v>
      </c>
    </row>
    <row r="951" spans="1:7" x14ac:dyDescent="0.25">
      <c r="A951" s="48">
        <v>399049105</v>
      </c>
      <c r="B951" s="41" t="s">
        <v>1774</v>
      </c>
      <c r="C951" s="41">
        <v>-1208.25</v>
      </c>
      <c r="D951" s="41">
        <v>-2500</v>
      </c>
      <c r="E951" s="41">
        <v>-2500</v>
      </c>
      <c r="F951" s="41">
        <v>1291.75</v>
      </c>
      <c r="G951" s="48">
        <v>39904</v>
      </c>
    </row>
    <row r="952" spans="1:7" x14ac:dyDescent="0.25">
      <c r="A952" s="48">
        <v>399049204</v>
      </c>
      <c r="B952" s="41" t="s">
        <v>1776</v>
      </c>
      <c r="C952" s="41">
        <v>0</v>
      </c>
      <c r="D952" s="41">
        <v>0</v>
      </c>
      <c r="E952" s="41">
        <v>0</v>
      </c>
      <c r="F952" s="41">
        <v>0</v>
      </c>
      <c r="G952" s="48">
        <v>39904</v>
      </c>
    </row>
    <row r="953" spans="1:7" x14ac:dyDescent="0.25">
      <c r="A953" s="48">
        <v>399049205</v>
      </c>
      <c r="B953" s="41" t="s">
        <v>1778</v>
      </c>
      <c r="C953" s="41">
        <v>0</v>
      </c>
      <c r="D953" s="41">
        <v>0</v>
      </c>
      <c r="E953" s="41">
        <v>0</v>
      </c>
      <c r="F953" s="41">
        <v>0</v>
      </c>
      <c r="G953" s="48">
        <v>39904</v>
      </c>
    </row>
    <row r="954" spans="1:7" x14ac:dyDescent="0.25">
      <c r="A954" s="48">
        <v>399049206</v>
      </c>
      <c r="B954" s="41" t="s">
        <v>1780</v>
      </c>
      <c r="C954" s="41">
        <v>-385.15</v>
      </c>
      <c r="D954" s="41">
        <v>0</v>
      </c>
      <c r="E954" s="41">
        <v>0</v>
      </c>
      <c r="F954" s="41">
        <v>-385.15</v>
      </c>
      <c r="G954" s="48">
        <v>39904</v>
      </c>
    </row>
    <row r="955" spans="1:7" x14ac:dyDescent="0.25">
      <c r="A955" s="48">
        <v>399049356</v>
      </c>
      <c r="B955" s="41" t="s">
        <v>1782</v>
      </c>
      <c r="C955" s="41">
        <v>0</v>
      </c>
      <c r="D955" s="41">
        <v>0</v>
      </c>
      <c r="E955" s="41">
        <v>0</v>
      </c>
      <c r="F955" s="41">
        <v>0</v>
      </c>
      <c r="G955" s="48">
        <v>39904</v>
      </c>
    </row>
    <row r="956" spans="1:7" x14ac:dyDescent="0.25">
      <c r="A956" s="48">
        <v>399049802</v>
      </c>
      <c r="B956" s="41" t="s">
        <v>1784</v>
      </c>
      <c r="C956" s="41">
        <v>0</v>
      </c>
      <c r="D956" s="41">
        <v>0</v>
      </c>
      <c r="E956" s="41">
        <v>0</v>
      </c>
      <c r="F956" s="41">
        <v>0</v>
      </c>
      <c r="G956" s="48">
        <v>39904</v>
      </c>
    </row>
    <row r="957" spans="1:7" x14ac:dyDescent="0.25">
      <c r="A957" s="48">
        <v>399050100</v>
      </c>
      <c r="B957" s="41" t="s">
        <v>1786</v>
      </c>
      <c r="C957" s="41">
        <v>0</v>
      </c>
      <c r="D957" s="41">
        <v>0</v>
      </c>
      <c r="E957" s="41">
        <v>0</v>
      </c>
      <c r="F957" s="41">
        <v>0</v>
      </c>
      <c r="G957" s="48">
        <v>39905</v>
      </c>
    </row>
    <row r="958" spans="1:7" x14ac:dyDescent="0.25">
      <c r="A958" s="48">
        <v>399050101</v>
      </c>
      <c r="B958" s="41" t="s">
        <v>1788</v>
      </c>
      <c r="C958" s="41">
        <v>0</v>
      </c>
      <c r="D958" s="41">
        <v>0</v>
      </c>
      <c r="E958" s="41">
        <v>0</v>
      </c>
      <c r="F958" s="41">
        <v>0</v>
      </c>
      <c r="G958" s="48">
        <v>39905</v>
      </c>
    </row>
    <row r="959" spans="1:7" x14ac:dyDescent="0.25">
      <c r="A959" s="48">
        <v>399050120</v>
      </c>
      <c r="B959" s="41" t="s">
        <v>1790</v>
      </c>
      <c r="C959" s="41">
        <v>0</v>
      </c>
      <c r="D959" s="41">
        <v>0</v>
      </c>
      <c r="E959" s="41">
        <v>0</v>
      </c>
      <c r="F959" s="41">
        <v>0</v>
      </c>
      <c r="G959" s="48">
        <v>39905</v>
      </c>
    </row>
    <row r="960" spans="1:7" x14ac:dyDescent="0.25">
      <c r="A960" s="48">
        <v>399050150</v>
      </c>
      <c r="B960" s="41" t="s">
        <v>1792</v>
      </c>
      <c r="C960" s="41">
        <v>0</v>
      </c>
      <c r="D960" s="41">
        <v>0</v>
      </c>
      <c r="E960" s="41">
        <v>0</v>
      </c>
      <c r="F960" s="41">
        <v>0</v>
      </c>
      <c r="G960" s="48">
        <v>39905</v>
      </c>
    </row>
    <row r="961" spans="1:7" x14ac:dyDescent="0.25">
      <c r="A961" s="48">
        <v>399050200</v>
      </c>
      <c r="B961" s="41" t="s">
        <v>1794</v>
      </c>
      <c r="C961" s="41">
        <v>0</v>
      </c>
      <c r="D961" s="41">
        <v>0</v>
      </c>
      <c r="E961" s="41">
        <v>0</v>
      </c>
      <c r="F961" s="41">
        <v>0</v>
      </c>
      <c r="G961" s="48">
        <v>39905</v>
      </c>
    </row>
    <row r="962" spans="1:7" x14ac:dyDescent="0.25">
      <c r="A962" s="48">
        <v>399050700</v>
      </c>
      <c r="B962" s="41" t="s">
        <v>1796</v>
      </c>
      <c r="C962" s="41">
        <v>0</v>
      </c>
      <c r="D962" s="41">
        <v>0</v>
      </c>
      <c r="E962" s="41">
        <v>0</v>
      </c>
      <c r="F962" s="41">
        <v>0</v>
      </c>
      <c r="G962" s="48">
        <v>39905</v>
      </c>
    </row>
    <row r="963" spans="1:7" x14ac:dyDescent="0.25">
      <c r="A963" s="48">
        <v>399050800</v>
      </c>
      <c r="B963" s="41" t="s">
        <v>1798</v>
      </c>
      <c r="C963" s="41">
        <v>0</v>
      </c>
      <c r="D963" s="41">
        <v>0</v>
      </c>
      <c r="E963" s="41">
        <v>0</v>
      </c>
      <c r="F963" s="41">
        <v>0</v>
      </c>
      <c r="G963" s="48">
        <v>39905</v>
      </c>
    </row>
    <row r="964" spans="1:7" x14ac:dyDescent="0.25">
      <c r="A964" s="48">
        <v>399050830</v>
      </c>
      <c r="B964" s="41" t="s">
        <v>1800</v>
      </c>
      <c r="C964" s="41">
        <v>0</v>
      </c>
      <c r="D964" s="41">
        <v>0</v>
      </c>
      <c r="E964" s="41">
        <v>0</v>
      </c>
      <c r="F964" s="41">
        <v>0</v>
      </c>
      <c r="G964" s="48">
        <v>39905</v>
      </c>
    </row>
    <row r="965" spans="1:7" x14ac:dyDescent="0.25">
      <c r="A965" s="48">
        <v>399050915</v>
      </c>
      <c r="B965" s="41" t="s">
        <v>1802</v>
      </c>
      <c r="C965" s="41">
        <v>0</v>
      </c>
      <c r="D965" s="41">
        <v>0</v>
      </c>
      <c r="E965" s="41">
        <v>0</v>
      </c>
      <c r="F965" s="41">
        <v>0</v>
      </c>
      <c r="G965" s="48">
        <v>39905</v>
      </c>
    </row>
    <row r="966" spans="1:7" x14ac:dyDescent="0.25">
      <c r="A966" s="48">
        <v>399050930</v>
      </c>
      <c r="B966" s="41" t="s">
        <v>1804</v>
      </c>
      <c r="C966" s="41">
        <v>0</v>
      </c>
      <c r="D966" s="41">
        <v>0</v>
      </c>
      <c r="E966" s="41">
        <v>0</v>
      </c>
      <c r="F966" s="41">
        <v>0</v>
      </c>
      <c r="G966" s="48">
        <v>39905</v>
      </c>
    </row>
    <row r="967" spans="1:7" x14ac:dyDescent="0.25">
      <c r="A967" s="48">
        <v>399050975</v>
      </c>
      <c r="B967" s="41" t="s">
        <v>1806</v>
      </c>
      <c r="C967" s="41">
        <v>0</v>
      </c>
      <c r="D967" s="41">
        <v>0</v>
      </c>
      <c r="E967" s="41">
        <v>0</v>
      </c>
      <c r="F967" s="41">
        <v>0</v>
      </c>
      <c r="G967" s="48">
        <v>39905</v>
      </c>
    </row>
    <row r="968" spans="1:7" x14ac:dyDescent="0.25">
      <c r="A968" s="48">
        <v>399052000</v>
      </c>
      <c r="B968" s="41" t="s">
        <v>1808</v>
      </c>
      <c r="C968" s="41">
        <v>0</v>
      </c>
      <c r="D968" s="41">
        <v>0</v>
      </c>
      <c r="E968" s="41">
        <v>0</v>
      </c>
      <c r="F968" s="41">
        <v>0</v>
      </c>
      <c r="G968" s="48">
        <v>39905</v>
      </c>
    </row>
    <row r="969" spans="1:7" x14ac:dyDescent="0.25">
      <c r="A969" s="48">
        <v>399052022</v>
      </c>
      <c r="B969" s="41" t="s">
        <v>1810</v>
      </c>
      <c r="C969" s="41">
        <v>0</v>
      </c>
      <c r="D969" s="41">
        <v>0</v>
      </c>
      <c r="E969" s="41">
        <v>0</v>
      </c>
      <c r="F969" s="41">
        <v>0</v>
      </c>
      <c r="G969" s="48">
        <v>39905</v>
      </c>
    </row>
    <row r="970" spans="1:7" x14ac:dyDescent="0.25">
      <c r="A970" s="48">
        <v>399052424</v>
      </c>
      <c r="B970" s="41" t="s">
        <v>1812</v>
      </c>
      <c r="C970" s="41">
        <v>0</v>
      </c>
      <c r="D970" s="41">
        <v>0</v>
      </c>
      <c r="E970" s="41">
        <v>0</v>
      </c>
      <c r="F970" s="41">
        <v>0</v>
      </c>
      <c r="G970" s="48">
        <v>39905</v>
      </c>
    </row>
    <row r="971" spans="1:7" x14ac:dyDescent="0.25">
      <c r="A971" s="48">
        <v>399052429</v>
      </c>
      <c r="B971" s="41" t="s">
        <v>1814</v>
      </c>
      <c r="C971" s="41">
        <v>19650</v>
      </c>
      <c r="D971" s="41">
        <v>35500</v>
      </c>
      <c r="E971" s="41">
        <v>35500</v>
      </c>
      <c r="F971" s="41">
        <v>-15850</v>
      </c>
      <c r="G971" s="48">
        <v>39905</v>
      </c>
    </row>
    <row r="972" spans="1:7" x14ac:dyDescent="0.25">
      <c r="A972" s="48">
        <v>399052430</v>
      </c>
      <c r="B972" s="41" t="s">
        <v>1816</v>
      </c>
      <c r="C972" s="41">
        <v>0</v>
      </c>
      <c r="D972" s="41">
        <v>0</v>
      </c>
      <c r="E972" s="41">
        <v>0</v>
      </c>
      <c r="F972" s="41">
        <v>0</v>
      </c>
      <c r="G972" s="48">
        <v>39905</v>
      </c>
    </row>
    <row r="973" spans="1:7" x14ac:dyDescent="0.25">
      <c r="A973" s="48">
        <v>399052432</v>
      </c>
      <c r="B973" s="41" t="s">
        <v>1818</v>
      </c>
      <c r="C973" s="41">
        <v>0</v>
      </c>
      <c r="D973" s="41">
        <v>0</v>
      </c>
      <c r="E973" s="41">
        <v>0</v>
      </c>
      <c r="F973" s="41">
        <v>0</v>
      </c>
      <c r="G973" s="48">
        <v>39905</v>
      </c>
    </row>
    <row r="974" spans="1:7" x14ac:dyDescent="0.25">
      <c r="A974" s="48">
        <v>399052500</v>
      </c>
      <c r="B974" s="41" t="s">
        <v>1820</v>
      </c>
      <c r="C974" s="41">
        <v>0</v>
      </c>
      <c r="D974" s="41">
        <v>0</v>
      </c>
      <c r="E974" s="41">
        <v>0</v>
      </c>
      <c r="F974" s="41">
        <v>0</v>
      </c>
      <c r="G974" s="48">
        <v>39905</v>
      </c>
    </row>
    <row r="975" spans="1:7" x14ac:dyDescent="0.25">
      <c r="A975" s="48">
        <v>399052510</v>
      </c>
      <c r="B975" s="41" t="s">
        <v>1822</v>
      </c>
      <c r="C975" s="41">
        <v>0</v>
      </c>
      <c r="D975" s="41">
        <v>0</v>
      </c>
      <c r="E975" s="41">
        <v>0</v>
      </c>
      <c r="F975" s="41">
        <v>0</v>
      </c>
      <c r="G975" s="48">
        <v>39905</v>
      </c>
    </row>
    <row r="976" spans="1:7" x14ac:dyDescent="0.25">
      <c r="A976" s="48">
        <v>399052701</v>
      </c>
      <c r="B976" s="41" t="s">
        <v>1824</v>
      </c>
      <c r="C976" s="41">
        <v>0</v>
      </c>
      <c r="D976" s="41">
        <v>0</v>
      </c>
      <c r="E976" s="41">
        <v>0</v>
      </c>
      <c r="F976" s="41">
        <v>0</v>
      </c>
      <c r="G976" s="48">
        <v>39905</v>
      </c>
    </row>
    <row r="977" spans="1:7" x14ac:dyDescent="0.25">
      <c r="A977" s="48">
        <v>399052703</v>
      </c>
      <c r="B977" s="41" t="s">
        <v>1826</v>
      </c>
      <c r="C977" s="41">
        <v>0</v>
      </c>
      <c r="D977" s="41">
        <v>0</v>
      </c>
      <c r="E977" s="41">
        <v>0</v>
      </c>
      <c r="F977" s="41">
        <v>0</v>
      </c>
      <c r="G977" s="48">
        <v>39905</v>
      </c>
    </row>
    <row r="978" spans="1:7" x14ac:dyDescent="0.25">
      <c r="A978" s="48">
        <v>399052706</v>
      </c>
      <c r="B978" s="41" t="s">
        <v>1828</v>
      </c>
      <c r="C978" s="41">
        <v>0</v>
      </c>
      <c r="D978" s="41">
        <v>0</v>
      </c>
      <c r="E978" s="41">
        <v>0</v>
      </c>
      <c r="F978" s="41">
        <v>0</v>
      </c>
      <c r="G978" s="48">
        <v>39905</v>
      </c>
    </row>
    <row r="979" spans="1:7" x14ac:dyDescent="0.25">
      <c r="A979" s="48">
        <v>399052708</v>
      </c>
      <c r="B979" s="41" t="s">
        <v>1830</v>
      </c>
      <c r="C979" s="41">
        <v>0</v>
      </c>
      <c r="D979" s="41">
        <v>0</v>
      </c>
      <c r="E979" s="41">
        <v>0</v>
      </c>
      <c r="F979" s="41">
        <v>0</v>
      </c>
      <c r="G979" s="48">
        <v>39905</v>
      </c>
    </row>
    <row r="980" spans="1:7" x14ac:dyDescent="0.25">
      <c r="A980" s="48">
        <v>399052801</v>
      </c>
      <c r="B980" s="41" t="s">
        <v>1832</v>
      </c>
      <c r="C980" s="41">
        <v>0</v>
      </c>
      <c r="D980" s="41">
        <v>0</v>
      </c>
      <c r="E980" s="41">
        <v>0</v>
      </c>
      <c r="F980" s="41">
        <v>0</v>
      </c>
      <c r="G980" s="48">
        <v>39905</v>
      </c>
    </row>
    <row r="981" spans="1:7" x14ac:dyDescent="0.25">
      <c r="A981" s="48">
        <v>399054600</v>
      </c>
      <c r="B981" s="41" t="s">
        <v>1834</v>
      </c>
      <c r="C981" s="41">
        <v>0</v>
      </c>
      <c r="D981" s="41">
        <v>0</v>
      </c>
      <c r="E981" s="41">
        <v>0</v>
      </c>
      <c r="F981" s="41">
        <v>0</v>
      </c>
      <c r="G981" s="48">
        <v>39905</v>
      </c>
    </row>
    <row r="982" spans="1:7" x14ac:dyDescent="0.25">
      <c r="A982" s="48">
        <v>399054610</v>
      </c>
      <c r="B982" s="41" t="s">
        <v>1836</v>
      </c>
      <c r="C982" s="41">
        <v>0</v>
      </c>
      <c r="D982" s="41">
        <v>0</v>
      </c>
      <c r="E982" s="41">
        <v>0</v>
      </c>
      <c r="F982" s="41">
        <v>0</v>
      </c>
      <c r="G982" s="48">
        <v>39905</v>
      </c>
    </row>
    <row r="983" spans="1:7" x14ac:dyDescent="0.25">
      <c r="A983" s="48">
        <v>399054612</v>
      </c>
      <c r="B983" s="41" t="s">
        <v>1838</v>
      </c>
      <c r="C983" s="41">
        <v>0</v>
      </c>
      <c r="D983" s="41">
        <v>0</v>
      </c>
      <c r="E983" s="41">
        <v>0</v>
      </c>
      <c r="F983" s="41">
        <v>0</v>
      </c>
      <c r="G983" s="48">
        <v>39905</v>
      </c>
    </row>
    <row r="984" spans="1:7" x14ac:dyDescent="0.25">
      <c r="A984" s="48">
        <v>399054618</v>
      </c>
      <c r="B984" s="41" t="s">
        <v>1840</v>
      </c>
      <c r="C984" s="41">
        <v>0</v>
      </c>
      <c r="D984" s="41">
        <v>0</v>
      </c>
      <c r="E984" s="41">
        <v>0</v>
      </c>
      <c r="F984" s="41">
        <v>0</v>
      </c>
      <c r="G984" s="48">
        <v>39905</v>
      </c>
    </row>
    <row r="985" spans="1:7" x14ac:dyDescent="0.25">
      <c r="A985" s="48">
        <v>399054619</v>
      </c>
      <c r="B985" s="41" t="s">
        <v>1842</v>
      </c>
      <c r="C985" s="41">
        <v>0</v>
      </c>
      <c r="D985" s="41">
        <v>0</v>
      </c>
      <c r="E985" s="41">
        <v>0</v>
      </c>
      <c r="F985" s="41">
        <v>0</v>
      </c>
      <c r="G985" s="48">
        <v>39905</v>
      </c>
    </row>
    <row r="986" spans="1:7" x14ac:dyDescent="0.25">
      <c r="A986" s="48">
        <v>399054621</v>
      </c>
      <c r="B986" s="41" t="s">
        <v>1844</v>
      </c>
      <c r="C986" s="41">
        <v>0</v>
      </c>
      <c r="D986" s="41">
        <v>0</v>
      </c>
      <c r="E986" s="41">
        <v>0</v>
      </c>
      <c r="F986" s="41">
        <v>0</v>
      </c>
      <c r="G986" s="48">
        <v>39905</v>
      </c>
    </row>
    <row r="987" spans="1:7" x14ac:dyDescent="0.25">
      <c r="A987" s="48">
        <v>399056010</v>
      </c>
      <c r="B987" s="41" t="s">
        <v>1846</v>
      </c>
      <c r="C987" s="41">
        <v>0</v>
      </c>
      <c r="D987" s="41">
        <v>0</v>
      </c>
      <c r="E987" s="41">
        <v>0</v>
      </c>
      <c r="F987" s="41">
        <v>0</v>
      </c>
      <c r="G987" s="48">
        <v>39905</v>
      </c>
    </row>
    <row r="988" spans="1:7" x14ac:dyDescent="0.25">
      <c r="A988" s="48">
        <v>399059066</v>
      </c>
      <c r="B988" s="41" t="s">
        <v>1848</v>
      </c>
      <c r="C988" s="41">
        <v>0</v>
      </c>
      <c r="D988" s="41">
        <v>0</v>
      </c>
      <c r="E988" s="41">
        <v>0</v>
      </c>
      <c r="F988" s="41">
        <v>0</v>
      </c>
      <c r="G988" s="48">
        <v>39905</v>
      </c>
    </row>
    <row r="989" spans="1:7" x14ac:dyDescent="0.25">
      <c r="A989" s="48">
        <v>399059802</v>
      </c>
      <c r="B989" s="41" t="s">
        <v>1850</v>
      </c>
      <c r="C989" s="41">
        <v>0</v>
      </c>
      <c r="D989" s="41">
        <v>0</v>
      </c>
      <c r="E989" s="41">
        <v>0</v>
      </c>
      <c r="F989" s="41">
        <v>0</v>
      </c>
      <c r="G989" s="48">
        <v>39905</v>
      </c>
    </row>
    <row r="990" spans="1:7" x14ac:dyDescent="0.25">
      <c r="A990" s="48">
        <v>399060100</v>
      </c>
      <c r="B990" s="41" t="s">
        <v>1852</v>
      </c>
      <c r="C990" s="41">
        <v>88590.44</v>
      </c>
      <c r="D990" s="41">
        <v>118100</v>
      </c>
      <c r="E990" s="41">
        <v>118100</v>
      </c>
      <c r="F990" s="41">
        <v>-29509.56</v>
      </c>
      <c r="G990" s="48">
        <v>39906</v>
      </c>
    </row>
    <row r="991" spans="1:7" x14ac:dyDescent="0.25">
      <c r="A991" s="48">
        <v>399060101</v>
      </c>
      <c r="B991" s="41" t="s">
        <v>1854</v>
      </c>
      <c r="C991" s="41">
        <v>0</v>
      </c>
      <c r="D991" s="41">
        <v>0</v>
      </c>
      <c r="E991" s="41">
        <v>0</v>
      </c>
      <c r="F991" s="41">
        <v>0</v>
      </c>
      <c r="G991" s="48">
        <v>39906</v>
      </c>
    </row>
    <row r="992" spans="1:7" x14ac:dyDescent="0.25">
      <c r="A992" s="48">
        <v>399060102</v>
      </c>
      <c r="B992" s="41" t="s">
        <v>1856</v>
      </c>
      <c r="C992" s="41">
        <v>0</v>
      </c>
      <c r="D992" s="41">
        <v>0</v>
      </c>
      <c r="E992" s="41">
        <v>0</v>
      </c>
      <c r="F992" s="41">
        <v>0</v>
      </c>
      <c r="G992" s="48">
        <v>39906</v>
      </c>
    </row>
    <row r="993" spans="1:7" x14ac:dyDescent="0.25">
      <c r="A993" s="48">
        <v>399060103</v>
      </c>
      <c r="B993" s="41" t="s">
        <v>1858</v>
      </c>
      <c r="C993" s="41">
        <v>0</v>
      </c>
      <c r="D993" s="41">
        <v>0</v>
      </c>
      <c r="E993" s="41">
        <v>0</v>
      </c>
      <c r="F993" s="41">
        <v>0</v>
      </c>
      <c r="G993" s="48">
        <v>39906</v>
      </c>
    </row>
    <row r="994" spans="1:7" x14ac:dyDescent="0.25">
      <c r="A994" s="48">
        <v>399060120</v>
      </c>
      <c r="B994" s="41" t="s">
        <v>1860</v>
      </c>
      <c r="C994" s="41">
        <v>0</v>
      </c>
      <c r="D994" s="41">
        <v>0</v>
      </c>
      <c r="E994" s="41">
        <v>0</v>
      </c>
      <c r="F994" s="41">
        <v>0</v>
      </c>
      <c r="G994" s="48">
        <v>39906</v>
      </c>
    </row>
    <row r="995" spans="1:7" x14ac:dyDescent="0.25">
      <c r="A995" s="48">
        <v>399060150</v>
      </c>
      <c r="B995" s="41" t="s">
        <v>1862</v>
      </c>
      <c r="C995" s="41">
        <v>0</v>
      </c>
      <c r="D995" s="41">
        <v>0</v>
      </c>
      <c r="E995" s="41">
        <v>0</v>
      </c>
      <c r="F995" s="41">
        <v>0</v>
      </c>
      <c r="G995" s="48">
        <v>39906</v>
      </c>
    </row>
    <row r="996" spans="1:7" x14ac:dyDescent="0.25">
      <c r="A996" s="48">
        <v>399060200</v>
      </c>
      <c r="B996" s="41" t="s">
        <v>1864</v>
      </c>
      <c r="C996" s="41">
        <v>167799.26</v>
      </c>
      <c r="D996" s="41">
        <v>0</v>
      </c>
      <c r="E996" s="41">
        <v>0</v>
      </c>
      <c r="F996" s="41">
        <v>167799.26</v>
      </c>
      <c r="G996" s="48">
        <v>39906</v>
      </c>
    </row>
    <row r="997" spans="1:7" x14ac:dyDescent="0.25">
      <c r="A997" s="48">
        <v>399060700</v>
      </c>
      <c r="B997" s="41" t="s">
        <v>1866</v>
      </c>
      <c r="C997" s="41">
        <v>0</v>
      </c>
      <c r="D997" s="41">
        <v>0</v>
      </c>
      <c r="E997" s="41">
        <v>0</v>
      </c>
      <c r="F997" s="41">
        <v>0</v>
      </c>
      <c r="G997" s="48">
        <v>39906</v>
      </c>
    </row>
    <row r="998" spans="1:7" x14ac:dyDescent="0.25">
      <c r="A998" s="48">
        <v>399060800</v>
      </c>
      <c r="B998" s="41" t="s">
        <v>1868</v>
      </c>
      <c r="C998" s="41">
        <v>0</v>
      </c>
      <c r="D998" s="41">
        <v>0</v>
      </c>
      <c r="E998" s="41">
        <v>0</v>
      </c>
      <c r="F998" s="41">
        <v>0</v>
      </c>
      <c r="G998" s="48">
        <v>39906</v>
      </c>
    </row>
    <row r="999" spans="1:7" x14ac:dyDescent="0.25">
      <c r="A999" s="48">
        <v>399060820</v>
      </c>
      <c r="B999" s="41" t="s">
        <v>1870</v>
      </c>
      <c r="C999" s="41">
        <v>0</v>
      </c>
      <c r="D999" s="41">
        <v>0</v>
      </c>
      <c r="E999" s="41">
        <v>0</v>
      </c>
      <c r="F999" s="41">
        <v>0</v>
      </c>
      <c r="G999" s="48">
        <v>39906</v>
      </c>
    </row>
    <row r="1000" spans="1:7" x14ac:dyDescent="0.25">
      <c r="A1000" s="48">
        <v>399060915</v>
      </c>
      <c r="B1000" s="41" t="s">
        <v>1872</v>
      </c>
      <c r="C1000" s="41">
        <v>0</v>
      </c>
      <c r="D1000" s="41">
        <v>0</v>
      </c>
      <c r="E1000" s="41">
        <v>0</v>
      </c>
      <c r="F1000" s="41">
        <v>0</v>
      </c>
      <c r="G1000" s="48">
        <v>39906</v>
      </c>
    </row>
    <row r="1001" spans="1:7" x14ac:dyDescent="0.25">
      <c r="A1001" s="48">
        <v>399060930</v>
      </c>
      <c r="B1001" s="41" t="s">
        <v>1874</v>
      </c>
      <c r="C1001" s="41">
        <v>0</v>
      </c>
      <c r="D1001" s="41">
        <v>150</v>
      </c>
      <c r="E1001" s="41">
        <v>150</v>
      </c>
      <c r="F1001" s="41">
        <v>-150</v>
      </c>
      <c r="G1001" s="48">
        <v>39906</v>
      </c>
    </row>
    <row r="1002" spans="1:7" x14ac:dyDescent="0.25">
      <c r="A1002" s="48">
        <v>399060975</v>
      </c>
      <c r="B1002" s="41" t="s">
        <v>1876</v>
      </c>
      <c r="C1002" s="41">
        <v>332</v>
      </c>
      <c r="D1002" s="41">
        <v>350</v>
      </c>
      <c r="E1002" s="41">
        <v>350</v>
      </c>
      <c r="F1002" s="41">
        <v>-18</v>
      </c>
      <c r="G1002" s="48">
        <v>39906</v>
      </c>
    </row>
    <row r="1003" spans="1:7" x14ac:dyDescent="0.25">
      <c r="A1003" s="48">
        <v>399060981</v>
      </c>
      <c r="B1003" s="41" t="s">
        <v>1878</v>
      </c>
      <c r="C1003" s="41">
        <v>0</v>
      </c>
      <c r="D1003" s="41">
        <v>0</v>
      </c>
      <c r="E1003" s="41">
        <v>0</v>
      </c>
      <c r="F1003" s="41">
        <v>0</v>
      </c>
      <c r="G1003" s="48">
        <v>39906</v>
      </c>
    </row>
    <row r="1004" spans="1:7" x14ac:dyDescent="0.25">
      <c r="A1004" s="48">
        <v>399061610</v>
      </c>
      <c r="B1004" s="41" t="s">
        <v>1880</v>
      </c>
      <c r="C1004" s="41">
        <v>0</v>
      </c>
      <c r="D1004" s="41">
        <v>350</v>
      </c>
      <c r="E1004" s="41">
        <v>350</v>
      </c>
      <c r="F1004" s="41">
        <v>-350</v>
      </c>
      <c r="G1004" s="48">
        <v>39906</v>
      </c>
    </row>
    <row r="1005" spans="1:7" x14ac:dyDescent="0.25">
      <c r="A1005" s="48">
        <v>399062000</v>
      </c>
      <c r="B1005" s="41" t="s">
        <v>1882</v>
      </c>
      <c r="C1005" s="41">
        <v>0</v>
      </c>
      <c r="D1005" s="41">
        <v>200</v>
      </c>
      <c r="E1005" s="41">
        <v>200</v>
      </c>
      <c r="F1005" s="41">
        <v>-200</v>
      </c>
      <c r="G1005" s="48">
        <v>39906</v>
      </c>
    </row>
    <row r="1006" spans="1:7" x14ac:dyDescent="0.25">
      <c r="A1006" s="48">
        <v>399062002</v>
      </c>
      <c r="B1006" s="41" t="s">
        <v>1884</v>
      </c>
      <c r="C1006" s="41">
        <v>0</v>
      </c>
      <c r="D1006" s="41">
        <v>0</v>
      </c>
      <c r="E1006" s="41">
        <v>0</v>
      </c>
      <c r="F1006" s="41">
        <v>0</v>
      </c>
      <c r="G1006" s="48">
        <v>39906</v>
      </c>
    </row>
    <row r="1007" spans="1:7" x14ac:dyDescent="0.25">
      <c r="A1007" s="48">
        <v>399062003</v>
      </c>
      <c r="B1007" s="41" t="s">
        <v>1886</v>
      </c>
      <c r="C1007" s="41">
        <v>0</v>
      </c>
      <c r="D1007" s="41">
        <v>0</v>
      </c>
      <c r="E1007" s="41">
        <v>0</v>
      </c>
      <c r="F1007" s="41">
        <v>0</v>
      </c>
      <c r="G1007" s="48">
        <v>39906</v>
      </c>
    </row>
    <row r="1008" spans="1:7" x14ac:dyDescent="0.25">
      <c r="A1008" s="48">
        <v>399062004</v>
      </c>
      <c r="B1008" s="41" t="s">
        <v>1888</v>
      </c>
      <c r="C1008" s="41">
        <v>118195.34</v>
      </c>
      <c r="D1008" s="41">
        <v>21000</v>
      </c>
      <c r="E1008" s="41">
        <v>21000</v>
      </c>
      <c r="F1008" s="41">
        <v>97195.34</v>
      </c>
      <c r="G1008" s="48">
        <v>39906</v>
      </c>
    </row>
    <row r="1009" spans="1:7" x14ac:dyDescent="0.25">
      <c r="A1009" s="48">
        <v>399062022</v>
      </c>
      <c r="B1009" s="41" t="s">
        <v>1890</v>
      </c>
      <c r="C1009" s="41">
        <v>2235</v>
      </c>
      <c r="D1009" s="41">
        <v>2300</v>
      </c>
      <c r="E1009" s="41">
        <v>2300</v>
      </c>
      <c r="F1009" s="41">
        <v>-65</v>
      </c>
      <c r="G1009" s="48">
        <v>39906</v>
      </c>
    </row>
    <row r="1010" spans="1:7" x14ac:dyDescent="0.25">
      <c r="A1010" s="48">
        <v>399062400</v>
      </c>
      <c r="B1010" s="41" t="s">
        <v>1892</v>
      </c>
      <c r="C1010" s="41">
        <v>0</v>
      </c>
      <c r="D1010" s="41">
        <v>0</v>
      </c>
      <c r="E1010" s="41">
        <v>0</v>
      </c>
      <c r="F1010" s="41">
        <v>0</v>
      </c>
      <c r="G1010" s="48">
        <v>39906</v>
      </c>
    </row>
    <row r="1011" spans="1:7" x14ac:dyDescent="0.25">
      <c r="A1011" s="48">
        <v>399062409</v>
      </c>
      <c r="B1011" s="41" t="s">
        <v>1894</v>
      </c>
      <c r="C1011" s="41">
        <v>0</v>
      </c>
      <c r="D1011" s="41">
        <v>0</v>
      </c>
      <c r="E1011" s="41">
        <v>0</v>
      </c>
      <c r="F1011" s="41">
        <v>0</v>
      </c>
      <c r="G1011" s="48">
        <v>39906</v>
      </c>
    </row>
    <row r="1012" spans="1:7" x14ac:dyDescent="0.25">
      <c r="A1012" s="48">
        <v>399062416</v>
      </c>
      <c r="B1012" s="41" t="s">
        <v>1896</v>
      </c>
      <c r="C1012" s="41">
        <v>0</v>
      </c>
      <c r="D1012" s="41">
        <v>0</v>
      </c>
      <c r="E1012" s="41">
        <v>0</v>
      </c>
      <c r="F1012" s="41">
        <v>0</v>
      </c>
      <c r="G1012" s="48">
        <v>39906</v>
      </c>
    </row>
    <row r="1013" spans="1:7" x14ac:dyDescent="0.25">
      <c r="A1013" s="48">
        <v>399062422</v>
      </c>
      <c r="B1013" s="41" t="s">
        <v>1898</v>
      </c>
      <c r="C1013" s="41">
        <v>0</v>
      </c>
      <c r="D1013" s="41">
        <v>0</v>
      </c>
      <c r="E1013" s="41">
        <v>0</v>
      </c>
      <c r="F1013" s="41">
        <v>0</v>
      </c>
      <c r="G1013" s="48">
        <v>39906</v>
      </c>
    </row>
    <row r="1014" spans="1:7" x14ac:dyDescent="0.25">
      <c r="A1014" s="48">
        <v>399062423</v>
      </c>
      <c r="B1014" s="41" t="s">
        <v>1900</v>
      </c>
      <c r="C1014" s="41">
        <v>0</v>
      </c>
      <c r="D1014" s="41">
        <v>0</v>
      </c>
      <c r="E1014" s="41">
        <v>0</v>
      </c>
      <c r="F1014" s="41">
        <v>0</v>
      </c>
      <c r="G1014" s="48">
        <v>39906</v>
      </c>
    </row>
    <row r="1015" spans="1:7" x14ac:dyDescent="0.25">
      <c r="A1015" s="48">
        <v>399062428</v>
      </c>
      <c r="B1015" s="41" t="s">
        <v>1902</v>
      </c>
      <c r="C1015" s="41">
        <v>15125</v>
      </c>
      <c r="D1015" s="41">
        <v>7500</v>
      </c>
      <c r="E1015" s="41">
        <v>7500</v>
      </c>
      <c r="F1015" s="41">
        <v>7625</v>
      </c>
      <c r="G1015" s="48">
        <v>39906</v>
      </c>
    </row>
    <row r="1016" spans="1:7" x14ac:dyDescent="0.25">
      <c r="A1016" s="48">
        <v>399062429</v>
      </c>
      <c r="B1016" s="41" t="s">
        <v>1904</v>
      </c>
      <c r="C1016" s="41">
        <v>0</v>
      </c>
      <c r="D1016" s="41">
        <v>8000</v>
      </c>
      <c r="E1016" s="41">
        <v>8000</v>
      </c>
      <c r="F1016" s="41">
        <v>-8000</v>
      </c>
      <c r="G1016" s="48">
        <v>39906</v>
      </c>
    </row>
    <row r="1017" spans="1:7" x14ac:dyDescent="0.25">
      <c r="A1017" s="48">
        <v>399062430</v>
      </c>
      <c r="B1017" s="41" t="s">
        <v>1906</v>
      </c>
      <c r="C1017" s="41">
        <v>0</v>
      </c>
      <c r="D1017" s="41">
        <v>0</v>
      </c>
      <c r="E1017" s="41">
        <v>0</v>
      </c>
      <c r="F1017" s="41">
        <v>0</v>
      </c>
      <c r="G1017" s="48">
        <v>39906</v>
      </c>
    </row>
    <row r="1018" spans="1:7" x14ac:dyDescent="0.25">
      <c r="A1018" s="48">
        <v>399062432</v>
      </c>
      <c r="B1018" s="41" t="s">
        <v>1908</v>
      </c>
      <c r="C1018" s="41">
        <v>0</v>
      </c>
      <c r="D1018" s="41">
        <v>0</v>
      </c>
      <c r="E1018" s="41">
        <v>0</v>
      </c>
      <c r="F1018" s="41">
        <v>0</v>
      </c>
      <c r="G1018" s="48">
        <v>39906</v>
      </c>
    </row>
    <row r="1019" spans="1:7" x14ac:dyDescent="0.25">
      <c r="A1019" s="48">
        <v>399062441</v>
      </c>
      <c r="B1019" s="41" t="s">
        <v>1910</v>
      </c>
      <c r="C1019" s="41">
        <v>0</v>
      </c>
      <c r="D1019" s="41">
        <v>0</v>
      </c>
      <c r="E1019" s="41">
        <v>0</v>
      </c>
      <c r="F1019" s="41">
        <v>0</v>
      </c>
      <c r="G1019" s="48">
        <v>39906</v>
      </c>
    </row>
    <row r="1020" spans="1:7" x14ac:dyDescent="0.25">
      <c r="A1020" s="48">
        <v>399062456</v>
      </c>
      <c r="B1020" s="41" t="s">
        <v>1912</v>
      </c>
      <c r="C1020" s="41">
        <v>0</v>
      </c>
      <c r="D1020" s="41">
        <v>100</v>
      </c>
      <c r="E1020" s="41">
        <v>100</v>
      </c>
      <c r="F1020" s="41">
        <v>-100</v>
      </c>
      <c r="G1020" s="48">
        <v>39906</v>
      </c>
    </row>
    <row r="1021" spans="1:7" x14ac:dyDescent="0.25">
      <c r="A1021" s="48">
        <v>399062500</v>
      </c>
      <c r="B1021" s="41" t="s">
        <v>1914</v>
      </c>
      <c r="C1021" s="41">
        <v>0</v>
      </c>
      <c r="D1021" s="41">
        <v>1000</v>
      </c>
      <c r="E1021" s="41">
        <v>1000</v>
      </c>
      <c r="F1021" s="41">
        <v>-1000</v>
      </c>
      <c r="G1021" s="48">
        <v>39906</v>
      </c>
    </row>
    <row r="1022" spans="1:7" x14ac:dyDescent="0.25">
      <c r="A1022" s="48">
        <v>399062502</v>
      </c>
      <c r="B1022" s="41" t="s">
        <v>1916</v>
      </c>
      <c r="C1022" s="41">
        <v>0</v>
      </c>
      <c r="D1022" s="41">
        <v>0</v>
      </c>
      <c r="E1022" s="41">
        <v>0</v>
      </c>
      <c r="F1022" s="41">
        <v>0</v>
      </c>
      <c r="G1022" s="48">
        <v>39906</v>
      </c>
    </row>
    <row r="1023" spans="1:7" x14ac:dyDescent="0.25">
      <c r="A1023" s="48">
        <v>399062510</v>
      </c>
      <c r="B1023" s="41" t="s">
        <v>1918</v>
      </c>
      <c r="C1023" s="41">
        <v>0</v>
      </c>
      <c r="D1023" s="41">
        <v>0</v>
      </c>
      <c r="E1023" s="41">
        <v>0</v>
      </c>
      <c r="F1023" s="41">
        <v>0</v>
      </c>
      <c r="G1023" s="48">
        <v>39906</v>
      </c>
    </row>
    <row r="1024" spans="1:7" x14ac:dyDescent="0.25">
      <c r="A1024" s="48">
        <v>399062520</v>
      </c>
      <c r="B1024" s="41" t="s">
        <v>1920</v>
      </c>
      <c r="C1024" s="41">
        <v>0</v>
      </c>
      <c r="D1024" s="41">
        <v>0</v>
      </c>
      <c r="E1024" s="41">
        <v>0</v>
      </c>
      <c r="F1024" s="41">
        <v>0</v>
      </c>
      <c r="G1024" s="48">
        <v>39906</v>
      </c>
    </row>
    <row r="1025" spans="1:7" x14ac:dyDescent="0.25">
      <c r="A1025" s="48">
        <v>399062524</v>
      </c>
      <c r="B1025" s="41" t="s">
        <v>1922</v>
      </c>
      <c r="C1025" s="41">
        <v>0</v>
      </c>
      <c r="D1025" s="41">
        <v>0</v>
      </c>
      <c r="E1025" s="41">
        <v>0</v>
      </c>
      <c r="F1025" s="41">
        <v>0</v>
      </c>
      <c r="G1025" s="48">
        <v>39906</v>
      </c>
    </row>
    <row r="1026" spans="1:7" x14ac:dyDescent="0.25">
      <c r="A1026" s="48">
        <v>399062701</v>
      </c>
      <c r="B1026" s="41" t="s">
        <v>1924</v>
      </c>
      <c r="C1026" s="41">
        <v>0</v>
      </c>
      <c r="D1026" s="41">
        <v>0</v>
      </c>
      <c r="E1026" s="41">
        <v>0</v>
      </c>
      <c r="F1026" s="41">
        <v>0</v>
      </c>
      <c r="G1026" s="48">
        <v>39906</v>
      </c>
    </row>
    <row r="1027" spans="1:7" x14ac:dyDescent="0.25">
      <c r="A1027" s="48">
        <v>399062703</v>
      </c>
      <c r="B1027" s="41" t="s">
        <v>1926</v>
      </c>
      <c r="C1027" s="41">
        <v>0</v>
      </c>
      <c r="D1027" s="41">
        <v>150</v>
      </c>
      <c r="E1027" s="41">
        <v>150</v>
      </c>
      <c r="F1027" s="41">
        <v>-150</v>
      </c>
      <c r="G1027" s="48">
        <v>39906</v>
      </c>
    </row>
    <row r="1028" spans="1:7" x14ac:dyDescent="0.25">
      <c r="A1028" s="48">
        <v>399062706</v>
      </c>
      <c r="B1028" s="41" t="s">
        <v>1928</v>
      </c>
      <c r="C1028" s="41">
        <v>11.96</v>
      </c>
      <c r="D1028" s="41">
        <v>0</v>
      </c>
      <c r="E1028" s="41">
        <v>0</v>
      </c>
      <c r="F1028" s="41">
        <v>11.96</v>
      </c>
      <c r="G1028" s="48">
        <v>39906</v>
      </c>
    </row>
    <row r="1029" spans="1:7" x14ac:dyDescent="0.25">
      <c r="A1029" s="48">
        <v>399062801</v>
      </c>
      <c r="B1029" s="41" t="s">
        <v>1930</v>
      </c>
      <c r="C1029" s="41">
        <v>396</v>
      </c>
      <c r="D1029" s="41">
        <v>600</v>
      </c>
      <c r="E1029" s="41">
        <v>600</v>
      </c>
      <c r="F1029" s="41">
        <v>-204</v>
      </c>
      <c r="G1029" s="48">
        <v>39906</v>
      </c>
    </row>
    <row r="1030" spans="1:7" x14ac:dyDescent="0.25">
      <c r="A1030" s="48">
        <v>399064600</v>
      </c>
      <c r="B1030" s="41" t="s">
        <v>1932</v>
      </c>
      <c r="C1030" s="41">
        <v>0</v>
      </c>
      <c r="D1030" s="41">
        <v>0</v>
      </c>
      <c r="E1030" s="41">
        <v>0</v>
      </c>
      <c r="F1030" s="41">
        <v>0</v>
      </c>
      <c r="G1030" s="48">
        <v>39906</v>
      </c>
    </row>
    <row r="1031" spans="1:7" x14ac:dyDescent="0.25">
      <c r="A1031" s="48">
        <v>399064610</v>
      </c>
      <c r="B1031" s="41" t="s">
        <v>1934</v>
      </c>
      <c r="C1031" s="41">
        <v>0</v>
      </c>
      <c r="D1031" s="41">
        <v>0</v>
      </c>
      <c r="E1031" s="41">
        <v>0</v>
      </c>
      <c r="F1031" s="41">
        <v>0</v>
      </c>
      <c r="G1031" s="48">
        <v>39906</v>
      </c>
    </row>
    <row r="1032" spans="1:7" x14ac:dyDescent="0.25">
      <c r="A1032" s="48">
        <v>399064611</v>
      </c>
      <c r="B1032" s="41" t="s">
        <v>1936</v>
      </c>
      <c r="C1032" s="41">
        <v>0</v>
      </c>
      <c r="D1032" s="41">
        <v>0</v>
      </c>
      <c r="E1032" s="41">
        <v>0</v>
      </c>
      <c r="F1032" s="41">
        <v>0</v>
      </c>
      <c r="G1032" s="48">
        <v>39906</v>
      </c>
    </row>
    <row r="1033" spans="1:7" x14ac:dyDescent="0.25">
      <c r="A1033" s="48">
        <v>399064612</v>
      </c>
      <c r="B1033" s="41" t="s">
        <v>1938</v>
      </c>
      <c r="C1033" s="41">
        <v>0</v>
      </c>
      <c r="D1033" s="41">
        <v>0</v>
      </c>
      <c r="E1033" s="41">
        <v>0</v>
      </c>
      <c r="F1033" s="41">
        <v>0</v>
      </c>
      <c r="G1033" s="48">
        <v>39906</v>
      </c>
    </row>
    <row r="1034" spans="1:7" x14ac:dyDescent="0.25">
      <c r="A1034" s="48">
        <v>399064618</v>
      </c>
      <c r="B1034" s="41" t="s">
        <v>1940</v>
      </c>
      <c r="C1034" s="41">
        <v>0</v>
      </c>
      <c r="D1034" s="41">
        <v>0</v>
      </c>
      <c r="E1034" s="41">
        <v>0</v>
      </c>
      <c r="F1034" s="41">
        <v>0</v>
      </c>
      <c r="G1034" s="48">
        <v>39906</v>
      </c>
    </row>
    <row r="1035" spans="1:7" x14ac:dyDescent="0.25">
      <c r="A1035" s="48">
        <v>399064619</v>
      </c>
      <c r="B1035" s="41" t="s">
        <v>1942</v>
      </c>
      <c r="C1035" s="41">
        <v>0</v>
      </c>
      <c r="D1035" s="41">
        <v>0</v>
      </c>
      <c r="E1035" s="41">
        <v>0</v>
      </c>
      <c r="F1035" s="41">
        <v>0</v>
      </c>
      <c r="G1035" s="48">
        <v>39906</v>
      </c>
    </row>
    <row r="1036" spans="1:7" x14ac:dyDescent="0.25">
      <c r="A1036" s="48">
        <v>399064621</v>
      </c>
      <c r="B1036" s="41" t="s">
        <v>1944</v>
      </c>
      <c r="C1036" s="41">
        <v>0</v>
      </c>
      <c r="D1036" s="41">
        <v>0</v>
      </c>
      <c r="E1036" s="41">
        <v>0</v>
      </c>
      <c r="F1036" s="41">
        <v>0</v>
      </c>
      <c r="G1036" s="48">
        <v>39906</v>
      </c>
    </row>
    <row r="1037" spans="1:7" x14ac:dyDescent="0.25">
      <c r="A1037" s="48">
        <v>399065007</v>
      </c>
      <c r="B1037" s="41" t="s">
        <v>1946</v>
      </c>
      <c r="C1037" s="41">
        <v>0</v>
      </c>
      <c r="D1037" s="41">
        <v>0</v>
      </c>
      <c r="E1037" s="41">
        <v>0</v>
      </c>
      <c r="F1037" s="41">
        <v>0</v>
      </c>
      <c r="G1037" s="48">
        <v>39906</v>
      </c>
    </row>
    <row r="1038" spans="1:7" x14ac:dyDescent="0.25">
      <c r="A1038" s="48">
        <v>399065008</v>
      </c>
      <c r="B1038" s="41" t="s">
        <v>1948</v>
      </c>
      <c r="C1038" s="41">
        <v>0</v>
      </c>
      <c r="D1038" s="41">
        <v>0</v>
      </c>
      <c r="E1038" s="41">
        <v>0</v>
      </c>
      <c r="F1038" s="41">
        <v>0</v>
      </c>
      <c r="G1038" s="48">
        <v>39906</v>
      </c>
    </row>
    <row r="1039" spans="1:7" x14ac:dyDescent="0.25">
      <c r="A1039" s="48">
        <v>399065019</v>
      </c>
      <c r="B1039" s="41" t="s">
        <v>1950</v>
      </c>
      <c r="C1039" s="41">
        <v>0</v>
      </c>
      <c r="D1039" s="41">
        <v>0</v>
      </c>
      <c r="E1039" s="41">
        <v>0</v>
      </c>
      <c r="F1039" s="41">
        <v>0</v>
      </c>
      <c r="G1039" s="48">
        <v>39906</v>
      </c>
    </row>
    <row r="1040" spans="1:7" x14ac:dyDescent="0.25">
      <c r="A1040" s="48">
        <v>399065069</v>
      </c>
      <c r="B1040" s="41" t="s">
        <v>1952</v>
      </c>
      <c r="C1040" s="41">
        <v>0</v>
      </c>
      <c r="D1040" s="41">
        <v>0</v>
      </c>
      <c r="E1040" s="41">
        <v>0</v>
      </c>
      <c r="F1040" s="41">
        <v>0</v>
      </c>
      <c r="G1040" s="48">
        <v>39906</v>
      </c>
    </row>
    <row r="1041" spans="1:7" x14ac:dyDescent="0.25">
      <c r="A1041" s="48">
        <v>399065112</v>
      </c>
      <c r="B1041" s="41" t="s">
        <v>2784</v>
      </c>
      <c r="C1041" s="41">
        <v>0</v>
      </c>
      <c r="D1041" s="41">
        <v>0</v>
      </c>
      <c r="E1041" s="41">
        <v>0</v>
      </c>
      <c r="F1041" s="41">
        <v>0</v>
      </c>
      <c r="G1041" s="48">
        <v>39906</v>
      </c>
    </row>
    <row r="1042" spans="1:7" x14ac:dyDescent="0.25">
      <c r="A1042" s="48">
        <v>399065240</v>
      </c>
      <c r="B1042" s="41" t="s">
        <v>1954</v>
      </c>
      <c r="C1042" s="41">
        <v>0</v>
      </c>
      <c r="D1042" s="41">
        <v>0</v>
      </c>
      <c r="E1042" s="41">
        <v>0</v>
      </c>
      <c r="F1042" s="41">
        <v>0</v>
      </c>
      <c r="G1042" s="48">
        <v>39906</v>
      </c>
    </row>
    <row r="1043" spans="1:7" x14ac:dyDescent="0.25">
      <c r="A1043" s="48">
        <v>399065520</v>
      </c>
      <c r="B1043" s="41" t="s">
        <v>2785</v>
      </c>
      <c r="C1043" s="41">
        <v>0</v>
      </c>
      <c r="D1043" s="41">
        <v>0</v>
      </c>
      <c r="E1043" s="41">
        <v>0</v>
      </c>
      <c r="F1043" s="41">
        <v>0</v>
      </c>
      <c r="G1043" s="48">
        <v>39906</v>
      </c>
    </row>
    <row r="1044" spans="1:7" x14ac:dyDescent="0.25">
      <c r="A1044" s="48">
        <v>399065912</v>
      </c>
      <c r="B1044" s="41" t="s">
        <v>2814</v>
      </c>
      <c r="C1044" s="41">
        <v>0</v>
      </c>
      <c r="D1044" s="41">
        <v>0</v>
      </c>
      <c r="E1044" s="41">
        <v>0</v>
      </c>
      <c r="F1044" s="41">
        <v>0</v>
      </c>
      <c r="G1044" s="48">
        <v>39906</v>
      </c>
    </row>
    <row r="1045" spans="1:7" x14ac:dyDescent="0.25">
      <c r="A1045" s="48">
        <v>399066009</v>
      </c>
      <c r="B1045" s="41" t="s">
        <v>1956</v>
      </c>
      <c r="C1045" s="41">
        <v>0</v>
      </c>
      <c r="D1045" s="41">
        <v>0</v>
      </c>
      <c r="E1045" s="41">
        <v>0</v>
      </c>
      <c r="F1045" s="41">
        <v>0</v>
      </c>
      <c r="G1045" s="48">
        <v>39906</v>
      </c>
    </row>
    <row r="1046" spans="1:7" x14ac:dyDescent="0.25">
      <c r="A1046" s="48">
        <v>399066010</v>
      </c>
      <c r="B1046" s="41" t="s">
        <v>1958</v>
      </c>
      <c r="C1046" s="41">
        <v>0</v>
      </c>
      <c r="D1046" s="41">
        <v>0</v>
      </c>
      <c r="E1046" s="41">
        <v>0</v>
      </c>
      <c r="F1046" s="41">
        <v>0</v>
      </c>
      <c r="G1046" s="48">
        <v>39906</v>
      </c>
    </row>
    <row r="1047" spans="1:7" x14ac:dyDescent="0.25">
      <c r="A1047" s="48">
        <v>399066011</v>
      </c>
      <c r="B1047" s="41" t="s">
        <v>1960</v>
      </c>
      <c r="C1047" s="41">
        <v>0</v>
      </c>
      <c r="D1047" s="41">
        <v>0</v>
      </c>
      <c r="E1047" s="41">
        <v>0</v>
      </c>
      <c r="F1047" s="41">
        <v>0</v>
      </c>
      <c r="G1047" s="48">
        <v>39906</v>
      </c>
    </row>
    <row r="1048" spans="1:7" x14ac:dyDescent="0.25">
      <c r="A1048" s="48">
        <v>399069051</v>
      </c>
      <c r="B1048" s="41" t="s">
        <v>1962</v>
      </c>
      <c r="C1048" s="41">
        <v>0</v>
      </c>
      <c r="D1048" s="41">
        <v>0</v>
      </c>
      <c r="E1048" s="41">
        <v>0</v>
      </c>
      <c r="F1048" s="41">
        <v>0</v>
      </c>
      <c r="G1048" s="48">
        <v>39906</v>
      </c>
    </row>
    <row r="1049" spans="1:7" x14ac:dyDescent="0.25">
      <c r="A1049" s="48">
        <v>399069054</v>
      </c>
      <c r="B1049" s="41" t="s">
        <v>1964</v>
      </c>
      <c r="C1049" s="41">
        <v>0</v>
      </c>
      <c r="D1049" s="41">
        <v>0</v>
      </c>
      <c r="E1049" s="41">
        <v>0</v>
      </c>
      <c r="F1049" s="41">
        <v>0</v>
      </c>
      <c r="G1049" s="48">
        <v>39906</v>
      </c>
    </row>
    <row r="1050" spans="1:7" x14ac:dyDescent="0.25">
      <c r="A1050" s="48">
        <v>399069055</v>
      </c>
      <c r="B1050" s="41" t="s">
        <v>1966</v>
      </c>
      <c r="C1050" s="41">
        <v>0</v>
      </c>
      <c r="D1050" s="41">
        <v>0</v>
      </c>
      <c r="E1050" s="41">
        <v>0</v>
      </c>
      <c r="F1050" s="41">
        <v>0</v>
      </c>
      <c r="G1050" s="48">
        <v>39906</v>
      </c>
    </row>
    <row r="1051" spans="1:7" x14ac:dyDescent="0.25">
      <c r="A1051" s="48">
        <v>399069066</v>
      </c>
      <c r="B1051" s="41" t="s">
        <v>1968</v>
      </c>
      <c r="C1051" s="41">
        <v>0</v>
      </c>
      <c r="D1051" s="41">
        <v>0</v>
      </c>
      <c r="E1051" s="41">
        <v>0</v>
      </c>
      <c r="F1051" s="41">
        <v>0</v>
      </c>
      <c r="G1051" s="48">
        <v>39906</v>
      </c>
    </row>
    <row r="1052" spans="1:7" x14ac:dyDescent="0.25">
      <c r="A1052" s="48">
        <v>399069201</v>
      </c>
      <c r="B1052" s="41" t="s">
        <v>1970</v>
      </c>
      <c r="C1052" s="41">
        <v>0</v>
      </c>
      <c r="D1052" s="41">
        <v>0</v>
      </c>
      <c r="E1052" s="41">
        <v>0</v>
      </c>
      <c r="F1052" s="41">
        <v>0</v>
      </c>
      <c r="G1052" s="48">
        <v>39906</v>
      </c>
    </row>
    <row r="1053" spans="1:7" x14ac:dyDescent="0.25">
      <c r="A1053" s="48">
        <v>399069206</v>
      </c>
      <c r="B1053" s="41" t="s">
        <v>1972</v>
      </c>
      <c r="C1053" s="41">
        <v>0</v>
      </c>
      <c r="D1053" s="41">
        <v>0</v>
      </c>
      <c r="E1053" s="41">
        <v>0</v>
      </c>
      <c r="F1053" s="41">
        <v>0</v>
      </c>
      <c r="G1053" s="48">
        <v>39906</v>
      </c>
    </row>
    <row r="1054" spans="1:7" x14ac:dyDescent="0.25">
      <c r="A1054" s="48">
        <v>399069356</v>
      </c>
      <c r="B1054" s="41" t="s">
        <v>1974</v>
      </c>
      <c r="C1054" s="41">
        <v>-2.48</v>
      </c>
      <c r="D1054" s="41">
        <v>-50</v>
      </c>
      <c r="E1054" s="41">
        <v>-50</v>
      </c>
      <c r="F1054" s="41">
        <v>47.52</v>
      </c>
      <c r="G1054" s="48">
        <v>39906</v>
      </c>
    </row>
    <row r="1055" spans="1:7" x14ac:dyDescent="0.25">
      <c r="A1055" s="48">
        <v>399069800</v>
      </c>
      <c r="B1055" s="41" t="s">
        <v>1976</v>
      </c>
      <c r="C1055" s="41">
        <v>0</v>
      </c>
      <c r="D1055" s="41">
        <v>0</v>
      </c>
      <c r="E1055" s="41">
        <v>0</v>
      </c>
      <c r="F1055" s="41">
        <v>0</v>
      </c>
      <c r="G1055" s="48">
        <v>39906</v>
      </c>
    </row>
    <row r="1056" spans="1:7" x14ac:dyDescent="0.25">
      <c r="A1056" s="48">
        <v>399069802</v>
      </c>
      <c r="B1056" s="41" t="s">
        <v>1978</v>
      </c>
      <c r="C1056" s="41">
        <v>0</v>
      </c>
      <c r="D1056" s="41">
        <v>0</v>
      </c>
      <c r="E1056" s="41">
        <v>0</v>
      </c>
      <c r="F1056" s="41">
        <v>0</v>
      </c>
      <c r="G1056" s="48">
        <v>39906</v>
      </c>
    </row>
    <row r="1057" spans="1:7" x14ac:dyDescent="0.25">
      <c r="A1057" s="48">
        <v>399069846</v>
      </c>
      <c r="B1057" s="41" t="s">
        <v>1980</v>
      </c>
      <c r="C1057" s="41">
        <v>0</v>
      </c>
      <c r="D1057" s="41">
        <v>0</v>
      </c>
      <c r="E1057" s="41">
        <v>0</v>
      </c>
      <c r="F1057" s="41">
        <v>0</v>
      </c>
      <c r="G1057" s="48">
        <v>39906</v>
      </c>
    </row>
    <row r="1058" spans="1:7" x14ac:dyDescent="0.25">
      <c r="A1058" s="48">
        <v>399070100</v>
      </c>
      <c r="B1058" s="41" t="s">
        <v>1982</v>
      </c>
      <c r="C1058" s="41">
        <v>0</v>
      </c>
      <c r="D1058" s="41">
        <v>0</v>
      </c>
      <c r="E1058" s="41">
        <v>0</v>
      </c>
      <c r="F1058" s="41">
        <v>0</v>
      </c>
      <c r="G1058" s="48">
        <v>39907</v>
      </c>
    </row>
    <row r="1059" spans="1:7" x14ac:dyDescent="0.25">
      <c r="A1059" s="48">
        <v>399070101</v>
      </c>
      <c r="B1059" s="41" t="s">
        <v>1984</v>
      </c>
      <c r="C1059" s="41">
        <v>0</v>
      </c>
      <c r="D1059" s="41">
        <v>0</v>
      </c>
      <c r="E1059" s="41">
        <v>0</v>
      </c>
      <c r="F1059" s="41">
        <v>0</v>
      </c>
      <c r="G1059" s="48">
        <v>39907</v>
      </c>
    </row>
    <row r="1060" spans="1:7" x14ac:dyDescent="0.25">
      <c r="A1060" s="48">
        <v>399070120</v>
      </c>
      <c r="B1060" s="41" t="s">
        <v>1986</v>
      </c>
      <c r="C1060" s="41">
        <v>0</v>
      </c>
      <c r="D1060" s="41">
        <v>0</v>
      </c>
      <c r="E1060" s="41">
        <v>0</v>
      </c>
      <c r="F1060" s="41">
        <v>0</v>
      </c>
      <c r="G1060" s="48">
        <v>39907</v>
      </c>
    </row>
    <row r="1061" spans="1:7" x14ac:dyDescent="0.25">
      <c r="A1061" s="48">
        <v>399070150</v>
      </c>
      <c r="B1061" s="41" t="s">
        <v>1988</v>
      </c>
      <c r="C1061" s="41">
        <v>0</v>
      </c>
      <c r="D1061" s="41">
        <v>0</v>
      </c>
      <c r="E1061" s="41">
        <v>0</v>
      </c>
      <c r="F1061" s="41">
        <v>0</v>
      </c>
      <c r="G1061" s="48">
        <v>39907</v>
      </c>
    </row>
    <row r="1062" spans="1:7" x14ac:dyDescent="0.25">
      <c r="A1062" s="48">
        <v>399070200</v>
      </c>
      <c r="B1062" s="41" t="s">
        <v>1990</v>
      </c>
      <c r="C1062" s="41">
        <v>0</v>
      </c>
      <c r="D1062" s="41">
        <v>0</v>
      </c>
      <c r="E1062" s="41">
        <v>0</v>
      </c>
      <c r="F1062" s="41">
        <v>0</v>
      </c>
      <c r="G1062" s="48">
        <v>39907</v>
      </c>
    </row>
    <row r="1063" spans="1:7" x14ac:dyDescent="0.25">
      <c r="A1063" s="48">
        <v>399070700</v>
      </c>
      <c r="B1063" s="41" t="s">
        <v>1992</v>
      </c>
      <c r="C1063" s="41">
        <v>0</v>
      </c>
      <c r="D1063" s="41">
        <v>0</v>
      </c>
      <c r="E1063" s="41">
        <v>0</v>
      </c>
      <c r="F1063" s="41">
        <v>0</v>
      </c>
      <c r="G1063" s="48">
        <v>39907</v>
      </c>
    </row>
    <row r="1064" spans="1:7" x14ac:dyDescent="0.25">
      <c r="A1064" s="48">
        <v>399070800</v>
      </c>
      <c r="B1064" s="41" t="s">
        <v>1994</v>
      </c>
      <c r="C1064" s="41">
        <v>0</v>
      </c>
      <c r="D1064" s="41">
        <v>0</v>
      </c>
      <c r="E1064" s="41">
        <v>0</v>
      </c>
      <c r="F1064" s="41">
        <v>0</v>
      </c>
      <c r="G1064" s="48">
        <v>39907</v>
      </c>
    </row>
    <row r="1065" spans="1:7" x14ac:dyDescent="0.25">
      <c r="A1065" s="48">
        <v>399070915</v>
      </c>
      <c r="B1065" s="41" t="s">
        <v>1996</v>
      </c>
      <c r="C1065" s="41">
        <v>0</v>
      </c>
      <c r="D1065" s="41">
        <v>0</v>
      </c>
      <c r="E1065" s="41">
        <v>0</v>
      </c>
      <c r="F1065" s="41">
        <v>0</v>
      </c>
      <c r="G1065" s="48">
        <v>39907</v>
      </c>
    </row>
    <row r="1066" spans="1:7" x14ac:dyDescent="0.25">
      <c r="A1066" s="48">
        <v>399070930</v>
      </c>
      <c r="B1066" s="41" t="s">
        <v>1998</v>
      </c>
      <c r="C1066" s="41">
        <v>0</v>
      </c>
      <c r="D1066" s="41">
        <v>0</v>
      </c>
      <c r="E1066" s="41">
        <v>0</v>
      </c>
      <c r="F1066" s="41">
        <v>0</v>
      </c>
      <c r="G1066" s="48">
        <v>39907</v>
      </c>
    </row>
    <row r="1067" spans="1:7" x14ac:dyDescent="0.25">
      <c r="A1067" s="48">
        <v>399070975</v>
      </c>
      <c r="B1067" s="41" t="s">
        <v>2000</v>
      </c>
      <c r="C1067" s="41">
        <v>0</v>
      </c>
      <c r="D1067" s="41">
        <v>0</v>
      </c>
      <c r="E1067" s="41">
        <v>0</v>
      </c>
      <c r="F1067" s="41">
        <v>0</v>
      </c>
      <c r="G1067" s="48">
        <v>39907</v>
      </c>
    </row>
    <row r="1068" spans="1:7" x14ac:dyDescent="0.25">
      <c r="A1068" s="48">
        <v>399071100</v>
      </c>
      <c r="B1068" s="41" t="s">
        <v>2002</v>
      </c>
      <c r="C1068" s="41">
        <v>0</v>
      </c>
      <c r="D1068" s="41">
        <v>0</v>
      </c>
      <c r="E1068" s="41">
        <v>0</v>
      </c>
      <c r="F1068" s="41">
        <v>0</v>
      </c>
      <c r="G1068" s="48">
        <v>39907</v>
      </c>
    </row>
    <row r="1069" spans="1:7" x14ac:dyDescent="0.25">
      <c r="A1069" s="48">
        <v>399071135</v>
      </c>
      <c r="B1069" s="41" t="s">
        <v>2004</v>
      </c>
      <c r="C1069" s="41">
        <v>0</v>
      </c>
      <c r="D1069" s="41">
        <v>0</v>
      </c>
      <c r="E1069" s="41">
        <v>0</v>
      </c>
      <c r="F1069" s="41">
        <v>0</v>
      </c>
      <c r="G1069" s="48">
        <v>39907</v>
      </c>
    </row>
    <row r="1070" spans="1:7" x14ac:dyDescent="0.25">
      <c r="A1070" s="48">
        <v>399072000</v>
      </c>
      <c r="B1070" s="41" t="s">
        <v>2006</v>
      </c>
      <c r="C1070" s="41">
        <v>0</v>
      </c>
      <c r="D1070" s="41">
        <v>0</v>
      </c>
      <c r="E1070" s="41">
        <v>0</v>
      </c>
      <c r="F1070" s="41">
        <v>0</v>
      </c>
      <c r="G1070" s="48">
        <v>39907</v>
      </c>
    </row>
    <row r="1071" spans="1:7" x14ac:dyDescent="0.25">
      <c r="A1071" s="48">
        <v>399072002</v>
      </c>
      <c r="B1071" s="41" t="s">
        <v>2004</v>
      </c>
      <c r="C1071" s="41">
        <v>12397.78</v>
      </c>
      <c r="D1071" s="41">
        <v>5500</v>
      </c>
      <c r="E1071" s="41">
        <v>5500</v>
      </c>
      <c r="F1071" s="41">
        <v>6897.78</v>
      </c>
      <c r="G1071" s="48">
        <v>39907</v>
      </c>
    </row>
    <row r="1072" spans="1:7" x14ac:dyDescent="0.25">
      <c r="A1072" s="48">
        <v>399072003</v>
      </c>
      <c r="B1072" s="41" t="s">
        <v>2009</v>
      </c>
      <c r="C1072" s="41">
        <v>0</v>
      </c>
      <c r="D1072" s="41">
        <v>0</v>
      </c>
      <c r="E1072" s="41">
        <v>0</v>
      </c>
      <c r="F1072" s="41">
        <v>0</v>
      </c>
      <c r="G1072" s="48">
        <v>39907</v>
      </c>
    </row>
    <row r="1073" spans="1:7" x14ac:dyDescent="0.25">
      <c r="A1073" s="48">
        <v>399072004</v>
      </c>
      <c r="B1073" s="41" t="s">
        <v>2011</v>
      </c>
      <c r="C1073" s="41">
        <v>48262.35</v>
      </c>
      <c r="D1073" s="41">
        <v>45000</v>
      </c>
      <c r="E1073" s="41">
        <v>45000</v>
      </c>
      <c r="F1073" s="41">
        <v>3262.35</v>
      </c>
      <c r="G1073" s="48">
        <v>39907</v>
      </c>
    </row>
    <row r="1074" spans="1:7" x14ac:dyDescent="0.25">
      <c r="A1074" s="48">
        <v>399072005</v>
      </c>
      <c r="B1074" s="41" t="s">
        <v>2013</v>
      </c>
      <c r="C1074" s="41">
        <v>0</v>
      </c>
      <c r="D1074" s="41">
        <v>1100</v>
      </c>
      <c r="E1074" s="41">
        <v>1100</v>
      </c>
      <c r="F1074" s="41">
        <v>-1100</v>
      </c>
      <c r="G1074" s="48">
        <v>39907</v>
      </c>
    </row>
    <row r="1075" spans="1:7" x14ac:dyDescent="0.25">
      <c r="A1075" s="48">
        <v>399072006</v>
      </c>
      <c r="B1075" s="41" t="s">
        <v>2015</v>
      </c>
      <c r="C1075" s="41">
        <v>0</v>
      </c>
      <c r="D1075" s="41">
        <v>0</v>
      </c>
      <c r="E1075" s="41">
        <v>0</v>
      </c>
      <c r="F1075" s="41">
        <v>0</v>
      </c>
      <c r="G1075" s="48">
        <v>39907</v>
      </c>
    </row>
    <row r="1076" spans="1:7" x14ac:dyDescent="0.25">
      <c r="A1076" s="48">
        <v>399072022</v>
      </c>
      <c r="B1076" s="41" t="s">
        <v>2017</v>
      </c>
      <c r="C1076" s="41">
        <v>0</v>
      </c>
      <c r="D1076" s="41">
        <v>0</v>
      </c>
      <c r="E1076" s="41">
        <v>0</v>
      </c>
      <c r="F1076" s="41">
        <v>0</v>
      </c>
      <c r="G1076" s="48">
        <v>39907</v>
      </c>
    </row>
    <row r="1077" spans="1:7" x14ac:dyDescent="0.25">
      <c r="A1077" s="48">
        <v>399072401</v>
      </c>
      <c r="B1077" s="41" t="s">
        <v>2019</v>
      </c>
      <c r="C1077" s="41">
        <v>245185.45</v>
      </c>
      <c r="D1077" s="41">
        <v>101450</v>
      </c>
      <c r="E1077" s="41">
        <v>101450</v>
      </c>
      <c r="F1077" s="41">
        <v>143735.45000000001</v>
      </c>
      <c r="G1077" s="48">
        <v>39907</v>
      </c>
    </row>
    <row r="1078" spans="1:7" x14ac:dyDescent="0.25">
      <c r="A1078" s="48">
        <v>399072408</v>
      </c>
      <c r="B1078" s="41" t="s">
        <v>2758</v>
      </c>
      <c r="C1078" s="41">
        <v>4679.12</v>
      </c>
      <c r="D1078" s="41">
        <v>2750</v>
      </c>
      <c r="E1078" s="41">
        <v>2750</v>
      </c>
      <c r="F1078" s="41">
        <v>1929.12</v>
      </c>
      <c r="G1078" s="48">
        <v>39907</v>
      </c>
    </row>
    <row r="1079" spans="1:7" x14ac:dyDescent="0.25">
      <c r="A1079" s="48">
        <v>399072423</v>
      </c>
      <c r="B1079" s="41" t="s">
        <v>2021</v>
      </c>
      <c r="C1079" s="41">
        <v>41833.97</v>
      </c>
      <c r="D1079" s="41">
        <v>28200</v>
      </c>
      <c r="E1079" s="41">
        <v>28200</v>
      </c>
      <c r="F1079" s="41">
        <v>13633.97</v>
      </c>
      <c r="G1079" s="48">
        <v>39907</v>
      </c>
    </row>
    <row r="1080" spans="1:7" x14ac:dyDescent="0.25">
      <c r="A1080" s="48">
        <v>399072432</v>
      </c>
      <c r="B1080" s="41" t="s">
        <v>2023</v>
      </c>
      <c r="C1080" s="41">
        <v>0</v>
      </c>
      <c r="D1080" s="41">
        <v>0</v>
      </c>
      <c r="E1080" s="41">
        <v>0</v>
      </c>
      <c r="F1080" s="41">
        <v>0</v>
      </c>
      <c r="G1080" s="48">
        <v>39907</v>
      </c>
    </row>
    <row r="1081" spans="1:7" x14ac:dyDescent="0.25">
      <c r="A1081" s="48">
        <v>399072435</v>
      </c>
      <c r="B1081" s="41" t="s">
        <v>2025</v>
      </c>
      <c r="C1081" s="41">
        <v>0</v>
      </c>
      <c r="D1081" s="41">
        <v>500</v>
      </c>
      <c r="E1081" s="41">
        <v>500</v>
      </c>
      <c r="F1081" s="41">
        <v>-500</v>
      </c>
      <c r="G1081" s="48">
        <v>39907</v>
      </c>
    </row>
    <row r="1082" spans="1:7" x14ac:dyDescent="0.25">
      <c r="A1082" s="48">
        <v>399072446</v>
      </c>
      <c r="B1082" s="41" t="s">
        <v>2027</v>
      </c>
      <c r="C1082" s="41">
        <v>0</v>
      </c>
      <c r="D1082" s="41">
        <v>0</v>
      </c>
      <c r="E1082" s="41">
        <v>0</v>
      </c>
      <c r="F1082" s="41">
        <v>0</v>
      </c>
      <c r="G1082" s="48">
        <v>39907</v>
      </c>
    </row>
    <row r="1083" spans="1:7" x14ac:dyDescent="0.25">
      <c r="A1083" s="48">
        <v>399072500</v>
      </c>
      <c r="B1083" s="41" t="s">
        <v>2029</v>
      </c>
      <c r="C1083" s="41">
        <v>0</v>
      </c>
      <c r="D1083" s="41">
        <v>0</v>
      </c>
      <c r="E1083" s="41">
        <v>0</v>
      </c>
      <c r="F1083" s="41">
        <v>0</v>
      </c>
      <c r="G1083" s="48">
        <v>39907</v>
      </c>
    </row>
    <row r="1084" spans="1:7" x14ac:dyDescent="0.25">
      <c r="A1084" s="48">
        <v>399072510</v>
      </c>
      <c r="B1084" s="41" t="s">
        <v>2031</v>
      </c>
      <c r="C1084" s="41">
        <v>0</v>
      </c>
      <c r="D1084" s="41">
        <v>0</v>
      </c>
      <c r="E1084" s="41">
        <v>0</v>
      </c>
      <c r="F1084" s="41">
        <v>0</v>
      </c>
      <c r="G1084" s="48">
        <v>39907</v>
      </c>
    </row>
    <row r="1085" spans="1:7" x14ac:dyDescent="0.25">
      <c r="A1085" s="48">
        <v>399072520</v>
      </c>
      <c r="B1085" s="41" t="s">
        <v>2033</v>
      </c>
      <c r="C1085" s="41">
        <v>0</v>
      </c>
      <c r="D1085" s="41">
        <v>0</v>
      </c>
      <c r="E1085" s="41">
        <v>0</v>
      </c>
      <c r="F1085" s="41">
        <v>0</v>
      </c>
      <c r="G1085" s="48">
        <v>39907</v>
      </c>
    </row>
    <row r="1086" spans="1:7" x14ac:dyDescent="0.25">
      <c r="A1086" s="48">
        <v>399072701</v>
      </c>
      <c r="B1086" s="41" t="s">
        <v>2035</v>
      </c>
      <c r="C1086" s="41">
        <v>0</v>
      </c>
      <c r="D1086" s="41">
        <v>0</v>
      </c>
      <c r="E1086" s="41">
        <v>0</v>
      </c>
      <c r="F1086" s="41">
        <v>0</v>
      </c>
      <c r="G1086" s="48">
        <v>39907</v>
      </c>
    </row>
    <row r="1087" spans="1:7" x14ac:dyDescent="0.25">
      <c r="A1087" s="48">
        <v>399072703</v>
      </c>
      <c r="B1087" s="41" t="s">
        <v>2037</v>
      </c>
      <c r="C1087" s="41">
        <v>0</v>
      </c>
      <c r="D1087" s="41">
        <v>150</v>
      </c>
      <c r="E1087" s="41">
        <v>150</v>
      </c>
      <c r="F1087" s="41">
        <v>-150</v>
      </c>
      <c r="G1087" s="48">
        <v>39907</v>
      </c>
    </row>
    <row r="1088" spans="1:7" x14ac:dyDescent="0.25">
      <c r="A1088" s="48">
        <v>399072706</v>
      </c>
      <c r="B1088" s="41" t="s">
        <v>2039</v>
      </c>
      <c r="C1088" s="41">
        <v>0</v>
      </c>
      <c r="D1088" s="41">
        <v>150</v>
      </c>
      <c r="E1088" s="41">
        <v>150</v>
      </c>
      <c r="F1088" s="41">
        <v>-150</v>
      </c>
      <c r="G1088" s="48">
        <v>39907</v>
      </c>
    </row>
    <row r="1089" spans="1:7" x14ac:dyDescent="0.25">
      <c r="A1089" s="48">
        <v>399072708</v>
      </c>
      <c r="B1089" s="41" t="s">
        <v>2041</v>
      </c>
      <c r="C1089" s="41">
        <v>0</v>
      </c>
      <c r="D1089" s="41">
        <v>0</v>
      </c>
      <c r="E1089" s="41">
        <v>0</v>
      </c>
      <c r="F1089" s="41">
        <v>0</v>
      </c>
      <c r="G1089" s="48">
        <v>39907</v>
      </c>
    </row>
    <row r="1090" spans="1:7" x14ac:dyDescent="0.25">
      <c r="A1090" s="48">
        <v>399072712</v>
      </c>
      <c r="B1090" s="41" t="s">
        <v>2043</v>
      </c>
      <c r="C1090" s="41">
        <v>0</v>
      </c>
      <c r="D1090" s="41">
        <v>0</v>
      </c>
      <c r="E1090" s="41">
        <v>0</v>
      </c>
      <c r="F1090" s="41">
        <v>0</v>
      </c>
      <c r="G1090" s="48">
        <v>39907</v>
      </c>
    </row>
    <row r="1091" spans="1:7" x14ac:dyDescent="0.25">
      <c r="A1091" s="48">
        <v>399072713</v>
      </c>
      <c r="B1091" s="41" t="s">
        <v>2045</v>
      </c>
      <c r="C1091" s="41">
        <v>11036.56</v>
      </c>
      <c r="D1091" s="41">
        <v>14100</v>
      </c>
      <c r="E1091" s="41">
        <v>14100</v>
      </c>
      <c r="F1091" s="41">
        <v>-3063.44</v>
      </c>
      <c r="G1091" s="48">
        <v>39907</v>
      </c>
    </row>
    <row r="1092" spans="1:7" x14ac:dyDescent="0.25">
      <c r="A1092" s="48">
        <v>399072714</v>
      </c>
      <c r="B1092" s="41" t="s">
        <v>2047</v>
      </c>
      <c r="C1092" s="41">
        <v>330</v>
      </c>
      <c r="D1092" s="41">
        <v>2000</v>
      </c>
      <c r="E1092" s="41">
        <v>2000</v>
      </c>
      <c r="F1092" s="41">
        <v>-1670</v>
      </c>
      <c r="G1092" s="48">
        <v>39907</v>
      </c>
    </row>
    <row r="1093" spans="1:7" x14ac:dyDescent="0.25">
      <c r="A1093" s="48">
        <v>399072801</v>
      </c>
      <c r="B1093" s="41" t="s">
        <v>2049</v>
      </c>
      <c r="C1093" s="41">
        <v>0</v>
      </c>
      <c r="D1093" s="41">
        <v>0</v>
      </c>
      <c r="E1093" s="41">
        <v>0</v>
      </c>
      <c r="F1093" s="41">
        <v>0</v>
      </c>
      <c r="G1093" s="48">
        <v>39907</v>
      </c>
    </row>
    <row r="1094" spans="1:7" x14ac:dyDescent="0.25">
      <c r="A1094" s="48">
        <v>399072921</v>
      </c>
      <c r="B1094" s="41" t="s">
        <v>2051</v>
      </c>
      <c r="C1094" s="41">
        <v>0</v>
      </c>
      <c r="D1094" s="41">
        <v>0</v>
      </c>
      <c r="E1094" s="41">
        <v>0</v>
      </c>
      <c r="F1094" s="41">
        <v>0</v>
      </c>
      <c r="G1094" s="48">
        <v>39907</v>
      </c>
    </row>
    <row r="1095" spans="1:7" x14ac:dyDescent="0.25">
      <c r="A1095" s="48">
        <v>399074600</v>
      </c>
      <c r="B1095" s="41" t="s">
        <v>2053</v>
      </c>
      <c r="C1095" s="41">
        <v>0</v>
      </c>
      <c r="D1095" s="41">
        <v>0</v>
      </c>
      <c r="E1095" s="41">
        <v>0</v>
      </c>
      <c r="F1095" s="41">
        <v>0</v>
      </c>
      <c r="G1095" s="48">
        <v>39907</v>
      </c>
    </row>
    <row r="1096" spans="1:7" x14ac:dyDescent="0.25">
      <c r="A1096" s="48">
        <v>399074610</v>
      </c>
      <c r="B1096" s="41" t="s">
        <v>2055</v>
      </c>
      <c r="C1096" s="41">
        <v>0</v>
      </c>
      <c r="D1096" s="41">
        <v>0</v>
      </c>
      <c r="E1096" s="41">
        <v>0</v>
      </c>
      <c r="F1096" s="41">
        <v>0</v>
      </c>
      <c r="G1096" s="48">
        <v>39907</v>
      </c>
    </row>
    <row r="1097" spans="1:7" x14ac:dyDescent="0.25">
      <c r="A1097" s="48">
        <v>399074611</v>
      </c>
      <c r="B1097" s="41" t="s">
        <v>2057</v>
      </c>
      <c r="C1097" s="41">
        <v>0</v>
      </c>
      <c r="D1097" s="41">
        <v>0</v>
      </c>
      <c r="E1097" s="41">
        <v>0</v>
      </c>
      <c r="F1097" s="41">
        <v>0</v>
      </c>
      <c r="G1097" s="48">
        <v>39907</v>
      </c>
    </row>
    <row r="1098" spans="1:7" x14ac:dyDescent="0.25">
      <c r="A1098" s="48">
        <v>399074612</v>
      </c>
      <c r="B1098" s="41" t="s">
        <v>2059</v>
      </c>
      <c r="C1098" s="41">
        <v>0</v>
      </c>
      <c r="D1098" s="41">
        <v>0</v>
      </c>
      <c r="E1098" s="41">
        <v>0</v>
      </c>
      <c r="F1098" s="41">
        <v>0</v>
      </c>
      <c r="G1098" s="48">
        <v>39907</v>
      </c>
    </row>
    <row r="1099" spans="1:7" x14ac:dyDescent="0.25">
      <c r="A1099" s="48">
        <v>399074613</v>
      </c>
      <c r="B1099" s="41" t="s">
        <v>2061</v>
      </c>
      <c r="C1099" s="41">
        <v>0</v>
      </c>
      <c r="D1099" s="41">
        <v>0</v>
      </c>
      <c r="E1099" s="41">
        <v>0</v>
      </c>
      <c r="F1099" s="41">
        <v>0</v>
      </c>
      <c r="G1099" s="48">
        <v>39907</v>
      </c>
    </row>
    <row r="1100" spans="1:7" x14ac:dyDescent="0.25">
      <c r="A1100" s="48">
        <v>399074618</v>
      </c>
      <c r="B1100" s="41" t="s">
        <v>2063</v>
      </c>
      <c r="C1100" s="41">
        <v>0</v>
      </c>
      <c r="D1100" s="41">
        <v>0</v>
      </c>
      <c r="E1100" s="41">
        <v>0</v>
      </c>
      <c r="F1100" s="41">
        <v>0</v>
      </c>
      <c r="G1100" s="48">
        <v>39907</v>
      </c>
    </row>
    <row r="1101" spans="1:7" x14ac:dyDescent="0.25">
      <c r="A1101" s="48">
        <v>399074619</v>
      </c>
      <c r="B1101" s="41" t="s">
        <v>2065</v>
      </c>
      <c r="C1101" s="41">
        <v>0</v>
      </c>
      <c r="D1101" s="41">
        <v>0</v>
      </c>
      <c r="E1101" s="41">
        <v>0</v>
      </c>
      <c r="F1101" s="41">
        <v>0</v>
      </c>
      <c r="G1101" s="48">
        <v>39907</v>
      </c>
    </row>
    <row r="1102" spans="1:7" x14ac:dyDescent="0.25">
      <c r="A1102" s="48">
        <v>399074621</v>
      </c>
      <c r="B1102" s="41" t="s">
        <v>2067</v>
      </c>
      <c r="C1102" s="41">
        <v>0</v>
      </c>
      <c r="D1102" s="41">
        <v>0</v>
      </c>
      <c r="E1102" s="41">
        <v>0</v>
      </c>
      <c r="F1102" s="41">
        <v>0</v>
      </c>
      <c r="G1102" s="48">
        <v>39907</v>
      </c>
    </row>
    <row r="1103" spans="1:7" x14ac:dyDescent="0.25">
      <c r="A1103" s="48">
        <v>399075580</v>
      </c>
      <c r="B1103" s="41" t="s">
        <v>2069</v>
      </c>
      <c r="C1103" s="41">
        <v>602.58000000000004</v>
      </c>
      <c r="D1103" s="41">
        <v>0</v>
      </c>
      <c r="E1103" s="41">
        <v>0</v>
      </c>
      <c r="F1103" s="41">
        <v>602.58000000000004</v>
      </c>
      <c r="G1103" s="48">
        <v>39907</v>
      </c>
    </row>
    <row r="1104" spans="1:7" x14ac:dyDescent="0.25">
      <c r="A1104" s="48">
        <v>399075581</v>
      </c>
      <c r="B1104" s="41" t="s">
        <v>2071</v>
      </c>
      <c r="C1104" s="41">
        <v>0</v>
      </c>
      <c r="D1104" s="41">
        <v>0</v>
      </c>
      <c r="E1104" s="41">
        <v>0</v>
      </c>
      <c r="F1104" s="41">
        <v>0</v>
      </c>
      <c r="G1104" s="48">
        <v>39907</v>
      </c>
    </row>
    <row r="1105" spans="1:7" x14ac:dyDescent="0.25">
      <c r="A1105" s="48">
        <v>399075582</v>
      </c>
      <c r="B1105" s="41" t="s">
        <v>2073</v>
      </c>
      <c r="C1105" s="41">
        <v>0</v>
      </c>
      <c r="D1105" s="41">
        <v>0</v>
      </c>
      <c r="E1105" s="41">
        <v>0</v>
      </c>
      <c r="F1105" s="41">
        <v>0</v>
      </c>
      <c r="G1105" s="48">
        <v>39907</v>
      </c>
    </row>
    <row r="1106" spans="1:7" x14ac:dyDescent="0.25">
      <c r="A1106" s="48">
        <v>399075584</v>
      </c>
      <c r="B1106" s="41" t="s">
        <v>2075</v>
      </c>
      <c r="C1106" s="41">
        <v>0</v>
      </c>
      <c r="D1106" s="41">
        <v>0</v>
      </c>
      <c r="E1106" s="41">
        <v>0</v>
      </c>
      <c r="F1106" s="41">
        <v>0</v>
      </c>
      <c r="G1106" s="48">
        <v>39907</v>
      </c>
    </row>
    <row r="1107" spans="1:7" x14ac:dyDescent="0.25">
      <c r="A1107" s="48">
        <v>399075586</v>
      </c>
      <c r="B1107" s="41" t="s">
        <v>2077</v>
      </c>
      <c r="C1107" s="41">
        <v>0</v>
      </c>
      <c r="D1107" s="41">
        <v>0</v>
      </c>
      <c r="E1107" s="41">
        <v>0</v>
      </c>
      <c r="F1107" s="41">
        <v>0</v>
      </c>
      <c r="G1107" s="48">
        <v>39907</v>
      </c>
    </row>
    <row r="1108" spans="1:7" x14ac:dyDescent="0.25">
      <c r="A1108" s="48">
        <v>399075587</v>
      </c>
      <c r="B1108" s="41" t="s">
        <v>2079</v>
      </c>
      <c r="C1108" s="41">
        <v>0</v>
      </c>
      <c r="D1108" s="41">
        <v>0</v>
      </c>
      <c r="E1108" s="41">
        <v>0</v>
      </c>
      <c r="F1108" s="41">
        <v>0</v>
      </c>
      <c r="G1108" s="48">
        <v>39907</v>
      </c>
    </row>
    <row r="1109" spans="1:7" x14ac:dyDescent="0.25">
      <c r="A1109" s="48">
        <v>399075588</v>
      </c>
      <c r="B1109" s="41" t="s">
        <v>2081</v>
      </c>
      <c r="C1109" s="41">
        <v>0</v>
      </c>
      <c r="D1109" s="41">
        <v>0</v>
      </c>
      <c r="E1109" s="41">
        <v>0</v>
      </c>
      <c r="F1109" s="41">
        <v>0</v>
      </c>
      <c r="G1109" s="48">
        <v>39907</v>
      </c>
    </row>
    <row r="1110" spans="1:7" x14ac:dyDescent="0.25">
      <c r="A1110" s="48">
        <v>399075589</v>
      </c>
      <c r="B1110" s="41" t="s">
        <v>2083</v>
      </c>
      <c r="C1110" s="41">
        <v>0</v>
      </c>
      <c r="D1110" s="41">
        <v>0</v>
      </c>
      <c r="E1110" s="41">
        <v>0</v>
      </c>
      <c r="F1110" s="41">
        <v>0</v>
      </c>
      <c r="G1110" s="48">
        <v>39907</v>
      </c>
    </row>
    <row r="1111" spans="1:7" x14ac:dyDescent="0.25">
      <c r="A1111" s="48">
        <v>399075590</v>
      </c>
      <c r="B1111" s="41" t="s">
        <v>2085</v>
      </c>
      <c r="C1111" s="41">
        <v>0</v>
      </c>
      <c r="D1111" s="41">
        <v>0</v>
      </c>
      <c r="E1111" s="41">
        <v>0</v>
      </c>
      <c r="F1111" s="41">
        <v>0</v>
      </c>
      <c r="G1111" s="48">
        <v>39907</v>
      </c>
    </row>
    <row r="1112" spans="1:7" x14ac:dyDescent="0.25">
      <c r="A1112" s="48">
        <v>399075591</v>
      </c>
      <c r="B1112" s="41" t="s">
        <v>2087</v>
      </c>
      <c r="C1112" s="41">
        <v>0</v>
      </c>
      <c r="D1112" s="41">
        <v>0</v>
      </c>
      <c r="E1112" s="41">
        <v>0</v>
      </c>
      <c r="F1112" s="41">
        <v>0</v>
      </c>
      <c r="G1112" s="48">
        <v>39907</v>
      </c>
    </row>
    <row r="1113" spans="1:7" x14ac:dyDescent="0.25">
      <c r="A1113" s="48">
        <v>399075592</v>
      </c>
      <c r="B1113" s="41" t="s">
        <v>2089</v>
      </c>
      <c r="C1113" s="41">
        <v>0</v>
      </c>
      <c r="D1113" s="41">
        <v>0</v>
      </c>
      <c r="E1113" s="41">
        <v>0</v>
      </c>
      <c r="F1113" s="41">
        <v>0</v>
      </c>
      <c r="G1113" s="48">
        <v>39907</v>
      </c>
    </row>
    <row r="1114" spans="1:7" x14ac:dyDescent="0.25">
      <c r="A1114" s="48">
        <v>399075593</v>
      </c>
      <c r="B1114" s="41" t="s">
        <v>2091</v>
      </c>
      <c r="C1114" s="41">
        <v>0</v>
      </c>
      <c r="D1114" s="41">
        <v>0</v>
      </c>
      <c r="E1114" s="41">
        <v>0</v>
      </c>
      <c r="F1114" s="41">
        <v>0</v>
      </c>
      <c r="G1114" s="48">
        <v>39907</v>
      </c>
    </row>
    <row r="1115" spans="1:7" x14ac:dyDescent="0.25">
      <c r="A1115" s="48">
        <v>399075594</v>
      </c>
      <c r="B1115" s="41" t="s">
        <v>2093</v>
      </c>
      <c r="C1115" s="41">
        <v>0</v>
      </c>
      <c r="D1115" s="41">
        <v>0</v>
      </c>
      <c r="E1115" s="41">
        <v>0</v>
      </c>
      <c r="F1115" s="41">
        <v>0</v>
      </c>
      <c r="G1115" s="48">
        <v>39907</v>
      </c>
    </row>
    <row r="1116" spans="1:7" x14ac:dyDescent="0.25">
      <c r="A1116" s="48">
        <v>399075595</v>
      </c>
      <c r="B1116" s="41" t="s">
        <v>2095</v>
      </c>
      <c r="C1116" s="41">
        <v>0</v>
      </c>
      <c r="D1116" s="41">
        <v>0</v>
      </c>
      <c r="E1116" s="41">
        <v>0</v>
      </c>
      <c r="F1116" s="41">
        <v>0</v>
      </c>
      <c r="G1116" s="48">
        <v>39907</v>
      </c>
    </row>
    <row r="1117" spans="1:7" x14ac:dyDescent="0.25">
      <c r="A1117" s="48">
        <v>399075596</v>
      </c>
      <c r="B1117" s="41" t="s">
        <v>2097</v>
      </c>
      <c r="C1117" s="41">
        <v>0</v>
      </c>
      <c r="D1117" s="41">
        <v>0</v>
      </c>
      <c r="E1117" s="41">
        <v>0</v>
      </c>
      <c r="F1117" s="41">
        <v>0</v>
      </c>
      <c r="G1117" s="48">
        <v>39907</v>
      </c>
    </row>
    <row r="1118" spans="1:7" x14ac:dyDescent="0.25">
      <c r="A1118" s="48">
        <v>399075597</v>
      </c>
      <c r="B1118" s="41" t="s">
        <v>2099</v>
      </c>
      <c r="C1118" s="41">
        <v>0</v>
      </c>
      <c r="D1118" s="41">
        <v>0</v>
      </c>
      <c r="E1118" s="41">
        <v>0</v>
      </c>
      <c r="F1118" s="41">
        <v>0</v>
      </c>
      <c r="G1118" s="48">
        <v>39907</v>
      </c>
    </row>
    <row r="1119" spans="1:7" x14ac:dyDescent="0.25">
      <c r="A1119" s="48">
        <v>399075598</v>
      </c>
      <c r="B1119" s="41" t="s">
        <v>2101</v>
      </c>
      <c r="C1119" s="41">
        <v>0</v>
      </c>
      <c r="D1119" s="41">
        <v>0</v>
      </c>
      <c r="E1119" s="41">
        <v>0</v>
      </c>
      <c r="F1119" s="41">
        <v>0</v>
      </c>
      <c r="G1119" s="48">
        <v>39907</v>
      </c>
    </row>
    <row r="1120" spans="1:7" x14ac:dyDescent="0.25">
      <c r="A1120" s="48">
        <v>399076009</v>
      </c>
      <c r="B1120" s="41" t="s">
        <v>2103</v>
      </c>
      <c r="C1120" s="41">
        <v>0</v>
      </c>
      <c r="D1120" s="41">
        <v>0</v>
      </c>
      <c r="E1120" s="41">
        <v>0</v>
      </c>
      <c r="F1120" s="41">
        <v>0</v>
      </c>
      <c r="G1120" s="48">
        <v>39907</v>
      </c>
    </row>
    <row r="1121" spans="1:7" x14ac:dyDescent="0.25">
      <c r="A1121" s="48">
        <v>399076010</v>
      </c>
      <c r="B1121" s="41" t="s">
        <v>2105</v>
      </c>
      <c r="C1121" s="41">
        <v>0</v>
      </c>
      <c r="D1121" s="41">
        <v>0</v>
      </c>
      <c r="E1121" s="41">
        <v>0</v>
      </c>
      <c r="F1121" s="41">
        <v>0</v>
      </c>
      <c r="G1121" s="48">
        <v>39907</v>
      </c>
    </row>
    <row r="1122" spans="1:7" x14ac:dyDescent="0.25">
      <c r="A1122" s="48">
        <v>399076011</v>
      </c>
      <c r="B1122" s="41" t="s">
        <v>2107</v>
      </c>
      <c r="C1122" s="41">
        <v>0</v>
      </c>
      <c r="D1122" s="41">
        <v>0</v>
      </c>
      <c r="E1122" s="41">
        <v>0</v>
      </c>
      <c r="F1122" s="41">
        <v>0</v>
      </c>
      <c r="G1122" s="48">
        <v>39907</v>
      </c>
    </row>
    <row r="1123" spans="1:7" x14ac:dyDescent="0.25">
      <c r="A1123" s="48">
        <v>399079003</v>
      </c>
      <c r="B1123" s="41" t="s">
        <v>2109</v>
      </c>
      <c r="C1123" s="41">
        <v>0</v>
      </c>
      <c r="D1123" s="41">
        <v>0</v>
      </c>
      <c r="E1123" s="41">
        <v>0</v>
      </c>
      <c r="F1123" s="41">
        <v>0</v>
      </c>
      <c r="G1123" s="48">
        <v>39907</v>
      </c>
    </row>
    <row r="1124" spans="1:7" x14ac:dyDescent="0.25">
      <c r="A1124" s="48">
        <v>399079051</v>
      </c>
      <c r="B1124" s="41" t="s">
        <v>2111</v>
      </c>
      <c r="C1124" s="41">
        <v>0</v>
      </c>
      <c r="D1124" s="41">
        <v>0</v>
      </c>
      <c r="E1124" s="41">
        <v>0</v>
      </c>
      <c r="F1124" s="41">
        <v>0</v>
      </c>
      <c r="G1124" s="48">
        <v>39907</v>
      </c>
    </row>
    <row r="1125" spans="1:7" x14ac:dyDescent="0.25">
      <c r="A1125" s="48">
        <v>399079053</v>
      </c>
      <c r="B1125" s="41" t="s">
        <v>2113</v>
      </c>
      <c r="C1125" s="41">
        <v>0</v>
      </c>
      <c r="D1125" s="41">
        <v>0</v>
      </c>
      <c r="E1125" s="41">
        <v>0</v>
      </c>
      <c r="F1125" s="41">
        <v>0</v>
      </c>
      <c r="G1125" s="48">
        <v>39907</v>
      </c>
    </row>
    <row r="1126" spans="1:7" x14ac:dyDescent="0.25">
      <c r="A1126" s="48">
        <v>399079204</v>
      </c>
      <c r="B1126" s="41" t="s">
        <v>2115</v>
      </c>
      <c r="C1126" s="41">
        <v>0</v>
      </c>
      <c r="D1126" s="41">
        <v>0</v>
      </c>
      <c r="E1126" s="41">
        <v>0</v>
      </c>
      <c r="F1126" s="41">
        <v>0</v>
      </c>
      <c r="G1126" s="48">
        <v>39907</v>
      </c>
    </row>
    <row r="1127" spans="1:7" x14ac:dyDescent="0.25">
      <c r="A1127" s="48">
        <v>399079800</v>
      </c>
      <c r="B1127" s="41" t="s">
        <v>2117</v>
      </c>
      <c r="C1127" s="41">
        <v>0</v>
      </c>
      <c r="D1127" s="41">
        <v>0</v>
      </c>
      <c r="E1127" s="41">
        <v>0</v>
      </c>
      <c r="F1127" s="41">
        <v>0</v>
      </c>
      <c r="G1127" s="48">
        <v>39907</v>
      </c>
    </row>
    <row r="1128" spans="1:7" x14ac:dyDescent="0.25">
      <c r="A1128" s="48">
        <v>399079802</v>
      </c>
      <c r="B1128" s="41" t="s">
        <v>2119</v>
      </c>
      <c r="C1128" s="41">
        <v>0</v>
      </c>
      <c r="D1128" s="41">
        <v>0</v>
      </c>
      <c r="E1128" s="41">
        <v>0</v>
      </c>
      <c r="F1128" s="41">
        <v>0</v>
      </c>
      <c r="G1128" s="48">
        <v>39907</v>
      </c>
    </row>
    <row r="1129" spans="1:7" x14ac:dyDescent="0.25">
      <c r="A1129" s="48">
        <v>399079806</v>
      </c>
      <c r="B1129" s="41" t="s">
        <v>2786</v>
      </c>
      <c r="C1129" s="41">
        <v>0</v>
      </c>
      <c r="D1129" s="41">
        <v>-7500</v>
      </c>
      <c r="E1129" s="41">
        <v>-7500</v>
      </c>
      <c r="F1129" s="41">
        <v>7500</v>
      </c>
      <c r="G1129" s="48">
        <v>39907</v>
      </c>
    </row>
    <row r="1130" spans="1:7" x14ac:dyDescent="0.25">
      <c r="A1130" s="48">
        <v>399079846</v>
      </c>
      <c r="B1130" s="41" t="s">
        <v>2121</v>
      </c>
      <c r="C1130" s="41">
        <v>0</v>
      </c>
      <c r="D1130" s="41">
        <v>0</v>
      </c>
      <c r="E1130" s="41">
        <v>0</v>
      </c>
      <c r="F1130" s="41">
        <v>0</v>
      </c>
      <c r="G1130" s="48">
        <v>39907</v>
      </c>
    </row>
    <row r="1131" spans="1:7" x14ac:dyDescent="0.25">
      <c r="A1131" s="48">
        <v>399080100</v>
      </c>
      <c r="B1131" s="41" t="s">
        <v>2123</v>
      </c>
      <c r="C1131" s="41">
        <v>185377.09</v>
      </c>
      <c r="D1131" s="41">
        <v>148350</v>
      </c>
      <c r="E1131" s="41">
        <v>148350</v>
      </c>
      <c r="F1131" s="41">
        <v>37027.089999999997</v>
      </c>
      <c r="G1131" s="48">
        <v>39908</v>
      </c>
    </row>
    <row r="1132" spans="1:7" x14ac:dyDescent="0.25">
      <c r="A1132" s="48">
        <v>399080101</v>
      </c>
      <c r="B1132" s="41" t="s">
        <v>2125</v>
      </c>
      <c r="C1132" s="41">
        <v>0</v>
      </c>
      <c r="D1132" s="41">
        <v>0</v>
      </c>
      <c r="E1132" s="41">
        <v>0</v>
      </c>
      <c r="F1132" s="41">
        <v>0</v>
      </c>
      <c r="G1132" s="48">
        <v>39908</v>
      </c>
    </row>
    <row r="1133" spans="1:7" x14ac:dyDescent="0.25">
      <c r="A1133" s="48">
        <v>399080102</v>
      </c>
      <c r="B1133" s="41" t="s">
        <v>2127</v>
      </c>
      <c r="C1133" s="41">
        <v>0</v>
      </c>
      <c r="D1133" s="41">
        <v>0</v>
      </c>
      <c r="E1133" s="41">
        <v>0</v>
      </c>
      <c r="F1133" s="41">
        <v>0</v>
      </c>
      <c r="G1133" s="48">
        <v>39908</v>
      </c>
    </row>
    <row r="1134" spans="1:7" x14ac:dyDescent="0.25">
      <c r="A1134" s="48">
        <v>399080103</v>
      </c>
      <c r="B1134" s="41" t="s">
        <v>2129</v>
      </c>
      <c r="C1134" s="41">
        <v>0</v>
      </c>
      <c r="D1134" s="41">
        <v>0</v>
      </c>
      <c r="E1134" s="41">
        <v>0</v>
      </c>
      <c r="F1134" s="41">
        <v>0</v>
      </c>
      <c r="G1134" s="48">
        <v>39908</v>
      </c>
    </row>
    <row r="1135" spans="1:7" x14ac:dyDescent="0.25">
      <c r="A1135" s="48">
        <v>399080120</v>
      </c>
      <c r="B1135" s="41" t="s">
        <v>2131</v>
      </c>
      <c r="C1135" s="41">
        <v>0</v>
      </c>
      <c r="D1135" s="41">
        <v>0</v>
      </c>
      <c r="E1135" s="41">
        <v>0</v>
      </c>
      <c r="F1135" s="41">
        <v>0</v>
      </c>
      <c r="G1135" s="48">
        <v>39908</v>
      </c>
    </row>
    <row r="1136" spans="1:7" x14ac:dyDescent="0.25">
      <c r="A1136" s="48">
        <v>399080150</v>
      </c>
      <c r="B1136" s="41" t="s">
        <v>2133</v>
      </c>
      <c r="C1136" s="41">
        <v>1067.75</v>
      </c>
      <c r="D1136" s="41">
        <v>1500</v>
      </c>
      <c r="E1136" s="41">
        <v>1500</v>
      </c>
      <c r="F1136" s="41">
        <v>-432.25</v>
      </c>
      <c r="G1136" s="48">
        <v>39908</v>
      </c>
    </row>
    <row r="1137" spans="1:7" x14ac:dyDescent="0.25">
      <c r="A1137" s="48">
        <v>399080200</v>
      </c>
      <c r="B1137" s="41" t="s">
        <v>2135</v>
      </c>
      <c r="C1137" s="41">
        <v>-0.02</v>
      </c>
      <c r="D1137" s="41">
        <v>0</v>
      </c>
      <c r="E1137" s="41">
        <v>0</v>
      </c>
      <c r="F1137" s="41">
        <v>-0.02</v>
      </c>
      <c r="G1137" s="48">
        <v>39908</v>
      </c>
    </row>
    <row r="1138" spans="1:7" x14ac:dyDescent="0.25">
      <c r="A1138" s="48">
        <v>399080700</v>
      </c>
      <c r="B1138" s="41" t="s">
        <v>2137</v>
      </c>
      <c r="C1138" s="41">
        <v>0</v>
      </c>
      <c r="D1138" s="41">
        <v>0</v>
      </c>
      <c r="E1138" s="41">
        <v>0</v>
      </c>
      <c r="F1138" s="41">
        <v>0</v>
      </c>
      <c r="G1138" s="48">
        <v>39908</v>
      </c>
    </row>
    <row r="1139" spans="1:7" x14ac:dyDescent="0.25">
      <c r="A1139" s="48">
        <v>399080730</v>
      </c>
      <c r="B1139" s="41" t="s">
        <v>2139</v>
      </c>
      <c r="C1139" s="41">
        <v>0</v>
      </c>
      <c r="D1139" s="41">
        <v>0</v>
      </c>
      <c r="E1139" s="41">
        <v>0</v>
      </c>
      <c r="F1139" s="41">
        <v>0</v>
      </c>
      <c r="G1139" s="48">
        <v>39908</v>
      </c>
    </row>
    <row r="1140" spans="1:7" x14ac:dyDescent="0.25">
      <c r="A1140" s="48">
        <v>399080800</v>
      </c>
      <c r="B1140" s="41" t="s">
        <v>2141</v>
      </c>
      <c r="C1140" s="41">
        <v>0</v>
      </c>
      <c r="D1140" s="41">
        <v>0</v>
      </c>
      <c r="E1140" s="41">
        <v>0</v>
      </c>
      <c r="F1140" s="41">
        <v>0</v>
      </c>
      <c r="G1140" s="48">
        <v>39908</v>
      </c>
    </row>
    <row r="1141" spans="1:7" x14ac:dyDescent="0.25">
      <c r="A1141" s="48">
        <v>399080930</v>
      </c>
      <c r="B1141" s="41" t="s">
        <v>2143</v>
      </c>
      <c r="C1141" s="41">
        <v>0</v>
      </c>
      <c r="D1141" s="41">
        <v>150</v>
      </c>
      <c r="E1141" s="41">
        <v>150</v>
      </c>
      <c r="F1141" s="41">
        <v>-150</v>
      </c>
      <c r="G1141" s="48">
        <v>39908</v>
      </c>
    </row>
    <row r="1142" spans="1:7" x14ac:dyDescent="0.25">
      <c r="A1142" s="48">
        <v>399081040</v>
      </c>
      <c r="B1142" s="41" t="s">
        <v>2145</v>
      </c>
      <c r="C1142" s="41">
        <v>0</v>
      </c>
      <c r="D1142" s="41">
        <v>0</v>
      </c>
      <c r="E1142" s="41">
        <v>0</v>
      </c>
      <c r="F1142" s="41">
        <v>0</v>
      </c>
      <c r="G1142" s="48">
        <v>39908</v>
      </c>
    </row>
    <row r="1143" spans="1:7" x14ac:dyDescent="0.25">
      <c r="A1143" s="48">
        <v>399081400</v>
      </c>
      <c r="B1143" s="41" t="s">
        <v>2147</v>
      </c>
      <c r="C1143" s="41">
        <v>484.24</v>
      </c>
      <c r="D1143" s="41">
        <v>2000</v>
      </c>
      <c r="E1143" s="41">
        <v>2000</v>
      </c>
      <c r="F1143" s="41">
        <v>-1515.76</v>
      </c>
      <c r="G1143" s="48">
        <v>39908</v>
      </c>
    </row>
    <row r="1144" spans="1:7" x14ac:dyDescent="0.25">
      <c r="A1144" s="48">
        <v>399081401</v>
      </c>
      <c r="B1144" s="41" t="s">
        <v>2149</v>
      </c>
      <c r="C1144" s="41">
        <v>0</v>
      </c>
      <c r="D1144" s="41">
        <v>0</v>
      </c>
      <c r="E1144" s="41">
        <v>0</v>
      </c>
      <c r="F1144" s="41">
        <v>0</v>
      </c>
      <c r="G1144" s="48">
        <v>39908</v>
      </c>
    </row>
    <row r="1145" spans="1:7" x14ac:dyDescent="0.25">
      <c r="A1145" s="48">
        <v>399081500</v>
      </c>
      <c r="B1145" s="41" t="s">
        <v>2151</v>
      </c>
      <c r="C1145" s="41">
        <v>0</v>
      </c>
      <c r="D1145" s="41">
        <v>5600</v>
      </c>
      <c r="E1145" s="41">
        <v>5600</v>
      </c>
      <c r="F1145" s="41">
        <v>-5600</v>
      </c>
      <c r="G1145" s="48">
        <v>39908</v>
      </c>
    </row>
    <row r="1146" spans="1:7" x14ac:dyDescent="0.25">
      <c r="A1146" s="48">
        <v>399081501</v>
      </c>
      <c r="B1146" s="41" t="s">
        <v>2153</v>
      </c>
      <c r="C1146" s="41">
        <v>0</v>
      </c>
      <c r="D1146" s="41">
        <v>0</v>
      </c>
      <c r="E1146" s="41">
        <v>0</v>
      </c>
      <c r="F1146" s="41">
        <v>0</v>
      </c>
      <c r="G1146" s="48">
        <v>39908</v>
      </c>
    </row>
    <row r="1147" spans="1:7" x14ac:dyDescent="0.25">
      <c r="A1147" s="48">
        <v>399081600</v>
      </c>
      <c r="B1147" s="41" t="s">
        <v>2155</v>
      </c>
      <c r="C1147" s="41">
        <v>12526.15</v>
      </c>
      <c r="D1147" s="41">
        <v>12850</v>
      </c>
      <c r="E1147" s="41">
        <v>12850</v>
      </c>
      <c r="F1147" s="41">
        <v>-323.85000000000002</v>
      </c>
      <c r="G1147" s="48">
        <v>39908</v>
      </c>
    </row>
    <row r="1148" spans="1:7" x14ac:dyDescent="0.25">
      <c r="A1148" s="48">
        <v>399081601</v>
      </c>
      <c r="B1148" s="41" t="s">
        <v>2157</v>
      </c>
      <c r="C1148" s="41">
        <v>0</v>
      </c>
      <c r="D1148" s="41">
        <v>0</v>
      </c>
      <c r="E1148" s="41">
        <v>0</v>
      </c>
      <c r="F1148" s="41">
        <v>0</v>
      </c>
      <c r="G1148" s="48">
        <v>39908</v>
      </c>
    </row>
    <row r="1149" spans="1:7" x14ac:dyDescent="0.25">
      <c r="A1149" s="48">
        <v>399081602</v>
      </c>
      <c r="B1149" s="41" t="s">
        <v>2159</v>
      </c>
      <c r="C1149" s="41">
        <v>0</v>
      </c>
      <c r="D1149" s="41">
        <v>0</v>
      </c>
      <c r="E1149" s="41">
        <v>0</v>
      </c>
      <c r="F1149" s="41">
        <v>0</v>
      </c>
      <c r="G1149" s="48">
        <v>39908</v>
      </c>
    </row>
    <row r="1150" spans="1:7" x14ac:dyDescent="0.25">
      <c r="A1150" s="48">
        <v>399081610</v>
      </c>
      <c r="B1150" s="41" t="s">
        <v>2161</v>
      </c>
      <c r="C1150" s="41">
        <v>0</v>
      </c>
      <c r="D1150" s="41">
        <v>6000</v>
      </c>
      <c r="E1150" s="41">
        <v>6000</v>
      </c>
      <c r="F1150" s="41">
        <v>-6000</v>
      </c>
      <c r="G1150" s="48">
        <v>39908</v>
      </c>
    </row>
    <row r="1151" spans="1:7" x14ac:dyDescent="0.25">
      <c r="A1151" s="48">
        <v>399081620</v>
      </c>
      <c r="B1151" s="41" t="s">
        <v>2163</v>
      </c>
      <c r="C1151" s="41">
        <v>192</v>
      </c>
      <c r="D1151" s="41">
        <v>150</v>
      </c>
      <c r="E1151" s="41">
        <v>150</v>
      </c>
      <c r="F1151" s="41">
        <v>42</v>
      </c>
      <c r="G1151" s="48">
        <v>39908</v>
      </c>
    </row>
    <row r="1152" spans="1:7" x14ac:dyDescent="0.25">
      <c r="A1152" s="48">
        <v>399081630</v>
      </c>
      <c r="B1152" s="41" t="s">
        <v>2165</v>
      </c>
      <c r="C1152" s="41">
        <v>0</v>
      </c>
      <c r="D1152" s="41">
        <v>0</v>
      </c>
      <c r="E1152" s="41">
        <v>0</v>
      </c>
      <c r="F1152" s="41">
        <v>0</v>
      </c>
      <c r="G1152" s="48">
        <v>39908</v>
      </c>
    </row>
    <row r="1153" spans="1:7" x14ac:dyDescent="0.25">
      <c r="A1153" s="48">
        <v>399082000</v>
      </c>
      <c r="B1153" s="41" t="s">
        <v>2167</v>
      </c>
      <c r="C1153" s="41">
        <v>0</v>
      </c>
      <c r="D1153" s="41">
        <v>50</v>
      </c>
      <c r="E1153" s="41">
        <v>50</v>
      </c>
      <c r="F1153" s="41">
        <v>-50</v>
      </c>
      <c r="G1153" s="48">
        <v>39908</v>
      </c>
    </row>
    <row r="1154" spans="1:7" x14ac:dyDescent="0.25">
      <c r="A1154" s="48">
        <v>399082002</v>
      </c>
      <c r="B1154" s="41" t="s">
        <v>2169</v>
      </c>
      <c r="C1154" s="41">
        <v>5263.85</v>
      </c>
      <c r="D1154" s="41">
        <v>2250</v>
      </c>
      <c r="E1154" s="41">
        <v>2250</v>
      </c>
      <c r="F1154" s="41">
        <v>3013.85</v>
      </c>
      <c r="G1154" s="48">
        <v>39908</v>
      </c>
    </row>
    <row r="1155" spans="1:7" x14ac:dyDescent="0.25">
      <c r="A1155" s="48">
        <v>399082003</v>
      </c>
      <c r="B1155" s="41" t="s">
        <v>2759</v>
      </c>
      <c r="C1155" s="41">
        <v>0</v>
      </c>
      <c r="D1155" s="41">
        <v>0</v>
      </c>
      <c r="E1155" s="41">
        <v>0</v>
      </c>
      <c r="F1155" s="41">
        <v>0</v>
      </c>
      <c r="G1155" s="48">
        <v>39908</v>
      </c>
    </row>
    <row r="1156" spans="1:7" x14ac:dyDescent="0.25">
      <c r="A1156" s="48">
        <v>399082004</v>
      </c>
      <c r="B1156" s="41" t="s">
        <v>2171</v>
      </c>
      <c r="C1156" s="41">
        <v>48499.56</v>
      </c>
      <c r="D1156" s="41">
        <v>21450</v>
      </c>
      <c r="E1156" s="41">
        <v>21450</v>
      </c>
      <c r="F1156" s="41">
        <v>27049.56</v>
      </c>
      <c r="G1156" s="48">
        <v>39908</v>
      </c>
    </row>
    <row r="1157" spans="1:7" x14ac:dyDescent="0.25">
      <c r="A1157" s="48">
        <v>399082006</v>
      </c>
      <c r="B1157" s="41" t="s">
        <v>2173</v>
      </c>
      <c r="C1157" s="41">
        <v>288.3</v>
      </c>
      <c r="D1157" s="41">
        <v>0</v>
      </c>
      <c r="E1157" s="41">
        <v>0</v>
      </c>
      <c r="F1157" s="41">
        <v>288.3</v>
      </c>
      <c r="G1157" s="48">
        <v>39908</v>
      </c>
    </row>
    <row r="1158" spans="1:7" x14ac:dyDescent="0.25">
      <c r="A1158" s="48">
        <v>399082015</v>
      </c>
      <c r="B1158" s="41" t="s">
        <v>2175</v>
      </c>
      <c r="C1158" s="41">
        <v>0</v>
      </c>
      <c r="D1158" s="41">
        <v>0</v>
      </c>
      <c r="E1158" s="41">
        <v>0</v>
      </c>
      <c r="F1158" s="41">
        <v>0</v>
      </c>
      <c r="G1158" s="48">
        <v>39908</v>
      </c>
    </row>
    <row r="1159" spans="1:7" x14ac:dyDescent="0.25">
      <c r="A1159" s="48">
        <v>399082022</v>
      </c>
      <c r="B1159" s="41" t="s">
        <v>2177</v>
      </c>
      <c r="C1159" s="41">
        <v>0</v>
      </c>
      <c r="D1159" s="41">
        <v>0</v>
      </c>
      <c r="E1159" s="41">
        <v>0</v>
      </c>
      <c r="F1159" s="41">
        <v>0</v>
      </c>
      <c r="G1159" s="48">
        <v>39908</v>
      </c>
    </row>
    <row r="1160" spans="1:7" x14ac:dyDescent="0.25">
      <c r="A1160" s="48">
        <v>399082106</v>
      </c>
      <c r="B1160" s="41" t="s">
        <v>2179</v>
      </c>
      <c r="C1160" s="41">
        <v>0</v>
      </c>
      <c r="D1160" s="41">
        <v>0</v>
      </c>
      <c r="E1160" s="41">
        <v>0</v>
      </c>
      <c r="F1160" s="41">
        <v>0</v>
      </c>
      <c r="G1160" s="48">
        <v>39908</v>
      </c>
    </row>
    <row r="1161" spans="1:7" x14ac:dyDescent="0.25">
      <c r="A1161" s="48">
        <v>399082300</v>
      </c>
      <c r="B1161" s="41" t="s">
        <v>2181</v>
      </c>
      <c r="C1161" s="41">
        <v>57</v>
      </c>
      <c r="D1161" s="41">
        <v>500</v>
      </c>
      <c r="E1161" s="41">
        <v>500</v>
      </c>
      <c r="F1161" s="41">
        <v>-443</v>
      </c>
      <c r="G1161" s="48">
        <v>39908</v>
      </c>
    </row>
    <row r="1162" spans="1:7" x14ac:dyDescent="0.25">
      <c r="A1162" s="48">
        <v>399082408</v>
      </c>
      <c r="B1162" s="41" t="s">
        <v>2183</v>
      </c>
      <c r="C1162" s="41">
        <v>0</v>
      </c>
      <c r="D1162" s="41">
        <v>0</v>
      </c>
      <c r="E1162" s="41">
        <v>0</v>
      </c>
      <c r="F1162" s="41">
        <v>0</v>
      </c>
      <c r="G1162" s="48">
        <v>39908</v>
      </c>
    </row>
    <row r="1163" spans="1:7" x14ac:dyDescent="0.25">
      <c r="A1163" s="48">
        <v>399082424</v>
      </c>
      <c r="B1163" s="41" t="s">
        <v>2185</v>
      </c>
      <c r="C1163" s="41">
        <v>0</v>
      </c>
      <c r="D1163" s="41">
        <v>15250</v>
      </c>
      <c r="E1163" s="41">
        <v>15250</v>
      </c>
      <c r="F1163" s="41">
        <v>-15250</v>
      </c>
      <c r="G1163" s="48">
        <v>39908</v>
      </c>
    </row>
    <row r="1164" spans="1:7" x14ac:dyDescent="0.25">
      <c r="A1164" s="48">
        <v>399082429</v>
      </c>
      <c r="B1164" s="41" t="s">
        <v>2187</v>
      </c>
      <c r="C1164" s="41">
        <v>0</v>
      </c>
      <c r="D1164" s="41">
        <v>0</v>
      </c>
      <c r="E1164" s="41">
        <v>0</v>
      </c>
      <c r="F1164" s="41">
        <v>0</v>
      </c>
      <c r="G1164" s="48">
        <v>39908</v>
      </c>
    </row>
    <row r="1165" spans="1:7" x14ac:dyDescent="0.25">
      <c r="A1165" s="48">
        <v>399082433</v>
      </c>
      <c r="B1165" s="41" t="s">
        <v>2189</v>
      </c>
      <c r="C1165" s="41">
        <v>0</v>
      </c>
      <c r="D1165" s="41">
        <v>0</v>
      </c>
      <c r="E1165" s="41">
        <v>0</v>
      </c>
      <c r="F1165" s="41">
        <v>0</v>
      </c>
      <c r="G1165" s="48">
        <v>39908</v>
      </c>
    </row>
    <row r="1166" spans="1:7" x14ac:dyDescent="0.25">
      <c r="A1166" s="48">
        <v>399082434</v>
      </c>
      <c r="B1166" s="41" t="s">
        <v>2780</v>
      </c>
      <c r="C1166" s="41">
        <v>0</v>
      </c>
      <c r="D1166" s="41">
        <v>0</v>
      </c>
      <c r="E1166" s="41">
        <v>0</v>
      </c>
      <c r="F1166" s="41">
        <v>0</v>
      </c>
      <c r="G1166" s="48">
        <v>39908</v>
      </c>
    </row>
    <row r="1167" spans="1:7" x14ac:dyDescent="0.25">
      <c r="A1167" s="48">
        <v>399082471</v>
      </c>
      <c r="B1167" s="41" t="s">
        <v>2191</v>
      </c>
      <c r="C1167" s="41">
        <v>381.84</v>
      </c>
      <c r="D1167" s="41">
        <v>200</v>
      </c>
      <c r="E1167" s="41">
        <v>200</v>
      </c>
      <c r="F1167" s="41">
        <v>181.84</v>
      </c>
      <c r="G1167" s="48">
        <v>39908</v>
      </c>
    </row>
    <row r="1168" spans="1:7" x14ac:dyDescent="0.25">
      <c r="A1168" s="48">
        <v>399082500</v>
      </c>
      <c r="B1168" s="41" t="s">
        <v>2193</v>
      </c>
      <c r="C1168" s="41">
        <v>0</v>
      </c>
      <c r="D1168" s="41">
        <v>300</v>
      </c>
      <c r="E1168" s="41">
        <v>300</v>
      </c>
      <c r="F1168" s="41">
        <v>-300</v>
      </c>
      <c r="G1168" s="48">
        <v>39908</v>
      </c>
    </row>
    <row r="1169" spans="1:7" x14ac:dyDescent="0.25">
      <c r="A1169" s="48">
        <v>399082510</v>
      </c>
      <c r="B1169" s="41" t="s">
        <v>2195</v>
      </c>
      <c r="C1169" s="41">
        <v>0</v>
      </c>
      <c r="D1169" s="41">
        <v>0</v>
      </c>
      <c r="E1169" s="41">
        <v>0</v>
      </c>
      <c r="F1169" s="41">
        <v>0</v>
      </c>
      <c r="G1169" s="48">
        <v>39908</v>
      </c>
    </row>
    <row r="1170" spans="1:7" x14ac:dyDescent="0.25">
      <c r="A1170" s="48">
        <v>399082524</v>
      </c>
      <c r="B1170" s="41" t="s">
        <v>2197</v>
      </c>
      <c r="C1170" s="41">
        <v>0</v>
      </c>
      <c r="D1170" s="41">
        <v>0</v>
      </c>
      <c r="E1170" s="41">
        <v>0</v>
      </c>
      <c r="F1170" s="41">
        <v>0</v>
      </c>
      <c r="G1170" s="48">
        <v>39908</v>
      </c>
    </row>
    <row r="1171" spans="1:7" x14ac:dyDescent="0.25">
      <c r="A1171" s="48">
        <v>399082701</v>
      </c>
      <c r="B1171" s="41" t="s">
        <v>2199</v>
      </c>
      <c r="C1171" s="41">
        <v>0</v>
      </c>
      <c r="D1171" s="41">
        <v>0</v>
      </c>
      <c r="E1171" s="41">
        <v>0</v>
      </c>
      <c r="F1171" s="41">
        <v>0</v>
      </c>
      <c r="G1171" s="48">
        <v>39908</v>
      </c>
    </row>
    <row r="1172" spans="1:7" x14ac:dyDescent="0.25">
      <c r="A1172" s="48">
        <v>399082703</v>
      </c>
      <c r="B1172" s="41" t="s">
        <v>2201</v>
      </c>
      <c r="C1172" s="41">
        <v>1945.36</v>
      </c>
      <c r="D1172" s="41">
        <v>3200</v>
      </c>
      <c r="E1172" s="41">
        <v>3200</v>
      </c>
      <c r="F1172" s="41">
        <v>-1254.6400000000001</v>
      </c>
      <c r="G1172" s="48">
        <v>39908</v>
      </c>
    </row>
    <row r="1173" spans="1:7" x14ac:dyDescent="0.25">
      <c r="A1173" s="48">
        <v>399082706</v>
      </c>
      <c r="B1173" s="41" t="s">
        <v>2203</v>
      </c>
      <c r="C1173" s="41">
        <v>0</v>
      </c>
      <c r="D1173" s="41">
        <v>150</v>
      </c>
      <c r="E1173" s="41">
        <v>150</v>
      </c>
      <c r="F1173" s="41">
        <v>-150</v>
      </c>
      <c r="G1173" s="48">
        <v>39908</v>
      </c>
    </row>
    <row r="1174" spans="1:7" x14ac:dyDescent="0.25">
      <c r="A1174" s="48">
        <v>399082708</v>
      </c>
      <c r="B1174" s="41" t="s">
        <v>2205</v>
      </c>
      <c r="C1174" s="41">
        <v>85</v>
      </c>
      <c r="D1174" s="41">
        <v>1300</v>
      </c>
      <c r="E1174" s="41">
        <v>1300</v>
      </c>
      <c r="F1174" s="41">
        <v>-1215</v>
      </c>
      <c r="G1174" s="48">
        <v>39908</v>
      </c>
    </row>
    <row r="1175" spans="1:7" x14ac:dyDescent="0.25">
      <c r="A1175" s="48">
        <v>399082711</v>
      </c>
      <c r="B1175" s="41" t="s">
        <v>2207</v>
      </c>
      <c r="C1175" s="41">
        <v>1155</v>
      </c>
      <c r="D1175" s="41">
        <v>400</v>
      </c>
      <c r="E1175" s="41">
        <v>400</v>
      </c>
      <c r="F1175" s="41">
        <v>755</v>
      </c>
      <c r="G1175" s="48">
        <v>39908</v>
      </c>
    </row>
    <row r="1176" spans="1:7" x14ac:dyDescent="0.25">
      <c r="A1176" s="48">
        <v>399082713</v>
      </c>
      <c r="B1176" s="41" t="s">
        <v>2209</v>
      </c>
      <c r="C1176" s="41">
        <v>0</v>
      </c>
      <c r="D1176" s="41">
        <v>0</v>
      </c>
      <c r="E1176" s="41">
        <v>0</v>
      </c>
      <c r="F1176" s="41">
        <v>0</v>
      </c>
      <c r="G1176" s="48">
        <v>39908</v>
      </c>
    </row>
    <row r="1177" spans="1:7" x14ac:dyDescent="0.25">
      <c r="A1177" s="48">
        <v>399082801</v>
      </c>
      <c r="B1177" s="41" t="s">
        <v>2211</v>
      </c>
      <c r="C1177" s="41">
        <v>0</v>
      </c>
      <c r="D1177" s="41">
        <v>0</v>
      </c>
      <c r="E1177" s="41">
        <v>0</v>
      </c>
      <c r="F1177" s="41">
        <v>0</v>
      </c>
      <c r="G1177" s="48">
        <v>39908</v>
      </c>
    </row>
    <row r="1178" spans="1:7" x14ac:dyDescent="0.25">
      <c r="A1178" s="48">
        <v>399082900</v>
      </c>
      <c r="B1178" s="41" t="s">
        <v>2213</v>
      </c>
      <c r="C1178" s="41">
        <v>0</v>
      </c>
      <c r="D1178" s="41">
        <v>0</v>
      </c>
      <c r="E1178" s="41">
        <v>0</v>
      </c>
      <c r="F1178" s="41">
        <v>0</v>
      </c>
      <c r="G1178" s="48">
        <v>39908</v>
      </c>
    </row>
    <row r="1179" spans="1:7" x14ac:dyDescent="0.25">
      <c r="A1179" s="48">
        <v>399082922</v>
      </c>
      <c r="B1179" s="41" t="s">
        <v>2215</v>
      </c>
      <c r="C1179" s="41">
        <v>0</v>
      </c>
      <c r="D1179" s="41">
        <v>0</v>
      </c>
      <c r="E1179" s="41">
        <v>0</v>
      </c>
      <c r="F1179" s="41">
        <v>0</v>
      </c>
      <c r="G1179" s="48">
        <v>39908</v>
      </c>
    </row>
    <row r="1180" spans="1:7" x14ac:dyDescent="0.25">
      <c r="A1180" s="48">
        <v>399084600</v>
      </c>
      <c r="B1180" s="41" t="s">
        <v>2217</v>
      </c>
      <c r="C1180" s="41">
        <v>0</v>
      </c>
      <c r="D1180" s="41">
        <v>0</v>
      </c>
      <c r="E1180" s="41">
        <v>0</v>
      </c>
      <c r="F1180" s="41">
        <v>0</v>
      </c>
      <c r="G1180" s="48">
        <v>39908</v>
      </c>
    </row>
    <row r="1181" spans="1:7" x14ac:dyDescent="0.25">
      <c r="A1181" s="48">
        <v>399084610</v>
      </c>
      <c r="B1181" s="41" t="s">
        <v>2219</v>
      </c>
      <c r="C1181" s="41">
        <v>0</v>
      </c>
      <c r="D1181" s="41">
        <v>0</v>
      </c>
      <c r="E1181" s="41">
        <v>0</v>
      </c>
      <c r="F1181" s="41">
        <v>0</v>
      </c>
      <c r="G1181" s="48">
        <v>39908</v>
      </c>
    </row>
    <row r="1182" spans="1:7" x14ac:dyDescent="0.25">
      <c r="A1182" s="48">
        <v>399084611</v>
      </c>
      <c r="B1182" s="41" t="s">
        <v>2221</v>
      </c>
      <c r="C1182" s="41">
        <v>0</v>
      </c>
      <c r="D1182" s="41">
        <v>0</v>
      </c>
      <c r="E1182" s="41">
        <v>0</v>
      </c>
      <c r="F1182" s="41">
        <v>0</v>
      </c>
      <c r="G1182" s="48">
        <v>39908</v>
      </c>
    </row>
    <row r="1183" spans="1:7" x14ac:dyDescent="0.25">
      <c r="A1183" s="48">
        <v>399084612</v>
      </c>
      <c r="B1183" s="41" t="s">
        <v>2223</v>
      </c>
      <c r="C1183" s="41">
        <v>0</v>
      </c>
      <c r="D1183" s="41">
        <v>0</v>
      </c>
      <c r="E1183" s="41">
        <v>0</v>
      </c>
      <c r="F1183" s="41">
        <v>0</v>
      </c>
      <c r="G1183" s="48">
        <v>39908</v>
      </c>
    </row>
    <row r="1184" spans="1:7" x14ac:dyDescent="0.25">
      <c r="A1184" s="48">
        <v>399084618</v>
      </c>
      <c r="B1184" s="41" t="s">
        <v>2225</v>
      </c>
      <c r="C1184" s="41">
        <v>0</v>
      </c>
      <c r="D1184" s="41">
        <v>0</v>
      </c>
      <c r="E1184" s="41">
        <v>0</v>
      </c>
      <c r="F1184" s="41">
        <v>0</v>
      </c>
      <c r="G1184" s="48">
        <v>39908</v>
      </c>
    </row>
    <row r="1185" spans="1:7" x14ac:dyDescent="0.25">
      <c r="A1185" s="48">
        <v>399084619</v>
      </c>
      <c r="B1185" s="41" t="s">
        <v>2227</v>
      </c>
      <c r="C1185" s="41">
        <v>0</v>
      </c>
      <c r="D1185" s="41">
        <v>0</v>
      </c>
      <c r="E1185" s="41">
        <v>0</v>
      </c>
      <c r="F1185" s="41">
        <v>0</v>
      </c>
      <c r="G1185" s="48">
        <v>39908</v>
      </c>
    </row>
    <row r="1186" spans="1:7" x14ac:dyDescent="0.25">
      <c r="A1186" s="48">
        <v>399084621</v>
      </c>
      <c r="B1186" s="41" t="s">
        <v>2229</v>
      </c>
      <c r="C1186" s="41">
        <v>0</v>
      </c>
      <c r="D1186" s="41">
        <v>0</v>
      </c>
      <c r="E1186" s="41">
        <v>0</v>
      </c>
      <c r="F1186" s="41">
        <v>0</v>
      </c>
      <c r="G1186" s="48">
        <v>39908</v>
      </c>
    </row>
    <row r="1187" spans="1:7" x14ac:dyDescent="0.25">
      <c r="A1187" s="48">
        <v>399085044</v>
      </c>
      <c r="B1187" s="41" t="s">
        <v>2231</v>
      </c>
      <c r="C1187" s="41">
        <v>0</v>
      </c>
      <c r="D1187" s="41">
        <v>0</v>
      </c>
      <c r="E1187" s="41">
        <v>0</v>
      </c>
      <c r="F1187" s="41">
        <v>0</v>
      </c>
      <c r="G1187" s="48">
        <v>39908</v>
      </c>
    </row>
    <row r="1188" spans="1:7" x14ac:dyDescent="0.25">
      <c r="A1188" s="48">
        <v>399085178</v>
      </c>
      <c r="B1188" s="41" t="s">
        <v>2233</v>
      </c>
      <c r="C1188" s="41">
        <v>0</v>
      </c>
      <c r="D1188" s="41">
        <v>0</v>
      </c>
      <c r="E1188" s="41">
        <v>0</v>
      </c>
      <c r="F1188" s="41">
        <v>0</v>
      </c>
      <c r="G1188" s="48">
        <v>39908</v>
      </c>
    </row>
    <row r="1189" spans="1:7" x14ac:dyDescent="0.25">
      <c r="A1189" s="48">
        <v>399085926</v>
      </c>
      <c r="B1189" s="41" t="s">
        <v>2235</v>
      </c>
      <c r="C1189" s="41">
        <v>0</v>
      </c>
      <c r="D1189" s="41">
        <v>0</v>
      </c>
      <c r="E1189" s="41">
        <v>0</v>
      </c>
      <c r="F1189" s="41">
        <v>0</v>
      </c>
      <c r="G1189" s="48">
        <v>39908</v>
      </c>
    </row>
    <row r="1190" spans="1:7" x14ac:dyDescent="0.25">
      <c r="A1190" s="48">
        <v>399086009</v>
      </c>
      <c r="B1190" s="41" t="s">
        <v>2237</v>
      </c>
      <c r="C1190" s="41">
        <v>0</v>
      </c>
      <c r="D1190" s="41">
        <v>0</v>
      </c>
      <c r="E1190" s="41">
        <v>0</v>
      </c>
      <c r="F1190" s="41">
        <v>0</v>
      </c>
      <c r="G1190" s="48">
        <v>39908</v>
      </c>
    </row>
    <row r="1191" spans="1:7" x14ac:dyDescent="0.25">
      <c r="A1191" s="48">
        <v>399086010</v>
      </c>
      <c r="B1191" s="41" t="s">
        <v>2239</v>
      </c>
      <c r="C1191" s="41">
        <v>0</v>
      </c>
      <c r="D1191" s="41">
        <v>0</v>
      </c>
      <c r="E1191" s="41">
        <v>0</v>
      </c>
      <c r="F1191" s="41">
        <v>0</v>
      </c>
      <c r="G1191" s="48">
        <v>39908</v>
      </c>
    </row>
    <row r="1192" spans="1:7" x14ac:dyDescent="0.25">
      <c r="A1192" s="48">
        <v>399089051</v>
      </c>
      <c r="B1192" s="41" t="s">
        <v>2241</v>
      </c>
      <c r="C1192" s="41">
        <v>0</v>
      </c>
      <c r="D1192" s="41">
        <v>0</v>
      </c>
      <c r="E1192" s="41">
        <v>0</v>
      </c>
      <c r="F1192" s="41">
        <v>0</v>
      </c>
      <c r="G1192" s="48">
        <v>39908</v>
      </c>
    </row>
    <row r="1193" spans="1:7" x14ac:dyDescent="0.25">
      <c r="A1193" s="48">
        <v>399089053</v>
      </c>
      <c r="B1193" s="41" t="s">
        <v>2243</v>
      </c>
      <c r="C1193" s="41">
        <v>0</v>
      </c>
      <c r="D1193" s="41">
        <v>0</v>
      </c>
      <c r="E1193" s="41">
        <v>0</v>
      </c>
      <c r="F1193" s="41">
        <v>0</v>
      </c>
      <c r="G1193" s="48">
        <v>39908</v>
      </c>
    </row>
    <row r="1194" spans="1:7" x14ac:dyDescent="0.25">
      <c r="A1194" s="48">
        <v>399089065</v>
      </c>
      <c r="B1194" s="41" t="s">
        <v>2245</v>
      </c>
      <c r="C1194" s="41">
        <v>0</v>
      </c>
      <c r="D1194" s="41">
        <v>0</v>
      </c>
      <c r="E1194" s="41">
        <v>0</v>
      </c>
      <c r="F1194" s="41">
        <v>0</v>
      </c>
      <c r="G1194" s="48">
        <v>39908</v>
      </c>
    </row>
    <row r="1195" spans="1:7" x14ac:dyDescent="0.25">
      <c r="A1195" s="48">
        <v>399089105</v>
      </c>
      <c r="B1195" s="41" t="s">
        <v>2247</v>
      </c>
      <c r="C1195" s="41">
        <v>0</v>
      </c>
      <c r="D1195" s="41">
        <v>0</v>
      </c>
      <c r="E1195" s="41">
        <v>0</v>
      </c>
      <c r="F1195" s="41">
        <v>0</v>
      </c>
      <c r="G1195" s="48">
        <v>39908</v>
      </c>
    </row>
    <row r="1196" spans="1:7" x14ac:dyDescent="0.25">
      <c r="A1196" s="48">
        <v>399089201</v>
      </c>
      <c r="B1196" s="41" t="s">
        <v>2760</v>
      </c>
      <c r="C1196" s="41">
        <v>0</v>
      </c>
      <c r="D1196" s="41">
        <v>-50</v>
      </c>
      <c r="E1196" s="41">
        <v>-50</v>
      </c>
      <c r="F1196" s="41">
        <v>50</v>
      </c>
      <c r="G1196" s="48">
        <v>39908</v>
      </c>
    </row>
    <row r="1197" spans="1:7" x14ac:dyDescent="0.25">
      <c r="A1197" s="48">
        <v>399089802</v>
      </c>
      <c r="B1197" s="41" t="s">
        <v>2249</v>
      </c>
      <c r="C1197" s="41">
        <v>0</v>
      </c>
      <c r="D1197" s="41">
        <v>0</v>
      </c>
      <c r="E1197" s="41">
        <v>0</v>
      </c>
      <c r="F1197" s="41">
        <v>0</v>
      </c>
      <c r="G1197" s="48">
        <v>39908</v>
      </c>
    </row>
    <row r="1198" spans="1:7" x14ac:dyDescent="0.25">
      <c r="A1198" s="48">
        <v>399089846</v>
      </c>
      <c r="B1198" s="41" t="s">
        <v>2251</v>
      </c>
      <c r="C1198" s="41">
        <v>0</v>
      </c>
      <c r="D1198" s="41">
        <v>0</v>
      </c>
      <c r="E1198" s="41">
        <v>0</v>
      </c>
      <c r="F1198" s="41">
        <v>0</v>
      </c>
      <c r="G1198" s="48">
        <v>39908</v>
      </c>
    </row>
    <row r="1199" spans="1:7" x14ac:dyDescent="0.25">
      <c r="A1199" s="48">
        <v>399089850</v>
      </c>
      <c r="B1199" s="41" t="s">
        <v>2253</v>
      </c>
      <c r="C1199" s="41">
        <v>0</v>
      </c>
      <c r="D1199" s="41">
        <v>0</v>
      </c>
      <c r="E1199" s="41">
        <v>0</v>
      </c>
      <c r="F1199" s="41">
        <v>0</v>
      </c>
      <c r="G1199" s="48">
        <v>39908</v>
      </c>
    </row>
    <row r="1200" spans="1:7" x14ac:dyDescent="0.25">
      <c r="A1200" s="48">
        <v>399090100</v>
      </c>
      <c r="B1200" s="41" t="s">
        <v>2255</v>
      </c>
      <c r="C1200" s="41">
        <v>533.33000000000004</v>
      </c>
      <c r="D1200" s="41">
        <v>11700</v>
      </c>
      <c r="E1200" s="41">
        <v>11700</v>
      </c>
      <c r="F1200" s="41">
        <v>-11166.67</v>
      </c>
      <c r="G1200" s="48">
        <v>39909</v>
      </c>
    </row>
    <row r="1201" spans="1:7" x14ac:dyDescent="0.25">
      <c r="A1201" s="48">
        <v>399090101</v>
      </c>
      <c r="B1201" s="41" t="s">
        <v>2257</v>
      </c>
      <c r="C1201" s="41">
        <v>0</v>
      </c>
      <c r="D1201" s="41">
        <v>0</v>
      </c>
      <c r="E1201" s="41">
        <v>0</v>
      </c>
      <c r="F1201" s="41">
        <v>0</v>
      </c>
      <c r="G1201" s="48">
        <v>39909</v>
      </c>
    </row>
    <row r="1202" spans="1:7" x14ac:dyDescent="0.25">
      <c r="A1202" s="48">
        <v>399090102</v>
      </c>
      <c r="B1202" s="41" t="s">
        <v>2259</v>
      </c>
      <c r="C1202" s="41">
        <v>0</v>
      </c>
      <c r="D1202" s="41">
        <v>0</v>
      </c>
      <c r="E1202" s="41">
        <v>0</v>
      </c>
      <c r="F1202" s="41">
        <v>0</v>
      </c>
      <c r="G1202" s="48">
        <v>39909</v>
      </c>
    </row>
    <row r="1203" spans="1:7" x14ac:dyDescent="0.25">
      <c r="A1203" s="48">
        <v>399090103</v>
      </c>
      <c r="B1203" s="41" t="s">
        <v>2261</v>
      </c>
      <c r="C1203" s="41">
        <v>0</v>
      </c>
      <c r="D1203" s="41">
        <v>0</v>
      </c>
      <c r="E1203" s="41">
        <v>0</v>
      </c>
      <c r="F1203" s="41">
        <v>0</v>
      </c>
      <c r="G1203" s="48">
        <v>39909</v>
      </c>
    </row>
    <row r="1204" spans="1:7" x14ac:dyDescent="0.25">
      <c r="A1204" s="48">
        <v>399090120</v>
      </c>
      <c r="B1204" s="41" t="s">
        <v>2263</v>
      </c>
      <c r="C1204" s="41">
        <v>0</v>
      </c>
      <c r="D1204" s="41">
        <v>0</v>
      </c>
      <c r="E1204" s="41">
        <v>0</v>
      </c>
      <c r="F1204" s="41">
        <v>0</v>
      </c>
      <c r="G1204" s="48">
        <v>39909</v>
      </c>
    </row>
    <row r="1205" spans="1:7" x14ac:dyDescent="0.25">
      <c r="A1205" s="48">
        <v>399090150</v>
      </c>
      <c r="B1205" s="41" t="s">
        <v>2265</v>
      </c>
      <c r="C1205" s="41">
        <v>0</v>
      </c>
      <c r="D1205" s="41">
        <v>0</v>
      </c>
      <c r="E1205" s="41">
        <v>0</v>
      </c>
      <c r="F1205" s="41">
        <v>0</v>
      </c>
      <c r="G1205" s="48">
        <v>39909</v>
      </c>
    </row>
    <row r="1206" spans="1:7" x14ac:dyDescent="0.25">
      <c r="A1206" s="48">
        <v>399090200</v>
      </c>
      <c r="B1206" s="41" t="s">
        <v>2267</v>
      </c>
      <c r="C1206" s="41">
        <v>0</v>
      </c>
      <c r="D1206" s="41">
        <v>0</v>
      </c>
      <c r="E1206" s="41">
        <v>0</v>
      </c>
      <c r="F1206" s="41">
        <v>0</v>
      </c>
      <c r="G1206" s="48">
        <v>39909</v>
      </c>
    </row>
    <row r="1207" spans="1:7" x14ac:dyDescent="0.25">
      <c r="A1207" s="48">
        <v>399091021</v>
      </c>
      <c r="B1207" s="41" t="s">
        <v>2269</v>
      </c>
      <c r="C1207" s="41">
        <v>2429.6</v>
      </c>
      <c r="D1207" s="41">
        <v>4500</v>
      </c>
      <c r="E1207" s="41">
        <v>4500</v>
      </c>
      <c r="F1207" s="41">
        <v>-2070.4</v>
      </c>
      <c r="G1207" s="48">
        <v>39909</v>
      </c>
    </row>
    <row r="1208" spans="1:7" x14ac:dyDescent="0.25">
      <c r="A1208" s="48">
        <v>399091025</v>
      </c>
      <c r="B1208" s="41" t="s">
        <v>2271</v>
      </c>
      <c r="C1208" s="41">
        <v>606.03</v>
      </c>
      <c r="D1208" s="41">
        <v>4250</v>
      </c>
      <c r="E1208" s="41">
        <v>4250</v>
      </c>
      <c r="F1208" s="41">
        <v>-3643.97</v>
      </c>
      <c r="G1208" s="48">
        <v>39909</v>
      </c>
    </row>
    <row r="1209" spans="1:7" x14ac:dyDescent="0.25">
      <c r="A1209" s="48">
        <v>399091040</v>
      </c>
      <c r="B1209" s="41" t="s">
        <v>2273</v>
      </c>
      <c r="C1209" s="41">
        <v>391.49</v>
      </c>
      <c r="D1209" s="41">
        <v>0</v>
      </c>
      <c r="E1209" s="41">
        <v>0</v>
      </c>
      <c r="F1209" s="41">
        <v>391.49</v>
      </c>
      <c r="G1209" s="48">
        <v>39909</v>
      </c>
    </row>
    <row r="1210" spans="1:7" x14ac:dyDescent="0.25">
      <c r="A1210" s="48">
        <v>399091100</v>
      </c>
      <c r="B1210" s="41" t="s">
        <v>2275</v>
      </c>
      <c r="C1210" s="41">
        <v>0</v>
      </c>
      <c r="D1210" s="41">
        <v>0</v>
      </c>
      <c r="E1210" s="41">
        <v>0</v>
      </c>
      <c r="F1210" s="41">
        <v>0</v>
      </c>
      <c r="G1210" s="48">
        <v>39909</v>
      </c>
    </row>
    <row r="1211" spans="1:7" x14ac:dyDescent="0.25">
      <c r="A1211" s="48">
        <v>399091135</v>
      </c>
      <c r="B1211" s="41" t="s">
        <v>2277</v>
      </c>
      <c r="C1211" s="41">
        <v>4047.86</v>
      </c>
      <c r="D1211" s="41">
        <v>2250</v>
      </c>
      <c r="E1211" s="41">
        <v>2250</v>
      </c>
      <c r="F1211" s="41">
        <v>1797.86</v>
      </c>
      <c r="G1211" s="48">
        <v>39909</v>
      </c>
    </row>
    <row r="1212" spans="1:7" x14ac:dyDescent="0.25">
      <c r="A1212" s="48">
        <v>399091140</v>
      </c>
      <c r="B1212" s="41" t="s">
        <v>2279</v>
      </c>
      <c r="C1212" s="41">
        <v>0</v>
      </c>
      <c r="D1212" s="41">
        <v>250</v>
      </c>
      <c r="E1212" s="41">
        <v>250</v>
      </c>
      <c r="F1212" s="41">
        <v>-250</v>
      </c>
      <c r="G1212" s="48">
        <v>39909</v>
      </c>
    </row>
    <row r="1213" spans="1:7" x14ac:dyDescent="0.25">
      <c r="A1213" s="48">
        <v>399091149</v>
      </c>
      <c r="B1213" s="41" t="s">
        <v>2281</v>
      </c>
      <c r="C1213" s="41">
        <v>0</v>
      </c>
      <c r="D1213" s="41">
        <v>0</v>
      </c>
      <c r="E1213" s="41">
        <v>0</v>
      </c>
      <c r="F1213" s="41">
        <v>0</v>
      </c>
      <c r="G1213" s="48">
        <v>39909</v>
      </c>
    </row>
    <row r="1214" spans="1:7" x14ac:dyDescent="0.25">
      <c r="A1214" s="48">
        <v>399091400</v>
      </c>
      <c r="B1214" s="41" t="s">
        <v>2283</v>
      </c>
      <c r="C1214" s="41">
        <v>2595.63</v>
      </c>
      <c r="D1214" s="41">
        <v>10150</v>
      </c>
      <c r="E1214" s="41">
        <v>10150</v>
      </c>
      <c r="F1214" s="41">
        <v>-7554.37</v>
      </c>
      <c r="G1214" s="48">
        <v>39909</v>
      </c>
    </row>
    <row r="1215" spans="1:7" x14ac:dyDescent="0.25">
      <c r="A1215" s="48">
        <v>399091401</v>
      </c>
      <c r="B1215" s="41" t="s">
        <v>2285</v>
      </c>
      <c r="C1215" s="41">
        <v>5828.74</v>
      </c>
      <c r="D1215" s="41">
        <v>14500</v>
      </c>
      <c r="E1215" s="41">
        <v>14500</v>
      </c>
      <c r="F1215" s="41">
        <v>-8671.26</v>
      </c>
      <c r="G1215" s="48">
        <v>39909</v>
      </c>
    </row>
    <row r="1216" spans="1:7" x14ac:dyDescent="0.25">
      <c r="A1216" s="48">
        <v>399091500</v>
      </c>
      <c r="B1216" s="41" t="s">
        <v>2287</v>
      </c>
      <c r="C1216" s="41">
        <v>0</v>
      </c>
      <c r="D1216" s="41">
        <v>0</v>
      </c>
      <c r="E1216" s="41">
        <v>0</v>
      </c>
      <c r="F1216" s="41">
        <v>0</v>
      </c>
      <c r="G1216" s="48">
        <v>39909</v>
      </c>
    </row>
    <row r="1217" spans="1:7" x14ac:dyDescent="0.25">
      <c r="A1217" s="48">
        <v>399091501</v>
      </c>
      <c r="B1217" s="41" t="s">
        <v>2289</v>
      </c>
      <c r="C1217" s="41">
        <v>33.799999999999997</v>
      </c>
      <c r="D1217" s="41">
        <v>0</v>
      </c>
      <c r="E1217" s="41">
        <v>0</v>
      </c>
      <c r="F1217" s="41">
        <v>33.799999999999997</v>
      </c>
      <c r="G1217" s="48">
        <v>39909</v>
      </c>
    </row>
    <row r="1218" spans="1:7" x14ac:dyDescent="0.25">
      <c r="A1218" s="48">
        <v>399091502</v>
      </c>
      <c r="B1218" s="41" t="s">
        <v>2291</v>
      </c>
      <c r="C1218" s="41">
        <v>0</v>
      </c>
      <c r="D1218" s="41">
        <v>0</v>
      </c>
      <c r="E1218" s="41">
        <v>0</v>
      </c>
      <c r="F1218" s="41">
        <v>0</v>
      </c>
      <c r="G1218" s="48">
        <v>39909</v>
      </c>
    </row>
    <row r="1219" spans="1:7" x14ac:dyDescent="0.25">
      <c r="A1219" s="48">
        <v>399091610</v>
      </c>
      <c r="B1219" s="41" t="s">
        <v>2293</v>
      </c>
      <c r="C1219" s="41">
        <v>0</v>
      </c>
      <c r="D1219" s="41">
        <v>21700</v>
      </c>
      <c r="E1219" s="41">
        <v>21700</v>
      </c>
      <c r="F1219" s="41">
        <v>-21700</v>
      </c>
      <c r="G1219" s="48">
        <v>39909</v>
      </c>
    </row>
    <row r="1220" spans="1:7" x14ac:dyDescent="0.25">
      <c r="A1220" s="48">
        <v>399091620</v>
      </c>
      <c r="B1220" s="41" t="s">
        <v>2295</v>
      </c>
      <c r="C1220" s="41">
        <v>696.83</v>
      </c>
      <c r="D1220" s="41">
        <v>3300</v>
      </c>
      <c r="E1220" s="41">
        <v>3300</v>
      </c>
      <c r="F1220" s="41">
        <v>-2603.17</v>
      </c>
      <c r="G1220" s="48">
        <v>39909</v>
      </c>
    </row>
    <row r="1221" spans="1:7" x14ac:dyDescent="0.25">
      <c r="A1221" s="48">
        <v>399092000</v>
      </c>
      <c r="B1221" s="41" t="s">
        <v>2297</v>
      </c>
      <c r="C1221" s="41">
        <v>0</v>
      </c>
      <c r="D1221" s="41">
        <v>500</v>
      </c>
      <c r="E1221" s="41">
        <v>500</v>
      </c>
      <c r="F1221" s="41">
        <v>-500</v>
      </c>
      <c r="G1221" s="48">
        <v>39909</v>
      </c>
    </row>
    <row r="1222" spans="1:7" x14ac:dyDescent="0.25">
      <c r="A1222" s="48">
        <v>399092002</v>
      </c>
      <c r="B1222" s="41" t="s">
        <v>2299</v>
      </c>
      <c r="C1222" s="41">
        <v>1164.01</v>
      </c>
      <c r="D1222" s="41">
        <v>150</v>
      </c>
      <c r="E1222" s="41">
        <v>150</v>
      </c>
      <c r="F1222" s="41">
        <v>1014.01</v>
      </c>
      <c r="G1222" s="48">
        <v>39909</v>
      </c>
    </row>
    <row r="1223" spans="1:7" x14ac:dyDescent="0.25">
      <c r="A1223" s="48">
        <v>399092006</v>
      </c>
      <c r="B1223" s="41" t="s">
        <v>2301</v>
      </c>
      <c r="C1223" s="41">
        <v>2476.15</v>
      </c>
      <c r="D1223" s="41">
        <v>1050</v>
      </c>
      <c r="E1223" s="41">
        <v>1050</v>
      </c>
      <c r="F1223" s="41">
        <v>1426.15</v>
      </c>
      <c r="G1223" s="48">
        <v>39909</v>
      </c>
    </row>
    <row r="1224" spans="1:7" x14ac:dyDescent="0.25">
      <c r="A1224" s="48">
        <v>399092012</v>
      </c>
      <c r="B1224" s="41" t="s">
        <v>2303</v>
      </c>
      <c r="C1224" s="41">
        <v>0</v>
      </c>
      <c r="D1224" s="41">
        <v>0</v>
      </c>
      <c r="E1224" s="41">
        <v>0</v>
      </c>
      <c r="F1224" s="41">
        <v>0</v>
      </c>
      <c r="G1224" s="48">
        <v>39909</v>
      </c>
    </row>
    <row r="1225" spans="1:7" x14ac:dyDescent="0.25">
      <c r="A1225" s="48">
        <v>399092034</v>
      </c>
      <c r="B1225" s="41" t="s">
        <v>2761</v>
      </c>
      <c r="C1225" s="41">
        <v>0</v>
      </c>
      <c r="D1225" s="41">
        <v>0</v>
      </c>
      <c r="E1225" s="41">
        <v>0</v>
      </c>
      <c r="F1225" s="41">
        <v>0</v>
      </c>
      <c r="G1225" s="48">
        <v>39909</v>
      </c>
    </row>
    <row r="1226" spans="1:7" x14ac:dyDescent="0.25">
      <c r="A1226" s="48">
        <v>399092241</v>
      </c>
      <c r="B1226" s="41" t="s">
        <v>2305</v>
      </c>
      <c r="C1226" s="41">
        <v>0</v>
      </c>
      <c r="D1226" s="41">
        <v>1600</v>
      </c>
      <c r="E1226" s="41">
        <v>1600</v>
      </c>
      <c r="F1226" s="41">
        <v>-1600</v>
      </c>
      <c r="G1226" s="48">
        <v>39909</v>
      </c>
    </row>
    <row r="1227" spans="1:7" x14ac:dyDescent="0.25">
      <c r="A1227" s="48">
        <v>399092300</v>
      </c>
      <c r="B1227" s="41" t="s">
        <v>2307</v>
      </c>
      <c r="C1227" s="41">
        <v>81.3</v>
      </c>
      <c r="D1227" s="41">
        <v>50</v>
      </c>
      <c r="E1227" s="41">
        <v>50</v>
      </c>
      <c r="F1227" s="41">
        <v>31.3</v>
      </c>
      <c r="G1227" s="48">
        <v>39909</v>
      </c>
    </row>
    <row r="1228" spans="1:7" x14ac:dyDescent="0.25">
      <c r="A1228" s="48">
        <v>399092404</v>
      </c>
      <c r="B1228" s="41" t="s">
        <v>2309</v>
      </c>
      <c r="C1228" s="41">
        <v>0</v>
      </c>
      <c r="D1228" s="41">
        <v>0</v>
      </c>
      <c r="E1228" s="41">
        <v>0</v>
      </c>
      <c r="F1228" s="41">
        <v>0</v>
      </c>
      <c r="G1228" s="48">
        <v>39909</v>
      </c>
    </row>
    <row r="1229" spans="1:7" x14ac:dyDescent="0.25">
      <c r="A1229" s="48">
        <v>399092409</v>
      </c>
      <c r="B1229" s="41" t="s">
        <v>2743</v>
      </c>
      <c r="C1229" s="41">
        <v>0</v>
      </c>
      <c r="D1229" s="41">
        <v>0</v>
      </c>
      <c r="E1229" s="41">
        <v>0</v>
      </c>
      <c r="F1229" s="41">
        <v>0</v>
      </c>
      <c r="G1229" s="48">
        <v>39909</v>
      </c>
    </row>
    <row r="1230" spans="1:7" x14ac:dyDescent="0.25">
      <c r="A1230" s="48">
        <v>399092414</v>
      </c>
      <c r="B1230" s="41" t="s">
        <v>2311</v>
      </c>
      <c r="C1230" s="41">
        <v>0</v>
      </c>
      <c r="D1230" s="41">
        <v>0</v>
      </c>
      <c r="E1230" s="41">
        <v>0</v>
      </c>
      <c r="F1230" s="41">
        <v>0</v>
      </c>
      <c r="G1230" s="48">
        <v>39909</v>
      </c>
    </row>
    <row r="1231" spans="1:7" x14ac:dyDescent="0.25">
      <c r="A1231" s="48">
        <v>399092423</v>
      </c>
      <c r="B1231" s="41" t="s">
        <v>2313</v>
      </c>
      <c r="C1231" s="41">
        <v>1400</v>
      </c>
      <c r="D1231" s="41">
        <v>0</v>
      </c>
      <c r="E1231" s="41">
        <v>0</v>
      </c>
      <c r="F1231" s="41">
        <v>1400</v>
      </c>
      <c r="G1231" s="48">
        <v>39909</v>
      </c>
    </row>
    <row r="1232" spans="1:7" x14ac:dyDescent="0.25">
      <c r="A1232" s="48">
        <v>399092425</v>
      </c>
      <c r="B1232" s="41" t="s">
        <v>2315</v>
      </c>
      <c r="C1232" s="41">
        <v>0</v>
      </c>
      <c r="D1232" s="41">
        <v>0</v>
      </c>
      <c r="E1232" s="41">
        <v>0</v>
      </c>
      <c r="F1232" s="41">
        <v>0</v>
      </c>
      <c r="G1232" s="48">
        <v>39909</v>
      </c>
    </row>
    <row r="1233" spans="1:7" x14ac:dyDescent="0.25">
      <c r="A1233" s="48">
        <v>399092428</v>
      </c>
      <c r="B1233" s="41" t="s">
        <v>2317</v>
      </c>
      <c r="C1233" s="41">
        <v>0</v>
      </c>
      <c r="D1233" s="41">
        <v>0</v>
      </c>
      <c r="E1233" s="41">
        <v>0</v>
      </c>
      <c r="F1233" s="41">
        <v>0</v>
      </c>
      <c r="G1233" s="48">
        <v>39909</v>
      </c>
    </row>
    <row r="1234" spans="1:7" x14ac:dyDescent="0.25">
      <c r="A1234" s="48">
        <v>399092433</v>
      </c>
      <c r="B1234" s="41" t="s">
        <v>2319</v>
      </c>
      <c r="C1234" s="41">
        <v>157.5</v>
      </c>
      <c r="D1234" s="41">
        <v>100</v>
      </c>
      <c r="E1234" s="41">
        <v>100</v>
      </c>
      <c r="F1234" s="41">
        <v>57.5</v>
      </c>
      <c r="G1234" s="48">
        <v>39909</v>
      </c>
    </row>
    <row r="1235" spans="1:7" x14ac:dyDescent="0.25">
      <c r="A1235" s="48">
        <v>399092471</v>
      </c>
      <c r="B1235" s="41" t="s">
        <v>2321</v>
      </c>
      <c r="C1235" s="41">
        <v>584.05999999999995</v>
      </c>
      <c r="D1235" s="41">
        <v>0</v>
      </c>
      <c r="E1235" s="41">
        <v>0</v>
      </c>
      <c r="F1235" s="41">
        <v>584.05999999999995</v>
      </c>
      <c r="G1235" s="48">
        <v>39909</v>
      </c>
    </row>
    <row r="1236" spans="1:7" x14ac:dyDescent="0.25">
      <c r="A1236" s="48">
        <v>399092502</v>
      </c>
      <c r="B1236" s="41" t="s">
        <v>2323</v>
      </c>
      <c r="C1236" s="41">
        <v>562.5</v>
      </c>
      <c r="D1236" s="41">
        <v>1500</v>
      </c>
      <c r="E1236" s="41">
        <v>1500</v>
      </c>
      <c r="F1236" s="41">
        <v>-937.5</v>
      </c>
      <c r="G1236" s="48">
        <v>39909</v>
      </c>
    </row>
    <row r="1237" spans="1:7" x14ac:dyDescent="0.25">
      <c r="A1237" s="48">
        <v>399092510</v>
      </c>
      <c r="B1237" s="41" t="s">
        <v>2325</v>
      </c>
      <c r="C1237" s="41">
        <v>0</v>
      </c>
      <c r="D1237" s="41">
        <v>0</v>
      </c>
      <c r="E1237" s="41">
        <v>0</v>
      </c>
      <c r="F1237" s="41">
        <v>0</v>
      </c>
      <c r="G1237" s="48">
        <v>39909</v>
      </c>
    </row>
    <row r="1238" spans="1:7" x14ac:dyDescent="0.25">
      <c r="A1238" s="48">
        <v>399092703</v>
      </c>
      <c r="B1238" s="41" t="s">
        <v>2327</v>
      </c>
      <c r="C1238" s="41">
        <v>0</v>
      </c>
      <c r="D1238" s="41">
        <v>100</v>
      </c>
      <c r="E1238" s="41">
        <v>100</v>
      </c>
      <c r="F1238" s="41">
        <v>-100</v>
      </c>
      <c r="G1238" s="48">
        <v>39909</v>
      </c>
    </row>
    <row r="1239" spans="1:7" x14ac:dyDescent="0.25">
      <c r="A1239" s="48">
        <v>399092706</v>
      </c>
      <c r="B1239" s="41" t="s">
        <v>2329</v>
      </c>
      <c r="C1239" s="41">
        <v>0</v>
      </c>
      <c r="D1239" s="41">
        <v>0</v>
      </c>
      <c r="E1239" s="41">
        <v>0</v>
      </c>
      <c r="F1239" s="41">
        <v>0</v>
      </c>
      <c r="G1239" s="48">
        <v>39909</v>
      </c>
    </row>
    <row r="1240" spans="1:7" x14ac:dyDescent="0.25">
      <c r="A1240" s="48">
        <v>399092711</v>
      </c>
      <c r="B1240" s="41" t="s">
        <v>2331</v>
      </c>
      <c r="C1240" s="41">
        <v>5203.63</v>
      </c>
      <c r="D1240" s="41">
        <v>3150</v>
      </c>
      <c r="E1240" s="41">
        <v>3150</v>
      </c>
      <c r="F1240" s="41">
        <v>2053.63</v>
      </c>
      <c r="G1240" s="48">
        <v>39909</v>
      </c>
    </row>
    <row r="1241" spans="1:7" x14ac:dyDescent="0.25">
      <c r="A1241" s="48">
        <v>399092713</v>
      </c>
      <c r="B1241" s="41" t="s">
        <v>2333</v>
      </c>
      <c r="C1241" s="41">
        <v>0</v>
      </c>
      <c r="D1241" s="41">
        <v>0</v>
      </c>
      <c r="E1241" s="41">
        <v>0</v>
      </c>
      <c r="F1241" s="41">
        <v>0</v>
      </c>
      <c r="G1241" s="48">
        <v>39909</v>
      </c>
    </row>
    <row r="1242" spans="1:7" x14ac:dyDescent="0.25">
      <c r="A1242" s="48">
        <v>399094610</v>
      </c>
      <c r="B1242" s="41" t="s">
        <v>2335</v>
      </c>
      <c r="C1242" s="41">
        <v>0</v>
      </c>
      <c r="D1242" s="41">
        <v>0</v>
      </c>
      <c r="E1242" s="41">
        <v>0</v>
      </c>
      <c r="F1242" s="41">
        <v>0</v>
      </c>
      <c r="G1242" s="48">
        <v>39909</v>
      </c>
    </row>
    <row r="1243" spans="1:7" x14ac:dyDescent="0.25">
      <c r="A1243" s="48">
        <v>399094611</v>
      </c>
      <c r="B1243" s="41" t="s">
        <v>2337</v>
      </c>
      <c r="C1243" s="41">
        <v>0</v>
      </c>
      <c r="D1243" s="41">
        <v>0</v>
      </c>
      <c r="E1243" s="41">
        <v>0</v>
      </c>
      <c r="F1243" s="41">
        <v>0</v>
      </c>
      <c r="G1243" s="48">
        <v>39909</v>
      </c>
    </row>
    <row r="1244" spans="1:7" x14ac:dyDescent="0.25">
      <c r="A1244" s="48">
        <v>399094622</v>
      </c>
      <c r="B1244" s="41" t="s">
        <v>2339</v>
      </c>
      <c r="C1244" s="41">
        <v>0</v>
      </c>
      <c r="D1244" s="41">
        <v>0</v>
      </c>
      <c r="E1244" s="41">
        <v>0</v>
      </c>
      <c r="F1244" s="41">
        <v>0</v>
      </c>
      <c r="G1244" s="48">
        <v>39909</v>
      </c>
    </row>
    <row r="1245" spans="1:7" x14ac:dyDescent="0.25">
      <c r="A1245" s="48">
        <v>399095608</v>
      </c>
      <c r="B1245" s="41" t="s">
        <v>2341</v>
      </c>
      <c r="C1245" s="41">
        <v>0</v>
      </c>
      <c r="D1245" s="41">
        <v>0</v>
      </c>
      <c r="E1245" s="41">
        <v>0</v>
      </c>
      <c r="F1245" s="41">
        <v>0</v>
      </c>
      <c r="G1245" s="48">
        <v>39909</v>
      </c>
    </row>
    <row r="1246" spans="1:7" x14ac:dyDescent="0.25">
      <c r="A1246" s="48">
        <v>399096009</v>
      </c>
      <c r="B1246" s="41" t="s">
        <v>2343</v>
      </c>
      <c r="C1246" s="41">
        <v>0</v>
      </c>
      <c r="D1246" s="41">
        <v>0</v>
      </c>
      <c r="E1246" s="41">
        <v>0</v>
      </c>
      <c r="F1246" s="41">
        <v>0</v>
      </c>
      <c r="G1246" s="48">
        <v>39909</v>
      </c>
    </row>
    <row r="1247" spans="1:7" x14ac:dyDescent="0.25">
      <c r="A1247" s="48">
        <v>399096010</v>
      </c>
      <c r="B1247" s="41" t="s">
        <v>2345</v>
      </c>
      <c r="C1247" s="41">
        <v>0</v>
      </c>
      <c r="D1247" s="41">
        <v>0</v>
      </c>
      <c r="E1247" s="41">
        <v>0</v>
      </c>
      <c r="F1247" s="41">
        <v>0</v>
      </c>
      <c r="G1247" s="48">
        <v>39909</v>
      </c>
    </row>
    <row r="1248" spans="1:7" x14ac:dyDescent="0.25">
      <c r="A1248" s="48">
        <v>399099060</v>
      </c>
      <c r="B1248" s="41" t="s">
        <v>2347</v>
      </c>
      <c r="C1248" s="41">
        <v>0</v>
      </c>
      <c r="D1248" s="41">
        <v>0</v>
      </c>
      <c r="E1248" s="41">
        <v>0</v>
      </c>
      <c r="F1248" s="41">
        <v>0</v>
      </c>
      <c r="G1248" s="48">
        <v>39909</v>
      </c>
    </row>
    <row r="1249" spans="1:7" x14ac:dyDescent="0.25">
      <c r="A1249" s="48">
        <v>399099201</v>
      </c>
      <c r="B1249" s="41" t="s">
        <v>2349</v>
      </c>
      <c r="C1249" s="41">
        <v>0</v>
      </c>
      <c r="D1249" s="41">
        <v>-1650</v>
      </c>
      <c r="E1249" s="41">
        <v>-1650</v>
      </c>
      <c r="F1249" s="41">
        <v>1650</v>
      </c>
      <c r="G1249" s="48">
        <v>39909</v>
      </c>
    </row>
    <row r="1250" spans="1:7" x14ac:dyDescent="0.25">
      <c r="A1250" s="48">
        <v>399099202</v>
      </c>
      <c r="B1250" s="41" t="s">
        <v>2351</v>
      </c>
      <c r="C1250" s="41">
        <v>0</v>
      </c>
      <c r="D1250" s="41">
        <v>0</v>
      </c>
      <c r="E1250" s="41">
        <v>0</v>
      </c>
      <c r="F1250" s="41">
        <v>0</v>
      </c>
      <c r="G1250" s="48">
        <v>39909</v>
      </c>
    </row>
    <row r="1251" spans="1:7" x14ac:dyDescent="0.25">
      <c r="A1251" s="48">
        <v>399099802</v>
      </c>
      <c r="B1251" s="41" t="s">
        <v>2353</v>
      </c>
      <c r="C1251" s="41">
        <v>0</v>
      </c>
      <c r="D1251" s="41">
        <v>0</v>
      </c>
      <c r="E1251" s="41">
        <v>0</v>
      </c>
      <c r="F1251" s="41">
        <v>0</v>
      </c>
      <c r="G1251" s="48">
        <v>39909</v>
      </c>
    </row>
    <row r="1252" spans="1:7" x14ac:dyDescent="0.25">
      <c r="A1252" s="48">
        <v>399099846</v>
      </c>
      <c r="B1252" s="41" t="s">
        <v>2355</v>
      </c>
      <c r="C1252" s="41">
        <v>0</v>
      </c>
      <c r="D1252" s="41">
        <v>0</v>
      </c>
      <c r="E1252" s="41">
        <v>0</v>
      </c>
      <c r="F1252" s="41">
        <v>0</v>
      </c>
      <c r="G1252" s="48">
        <v>39909</v>
      </c>
    </row>
    <row r="1253" spans="1:7" x14ac:dyDescent="0.25">
      <c r="A1253" s="48">
        <v>399100100</v>
      </c>
      <c r="B1253" s="41" t="s">
        <v>2357</v>
      </c>
      <c r="C1253" s="41">
        <v>0</v>
      </c>
      <c r="D1253" s="41">
        <v>0</v>
      </c>
      <c r="E1253" s="41">
        <v>0</v>
      </c>
      <c r="F1253" s="41">
        <v>0</v>
      </c>
      <c r="G1253" s="48">
        <v>39910</v>
      </c>
    </row>
    <row r="1254" spans="1:7" x14ac:dyDescent="0.25">
      <c r="A1254" s="48">
        <v>399100101</v>
      </c>
      <c r="B1254" s="41" t="s">
        <v>2359</v>
      </c>
      <c r="C1254" s="41">
        <v>0</v>
      </c>
      <c r="D1254" s="41">
        <v>0</v>
      </c>
      <c r="E1254" s="41">
        <v>0</v>
      </c>
      <c r="F1254" s="41">
        <v>0</v>
      </c>
      <c r="G1254" s="48">
        <v>39910</v>
      </c>
    </row>
    <row r="1255" spans="1:7" x14ac:dyDescent="0.25">
      <c r="A1255" s="48">
        <v>399100102</v>
      </c>
      <c r="B1255" s="41" t="s">
        <v>2361</v>
      </c>
      <c r="C1255" s="41">
        <v>0</v>
      </c>
      <c r="D1255" s="41">
        <v>0</v>
      </c>
      <c r="E1255" s="41">
        <v>0</v>
      </c>
      <c r="F1255" s="41">
        <v>0</v>
      </c>
      <c r="G1255" s="48">
        <v>39910</v>
      </c>
    </row>
    <row r="1256" spans="1:7" x14ac:dyDescent="0.25">
      <c r="A1256" s="48">
        <v>399100103</v>
      </c>
      <c r="B1256" s="41" t="s">
        <v>2363</v>
      </c>
      <c r="C1256" s="41">
        <v>0</v>
      </c>
      <c r="D1256" s="41">
        <v>0</v>
      </c>
      <c r="E1256" s="41">
        <v>0</v>
      </c>
      <c r="F1256" s="41">
        <v>0</v>
      </c>
      <c r="G1256" s="48">
        <v>39910</v>
      </c>
    </row>
    <row r="1257" spans="1:7" x14ac:dyDescent="0.25">
      <c r="A1257" s="48">
        <v>399100110</v>
      </c>
      <c r="B1257" s="41" t="s">
        <v>2365</v>
      </c>
      <c r="C1257" s="41">
        <v>0</v>
      </c>
      <c r="D1257" s="41">
        <v>0</v>
      </c>
      <c r="E1257" s="41">
        <v>0</v>
      </c>
      <c r="F1257" s="41">
        <v>0</v>
      </c>
      <c r="G1257" s="48">
        <v>39910</v>
      </c>
    </row>
    <row r="1258" spans="1:7" x14ac:dyDescent="0.25">
      <c r="A1258" s="48">
        <v>399100120</v>
      </c>
      <c r="B1258" s="41" t="s">
        <v>2367</v>
      </c>
      <c r="C1258" s="41">
        <v>0</v>
      </c>
      <c r="D1258" s="41">
        <v>0</v>
      </c>
      <c r="E1258" s="41">
        <v>0</v>
      </c>
      <c r="F1258" s="41">
        <v>0</v>
      </c>
      <c r="G1258" s="48">
        <v>39910</v>
      </c>
    </row>
    <row r="1259" spans="1:7" x14ac:dyDescent="0.25">
      <c r="A1259" s="48">
        <v>399100200</v>
      </c>
      <c r="B1259" s="41" t="s">
        <v>2369</v>
      </c>
      <c r="C1259" s="41">
        <v>0</v>
      </c>
      <c r="D1259" s="41">
        <v>0</v>
      </c>
      <c r="E1259" s="41">
        <v>0</v>
      </c>
      <c r="F1259" s="41">
        <v>0</v>
      </c>
      <c r="G1259" s="48">
        <v>39910</v>
      </c>
    </row>
    <row r="1260" spans="1:7" x14ac:dyDescent="0.25">
      <c r="A1260" s="48">
        <v>399100700</v>
      </c>
      <c r="B1260" s="41" t="s">
        <v>2371</v>
      </c>
      <c r="C1260" s="41">
        <v>0</v>
      </c>
      <c r="D1260" s="41">
        <v>0</v>
      </c>
      <c r="E1260" s="41">
        <v>0</v>
      </c>
      <c r="F1260" s="41">
        <v>0</v>
      </c>
      <c r="G1260" s="48">
        <v>39910</v>
      </c>
    </row>
    <row r="1261" spans="1:7" x14ac:dyDescent="0.25">
      <c r="A1261" s="48">
        <v>399100800</v>
      </c>
      <c r="B1261" s="41" t="s">
        <v>2373</v>
      </c>
      <c r="C1261" s="41">
        <v>0</v>
      </c>
      <c r="D1261" s="41">
        <v>0</v>
      </c>
      <c r="E1261" s="41">
        <v>0</v>
      </c>
      <c r="F1261" s="41">
        <v>0</v>
      </c>
      <c r="G1261" s="48">
        <v>39910</v>
      </c>
    </row>
    <row r="1262" spans="1:7" x14ac:dyDescent="0.25">
      <c r="A1262" s="48">
        <v>399100915</v>
      </c>
      <c r="B1262" s="41" t="s">
        <v>2375</v>
      </c>
      <c r="C1262" s="41">
        <v>0</v>
      </c>
      <c r="D1262" s="41">
        <v>0</v>
      </c>
      <c r="E1262" s="41">
        <v>0</v>
      </c>
      <c r="F1262" s="41">
        <v>0</v>
      </c>
      <c r="G1262" s="48">
        <v>39910</v>
      </c>
    </row>
    <row r="1263" spans="1:7" x14ac:dyDescent="0.25">
      <c r="A1263" s="48">
        <v>399100930</v>
      </c>
      <c r="B1263" s="41" t="s">
        <v>2377</v>
      </c>
      <c r="C1263" s="41">
        <v>0</v>
      </c>
      <c r="D1263" s="41">
        <v>0</v>
      </c>
      <c r="E1263" s="41">
        <v>0</v>
      </c>
      <c r="F1263" s="41">
        <v>0</v>
      </c>
      <c r="G1263" s="48">
        <v>39910</v>
      </c>
    </row>
    <row r="1264" spans="1:7" x14ac:dyDescent="0.25">
      <c r="A1264" s="48">
        <v>399100975</v>
      </c>
      <c r="B1264" s="41" t="s">
        <v>2379</v>
      </c>
      <c r="C1264" s="41">
        <v>157</v>
      </c>
      <c r="D1264" s="41">
        <v>50</v>
      </c>
      <c r="E1264" s="41">
        <v>50</v>
      </c>
      <c r="F1264" s="41">
        <v>107</v>
      </c>
      <c r="G1264" s="48">
        <v>39910</v>
      </c>
    </row>
    <row r="1265" spans="1:7" x14ac:dyDescent="0.25">
      <c r="A1265" s="48">
        <v>399102000</v>
      </c>
      <c r="B1265" s="41" t="s">
        <v>2381</v>
      </c>
      <c r="C1265" s="41">
        <v>0</v>
      </c>
      <c r="D1265" s="41">
        <v>200</v>
      </c>
      <c r="E1265" s="41">
        <v>200</v>
      </c>
      <c r="F1265" s="41">
        <v>-200</v>
      </c>
      <c r="G1265" s="48">
        <v>39910</v>
      </c>
    </row>
    <row r="1266" spans="1:7" x14ac:dyDescent="0.25">
      <c r="A1266" s="48">
        <v>399102004</v>
      </c>
      <c r="B1266" s="41" t="s">
        <v>2383</v>
      </c>
      <c r="C1266" s="41">
        <v>15570.29</v>
      </c>
      <c r="D1266" s="41">
        <v>19250</v>
      </c>
      <c r="E1266" s="41">
        <v>19250</v>
      </c>
      <c r="F1266" s="41">
        <v>-3679.71</v>
      </c>
      <c r="G1266" s="48">
        <v>39910</v>
      </c>
    </row>
    <row r="1267" spans="1:7" x14ac:dyDescent="0.25">
      <c r="A1267" s="48">
        <v>399102022</v>
      </c>
      <c r="B1267" s="41" t="s">
        <v>2385</v>
      </c>
      <c r="C1267" s="41">
        <v>0</v>
      </c>
      <c r="D1267" s="41">
        <v>0</v>
      </c>
      <c r="E1267" s="41">
        <v>0</v>
      </c>
      <c r="F1267" s="41">
        <v>0</v>
      </c>
      <c r="G1267" s="48">
        <v>39910</v>
      </c>
    </row>
    <row r="1268" spans="1:7" x14ac:dyDescent="0.25">
      <c r="A1268" s="48">
        <v>399102500</v>
      </c>
      <c r="B1268" s="41" t="s">
        <v>2387</v>
      </c>
      <c r="C1268" s="41">
        <v>0</v>
      </c>
      <c r="D1268" s="41">
        <v>0</v>
      </c>
      <c r="E1268" s="41">
        <v>0</v>
      </c>
      <c r="F1268" s="41">
        <v>0</v>
      </c>
      <c r="G1268" s="48">
        <v>39910</v>
      </c>
    </row>
    <row r="1269" spans="1:7" x14ac:dyDescent="0.25">
      <c r="A1269" s="48">
        <v>399102502</v>
      </c>
      <c r="B1269" s="41" t="s">
        <v>2389</v>
      </c>
      <c r="C1269" s="41">
        <v>0</v>
      </c>
      <c r="D1269" s="41">
        <v>0</v>
      </c>
      <c r="E1269" s="41">
        <v>0</v>
      </c>
      <c r="F1269" s="41">
        <v>0</v>
      </c>
      <c r="G1269" s="48">
        <v>39910</v>
      </c>
    </row>
    <row r="1270" spans="1:7" x14ac:dyDescent="0.25">
      <c r="A1270" s="48">
        <v>399102510</v>
      </c>
      <c r="B1270" s="41" t="s">
        <v>2391</v>
      </c>
      <c r="C1270" s="41">
        <v>0</v>
      </c>
      <c r="D1270" s="41">
        <v>0</v>
      </c>
      <c r="E1270" s="41">
        <v>0</v>
      </c>
      <c r="F1270" s="41">
        <v>0</v>
      </c>
      <c r="G1270" s="48">
        <v>39910</v>
      </c>
    </row>
    <row r="1271" spans="1:7" x14ac:dyDescent="0.25">
      <c r="A1271" s="48">
        <v>399102524</v>
      </c>
      <c r="B1271" s="41" t="s">
        <v>2393</v>
      </c>
      <c r="C1271" s="41">
        <v>0</v>
      </c>
      <c r="D1271" s="41">
        <v>0</v>
      </c>
      <c r="E1271" s="41">
        <v>0</v>
      </c>
      <c r="F1271" s="41">
        <v>0</v>
      </c>
      <c r="G1271" s="48">
        <v>39910</v>
      </c>
    </row>
    <row r="1272" spans="1:7" x14ac:dyDescent="0.25">
      <c r="A1272" s="48">
        <v>399102703</v>
      </c>
      <c r="B1272" s="41" t="s">
        <v>2395</v>
      </c>
      <c r="C1272" s="41">
        <v>0</v>
      </c>
      <c r="D1272" s="41">
        <v>0</v>
      </c>
      <c r="E1272" s="41">
        <v>0</v>
      </c>
      <c r="F1272" s="41">
        <v>0</v>
      </c>
      <c r="G1272" s="48">
        <v>39910</v>
      </c>
    </row>
    <row r="1273" spans="1:7" x14ac:dyDescent="0.25">
      <c r="A1273" s="48">
        <v>399102801</v>
      </c>
      <c r="B1273" s="41" t="s">
        <v>2397</v>
      </c>
      <c r="C1273" s="41">
        <v>0</v>
      </c>
      <c r="D1273" s="41">
        <v>0</v>
      </c>
      <c r="E1273" s="41">
        <v>0</v>
      </c>
      <c r="F1273" s="41">
        <v>0</v>
      </c>
      <c r="G1273" s="48">
        <v>39910</v>
      </c>
    </row>
    <row r="1274" spans="1:7" x14ac:dyDescent="0.25">
      <c r="A1274" s="48">
        <v>399104600</v>
      </c>
      <c r="B1274" s="41" t="s">
        <v>2399</v>
      </c>
      <c r="C1274" s="41">
        <v>0</v>
      </c>
      <c r="D1274" s="41">
        <v>0</v>
      </c>
      <c r="E1274" s="41">
        <v>0</v>
      </c>
      <c r="F1274" s="41">
        <v>0</v>
      </c>
      <c r="G1274" s="48">
        <v>39910</v>
      </c>
    </row>
    <row r="1275" spans="1:7" x14ac:dyDescent="0.25">
      <c r="A1275" s="48">
        <v>399104610</v>
      </c>
      <c r="B1275" s="41" t="s">
        <v>2401</v>
      </c>
      <c r="C1275" s="41">
        <v>0</v>
      </c>
      <c r="D1275" s="41">
        <v>0</v>
      </c>
      <c r="E1275" s="41">
        <v>0</v>
      </c>
      <c r="F1275" s="41">
        <v>0</v>
      </c>
      <c r="G1275" s="48">
        <v>39910</v>
      </c>
    </row>
    <row r="1276" spans="1:7" x14ac:dyDescent="0.25">
      <c r="A1276" s="48">
        <v>399104612</v>
      </c>
      <c r="B1276" s="41" t="s">
        <v>2403</v>
      </c>
      <c r="C1276" s="41">
        <v>0</v>
      </c>
      <c r="D1276" s="41">
        <v>0</v>
      </c>
      <c r="E1276" s="41">
        <v>0</v>
      </c>
      <c r="F1276" s="41">
        <v>0</v>
      </c>
      <c r="G1276" s="48">
        <v>39910</v>
      </c>
    </row>
    <row r="1277" spans="1:7" x14ac:dyDescent="0.25">
      <c r="A1277" s="48">
        <v>399104618</v>
      </c>
      <c r="B1277" s="41" t="s">
        <v>2405</v>
      </c>
      <c r="C1277" s="41">
        <v>0</v>
      </c>
      <c r="D1277" s="41">
        <v>0</v>
      </c>
      <c r="E1277" s="41">
        <v>0</v>
      </c>
      <c r="F1277" s="41">
        <v>0</v>
      </c>
      <c r="G1277" s="48">
        <v>39910</v>
      </c>
    </row>
    <row r="1278" spans="1:7" x14ac:dyDescent="0.25">
      <c r="A1278" s="48">
        <v>399104619</v>
      </c>
      <c r="B1278" s="41" t="s">
        <v>2407</v>
      </c>
      <c r="C1278" s="41">
        <v>0</v>
      </c>
      <c r="D1278" s="41">
        <v>0</v>
      </c>
      <c r="E1278" s="41">
        <v>0</v>
      </c>
      <c r="F1278" s="41">
        <v>0</v>
      </c>
      <c r="G1278" s="48">
        <v>39910</v>
      </c>
    </row>
    <row r="1279" spans="1:7" x14ac:dyDescent="0.25">
      <c r="A1279" s="48">
        <v>399109051</v>
      </c>
      <c r="B1279" s="41" t="s">
        <v>2409</v>
      </c>
      <c r="C1279" s="41">
        <v>-8428.2099999999991</v>
      </c>
      <c r="D1279" s="41">
        <v>0</v>
      </c>
      <c r="E1279" s="41">
        <v>0</v>
      </c>
      <c r="F1279" s="41">
        <v>-8428.2099999999991</v>
      </c>
      <c r="G1279" s="48">
        <v>39910</v>
      </c>
    </row>
    <row r="1280" spans="1:7" x14ac:dyDescent="0.25">
      <c r="A1280" s="48">
        <v>399109802</v>
      </c>
      <c r="B1280" s="41" t="s">
        <v>2411</v>
      </c>
      <c r="C1280" s="41">
        <v>0</v>
      </c>
      <c r="D1280" s="41">
        <v>0</v>
      </c>
      <c r="E1280" s="41">
        <v>0</v>
      </c>
      <c r="F1280" s="41">
        <v>0</v>
      </c>
      <c r="G1280" s="48">
        <v>39910</v>
      </c>
    </row>
    <row r="1281" spans="1:7" x14ac:dyDescent="0.25">
      <c r="A1281" s="48">
        <v>399110100</v>
      </c>
      <c r="B1281" s="41" t="s">
        <v>2413</v>
      </c>
      <c r="C1281" s="41">
        <v>0</v>
      </c>
      <c r="D1281" s="41">
        <v>0</v>
      </c>
      <c r="E1281" s="41">
        <v>0</v>
      </c>
      <c r="F1281" s="41">
        <v>0</v>
      </c>
      <c r="G1281" s="48">
        <v>39911</v>
      </c>
    </row>
    <row r="1282" spans="1:7" x14ac:dyDescent="0.25">
      <c r="A1282" s="48">
        <v>399110101</v>
      </c>
      <c r="B1282" s="41" t="s">
        <v>2415</v>
      </c>
      <c r="C1282" s="41">
        <v>0</v>
      </c>
      <c r="D1282" s="41">
        <v>0</v>
      </c>
      <c r="E1282" s="41">
        <v>0</v>
      </c>
      <c r="F1282" s="41">
        <v>0</v>
      </c>
      <c r="G1282" s="48">
        <v>39911</v>
      </c>
    </row>
    <row r="1283" spans="1:7" x14ac:dyDescent="0.25">
      <c r="A1283" s="48">
        <v>399110120</v>
      </c>
      <c r="B1283" s="41" t="s">
        <v>2417</v>
      </c>
      <c r="C1283" s="41">
        <v>0</v>
      </c>
      <c r="D1283" s="41">
        <v>0</v>
      </c>
      <c r="E1283" s="41">
        <v>0</v>
      </c>
      <c r="F1283" s="41">
        <v>0</v>
      </c>
      <c r="G1283" s="48">
        <v>39911</v>
      </c>
    </row>
    <row r="1284" spans="1:7" x14ac:dyDescent="0.25">
      <c r="A1284" s="48">
        <v>399110150</v>
      </c>
      <c r="B1284" s="41" t="s">
        <v>2419</v>
      </c>
      <c r="C1284" s="41">
        <v>0</v>
      </c>
      <c r="D1284" s="41">
        <v>0</v>
      </c>
      <c r="E1284" s="41">
        <v>0</v>
      </c>
      <c r="F1284" s="41">
        <v>0</v>
      </c>
      <c r="G1284" s="48">
        <v>39911</v>
      </c>
    </row>
    <row r="1285" spans="1:7" x14ac:dyDescent="0.25">
      <c r="A1285" s="48">
        <v>399110200</v>
      </c>
      <c r="B1285" s="41" t="s">
        <v>2421</v>
      </c>
      <c r="C1285" s="41">
        <v>0</v>
      </c>
      <c r="D1285" s="41">
        <v>0</v>
      </c>
      <c r="E1285" s="41">
        <v>0</v>
      </c>
      <c r="F1285" s="41">
        <v>0</v>
      </c>
      <c r="G1285" s="48">
        <v>39911</v>
      </c>
    </row>
    <row r="1286" spans="1:7" x14ac:dyDescent="0.25">
      <c r="A1286" s="48">
        <v>399110700</v>
      </c>
      <c r="B1286" s="41" t="s">
        <v>2423</v>
      </c>
      <c r="C1286" s="41">
        <v>0</v>
      </c>
      <c r="D1286" s="41">
        <v>0</v>
      </c>
      <c r="E1286" s="41">
        <v>0</v>
      </c>
      <c r="F1286" s="41">
        <v>0</v>
      </c>
      <c r="G1286" s="48">
        <v>39911</v>
      </c>
    </row>
    <row r="1287" spans="1:7" x14ac:dyDescent="0.25">
      <c r="A1287" s="48">
        <v>399110800</v>
      </c>
      <c r="B1287" s="41" t="s">
        <v>2425</v>
      </c>
      <c r="C1287" s="41">
        <v>0</v>
      </c>
      <c r="D1287" s="41">
        <v>0</v>
      </c>
      <c r="E1287" s="41">
        <v>0</v>
      </c>
      <c r="F1287" s="41">
        <v>0</v>
      </c>
      <c r="G1287" s="48">
        <v>39911</v>
      </c>
    </row>
    <row r="1288" spans="1:7" x14ac:dyDescent="0.25">
      <c r="A1288" s="48">
        <v>399110915</v>
      </c>
      <c r="B1288" s="41" t="s">
        <v>2427</v>
      </c>
      <c r="C1288" s="41">
        <v>0</v>
      </c>
      <c r="D1288" s="41">
        <v>0</v>
      </c>
      <c r="E1288" s="41">
        <v>0</v>
      </c>
      <c r="F1288" s="41">
        <v>0</v>
      </c>
      <c r="G1288" s="48">
        <v>39911</v>
      </c>
    </row>
    <row r="1289" spans="1:7" x14ac:dyDescent="0.25">
      <c r="A1289" s="48">
        <v>399110930</v>
      </c>
      <c r="B1289" s="41" t="s">
        <v>2429</v>
      </c>
      <c r="C1289" s="41">
        <v>0</v>
      </c>
      <c r="D1289" s="41">
        <v>0</v>
      </c>
      <c r="E1289" s="41">
        <v>0</v>
      </c>
      <c r="F1289" s="41">
        <v>0</v>
      </c>
      <c r="G1289" s="48">
        <v>39911</v>
      </c>
    </row>
    <row r="1290" spans="1:7" x14ac:dyDescent="0.25">
      <c r="A1290" s="48">
        <v>399110975</v>
      </c>
      <c r="B1290" s="41" t="s">
        <v>2431</v>
      </c>
      <c r="C1290" s="41">
        <v>0</v>
      </c>
      <c r="D1290" s="41">
        <v>0</v>
      </c>
      <c r="E1290" s="41">
        <v>0</v>
      </c>
      <c r="F1290" s="41">
        <v>0</v>
      </c>
      <c r="G1290" s="48">
        <v>39911</v>
      </c>
    </row>
    <row r="1291" spans="1:7" x14ac:dyDescent="0.25">
      <c r="A1291" s="48">
        <v>399111640</v>
      </c>
      <c r="B1291" s="41" t="s">
        <v>2433</v>
      </c>
      <c r="C1291" s="41">
        <v>0</v>
      </c>
      <c r="D1291" s="41">
        <v>0</v>
      </c>
      <c r="E1291" s="41">
        <v>0</v>
      </c>
      <c r="F1291" s="41">
        <v>0</v>
      </c>
      <c r="G1291" s="48">
        <v>39911</v>
      </c>
    </row>
    <row r="1292" spans="1:7" x14ac:dyDescent="0.25">
      <c r="A1292" s="48">
        <v>399112000</v>
      </c>
      <c r="B1292" s="41" t="s">
        <v>2435</v>
      </c>
      <c r="C1292" s="41">
        <v>0</v>
      </c>
      <c r="D1292" s="41">
        <v>0</v>
      </c>
      <c r="E1292" s="41">
        <v>0</v>
      </c>
      <c r="F1292" s="41">
        <v>0</v>
      </c>
      <c r="G1292" s="48">
        <v>39911</v>
      </c>
    </row>
    <row r="1293" spans="1:7" x14ac:dyDescent="0.25">
      <c r="A1293" s="48">
        <v>399112004</v>
      </c>
      <c r="B1293" s="41" t="s">
        <v>2437</v>
      </c>
      <c r="C1293" s="41">
        <v>0</v>
      </c>
      <c r="D1293" s="41">
        <v>0</v>
      </c>
      <c r="E1293" s="41">
        <v>0</v>
      </c>
      <c r="F1293" s="41">
        <v>0</v>
      </c>
      <c r="G1293" s="48">
        <v>39911</v>
      </c>
    </row>
    <row r="1294" spans="1:7" x14ac:dyDescent="0.25">
      <c r="A1294" s="48">
        <v>399112022</v>
      </c>
      <c r="B1294" s="41" t="s">
        <v>2439</v>
      </c>
      <c r="C1294" s="41">
        <v>0</v>
      </c>
      <c r="D1294" s="41">
        <v>0</v>
      </c>
      <c r="E1294" s="41">
        <v>0</v>
      </c>
      <c r="F1294" s="41">
        <v>0</v>
      </c>
      <c r="G1294" s="48">
        <v>39911</v>
      </c>
    </row>
    <row r="1295" spans="1:7" x14ac:dyDescent="0.25">
      <c r="A1295" s="48">
        <v>399112429</v>
      </c>
      <c r="B1295" s="41" t="s">
        <v>2441</v>
      </c>
      <c r="C1295" s="41">
        <v>0</v>
      </c>
      <c r="D1295" s="41">
        <v>0</v>
      </c>
      <c r="E1295" s="41">
        <v>0</v>
      </c>
      <c r="F1295" s="41">
        <v>0</v>
      </c>
      <c r="G1295" s="48">
        <v>39911</v>
      </c>
    </row>
    <row r="1296" spans="1:7" x14ac:dyDescent="0.25">
      <c r="A1296" s="48">
        <v>399112432</v>
      </c>
      <c r="B1296" s="41" t="s">
        <v>2443</v>
      </c>
      <c r="C1296" s="41">
        <v>0</v>
      </c>
      <c r="D1296" s="41">
        <v>0</v>
      </c>
      <c r="E1296" s="41">
        <v>0</v>
      </c>
      <c r="F1296" s="41">
        <v>0</v>
      </c>
      <c r="G1296" s="48">
        <v>39911</v>
      </c>
    </row>
    <row r="1297" spans="1:7" x14ac:dyDescent="0.25">
      <c r="A1297" s="48">
        <v>399112438</v>
      </c>
      <c r="B1297" s="41" t="s">
        <v>2445</v>
      </c>
      <c r="C1297" s="41">
        <v>0</v>
      </c>
      <c r="D1297" s="41">
        <v>0</v>
      </c>
      <c r="E1297" s="41">
        <v>0</v>
      </c>
      <c r="F1297" s="41">
        <v>0</v>
      </c>
      <c r="G1297" s="48">
        <v>39911</v>
      </c>
    </row>
    <row r="1298" spans="1:7" x14ac:dyDescent="0.25">
      <c r="A1298" s="48">
        <v>399112439</v>
      </c>
      <c r="B1298" s="41" t="s">
        <v>2447</v>
      </c>
      <c r="C1298" s="41">
        <v>0</v>
      </c>
      <c r="D1298" s="41">
        <v>0</v>
      </c>
      <c r="E1298" s="41">
        <v>0</v>
      </c>
      <c r="F1298" s="41">
        <v>0</v>
      </c>
      <c r="G1298" s="48">
        <v>39911</v>
      </c>
    </row>
    <row r="1299" spans="1:7" x14ac:dyDescent="0.25">
      <c r="A1299" s="48">
        <v>399112445</v>
      </c>
      <c r="B1299" s="41" t="s">
        <v>2449</v>
      </c>
      <c r="C1299" s="41">
        <v>0</v>
      </c>
      <c r="D1299" s="41">
        <v>0</v>
      </c>
      <c r="E1299" s="41">
        <v>0</v>
      </c>
      <c r="F1299" s="41">
        <v>0</v>
      </c>
      <c r="G1299" s="48">
        <v>39911</v>
      </c>
    </row>
    <row r="1300" spans="1:7" x14ac:dyDescent="0.25">
      <c r="A1300" s="48">
        <v>399112500</v>
      </c>
      <c r="B1300" s="41" t="s">
        <v>2451</v>
      </c>
      <c r="C1300" s="41">
        <v>0</v>
      </c>
      <c r="D1300" s="41">
        <v>0</v>
      </c>
      <c r="E1300" s="41">
        <v>0</v>
      </c>
      <c r="F1300" s="41">
        <v>0</v>
      </c>
      <c r="G1300" s="48">
        <v>39911</v>
      </c>
    </row>
    <row r="1301" spans="1:7" x14ac:dyDescent="0.25">
      <c r="A1301" s="48">
        <v>399112510</v>
      </c>
      <c r="B1301" s="41" t="s">
        <v>2453</v>
      </c>
      <c r="C1301" s="41">
        <v>0</v>
      </c>
      <c r="D1301" s="41">
        <v>0</v>
      </c>
      <c r="E1301" s="41">
        <v>0</v>
      </c>
      <c r="F1301" s="41">
        <v>0</v>
      </c>
      <c r="G1301" s="48">
        <v>39911</v>
      </c>
    </row>
    <row r="1302" spans="1:7" x14ac:dyDescent="0.25">
      <c r="A1302" s="48">
        <v>399112520</v>
      </c>
      <c r="B1302" s="41" t="s">
        <v>2455</v>
      </c>
      <c r="C1302" s="41">
        <v>0</v>
      </c>
      <c r="D1302" s="41">
        <v>0</v>
      </c>
      <c r="E1302" s="41">
        <v>0</v>
      </c>
      <c r="F1302" s="41">
        <v>0</v>
      </c>
      <c r="G1302" s="48">
        <v>39911</v>
      </c>
    </row>
    <row r="1303" spans="1:7" x14ac:dyDescent="0.25">
      <c r="A1303" s="48">
        <v>399112524</v>
      </c>
      <c r="B1303" s="41" t="s">
        <v>2457</v>
      </c>
      <c r="C1303" s="41">
        <v>0</v>
      </c>
      <c r="D1303" s="41">
        <v>0</v>
      </c>
      <c r="E1303" s="41">
        <v>0</v>
      </c>
      <c r="F1303" s="41">
        <v>0</v>
      </c>
      <c r="G1303" s="48">
        <v>39911</v>
      </c>
    </row>
    <row r="1304" spans="1:7" x14ac:dyDescent="0.25">
      <c r="A1304" s="48">
        <v>399112701</v>
      </c>
      <c r="B1304" s="41" t="s">
        <v>2459</v>
      </c>
      <c r="C1304" s="41">
        <v>0</v>
      </c>
      <c r="D1304" s="41">
        <v>0</v>
      </c>
      <c r="E1304" s="41">
        <v>0</v>
      </c>
      <c r="F1304" s="41">
        <v>0</v>
      </c>
      <c r="G1304" s="48">
        <v>39911</v>
      </c>
    </row>
    <row r="1305" spans="1:7" x14ac:dyDescent="0.25">
      <c r="A1305" s="48">
        <v>399112703</v>
      </c>
      <c r="B1305" s="41" t="s">
        <v>2461</v>
      </c>
      <c r="C1305" s="41">
        <v>0</v>
      </c>
      <c r="D1305" s="41">
        <v>0</v>
      </c>
      <c r="E1305" s="41">
        <v>0</v>
      </c>
      <c r="F1305" s="41">
        <v>0</v>
      </c>
      <c r="G1305" s="48">
        <v>39911</v>
      </c>
    </row>
    <row r="1306" spans="1:7" x14ac:dyDescent="0.25">
      <c r="A1306" s="48">
        <v>399112706</v>
      </c>
      <c r="B1306" s="41" t="s">
        <v>2463</v>
      </c>
      <c r="C1306" s="41">
        <v>0</v>
      </c>
      <c r="D1306" s="41">
        <v>0</v>
      </c>
      <c r="E1306" s="41">
        <v>0</v>
      </c>
      <c r="F1306" s="41">
        <v>0</v>
      </c>
      <c r="G1306" s="48">
        <v>39911</v>
      </c>
    </row>
    <row r="1307" spans="1:7" x14ac:dyDescent="0.25">
      <c r="A1307" s="48">
        <v>399114600</v>
      </c>
      <c r="B1307" s="41" t="s">
        <v>2465</v>
      </c>
      <c r="C1307" s="41">
        <v>0</v>
      </c>
      <c r="D1307" s="41">
        <v>0</v>
      </c>
      <c r="E1307" s="41">
        <v>0</v>
      </c>
      <c r="F1307" s="41">
        <v>0</v>
      </c>
      <c r="G1307" s="48">
        <v>39911</v>
      </c>
    </row>
    <row r="1308" spans="1:7" x14ac:dyDescent="0.25">
      <c r="A1308" s="48">
        <v>399114610</v>
      </c>
      <c r="B1308" s="41" t="s">
        <v>2467</v>
      </c>
      <c r="C1308" s="41">
        <v>0</v>
      </c>
      <c r="D1308" s="41">
        <v>0</v>
      </c>
      <c r="E1308" s="41">
        <v>0</v>
      </c>
      <c r="F1308" s="41">
        <v>0</v>
      </c>
      <c r="G1308" s="48">
        <v>39911</v>
      </c>
    </row>
    <row r="1309" spans="1:7" x14ac:dyDescent="0.25">
      <c r="A1309" s="48">
        <v>399114612</v>
      </c>
      <c r="B1309" s="41" t="s">
        <v>2469</v>
      </c>
      <c r="C1309" s="41">
        <v>0</v>
      </c>
      <c r="D1309" s="41">
        <v>0</v>
      </c>
      <c r="E1309" s="41">
        <v>0</v>
      </c>
      <c r="F1309" s="41">
        <v>0</v>
      </c>
      <c r="G1309" s="48">
        <v>39911</v>
      </c>
    </row>
    <row r="1310" spans="1:7" x14ac:dyDescent="0.25">
      <c r="A1310" s="48">
        <v>399114618</v>
      </c>
      <c r="B1310" s="41" t="s">
        <v>2471</v>
      </c>
      <c r="C1310" s="41">
        <v>0</v>
      </c>
      <c r="D1310" s="41">
        <v>0</v>
      </c>
      <c r="E1310" s="41">
        <v>0</v>
      </c>
      <c r="F1310" s="41">
        <v>0</v>
      </c>
      <c r="G1310" s="48">
        <v>39911</v>
      </c>
    </row>
    <row r="1311" spans="1:7" x14ac:dyDescent="0.25">
      <c r="A1311" s="48">
        <v>399114619</v>
      </c>
      <c r="B1311" s="41" t="s">
        <v>2473</v>
      </c>
      <c r="C1311" s="41">
        <v>0</v>
      </c>
      <c r="D1311" s="41">
        <v>0</v>
      </c>
      <c r="E1311" s="41">
        <v>0</v>
      </c>
      <c r="F1311" s="41">
        <v>0</v>
      </c>
      <c r="G1311" s="48">
        <v>39911</v>
      </c>
    </row>
    <row r="1312" spans="1:7" x14ac:dyDescent="0.25">
      <c r="A1312" s="48">
        <v>399114621</v>
      </c>
      <c r="B1312" s="41" t="s">
        <v>2475</v>
      </c>
      <c r="C1312" s="41">
        <v>0</v>
      </c>
      <c r="D1312" s="41">
        <v>0</v>
      </c>
      <c r="E1312" s="41">
        <v>0</v>
      </c>
      <c r="F1312" s="41">
        <v>0</v>
      </c>
      <c r="G1312" s="48">
        <v>39911</v>
      </c>
    </row>
    <row r="1313" spans="1:7" x14ac:dyDescent="0.25">
      <c r="A1313" s="48">
        <v>399115007</v>
      </c>
      <c r="B1313" s="41" t="s">
        <v>2477</v>
      </c>
      <c r="C1313" s="41">
        <v>0</v>
      </c>
      <c r="D1313" s="41">
        <v>0</v>
      </c>
      <c r="E1313" s="41">
        <v>0</v>
      </c>
      <c r="F1313" s="41">
        <v>0</v>
      </c>
      <c r="G1313" s="48">
        <v>39911</v>
      </c>
    </row>
    <row r="1314" spans="1:7" x14ac:dyDescent="0.25">
      <c r="A1314" s="48">
        <v>399116010</v>
      </c>
      <c r="B1314" s="41" t="s">
        <v>2479</v>
      </c>
      <c r="C1314" s="41">
        <v>0</v>
      </c>
      <c r="D1314" s="41">
        <v>0</v>
      </c>
      <c r="E1314" s="41">
        <v>0</v>
      </c>
      <c r="F1314" s="41">
        <v>0</v>
      </c>
      <c r="G1314" s="48">
        <v>39911</v>
      </c>
    </row>
    <row r="1315" spans="1:7" x14ac:dyDescent="0.25">
      <c r="A1315" s="48">
        <v>399119051</v>
      </c>
      <c r="B1315" s="41" t="s">
        <v>2481</v>
      </c>
      <c r="C1315" s="41">
        <v>0</v>
      </c>
      <c r="D1315" s="41">
        <v>0</v>
      </c>
      <c r="E1315" s="41">
        <v>0</v>
      </c>
      <c r="F1315" s="41">
        <v>0</v>
      </c>
      <c r="G1315" s="48">
        <v>39911</v>
      </c>
    </row>
    <row r="1316" spans="1:7" x14ac:dyDescent="0.25">
      <c r="A1316" s="48">
        <v>399119054</v>
      </c>
      <c r="B1316" s="41" t="s">
        <v>2483</v>
      </c>
      <c r="C1316" s="41">
        <v>0</v>
      </c>
      <c r="D1316" s="41">
        <v>0</v>
      </c>
      <c r="E1316" s="41">
        <v>0</v>
      </c>
      <c r="F1316" s="41">
        <v>0</v>
      </c>
      <c r="G1316" s="48">
        <v>39911</v>
      </c>
    </row>
    <row r="1317" spans="1:7" x14ac:dyDescent="0.25">
      <c r="A1317" s="48">
        <v>399119100</v>
      </c>
      <c r="B1317" s="41" t="s">
        <v>2443</v>
      </c>
      <c r="C1317" s="41">
        <v>0</v>
      </c>
      <c r="D1317" s="41">
        <v>0</v>
      </c>
      <c r="E1317" s="41">
        <v>0</v>
      </c>
      <c r="F1317" s="41">
        <v>0</v>
      </c>
      <c r="G1317" s="48">
        <v>39911</v>
      </c>
    </row>
    <row r="1318" spans="1:7" x14ac:dyDescent="0.25">
      <c r="A1318" s="48">
        <v>399119204</v>
      </c>
      <c r="B1318" s="41" t="s">
        <v>2486</v>
      </c>
      <c r="C1318" s="41">
        <v>0</v>
      </c>
      <c r="D1318" s="41">
        <v>0</v>
      </c>
      <c r="E1318" s="41">
        <v>0</v>
      </c>
      <c r="F1318" s="41">
        <v>0</v>
      </c>
      <c r="G1318" s="48">
        <v>39911</v>
      </c>
    </row>
    <row r="1319" spans="1:7" x14ac:dyDescent="0.25">
      <c r="A1319" s="48">
        <v>399119802</v>
      </c>
      <c r="B1319" s="41" t="s">
        <v>2488</v>
      </c>
      <c r="C1319" s="41">
        <v>0</v>
      </c>
      <c r="D1319" s="41">
        <v>0</v>
      </c>
      <c r="E1319" s="41">
        <v>0</v>
      </c>
      <c r="F1319" s="41">
        <v>0</v>
      </c>
      <c r="G1319" s="48">
        <v>39911</v>
      </c>
    </row>
    <row r="1320" spans="1:7" x14ac:dyDescent="0.25">
      <c r="A1320" s="48">
        <v>399120100</v>
      </c>
      <c r="B1320" s="41" t="s">
        <v>2490</v>
      </c>
      <c r="C1320" s="41">
        <v>0</v>
      </c>
      <c r="D1320" s="41">
        <v>0</v>
      </c>
      <c r="E1320" s="41">
        <v>0</v>
      </c>
      <c r="F1320" s="41">
        <v>0</v>
      </c>
      <c r="G1320" s="48">
        <v>39912</v>
      </c>
    </row>
    <row r="1321" spans="1:7" x14ac:dyDescent="0.25">
      <c r="A1321" s="48">
        <v>399120101</v>
      </c>
      <c r="B1321" s="41" t="s">
        <v>2492</v>
      </c>
      <c r="C1321" s="41">
        <v>0</v>
      </c>
      <c r="D1321" s="41">
        <v>0</v>
      </c>
      <c r="E1321" s="41">
        <v>0</v>
      </c>
      <c r="F1321" s="41">
        <v>0</v>
      </c>
      <c r="G1321" s="48">
        <v>39912</v>
      </c>
    </row>
    <row r="1322" spans="1:7" x14ac:dyDescent="0.25">
      <c r="A1322" s="48">
        <v>399120110</v>
      </c>
      <c r="B1322" s="41" t="s">
        <v>2494</v>
      </c>
      <c r="C1322" s="41">
        <v>0</v>
      </c>
      <c r="D1322" s="41">
        <v>0</v>
      </c>
      <c r="E1322" s="41">
        <v>0</v>
      </c>
      <c r="F1322" s="41">
        <v>0</v>
      </c>
      <c r="G1322" s="48">
        <v>39912</v>
      </c>
    </row>
    <row r="1323" spans="1:7" x14ac:dyDescent="0.25">
      <c r="A1323" s="48">
        <v>399120120</v>
      </c>
      <c r="B1323" s="41" t="s">
        <v>2496</v>
      </c>
      <c r="C1323" s="41">
        <v>0</v>
      </c>
      <c r="D1323" s="41">
        <v>0</v>
      </c>
      <c r="E1323" s="41">
        <v>0</v>
      </c>
      <c r="F1323" s="41">
        <v>0</v>
      </c>
      <c r="G1323" s="48">
        <v>39912</v>
      </c>
    </row>
    <row r="1324" spans="1:7" x14ac:dyDescent="0.25">
      <c r="A1324" s="48">
        <v>399120150</v>
      </c>
      <c r="B1324" s="41" t="s">
        <v>2498</v>
      </c>
      <c r="C1324" s="41">
        <v>0</v>
      </c>
      <c r="D1324" s="41">
        <v>0</v>
      </c>
      <c r="E1324" s="41">
        <v>0</v>
      </c>
      <c r="F1324" s="41">
        <v>0</v>
      </c>
      <c r="G1324" s="48">
        <v>39912</v>
      </c>
    </row>
    <row r="1325" spans="1:7" x14ac:dyDescent="0.25">
      <c r="A1325" s="48">
        <v>399120200</v>
      </c>
      <c r="B1325" s="41" t="s">
        <v>2500</v>
      </c>
      <c r="C1325" s="41">
        <v>0</v>
      </c>
      <c r="D1325" s="41">
        <v>0</v>
      </c>
      <c r="E1325" s="41">
        <v>0</v>
      </c>
      <c r="F1325" s="41">
        <v>0</v>
      </c>
      <c r="G1325" s="48">
        <v>39912</v>
      </c>
    </row>
    <row r="1326" spans="1:7" x14ac:dyDescent="0.25">
      <c r="A1326" s="48">
        <v>399120400</v>
      </c>
      <c r="B1326" s="41" t="s">
        <v>2502</v>
      </c>
      <c r="C1326" s="41">
        <v>0</v>
      </c>
      <c r="D1326" s="41">
        <v>0</v>
      </c>
      <c r="E1326" s="41">
        <v>0</v>
      </c>
      <c r="F1326" s="41">
        <v>0</v>
      </c>
      <c r="G1326" s="48">
        <v>39912</v>
      </c>
    </row>
    <row r="1327" spans="1:7" x14ac:dyDescent="0.25">
      <c r="A1327" s="48">
        <v>399120700</v>
      </c>
      <c r="B1327" s="41" t="s">
        <v>2504</v>
      </c>
      <c r="C1327" s="41">
        <v>0</v>
      </c>
      <c r="D1327" s="41">
        <v>0</v>
      </c>
      <c r="E1327" s="41">
        <v>0</v>
      </c>
      <c r="F1327" s="41">
        <v>0</v>
      </c>
      <c r="G1327" s="48">
        <v>39912</v>
      </c>
    </row>
    <row r="1328" spans="1:7" x14ac:dyDescent="0.25">
      <c r="A1328" s="48">
        <v>399120730</v>
      </c>
      <c r="B1328" s="41" t="s">
        <v>2506</v>
      </c>
      <c r="C1328" s="41">
        <v>0</v>
      </c>
      <c r="D1328" s="41">
        <v>0</v>
      </c>
      <c r="E1328" s="41">
        <v>0</v>
      </c>
      <c r="F1328" s="41">
        <v>0</v>
      </c>
      <c r="G1328" s="48">
        <v>39912</v>
      </c>
    </row>
    <row r="1329" spans="1:7" x14ac:dyDescent="0.25">
      <c r="A1329" s="48">
        <v>399120800</v>
      </c>
      <c r="B1329" s="41" t="s">
        <v>2508</v>
      </c>
      <c r="C1329" s="41">
        <v>0</v>
      </c>
      <c r="D1329" s="41">
        <v>0</v>
      </c>
      <c r="E1329" s="41">
        <v>0</v>
      </c>
      <c r="F1329" s="41">
        <v>0</v>
      </c>
      <c r="G1329" s="48">
        <v>39912</v>
      </c>
    </row>
    <row r="1330" spans="1:7" x14ac:dyDescent="0.25">
      <c r="A1330" s="48">
        <v>399120830</v>
      </c>
      <c r="B1330" s="41" t="s">
        <v>2510</v>
      </c>
      <c r="C1330" s="41">
        <v>0</v>
      </c>
      <c r="D1330" s="41">
        <v>0</v>
      </c>
      <c r="E1330" s="41">
        <v>0</v>
      </c>
      <c r="F1330" s="41">
        <v>0</v>
      </c>
      <c r="G1330" s="48">
        <v>39912</v>
      </c>
    </row>
    <row r="1331" spans="1:7" x14ac:dyDescent="0.25">
      <c r="A1331" s="48">
        <v>399120915</v>
      </c>
      <c r="B1331" s="41" t="s">
        <v>2512</v>
      </c>
      <c r="C1331" s="41">
        <v>0</v>
      </c>
      <c r="D1331" s="41">
        <v>0</v>
      </c>
      <c r="E1331" s="41">
        <v>0</v>
      </c>
      <c r="F1331" s="41">
        <v>0</v>
      </c>
      <c r="G1331" s="48">
        <v>39912</v>
      </c>
    </row>
    <row r="1332" spans="1:7" x14ac:dyDescent="0.25">
      <c r="A1332" s="48">
        <v>399120930</v>
      </c>
      <c r="B1332" s="41" t="s">
        <v>2514</v>
      </c>
      <c r="C1332" s="41">
        <v>0</v>
      </c>
      <c r="D1332" s="41">
        <v>0</v>
      </c>
      <c r="E1332" s="41">
        <v>0</v>
      </c>
      <c r="F1332" s="41">
        <v>0</v>
      </c>
      <c r="G1332" s="48">
        <v>39912</v>
      </c>
    </row>
    <row r="1333" spans="1:7" x14ac:dyDescent="0.25">
      <c r="A1333" s="48">
        <v>399120975</v>
      </c>
      <c r="B1333" s="41" t="s">
        <v>2516</v>
      </c>
      <c r="C1333" s="41">
        <v>0</v>
      </c>
      <c r="D1333" s="41">
        <v>0</v>
      </c>
      <c r="E1333" s="41">
        <v>0</v>
      </c>
      <c r="F1333" s="41">
        <v>0</v>
      </c>
      <c r="G1333" s="48">
        <v>39912</v>
      </c>
    </row>
    <row r="1334" spans="1:7" x14ac:dyDescent="0.25">
      <c r="A1334" s="48">
        <v>399122000</v>
      </c>
      <c r="B1334" s="41" t="s">
        <v>2518</v>
      </c>
      <c r="C1334" s="41">
        <v>0</v>
      </c>
      <c r="D1334" s="41">
        <v>0</v>
      </c>
      <c r="E1334" s="41">
        <v>0</v>
      </c>
      <c r="F1334" s="41">
        <v>0</v>
      </c>
      <c r="G1334" s="48">
        <v>39912</v>
      </c>
    </row>
    <row r="1335" spans="1:7" x14ac:dyDescent="0.25">
      <c r="A1335" s="48">
        <v>399122004</v>
      </c>
      <c r="B1335" s="41" t="s">
        <v>2520</v>
      </c>
      <c r="C1335" s="41">
        <v>0</v>
      </c>
      <c r="D1335" s="41">
        <v>0</v>
      </c>
      <c r="E1335" s="41">
        <v>0</v>
      </c>
      <c r="F1335" s="41">
        <v>0</v>
      </c>
      <c r="G1335" s="48">
        <v>39912</v>
      </c>
    </row>
    <row r="1336" spans="1:7" x14ac:dyDescent="0.25">
      <c r="A1336" s="48">
        <v>399122022</v>
      </c>
      <c r="B1336" s="41" t="s">
        <v>2522</v>
      </c>
      <c r="C1336" s="41">
        <v>0</v>
      </c>
      <c r="D1336" s="41">
        <v>0</v>
      </c>
      <c r="E1336" s="41">
        <v>0</v>
      </c>
      <c r="F1336" s="41">
        <v>0</v>
      </c>
      <c r="G1336" s="48">
        <v>39912</v>
      </c>
    </row>
    <row r="1337" spans="1:7" x14ac:dyDescent="0.25">
      <c r="A1337" s="48">
        <v>399122416</v>
      </c>
      <c r="B1337" s="41" t="s">
        <v>2524</v>
      </c>
      <c r="C1337" s="41">
        <v>0</v>
      </c>
      <c r="D1337" s="41">
        <v>0</v>
      </c>
      <c r="E1337" s="41">
        <v>0</v>
      </c>
      <c r="F1337" s="41">
        <v>0</v>
      </c>
      <c r="G1337" s="48">
        <v>39912</v>
      </c>
    </row>
    <row r="1338" spans="1:7" x14ac:dyDescent="0.25">
      <c r="A1338" s="48">
        <v>399122423</v>
      </c>
      <c r="B1338" s="41" t="s">
        <v>2526</v>
      </c>
      <c r="C1338" s="41">
        <v>0</v>
      </c>
      <c r="D1338" s="41">
        <v>0</v>
      </c>
      <c r="E1338" s="41">
        <v>0</v>
      </c>
      <c r="F1338" s="41">
        <v>0</v>
      </c>
      <c r="G1338" s="48">
        <v>39912</v>
      </c>
    </row>
    <row r="1339" spans="1:7" x14ac:dyDescent="0.25">
      <c r="A1339" s="48">
        <v>399122429</v>
      </c>
      <c r="B1339" s="41" t="s">
        <v>2528</v>
      </c>
      <c r="C1339" s="41">
        <v>0</v>
      </c>
      <c r="D1339" s="41">
        <v>0</v>
      </c>
      <c r="E1339" s="41">
        <v>0</v>
      </c>
      <c r="F1339" s="41">
        <v>0</v>
      </c>
      <c r="G1339" s="48">
        <v>39912</v>
      </c>
    </row>
    <row r="1340" spans="1:7" x14ac:dyDescent="0.25">
      <c r="A1340" s="48">
        <v>399122430</v>
      </c>
      <c r="B1340" s="41" t="s">
        <v>2530</v>
      </c>
      <c r="C1340" s="41">
        <v>0</v>
      </c>
      <c r="D1340" s="41">
        <v>0</v>
      </c>
      <c r="E1340" s="41">
        <v>0</v>
      </c>
      <c r="F1340" s="41">
        <v>0</v>
      </c>
      <c r="G1340" s="48">
        <v>39912</v>
      </c>
    </row>
    <row r="1341" spans="1:7" x14ac:dyDescent="0.25">
      <c r="A1341" s="48">
        <v>399122432</v>
      </c>
      <c r="B1341" s="41" t="s">
        <v>2532</v>
      </c>
      <c r="C1341" s="41">
        <v>0</v>
      </c>
      <c r="D1341" s="41">
        <v>0</v>
      </c>
      <c r="E1341" s="41">
        <v>0</v>
      </c>
      <c r="F1341" s="41">
        <v>0</v>
      </c>
      <c r="G1341" s="48">
        <v>39912</v>
      </c>
    </row>
    <row r="1342" spans="1:7" x14ac:dyDescent="0.25">
      <c r="A1342" s="48">
        <v>399122439</v>
      </c>
      <c r="B1342" s="41" t="s">
        <v>2534</v>
      </c>
      <c r="C1342" s="41">
        <v>0</v>
      </c>
      <c r="D1342" s="41">
        <v>0</v>
      </c>
      <c r="E1342" s="41">
        <v>0</v>
      </c>
      <c r="F1342" s="41">
        <v>0</v>
      </c>
      <c r="G1342" s="48">
        <v>39912</v>
      </c>
    </row>
    <row r="1343" spans="1:7" x14ac:dyDescent="0.25">
      <c r="A1343" s="48">
        <v>399122500</v>
      </c>
      <c r="B1343" s="41" t="s">
        <v>2536</v>
      </c>
      <c r="C1343" s="41">
        <v>0</v>
      </c>
      <c r="D1343" s="41">
        <v>0</v>
      </c>
      <c r="E1343" s="41">
        <v>0</v>
      </c>
      <c r="F1343" s="41">
        <v>0</v>
      </c>
      <c r="G1343" s="48">
        <v>39912</v>
      </c>
    </row>
    <row r="1344" spans="1:7" x14ac:dyDescent="0.25">
      <c r="A1344" s="48">
        <v>399122510</v>
      </c>
      <c r="B1344" s="41" t="s">
        <v>2538</v>
      </c>
      <c r="C1344" s="41">
        <v>0</v>
      </c>
      <c r="D1344" s="41">
        <v>0</v>
      </c>
      <c r="E1344" s="41">
        <v>0</v>
      </c>
      <c r="F1344" s="41">
        <v>0</v>
      </c>
      <c r="G1344" s="48">
        <v>39912</v>
      </c>
    </row>
    <row r="1345" spans="1:7" x14ac:dyDescent="0.25">
      <c r="A1345" s="48">
        <v>399122524</v>
      </c>
      <c r="B1345" s="41" t="s">
        <v>2540</v>
      </c>
      <c r="C1345" s="41">
        <v>0</v>
      </c>
      <c r="D1345" s="41">
        <v>0</v>
      </c>
      <c r="E1345" s="41">
        <v>0</v>
      </c>
      <c r="F1345" s="41">
        <v>0</v>
      </c>
      <c r="G1345" s="48">
        <v>39912</v>
      </c>
    </row>
    <row r="1346" spans="1:7" x14ac:dyDescent="0.25">
      <c r="A1346" s="48">
        <v>399122701</v>
      </c>
      <c r="B1346" s="41" t="s">
        <v>2542</v>
      </c>
      <c r="C1346" s="41">
        <v>0</v>
      </c>
      <c r="D1346" s="41">
        <v>0</v>
      </c>
      <c r="E1346" s="41">
        <v>0</v>
      </c>
      <c r="F1346" s="41">
        <v>0</v>
      </c>
      <c r="G1346" s="48">
        <v>39912</v>
      </c>
    </row>
    <row r="1347" spans="1:7" x14ac:dyDescent="0.25">
      <c r="A1347" s="48">
        <v>399122703</v>
      </c>
      <c r="B1347" s="41" t="s">
        <v>2544</v>
      </c>
      <c r="C1347" s="41">
        <v>0</v>
      </c>
      <c r="D1347" s="41">
        <v>0</v>
      </c>
      <c r="E1347" s="41">
        <v>0</v>
      </c>
      <c r="F1347" s="41">
        <v>0</v>
      </c>
      <c r="G1347" s="48">
        <v>39912</v>
      </c>
    </row>
    <row r="1348" spans="1:7" x14ac:dyDescent="0.25">
      <c r="A1348" s="48">
        <v>399122706</v>
      </c>
      <c r="B1348" s="41" t="s">
        <v>2546</v>
      </c>
      <c r="C1348" s="41">
        <v>0</v>
      </c>
      <c r="D1348" s="41">
        <v>0</v>
      </c>
      <c r="E1348" s="41">
        <v>0</v>
      </c>
      <c r="F1348" s="41">
        <v>0</v>
      </c>
      <c r="G1348" s="48">
        <v>39912</v>
      </c>
    </row>
    <row r="1349" spans="1:7" x14ac:dyDescent="0.25">
      <c r="A1349" s="48">
        <v>399122708</v>
      </c>
      <c r="B1349" s="41" t="s">
        <v>2548</v>
      </c>
      <c r="C1349" s="41">
        <v>0</v>
      </c>
      <c r="D1349" s="41">
        <v>0</v>
      </c>
      <c r="E1349" s="41">
        <v>0</v>
      </c>
      <c r="F1349" s="41">
        <v>0</v>
      </c>
      <c r="G1349" s="48">
        <v>39912</v>
      </c>
    </row>
    <row r="1350" spans="1:7" x14ac:dyDescent="0.25">
      <c r="A1350" s="48">
        <v>399122801</v>
      </c>
      <c r="B1350" s="41" t="s">
        <v>2550</v>
      </c>
      <c r="C1350" s="41">
        <v>0</v>
      </c>
      <c r="D1350" s="41">
        <v>0</v>
      </c>
      <c r="E1350" s="41">
        <v>0</v>
      </c>
      <c r="F1350" s="41">
        <v>0</v>
      </c>
      <c r="G1350" s="48">
        <v>39912</v>
      </c>
    </row>
    <row r="1351" spans="1:7" x14ac:dyDescent="0.25">
      <c r="A1351" s="48">
        <v>399122925</v>
      </c>
      <c r="B1351" s="41" t="s">
        <v>2552</v>
      </c>
      <c r="C1351" s="41">
        <v>0</v>
      </c>
      <c r="D1351" s="41">
        <v>0</v>
      </c>
      <c r="E1351" s="41">
        <v>0</v>
      </c>
      <c r="F1351" s="41">
        <v>0</v>
      </c>
      <c r="G1351" s="48">
        <v>39912</v>
      </c>
    </row>
    <row r="1352" spans="1:7" x14ac:dyDescent="0.25">
      <c r="A1352" s="48">
        <v>399124600</v>
      </c>
      <c r="B1352" s="41" t="s">
        <v>2554</v>
      </c>
      <c r="C1352" s="41">
        <v>0</v>
      </c>
      <c r="D1352" s="41">
        <v>0</v>
      </c>
      <c r="E1352" s="41">
        <v>0</v>
      </c>
      <c r="F1352" s="41">
        <v>0</v>
      </c>
      <c r="G1352" s="48">
        <v>39912</v>
      </c>
    </row>
    <row r="1353" spans="1:7" x14ac:dyDescent="0.25">
      <c r="A1353" s="48">
        <v>399124610</v>
      </c>
      <c r="B1353" s="41" t="s">
        <v>2556</v>
      </c>
      <c r="C1353" s="41">
        <v>0</v>
      </c>
      <c r="D1353" s="41">
        <v>0</v>
      </c>
      <c r="E1353" s="41">
        <v>0</v>
      </c>
      <c r="F1353" s="41">
        <v>0</v>
      </c>
      <c r="G1353" s="48">
        <v>39912</v>
      </c>
    </row>
    <row r="1354" spans="1:7" x14ac:dyDescent="0.25">
      <c r="A1354" s="48">
        <v>399124612</v>
      </c>
      <c r="B1354" s="41" t="s">
        <v>2558</v>
      </c>
      <c r="C1354" s="41">
        <v>0</v>
      </c>
      <c r="D1354" s="41">
        <v>0</v>
      </c>
      <c r="E1354" s="41">
        <v>0</v>
      </c>
      <c r="F1354" s="41">
        <v>0</v>
      </c>
      <c r="G1354" s="48">
        <v>39912</v>
      </c>
    </row>
    <row r="1355" spans="1:7" x14ac:dyDescent="0.25">
      <c r="A1355" s="48">
        <v>399124618</v>
      </c>
      <c r="B1355" s="41" t="s">
        <v>2560</v>
      </c>
      <c r="C1355" s="41">
        <v>0</v>
      </c>
      <c r="D1355" s="41">
        <v>0</v>
      </c>
      <c r="E1355" s="41">
        <v>0</v>
      </c>
      <c r="F1355" s="41">
        <v>0</v>
      </c>
      <c r="G1355" s="48">
        <v>39912</v>
      </c>
    </row>
    <row r="1356" spans="1:7" x14ac:dyDescent="0.25">
      <c r="A1356" s="48">
        <v>399124619</v>
      </c>
      <c r="B1356" s="41" t="s">
        <v>2562</v>
      </c>
      <c r="C1356" s="41">
        <v>0</v>
      </c>
      <c r="D1356" s="41">
        <v>0</v>
      </c>
      <c r="E1356" s="41">
        <v>0</v>
      </c>
      <c r="F1356" s="41">
        <v>0</v>
      </c>
      <c r="G1356" s="48">
        <v>39912</v>
      </c>
    </row>
    <row r="1357" spans="1:7" x14ac:dyDescent="0.25">
      <c r="A1357" s="48">
        <v>399124621</v>
      </c>
      <c r="B1357" s="41" t="s">
        <v>2564</v>
      </c>
      <c r="C1357" s="41">
        <v>0</v>
      </c>
      <c r="D1357" s="41">
        <v>0</v>
      </c>
      <c r="E1357" s="41">
        <v>0</v>
      </c>
      <c r="F1357" s="41">
        <v>0</v>
      </c>
      <c r="G1357" s="48">
        <v>39912</v>
      </c>
    </row>
    <row r="1358" spans="1:7" x14ac:dyDescent="0.25">
      <c r="A1358" s="48">
        <v>399124993</v>
      </c>
      <c r="B1358" s="41" t="s">
        <v>2566</v>
      </c>
      <c r="C1358" s="41">
        <v>0</v>
      </c>
      <c r="D1358" s="41">
        <v>0</v>
      </c>
      <c r="E1358" s="41">
        <v>0</v>
      </c>
      <c r="F1358" s="41">
        <v>0</v>
      </c>
      <c r="G1358" s="48">
        <v>39912</v>
      </c>
    </row>
    <row r="1359" spans="1:7" x14ac:dyDescent="0.25">
      <c r="A1359" s="48">
        <v>399125904</v>
      </c>
      <c r="B1359" s="41" t="s">
        <v>2568</v>
      </c>
      <c r="C1359" s="41">
        <v>0</v>
      </c>
      <c r="D1359" s="41">
        <v>0</v>
      </c>
      <c r="E1359" s="41">
        <v>0</v>
      </c>
      <c r="F1359" s="41">
        <v>0</v>
      </c>
      <c r="G1359" s="48">
        <v>39912</v>
      </c>
    </row>
    <row r="1360" spans="1:7" x14ac:dyDescent="0.25">
      <c r="A1360" s="48">
        <v>399126010</v>
      </c>
      <c r="B1360" s="41" t="s">
        <v>2570</v>
      </c>
      <c r="C1360" s="41">
        <v>0</v>
      </c>
      <c r="D1360" s="41">
        <v>0</v>
      </c>
      <c r="E1360" s="41">
        <v>0</v>
      </c>
      <c r="F1360" s="41">
        <v>0</v>
      </c>
      <c r="G1360" s="48">
        <v>39912</v>
      </c>
    </row>
    <row r="1361" spans="1:7" x14ac:dyDescent="0.25">
      <c r="A1361" s="48">
        <v>399129006</v>
      </c>
      <c r="B1361" s="41" t="s">
        <v>2572</v>
      </c>
      <c r="C1361" s="41">
        <v>0</v>
      </c>
      <c r="D1361" s="41">
        <v>0</v>
      </c>
      <c r="E1361" s="41">
        <v>0</v>
      </c>
      <c r="F1361" s="41">
        <v>0</v>
      </c>
      <c r="G1361" s="48">
        <v>39912</v>
      </c>
    </row>
    <row r="1362" spans="1:7" x14ac:dyDescent="0.25">
      <c r="A1362" s="48">
        <v>399129008</v>
      </c>
      <c r="B1362" s="41" t="s">
        <v>2574</v>
      </c>
      <c r="C1362" s="41">
        <v>0</v>
      </c>
      <c r="D1362" s="41">
        <v>0</v>
      </c>
      <c r="E1362" s="41">
        <v>0</v>
      </c>
      <c r="F1362" s="41">
        <v>0</v>
      </c>
      <c r="G1362" s="48">
        <v>39912</v>
      </c>
    </row>
    <row r="1363" spans="1:7" x14ac:dyDescent="0.25">
      <c r="A1363" s="48">
        <v>399129009</v>
      </c>
      <c r="B1363" s="41" t="s">
        <v>2576</v>
      </c>
      <c r="C1363" s="41">
        <v>0</v>
      </c>
      <c r="D1363" s="41">
        <v>0</v>
      </c>
      <c r="E1363" s="41">
        <v>0</v>
      </c>
      <c r="F1363" s="41">
        <v>0</v>
      </c>
      <c r="G1363" s="48">
        <v>39912</v>
      </c>
    </row>
    <row r="1364" spans="1:7" x14ac:dyDescent="0.25">
      <c r="A1364" s="48">
        <v>399129017</v>
      </c>
      <c r="B1364" s="41" t="s">
        <v>2568</v>
      </c>
      <c r="C1364" s="41">
        <v>0</v>
      </c>
      <c r="D1364" s="41">
        <v>0</v>
      </c>
      <c r="E1364" s="41">
        <v>0</v>
      </c>
      <c r="F1364" s="41">
        <v>0</v>
      </c>
      <c r="G1364" s="48">
        <v>39912</v>
      </c>
    </row>
    <row r="1365" spans="1:7" x14ac:dyDescent="0.25">
      <c r="A1365" s="48">
        <v>399129051</v>
      </c>
      <c r="B1365" s="41" t="s">
        <v>2579</v>
      </c>
      <c r="C1365" s="41">
        <v>0</v>
      </c>
      <c r="D1365" s="41">
        <v>0</v>
      </c>
      <c r="E1365" s="41">
        <v>0</v>
      </c>
      <c r="F1365" s="41">
        <v>0</v>
      </c>
      <c r="G1365" s="48">
        <v>39912</v>
      </c>
    </row>
    <row r="1366" spans="1:7" x14ac:dyDescent="0.25">
      <c r="A1366" s="48">
        <v>399129053</v>
      </c>
      <c r="B1366" s="41" t="s">
        <v>2581</v>
      </c>
      <c r="C1366" s="41">
        <v>0</v>
      </c>
      <c r="D1366" s="41">
        <v>0</v>
      </c>
      <c r="E1366" s="41">
        <v>0</v>
      </c>
      <c r="F1366" s="41">
        <v>0</v>
      </c>
      <c r="G1366" s="48">
        <v>39912</v>
      </c>
    </row>
    <row r="1367" spans="1:7" x14ac:dyDescent="0.25">
      <c r="A1367" s="48">
        <v>399129059</v>
      </c>
      <c r="B1367" s="41" t="s">
        <v>2583</v>
      </c>
      <c r="C1367" s="41">
        <v>0</v>
      </c>
      <c r="D1367" s="41">
        <v>0</v>
      </c>
      <c r="E1367" s="41">
        <v>0</v>
      </c>
      <c r="F1367" s="41">
        <v>0</v>
      </c>
      <c r="G1367" s="48">
        <v>39912</v>
      </c>
    </row>
    <row r="1368" spans="1:7" x14ac:dyDescent="0.25">
      <c r="A1368" s="48">
        <v>399129802</v>
      </c>
      <c r="B1368" s="41" t="s">
        <v>2585</v>
      </c>
      <c r="C1368" s="41">
        <v>0</v>
      </c>
      <c r="D1368" s="41">
        <v>0</v>
      </c>
      <c r="E1368" s="41">
        <v>0</v>
      </c>
      <c r="F1368" s="41">
        <v>0</v>
      </c>
      <c r="G1368" s="48">
        <v>39912</v>
      </c>
    </row>
    <row r="1369" spans="1:7" x14ac:dyDescent="0.25">
      <c r="A1369" s="48">
        <v>399130100</v>
      </c>
      <c r="B1369" s="41" t="s">
        <v>2587</v>
      </c>
      <c r="C1369" s="41">
        <v>0</v>
      </c>
      <c r="D1369" s="41">
        <v>0</v>
      </c>
      <c r="E1369" s="41">
        <v>0</v>
      </c>
      <c r="F1369" s="41">
        <v>0</v>
      </c>
      <c r="G1369" s="48">
        <v>39913</v>
      </c>
    </row>
    <row r="1370" spans="1:7" x14ac:dyDescent="0.25">
      <c r="A1370" s="48">
        <v>399130101</v>
      </c>
      <c r="B1370" s="41" t="s">
        <v>2589</v>
      </c>
      <c r="C1370" s="41">
        <v>0</v>
      </c>
      <c r="D1370" s="41">
        <v>0</v>
      </c>
      <c r="E1370" s="41">
        <v>0</v>
      </c>
      <c r="F1370" s="41">
        <v>0</v>
      </c>
      <c r="G1370" s="48">
        <v>39913</v>
      </c>
    </row>
    <row r="1371" spans="1:7" x14ac:dyDescent="0.25">
      <c r="A1371" s="48">
        <v>399130102</v>
      </c>
      <c r="B1371" s="41" t="s">
        <v>2591</v>
      </c>
      <c r="C1371" s="41">
        <v>0</v>
      </c>
      <c r="D1371" s="41">
        <v>0</v>
      </c>
      <c r="E1371" s="41">
        <v>0</v>
      </c>
      <c r="F1371" s="41">
        <v>0</v>
      </c>
      <c r="G1371" s="48">
        <v>39913</v>
      </c>
    </row>
    <row r="1372" spans="1:7" x14ac:dyDescent="0.25">
      <c r="A1372" s="48">
        <v>399130103</v>
      </c>
      <c r="B1372" s="41" t="s">
        <v>2593</v>
      </c>
      <c r="C1372" s="41">
        <v>0</v>
      </c>
      <c r="D1372" s="41">
        <v>0</v>
      </c>
      <c r="E1372" s="41">
        <v>0</v>
      </c>
      <c r="F1372" s="41">
        <v>0</v>
      </c>
      <c r="G1372" s="48">
        <v>39913</v>
      </c>
    </row>
    <row r="1373" spans="1:7" x14ac:dyDescent="0.25">
      <c r="A1373" s="48">
        <v>399130110</v>
      </c>
      <c r="B1373" s="41" t="s">
        <v>2595</v>
      </c>
      <c r="C1373" s="41">
        <v>0</v>
      </c>
      <c r="D1373" s="41">
        <v>0</v>
      </c>
      <c r="E1373" s="41">
        <v>0</v>
      </c>
      <c r="F1373" s="41">
        <v>0</v>
      </c>
      <c r="G1373" s="48">
        <v>39913</v>
      </c>
    </row>
    <row r="1374" spans="1:7" x14ac:dyDescent="0.25">
      <c r="A1374" s="48">
        <v>399130120</v>
      </c>
      <c r="B1374" s="41" t="s">
        <v>2597</v>
      </c>
      <c r="C1374" s="41">
        <v>0</v>
      </c>
      <c r="D1374" s="41">
        <v>0</v>
      </c>
      <c r="E1374" s="41">
        <v>0</v>
      </c>
      <c r="F1374" s="41">
        <v>0</v>
      </c>
      <c r="G1374" s="48">
        <v>39913</v>
      </c>
    </row>
    <row r="1375" spans="1:7" x14ac:dyDescent="0.25">
      <c r="A1375" s="48">
        <v>399130150</v>
      </c>
      <c r="B1375" s="41" t="s">
        <v>2599</v>
      </c>
      <c r="C1375" s="41">
        <v>0</v>
      </c>
      <c r="D1375" s="41">
        <v>0</v>
      </c>
      <c r="E1375" s="41">
        <v>0</v>
      </c>
      <c r="F1375" s="41">
        <v>0</v>
      </c>
      <c r="G1375" s="48">
        <v>39913</v>
      </c>
    </row>
    <row r="1376" spans="1:7" x14ac:dyDescent="0.25">
      <c r="A1376" s="48">
        <v>399130200</v>
      </c>
      <c r="B1376" s="41" t="s">
        <v>2601</v>
      </c>
      <c r="C1376" s="41">
        <v>0</v>
      </c>
      <c r="D1376" s="41">
        <v>0</v>
      </c>
      <c r="E1376" s="41">
        <v>0</v>
      </c>
      <c r="F1376" s="41">
        <v>0</v>
      </c>
      <c r="G1376" s="48">
        <v>39913</v>
      </c>
    </row>
    <row r="1377" spans="1:7" x14ac:dyDescent="0.25">
      <c r="A1377" s="48">
        <v>399130700</v>
      </c>
      <c r="B1377" s="41" t="s">
        <v>2603</v>
      </c>
      <c r="C1377" s="41">
        <v>0</v>
      </c>
      <c r="D1377" s="41">
        <v>0</v>
      </c>
      <c r="E1377" s="41">
        <v>0</v>
      </c>
      <c r="F1377" s="41">
        <v>0</v>
      </c>
      <c r="G1377" s="48">
        <v>39913</v>
      </c>
    </row>
    <row r="1378" spans="1:7" x14ac:dyDescent="0.25">
      <c r="A1378" s="48">
        <v>399130730</v>
      </c>
      <c r="B1378" s="41" t="s">
        <v>2605</v>
      </c>
      <c r="C1378" s="41">
        <v>0</v>
      </c>
      <c r="D1378" s="41">
        <v>0</v>
      </c>
      <c r="E1378" s="41">
        <v>0</v>
      </c>
      <c r="F1378" s="41">
        <v>0</v>
      </c>
      <c r="G1378" s="48">
        <v>39913</v>
      </c>
    </row>
    <row r="1379" spans="1:7" x14ac:dyDescent="0.25">
      <c r="A1379" s="48">
        <v>399130800</v>
      </c>
      <c r="B1379" s="41" t="s">
        <v>2607</v>
      </c>
      <c r="C1379" s="41">
        <v>0</v>
      </c>
      <c r="D1379" s="41">
        <v>0</v>
      </c>
      <c r="E1379" s="41">
        <v>0</v>
      </c>
      <c r="F1379" s="41">
        <v>0</v>
      </c>
      <c r="G1379" s="48">
        <v>39913</v>
      </c>
    </row>
    <row r="1380" spans="1:7" x14ac:dyDescent="0.25">
      <c r="A1380" s="48">
        <v>399130915</v>
      </c>
      <c r="B1380" s="41" t="s">
        <v>2609</v>
      </c>
      <c r="C1380" s="41">
        <v>0</v>
      </c>
      <c r="D1380" s="41">
        <v>0</v>
      </c>
      <c r="E1380" s="41">
        <v>0</v>
      </c>
      <c r="F1380" s="41">
        <v>0</v>
      </c>
      <c r="G1380" s="48">
        <v>39913</v>
      </c>
    </row>
    <row r="1381" spans="1:7" x14ac:dyDescent="0.25">
      <c r="A1381" s="48">
        <v>399130930</v>
      </c>
      <c r="B1381" s="41" t="s">
        <v>2611</v>
      </c>
      <c r="C1381" s="41">
        <v>0</v>
      </c>
      <c r="D1381" s="41">
        <v>150</v>
      </c>
      <c r="E1381" s="41">
        <v>150</v>
      </c>
      <c r="F1381" s="41">
        <v>-150</v>
      </c>
      <c r="G1381" s="48">
        <v>39913</v>
      </c>
    </row>
    <row r="1382" spans="1:7" x14ac:dyDescent="0.25">
      <c r="A1382" s="48">
        <v>399130975</v>
      </c>
      <c r="B1382" s="41" t="s">
        <v>2613</v>
      </c>
      <c r="C1382" s="41">
        <v>0</v>
      </c>
      <c r="D1382" s="41">
        <v>0</v>
      </c>
      <c r="E1382" s="41">
        <v>0</v>
      </c>
      <c r="F1382" s="41">
        <v>0</v>
      </c>
      <c r="G1382" s="48">
        <v>39913</v>
      </c>
    </row>
    <row r="1383" spans="1:7" x14ac:dyDescent="0.25">
      <c r="A1383" s="48">
        <v>399130981</v>
      </c>
      <c r="B1383" s="41" t="s">
        <v>2615</v>
      </c>
      <c r="C1383" s="41">
        <v>0</v>
      </c>
      <c r="D1383" s="41">
        <v>0</v>
      </c>
      <c r="E1383" s="41">
        <v>0</v>
      </c>
      <c r="F1383" s="41">
        <v>0</v>
      </c>
      <c r="G1383" s="48">
        <v>39913</v>
      </c>
    </row>
    <row r="1384" spans="1:7" x14ac:dyDescent="0.25">
      <c r="A1384" s="48">
        <v>399132000</v>
      </c>
      <c r="B1384" s="41" t="s">
        <v>2617</v>
      </c>
      <c r="C1384" s="41">
        <v>0</v>
      </c>
      <c r="D1384" s="41">
        <v>0</v>
      </c>
      <c r="E1384" s="41">
        <v>0</v>
      </c>
      <c r="F1384" s="41">
        <v>0</v>
      </c>
      <c r="G1384" s="48">
        <v>39913</v>
      </c>
    </row>
    <row r="1385" spans="1:7" x14ac:dyDescent="0.25">
      <c r="A1385" s="48">
        <v>399132004</v>
      </c>
      <c r="B1385" s="41" t="s">
        <v>2619</v>
      </c>
      <c r="C1385" s="41">
        <v>0</v>
      </c>
      <c r="D1385" s="41">
        <v>0</v>
      </c>
      <c r="E1385" s="41">
        <v>0</v>
      </c>
      <c r="F1385" s="41">
        <v>0</v>
      </c>
      <c r="G1385" s="48">
        <v>39913</v>
      </c>
    </row>
    <row r="1386" spans="1:7" x14ac:dyDescent="0.25">
      <c r="A1386" s="48">
        <v>399132022</v>
      </c>
      <c r="B1386" s="41" t="s">
        <v>2621</v>
      </c>
      <c r="C1386" s="41">
        <v>0</v>
      </c>
      <c r="D1386" s="41">
        <v>0</v>
      </c>
      <c r="E1386" s="41">
        <v>0</v>
      </c>
      <c r="F1386" s="41">
        <v>0</v>
      </c>
      <c r="G1386" s="48">
        <v>39913</v>
      </c>
    </row>
    <row r="1387" spans="1:7" x14ac:dyDescent="0.25">
      <c r="A1387" s="48">
        <v>399132429</v>
      </c>
      <c r="B1387" s="41" t="s">
        <v>2623</v>
      </c>
      <c r="C1387" s="41">
        <v>0</v>
      </c>
      <c r="D1387" s="41">
        <v>0</v>
      </c>
      <c r="E1387" s="41">
        <v>0</v>
      </c>
      <c r="F1387" s="41">
        <v>0</v>
      </c>
      <c r="G1387" s="48">
        <v>39913</v>
      </c>
    </row>
    <row r="1388" spans="1:7" x14ac:dyDescent="0.25">
      <c r="A1388" s="48">
        <v>399132440</v>
      </c>
      <c r="B1388" s="41" t="s">
        <v>2625</v>
      </c>
      <c r="C1388" s="41">
        <v>0</v>
      </c>
      <c r="D1388" s="41">
        <v>0</v>
      </c>
      <c r="E1388" s="41">
        <v>0</v>
      </c>
      <c r="F1388" s="41">
        <v>0</v>
      </c>
      <c r="G1388" s="48">
        <v>39913</v>
      </c>
    </row>
    <row r="1389" spans="1:7" x14ac:dyDescent="0.25">
      <c r="A1389" s="48">
        <v>399132500</v>
      </c>
      <c r="B1389" s="41" t="s">
        <v>2627</v>
      </c>
      <c r="C1389" s="41">
        <v>0</v>
      </c>
      <c r="D1389" s="41">
        <v>250</v>
      </c>
      <c r="E1389" s="41">
        <v>250</v>
      </c>
      <c r="F1389" s="41">
        <v>-250</v>
      </c>
      <c r="G1389" s="48">
        <v>39913</v>
      </c>
    </row>
    <row r="1390" spans="1:7" x14ac:dyDescent="0.25">
      <c r="A1390" s="48">
        <v>399132503</v>
      </c>
      <c r="B1390" s="41" t="s">
        <v>2629</v>
      </c>
      <c r="C1390" s="41">
        <v>0</v>
      </c>
      <c r="D1390" s="41">
        <v>0</v>
      </c>
      <c r="E1390" s="41">
        <v>0</v>
      </c>
      <c r="F1390" s="41">
        <v>0</v>
      </c>
      <c r="G1390" s="48">
        <v>39913</v>
      </c>
    </row>
    <row r="1391" spans="1:7" x14ac:dyDescent="0.25">
      <c r="A1391" s="48">
        <v>399132510</v>
      </c>
      <c r="B1391" s="41" t="s">
        <v>2631</v>
      </c>
      <c r="C1391" s="41">
        <v>0</v>
      </c>
      <c r="D1391" s="41">
        <v>0</v>
      </c>
      <c r="E1391" s="41">
        <v>0</v>
      </c>
      <c r="F1391" s="41">
        <v>0</v>
      </c>
      <c r="G1391" s="48">
        <v>39913</v>
      </c>
    </row>
    <row r="1392" spans="1:7" x14ac:dyDescent="0.25">
      <c r="A1392" s="48">
        <v>399132524</v>
      </c>
      <c r="B1392" s="41" t="s">
        <v>2633</v>
      </c>
      <c r="C1392" s="41">
        <v>0</v>
      </c>
      <c r="D1392" s="41">
        <v>0</v>
      </c>
      <c r="E1392" s="41">
        <v>0</v>
      </c>
      <c r="F1392" s="41">
        <v>0</v>
      </c>
      <c r="G1392" s="48">
        <v>39913</v>
      </c>
    </row>
    <row r="1393" spans="1:7" x14ac:dyDescent="0.25">
      <c r="A1393" s="48">
        <v>399132703</v>
      </c>
      <c r="B1393" s="41" t="s">
        <v>2635</v>
      </c>
      <c r="C1393" s="41">
        <v>0</v>
      </c>
      <c r="D1393" s="41">
        <v>0</v>
      </c>
      <c r="E1393" s="41">
        <v>0</v>
      </c>
      <c r="F1393" s="41">
        <v>0</v>
      </c>
      <c r="G1393" s="48">
        <v>39913</v>
      </c>
    </row>
    <row r="1394" spans="1:7" x14ac:dyDescent="0.25">
      <c r="A1394" s="48">
        <v>399132706</v>
      </c>
      <c r="B1394" s="41" t="s">
        <v>2637</v>
      </c>
      <c r="C1394" s="41">
        <v>0</v>
      </c>
      <c r="D1394" s="41">
        <v>100</v>
      </c>
      <c r="E1394" s="41">
        <v>100</v>
      </c>
      <c r="F1394" s="41">
        <v>-100</v>
      </c>
      <c r="G1394" s="48">
        <v>39913</v>
      </c>
    </row>
    <row r="1395" spans="1:7" x14ac:dyDescent="0.25">
      <c r="A1395" s="48">
        <v>399132801</v>
      </c>
      <c r="B1395" s="41" t="s">
        <v>2639</v>
      </c>
      <c r="C1395" s="41">
        <v>0</v>
      </c>
      <c r="D1395" s="41">
        <v>350</v>
      </c>
      <c r="E1395" s="41">
        <v>350</v>
      </c>
      <c r="F1395" s="41">
        <v>-350</v>
      </c>
      <c r="G1395" s="48">
        <v>39913</v>
      </c>
    </row>
    <row r="1396" spans="1:7" x14ac:dyDescent="0.25">
      <c r="A1396" s="48">
        <v>399134600</v>
      </c>
      <c r="B1396" s="41" t="s">
        <v>2641</v>
      </c>
      <c r="C1396" s="41">
        <v>0</v>
      </c>
      <c r="D1396" s="41">
        <v>0</v>
      </c>
      <c r="E1396" s="41">
        <v>0</v>
      </c>
      <c r="F1396" s="41">
        <v>0</v>
      </c>
      <c r="G1396" s="48">
        <v>39913</v>
      </c>
    </row>
    <row r="1397" spans="1:7" x14ac:dyDescent="0.25">
      <c r="A1397" s="48">
        <v>399134610</v>
      </c>
      <c r="B1397" s="41" t="s">
        <v>2643</v>
      </c>
      <c r="C1397" s="41">
        <v>0</v>
      </c>
      <c r="D1397" s="41">
        <v>0</v>
      </c>
      <c r="E1397" s="41">
        <v>0</v>
      </c>
      <c r="F1397" s="41">
        <v>0</v>
      </c>
      <c r="G1397" s="48">
        <v>39913</v>
      </c>
    </row>
    <row r="1398" spans="1:7" x14ac:dyDescent="0.25">
      <c r="A1398" s="48">
        <v>399134612</v>
      </c>
      <c r="B1398" s="41" t="s">
        <v>2645</v>
      </c>
      <c r="C1398" s="41">
        <v>0</v>
      </c>
      <c r="D1398" s="41">
        <v>0</v>
      </c>
      <c r="E1398" s="41">
        <v>0</v>
      </c>
      <c r="F1398" s="41">
        <v>0</v>
      </c>
      <c r="G1398" s="48">
        <v>39913</v>
      </c>
    </row>
    <row r="1399" spans="1:7" x14ac:dyDescent="0.25">
      <c r="A1399" s="48">
        <v>399134618</v>
      </c>
      <c r="B1399" s="41" t="s">
        <v>2647</v>
      </c>
      <c r="C1399" s="41">
        <v>0</v>
      </c>
      <c r="D1399" s="41">
        <v>0</v>
      </c>
      <c r="E1399" s="41">
        <v>0</v>
      </c>
      <c r="F1399" s="41">
        <v>0</v>
      </c>
      <c r="G1399" s="48">
        <v>39913</v>
      </c>
    </row>
    <row r="1400" spans="1:7" x14ac:dyDescent="0.25">
      <c r="A1400" s="48">
        <v>399134619</v>
      </c>
      <c r="B1400" s="41" t="s">
        <v>2649</v>
      </c>
      <c r="C1400" s="41">
        <v>0</v>
      </c>
      <c r="D1400" s="41">
        <v>0</v>
      </c>
      <c r="E1400" s="41">
        <v>0</v>
      </c>
      <c r="F1400" s="41">
        <v>0</v>
      </c>
      <c r="G1400" s="48">
        <v>39913</v>
      </c>
    </row>
    <row r="1401" spans="1:7" x14ac:dyDescent="0.25">
      <c r="A1401" s="48">
        <v>399134621</v>
      </c>
      <c r="B1401" s="41" t="s">
        <v>2651</v>
      </c>
      <c r="C1401" s="41">
        <v>0</v>
      </c>
      <c r="D1401" s="41">
        <v>0</v>
      </c>
      <c r="E1401" s="41">
        <v>0</v>
      </c>
      <c r="F1401" s="41">
        <v>0</v>
      </c>
      <c r="G1401" s="48">
        <v>39913</v>
      </c>
    </row>
    <row r="1402" spans="1:7" x14ac:dyDescent="0.25">
      <c r="A1402" s="48">
        <v>399136010</v>
      </c>
      <c r="B1402" s="41" t="s">
        <v>2653</v>
      </c>
      <c r="C1402" s="41">
        <v>0</v>
      </c>
      <c r="D1402" s="41">
        <v>0</v>
      </c>
      <c r="E1402" s="41">
        <v>0</v>
      </c>
      <c r="F1402" s="41">
        <v>0</v>
      </c>
      <c r="G1402" s="48">
        <v>39913</v>
      </c>
    </row>
    <row r="1403" spans="1:7" x14ac:dyDescent="0.25">
      <c r="A1403" s="48">
        <v>399139060</v>
      </c>
      <c r="B1403" s="41" t="s">
        <v>2655</v>
      </c>
      <c r="C1403" s="41">
        <v>0</v>
      </c>
      <c r="D1403" s="41">
        <v>0</v>
      </c>
      <c r="E1403" s="41">
        <v>0</v>
      </c>
      <c r="F1403" s="41">
        <v>0</v>
      </c>
      <c r="G1403" s="48">
        <v>39913</v>
      </c>
    </row>
    <row r="1404" spans="1:7" x14ac:dyDescent="0.25">
      <c r="A1404" s="48">
        <v>399139065</v>
      </c>
      <c r="B1404" s="41" t="s">
        <v>2657</v>
      </c>
      <c r="C1404" s="41">
        <v>0</v>
      </c>
      <c r="D1404" s="41">
        <v>0</v>
      </c>
      <c r="E1404" s="41">
        <v>0</v>
      </c>
      <c r="F1404" s="41">
        <v>0</v>
      </c>
      <c r="G1404" s="48">
        <v>39913</v>
      </c>
    </row>
    <row r="1405" spans="1:7" x14ac:dyDescent="0.25">
      <c r="A1405" s="48">
        <v>399139361</v>
      </c>
      <c r="B1405" s="41" t="s">
        <v>2659</v>
      </c>
      <c r="C1405" s="41">
        <v>0</v>
      </c>
      <c r="D1405" s="41">
        <v>0</v>
      </c>
      <c r="E1405" s="41">
        <v>0</v>
      </c>
      <c r="F1405" s="41">
        <v>0</v>
      </c>
      <c r="G1405" s="48">
        <v>39913</v>
      </c>
    </row>
    <row r="1406" spans="1:7" x14ac:dyDescent="0.25">
      <c r="A1406" s="48">
        <v>399139800</v>
      </c>
      <c r="B1406" s="41" t="s">
        <v>2661</v>
      </c>
      <c r="C1406" s="41">
        <v>0</v>
      </c>
      <c r="D1406" s="41">
        <v>0</v>
      </c>
      <c r="E1406" s="41">
        <v>0</v>
      </c>
      <c r="F1406" s="41">
        <v>0</v>
      </c>
      <c r="G1406" s="48">
        <v>39913</v>
      </c>
    </row>
    <row r="1407" spans="1:7" x14ac:dyDescent="0.25">
      <c r="A1407" s="48">
        <v>399139802</v>
      </c>
      <c r="B1407" s="41" t="s">
        <v>2663</v>
      </c>
      <c r="C1407" s="41">
        <v>0</v>
      </c>
      <c r="D1407" s="41">
        <v>0</v>
      </c>
      <c r="E1407" s="41">
        <v>0</v>
      </c>
      <c r="F1407" s="41">
        <v>0</v>
      </c>
      <c r="G1407" s="48">
        <v>39913</v>
      </c>
    </row>
    <row r="1408" spans="1:7" x14ac:dyDescent="0.25">
      <c r="A1408" s="48">
        <v>399140100</v>
      </c>
      <c r="B1408" s="41" t="s">
        <v>2665</v>
      </c>
      <c r="C1408" s="41">
        <v>34006.14</v>
      </c>
      <c r="D1408" s="41">
        <v>35450</v>
      </c>
      <c r="E1408" s="41">
        <v>35450</v>
      </c>
      <c r="F1408" s="41">
        <v>-1443.86</v>
      </c>
      <c r="G1408" s="48">
        <v>39914</v>
      </c>
    </row>
    <row r="1409" spans="1:7" x14ac:dyDescent="0.25">
      <c r="A1409" s="48">
        <v>399140101</v>
      </c>
      <c r="B1409" s="41" t="s">
        <v>2667</v>
      </c>
      <c r="C1409" s="41">
        <v>0</v>
      </c>
      <c r="D1409" s="41">
        <v>0</v>
      </c>
      <c r="E1409" s="41">
        <v>0</v>
      </c>
      <c r="F1409" s="41">
        <v>0</v>
      </c>
      <c r="G1409" s="48">
        <v>39914</v>
      </c>
    </row>
    <row r="1410" spans="1:7" x14ac:dyDescent="0.25">
      <c r="A1410" s="48">
        <v>399140102</v>
      </c>
      <c r="B1410" s="41" t="s">
        <v>2669</v>
      </c>
      <c r="C1410" s="41">
        <v>0</v>
      </c>
      <c r="D1410" s="41">
        <v>0</v>
      </c>
      <c r="E1410" s="41">
        <v>0</v>
      </c>
      <c r="F1410" s="41">
        <v>0</v>
      </c>
      <c r="G1410" s="48">
        <v>39914</v>
      </c>
    </row>
    <row r="1411" spans="1:7" x14ac:dyDescent="0.25">
      <c r="A1411" s="48">
        <v>399140103</v>
      </c>
      <c r="B1411" s="41" t="s">
        <v>2787</v>
      </c>
      <c r="C1411" s="41">
        <v>0</v>
      </c>
      <c r="D1411" s="41">
        <v>0</v>
      </c>
      <c r="E1411" s="41">
        <v>0</v>
      </c>
      <c r="F1411" s="41">
        <v>0</v>
      </c>
      <c r="G1411" s="48">
        <v>39914</v>
      </c>
    </row>
    <row r="1412" spans="1:7" x14ac:dyDescent="0.25">
      <c r="A1412" s="48">
        <v>399140120</v>
      </c>
      <c r="B1412" s="41" t="s">
        <v>2671</v>
      </c>
      <c r="C1412" s="41">
        <v>0</v>
      </c>
      <c r="D1412" s="41">
        <v>0</v>
      </c>
      <c r="E1412" s="41">
        <v>0</v>
      </c>
      <c r="F1412" s="41">
        <v>0</v>
      </c>
      <c r="G1412" s="48">
        <v>39914</v>
      </c>
    </row>
    <row r="1413" spans="1:7" x14ac:dyDescent="0.25">
      <c r="A1413" s="48">
        <v>399140700</v>
      </c>
      <c r="B1413" s="41" t="s">
        <v>2673</v>
      </c>
      <c r="C1413" s="41">
        <v>0</v>
      </c>
      <c r="D1413" s="41">
        <v>0</v>
      </c>
      <c r="E1413" s="41">
        <v>0</v>
      </c>
      <c r="F1413" s="41">
        <v>0</v>
      </c>
      <c r="G1413" s="48">
        <v>39914</v>
      </c>
    </row>
    <row r="1414" spans="1:7" x14ac:dyDescent="0.25">
      <c r="A1414" s="48">
        <v>399140930</v>
      </c>
      <c r="B1414" s="41" t="s">
        <v>2675</v>
      </c>
      <c r="C1414" s="41">
        <v>0</v>
      </c>
      <c r="D1414" s="41">
        <v>100</v>
      </c>
      <c r="E1414" s="41">
        <v>100</v>
      </c>
      <c r="F1414" s="41">
        <v>-100</v>
      </c>
      <c r="G1414" s="48">
        <v>39914</v>
      </c>
    </row>
    <row r="1415" spans="1:7" x14ac:dyDescent="0.25">
      <c r="A1415" s="48">
        <v>399142000</v>
      </c>
      <c r="B1415" s="41" t="s">
        <v>2788</v>
      </c>
      <c r="C1415" s="41">
        <v>0</v>
      </c>
      <c r="D1415" s="41">
        <v>0</v>
      </c>
      <c r="E1415" s="41">
        <v>0</v>
      </c>
      <c r="F1415" s="41">
        <v>0</v>
      </c>
      <c r="G1415" s="48">
        <v>39914</v>
      </c>
    </row>
    <row r="1416" spans="1:7" x14ac:dyDescent="0.25">
      <c r="A1416" s="48">
        <v>399142500</v>
      </c>
      <c r="B1416" s="41" t="s">
        <v>2677</v>
      </c>
      <c r="C1416" s="41">
        <v>0</v>
      </c>
      <c r="D1416" s="41">
        <v>0</v>
      </c>
      <c r="E1416" s="41">
        <v>0</v>
      </c>
      <c r="F1416" s="41">
        <v>0</v>
      </c>
      <c r="G1416" s="48">
        <v>39914</v>
      </c>
    </row>
    <row r="1417" spans="1:7" x14ac:dyDescent="0.25">
      <c r="A1417" s="48">
        <v>399142510</v>
      </c>
      <c r="B1417" s="41" t="s">
        <v>2679</v>
      </c>
      <c r="C1417" s="41">
        <v>0</v>
      </c>
      <c r="D1417" s="41">
        <v>0</v>
      </c>
      <c r="E1417" s="41">
        <v>0</v>
      </c>
      <c r="F1417" s="41">
        <v>0</v>
      </c>
      <c r="G1417" s="48">
        <v>39914</v>
      </c>
    </row>
    <row r="1418" spans="1:7" x14ac:dyDescent="0.25">
      <c r="A1418" s="48">
        <v>399144600</v>
      </c>
      <c r="B1418" s="41" t="s">
        <v>2681</v>
      </c>
      <c r="C1418" s="41">
        <v>0</v>
      </c>
      <c r="D1418" s="41">
        <v>0</v>
      </c>
      <c r="E1418" s="41">
        <v>0</v>
      </c>
      <c r="F1418" s="41">
        <v>0</v>
      </c>
      <c r="G1418" s="48">
        <v>39914</v>
      </c>
    </row>
    <row r="1419" spans="1:7" x14ac:dyDescent="0.25">
      <c r="A1419" s="48">
        <v>399144610</v>
      </c>
      <c r="B1419" s="41" t="s">
        <v>2683</v>
      </c>
      <c r="C1419" s="41">
        <v>0</v>
      </c>
      <c r="D1419" s="41">
        <v>0</v>
      </c>
      <c r="E1419" s="41">
        <v>0</v>
      </c>
      <c r="F1419" s="41">
        <v>0</v>
      </c>
      <c r="G1419" s="48">
        <v>39914</v>
      </c>
    </row>
    <row r="1420" spans="1:7" x14ac:dyDescent="0.25">
      <c r="A1420" s="48">
        <v>399144619</v>
      </c>
      <c r="B1420" s="41" t="s">
        <v>2685</v>
      </c>
      <c r="C1420" s="41">
        <v>0</v>
      </c>
      <c r="D1420" s="41">
        <v>0</v>
      </c>
      <c r="E1420" s="41">
        <v>0</v>
      </c>
      <c r="F1420" s="41">
        <v>0</v>
      </c>
      <c r="G1420" s="48">
        <v>39914</v>
      </c>
    </row>
    <row r="1421" spans="1:7" x14ac:dyDescent="0.25">
      <c r="A1421" s="48">
        <v>399149802</v>
      </c>
      <c r="B1421" s="41" t="s">
        <v>2687</v>
      </c>
      <c r="C1421" s="41">
        <v>0</v>
      </c>
      <c r="D1421" s="41">
        <v>0</v>
      </c>
      <c r="E1421" s="41">
        <v>0</v>
      </c>
      <c r="F1421" s="41">
        <v>0</v>
      </c>
      <c r="G1421" s="48">
        <v>39914</v>
      </c>
    </row>
    <row r="1422" spans="1:7" x14ac:dyDescent="0.25">
      <c r="A1422" s="48">
        <v>399150100</v>
      </c>
      <c r="B1422" s="41" t="s">
        <v>2689</v>
      </c>
      <c r="C1422" s="41">
        <v>95004.31</v>
      </c>
      <c r="D1422" s="41">
        <v>97050</v>
      </c>
      <c r="E1422" s="41">
        <v>97050</v>
      </c>
      <c r="F1422" s="41">
        <v>-2045.69</v>
      </c>
      <c r="G1422" s="48">
        <v>39915</v>
      </c>
    </row>
    <row r="1423" spans="1:7" x14ac:dyDescent="0.25">
      <c r="A1423" s="48">
        <v>399150101</v>
      </c>
      <c r="B1423" s="41" t="s">
        <v>2691</v>
      </c>
      <c r="C1423" s="41">
        <v>0</v>
      </c>
      <c r="D1423" s="41">
        <v>0</v>
      </c>
      <c r="E1423" s="41">
        <v>0</v>
      </c>
      <c r="F1423" s="41">
        <v>0</v>
      </c>
      <c r="G1423" s="48">
        <v>39915</v>
      </c>
    </row>
    <row r="1424" spans="1:7" x14ac:dyDescent="0.25">
      <c r="A1424" s="48">
        <v>399150102</v>
      </c>
      <c r="B1424" s="41" t="s">
        <v>2693</v>
      </c>
      <c r="C1424" s="41">
        <v>0</v>
      </c>
      <c r="D1424" s="41">
        <v>0</v>
      </c>
      <c r="E1424" s="41">
        <v>0</v>
      </c>
      <c r="F1424" s="41">
        <v>0</v>
      </c>
      <c r="G1424" s="48">
        <v>39915</v>
      </c>
    </row>
    <row r="1425" spans="1:7" x14ac:dyDescent="0.25">
      <c r="A1425" s="48">
        <v>399150103</v>
      </c>
      <c r="B1425" s="41" t="s">
        <v>2789</v>
      </c>
      <c r="C1425" s="41">
        <v>0</v>
      </c>
      <c r="D1425" s="41">
        <v>0</v>
      </c>
      <c r="E1425" s="41">
        <v>0</v>
      </c>
      <c r="F1425" s="41">
        <v>0</v>
      </c>
      <c r="G1425" s="48">
        <v>39915</v>
      </c>
    </row>
    <row r="1426" spans="1:7" x14ac:dyDescent="0.25">
      <c r="A1426" s="48">
        <v>399150120</v>
      </c>
      <c r="B1426" s="41" t="s">
        <v>2695</v>
      </c>
      <c r="C1426" s="41">
        <v>0</v>
      </c>
      <c r="D1426" s="41">
        <v>0</v>
      </c>
      <c r="E1426" s="41">
        <v>0</v>
      </c>
      <c r="F1426" s="41">
        <v>0</v>
      </c>
      <c r="G1426" s="48">
        <v>39915</v>
      </c>
    </row>
    <row r="1427" spans="1:7" x14ac:dyDescent="0.25">
      <c r="A1427" s="48">
        <v>399150200</v>
      </c>
      <c r="B1427" s="41" t="s">
        <v>2697</v>
      </c>
      <c r="C1427" s="41">
        <v>26250</v>
      </c>
      <c r="D1427" s="41">
        <v>0</v>
      </c>
      <c r="E1427" s="41">
        <v>0</v>
      </c>
      <c r="F1427" s="41">
        <v>26250</v>
      </c>
      <c r="G1427" s="48">
        <v>39915</v>
      </c>
    </row>
    <row r="1428" spans="1:7" x14ac:dyDescent="0.25">
      <c r="A1428" s="48">
        <v>399150800</v>
      </c>
      <c r="B1428" s="41" t="s">
        <v>2699</v>
      </c>
      <c r="C1428" s="41">
        <v>0</v>
      </c>
      <c r="D1428" s="41">
        <v>0</v>
      </c>
      <c r="E1428" s="41">
        <v>0</v>
      </c>
      <c r="F1428" s="41">
        <v>0</v>
      </c>
      <c r="G1428" s="48">
        <v>39915</v>
      </c>
    </row>
    <row r="1429" spans="1:7" x14ac:dyDescent="0.25">
      <c r="A1429" s="48">
        <v>399150930</v>
      </c>
      <c r="B1429" s="41" t="s">
        <v>2701</v>
      </c>
      <c r="C1429" s="41">
        <v>0</v>
      </c>
      <c r="D1429" s="41">
        <v>350</v>
      </c>
      <c r="E1429" s="41">
        <v>350</v>
      </c>
      <c r="F1429" s="41">
        <v>-350</v>
      </c>
      <c r="G1429" s="48">
        <v>39915</v>
      </c>
    </row>
    <row r="1430" spans="1:7" x14ac:dyDescent="0.25">
      <c r="A1430" s="48">
        <v>399152000</v>
      </c>
      <c r="B1430" s="41" t="s">
        <v>2703</v>
      </c>
      <c r="C1430" s="41">
        <v>0</v>
      </c>
      <c r="D1430" s="41">
        <v>0</v>
      </c>
      <c r="E1430" s="41">
        <v>0</v>
      </c>
      <c r="F1430" s="41">
        <v>0</v>
      </c>
      <c r="G1430" s="48">
        <v>39915</v>
      </c>
    </row>
    <row r="1431" spans="1:7" x14ac:dyDescent="0.25">
      <c r="A1431" s="48">
        <v>399152300</v>
      </c>
      <c r="B1431" s="41" t="s">
        <v>2705</v>
      </c>
      <c r="C1431" s="41">
        <v>0</v>
      </c>
      <c r="D1431" s="41">
        <v>0</v>
      </c>
      <c r="E1431" s="41">
        <v>0</v>
      </c>
      <c r="F1431" s="41">
        <v>0</v>
      </c>
      <c r="G1431" s="48">
        <v>39915</v>
      </c>
    </row>
    <row r="1432" spans="1:7" x14ac:dyDescent="0.25">
      <c r="A1432" s="48">
        <v>399152500</v>
      </c>
      <c r="B1432" s="41" t="s">
        <v>2707</v>
      </c>
      <c r="C1432" s="41">
        <v>0</v>
      </c>
      <c r="D1432" s="41">
        <v>150</v>
      </c>
      <c r="E1432" s="41">
        <v>150</v>
      </c>
      <c r="F1432" s="41">
        <v>-150</v>
      </c>
      <c r="G1432" s="48">
        <v>39915</v>
      </c>
    </row>
    <row r="1433" spans="1:7" x14ac:dyDescent="0.25">
      <c r="A1433" s="48">
        <v>399152510</v>
      </c>
      <c r="B1433" s="41" t="s">
        <v>2709</v>
      </c>
      <c r="C1433" s="41">
        <v>0</v>
      </c>
      <c r="D1433" s="41">
        <v>0</v>
      </c>
      <c r="E1433" s="41">
        <v>0</v>
      </c>
      <c r="F1433" s="41">
        <v>0</v>
      </c>
      <c r="G1433" s="48">
        <v>39915</v>
      </c>
    </row>
    <row r="1434" spans="1:7" x14ac:dyDescent="0.25">
      <c r="A1434" s="48">
        <v>399152701</v>
      </c>
      <c r="B1434" s="41" t="s">
        <v>2711</v>
      </c>
      <c r="C1434" s="41">
        <v>0</v>
      </c>
      <c r="D1434" s="41">
        <v>0</v>
      </c>
      <c r="E1434" s="41">
        <v>0</v>
      </c>
      <c r="F1434" s="41">
        <v>0</v>
      </c>
      <c r="G1434" s="48">
        <v>39915</v>
      </c>
    </row>
    <row r="1435" spans="1:7" x14ac:dyDescent="0.25">
      <c r="A1435" s="48">
        <v>399154610</v>
      </c>
      <c r="B1435" s="41" t="s">
        <v>2713</v>
      </c>
      <c r="C1435" s="41">
        <v>0</v>
      </c>
      <c r="D1435" s="41">
        <v>0</v>
      </c>
      <c r="E1435" s="41">
        <v>0</v>
      </c>
      <c r="F1435" s="41">
        <v>0</v>
      </c>
      <c r="G1435" s="48">
        <v>39915</v>
      </c>
    </row>
    <row r="1436" spans="1:7" x14ac:dyDescent="0.25">
      <c r="A1436" s="48">
        <v>399154611</v>
      </c>
      <c r="B1436" s="41" t="s">
        <v>2715</v>
      </c>
      <c r="C1436" s="41">
        <v>0</v>
      </c>
      <c r="D1436" s="41">
        <v>0</v>
      </c>
      <c r="E1436" s="41">
        <v>0</v>
      </c>
      <c r="F1436" s="41">
        <v>0</v>
      </c>
      <c r="G1436" s="48">
        <v>39915</v>
      </c>
    </row>
    <row r="1437" spans="1:7" x14ac:dyDescent="0.25">
      <c r="A1437" s="48">
        <v>399154619</v>
      </c>
      <c r="B1437" s="41" t="s">
        <v>2717</v>
      </c>
      <c r="C1437" s="41">
        <v>0</v>
      </c>
      <c r="D1437" s="41">
        <v>0</v>
      </c>
      <c r="E1437" s="41">
        <v>0</v>
      </c>
      <c r="F1437" s="41">
        <v>0</v>
      </c>
      <c r="G1437" s="48">
        <v>39915</v>
      </c>
    </row>
    <row r="1438" spans="1:7" x14ac:dyDescent="0.25">
      <c r="A1438" s="48">
        <v>399156010</v>
      </c>
      <c r="B1438" s="41" t="s">
        <v>2719</v>
      </c>
      <c r="C1438" s="41">
        <v>0</v>
      </c>
      <c r="D1438" s="41">
        <v>0</v>
      </c>
      <c r="E1438" s="41">
        <v>0</v>
      </c>
      <c r="F1438" s="41">
        <v>0</v>
      </c>
      <c r="G1438" s="48">
        <v>39915</v>
      </c>
    </row>
    <row r="1439" spans="1:7" x14ac:dyDescent="0.25">
      <c r="A1439" s="48">
        <v>399156011</v>
      </c>
      <c r="B1439" s="41" t="s">
        <v>2721</v>
      </c>
      <c r="C1439" s="41">
        <v>0</v>
      </c>
      <c r="D1439" s="41">
        <v>0</v>
      </c>
      <c r="E1439" s="41">
        <v>0</v>
      </c>
      <c r="F1439" s="41">
        <v>0</v>
      </c>
      <c r="G1439" s="48">
        <v>39915</v>
      </c>
    </row>
    <row r="1440" spans="1:7" x14ac:dyDescent="0.25">
      <c r="A1440" s="48">
        <v>399159802</v>
      </c>
      <c r="B1440" s="41" t="s">
        <v>2723</v>
      </c>
      <c r="C1440" s="41">
        <v>0</v>
      </c>
      <c r="D1440" s="41">
        <v>0</v>
      </c>
      <c r="E1440" s="41">
        <v>0</v>
      </c>
      <c r="F1440" s="41">
        <v>0</v>
      </c>
      <c r="G1440" s="48">
        <v>39915</v>
      </c>
    </row>
    <row r="1441" spans="1:7" x14ac:dyDescent="0.25">
      <c r="A1441" s="48">
        <v>399159806</v>
      </c>
      <c r="B1441" s="41" t="s">
        <v>2762</v>
      </c>
      <c r="C1441" s="41">
        <v>0</v>
      </c>
      <c r="D1441" s="41">
        <v>-42750</v>
      </c>
      <c r="E1441" s="41">
        <v>-42750</v>
      </c>
      <c r="F1441" s="41">
        <v>42750</v>
      </c>
      <c r="G1441" s="48">
        <v>39915</v>
      </c>
    </row>
    <row r="1442" spans="1:7" x14ac:dyDescent="0.25">
      <c r="A1442" s="73" t="s">
        <v>21</v>
      </c>
      <c r="B1442" s="73" t="s">
        <v>21</v>
      </c>
      <c r="C1442" s="73" t="s">
        <v>2879</v>
      </c>
      <c r="D1442" s="73" t="s">
        <v>2880</v>
      </c>
      <c r="E1442" s="73" t="s">
        <v>2881</v>
      </c>
      <c r="F1442" s="73" t="s">
        <v>2882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60"/>
  <sheetViews>
    <sheetView zoomScale="85" zoomScaleNormal="85" workbookViewId="0">
      <pane xSplit="2" ySplit="6" topLeftCell="C19" activePane="bottomRight" state="frozen"/>
      <selection activeCell="G7" sqref="G7"/>
      <selection pane="topRight" activeCell="G7" sqref="G7"/>
      <selection pane="bottomLeft" activeCell="G7" sqref="G7"/>
      <selection pane="bottomRight" activeCell="P55" sqref="P55"/>
    </sheetView>
  </sheetViews>
  <sheetFormatPr defaultColWidth="9.140625" defaultRowHeight="15" x14ac:dyDescent="0.25"/>
  <cols>
    <col min="1" max="1" width="11.5703125" style="13" customWidth="1"/>
    <col min="2" max="2" width="32" style="41" bestFit="1" customWidth="1"/>
    <col min="3" max="3" width="10" style="41" customWidth="1"/>
    <col min="4" max="5" width="10" style="41" hidden="1" customWidth="1"/>
    <col min="6" max="6" width="10" style="4" customWidth="1"/>
    <col min="7" max="7" width="10.5703125" style="4" hidden="1" customWidth="1"/>
    <col min="8" max="14" width="10" style="4" hidden="1" customWidth="1"/>
    <col min="15" max="15" width="10" style="4" customWidth="1"/>
    <col min="16" max="16" width="40" style="41" customWidth="1"/>
    <col min="17" max="16384" width="9.140625" style="41"/>
  </cols>
  <sheetData>
    <row r="1" spans="1:16" x14ac:dyDescent="0.25">
      <c r="A1" s="1992" t="s">
        <v>2892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1" t="s">
        <v>2844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45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2893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6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3"/>
    </row>
    <row r="7" spans="1:16" x14ac:dyDescent="0.25">
      <c r="A7" s="66"/>
      <c r="B7" s="128" t="s">
        <v>1</v>
      </c>
      <c r="C7" s="145"/>
      <c r="D7" s="146"/>
      <c r="E7" s="146"/>
      <c r="F7" s="147"/>
      <c r="G7" s="147"/>
      <c r="H7" s="148"/>
      <c r="I7" s="168"/>
      <c r="J7" s="187"/>
      <c r="K7" s="173"/>
      <c r="L7" s="194"/>
      <c r="M7" s="173"/>
      <c r="N7" s="194"/>
      <c r="O7" s="180"/>
      <c r="P7" s="69"/>
    </row>
    <row r="8" spans="1:16" x14ac:dyDescent="0.25">
      <c r="A8" s="20"/>
      <c r="B8" s="129"/>
      <c r="C8" s="149"/>
      <c r="D8" s="150"/>
      <c r="E8" s="150"/>
      <c r="F8" s="151"/>
      <c r="G8" s="151"/>
      <c r="H8" s="152"/>
      <c r="I8" s="169"/>
      <c r="J8" s="188"/>
      <c r="K8" s="174"/>
      <c r="L8" s="195"/>
      <c r="M8" s="174"/>
      <c r="N8" s="195"/>
      <c r="O8" s="181"/>
      <c r="P8" s="52"/>
    </row>
    <row r="9" spans="1:16" x14ac:dyDescent="0.25">
      <c r="A9" s="20"/>
      <c r="B9" s="129" t="s">
        <v>2771</v>
      </c>
      <c r="C9" s="149"/>
      <c r="D9" s="150"/>
      <c r="E9" s="150"/>
      <c r="F9" s="151"/>
      <c r="G9" s="151"/>
      <c r="H9" s="152"/>
      <c r="I9" s="169"/>
      <c r="J9" s="188"/>
      <c r="K9" s="174"/>
      <c r="L9" s="195"/>
      <c r="M9" s="174"/>
      <c r="N9" s="195"/>
      <c r="O9" s="181"/>
      <c r="P9" s="52"/>
    </row>
    <row r="10" spans="1:16" ht="14.45" customHeight="1" x14ac:dyDescent="0.25">
      <c r="A10" s="21">
        <v>300100100</v>
      </c>
      <c r="B10" s="130" t="s">
        <v>2</v>
      </c>
      <c r="C10" s="153">
        <f>VLOOKUP(A10,'SLTFull Year'!A:D,4,0)</f>
        <v>0</v>
      </c>
      <c r="D10" s="154"/>
      <c r="E10" s="154"/>
      <c r="F10" s="151">
        <f>VLOOKUP(A10,'SLTFull Year'!A:E,5,0)</f>
        <v>0</v>
      </c>
      <c r="G10" s="151">
        <f>VLOOKUP(A10,'SLTTo Date'!A:C,3,0)</f>
        <v>152018.35</v>
      </c>
      <c r="H10" s="155">
        <f t="shared" ref="H10" si="0">F10-G10</f>
        <v>-152018.35</v>
      </c>
      <c r="I10" s="169"/>
      <c r="J10" s="189">
        <f t="shared" ref="J10" si="1">F10+I10</f>
        <v>0</v>
      </c>
      <c r="K10" s="84">
        <f>C10</f>
        <v>0</v>
      </c>
      <c r="L10" s="196"/>
      <c r="M10" s="175"/>
      <c r="N10" s="196"/>
      <c r="O10" s="182">
        <f>SUM(K10:N10)</f>
        <v>0</v>
      </c>
      <c r="P10" s="57"/>
    </row>
    <row r="11" spans="1:16" ht="14.45" customHeight="1" x14ac:dyDescent="0.25">
      <c r="A11" s="21">
        <v>300100150</v>
      </c>
      <c r="B11" s="130" t="s">
        <v>2846</v>
      </c>
      <c r="C11" s="153">
        <f>VLOOKUP(A11,'SLTFull Year'!A:D,4,0)</f>
        <v>0</v>
      </c>
      <c r="D11" s="154"/>
      <c r="E11" s="154"/>
      <c r="F11" s="151">
        <f>VLOOKUP(A11,'SLTFull Year'!A:E,5,0)</f>
        <v>0</v>
      </c>
      <c r="G11" s="151">
        <f>VLOOKUP(A11,'SLTTo Date'!A:C,3,0)</f>
        <v>5995.6</v>
      </c>
      <c r="H11" s="155">
        <f t="shared" ref="H11:H13" si="2">F11-G11</f>
        <v>-5995.6</v>
      </c>
      <c r="I11" s="169"/>
      <c r="J11" s="189">
        <f t="shared" ref="J11:J13" si="3">F11+I11</f>
        <v>0</v>
      </c>
      <c r="K11" s="84">
        <f>C11</f>
        <v>0</v>
      </c>
      <c r="L11" s="196"/>
      <c r="M11" s="175"/>
      <c r="N11" s="196"/>
      <c r="O11" s="182">
        <f>SUM(K11:N11)</f>
        <v>0</v>
      </c>
      <c r="P11" s="53"/>
    </row>
    <row r="12" spans="1:16" ht="14.45" customHeight="1" x14ac:dyDescent="0.25">
      <c r="A12" s="21">
        <v>300100200</v>
      </c>
      <c r="B12" s="130" t="s">
        <v>2847</v>
      </c>
      <c r="C12" s="153">
        <f>VLOOKUP(A12,'SLTFull Year'!A:D,4,0)</f>
        <v>0</v>
      </c>
      <c r="D12" s="154"/>
      <c r="E12" s="154"/>
      <c r="F12" s="151">
        <f>VLOOKUP(A12,'SLTFull Year'!A:E,5,0)</f>
        <v>0</v>
      </c>
      <c r="G12" s="151">
        <f>VLOOKUP(A12,'SLTTo Date'!A:C,3,0)</f>
        <v>25757.31</v>
      </c>
      <c r="H12" s="155">
        <f t="shared" si="2"/>
        <v>-25757.31</v>
      </c>
      <c r="I12" s="169"/>
      <c r="J12" s="189">
        <f t="shared" si="3"/>
        <v>0</v>
      </c>
      <c r="K12" s="84">
        <f>C12</f>
        <v>0</v>
      </c>
      <c r="L12" s="196"/>
      <c r="M12" s="175"/>
      <c r="N12" s="196"/>
      <c r="O12" s="182">
        <f>SUM(K12:N12)</f>
        <v>0</v>
      </c>
      <c r="P12" s="53"/>
    </row>
    <row r="13" spans="1:16" ht="14.45" customHeight="1" x14ac:dyDescent="0.25">
      <c r="A13" s="21">
        <v>300100930</v>
      </c>
      <c r="B13" s="130" t="s">
        <v>2731</v>
      </c>
      <c r="C13" s="153">
        <f>VLOOKUP(A13,'SLTFull Year'!A:D,4,0)</f>
        <v>0</v>
      </c>
      <c r="D13" s="154"/>
      <c r="E13" s="154"/>
      <c r="F13" s="151">
        <f>VLOOKUP(A13,'SLTFull Year'!A:E,5,0)</f>
        <v>0</v>
      </c>
      <c r="G13" s="151">
        <f>VLOOKUP(A13,'SLTTo Date'!A:C,3,0)</f>
        <v>23.53</v>
      </c>
      <c r="H13" s="155">
        <f t="shared" si="2"/>
        <v>-23.53</v>
      </c>
      <c r="I13" s="169"/>
      <c r="J13" s="189">
        <f t="shared" si="3"/>
        <v>0</v>
      </c>
      <c r="K13" s="84">
        <f>C13</f>
        <v>0</v>
      </c>
      <c r="L13" s="196"/>
      <c r="M13" s="175"/>
      <c r="N13" s="196"/>
      <c r="O13" s="182">
        <f>SUM(K13:N13)</f>
        <v>0</v>
      </c>
      <c r="P13" s="53"/>
    </row>
    <row r="14" spans="1:16" ht="14.45" customHeight="1" x14ac:dyDescent="0.25">
      <c r="A14" s="21"/>
      <c r="B14" s="131" t="s">
        <v>7</v>
      </c>
      <c r="C14" s="149">
        <f t="shared" ref="C14:G14" si="4">SUM(C10:C13)</f>
        <v>0</v>
      </c>
      <c r="D14" s="150">
        <f t="shared" si="4"/>
        <v>0</v>
      </c>
      <c r="E14" s="150">
        <f t="shared" si="4"/>
        <v>0</v>
      </c>
      <c r="F14" s="156">
        <f t="shared" si="4"/>
        <v>0</v>
      </c>
      <c r="G14" s="156">
        <f t="shared" si="4"/>
        <v>183794.79</v>
      </c>
      <c r="H14" s="157">
        <f>SUM(H10:H13)</f>
        <v>-183794.79</v>
      </c>
      <c r="I14" s="170">
        <f t="shared" ref="I14:O14" si="5">SUM(I10:I13)</f>
        <v>0</v>
      </c>
      <c r="J14" s="190">
        <f t="shared" si="5"/>
        <v>0</v>
      </c>
      <c r="K14" s="176">
        <f t="shared" si="5"/>
        <v>0</v>
      </c>
      <c r="L14" s="197">
        <f t="shared" si="5"/>
        <v>0</v>
      </c>
      <c r="M14" s="176">
        <f t="shared" si="5"/>
        <v>0</v>
      </c>
      <c r="N14" s="197">
        <f t="shared" si="5"/>
        <v>0</v>
      </c>
      <c r="O14" s="183">
        <f t="shared" si="5"/>
        <v>0</v>
      </c>
      <c r="P14" s="53"/>
    </row>
    <row r="15" spans="1:16" ht="14.45" customHeight="1" x14ac:dyDescent="0.25">
      <c r="A15" s="21"/>
      <c r="B15" s="130"/>
      <c r="C15" s="153"/>
      <c r="D15" s="154"/>
      <c r="E15" s="154"/>
      <c r="F15" s="151"/>
      <c r="G15" s="151"/>
      <c r="H15" s="152"/>
      <c r="I15" s="169"/>
      <c r="J15" s="188"/>
      <c r="K15" s="174"/>
      <c r="L15" s="195"/>
      <c r="M15" s="174"/>
      <c r="N15" s="195"/>
      <c r="O15" s="181"/>
      <c r="P15" s="53"/>
    </row>
    <row r="16" spans="1:16" ht="14.45" customHeight="1" x14ac:dyDescent="0.25">
      <c r="A16" s="21"/>
      <c r="B16" s="131" t="s">
        <v>2744</v>
      </c>
      <c r="C16" s="149"/>
      <c r="D16" s="150"/>
      <c r="E16" s="150"/>
      <c r="F16" s="151"/>
      <c r="G16" s="151"/>
      <c r="H16" s="152"/>
      <c r="I16" s="169"/>
      <c r="J16" s="188"/>
      <c r="K16" s="174"/>
      <c r="L16" s="195"/>
      <c r="M16" s="174"/>
      <c r="N16" s="195"/>
      <c r="O16" s="181"/>
      <c r="P16" s="53"/>
    </row>
    <row r="17" spans="1:16" ht="14.45" customHeight="1" x14ac:dyDescent="0.25">
      <c r="A17" s="21">
        <v>300101040</v>
      </c>
      <c r="B17" s="130" t="s">
        <v>2848</v>
      </c>
      <c r="C17" s="153">
        <f>VLOOKUP(A17,'SLTFull Year'!A:D,4,0)</f>
        <v>0</v>
      </c>
      <c r="D17" s="154"/>
      <c r="E17" s="154"/>
      <c r="F17" s="151">
        <f>VLOOKUP(A17,'SLTFull Year'!A:E,5,0)</f>
        <v>0</v>
      </c>
      <c r="G17" s="151">
        <f>VLOOKUP(A17,'SLTTo Date'!A:C,3,0)</f>
        <v>1148.1099999999999</v>
      </c>
      <c r="H17" s="155">
        <f t="shared" ref="H17:H34" si="6">F17-G17</f>
        <v>-1148.1099999999999</v>
      </c>
      <c r="I17" s="169"/>
      <c r="J17" s="189">
        <f t="shared" ref="J17:J34" si="7">F17+I17</f>
        <v>0</v>
      </c>
      <c r="K17" s="84">
        <f t="shared" ref="K17:K34" si="8">C17</f>
        <v>0</v>
      </c>
      <c r="L17" s="196"/>
      <c r="M17" s="175"/>
      <c r="N17" s="196"/>
      <c r="O17" s="182">
        <f t="shared" ref="O17:O34" si="9">SUM(K17:N17)</f>
        <v>0</v>
      </c>
      <c r="P17" s="53"/>
    </row>
    <row r="18" spans="1:16" ht="14.45" customHeight="1" x14ac:dyDescent="0.25">
      <c r="A18" s="21">
        <v>300101502</v>
      </c>
      <c r="B18" s="130" t="s">
        <v>2852</v>
      </c>
      <c r="C18" s="153">
        <f>VLOOKUP(A18,'SLTFull Year'!A:D,4,0)</f>
        <v>0</v>
      </c>
      <c r="D18" s="154"/>
      <c r="E18" s="154"/>
      <c r="F18" s="151">
        <f>VLOOKUP(A18,'SLTFull Year'!A:E,5,0)</f>
        <v>0</v>
      </c>
      <c r="G18" s="151">
        <f>VLOOKUP(A18,'SLTTo Date'!A:C,3,0)</f>
        <v>10622.85</v>
      </c>
      <c r="H18" s="155">
        <f t="shared" si="6"/>
        <v>-10622.85</v>
      </c>
      <c r="I18" s="169"/>
      <c r="J18" s="189">
        <f t="shared" si="7"/>
        <v>0</v>
      </c>
      <c r="K18" s="84">
        <f t="shared" si="8"/>
        <v>0</v>
      </c>
      <c r="L18" s="196"/>
      <c r="M18" s="175"/>
      <c r="N18" s="196"/>
      <c r="O18" s="182">
        <f t="shared" si="9"/>
        <v>0</v>
      </c>
      <c r="P18" s="53"/>
    </row>
    <row r="19" spans="1:16" ht="14.45" customHeight="1" x14ac:dyDescent="0.25">
      <c r="A19" s="21">
        <v>300102000</v>
      </c>
      <c r="B19" s="130" t="s">
        <v>2733</v>
      </c>
      <c r="C19" s="153">
        <f>VLOOKUP(A19,'SLTFull Year'!A:D,4,0)</f>
        <v>0</v>
      </c>
      <c r="D19" s="154"/>
      <c r="E19" s="154"/>
      <c r="F19" s="151">
        <f>VLOOKUP(A19,'SLTFull Year'!A:E,5,0)</f>
        <v>0</v>
      </c>
      <c r="G19" s="151">
        <f>VLOOKUP(A19,'SLTTo Date'!A:C,3,0)</f>
        <v>2855.25</v>
      </c>
      <c r="H19" s="155">
        <f t="shared" si="6"/>
        <v>-2855.25</v>
      </c>
      <c r="I19" s="169"/>
      <c r="J19" s="189">
        <f t="shared" si="7"/>
        <v>0</v>
      </c>
      <c r="K19" s="84">
        <f t="shared" si="8"/>
        <v>0</v>
      </c>
      <c r="L19" s="196"/>
      <c r="M19" s="175"/>
      <c r="N19" s="196"/>
      <c r="O19" s="182">
        <f t="shared" si="9"/>
        <v>0</v>
      </c>
      <c r="P19" s="53"/>
    </row>
    <row r="20" spans="1:16" ht="14.45" customHeight="1" x14ac:dyDescent="0.25">
      <c r="A20" s="21">
        <v>300102003</v>
      </c>
      <c r="B20" s="130" t="s">
        <v>2853</v>
      </c>
      <c r="C20" s="153">
        <f>VLOOKUP(A20,'SLTFull Year'!A:D,4,0)</f>
        <v>0</v>
      </c>
      <c r="D20" s="154"/>
      <c r="E20" s="154"/>
      <c r="F20" s="151">
        <f>VLOOKUP(A20,'SLTFull Year'!A:E,5,0)</f>
        <v>0</v>
      </c>
      <c r="G20" s="151">
        <f>VLOOKUP(A20,'SLTTo Date'!A:C,3,0)</f>
        <v>1602</v>
      </c>
      <c r="H20" s="155">
        <f t="shared" si="6"/>
        <v>-1602</v>
      </c>
      <c r="I20" s="169"/>
      <c r="J20" s="189">
        <f t="shared" si="7"/>
        <v>0</v>
      </c>
      <c r="K20" s="84">
        <f t="shared" si="8"/>
        <v>0</v>
      </c>
      <c r="L20" s="196"/>
      <c r="M20" s="175"/>
      <c r="N20" s="196"/>
      <c r="O20" s="182">
        <f t="shared" si="9"/>
        <v>0</v>
      </c>
      <c r="P20" s="53"/>
    </row>
    <row r="21" spans="1:16" ht="14.45" customHeight="1" x14ac:dyDescent="0.25">
      <c r="A21" s="21">
        <v>300102004</v>
      </c>
      <c r="B21" s="130" t="s">
        <v>5</v>
      </c>
      <c r="C21" s="153">
        <f>VLOOKUP(A21,'SLTFull Year'!A:D,4,0)</f>
        <v>0</v>
      </c>
      <c r="D21" s="154"/>
      <c r="E21" s="154"/>
      <c r="F21" s="151">
        <f>VLOOKUP(A21,'SLTFull Year'!A:E,5,0)</f>
        <v>0</v>
      </c>
      <c r="G21" s="151">
        <f>VLOOKUP(A21,'SLTTo Date'!A:C,3,0)</f>
        <v>10362.41</v>
      </c>
      <c r="H21" s="155">
        <f t="shared" si="6"/>
        <v>-10362.41</v>
      </c>
      <c r="I21" s="169"/>
      <c r="J21" s="189">
        <f t="shared" si="7"/>
        <v>0</v>
      </c>
      <c r="K21" s="84">
        <f t="shared" si="8"/>
        <v>0</v>
      </c>
      <c r="L21" s="196"/>
      <c r="M21" s="175"/>
      <c r="N21" s="196"/>
      <c r="O21" s="182">
        <f t="shared" si="9"/>
        <v>0</v>
      </c>
      <c r="P21" s="53"/>
    </row>
    <row r="22" spans="1:16" ht="14.45" customHeight="1" x14ac:dyDescent="0.25">
      <c r="A22" s="21">
        <v>300102300</v>
      </c>
      <c r="B22" s="130" t="s">
        <v>2854</v>
      </c>
      <c r="C22" s="153">
        <f>VLOOKUP(A22,'SLTFull Year'!A:D,4,0)</f>
        <v>0</v>
      </c>
      <c r="D22" s="154"/>
      <c r="E22" s="154"/>
      <c r="F22" s="151">
        <f>VLOOKUP(A22,'SLTFull Year'!A:E,5,0)</f>
        <v>0</v>
      </c>
      <c r="G22" s="151">
        <f>VLOOKUP(A22,'SLTTo Date'!A:C,3,0)</f>
        <v>3829.4</v>
      </c>
      <c r="H22" s="155">
        <f t="shared" si="6"/>
        <v>-3829.4</v>
      </c>
      <c r="I22" s="169"/>
      <c r="J22" s="189">
        <f t="shared" si="7"/>
        <v>0</v>
      </c>
      <c r="K22" s="84">
        <f t="shared" si="8"/>
        <v>0</v>
      </c>
      <c r="L22" s="196"/>
      <c r="M22" s="175"/>
      <c r="N22" s="196"/>
      <c r="O22" s="182">
        <f t="shared" si="9"/>
        <v>0</v>
      </c>
      <c r="P22" s="53"/>
    </row>
    <row r="23" spans="1:16" ht="14.45" customHeight="1" x14ac:dyDescent="0.25">
      <c r="A23" s="21">
        <v>300102401</v>
      </c>
      <c r="B23" s="130" t="s">
        <v>2855</v>
      </c>
      <c r="C23" s="153">
        <f>VLOOKUP(A23,'SLTFull Year'!A:D,4,0)</f>
        <v>0</v>
      </c>
      <c r="D23" s="154"/>
      <c r="E23" s="154"/>
      <c r="F23" s="151">
        <f>VLOOKUP(A23,'SLTFull Year'!A:E,5,0)</f>
        <v>0</v>
      </c>
      <c r="G23" s="151">
        <f>VLOOKUP(A23,'SLTTo Date'!A:C,3,0)</f>
        <v>297662.33</v>
      </c>
      <c r="H23" s="155">
        <f t="shared" si="6"/>
        <v>-297662.33</v>
      </c>
      <c r="I23" s="169"/>
      <c r="J23" s="189">
        <f t="shared" si="7"/>
        <v>0</v>
      </c>
      <c r="K23" s="84">
        <f t="shared" si="8"/>
        <v>0</v>
      </c>
      <c r="L23" s="196"/>
      <c r="M23" s="175"/>
      <c r="N23" s="196"/>
      <c r="O23" s="182">
        <f t="shared" si="9"/>
        <v>0</v>
      </c>
      <c r="P23" s="53"/>
    </row>
    <row r="24" spans="1:16" ht="14.45" customHeight="1" x14ac:dyDescent="0.25">
      <c r="A24" s="21">
        <v>300102429</v>
      </c>
      <c r="B24" s="130" t="s">
        <v>2735</v>
      </c>
      <c r="C24" s="153">
        <f>VLOOKUP(A24,'SLTFull Year'!A:D,4,0)</f>
        <v>0</v>
      </c>
      <c r="D24" s="154"/>
      <c r="E24" s="154"/>
      <c r="F24" s="151">
        <f>VLOOKUP(A24,'SLTFull Year'!A:E,5,0)</f>
        <v>0</v>
      </c>
      <c r="G24" s="151">
        <f>VLOOKUP(A24,'SLTTo Date'!A:C,3,0)</f>
        <v>495.75</v>
      </c>
      <c r="H24" s="155">
        <f t="shared" si="6"/>
        <v>-495.75</v>
      </c>
      <c r="I24" s="169"/>
      <c r="J24" s="189">
        <f t="shared" si="7"/>
        <v>0</v>
      </c>
      <c r="K24" s="84">
        <f t="shared" si="8"/>
        <v>0</v>
      </c>
      <c r="L24" s="196"/>
      <c r="M24" s="175"/>
      <c r="N24" s="196"/>
      <c r="O24" s="182">
        <f t="shared" si="9"/>
        <v>0</v>
      </c>
      <c r="P24" s="53"/>
    </row>
    <row r="25" spans="1:16" ht="14.45" customHeight="1" x14ac:dyDescent="0.25">
      <c r="A25" s="21">
        <v>300102432</v>
      </c>
      <c r="B25" s="130" t="s">
        <v>2863</v>
      </c>
      <c r="C25" s="153">
        <f>VLOOKUP(A25,'SLTFull Year'!A:D,4,0)</f>
        <v>0</v>
      </c>
      <c r="D25" s="154"/>
      <c r="E25" s="154"/>
      <c r="F25" s="151">
        <f>VLOOKUP(A25,'SLTFull Year'!A:E,5,0)</f>
        <v>0</v>
      </c>
      <c r="G25" s="151">
        <f>VLOOKUP(A25,'SLTTo Date'!A:C,3,0)</f>
        <v>410</v>
      </c>
      <c r="H25" s="155">
        <f t="shared" si="6"/>
        <v>-410</v>
      </c>
      <c r="I25" s="169"/>
      <c r="J25" s="189">
        <f t="shared" si="7"/>
        <v>0</v>
      </c>
      <c r="K25" s="84">
        <f t="shared" si="8"/>
        <v>0</v>
      </c>
      <c r="L25" s="196"/>
      <c r="M25" s="175"/>
      <c r="N25" s="196"/>
      <c r="O25" s="182">
        <f t="shared" si="9"/>
        <v>0</v>
      </c>
      <c r="P25" s="53"/>
    </row>
    <row r="26" spans="1:16" ht="14.45" customHeight="1" x14ac:dyDescent="0.25">
      <c r="A26" s="21">
        <v>300102434</v>
      </c>
      <c r="B26" s="130" t="s">
        <v>2856</v>
      </c>
      <c r="C26" s="153">
        <f>VLOOKUP(A26,'SLTFull Year'!A:D,4,0)</f>
        <v>0</v>
      </c>
      <c r="D26" s="154"/>
      <c r="E26" s="154"/>
      <c r="F26" s="151">
        <f>VLOOKUP(A26,'SLTFull Year'!A:E,5,0)</f>
        <v>0</v>
      </c>
      <c r="G26" s="151">
        <f>VLOOKUP(A26,'SLTTo Date'!A:C,3,0)</f>
        <v>8550</v>
      </c>
      <c r="H26" s="155">
        <f t="shared" si="6"/>
        <v>-8550</v>
      </c>
      <c r="I26" s="169"/>
      <c r="J26" s="189">
        <f t="shared" si="7"/>
        <v>0</v>
      </c>
      <c r="K26" s="84">
        <f t="shared" si="8"/>
        <v>0</v>
      </c>
      <c r="L26" s="196"/>
      <c r="M26" s="175"/>
      <c r="N26" s="196"/>
      <c r="O26" s="182">
        <f t="shared" si="9"/>
        <v>0</v>
      </c>
      <c r="P26" s="53"/>
    </row>
    <row r="27" spans="1:16" ht="14.45" customHeight="1" x14ac:dyDescent="0.25">
      <c r="A27" s="21">
        <v>300102500</v>
      </c>
      <c r="B27" s="130" t="s">
        <v>2736</v>
      </c>
      <c r="C27" s="153">
        <f>VLOOKUP(A27,'SLTFull Year'!A:D,4,0)</f>
        <v>0</v>
      </c>
      <c r="D27" s="154"/>
      <c r="E27" s="154"/>
      <c r="F27" s="151">
        <f>VLOOKUP(A27,'SLTFull Year'!A:E,5,0)</f>
        <v>0</v>
      </c>
      <c r="G27" s="151">
        <f>VLOOKUP(A27,'SLTTo Date'!A:C,3,0)</f>
        <v>16108.33</v>
      </c>
      <c r="H27" s="155">
        <f t="shared" si="6"/>
        <v>-16108.33</v>
      </c>
      <c r="I27" s="169"/>
      <c r="J27" s="189">
        <f t="shared" si="7"/>
        <v>0</v>
      </c>
      <c r="K27" s="84">
        <f t="shared" si="8"/>
        <v>0</v>
      </c>
      <c r="L27" s="196"/>
      <c r="M27" s="175"/>
      <c r="N27" s="196"/>
      <c r="O27" s="182">
        <f t="shared" si="9"/>
        <v>0</v>
      </c>
      <c r="P27" s="53"/>
    </row>
    <row r="28" spans="1:16" ht="14.45" customHeight="1" x14ac:dyDescent="0.25">
      <c r="A28" s="21">
        <v>300102520</v>
      </c>
      <c r="B28" s="130" t="s">
        <v>2857</v>
      </c>
      <c r="C28" s="153">
        <f>VLOOKUP(A28,'SLTFull Year'!A:D,4,0)</f>
        <v>0</v>
      </c>
      <c r="D28" s="154"/>
      <c r="E28" s="154"/>
      <c r="F28" s="151">
        <f>VLOOKUP(A28,'SLTFull Year'!A:E,5,0)</f>
        <v>0</v>
      </c>
      <c r="G28" s="151">
        <f>VLOOKUP(A28,'SLTTo Date'!A:C,3,0)</f>
        <v>3680.96</v>
      </c>
      <c r="H28" s="155">
        <f t="shared" si="6"/>
        <v>-3680.96</v>
      </c>
      <c r="I28" s="169"/>
      <c r="J28" s="189">
        <f t="shared" si="7"/>
        <v>0</v>
      </c>
      <c r="K28" s="84">
        <f t="shared" si="8"/>
        <v>0</v>
      </c>
      <c r="L28" s="196"/>
      <c r="M28" s="175"/>
      <c r="N28" s="196"/>
      <c r="O28" s="182">
        <f t="shared" si="9"/>
        <v>0</v>
      </c>
      <c r="P28" s="53"/>
    </row>
    <row r="29" spans="1:16" ht="14.45" customHeight="1" x14ac:dyDescent="0.25">
      <c r="A29" s="21">
        <v>300102524</v>
      </c>
      <c r="B29" s="130" t="s">
        <v>2737</v>
      </c>
      <c r="C29" s="153">
        <f>VLOOKUP(A29,'SLTFull Year'!A:D,4,0)</f>
        <v>0</v>
      </c>
      <c r="D29" s="154"/>
      <c r="E29" s="154"/>
      <c r="F29" s="151">
        <f>VLOOKUP(A29,'SLTFull Year'!A:E,5,0)</f>
        <v>0</v>
      </c>
      <c r="G29" s="151">
        <f>VLOOKUP(A29,'SLTTo Date'!A:C,3,0)</f>
        <v>177.15</v>
      </c>
      <c r="H29" s="155">
        <f t="shared" si="6"/>
        <v>-177.15</v>
      </c>
      <c r="I29" s="169"/>
      <c r="J29" s="189">
        <f t="shared" si="7"/>
        <v>0</v>
      </c>
      <c r="K29" s="84">
        <f t="shared" si="8"/>
        <v>0</v>
      </c>
      <c r="L29" s="196"/>
      <c r="M29" s="175"/>
      <c r="N29" s="196"/>
      <c r="O29" s="182">
        <f t="shared" si="9"/>
        <v>0</v>
      </c>
      <c r="P29" s="53"/>
    </row>
    <row r="30" spans="1:16" ht="14.45" customHeight="1" x14ac:dyDescent="0.25">
      <c r="A30" s="21">
        <v>300102703</v>
      </c>
      <c r="B30" s="130" t="s">
        <v>2858</v>
      </c>
      <c r="C30" s="153">
        <f>VLOOKUP(A30,'SLTFull Year'!A:D,4,0)</f>
        <v>0</v>
      </c>
      <c r="D30" s="154"/>
      <c r="E30" s="154"/>
      <c r="F30" s="151">
        <f>VLOOKUP(A30,'SLTFull Year'!A:E,5,0)</f>
        <v>0</v>
      </c>
      <c r="G30" s="151">
        <f>VLOOKUP(A30,'SLTTo Date'!A:C,3,0)</f>
        <v>14.38</v>
      </c>
      <c r="H30" s="155">
        <f t="shared" si="6"/>
        <v>-14.38</v>
      </c>
      <c r="I30" s="169"/>
      <c r="J30" s="189">
        <f t="shared" si="7"/>
        <v>0</v>
      </c>
      <c r="K30" s="84">
        <f t="shared" si="8"/>
        <v>0</v>
      </c>
      <c r="L30" s="196"/>
      <c r="M30" s="175"/>
      <c r="N30" s="196"/>
      <c r="O30" s="182">
        <f t="shared" si="9"/>
        <v>0</v>
      </c>
      <c r="P30" s="53"/>
    </row>
    <row r="31" spans="1:16" ht="14.45" customHeight="1" x14ac:dyDescent="0.25">
      <c r="A31" s="21">
        <v>300102706</v>
      </c>
      <c r="B31" s="130" t="s">
        <v>2738</v>
      </c>
      <c r="C31" s="153">
        <f>VLOOKUP(A31,'SLTFull Year'!A:D,4,0)</f>
        <v>0</v>
      </c>
      <c r="D31" s="154"/>
      <c r="E31" s="154"/>
      <c r="F31" s="151">
        <f>VLOOKUP(A31,'SLTFull Year'!A:E,5,0)</f>
        <v>0</v>
      </c>
      <c r="G31" s="151">
        <f>VLOOKUP(A31,'SLTTo Date'!A:C,3,0)</f>
        <v>96</v>
      </c>
      <c r="H31" s="155">
        <f t="shared" si="6"/>
        <v>-96</v>
      </c>
      <c r="I31" s="169"/>
      <c r="J31" s="189">
        <f t="shared" si="7"/>
        <v>0</v>
      </c>
      <c r="K31" s="84">
        <f t="shared" si="8"/>
        <v>0</v>
      </c>
      <c r="L31" s="196"/>
      <c r="M31" s="175"/>
      <c r="N31" s="196"/>
      <c r="O31" s="182">
        <f t="shared" si="9"/>
        <v>0</v>
      </c>
      <c r="P31" s="53"/>
    </row>
    <row r="32" spans="1:16" ht="14.45" customHeight="1" x14ac:dyDescent="0.25">
      <c r="A32" s="21">
        <v>300102900</v>
      </c>
      <c r="B32" s="130" t="s">
        <v>2859</v>
      </c>
      <c r="C32" s="153">
        <f>VLOOKUP(A32,'SLTFull Year'!A:D,4,0)</f>
        <v>0</v>
      </c>
      <c r="D32" s="154"/>
      <c r="E32" s="154"/>
      <c r="F32" s="151">
        <f>VLOOKUP(A32,'SLTFull Year'!A:E,5,0)</f>
        <v>0</v>
      </c>
      <c r="G32" s="151">
        <f>VLOOKUP(A32,'SLTTo Date'!A:C,3,0)</f>
        <v>0</v>
      </c>
      <c r="H32" s="155">
        <f t="shared" si="6"/>
        <v>0</v>
      </c>
      <c r="I32" s="169"/>
      <c r="J32" s="189">
        <f t="shared" si="7"/>
        <v>0</v>
      </c>
      <c r="K32" s="84">
        <f t="shared" si="8"/>
        <v>0</v>
      </c>
      <c r="L32" s="196"/>
      <c r="M32" s="175"/>
      <c r="N32" s="196"/>
      <c r="O32" s="182">
        <f t="shared" si="9"/>
        <v>0</v>
      </c>
      <c r="P32" s="53"/>
    </row>
    <row r="33" spans="1:16" ht="14.45" customHeight="1" x14ac:dyDescent="0.25">
      <c r="A33" s="21">
        <v>300102904</v>
      </c>
      <c r="B33" s="130" t="s">
        <v>2860</v>
      </c>
      <c r="C33" s="153">
        <f>VLOOKUP(A33,'SLTFull Year'!A:D,4,0)</f>
        <v>0</v>
      </c>
      <c r="D33" s="154"/>
      <c r="E33" s="154"/>
      <c r="F33" s="151">
        <f>VLOOKUP(A33,'SLTFull Year'!A:E,5,0)</f>
        <v>0</v>
      </c>
      <c r="G33" s="151">
        <f>VLOOKUP(A33,'SLTTo Date'!A:C,3,0)</f>
        <v>0</v>
      </c>
      <c r="H33" s="155">
        <f t="shared" si="6"/>
        <v>0</v>
      </c>
      <c r="I33" s="169"/>
      <c r="J33" s="189">
        <f t="shared" si="7"/>
        <v>0</v>
      </c>
      <c r="K33" s="84">
        <f t="shared" si="8"/>
        <v>0</v>
      </c>
      <c r="L33" s="196"/>
      <c r="M33" s="175"/>
      <c r="N33" s="196"/>
      <c r="O33" s="182">
        <f t="shared" si="9"/>
        <v>0</v>
      </c>
      <c r="P33" s="53"/>
    </row>
    <row r="34" spans="1:16" ht="14.45" customHeight="1" x14ac:dyDescent="0.25">
      <c r="A34" s="21">
        <v>300105141</v>
      </c>
      <c r="B34" s="130" t="s">
        <v>2861</v>
      </c>
      <c r="C34" s="153">
        <f>VLOOKUP(A34,'SLTFull Year'!A:D,4,0)</f>
        <v>0</v>
      </c>
      <c r="D34" s="154"/>
      <c r="E34" s="154"/>
      <c r="F34" s="151">
        <f>VLOOKUP(A34,'SLTFull Year'!A:E,5,0)</f>
        <v>0</v>
      </c>
      <c r="G34" s="151">
        <f>VLOOKUP(A34,'SLTTo Date'!A:C,3,0)</f>
        <v>11532.17</v>
      </c>
      <c r="H34" s="155">
        <f t="shared" si="6"/>
        <v>-11532.17</v>
      </c>
      <c r="I34" s="169"/>
      <c r="J34" s="189">
        <f t="shared" si="7"/>
        <v>0</v>
      </c>
      <c r="K34" s="84">
        <f t="shared" si="8"/>
        <v>0</v>
      </c>
      <c r="L34" s="196"/>
      <c r="M34" s="175"/>
      <c r="N34" s="196"/>
      <c r="O34" s="182">
        <f t="shared" si="9"/>
        <v>0</v>
      </c>
      <c r="P34" s="53"/>
    </row>
    <row r="35" spans="1:16" ht="14.45" customHeight="1" x14ac:dyDescent="0.25">
      <c r="A35" s="21"/>
      <c r="B35" s="130"/>
      <c r="C35" s="149">
        <f t="shared" ref="C35:F35" si="10">SUM(C17:C34)</f>
        <v>0</v>
      </c>
      <c r="D35" s="150">
        <f t="shared" si="10"/>
        <v>0</v>
      </c>
      <c r="E35" s="150">
        <f t="shared" si="10"/>
        <v>0</v>
      </c>
      <c r="F35" s="156">
        <f t="shared" si="10"/>
        <v>0</v>
      </c>
      <c r="G35" s="156">
        <f>SUM(G17:G34)</f>
        <v>369147.09000000008</v>
      </c>
      <c r="H35" s="158">
        <f t="shared" ref="H35:O35" si="11">SUM(H17:H34)</f>
        <v>-369147.09000000008</v>
      </c>
      <c r="I35" s="170">
        <f t="shared" si="11"/>
        <v>0</v>
      </c>
      <c r="J35" s="191">
        <f t="shared" si="11"/>
        <v>0</v>
      </c>
      <c r="K35" s="177">
        <f t="shared" si="11"/>
        <v>0</v>
      </c>
      <c r="L35" s="198">
        <f t="shared" si="11"/>
        <v>0</v>
      </c>
      <c r="M35" s="177">
        <f t="shared" si="11"/>
        <v>0</v>
      </c>
      <c r="N35" s="198">
        <f t="shared" si="11"/>
        <v>0</v>
      </c>
      <c r="O35" s="184">
        <f t="shared" si="11"/>
        <v>0</v>
      </c>
      <c r="P35" s="53"/>
    </row>
    <row r="36" spans="1:16" ht="14.45" customHeight="1" x14ac:dyDescent="0.25">
      <c r="A36" s="21"/>
      <c r="B36" s="130"/>
      <c r="C36" s="153"/>
      <c r="D36" s="154"/>
      <c r="E36" s="154"/>
      <c r="F36" s="151"/>
      <c r="G36" s="151"/>
      <c r="H36" s="155"/>
      <c r="I36" s="169"/>
      <c r="J36" s="189"/>
      <c r="K36" s="175"/>
      <c r="L36" s="196"/>
      <c r="M36" s="175"/>
      <c r="N36" s="196"/>
      <c r="O36" s="182"/>
      <c r="P36" s="53"/>
    </row>
    <row r="37" spans="1:16" x14ac:dyDescent="0.25">
      <c r="A37" s="21"/>
      <c r="B37" s="61" t="s">
        <v>2845</v>
      </c>
      <c r="C37" s="159"/>
      <c r="D37" s="160"/>
      <c r="E37" s="160"/>
      <c r="F37" s="161"/>
      <c r="G37" s="161"/>
      <c r="H37" s="154"/>
      <c r="I37" s="171"/>
      <c r="J37" s="192"/>
      <c r="K37" s="178"/>
      <c r="L37" s="199"/>
      <c r="M37" s="178"/>
      <c r="N37" s="199"/>
      <c r="O37" s="185"/>
      <c r="P37" s="133"/>
    </row>
    <row r="38" spans="1:16" x14ac:dyDescent="0.25">
      <c r="A38" s="21">
        <v>300109005</v>
      </c>
      <c r="B38" s="132" t="s">
        <v>2849</v>
      </c>
      <c r="C38" s="153">
        <f>VLOOKUP(A38,'SLTFull Year'!A:D,4,0)</f>
        <v>0</v>
      </c>
      <c r="D38" s="154"/>
      <c r="E38" s="154"/>
      <c r="F38" s="151">
        <f>VLOOKUP(A38,'SLTFull Year'!A:E,5,0)</f>
        <v>0</v>
      </c>
      <c r="G38" s="151">
        <f>VLOOKUP(A38,'SLTTo Date'!A:C,3,0)</f>
        <v>-274327</v>
      </c>
      <c r="H38" s="155">
        <f t="shared" ref="H38:H40" si="12">F38-G38</f>
        <v>274327</v>
      </c>
      <c r="I38" s="169"/>
      <c r="J38" s="189">
        <f t="shared" ref="J38:J40" si="13">F38+I38</f>
        <v>0</v>
      </c>
      <c r="K38" s="84">
        <f>C38</f>
        <v>0</v>
      </c>
      <c r="L38" s="196"/>
      <c r="M38" s="175"/>
      <c r="N38" s="196"/>
      <c r="O38" s="182">
        <f t="shared" ref="O38:O40" si="14">SUM(K38:N38)</f>
        <v>0</v>
      </c>
      <c r="P38" s="133"/>
    </row>
    <row r="39" spans="1:16" x14ac:dyDescent="0.25">
      <c r="A39" s="21">
        <v>300109051</v>
      </c>
      <c r="B39" s="132" t="s">
        <v>2850</v>
      </c>
      <c r="C39" s="153">
        <f>VLOOKUP(A39,'SLTFull Year'!A:D,4,0)</f>
        <v>0</v>
      </c>
      <c r="D39" s="154"/>
      <c r="E39" s="154"/>
      <c r="F39" s="151">
        <f>VLOOKUP(A39,'SLTFull Year'!A:E,5,0)</f>
        <v>0</v>
      </c>
      <c r="G39" s="151">
        <f>VLOOKUP(A39,'SLTTo Date'!A:C,3,0)</f>
        <v>-724167</v>
      </c>
      <c r="H39" s="155">
        <f t="shared" si="12"/>
        <v>724167</v>
      </c>
      <c r="I39" s="169"/>
      <c r="J39" s="189">
        <f t="shared" si="13"/>
        <v>0</v>
      </c>
      <c r="K39" s="84">
        <f>C39</f>
        <v>0</v>
      </c>
      <c r="L39" s="196"/>
      <c r="M39" s="175"/>
      <c r="N39" s="196"/>
      <c r="O39" s="182">
        <f t="shared" si="14"/>
        <v>0</v>
      </c>
      <c r="P39" s="133"/>
    </row>
    <row r="40" spans="1:16" x14ac:dyDescent="0.25">
      <c r="A40" s="21">
        <v>300109201</v>
      </c>
      <c r="B40" s="132" t="s">
        <v>2851</v>
      </c>
      <c r="C40" s="153">
        <f>VLOOKUP(A40,'SLTFull Year'!A:D,4,0)</f>
        <v>0</v>
      </c>
      <c r="D40" s="154"/>
      <c r="E40" s="154"/>
      <c r="F40" s="151">
        <f>VLOOKUP(A40,'SLTFull Year'!A:E,5,0)</f>
        <v>0</v>
      </c>
      <c r="G40" s="151">
        <f>VLOOKUP(A40,'SLTTo Date'!A:C,3,0)</f>
        <v>-1512.95</v>
      </c>
      <c r="H40" s="155">
        <f t="shared" si="12"/>
        <v>1512.95</v>
      </c>
      <c r="I40" s="169"/>
      <c r="J40" s="189">
        <f t="shared" si="13"/>
        <v>0</v>
      </c>
      <c r="K40" s="84">
        <f>C40</f>
        <v>0</v>
      </c>
      <c r="L40" s="196"/>
      <c r="M40" s="175"/>
      <c r="N40" s="196"/>
      <c r="O40" s="182">
        <f t="shared" si="14"/>
        <v>0</v>
      </c>
      <c r="P40" s="134"/>
    </row>
    <row r="41" spans="1:16" x14ac:dyDescent="0.25">
      <c r="A41" s="62"/>
      <c r="B41" s="61" t="s">
        <v>7</v>
      </c>
      <c r="C41" s="149">
        <f t="shared" ref="C41:F41" si="15">SUM(C38:C40)</f>
        <v>0</v>
      </c>
      <c r="D41" s="150">
        <f t="shared" si="15"/>
        <v>0</v>
      </c>
      <c r="E41" s="150">
        <f t="shared" si="15"/>
        <v>0</v>
      </c>
      <c r="F41" s="156">
        <f t="shared" si="15"/>
        <v>0</v>
      </c>
      <c r="G41" s="156">
        <f>SUM(G38:G40)</f>
        <v>-1000006.95</v>
      </c>
      <c r="H41" s="158">
        <f t="shared" ref="H41:O41" si="16">SUM(H38:H40)</f>
        <v>1000006.95</v>
      </c>
      <c r="I41" s="170">
        <f t="shared" si="16"/>
        <v>0</v>
      </c>
      <c r="J41" s="191">
        <f t="shared" si="16"/>
        <v>0</v>
      </c>
      <c r="K41" s="177">
        <f t="shared" si="16"/>
        <v>0</v>
      </c>
      <c r="L41" s="198">
        <f t="shared" si="16"/>
        <v>0</v>
      </c>
      <c r="M41" s="177">
        <f t="shared" si="16"/>
        <v>0</v>
      </c>
      <c r="N41" s="198">
        <f t="shared" si="16"/>
        <v>0</v>
      </c>
      <c r="O41" s="184">
        <f t="shared" si="16"/>
        <v>0</v>
      </c>
      <c r="P41" s="133"/>
    </row>
    <row r="42" spans="1:16" x14ac:dyDescent="0.25">
      <c r="A42" s="60"/>
      <c r="B42" s="64"/>
      <c r="C42" s="162"/>
      <c r="D42" s="163"/>
      <c r="E42" s="163"/>
      <c r="F42" s="161"/>
      <c r="G42" s="161"/>
      <c r="H42" s="154"/>
      <c r="I42" s="171"/>
      <c r="J42" s="192"/>
      <c r="K42" s="178"/>
      <c r="L42" s="199"/>
      <c r="M42" s="178"/>
      <c r="N42" s="199"/>
      <c r="O42" s="185"/>
      <c r="P42" s="133"/>
    </row>
    <row r="43" spans="1:16" s="40" customFormat="1" ht="15.75" thickBot="1" x14ac:dyDescent="0.3">
      <c r="A43" s="22"/>
      <c r="B43" s="76" t="s">
        <v>8</v>
      </c>
      <c r="C43" s="164">
        <f t="shared" ref="C43:F43" si="17">C14+C35+C41</f>
        <v>0</v>
      </c>
      <c r="D43" s="165">
        <f t="shared" si="17"/>
        <v>0</v>
      </c>
      <c r="E43" s="165">
        <f t="shared" si="17"/>
        <v>0</v>
      </c>
      <c r="F43" s="166">
        <f t="shared" si="17"/>
        <v>0</v>
      </c>
      <c r="G43" s="166">
        <f>G14+G35+G41</f>
        <v>-447065.06999999983</v>
      </c>
      <c r="H43" s="167">
        <f t="shared" ref="H43:O43" si="18">H14+H35+H41</f>
        <v>447065.06999999983</v>
      </c>
      <c r="I43" s="172">
        <f t="shared" si="18"/>
        <v>0</v>
      </c>
      <c r="J43" s="193">
        <f t="shared" si="18"/>
        <v>0</v>
      </c>
      <c r="K43" s="179">
        <f t="shared" si="18"/>
        <v>0</v>
      </c>
      <c r="L43" s="200">
        <f t="shared" si="18"/>
        <v>0</v>
      </c>
      <c r="M43" s="179">
        <f t="shared" si="18"/>
        <v>0</v>
      </c>
      <c r="N43" s="200">
        <f t="shared" si="18"/>
        <v>0</v>
      </c>
      <c r="O43" s="186">
        <f t="shared" si="18"/>
        <v>0</v>
      </c>
      <c r="P43" s="55"/>
    </row>
    <row r="44" spans="1:16" s="28" customFormat="1" ht="12" x14ac:dyDescent="0.2">
      <c r="A44" s="26"/>
      <c r="B44" s="27"/>
      <c r="C44" s="27"/>
      <c r="D44" s="27"/>
      <c r="E44" s="27"/>
      <c r="F44" s="25"/>
      <c r="G44" s="25"/>
      <c r="H44" s="25"/>
      <c r="I44" s="25"/>
      <c r="J44" s="25"/>
      <c r="K44" s="25"/>
      <c r="L44" s="25"/>
      <c r="M44" s="25"/>
      <c r="N44" s="25"/>
      <c r="O44" s="25"/>
    </row>
    <row r="45" spans="1:16" x14ac:dyDescent="0.25">
      <c r="A45" s="41"/>
      <c r="F45" s="41"/>
      <c r="G45" s="41"/>
      <c r="H45" s="41"/>
      <c r="I45" s="41"/>
      <c r="J45" s="41"/>
      <c r="K45" s="41"/>
      <c r="L45" s="41"/>
      <c r="M45" s="41"/>
      <c r="N45" s="41"/>
      <c r="O45" s="41"/>
    </row>
    <row r="46" spans="1:16" x14ac:dyDescent="0.25">
      <c r="A46" s="41"/>
      <c r="F46" s="41"/>
      <c r="G46" s="41"/>
      <c r="H46" s="41"/>
      <c r="I46" s="41"/>
      <c r="J46" s="41"/>
      <c r="K46" s="41"/>
      <c r="L46" s="41"/>
      <c r="M46" s="41"/>
      <c r="N46" s="41"/>
      <c r="O46" s="41"/>
    </row>
    <row r="47" spans="1:16" x14ac:dyDescent="0.25">
      <c r="A47" s="41"/>
      <c r="F47" s="41"/>
      <c r="G47" s="41"/>
      <c r="H47" s="41"/>
      <c r="I47" s="41"/>
      <c r="J47" s="41"/>
      <c r="K47" s="41"/>
      <c r="L47" s="41"/>
      <c r="M47" s="41"/>
      <c r="N47" s="41"/>
      <c r="O47" s="41"/>
    </row>
    <row r="48" spans="1:16" x14ac:dyDescent="0.25">
      <c r="A48" s="41"/>
      <c r="F48" s="41"/>
      <c r="G48" s="41"/>
      <c r="H48" s="41"/>
      <c r="I48" s="41"/>
      <c r="J48" s="41"/>
      <c r="K48" s="41"/>
      <c r="L48" s="41"/>
      <c r="M48" s="41"/>
      <c r="N48" s="41"/>
      <c r="O48" s="41"/>
    </row>
    <row r="49" s="41" customFormat="1" x14ac:dyDescent="0.25"/>
    <row r="50" s="41" customFormat="1" x14ac:dyDescent="0.25"/>
    <row r="51" s="41" customFormat="1" x14ac:dyDescent="0.25"/>
    <row r="52" s="41" customFormat="1" x14ac:dyDescent="0.25"/>
    <row r="53" s="41" customFormat="1" x14ac:dyDescent="0.25"/>
    <row r="54" s="41" customFormat="1" x14ac:dyDescent="0.25"/>
    <row r="55" s="41" customFormat="1" x14ac:dyDescent="0.25"/>
    <row r="56" s="41" customFormat="1" x14ac:dyDescent="0.25"/>
    <row r="57" s="41" customFormat="1" x14ac:dyDescent="0.25"/>
    <row r="58" s="41" customFormat="1" x14ac:dyDescent="0.25"/>
    <row r="59" s="41" customFormat="1" x14ac:dyDescent="0.25"/>
    <row r="60" s="41" customFormat="1" x14ac:dyDescent="0.25"/>
    <row r="61" s="41" customFormat="1" x14ac:dyDescent="0.25"/>
    <row r="62" s="41" customFormat="1" x14ac:dyDescent="0.25"/>
    <row r="63" s="41" customFormat="1" x14ac:dyDescent="0.25"/>
    <row r="64" s="41" customFormat="1" x14ac:dyDescent="0.25"/>
    <row r="65" s="41" customFormat="1" x14ac:dyDescent="0.25"/>
    <row r="66" s="41" customFormat="1" x14ac:dyDescent="0.25"/>
    <row r="67" s="41" customFormat="1" x14ac:dyDescent="0.25"/>
    <row r="68" s="41" customFormat="1" x14ac:dyDescent="0.25"/>
    <row r="69" s="41" customFormat="1" x14ac:dyDescent="0.25"/>
    <row r="70" s="41" customFormat="1" x14ac:dyDescent="0.25"/>
    <row r="71" s="41" customFormat="1" x14ac:dyDescent="0.25"/>
    <row r="72" s="41" customFormat="1" x14ac:dyDescent="0.25"/>
    <row r="73" s="41" customFormat="1" x14ac:dyDescent="0.25"/>
    <row r="74" s="41" customFormat="1" x14ac:dyDescent="0.25"/>
    <row r="75" s="41" customFormat="1" x14ac:dyDescent="0.25"/>
    <row r="76" s="41" customFormat="1" x14ac:dyDescent="0.25"/>
    <row r="77" s="41" customFormat="1" x14ac:dyDescent="0.25"/>
    <row r="78" s="41" customFormat="1" x14ac:dyDescent="0.25"/>
    <row r="79" s="41" customFormat="1" x14ac:dyDescent="0.25"/>
    <row r="80" s="41" customFormat="1" x14ac:dyDescent="0.25"/>
    <row r="81" s="41" customFormat="1" x14ac:dyDescent="0.25"/>
    <row r="82" s="41" customFormat="1" x14ac:dyDescent="0.25"/>
    <row r="83" s="41" customFormat="1" x14ac:dyDescent="0.25"/>
    <row r="84" s="41" customFormat="1" x14ac:dyDescent="0.25"/>
    <row r="85" s="41" customFormat="1" x14ac:dyDescent="0.25"/>
    <row r="86" s="41" customFormat="1" x14ac:dyDescent="0.25"/>
    <row r="87" s="41" customFormat="1" x14ac:dyDescent="0.25"/>
    <row r="88" s="41" customFormat="1" x14ac:dyDescent="0.25"/>
    <row r="89" s="41" customFormat="1" x14ac:dyDescent="0.25"/>
    <row r="90" s="41" customFormat="1" x14ac:dyDescent="0.25"/>
    <row r="91" s="41" customFormat="1" x14ac:dyDescent="0.25"/>
    <row r="92" s="41" customFormat="1" x14ac:dyDescent="0.25"/>
    <row r="93" s="41" customFormat="1" x14ac:dyDescent="0.25"/>
    <row r="94" s="41" customFormat="1" x14ac:dyDescent="0.25"/>
    <row r="95" s="41" customFormat="1" x14ac:dyDescent="0.25"/>
    <row r="96" s="41" customFormat="1" x14ac:dyDescent="0.25"/>
    <row r="97" s="41" customFormat="1" x14ac:dyDescent="0.25"/>
    <row r="98" s="41" customFormat="1" x14ac:dyDescent="0.25"/>
    <row r="99" s="41" customFormat="1" x14ac:dyDescent="0.25"/>
    <row r="100" s="41" customFormat="1" x14ac:dyDescent="0.25"/>
    <row r="101" s="41" customFormat="1" x14ac:dyDescent="0.25"/>
    <row r="102" s="41" customFormat="1" x14ac:dyDescent="0.25"/>
    <row r="103" s="41" customFormat="1" x14ac:dyDescent="0.25"/>
    <row r="104" s="41" customFormat="1" x14ac:dyDescent="0.25"/>
    <row r="105" s="41" customFormat="1" x14ac:dyDescent="0.25"/>
    <row r="106" s="41" customFormat="1" x14ac:dyDescent="0.25"/>
    <row r="107" s="41" customFormat="1" x14ac:dyDescent="0.25"/>
    <row r="108" s="41" customFormat="1" x14ac:dyDescent="0.25"/>
    <row r="109" s="41" customFormat="1" x14ac:dyDescent="0.25"/>
    <row r="110" s="41" customFormat="1" x14ac:dyDescent="0.25"/>
    <row r="111" s="41" customFormat="1" x14ac:dyDescent="0.25"/>
    <row r="112" s="41" customFormat="1" x14ac:dyDescent="0.25"/>
    <row r="113" s="41" customFormat="1" x14ac:dyDescent="0.25"/>
    <row r="114" s="41" customFormat="1" x14ac:dyDescent="0.25"/>
    <row r="115" s="41" customFormat="1" x14ac:dyDescent="0.25"/>
    <row r="116" s="41" customFormat="1" x14ac:dyDescent="0.25"/>
    <row r="117" s="41" customFormat="1" x14ac:dyDescent="0.25"/>
    <row r="118" s="41" customFormat="1" x14ac:dyDescent="0.25"/>
    <row r="119" s="41" customFormat="1" x14ac:dyDescent="0.25"/>
    <row r="120" s="41" customFormat="1" x14ac:dyDescent="0.25"/>
    <row r="121" s="41" customFormat="1" x14ac:dyDescent="0.25"/>
    <row r="122" s="41" customFormat="1" x14ac:dyDescent="0.25"/>
    <row r="123" s="41" customFormat="1" x14ac:dyDescent="0.25"/>
    <row r="124" s="41" customFormat="1" x14ac:dyDescent="0.25"/>
    <row r="125" s="41" customFormat="1" x14ac:dyDescent="0.25"/>
    <row r="126" s="41" customFormat="1" x14ac:dyDescent="0.25"/>
    <row r="127" s="41" customFormat="1" x14ac:dyDescent="0.25"/>
    <row r="128" s="41" customFormat="1" x14ac:dyDescent="0.25"/>
    <row r="129" s="41" customFormat="1" x14ac:dyDescent="0.25"/>
    <row r="130" s="41" customFormat="1" x14ac:dyDescent="0.25"/>
    <row r="131" s="41" customFormat="1" x14ac:dyDescent="0.25"/>
    <row r="132" s="41" customFormat="1" x14ac:dyDescent="0.25"/>
    <row r="133" s="41" customFormat="1" x14ac:dyDescent="0.25"/>
    <row r="134" s="41" customFormat="1" x14ac:dyDescent="0.25"/>
    <row r="135" s="41" customFormat="1" x14ac:dyDescent="0.25"/>
    <row r="136" s="41" customFormat="1" x14ac:dyDescent="0.25"/>
    <row r="137" s="41" customFormat="1" x14ac:dyDescent="0.25"/>
    <row r="138" s="41" customFormat="1" x14ac:dyDescent="0.25"/>
    <row r="139" s="41" customFormat="1" x14ac:dyDescent="0.25"/>
    <row r="140" s="41" customFormat="1" x14ac:dyDescent="0.25"/>
    <row r="141" s="41" customFormat="1" x14ac:dyDescent="0.25"/>
    <row r="142" s="41" customFormat="1" x14ac:dyDescent="0.25"/>
    <row r="143" s="41" customFormat="1" x14ac:dyDescent="0.25"/>
    <row r="144" s="41" customFormat="1" x14ac:dyDescent="0.25"/>
    <row r="145" s="41" customFormat="1" x14ac:dyDescent="0.25"/>
    <row r="146" s="41" customFormat="1" x14ac:dyDescent="0.25"/>
    <row r="147" s="41" customFormat="1" x14ac:dyDescent="0.25"/>
    <row r="148" s="41" customFormat="1" x14ac:dyDescent="0.25"/>
    <row r="149" s="41" customFormat="1" x14ac:dyDescent="0.25"/>
    <row r="150" s="41" customFormat="1" x14ac:dyDescent="0.25"/>
    <row r="151" s="41" customFormat="1" x14ac:dyDescent="0.25"/>
    <row r="152" s="41" customFormat="1" x14ac:dyDescent="0.25"/>
    <row r="153" s="41" customFormat="1" x14ac:dyDescent="0.25"/>
    <row r="154" s="41" customFormat="1" x14ac:dyDescent="0.25"/>
    <row r="155" s="41" customFormat="1" x14ac:dyDescent="0.25"/>
    <row r="156" s="41" customFormat="1" x14ac:dyDescent="0.25"/>
    <row r="157" s="41" customFormat="1" x14ac:dyDescent="0.25"/>
    <row r="158" s="41" customFormat="1" x14ac:dyDescent="0.25"/>
    <row r="159" s="41" customFormat="1" x14ac:dyDescent="0.25"/>
    <row r="160" s="41" customFormat="1" x14ac:dyDescent="0.25"/>
    <row r="161" s="41" customFormat="1" x14ac:dyDescent="0.25"/>
    <row r="162" s="41" customFormat="1" x14ac:dyDescent="0.25"/>
    <row r="163" s="41" customFormat="1" x14ac:dyDescent="0.25"/>
    <row r="164" s="41" customFormat="1" x14ac:dyDescent="0.25"/>
    <row r="165" s="41" customFormat="1" x14ac:dyDescent="0.25"/>
    <row r="166" s="41" customFormat="1" x14ac:dyDescent="0.25"/>
    <row r="167" s="41" customFormat="1" x14ac:dyDescent="0.25"/>
    <row r="168" s="41" customFormat="1" x14ac:dyDescent="0.25"/>
    <row r="169" s="41" customFormat="1" x14ac:dyDescent="0.25"/>
    <row r="170" s="41" customFormat="1" x14ac:dyDescent="0.25"/>
    <row r="171" s="41" customFormat="1" x14ac:dyDescent="0.25"/>
    <row r="172" s="41" customFormat="1" x14ac:dyDescent="0.25"/>
    <row r="173" s="41" customFormat="1" x14ac:dyDescent="0.25"/>
    <row r="174" s="41" customFormat="1" x14ac:dyDescent="0.25"/>
    <row r="175" s="41" customFormat="1" x14ac:dyDescent="0.25"/>
    <row r="176" s="41" customFormat="1" x14ac:dyDescent="0.25"/>
    <row r="177" s="41" customFormat="1" x14ac:dyDescent="0.25"/>
    <row r="178" s="41" customFormat="1" x14ac:dyDescent="0.25"/>
    <row r="179" s="41" customFormat="1" x14ac:dyDescent="0.25"/>
    <row r="180" s="41" customFormat="1" x14ac:dyDescent="0.25"/>
    <row r="181" s="41" customFormat="1" x14ac:dyDescent="0.25"/>
    <row r="182" s="41" customFormat="1" x14ac:dyDescent="0.25"/>
    <row r="183" s="41" customFormat="1" x14ac:dyDescent="0.25"/>
    <row r="184" s="41" customFormat="1" x14ac:dyDescent="0.25"/>
    <row r="185" s="41" customFormat="1" x14ac:dyDescent="0.25"/>
    <row r="186" s="41" customFormat="1" x14ac:dyDescent="0.25"/>
    <row r="187" s="41" customFormat="1" x14ac:dyDescent="0.25"/>
    <row r="188" s="41" customFormat="1" x14ac:dyDescent="0.25"/>
    <row r="189" s="41" customFormat="1" x14ac:dyDescent="0.25"/>
    <row r="190" s="41" customFormat="1" x14ac:dyDescent="0.25"/>
    <row r="191" s="41" customFormat="1" x14ac:dyDescent="0.25"/>
    <row r="192" s="41" customFormat="1" x14ac:dyDescent="0.25"/>
    <row r="193" s="41" customFormat="1" x14ac:dyDescent="0.25"/>
    <row r="194" s="41" customFormat="1" x14ac:dyDescent="0.25"/>
    <row r="195" s="41" customFormat="1" x14ac:dyDescent="0.25"/>
    <row r="196" s="41" customFormat="1" x14ac:dyDescent="0.25"/>
    <row r="197" s="41" customFormat="1" x14ac:dyDescent="0.25"/>
    <row r="198" s="41" customFormat="1" x14ac:dyDescent="0.25"/>
    <row r="199" s="41" customFormat="1" x14ac:dyDescent="0.25"/>
    <row r="200" s="41" customFormat="1" x14ac:dyDescent="0.25"/>
    <row r="201" s="41" customFormat="1" x14ac:dyDescent="0.25"/>
    <row r="202" s="41" customFormat="1" x14ac:dyDescent="0.25"/>
    <row r="203" s="41" customFormat="1" x14ac:dyDescent="0.25"/>
    <row r="204" s="41" customFormat="1" x14ac:dyDescent="0.25"/>
    <row r="205" s="41" customFormat="1" x14ac:dyDescent="0.25"/>
    <row r="206" s="41" customFormat="1" x14ac:dyDescent="0.25"/>
    <row r="207" s="41" customFormat="1" x14ac:dyDescent="0.25"/>
    <row r="208" s="41" customFormat="1" x14ac:dyDescent="0.25"/>
    <row r="209" s="41" customFormat="1" x14ac:dyDescent="0.25"/>
    <row r="210" s="41" customFormat="1" x14ac:dyDescent="0.25"/>
    <row r="211" s="41" customFormat="1" x14ac:dyDescent="0.25"/>
    <row r="212" s="41" customFormat="1" x14ac:dyDescent="0.25"/>
    <row r="213" s="41" customFormat="1" x14ac:dyDescent="0.25"/>
    <row r="214" s="41" customFormat="1" x14ac:dyDescent="0.25"/>
    <row r="215" s="41" customFormat="1" x14ac:dyDescent="0.25"/>
    <row r="216" s="41" customFormat="1" x14ac:dyDescent="0.25"/>
    <row r="217" s="41" customFormat="1" x14ac:dyDescent="0.25"/>
    <row r="218" s="41" customFormat="1" x14ac:dyDescent="0.25"/>
    <row r="219" s="41" customFormat="1" x14ac:dyDescent="0.25"/>
    <row r="220" s="41" customFormat="1" x14ac:dyDescent="0.25"/>
    <row r="221" s="41" customFormat="1" x14ac:dyDescent="0.25"/>
    <row r="222" s="41" customFormat="1" x14ac:dyDescent="0.25"/>
    <row r="223" s="41" customFormat="1" x14ac:dyDescent="0.25"/>
    <row r="224" s="41" customFormat="1" x14ac:dyDescent="0.25"/>
    <row r="225" s="41" customFormat="1" x14ac:dyDescent="0.25"/>
    <row r="226" s="41" customFormat="1" x14ac:dyDescent="0.25"/>
    <row r="227" s="41" customFormat="1" x14ac:dyDescent="0.25"/>
    <row r="228" s="41" customFormat="1" x14ac:dyDescent="0.25"/>
    <row r="229" s="41" customFormat="1" x14ac:dyDescent="0.25"/>
    <row r="230" s="41" customFormat="1" x14ac:dyDescent="0.25"/>
    <row r="231" s="41" customFormat="1" x14ac:dyDescent="0.25"/>
    <row r="232" s="41" customFormat="1" x14ac:dyDescent="0.25"/>
    <row r="233" s="41" customFormat="1" x14ac:dyDescent="0.25"/>
    <row r="234" s="41" customFormat="1" x14ac:dyDescent="0.25"/>
    <row r="235" s="41" customFormat="1" x14ac:dyDescent="0.25"/>
    <row r="236" s="41" customFormat="1" x14ac:dyDescent="0.25"/>
    <row r="237" s="41" customFormat="1" x14ac:dyDescent="0.25"/>
    <row r="238" s="41" customFormat="1" x14ac:dyDescent="0.25"/>
    <row r="239" s="41" customFormat="1" x14ac:dyDescent="0.25"/>
    <row r="240" s="41" customFormat="1" x14ac:dyDescent="0.25"/>
    <row r="241" s="41" customFormat="1" x14ac:dyDescent="0.25"/>
    <row r="242" s="41" customFormat="1" x14ac:dyDescent="0.25"/>
    <row r="243" s="41" customFormat="1" x14ac:dyDescent="0.25"/>
    <row r="244" s="41" customFormat="1" x14ac:dyDescent="0.25"/>
    <row r="245" s="41" customFormat="1" x14ac:dyDescent="0.25"/>
    <row r="246" s="41" customFormat="1" x14ac:dyDescent="0.25"/>
    <row r="247" s="41" customFormat="1" x14ac:dyDescent="0.25"/>
    <row r="248" s="41" customFormat="1" x14ac:dyDescent="0.25"/>
    <row r="249" s="41" customFormat="1" x14ac:dyDescent="0.25"/>
    <row r="250" s="41" customFormat="1" x14ac:dyDescent="0.25"/>
    <row r="251" s="41" customFormat="1" x14ac:dyDescent="0.25"/>
    <row r="252" s="41" customFormat="1" x14ac:dyDescent="0.25"/>
    <row r="253" s="41" customFormat="1" x14ac:dyDescent="0.25"/>
    <row r="254" s="41" customFormat="1" x14ac:dyDescent="0.25"/>
    <row r="255" s="41" customFormat="1" x14ac:dyDescent="0.25"/>
    <row r="256" s="41" customFormat="1" x14ac:dyDescent="0.25"/>
    <row r="257" s="41" customFormat="1" x14ac:dyDescent="0.25"/>
    <row r="258" s="41" customFormat="1" x14ac:dyDescent="0.25"/>
    <row r="259" s="41" customFormat="1" x14ac:dyDescent="0.25"/>
    <row r="260" s="41" customFormat="1" x14ac:dyDescent="0.25"/>
    <row r="261" s="41" customFormat="1" x14ac:dyDescent="0.25"/>
    <row r="262" s="41" customFormat="1" x14ac:dyDescent="0.25"/>
    <row r="263" s="41" customFormat="1" x14ac:dyDescent="0.25"/>
    <row r="264" s="41" customFormat="1" x14ac:dyDescent="0.25"/>
    <row r="265" s="41" customFormat="1" x14ac:dyDescent="0.25"/>
    <row r="266" s="41" customFormat="1" x14ac:dyDescent="0.25"/>
    <row r="267" s="41" customFormat="1" x14ac:dyDescent="0.25"/>
    <row r="268" s="41" customFormat="1" x14ac:dyDescent="0.25"/>
    <row r="269" s="41" customFormat="1" x14ac:dyDescent="0.25"/>
    <row r="270" s="41" customFormat="1" x14ac:dyDescent="0.25"/>
    <row r="271" s="41" customFormat="1" x14ac:dyDescent="0.25"/>
    <row r="272" s="41" customFormat="1" x14ac:dyDescent="0.25"/>
    <row r="273" s="41" customFormat="1" x14ac:dyDescent="0.25"/>
    <row r="274" s="41" customFormat="1" x14ac:dyDescent="0.25"/>
    <row r="275" s="41" customFormat="1" x14ac:dyDescent="0.25"/>
    <row r="276" s="41" customFormat="1" x14ac:dyDescent="0.25"/>
    <row r="277" s="41" customFormat="1" x14ac:dyDescent="0.25"/>
    <row r="278" s="41" customFormat="1" x14ac:dyDescent="0.25"/>
    <row r="279" s="41" customFormat="1" x14ac:dyDescent="0.25"/>
    <row r="280" s="41" customFormat="1" x14ac:dyDescent="0.25"/>
    <row r="281" s="41" customFormat="1" x14ac:dyDescent="0.25"/>
    <row r="282" s="41" customFormat="1" x14ac:dyDescent="0.25"/>
    <row r="283" s="41" customFormat="1" x14ac:dyDescent="0.25"/>
    <row r="284" s="41" customFormat="1" x14ac:dyDescent="0.25"/>
    <row r="285" s="41" customFormat="1" x14ac:dyDescent="0.25"/>
    <row r="286" s="41" customFormat="1" x14ac:dyDescent="0.25"/>
    <row r="287" s="41" customFormat="1" x14ac:dyDescent="0.25"/>
    <row r="288" s="41" customFormat="1" x14ac:dyDescent="0.25"/>
    <row r="289" s="41" customFormat="1" x14ac:dyDescent="0.25"/>
    <row r="290" s="41" customFormat="1" x14ac:dyDescent="0.25"/>
    <row r="291" s="41" customFormat="1" x14ac:dyDescent="0.25"/>
    <row r="292" s="41" customFormat="1" x14ac:dyDescent="0.25"/>
    <row r="293" s="41" customFormat="1" x14ac:dyDescent="0.25"/>
    <row r="294" s="41" customFormat="1" x14ac:dyDescent="0.25"/>
    <row r="295" s="41" customFormat="1" x14ac:dyDescent="0.25"/>
    <row r="296" s="41" customFormat="1" x14ac:dyDescent="0.25"/>
    <row r="297" s="41" customFormat="1" x14ac:dyDescent="0.25"/>
    <row r="298" s="41" customFormat="1" x14ac:dyDescent="0.25"/>
    <row r="299" s="41" customFormat="1" x14ac:dyDescent="0.25"/>
    <row r="300" s="41" customFormat="1" x14ac:dyDescent="0.25"/>
    <row r="301" s="41" customFormat="1" x14ac:dyDescent="0.25"/>
    <row r="302" s="41" customFormat="1" x14ac:dyDescent="0.25"/>
    <row r="303" s="41" customFormat="1" x14ac:dyDescent="0.25"/>
    <row r="304" s="41" customFormat="1" x14ac:dyDescent="0.25"/>
    <row r="305" s="41" customFormat="1" x14ac:dyDescent="0.25"/>
    <row r="306" s="41" customFormat="1" x14ac:dyDescent="0.25"/>
    <row r="307" s="41" customFormat="1" x14ac:dyDescent="0.25"/>
    <row r="308" s="41" customFormat="1" x14ac:dyDescent="0.25"/>
    <row r="309" s="41" customFormat="1" x14ac:dyDescent="0.25"/>
    <row r="310" s="41" customFormat="1" x14ac:dyDescent="0.25"/>
    <row r="311" s="41" customFormat="1" x14ac:dyDescent="0.25"/>
    <row r="312" s="41" customFormat="1" x14ac:dyDescent="0.25"/>
    <row r="313" s="41" customFormat="1" x14ac:dyDescent="0.25"/>
    <row r="314" s="41" customFormat="1" x14ac:dyDescent="0.25"/>
    <row r="315" s="41" customFormat="1" x14ac:dyDescent="0.25"/>
    <row r="316" s="41" customFormat="1" x14ac:dyDescent="0.25"/>
    <row r="317" s="41" customFormat="1" x14ac:dyDescent="0.25"/>
    <row r="318" s="41" customFormat="1" x14ac:dyDescent="0.25"/>
    <row r="319" s="41" customFormat="1" x14ac:dyDescent="0.25"/>
    <row r="320" s="41" customFormat="1" x14ac:dyDescent="0.25"/>
    <row r="321" s="41" customFormat="1" x14ac:dyDescent="0.25"/>
    <row r="322" s="41" customFormat="1" x14ac:dyDescent="0.25"/>
    <row r="323" s="41" customFormat="1" x14ac:dyDescent="0.25"/>
    <row r="324" s="41" customFormat="1" x14ac:dyDescent="0.25"/>
    <row r="325" s="41" customFormat="1" x14ac:dyDescent="0.25"/>
    <row r="326" s="41" customFormat="1" x14ac:dyDescent="0.25"/>
    <row r="327" s="41" customFormat="1" x14ac:dyDescent="0.25"/>
    <row r="328" s="41" customFormat="1" x14ac:dyDescent="0.25"/>
    <row r="329" s="41" customFormat="1" x14ac:dyDescent="0.25"/>
    <row r="330" s="41" customFormat="1" x14ac:dyDescent="0.25"/>
    <row r="331" s="41" customFormat="1" x14ac:dyDescent="0.25"/>
    <row r="332" s="41" customFormat="1" x14ac:dyDescent="0.25"/>
    <row r="333" s="41" customFormat="1" x14ac:dyDescent="0.25"/>
    <row r="334" s="41" customFormat="1" x14ac:dyDescent="0.25"/>
    <row r="335" s="41" customFormat="1" x14ac:dyDescent="0.25"/>
    <row r="336" s="41" customFormat="1" x14ac:dyDescent="0.25"/>
    <row r="337" s="41" customFormat="1" x14ac:dyDescent="0.25"/>
    <row r="338" s="41" customFormat="1" x14ac:dyDescent="0.25"/>
    <row r="339" s="41" customFormat="1" x14ac:dyDescent="0.25"/>
    <row r="340" s="41" customFormat="1" x14ac:dyDescent="0.25"/>
    <row r="341" s="41" customFormat="1" x14ac:dyDescent="0.25"/>
    <row r="342" s="41" customFormat="1" x14ac:dyDescent="0.25"/>
    <row r="343" s="41" customFormat="1" x14ac:dyDescent="0.25"/>
    <row r="344" s="41" customFormat="1" x14ac:dyDescent="0.25"/>
    <row r="345" s="41" customFormat="1" x14ac:dyDescent="0.25"/>
    <row r="346" s="41" customFormat="1" x14ac:dyDescent="0.25"/>
    <row r="347" s="41" customFormat="1" x14ac:dyDescent="0.25"/>
    <row r="348" s="41" customFormat="1" x14ac:dyDescent="0.25"/>
    <row r="349" s="41" customFormat="1" x14ac:dyDescent="0.25"/>
    <row r="350" s="41" customFormat="1" x14ac:dyDescent="0.25"/>
    <row r="351" s="41" customFormat="1" x14ac:dyDescent="0.25"/>
    <row r="352" s="41" customFormat="1" x14ac:dyDescent="0.25"/>
    <row r="353" s="41" customFormat="1" x14ac:dyDescent="0.25"/>
    <row r="354" s="41" customFormat="1" x14ac:dyDescent="0.25"/>
    <row r="355" s="41" customFormat="1" x14ac:dyDescent="0.25"/>
    <row r="356" s="41" customFormat="1" x14ac:dyDescent="0.25"/>
    <row r="357" s="41" customFormat="1" x14ac:dyDescent="0.25"/>
    <row r="358" s="41" customFormat="1" x14ac:dyDescent="0.25"/>
    <row r="359" s="41" customFormat="1" x14ac:dyDescent="0.25"/>
    <row r="360" s="41" customFormat="1" x14ac:dyDescent="0.25"/>
    <row r="361" s="41" customFormat="1" x14ac:dyDescent="0.25"/>
    <row r="362" s="41" customFormat="1" x14ac:dyDescent="0.25"/>
    <row r="363" s="41" customFormat="1" x14ac:dyDescent="0.25"/>
    <row r="364" s="41" customFormat="1" x14ac:dyDescent="0.25"/>
    <row r="365" s="41" customFormat="1" x14ac:dyDescent="0.25"/>
    <row r="366" s="41" customFormat="1" x14ac:dyDescent="0.25"/>
    <row r="367" s="41" customFormat="1" x14ac:dyDescent="0.25"/>
    <row r="368" s="41" customFormat="1" x14ac:dyDescent="0.25"/>
    <row r="369" s="41" customFormat="1" x14ac:dyDescent="0.25"/>
    <row r="370" s="41" customFormat="1" x14ac:dyDescent="0.25"/>
    <row r="371" s="41" customFormat="1" x14ac:dyDescent="0.25"/>
    <row r="372" s="41" customFormat="1" x14ac:dyDescent="0.25"/>
    <row r="373" s="41" customFormat="1" x14ac:dyDescent="0.25"/>
    <row r="374" s="41" customFormat="1" x14ac:dyDescent="0.25"/>
    <row r="375" s="41" customFormat="1" x14ac:dyDescent="0.25"/>
    <row r="376" s="41" customFormat="1" x14ac:dyDescent="0.25"/>
    <row r="377" s="41" customFormat="1" x14ac:dyDescent="0.25"/>
    <row r="378" s="41" customFormat="1" x14ac:dyDescent="0.25"/>
    <row r="379" s="41" customFormat="1" x14ac:dyDescent="0.25"/>
    <row r="380" s="41" customFormat="1" x14ac:dyDescent="0.25"/>
    <row r="381" s="41" customFormat="1" x14ac:dyDescent="0.25"/>
    <row r="382" s="41" customFormat="1" x14ac:dyDescent="0.25"/>
    <row r="383" s="41" customFormat="1" x14ac:dyDescent="0.25"/>
    <row r="384" s="41" customFormat="1" x14ac:dyDescent="0.25"/>
    <row r="385" s="41" customFormat="1" x14ac:dyDescent="0.25"/>
    <row r="386" s="41" customFormat="1" x14ac:dyDescent="0.25"/>
    <row r="387" s="41" customFormat="1" x14ac:dyDescent="0.25"/>
    <row r="388" s="41" customFormat="1" x14ac:dyDescent="0.25"/>
    <row r="389" s="41" customFormat="1" x14ac:dyDescent="0.25"/>
    <row r="390" s="41" customFormat="1" x14ac:dyDescent="0.25"/>
    <row r="391" s="41" customFormat="1" x14ac:dyDescent="0.25"/>
    <row r="392" s="41" customFormat="1" x14ac:dyDescent="0.25"/>
    <row r="393" s="41" customFormat="1" x14ac:dyDescent="0.25"/>
    <row r="394" s="41" customFormat="1" x14ac:dyDescent="0.25"/>
    <row r="395" s="41" customFormat="1" x14ac:dyDescent="0.25"/>
    <row r="396" s="41" customFormat="1" x14ac:dyDescent="0.25"/>
    <row r="397" s="41" customFormat="1" x14ac:dyDescent="0.25"/>
    <row r="398" s="41" customFormat="1" x14ac:dyDescent="0.25"/>
    <row r="399" s="41" customFormat="1" x14ac:dyDescent="0.25"/>
    <row r="400" s="41" customFormat="1" x14ac:dyDescent="0.25"/>
    <row r="401" s="41" customFormat="1" x14ac:dyDescent="0.25"/>
    <row r="402" s="41" customFormat="1" x14ac:dyDescent="0.25"/>
    <row r="403" s="41" customFormat="1" x14ac:dyDescent="0.25"/>
    <row r="404" s="41" customFormat="1" x14ac:dyDescent="0.25"/>
    <row r="405" s="41" customFormat="1" x14ac:dyDescent="0.25"/>
    <row r="406" s="41" customFormat="1" x14ac:dyDescent="0.25"/>
    <row r="407" s="41" customFormat="1" x14ac:dyDescent="0.25"/>
    <row r="408" s="41" customFormat="1" x14ac:dyDescent="0.25"/>
    <row r="409" s="41" customFormat="1" x14ac:dyDescent="0.25"/>
    <row r="410" s="41" customFormat="1" x14ac:dyDescent="0.25"/>
    <row r="411" s="41" customFormat="1" x14ac:dyDescent="0.25"/>
    <row r="412" s="41" customFormat="1" x14ac:dyDescent="0.25"/>
    <row r="413" s="41" customFormat="1" x14ac:dyDescent="0.25"/>
    <row r="414" s="41" customFormat="1" x14ac:dyDescent="0.25"/>
    <row r="415" s="41" customFormat="1" x14ac:dyDescent="0.25"/>
    <row r="416" s="41" customFormat="1" x14ac:dyDescent="0.25"/>
    <row r="417" s="41" customFormat="1" x14ac:dyDescent="0.25"/>
    <row r="418" s="41" customFormat="1" x14ac:dyDescent="0.25"/>
    <row r="419" s="41" customFormat="1" x14ac:dyDescent="0.25"/>
    <row r="420" s="41" customFormat="1" x14ac:dyDescent="0.25"/>
    <row r="421" s="41" customFormat="1" x14ac:dyDescent="0.25"/>
    <row r="422" s="41" customFormat="1" x14ac:dyDescent="0.25"/>
    <row r="423" s="41" customFormat="1" x14ac:dyDescent="0.25"/>
    <row r="424" s="41" customFormat="1" x14ac:dyDescent="0.25"/>
    <row r="425" s="41" customFormat="1" x14ac:dyDescent="0.25"/>
    <row r="426" s="41" customFormat="1" x14ac:dyDescent="0.25"/>
    <row r="427" s="41" customFormat="1" x14ac:dyDescent="0.25"/>
    <row r="428" s="41" customFormat="1" x14ac:dyDescent="0.25"/>
    <row r="429" s="41" customFormat="1" x14ac:dyDescent="0.25"/>
    <row r="430" s="41" customFormat="1" x14ac:dyDescent="0.25"/>
    <row r="431" s="41" customFormat="1" x14ac:dyDescent="0.25"/>
    <row r="432" s="41" customFormat="1" x14ac:dyDescent="0.25"/>
    <row r="433" s="41" customFormat="1" x14ac:dyDescent="0.25"/>
    <row r="434" s="41" customFormat="1" x14ac:dyDescent="0.25"/>
    <row r="435" s="41" customFormat="1" x14ac:dyDescent="0.25"/>
    <row r="436" s="41" customFormat="1" x14ac:dyDescent="0.25"/>
    <row r="437" s="41" customFormat="1" x14ac:dyDescent="0.25"/>
    <row r="438" s="41" customFormat="1" x14ac:dyDescent="0.25"/>
    <row r="439" s="41" customFormat="1" x14ac:dyDescent="0.25"/>
    <row r="440" s="41" customFormat="1" x14ac:dyDescent="0.25"/>
    <row r="441" s="41" customFormat="1" x14ac:dyDescent="0.25"/>
    <row r="442" s="41" customFormat="1" x14ac:dyDescent="0.25"/>
    <row r="443" s="41" customFormat="1" x14ac:dyDescent="0.25"/>
    <row r="444" s="41" customFormat="1" x14ac:dyDescent="0.25"/>
    <row r="445" s="41" customFormat="1" x14ac:dyDescent="0.25"/>
    <row r="446" s="41" customFormat="1" x14ac:dyDescent="0.25"/>
    <row r="447" s="41" customFormat="1" x14ac:dyDescent="0.25"/>
    <row r="448" s="41" customFormat="1" x14ac:dyDescent="0.25"/>
    <row r="449" s="41" customFormat="1" x14ac:dyDescent="0.25"/>
    <row r="450" s="41" customFormat="1" x14ac:dyDescent="0.25"/>
    <row r="451" s="41" customFormat="1" x14ac:dyDescent="0.25"/>
    <row r="452" s="41" customFormat="1" x14ac:dyDescent="0.25"/>
    <row r="453" s="41" customFormat="1" x14ac:dyDescent="0.25"/>
    <row r="454" s="41" customFormat="1" x14ac:dyDescent="0.25"/>
    <row r="455" s="41" customFormat="1" x14ac:dyDescent="0.25"/>
    <row r="456" s="41" customFormat="1" x14ac:dyDescent="0.25"/>
    <row r="457" s="41" customFormat="1" x14ac:dyDescent="0.25"/>
    <row r="458" s="41" customFormat="1" x14ac:dyDescent="0.25"/>
    <row r="459" s="41" customFormat="1" x14ac:dyDescent="0.25"/>
    <row r="460" s="41" customFormat="1" x14ac:dyDescent="0.25"/>
  </sheetData>
  <mergeCells count="2">
    <mergeCell ref="A1:P1"/>
    <mergeCell ref="A2:P2"/>
  </mergeCells>
  <printOptions horizontalCentered="1"/>
  <pageMargins left="0.39370078740157483" right="0.39370078740157483" top="0.39370078740157483" bottom="0.39370078740157483" header="0.31496062992125984" footer="0"/>
  <pageSetup paperSize="9" scale="84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22"/>
  <sheetViews>
    <sheetView zoomScale="75" zoomScaleNormal="75" workbookViewId="0">
      <pane xSplit="2" ySplit="7" topLeftCell="C8" activePane="bottomRight" state="frozen"/>
      <selection activeCell="B13" sqref="B13"/>
      <selection pane="topRight" activeCell="B13" sqref="B13"/>
      <selection pane="bottomLeft" activeCell="B13" sqref="B13"/>
      <selection pane="bottomRight" activeCell="M39" sqref="M39"/>
    </sheetView>
  </sheetViews>
  <sheetFormatPr defaultColWidth="9.140625" defaultRowHeight="15" x14ac:dyDescent="0.25"/>
  <cols>
    <col min="1" max="1" width="7.5703125" style="13" customWidth="1"/>
    <col min="2" max="2" width="42.28515625" style="41" bestFit="1" customWidth="1"/>
    <col min="3" max="3" width="11" style="4" customWidth="1"/>
    <col min="4" max="4" width="11.42578125" style="4" hidden="1" customWidth="1"/>
    <col min="5" max="5" width="11" style="4" hidden="1" customWidth="1"/>
    <col min="6" max="6" width="11.5703125" style="4" hidden="1" customWidth="1"/>
    <col min="7" max="7" width="10.5703125" style="4" hidden="1" customWidth="1"/>
    <col min="8" max="8" width="10.5703125" style="4" customWidth="1"/>
    <col min="9" max="9" width="10.5703125" style="4" hidden="1" customWidth="1"/>
    <col min="10" max="10" width="11" style="4" hidden="1" customWidth="1"/>
    <col min="11" max="11" width="10.5703125" style="4" hidden="1" customWidth="1"/>
    <col min="12" max="12" width="10.5703125" style="4" customWidth="1"/>
    <col min="13" max="13" width="39" style="41" bestFit="1" customWidth="1"/>
    <col min="14" max="14" width="9.140625" style="41" hidden="1" customWidth="1"/>
    <col min="15" max="15" width="1.140625" style="41" hidden="1" customWidth="1"/>
    <col min="16" max="16384" width="9.140625" style="41"/>
  </cols>
  <sheetData>
    <row r="1" spans="1:15" x14ac:dyDescent="0.25">
      <c r="A1" s="442"/>
    </row>
    <row r="2" spans="1:15" x14ac:dyDescent="0.25">
      <c r="A2" s="1991" t="s">
        <v>6250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230"/>
    </row>
    <row r="3" spans="1:15" x14ac:dyDescent="0.25">
      <c r="A3" s="1991" t="s">
        <v>6251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  <c r="N3" s="230"/>
    </row>
    <row r="4" spans="1:15" ht="15.75" thickBot="1" x14ac:dyDescent="0.3"/>
    <row r="5" spans="1:15" s="2" customFormat="1" ht="45" x14ac:dyDescent="0.25">
      <c r="A5" s="443" t="s">
        <v>22</v>
      </c>
      <c r="B5" s="444" t="s">
        <v>23</v>
      </c>
      <c r="C5" s="5" t="s">
        <v>2883</v>
      </c>
      <c r="D5" s="88" t="s">
        <v>2887</v>
      </c>
      <c r="E5" s="5" t="s">
        <v>2768</v>
      </c>
      <c r="F5" s="23" t="s">
        <v>2763</v>
      </c>
      <c r="G5" s="445" t="s">
        <v>2843</v>
      </c>
      <c r="H5" s="87" t="s">
        <v>2886</v>
      </c>
      <c r="I5" s="446" t="s">
        <v>2888</v>
      </c>
      <c r="J5" s="446" t="s">
        <v>2889</v>
      </c>
      <c r="K5" s="446" t="s">
        <v>2890</v>
      </c>
      <c r="L5" s="77" t="s">
        <v>10784</v>
      </c>
      <c r="M5" s="444" t="s">
        <v>2764</v>
      </c>
      <c r="N5" s="447" t="s">
        <v>2895</v>
      </c>
      <c r="O5" s="448"/>
    </row>
    <row r="6" spans="1:15" x14ac:dyDescent="0.25">
      <c r="A6" s="449"/>
      <c r="B6" s="450"/>
      <c r="C6" s="451"/>
      <c r="D6" s="452"/>
      <c r="E6" s="453"/>
      <c r="F6" s="454"/>
      <c r="G6" s="455"/>
      <c r="H6" s="1947"/>
      <c r="I6" s="456"/>
      <c r="J6" s="456"/>
      <c r="K6" s="456"/>
      <c r="L6" s="456"/>
      <c r="M6" s="450"/>
      <c r="N6" s="457"/>
      <c r="O6" s="458"/>
    </row>
    <row r="7" spans="1:15" s="3" customFormat="1" ht="15.75" thickBot="1" x14ac:dyDescent="0.3">
      <c r="A7" s="459"/>
      <c r="B7" s="460"/>
      <c r="C7" s="461" t="s">
        <v>0</v>
      </c>
      <c r="D7" s="462" t="s">
        <v>0</v>
      </c>
      <c r="E7" s="463" t="s">
        <v>0</v>
      </c>
      <c r="F7" s="464" t="s">
        <v>0</v>
      </c>
      <c r="G7" s="465" t="s">
        <v>0</v>
      </c>
      <c r="H7" s="1948" t="s">
        <v>0</v>
      </c>
      <c r="I7" s="466" t="s">
        <v>0</v>
      </c>
      <c r="J7" s="466" t="s">
        <v>0</v>
      </c>
      <c r="K7" s="466" t="s">
        <v>0</v>
      </c>
      <c r="L7" s="466" t="s">
        <v>0</v>
      </c>
      <c r="M7" s="460"/>
      <c r="N7" s="467"/>
      <c r="O7" s="468"/>
    </row>
    <row r="8" spans="1:15" ht="13.5" customHeight="1" x14ac:dyDescent="0.25">
      <c r="A8" s="24">
        <v>20001</v>
      </c>
      <c r="B8" s="469" t="s">
        <v>2928</v>
      </c>
      <c r="C8" s="470">
        <f>'20001'!C21</f>
        <v>-7400</v>
      </c>
      <c r="D8" s="123">
        <f>+'20001'!D21</f>
        <v>-8671.9699999999993</v>
      </c>
      <c r="E8" s="6">
        <f>+'20001'!E21</f>
        <v>1271.9699999999993</v>
      </c>
      <c r="F8" s="471">
        <f>+'20001'!K21</f>
        <v>0</v>
      </c>
      <c r="G8" s="472">
        <f>+'20001'!L21</f>
        <v>-7400</v>
      </c>
      <c r="H8" s="1949">
        <f>+'20001'!H21</f>
        <v>-7400</v>
      </c>
      <c r="I8" s="473">
        <f>+'20001'!I21</f>
        <v>0</v>
      </c>
      <c r="J8" s="473">
        <f>+'20001'!J21</f>
        <v>0</v>
      </c>
      <c r="K8" s="473">
        <f>+'20001'!K21</f>
        <v>0</v>
      </c>
      <c r="L8" s="473">
        <f>+'20001'!L21</f>
        <v>-7400</v>
      </c>
      <c r="M8" s="474"/>
      <c r="N8" s="475" t="s">
        <v>6252</v>
      </c>
      <c r="O8" s="476" t="s">
        <v>6253</v>
      </c>
    </row>
    <row r="9" spans="1:15" x14ac:dyDescent="0.25">
      <c r="A9" s="24">
        <v>20002</v>
      </c>
      <c r="B9" s="477" t="s">
        <v>2930</v>
      </c>
      <c r="C9" s="470">
        <f>+'20002'!C39</f>
        <v>-9715</v>
      </c>
      <c r="D9" s="123">
        <f>+'20002'!D39</f>
        <v>7283.25</v>
      </c>
      <c r="E9" s="6">
        <f>+'20002'!E39</f>
        <v>-16998.25</v>
      </c>
      <c r="F9" s="473">
        <f>+'20002'!F39</f>
        <v>20815</v>
      </c>
      <c r="G9" s="472">
        <f>+'20002'!G39</f>
        <v>11100</v>
      </c>
      <c r="H9" s="1949">
        <f>+'20002'!H39</f>
        <v>-9715</v>
      </c>
      <c r="I9" s="473">
        <f>+'20002'!I39</f>
        <v>0</v>
      </c>
      <c r="J9" s="473">
        <f>+'20002'!J39</f>
        <v>-14500</v>
      </c>
      <c r="K9" s="473">
        <f>+'20002'!K39</f>
        <v>15100</v>
      </c>
      <c r="L9" s="473">
        <f>+'20002'!L39</f>
        <v>-9115</v>
      </c>
      <c r="M9" s="478"/>
      <c r="N9" s="53" t="s">
        <v>6252</v>
      </c>
      <c r="O9" s="479" t="s">
        <v>6253</v>
      </c>
    </row>
    <row r="10" spans="1:15" x14ac:dyDescent="0.25">
      <c r="A10" s="24">
        <v>20004</v>
      </c>
      <c r="B10" s="477" t="s">
        <v>2931</v>
      </c>
      <c r="C10" s="470">
        <f>+'20004'!C32</f>
        <v>-21200</v>
      </c>
      <c r="D10" s="123">
        <f>+'20004'!D32</f>
        <v>3722.2000000000003</v>
      </c>
      <c r="E10" s="6">
        <f>+'20004'!E32</f>
        <v>-24640</v>
      </c>
      <c r="F10" s="471">
        <f>+'20004'!F32</f>
        <v>22807</v>
      </c>
      <c r="G10" s="472">
        <f>+'20004'!G32</f>
        <v>1607</v>
      </c>
      <c r="H10" s="1949">
        <f>+'20004'!H32</f>
        <v>-21200</v>
      </c>
      <c r="I10" s="473">
        <f>+'20004'!I32</f>
        <v>0</v>
      </c>
      <c r="J10" s="473">
        <f>+'20004'!J32</f>
        <v>100</v>
      </c>
      <c r="K10" s="473">
        <f>+'20004'!K32</f>
        <v>9900</v>
      </c>
      <c r="L10" s="473">
        <f>+'20004'!L32</f>
        <v>-11200</v>
      </c>
      <c r="M10" s="474"/>
      <c r="N10" s="475" t="s">
        <v>6252</v>
      </c>
      <c r="O10" s="480" t="s">
        <v>6253</v>
      </c>
    </row>
    <row r="11" spans="1:15" x14ac:dyDescent="0.25">
      <c r="A11" s="24">
        <v>20005</v>
      </c>
      <c r="B11" s="477" t="s">
        <v>2932</v>
      </c>
      <c r="C11" s="470">
        <f>+'20005'!C23</f>
        <v>1600</v>
      </c>
      <c r="D11" s="123">
        <f>+'20005'!D23</f>
        <v>656.92</v>
      </c>
      <c r="E11" s="6">
        <f>+'20005'!E23</f>
        <v>943.08</v>
      </c>
      <c r="F11" s="471">
        <f>+'20005'!F23</f>
        <v>100</v>
      </c>
      <c r="G11" s="472">
        <f>+'20005'!G23</f>
        <v>1700</v>
      </c>
      <c r="H11" s="1949">
        <f>+'20005'!H23</f>
        <v>1600</v>
      </c>
      <c r="I11" s="473">
        <f>+'20005'!I23</f>
        <v>0</v>
      </c>
      <c r="J11" s="473">
        <f>+'20005'!J23</f>
        <v>0</v>
      </c>
      <c r="K11" s="473">
        <f>+'20005'!K23</f>
        <v>0</v>
      </c>
      <c r="L11" s="473">
        <f>+'20005'!L23</f>
        <v>1600</v>
      </c>
      <c r="M11" s="474"/>
      <c r="N11" s="53" t="s">
        <v>6252</v>
      </c>
      <c r="O11" s="479" t="s">
        <v>6253</v>
      </c>
    </row>
    <row r="12" spans="1:15" x14ac:dyDescent="0.25">
      <c r="A12" s="24">
        <v>20009</v>
      </c>
      <c r="B12" s="477" t="s">
        <v>2933</v>
      </c>
      <c r="C12" s="470">
        <f>+'20009'!C31</f>
        <v>-4900</v>
      </c>
      <c r="D12" s="123">
        <f>+'20009'!D31</f>
        <v>955.77</v>
      </c>
      <c r="E12" s="6">
        <f>+'20009'!E31</f>
        <v>-5855.7699999999995</v>
      </c>
      <c r="F12" s="471">
        <f>+'20009'!F31</f>
        <v>6100</v>
      </c>
      <c r="G12" s="472">
        <f>+'20009'!G31</f>
        <v>1200</v>
      </c>
      <c r="H12" s="1949">
        <f>+'20009'!H31</f>
        <v>-4900</v>
      </c>
      <c r="I12" s="473">
        <f>+'20009'!I31</f>
        <v>0</v>
      </c>
      <c r="J12" s="473">
        <f>+'20009'!J31</f>
        <v>0</v>
      </c>
      <c r="K12" s="473">
        <f>+'20009'!K31</f>
        <v>2700</v>
      </c>
      <c r="L12" s="473">
        <f>+'20009'!L31</f>
        <v>-2200</v>
      </c>
      <c r="M12" s="474"/>
      <c r="N12" s="475" t="s">
        <v>6252</v>
      </c>
      <c r="O12" s="480" t="s">
        <v>6253</v>
      </c>
    </row>
    <row r="13" spans="1:15" x14ac:dyDescent="0.25">
      <c r="A13" s="24">
        <v>20102</v>
      </c>
      <c r="B13" s="477" t="s">
        <v>2934</v>
      </c>
      <c r="C13" s="470">
        <f>+'20102'!C39</f>
        <v>-52724</v>
      </c>
      <c r="D13" s="123">
        <f>+'20102'!D39</f>
        <v>-31161.930000000008</v>
      </c>
      <c r="E13" s="6">
        <f>+'20102'!E39</f>
        <v>-21562.069999999996</v>
      </c>
      <c r="F13" s="471">
        <f>+'20102'!F39</f>
        <v>15193</v>
      </c>
      <c r="G13" s="472">
        <f>+'20102'!G39</f>
        <v>-37531</v>
      </c>
      <c r="H13" s="1949">
        <f>+'20102'!H39</f>
        <v>-52724</v>
      </c>
      <c r="I13" s="473">
        <f>+'20102'!I39</f>
        <v>0</v>
      </c>
      <c r="J13" s="473">
        <f>+'20102'!J39</f>
        <v>-14500</v>
      </c>
      <c r="K13" s="473">
        <f>+'20102'!K39</f>
        <v>-12969</v>
      </c>
      <c r="L13" s="473">
        <f>+'20102'!L39</f>
        <v>-80193</v>
      </c>
      <c r="M13" s="474"/>
      <c r="N13" s="53" t="s">
        <v>6252</v>
      </c>
      <c r="O13" s="479" t="s">
        <v>6253</v>
      </c>
    </row>
    <row r="14" spans="1:15" x14ac:dyDescent="0.25">
      <c r="A14" s="24">
        <v>20401</v>
      </c>
      <c r="B14" s="477" t="s">
        <v>2935</v>
      </c>
      <c r="C14" s="470">
        <f>+'20401'!C21</f>
        <v>9047</v>
      </c>
      <c r="D14" s="123">
        <f>+'20401'!D21</f>
        <v>52.309999999999832</v>
      </c>
      <c r="E14" s="6">
        <f>+'20401'!E21</f>
        <v>8994.69</v>
      </c>
      <c r="F14" s="471">
        <f>+'20401'!F21</f>
        <v>1500</v>
      </c>
      <c r="G14" s="472">
        <f>+'20401'!G21</f>
        <v>10547</v>
      </c>
      <c r="H14" s="1949">
        <f>+'20401'!H21</f>
        <v>9047</v>
      </c>
      <c r="I14" s="473">
        <f>+'20401'!I21</f>
        <v>-9047</v>
      </c>
      <c r="J14" s="473">
        <f>+'20401'!J21</f>
        <v>4700</v>
      </c>
      <c r="K14" s="473">
        <f>+'20401'!K21</f>
        <v>0</v>
      </c>
      <c r="L14" s="473">
        <f>+'20401'!L21</f>
        <v>4700</v>
      </c>
      <c r="M14" s="474"/>
      <c r="N14" s="475" t="s">
        <v>6252</v>
      </c>
      <c r="O14" s="479" t="s">
        <v>6253</v>
      </c>
    </row>
    <row r="15" spans="1:15" x14ac:dyDescent="0.25">
      <c r="A15" s="24">
        <v>20501</v>
      </c>
      <c r="B15" s="477" t="s">
        <v>2936</v>
      </c>
      <c r="C15" s="470">
        <f>+'20501'!C34</f>
        <v>141170</v>
      </c>
      <c r="D15" s="123">
        <f>+'20501'!D34</f>
        <v>12347.500000000002</v>
      </c>
      <c r="E15" s="6">
        <f>+'20501'!E34</f>
        <v>128822.5</v>
      </c>
      <c r="F15" s="471">
        <f>+'20501'!F34</f>
        <v>7300</v>
      </c>
      <c r="G15" s="472">
        <f>+'20501'!G34</f>
        <v>148470</v>
      </c>
      <c r="H15" s="1949">
        <f>+'20501'!H34</f>
        <v>141170</v>
      </c>
      <c r="I15" s="473">
        <f>+'20501'!I34</f>
        <v>-251290</v>
      </c>
      <c r="J15" s="473">
        <f>+'20501'!J34</f>
        <v>0</v>
      </c>
      <c r="K15" s="473">
        <f>+'20501'!K34</f>
        <v>0</v>
      </c>
      <c r="L15" s="473">
        <f>+'20501'!L34</f>
        <v>-110120</v>
      </c>
      <c r="M15" s="474"/>
      <c r="N15" s="53" t="s">
        <v>6252</v>
      </c>
      <c r="O15" s="481" t="s">
        <v>6253</v>
      </c>
    </row>
    <row r="16" spans="1:15" x14ac:dyDescent="0.25">
      <c r="A16" s="24">
        <v>20601</v>
      </c>
      <c r="B16" s="477" t="s">
        <v>2937</v>
      </c>
      <c r="C16" s="470">
        <f>'20601'!C22</f>
        <v>6580</v>
      </c>
      <c r="D16" s="123">
        <f>'20601'!D22</f>
        <v>2527.0500000000002</v>
      </c>
      <c r="E16" s="6">
        <f>'20601'!E22</f>
        <v>4052.95</v>
      </c>
      <c r="F16" s="473">
        <f>'20601'!F22</f>
        <v>100</v>
      </c>
      <c r="G16" s="472">
        <f>'20601'!G22</f>
        <v>6680</v>
      </c>
      <c r="H16" s="1949">
        <f>'20601'!H22</f>
        <v>6580</v>
      </c>
      <c r="I16" s="473">
        <f>'20601'!I22</f>
        <v>0</v>
      </c>
      <c r="J16" s="473">
        <f>'20601'!J22</f>
        <v>2020</v>
      </c>
      <c r="K16" s="473">
        <f>'20601'!K22</f>
        <v>0</v>
      </c>
      <c r="L16" s="473">
        <f>'20601'!L22</f>
        <v>8600</v>
      </c>
      <c r="M16" s="1952"/>
      <c r="N16" s="475" t="s">
        <v>6252</v>
      </c>
      <c r="O16" s="480" t="s">
        <v>6253</v>
      </c>
    </row>
    <row r="17" spans="1:15" hidden="1" x14ac:dyDescent="0.25">
      <c r="A17" s="24">
        <v>21003</v>
      </c>
      <c r="B17" s="482" t="s">
        <v>2938</v>
      </c>
      <c r="C17" s="470">
        <v>0</v>
      </c>
      <c r="D17" s="123">
        <v>0</v>
      </c>
      <c r="E17" s="6">
        <v>0</v>
      </c>
      <c r="F17" s="471">
        <v>0</v>
      </c>
      <c r="G17" s="472">
        <v>0</v>
      </c>
      <c r="H17" s="1949">
        <f>+C17</f>
        <v>0</v>
      </c>
      <c r="I17" s="473"/>
      <c r="J17" s="473"/>
      <c r="K17" s="473"/>
      <c r="L17" s="473"/>
      <c r="M17" s="474"/>
      <c r="N17" s="475"/>
      <c r="O17" s="480" t="s">
        <v>6253</v>
      </c>
    </row>
    <row r="18" spans="1:15" x14ac:dyDescent="0.25">
      <c r="A18" s="24">
        <v>29905</v>
      </c>
      <c r="B18" s="477" t="s">
        <v>2939</v>
      </c>
      <c r="C18" s="470">
        <f>+'29905'!C20</f>
        <v>83400</v>
      </c>
      <c r="D18" s="123">
        <f>+'29905'!D20</f>
        <v>54900.83</v>
      </c>
      <c r="E18" s="483">
        <f>+'29905'!E20</f>
        <v>28499.17</v>
      </c>
      <c r="F18" s="471">
        <f>+'29905'!F20</f>
        <v>12900</v>
      </c>
      <c r="G18" s="472">
        <f>+'29905'!G20</f>
        <v>96300</v>
      </c>
      <c r="H18" s="1949">
        <f>+'29905'!H20</f>
        <v>83400</v>
      </c>
      <c r="I18" s="473">
        <f>+'29905'!I20</f>
        <v>0</v>
      </c>
      <c r="J18" s="473">
        <f>+'29905'!J20</f>
        <v>-200</v>
      </c>
      <c r="K18" s="473">
        <f>+'29905'!K20</f>
        <v>0</v>
      </c>
      <c r="L18" s="473">
        <f>+'29905'!L20</f>
        <v>83200</v>
      </c>
      <c r="M18" s="474"/>
      <c r="N18" s="53" t="s">
        <v>6252</v>
      </c>
      <c r="O18" s="481" t="s">
        <v>6253</v>
      </c>
    </row>
    <row r="19" spans="1:15" x14ac:dyDescent="0.25">
      <c r="A19" s="24">
        <v>30011</v>
      </c>
      <c r="B19" s="477" t="s">
        <v>2940</v>
      </c>
      <c r="C19" s="470">
        <f>+'30011'!C12</f>
        <v>49500</v>
      </c>
      <c r="D19" s="123">
        <f>+'30011'!D12</f>
        <v>15147.76</v>
      </c>
      <c r="E19" s="6">
        <f>+'30011'!E12</f>
        <v>34352.239999999998</v>
      </c>
      <c r="F19" s="471">
        <f>+'30011'!F12</f>
        <v>0</v>
      </c>
      <c r="G19" s="472">
        <f>+'30011'!G12</f>
        <v>49500</v>
      </c>
      <c r="H19" s="1949">
        <f>+'30011'!H12</f>
        <v>49500</v>
      </c>
      <c r="I19" s="473">
        <f>+'30011'!I12</f>
        <v>0</v>
      </c>
      <c r="J19" s="473">
        <f>+'30011'!J12</f>
        <v>0</v>
      </c>
      <c r="K19" s="473">
        <f>+'30011'!K12</f>
        <v>0</v>
      </c>
      <c r="L19" s="473">
        <f>+'30011'!L12</f>
        <v>49500</v>
      </c>
      <c r="M19" s="474"/>
      <c r="N19" s="53" t="s">
        <v>6252</v>
      </c>
      <c r="O19" s="484" t="s">
        <v>6254</v>
      </c>
    </row>
    <row r="20" spans="1:15" x14ac:dyDescent="0.25">
      <c r="A20" s="24">
        <v>39909</v>
      </c>
      <c r="B20" s="477" t="s">
        <v>2941</v>
      </c>
      <c r="C20" s="470">
        <f>+'39909'!C41</f>
        <v>158300</v>
      </c>
      <c r="D20" s="485">
        <f>+'39909'!D41</f>
        <v>28775.510000000006</v>
      </c>
      <c r="E20" s="470">
        <f>+'39909'!E41</f>
        <v>129524.48999999999</v>
      </c>
      <c r="F20" s="84">
        <f>+'39909'!F41</f>
        <v>-9900</v>
      </c>
      <c r="G20" s="126">
        <f>+'39909'!G41</f>
        <v>148400</v>
      </c>
      <c r="H20" s="1950">
        <f>+'39909'!H41</f>
        <v>158300</v>
      </c>
      <c r="I20" s="486">
        <f>+'39909'!I41</f>
        <v>0</v>
      </c>
      <c r="J20" s="486">
        <f>+'39909'!J41</f>
        <v>900</v>
      </c>
      <c r="K20" s="486">
        <f>+'39909'!K41</f>
        <v>0</v>
      </c>
      <c r="L20" s="486">
        <f>+'39909'!L41</f>
        <v>159200</v>
      </c>
      <c r="M20" s="474"/>
      <c r="N20" s="53" t="s">
        <v>6252</v>
      </c>
      <c r="O20" s="484" t="s">
        <v>6254</v>
      </c>
    </row>
    <row r="21" spans="1:15" ht="15.75" thickBot="1" x14ac:dyDescent="0.3">
      <c r="A21" s="488"/>
      <c r="B21" s="489" t="s">
        <v>6255</v>
      </c>
      <c r="C21" s="490">
        <f t="shared" ref="C21:H21" si="0">SUM(C8:C20)</f>
        <v>353658</v>
      </c>
      <c r="D21" s="124">
        <f t="shared" si="0"/>
        <v>86535.200000000012</v>
      </c>
      <c r="E21" s="491">
        <f t="shared" si="0"/>
        <v>267405</v>
      </c>
      <c r="F21" s="492">
        <f t="shared" si="0"/>
        <v>76915</v>
      </c>
      <c r="G21" s="493">
        <f t="shared" si="0"/>
        <v>430573</v>
      </c>
      <c r="H21" s="1951">
        <f t="shared" si="0"/>
        <v>353658</v>
      </c>
      <c r="I21" s="492">
        <f t="shared" ref="I21:L21" si="1">SUM(I8:I20)</f>
        <v>-260337</v>
      </c>
      <c r="J21" s="492">
        <f t="shared" si="1"/>
        <v>-21480</v>
      </c>
      <c r="K21" s="492">
        <f t="shared" si="1"/>
        <v>14731</v>
      </c>
      <c r="L21" s="492">
        <f t="shared" si="1"/>
        <v>86572</v>
      </c>
      <c r="M21" s="494"/>
      <c r="N21" s="495"/>
      <c r="O21" s="496"/>
    </row>
    <row r="22" spans="1:15" s="74" customFormat="1" x14ac:dyDescent="0.25">
      <c r="A22" s="497"/>
      <c r="B22" s="498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99"/>
      <c r="N22" s="499"/>
    </row>
  </sheetData>
  <mergeCells count="2">
    <mergeCell ref="A2:M2"/>
    <mergeCell ref="A3:M3"/>
  </mergeCells>
  <hyperlinks>
    <hyperlink ref="B8" location="'20001'!A1" display="Allotments"/>
    <hyperlink ref="B9" location="'20002'!A1" display="Sports Grounds"/>
    <hyperlink ref="B10" location="'20004'!A1" display="Freer Community Centre"/>
    <hyperlink ref="B11" location="'20005'!A1" display="Sheila Mitchell Pavilion"/>
    <hyperlink ref="B12" location="'20009'!A1" display="Walter Charles Centre"/>
    <hyperlink ref="B13" location="'20102'!A1" display="Cemeteries"/>
    <hyperlink ref="B14" location="'20401'!A1" display="Public Conveniences"/>
    <hyperlink ref="B15" location="'20501'!A1" display="Car Parks"/>
    <hyperlink ref="B16" location="'20601'!A1" display="Borough Engineering"/>
    <hyperlink ref="B18" location="'29905'!A1" display="Facilities Management Holding Account"/>
    <hyperlink ref="B19" location="'30011'!A1" display="Structural Maintenance"/>
    <hyperlink ref="B20" location="'39909'!A1" display="Bushloe House Offices and Grounds"/>
  </hyperlinks>
  <printOptions horizontalCentered="1"/>
  <pageMargins left="0.39370078740157483" right="0.39370078740157483" top="0.39370078740157483" bottom="0.39370078740157483" header="0.31496062992125984" footer="0"/>
  <pageSetup paperSize="9" scale="91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9"/>
  <sheetViews>
    <sheetView zoomScale="75" zoomScaleNormal="75" workbookViewId="0">
      <pane xSplit="2" ySplit="7" topLeftCell="C8" activePane="bottomRight" state="frozen"/>
      <selection activeCell="B13" sqref="B13"/>
      <selection pane="topRight" activeCell="B13" sqref="B13"/>
      <selection pane="bottomLeft" activeCell="B13" sqref="B13"/>
      <selection pane="bottomRight" activeCell="M36" sqref="M36"/>
    </sheetView>
  </sheetViews>
  <sheetFormatPr defaultColWidth="9.140625" defaultRowHeight="15" x14ac:dyDescent="0.25"/>
  <cols>
    <col min="1" max="1" width="11.5703125" style="13" customWidth="1"/>
    <col min="2" max="2" width="40.7109375" style="41" bestFit="1" customWidth="1"/>
    <col min="3" max="3" width="10.7109375" style="4" customWidth="1"/>
    <col min="4" max="4" width="11" style="4" hidden="1" customWidth="1"/>
    <col min="5" max="5" width="10.7109375" style="4" hidden="1" customWidth="1"/>
    <col min="6" max="6" width="12.5703125" style="4" hidden="1" customWidth="1"/>
    <col min="7" max="7" width="10.7109375" style="4" hidden="1" customWidth="1"/>
    <col min="8" max="8" width="10.7109375" style="4" customWidth="1"/>
    <col min="9" max="9" width="10.7109375" style="4" hidden="1" customWidth="1"/>
    <col min="10" max="10" width="11.140625" style="4" hidden="1" customWidth="1"/>
    <col min="11" max="11" width="12.7109375" style="4" hidden="1" customWidth="1"/>
    <col min="12" max="12" width="11.7109375" style="4" customWidth="1"/>
    <col min="13" max="13" width="52.5703125" style="41" bestFit="1" customWidth="1"/>
    <col min="14" max="16384" width="9.140625" style="41"/>
  </cols>
  <sheetData>
    <row r="1" spans="1:14" x14ac:dyDescent="0.25">
      <c r="A1" s="1995"/>
      <c r="B1" s="1995"/>
    </row>
    <row r="2" spans="1:14" x14ac:dyDescent="0.25">
      <c r="A2" s="1991" t="s">
        <v>6250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230"/>
    </row>
    <row r="3" spans="1:14" x14ac:dyDescent="0.25">
      <c r="A3" s="1991" t="s">
        <v>2928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</row>
    <row r="4" spans="1:14" ht="15.75" thickBot="1" x14ac:dyDescent="0.3"/>
    <row r="5" spans="1:14" s="2" customFormat="1" ht="45" x14ac:dyDescent="0.25">
      <c r="A5" s="443" t="s">
        <v>6256</v>
      </c>
      <c r="B5" s="444" t="s">
        <v>3020</v>
      </c>
      <c r="C5" s="5" t="s">
        <v>2883</v>
      </c>
      <c r="D5" s="88" t="s">
        <v>2887</v>
      </c>
      <c r="E5" s="5" t="s">
        <v>2768</v>
      </c>
      <c r="F5" s="5" t="s">
        <v>2763</v>
      </c>
      <c r="G5" s="445" t="s">
        <v>2843</v>
      </c>
      <c r="H5" s="87" t="s">
        <v>2886</v>
      </c>
      <c r="I5" s="5" t="s">
        <v>2888</v>
      </c>
      <c r="J5" s="5" t="s">
        <v>2889</v>
      </c>
      <c r="K5" s="5" t="s">
        <v>2890</v>
      </c>
      <c r="L5" s="77" t="s">
        <v>10784</v>
      </c>
      <c r="M5" s="448" t="s">
        <v>2764</v>
      </c>
    </row>
    <row r="6" spans="1:14" x14ac:dyDescent="0.25">
      <c r="A6" s="449"/>
      <c r="B6" s="450"/>
      <c r="C6" s="451"/>
      <c r="D6" s="452"/>
      <c r="E6" s="453"/>
      <c r="F6" s="453"/>
      <c r="G6" s="455"/>
      <c r="H6" s="452"/>
      <c r="I6" s="453"/>
      <c r="J6" s="453"/>
      <c r="K6" s="453"/>
      <c r="L6" s="456"/>
      <c r="M6" s="450"/>
    </row>
    <row r="7" spans="1:14" s="3" customFormat="1" ht="15.75" thickBot="1" x14ac:dyDescent="0.3">
      <c r="A7" s="459"/>
      <c r="B7" s="460"/>
      <c r="C7" s="461" t="s">
        <v>0</v>
      </c>
      <c r="D7" s="462" t="s">
        <v>0</v>
      </c>
      <c r="E7" s="463" t="s">
        <v>0</v>
      </c>
      <c r="F7" s="463" t="s">
        <v>0</v>
      </c>
      <c r="G7" s="465" t="s">
        <v>0</v>
      </c>
      <c r="H7" s="462" t="s">
        <v>0</v>
      </c>
      <c r="I7" s="463" t="s">
        <v>0</v>
      </c>
      <c r="J7" s="463" t="s">
        <v>0</v>
      </c>
      <c r="K7" s="463" t="s">
        <v>0</v>
      </c>
      <c r="L7" s="466" t="s">
        <v>0</v>
      </c>
      <c r="M7" s="460"/>
    </row>
    <row r="8" spans="1:14" x14ac:dyDescent="0.25">
      <c r="A8" s="20"/>
      <c r="B8" s="500" t="s">
        <v>1</v>
      </c>
      <c r="C8" s="501"/>
      <c r="D8" s="502"/>
      <c r="E8" s="503"/>
      <c r="F8" s="503"/>
      <c r="G8" s="504"/>
      <c r="H8" s="1940"/>
      <c r="I8" s="503"/>
      <c r="J8" s="503"/>
      <c r="K8" s="503"/>
      <c r="L8" s="1941"/>
      <c r="M8" s="506"/>
    </row>
    <row r="9" spans="1:14" x14ac:dyDescent="0.25">
      <c r="A9" s="21">
        <v>200011620</v>
      </c>
      <c r="B9" s="507" t="s">
        <v>6257</v>
      </c>
      <c r="C9" s="508">
        <f>SUMIF('asCY Ledger'!A:A,'20001'!A9,'asCY Ledger'!D:D)</f>
        <v>2700</v>
      </c>
      <c r="D9" s="123">
        <f>SUMIF('asCY Ledger'!A:A,'20001'!A9,'asCY Ledger'!C:C)</f>
        <v>1697</v>
      </c>
      <c r="E9" s="483">
        <f>C9-D9</f>
        <v>1003</v>
      </c>
      <c r="F9" s="483"/>
      <c r="G9" s="472">
        <f>+C9+F9</f>
        <v>2700</v>
      </c>
      <c r="H9" s="485">
        <f>+C9</f>
        <v>2700</v>
      </c>
      <c r="I9" s="483"/>
      <c r="J9" s="483"/>
      <c r="K9" s="483"/>
      <c r="L9" s="486">
        <f>SUM(H9:K9)</f>
        <v>2700</v>
      </c>
      <c r="M9" s="509"/>
    </row>
    <row r="10" spans="1:14" x14ac:dyDescent="0.25">
      <c r="A10" s="21">
        <v>200012000</v>
      </c>
      <c r="B10" s="507" t="s">
        <v>2733</v>
      </c>
      <c r="C10" s="508">
        <f>SUMIF('asCY Ledger'!A:A,'20001'!A10,'asCY Ledger'!D:D)</f>
        <v>100</v>
      </c>
      <c r="D10" s="123">
        <f>SUMIF('asCY Ledger'!A:A,'20001'!A10,'asCY Ledger'!C:C)</f>
        <v>150</v>
      </c>
      <c r="E10" s="483">
        <f t="shared" ref="E10:E12" si="0">C10-D10</f>
        <v>-50</v>
      </c>
      <c r="F10" s="483"/>
      <c r="G10" s="472">
        <f t="shared" ref="G10:G12" si="1">+C10+F10</f>
        <v>100</v>
      </c>
      <c r="H10" s="485">
        <f t="shared" ref="H10:H12" si="2">+C10</f>
        <v>100</v>
      </c>
      <c r="I10" s="483"/>
      <c r="J10" s="483"/>
      <c r="K10" s="6"/>
      <c r="L10" s="486">
        <f t="shared" ref="L10:L12" si="3">SUM(H10:K10)</f>
        <v>100</v>
      </c>
      <c r="M10" s="474"/>
    </row>
    <row r="11" spans="1:14" x14ac:dyDescent="0.25">
      <c r="A11" s="21">
        <v>200012415</v>
      </c>
      <c r="B11" s="507" t="s">
        <v>6258</v>
      </c>
      <c r="C11" s="508">
        <f>SUMIF('asCY Ledger'!A:A,'20001'!A11,'asCY Ledger'!D:D)</f>
        <v>200</v>
      </c>
      <c r="D11" s="123">
        <f>SUMIF('asCY Ledger'!A:A,'20001'!A11,'asCY Ledger'!C:C)</f>
        <v>271</v>
      </c>
      <c r="E11" s="483">
        <f t="shared" si="0"/>
        <v>-71</v>
      </c>
      <c r="F11" s="483"/>
      <c r="G11" s="472">
        <f t="shared" si="1"/>
        <v>200</v>
      </c>
      <c r="H11" s="485">
        <f t="shared" si="2"/>
        <v>200</v>
      </c>
      <c r="I11" s="483"/>
      <c r="J11" s="483"/>
      <c r="K11" s="6"/>
      <c r="L11" s="486">
        <f t="shared" si="3"/>
        <v>200</v>
      </c>
      <c r="M11" s="474"/>
    </row>
    <row r="12" spans="1:14" x14ac:dyDescent="0.25">
      <c r="A12" s="21">
        <v>200012004</v>
      </c>
      <c r="B12" s="507" t="s">
        <v>6259</v>
      </c>
      <c r="C12" s="508">
        <f>SUMIF('asCY Ledger'!A:A,'20001'!A12,'asCY Ledger'!D:D)</f>
        <v>1600</v>
      </c>
      <c r="D12" s="123">
        <f>SUMIF('asCY Ledger'!A:A,'20001'!A12,'asCY Ledger'!C:C)</f>
        <v>0</v>
      </c>
      <c r="E12" s="483">
        <f t="shared" si="0"/>
        <v>1600</v>
      </c>
      <c r="F12" s="483"/>
      <c r="G12" s="472">
        <f t="shared" si="1"/>
        <v>1600</v>
      </c>
      <c r="H12" s="485">
        <f t="shared" si="2"/>
        <v>1600</v>
      </c>
      <c r="I12" s="483"/>
      <c r="J12" s="483"/>
      <c r="K12" s="510"/>
      <c r="L12" s="486">
        <f t="shared" si="3"/>
        <v>1600</v>
      </c>
      <c r="M12" s="474"/>
    </row>
    <row r="13" spans="1:14" s="40" customFormat="1" x14ac:dyDescent="0.25">
      <c r="A13" s="511"/>
      <c r="B13" s="512" t="s">
        <v>7</v>
      </c>
      <c r="C13" s="513">
        <f t="shared" ref="C13:K13" si="4">SUM(C9:C12)</f>
        <v>4600</v>
      </c>
      <c r="D13" s="142">
        <f t="shared" si="4"/>
        <v>2118</v>
      </c>
      <c r="E13" s="7">
        <f>SUM(E9:E12)</f>
        <v>2482</v>
      </c>
      <c r="F13" s="7"/>
      <c r="G13" s="514">
        <f>SUM(G9:G12)</f>
        <v>4600</v>
      </c>
      <c r="H13" s="534">
        <f>SUM(H9:H12)</f>
        <v>4600</v>
      </c>
      <c r="I13" s="7"/>
      <c r="J13" s="7"/>
      <c r="K13" s="7">
        <f t="shared" si="4"/>
        <v>0</v>
      </c>
      <c r="L13" s="1942">
        <f>SUM(L9:L12)</f>
        <v>4600</v>
      </c>
      <c r="M13" s="516"/>
    </row>
    <row r="14" spans="1:14" x14ac:dyDescent="0.25">
      <c r="A14" s="21"/>
      <c r="B14" s="482"/>
      <c r="C14" s="470"/>
      <c r="D14" s="123"/>
      <c r="E14" s="6"/>
      <c r="F14" s="6"/>
      <c r="G14" s="472"/>
      <c r="H14" s="485"/>
      <c r="I14" s="6"/>
      <c r="J14" s="6"/>
      <c r="K14" s="6"/>
      <c r="L14" s="486"/>
      <c r="M14" s="474"/>
    </row>
    <row r="15" spans="1:14" s="40" customFormat="1" x14ac:dyDescent="0.25">
      <c r="A15" s="511"/>
      <c r="B15" s="512" t="s">
        <v>2845</v>
      </c>
      <c r="C15" s="513"/>
      <c r="D15" s="142"/>
      <c r="E15" s="7"/>
      <c r="F15" s="7"/>
      <c r="G15" s="514"/>
      <c r="H15" s="534"/>
      <c r="I15" s="7"/>
      <c r="J15" s="7"/>
      <c r="K15" s="7"/>
      <c r="L15" s="1942"/>
      <c r="M15" s="516"/>
    </row>
    <row r="16" spans="1:14" s="40" customFormat="1" x14ac:dyDescent="0.25">
      <c r="A16" s="60">
        <v>200019201</v>
      </c>
      <c r="B16" s="517" t="s">
        <v>2851</v>
      </c>
      <c r="C16" s="508">
        <f>SUMIF('asCY Ledger'!A:A,'20001'!A16,'asCY Ledger'!D:D)</f>
        <v>-500</v>
      </c>
      <c r="D16" s="123">
        <f>SUMIF('asCY Ledger'!A:A,'20001'!A16,'asCY Ledger'!C:C)</f>
        <v>0</v>
      </c>
      <c r="E16" s="6">
        <f t="shared" ref="E16:E18" si="5">C16-D16</f>
        <v>-500</v>
      </c>
      <c r="F16" s="6">
        <v>500</v>
      </c>
      <c r="G16" s="472">
        <f t="shared" ref="G16:G18" si="6">+C16+F16</f>
        <v>0</v>
      </c>
      <c r="H16" s="485">
        <f>+C16</f>
        <v>-500</v>
      </c>
      <c r="I16" s="6"/>
      <c r="J16" s="6"/>
      <c r="K16" s="7"/>
      <c r="L16" s="1943">
        <f t="shared" ref="L16:L18" si="7">SUM(H16:K16)</f>
        <v>-500</v>
      </c>
      <c r="M16" s="509"/>
    </row>
    <row r="17" spans="1:13" x14ac:dyDescent="0.25">
      <c r="A17" s="21">
        <v>200019362</v>
      </c>
      <c r="B17" s="507" t="s">
        <v>6260</v>
      </c>
      <c r="C17" s="470">
        <f>SUMIF('asCY Ledger'!A:A,'20001'!A17,'asCY Ledger'!D:D)</f>
        <v>0</v>
      </c>
      <c r="D17" s="123">
        <f>SUMIF('asCY Ledger'!A:A,'20001'!A17,'asCY Ledger'!C:C)</f>
        <v>-18</v>
      </c>
      <c r="E17" s="6">
        <f t="shared" si="5"/>
        <v>18</v>
      </c>
      <c r="F17" s="6"/>
      <c r="G17" s="472">
        <f t="shared" si="6"/>
        <v>0</v>
      </c>
      <c r="H17" s="485">
        <f t="shared" ref="H17:H19" si="8">+C17</f>
        <v>0</v>
      </c>
      <c r="I17" s="6"/>
      <c r="J17" s="6"/>
      <c r="K17" s="6"/>
      <c r="L17" s="486">
        <f t="shared" si="7"/>
        <v>0</v>
      </c>
      <c r="M17" s="474"/>
    </row>
    <row r="18" spans="1:13" x14ac:dyDescent="0.25">
      <c r="A18" s="21">
        <v>200019552</v>
      </c>
      <c r="B18" s="507" t="s">
        <v>6261</v>
      </c>
      <c r="C18" s="470">
        <f>SUMIF('asCY Ledger'!A:A,'20001'!A18,'asCY Ledger'!D:D)</f>
        <v>-11500</v>
      </c>
      <c r="D18" s="123">
        <f>SUMIF('asCY Ledger'!A:A,'20001'!A18,'asCY Ledger'!C:C)</f>
        <v>-10771.97</v>
      </c>
      <c r="E18" s="6">
        <f t="shared" si="5"/>
        <v>-728.03000000000065</v>
      </c>
      <c r="F18" s="6"/>
      <c r="G18" s="472">
        <f t="shared" si="6"/>
        <v>-11500</v>
      </c>
      <c r="H18" s="485">
        <f t="shared" si="8"/>
        <v>-11500</v>
      </c>
      <c r="I18" s="6"/>
      <c r="J18" s="6"/>
      <c r="K18" s="6"/>
      <c r="L18" s="486">
        <f t="shared" si="7"/>
        <v>-11500</v>
      </c>
      <c r="M18" s="474"/>
    </row>
    <row r="19" spans="1:13" s="40" customFormat="1" x14ac:dyDescent="0.25">
      <c r="A19" s="511"/>
      <c r="B19" s="512" t="s">
        <v>7</v>
      </c>
      <c r="C19" s="513">
        <f t="shared" ref="C19:L19" si="9">SUM(C16:C18)</f>
        <v>-12000</v>
      </c>
      <c r="D19" s="142">
        <f t="shared" si="9"/>
        <v>-10789.97</v>
      </c>
      <c r="E19" s="7">
        <f t="shared" si="9"/>
        <v>-1210.0300000000007</v>
      </c>
      <c r="F19" s="7"/>
      <c r="G19" s="514">
        <f>SUM(G16:G18)</f>
        <v>-11500</v>
      </c>
      <c r="H19" s="485">
        <f t="shared" si="8"/>
        <v>-12000</v>
      </c>
      <c r="I19" s="7"/>
      <c r="J19" s="7"/>
      <c r="K19" s="7">
        <f t="shared" si="9"/>
        <v>0</v>
      </c>
      <c r="L19" s="1942">
        <f t="shared" si="9"/>
        <v>-12000</v>
      </c>
      <c r="M19" s="516"/>
    </row>
    <row r="20" spans="1:13" x14ac:dyDescent="0.25">
      <c r="A20" s="21"/>
      <c r="B20" s="482"/>
      <c r="C20" s="470"/>
      <c r="D20" s="123"/>
      <c r="E20" s="6"/>
      <c r="F20" s="6"/>
      <c r="G20" s="472"/>
      <c r="H20" s="485"/>
      <c r="I20" s="6"/>
      <c r="J20" s="6"/>
      <c r="K20" s="6"/>
      <c r="L20" s="486"/>
      <c r="M20" s="474"/>
    </row>
    <row r="21" spans="1:13" s="40" customFormat="1" ht="15.75" thickBot="1" x14ac:dyDescent="0.3">
      <c r="A21" s="22"/>
      <c r="B21" s="519" t="s">
        <v>8</v>
      </c>
      <c r="C21" s="490">
        <f t="shared" ref="C21:L21" si="10">+C19+C13</f>
        <v>-7400</v>
      </c>
      <c r="D21" s="124">
        <f t="shared" si="10"/>
        <v>-8671.9699999999993</v>
      </c>
      <c r="E21" s="8">
        <f t="shared" si="10"/>
        <v>1271.9699999999993</v>
      </c>
      <c r="F21" s="8">
        <f t="shared" si="10"/>
        <v>0</v>
      </c>
      <c r="G21" s="493">
        <f t="shared" si="10"/>
        <v>-6900</v>
      </c>
      <c r="H21" s="990">
        <f t="shared" si="10"/>
        <v>-7400</v>
      </c>
      <c r="I21" s="8">
        <f t="shared" si="10"/>
        <v>0</v>
      </c>
      <c r="J21" s="8"/>
      <c r="K21" s="8">
        <f t="shared" si="10"/>
        <v>0</v>
      </c>
      <c r="L21" s="1944">
        <f t="shared" si="10"/>
        <v>-7400</v>
      </c>
      <c r="M21" s="521"/>
    </row>
    <row r="22" spans="1:13" s="28" customFormat="1" ht="12" hidden="1" x14ac:dyDescent="0.2">
      <c r="A22" s="26"/>
      <c r="B22" s="27" t="s">
        <v>6262</v>
      </c>
      <c r="C22" s="25">
        <f>-7400-C21</f>
        <v>0</v>
      </c>
      <c r="D22" s="25">
        <f>SUMIF('asCY Ledger'!H:H,"20001",'asCY Ledger'!C:C)-D21</f>
        <v>0</v>
      </c>
      <c r="E22" s="25"/>
      <c r="F22" s="25"/>
      <c r="G22" s="25"/>
      <c r="H22" s="25"/>
      <c r="I22" s="25"/>
      <c r="J22" s="25"/>
      <c r="K22" s="25"/>
      <c r="L22" s="25"/>
    </row>
    <row r="23" spans="1:13" s="28" customFormat="1" ht="12" x14ac:dyDescent="0.2">
      <c r="A23" s="522"/>
      <c r="B23" s="523"/>
      <c r="C23" s="43"/>
      <c r="D23" s="43"/>
      <c r="E23" s="43"/>
      <c r="F23" s="43"/>
      <c r="G23" s="43"/>
      <c r="H23" s="43"/>
      <c r="I23" s="43"/>
      <c r="J23" s="43"/>
      <c r="K23" s="43"/>
      <c r="L23" s="43"/>
    </row>
    <row r="24" spans="1:13" s="28" customFormat="1" ht="12" x14ac:dyDescent="0.2">
      <c r="A24" s="524"/>
      <c r="B24" s="523"/>
      <c r="C24" s="43"/>
      <c r="D24" s="43"/>
      <c r="E24" s="43"/>
      <c r="F24" s="43"/>
      <c r="G24" s="43"/>
      <c r="H24" s="43"/>
      <c r="I24" s="43"/>
      <c r="J24" s="43"/>
      <c r="K24" s="43"/>
      <c r="L24" s="43"/>
    </row>
    <row r="25" spans="1:13" s="28" customFormat="1" ht="12" x14ac:dyDescent="0.2">
      <c r="A25" s="524"/>
      <c r="B25" s="523"/>
      <c r="C25" s="43"/>
      <c r="D25" s="43"/>
      <c r="E25" s="43"/>
      <c r="F25" s="43"/>
      <c r="G25" s="43"/>
      <c r="H25" s="43"/>
      <c r="I25" s="43"/>
      <c r="J25" s="43"/>
      <c r="K25" s="43"/>
      <c r="L25" s="43"/>
    </row>
    <row r="26" spans="1:13" s="28" customFormat="1" ht="12" x14ac:dyDescent="0.2">
      <c r="A26" s="524"/>
      <c r="B26" s="523"/>
      <c r="C26" s="43"/>
      <c r="D26" s="43"/>
      <c r="E26" s="43"/>
      <c r="F26" s="43"/>
      <c r="G26" s="43"/>
      <c r="H26" s="43"/>
      <c r="I26" s="43"/>
      <c r="J26" s="43"/>
      <c r="K26" s="43"/>
      <c r="L26" s="43"/>
    </row>
    <row r="27" spans="1:13" s="28" customFormat="1" ht="12" x14ac:dyDescent="0.2">
      <c r="A27" s="524"/>
      <c r="B27" s="523"/>
      <c r="C27" s="43"/>
      <c r="D27" s="43"/>
      <c r="E27" s="43"/>
      <c r="F27" s="43"/>
      <c r="G27" s="43"/>
      <c r="H27" s="43"/>
      <c r="I27" s="43"/>
      <c r="J27" s="43"/>
      <c r="K27" s="43"/>
      <c r="L27" s="43"/>
    </row>
    <row r="28" spans="1:13" s="28" customFormat="1" ht="12" x14ac:dyDescent="0.2">
      <c r="A28" s="522"/>
      <c r="B28" s="523"/>
      <c r="C28" s="43"/>
      <c r="D28" s="43"/>
      <c r="E28" s="43"/>
      <c r="F28" s="43"/>
      <c r="G28" s="43"/>
      <c r="H28" s="43"/>
      <c r="I28" s="43"/>
      <c r="J28" s="43"/>
      <c r="K28" s="43"/>
      <c r="L28" s="43"/>
    </row>
    <row r="29" spans="1:13" x14ac:dyDescent="0.25">
      <c r="D29" s="45"/>
    </row>
  </sheetData>
  <mergeCells count="3">
    <mergeCell ref="A1:B1"/>
    <mergeCell ref="A2:M2"/>
    <mergeCell ref="A3:M3"/>
  </mergeCells>
  <printOptions horizontalCentered="1"/>
  <pageMargins left="0.39370078740157483" right="0.39370078740157483" top="0.39370078740157483" bottom="0.39370078740157483" header="0.31496062992125984" footer="0"/>
  <pageSetup paperSize="9" scale="86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8"/>
  <sheetViews>
    <sheetView zoomScale="75" zoomScaleNormal="75" workbookViewId="0">
      <pane xSplit="2" ySplit="7" topLeftCell="C29" activePane="bottomRight" state="frozen"/>
      <selection activeCell="B13" sqref="B13"/>
      <selection pane="topRight" activeCell="B13" sqref="B13"/>
      <selection pane="bottomLeft" activeCell="B13" sqref="B13"/>
      <selection pane="bottomRight" activeCell="H5" sqref="H5"/>
    </sheetView>
  </sheetViews>
  <sheetFormatPr defaultColWidth="9.140625" defaultRowHeight="15" x14ac:dyDescent="0.25"/>
  <cols>
    <col min="1" max="1" width="11.5703125" style="13" customWidth="1"/>
    <col min="2" max="2" width="40.7109375" style="41" bestFit="1" customWidth="1"/>
    <col min="3" max="3" width="10.7109375" style="4" customWidth="1"/>
    <col min="4" max="4" width="11" style="4" hidden="1" customWidth="1"/>
    <col min="5" max="5" width="10.7109375" style="4" hidden="1" customWidth="1"/>
    <col min="6" max="6" width="12.7109375" style="4" hidden="1" customWidth="1"/>
    <col min="7" max="7" width="11.7109375" style="4" hidden="1" customWidth="1"/>
    <col min="8" max="8" width="11.7109375" style="4" customWidth="1"/>
    <col min="9" max="11" width="11.7109375" style="4" hidden="1" customWidth="1"/>
    <col min="12" max="12" width="11.7109375" style="4" customWidth="1"/>
    <col min="13" max="13" width="82.85546875" style="41" customWidth="1"/>
    <col min="14" max="16384" width="9.140625" style="41"/>
  </cols>
  <sheetData>
    <row r="1" spans="1:14" x14ac:dyDescent="0.25">
      <c r="A1" s="1995"/>
      <c r="B1" s="1995"/>
    </row>
    <row r="2" spans="1:14" x14ac:dyDescent="0.25">
      <c r="A2" s="1991" t="s">
        <v>6250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230"/>
    </row>
    <row r="3" spans="1:14" x14ac:dyDescent="0.25">
      <c r="A3" s="1991" t="s">
        <v>2930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</row>
    <row r="4" spans="1:14" ht="15.75" thickBot="1" x14ac:dyDescent="0.3"/>
    <row r="5" spans="1:14" s="2" customFormat="1" ht="45" x14ac:dyDescent="0.25">
      <c r="A5" s="443" t="s">
        <v>6256</v>
      </c>
      <c r="B5" s="444" t="s">
        <v>3020</v>
      </c>
      <c r="C5" s="5" t="s">
        <v>2883</v>
      </c>
      <c r="D5" s="88" t="s">
        <v>2887</v>
      </c>
      <c r="E5" s="5" t="s">
        <v>2768</v>
      </c>
      <c r="F5" s="5" t="s">
        <v>2763</v>
      </c>
      <c r="G5" s="445" t="s">
        <v>2843</v>
      </c>
      <c r="H5" s="87" t="s">
        <v>2886</v>
      </c>
      <c r="I5" s="5" t="s">
        <v>2888</v>
      </c>
      <c r="J5" s="5" t="s">
        <v>2889</v>
      </c>
      <c r="K5" s="5" t="s">
        <v>2890</v>
      </c>
      <c r="L5" s="77" t="s">
        <v>10784</v>
      </c>
      <c r="M5" s="448" t="s">
        <v>2764</v>
      </c>
    </row>
    <row r="6" spans="1:14" x14ac:dyDescent="0.25">
      <c r="A6" s="449"/>
      <c r="B6" s="450"/>
      <c r="C6" s="451"/>
      <c r="D6" s="452"/>
      <c r="E6" s="453"/>
      <c r="F6" s="453"/>
      <c r="G6" s="455"/>
      <c r="H6" s="452"/>
      <c r="I6" s="453"/>
      <c r="J6" s="453"/>
      <c r="K6" s="453"/>
      <c r="L6" s="454"/>
      <c r="M6" s="457"/>
    </row>
    <row r="7" spans="1:14" s="3" customFormat="1" ht="15.75" thickBot="1" x14ac:dyDescent="0.3">
      <c r="A7" s="459"/>
      <c r="B7" s="460"/>
      <c r="C7" s="461" t="s">
        <v>0</v>
      </c>
      <c r="D7" s="462" t="s">
        <v>0</v>
      </c>
      <c r="E7" s="463" t="s">
        <v>0</v>
      </c>
      <c r="F7" s="463" t="s">
        <v>0</v>
      </c>
      <c r="G7" s="465" t="s">
        <v>0</v>
      </c>
      <c r="H7" s="462" t="s">
        <v>0</v>
      </c>
      <c r="I7" s="463" t="s">
        <v>0</v>
      </c>
      <c r="J7" s="463" t="s">
        <v>0</v>
      </c>
      <c r="K7" s="463" t="s">
        <v>0</v>
      </c>
      <c r="L7" s="464" t="s">
        <v>0</v>
      </c>
      <c r="M7" s="525"/>
    </row>
    <row r="8" spans="1:14" x14ac:dyDescent="0.25">
      <c r="A8" s="20"/>
      <c r="B8" s="500" t="s">
        <v>1</v>
      </c>
      <c r="C8" s="501"/>
      <c r="D8" s="502"/>
      <c r="E8" s="503"/>
      <c r="F8" s="503"/>
      <c r="G8" s="505"/>
      <c r="H8" s="502"/>
      <c r="I8" s="503"/>
      <c r="J8" s="503"/>
      <c r="K8" s="503"/>
      <c r="L8" s="526"/>
      <c r="M8" s="52"/>
    </row>
    <row r="9" spans="1:14" x14ac:dyDescent="0.25">
      <c r="A9" s="21">
        <v>200021400</v>
      </c>
      <c r="B9" s="507" t="s">
        <v>6263</v>
      </c>
      <c r="C9" s="508">
        <f>SUMIF('asCY Ledger'!A:A,'20002'!A9,'asCY Ledger'!D:D)</f>
        <v>4700</v>
      </c>
      <c r="D9" s="123">
        <f>SUMIF('asCY Ledger'!A:A,'20002'!A9,'asCY Ledger'!C:C)</f>
        <v>1916.2</v>
      </c>
      <c r="E9" s="483">
        <f>C9-D9</f>
        <v>2783.8</v>
      </c>
      <c r="F9" s="483"/>
      <c r="G9" s="487">
        <f>+C9+F9</f>
        <v>4700</v>
      </c>
      <c r="H9" s="123">
        <f>+C9</f>
        <v>4700</v>
      </c>
      <c r="I9" s="483"/>
      <c r="J9" s="483"/>
      <c r="K9" s="483"/>
      <c r="L9" s="473">
        <f>SUM(H9:K9)</f>
        <v>4700</v>
      </c>
      <c r="M9" s="410"/>
    </row>
    <row r="10" spans="1:14" x14ac:dyDescent="0.25">
      <c r="A10" s="21">
        <v>200021401</v>
      </c>
      <c r="B10" s="507" t="s">
        <v>6264</v>
      </c>
      <c r="C10" s="508">
        <f>SUMIF('asCY Ledger'!A:A,'20002'!A10,'asCY Ledger'!D:D)</f>
        <v>1700</v>
      </c>
      <c r="D10" s="123">
        <f>SUMIF('asCY Ledger'!A:A,'20002'!A10,'asCY Ledger'!C:C)</f>
        <v>1871.67</v>
      </c>
      <c r="E10" s="483">
        <f>C10-D10</f>
        <v>-171.67000000000007</v>
      </c>
      <c r="F10" s="483">
        <v>1900</v>
      </c>
      <c r="G10" s="487">
        <f>+C10+F10</f>
        <v>3600</v>
      </c>
      <c r="H10" s="123">
        <f t="shared" ref="H10:H20" si="0">+C10</f>
        <v>1700</v>
      </c>
      <c r="I10" s="483"/>
      <c r="J10" s="483"/>
      <c r="K10" s="483"/>
      <c r="L10" s="473">
        <f t="shared" ref="L10:L20" si="1">SUM(H10:K10)</f>
        <v>1700</v>
      </c>
      <c r="M10" s="53"/>
    </row>
    <row r="11" spans="1:14" x14ac:dyDescent="0.25">
      <c r="A11" s="21">
        <v>200021502</v>
      </c>
      <c r="B11" s="507" t="s">
        <v>2852</v>
      </c>
      <c r="C11" s="508">
        <f>SUMIF('asCY Ledger'!A:A,'20002'!A11,'asCY Ledger'!D:D)</f>
        <v>500</v>
      </c>
      <c r="D11" s="123">
        <f>SUMIF('asCY Ledger'!A:A,'20002'!A11,'asCY Ledger'!C:C)</f>
        <v>198.75</v>
      </c>
      <c r="E11" s="483">
        <f t="shared" ref="E11:E20" si="2">C11-D11</f>
        <v>301.25</v>
      </c>
      <c r="F11" s="6"/>
      <c r="G11" s="487">
        <f t="shared" ref="G11:G20" si="3">+C11+F11</f>
        <v>500</v>
      </c>
      <c r="H11" s="123">
        <f t="shared" si="0"/>
        <v>500</v>
      </c>
      <c r="I11" s="483"/>
      <c r="J11" s="483"/>
      <c r="K11" s="483"/>
      <c r="L11" s="473">
        <f t="shared" si="1"/>
        <v>500</v>
      </c>
      <c r="M11" s="53"/>
    </row>
    <row r="12" spans="1:14" x14ac:dyDescent="0.25">
      <c r="A12" s="21">
        <v>200021620</v>
      </c>
      <c r="B12" s="507" t="s">
        <v>6257</v>
      </c>
      <c r="C12" s="508">
        <f>SUMIF('asCY Ledger'!A:A,'20002'!A12,'asCY Ledger'!D:D)</f>
        <v>5700</v>
      </c>
      <c r="D12" s="123">
        <f>SUMIF('asCY Ledger'!A:A,'20002'!A12,'asCY Ledger'!C:C)</f>
        <v>1620.99</v>
      </c>
      <c r="E12" s="483">
        <f t="shared" si="2"/>
        <v>4079.01</v>
      </c>
      <c r="F12" s="483"/>
      <c r="G12" s="487">
        <f t="shared" si="3"/>
        <v>5700</v>
      </c>
      <c r="H12" s="123">
        <f t="shared" si="0"/>
        <v>5700</v>
      </c>
      <c r="I12" s="483"/>
      <c r="J12" s="483"/>
      <c r="K12" s="483"/>
      <c r="L12" s="473">
        <f t="shared" si="1"/>
        <v>5700</v>
      </c>
      <c r="M12" s="410"/>
    </row>
    <row r="13" spans="1:14" x14ac:dyDescent="0.25">
      <c r="A13" s="21">
        <v>200022000</v>
      </c>
      <c r="B13" s="507" t="s">
        <v>2733</v>
      </c>
      <c r="C13" s="508">
        <f>SUMIF('asCY Ledger'!A:A,'20002'!A13,'asCY Ledger'!D:D)</f>
        <v>1000</v>
      </c>
      <c r="D13" s="123">
        <f>SUMIF('asCY Ledger'!A:A,'20002'!A13,'asCY Ledger'!C:C)</f>
        <v>0</v>
      </c>
      <c r="E13" s="483">
        <f t="shared" si="2"/>
        <v>1000</v>
      </c>
      <c r="F13" s="6"/>
      <c r="G13" s="487">
        <f t="shared" si="3"/>
        <v>1000</v>
      </c>
      <c r="H13" s="123">
        <f t="shared" si="0"/>
        <v>1000</v>
      </c>
      <c r="I13" s="483"/>
      <c r="J13" s="483"/>
      <c r="K13" s="483"/>
      <c r="L13" s="473">
        <f t="shared" si="1"/>
        <v>1000</v>
      </c>
      <c r="M13" s="53"/>
    </row>
    <row r="14" spans="1:14" x14ac:dyDescent="0.25">
      <c r="A14" s="21">
        <v>200022002</v>
      </c>
      <c r="B14" s="507" t="s">
        <v>3064</v>
      </c>
      <c r="C14" s="508">
        <f>SUMIF('asCY Ledger'!A:A,'20002'!A14,'asCY Ledger'!D:D)</f>
        <v>6000</v>
      </c>
      <c r="D14" s="123">
        <f>SUMIF('asCY Ledger'!A:A,'20002'!A14,'asCY Ledger'!C:C)</f>
        <v>339.85</v>
      </c>
      <c r="E14" s="483">
        <f t="shared" si="2"/>
        <v>5660.15</v>
      </c>
      <c r="F14" s="6"/>
      <c r="G14" s="487">
        <f t="shared" si="3"/>
        <v>6000</v>
      </c>
      <c r="H14" s="123">
        <f t="shared" si="0"/>
        <v>6000</v>
      </c>
      <c r="I14" s="483"/>
      <c r="J14" s="483"/>
      <c r="K14" s="483"/>
      <c r="L14" s="473">
        <f t="shared" si="1"/>
        <v>6000</v>
      </c>
      <c r="M14" s="53"/>
    </row>
    <row r="15" spans="1:14" x14ac:dyDescent="0.25">
      <c r="A15" s="21">
        <v>200022012</v>
      </c>
      <c r="B15" s="507" t="s">
        <v>6265</v>
      </c>
      <c r="C15" s="508">
        <f>SUMIF('asCY Ledger'!A:A,'20002'!A15,'asCY Ledger'!D:D)</f>
        <v>800</v>
      </c>
      <c r="D15" s="123">
        <f>SUMIF('asCY Ledger'!A:A,'20002'!A15,'asCY Ledger'!C:C)</f>
        <v>555</v>
      </c>
      <c r="E15" s="483">
        <f t="shared" si="2"/>
        <v>245</v>
      </c>
      <c r="F15" s="6"/>
      <c r="G15" s="487">
        <f t="shared" si="3"/>
        <v>800</v>
      </c>
      <c r="H15" s="123">
        <f t="shared" si="0"/>
        <v>800</v>
      </c>
      <c r="I15" s="483"/>
      <c r="J15" s="483"/>
      <c r="K15" s="483"/>
      <c r="L15" s="473">
        <f t="shared" si="1"/>
        <v>800</v>
      </c>
      <c r="M15" s="53"/>
    </row>
    <row r="16" spans="1:14" x14ac:dyDescent="0.25">
      <c r="A16" s="21">
        <v>200022433</v>
      </c>
      <c r="B16" s="507" t="s">
        <v>6266</v>
      </c>
      <c r="C16" s="508">
        <f>SUMIF('asCY Ledger'!A:A,'20002'!A16,'asCY Ledger'!D:D)</f>
        <v>100</v>
      </c>
      <c r="D16" s="123">
        <f>SUMIF('asCY Ledger'!A:A,'20002'!A16,'asCY Ledger'!C:C)</f>
        <v>86</v>
      </c>
      <c r="E16" s="483">
        <f t="shared" si="2"/>
        <v>14</v>
      </c>
      <c r="F16" s="6"/>
      <c r="G16" s="487">
        <f t="shared" si="3"/>
        <v>100</v>
      </c>
      <c r="H16" s="123">
        <f t="shared" si="0"/>
        <v>100</v>
      </c>
      <c r="I16" s="483"/>
      <c r="J16" s="483"/>
      <c r="K16" s="483"/>
      <c r="L16" s="473">
        <f t="shared" si="1"/>
        <v>100</v>
      </c>
      <c r="M16" s="53"/>
    </row>
    <row r="17" spans="1:13" x14ac:dyDescent="0.25">
      <c r="A17" s="21">
        <v>200022703</v>
      </c>
      <c r="B17" s="507" t="s">
        <v>2858</v>
      </c>
      <c r="C17" s="508">
        <f>SUMIF('asCY Ledger'!A:A,'20002'!A17,'asCY Ledger'!D:D)</f>
        <v>0</v>
      </c>
      <c r="D17" s="123">
        <f>SUMIF('asCY Ledger'!A:A,'20002'!A17,'asCY Ledger'!C:C)</f>
        <v>261.10000000000002</v>
      </c>
      <c r="E17" s="483">
        <f t="shared" si="2"/>
        <v>-261.10000000000002</v>
      </c>
      <c r="F17" s="6">
        <v>700</v>
      </c>
      <c r="G17" s="487">
        <f t="shared" si="3"/>
        <v>700</v>
      </c>
      <c r="H17" s="123">
        <f t="shared" si="0"/>
        <v>0</v>
      </c>
      <c r="I17" s="483"/>
      <c r="J17" s="483">
        <v>700</v>
      </c>
      <c r="K17" s="483"/>
      <c r="L17" s="473">
        <f t="shared" si="1"/>
        <v>700</v>
      </c>
      <c r="M17" s="473"/>
    </row>
    <row r="18" spans="1:13" x14ac:dyDescent="0.25">
      <c r="A18" s="21">
        <v>200022711</v>
      </c>
      <c r="B18" s="507" t="s">
        <v>6267</v>
      </c>
      <c r="C18" s="508">
        <f>SUMIF('asCY Ledger'!A:A,'20002'!A18,'asCY Ledger'!D:D)</f>
        <v>0</v>
      </c>
      <c r="D18" s="123">
        <f>SUMIF('asCY Ledger'!A:A,'20002'!A18,'asCY Ledger'!C:C)</f>
        <v>0</v>
      </c>
      <c r="E18" s="483">
        <f t="shared" si="2"/>
        <v>0</v>
      </c>
      <c r="F18" s="6"/>
      <c r="G18" s="487">
        <f t="shared" si="3"/>
        <v>0</v>
      </c>
      <c r="H18" s="123">
        <f t="shared" si="0"/>
        <v>0</v>
      </c>
      <c r="I18" s="483"/>
      <c r="J18" s="483">
        <v>500</v>
      </c>
      <c r="K18" s="483"/>
      <c r="L18" s="473">
        <f t="shared" si="1"/>
        <v>500</v>
      </c>
      <c r="M18" s="53"/>
    </row>
    <row r="19" spans="1:13" x14ac:dyDescent="0.25">
      <c r="A19" s="60">
        <v>200025316</v>
      </c>
      <c r="B19" s="517" t="s">
        <v>6268</v>
      </c>
      <c r="C19" s="508">
        <f>SUMIF('asCY Ledger'!A:A,'20002'!A19,'asCY Ledger'!D:D)</f>
        <v>15700</v>
      </c>
      <c r="D19" s="123">
        <f>SUMIF('asCY Ledger'!A:A,'20002'!A19,'asCY Ledger'!C:C)</f>
        <v>0</v>
      </c>
      <c r="E19" s="483">
        <f t="shared" si="2"/>
        <v>15700</v>
      </c>
      <c r="F19" s="483">
        <v>-15700</v>
      </c>
      <c r="G19" s="487">
        <f t="shared" si="3"/>
        <v>0</v>
      </c>
      <c r="H19" s="123">
        <f t="shared" si="0"/>
        <v>15700</v>
      </c>
      <c r="I19" s="483"/>
      <c r="J19" s="483">
        <v>-15700</v>
      </c>
      <c r="K19" s="483"/>
      <c r="L19" s="473">
        <f t="shared" si="1"/>
        <v>0</v>
      </c>
      <c r="M19" s="527"/>
    </row>
    <row r="20" spans="1:13" x14ac:dyDescent="0.25">
      <c r="A20" s="60">
        <v>200025520</v>
      </c>
      <c r="B20" s="517" t="s">
        <v>6269</v>
      </c>
      <c r="C20" s="508">
        <f>SUMIF('asCY Ledger'!A:A,'20002'!A20,'asCY Ledger'!D:D)</f>
        <v>-415</v>
      </c>
      <c r="D20" s="123">
        <f>SUMIF('asCY Ledger'!A:A,'20002'!A20,'asCY Ledger'!C:C)</f>
        <v>670</v>
      </c>
      <c r="E20" s="483">
        <f t="shared" si="2"/>
        <v>-1085</v>
      </c>
      <c r="F20" s="483">
        <v>415</v>
      </c>
      <c r="G20" s="487">
        <f t="shared" si="3"/>
        <v>0</v>
      </c>
      <c r="H20" s="123">
        <f t="shared" si="0"/>
        <v>-415</v>
      </c>
      <c r="I20" s="483"/>
      <c r="J20" s="483"/>
      <c r="K20" s="483"/>
      <c r="L20" s="473">
        <f t="shared" si="1"/>
        <v>-415</v>
      </c>
      <c r="M20" s="527" t="s">
        <v>6270</v>
      </c>
    </row>
    <row r="21" spans="1:13" s="40" customFormat="1" x14ac:dyDescent="0.25">
      <c r="A21" s="511"/>
      <c r="B21" s="512" t="s">
        <v>7</v>
      </c>
      <c r="C21" s="513">
        <f t="shared" ref="C21:G21" si="4">SUM(C9:C20)</f>
        <v>35785</v>
      </c>
      <c r="D21" s="142">
        <f t="shared" si="4"/>
        <v>7519.56</v>
      </c>
      <c r="E21" s="7">
        <f t="shared" si="4"/>
        <v>28265.440000000002</v>
      </c>
      <c r="F21" s="7">
        <f t="shared" si="4"/>
        <v>-12685</v>
      </c>
      <c r="G21" s="515">
        <f t="shared" si="4"/>
        <v>23100</v>
      </c>
      <c r="H21" s="142">
        <f>SUM(H9:H20)</f>
        <v>35785</v>
      </c>
      <c r="I21" s="7">
        <f t="shared" ref="I21:K21" si="5">SUM(I9:I20)</f>
        <v>0</v>
      </c>
      <c r="J21" s="7">
        <f t="shared" si="5"/>
        <v>-14500</v>
      </c>
      <c r="K21" s="7">
        <f t="shared" si="5"/>
        <v>0</v>
      </c>
      <c r="L21" s="528">
        <f>SUM(L9:L20)</f>
        <v>21285</v>
      </c>
      <c r="M21" s="54"/>
    </row>
    <row r="22" spans="1:13" x14ac:dyDescent="0.25">
      <c r="A22" s="21"/>
      <c r="B22" s="482"/>
      <c r="C22" s="470"/>
      <c r="D22" s="123"/>
      <c r="E22" s="6"/>
      <c r="F22" s="6"/>
      <c r="G22" s="487"/>
      <c r="H22" s="123"/>
      <c r="I22" s="6"/>
      <c r="J22" s="6"/>
      <c r="K22" s="6"/>
      <c r="L22" s="471"/>
      <c r="M22" s="53"/>
    </row>
    <row r="23" spans="1:13" s="40" customFormat="1" x14ac:dyDescent="0.25">
      <c r="A23" s="511"/>
      <c r="B23" s="512" t="s">
        <v>2845</v>
      </c>
      <c r="C23" s="513"/>
      <c r="D23" s="142"/>
      <c r="E23" s="7"/>
      <c r="F23" s="7"/>
      <c r="G23" s="515"/>
      <c r="H23" s="142"/>
      <c r="I23" s="7"/>
      <c r="J23" s="7"/>
      <c r="K23" s="7"/>
      <c r="L23" s="528"/>
      <c r="M23" s="54"/>
    </row>
    <row r="24" spans="1:13" x14ac:dyDescent="0.25">
      <c r="A24" s="21">
        <v>200029530</v>
      </c>
      <c r="B24" s="507" t="s">
        <v>6271</v>
      </c>
      <c r="C24" s="470">
        <f>SUMIF('asCY Ledger'!A:A,'20002'!A24,'asCY Ledger'!D:D)</f>
        <v>-8000</v>
      </c>
      <c r="D24" s="123">
        <f>SUMIF('asCY Ledger'!A:A,'20002'!A24,'asCY Ledger'!C:C)</f>
        <v>-225</v>
      </c>
      <c r="E24" s="6">
        <f t="shared" ref="E24:E31" si="6">C24-D24</f>
        <v>-7775</v>
      </c>
      <c r="F24" s="6">
        <v>7500</v>
      </c>
      <c r="G24" s="487">
        <f t="shared" ref="G24:G31" si="7">+C24+F24</f>
        <v>-500</v>
      </c>
      <c r="H24" s="123">
        <f t="shared" ref="H24:H31" si="8">+C24</f>
        <v>-8000</v>
      </c>
      <c r="I24" s="6"/>
      <c r="J24" s="6"/>
      <c r="K24" s="6"/>
      <c r="L24" s="471">
        <f t="shared" ref="L24:L31" si="9">SUM(H24:K24)</f>
        <v>-8000</v>
      </c>
      <c r="M24" s="53"/>
    </row>
    <row r="25" spans="1:13" x14ac:dyDescent="0.25">
      <c r="A25" s="21">
        <v>200029533</v>
      </c>
      <c r="B25" s="507" t="s">
        <v>6272</v>
      </c>
      <c r="C25" s="470">
        <f>SUMIF('asCY Ledger'!A:A,'20002'!A25,'asCY Ledger'!D:D)</f>
        <v>-700</v>
      </c>
      <c r="D25" s="123">
        <f>SUMIF('asCY Ledger'!A:A,'20002'!A25,'asCY Ledger'!C:C)</f>
        <v>0</v>
      </c>
      <c r="E25" s="6">
        <f t="shared" si="6"/>
        <v>-700</v>
      </c>
      <c r="F25" s="6">
        <v>700</v>
      </c>
      <c r="G25" s="487">
        <f t="shared" si="7"/>
        <v>0</v>
      </c>
      <c r="H25" s="123">
        <f t="shared" si="8"/>
        <v>-700</v>
      </c>
      <c r="I25" s="6"/>
      <c r="J25" s="6"/>
      <c r="K25" s="6"/>
      <c r="L25" s="471">
        <f t="shared" si="9"/>
        <v>-700</v>
      </c>
      <c r="M25" s="53"/>
    </row>
    <row r="26" spans="1:13" x14ac:dyDescent="0.25">
      <c r="A26" s="21">
        <v>200029534</v>
      </c>
      <c r="B26" s="507" t="s">
        <v>6273</v>
      </c>
      <c r="C26" s="470">
        <f>SUMIF('asCY Ledger'!A:A,'20002'!A26,'asCY Ledger'!D:D)</f>
        <v>-500</v>
      </c>
      <c r="D26" s="123">
        <f>SUMIF('asCY Ledger'!A:A,'20002'!A26,'asCY Ledger'!C:C)</f>
        <v>0</v>
      </c>
      <c r="E26" s="6">
        <f t="shared" si="6"/>
        <v>-500</v>
      </c>
      <c r="F26" s="6">
        <v>500</v>
      </c>
      <c r="G26" s="487">
        <f t="shared" si="7"/>
        <v>0</v>
      </c>
      <c r="H26" s="123">
        <f t="shared" si="8"/>
        <v>-500</v>
      </c>
      <c r="I26" s="6"/>
      <c r="J26" s="6"/>
      <c r="K26" s="6"/>
      <c r="L26" s="471">
        <f t="shared" si="9"/>
        <v>-500</v>
      </c>
      <c r="M26" s="53"/>
    </row>
    <row r="27" spans="1:13" ht="15" customHeight="1" x14ac:dyDescent="0.25">
      <c r="A27" s="60">
        <v>200029536</v>
      </c>
      <c r="B27" s="517" t="s">
        <v>6274</v>
      </c>
      <c r="C27" s="508">
        <f>SUMIF('asCY Ledger'!A:A,'20002'!A27,'asCY Ledger'!D:D)</f>
        <v>-12100</v>
      </c>
      <c r="D27" s="123">
        <f>SUMIF('asCY Ledger'!A:A,'20002'!A27,'asCY Ledger'!C:C)</f>
        <v>0</v>
      </c>
      <c r="E27" s="483">
        <f t="shared" si="6"/>
        <v>-12100</v>
      </c>
      <c r="F27" s="483">
        <v>7100</v>
      </c>
      <c r="G27" s="487">
        <f t="shared" si="7"/>
        <v>-5000</v>
      </c>
      <c r="H27" s="123">
        <f t="shared" si="8"/>
        <v>-12100</v>
      </c>
      <c r="I27" s="483"/>
      <c r="J27" s="483"/>
      <c r="K27" s="483">
        <v>6100</v>
      </c>
      <c r="L27" s="473">
        <f t="shared" si="9"/>
        <v>-6000</v>
      </c>
      <c r="M27" s="53"/>
    </row>
    <row r="28" spans="1:13" x14ac:dyDescent="0.25">
      <c r="A28" s="60">
        <v>200029537</v>
      </c>
      <c r="B28" s="517" t="s">
        <v>6275</v>
      </c>
      <c r="C28" s="508">
        <f>SUMIF('asCY Ledger'!A:A,'20002'!A28,'asCY Ledger'!D:D)</f>
        <v>-5100</v>
      </c>
      <c r="D28" s="123">
        <f>SUMIF('asCY Ledger'!A:A,'20002'!A28,'asCY Ledger'!C:C)</f>
        <v>0</v>
      </c>
      <c r="E28" s="483">
        <f t="shared" si="6"/>
        <v>-5100</v>
      </c>
      <c r="F28" s="483">
        <v>3000</v>
      </c>
      <c r="G28" s="487">
        <f t="shared" si="7"/>
        <v>-2100</v>
      </c>
      <c r="H28" s="123">
        <f t="shared" si="8"/>
        <v>-5100</v>
      </c>
      <c r="I28" s="483"/>
      <c r="J28" s="483"/>
      <c r="K28" s="483">
        <v>2500</v>
      </c>
      <c r="L28" s="473">
        <f t="shared" si="9"/>
        <v>-2600</v>
      </c>
      <c r="M28" s="53"/>
    </row>
    <row r="29" spans="1:13" ht="15" customHeight="1" x14ac:dyDescent="0.25">
      <c r="A29" s="60">
        <v>200029538</v>
      </c>
      <c r="B29" s="517" t="s">
        <v>6276</v>
      </c>
      <c r="C29" s="508">
        <f>SUMIF('asCY Ledger'!A:A,'20002'!A29,'asCY Ledger'!D:D)</f>
        <v>-12600</v>
      </c>
      <c r="D29" s="123">
        <f>SUMIF('asCY Ledger'!A:A,'20002'!A29,'asCY Ledger'!C:C)</f>
        <v>-733.21</v>
      </c>
      <c r="E29" s="483">
        <f t="shared" si="6"/>
        <v>-11866.79</v>
      </c>
      <c r="F29" s="483">
        <v>9450</v>
      </c>
      <c r="G29" s="487">
        <f t="shared" si="7"/>
        <v>-3150</v>
      </c>
      <c r="H29" s="123">
        <f t="shared" si="8"/>
        <v>-12600</v>
      </c>
      <c r="I29" s="483"/>
      <c r="J29" s="483"/>
      <c r="K29" s="483">
        <v>4200</v>
      </c>
      <c r="L29" s="473">
        <f t="shared" si="9"/>
        <v>-8400</v>
      </c>
      <c r="M29" s="53"/>
    </row>
    <row r="30" spans="1:13" x14ac:dyDescent="0.25">
      <c r="A30" s="60">
        <v>200029539</v>
      </c>
      <c r="B30" s="517" t="s">
        <v>6277</v>
      </c>
      <c r="C30" s="508">
        <f>SUMIF('asCY Ledger'!A:A,'20002'!A30,'asCY Ledger'!D:D)</f>
        <v>-7000</v>
      </c>
      <c r="D30" s="123">
        <f>SUMIF('asCY Ledger'!A:A,'20002'!A30,'asCY Ledger'!C:C)</f>
        <v>-36</v>
      </c>
      <c r="E30" s="483">
        <f t="shared" si="6"/>
        <v>-6964</v>
      </c>
      <c r="F30" s="483">
        <v>5250</v>
      </c>
      <c r="G30" s="487">
        <f t="shared" si="7"/>
        <v>-1750</v>
      </c>
      <c r="H30" s="123">
        <f t="shared" si="8"/>
        <v>-7000</v>
      </c>
      <c r="I30" s="483"/>
      <c r="J30" s="483"/>
      <c r="K30" s="483">
        <v>2300</v>
      </c>
      <c r="L30" s="473">
        <f t="shared" si="9"/>
        <v>-4700</v>
      </c>
      <c r="M30" s="53"/>
    </row>
    <row r="31" spans="1:13" x14ac:dyDescent="0.25">
      <c r="A31" s="21">
        <v>200029552</v>
      </c>
      <c r="B31" s="507" t="s">
        <v>6278</v>
      </c>
      <c r="C31" s="470">
        <f>SUMIF('asCY Ledger'!A:A,'20002'!A31,'asCY Ledger'!D:D)</f>
        <v>-1700</v>
      </c>
      <c r="D31" s="123">
        <f>SUMIF('asCY Ledger'!A:A,'20002'!A31,'asCY Ledger'!C:C)</f>
        <v>-462.5</v>
      </c>
      <c r="E31" s="6">
        <f t="shared" si="6"/>
        <v>-1237.5</v>
      </c>
      <c r="F31" s="6"/>
      <c r="G31" s="487">
        <f t="shared" si="7"/>
        <v>-1700</v>
      </c>
      <c r="H31" s="123">
        <f t="shared" si="8"/>
        <v>-1700</v>
      </c>
      <c r="I31" s="6"/>
      <c r="J31" s="6"/>
      <c r="K31" s="6"/>
      <c r="L31" s="473">
        <f t="shared" si="9"/>
        <v>-1700</v>
      </c>
      <c r="M31" s="53"/>
    </row>
    <row r="32" spans="1:13" s="40" customFormat="1" x14ac:dyDescent="0.25">
      <c r="A32" s="511"/>
      <c r="B32" s="512" t="s">
        <v>7</v>
      </c>
      <c r="C32" s="513">
        <f t="shared" ref="C32:G32" si="10">SUM(C24:C31)</f>
        <v>-47700</v>
      </c>
      <c r="D32" s="142">
        <f t="shared" si="10"/>
        <v>-1456.71</v>
      </c>
      <c r="E32" s="7">
        <f t="shared" si="10"/>
        <v>-46243.29</v>
      </c>
      <c r="F32" s="7">
        <f t="shared" si="10"/>
        <v>33500</v>
      </c>
      <c r="G32" s="515">
        <f t="shared" si="10"/>
        <v>-14200</v>
      </c>
      <c r="H32" s="142">
        <f>SUM(H24:H31)</f>
        <v>-47700</v>
      </c>
      <c r="I32" s="7">
        <f t="shared" ref="I32:K32" si="11">SUM(I24:I31)</f>
        <v>0</v>
      </c>
      <c r="J32" s="7">
        <f t="shared" si="11"/>
        <v>0</v>
      </c>
      <c r="K32" s="7">
        <f t="shared" si="11"/>
        <v>15100</v>
      </c>
      <c r="L32" s="528">
        <f>SUM(L24:L31)</f>
        <v>-32600</v>
      </c>
      <c r="M32" s="54"/>
    </row>
    <row r="33" spans="1:13" x14ac:dyDescent="0.25">
      <c r="A33" s="21"/>
      <c r="B33" s="482"/>
      <c r="C33" s="470"/>
      <c r="D33" s="123"/>
      <c r="E33" s="6"/>
      <c r="F33" s="6"/>
      <c r="G33" s="487"/>
      <c r="H33" s="123"/>
      <c r="I33" s="6"/>
      <c r="J33" s="6"/>
      <c r="K33" s="6"/>
      <c r="L33" s="471"/>
      <c r="M33" s="53"/>
    </row>
    <row r="34" spans="1:13" s="40" customFormat="1" x14ac:dyDescent="0.25">
      <c r="A34" s="511"/>
      <c r="B34" s="512" t="s">
        <v>3040</v>
      </c>
      <c r="C34" s="513"/>
      <c r="D34" s="142"/>
      <c r="E34" s="7"/>
      <c r="F34" s="7"/>
      <c r="G34" s="515"/>
      <c r="H34" s="142"/>
      <c r="I34" s="7"/>
      <c r="J34" s="7"/>
      <c r="K34" s="7"/>
      <c r="L34" s="528"/>
      <c r="M34" s="54"/>
    </row>
    <row r="35" spans="1:13" x14ac:dyDescent="0.25">
      <c r="A35" s="21">
        <v>200021610</v>
      </c>
      <c r="B35" s="507" t="s">
        <v>3063</v>
      </c>
      <c r="C35" s="508">
        <f>SUMIF('asCY Ledger'!A:A,'20002'!A35,'asCY Ledger'!D:D)</f>
        <v>2200</v>
      </c>
      <c r="D35" s="123">
        <f>SUMIF('asCY Ledger'!A:A,'20002'!A35,'asCY Ledger'!C:C)</f>
        <v>0</v>
      </c>
      <c r="E35" s="483">
        <f t="shared" ref="E35:E36" si="12">C35-D35</f>
        <v>2200</v>
      </c>
      <c r="F35" s="483"/>
      <c r="G35" s="487">
        <f t="shared" ref="G35:G36" si="13">+C35+F35</f>
        <v>2200</v>
      </c>
      <c r="H35" s="123">
        <f t="shared" ref="H35:H36" si="14">+C35</f>
        <v>2200</v>
      </c>
      <c r="I35" s="483"/>
      <c r="J35" s="483"/>
      <c r="K35" s="483"/>
      <c r="L35" s="473">
        <f>SUM(H35:K35)</f>
        <v>2200</v>
      </c>
      <c r="M35" s="53"/>
    </row>
    <row r="36" spans="1:13" x14ac:dyDescent="0.25">
      <c r="A36" s="21">
        <v>200022471</v>
      </c>
      <c r="B36" s="507" t="s">
        <v>6279</v>
      </c>
      <c r="C36" s="508">
        <f>SUMIF('asCY Ledger'!A:A,'20002'!A36,'asCY Ledger'!D:D)</f>
        <v>0</v>
      </c>
      <c r="D36" s="123">
        <f>SUMIF('asCY Ledger'!A:A,'20002'!A36,'asCY Ledger'!C:C)</f>
        <v>1220.4000000000001</v>
      </c>
      <c r="E36" s="483">
        <f t="shared" si="12"/>
        <v>-1220.4000000000001</v>
      </c>
      <c r="F36" s="483"/>
      <c r="G36" s="487">
        <f t="shared" si="13"/>
        <v>0</v>
      </c>
      <c r="H36" s="123">
        <f t="shared" si="14"/>
        <v>0</v>
      </c>
      <c r="I36" s="483"/>
      <c r="J36" s="483"/>
      <c r="K36" s="483"/>
      <c r="L36" s="473">
        <f t="shared" ref="L36" si="15">SUM(H36:K36)</f>
        <v>0</v>
      </c>
      <c r="M36" s="53"/>
    </row>
    <row r="37" spans="1:13" s="40" customFormat="1" x14ac:dyDescent="0.25">
      <c r="A37" s="511"/>
      <c r="B37" s="512" t="s">
        <v>7</v>
      </c>
      <c r="C37" s="513">
        <f>SUM(C35:C36)</f>
        <v>2200</v>
      </c>
      <c r="D37" s="142">
        <f t="shared" ref="D37:G37" si="16">SUM(D35:D36)</f>
        <v>1220.4000000000001</v>
      </c>
      <c r="E37" s="7">
        <f t="shared" si="16"/>
        <v>979.59999999999991</v>
      </c>
      <c r="F37" s="7">
        <f t="shared" si="16"/>
        <v>0</v>
      </c>
      <c r="G37" s="515">
        <f t="shared" si="16"/>
        <v>2200</v>
      </c>
      <c r="H37" s="142">
        <f>SUM(H35:H36)</f>
        <v>2200</v>
      </c>
      <c r="I37" s="7">
        <f t="shared" ref="I37:L37" si="17">SUM(I35:I36)</f>
        <v>0</v>
      </c>
      <c r="J37" s="7">
        <f t="shared" si="17"/>
        <v>0</v>
      </c>
      <c r="K37" s="7">
        <f t="shared" si="17"/>
        <v>0</v>
      </c>
      <c r="L37" s="528">
        <f t="shared" si="17"/>
        <v>2200</v>
      </c>
      <c r="M37" s="54"/>
    </row>
    <row r="38" spans="1:13" x14ac:dyDescent="0.25">
      <c r="A38" s="21"/>
      <c r="B38" s="482"/>
      <c r="C38" s="470"/>
      <c r="D38" s="123"/>
      <c r="E38" s="6"/>
      <c r="F38" s="6"/>
      <c r="G38" s="487"/>
      <c r="H38" s="123"/>
      <c r="I38" s="6"/>
      <c r="J38" s="6"/>
      <c r="K38" s="6"/>
      <c r="L38" s="471"/>
      <c r="M38" s="53"/>
    </row>
    <row r="39" spans="1:13" s="40" customFormat="1" ht="15.75" thickBot="1" x14ac:dyDescent="0.3">
      <c r="A39" s="22"/>
      <c r="B39" s="519" t="s">
        <v>8</v>
      </c>
      <c r="C39" s="490">
        <f t="shared" ref="C39:J39" si="18">+C37+C32+C21</f>
        <v>-9715</v>
      </c>
      <c r="D39" s="124">
        <f t="shared" si="18"/>
        <v>7283.25</v>
      </c>
      <c r="E39" s="8">
        <f t="shared" si="18"/>
        <v>-16998.25</v>
      </c>
      <c r="F39" s="8">
        <f t="shared" si="18"/>
        <v>20815</v>
      </c>
      <c r="G39" s="529">
        <f t="shared" si="18"/>
        <v>11100</v>
      </c>
      <c r="H39" s="1945">
        <f t="shared" si="18"/>
        <v>-9715</v>
      </c>
      <c r="I39" s="8">
        <f t="shared" si="18"/>
        <v>0</v>
      </c>
      <c r="J39" s="8">
        <f t="shared" si="18"/>
        <v>-14500</v>
      </c>
      <c r="K39" s="8">
        <f>+K37+K32+K21</f>
        <v>15100</v>
      </c>
      <c r="L39" s="530">
        <f t="shared" ref="L39" si="19">+L37+L32+L21</f>
        <v>-9115</v>
      </c>
      <c r="M39" s="55"/>
    </row>
    <row r="40" spans="1:13" s="28" customFormat="1" ht="12" hidden="1" x14ac:dyDescent="0.2">
      <c r="A40" s="26"/>
      <c r="B40" s="27" t="s">
        <v>6262</v>
      </c>
      <c r="C40" s="25">
        <f>-9715-C39</f>
        <v>0</v>
      </c>
      <c r="D40" s="25">
        <f>SUMIF('asCY Ledger'!H:H,"20002",'asCY Ledger'!C:C)-D39</f>
        <v>0</v>
      </c>
      <c r="E40" s="25"/>
      <c r="F40" s="25"/>
      <c r="G40" s="25"/>
      <c r="H40" s="25"/>
      <c r="I40" s="25"/>
      <c r="J40" s="25"/>
      <c r="K40" s="25"/>
      <c r="L40" s="25"/>
    </row>
    <row r="41" spans="1:13" s="28" customFormat="1" ht="12" x14ac:dyDescent="0.2">
      <c r="A41" s="26"/>
      <c r="C41" s="25"/>
      <c r="D41" s="25"/>
      <c r="E41" s="25"/>
      <c r="F41" s="25"/>
      <c r="G41" s="25"/>
      <c r="H41" s="25"/>
      <c r="I41" s="25"/>
      <c r="J41" s="25"/>
      <c r="K41" s="25"/>
      <c r="L41" s="25"/>
    </row>
    <row r="42" spans="1:13" s="28" customFormat="1" ht="12" x14ac:dyDescent="0.2">
      <c r="A42" s="524"/>
      <c r="B42" s="523"/>
      <c r="C42" s="43"/>
      <c r="D42" s="43"/>
      <c r="E42" s="43"/>
      <c r="F42" s="43"/>
      <c r="G42" s="43"/>
      <c r="H42" s="43"/>
      <c r="I42" s="43"/>
      <c r="J42" s="43"/>
      <c r="K42" s="43"/>
      <c r="L42" s="43"/>
    </row>
    <row r="43" spans="1:13" s="28" customFormat="1" ht="12" x14ac:dyDescent="0.2">
      <c r="A43" s="524"/>
      <c r="B43" s="523"/>
      <c r="C43" s="43"/>
      <c r="D43" s="43"/>
      <c r="E43" s="43"/>
      <c r="F43" s="43"/>
      <c r="G43" s="43"/>
      <c r="H43" s="43"/>
      <c r="I43" s="43"/>
      <c r="J43" s="43"/>
      <c r="K43" s="43"/>
      <c r="L43" s="43"/>
    </row>
    <row r="44" spans="1:13" s="28" customFormat="1" ht="12" x14ac:dyDescent="0.2">
      <c r="A44" s="524"/>
      <c r="B44" s="523"/>
      <c r="C44" s="43"/>
      <c r="D44" s="43"/>
      <c r="E44" s="43"/>
      <c r="F44" s="43"/>
      <c r="G44" s="43"/>
      <c r="H44" s="43"/>
      <c r="I44" s="43"/>
      <c r="J44" s="43"/>
      <c r="K44" s="43"/>
      <c r="L44" s="43"/>
    </row>
    <row r="45" spans="1:13" s="28" customFormat="1" ht="12" x14ac:dyDescent="0.2">
      <c r="A45" s="524"/>
      <c r="B45" s="523"/>
      <c r="C45" s="43"/>
      <c r="D45" s="43"/>
      <c r="E45" s="43"/>
      <c r="F45" s="43"/>
      <c r="G45" s="43"/>
      <c r="H45" s="43"/>
      <c r="I45" s="43"/>
      <c r="J45" s="43"/>
      <c r="K45" s="43"/>
      <c r="L45" s="43"/>
    </row>
    <row r="46" spans="1:13" s="28" customFormat="1" ht="12" x14ac:dyDescent="0.2">
      <c r="A46" s="522"/>
      <c r="B46" s="523"/>
      <c r="C46" s="43"/>
      <c r="D46" s="43"/>
      <c r="E46" s="43"/>
      <c r="F46" s="43"/>
      <c r="G46" s="43"/>
      <c r="H46" s="43"/>
      <c r="I46" s="43"/>
      <c r="J46" s="43"/>
      <c r="K46" s="43"/>
      <c r="L46" s="43"/>
    </row>
    <row r="47" spans="1:13" x14ac:dyDescent="0.25">
      <c r="A47" s="42"/>
      <c r="B47" s="74"/>
      <c r="C47" s="45"/>
      <c r="D47" s="45"/>
      <c r="E47" s="45"/>
      <c r="F47" s="45"/>
      <c r="G47" s="45"/>
      <c r="H47" s="45"/>
      <c r="I47" s="45"/>
      <c r="J47" s="45"/>
      <c r="K47" s="45"/>
      <c r="L47" s="45"/>
    </row>
    <row r="48" spans="1:13" x14ac:dyDescent="0.25">
      <c r="A48" s="42"/>
      <c r="B48" s="74"/>
      <c r="C48" s="45"/>
      <c r="D48" s="45"/>
      <c r="E48" s="45"/>
      <c r="F48" s="45"/>
      <c r="G48" s="45"/>
      <c r="H48" s="45"/>
      <c r="I48" s="45"/>
      <c r="J48" s="45"/>
      <c r="K48" s="45"/>
      <c r="L48" s="45"/>
    </row>
  </sheetData>
  <mergeCells count="3">
    <mergeCell ref="A1:B1"/>
    <mergeCell ref="A2:M2"/>
    <mergeCell ref="A3:M3"/>
  </mergeCells>
  <printOptions horizontalCentered="1"/>
  <pageMargins left="0.39370078740157483" right="0.39370078740157483" top="0.39370078740157483" bottom="0.39370078740157483" header="0.31496062992125984" footer="0"/>
  <pageSetup paperSize="9" scale="6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9"/>
  <sheetViews>
    <sheetView zoomScale="75" zoomScaleNormal="75" workbookViewId="0">
      <pane xSplit="2" ySplit="7" topLeftCell="C11" activePane="bottomRight" state="frozen"/>
      <selection activeCell="B13" sqref="B13"/>
      <selection pane="topRight" activeCell="B13" sqref="B13"/>
      <selection pane="bottomLeft" activeCell="B13" sqref="B13"/>
      <selection pane="bottomRight" activeCell="H5" sqref="H5"/>
    </sheetView>
  </sheetViews>
  <sheetFormatPr defaultColWidth="9.140625" defaultRowHeight="15" x14ac:dyDescent="0.25"/>
  <cols>
    <col min="1" max="1" width="11.5703125" style="13" customWidth="1"/>
    <col min="2" max="2" width="40.7109375" style="41" bestFit="1" customWidth="1"/>
    <col min="3" max="3" width="10.7109375" style="4" customWidth="1"/>
    <col min="4" max="4" width="11" style="4" hidden="1" customWidth="1"/>
    <col min="5" max="5" width="10.7109375" style="4" hidden="1" customWidth="1"/>
    <col min="6" max="6" width="12.7109375" style="4" hidden="1" customWidth="1"/>
    <col min="7" max="7" width="11.7109375" style="4" hidden="1" customWidth="1"/>
    <col min="8" max="8" width="11.7109375" style="4" customWidth="1"/>
    <col min="9" max="11" width="11.7109375" style="4" hidden="1" customWidth="1"/>
    <col min="12" max="12" width="11.7109375" style="4" customWidth="1"/>
    <col min="13" max="13" width="81.85546875" style="41" customWidth="1"/>
    <col min="14" max="16384" width="9.140625" style="41"/>
  </cols>
  <sheetData>
    <row r="1" spans="1:14" x14ac:dyDescent="0.25">
      <c r="A1" s="1995"/>
      <c r="B1" s="1995"/>
    </row>
    <row r="2" spans="1:14" x14ac:dyDescent="0.25">
      <c r="A2" s="1991" t="s">
        <v>6250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230"/>
    </row>
    <row r="3" spans="1:14" x14ac:dyDescent="0.25">
      <c r="A3" s="1991" t="s">
        <v>2931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</row>
    <row r="4" spans="1:14" ht="15.75" thickBot="1" x14ac:dyDescent="0.3"/>
    <row r="5" spans="1:14" s="2" customFormat="1" ht="45" x14ac:dyDescent="0.25">
      <c r="A5" s="443" t="s">
        <v>6256</v>
      </c>
      <c r="B5" s="444" t="s">
        <v>3020</v>
      </c>
      <c r="C5" s="5" t="s">
        <v>2883</v>
      </c>
      <c r="D5" s="88" t="s">
        <v>2887</v>
      </c>
      <c r="E5" s="5" t="s">
        <v>2768</v>
      </c>
      <c r="F5" s="5" t="s">
        <v>2763</v>
      </c>
      <c r="G5" s="445" t="s">
        <v>2843</v>
      </c>
      <c r="H5" s="87" t="s">
        <v>2886</v>
      </c>
      <c r="I5" s="5" t="s">
        <v>2888</v>
      </c>
      <c r="J5" s="5" t="s">
        <v>2889</v>
      </c>
      <c r="K5" s="5" t="s">
        <v>2890</v>
      </c>
      <c r="L5" s="77" t="s">
        <v>10784</v>
      </c>
      <c r="M5" s="448" t="s">
        <v>2764</v>
      </c>
    </row>
    <row r="6" spans="1:14" x14ac:dyDescent="0.25">
      <c r="A6" s="449"/>
      <c r="B6" s="450"/>
      <c r="C6" s="451"/>
      <c r="D6" s="452"/>
      <c r="E6" s="453"/>
      <c r="F6" s="453"/>
      <c r="G6" s="531"/>
      <c r="H6" s="452"/>
      <c r="I6" s="453"/>
      <c r="J6" s="453"/>
      <c r="K6" s="453"/>
      <c r="L6" s="454"/>
      <c r="M6" s="457"/>
    </row>
    <row r="7" spans="1:14" s="3" customFormat="1" ht="15.75" thickBot="1" x14ac:dyDescent="0.3">
      <c r="A7" s="459"/>
      <c r="B7" s="460"/>
      <c r="C7" s="461" t="s">
        <v>0</v>
      </c>
      <c r="D7" s="462" t="s">
        <v>0</v>
      </c>
      <c r="E7" s="463" t="s">
        <v>0</v>
      </c>
      <c r="F7" s="463" t="s">
        <v>0</v>
      </c>
      <c r="G7" s="532" t="s">
        <v>0</v>
      </c>
      <c r="H7" s="462" t="s">
        <v>0</v>
      </c>
      <c r="I7" s="463" t="s">
        <v>0</v>
      </c>
      <c r="J7" s="463" t="s">
        <v>0</v>
      </c>
      <c r="K7" s="463" t="s">
        <v>0</v>
      </c>
      <c r="L7" s="464" t="s">
        <v>0</v>
      </c>
      <c r="M7" s="525"/>
    </row>
    <row r="8" spans="1:14" x14ac:dyDescent="0.25">
      <c r="A8" s="20"/>
      <c r="B8" s="500" t="s">
        <v>1</v>
      </c>
      <c r="C8" s="501"/>
      <c r="D8" s="502"/>
      <c r="E8" s="503"/>
      <c r="F8" s="503"/>
      <c r="G8" s="505"/>
      <c r="H8" s="502"/>
      <c r="I8" s="503"/>
      <c r="J8" s="503"/>
      <c r="K8" s="503"/>
      <c r="L8" s="526"/>
      <c r="M8" s="52"/>
    </row>
    <row r="9" spans="1:14" x14ac:dyDescent="0.25">
      <c r="A9" s="21">
        <v>200041400</v>
      </c>
      <c r="B9" s="507" t="s">
        <v>6263</v>
      </c>
      <c r="C9" s="508">
        <f>SUMIF('asCY Ledger'!A:A,'20004'!A9,'asCY Ledger'!D:D)</f>
        <v>1500</v>
      </c>
      <c r="D9" s="123">
        <f>SUMIF('asCY Ledger'!A:A,'20004'!A9,'asCY Ledger'!C:C)</f>
        <v>899.06</v>
      </c>
      <c r="E9" s="483">
        <f>C9-D9</f>
        <v>600.94000000000005</v>
      </c>
      <c r="F9" s="483"/>
      <c r="G9" s="487">
        <f>+C9+F9</f>
        <v>1500</v>
      </c>
      <c r="H9" s="123">
        <f>+C9</f>
        <v>1500</v>
      </c>
      <c r="I9" s="483"/>
      <c r="J9" s="483"/>
      <c r="K9" s="483"/>
      <c r="L9" s="473">
        <f>SUM(H9:K9)</f>
        <v>1500</v>
      </c>
      <c r="M9" s="53"/>
    </row>
    <row r="10" spans="1:14" x14ac:dyDescent="0.25">
      <c r="A10" s="21">
        <v>200041401</v>
      </c>
      <c r="B10" s="507" t="s">
        <v>6264</v>
      </c>
      <c r="C10" s="508">
        <f>SUMIF('asCY Ledger'!A:A,'20004'!A10,'asCY Ledger'!D:D)</f>
        <v>1300</v>
      </c>
      <c r="D10" s="123">
        <f>SUMIF('asCY Ledger'!A:A,'20004'!A10,'asCY Ledger'!C:C)</f>
        <v>430.48</v>
      </c>
      <c r="E10" s="483">
        <f>C10-D10</f>
        <v>869.52</v>
      </c>
      <c r="F10" s="483"/>
      <c r="G10" s="487">
        <f>+C10+F10</f>
        <v>1300</v>
      </c>
      <c r="H10" s="123">
        <f t="shared" ref="H10:H19" si="0">+C10</f>
        <v>1300</v>
      </c>
      <c r="I10" s="483"/>
      <c r="J10" s="483"/>
      <c r="K10" s="483"/>
      <c r="L10" s="473">
        <f t="shared" ref="L10:L19" si="1">SUM(H10:K10)</f>
        <v>1300</v>
      </c>
      <c r="M10" s="53"/>
    </row>
    <row r="11" spans="1:14" x14ac:dyDescent="0.25">
      <c r="A11" s="21">
        <v>200041500</v>
      </c>
      <c r="B11" s="507" t="s">
        <v>6280</v>
      </c>
      <c r="C11" s="508">
        <f>SUMIF('asCY Ledger'!A:A,'20004'!A11,'asCY Ledger'!D:D)</f>
        <v>0</v>
      </c>
      <c r="D11" s="123">
        <f>SUMIF('asCY Ledger'!A:A,'20004'!A11,'asCY Ledger'!C:C)</f>
        <v>282.2</v>
      </c>
      <c r="E11" s="483"/>
      <c r="F11" s="483">
        <v>282</v>
      </c>
      <c r="G11" s="487">
        <f>+C11+F11</f>
        <v>282</v>
      </c>
      <c r="H11" s="123">
        <f t="shared" si="0"/>
        <v>0</v>
      </c>
      <c r="I11" s="483"/>
      <c r="J11" s="483"/>
      <c r="K11" s="483"/>
      <c r="L11" s="473">
        <f t="shared" si="1"/>
        <v>0</v>
      </c>
      <c r="M11" s="53"/>
    </row>
    <row r="12" spans="1:14" x14ac:dyDescent="0.25">
      <c r="A12" s="21">
        <v>200041502</v>
      </c>
      <c r="B12" s="507" t="s">
        <v>2852</v>
      </c>
      <c r="C12" s="508">
        <f>SUMIF('asCY Ledger'!A:A,'20004'!A12,'asCY Ledger'!D:D)</f>
        <v>100</v>
      </c>
      <c r="D12" s="123">
        <f>SUMIF('asCY Ledger'!A:A,'20004'!A12,'asCY Ledger'!C:C)</f>
        <v>0</v>
      </c>
      <c r="E12" s="483">
        <f t="shared" ref="E12:E19" si="2">C12-D12</f>
        <v>100</v>
      </c>
      <c r="F12" s="6"/>
      <c r="G12" s="487">
        <f t="shared" ref="G12:G19" si="3">+C12+F12</f>
        <v>100</v>
      </c>
      <c r="H12" s="123">
        <f t="shared" si="0"/>
        <v>100</v>
      </c>
      <c r="I12" s="483"/>
      <c r="J12" s="483"/>
      <c r="K12" s="483"/>
      <c r="L12" s="473">
        <f t="shared" si="1"/>
        <v>100</v>
      </c>
      <c r="M12" s="53"/>
    </row>
    <row r="13" spans="1:14" x14ac:dyDescent="0.25">
      <c r="A13" s="21">
        <v>200041620</v>
      </c>
      <c r="B13" s="507" t="s">
        <v>6257</v>
      </c>
      <c r="C13" s="508">
        <f>SUMIF('asCY Ledger'!A:A,'20004'!A13,'asCY Ledger'!D:D)</f>
        <v>1800</v>
      </c>
      <c r="D13" s="123">
        <f>SUMIF('asCY Ledger'!A:A,'20004'!A13,'asCY Ledger'!C:C)</f>
        <v>467.39</v>
      </c>
      <c r="E13" s="483">
        <f t="shared" si="2"/>
        <v>1332.6100000000001</v>
      </c>
      <c r="F13" s="483"/>
      <c r="G13" s="487">
        <f t="shared" si="3"/>
        <v>1800</v>
      </c>
      <c r="H13" s="123">
        <f t="shared" si="0"/>
        <v>1800</v>
      </c>
      <c r="I13" s="483"/>
      <c r="J13" s="483"/>
      <c r="K13" s="483"/>
      <c r="L13" s="473">
        <f t="shared" si="1"/>
        <v>1800</v>
      </c>
      <c r="M13" s="53"/>
    </row>
    <row r="14" spans="1:14" x14ac:dyDescent="0.25">
      <c r="A14" s="21">
        <v>200042000</v>
      </c>
      <c r="B14" s="507" t="s">
        <v>2733</v>
      </c>
      <c r="C14" s="508">
        <f>SUMIF('asCY Ledger'!A:A,'20004'!A14,'asCY Ledger'!D:D)</f>
        <v>300</v>
      </c>
      <c r="D14" s="123">
        <f>SUMIF('asCY Ledger'!A:A,'20004'!A14,'asCY Ledger'!C:C)</f>
        <v>0</v>
      </c>
      <c r="E14" s="483">
        <f t="shared" si="2"/>
        <v>300</v>
      </c>
      <c r="F14" s="6"/>
      <c r="G14" s="487">
        <f t="shared" si="3"/>
        <v>300</v>
      </c>
      <c r="H14" s="123">
        <f t="shared" si="0"/>
        <v>300</v>
      </c>
      <c r="I14" s="483"/>
      <c r="J14" s="483"/>
      <c r="K14" s="483"/>
      <c r="L14" s="473">
        <f t="shared" si="1"/>
        <v>300</v>
      </c>
      <c r="M14" s="53"/>
    </row>
    <row r="15" spans="1:14" x14ac:dyDescent="0.25">
      <c r="A15" s="21">
        <v>200042002</v>
      </c>
      <c r="B15" s="507" t="s">
        <v>3064</v>
      </c>
      <c r="C15" s="508">
        <f>SUMIF('asCY Ledger'!A:A,'20004'!A15,'asCY Ledger'!D:D)</f>
        <v>200</v>
      </c>
      <c r="D15" s="123">
        <f>SUMIF('asCY Ledger'!A:A,'20004'!A15,'asCY Ledger'!C:C)</f>
        <v>102.9</v>
      </c>
      <c r="E15" s="483">
        <f t="shared" si="2"/>
        <v>97.1</v>
      </c>
      <c r="F15" s="6"/>
      <c r="G15" s="487">
        <f t="shared" si="3"/>
        <v>200</v>
      </c>
      <c r="H15" s="123">
        <f t="shared" si="0"/>
        <v>200</v>
      </c>
      <c r="I15" s="483"/>
      <c r="J15" s="483"/>
      <c r="K15" s="483"/>
      <c r="L15" s="473">
        <f t="shared" si="1"/>
        <v>200</v>
      </c>
      <c r="M15" s="53"/>
    </row>
    <row r="16" spans="1:14" x14ac:dyDescent="0.25">
      <c r="A16" s="21">
        <v>200042012</v>
      </c>
      <c r="B16" s="507" t="s">
        <v>6265</v>
      </c>
      <c r="C16" s="508">
        <f>SUMIF('asCY Ledger'!A:A,'20004'!A16,'asCY Ledger'!D:D)</f>
        <v>100</v>
      </c>
      <c r="D16" s="123">
        <f>SUMIF('asCY Ledger'!A:A,'20004'!A16,'asCY Ledger'!C:C)</f>
        <v>58.2</v>
      </c>
      <c r="E16" s="483">
        <f t="shared" si="2"/>
        <v>41.8</v>
      </c>
      <c r="F16" s="6"/>
      <c r="G16" s="487">
        <f t="shared" si="3"/>
        <v>100</v>
      </c>
      <c r="H16" s="123">
        <f t="shared" si="0"/>
        <v>100</v>
      </c>
      <c r="I16" s="483"/>
      <c r="J16" s="483"/>
      <c r="K16" s="483"/>
      <c r="L16" s="473">
        <f t="shared" si="1"/>
        <v>100</v>
      </c>
      <c r="M16" s="53"/>
    </row>
    <row r="17" spans="1:13" x14ac:dyDescent="0.25">
      <c r="A17" s="21">
        <v>200042106</v>
      </c>
      <c r="B17" s="507" t="s">
        <v>6281</v>
      </c>
      <c r="C17" s="508">
        <f>SUMIF('asCY Ledger'!A:A,'20004'!A17,'asCY Ledger'!D:D)</f>
        <v>200</v>
      </c>
      <c r="D17" s="123">
        <f>SUMIF('asCY Ledger'!A:A,'20004'!A17,'asCY Ledger'!C:C)</f>
        <v>0</v>
      </c>
      <c r="E17" s="483">
        <f t="shared" si="2"/>
        <v>200</v>
      </c>
      <c r="F17" s="6"/>
      <c r="G17" s="487">
        <f t="shared" si="3"/>
        <v>200</v>
      </c>
      <c r="H17" s="123">
        <f t="shared" si="0"/>
        <v>200</v>
      </c>
      <c r="I17" s="483"/>
      <c r="J17" s="483"/>
      <c r="K17" s="483"/>
      <c r="L17" s="473">
        <f t="shared" si="1"/>
        <v>200</v>
      </c>
      <c r="M17" s="53"/>
    </row>
    <row r="18" spans="1:13" x14ac:dyDescent="0.25">
      <c r="A18" s="60">
        <v>200042433</v>
      </c>
      <c r="B18" s="517" t="s">
        <v>6282</v>
      </c>
      <c r="C18" s="508">
        <f>SUMIF('asCY Ledger'!A:A,'20004'!A18,'asCY Ledger'!D:D)</f>
        <v>400</v>
      </c>
      <c r="D18" s="123">
        <f>SUMIF('asCY Ledger'!A:A,'20004'!A18,'asCY Ledger'!C:C)</f>
        <v>307.88</v>
      </c>
      <c r="E18" s="483">
        <f t="shared" si="2"/>
        <v>92.12</v>
      </c>
      <c r="F18" s="483"/>
      <c r="G18" s="487">
        <f t="shared" si="3"/>
        <v>400</v>
      </c>
      <c r="H18" s="123">
        <f t="shared" si="0"/>
        <v>400</v>
      </c>
      <c r="I18" s="483"/>
      <c r="J18" s="483"/>
      <c r="K18" s="483"/>
      <c r="L18" s="473">
        <f t="shared" si="1"/>
        <v>400</v>
      </c>
      <c r="M18" s="527"/>
    </row>
    <row r="19" spans="1:13" x14ac:dyDescent="0.25">
      <c r="A19" s="21">
        <v>200042711</v>
      </c>
      <c r="B19" s="507" t="s">
        <v>6283</v>
      </c>
      <c r="C19" s="508">
        <f>SUMIF('asCY Ledger'!A:A,'20004'!A19,'asCY Ledger'!D:D)</f>
        <v>300</v>
      </c>
      <c r="D19" s="123">
        <f>SUMIF('asCY Ledger'!A:A,'20004'!A19,'asCY Ledger'!C:C)</f>
        <v>441.69</v>
      </c>
      <c r="E19" s="483">
        <f t="shared" si="2"/>
        <v>-141.69</v>
      </c>
      <c r="F19" s="6">
        <v>100</v>
      </c>
      <c r="G19" s="487">
        <f t="shared" si="3"/>
        <v>400</v>
      </c>
      <c r="H19" s="123">
        <f t="shared" si="0"/>
        <v>300</v>
      </c>
      <c r="I19" s="483"/>
      <c r="J19" s="483">
        <v>100</v>
      </c>
      <c r="K19" s="483"/>
      <c r="L19" s="473">
        <f t="shared" si="1"/>
        <v>400</v>
      </c>
      <c r="M19" s="53"/>
    </row>
    <row r="20" spans="1:13" s="40" customFormat="1" x14ac:dyDescent="0.25">
      <c r="A20" s="511"/>
      <c r="B20" s="512" t="s">
        <v>7</v>
      </c>
      <c r="C20" s="513">
        <f t="shared" ref="C20:L20" si="4">SUM(C9:C19)</f>
        <v>6200</v>
      </c>
      <c r="D20" s="142">
        <f t="shared" si="4"/>
        <v>2989.8</v>
      </c>
      <c r="E20" s="7">
        <f t="shared" si="4"/>
        <v>3492.4</v>
      </c>
      <c r="F20" s="7">
        <f t="shared" si="4"/>
        <v>382</v>
      </c>
      <c r="G20" s="533">
        <f t="shared" si="4"/>
        <v>6582</v>
      </c>
      <c r="H20" s="1946">
        <f t="shared" si="4"/>
        <v>6200</v>
      </c>
      <c r="I20" s="7">
        <f t="shared" si="4"/>
        <v>0</v>
      </c>
      <c r="J20" s="7">
        <f t="shared" si="4"/>
        <v>100</v>
      </c>
      <c r="K20" s="7">
        <f t="shared" si="4"/>
        <v>0</v>
      </c>
      <c r="L20" s="528">
        <f t="shared" si="4"/>
        <v>6300</v>
      </c>
      <c r="M20" s="54"/>
    </row>
    <row r="21" spans="1:13" x14ac:dyDescent="0.25">
      <c r="A21" s="21"/>
      <c r="B21" s="482"/>
      <c r="C21" s="470"/>
      <c r="D21" s="123"/>
      <c r="E21" s="6"/>
      <c r="F21" s="6"/>
      <c r="G21" s="487"/>
      <c r="H21" s="123"/>
      <c r="I21" s="6"/>
      <c r="J21" s="6"/>
      <c r="K21" s="6"/>
      <c r="L21" s="471"/>
      <c r="M21" s="53"/>
    </row>
    <row r="22" spans="1:13" s="40" customFormat="1" x14ac:dyDescent="0.25">
      <c r="A22" s="511"/>
      <c r="B22" s="512" t="s">
        <v>2845</v>
      </c>
      <c r="C22" s="513"/>
      <c r="D22" s="142"/>
      <c r="E22" s="7"/>
      <c r="F22" s="7"/>
      <c r="G22" s="515"/>
      <c r="H22" s="142"/>
      <c r="I22" s="7"/>
      <c r="J22" s="7"/>
      <c r="K22" s="7"/>
      <c r="L22" s="528"/>
      <c r="M22" s="53"/>
    </row>
    <row r="23" spans="1:13" x14ac:dyDescent="0.25">
      <c r="A23" s="21">
        <v>200049538</v>
      </c>
      <c r="B23" s="507" t="s">
        <v>6284</v>
      </c>
      <c r="C23" s="470">
        <f>SUMIF('asCY Ledger'!A:A,'20004'!A23,'asCY Ledger'!D:D)</f>
        <v>-19000</v>
      </c>
      <c r="D23" s="123">
        <f>SUMIF('asCY Ledger'!A:A,'20004'!A23,'asCY Ledger'!C:C)</f>
        <v>41</v>
      </c>
      <c r="E23" s="6">
        <f t="shared" ref="E23:E24" si="5">C23-D23</f>
        <v>-19041</v>
      </c>
      <c r="F23" s="6">
        <v>14250</v>
      </c>
      <c r="G23" s="487">
        <f t="shared" ref="G23:G24" si="6">+C23+F23</f>
        <v>-4750</v>
      </c>
      <c r="H23" s="123">
        <f t="shared" ref="H23:H24" si="7">+C23</f>
        <v>-19000</v>
      </c>
      <c r="I23" s="6"/>
      <c r="J23" s="6"/>
      <c r="K23" s="6">
        <v>6300</v>
      </c>
      <c r="L23" s="471">
        <f t="shared" ref="L23:L24" si="8">SUM(H23:K23)</f>
        <v>-12700</v>
      </c>
      <c r="M23" s="53"/>
    </row>
    <row r="24" spans="1:13" x14ac:dyDescent="0.25">
      <c r="A24" s="21">
        <v>200049539</v>
      </c>
      <c r="B24" s="507" t="s">
        <v>6285</v>
      </c>
      <c r="C24" s="470">
        <f>SUMIF('asCY Ledger'!A:A,'20004'!A24,'asCY Ledger'!D:D)</f>
        <v>-10900</v>
      </c>
      <c r="D24" s="123">
        <f>SUMIF('asCY Ledger'!A:A,'20004'!A24,'asCY Ledger'!C:C)</f>
        <v>488</v>
      </c>
      <c r="E24" s="6">
        <f t="shared" si="5"/>
        <v>-11388</v>
      </c>
      <c r="F24" s="6">
        <v>8175</v>
      </c>
      <c r="G24" s="487">
        <f t="shared" si="6"/>
        <v>-2725</v>
      </c>
      <c r="H24" s="123">
        <f t="shared" si="7"/>
        <v>-10900</v>
      </c>
      <c r="I24" s="6"/>
      <c r="J24" s="6"/>
      <c r="K24" s="6">
        <v>3600</v>
      </c>
      <c r="L24" s="471">
        <f t="shared" si="8"/>
        <v>-7300</v>
      </c>
      <c r="M24" s="53"/>
    </row>
    <row r="25" spans="1:13" s="40" customFormat="1" x14ac:dyDescent="0.25">
      <c r="A25" s="511"/>
      <c r="B25" s="512" t="s">
        <v>7</v>
      </c>
      <c r="C25" s="513">
        <f t="shared" ref="C25:L25" si="9">SUM(C23:C24)</f>
        <v>-29900</v>
      </c>
      <c r="D25" s="142">
        <f t="shared" si="9"/>
        <v>529</v>
      </c>
      <c r="E25" s="7">
        <f t="shared" si="9"/>
        <v>-30429</v>
      </c>
      <c r="F25" s="7">
        <f t="shared" si="9"/>
        <v>22425</v>
      </c>
      <c r="G25" s="533">
        <f t="shared" si="9"/>
        <v>-7475</v>
      </c>
      <c r="H25" s="1946">
        <f t="shared" si="9"/>
        <v>-29900</v>
      </c>
      <c r="I25" s="7">
        <f t="shared" si="9"/>
        <v>0</v>
      </c>
      <c r="J25" s="7">
        <f t="shared" si="9"/>
        <v>0</v>
      </c>
      <c r="K25" s="7">
        <f t="shared" si="9"/>
        <v>9900</v>
      </c>
      <c r="L25" s="528">
        <f t="shared" si="9"/>
        <v>-20000</v>
      </c>
      <c r="M25" s="53"/>
    </row>
    <row r="26" spans="1:13" x14ac:dyDescent="0.25">
      <c r="A26" s="21"/>
      <c r="B26" s="482"/>
      <c r="C26" s="470"/>
      <c r="D26" s="123"/>
      <c r="E26" s="6"/>
      <c r="F26" s="6"/>
      <c r="G26" s="487"/>
      <c r="H26" s="123"/>
      <c r="I26" s="6"/>
      <c r="J26" s="6"/>
      <c r="K26" s="6"/>
      <c r="L26" s="471"/>
      <c r="M26" s="53"/>
    </row>
    <row r="27" spans="1:13" s="40" customFormat="1" x14ac:dyDescent="0.25">
      <c r="A27" s="511"/>
      <c r="B27" s="512" t="s">
        <v>3040</v>
      </c>
      <c r="C27" s="513"/>
      <c r="D27" s="142"/>
      <c r="E27" s="7"/>
      <c r="F27" s="7"/>
      <c r="G27" s="515"/>
      <c r="H27" s="142"/>
      <c r="I27" s="7"/>
      <c r="J27" s="7"/>
      <c r="K27" s="7"/>
      <c r="L27" s="528"/>
      <c r="M27" s="54"/>
    </row>
    <row r="28" spans="1:13" x14ac:dyDescent="0.25">
      <c r="A28" s="21">
        <v>200041610</v>
      </c>
      <c r="B28" s="507" t="s">
        <v>3063</v>
      </c>
      <c r="C28" s="508">
        <f>SUMIF('asCY Ledger'!A:A,'20004'!A28,'asCY Ledger'!D:D)</f>
        <v>2500</v>
      </c>
      <c r="D28" s="123">
        <f>SUMIF('asCY Ledger'!A:A,'20004'!A28,'asCY Ledger'!C:C)</f>
        <v>0</v>
      </c>
      <c r="E28" s="483">
        <f t="shared" ref="E28:E29" si="10">C28-D28</f>
        <v>2500</v>
      </c>
      <c r="F28" s="483"/>
      <c r="G28" s="487">
        <f t="shared" ref="G28:G29" si="11">+C28+F28</f>
        <v>2500</v>
      </c>
      <c r="H28" s="123">
        <f t="shared" ref="H28:H29" si="12">+C28</f>
        <v>2500</v>
      </c>
      <c r="I28" s="483"/>
      <c r="J28" s="483"/>
      <c r="K28" s="483"/>
      <c r="L28" s="473">
        <f t="shared" ref="L28:L29" si="13">SUM(H28:K28)</f>
        <v>2500</v>
      </c>
      <c r="M28" s="527"/>
    </row>
    <row r="29" spans="1:13" x14ac:dyDescent="0.25">
      <c r="A29" s="21">
        <v>200042471</v>
      </c>
      <c r="B29" s="507" t="s">
        <v>6279</v>
      </c>
      <c r="C29" s="508">
        <f>SUMIF('asCY Ledger'!A:A,'20004'!A29,'asCY Ledger'!D:D)</f>
        <v>0</v>
      </c>
      <c r="D29" s="123">
        <f>SUMIF('asCY Ledger'!A:A,'20004'!A29,'asCY Ledger'!C:C)</f>
        <v>203.4</v>
      </c>
      <c r="E29" s="483">
        <f t="shared" si="10"/>
        <v>-203.4</v>
      </c>
      <c r="F29" s="483"/>
      <c r="G29" s="487">
        <f t="shared" si="11"/>
        <v>0</v>
      </c>
      <c r="H29" s="123">
        <f t="shared" si="12"/>
        <v>0</v>
      </c>
      <c r="I29" s="483"/>
      <c r="J29" s="483"/>
      <c r="K29" s="483"/>
      <c r="L29" s="473">
        <f t="shared" si="13"/>
        <v>0</v>
      </c>
      <c r="M29" s="53"/>
    </row>
    <row r="30" spans="1:13" s="40" customFormat="1" x14ac:dyDescent="0.25">
      <c r="A30" s="511"/>
      <c r="B30" s="512" t="s">
        <v>7</v>
      </c>
      <c r="C30" s="513">
        <f t="shared" ref="C30:G30" si="14">SUM(C28:C29)</f>
        <v>2500</v>
      </c>
      <c r="D30" s="142">
        <f t="shared" si="14"/>
        <v>203.4</v>
      </c>
      <c r="E30" s="7">
        <f t="shared" si="14"/>
        <v>2296.6</v>
      </c>
      <c r="F30" s="7">
        <f t="shared" si="14"/>
        <v>0</v>
      </c>
      <c r="G30" s="533">
        <f t="shared" si="14"/>
        <v>2500</v>
      </c>
      <c r="H30" s="1946">
        <f>SUM(H28:H29)</f>
        <v>2500</v>
      </c>
      <c r="I30" s="7">
        <f>SUM(I28:I29)</f>
        <v>0</v>
      </c>
      <c r="J30" s="7">
        <f>SUM(J28:J29)</f>
        <v>0</v>
      </c>
      <c r="K30" s="7">
        <f t="shared" ref="K30:L30" si="15">SUM(K28:K29)</f>
        <v>0</v>
      </c>
      <c r="L30" s="528">
        <f t="shared" si="15"/>
        <v>2500</v>
      </c>
      <c r="M30" s="54"/>
    </row>
    <row r="31" spans="1:13" x14ac:dyDescent="0.25">
      <c r="A31" s="21"/>
      <c r="B31" s="482"/>
      <c r="C31" s="470"/>
      <c r="D31" s="123"/>
      <c r="E31" s="6"/>
      <c r="F31" s="6"/>
      <c r="G31" s="487"/>
      <c r="H31" s="123"/>
      <c r="I31" s="6"/>
      <c r="J31" s="6"/>
      <c r="K31" s="6"/>
      <c r="L31" s="471"/>
      <c r="M31" s="53"/>
    </row>
    <row r="32" spans="1:13" s="40" customFormat="1" ht="15.75" thickBot="1" x14ac:dyDescent="0.3">
      <c r="A32" s="22"/>
      <c r="B32" s="519" t="s">
        <v>8</v>
      </c>
      <c r="C32" s="490">
        <f t="shared" ref="C32:L32" si="16">+C30+C25+C20</f>
        <v>-21200</v>
      </c>
      <c r="D32" s="124">
        <f t="shared" si="16"/>
        <v>3722.2000000000003</v>
      </c>
      <c r="E32" s="8">
        <f t="shared" si="16"/>
        <v>-24640</v>
      </c>
      <c r="F32" s="8">
        <f t="shared" si="16"/>
        <v>22807</v>
      </c>
      <c r="G32" s="493">
        <f t="shared" si="16"/>
        <v>1607</v>
      </c>
      <c r="H32" s="124">
        <f t="shared" si="16"/>
        <v>-21200</v>
      </c>
      <c r="I32" s="8">
        <f t="shared" si="16"/>
        <v>0</v>
      </c>
      <c r="J32" s="8">
        <f t="shared" si="16"/>
        <v>100</v>
      </c>
      <c r="K32" s="8">
        <f t="shared" si="16"/>
        <v>9900</v>
      </c>
      <c r="L32" s="530">
        <f t="shared" si="16"/>
        <v>-11200</v>
      </c>
      <c r="M32" s="55"/>
    </row>
    <row r="33" spans="1:12" s="28" customFormat="1" ht="12" hidden="1" x14ac:dyDescent="0.2">
      <c r="A33" s="26"/>
      <c r="B33" s="27" t="s">
        <v>6262</v>
      </c>
      <c r="C33" s="25">
        <f>-21200-C32</f>
        <v>0</v>
      </c>
      <c r="D33" s="25">
        <f>SUMIF('asCY Ledger'!H:H,"20004",'asCY Ledger'!C:C)-D32</f>
        <v>0</v>
      </c>
      <c r="E33" s="25"/>
      <c r="F33" s="25"/>
      <c r="G33" s="25"/>
      <c r="H33" s="25"/>
      <c r="I33" s="25"/>
      <c r="J33" s="25"/>
      <c r="K33" s="25"/>
      <c r="L33" s="25"/>
    </row>
    <row r="34" spans="1:12" s="28" customFormat="1" ht="12" x14ac:dyDescent="0.2">
      <c r="A34" s="26"/>
      <c r="C34" s="25"/>
      <c r="D34" s="25"/>
      <c r="E34" s="25"/>
      <c r="F34" s="25"/>
      <c r="G34" s="25"/>
      <c r="H34" s="25"/>
      <c r="I34" s="25"/>
      <c r="J34" s="25"/>
      <c r="K34" s="25"/>
      <c r="L34" s="25"/>
    </row>
    <row r="35" spans="1:12" s="28" customFormat="1" ht="12" x14ac:dyDescent="0.2">
      <c r="A35" s="29"/>
      <c r="C35" s="25"/>
      <c r="D35" s="25"/>
      <c r="E35" s="25"/>
      <c r="F35" s="25"/>
      <c r="G35" s="25"/>
      <c r="H35" s="25"/>
      <c r="I35" s="25"/>
      <c r="J35" s="25"/>
      <c r="K35" s="25"/>
      <c r="L35" s="25"/>
    </row>
    <row r="36" spans="1:12" s="28" customFormat="1" ht="12" x14ac:dyDescent="0.2">
      <c r="A36" s="29"/>
      <c r="C36" s="25"/>
      <c r="D36" s="25"/>
      <c r="E36" s="25"/>
      <c r="F36" s="43"/>
      <c r="G36" s="43"/>
      <c r="H36" s="43"/>
      <c r="I36" s="43"/>
      <c r="J36" s="43"/>
      <c r="K36" s="43"/>
      <c r="L36" s="43"/>
    </row>
    <row r="37" spans="1:12" s="28" customFormat="1" ht="12" x14ac:dyDescent="0.2">
      <c r="A37" s="29"/>
      <c r="C37" s="25"/>
      <c r="D37" s="25"/>
      <c r="E37" s="25"/>
      <c r="F37" s="43"/>
      <c r="G37" s="43"/>
      <c r="H37" s="43"/>
      <c r="I37" s="43"/>
      <c r="J37" s="43"/>
      <c r="K37" s="43"/>
      <c r="L37" s="43"/>
    </row>
    <row r="38" spans="1:12" s="28" customFormat="1" ht="12" x14ac:dyDescent="0.2">
      <c r="A38" s="26"/>
      <c r="C38" s="25"/>
      <c r="D38" s="25"/>
      <c r="E38" s="25"/>
      <c r="F38" s="43"/>
      <c r="G38" s="43"/>
      <c r="H38" s="43"/>
      <c r="I38" s="43"/>
      <c r="J38" s="43"/>
      <c r="K38" s="43"/>
      <c r="L38" s="43"/>
    </row>
    <row r="39" spans="1:12" x14ac:dyDescent="0.25">
      <c r="F39" s="45"/>
      <c r="G39" s="45"/>
      <c r="H39" s="45"/>
      <c r="I39" s="45"/>
      <c r="J39" s="45"/>
      <c r="K39" s="45"/>
      <c r="L39" s="45"/>
    </row>
  </sheetData>
  <mergeCells count="3">
    <mergeCell ref="A1:B1"/>
    <mergeCell ref="A2:M2"/>
    <mergeCell ref="A3:M3"/>
  </mergeCells>
  <printOptions horizontalCentered="1"/>
  <pageMargins left="0.39370078740157483" right="0.39370078740157483" top="0.39370078740157483" bottom="0.39370078740157483" header="0.31496062992125984" footer="0"/>
  <pageSetup paperSize="9" scale="72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zoomScale="85" zoomScaleNormal="85" workbookViewId="0">
      <pane xSplit="2" ySplit="7" topLeftCell="C8" activePane="bottomRight" state="frozen"/>
      <selection activeCell="B13" sqref="B13"/>
      <selection pane="topRight" activeCell="B13" sqref="B13"/>
      <selection pane="bottomLeft" activeCell="B13" sqref="B13"/>
      <selection pane="bottomRight" activeCell="L5" sqref="L5"/>
    </sheetView>
  </sheetViews>
  <sheetFormatPr defaultColWidth="9.140625" defaultRowHeight="15" x14ac:dyDescent="0.25"/>
  <cols>
    <col min="1" max="1" width="11.5703125" style="13" customWidth="1"/>
    <col min="2" max="2" width="40.7109375" style="41" bestFit="1" customWidth="1"/>
    <col min="3" max="3" width="10.7109375" style="4" customWidth="1"/>
    <col min="4" max="4" width="11" style="4" hidden="1" customWidth="1"/>
    <col min="5" max="5" width="10.7109375" style="4" hidden="1" customWidth="1"/>
    <col min="6" max="6" width="12.7109375" style="4" hidden="1" customWidth="1"/>
    <col min="7" max="7" width="11.7109375" style="4" hidden="1" customWidth="1"/>
    <col min="8" max="8" width="11.7109375" style="4" customWidth="1"/>
    <col min="9" max="11" width="11.7109375" style="4" hidden="1" customWidth="1"/>
    <col min="12" max="12" width="11.7109375" style="4" customWidth="1"/>
    <col min="13" max="13" width="83.85546875" style="41" bestFit="1" customWidth="1"/>
    <col min="14" max="16384" width="9.140625" style="41"/>
  </cols>
  <sheetData>
    <row r="1" spans="1:14" x14ac:dyDescent="0.25">
      <c r="A1" s="1995"/>
      <c r="B1" s="1995"/>
    </row>
    <row r="2" spans="1:14" x14ac:dyDescent="0.25">
      <c r="A2" s="1991" t="s">
        <v>6250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230"/>
    </row>
    <row r="3" spans="1:14" x14ac:dyDescent="0.25">
      <c r="A3" s="1991" t="s">
        <v>6286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</row>
    <row r="4" spans="1:14" ht="15.75" thickBot="1" x14ac:dyDescent="0.3"/>
    <row r="5" spans="1:14" s="2" customFormat="1" ht="45" x14ac:dyDescent="0.25">
      <c r="A5" s="443" t="s">
        <v>6256</v>
      </c>
      <c r="B5" s="444" t="s">
        <v>3020</v>
      </c>
      <c r="C5" s="5" t="s">
        <v>2883</v>
      </c>
      <c r="D5" s="88" t="s">
        <v>2887</v>
      </c>
      <c r="E5" s="5" t="s">
        <v>2768</v>
      </c>
      <c r="F5" s="5" t="s">
        <v>2763</v>
      </c>
      <c r="G5" s="445" t="s">
        <v>2843</v>
      </c>
      <c r="H5" s="87" t="s">
        <v>2886</v>
      </c>
      <c r="I5" s="5" t="s">
        <v>2888</v>
      </c>
      <c r="J5" s="5" t="s">
        <v>2889</v>
      </c>
      <c r="K5" s="5" t="s">
        <v>2890</v>
      </c>
      <c r="L5" s="77" t="s">
        <v>10784</v>
      </c>
      <c r="M5" s="448" t="s">
        <v>2764</v>
      </c>
    </row>
    <row r="6" spans="1:14" x14ac:dyDescent="0.25">
      <c r="A6" s="449"/>
      <c r="B6" s="450"/>
      <c r="C6" s="451"/>
      <c r="D6" s="452"/>
      <c r="E6" s="453"/>
      <c r="F6" s="453"/>
      <c r="G6" s="531"/>
      <c r="H6" s="452"/>
      <c r="I6" s="453"/>
      <c r="J6" s="453"/>
      <c r="K6" s="453"/>
      <c r="L6" s="454"/>
      <c r="M6" s="457"/>
    </row>
    <row r="7" spans="1:14" s="3" customFormat="1" ht="15.75" thickBot="1" x14ac:dyDescent="0.3">
      <c r="A7" s="459"/>
      <c r="B7" s="460"/>
      <c r="C7" s="461" t="s">
        <v>0</v>
      </c>
      <c r="D7" s="462" t="s">
        <v>0</v>
      </c>
      <c r="E7" s="463" t="s">
        <v>0</v>
      </c>
      <c r="F7" s="463" t="s">
        <v>0</v>
      </c>
      <c r="G7" s="532" t="s">
        <v>0</v>
      </c>
      <c r="H7" s="462" t="s">
        <v>0</v>
      </c>
      <c r="I7" s="463" t="s">
        <v>0</v>
      </c>
      <c r="J7" s="463" t="s">
        <v>0</v>
      </c>
      <c r="K7" s="463" t="s">
        <v>0</v>
      </c>
      <c r="L7" s="464" t="s">
        <v>0</v>
      </c>
      <c r="M7" s="525"/>
    </row>
    <row r="8" spans="1:14" x14ac:dyDescent="0.25">
      <c r="A8" s="20"/>
      <c r="B8" s="500" t="s">
        <v>1</v>
      </c>
      <c r="C8" s="501"/>
      <c r="D8" s="502"/>
      <c r="E8" s="503"/>
      <c r="F8" s="503"/>
      <c r="G8" s="505"/>
      <c r="H8" s="502"/>
      <c r="I8" s="503"/>
      <c r="J8" s="503"/>
      <c r="K8" s="503"/>
      <c r="L8" s="526"/>
      <c r="M8" s="52"/>
    </row>
    <row r="9" spans="1:14" x14ac:dyDescent="0.25">
      <c r="A9" s="21">
        <v>200051400</v>
      </c>
      <c r="B9" s="507" t="s">
        <v>6263</v>
      </c>
      <c r="C9" s="470">
        <f>SUMIF('asCY Ledger'!A:A,'20005'!A9,'asCY Ledger'!D:D)</f>
        <v>1000</v>
      </c>
      <c r="D9" s="123">
        <f>SUMIF('asCY Ledger'!A:A,'20005'!A9,'asCY Ledger'!C:C)</f>
        <v>96.26</v>
      </c>
      <c r="E9" s="503">
        <f>C9-D9</f>
        <v>903.74</v>
      </c>
      <c r="F9" s="483"/>
      <c r="G9" s="505">
        <f>+C9+F9</f>
        <v>1000</v>
      </c>
      <c r="H9" s="123">
        <f>+C9</f>
        <v>1000</v>
      </c>
      <c r="I9" s="6"/>
      <c r="J9" s="6"/>
      <c r="K9" s="6"/>
      <c r="L9" s="471">
        <f>SUM(H9:K9)</f>
        <v>1000</v>
      </c>
      <c r="M9" s="410"/>
    </row>
    <row r="10" spans="1:14" x14ac:dyDescent="0.25">
      <c r="A10" s="21">
        <v>200051502</v>
      </c>
      <c r="B10" s="507" t="s">
        <v>2852</v>
      </c>
      <c r="C10" s="470">
        <f>SUMIF('asCY Ledger'!A:A,'20005'!A10,'asCY Ledger'!D:D)</f>
        <v>100</v>
      </c>
      <c r="D10" s="123">
        <f>SUMIF('asCY Ledger'!A:A,'20005'!A10,'asCY Ledger'!C:C)</f>
        <v>0</v>
      </c>
      <c r="E10" s="503">
        <f t="shared" ref="E10:E13" si="0">C10-D10</f>
        <v>100</v>
      </c>
      <c r="F10" s="483"/>
      <c r="G10" s="505">
        <f t="shared" ref="G10:G13" si="1">+C10+F10</f>
        <v>100</v>
      </c>
      <c r="H10" s="123">
        <f t="shared" ref="H10:H13" si="2">+C10</f>
        <v>100</v>
      </c>
      <c r="I10" s="6"/>
      <c r="J10" s="6"/>
      <c r="K10" s="6"/>
      <c r="L10" s="471">
        <f t="shared" ref="L10:L13" si="3">SUM(H10:K10)</f>
        <v>100</v>
      </c>
      <c r="M10" s="53"/>
    </row>
    <row r="11" spans="1:14" x14ac:dyDescent="0.25">
      <c r="A11" s="21">
        <v>200052000</v>
      </c>
      <c r="B11" s="507" t="s">
        <v>2733</v>
      </c>
      <c r="C11" s="470">
        <f>SUMIF('asCY Ledger'!A:A,'20005'!A11,'asCY Ledger'!D:D)</f>
        <v>100</v>
      </c>
      <c r="D11" s="123">
        <f>SUMIF('asCY Ledger'!A:A,'20005'!A11,'asCY Ledger'!C:C)</f>
        <v>0</v>
      </c>
      <c r="E11" s="503">
        <f t="shared" si="0"/>
        <v>100</v>
      </c>
      <c r="F11" s="6"/>
      <c r="G11" s="505">
        <f t="shared" si="1"/>
        <v>100</v>
      </c>
      <c r="H11" s="123">
        <f t="shared" si="2"/>
        <v>100</v>
      </c>
      <c r="I11" s="6"/>
      <c r="J11" s="6"/>
      <c r="K11" s="6"/>
      <c r="L11" s="471">
        <f t="shared" si="3"/>
        <v>100</v>
      </c>
      <c r="M11" s="53"/>
    </row>
    <row r="12" spans="1:14" x14ac:dyDescent="0.25">
      <c r="A12" s="21">
        <v>200052012</v>
      </c>
      <c r="B12" s="507" t="s">
        <v>6265</v>
      </c>
      <c r="C12" s="470">
        <f>SUMIF('asCY Ledger'!A:A,'20005'!A12,'asCY Ledger'!D:D)</f>
        <v>200</v>
      </c>
      <c r="D12" s="123">
        <f>SUMIF('asCY Ledger'!A:A,'20005'!A12,'asCY Ledger'!C:C)</f>
        <v>70.8</v>
      </c>
      <c r="E12" s="503">
        <f t="shared" si="0"/>
        <v>129.19999999999999</v>
      </c>
      <c r="F12" s="6"/>
      <c r="G12" s="505">
        <f t="shared" si="1"/>
        <v>200</v>
      </c>
      <c r="H12" s="123">
        <f t="shared" si="2"/>
        <v>200</v>
      </c>
      <c r="I12" s="6"/>
      <c r="J12" s="6"/>
      <c r="K12" s="6"/>
      <c r="L12" s="471">
        <f t="shared" si="3"/>
        <v>200</v>
      </c>
      <c r="M12" s="53"/>
    </row>
    <row r="13" spans="1:14" x14ac:dyDescent="0.25">
      <c r="A13" s="21">
        <v>200052711</v>
      </c>
      <c r="B13" s="507" t="s">
        <v>6287</v>
      </c>
      <c r="C13" s="470">
        <f>SUMIF('asCY Ledger'!A:A,'20005'!A13,'asCY Ledger'!D:D)</f>
        <v>200</v>
      </c>
      <c r="D13" s="123">
        <f>SUMIF('asCY Ledger'!A:A,'20005'!A13,'asCY Ledger'!C:C)</f>
        <v>286.45999999999998</v>
      </c>
      <c r="E13" s="503">
        <f t="shared" si="0"/>
        <v>-86.45999999999998</v>
      </c>
      <c r="F13" s="6">
        <v>100</v>
      </c>
      <c r="G13" s="505">
        <f t="shared" si="1"/>
        <v>300</v>
      </c>
      <c r="H13" s="123">
        <f t="shared" si="2"/>
        <v>200</v>
      </c>
      <c r="I13" s="6"/>
      <c r="J13" s="6"/>
      <c r="K13" s="6"/>
      <c r="L13" s="471">
        <f t="shared" si="3"/>
        <v>200</v>
      </c>
      <c r="M13" s="53"/>
    </row>
    <row r="14" spans="1:14" s="40" customFormat="1" x14ac:dyDescent="0.25">
      <c r="A14" s="511"/>
      <c r="B14" s="512" t="s">
        <v>7</v>
      </c>
      <c r="C14" s="513">
        <f t="shared" ref="C14:H14" si="4">SUM(C9:C13)</f>
        <v>1600</v>
      </c>
      <c r="D14" s="142">
        <f t="shared" si="4"/>
        <v>453.52</v>
      </c>
      <c r="E14" s="7">
        <f t="shared" si="4"/>
        <v>1146.48</v>
      </c>
      <c r="F14" s="7">
        <f t="shared" si="4"/>
        <v>100</v>
      </c>
      <c r="G14" s="515">
        <f t="shared" si="4"/>
        <v>1700</v>
      </c>
      <c r="H14" s="142">
        <f t="shared" si="4"/>
        <v>1600</v>
      </c>
      <c r="I14" s="7">
        <f t="shared" ref="I14:K14" si="5">SUM(I9:I13)</f>
        <v>0</v>
      </c>
      <c r="J14" s="7">
        <f t="shared" si="5"/>
        <v>0</v>
      </c>
      <c r="K14" s="7">
        <f t="shared" si="5"/>
        <v>0</v>
      </c>
      <c r="L14" s="528">
        <f>SUM(L9:L13)</f>
        <v>1600</v>
      </c>
      <c r="M14" s="54"/>
    </row>
    <row r="15" spans="1:14" s="40" customFormat="1" x14ac:dyDescent="0.25">
      <c r="A15" s="511"/>
      <c r="B15" s="512"/>
      <c r="C15" s="513"/>
      <c r="D15" s="142"/>
      <c r="E15" s="7"/>
      <c r="F15" s="7"/>
      <c r="G15" s="515"/>
      <c r="H15" s="142"/>
      <c r="I15" s="7"/>
      <c r="J15" s="7"/>
      <c r="K15" s="7"/>
      <c r="L15" s="528"/>
      <c r="M15" s="54"/>
    </row>
    <row r="16" spans="1:14" s="40" customFormat="1" x14ac:dyDescent="0.25">
      <c r="A16" s="511"/>
      <c r="B16" s="512" t="s">
        <v>2845</v>
      </c>
      <c r="C16" s="513"/>
      <c r="D16" s="142"/>
      <c r="E16" s="7"/>
      <c r="F16" s="7"/>
      <c r="G16" s="515"/>
      <c r="H16" s="142"/>
      <c r="I16" s="7"/>
      <c r="J16" s="7"/>
      <c r="K16" s="7"/>
      <c r="L16" s="528"/>
      <c r="M16" s="54"/>
    </row>
    <row r="17" spans="1:13" s="40" customFormat="1" x14ac:dyDescent="0.25">
      <c r="A17" s="511"/>
      <c r="B17" s="512"/>
      <c r="C17" s="513"/>
      <c r="D17" s="534"/>
      <c r="E17" s="513"/>
      <c r="F17" s="513"/>
      <c r="G17" s="515"/>
      <c r="H17" s="534"/>
      <c r="I17" s="513"/>
      <c r="J17" s="513"/>
      <c r="K17" s="513"/>
      <c r="L17" s="80"/>
      <c r="M17" s="54"/>
    </row>
    <row r="18" spans="1:13" x14ac:dyDescent="0.25">
      <c r="A18" s="21"/>
      <c r="B18" s="512"/>
      <c r="C18" s="470"/>
      <c r="D18" s="123"/>
      <c r="E18" s="6"/>
      <c r="F18" s="6"/>
      <c r="G18" s="487"/>
      <c r="H18" s="123"/>
      <c r="I18" s="6"/>
      <c r="J18" s="6"/>
      <c r="K18" s="6"/>
      <c r="L18" s="471"/>
      <c r="M18" s="53"/>
    </row>
    <row r="19" spans="1:13" s="40" customFormat="1" x14ac:dyDescent="0.25">
      <c r="A19" s="511"/>
      <c r="B19" s="512" t="s">
        <v>3040</v>
      </c>
      <c r="C19" s="513"/>
      <c r="D19" s="142"/>
      <c r="E19" s="7"/>
      <c r="F19" s="7"/>
      <c r="G19" s="535"/>
      <c r="H19" s="1946"/>
      <c r="I19" s="7"/>
      <c r="J19" s="7"/>
      <c r="K19" s="7"/>
      <c r="L19" s="528"/>
      <c r="M19" s="54"/>
    </row>
    <row r="20" spans="1:13" x14ac:dyDescent="0.25">
      <c r="A20" s="21">
        <v>200052471</v>
      </c>
      <c r="B20" s="507" t="s">
        <v>6279</v>
      </c>
      <c r="C20" s="508">
        <f>SUMIF('asCY Ledger'!A:A,'20005'!A20,'asCY Ledger'!D:D)</f>
        <v>0</v>
      </c>
      <c r="D20" s="123">
        <f>SUMIF('asCY Ledger'!A:A,'20005'!A20,'asCY Ledger'!C:C)</f>
        <v>203.4</v>
      </c>
      <c r="E20" s="503">
        <f t="shared" ref="E20" si="6">C20-D20</f>
        <v>-203.4</v>
      </c>
      <c r="F20" s="483"/>
      <c r="G20" s="487">
        <f t="shared" ref="G20" si="7">+C20+F20</f>
        <v>0</v>
      </c>
      <c r="H20" s="502">
        <f>+C20</f>
        <v>0</v>
      </c>
      <c r="I20" s="503"/>
      <c r="J20" s="503"/>
      <c r="K20" s="503"/>
      <c r="L20" s="526">
        <f t="shared" ref="L20" si="8">SUM(H20:K20)</f>
        <v>0</v>
      </c>
      <c r="M20" s="53"/>
    </row>
    <row r="21" spans="1:13" s="40" customFormat="1" x14ac:dyDescent="0.25">
      <c r="A21" s="511"/>
      <c r="B21" s="512" t="s">
        <v>7</v>
      </c>
      <c r="C21" s="513">
        <f t="shared" ref="C21:K21" si="9">SUM(C20:C20)</f>
        <v>0</v>
      </c>
      <c r="D21" s="142">
        <f t="shared" si="9"/>
        <v>203.4</v>
      </c>
      <c r="E21" s="7">
        <f t="shared" si="9"/>
        <v>-203.4</v>
      </c>
      <c r="F21" s="7">
        <f t="shared" si="9"/>
        <v>0</v>
      </c>
      <c r="G21" s="515">
        <f t="shared" si="9"/>
        <v>0</v>
      </c>
      <c r="H21" s="142">
        <f t="shared" si="9"/>
        <v>0</v>
      </c>
      <c r="I21" s="7">
        <f>SUM(I20:I20)</f>
        <v>0</v>
      </c>
      <c r="J21" s="7">
        <f t="shared" si="9"/>
        <v>0</v>
      </c>
      <c r="K21" s="7">
        <f t="shared" si="9"/>
        <v>0</v>
      </c>
      <c r="L21" s="528">
        <f>SUM(L20:L20)</f>
        <v>0</v>
      </c>
      <c r="M21" s="54"/>
    </row>
    <row r="22" spans="1:13" x14ac:dyDescent="0.25">
      <c r="A22" s="21"/>
      <c r="B22" s="482"/>
      <c r="C22" s="470"/>
      <c r="D22" s="123"/>
      <c r="E22" s="6"/>
      <c r="F22" s="6"/>
      <c r="G22" s="487"/>
      <c r="H22" s="123"/>
      <c r="I22" s="6"/>
      <c r="J22" s="6"/>
      <c r="K22" s="6"/>
      <c r="L22" s="471"/>
      <c r="M22" s="53"/>
    </row>
    <row r="23" spans="1:13" s="40" customFormat="1" ht="15.75" thickBot="1" x14ac:dyDescent="0.3">
      <c r="A23" s="22"/>
      <c r="B23" s="519" t="s">
        <v>8</v>
      </c>
      <c r="C23" s="490">
        <f>+C21+C14</f>
        <v>1600</v>
      </c>
      <c r="D23" s="124">
        <f t="shared" ref="D23:K23" si="10">+D21+D14</f>
        <v>656.92</v>
      </c>
      <c r="E23" s="8">
        <f t="shared" si="10"/>
        <v>943.08</v>
      </c>
      <c r="F23" s="8">
        <f t="shared" si="10"/>
        <v>100</v>
      </c>
      <c r="G23" s="520">
        <f t="shared" si="10"/>
        <v>1700</v>
      </c>
      <c r="H23" s="124">
        <f t="shared" si="10"/>
        <v>1600</v>
      </c>
      <c r="I23" s="8">
        <f t="shared" si="10"/>
        <v>0</v>
      </c>
      <c r="J23" s="8">
        <f t="shared" si="10"/>
        <v>0</v>
      </c>
      <c r="K23" s="8">
        <f t="shared" si="10"/>
        <v>0</v>
      </c>
      <c r="L23" s="530">
        <f>+L21+L14</f>
        <v>1600</v>
      </c>
      <c r="M23" s="55"/>
    </row>
    <row r="24" spans="1:13" s="28" customFormat="1" ht="12" hidden="1" x14ac:dyDescent="0.2">
      <c r="A24" s="26"/>
      <c r="B24" s="27" t="s">
        <v>6262</v>
      </c>
      <c r="C24" s="25">
        <f>1600-C23</f>
        <v>0</v>
      </c>
      <c r="D24" s="25">
        <f>SUMIF('asCY Ledger'!H:H,"20005",'asCY Ledger'!C:C)-D23</f>
        <v>0</v>
      </c>
      <c r="E24" s="25">
        <f>E23-(C23-D23)</f>
        <v>0</v>
      </c>
      <c r="F24" s="25"/>
      <c r="G24" s="25"/>
      <c r="H24" s="25"/>
      <c r="I24" s="25"/>
      <c r="J24" s="25"/>
      <c r="K24" s="25"/>
      <c r="L24" s="536"/>
    </row>
    <row r="25" spans="1:13" s="28" customFormat="1" ht="12" x14ac:dyDescent="0.2">
      <c r="A25" s="26"/>
      <c r="C25" s="25"/>
      <c r="D25" s="25"/>
      <c r="E25" s="25"/>
      <c r="F25" s="43"/>
      <c r="G25" s="43"/>
      <c r="H25" s="43"/>
      <c r="I25" s="43"/>
      <c r="J25" s="43"/>
      <c r="K25" s="43"/>
      <c r="L25" s="43"/>
    </row>
    <row r="26" spans="1:13" s="28" customFormat="1" ht="12" x14ac:dyDescent="0.2">
      <c r="A26" s="524"/>
      <c r="B26" s="523"/>
      <c r="C26" s="43"/>
      <c r="D26" s="43"/>
      <c r="E26" s="43"/>
      <c r="F26" s="43"/>
      <c r="G26" s="43"/>
      <c r="H26" s="43"/>
      <c r="I26" s="43"/>
      <c r="J26" s="43"/>
      <c r="K26" s="43"/>
      <c r="L26" s="43"/>
    </row>
    <row r="27" spans="1:13" s="28" customFormat="1" ht="12" x14ac:dyDescent="0.2">
      <c r="A27" s="524"/>
      <c r="B27" s="523"/>
      <c r="C27" s="43"/>
      <c r="D27" s="43"/>
      <c r="E27" s="43"/>
      <c r="F27" s="43"/>
      <c r="G27" s="43"/>
      <c r="H27" s="43"/>
      <c r="I27" s="43"/>
      <c r="J27" s="43"/>
      <c r="K27" s="43"/>
      <c r="L27" s="43"/>
    </row>
    <row r="28" spans="1:13" s="28" customFormat="1" ht="12" x14ac:dyDescent="0.2">
      <c r="A28" s="524"/>
      <c r="B28" s="523"/>
      <c r="C28" s="43"/>
      <c r="D28" s="43"/>
      <c r="E28" s="43"/>
      <c r="F28" s="43"/>
      <c r="G28" s="43"/>
      <c r="H28" s="43"/>
      <c r="I28" s="43"/>
      <c r="J28" s="43"/>
      <c r="K28" s="43"/>
      <c r="L28" s="43"/>
    </row>
    <row r="29" spans="1:13" s="28" customFormat="1" ht="12" x14ac:dyDescent="0.2">
      <c r="A29" s="522"/>
      <c r="B29" s="523"/>
      <c r="C29" s="43"/>
      <c r="D29" s="43"/>
      <c r="E29" s="43"/>
      <c r="F29" s="43"/>
      <c r="G29" s="43"/>
      <c r="H29" s="43"/>
      <c r="I29" s="43"/>
      <c r="J29" s="43"/>
      <c r="K29" s="43"/>
      <c r="L29" s="43"/>
    </row>
    <row r="30" spans="1:13" x14ac:dyDescent="0.25">
      <c r="A30" s="42"/>
      <c r="B30" s="74"/>
      <c r="C30" s="45"/>
      <c r="D30" s="45"/>
      <c r="E30" s="45"/>
      <c r="F30" s="45"/>
      <c r="G30" s="45"/>
      <c r="H30" s="45"/>
      <c r="I30" s="45"/>
      <c r="J30" s="45"/>
      <c r="K30" s="45"/>
      <c r="L30" s="45"/>
    </row>
  </sheetData>
  <mergeCells count="3">
    <mergeCell ref="A1:B1"/>
    <mergeCell ref="A2:M2"/>
    <mergeCell ref="A3:M3"/>
  </mergeCells>
  <printOptions horizontalCentered="1"/>
  <pageMargins left="0.39370078740157483" right="0.39370078740157483" top="0.39370078740157483" bottom="0.39370078740157483" header="0.31496062992125984" footer="0"/>
  <pageSetup paperSize="9" scale="72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7"/>
  <sheetViews>
    <sheetView zoomScale="75" zoomScaleNormal="75" workbookViewId="0">
      <pane xSplit="2" ySplit="7" topLeftCell="C16" activePane="bottomRight" state="frozen"/>
      <selection activeCell="B13" sqref="B13"/>
      <selection pane="topRight" activeCell="B13" sqref="B13"/>
      <selection pane="bottomLeft" activeCell="B13" sqref="B13"/>
      <selection pane="bottomRight" activeCell="L5" sqref="L5"/>
    </sheetView>
  </sheetViews>
  <sheetFormatPr defaultColWidth="9.140625" defaultRowHeight="15" x14ac:dyDescent="0.25"/>
  <cols>
    <col min="1" max="1" width="11.5703125" style="13" customWidth="1"/>
    <col min="2" max="2" width="40.7109375" style="41" bestFit="1" customWidth="1"/>
    <col min="3" max="3" width="10.7109375" style="4" customWidth="1"/>
    <col min="4" max="4" width="11" style="4" hidden="1" customWidth="1"/>
    <col min="5" max="5" width="10.7109375" style="4" hidden="1" customWidth="1"/>
    <col min="6" max="6" width="12.7109375" style="4" hidden="1" customWidth="1"/>
    <col min="7" max="7" width="11.7109375" style="4" hidden="1" customWidth="1"/>
    <col min="8" max="8" width="11.7109375" style="4" customWidth="1"/>
    <col min="9" max="11" width="11.7109375" style="4" hidden="1" customWidth="1"/>
    <col min="12" max="12" width="11.7109375" style="4" customWidth="1"/>
    <col min="13" max="13" width="83.85546875" style="41" bestFit="1" customWidth="1"/>
    <col min="14" max="16384" width="9.140625" style="41"/>
  </cols>
  <sheetData>
    <row r="1" spans="1:14" x14ac:dyDescent="0.25">
      <c r="A1" s="1995"/>
      <c r="B1" s="1995"/>
    </row>
    <row r="2" spans="1:14" x14ac:dyDescent="0.25">
      <c r="A2" s="1991" t="s">
        <v>6250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230"/>
    </row>
    <row r="3" spans="1:14" x14ac:dyDescent="0.25">
      <c r="A3" s="1991" t="s">
        <v>2933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</row>
    <row r="4" spans="1:14" ht="15.75" thickBot="1" x14ac:dyDescent="0.3"/>
    <row r="5" spans="1:14" s="2" customFormat="1" ht="45" x14ac:dyDescent="0.25">
      <c r="A5" s="443" t="s">
        <v>6256</v>
      </c>
      <c r="B5" s="444" t="s">
        <v>3020</v>
      </c>
      <c r="C5" s="5" t="s">
        <v>2883</v>
      </c>
      <c r="D5" s="88" t="s">
        <v>2887</v>
      </c>
      <c r="E5" s="5" t="s">
        <v>2768</v>
      </c>
      <c r="F5" s="5" t="s">
        <v>2763</v>
      </c>
      <c r="G5" s="445" t="s">
        <v>2843</v>
      </c>
      <c r="H5" s="87" t="s">
        <v>2886</v>
      </c>
      <c r="I5" s="5" t="s">
        <v>2888</v>
      </c>
      <c r="J5" s="5" t="s">
        <v>2889</v>
      </c>
      <c r="K5" s="5" t="s">
        <v>2890</v>
      </c>
      <c r="L5" s="77" t="s">
        <v>10784</v>
      </c>
      <c r="M5" s="448" t="s">
        <v>2764</v>
      </c>
    </row>
    <row r="6" spans="1:14" x14ac:dyDescent="0.25">
      <c r="A6" s="449"/>
      <c r="B6" s="450"/>
      <c r="C6" s="451"/>
      <c r="D6" s="452"/>
      <c r="E6" s="453"/>
      <c r="F6" s="453"/>
      <c r="G6" s="531"/>
      <c r="H6" s="452"/>
      <c r="I6" s="453"/>
      <c r="J6" s="453"/>
      <c r="K6" s="453"/>
      <c r="L6" s="454"/>
      <c r="M6" s="457"/>
    </row>
    <row r="7" spans="1:14" s="3" customFormat="1" ht="15.75" thickBot="1" x14ac:dyDescent="0.3">
      <c r="A7" s="459"/>
      <c r="B7" s="460"/>
      <c r="C7" s="461" t="s">
        <v>0</v>
      </c>
      <c r="D7" s="462" t="s">
        <v>0</v>
      </c>
      <c r="E7" s="463" t="s">
        <v>0</v>
      </c>
      <c r="F7" s="463" t="s">
        <v>0</v>
      </c>
      <c r="G7" s="532" t="s">
        <v>0</v>
      </c>
      <c r="H7" s="462" t="s">
        <v>0</v>
      </c>
      <c r="I7" s="463" t="s">
        <v>0</v>
      </c>
      <c r="J7" s="463" t="s">
        <v>0</v>
      </c>
      <c r="K7" s="463" t="s">
        <v>0</v>
      </c>
      <c r="L7" s="464" t="s">
        <v>0</v>
      </c>
      <c r="M7" s="525"/>
    </row>
    <row r="8" spans="1:14" x14ac:dyDescent="0.25">
      <c r="A8" s="20"/>
      <c r="B8" s="500" t="s">
        <v>1</v>
      </c>
      <c r="C8" s="501"/>
      <c r="D8" s="502"/>
      <c r="E8" s="503"/>
      <c r="F8" s="503"/>
      <c r="G8" s="505"/>
      <c r="H8" s="502"/>
      <c r="I8" s="503"/>
      <c r="J8" s="503"/>
      <c r="K8" s="503"/>
      <c r="L8" s="526"/>
      <c r="M8" s="52"/>
    </row>
    <row r="9" spans="1:14" x14ac:dyDescent="0.25">
      <c r="A9" s="21">
        <v>200091400</v>
      </c>
      <c r="B9" s="507" t="s">
        <v>6263</v>
      </c>
      <c r="C9" s="508">
        <f>SUMIF('asCY Ledger'!A:A,'20009'!A9,'asCY Ledger'!D:D)</f>
        <v>500</v>
      </c>
      <c r="D9" s="123">
        <f>SUMIF('asCY Ledger'!A:A,'20009'!A9,'asCY Ledger'!C:C)</f>
        <v>261.12</v>
      </c>
      <c r="E9" s="483">
        <f>C9-D9</f>
        <v>238.88</v>
      </c>
      <c r="F9" s="483"/>
      <c r="G9" s="487">
        <f>+C9+F9</f>
        <v>500</v>
      </c>
      <c r="H9" s="123">
        <f>+C9</f>
        <v>500</v>
      </c>
      <c r="I9" s="483"/>
      <c r="J9" s="483"/>
      <c r="K9" s="483"/>
      <c r="L9" s="473">
        <f>SUM(H9:K9)</f>
        <v>500</v>
      </c>
      <c r="M9" s="53"/>
    </row>
    <row r="10" spans="1:14" x14ac:dyDescent="0.25">
      <c r="A10" s="21">
        <v>200091401</v>
      </c>
      <c r="B10" s="507" t="s">
        <v>6264</v>
      </c>
      <c r="C10" s="508">
        <f>SUMIF('asCY Ledger'!A:A,'20009'!A10,'asCY Ledger'!D:D)</f>
        <v>700</v>
      </c>
      <c r="D10" s="123">
        <f>SUMIF('asCY Ledger'!A:A,'20009'!A10,'asCY Ledger'!C:C)</f>
        <v>206.11</v>
      </c>
      <c r="E10" s="483">
        <f>C10-D10</f>
        <v>493.89</v>
      </c>
      <c r="F10" s="483"/>
      <c r="G10" s="487">
        <f>+C10+F10</f>
        <v>700</v>
      </c>
      <c r="H10" s="123">
        <f t="shared" ref="H10:H18" si="0">+C10</f>
        <v>700</v>
      </c>
      <c r="I10" s="483"/>
      <c r="J10" s="483"/>
      <c r="K10" s="483"/>
      <c r="L10" s="473">
        <f t="shared" ref="L10:L18" si="1">SUM(H10:K10)</f>
        <v>700</v>
      </c>
      <c r="M10" s="53"/>
    </row>
    <row r="11" spans="1:14" x14ac:dyDescent="0.25">
      <c r="A11" s="60">
        <v>200091500</v>
      </c>
      <c r="B11" s="517" t="s">
        <v>6288</v>
      </c>
      <c r="C11" s="508">
        <f>SUMIF('asCY Ledger'!A:A,'20009'!A11,'asCY Ledger'!D:D)</f>
        <v>0</v>
      </c>
      <c r="D11" s="123">
        <f>SUMIF('asCY Ledger'!A:A,'20009'!A11,'asCY Ledger'!C:C)</f>
        <v>57.6</v>
      </c>
      <c r="E11" s="483">
        <f t="shared" ref="E11:E18" si="2">C11-D11</f>
        <v>-57.6</v>
      </c>
      <c r="F11" s="483"/>
      <c r="G11" s="487">
        <f t="shared" ref="G11:G18" si="3">+C11+F11</f>
        <v>0</v>
      </c>
      <c r="H11" s="123">
        <f t="shared" si="0"/>
        <v>0</v>
      </c>
      <c r="I11" s="483"/>
      <c r="J11" s="483"/>
      <c r="K11" s="483"/>
      <c r="L11" s="473">
        <f t="shared" si="1"/>
        <v>0</v>
      </c>
      <c r="M11" s="527"/>
    </row>
    <row r="12" spans="1:14" x14ac:dyDescent="0.25">
      <c r="A12" s="21">
        <v>200091502</v>
      </c>
      <c r="B12" s="507" t="s">
        <v>2852</v>
      </c>
      <c r="C12" s="508">
        <f>SUMIF('asCY Ledger'!A:A,'20009'!A12,'asCY Ledger'!D:D)</f>
        <v>100</v>
      </c>
      <c r="D12" s="123">
        <f>SUMIF('asCY Ledger'!A:A,'20009'!A12,'asCY Ledger'!C:C)</f>
        <v>0</v>
      </c>
      <c r="E12" s="483">
        <f t="shared" si="2"/>
        <v>100</v>
      </c>
      <c r="F12" s="6"/>
      <c r="G12" s="487">
        <f t="shared" si="3"/>
        <v>100</v>
      </c>
      <c r="H12" s="123">
        <f t="shared" si="0"/>
        <v>100</v>
      </c>
      <c r="I12" s="483"/>
      <c r="J12" s="483"/>
      <c r="K12" s="483"/>
      <c r="L12" s="473">
        <f t="shared" si="1"/>
        <v>100</v>
      </c>
      <c r="M12" s="53"/>
    </row>
    <row r="13" spans="1:14" x14ac:dyDescent="0.25">
      <c r="A13" s="21">
        <v>200091620</v>
      </c>
      <c r="B13" s="507" t="s">
        <v>6257</v>
      </c>
      <c r="C13" s="508">
        <f>SUMIF('asCY Ledger'!A:A,'20009'!A13,'asCY Ledger'!D:D)</f>
        <v>300</v>
      </c>
      <c r="D13" s="123">
        <f>SUMIF('asCY Ledger'!A:A,'20009'!A13,'asCY Ledger'!C:C)</f>
        <v>162.36000000000001</v>
      </c>
      <c r="E13" s="483">
        <f t="shared" si="2"/>
        <v>137.63999999999999</v>
      </c>
      <c r="F13" s="483"/>
      <c r="G13" s="487">
        <f t="shared" si="3"/>
        <v>300</v>
      </c>
      <c r="H13" s="123">
        <f t="shared" si="0"/>
        <v>300</v>
      </c>
      <c r="I13" s="483"/>
      <c r="J13" s="483"/>
      <c r="K13" s="483"/>
      <c r="L13" s="473">
        <f t="shared" si="1"/>
        <v>300</v>
      </c>
      <c r="M13" s="53"/>
    </row>
    <row r="14" spans="1:14" x14ac:dyDescent="0.25">
      <c r="A14" s="21">
        <v>200092000</v>
      </c>
      <c r="B14" s="507" t="s">
        <v>2733</v>
      </c>
      <c r="C14" s="508">
        <f>SUMIF('asCY Ledger'!A:A,'20009'!A14,'asCY Ledger'!D:D)</f>
        <v>100</v>
      </c>
      <c r="D14" s="123">
        <f>SUMIF('asCY Ledger'!A:A,'20009'!A14,'asCY Ledger'!C:C)</f>
        <v>0</v>
      </c>
      <c r="E14" s="483">
        <f t="shared" si="2"/>
        <v>100</v>
      </c>
      <c r="F14" s="6"/>
      <c r="G14" s="487">
        <f t="shared" si="3"/>
        <v>100</v>
      </c>
      <c r="H14" s="123">
        <f t="shared" si="0"/>
        <v>100</v>
      </c>
      <c r="I14" s="483"/>
      <c r="J14" s="483"/>
      <c r="K14" s="483"/>
      <c r="L14" s="473">
        <f t="shared" si="1"/>
        <v>100</v>
      </c>
      <c r="M14" s="53"/>
    </row>
    <row r="15" spans="1:14" x14ac:dyDescent="0.25">
      <c r="A15" s="21">
        <v>200092002</v>
      </c>
      <c r="B15" s="507" t="s">
        <v>3064</v>
      </c>
      <c r="C15" s="508">
        <f>SUMIF('asCY Ledger'!A:A,'20009'!A15,'asCY Ledger'!D:D)</f>
        <v>100</v>
      </c>
      <c r="D15" s="123">
        <f>SUMIF('asCY Ledger'!A:A,'20009'!A15,'asCY Ledger'!C:C)</f>
        <v>32.5</v>
      </c>
      <c r="E15" s="483">
        <f t="shared" si="2"/>
        <v>67.5</v>
      </c>
      <c r="F15" s="6"/>
      <c r="G15" s="487">
        <f t="shared" si="3"/>
        <v>100</v>
      </c>
      <c r="H15" s="123">
        <f t="shared" si="0"/>
        <v>100</v>
      </c>
      <c r="I15" s="483"/>
      <c r="J15" s="483"/>
      <c r="K15" s="483"/>
      <c r="L15" s="473">
        <f t="shared" si="1"/>
        <v>100</v>
      </c>
      <c r="M15" s="53"/>
    </row>
    <row r="16" spans="1:14" x14ac:dyDescent="0.25">
      <c r="A16" s="21">
        <v>200092012</v>
      </c>
      <c r="B16" s="507" t="s">
        <v>6289</v>
      </c>
      <c r="C16" s="508">
        <f>SUMIF('asCY Ledger'!A:A,'20009'!A16,'asCY Ledger'!D:D)</f>
        <v>100</v>
      </c>
      <c r="D16" s="123">
        <f>SUMIF('asCY Ledger'!A:A,'20009'!A16,'asCY Ledger'!C:C)</f>
        <v>0</v>
      </c>
      <c r="E16" s="483">
        <f t="shared" si="2"/>
        <v>100</v>
      </c>
      <c r="F16" s="6"/>
      <c r="G16" s="487">
        <f t="shared" si="3"/>
        <v>100</v>
      </c>
      <c r="H16" s="123">
        <f t="shared" si="0"/>
        <v>100</v>
      </c>
      <c r="I16" s="483"/>
      <c r="J16" s="483"/>
      <c r="K16" s="483"/>
      <c r="L16" s="473">
        <f t="shared" si="1"/>
        <v>100</v>
      </c>
      <c r="M16" s="53"/>
    </row>
    <row r="17" spans="1:13" x14ac:dyDescent="0.25">
      <c r="A17" s="21">
        <v>200092106</v>
      </c>
      <c r="B17" s="507" t="s">
        <v>6281</v>
      </c>
      <c r="C17" s="508">
        <f>SUMIF('asCY Ledger'!A:A,'20009'!A17,'asCY Ledger'!D:D)</f>
        <v>100</v>
      </c>
      <c r="D17" s="123">
        <f>SUMIF('asCY Ledger'!A:A,'20009'!A17,'asCY Ledger'!C:C)</f>
        <v>0</v>
      </c>
      <c r="E17" s="483">
        <f t="shared" si="2"/>
        <v>100</v>
      </c>
      <c r="F17" s="6"/>
      <c r="G17" s="487">
        <f t="shared" si="3"/>
        <v>100</v>
      </c>
      <c r="H17" s="123">
        <f t="shared" si="0"/>
        <v>100</v>
      </c>
      <c r="I17" s="483"/>
      <c r="J17" s="483"/>
      <c r="K17" s="483"/>
      <c r="L17" s="473">
        <f t="shared" si="1"/>
        <v>100</v>
      </c>
      <c r="M17" s="53"/>
    </row>
    <row r="18" spans="1:13" x14ac:dyDescent="0.25">
      <c r="A18" s="21">
        <v>200092433</v>
      </c>
      <c r="B18" s="507" t="s">
        <v>6282</v>
      </c>
      <c r="C18" s="508">
        <f>SUMIF('asCY Ledger'!A:A,'20009'!A18,'asCY Ledger'!D:D)</f>
        <v>100</v>
      </c>
      <c r="D18" s="123">
        <f>SUMIF('asCY Ledger'!A:A,'20009'!A18,'asCY Ledger'!C:C)</f>
        <v>32.68</v>
      </c>
      <c r="E18" s="483">
        <f t="shared" si="2"/>
        <v>67.319999999999993</v>
      </c>
      <c r="F18" s="6"/>
      <c r="G18" s="487">
        <f t="shared" si="3"/>
        <v>100</v>
      </c>
      <c r="H18" s="123">
        <f t="shared" si="0"/>
        <v>100</v>
      </c>
      <c r="I18" s="483"/>
      <c r="J18" s="483"/>
      <c r="K18" s="483"/>
      <c r="L18" s="473">
        <f t="shared" si="1"/>
        <v>100</v>
      </c>
      <c r="M18" s="53"/>
    </row>
    <row r="19" spans="1:13" s="40" customFormat="1" x14ac:dyDescent="0.25">
      <c r="A19" s="511"/>
      <c r="B19" s="512" t="s">
        <v>7</v>
      </c>
      <c r="C19" s="513">
        <f t="shared" ref="C19:G19" si="4">SUM(C9:C18)</f>
        <v>2100</v>
      </c>
      <c r="D19" s="142">
        <f t="shared" si="4"/>
        <v>752.37</v>
      </c>
      <c r="E19" s="7">
        <f t="shared" si="4"/>
        <v>1347.6299999999999</v>
      </c>
      <c r="F19" s="7">
        <f t="shared" si="4"/>
        <v>0</v>
      </c>
      <c r="G19" s="515">
        <f t="shared" si="4"/>
        <v>2100</v>
      </c>
      <c r="H19" s="142">
        <f>SUM(H9:H18)</f>
        <v>2100</v>
      </c>
      <c r="I19" s="7">
        <f t="shared" ref="I19:L19" si="5">SUM(I9:I18)</f>
        <v>0</v>
      </c>
      <c r="J19" s="7">
        <f t="shared" si="5"/>
        <v>0</v>
      </c>
      <c r="K19" s="7">
        <f t="shared" si="5"/>
        <v>0</v>
      </c>
      <c r="L19" s="18">
        <f t="shared" si="5"/>
        <v>2100</v>
      </c>
      <c r="M19" s="537"/>
    </row>
    <row r="20" spans="1:13" x14ac:dyDescent="0.25">
      <c r="A20" s="21"/>
      <c r="B20" s="482"/>
      <c r="C20" s="470"/>
      <c r="D20" s="123"/>
      <c r="E20" s="6"/>
      <c r="F20" s="6"/>
      <c r="G20" s="487"/>
      <c r="H20" s="123"/>
      <c r="I20" s="6"/>
      <c r="J20" s="6"/>
      <c r="K20" s="6"/>
      <c r="L20" s="471"/>
      <c r="M20" s="53"/>
    </row>
    <row r="21" spans="1:13" s="40" customFormat="1" x14ac:dyDescent="0.25">
      <c r="A21" s="511"/>
      <c r="B21" s="512" t="s">
        <v>2845</v>
      </c>
      <c r="C21" s="513"/>
      <c r="D21" s="142"/>
      <c r="E21" s="7"/>
      <c r="F21" s="7"/>
      <c r="G21" s="535"/>
      <c r="H21" s="1946"/>
      <c r="I21" s="7"/>
      <c r="J21" s="7"/>
      <c r="K21" s="7"/>
      <c r="L21" s="528"/>
      <c r="M21" s="54"/>
    </row>
    <row r="22" spans="1:13" x14ac:dyDescent="0.25">
      <c r="A22" s="21">
        <v>200099538</v>
      </c>
      <c r="B22" s="507" t="s">
        <v>6284</v>
      </c>
      <c r="C22" s="470">
        <f>SUMIF('asCY Ledger'!A:A,'20009'!A22,'asCY Ledger'!D:D)</f>
        <v>-1500</v>
      </c>
      <c r="D22" s="123">
        <f>SUMIF('asCY Ledger'!A:A,'20009'!A22,'asCY Ledger'!C:C)</f>
        <v>0</v>
      </c>
      <c r="E22" s="6">
        <f t="shared" ref="E22:E23" si="6">C22-D22</f>
        <v>-1500</v>
      </c>
      <c r="F22" s="6">
        <v>1100</v>
      </c>
      <c r="G22" s="487">
        <f t="shared" ref="G22:G23" si="7">+C22+F22</f>
        <v>-400</v>
      </c>
      <c r="H22" s="123">
        <f t="shared" ref="H22:H23" si="8">+C22</f>
        <v>-1500</v>
      </c>
      <c r="I22" s="6"/>
      <c r="J22" s="6"/>
      <c r="K22" s="6">
        <v>500</v>
      </c>
      <c r="L22" s="471">
        <f t="shared" ref="L22:L23" si="9">SUM(H22:K22)</f>
        <v>-1000</v>
      </c>
      <c r="M22" s="53"/>
    </row>
    <row r="23" spans="1:13" x14ac:dyDescent="0.25">
      <c r="A23" s="21">
        <v>200099539</v>
      </c>
      <c r="B23" s="507" t="s">
        <v>6285</v>
      </c>
      <c r="C23" s="470">
        <f>SUMIF('asCY Ledger'!A:A,'20009'!A23,'asCY Ledger'!D:D)</f>
        <v>-6700</v>
      </c>
      <c r="D23" s="123">
        <f>SUMIF('asCY Ledger'!A:A,'20009'!A23,'asCY Ledger'!C:C)</f>
        <v>0</v>
      </c>
      <c r="E23" s="6">
        <f t="shared" si="6"/>
        <v>-6700</v>
      </c>
      <c r="F23" s="6">
        <v>5000</v>
      </c>
      <c r="G23" s="487">
        <f t="shared" si="7"/>
        <v>-1700</v>
      </c>
      <c r="H23" s="123">
        <f t="shared" si="8"/>
        <v>-6700</v>
      </c>
      <c r="I23" s="6"/>
      <c r="J23" s="6"/>
      <c r="K23" s="6">
        <v>2200</v>
      </c>
      <c r="L23" s="471">
        <f t="shared" si="9"/>
        <v>-4500</v>
      </c>
      <c r="M23" s="53"/>
    </row>
    <row r="24" spans="1:13" s="40" customFormat="1" x14ac:dyDescent="0.25">
      <c r="A24" s="511"/>
      <c r="B24" s="512" t="s">
        <v>7</v>
      </c>
      <c r="C24" s="513">
        <f>SUM(C22:C23)</f>
        <v>-8200</v>
      </c>
      <c r="D24" s="142">
        <f t="shared" ref="D24:G24" si="10">SUM(D22:D23)</f>
        <v>0</v>
      </c>
      <c r="E24" s="7">
        <f t="shared" si="10"/>
        <v>-8200</v>
      </c>
      <c r="F24" s="7">
        <f t="shared" si="10"/>
        <v>6100</v>
      </c>
      <c r="G24" s="515">
        <f t="shared" si="10"/>
        <v>-2100</v>
      </c>
      <c r="H24" s="142">
        <f>SUM(H22:H23)</f>
        <v>-8200</v>
      </c>
      <c r="I24" s="7">
        <f t="shared" ref="I24:L24" si="11">SUM(I22:I23)</f>
        <v>0</v>
      </c>
      <c r="J24" s="7">
        <f t="shared" si="11"/>
        <v>0</v>
      </c>
      <c r="K24" s="7">
        <f t="shared" si="11"/>
        <v>2700</v>
      </c>
      <c r="L24" s="528">
        <f t="shared" si="11"/>
        <v>-5500</v>
      </c>
      <c r="M24" s="53"/>
    </row>
    <row r="25" spans="1:13" x14ac:dyDescent="0.25">
      <c r="A25" s="21"/>
      <c r="B25" s="482"/>
      <c r="C25" s="470"/>
      <c r="D25" s="123"/>
      <c r="E25" s="6"/>
      <c r="F25" s="6"/>
      <c r="G25" s="487"/>
      <c r="H25" s="123"/>
      <c r="I25" s="6"/>
      <c r="J25" s="6"/>
      <c r="K25" s="6"/>
      <c r="L25" s="471"/>
      <c r="M25" s="53"/>
    </row>
    <row r="26" spans="1:13" s="40" customFormat="1" x14ac:dyDescent="0.25">
      <c r="A26" s="511"/>
      <c r="B26" s="512" t="s">
        <v>3040</v>
      </c>
      <c r="C26" s="513"/>
      <c r="D26" s="142"/>
      <c r="E26" s="7"/>
      <c r="F26" s="7"/>
      <c r="G26" s="515"/>
      <c r="H26" s="142"/>
      <c r="I26" s="7"/>
      <c r="J26" s="7"/>
      <c r="K26" s="7"/>
      <c r="L26" s="528"/>
      <c r="M26" s="53"/>
    </row>
    <row r="27" spans="1:13" x14ac:dyDescent="0.25">
      <c r="A27" s="21">
        <v>200091610</v>
      </c>
      <c r="B27" s="507" t="s">
        <v>3063</v>
      </c>
      <c r="C27" s="508">
        <f>SUMIF('asCY Ledger'!A:A,'20009'!A27,'asCY Ledger'!D:D)</f>
        <v>1200</v>
      </c>
      <c r="D27" s="123">
        <f>SUMIF('asCY Ledger'!A:A,'20009'!A27,'asCY Ledger'!C:C)</f>
        <v>0</v>
      </c>
      <c r="E27" s="483">
        <f t="shared" ref="E27:E28" si="12">C27-D27</f>
        <v>1200</v>
      </c>
      <c r="F27" s="483"/>
      <c r="G27" s="538">
        <f t="shared" ref="G27:G28" si="13">+C27+F27</f>
        <v>1200</v>
      </c>
      <c r="H27" s="1953">
        <f t="shared" ref="H27:H28" si="14">+C27</f>
        <v>1200</v>
      </c>
      <c r="I27" s="483"/>
      <c r="J27" s="483"/>
      <c r="K27" s="483"/>
      <c r="L27" s="473">
        <f t="shared" ref="L27:L28" si="15">SUM(H27:K27)</f>
        <v>1200</v>
      </c>
      <c r="M27" s="53"/>
    </row>
    <row r="28" spans="1:13" x14ac:dyDescent="0.25">
      <c r="A28" s="60">
        <v>200092471</v>
      </c>
      <c r="B28" s="517" t="s">
        <v>6279</v>
      </c>
      <c r="C28" s="508">
        <f>SUMIF('asCY Ledger'!A:A,'20009'!A28,'asCY Ledger'!D:D)</f>
        <v>0</v>
      </c>
      <c r="D28" s="123">
        <f>SUMIF('asCY Ledger'!A:A,'20009'!A28,'asCY Ledger'!C:C)</f>
        <v>203.4</v>
      </c>
      <c r="E28" s="483">
        <f t="shared" si="12"/>
        <v>-203.4</v>
      </c>
      <c r="F28" s="483"/>
      <c r="G28" s="472">
        <f t="shared" si="13"/>
        <v>0</v>
      </c>
      <c r="H28" s="1954">
        <f t="shared" si="14"/>
        <v>0</v>
      </c>
      <c r="I28" s="483"/>
      <c r="J28" s="483"/>
      <c r="K28" s="483"/>
      <c r="L28" s="473">
        <f t="shared" si="15"/>
        <v>0</v>
      </c>
      <c r="M28" s="53"/>
    </row>
    <row r="29" spans="1:13" s="40" customFormat="1" x14ac:dyDescent="0.25">
      <c r="A29" s="511"/>
      <c r="B29" s="512" t="s">
        <v>7</v>
      </c>
      <c r="C29" s="513">
        <f t="shared" ref="C29:G29" si="16">SUM(C27:C28)</f>
        <v>1200</v>
      </c>
      <c r="D29" s="142">
        <f t="shared" si="16"/>
        <v>203.4</v>
      </c>
      <c r="E29" s="7">
        <f t="shared" si="16"/>
        <v>996.6</v>
      </c>
      <c r="F29" s="7">
        <f t="shared" si="16"/>
        <v>0</v>
      </c>
      <c r="G29" s="514">
        <f t="shared" si="16"/>
        <v>1200</v>
      </c>
      <c r="H29" s="534">
        <f>SUM(H27:H28)</f>
        <v>1200</v>
      </c>
      <c r="I29" s="513">
        <f t="shared" ref="I29:L29" si="17">SUM(I27:I28)</f>
        <v>0</v>
      </c>
      <c r="J29" s="513">
        <f t="shared" si="17"/>
        <v>0</v>
      </c>
      <c r="K29" s="513">
        <f t="shared" si="17"/>
        <v>0</v>
      </c>
      <c r="L29" s="528">
        <f t="shared" si="17"/>
        <v>1200</v>
      </c>
      <c r="M29" s="54"/>
    </row>
    <row r="30" spans="1:13" x14ac:dyDescent="0.25">
      <c r="A30" s="21"/>
      <c r="B30" s="482"/>
      <c r="C30" s="470"/>
      <c r="D30" s="123"/>
      <c r="E30" s="6"/>
      <c r="F30" s="6"/>
      <c r="G30" s="487"/>
      <c r="H30" s="123"/>
      <c r="I30" s="6"/>
      <c r="J30" s="6"/>
      <c r="K30" s="6"/>
      <c r="L30" s="471"/>
      <c r="M30" s="539"/>
    </row>
    <row r="31" spans="1:13" s="40" customFormat="1" ht="15.75" thickBot="1" x14ac:dyDescent="0.3">
      <c r="A31" s="22"/>
      <c r="B31" s="519" t="s">
        <v>8</v>
      </c>
      <c r="C31" s="490">
        <f t="shared" ref="C31:L31" si="18">+C29+C24+C19</f>
        <v>-4900</v>
      </c>
      <c r="D31" s="124">
        <f t="shared" si="18"/>
        <v>955.77</v>
      </c>
      <c r="E31" s="8">
        <f t="shared" si="18"/>
        <v>-5855.7699999999995</v>
      </c>
      <c r="F31" s="8">
        <f t="shared" si="18"/>
        <v>6100</v>
      </c>
      <c r="G31" s="540">
        <f t="shared" si="18"/>
        <v>1200</v>
      </c>
      <c r="H31" s="124">
        <f t="shared" si="18"/>
        <v>-4900</v>
      </c>
      <c r="I31" s="8">
        <f t="shared" si="18"/>
        <v>0</v>
      </c>
      <c r="J31" s="8">
        <f t="shared" si="18"/>
        <v>0</v>
      </c>
      <c r="K31" s="8">
        <f t="shared" si="18"/>
        <v>2700</v>
      </c>
      <c r="L31" s="530">
        <f t="shared" si="18"/>
        <v>-2200</v>
      </c>
      <c r="M31" s="55"/>
    </row>
    <row r="32" spans="1:13" s="28" customFormat="1" ht="12" hidden="1" x14ac:dyDescent="0.2">
      <c r="A32" s="26"/>
      <c r="B32" s="27" t="s">
        <v>6262</v>
      </c>
      <c r="C32" s="25">
        <f>-4900-C31</f>
        <v>0</v>
      </c>
      <c r="D32" s="25">
        <f>SUMIF('asCY Ledger'!H:H,"20009",'asCY Ledger'!C:C)-D31</f>
        <v>0</v>
      </c>
      <c r="E32" s="25"/>
      <c r="F32" s="25"/>
      <c r="G32" s="536"/>
      <c r="H32" s="536"/>
      <c r="I32" s="25"/>
      <c r="J32" s="25"/>
      <c r="K32" s="25"/>
      <c r="L32" s="536"/>
    </row>
    <row r="33" spans="1:12" s="28" customFormat="1" ht="12" x14ac:dyDescent="0.2">
      <c r="A33" s="26"/>
      <c r="C33" s="25"/>
      <c r="D33" s="25"/>
      <c r="E33" s="25"/>
      <c r="F33" s="25"/>
      <c r="G33" s="25"/>
      <c r="H33" s="43"/>
      <c r="I33" s="43"/>
      <c r="J33" s="43"/>
      <c r="K33" s="43"/>
      <c r="L33" s="43"/>
    </row>
    <row r="34" spans="1:12" s="28" customFormat="1" ht="12" x14ac:dyDescent="0.2">
      <c r="A34" s="524"/>
      <c r="B34" s="523"/>
      <c r="C34" s="43"/>
      <c r="D34" s="43"/>
      <c r="E34" s="43"/>
      <c r="F34" s="43"/>
      <c r="G34" s="43"/>
      <c r="H34" s="43"/>
      <c r="I34" s="43"/>
      <c r="J34" s="43"/>
      <c r="K34" s="43"/>
      <c r="L34" s="43"/>
    </row>
    <row r="35" spans="1:12" s="28" customFormat="1" ht="12" x14ac:dyDescent="0.2">
      <c r="A35" s="524"/>
      <c r="B35" s="523"/>
      <c r="C35" s="43"/>
      <c r="D35" s="43"/>
      <c r="E35" s="43"/>
      <c r="F35" s="43"/>
      <c r="G35" s="43"/>
      <c r="H35" s="43"/>
      <c r="I35" s="43"/>
      <c r="J35" s="43"/>
      <c r="K35" s="43"/>
      <c r="L35" s="43"/>
    </row>
    <row r="36" spans="1:12" s="28" customFormat="1" ht="12" x14ac:dyDescent="0.2">
      <c r="A36" s="524"/>
      <c r="B36" s="523"/>
      <c r="C36" s="43"/>
      <c r="D36" s="43"/>
      <c r="E36" s="43"/>
      <c r="F36" s="43"/>
      <c r="G36" s="43"/>
      <c r="H36" s="43"/>
      <c r="I36" s="43"/>
      <c r="J36" s="43"/>
      <c r="K36" s="43"/>
      <c r="L36" s="43"/>
    </row>
    <row r="37" spans="1:12" s="28" customFormat="1" ht="12" x14ac:dyDescent="0.2">
      <c r="A37" s="522"/>
      <c r="B37" s="523"/>
      <c r="C37" s="43"/>
      <c r="D37" s="43"/>
      <c r="E37" s="43"/>
      <c r="F37" s="43"/>
      <c r="G37" s="43"/>
      <c r="H37" s="43"/>
      <c r="I37" s="43"/>
      <c r="J37" s="43"/>
      <c r="K37" s="43"/>
      <c r="L37" s="43"/>
    </row>
  </sheetData>
  <mergeCells count="3">
    <mergeCell ref="A1:B1"/>
    <mergeCell ref="A2:M2"/>
    <mergeCell ref="A3:M3"/>
  </mergeCells>
  <printOptions horizontalCentered="1"/>
  <pageMargins left="0.39370078740157483" right="0.39370078740157483" top="0.39370078740157483" bottom="0.39370078740157483" header="0.31496062992125984" footer="0"/>
  <pageSetup paperSize="9" scale="72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46"/>
  <sheetViews>
    <sheetView zoomScale="75" zoomScaleNormal="75" workbookViewId="0">
      <pane xSplit="2" ySplit="7" topLeftCell="C17" activePane="bottomRight" state="frozen"/>
      <selection activeCell="B13" sqref="B13"/>
      <selection pane="topRight" activeCell="B13" sqref="B13"/>
      <selection pane="bottomLeft" activeCell="B13" sqref="B13"/>
      <selection pane="bottomRight" activeCell="L5" sqref="L5"/>
    </sheetView>
  </sheetViews>
  <sheetFormatPr defaultColWidth="9.140625" defaultRowHeight="15" x14ac:dyDescent="0.25"/>
  <cols>
    <col min="1" max="1" width="11.5703125" style="13" customWidth="1"/>
    <col min="2" max="2" width="40.7109375" style="41" bestFit="1" customWidth="1"/>
    <col min="3" max="3" width="10.7109375" style="4" customWidth="1"/>
    <col min="4" max="4" width="11" style="4" hidden="1" customWidth="1"/>
    <col min="5" max="5" width="10.7109375" style="4" hidden="1" customWidth="1"/>
    <col min="6" max="6" width="12.7109375" style="4" hidden="1" customWidth="1"/>
    <col min="7" max="7" width="11.7109375" style="4" hidden="1" customWidth="1"/>
    <col min="8" max="8" width="11.7109375" style="4" customWidth="1"/>
    <col min="9" max="11" width="11.7109375" style="4" hidden="1" customWidth="1"/>
    <col min="12" max="12" width="11.7109375" style="4" customWidth="1"/>
    <col min="13" max="13" width="85.5703125" style="41" bestFit="1" customWidth="1"/>
    <col min="14" max="16384" width="9.140625" style="41"/>
  </cols>
  <sheetData>
    <row r="1" spans="1:14" x14ac:dyDescent="0.25">
      <c r="A1" s="1995"/>
      <c r="B1" s="1995"/>
    </row>
    <row r="2" spans="1:14" x14ac:dyDescent="0.25">
      <c r="A2" s="1991" t="s">
        <v>6250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230"/>
    </row>
    <row r="3" spans="1:14" x14ac:dyDescent="0.25">
      <c r="A3" s="1991" t="s">
        <v>2934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</row>
    <row r="4" spans="1:14" ht="15.75" thickBot="1" x14ac:dyDescent="0.3"/>
    <row r="5" spans="1:14" s="2" customFormat="1" ht="45" x14ac:dyDescent="0.25">
      <c r="A5" s="443" t="s">
        <v>6256</v>
      </c>
      <c r="B5" s="444" t="s">
        <v>3020</v>
      </c>
      <c r="C5" s="5" t="s">
        <v>2883</v>
      </c>
      <c r="D5" s="88" t="s">
        <v>2887</v>
      </c>
      <c r="E5" s="5" t="s">
        <v>2768</v>
      </c>
      <c r="F5" s="5" t="s">
        <v>2763</v>
      </c>
      <c r="G5" s="445" t="s">
        <v>2843</v>
      </c>
      <c r="H5" s="87" t="s">
        <v>2886</v>
      </c>
      <c r="I5" s="5" t="s">
        <v>2888</v>
      </c>
      <c r="J5" s="5" t="s">
        <v>2889</v>
      </c>
      <c r="K5" s="5" t="s">
        <v>2890</v>
      </c>
      <c r="L5" s="77" t="s">
        <v>10784</v>
      </c>
      <c r="M5" s="448" t="s">
        <v>2764</v>
      </c>
    </row>
    <row r="6" spans="1:14" x14ac:dyDescent="0.25">
      <c r="A6" s="449"/>
      <c r="B6" s="450"/>
      <c r="C6" s="451"/>
      <c r="D6" s="452"/>
      <c r="E6" s="453"/>
      <c r="F6" s="453"/>
      <c r="G6" s="531"/>
      <c r="H6" s="452"/>
      <c r="I6" s="453"/>
      <c r="J6" s="453"/>
      <c r="K6" s="453"/>
      <c r="L6" s="454"/>
      <c r="M6" s="457"/>
    </row>
    <row r="7" spans="1:14" s="3" customFormat="1" ht="15.75" thickBot="1" x14ac:dyDescent="0.3">
      <c r="A7" s="459"/>
      <c r="B7" s="460"/>
      <c r="C7" s="461" t="s">
        <v>0</v>
      </c>
      <c r="D7" s="462" t="s">
        <v>0</v>
      </c>
      <c r="E7" s="463" t="s">
        <v>0</v>
      </c>
      <c r="F7" s="463" t="s">
        <v>0</v>
      </c>
      <c r="G7" s="532" t="s">
        <v>0</v>
      </c>
      <c r="H7" s="462" t="s">
        <v>0</v>
      </c>
      <c r="I7" s="463" t="s">
        <v>0</v>
      </c>
      <c r="J7" s="463" t="s">
        <v>0</v>
      </c>
      <c r="K7" s="463" t="s">
        <v>0</v>
      </c>
      <c r="L7" s="464" t="s">
        <v>0</v>
      </c>
      <c r="M7" s="525"/>
    </row>
    <row r="8" spans="1:14" x14ac:dyDescent="0.25">
      <c r="A8" s="20"/>
      <c r="B8" s="500" t="s">
        <v>1</v>
      </c>
      <c r="C8" s="501"/>
      <c r="D8" s="502"/>
      <c r="E8" s="503"/>
      <c r="F8" s="503"/>
      <c r="G8" s="505"/>
      <c r="H8" s="502"/>
      <c r="I8" s="503"/>
      <c r="J8" s="503"/>
      <c r="K8" s="503"/>
      <c r="L8" s="526"/>
      <c r="M8" s="52"/>
    </row>
    <row r="9" spans="1:14" x14ac:dyDescent="0.25">
      <c r="A9" s="21">
        <v>201020100</v>
      </c>
      <c r="B9" s="507" t="s">
        <v>2</v>
      </c>
      <c r="C9" s="470">
        <f>SUMIF('asCY Ledger'!A:A,'20102'!A9,'asCY Ledger'!D:D)</f>
        <v>45207</v>
      </c>
      <c r="D9" s="123">
        <f>SUMIF('asCY Ledger'!A:A,'20102'!A9,'asCY Ledger'!C:C)</f>
        <v>24470.11</v>
      </c>
      <c r="E9" s="483">
        <f>C9-D9</f>
        <v>20736.89</v>
      </c>
      <c r="F9" s="483">
        <v>11993</v>
      </c>
      <c r="G9" s="487">
        <f>+C9+F9</f>
        <v>57200</v>
      </c>
      <c r="H9" s="123">
        <f>+C9</f>
        <v>45207</v>
      </c>
      <c r="I9" s="483"/>
      <c r="J9" s="483"/>
      <c r="K9" s="483"/>
      <c r="L9" s="473">
        <f>SUM(H9:K9)</f>
        <v>45207</v>
      </c>
      <c r="M9" s="53"/>
    </row>
    <row r="10" spans="1:14" x14ac:dyDescent="0.25">
      <c r="A10" s="21">
        <v>201020150</v>
      </c>
      <c r="B10" s="507" t="s">
        <v>2846</v>
      </c>
      <c r="C10" s="470">
        <f>SUMIF('asCY Ledger'!A:A,'20102'!A10,'asCY Ledger'!D:D)</f>
        <v>0</v>
      </c>
      <c r="D10" s="123">
        <f>SUMIF('asCY Ledger'!A:A,'20102'!A10,'asCY Ledger'!C:C)</f>
        <v>521.22</v>
      </c>
      <c r="E10" s="483">
        <f>C10-D10</f>
        <v>-521.22</v>
      </c>
      <c r="F10" s="483"/>
      <c r="G10" s="487">
        <f>+C10+F10</f>
        <v>0</v>
      </c>
      <c r="H10" s="123">
        <f t="shared" ref="H10:H27" si="0">+C10</f>
        <v>0</v>
      </c>
      <c r="I10" s="483"/>
      <c r="J10" s="483"/>
      <c r="K10" s="483"/>
      <c r="L10" s="473">
        <f t="shared" ref="L10:L27" si="1">SUM(H10:K10)</f>
        <v>0</v>
      </c>
      <c r="M10" s="53"/>
    </row>
    <row r="11" spans="1:14" x14ac:dyDescent="0.25">
      <c r="A11" s="21">
        <v>201020200</v>
      </c>
      <c r="B11" s="507" t="s">
        <v>2847</v>
      </c>
      <c r="C11" s="470">
        <f>SUMIF('asCY Ledger'!A:A,'20102'!A11,'asCY Ledger'!D:D)</f>
        <v>0</v>
      </c>
      <c r="D11" s="123">
        <f>SUMIF('asCY Ledger'!A:A,'20102'!A11,'asCY Ledger'!C:C)</f>
        <v>1352.69</v>
      </c>
      <c r="E11" s="483">
        <f t="shared" ref="E11:E27" si="2">C11-D11</f>
        <v>-1352.69</v>
      </c>
      <c r="F11" s="483">
        <v>1400</v>
      </c>
      <c r="G11" s="487">
        <f t="shared" ref="G11:G27" si="3">+C11+F11</f>
        <v>1400</v>
      </c>
      <c r="H11" s="123">
        <f t="shared" si="0"/>
        <v>0</v>
      </c>
      <c r="I11" s="483"/>
      <c r="J11" s="483"/>
      <c r="K11" s="483"/>
      <c r="L11" s="473">
        <f t="shared" si="1"/>
        <v>0</v>
      </c>
      <c r="M11" s="53"/>
    </row>
    <row r="12" spans="1:14" x14ac:dyDescent="0.25">
      <c r="A12" s="21">
        <v>201020800</v>
      </c>
      <c r="B12" s="507" t="s">
        <v>6290</v>
      </c>
      <c r="C12" s="470">
        <f>SUMIF('asCY Ledger'!A:A,'20102'!A12,'asCY Ledger'!D:D)</f>
        <v>200</v>
      </c>
      <c r="D12" s="123">
        <f>SUMIF('asCY Ledger'!A:A,'20102'!A12,'asCY Ledger'!C:C)</f>
        <v>0</v>
      </c>
      <c r="E12" s="483">
        <f t="shared" si="2"/>
        <v>200</v>
      </c>
      <c r="F12" s="6"/>
      <c r="G12" s="487">
        <f t="shared" si="3"/>
        <v>200</v>
      </c>
      <c r="H12" s="123">
        <f t="shared" si="0"/>
        <v>200</v>
      </c>
      <c r="I12" s="483"/>
      <c r="J12" s="483"/>
      <c r="K12" s="483"/>
      <c r="L12" s="473">
        <f t="shared" si="1"/>
        <v>200</v>
      </c>
      <c r="M12" s="53"/>
    </row>
    <row r="13" spans="1:14" x14ac:dyDescent="0.25">
      <c r="A13" s="21">
        <v>201021045</v>
      </c>
      <c r="B13" s="507" t="s">
        <v>6291</v>
      </c>
      <c r="C13" s="508">
        <f>SUMIF('asCY Ledger'!A:A,'20102'!A13,'asCY Ledger'!D:D)</f>
        <v>2000</v>
      </c>
      <c r="D13" s="123">
        <f>SUMIF('asCY Ledger'!A:A,'20102'!A13,'asCY Ledger'!C:C)</f>
        <v>102</v>
      </c>
      <c r="E13" s="483">
        <f t="shared" si="2"/>
        <v>1898</v>
      </c>
      <c r="F13" s="6"/>
      <c r="G13" s="487">
        <f t="shared" si="3"/>
        <v>2000</v>
      </c>
      <c r="H13" s="123">
        <f t="shared" si="0"/>
        <v>2000</v>
      </c>
      <c r="I13" s="483"/>
      <c r="J13" s="483"/>
      <c r="K13" s="483"/>
      <c r="L13" s="473">
        <f t="shared" si="1"/>
        <v>2000</v>
      </c>
      <c r="M13" s="53"/>
    </row>
    <row r="14" spans="1:14" x14ac:dyDescent="0.25">
      <c r="A14" s="21">
        <v>201021400</v>
      </c>
      <c r="B14" s="507" t="s">
        <v>6263</v>
      </c>
      <c r="C14" s="470">
        <f>SUMIF('asCY Ledger'!A:A,'20102'!A14,'asCY Ledger'!D:D)</f>
        <v>200</v>
      </c>
      <c r="D14" s="123">
        <f>SUMIF('asCY Ledger'!A:A,'20102'!A14,'asCY Ledger'!C:C)</f>
        <v>641.26</v>
      </c>
      <c r="E14" s="483">
        <f t="shared" si="2"/>
        <v>-441.26</v>
      </c>
      <c r="F14" s="483">
        <v>800</v>
      </c>
      <c r="G14" s="487">
        <f t="shared" si="3"/>
        <v>1000</v>
      </c>
      <c r="H14" s="123">
        <f t="shared" si="0"/>
        <v>200</v>
      </c>
      <c r="I14" s="483"/>
      <c r="J14" s="483"/>
      <c r="K14" s="483"/>
      <c r="L14" s="473">
        <f t="shared" si="1"/>
        <v>200</v>
      </c>
      <c r="M14" s="53"/>
    </row>
    <row r="15" spans="1:14" x14ac:dyDescent="0.25">
      <c r="A15" s="21">
        <v>201021401</v>
      </c>
      <c r="B15" s="507" t="s">
        <v>6264</v>
      </c>
      <c r="C15" s="470">
        <f>SUMIF('asCY Ledger'!A:A,'20102'!A15,'asCY Ledger'!D:D)</f>
        <v>200</v>
      </c>
      <c r="D15" s="123">
        <f>SUMIF('asCY Ledger'!A:A,'20102'!A15,'asCY Ledger'!C:C)</f>
        <v>101.2</v>
      </c>
      <c r="E15" s="483">
        <f t="shared" si="2"/>
        <v>98.8</v>
      </c>
      <c r="F15" s="483"/>
      <c r="G15" s="487">
        <f t="shared" si="3"/>
        <v>200</v>
      </c>
      <c r="H15" s="123">
        <f t="shared" si="0"/>
        <v>200</v>
      </c>
      <c r="I15" s="483"/>
      <c r="J15" s="483"/>
      <c r="K15" s="483"/>
      <c r="L15" s="473">
        <f t="shared" si="1"/>
        <v>200</v>
      </c>
      <c r="M15" s="53"/>
    </row>
    <row r="16" spans="1:14" x14ac:dyDescent="0.25">
      <c r="A16" s="21">
        <v>201021502</v>
      </c>
      <c r="B16" s="507" t="s">
        <v>2852</v>
      </c>
      <c r="C16" s="470">
        <f>SUMIF('asCY Ledger'!A:A,'20102'!A16,'asCY Ledger'!D:D)</f>
        <v>100</v>
      </c>
      <c r="D16" s="123">
        <f>SUMIF('asCY Ledger'!A:A,'20102'!A16,'asCY Ledger'!C:C)</f>
        <v>20</v>
      </c>
      <c r="E16" s="483">
        <f t="shared" si="2"/>
        <v>80</v>
      </c>
      <c r="F16" s="6"/>
      <c r="G16" s="487">
        <f t="shared" si="3"/>
        <v>100</v>
      </c>
      <c r="H16" s="123">
        <f t="shared" si="0"/>
        <v>100</v>
      </c>
      <c r="I16" s="483"/>
      <c r="J16" s="483"/>
      <c r="K16" s="483"/>
      <c r="L16" s="473">
        <f t="shared" si="1"/>
        <v>100</v>
      </c>
      <c r="M16" s="53"/>
    </row>
    <row r="17" spans="1:13" x14ac:dyDescent="0.25">
      <c r="A17" s="21">
        <v>201021620</v>
      </c>
      <c r="B17" s="507" t="s">
        <v>6257</v>
      </c>
      <c r="C17" s="470">
        <f>SUMIF('asCY Ledger'!A:A,'20102'!A17,'asCY Ledger'!D:D)</f>
        <v>300</v>
      </c>
      <c r="D17" s="123">
        <f>SUMIF('asCY Ledger'!A:A,'20102'!A17,'asCY Ledger'!C:C)</f>
        <v>46.25</v>
      </c>
      <c r="E17" s="483">
        <f t="shared" si="2"/>
        <v>253.75</v>
      </c>
      <c r="F17" s="483"/>
      <c r="G17" s="487">
        <f t="shared" si="3"/>
        <v>300</v>
      </c>
      <c r="H17" s="123">
        <f t="shared" si="0"/>
        <v>300</v>
      </c>
      <c r="I17" s="483"/>
      <c r="J17" s="483"/>
      <c r="K17" s="483"/>
      <c r="L17" s="473">
        <f t="shared" si="1"/>
        <v>300</v>
      </c>
      <c r="M17" s="53"/>
    </row>
    <row r="18" spans="1:13" x14ac:dyDescent="0.25">
      <c r="A18" s="21">
        <v>201022000</v>
      </c>
      <c r="B18" s="507" t="s">
        <v>2733</v>
      </c>
      <c r="C18" s="470">
        <f>SUMIF('asCY Ledger'!A:A,'20102'!A18,'asCY Ledger'!D:D)</f>
        <v>500</v>
      </c>
      <c r="D18" s="123">
        <f>SUMIF('asCY Ledger'!A:A,'20102'!A18,'asCY Ledger'!C:C)</f>
        <v>106.28</v>
      </c>
      <c r="E18" s="483">
        <f t="shared" si="2"/>
        <v>393.72</v>
      </c>
      <c r="F18" s="6"/>
      <c r="G18" s="487">
        <f t="shared" si="3"/>
        <v>500</v>
      </c>
      <c r="H18" s="123">
        <f t="shared" si="0"/>
        <v>500</v>
      </c>
      <c r="I18" s="483"/>
      <c r="J18" s="483"/>
      <c r="K18" s="483"/>
      <c r="L18" s="473">
        <f t="shared" si="1"/>
        <v>500</v>
      </c>
      <c r="M18" s="53"/>
    </row>
    <row r="19" spans="1:13" x14ac:dyDescent="0.25">
      <c r="A19" s="21">
        <v>201022002</v>
      </c>
      <c r="B19" s="507" t="s">
        <v>3064</v>
      </c>
      <c r="C19" s="470">
        <f>SUMIF('asCY Ledger'!A:A,'20102'!A19,'asCY Ledger'!D:D)</f>
        <v>100</v>
      </c>
      <c r="D19" s="123">
        <f>SUMIF('asCY Ledger'!A:A,'20102'!A19,'asCY Ledger'!C:C)</f>
        <v>89.75</v>
      </c>
      <c r="E19" s="483">
        <f t="shared" si="2"/>
        <v>10.25</v>
      </c>
      <c r="F19" s="6"/>
      <c r="G19" s="487">
        <f t="shared" si="3"/>
        <v>100</v>
      </c>
      <c r="H19" s="123">
        <f t="shared" si="0"/>
        <v>100</v>
      </c>
      <c r="I19" s="483"/>
      <c r="J19" s="483"/>
      <c r="K19" s="483"/>
      <c r="L19" s="473">
        <f t="shared" si="1"/>
        <v>100</v>
      </c>
      <c r="M19" s="53"/>
    </row>
    <row r="20" spans="1:13" x14ac:dyDescent="0.25">
      <c r="A20" s="21">
        <v>201022004</v>
      </c>
      <c r="B20" s="507" t="s">
        <v>5</v>
      </c>
      <c r="C20" s="470">
        <f>SUMIF('asCY Ledger'!A:A,'20102'!A20,'asCY Ledger'!D:D)</f>
        <v>1100</v>
      </c>
      <c r="D20" s="123">
        <f>SUMIF('asCY Ledger'!A:A,'20102'!A20,'asCY Ledger'!C:C)</f>
        <v>1100</v>
      </c>
      <c r="E20" s="483">
        <f t="shared" si="2"/>
        <v>0</v>
      </c>
      <c r="F20" s="6"/>
      <c r="G20" s="487">
        <f t="shared" si="3"/>
        <v>1100</v>
      </c>
      <c r="H20" s="123">
        <f t="shared" si="0"/>
        <v>1100</v>
      </c>
      <c r="I20" s="483"/>
      <c r="J20" s="483"/>
      <c r="K20" s="483"/>
      <c r="L20" s="473">
        <f t="shared" si="1"/>
        <v>1100</v>
      </c>
      <c r="M20" s="53"/>
    </row>
    <row r="21" spans="1:13" x14ac:dyDescent="0.25">
      <c r="A21" s="21">
        <v>201022012</v>
      </c>
      <c r="B21" s="507" t="s">
        <v>6265</v>
      </c>
      <c r="C21" s="470">
        <f>SUMIF('asCY Ledger'!A:A,'20102'!A21,'asCY Ledger'!D:D)</f>
        <v>700</v>
      </c>
      <c r="D21" s="123">
        <f>SUMIF('asCY Ledger'!A:A,'20102'!A21,'asCY Ledger'!C:C)</f>
        <v>25</v>
      </c>
      <c r="E21" s="483">
        <f t="shared" si="2"/>
        <v>675</v>
      </c>
      <c r="F21" s="6"/>
      <c r="G21" s="487">
        <f t="shared" si="3"/>
        <v>700</v>
      </c>
      <c r="H21" s="123">
        <f t="shared" si="0"/>
        <v>700</v>
      </c>
      <c r="I21" s="483"/>
      <c r="J21" s="483"/>
      <c r="K21" s="483"/>
      <c r="L21" s="473">
        <f t="shared" si="1"/>
        <v>700</v>
      </c>
      <c r="M21" s="53"/>
    </row>
    <row r="22" spans="1:13" x14ac:dyDescent="0.25">
      <c r="A22" s="21">
        <v>201022020</v>
      </c>
      <c r="B22" s="507" t="s">
        <v>3070</v>
      </c>
      <c r="C22" s="470">
        <f>SUMIF('asCY Ledger'!A:A,'20102'!A22,'asCY Ledger'!D:D)</f>
        <v>1300</v>
      </c>
      <c r="D22" s="123">
        <f>SUMIF('asCY Ledger'!A:A,'20102'!A22,'asCY Ledger'!C:C)</f>
        <v>858.48</v>
      </c>
      <c r="E22" s="483">
        <f t="shared" si="2"/>
        <v>441.52</v>
      </c>
      <c r="F22" s="6"/>
      <c r="G22" s="487">
        <f t="shared" si="3"/>
        <v>1300</v>
      </c>
      <c r="H22" s="123">
        <f t="shared" si="0"/>
        <v>1300</v>
      </c>
      <c r="I22" s="483"/>
      <c r="J22" s="483"/>
      <c r="K22" s="483"/>
      <c r="L22" s="473">
        <f t="shared" si="1"/>
        <v>1300</v>
      </c>
      <c r="M22" s="53"/>
    </row>
    <row r="23" spans="1:13" x14ac:dyDescent="0.25">
      <c r="A23" s="21">
        <v>201022300</v>
      </c>
      <c r="B23" s="507" t="s">
        <v>2854</v>
      </c>
      <c r="C23" s="470">
        <f>SUMIF('asCY Ledger'!A:A,'20102'!A23,'asCY Ledger'!D:D)</f>
        <v>300</v>
      </c>
      <c r="D23" s="123">
        <f>SUMIF('asCY Ledger'!A:A,'20102'!A23,'asCY Ledger'!C:C)</f>
        <v>32.57</v>
      </c>
      <c r="E23" s="483">
        <f t="shared" si="2"/>
        <v>267.43</v>
      </c>
      <c r="F23" s="6"/>
      <c r="G23" s="487">
        <f t="shared" si="3"/>
        <v>300</v>
      </c>
      <c r="H23" s="123">
        <f t="shared" si="0"/>
        <v>300</v>
      </c>
      <c r="I23" s="483"/>
      <c r="J23" s="483"/>
      <c r="K23" s="483"/>
      <c r="L23" s="473">
        <f t="shared" si="1"/>
        <v>300</v>
      </c>
      <c r="M23" s="53"/>
    </row>
    <row r="24" spans="1:13" x14ac:dyDescent="0.25">
      <c r="A24" s="21">
        <v>201022411</v>
      </c>
      <c r="B24" s="507" t="s">
        <v>6292</v>
      </c>
      <c r="C24" s="470">
        <f>SUMIF('asCY Ledger'!A:A,'20102'!A24,'asCY Ledger'!D:D)</f>
        <v>8000</v>
      </c>
      <c r="D24" s="123">
        <f>SUMIF('asCY Ledger'!A:A,'20102'!A24,'asCY Ledger'!C:C)</f>
        <v>9000</v>
      </c>
      <c r="E24" s="483">
        <f t="shared" si="2"/>
        <v>-1000</v>
      </c>
      <c r="F24" s="6">
        <v>1000</v>
      </c>
      <c r="G24" s="487">
        <f t="shared" si="3"/>
        <v>9000</v>
      </c>
      <c r="H24" s="123">
        <f t="shared" si="0"/>
        <v>8000</v>
      </c>
      <c r="I24" s="483"/>
      <c r="J24" s="483"/>
      <c r="K24" s="483"/>
      <c r="L24" s="473">
        <f t="shared" si="1"/>
        <v>8000</v>
      </c>
      <c r="M24" s="527"/>
    </row>
    <row r="25" spans="1:13" x14ac:dyDescent="0.25">
      <c r="A25" s="21">
        <v>201022415</v>
      </c>
      <c r="B25" s="507" t="s">
        <v>6258</v>
      </c>
      <c r="C25" s="470">
        <f>SUMIF('asCY Ledger'!A:A,'20102'!A25,'asCY Ledger'!D:D)</f>
        <v>2900</v>
      </c>
      <c r="D25" s="123">
        <f>SUMIF('asCY Ledger'!A:A,'20102'!A25,'asCY Ledger'!C:C)</f>
        <v>388.45</v>
      </c>
      <c r="E25" s="483">
        <f t="shared" si="2"/>
        <v>2511.5500000000002</v>
      </c>
      <c r="F25" s="6"/>
      <c r="G25" s="487">
        <f t="shared" si="3"/>
        <v>2900</v>
      </c>
      <c r="H25" s="123">
        <f t="shared" si="0"/>
        <v>2900</v>
      </c>
      <c r="I25" s="483"/>
      <c r="J25" s="483"/>
      <c r="K25" s="483"/>
      <c r="L25" s="473">
        <f t="shared" si="1"/>
        <v>2900</v>
      </c>
      <c r="M25" s="53"/>
    </row>
    <row r="26" spans="1:13" x14ac:dyDescent="0.25">
      <c r="A26" s="21">
        <v>201022703</v>
      </c>
      <c r="B26" s="507" t="s">
        <v>6293</v>
      </c>
      <c r="C26" s="470">
        <f>SUMIF('asCY Ledger'!A:A,'20102'!A26,'asCY Ledger'!D:D)</f>
        <v>200</v>
      </c>
      <c r="D26" s="123">
        <f>SUMIF('asCY Ledger'!A:A,'20102'!A26,'asCY Ledger'!C:C)</f>
        <v>0</v>
      </c>
      <c r="E26" s="483">
        <f t="shared" si="2"/>
        <v>200</v>
      </c>
      <c r="F26" s="6"/>
      <c r="G26" s="487">
        <f t="shared" si="3"/>
        <v>200</v>
      </c>
      <c r="H26" s="123">
        <f t="shared" si="0"/>
        <v>200</v>
      </c>
      <c r="I26" s="483"/>
      <c r="J26" s="483"/>
      <c r="K26" s="483"/>
      <c r="L26" s="473">
        <f t="shared" si="1"/>
        <v>200</v>
      </c>
      <c r="M26" s="53"/>
    </row>
    <row r="27" spans="1:13" x14ac:dyDescent="0.25">
      <c r="A27" s="21">
        <v>201023011</v>
      </c>
      <c r="B27" s="507" t="s">
        <v>6294</v>
      </c>
      <c r="C27" s="470">
        <f>SUMIF('asCY Ledger'!A:A,'20102'!A27,'asCY Ledger'!D:D)</f>
        <v>2000</v>
      </c>
      <c r="D27" s="123">
        <f>SUMIF('asCY Ledger'!A:A,'20102'!A27,'asCY Ledger'!C:C)</f>
        <v>0</v>
      </c>
      <c r="E27" s="483">
        <f t="shared" si="2"/>
        <v>2000</v>
      </c>
      <c r="F27" s="6"/>
      <c r="G27" s="487">
        <f t="shared" si="3"/>
        <v>2000</v>
      </c>
      <c r="H27" s="123">
        <f t="shared" si="0"/>
        <v>2000</v>
      </c>
      <c r="I27" s="483"/>
      <c r="J27" s="483"/>
      <c r="K27" s="483"/>
      <c r="L27" s="473">
        <f t="shared" si="1"/>
        <v>2000</v>
      </c>
      <c r="M27" s="53"/>
    </row>
    <row r="28" spans="1:13" s="40" customFormat="1" x14ac:dyDescent="0.25">
      <c r="A28" s="511"/>
      <c r="B28" s="512" t="s">
        <v>7</v>
      </c>
      <c r="C28" s="513">
        <f t="shared" ref="C28:G28" si="4">SUM(C9:C27)</f>
        <v>65307</v>
      </c>
      <c r="D28" s="142">
        <f t="shared" si="4"/>
        <v>38855.259999999995</v>
      </c>
      <c r="E28" s="7">
        <f t="shared" si="4"/>
        <v>26451.74</v>
      </c>
      <c r="F28" s="7">
        <f t="shared" si="4"/>
        <v>15193</v>
      </c>
      <c r="G28" s="515">
        <f t="shared" si="4"/>
        <v>80500</v>
      </c>
      <c r="H28" s="142">
        <f>SUM(H9:H27)</f>
        <v>65307</v>
      </c>
      <c r="I28" s="7">
        <f t="shared" ref="I28:L28" si="5">SUM(I9:I27)</f>
        <v>0</v>
      </c>
      <c r="J28" s="7">
        <f t="shared" si="5"/>
        <v>0</v>
      </c>
      <c r="K28" s="7">
        <f t="shared" si="5"/>
        <v>0</v>
      </c>
      <c r="L28" s="528">
        <f t="shared" si="5"/>
        <v>65307</v>
      </c>
      <c r="M28" s="54"/>
    </row>
    <row r="29" spans="1:13" x14ac:dyDescent="0.25">
      <c r="A29" s="21"/>
      <c r="B29" s="482"/>
      <c r="C29" s="470"/>
      <c r="D29" s="123"/>
      <c r="E29" s="6"/>
      <c r="F29" s="6"/>
      <c r="G29" s="487"/>
      <c r="H29" s="123"/>
      <c r="I29" s="6"/>
      <c r="J29" s="6"/>
      <c r="K29" s="6"/>
      <c r="L29" s="471"/>
      <c r="M29" s="53"/>
    </row>
    <row r="30" spans="1:13" s="40" customFormat="1" x14ac:dyDescent="0.25">
      <c r="A30" s="511"/>
      <c r="B30" s="512" t="s">
        <v>2845</v>
      </c>
      <c r="C30" s="513"/>
      <c r="D30" s="142"/>
      <c r="E30" s="7"/>
      <c r="F30" s="7"/>
      <c r="G30" s="515"/>
      <c r="H30" s="142"/>
      <c r="I30" s="7"/>
      <c r="J30" s="7"/>
      <c r="K30" s="7"/>
      <c r="L30" s="528"/>
      <c r="M30" s="54"/>
    </row>
    <row r="31" spans="1:13" x14ac:dyDescent="0.25">
      <c r="A31" s="21">
        <v>201029200</v>
      </c>
      <c r="B31" s="507" t="s">
        <v>6295</v>
      </c>
      <c r="C31" s="470">
        <f>SUMIF('asCY Ledger'!A:A,'20102'!A31,'asCY Ledger'!D:D)</f>
        <v>-123431</v>
      </c>
      <c r="D31" s="123">
        <f>SUMIF('asCY Ledger'!A:A,'20102'!A31,'asCY Ledger'!C:C)</f>
        <v>-70421.91</v>
      </c>
      <c r="E31" s="6">
        <f t="shared" ref="E31" si="6">C31-D31</f>
        <v>-53009.09</v>
      </c>
      <c r="F31" s="6"/>
      <c r="G31" s="487">
        <f t="shared" ref="G31" si="7">+C31+F31</f>
        <v>-123431</v>
      </c>
      <c r="H31" s="123">
        <f t="shared" ref="H31" si="8">+C31</f>
        <v>-123431</v>
      </c>
      <c r="I31" s="6"/>
      <c r="J31" s="6">
        <v>-14500</v>
      </c>
      <c r="K31" s="6">
        <f>-13000+31</f>
        <v>-12969</v>
      </c>
      <c r="L31" s="471">
        <f t="shared" ref="L31" si="9">SUM(H31:K31)</f>
        <v>-150900</v>
      </c>
      <c r="M31" s="53"/>
    </row>
    <row r="32" spans="1:13" s="40" customFormat="1" x14ac:dyDescent="0.25">
      <c r="A32" s="511"/>
      <c r="B32" s="512" t="s">
        <v>7</v>
      </c>
      <c r="C32" s="513">
        <f t="shared" ref="C32:G32" si="10">SUM(C31:C31)</f>
        <v>-123431</v>
      </c>
      <c r="D32" s="142">
        <f t="shared" si="10"/>
        <v>-70421.91</v>
      </c>
      <c r="E32" s="7">
        <f t="shared" si="10"/>
        <v>-53009.09</v>
      </c>
      <c r="F32" s="7">
        <f t="shared" si="10"/>
        <v>0</v>
      </c>
      <c r="G32" s="535">
        <f t="shared" si="10"/>
        <v>-123431</v>
      </c>
      <c r="H32" s="1946">
        <f>SUM(H31)</f>
        <v>-123431</v>
      </c>
      <c r="I32" s="7">
        <f t="shared" ref="I32:L32" si="11">SUM(I31)</f>
        <v>0</v>
      </c>
      <c r="J32" s="7">
        <f t="shared" si="11"/>
        <v>-14500</v>
      </c>
      <c r="K32" s="7">
        <f t="shared" si="11"/>
        <v>-12969</v>
      </c>
      <c r="L32" s="528">
        <f t="shared" si="11"/>
        <v>-150900</v>
      </c>
      <c r="M32" s="54"/>
    </row>
    <row r="33" spans="1:13" x14ac:dyDescent="0.25">
      <c r="A33" s="21"/>
      <c r="B33" s="482"/>
      <c r="C33" s="470"/>
      <c r="D33" s="123"/>
      <c r="E33" s="6"/>
      <c r="F33" s="6"/>
      <c r="G33" s="487"/>
      <c r="H33" s="123"/>
      <c r="I33" s="6"/>
      <c r="J33" s="6"/>
      <c r="K33" s="6"/>
      <c r="L33" s="471"/>
      <c r="M33" s="53"/>
    </row>
    <row r="34" spans="1:13" s="40" customFormat="1" x14ac:dyDescent="0.25">
      <c r="A34" s="511"/>
      <c r="B34" s="512" t="s">
        <v>3040</v>
      </c>
      <c r="C34" s="513"/>
      <c r="D34" s="142"/>
      <c r="E34" s="7"/>
      <c r="F34" s="7"/>
      <c r="G34" s="515"/>
      <c r="H34" s="142"/>
      <c r="I34" s="7"/>
      <c r="J34" s="7"/>
      <c r="K34" s="7"/>
      <c r="L34" s="528"/>
      <c r="M34" s="54"/>
    </row>
    <row r="35" spans="1:13" x14ac:dyDescent="0.25">
      <c r="A35" s="21">
        <v>201021610</v>
      </c>
      <c r="B35" s="507" t="s">
        <v>3063</v>
      </c>
      <c r="C35" s="470">
        <f>SUMIF('asCY Ledger'!A:A,'20102'!A35,'asCY Ledger'!D:D)</f>
        <v>5400</v>
      </c>
      <c r="D35" s="123">
        <f>SUMIF('asCY Ledger'!A:A,'20102'!A35,'asCY Ledger'!C:C)</f>
        <v>0</v>
      </c>
      <c r="E35" s="483">
        <f t="shared" ref="E35:E36" si="12">C35-D35</f>
        <v>5400</v>
      </c>
      <c r="F35" s="483"/>
      <c r="G35" s="487">
        <f t="shared" ref="G35:G36" si="13">+C35+F35</f>
        <v>5400</v>
      </c>
      <c r="H35" s="123">
        <f t="shared" ref="H35:H36" si="14">+C35</f>
        <v>5400</v>
      </c>
      <c r="I35" s="6"/>
      <c r="J35" s="6"/>
      <c r="K35" s="6"/>
      <c r="L35" s="471">
        <f t="shared" ref="L35:L36" si="15">SUM(H35:K35)</f>
        <v>5400</v>
      </c>
      <c r="M35" s="53"/>
    </row>
    <row r="36" spans="1:13" x14ac:dyDescent="0.25">
      <c r="A36" s="21">
        <v>201022471</v>
      </c>
      <c r="B36" s="507" t="s">
        <v>6279</v>
      </c>
      <c r="C36" s="470">
        <f>SUMIF('asCY Ledger'!A:A,'20102'!A36,'asCY Ledger'!D:D)</f>
        <v>0</v>
      </c>
      <c r="D36" s="123">
        <f>SUMIF('asCY Ledger'!A:A,'20102'!A36,'asCY Ledger'!C:C)</f>
        <v>404.72</v>
      </c>
      <c r="E36" s="483">
        <f t="shared" si="12"/>
        <v>-404.72</v>
      </c>
      <c r="F36" s="483"/>
      <c r="G36" s="487">
        <f t="shared" si="13"/>
        <v>0</v>
      </c>
      <c r="H36" s="123">
        <f t="shared" si="14"/>
        <v>0</v>
      </c>
      <c r="I36" s="6"/>
      <c r="J36" s="6"/>
      <c r="K36" s="6"/>
      <c r="L36" s="471">
        <f t="shared" si="15"/>
        <v>0</v>
      </c>
      <c r="M36" s="53"/>
    </row>
    <row r="37" spans="1:13" s="40" customFormat="1" x14ac:dyDescent="0.25">
      <c r="A37" s="511"/>
      <c r="B37" s="512" t="s">
        <v>7</v>
      </c>
      <c r="C37" s="513">
        <f t="shared" ref="C37:G37" si="16">SUM(C35:C36)</f>
        <v>5400</v>
      </c>
      <c r="D37" s="142">
        <f t="shared" si="16"/>
        <v>404.72</v>
      </c>
      <c r="E37" s="7">
        <f t="shared" si="16"/>
        <v>4995.28</v>
      </c>
      <c r="F37" s="7">
        <f t="shared" si="16"/>
        <v>0</v>
      </c>
      <c r="G37" s="515">
        <f t="shared" si="16"/>
        <v>5400</v>
      </c>
      <c r="H37" s="142">
        <f>SUM(H35:H36)</f>
        <v>5400</v>
      </c>
      <c r="I37" s="7">
        <f t="shared" ref="I37:L37" si="17">SUM(I35:I36)</f>
        <v>0</v>
      </c>
      <c r="J37" s="7">
        <f t="shared" si="17"/>
        <v>0</v>
      </c>
      <c r="K37" s="7">
        <f t="shared" si="17"/>
        <v>0</v>
      </c>
      <c r="L37" s="528">
        <f t="shared" si="17"/>
        <v>5400</v>
      </c>
      <c r="M37" s="54"/>
    </row>
    <row r="38" spans="1:13" x14ac:dyDescent="0.25">
      <c r="A38" s="21"/>
      <c r="B38" s="482"/>
      <c r="C38" s="470"/>
      <c r="D38" s="123"/>
      <c r="E38" s="6"/>
      <c r="F38" s="6"/>
      <c r="G38" s="487"/>
      <c r="H38" s="123"/>
      <c r="I38" s="6"/>
      <c r="J38" s="6"/>
      <c r="K38" s="6"/>
      <c r="L38" s="471"/>
      <c r="M38" s="53"/>
    </row>
    <row r="39" spans="1:13" s="40" customFormat="1" ht="15.75" thickBot="1" x14ac:dyDescent="0.3">
      <c r="A39" s="22"/>
      <c r="B39" s="519" t="s">
        <v>8</v>
      </c>
      <c r="C39" s="490">
        <f t="shared" ref="C39:L39" si="18">+C37+C32+C28</f>
        <v>-52724</v>
      </c>
      <c r="D39" s="124">
        <f t="shared" si="18"/>
        <v>-31161.930000000008</v>
      </c>
      <c r="E39" s="8">
        <f t="shared" si="18"/>
        <v>-21562.069999999996</v>
      </c>
      <c r="F39" s="8">
        <f t="shared" si="18"/>
        <v>15193</v>
      </c>
      <c r="G39" s="520">
        <f t="shared" si="18"/>
        <v>-37531</v>
      </c>
      <c r="H39" s="124">
        <f t="shared" si="18"/>
        <v>-52724</v>
      </c>
      <c r="I39" s="8">
        <f t="shared" si="18"/>
        <v>0</v>
      </c>
      <c r="J39" s="8">
        <f t="shared" si="18"/>
        <v>-14500</v>
      </c>
      <c r="K39" s="8">
        <f t="shared" si="18"/>
        <v>-12969</v>
      </c>
      <c r="L39" s="530">
        <f t="shared" si="18"/>
        <v>-80193</v>
      </c>
      <c r="M39" s="55"/>
    </row>
    <row r="40" spans="1:13" s="28" customFormat="1" ht="12" hidden="1" x14ac:dyDescent="0.2">
      <c r="A40" s="26"/>
      <c r="B40" s="27" t="s">
        <v>6262</v>
      </c>
      <c r="C40" s="25">
        <f>-52724-C39</f>
        <v>0</v>
      </c>
      <c r="D40" s="25">
        <f>SUMIF('asCY Ledger'!H:H,"20102",'asCY Ledger'!C:C)-D39</f>
        <v>0</v>
      </c>
      <c r="E40" s="25"/>
      <c r="F40" s="25"/>
      <c r="G40" s="25"/>
      <c r="H40" s="25"/>
      <c r="I40" s="25"/>
      <c r="J40" s="25"/>
      <c r="K40" s="25"/>
      <c r="L40" s="25"/>
    </row>
    <row r="41" spans="1:13" s="28" customFormat="1" ht="12" x14ac:dyDescent="0.2">
      <c r="A41" s="26"/>
      <c r="C41" s="25"/>
      <c r="D41" s="25"/>
      <c r="E41" s="25"/>
      <c r="F41" s="25"/>
      <c r="G41" s="25"/>
      <c r="H41" s="25"/>
      <c r="I41" s="25"/>
      <c r="J41" s="25"/>
      <c r="K41" s="25"/>
      <c r="L41" s="25"/>
    </row>
    <row r="42" spans="1:13" s="28" customFormat="1" ht="12" x14ac:dyDescent="0.2">
      <c r="A42" s="524"/>
      <c r="B42" s="523"/>
      <c r="C42" s="43"/>
      <c r="D42" s="43"/>
      <c r="E42" s="43"/>
      <c r="F42" s="43"/>
      <c r="G42" s="43"/>
      <c r="H42" s="43"/>
      <c r="I42" s="43"/>
      <c r="J42" s="43"/>
      <c r="K42" s="43"/>
      <c r="L42" s="43"/>
    </row>
    <row r="43" spans="1:13" s="28" customFormat="1" ht="12" x14ac:dyDescent="0.2">
      <c r="A43" s="522"/>
      <c r="B43" s="523"/>
      <c r="C43" s="43"/>
      <c r="D43" s="43"/>
      <c r="E43" s="43"/>
      <c r="F43" s="43"/>
      <c r="G43" s="43"/>
      <c r="H43" s="43"/>
      <c r="I43" s="43"/>
      <c r="J43" s="43"/>
      <c r="K43" s="43"/>
      <c r="L43" s="43"/>
    </row>
    <row r="44" spans="1:13" x14ac:dyDescent="0.25">
      <c r="A44" s="42"/>
      <c r="B44" s="74"/>
      <c r="C44" s="45"/>
      <c r="D44" s="45"/>
      <c r="E44" s="45"/>
      <c r="F44" s="45"/>
      <c r="G44" s="45"/>
      <c r="H44" s="45"/>
      <c r="I44" s="45"/>
      <c r="J44" s="45"/>
      <c r="K44" s="45"/>
      <c r="L44" s="45"/>
    </row>
    <row r="45" spans="1:13" x14ac:dyDescent="0.25">
      <c r="A45" s="42"/>
      <c r="B45" s="74"/>
      <c r="C45" s="45"/>
      <c r="D45" s="45"/>
      <c r="E45" s="45"/>
      <c r="F45" s="45"/>
      <c r="G45" s="45"/>
      <c r="H45" s="45"/>
      <c r="I45" s="45"/>
      <c r="J45" s="45"/>
      <c r="K45" s="45"/>
      <c r="L45" s="45"/>
    </row>
    <row r="46" spans="1:13" x14ac:dyDescent="0.25">
      <c r="A46" s="42"/>
      <c r="B46" s="74"/>
      <c r="C46" s="45"/>
      <c r="D46" s="45"/>
      <c r="E46" s="45"/>
      <c r="F46" s="45"/>
      <c r="G46" s="45"/>
      <c r="H46" s="45"/>
      <c r="I46" s="45"/>
      <c r="J46" s="45"/>
      <c r="K46" s="45"/>
      <c r="L46" s="45"/>
    </row>
  </sheetData>
  <mergeCells count="3">
    <mergeCell ref="A1:B1"/>
    <mergeCell ref="A2:M2"/>
    <mergeCell ref="A3:M3"/>
  </mergeCells>
  <printOptions horizontalCentered="1"/>
  <pageMargins left="0.39370078740157483" right="0.39370078740157483" top="0.39370078740157483" bottom="0.39370078740157483" header="0.31496062992125984" footer="0"/>
  <pageSetup paperSize="9" scale="68" orientation="landscape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28"/>
  <sheetViews>
    <sheetView zoomScale="75" zoomScaleNormal="75" workbookViewId="0">
      <pane xSplit="2" ySplit="7" topLeftCell="C14" activePane="bottomRight" state="frozen"/>
      <selection activeCell="B13" sqref="B13"/>
      <selection pane="topRight" activeCell="B13" sqref="B13"/>
      <selection pane="bottomLeft" activeCell="B13" sqref="B13"/>
      <selection pane="bottomRight" activeCell="H5" sqref="H5"/>
    </sheetView>
  </sheetViews>
  <sheetFormatPr defaultColWidth="9.140625" defaultRowHeight="15" x14ac:dyDescent="0.25"/>
  <cols>
    <col min="1" max="1" width="11.5703125" style="13" customWidth="1"/>
    <col min="2" max="2" width="40.7109375" style="41" bestFit="1" customWidth="1"/>
    <col min="3" max="3" width="10.7109375" style="4" customWidth="1"/>
    <col min="4" max="4" width="11" style="4" hidden="1" customWidth="1"/>
    <col min="5" max="5" width="10.7109375" style="4" hidden="1" customWidth="1"/>
    <col min="6" max="6" width="12.7109375" style="4" hidden="1" customWidth="1"/>
    <col min="7" max="7" width="11.7109375" style="4" hidden="1" customWidth="1"/>
    <col min="8" max="8" width="11.7109375" style="4" customWidth="1"/>
    <col min="9" max="11" width="11.7109375" style="4" hidden="1" customWidth="1"/>
    <col min="12" max="12" width="11.7109375" style="4" customWidth="1"/>
    <col min="13" max="13" width="83.85546875" style="41" bestFit="1" customWidth="1"/>
    <col min="14" max="16384" width="9.140625" style="41"/>
  </cols>
  <sheetData>
    <row r="1" spans="1:14" x14ac:dyDescent="0.25">
      <c r="A1" s="1995"/>
      <c r="B1" s="1995"/>
    </row>
    <row r="2" spans="1:14" x14ac:dyDescent="0.25">
      <c r="A2" s="1991" t="s">
        <v>6250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230"/>
    </row>
    <row r="3" spans="1:14" x14ac:dyDescent="0.25">
      <c r="A3" s="1991" t="s">
        <v>2935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</row>
    <row r="4" spans="1:14" ht="15.75" thickBot="1" x14ac:dyDescent="0.3"/>
    <row r="5" spans="1:14" s="2" customFormat="1" ht="45" x14ac:dyDescent="0.25">
      <c r="A5" s="443" t="s">
        <v>6256</v>
      </c>
      <c r="B5" s="444" t="s">
        <v>3020</v>
      </c>
      <c r="C5" s="5" t="s">
        <v>2883</v>
      </c>
      <c r="D5" s="88" t="s">
        <v>2887</v>
      </c>
      <c r="E5" s="5" t="s">
        <v>2768</v>
      </c>
      <c r="F5" s="5" t="s">
        <v>2763</v>
      </c>
      <c r="G5" s="445" t="s">
        <v>2843</v>
      </c>
      <c r="H5" s="87" t="s">
        <v>2886</v>
      </c>
      <c r="I5" s="5" t="s">
        <v>2888</v>
      </c>
      <c r="J5" s="5" t="s">
        <v>2889</v>
      </c>
      <c r="K5" s="5" t="s">
        <v>2890</v>
      </c>
      <c r="L5" s="77" t="s">
        <v>10784</v>
      </c>
      <c r="M5" s="448" t="s">
        <v>2764</v>
      </c>
    </row>
    <row r="6" spans="1:14" x14ac:dyDescent="0.25">
      <c r="A6" s="449"/>
      <c r="B6" s="450"/>
      <c r="C6" s="451"/>
      <c r="D6" s="452"/>
      <c r="E6" s="453"/>
      <c r="F6" s="453"/>
      <c r="G6" s="531"/>
      <c r="H6" s="452"/>
      <c r="I6" s="453"/>
      <c r="J6" s="453"/>
      <c r="K6" s="453"/>
      <c r="L6" s="454"/>
      <c r="M6" s="457"/>
    </row>
    <row r="7" spans="1:14" s="3" customFormat="1" ht="15.75" thickBot="1" x14ac:dyDescent="0.3">
      <c r="A7" s="459"/>
      <c r="B7" s="460"/>
      <c r="C7" s="461" t="s">
        <v>0</v>
      </c>
      <c r="D7" s="462" t="s">
        <v>0</v>
      </c>
      <c r="E7" s="463" t="s">
        <v>0</v>
      </c>
      <c r="F7" s="463" t="s">
        <v>0</v>
      </c>
      <c r="G7" s="532" t="s">
        <v>0</v>
      </c>
      <c r="H7" s="462" t="s">
        <v>0</v>
      </c>
      <c r="I7" s="463" t="s">
        <v>0</v>
      </c>
      <c r="J7" s="463" t="s">
        <v>0</v>
      </c>
      <c r="K7" s="463" t="s">
        <v>0</v>
      </c>
      <c r="L7" s="464" t="s">
        <v>0</v>
      </c>
      <c r="M7" s="525"/>
    </row>
    <row r="8" spans="1:14" x14ac:dyDescent="0.25">
      <c r="A8" s="20"/>
      <c r="B8" s="500" t="s">
        <v>1</v>
      </c>
      <c r="C8" s="501"/>
      <c r="D8" s="502"/>
      <c r="E8" s="503"/>
      <c r="F8" s="503"/>
      <c r="G8" s="505"/>
      <c r="H8" s="502"/>
      <c r="I8" s="503"/>
      <c r="J8" s="503"/>
      <c r="K8" s="503"/>
      <c r="L8" s="526"/>
      <c r="M8" s="541"/>
    </row>
    <row r="9" spans="1:14" x14ac:dyDescent="0.25">
      <c r="A9" s="21">
        <v>204011400</v>
      </c>
      <c r="B9" s="507" t="s">
        <v>6263</v>
      </c>
      <c r="C9" s="508">
        <f>SUMIF('asCY Ledger'!A:A,'20401'!A9,'asCY Ledger'!D:D)</f>
        <v>1700</v>
      </c>
      <c r="D9" s="123">
        <f>SUMIF('asCY Ledger'!A:A,'20401'!A9,'asCY Ledger'!C:C)</f>
        <v>-1564.13</v>
      </c>
      <c r="E9" s="483">
        <f>C9-D9</f>
        <v>3264.13</v>
      </c>
      <c r="F9" s="483"/>
      <c r="G9" s="487">
        <f>+C9+F9</f>
        <v>1700</v>
      </c>
      <c r="H9" s="123">
        <f>+C9</f>
        <v>1700</v>
      </c>
      <c r="I9" s="483">
        <v>-1700</v>
      </c>
      <c r="J9" s="483">
        <v>1700</v>
      </c>
      <c r="K9" s="483"/>
      <c r="L9" s="473">
        <f>SUM(H9:K9)</f>
        <v>1700</v>
      </c>
      <c r="M9" s="1996" t="s">
        <v>6296</v>
      </c>
    </row>
    <row r="10" spans="1:14" x14ac:dyDescent="0.25">
      <c r="A10" s="21">
        <v>204011620</v>
      </c>
      <c r="B10" s="507" t="s">
        <v>6257</v>
      </c>
      <c r="C10" s="508">
        <f>SUMIF('asCY Ledger'!A:A,'20401'!A10,'asCY Ledger'!D:D)</f>
        <v>3600</v>
      </c>
      <c r="D10" s="123">
        <f>SUMIF('asCY Ledger'!A:A,'20401'!A10,'asCY Ledger'!C:C)</f>
        <v>801.66</v>
      </c>
      <c r="E10" s="483">
        <f>C10-D10</f>
        <v>2798.34</v>
      </c>
      <c r="F10" s="483"/>
      <c r="G10" s="487">
        <f>+C10+F10</f>
        <v>3600</v>
      </c>
      <c r="H10" s="123">
        <f t="shared" ref="H10:H13" si="0">+C10</f>
        <v>3600</v>
      </c>
      <c r="I10" s="483">
        <v>-3600</v>
      </c>
      <c r="J10" s="483">
        <v>1000</v>
      </c>
      <c r="K10" s="483"/>
      <c r="L10" s="473">
        <f t="shared" ref="L10:L13" si="1">SUM(H10:K10)</f>
        <v>1000</v>
      </c>
      <c r="M10" s="1997"/>
    </row>
    <row r="11" spans="1:14" x14ac:dyDescent="0.25">
      <c r="A11" s="21">
        <v>204012002</v>
      </c>
      <c r="B11" s="507" t="s">
        <v>3064</v>
      </c>
      <c r="C11" s="508">
        <f>SUMIF('asCY Ledger'!A:A,'20401'!A11,'asCY Ledger'!D:D)</f>
        <v>100</v>
      </c>
      <c r="D11" s="123">
        <f>SUMIF('asCY Ledger'!A:A,'20401'!A11,'asCY Ledger'!C:C)</f>
        <v>0</v>
      </c>
      <c r="E11" s="483">
        <f t="shared" ref="E11:E13" si="2">C11-D11</f>
        <v>100</v>
      </c>
      <c r="F11" s="6"/>
      <c r="G11" s="487">
        <f t="shared" ref="G11:G13" si="3">+C11+F11</f>
        <v>100</v>
      </c>
      <c r="H11" s="123">
        <f t="shared" si="0"/>
        <v>100</v>
      </c>
      <c r="I11" s="483">
        <v>-100</v>
      </c>
      <c r="J11" s="483">
        <v>500</v>
      </c>
      <c r="K11" s="483"/>
      <c r="L11" s="473">
        <f t="shared" si="1"/>
        <v>500</v>
      </c>
      <c r="M11" s="1997"/>
    </row>
    <row r="12" spans="1:14" x14ac:dyDescent="0.25">
      <c r="A12" s="60">
        <v>204012012</v>
      </c>
      <c r="B12" s="517" t="s">
        <v>6265</v>
      </c>
      <c r="C12" s="508">
        <f>SUMIF('asCY Ledger'!A:A,'20401'!A12,'asCY Ledger'!D:D)</f>
        <v>1000</v>
      </c>
      <c r="D12" s="123">
        <f>SUMIF('asCY Ledger'!A:A,'20401'!A12,'asCY Ledger'!C:C)</f>
        <v>0</v>
      </c>
      <c r="E12" s="483">
        <f t="shared" si="2"/>
        <v>1000</v>
      </c>
      <c r="F12" s="483"/>
      <c r="G12" s="487">
        <f t="shared" si="3"/>
        <v>1000</v>
      </c>
      <c r="H12" s="123">
        <f t="shared" si="0"/>
        <v>1000</v>
      </c>
      <c r="I12" s="483">
        <v>-1000</v>
      </c>
      <c r="J12" s="483"/>
      <c r="K12" s="483"/>
      <c r="L12" s="473">
        <f t="shared" si="1"/>
        <v>0</v>
      </c>
      <c r="M12" s="1997"/>
    </row>
    <row r="13" spans="1:14" x14ac:dyDescent="0.25">
      <c r="A13" s="60">
        <v>204012416</v>
      </c>
      <c r="B13" s="517" t="s">
        <v>6297</v>
      </c>
      <c r="C13" s="508">
        <f>SUMIF('asCY Ledger'!A:A,'20401'!A13,'asCY Ledger'!D:D)</f>
        <v>0</v>
      </c>
      <c r="D13" s="123">
        <f>SUMIF('asCY Ledger'!A:A,'20401'!A13,'asCY Ledger'!C:C)</f>
        <v>0</v>
      </c>
      <c r="E13" s="483">
        <f t="shared" si="2"/>
        <v>0</v>
      </c>
      <c r="F13" s="483">
        <v>1500</v>
      </c>
      <c r="G13" s="487">
        <f t="shared" si="3"/>
        <v>1500</v>
      </c>
      <c r="H13" s="123">
        <f t="shared" si="0"/>
        <v>0</v>
      </c>
      <c r="I13" s="483"/>
      <c r="J13" s="483">
        <v>1500</v>
      </c>
      <c r="K13" s="483"/>
      <c r="L13" s="473">
        <f t="shared" si="1"/>
        <v>1500</v>
      </c>
      <c r="M13" s="1998"/>
    </row>
    <row r="14" spans="1:14" s="40" customFormat="1" x14ac:dyDescent="0.25">
      <c r="A14" s="511"/>
      <c r="B14" s="512" t="s">
        <v>7</v>
      </c>
      <c r="C14" s="513">
        <f>SUM(C9:C13)</f>
        <v>6400</v>
      </c>
      <c r="D14" s="142">
        <f t="shared" ref="D14:G14" si="4">SUM(D9:D13)</f>
        <v>-762.47000000000014</v>
      </c>
      <c r="E14" s="7">
        <f t="shared" si="4"/>
        <v>7162.47</v>
      </c>
      <c r="F14" s="7">
        <f t="shared" si="4"/>
        <v>1500</v>
      </c>
      <c r="G14" s="515">
        <f t="shared" si="4"/>
        <v>7900</v>
      </c>
      <c r="H14" s="142">
        <f>SUM(H9:H13)</f>
        <v>6400</v>
      </c>
      <c r="I14" s="7">
        <f>SUM(I9:I13)</f>
        <v>-6400</v>
      </c>
      <c r="J14" s="7">
        <f t="shared" ref="J14:L14" si="5">SUM(J9:J13)</f>
        <v>4700</v>
      </c>
      <c r="K14" s="7">
        <f t="shared" si="5"/>
        <v>0</v>
      </c>
      <c r="L14" s="528">
        <f t="shared" si="5"/>
        <v>4700</v>
      </c>
      <c r="M14" s="542"/>
    </row>
    <row r="15" spans="1:14" x14ac:dyDescent="0.25">
      <c r="A15" s="21"/>
      <c r="B15" s="482"/>
      <c r="C15" s="470"/>
      <c r="D15" s="123"/>
      <c r="E15" s="6"/>
      <c r="F15" s="6"/>
      <c r="G15" s="487"/>
      <c r="H15" s="123"/>
      <c r="I15" s="6"/>
      <c r="J15" s="6"/>
      <c r="K15" s="6"/>
      <c r="L15" s="471"/>
      <c r="M15" s="527"/>
    </row>
    <row r="16" spans="1:14" s="40" customFormat="1" x14ac:dyDescent="0.25">
      <c r="A16" s="511"/>
      <c r="B16" s="512" t="s">
        <v>3040</v>
      </c>
      <c r="C16" s="513"/>
      <c r="D16" s="142"/>
      <c r="E16" s="7"/>
      <c r="F16" s="7"/>
      <c r="G16" s="515"/>
      <c r="H16" s="142"/>
      <c r="I16" s="7"/>
      <c r="J16" s="7"/>
      <c r="K16" s="7"/>
      <c r="L16" s="528"/>
      <c r="M16" s="542"/>
    </row>
    <row r="17" spans="1:13" x14ac:dyDescent="0.25">
      <c r="A17" s="21">
        <v>204011610</v>
      </c>
      <c r="B17" s="507" t="s">
        <v>3063</v>
      </c>
      <c r="C17" s="508">
        <f>SUMIF('asCY Ledger'!A:A,'20401'!A17,'asCY Ledger'!D:D)</f>
        <v>2647</v>
      </c>
      <c r="D17" s="123">
        <f>SUMIF('asCY Ledger'!A:A,'20401'!A17,'asCY Ledger'!C:C)</f>
        <v>0</v>
      </c>
      <c r="E17" s="483">
        <f t="shared" ref="E17:E18" si="6">C17-D17</f>
        <v>2647</v>
      </c>
      <c r="F17" s="483"/>
      <c r="G17" s="487">
        <f t="shared" ref="G17:G18" si="7">+C17+F17</f>
        <v>2647</v>
      </c>
      <c r="H17" s="123">
        <f t="shared" ref="H17:H18" si="8">+C17</f>
        <v>2647</v>
      </c>
      <c r="I17" s="483">
        <v>-2647</v>
      </c>
      <c r="J17" s="483"/>
      <c r="K17" s="483"/>
      <c r="L17" s="473">
        <f t="shared" ref="L17:L18" si="9">SUM(H17:K17)</f>
        <v>0</v>
      </c>
      <c r="M17" s="527"/>
    </row>
    <row r="18" spans="1:13" x14ac:dyDescent="0.25">
      <c r="A18" s="21">
        <v>204012471</v>
      </c>
      <c r="B18" s="507" t="s">
        <v>6279</v>
      </c>
      <c r="C18" s="508">
        <f>SUMIF('asCY Ledger'!A:A,'20401'!A18,'asCY Ledger'!D:D)</f>
        <v>0</v>
      </c>
      <c r="D18" s="123">
        <f>SUMIF('asCY Ledger'!A:A,'20401'!A18,'asCY Ledger'!C:C)</f>
        <v>814.78</v>
      </c>
      <c r="E18" s="483">
        <f t="shared" si="6"/>
        <v>-814.78</v>
      </c>
      <c r="F18" s="483"/>
      <c r="G18" s="487">
        <f t="shared" si="7"/>
        <v>0</v>
      </c>
      <c r="H18" s="123">
        <f t="shared" si="8"/>
        <v>0</v>
      </c>
      <c r="I18" s="483"/>
      <c r="J18" s="483"/>
      <c r="K18" s="483"/>
      <c r="L18" s="473">
        <f t="shared" si="9"/>
        <v>0</v>
      </c>
      <c r="M18" s="527"/>
    </row>
    <row r="19" spans="1:13" s="40" customFormat="1" x14ac:dyDescent="0.25">
      <c r="A19" s="511"/>
      <c r="B19" s="512" t="s">
        <v>7</v>
      </c>
      <c r="C19" s="513">
        <f t="shared" ref="C19:H19" si="10">SUM(C17:C18)</f>
        <v>2647</v>
      </c>
      <c r="D19" s="142">
        <f t="shared" si="10"/>
        <v>814.78</v>
      </c>
      <c r="E19" s="7">
        <f t="shared" si="10"/>
        <v>1832.22</v>
      </c>
      <c r="F19" s="7">
        <f t="shared" si="10"/>
        <v>0</v>
      </c>
      <c r="G19" s="515">
        <f t="shared" si="10"/>
        <v>2647</v>
      </c>
      <c r="H19" s="142">
        <f t="shared" si="10"/>
        <v>2647</v>
      </c>
      <c r="I19" s="7">
        <f t="shared" ref="I19:L19" si="11">SUM(I17:I18)</f>
        <v>-2647</v>
      </c>
      <c r="J19" s="7">
        <f t="shared" si="11"/>
        <v>0</v>
      </c>
      <c r="K19" s="7">
        <f t="shared" si="11"/>
        <v>0</v>
      </c>
      <c r="L19" s="528">
        <f t="shared" si="11"/>
        <v>0</v>
      </c>
      <c r="M19" s="542"/>
    </row>
    <row r="20" spans="1:13" x14ac:dyDescent="0.25">
      <c r="A20" s="21"/>
      <c r="B20" s="482"/>
      <c r="C20" s="470"/>
      <c r="D20" s="123"/>
      <c r="E20" s="6"/>
      <c r="F20" s="6"/>
      <c r="G20" s="487"/>
      <c r="H20" s="123"/>
      <c r="I20" s="6"/>
      <c r="J20" s="6"/>
      <c r="K20" s="6"/>
      <c r="L20" s="471"/>
      <c r="M20" s="53"/>
    </row>
    <row r="21" spans="1:13" s="40" customFormat="1" ht="15.75" thickBot="1" x14ac:dyDescent="0.3">
      <c r="A21" s="22"/>
      <c r="B21" s="519" t="s">
        <v>8</v>
      </c>
      <c r="C21" s="490">
        <f>+C19+C14</f>
        <v>9047</v>
      </c>
      <c r="D21" s="124">
        <f t="shared" ref="D21:L21" si="12">+D19+D14</f>
        <v>52.309999999999832</v>
      </c>
      <c r="E21" s="8">
        <f t="shared" si="12"/>
        <v>8994.69</v>
      </c>
      <c r="F21" s="19">
        <f t="shared" si="12"/>
        <v>1500</v>
      </c>
      <c r="G21" s="529">
        <f t="shared" si="12"/>
        <v>10547</v>
      </c>
      <c r="H21" s="1945">
        <f>+H19+H14</f>
        <v>9047</v>
      </c>
      <c r="I21" s="8">
        <f t="shared" si="12"/>
        <v>-9047</v>
      </c>
      <c r="J21" s="8">
        <f t="shared" si="12"/>
        <v>4700</v>
      </c>
      <c r="K21" s="8">
        <f>+K19+K14</f>
        <v>0</v>
      </c>
      <c r="L21" s="530">
        <f t="shared" si="12"/>
        <v>4700</v>
      </c>
      <c r="M21" s="55"/>
    </row>
    <row r="22" spans="1:13" s="28" customFormat="1" ht="12" hidden="1" x14ac:dyDescent="0.2">
      <c r="A22" s="26"/>
      <c r="B22" s="27" t="s">
        <v>6262</v>
      </c>
      <c r="C22" s="25">
        <f>9047-C21</f>
        <v>0</v>
      </c>
      <c r="D22" s="25">
        <f>SUMIF('asCY Ledger'!H:H,"20401",'asCY Ledger'!C:C)-D21</f>
        <v>0</v>
      </c>
      <c r="E22" s="25"/>
      <c r="F22" s="25"/>
      <c r="G22" s="25"/>
      <c r="H22" s="25"/>
      <c r="I22" s="25"/>
      <c r="J22" s="25"/>
      <c r="K22" s="25"/>
      <c r="L22" s="43"/>
      <c r="M22" s="543"/>
    </row>
    <row r="23" spans="1:13" s="28" customFormat="1" ht="12" x14ac:dyDescent="0.2">
      <c r="A23" s="26"/>
      <c r="C23" s="25"/>
      <c r="D23" s="25"/>
      <c r="E23" s="25"/>
      <c r="F23" s="25"/>
      <c r="G23" s="25"/>
      <c r="H23" s="43"/>
      <c r="I23" s="25"/>
      <c r="J23" s="25"/>
      <c r="K23" s="25"/>
      <c r="L23" s="43"/>
    </row>
    <row r="24" spans="1:13" s="28" customFormat="1" ht="12.75" x14ac:dyDescent="0.2">
      <c r="A24" s="544"/>
      <c r="B24" s="523"/>
      <c r="C24" s="43"/>
      <c r="D24" s="43"/>
      <c r="E24" s="43"/>
      <c r="F24" s="43"/>
      <c r="G24" s="43"/>
      <c r="H24" s="43"/>
      <c r="I24" s="43"/>
      <c r="J24" s="43"/>
      <c r="K24" s="43"/>
      <c r="L24" s="43"/>
    </row>
    <row r="25" spans="1:13" s="28" customFormat="1" ht="12" x14ac:dyDescent="0.2">
      <c r="A25" s="524"/>
      <c r="B25" s="523"/>
      <c r="C25" s="43"/>
      <c r="D25" s="43"/>
      <c r="E25" s="43"/>
      <c r="F25" s="43"/>
      <c r="G25" s="43"/>
      <c r="H25" s="43"/>
      <c r="I25" s="43"/>
      <c r="J25" s="43"/>
      <c r="K25" s="43"/>
      <c r="L25" s="43"/>
    </row>
    <row r="26" spans="1:13" s="28" customFormat="1" ht="12" x14ac:dyDescent="0.2">
      <c r="A26" s="522"/>
      <c r="B26" s="523"/>
      <c r="C26" s="43"/>
      <c r="D26" s="43"/>
      <c r="E26" s="43"/>
      <c r="F26" s="43"/>
      <c r="G26" s="43"/>
      <c r="H26" s="43"/>
      <c r="I26" s="43"/>
      <c r="J26" s="43"/>
      <c r="K26" s="43"/>
      <c r="L26" s="43"/>
    </row>
    <row r="27" spans="1:13" x14ac:dyDescent="0.25">
      <c r="A27" s="42"/>
      <c r="B27" s="74"/>
      <c r="C27" s="45"/>
      <c r="D27" s="45"/>
      <c r="E27" s="45"/>
      <c r="F27" s="45"/>
      <c r="G27" s="45"/>
      <c r="H27" s="45"/>
      <c r="I27" s="45"/>
      <c r="J27" s="45"/>
      <c r="K27" s="45"/>
      <c r="L27" s="45"/>
    </row>
    <row r="28" spans="1:13" x14ac:dyDescent="0.25">
      <c r="L28" s="45"/>
    </row>
  </sheetData>
  <mergeCells count="4">
    <mergeCell ref="A1:B1"/>
    <mergeCell ref="A2:M2"/>
    <mergeCell ref="A3:M3"/>
    <mergeCell ref="M9:M13"/>
  </mergeCells>
  <printOptions horizontalCentered="1"/>
  <pageMargins left="0.39370078740157483" right="0.39370078740157483" top="0.39370078740157483" bottom="0.39370078740157483" header="0.31496062992125984" footer="0"/>
  <pageSetup paperSize="9" scale="72" orientation="landscape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3"/>
  <sheetViews>
    <sheetView zoomScale="75" zoomScaleNormal="75" workbookViewId="0">
      <pane xSplit="2" ySplit="7" topLeftCell="C18" activePane="bottomRight" state="frozen"/>
      <selection activeCell="B13" sqref="B13"/>
      <selection pane="topRight" activeCell="B13" sqref="B13"/>
      <selection pane="bottomLeft" activeCell="B13" sqref="B13"/>
      <selection pane="bottomRight" activeCell="L5" sqref="L5"/>
    </sheetView>
  </sheetViews>
  <sheetFormatPr defaultColWidth="9.140625" defaultRowHeight="15" x14ac:dyDescent="0.25"/>
  <cols>
    <col min="1" max="1" width="11.5703125" style="13" customWidth="1"/>
    <col min="2" max="2" width="40.7109375" style="41" bestFit="1" customWidth="1"/>
    <col min="3" max="3" width="10.7109375" style="4" customWidth="1"/>
    <col min="4" max="4" width="11" style="4" hidden="1" customWidth="1"/>
    <col min="5" max="5" width="10.7109375" style="4" hidden="1" customWidth="1"/>
    <col min="6" max="6" width="12.7109375" style="4" hidden="1" customWidth="1"/>
    <col min="7" max="7" width="11.7109375" style="4" hidden="1" customWidth="1"/>
    <col min="8" max="8" width="11.7109375" style="4" customWidth="1"/>
    <col min="9" max="11" width="11.7109375" style="4" hidden="1" customWidth="1"/>
    <col min="12" max="12" width="11.7109375" style="4" customWidth="1"/>
    <col min="13" max="13" width="81.28515625" style="41" bestFit="1" customWidth="1"/>
    <col min="14" max="16384" width="9.140625" style="41"/>
  </cols>
  <sheetData>
    <row r="1" spans="1:14" x14ac:dyDescent="0.25">
      <c r="A1" s="1995"/>
      <c r="B1" s="1995"/>
    </row>
    <row r="2" spans="1:14" x14ac:dyDescent="0.25">
      <c r="A2" s="1991" t="s">
        <v>6250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230"/>
    </row>
    <row r="3" spans="1:14" x14ac:dyDescent="0.25">
      <c r="A3" s="1991" t="s">
        <v>2936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</row>
    <row r="4" spans="1:14" ht="15.75" thickBot="1" x14ac:dyDescent="0.3"/>
    <row r="5" spans="1:14" s="2" customFormat="1" ht="45" x14ac:dyDescent="0.25">
      <c r="A5" s="443" t="s">
        <v>6256</v>
      </c>
      <c r="B5" s="444" t="s">
        <v>3020</v>
      </c>
      <c r="C5" s="5" t="s">
        <v>2883</v>
      </c>
      <c r="D5" s="88" t="s">
        <v>2887</v>
      </c>
      <c r="E5" s="5" t="s">
        <v>2768</v>
      </c>
      <c r="F5" s="5" t="s">
        <v>2763</v>
      </c>
      <c r="G5" s="445" t="s">
        <v>2843</v>
      </c>
      <c r="H5" s="87" t="s">
        <v>2886</v>
      </c>
      <c r="I5" s="5" t="s">
        <v>2888</v>
      </c>
      <c r="J5" s="5" t="s">
        <v>2889</v>
      </c>
      <c r="K5" s="5" t="s">
        <v>2890</v>
      </c>
      <c r="L5" s="77" t="s">
        <v>10784</v>
      </c>
      <c r="M5" s="448" t="s">
        <v>2764</v>
      </c>
    </row>
    <row r="6" spans="1:14" x14ac:dyDescent="0.25">
      <c r="A6" s="449"/>
      <c r="B6" s="450"/>
      <c r="C6" s="451"/>
      <c r="D6" s="452"/>
      <c r="E6" s="453"/>
      <c r="F6" s="453"/>
      <c r="G6" s="531"/>
      <c r="H6" s="452"/>
      <c r="I6" s="453"/>
      <c r="J6" s="453"/>
      <c r="K6" s="453"/>
      <c r="L6" s="454"/>
      <c r="M6" s="457"/>
    </row>
    <row r="7" spans="1:14" s="3" customFormat="1" ht="15.75" thickBot="1" x14ac:dyDescent="0.3">
      <c r="A7" s="459"/>
      <c r="B7" s="460"/>
      <c r="C7" s="461" t="s">
        <v>0</v>
      </c>
      <c r="D7" s="462" t="s">
        <v>0</v>
      </c>
      <c r="E7" s="463" t="s">
        <v>0</v>
      </c>
      <c r="F7" s="463" t="s">
        <v>0</v>
      </c>
      <c r="G7" s="532" t="s">
        <v>0</v>
      </c>
      <c r="H7" s="462" t="s">
        <v>0</v>
      </c>
      <c r="I7" s="463" t="s">
        <v>0</v>
      </c>
      <c r="J7" s="463" t="s">
        <v>0</v>
      </c>
      <c r="K7" s="463" t="s">
        <v>0</v>
      </c>
      <c r="L7" s="464" t="s">
        <v>0</v>
      </c>
      <c r="M7" s="525"/>
    </row>
    <row r="8" spans="1:14" x14ac:dyDescent="0.25">
      <c r="A8" s="20"/>
      <c r="B8" s="500" t="s">
        <v>1</v>
      </c>
      <c r="C8" s="501"/>
      <c r="D8" s="502"/>
      <c r="E8" s="503"/>
      <c r="F8" s="503"/>
      <c r="G8" s="505"/>
      <c r="H8" s="502"/>
      <c r="I8" s="503"/>
      <c r="J8" s="503"/>
      <c r="K8" s="503"/>
      <c r="L8" s="526"/>
      <c r="M8" s="52"/>
    </row>
    <row r="9" spans="1:14" x14ac:dyDescent="0.25">
      <c r="A9" s="21">
        <v>205011040</v>
      </c>
      <c r="B9" s="507" t="s">
        <v>6298</v>
      </c>
      <c r="C9" s="470">
        <f>SUMIF('asCY Ledger'!A:A,'20501'!A9,'asCY Ledger'!D:D)</f>
        <v>1290</v>
      </c>
      <c r="D9" s="123">
        <f>SUMIF('asCY Ledger'!A:A,'20501'!A9,'asCY Ledger'!C:C)</f>
        <v>0</v>
      </c>
      <c r="E9" s="6">
        <f>C9-D9</f>
        <v>1290</v>
      </c>
      <c r="F9" s="6"/>
      <c r="G9" s="487">
        <f>+C9+F9</f>
        <v>1290</v>
      </c>
      <c r="H9" s="123">
        <f>+C9</f>
        <v>1290</v>
      </c>
      <c r="I9" s="6">
        <f>-1290</f>
        <v>-1290</v>
      </c>
      <c r="J9" s="6"/>
      <c r="K9" s="6"/>
      <c r="L9" s="471">
        <f>SUM(H9:K9)</f>
        <v>0</v>
      </c>
      <c r="M9" s="53"/>
    </row>
    <row r="10" spans="1:14" x14ac:dyDescent="0.25">
      <c r="A10" s="21">
        <v>205011400</v>
      </c>
      <c r="B10" s="507" t="s">
        <v>6263</v>
      </c>
      <c r="C10" s="470">
        <f>SUMIF('asCY Ledger'!A:A,'20501'!A10,'asCY Ledger'!D:D)</f>
        <v>1600</v>
      </c>
      <c r="D10" s="123">
        <f>SUMIF('asCY Ledger'!A:A,'20501'!A10,'asCY Ledger'!C:C)</f>
        <v>123.43</v>
      </c>
      <c r="E10" s="6">
        <f>C10-D10</f>
        <v>1476.57</v>
      </c>
      <c r="F10" s="483"/>
      <c r="G10" s="487">
        <f>+C10+F10</f>
        <v>1600</v>
      </c>
      <c r="H10" s="123">
        <f t="shared" ref="H10:H20" si="0">+C10</f>
        <v>1600</v>
      </c>
      <c r="I10" s="6"/>
      <c r="J10" s="6"/>
      <c r="K10" s="6"/>
      <c r="L10" s="471">
        <f t="shared" ref="L10:L20" si="1">SUM(H10:K10)</f>
        <v>1600</v>
      </c>
      <c r="M10" s="53"/>
    </row>
    <row r="11" spans="1:14" x14ac:dyDescent="0.25">
      <c r="A11" s="21">
        <v>205011620</v>
      </c>
      <c r="B11" s="507" t="s">
        <v>6257</v>
      </c>
      <c r="C11" s="470">
        <f>SUMIF('asCY Ledger'!A:A,'20501'!A11,'asCY Ledger'!D:D)</f>
        <v>20300</v>
      </c>
      <c r="D11" s="123">
        <f>SUMIF('asCY Ledger'!A:A,'20501'!A11,'asCY Ledger'!C:C)</f>
        <v>10670.2</v>
      </c>
      <c r="E11" s="6">
        <f t="shared" ref="E11:E20" si="2">C11-D11</f>
        <v>9629.7999999999993</v>
      </c>
      <c r="F11" s="483"/>
      <c r="G11" s="487">
        <f t="shared" ref="G11:G20" si="3">+C11+F11</f>
        <v>20300</v>
      </c>
      <c r="H11" s="123">
        <f t="shared" si="0"/>
        <v>20300</v>
      </c>
      <c r="I11" s="6"/>
      <c r="J11" s="6"/>
      <c r="K11" s="6"/>
      <c r="L11" s="471">
        <f t="shared" si="1"/>
        <v>20300</v>
      </c>
      <c r="M11" s="53"/>
    </row>
    <row r="12" spans="1:14" x14ac:dyDescent="0.25">
      <c r="A12" s="21">
        <v>205012002</v>
      </c>
      <c r="B12" s="507" t="s">
        <v>3064</v>
      </c>
      <c r="C12" s="470">
        <f>SUMIF('asCY Ledger'!A:A,'20501'!A12,'asCY Ledger'!D:D)</f>
        <v>1800</v>
      </c>
      <c r="D12" s="123">
        <f>SUMIF('asCY Ledger'!A:A,'20501'!A12,'asCY Ledger'!C:C)</f>
        <v>25.75</v>
      </c>
      <c r="E12" s="6">
        <f t="shared" si="2"/>
        <v>1774.25</v>
      </c>
      <c r="F12" s="6"/>
      <c r="G12" s="487">
        <f t="shared" si="3"/>
        <v>1800</v>
      </c>
      <c r="H12" s="123">
        <f t="shared" si="0"/>
        <v>1800</v>
      </c>
      <c r="I12" s="6"/>
      <c r="J12" s="6"/>
      <c r="K12" s="6"/>
      <c r="L12" s="471">
        <f t="shared" si="1"/>
        <v>1800</v>
      </c>
      <c r="M12" s="53"/>
    </row>
    <row r="13" spans="1:14" x14ac:dyDescent="0.25">
      <c r="A13" s="21">
        <v>205012012</v>
      </c>
      <c r="B13" s="507" t="s">
        <v>6289</v>
      </c>
      <c r="C13" s="470">
        <f>SUMIF('asCY Ledger'!A:A,'20501'!A13,'asCY Ledger'!D:D)</f>
        <v>4000</v>
      </c>
      <c r="D13" s="123">
        <f>SUMIF('asCY Ledger'!A:A,'20501'!A13,'asCY Ledger'!C:C)</f>
        <v>0</v>
      </c>
      <c r="E13" s="6">
        <f t="shared" si="2"/>
        <v>4000</v>
      </c>
      <c r="F13" s="6"/>
      <c r="G13" s="487">
        <f t="shared" si="3"/>
        <v>4000</v>
      </c>
      <c r="H13" s="123">
        <f t="shared" si="0"/>
        <v>4000</v>
      </c>
      <c r="I13" s="6"/>
      <c r="J13" s="6"/>
      <c r="K13" s="6"/>
      <c r="L13" s="471">
        <f t="shared" si="1"/>
        <v>4000</v>
      </c>
      <c r="M13" s="53"/>
    </row>
    <row r="14" spans="1:14" x14ac:dyDescent="0.25">
      <c r="A14" s="21">
        <v>205012416</v>
      </c>
      <c r="B14" s="507" t="s">
        <v>6299</v>
      </c>
      <c r="C14" s="470">
        <f>SUMIF('asCY Ledger'!A:A,'20501'!A14,'asCY Ledger'!D:D)</f>
        <v>3100</v>
      </c>
      <c r="D14" s="123">
        <f>SUMIF('asCY Ledger'!A:A,'20501'!A14,'asCY Ledger'!C:C)</f>
        <v>267.43</v>
      </c>
      <c r="E14" s="6">
        <f t="shared" si="2"/>
        <v>2832.57</v>
      </c>
      <c r="F14" s="6"/>
      <c r="G14" s="487">
        <f t="shared" si="3"/>
        <v>3100</v>
      </c>
      <c r="H14" s="123">
        <f t="shared" si="0"/>
        <v>3100</v>
      </c>
      <c r="I14" s="6"/>
      <c r="J14" s="6"/>
      <c r="K14" s="6"/>
      <c r="L14" s="471">
        <f t="shared" si="1"/>
        <v>3100</v>
      </c>
      <c r="M14" s="53"/>
    </row>
    <row r="15" spans="1:14" x14ac:dyDescent="0.25">
      <c r="A15" s="21">
        <v>205012459</v>
      </c>
      <c r="B15" s="507" t="s">
        <v>6300</v>
      </c>
      <c r="C15" s="470">
        <f>SUMIF('asCY Ledger'!A:A,'20501'!A15,'asCY Ledger'!D:D)</f>
        <v>500</v>
      </c>
      <c r="D15" s="123">
        <f>SUMIF('asCY Ledger'!A:A,'20501'!A15,'asCY Ledger'!C:C)</f>
        <v>0</v>
      </c>
      <c r="E15" s="6">
        <f t="shared" si="2"/>
        <v>500</v>
      </c>
      <c r="F15" s="6"/>
      <c r="G15" s="487">
        <f t="shared" si="3"/>
        <v>500</v>
      </c>
      <c r="H15" s="123">
        <f t="shared" si="0"/>
        <v>500</v>
      </c>
      <c r="I15" s="6"/>
      <c r="J15" s="6"/>
      <c r="K15" s="6"/>
      <c r="L15" s="471">
        <f t="shared" si="1"/>
        <v>500</v>
      </c>
      <c r="M15" s="53"/>
    </row>
    <row r="16" spans="1:14" x14ac:dyDescent="0.25">
      <c r="A16" s="21">
        <v>205012703</v>
      </c>
      <c r="B16" s="507" t="s">
        <v>6293</v>
      </c>
      <c r="C16" s="470">
        <f>SUMIF('asCY Ledger'!A:A,'20501'!A16,'asCY Ledger'!D:D)</f>
        <v>100</v>
      </c>
      <c r="D16" s="123">
        <f>SUMIF('asCY Ledger'!A:A,'20501'!A16,'asCY Ledger'!C:C)</f>
        <v>0</v>
      </c>
      <c r="E16" s="6">
        <f t="shared" si="2"/>
        <v>100</v>
      </c>
      <c r="F16" s="6"/>
      <c r="G16" s="487">
        <f t="shared" si="3"/>
        <v>100</v>
      </c>
      <c r="H16" s="123">
        <f t="shared" si="0"/>
        <v>100</v>
      </c>
      <c r="I16" s="6"/>
      <c r="J16" s="6"/>
      <c r="K16" s="6"/>
      <c r="L16" s="471">
        <f t="shared" si="1"/>
        <v>100</v>
      </c>
      <c r="M16" s="53"/>
    </row>
    <row r="17" spans="1:13" x14ac:dyDescent="0.25">
      <c r="A17" s="21">
        <v>205015138</v>
      </c>
      <c r="B17" s="507" t="s">
        <v>6301</v>
      </c>
      <c r="C17" s="470">
        <f>SUMIF('asCY Ledger'!A:A,'20501'!A17,'asCY Ledger'!D:D)</f>
        <v>6200</v>
      </c>
      <c r="D17" s="123">
        <f>SUMIF('asCY Ledger'!A:A,'20501'!A17,'asCY Ledger'!C:C)</f>
        <v>-3571.64</v>
      </c>
      <c r="E17" s="6">
        <f t="shared" si="2"/>
        <v>9771.64</v>
      </c>
      <c r="F17" s="6"/>
      <c r="G17" s="487">
        <f t="shared" si="3"/>
        <v>6200</v>
      </c>
      <c r="H17" s="123">
        <f t="shared" si="0"/>
        <v>6200</v>
      </c>
      <c r="I17" s="6"/>
      <c r="J17" s="6"/>
      <c r="K17" s="6"/>
      <c r="L17" s="471">
        <f t="shared" si="1"/>
        <v>6200</v>
      </c>
      <c r="M17" s="53"/>
    </row>
    <row r="18" spans="1:13" x14ac:dyDescent="0.25">
      <c r="A18" s="60">
        <v>205015139</v>
      </c>
      <c r="B18" s="517" t="s">
        <v>6302</v>
      </c>
      <c r="C18" s="508">
        <f>SUMIF('asCY Ledger'!A:A,'20501'!A18,'asCY Ledger'!D:D)</f>
        <v>37400</v>
      </c>
      <c r="D18" s="123">
        <f>SUMIF('asCY Ledger'!A:A,'20501'!A18,'asCY Ledger'!C:C)</f>
        <v>1698.07</v>
      </c>
      <c r="E18" s="6">
        <f t="shared" si="2"/>
        <v>35701.93</v>
      </c>
      <c r="F18" s="483"/>
      <c r="G18" s="487">
        <f t="shared" si="3"/>
        <v>37400</v>
      </c>
      <c r="H18" s="123">
        <f t="shared" si="0"/>
        <v>37400</v>
      </c>
      <c r="I18" s="483"/>
      <c r="J18" s="483"/>
      <c r="K18" s="483"/>
      <c r="L18" s="473">
        <f t="shared" si="1"/>
        <v>37400</v>
      </c>
      <c r="M18" s="53"/>
    </row>
    <row r="19" spans="1:13" x14ac:dyDescent="0.25">
      <c r="A19" s="21">
        <v>205015140</v>
      </c>
      <c r="B19" s="507" t="s">
        <v>6303</v>
      </c>
      <c r="C19" s="470">
        <f>SUMIF('asCY Ledger'!A:A,'20501'!A19,'asCY Ledger'!D:D)</f>
        <v>100</v>
      </c>
      <c r="D19" s="123">
        <f>SUMIF('asCY Ledger'!A:A,'20501'!A19,'asCY Ledger'!C:C)</f>
        <v>4.92</v>
      </c>
      <c r="E19" s="6">
        <f t="shared" si="2"/>
        <v>95.08</v>
      </c>
      <c r="F19" s="6"/>
      <c r="G19" s="487">
        <f t="shared" si="3"/>
        <v>100</v>
      </c>
      <c r="H19" s="123">
        <f t="shared" si="0"/>
        <v>100</v>
      </c>
      <c r="I19" s="6"/>
      <c r="J19" s="6"/>
      <c r="K19" s="6"/>
      <c r="L19" s="471">
        <f t="shared" si="1"/>
        <v>100</v>
      </c>
      <c r="M19" s="53"/>
    </row>
    <row r="20" spans="1:13" x14ac:dyDescent="0.25">
      <c r="A20" s="21">
        <v>205015520</v>
      </c>
      <c r="B20" s="507" t="s">
        <v>6269</v>
      </c>
      <c r="C20" s="470">
        <f>SUMIF('asCY Ledger'!A:A,'20501'!A20,'asCY Ledger'!D:D)</f>
        <v>0</v>
      </c>
      <c r="D20" s="123">
        <f>SUMIF('asCY Ledger'!A:A,'20501'!A20,'asCY Ledger'!C:C)</f>
        <v>2892.18</v>
      </c>
      <c r="E20" s="6">
        <f t="shared" si="2"/>
        <v>-2892.18</v>
      </c>
      <c r="F20" s="6"/>
      <c r="G20" s="487">
        <f t="shared" si="3"/>
        <v>0</v>
      </c>
      <c r="H20" s="123">
        <f t="shared" si="0"/>
        <v>0</v>
      </c>
      <c r="I20" s="6"/>
      <c r="J20" s="6"/>
      <c r="K20" s="6"/>
      <c r="L20" s="471">
        <f t="shared" si="1"/>
        <v>0</v>
      </c>
      <c r="M20" s="53"/>
    </row>
    <row r="21" spans="1:13" s="40" customFormat="1" x14ac:dyDescent="0.25">
      <c r="A21" s="511"/>
      <c r="B21" s="512" t="s">
        <v>7</v>
      </c>
      <c r="C21" s="513">
        <f>SUM(C9:C20)</f>
        <v>76390</v>
      </c>
      <c r="D21" s="123">
        <f t="shared" ref="D21:L21" si="4">SUM(D9:D20)</f>
        <v>12110.340000000002</v>
      </c>
      <c r="E21" s="513">
        <f t="shared" si="4"/>
        <v>64279.659999999996</v>
      </c>
      <c r="F21" s="513">
        <f t="shared" si="4"/>
        <v>0</v>
      </c>
      <c r="G21" s="535">
        <f t="shared" si="4"/>
        <v>76390</v>
      </c>
      <c r="H21" s="1946">
        <f t="shared" si="4"/>
        <v>76390</v>
      </c>
      <c r="I21" s="513">
        <f t="shared" si="4"/>
        <v>-1290</v>
      </c>
      <c r="J21" s="513">
        <f t="shared" si="4"/>
        <v>0</v>
      </c>
      <c r="K21" s="513">
        <f t="shared" si="4"/>
        <v>0</v>
      </c>
      <c r="L21" s="80">
        <f t="shared" si="4"/>
        <v>75100</v>
      </c>
      <c r="M21" s="53"/>
    </row>
    <row r="22" spans="1:13" x14ac:dyDescent="0.25">
      <c r="A22" s="21"/>
      <c r="B22" s="482"/>
      <c r="C22" s="470"/>
      <c r="D22" s="123"/>
      <c r="E22" s="6"/>
      <c r="F22" s="6"/>
      <c r="G22" s="487"/>
      <c r="H22" s="123"/>
      <c r="I22" s="6"/>
      <c r="J22" s="6"/>
      <c r="K22" s="6"/>
      <c r="L22" s="471"/>
      <c r="M22" s="53"/>
    </row>
    <row r="23" spans="1:13" s="40" customFormat="1" x14ac:dyDescent="0.25">
      <c r="A23" s="511"/>
      <c r="B23" s="512" t="s">
        <v>2845</v>
      </c>
      <c r="C23" s="513"/>
      <c r="D23" s="142"/>
      <c r="E23" s="7"/>
      <c r="F23" s="7"/>
      <c r="G23" s="515"/>
      <c r="H23" s="142"/>
      <c r="I23" s="7"/>
      <c r="J23" s="7"/>
      <c r="K23" s="7"/>
      <c r="L23" s="528"/>
      <c r="M23" s="53"/>
    </row>
    <row r="24" spans="1:13" x14ac:dyDescent="0.25">
      <c r="A24" s="21">
        <v>205019500</v>
      </c>
      <c r="B24" s="507" t="s">
        <v>6304</v>
      </c>
      <c r="C24" s="470">
        <f>SUMIF('asCY Ledger'!A:A,'20501'!A24,'asCY Ledger'!D:D)</f>
        <v>-15220</v>
      </c>
      <c r="D24" s="123">
        <f>SUMIF('asCY Ledger'!A:A,'20501'!A24,'asCY Ledger'!C:C)</f>
        <v>-981.17</v>
      </c>
      <c r="E24" s="6">
        <f t="shared" ref="E24:E25" si="5">C24-D24</f>
        <v>-14238.83</v>
      </c>
      <c r="F24" s="483">
        <v>5000</v>
      </c>
      <c r="G24" s="487">
        <f t="shared" ref="G24:G25" si="6">+C24+F24</f>
        <v>-10220</v>
      </c>
      <c r="H24" s="123">
        <f t="shared" ref="H24:H25" si="7">+C24</f>
        <v>-15220</v>
      </c>
      <c r="I24" s="6">
        <v>-250000</v>
      </c>
      <c r="J24" s="6"/>
      <c r="K24" s="6"/>
      <c r="L24" s="471">
        <f t="shared" ref="L24:L25" si="8">SUM(H24:K24)</f>
        <v>-265220</v>
      </c>
      <c r="M24" s="53"/>
    </row>
    <row r="25" spans="1:13" x14ac:dyDescent="0.25">
      <c r="A25" s="21">
        <v>205019502</v>
      </c>
      <c r="B25" s="507" t="s">
        <v>6305</v>
      </c>
      <c r="C25" s="470">
        <f>SUMIF('asCY Ledger'!A:A,'20501'!A25,'asCY Ledger'!D:D)</f>
        <v>-6900</v>
      </c>
      <c r="D25" s="123">
        <f>SUMIF('asCY Ledger'!A:A,'20501'!A25,'asCY Ledger'!C:C)</f>
        <v>1218.33</v>
      </c>
      <c r="E25" s="6">
        <f t="shared" si="5"/>
        <v>-8118.33</v>
      </c>
      <c r="F25" s="483">
        <v>2300</v>
      </c>
      <c r="G25" s="487">
        <f t="shared" si="6"/>
        <v>-4600</v>
      </c>
      <c r="H25" s="123">
        <f t="shared" si="7"/>
        <v>-6900</v>
      </c>
      <c r="I25" s="6"/>
      <c r="J25" s="6"/>
      <c r="K25" s="6"/>
      <c r="L25" s="471">
        <f t="shared" si="8"/>
        <v>-6900</v>
      </c>
      <c r="M25" s="53"/>
    </row>
    <row r="26" spans="1:13" s="40" customFormat="1" x14ac:dyDescent="0.25">
      <c r="A26" s="511"/>
      <c r="B26" s="512" t="s">
        <v>7</v>
      </c>
      <c r="C26" s="513">
        <f t="shared" ref="C26:L26" si="9">SUM(C24:C25)</f>
        <v>-22120</v>
      </c>
      <c r="D26" s="142">
        <f t="shared" si="9"/>
        <v>237.15999999999997</v>
      </c>
      <c r="E26" s="7">
        <f t="shared" si="9"/>
        <v>-22357.16</v>
      </c>
      <c r="F26" s="7">
        <f t="shared" si="9"/>
        <v>7300</v>
      </c>
      <c r="G26" s="515">
        <f t="shared" si="9"/>
        <v>-14820</v>
      </c>
      <c r="H26" s="142">
        <f t="shared" si="9"/>
        <v>-22120</v>
      </c>
      <c r="I26" s="7">
        <f t="shared" si="9"/>
        <v>-250000</v>
      </c>
      <c r="J26" s="7">
        <f t="shared" si="9"/>
        <v>0</v>
      </c>
      <c r="K26" s="7">
        <f t="shared" si="9"/>
        <v>0</v>
      </c>
      <c r="L26" s="528">
        <f t="shared" si="9"/>
        <v>-272120</v>
      </c>
      <c r="M26" s="54"/>
    </row>
    <row r="27" spans="1:13" x14ac:dyDescent="0.25">
      <c r="A27" s="21"/>
      <c r="B27" s="482"/>
      <c r="C27" s="470"/>
      <c r="D27" s="123"/>
      <c r="E27" s="6"/>
      <c r="F27" s="6"/>
      <c r="G27" s="538"/>
      <c r="H27" s="1953"/>
      <c r="I27" s="6"/>
      <c r="J27" s="6"/>
      <c r="K27" s="6"/>
      <c r="L27" s="471"/>
      <c r="M27" s="53"/>
    </row>
    <row r="28" spans="1:13" s="40" customFormat="1" x14ac:dyDescent="0.25">
      <c r="A28" s="511"/>
      <c r="B28" s="512" t="s">
        <v>3040</v>
      </c>
      <c r="C28" s="513"/>
      <c r="D28" s="142"/>
      <c r="E28" s="7"/>
      <c r="F28" s="7"/>
      <c r="G28" s="515"/>
      <c r="H28" s="142"/>
      <c r="I28" s="7"/>
      <c r="J28" s="7"/>
      <c r="K28" s="7"/>
      <c r="L28" s="528"/>
      <c r="M28" s="54"/>
    </row>
    <row r="29" spans="1:13" x14ac:dyDescent="0.25">
      <c r="A29" s="60">
        <v>205011610</v>
      </c>
      <c r="B29" s="517" t="s">
        <v>3063</v>
      </c>
      <c r="C29" s="508">
        <f>SUMIF('asCY Ledger'!A:A,'20501'!A29,'asCY Ledger'!D:D)</f>
        <v>86600</v>
      </c>
      <c r="D29" s="123">
        <f>SUMIF('asCY Ledger'!A:A,'20501'!A29,'asCY Ledger'!C:C)</f>
        <v>0</v>
      </c>
      <c r="E29" s="483">
        <f t="shared" ref="E29:E31" si="10">C29-D29</f>
        <v>86600</v>
      </c>
      <c r="F29" s="483"/>
      <c r="G29" s="487">
        <f t="shared" ref="G29:G31" si="11">+C29+F29</f>
        <v>86600</v>
      </c>
      <c r="H29" s="123">
        <f t="shared" ref="H29:H30" si="12">+C29</f>
        <v>86600</v>
      </c>
      <c r="I29" s="483"/>
      <c r="J29" s="483"/>
      <c r="K29" s="483"/>
      <c r="L29" s="473">
        <f t="shared" ref="L29:L31" si="13">SUM(H29:K29)</f>
        <v>86600</v>
      </c>
      <c r="M29" s="527"/>
    </row>
    <row r="30" spans="1:13" x14ac:dyDescent="0.25">
      <c r="A30" s="21">
        <v>205012713</v>
      </c>
      <c r="B30" s="507" t="s">
        <v>6306</v>
      </c>
      <c r="C30" s="508">
        <f>SUMIF('asCY Ledger'!A:A,'20501'!A30,'asCY Ledger'!D:D)</f>
        <v>300</v>
      </c>
      <c r="D30" s="123">
        <f>SUMIF('asCY Ledger'!A:A,'20501'!A30,'asCY Ledger'!C:C)</f>
        <v>0</v>
      </c>
      <c r="E30" s="483">
        <f t="shared" si="10"/>
        <v>300</v>
      </c>
      <c r="F30" s="483"/>
      <c r="G30" s="487">
        <f t="shared" si="11"/>
        <v>300</v>
      </c>
      <c r="H30" s="123">
        <f t="shared" si="12"/>
        <v>300</v>
      </c>
      <c r="I30" s="483"/>
      <c r="J30" s="483"/>
      <c r="K30" s="483"/>
      <c r="L30" s="473">
        <f t="shared" si="13"/>
        <v>300</v>
      </c>
      <c r="M30" s="53"/>
    </row>
    <row r="31" spans="1:13" x14ac:dyDescent="0.25">
      <c r="A31" s="21" t="s">
        <v>6307</v>
      </c>
      <c r="B31" s="507" t="s">
        <v>6308</v>
      </c>
      <c r="C31" s="508">
        <f>SUMIF('asCY Ledger'!A:A,'20501'!A31,'asCY Ledger'!D:D)</f>
        <v>0</v>
      </c>
      <c r="D31" s="123">
        <f>SUMIF('asCY Ledger'!A:A,'20501'!A31,'asCY Ledger'!C:C)</f>
        <v>0</v>
      </c>
      <c r="E31" s="483">
        <f t="shared" si="10"/>
        <v>0</v>
      </c>
      <c r="F31" s="483"/>
      <c r="G31" s="487">
        <f t="shared" si="11"/>
        <v>0</v>
      </c>
      <c r="H31" s="123"/>
      <c r="I31" s="6"/>
      <c r="J31" s="6"/>
      <c r="K31" s="6"/>
      <c r="L31" s="473">
        <f t="shared" si="13"/>
        <v>0</v>
      </c>
      <c r="M31" s="53"/>
    </row>
    <row r="32" spans="1:13" s="40" customFormat="1" x14ac:dyDescent="0.25">
      <c r="A32" s="511"/>
      <c r="B32" s="512" t="s">
        <v>7</v>
      </c>
      <c r="C32" s="513">
        <f t="shared" ref="C32:H32" si="14">SUM(C29:C31)</f>
        <v>86900</v>
      </c>
      <c r="D32" s="142">
        <f t="shared" si="14"/>
        <v>0</v>
      </c>
      <c r="E32" s="7">
        <f t="shared" si="14"/>
        <v>86900</v>
      </c>
      <c r="F32" s="7">
        <f t="shared" si="14"/>
        <v>0</v>
      </c>
      <c r="G32" s="515">
        <f t="shared" si="14"/>
        <v>86900</v>
      </c>
      <c r="H32" s="142">
        <f t="shared" si="14"/>
        <v>86900</v>
      </c>
      <c r="I32" s="7">
        <f t="shared" ref="I32:L32" si="15">SUM(I29:I31)</f>
        <v>0</v>
      </c>
      <c r="J32" s="7">
        <f t="shared" si="15"/>
        <v>0</v>
      </c>
      <c r="K32" s="7">
        <f t="shared" si="15"/>
        <v>0</v>
      </c>
      <c r="L32" s="528">
        <f t="shared" si="15"/>
        <v>86900</v>
      </c>
      <c r="M32" s="54"/>
    </row>
    <row r="33" spans="1:13" x14ac:dyDescent="0.25">
      <c r="A33" s="21"/>
      <c r="B33" s="482"/>
      <c r="C33" s="470"/>
      <c r="D33" s="123"/>
      <c r="E33" s="6"/>
      <c r="F33" s="6"/>
      <c r="G33" s="538"/>
      <c r="H33" s="1953"/>
      <c r="I33" s="6"/>
      <c r="J33" s="6"/>
      <c r="K33" s="6"/>
      <c r="L33" s="471"/>
      <c r="M33" s="53"/>
    </row>
    <row r="34" spans="1:13" s="40" customFormat="1" ht="15.75" thickBot="1" x14ac:dyDescent="0.3">
      <c r="A34" s="22"/>
      <c r="B34" s="519" t="s">
        <v>8</v>
      </c>
      <c r="C34" s="490">
        <f t="shared" ref="C34:L34" si="16">+C32+C26+C21</f>
        <v>141170</v>
      </c>
      <c r="D34" s="124">
        <f t="shared" si="16"/>
        <v>12347.500000000002</v>
      </c>
      <c r="E34" s="8">
        <f t="shared" si="16"/>
        <v>128822.5</v>
      </c>
      <c r="F34" s="8">
        <f t="shared" si="16"/>
        <v>7300</v>
      </c>
      <c r="G34" s="520">
        <f t="shared" si="16"/>
        <v>148470</v>
      </c>
      <c r="H34" s="124">
        <f t="shared" si="16"/>
        <v>141170</v>
      </c>
      <c r="I34" s="8">
        <f t="shared" si="16"/>
        <v>-251290</v>
      </c>
      <c r="J34" s="8">
        <f t="shared" si="16"/>
        <v>0</v>
      </c>
      <c r="K34" s="8">
        <f t="shared" si="16"/>
        <v>0</v>
      </c>
      <c r="L34" s="530">
        <f t="shared" si="16"/>
        <v>-110120</v>
      </c>
      <c r="M34" s="55"/>
    </row>
    <row r="35" spans="1:13" s="28" customFormat="1" ht="12" hidden="1" x14ac:dyDescent="0.2">
      <c r="A35" s="26"/>
      <c r="B35" s="27" t="s">
        <v>6262</v>
      </c>
      <c r="C35" s="25">
        <f>141170-C34</f>
        <v>0</v>
      </c>
      <c r="D35" s="25">
        <f>SUMIF('asCY Ledger'!H:H,"20501",'asCY Ledger'!C:C)-D34</f>
        <v>0</v>
      </c>
      <c r="E35" s="25"/>
      <c r="F35" s="25"/>
      <c r="G35" s="25"/>
      <c r="H35" s="25"/>
      <c r="I35" s="25"/>
      <c r="J35" s="25"/>
      <c r="K35" s="25"/>
      <c r="L35" s="536"/>
    </row>
    <row r="36" spans="1:13" s="28" customFormat="1" ht="12" x14ac:dyDescent="0.2">
      <c r="A36" s="26"/>
      <c r="C36" s="25"/>
      <c r="D36" s="25"/>
      <c r="E36" s="25"/>
      <c r="F36" s="25"/>
      <c r="G36" s="25"/>
      <c r="H36" s="25"/>
      <c r="I36" s="25"/>
      <c r="J36" s="25"/>
      <c r="K36" s="25"/>
      <c r="L36" s="25"/>
    </row>
    <row r="37" spans="1:13" s="28" customFormat="1" ht="12" x14ac:dyDescent="0.2">
      <c r="A37" s="524"/>
      <c r="B37" s="523"/>
      <c r="C37" s="43"/>
      <c r="D37" s="43"/>
      <c r="E37" s="43"/>
      <c r="F37" s="43"/>
      <c r="G37" s="43"/>
      <c r="H37" s="43"/>
      <c r="I37" s="43"/>
      <c r="J37" s="43"/>
      <c r="K37" s="43"/>
      <c r="L37" s="43"/>
    </row>
    <row r="38" spans="1:13" s="28" customFormat="1" ht="12" x14ac:dyDescent="0.2">
      <c r="A38" s="524"/>
      <c r="B38" s="523"/>
      <c r="C38" s="43"/>
      <c r="D38" s="43"/>
      <c r="E38" s="43"/>
      <c r="F38" s="43"/>
      <c r="G38" s="43"/>
      <c r="H38" s="43"/>
      <c r="I38" s="43"/>
      <c r="J38" s="43"/>
      <c r="K38" s="43"/>
      <c r="L38" s="43"/>
    </row>
    <row r="39" spans="1:13" s="28" customFormat="1" ht="12" x14ac:dyDescent="0.2">
      <c r="A39" s="524"/>
      <c r="B39" s="523"/>
      <c r="C39" s="43"/>
      <c r="D39" s="43"/>
      <c r="E39" s="43"/>
      <c r="F39" s="43"/>
      <c r="G39" s="43"/>
      <c r="H39" s="43"/>
      <c r="I39" s="43"/>
      <c r="J39" s="43"/>
      <c r="K39" s="43"/>
      <c r="L39" s="43"/>
    </row>
    <row r="40" spans="1:13" s="28" customFormat="1" ht="12" x14ac:dyDescent="0.2">
      <c r="A40" s="524"/>
      <c r="B40" s="523"/>
      <c r="C40" s="43"/>
      <c r="D40" s="43"/>
      <c r="E40" s="43"/>
      <c r="F40" s="43"/>
      <c r="G40" s="43"/>
      <c r="H40" s="43"/>
      <c r="I40" s="43"/>
      <c r="J40" s="43"/>
      <c r="K40" s="43"/>
      <c r="L40" s="43"/>
    </row>
    <row r="41" spans="1:13" s="28" customFormat="1" ht="12" x14ac:dyDescent="0.2">
      <c r="A41" s="524"/>
      <c r="B41" s="523"/>
      <c r="C41" s="43"/>
      <c r="D41" s="43"/>
      <c r="E41" s="43"/>
      <c r="F41" s="43"/>
      <c r="G41" s="43"/>
      <c r="H41" s="43"/>
      <c r="I41" s="43"/>
      <c r="J41" s="43"/>
      <c r="K41" s="43"/>
      <c r="L41" s="43"/>
    </row>
    <row r="42" spans="1:13" s="28" customFormat="1" ht="12" x14ac:dyDescent="0.2">
      <c r="A42" s="522"/>
      <c r="B42" s="523"/>
      <c r="C42" s="43"/>
      <c r="D42" s="43"/>
      <c r="E42" s="43"/>
      <c r="F42" s="43"/>
      <c r="G42" s="43"/>
      <c r="H42" s="43"/>
      <c r="I42" s="43"/>
      <c r="J42" s="43"/>
      <c r="K42" s="43"/>
      <c r="L42" s="43"/>
    </row>
    <row r="43" spans="1:13" x14ac:dyDescent="0.25">
      <c r="A43" s="42"/>
      <c r="B43" s="74"/>
      <c r="C43" s="45"/>
      <c r="D43" s="45"/>
      <c r="E43" s="45"/>
      <c r="F43" s="45"/>
      <c r="G43" s="45"/>
      <c r="H43" s="45"/>
      <c r="I43" s="45"/>
      <c r="J43" s="45"/>
      <c r="K43" s="45"/>
      <c r="L43" s="45"/>
    </row>
  </sheetData>
  <mergeCells count="3">
    <mergeCell ref="A1:B1"/>
    <mergeCell ref="A2:M2"/>
    <mergeCell ref="A3:M3"/>
  </mergeCells>
  <printOptions horizontalCentered="1"/>
  <pageMargins left="0.39370078740157483" right="0.39370078740157483" top="0.39370078740157483" bottom="0.39370078740157483" header="0.31496062992125984" footer="0"/>
  <pageSetup paperSize="9" scale="79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1"/>
  <sheetViews>
    <sheetView zoomScale="75" zoomScaleNormal="75" workbookViewId="0">
      <pane xSplit="2" ySplit="7" topLeftCell="C8" activePane="bottomRight" state="frozen"/>
      <selection activeCell="B13" sqref="B13"/>
      <selection pane="topRight" activeCell="B13" sqref="B13"/>
      <selection pane="bottomLeft" activeCell="B13" sqref="B13"/>
      <selection pane="bottomRight" activeCell="H5" sqref="H5"/>
    </sheetView>
  </sheetViews>
  <sheetFormatPr defaultColWidth="9.140625" defaultRowHeight="15" x14ac:dyDescent="0.25"/>
  <cols>
    <col min="1" max="1" width="11.5703125" style="13" customWidth="1"/>
    <col min="2" max="2" width="40.7109375" style="41" bestFit="1" customWidth="1"/>
    <col min="3" max="3" width="10.7109375" style="4" customWidth="1"/>
    <col min="4" max="4" width="11" style="4" hidden="1" customWidth="1"/>
    <col min="5" max="5" width="10.7109375" style="4" hidden="1" customWidth="1"/>
    <col min="6" max="6" width="12.7109375" style="4" hidden="1" customWidth="1"/>
    <col min="7" max="7" width="11.7109375" style="4" hidden="1" customWidth="1"/>
    <col min="8" max="8" width="11.7109375" style="4" customWidth="1"/>
    <col min="9" max="11" width="11.7109375" style="4" hidden="1" customWidth="1"/>
    <col min="12" max="12" width="11.7109375" style="4" customWidth="1"/>
    <col min="13" max="13" width="89" style="41" customWidth="1"/>
    <col min="14" max="16384" width="9.140625" style="41"/>
  </cols>
  <sheetData>
    <row r="1" spans="1:14" x14ac:dyDescent="0.25">
      <c r="A1" s="1995"/>
      <c r="B1" s="1995"/>
    </row>
    <row r="2" spans="1:14" x14ac:dyDescent="0.25">
      <c r="A2" s="1991" t="s">
        <v>6250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230"/>
    </row>
    <row r="3" spans="1:14" x14ac:dyDescent="0.25">
      <c r="A3" s="1991" t="s">
        <v>2937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</row>
    <row r="4" spans="1:14" ht="15.75" thickBot="1" x14ac:dyDescent="0.3"/>
    <row r="5" spans="1:14" s="2" customFormat="1" ht="45" x14ac:dyDescent="0.25">
      <c r="A5" s="443" t="s">
        <v>6256</v>
      </c>
      <c r="B5" s="444" t="s">
        <v>3020</v>
      </c>
      <c r="C5" s="5" t="s">
        <v>2883</v>
      </c>
      <c r="D5" s="88" t="s">
        <v>2887</v>
      </c>
      <c r="E5" s="5" t="s">
        <v>2768</v>
      </c>
      <c r="F5" s="5" t="s">
        <v>2763</v>
      </c>
      <c r="G5" s="445" t="s">
        <v>2843</v>
      </c>
      <c r="H5" s="87" t="s">
        <v>2886</v>
      </c>
      <c r="I5" s="5" t="s">
        <v>2888</v>
      </c>
      <c r="J5" s="5" t="s">
        <v>2889</v>
      </c>
      <c r="K5" s="5" t="s">
        <v>2890</v>
      </c>
      <c r="L5" s="77" t="s">
        <v>10784</v>
      </c>
      <c r="M5" s="448" t="s">
        <v>2764</v>
      </c>
    </row>
    <row r="6" spans="1:14" x14ac:dyDescent="0.25">
      <c r="A6" s="449"/>
      <c r="B6" s="450"/>
      <c r="C6" s="451"/>
      <c r="D6" s="452"/>
      <c r="E6" s="453"/>
      <c r="F6" s="453"/>
      <c r="G6" s="531"/>
      <c r="H6" s="452"/>
      <c r="I6" s="453"/>
      <c r="J6" s="453"/>
      <c r="K6" s="453"/>
      <c r="L6" s="454"/>
      <c r="M6" s="457"/>
    </row>
    <row r="7" spans="1:14" s="3" customFormat="1" ht="15.75" thickBot="1" x14ac:dyDescent="0.3">
      <c r="A7" s="459"/>
      <c r="B7" s="460"/>
      <c r="C7" s="461" t="s">
        <v>0</v>
      </c>
      <c r="D7" s="462" t="s">
        <v>0</v>
      </c>
      <c r="E7" s="463" t="s">
        <v>0</v>
      </c>
      <c r="F7" s="463" t="s">
        <v>0</v>
      </c>
      <c r="G7" s="532" t="s">
        <v>0</v>
      </c>
      <c r="H7" s="462" t="s">
        <v>0</v>
      </c>
      <c r="I7" s="463" t="s">
        <v>0</v>
      </c>
      <c r="J7" s="463" t="s">
        <v>0</v>
      </c>
      <c r="K7" s="463" t="s">
        <v>0</v>
      </c>
      <c r="L7" s="464" t="s">
        <v>0</v>
      </c>
      <c r="M7" s="525"/>
    </row>
    <row r="8" spans="1:14" x14ac:dyDescent="0.25">
      <c r="A8" s="20"/>
      <c r="B8" s="500" t="s">
        <v>1</v>
      </c>
      <c r="C8" s="501"/>
      <c r="D8" s="502"/>
      <c r="E8" s="503"/>
      <c r="F8" s="503"/>
      <c r="G8" s="505"/>
      <c r="H8" s="502"/>
      <c r="I8" s="503"/>
      <c r="J8" s="503"/>
      <c r="K8" s="503"/>
      <c r="L8" s="526"/>
      <c r="M8" s="52"/>
    </row>
    <row r="9" spans="1:14" x14ac:dyDescent="0.25">
      <c r="A9" s="21">
        <v>206012010</v>
      </c>
      <c r="B9" s="507" t="s">
        <v>6309</v>
      </c>
      <c r="C9" s="508">
        <f>SUMIF('asCY Ledger'!A:A,'20601'!A9,'asCY Ledger'!D:D)</f>
        <v>500</v>
      </c>
      <c r="D9" s="123">
        <f>SUMIF('asCY Ledger'!A:A,'20601'!A9,'asCY Ledger'!C:C)</f>
        <v>0</v>
      </c>
      <c r="E9" s="6">
        <f>C9-D9</f>
        <v>500</v>
      </c>
      <c r="F9" s="6"/>
      <c r="G9" s="487">
        <f>+C9+F9</f>
        <v>500</v>
      </c>
      <c r="H9" s="123">
        <f>+C9</f>
        <v>500</v>
      </c>
      <c r="I9" s="6"/>
      <c r="J9" s="6"/>
      <c r="K9" s="6"/>
      <c r="L9" s="471">
        <f>SUM(H9:K9)</f>
        <v>500</v>
      </c>
      <c r="M9" s="53"/>
    </row>
    <row r="10" spans="1:14" x14ac:dyDescent="0.25">
      <c r="A10" s="60">
        <v>206012011</v>
      </c>
      <c r="B10" s="517" t="s">
        <v>6310</v>
      </c>
      <c r="C10" s="508">
        <f>SUMIF('asCY Ledger'!A:A,'20601'!A10,'asCY Ledger'!D:D)</f>
        <v>480</v>
      </c>
      <c r="D10" s="123">
        <f>SUMIF('asCY Ledger'!A:A,'20601'!A10,'asCY Ledger'!C:C)</f>
        <v>1530</v>
      </c>
      <c r="E10" s="6">
        <f>C10-D10</f>
        <v>-1050</v>
      </c>
      <c r="F10" s="483"/>
      <c r="G10" s="487">
        <f>+C10+F10</f>
        <v>480</v>
      </c>
      <c r="H10" s="123">
        <f t="shared" ref="H10:H15" si="0">+C10</f>
        <v>480</v>
      </c>
      <c r="I10" s="483"/>
      <c r="J10" s="483">
        <v>1020</v>
      </c>
      <c r="K10" s="483"/>
      <c r="L10" s="471">
        <f t="shared" ref="L10:L15" si="1">SUM(H10:K10)</f>
        <v>1500</v>
      </c>
      <c r="M10" s="527"/>
    </row>
    <row r="11" spans="1:14" x14ac:dyDescent="0.25">
      <c r="A11" s="21">
        <v>206012013</v>
      </c>
      <c r="B11" s="507" t="s">
        <v>6311</v>
      </c>
      <c r="C11" s="470">
        <f>SUMIF('asCY Ledger'!A:A,'20601'!A11,'asCY Ledger'!D:D)</f>
        <v>1800</v>
      </c>
      <c r="D11" s="123">
        <f>SUMIF('asCY Ledger'!A:A,'20601'!A11,'asCY Ledger'!C:C)</f>
        <v>1597.05</v>
      </c>
      <c r="E11" s="6">
        <f t="shared" ref="E11:E15" si="2">C11-D11</f>
        <v>202.95000000000005</v>
      </c>
      <c r="F11" s="6"/>
      <c r="G11" s="487">
        <f t="shared" ref="G11:G15" si="3">+C11+F11</f>
        <v>1800</v>
      </c>
      <c r="H11" s="123">
        <f t="shared" si="0"/>
        <v>1800</v>
      </c>
      <c r="I11" s="6"/>
      <c r="J11" s="6"/>
      <c r="K11" s="6"/>
      <c r="L11" s="471">
        <f t="shared" si="1"/>
        <v>1800</v>
      </c>
      <c r="M11" s="53"/>
    </row>
    <row r="12" spans="1:14" x14ac:dyDescent="0.25">
      <c r="A12" s="60">
        <v>206012014</v>
      </c>
      <c r="B12" s="517" t="s">
        <v>6312</v>
      </c>
      <c r="C12" s="508">
        <f>SUMIF('asCY Ledger'!A:A,'20601'!A12,'asCY Ledger'!D:D)</f>
        <v>0</v>
      </c>
      <c r="D12" s="123">
        <f>SUMIF('asCY Ledger'!A:A,'20601'!A12,'asCY Ledger'!C:C)</f>
        <v>50</v>
      </c>
      <c r="E12" s="6">
        <f t="shared" si="2"/>
        <v>-50</v>
      </c>
      <c r="F12" s="483">
        <v>100</v>
      </c>
      <c r="G12" s="487">
        <f t="shared" si="3"/>
        <v>100</v>
      </c>
      <c r="H12" s="123">
        <f t="shared" si="0"/>
        <v>0</v>
      </c>
      <c r="I12" s="483"/>
      <c r="J12" s="483">
        <v>1000</v>
      </c>
      <c r="K12" s="483"/>
      <c r="L12" s="471">
        <f t="shared" si="1"/>
        <v>1000</v>
      </c>
      <c r="M12" s="527"/>
    </row>
    <row r="13" spans="1:14" x14ac:dyDescent="0.25">
      <c r="A13" s="21">
        <v>206012112</v>
      </c>
      <c r="B13" s="507" t="s">
        <v>6313</v>
      </c>
      <c r="C13" s="470">
        <f>SUMIF('asCY Ledger'!A:A,'20601'!A13,'asCY Ledger'!D:D)</f>
        <v>200</v>
      </c>
      <c r="D13" s="123">
        <f>SUMIF('asCY Ledger'!A:A,'20601'!A13,'asCY Ledger'!C:C)</f>
        <v>0</v>
      </c>
      <c r="E13" s="6">
        <f t="shared" si="2"/>
        <v>200</v>
      </c>
      <c r="F13" s="6"/>
      <c r="G13" s="487">
        <f t="shared" si="3"/>
        <v>200</v>
      </c>
      <c r="H13" s="123">
        <f t="shared" si="0"/>
        <v>200</v>
      </c>
      <c r="I13" s="6"/>
      <c r="J13" s="6"/>
      <c r="K13" s="6"/>
      <c r="L13" s="471">
        <f t="shared" si="1"/>
        <v>200</v>
      </c>
      <c r="M13" s="53"/>
    </row>
    <row r="14" spans="1:14" x14ac:dyDescent="0.25">
      <c r="A14" s="21">
        <v>206012603</v>
      </c>
      <c r="B14" s="507" t="s">
        <v>6314</v>
      </c>
      <c r="C14" s="470">
        <f>SUMIF('asCY Ledger'!A:A,'20601'!A14,'asCY Ledger'!D:D)</f>
        <v>800</v>
      </c>
      <c r="D14" s="123">
        <f>SUMIF('asCY Ledger'!A:A,'20601'!A14,'asCY Ledger'!C:C)</f>
        <v>0</v>
      </c>
      <c r="E14" s="6">
        <f t="shared" si="2"/>
        <v>800</v>
      </c>
      <c r="F14" s="6"/>
      <c r="G14" s="487">
        <f t="shared" si="3"/>
        <v>800</v>
      </c>
      <c r="H14" s="123">
        <f t="shared" si="0"/>
        <v>800</v>
      </c>
      <c r="I14" s="6"/>
      <c r="J14" s="6"/>
      <c r="K14" s="6"/>
      <c r="L14" s="471">
        <f t="shared" si="1"/>
        <v>800</v>
      </c>
      <c r="M14" s="53"/>
    </row>
    <row r="15" spans="1:14" x14ac:dyDescent="0.25">
      <c r="A15" s="21">
        <v>206015192</v>
      </c>
      <c r="B15" s="507" t="s">
        <v>6315</v>
      </c>
      <c r="C15" s="470">
        <f>SUMIF('asCY Ledger'!A:A,'20601'!A15,'asCY Ledger'!D:D)</f>
        <v>3000</v>
      </c>
      <c r="D15" s="123">
        <f>SUMIF('asCY Ledger'!A:A,'20601'!A15,'asCY Ledger'!C:C)</f>
        <v>0</v>
      </c>
      <c r="E15" s="6">
        <f t="shared" si="2"/>
        <v>3000</v>
      </c>
      <c r="F15" s="6"/>
      <c r="G15" s="487">
        <f t="shared" si="3"/>
        <v>3000</v>
      </c>
      <c r="H15" s="123">
        <f t="shared" si="0"/>
        <v>3000</v>
      </c>
      <c r="I15" s="6"/>
      <c r="J15" s="6"/>
      <c r="K15" s="6"/>
      <c r="L15" s="471">
        <f t="shared" si="1"/>
        <v>3000</v>
      </c>
      <c r="M15" s="53"/>
    </row>
    <row r="16" spans="1:14" s="40" customFormat="1" x14ac:dyDescent="0.25">
      <c r="A16" s="511"/>
      <c r="B16" s="512" t="s">
        <v>7</v>
      </c>
      <c r="C16" s="513">
        <f t="shared" ref="C16:I16" si="4">SUM(C9:C15)</f>
        <v>6780</v>
      </c>
      <c r="D16" s="142">
        <f t="shared" si="4"/>
        <v>3177.05</v>
      </c>
      <c r="E16" s="7">
        <f t="shared" si="4"/>
        <v>3602.95</v>
      </c>
      <c r="F16" s="7">
        <f t="shared" si="4"/>
        <v>100</v>
      </c>
      <c r="G16" s="515">
        <f t="shared" si="4"/>
        <v>6880</v>
      </c>
      <c r="H16" s="142">
        <f t="shared" si="4"/>
        <v>6780</v>
      </c>
      <c r="I16" s="7">
        <f t="shared" si="4"/>
        <v>0</v>
      </c>
      <c r="J16" s="7">
        <f t="shared" ref="J16:K16" si="5">SUM(J9:J15)</f>
        <v>2020</v>
      </c>
      <c r="K16" s="7">
        <f t="shared" si="5"/>
        <v>0</v>
      </c>
      <c r="L16" s="528">
        <f>SUM(L9:L15)</f>
        <v>8800</v>
      </c>
      <c r="M16" s="54"/>
    </row>
    <row r="17" spans="1:13" x14ac:dyDescent="0.25">
      <c r="A17" s="21"/>
      <c r="B17" s="482"/>
      <c r="C17" s="470"/>
      <c r="D17" s="123"/>
      <c r="E17" s="6"/>
      <c r="F17" s="6"/>
      <c r="G17" s="487"/>
      <c r="H17" s="123"/>
      <c r="I17" s="6"/>
      <c r="J17" s="6"/>
      <c r="K17" s="6"/>
      <c r="L17" s="471"/>
      <c r="M17" s="53"/>
    </row>
    <row r="18" spans="1:13" s="40" customFormat="1" x14ac:dyDescent="0.25">
      <c r="A18" s="511"/>
      <c r="B18" s="512" t="s">
        <v>2845</v>
      </c>
      <c r="C18" s="513"/>
      <c r="D18" s="142"/>
      <c r="E18" s="7"/>
      <c r="F18" s="7"/>
      <c r="G18" s="515"/>
      <c r="H18" s="142"/>
      <c r="I18" s="7"/>
      <c r="J18" s="7"/>
      <c r="K18" s="7"/>
      <c r="L18" s="528"/>
      <c r="M18" s="54"/>
    </row>
    <row r="19" spans="1:13" x14ac:dyDescent="0.25">
      <c r="A19" s="21">
        <v>206019056</v>
      </c>
      <c r="B19" s="507" t="s">
        <v>6316</v>
      </c>
      <c r="C19" s="470">
        <f>SUMIF('asCY Ledger'!A:A,'20601'!A19,'asCY Ledger'!D:D)</f>
        <v>-200</v>
      </c>
      <c r="D19" s="123">
        <f>SUMIF('asCY Ledger'!A:A,'20601'!A19,'asCY Ledger'!C:C)</f>
        <v>-650</v>
      </c>
      <c r="E19" s="6">
        <f t="shared" ref="E19" si="6">C19-D19</f>
        <v>450</v>
      </c>
      <c r="F19" s="6"/>
      <c r="G19" s="487">
        <f t="shared" ref="G19" si="7">+C19+F19</f>
        <v>-200</v>
      </c>
      <c r="H19" s="123">
        <f>+C19</f>
        <v>-200</v>
      </c>
      <c r="I19" s="6"/>
      <c r="J19" s="6"/>
      <c r="K19" s="6"/>
      <c r="L19" s="471">
        <f>SUM(H19:K19)</f>
        <v>-200</v>
      </c>
      <c r="M19" s="53"/>
    </row>
    <row r="20" spans="1:13" s="40" customFormat="1" x14ac:dyDescent="0.25">
      <c r="A20" s="511"/>
      <c r="B20" s="512" t="s">
        <v>7</v>
      </c>
      <c r="C20" s="513">
        <f t="shared" ref="C20:G20" si="8">SUM(C19:C19)</f>
        <v>-200</v>
      </c>
      <c r="D20" s="142">
        <f t="shared" si="8"/>
        <v>-650</v>
      </c>
      <c r="E20" s="7">
        <f t="shared" si="8"/>
        <v>450</v>
      </c>
      <c r="F20" s="7">
        <f t="shared" si="8"/>
        <v>0</v>
      </c>
      <c r="G20" s="535">
        <f t="shared" si="8"/>
        <v>-200</v>
      </c>
      <c r="H20" s="1946">
        <f>SUM(H19)</f>
        <v>-200</v>
      </c>
      <c r="I20" s="7">
        <f t="shared" ref="I20:L20" si="9">SUM(I19)</f>
        <v>0</v>
      </c>
      <c r="J20" s="7">
        <f t="shared" si="9"/>
        <v>0</v>
      </c>
      <c r="K20" s="7">
        <f t="shared" si="9"/>
        <v>0</v>
      </c>
      <c r="L20" s="528">
        <f t="shared" si="9"/>
        <v>-200</v>
      </c>
      <c r="M20" s="54"/>
    </row>
    <row r="21" spans="1:13" x14ac:dyDescent="0.25">
      <c r="A21" s="21"/>
      <c r="B21" s="482"/>
      <c r="C21" s="470"/>
      <c r="D21" s="123"/>
      <c r="E21" s="6"/>
      <c r="F21" s="6"/>
      <c r="G21" s="487"/>
      <c r="H21" s="123"/>
      <c r="I21" s="6"/>
      <c r="J21" s="6"/>
      <c r="K21" s="6"/>
      <c r="L21" s="471"/>
      <c r="M21" s="53"/>
    </row>
    <row r="22" spans="1:13" s="40" customFormat="1" ht="15.75" thickBot="1" x14ac:dyDescent="0.3">
      <c r="A22" s="22"/>
      <c r="B22" s="519" t="s">
        <v>8</v>
      </c>
      <c r="C22" s="490">
        <f>+C20+C16</f>
        <v>6580</v>
      </c>
      <c r="D22" s="124">
        <f t="shared" ref="D22:L22" si="10">+D20+D16</f>
        <v>2527.0500000000002</v>
      </c>
      <c r="E22" s="8">
        <f t="shared" si="10"/>
        <v>4052.95</v>
      </c>
      <c r="F22" s="8">
        <f t="shared" si="10"/>
        <v>100</v>
      </c>
      <c r="G22" s="520">
        <f t="shared" si="10"/>
        <v>6680</v>
      </c>
      <c r="H22" s="124">
        <f t="shared" si="10"/>
        <v>6580</v>
      </c>
      <c r="I22" s="8">
        <f t="shared" si="10"/>
        <v>0</v>
      </c>
      <c r="J22" s="8">
        <f t="shared" si="10"/>
        <v>2020</v>
      </c>
      <c r="K22" s="8">
        <f t="shared" si="10"/>
        <v>0</v>
      </c>
      <c r="L22" s="530">
        <f t="shared" si="10"/>
        <v>8600</v>
      </c>
      <c r="M22" s="55"/>
    </row>
    <row r="23" spans="1:13" s="28" customFormat="1" ht="12" x14ac:dyDescent="0.2">
      <c r="A23" s="26"/>
      <c r="B23" s="27" t="s">
        <v>6262</v>
      </c>
      <c r="C23" s="25">
        <f>6580-C22</f>
        <v>0</v>
      </c>
      <c r="D23" s="25">
        <f>SUMIF('asCY Ledger'!H:H,"20601",'asCY Ledger'!C:C)-D22</f>
        <v>0</v>
      </c>
      <c r="E23" s="25"/>
      <c r="F23" s="25"/>
      <c r="G23" s="545"/>
      <c r="H23" s="25"/>
      <c r="I23" s="25"/>
      <c r="J23" s="25"/>
      <c r="K23" s="25"/>
      <c r="L23" s="43"/>
      <c r="M23" s="543"/>
    </row>
    <row r="24" spans="1:13" s="28" customFormat="1" ht="12" x14ac:dyDescent="0.2">
      <c r="A24" s="26"/>
      <c r="C24" s="25"/>
      <c r="D24" s="25"/>
      <c r="E24" s="25"/>
      <c r="F24" s="25"/>
      <c r="G24" s="43"/>
      <c r="H24" s="25"/>
      <c r="I24" s="25"/>
      <c r="J24" s="25"/>
      <c r="K24" s="25"/>
      <c r="L24" s="43"/>
    </row>
    <row r="25" spans="1:13" s="28" customFormat="1" ht="12" x14ac:dyDescent="0.2">
      <c r="A25" s="524"/>
      <c r="B25" s="523"/>
      <c r="C25" s="43"/>
      <c r="D25" s="43"/>
      <c r="E25" s="43"/>
      <c r="F25" s="43"/>
      <c r="G25" s="43"/>
      <c r="H25" s="43"/>
      <c r="I25" s="43"/>
      <c r="J25" s="43"/>
      <c r="K25" s="43"/>
      <c r="L25" s="43"/>
    </row>
    <row r="26" spans="1:13" s="28" customFormat="1" ht="12" x14ac:dyDescent="0.2">
      <c r="A26" s="524"/>
      <c r="B26" s="523"/>
      <c r="C26" s="43"/>
      <c r="D26" s="43"/>
      <c r="E26" s="43"/>
      <c r="F26" s="43"/>
      <c r="G26" s="43"/>
      <c r="H26" s="43"/>
      <c r="I26" s="43"/>
      <c r="J26" s="43"/>
      <c r="K26" s="43"/>
      <c r="L26" s="43"/>
    </row>
    <row r="27" spans="1:13" s="28" customFormat="1" ht="12" x14ac:dyDescent="0.2">
      <c r="A27" s="524"/>
      <c r="B27" s="523"/>
      <c r="C27" s="43"/>
      <c r="D27" s="43"/>
      <c r="E27" s="43"/>
      <c r="F27" s="43"/>
      <c r="G27" s="43"/>
      <c r="H27" s="43"/>
      <c r="I27" s="43"/>
      <c r="J27" s="43"/>
      <c r="K27" s="43"/>
      <c r="L27" s="43"/>
    </row>
    <row r="28" spans="1:13" s="28" customFormat="1" ht="12" x14ac:dyDescent="0.2">
      <c r="A28" s="524"/>
      <c r="B28" s="523"/>
      <c r="C28" s="43"/>
      <c r="D28" s="43"/>
      <c r="E28" s="43"/>
      <c r="F28" s="43"/>
      <c r="G28" s="43"/>
      <c r="H28" s="43"/>
      <c r="I28" s="43"/>
      <c r="J28" s="43"/>
      <c r="K28" s="43"/>
      <c r="L28" s="43"/>
    </row>
    <row r="29" spans="1:13" s="28" customFormat="1" ht="12" x14ac:dyDescent="0.2">
      <c r="A29" s="522"/>
      <c r="B29" s="523"/>
      <c r="C29" s="43"/>
      <c r="D29" s="43"/>
      <c r="E29" s="43"/>
      <c r="F29" s="43"/>
      <c r="G29" s="43"/>
      <c r="H29" s="43"/>
      <c r="I29" s="43"/>
      <c r="J29" s="43"/>
      <c r="K29" s="43"/>
      <c r="L29" s="43"/>
    </row>
    <row r="30" spans="1:13" x14ac:dyDescent="0.25">
      <c r="A30" s="42"/>
      <c r="B30" s="74"/>
      <c r="C30" s="45"/>
      <c r="D30" s="45"/>
      <c r="E30" s="45"/>
      <c r="F30" s="45"/>
      <c r="G30" s="45"/>
      <c r="H30" s="45"/>
      <c r="I30" s="45"/>
      <c r="J30" s="45"/>
      <c r="K30" s="45"/>
      <c r="L30" s="45"/>
    </row>
    <row r="31" spans="1:13" x14ac:dyDescent="0.25">
      <c r="A31" s="42"/>
      <c r="B31" s="74"/>
      <c r="C31" s="45"/>
      <c r="D31" s="45"/>
      <c r="E31" s="45"/>
      <c r="F31" s="45"/>
      <c r="G31" s="45"/>
      <c r="H31" s="45"/>
      <c r="I31" s="45"/>
      <c r="J31" s="45"/>
      <c r="K31" s="45"/>
      <c r="L31" s="45"/>
    </row>
  </sheetData>
  <mergeCells count="3">
    <mergeCell ref="A1:B1"/>
    <mergeCell ref="A2:M2"/>
    <mergeCell ref="A3:M3"/>
  </mergeCells>
  <printOptions horizontalCentered="1"/>
  <pageMargins left="0.39370078740157483" right="0.39370078740157483" top="0.39370078740157483" bottom="0.39370078740157483" header="0.31496062992125984" footer="0"/>
  <pageSetup paperSize="9" scale="58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35"/>
  <sheetViews>
    <sheetView zoomScale="85" zoomScaleNormal="85" workbookViewId="0">
      <pane xSplit="2" ySplit="6" topLeftCell="C7" activePane="bottomRight" state="frozen"/>
      <selection activeCell="G7" sqref="G7"/>
      <selection pane="topRight" activeCell="G7" sqref="G7"/>
      <selection pane="bottomLeft" activeCell="G7" sqref="G7"/>
      <selection pane="bottomRight" activeCell="O4" sqref="O4"/>
    </sheetView>
  </sheetViews>
  <sheetFormatPr defaultColWidth="9.140625" defaultRowHeight="15" x14ac:dyDescent="0.25"/>
  <cols>
    <col min="1" max="1" width="11.5703125" style="13" customWidth="1"/>
    <col min="2" max="2" width="29.140625" style="41" bestFit="1" customWidth="1"/>
    <col min="3" max="3" width="10" style="41" customWidth="1"/>
    <col min="4" max="5" width="10" style="41" hidden="1" customWidth="1"/>
    <col min="6" max="6" width="10" style="4" customWidth="1"/>
    <col min="7" max="7" width="11.5703125" style="4" hidden="1" customWidth="1"/>
    <col min="8" max="8" width="10.7109375" style="4" hidden="1" customWidth="1"/>
    <col min="9" max="14" width="10" style="4" hidden="1" customWidth="1"/>
    <col min="15" max="15" width="10" style="4" customWidth="1"/>
    <col min="16" max="16" width="40" style="41" customWidth="1"/>
    <col min="17" max="16384" width="9.140625" style="41"/>
  </cols>
  <sheetData>
    <row r="1" spans="1:16" x14ac:dyDescent="0.25">
      <c r="A1" s="1992" t="s">
        <v>2892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1" t="s">
        <v>2868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45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2893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6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3"/>
    </row>
    <row r="7" spans="1:16" x14ac:dyDescent="0.25">
      <c r="A7" s="66"/>
      <c r="B7" s="128" t="s">
        <v>1</v>
      </c>
      <c r="C7" s="201"/>
      <c r="D7" s="202"/>
      <c r="E7" s="202"/>
      <c r="F7" s="221"/>
      <c r="G7" s="221"/>
      <c r="H7" s="202"/>
      <c r="I7" s="207"/>
      <c r="J7" s="223"/>
      <c r="K7" s="211"/>
      <c r="L7" s="217"/>
      <c r="M7" s="211"/>
      <c r="N7" s="217"/>
      <c r="O7" s="215"/>
      <c r="P7" s="69"/>
    </row>
    <row r="8" spans="1:16" ht="14.45" customHeight="1" x14ac:dyDescent="0.25">
      <c r="A8" s="21"/>
      <c r="B8" s="130"/>
      <c r="C8" s="203"/>
      <c r="D8" s="58"/>
      <c r="E8" s="58"/>
      <c r="F8" s="143"/>
      <c r="G8" s="143"/>
      <c r="H8" s="58"/>
      <c r="I8" s="208"/>
      <c r="J8" s="224"/>
      <c r="K8" s="212"/>
      <c r="L8" s="218"/>
      <c r="M8" s="212"/>
      <c r="N8" s="218"/>
      <c r="O8" s="79"/>
      <c r="P8" s="53"/>
    </row>
    <row r="9" spans="1:16" ht="14.45" customHeight="1" x14ac:dyDescent="0.25">
      <c r="A9" s="21"/>
      <c r="B9" s="131" t="s">
        <v>2744</v>
      </c>
      <c r="C9" s="203"/>
      <c r="D9" s="58"/>
      <c r="E9" s="58"/>
      <c r="F9" s="143"/>
      <c r="G9" s="143"/>
      <c r="H9" s="58"/>
      <c r="I9" s="208"/>
      <c r="J9" s="224"/>
      <c r="K9" s="212"/>
      <c r="L9" s="218"/>
      <c r="M9" s="212"/>
      <c r="N9" s="218"/>
      <c r="O9" s="79"/>
      <c r="P9" s="53"/>
    </row>
    <row r="10" spans="1:16" ht="14.45" customHeight="1" x14ac:dyDescent="0.25">
      <c r="A10" s="21">
        <v>300132900</v>
      </c>
      <c r="B10" s="130" t="s">
        <v>2869</v>
      </c>
      <c r="C10" s="203">
        <f>VLOOKUP(A10,'SLTFull Year'!A:D,4,0)</f>
        <v>0</v>
      </c>
      <c r="D10" s="58"/>
      <c r="E10" s="58"/>
      <c r="F10" s="143">
        <f>VLOOKUP(A10,'SLTFull Year'!A:E,5,0)</f>
        <v>0</v>
      </c>
      <c r="G10" s="143">
        <f>VLOOKUP(A10,'SLTTo Date'!A:C,3,0)</f>
        <v>8925000</v>
      </c>
      <c r="H10" s="58">
        <f t="shared" ref="H10" si="0">F10-G10</f>
        <v>-8925000</v>
      </c>
      <c r="I10" s="208"/>
      <c r="J10" s="224">
        <f t="shared" ref="J10" si="1">F10+I10</f>
        <v>0</v>
      </c>
      <c r="K10" s="84">
        <f>C10</f>
        <v>0</v>
      </c>
      <c r="L10" s="218"/>
      <c r="M10" s="212"/>
      <c r="N10" s="218"/>
      <c r="O10" s="79">
        <f>SUM(K10:N10)</f>
        <v>0</v>
      </c>
      <c r="P10" s="53"/>
    </row>
    <row r="11" spans="1:16" ht="14.45" customHeight="1" x14ac:dyDescent="0.25">
      <c r="A11" s="21"/>
      <c r="B11" s="130"/>
      <c r="C11" s="204">
        <f t="shared" ref="C11:F11" si="2">SUM(C10:C10)</f>
        <v>0</v>
      </c>
      <c r="D11" s="65">
        <f t="shared" si="2"/>
        <v>0</v>
      </c>
      <c r="E11" s="65">
        <f t="shared" si="2"/>
        <v>0</v>
      </c>
      <c r="F11" s="144">
        <f t="shared" si="2"/>
        <v>0</v>
      </c>
      <c r="G11" s="144">
        <f>SUM(G10:G10)</f>
        <v>8925000</v>
      </c>
      <c r="H11" s="65">
        <f t="shared" ref="H11:O11" si="3">SUM(H10:H10)</f>
        <v>-8925000</v>
      </c>
      <c r="I11" s="209">
        <f t="shared" si="3"/>
        <v>0</v>
      </c>
      <c r="J11" s="225">
        <f t="shared" si="3"/>
        <v>0</v>
      </c>
      <c r="K11" s="213">
        <f t="shared" si="3"/>
        <v>0</v>
      </c>
      <c r="L11" s="219">
        <f t="shared" si="3"/>
        <v>0</v>
      </c>
      <c r="M11" s="213">
        <f t="shared" si="3"/>
        <v>0</v>
      </c>
      <c r="N11" s="219">
        <f t="shared" si="3"/>
        <v>0</v>
      </c>
      <c r="O11" s="83">
        <f t="shared" si="3"/>
        <v>0</v>
      </c>
      <c r="P11" s="53"/>
    </row>
    <row r="12" spans="1:16" ht="14.45" customHeight="1" x14ac:dyDescent="0.25">
      <c r="A12" s="21"/>
      <c r="B12" s="130"/>
      <c r="C12" s="203"/>
      <c r="D12" s="58"/>
      <c r="E12" s="58"/>
      <c r="F12" s="143"/>
      <c r="G12" s="143"/>
      <c r="H12" s="58"/>
      <c r="I12" s="208"/>
      <c r="J12" s="224"/>
      <c r="K12" s="212"/>
      <c r="L12" s="218"/>
      <c r="M12" s="212"/>
      <c r="N12" s="218"/>
      <c r="O12" s="79"/>
      <c r="P12" s="53"/>
    </row>
    <row r="13" spans="1:16" x14ac:dyDescent="0.25">
      <c r="A13" s="21"/>
      <c r="B13" s="61" t="s">
        <v>2845</v>
      </c>
      <c r="C13" s="203"/>
      <c r="D13" s="58"/>
      <c r="E13" s="58"/>
      <c r="F13" s="143"/>
      <c r="G13" s="143"/>
      <c r="H13" s="58"/>
      <c r="I13" s="208"/>
      <c r="J13" s="224"/>
      <c r="K13" s="212"/>
      <c r="L13" s="218"/>
      <c r="M13" s="212"/>
      <c r="N13" s="218"/>
      <c r="O13" s="79"/>
      <c r="P13" s="133"/>
    </row>
    <row r="14" spans="1:16" x14ac:dyDescent="0.25">
      <c r="A14" s="21">
        <v>300139051</v>
      </c>
      <c r="B14" s="132" t="s">
        <v>2850</v>
      </c>
      <c r="C14" s="203">
        <f>VLOOKUP(A14,'SLTFull Year'!A:D,4,0)</f>
        <v>0</v>
      </c>
      <c r="D14" s="58"/>
      <c r="E14" s="58"/>
      <c r="F14" s="143">
        <f>VLOOKUP(A14,'SLTFull Year'!A:E,5,0)</f>
        <v>0</v>
      </c>
      <c r="G14" s="143">
        <f>VLOOKUP(A14,'SLTTo Date'!A:C,3,0)</f>
        <v>-10742000</v>
      </c>
      <c r="H14" s="58">
        <f t="shared" ref="H14" si="4">F14-G14</f>
        <v>10742000</v>
      </c>
      <c r="I14" s="208"/>
      <c r="J14" s="224">
        <f t="shared" ref="J14" si="5">F14+I14</f>
        <v>0</v>
      </c>
      <c r="K14" s="84">
        <f>C14</f>
        <v>0</v>
      </c>
      <c r="L14" s="218"/>
      <c r="M14" s="212"/>
      <c r="N14" s="218"/>
      <c r="O14" s="79">
        <f>SUM(K14:N14)</f>
        <v>0</v>
      </c>
      <c r="P14" s="133"/>
    </row>
    <row r="15" spans="1:16" x14ac:dyDescent="0.25">
      <c r="A15" s="62"/>
      <c r="B15" s="61" t="s">
        <v>7</v>
      </c>
      <c r="C15" s="204">
        <f t="shared" ref="C15:F15" si="6">SUM(C14:C14)</f>
        <v>0</v>
      </c>
      <c r="D15" s="65">
        <f t="shared" si="6"/>
        <v>0</v>
      </c>
      <c r="E15" s="65">
        <f t="shared" si="6"/>
        <v>0</v>
      </c>
      <c r="F15" s="144">
        <f t="shared" si="6"/>
        <v>0</v>
      </c>
      <c r="G15" s="144">
        <f>SUM(G14:G14)</f>
        <v>-10742000</v>
      </c>
      <c r="H15" s="65">
        <f t="shared" ref="H15:O15" si="7">SUM(H14:H14)</f>
        <v>10742000</v>
      </c>
      <c r="I15" s="209">
        <f t="shared" si="7"/>
        <v>0</v>
      </c>
      <c r="J15" s="225">
        <f t="shared" si="7"/>
        <v>0</v>
      </c>
      <c r="K15" s="213">
        <f t="shared" si="7"/>
        <v>0</v>
      </c>
      <c r="L15" s="219">
        <f t="shared" si="7"/>
        <v>0</v>
      </c>
      <c r="M15" s="213">
        <f t="shared" si="7"/>
        <v>0</v>
      </c>
      <c r="N15" s="219">
        <f t="shared" si="7"/>
        <v>0</v>
      </c>
      <c r="O15" s="83">
        <f t="shared" si="7"/>
        <v>0</v>
      </c>
      <c r="P15" s="133"/>
    </row>
    <row r="16" spans="1:16" x14ac:dyDescent="0.25">
      <c r="A16" s="60"/>
      <c r="B16" s="64"/>
      <c r="C16" s="203"/>
      <c r="D16" s="58"/>
      <c r="E16" s="58"/>
      <c r="F16" s="143"/>
      <c r="G16" s="143"/>
      <c r="H16" s="58"/>
      <c r="I16" s="208"/>
      <c r="J16" s="224"/>
      <c r="K16" s="212"/>
      <c r="L16" s="218"/>
      <c r="M16" s="212"/>
      <c r="N16" s="218"/>
      <c r="O16" s="79"/>
      <c r="P16" s="133"/>
    </row>
    <row r="17" spans="1:16" s="40" customFormat="1" ht="15.75" thickBot="1" x14ac:dyDescent="0.3">
      <c r="A17" s="22"/>
      <c r="B17" s="76" t="s">
        <v>8</v>
      </c>
      <c r="C17" s="205">
        <f t="shared" ref="C17:F17" si="8">C11+C15</f>
        <v>0</v>
      </c>
      <c r="D17" s="206">
        <f t="shared" si="8"/>
        <v>0</v>
      </c>
      <c r="E17" s="206">
        <f t="shared" si="8"/>
        <v>0</v>
      </c>
      <c r="F17" s="222">
        <f t="shared" si="8"/>
        <v>0</v>
      </c>
      <c r="G17" s="222">
        <f t="shared" ref="G17" si="9">G11+G15</f>
        <v>-1817000</v>
      </c>
      <c r="H17" s="206">
        <f t="shared" ref="H17:O17" si="10">H11+H15</f>
        <v>1817000</v>
      </c>
      <c r="I17" s="210">
        <f t="shared" si="10"/>
        <v>0</v>
      </c>
      <c r="J17" s="226">
        <f t="shared" si="10"/>
        <v>0</v>
      </c>
      <c r="K17" s="214">
        <f t="shared" si="10"/>
        <v>0</v>
      </c>
      <c r="L17" s="220">
        <f t="shared" si="10"/>
        <v>0</v>
      </c>
      <c r="M17" s="214">
        <f t="shared" si="10"/>
        <v>0</v>
      </c>
      <c r="N17" s="220">
        <f t="shared" si="10"/>
        <v>0</v>
      </c>
      <c r="O17" s="216">
        <f t="shared" si="10"/>
        <v>0</v>
      </c>
      <c r="P17" s="55"/>
    </row>
    <row r="18" spans="1:16" s="28" customFormat="1" ht="12" x14ac:dyDescent="0.2">
      <c r="A18" s="26"/>
      <c r="B18" s="27"/>
      <c r="C18" s="27"/>
      <c r="D18" s="27"/>
      <c r="E18" s="27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16" s="28" customFormat="1" x14ac:dyDescent="0.25">
      <c r="A19" s="29"/>
      <c r="F19" s="42"/>
      <c r="G19" s="25"/>
      <c r="H19" s="25"/>
      <c r="I19" s="25"/>
      <c r="J19" s="25"/>
      <c r="K19" s="25"/>
      <c r="L19" s="25"/>
      <c r="M19" s="25"/>
      <c r="N19" s="25"/>
      <c r="O19" s="25"/>
    </row>
    <row r="20" spans="1:16" x14ac:dyDescent="0.25">
      <c r="A20" s="41"/>
      <c r="F20" s="41"/>
      <c r="G20" s="41"/>
      <c r="H20" s="41"/>
      <c r="I20" s="41"/>
      <c r="J20" s="41"/>
      <c r="K20" s="41"/>
      <c r="L20" s="41"/>
      <c r="M20" s="41"/>
      <c r="N20" s="41"/>
      <c r="O20" s="41"/>
    </row>
    <row r="21" spans="1:16" x14ac:dyDescent="0.25">
      <c r="A21" s="41"/>
      <c r="F21" s="41"/>
      <c r="G21" s="41"/>
      <c r="H21" s="41"/>
      <c r="I21" s="41"/>
      <c r="J21" s="41"/>
      <c r="K21" s="41"/>
      <c r="L21" s="41"/>
      <c r="M21" s="41"/>
      <c r="N21" s="41"/>
      <c r="O21" s="41"/>
    </row>
    <row r="22" spans="1:16" x14ac:dyDescent="0.25">
      <c r="A22" s="41"/>
      <c r="F22" s="41"/>
      <c r="G22" s="41"/>
      <c r="H22" s="41"/>
      <c r="I22" s="41"/>
      <c r="J22" s="41"/>
      <c r="K22" s="41"/>
      <c r="L22" s="41"/>
      <c r="M22" s="41"/>
      <c r="N22" s="41"/>
      <c r="O22" s="41"/>
    </row>
    <row r="23" spans="1:16" x14ac:dyDescent="0.25">
      <c r="A23" s="41"/>
      <c r="F23" s="41"/>
      <c r="G23" s="41"/>
      <c r="H23" s="41"/>
      <c r="I23" s="41"/>
      <c r="J23" s="41"/>
      <c r="K23" s="41"/>
      <c r="L23" s="41"/>
      <c r="M23" s="41"/>
      <c r="N23" s="41"/>
      <c r="O23" s="41"/>
    </row>
    <row r="24" spans="1:16" x14ac:dyDescent="0.25">
      <c r="A24" s="41"/>
      <c r="F24" s="41"/>
      <c r="G24" s="41"/>
      <c r="H24" s="41"/>
      <c r="I24" s="41"/>
      <c r="J24" s="41"/>
      <c r="K24" s="41"/>
      <c r="L24" s="41"/>
      <c r="M24" s="41"/>
      <c r="N24" s="41"/>
      <c r="O24" s="41"/>
    </row>
    <row r="25" spans="1:16" x14ac:dyDescent="0.25">
      <c r="A25" s="41"/>
      <c r="F25" s="41"/>
      <c r="G25" s="41"/>
      <c r="H25" s="41"/>
      <c r="I25" s="41"/>
      <c r="J25" s="41"/>
      <c r="K25" s="41"/>
      <c r="L25" s="41"/>
      <c r="M25" s="41"/>
      <c r="N25" s="41"/>
      <c r="O25" s="41"/>
    </row>
    <row r="26" spans="1:16" x14ac:dyDescent="0.25">
      <c r="A26" s="41"/>
      <c r="F26" s="41"/>
      <c r="G26" s="41"/>
      <c r="H26" s="41"/>
      <c r="I26" s="41"/>
      <c r="J26" s="41"/>
      <c r="K26" s="41"/>
      <c r="L26" s="41"/>
      <c r="M26" s="41"/>
      <c r="N26" s="41"/>
      <c r="O26" s="41"/>
    </row>
    <row r="27" spans="1:16" x14ac:dyDescent="0.25">
      <c r="A27" s="41"/>
      <c r="F27" s="41"/>
      <c r="G27" s="41"/>
      <c r="H27" s="41"/>
      <c r="I27" s="41"/>
      <c r="J27" s="41"/>
      <c r="K27" s="41"/>
      <c r="L27" s="41"/>
      <c r="M27" s="41"/>
      <c r="N27" s="41"/>
      <c r="O27" s="41"/>
    </row>
    <row r="28" spans="1:16" x14ac:dyDescent="0.25">
      <c r="A28" s="41"/>
      <c r="F28" s="41"/>
      <c r="G28" s="41"/>
      <c r="H28" s="41"/>
      <c r="I28" s="41"/>
      <c r="J28" s="41"/>
      <c r="K28" s="41"/>
      <c r="L28" s="41"/>
      <c r="M28" s="41"/>
      <c r="N28" s="41"/>
      <c r="O28" s="41"/>
    </row>
    <row r="29" spans="1:16" x14ac:dyDescent="0.25">
      <c r="A29" s="41"/>
      <c r="F29" s="41"/>
      <c r="G29" s="41"/>
      <c r="H29" s="41"/>
      <c r="I29" s="41"/>
      <c r="J29" s="41"/>
      <c r="K29" s="41"/>
      <c r="L29" s="41"/>
      <c r="M29" s="41"/>
      <c r="N29" s="41"/>
      <c r="O29" s="41"/>
    </row>
    <row r="30" spans="1:16" x14ac:dyDescent="0.25">
      <c r="A30" s="41"/>
      <c r="F30" s="41"/>
      <c r="G30" s="41"/>
      <c r="H30" s="41"/>
      <c r="I30" s="41"/>
      <c r="J30" s="41"/>
      <c r="K30" s="41"/>
      <c r="L30" s="41"/>
      <c r="M30" s="41"/>
      <c r="N30" s="41"/>
      <c r="O30" s="41"/>
    </row>
    <row r="31" spans="1:16" x14ac:dyDescent="0.25">
      <c r="A31" s="41"/>
      <c r="F31" s="41"/>
      <c r="G31" s="41"/>
      <c r="H31" s="41"/>
      <c r="I31" s="41"/>
      <c r="J31" s="41"/>
      <c r="K31" s="41"/>
      <c r="L31" s="41"/>
      <c r="M31" s="41"/>
      <c r="N31" s="41"/>
      <c r="O31" s="41"/>
    </row>
    <row r="32" spans="1:16" x14ac:dyDescent="0.25">
      <c r="A32" s="41"/>
      <c r="F32" s="41"/>
      <c r="G32" s="41"/>
      <c r="H32" s="41"/>
      <c r="I32" s="41"/>
      <c r="J32" s="41"/>
      <c r="K32" s="41"/>
      <c r="L32" s="41"/>
      <c r="M32" s="41"/>
      <c r="N32" s="41"/>
      <c r="O32" s="41"/>
    </row>
    <row r="33" s="41" customFormat="1" x14ac:dyDescent="0.25"/>
    <row r="34" s="41" customFormat="1" x14ac:dyDescent="0.25"/>
    <row r="35" s="41" customFormat="1" x14ac:dyDescent="0.25"/>
    <row r="36" s="41" customFormat="1" x14ac:dyDescent="0.25"/>
    <row r="37" s="41" customFormat="1" x14ac:dyDescent="0.25"/>
    <row r="38" s="41" customFormat="1" x14ac:dyDescent="0.25"/>
    <row r="39" s="41" customFormat="1" x14ac:dyDescent="0.25"/>
    <row r="40" s="41" customFormat="1" x14ac:dyDescent="0.25"/>
    <row r="41" s="41" customFormat="1" x14ac:dyDescent="0.25"/>
    <row r="42" s="41" customFormat="1" x14ac:dyDescent="0.25"/>
    <row r="43" s="41" customFormat="1" x14ac:dyDescent="0.25"/>
    <row r="44" s="41" customFormat="1" x14ac:dyDescent="0.25"/>
    <row r="45" s="41" customFormat="1" x14ac:dyDescent="0.25"/>
    <row r="46" s="41" customFormat="1" x14ac:dyDescent="0.25"/>
    <row r="47" s="41" customFormat="1" x14ac:dyDescent="0.25"/>
    <row r="48" s="41" customFormat="1" x14ac:dyDescent="0.25"/>
    <row r="49" s="41" customFormat="1" x14ac:dyDescent="0.25"/>
    <row r="50" s="41" customFormat="1" x14ac:dyDescent="0.25"/>
    <row r="51" s="41" customFormat="1" x14ac:dyDescent="0.25"/>
    <row r="52" s="41" customFormat="1" x14ac:dyDescent="0.25"/>
    <row r="53" s="41" customFormat="1" x14ac:dyDescent="0.25"/>
    <row r="54" s="41" customFormat="1" x14ac:dyDescent="0.25"/>
    <row r="55" s="41" customFormat="1" x14ac:dyDescent="0.25"/>
    <row r="56" s="41" customFormat="1" x14ac:dyDescent="0.25"/>
    <row r="57" s="41" customFormat="1" x14ac:dyDescent="0.25"/>
    <row r="58" s="41" customFormat="1" x14ac:dyDescent="0.25"/>
    <row r="59" s="41" customFormat="1" x14ac:dyDescent="0.25"/>
    <row r="60" s="41" customFormat="1" x14ac:dyDescent="0.25"/>
    <row r="61" s="41" customFormat="1" x14ac:dyDescent="0.25"/>
    <row r="62" s="41" customFormat="1" x14ac:dyDescent="0.25"/>
    <row r="63" s="41" customFormat="1" x14ac:dyDescent="0.25"/>
    <row r="64" s="41" customFormat="1" x14ac:dyDescent="0.25"/>
    <row r="65" s="41" customFormat="1" x14ac:dyDescent="0.25"/>
    <row r="66" s="41" customFormat="1" x14ac:dyDescent="0.25"/>
    <row r="67" s="41" customFormat="1" x14ac:dyDescent="0.25"/>
    <row r="68" s="41" customFormat="1" x14ac:dyDescent="0.25"/>
    <row r="69" s="41" customFormat="1" x14ac:dyDescent="0.25"/>
    <row r="70" s="41" customFormat="1" x14ac:dyDescent="0.25"/>
    <row r="71" s="41" customFormat="1" x14ac:dyDescent="0.25"/>
    <row r="72" s="41" customFormat="1" x14ac:dyDescent="0.25"/>
    <row r="73" s="41" customFormat="1" x14ac:dyDescent="0.25"/>
    <row r="74" s="41" customFormat="1" x14ac:dyDescent="0.25"/>
    <row r="75" s="41" customFormat="1" x14ac:dyDescent="0.25"/>
    <row r="76" s="41" customFormat="1" x14ac:dyDescent="0.25"/>
    <row r="77" s="41" customFormat="1" x14ac:dyDescent="0.25"/>
    <row r="78" s="41" customFormat="1" x14ac:dyDescent="0.25"/>
    <row r="79" s="41" customFormat="1" x14ac:dyDescent="0.25"/>
    <row r="80" s="41" customFormat="1" x14ac:dyDescent="0.25"/>
    <row r="81" s="41" customFormat="1" x14ac:dyDescent="0.25"/>
    <row r="82" s="41" customFormat="1" x14ac:dyDescent="0.25"/>
    <row r="83" s="41" customFormat="1" x14ac:dyDescent="0.25"/>
    <row r="84" s="41" customFormat="1" x14ac:dyDescent="0.25"/>
    <row r="85" s="41" customFormat="1" x14ac:dyDescent="0.25"/>
    <row r="86" s="41" customFormat="1" x14ac:dyDescent="0.25"/>
    <row r="87" s="41" customFormat="1" x14ac:dyDescent="0.25"/>
    <row r="88" s="41" customFormat="1" x14ac:dyDescent="0.25"/>
    <row r="89" s="41" customFormat="1" x14ac:dyDescent="0.25"/>
    <row r="90" s="41" customFormat="1" x14ac:dyDescent="0.25"/>
    <row r="91" s="41" customFormat="1" x14ac:dyDescent="0.25"/>
    <row r="92" s="41" customFormat="1" x14ac:dyDescent="0.25"/>
    <row r="93" s="41" customFormat="1" x14ac:dyDescent="0.25"/>
    <row r="94" s="41" customFormat="1" x14ac:dyDescent="0.25"/>
    <row r="95" s="41" customFormat="1" x14ac:dyDescent="0.25"/>
    <row r="96" s="41" customFormat="1" x14ac:dyDescent="0.25"/>
    <row r="97" s="41" customFormat="1" x14ac:dyDescent="0.25"/>
    <row r="98" s="41" customFormat="1" x14ac:dyDescent="0.25"/>
    <row r="99" s="41" customFormat="1" x14ac:dyDescent="0.25"/>
    <row r="100" s="41" customFormat="1" x14ac:dyDescent="0.25"/>
    <row r="101" s="41" customFormat="1" x14ac:dyDescent="0.25"/>
    <row r="102" s="41" customFormat="1" x14ac:dyDescent="0.25"/>
    <row r="103" s="41" customFormat="1" x14ac:dyDescent="0.25"/>
    <row r="104" s="41" customFormat="1" x14ac:dyDescent="0.25"/>
    <row r="105" s="41" customFormat="1" x14ac:dyDescent="0.25"/>
    <row r="106" s="41" customFormat="1" x14ac:dyDescent="0.25"/>
    <row r="107" s="41" customFormat="1" x14ac:dyDescent="0.25"/>
    <row r="108" s="41" customFormat="1" x14ac:dyDescent="0.25"/>
    <row r="109" s="41" customFormat="1" x14ac:dyDescent="0.25"/>
    <row r="110" s="41" customFormat="1" x14ac:dyDescent="0.25"/>
    <row r="111" s="41" customFormat="1" x14ac:dyDescent="0.25"/>
    <row r="112" s="41" customFormat="1" x14ac:dyDescent="0.25"/>
    <row r="113" s="41" customFormat="1" x14ac:dyDescent="0.25"/>
    <row r="114" s="41" customFormat="1" x14ac:dyDescent="0.25"/>
    <row r="115" s="41" customFormat="1" x14ac:dyDescent="0.25"/>
    <row r="116" s="41" customFormat="1" x14ac:dyDescent="0.25"/>
    <row r="117" s="41" customFormat="1" x14ac:dyDescent="0.25"/>
    <row r="118" s="41" customFormat="1" x14ac:dyDescent="0.25"/>
    <row r="119" s="41" customFormat="1" x14ac:dyDescent="0.25"/>
    <row r="120" s="41" customFormat="1" x14ac:dyDescent="0.25"/>
    <row r="121" s="41" customFormat="1" x14ac:dyDescent="0.25"/>
    <row r="122" s="41" customFormat="1" x14ac:dyDescent="0.25"/>
    <row r="123" s="41" customFormat="1" x14ac:dyDescent="0.25"/>
    <row r="124" s="41" customFormat="1" x14ac:dyDescent="0.25"/>
    <row r="125" s="41" customFormat="1" x14ac:dyDescent="0.25"/>
    <row r="126" s="41" customFormat="1" x14ac:dyDescent="0.25"/>
    <row r="127" s="41" customFormat="1" x14ac:dyDescent="0.25"/>
    <row r="128" s="41" customFormat="1" x14ac:dyDescent="0.25"/>
    <row r="129" s="41" customFormat="1" x14ac:dyDescent="0.25"/>
    <row r="130" s="41" customFormat="1" x14ac:dyDescent="0.25"/>
    <row r="131" s="41" customFormat="1" x14ac:dyDescent="0.25"/>
    <row r="132" s="41" customFormat="1" x14ac:dyDescent="0.25"/>
    <row r="133" s="41" customFormat="1" x14ac:dyDescent="0.25"/>
    <row r="134" s="41" customFormat="1" x14ac:dyDescent="0.25"/>
    <row r="135" s="41" customFormat="1" x14ac:dyDescent="0.25"/>
    <row r="136" s="41" customFormat="1" x14ac:dyDescent="0.25"/>
    <row r="137" s="41" customFormat="1" x14ac:dyDescent="0.25"/>
    <row r="138" s="41" customFormat="1" x14ac:dyDescent="0.25"/>
    <row r="139" s="41" customFormat="1" x14ac:dyDescent="0.25"/>
    <row r="140" s="41" customFormat="1" x14ac:dyDescent="0.25"/>
    <row r="141" s="41" customFormat="1" x14ac:dyDescent="0.25"/>
    <row r="142" s="41" customFormat="1" x14ac:dyDescent="0.25"/>
    <row r="143" s="41" customFormat="1" x14ac:dyDescent="0.25"/>
    <row r="144" s="41" customFormat="1" x14ac:dyDescent="0.25"/>
    <row r="145" s="41" customFormat="1" x14ac:dyDescent="0.25"/>
    <row r="146" s="41" customFormat="1" x14ac:dyDescent="0.25"/>
    <row r="147" s="41" customFormat="1" x14ac:dyDescent="0.25"/>
    <row r="148" s="41" customFormat="1" x14ac:dyDescent="0.25"/>
    <row r="149" s="41" customFormat="1" x14ac:dyDescent="0.25"/>
    <row r="150" s="41" customFormat="1" x14ac:dyDescent="0.25"/>
    <row r="151" s="41" customFormat="1" x14ac:dyDescent="0.25"/>
    <row r="152" s="41" customFormat="1" x14ac:dyDescent="0.25"/>
    <row r="153" s="41" customFormat="1" x14ac:dyDescent="0.25"/>
    <row r="154" s="41" customFormat="1" x14ac:dyDescent="0.25"/>
    <row r="155" s="41" customFormat="1" x14ac:dyDescent="0.25"/>
    <row r="156" s="41" customFormat="1" x14ac:dyDescent="0.25"/>
    <row r="157" s="41" customFormat="1" x14ac:dyDescent="0.25"/>
    <row r="158" s="41" customFormat="1" x14ac:dyDescent="0.25"/>
    <row r="159" s="41" customFormat="1" x14ac:dyDescent="0.25"/>
    <row r="160" s="41" customFormat="1" x14ac:dyDescent="0.25"/>
    <row r="161" s="41" customFormat="1" x14ac:dyDescent="0.25"/>
    <row r="162" s="41" customFormat="1" x14ac:dyDescent="0.25"/>
    <row r="163" s="41" customFormat="1" x14ac:dyDescent="0.25"/>
    <row r="164" s="41" customFormat="1" x14ac:dyDescent="0.25"/>
    <row r="165" s="41" customFormat="1" x14ac:dyDescent="0.25"/>
    <row r="166" s="41" customFormat="1" x14ac:dyDescent="0.25"/>
    <row r="167" s="41" customFormat="1" x14ac:dyDescent="0.25"/>
    <row r="168" s="41" customFormat="1" x14ac:dyDescent="0.25"/>
    <row r="169" s="41" customFormat="1" x14ac:dyDescent="0.25"/>
    <row r="170" s="41" customFormat="1" x14ac:dyDescent="0.25"/>
    <row r="171" s="41" customFormat="1" x14ac:dyDescent="0.25"/>
    <row r="172" s="41" customFormat="1" x14ac:dyDescent="0.25"/>
    <row r="173" s="41" customFormat="1" x14ac:dyDescent="0.25"/>
    <row r="174" s="41" customFormat="1" x14ac:dyDescent="0.25"/>
    <row r="175" s="41" customFormat="1" x14ac:dyDescent="0.25"/>
    <row r="176" s="41" customFormat="1" x14ac:dyDescent="0.25"/>
    <row r="177" s="41" customFormat="1" x14ac:dyDescent="0.25"/>
    <row r="178" s="41" customFormat="1" x14ac:dyDescent="0.25"/>
    <row r="179" s="41" customFormat="1" x14ac:dyDescent="0.25"/>
    <row r="180" s="41" customFormat="1" x14ac:dyDescent="0.25"/>
    <row r="181" s="41" customFormat="1" x14ac:dyDescent="0.25"/>
    <row r="182" s="41" customFormat="1" x14ac:dyDescent="0.25"/>
    <row r="183" s="41" customFormat="1" x14ac:dyDescent="0.25"/>
    <row r="184" s="41" customFormat="1" x14ac:dyDescent="0.25"/>
    <row r="185" s="41" customFormat="1" x14ac:dyDescent="0.25"/>
    <row r="186" s="41" customFormat="1" x14ac:dyDescent="0.25"/>
    <row r="187" s="41" customFormat="1" x14ac:dyDescent="0.25"/>
    <row r="188" s="41" customFormat="1" x14ac:dyDescent="0.25"/>
    <row r="189" s="41" customFormat="1" x14ac:dyDescent="0.25"/>
    <row r="190" s="41" customFormat="1" x14ac:dyDescent="0.25"/>
    <row r="191" s="41" customFormat="1" x14ac:dyDescent="0.25"/>
    <row r="192" s="41" customFormat="1" x14ac:dyDescent="0.25"/>
    <row r="193" s="41" customFormat="1" x14ac:dyDescent="0.25"/>
    <row r="194" s="41" customFormat="1" x14ac:dyDescent="0.25"/>
    <row r="195" s="41" customFormat="1" x14ac:dyDescent="0.25"/>
    <row r="196" s="41" customFormat="1" x14ac:dyDescent="0.25"/>
    <row r="197" s="41" customFormat="1" x14ac:dyDescent="0.25"/>
    <row r="198" s="41" customFormat="1" x14ac:dyDescent="0.25"/>
    <row r="199" s="41" customFormat="1" x14ac:dyDescent="0.25"/>
    <row r="200" s="41" customFormat="1" x14ac:dyDescent="0.25"/>
    <row r="201" s="41" customFormat="1" x14ac:dyDescent="0.25"/>
    <row r="202" s="41" customFormat="1" x14ac:dyDescent="0.25"/>
    <row r="203" s="41" customFormat="1" x14ac:dyDescent="0.25"/>
    <row r="204" s="41" customFormat="1" x14ac:dyDescent="0.25"/>
    <row r="205" s="41" customFormat="1" x14ac:dyDescent="0.25"/>
    <row r="206" s="41" customFormat="1" x14ac:dyDescent="0.25"/>
    <row r="207" s="41" customFormat="1" x14ac:dyDescent="0.25"/>
    <row r="208" s="41" customFormat="1" x14ac:dyDescent="0.25"/>
    <row r="209" s="41" customFormat="1" x14ac:dyDescent="0.25"/>
    <row r="210" s="41" customFormat="1" x14ac:dyDescent="0.25"/>
    <row r="211" s="41" customFormat="1" x14ac:dyDescent="0.25"/>
    <row r="212" s="41" customFormat="1" x14ac:dyDescent="0.25"/>
    <row r="213" s="41" customFormat="1" x14ac:dyDescent="0.25"/>
    <row r="214" s="41" customFormat="1" x14ac:dyDescent="0.25"/>
    <row r="215" s="41" customFormat="1" x14ac:dyDescent="0.25"/>
    <row r="216" s="41" customFormat="1" x14ac:dyDescent="0.25"/>
    <row r="217" s="41" customFormat="1" x14ac:dyDescent="0.25"/>
    <row r="218" s="41" customFormat="1" x14ac:dyDescent="0.25"/>
    <row r="219" s="41" customFormat="1" x14ac:dyDescent="0.25"/>
    <row r="220" s="41" customFormat="1" x14ac:dyDescent="0.25"/>
    <row r="221" s="41" customFormat="1" x14ac:dyDescent="0.25"/>
    <row r="222" s="41" customFormat="1" x14ac:dyDescent="0.25"/>
    <row r="223" s="41" customFormat="1" x14ac:dyDescent="0.25"/>
    <row r="224" s="41" customFormat="1" x14ac:dyDescent="0.25"/>
    <row r="225" s="41" customFormat="1" x14ac:dyDescent="0.25"/>
    <row r="226" s="41" customFormat="1" x14ac:dyDescent="0.25"/>
    <row r="227" s="41" customFormat="1" x14ac:dyDescent="0.25"/>
    <row r="228" s="41" customFormat="1" x14ac:dyDescent="0.25"/>
    <row r="229" s="41" customFormat="1" x14ac:dyDescent="0.25"/>
    <row r="230" s="41" customFormat="1" x14ac:dyDescent="0.25"/>
    <row r="231" s="41" customFormat="1" x14ac:dyDescent="0.25"/>
    <row r="232" s="41" customFormat="1" x14ac:dyDescent="0.25"/>
    <row r="233" s="41" customFormat="1" x14ac:dyDescent="0.25"/>
    <row r="234" s="41" customFormat="1" x14ac:dyDescent="0.25"/>
    <row r="235" s="41" customFormat="1" x14ac:dyDescent="0.25"/>
    <row r="236" s="41" customFormat="1" x14ac:dyDescent="0.25"/>
    <row r="237" s="41" customFormat="1" x14ac:dyDescent="0.25"/>
    <row r="238" s="41" customFormat="1" x14ac:dyDescent="0.25"/>
    <row r="239" s="41" customFormat="1" x14ac:dyDescent="0.25"/>
    <row r="240" s="41" customFormat="1" x14ac:dyDescent="0.25"/>
    <row r="241" s="41" customFormat="1" x14ac:dyDescent="0.25"/>
    <row r="242" s="41" customFormat="1" x14ac:dyDescent="0.25"/>
    <row r="243" s="41" customFormat="1" x14ac:dyDescent="0.25"/>
    <row r="244" s="41" customFormat="1" x14ac:dyDescent="0.25"/>
    <row r="245" s="41" customFormat="1" x14ac:dyDescent="0.25"/>
    <row r="246" s="41" customFormat="1" x14ac:dyDescent="0.25"/>
    <row r="247" s="41" customFormat="1" x14ac:dyDescent="0.25"/>
    <row r="248" s="41" customFormat="1" x14ac:dyDescent="0.25"/>
    <row r="249" s="41" customFormat="1" x14ac:dyDescent="0.25"/>
    <row r="250" s="41" customFormat="1" x14ac:dyDescent="0.25"/>
    <row r="251" s="41" customFormat="1" x14ac:dyDescent="0.25"/>
    <row r="252" s="41" customFormat="1" x14ac:dyDescent="0.25"/>
    <row r="253" s="41" customFormat="1" x14ac:dyDescent="0.25"/>
    <row r="254" s="41" customFormat="1" x14ac:dyDescent="0.25"/>
    <row r="255" s="41" customFormat="1" x14ac:dyDescent="0.25"/>
    <row r="256" s="41" customFormat="1" x14ac:dyDescent="0.25"/>
    <row r="257" s="41" customFormat="1" x14ac:dyDescent="0.25"/>
    <row r="258" s="41" customFormat="1" x14ac:dyDescent="0.25"/>
    <row r="259" s="41" customFormat="1" x14ac:dyDescent="0.25"/>
    <row r="260" s="41" customFormat="1" x14ac:dyDescent="0.25"/>
    <row r="261" s="41" customFormat="1" x14ac:dyDescent="0.25"/>
    <row r="262" s="41" customFormat="1" x14ac:dyDescent="0.25"/>
    <row r="263" s="41" customFormat="1" x14ac:dyDescent="0.25"/>
    <row r="264" s="41" customFormat="1" x14ac:dyDescent="0.25"/>
    <row r="265" s="41" customFormat="1" x14ac:dyDescent="0.25"/>
    <row r="266" s="41" customFormat="1" x14ac:dyDescent="0.25"/>
    <row r="267" s="41" customFormat="1" x14ac:dyDescent="0.25"/>
    <row r="268" s="41" customFormat="1" x14ac:dyDescent="0.25"/>
    <row r="269" s="41" customFormat="1" x14ac:dyDescent="0.25"/>
    <row r="270" s="41" customFormat="1" x14ac:dyDescent="0.25"/>
    <row r="271" s="41" customFormat="1" x14ac:dyDescent="0.25"/>
    <row r="272" s="41" customFormat="1" x14ac:dyDescent="0.25"/>
    <row r="273" s="41" customFormat="1" x14ac:dyDescent="0.25"/>
    <row r="274" s="41" customFormat="1" x14ac:dyDescent="0.25"/>
    <row r="275" s="41" customFormat="1" x14ac:dyDescent="0.25"/>
    <row r="276" s="41" customFormat="1" x14ac:dyDescent="0.25"/>
    <row r="277" s="41" customFormat="1" x14ac:dyDescent="0.25"/>
    <row r="278" s="41" customFormat="1" x14ac:dyDescent="0.25"/>
    <row r="279" s="41" customFormat="1" x14ac:dyDescent="0.25"/>
    <row r="280" s="41" customFormat="1" x14ac:dyDescent="0.25"/>
    <row r="281" s="41" customFormat="1" x14ac:dyDescent="0.25"/>
    <row r="282" s="41" customFormat="1" x14ac:dyDescent="0.25"/>
    <row r="283" s="41" customFormat="1" x14ac:dyDescent="0.25"/>
    <row r="284" s="41" customFormat="1" x14ac:dyDescent="0.25"/>
    <row r="285" s="41" customFormat="1" x14ac:dyDescent="0.25"/>
    <row r="286" s="41" customFormat="1" x14ac:dyDescent="0.25"/>
    <row r="287" s="41" customFormat="1" x14ac:dyDescent="0.25"/>
    <row r="288" s="41" customFormat="1" x14ac:dyDescent="0.25"/>
    <row r="289" s="41" customFormat="1" x14ac:dyDescent="0.25"/>
    <row r="290" s="41" customFormat="1" x14ac:dyDescent="0.25"/>
    <row r="291" s="41" customFormat="1" x14ac:dyDescent="0.25"/>
    <row r="292" s="41" customFormat="1" x14ac:dyDescent="0.25"/>
    <row r="293" s="41" customFormat="1" x14ac:dyDescent="0.25"/>
    <row r="294" s="41" customFormat="1" x14ac:dyDescent="0.25"/>
    <row r="295" s="41" customFormat="1" x14ac:dyDescent="0.25"/>
    <row r="296" s="41" customFormat="1" x14ac:dyDescent="0.25"/>
    <row r="297" s="41" customFormat="1" x14ac:dyDescent="0.25"/>
    <row r="298" s="41" customFormat="1" x14ac:dyDescent="0.25"/>
    <row r="299" s="41" customFormat="1" x14ac:dyDescent="0.25"/>
    <row r="300" s="41" customFormat="1" x14ac:dyDescent="0.25"/>
    <row r="301" s="41" customFormat="1" x14ac:dyDescent="0.25"/>
    <row r="302" s="41" customFormat="1" x14ac:dyDescent="0.25"/>
    <row r="303" s="41" customFormat="1" x14ac:dyDescent="0.25"/>
    <row r="304" s="41" customFormat="1" x14ac:dyDescent="0.25"/>
    <row r="305" s="41" customFormat="1" x14ac:dyDescent="0.25"/>
    <row r="306" s="41" customFormat="1" x14ac:dyDescent="0.25"/>
    <row r="307" s="41" customFormat="1" x14ac:dyDescent="0.25"/>
    <row r="308" s="41" customFormat="1" x14ac:dyDescent="0.25"/>
    <row r="309" s="41" customFormat="1" x14ac:dyDescent="0.25"/>
    <row r="310" s="41" customFormat="1" x14ac:dyDescent="0.25"/>
    <row r="311" s="41" customFormat="1" x14ac:dyDescent="0.25"/>
    <row r="312" s="41" customFormat="1" x14ac:dyDescent="0.25"/>
    <row r="313" s="41" customFormat="1" x14ac:dyDescent="0.25"/>
    <row r="314" s="41" customFormat="1" x14ac:dyDescent="0.25"/>
    <row r="315" s="41" customFormat="1" x14ac:dyDescent="0.25"/>
    <row r="316" s="41" customFormat="1" x14ac:dyDescent="0.25"/>
    <row r="317" s="41" customFormat="1" x14ac:dyDescent="0.25"/>
    <row r="318" s="41" customFormat="1" x14ac:dyDescent="0.25"/>
    <row r="319" s="41" customFormat="1" x14ac:dyDescent="0.25"/>
    <row r="320" s="41" customFormat="1" x14ac:dyDescent="0.25"/>
    <row r="321" s="41" customFormat="1" x14ac:dyDescent="0.25"/>
    <row r="322" s="41" customFormat="1" x14ac:dyDescent="0.25"/>
    <row r="323" s="41" customFormat="1" x14ac:dyDescent="0.25"/>
    <row r="324" s="41" customFormat="1" x14ac:dyDescent="0.25"/>
    <row r="325" s="41" customFormat="1" x14ac:dyDescent="0.25"/>
    <row r="326" s="41" customFormat="1" x14ac:dyDescent="0.25"/>
    <row r="327" s="41" customFormat="1" x14ac:dyDescent="0.25"/>
    <row r="328" s="41" customFormat="1" x14ac:dyDescent="0.25"/>
    <row r="329" s="41" customFormat="1" x14ac:dyDescent="0.25"/>
    <row r="330" s="41" customFormat="1" x14ac:dyDescent="0.25"/>
    <row r="331" s="41" customFormat="1" x14ac:dyDescent="0.25"/>
    <row r="332" s="41" customFormat="1" x14ac:dyDescent="0.25"/>
    <row r="333" s="41" customFormat="1" x14ac:dyDescent="0.25"/>
    <row r="334" s="41" customFormat="1" x14ac:dyDescent="0.25"/>
    <row r="335" s="41" customFormat="1" x14ac:dyDescent="0.25"/>
    <row r="336" s="41" customFormat="1" x14ac:dyDescent="0.25"/>
    <row r="337" s="41" customFormat="1" x14ac:dyDescent="0.25"/>
    <row r="338" s="41" customFormat="1" x14ac:dyDescent="0.25"/>
    <row r="339" s="41" customFormat="1" x14ac:dyDescent="0.25"/>
    <row r="340" s="41" customFormat="1" x14ac:dyDescent="0.25"/>
    <row r="341" s="41" customFormat="1" x14ac:dyDescent="0.25"/>
    <row r="342" s="41" customFormat="1" x14ac:dyDescent="0.25"/>
    <row r="343" s="41" customFormat="1" x14ac:dyDescent="0.25"/>
    <row r="344" s="41" customFormat="1" x14ac:dyDescent="0.25"/>
    <row r="345" s="41" customFormat="1" x14ac:dyDescent="0.25"/>
    <row r="346" s="41" customFormat="1" x14ac:dyDescent="0.25"/>
    <row r="347" s="41" customFormat="1" x14ac:dyDescent="0.25"/>
    <row r="348" s="41" customFormat="1" x14ac:dyDescent="0.25"/>
    <row r="349" s="41" customFormat="1" x14ac:dyDescent="0.25"/>
    <row r="350" s="41" customFormat="1" x14ac:dyDescent="0.25"/>
    <row r="351" s="41" customFormat="1" x14ac:dyDescent="0.25"/>
    <row r="352" s="41" customFormat="1" x14ac:dyDescent="0.25"/>
    <row r="353" s="41" customFormat="1" x14ac:dyDescent="0.25"/>
    <row r="354" s="41" customFormat="1" x14ac:dyDescent="0.25"/>
    <row r="355" s="41" customFormat="1" x14ac:dyDescent="0.25"/>
    <row r="356" s="41" customFormat="1" x14ac:dyDescent="0.25"/>
    <row r="357" s="41" customFormat="1" x14ac:dyDescent="0.25"/>
    <row r="358" s="41" customFormat="1" x14ac:dyDescent="0.25"/>
    <row r="359" s="41" customFormat="1" x14ac:dyDescent="0.25"/>
    <row r="360" s="41" customFormat="1" x14ac:dyDescent="0.25"/>
    <row r="361" s="41" customFormat="1" x14ac:dyDescent="0.25"/>
    <row r="362" s="41" customFormat="1" x14ac:dyDescent="0.25"/>
    <row r="363" s="41" customFormat="1" x14ac:dyDescent="0.25"/>
    <row r="364" s="41" customFormat="1" x14ac:dyDescent="0.25"/>
    <row r="365" s="41" customFormat="1" x14ac:dyDescent="0.25"/>
    <row r="366" s="41" customFormat="1" x14ac:dyDescent="0.25"/>
    <row r="367" s="41" customFormat="1" x14ac:dyDescent="0.25"/>
    <row r="368" s="41" customFormat="1" x14ac:dyDescent="0.25"/>
    <row r="369" s="41" customFormat="1" x14ac:dyDescent="0.25"/>
    <row r="370" s="41" customFormat="1" x14ac:dyDescent="0.25"/>
    <row r="371" s="41" customFormat="1" x14ac:dyDescent="0.25"/>
    <row r="372" s="41" customFormat="1" x14ac:dyDescent="0.25"/>
    <row r="373" s="41" customFormat="1" x14ac:dyDescent="0.25"/>
    <row r="374" s="41" customFormat="1" x14ac:dyDescent="0.25"/>
    <row r="375" s="41" customFormat="1" x14ac:dyDescent="0.25"/>
    <row r="376" s="41" customFormat="1" x14ac:dyDescent="0.25"/>
    <row r="377" s="41" customFormat="1" x14ac:dyDescent="0.25"/>
    <row r="378" s="41" customFormat="1" x14ac:dyDescent="0.25"/>
    <row r="379" s="41" customFormat="1" x14ac:dyDescent="0.25"/>
    <row r="380" s="41" customFormat="1" x14ac:dyDescent="0.25"/>
    <row r="381" s="41" customFormat="1" x14ac:dyDescent="0.25"/>
    <row r="382" s="41" customFormat="1" x14ac:dyDescent="0.25"/>
    <row r="383" s="41" customFormat="1" x14ac:dyDescent="0.25"/>
    <row r="384" s="41" customFormat="1" x14ac:dyDescent="0.25"/>
    <row r="385" s="41" customFormat="1" x14ac:dyDescent="0.25"/>
    <row r="386" s="41" customFormat="1" x14ac:dyDescent="0.25"/>
    <row r="387" s="41" customFormat="1" x14ac:dyDescent="0.25"/>
    <row r="388" s="41" customFormat="1" x14ac:dyDescent="0.25"/>
    <row r="389" s="41" customFormat="1" x14ac:dyDescent="0.25"/>
    <row r="390" s="41" customFormat="1" x14ac:dyDescent="0.25"/>
    <row r="391" s="41" customFormat="1" x14ac:dyDescent="0.25"/>
    <row r="392" s="41" customFormat="1" x14ac:dyDescent="0.25"/>
    <row r="393" s="41" customFormat="1" x14ac:dyDescent="0.25"/>
    <row r="394" s="41" customFormat="1" x14ac:dyDescent="0.25"/>
    <row r="395" s="41" customFormat="1" x14ac:dyDescent="0.25"/>
    <row r="396" s="41" customFormat="1" x14ac:dyDescent="0.25"/>
    <row r="397" s="41" customFormat="1" x14ac:dyDescent="0.25"/>
    <row r="398" s="41" customFormat="1" x14ac:dyDescent="0.25"/>
    <row r="399" s="41" customFormat="1" x14ac:dyDescent="0.25"/>
    <row r="400" s="41" customFormat="1" x14ac:dyDescent="0.25"/>
    <row r="401" s="41" customFormat="1" x14ac:dyDescent="0.25"/>
    <row r="402" s="41" customFormat="1" x14ac:dyDescent="0.25"/>
    <row r="403" s="41" customFormat="1" x14ac:dyDescent="0.25"/>
    <row r="404" s="41" customFormat="1" x14ac:dyDescent="0.25"/>
    <row r="405" s="41" customFormat="1" x14ac:dyDescent="0.25"/>
    <row r="406" s="41" customFormat="1" x14ac:dyDescent="0.25"/>
    <row r="407" s="41" customFormat="1" x14ac:dyDescent="0.25"/>
    <row r="408" s="41" customFormat="1" x14ac:dyDescent="0.25"/>
    <row r="409" s="41" customFormat="1" x14ac:dyDescent="0.25"/>
    <row r="410" s="41" customFormat="1" x14ac:dyDescent="0.25"/>
    <row r="411" s="41" customFormat="1" x14ac:dyDescent="0.25"/>
    <row r="412" s="41" customFormat="1" x14ac:dyDescent="0.25"/>
    <row r="413" s="41" customFormat="1" x14ac:dyDescent="0.25"/>
    <row r="414" s="41" customFormat="1" x14ac:dyDescent="0.25"/>
    <row r="415" s="41" customFormat="1" x14ac:dyDescent="0.25"/>
    <row r="416" s="41" customFormat="1" x14ac:dyDescent="0.25"/>
    <row r="417" s="41" customFormat="1" x14ac:dyDescent="0.25"/>
    <row r="418" s="41" customFormat="1" x14ac:dyDescent="0.25"/>
    <row r="419" s="41" customFormat="1" x14ac:dyDescent="0.25"/>
    <row r="420" s="41" customFormat="1" x14ac:dyDescent="0.25"/>
    <row r="421" s="41" customFormat="1" x14ac:dyDescent="0.25"/>
    <row r="422" s="41" customFormat="1" x14ac:dyDescent="0.25"/>
    <row r="423" s="41" customFormat="1" x14ac:dyDescent="0.25"/>
    <row r="424" s="41" customFormat="1" x14ac:dyDescent="0.25"/>
    <row r="425" s="41" customFormat="1" x14ac:dyDescent="0.25"/>
    <row r="426" s="41" customFormat="1" x14ac:dyDescent="0.25"/>
    <row r="427" s="41" customFormat="1" x14ac:dyDescent="0.25"/>
    <row r="428" s="41" customFormat="1" x14ac:dyDescent="0.25"/>
    <row r="429" s="41" customFormat="1" x14ac:dyDescent="0.25"/>
    <row r="430" s="41" customFormat="1" x14ac:dyDescent="0.25"/>
    <row r="431" s="41" customFormat="1" x14ac:dyDescent="0.25"/>
    <row r="432" s="41" customFormat="1" x14ac:dyDescent="0.25"/>
    <row r="433" s="41" customFormat="1" x14ac:dyDescent="0.25"/>
    <row r="434" s="41" customFormat="1" x14ac:dyDescent="0.25"/>
    <row r="435" s="41" customFormat="1" x14ac:dyDescent="0.25"/>
  </sheetData>
  <mergeCells count="2">
    <mergeCell ref="A1:P1"/>
    <mergeCell ref="A2:P2"/>
  </mergeCells>
  <printOptions horizontalCentered="1"/>
  <pageMargins left="0.39370078740157483" right="0.39370078740157483" top="0.39370078740157483" bottom="0.39370078740157483" header="0.31496062992125984" footer="0"/>
  <pageSetup paperSize="9" scale="84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2"/>
  <sheetViews>
    <sheetView zoomScale="75" zoomScaleNormal="75" workbookViewId="0">
      <pane xSplit="2" ySplit="7" topLeftCell="C8" activePane="bottomRight" state="frozen"/>
      <selection activeCell="B13" sqref="B13"/>
      <selection pane="topRight" activeCell="B13" sqref="B13"/>
      <selection pane="bottomLeft" activeCell="B13" sqref="B13"/>
      <selection pane="bottomRight" activeCell="L5" sqref="L5"/>
    </sheetView>
  </sheetViews>
  <sheetFormatPr defaultColWidth="9.140625" defaultRowHeight="15" x14ac:dyDescent="0.25"/>
  <cols>
    <col min="1" max="1" width="11.5703125" style="13" customWidth="1"/>
    <col min="2" max="2" width="40.7109375" style="41" bestFit="1" customWidth="1"/>
    <col min="3" max="3" width="10.7109375" style="4" customWidth="1"/>
    <col min="4" max="4" width="11" style="4" hidden="1" customWidth="1"/>
    <col min="5" max="5" width="10.7109375" style="4" hidden="1" customWidth="1"/>
    <col min="6" max="6" width="12.7109375" style="4" hidden="1" customWidth="1"/>
    <col min="7" max="7" width="11.7109375" style="4" hidden="1" customWidth="1"/>
    <col min="8" max="8" width="11.7109375" style="4" customWidth="1"/>
    <col min="9" max="11" width="11.7109375" style="4" hidden="1" customWidth="1"/>
    <col min="12" max="12" width="11.7109375" style="4" customWidth="1"/>
    <col min="13" max="13" width="65.5703125" style="41" bestFit="1" customWidth="1"/>
    <col min="14" max="16384" width="9.140625" style="41"/>
  </cols>
  <sheetData>
    <row r="1" spans="1:14" x14ac:dyDescent="0.25">
      <c r="A1" s="1995"/>
      <c r="B1" s="1995"/>
    </row>
    <row r="2" spans="1:14" x14ac:dyDescent="0.25">
      <c r="A2" s="1991" t="s">
        <v>6250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230"/>
    </row>
    <row r="3" spans="1:14" x14ac:dyDescent="0.25">
      <c r="A3" s="1991" t="s">
        <v>2939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</row>
    <row r="4" spans="1:14" ht="15.75" thickBot="1" x14ac:dyDescent="0.3"/>
    <row r="5" spans="1:14" s="2" customFormat="1" ht="45" x14ac:dyDescent="0.25">
      <c r="A5" s="443" t="s">
        <v>6256</v>
      </c>
      <c r="B5" s="444" t="s">
        <v>3020</v>
      </c>
      <c r="C5" s="5" t="s">
        <v>2883</v>
      </c>
      <c r="D5" s="88" t="s">
        <v>2887</v>
      </c>
      <c r="E5" s="5" t="s">
        <v>2768</v>
      </c>
      <c r="F5" s="5" t="s">
        <v>2763</v>
      </c>
      <c r="G5" s="445" t="s">
        <v>2843</v>
      </c>
      <c r="H5" s="87" t="s">
        <v>2886</v>
      </c>
      <c r="I5" s="5" t="s">
        <v>2888</v>
      </c>
      <c r="J5" s="5" t="s">
        <v>2889</v>
      </c>
      <c r="K5" s="5" t="s">
        <v>2890</v>
      </c>
      <c r="L5" s="77" t="s">
        <v>10784</v>
      </c>
      <c r="M5" s="448" t="s">
        <v>2764</v>
      </c>
    </row>
    <row r="6" spans="1:14" x14ac:dyDescent="0.25">
      <c r="A6" s="449"/>
      <c r="B6" s="450"/>
      <c r="C6" s="451"/>
      <c r="D6" s="452"/>
      <c r="E6" s="453"/>
      <c r="F6" s="453"/>
      <c r="G6" s="531"/>
      <c r="H6" s="452"/>
      <c r="I6" s="453"/>
      <c r="J6" s="453"/>
      <c r="K6" s="453"/>
      <c r="L6" s="454"/>
      <c r="M6" s="457"/>
    </row>
    <row r="7" spans="1:14" s="3" customFormat="1" ht="15.75" thickBot="1" x14ac:dyDescent="0.3">
      <c r="A7" s="459"/>
      <c r="B7" s="460"/>
      <c r="C7" s="461" t="s">
        <v>0</v>
      </c>
      <c r="D7" s="462" t="s">
        <v>0</v>
      </c>
      <c r="E7" s="463" t="s">
        <v>0</v>
      </c>
      <c r="F7" s="463" t="s">
        <v>0</v>
      </c>
      <c r="G7" s="532" t="s">
        <v>0</v>
      </c>
      <c r="H7" s="462" t="s">
        <v>0</v>
      </c>
      <c r="I7" s="463" t="s">
        <v>0</v>
      </c>
      <c r="J7" s="463" t="s">
        <v>0</v>
      </c>
      <c r="K7" s="463" t="s">
        <v>0</v>
      </c>
      <c r="L7" s="464" t="s">
        <v>0</v>
      </c>
      <c r="M7" s="525"/>
    </row>
    <row r="8" spans="1:14" x14ac:dyDescent="0.25">
      <c r="A8" s="20"/>
      <c r="B8" s="500" t="s">
        <v>1</v>
      </c>
      <c r="C8" s="501"/>
      <c r="D8" s="502"/>
      <c r="E8" s="503"/>
      <c r="F8" s="503"/>
      <c r="G8" s="505"/>
      <c r="H8" s="502"/>
      <c r="I8" s="503"/>
      <c r="J8" s="503"/>
      <c r="K8" s="503"/>
      <c r="L8" s="526"/>
      <c r="M8" s="52"/>
    </row>
    <row r="9" spans="1:14" ht="15.75" customHeight="1" x14ac:dyDescent="0.25">
      <c r="A9" s="21">
        <v>299050100</v>
      </c>
      <c r="B9" s="507" t="s">
        <v>2</v>
      </c>
      <c r="C9" s="508">
        <f>SUMIF('asCY Ledger'!A:A,'29905'!A9,'asCY Ledger'!D:D)</f>
        <v>106500</v>
      </c>
      <c r="D9" s="123">
        <f>SUMIF('asCY Ledger'!A:A,'29905'!A9,'asCY Ledger'!C:C)</f>
        <v>54530.14</v>
      </c>
      <c r="E9" s="483">
        <f>C9-D9</f>
        <v>51969.86</v>
      </c>
      <c r="F9" s="483">
        <v>12900</v>
      </c>
      <c r="G9" s="487">
        <f>+C9+F9</f>
        <v>119400</v>
      </c>
      <c r="H9" s="123">
        <f>+C9</f>
        <v>106500</v>
      </c>
      <c r="I9" s="483"/>
      <c r="J9" s="483"/>
      <c r="K9" s="483"/>
      <c r="L9" s="473">
        <f>SUM(H9:K9)</f>
        <v>106500</v>
      </c>
      <c r="M9" s="53"/>
    </row>
    <row r="10" spans="1:14" x14ac:dyDescent="0.25">
      <c r="A10" s="21">
        <v>299050930</v>
      </c>
      <c r="B10" s="507" t="s">
        <v>6212</v>
      </c>
      <c r="C10" s="508">
        <f>SUMIF('asCY Ledger'!A:A,'29905'!A10,'asCY Ledger'!D:D)</f>
        <v>500</v>
      </c>
      <c r="D10" s="123">
        <f>SUMIF('asCY Ledger'!A:A,'29905'!A10,'asCY Ledger'!C:C)</f>
        <v>48.1</v>
      </c>
      <c r="E10" s="483">
        <f>C10-D10</f>
        <v>451.9</v>
      </c>
      <c r="F10" s="6"/>
      <c r="G10" s="487">
        <f>+C10+F10</f>
        <v>500</v>
      </c>
      <c r="H10" s="123">
        <f t="shared" ref="H10:H13" si="0">+C10</f>
        <v>500</v>
      </c>
      <c r="I10" s="483"/>
      <c r="J10" s="483"/>
      <c r="K10" s="483"/>
      <c r="L10" s="473">
        <f t="shared" ref="L10:L13" si="1">SUM(H10:K10)</f>
        <v>500</v>
      </c>
      <c r="M10" s="53"/>
    </row>
    <row r="11" spans="1:14" x14ac:dyDescent="0.25">
      <c r="A11" s="21">
        <v>299052000</v>
      </c>
      <c r="B11" s="507" t="s">
        <v>3056</v>
      </c>
      <c r="C11" s="508">
        <f>SUMIF('asCY Ledger'!A:A,'29905'!A11,'asCY Ledger'!D:D)</f>
        <v>500</v>
      </c>
      <c r="D11" s="123">
        <f>SUMIF('asCY Ledger'!A:A,'29905'!A11,'asCY Ledger'!C:C)</f>
        <v>273.16000000000003</v>
      </c>
      <c r="E11" s="483">
        <f t="shared" ref="E11:E13" si="2">C11-D11</f>
        <v>226.83999999999997</v>
      </c>
      <c r="F11" s="6"/>
      <c r="G11" s="487">
        <f t="shared" ref="G11:G13" si="3">+C11+F11</f>
        <v>500</v>
      </c>
      <c r="H11" s="123">
        <f t="shared" si="0"/>
        <v>500</v>
      </c>
      <c r="I11" s="483"/>
      <c r="J11" s="483"/>
      <c r="K11" s="483"/>
      <c r="L11" s="473">
        <f t="shared" si="1"/>
        <v>500</v>
      </c>
      <c r="M11" s="53"/>
    </row>
    <row r="12" spans="1:14" x14ac:dyDescent="0.25">
      <c r="A12" s="21">
        <v>299052500</v>
      </c>
      <c r="B12" s="507" t="s">
        <v>2736</v>
      </c>
      <c r="C12" s="508">
        <f>SUMIF('asCY Ledger'!A:A,'29905'!A12,'asCY Ledger'!D:D)</f>
        <v>600</v>
      </c>
      <c r="D12" s="123">
        <f>SUMIF('asCY Ledger'!A:A,'29905'!A12,'asCY Ledger'!C:C)</f>
        <v>49.43</v>
      </c>
      <c r="E12" s="483">
        <f t="shared" si="2"/>
        <v>550.57000000000005</v>
      </c>
      <c r="F12" s="6"/>
      <c r="G12" s="487">
        <f t="shared" si="3"/>
        <v>600</v>
      </c>
      <c r="H12" s="123">
        <f t="shared" si="0"/>
        <v>600</v>
      </c>
      <c r="I12" s="483"/>
      <c r="J12" s="483">
        <v>-200</v>
      </c>
      <c r="K12" s="483"/>
      <c r="L12" s="473">
        <f t="shared" si="1"/>
        <v>400</v>
      </c>
      <c r="M12" s="53"/>
    </row>
    <row r="13" spans="1:14" x14ac:dyDescent="0.25">
      <c r="A13" s="21">
        <v>299052801</v>
      </c>
      <c r="B13" s="507" t="s">
        <v>6317</v>
      </c>
      <c r="C13" s="508">
        <f>SUMIF('asCY Ledger'!A:A,'29905'!A13,'asCY Ledger'!D:D)</f>
        <v>300</v>
      </c>
      <c r="D13" s="123">
        <f>SUMIF('asCY Ledger'!A:A,'29905'!A13,'asCY Ledger'!C:C)</f>
        <v>0</v>
      </c>
      <c r="E13" s="483">
        <f t="shared" si="2"/>
        <v>300</v>
      </c>
      <c r="F13" s="6"/>
      <c r="G13" s="487">
        <f t="shared" si="3"/>
        <v>300</v>
      </c>
      <c r="H13" s="123">
        <f t="shared" si="0"/>
        <v>300</v>
      </c>
      <c r="I13" s="483"/>
      <c r="J13" s="483"/>
      <c r="K13" s="483"/>
      <c r="L13" s="473">
        <f t="shared" si="1"/>
        <v>300</v>
      </c>
      <c r="M13" s="53"/>
    </row>
    <row r="14" spans="1:14" s="40" customFormat="1" x14ac:dyDescent="0.25">
      <c r="A14" s="511"/>
      <c r="B14" s="512" t="s">
        <v>7</v>
      </c>
      <c r="C14" s="513">
        <f t="shared" ref="C14:G14" si="4">SUM(C9:C13)</f>
        <v>108400</v>
      </c>
      <c r="D14" s="142">
        <f t="shared" si="4"/>
        <v>54900.83</v>
      </c>
      <c r="E14" s="7">
        <f t="shared" si="4"/>
        <v>53499.17</v>
      </c>
      <c r="F14" s="7">
        <f t="shared" si="4"/>
        <v>12900</v>
      </c>
      <c r="G14" s="515">
        <f t="shared" si="4"/>
        <v>121300</v>
      </c>
      <c r="H14" s="142">
        <f>SUM(H9:H13)</f>
        <v>108400</v>
      </c>
      <c r="I14" s="7">
        <f t="shared" ref="I14:L14" si="5">SUM(I9:I13)</f>
        <v>0</v>
      </c>
      <c r="J14" s="7">
        <f t="shared" si="5"/>
        <v>-200</v>
      </c>
      <c r="K14" s="7">
        <f t="shared" si="5"/>
        <v>0</v>
      </c>
      <c r="L14" s="528">
        <f t="shared" si="5"/>
        <v>108200</v>
      </c>
      <c r="M14" s="54"/>
    </row>
    <row r="15" spans="1:14" s="40" customFormat="1" x14ac:dyDescent="0.25">
      <c r="A15" s="511"/>
      <c r="B15" s="512"/>
      <c r="C15" s="513"/>
      <c r="D15" s="142"/>
      <c r="E15" s="7"/>
      <c r="F15" s="7"/>
      <c r="G15" s="515"/>
      <c r="H15" s="142"/>
      <c r="I15" s="7"/>
      <c r="J15" s="7"/>
      <c r="K15" s="7"/>
      <c r="L15" s="528"/>
      <c r="M15" s="54"/>
    </row>
    <row r="16" spans="1:14" s="40" customFormat="1" x14ac:dyDescent="0.25">
      <c r="A16" s="511"/>
      <c r="B16" s="512" t="s">
        <v>2845</v>
      </c>
      <c r="C16" s="513"/>
      <c r="D16" s="142"/>
      <c r="E16" s="7"/>
      <c r="F16" s="7"/>
      <c r="G16" s="515"/>
      <c r="H16" s="142"/>
      <c r="I16" s="7"/>
      <c r="J16" s="7"/>
      <c r="K16" s="7"/>
      <c r="L16" s="528"/>
      <c r="M16" s="54"/>
    </row>
    <row r="17" spans="1:13" s="40" customFormat="1" x14ac:dyDescent="0.25">
      <c r="A17" s="546">
        <v>299059806</v>
      </c>
      <c r="B17" s="547" t="s">
        <v>6318</v>
      </c>
      <c r="C17" s="508">
        <f>SUMIF('asCY Ledger'!A:A,'29905'!A17,'asCY Ledger'!D:D)</f>
        <v>-25000</v>
      </c>
      <c r="D17" s="123">
        <f>SUMIF('asCY Ledger'!A:A,'29905'!A17,'asCY Ledger'!C:C)</f>
        <v>0</v>
      </c>
      <c r="E17" s="483">
        <f t="shared" ref="E17" si="6">C17-D17</f>
        <v>-25000</v>
      </c>
      <c r="F17" s="548"/>
      <c r="G17" s="518">
        <f t="shared" ref="G17" si="7">+C17+F17</f>
        <v>-25000</v>
      </c>
      <c r="H17" s="123">
        <f>+C17</f>
        <v>-25000</v>
      </c>
      <c r="I17" s="483"/>
      <c r="J17" s="483"/>
      <c r="K17" s="483"/>
      <c r="L17" s="473">
        <f t="shared" ref="L17" si="8">SUM(H17:K17)</f>
        <v>-25000</v>
      </c>
      <c r="M17" s="549"/>
    </row>
    <row r="18" spans="1:13" s="40" customFormat="1" x14ac:dyDescent="0.25">
      <c r="A18" s="511"/>
      <c r="B18" s="547"/>
      <c r="C18" s="550">
        <f>SUM(C17)</f>
        <v>-25000</v>
      </c>
      <c r="D18" s="123">
        <f t="shared" ref="D18:G18" si="9">SUM(D17)</f>
        <v>0</v>
      </c>
      <c r="E18" s="551">
        <f t="shared" si="9"/>
        <v>-25000</v>
      </c>
      <c r="F18" s="7">
        <f t="shared" si="9"/>
        <v>0</v>
      </c>
      <c r="G18" s="515">
        <f t="shared" si="9"/>
        <v>-25000</v>
      </c>
      <c r="H18" s="142">
        <f>SUM(H17)</f>
        <v>-25000</v>
      </c>
      <c r="I18" s="551">
        <f t="shared" ref="I18:L18" si="10">SUM(I17)</f>
        <v>0</v>
      </c>
      <c r="J18" s="551">
        <f t="shared" si="10"/>
        <v>0</v>
      </c>
      <c r="K18" s="551">
        <f t="shared" si="10"/>
        <v>0</v>
      </c>
      <c r="L18" s="552">
        <f t="shared" si="10"/>
        <v>-25000</v>
      </c>
      <c r="M18" s="54"/>
    </row>
    <row r="19" spans="1:13" x14ac:dyDescent="0.25">
      <c r="A19" s="21"/>
      <c r="B19" s="482"/>
      <c r="C19" s="470"/>
      <c r="D19" s="123"/>
      <c r="E19" s="6"/>
      <c r="F19" s="6"/>
      <c r="G19" s="487"/>
      <c r="H19" s="123"/>
      <c r="I19" s="6"/>
      <c r="J19" s="6"/>
      <c r="K19" s="6"/>
      <c r="L19" s="471"/>
      <c r="M19" s="53"/>
    </row>
    <row r="20" spans="1:13" s="40" customFormat="1" ht="15.75" thickBot="1" x14ac:dyDescent="0.3">
      <c r="A20" s="22"/>
      <c r="B20" s="519" t="s">
        <v>8</v>
      </c>
      <c r="C20" s="490">
        <f>+C14+C18</f>
        <v>83400</v>
      </c>
      <c r="D20" s="124">
        <f t="shared" ref="D20:L20" si="11">+D14+D18</f>
        <v>54900.83</v>
      </c>
      <c r="E20" s="8">
        <f t="shared" si="11"/>
        <v>28499.17</v>
      </c>
      <c r="F20" s="8">
        <f t="shared" si="11"/>
        <v>12900</v>
      </c>
      <c r="G20" s="520">
        <f t="shared" si="11"/>
        <v>96300</v>
      </c>
      <c r="H20" s="124">
        <f t="shared" si="11"/>
        <v>83400</v>
      </c>
      <c r="I20" s="8">
        <f t="shared" si="11"/>
        <v>0</v>
      </c>
      <c r="J20" s="8">
        <f t="shared" si="11"/>
        <v>-200</v>
      </c>
      <c r="K20" s="8">
        <f t="shared" si="11"/>
        <v>0</v>
      </c>
      <c r="L20" s="530">
        <f t="shared" si="11"/>
        <v>83200</v>
      </c>
      <c r="M20" s="55"/>
    </row>
    <row r="21" spans="1:13" s="28" customFormat="1" ht="12" hidden="1" x14ac:dyDescent="0.2">
      <c r="A21" s="26"/>
      <c r="B21" s="27" t="s">
        <v>6262</v>
      </c>
      <c r="C21" s="25">
        <f>83400-C20</f>
        <v>0</v>
      </c>
      <c r="D21" s="545">
        <f>SUMIF('asCY Ledger'!H:H,"29905",'asCY Ledger'!C:C)-D20</f>
        <v>0</v>
      </c>
      <c r="E21" s="25"/>
      <c r="F21" s="25"/>
      <c r="G21" s="25"/>
      <c r="H21" s="536"/>
      <c r="I21" s="25"/>
      <c r="J21" s="25"/>
      <c r="K21" s="25"/>
      <c r="L21" s="536"/>
    </row>
    <row r="22" spans="1:13" s="28" customFormat="1" ht="12" x14ac:dyDescent="0.2">
      <c r="A22" s="26"/>
      <c r="C22" s="25"/>
      <c r="D22" s="25"/>
      <c r="E22" s="25"/>
      <c r="F22" s="25"/>
      <c r="G22" s="25"/>
      <c r="H22" s="43"/>
      <c r="I22" s="25"/>
      <c r="J22" s="25"/>
      <c r="K22" s="25"/>
      <c r="L22" s="43"/>
    </row>
    <row r="23" spans="1:13" s="28" customFormat="1" ht="12" x14ac:dyDescent="0.2">
      <c r="A23" s="524"/>
      <c r="B23" s="52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523"/>
    </row>
    <row r="24" spans="1:13" s="28" customFormat="1" ht="12" x14ac:dyDescent="0.2">
      <c r="A24" s="524"/>
      <c r="B24" s="52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523"/>
    </row>
    <row r="25" spans="1:13" s="28" customFormat="1" ht="12" x14ac:dyDescent="0.2">
      <c r="A25" s="524"/>
      <c r="B25" s="52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523"/>
    </row>
    <row r="26" spans="1:13" s="28" customFormat="1" ht="12" x14ac:dyDescent="0.2">
      <c r="A26" s="524"/>
      <c r="B26" s="52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523"/>
    </row>
    <row r="27" spans="1:13" s="28" customFormat="1" ht="12" x14ac:dyDescent="0.2">
      <c r="A27" s="524"/>
      <c r="B27" s="52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523"/>
    </row>
    <row r="28" spans="1:13" s="28" customFormat="1" ht="12" x14ac:dyDescent="0.2">
      <c r="A28" s="522"/>
      <c r="B28" s="52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523"/>
    </row>
    <row r="29" spans="1:13" x14ac:dyDescent="0.25">
      <c r="A29" s="42"/>
      <c r="B29" s="74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74"/>
    </row>
    <row r="30" spans="1:13" x14ac:dyDescent="0.25">
      <c r="G30" s="45"/>
      <c r="J30" s="45"/>
      <c r="K30" s="45"/>
      <c r="L30" s="45"/>
      <c r="M30" s="74"/>
    </row>
    <row r="31" spans="1:13" x14ac:dyDescent="0.25">
      <c r="G31" s="45"/>
      <c r="J31" s="45"/>
      <c r="K31" s="45"/>
      <c r="L31" s="45"/>
      <c r="M31" s="74"/>
    </row>
    <row r="32" spans="1:13" x14ac:dyDescent="0.25">
      <c r="J32" s="45"/>
      <c r="K32" s="45"/>
      <c r="L32" s="45"/>
      <c r="M32" s="74"/>
    </row>
  </sheetData>
  <mergeCells count="3">
    <mergeCell ref="A1:B1"/>
    <mergeCell ref="A2:M2"/>
    <mergeCell ref="A3:M3"/>
  </mergeCells>
  <printOptions horizontalCentered="1"/>
  <pageMargins left="0.39370078740157483" right="0.39370078740157483" top="0.39370078740157483" bottom="0.39370078740157483" header="0.31496062992125984" footer="0"/>
  <pageSetup paperSize="9" scale="81" orientation="landscape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1"/>
  <sheetViews>
    <sheetView zoomScale="75" zoomScaleNormal="75" workbookViewId="0">
      <pane xSplit="2" ySplit="7" topLeftCell="C8" activePane="bottomRight" state="frozen"/>
      <selection activeCell="B13" sqref="B13"/>
      <selection pane="topRight" activeCell="B13" sqref="B13"/>
      <selection pane="bottomLeft" activeCell="B13" sqref="B13"/>
      <selection pane="bottomRight" activeCell="L5" sqref="L5"/>
    </sheetView>
  </sheetViews>
  <sheetFormatPr defaultColWidth="9.140625" defaultRowHeight="15" x14ac:dyDescent="0.25"/>
  <cols>
    <col min="1" max="1" width="11.5703125" style="13" customWidth="1"/>
    <col min="2" max="2" width="40.7109375" style="41" bestFit="1" customWidth="1"/>
    <col min="3" max="3" width="10.7109375" style="4" customWidth="1"/>
    <col min="4" max="4" width="11" style="4" hidden="1" customWidth="1"/>
    <col min="5" max="5" width="10.7109375" style="4" hidden="1" customWidth="1"/>
    <col min="6" max="6" width="12.7109375" style="4" hidden="1" customWidth="1"/>
    <col min="7" max="7" width="11.7109375" style="4" hidden="1" customWidth="1"/>
    <col min="8" max="8" width="11.7109375" style="4" customWidth="1"/>
    <col min="9" max="11" width="11.7109375" style="4" hidden="1" customWidth="1"/>
    <col min="12" max="12" width="11.7109375" style="4" customWidth="1"/>
    <col min="13" max="13" width="71.5703125" style="41" bestFit="1" customWidth="1"/>
    <col min="14" max="16384" width="9.140625" style="41"/>
  </cols>
  <sheetData>
    <row r="1" spans="1:14" x14ac:dyDescent="0.25">
      <c r="A1" s="1995"/>
      <c r="B1" s="1995"/>
    </row>
    <row r="2" spans="1:14" x14ac:dyDescent="0.25">
      <c r="A2" s="1991" t="s">
        <v>6250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230"/>
    </row>
    <row r="3" spans="1:14" x14ac:dyDescent="0.25">
      <c r="A3" s="1991" t="s">
        <v>2940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</row>
    <row r="4" spans="1:14" ht="15.75" thickBot="1" x14ac:dyDescent="0.3"/>
    <row r="5" spans="1:14" s="2" customFormat="1" ht="45" x14ac:dyDescent="0.25">
      <c r="A5" s="443" t="s">
        <v>6256</v>
      </c>
      <c r="B5" s="444" t="s">
        <v>3020</v>
      </c>
      <c r="C5" s="5" t="s">
        <v>2883</v>
      </c>
      <c r="D5" s="88" t="s">
        <v>2887</v>
      </c>
      <c r="E5" s="5" t="s">
        <v>2768</v>
      </c>
      <c r="F5" s="5" t="s">
        <v>2763</v>
      </c>
      <c r="G5" s="445" t="s">
        <v>2843</v>
      </c>
      <c r="H5" s="87" t="s">
        <v>2886</v>
      </c>
      <c r="I5" s="5" t="s">
        <v>2888</v>
      </c>
      <c r="J5" s="5" t="s">
        <v>2889</v>
      </c>
      <c r="K5" s="5" t="s">
        <v>2890</v>
      </c>
      <c r="L5" s="77" t="s">
        <v>10784</v>
      </c>
      <c r="M5" s="448" t="s">
        <v>2764</v>
      </c>
    </row>
    <row r="6" spans="1:14" x14ac:dyDescent="0.25">
      <c r="A6" s="449"/>
      <c r="B6" s="450"/>
      <c r="C6" s="451"/>
      <c r="D6" s="452"/>
      <c r="E6" s="453"/>
      <c r="F6" s="453"/>
      <c r="G6" s="531"/>
      <c r="H6" s="452"/>
      <c r="I6" s="453"/>
      <c r="J6" s="453"/>
      <c r="K6" s="453"/>
      <c r="L6" s="454"/>
      <c r="M6" s="457"/>
    </row>
    <row r="7" spans="1:14" s="3" customFormat="1" ht="15.75" thickBot="1" x14ac:dyDescent="0.3">
      <c r="A7" s="459"/>
      <c r="B7" s="460"/>
      <c r="C7" s="461" t="s">
        <v>0</v>
      </c>
      <c r="D7" s="462" t="s">
        <v>0</v>
      </c>
      <c r="E7" s="463" t="s">
        <v>0</v>
      </c>
      <c r="F7" s="463" t="s">
        <v>0</v>
      </c>
      <c r="G7" s="532" t="s">
        <v>0</v>
      </c>
      <c r="H7" s="462" t="s">
        <v>0</v>
      </c>
      <c r="I7" s="463" t="s">
        <v>0</v>
      </c>
      <c r="J7" s="463" t="s">
        <v>0</v>
      </c>
      <c r="K7" s="463" t="s">
        <v>0</v>
      </c>
      <c r="L7" s="464" t="s">
        <v>0</v>
      </c>
      <c r="M7" s="525"/>
    </row>
    <row r="8" spans="1:14" x14ac:dyDescent="0.25">
      <c r="A8" s="20"/>
      <c r="B8" s="500" t="s">
        <v>1</v>
      </c>
      <c r="C8" s="501"/>
      <c r="D8" s="502"/>
      <c r="E8" s="503"/>
      <c r="F8" s="503"/>
      <c r="G8" s="505"/>
      <c r="H8" s="502"/>
      <c r="I8" s="503"/>
      <c r="J8" s="503"/>
      <c r="K8" s="503"/>
      <c r="L8" s="526"/>
      <c r="M8" s="52"/>
    </row>
    <row r="9" spans="1:14" x14ac:dyDescent="0.25">
      <c r="A9" s="60">
        <v>300111020</v>
      </c>
      <c r="B9" s="517" t="s">
        <v>6319</v>
      </c>
      <c r="C9" s="508">
        <f>SUMIF('asCY Ledger'!A:A,'30011'!A9,'asCY Ledger'!D:D)</f>
        <v>23500</v>
      </c>
      <c r="D9" s="123">
        <f>SUMIF('asCY Ledger'!A:A,'30011'!A9,'asCY Ledger'!C:C)</f>
        <v>9360.5</v>
      </c>
      <c r="E9" s="483">
        <f>C9-D9</f>
        <v>14139.5</v>
      </c>
      <c r="F9" s="483"/>
      <c r="G9" s="487">
        <f>+C9+F9</f>
        <v>23500</v>
      </c>
      <c r="H9" s="123">
        <f>+C9</f>
        <v>23500</v>
      </c>
      <c r="I9" s="483"/>
      <c r="J9" s="483"/>
      <c r="K9" s="483"/>
      <c r="L9" s="473">
        <f>SUM(H9:K9)</f>
        <v>23500</v>
      </c>
      <c r="M9" s="527"/>
    </row>
    <row r="10" spans="1:14" x14ac:dyDescent="0.25">
      <c r="A10" s="21">
        <v>300111024</v>
      </c>
      <c r="B10" s="507" t="s">
        <v>6320</v>
      </c>
      <c r="C10" s="470">
        <f>SUMIF('asCY Ledger'!A:A,'30011'!A10,'asCY Ledger'!D:D)</f>
        <v>26000</v>
      </c>
      <c r="D10" s="123">
        <f>SUMIF('asCY Ledger'!A:A,'30011'!A10,'asCY Ledger'!C:C)</f>
        <v>5787.26</v>
      </c>
      <c r="E10" s="483">
        <f>C10-D10</f>
        <v>20212.739999999998</v>
      </c>
      <c r="F10" s="6"/>
      <c r="G10" s="487">
        <f>+C10+F10</f>
        <v>26000</v>
      </c>
      <c r="H10" s="123">
        <f t="shared" ref="H10:H11" si="0">+C10</f>
        <v>26000</v>
      </c>
      <c r="I10" s="6"/>
      <c r="J10" s="6"/>
      <c r="K10" s="6"/>
      <c r="L10" s="471">
        <f t="shared" ref="L10:L11" si="1">SUM(H10:K10)</f>
        <v>26000</v>
      </c>
      <c r="M10" s="527"/>
    </row>
    <row r="11" spans="1:14" x14ac:dyDescent="0.25">
      <c r="A11" s="553">
        <v>300111200</v>
      </c>
      <c r="B11" s="554" t="s">
        <v>6321</v>
      </c>
      <c r="C11" s="470">
        <f>SUMIF('asCY Ledger'!A:A,'30011'!A11,'asCY Ledger'!D:D)</f>
        <v>0</v>
      </c>
      <c r="D11" s="123">
        <f>SUMIF('asCY Ledger'!A:A,'30011'!A11,'asCY Ledger'!C:C)</f>
        <v>0</v>
      </c>
      <c r="E11" s="483">
        <f>C11-D11</f>
        <v>0</v>
      </c>
      <c r="F11" s="6"/>
      <c r="G11" s="487">
        <f>+C11+F11</f>
        <v>0</v>
      </c>
      <c r="H11" s="1955">
        <f t="shared" si="0"/>
        <v>0</v>
      </c>
      <c r="I11" s="555"/>
      <c r="J11" s="555"/>
      <c r="K11" s="555"/>
      <c r="L11" s="556">
        <f t="shared" si="1"/>
        <v>0</v>
      </c>
      <c r="M11" s="376"/>
    </row>
    <row r="12" spans="1:14" s="40" customFormat="1" ht="15.75" thickBot="1" x14ac:dyDescent="0.3">
      <c r="A12" s="22"/>
      <c r="B12" s="519" t="s">
        <v>8</v>
      </c>
      <c r="C12" s="490">
        <f>SUM(C9:C11)</f>
        <v>49500</v>
      </c>
      <c r="D12" s="124">
        <f>SUM(D9:D11)</f>
        <v>15147.76</v>
      </c>
      <c r="E12" s="8">
        <f>SUM(E9:E11)</f>
        <v>34352.239999999998</v>
      </c>
      <c r="F12" s="8">
        <f>SUM(F9:F11)</f>
        <v>0</v>
      </c>
      <c r="G12" s="520">
        <f>SUM(G9:G10)</f>
        <v>49500</v>
      </c>
      <c r="H12" s="124">
        <f>SUM(H9:H11)</f>
        <v>49500</v>
      </c>
      <c r="I12" s="8">
        <f t="shared" ref="I12:L12" si="2">SUM(I9:I11)</f>
        <v>0</v>
      </c>
      <c r="J12" s="8">
        <f t="shared" si="2"/>
        <v>0</v>
      </c>
      <c r="K12" s="8">
        <f t="shared" si="2"/>
        <v>0</v>
      </c>
      <c r="L12" s="19">
        <f t="shared" si="2"/>
        <v>49500</v>
      </c>
      <c r="M12" s="141"/>
    </row>
    <row r="13" spans="1:14" s="28" customFormat="1" ht="12" hidden="1" x14ac:dyDescent="0.2">
      <c r="A13" s="26"/>
      <c r="B13" s="27" t="s">
        <v>6262</v>
      </c>
      <c r="C13" s="25">
        <f>49500-C12</f>
        <v>0</v>
      </c>
      <c r="D13" s="25">
        <f>SUMIF('asCY Ledger'!H:H,"30011",'asCY Ledger'!C:C)-D12</f>
        <v>0</v>
      </c>
      <c r="E13" s="25"/>
      <c r="F13" s="536"/>
      <c r="G13" s="25"/>
      <c r="H13" s="25"/>
      <c r="I13" s="25"/>
      <c r="J13" s="43"/>
      <c r="K13" s="43"/>
      <c r="L13" s="43"/>
      <c r="M13" s="523"/>
    </row>
    <row r="14" spans="1:14" s="28" customFormat="1" ht="12" x14ac:dyDescent="0.2">
      <c r="A14" s="26"/>
      <c r="C14" s="25"/>
      <c r="D14" s="25"/>
      <c r="E14" s="25"/>
      <c r="F14" s="43"/>
      <c r="G14" s="25"/>
      <c r="H14" s="43"/>
      <c r="I14" s="25"/>
      <c r="J14" s="43"/>
      <c r="K14" s="43"/>
      <c r="L14" s="43"/>
      <c r="M14" s="523"/>
    </row>
    <row r="15" spans="1:14" s="28" customFormat="1" ht="12" x14ac:dyDescent="0.2">
      <c r="A15" s="524"/>
      <c r="B15" s="52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523"/>
    </row>
    <row r="16" spans="1:14" s="28" customFormat="1" ht="12" x14ac:dyDescent="0.2">
      <c r="A16" s="524"/>
      <c r="B16" s="52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523"/>
    </row>
    <row r="17" spans="1:13" s="28" customFormat="1" ht="12" x14ac:dyDescent="0.2">
      <c r="A17" s="524"/>
      <c r="B17" s="52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523"/>
    </row>
    <row r="18" spans="1:13" s="28" customFormat="1" ht="12" x14ac:dyDescent="0.2">
      <c r="A18" s="524"/>
      <c r="B18" s="52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523"/>
    </row>
    <row r="19" spans="1:13" s="28" customFormat="1" ht="12" x14ac:dyDescent="0.2">
      <c r="A19" s="522"/>
      <c r="B19" s="52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523"/>
    </row>
    <row r="20" spans="1:13" x14ac:dyDescent="0.25">
      <c r="A20" s="42"/>
      <c r="B20" s="74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74"/>
    </row>
    <row r="21" spans="1:13" x14ac:dyDescent="0.25">
      <c r="A21" s="42"/>
      <c r="B21" s="74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74"/>
    </row>
    <row r="22" spans="1:13" x14ac:dyDescent="0.25">
      <c r="A22" s="42"/>
      <c r="B22" s="74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74"/>
    </row>
    <row r="23" spans="1:13" x14ac:dyDescent="0.25">
      <c r="F23" s="45"/>
      <c r="G23" s="45"/>
      <c r="H23" s="45"/>
      <c r="J23" s="45"/>
      <c r="K23" s="45"/>
      <c r="L23" s="45"/>
      <c r="M23" s="74"/>
    </row>
    <row r="24" spans="1:13" x14ac:dyDescent="0.25">
      <c r="F24" s="45"/>
      <c r="G24" s="45"/>
      <c r="J24" s="45"/>
      <c r="K24" s="45"/>
      <c r="L24" s="45"/>
      <c r="M24" s="74"/>
    </row>
    <row r="25" spans="1:13" x14ac:dyDescent="0.25">
      <c r="F25" s="45"/>
      <c r="J25" s="45"/>
      <c r="K25" s="45"/>
      <c r="L25" s="45"/>
      <c r="M25" s="74"/>
    </row>
    <row r="26" spans="1:13" x14ac:dyDescent="0.25">
      <c r="J26" s="45"/>
      <c r="K26" s="45"/>
      <c r="L26" s="45"/>
      <c r="M26" s="74"/>
    </row>
    <row r="27" spans="1:13" x14ac:dyDescent="0.25">
      <c r="J27" s="45"/>
      <c r="K27" s="45"/>
      <c r="L27" s="45"/>
      <c r="M27" s="74"/>
    </row>
    <row r="28" spans="1:13" x14ac:dyDescent="0.25">
      <c r="G28" s="45"/>
      <c r="H28" s="45"/>
      <c r="I28" s="45"/>
      <c r="J28" s="45"/>
      <c r="K28" s="45"/>
      <c r="L28" s="45"/>
      <c r="M28" s="74"/>
    </row>
    <row r="29" spans="1:13" x14ac:dyDescent="0.25">
      <c r="G29" s="45"/>
      <c r="H29" s="45"/>
      <c r="I29" s="45"/>
      <c r="J29" s="45"/>
      <c r="K29" s="45"/>
      <c r="L29" s="45"/>
      <c r="M29" s="74"/>
    </row>
    <row r="30" spans="1:13" x14ac:dyDescent="0.25">
      <c r="G30" s="45"/>
      <c r="H30" s="45"/>
      <c r="I30" s="45"/>
      <c r="J30" s="45"/>
      <c r="K30" s="45"/>
      <c r="L30" s="45"/>
      <c r="M30" s="74"/>
    </row>
    <row r="31" spans="1:13" x14ac:dyDescent="0.25">
      <c r="G31" s="45"/>
      <c r="H31" s="45"/>
      <c r="I31" s="45"/>
      <c r="J31" s="45"/>
      <c r="K31" s="45"/>
      <c r="L31" s="45"/>
      <c r="M31" s="74"/>
    </row>
  </sheetData>
  <mergeCells count="3">
    <mergeCell ref="A1:B1"/>
    <mergeCell ref="A2:M2"/>
    <mergeCell ref="A3:M3"/>
  </mergeCells>
  <printOptions horizontalCentered="1"/>
  <pageMargins left="0.39370078740157483" right="0.39370078740157483" top="0.39370078740157483" bottom="0.39370078740157483" header="0.31496062992125984" footer="0"/>
  <pageSetup paperSize="9" scale="77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2"/>
  <sheetViews>
    <sheetView zoomScale="75" zoomScaleNormal="75" workbookViewId="0">
      <pane xSplit="2" ySplit="7" topLeftCell="C8" activePane="bottomRight" state="frozen"/>
      <selection activeCell="B13" sqref="B13"/>
      <selection pane="topRight" activeCell="B13" sqref="B13"/>
      <selection pane="bottomLeft" activeCell="B13" sqref="B13"/>
      <selection pane="bottomRight" activeCell="M6" sqref="M6"/>
    </sheetView>
  </sheetViews>
  <sheetFormatPr defaultColWidth="9.140625" defaultRowHeight="15" x14ac:dyDescent="0.25"/>
  <cols>
    <col min="1" max="1" width="11.5703125" style="13" customWidth="1"/>
    <col min="2" max="2" width="40.7109375" style="41" bestFit="1" customWidth="1"/>
    <col min="3" max="3" width="13.140625" style="4" customWidth="1"/>
    <col min="4" max="4" width="11" style="4" hidden="1" customWidth="1"/>
    <col min="5" max="5" width="12.7109375" style="4" hidden="1" customWidth="1"/>
    <col min="6" max="7" width="13.5703125" style="4" hidden="1" customWidth="1"/>
    <col min="8" max="8" width="13.5703125" style="4" customWidth="1"/>
    <col min="9" max="11" width="13.5703125" style="4" hidden="1" customWidth="1"/>
    <col min="12" max="12" width="13.5703125" style="4" customWidth="1"/>
    <col min="13" max="13" width="82.42578125" style="41" bestFit="1" customWidth="1"/>
    <col min="14" max="16384" width="9.140625" style="41"/>
  </cols>
  <sheetData>
    <row r="1" spans="1:21" x14ac:dyDescent="0.25">
      <c r="A1" s="1995"/>
      <c r="B1" s="1995"/>
    </row>
    <row r="2" spans="1:21" x14ac:dyDescent="0.25">
      <c r="A2" s="1991" t="s">
        <v>6250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230"/>
    </row>
    <row r="3" spans="1:21" x14ac:dyDescent="0.25">
      <c r="A3" s="1999" t="s">
        <v>2941</v>
      </c>
      <c r="B3" s="2000"/>
      <c r="C3" s="2000"/>
      <c r="D3" s="2000"/>
      <c r="E3" s="2000"/>
      <c r="F3" s="2000"/>
      <c r="G3" s="2000"/>
      <c r="H3" s="2000"/>
      <c r="I3" s="2000"/>
      <c r="J3" s="2000"/>
      <c r="K3" s="2000"/>
      <c r="L3" s="2000"/>
      <c r="M3" s="2000"/>
      <c r="N3" s="557"/>
      <c r="O3" s="557"/>
      <c r="P3" s="557"/>
      <c r="Q3" s="557"/>
      <c r="R3" s="557"/>
      <c r="S3" s="557"/>
      <c r="T3" s="557"/>
      <c r="U3" s="557"/>
    </row>
    <row r="4" spans="1:21" ht="15.75" thickBot="1" x14ac:dyDescent="0.3"/>
    <row r="5" spans="1:21" s="2" customFormat="1" ht="60" customHeight="1" x14ac:dyDescent="0.25">
      <c r="A5" s="16" t="s">
        <v>6256</v>
      </c>
      <c r="B5" s="23" t="s">
        <v>3020</v>
      </c>
      <c r="C5" s="46" t="s">
        <v>2883</v>
      </c>
      <c r="D5" s="558" t="s">
        <v>2887</v>
      </c>
      <c r="E5" s="16" t="s">
        <v>2768</v>
      </c>
      <c r="F5" s="16" t="s">
        <v>2763</v>
      </c>
      <c r="G5" s="445" t="s">
        <v>2843</v>
      </c>
      <c r="H5" s="87" t="s">
        <v>2886</v>
      </c>
      <c r="I5" s="16" t="s">
        <v>2888</v>
      </c>
      <c r="J5" s="16" t="s">
        <v>2889</v>
      </c>
      <c r="K5" s="16" t="s">
        <v>2890</v>
      </c>
      <c r="L5" s="16" t="s">
        <v>2891</v>
      </c>
      <c r="M5" s="448" t="s">
        <v>2764</v>
      </c>
    </row>
    <row r="6" spans="1:21" x14ac:dyDescent="0.25">
      <c r="A6" s="449"/>
      <c r="B6" s="450"/>
      <c r="C6" s="453"/>
      <c r="D6" s="559"/>
      <c r="E6" s="560"/>
      <c r="F6" s="560"/>
      <c r="G6" s="455"/>
      <c r="H6" s="559"/>
      <c r="I6" s="560"/>
      <c r="J6" s="560"/>
      <c r="K6" s="560"/>
      <c r="L6" s="454"/>
      <c r="M6" s="457"/>
    </row>
    <row r="7" spans="1:21" s="3" customFormat="1" ht="15.75" thickBot="1" x14ac:dyDescent="0.3">
      <c r="A7" s="459"/>
      <c r="B7" s="460"/>
      <c r="C7" s="463" t="s">
        <v>0</v>
      </c>
      <c r="D7" s="462" t="s">
        <v>0</v>
      </c>
      <c r="E7" s="463" t="s">
        <v>0</v>
      </c>
      <c r="F7" s="463" t="s">
        <v>0</v>
      </c>
      <c r="G7" s="465" t="s">
        <v>0</v>
      </c>
      <c r="H7" s="1956" t="s">
        <v>0</v>
      </c>
      <c r="I7" s="463" t="s">
        <v>0</v>
      </c>
      <c r="J7" s="463" t="s">
        <v>0</v>
      </c>
      <c r="K7" s="463" t="s">
        <v>0</v>
      </c>
      <c r="L7" s="464" t="s">
        <v>0</v>
      </c>
      <c r="M7" s="525"/>
    </row>
    <row r="8" spans="1:21" x14ac:dyDescent="0.25">
      <c r="A8" s="20"/>
      <c r="B8" s="500" t="s">
        <v>1</v>
      </c>
      <c r="C8" s="503"/>
      <c r="D8" s="561"/>
      <c r="E8" s="562"/>
      <c r="F8" s="562"/>
      <c r="G8" s="504"/>
      <c r="H8" s="561"/>
      <c r="I8" s="562"/>
      <c r="J8" s="562"/>
      <c r="K8" s="562"/>
      <c r="L8" s="526"/>
      <c r="M8" s="563"/>
    </row>
    <row r="9" spans="1:21" s="567" customFormat="1" x14ac:dyDescent="0.25">
      <c r="A9" s="60">
        <v>399090100</v>
      </c>
      <c r="B9" s="517" t="s">
        <v>2</v>
      </c>
      <c r="C9" s="483">
        <f>SUMIF('asCY Ledger'!A:A,'39909'!A9,'asCY Ledger'!D:D)</f>
        <v>23400</v>
      </c>
      <c r="D9" s="564">
        <f>SUMIF('asCY Ledger'!A:A,'39909'!A9,'asCY Ledger'!C:C)</f>
        <v>533.33000000000004</v>
      </c>
      <c r="E9" s="565">
        <f>C9-D9</f>
        <v>22866.67</v>
      </c>
      <c r="F9" s="565">
        <v>-11700</v>
      </c>
      <c r="G9" s="472">
        <f>+C9+F9</f>
        <v>11700</v>
      </c>
      <c r="H9" s="564">
        <f>+C9</f>
        <v>23400</v>
      </c>
      <c r="I9" s="565"/>
      <c r="J9" s="565"/>
      <c r="K9" s="565"/>
      <c r="L9" s="473">
        <f>SUM(H9:K9)</f>
        <v>23400</v>
      </c>
      <c r="M9" s="566"/>
    </row>
    <row r="10" spans="1:21" s="567" customFormat="1" x14ac:dyDescent="0.25">
      <c r="A10" s="60">
        <v>399091501</v>
      </c>
      <c r="B10" s="517" t="s">
        <v>6322</v>
      </c>
      <c r="C10" s="483">
        <f>SUMIF('asCY Ledger'!A:A,'39909'!A10,'asCY Ledger'!D:D)</f>
        <v>0</v>
      </c>
      <c r="D10" s="564">
        <f>SUMIF('asCY Ledger'!A:A,'39909'!A10,'asCY Ledger'!C:C)</f>
        <v>33.799999999999997</v>
      </c>
      <c r="E10" s="565">
        <f>C10-D10</f>
        <v>-33.799999999999997</v>
      </c>
      <c r="F10" s="565"/>
      <c r="G10" s="472">
        <f>+C10+F10</f>
        <v>0</v>
      </c>
      <c r="H10" s="564">
        <f t="shared" ref="H10:H29" si="0">+C10</f>
        <v>0</v>
      </c>
      <c r="I10" s="565"/>
      <c r="J10" s="565"/>
      <c r="K10" s="565"/>
      <c r="L10" s="473">
        <f t="shared" ref="L10:L29" si="1">SUM(H10:K10)</f>
        <v>0</v>
      </c>
      <c r="M10" s="566"/>
    </row>
    <row r="11" spans="1:21" s="567" customFormat="1" x14ac:dyDescent="0.25">
      <c r="A11" s="60">
        <v>399091021</v>
      </c>
      <c r="B11" s="517" t="s">
        <v>6323</v>
      </c>
      <c r="C11" s="483">
        <f>SUMIF('asCY Ledger'!A:A,'39909'!A11,'asCY Ledger'!D:D)</f>
        <v>9000</v>
      </c>
      <c r="D11" s="564">
        <f>SUMIF('asCY Ledger'!A:A,'39909'!A11,'asCY Ledger'!C:C)</f>
        <v>2429.6</v>
      </c>
      <c r="E11" s="565">
        <f t="shared" ref="E11:E29" si="2">C11-D11</f>
        <v>6570.4</v>
      </c>
      <c r="F11" s="565"/>
      <c r="G11" s="472">
        <f t="shared" ref="G11:G29" si="3">+C11+F11</f>
        <v>9000</v>
      </c>
      <c r="H11" s="564">
        <f t="shared" si="0"/>
        <v>9000</v>
      </c>
      <c r="I11" s="565"/>
      <c r="J11" s="565"/>
      <c r="K11" s="565"/>
      <c r="L11" s="473">
        <f t="shared" si="1"/>
        <v>9000</v>
      </c>
      <c r="M11" s="566"/>
    </row>
    <row r="12" spans="1:21" s="567" customFormat="1" x14ac:dyDescent="0.25">
      <c r="A12" s="60">
        <v>399091025</v>
      </c>
      <c r="B12" s="517" t="s">
        <v>6324</v>
      </c>
      <c r="C12" s="483">
        <f>SUMIF('asCY Ledger'!A:A,'39909'!A12,'asCY Ledger'!D:D)</f>
        <v>8500</v>
      </c>
      <c r="D12" s="564">
        <f>SUMIF('asCY Ledger'!A:A,'39909'!A12,'asCY Ledger'!C:C)</f>
        <v>606.03</v>
      </c>
      <c r="E12" s="565">
        <f t="shared" si="2"/>
        <v>7893.97</v>
      </c>
      <c r="F12" s="565"/>
      <c r="G12" s="472">
        <f t="shared" si="3"/>
        <v>8500</v>
      </c>
      <c r="H12" s="564">
        <f t="shared" si="0"/>
        <v>8500</v>
      </c>
      <c r="I12" s="565"/>
      <c r="J12" s="565"/>
      <c r="K12" s="565"/>
      <c r="L12" s="473">
        <f t="shared" si="1"/>
        <v>8500</v>
      </c>
      <c r="M12" s="566"/>
    </row>
    <row r="13" spans="1:21" s="567" customFormat="1" x14ac:dyDescent="0.25">
      <c r="A13" s="60">
        <v>399091040</v>
      </c>
      <c r="B13" s="517" t="s">
        <v>2848</v>
      </c>
      <c r="C13" s="483">
        <f>SUMIF('asCY Ledger'!A:A,'39909'!A13,'asCY Ledger'!D:D)</f>
        <v>0</v>
      </c>
      <c r="D13" s="564">
        <f>SUMIF('asCY Ledger'!A:A,'39909'!A13,'asCY Ledger'!C:C)</f>
        <v>391.49</v>
      </c>
      <c r="E13" s="565">
        <f t="shared" si="2"/>
        <v>-391.49</v>
      </c>
      <c r="F13" s="565"/>
      <c r="G13" s="472">
        <f t="shared" si="3"/>
        <v>0</v>
      </c>
      <c r="H13" s="564">
        <f t="shared" si="0"/>
        <v>0</v>
      </c>
      <c r="I13" s="565"/>
      <c r="J13" s="565"/>
      <c r="K13" s="565"/>
      <c r="L13" s="473">
        <f t="shared" si="1"/>
        <v>0</v>
      </c>
      <c r="M13" s="566"/>
    </row>
    <row r="14" spans="1:21" s="567" customFormat="1" x14ac:dyDescent="0.25">
      <c r="A14" s="60">
        <v>399091135</v>
      </c>
      <c r="B14" s="517" t="s">
        <v>6325</v>
      </c>
      <c r="C14" s="483">
        <f>SUMIF('asCY Ledger'!A:A,'39909'!A14,'asCY Ledger'!D:D)</f>
        <v>4500</v>
      </c>
      <c r="D14" s="564">
        <f>SUMIF('asCY Ledger'!A:A,'39909'!A14,'asCY Ledger'!C:C)</f>
        <v>4047.86</v>
      </c>
      <c r="E14" s="565">
        <f t="shared" si="2"/>
        <v>452.13999999999987</v>
      </c>
      <c r="F14" s="565"/>
      <c r="G14" s="472">
        <f t="shared" si="3"/>
        <v>4500</v>
      </c>
      <c r="H14" s="564">
        <f t="shared" si="0"/>
        <v>4500</v>
      </c>
      <c r="I14" s="565"/>
      <c r="J14" s="565"/>
      <c r="K14" s="565"/>
      <c r="L14" s="473">
        <f t="shared" si="1"/>
        <v>4500</v>
      </c>
      <c r="M14" s="566"/>
    </row>
    <row r="15" spans="1:21" s="567" customFormat="1" x14ac:dyDescent="0.25">
      <c r="A15" s="60">
        <v>399091140</v>
      </c>
      <c r="B15" s="517" t="s">
        <v>6326</v>
      </c>
      <c r="C15" s="483">
        <f>SUMIF('asCY Ledger'!A:A,'39909'!A15,'asCY Ledger'!D:D)</f>
        <v>500</v>
      </c>
      <c r="D15" s="564">
        <f>SUMIF('asCY Ledger'!A:A,'39909'!A15,'asCY Ledger'!C:C)</f>
        <v>0</v>
      </c>
      <c r="E15" s="565">
        <f t="shared" si="2"/>
        <v>500</v>
      </c>
      <c r="F15" s="565"/>
      <c r="G15" s="472">
        <f t="shared" si="3"/>
        <v>500</v>
      </c>
      <c r="H15" s="564">
        <f t="shared" si="0"/>
        <v>500</v>
      </c>
      <c r="I15" s="565"/>
      <c r="J15" s="565"/>
      <c r="K15" s="565"/>
      <c r="L15" s="473">
        <f t="shared" si="1"/>
        <v>500</v>
      </c>
      <c r="M15" s="566"/>
    </row>
    <row r="16" spans="1:21" s="567" customFormat="1" x14ac:dyDescent="0.25">
      <c r="A16" s="60">
        <v>399091400</v>
      </c>
      <c r="B16" s="517" t="s">
        <v>6263</v>
      </c>
      <c r="C16" s="483">
        <f>SUMIF('asCY Ledger'!A:A,'39909'!A16,'asCY Ledger'!D:D)</f>
        <v>20300</v>
      </c>
      <c r="D16" s="564">
        <f>SUMIF('asCY Ledger'!A:A,'39909'!A16,'asCY Ledger'!C:C)</f>
        <v>2595.63</v>
      </c>
      <c r="E16" s="565">
        <f t="shared" si="2"/>
        <v>17704.37</v>
      </c>
      <c r="F16" s="565"/>
      <c r="G16" s="472">
        <f t="shared" si="3"/>
        <v>20300</v>
      </c>
      <c r="H16" s="564">
        <f t="shared" si="0"/>
        <v>20300</v>
      </c>
      <c r="I16" s="565"/>
      <c r="J16" s="565"/>
      <c r="K16" s="565"/>
      <c r="L16" s="473">
        <f t="shared" si="1"/>
        <v>20300</v>
      </c>
      <c r="M16" s="566"/>
    </row>
    <row r="17" spans="1:13" s="572" customFormat="1" x14ac:dyDescent="0.25">
      <c r="A17" s="568">
        <v>399091401</v>
      </c>
      <c r="B17" s="569" t="s">
        <v>6264</v>
      </c>
      <c r="C17" s="483">
        <f>SUMIF('asCY Ledger'!A:A,'39909'!A17,'asCY Ledger'!D:D)</f>
        <v>29000</v>
      </c>
      <c r="D17" s="564">
        <f>SUMIF('asCY Ledger'!A:A,'39909'!A17,'asCY Ledger'!C:C)</f>
        <v>5828.74</v>
      </c>
      <c r="E17" s="565">
        <f t="shared" si="2"/>
        <v>23171.260000000002</v>
      </c>
      <c r="F17" s="570"/>
      <c r="G17" s="472">
        <f t="shared" si="3"/>
        <v>29000</v>
      </c>
      <c r="H17" s="564">
        <f t="shared" si="0"/>
        <v>29000</v>
      </c>
      <c r="I17" s="565"/>
      <c r="J17" s="565"/>
      <c r="K17" s="565"/>
      <c r="L17" s="473">
        <f t="shared" si="1"/>
        <v>29000</v>
      </c>
      <c r="M17" s="571"/>
    </row>
    <row r="18" spans="1:13" s="572" customFormat="1" x14ac:dyDescent="0.25">
      <c r="A18" s="568">
        <v>399091502</v>
      </c>
      <c r="B18" s="569" t="s">
        <v>6327</v>
      </c>
      <c r="C18" s="483">
        <f>SUMIF('asCY Ledger'!A:A,'39909'!A18,'asCY Ledger'!D:D)</f>
        <v>0</v>
      </c>
      <c r="D18" s="564">
        <f>SUMIF('asCY Ledger'!A:A,'39909'!A18,'asCY Ledger'!C:C)</f>
        <v>0</v>
      </c>
      <c r="E18" s="565">
        <f t="shared" si="2"/>
        <v>0</v>
      </c>
      <c r="F18" s="570"/>
      <c r="G18" s="472">
        <f t="shared" si="3"/>
        <v>0</v>
      </c>
      <c r="H18" s="564">
        <f t="shared" si="0"/>
        <v>0</v>
      </c>
      <c r="I18" s="565"/>
      <c r="J18" s="565"/>
      <c r="K18" s="565"/>
      <c r="L18" s="473">
        <f t="shared" si="1"/>
        <v>0</v>
      </c>
      <c r="M18" s="571"/>
    </row>
    <row r="19" spans="1:13" s="567" customFormat="1" x14ac:dyDescent="0.25">
      <c r="A19" s="60">
        <v>399091620</v>
      </c>
      <c r="B19" s="517" t="s">
        <v>6257</v>
      </c>
      <c r="C19" s="483">
        <f>SUMIF('asCY Ledger'!A:A,'39909'!A19,'asCY Ledger'!D:D)</f>
        <v>6600</v>
      </c>
      <c r="D19" s="564">
        <f>SUMIF('asCY Ledger'!A:A,'39909'!A19,'asCY Ledger'!C:C)</f>
        <v>696.83</v>
      </c>
      <c r="E19" s="565">
        <f t="shared" si="2"/>
        <v>5903.17</v>
      </c>
      <c r="F19" s="565"/>
      <c r="G19" s="472">
        <f t="shared" si="3"/>
        <v>6600</v>
      </c>
      <c r="H19" s="564">
        <f t="shared" si="0"/>
        <v>6600</v>
      </c>
      <c r="I19" s="565"/>
      <c r="J19" s="565"/>
      <c r="K19" s="565"/>
      <c r="L19" s="473">
        <f t="shared" si="1"/>
        <v>6600</v>
      </c>
      <c r="M19" s="566"/>
    </row>
    <row r="20" spans="1:13" x14ac:dyDescent="0.25">
      <c r="A20" s="21">
        <v>399092000</v>
      </c>
      <c r="B20" s="507" t="s">
        <v>3056</v>
      </c>
      <c r="C20" s="483">
        <f>SUMIF('asCY Ledger'!A:A,'39909'!A20,'asCY Ledger'!D:D)</f>
        <v>1000</v>
      </c>
      <c r="D20" s="564">
        <f>SUMIF('asCY Ledger'!A:A,'39909'!A20,'asCY Ledger'!C:C)</f>
        <v>0</v>
      </c>
      <c r="E20" s="565">
        <f t="shared" si="2"/>
        <v>1000</v>
      </c>
      <c r="F20" s="17"/>
      <c r="G20" s="472">
        <f t="shared" si="3"/>
        <v>1000</v>
      </c>
      <c r="H20" s="564">
        <f t="shared" si="0"/>
        <v>1000</v>
      </c>
      <c r="I20" s="565"/>
      <c r="J20" s="565"/>
      <c r="K20" s="565"/>
      <c r="L20" s="473">
        <f t="shared" si="1"/>
        <v>1000</v>
      </c>
      <c r="M20" s="573"/>
    </row>
    <row r="21" spans="1:13" x14ac:dyDescent="0.25">
      <c r="A21" s="21">
        <v>399092002</v>
      </c>
      <c r="B21" s="507" t="s">
        <v>3064</v>
      </c>
      <c r="C21" s="483">
        <f>SUMIF('asCY Ledger'!A:A,'39909'!A21,'asCY Ledger'!D:D)</f>
        <v>300</v>
      </c>
      <c r="D21" s="564">
        <f>SUMIF('asCY Ledger'!A:A,'39909'!A21,'asCY Ledger'!C:C)</f>
        <v>1164.01</v>
      </c>
      <c r="E21" s="565">
        <f t="shared" si="2"/>
        <v>-864.01</v>
      </c>
      <c r="F21" s="17">
        <v>1000</v>
      </c>
      <c r="G21" s="472">
        <f t="shared" si="3"/>
        <v>1300</v>
      </c>
      <c r="H21" s="564">
        <f t="shared" si="0"/>
        <v>300</v>
      </c>
      <c r="I21" s="565"/>
      <c r="J21" s="565">
        <v>900</v>
      </c>
      <c r="K21" s="565"/>
      <c r="L21" s="473">
        <f t="shared" si="1"/>
        <v>1200</v>
      </c>
      <c r="M21" s="573"/>
    </row>
    <row r="22" spans="1:13" x14ac:dyDescent="0.25">
      <c r="A22" s="21">
        <v>399092006</v>
      </c>
      <c r="B22" s="507" t="s">
        <v>6328</v>
      </c>
      <c r="C22" s="483">
        <f>SUMIF('asCY Ledger'!A:A,'39909'!A22,'asCY Ledger'!D:D)</f>
        <v>2100</v>
      </c>
      <c r="D22" s="564">
        <f>SUMIF('asCY Ledger'!A:A,'39909'!A22,'asCY Ledger'!C:C)</f>
        <v>2476.15</v>
      </c>
      <c r="E22" s="565">
        <f t="shared" si="2"/>
        <v>-376.15000000000009</v>
      </c>
      <c r="F22" s="17">
        <v>1000</v>
      </c>
      <c r="G22" s="472">
        <f t="shared" si="3"/>
        <v>3100</v>
      </c>
      <c r="H22" s="564">
        <f t="shared" si="0"/>
        <v>2100</v>
      </c>
      <c r="I22" s="565"/>
      <c r="J22" s="565"/>
      <c r="K22" s="565"/>
      <c r="L22" s="473">
        <f t="shared" si="1"/>
        <v>2100</v>
      </c>
      <c r="M22" s="573"/>
    </row>
    <row r="23" spans="1:13" x14ac:dyDescent="0.25">
      <c r="A23" s="21">
        <v>399092241</v>
      </c>
      <c r="B23" s="507" t="s">
        <v>6329</v>
      </c>
      <c r="C23" s="483">
        <f>SUMIF('asCY Ledger'!A:A,'39909'!A23,'asCY Ledger'!D:D)</f>
        <v>3200</v>
      </c>
      <c r="D23" s="564">
        <f>SUMIF('asCY Ledger'!A:A,'39909'!A23,'asCY Ledger'!C:C)</f>
        <v>0</v>
      </c>
      <c r="E23" s="565">
        <f t="shared" si="2"/>
        <v>3200</v>
      </c>
      <c r="F23" s="17">
        <v>-1600</v>
      </c>
      <c r="G23" s="472">
        <f t="shared" si="3"/>
        <v>1600</v>
      </c>
      <c r="H23" s="564">
        <f t="shared" si="0"/>
        <v>3200</v>
      </c>
      <c r="I23" s="565"/>
      <c r="J23" s="565"/>
      <c r="K23" s="565"/>
      <c r="L23" s="473">
        <f t="shared" si="1"/>
        <v>3200</v>
      </c>
      <c r="M23" s="573"/>
    </row>
    <row r="24" spans="1:13" x14ac:dyDescent="0.25">
      <c r="A24" s="21">
        <v>399092300</v>
      </c>
      <c r="B24" s="507" t="s">
        <v>2854</v>
      </c>
      <c r="C24" s="483">
        <f>SUMIF('asCY Ledger'!A:A,'39909'!A24,'asCY Ledger'!D:D)</f>
        <v>100</v>
      </c>
      <c r="D24" s="564">
        <f>SUMIF('asCY Ledger'!A:A,'39909'!A24,'asCY Ledger'!C:C)</f>
        <v>81.3</v>
      </c>
      <c r="E24" s="565">
        <f t="shared" si="2"/>
        <v>18.700000000000003</v>
      </c>
      <c r="F24" s="17"/>
      <c r="G24" s="472">
        <f t="shared" si="3"/>
        <v>100</v>
      </c>
      <c r="H24" s="564">
        <f t="shared" si="0"/>
        <v>100</v>
      </c>
      <c r="I24" s="565"/>
      <c r="J24" s="565"/>
      <c r="K24" s="565"/>
      <c r="L24" s="473">
        <f t="shared" si="1"/>
        <v>100</v>
      </c>
      <c r="M24" s="573"/>
    </row>
    <row r="25" spans="1:13" x14ac:dyDescent="0.25">
      <c r="A25" s="60">
        <v>399092423</v>
      </c>
      <c r="B25" s="517" t="s">
        <v>6330</v>
      </c>
      <c r="C25" s="483">
        <f>SUMIF('asCY Ledger'!A:A,'39909'!A25,'asCY Ledger'!D:D)</f>
        <v>0</v>
      </c>
      <c r="D25" s="564">
        <f>SUMIF('asCY Ledger'!A:A,'39909'!A25,'asCY Ledger'!C:C)</f>
        <v>1400</v>
      </c>
      <c r="E25" s="565">
        <f t="shared" si="2"/>
        <v>-1400</v>
      </c>
      <c r="F25" s="565">
        <v>1400</v>
      </c>
      <c r="G25" s="472">
        <f t="shared" si="3"/>
        <v>1400</v>
      </c>
      <c r="H25" s="564">
        <f t="shared" si="0"/>
        <v>0</v>
      </c>
      <c r="I25" s="565"/>
      <c r="J25" s="565"/>
      <c r="K25" s="565"/>
      <c r="L25" s="473">
        <f t="shared" si="1"/>
        <v>0</v>
      </c>
      <c r="M25" s="566"/>
    </row>
    <row r="26" spans="1:13" x14ac:dyDescent="0.25">
      <c r="A26" s="21">
        <v>399092433</v>
      </c>
      <c r="B26" s="507" t="s">
        <v>6331</v>
      </c>
      <c r="C26" s="483">
        <f>SUMIF('asCY Ledger'!A:A,'39909'!A26,'asCY Ledger'!D:D)</f>
        <v>200</v>
      </c>
      <c r="D26" s="564">
        <f>SUMIF('asCY Ledger'!A:A,'39909'!A26,'asCY Ledger'!C:C)</f>
        <v>157.5</v>
      </c>
      <c r="E26" s="565">
        <f t="shared" si="2"/>
        <v>42.5</v>
      </c>
      <c r="F26" s="17"/>
      <c r="G26" s="472">
        <f t="shared" si="3"/>
        <v>200</v>
      </c>
      <c r="H26" s="564">
        <f t="shared" si="0"/>
        <v>200</v>
      </c>
      <c r="I26" s="565"/>
      <c r="J26" s="565"/>
      <c r="K26" s="565"/>
      <c r="L26" s="473">
        <f t="shared" si="1"/>
        <v>200</v>
      </c>
      <c r="M26" s="573"/>
    </row>
    <row r="27" spans="1:13" x14ac:dyDescent="0.25">
      <c r="A27" s="60">
        <v>399092502</v>
      </c>
      <c r="B27" s="517" t="s">
        <v>6332</v>
      </c>
      <c r="C27" s="483">
        <f>SUMIF('asCY Ledger'!A:A,'39909'!A27,'asCY Ledger'!D:D)</f>
        <v>3000</v>
      </c>
      <c r="D27" s="564">
        <f>SUMIF('asCY Ledger'!A:A,'39909'!A27,'asCY Ledger'!C:C)</f>
        <v>562.5</v>
      </c>
      <c r="E27" s="565">
        <f t="shared" si="2"/>
        <v>2437.5</v>
      </c>
      <c r="F27" s="565"/>
      <c r="G27" s="472">
        <f t="shared" si="3"/>
        <v>3000</v>
      </c>
      <c r="H27" s="564">
        <f t="shared" si="0"/>
        <v>3000</v>
      </c>
      <c r="I27" s="565"/>
      <c r="J27" s="565"/>
      <c r="K27" s="565"/>
      <c r="L27" s="473">
        <f t="shared" si="1"/>
        <v>3000</v>
      </c>
      <c r="M27" s="566"/>
    </row>
    <row r="28" spans="1:13" x14ac:dyDescent="0.25">
      <c r="A28" s="21">
        <v>399092703</v>
      </c>
      <c r="B28" s="507" t="s">
        <v>2918</v>
      </c>
      <c r="C28" s="483">
        <f>SUMIF('asCY Ledger'!A:A,'39909'!A28,'asCY Ledger'!D:D)</f>
        <v>200</v>
      </c>
      <c r="D28" s="564">
        <f>SUMIF('asCY Ledger'!A:A,'39909'!A28,'asCY Ledger'!C:C)</f>
        <v>0</v>
      </c>
      <c r="E28" s="565">
        <f t="shared" si="2"/>
        <v>200</v>
      </c>
      <c r="F28" s="17"/>
      <c r="G28" s="472">
        <f t="shared" si="3"/>
        <v>200</v>
      </c>
      <c r="H28" s="564">
        <f t="shared" si="0"/>
        <v>200</v>
      </c>
      <c r="I28" s="565"/>
      <c r="J28" s="565"/>
      <c r="K28" s="565"/>
      <c r="L28" s="473">
        <f t="shared" si="1"/>
        <v>200</v>
      </c>
      <c r="M28" s="573"/>
    </row>
    <row r="29" spans="1:13" x14ac:dyDescent="0.25">
      <c r="A29" s="21">
        <v>399092711</v>
      </c>
      <c r="B29" s="507" t="s">
        <v>6333</v>
      </c>
      <c r="C29" s="483">
        <f>SUMIF('asCY Ledger'!A:A,'39909'!A29,'asCY Ledger'!D:D)</f>
        <v>6300</v>
      </c>
      <c r="D29" s="564">
        <f>SUMIF('asCY Ledger'!A:A,'39909'!A29,'asCY Ledger'!C:C)</f>
        <v>5203.63</v>
      </c>
      <c r="E29" s="565">
        <f t="shared" si="2"/>
        <v>1096.3699999999999</v>
      </c>
      <c r="F29" s="17"/>
      <c r="G29" s="472">
        <f t="shared" si="3"/>
        <v>6300</v>
      </c>
      <c r="H29" s="564">
        <f t="shared" si="0"/>
        <v>6300</v>
      </c>
      <c r="I29" s="565"/>
      <c r="J29" s="565"/>
      <c r="K29" s="565"/>
      <c r="L29" s="473">
        <f t="shared" si="1"/>
        <v>6300</v>
      </c>
      <c r="M29" s="573"/>
    </row>
    <row r="30" spans="1:13" s="40" customFormat="1" x14ac:dyDescent="0.25">
      <c r="A30" s="511"/>
      <c r="B30" s="512" t="s">
        <v>7</v>
      </c>
      <c r="C30" s="7">
        <f t="shared" ref="C30:G30" si="4">SUM(C9:C29)</f>
        <v>118200</v>
      </c>
      <c r="D30" s="142">
        <f t="shared" si="4"/>
        <v>28208.400000000005</v>
      </c>
      <c r="E30" s="18">
        <f t="shared" si="4"/>
        <v>89991.599999999991</v>
      </c>
      <c r="F30" s="18">
        <f t="shared" si="4"/>
        <v>-9900</v>
      </c>
      <c r="G30" s="514">
        <f t="shared" si="4"/>
        <v>108300</v>
      </c>
      <c r="H30" s="533">
        <f>SUM(H9:H29)</f>
        <v>118200</v>
      </c>
      <c r="I30" s="18">
        <f t="shared" ref="I30:K30" si="5">SUM(I9:I29)</f>
        <v>0</v>
      </c>
      <c r="J30" s="18">
        <f t="shared" si="5"/>
        <v>900</v>
      </c>
      <c r="K30" s="18">
        <f t="shared" si="5"/>
        <v>0</v>
      </c>
      <c r="L30" s="528">
        <f>SUM(L9:L29)</f>
        <v>119100</v>
      </c>
      <c r="M30" s="574"/>
    </row>
    <row r="31" spans="1:13" x14ac:dyDescent="0.25">
      <c r="A31" s="21"/>
      <c r="B31" s="482"/>
      <c r="C31" s="6"/>
      <c r="D31" s="564"/>
      <c r="E31" s="17"/>
      <c r="F31" s="17"/>
      <c r="G31" s="472"/>
      <c r="H31" s="564"/>
      <c r="I31" s="17"/>
      <c r="J31" s="17"/>
      <c r="K31" s="17"/>
      <c r="L31" s="471"/>
      <c r="M31" s="573"/>
    </row>
    <row r="32" spans="1:13" s="40" customFormat="1" x14ac:dyDescent="0.25">
      <c r="A32" s="511"/>
      <c r="B32" s="512" t="s">
        <v>2845</v>
      </c>
      <c r="C32" s="7"/>
      <c r="D32" s="533"/>
      <c r="E32" s="18"/>
      <c r="F32" s="18"/>
      <c r="G32" s="533"/>
      <c r="H32" s="1957"/>
      <c r="I32" s="18"/>
      <c r="J32" s="18"/>
      <c r="K32" s="18"/>
      <c r="L32" s="528"/>
      <c r="M32" s="574"/>
    </row>
    <row r="33" spans="1:13" x14ac:dyDescent="0.25">
      <c r="A33" s="60">
        <v>399099201</v>
      </c>
      <c r="B33" s="517" t="s">
        <v>6334</v>
      </c>
      <c r="C33" s="483">
        <f>SUMIF('asCY Ledger'!A:A,'39909'!A33,'asCY Ledger'!D:D)</f>
        <v>-3300</v>
      </c>
      <c r="D33" s="564">
        <f>SUMIF('asCY Ledger'!A:A,'39909'!A33,'asCY Ledger'!C:C)</f>
        <v>0</v>
      </c>
      <c r="E33" s="565">
        <f t="shared" ref="E33" si="6">C33-D33</f>
        <v>-3300</v>
      </c>
      <c r="F33" s="565"/>
      <c r="G33" s="472">
        <f t="shared" ref="G33" si="7">+C33+F33</f>
        <v>-3300</v>
      </c>
      <c r="H33" s="564">
        <f t="shared" ref="H33" si="8">+C33</f>
        <v>-3300</v>
      </c>
      <c r="I33" s="565"/>
      <c r="J33" s="565"/>
      <c r="K33" s="565"/>
      <c r="L33" s="473">
        <f t="shared" ref="L33" si="9">SUM(H33:K33)</f>
        <v>-3300</v>
      </c>
      <c r="M33" s="566"/>
    </row>
    <row r="34" spans="1:13" s="40" customFormat="1" x14ac:dyDescent="0.25">
      <c r="A34" s="511"/>
      <c r="B34" s="512" t="s">
        <v>7</v>
      </c>
      <c r="C34" s="7">
        <f>SUM(C33:C33)</f>
        <v>-3300</v>
      </c>
      <c r="D34" s="533">
        <f>SUM(D33)</f>
        <v>0</v>
      </c>
      <c r="E34" s="18">
        <f>SUM(E33)</f>
        <v>-3300</v>
      </c>
      <c r="F34" s="18">
        <f>SUM(F33)</f>
        <v>0</v>
      </c>
      <c r="G34" s="514">
        <f>SUM(G33)</f>
        <v>-3300</v>
      </c>
      <c r="H34" s="533">
        <f>SUM(H33)</f>
        <v>-3300</v>
      </c>
      <c r="I34" s="18">
        <f t="shared" ref="I34:L34" si="10">SUM(I33)</f>
        <v>0</v>
      </c>
      <c r="J34" s="18">
        <f t="shared" si="10"/>
        <v>0</v>
      </c>
      <c r="K34" s="18">
        <f t="shared" si="10"/>
        <v>0</v>
      </c>
      <c r="L34" s="528">
        <f t="shared" si="10"/>
        <v>-3300</v>
      </c>
      <c r="M34" s="574"/>
    </row>
    <row r="35" spans="1:13" x14ac:dyDescent="0.25">
      <c r="A35" s="21"/>
      <c r="B35" s="482"/>
      <c r="C35" s="6"/>
      <c r="D35" s="564"/>
      <c r="E35" s="17"/>
      <c r="F35" s="17"/>
      <c r="G35" s="472"/>
      <c r="H35" s="564"/>
      <c r="I35" s="565"/>
      <c r="J35" s="565"/>
      <c r="K35" s="565"/>
      <c r="L35" s="473"/>
      <c r="M35" s="573"/>
    </row>
    <row r="36" spans="1:13" s="40" customFormat="1" x14ac:dyDescent="0.25">
      <c r="A36" s="511"/>
      <c r="B36" s="512" t="s">
        <v>3040</v>
      </c>
      <c r="C36" s="7"/>
      <c r="D36" s="533"/>
      <c r="E36" s="18"/>
      <c r="F36" s="18"/>
      <c r="G36" s="514"/>
      <c r="H36" s="564"/>
      <c r="I36" s="565"/>
      <c r="J36" s="565"/>
      <c r="K36" s="565"/>
      <c r="L36" s="473"/>
      <c r="M36" s="574"/>
    </row>
    <row r="37" spans="1:13" s="567" customFormat="1" x14ac:dyDescent="0.25">
      <c r="A37" s="60">
        <v>399091610</v>
      </c>
      <c r="B37" s="517" t="s">
        <v>3063</v>
      </c>
      <c r="C37" s="483">
        <f>SUMIF('asCY Ledger'!A:A,'39909'!A37,'asCY Ledger'!D:D)</f>
        <v>43400</v>
      </c>
      <c r="D37" s="564">
        <f>SUMIF('asCY Ledger'!A:A,'39909'!A37,'asCY Ledger'!C:C)</f>
        <v>0</v>
      </c>
      <c r="E37" s="565">
        <f t="shared" ref="E37:E38" si="11">C37-D37</f>
        <v>43400</v>
      </c>
      <c r="F37" s="565"/>
      <c r="G37" s="472">
        <f t="shared" ref="G37:G38" si="12">+C37+F37</f>
        <v>43400</v>
      </c>
      <c r="H37" s="564">
        <f t="shared" ref="H37:H38" si="13">+C37</f>
        <v>43400</v>
      </c>
      <c r="I37" s="565"/>
      <c r="J37" s="565"/>
      <c r="K37" s="565"/>
      <c r="L37" s="473">
        <f t="shared" ref="L37:L38" si="14">SUM(H37:K37)</f>
        <v>43400</v>
      </c>
      <c r="M37" s="566"/>
    </row>
    <row r="38" spans="1:13" s="567" customFormat="1" x14ac:dyDescent="0.25">
      <c r="A38" s="60">
        <v>399092471</v>
      </c>
      <c r="B38" s="517" t="s">
        <v>6279</v>
      </c>
      <c r="C38" s="483">
        <f>SUMIF('asCY Ledger'!A:A,'39909'!A38,'asCY Ledger'!D:D)</f>
        <v>0</v>
      </c>
      <c r="D38" s="564">
        <f>SUMIF('asCY Ledger'!A:A,'39909'!A38,'asCY Ledger'!C:C)</f>
        <v>567.11</v>
      </c>
      <c r="E38" s="565">
        <f t="shared" si="11"/>
        <v>-567.11</v>
      </c>
      <c r="F38" s="565"/>
      <c r="G38" s="472">
        <f t="shared" si="12"/>
        <v>0</v>
      </c>
      <c r="H38" s="564">
        <f t="shared" si="13"/>
        <v>0</v>
      </c>
      <c r="I38" s="565"/>
      <c r="J38" s="565"/>
      <c r="K38" s="565"/>
      <c r="L38" s="473">
        <f t="shared" si="14"/>
        <v>0</v>
      </c>
      <c r="M38" s="53"/>
    </row>
    <row r="39" spans="1:13" s="40" customFormat="1" x14ac:dyDescent="0.25">
      <c r="A39" s="511"/>
      <c r="B39" s="512" t="s">
        <v>7</v>
      </c>
      <c r="C39" s="7">
        <f>SUM(C37:C38)</f>
        <v>43400</v>
      </c>
      <c r="D39" s="533">
        <f t="shared" ref="D39:G39" si="15">SUM(D37:D38)</f>
        <v>567.11</v>
      </c>
      <c r="E39" s="575">
        <f t="shared" si="15"/>
        <v>42832.89</v>
      </c>
      <c r="F39" s="575">
        <f t="shared" si="15"/>
        <v>0</v>
      </c>
      <c r="G39" s="514">
        <f t="shared" si="15"/>
        <v>43400</v>
      </c>
      <c r="H39" s="535">
        <f>SUM(H37:H38)</f>
        <v>43400</v>
      </c>
      <c r="I39" s="565">
        <f t="shared" ref="I39:L39" si="16">SUM(I37:I38)</f>
        <v>0</v>
      </c>
      <c r="J39" s="565">
        <f t="shared" si="16"/>
        <v>0</v>
      </c>
      <c r="K39" s="565">
        <f t="shared" si="16"/>
        <v>0</v>
      </c>
      <c r="L39" s="552">
        <f t="shared" si="16"/>
        <v>43400</v>
      </c>
      <c r="M39" s="574"/>
    </row>
    <row r="40" spans="1:13" x14ac:dyDescent="0.25">
      <c r="A40" s="21"/>
      <c r="B40" s="482"/>
      <c r="C40" s="6"/>
      <c r="D40" s="564"/>
      <c r="E40" s="17"/>
      <c r="F40" s="17"/>
      <c r="G40" s="472"/>
      <c r="H40" s="538"/>
      <c r="I40" s="565"/>
      <c r="J40" s="565"/>
      <c r="K40" s="565"/>
      <c r="L40" s="473"/>
      <c r="M40" s="573"/>
    </row>
    <row r="41" spans="1:13" s="40" customFormat="1" ht="15.75" thickBot="1" x14ac:dyDescent="0.3">
      <c r="A41" s="22"/>
      <c r="B41" s="519" t="s">
        <v>8</v>
      </c>
      <c r="C41" s="8">
        <f t="shared" ref="C41:L41" si="17">+C39+C34+C30</f>
        <v>158300</v>
      </c>
      <c r="D41" s="529">
        <f t="shared" si="17"/>
        <v>28775.510000000006</v>
      </c>
      <c r="E41" s="19">
        <f t="shared" si="17"/>
        <v>129524.48999999999</v>
      </c>
      <c r="F41" s="19">
        <f t="shared" si="17"/>
        <v>-9900</v>
      </c>
      <c r="G41" s="493">
        <f t="shared" si="17"/>
        <v>148400</v>
      </c>
      <c r="H41" s="529">
        <f t="shared" si="17"/>
        <v>158300</v>
      </c>
      <c r="I41" s="19">
        <f t="shared" si="17"/>
        <v>0</v>
      </c>
      <c r="J41" s="19">
        <f t="shared" si="17"/>
        <v>900</v>
      </c>
      <c r="K41" s="19">
        <f t="shared" si="17"/>
        <v>0</v>
      </c>
      <c r="L41" s="530">
        <f t="shared" si="17"/>
        <v>159200</v>
      </c>
      <c r="M41" s="576"/>
    </row>
    <row r="42" spans="1:13" s="28" customFormat="1" ht="12" hidden="1" x14ac:dyDescent="0.2">
      <c r="A42" s="26"/>
      <c r="B42" s="27" t="s">
        <v>6262</v>
      </c>
      <c r="C42" s="25">
        <f>158300-C41</f>
        <v>0</v>
      </c>
      <c r="D42" s="25">
        <f>SUMIF('asCY Ledger'!H:H,"39909",'asCY Ledger'!C:C)-D41</f>
        <v>0</v>
      </c>
      <c r="E42" s="25"/>
      <c r="F42" s="25"/>
      <c r="G42" s="25"/>
      <c r="H42" s="25"/>
      <c r="I42" s="25"/>
      <c r="J42" s="25"/>
      <c r="K42" s="25"/>
      <c r="L42" s="25"/>
    </row>
  </sheetData>
  <mergeCells count="3">
    <mergeCell ref="A1:B1"/>
    <mergeCell ref="A2:M2"/>
    <mergeCell ref="A3:M3"/>
  </mergeCells>
  <printOptions horizontalCentered="1"/>
  <pageMargins left="0.39370078740157483" right="0.39370078740157483" top="0.39370078740157483" bottom="0.39370078740157483" header="0.31496062992125984" footer="0"/>
  <pageSetup paperSize="9" scale="69" orientation="landscape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H888"/>
  <sheetViews>
    <sheetView zoomScale="85" zoomScaleNormal="85" workbookViewId="0">
      <pane xSplit="2" ySplit="8" topLeftCell="C9" activePane="bottomRight" state="frozen"/>
      <selection activeCell="B13" sqref="B13"/>
      <selection pane="topRight" activeCell="B13" sqref="B13"/>
      <selection pane="bottomLeft" activeCell="B13" sqref="B13"/>
      <selection pane="bottomRight" activeCell="J19" sqref="J19"/>
    </sheetView>
  </sheetViews>
  <sheetFormatPr defaultColWidth="9.140625" defaultRowHeight="15" x14ac:dyDescent="0.25"/>
  <cols>
    <col min="1" max="1" width="13" style="13" customWidth="1"/>
    <col min="2" max="2" width="43.140625" style="41" bestFit="1" customWidth="1"/>
    <col min="3" max="3" width="14.28515625" style="11" bestFit="1" customWidth="1"/>
    <col min="4" max="5" width="13.28515625" style="11" bestFit="1" customWidth="1"/>
    <col min="6" max="6" width="15.42578125" style="11" bestFit="1" customWidth="1"/>
    <col min="7" max="7" width="9.140625" style="41"/>
    <col min="8" max="8" width="6.7109375" style="3" bestFit="1" customWidth="1"/>
    <col min="9" max="16384" width="9.140625" style="41"/>
  </cols>
  <sheetData>
    <row r="1" spans="1:8" ht="18.75" x14ac:dyDescent="0.25">
      <c r="A1" s="70" t="s">
        <v>9</v>
      </c>
      <c r="B1" s="231"/>
      <c r="C1" s="577"/>
      <c r="D1" s="577"/>
      <c r="E1" s="577"/>
      <c r="F1" s="577"/>
    </row>
    <row r="2" spans="1:8" x14ac:dyDescent="0.25">
      <c r="A2" s="41" t="s">
        <v>10</v>
      </c>
      <c r="B2" s="41" t="s">
        <v>11</v>
      </c>
      <c r="C2" s="577"/>
      <c r="D2" s="577"/>
      <c r="E2" s="577"/>
      <c r="F2" s="577"/>
    </row>
    <row r="3" spans="1:8" x14ac:dyDescent="0.25">
      <c r="A3" s="41" t="s">
        <v>12</v>
      </c>
      <c r="B3" s="41" t="s">
        <v>6335</v>
      </c>
      <c r="C3" s="577"/>
      <c r="D3" s="577"/>
      <c r="E3" s="577"/>
      <c r="F3" s="577"/>
    </row>
    <row r="4" spans="1:8" x14ac:dyDescent="0.25">
      <c r="A4" s="41" t="s">
        <v>13</v>
      </c>
      <c r="B4" s="41" t="s">
        <v>6336</v>
      </c>
      <c r="C4" s="577"/>
      <c r="D4" s="577"/>
      <c r="E4" s="577"/>
      <c r="F4" s="577"/>
    </row>
    <row r="5" spans="1:8" x14ac:dyDescent="0.25">
      <c r="A5" s="41" t="s">
        <v>14</v>
      </c>
      <c r="B5" s="41" t="s">
        <v>6337</v>
      </c>
      <c r="C5" s="577"/>
      <c r="D5" s="577"/>
      <c r="E5" s="577"/>
      <c r="F5" s="577"/>
    </row>
    <row r="6" spans="1:8" x14ac:dyDescent="0.25">
      <c r="A6" s="15"/>
    </row>
    <row r="7" spans="1:8" ht="15.75" x14ac:dyDescent="0.25">
      <c r="A7" s="71" t="s">
        <v>6338</v>
      </c>
      <c r="C7" s="41"/>
      <c r="D7" s="41"/>
      <c r="E7" s="41"/>
      <c r="F7" s="41"/>
      <c r="H7" s="41"/>
    </row>
    <row r="8" spans="1:8" s="246" customFormat="1" ht="45" x14ac:dyDescent="0.25">
      <c r="A8" s="578" t="s">
        <v>15</v>
      </c>
      <c r="B8" s="579" t="s">
        <v>16</v>
      </c>
      <c r="C8" s="580" t="s">
        <v>2791</v>
      </c>
      <c r="D8" s="581" t="s">
        <v>2792</v>
      </c>
      <c r="E8" s="580" t="s">
        <v>2793</v>
      </c>
      <c r="F8" s="580" t="s">
        <v>2745</v>
      </c>
      <c r="H8" s="2" t="s">
        <v>22</v>
      </c>
    </row>
    <row r="9" spans="1:8" x14ac:dyDescent="0.25">
      <c r="A9" s="582" t="s">
        <v>6339</v>
      </c>
      <c r="B9" s="372" t="s">
        <v>6340</v>
      </c>
      <c r="C9" s="583">
        <v>58739.49</v>
      </c>
      <c r="D9" s="583">
        <v>196800</v>
      </c>
      <c r="E9" s="583">
        <v>196800</v>
      </c>
      <c r="F9" s="583">
        <v>-138060.51</v>
      </c>
      <c r="H9" s="3" t="str">
        <f>LEFT(A9,5)</f>
        <v>14001</v>
      </c>
    </row>
    <row r="10" spans="1:8" x14ac:dyDescent="0.25">
      <c r="A10" s="582" t="s">
        <v>6341</v>
      </c>
      <c r="B10" s="372" t="s">
        <v>6342</v>
      </c>
      <c r="C10" s="583">
        <v>5360.74</v>
      </c>
      <c r="D10" s="583">
        <v>0</v>
      </c>
      <c r="E10" s="583">
        <v>0</v>
      </c>
      <c r="F10" s="583">
        <v>5360.74</v>
      </c>
      <c r="H10" s="3" t="str">
        <f t="shared" ref="H10:H73" si="0">LEFT(A10,5)</f>
        <v>14001</v>
      </c>
    </row>
    <row r="11" spans="1:8" x14ac:dyDescent="0.25">
      <c r="A11" s="582" t="s">
        <v>6343</v>
      </c>
      <c r="B11" s="372" t="s">
        <v>6344</v>
      </c>
      <c r="C11" s="583">
        <v>165</v>
      </c>
      <c r="D11" s="583">
        <v>0</v>
      </c>
      <c r="E11" s="583">
        <v>0</v>
      </c>
      <c r="F11" s="583">
        <v>165</v>
      </c>
      <c r="H11" s="3" t="str">
        <f t="shared" si="0"/>
        <v>14001</v>
      </c>
    </row>
    <row r="12" spans="1:8" x14ac:dyDescent="0.25">
      <c r="A12" s="582" t="s">
        <v>6345</v>
      </c>
      <c r="B12" s="372" t="s">
        <v>6346</v>
      </c>
      <c r="C12" s="583">
        <v>0</v>
      </c>
      <c r="D12" s="583">
        <v>2500</v>
      </c>
      <c r="E12" s="583">
        <v>2500</v>
      </c>
      <c r="F12" s="583">
        <v>-2500</v>
      </c>
      <c r="H12" s="3" t="str">
        <f t="shared" si="0"/>
        <v>14001</v>
      </c>
    </row>
    <row r="13" spans="1:8" x14ac:dyDescent="0.25">
      <c r="A13" s="582" t="s">
        <v>6347</v>
      </c>
      <c r="B13" s="372" t="s">
        <v>6348</v>
      </c>
      <c r="C13" s="583">
        <v>0</v>
      </c>
      <c r="D13" s="583">
        <v>800</v>
      </c>
      <c r="E13" s="583">
        <v>800</v>
      </c>
      <c r="F13" s="583">
        <v>-800</v>
      </c>
      <c r="H13" s="3" t="str">
        <f t="shared" si="0"/>
        <v>14001</v>
      </c>
    </row>
    <row r="14" spans="1:8" x14ac:dyDescent="0.25">
      <c r="A14" s="582" t="s">
        <v>6349</v>
      </c>
      <c r="B14" s="372" t="s">
        <v>6350</v>
      </c>
      <c r="C14" s="583">
        <v>0</v>
      </c>
      <c r="D14" s="583">
        <v>500</v>
      </c>
      <c r="E14" s="583">
        <v>500</v>
      </c>
      <c r="F14" s="583">
        <v>-500</v>
      </c>
      <c r="H14" s="3" t="str">
        <f t="shared" si="0"/>
        <v>14001</v>
      </c>
    </row>
    <row r="15" spans="1:8" x14ac:dyDescent="0.25">
      <c r="A15" s="582" t="s">
        <v>6351</v>
      </c>
      <c r="B15" s="372" t="s">
        <v>6352</v>
      </c>
      <c r="C15" s="583">
        <v>0</v>
      </c>
      <c r="D15" s="583">
        <v>2800</v>
      </c>
      <c r="E15" s="583">
        <v>2800</v>
      </c>
      <c r="F15" s="583">
        <v>-2800</v>
      </c>
      <c r="H15" s="3" t="str">
        <f t="shared" si="0"/>
        <v>14001</v>
      </c>
    </row>
    <row r="16" spans="1:8" x14ac:dyDescent="0.25">
      <c r="A16" s="582" t="s">
        <v>6353</v>
      </c>
      <c r="B16" s="372" t="s">
        <v>6354</v>
      </c>
      <c r="C16" s="583">
        <v>60.9</v>
      </c>
      <c r="D16" s="583">
        <v>200</v>
      </c>
      <c r="E16" s="583">
        <v>200</v>
      </c>
      <c r="F16" s="583">
        <v>-139.1</v>
      </c>
      <c r="H16" s="3" t="str">
        <f t="shared" si="0"/>
        <v>14001</v>
      </c>
    </row>
    <row r="17" spans="1:8" x14ac:dyDescent="0.25">
      <c r="A17" s="582" t="s">
        <v>6355</v>
      </c>
      <c r="B17" s="372" t="s">
        <v>6356</v>
      </c>
      <c r="C17" s="583">
        <v>2095</v>
      </c>
      <c r="D17" s="583">
        <v>0</v>
      </c>
      <c r="E17" s="583">
        <v>0</v>
      </c>
      <c r="F17" s="583">
        <v>2095</v>
      </c>
      <c r="H17" s="3" t="str">
        <f t="shared" si="0"/>
        <v>14001</v>
      </c>
    </row>
    <row r="18" spans="1:8" x14ac:dyDescent="0.25">
      <c r="A18" s="582" t="s">
        <v>6357</v>
      </c>
      <c r="B18" s="372" t="s">
        <v>6358</v>
      </c>
      <c r="C18" s="583">
        <v>183</v>
      </c>
      <c r="D18" s="583">
        <v>300</v>
      </c>
      <c r="E18" s="583">
        <v>300</v>
      </c>
      <c r="F18" s="583">
        <v>-117</v>
      </c>
      <c r="H18" s="3" t="str">
        <f t="shared" si="0"/>
        <v>14001</v>
      </c>
    </row>
    <row r="19" spans="1:8" x14ac:dyDescent="0.25">
      <c r="A19" s="582" t="s">
        <v>6359</v>
      </c>
      <c r="B19" s="372" t="s">
        <v>6360</v>
      </c>
      <c r="C19" s="583">
        <v>2522</v>
      </c>
      <c r="D19" s="583">
        <v>0</v>
      </c>
      <c r="E19" s="583">
        <v>0</v>
      </c>
      <c r="F19" s="583">
        <v>2522</v>
      </c>
      <c r="H19" s="3" t="str">
        <f t="shared" si="0"/>
        <v>14001</v>
      </c>
    </row>
    <row r="20" spans="1:8" x14ac:dyDescent="0.25">
      <c r="A20" s="582" t="s">
        <v>6361</v>
      </c>
      <c r="B20" s="372" t="s">
        <v>6362</v>
      </c>
      <c r="C20" s="583">
        <v>395.78</v>
      </c>
      <c r="D20" s="583">
        <v>1000</v>
      </c>
      <c r="E20" s="583">
        <v>1000</v>
      </c>
      <c r="F20" s="583">
        <v>-604.22</v>
      </c>
      <c r="H20" s="3" t="str">
        <f t="shared" si="0"/>
        <v>14001</v>
      </c>
    </row>
    <row r="21" spans="1:8" x14ac:dyDescent="0.25">
      <c r="A21" s="582" t="s">
        <v>6363</v>
      </c>
      <c r="B21" s="372" t="s">
        <v>6364</v>
      </c>
      <c r="C21" s="583">
        <v>-150</v>
      </c>
      <c r="D21" s="583">
        <v>-600</v>
      </c>
      <c r="E21" s="583">
        <v>-600</v>
      </c>
      <c r="F21" s="583">
        <v>450</v>
      </c>
      <c r="H21" s="3" t="str">
        <f t="shared" si="0"/>
        <v>14001</v>
      </c>
    </row>
    <row r="22" spans="1:8" x14ac:dyDescent="0.25">
      <c r="A22" s="582" t="s">
        <v>6365</v>
      </c>
      <c r="B22" s="372" t="s">
        <v>6366</v>
      </c>
      <c r="C22" s="583">
        <v>0</v>
      </c>
      <c r="D22" s="583">
        <v>-200</v>
      </c>
      <c r="E22" s="583">
        <v>-200</v>
      </c>
      <c r="F22" s="583">
        <v>200</v>
      </c>
      <c r="H22" s="3" t="str">
        <f t="shared" si="0"/>
        <v>14001</v>
      </c>
    </row>
    <row r="23" spans="1:8" x14ac:dyDescent="0.25">
      <c r="A23" s="582" t="s">
        <v>6367</v>
      </c>
      <c r="B23" s="372" t="s">
        <v>6368</v>
      </c>
      <c r="C23" s="583">
        <v>-248</v>
      </c>
      <c r="D23" s="583">
        <v>-2000</v>
      </c>
      <c r="E23" s="583">
        <v>-2000</v>
      </c>
      <c r="F23" s="583">
        <v>1752</v>
      </c>
      <c r="H23" s="3" t="str">
        <f t="shared" si="0"/>
        <v>14001</v>
      </c>
    </row>
    <row r="24" spans="1:8" x14ac:dyDescent="0.25">
      <c r="A24" s="582" t="s">
        <v>6369</v>
      </c>
      <c r="B24" s="372" t="s">
        <v>6370</v>
      </c>
      <c r="C24" s="583">
        <v>-805</v>
      </c>
      <c r="D24" s="583">
        <v>0</v>
      </c>
      <c r="E24" s="583">
        <v>0</v>
      </c>
      <c r="F24" s="583">
        <v>-805</v>
      </c>
      <c r="H24" s="3" t="str">
        <f t="shared" si="0"/>
        <v>14001</v>
      </c>
    </row>
    <row r="25" spans="1:8" x14ac:dyDescent="0.25">
      <c r="A25" s="582" t="s">
        <v>6371</v>
      </c>
      <c r="B25" s="372" t="s">
        <v>6372</v>
      </c>
      <c r="C25" s="583">
        <v>7029</v>
      </c>
      <c r="D25" s="583">
        <v>300</v>
      </c>
      <c r="E25" s="583">
        <v>300</v>
      </c>
      <c r="F25" s="583">
        <v>6729</v>
      </c>
      <c r="H25" s="3" t="str">
        <f t="shared" si="0"/>
        <v>14004</v>
      </c>
    </row>
    <row r="26" spans="1:8" x14ac:dyDescent="0.25">
      <c r="A26" s="582" t="s">
        <v>6373</v>
      </c>
      <c r="B26" s="372" t="s">
        <v>6374</v>
      </c>
      <c r="C26" s="583">
        <v>4845</v>
      </c>
      <c r="D26" s="583">
        <v>0</v>
      </c>
      <c r="E26" s="583">
        <v>0</v>
      </c>
      <c r="F26" s="583">
        <v>4845</v>
      </c>
      <c r="H26" s="3" t="str">
        <f t="shared" si="0"/>
        <v>14004</v>
      </c>
    </row>
    <row r="27" spans="1:8" x14ac:dyDescent="0.25">
      <c r="A27" s="582" t="s">
        <v>6375</v>
      </c>
      <c r="B27" s="372" t="s">
        <v>6376</v>
      </c>
      <c r="C27" s="583">
        <v>2694.8</v>
      </c>
      <c r="D27" s="583">
        <v>1000</v>
      </c>
      <c r="E27" s="583">
        <v>1000</v>
      </c>
      <c r="F27" s="583">
        <v>1694.8</v>
      </c>
      <c r="H27" s="3" t="str">
        <f t="shared" si="0"/>
        <v>14004</v>
      </c>
    </row>
    <row r="28" spans="1:8" x14ac:dyDescent="0.25">
      <c r="A28" s="582" t="s">
        <v>6377</v>
      </c>
      <c r="B28" s="372" t="s">
        <v>6378</v>
      </c>
      <c r="C28" s="583">
        <v>321.36</v>
      </c>
      <c r="D28" s="583">
        <v>2000</v>
      </c>
      <c r="E28" s="583">
        <v>2000</v>
      </c>
      <c r="F28" s="583">
        <v>-1678.64</v>
      </c>
      <c r="H28" s="3" t="str">
        <f t="shared" si="0"/>
        <v>14004</v>
      </c>
    </row>
    <row r="29" spans="1:8" x14ac:dyDescent="0.25">
      <c r="A29" s="582" t="s">
        <v>6379</v>
      </c>
      <c r="B29" s="372" t="s">
        <v>6380</v>
      </c>
      <c r="C29" s="583">
        <v>-50</v>
      </c>
      <c r="D29" s="583">
        <v>0</v>
      </c>
      <c r="E29" s="583">
        <v>0</v>
      </c>
      <c r="F29" s="583">
        <v>-50</v>
      </c>
      <c r="H29" s="3" t="str">
        <f t="shared" si="0"/>
        <v>14004</v>
      </c>
    </row>
    <row r="30" spans="1:8" x14ac:dyDescent="0.25">
      <c r="A30" s="582" t="s">
        <v>6381</v>
      </c>
      <c r="B30" s="372" t="s">
        <v>6382</v>
      </c>
      <c r="C30" s="583">
        <v>-2228</v>
      </c>
      <c r="D30" s="583">
        <v>-2000</v>
      </c>
      <c r="E30" s="583">
        <v>-2000</v>
      </c>
      <c r="F30" s="583">
        <v>-228</v>
      </c>
      <c r="H30" s="3" t="str">
        <f t="shared" si="0"/>
        <v>14004</v>
      </c>
    </row>
    <row r="31" spans="1:8" x14ac:dyDescent="0.25">
      <c r="A31" s="582" t="s">
        <v>6383</v>
      </c>
      <c r="B31" s="372" t="s">
        <v>6384</v>
      </c>
      <c r="C31" s="583">
        <v>25363.46</v>
      </c>
      <c r="D31" s="583">
        <v>35300</v>
      </c>
      <c r="E31" s="583">
        <v>35300</v>
      </c>
      <c r="F31" s="583">
        <v>-9936.5400000000009</v>
      </c>
      <c r="H31" s="3" t="str">
        <f t="shared" si="0"/>
        <v>14006</v>
      </c>
    </row>
    <row r="32" spans="1:8" x14ac:dyDescent="0.25">
      <c r="A32" s="582" t="s">
        <v>6385</v>
      </c>
      <c r="B32" s="372" t="s">
        <v>6386</v>
      </c>
      <c r="C32" s="583">
        <v>12.25</v>
      </c>
      <c r="D32" s="583">
        <v>100</v>
      </c>
      <c r="E32" s="583">
        <v>100</v>
      </c>
      <c r="F32" s="583">
        <v>-87.75</v>
      </c>
      <c r="H32" s="3" t="str">
        <f t="shared" si="0"/>
        <v>14006</v>
      </c>
    </row>
    <row r="33" spans="1:8" x14ac:dyDescent="0.25">
      <c r="A33" s="582" t="s">
        <v>6387</v>
      </c>
      <c r="B33" s="372" t="s">
        <v>6388</v>
      </c>
      <c r="C33" s="583">
        <v>0</v>
      </c>
      <c r="D33" s="583">
        <v>2000</v>
      </c>
      <c r="E33" s="583">
        <v>2000</v>
      </c>
      <c r="F33" s="583">
        <v>-2000</v>
      </c>
      <c r="H33" s="3" t="str">
        <f t="shared" si="0"/>
        <v>14006</v>
      </c>
    </row>
    <row r="34" spans="1:8" x14ac:dyDescent="0.25">
      <c r="A34" s="582" t="s">
        <v>6389</v>
      </c>
      <c r="B34" s="372" t="s">
        <v>6390</v>
      </c>
      <c r="C34" s="583">
        <v>0</v>
      </c>
      <c r="D34" s="583">
        <v>100</v>
      </c>
      <c r="E34" s="583">
        <v>100</v>
      </c>
      <c r="F34" s="583">
        <v>-100</v>
      </c>
      <c r="H34" s="3" t="str">
        <f t="shared" si="0"/>
        <v>14006</v>
      </c>
    </row>
    <row r="35" spans="1:8" x14ac:dyDescent="0.25">
      <c r="A35" s="582" t="s">
        <v>6391</v>
      </c>
      <c r="B35" s="372" t="s">
        <v>6392</v>
      </c>
      <c r="C35" s="583">
        <v>0</v>
      </c>
      <c r="D35" s="583">
        <v>-14000</v>
      </c>
      <c r="E35" s="583">
        <v>-14000</v>
      </c>
      <c r="F35" s="583">
        <v>14000</v>
      </c>
      <c r="H35" s="3" t="str">
        <f t="shared" si="0"/>
        <v>14006</v>
      </c>
    </row>
    <row r="36" spans="1:8" x14ac:dyDescent="0.25">
      <c r="A36" s="582" t="s">
        <v>6393</v>
      </c>
      <c r="B36" s="372" t="s">
        <v>6394</v>
      </c>
      <c r="C36" s="583">
        <v>25.83</v>
      </c>
      <c r="D36" s="583">
        <v>-13040</v>
      </c>
      <c r="E36" s="583">
        <v>-13040</v>
      </c>
      <c r="F36" s="583">
        <v>13065.83</v>
      </c>
      <c r="H36" s="3" t="str">
        <f t="shared" si="0"/>
        <v>14006</v>
      </c>
    </row>
    <row r="37" spans="1:8" x14ac:dyDescent="0.25">
      <c r="A37" s="582" t="s">
        <v>6395</v>
      </c>
      <c r="B37" s="372" t="s">
        <v>6396</v>
      </c>
      <c r="C37" s="583">
        <v>0</v>
      </c>
      <c r="D37" s="583">
        <v>-5400</v>
      </c>
      <c r="E37" s="583">
        <v>-5400</v>
      </c>
      <c r="F37" s="583">
        <v>5400</v>
      </c>
      <c r="H37" s="3" t="str">
        <f t="shared" si="0"/>
        <v>14006</v>
      </c>
    </row>
    <row r="38" spans="1:8" x14ac:dyDescent="0.25">
      <c r="A38" s="582" t="s">
        <v>6397</v>
      </c>
      <c r="B38" s="372" t="s">
        <v>6398</v>
      </c>
      <c r="C38" s="583">
        <v>0</v>
      </c>
      <c r="D38" s="583">
        <v>-100</v>
      </c>
      <c r="E38" s="583">
        <v>-100</v>
      </c>
      <c r="F38" s="583">
        <v>100</v>
      </c>
      <c r="H38" s="3" t="str">
        <f t="shared" si="0"/>
        <v>14006</v>
      </c>
    </row>
    <row r="39" spans="1:8" x14ac:dyDescent="0.25">
      <c r="A39" s="582" t="s">
        <v>6399</v>
      </c>
      <c r="B39" s="372" t="s">
        <v>6400</v>
      </c>
      <c r="C39" s="583">
        <v>0</v>
      </c>
      <c r="D39" s="583">
        <v>100</v>
      </c>
      <c r="E39" s="583">
        <v>100</v>
      </c>
      <c r="F39" s="583">
        <v>-100</v>
      </c>
      <c r="H39" s="3" t="str">
        <f t="shared" si="0"/>
        <v>14007</v>
      </c>
    </row>
    <row r="40" spans="1:8" x14ac:dyDescent="0.25">
      <c r="A40" s="582" t="s">
        <v>6401</v>
      </c>
      <c r="B40" s="372" t="s">
        <v>6402</v>
      </c>
      <c r="C40" s="583">
        <v>4759.54</v>
      </c>
      <c r="D40" s="583">
        <v>5100</v>
      </c>
      <c r="E40" s="583">
        <v>5100</v>
      </c>
      <c r="F40" s="583">
        <v>-340.46</v>
      </c>
      <c r="H40" s="3" t="str">
        <f t="shared" si="0"/>
        <v>14007</v>
      </c>
    </row>
    <row r="41" spans="1:8" x14ac:dyDescent="0.25">
      <c r="A41" s="582" t="s">
        <v>6403</v>
      </c>
      <c r="B41" s="372" t="s">
        <v>6404</v>
      </c>
      <c r="C41" s="583">
        <v>0</v>
      </c>
      <c r="D41" s="583">
        <v>1500</v>
      </c>
      <c r="E41" s="583">
        <v>1500</v>
      </c>
      <c r="F41" s="583">
        <v>-1500</v>
      </c>
      <c r="H41" s="3" t="str">
        <f t="shared" si="0"/>
        <v>14007</v>
      </c>
    </row>
    <row r="42" spans="1:8" x14ac:dyDescent="0.25">
      <c r="A42" s="582" t="s">
        <v>6405</v>
      </c>
      <c r="B42" s="372" t="s">
        <v>6406</v>
      </c>
      <c r="C42" s="583">
        <v>-310.82</v>
      </c>
      <c r="D42" s="583">
        <v>-1500</v>
      </c>
      <c r="E42" s="583">
        <v>-1500</v>
      </c>
      <c r="F42" s="583">
        <v>1189.18</v>
      </c>
      <c r="H42" s="3" t="str">
        <f t="shared" si="0"/>
        <v>14007</v>
      </c>
    </row>
    <row r="43" spans="1:8" x14ac:dyDescent="0.25">
      <c r="A43" s="582" t="s">
        <v>6407</v>
      </c>
      <c r="B43" s="372" t="s">
        <v>6408</v>
      </c>
      <c r="C43" s="583">
        <v>0</v>
      </c>
      <c r="D43" s="583">
        <v>200</v>
      </c>
      <c r="E43" s="583">
        <v>200</v>
      </c>
      <c r="F43" s="583">
        <v>-200</v>
      </c>
      <c r="H43" s="3" t="str">
        <f t="shared" si="0"/>
        <v>14008</v>
      </c>
    </row>
    <row r="44" spans="1:8" x14ac:dyDescent="0.25">
      <c r="A44" s="582" t="s">
        <v>6409</v>
      </c>
      <c r="B44" s="372" t="s">
        <v>6410</v>
      </c>
      <c r="C44" s="583">
        <v>-361848</v>
      </c>
      <c r="D44" s="583">
        <v>0</v>
      </c>
      <c r="E44" s="583">
        <v>0</v>
      </c>
      <c r="F44" s="583">
        <v>-361848</v>
      </c>
      <c r="H44" s="3" t="str">
        <f t="shared" si="0"/>
        <v>14008</v>
      </c>
    </row>
    <row r="45" spans="1:8" x14ac:dyDescent="0.25">
      <c r="A45" s="582" t="s">
        <v>6411</v>
      </c>
      <c r="B45" s="372" t="s">
        <v>6412</v>
      </c>
      <c r="C45" s="583">
        <v>0</v>
      </c>
      <c r="D45" s="583">
        <v>-10000</v>
      </c>
      <c r="E45" s="583">
        <v>-10000</v>
      </c>
      <c r="F45" s="583">
        <v>10000</v>
      </c>
      <c r="H45" s="3" t="str">
        <f t="shared" si="0"/>
        <v>14008</v>
      </c>
    </row>
    <row r="46" spans="1:8" x14ac:dyDescent="0.25">
      <c r="A46" s="582" t="s">
        <v>6413</v>
      </c>
      <c r="B46" s="372" t="s">
        <v>6414</v>
      </c>
      <c r="C46" s="583">
        <v>0</v>
      </c>
      <c r="D46" s="583">
        <v>35300</v>
      </c>
      <c r="E46" s="583">
        <v>35300</v>
      </c>
      <c r="F46" s="583">
        <v>-35300</v>
      </c>
      <c r="H46" s="3" t="str">
        <f t="shared" si="0"/>
        <v>14101</v>
      </c>
    </row>
    <row r="47" spans="1:8" x14ac:dyDescent="0.25">
      <c r="A47" s="582" t="s">
        <v>6415</v>
      </c>
      <c r="B47" s="372" t="s">
        <v>6416</v>
      </c>
      <c r="C47" s="583">
        <v>0</v>
      </c>
      <c r="D47" s="583">
        <v>-3934</v>
      </c>
      <c r="E47" s="583">
        <v>-3934</v>
      </c>
      <c r="F47" s="583">
        <v>3934</v>
      </c>
      <c r="H47" s="3" t="str">
        <f t="shared" si="0"/>
        <v>14101</v>
      </c>
    </row>
    <row r="48" spans="1:8" x14ac:dyDescent="0.25">
      <c r="A48" s="582" t="s">
        <v>6417</v>
      </c>
      <c r="B48" s="372" t="s">
        <v>6418</v>
      </c>
      <c r="C48" s="583">
        <v>0</v>
      </c>
      <c r="D48" s="583">
        <v>13800</v>
      </c>
      <c r="E48" s="583">
        <v>13800</v>
      </c>
      <c r="F48" s="583">
        <v>-13800</v>
      </c>
      <c r="H48" s="3" t="str">
        <f t="shared" si="0"/>
        <v>14101</v>
      </c>
    </row>
    <row r="49" spans="1:8" x14ac:dyDescent="0.25">
      <c r="A49" s="582" t="s">
        <v>6419</v>
      </c>
      <c r="B49" s="372" t="s">
        <v>6420</v>
      </c>
      <c r="C49" s="583">
        <v>0</v>
      </c>
      <c r="D49" s="583">
        <v>500</v>
      </c>
      <c r="E49" s="583">
        <v>500</v>
      </c>
      <c r="F49" s="583">
        <v>-500</v>
      </c>
      <c r="H49" s="3" t="str">
        <f t="shared" si="0"/>
        <v>14101</v>
      </c>
    </row>
    <row r="50" spans="1:8" x14ac:dyDescent="0.25">
      <c r="A50" s="582" t="s">
        <v>6421</v>
      </c>
      <c r="B50" s="372" t="s">
        <v>6422</v>
      </c>
      <c r="C50" s="583">
        <v>0</v>
      </c>
      <c r="D50" s="583">
        <v>300</v>
      </c>
      <c r="E50" s="583">
        <v>300</v>
      </c>
      <c r="F50" s="583">
        <v>-300</v>
      </c>
      <c r="H50" s="3" t="str">
        <f t="shared" si="0"/>
        <v>14101</v>
      </c>
    </row>
    <row r="51" spans="1:8" x14ac:dyDescent="0.25">
      <c r="A51" s="582" t="s">
        <v>6423</v>
      </c>
      <c r="B51" s="372" t="s">
        <v>6424</v>
      </c>
      <c r="C51" s="583">
        <v>4615</v>
      </c>
      <c r="D51" s="583">
        <v>4400</v>
      </c>
      <c r="E51" s="583">
        <v>4400</v>
      </c>
      <c r="F51" s="583">
        <v>215</v>
      </c>
      <c r="H51" s="3" t="str">
        <f t="shared" si="0"/>
        <v>14101</v>
      </c>
    </row>
    <row r="52" spans="1:8" x14ac:dyDescent="0.25">
      <c r="A52" s="582" t="s">
        <v>6425</v>
      </c>
      <c r="B52" s="372" t="s">
        <v>6426</v>
      </c>
      <c r="C52" s="583">
        <v>0</v>
      </c>
      <c r="D52" s="583">
        <v>-100</v>
      </c>
      <c r="E52" s="583">
        <v>-100</v>
      </c>
      <c r="F52" s="583">
        <v>100</v>
      </c>
      <c r="H52" s="3" t="str">
        <f t="shared" si="0"/>
        <v>14101</v>
      </c>
    </row>
    <row r="53" spans="1:8" x14ac:dyDescent="0.25">
      <c r="A53" s="582" t="s">
        <v>6427</v>
      </c>
      <c r="B53" s="372" t="s">
        <v>6428</v>
      </c>
      <c r="C53" s="583">
        <v>0</v>
      </c>
      <c r="D53" s="583">
        <v>100</v>
      </c>
      <c r="E53" s="583">
        <v>100</v>
      </c>
      <c r="F53" s="583">
        <v>-100</v>
      </c>
      <c r="H53" s="3" t="str">
        <f t="shared" si="0"/>
        <v>14102</v>
      </c>
    </row>
    <row r="54" spans="1:8" x14ac:dyDescent="0.25">
      <c r="A54" s="582" t="s">
        <v>6429</v>
      </c>
      <c r="B54" s="372" t="s">
        <v>6430</v>
      </c>
      <c r="C54" s="583">
        <v>0</v>
      </c>
      <c r="D54" s="583">
        <v>4000</v>
      </c>
      <c r="E54" s="583">
        <v>4000</v>
      </c>
      <c r="F54" s="583">
        <v>-4000</v>
      </c>
      <c r="H54" s="3" t="str">
        <f t="shared" si="0"/>
        <v>14102</v>
      </c>
    </row>
    <row r="55" spans="1:8" x14ac:dyDescent="0.25">
      <c r="A55" s="582" t="s">
        <v>6431</v>
      </c>
      <c r="B55" s="372" t="s">
        <v>6432</v>
      </c>
      <c r="C55" s="583">
        <v>33500</v>
      </c>
      <c r="D55" s="583">
        <v>75500</v>
      </c>
      <c r="E55" s="583">
        <v>75500</v>
      </c>
      <c r="F55" s="583">
        <v>-42000</v>
      </c>
      <c r="H55" s="3" t="str">
        <f t="shared" si="0"/>
        <v>14103</v>
      </c>
    </row>
    <row r="56" spans="1:8" x14ac:dyDescent="0.25">
      <c r="A56" s="582" t="s">
        <v>6433</v>
      </c>
      <c r="B56" s="372" t="s">
        <v>6434</v>
      </c>
      <c r="C56" s="583">
        <v>0</v>
      </c>
      <c r="D56" s="583">
        <v>2500</v>
      </c>
      <c r="E56" s="583">
        <v>2500</v>
      </c>
      <c r="F56" s="583">
        <v>-2500</v>
      </c>
      <c r="H56" s="3" t="str">
        <f t="shared" si="0"/>
        <v>14103</v>
      </c>
    </row>
    <row r="57" spans="1:8" x14ac:dyDescent="0.25">
      <c r="A57" s="582" t="s">
        <v>6435</v>
      </c>
      <c r="B57" s="372" t="s">
        <v>6436</v>
      </c>
      <c r="C57" s="583">
        <v>1194</v>
      </c>
      <c r="D57" s="583">
        <v>0</v>
      </c>
      <c r="E57" s="583">
        <v>0</v>
      </c>
      <c r="F57" s="583">
        <v>1194</v>
      </c>
      <c r="H57" s="3" t="str">
        <f t="shared" si="0"/>
        <v>14103</v>
      </c>
    </row>
    <row r="58" spans="1:8" x14ac:dyDescent="0.25">
      <c r="A58" s="582" t="s">
        <v>6437</v>
      </c>
      <c r="B58" s="372" t="s">
        <v>6438</v>
      </c>
      <c r="C58" s="583">
        <v>0</v>
      </c>
      <c r="D58" s="583">
        <v>-3000</v>
      </c>
      <c r="E58" s="583">
        <v>-3000</v>
      </c>
      <c r="F58" s="583">
        <v>3000</v>
      </c>
      <c r="H58" s="3" t="str">
        <f t="shared" si="0"/>
        <v>14103</v>
      </c>
    </row>
    <row r="59" spans="1:8" x14ac:dyDescent="0.25">
      <c r="A59" s="582" t="s">
        <v>6439</v>
      </c>
      <c r="B59" s="372" t="s">
        <v>6440</v>
      </c>
      <c r="C59" s="583">
        <v>35691.21</v>
      </c>
      <c r="D59" s="583">
        <v>155100</v>
      </c>
      <c r="E59" s="583">
        <v>155100</v>
      </c>
      <c r="F59" s="583">
        <v>-119408.79</v>
      </c>
      <c r="H59" s="3" t="str">
        <f t="shared" si="0"/>
        <v>14104</v>
      </c>
    </row>
    <row r="60" spans="1:8" x14ac:dyDescent="0.25">
      <c r="A60" s="582" t="s">
        <v>6441</v>
      </c>
      <c r="B60" s="372" t="s">
        <v>6442</v>
      </c>
      <c r="C60" s="583">
        <v>25.03</v>
      </c>
      <c r="D60" s="583">
        <v>800</v>
      </c>
      <c r="E60" s="583">
        <v>800</v>
      </c>
      <c r="F60" s="583">
        <v>-774.97</v>
      </c>
      <c r="H60" s="3" t="str">
        <f t="shared" si="0"/>
        <v>14104</v>
      </c>
    </row>
    <row r="61" spans="1:8" x14ac:dyDescent="0.25">
      <c r="A61" s="582" t="s">
        <v>6443</v>
      </c>
      <c r="B61" s="372" t="s">
        <v>6444</v>
      </c>
      <c r="C61" s="583">
        <v>0</v>
      </c>
      <c r="D61" s="583">
        <v>100</v>
      </c>
      <c r="E61" s="583">
        <v>100</v>
      </c>
      <c r="F61" s="583">
        <v>-100</v>
      </c>
      <c r="H61" s="3" t="str">
        <f t="shared" si="0"/>
        <v>14104</v>
      </c>
    </row>
    <row r="62" spans="1:8" x14ac:dyDescent="0.25">
      <c r="A62" s="582" t="s">
        <v>6445</v>
      </c>
      <c r="B62" s="372" t="s">
        <v>6446</v>
      </c>
      <c r="C62" s="583">
        <v>0</v>
      </c>
      <c r="D62" s="583">
        <v>900</v>
      </c>
      <c r="E62" s="583">
        <v>900</v>
      </c>
      <c r="F62" s="583">
        <v>-900</v>
      </c>
      <c r="H62" s="3" t="str">
        <f t="shared" si="0"/>
        <v>14104</v>
      </c>
    </row>
    <row r="63" spans="1:8" x14ac:dyDescent="0.25">
      <c r="A63" s="582" t="s">
        <v>6447</v>
      </c>
      <c r="B63" s="372" t="s">
        <v>6448</v>
      </c>
      <c r="C63" s="583">
        <v>4225</v>
      </c>
      <c r="D63" s="583">
        <v>6400</v>
      </c>
      <c r="E63" s="583">
        <v>6400</v>
      </c>
      <c r="F63" s="583">
        <v>-2175</v>
      </c>
      <c r="H63" s="3" t="str">
        <f t="shared" si="0"/>
        <v>14104</v>
      </c>
    </row>
    <row r="64" spans="1:8" x14ac:dyDescent="0.25">
      <c r="A64" s="582" t="s">
        <v>6449</v>
      </c>
      <c r="B64" s="372" t="s">
        <v>6450</v>
      </c>
      <c r="C64" s="583">
        <v>0</v>
      </c>
      <c r="D64" s="583">
        <v>700</v>
      </c>
      <c r="E64" s="583">
        <v>700</v>
      </c>
      <c r="F64" s="583">
        <v>-700</v>
      </c>
      <c r="H64" s="3" t="str">
        <f t="shared" si="0"/>
        <v>14104</v>
      </c>
    </row>
    <row r="65" spans="1:8" x14ac:dyDescent="0.25">
      <c r="A65" s="582" t="s">
        <v>6451</v>
      </c>
      <c r="B65" s="372" t="s">
        <v>6452</v>
      </c>
      <c r="C65" s="583">
        <v>-25</v>
      </c>
      <c r="D65" s="583">
        <v>0</v>
      </c>
      <c r="E65" s="583">
        <v>0</v>
      </c>
      <c r="F65" s="583">
        <v>-25</v>
      </c>
      <c r="H65" s="3" t="str">
        <f t="shared" si="0"/>
        <v>14104</v>
      </c>
    </row>
    <row r="66" spans="1:8" x14ac:dyDescent="0.25">
      <c r="A66" s="582" t="s">
        <v>6453</v>
      </c>
      <c r="B66" s="372" t="s">
        <v>6454</v>
      </c>
      <c r="C66" s="583">
        <v>0</v>
      </c>
      <c r="D66" s="583">
        <v>200</v>
      </c>
      <c r="E66" s="583">
        <v>200</v>
      </c>
      <c r="F66" s="583">
        <v>-200</v>
      </c>
      <c r="H66" s="3" t="str">
        <f t="shared" si="0"/>
        <v>14106</v>
      </c>
    </row>
    <row r="67" spans="1:8" x14ac:dyDescent="0.25">
      <c r="A67" s="582" t="s">
        <v>6455</v>
      </c>
      <c r="B67" s="372" t="s">
        <v>6456</v>
      </c>
      <c r="C67" s="583">
        <v>0</v>
      </c>
      <c r="D67" s="583">
        <v>100</v>
      </c>
      <c r="E67" s="583">
        <v>100</v>
      </c>
      <c r="F67" s="583">
        <v>-100</v>
      </c>
      <c r="H67" s="3" t="str">
        <f t="shared" si="0"/>
        <v>14106</v>
      </c>
    </row>
    <row r="68" spans="1:8" x14ac:dyDescent="0.25">
      <c r="A68" s="582" t="s">
        <v>6457</v>
      </c>
      <c r="B68" s="372" t="s">
        <v>6458</v>
      </c>
      <c r="C68" s="583">
        <v>19152.34</v>
      </c>
      <c r="D68" s="583">
        <v>34200</v>
      </c>
      <c r="E68" s="583">
        <v>34200</v>
      </c>
      <c r="F68" s="583">
        <v>-15047.66</v>
      </c>
      <c r="H68" s="3" t="str">
        <f t="shared" si="0"/>
        <v>14201</v>
      </c>
    </row>
    <row r="69" spans="1:8" x14ac:dyDescent="0.25">
      <c r="A69" s="582" t="s">
        <v>6459</v>
      </c>
      <c r="B69" s="372" t="s">
        <v>6460</v>
      </c>
      <c r="C69" s="583">
        <v>182</v>
      </c>
      <c r="D69" s="583">
        <v>0</v>
      </c>
      <c r="E69" s="583">
        <v>0</v>
      </c>
      <c r="F69" s="583">
        <v>182</v>
      </c>
      <c r="H69" s="3" t="str">
        <f t="shared" si="0"/>
        <v>14201</v>
      </c>
    </row>
    <row r="70" spans="1:8" x14ac:dyDescent="0.25">
      <c r="A70" s="582" t="s">
        <v>6461</v>
      </c>
      <c r="B70" s="372" t="s">
        <v>6462</v>
      </c>
      <c r="C70" s="583">
        <v>1036</v>
      </c>
      <c r="D70" s="583">
        <v>0</v>
      </c>
      <c r="E70" s="583">
        <v>0</v>
      </c>
      <c r="F70" s="583">
        <v>1036</v>
      </c>
      <c r="H70" s="3" t="str">
        <f t="shared" si="0"/>
        <v>14201</v>
      </c>
    </row>
    <row r="71" spans="1:8" x14ac:dyDescent="0.25">
      <c r="A71" s="582" t="s">
        <v>6463</v>
      </c>
      <c r="B71" s="372" t="s">
        <v>6464</v>
      </c>
      <c r="C71" s="583">
        <v>0</v>
      </c>
      <c r="D71" s="583">
        <v>200</v>
      </c>
      <c r="E71" s="583">
        <v>200</v>
      </c>
      <c r="F71" s="583">
        <v>-200</v>
      </c>
      <c r="H71" s="3" t="str">
        <f t="shared" si="0"/>
        <v>14201</v>
      </c>
    </row>
    <row r="72" spans="1:8" x14ac:dyDescent="0.25">
      <c r="A72" s="582" t="s">
        <v>6465</v>
      </c>
      <c r="B72" s="372" t="s">
        <v>6466</v>
      </c>
      <c r="C72" s="583">
        <v>18.8</v>
      </c>
      <c r="D72" s="583">
        <v>500</v>
      </c>
      <c r="E72" s="583">
        <v>500</v>
      </c>
      <c r="F72" s="583">
        <v>-481.2</v>
      </c>
      <c r="H72" s="3" t="str">
        <f t="shared" si="0"/>
        <v>14201</v>
      </c>
    </row>
    <row r="73" spans="1:8" x14ac:dyDescent="0.25">
      <c r="A73" s="582" t="s">
        <v>6467</v>
      </c>
      <c r="B73" s="372" t="s">
        <v>6468</v>
      </c>
      <c r="C73" s="583">
        <v>278.25</v>
      </c>
      <c r="D73" s="583">
        <v>700</v>
      </c>
      <c r="E73" s="583">
        <v>700</v>
      </c>
      <c r="F73" s="583">
        <v>-421.75</v>
      </c>
      <c r="H73" s="3" t="str">
        <f t="shared" si="0"/>
        <v>14201</v>
      </c>
    </row>
    <row r="74" spans="1:8" x14ac:dyDescent="0.25">
      <c r="A74" s="582" t="s">
        <v>6469</v>
      </c>
      <c r="B74" s="372" t="s">
        <v>6470</v>
      </c>
      <c r="C74" s="583">
        <v>17011.810000000001</v>
      </c>
      <c r="D74" s="583">
        <v>50000</v>
      </c>
      <c r="E74" s="583">
        <v>50000</v>
      </c>
      <c r="F74" s="583">
        <v>-32988.19</v>
      </c>
      <c r="H74" s="3" t="str">
        <f t="shared" ref="H74:H137" si="1">LEFT(A74,5)</f>
        <v>14201</v>
      </c>
    </row>
    <row r="75" spans="1:8" x14ac:dyDescent="0.25">
      <c r="A75" s="582" t="s">
        <v>6471</v>
      </c>
      <c r="B75" s="372" t="s">
        <v>6472</v>
      </c>
      <c r="C75" s="583">
        <v>0</v>
      </c>
      <c r="D75" s="583">
        <v>700</v>
      </c>
      <c r="E75" s="583">
        <v>700</v>
      </c>
      <c r="F75" s="583">
        <v>-700</v>
      </c>
      <c r="H75" s="3" t="str">
        <f t="shared" si="1"/>
        <v>14201</v>
      </c>
    </row>
    <row r="76" spans="1:8" x14ac:dyDescent="0.25">
      <c r="A76" s="582" t="s">
        <v>6473</v>
      </c>
      <c r="B76" s="372" t="s">
        <v>6474</v>
      </c>
      <c r="C76" s="583">
        <v>0</v>
      </c>
      <c r="D76" s="583">
        <v>2000</v>
      </c>
      <c r="E76" s="583">
        <v>2000</v>
      </c>
      <c r="F76" s="583">
        <v>-2000</v>
      </c>
      <c r="H76" s="3" t="str">
        <f t="shared" si="1"/>
        <v>14201</v>
      </c>
    </row>
    <row r="77" spans="1:8" x14ac:dyDescent="0.25">
      <c r="A77" s="582" t="s">
        <v>6475</v>
      </c>
      <c r="B77" s="372" t="s">
        <v>6476</v>
      </c>
      <c r="C77" s="583">
        <v>0</v>
      </c>
      <c r="D77" s="583">
        <v>700</v>
      </c>
      <c r="E77" s="583">
        <v>700</v>
      </c>
      <c r="F77" s="583">
        <v>-700</v>
      </c>
      <c r="H77" s="3" t="str">
        <f t="shared" si="1"/>
        <v>14201</v>
      </c>
    </row>
    <row r="78" spans="1:8" x14ac:dyDescent="0.25">
      <c r="A78" s="582" t="s">
        <v>6477</v>
      </c>
      <c r="B78" s="372" t="s">
        <v>6478</v>
      </c>
      <c r="C78" s="583">
        <v>0</v>
      </c>
      <c r="D78" s="583">
        <v>20000</v>
      </c>
      <c r="E78" s="583">
        <v>20000</v>
      </c>
      <c r="F78" s="583">
        <v>-20000</v>
      </c>
      <c r="H78" s="3" t="str">
        <f t="shared" si="1"/>
        <v>14201</v>
      </c>
    </row>
    <row r="79" spans="1:8" x14ac:dyDescent="0.25">
      <c r="A79" s="582" t="s">
        <v>6479</v>
      </c>
      <c r="B79" s="372" t="s">
        <v>6480</v>
      </c>
      <c r="C79" s="583">
        <v>6247.22</v>
      </c>
      <c r="D79" s="583">
        <v>15000</v>
      </c>
      <c r="E79" s="583">
        <v>15000</v>
      </c>
      <c r="F79" s="583">
        <v>-8752.7800000000007</v>
      </c>
      <c r="H79" s="3" t="str">
        <f t="shared" si="1"/>
        <v>14201</v>
      </c>
    </row>
    <row r="80" spans="1:8" x14ac:dyDescent="0.25">
      <c r="A80" s="582" t="s">
        <v>6481</v>
      </c>
      <c r="B80" s="372" t="s">
        <v>6482</v>
      </c>
      <c r="C80" s="583">
        <v>0</v>
      </c>
      <c r="D80" s="583">
        <v>2800</v>
      </c>
      <c r="E80" s="583">
        <v>2800</v>
      </c>
      <c r="F80" s="583">
        <v>-2800</v>
      </c>
      <c r="H80" s="3" t="str">
        <f t="shared" si="1"/>
        <v>14201</v>
      </c>
    </row>
    <row r="81" spans="1:8" x14ac:dyDescent="0.25">
      <c r="A81" s="582" t="s">
        <v>6483</v>
      </c>
      <c r="B81" s="372" t="s">
        <v>6484</v>
      </c>
      <c r="C81" s="583">
        <v>-1320</v>
      </c>
      <c r="D81" s="583">
        <v>5000</v>
      </c>
      <c r="E81" s="583">
        <v>5000</v>
      </c>
      <c r="F81" s="583">
        <v>-6320</v>
      </c>
      <c r="H81" s="3" t="str">
        <f t="shared" si="1"/>
        <v>14201</v>
      </c>
    </row>
    <row r="82" spans="1:8" x14ac:dyDescent="0.25">
      <c r="A82" s="582" t="s">
        <v>6485</v>
      </c>
      <c r="B82" s="372" t="s">
        <v>6486</v>
      </c>
      <c r="C82" s="583">
        <v>123693.66</v>
      </c>
      <c r="D82" s="583">
        <v>74200</v>
      </c>
      <c r="E82" s="583">
        <v>74200</v>
      </c>
      <c r="F82" s="583">
        <v>49493.66</v>
      </c>
      <c r="H82" s="3" t="str">
        <f t="shared" si="1"/>
        <v>14201</v>
      </c>
    </row>
    <row r="83" spans="1:8" x14ac:dyDescent="0.25">
      <c r="A83" s="582" t="s">
        <v>6487</v>
      </c>
      <c r="B83" s="372" t="s">
        <v>5810</v>
      </c>
      <c r="C83" s="583">
        <v>0</v>
      </c>
      <c r="D83" s="583">
        <v>5600</v>
      </c>
      <c r="E83" s="583">
        <v>5600</v>
      </c>
      <c r="F83" s="583">
        <v>-5600</v>
      </c>
      <c r="H83" s="3" t="str">
        <f t="shared" si="1"/>
        <v>14201</v>
      </c>
    </row>
    <row r="84" spans="1:8" x14ac:dyDescent="0.25">
      <c r="A84" s="582" t="s">
        <v>6488</v>
      </c>
      <c r="B84" s="372" t="s">
        <v>5815</v>
      </c>
      <c r="C84" s="583">
        <v>-1650</v>
      </c>
      <c r="D84" s="583">
        <v>0</v>
      </c>
      <c r="E84" s="583">
        <v>0</v>
      </c>
      <c r="F84" s="583">
        <v>-1650</v>
      </c>
      <c r="H84" s="3" t="str">
        <f t="shared" si="1"/>
        <v>14201</v>
      </c>
    </row>
    <row r="85" spans="1:8" x14ac:dyDescent="0.25">
      <c r="A85" s="582" t="s">
        <v>6489</v>
      </c>
      <c r="B85" s="372" t="s">
        <v>6490</v>
      </c>
      <c r="C85" s="583">
        <v>-126085.33</v>
      </c>
      <c r="D85" s="583">
        <v>-59900</v>
      </c>
      <c r="E85" s="583">
        <v>-59900</v>
      </c>
      <c r="F85" s="583">
        <v>-66185.33</v>
      </c>
      <c r="H85" s="3" t="str">
        <f t="shared" si="1"/>
        <v>14201</v>
      </c>
    </row>
    <row r="86" spans="1:8" x14ac:dyDescent="0.25">
      <c r="A86" s="582" t="s">
        <v>6491</v>
      </c>
      <c r="B86" s="372" t="s">
        <v>6492</v>
      </c>
      <c r="C86" s="583">
        <v>0</v>
      </c>
      <c r="D86" s="583">
        <v>-62500</v>
      </c>
      <c r="E86" s="583">
        <v>-62500</v>
      </c>
      <c r="F86" s="583">
        <v>62500</v>
      </c>
      <c r="H86" s="3" t="str">
        <f t="shared" si="1"/>
        <v>14201</v>
      </c>
    </row>
    <row r="87" spans="1:8" x14ac:dyDescent="0.25">
      <c r="A87" s="582" t="s">
        <v>6493</v>
      </c>
      <c r="B87" s="372" t="s">
        <v>6494</v>
      </c>
      <c r="C87" s="583">
        <v>2142.4499999999998</v>
      </c>
      <c r="D87" s="583">
        <v>6000</v>
      </c>
      <c r="E87" s="583">
        <v>6000</v>
      </c>
      <c r="F87" s="583">
        <v>-3857.55</v>
      </c>
      <c r="H87" s="3" t="str">
        <f t="shared" si="1"/>
        <v>14202</v>
      </c>
    </row>
    <row r="88" spans="1:8" x14ac:dyDescent="0.25">
      <c r="A88" s="582" t="s">
        <v>6495</v>
      </c>
      <c r="B88" s="372" t="s">
        <v>6496</v>
      </c>
      <c r="C88" s="583">
        <v>0</v>
      </c>
      <c r="D88" s="583">
        <v>3000</v>
      </c>
      <c r="E88" s="583">
        <v>3000</v>
      </c>
      <c r="F88" s="583">
        <v>-3000</v>
      </c>
      <c r="H88" s="3" t="str">
        <f t="shared" si="1"/>
        <v>14202</v>
      </c>
    </row>
    <row r="89" spans="1:8" x14ac:dyDescent="0.25">
      <c r="A89" s="582" t="s">
        <v>6497</v>
      </c>
      <c r="B89" s="372" t="s">
        <v>6498</v>
      </c>
      <c r="C89" s="583">
        <v>0</v>
      </c>
      <c r="D89" s="583">
        <v>100</v>
      </c>
      <c r="E89" s="583">
        <v>100</v>
      </c>
      <c r="F89" s="583">
        <v>-100</v>
      </c>
      <c r="H89" s="3" t="str">
        <f t="shared" si="1"/>
        <v>14202</v>
      </c>
    </row>
    <row r="90" spans="1:8" x14ac:dyDescent="0.25">
      <c r="A90" s="582" t="s">
        <v>6499</v>
      </c>
      <c r="B90" s="372" t="s">
        <v>6500</v>
      </c>
      <c r="C90" s="583">
        <v>347.36</v>
      </c>
      <c r="D90" s="583">
        <v>1500</v>
      </c>
      <c r="E90" s="583">
        <v>1500</v>
      </c>
      <c r="F90" s="583">
        <v>-1152.6400000000001</v>
      </c>
      <c r="H90" s="3" t="str">
        <f t="shared" si="1"/>
        <v>14202</v>
      </c>
    </row>
    <row r="91" spans="1:8" x14ac:dyDescent="0.25">
      <c r="A91" s="582" t="s">
        <v>6501</v>
      </c>
      <c r="B91" s="372" t="s">
        <v>6502</v>
      </c>
      <c r="C91" s="583">
        <v>0</v>
      </c>
      <c r="D91" s="583">
        <v>2000</v>
      </c>
      <c r="E91" s="583">
        <v>2000</v>
      </c>
      <c r="F91" s="583">
        <v>-2000</v>
      </c>
      <c r="H91" s="3" t="str">
        <f t="shared" si="1"/>
        <v>14202</v>
      </c>
    </row>
    <row r="92" spans="1:8" x14ac:dyDescent="0.25">
      <c r="A92" s="582" t="s">
        <v>6503</v>
      </c>
      <c r="B92" s="372" t="s">
        <v>6504</v>
      </c>
      <c r="C92" s="583">
        <v>0</v>
      </c>
      <c r="D92" s="583">
        <v>1800</v>
      </c>
      <c r="E92" s="583">
        <v>1800</v>
      </c>
      <c r="F92" s="583">
        <v>-1800</v>
      </c>
      <c r="H92" s="3" t="str">
        <f t="shared" si="1"/>
        <v>14202</v>
      </c>
    </row>
    <row r="93" spans="1:8" x14ac:dyDescent="0.25">
      <c r="A93" s="582" t="s">
        <v>6505</v>
      </c>
      <c r="B93" s="372" t="s">
        <v>6506</v>
      </c>
      <c r="C93" s="583">
        <v>226.73</v>
      </c>
      <c r="D93" s="583">
        <v>1200</v>
      </c>
      <c r="E93" s="583">
        <v>1200</v>
      </c>
      <c r="F93" s="583">
        <v>-973.27</v>
      </c>
      <c r="H93" s="3" t="str">
        <f t="shared" si="1"/>
        <v>14202</v>
      </c>
    </row>
    <row r="94" spans="1:8" x14ac:dyDescent="0.25">
      <c r="A94" s="582" t="s">
        <v>6507</v>
      </c>
      <c r="B94" s="372" t="s">
        <v>6508</v>
      </c>
      <c r="C94" s="583">
        <v>100.44</v>
      </c>
      <c r="D94" s="583">
        <v>3500</v>
      </c>
      <c r="E94" s="583">
        <v>3500</v>
      </c>
      <c r="F94" s="583">
        <v>-3399.56</v>
      </c>
      <c r="H94" s="3" t="str">
        <f t="shared" si="1"/>
        <v>14202</v>
      </c>
    </row>
    <row r="95" spans="1:8" x14ac:dyDescent="0.25">
      <c r="A95" s="582" t="s">
        <v>6509</v>
      </c>
      <c r="B95" s="372" t="s">
        <v>6510</v>
      </c>
      <c r="C95" s="583">
        <v>415.5</v>
      </c>
      <c r="D95" s="583">
        <v>300</v>
      </c>
      <c r="E95" s="583">
        <v>300</v>
      </c>
      <c r="F95" s="583">
        <v>115.5</v>
      </c>
      <c r="H95" s="3" t="str">
        <f t="shared" si="1"/>
        <v>14202</v>
      </c>
    </row>
    <row r="96" spans="1:8" x14ac:dyDescent="0.25">
      <c r="A96" s="582" t="s">
        <v>6511</v>
      </c>
      <c r="B96" s="372" t="s">
        <v>6512</v>
      </c>
      <c r="C96" s="583">
        <v>0</v>
      </c>
      <c r="D96" s="583">
        <v>1000</v>
      </c>
      <c r="E96" s="583">
        <v>1000</v>
      </c>
      <c r="F96" s="583">
        <v>-1000</v>
      </c>
      <c r="H96" s="3" t="str">
        <f t="shared" si="1"/>
        <v>14202</v>
      </c>
    </row>
    <row r="97" spans="1:8" x14ac:dyDescent="0.25">
      <c r="A97" s="582" t="s">
        <v>6513</v>
      </c>
      <c r="B97" s="372" t="s">
        <v>6514</v>
      </c>
      <c r="C97" s="583">
        <v>292.55</v>
      </c>
      <c r="D97" s="583">
        <v>0</v>
      </c>
      <c r="E97" s="583">
        <v>0</v>
      </c>
      <c r="F97" s="583">
        <v>292.55</v>
      </c>
      <c r="H97" s="3" t="str">
        <f t="shared" si="1"/>
        <v>14202</v>
      </c>
    </row>
    <row r="98" spans="1:8" x14ac:dyDescent="0.25">
      <c r="A98" s="582" t="s">
        <v>6515</v>
      </c>
      <c r="B98" s="372" t="s">
        <v>6516</v>
      </c>
      <c r="C98" s="583">
        <v>381.92</v>
      </c>
      <c r="D98" s="583">
        <v>400</v>
      </c>
      <c r="E98" s="583">
        <v>400</v>
      </c>
      <c r="F98" s="583">
        <v>-18.079999999999998</v>
      </c>
      <c r="H98" s="3" t="str">
        <f t="shared" si="1"/>
        <v>14202</v>
      </c>
    </row>
    <row r="99" spans="1:8" x14ac:dyDescent="0.25">
      <c r="A99" s="582" t="s">
        <v>6517</v>
      </c>
      <c r="B99" s="372" t="s">
        <v>6518</v>
      </c>
      <c r="C99" s="583">
        <v>690.89</v>
      </c>
      <c r="D99" s="583">
        <v>400</v>
      </c>
      <c r="E99" s="583">
        <v>400</v>
      </c>
      <c r="F99" s="583">
        <v>290.89</v>
      </c>
      <c r="H99" s="3" t="str">
        <f t="shared" si="1"/>
        <v>14202</v>
      </c>
    </row>
    <row r="100" spans="1:8" x14ac:dyDescent="0.25">
      <c r="A100" s="582" t="s">
        <v>6519</v>
      </c>
      <c r="B100" s="372" t="s">
        <v>6520</v>
      </c>
      <c r="C100" s="583">
        <v>0</v>
      </c>
      <c r="D100" s="583">
        <v>-43100</v>
      </c>
      <c r="E100" s="583">
        <v>-43100</v>
      </c>
      <c r="F100" s="583">
        <v>43100</v>
      </c>
      <c r="H100" s="3" t="str">
        <f t="shared" si="1"/>
        <v>14202</v>
      </c>
    </row>
    <row r="101" spans="1:8" x14ac:dyDescent="0.25">
      <c r="A101" s="582" t="s">
        <v>6521</v>
      </c>
      <c r="B101" s="372" t="s">
        <v>6522</v>
      </c>
      <c r="C101" s="583">
        <v>0</v>
      </c>
      <c r="D101" s="583">
        <v>-4900</v>
      </c>
      <c r="E101" s="583">
        <v>-4900</v>
      </c>
      <c r="F101" s="583">
        <v>4900</v>
      </c>
      <c r="H101" s="3" t="str">
        <f t="shared" si="1"/>
        <v>14202</v>
      </c>
    </row>
    <row r="102" spans="1:8" x14ac:dyDescent="0.25">
      <c r="A102" s="582" t="s">
        <v>6523</v>
      </c>
      <c r="B102" s="372" t="s">
        <v>6524</v>
      </c>
      <c r="C102" s="583">
        <v>88.83</v>
      </c>
      <c r="D102" s="583">
        <v>400</v>
      </c>
      <c r="E102" s="583">
        <v>400</v>
      </c>
      <c r="F102" s="583">
        <v>-311.17</v>
      </c>
      <c r="H102" s="3" t="str">
        <f t="shared" si="1"/>
        <v>14206</v>
      </c>
    </row>
    <row r="103" spans="1:8" x14ac:dyDescent="0.25">
      <c r="A103" s="582" t="s">
        <v>6525</v>
      </c>
      <c r="B103" s="372" t="s">
        <v>6526</v>
      </c>
      <c r="C103" s="583">
        <v>0</v>
      </c>
      <c r="D103" s="583">
        <v>200</v>
      </c>
      <c r="E103" s="583">
        <v>200</v>
      </c>
      <c r="F103" s="583">
        <v>-200</v>
      </c>
      <c r="H103" s="3" t="str">
        <f t="shared" si="1"/>
        <v>14206</v>
      </c>
    </row>
    <row r="104" spans="1:8" x14ac:dyDescent="0.25">
      <c r="A104" s="582" t="s">
        <v>6527</v>
      </c>
      <c r="B104" s="372" t="s">
        <v>6528</v>
      </c>
      <c r="C104" s="583">
        <v>0</v>
      </c>
      <c r="D104" s="583">
        <v>4100</v>
      </c>
      <c r="E104" s="583">
        <v>4100</v>
      </c>
      <c r="F104" s="583">
        <v>-4100</v>
      </c>
      <c r="H104" s="3" t="str">
        <f t="shared" si="1"/>
        <v>14206</v>
      </c>
    </row>
    <row r="105" spans="1:8" x14ac:dyDescent="0.25">
      <c r="A105" s="582" t="s">
        <v>6529</v>
      </c>
      <c r="B105" s="372" t="s">
        <v>6530</v>
      </c>
      <c r="C105" s="583">
        <v>0</v>
      </c>
      <c r="D105" s="583">
        <v>2200</v>
      </c>
      <c r="E105" s="583">
        <v>2200</v>
      </c>
      <c r="F105" s="583">
        <v>-2200</v>
      </c>
      <c r="H105" s="3" t="str">
        <f t="shared" si="1"/>
        <v>14206</v>
      </c>
    </row>
    <row r="106" spans="1:8" x14ac:dyDescent="0.25">
      <c r="A106" s="582" t="s">
        <v>6531</v>
      </c>
      <c r="B106" s="372" t="s">
        <v>6532</v>
      </c>
      <c r="C106" s="583">
        <v>442.48</v>
      </c>
      <c r="D106" s="583">
        <v>400</v>
      </c>
      <c r="E106" s="583">
        <v>400</v>
      </c>
      <c r="F106" s="583">
        <v>42.48</v>
      </c>
      <c r="H106" s="3" t="str">
        <f t="shared" si="1"/>
        <v>14206</v>
      </c>
    </row>
    <row r="107" spans="1:8" x14ac:dyDescent="0.25">
      <c r="A107" s="582" t="s">
        <v>6533</v>
      </c>
      <c r="B107" s="372" t="s">
        <v>6534</v>
      </c>
      <c r="C107" s="583">
        <v>0</v>
      </c>
      <c r="D107" s="583">
        <v>600</v>
      </c>
      <c r="E107" s="583">
        <v>600</v>
      </c>
      <c r="F107" s="583">
        <v>-600</v>
      </c>
      <c r="H107" s="3" t="str">
        <f t="shared" si="1"/>
        <v>14206</v>
      </c>
    </row>
    <row r="108" spans="1:8" x14ac:dyDescent="0.25">
      <c r="A108" s="582" t="s">
        <v>6535</v>
      </c>
      <c r="B108" s="372" t="s">
        <v>6536</v>
      </c>
      <c r="C108" s="583">
        <v>203.4</v>
      </c>
      <c r="D108" s="583">
        <v>0</v>
      </c>
      <c r="E108" s="583">
        <v>0</v>
      </c>
      <c r="F108" s="583">
        <v>203.4</v>
      </c>
      <c r="H108" s="3" t="str">
        <f t="shared" si="1"/>
        <v>14206</v>
      </c>
    </row>
    <row r="109" spans="1:8" x14ac:dyDescent="0.25">
      <c r="A109" s="582" t="s">
        <v>6537</v>
      </c>
      <c r="B109" s="372" t="s">
        <v>6538</v>
      </c>
      <c r="C109" s="583">
        <v>0</v>
      </c>
      <c r="D109" s="583">
        <v>600</v>
      </c>
      <c r="E109" s="583">
        <v>600</v>
      </c>
      <c r="F109" s="583">
        <v>-600</v>
      </c>
      <c r="H109" s="3" t="str">
        <f t="shared" si="1"/>
        <v>14206</v>
      </c>
    </row>
    <row r="110" spans="1:8" x14ac:dyDescent="0.25">
      <c r="A110" s="582" t="s">
        <v>6539</v>
      </c>
      <c r="B110" s="372" t="s">
        <v>6540</v>
      </c>
      <c r="C110" s="583">
        <v>191.33</v>
      </c>
      <c r="D110" s="583">
        <v>200</v>
      </c>
      <c r="E110" s="583">
        <v>200</v>
      </c>
      <c r="F110" s="583">
        <v>-8.67</v>
      </c>
      <c r="H110" s="3" t="str">
        <f t="shared" si="1"/>
        <v>14206</v>
      </c>
    </row>
    <row r="111" spans="1:8" x14ac:dyDescent="0.25">
      <c r="A111" s="582" t="s">
        <v>6541</v>
      </c>
      <c r="B111" s="372" t="s">
        <v>6542</v>
      </c>
      <c r="C111" s="583">
        <v>1697</v>
      </c>
      <c r="D111" s="583">
        <v>2700</v>
      </c>
      <c r="E111" s="583">
        <v>2700</v>
      </c>
      <c r="F111" s="583">
        <v>-1003</v>
      </c>
      <c r="H111" s="3" t="str">
        <f t="shared" si="1"/>
        <v>20001</v>
      </c>
    </row>
    <row r="112" spans="1:8" x14ac:dyDescent="0.25">
      <c r="A112" s="582" t="s">
        <v>6543</v>
      </c>
      <c r="B112" s="372" t="s">
        <v>6544</v>
      </c>
      <c r="C112" s="583">
        <v>150</v>
      </c>
      <c r="D112" s="583">
        <v>100</v>
      </c>
      <c r="E112" s="583">
        <v>100</v>
      </c>
      <c r="F112" s="583">
        <v>50</v>
      </c>
      <c r="H112" s="3" t="str">
        <f t="shared" si="1"/>
        <v>20001</v>
      </c>
    </row>
    <row r="113" spans="1:8" x14ac:dyDescent="0.25">
      <c r="A113" s="582" t="s">
        <v>6545</v>
      </c>
      <c r="B113" s="372" t="s">
        <v>6259</v>
      </c>
      <c r="C113" s="583">
        <v>0</v>
      </c>
      <c r="D113" s="583">
        <v>1600</v>
      </c>
      <c r="E113" s="583">
        <v>1600</v>
      </c>
      <c r="F113" s="583">
        <v>-1600</v>
      </c>
      <c r="H113" s="3" t="str">
        <f t="shared" si="1"/>
        <v>20001</v>
      </c>
    </row>
    <row r="114" spans="1:8" x14ac:dyDescent="0.25">
      <c r="A114" s="582" t="s">
        <v>6546</v>
      </c>
      <c r="B114" s="372" t="s">
        <v>6547</v>
      </c>
      <c r="C114" s="583">
        <v>271</v>
      </c>
      <c r="D114" s="583">
        <v>200</v>
      </c>
      <c r="E114" s="583">
        <v>200</v>
      </c>
      <c r="F114" s="583">
        <v>71</v>
      </c>
      <c r="H114" s="3" t="str">
        <f t="shared" si="1"/>
        <v>20001</v>
      </c>
    </row>
    <row r="115" spans="1:8" x14ac:dyDescent="0.25">
      <c r="A115" s="582" t="s">
        <v>6548</v>
      </c>
      <c r="B115" s="372" t="s">
        <v>6549</v>
      </c>
      <c r="C115" s="583">
        <v>0</v>
      </c>
      <c r="D115" s="583">
        <v>-500</v>
      </c>
      <c r="E115" s="583">
        <v>-500</v>
      </c>
      <c r="F115" s="583">
        <v>500</v>
      </c>
      <c r="H115" s="3" t="str">
        <f t="shared" si="1"/>
        <v>20001</v>
      </c>
    </row>
    <row r="116" spans="1:8" x14ac:dyDescent="0.25">
      <c r="A116" s="582" t="s">
        <v>6550</v>
      </c>
      <c r="B116" s="372" t="s">
        <v>6551</v>
      </c>
      <c r="C116" s="583">
        <v>-18</v>
      </c>
      <c r="D116" s="583">
        <v>0</v>
      </c>
      <c r="E116" s="583">
        <v>0</v>
      </c>
      <c r="F116" s="583">
        <v>-18</v>
      </c>
      <c r="H116" s="3" t="str">
        <f t="shared" si="1"/>
        <v>20001</v>
      </c>
    </row>
    <row r="117" spans="1:8" x14ac:dyDescent="0.25">
      <c r="A117" s="582" t="s">
        <v>6552</v>
      </c>
      <c r="B117" s="372" t="s">
        <v>6553</v>
      </c>
      <c r="C117" s="583">
        <v>-10771.97</v>
      </c>
      <c r="D117" s="583">
        <v>-11500</v>
      </c>
      <c r="E117" s="583">
        <v>-11500</v>
      </c>
      <c r="F117" s="583">
        <v>728.03</v>
      </c>
      <c r="H117" s="3" t="str">
        <f t="shared" si="1"/>
        <v>20001</v>
      </c>
    </row>
    <row r="118" spans="1:8" x14ac:dyDescent="0.25">
      <c r="A118" s="582" t="s">
        <v>6554</v>
      </c>
      <c r="B118" s="372" t="s">
        <v>6555</v>
      </c>
      <c r="C118" s="583">
        <v>1916.2</v>
      </c>
      <c r="D118" s="583">
        <v>4700</v>
      </c>
      <c r="E118" s="583">
        <v>4700</v>
      </c>
      <c r="F118" s="583">
        <v>-2783.8</v>
      </c>
      <c r="H118" s="3" t="str">
        <f t="shared" si="1"/>
        <v>20002</v>
      </c>
    </row>
    <row r="119" spans="1:8" x14ac:dyDescent="0.25">
      <c r="A119" s="582" t="s">
        <v>6556</v>
      </c>
      <c r="B119" s="372" t="s">
        <v>6557</v>
      </c>
      <c r="C119" s="583">
        <v>1871.67</v>
      </c>
      <c r="D119" s="583">
        <v>1700</v>
      </c>
      <c r="E119" s="583">
        <v>1700</v>
      </c>
      <c r="F119" s="583">
        <v>171.67</v>
      </c>
      <c r="H119" s="3" t="str">
        <f t="shared" si="1"/>
        <v>20002</v>
      </c>
    </row>
    <row r="120" spans="1:8" x14ac:dyDescent="0.25">
      <c r="A120" s="582" t="s">
        <v>6558</v>
      </c>
      <c r="B120" s="372" t="s">
        <v>6559</v>
      </c>
      <c r="C120" s="583">
        <v>198.75</v>
      </c>
      <c r="D120" s="583">
        <v>500</v>
      </c>
      <c r="E120" s="583">
        <v>500</v>
      </c>
      <c r="F120" s="583">
        <v>-301.25</v>
      </c>
      <c r="H120" s="3" t="str">
        <f t="shared" si="1"/>
        <v>20002</v>
      </c>
    </row>
    <row r="121" spans="1:8" x14ac:dyDescent="0.25">
      <c r="A121" s="582" t="s">
        <v>6560</v>
      </c>
      <c r="B121" s="372" t="s">
        <v>6561</v>
      </c>
      <c r="C121" s="583">
        <v>0</v>
      </c>
      <c r="D121" s="583">
        <v>2200</v>
      </c>
      <c r="E121" s="583">
        <v>2200</v>
      </c>
      <c r="F121" s="583">
        <v>-2200</v>
      </c>
      <c r="H121" s="3" t="str">
        <f t="shared" si="1"/>
        <v>20002</v>
      </c>
    </row>
    <row r="122" spans="1:8" x14ac:dyDescent="0.25">
      <c r="A122" s="582" t="s">
        <v>6562</v>
      </c>
      <c r="B122" s="372" t="s">
        <v>6563</v>
      </c>
      <c r="C122" s="583">
        <v>1620.99</v>
      </c>
      <c r="D122" s="583">
        <v>5700</v>
      </c>
      <c r="E122" s="583">
        <v>5700</v>
      </c>
      <c r="F122" s="583">
        <v>-4079.01</v>
      </c>
      <c r="H122" s="3" t="str">
        <f t="shared" si="1"/>
        <v>20002</v>
      </c>
    </row>
    <row r="123" spans="1:8" x14ac:dyDescent="0.25">
      <c r="A123" s="582" t="s">
        <v>6564</v>
      </c>
      <c r="B123" s="372" t="s">
        <v>6565</v>
      </c>
      <c r="C123" s="583">
        <v>0</v>
      </c>
      <c r="D123" s="583">
        <v>1000</v>
      </c>
      <c r="E123" s="583">
        <v>1000</v>
      </c>
      <c r="F123" s="583">
        <v>-1000</v>
      </c>
      <c r="H123" s="3" t="str">
        <f t="shared" si="1"/>
        <v>20002</v>
      </c>
    </row>
    <row r="124" spans="1:8" x14ac:dyDescent="0.25">
      <c r="A124" s="582" t="s">
        <v>6566</v>
      </c>
      <c r="B124" s="372" t="s">
        <v>6567</v>
      </c>
      <c r="C124" s="583">
        <v>339.85</v>
      </c>
      <c r="D124" s="583">
        <v>6000</v>
      </c>
      <c r="E124" s="583">
        <v>6000</v>
      </c>
      <c r="F124" s="583">
        <v>-5660.15</v>
      </c>
      <c r="H124" s="3" t="str">
        <f t="shared" si="1"/>
        <v>20002</v>
      </c>
    </row>
    <row r="125" spans="1:8" x14ac:dyDescent="0.25">
      <c r="A125" s="582" t="s">
        <v>6568</v>
      </c>
      <c r="B125" s="372" t="s">
        <v>6569</v>
      </c>
      <c r="C125" s="583">
        <v>555</v>
      </c>
      <c r="D125" s="583">
        <v>800</v>
      </c>
      <c r="E125" s="583">
        <v>800</v>
      </c>
      <c r="F125" s="583">
        <v>-245</v>
      </c>
      <c r="H125" s="3" t="str">
        <f t="shared" si="1"/>
        <v>20002</v>
      </c>
    </row>
    <row r="126" spans="1:8" x14ac:dyDescent="0.25">
      <c r="A126" s="582" t="s">
        <v>6570</v>
      </c>
      <c r="B126" s="372" t="s">
        <v>6571</v>
      </c>
      <c r="C126" s="583">
        <v>86</v>
      </c>
      <c r="D126" s="583">
        <v>100</v>
      </c>
      <c r="E126" s="583">
        <v>100</v>
      </c>
      <c r="F126" s="583">
        <v>-14</v>
      </c>
      <c r="H126" s="3" t="str">
        <f t="shared" si="1"/>
        <v>20002</v>
      </c>
    </row>
    <row r="127" spans="1:8" x14ac:dyDescent="0.25">
      <c r="A127" s="582" t="s">
        <v>6572</v>
      </c>
      <c r="B127" s="372" t="s">
        <v>6573</v>
      </c>
      <c r="C127" s="583">
        <v>1220.4000000000001</v>
      </c>
      <c r="D127" s="583">
        <v>0</v>
      </c>
      <c r="E127" s="583">
        <v>0</v>
      </c>
      <c r="F127" s="583">
        <v>1220.4000000000001</v>
      </c>
      <c r="H127" s="3" t="str">
        <f t="shared" si="1"/>
        <v>20002</v>
      </c>
    </row>
    <row r="128" spans="1:8" x14ac:dyDescent="0.25">
      <c r="A128" s="582" t="s">
        <v>6574</v>
      </c>
      <c r="B128" s="372" t="s">
        <v>6575</v>
      </c>
      <c r="C128" s="583">
        <v>261.10000000000002</v>
      </c>
      <c r="D128" s="583">
        <v>0</v>
      </c>
      <c r="E128" s="583">
        <v>0</v>
      </c>
      <c r="F128" s="583">
        <v>261.10000000000002</v>
      </c>
      <c r="H128" s="3" t="str">
        <f t="shared" si="1"/>
        <v>20002</v>
      </c>
    </row>
    <row r="129" spans="1:8" x14ac:dyDescent="0.25">
      <c r="A129" s="582" t="s">
        <v>6576</v>
      </c>
      <c r="B129" s="372" t="s">
        <v>6577</v>
      </c>
      <c r="C129" s="583">
        <v>0</v>
      </c>
      <c r="D129" s="583">
        <v>15700</v>
      </c>
      <c r="E129" s="583">
        <v>15700</v>
      </c>
      <c r="F129" s="583">
        <v>-15700</v>
      </c>
      <c r="H129" s="3" t="str">
        <f t="shared" si="1"/>
        <v>20002</v>
      </c>
    </row>
    <row r="130" spans="1:8" x14ac:dyDescent="0.25">
      <c r="A130" s="582" t="s">
        <v>6578</v>
      </c>
      <c r="B130" s="372" t="s">
        <v>6579</v>
      </c>
      <c r="C130" s="583">
        <v>670</v>
      </c>
      <c r="D130" s="583">
        <v>-415</v>
      </c>
      <c r="E130" s="583">
        <v>-415</v>
      </c>
      <c r="F130" s="583">
        <v>1085</v>
      </c>
      <c r="H130" s="3" t="str">
        <f t="shared" si="1"/>
        <v>20002</v>
      </c>
    </row>
    <row r="131" spans="1:8" x14ac:dyDescent="0.25">
      <c r="A131" s="582" t="s">
        <v>6580</v>
      </c>
      <c r="B131" s="372" t="s">
        <v>6581</v>
      </c>
      <c r="C131" s="583">
        <v>-225</v>
      </c>
      <c r="D131" s="583">
        <v>-8000</v>
      </c>
      <c r="E131" s="583">
        <v>-8000</v>
      </c>
      <c r="F131" s="583">
        <v>7775</v>
      </c>
      <c r="H131" s="3" t="str">
        <f t="shared" si="1"/>
        <v>20002</v>
      </c>
    </row>
    <row r="132" spans="1:8" x14ac:dyDescent="0.25">
      <c r="A132" s="582" t="s">
        <v>6582</v>
      </c>
      <c r="B132" s="372" t="s">
        <v>6583</v>
      </c>
      <c r="C132" s="583">
        <v>0</v>
      </c>
      <c r="D132" s="583">
        <v>-700</v>
      </c>
      <c r="E132" s="583">
        <v>-700</v>
      </c>
      <c r="F132" s="583">
        <v>700</v>
      </c>
      <c r="H132" s="3" t="str">
        <f t="shared" si="1"/>
        <v>20002</v>
      </c>
    </row>
    <row r="133" spans="1:8" x14ac:dyDescent="0.25">
      <c r="A133" s="582" t="s">
        <v>6584</v>
      </c>
      <c r="B133" s="372" t="s">
        <v>6585</v>
      </c>
      <c r="C133" s="583">
        <v>0</v>
      </c>
      <c r="D133" s="583">
        <v>-500</v>
      </c>
      <c r="E133" s="583">
        <v>-500</v>
      </c>
      <c r="F133" s="583">
        <v>500</v>
      </c>
      <c r="H133" s="3" t="str">
        <f t="shared" si="1"/>
        <v>20002</v>
      </c>
    </row>
    <row r="134" spans="1:8" x14ac:dyDescent="0.25">
      <c r="A134" s="582" t="s">
        <v>6586</v>
      </c>
      <c r="B134" s="372" t="s">
        <v>6587</v>
      </c>
      <c r="C134" s="583">
        <v>0</v>
      </c>
      <c r="D134" s="583">
        <v>-12100</v>
      </c>
      <c r="E134" s="583">
        <v>-12100</v>
      </c>
      <c r="F134" s="583">
        <v>12100</v>
      </c>
      <c r="H134" s="3" t="str">
        <f t="shared" si="1"/>
        <v>20002</v>
      </c>
    </row>
    <row r="135" spans="1:8" x14ac:dyDescent="0.25">
      <c r="A135" s="582" t="s">
        <v>6588</v>
      </c>
      <c r="B135" s="372" t="s">
        <v>6589</v>
      </c>
      <c r="C135" s="583">
        <v>0</v>
      </c>
      <c r="D135" s="583">
        <v>-5100</v>
      </c>
      <c r="E135" s="583">
        <v>-5100</v>
      </c>
      <c r="F135" s="583">
        <v>5100</v>
      </c>
      <c r="H135" s="3" t="str">
        <f t="shared" si="1"/>
        <v>20002</v>
      </c>
    </row>
    <row r="136" spans="1:8" x14ac:dyDescent="0.25">
      <c r="A136" s="582" t="s">
        <v>6590</v>
      </c>
      <c r="B136" s="372" t="s">
        <v>6591</v>
      </c>
      <c r="C136" s="583">
        <v>-733.21</v>
      </c>
      <c r="D136" s="583">
        <v>-12600</v>
      </c>
      <c r="E136" s="583">
        <v>-12600</v>
      </c>
      <c r="F136" s="583">
        <v>11866.79</v>
      </c>
      <c r="H136" s="3" t="str">
        <f t="shared" si="1"/>
        <v>20002</v>
      </c>
    </row>
    <row r="137" spans="1:8" x14ac:dyDescent="0.25">
      <c r="A137" s="582" t="s">
        <v>6592</v>
      </c>
      <c r="B137" s="372" t="s">
        <v>6593</v>
      </c>
      <c r="C137" s="583">
        <v>-36</v>
      </c>
      <c r="D137" s="583">
        <v>-7000</v>
      </c>
      <c r="E137" s="583">
        <v>-7000</v>
      </c>
      <c r="F137" s="583">
        <v>6964</v>
      </c>
      <c r="H137" s="3" t="str">
        <f t="shared" si="1"/>
        <v>20002</v>
      </c>
    </row>
    <row r="138" spans="1:8" x14ac:dyDescent="0.25">
      <c r="A138" s="582" t="s">
        <v>6594</v>
      </c>
      <c r="B138" s="372" t="s">
        <v>6595</v>
      </c>
      <c r="C138" s="583">
        <v>-462.5</v>
      </c>
      <c r="D138" s="583">
        <v>-1700</v>
      </c>
      <c r="E138" s="583">
        <v>-1700</v>
      </c>
      <c r="F138" s="583">
        <v>1237.5</v>
      </c>
      <c r="H138" s="3" t="str">
        <f t="shared" ref="H138:H201" si="2">LEFT(A138,5)</f>
        <v>20002</v>
      </c>
    </row>
    <row r="139" spans="1:8" x14ac:dyDescent="0.25">
      <c r="A139" s="582" t="s">
        <v>6596</v>
      </c>
      <c r="B139" s="372" t="s">
        <v>6597</v>
      </c>
      <c r="C139" s="583">
        <v>899.06</v>
      </c>
      <c r="D139" s="583">
        <v>1500</v>
      </c>
      <c r="E139" s="583">
        <v>1500</v>
      </c>
      <c r="F139" s="583">
        <v>-600.94000000000005</v>
      </c>
      <c r="H139" s="3" t="str">
        <f t="shared" si="2"/>
        <v>20004</v>
      </c>
    </row>
    <row r="140" spans="1:8" x14ac:dyDescent="0.25">
      <c r="A140" s="582" t="s">
        <v>6598</v>
      </c>
      <c r="B140" s="372" t="s">
        <v>6599</v>
      </c>
      <c r="C140" s="583">
        <v>430.48</v>
      </c>
      <c r="D140" s="583">
        <v>1300</v>
      </c>
      <c r="E140" s="583">
        <v>1300</v>
      </c>
      <c r="F140" s="583">
        <v>-869.52</v>
      </c>
      <c r="H140" s="3" t="str">
        <f t="shared" si="2"/>
        <v>20004</v>
      </c>
    </row>
    <row r="141" spans="1:8" x14ac:dyDescent="0.25">
      <c r="A141" s="582" t="s">
        <v>6600</v>
      </c>
      <c r="B141" s="372" t="s">
        <v>6601</v>
      </c>
      <c r="C141" s="583">
        <v>282.2</v>
      </c>
      <c r="D141" s="583">
        <v>0</v>
      </c>
      <c r="E141" s="583">
        <v>0</v>
      </c>
      <c r="F141" s="583">
        <v>282.2</v>
      </c>
      <c r="H141" s="3" t="str">
        <f t="shared" si="2"/>
        <v>20004</v>
      </c>
    </row>
    <row r="142" spans="1:8" x14ac:dyDescent="0.25">
      <c r="A142" s="582" t="s">
        <v>6602</v>
      </c>
      <c r="B142" s="372" t="s">
        <v>6603</v>
      </c>
      <c r="C142" s="583">
        <v>0</v>
      </c>
      <c r="D142" s="583">
        <v>100</v>
      </c>
      <c r="E142" s="583">
        <v>100</v>
      </c>
      <c r="F142" s="583">
        <v>-100</v>
      </c>
      <c r="H142" s="3" t="str">
        <f t="shared" si="2"/>
        <v>20004</v>
      </c>
    </row>
    <row r="143" spans="1:8" x14ac:dyDescent="0.25">
      <c r="A143" s="582" t="s">
        <v>6604</v>
      </c>
      <c r="B143" s="372" t="s">
        <v>6605</v>
      </c>
      <c r="C143" s="583">
        <v>0</v>
      </c>
      <c r="D143" s="583">
        <v>2500</v>
      </c>
      <c r="E143" s="583">
        <v>2500</v>
      </c>
      <c r="F143" s="583">
        <v>-2500</v>
      </c>
      <c r="H143" s="3" t="str">
        <f t="shared" si="2"/>
        <v>20004</v>
      </c>
    </row>
    <row r="144" spans="1:8" x14ac:dyDescent="0.25">
      <c r="A144" s="582" t="s">
        <v>6606</v>
      </c>
      <c r="B144" s="372" t="s">
        <v>6607</v>
      </c>
      <c r="C144" s="583">
        <v>467.39</v>
      </c>
      <c r="D144" s="583">
        <v>1800</v>
      </c>
      <c r="E144" s="583">
        <v>1800</v>
      </c>
      <c r="F144" s="583">
        <v>-1332.61</v>
      </c>
      <c r="H144" s="3" t="str">
        <f t="shared" si="2"/>
        <v>20004</v>
      </c>
    </row>
    <row r="145" spans="1:8" x14ac:dyDescent="0.25">
      <c r="A145" s="582" t="s">
        <v>6608</v>
      </c>
      <c r="B145" s="372" t="s">
        <v>6609</v>
      </c>
      <c r="C145" s="583">
        <v>0</v>
      </c>
      <c r="D145" s="583">
        <v>300</v>
      </c>
      <c r="E145" s="583">
        <v>300</v>
      </c>
      <c r="F145" s="583">
        <v>-300</v>
      </c>
      <c r="H145" s="3" t="str">
        <f t="shared" si="2"/>
        <v>20004</v>
      </c>
    </row>
    <row r="146" spans="1:8" x14ac:dyDescent="0.25">
      <c r="A146" s="582" t="s">
        <v>6610</v>
      </c>
      <c r="B146" s="372" t="s">
        <v>6611</v>
      </c>
      <c r="C146" s="583">
        <v>102.9</v>
      </c>
      <c r="D146" s="583">
        <v>200</v>
      </c>
      <c r="E146" s="583">
        <v>200</v>
      </c>
      <c r="F146" s="583">
        <v>-97.1</v>
      </c>
      <c r="H146" s="3" t="str">
        <f t="shared" si="2"/>
        <v>20004</v>
      </c>
    </row>
    <row r="147" spans="1:8" x14ac:dyDescent="0.25">
      <c r="A147" s="582" t="s">
        <v>6612</v>
      </c>
      <c r="B147" s="372" t="s">
        <v>6613</v>
      </c>
      <c r="C147" s="583">
        <v>58.2</v>
      </c>
      <c r="D147" s="583">
        <v>100</v>
      </c>
      <c r="E147" s="583">
        <v>100</v>
      </c>
      <c r="F147" s="583">
        <v>-41.8</v>
      </c>
      <c r="H147" s="3" t="str">
        <f t="shared" si="2"/>
        <v>20004</v>
      </c>
    </row>
    <row r="148" spans="1:8" x14ac:dyDescent="0.25">
      <c r="A148" s="582" t="s">
        <v>6614</v>
      </c>
      <c r="B148" s="372" t="s">
        <v>6615</v>
      </c>
      <c r="C148" s="583">
        <v>0</v>
      </c>
      <c r="D148" s="583">
        <v>200</v>
      </c>
      <c r="E148" s="583">
        <v>200</v>
      </c>
      <c r="F148" s="583">
        <v>-200</v>
      </c>
      <c r="H148" s="3" t="str">
        <f t="shared" si="2"/>
        <v>20004</v>
      </c>
    </row>
    <row r="149" spans="1:8" x14ac:dyDescent="0.25">
      <c r="A149" s="582" t="s">
        <v>6616</v>
      </c>
      <c r="B149" s="372" t="s">
        <v>6617</v>
      </c>
      <c r="C149" s="583">
        <v>307.88</v>
      </c>
      <c r="D149" s="583">
        <v>400</v>
      </c>
      <c r="E149" s="583">
        <v>400</v>
      </c>
      <c r="F149" s="583">
        <v>-92.12</v>
      </c>
      <c r="H149" s="3" t="str">
        <f t="shared" si="2"/>
        <v>20004</v>
      </c>
    </row>
    <row r="150" spans="1:8" x14ac:dyDescent="0.25">
      <c r="A150" s="582" t="s">
        <v>6618</v>
      </c>
      <c r="B150" s="372" t="s">
        <v>6619</v>
      </c>
      <c r="C150" s="583">
        <v>203.4</v>
      </c>
      <c r="D150" s="583">
        <v>0</v>
      </c>
      <c r="E150" s="583">
        <v>0</v>
      </c>
      <c r="F150" s="583">
        <v>203.4</v>
      </c>
      <c r="H150" s="3" t="str">
        <f t="shared" si="2"/>
        <v>20004</v>
      </c>
    </row>
    <row r="151" spans="1:8" x14ac:dyDescent="0.25">
      <c r="A151" s="582" t="s">
        <v>6620</v>
      </c>
      <c r="B151" s="372" t="s">
        <v>6621</v>
      </c>
      <c r="C151" s="583">
        <v>441.69</v>
      </c>
      <c r="D151" s="583">
        <v>300</v>
      </c>
      <c r="E151" s="583">
        <v>300</v>
      </c>
      <c r="F151" s="583">
        <v>141.69</v>
      </c>
      <c r="H151" s="3" t="str">
        <f t="shared" si="2"/>
        <v>20004</v>
      </c>
    </row>
    <row r="152" spans="1:8" x14ac:dyDescent="0.25">
      <c r="A152" s="582" t="s">
        <v>6622</v>
      </c>
      <c r="B152" s="372" t="s">
        <v>6623</v>
      </c>
      <c r="C152" s="583">
        <v>41</v>
      </c>
      <c r="D152" s="583">
        <v>-19000</v>
      </c>
      <c r="E152" s="583">
        <v>-19000</v>
      </c>
      <c r="F152" s="583">
        <v>19041</v>
      </c>
      <c r="H152" s="3" t="str">
        <f t="shared" si="2"/>
        <v>20004</v>
      </c>
    </row>
    <row r="153" spans="1:8" x14ac:dyDescent="0.25">
      <c r="A153" s="582" t="s">
        <v>6624</v>
      </c>
      <c r="B153" s="372" t="s">
        <v>6625</v>
      </c>
      <c r="C153" s="583">
        <v>488</v>
      </c>
      <c r="D153" s="583">
        <v>-10900</v>
      </c>
      <c r="E153" s="583">
        <v>-10900</v>
      </c>
      <c r="F153" s="583">
        <v>11388</v>
      </c>
      <c r="H153" s="3" t="str">
        <f t="shared" si="2"/>
        <v>20004</v>
      </c>
    </row>
    <row r="154" spans="1:8" x14ac:dyDescent="0.25">
      <c r="A154" s="582" t="s">
        <v>6626</v>
      </c>
      <c r="B154" s="372" t="s">
        <v>6627</v>
      </c>
      <c r="C154" s="583">
        <v>96.26</v>
      </c>
      <c r="D154" s="583">
        <v>1000</v>
      </c>
      <c r="E154" s="583">
        <v>1000</v>
      </c>
      <c r="F154" s="583">
        <v>-903.74</v>
      </c>
      <c r="H154" s="3" t="str">
        <f t="shared" si="2"/>
        <v>20005</v>
      </c>
    </row>
    <row r="155" spans="1:8" x14ac:dyDescent="0.25">
      <c r="A155" s="582" t="s">
        <v>6628</v>
      </c>
      <c r="B155" s="372" t="s">
        <v>6629</v>
      </c>
      <c r="C155" s="583">
        <v>0</v>
      </c>
      <c r="D155" s="583">
        <v>100</v>
      </c>
      <c r="E155" s="583">
        <v>100</v>
      </c>
      <c r="F155" s="583">
        <v>-100</v>
      </c>
      <c r="H155" s="3" t="str">
        <f t="shared" si="2"/>
        <v>20005</v>
      </c>
    </row>
    <row r="156" spans="1:8" x14ac:dyDescent="0.25">
      <c r="A156" s="582" t="s">
        <v>6630</v>
      </c>
      <c r="B156" s="372" t="s">
        <v>6631</v>
      </c>
      <c r="C156" s="583">
        <v>0</v>
      </c>
      <c r="D156" s="583">
        <v>100</v>
      </c>
      <c r="E156" s="583">
        <v>100</v>
      </c>
      <c r="F156" s="583">
        <v>-100</v>
      </c>
      <c r="H156" s="3" t="str">
        <f t="shared" si="2"/>
        <v>20005</v>
      </c>
    </row>
    <row r="157" spans="1:8" x14ac:dyDescent="0.25">
      <c r="A157" s="582" t="s">
        <v>6632</v>
      </c>
      <c r="B157" s="372" t="s">
        <v>6633</v>
      </c>
      <c r="C157" s="583">
        <v>70.8</v>
      </c>
      <c r="D157" s="583">
        <v>200</v>
      </c>
      <c r="E157" s="583">
        <v>200</v>
      </c>
      <c r="F157" s="583">
        <v>-129.19999999999999</v>
      </c>
      <c r="H157" s="3" t="str">
        <f t="shared" si="2"/>
        <v>20005</v>
      </c>
    </row>
    <row r="158" spans="1:8" x14ac:dyDescent="0.25">
      <c r="A158" s="582" t="s">
        <v>6634</v>
      </c>
      <c r="B158" s="372" t="s">
        <v>6635</v>
      </c>
      <c r="C158" s="583">
        <v>203.4</v>
      </c>
      <c r="D158" s="583">
        <v>0</v>
      </c>
      <c r="E158" s="583">
        <v>0</v>
      </c>
      <c r="F158" s="583">
        <v>203.4</v>
      </c>
      <c r="H158" s="3" t="str">
        <f t="shared" si="2"/>
        <v>20005</v>
      </c>
    </row>
    <row r="159" spans="1:8" x14ac:dyDescent="0.25">
      <c r="A159" s="582" t="s">
        <v>6636</v>
      </c>
      <c r="B159" s="372" t="s">
        <v>6637</v>
      </c>
      <c r="C159" s="583">
        <v>286.45999999999998</v>
      </c>
      <c r="D159" s="583">
        <v>200</v>
      </c>
      <c r="E159" s="583">
        <v>200</v>
      </c>
      <c r="F159" s="583">
        <v>86.46</v>
      </c>
      <c r="H159" s="3" t="str">
        <f t="shared" si="2"/>
        <v>20005</v>
      </c>
    </row>
    <row r="160" spans="1:8" x14ac:dyDescent="0.25">
      <c r="A160" s="582" t="s">
        <v>6638</v>
      </c>
      <c r="B160" s="372" t="s">
        <v>6639</v>
      </c>
      <c r="C160" s="583">
        <v>971.25</v>
      </c>
      <c r="D160" s="583">
        <v>1600</v>
      </c>
      <c r="E160" s="583">
        <v>1600</v>
      </c>
      <c r="F160" s="583">
        <v>-628.75</v>
      </c>
      <c r="H160" s="3" t="str">
        <f t="shared" si="2"/>
        <v>20007</v>
      </c>
    </row>
    <row r="161" spans="1:8" x14ac:dyDescent="0.25">
      <c r="A161" s="582" t="s">
        <v>6640</v>
      </c>
      <c r="B161" s="372" t="s">
        <v>6641</v>
      </c>
      <c r="C161" s="583">
        <v>6000</v>
      </c>
      <c r="D161" s="583">
        <v>153000</v>
      </c>
      <c r="E161" s="583">
        <v>153000</v>
      </c>
      <c r="F161" s="583">
        <v>-147000</v>
      </c>
      <c r="H161" s="3" t="str">
        <f t="shared" si="2"/>
        <v>20007</v>
      </c>
    </row>
    <row r="162" spans="1:8" x14ac:dyDescent="0.25">
      <c r="A162" s="582" t="s">
        <v>6642</v>
      </c>
      <c r="B162" s="372" t="s">
        <v>6643</v>
      </c>
      <c r="C162" s="583">
        <v>0</v>
      </c>
      <c r="D162" s="583">
        <v>-664000</v>
      </c>
      <c r="E162" s="583">
        <v>-664000</v>
      </c>
      <c r="F162" s="583">
        <v>664000</v>
      </c>
      <c r="H162" s="3" t="str">
        <f t="shared" si="2"/>
        <v>20007</v>
      </c>
    </row>
    <row r="163" spans="1:8" x14ac:dyDescent="0.25">
      <c r="A163" s="582" t="s">
        <v>6644</v>
      </c>
      <c r="B163" s="372" t="s">
        <v>6645</v>
      </c>
      <c r="C163" s="583">
        <v>261.12</v>
      </c>
      <c r="D163" s="583">
        <v>500</v>
      </c>
      <c r="E163" s="583">
        <v>500</v>
      </c>
      <c r="F163" s="583">
        <v>-238.88</v>
      </c>
      <c r="H163" s="3" t="str">
        <f t="shared" si="2"/>
        <v>20009</v>
      </c>
    </row>
    <row r="164" spans="1:8" x14ac:dyDescent="0.25">
      <c r="A164" s="582" t="s">
        <v>6646</v>
      </c>
      <c r="B164" s="372" t="s">
        <v>6647</v>
      </c>
      <c r="C164" s="583">
        <v>206.11</v>
      </c>
      <c r="D164" s="583">
        <v>700</v>
      </c>
      <c r="E164" s="583">
        <v>700</v>
      </c>
      <c r="F164" s="583">
        <v>-493.89</v>
      </c>
      <c r="H164" s="3" t="str">
        <f t="shared" si="2"/>
        <v>20009</v>
      </c>
    </row>
    <row r="165" spans="1:8" x14ac:dyDescent="0.25">
      <c r="A165" s="582" t="s">
        <v>6648</v>
      </c>
      <c r="B165" s="372" t="s">
        <v>6649</v>
      </c>
      <c r="C165" s="583">
        <v>57.6</v>
      </c>
      <c r="D165" s="583">
        <v>0</v>
      </c>
      <c r="E165" s="583">
        <v>0</v>
      </c>
      <c r="F165" s="583">
        <v>57.6</v>
      </c>
      <c r="H165" s="3" t="str">
        <f t="shared" si="2"/>
        <v>20009</v>
      </c>
    </row>
    <row r="166" spans="1:8" x14ac:dyDescent="0.25">
      <c r="A166" s="582" t="s">
        <v>6650</v>
      </c>
      <c r="B166" s="372" t="s">
        <v>6651</v>
      </c>
      <c r="C166" s="583">
        <v>0</v>
      </c>
      <c r="D166" s="583">
        <v>100</v>
      </c>
      <c r="E166" s="583">
        <v>100</v>
      </c>
      <c r="F166" s="583">
        <v>-100</v>
      </c>
      <c r="H166" s="3" t="str">
        <f t="shared" si="2"/>
        <v>20009</v>
      </c>
    </row>
    <row r="167" spans="1:8" x14ac:dyDescent="0.25">
      <c r="A167" s="582" t="s">
        <v>6652</v>
      </c>
      <c r="B167" s="372" t="s">
        <v>6653</v>
      </c>
      <c r="C167" s="583">
        <v>0</v>
      </c>
      <c r="D167" s="583">
        <v>1200</v>
      </c>
      <c r="E167" s="583">
        <v>1200</v>
      </c>
      <c r="F167" s="583">
        <v>-1200</v>
      </c>
      <c r="H167" s="3" t="str">
        <f t="shared" si="2"/>
        <v>20009</v>
      </c>
    </row>
    <row r="168" spans="1:8" x14ac:dyDescent="0.25">
      <c r="A168" s="582" t="s">
        <v>6654</v>
      </c>
      <c r="B168" s="372" t="s">
        <v>6655</v>
      </c>
      <c r="C168" s="583">
        <v>162.36000000000001</v>
      </c>
      <c r="D168" s="583">
        <v>300</v>
      </c>
      <c r="E168" s="583">
        <v>300</v>
      </c>
      <c r="F168" s="583">
        <v>-137.63999999999999</v>
      </c>
      <c r="H168" s="3" t="str">
        <f t="shared" si="2"/>
        <v>20009</v>
      </c>
    </row>
    <row r="169" spans="1:8" x14ac:dyDescent="0.25">
      <c r="A169" s="582" t="s">
        <v>6656</v>
      </c>
      <c r="B169" s="372" t="s">
        <v>6657</v>
      </c>
      <c r="C169" s="583">
        <v>0</v>
      </c>
      <c r="D169" s="583">
        <v>100</v>
      </c>
      <c r="E169" s="583">
        <v>100</v>
      </c>
      <c r="F169" s="583">
        <v>-100</v>
      </c>
      <c r="H169" s="3" t="str">
        <f t="shared" si="2"/>
        <v>20009</v>
      </c>
    </row>
    <row r="170" spans="1:8" x14ac:dyDescent="0.25">
      <c r="A170" s="582" t="s">
        <v>6658</v>
      </c>
      <c r="B170" s="372" t="s">
        <v>6659</v>
      </c>
      <c r="C170" s="583">
        <v>32.5</v>
      </c>
      <c r="D170" s="583">
        <v>100</v>
      </c>
      <c r="E170" s="583">
        <v>100</v>
      </c>
      <c r="F170" s="583">
        <v>-67.5</v>
      </c>
      <c r="H170" s="3" t="str">
        <f t="shared" si="2"/>
        <v>20009</v>
      </c>
    </row>
    <row r="171" spans="1:8" x14ac:dyDescent="0.25">
      <c r="A171" s="582" t="s">
        <v>6660</v>
      </c>
      <c r="B171" s="372" t="s">
        <v>6661</v>
      </c>
      <c r="C171" s="583">
        <v>0</v>
      </c>
      <c r="D171" s="583">
        <v>100</v>
      </c>
      <c r="E171" s="583">
        <v>100</v>
      </c>
      <c r="F171" s="583">
        <v>-100</v>
      </c>
      <c r="H171" s="3" t="str">
        <f t="shared" si="2"/>
        <v>20009</v>
      </c>
    </row>
    <row r="172" spans="1:8" x14ac:dyDescent="0.25">
      <c r="A172" s="582" t="s">
        <v>6662</v>
      </c>
      <c r="B172" s="372" t="s">
        <v>6663</v>
      </c>
      <c r="C172" s="583">
        <v>0</v>
      </c>
      <c r="D172" s="583">
        <v>100</v>
      </c>
      <c r="E172" s="583">
        <v>100</v>
      </c>
      <c r="F172" s="583">
        <v>-100</v>
      </c>
      <c r="H172" s="3" t="str">
        <f t="shared" si="2"/>
        <v>20009</v>
      </c>
    </row>
    <row r="173" spans="1:8" x14ac:dyDescent="0.25">
      <c r="A173" s="582" t="s">
        <v>6664</v>
      </c>
      <c r="B173" s="372" t="s">
        <v>6665</v>
      </c>
      <c r="C173" s="583">
        <v>32.68</v>
      </c>
      <c r="D173" s="583">
        <v>100</v>
      </c>
      <c r="E173" s="583">
        <v>100</v>
      </c>
      <c r="F173" s="583">
        <v>-67.319999999999993</v>
      </c>
      <c r="H173" s="3" t="str">
        <f t="shared" si="2"/>
        <v>20009</v>
      </c>
    </row>
    <row r="174" spans="1:8" x14ac:dyDescent="0.25">
      <c r="A174" s="582" t="s">
        <v>6666</v>
      </c>
      <c r="B174" s="372" t="s">
        <v>6667</v>
      </c>
      <c r="C174" s="583">
        <v>203.4</v>
      </c>
      <c r="D174" s="583">
        <v>0</v>
      </c>
      <c r="E174" s="583">
        <v>0</v>
      </c>
      <c r="F174" s="583">
        <v>203.4</v>
      </c>
      <c r="H174" s="3" t="str">
        <f t="shared" si="2"/>
        <v>20009</v>
      </c>
    </row>
    <row r="175" spans="1:8" x14ac:dyDescent="0.25">
      <c r="A175" s="582" t="s">
        <v>6668</v>
      </c>
      <c r="B175" s="372" t="s">
        <v>6669</v>
      </c>
      <c r="C175" s="583">
        <v>0</v>
      </c>
      <c r="D175" s="583">
        <v>-1500</v>
      </c>
      <c r="E175" s="583">
        <v>-1500</v>
      </c>
      <c r="F175" s="583">
        <v>1500</v>
      </c>
      <c r="H175" s="3" t="str">
        <f t="shared" si="2"/>
        <v>20009</v>
      </c>
    </row>
    <row r="176" spans="1:8" x14ac:dyDescent="0.25">
      <c r="A176" s="582" t="s">
        <v>6670</v>
      </c>
      <c r="B176" s="372" t="s">
        <v>6671</v>
      </c>
      <c r="C176" s="583">
        <v>0</v>
      </c>
      <c r="D176" s="583">
        <v>-6700</v>
      </c>
      <c r="E176" s="583">
        <v>-6700</v>
      </c>
      <c r="F176" s="583">
        <v>6700</v>
      </c>
      <c r="H176" s="3" t="str">
        <f t="shared" si="2"/>
        <v>20009</v>
      </c>
    </row>
    <row r="177" spans="1:8" x14ac:dyDescent="0.25">
      <c r="A177" s="582" t="s">
        <v>6672</v>
      </c>
      <c r="B177" s="372" t="s">
        <v>6673</v>
      </c>
      <c r="C177" s="583">
        <v>24470.11</v>
      </c>
      <c r="D177" s="583">
        <v>45207</v>
      </c>
      <c r="E177" s="583">
        <v>45207</v>
      </c>
      <c r="F177" s="583">
        <v>-20736.89</v>
      </c>
      <c r="H177" s="3" t="str">
        <f t="shared" si="2"/>
        <v>20102</v>
      </c>
    </row>
    <row r="178" spans="1:8" x14ac:dyDescent="0.25">
      <c r="A178" s="582" t="s">
        <v>6674</v>
      </c>
      <c r="B178" s="372" t="s">
        <v>6675</v>
      </c>
      <c r="C178" s="583">
        <v>521.22</v>
      </c>
      <c r="D178" s="583">
        <v>0</v>
      </c>
      <c r="E178" s="583">
        <v>0</v>
      </c>
      <c r="F178" s="583">
        <v>521.22</v>
      </c>
      <c r="H178" s="3" t="str">
        <f t="shared" si="2"/>
        <v>20102</v>
      </c>
    </row>
    <row r="179" spans="1:8" x14ac:dyDescent="0.25">
      <c r="A179" s="582" t="s">
        <v>6676</v>
      </c>
      <c r="B179" s="372" t="s">
        <v>6677</v>
      </c>
      <c r="C179" s="583">
        <v>1352.69</v>
      </c>
      <c r="D179" s="583">
        <v>0</v>
      </c>
      <c r="E179" s="583">
        <v>0</v>
      </c>
      <c r="F179" s="583">
        <v>1352.69</v>
      </c>
      <c r="H179" s="3" t="str">
        <f t="shared" si="2"/>
        <v>20102</v>
      </c>
    </row>
    <row r="180" spans="1:8" x14ac:dyDescent="0.25">
      <c r="A180" s="582" t="s">
        <v>6678</v>
      </c>
      <c r="B180" s="372" t="s">
        <v>6679</v>
      </c>
      <c r="C180" s="583">
        <v>0</v>
      </c>
      <c r="D180" s="583">
        <v>200</v>
      </c>
      <c r="E180" s="583">
        <v>200</v>
      </c>
      <c r="F180" s="583">
        <v>-200</v>
      </c>
      <c r="H180" s="3" t="str">
        <f t="shared" si="2"/>
        <v>20102</v>
      </c>
    </row>
    <row r="181" spans="1:8" x14ac:dyDescent="0.25">
      <c r="A181" s="582" t="s">
        <v>6680</v>
      </c>
      <c r="B181" s="372" t="s">
        <v>6681</v>
      </c>
      <c r="C181" s="583">
        <v>102</v>
      </c>
      <c r="D181" s="583">
        <v>2000</v>
      </c>
      <c r="E181" s="583">
        <v>2000</v>
      </c>
      <c r="F181" s="583">
        <v>-1898</v>
      </c>
      <c r="H181" s="3" t="str">
        <f t="shared" si="2"/>
        <v>20102</v>
      </c>
    </row>
    <row r="182" spans="1:8" x14ac:dyDescent="0.25">
      <c r="A182" s="582" t="s">
        <v>6682</v>
      </c>
      <c r="B182" s="372" t="s">
        <v>6683</v>
      </c>
      <c r="C182" s="583">
        <v>641.26</v>
      </c>
      <c r="D182" s="583">
        <v>200</v>
      </c>
      <c r="E182" s="583">
        <v>200</v>
      </c>
      <c r="F182" s="583">
        <v>441.26</v>
      </c>
      <c r="H182" s="3" t="str">
        <f t="shared" si="2"/>
        <v>20102</v>
      </c>
    </row>
    <row r="183" spans="1:8" x14ac:dyDescent="0.25">
      <c r="A183" s="582" t="s">
        <v>6684</v>
      </c>
      <c r="B183" s="372" t="s">
        <v>6685</v>
      </c>
      <c r="C183" s="583">
        <v>101.2</v>
      </c>
      <c r="D183" s="583">
        <v>200</v>
      </c>
      <c r="E183" s="583">
        <v>200</v>
      </c>
      <c r="F183" s="583">
        <v>-98.8</v>
      </c>
      <c r="H183" s="3" t="str">
        <f t="shared" si="2"/>
        <v>20102</v>
      </c>
    </row>
    <row r="184" spans="1:8" x14ac:dyDescent="0.25">
      <c r="A184" s="582" t="s">
        <v>6686</v>
      </c>
      <c r="B184" s="372" t="s">
        <v>6687</v>
      </c>
      <c r="C184" s="583">
        <v>20</v>
      </c>
      <c r="D184" s="583">
        <v>100</v>
      </c>
      <c r="E184" s="583">
        <v>100</v>
      </c>
      <c r="F184" s="583">
        <v>-80</v>
      </c>
      <c r="H184" s="3" t="str">
        <f t="shared" si="2"/>
        <v>20102</v>
      </c>
    </row>
    <row r="185" spans="1:8" x14ac:dyDescent="0.25">
      <c r="A185" s="582" t="s">
        <v>6688</v>
      </c>
      <c r="B185" s="372" t="s">
        <v>6689</v>
      </c>
      <c r="C185" s="583">
        <v>0</v>
      </c>
      <c r="D185" s="583">
        <v>5400</v>
      </c>
      <c r="E185" s="583">
        <v>5400</v>
      </c>
      <c r="F185" s="583">
        <v>-5400</v>
      </c>
      <c r="H185" s="3" t="str">
        <f t="shared" si="2"/>
        <v>20102</v>
      </c>
    </row>
    <row r="186" spans="1:8" x14ac:dyDescent="0.25">
      <c r="A186" s="582" t="s">
        <v>6690</v>
      </c>
      <c r="B186" s="372" t="s">
        <v>6691</v>
      </c>
      <c r="C186" s="583">
        <v>46.25</v>
      </c>
      <c r="D186" s="583">
        <v>300</v>
      </c>
      <c r="E186" s="583">
        <v>300</v>
      </c>
      <c r="F186" s="583">
        <v>-253.75</v>
      </c>
      <c r="H186" s="3" t="str">
        <f t="shared" si="2"/>
        <v>20102</v>
      </c>
    </row>
    <row r="187" spans="1:8" x14ac:dyDescent="0.25">
      <c r="A187" s="582" t="s">
        <v>6692</v>
      </c>
      <c r="B187" s="372" t="s">
        <v>6693</v>
      </c>
      <c r="C187" s="583">
        <v>106.28</v>
      </c>
      <c r="D187" s="583">
        <v>500</v>
      </c>
      <c r="E187" s="583">
        <v>500</v>
      </c>
      <c r="F187" s="583">
        <v>-393.72</v>
      </c>
      <c r="H187" s="3" t="str">
        <f t="shared" si="2"/>
        <v>20102</v>
      </c>
    </row>
    <row r="188" spans="1:8" x14ac:dyDescent="0.25">
      <c r="A188" s="582" t="s">
        <v>6694</v>
      </c>
      <c r="B188" s="372" t="s">
        <v>6695</v>
      </c>
      <c r="C188" s="583">
        <v>89.75</v>
      </c>
      <c r="D188" s="583">
        <v>100</v>
      </c>
      <c r="E188" s="583">
        <v>100</v>
      </c>
      <c r="F188" s="583">
        <v>-10.25</v>
      </c>
      <c r="H188" s="3" t="str">
        <f t="shared" si="2"/>
        <v>20102</v>
      </c>
    </row>
    <row r="189" spans="1:8" x14ac:dyDescent="0.25">
      <c r="A189" s="582" t="s">
        <v>6696</v>
      </c>
      <c r="B189" s="372" t="s">
        <v>6697</v>
      </c>
      <c r="C189" s="583">
        <v>1100</v>
      </c>
      <c r="D189" s="583">
        <v>1100</v>
      </c>
      <c r="E189" s="583">
        <v>1100</v>
      </c>
      <c r="F189" s="583">
        <v>0</v>
      </c>
      <c r="H189" s="3" t="str">
        <f t="shared" si="2"/>
        <v>20102</v>
      </c>
    </row>
    <row r="190" spans="1:8" x14ac:dyDescent="0.25">
      <c r="A190" s="582" t="s">
        <v>6698</v>
      </c>
      <c r="B190" s="372" t="s">
        <v>6699</v>
      </c>
      <c r="C190" s="583">
        <v>25</v>
      </c>
      <c r="D190" s="583">
        <v>700</v>
      </c>
      <c r="E190" s="583">
        <v>700</v>
      </c>
      <c r="F190" s="583">
        <v>-675</v>
      </c>
      <c r="H190" s="3" t="str">
        <f t="shared" si="2"/>
        <v>20102</v>
      </c>
    </row>
    <row r="191" spans="1:8" x14ac:dyDescent="0.25">
      <c r="A191" s="582" t="s">
        <v>6700</v>
      </c>
      <c r="B191" s="372" t="s">
        <v>6701</v>
      </c>
      <c r="C191" s="583">
        <v>858.48</v>
      </c>
      <c r="D191" s="583">
        <v>1300</v>
      </c>
      <c r="E191" s="583">
        <v>1300</v>
      </c>
      <c r="F191" s="583">
        <v>-441.52</v>
      </c>
      <c r="H191" s="3" t="str">
        <f t="shared" si="2"/>
        <v>20102</v>
      </c>
    </row>
    <row r="192" spans="1:8" x14ac:dyDescent="0.25">
      <c r="A192" s="582" t="s">
        <v>6702</v>
      </c>
      <c r="B192" s="372" t="s">
        <v>6703</v>
      </c>
      <c r="C192" s="583">
        <v>32.57</v>
      </c>
      <c r="D192" s="583">
        <v>300</v>
      </c>
      <c r="E192" s="583">
        <v>300</v>
      </c>
      <c r="F192" s="583">
        <v>-267.43</v>
      </c>
      <c r="H192" s="3" t="str">
        <f t="shared" si="2"/>
        <v>20102</v>
      </c>
    </row>
    <row r="193" spans="1:8" x14ac:dyDescent="0.25">
      <c r="A193" s="582" t="s">
        <v>6704</v>
      </c>
      <c r="B193" s="372" t="s">
        <v>6705</v>
      </c>
      <c r="C193" s="583">
        <v>9000</v>
      </c>
      <c r="D193" s="583">
        <v>8000</v>
      </c>
      <c r="E193" s="583">
        <v>8000</v>
      </c>
      <c r="F193" s="583">
        <v>1000</v>
      </c>
      <c r="H193" s="3" t="str">
        <f t="shared" si="2"/>
        <v>20102</v>
      </c>
    </row>
    <row r="194" spans="1:8" x14ac:dyDescent="0.25">
      <c r="A194" s="582" t="s">
        <v>6706</v>
      </c>
      <c r="B194" s="372" t="s">
        <v>6707</v>
      </c>
      <c r="C194" s="583">
        <v>388.45</v>
      </c>
      <c r="D194" s="583">
        <v>2900</v>
      </c>
      <c r="E194" s="583">
        <v>2900</v>
      </c>
      <c r="F194" s="583">
        <v>-2511.5500000000002</v>
      </c>
      <c r="H194" s="3" t="str">
        <f t="shared" si="2"/>
        <v>20102</v>
      </c>
    </row>
    <row r="195" spans="1:8" x14ac:dyDescent="0.25">
      <c r="A195" s="582" t="s">
        <v>6708</v>
      </c>
      <c r="B195" s="372" t="s">
        <v>6709</v>
      </c>
      <c r="C195" s="583">
        <v>404.72</v>
      </c>
      <c r="D195" s="583">
        <v>0</v>
      </c>
      <c r="E195" s="583">
        <v>0</v>
      </c>
      <c r="F195" s="583">
        <v>404.72</v>
      </c>
      <c r="H195" s="3" t="str">
        <f t="shared" si="2"/>
        <v>20102</v>
      </c>
    </row>
    <row r="196" spans="1:8" x14ac:dyDescent="0.25">
      <c r="A196" s="582" t="s">
        <v>6710</v>
      </c>
      <c r="B196" s="372" t="s">
        <v>6711</v>
      </c>
      <c r="C196" s="583">
        <v>0</v>
      </c>
      <c r="D196" s="583">
        <v>200</v>
      </c>
      <c r="E196" s="583">
        <v>200</v>
      </c>
      <c r="F196" s="583">
        <v>-200</v>
      </c>
      <c r="H196" s="3" t="str">
        <f t="shared" si="2"/>
        <v>20102</v>
      </c>
    </row>
    <row r="197" spans="1:8" x14ac:dyDescent="0.25">
      <c r="A197" s="582" t="s">
        <v>6712</v>
      </c>
      <c r="B197" s="372" t="s">
        <v>6713</v>
      </c>
      <c r="C197" s="583">
        <v>0</v>
      </c>
      <c r="D197" s="583">
        <v>2000</v>
      </c>
      <c r="E197" s="583">
        <v>2000</v>
      </c>
      <c r="F197" s="583">
        <v>-2000</v>
      </c>
      <c r="H197" s="3" t="str">
        <f t="shared" si="2"/>
        <v>20102</v>
      </c>
    </row>
    <row r="198" spans="1:8" x14ac:dyDescent="0.25">
      <c r="A198" s="582" t="s">
        <v>6714</v>
      </c>
      <c r="B198" s="372" t="s">
        <v>6715</v>
      </c>
      <c r="C198" s="583">
        <v>-70421.91</v>
      </c>
      <c r="D198" s="583">
        <v>-123431</v>
      </c>
      <c r="E198" s="583">
        <v>-123431</v>
      </c>
      <c r="F198" s="583">
        <v>53009.09</v>
      </c>
      <c r="H198" s="3" t="str">
        <f t="shared" si="2"/>
        <v>20102</v>
      </c>
    </row>
    <row r="199" spans="1:8" x14ac:dyDescent="0.25">
      <c r="A199" s="582" t="s">
        <v>6716</v>
      </c>
      <c r="B199" s="372" t="s">
        <v>6717</v>
      </c>
      <c r="C199" s="583">
        <v>15289.96</v>
      </c>
      <c r="D199" s="583">
        <v>31000</v>
      </c>
      <c r="E199" s="583">
        <v>31000</v>
      </c>
      <c r="F199" s="583">
        <v>-15710.04</v>
      </c>
      <c r="H199" s="3" t="str">
        <f t="shared" si="2"/>
        <v>20201</v>
      </c>
    </row>
    <row r="200" spans="1:8" x14ac:dyDescent="0.25">
      <c r="A200" s="582" t="s">
        <v>6718</v>
      </c>
      <c r="B200" s="372" t="s">
        <v>6719</v>
      </c>
      <c r="C200" s="583">
        <v>0</v>
      </c>
      <c r="D200" s="583">
        <v>100</v>
      </c>
      <c r="E200" s="583">
        <v>100</v>
      </c>
      <c r="F200" s="583">
        <v>-100</v>
      </c>
      <c r="H200" s="3" t="str">
        <f t="shared" si="2"/>
        <v>20201</v>
      </c>
    </row>
    <row r="201" spans="1:8" x14ac:dyDescent="0.25">
      <c r="A201" s="582" t="s">
        <v>6720</v>
      </c>
      <c r="B201" s="372" t="s">
        <v>6721</v>
      </c>
      <c r="C201" s="583">
        <v>0</v>
      </c>
      <c r="D201" s="583">
        <v>3100</v>
      </c>
      <c r="E201" s="583">
        <v>0</v>
      </c>
      <c r="F201" s="583">
        <v>0</v>
      </c>
      <c r="H201" s="3" t="str">
        <f t="shared" si="2"/>
        <v>20201</v>
      </c>
    </row>
    <row r="202" spans="1:8" x14ac:dyDescent="0.25">
      <c r="A202" s="582" t="s">
        <v>6722</v>
      </c>
      <c r="B202" s="372" t="s">
        <v>6723</v>
      </c>
      <c r="C202" s="583">
        <v>3411.13</v>
      </c>
      <c r="D202" s="583">
        <v>12500</v>
      </c>
      <c r="E202" s="583">
        <v>12500</v>
      </c>
      <c r="F202" s="583">
        <v>-9088.8700000000008</v>
      </c>
      <c r="H202" s="3" t="str">
        <f t="shared" ref="H202:H265" si="3">LEFT(A202,5)</f>
        <v>20201</v>
      </c>
    </row>
    <row r="203" spans="1:8" x14ac:dyDescent="0.25">
      <c r="A203" s="582" t="s">
        <v>6724</v>
      </c>
      <c r="B203" s="372" t="s">
        <v>6725</v>
      </c>
      <c r="C203" s="583">
        <v>0</v>
      </c>
      <c r="D203" s="583">
        <v>700</v>
      </c>
      <c r="E203" s="583">
        <v>700</v>
      </c>
      <c r="F203" s="583">
        <v>-700</v>
      </c>
      <c r="H203" s="3" t="str">
        <f t="shared" si="3"/>
        <v>20201</v>
      </c>
    </row>
    <row r="204" spans="1:8" x14ac:dyDescent="0.25">
      <c r="A204" s="582" t="s">
        <v>6726</v>
      </c>
      <c r="B204" s="372" t="s">
        <v>6727</v>
      </c>
      <c r="C204" s="583">
        <v>236.08</v>
      </c>
      <c r="D204" s="583">
        <v>2500</v>
      </c>
      <c r="E204" s="583">
        <v>2500</v>
      </c>
      <c r="F204" s="583">
        <v>-2263.92</v>
      </c>
      <c r="H204" s="3" t="str">
        <f t="shared" si="3"/>
        <v>20201</v>
      </c>
    </row>
    <row r="205" spans="1:8" x14ac:dyDescent="0.25">
      <c r="A205" s="582" t="s">
        <v>6728</v>
      </c>
      <c r="B205" s="372" t="s">
        <v>6729</v>
      </c>
      <c r="C205" s="583">
        <v>0</v>
      </c>
      <c r="D205" s="583">
        <v>800</v>
      </c>
      <c r="E205" s="583">
        <v>800</v>
      </c>
      <c r="F205" s="583">
        <v>-800</v>
      </c>
      <c r="H205" s="3" t="str">
        <f t="shared" si="3"/>
        <v>20201</v>
      </c>
    </row>
    <row r="206" spans="1:8" x14ac:dyDescent="0.25">
      <c r="A206" s="582" t="s">
        <v>6730</v>
      </c>
      <c r="B206" s="372" t="s">
        <v>6731</v>
      </c>
      <c r="C206" s="583">
        <v>52.7</v>
      </c>
      <c r="D206" s="583">
        <v>200</v>
      </c>
      <c r="E206" s="583">
        <v>200</v>
      </c>
      <c r="F206" s="583">
        <v>-147.30000000000001</v>
      </c>
      <c r="H206" s="3" t="str">
        <f t="shared" si="3"/>
        <v>20201</v>
      </c>
    </row>
    <row r="207" spans="1:8" x14ac:dyDescent="0.25">
      <c r="A207" s="582" t="s">
        <v>6732</v>
      </c>
      <c r="B207" s="372" t="s">
        <v>6733</v>
      </c>
      <c r="C207" s="583">
        <v>0</v>
      </c>
      <c r="D207" s="583">
        <v>400</v>
      </c>
      <c r="E207" s="583">
        <v>400</v>
      </c>
      <c r="F207" s="583">
        <v>-400</v>
      </c>
      <c r="H207" s="3" t="str">
        <f t="shared" si="3"/>
        <v>20201</v>
      </c>
    </row>
    <row r="208" spans="1:8" x14ac:dyDescent="0.25">
      <c r="A208" s="582" t="s">
        <v>6734</v>
      </c>
      <c r="B208" s="372" t="s">
        <v>6735</v>
      </c>
      <c r="C208" s="583">
        <v>0</v>
      </c>
      <c r="D208" s="583">
        <v>100</v>
      </c>
      <c r="E208" s="583">
        <v>100</v>
      </c>
      <c r="F208" s="583">
        <v>-100</v>
      </c>
      <c r="H208" s="3" t="str">
        <f t="shared" si="3"/>
        <v>20201</v>
      </c>
    </row>
    <row r="209" spans="1:8" x14ac:dyDescent="0.25">
      <c r="A209" s="582" t="s">
        <v>6736</v>
      </c>
      <c r="B209" s="372" t="s">
        <v>6737</v>
      </c>
      <c r="C209" s="583">
        <v>0</v>
      </c>
      <c r="D209" s="583">
        <v>500</v>
      </c>
      <c r="E209" s="583">
        <v>500</v>
      </c>
      <c r="F209" s="583">
        <v>-500</v>
      </c>
      <c r="H209" s="3" t="str">
        <f t="shared" si="3"/>
        <v>20201</v>
      </c>
    </row>
    <row r="210" spans="1:8" x14ac:dyDescent="0.25">
      <c r="A210" s="582" t="s">
        <v>6738</v>
      </c>
      <c r="B210" s="372" t="s">
        <v>6739</v>
      </c>
      <c r="C210" s="583">
        <v>425</v>
      </c>
      <c r="D210" s="583">
        <v>500</v>
      </c>
      <c r="E210" s="583">
        <v>500</v>
      </c>
      <c r="F210" s="583">
        <v>-75</v>
      </c>
      <c r="H210" s="3" t="str">
        <f t="shared" si="3"/>
        <v>20201</v>
      </c>
    </row>
    <row r="211" spans="1:8" x14ac:dyDescent="0.25">
      <c r="A211" s="582" t="s">
        <v>6740</v>
      </c>
      <c r="B211" s="372" t="s">
        <v>6741</v>
      </c>
      <c r="C211" s="583">
        <v>3443.9</v>
      </c>
      <c r="D211" s="583">
        <v>3000</v>
      </c>
      <c r="E211" s="583">
        <v>3000</v>
      </c>
      <c r="F211" s="583">
        <v>443.9</v>
      </c>
      <c r="H211" s="3" t="str">
        <f t="shared" si="3"/>
        <v>20201</v>
      </c>
    </row>
    <row r="212" spans="1:8" x14ac:dyDescent="0.25">
      <c r="A212" s="582" t="s">
        <v>6742</v>
      </c>
      <c r="B212" s="372" t="s">
        <v>6743</v>
      </c>
      <c r="C212" s="583">
        <v>0</v>
      </c>
      <c r="D212" s="583">
        <v>200</v>
      </c>
      <c r="E212" s="583">
        <v>200</v>
      </c>
      <c r="F212" s="583">
        <v>-200</v>
      </c>
      <c r="H212" s="3" t="str">
        <f t="shared" si="3"/>
        <v>20201</v>
      </c>
    </row>
    <row r="213" spans="1:8" x14ac:dyDescent="0.25">
      <c r="A213" s="582" t="s">
        <v>6744</v>
      </c>
      <c r="B213" s="372" t="s">
        <v>6745</v>
      </c>
      <c r="C213" s="583">
        <v>0</v>
      </c>
      <c r="D213" s="583">
        <v>200</v>
      </c>
      <c r="E213" s="583">
        <v>200</v>
      </c>
      <c r="F213" s="583">
        <v>-200</v>
      </c>
      <c r="H213" s="3" t="str">
        <f t="shared" si="3"/>
        <v>20201</v>
      </c>
    </row>
    <row r="214" spans="1:8" x14ac:dyDescent="0.25">
      <c r="A214" s="582" t="s">
        <v>6746</v>
      </c>
      <c r="B214" s="372" t="s">
        <v>6747</v>
      </c>
      <c r="C214" s="583">
        <v>0</v>
      </c>
      <c r="D214" s="583">
        <v>1200</v>
      </c>
      <c r="E214" s="583">
        <v>1200</v>
      </c>
      <c r="F214" s="583">
        <v>-1200</v>
      </c>
      <c r="H214" s="3" t="str">
        <f t="shared" si="3"/>
        <v>20201</v>
      </c>
    </row>
    <row r="215" spans="1:8" x14ac:dyDescent="0.25">
      <c r="A215" s="582" t="s">
        <v>6748</v>
      </c>
      <c r="B215" s="372" t="s">
        <v>6749</v>
      </c>
      <c r="C215" s="583">
        <v>-16.7</v>
      </c>
      <c r="D215" s="583">
        <v>-2000</v>
      </c>
      <c r="E215" s="583">
        <v>-2000</v>
      </c>
      <c r="F215" s="583">
        <v>1983.3</v>
      </c>
      <c r="H215" s="3" t="str">
        <f t="shared" si="3"/>
        <v>20201</v>
      </c>
    </row>
    <row r="216" spans="1:8" x14ac:dyDescent="0.25">
      <c r="A216" s="582" t="s">
        <v>6750</v>
      </c>
      <c r="B216" s="372" t="s">
        <v>6751</v>
      </c>
      <c r="C216" s="583">
        <v>0</v>
      </c>
      <c r="D216" s="583">
        <v>-300</v>
      </c>
      <c r="E216" s="583">
        <v>-300</v>
      </c>
      <c r="F216" s="583">
        <v>300</v>
      </c>
      <c r="H216" s="3" t="str">
        <f t="shared" si="3"/>
        <v>20201</v>
      </c>
    </row>
    <row r="217" spans="1:8" x14ac:dyDescent="0.25">
      <c r="A217" s="582" t="s">
        <v>6752</v>
      </c>
      <c r="B217" s="372" t="s">
        <v>6753</v>
      </c>
      <c r="C217" s="583">
        <v>0</v>
      </c>
      <c r="D217" s="583">
        <v>300</v>
      </c>
      <c r="E217" s="583">
        <v>300</v>
      </c>
      <c r="F217" s="583">
        <v>-300</v>
      </c>
      <c r="H217" s="3" t="str">
        <f t="shared" si="3"/>
        <v>20301</v>
      </c>
    </row>
    <row r="218" spans="1:8" x14ac:dyDescent="0.25">
      <c r="A218" s="582" t="s">
        <v>6754</v>
      </c>
      <c r="B218" s="372" t="s">
        <v>6755</v>
      </c>
      <c r="C218" s="583">
        <v>-1564.13</v>
      </c>
      <c r="D218" s="583">
        <v>1700</v>
      </c>
      <c r="E218" s="583">
        <v>1700</v>
      </c>
      <c r="F218" s="583">
        <v>-3264.13</v>
      </c>
      <c r="H218" s="3" t="str">
        <f t="shared" si="3"/>
        <v>20401</v>
      </c>
    </row>
    <row r="219" spans="1:8" x14ac:dyDescent="0.25">
      <c r="A219" s="582" t="s">
        <v>6756</v>
      </c>
      <c r="B219" s="372" t="s">
        <v>6757</v>
      </c>
      <c r="C219" s="583">
        <v>0</v>
      </c>
      <c r="D219" s="583">
        <v>2647</v>
      </c>
      <c r="E219" s="583">
        <v>2647</v>
      </c>
      <c r="F219" s="583">
        <v>-2647</v>
      </c>
      <c r="H219" s="3" t="str">
        <f t="shared" si="3"/>
        <v>20401</v>
      </c>
    </row>
    <row r="220" spans="1:8" x14ac:dyDescent="0.25">
      <c r="A220" s="582" t="s">
        <v>6758</v>
      </c>
      <c r="B220" s="372" t="s">
        <v>6759</v>
      </c>
      <c r="C220" s="583">
        <v>801.66</v>
      </c>
      <c r="D220" s="583">
        <v>3600</v>
      </c>
      <c r="E220" s="583">
        <v>3600</v>
      </c>
      <c r="F220" s="583">
        <v>-2798.34</v>
      </c>
      <c r="H220" s="3" t="str">
        <f t="shared" si="3"/>
        <v>20401</v>
      </c>
    </row>
    <row r="221" spans="1:8" x14ac:dyDescent="0.25">
      <c r="A221" s="582" t="s">
        <v>6760</v>
      </c>
      <c r="B221" s="372" t="s">
        <v>6761</v>
      </c>
      <c r="C221" s="583">
        <v>0</v>
      </c>
      <c r="D221" s="583">
        <v>100</v>
      </c>
      <c r="E221" s="583">
        <v>100</v>
      </c>
      <c r="F221" s="583">
        <v>-100</v>
      </c>
      <c r="H221" s="3" t="str">
        <f t="shared" si="3"/>
        <v>20401</v>
      </c>
    </row>
    <row r="222" spans="1:8" x14ac:dyDescent="0.25">
      <c r="A222" s="582" t="s">
        <v>6762</v>
      </c>
      <c r="B222" s="372" t="s">
        <v>6763</v>
      </c>
      <c r="C222" s="583">
        <v>0</v>
      </c>
      <c r="D222" s="583">
        <v>1000</v>
      </c>
      <c r="E222" s="583">
        <v>1000</v>
      </c>
      <c r="F222" s="583">
        <v>-1000</v>
      </c>
      <c r="H222" s="3" t="str">
        <f t="shared" si="3"/>
        <v>20401</v>
      </c>
    </row>
    <row r="223" spans="1:8" x14ac:dyDescent="0.25">
      <c r="A223" s="582" t="s">
        <v>6764</v>
      </c>
      <c r="B223" s="372" t="s">
        <v>6765</v>
      </c>
      <c r="C223" s="583">
        <v>814.78</v>
      </c>
      <c r="D223" s="583">
        <v>0</v>
      </c>
      <c r="E223" s="583">
        <v>0</v>
      </c>
      <c r="F223" s="583">
        <v>814.78</v>
      </c>
      <c r="H223" s="3" t="str">
        <f t="shared" si="3"/>
        <v>20401</v>
      </c>
    </row>
    <row r="224" spans="1:8" x14ac:dyDescent="0.25">
      <c r="A224" s="582" t="s">
        <v>6766</v>
      </c>
      <c r="B224" s="372" t="s">
        <v>6767</v>
      </c>
      <c r="C224" s="583">
        <v>0</v>
      </c>
      <c r="D224" s="583">
        <v>1290</v>
      </c>
      <c r="E224" s="583">
        <v>1290</v>
      </c>
      <c r="F224" s="583">
        <v>-1290</v>
      </c>
      <c r="H224" s="3" t="str">
        <f t="shared" si="3"/>
        <v>20501</v>
      </c>
    </row>
    <row r="225" spans="1:8" x14ac:dyDescent="0.25">
      <c r="A225" s="582" t="s">
        <v>6768</v>
      </c>
      <c r="B225" s="372" t="s">
        <v>6769</v>
      </c>
      <c r="C225" s="583">
        <v>123.43</v>
      </c>
      <c r="D225" s="583">
        <v>1600</v>
      </c>
      <c r="E225" s="583">
        <v>1600</v>
      </c>
      <c r="F225" s="583">
        <v>-1476.57</v>
      </c>
      <c r="H225" s="3" t="str">
        <f t="shared" si="3"/>
        <v>20501</v>
      </c>
    </row>
    <row r="226" spans="1:8" x14ac:dyDescent="0.25">
      <c r="A226" s="582" t="s">
        <v>6770</v>
      </c>
      <c r="B226" s="372" t="s">
        <v>6771</v>
      </c>
      <c r="C226" s="583">
        <v>0</v>
      </c>
      <c r="D226" s="583">
        <v>86600</v>
      </c>
      <c r="E226" s="583">
        <v>86600</v>
      </c>
      <c r="F226" s="583">
        <v>-86600</v>
      </c>
      <c r="H226" s="3" t="str">
        <f t="shared" si="3"/>
        <v>20501</v>
      </c>
    </row>
    <row r="227" spans="1:8" x14ac:dyDescent="0.25">
      <c r="A227" s="582" t="s">
        <v>6772</v>
      </c>
      <c r="B227" s="372" t="s">
        <v>6773</v>
      </c>
      <c r="C227" s="583">
        <v>10670.2</v>
      </c>
      <c r="D227" s="583">
        <v>20300</v>
      </c>
      <c r="E227" s="583">
        <v>20300</v>
      </c>
      <c r="F227" s="583">
        <v>-9629.7999999999993</v>
      </c>
      <c r="H227" s="3" t="str">
        <f t="shared" si="3"/>
        <v>20501</v>
      </c>
    </row>
    <row r="228" spans="1:8" x14ac:dyDescent="0.25">
      <c r="A228" s="582" t="s">
        <v>6774</v>
      </c>
      <c r="B228" s="372" t="s">
        <v>6775</v>
      </c>
      <c r="C228" s="583">
        <v>25.75</v>
      </c>
      <c r="D228" s="583">
        <v>1800</v>
      </c>
      <c r="E228" s="583">
        <v>1800</v>
      </c>
      <c r="F228" s="583">
        <v>-1774.25</v>
      </c>
      <c r="H228" s="3" t="str">
        <f t="shared" si="3"/>
        <v>20501</v>
      </c>
    </row>
    <row r="229" spans="1:8" x14ac:dyDescent="0.25">
      <c r="A229" s="582" t="s">
        <v>6776</v>
      </c>
      <c r="B229" s="372" t="s">
        <v>6777</v>
      </c>
      <c r="C229" s="583">
        <v>0</v>
      </c>
      <c r="D229" s="583">
        <v>4000</v>
      </c>
      <c r="E229" s="583">
        <v>4000</v>
      </c>
      <c r="F229" s="583">
        <v>-4000</v>
      </c>
      <c r="H229" s="3" t="str">
        <f t="shared" si="3"/>
        <v>20501</v>
      </c>
    </row>
    <row r="230" spans="1:8" x14ac:dyDescent="0.25">
      <c r="A230" s="582" t="s">
        <v>6778</v>
      </c>
      <c r="B230" s="372" t="s">
        <v>6779</v>
      </c>
      <c r="C230" s="583">
        <v>267.43</v>
      </c>
      <c r="D230" s="583">
        <v>3100</v>
      </c>
      <c r="E230" s="583">
        <v>3100</v>
      </c>
      <c r="F230" s="583">
        <v>-2832.57</v>
      </c>
      <c r="H230" s="3" t="str">
        <f t="shared" si="3"/>
        <v>20501</v>
      </c>
    </row>
    <row r="231" spans="1:8" x14ac:dyDescent="0.25">
      <c r="A231" s="582" t="s">
        <v>6780</v>
      </c>
      <c r="B231" s="372" t="s">
        <v>6781</v>
      </c>
      <c r="C231" s="583">
        <v>0</v>
      </c>
      <c r="D231" s="583">
        <v>500</v>
      </c>
      <c r="E231" s="583">
        <v>500</v>
      </c>
      <c r="F231" s="583">
        <v>-500</v>
      </c>
      <c r="H231" s="3" t="str">
        <f t="shared" si="3"/>
        <v>20501</v>
      </c>
    </row>
    <row r="232" spans="1:8" x14ac:dyDescent="0.25">
      <c r="A232" s="582" t="s">
        <v>6782</v>
      </c>
      <c r="B232" s="372" t="s">
        <v>6783</v>
      </c>
      <c r="C232" s="583">
        <v>0</v>
      </c>
      <c r="D232" s="583">
        <v>100</v>
      </c>
      <c r="E232" s="583">
        <v>100</v>
      </c>
      <c r="F232" s="583">
        <v>-100</v>
      </c>
      <c r="H232" s="3" t="str">
        <f t="shared" si="3"/>
        <v>20501</v>
      </c>
    </row>
    <row r="233" spans="1:8" x14ac:dyDescent="0.25">
      <c r="A233" s="582" t="s">
        <v>6784</v>
      </c>
      <c r="B233" s="372" t="s">
        <v>6785</v>
      </c>
      <c r="C233" s="583">
        <v>0</v>
      </c>
      <c r="D233" s="583">
        <v>300</v>
      </c>
      <c r="E233" s="583">
        <v>300</v>
      </c>
      <c r="F233" s="583">
        <v>-300</v>
      </c>
      <c r="H233" s="3" t="str">
        <f t="shared" si="3"/>
        <v>20501</v>
      </c>
    </row>
    <row r="234" spans="1:8" x14ac:dyDescent="0.25">
      <c r="A234" s="582" t="s">
        <v>6786</v>
      </c>
      <c r="B234" s="372" t="s">
        <v>6787</v>
      </c>
      <c r="C234" s="583">
        <v>-3571.64</v>
      </c>
      <c r="D234" s="583">
        <v>6200</v>
      </c>
      <c r="E234" s="583">
        <v>6200</v>
      </c>
      <c r="F234" s="583">
        <v>-9771.64</v>
      </c>
      <c r="H234" s="3" t="str">
        <f t="shared" si="3"/>
        <v>20501</v>
      </c>
    </row>
    <row r="235" spans="1:8" x14ac:dyDescent="0.25">
      <c r="A235" s="582" t="s">
        <v>6788</v>
      </c>
      <c r="B235" s="372" t="s">
        <v>6789</v>
      </c>
      <c r="C235" s="583">
        <v>1698.07</v>
      </c>
      <c r="D235" s="583">
        <v>37400</v>
      </c>
      <c r="E235" s="583">
        <v>37400</v>
      </c>
      <c r="F235" s="583">
        <v>-35701.93</v>
      </c>
      <c r="H235" s="3" t="str">
        <f t="shared" si="3"/>
        <v>20501</v>
      </c>
    </row>
    <row r="236" spans="1:8" x14ac:dyDescent="0.25">
      <c r="A236" s="582" t="s">
        <v>6790</v>
      </c>
      <c r="B236" s="372" t="s">
        <v>6791</v>
      </c>
      <c r="C236" s="583">
        <v>4.92</v>
      </c>
      <c r="D236" s="583">
        <v>100</v>
      </c>
      <c r="E236" s="583">
        <v>100</v>
      </c>
      <c r="F236" s="583">
        <v>-95.08</v>
      </c>
      <c r="H236" s="3" t="str">
        <f t="shared" si="3"/>
        <v>20501</v>
      </c>
    </row>
    <row r="237" spans="1:8" x14ac:dyDescent="0.25">
      <c r="A237" s="582" t="s">
        <v>6792</v>
      </c>
      <c r="B237" s="372" t="s">
        <v>6793</v>
      </c>
      <c r="C237" s="583">
        <v>2892.18</v>
      </c>
      <c r="D237" s="583">
        <v>0</v>
      </c>
      <c r="E237" s="583">
        <v>0</v>
      </c>
      <c r="F237" s="583">
        <v>2892.18</v>
      </c>
      <c r="H237" s="3" t="str">
        <f t="shared" si="3"/>
        <v>20501</v>
      </c>
    </row>
    <row r="238" spans="1:8" x14ac:dyDescent="0.25">
      <c r="A238" s="582" t="s">
        <v>6794</v>
      </c>
      <c r="B238" s="372" t="s">
        <v>6795</v>
      </c>
      <c r="C238" s="583">
        <v>-981.17</v>
      </c>
      <c r="D238" s="583">
        <v>-15220</v>
      </c>
      <c r="E238" s="583">
        <v>-15220</v>
      </c>
      <c r="F238" s="583">
        <v>14238.83</v>
      </c>
      <c r="H238" s="3" t="str">
        <f t="shared" si="3"/>
        <v>20501</v>
      </c>
    </row>
    <row r="239" spans="1:8" x14ac:dyDescent="0.25">
      <c r="A239" s="582" t="s">
        <v>6796</v>
      </c>
      <c r="B239" s="372" t="s">
        <v>6797</v>
      </c>
      <c r="C239" s="583">
        <v>1218.33</v>
      </c>
      <c r="D239" s="583">
        <v>-6900</v>
      </c>
      <c r="E239" s="583">
        <v>-6900</v>
      </c>
      <c r="F239" s="583">
        <v>8118.33</v>
      </c>
      <c r="H239" s="3" t="str">
        <f t="shared" si="3"/>
        <v>20501</v>
      </c>
    </row>
    <row r="240" spans="1:8" x14ac:dyDescent="0.25">
      <c r="A240" s="582" t="s">
        <v>6798</v>
      </c>
      <c r="B240" s="372" t="s">
        <v>6799</v>
      </c>
      <c r="C240" s="583">
        <v>0</v>
      </c>
      <c r="D240" s="583">
        <v>500</v>
      </c>
      <c r="E240" s="583">
        <v>500</v>
      </c>
      <c r="F240" s="583">
        <v>-500</v>
      </c>
      <c r="H240" s="3" t="str">
        <f t="shared" si="3"/>
        <v>20601</v>
      </c>
    </row>
    <row r="241" spans="1:8" x14ac:dyDescent="0.25">
      <c r="A241" s="582" t="s">
        <v>6800</v>
      </c>
      <c r="B241" s="372" t="s">
        <v>6801</v>
      </c>
      <c r="C241" s="583">
        <v>1530</v>
      </c>
      <c r="D241" s="583">
        <v>480</v>
      </c>
      <c r="E241" s="583">
        <v>480</v>
      </c>
      <c r="F241" s="583">
        <v>1050</v>
      </c>
      <c r="H241" s="3" t="str">
        <f t="shared" si="3"/>
        <v>20601</v>
      </c>
    </row>
    <row r="242" spans="1:8" x14ac:dyDescent="0.25">
      <c r="A242" s="582" t="s">
        <v>6802</v>
      </c>
      <c r="B242" s="372" t="s">
        <v>6803</v>
      </c>
      <c r="C242" s="583">
        <v>1597.05</v>
      </c>
      <c r="D242" s="583">
        <v>1800</v>
      </c>
      <c r="E242" s="583">
        <v>1800</v>
      </c>
      <c r="F242" s="583">
        <v>-202.95</v>
      </c>
      <c r="H242" s="3" t="str">
        <f t="shared" si="3"/>
        <v>20601</v>
      </c>
    </row>
    <row r="243" spans="1:8" x14ac:dyDescent="0.25">
      <c r="A243" s="582" t="s">
        <v>6804</v>
      </c>
      <c r="B243" s="372" t="s">
        <v>6805</v>
      </c>
      <c r="C243" s="583">
        <v>50</v>
      </c>
      <c r="D243" s="583">
        <v>0</v>
      </c>
      <c r="E243" s="583">
        <v>0</v>
      </c>
      <c r="F243" s="583">
        <v>50</v>
      </c>
      <c r="H243" s="3" t="str">
        <f t="shared" si="3"/>
        <v>20601</v>
      </c>
    </row>
    <row r="244" spans="1:8" x14ac:dyDescent="0.25">
      <c r="A244" s="582" t="s">
        <v>6806</v>
      </c>
      <c r="B244" s="372" t="s">
        <v>6807</v>
      </c>
      <c r="C244" s="583">
        <v>0</v>
      </c>
      <c r="D244" s="583">
        <v>200</v>
      </c>
      <c r="E244" s="583">
        <v>200</v>
      </c>
      <c r="F244" s="583">
        <v>-200</v>
      </c>
      <c r="H244" s="3" t="str">
        <f t="shared" si="3"/>
        <v>20601</v>
      </c>
    </row>
    <row r="245" spans="1:8" x14ac:dyDescent="0.25">
      <c r="A245" s="582" t="s">
        <v>6808</v>
      </c>
      <c r="B245" s="372" t="s">
        <v>6809</v>
      </c>
      <c r="C245" s="583">
        <v>0</v>
      </c>
      <c r="D245" s="583">
        <v>800</v>
      </c>
      <c r="E245" s="583">
        <v>800</v>
      </c>
      <c r="F245" s="583">
        <v>-800</v>
      </c>
      <c r="H245" s="3" t="str">
        <f t="shared" si="3"/>
        <v>20601</v>
      </c>
    </row>
    <row r="246" spans="1:8" x14ac:dyDescent="0.25">
      <c r="A246" s="582" t="s">
        <v>6810</v>
      </c>
      <c r="B246" s="372" t="s">
        <v>6811</v>
      </c>
      <c r="C246" s="583">
        <v>0</v>
      </c>
      <c r="D246" s="583">
        <v>3000</v>
      </c>
      <c r="E246" s="583">
        <v>3000</v>
      </c>
      <c r="F246" s="583">
        <v>-3000</v>
      </c>
      <c r="H246" s="3" t="str">
        <f t="shared" si="3"/>
        <v>20601</v>
      </c>
    </row>
    <row r="247" spans="1:8" x14ac:dyDescent="0.25">
      <c r="A247" s="582" t="s">
        <v>6812</v>
      </c>
      <c r="B247" s="372" t="s">
        <v>6813</v>
      </c>
      <c r="C247" s="583">
        <v>-650</v>
      </c>
      <c r="D247" s="583">
        <v>-200</v>
      </c>
      <c r="E247" s="583">
        <v>-200</v>
      </c>
      <c r="F247" s="583">
        <v>-450</v>
      </c>
      <c r="H247" s="3" t="str">
        <f t="shared" si="3"/>
        <v>20601</v>
      </c>
    </row>
    <row r="248" spans="1:8" x14ac:dyDescent="0.25">
      <c r="A248" s="582" t="s">
        <v>6814</v>
      </c>
      <c r="B248" s="372" t="s">
        <v>6815</v>
      </c>
      <c r="C248" s="583">
        <v>141577.07</v>
      </c>
      <c r="D248" s="583">
        <v>326700</v>
      </c>
      <c r="E248" s="583">
        <v>326700</v>
      </c>
      <c r="F248" s="583">
        <v>-185122.93</v>
      </c>
      <c r="H248" s="3" t="str">
        <f t="shared" si="3"/>
        <v>20701</v>
      </c>
    </row>
    <row r="249" spans="1:8" x14ac:dyDescent="0.25">
      <c r="A249" s="582" t="s">
        <v>6816</v>
      </c>
      <c r="B249" s="372" t="s">
        <v>6817</v>
      </c>
      <c r="C249" s="583">
        <v>5740.5</v>
      </c>
      <c r="D249" s="583">
        <v>12500</v>
      </c>
      <c r="E249" s="583">
        <v>12500</v>
      </c>
      <c r="F249" s="583">
        <v>-6759.5</v>
      </c>
      <c r="H249" s="3" t="str">
        <f t="shared" si="3"/>
        <v>20701</v>
      </c>
    </row>
    <row r="250" spans="1:8" x14ac:dyDescent="0.25">
      <c r="A250" s="582" t="s">
        <v>6818</v>
      </c>
      <c r="B250" s="372" t="s">
        <v>6819</v>
      </c>
      <c r="C250" s="583">
        <v>361.78</v>
      </c>
      <c r="D250" s="583">
        <v>2900</v>
      </c>
      <c r="E250" s="583">
        <v>2900</v>
      </c>
      <c r="F250" s="583">
        <v>-2538.2199999999998</v>
      </c>
      <c r="H250" s="3" t="str">
        <f t="shared" si="3"/>
        <v>20701</v>
      </c>
    </row>
    <row r="251" spans="1:8" x14ac:dyDescent="0.25">
      <c r="A251" s="582" t="s">
        <v>6820</v>
      </c>
      <c r="B251" s="372" t="s">
        <v>6821</v>
      </c>
      <c r="C251" s="583">
        <v>1649.5</v>
      </c>
      <c r="D251" s="583">
        <v>3600</v>
      </c>
      <c r="E251" s="583">
        <v>3600</v>
      </c>
      <c r="F251" s="583">
        <v>-1950.5</v>
      </c>
      <c r="H251" s="3" t="str">
        <f t="shared" si="3"/>
        <v>20701</v>
      </c>
    </row>
    <row r="252" spans="1:8" x14ac:dyDescent="0.25">
      <c r="A252" s="582" t="s">
        <v>6822</v>
      </c>
      <c r="B252" s="372" t="s">
        <v>6823</v>
      </c>
      <c r="C252" s="583">
        <v>0</v>
      </c>
      <c r="D252" s="583">
        <v>2200</v>
      </c>
      <c r="E252" s="583">
        <v>2200</v>
      </c>
      <c r="F252" s="583">
        <v>-2200</v>
      </c>
      <c r="H252" s="3" t="str">
        <f t="shared" si="3"/>
        <v>20701</v>
      </c>
    </row>
    <row r="253" spans="1:8" x14ac:dyDescent="0.25">
      <c r="A253" s="582" t="s">
        <v>6824</v>
      </c>
      <c r="B253" s="372" t="s">
        <v>6825</v>
      </c>
      <c r="C253" s="583">
        <v>574.78</v>
      </c>
      <c r="D253" s="583">
        <v>2600</v>
      </c>
      <c r="E253" s="583">
        <v>2600</v>
      </c>
      <c r="F253" s="583">
        <v>-2025.22</v>
      </c>
      <c r="H253" s="3" t="str">
        <f t="shared" si="3"/>
        <v>20701</v>
      </c>
    </row>
    <row r="254" spans="1:8" x14ac:dyDescent="0.25">
      <c r="A254" s="582" t="s">
        <v>6826</v>
      </c>
      <c r="B254" s="372" t="s">
        <v>6827</v>
      </c>
      <c r="C254" s="583">
        <v>535.14</v>
      </c>
      <c r="D254" s="583">
        <v>2500</v>
      </c>
      <c r="E254" s="583">
        <v>2500</v>
      </c>
      <c r="F254" s="583">
        <v>-1964.86</v>
      </c>
      <c r="H254" s="3" t="str">
        <f t="shared" si="3"/>
        <v>20701</v>
      </c>
    </row>
    <row r="255" spans="1:8" x14ac:dyDescent="0.25">
      <c r="A255" s="582" t="s">
        <v>6828</v>
      </c>
      <c r="B255" s="372" t="s">
        <v>6829</v>
      </c>
      <c r="C255" s="583">
        <v>0</v>
      </c>
      <c r="D255" s="583">
        <v>100</v>
      </c>
      <c r="E255" s="583">
        <v>100</v>
      </c>
      <c r="F255" s="583">
        <v>-100</v>
      </c>
      <c r="H255" s="3" t="str">
        <f t="shared" si="3"/>
        <v>20701</v>
      </c>
    </row>
    <row r="256" spans="1:8" x14ac:dyDescent="0.25">
      <c r="A256" s="582" t="s">
        <v>6830</v>
      </c>
      <c r="B256" s="372" t="s">
        <v>6831</v>
      </c>
      <c r="C256" s="583">
        <v>-517.74</v>
      </c>
      <c r="D256" s="583">
        <v>-2500</v>
      </c>
      <c r="E256" s="583">
        <v>-2500</v>
      </c>
      <c r="F256" s="583">
        <v>1982.26</v>
      </c>
      <c r="H256" s="3" t="str">
        <f t="shared" si="3"/>
        <v>20701</v>
      </c>
    </row>
    <row r="257" spans="1:8" x14ac:dyDescent="0.25">
      <c r="A257" s="582" t="s">
        <v>6832</v>
      </c>
      <c r="B257" s="372" t="s">
        <v>6833</v>
      </c>
      <c r="C257" s="583">
        <v>0</v>
      </c>
      <c r="D257" s="583">
        <v>-21000</v>
      </c>
      <c r="E257" s="583">
        <v>0</v>
      </c>
      <c r="F257" s="583">
        <v>0</v>
      </c>
      <c r="H257" s="3" t="str">
        <f t="shared" si="3"/>
        <v>20701</v>
      </c>
    </row>
    <row r="258" spans="1:8" x14ac:dyDescent="0.25">
      <c r="A258" s="582" t="s">
        <v>6834</v>
      </c>
      <c r="B258" s="372" t="s">
        <v>6835</v>
      </c>
      <c r="C258" s="583">
        <v>177092.16</v>
      </c>
      <c r="D258" s="583">
        <v>312100</v>
      </c>
      <c r="E258" s="583">
        <v>312100</v>
      </c>
      <c r="F258" s="583">
        <v>-135007.84</v>
      </c>
      <c r="H258" s="3" t="str">
        <f t="shared" si="3"/>
        <v>20801</v>
      </c>
    </row>
    <row r="259" spans="1:8" x14ac:dyDescent="0.25">
      <c r="A259" s="582" t="s">
        <v>6836</v>
      </c>
      <c r="B259" s="372" t="s">
        <v>6837</v>
      </c>
      <c r="C259" s="583">
        <v>8412.6</v>
      </c>
      <c r="D259" s="583">
        <v>10000</v>
      </c>
      <c r="E259" s="583">
        <v>10000</v>
      </c>
      <c r="F259" s="583">
        <v>-1587.4</v>
      </c>
      <c r="H259" s="3" t="str">
        <f t="shared" si="3"/>
        <v>20801</v>
      </c>
    </row>
    <row r="260" spans="1:8" x14ac:dyDescent="0.25">
      <c r="A260" s="582" t="s">
        <v>6838</v>
      </c>
      <c r="B260" s="372" t="s">
        <v>6839</v>
      </c>
      <c r="C260" s="583">
        <v>122672.49</v>
      </c>
      <c r="D260" s="583">
        <v>35400</v>
      </c>
      <c r="E260" s="583">
        <v>35400</v>
      </c>
      <c r="F260" s="583">
        <v>87272.49</v>
      </c>
      <c r="H260" s="3" t="str">
        <f t="shared" si="3"/>
        <v>20801</v>
      </c>
    </row>
    <row r="261" spans="1:8" x14ac:dyDescent="0.25">
      <c r="A261" s="582" t="s">
        <v>6840</v>
      </c>
      <c r="B261" s="372" t="s">
        <v>6841</v>
      </c>
      <c r="C261" s="583">
        <v>247.6</v>
      </c>
      <c r="D261" s="583">
        <v>0</v>
      </c>
      <c r="E261" s="583">
        <v>0</v>
      </c>
      <c r="F261" s="583">
        <v>247.6</v>
      </c>
      <c r="H261" s="3" t="str">
        <f t="shared" si="3"/>
        <v>20801</v>
      </c>
    </row>
    <row r="262" spans="1:8" x14ac:dyDescent="0.25">
      <c r="A262" s="582" t="s">
        <v>6842</v>
      </c>
      <c r="B262" s="372" t="s">
        <v>6843</v>
      </c>
      <c r="C262" s="583">
        <v>0</v>
      </c>
      <c r="D262" s="583">
        <v>900</v>
      </c>
      <c r="E262" s="583">
        <v>900</v>
      </c>
      <c r="F262" s="583">
        <v>-900</v>
      </c>
      <c r="H262" s="3" t="str">
        <f t="shared" si="3"/>
        <v>20801</v>
      </c>
    </row>
    <row r="263" spans="1:8" x14ac:dyDescent="0.25">
      <c r="A263" s="582" t="s">
        <v>6844</v>
      </c>
      <c r="B263" s="372" t="s">
        <v>6845</v>
      </c>
      <c r="C263" s="583">
        <v>0</v>
      </c>
      <c r="D263" s="583">
        <v>100</v>
      </c>
      <c r="E263" s="583">
        <v>100</v>
      </c>
      <c r="F263" s="583">
        <v>-100</v>
      </c>
      <c r="H263" s="3" t="str">
        <f t="shared" si="3"/>
        <v>20801</v>
      </c>
    </row>
    <row r="264" spans="1:8" x14ac:dyDescent="0.25">
      <c r="A264" s="582" t="s">
        <v>6846</v>
      </c>
      <c r="B264" s="372" t="s">
        <v>6847</v>
      </c>
      <c r="C264" s="583">
        <v>14513.25</v>
      </c>
      <c r="D264" s="583">
        <v>20300</v>
      </c>
      <c r="E264" s="583">
        <v>20300</v>
      </c>
      <c r="F264" s="583">
        <v>-5786.75</v>
      </c>
      <c r="H264" s="3" t="str">
        <f t="shared" si="3"/>
        <v>20801</v>
      </c>
    </row>
    <row r="265" spans="1:8" x14ac:dyDescent="0.25">
      <c r="A265" s="582" t="s">
        <v>6848</v>
      </c>
      <c r="B265" s="372" t="s">
        <v>6849</v>
      </c>
      <c r="C265" s="583">
        <v>15.96</v>
      </c>
      <c r="D265" s="583">
        <v>0</v>
      </c>
      <c r="E265" s="583">
        <v>0</v>
      </c>
      <c r="F265" s="583">
        <v>15.96</v>
      </c>
      <c r="H265" s="3" t="str">
        <f t="shared" si="3"/>
        <v>20801</v>
      </c>
    </row>
    <row r="266" spans="1:8" x14ac:dyDescent="0.25">
      <c r="A266" s="582" t="s">
        <v>6850</v>
      </c>
      <c r="B266" s="372" t="s">
        <v>6851</v>
      </c>
      <c r="C266" s="583">
        <v>250</v>
      </c>
      <c r="D266" s="583">
        <v>0</v>
      </c>
      <c r="E266" s="583">
        <v>0</v>
      </c>
      <c r="F266" s="583">
        <v>250</v>
      </c>
      <c r="H266" s="3" t="str">
        <f t="shared" ref="H266:H329" si="4">LEFT(A266,5)</f>
        <v>20801</v>
      </c>
    </row>
    <row r="267" spans="1:8" x14ac:dyDescent="0.25">
      <c r="A267" s="582" t="s">
        <v>6852</v>
      </c>
      <c r="B267" s="372" t="s">
        <v>6853</v>
      </c>
      <c r="C267" s="583">
        <v>1102.56</v>
      </c>
      <c r="D267" s="583">
        <v>3500</v>
      </c>
      <c r="E267" s="583">
        <v>3500</v>
      </c>
      <c r="F267" s="583">
        <v>-2397.44</v>
      </c>
      <c r="H267" s="3" t="str">
        <f t="shared" si="4"/>
        <v>20801</v>
      </c>
    </row>
    <row r="268" spans="1:8" x14ac:dyDescent="0.25">
      <c r="A268" s="582" t="s">
        <v>6854</v>
      </c>
      <c r="B268" s="372" t="s">
        <v>6855</v>
      </c>
      <c r="C268" s="583">
        <v>0</v>
      </c>
      <c r="D268" s="583">
        <v>9500</v>
      </c>
      <c r="E268" s="583">
        <v>9500</v>
      </c>
      <c r="F268" s="583">
        <v>-9500</v>
      </c>
      <c r="H268" s="3" t="str">
        <f t="shared" si="4"/>
        <v>20801</v>
      </c>
    </row>
    <row r="269" spans="1:8" x14ac:dyDescent="0.25">
      <c r="A269" s="582" t="s">
        <v>6856</v>
      </c>
      <c r="B269" s="372" t="s">
        <v>6857</v>
      </c>
      <c r="C269" s="583">
        <v>1435</v>
      </c>
      <c r="D269" s="583">
        <v>0</v>
      </c>
      <c r="E269" s="583">
        <v>0</v>
      </c>
      <c r="F269" s="583">
        <v>1435</v>
      </c>
      <c r="H269" s="3" t="str">
        <f t="shared" si="4"/>
        <v>20801</v>
      </c>
    </row>
    <row r="270" spans="1:8" x14ac:dyDescent="0.25">
      <c r="A270" s="582" t="s">
        <v>6858</v>
      </c>
      <c r="B270" s="372" t="s">
        <v>6859</v>
      </c>
      <c r="C270" s="583">
        <v>0</v>
      </c>
      <c r="D270" s="583">
        <v>1000</v>
      </c>
      <c r="E270" s="583">
        <v>1000</v>
      </c>
      <c r="F270" s="583">
        <v>-1000</v>
      </c>
      <c r="H270" s="3" t="str">
        <f t="shared" si="4"/>
        <v>20801</v>
      </c>
    </row>
    <row r="271" spans="1:8" x14ac:dyDescent="0.25">
      <c r="A271" s="582" t="s">
        <v>6860</v>
      </c>
      <c r="B271" s="372" t="s">
        <v>6861</v>
      </c>
      <c r="C271" s="583">
        <v>-15784.9</v>
      </c>
      <c r="D271" s="583">
        <v>-14300</v>
      </c>
      <c r="E271" s="583">
        <v>-14300</v>
      </c>
      <c r="F271" s="583">
        <v>-1484.9</v>
      </c>
      <c r="H271" s="3" t="str">
        <f t="shared" si="4"/>
        <v>20801</v>
      </c>
    </row>
    <row r="272" spans="1:8" x14ac:dyDescent="0.25">
      <c r="A272" s="582" t="s">
        <v>6862</v>
      </c>
      <c r="B272" s="372" t="s">
        <v>6863</v>
      </c>
      <c r="C272" s="583">
        <v>0</v>
      </c>
      <c r="D272" s="583">
        <v>-2900</v>
      </c>
      <c r="E272" s="583">
        <v>-2900</v>
      </c>
      <c r="F272" s="583">
        <v>2900</v>
      </c>
      <c r="H272" s="3" t="str">
        <f t="shared" si="4"/>
        <v>20801</v>
      </c>
    </row>
    <row r="273" spans="1:8" x14ac:dyDescent="0.25">
      <c r="A273" s="582" t="s">
        <v>6864</v>
      </c>
      <c r="B273" s="372" t="s">
        <v>6865</v>
      </c>
      <c r="C273" s="583">
        <v>136754.68</v>
      </c>
      <c r="D273" s="583">
        <v>362200</v>
      </c>
      <c r="E273" s="583">
        <v>362200</v>
      </c>
      <c r="F273" s="583">
        <v>-225445.32</v>
      </c>
      <c r="H273" s="3" t="str">
        <f t="shared" si="4"/>
        <v>20802</v>
      </c>
    </row>
    <row r="274" spans="1:8" x14ac:dyDescent="0.25">
      <c r="A274" s="582" t="s">
        <v>6866</v>
      </c>
      <c r="B274" s="372" t="s">
        <v>6867</v>
      </c>
      <c r="C274" s="583">
        <v>5836.65</v>
      </c>
      <c r="D274" s="583">
        <v>11600</v>
      </c>
      <c r="E274" s="583">
        <v>11600</v>
      </c>
      <c r="F274" s="583">
        <v>-5763.35</v>
      </c>
      <c r="H274" s="3" t="str">
        <f t="shared" si="4"/>
        <v>20802</v>
      </c>
    </row>
    <row r="275" spans="1:8" x14ac:dyDescent="0.25">
      <c r="A275" s="582" t="s">
        <v>6868</v>
      </c>
      <c r="B275" s="372" t="s">
        <v>6869</v>
      </c>
      <c r="C275" s="583">
        <v>0</v>
      </c>
      <c r="D275" s="583">
        <v>40000</v>
      </c>
      <c r="E275" s="583">
        <v>40000</v>
      </c>
      <c r="F275" s="583">
        <v>-40000</v>
      </c>
      <c r="H275" s="3" t="str">
        <f t="shared" si="4"/>
        <v>20802</v>
      </c>
    </row>
    <row r="276" spans="1:8" x14ac:dyDescent="0.25">
      <c r="A276" s="582" t="s">
        <v>6870</v>
      </c>
      <c r="B276" s="372" t="s">
        <v>6871</v>
      </c>
      <c r="C276" s="583">
        <v>0</v>
      </c>
      <c r="D276" s="583">
        <v>800</v>
      </c>
      <c r="E276" s="583">
        <v>800</v>
      </c>
      <c r="F276" s="583">
        <v>-800</v>
      </c>
      <c r="H276" s="3" t="str">
        <f t="shared" si="4"/>
        <v>20802</v>
      </c>
    </row>
    <row r="277" spans="1:8" x14ac:dyDescent="0.25">
      <c r="A277" s="582" t="s">
        <v>6872</v>
      </c>
      <c r="B277" s="372" t="s">
        <v>6873</v>
      </c>
      <c r="C277" s="583">
        <v>0</v>
      </c>
      <c r="D277" s="583">
        <v>400</v>
      </c>
      <c r="E277" s="583">
        <v>400</v>
      </c>
      <c r="F277" s="583">
        <v>-400</v>
      </c>
      <c r="H277" s="3" t="str">
        <f t="shared" si="4"/>
        <v>20802</v>
      </c>
    </row>
    <row r="278" spans="1:8" x14ac:dyDescent="0.25">
      <c r="A278" s="582" t="s">
        <v>6874</v>
      </c>
      <c r="B278" s="372" t="s">
        <v>6875</v>
      </c>
      <c r="C278" s="583">
        <v>0</v>
      </c>
      <c r="D278" s="583">
        <v>100</v>
      </c>
      <c r="E278" s="583">
        <v>100</v>
      </c>
      <c r="F278" s="583">
        <v>-100</v>
      </c>
      <c r="H278" s="3" t="str">
        <f t="shared" si="4"/>
        <v>20802</v>
      </c>
    </row>
    <row r="279" spans="1:8" x14ac:dyDescent="0.25">
      <c r="A279" s="582" t="s">
        <v>6876</v>
      </c>
      <c r="B279" s="372" t="s">
        <v>6877</v>
      </c>
      <c r="C279" s="583">
        <v>0</v>
      </c>
      <c r="D279" s="583">
        <v>20000</v>
      </c>
      <c r="E279" s="583">
        <v>20000</v>
      </c>
      <c r="F279" s="583">
        <v>-20000</v>
      </c>
      <c r="H279" s="3" t="str">
        <f t="shared" si="4"/>
        <v>20802</v>
      </c>
    </row>
    <row r="280" spans="1:8" x14ac:dyDescent="0.25">
      <c r="A280" s="582" t="s">
        <v>6878</v>
      </c>
      <c r="B280" s="372" t="s">
        <v>6879</v>
      </c>
      <c r="C280" s="583">
        <v>0</v>
      </c>
      <c r="D280" s="583">
        <v>4800</v>
      </c>
      <c r="E280" s="583">
        <v>4800</v>
      </c>
      <c r="F280" s="583">
        <v>-4800</v>
      </c>
      <c r="H280" s="3" t="str">
        <f t="shared" si="4"/>
        <v>20802</v>
      </c>
    </row>
    <row r="281" spans="1:8" x14ac:dyDescent="0.25">
      <c r="A281" s="582" t="s">
        <v>6880</v>
      </c>
      <c r="B281" s="372" t="s">
        <v>6881</v>
      </c>
      <c r="C281" s="583">
        <v>0</v>
      </c>
      <c r="D281" s="583">
        <v>21000</v>
      </c>
      <c r="E281" s="583">
        <v>0</v>
      </c>
      <c r="F281" s="583">
        <v>0</v>
      </c>
      <c r="H281" s="3" t="str">
        <f t="shared" si="4"/>
        <v>20802</v>
      </c>
    </row>
    <row r="282" spans="1:8" x14ac:dyDescent="0.25">
      <c r="A282" s="582" t="s">
        <v>6882</v>
      </c>
      <c r="B282" s="372" t="s">
        <v>6883</v>
      </c>
      <c r="C282" s="583">
        <v>1590</v>
      </c>
      <c r="D282" s="583">
        <v>13200</v>
      </c>
      <c r="E282" s="583">
        <v>13200</v>
      </c>
      <c r="F282" s="583">
        <v>-11610</v>
      </c>
      <c r="H282" s="3" t="str">
        <f t="shared" si="4"/>
        <v>20802</v>
      </c>
    </row>
    <row r="283" spans="1:8" x14ac:dyDescent="0.25">
      <c r="A283" s="582" t="s">
        <v>6884</v>
      </c>
      <c r="B283" s="372" t="s">
        <v>6885</v>
      </c>
      <c r="C283" s="583">
        <v>0</v>
      </c>
      <c r="D283" s="583">
        <v>400</v>
      </c>
      <c r="E283" s="583">
        <v>400</v>
      </c>
      <c r="F283" s="583">
        <v>-400</v>
      </c>
      <c r="H283" s="3" t="str">
        <f t="shared" si="4"/>
        <v>20802</v>
      </c>
    </row>
    <row r="284" spans="1:8" x14ac:dyDescent="0.25">
      <c r="A284" s="582" t="s">
        <v>6886</v>
      </c>
      <c r="B284" s="372" t="s">
        <v>6887</v>
      </c>
      <c r="C284" s="583">
        <v>-119</v>
      </c>
      <c r="D284" s="583">
        <v>0</v>
      </c>
      <c r="E284" s="583">
        <v>0</v>
      </c>
      <c r="F284" s="583">
        <v>-119</v>
      </c>
      <c r="H284" s="3" t="str">
        <f t="shared" si="4"/>
        <v>20802</v>
      </c>
    </row>
    <row r="285" spans="1:8" x14ac:dyDescent="0.25">
      <c r="A285" s="582" t="s">
        <v>6888</v>
      </c>
      <c r="B285" s="372" t="s">
        <v>6889</v>
      </c>
      <c r="C285" s="583">
        <v>3000</v>
      </c>
      <c r="D285" s="583">
        <v>0</v>
      </c>
      <c r="E285" s="583">
        <v>0</v>
      </c>
      <c r="F285" s="583">
        <v>3000</v>
      </c>
      <c r="H285" s="3" t="str">
        <f t="shared" si="4"/>
        <v>20803</v>
      </c>
    </row>
    <row r="286" spans="1:8" x14ac:dyDescent="0.25">
      <c r="A286" s="582" t="s">
        <v>6890</v>
      </c>
      <c r="B286" s="372" t="s">
        <v>6891</v>
      </c>
      <c r="C286" s="583">
        <v>-300.2</v>
      </c>
      <c r="D286" s="583">
        <v>0</v>
      </c>
      <c r="E286" s="583">
        <v>0</v>
      </c>
      <c r="F286" s="583">
        <v>-300.2</v>
      </c>
      <c r="H286" s="3" t="str">
        <f t="shared" si="4"/>
        <v>20803</v>
      </c>
    </row>
    <row r="287" spans="1:8" x14ac:dyDescent="0.25">
      <c r="A287" s="582" t="s">
        <v>6892</v>
      </c>
      <c r="B287" s="372" t="s">
        <v>6893</v>
      </c>
      <c r="C287" s="583">
        <v>-79.5</v>
      </c>
      <c r="D287" s="583">
        <v>0</v>
      </c>
      <c r="E287" s="583">
        <v>0</v>
      </c>
      <c r="F287" s="583">
        <v>-79.5</v>
      </c>
      <c r="H287" s="3" t="str">
        <f t="shared" si="4"/>
        <v>20803</v>
      </c>
    </row>
    <row r="288" spans="1:8" x14ac:dyDescent="0.25">
      <c r="A288" s="582" t="s">
        <v>6894</v>
      </c>
      <c r="B288" s="372" t="s">
        <v>6895</v>
      </c>
      <c r="C288" s="583">
        <v>28055.02</v>
      </c>
      <c r="D288" s="583">
        <v>42000</v>
      </c>
      <c r="E288" s="583">
        <v>42000</v>
      </c>
      <c r="F288" s="583">
        <v>-13944.98</v>
      </c>
      <c r="H288" s="3" t="str">
        <f t="shared" si="4"/>
        <v>20804</v>
      </c>
    </row>
    <row r="289" spans="1:8" x14ac:dyDescent="0.25">
      <c r="A289" s="582" t="s">
        <v>6896</v>
      </c>
      <c r="B289" s="372" t="s">
        <v>6897</v>
      </c>
      <c r="C289" s="583">
        <v>95.7</v>
      </c>
      <c r="D289" s="583">
        <v>0</v>
      </c>
      <c r="E289" s="583">
        <v>0</v>
      </c>
      <c r="F289" s="583">
        <v>95.7</v>
      </c>
      <c r="H289" s="3" t="str">
        <f t="shared" si="4"/>
        <v>20804</v>
      </c>
    </row>
    <row r="290" spans="1:8" x14ac:dyDescent="0.25">
      <c r="A290" s="582" t="s">
        <v>6898</v>
      </c>
      <c r="B290" s="372" t="s">
        <v>6899</v>
      </c>
      <c r="C290" s="583">
        <v>0</v>
      </c>
      <c r="D290" s="583">
        <v>500</v>
      </c>
      <c r="E290" s="583">
        <v>500</v>
      </c>
      <c r="F290" s="583">
        <v>-500</v>
      </c>
      <c r="H290" s="3" t="str">
        <f t="shared" si="4"/>
        <v>20804</v>
      </c>
    </row>
    <row r="291" spans="1:8" x14ac:dyDescent="0.25">
      <c r="A291" s="582" t="s">
        <v>6900</v>
      </c>
      <c r="B291" s="372" t="s">
        <v>6901</v>
      </c>
      <c r="C291" s="583">
        <v>0</v>
      </c>
      <c r="D291" s="583">
        <v>6500</v>
      </c>
      <c r="E291" s="583">
        <v>6500</v>
      </c>
      <c r="F291" s="583">
        <v>-6500</v>
      </c>
      <c r="H291" s="3" t="str">
        <f t="shared" si="4"/>
        <v>20804</v>
      </c>
    </row>
    <row r="292" spans="1:8" x14ac:dyDescent="0.25">
      <c r="A292" s="582" t="s">
        <v>6902</v>
      </c>
      <c r="B292" s="372" t="s">
        <v>6903</v>
      </c>
      <c r="C292" s="583">
        <v>14125.95</v>
      </c>
      <c r="D292" s="583">
        <v>24800</v>
      </c>
      <c r="E292" s="583">
        <v>24800</v>
      </c>
      <c r="F292" s="583">
        <v>-10674.05</v>
      </c>
      <c r="H292" s="3" t="str">
        <f t="shared" si="4"/>
        <v>20805</v>
      </c>
    </row>
    <row r="293" spans="1:8" x14ac:dyDescent="0.25">
      <c r="A293" s="582" t="s">
        <v>6904</v>
      </c>
      <c r="B293" s="372" t="s">
        <v>6905</v>
      </c>
      <c r="C293" s="583">
        <v>-1600</v>
      </c>
      <c r="D293" s="583">
        <v>-2000</v>
      </c>
      <c r="E293" s="583">
        <v>-2000</v>
      </c>
      <c r="F293" s="583">
        <v>400</v>
      </c>
      <c r="H293" s="3" t="str">
        <f t="shared" si="4"/>
        <v>20805</v>
      </c>
    </row>
    <row r="294" spans="1:8" x14ac:dyDescent="0.25">
      <c r="A294" s="582" t="s">
        <v>6906</v>
      </c>
      <c r="B294" s="372" t="s">
        <v>6907</v>
      </c>
      <c r="C294" s="583">
        <v>-506353</v>
      </c>
      <c r="D294" s="583">
        <v>-416000</v>
      </c>
      <c r="E294" s="583">
        <v>-416000</v>
      </c>
      <c r="F294" s="583">
        <v>-90353</v>
      </c>
      <c r="H294" s="3" t="str">
        <f t="shared" si="4"/>
        <v>20805</v>
      </c>
    </row>
    <row r="295" spans="1:8" x14ac:dyDescent="0.25">
      <c r="A295" s="582" t="s">
        <v>6908</v>
      </c>
      <c r="B295" s="372" t="s">
        <v>6909</v>
      </c>
      <c r="C295" s="583">
        <v>40</v>
      </c>
      <c r="D295" s="583">
        <v>500</v>
      </c>
      <c r="E295" s="583">
        <v>500</v>
      </c>
      <c r="F295" s="583">
        <v>-460</v>
      </c>
      <c r="H295" s="3" t="str">
        <f t="shared" si="4"/>
        <v>21001</v>
      </c>
    </row>
    <row r="296" spans="1:8" x14ac:dyDescent="0.25">
      <c r="A296" s="582" t="s">
        <v>6910</v>
      </c>
      <c r="B296" s="372" t="s">
        <v>6911</v>
      </c>
      <c r="C296" s="583">
        <v>-320</v>
      </c>
      <c r="D296" s="583">
        <v>-1000</v>
      </c>
      <c r="E296" s="583">
        <v>-1000</v>
      </c>
      <c r="F296" s="583">
        <v>680</v>
      </c>
      <c r="H296" s="3" t="str">
        <f t="shared" si="4"/>
        <v>21001</v>
      </c>
    </row>
    <row r="297" spans="1:8" x14ac:dyDescent="0.25">
      <c r="A297" s="582" t="s">
        <v>6912</v>
      </c>
      <c r="B297" s="372" t="s">
        <v>6913</v>
      </c>
      <c r="C297" s="583">
        <v>-4533.99</v>
      </c>
      <c r="D297" s="583">
        <v>-21000</v>
      </c>
      <c r="E297" s="583">
        <v>-21000</v>
      </c>
      <c r="F297" s="583">
        <v>16466.009999999998</v>
      </c>
      <c r="H297" s="3" t="str">
        <f t="shared" si="4"/>
        <v>21002</v>
      </c>
    </row>
    <row r="298" spans="1:8" x14ac:dyDescent="0.25">
      <c r="A298" s="582" t="s">
        <v>6914</v>
      </c>
      <c r="B298" s="372" t="s">
        <v>6915</v>
      </c>
      <c r="C298" s="583">
        <v>-21494</v>
      </c>
      <c r="D298" s="583">
        <v>-49000</v>
      </c>
      <c r="E298" s="583">
        <v>-49000</v>
      </c>
      <c r="F298" s="583">
        <v>27506</v>
      </c>
      <c r="H298" s="3" t="str">
        <f t="shared" si="4"/>
        <v>21002</v>
      </c>
    </row>
    <row r="299" spans="1:8" x14ac:dyDescent="0.25">
      <c r="A299" s="582" t="s">
        <v>6916</v>
      </c>
      <c r="B299" s="372" t="s">
        <v>6917</v>
      </c>
      <c r="C299" s="583">
        <v>-4034</v>
      </c>
      <c r="D299" s="583">
        <v>-13400</v>
      </c>
      <c r="E299" s="583">
        <v>-13400</v>
      </c>
      <c r="F299" s="583">
        <v>9366</v>
      </c>
      <c r="H299" s="3" t="str">
        <f t="shared" si="4"/>
        <v>21002</v>
      </c>
    </row>
    <row r="300" spans="1:8" x14ac:dyDescent="0.25">
      <c r="A300" s="582" t="s">
        <v>6918</v>
      </c>
      <c r="B300" s="372" t="s">
        <v>6919</v>
      </c>
      <c r="C300" s="583">
        <v>-13110</v>
      </c>
      <c r="D300" s="583">
        <v>-3000</v>
      </c>
      <c r="E300" s="583">
        <v>-3000</v>
      </c>
      <c r="F300" s="583">
        <v>-10110</v>
      </c>
      <c r="H300" s="3" t="str">
        <f t="shared" si="4"/>
        <v>21002</v>
      </c>
    </row>
    <row r="301" spans="1:8" x14ac:dyDescent="0.25">
      <c r="A301" s="582" t="s">
        <v>6920</v>
      </c>
      <c r="B301" s="372" t="s">
        <v>6921</v>
      </c>
      <c r="C301" s="583">
        <v>40269.870000000003</v>
      </c>
      <c r="D301" s="583">
        <v>75300</v>
      </c>
      <c r="E301" s="583">
        <v>75300</v>
      </c>
      <c r="F301" s="583">
        <v>-35030.129999999997</v>
      </c>
      <c r="H301" s="3" t="str">
        <f t="shared" si="4"/>
        <v>29901</v>
      </c>
    </row>
    <row r="302" spans="1:8" x14ac:dyDescent="0.25">
      <c r="A302" s="582" t="s">
        <v>6922</v>
      </c>
      <c r="B302" s="372" t="s">
        <v>6923</v>
      </c>
      <c r="C302" s="583">
        <v>23.4</v>
      </c>
      <c r="D302" s="583">
        <v>0</v>
      </c>
      <c r="E302" s="583">
        <v>0</v>
      </c>
      <c r="F302" s="583">
        <v>23.4</v>
      </c>
      <c r="H302" s="3" t="str">
        <f t="shared" si="4"/>
        <v>29901</v>
      </c>
    </row>
    <row r="303" spans="1:8" x14ac:dyDescent="0.25">
      <c r="A303" s="582" t="s">
        <v>6924</v>
      </c>
      <c r="B303" s="372" t="s">
        <v>6925</v>
      </c>
      <c r="C303" s="583">
        <v>2763.75</v>
      </c>
      <c r="D303" s="583">
        <v>5900</v>
      </c>
      <c r="E303" s="583">
        <v>5900</v>
      </c>
      <c r="F303" s="583">
        <v>-3136.25</v>
      </c>
      <c r="H303" s="3" t="str">
        <f t="shared" si="4"/>
        <v>29901</v>
      </c>
    </row>
    <row r="304" spans="1:8" x14ac:dyDescent="0.25">
      <c r="A304" s="582" t="s">
        <v>6926</v>
      </c>
      <c r="B304" s="372" t="s">
        <v>6927</v>
      </c>
      <c r="C304" s="583">
        <v>567.27</v>
      </c>
      <c r="D304" s="583">
        <v>3500</v>
      </c>
      <c r="E304" s="583">
        <v>3500</v>
      </c>
      <c r="F304" s="583">
        <v>-2932.73</v>
      </c>
      <c r="H304" s="3" t="str">
        <f t="shared" si="4"/>
        <v>29901</v>
      </c>
    </row>
    <row r="305" spans="1:8" x14ac:dyDescent="0.25">
      <c r="A305" s="582" t="s">
        <v>6928</v>
      </c>
      <c r="B305" s="372" t="s">
        <v>6929</v>
      </c>
      <c r="C305" s="583">
        <v>0</v>
      </c>
      <c r="D305" s="583">
        <v>2600</v>
      </c>
      <c r="E305" s="583">
        <v>2600</v>
      </c>
      <c r="F305" s="583">
        <v>-2600</v>
      </c>
      <c r="H305" s="3" t="str">
        <f t="shared" si="4"/>
        <v>29901</v>
      </c>
    </row>
    <row r="306" spans="1:8" x14ac:dyDescent="0.25">
      <c r="A306" s="582" t="s">
        <v>6930</v>
      </c>
      <c r="B306" s="372" t="s">
        <v>6931</v>
      </c>
      <c r="C306" s="583">
        <v>262.47000000000003</v>
      </c>
      <c r="D306" s="583">
        <v>3800</v>
      </c>
      <c r="E306" s="583">
        <v>3800</v>
      </c>
      <c r="F306" s="583">
        <v>-3537.53</v>
      </c>
      <c r="H306" s="3" t="str">
        <f t="shared" si="4"/>
        <v>29901</v>
      </c>
    </row>
    <row r="307" spans="1:8" x14ac:dyDescent="0.25">
      <c r="A307" s="582" t="s">
        <v>6932</v>
      </c>
      <c r="B307" s="372" t="s">
        <v>6933</v>
      </c>
      <c r="C307" s="583">
        <v>0</v>
      </c>
      <c r="D307" s="583">
        <v>7300</v>
      </c>
      <c r="E307" s="583">
        <v>7300</v>
      </c>
      <c r="F307" s="583">
        <v>-7300</v>
      </c>
      <c r="H307" s="3" t="str">
        <f t="shared" si="4"/>
        <v>29901</v>
      </c>
    </row>
    <row r="308" spans="1:8" x14ac:dyDescent="0.25">
      <c r="A308" s="582" t="s">
        <v>6934</v>
      </c>
      <c r="B308" s="372" t="s">
        <v>6935</v>
      </c>
      <c r="C308" s="583">
        <v>0</v>
      </c>
      <c r="D308" s="583">
        <v>2100</v>
      </c>
      <c r="E308" s="583">
        <v>2100</v>
      </c>
      <c r="F308" s="583">
        <v>-2100</v>
      </c>
      <c r="H308" s="3" t="str">
        <f t="shared" si="4"/>
        <v>29901</v>
      </c>
    </row>
    <row r="309" spans="1:8" x14ac:dyDescent="0.25">
      <c r="A309" s="582" t="s">
        <v>6936</v>
      </c>
      <c r="B309" s="372" t="s">
        <v>6937</v>
      </c>
      <c r="C309" s="583">
        <v>963.89</v>
      </c>
      <c r="D309" s="583">
        <v>1500</v>
      </c>
      <c r="E309" s="583">
        <v>1500</v>
      </c>
      <c r="F309" s="583">
        <v>-536.11</v>
      </c>
      <c r="H309" s="3" t="str">
        <f t="shared" si="4"/>
        <v>29901</v>
      </c>
    </row>
    <row r="310" spans="1:8" x14ac:dyDescent="0.25">
      <c r="A310" s="582" t="s">
        <v>6938</v>
      </c>
      <c r="B310" s="372" t="s">
        <v>6939</v>
      </c>
      <c r="C310" s="583">
        <v>179.85</v>
      </c>
      <c r="D310" s="583">
        <v>1300</v>
      </c>
      <c r="E310" s="583">
        <v>1300</v>
      </c>
      <c r="F310" s="583">
        <v>-1120.1500000000001</v>
      </c>
      <c r="H310" s="3" t="str">
        <f t="shared" si="4"/>
        <v>29901</v>
      </c>
    </row>
    <row r="311" spans="1:8" x14ac:dyDescent="0.25">
      <c r="A311" s="582" t="s">
        <v>6940</v>
      </c>
      <c r="B311" s="372" t="s">
        <v>6941</v>
      </c>
      <c r="C311" s="583">
        <v>0</v>
      </c>
      <c r="D311" s="583">
        <v>1000</v>
      </c>
      <c r="E311" s="583">
        <v>1000</v>
      </c>
      <c r="F311" s="583">
        <v>-1000</v>
      </c>
      <c r="H311" s="3" t="str">
        <f t="shared" si="4"/>
        <v>29901</v>
      </c>
    </row>
    <row r="312" spans="1:8" x14ac:dyDescent="0.25">
      <c r="A312" s="582" t="s">
        <v>6942</v>
      </c>
      <c r="B312" s="372" t="s">
        <v>6943</v>
      </c>
      <c r="C312" s="583">
        <v>707.21</v>
      </c>
      <c r="D312" s="583">
        <v>0</v>
      </c>
      <c r="E312" s="583">
        <v>0</v>
      </c>
      <c r="F312" s="583">
        <v>707.21</v>
      </c>
      <c r="H312" s="3" t="str">
        <f t="shared" si="4"/>
        <v>29901</v>
      </c>
    </row>
    <row r="313" spans="1:8" x14ac:dyDescent="0.25">
      <c r="A313" s="582" t="s">
        <v>6944</v>
      </c>
      <c r="B313" s="372" t="s">
        <v>6945</v>
      </c>
      <c r="C313" s="583">
        <v>1547.74</v>
      </c>
      <c r="D313" s="583">
        <v>1500</v>
      </c>
      <c r="E313" s="583">
        <v>1500</v>
      </c>
      <c r="F313" s="583">
        <v>47.74</v>
      </c>
      <c r="H313" s="3" t="str">
        <f t="shared" si="4"/>
        <v>29901</v>
      </c>
    </row>
    <row r="314" spans="1:8" x14ac:dyDescent="0.25">
      <c r="A314" s="582" t="s">
        <v>6946</v>
      </c>
      <c r="B314" s="372" t="s">
        <v>6947</v>
      </c>
      <c r="C314" s="583">
        <v>42069.87</v>
      </c>
      <c r="D314" s="583">
        <v>82000</v>
      </c>
      <c r="E314" s="583">
        <v>82000</v>
      </c>
      <c r="F314" s="583">
        <v>-39930.129999999997</v>
      </c>
      <c r="H314" s="3" t="str">
        <f t="shared" si="4"/>
        <v>29902</v>
      </c>
    </row>
    <row r="315" spans="1:8" x14ac:dyDescent="0.25">
      <c r="A315" s="582" t="s">
        <v>6948</v>
      </c>
      <c r="B315" s="372" t="s">
        <v>6949</v>
      </c>
      <c r="C315" s="583">
        <v>2092.5</v>
      </c>
      <c r="D315" s="583">
        <v>0</v>
      </c>
      <c r="E315" s="583">
        <v>0</v>
      </c>
      <c r="F315" s="583">
        <v>2092.5</v>
      </c>
      <c r="H315" s="3" t="str">
        <f t="shared" si="4"/>
        <v>29902</v>
      </c>
    </row>
    <row r="316" spans="1:8" x14ac:dyDescent="0.25">
      <c r="A316" s="582" t="s">
        <v>6950</v>
      </c>
      <c r="B316" s="372" t="s">
        <v>6951</v>
      </c>
      <c r="C316" s="583">
        <v>0</v>
      </c>
      <c r="D316" s="583">
        <v>500</v>
      </c>
      <c r="E316" s="583">
        <v>500</v>
      </c>
      <c r="F316" s="583">
        <v>-500</v>
      </c>
      <c r="H316" s="3" t="str">
        <f t="shared" si="4"/>
        <v>29902</v>
      </c>
    </row>
    <row r="317" spans="1:8" x14ac:dyDescent="0.25">
      <c r="A317" s="582" t="s">
        <v>6952</v>
      </c>
      <c r="B317" s="372" t="s">
        <v>6953</v>
      </c>
      <c r="C317" s="583">
        <v>37.43</v>
      </c>
      <c r="D317" s="583">
        <v>1700</v>
      </c>
      <c r="E317" s="583">
        <v>1700</v>
      </c>
      <c r="F317" s="583">
        <v>-1662.57</v>
      </c>
      <c r="H317" s="3" t="str">
        <f t="shared" si="4"/>
        <v>29902</v>
      </c>
    </row>
    <row r="318" spans="1:8" x14ac:dyDescent="0.25">
      <c r="A318" s="582" t="s">
        <v>6954</v>
      </c>
      <c r="B318" s="372" t="s">
        <v>6955</v>
      </c>
      <c r="C318" s="583">
        <v>4179.07</v>
      </c>
      <c r="D318" s="583">
        <v>10800</v>
      </c>
      <c r="E318" s="583">
        <v>10800</v>
      </c>
      <c r="F318" s="583">
        <v>-6620.93</v>
      </c>
      <c r="H318" s="3" t="str">
        <f t="shared" si="4"/>
        <v>29902</v>
      </c>
    </row>
    <row r="319" spans="1:8" x14ac:dyDescent="0.25">
      <c r="A319" s="582" t="s">
        <v>6956</v>
      </c>
      <c r="B319" s="372" t="s">
        <v>6957</v>
      </c>
      <c r="C319" s="583">
        <v>0</v>
      </c>
      <c r="D319" s="583">
        <v>14900</v>
      </c>
      <c r="E319" s="583">
        <v>14900</v>
      </c>
      <c r="F319" s="583">
        <v>-14900</v>
      </c>
      <c r="H319" s="3" t="str">
        <f t="shared" si="4"/>
        <v>29902</v>
      </c>
    </row>
    <row r="320" spans="1:8" x14ac:dyDescent="0.25">
      <c r="A320" s="582" t="s">
        <v>6958</v>
      </c>
      <c r="B320" s="372" t="s">
        <v>6959</v>
      </c>
      <c r="C320" s="583">
        <v>-48.2</v>
      </c>
      <c r="D320" s="583">
        <v>500</v>
      </c>
      <c r="E320" s="583">
        <v>500</v>
      </c>
      <c r="F320" s="583">
        <v>-548.20000000000005</v>
      </c>
      <c r="H320" s="3" t="str">
        <f t="shared" si="4"/>
        <v>29902</v>
      </c>
    </row>
    <row r="321" spans="1:8" x14ac:dyDescent="0.25">
      <c r="A321" s="582" t="s">
        <v>6960</v>
      </c>
      <c r="B321" s="372" t="s">
        <v>6961</v>
      </c>
      <c r="C321" s="583">
        <v>0</v>
      </c>
      <c r="D321" s="583">
        <v>21800</v>
      </c>
      <c r="E321" s="583">
        <v>21800</v>
      </c>
      <c r="F321" s="583">
        <v>-21800</v>
      </c>
      <c r="H321" s="3" t="str">
        <f t="shared" si="4"/>
        <v>29902</v>
      </c>
    </row>
    <row r="322" spans="1:8" x14ac:dyDescent="0.25">
      <c r="A322" s="582" t="s">
        <v>6962</v>
      </c>
      <c r="B322" s="372" t="s">
        <v>6963</v>
      </c>
      <c r="C322" s="583">
        <v>84.71</v>
      </c>
      <c r="D322" s="583">
        <v>400</v>
      </c>
      <c r="E322" s="583">
        <v>400</v>
      </c>
      <c r="F322" s="583">
        <v>-315.29000000000002</v>
      </c>
      <c r="H322" s="3" t="str">
        <f t="shared" si="4"/>
        <v>29902</v>
      </c>
    </row>
    <row r="323" spans="1:8" x14ac:dyDescent="0.25">
      <c r="A323" s="582" t="s">
        <v>6964</v>
      </c>
      <c r="B323" s="372" t="s">
        <v>6965</v>
      </c>
      <c r="C323" s="583">
        <v>58.33</v>
      </c>
      <c r="D323" s="583">
        <v>0</v>
      </c>
      <c r="E323" s="583">
        <v>0</v>
      </c>
      <c r="F323" s="583">
        <v>58.33</v>
      </c>
      <c r="H323" s="3" t="str">
        <f t="shared" si="4"/>
        <v>29902</v>
      </c>
    </row>
    <row r="324" spans="1:8" x14ac:dyDescent="0.25">
      <c r="A324" s="582" t="s">
        <v>6966</v>
      </c>
      <c r="B324" s="372" t="s">
        <v>6967</v>
      </c>
      <c r="C324" s="583">
        <v>413.26</v>
      </c>
      <c r="D324" s="583">
        <v>700</v>
      </c>
      <c r="E324" s="583">
        <v>700</v>
      </c>
      <c r="F324" s="583">
        <v>-286.74</v>
      </c>
      <c r="H324" s="3" t="str">
        <f t="shared" si="4"/>
        <v>29902</v>
      </c>
    </row>
    <row r="325" spans="1:8" x14ac:dyDescent="0.25">
      <c r="A325" s="582" t="s">
        <v>6968</v>
      </c>
      <c r="B325" s="372" t="s">
        <v>6969</v>
      </c>
      <c r="C325" s="583">
        <v>789.4</v>
      </c>
      <c r="D325" s="583">
        <v>500</v>
      </c>
      <c r="E325" s="583">
        <v>500</v>
      </c>
      <c r="F325" s="583">
        <v>289.39999999999998</v>
      </c>
      <c r="H325" s="3" t="str">
        <f t="shared" si="4"/>
        <v>29902</v>
      </c>
    </row>
    <row r="326" spans="1:8" x14ac:dyDescent="0.25">
      <c r="A326" s="582" t="s">
        <v>6970</v>
      </c>
      <c r="B326" s="372" t="s">
        <v>6971</v>
      </c>
      <c r="C326" s="583">
        <v>545.16</v>
      </c>
      <c r="D326" s="583">
        <v>400</v>
      </c>
      <c r="E326" s="583">
        <v>400</v>
      </c>
      <c r="F326" s="583">
        <v>145.16</v>
      </c>
      <c r="H326" s="3" t="str">
        <f t="shared" si="4"/>
        <v>29902</v>
      </c>
    </row>
    <row r="327" spans="1:8" x14ac:dyDescent="0.25">
      <c r="A327" s="582" t="s">
        <v>6972</v>
      </c>
      <c r="B327" s="372" t="s">
        <v>6973</v>
      </c>
      <c r="C327" s="583">
        <v>471.21</v>
      </c>
      <c r="D327" s="583">
        <v>400</v>
      </c>
      <c r="E327" s="583">
        <v>400</v>
      </c>
      <c r="F327" s="583">
        <v>71.209999999999994</v>
      </c>
      <c r="H327" s="3" t="str">
        <f t="shared" si="4"/>
        <v>29902</v>
      </c>
    </row>
    <row r="328" spans="1:8" x14ac:dyDescent="0.25">
      <c r="A328" s="582" t="s">
        <v>6974</v>
      </c>
      <c r="B328" s="372" t="s">
        <v>6975</v>
      </c>
      <c r="C328" s="583">
        <v>2400</v>
      </c>
      <c r="D328" s="583">
        <v>4800</v>
      </c>
      <c r="E328" s="583">
        <v>4800</v>
      </c>
      <c r="F328" s="583">
        <v>-2400</v>
      </c>
      <c r="H328" s="3" t="str">
        <f t="shared" si="4"/>
        <v>29902</v>
      </c>
    </row>
    <row r="329" spans="1:8" x14ac:dyDescent="0.25">
      <c r="A329" s="582" t="s">
        <v>6976</v>
      </c>
      <c r="B329" s="372" t="s">
        <v>6977</v>
      </c>
      <c r="C329" s="583">
        <v>4169</v>
      </c>
      <c r="D329" s="583">
        <v>1800</v>
      </c>
      <c r="E329" s="583">
        <v>1800</v>
      </c>
      <c r="F329" s="583">
        <v>2369</v>
      </c>
      <c r="H329" s="3" t="str">
        <f t="shared" si="4"/>
        <v>29902</v>
      </c>
    </row>
    <row r="330" spans="1:8" x14ac:dyDescent="0.25">
      <c r="A330" s="582" t="s">
        <v>6978</v>
      </c>
      <c r="B330" s="372" t="s">
        <v>6979</v>
      </c>
      <c r="C330" s="583">
        <v>381.84</v>
      </c>
      <c r="D330" s="583">
        <v>0</v>
      </c>
      <c r="E330" s="583">
        <v>0</v>
      </c>
      <c r="F330" s="583">
        <v>381.84</v>
      </c>
      <c r="H330" s="3" t="str">
        <f t="shared" ref="H330:H393" si="5">LEFT(A330,5)</f>
        <v>29902</v>
      </c>
    </row>
    <row r="331" spans="1:8" x14ac:dyDescent="0.25">
      <c r="A331" s="582" t="s">
        <v>6980</v>
      </c>
      <c r="B331" s="372" t="s">
        <v>6981</v>
      </c>
      <c r="C331" s="583">
        <v>0</v>
      </c>
      <c r="D331" s="583">
        <v>1000</v>
      </c>
      <c r="E331" s="583">
        <v>1000</v>
      </c>
      <c r="F331" s="583">
        <v>-1000</v>
      </c>
      <c r="H331" s="3" t="str">
        <f t="shared" si="5"/>
        <v>29902</v>
      </c>
    </row>
    <row r="332" spans="1:8" x14ac:dyDescent="0.25">
      <c r="A332" s="582" t="s">
        <v>6982</v>
      </c>
      <c r="B332" s="372" t="s">
        <v>6983</v>
      </c>
      <c r="C332" s="583">
        <v>0</v>
      </c>
      <c r="D332" s="583">
        <v>600</v>
      </c>
      <c r="E332" s="583">
        <v>600</v>
      </c>
      <c r="F332" s="583">
        <v>-600</v>
      </c>
      <c r="H332" s="3" t="str">
        <f t="shared" si="5"/>
        <v>29902</v>
      </c>
    </row>
    <row r="333" spans="1:8" x14ac:dyDescent="0.25">
      <c r="A333" s="582" t="s">
        <v>6984</v>
      </c>
      <c r="B333" s="372" t="s">
        <v>6985</v>
      </c>
      <c r="C333" s="583">
        <v>1762.23</v>
      </c>
      <c r="D333" s="583">
        <v>1900</v>
      </c>
      <c r="E333" s="583">
        <v>1900</v>
      </c>
      <c r="F333" s="583">
        <v>-137.77000000000001</v>
      </c>
      <c r="H333" s="3" t="str">
        <f t="shared" si="5"/>
        <v>29902</v>
      </c>
    </row>
    <row r="334" spans="1:8" x14ac:dyDescent="0.25">
      <c r="A334" s="582" t="s">
        <v>6986</v>
      </c>
      <c r="B334" s="372" t="s">
        <v>6987</v>
      </c>
      <c r="C334" s="583">
        <v>0</v>
      </c>
      <c r="D334" s="583">
        <v>2000</v>
      </c>
      <c r="E334" s="583">
        <v>2000</v>
      </c>
      <c r="F334" s="583">
        <v>-2000</v>
      </c>
      <c r="H334" s="3" t="str">
        <f t="shared" si="5"/>
        <v>29902</v>
      </c>
    </row>
    <row r="335" spans="1:8" x14ac:dyDescent="0.25">
      <c r="A335" s="582" t="s">
        <v>6988</v>
      </c>
      <c r="B335" s="372" t="s">
        <v>6989</v>
      </c>
      <c r="C335" s="583">
        <v>1793</v>
      </c>
      <c r="D335" s="583">
        <v>0</v>
      </c>
      <c r="E335" s="583">
        <v>0</v>
      </c>
      <c r="F335" s="583">
        <v>1793</v>
      </c>
      <c r="H335" s="3" t="str">
        <f t="shared" si="5"/>
        <v>29902</v>
      </c>
    </row>
    <row r="336" spans="1:8" x14ac:dyDescent="0.25">
      <c r="A336" s="582" t="s">
        <v>6990</v>
      </c>
      <c r="B336" s="372" t="s">
        <v>6991</v>
      </c>
      <c r="C336" s="583">
        <v>0</v>
      </c>
      <c r="D336" s="583">
        <v>200</v>
      </c>
      <c r="E336" s="583">
        <v>200</v>
      </c>
      <c r="F336" s="583">
        <v>-200</v>
      </c>
      <c r="H336" s="3" t="str">
        <f t="shared" si="5"/>
        <v>29902</v>
      </c>
    </row>
    <row r="337" spans="1:8" x14ac:dyDescent="0.25">
      <c r="A337" s="582" t="s">
        <v>6992</v>
      </c>
      <c r="B337" s="372" t="s">
        <v>6993</v>
      </c>
      <c r="C337" s="583">
        <v>-222.72</v>
      </c>
      <c r="D337" s="583">
        <v>-500</v>
      </c>
      <c r="E337" s="583">
        <v>-500</v>
      </c>
      <c r="F337" s="583">
        <v>277.27999999999997</v>
      </c>
      <c r="H337" s="3" t="str">
        <f t="shared" si="5"/>
        <v>29902</v>
      </c>
    </row>
    <row r="338" spans="1:8" x14ac:dyDescent="0.25">
      <c r="A338" s="582" t="s">
        <v>6994</v>
      </c>
      <c r="B338" s="372" t="s">
        <v>6995</v>
      </c>
      <c r="C338" s="583">
        <v>95602.44</v>
      </c>
      <c r="D338" s="583">
        <v>209000</v>
      </c>
      <c r="E338" s="583">
        <v>209000</v>
      </c>
      <c r="F338" s="583">
        <v>-113397.56</v>
      </c>
      <c r="H338" s="3" t="str">
        <f t="shared" si="5"/>
        <v>29903</v>
      </c>
    </row>
    <row r="339" spans="1:8" x14ac:dyDescent="0.25">
      <c r="A339" s="582" t="s">
        <v>6996</v>
      </c>
      <c r="B339" s="372" t="s">
        <v>6997</v>
      </c>
      <c r="C339" s="583">
        <v>0</v>
      </c>
      <c r="D339" s="583">
        <v>1000</v>
      </c>
      <c r="E339" s="583">
        <v>1000</v>
      </c>
      <c r="F339" s="583">
        <v>-1000</v>
      </c>
      <c r="H339" s="3" t="str">
        <f t="shared" si="5"/>
        <v>29903</v>
      </c>
    </row>
    <row r="340" spans="1:8" x14ac:dyDescent="0.25">
      <c r="A340" s="582" t="s">
        <v>6998</v>
      </c>
      <c r="B340" s="372" t="s">
        <v>6999</v>
      </c>
      <c r="C340" s="583">
        <v>0</v>
      </c>
      <c r="D340" s="583">
        <v>10000</v>
      </c>
      <c r="E340" s="583">
        <v>10000</v>
      </c>
      <c r="F340" s="583">
        <v>-10000</v>
      </c>
      <c r="H340" s="3" t="str">
        <f t="shared" si="5"/>
        <v>29903</v>
      </c>
    </row>
    <row r="341" spans="1:8" x14ac:dyDescent="0.25">
      <c r="A341" s="582" t="s">
        <v>7000</v>
      </c>
      <c r="B341" s="372" t="s">
        <v>7001</v>
      </c>
      <c r="C341" s="583">
        <v>0</v>
      </c>
      <c r="D341" s="583">
        <v>900</v>
      </c>
      <c r="E341" s="583">
        <v>900</v>
      </c>
      <c r="F341" s="583">
        <v>-900</v>
      </c>
      <c r="H341" s="3" t="str">
        <f t="shared" si="5"/>
        <v>29903</v>
      </c>
    </row>
    <row r="342" spans="1:8" x14ac:dyDescent="0.25">
      <c r="A342" s="582" t="s">
        <v>7002</v>
      </c>
      <c r="B342" s="372" t="s">
        <v>7003</v>
      </c>
      <c r="C342" s="583">
        <v>1268.8399999999999</v>
      </c>
      <c r="D342" s="583">
        <v>4000</v>
      </c>
      <c r="E342" s="583">
        <v>4000</v>
      </c>
      <c r="F342" s="583">
        <v>-2731.16</v>
      </c>
      <c r="H342" s="3" t="str">
        <f t="shared" si="5"/>
        <v>29903</v>
      </c>
    </row>
    <row r="343" spans="1:8" x14ac:dyDescent="0.25">
      <c r="A343" s="582" t="s">
        <v>7004</v>
      </c>
      <c r="B343" s="372" t="s">
        <v>7005</v>
      </c>
      <c r="C343" s="583">
        <v>0</v>
      </c>
      <c r="D343" s="583">
        <v>2500</v>
      </c>
      <c r="E343" s="583">
        <v>0</v>
      </c>
      <c r="F343" s="583">
        <v>0</v>
      </c>
      <c r="H343" s="3" t="str">
        <f t="shared" si="5"/>
        <v>29903</v>
      </c>
    </row>
    <row r="344" spans="1:8" x14ac:dyDescent="0.25">
      <c r="A344" s="582" t="s">
        <v>7006</v>
      </c>
      <c r="B344" s="372" t="s">
        <v>7007</v>
      </c>
      <c r="C344" s="583">
        <v>23419.54</v>
      </c>
      <c r="D344" s="583">
        <v>11000</v>
      </c>
      <c r="E344" s="583">
        <v>11000</v>
      </c>
      <c r="F344" s="583">
        <v>12419.54</v>
      </c>
      <c r="H344" s="3" t="str">
        <f t="shared" si="5"/>
        <v>29903</v>
      </c>
    </row>
    <row r="345" spans="1:8" x14ac:dyDescent="0.25">
      <c r="A345" s="582" t="s">
        <v>7008</v>
      </c>
      <c r="B345" s="372" t="s">
        <v>7009</v>
      </c>
      <c r="C345" s="583">
        <v>7275</v>
      </c>
      <c r="D345" s="583">
        <v>0</v>
      </c>
      <c r="E345" s="583">
        <v>0</v>
      </c>
      <c r="F345" s="583">
        <v>7275</v>
      </c>
      <c r="H345" s="3" t="str">
        <f t="shared" si="5"/>
        <v>29903</v>
      </c>
    </row>
    <row r="346" spans="1:8" x14ac:dyDescent="0.25">
      <c r="A346" s="582" t="s">
        <v>7010</v>
      </c>
      <c r="B346" s="372" t="s">
        <v>7011</v>
      </c>
      <c r="C346" s="583">
        <v>400.82</v>
      </c>
      <c r="D346" s="583">
        <v>1300</v>
      </c>
      <c r="E346" s="583">
        <v>1300</v>
      </c>
      <c r="F346" s="583">
        <v>-899.18</v>
      </c>
      <c r="H346" s="3" t="str">
        <f t="shared" si="5"/>
        <v>29903</v>
      </c>
    </row>
    <row r="347" spans="1:8" x14ac:dyDescent="0.25">
      <c r="A347" s="582" t="s">
        <v>7012</v>
      </c>
      <c r="B347" s="372" t="s">
        <v>7013</v>
      </c>
      <c r="C347" s="583">
        <v>0</v>
      </c>
      <c r="D347" s="583">
        <v>100</v>
      </c>
      <c r="E347" s="583">
        <v>100</v>
      </c>
      <c r="F347" s="583">
        <v>-100</v>
      </c>
      <c r="H347" s="3" t="str">
        <f t="shared" si="5"/>
        <v>29903</v>
      </c>
    </row>
    <row r="348" spans="1:8" x14ac:dyDescent="0.25">
      <c r="A348" s="582" t="s">
        <v>7014</v>
      </c>
      <c r="B348" s="372" t="s">
        <v>7015</v>
      </c>
      <c r="C348" s="583">
        <v>0</v>
      </c>
      <c r="D348" s="583">
        <v>3800</v>
      </c>
      <c r="E348" s="583">
        <v>3800</v>
      </c>
      <c r="F348" s="583">
        <v>-3800</v>
      </c>
      <c r="H348" s="3" t="str">
        <f t="shared" si="5"/>
        <v>29903</v>
      </c>
    </row>
    <row r="349" spans="1:8" x14ac:dyDescent="0.25">
      <c r="A349" s="582" t="s">
        <v>7016</v>
      </c>
      <c r="B349" s="372" t="s">
        <v>7017</v>
      </c>
      <c r="C349" s="583">
        <v>0</v>
      </c>
      <c r="D349" s="583">
        <v>17000</v>
      </c>
      <c r="E349" s="583">
        <v>17000</v>
      </c>
      <c r="F349" s="583">
        <v>-17000</v>
      </c>
      <c r="H349" s="3" t="str">
        <f t="shared" si="5"/>
        <v>29903</v>
      </c>
    </row>
    <row r="350" spans="1:8" x14ac:dyDescent="0.25">
      <c r="A350" s="582" t="s">
        <v>7018</v>
      </c>
      <c r="B350" s="372" t="s">
        <v>7019</v>
      </c>
      <c r="C350" s="583">
        <v>0</v>
      </c>
      <c r="D350" s="583">
        <v>-500</v>
      </c>
      <c r="E350" s="583">
        <v>-500</v>
      </c>
      <c r="F350" s="583">
        <v>500</v>
      </c>
      <c r="H350" s="3" t="str">
        <f t="shared" si="5"/>
        <v>29903</v>
      </c>
    </row>
    <row r="351" spans="1:8" x14ac:dyDescent="0.25">
      <c r="A351" s="582" t="s">
        <v>7020</v>
      </c>
      <c r="B351" s="372" t="s">
        <v>7021</v>
      </c>
      <c r="C351" s="583">
        <v>0</v>
      </c>
      <c r="D351" s="583">
        <v>-10000</v>
      </c>
      <c r="E351" s="583">
        <v>-10000</v>
      </c>
      <c r="F351" s="583">
        <v>10000</v>
      </c>
      <c r="H351" s="3" t="str">
        <f t="shared" si="5"/>
        <v>29903</v>
      </c>
    </row>
    <row r="352" spans="1:8" x14ac:dyDescent="0.25">
      <c r="A352" s="582" t="s">
        <v>7022</v>
      </c>
      <c r="B352" s="372" t="s">
        <v>7023</v>
      </c>
      <c r="C352" s="583">
        <v>54530.14</v>
      </c>
      <c r="D352" s="583">
        <v>106500</v>
      </c>
      <c r="E352" s="583">
        <v>106500</v>
      </c>
      <c r="F352" s="583">
        <v>-51969.86</v>
      </c>
      <c r="H352" s="3" t="str">
        <f t="shared" si="5"/>
        <v>29905</v>
      </c>
    </row>
    <row r="353" spans="1:8" x14ac:dyDescent="0.25">
      <c r="A353" s="582" t="s">
        <v>7024</v>
      </c>
      <c r="B353" s="372" t="s">
        <v>7025</v>
      </c>
      <c r="C353" s="583">
        <v>48.1</v>
      </c>
      <c r="D353" s="583">
        <v>500</v>
      </c>
      <c r="E353" s="583">
        <v>500</v>
      </c>
      <c r="F353" s="583">
        <v>-451.9</v>
      </c>
      <c r="H353" s="3" t="str">
        <f t="shared" si="5"/>
        <v>29905</v>
      </c>
    </row>
    <row r="354" spans="1:8" x14ac:dyDescent="0.25">
      <c r="A354" s="582" t="s">
        <v>7026</v>
      </c>
      <c r="B354" s="372" t="s">
        <v>7027</v>
      </c>
      <c r="C354" s="583">
        <v>273.16000000000003</v>
      </c>
      <c r="D354" s="583">
        <v>500</v>
      </c>
      <c r="E354" s="583">
        <v>500</v>
      </c>
      <c r="F354" s="583">
        <v>-226.84</v>
      </c>
      <c r="H354" s="3" t="str">
        <f t="shared" si="5"/>
        <v>29905</v>
      </c>
    </row>
    <row r="355" spans="1:8" x14ac:dyDescent="0.25">
      <c r="A355" s="582" t="s">
        <v>7028</v>
      </c>
      <c r="B355" s="372" t="s">
        <v>7029</v>
      </c>
      <c r="C355" s="583">
        <v>49.43</v>
      </c>
      <c r="D355" s="583">
        <v>600</v>
      </c>
      <c r="E355" s="583">
        <v>600</v>
      </c>
      <c r="F355" s="583">
        <v>-550.57000000000005</v>
      </c>
      <c r="H355" s="3" t="str">
        <f t="shared" si="5"/>
        <v>29905</v>
      </c>
    </row>
    <row r="356" spans="1:8" x14ac:dyDescent="0.25">
      <c r="A356" s="582" t="s">
        <v>7030</v>
      </c>
      <c r="B356" s="372" t="s">
        <v>7031</v>
      </c>
      <c r="C356" s="583">
        <v>0</v>
      </c>
      <c r="D356" s="583">
        <v>300</v>
      </c>
      <c r="E356" s="583">
        <v>300</v>
      </c>
      <c r="F356" s="583">
        <v>-300</v>
      </c>
      <c r="H356" s="3" t="str">
        <f t="shared" si="5"/>
        <v>29905</v>
      </c>
    </row>
    <row r="357" spans="1:8" x14ac:dyDescent="0.25">
      <c r="A357" s="582" t="s">
        <v>7032</v>
      </c>
      <c r="B357" s="372" t="s">
        <v>7033</v>
      </c>
      <c r="C357" s="583">
        <v>0</v>
      </c>
      <c r="D357" s="583">
        <v>-25000</v>
      </c>
      <c r="E357" s="583">
        <v>-25000</v>
      </c>
      <c r="F357" s="583">
        <v>25000</v>
      </c>
      <c r="H357" s="3" t="str">
        <f t="shared" si="5"/>
        <v>29905</v>
      </c>
    </row>
    <row r="358" spans="1:8" x14ac:dyDescent="0.25">
      <c r="A358" s="582" t="s">
        <v>7034</v>
      </c>
      <c r="B358" s="372" t="s">
        <v>7035</v>
      </c>
      <c r="C358" s="583">
        <v>19366.2</v>
      </c>
      <c r="D358" s="583">
        <v>38400</v>
      </c>
      <c r="E358" s="583">
        <v>38400</v>
      </c>
      <c r="F358" s="583">
        <v>-19033.8</v>
      </c>
      <c r="H358" s="3" t="str">
        <f t="shared" si="5"/>
        <v>29907</v>
      </c>
    </row>
    <row r="359" spans="1:8" x14ac:dyDescent="0.25">
      <c r="A359" s="582" t="s">
        <v>7036</v>
      </c>
      <c r="B359" s="372" t="s">
        <v>7037</v>
      </c>
      <c r="C359" s="583">
        <v>350</v>
      </c>
      <c r="D359" s="583">
        <v>0</v>
      </c>
      <c r="E359" s="583">
        <v>0</v>
      </c>
      <c r="F359" s="583">
        <v>350</v>
      </c>
      <c r="H359" s="3" t="str">
        <f t="shared" si="5"/>
        <v>29907</v>
      </c>
    </row>
    <row r="360" spans="1:8" x14ac:dyDescent="0.25">
      <c r="A360" s="582" t="s">
        <v>7038</v>
      </c>
      <c r="B360" s="372" t="s">
        <v>7039</v>
      </c>
      <c r="C360" s="583">
        <v>0</v>
      </c>
      <c r="D360" s="583">
        <v>2000</v>
      </c>
      <c r="E360" s="583">
        <v>2000</v>
      </c>
      <c r="F360" s="583">
        <v>-2000</v>
      </c>
      <c r="H360" s="3" t="str">
        <f t="shared" si="5"/>
        <v>29907</v>
      </c>
    </row>
    <row r="361" spans="1:8" x14ac:dyDescent="0.25">
      <c r="A361" s="582" t="s">
        <v>7040</v>
      </c>
      <c r="B361" s="372" t="s">
        <v>7041</v>
      </c>
      <c r="C361" s="583">
        <v>0</v>
      </c>
      <c r="D361" s="583">
        <v>500</v>
      </c>
      <c r="E361" s="583">
        <v>500</v>
      </c>
      <c r="F361" s="583">
        <v>-500</v>
      </c>
      <c r="H361" s="3" t="str">
        <f t="shared" si="5"/>
        <v>29907</v>
      </c>
    </row>
    <row r="362" spans="1:8" x14ac:dyDescent="0.25">
      <c r="A362" s="582" t="s">
        <v>7042</v>
      </c>
      <c r="B362" s="372" t="s">
        <v>7043</v>
      </c>
      <c r="C362" s="583">
        <v>0</v>
      </c>
      <c r="D362" s="583">
        <v>2000</v>
      </c>
      <c r="E362" s="583">
        <v>2000</v>
      </c>
      <c r="F362" s="583">
        <v>-2000</v>
      </c>
      <c r="H362" s="3" t="str">
        <f t="shared" si="5"/>
        <v>29907</v>
      </c>
    </row>
    <row r="363" spans="1:8" x14ac:dyDescent="0.25">
      <c r="A363" s="582" t="s">
        <v>7044</v>
      </c>
      <c r="B363" s="372" t="s">
        <v>7045</v>
      </c>
      <c r="C363" s="583">
        <v>0</v>
      </c>
      <c r="D363" s="583">
        <v>100</v>
      </c>
      <c r="E363" s="583">
        <v>100</v>
      </c>
      <c r="F363" s="583">
        <v>-100</v>
      </c>
      <c r="H363" s="3" t="str">
        <f t="shared" si="5"/>
        <v>29907</v>
      </c>
    </row>
    <row r="364" spans="1:8" x14ac:dyDescent="0.25">
      <c r="A364" s="582" t="s">
        <v>7046</v>
      </c>
      <c r="B364" s="372" t="s">
        <v>7047</v>
      </c>
      <c r="C364" s="583">
        <v>79183.87</v>
      </c>
      <c r="D364" s="583">
        <v>77500</v>
      </c>
      <c r="E364" s="583">
        <v>77500</v>
      </c>
      <c r="F364" s="583">
        <v>1683.87</v>
      </c>
      <c r="H364" s="3" t="str">
        <f t="shared" si="5"/>
        <v>29907</v>
      </c>
    </row>
    <row r="365" spans="1:8" x14ac:dyDescent="0.25">
      <c r="A365" s="582" t="s">
        <v>7048</v>
      </c>
      <c r="B365" s="372" t="s">
        <v>7049</v>
      </c>
      <c r="C365" s="583">
        <v>12</v>
      </c>
      <c r="D365" s="583">
        <v>0</v>
      </c>
      <c r="E365" s="583">
        <v>0</v>
      </c>
      <c r="F365" s="583">
        <v>12</v>
      </c>
      <c r="H365" s="3" t="str">
        <f t="shared" si="5"/>
        <v>29907</v>
      </c>
    </row>
    <row r="366" spans="1:8" x14ac:dyDescent="0.25">
      <c r="A366" s="582" t="s">
        <v>7050</v>
      </c>
      <c r="B366" s="372" t="s">
        <v>7051</v>
      </c>
      <c r="C366" s="583">
        <v>0</v>
      </c>
      <c r="D366" s="583">
        <v>600</v>
      </c>
      <c r="E366" s="583">
        <v>600</v>
      </c>
      <c r="F366" s="583">
        <v>-600</v>
      </c>
      <c r="H366" s="3" t="str">
        <f t="shared" si="5"/>
        <v>29907</v>
      </c>
    </row>
    <row r="367" spans="1:8" x14ac:dyDescent="0.25">
      <c r="A367" s="582" t="s">
        <v>7052</v>
      </c>
      <c r="B367" s="372" t="s">
        <v>7053</v>
      </c>
      <c r="C367" s="583">
        <v>0</v>
      </c>
      <c r="D367" s="583">
        <v>300</v>
      </c>
      <c r="E367" s="583">
        <v>300</v>
      </c>
      <c r="F367" s="583">
        <v>-300</v>
      </c>
      <c r="H367" s="3" t="str">
        <f t="shared" si="5"/>
        <v>29907</v>
      </c>
    </row>
    <row r="368" spans="1:8" x14ac:dyDescent="0.25">
      <c r="A368" s="582" t="s">
        <v>7054</v>
      </c>
      <c r="B368" s="372" t="s">
        <v>2794</v>
      </c>
      <c r="C368" s="583">
        <v>0</v>
      </c>
      <c r="D368" s="583">
        <v>2500</v>
      </c>
      <c r="E368" s="583">
        <v>2500</v>
      </c>
      <c r="F368" s="583">
        <v>-2500</v>
      </c>
      <c r="H368" s="3" t="str">
        <f t="shared" si="5"/>
        <v>30001</v>
      </c>
    </row>
    <row r="369" spans="1:8" x14ac:dyDescent="0.25">
      <c r="A369" s="582" t="s">
        <v>7055</v>
      </c>
      <c r="B369" s="372" t="s">
        <v>2746</v>
      </c>
      <c r="C369" s="583">
        <v>660</v>
      </c>
      <c r="D369" s="583">
        <v>0</v>
      </c>
      <c r="E369" s="583">
        <v>0</v>
      </c>
      <c r="F369" s="583">
        <v>660</v>
      </c>
      <c r="H369" s="3" t="str">
        <f t="shared" si="5"/>
        <v>30001</v>
      </c>
    </row>
    <row r="370" spans="1:8" x14ac:dyDescent="0.25">
      <c r="A370" s="582" t="s">
        <v>51</v>
      </c>
      <c r="B370" s="372" t="s">
        <v>52</v>
      </c>
      <c r="C370" s="583">
        <v>752</v>
      </c>
      <c r="D370" s="583">
        <v>100</v>
      </c>
      <c r="E370" s="583">
        <v>100</v>
      </c>
      <c r="F370" s="583">
        <v>652</v>
      </c>
      <c r="H370" s="3" t="str">
        <f t="shared" si="5"/>
        <v>30001</v>
      </c>
    </row>
    <row r="371" spans="1:8" x14ac:dyDescent="0.25">
      <c r="A371" s="582" t="s">
        <v>53</v>
      </c>
      <c r="B371" s="372" t="s">
        <v>54</v>
      </c>
      <c r="C371" s="583">
        <v>5192.58</v>
      </c>
      <c r="D371" s="583">
        <v>10000</v>
      </c>
      <c r="E371" s="583">
        <v>10000</v>
      </c>
      <c r="F371" s="583">
        <v>-4807.42</v>
      </c>
      <c r="H371" s="3" t="str">
        <f t="shared" si="5"/>
        <v>30001</v>
      </c>
    </row>
    <row r="372" spans="1:8" x14ac:dyDescent="0.25">
      <c r="A372" s="582" t="s">
        <v>57</v>
      </c>
      <c r="B372" s="372" t="s">
        <v>58</v>
      </c>
      <c r="C372" s="583">
        <v>0</v>
      </c>
      <c r="D372" s="583">
        <v>500</v>
      </c>
      <c r="E372" s="583">
        <v>500</v>
      </c>
      <c r="F372" s="583">
        <v>-500</v>
      </c>
      <c r="H372" s="3" t="str">
        <f t="shared" si="5"/>
        <v>30001</v>
      </c>
    </row>
    <row r="373" spans="1:8" x14ac:dyDescent="0.25">
      <c r="A373" s="582" t="s">
        <v>71</v>
      </c>
      <c r="B373" s="372" t="s">
        <v>72</v>
      </c>
      <c r="C373" s="583">
        <v>97.9</v>
      </c>
      <c r="D373" s="583">
        <v>800</v>
      </c>
      <c r="E373" s="583">
        <v>800</v>
      </c>
      <c r="F373" s="583">
        <v>-702.1</v>
      </c>
      <c r="H373" s="3" t="str">
        <f t="shared" si="5"/>
        <v>30001</v>
      </c>
    </row>
    <row r="374" spans="1:8" x14ac:dyDescent="0.25">
      <c r="A374" s="582" t="s">
        <v>79</v>
      </c>
      <c r="B374" s="372" t="s">
        <v>80</v>
      </c>
      <c r="C374" s="583">
        <v>760</v>
      </c>
      <c r="D374" s="583">
        <v>300</v>
      </c>
      <c r="E374" s="583">
        <v>300</v>
      </c>
      <c r="F374" s="583">
        <v>460</v>
      </c>
      <c r="H374" s="3" t="str">
        <f t="shared" si="5"/>
        <v>30001</v>
      </c>
    </row>
    <row r="375" spans="1:8" x14ac:dyDescent="0.25">
      <c r="A375" s="582" t="s">
        <v>7056</v>
      </c>
      <c r="B375" s="372" t="s">
        <v>2795</v>
      </c>
      <c r="C375" s="583">
        <v>0</v>
      </c>
      <c r="D375" s="583">
        <v>2000</v>
      </c>
      <c r="E375" s="583">
        <v>2000</v>
      </c>
      <c r="F375" s="583">
        <v>-2000</v>
      </c>
      <c r="H375" s="3" t="str">
        <f t="shared" si="5"/>
        <v>30001</v>
      </c>
    </row>
    <row r="376" spans="1:8" x14ac:dyDescent="0.25">
      <c r="A376" s="582" t="s">
        <v>99</v>
      </c>
      <c r="B376" s="372" t="s">
        <v>100</v>
      </c>
      <c r="C376" s="583">
        <v>0</v>
      </c>
      <c r="D376" s="583">
        <v>-800</v>
      </c>
      <c r="E376" s="583">
        <v>-800</v>
      </c>
      <c r="F376" s="583">
        <v>800</v>
      </c>
      <c r="H376" s="3" t="str">
        <f t="shared" si="5"/>
        <v>30001</v>
      </c>
    </row>
    <row r="377" spans="1:8" x14ac:dyDescent="0.25">
      <c r="A377" s="582" t="s">
        <v>7057</v>
      </c>
      <c r="B377" s="372" t="s">
        <v>2747</v>
      </c>
      <c r="C377" s="583">
        <v>171207.49</v>
      </c>
      <c r="D377" s="583">
        <v>0</v>
      </c>
      <c r="E377" s="583">
        <v>0</v>
      </c>
      <c r="F377" s="583">
        <v>171207.49</v>
      </c>
      <c r="H377" s="3" t="str">
        <f t="shared" si="5"/>
        <v>30002</v>
      </c>
    </row>
    <row r="378" spans="1:8" x14ac:dyDescent="0.25">
      <c r="A378" s="582" t="s">
        <v>113</v>
      </c>
      <c r="B378" s="372" t="s">
        <v>114</v>
      </c>
      <c r="C378" s="583">
        <v>36355.370000000003</v>
      </c>
      <c r="D378" s="583">
        <v>37000</v>
      </c>
      <c r="E378" s="583">
        <v>37000</v>
      </c>
      <c r="F378" s="583">
        <v>-644.63</v>
      </c>
      <c r="H378" s="3" t="str">
        <f t="shared" si="5"/>
        <v>30002</v>
      </c>
    </row>
    <row r="379" spans="1:8" x14ac:dyDescent="0.25">
      <c r="A379" s="582" t="s">
        <v>119</v>
      </c>
      <c r="B379" s="372" t="s">
        <v>120</v>
      </c>
      <c r="C379" s="583">
        <v>2340</v>
      </c>
      <c r="D379" s="583">
        <v>7500</v>
      </c>
      <c r="E379" s="583">
        <v>7500</v>
      </c>
      <c r="F379" s="583">
        <v>-5160</v>
      </c>
      <c r="H379" s="3" t="str">
        <f t="shared" si="5"/>
        <v>30002</v>
      </c>
    </row>
    <row r="380" spans="1:8" x14ac:dyDescent="0.25">
      <c r="A380" s="582" t="s">
        <v>129</v>
      </c>
      <c r="B380" s="372" t="s">
        <v>130</v>
      </c>
      <c r="C380" s="583">
        <v>2094.37</v>
      </c>
      <c r="D380" s="583">
        <v>0</v>
      </c>
      <c r="E380" s="583">
        <v>0</v>
      </c>
      <c r="F380" s="583">
        <v>2094.37</v>
      </c>
      <c r="H380" s="3" t="str">
        <f t="shared" si="5"/>
        <v>30002</v>
      </c>
    </row>
    <row r="381" spans="1:8" x14ac:dyDescent="0.25">
      <c r="A381" s="582" t="s">
        <v>131</v>
      </c>
      <c r="B381" s="372" t="s">
        <v>132</v>
      </c>
      <c r="C381" s="583">
        <v>14486</v>
      </c>
      <c r="D381" s="583">
        <v>40000</v>
      </c>
      <c r="E381" s="583">
        <v>40000</v>
      </c>
      <c r="F381" s="583">
        <v>-25514</v>
      </c>
      <c r="H381" s="3" t="str">
        <f t="shared" si="5"/>
        <v>30002</v>
      </c>
    </row>
    <row r="382" spans="1:8" x14ac:dyDescent="0.25">
      <c r="A382" s="582" t="s">
        <v>135</v>
      </c>
      <c r="B382" s="372" t="s">
        <v>136</v>
      </c>
      <c r="C382" s="583">
        <v>85000</v>
      </c>
      <c r="D382" s="583">
        <v>13600</v>
      </c>
      <c r="E382" s="583">
        <v>13600</v>
      </c>
      <c r="F382" s="583">
        <v>71400</v>
      </c>
      <c r="H382" s="3" t="str">
        <f t="shared" si="5"/>
        <v>30002</v>
      </c>
    </row>
    <row r="383" spans="1:8" x14ac:dyDescent="0.25">
      <c r="A383" s="582" t="s">
        <v>139</v>
      </c>
      <c r="B383" s="372" t="s">
        <v>140</v>
      </c>
      <c r="C383" s="583">
        <v>4161.5</v>
      </c>
      <c r="D383" s="583">
        <v>4500</v>
      </c>
      <c r="E383" s="583">
        <v>4500</v>
      </c>
      <c r="F383" s="583">
        <v>-338.5</v>
      </c>
      <c r="H383" s="3" t="str">
        <f t="shared" si="5"/>
        <v>30002</v>
      </c>
    </row>
    <row r="384" spans="1:8" x14ac:dyDescent="0.25">
      <c r="A384" s="582" t="s">
        <v>147</v>
      </c>
      <c r="B384" s="372" t="s">
        <v>148</v>
      </c>
      <c r="C384" s="583">
        <v>14995.56</v>
      </c>
      <c r="D384" s="583">
        <v>40000</v>
      </c>
      <c r="E384" s="583">
        <v>40000</v>
      </c>
      <c r="F384" s="583">
        <v>-25004.44</v>
      </c>
      <c r="H384" s="3" t="str">
        <f t="shared" si="5"/>
        <v>30002</v>
      </c>
    </row>
    <row r="385" spans="1:8" x14ac:dyDescent="0.25">
      <c r="A385" s="582" t="s">
        <v>157</v>
      </c>
      <c r="B385" s="372" t="s">
        <v>158</v>
      </c>
      <c r="C385" s="583">
        <v>-45</v>
      </c>
      <c r="D385" s="583">
        <v>0</v>
      </c>
      <c r="E385" s="583">
        <v>0</v>
      </c>
      <c r="F385" s="583">
        <v>-45</v>
      </c>
      <c r="H385" s="3" t="str">
        <f t="shared" si="5"/>
        <v>30002</v>
      </c>
    </row>
    <row r="386" spans="1:8" x14ac:dyDescent="0.25">
      <c r="A386" s="582" t="s">
        <v>169</v>
      </c>
      <c r="B386" s="372" t="s">
        <v>170</v>
      </c>
      <c r="C386" s="583">
        <v>0</v>
      </c>
      <c r="D386" s="583">
        <v>100</v>
      </c>
      <c r="E386" s="583">
        <v>100</v>
      </c>
      <c r="F386" s="583">
        <v>-100</v>
      </c>
      <c r="H386" s="3" t="str">
        <f t="shared" si="5"/>
        <v>30002</v>
      </c>
    </row>
    <row r="387" spans="1:8" x14ac:dyDescent="0.25">
      <c r="A387" s="582" t="s">
        <v>233</v>
      </c>
      <c r="B387" s="372" t="s">
        <v>234</v>
      </c>
      <c r="C387" s="583">
        <v>-1445</v>
      </c>
      <c r="D387" s="583">
        <v>0</v>
      </c>
      <c r="E387" s="583">
        <v>0</v>
      </c>
      <c r="F387" s="583">
        <v>-1445</v>
      </c>
      <c r="H387" s="3" t="str">
        <f t="shared" si="5"/>
        <v>30002</v>
      </c>
    </row>
    <row r="388" spans="1:8" x14ac:dyDescent="0.25">
      <c r="A388" s="582" t="s">
        <v>7058</v>
      </c>
      <c r="B388" s="372" t="s">
        <v>2796</v>
      </c>
      <c r="C388" s="583">
        <v>0</v>
      </c>
      <c r="D388" s="583">
        <v>513000</v>
      </c>
      <c r="E388" s="583">
        <v>513000</v>
      </c>
      <c r="F388" s="583">
        <v>-513000</v>
      </c>
      <c r="H388" s="3" t="str">
        <f t="shared" si="5"/>
        <v>30003</v>
      </c>
    </row>
    <row r="389" spans="1:8" x14ac:dyDescent="0.25">
      <c r="A389" s="582" t="s">
        <v>7059</v>
      </c>
      <c r="B389" s="372" t="s">
        <v>2797</v>
      </c>
      <c r="C389" s="583">
        <v>0</v>
      </c>
      <c r="D389" s="583">
        <v>-90600</v>
      </c>
      <c r="E389" s="583">
        <v>-90600</v>
      </c>
      <c r="F389" s="583">
        <v>90600</v>
      </c>
      <c r="H389" s="3" t="str">
        <f t="shared" si="5"/>
        <v>30003</v>
      </c>
    </row>
    <row r="390" spans="1:8" x14ac:dyDescent="0.25">
      <c r="A390" s="582" t="s">
        <v>7060</v>
      </c>
      <c r="B390" s="372" t="s">
        <v>2798</v>
      </c>
      <c r="C390" s="583">
        <v>0</v>
      </c>
      <c r="D390" s="583">
        <v>85000</v>
      </c>
      <c r="E390" s="583">
        <v>85000</v>
      </c>
      <c r="F390" s="583">
        <v>-85000</v>
      </c>
      <c r="H390" s="3" t="str">
        <f t="shared" si="5"/>
        <v>30003</v>
      </c>
    </row>
    <row r="391" spans="1:8" x14ac:dyDescent="0.25">
      <c r="A391" s="582" t="s">
        <v>7061</v>
      </c>
      <c r="B391" s="372" t="s">
        <v>2799</v>
      </c>
      <c r="C391" s="583">
        <v>0</v>
      </c>
      <c r="D391" s="583">
        <v>1053000</v>
      </c>
      <c r="E391" s="583">
        <v>1053000</v>
      </c>
      <c r="F391" s="583">
        <v>-1053000</v>
      </c>
      <c r="H391" s="3" t="str">
        <f t="shared" si="5"/>
        <v>30003</v>
      </c>
    </row>
    <row r="392" spans="1:8" x14ac:dyDescent="0.25">
      <c r="A392" s="582" t="s">
        <v>7062</v>
      </c>
      <c r="B392" s="372" t="s">
        <v>2800</v>
      </c>
      <c r="C392" s="583">
        <v>0</v>
      </c>
      <c r="D392" s="583">
        <v>-1195600</v>
      </c>
      <c r="E392" s="583">
        <v>-1195600</v>
      </c>
      <c r="F392" s="583">
        <v>1195600</v>
      </c>
      <c r="H392" s="3" t="str">
        <f t="shared" si="5"/>
        <v>30003</v>
      </c>
    </row>
    <row r="393" spans="1:8" x14ac:dyDescent="0.25">
      <c r="A393" s="582" t="s">
        <v>7063</v>
      </c>
      <c r="B393" s="372" t="s">
        <v>2801</v>
      </c>
      <c r="C393" s="583">
        <v>0</v>
      </c>
      <c r="D393" s="583">
        <v>-275040</v>
      </c>
      <c r="E393" s="583">
        <v>-275040</v>
      </c>
      <c r="F393" s="583">
        <v>275040</v>
      </c>
      <c r="H393" s="3" t="str">
        <f t="shared" si="5"/>
        <v>30003</v>
      </c>
    </row>
    <row r="394" spans="1:8" x14ac:dyDescent="0.25">
      <c r="A394" s="582" t="s">
        <v>330</v>
      </c>
      <c r="B394" s="372" t="s">
        <v>331</v>
      </c>
      <c r="C394" s="583">
        <v>13359.75</v>
      </c>
      <c r="D394" s="583">
        <v>26600</v>
      </c>
      <c r="E394" s="583">
        <v>26600</v>
      </c>
      <c r="F394" s="583">
        <v>-13240.25</v>
      </c>
      <c r="H394" s="3" t="str">
        <f t="shared" ref="H394:H457" si="6">LEFT(A394,5)</f>
        <v>30004</v>
      </c>
    </row>
    <row r="395" spans="1:8" x14ac:dyDescent="0.25">
      <c r="A395" s="582" t="s">
        <v>342</v>
      </c>
      <c r="B395" s="372" t="s">
        <v>343</v>
      </c>
      <c r="C395" s="583">
        <v>673.22</v>
      </c>
      <c r="D395" s="583">
        <v>300</v>
      </c>
      <c r="E395" s="583">
        <v>300</v>
      </c>
      <c r="F395" s="583">
        <v>373.22</v>
      </c>
      <c r="H395" s="3" t="str">
        <f t="shared" si="6"/>
        <v>30004</v>
      </c>
    </row>
    <row r="396" spans="1:8" x14ac:dyDescent="0.25">
      <c r="A396" s="582" t="s">
        <v>7064</v>
      </c>
      <c r="B396" s="372" t="s">
        <v>2750</v>
      </c>
      <c r="C396" s="583">
        <v>23.45</v>
      </c>
      <c r="D396" s="583">
        <v>0</v>
      </c>
      <c r="E396" s="583">
        <v>0</v>
      </c>
      <c r="F396" s="583">
        <v>23.45</v>
      </c>
      <c r="H396" s="3" t="str">
        <f t="shared" si="6"/>
        <v>30004</v>
      </c>
    </row>
    <row r="397" spans="1:8" x14ac:dyDescent="0.25">
      <c r="A397" s="582" t="s">
        <v>394</v>
      </c>
      <c r="B397" s="372" t="s">
        <v>395</v>
      </c>
      <c r="C397" s="583">
        <v>21736.38</v>
      </c>
      <c r="D397" s="583">
        <v>49200</v>
      </c>
      <c r="E397" s="583">
        <v>49200</v>
      </c>
      <c r="F397" s="583">
        <v>-27463.62</v>
      </c>
      <c r="H397" s="3" t="str">
        <f t="shared" si="6"/>
        <v>30006</v>
      </c>
    </row>
    <row r="398" spans="1:8" x14ac:dyDescent="0.25">
      <c r="A398" s="582" t="s">
        <v>410</v>
      </c>
      <c r="B398" s="372" t="s">
        <v>411</v>
      </c>
      <c r="C398" s="583">
        <v>0</v>
      </c>
      <c r="D398" s="583">
        <v>3500</v>
      </c>
      <c r="E398" s="583">
        <v>3500</v>
      </c>
      <c r="F398" s="583">
        <v>-3500</v>
      </c>
      <c r="H398" s="3" t="str">
        <f t="shared" si="6"/>
        <v>30006</v>
      </c>
    </row>
    <row r="399" spans="1:8" x14ac:dyDescent="0.25">
      <c r="A399" s="582" t="s">
        <v>430</v>
      </c>
      <c r="B399" s="372" t="s">
        <v>431</v>
      </c>
      <c r="C399" s="583">
        <v>6778.87</v>
      </c>
      <c r="D399" s="583">
        <v>21000</v>
      </c>
      <c r="E399" s="583">
        <v>21000</v>
      </c>
      <c r="F399" s="583">
        <v>-14221.13</v>
      </c>
      <c r="H399" s="3" t="str">
        <f t="shared" si="6"/>
        <v>30006</v>
      </c>
    </row>
    <row r="400" spans="1:8" x14ac:dyDescent="0.25">
      <c r="A400" s="582" t="s">
        <v>440</v>
      </c>
      <c r="B400" s="372" t="s">
        <v>441</v>
      </c>
      <c r="C400" s="583">
        <v>2350</v>
      </c>
      <c r="D400" s="583">
        <v>0</v>
      </c>
      <c r="E400" s="583">
        <v>0</v>
      </c>
      <c r="F400" s="583">
        <v>2350</v>
      </c>
      <c r="H400" s="3" t="str">
        <f t="shared" si="6"/>
        <v>30006</v>
      </c>
    </row>
    <row r="401" spans="1:8" x14ac:dyDescent="0.25">
      <c r="A401" s="582" t="s">
        <v>460</v>
      </c>
      <c r="B401" s="372" t="s">
        <v>461</v>
      </c>
      <c r="C401" s="583">
        <v>0</v>
      </c>
      <c r="D401" s="583">
        <v>-15000</v>
      </c>
      <c r="E401" s="583">
        <v>-15000</v>
      </c>
      <c r="F401" s="583">
        <v>15000</v>
      </c>
      <c r="H401" s="3" t="str">
        <f t="shared" si="6"/>
        <v>30006</v>
      </c>
    </row>
    <row r="402" spans="1:8" x14ac:dyDescent="0.25">
      <c r="A402" s="582" t="s">
        <v>508</v>
      </c>
      <c r="B402" s="372" t="s">
        <v>2823</v>
      </c>
      <c r="C402" s="583">
        <v>151356.9</v>
      </c>
      <c r="D402" s="583">
        <v>0</v>
      </c>
      <c r="E402" s="583">
        <v>0</v>
      </c>
      <c r="F402" s="583">
        <v>151356.9</v>
      </c>
      <c r="H402" s="3" t="str">
        <f t="shared" si="6"/>
        <v>30010</v>
      </c>
    </row>
    <row r="403" spans="1:8" x14ac:dyDescent="0.25">
      <c r="A403" s="582" t="s">
        <v>7065</v>
      </c>
      <c r="B403" s="372" t="s">
        <v>2802</v>
      </c>
      <c r="C403" s="583">
        <v>5995.6</v>
      </c>
      <c r="D403" s="583">
        <v>0</v>
      </c>
      <c r="E403" s="583">
        <v>0</v>
      </c>
      <c r="F403" s="583">
        <v>5995.6</v>
      </c>
      <c r="H403" s="3" t="str">
        <f t="shared" si="6"/>
        <v>30010</v>
      </c>
    </row>
    <row r="404" spans="1:8" x14ac:dyDescent="0.25">
      <c r="A404" s="582" t="s">
        <v>7066</v>
      </c>
      <c r="B404" s="372" t="s">
        <v>2824</v>
      </c>
      <c r="C404" s="583">
        <v>26049.81</v>
      </c>
      <c r="D404" s="583">
        <v>0</v>
      </c>
      <c r="E404" s="583">
        <v>0</v>
      </c>
      <c r="F404" s="583">
        <v>26049.81</v>
      </c>
      <c r="H404" s="3" t="str">
        <f t="shared" si="6"/>
        <v>30010</v>
      </c>
    </row>
    <row r="405" spans="1:8" x14ac:dyDescent="0.25">
      <c r="A405" s="582" t="s">
        <v>7067</v>
      </c>
      <c r="B405" s="372" t="s">
        <v>2803</v>
      </c>
      <c r="C405" s="583">
        <v>23.53</v>
      </c>
      <c r="D405" s="583">
        <v>0</v>
      </c>
      <c r="E405" s="583">
        <v>0</v>
      </c>
      <c r="F405" s="583">
        <v>23.53</v>
      </c>
      <c r="H405" s="3" t="str">
        <f t="shared" si="6"/>
        <v>30010</v>
      </c>
    </row>
    <row r="406" spans="1:8" x14ac:dyDescent="0.25">
      <c r="A406" s="582" t="s">
        <v>7068</v>
      </c>
      <c r="B406" s="372" t="s">
        <v>2804</v>
      </c>
      <c r="C406" s="583">
        <v>1148.1099999999999</v>
      </c>
      <c r="D406" s="583">
        <v>0</v>
      </c>
      <c r="E406" s="583">
        <v>0</v>
      </c>
      <c r="F406" s="583">
        <v>1148.1099999999999</v>
      </c>
      <c r="H406" s="3" t="str">
        <f t="shared" si="6"/>
        <v>30010</v>
      </c>
    </row>
    <row r="407" spans="1:8" x14ac:dyDescent="0.25">
      <c r="A407" s="582" t="s">
        <v>7069</v>
      </c>
      <c r="B407" s="372" t="s">
        <v>2805</v>
      </c>
      <c r="C407" s="583">
        <v>10622.85</v>
      </c>
      <c r="D407" s="583">
        <v>0</v>
      </c>
      <c r="E407" s="583">
        <v>0</v>
      </c>
      <c r="F407" s="583">
        <v>10622.85</v>
      </c>
      <c r="H407" s="3" t="str">
        <f t="shared" si="6"/>
        <v>30010</v>
      </c>
    </row>
    <row r="408" spans="1:8" x14ac:dyDescent="0.25">
      <c r="A408" s="582" t="s">
        <v>7070</v>
      </c>
      <c r="B408" s="372" t="s">
        <v>2806</v>
      </c>
      <c r="C408" s="583">
        <v>2865.25</v>
      </c>
      <c r="D408" s="583">
        <v>0</v>
      </c>
      <c r="E408" s="583">
        <v>0</v>
      </c>
      <c r="F408" s="583">
        <v>2865.25</v>
      </c>
      <c r="H408" s="3" t="str">
        <f t="shared" si="6"/>
        <v>30010</v>
      </c>
    </row>
    <row r="409" spans="1:8" x14ac:dyDescent="0.25">
      <c r="A409" s="582" t="s">
        <v>7071</v>
      </c>
      <c r="B409" s="372" t="s">
        <v>2825</v>
      </c>
      <c r="C409" s="583">
        <v>1602</v>
      </c>
      <c r="D409" s="583">
        <v>0</v>
      </c>
      <c r="E409" s="583">
        <v>0</v>
      </c>
      <c r="F409" s="583">
        <v>1602</v>
      </c>
      <c r="H409" s="3" t="str">
        <f t="shared" si="6"/>
        <v>30010</v>
      </c>
    </row>
    <row r="410" spans="1:8" x14ac:dyDescent="0.25">
      <c r="A410" s="582" t="s">
        <v>7072</v>
      </c>
      <c r="B410" s="372" t="s">
        <v>2807</v>
      </c>
      <c r="C410" s="583">
        <v>10362.41</v>
      </c>
      <c r="D410" s="583">
        <v>0</v>
      </c>
      <c r="E410" s="583">
        <v>0</v>
      </c>
      <c r="F410" s="583">
        <v>10362.41</v>
      </c>
      <c r="H410" s="3" t="str">
        <f t="shared" si="6"/>
        <v>30010</v>
      </c>
    </row>
    <row r="411" spans="1:8" x14ac:dyDescent="0.25">
      <c r="A411" s="582" t="s">
        <v>7073</v>
      </c>
      <c r="B411" s="372" t="s">
        <v>2826</v>
      </c>
      <c r="C411" s="583">
        <v>3829.4</v>
      </c>
      <c r="D411" s="583">
        <v>0</v>
      </c>
      <c r="E411" s="583">
        <v>0</v>
      </c>
      <c r="F411" s="583">
        <v>3829.4</v>
      </c>
      <c r="H411" s="3" t="str">
        <f t="shared" si="6"/>
        <v>30010</v>
      </c>
    </row>
    <row r="412" spans="1:8" x14ac:dyDescent="0.25">
      <c r="A412" s="582" t="s">
        <v>7074</v>
      </c>
      <c r="B412" s="372" t="s">
        <v>2809</v>
      </c>
      <c r="C412" s="583">
        <v>308688.51</v>
      </c>
      <c r="D412" s="583">
        <v>0</v>
      </c>
      <c r="E412" s="583">
        <v>0</v>
      </c>
      <c r="F412" s="583">
        <v>308688.51</v>
      </c>
      <c r="H412" s="3" t="str">
        <f t="shared" si="6"/>
        <v>30010</v>
      </c>
    </row>
    <row r="413" spans="1:8" x14ac:dyDescent="0.25">
      <c r="A413" s="582" t="s">
        <v>510</v>
      </c>
      <c r="B413" s="372" t="s">
        <v>2827</v>
      </c>
      <c r="C413" s="583">
        <v>495.75</v>
      </c>
      <c r="D413" s="583">
        <v>0</v>
      </c>
      <c r="E413" s="583">
        <v>0</v>
      </c>
      <c r="F413" s="583">
        <v>495.75</v>
      </c>
      <c r="H413" s="3" t="str">
        <f t="shared" si="6"/>
        <v>30010</v>
      </c>
    </row>
    <row r="414" spans="1:8" x14ac:dyDescent="0.25">
      <c r="A414" s="582" t="s">
        <v>7075</v>
      </c>
      <c r="B414" s="372" t="s">
        <v>2862</v>
      </c>
      <c r="C414" s="583">
        <v>410</v>
      </c>
      <c r="D414" s="583">
        <v>0</v>
      </c>
      <c r="E414" s="583">
        <v>0</v>
      </c>
      <c r="F414" s="583">
        <v>410</v>
      </c>
      <c r="H414" s="3" t="str">
        <f t="shared" si="6"/>
        <v>30010</v>
      </c>
    </row>
    <row r="415" spans="1:8" x14ac:dyDescent="0.25">
      <c r="A415" s="582" t="s">
        <v>7076</v>
      </c>
      <c r="B415" s="372" t="s">
        <v>2828</v>
      </c>
      <c r="C415" s="583">
        <v>22610</v>
      </c>
      <c r="D415" s="583">
        <v>0</v>
      </c>
      <c r="E415" s="583">
        <v>0</v>
      </c>
      <c r="F415" s="583">
        <v>22610</v>
      </c>
      <c r="H415" s="3" t="str">
        <f t="shared" si="6"/>
        <v>30010</v>
      </c>
    </row>
    <row r="416" spans="1:8" x14ac:dyDescent="0.25">
      <c r="A416" s="582" t="s">
        <v>512</v>
      </c>
      <c r="B416" s="372" t="s">
        <v>2829</v>
      </c>
      <c r="C416" s="583">
        <v>16108.33</v>
      </c>
      <c r="D416" s="583">
        <v>0</v>
      </c>
      <c r="E416" s="583">
        <v>0</v>
      </c>
      <c r="F416" s="583">
        <v>16108.33</v>
      </c>
      <c r="H416" s="3" t="str">
        <f t="shared" si="6"/>
        <v>30010</v>
      </c>
    </row>
    <row r="417" spans="1:8" x14ac:dyDescent="0.25">
      <c r="A417" s="582" t="s">
        <v>516</v>
      </c>
      <c r="B417" s="372" t="s">
        <v>2831</v>
      </c>
      <c r="C417" s="583">
        <v>3805.73</v>
      </c>
      <c r="D417" s="583">
        <v>0</v>
      </c>
      <c r="E417" s="583">
        <v>0</v>
      </c>
      <c r="F417" s="583">
        <v>3805.73</v>
      </c>
      <c r="H417" s="3" t="str">
        <f t="shared" si="6"/>
        <v>30010</v>
      </c>
    </row>
    <row r="418" spans="1:8" x14ac:dyDescent="0.25">
      <c r="A418" s="582" t="s">
        <v>518</v>
      </c>
      <c r="B418" s="372" t="s">
        <v>2832</v>
      </c>
      <c r="C418" s="583">
        <v>177.15</v>
      </c>
      <c r="D418" s="583">
        <v>0</v>
      </c>
      <c r="E418" s="583">
        <v>0</v>
      </c>
      <c r="F418" s="583">
        <v>177.15</v>
      </c>
      <c r="H418" s="3" t="str">
        <f t="shared" si="6"/>
        <v>30010</v>
      </c>
    </row>
    <row r="419" spans="1:8" x14ac:dyDescent="0.25">
      <c r="A419" s="582" t="s">
        <v>7077</v>
      </c>
      <c r="B419" s="372" t="s">
        <v>2834</v>
      </c>
      <c r="C419" s="583">
        <v>14.38</v>
      </c>
      <c r="D419" s="583">
        <v>0</v>
      </c>
      <c r="E419" s="583">
        <v>0</v>
      </c>
      <c r="F419" s="583">
        <v>14.38</v>
      </c>
      <c r="H419" s="3" t="str">
        <f t="shared" si="6"/>
        <v>30010</v>
      </c>
    </row>
    <row r="420" spans="1:8" x14ac:dyDescent="0.25">
      <c r="A420" s="582" t="s">
        <v>7078</v>
      </c>
      <c r="B420" s="372" t="s">
        <v>2810</v>
      </c>
      <c r="C420" s="583">
        <v>96</v>
      </c>
      <c r="D420" s="583">
        <v>0</v>
      </c>
      <c r="E420" s="583">
        <v>0</v>
      </c>
      <c r="F420" s="583">
        <v>96</v>
      </c>
      <c r="H420" s="3" t="str">
        <f t="shared" si="6"/>
        <v>30010</v>
      </c>
    </row>
    <row r="421" spans="1:8" x14ac:dyDescent="0.25">
      <c r="A421" s="582" t="s">
        <v>7079</v>
      </c>
      <c r="B421" s="372" t="s">
        <v>2811</v>
      </c>
      <c r="C421" s="583">
        <v>11532.17</v>
      </c>
      <c r="D421" s="583">
        <v>0</v>
      </c>
      <c r="E421" s="583">
        <v>0</v>
      </c>
      <c r="F421" s="583">
        <v>11532.17</v>
      </c>
      <c r="H421" s="3" t="str">
        <f t="shared" si="6"/>
        <v>30010</v>
      </c>
    </row>
    <row r="422" spans="1:8" x14ac:dyDescent="0.25">
      <c r="A422" s="582" t="s">
        <v>7080</v>
      </c>
      <c r="B422" s="372" t="s">
        <v>2839</v>
      </c>
      <c r="C422" s="583">
        <v>-274327</v>
      </c>
      <c r="D422" s="583">
        <v>0</v>
      </c>
      <c r="E422" s="583">
        <v>0</v>
      </c>
      <c r="F422" s="583">
        <v>-274327</v>
      </c>
      <c r="H422" s="3" t="str">
        <f t="shared" si="6"/>
        <v>30010</v>
      </c>
    </row>
    <row r="423" spans="1:8" x14ac:dyDescent="0.25">
      <c r="A423" s="582" t="s">
        <v>522</v>
      </c>
      <c r="B423" s="372" t="s">
        <v>2840</v>
      </c>
      <c r="C423" s="583">
        <v>-724167</v>
      </c>
      <c r="D423" s="583">
        <v>0</v>
      </c>
      <c r="E423" s="583">
        <v>0</v>
      </c>
      <c r="F423" s="583">
        <v>-724167</v>
      </c>
      <c r="H423" s="3" t="str">
        <f t="shared" si="6"/>
        <v>30010</v>
      </c>
    </row>
    <row r="424" spans="1:8" x14ac:dyDescent="0.25">
      <c r="A424" s="582" t="s">
        <v>7081</v>
      </c>
      <c r="B424" s="372" t="s">
        <v>2841</v>
      </c>
      <c r="C424" s="583">
        <v>-1512.95</v>
      </c>
      <c r="D424" s="583">
        <v>0</v>
      </c>
      <c r="E424" s="583">
        <v>0</v>
      </c>
      <c r="F424" s="583">
        <v>-1512.95</v>
      </c>
      <c r="H424" s="3" t="str">
        <f t="shared" si="6"/>
        <v>30010</v>
      </c>
    </row>
    <row r="425" spans="1:8" x14ac:dyDescent="0.25">
      <c r="A425" s="582" t="s">
        <v>526</v>
      </c>
      <c r="B425" s="372" t="s">
        <v>527</v>
      </c>
      <c r="C425" s="583">
        <v>9360.5</v>
      </c>
      <c r="D425" s="583">
        <v>23500</v>
      </c>
      <c r="E425" s="583">
        <v>23500</v>
      </c>
      <c r="F425" s="583">
        <v>-14139.5</v>
      </c>
      <c r="H425" s="3" t="str">
        <f t="shared" si="6"/>
        <v>30011</v>
      </c>
    </row>
    <row r="426" spans="1:8" x14ac:dyDescent="0.25">
      <c r="A426" s="582" t="s">
        <v>534</v>
      </c>
      <c r="B426" s="372" t="s">
        <v>535</v>
      </c>
      <c r="C426" s="583">
        <v>5787.26</v>
      </c>
      <c r="D426" s="583">
        <v>26000</v>
      </c>
      <c r="E426" s="583">
        <v>26000</v>
      </c>
      <c r="F426" s="583">
        <v>-20212.740000000002</v>
      </c>
      <c r="H426" s="3" t="str">
        <f t="shared" si="6"/>
        <v>30011</v>
      </c>
    </row>
    <row r="427" spans="1:8" x14ac:dyDescent="0.25">
      <c r="A427" s="582" t="s">
        <v>7082</v>
      </c>
      <c r="B427" s="372" t="s">
        <v>2865</v>
      </c>
      <c r="C427" s="583">
        <v>0</v>
      </c>
      <c r="D427" s="583">
        <v>0</v>
      </c>
      <c r="E427" s="583">
        <v>5600</v>
      </c>
      <c r="F427" s="583">
        <v>-5600</v>
      </c>
      <c r="H427" s="3" t="str">
        <f t="shared" si="6"/>
        <v>30011</v>
      </c>
    </row>
    <row r="428" spans="1:8" x14ac:dyDescent="0.25">
      <c r="A428" s="582" t="s">
        <v>7083</v>
      </c>
      <c r="B428" s="372" t="s">
        <v>2866</v>
      </c>
      <c r="C428" s="583">
        <v>8915000</v>
      </c>
      <c r="D428" s="583">
        <v>0</v>
      </c>
      <c r="E428" s="583">
        <v>0</v>
      </c>
      <c r="F428" s="583">
        <v>8915000</v>
      </c>
      <c r="H428" s="3" t="str">
        <f t="shared" si="6"/>
        <v>30013</v>
      </c>
    </row>
    <row r="429" spans="1:8" x14ac:dyDescent="0.25">
      <c r="A429" s="582" t="s">
        <v>7084</v>
      </c>
      <c r="B429" s="372" t="s">
        <v>2867</v>
      </c>
      <c r="C429" s="583">
        <v>-10742000</v>
      </c>
      <c r="D429" s="583">
        <v>0</v>
      </c>
      <c r="E429" s="583">
        <v>0</v>
      </c>
      <c r="F429" s="583">
        <v>-10742000</v>
      </c>
      <c r="H429" s="3" t="str">
        <f t="shared" si="6"/>
        <v>30013</v>
      </c>
    </row>
    <row r="430" spans="1:8" x14ac:dyDescent="0.25">
      <c r="A430" s="582" t="s">
        <v>574</v>
      </c>
      <c r="B430" s="372" t="s">
        <v>575</v>
      </c>
      <c r="C430" s="583">
        <v>3483.33</v>
      </c>
      <c r="D430" s="583">
        <v>0</v>
      </c>
      <c r="E430" s="583">
        <v>0</v>
      </c>
      <c r="F430" s="583">
        <v>3483.33</v>
      </c>
      <c r="H430" s="3" t="str">
        <f t="shared" si="6"/>
        <v>30101</v>
      </c>
    </row>
    <row r="431" spans="1:8" x14ac:dyDescent="0.25">
      <c r="A431" s="582" t="s">
        <v>576</v>
      </c>
      <c r="B431" s="372" t="s">
        <v>577</v>
      </c>
      <c r="C431" s="583">
        <v>130</v>
      </c>
      <c r="D431" s="583">
        <v>0</v>
      </c>
      <c r="E431" s="583">
        <v>0</v>
      </c>
      <c r="F431" s="583">
        <v>130</v>
      </c>
      <c r="H431" s="3" t="str">
        <f t="shared" si="6"/>
        <v>30101</v>
      </c>
    </row>
    <row r="432" spans="1:8" x14ac:dyDescent="0.25">
      <c r="A432" s="582" t="s">
        <v>578</v>
      </c>
      <c r="B432" s="372" t="s">
        <v>579</v>
      </c>
      <c r="C432" s="583">
        <v>7949.21</v>
      </c>
      <c r="D432" s="583">
        <v>8100</v>
      </c>
      <c r="E432" s="583">
        <v>8100</v>
      </c>
      <c r="F432" s="583">
        <v>-150.79</v>
      </c>
      <c r="H432" s="3" t="str">
        <f t="shared" si="6"/>
        <v>30101</v>
      </c>
    </row>
    <row r="433" spans="1:8" x14ac:dyDescent="0.25">
      <c r="A433" s="582" t="s">
        <v>626</v>
      </c>
      <c r="B433" s="372" t="s">
        <v>627</v>
      </c>
      <c r="C433" s="583">
        <v>29651.439999999999</v>
      </c>
      <c r="D433" s="583">
        <v>58400</v>
      </c>
      <c r="E433" s="583">
        <v>58400</v>
      </c>
      <c r="F433" s="583">
        <v>-28748.560000000001</v>
      </c>
      <c r="H433" s="3" t="str">
        <f t="shared" si="6"/>
        <v>30201</v>
      </c>
    </row>
    <row r="434" spans="1:8" x14ac:dyDescent="0.25">
      <c r="A434" s="582" t="s">
        <v>636</v>
      </c>
      <c r="B434" s="372" t="s">
        <v>637</v>
      </c>
      <c r="C434" s="583">
        <v>0</v>
      </c>
      <c r="D434" s="583">
        <v>500</v>
      </c>
      <c r="E434" s="583">
        <v>500</v>
      </c>
      <c r="F434" s="583">
        <v>-500</v>
      </c>
      <c r="H434" s="3" t="str">
        <f t="shared" si="6"/>
        <v>30201</v>
      </c>
    </row>
    <row r="435" spans="1:8" x14ac:dyDescent="0.25">
      <c r="A435" s="582" t="s">
        <v>646</v>
      </c>
      <c r="B435" s="372" t="s">
        <v>647</v>
      </c>
      <c r="C435" s="583">
        <v>23269.5</v>
      </c>
      <c r="D435" s="583">
        <v>49200</v>
      </c>
      <c r="E435" s="583">
        <v>49200</v>
      </c>
      <c r="F435" s="583">
        <v>-25930.5</v>
      </c>
      <c r="H435" s="3" t="str">
        <f t="shared" si="6"/>
        <v>30201</v>
      </c>
    </row>
    <row r="436" spans="1:8" x14ac:dyDescent="0.25">
      <c r="A436" s="582" t="s">
        <v>648</v>
      </c>
      <c r="B436" s="372" t="s">
        <v>649</v>
      </c>
      <c r="C436" s="583">
        <v>61898.52</v>
      </c>
      <c r="D436" s="583">
        <v>123500</v>
      </c>
      <c r="E436" s="583">
        <v>123500</v>
      </c>
      <c r="F436" s="583">
        <v>-61601.48</v>
      </c>
      <c r="H436" s="3" t="str">
        <f t="shared" si="6"/>
        <v>30201</v>
      </c>
    </row>
    <row r="437" spans="1:8" x14ac:dyDescent="0.25">
      <c r="A437" s="582" t="s">
        <v>650</v>
      </c>
      <c r="B437" s="372" t="s">
        <v>651</v>
      </c>
      <c r="C437" s="583">
        <v>160</v>
      </c>
      <c r="D437" s="583">
        <v>1100</v>
      </c>
      <c r="E437" s="583">
        <v>1100</v>
      </c>
      <c r="F437" s="583">
        <v>-940</v>
      </c>
      <c r="H437" s="3" t="str">
        <f t="shared" si="6"/>
        <v>30201</v>
      </c>
    </row>
    <row r="438" spans="1:8" x14ac:dyDescent="0.25">
      <c r="A438" s="582" t="s">
        <v>658</v>
      </c>
      <c r="B438" s="372" t="s">
        <v>659</v>
      </c>
      <c r="C438" s="583">
        <v>0</v>
      </c>
      <c r="D438" s="583">
        <v>700</v>
      </c>
      <c r="E438" s="583">
        <v>700</v>
      </c>
      <c r="F438" s="583">
        <v>-700</v>
      </c>
      <c r="H438" s="3" t="str">
        <f t="shared" si="6"/>
        <v>30201</v>
      </c>
    </row>
    <row r="439" spans="1:8" x14ac:dyDescent="0.25">
      <c r="A439" s="582" t="s">
        <v>662</v>
      </c>
      <c r="B439" s="372" t="s">
        <v>663</v>
      </c>
      <c r="C439" s="583">
        <v>13.4</v>
      </c>
      <c r="D439" s="583">
        <v>1000</v>
      </c>
      <c r="E439" s="583">
        <v>1000</v>
      </c>
      <c r="F439" s="583">
        <v>-986.6</v>
      </c>
      <c r="H439" s="3" t="str">
        <f t="shared" si="6"/>
        <v>30201</v>
      </c>
    </row>
    <row r="440" spans="1:8" x14ac:dyDescent="0.25">
      <c r="A440" s="582" t="s">
        <v>664</v>
      </c>
      <c r="B440" s="372" t="s">
        <v>665</v>
      </c>
      <c r="C440" s="583">
        <v>0</v>
      </c>
      <c r="D440" s="583">
        <v>300</v>
      </c>
      <c r="E440" s="583">
        <v>300</v>
      </c>
      <c r="F440" s="583">
        <v>-300</v>
      </c>
      <c r="H440" s="3" t="str">
        <f t="shared" si="6"/>
        <v>30201</v>
      </c>
    </row>
    <row r="441" spans="1:8" x14ac:dyDescent="0.25">
      <c r="A441" s="582" t="s">
        <v>668</v>
      </c>
      <c r="B441" s="372" t="s">
        <v>669</v>
      </c>
      <c r="C441" s="583">
        <v>0</v>
      </c>
      <c r="D441" s="583">
        <v>600</v>
      </c>
      <c r="E441" s="583">
        <v>600</v>
      </c>
      <c r="F441" s="583">
        <v>-600</v>
      </c>
      <c r="H441" s="3" t="str">
        <f t="shared" si="6"/>
        <v>30201</v>
      </c>
    </row>
    <row r="442" spans="1:8" x14ac:dyDescent="0.25">
      <c r="A442" s="582" t="s">
        <v>670</v>
      </c>
      <c r="B442" s="372" t="s">
        <v>671</v>
      </c>
      <c r="C442" s="583">
        <v>0</v>
      </c>
      <c r="D442" s="583">
        <v>400</v>
      </c>
      <c r="E442" s="583">
        <v>400</v>
      </c>
      <c r="F442" s="583">
        <v>-400</v>
      </c>
      <c r="H442" s="3" t="str">
        <f t="shared" si="6"/>
        <v>30201</v>
      </c>
    </row>
    <row r="443" spans="1:8" x14ac:dyDescent="0.25">
      <c r="A443" s="582" t="s">
        <v>672</v>
      </c>
      <c r="B443" s="372" t="s">
        <v>673</v>
      </c>
      <c r="C443" s="583">
        <v>0</v>
      </c>
      <c r="D443" s="583">
        <v>500</v>
      </c>
      <c r="E443" s="583">
        <v>500</v>
      </c>
      <c r="F443" s="583">
        <v>-500</v>
      </c>
      <c r="H443" s="3" t="str">
        <f t="shared" si="6"/>
        <v>30201</v>
      </c>
    </row>
    <row r="444" spans="1:8" x14ac:dyDescent="0.25">
      <c r="A444" s="582" t="s">
        <v>674</v>
      </c>
      <c r="B444" s="372" t="s">
        <v>675</v>
      </c>
      <c r="C444" s="583">
        <v>10448.15</v>
      </c>
      <c r="D444" s="583">
        <v>9500</v>
      </c>
      <c r="E444" s="583">
        <v>9500</v>
      </c>
      <c r="F444" s="583">
        <v>948.15</v>
      </c>
      <c r="H444" s="3" t="str">
        <f t="shared" si="6"/>
        <v>30201</v>
      </c>
    </row>
    <row r="445" spans="1:8" x14ac:dyDescent="0.25">
      <c r="A445" s="582" t="s">
        <v>676</v>
      </c>
      <c r="B445" s="372" t="s">
        <v>677</v>
      </c>
      <c r="C445" s="583">
        <v>35</v>
      </c>
      <c r="D445" s="583">
        <v>200</v>
      </c>
      <c r="E445" s="583">
        <v>200</v>
      </c>
      <c r="F445" s="583">
        <v>-165</v>
      </c>
      <c r="H445" s="3" t="str">
        <f t="shared" si="6"/>
        <v>30201</v>
      </c>
    </row>
    <row r="446" spans="1:8" x14ac:dyDescent="0.25">
      <c r="A446" s="582" t="s">
        <v>682</v>
      </c>
      <c r="B446" s="372" t="s">
        <v>683</v>
      </c>
      <c r="C446" s="583">
        <v>0</v>
      </c>
      <c r="D446" s="583">
        <v>200</v>
      </c>
      <c r="E446" s="583">
        <v>200</v>
      </c>
      <c r="F446" s="583">
        <v>-200</v>
      </c>
      <c r="H446" s="3" t="str">
        <f t="shared" si="6"/>
        <v>30201</v>
      </c>
    </row>
    <row r="447" spans="1:8" x14ac:dyDescent="0.25">
      <c r="A447" s="582" t="s">
        <v>690</v>
      </c>
      <c r="B447" s="372" t="s">
        <v>691</v>
      </c>
      <c r="C447" s="583">
        <v>0</v>
      </c>
      <c r="D447" s="583">
        <v>1400</v>
      </c>
      <c r="E447" s="583">
        <v>1400</v>
      </c>
      <c r="F447" s="583">
        <v>-1400</v>
      </c>
      <c r="H447" s="3" t="str">
        <f t="shared" si="6"/>
        <v>30201</v>
      </c>
    </row>
    <row r="448" spans="1:8" x14ac:dyDescent="0.25">
      <c r="A448" s="582" t="s">
        <v>696</v>
      </c>
      <c r="B448" s="372" t="s">
        <v>697</v>
      </c>
      <c r="C448" s="583">
        <v>0</v>
      </c>
      <c r="D448" s="583">
        <v>300</v>
      </c>
      <c r="E448" s="583">
        <v>300</v>
      </c>
      <c r="F448" s="583">
        <v>-300</v>
      </c>
      <c r="H448" s="3" t="str">
        <f t="shared" si="6"/>
        <v>30201</v>
      </c>
    </row>
    <row r="449" spans="1:8" x14ac:dyDescent="0.25">
      <c r="A449" s="582" t="s">
        <v>704</v>
      </c>
      <c r="B449" s="372" t="s">
        <v>705</v>
      </c>
      <c r="C449" s="583">
        <v>545</v>
      </c>
      <c r="D449" s="583">
        <v>1000</v>
      </c>
      <c r="E449" s="583">
        <v>1000</v>
      </c>
      <c r="F449" s="583">
        <v>-455</v>
      </c>
      <c r="H449" s="3" t="str">
        <f t="shared" si="6"/>
        <v>30201</v>
      </c>
    </row>
    <row r="450" spans="1:8" x14ac:dyDescent="0.25">
      <c r="A450" s="582" t="s">
        <v>708</v>
      </c>
      <c r="B450" s="372" t="s">
        <v>709</v>
      </c>
      <c r="C450" s="583">
        <v>0</v>
      </c>
      <c r="D450" s="583">
        <v>3700</v>
      </c>
      <c r="E450" s="583">
        <v>3700</v>
      </c>
      <c r="F450" s="583">
        <v>-3700</v>
      </c>
      <c r="H450" s="3" t="str">
        <f t="shared" si="6"/>
        <v>30201</v>
      </c>
    </row>
    <row r="451" spans="1:8" x14ac:dyDescent="0.25">
      <c r="A451" s="582" t="s">
        <v>710</v>
      </c>
      <c r="B451" s="372" t="s">
        <v>711</v>
      </c>
      <c r="C451" s="583">
        <v>-50</v>
      </c>
      <c r="D451" s="583">
        <v>3000</v>
      </c>
      <c r="E451" s="583">
        <v>3000</v>
      </c>
      <c r="F451" s="583">
        <v>-3050</v>
      </c>
      <c r="H451" s="3" t="str">
        <f t="shared" si="6"/>
        <v>30201</v>
      </c>
    </row>
    <row r="452" spans="1:8" x14ac:dyDescent="0.25">
      <c r="A452" s="582" t="s">
        <v>716</v>
      </c>
      <c r="B452" s="372" t="s">
        <v>717</v>
      </c>
      <c r="C452" s="583">
        <v>0</v>
      </c>
      <c r="D452" s="583">
        <v>600</v>
      </c>
      <c r="E452" s="583">
        <v>600</v>
      </c>
      <c r="F452" s="583">
        <v>-600</v>
      </c>
      <c r="H452" s="3" t="str">
        <f t="shared" si="6"/>
        <v>30201</v>
      </c>
    </row>
    <row r="453" spans="1:8" x14ac:dyDescent="0.25">
      <c r="A453" s="582" t="s">
        <v>718</v>
      </c>
      <c r="B453" s="372" t="s">
        <v>719</v>
      </c>
      <c r="C453" s="583">
        <v>0</v>
      </c>
      <c r="D453" s="583">
        <v>2000</v>
      </c>
      <c r="E453" s="583">
        <v>2000</v>
      </c>
      <c r="F453" s="583">
        <v>-2000</v>
      </c>
      <c r="H453" s="3" t="str">
        <f t="shared" si="6"/>
        <v>30201</v>
      </c>
    </row>
    <row r="454" spans="1:8" x14ac:dyDescent="0.25">
      <c r="A454" s="582" t="s">
        <v>720</v>
      </c>
      <c r="B454" s="372" t="s">
        <v>721</v>
      </c>
      <c r="C454" s="583">
        <v>0</v>
      </c>
      <c r="D454" s="583">
        <v>1000</v>
      </c>
      <c r="E454" s="583">
        <v>1000</v>
      </c>
      <c r="F454" s="583">
        <v>-1000</v>
      </c>
      <c r="H454" s="3" t="str">
        <f t="shared" si="6"/>
        <v>30201</v>
      </c>
    </row>
    <row r="455" spans="1:8" x14ac:dyDescent="0.25">
      <c r="A455" s="582" t="s">
        <v>724</v>
      </c>
      <c r="B455" s="372" t="s">
        <v>725</v>
      </c>
      <c r="C455" s="583">
        <v>10838.84</v>
      </c>
      <c r="D455" s="583">
        <v>17300</v>
      </c>
      <c r="E455" s="583">
        <v>17300</v>
      </c>
      <c r="F455" s="583">
        <v>-6461.16</v>
      </c>
      <c r="H455" s="3" t="str">
        <f t="shared" si="6"/>
        <v>30201</v>
      </c>
    </row>
    <row r="456" spans="1:8" x14ac:dyDescent="0.25">
      <c r="A456" s="582" t="s">
        <v>740</v>
      </c>
      <c r="B456" s="372" t="s">
        <v>741</v>
      </c>
      <c r="C456" s="583">
        <v>0</v>
      </c>
      <c r="D456" s="583">
        <v>100</v>
      </c>
      <c r="E456" s="583">
        <v>100</v>
      </c>
      <c r="F456" s="583">
        <v>-100</v>
      </c>
      <c r="H456" s="3" t="str">
        <f t="shared" si="6"/>
        <v>30201</v>
      </c>
    </row>
    <row r="457" spans="1:8" x14ac:dyDescent="0.25">
      <c r="A457" s="582" t="s">
        <v>742</v>
      </c>
      <c r="B457" s="372" t="s">
        <v>743</v>
      </c>
      <c r="C457" s="583">
        <v>232.5</v>
      </c>
      <c r="D457" s="583">
        <v>100</v>
      </c>
      <c r="E457" s="583">
        <v>100</v>
      </c>
      <c r="F457" s="583">
        <v>132.5</v>
      </c>
      <c r="H457" s="3" t="str">
        <f t="shared" si="6"/>
        <v>30201</v>
      </c>
    </row>
    <row r="458" spans="1:8" x14ac:dyDescent="0.25">
      <c r="A458" s="582" t="s">
        <v>756</v>
      </c>
      <c r="B458" s="372" t="s">
        <v>757</v>
      </c>
      <c r="C458" s="583">
        <v>136365.67000000001</v>
      </c>
      <c r="D458" s="583">
        <v>239100</v>
      </c>
      <c r="E458" s="583">
        <v>239100</v>
      </c>
      <c r="F458" s="583">
        <v>-102734.33</v>
      </c>
      <c r="H458" s="3" t="str">
        <f t="shared" ref="H458:H521" si="7">LEFT(A458,5)</f>
        <v>30301</v>
      </c>
    </row>
    <row r="459" spans="1:8" x14ac:dyDescent="0.25">
      <c r="A459" s="582" t="s">
        <v>768</v>
      </c>
      <c r="B459" s="372" t="s">
        <v>769</v>
      </c>
      <c r="C459" s="583">
        <v>405.41</v>
      </c>
      <c r="D459" s="583">
        <v>0</v>
      </c>
      <c r="E459" s="583">
        <v>0</v>
      </c>
      <c r="F459" s="583">
        <v>405.41</v>
      </c>
      <c r="H459" s="3" t="str">
        <f t="shared" si="7"/>
        <v>30301</v>
      </c>
    </row>
    <row r="460" spans="1:8" x14ac:dyDescent="0.25">
      <c r="A460" s="582" t="s">
        <v>770</v>
      </c>
      <c r="B460" s="372" t="s">
        <v>771</v>
      </c>
      <c r="C460" s="583">
        <v>10447.58</v>
      </c>
      <c r="D460" s="583">
        <v>0</v>
      </c>
      <c r="E460" s="583">
        <v>0</v>
      </c>
      <c r="F460" s="583">
        <v>10447.58</v>
      </c>
      <c r="H460" s="3" t="str">
        <f t="shared" si="7"/>
        <v>30301</v>
      </c>
    </row>
    <row r="461" spans="1:8" x14ac:dyDescent="0.25">
      <c r="A461" s="582" t="s">
        <v>776</v>
      </c>
      <c r="B461" s="372" t="s">
        <v>777</v>
      </c>
      <c r="C461" s="583">
        <v>61.6</v>
      </c>
      <c r="D461" s="583">
        <v>1300</v>
      </c>
      <c r="E461" s="583">
        <v>1300</v>
      </c>
      <c r="F461" s="583">
        <v>-1238.4000000000001</v>
      </c>
      <c r="H461" s="3" t="str">
        <f t="shared" si="7"/>
        <v>30301</v>
      </c>
    </row>
    <row r="462" spans="1:8" x14ac:dyDescent="0.25">
      <c r="A462" s="582" t="s">
        <v>780</v>
      </c>
      <c r="B462" s="372" t="s">
        <v>781</v>
      </c>
      <c r="C462" s="583">
        <v>0</v>
      </c>
      <c r="D462" s="583">
        <v>4200</v>
      </c>
      <c r="E462" s="583">
        <v>4200</v>
      </c>
      <c r="F462" s="583">
        <v>-4200</v>
      </c>
      <c r="H462" s="3" t="str">
        <f t="shared" si="7"/>
        <v>30301</v>
      </c>
    </row>
    <row r="463" spans="1:8" x14ac:dyDescent="0.25">
      <c r="A463" s="582" t="s">
        <v>782</v>
      </c>
      <c r="B463" s="372" t="s">
        <v>783</v>
      </c>
      <c r="C463" s="583">
        <v>0</v>
      </c>
      <c r="D463" s="583">
        <v>2100</v>
      </c>
      <c r="E463" s="583">
        <v>2100</v>
      </c>
      <c r="F463" s="583">
        <v>-2100</v>
      </c>
      <c r="H463" s="3" t="str">
        <f t="shared" si="7"/>
        <v>30301</v>
      </c>
    </row>
    <row r="464" spans="1:8" x14ac:dyDescent="0.25">
      <c r="A464" s="582" t="s">
        <v>784</v>
      </c>
      <c r="B464" s="372" t="s">
        <v>785</v>
      </c>
      <c r="C464" s="583">
        <v>436.9</v>
      </c>
      <c r="D464" s="583">
        <v>9500</v>
      </c>
      <c r="E464" s="583">
        <v>9500</v>
      </c>
      <c r="F464" s="583">
        <v>-9063.1</v>
      </c>
      <c r="H464" s="3" t="str">
        <f t="shared" si="7"/>
        <v>30301</v>
      </c>
    </row>
    <row r="465" spans="1:8" x14ac:dyDescent="0.25">
      <c r="A465" s="582" t="s">
        <v>788</v>
      </c>
      <c r="B465" s="372" t="s">
        <v>789</v>
      </c>
      <c r="C465" s="583">
        <v>124</v>
      </c>
      <c r="D465" s="583">
        <v>400</v>
      </c>
      <c r="E465" s="583">
        <v>400</v>
      </c>
      <c r="F465" s="583">
        <v>-276</v>
      </c>
      <c r="H465" s="3" t="str">
        <f t="shared" si="7"/>
        <v>30301</v>
      </c>
    </row>
    <row r="466" spans="1:8" x14ac:dyDescent="0.25">
      <c r="A466" s="582" t="s">
        <v>790</v>
      </c>
      <c r="B466" s="372" t="s">
        <v>791</v>
      </c>
      <c r="C466" s="583">
        <v>35.5</v>
      </c>
      <c r="D466" s="583">
        <v>7600</v>
      </c>
      <c r="E466" s="583">
        <v>7600</v>
      </c>
      <c r="F466" s="583">
        <v>-7564.5</v>
      </c>
      <c r="H466" s="3" t="str">
        <f t="shared" si="7"/>
        <v>30301</v>
      </c>
    </row>
    <row r="467" spans="1:8" x14ac:dyDescent="0.25">
      <c r="A467" s="582" t="s">
        <v>796</v>
      </c>
      <c r="B467" s="372" t="s">
        <v>797</v>
      </c>
      <c r="C467" s="583">
        <v>637.44000000000005</v>
      </c>
      <c r="D467" s="583">
        <v>8500</v>
      </c>
      <c r="E467" s="583">
        <v>8500</v>
      </c>
      <c r="F467" s="583">
        <v>-7862.56</v>
      </c>
      <c r="H467" s="3" t="str">
        <f t="shared" si="7"/>
        <v>30301</v>
      </c>
    </row>
    <row r="468" spans="1:8" x14ac:dyDescent="0.25">
      <c r="A468" s="582" t="s">
        <v>800</v>
      </c>
      <c r="B468" s="372" t="s">
        <v>801</v>
      </c>
      <c r="C468" s="583">
        <v>0</v>
      </c>
      <c r="D468" s="583">
        <v>500</v>
      </c>
      <c r="E468" s="583">
        <v>500</v>
      </c>
      <c r="F468" s="583">
        <v>-500</v>
      </c>
      <c r="H468" s="3" t="str">
        <f t="shared" si="7"/>
        <v>30301</v>
      </c>
    </row>
    <row r="469" spans="1:8" x14ac:dyDescent="0.25">
      <c r="A469" s="582" t="s">
        <v>802</v>
      </c>
      <c r="B469" s="372" t="s">
        <v>803</v>
      </c>
      <c r="C469" s="583">
        <v>7608.48</v>
      </c>
      <c r="D469" s="583">
        <v>15400</v>
      </c>
      <c r="E469" s="583">
        <v>15400</v>
      </c>
      <c r="F469" s="583">
        <v>-7791.52</v>
      </c>
      <c r="H469" s="3" t="str">
        <f t="shared" si="7"/>
        <v>30301</v>
      </c>
    </row>
    <row r="470" spans="1:8" x14ac:dyDescent="0.25">
      <c r="A470" s="582" t="s">
        <v>804</v>
      </c>
      <c r="B470" s="372" t="s">
        <v>805</v>
      </c>
      <c r="C470" s="583">
        <v>0</v>
      </c>
      <c r="D470" s="583">
        <v>200</v>
      </c>
      <c r="E470" s="583">
        <v>200</v>
      </c>
      <c r="F470" s="583">
        <v>-200</v>
      </c>
      <c r="H470" s="3" t="str">
        <f t="shared" si="7"/>
        <v>30301</v>
      </c>
    </row>
    <row r="471" spans="1:8" x14ac:dyDescent="0.25">
      <c r="A471" s="582" t="s">
        <v>836</v>
      </c>
      <c r="B471" s="372" t="s">
        <v>791</v>
      </c>
      <c r="C471" s="583">
        <v>0</v>
      </c>
      <c r="D471" s="583">
        <v>-111300</v>
      </c>
      <c r="E471" s="583">
        <v>-111300</v>
      </c>
      <c r="F471" s="583">
        <v>111300</v>
      </c>
      <c r="H471" s="3" t="str">
        <f t="shared" si="7"/>
        <v>30301</v>
      </c>
    </row>
    <row r="472" spans="1:8" x14ac:dyDescent="0.25">
      <c r="A472" s="582" t="s">
        <v>857</v>
      </c>
      <c r="B472" s="372" t="s">
        <v>858</v>
      </c>
      <c r="C472" s="583">
        <v>0</v>
      </c>
      <c r="D472" s="583">
        <v>400</v>
      </c>
      <c r="E472" s="583">
        <v>400</v>
      </c>
      <c r="F472" s="583">
        <v>-400</v>
      </c>
      <c r="H472" s="3" t="str">
        <f t="shared" si="7"/>
        <v>30302</v>
      </c>
    </row>
    <row r="473" spans="1:8" x14ac:dyDescent="0.25">
      <c r="A473" s="582" t="s">
        <v>867</v>
      </c>
      <c r="B473" s="372" t="s">
        <v>868</v>
      </c>
      <c r="C473" s="583">
        <v>7905</v>
      </c>
      <c r="D473" s="583">
        <v>10000</v>
      </c>
      <c r="E473" s="583">
        <v>10000</v>
      </c>
      <c r="F473" s="583">
        <v>-2095</v>
      </c>
      <c r="H473" s="3" t="str">
        <f t="shared" si="7"/>
        <v>30302</v>
      </c>
    </row>
    <row r="474" spans="1:8" x14ac:dyDescent="0.25">
      <c r="A474" s="582" t="s">
        <v>873</v>
      </c>
      <c r="B474" s="372" t="s">
        <v>874</v>
      </c>
      <c r="C474" s="583">
        <v>0</v>
      </c>
      <c r="D474" s="583">
        <v>400</v>
      </c>
      <c r="E474" s="583">
        <v>400</v>
      </c>
      <c r="F474" s="583">
        <v>-400</v>
      </c>
      <c r="H474" s="3" t="str">
        <f t="shared" si="7"/>
        <v>30302</v>
      </c>
    </row>
    <row r="475" spans="1:8" x14ac:dyDescent="0.25">
      <c r="A475" s="582" t="s">
        <v>881</v>
      </c>
      <c r="B475" s="372" t="s">
        <v>882</v>
      </c>
      <c r="C475" s="583">
        <v>110.85</v>
      </c>
      <c r="D475" s="583">
        <v>1000</v>
      </c>
      <c r="E475" s="583">
        <v>1000</v>
      </c>
      <c r="F475" s="583">
        <v>-889.15</v>
      </c>
      <c r="H475" s="3" t="str">
        <f t="shared" si="7"/>
        <v>30302</v>
      </c>
    </row>
    <row r="476" spans="1:8" x14ac:dyDescent="0.25">
      <c r="A476" s="582" t="s">
        <v>897</v>
      </c>
      <c r="B476" s="372" t="s">
        <v>898</v>
      </c>
      <c r="C476" s="583">
        <v>0</v>
      </c>
      <c r="D476" s="583">
        <v>-56200</v>
      </c>
      <c r="E476" s="583">
        <v>-56200</v>
      </c>
      <c r="F476" s="583">
        <v>56200</v>
      </c>
      <c r="H476" s="3" t="str">
        <f t="shared" si="7"/>
        <v>30302</v>
      </c>
    </row>
    <row r="477" spans="1:8" x14ac:dyDescent="0.25">
      <c r="A477" s="582" t="s">
        <v>903</v>
      </c>
      <c r="B477" s="372" t="s">
        <v>874</v>
      </c>
      <c r="C477" s="583">
        <v>0</v>
      </c>
      <c r="D477" s="583">
        <v>-1500</v>
      </c>
      <c r="E477" s="583">
        <v>-1500</v>
      </c>
      <c r="F477" s="583">
        <v>1500</v>
      </c>
      <c r="H477" s="3" t="str">
        <f t="shared" si="7"/>
        <v>30302</v>
      </c>
    </row>
    <row r="478" spans="1:8" x14ac:dyDescent="0.25">
      <c r="A478" s="582" t="s">
        <v>908</v>
      </c>
      <c r="B478" s="372" t="s">
        <v>909</v>
      </c>
      <c r="C478" s="583">
        <v>70339.86</v>
      </c>
      <c r="D478" s="583">
        <v>172700</v>
      </c>
      <c r="E478" s="583">
        <v>172700</v>
      </c>
      <c r="F478" s="583">
        <v>-102360.14</v>
      </c>
      <c r="H478" s="3" t="str">
        <f t="shared" si="7"/>
        <v>30303</v>
      </c>
    </row>
    <row r="479" spans="1:8" x14ac:dyDescent="0.25">
      <c r="A479" s="582" t="s">
        <v>924</v>
      </c>
      <c r="B479" s="372" t="s">
        <v>925</v>
      </c>
      <c r="C479" s="583">
        <v>0</v>
      </c>
      <c r="D479" s="583">
        <v>600</v>
      </c>
      <c r="E479" s="583">
        <v>600</v>
      </c>
      <c r="F479" s="583">
        <v>-600</v>
      </c>
      <c r="H479" s="3" t="str">
        <f t="shared" si="7"/>
        <v>30303</v>
      </c>
    </row>
    <row r="480" spans="1:8" x14ac:dyDescent="0.25">
      <c r="A480" s="582" t="s">
        <v>926</v>
      </c>
      <c r="B480" s="372" t="s">
        <v>927</v>
      </c>
      <c r="C480" s="583">
        <v>115</v>
      </c>
      <c r="D480" s="583">
        <v>500</v>
      </c>
      <c r="E480" s="583">
        <v>500</v>
      </c>
      <c r="F480" s="583">
        <v>-385</v>
      </c>
      <c r="H480" s="3" t="str">
        <f t="shared" si="7"/>
        <v>30303</v>
      </c>
    </row>
    <row r="481" spans="1:8" x14ac:dyDescent="0.25">
      <c r="A481" s="582" t="s">
        <v>928</v>
      </c>
      <c r="B481" s="372" t="s">
        <v>929</v>
      </c>
      <c r="C481" s="583">
        <v>0</v>
      </c>
      <c r="D481" s="583">
        <v>2000</v>
      </c>
      <c r="E481" s="583">
        <v>2000</v>
      </c>
      <c r="F481" s="583">
        <v>-2000</v>
      </c>
      <c r="H481" s="3" t="str">
        <f t="shared" si="7"/>
        <v>30303</v>
      </c>
    </row>
    <row r="482" spans="1:8" x14ac:dyDescent="0.25">
      <c r="A482" s="582" t="s">
        <v>930</v>
      </c>
      <c r="B482" s="372" t="s">
        <v>931</v>
      </c>
      <c r="C482" s="583">
        <v>0</v>
      </c>
      <c r="D482" s="583">
        <v>2100</v>
      </c>
      <c r="E482" s="583">
        <v>2100</v>
      </c>
      <c r="F482" s="583">
        <v>-2100</v>
      </c>
      <c r="H482" s="3" t="str">
        <f t="shared" si="7"/>
        <v>30303</v>
      </c>
    </row>
    <row r="483" spans="1:8" x14ac:dyDescent="0.25">
      <c r="A483" s="582" t="s">
        <v>932</v>
      </c>
      <c r="B483" s="372" t="s">
        <v>933</v>
      </c>
      <c r="C483" s="583">
        <v>0</v>
      </c>
      <c r="D483" s="583">
        <v>1500</v>
      </c>
      <c r="E483" s="583">
        <v>1500</v>
      </c>
      <c r="F483" s="583">
        <v>-1500</v>
      </c>
      <c r="H483" s="3" t="str">
        <f t="shared" si="7"/>
        <v>30303</v>
      </c>
    </row>
    <row r="484" spans="1:8" x14ac:dyDescent="0.25">
      <c r="A484" s="582" t="s">
        <v>940</v>
      </c>
      <c r="B484" s="372" t="s">
        <v>941</v>
      </c>
      <c r="C484" s="583">
        <v>599.70000000000005</v>
      </c>
      <c r="D484" s="583">
        <v>14000</v>
      </c>
      <c r="E484" s="583">
        <v>14000</v>
      </c>
      <c r="F484" s="583">
        <v>-13400.3</v>
      </c>
      <c r="H484" s="3" t="str">
        <f t="shared" si="7"/>
        <v>30303</v>
      </c>
    </row>
    <row r="485" spans="1:8" x14ac:dyDescent="0.25">
      <c r="A485" s="582" t="s">
        <v>942</v>
      </c>
      <c r="B485" s="372" t="s">
        <v>943</v>
      </c>
      <c r="C485" s="583">
        <v>1200</v>
      </c>
      <c r="D485" s="583">
        <v>8300</v>
      </c>
      <c r="E485" s="583">
        <v>8300</v>
      </c>
      <c r="F485" s="583">
        <v>-7100</v>
      </c>
      <c r="H485" s="3" t="str">
        <f t="shared" si="7"/>
        <v>30303</v>
      </c>
    </row>
    <row r="486" spans="1:8" x14ac:dyDescent="0.25">
      <c r="A486" s="582" t="s">
        <v>944</v>
      </c>
      <c r="B486" s="372" t="s">
        <v>945</v>
      </c>
      <c r="C486" s="583">
        <v>21</v>
      </c>
      <c r="D486" s="583">
        <v>300</v>
      </c>
      <c r="E486" s="583">
        <v>300</v>
      </c>
      <c r="F486" s="583">
        <v>-279</v>
      </c>
      <c r="H486" s="3" t="str">
        <f t="shared" si="7"/>
        <v>30303</v>
      </c>
    </row>
    <row r="487" spans="1:8" x14ac:dyDescent="0.25">
      <c r="A487" s="582" t="s">
        <v>952</v>
      </c>
      <c r="B487" s="372" t="s">
        <v>953</v>
      </c>
      <c r="C487" s="583">
        <v>625.61</v>
      </c>
      <c r="D487" s="583">
        <v>4000</v>
      </c>
      <c r="E487" s="583">
        <v>4000</v>
      </c>
      <c r="F487" s="583">
        <v>-3374.39</v>
      </c>
      <c r="H487" s="3" t="str">
        <f t="shared" si="7"/>
        <v>30303</v>
      </c>
    </row>
    <row r="488" spans="1:8" x14ac:dyDescent="0.25">
      <c r="A488" s="582" t="s">
        <v>956</v>
      </c>
      <c r="B488" s="372" t="s">
        <v>957</v>
      </c>
      <c r="C488" s="583">
        <v>1685.62</v>
      </c>
      <c r="D488" s="583">
        <v>6000</v>
      </c>
      <c r="E488" s="583">
        <v>6000</v>
      </c>
      <c r="F488" s="583">
        <v>-4314.38</v>
      </c>
      <c r="H488" s="3" t="str">
        <f t="shared" si="7"/>
        <v>30303</v>
      </c>
    </row>
    <row r="489" spans="1:8" x14ac:dyDescent="0.25">
      <c r="A489" s="582" t="s">
        <v>978</v>
      </c>
      <c r="B489" s="372" t="s">
        <v>979</v>
      </c>
      <c r="C489" s="583">
        <v>0</v>
      </c>
      <c r="D489" s="583">
        <v>2630400</v>
      </c>
      <c r="E489" s="583">
        <v>2630400</v>
      </c>
      <c r="F489" s="583">
        <v>-2630400</v>
      </c>
      <c r="H489" s="3" t="str">
        <f t="shared" si="7"/>
        <v>30303</v>
      </c>
    </row>
    <row r="490" spans="1:8" x14ac:dyDescent="0.25">
      <c r="A490" s="582" t="s">
        <v>980</v>
      </c>
      <c r="B490" s="372" t="s">
        <v>981</v>
      </c>
      <c r="C490" s="583">
        <v>0</v>
      </c>
      <c r="D490" s="583">
        <v>169700</v>
      </c>
      <c r="E490" s="583">
        <v>169700</v>
      </c>
      <c r="F490" s="583">
        <v>-169700</v>
      </c>
      <c r="H490" s="3" t="str">
        <f t="shared" si="7"/>
        <v>30303</v>
      </c>
    </row>
    <row r="491" spans="1:8" x14ac:dyDescent="0.25">
      <c r="A491" s="582" t="s">
        <v>982</v>
      </c>
      <c r="B491" s="372" t="s">
        <v>983</v>
      </c>
      <c r="C491" s="583">
        <v>0</v>
      </c>
      <c r="D491" s="583">
        <v>43200</v>
      </c>
      <c r="E491" s="583">
        <v>43200</v>
      </c>
      <c r="F491" s="583">
        <v>-43200</v>
      </c>
      <c r="H491" s="3" t="str">
        <f t="shared" si="7"/>
        <v>30303</v>
      </c>
    </row>
    <row r="492" spans="1:8" x14ac:dyDescent="0.25">
      <c r="A492" s="582" t="s">
        <v>988</v>
      </c>
      <c r="B492" s="372" t="s">
        <v>989</v>
      </c>
      <c r="C492" s="583">
        <v>2503800.21</v>
      </c>
      <c r="D492" s="583">
        <v>6047000</v>
      </c>
      <c r="E492" s="583">
        <v>6047000</v>
      </c>
      <c r="F492" s="583">
        <v>-3543199.79</v>
      </c>
      <c r="H492" s="3" t="str">
        <f t="shared" si="7"/>
        <v>30303</v>
      </c>
    </row>
    <row r="493" spans="1:8" x14ac:dyDescent="0.25">
      <c r="A493" s="582" t="s">
        <v>992</v>
      </c>
      <c r="B493" s="372" t="s">
        <v>993</v>
      </c>
      <c r="C493" s="583">
        <v>478.98</v>
      </c>
      <c r="D493" s="583">
        <v>0</v>
      </c>
      <c r="E493" s="583">
        <v>0</v>
      </c>
      <c r="F493" s="583">
        <v>478.98</v>
      </c>
      <c r="H493" s="3" t="str">
        <f t="shared" si="7"/>
        <v>30303</v>
      </c>
    </row>
    <row r="494" spans="1:8" x14ac:dyDescent="0.25">
      <c r="A494" s="582" t="s">
        <v>994</v>
      </c>
      <c r="B494" s="372" t="s">
        <v>995</v>
      </c>
      <c r="C494" s="583">
        <v>0</v>
      </c>
      <c r="D494" s="583">
        <v>10000</v>
      </c>
      <c r="E494" s="583">
        <v>10000</v>
      </c>
      <c r="F494" s="583">
        <v>-10000</v>
      </c>
      <c r="H494" s="3" t="str">
        <f t="shared" si="7"/>
        <v>30303</v>
      </c>
    </row>
    <row r="495" spans="1:8" x14ac:dyDescent="0.25">
      <c r="A495" s="582" t="s">
        <v>996</v>
      </c>
      <c r="B495" s="372" t="s">
        <v>997</v>
      </c>
      <c r="C495" s="583">
        <v>0</v>
      </c>
      <c r="D495" s="583">
        <v>20000</v>
      </c>
      <c r="E495" s="583">
        <v>20000</v>
      </c>
      <c r="F495" s="583">
        <v>-20000</v>
      </c>
      <c r="H495" s="3" t="str">
        <f t="shared" si="7"/>
        <v>30303</v>
      </c>
    </row>
    <row r="496" spans="1:8" x14ac:dyDescent="0.25">
      <c r="A496" s="582" t="s">
        <v>1004</v>
      </c>
      <c r="B496" s="372" t="s">
        <v>1005</v>
      </c>
      <c r="C496" s="583">
        <v>0</v>
      </c>
      <c r="D496" s="583">
        <v>-5983800</v>
      </c>
      <c r="E496" s="583">
        <v>-5983800</v>
      </c>
      <c r="F496" s="583">
        <v>5983800</v>
      </c>
      <c r="H496" s="3" t="str">
        <f t="shared" si="7"/>
        <v>30303</v>
      </c>
    </row>
    <row r="497" spans="1:8" x14ac:dyDescent="0.25">
      <c r="A497" s="582" t="s">
        <v>1006</v>
      </c>
      <c r="B497" s="372" t="s">
        <v>1007</v>
      </c>
      <c r="C497" s="583">
        <v>-35906</v>
      </c>
      <c r="D497" s="583">
        <v>-43200</v>
      </c>
      <c r="E497" s="583">
        <v>-43200</v>
      </c>
      <c r="F497" s="583">
        <v>7294</v>
      </c>
      <c r="H497" s="3" t="str">
        <f t="shared" si="7"/>
        <v>30303</v>
      </c>
    </row>
    <row r="498" spans="1:8" x14ac:dyDescent="0.25">
      <c r="A498" s="582" t="s">
        <v>1008</v>
      </c>
      <c r="B498" s="372" t="s">
        <v>1009</v>
      </c>
      <c r="C498" s="583">
        <v>0</v>
      </c>
      <c r="D498" s="583">
        <v>-87600</v>
      </c>
      <c r="E498" s="583">
        <v>-87600</v>
      </c>
      <c r="F498" s="583">
        <v>87600</v>
      </c>
      <c r="H498" s="3" t="str">
        <f t="shared" si="7"/>
        <v>30303</v>
      </c>
    </row>
    <row r="499" spans="1:8" x14ac:dyDescent="0.25">
      <c r="A499" s="582" t="s">
        <v>1014</v>
      </c>
      <c r="B499" s="372" t="s">
        <v>1015</v>
      </c>
      <c r="C499" s="583">
        <v>0</v>
      </c>
      <c r="D499" s="583">
        <v>-2597300</v>
      </c>
      <c r="E499" s="583">
        <v>-2597300</v>
      </c>
      <c r="F499" s="583">
        <v>2597300</v>
      </c>
      <c r="H499" s="3" t="str">
        <f t="shared" si="7"/>
        <v>30303</v>
      </c>
    </row>
    <row r="500" spans="1:8" x14ac:dyDescent="0.25">
      <c r="A500" s="582" t="s">
        <v>1016</v>
      </c>
      <c r="B500" s="372" t="s">
        <v>1017</v>
      </c>
      <c r="C500" s="583">
        <v>0</v>
      </c>
      <c r="D500" s="583">
        <v>-65700</v>
      </c>
      <c r="E500" s="583">
        <v>-65700</v>
      </c>
      <c r="F500" s="583">
        <v>65700</v>
      </c>
      <c r="H500" s="3" t="str">
        <f t="shared" si="7"/>
        <v>30303</v>
      </c>
    </row>
    <row r="501" spans="1:8" x14ac:dyDescent="0.25">
      <c r="A501" s="582" t="s">
        <v>1020</v>
      </c>
      <c r="B501" s="372" t="s">
        <v>1021</v>
      </c>
      <c r="C501" s="583">
        <v>-15964.4</v>
      </c>
      <c r="D501" s="583">
        <v>-8600</v>
      </c>
      <c r="E501" s="583">
        <v>-8600</v>
      </c>
      <c r="F501" s="583">
        <v>-7364.4</v>
      </c>
      <c r="H501" s="3" t="str">
        <f t="shared" si="7"/>
        <v>30303</v>
      </c>
    </row>
    <row r="502" spans="1:8" x14ac:dyDescent="0.25">
      <c r="A502" s="582" t="s">
        <v>1024</v>
      </c>
      <c r="B502" s="372" t="s">
        <v>1025</v>
      </c>
      <c r="C502" s="583">
        <v>-51184.17</v>
      </c>
      <c r="D502" s="583">
        <v>-37100</v>
      </c>
      <c r="E502" s="583">
        <v>-37100</v>
      </c>
      <c r="F502" s="583">
        <v>-14084.17</v>
      </c>
      <c r="H502" s="3" t="str">
        <f t="shared" si="7"/>
        <v>30303</v>
      </c>
    </row>
    <row r="503" spans="1:8" x14ac:dyDescent="0.25">
      <c r="A503" s="582" t="s">
        <v>1028</v>
      </c>
      <c r="B503" s="372" t="s">
        <v>1029</v>
      </c>
      <c r="C503" s="583">
        <v>-15878</v>
      </c>
      <c r="D503" s="583">
        <v>-89600</v>
      </c>
      <c r="E503" s="583">
        <v>-89600</v>
      </c>
      <c r="F503" s="583">
        <v>73722</v>
      </c>
      <c r="H503" s="3" t="str">
        <f t="shared" si="7"/>
        <v>30303</v>
      </c>
    </row>
    <row r="504" spans="1:8" x14ac:dyDescent="0.25">
      <c r="A504" s="582" t="s">
        <v>1032</v>
      </c>
      <c r="B504" s="372" t="s">
        <v>947</v>
      </c>
      <c r="C504" s="583">
        <v>0</v>
      </c>
      <c r="D504" s="583">
        <v>-1000</v>
      </c>
      <c r="E504" s="583">
        <v>-1000</v>
      </c>
      <c r="F504" s="583">
        <v>1000</v>
      </c>
      <c r="H504" s="3" t="str">
        <f t="shared" si="7"/>
        <v>30303</v>
      </c>
    </row>
    <row r="505" spans="1:8" x14ac:dyDescent="0.25">
      <c r="A505" s="582" t="s">
        <v>1035</v>
      </c>
      <c r="B505" s="372" t="s">
        <v>1036</v>
      </c>
      <c r="C505" s="583">
        <v>0</v>
      </c>
      <c r="D505" s="583">
        <v>-6000</v>
      </c>
      <c r="E505" s="583">
        <v>-6000</v>
      </c>
      <c r="F505" s="583">
        <v>6000</v>
      </c>
      <c r="H505" s="3" t="str">
        <f t="shared" si="7"/>
        <v>30303</v>
      </c>
    </row>
    <row r="506" spans="1:8" x14ac:dyDescent="0.25">
      <c r="A506" s="582" t="s">
        <v>1047</v>
      </c>
      <c r="B506" s="372" t="s">
        <v>1048</v>
      </c>
      <c r="C506" s="583">
        <v>66617.45</v>
      </c>
      <c r="D506" s="583">
        <v>151500</v>
      </c>
      <c r="E506" s="583">
        <v>151500</v>
      </c>
      <c r="F506" s="583">
        <v>-84882.55</v>
      </c>
      <c r="H506" s="3" t="str">
        <f t="shared" si="7"/>
        <v>30304</v>
      </c>
    </row>
    <row r="507" spans="1:8" x14ac:dyDescent="0.25">
      <c r="A507" s="582" t="s">
        <v>1069</v>
      </c>
      <c r="B507" s="372" t="s">
        <v>1070</v>
      </c>
      <c r="C507" s="583">
        <v>0</v>
      </c>
      <c r="D507" s="583">
        <v>7500</v>
      </c>
      <c r="E507" s="583">
        <v>7500</v>
      </c>
      <c r="F507" s="583">
        <v>-7500</v>
      </c>
      <c r="H507" s="3" t="str">
        <f t="shared" si="7"/>
        <v>30304</v>
      </c>
    </row>
    <row r="508" spans="1:8" x14ac:dyDescent="0.25">
      <c r="A508" s="582" t="s">
        <v>1085</v>
      </c>
      <c r="B508" s="372" t="s">
        <v>1086</v>
      </c>
      <c r="C508" s="583">
        <v>0</v>
      </c>
      <c r="D508" s="583">
        <v>10000</v>
      </c>
      <c r="E508" s="583">
        <v>10000</v>
      </c>
      <c r="F508" s="583">
        <v>-10000</v>
      </c>
      <c r="H508" s="3" t="str">
        <f t="shared" si="7"/>
        <v>30304</v>
      </c>
    </row>
    <row r="509" spans="1:8" x14ac:dyDescent="0.25">
      <c r="A509" s="582" t="s">
        <v>1089</v>
      </c>
      <c r="B509" s="372" t="s">
        <v>1090</v>
      </c>
      <c r="C509" s="583">
        <v>-43142</v>
      </c>
      <c r="D509" s="583">
        <v>-46100</v>
      </c>
      <c r="E509" s="583">
        <v>-46100</v>
      </c>
      <c r="F509" s="583">
        <v>2958</v>
      </c>
      <c r="H509" s="3" t="str">
        <f t="shared" si="7"/>
        <v>30304</v>
      </c>
    </row>
    <row r="510" spans="1:8" x14ac:dyDescent="0.25">
      <c r="A510" s="582" t="s">
        <v>7085</v>
      </c>
      <c r="B510" s="372" t="s">
        <v>2777</v>
      </c>
      <c r="C510" s="583">
        <v>-3626</v>
      </c>
      <c r="D510" s="583">
        <v>0</v>
      </c>
      <c r="E510" s="583">
        <v>0</v>
      </c>
      <c r="F510" s="583">
        <v>-3626</v>
      </c>
      <c r="H510" s="3" t="str">
        <f t="shared" si="7"/>
        <v>30306</v>
      </c>
    </row>
    <row r="511" spans="1:8" x14ac:dyDescent="0.25">
      <c r="A511" s="582" t="s">
        <v>1131</v>
      </c>
      <c r="B511" s="372" t="s">
        <v>1132</v>
      </c>
      <c r="C511" s="583">
        <v>0</v>
      </c>
      <c r="D511" s="583">
        <v>9500</v>
      </c>
      <c r="E511" s="583">
        <v>9500</v>
      </c>
      <c r="F511" s="583">
        <v>-9500</v>
      </c>
      <c r="H511" s="3" t="str">
        <f t="shared" si="7"/>
        <v>30401</v>
      </c>
    </row>
    <row r="512" spans="1:8" x14ac:dyDescent="0.25">
      <c r="A512" s="582" t="s">
        <v>7086</v>
      </c>
      <c r="B512" s="372" t="s">
        <v>2753</v>
      </c>
      <c r="C512" s="583">
        <v>0</v>
      </c>
      <c r="D512" s="583">
        <v>1000</v>
      </c>
      <c r="E512" s="583">
        <v>1000</v>
      </c>
      <c r="F512" s="583">
        <v>-1000</v>
      </c>
      <c r="H512" s="3" t="str">
        <f t="shared" si="7"/>
        <v>30401</v>
      </c>
    </row>
    <row r="513" spans="1:8" x14ac:dyDescent="0.25">
      <c r="A513" s="582" t="s">
        <v>1143</v>
      </c>
      <c r="B513" s="372" t="s">
        <v>1144</v>
      </c>
      <c r="C513" s="583">
        <v>7574</v>
      </c>
      <c r="D513" s="583">
        <v>7600</v>
      </c>
      <c r="E513" s="583">
        <v>7600</v>
      </c>
      <c r="F513" s="583">
        <v>-26</v>
      </c>
      <c r="H513" s="3" t="str">
        <f t="shared" si="7"/>
        <v>30401</v>
      </c>
    </row>
    <row r="514" spans="1:8" x14ac:dyDescent="0.25">
      <c r="A514" s="582" t="s">
        <v>1155</v>
      </c>
      <c r="B514" s="372" t="s">
        <v>1156</v>
      </c>
      <c r="C514" s="583">
        <v>10779.71</v>
      </c>
      <c r="D514" s="583">
        <v>7700</v>
      </c>
      <c r="E514" s="583">
        <v>7700</v>
      </c>
      <c r="F514" s="583">
        <v>3079.71</v>
      </c>
      <c r="H514" s="3" t="str">
        <f t="shared" si="7"/>
        <v>30401</v>
      </c>
    </row>
    <row r="515" spans="1:8" x14ac:dyDescent="0.25">
      <c r="A515" s="582" t="s">
        <v>1159</v>
      </c>
      <c r="B515" s="372" t="s">
        <v>1160</v>
      </c>
      <c r="C515" s="583">
        <v>0</v>
      </c>
      <c r="D515" s="583">
        <v>700</v>
      </c>
      <c r="E515" s="583">
        <v>700</v>
      </c>
      <c r="F515" s="583">
        <v>-700</v>
      </c>
      <c r="H515" s="3" t="str">
        <f t="shared" si="7"/>
        <v>30401</v>
      </c>
    </row>
    <row r="516" spans="1:8" x14ac:dyDescent="0.25">
      <c r="A516" s="582" t="s">
        <v>1161</v>
      </c>
      <c r="B516" s="372" t="s">
        <v>1162</v>
      </c>
      <c r="C516" s="583">
        <v>798.77</v>
      </c>
      <c r="D516" s="583">
        <v>19400</v>
      </c>
      <c r="E516" s="583">
        <v>19400</v>
      </c>
      <c r="F516" s="583">
        <v>-18601.23</v>
      </c>
      <c r="H516" s="3" t="str">
        <f t="shared" si="7"/>
        <v>30401</v>
      </c>
    </row>
    <row r="517" spans="1:8" x14ac:dyDescent="0.25">
      <c r="A517" s="582" t="s">
        <v>1167</v>
      </c>
      <c r="B517" s="372" t="s">
        <v>1168</v>
      </c>
      <c r="C517" s="583">
        <v>0</v>
      </c>
      <c r="D517" s="583">
        <v>1200</v>
      </c>
      <c r="E517" s="583">
        <v>1200</v>
      </c>
      <c r="F517" s="583">
        <v>-1200</v>
      </c>
      <c r="H517" s="3" t="str">
        <f t="shared" si="7"/>
        <v>30401</v>
      </c>
    </row>
    <row r="518" spans="1:8" x14ac:dyDescent="0.25">
      <c r="A518" s="582" t="s">
        <v>1175</v>
      </c>
      <c r="B518" s="372" t="s">
        <v>1176</v>
      </c>
      <c r="C518" s="583">
        <v>-80.5</v>
      </c>
      <c r="D518" s="583">
        <v>-1700</v>
      </c>
      <c r="E518" s="583">
        <v>-1700</v>
      </c>
      <c r="F518" s="583">
        <v>1619.5</v>
      </c>
      <c r="H518" s="3" t="str">
        <f t="shared" si="7"/>
        <v>30401</v>
      </c>
    </row>
    <row r="519" spans="1:8" x14ac:dyDescent="0.25">
      <c r="A519" s="582" t="s">
        <v>1177</v>
      </c>
      <c r="B519" s="372" t="s">
        <v>1178</v>
      </c>
      <c r="C519" s="583">
        <v>26130.37</v>
      </c>
      <c r="D519" s="583">
        <v>73300</v>
      </c>
      <c r="E519" s="583">
        <v>73300</v>
      </c>
      <c r="F519" s="583">
        <v>-47169.63</v>
      </c>
      <c r="H519" s="3" t="str">
        <f t="shared" si="7"/>
        <v>30402</v>
      </c>
    </row>
    <row r="520" spans="1:8" x14ac:dyDescent="0.25">
      <c r="A520" s="582" t="s">
        <v>1191</v>
      </c>
      <c r="B520" s="372" t="s">
        <v>1192</v>
      </c>
      <c r="C520" s="583">
        <v>90</v>
      </c>
      <c r="D520" s="583">
        <v>29300</v>
      </c>
      <c r="E520" s="583">
        <v>0</v>
      </c>
      <c r="F520" s="583">
        <v>90</v>
      </c>
      <c r="H520" s="3" t="str">
        <f t="shared" si="7"/>
        <v>30402</v>
      </c>
    </row>
    <row r="521" spans="1:8" x14ac:dyDescent="0.25">
      <c r="A521" s="582" t="s">
        <v>1193</v>
      </c>
      <c r="B521" s="372" t="s">
        <v>1194</v>
      </c>
      <c r="C521" s="583">
        <v>0</v>
      </c>
      <c r="D521" s="583">
        <v>2700</v>
      </c>
      <c r="E521" s="583">
        <v>0</v>
      </c>
      <c r="F521" s="583">
        <v>0</v>
      </c>
      <c r="H521" s="3" t="str">
        <f t="shared" si="7"/>
        <v>30402</v>
      </c>
    </row>
    <row r="522" spans="1:8" x14ac:dyDescent="0.25">
      <c r="A522" s="582" t="s">
        <v>1199</v>
      </c>
      <c r="B522" s="372" t="s">
        <v>1200</v>
      </c>
      <c r="C522" s="583">
        <v>383.5</v>
      </c>
      <c r="D522" s="583">
        <v>500</v>
      </c>
      <c r="E522" s="583">
        <v>500</v>
      </c>
      <c r="F522" s="583">
        <v>-116.5</v>
      </c>
      <c r="H522" s="3" t="str">
        <f t="shared" ref="H522:H585" si="8">LEFT(A522,5)</f>
        <v>30402</v>
      </c>
    </row>
    <row r="523" spans="1:8" x14ac:dyDescent="0.25">
      <c r="A523" s="582" t="s">
        <v>1205</v>
      </c>
      <c r="B523" s="372" t="s">
        <v>1206</v>
      </c>
      <c r="C523" s="583">
        <v>0</v>
      </c>
      <c r="D523" s="583">
        <v>2500</v>
      </c>
      <c r="E523" s="583">
        <v>0</v>
      </c>
      <c r="F523" s="583">
        <v>0</v>
      </c>
      <c r="H523" s="3" t="str">
        <f t="shared" si="8"/>
        <v>30402</v>
      </c>
    </row>
    <row r="524" spans="1:8" x14ac:dyDescent="0.25">
      <c r="A524" s="582" t="s">
        <v>1207</v>
      </c>
      <c r="B524" s="372" t="s">
        <v>1208</v>
      </c>
      <c r="C524" s="583">
        <v>0</v>
      </c>
      <c r="D524" s="583">
        <v>500</v>
      </c>
      <c r="E524" s="583">
        <v>500</v>
      </c>
      <c r="F524" s="583">
        <v>-500</v>
      </c>
      <c r="H524" s="3" t="str">
        <f t="shared" si="8"/>
        <v>30402</v>
      </c>
    </row>
    <row r="525" spans="1:8" x14ac:dyDescent="0.25">
      <c r="A525" s="582" t="s">
        <v>1209</v>
      </c>
      <c r="B525" s="372" t="s">
        <v>1210</v>
      </c>
      <c r="C525" s="583">
        <v>0</v>
      </c>
      <c r="D525" s="583">
        <v>3900</v>
      </c>
      <c r="E525" s="583">
        <v>900</v>
      </c>
      <c r="F525" s="583">
        <v>-900</v>
      </c>
      <c r="H525" s="3" t="str">
        <f t="shared" si="8"/>
        <v>30402</v>
      </c>
    </row>
    <row r="526" spans="1:8" x14ac:dyDescent="0.25">
      <c r="A526" s="582" t="s">
        <v>1213</v>
      </c>
      <c r="B526" s="372" t="s">
        <v>1214</v>
      </c>
      <c r="C526" s="583">
        <v>17652.919999999998</v>
      </c>
      <c r="D526" s="583">
        <v>18600</v>
      </c>
      <c r="E526" s="583">
        <v>18600</v>
      </c>
      <c r="F526" s="583">
        <v>-947.08</v>
      </c>
      <c r="H526" s="3" t="str">
        <f t="shared" si="8"/>
        <v>30402</v>
      </c>
    </row>
    <row r="527" spans="1:8" x14ac:dyDescent="0.25">
      <c r="A527" s="582" t="s">
        <v>1225</v>
      </c>
      <c r="B527" s="372" t="s">
        <v>1226</v>
      </c>
      <c r="C527" s="583">
        <v>0</v>
      </c>
      <c r="D527" s="583">
        <v>22000</v>
      </c>
      <c r="E527" s="583">
        <v>0</v>
      </c>
      <c r="F527" s="583">
        <v>0</v>
      </c>
      <c r="H527" s="3" t="str">
        <f t="shared" si="8"/>
        <v>30402</v>
      </c>
    </row>
    <row r="528" spans="1:8" x14ac:dyDescent="0.25">
      <c r="A528" s="582" t="s">
        <v>1227</v>
      </c>
      <c r="B528" s="372" t="s">
        <v>1228</v>
      </c>
      <c r="C528" s="583">
        <v>0</v>
      </c>
      <c r="D528" s="583">
        <v>3500</v>
      </c>
      <c r="E528" s="583">
        <v>0</v>
      </c>
      <c r="F528" s="583">
        <v>0</v>
      </c>
      <c r="H528" s="3" t="str">
        <f t="shared" si="8"/>
        <v>30402</v>
      </c>
    </row>
    <row r="529" spans="1:8" x14ac:dyDescent="0.25">
      <c r="A529" s="582" t="s">
        <v>1235</v>
      </c>
      <c r="B529" s="372" t="s">
        <v>1236</v>
      </c>
      <c r="C529" s="583">
        <v>104.59</v>
      </c>
      <c r="D529" s="583">
        <v>0</v>
      </c>
      <c r="E529" s="583">
        <v>0</v>
      </c>
      <c r="F529" s="583">
        <v>104.59</v>
      </c>
      <c r="H529" s="3" t="str">
        <f t="shared" si="8"/>
        <v>30402</v>
      </c>
    </row>
    <row r="530" spans="1:8" x14ac:dyDescent="0.25">
      <c r="A530" s="582" t="s">
        <v>7087</v>
      </c>
      <c r="B530" s="372" t="s">
        <v>2812</v>
      </c>
      <c r="C530" s="583">
        <v>0</v>
      </c>
      <c r="D530" s="583">
        <v>17500</v>
      </c>
      <c r="E530" s="583">
        <v>17500</v>
      </c>
      <c r="F530" s="583">
        <v>-17500</v>
      </c>
      <c r="H530" s="3" t="str">
        <f t="shared" si="8"/>
        <v>30402</v>
      </c>
    </row>
    <row r="531" spans="1:8" x14ac:dyDescent="0.25">
      <c r="A531" s="582" t="s">
        <v>7088</v>
      </c>
      <c r="B531" s="372" t="s">
        <v>2813</v>
      </c>
      <c r="C531" s="583">
        <v>-6875</v>
      </c>
      <c r="D531" s="583">
        <v>0</v>
      </c>
      <c r="E531" s="583">
        <v>0</v>
      </c>
      <c r="F531" s="583">
        <v>-6875</v>
      </c>
      <c r="H531" s="3" t="str">
        <f t="shared" si="8"/>
        <v>30402</v>
      </c>
    </row>
    <row r="532" spans="1:8" x14ac:dyDescent="0.25">
      <c r="A532" s="582" t="s">
        <v>1265</v>
      </c>
      <c r="B532" s="372" t="s">
        <v>1266</v>
      </c>
      <c r="C532" s="583">
        <v>919</v>
      </c>
      <c r="D532" s="583">
        <v>0</v>
      </c>
      <c r="E532" s="583">
        <v>0</v>
      </c>
      <c r="F532" s="583">
        <v>919</v>
      </c>
      <c r="H532" s="3" t="str">
        <f t="shared" si="8"/>
        <v>30403</v>
      </c>
    </row>
    <row r="533" spans="1:8" x14ac:dyDescent="0.25">
      <c r="A533" s="582" t="s">
        <v>1297</v>
      </c>
      <c r="B533" s="372" t="s">
        <v>1298</v>
      </c>
      <c r="C533" s="583">
        <v>2616.37</v>
      </c>
      <c r="D533" s="583">
        <v>0</v>
      </c>
      <c r="E533" s="583">
        <v>0</v>
      </c>
      <c r="F533" s="583">
        <v>2616.37</v>
      </c>
      <c r="H533" s="3" t="str">
        <f t="shared" si="8"/>
        <v>30403</v>
      </c>
    </row>
    <row r="534" spans="1:8" x14ac:dyDescent="0.25">
      <c r="A534" s="582" t="s">
        <v>1319</v>
      </c>
      <c r="B534" s="372" t="s">
        <v>1320</v>
      </c>
      <c r="C534" s="583">
        <v>61859.47</v>
      </c>
      <c r="D534" s="583">
        <v>0</v>
      </c>
      <c r="E534" s="583">
        <v>0</v>
      </c>
      <c r="F534" s="583">
        <v>61859.47</v>
      </c>
      <c r="H534" s="3" t="str">
        <f t="shared" si="8"/>
        <v>30403</v>
      </c>
    </row>
    <row r="535" spans="1:8" x14ac:dyDescent="0.25">
      <c r="A535" s="582" t="s">
        <v>1321</v>
      </c>
      <c r="B535" s="372" t="s">
        <v>1322</v>
      </c>
      <c r="C535" s="583">
        <v>-72</v>
      </c>
      <c r="D535" s="583">
        <v>0</v>
      </c>
      <c r="E535" s="583">
        <v>0</v>
      </c>
      <c r="F535" s="583">
        <v>-72</v>
      </c>
      <c r="H535" s="3" t="str">
        <f t="shared" si="8"/>
        <v>30404</v>
      </c>
    </row>
    <row r="536" spans="1:8" x14ac:dyDescent="0.25">
      <c r="A536" s="582" t="s">
        <v>1353</v>
      </c>
      <c r="B536" s="372" t="s">
        <v>1354</v>
      </c>
      <c r="C536" s="583">
        <v>143446.64000000001</v>
      </c>
      <c r="D536" s="583">
        <v>0</v>
      </c>
      <c r="E536" s="583">
        <v>0</v>
      </c>
      <c r="F536" s="583">
        <v>143446.64000000001</v>
      </c>
      <c r="H536" s="3" t="str">
        <f t="shared" si="8"/>
        <v>30404</v>
      </c>
    </row>
    <row r="537" spans="1:8" x14ac:dyDescent="0.25">
      <c r="A537" s="582" t="s">
        <v>1361</v>
      </c>
      <c r="B537" s="372" t="s">
        <v>1362</v>
      </c>
      <c r="C537" s="583">
        <v>0</v>
      </c>
      <c r="D537" s="583">
        <v>45200</v>
      </c>
      <c r="E537" s="583">
        <v>45200</v>
      </c>
      <c r="F537" s="583">
        <v>-45200</v>
      </c>
      <c r="H537" s="3" t="str">
        <f t="shared" si="8"/>
        <v>30501</v>
      </c>
    </row>
    <row r="538" spans="1:8" x14ac:dyDescent="0.25">
      <c r="A538" s="582" t="s">
        <v>1363</v>
      </c>
      <c r="B538" s="372" t="s">
        <v>1364</v>
      </c>
      <c r="C538" s="583">
        <v>5075.68</v>
      </c>
      <c r="D538" s="583">
        <v>0</v>
      </c>
      <c r="E538" s="583">
        <v>0</v>
      </c>
      <c r="F538" s="583">
        <v>5075.68</v>
      </c>
      <c r="H538" s="3" t="str">
        <f t="shared" si="8"/>
        <v>30501</v>
      </c>
    </row>
    <row r="539" spans="1:8" x14ac:dyDescent="0.25">
      <c r="A539" s="582" t="s">
        <v>1393</v>
      </c>
      <c r="B539" s="372" t="s">
        <v>1394</v>
      </c>
      <c r="C539" s="583">
        <v>0</v>
      </c>
      <c r="D539" s="583">
        <v>200</v>
      </c>
      <c r="E539" s="583">
        <v>200</v>
      </c>
      <c r="F539" s="583">
        <v>-200</v>
      </c>
      <c r="H539" s="3" t="str">
        <f t="shared" si="8"/>
        <v>30701</v>
      </c>
    </row>
    <row r="540" spans="1:8" x14ac:dyDescent="0.25">
      <c r="A540" s="582" t="s">
        <v>1419</v>
      </c>
      <c r="B540" s="372" t="s">
        <v>1420</v>
      </c>
      <c r="C540" s="583">
        <v>29348</v>
      </c>
      <c r="D540" s="583">
        <v>29900</v>
      </c>
      <c r="E540" s="583">
        <v>29900</v>
      </c>
      <c r="F540" s="583">
        <v>-552</v>
      </c>
      <c r="H540" s="3" t="str">
        <f t="shared" si="8"/>
        <v>30701</v>
      </c>
    </row>
    <row r="541" spans="1:8" x14ac:dyDescent="0.25">
      <c r="A541" s="582" t="s">
        <v>1425</v>
      </c>
      <c r="B541" s="372" t="s">
        <v>1426</v>
      </c>
      <c r="C541" s="583">
        <v>175265.74</v>
      </c>
      <c r="D541" s="583">
        <v>469100</v>
      </c>
      <c r="E541" s="583">
        <v>469100</v>
      </c>
      <c r="F541" s="583">
        <v>-293834.26</v>
      </c>
      <c r="H541" s="3" t="str">
        <f t="shared" si="8"/>
        <v>39901</v>
      </c>
    </row>
    <row r="542" spans="1:8" x14ac:dyDescent="0.25">
      <c r="A542" s="582" t="s">
        <v>1437</v>
      </c>
      <c r="B542" s="372" t="s">
        <v>1438</v>
      </c>
      <c r="C542" s="583">
        <v>-11440</v>
      </c>
      <c r="D542" s="583">
        <v>0</v>
      </c>
      <c r="E542" s="583">
        <v>0</v>
      </c>
      <c r="F542" s="583">
        <v>-11440</v>
      </c>
      <c r="H542" s="3" t="str">
        <f t="shared" si="8"/>
        <v>39901</v>
      </c>
    </row>
    <row r="543" spans="1:8" x14ac:dyDescent="0.25">
      <c r="A543" s="582" t="s">
        <v>1443</v>
      </c>
      <c r="B543" s="372" t="s">
        <v>1444</v>
      </c>
      <c r="C543" s="583">
        <v>0</v>
      </c>
      <c r="D543" s="583">
        <v>400</v>
      </c>
      <c r="E543" s="583">
        <v>400</v>
      </c>
      <c r="F543" s="583">
        <v>-400</v>
      </c>
      <c r="H543" s="3" t="str">
        <f t="shared" si="8"/>
        <v>39901</v>
      </c>
    </row>
    <row r="544" spans="1:8" x14ac:dyDescent="0.25">
      <c r="A544" s="582" t="s">
        <v>1445</v>
      </c>
      <c r="B544" s="372" t="s">
        <v>1446</v>
      </c>
      <c r="C544" s="583">
        <v>0</v>
      </c>
      <c r="D544" s="583">
        <v>400</v>
      </c>
      <c r="E544" s="583">
        <v>400</v>
      </c>
      <c r="F544" s="583">
        <v>-400</v>
      </c>
      <c r="H544" s="3" t="str">
        <f t="shared" si="8"/>
        <v>39901</v>
      </c>
    </row>
    <row r="545" spans="1:8" x14ac:dyDescent="0.25">
      <c r="A545" s="582" t="s">
        <v>1449</v>
      </c>
      <c r="B545" s="372" t="s">
        <v>1450</v>
      </c>
      <c r="C545" s="583">
        <v>0</v>
      </c>
      <c r="D545" s="583">
        <v>300</v>
      </c>
      <c r="E545" s="583">
        <v>300</v>
      </c>
      <c r="F545" s="583">
        <v>-300</v>
      </c>
      <c r="H545" s="3" t="str">
        <f t="shared" si="8"/>
        <v>39901</v>
      </c>
    </row>
    <row r="546" spans="1:8" x14ac:dyDescent="0.25">
      <c r="A546" s="582" t="s">
        <v>1451</v>
      </c>
      <c r="B546" s="372" t="s">
        <v>1452</v>
      </c>
      <c r="C546" s="583">
        <v>0</v>
      </c>
      <c r="D546" s="583">
        <v>500</v>
      </c>
      <c r="E546" s="583">
        <v>500</v>
      </c>
      <c r="F546" s="583">
        <v>-500</v>
      </c>
      <c r="H546" s="3" t="str">
        <f t="shared" si="8"/>
        <v>39901</v>
      </c>
    </row>
    <row r="547" spans="1:8" x14ac:dyDescent="0.25">
      <c r="A547" s="582" t="s">
        <v>1453</v>
      </c>
      <c r="B547" s="372" t="s">
        <v>1454</v>
      </c>
      <c r="C547" s="583">
        <v>571</v>
      </c>
      <c r="D547" s="583">
        <v>500</v>
      </c>
      <c r="E547" s="583">
        <v>500</v>
      </c>
      <c r="F547" s="583">
        <v>71</v>
      </c>
      <c r="H547" s="3" t="str">
        <f t="shared" si="8"/>
        <v>39901</v>
      </c>
    </row>
    <row r="548" spans="1:8" x14ac:dyDescent="0.25">
      <c r="A548" s="582" t="s">
        <v>1457</v>
      </c>
      <c r="B548" s="372" t="s">
        <v>1458</v>
      </c>
      <c r="C548" s="583">
        <v>3961.4</v>
      </c>
      <c r="D548" s="583">
        <v>0</v>
      </c>
      <c r="E548" s="583">
        <v>0</v>
      </c>
      <c r="F548" s="583">
        <v>3961.4</v>
      </c>
      <c r="H548" s="3" t="str">
        <f t="shared" si="8"/>
        <v>39901</v>
      </c>
    </row>
    <row r="549" spans="1:8" x14ac:dyDescent="0.25">
      <c r="A549" s="582" t="s">
        <v>1471</v>
      </c>
      <c r="B549" s="372" t="s">
        <v>1472</v>
      </c>
      <c r="C549" s="583">
        <v>0</v>
      </c>
      <c r="D549" s="583">
        <v>800</v>
      </c>
      <c r="E549" s="583">
        <v>800</v>
      </c>
      <c r="F549" s="583">
        <v>-800</v>
      </c>
      <c r="H549" s="3" t="str">
        <f t="shared" si="8"/>
        <v>39901</v>
      </c>
    </row>
    <row r="550" spans="1:8" x14ac:dyDescent="0.25">
      <c r="A550" s="582" t="s">
        <v>1481</v>
      </c>
      <c r="B550" s="372" t="s">
        <v>1482</v>
      </c>
      <c r="C550" s="583">
        <v>0</v>
      </c>
      <c r="D550" s="583">
        <v>400</v>
      </c>
      <c r="E550" s="583">
        <v>400</v>
      </c>
      <c r="F550" s="583">
        <v>-400</v>
      </c>
      <c r="H550" s="3" t="str">
        <f t="shared" si="8"/>
        <v>39901</v>
      </c>
    </row>
    <row r="551" spans="1:8" x14ac:dyDescent="0.25">
      <c r="A551" s="582" t="s">
        <v>1483</v>
      </c>
      <c r="B551" s="372" t="s">
        <v>1484</v>
      </c>
      <c r="C551" s="583">
        <v>1240</v>
      </c>
      <c r="D551" s="583">
        <v>1000</v>
      </c>
      <c r="E551" s="583">
        <v>1000</v>
      </c>
      <c r="F551" s="583">
        <v>240</v>
      </c>
      <c r="H551" s="3" t="str">
        <f t="shared" si="8"/>
        <v>39901</v>
      </c>
    </row>
    <row r="552" spans="1:8" x14ac:dyDescent="0.25">
      <c r="A552" s="582" t="s">
        <v>1499</v>
      </c>
      <c r="B552" s="372" t="s">
        <v>1500</v>
      </c>
      <c r="C552" s="583">
        <v>86192.3</v>
      </c>
      <c r="D552" s="583">
        <v>0</v>
      </c>
      <c r="E552" s="583">
        <v>0</v>
      </c>
      <c r="F552" s="583">
        <v>86192.3</v>
      </c>
      <c r="H552" s="3" t="str">
        <f t="shared" si="8"/>
        <v>39901</v>
      </c>
    </row>
    <row r="553" spans="1:8" x14ac:dyDescent="0.25">
      <c r="A553" s="582" t="s">
        <v>1513</v>
      </c>
      <c r="B553" s="372" t="s">
        <v>1514</v>
      </c>
      <c r="C553" s="583">
        <v>48962.69</v>
      </c>
      <c r="D553" s="583">
        <v>106300</v>
      </c>
      <c r="E553" s="583">
        <v>106300</v>
      </c>
      <c r="F553" s="583">
        <v>-57337.31</v>
      </c>
      <c r="H553" s="3" t="str">
        <f t="shared" si="8"/>
        <v>39902</v>
      </c>
    </row>
    <row r="554" spans="1:8" x14ac:dyDescent="0.25">
      <c r="A554" s="582" t="s">
        <v>1527</v>
      </c>
      <c r="B554" s="372" t="s">
        <v>1528</v>
      </c>
      <c r="C554" s="583">
        <v>8500</v>
      </c>
      <c r="D554" s="583">
        <v>0</v>
      </c>
      <c r="E554" s="583">
        <v>0</v>
      </c>
      <c r="F554" s="583">
        <v>8500</v>
      </c>
      <c r="H554" s="3" t="str">
        <f t="shared" si="8"/>
        <v>39902</v>
      </c>
    </row>
    <row r="555" spans="1:8" x14ac:dyDescent="0.25">
      <c r="A555" s="582" t="s">
        <v>1531</v>
      </c>
      <c r="B555" s="372" t="s">
        <v>1532</v>
      </c>
      <c r="C555" s="583">
        <v>35</v>
      </c>
      <c r="D555" s="583">
        <v>0</v>
      </c>
      <c r="E555" s="583">
        <v>0</v>
      </c>
      <c r="F555" s="583">
        <v>35</v>
      </c>
      <c r="H555" s="3" t="str">
        <f t="shared" si="8"/>
        <v>39902</v>
      </c>
    </row>
    <row r="556" spans="1:8" x14ac:dyDescent="0.25">
      <c r="A556" s="582" t="s">
        <v>1533</v>
      </c>
      <c r="B556" s="372" t="s">
        <v>1534</v>
      </c>
      <c r="C556" s="583">
        <v>0</v>
      </c>
      <c r="D556" s="583">
        <v>500</v>
      </c>
      <c r="E556" s="583">
        <v>500</v>
      </c>
      <c r="F556" s="583">
        <v>-500</v>
      </c>
      <c r="H556" s="3" t="str">
        <f t="shared" si="8"/>
        <v>39902</v>
      </c>
    </row>
    <row r="557" spans="1:8" x14ac:dyDescent="0.25">
      <c r="A557" s="582" t="s">
        <v>1535</v>
      </c>
      <c r="B557" s="372" t="s">
        <v>1536</v>
      </c>
      <c r="C557" s="583">
        <v>0</v>
      </c>
      <c r="D557" s="583">
        <v>2000</v>
      </c>
      <c r="E557" s="583">
        <v>2000</v>
      </c>
      <c r="F557" s="583">
        <v>-2000</v>
      </c>
      <c r="H557" s="3" t="str">
        <f t="shared" si="8"/>
        <v>39902</v>
      </c>
    </row>
    <row r="558" spans="1:8" x14ac:dyDescent="0.25">
      <c r="A558" s="582" t="s">
        <v>1537</v>
      </c>
      <c r="B558" s="372" t="s">
        <v>1538</v>
      </c>
      <c r="C558" s="583">
        <v>244.5</v>
      </c>
      <c r="D558" s="583">
        <v>200</v>
      </c>
      <c r="E558" s="583">
        <v>200</v>
      </c>
      <c r="F558" s="583">
        <v>44.5</v>
      </c>
      <c r="H558" s="3" t="str">
        <f t="shared" si="8"/>
        <v>39902</v>
      </c>
    </row>
    <row r="559" spans="1:8" x14ac:dyDescent="0.25">
      <c r="A559" s="582" t="s">
        <v>1539</v>
      </c>
      <c r="B559" s="372" t="s">
        <v>1540</v>
      </c>
      <c r="C559" s="583">
        <v>170</v>
      </c>
      <c r="D559" s="583">
        <v>2400</v>
      </c>
      <c r="E559" s="583">
        <v>2400</v>
      </c>
      <c r="F559" s="583">
        <v>-2230</v>
      </c>
      <c r="H559" s="3" t="str">
        <f t="shared" si="8"/>
        <v>39902</v>
      </c>
    </row>
    <row r="560" spans="1:8" x14ac:dyDescent="0.25">
      <c r="A560" s="582" t="s">
        <v>1541</v>
      </c>
      <c r="B560" s="372" t="s">
        <v>1542</v>
      </c>
      <c r="C560" s="583">
        <v>299</v>
      </c>
      <c r="D560" s="583">
        <v>-500</v>
      </c>
      <c r="E560" s="583">
        <v>-500</v>
      </c>
      <c r="F560" s="583">
        <v>799</v>
      </c>
      <c r="H560" s="3" t="str">
        <f t="shared" si="8"/>
        <v>39902</v>
      </c>
    </row>
    <row r="561" spans="1:8" x14ac:dyDescent="0.25">
      <c r="A561" s="582" t="s">
        <v>1545</v>
      </c>
      <c r="B561" s="372" t="s">
        <v>1546</v>
      </c>
      <c r="C561" s="583">
        <v>186.99</v>
      </c>
      <c r="D561" s="583">
        <v>6000</v>
      </c>
      <c r="E561" s="583">
        <v>6000</v>
      </c>
      <c r="F561" s="583">
        <v>-5813.01</v>
      </c>
      <c r="H561" s="3" t="str">
        <f t="shared" si="8"/>
        <v>39902</v>
      </c>
    </row>
    <row r="562" spans="1:8" x14ac:dyDescent="0.25">
      <c r="A562" s="582" t="s">
        <v>1547</v>
      </c>
      <c r="B562" s="372" t="s">
        <v>1548</v>
      </c>
      <c r="C562" s="583">
        <v>4331.59</v>
      </c>
      <c r="D562" s="583">
        <v>600</v>
      </c>
      <c r="E562" s="583">
        <v>600</v>
      </c>
      <c r="F562" s="583">
        <v>3731.59</v>
      </c>
      <c r="H562" s="3" t="str">
        <f t="shared" si="8"/>
        <v>39902</v>
      </c>
    </row>
    <row r="563" spans="1:8" x14ac:dyDescent="0.25">
      <c r="A563" s="582" t="s">
        <v>1551</v>
      </c>
      <c r="B563" s="372" t="s">
        <v>1552</v>
      </c>
      <c r="C563" s="583">
        <v>42842.76</v>
      </c>
      <c r="D563" s="583">
        <v>20900</v>
      </c>
      <c r="E563" s="583">
        <v>20900</v>
      </c>
      <c r="F563" s="583">
        <v>21942.76</v>
      </c>
      <c r="H563" s="3" t="str">
        <f t="shared" si="8"/>
        <v>39902</v>
      </c>
    </row>
    <row r="564" spans="1:8" x14ac:dyDescent="0.25">
      <c r="A564" s="582" t="s">
        <v>1553</v>
      </c>
      <c r="B564" s="372" t="s">
        <v>1554</v>
      </c>
      <c r="C564" s="583">
        <v>980</v>
      </c>
      <c r="D564" s="583">
        <v>500</v>
      </c>
      <c r="E564" s="583">
        <v>500</v>
      </c>
      <c r="F564" s="583">
        <v>480</v>
      </c>
      <c r="H564" s="3" t="str">
        <f t="shared" si="8"/>
        <v>39902</v>
      </c>
    </row>
    <row r="565" spans="1:8" x14ac:dyDescent="0.25">
      <c r="A565" s="582" t="s">
        <v>1555</v>
      </c>
      <c r="B565" s="372" t="s">
        <v>1556</v>
      </c>
      <c r="C565" s="583">
        <v>4008.68</v>
      </c>
      <c r="D565" s="583">
        <v>10000</v>
      </c>
      <c r="E565" s="583">
        <v>10000</v>
      </c>
      <c r="F565" s="583">
        <v>-5991.32</v>
      </c>
      <c r="H565" s="3" t="str">
        <f t="shared" si="8"/>
        <v>39902</v>
      </c>
    </row>
    <row r="566" spans="1:8" x14ac:dyDescent="0.25">
      <c r="A566" s="582" t="s">
        <v>1559</v>
      </c>
      <c r="B566" s="372" t="s">
        <v>1560</v>
      </c>
      <c r="C566" s="583">
        <v>0</v>
      </c>
      <c r="D566" s="583">
        <v>800</v>
      </c>
      <c r="E566" s="583">
        <v>800</v>
      </c>
      <c r="F566" s="583">
        <v>-800</v>
      </c>
      <c r="H566" s="3" t="str">
        <f t="shared" si="8"/>
        <v>39902</v>
      </c>
    </row>
    <row r="567" spans="1:8" x14ac:dyDescent="0.25">
      <c r="A567" s="582" t="s">
        <v>1563</v>
      </c>
      <c r="B567" s="372" t="s">
        <v>1564</v>
      </c>
      <c r="C567" s="583">
        <v>2730</v>
      </c>
      <c r="D567" s="583">
        <v>8000</v>
      </c>
      <c r="E567" s="583">
        <v>8000</v>
      </c>
      <c r="F567" s="583">
        <v>-5270</v>
      </c>
      <c r="H567" s="3" t="str">
        <f t="shared" si="8"/>
        <v>39902</v>
      </c>
    </row>
    <row r="568" spans="1:8" x14ac:dyDescent="0.25">
      <c r="A568" s="582" t="s">
        <v>1571</v>
      </c>
      <c r="B568" s="372" t="s">
        <v>1572</v>
      </c>
      <c r="C568" s="583">
        <v>15.88</v>
      </c>
      <c r="D568" s="583">
        <v>1000</v>
      </c>
      <c r="E568" s="583">
        <v>1000</v>
      </c>
      <c r="F568" s="583">
        <v>-984.12</v>
      </c>
      <c r="H568" s="3" t="str">
        <f t="shared" si="8"/>
        <v>39902</v>
      </c>
    </row>
    <row r="569" spans="1:8" x14ac:dyDescent="0.25">
      <c r="A569" s="582" t="s">
        <v>1579</v>
      </c>
      <c r="B569" s="372" t="s">
        <v>1580</v>
      </c>
      <c r="C569" s="583">
        <v>0</v>
      </c>
      <c r="D569" s="583">
        <v>100</v>
      </c>
      <c r="E569" s="583">
        <v>100</v>
      </c>
      <c r="F569" s="583">
        <v>-100</v>
      </c>
      <c r="H569" s="3" t="str">
        <f t="shared" si="8"/>
        <v>39902</v>
      </c>
    </row>
    <row r="570" spans="1:8" x14ac:dyDescent="0.25">
      <c r="A570" s="582" t="s">
        <v>1585</v>
      </c>
      <c r="B570" s="372" t="s">
        <v>1586</v>
      </c>
      <c r="C570" s="583">
        <v>0</v>
      </c>
      <c r="D570" s="583">
        <v>900</v>
      </c>
      <c r="E570" s="583">
        <v>900</v>
      </c>
      <c r="F570" s="583">
        <v>-900</v>
      </c>
      <c r="H570" s="3" t="str">
        <f t="shared" si="8"/>
        <v>39902</v>
      </c>
    </row>
    <row r="571" spans="1:8" x14ac:dyDescent="0.25">
      <c r="A571" s="582" t="s">
        <v>1603</v>
      </c>
      <c r="B571" s="372" t="s">
        <v>1604</v>
      </c>
      <c r="C571" s="583">
        <v>14110.79</v>
      </c>
      <c r="D571" s="583">
        <v>36000</v>
      </c>
      <c r="E571" s="583">
        <v>36000</v>
      </c>
      <c r="F571" s="583">
        <v>-21889.21</v>
      </c>
      <c r="H571" s="3" t="str">
        <f t="shared" si="8"/>
        <v>39902</v>
      </c>
    </row>
    <row r="572" spans="1:8" x14ac:dyDescent="0.25">
      <c r="A572" s="582" t="s">
        <v>1676</v>
      </c>
      <c r="B572" s="372" t="s">
        <v>1677</v>
      </c>
      <c r="C572" s="583">
        <v>9056.99</v>
      </c>
      <c r="D572" s="583">
        <v>97700</v>
      </c>
      <c r="E572" s="583">
        <v>97700</v>
      </c>
      <c r="F572" s="583">
        <v>-88643.01</v>
      </c>
      <c r="H572" s="3" t="str">
        <f t="shared" si="8"/>
        <v>39904</v>
      </c>
    </row>
    <row r="573" spans="1:8" x14ac:dyDescent="0.25">
      <c r="A573" s="582" t="s">
        <v>1704</v>
      </c>
      <c r="B573" s="372" t="s">
        <v>1705</v>
      </c>
      <c r="C573" s="583">
        <v>54.6</v>
      </c>
      <c r="D573" s="583">
        <v>1000</v>
      </c>
      <c r="E573" s="583">
        <v>1000</v>
      </c>
      <c r="F573" s="583">
        <v>-945.4</v>
      </c>
      <c r="H573" s="3" t="str">
        <f t="shared" si="8"/>
        <v>39904</v>
      </c>
    </row>
    <row r="574" spans="1:8" x14ac:dyDescent="0.25">
      <c r="A574" s="582" t="s">
        <v>1706</v>
      </c>
      <c r="B574" s="372" t="s">
        <v>1707</v>
      </c>
      <c r="C574" s="583">
        <v>260</v>
      </c>
      <c r="D574" s="583">
        <v>1200</v>
      </c>
      <c r="E574" s="583">
        <v>1200</v>
      </c>
      <c r="F574" s="583">
        <v>-940</v>
      </c>
      <c r="H574" s="3" t="str">
        <f t="shared" si="8"/>
        <v>39904</v>
      </c>
    </row>
    <row r="575" spans="1:8" x14ac:dyDescent="0.25">
      <c r="A575" s="582" t="s">
        <v>1714</v>
      </c>
      <c r="B575" s="372" t="s">
        <v>1715</v>
      </c>
      <c r="C575" s="583">
        <v>9606.89</v>
      </c>
      <c r="D575" s="583">
        <v>10000</v>
      </c>
      <c r="E575" s="583">
        <v>10000</v>
      </c>
      <c r="F575" s="583">
        <v>-393.11</v>
      </c>
      <c r="H575" s="3" t="str">
        <f t="shared" si="8"/>
        <v>39904</v>
      </c>
    </row>
    <row r="576" spans="1:8" x14ac:dyDescent="0.25">
      <c r="A576" s="582" t="s">
        <v>1718</v>
      </c>
      <c r="B576" s="372" t="s">
        <v>1719</v>
      </c>
      <c r="C576" s="583">
        <v>9563.66</v>
      </c>
      <c r="D576" s="583">
        <v>20000</v>
      </c>
      <c r="E576" s="583">
        <v>20000</v>
      </c>
      <c r="F576" s="583">
        <v>-10436.34</v>
      </c>
      <c r="H576" s="3" t="str">
        <f t="shared" si="8"/>
        <v>39904</v>
      </c>
    </row>
    <row r="577" spans="1:8" x14ac:dyDescent="0.25">
      <c r="A577" s="582" t="s">
        <v>1726</v>
      </c>
      <c r="B577" s="372" t="s">
        <v>1727</v>
      </c>
      <c r="C577" s="583">
        <v>99</v>
      </c>
      <c r="D577" s="583">
        <v>200</v>
      </c>
      <c r="E577" s="583">
        <v>200</v>
      </c>
      <c r="F577" s="583">
        <v>-101</v>
      </c>
      <c r="H577" s="3" t="str">
        <f t="shared" si="8"/>
        <v>39904</v>
      </c>
    </row>
    <row r="578" spans="1:8" x14ac:dyDescent="0.25">
      <c r="A578" s="582" t="s">
        <v>1728</v>
      </c>
      <c r="B578" s="372" t="s">
        <v>1729</v>
      </c>
      <c r="C578" s="583">
        <v>0</v>
      </c>
      <c r="D578" s="583">
        <v>600</v>
      </c>
      <c r="E578" s="583">
        <v>600</v>
      </c>
      <c r="F578" s="583">
        <v>-600</v>
      </c>
      <c r="H578" s="3" t="str">
        <f t="shared" si="8"/>
        <v>39904</v>
      </c>
    </row>
    <row r="579" spans="1:8" x14ac:dyDescent="0.25">
      <c r="A579" s="582" t="s">
        <v>1730</v>
      </c>
      <c r="B579" s="372" t="s">
        <v>1731</v>
      </c>
      <c r="C579" s="583">
        <v>0</v>
      </c>
      <c r="D579" s="583">
        <v>1400</v>
      </c>
      <c r="E579" s="583">
        <v>1400</v>
      </c>
      <c r="F579" s="583">
        <v>-1400</v>
      </c>
      <c r="H579" s="3" t="str">
        <f t="shared" si="8"/>
        <v>39904</v>
      </c>
    </row>
    <row r="580" spans="1:8" x14ac:dyDescent="0.25">
      <c r="A580" s="582" t="s">
        <v>1764</v>
      </c>
      <c r="B580" s="372" t="s">
        <v>1765</v>
      </c>
      <c r="C580" s="583">
        <v>-80</v>
      </c>
      <c r="D580" s="583">
        <v>0</v>
      </c>
      <c r="E580" s="583">
        <v>0</v>
      </c>
      <c r="F580" s="583">
        <v>-80</v>
      </c>
      <c r="H580" s="3" t="str">
        <f t="shared" si="8"/>
        <v>39904</v>
      </c>
    </row>
    <row r="581" spans="1:8" x14ac:dyDescent="0.25">
      <c r="A581" s="582" t="s">
        <v>1773</v>
      </c>
      <c r="B581" s="372" t="s">
        <v>1774</v>
      </c>
      <c r="C581" s="583">
        <v>-1208.25</v>
      </c>
      <c r="D581" s="583">
        <v>-5000</v>
      </c>
      <c r="E581" s="583">
        <v>-5000</v>
      </c>
      <c r="F581" s="583">
        <v>3791.75</v>
      </c>
      <c r="H581" s="3" t="str">
        <f t="shared" si="8"/>
        <v>39904</v>
      </c>
    </row>
    <row r="582" spans="1:8" x14ac:dyDescent="0.25">
      <c r="A582" s="582" t="s">
        <v>1779</v>
      </c>
      <c r="B582" s="372" t="s">
        <v>1780</v>
      </c>
      <c r="C582" s="583">
        <v>-385.15</v>
      </c>
      <c r="D582" s="583">
        <v>0</v>
      </c>
      <c r="E582" s="583">
        <v>0</v>
      </c>
      <c r="F582" s="583">
        <v>-385.15</v>
      </c>
      <c r="H582" s="3" t="str">
        <f t="shared" si="8"/>
        <v>39904</v>
      </c>
    </row>
    <row r="583" spans="1:8" x14ac:dyDescent="0.25">
      <c r="A583" s="582" t="s">
        <v>1813</v>
      </c>
      <c r="B583" s="372" t="s">
        <v>1814</v>
      </c>
      <c r="C583" s="583">
        <v>19650</v>
      </c>
      <c r="D583" s="583">
        <v>71000</v>
      </c>
      <c r="E583" s="583">
        <v>71000</v>
      </c>
      <c r="F583" s="583">
        <v>-51350</v>
      </c>
      <c r="H583" s="3" t="str">
        <f t="shared" si="8"/>
        <v>39905</v>
      </c>
    </row>
    <row r="584" spans="1:8" x14ac:dyDescent="0.25">
      <c r="A584" s="582" t="s">
        <v>1851</v>
      </c>
      <c r="B584" s="372" t="s">
        <v>1852</v>
      </c>
      <c r="C584" s="583">
        <v>88590.44</v>
      </c>
      <c r="D584" s="583">
        <v>236200</v>
      </c>
      <c r="E584" s="583">
        <v>236200</v>
      </c>
      <c r="F584" s="583">
        <v>-147609.56</v>
      </c>
      <c r="H584" s="3" t="str">
        <f t="shared" si="8"/>
        <v>39906</v>
      </c>
    </row>
    <row r="585" spans="1:8" x14ac:dyDescent="0.25">
      <c r="A585" s="582" t="s">
        <v>1863</v>
      </c>
      <c r="B585" s="372" t="s">
        <v>1864</v>
      </c>
      <c r="C585" s="583">
        <v>167799.26</v>
      </c>
      <c r="D585" s="583">
        <v>0</v>
      </c>
      <c r="E585" s="583">
        <v>0</v>
      </c>
      <c r="F585" s="583">
        <v>167799.26</v>
      </c>
      <c r="H585" s="3" t="str">
        <f t="shared" si="8"/>
        <v>39906</v>
      </c>
    </row>
    <row r="586" spans="1:8" x14ac:dyDescent="0.25">
      <c r="A586" s="582" t="s">
        <v>1873</v>
      </c>
      <c r="B586" s="372" t="s">
        <v>1874</v>
      </c>
      <c r="C586" s="583">
        <v>0</v>
      </c>
      <c r="D586" s="583">
        <v>300</v>
      </c>
      <c r="E586" s="583">
        <v>300</v>
      </c>
      <c r="F586" s="583">
        <v>-300</v>
      </c>
      <c r="H586" s="3" t="str">
        <f t="shared" ref="H586:H649" si="9">LEFT(A586,5)</f>
        <v>39906</v>
      </c>
    </row>
    <row r="587" spans="1:8" x14ac:dyDescent="0.25">
      <c r="A587" s="582" t="s">
        <v>1875</v>
      </c>
      <c r="B587" s="372" t="s">
        <v>1876</v>
      </c>
      <c r="C587" s="583">
        <v>332</v>
      </c>
      <c r="D587" s="583">
        <v>700</v>
      </c>
      <c r="E587" s="583">
        <v>700</v>
      </c>
      <c r="F587" s="583">
        <v>-368</v>
      </c>
      <c r="H587" s="3" t="str">
        <f t="shared" si="9"/>
        <v>39906</v>
      </c>
    </row>
    <row r="588" spans="1:8" x14ac:dyDescent="0.25">
      <c r="A588" s="582" t="s">
        <v>1879</v>
      </c>
      <c r="B588" s="372" t="s">
        <v>1880</v>
      </c>
      <c r="C588" s="583">
        <v>0</v>
      </c>
      <c r="D588" s="583">
        <v>700</v>
      </c>
      <c r="E588" s="583">
        <v>700</v>
      </c>
      <c r="F588" s="583">
        <v>-700</v>
      </c>
      <c r="H588" s="3" t="str">
        <f t="shared" si="9"/>
        <v>39906</v>
      </c>
    </row>
    <row r="589" spans="1:8" x14ac:dyDescent="0.25">
      <c r="A589" s="582" t="s">
        <v>1881</v>
      </c>
      <c r="B589" s="372" t="s">
        <v>1882</v>
      </c>
      <c r="C589" s="583">
        <v>0</v>
      </c>
      <c r="D589" s="583">
        <v>400</v>
      </c>
      <c r="E589" s="583">
        <v>400</v>
      </c>
      <c r="F589" s="583">
        <v>-400</v>
      </c>
      <c r="H589" s="3" t="str">
        <f t="shared" si="9"/>
        <v>39906</v>
      </c>
    </row>
    <row r="590" spans="1:8" x14ac:dyDescent="0.25">
      <c r="A590" s="582" t="s">
        <v>1887</v>
      </c>
      <c r="B590" s="372" t="s">
        <v>1888</v>
      </c>
      <c r="C590" s="583">
        <v>118195.34</v>
      </c>
      <c r="D590" s="583">
        <v>42000</v>
      </c>
      <c r="E590" s="583">
        <v>42000</v>
      </c>
      <c r="F590" s="583">
        <v>76195.34</v>
      </c>
      <c r="H590" s="3" t="str">
        <f t="shared" si="9"/>
        <v>39906</v>
      </c>
    </row>
    <row r="591" spans="1:8" x14ac:dyDescent="0.25">
      <c r="A591" s="582" t="s">
        <v>1889</v>
      </c>
      <c r="B591" s="372" t="s">
        <v>1890</v>
      </c>
      <c r="C591" s="583">
        <v>2235</v>
      </c>
      <c r="D591" s="583">
        <v>4600</v>
      </c>
      <c r="E591" s="583">
        <v>4600</v>
      </c>
      <c r="F591" s="583">
        <v>-2365</v>
      </c>
      <c r="H591" s="3" t="str">
        <f t="shared" si="9"/>
        <v>39906</v>
      </c>
    </row>
    <row r="592" spans="1:8" x14ac:dyDescent="0.25">
      <c r="A592" s="582" t="s">
        <v>1901</v>
      </c>
      <c r="B592" s="372" t="s">
        <v>1902</v>
      </c>
      <c r="C592" s="583">
        <v>15125</v>
      </c>
      <c r="D592" s="583">
        <v>15000</v>
      </c>
      <c r="E592" s="583">
        <v>15000</v>
      </c>
      <c r="F592" s="583">
        <v>125</v>
      </c>
      <c r="H592" s="3" t="str">
        <f t="shared" si="9"/>
        <v>39906</v>
      </c>
    </row>
    <row r="593" spans="1:8" x14ac:dyDescent="0.25">
      <c r="A593" s="582" t="s">
        <v>1903</v>
      </c>
      <c r="B593" s="372" t="s">
        <v>1904</v>
      </c>
      <c r="C593" s="583">
        <v>0</v>
      </c>
      <c r="D593" s="583">
        <v>16000</v>
      </c>
      <c r="E593" s="583">
        <v>16000</v>
      </c>
      <c r="F593" s="583">
        <v>-16000</v>
      </c>
      <c r="H593" s="3" t="str">
        <f t="shared" si="9"/>
        <v>39906</v>
      </c>
    </row>
    <row r="594" spans="1:8" x14ac:dyDescent="0.25">
      <c r="A594" s="582" t="s">
        <v>1911</v>
      </c>
      <c r="B594" s="372" t="s">
        <v>1912</v>
      </c>
      <c r="C594" s="583">
        <v>0</v>
      </c>
      <c r="D594" s="583">
        <v>200</v>
      </c>
      <c r="E594" s="583">
        <v>200</v>
      </c>
      <c r="F594" s="583">
        <v>-200</v>
      </c>
      <c r="H594" s="3" t="str">
        <f t="shared" si="9"/>
        <v>39906</v>
      </c>
    </row>
    <row r="595" spans="1:8" x14ac:dyDescent="0.25">
      <c r="A595" s="582" t="s">
        <v>1913</v>
      </c>
      <c r="B595" s="372" t="s">
        <v>1914</v>
      </c>
      <c r="C595" s="583">
        <v>0</v>
      </c>
      <c r="D595" s="583">
        <v>2000</v>
      </c>
      <c r="E595" s="583">
        <v>2000</v>
      </c>
      <c r="F595" s="583">
        <v>-2000</v>
      </c>
      <c r="H595" s="3" t="str">
        <f t="shared" si="9"/>
        <v>39906</v>
      </c>
    </row>
    <row r="596" spans="1:8" x14ac:dyDescent="0.25">
      <c r="A596" s="582" t="s">
        <v>1925</v>
      </c>
      <c r="B596" s="372" t="s">
        <v>1926</v>
      </c>
      <c r="C596" s="583">
        <v>0</v>
      </c>
      <c r="D596" s="583">
        <v>300</v>
      </c>
      <c r="E596" s="583">
        <v>300</v>
      </c>
      <c r="F596" s="583">
        <v>-300</v>
      </c>
      <c r="H596" s="3" t="str">
        <f t="shared" si="9"/>
        <v>39906</v>
      </c>
    </row>
    <row r="597" spans="1:8" x14ac:dyDescent="0.25">
      <c r="A597" s="582" t="s">
        <v>1927</v>
      </c>
      <c r="B597" s="372" t="s">
        <v>1928</v>
      </c>
      <c r="C597" s="583">
        <v>11.96</v>
      </c>
      <c r="D597" s="583">
        <v>0</v>
      </c>
      <c r="E597" s="583">
        <v>0</v>
      </c>
      <c r="F597" s="583">
        <v>11.96</v>
      </c>
      <c r="H597" s="3" t="str">
        <f t="shared" si="9"/>
        <v>39906</v>
      </c>
    </row>
    <row r="598" spans="1:8" x14ac:dyDescent="0.25">
      <c r="A598" s="582" t="s">
        <v>1929</v>
      </c>
      <c r="B598" s="372" t="s">
        <v>1930</v>
      </c>
      <c r="C598" s="583">
        <v>396</v>
      </c>
      <c r="D598" s="583">
        <v>1200</v>
      </c>
      <c r="E598" s="583">
        <v>1200</v>
      </c>
      <c r="F598" s="583">
        <v>-804</v>
      </c>
      <c r="H598" s="3" t="str">
        <f t="shared" si="9"/>
        <v>39906</v>
      </c>
    </row>
    <row r="599" spans="1:8" x14ac:dyDescent="0.25">
      <c r="A599" s="582" t="s">
        <v>1973</v>
      </c>
      <c r="B599" s="372" t="s">
        <v>1974</v>
      </c>
      <c r="C599" s="583">
        <v>-2.48</v>
      </c>
      <c r="D599" s="583">
        <v>-100</v>
      </c>
      <c r="E599" s="583">
        <v>-100</v>
      </c>
      <c r="F599" s="583">
        <v>97.52</v>
      </c>
      <c r="H599" s="3" t="str">
        <f t="shared" si="9"/>
        <v>39906</v>
      </c>
    </row>
    <row r="600" spans="1:8" x14ac:dyDescent="0.25">
      <c r="A600" s="582" t="s">
        <v>2007</v>
      </c>
      <c r="B600" s="372" t="s">
        <v>2004</v>
      </c>
      <c r="C600" s="583">
        <v>12397.78</v>
      </c>
      <c r="D600" s="583">
        <v>11000</v>
      </c>
      <c r="E600" s="583">
        <v>11000</v>
      </c>
      <c r="F600" s="583">
        <v>1397.78</v>
      </c>
      <c r="H600" s="3" t="str">
        <f t="shared" si="9"/>
        <v>39907</v>
      </c>
    </row>
    <row r="601" spans="1:8" x14ac:dyDescent="0.25">
      <c r="A601" s="582" t="s">
        <v>2010</v>
      </c>
      <c r="B601" s="372" t="s">
        <v>2011</v>
      </c>
      <c r="C601" s="583">
        <v>48262.35</v>
      </c>
      <c r="D601" s="583">
        <v>90000</v>
      </c>
      <c r="E601" s="583">
        <v>90000</v>
      </c>
      <c r="F601" s="583">
        <v>-41737.65</v>
      </c>
      <c r="H601" s="3" t="str">
        <f t="shared" si="9"/>
        <v>39907</v>
      </c>
    </row>
    <row r="602" spans="1:8" x14ac:dyDescent="0.25">
      <c r="A602" s="582" t="s">
        <v>2012</v>
      </c>
      <c r="B602" s="372" t="s">
        <v>2013</v>
      </c>
      <c r="C602" s="583">
        <v>0</v>
      </c>
      <c r="D602" s="583">
        <v>2200</v>
      </c>
      <c r="E602" s="583">
        <v>2200</v>
      </c>
      <c r="F602" s="583">
        <v>-2200</v>
      </c>
      <c r="H602" s="3" t="str">
        <f t="shared" si="9"/>
        <v>39907</v>
      </c>
    </row>
    <row r="603" spans="1:8" x14ac:dyDescent="0.25">
      <c r="A603" s="582" t="s">
        <v>2018</v>
      </c>
      <c r="B603" s="372" t="s">
        <v>2019</v>
      </c>
      <c r="C603" s="583">
        <v>245185.46</v>
      </c>
      <c r="D603" s="583">
        <v>202900</v>
      </c>
      <c r="E603" s="583">
        <v>202900</v>
      </c>
      <c r="F603" s="583">
        <v>42285.46</v>
      </c>
      <c r="H603" s="3" t="str">
        <f t="shared" si="9"/>
        <v>39907</v>
      </c>
    </row>
    <row r="604" spans="1:8" x14ac:dyDescent="0.25">
      <c r="A604" s="582" t="s">
        <v>7089</v>
      </c>
      <c r="B604" s="372" t="s">
        <v>2758</v>
      </c>
      <c r="C604" s="583">
        <v>4679.12</v>
      </c>
      <c r="D604" s="583">
        <v>5500</v>
      </c>
      <c r="E604" s="583">
        <v>5500</v>
      </c>
      <c r="F604" s="583">
        <v>-820.88</v>
      </c>
      <c r="H604" s="3" t="str">
        <f t="shared" si="9"/>
        <v>39907</v>
      </c>
    </row>
    <row r="605" spans="1:8" x14ac:dyDescent="0.25">
      <c r="A605" s="582" t="s">
        <v>2020</v>
      </c>
      <c r="B605" s="372" t="s">
        <v>2021</v>
      </c>
      <c r="C605" s="583">
        <v>41833.97</v>
      </c>
      <c r="D605" s="583">
        <v>56400</v>
      </c>
      <c r="E605" s="583">
        <v>56400</v>
      </c>
      <c r="F605" s="583">
        <v>-14566.03</v>
      </c>
      <c r="H605" s="3" t="str">
        <f t="shared" si="9"/>
        <v>39907</v>
      </c>
    </row>
    <row r="606" spans="1:8" x14ac:dyDescent="0.25">
      <c r="A606" s="582" t="s">
        <v>2024</v>
      </c>
      <c r="B606" s="372" t="s">
        <v>2025</v>
      </c>
      <c r="C606" s="583">
        <v>0</v>
      </c>
      <c r="D606" s="583">
        <v>1000</v>
      </c>
      <c r="E606" s="583">
        <v>1000</v>
      </c>
      <c r="F606" s="583">
        <v>-1000</v>
      </c>
      <c r="H606" s="3" t="str">
        <f t="shared" si="9"/>
        <v>39907</v>
      </c>
    </row>
    <row r="607" spans="1:8" x14ac:dyDescent="0.25">
      <c r="A607" s="582" t="s">
        <v>2036</v>
      </c>
      <c r="B607" s="372" t="s">
        <v>2037</v>
      </c>
      <c r="C607" s="583">
        <v>0</v>
      </c>
      <c r="D607" s="583">
        <v>300</v>
      </c>
      <c r="E607" s="583">
        <v>300</v>
      </c>
      <c r="F607" s="583">
        <v>-300</v>
      </c>
      <c r="H607" s="3" t="str">
        <f t="shared" si="9"/>
        <v>39907</v>
      </c>
    </row>
    <row r="608" spans="1:8" x14ac:dyDescent="0.25">
      <c r="A608" s="582" t="s">
        <v>2038</v>
      </c>
      <c r="B608" s="372" t="s">
        <v>2039</v>
      </c>
      <c r="C608" s="583">
        <v>0</v>
      </c>
      <c r="D608" s="583">
        <v>300</v>
      </c>
      <c r="E608" s="583">
        <v>300</v>
      </c>
      <c r="F608" s="583">
        <v>-300</v>
      </c>
      <c r="H608" s="3" t="str">
        <f t="shared" si="9"/>
        <v>39907</v>
      </c>
    </row>
    <row r="609" spans="1:8" x14ac:dyDescent="0.25">
      <c r="A609" s="582" t="s">
        <v>2044</v>
      </c>
      <c r="B609" s="372" t="s">
        <v>2045</v>
      </c>
      <c r="C609" s="583">
        <v>11036.56</v>
      </c>
      <c r="D609" s="583">
        <v>28200</v>
      </c>
      <c r="E609" s="583">
        <v>28200</v>
      </c>
      <c r="F609" s="583">
        <v>-17163.439999999999</v>
      </c>
      <c r="H609" s="3" t="str">
        <f t="shared" si="9"/>
        <v>39907</v>
      </c>
    </row>
    <row r="610" spans="1:8" x14ac:dyDescent="0.25">
      <c r="A610" s="582" t="s">
        <v>2046</v>
      </c>
      <c r="B610" s="372" t="s">
        <v>2047</v>
      </c>
      <c r="C610" s="583">
        <v>330</v>
      </c>
      <c r="D610" s="583">
        <v>4000</v>
      </c>
      <c r="E610" s="583">
        <v>4000</v>
      </c>
      <c r="F610" s="583">
        <v>-3670</v>
      </c>
      <c r="H610" s="3" t="str">
        <f t="shared" si="9"/>
        <v>39907</v>
      </c>
    </row>
    <row r="611" spans="1:8" x14ac:dyDescent="0.25">
      <c r="A611" s="582" t="s">
        <v>2068</v>
      </c>
      <c r="B611" s="372" t="s">
        <v>2069</v>
      </c>
      <c r="C611" s="583">
        <v>602.58000000000004</v>
      </c>
      <c r="D611" s="583">
        <v>0</v>
      </c>
      <c r="E611" s="583">
        <v>0</v>
      </c>
      <c r="F611" s="583">
        <v>602.58000000000004</v>
      </c>
      <c r="H611" s="3" t="str">
        <f t="shared" si="9"/>
        <v>39907</v>
      </c>
    </row>
    <row r="612" spans="1:8" x14ac:dyDescent="0.25">
      <c r="A612" s="582" t="s">
        <v>7090</v>
      </c>
      <c r="B612" s="372" t="s">
        <v>2786</v>
      </c>
      <c r="C612" s="583">
        <v>0</v>
      </c>
      <c r="D612" s="583">
        <v>-15000</v>
      </c>
      <c r="E612" s="583">
        <v>-15000</v>
      </c>
      <c r="F612" s="583">
        <v>15000</v>
      </c>
      <c r="H612" s="3" t="str">
        <f t="shared" si="9"/>
        <v>39907</v>
      </c>
    </row>
    <row r="613" spans="1:8" x14ac:dyDescent="0.25">
      <c r="A613" s="582" t="s">
        <v>2122</v>
      </c>
      <c r="B613" s="372" t="s">
        <v>2123</v>
      </c>
      <c r="C613" s="583">
        <v>185377.09</v>
      </c>
      <c r="D613" s="583">
        <v>296700</v>
      </c>
      <c r="E613" s="583">
        <v>296700</v>
      </c>
      <c r="F613" s="583">
        <v>-111322.91</v>
      </c>
      <c r="H613" s="3" t="str">
        <f t="shared" si="9"/>
        <v>39908</v>
      </c>
    </row>
    <row r="614" spans="1:8" x14ac:dyDescent="0.25">
      <c r="A614" s="582" t="s">
        <v>2132</v>
      </c>
      <c r="B614" s="372" t="s">
        <v>2133</v>
      </c>
      <c r="C614" s="583">
        <v>1067.75</v>
      </c>
      <c r="D614" s="583">
        <v>3000</v>
      </c>
      <c r="E614" s="583">
        <v>3000</v>
      </c>
      <c r="F614" s="583">
        <v>-1932.25</v>
      </c>
      <c r="H614" s="3" t="str">
        <f t="shared" si="9"/>
        <v>39908</v>
      </c>
    </row>
    <row r="615" spans="1:8" x14ac:dyDescent="0.25">
      <c r="A615" s="582" t="s">
        <v>2134</v>
      </c>
      <c r="B615" s="372" t="s">
        <v>2135</v>
      </c>
      <c r="C615" s="583">
        <v>-0.02</v>
      </c>
      <c r="D615" s="583">
        <v>0</v>
      </c>
      <c r="E615" s="583">
        <v>0</v>
      </c>
      <c r="F615" s="583">
        <v>-0.02</v>
      </c>
      <c r="H615" s="3" t="str">
        <f t="shared" si="9"/>
        <v>39908</v>
      </c>
    </row>
    <row r="616" spans="1:8" x14ac:dyDescent="0.25">
      <c r="A616" s="582" t="s">
        <v>2142</v>
      </c>
      <c r="B616" s="372" t="s">
        <v>2143</v>
      </c>
      <c r="C616" s="583">
        <v>0</v>
      </c>
      <c r="D616" s="583">
        <v>300</v>
      </c>
      <c r="E616" s="583">
        <v>300</v>
      </c>
      <c r="F616" s="583">
        <v>-300</v>
      </c>
      <c r="H616" s="3" t="str">
        <f t="shared" si="9"/>
        <v>39908</v>
      </c>
    </row>
    <row r="617" spans="1:8" x14ac:dyDescent="0.25">
      <c r="A617" s="582" t="s">
        <v>2146</v>
      </c>
      <c r="B617" s="372" t="s">
        <v>2147</v>
      </c>
      <c r="C617" s="583">
        <v>484.24</v>
      </c>
      <c r="D617" s="583">
        <v>4000</v>
      </c>
      <c r="E617" s="583">
        <v>4000</v>
      </c>
      <c r="F617" s="583">
        <v>-3515.76</v>
      </c>
      <c r="H617" s="3" t="str">
        <f t="shared" si="9"/>
        <v>39908</v>
      </c>
    </row>
    <row r="618" spans="1:8" x14ac:dyDescent="0.25">
      <c r="A618" s="582" t="s">
        <v>2150</v>
      </c>
      <c r="B618" s="372" t="s">
        <v>2151</v>
      </c>
      <c r="C618" s="583">
        <v>0</v>
      </c>
      <c r="D618" s="583">
        <v>11200</v>
      </c>
      <c r="E618" s="583">
        <v>11200</v>
      </c>
      <c r="F618" s="583">
        <v>-11200</v>
      </c>
      <c r="H618" s="3" t="str">
        <f t="shared" si="9"/>
        <v>39908</v>
      </c>
    </row>
    <row r="619" spans="1:8" x14ac:dyDescent="0.25">
      <c r="A619" s="582" t="s">
        <v>2154</v>
      </c>
      <c r="B619" s="372" t="s">
        <v>2155</v>
      </c>
      <c r="C619" s="583">
        <v>18823.259999999998</v>
      </c>
      <c r="D619" s="583">
        <v>25700</v>
      </c>
      <c r="E619" s="583">
        <v>25700</v>
      </c>
      <c r="F619" s="583">
        <v>-6876.74</v>
      </c>
      <c r="H619" s="3" t="str">
        <f t="shared" si="9"/>
        <v>39908</v>
      </c>
    </row>
    <row r="620" spans="1:8" x14ac:dyDescent="0.25">
      <c r="A620" s="582" t="s">
        <v>2160</v>
      </c>
      <c r="B620" s="372" t="s">
        <v>2161</v>
      </c>
      <c r="C620" s="583">
        <v>0</v>
      </c>
      <c r="D620" s="583">
        <v>12000</v>
      </c>
      <c r="E620" s="583">
        <v>12000</v>
      </c>
      <c r="F620" s="583">
        <v>-12000</v>
      </c>
      <c r="H620" s="3" t="str">
        <f t="shared" si="9"/>
        <v>39908</v>
      </c>
    </row>
    <row r="621" spans="1:8" x14ac:dyDescent="0.25">
      <c r="A621" s="582" t="s">
        <v>2162</v>
      </c>
      <c r="B621" s="372" t="s">
        <v>2163</v>
      </c>
      <c r="C621" s="583">
        <v>192</v>
      </c>
      <c r="D621" s="583">
        <v>300</v>
      </c>
      <c r="E621" s="583">
        <v>300</v>
      </c>
      <c r="F621" s="583">
        <v>-108</v>
      </c>
      <c r="H621" s="3" t="str">
        <f t="shared" si="9"/>
        <v>39908</v>
      </c>
    </row>
    <row r="622" spans="1:8" x14ac:dyDescent="0.25">
      <c r="A622" s="582" t="s">
        <v>2166</v>
      </c>
      <c r="B622" s="372" t="s">
        <v>2167</v>
      </c>
      <c r="C622" s="583">
        <v>0</v>
      </c>
      <c r="D622" s="583">
        <v>100</v>
      </c>
      <c r="E622" s="583">
        <v>100</v>
      </c>
      <c r="F622" s="583">
        <v>-100</v>
      </c>
      <c r="H622" s="3" t="str">
        <f t="shared" si="9"/>
        <v>39908</v>
      </c>
    </row>
    <row r="623" spans="1:8" x14ac:dyDescent="0.25">
      <c r="A623" s="582" t="s">
        <v>2168</v>
      </c>
      <c r="B623" s="372" t="s">
        <v>2169</v>
      </c>
      <c r="C623" s="583">
        <v>5263.85</v>
      </c>
      <c r="D623" s="583">
        <v>4500</v>
      </c>
      <c r="E623" s="583">
        <v>4500</v>
      </c>
      <c r="F623" s="583">
        <v>763.85</v>
      </c>
      <c r="H623" s="3" t="str">
        <f t="shared" si="9"/>
        <v>39908</v>
      </c>
    </row>
    <row r="624" spans="1:8" x14ac:dyDescent="0.25">
      <c r="A624" s="582" t="s">
        <v>2170</v>
      </c>
      <c r="B624" s="372" t="s">
        <v>2171</v>
      </c>
      <c r="C624" s="583">
        <v>48499.56</v>
      </c>
      <c r="D624" s="583">
        <v>42900</v>
      </c>
      <c r="E624" s="583">
        <v>42900</v>
      </c>
      <c r="F624" s="583">
        <v>5599.56</v>
      </c>
      <c r="H624" s="3" t="str">
        <f t="shared" si="9"/>
        <v>39908</v>
      </c>
    </row>
    <row r="625" spans="1:8" x14ac:dyDescent="0.25">
      <c r="A625" s="582" t="s">
        <v>2172</v>
      </c>
      <c r="B625" s="372" t="s">
        <v>2173</v>
      </c>
      <c r="C625" s="583">
        <v>288.3</v>
      </c>
      <c r="D625" s="583">
        <v>0</v>
      </c>
      <c r="E625" s="583">
        <v>0</v>
      </c>
      <c r="F625" s="583">
        <v>288.3</v>
      </c>
      <c r="H625" s="3" t="str">
        <f t="shared" si="9"/>
        <v>39908</v>
      </c>
    </row>
    <row r="626" spans="1:8" x14ac:dyDescent="0.25">
      <c r="A626" s="582" t="s">
        <v>2180</v>
      </c>
      <c r="B626" s="372" t="s">
        <v>2181</v>
      </c>
      <c r="C626" s="583">
        <v>57</v>
      </c>
      <c r="D626" s="583">
        <v>1000</v>
      </c>
      <c r="E626" s="583">
        <v>1000</v>
      </c>
      <c r="F626" s="583">
        <v>-943</v>
      </c>
      <c r="H626" s="3" t="str">
        <f t="shared" si="9"/>
        <v>39908</v>
      </c>
    </row>
    <row r="627" spans="1:8" x14ac:dyDescent="0.25">
      <c r="A627" s="582" t="s">
        <v>2184</v>
      </c>
      <c r="B627" s="372" t="s">
        <v>2185</v>
      </c>
      <c r="C627" s="583">
        <v>0</v>
      </c>
      <c r="D627" s="583">
        <v>30500</v>
      </c>
      <c r="E627" s="583">
        <v>30500</v>
      </c>
      <c r="F627" s="583">
        <v>-30500</v>
      </c>
      <c r="H627" s="3" t="str">
        <f t="shared" si="9"/>
        <v>39908</v>
      </c>
    </row>
    <row r="628" spans="1:8" x14ac:dyDescent="0.25">
      <c r="A628" s="582" t="s">
        <v>2190</v>
      </c>
      <c r="B628" s="372" t="s">
        <v>2191</v>
      </c>
      <c r="C628" s="583">
        <v>381.84</v>
      </c>
      <c r="D628" s="583">
        <v>400</v>
      </c>
      <c r="E628" s="583">
        <v>400</v>
      </c>
      <c r="F628" s="583">
        <v>-18.16</v>
      </c>
      <c r="H628" s="3" t="str">
        <f t="shared" si="9"/>
        <v>39908</v>
      </c>
    </row>
    <row r="629" spans="1:8" x14ac:dyDescent="0.25">
      <c r="A629" s="582" t="s">
        <v>2192</v>
      </c>
      <c r="B629" s="372" t="s">
        <v>2193</v>
      </c>
      <c r="C629" s="583">
        <v>0</v>
      </c>
      <c r="D629" s="583">
        <v>600</v>
      </c>
      <c r="E629" s="583">
        <v>600</v>
      </c>
      <c r="F629" s="583">
        <v>-600</v>
      </c>
      <c r="H629" s="3" t="str">
        <f t="shared" si="9"/>
        <v>39908</v>
      </c>
    </row>
    <row r="630" spans="1:8" x14ac:dyDescent="0.25">
      <c r="A630" s="582" t="s">
        <v>2200</v>
      </c>
      <c r="B630" s="372" t="s">
        <v>2201</v>
      </c>
      <c r="C630" s="583">
        <v>2113.3000000000002</v>
      </c>
      <c r="D630" s="583">
        <v>6400</v>
      </c>
      <c r="E630" s="583">
        <v>6400</v>
      </c>
      <c r="F630" s="583">
        <v>-4286.7</v>
      </c>
      <c r="H630" s="3" t="str">
        <f t="shared" si="9"/>
        <v>39908</v>
      </c>
    </row>
    <row r="631" spans="1:8" x14ac:dyDescent="0.25">
      <c r="A631" s="582" t="s">
        <v>2202</v>
      </c>
      <c r="B631" s="372" t="s">
        <v>2203</v>
      </c>
      <c r="C631" s="583">
        <v>0</v>
      </c>
      <c r="D631" s="583">
        <v>300</v>
      </c>
      <c r="E631" s="583">
        <v>300</v>
      </c>
      <c r="F631" s="583">
        <v>-300</v>
      </c>
      <c r="H631" s="3" t="str">
        <f t="shared" si="9"/>
        <v>39908</v>
      </c>
    </row>
    <row r="632" spans="1:8" x14ac:dyDescent="0.25">
      <c r="A632" s="582" t="s">
        <v>2204</v>
      </c>
      <c r="B632" s="372" t="s">
        <v>2205</v>
      </c>
      <c r="C632" s="583">
        <v>85</v>
      </c>
      <c r="D632" s="583">
        <v>2600</v>
      </c>
      <c r="E632" s="583">
        <v>2600</v>
      </c>
      <c r="F632" s="583">
        <v>-2515</v>
      </c>
      <c r="H632" s="3" t="str">
        <f t="shared" si="9"/>
        <v>39908</v>
      </c>
    </row>
    <row r="633" spans="1:8" x14ac:dyDescent="0.25">
      <c r="A633" s="582" t="s">
        <v>2206</v>
      </c>
      <c r="B633" s="372" t="s">
        <v>2207</v>
      </c>
      <c r="C633" s="583">
        <v>1155</v>
      </c>
      <c r="D633" s="583">
        <v>800</v>
      </c>
      <c r="E633" s="583">
        <v>800</v>
      </c>
      <c r="F633" s="583">
        <v>355</v>
      </c>
      <c r="H633" s="3" t="str">
        <f t="shared" si="9"/>
        <v>39908</v>
      </c>
    </row>
    <row r="634" spans="1:8" x14ac:dyDescent="0.25">
      <c r="A634" s="582" t="s">
        <v>7091</v>
      </c>
      <c r="B634" s="372" t="s">
        <v>2760</v>
      </c>
      <c r="C634" s="583">
        <v>0</v>
      </c>
      <c r="D634" s="583">
        <v>-100</v>
      </c>
      <c r="E634" s="583">
        <v>-100</v>
      </c>
      <c r="F634" s="583">
        <v>100</v>
      </c>
      <c r="H634" s="3" t="str">
        <f t="shared" si="9"/>
        <v>39908</v>
      </c>
    </row>
    <row r="635" spans="1:8" x14ac:dyDescent="0.25">
      <c r="A635" s="582" t="s">
        <v>2254</v>
      </c>
      <c r="B635" s="372" t="s">
        <v>2255</v>
      </c>
      <c r="C635" s="583">
        <v>533.33000000000004</v>
      </c>
      <c r="D635" s="583">
        <v>23400</v>
      </c>
      <c r="E635" s="583">
        <v>23400</v>
      </c>
      <c r="F635" s="583">
        <v>-22866.67</v>
      </c>
      <c r="H635" s="3" t="str">
        <f t="shared" si="9"/>
        <v>39909</v>
      </c>
    </row>
    <row r="636" spans="1:8" x14ac:dyDescent="0.25">
      <c r="A636" s="582" t="s">
        <v>2268</v>
      </c>
      <c r="B636" s="372" t="s">
        <v>2269</v>
      </c>
      <c r="C636" s="583">
        <v>2429.6</v>
      </c>
      <c r="D636" s="583">
        <v>9000</v>
      </c>
      <c r="E636" s="583">
        <v>9000</v>
      </c>
      <c r="F636" s="583">
        <v>-6570.4</v>
      </c>
      <c r="H636" s="3" t="str">
        <f t="shared" si="9"/>
        <v>39909</v>
      </c>
    </row>
    <row r="637" spans="1:8" x14ac:dyDescent="0.25">
      <c r="A637" s="582" t="s">
        <v>2270</v>
      </c>
      <c r="B637" s="372" t="s">
        <v>2271</v>
      </c>
      <c r="C637" s="583">
        <v>606.03</v>
      </c>
      <c r="D637" s="583">
        <v>8500</v>
      </c>
      <c r="E637" s="583">
        <v>8500</v>
      </c>
      <c r="F637" s="583">
        <v>-7893.97</v>
      </c>
      <c r="H637" s="3" t="str">
        <f t="shared" si="9"/>
        <v>39909</v>
      </c>
    </row>
    <row r="638" spans="1:8" x14ac:dyDescent="0.25">
      <c r="A638" s="582" t="s">
        <v>2272</v>
      </c>
      <c r="B638" s="372" t="s">
        <v>2273</v>
      </c>
      <c r="C638" s="583">
        <v>391.49</v>
      </c>
      <c r="D638" s="583">
        <v>0</v>
      </c>
      <c r="E638" s="583">
        <v>0</v>
      </c>
      <c r="F638" s="583">
        <v>391.49</v>
      </c>
      <c r="H638" s="3" t="str">
        <f t="shared" si="9"/>
        <v>39909</v>
      </c>
    </row>
    <row r="639" spans="1:8" x14ac:dyDescent="0.25">
      <c r="A639" s="582" t="s">
        <v>2276</v>
      </c>
      <c r="B639" s="372" t="s">
        <v>2277</v>
      </c>
      <c r="C639" s="583">
        <v>4047.86</v>
      </c>
      <c r="D639" s="583">
        <v>4500</v>
      </c>
      <c r="E639" s="583">
        <v>4500</v>
      </c>
      <c r="F639" s="583">
        <v>-452.14</v>
      </c>
      <c r="H639" s="3" t="str">
        <f t="shared" si="9"/>
        <v>39909</v>
      </c>
    </row>
    <row r="640" spans="1:8" x14ac:dyDescent="0.25">
      <c r="A640" s="582" t="s">
        <v>2278</v>
      </c>
      <c r="B640" s="372" t="s">
        <v>2279</v>
      </c>
      <c r="C640" s="583">
        <v>0</v>
      </c>
      <c r="D640" s="583">
        <v>500</v>
      </c>
      <c r="E640" s="583">
        <v>500</v>
      </c>
      <c r="F640" s="583">
        <v>-500</v>
      </c>
      <c r="H640" s="3" t="str">
        <f t="shared" si="9"/>
        <v>39909</v>
      </c>
    </row>
    <row r="641" spans="1:8" x14ac:dyDescent="0.25">
      <c r="A641" s="582" t="s">
        <v>2282</v>
      </c>
      <c r="B641" s="372" t="s">
        <v>2283</v>
      </c>
      <c r="C641" s="583">
        <v>2595.63</v>
      </c>
      <c r="D641" s="583">
        <v>20300</v>
      </c>
      <c r="E641" s="583">
        <v>20300</v>
      </c>
      <c r="F641" s="583">
        <v>-17704.37</v>
      </c>
      <c r="H641" s="3" t="str">
        <f t="shared" si="9"/>
        <v>39909</v>
      </c>
    </row>
    <row r="642" spans="1:8" x14ac:dyDescent="0.25">
      <c r="A642" s="582" t="s">
        <v>2284</v>
      </c>
      <c r="B642" s="372" t="s">
        <v>2285</v>
      </c>
      <c r="C642" s="583">
        <v>5828.74</v>
      </c>
      <c r="D642" s="583">
        <v>29000</v>
      </c>
      <c r="E642" s="583">
        <v>29000</v>
      </c>
      <c r="F642" s="583">
        <v>-23171.26</v>
      </c>
      <c r="H642" s="3" t="str">
        <f t="shared" si="9"/>
        <v>39909</v>
      </c>
    </row>
    <row r="643" spans="1:8" x14ac:dyDescent="0.25">
      <c r="A643" s="582" t="s">
        <v>2288</v>
      </c>
      <c r="B643" s="372" t="s">
        <v>2289</v>
      </c>
      <c r="C643" s="583">
        <v>33.799999999999997</v>
      </c>
      <c r="D643" s="583">
        <v>0</v>
      </c>
      <c r="E643" s="583">
        <v>0</v>
      </c>
      <c r="F643" s="583">
        <v>33.799999999999997</v>
      </c>
      <c r="H643" s="3" t="str">
        <f t="shared" si="9"/>
        <v>39909</v>
      </c>
    </row>
    <row r="644" spans="1:8" x14ac:dyDescent="0.25">
      <c r="A644" s="582" t="s">
        <v>2292</v>
      </c>
      <c r="B644" s="372" t="s">
        <v>2293</v>
      </c>
      <c r="C644" s="583">
        <v>0</v>
      </c>
      <c r="D644" s="583">
        <v>43400</v>
      </c>
      <c r="E644" s="583">
        <v>43400</v>
      </c>
      <c r="F644" s="583">
        <v>-43400</v>
      </c>
      <c r="H644" s="3" t="str">
        <f t="shared" si="9"/>
        <v>39909</v>
      </c>
    </row>
    <row r="645" spans="1:8" x14ac:dyDescent="0.25">
      <c r="A645" s="582" t="s">
        <v>2294</v>
      </c>
      <c r="B645" s="372" t="s">
        <v>2295</v>
      </c>
      <c r="C645" s="583">
        <v>696.83</v>
      </c>
      <c r="D645" s="583">
        <v>6600</v>
      </c>
      <c r="E645" s="583">
        <v>6600</v>
      </c>
      <c r="F645" s="583">
        <v>-5903.17</v>
      </c>
      <c r="H645" s="3" t="str">
        <f t="shared" si="9"/>
        <v>39909</v>
      </c>
    </row>
    <row r="646" spans="1:8" x14ac:dyDescent="0.25">
      <c r="A646" s="582" t="s">
        <v>2296</v>
      </c>
      <c r="B646" s="372" t="s">
        <v>2297</v>
      </c>
      <c r="C646" s="583">
        <v>0</v>
      </c>
      <c r="D646" s="583">
        <v>1000</v>
      </c>
      <c r="E646" s="583">
        <v>1000</v>
      </c>
      <c r="F646" s="583">
        <v>-1000</v>
      </c>
      <c r="H646" s="3" t="str">
        <f t="shared" si="9"/>
        <v>39909</v>
      </c>
    </row>
    <row r="647" spans="1:8" x14ac:dyDescent="0.25">
      <c r="A647" s="582" t="s">
        <v>2298</v>
      </c>
      <c r="B647" s="372" t="s">
        <v>2299</v>
      </c>
      <c r="C647" s="583">
        <v>1164.01</v>
      </c>
      <c r="D647" s="583">
        <v>300</v>
      </c>
      <c r="E647" s="583">
        <v>300</v>
      </c>
      <c r="F647" s="583">
        <v>864.01</v>
      </c>
      <c r="H647" s="3" t="str">
        <f t="shared" si="9"/>
        <v>39909</v>
      </c>
    </row>
    <row r="648" spans="1:8" x14ac:dyDescent="0.25">
      <c r="A648" s="582" t="s">
        <v>2300</v>
      </c>
      <c r="B648" s="372" t="s">
        <v>2301</v>
      </c>
      <c r="C648" s="583">
        <v>2476.15</v>
      </c>
      <c r="D648" s="583">
        <v>2100</v>
      </c>
      <c r="E648" s="583">
        <v>2100</v>
      </c>
      <c r="F648" s="583">
        <v>376.15</v>
      </c>
      <c r="H648" s="3" t="str">
        <f t="shared" si="9"/>
        <v>39909</v>
      </c>
    </row>
    <row r="649" spans="1:8" x14ac:dyDescent="0.25">
      <c r="A649" s="582" t="s">
        <v>2304</v>
      </c>
      <c r="B649" s="372" t="s">
        <v>2305</v>
      </c>
      <c r="C649" s="583">
        <v>0</v>
      </c>
      <c r="D649" s="583">
        <v>3200</v>
      </c>
      <c r="E649" s="583">
        <v>3200</v>
      </c>
      <c r="F649" s="583">
        <v>-3200</v>
      </c>
      <c r="H649" s="3" t="str">
        <f t="shared" si="9"/>
        <v>39909</v>
      </c>
    </row>
    <row r="650" spans="1:8" x14ac:dyDescent="0.25">
      <c r="A650" s="582" t="s">
        <v>2306</v>
      </c>
      <c r="B650" s="372" t="s">
        <v>2307</v>
      </c>
      <c r="C650" s="583">
        <v>81.3</v>
      </c>
      <c r="D650" s="583">
        <v>100</v>
      </c>
      <c r="E650" s="583">
        <v>100</v>
      </c>
      <c r="F650" s="583">
        <v>-18.7</v>
      </c>
      <c r="H650" s="3" t="str">
        <f t="shared" ref="H650:H713" si="10">LEFT(A650,5)</f>
        <v>39909</v>
      </c>
    </row>
    <row r="651" spans="1:8" x14ac:dyDescent="0.25">
      <c r="A651" s="582" t="s">
        <v>2312</v>
      </c>
      <c r="B651" s="372" t="s">
        <v>2313</v>
      </c>
      <c r="C651" s="583">
        <v>1400</v>
      </c>
      <c r="D651" s="583">
        <v>0</v>
      </c>
      <c r="E651" s="583">
        <v>0</v>
      </c>
      <c r="F651" s="583">
        <v>1400</v>
      </c>
      <c r="H651" s="3" t="str">
        <f t="shared" si="10"/>
        <v>39909</v>
      </c>
    </row>
    <row r="652" spans="1:8" x14ac:dyDescent="0.25">
      <c r="A652" s="582" t="s">
        <v>2318</v>
      </c>
      <c r="B652" s="372" t="s">
        <v>2319</v>
      </c>
      <c r="C652" s="583">
        <v>157.5</v>
      </c>
      <c r="D652" s="583">
        <v>200</v>
      </c>
      <c r="E652" s="583">
        <v>200</v>
      </c>
      <c r="F652" s="583">
        <v>-42.5</v>
      </c>
      <c r="H652" s="3" t="str">
        <f t="shared" si="10"/>
        <v>39909</v>
      </c>
    </row>
    <row r="653" spans="1:8" x14ac:dyDescent="0.25">
      <c r="A653" s="582" t="s">
        <v>2320</v>
      </c>
      <c r="B653" s="372" t="s">
        <v>2321</v>
      </c>
      <c r="C653" s="583">
        <v>567.11</v>
      </c>
      <c r="D653" s="583">
        <v>0</v>
      </c>
      <c r="E653" s="583">
        <v>0</v>
      </c>
      <c r="F653" s="583">
        <v>567.11</v>
      </c>
      <c r="H653" s="3" t="str">
        <f t="shared" si="10"/>
        <v>39909</v>
      </c>
    </row>
    <row r="654" spans="1:8" x14ac:dyDescent="0.25">
      <c r="A654" s="582" t="s">
        <v>2322</v>
      </c>
      <c r="B654" s="372" t="s">
        <v>2323</v>
      </c>
      <c r="C654" s="583">
        <v>562.5</v>
      </c>
      <c r="D654" s="583">
        <v>3000</v>
      </c>
      <c r="E654" s="583">
        <v>3000</v>
      </c>
      <c r="F654" s="583">
        <v>-2437.5</v>
      </c>
      <c r="H654" s="3" t="str">
        <f t="shared" si="10"/>
        <v>39909</v>
      </c>
    </row>
    <row r="655" spans="1:8" x14ac:dyDescent="0.25">
      <c r="A655" s="582" t="s">
        <v>2326</v>
      </c>
      <c r="B655" s="372" t="s">
        <v>2327</v>
      </c>
      <c r="C655" s="583">
        <v>0</v>
      </c>
      <c r="D655" s="583">
        <v>200</v>
      </c>
      <c r="E655" s="583">
        <v>200</v>
      </c>
      <c r="F655" s="583">
        <v>-200</v>
      </c>
      <c r="H655" s="3" t="str">
        <f t="shared" si="10"/>
        <v>39909</v>
      </c>
    </row>
    <row r="656" spans="1:8" x14ac:dyDescent="0.25">
      <c r="A656" s="582" t="s">
        <v>2330</v>
      </c>
      <c r="B656" s="372" t="s">
        <v>2331</v>
      </c>
      <c r="C656" s="583">
        <v>5203.63</v>
      </c>
      <c r="D656" s="583">
        <v>6300</v>
      </c>
      <c r="E656" s="583">
        <v>6300</v>
      </c>
      <c r="F656" s="583">
        <v>-1096.3699999999999</v>
      </c>
      <c r="H656" s="3" t="str">
        <f t="shared" si="10"/>
        <v>39909</v>
      </c>
    </row>
    <row r="657" spans="1:8" x14ac:dyDescent="0.25">
      <c r="A657" s="582" t="s">
        <v>2348</v>
      </c>
      <c r="B657" s="372" t="s">
        <v>2349</v>
      </c>
      <c r="C657" s="583">
        <v>0</v>
      </c>
      <c r="D657" s="583">
        <v>-3300</v>
      </c>
      <c r="E657" s="583">
        <v>-3300</v>
      </c>
      <c r="F657" s="583">
        <v>3300</v>
      </c>
      <c r="H657" s="3" t="str">
        <f t="shared" si="10"/>
        <v>39909</v>
      </c>
    </row>
    <row r="658" spans="1:8" x14ac:dyDescent="0.25">
      <c r="A658" s="582" t="s">
        <v>2356</v>
      </c>
      <c r="B658" s="372" t="s">
        <v>2357</v>
      </c>
      <c r="C658" s="583">
        <v>672.73</v>
      </c>
      <c r="D658" s="583">
        <v>0</v>
      </c>
      <c r="E658" s="583">
        <v>0</v>
      </c>
      <c r="F658" s="583">
        <v>672.73</v>
      </c>
      <c r="H658" s="3" t="str">
        <f t="shared" si="10"/>
        <v>39910</v>
      </c>
    </row>
    <row r="659" spans="1:8" x14ac:dyDescent="0.25">
      <c r="A659" s="582" t="s">
        <v>2378</v>
      </c>
      <c r="B659" s="372" t="s">
        <v>2379</v>
      </c>
      <c r="C659" s="583">
        <v>157</v>
      </c>
      <c r="D659" s="583">
        <v>100</v>
      </c>
      <c r="E659" s="583">
        <v>100</v>
      </c>
      <c r="F659" s="583">
        <v>57</v>
      </c>
      <c r="H659" s="3" t="str">
        <f t="shared" si="10"/>
        <v>39910</v>
      </c>
    </row>
    <row r="660" spans="1:8" x14ac:dyDescent="0.25">
      <c r="A660" s="582" t="s">
        <v>2380</v>
      </c>
      <c r="B660" s="372" t="s">
        <v>2381</v>
      </c>
      <c r="C660" s="583">
        <v>0</v>
      </c>
      <c r="D660" s="583">
        <v>400</v>
      </c>
      <c r="E660" s="583">
        <v>400</v>
      </c>
      <c r="F660" s="583">
        <v>-400</v>
      </c>
      <c r="H660" s="3" t="str">
        <f t="shared" si="10"/>
        <v>39910</v>
      </c>
    </row>
    <row r="661" spans="1:8" x14ac:dyDescent="0.25">
      <c r="A661" s="582" t="s">
        <v>2382</v>
      </c>
      <c r="B661" s="372" t="s">
        <v>2383</v>
      </c>
      <c r="C661" s="583">
        <v>15570.29</v>
      </c>
      <c r="D661" s="583">
        <v>38500</v>
      </c>
      <c r="E661" s="583">
        <v>38500</v>
      </c>
      <c r="F661" s="583">
        <v>-22929.71</v>
      </c>
      <c r="H661" s="3" t="str">
        <f t="shared" si="10"/>
        <v>39910</v>
      </c>
    </row>
    <row r="662" spans="1:8" x14ac:dyDescent="0.25">
      <c r="A662" s="582" t="s">
        <v>2408</v>
      </c>
      <c r="B662" s="372" t="s">
        <v>2409</v>
      </c>
      <c r="C662" s="583">
        <v>-8428.2099999999991</v>
      </c>
      <c r="D662" s="583">
        <v>0</v>
      </c>
      <c r="E662" s="583">
        <v>0</v>
      </c>
      <c r="F662" s="583">
        <v>-8428.2099999999991</v>
      </c>
      <c r="H662" s="3" t="str">
        <f t="shared" si="10"/>
        <v>39910</v>
      </c>
    </row>
    <row r="663" spans="1:8" x14ac:dyDescent="0.25">
      <c r="A663" s="582" t="s">
        <v>2610</v>
      </c>
      <c r="B663" s="372" t="s">
        <v>2611</v>
      </c>
      <c r="C663" s="583">
        <v>0</v>
      </c>
      <c r="D663" s="583">
        <v>300</v>
      </c>
      <c r="E663" s="583">
        <v>300</v>
      </c>
      <c r="F663" s="583">
        <v>-300</v>
      </c>
      <c r="H663" s="3" t="str">
        <f t="shared" si="10"/>
        <v>39913</v>
      </c>
    </row>
    <row r="664" spans="1:8" x14ac:dyDescent="0.25">
      <c r="A664" s="582" t="s">
        <v>2626</v>
      </c>
      <c r="B664" s="372" t="s">
        <v>2627</v>
      </c>
      <c r="C664" s="583">
        <v>0</v>
      </c>
      <c r="D664" s="583">
        <v>500</v>
      </c>
      <c r="E664" s="583">
        <v>500</v>
      </c>
      <c r="F664" s="583">
        <v>-500</v>
      </c>
      <c r="H664" s="3" t="str">
        <f t="shared" si="10"/>
        <v>39913</v>
      </c>
    </row>
    <row r="665" spans="1:8" x14ac:dyDescent="0.25">
      <c r="A665" s="582" t="s">
        <v>2636</v>
      </c>
      <c r="B665" s="372" t="s">
        <v>2637</v>
      </c>
      <c r="C665" s="583">
        <v>0</v>
      </c>
      <c r="D665" s="583">
        <v>200</v>
      </c>
      <c r="E665" s="583">
        <v>200</v>
      </c>
      <c r="F665" s="583">
        <v>-200</v>
      </c>
      <c r="H665" s="3" t="str">
        <f t="shared" si="10"/>
        <v>39913</v>
      </c>
    </row>
    <row r="666" spans="1:8" x14ac:dyDescent="0.25">
      <c r="A666" s="582" t="s">
        <v>2638</v>
      </c>
      <c r="B666" s="372" t="s">
        <v>2639</v>
      </c>
      <c r="C666" s="583">
        <v>0</v>
      </c>
      <c r="D666" s="583">
        <v>700</v>
      </c>
      <c r="E666" s="583">
        <v>700</v>
      </c>
      <c r="F666" s="583">
        <v>-700</v>
      </c>
      <c r="H666" s="3" t="str">
        <f t="shared" si="10"/>
        <v>39913</v>
      </c>
    </row>
    <row r="667" spans="1:8" x14ac:dyDescent="0.25">
      <c r="A667" s="582" t="s">
        <v>2664</v>
      </c>
      <c r="B667" s="372" t="s">
        <v>2665</v>
      </c>
      <c r="C667" s="583">
        <v>34006.14</v>
      </c>
      <c r="D667" s="583">
        <v>70900</v>
      </c>
      <c r="E667" s="583">
        <v>70900</v>
      </c>
      <c r="F667" s="583">
        <v>-36893.86</v>
      </c>
      <c r="H667" s="3" t="str">
        <f t="shared" si="10"/>
        <v>39914</v>
      </c>
    </row>
    <row r="668" spans="1:8" x14ac:dyDescent="0.25">
      <c r="A668" s="582" t="s">
        <v>2674</v>
      </c>
      <c r="B668" s="372" t="s">
        <v>2675</v>
      </c>
      <c r="C668" s="583">
        <v>0</v>
      </c>
      <c r="D668" s="583">
        <v>200</v>
      </c>
      <c r="E668" s="583">
        <v>200</v>
      </c>
      <c r="F668" s="583">
        <v>-200</v>
      </c>
      <c r="H668" s="3" t="str">
        <f t="shared" si="10"/>
        <v>39914</v>
      </c>
    </row>
    <row r="669" spans="1:8" x14ac:dyDescent="0.25">
      <c r="A669" s="582" t="s">
        <v>2688</v>
      </c>
      <c r="B669" s="372" t="s">
        <v>2689</v>
      </c>
      <c r="C669" s="583">
        <v>95004.31</v>
      </c>
      <c r="D669" s="583">
        <v>194100</v>
      </c>
      <c r="E669" s="583">
        <v>194100</v>
      </c>
      <c r="F669" s="583">
        <v>-99095.69</v>
      </c>
      <c r="H669" s="3" t="str">
        <f t="shared" si="10"/>
        <v>39915</v>
      </c>
    </row>
    <row r="670" spans="1:8" x14ac:dyDescent="0.25">
      <c r="A670" s="582" t="s">
        <v>2696</v>
      </c>
      <c r="B670" s="372" t="s">
        <v>2697</v>
      </c>
      <c r="C670" s="583">
        <v>26250</v>
      </c>
      <c r="D670" s="583">
        <v>0</v>
      </c>
      <c r="E670" s="583">
        <v>0</v>
      </c>
      <c r="F670" s="583">
        <v>26250</v>
      </c>
      <c r="H670" s="3" t="str">
        <f t="shared" si="10"/>
        <v>39915</v>
      </c>
    </row>
    <row r="671" spans="1:8" x14ac:dyDescent="0.25">
      <c r="A671" s="582" t="s">
        <v>2700</v>
      </c>
      <c r="B671" s="372" t="s">
        <v>2701</v>
      </c>
      <c r="C671" s="583">
        <v>0</v>
      </c>
      <c r="D671" s="583">
        <v>700</v>
      </c>
      <c r="E671" s="583">
        <v>700</v>
      </c>
      <c r="F671" s="583">
        <v>-700</v>
      </c>
      <c r="H671" s="3" t="str">
        <f t="shared" si="10"/>
        <v>39915</v>
      </c>
    </row>
    <row r="672" spans="1:8" x14ac:dyDescent="0.25">
      <c r="A672" s="582" t="s">
        <v>2706</v>
      </c>
      <c r="B672" s="372" t="s">
        <v>2707</v>
      </c>
      <c r="C672" s="583">
        <v>0</v>
      </c>
      <c r="D672" s="583">
        <v>300</v>
      </c>
      <c r="E672" s="583">
        <v>300</v>
      </c>
      <c r="F672" s="583">
        <v>-300</v>
      </c>
      <c r="H672" s="3" t="str">
        <f t="shared" si="10"/>
        <v>39915</v>
      </c>
    </row>
    <row r="673" spans="1:8" x14ac:dyDescent="0.25">
      <c r="A673" s="582" t="s">
        <v>7092</v>
      </c>
      <c r="B673" s="372" t="s">
        <v>2762</v>
      </c>
      <c r="C673" s="583">
        <v>0</v>
      </c>
      <c r="D673" s="583">
        <v>-85500</v>
      </c>
      <c r="E673" s="583">
        <v>-85500</v>
      </c>
      <c r="F673" s="583">
        <v>85500</v>
      </c>
      <c r="H673" s="3" t="str">
        <f t="shared" si="10"/>
        <v>39915</v>
      </c>
    </row>
    <row r="674" spans="1:8" x14ac:dyDescent="0.25">
      <c r="A674" s="582" t="s">
        <v>7093</v>
      </c>
      <c r="B674" s="372" t="s">
        <v>3085</v>
      </c>
      <c r="C674" s="583">
        <v>93708.47</v>
      </c>
      <c r="D674" s="583">
        <v>208400</v>
      </c>
      <c r="E674" s="583">
        <v>208400</v>
      </c>
      <c r="F674" s="583">
        <v>-114691.53</v>
      </c>
      <c r="H674" s="3" t="str">
        <f t="shared" si="10"/>
        <v>40001</v>
      </c>
    </row>
    <row r="675" spans="1:8" x14ac:dyDescent="0.25">
      <c r="A675" s="582" t="s">
        <v>7094</v>
      </c>
      <c r="B675" s="372" t="s">
        <v>3092</v>
      </c>
      <c r="C675" s="583">
        <v>54469.75</v>
      </c>
      <c r="D675" s="583">
        <v>0</v>
      </c>
      <c r="E675" s="583">
        <v>0</v>
      </c>
      <c r="F675" s="583">
        <v>54469.75</v>
      </c>
      <c r="H675" s="3" t="str">
        <f t="shared" si="10"/>
        <v>40001</v>
      </c>
    </row>
    <row r="676" spans="1:8" x14ac:dyDescent="0.25">
      <c r="A676" s="582" t="s">
        <v>7095</v>
      </c>
      <c r="B676" s="372" t="s">
        <v>3095</v>
      </c>
      <c r="C676" s="583">
        <v>163.81</v>
      </c>
      <c r="D676" s="583">
        <v>2200</v>
      </c>
      <c r="E676" s="583">
        <v>2200</v>
      </c>
      <c r="F676" s="583">
        <v>-2036.19</v>
      </c>
      <c r="H676" s="3" t="str">
        <f t="shared" si="10"/>
        <v>40001</v>
      </c>
    </row>
    <row r="677" spans="1:8" x14ac:dyDescent="0.25">
      <c r="A677" s="442" t="s">
        <v>7096</v>
      </c>
      <c r="B677" s="567" t="s">
        <v>3099</v>
      </c>
      <c r="C677" s="583">
        <v>2938</v>
      </c>
      <c r="D677" s="583">
        <v>3000</v>
      </c>
      <c r="E677" s="583">
        <v>3000</v>
      </c>
      <c r="F677" s="583">
        <v>-62</v>
      </c>
      <c r="H677" s="3" t="str">
        <f t="shared" si="10"/>
        <v>40001</v>
      </c>
    </row>
    <row r="678" spans="1:8" x14ac:dyDescent="0.25">
      <c r="A678" s="442" t="s">
        <v>7097</v>
      </c>
      <c r="B678" s="567" t="s">
        <v>3100</v>
      </c>
      <c r="C678" s="583">
        <v>300</v>
      </c>
      <c r="D678" s="583">
        <v>1800</v>
      </c>
      <c r="E678" s="583">
        <v>1800</v>
      </c>
      <c r="F678" s="583">
        <v>-1500</v>
      </c>
      <c r="H678" s="3" t="str">
        <f t="shared" si="10"/>
        <v>40001</v>
      </c>
    </row>
    <row r="679" spans="1:8" x14ac:dyDescent="0.25">
      <c r="A679" s="442" t="s">
        <v>7098</v>
      </c>
      <c r="B679" s="567" t="s">
        <v>3102</v>
      </c>
      <c r="C679" s="583">
        <v>50</v>
      </c>
      <c r="D679" s="583">
        <v>7000</v>
      </c>
      <c r="E679" s="583">
        <v>7000</v>
      </c>
      <c r="F679" s="583">
        <v>-6950</v>
      </c>
      <c r="H679" s="3" t="str">
        <f t="shared" si="10"/>
        <v>40001</v>
      </c>
    </row>
    <row r="680" spans="1:8" x14ac:dyDescent="0.25">
      <c r="A680" s="442" t="s">
        <v>7099</v>
      </c>
      <c r="B680" s="567" t="s">
        <v>3105</v>
      </c>
      <c r="C680" s="583">
        <v>0</v>
      </c>
      <c r="D680" s="583">
        <v>4000</v>
      </c>
      <c r="E680" s="583">
        <v>4000</v>
      </c>
      <c r="F680" s="583">
        <v>-4000</v>
      </c>
      <c r="H680" s="3" t="str">
        <f t="shared" si="10"/>
        <v>40001</v>
      </c>
    </row>
    <row r="681" spans="1:8" x14ac:dyDescent="0.25">
      <c r="A681" s="442" t="s">
        <v>7100</v>
      </c>
      <c r="B681" s="567" t="s">
        <v>3106</v>
      </c>
      <c r="C681" s="583">
        <v>0</v>
      </c>
      <c r="D681" s="583">
        <v>7000</v>
      </c>
      <c r="E681" s="583">
        <v>7000</v>
      </c>
      <c r="F681" s="583">
        <v>-7000</v>
      </c>
      <c r="H681" s="3" t="str">
        <f t="shared" si="10"/>
        <v>40001</v>
      </c>
    </row>
    <row r="682" spans="1:8" x14ac:dyDescent="0.25">
      <c r="A682" s="442" t="s">
        <v>7101</v>
      </c>
      <c r="B682" s="567" t="s">
        <v>3107</v>
      </c>
      <c r="C682" s="583">
        <v>0</v>
      </c>
      <c r="D682" s="583">
        <v>8100</v>
      </c>
      <c r="E682" s="583">
        <v>8100</v>
      </c>
      <c r="F682" s="583">
        <v>-8100</v>
      </c>
      <c r="H682" s="3" t="str">
        <f t="shared" si="10"/>
        <v>40001</v>
      </c>
    </row>
    <row r="683" spans="1:8" x14ac:dyDescent="0.25">
      <c r="A683" s="442" t="s">
        <v>7102</v>
      </c>
      <c r="B683" s="567" t="s">
        <v>3108</v>
      </c>
      <c r="C683" s="583">
        <v>0</v>
      </c>
      <c r="D683" s="583">
        <v>500</v>
      </c>
      <c r="E683" s="583">
        <v>500</v>
      </c>
      <c r="F683" s="583">
        <v>-500</v>
      </c>
      <c r="H683" s="3" t="str">
        <f t="shared" si="10"/>
        <v>40001</v>
      </c>
    </row>
    <row r="684" spans="1:8" x14ac:dyDescent="0.25">
      <c r="A684" s="442" t="s">
        <v>7103</v>
      </c>
      <c r="B684" s="567" t="s">
        <v>3113</v>
      </c>
      <c r="C684" s="583">
        <v>4898.2299999999996</v>
      </c>
      <c r="D684" s="583">
        <v>15000</v>
      </c>
      <c r="E684" s="583">
        <v>15000</v>
      </c>
      <c r="F684" s="583">
        <v>-10101.77</v>
      </c>
      <c r="H684" s="3" t="str">
        <f t="shared" si="10"/>
        <v>40001</v>
      </c>
    </row>
    <row r="685" spans="1:8" x14ac:dyDescent="0.25">
      <c r="A685" s="442" t="s">
        <v>7104</v>
      </c>
      <c r="B685" s="567" t="s">
        <v>3128</v>
      </c>
      <c r="C685" s="583">
        <v>96</v>
      </c>
      <c r="D685" s="583">
        <v>0</v>
      </c>
      <c r="E685" s="583">
        <v>0</v>
      </c>
      <c r="F685" s="583">
        <v>96</v>
      </c>
      <c r="H685" s="3" t="str">
        <f t="shared" si="10"/>
        <v>40001</v>
      </c>
    </row>
    <row r="686" spans="1:8" x14ac:dyDescent="0.25">
      <c r="A686" s="442" t="s">
        <v>7105</v>
      </c>
      <c r="B686" s="567" t="s">
        <v>3108</v>
      </c>
      <c r="C686" s="583">
        <v>0</v>
      </c>
      <c r="D686" s="583">
        <v>-500</v>
      </c>
      <c r="E686" s="583">
        <v>-500</v>
      </c>
      <c r="F686" s="583">
        <v>500</v>
      </c>
      <c r="H686" s="3" t="str">
        <f t="shared" si="10"/>
        <v>40001</v>
      </c>
    </row>
    <row r="687" spans="1:8" x14ac:dyDescent="0.25">
      <c r="A687" s="442" t="s">
        <v>7106</v>
      </c>
      <c r="B687" s="567" t="s">
        <v>3139</v>
      </c>
      <c r="C687" s="583">
        <v>-80244</v>
      </c>
      <c r="D687" s="583">
        <v>-245800</v>
      </c>
      <c r="E687" s="583">
        <v>-245800</v>
      </c>
      <c r="F687" s="583">
        <v>165556</v>
      </c>
      <c r="H687" s="3" t="str">
        <f t="shared" si="10"/>
        <v>40001</v>
      </c>
    </row>
    <row r="688" spans="1:8" x14ac:dyDescent="0.25">
      <c r="A688" s="442" t="s">
        <v>7107</v>
      </c>
      <c r="B688" s="567" t="s">
        <v>3141</v>
      </c>
      <c r="C688" s="583">
        <v>-116</v>
      </c>
      <c r="D688" s="583">
        <v>-1500</v>
      </c>
      <c r="E688" s="583">
        <v>-1500</v>
      </c>
      <c r="F688" s="583">
        <v>1384</v>
      </c>
      <c r="H688" s="3" t="str">
        <f t="shared" si="10"/>
        <v>40001</v>
      </c>
    </row>
    <row r="689" spans="1:8" x14ac:dyDescent="0.25">
      <c r="A689" s="442" t="s">
        <v>7108</v>
      </c>
      <c r="B689" s="567" t="s">
        <v>3142</v>
      </c>
      <c r="C689" s="583">
        <v>-40</v>
      </c>
      <c r="D689" s="583">
        <v>-200</v>
      </c>
      <c r="E689" s="583">
        <v>-200</v>
      </c>
      <c r="F689" s="583">
        <v>160</v>
      </c>
      <c r="H689" s="3" t="str">
        <f t="shared" si="10"/>
        <v>40001</v>
      </c>
    </row>
    <row r="690" spans="1:8" x14ac:dyDescent="0.25">
      <c r="A690" s="442" t="s">
        <v>7109</v>
      </c>
      <c r="B690" s="567" t="s">
        <v>3143</v>
      </c>
      <c r="C690" s="583">
        <v>0</v>
      </c>
      <c r="D690" s="583">
        <v>-500</v>
      </c>
      <c r="E690" s="583">
        <v>-500</v>
      </c>
      <c r="F690" s="583">
        <v>500</v>
      </c>
      <c r="H690" s="3" t="str">
        <f t="shared" si="10"/>
        <v>40001</v>
      </c>
    </row>
    <row r="691" spans="1:8" x14ac:dyDescent="0.25">
      <c r="A691" s="442" t="s">
        <v>7110</v>
      </c>
      <c r="B691" s="567" t="s">
        <v>3144</v>
      </c>
      <c r="C691" s="583">
        <v>-6382.31</v>
      </c>
      <c r="D691" s="583">
        <v>-12500</v>
      </c>
      <c r="E691" s="583">
        <v>-12500</v>
      </c>
      <c r="F691" s="583">
        <v>6117.69</v>
      </c>
      <c r="H691" s="3" t="str">
        <f t="shared" si="10"/>
        <v>40001</v>
      </c>
    </row>
    <row r="692" spans="1:8" x14ac:dyDescent="0.25">
      <c r="A692" s="442" t="s">
        <v>7111</v>
      </c>
      <c r="B692" s="567" t="s">
        <v>3148</v>
      </c>
      <c r="C692" s="583">
        <v>81887.179999999993</v>
      </c>
      <c r="D692" s="583">
        <v>161900</v>
      </c>
      <c r="E692" s="583">
        <v>161900</v>
      </c>
      <c r="F692" s="583">
        <v>-80012.820000000007</v>
      </c>
      <c r="H692" s="3" t="str">
        <f t="shared" si="10"/>
        <v>40101</v>
      </c>
    </row>
    <row r="693" spans="1:8" x14ac:dyDescent="0.25">
      <c r="A693" s="442" t="s">
        <v>7112</v>
      </c>
      <c r="B693" s="567" t="s">
        <v>3156</v>
      </c>
      <c r="C693" s="583">
        <v>122.6</v>
      </c>
      <c r="D693" s="583">
        <v>800</v>
      </c>
      <c r="E693" s="583">
        <v>800</v>
      </c>
      <c r="F693" s="583">
        <v>-677.4</v>
      </c>
      <c r="H693" s="3" t="str">
        <f t="shared" si="10"/>
        <v>40101</v>
      </c>
    </row>
    <row r="694" spans="1:8" x14ac:dyDescent="0.25">
      <c r="A694" s="442" t="s">
        <v>7113</v>
      </c>
      <c r="B694" s="567" t="s">
        <v>3160</v>
      </c>
      <c r="C694" s="583">
        <v>12626</v>
      </c>
      <c r="D694" s="583">
        <v>12500</v>
      </c>
      <c r="E694" s="583">
        <v>12500</v>
      </c>
      <c r="F694" s="583">
        <v>126</v>
      </c>
      <c r="H694" s="3" t="str">
        <f t="shared" si="10"/>
        <v>40101</v>
      </c>
    </row>
    <row r="695" spans="1:8" x14ac:dyDescent="0.25">
      <c r="A695" s="442" t="s">
        <v>7114</v>
      </c>
      <c r="B695" s="567" t="s">
        <v>3183</v>
      </c>
      <c r="C695" s="583">
        <v>0</v>
      </c>
      <c r="D695" s="583">
        <v>1500</v>
      </c>
      <c r="E695" s="583">
        <v>1500</v>
      </c>
      <c r="F695" s="583">
        <v>-1500</v>
      </c>
      <c r="H695" s="3" t="str">
        <f t="shared" si="10"/>
        <v>40101</v>
      </c>
    </row>
    <row r="696" spans="1:8" x14ac:dyDescent="0.25">
      <c r="A696" s="442" t="s">
        <v>7115</v>
      </c>
      <c r="B696" s="567" t="s">
        <v>3189</v>
      </c>
      <c r="C696" s="583">
        <v>0</v>
      </c>
      <c r="D696" s="583">
        <v>126390</v>
      </c>
      <c r="E696" s="583">
        <v>90000</v>
      </c>
      <c r="F696" s="583">
        <v>-90000</v>
      </c>
      <c r="H696" s="3" t="str">
        <f t="shared" si="10"/>
        <v>40101</v>
      </c>
    </row>
    <row r="697" spans="1:8" x14ac:dyDescent="0.25">
      <c r="A697" s="442" t="s">
        <v>7116</v>
      </c>
      <c r="B697" s="567" t="s">
        <v>3190</v>
      </c>
      <c r="C697" s="583">
        <v>2310</v>
      </c>
      <c r="D697" s="583">
        <v>11000</v>
      </c>
      <c r="E697" s="583">
        <v>11000</v>
      </c>
      <c r="F697" s="583">
        <v>-8690</v>
      </c>
      <c r="H697" s="3" t="str">
        <f t="shared" si="10"/>
        <v>40101</v>
      </c>
    </row>
    <row r="698" spans="1:8" x14ac:dyDescent="0.25">
      <c r="A698" s="442" t="s">
        <v>7117</v>
      </c>
      <c r="B698" s="567" t="s">
        <v>3198</v>
      </c>
      <c r="C698" s="583">
        <v>14400</v>
      </c>
      <c r="D698" s="583">
        <v>14400</v>
      </c>
      <c r="E698" s="583">
        <v>14400</v>
      </c>
      <c r="F698" s="583">
        <v>0</v>
      </c>
      <c r="H698" s="3" t="str">
        <f t="shared" si="10"/>
        <v>40101</v>
      </c>
    </row>
    <row r="699" spans="1:8" x14ac:dyDescent="0.25">
      <c r="A699" s="442" t="s">
        <v>7118</v>
      </c>
      <c r="B699" s="567" t="s">
        <v>3202</v>
      </c>
      <c r="C699" s="583">
        <v>0</v>
      </c>
      <c r="D699" s="583">
        <v>20000</v>
      </c>
      <c r="E699" s="583">
        <v>20000</v>
      </c>
      <c r="F699" s="583">
        <v>-20000</v>
      </c>
      <c r="H699" s="3" t="str">
        <f t="shared" si="10"/>
        <v>40101</v>
      </c>
    </row>
    <row r="700" spans="1:8" x14ac:dyDescent="0.25">
      <c r="A700" s="442" t="s">
        <v>7119</v>
      </c>
      <c r="B700" s="567" t="s">
        <v>3219</v>
      </c>
      <c r="C700" s="583">
        <v>47744.54</v>
      </c>
      <c r="D700" s="583">
        <v>94800</v>
      </c>
      <c r="E700" s="583">
        <v>94800</v>
      </c>
      <c r="F700" s="583">
        <v>-47055.46</v>
      </c>
      <c r="H700" s="3" t="str">
        <f t="shared" si="10"/>
        <v>40901</v>
      </c>
    </row>
    <row r="701" spans="1:8" x14ac:dyDescent="0.25">
      <c r="A701" s="442" t="s">
        <v>7120</v>
      </c>
      <c r="B701" s="567" t="s">
        <v>3230</v>
      </c>
      <c r="C701" s="583">
        <v>0</v>
      </c>
      <c r="D701" s="583">
        <v>200</v>
      </c>
      <c r="E701" s="583">
        <v>200</v>
      </c>
      <c r="F701" s="583">
        <v>-200</v>
      </c>
      <c r="H701" s="3" t="str">
        <f t="shared" si="10"/>
        <v>40901</v>
      </c>
    </row>
    <row r="702" spans="1:8" x14ac:dyDescent="0.25">
      <c r="A702" s="442" t="s">
        <v>7121</v>
      </c>
      <c r="B702" s="567" t="s">
        <v>3231</v>
      </c>
      <c r="C702" s="583">
        <v>0</v>
      </c>
      <c r="D702" s="583">
        <v>3000</v>
      </c>
      <c r="E702" s="583">
        <v>3000</v>
      </c>
      <c r="F702" s="583">
        <v>-3000</v>
      </c>
      <c r="H702" s="3" t="str">
        <f t="shared" si="10"/>
        <v>40901</v>
      </c>
    </row>
    <row r="703" spans="1:8" x14ac:dyDescent="0.25">
      <c r="A703" s="442" t="s">
        <v>7122</v>
      </c>
      <c r="B703" s="567" t="s">
        <v>3234</v>
      </c>
      <c r="C703" s="583">
        <v>0</v>
      </c>
      <c r="D703" s="583">
        <v>600</v>
      </c>
      <c r="E703" s="583">
        <v>600</v>
      </c>
      <c r="F703" s="583">
        <v>-600</v>
      </c>
      <c r="H703" s="3" t="str">
        <f t="shared" si="10"/>
        <v>40901</v>
      </c>
    </row>
    <row r="704" spans="1:8" x14ac:dyDescent="0.25">
      <c r="A704" s="442" t="s">
        <v>7123</v>
      </c>
      <c r="B704" s="567" t="s">
        <v>3236</v>
      </c>
      <c r="C704" s="583">
        <v>0</v>
      </c>
      <c r="D704" s="583">
        <v>400</v>
      </c>
      <c r="E704" s="583">
        <v>400</v>
      </c>
      <c r="F704" s="583">
        <v>-400</v>
      </c>
      <c r="H704" s="3" t="str">
        <f t="shared" si="10"/>
        <v>40901</v>
      </c>
    </row>
    <row r="705" spans="1:8" x14ac:dyDescent="0.25">
      <c r="A705" s="442" t="s">
        <v>7124</v>
      </c>
      <c r="B705" s="567" t="s">
        <v>3237</v>
      </c>
      <c r="C705" s="583">
        <v>0</v>
      </c>
      <c r="D705" s="583">
        <v>2400</v>
      </c>
      <c r="E705" s="583">
        <v>2400</v>
      </c>
      <c r="F705" s="583">
        <v>-2400</v>
      </c>
      <c r="H705" s="3" t="str">
        <f t="shared" si="10"/>
        <v>40901</v>
      </c>
    </row>
    <row r="706" spans="1:8" x14ac:dyDescent="0.25">
      <c r="A706" s="442" t="s">
        <v>7125</v>
      </c>
      <c r="B706" s="567" t="s">
        <v>3238</v>
      </c>
      <c r="C706" s="583">
        <v>0</v>
      </c>
      <c r="D706" s="583">
        <v>300</v>
      </c>
      <c r="E706" s="583">
        <v>300</v>
      </c>
      <c r="F706" s="583">
        <v>-300</v>
      </c>
      <c r="H706" s="3" t="str">
        <f t="shared" si="10"/>
        <v>40901</v>
      </c>
    </row>
    <row r="707" spans="1:8" x14ac:dyDescent="0.25">
      <c r="A707" s="442" t="s">
        <v>7126</v>
      </c>
      <c r="B707" s="567" t="s">
        <v>3241</v>
      </c>
      <c r="C707" s="583">
        <v>99</v>
      </c>
      <c r="D707" s="583">
        <v>200</v>
      </c>
      <c r="E707" s="583">
        <v>200</v>
      </c>
      <c r="F707" s="583">
        <v>-101</v>
      </c>
      <c r="H707" s="3" t="str">
        <f t="shared" si="10"/>
        <v>40901</v>
      </c>
    </row>
    <row r="708" spans="1:8" x14ac:dyDescent="0.25">
      <c r="A708" s="442" t="s">
        <v>7127</v>
      </c>
      <c r="B708" s="567" t="s">
        <v>3243</v>
      </c>
      <c r="C708" s="583">
        <v>195.2</v>
      </c>
      <c r="D708" s="583">
        <v>1600</v>
      </c>
      <c r="E708" s="583">
        <v>1600</v>
      </c>
      <c r="F708" s="583">
        <v>-1404.8</v>
      </c>
      <c r="H708" s="3" t="str">
        <f t="shared" si="10"/>
        <v>40901</v>
      </c>
    </row>
    <row r="709" spans="1:8" x14ac:dyDescent="0.25">
      <c r="A709" s="442" t="s">
        <v>7128</v>
      </c>
      <c r="B709" s="567" t="s">
        <v>3250</v>
      </c>
      <c r="C709" s="583">
        <v>575</v>
      </c>
      <c r="D709" s="583">
        <v>2800</v>
      </c>
      <c r="E709" s="583">
        <v>2800</v>
      </c>
      <c r="F709" s="583">
        <v>-2225</v>
      </c>
      <c r="H709" s="3" t="str">
        <f t="shared" si="10"/>
        <v>40901</v>
      </c>
    </row>
    <row r="710" spans="1:8" x14ac:dyDescent="0.25">
      <c r="A710" s="442" t="s">
        <v>7129</v>
      </c>
      <c r="B710" s="567" t="s">
        <v>3260</v>
      </c>
      <c r="C710" s="583">
        <v>0</v>
      </c>
      <c r="D710" s="583">
        <v>2100</v>
      </c>
      <c r="E710" s="583">
        <v>2100</v>
      </c>
      <c r="F710" s="583">
        <v>-2100</v>
      </c>
      <c r="H710" s="3" t="str">
        <f t="shared" si="10"/>
        <v>40901</v>
      </c>
    </row>
    <row r="711" spans="1:8" x14ac:dyDescent="0.25">
      <c r="A711" s="442" t="s">
        <v>7130</v>
      </c>
      <c r="B711" s="567" t="s">
        <v>3272</v>
      </c>
      <c r="C711" s="583">
        <v>45335.34</v>
      </c>
      <c r="D711" s="583">
        <v>88700</v>
      </c>
      <c r="E711" s="583">
        <v>88700</v>
      </c>
      <c r="F711" s="583">
        <v>-43364.66</v>
      </c>
      <c r="H711" s="3" t="str">
        <f t="shared" si="10"/>
        <v>41001</v>
      </c>
    </row>
    <row r="712" spans="1:8" x14ac:dyDescent="0.25">
      <c r="A712" s="442" t="s">
        <v>7131</v>
      </c>
      <c r="B712" s="567" t="s">
        <v>3278</v>
      </c>
      <c r="C712" s="583">
        <v>122.45</v>
      </c>
      <c r="D712" s="583">
        <v>500</v>
      </c>
      <c r="E712" s="583">
        <v>500</v>
      </c>
      <c r="F712" s="583">
        <v>-377.55</v>
      </c>
      <c r="H712" s="3" t="str">
        <f t="shared" si="10"/>
        <v>41001</v>
      </c>
    </row>
    <row r="713" spans="1:8" x14ac:dyDescent="0.25">
      <c r="A713" s="442" t="s">
        <v>7132</v>
      </c>
      <c r="B713" s="567" t="s">
        <v>3279</v>
      </c>
      <c r="C713" s="583">
        <v>348</v>
      </c>
      <c r="D713" s="583">
        <v>400</v>
      </c>
      <c r="E713" s="583">
        <v>400</v>
      </c>
      <c r="F713" s="583">
        <v>-52</v>
      </c>
      <c r="H713" s="3" t="str">
        <f t="shared" si="10"/>
        <v>41001</v>
      </c>
    </row>
    <row r="714" spans="1:8" x14ac:dyDescent="0.25">
      <c r="A714" s="442" t="s">
        <v>7133</v>
      </c>
      <c r="B714" s="567" t="s">
        <v>3286</v>
      </c>
      <c r="C714" s="583">
        <v>12</v>
      </c>
      <c r="D714" s="583">
        <v>0</v>
      </c>
      <c r="E714" s="583">
        <v>0</v>
      </c>
      <c r="F714" s="583">
        <v>12</v>
      </c>
      <c r="H714" s="3" t="str">
        <f t="shared" ref="H714:H777" si="11">LEFT(A714,5)</f>
        <v>41001</v>
      </c>
    </row>
    <row r="715" spans="1:8" x14ac:dyDescent="0.25">
      <c r="A715" s="442" t="s">
        <v>7134</v>
      </c>
      <c r="B715" s="567" t="s">
        <v>3290</v>
      </c>
      <c r="C715" s="583">
        <v>798</v>
      </c>
      <c r="D715" s="583">
        <v>2500</v>
      </c>
      <c r="E715" s="583">
        <v>2500</v>
      </c>
      <c r="F715" s="583">
        <v>-1702</v>
      </c>
      <c r="H715" s="3" t="str">
        <f t="shared" si="11"/>
        <v>41001</v>
      </c>
    </row>
    <row r="716" spans="1:8" x14ac:dyDescent="0.25">
      <c r="A716" s="442" t="s">
        <v>7135</v>
      </c>
      <c r="B716" s="567" t="s">
        <v>3292</v>
      </c>
      <c r="C716" s="583">
        <v>266.64</v>
      </c>
      <c r="D716" s="583">
        <v>0</v>
      </c>
      <c r="E716" s="583">
        <v>0</v>
      </c>
      <c r="F716" s="583">
        <v>266.64</v>
      </c>
      <c r="H716" s="3" t="str">
        <f t="shared" si="11"/>
        <v>41001</v>
      </c>
    </row>
    <row r="717" spans="1:8" x14ac:dyDescent="0.25">
      <c r="A717" s="442" t="s">
        <v>7136</v>
      </c>
      <c r="B717" s="567" t="s">
        <v>3297</v>
      </c>
      <c r="C717" s="583">
        <v>16668.22</v>
      </c>
      <c r="D717" s="583">
        <v>18000</v>
      </c>
      <c r="E717" s="583">
        <v>18000</v>
      </c>
      <c r="F717" s="583">
        <v>-1331.78</v>
      </c>
      <c r="H717" s="3" t="str">
        <f t="shared" si="11"/>
        <v>41001</v>
      </c>
    </row>
    <row r="718" spans="1:8" x14ac:dyDescent="0.25">
      <c r="A718" s="442" t="s">
        <v>7137</v>
      </c>
      <c r="B718" s="567" t="s">
        <v>3298</v>
      </c>
      <c r="C718" s="583">
        <v>9546.2099999999991</v>
      </c>
      <c r="D718" s="583">
        <v>30500</v>
      </c>
      <c r="E718" s="583">
        <v>30500</v>
      </c>
      <c r="F718" s="583">
        <v>-20953.79</v>
      </c>
      <c r="H718" s="3" t="str">
        <f t="shared" si="11"/>
        <v>41001</v>
      </c>
    </row>
    <row r="719" spans="1:8" x14ac:dyDescent="0.25">
      <c r="A719" s="442" t="s">
        <v>7138</v>
      </c>
      <c r="B719" s="567" t="s">
        <v>3299</v>
      </c>
      <c r="C719" s="583">
        <v>2000</v>
      </c>
      <c r="D719" s="583">
        <v>2000</v>
      </c>
      <c r="E719" s="583">
        <v>2000</v>
      </c>
      <c r="F719" s="583">
        <v>0</v>
      </c>
      <c r="H719" s="3" t="str">
        <f t="shared" si="11"/>
        <v>41001</v>
      </c>
    </row>
    <row r="720" spans="1:8" x14ac:dyDescent="0.25">
      <c r="A720" s="442" t="s">
        <v>7139</v>
      </c>
      <c r="B720" s="567" t="s">
        <v>3300</v>
      </c>
      <c r="C720" s="583">
        <v>0</v>
      </c>
      <c r="D720" s="583">
        <v>2000</v>
      </c>
      <c r="E720" s="583">
        <v>2000</v>
      </c>
      <c r="F720" s="583">
        <v>-2000</v>
      </c>
      <c r="H720" s="3" t="str">
        <f t="shared" si="11"/>
        <v>41001</v>
      </c>
    </row>
    <row r="721" spans="1:8" x14ac:dyDescent="0.25">
      <c r="A721" s="442" t="s">
        <v>7140</v>
      </c>
      <c r="B721" s="567" t="s">
        <v>3304</v>
      </c>
      <c r="C721" s="583">
        <v>322</v>
      </c>
      <c r="D721" s="583">
        <v>11000</v>
      </c>
      <c r="E721" s="583">
        <v>11000</v>
      </c>
      <c r="F721" s="583">
        <v>-10678</v>
      </c>
      <c r="H721" s="3" t="str">
        <f t="shared" si="11"/>
        <v>41001</v>
      </c>
    </row>
    <row r="722" spans="1:8" x14ac:dyDescent="0.25">
      <c r="A722" s="442" t="s">
        <v>7141</v>
      </c>
      <c r="B722" s="567" t="s">
        <v>3306</v>
      </c>
      <c r="C722" s="583">
        <v>0</v>
      </c>
      <c r="D722" s="583">
        <v>3000</v>
      </c>
      <c r="E722" s="583">
        <v>3000</v>
      </c>
      <c r="F722" s="583">
        <v>-3000</v>
      </c>
      <c r="H722" s="3" t="str">
        <f t="shared" si="11"/>
        <v>41001</v>
      </c>
    </row>
    <row r="723" spans="1:8" x14ac:dyDescent="0.25">
      <c r="A723" s="442" t="s">
        <v>7142</v>
      </c>
      <c r="B723" s="567" t="s">
        <v>3307</v>
      </c>
      <c r="C723" s="583">
        <v>3600</v>
      </c>
      <c r="D723" s="583">
        <v>20000</v>
      </c>
      <c r="E723" s="583">
        <v>20000</v>
      </c>
      <c r="F723" s="583">
        <v>-16400</v>
      </c>
      <c r="H723" s="3" t="str">
        <f t="shared" si="11"/>
        <v>41001</v>
      </c>
    </row>
    <row r="724" spans="1:8" x14ac:dyDescent="0.25">
      <c r="A724" s="442" t="s">
        <v>7143</v>
      </c>
      <c r="B724" s="567" t="s">
        <v>3316</v>
      </c>
      <c r="C724" s="583">
        <v>0</v>
      </c>
      <c r="D724" s="583">
        <v>-58900</v>
      </c>
      <c r="E724" s="583">
        <v>-58900</v>
      </c>
      <c r="F724" s="583">
        <v>58900</v>
      </c>
      <c r="H724" s="3" t="str">
        <f t="shared" si="11"/>
        <v>41001</v>
      </c>
    </row>
    <row r="725" spans="1:8" x14ac:dyDescent="0.25">
      <c r="A725" s="442" t="s">
        <v>7144</v>
      </c>
      <c r="B725" s="567" t="s">
        <v>3318</v>
      </c>
      <c r="C725" s="583">
        <v>0</v>
      </c>
      <c r="D725" s="583">
        <v>-2400</v>
      </c>
      <c r="E725" s="583">
        <v>-2400</v>
      </c>
      <c r="F725" s="583">
        <v>2400</v>
      </c>
      <c r="H725" s="3" t="str">
        <f t="shared" si="11"/>
        <v>41001</v>
      </c>
    </row>
    <row r="726" spans="1:8" x14ac:dyDescent="0.25">
      <c r="A726" s="442" t="s">
        <v>7145</v>
      </c>
      <c r="B726" s="567" t="s">
        <v>3321</v>
      </c>
      <c r="C726" s="583">
        <v>0</v>
      </c>
      <c r="D726" s="583">
        <v>200</v>
      </c>
      <c r="E726" s="583">
        <v>200</v>
      </c>
      <c r="F726" s="583">
        <v>-200</v>
      </c>
      <c r="H726" s="3" t="str">
        <f t="shared" si="11"/>
        <v>42001</v>
      </c>
    </row>
    <row r="727" spans="1:8" x14ac:dyDescent="0.25">
      <c r="A727" s="442" t="s">
        <v>7146</v>
      </c>
      <c r="B727" s="567" t="s">
        <v>3322</v>
      </c>
      <c r="C727" s="583">
        <v>10342</v>
      </c>
      <c r="D727" s="583">
        <v>8100</v>
      </c>
      <c r="E727" s="583">
        <v>8100</v>
      </c>
      <c r="F727" s="583">
        <v>2242</v>
      </c>
      <c r="H727" s="3" t="str">
        <f t="shared" si="11"/>
        <v>42001</v>
      </c>
    </row>
    <row r="728" spans="1:8" x14ac:dyDescent="0.25">
      <c r="A728" s="442" t="s">
        <v>7147</v>
      </c>
      <c r="B728" s="567" t="s">
        <v>3324</v>
      </c>
      <c r="C728" s="583">
        <v>272.60000000000002</v>
      </c>
      <c r="D728" s="583">
        <v>200</v>
      </c>
      <c r="E728" s="583">
        <v>200</v>
      </c>
      <c r="F728" s="583">
        <v>72.599999999999994</v>
      </c>
      <c r="H728" s="3" t="str">
        <f t="shared" si="11"/>
        <v>42001</v>
      </c>
    </row>
    <row r="729" spans="1:8" x14ac:dyDescent="0.25">
      <c r="A729" s="442" t="s">
        <v>7148</v>
      </c>
      <c r="B729" s="567" t="s">
        <v>3326</v>
      </c>
      <c r="C729" s="583">
        <v>0</v>
      </c>
      <c r="D729" s="583">
        <v>3000</v>
      </c>
      <c r="E729" s="583">
        <v>3000</v>
      </c>
      <c r="F729" s="583">
        <v>-3000</v>
      </c>
      <c r="H729" s="3" t="str">
        <f t="shared" si="11"/>
        <v>42001</v>
      </c>
    </row>
    <row r="730" spans="1:8" x14ac:dyDescent="0.25">
      <c r="A730" s="442" t="s">
        <v>7149</v>
      </c>
      <c r="B730" s="567" t="s">
        <v>3327</v>
      </c>
      <c r="C730" s="583">
        <v>441.86</v>
      </c>
      <c r="D730" s="583">
        <v>0</v>
      </c>
      <c r="E730" s="583">
        <v>0</v>
      </c>
      <c r="F730" s="583">
        <v>441.86</v>
      </c>
      <c r="H730" s="3" t="str">
        <f t="shared" si="11"/>
        <v>42001</v>
      </c>
    </row>
    <row r="731" spans="1:8" x14ac:dyDescent="0.25">
      <c r="A731" s="442" t="s">
        <v>7150</v>
      </c>
      <c r="B731" s="567" t="s">
        <v>3329</v>
      </c>
      <c r="C731" s="583">
        <v>0</v>
      </c>
      <c r="D731" s="583">
        <v>100</v>
      </c>
      <c r="E731" s="583">
        <v>100</v>
      </c>
      <c r="F731" s="583">
        <v>-100</v>
      </c>
      <c r="H731" s="3" t="str">
        <f t="shared" si="11"/>
        <v>42001</v>
      </c>
    </row>
    <row r="732" spans="1:8" x14ac:dyDescent="0.25">
      <c r="A732" s="442" t="s">
        <v>7151</v>
      </c>
      <c r="B732" s="567" t="s">
        <v>3330</v>
      </c>
      <c r="C732" s="583">
        <v>0</v>
      </c>
      <c r="D732" s="583">
        <v>400</v>
      </c>
      <c r="E732" s="583">
        <v>400</v>
      </c>
      <c r="F732" s="583">
        <v>-400</v>
      </c>
      <c r="H732" s="3" t="str">
        <f t="shared" si="11"/>
        <v>42001</v>
      </c>
    </row>
    <row r="733" spans="1:8" x14ac:dyDescent="0.25">
      <c r="A733" s="442" t="s">
        <v>7152</v>
      </c>
      <c r="B733" s="567" t="s">
        <v>3334</v>
      </c>
      <c r="C733" s="583">
        <v>462</v>
      </c>
      <c r="D733" s="583">
        <v>0</v>
      </c>
      <c r="E733" s="583">
        <v>0</v>
      </c>
      <c r="F733" s="583">
        <v>462</v>
      </c>
      <c r="H733" s="3" t="str">
        <f t="shared" si="11"/>
        <v>42001</v>
      </c>
    </row>
    <row r="734" spans="1:8" x14ac:dyDescent="0.25">
      <c r="A734" s="442" t="s">
        <v>7153</v>
      </c>
      <c r="B734" s="567" t="s">
        <v>3336</v>
      </c>
      <c r="C734" s="583">
        <v>3850</v>
      </c>
      <c r="D734" s="583">
        <v>0</v>
      </c>
      <c r="E734" s="583">
        <v>0</v>
      </c>
      <c r="F734" s="583">
        <v>3850</v>
      </c>
      <c r="H734" s="3" t="str">
        <f t="shared" si="11"/>
        <v>42001</v>
      </c>
    </row>
    <row r="735" spans="1:8" x14ac:dyDescent="0.25">
      <c r="A735" s="442" t="s">
        <v>7154</v>
      </c>
      <c r="B735" s="567" t="s">
        <v>3337</v>
      </c>
      <c r="C735" s="583">
        <v>-597.02</v>
      </c>
      <c r="D735" s="583">
        <v>0</v>
      </c>
      <c r="E735" s="583">
        <v>0</v>
      </c>
      <c r="F735" s="583">
        <v>-597.02</v>
      </c>
      <c r="H735" s="3" t="str">
        <f t="shared" si="11"/>
        <v>42001</v>
      </c>
    </row>
    <row r="736" spans="1:8" x14ac:dyDescent="0.25">
      <c r="A736" s="442" t="s">
        <v>7155</v>
      </c>
      <c r="B736" s="567" t="s">
        <v>3322</v>
      </c>
      <c r="C736" s="583">
        <v>-4590</v>
      </c>
      <c r="D736" s="583">
        <v>-8100</v>
      </c>
      <c r="E736" s="583">
        <v>-8100</v>
      </c>
      <c r="F736" s="583">
        <v>3510</v>
      </c>
      <c r="H736" s="3" t="str">
        <f t="shared" si="11"/>
        <v>42001</v>
      </c>
    </row>
    <row r="737" spans="1:8" x14ac:dyDescent="0.25">
      <c r="A737" s="442" t="s">
        <v>7156</v>
      </c>
      <c r="B737" s="567" t="s">
        <v>3341</v>
      </c>
      <c r="C737" s="583">
        <v>-21</v>
      </c>
      <c r="D737" s="583">
        <v>-100</v>
      </c>
      <c r="E737" s="583">
        <v>-100</v>
      </c>
      <c r="F737" s="583">
        <v>79</v>
      </c>
      <c r="H737" s="3" t="str">
        <f t="shared" si="11"/>
        <v>42001</v>
      </c>
    </row>
    <row r="738" spans="1:8" x14ac:dyDescent="0.25">
      <c r="A738" s="442" t="s">
        <v>7157</v>
      </c>
      <c r="B738" s="567" t="s">
        <v>3342</v>
      </c>
      <c r="C738" s="583">
        <v>-1010</v>
      </c>
      <c r="D738" s="583">
        <v>-4900</v>
      </c>
      <c r="E738" s="583">
        <v>-4900</v>
      </c>
      <c r="F738" s="583">
        <v>3890</v>
      </c>
      <c r="H738" s="3" t="str">
        <f t="shared" si="11"/>
        <v>42001</v>
      </c>
    </row>
    <row r="739" spans="1:8" x14ac:dyDescent="0.25">
      <c r="A739" s="442" t="s">
        <v>7158</v>
      </c>
      <c r="B739" s="567" t="s">
        <v>3343</v>
      </c>
      <c r="C739" s="583">
        <v>-4293</v>
      </c>
      <c r="D739" s="583">
        <v>-10800</v>
      </c>
      <c r="E739" s="583">
        <v>-10800</v>
      </c>
      <c r="F739" s="583">
        <v>6507</v>
      </c>
      <c r="H739" s="3" t="str">
        <f t="shared" si="11"/>
        <v>42001</v>
      </c>
    </row>
    <row r="740" spans="1:8" x14ac:dyDescent="0.25">
      <c r="A740" s="442" t="s">
        <v>7159</v>
      </c>
      <c r="B740" s="567" t="s">
        <v>3344</v>
      </c>
      <c r="C740" s="583">
        <v>-19121</v>
      </c>
      <c r="D740" s="583">
        <v>-33500</v>
      </c>
      <c r="E740" s="583">
        <v>-33500</v>
      </c>
      <c r="F740" s="583">
        <v>14379</v>
      </c>
      <c r="H740" s="3" t="str">
        <f t="shared" si="11"/>
        <v>42001</v>
      </c>
    </row>
    <row r="741" spans="1:8" x14ac:dyDescent="0.25">
      <c r="A741" s="442" t="s">
        <v>7160</v>
      </c>
      <c r="B741" s="567" t="s">
        <v>3345</v>
      </c>
      <c r="C741" s="583">
        <v>-48000</v>
      </c>
      <c r="D741" s="583">
        <v>-131600</v>
      </c>
      <c r="E741" s="583">
        <v>-131600</v>
      </c>
      <c r="F741" s="583">
        <v>83600</v>
      </c>
      <c r="H741" s="3" t="str">
        <f t="shared" si="11"/>
        <v>42001</v>
      </c>
    </row>
    <row r="742" spans="1:8" x14ac:dyDescent="0.25">
      <c r="A742" s="442" t="s">
        <v>7161</v>
      </c>
      <c r="B742" s="567" t="s">
        <v>3346</v>
      </c>
      <c r="C742" s="583">
        <v>-50</v>
      </c>
      <c r="D742" s="583">
        <v>0</v>
      </c>
      <c r="E742" s="583">
        <v>0</v>
      </c>
      <c r="F742" s="583">
        <v>-50</v>
      </c>
      <c r="H742" s="3" t="str">
        <f t="shared" si="11"/>
        <v>42001</v>
      </c>
    </row>
    <row r="743" spans="1:8" x14ac:dyDescent="0.25">
      <c r="A743" s="442" t="s">
        <v>7162</v>
      </c>
      <c r="B743" s="567" t="s">
        <v>3347</v>
      </c>
      <c r="C743" s="583">
        <v>-343</v>
      </c>
      <c r="D743" s="583">
        <v>0</v>
      </c>
      <c r="E743" s="583">
        <v>0</v>
      </c>
      <c r="F743" s="583">
        <v>-343</v>
      </c>
      <c r="H743" s="3" t="str">
        <f t="shared" si="11"/>
        <v>42001</v>
      </c>
    </row>
    <row r="744" spans="1:8" x14ac:dyDescent="0.25">
      <c r="A744" s="442" t="s">
        <v>7163</v>
      </c>
      <c r="B744" s="567" t="s">
        <v>3349</v>
      </c>
      <c r="C744" s="583">
        <v>-1764</v>
      </c>
      <c r="D744" s="583">
        <v>0</v>
      </c>
      <c r="E744" s="583">
        <v>0</v>
      </c>
      <c r="F744" s="583">
        <v>-1764</v>
      </c>
      <c r="H744" s="3" t="str">
        <f t="shared" si="11"/>
        <v>42001</v>
      </c>
    </row>
    <row r="745" spans="1:8" x14ac:dyDescent="0.25">
      <c r="A745" s="442" t="s">
        <v>7164</v>
      </c>
      <c r="B745" s="567" t="s">
        <v>3350</v>
      </c>
      <c r="C745" s="583">
        <v>-209.5</v>
      </c>
      <c r="D745" s="583">
        <v>-8700</v>
      </c>
      <c r="E745" s="583">
        <v>-8700</v>
      </c>
      <c r="F745" s="583">
        <v>8490.5</v>
      </c>
      <c r="H745" s="3" t="str">
        <f t="shared" si="11"/>
        <v>42001</v>
      </c>
    </row>
    <row r="746" spans="1:8" x14ac:dyDescent="0.25">
      <c r="A746" s="442" t="s">
        <v>7165</v>
      </c>
      <c r="B746" s="567" t="s">
        <v>3366</v>
      </c>
      <c r="C746" s="583">
        <v>78</v>
      </c>
      <c r="D746" s="583">
        <v>0</v>
      </c>
      <c r="E746" s="583">
        <v>0</v>
      </c>
      <c r="F746" s="583">
        <v>78</v>
      </c>
      <c r="H746" s="3" t="str">
        <f t="shared" si="11"/>
        <v>42002</v>
      </c>
    </row>
    <row r="747" spans="1:8" x14ac:dyDescent="0.25">
      <c r="A747" s="442" t="s">
        <v>7166</v>
      </c>
      <c r="B747" s="567" t="s">
        <v>3372</v>
      </c>
      <c r="C747" s="583">
        <v>0</v>
      </c>
      <c r="D747" s="583">
        <v>-100</v>
      </c>
      <c r="E747" s="583">
        <v>-100</v>
      </c>
      <c r="F747" s="583">
        <v>100</v>
      </c>
      <c r="H747" s="3" t="str">
        <f t="shared" si="11"/>
        <v>42002</v>
      </c>
    </row>
    <row r="748" spans="1:8" x14ac:dyDescent="0.25">
      <c r="A748" s="442" t="s">
        <v>7167</v>
      </c>
      <c r="B748" s="567" t="s">
        <v>3373</v>
      </c>
      <c r="C748" s="583">
        <v>0</v>
      </c>
      <c r="D748" s="583">
        <v>-200</v>
      </c>
      <c r="E748" s="583">
        <v>-200</v>
      </c>
      <c r="F748" s="583">
        <v>200</v>
      </c>
      <c r="H748" s="3" t="str">
        <f t="shared" si="11"/>
        <v>42002</v>
      </c>
    </row>
    <row r="749" spans="1:8" x14ac:dyDescent="0.25">
      <c r="A749" s="442" t="s">
        <v>7168</v>
      </c>
      <c r="B749" s="567" t="s">
        <v>3374</v>
      </c>
      <c r="C749" s="583">
        <v>0</v>
      </c>
      <c r="D749" s="583">
        <v>-400</v>
      </c>
      <c r="E749" s="583">
        <v>-400</v>
      </c>
      <c r="F749" s="583">
        <v>400</v>
      </c>
      <c r="H749" s="3" t="str">
        <f t="shared" si="11"/>
        <v>42002</v>
      </c>
    </row>
    <row r="750" spans="1:8" x14ac:dyDescent="0.25">
      <c r="A750" s="442" t="s">
        <v>7169</v>
      </c>
      <c r="B750" s="567" t="s">
        <v>3376</v>
      </c>
      <c r="C750" s="583">
        <v>-1038</v>
      </c>
      <c r="D750" s="583">
        <v>-200</v>
      </c>
      <c r="E750" s="583">
        <v>-200</v>
      </c>
      <c r="F750" s="583">
        <v>-838</v>
      </c>
      <c r="H750" s="3" t="str">
        <f t="shared" si="11"/>
        <v>42002</v>
      </c>
    </row>
    <row r="751" spans="1:8" x14ac:dyDescent="0.25">
      <c r="A751" s="442" t="s">
        <v>7170</v>
      </c>
      <c r="B751" s="567" t="s">
        <v>3379</v>
      </c>
      <c r="C751" s="583">
        <v>-1221</v>
      </c>
      <c r="D751" s="583">
        <v>-200</v>
      </c>
      <c r="E751" s="583">
        <v>-200</v>
      </c>
      <c r="F751" s="583">
        <v>-1021</v>
      </c>
      <c r="H751" s="3" t="str">
        <f t="shared" si="11"/>
        <v>42002</v>
      </c>
    </row>
    <row r="752" spans="1:8" x14ac:dyDescent="0.25">
      <c r="A752" s="442" t="s">
        <v>7171</v>
      </c>
      <c r="B752" s="567" t="s">
        <v>3380</v>
      </c>
      <c r="C752" s="583">
        <v>-750</v>
      </c>
      <c r="D752" s="583">
        <v>-400</v>
      </c>
      <c r="E752" s="583">
        <v>-400</v>
      </c>
      <c r="F752" s="583">
        <v>-350</v>
      </c>
      <c r="H752" s="3" t="str">
        <f t="shared" si="11"/>
        <v>42002</v>
      </c>
    </row>
    <row r="753" spans="1:8" x14ac:dyDescent="0.25">
      <c r="A753" s="442" t="s">
        <v>7172</v>
      </c>
      <c r="B753" s="567" t="s">
        <v>3382</v>
      </c>
      <c r="C753" s="583">
        <v>-37</v>
      </c>
      <c r="D753" s="583">
        <v>0</v>
      </c>
      <c r="E753" s="583">
        <v>0</v>
      </c>
      <c r="F753" s="583">
        <v>-37</v>
      </c>
      <c r="H753" s="3" t="str">
        <f t="shared" si="11"/>
        <v>42002</v>
      </c>
    </row>
    <row r="754" spans="1:8" x14ac:dyDescent="0.25">
      <c r="A754" s="442" t="s">
        <v>7173</v>
      </c>
      <c r="B754" s="567" t="s">
        <v>3394</v>
      </c>
      <c r="C754" s="583">
        <v>-839.99</v>
      </c>
      <c r="D754" s="583">
        <v>-1700</v>
      </c>
      <c r="E754" s="583">
        <v>-1700</v>
      </c>
      <c r="F754" s="583">
        <v>860.01</v>
      </c>
      <c r="H754" s="3" t="str">
        <f t="shared" si="11"/>
        <v>42002</v>
      </c>
    </row>
    <row r="755" spans="1:8" x14ac:dyDescent="0.25">
      <c r="A755" s="442" t="s">
        <v>7174</v>
      </c>
      <c r="B755" s="567" t="s">
        <v>3404</v>
      </c>
      <c r="C755" s="583">
        <v>-10013</v>
      </c>
      <c r="D755" s="583">
        <v>-1000</v>
      </c>
      <c r="E755" s="583">
        <v>-1000</v>
      </c>
      <c r="F755" s="583">
        <v>-9013</v>
      </c>
      <c r="H755" s="3" t="str">
        <f t="shared" si="11"/>
        <v>42003</v>
      </c>
    </row>
    <row r="756" spans="1:8" x14ac:dyDescent="0.25">
      <c r="A756" s="442" t="s">
        <v>7175</v>
      </c>
      <c r="B756" s="567" t="s">
        <v>3405</v>
      </c>
      <c r="C756" s="583">
        <v>-111</v>
      </c>
      <c r="D756" s="583">
        <v>-1500</v>
      </c>
      <c r="E756" s="583">
        <v>-1500</v>
      </c>
      <c r="F756" s="583">
        <v>1389</v>
      </c>
      <c r="H756" s="3" t="str">
        <f t="shared" si="11"/>
        <v>42003</v>
      </c>
    </row>
    <row r="757" spans="1:8" x14ac:dyDescent="0.25">
      <c r="A757" s="442" t="s">
        <v>7176</v>
      </c>
      <c r="B757" s="567" t="s">
        <v>3406</v>
      </c>
      <c r="C757" s="583">
        <v>0</v>
      </c>
      <c r="D757" s="583">
        <v>-1100</v>
      </c>
      <c r="E757" s="583">
        <v>-1100</v>
      </c>
      <c r="F757" s="583">
        <v>1100</v>
      </c>
      <c r="H757" s="3" t="str">
        <f t="shared" si="11"/>
        <v>42003</v>
      </c>
    </row>
    <row r="758" spans="1:8" x14ac:dyDescent="0.25">
      <c r="A758" s="442" t="s">
        <v>7177</v>
      </c>
      <c r="B758" s="567" t="s">
        <v>3407</v>
      </c>
      <c r="C758" s="583">
        <v>0</v>
      </c>
      <c r="D758" s="583">
        <v>-200</v>
      </c>
      <c r="E758" s="583">
        <v>-200</v>
      </c>
      <c r="F758" s="583">
        <v>200</v>
      </c>
      <c r="H758" s="3" t="str">
        <f t="shared" si="11"/>
        <v>42003</v>
      </c>
    </row>
    <row r="759" spans="1:8" x14ac:dyDescent="0.25">
      <c r="A759" s="442" t="s">
        <v>7178</v>
      </c>
      <c r="B759" s="567" t="s">
        <v>3409</v>
      </c>
      <c r="C759" s="583">
        <v>-10.5</v>
      </c>
      <c r="D759" s="583">
        <v>-300</v>
      </c>
      <c r="E759" s="583">
        <v>-300</v>
      </c>
      <c r="F759" s="583">
        <v>289.5</v>
      </c>
      <c r="H759" s="3" t="str">
        <f t="shared" si="11"/>
        <v>42003</v>
      </c>
    </row>
    <row r="760" spans="1:8" x14ac:dyDescent="0.25">
      <c r="A760" s="442" t="s">
        <v>7179</v>
      </c>
      <c r="B760" s="567" t="s">
        <v>3410</v>
      </c>
      <c r="C760" s="583">
        <v>-207</v>
      </c>
      <c r="D760" s="583">
        <v>-1000</v>
      </c>
      <c r="E760" s="583">
        <v>-1000</v>
      </c>
      <c r="F760" s="583">
        <v>793</v>
      </c>
      <c r="H760" s="3" t="str">
        <f t="shared" si="11"/>
        <v>42003</v>
      </c>
    </row>
    <row r="761" spans="1:8" x14ac:dyDescent="0.25">
      <c r="A761" s="442" t="s">
        <v>7180</v>
      </c>
      <c r="B761" s="567" t="s">
        <v>3411</v>
      </c>
      <c r="C761" s="583">
        <v>0</v>
      </c>
      <c r="D761" s="583">
        <v>-200</v>
      </c>
      <c r="E761" s="583">
        <v>-200</v>
      </c>
      <c r="F761" s="583">
        <v>200</v>
      </c>
      <c r="H761" s="3" t="str">
        <f t="shared" si="11"/>
        <v>42003</v>
      </c>
    </row>
    <row r="762" spans="1:8" x14ac:dyDescent="0.25">
      <c r="A762" s="442" t="s">
        <v>7181</v>
      </c>
      <c r="B762" s="567" t="s">
        <v>3413</v>
      </c>
      <c r="C762" s="583">
        <v>-10.5</v>
      </c>
      <c r="D762" s="583">
        <v>-1900</v>
      </c>
      <c r="E762" s="583">
        <v>-1900</v>
      </c>
      <c r="F762" s="583">
        <v>1889.5</v>
      </c>
      <c r="H762" s="3" t="str">
        <f t="shared" si="11"/>
        <v>42003</v>
      </c>
    </row>
    <row r="763" spans="1:8" x14ac:dyDescent="0.25">
      <c r="A763" s="442" t="s">
        <v>7182</v>
      </c>
      <c r="B763" s="567" t="s">
        <v>3414</v>
      </c>
      <c r="C763" s="583">
        <v>0</v>
      </c>
      <c r="D763" s="583">
        <v>-100</v>
      </c>
      <c r="E763" s="583">
        <v>-100</v>
      </c>
      <c r="F763" s="583">
        <v>100</v>
      </c>
      <c r="H763" s="3" t="str">
        <f t="shared" si="11"/>
        <v>42003</v>
      </c>
    </row>
    <row r="764" spans="1:8" x14ac:dyDescent="0.25">
      <c r="A764" s="442" t="s">
        <v>7183</v>
      </c>
      <c r="B764" s="567" t="s">
        <v>3415</v>
      </c>
      <c r="C764" s="583">
        <v>-910</v>
      </c>
      <c r="D764" s="583">
        <v>-27000</v>
      </c>
      <c r="E764" s="583">
        <v>-27000</v>
      </c>
      <c r="F764" s="583">
        <v>26090</v>
      </c>
      <c r="H764" s="3" t="str">
        <f t="shared" si="11"/>
        <v>42003</v>
      </c>
    </row>
    <row r="765" spans="1:8" x14ac:dyDescent="0.25">
      <c r="A765" s="442" t="s">
        <v>7184</v>
      </c>
      <c r="B765" s="567" t="s">
        <v>3417</v>
      </c>
      <c r="C765" s="583">
        <v>-89</v>
      </c>
      <c r="D765" s="583">
        <v>-400</v>
      </c>
      <c r="E765" s="583">
        <v>-400</v>
      </c>
      <c r="F765" s="583">
        <v>311</v>
      </c>
      <c r="H765" s="3" t="str">
        <f t="shared" si="11"/>
        <v>42003</v>
      </c>
    </row>
    <row r="766" spans="1:8" x14ac:dyDescent="0.25">
      <c r="A766" s="442" t="s">
        <v>7185</v>
      </c>
      <c r="B766" s="567" t="s">
        <v>3423</v>
      </c>
      <c r="C766" s="583">
        <v>0</v>
      </c>
      <c r="D766" s="583">
        <v>-300</v>
      </c>
      <c r="E766" s="583">
        <v>-300</v>
      </c>
      <c r="F766" s="583">
        <v>300</v>
      </c>
      <c r="H766" s="3" t="str">
        <f t="shared" si="11"/>
        <v>42004</v>
      </c>
    </row>
    <row r="767" spans="1:8" x14ac:dyDescent="0.25">
      <c r="A767" s="442" t="s">
        <v>7186</v>
      </c>
      <c r="B767" s="567" t="s">
        <v>3427</v>
      </c>
      <c r="C767" s="583">
        <v>-1676</v>
      </c>
      <c r="D767" s="583">
        <v>-2100</v>
      </c>
      <c r="E767" s="583">
        <v>-2100</v>
      </c>
      <c r="F767" s="583">
        <v>424</v>
      </c>
      <c r="H767" s="3" t="str">
        <f t="shared" si="11"/>
        <v>42004</v>
      </c>
    </row>
    <row r="768" spans="1:8" x14ac:dyDescent="0.25">
      <c r="A768" s="442" t="s">
        <v>7187</v>
      </c>
      <c r="B768" s="567" t="s">
        <v>3431</v>
      </c>
      <c r="C768" s="583">
        <v>0</v>
      </c>
      <c r="D768" s="583">
        <v>-400</v>
      </c>
      <c r="E768" s="583">
        <v>-400</v>
      </c>
      <c r="F768" s="583">
        <v>400</v>
      </c>
      <c r="H768" s="3" t="str">
        <f t="shared" si="11"/>
        <v>42004</v>
      </c>
    </row>
    <row r="769" spans="1:8" x14ac:dyDescent="0.25">
      <c r="A769" s="442" t="s">
        <v>7188</v>
      </c>
      <c r="B769" s="567" t="s">
        <v>3439</v>
      </c>
      <c r="C769" s="583">
        <v>0</v>
      </c>
      <c r="D769" s="583">
        <v>-400</v>
      </c>
      <c r="E769" s="583">
        <v>-400</v>
      </c>
      <c r="F769" s="583">
        <v>400</v>
      </c>
      <c r="H769" s="3" t="str">
        <f t="shared" si="11"/>
        <v>42004</v>
      </c>
    </row>
    <row r="770" spans="1:8" x14ac:dyDescent="0.25">
      <c r="A770" s="442" t="s">
        <v>7189</v>
      </c>
      <c r="B770" s="567" t="s">
        <v>3441</v>
      </c>
      <c r="C770" s="583">
        <v>0</v>
      </c>
      <c r="D770" s="583">
        <v>-200</v>
      </c>
      <c r="E770" s="583">
        <v>-200</v>
      </c>
      <c r="F770" s="583">
        <v>200</v>
      </c>
      <c r="H770" s="3" t="str">
        <f t="shared" si="11"/>
        <v>42004</v>
      </c>
    </row>
    <row r="771" spans="1:8" x14ac:dyDescent="0.25">
      <c r="A771" s="442" t="s">
        <v>7190</v>
      </c>
      <c r="B771" s="567" t="s">
        <v>3446</v>
      </c>
      <c r="C771" s="583">
        <v>0</v>
      </c>
      <c r="D771" s="583">
        <v>-1100</v>
      </c>
      <c r="E771" s="583">
        <v>-1100</v>
      </c>
      <c r="F771" s="583">
        <v>1100</v>
      </c>
      <c r="H771" s="3" t="str">
        <f t="shared" si="11"/>
        <v>42004</v>
      </c>
    </row>
    <row r="772" spans="1:8" x14ac:dyDescent="0.25">
      <c r="A772" s="442" t="s">
        <v>7191</v>
      </c>
      <c r="B772" s="567" t="s">
        <v>3447</v>
      </c>
      <c r="C772" s="583">
        <v>0</v>
      </c>
      <c r="D772" s="583">
        <v>-100</v>
      </c>
      <c r="E772" s="583">
        <v>-100</v>
      </c>
      <c r="F772" s="583">
        <v>100</v>
      </c>
      <c r="H772" s="3" t="str">
        <f t="shared" si="11"/>
        <v>42004</v>
      </c>
    </row>
    <row r="773" spans="1:8" x14ac:dyDescent="0.25">
      <c r="A773" s="442" t="s">
        <v>7192</v>
      </c>
      <c r="B773" s="567" t="s">
        <v>3450</v>
      </c>
      <c r="C773" s="583">
        <v>31460.5</v>
      </c>
      <c r="D773" s="583">
        <v>63800</v>
      </c>
      <c r="E773" s="583">
        <v>63800</v>
      </c>
      <c r="F773" s="583">
        <v>-32339.5</v>
      </c>
      <c r="H773" s="3" t="str">
        <f t="shared" si="11"/>
        <v>42005</v>
      </c>
    </row>
    <row r="774" spans="1:8" x14ac:dyDescent="0.25">
      <c r="A774" s="442" t="s">
        <v>7193</v>
      </c>
      <c r="B774" s="567" t="s">
        <v>3455</v>
      </c>
      <c r="C774" s="583">
        <v>0</v>
      </c>
      <c r="D774" s="583">
        <v>1000</v>
      </c>
      <c r="E774" s="583">
        <v>1000</v>
      </c>
      <c r="F774" s="583">
        <v>-1000</v>
      </c>
      <c r="H774" s="3" t="str">
        <f t="shared" si="11"/>
        <v>42005</v>
      </c>
    </row>
    <row r="775" spans="1:8" x14ac:dyDescent="0.25">
      <c r="A775" s="442" t="s">
        <v>7194</v>
      </c>
      <c r="B775" s="567" t="s">
        <v>3466</v>
      </c>
      <c r="C775" s="583">
        <v>-42820</v>
      </c>
      <c r="D775" s="583">
        <v>-550000</v>
      </c>
      <c r="E775" s="583">
        <v>-550000</v>
      </c>
      <c r="F775" s="583">
        <v>507180</v>
      </c>
      <c r="H775" s="3" t="str">
        <f t="shared" si="11"/>
        <v>42005</v>
      </c>
    </row>
    <row r="776" spans="1:8" x14ac:dyDescent="0.25">
      <c r="A776" s="442" t="s">
        <v>7195</v>
      </c>
      <c r="B776" s="567" t="s">
        <v>3470</v>
      </c>
      <c r="C776" s="583">
        <v>0</v>
      </c>
      <c r="D776" s="583">
        <v>1500</v>
      </c>
      <c r="E776" s="583">
        <v>1500</v>
      </c>
      <c r="F776" s="583">
        <v>-1500</v>
      </c>
      <c r="H776" s="3" t="str">
        <f t="shared" si="11"/>
        <v>43001</v>
      </c>
    </row>
    <row r="777" spans="1:8" x14ac:dyDescent="0.25">
      <c r="A777" s="442" t="s">
        <v>7196</v>
      </c>
      <c r="B777" s="567" t="s">
        <v>3475</v>
      </c>
      <c r="C777" s="583">
        <v>0</v>
      </c>
      <c r="D777" s="583">
        <v>500</v>
      </c>
      <c r="E777" s="583">
        <v>500</v>
      </c>
      <c r="F777" s="583">
        <v>-500</v>
      </c>
      <c r="H777" s="3" t="str">
        <f t="shared" si="11"/>
        <v>43001</v>
      </c>
    </row>
    <row r="778" spans="1:8" x14ac:dyDescent="0.25">
      <c r="A778" s="442" t="s">
        <v>7197</v>
      </c>
      <c r="B778" s="567" t="s">
        <v>3477</v>
      </c>
      <c r="C778" s="583">
        <v>0</v>
      </c>
      <c r="D778" s="583">
        <v>4800</v>
      </c>
      <c r="E778" s="583">
        <v>4800</v>
      </c>
      <c r="F778" s="583">
        <v>-4800</v>
      </c>
      <c r="H778" s="3" t="str">
        <f t="shared" ref="H778:H841" si="12">LEFT(A778,5)</f>
        <v>43001</v>
      </c>
    </row>
    <row r="779" spans="1:8" x14ac:dyDescent="0.25">
      <c r="A779" s="442" t="s">
        <v>7198</v>
      </c>
      <c r="B779" s="567" t="s">
        <v>3485</v>
      </c>
      <c r="C779" s="583">
        <v>0</v>
      </c>
      <c r="D779" s="583">
        <v>200</v>
      </c>
      <c r="E779" s="583">
        <v>200</v>
      </c>
      <c r="F779" s="583">
        <v>-200</v>
      </c>
      <c r="H779" s="3" t="str">
        <f t="shared" si="12"/>
        <v>43001</v>
      </c>
    </row>
    <row r="780" spans="1:8" x14ac:dyDescent="0.25">
      <c r="A780" s="442" t="s">
        <v>7199</v>
      </c>
      <c r="B780" s="567" t="s">
        <v>3495</v>
      </c>
      <c r="C780" s="583">
        <v>0</v>
      </c>
      <c r="D780" s="583">
        <v>-300</v>
      </c>
      <c r="E780" s="583">
        <v>-300</v>
      </c>
      <c r="F780" s="583">
        <v>300</v>
      </c>
      <c r="H780" s="3" t="str">
        <f t="shared" si="12"/>
        <v>43001</v>
      </c>
    </row>
    <row r="781" spans="1:8" x14ac:dyDescent="0.25">
      <c r="A781" s="442" t="s">
        <v>7200</v>
      </c>
      <c r="B781" s="567" t="s">
        <v>3787</v>
      </c>
      <c r="C781" s="583">
        <v>18775.23</v>
      </c>
      <c r="D781" s="583">
        <v>62700</v>
      </c>
      <c r="E781" s="583">
        <v>62700</v>
      </c>
      <c r="F781" s="583">
        <v>-43924.77</v>
      </c>
      <c r="H781" s="3" t="str">
        <f t="shared" si="12"/>
        <v>49901</v>
      </c>
    </row>
    <row r="782" spans="1:8" x14ac:dyDescent="0.25">
      <c r="A782" s="442" t="s">
        <v>7201</v>
      </c>
      <c r="B782" s="567" t="s">
        <v>3792</v>
      </c>
      <c r="C782" s="583">
        <v>2058.86</v>
      </c>
      <c r="D782" s="583">
        <v>0</v>
      </c>
      <c r="E782" s="583">
        <v>0</v>
      </c>
      <c r="F782" s="583">
        <v>2058.86</v>
      </c>
      <c r="H782" s="3" t="str">
        <f t="shared" si="12"/>
        <v>49901</v>
      </c>
    </row>
    <row r="783" spans="1:8" x14ac:dyDescent="0.25">
      <c r="A783" s="442" t="s">
        <v>7202</v>
      </c>
      <c r="B783" s="567" t="s">
        <v>3794</v>
      </c>
      <c r="C783" s="583">
        <v>-300</v>
      </c>
      <c r="D783" s="583">
        <v>0</v>
      </c>
      <c r="E783" s="583">
        <v>0</v>
      </c>
      <c r="F783" s="583">
        <v>-300</v>
      </c>
      <c r="H783" s="3" t="str">
        <f t="shared" si="12"/>
        <v>49901</v>
      </c>
    </row>
    <row r="784" spans="1:8" x14ac:dyDescent="0.25">
      <c r="A784" s="442" t="s">
        <v>7203</v>
      </c>
      <c r="B784" s="567" t="s">
        <v>3795</v>
      </c>
      <c r="C784" s="583">
        <v>728.5</v>
      </c>
      <c r="D784" s="583">
        <v>1000</v>
      </c>
      <c r="E784" s="583">
        <v>1000</v>
      </c>
      <c r="F784" s="583">
        <v>-271.5</v>
      </c>
      <c r="H784" s="3" t="str">
        <f t="shared" si="12"/>
        <v>49901</v>
      </c>
    </row>
    <row r="785" spans="1:8" x14ac:dyDescent="0.25">
      <c r="A785" s="442" t="s">
        <v>7204</v>
      </c>
      <c r="B785" s="567" t="s">
        <v>3796</v>
      </c>
      <c r="C785" s="583">
        <v>0</v>
      </c>
      <c r="D785" s="583">
        <v>400</v>
      </c>
      <c r="E785" s="583">
        <v>400</v>
      </c>
      <c r="F785" s="583">
        <v>-400</v>
      </c>
      <c r="H785" s="3" t="str">
        <f t="shared" si="12"/>
        <v>49901</v>
      </c>
    </row>
    <row r="786" spans="1:8" x14ac:dyDescent="0.25">
      <c r="A786" s="442" t="s">
        <v>7205</v>
      </c>
      <c r="B786" s="567" t="s">
        <v>3797</v>
      </c>
      <c r="C786" s="583">
        <v>0</v>
      </c>
      <c r="D786" s="583">
        <v>100</v>
      </c>
      <c r="E786" s="583">
        <v>100</v>
      </c>
      <c r="F786" s="583">
        <v>-100</v>
      </c>
      <c r="H786" s="3" t="str">
        <f t="shared" si="12"/>
        <v>49901</v>
      </c>
    </row>
    <row r="787" spans="1:8" x14ac:dyDescent="0.25">
      <c r="A787" s="442" t="s">
        <v>7206</v>
      </c>
      <c r="B787" s="567" t="s">
        <v>3799</v>
      </c>
      <c r="C787" s="583">
        <v>0</v>
      </c>
      <c r="D787" s="583">
        <v>5000</v>
      </c>
      <c r="E787" s="583">
        <v>5000</v>
      </c>
      <c r="F787" s="583">
        <v>-5000</v>
      </c>
      <c r="H787" s="3" t="str">
        <f t="shared" si="12"/>
        <v>49901</v>
      </c>
    </row>
    <row r="788" spans="1:8" x14ac:dyDescent="0.25">
      <c r="A788" s="442" t="s">
        <v>7207</v>
      </c>
      <c r="B788" s="567" t="s">
        <v>3800</v>
      </c>
      <c r="C788" s="583">
        <v>0</v>
      </c>
      <c r="D788" s="583">
        <v>300</v>
      </c>
      <c r="E788" s="583">
        <v>300</v>
      </c>
      <c r="F788" s="583">
        <v>-300</v>
      </c>
      <c r="G788" s="567"/>
      <c r="H788" s="584" t="str">
        <f t="shared" si="12"/>
        <v>49901</v>
      </c>
    </row>
    <row r="789" spans="1:8" x14ac:dyDescent="0.25">
      <c r="A789" s="442" t="s">
        <v>21</v>
      </c>
      <c r="B789" s="567" t="s">
        <v>21</v>
      </c>
      <c r="C789" s="583" t="s">
        <v>7208</v>
      </c>
      <c r="D789" s="583" t="s">
        <v>7209</v>
      </c>
      <c r="E789" s="583" t="s">
        <v>7210</v>
      </c>
      <c r="F789" s="583" t="s">
        <v>7211</v>
      </c>
      <c r="G789" s="567"/>
      <c r="H789" s="584" t="str">
        <f t="shared" si="12"/>
        <v/>
      </c>
    </row>
    <row r="790" spans="1:8" x14ac:dyDescent="0.25">
      <c r="A790" s="442"/>
      <c r="B790" s="567"/>
      <c r="C790" s="583"/>
      <c r="D790" s="583"/>
      <c r="E790" s="583"/>
      <c r="F790" s="583"/>
      <c r="G790" s="567"/>
      <c r="H790" s="584" t="str">
        <f t="shared" si="12"/>
        <v/>
      </c>
    </row>
    <row r="791" spans="1:8" x14ac:dyDescent="0.25">
      <c r="A791" s="442"/>
      <c r="B791" s="567"/>
      <c r="C791" s="583">
        <f>SUM(C9:C788)</f>
        <v>3496882.2999999984</v>
      </c>
      <c r="D791" s="583">
        <f t="shared" ref="D791:F791" si="13">SUM(D9:D788)</f>
        <v>5391234</v>
      </c>
      <c r="E791" s="583">
        <f t="shared" si="13"/>
        <v>5291844</v>
      </c>
      <c r="F791" s="583">
        <f t="shared" si="13"/>
        <v>-1794961.6999999967</v>
      </c>
      <c r="G791" s="567"/>
      <c r="H791" s="584" t="str">
        <f t="shared" si="12"/>
        <v/>
      </c>
    </row>
    <row r="792" spans="1:8" x14ac:dyDescent="0.25">
      <c r="A792" s="442"/>
      <c r="B792" s="567"/>
      <c r="C792" s="583"/>
      <c r="D792" s="583"/>
      <c r="E792" s="583"/>
      <c r="F792" s="583"/>
      <c r="G792" s="567"/>
      <c r="H792" s="584" t="str">
        <f t="shared" si="12"/>
        <v/>
      </c>
    </row>
    <row r="793" spans="1:8" x14ac:dyDescent="0.25">
      <c r="A793" s="442"/>
      <c r="B793" s="567"/>
      <c r="C793" s="583"/>
      <c r="D793" s="583"/>
      <c r="E793" s="583"/>
      <c r="F793" s="583"/>
      <c r="G793" s="567"/>
      <c r="H793" s="584" t="str">
        <f t="shared" si="12"/>
        <v/>
      </c>
    </row>
    <row r="794" spans="1:8" x14ac:dyDescent="0.25">
      <c r="A794" s="442"/>
      <c r="B794" s="567"/>
      <c r="C794" s="583"/>
      <c r="D794" s="583"/>
      <c r="E794" s="583"/>
      <c r="F794" s="583"/>
      <c r="G794" s="567"/>
      <c r="H794" s="584" t="str">
        <f t="shared" si="12"/>
        <v/>
      </c>
    </row>
    <row r="795" spans="1:8" x14ac:dyDescent="0.25">
      <c r="A795" s="442"/>
      <c r="B795" s="567"/>
      <c r="C795" s="583"/>
      <c r="D795" s="583"/>
      <c r="E795" s="583"/>
      <c r="F795" s="583"/>
      <c r="G795" s="567"/>
      <c r="H795" s="584" t="str">
        <f t="shared" si="12"/>
        <v/>
      </c>
    </row>
    <row r="796" spans="1:8" x14ac:dyDescent="0.25">
      <c r="A796" s="442"/>
      <c r="B796" s="567"/>
      <c r="C796" s="583"/>
      <c r="D796" s="583"/>
      <c r="E796" s="583"/>
      <c r="F796" s="583"/>
      <c r="G796" s="567"/>
      <c r="H796" s="584" t="str">
        <f t="shared" si="12"/>
        <v/>
      </c>
    </row>
    <row r="797" spans="1:8" x14ac:dyDescent="0.25">
      <c r="A797" s="442"/>
      <c r="B797" s="567"/>
      <c r="C797" s="583"/>
      <c r="D797" s="583"/>
      <c r="E797" s="583"/>
      <c r="F797" s="583"/>
      <c r="G797" s="567"/>
      <c r="H797" s="584" t="str">
        <f t="shared" si="12"/>
        <v/>
      </c>
    </row>
    <row r="798" spans="1:8" x14ac:dyDescent="0.25">
      <c r="A798" s="442"/>
      <c r="B798" s="567"/>
      <c r="C798" s="583"/>
      <c r="D798" s="583"/>
      <c r="E798" s="583"/>
      <c r="F798" s="583"/>
      <c r="G798" s="567"/>
      <c r="H798" s="584" t="str">
        <f t="shared" si="12"/>
        <v/>
      </c>
    </row>
    <row r="799" spans="1:8" x14ac:dyDescent="0.25">
      <c r="A799" s="442"/>
      <c r="B799" s="567"/>
      <c r="C799" s="583"/>
      <c r="D799" s="583"/>
      <c r="E799" s="583"/>
      <c r="F799" s="583"/>
      <c r="G799" s="567"/>
      <c r="H799" s="584" t="str">
        <f t="shared" si="12"/>
        <v/>
      </c>
    </row>
    <row r="800" spans="1:8" x14ac:dyDescent="0.25">
      <c r="A800" s="442"/>
      <c r="B800" s="567"/>
      <c r="C800" s="583"/>
      <c r="D800" s="583"/>
      <c r="E800" s="583"/>
      <c r="F800" s="583"/>
      <c r="G800" s="567"/>
      <c r="H800" s="584" t="str">
        <f t="shared" si="12"/>
        <v/>
      </c>
    </row>
    <row r="801" spans="1:8" x14ac:dyDescent="0.25">
      <c r="A801" s="442"/>
      <c r="B801" s="567"/>
      <c r="C801" s="583"/>
      <c r="D801" s="583"/>
      <c r="E801" s="583"/>
      <c r="F801" s="583"/>
      <c r="G801" s="567"/>
      <c r="H801" s="584" t="str">
        <f t="shared" si="12"/>
        <v/>
      </c>
    </row>
    <row r="802" spans="1:8" x14ac:dyDescent="0.25">
      <c r="A802" s="442"/>
      <c r="B802" s="567"/>
      <c r="C802" s="583"/>
      <c r="D802" s="583"/>
      <c r="E802" s="583"/>
      <c r="F802" s="583"/>
      <c r="G802" s="567"/>
      <c r="H802" s="584" t="str">
        <f t="shared" si="12"/>
        <v/>
      </c>
    </row>
    <row r="803" spans="1:8" x14ac:dyDescent="0.25">
      <c r="A803" s="442"/>
      <c r="B803" s="567"/>
      <c r="C803" s="583"/>
      <c r="D803" s="583"/>
      <c r="E803" s="583"/>
      <c r="F803" s="583"/>
      <c r="G803" s="567"/>
      <c r="H803" s="584" t="str">
        <f t="shared" si="12"/>
        <v/>
      </c>
    </row>
    <row r="804" spans="1:8" x14ac:dyDescent="0.25">
      <c r="A804" s="442"/>
      <c r="B804" s="567"/>
      <c r="C804" s="583"/>
      <c r="D804" s="583"/>
      <c r="E804" s="583"/>
      <c r="F804" s="583"/>
      <c r="G804" s="567"/>
      <c r="H804" s="584" t="str">
        <f t="shared" si="12"/>
        <v/>
      </c>
    </row>
    <row r="805" spans="1:8" x14ac:dyDescent="0.25">
      <c r="A805" s="442"/>
      <c r="B805" s="567"/>
      <c r="C805" s="583"/>
      <c r="D805" s="583"/>
      <c r="E805" s="583"/>
      <c r="F805" s="583"/>
      <c r="G805" s="567"/>
      <c r="H805" s="584" t="str">
        <f t="shared" si="12"/>
        <v/>
      </c>
    </row>
    <row r="806" spans="1:8" x14ac:dyDescent="0.25">
      <c r="A806" s="442"/>
      <c r="B806" s="567"/>
      <c r="C806" s="583"/>
      <c r="D806" s="583"/>
      <c r="E806" s="583"/>
      <c r="F806" s="583"/>
      <c r="G806" s="567"/>
      <c r="H806" s="584" t="str">
        <f t="shared" si="12"/>
        <v/>
      </c>
    </row>
    <row r="807" spans="1:8" x14ac:dyDescent="0.25">
      <c r="A807" s="442"/>
      <c r="B807" s="567"/>
      <c r="C807" s="583"/>
      <c r="D807" s="583"/>
      <c r="E807" s="583"/>
      <c r="F807" s="583"/>
      <c r="G807" s="567"/>
      <c r="H807" s="584" t="str">
        <f t="shared" si="12"/>
        <v/>
      </c>
    </row>
    <row r="808" spans="1:8" x14ac:dyDescent="0.25">
      <c r="A808" s="442"/>
      <c r="B808" s="567"/>
      <c r="C808" s="583"/>
      <c r="D808" s="583"/>
      <c r="E808" s="583"/>
      <c r="F808" s="583"/>
      <c r="G808" s="567"/>
      <c r="H808" s="584" t="str">
        <f t="shared" si="12"/>
        <v/>
      </c>
    </row>
    <row r="809" spans="1:8" x14ac:dyDescent="0.25">
      <c r="A809" s="442"/>
      <c r="B809" s="567"/>
      <c r="C809" s="583"/>
      <c r="D809" s="583"/>
      <c r="E809" s="583"/>
      <c r="F809" s="583"/>
      <c r="G809" s="567"/>
      <c r="H809" s="584" t="str">
        <f t="shared" si="12"/>
        <v/>
      </c>
    </row>
    <row r="810" spans="1:8" x14ac:dyDescent="0.25">
      <c r="A810" s="442"/>
      <c r="B810" s="567"/>
      <c r="C810" s="583"/>
      <c r="D810" s="583"/>
      <c r="E810" s="583"/>
      <c r="F810" s="583"/>
      <c r="G810" s="567"/>
      <c r="H810" s="584" t="str">
        <f t="shared" si="12"/>
        <v/>
      </c>
    </row>
    <row r="811" spans="1:8" x14ac:dyDescent="0.25">
      <c r="A811" s="442"/>
      <c r="B811" s="567"/>
      <c r="C811" s="583"/>
      <c r="D811" s="583"/>
      <c r="E811" s="583"/>
      <c r="F811" s="583"/>
      <c r="G811" s="567"/>
      <c r="H811" s="584" t="str">
        <f t="shared" si="12"/>
        <v/>
      </c>
    </row>
    <row r="812" spans="1:8" x14ac:dyDescent="0.25">
      <c r="A812" s="442"/>
      <c r="B812" s="567"/>
      <c r="C812" s="583"/>
      <c r="D812" s="583"/>
      <c r="E812" s="583"/>
      <c r="F812" s="583"/>
      <c r="G812" s="567"/>
      <c r="H812" s="584" t="str">
        <f t="shared" si="12"/>
        <v/>
      </c>
    </row>
    <row r="813" spans="1:8" x14ac:dyDescent="0.25">
      <c r="A813" s="442"/>
      <c r="B813" s="567"/>
      <c r="C813" s="583"/>
      <c r="D813" s="583"/>
      <c r="E813" s="583"/>
      <c r="F813" s="583"/>
      <c r="G813" s="567"/>
      <c r="H813" s="584" t="str">
        <f t="shared" si="12"/>
        <v/>
      </c>
    </row>
    <row r="814" spans="1:8" x14ac:dyDescent="0.25">
      <c r="A814" s="442"/>
      <c r="B814" s="567"/>
      <c r="C814" s="583"/>
      <c r="D814" s="583"/>
      <c r="E814" s="583"/>
      <c r="F814" s="583"/>
      <c r="G814" s="567"/>
      <c r="H814" s="584" t="str">
        <f t="shared" si="12"/>
        <v/>
      </c>
    </row>
    <row r="815" spans="1:8" x14ac:dyDescent="0.25">
      <c r="A815" s="442"/>
      <c r="B815" s="567"/>
      <c r="C815" s="583"/>
      <c r="D815" s="583"/>
      <c r="E815" s="583"/>
      <c r="F815" s="583"/>
      <c r="G815" s="567"/>
      <c r="H815" s="584" t="str">
        <f t="shared" si="12"/>
        <v/>
      </c>
    </row>
    <row r="816" spans="1:8" x14ac:dyDescent="0.25">
      <c r="A816" s="442"/>
      <c r="B816" s="567"/>
      <c r="C816" s="583"/>
      <c r="D816" s="583"/>
      <c r="E816" s="583"/>
      <c r="F816" s="583"/>
      <c r="G816" s="567"/>
      <c r="H816" s="584" t="str">
        <f t="shared" si="12"/>
        <v/>
      </c>
    </row>
    <row r="817" spans="1:8" x14ac:dyDescent="0.25">
      <c r="A817" s="442"/>
      <c r="B817" s="567"/>
      <c r="C817" s="583"/>
      <c r="D817" s="583"/>
      <c r="E817" s="583"/>
      <c r="F817" s="583"/>
      <c r="G817" s="567"/>
      <c r="H817" s="584" t="str">
        <f t="shared" si="12"/>
        <v/>
      </c>
    </row>
    <row r="818" spans="1:8" x14ac:dyDescent="0.25">
      <c r="A818" s="442"/>
      <c r="B818" s="567"/>
      <c r="C818" s="583"/>
      <c r="D818" s="583"/>
      <c r="E818" s="583"/>
      <c r="F818" s="583"/>
      <c r="G818" s="567"/>
      <c r="H818" s="584" t="str">
        <f t="shared" si="12"/>
        <v/>
      </c>
    </row>
    <row r="819" spans="1:8" x14ac:dyDescent="0.25">
      <c r="A819" s="442"/>
      <c r="B819" s="567"/>
      <c r="C819" s="583"/>
      <c r="D819" s="583"/>
      <c r="E819" s="583"/>
      <c r="F819" s="583"/>
      <c r="H819" s="584" t="str">
        <f t="shared" si="12"/>
        <v/>
      </c>
    </row>
    <row r="820" spans="1:8" x14ac:dyDescent="0.25">
      <c r="A820" s="442"/>
      <c r="B820" s="567"/>
      <c r="C820" s="583"/>
      <c r="D820" s="583"/>
      <c r="E820" s="583"/>
      <c r="F820" s="583"/>
      <c r="H820" s="584" t="str">
        <f t="shared" si="12"/>
        <v/>
      </c>
    </row>
    <row r="821" spans="1:8" x14ac:dyDescent="0.25">
      <c r="A821" s="442"/>
      <c r="B821" s="567"/>
      <c r="C821" s="583"/>
      <c r="D821" s="583"/>
      <c r="E821" s="583"/>
      <c r="F821" s="583"/>
      <c r="H821" s="584" t="str">
        <f t="shared" si="12"/>
        <v/>
      </c>
    </row>
    <row r="822" spans="1:8" x14ac:dyDescent="0.25">
      <c r="A822" s="442"/>
      <c r="B822" s="567"/>
      <c r="C822" s="583"/>
      <c r="D822" s="583"/>
      <c r="E822" s="583"/>
      <c r="F822" s="583"/>
      <c r="H822" s="584" t="str">
        <f t="shared" si="12"/>
        <v/>
      </c>
    </row>
    <row r="823" spans="1:8" x14ac:dyDescent="0.25">
      <c r="A823" s="442"/>
      <c r="B823" s="567"/>
      <c r="C823" s="583"/>
      <c r="D823" s="583"/>
      <c r="E823" s="583"/>
      <c r="F823" s="583"/>
      <c r="H823" s="584" t="str">
        <f t="shared" si="12"/>
        <v/>
      </c>
    </row>
    <row r="824" spans="1:8" x14ac:dyDescent="0.25">
      <c r="A824" s="442"/>
      <c r="B824" s="567"/>
      <c r="C824" s="583"/>
      <c r="D824" s="583"/>
      <c r="E824" s="583"/>
      <c r="F824" s="583"/>
      <c r="H824" s="584" t="str">
        <f t="shared" si="12"/>
        <v/>
      </c>
    </row>
    <row r="825" spans="1:8" x14ac:dyDescent="0.25">
      <c r="A825" s="442"/>
      <c r="B825" s="567"/>
      <c r="C825" s="583"/>
      <c r="D825" s="583"/>
      <c r="E825" s="583"/>
      <c r="F825" s="583"/>
      <c r="H825" s="584" t="str">
        <f t="shared" si="12"/>
        <v/>
      </c>
    </row>
    <row r="826" spans="1:8" x14ac:dyDescent="0.25">
      <c r="A826" s="442"/>
      <c r="B826" s="567"/>
      <c r="C826" s="583"/>
      <c r="D826" s="583"/>
      <c r="E826" s="583"/>
      <c r="F826" s="583"/>
      <c r="H826" s="584" t="str">
        <f t="shared" si="12"/>
        <v/>
      </c>
    </row>
    <row r="827" spans="1:8" x14ac:dyDescent="0.25">
      <c r="A827" s="442"/>
      <c r="B827" s="567"/>
      <c r="C827" s="583"/>
      <c r="D827" s="583"/>
      <c r="E827" s="583"/>
      <c r="F827" s="583"/>
      <c r="H827" s="584" t="str">
        <f t="shared" si="12"/>
        <v/>
      </c>
    </row>
    <row r="828" spans="1:8" x14ac:dyDescent="0.25">
      <c r="A828" s="442"/>
      <c r="B828" s="567"/>
      <c r="C828" s="583"/>
      <c r="D828" s="583"/>
      <c r="E828" s="583"/>
      <c r="F828" s="583"/>
      <c r="H828" s="584" t="str">
        <f t="shared" si="12"/>
        <v/>
      </c>
    </row>
    <row r="829" spans="1:8" x14ac:dyDescent="0.25">
      <c r="A829" s="442"/>
      <c r="B829" s="567"/>
      <c r="C829" s="583"/>
      <c r="D829" s="583"/>
      <c r="E829" s="583"/>
      <c r="F829" s="583"/>
      <c r="H829" s="584" t="str">
        <f t="shared" si="12"/>
        <v/>
      </c>
    </row>
    <row r="830" spans="1:8" x14ac:dyDescent="0.25">
      <c r="A830" s="442"/>
      <c r="B830" s="567"/>
      <c r="C830" s="583"/>
      <c r="D830" s="583"/>
      <c r="E830" s="583"/>
      <c r="F830" s="583"/>
      <c r="H830" s="584" t="str">
        <f t="shared" si="12"/>
        <v/>
      </c>
    </row>
    <row r="831" spans="1:8" x14ac:dyDescent="0.25">
      <c r="A831" s="442"/>
      <c r="B831" s="567"/>
      <c r="C831" s="583"/>
      <c r="D831" s="583"/>
      <c r="E831" s="583"/>
      <c r="F831" s="583"/>
      <c r="H831" s="584" t="str">
        <f t="shared" si="12"/>
        <v/>
      </c>
    </row>
    <row r="832" spans="1:8" x14ac:dyDescent="0.25">
      <c r="A832" s="442"/>
      <c r="B832" s="567"/>
      <c r="C832" s="583"/>
      <c r="D832" s="583"/>
      <c r="E832" s="583"/>
      <c r="F832" s="583"/>
      <c r="H832" s="584" t="str">
        <f t="shared" si="12"/>
        <v/>
      </c>
    </row>
    <row r="833" spans="1:8" x14ac:dyDescent="0.25">
      <c r="A833" s="442"/>
      <c r="B833" s="567"/>
      <c r="C833" s="583"/>
      <c r="D833" s="583"/>
      <c r="E833" s="583"/>
      <c r="F833" s="583"/>
      <c r="H833" s="584" t="str">
        <f t="shared" si="12"/>
        <v/>
      </c>
    </row>
    <row r="834" spans="1:8" x14ac:dyDescent="0.25">
      <c r="A834" s="442"/>
      <c r="B834" s="567"/>
      <c r="C834" s="583"/>
      <c r="D834" s="583"/>
      <c r="E834" s="583"/>
      <c r="F834" s="583"/>
      <c r="H834" s="584" t="str">
        <f t="shared" si="12"/>
        <v/>
      </c>
    </row>
    <row r="835" spans="1:8" x14ac:dyDescent="0.25">
      <c r="A835" s="442"/>
      <c r="B835" s="567"/>
      <c r="C835" s="583"/>
      <c r="D835" s="583"/>
      <c r="E835" s="583"/>
      <c r="F835" s="583"/>
      <c r="H835" s="584" t="str">
        <f t="shared" si="12"/>
        <v/>
      </c>
    </row>
    <row r="836" spans="1:8" x14ac:dyDescent="0.25">
      <c r="A836" s="442"/>
      <c r="B836" s="567"/>
      <c r="C836" s="583"/>
      <c r="D836" s="583"/>
      <c r="E836" s="583"/>
      <c r="F836" s="583"/>
      <c r="H836" s="584" t="str">
        <f t="shared" si="12"/>
        <v/>
      </c>
    </row>
    <row r="837" spans="1:8" x14ac:dyDescent="0.25">
      <c r="A837" s="442"/>
      <c r="B837" s="567"/>
      <c r="C837" s="583"/>
      <c r="D837" s="583"/>
      <c r="E837" s="583"/>
      <c r="F837" s="583"/>
      <c r="H837" s="584" t="str">
        <f t="shared" si="12"/>
        <v/>
      </c>
    </row>
    <row r="838" spans="1:8" x14ac:dyDescent="0.25">
      <c r="A838" s="442"/>
      <c r="B838" s="567"/>
      <c r="C838" s="583"/>
      <c r="D838" s="583"/>
      <c r="E838" s="583"/>
      <c r="F838" s="583"/>
      <c r="H838" s="584" t="str">
        <f t="shared" si="12"/>
        <v/>
      </c>
    </row>
    <row r="839" spans="1:8" x14ac:dyDescent="0.25">
      <c r="A839" s="442"/>
      <c r="B839" s="567"/>
      <c r="C839" s="583"/>
      <c r="D839" s="583"/>
      <c r="E839" s="583"/>
      <c r="F839" s="583"/>
      <c r="H839" s="584" t="str">
        <f t="shared" si="12"/>
        <v/>
      </c>
    </row>
    <row r="840" spans="1:8" x14ac:dyDescent="0.25">
      <c r="A840" s="442"/>
      <c r="B840" s="567"/>
      <c r="C840" s="583"/>
      <c r="D840" s="583"/>
      <c r="E840" s="583"/>
      <c r="F840" s="583"/>
      <c r="H840" s="584" t="str">
        <f t="shared" si="12"/>
        <v/>
      </c>
    </row>
    <row r="841" spans="1:8" x14ac:dyDescent="0.25">
      <c r="A841" s="584"/>
      <c r="B841" s="567"/>
      <c r="C841" s="567"/>
      <c r="D841" s="567"/>
      <c r="E841" s="567"/>
      <c r="F841" s="567"/>
      <c r="G841" s="567"/>
      <c r="H841" s="584" t="str">
        <f t="shared" si="12"/>
        <v/>
      </c>
    </row>
    <row r="842" spans="1:8" x14ac:dyDescent="0.25">
      <c r="A842" s="442"/>
      <c r="B842" s="567"/>
      <c r="C842" s="583"/>
      <c r="D842" s="583"/>
      <c r="E842" s="583"/>
      <c r="F842" s="583"/>
      <c r="H842" s="584" t="str">
        <f t="shared" ref="H842:H884" si="14">LEFT(A842,5)</f>
        <v/>
      </c>
    </row>
    <row r="843" spans="1:8" x14ac:dyDescent="0.25">
      <c r="A843" s="442"/>
      <c r="B843" s="567"/>
      <c r="C843" s="583"/>
      <c r="D843" s="583"/>
      <c r="E843" s="583"/>
      <c r="F843" s="583"/>
      <c r="H843" s="584" t="str">
        <f t="shared" si="14"/>
        <v/>
      </c>
    </row>
    <row r="844" spans="1:8" x14ac:dyDescent="0.25">
      <c r="A844" s="442"/>
      <c r="B844" s="567"/>
      <c r="C844" s="583"/>
      <c r="D844" s="583"/>
      <c r="E844" s="583"/>
      <c r="F844" s="583"/>
      <c r="H844" s="584" t="str">
        <f t="shared" si="14"/>
        <v/>
      </c>
    </row>
    <row r="845" spans="1:8" x14ac:dyDescent="0.25">
      <c r="A845" s="442"/>
      <c r="B845" s="567"/>
      <c r="C845" s="583"/>
      <c r="D845" s="583"/>
      <c r="E845" s="583"/>
      <c r="F845" s="583"/>
      <c r="H845" s="584" t="str">
        <f t="shared" si="14"/>
        <v/>
      </c>
    </row>
    <row r="846" spans="1:8" x14ac:dyDescent="0.25">
      <c r="A846" s="442"/>
      <c r="B846" s="567"/>
      <c r="C846" s="583"/>
      <c r="D846" s="583"/>
      <c r="E846" s="583"/>
      <c r="F846" s="583"/>
      <c r="H846" s="584" t="str">
        <f t="shared" si="14"/>
        <v/>
      </c>
    </row>
    <row r="847" spans="1:8" x14ac:dyDescent="0.25">
      <c r="A847" s="442"/>
      <c r="B847" s="567"/>
      <c r="C847" s="583"/>
      <c r="D847" s="583"/>
      <c r="E847" s="583"/>
      <c r="F847" s="583"/>
      <c r="H847" s="584" t="str">
        <f t="shared" si="14"/>
        <v/>
      </c>
    </row>
    <row r="848" spans="1:8" x14ac:dyDescent="0.25">
      <c r="A848" s="442"/>
      <c r="B848" s="567"/>
      <c r="C848" s="583"/>
      <c r="D848" s="583"/>
      <c r="E848" s="583"/>
      <c r="F848" s="583"/>
      <c r="H848" s="584" t="str">
        <f t="shared" si="14"/>
        <v/>
      </c>
    </row>
    <row r="849" spans="1:8" x14ac:dyDescent="0.25">
      <c r="A849" s="442"/>
      <c r="B849" s="567"/>
      <c r="C849" s="583"/>
      <c r="D849" s="583"/>
      <c r="E849" s="583"/>
      <c r="F849" s="583"/>
      <c r="H849" s="584" t="str">
        <f t="shared" si="14"/>
        <v/>
      </c>
    </row>
    <row r="850" spans="1:8" x14ac:dyDescent="0.25">
      <c r="A850" s="442"/>
      <c r="B850" s="567"/>
      <c r="C850" s="583"/>
      <c r="D850" s="583"/>
      <c r="E850" s="583"/>
      <c r="F850" s="583"/>
      <c r="H850" s="584" t="str">
        <f t="shared" si="14"/>
        <v/>
      </c>
    </row>
    <row r="851" spans="1:8" x14ac:dyDescent="0.25">
      <c r="A851" s="442"/>
      <c r="B851" s="567"/>
      <c r="C851" s="583"/>
      <c r="D851" s="583"/>
      <c r="E851" s="583"/>
      <c r="F851" s="583"/>
      <c r="H851" s="584" t="str">
        <f t="shared" si="14"/>
        <v/>
      </c>
    </row>
    <row r="852" spans="1:8" x14ac:dyDescent="0.25">
      <c r="A852" s="442"/>
      <c r="B852" s="567"/>
      <c r="C852" s="583"/>
      <c r="D852" s="583"/>
      <c r="E852" s="583"/>
      <c r="F852" s="583"/>
      <c r="H852" s="584" t="str">
        <f t="shared" si="14"/>
        <v/>
      </c>
    </row>
    <row r="853" spans="1:8" x14ac:dyDescent="0.25">
      <c r="A853" s="442"/>
      <c r="B853" s="567"/>
      <c r="C853" s="583"/>
      <c r="D853" s="583"/>
      <c r="E853" s="583"/>
      <c r="F853" s="583"/>
      <c r="H853" s="584" t="str">
        <f t="shared" si="14"/>
        <v/>
      </c>
    </row>
    <row r="854" spans="1:8" x14ac:dyDescent="0.25">
      <c r="A854" s="442"/>
      <c r="B854" s="567"/>
      <c r="C854" s="583"/>
      <c r="D854" s="583"/>
      <c r="E854" s="583"/>
      <c r="F854" s="583"/>
      <c r="G854" s="567"/>
      <c r="H854" s="584" t="str">
        <f t="shared" si="14"/>
        <v/>
      </c>
    </row>
    <row r="855" spans="1:8" x14ac:dyDescent="0.25">
      <c r="A855" s="442"/>
      <c r="B855" s="567"/>
      <c r="C855" s="583"/>
      <c r="D855" s="583"/>
      <c r="E855" s="583"/>
      <c r="F855" s="583"/>
      <c r="H855" s="584" t="str">
        <f t="shared" si="14"/>
        <v/>
      </c>
    </row>
    <row r="856" spans="1:8" x14ac:dyDescent="0.25">
      <c r="A856" s="442"/>
      <c r="B856" s="567"/>
      <c r="C856" s="583"/>
      <c r="D856" s="583"/>
      <c r="E856" s="583"/>
      <c r="F856" s="583"/>
      <c r="H856" s="584" t="str">
        <f t="shared" si="14"/>
        <v/>
      </c>
    </row>
    <row r="857" spans="1:8" x14ac:dyDescent="0.25">
      <c r="A857" s="442"/>
      <c r="B857" s="567"/>
      <c r="C857" s="583"/>
      <c r="D857" s="583"/>
      <c r="E857" s="583"/>
      <c r="F857" s="583"/>
      <c r="H857" s="584" t="str">
        <f t="shared" si="14"/>
        <v/>
      </c>
    </row>
    <row r="858" spans="1:8" x14ac:dyDescent="0.25">
      <c r="A858" s="442"/>
      <c r="B858" s="567"/>
      <c r="C858" s="583"/>
      <c r="D858" s="583"/>
      <c r="E858" s="583"/>
      <c r="F858" s="583"/>
      <c r="H858" s="584" t="str">
        <f t="shared" si="14"/>
        <v/>
      </c>
    </row>
    <row r="859" spans="1:8" x14ac:dyDescent="0.25">
      <c r="A859" s="442"/>
      <c r="B859" s="567"/>
      <c r="C859" s="583"/>
      <c r="D859" s="583"/>
      <c r="E859" s="583"/>
      <c r="F859" s="583"/>
      <c r="H859" s="584" t="str">
        <f t="shared" si="14"/>
        <v/>
      </c>
    </row>
    <row r="860" spans="1:8" x14ac:dyDescent="0.25">
      <c r="A860" s="442"/>
      <c r="B860" s="567"/>
      <c r="C860" s="583"/>
      <c r="D860" s="583"/>
      <c r="E860" s="583"/>
      <c r="F860" s="583"/>
      <c r="H860" s="584" t="str">
        <f t="shared" si="14"/>
        <v/>
      </c>
    </row>
    <row r="861" spans="1:8" x14ac:dyDescent="0.25">
      <c r="A861" s="442"/>
      <c r="B861" s="567"/>
      <c r="C861" s="583"/>
      <c r="D861" s="583"/>
      <c r="E861" s="583"/>
      <c r="F861" s="583"/>
      <c r="H861" s="584" t="str">
        <f t="shared" si="14"/>
        <v/>
      </c>
    </row>
    <row r="862" spans="1:8" x14ac:dyDescent="0.25">
      <c r="A862" s="442"/>
      <c r="B862" s="567"/>
      <c r="C862" s="583"/>
      <c r="D862" s="583"/>
      <c r="E862" s="583"/>
      <c r="F862" s="583"/>
      <c r="H862" s="584" t="str">
        <f t="shared" si="14"/>
        <v/>
      </c>
    </row>
    <row r="863" spans="1:8" x14ac:dyDescent="0.25">
      <c r="A863" s="567"/>
      <c r="B863" s="567"/>
      <c r="C863" s="567"/>
      <c r="D863" s="567"/>
      <c r="E863" s="567"/>
      <c r="F863" s="567"/>
      <c r="H863" s="584" t="str">
        <f t="shared" si="14"/>
        <v/>
      </c>
    </row>
    <row r="864" spans="1:8" x14ac:dyDescent="0.25">
      <c r="A864" s="442"/>
      <c r="B864" s="567"/>
      <c r="C864" s="583"/>
      <c r="D864" s="583"/>
      <c r="E864" s="583"/>
      <c r="F864" s="583"/>
      <c r="H864" s="584" t="str">
        <f t="shared" si="14"/>
        <v/>
      </c>
    </row>
    <row r="865" spans="1:8" x14ac:dyDescent="0.25">
      <c r="A865" s="442"/>
      <c r="B865" s="567"/>
      <c r="C865" s="583"/>
      <c r="D865" s="583"/>
      <c r="E865" s="583"/>
      <c r="F865" s="583"/>
      <c r="H865" s="584" t="str">
        <f t="shared" si="14"/>
        <v/>
      </c>
    </row>
    <row r="866" spans="1:8" x14ac:dyDescent="0.25">
      <c r="A866" s="442"/>
      <c r="B866" s="567"/>
      <c r="C866" s="583"/>
      <c r="D866" s="583"/>
      <c r="E866" s="583"/>
      <c r="F866" s="583"/>
      <c r="H866" s="584" t="str">
        <f t="shared" si="14"/>
        <v/>
      </c>
    </row>
    <row r="867" spans="1:8" x14ac:dyDescent="0.25">
      <c r="A867" s="442"/>
      <c r="B867" s="567"/>
      <c r="C867" s="583"/>
      <c r="D867" s="583"/>
      <c r="E867" s="583"/>
      <c r="F867" s="583"/>
      <c r="H867" s="584" t="str">
        <f t="shared" si="14"/>
        <v/>
      </c>
    </row>
    <row r="868" spans="1:8" x14ac:dyDescent="0.25">
      <c r="A868" s="442"/>
      <c r="B868" s="567"/>
      <c r="C868" s="583"/>
      <c r="D868" s="583"/>
      <c r="E868" s="583"/>
      <c r="F868" s="583"/>
      <c r="H868" s="584" t="str">
        <f t="shared" si="14"/>
        <v/>
      </c>
    </row>
    <row r="869" spans="1:8" x14ac:dyDescent="0.25">
      <c r="A869" s="442"/>
      <c r="B869" s="567"/>
      <c r="C869" s="583"/>
      <c r="D869" s="583"/>
      <c r="E869" s="583"/>
      <c r="F869" s="583"/>
      <c r="H869" s="584" t="str">
        <f t="shared" si="14"/>
        <v/>
      </c>
    </row>
    <row r="870" spans="1:8" x14ac:dyDescent="0.25">
      <c r="A870" s="442"/>
      <c r="B870" s="567"/>
      <c r="C870" s="583"/>
      <c r="D870" s="583"/>
      <c r="E870" s="583"/>
      <c r="F870" s="583"/>
      <c r="H870" s="584" t="str">
        <f t="shared" si="14"/>
        <v/>
      </c>
    </row>
    <row r="871" spans="1:8" x14ac:dyDescent="0.25">
      <c r="A871" s="442"/>
      <c r="B871" s="567"/>
      <c r="C871" s="583"/>
      <c r="D871" s="583"/>
      <c r="E871" s="583"/>
      <c r="F871" s="583"/>
      <c r="H871" s="584" t="str">
        <f t="shared" si="14"/>
        <v/>
      </c>
    </row>
    <row r="872" spans="1:8" x14ac:dyDescent="0.25">
      <c r="A872" s="442"/>
      <c r="B872" s="567"/>
      <c r="C872" s="583"/>
      <c r="D872" s="583"/>
      <c r="E872" s="583"/>
      <c r="F872" s="583"/>
      <c r="H872" s="584" t="str">
        <f t="shared" si="14"/>
        <v/>
      </c>
    </row>
    <row r="873" spans="1:8" x14ac:dyDescent="0.25">
      <c r="A873" s="442"/>
      <c r="B873" s="567"/>
      <c r="C873" s="583"/>
      <c r="D873" s="583"/>
      <c r="E873" s="583"/>
      <c r="F873" s="583"/>
      <c r="H873" s="584" t="str">
        <f t="shared" si="14"/>
        <v/>
      </c>
    </row>
    <row r="874" spans="1:8" x14ac:dyDescent="0.25">
      <c r="A874" s="442"/>
      <c r="B874" s="567"/>
      <c r="C874" s="583"/>
      <c r="D874" s="583"/>
      <c r="E874" s="583"/>
      <c r="F874" s="583"/>
      <c r="H874" s="584" t="str">
        <f t="shared" si="14"/>
        <v/>
      </c>
    </row>
    <row r="875" spans="1:8" x14ac:dyDescent="0.25">
      <c r="A875" s="442"/>
      <c r="B875" s="567"/>
      <c r="C875" s="583"/>
      <c r="D875" s="583"/>
      <c r="E875" s="583"/>
      <c r="F875" s="583"/>
      <c r="H875" s="584" t="str">
        <f t="shared" si="14"/>
        <v/>
      </c>
    </row>
    <row r="876" spans="1:8" x14ac:dyDescent="0.25">
      <c r="A876" s="442"/>
      <c r="B876" s="567"/>
      <c r="C876" s="583"/>
      <c r="D876" s="583"/>
      <c r="E876" s="583"/>
      <c r="F876" s="583"/>
      <c r="H876" s="584" t="str">
        <f t="shared" si="14"/>
        <v/>
      </c>
    </row>
    <row r="877" spans="1:8" x14ac:dyDescent="0.25">
      <c r="A877" s="442"/>
      <c r="B877" s="567"/>
      <c r="C877" s="583"/>
      <c r="D877" s="583"/>
      <c r="E877" s="583"/>
      <c r="F877" s="583"/>
      <c r="H877" s="584" t="str">
        <f t="shared" si="14"/>
        <v/>
      </c>
    </row>
    <row r="878" spans="1:8" x14ac:dyDescent="0.25">
      <c r="A878" s="442"/>
      <c r="B878" s="567"/>
      <c r="C878" s="583"/>
      <c r="D878" s="583"/>
      <c r="E878" s="583"/>
      <c r="F878" s="583"/>
      <c r="H878" s="584" t="str">
        <f t="shared" si="14"/>
        <v/>
      </c>
    </row>
    <row r="879" spans="1:8" x14ac:dyDescent="0.25">
      <c r="A879" s="442"/>
      <c r="B879" s="567"/>
      <c r="C879" s="583"/>
      <c r="D879" s="583"/>
      <c r="E879" s="583"/>
      <c r="F879" s="583"/>
      <c r="H879" s="584" t="str">
        <f t="shared" si="14"/>
        <v/>
      </c>
    </row>
    <row r="880" spans="1:8" x14ac:dyDescent="0.25">
      <c r="A880" s="442"/>
      <c r="B880" s="567"/>
      <c r="C880" s="583"/>
      <c r="D880" s="583"/>
      <c r="E880" s="583"/>
      <c r="F880" s="583"/>
      <c r="H880" s="584" t="str">
        <f t="shared" si="14"/>
        <v/>
      </c>
    </row>
    <row r="881" spans="1:8" x14ac:dyDescent="0.25">
      <c r="H881" s="584" t="str">
        <f t="shared" si="14"/>
        <v/>
      </c>
    </row>
    <row r="882" spans="1:8" x14ac:dyDescent="0.25">
      <c r="H882" s="584" t="str">
        <f t="shared" si="14"/>
        <v/>
      </c>
    </row>
    <row r="883" spans="1:8" x14ac:dyDescent="0.25">
      <c r="C883" s="12"/>
      <c r="D883" s="12"/>
      <c r="E883" s="12"/>
      <c r="F883" s="12"/>
      <c r="H883" s="584" t="str">
        <f t="shared" si="14"/>
        <v/>
      </c>
    </row>
    <row r="884" spans="1:8" x14ac:dyDescent="0.25">
      <c r="H884" s="584" t="str">
        <f t="shared" si="14"/>
        <v/>
      </c>
    </row>
    <row r="885" spans="1:8" x14ac:dyDescent="0.25">
      <c r="H885" s="584"/>
    </row>
    <row r="886" spans="1:8" x14ac:dyDescent="0.25">
      <c r="H886" s="584"/>
    </row>
    <row r="887" spans="1:8" x14ac:dyDescent="0.25">
      <c r="H887" s="584"/>
    </row>
    <row r="888" spans="1:8" x14ac:dyDescent="0.25">
      <c r="A888" s="41"/>
      <c r="C888" s="41"/>
      <c r="D888" s="41"/>
      <c r="E888" s="41"/>
      <c r="F888" s="41"/>
      <c r="H888" s="584"/>
    </row>
  </sheetData>
  <pageMargins left="0.7" right="0.7" top="0.75" bottom="0.75" header="0.3" footer="0.3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S29"/>
  <sheetViews>
    <sheetView zoomScale="80" zoomScaleNormal="80" workbookViewId="0">
      <selection activeCell="S32" sqref="S32"/>
    </sheetView>
  </sheetViews>
  <sheetFormatPr defaultColWidth="9.140625" defaultRowHeight="12.75" x14ac:dyDescent="0.2"/>
  <cols>
    <col min="1" max="1" width="9.140625" style="585"/>
    <col min="2" max="4" width="10.140625" style="585" hidden="1" customWidth="1"/>
    <col min="5" max="5" width="8.85546875" style="585" customWidth="1"/>
    <col min="6" max="6" width="44.7109375" style="585" customWidth="1"/>
    <col min="7" max="7" width="10.140625" style="585" customWidth="1"/>
    <col min="8" max="9" width="12.140625" style="585" hidden="1" customWidth="1"/>
    <col min="10" max="11" width="11.140625" style="585" hidden="1" customWidth="1"/>
    <col min="12" max="12" width="10.140625" style="585" customWidth="1"/>
    <col min="13" max="13" width="10.140625" style="585" hidden="1" customWidth="1"/>
    <col min="14" max="14" width="12.140625" style="585" hidden="1" customWidth="1"/>
    <col min="15" max="15" width="10.140625" style="585" hidden="1" customWidth="1"/>
    <col min="16" max="16" width="11.140625" style="585" customWidth="1"/>
    <col min="17" max="17" width="9.140625" style="585" hidden="1" customWidth="1"/>
    <col min="18" max="18" width="9.140625" style="585"/>
    <col min="19" max="19" width="10.28515625" style="585" customWidth="1"/>
    <col min="20" max="16384" width="9.140625" style="585"/>
  </cols>
  <sheetData>
    <row r="1" spans="2:17" ht="30" customHeight="1" thickBot="1" x14ac:dyDescent="0.25"/>
    <row r="2" spans="2:17" s="587" customFormat="1" ht="24.95" customHeight="1" x14ac:dyDescent="0.2">
      <c r="B2" s="2001" t="s">
        <v>7212</v>
      </c>
      <c r="C2" s="2002"/>
      <c r="D2" s="2002"/>
      <c r="E2" s="2002"/>
      <c r="F2" s="2002"/>
      <c r="G2" s="2002"/>
      <c r="H2" s="2002"/>
      <c r="I2" s="2002"/>
      <c r="J2" s="2002"/>
      <c r="K2" s="2002"/>
      <c r="L2" s="2002"/>
      <c r="M2" s="2002"/>
      <c r="N2" s="2002"/>
      <c r="O2" s="2002"/>
      <c r="P2" s="2003"/>
      <c r="Q2" s="586"/>
    </row>
    <row r="3" spans="2:17" s="587" customFormat="1" ht="24.95" customHeight="1" thickBot="1" x14ac:dyDescent="0.25">
      <c r="B3" s="2004" t="s">
        <v>7213</v>
      </c>
      <c r="C3" s="2005"/>
      <c r="D3" s="2005"/>
      <c r="E3" s="2005"/>
      <c r="F3" s="2005"/>
      <c r="G3" s="2005"/>
      <c r="H3" s="2005"/>
      <c r="I3" s="2005"/>
      <c r="J3" s="2005"/>
      <c r="K3" s="2005"/>
      <c r="L3" s="2005"/>
      <c r="M3" s="2005"/>
      <c r="N3" s="2005"/>
      <c r="O3" s="2005"/>
      <c r="P3" s="2006"/>
      <c r="Q3" s="588"/>
    </row>
    <row r="4" spans="2:17" s="599" customFormat="1" ht="39.950000000000003" customHeight="1" x14ac:dyDescent="0.2">
      <c r="B4" s="589" t="s">
        <v>7214</v>
      </c>
      <c r="C4" s="589" t="s">
        <v>7215</v>
      </c>
      <c r="D4" s="589" t="s">
        <v>7216</v>
      </c>
      <c r="E4" s="590" t="s">
        <v>22</v>
      </c>
      <c r="F4" s="591" t="s">
        <v>7217</v>
      </c>
      <c r="G4" s="590" t="s">
        <v>7218</v>
      </c>
      <c r="H4" s="592" t="s">
        <v>7219</v>
      </c>
      <c r="I4" s="593" t="s">
        <v>7220</v>
      </c>
      <c r="J4" s="594" t="s">
        <v>7221</v>
      </c>
      <c r="K4" s="595" t="s">
        <v>7222</v>
      </c>
      <c r="L4" s="87" t="s">
        <v>2886</v>
      </c>
      <c r="M4" s="596" t="s">
        <v>7223</v>
      </c>
      <c r="N4" s="597" t="s">
        <v>7224</v>
      </c>
      <c r="O4" s="594" t="s">
        <v>7225</v>
      </c>
      <c r="P4" s="91" t="s">
        <v>10784</v>
      </c>
      <c r="Q4" s="598" t="s">
        <v>7226</v>
      </c>
    </row>
    <row r="5" spans="2:17" s="611" customFormat="1" ht="15" customHeight="1" thickBot="1" x14ac:dyDescent="0.25">
      <c r="B5" s="600" t="s">
        <v>0</v>
      </c>
      <c r="C5" s="600" t="s">
        <v>0</v>
      </c>
      <c r="D5" s="600" t="s">
        <v>0</v>
      </c>
      <c r="E5" s="601"/>
      <c r="F5" s="602"/>
      <c r="G5" s="601" t="s">
        <v>0</v>
      </c>
      <c r="H5" s="603" t="s">
        <v>0</v>
      </c>
      <c r="I5" s="604" t="s">
        <v>0</v>
      </c>
      <c r="J5" s="605" t="s">
        <v>0</v>
      </c>
      <c r="K5" s="601" t="s">
        <v>0</v>
      </c>
      <c r="L5" s="1965" t="s">
        <v>0</v>
      </c>
      <c r="M5" s="606" t="s">
        <v>0</v>
      </c>
      <c r="N5" s="607" t="s">
        <v>0</v>
      </c>
      <c r="O5" s="608" t="s">
        <v>0</v>
      </c>
      <c r="P5" s="609" t="s">
        <v>0</v>
      </c>
      <c r="Q5" s="610"/>
    </row>
    <row r="6" spans="2:17" s="611" customFormat="1" ht="18" customHeight="1" x14ac:dyDescent="0.2">
      <c r="B6" s="612">
        <f>'14001'!A56</f>
        <v>146592</v>
      </c>
      <c r="C6" s="612">
        <f>'14001'!B56</f>
        <v>0</v>
      </c>
      <c r="D6" s="612">
        <f>'14001'!C56</f>
        <v>181756.51</v>
      </c>
      <c r="E6" s="613">
        <f>'14001'!D2</f>
        <v>14001</v>
      </c>
      <c r="F6" s="614" t="str">
        <f>'14001'!E2</f>
        <v>Environmental Health Administration / Enforcement</v>
      </c>
      <c r="G6" s="615">
        <f>'14001'!F56</f>
        <v>202100</v>
      </c>
      <c r="H6" s="616">
        <f>'14001'!G56</f>
        <v>68318.909999999989</v>
      </c>
      <c r="I6" s="617">
        <f>'14001'!H56</f>
        <v>-133781.09000000003</v>
      </c>
      <c r="J6" s="618">
        <f>'14001'!I56</f>
        <v>-38400</v>
      </c>
      <c r="K6" s="619">
        <f>'14001'!J56</f>
        <v>163700</v>
      </c>
      <c r="L6" s="1961">
        <f>'14001'!K56</f>
        <v>202100</v>
      </c>
      <c r="M6" s="620">
        <f>'14001'!L56</f>
        <v>0</v>
      </c>
      <c r="N6" s="621">
        <f>'14001'!M56</f>
        <v>0</v>
      </c>
      <c r="O6" s="622">
        <f>'14001'!N56</f>
        <v>0</v>
      </c>
      <c r="P6" s="619">
        <f>'14001'!O56</f>
        <v>202100</v>
      </c>
      <c r="Q6" s="623" t="s">
        <v>2946</v>
      </c>
    </row>
    <row r="7" spans="2:17" s="611" customFormat="1" ht="18" customHeight="1" x14ac:dyDescent="0.2">
      <c r="B7" s="612">
        <f>'14004'!A28</f>
        <v>1300</v>
      </c>
      <c r="C7" s="612">
        <f>'14004'!B28</f>
        <v>0</v>
      </c>
      <c r="D7" s="612">
        <f>'14004'!C28</f>
        <v>1058.6400000000001</v>
      </c>
      <c r="E7" s="613">
        <f>'14004'!D2</f>
        <v>14004</v>
      </c>
      <c r="F7" s="614" t="str">
        <f>'14004'!E2</f>
        <v>Environmental Protection</v>
      </c>
      <c r="G7" s="615">
        <f>'14004'!F28</f>
        <v>1300</v>
      </c>
      <c r="H7" s="616">
        <f>'14004'!G28</f>
        <v>12612.16</v>
      </c>
      <c r="I7" s="624">
        <f>'14004'!H28</f>
        <v>11312.16</v>
      </c>
      <c r="J7" s="625">
        <f>'14004'!I28</f>
        <v>13000</v>
      </c>
      <c r="K7" s="619">
        <f>'14004'!J28</f>
        <v>14300</v>
      </c>
      <c r="L7" s="1961">
        <f>'14004'!K28</f>
        <v>1300</v>
      </c>
      <c r="M7" s="626">
        <f>'14004'!L28</f>
        <v>0</v>
      </c>
      <c r="N7" s="627">
        <f>'14004'!M28</f>
        <v>0</v>
      </c>
      <c r="O7" s="622">
        <f>'14004'!N28</f>
        <v>0</v>
      </c>
      <c r="P7" s="619">
        <f>'14004'!O28</f>
        <v>1300</v>
      </c>
      <c r="Q7" s="623" t="s">
        <v>2946</v>
      </c>
    </row>
    <row r="8" spans="2:17" s="611" customFormat="1" ht="18" customHeight="1" x14ac:dyDescent="0.2">
      <c r="B8" s="612">
        <f>'14006'!A50</f>
        <v>-16802</v>
      </c>
      <c r="C8" s="612">
        <f>'14006'!B50</f>
        <v>0</v>
      </c>
      <c r="D8" s="612">
        <f>'14006'!C50</f>
        <v>23568.059999999998</v>
      </c>
      <c r="E8" s="613">
        <f>'14006'!D2</f>
        <v>14006</v>
      </c>
      <c r="F8" s="614" t="str">
        <f>'14006'!E2</f>
        <v>Pest Control</v>
      </c>
      <c r="G8" s="615">
        <f>'14006'!F50</f>
        <v>4960</v>
      </c>
      <c r="H8" s="616">
        <f>'14006'!G50</f>
        <v>25389.29</v>
      </c>
      <c r="I8" s="624">
        <f>'14006'!H50</f>
        <v>20429.29</v>
      </c>
      <c r="J8" s="625">
        <f>'14006'!I50</f>
        <v>-900</v>
      </c>
      <c r="K8" s="619">
        <f>'14006'!J50</f>
        <v>4060</v>
      </c>
      <c r="L8" s="1961">
        <f>'14006'!K50</f>
        <v>4960</v>
      </c>
      <c r="M8" s="626">
        <f>'14006'!L50</f>
        <v>0</v>
      </c>
      <c r="N8" s="627">
        <f>'14006'!M50</f>
        <v>0</v>
      </c>
      <c r="O8" s="622">
        <f>'14006'!N50</f>
        <v>0</v>
      </c>
      <c r="P8" s="619">
        <f>'14006'!O50</f>
        <v>4960</v>
      </c>
      <c r="Q8" s="623" t="s">
        <v>2946</v>
      </c>
    </row>
    <row r="9" spans="2:17" s="611" customFormat="1" ht="18" customHeight="1" x14ac:dyDescent="0.2">
      <c r="B9" s="628">
        <f>'14007'!A25</f>
        <v>5300</v>
      </c>
      <c r="C9" s="628">
        <f>'14007'!B25</f>
        <v>0</v>
      </c>
      <c r="D9" s="628">
        <f>'14007'!C25</f>
        <v>4595.82</v>
      </c>
      <c r="E9" s="613">
        <f>'14007'!D2</f>
        <v>14007</v>
      </c>
      <c r="F9" s="629" t="str">
        <f>'14007'!E2</f>
        <v>Dog Control</v>
      </c>
      <c r="G9" s="619">
        <f>'14007'!F25</f>
        <v>5200</v>
      </c>
      <c r="H9" s="626">
        <f>'14007'!G25</f>
        <v>4448.72</v>
      </c>
      <c r="I9" s="630">
        <f>'14007'!H25</f>
        <v>-751.28</v>
      </c>
      <c r="J9" s="631">
        <f>'14007'!I25</f>
        <v>800</v>
      </c>
      <c r="K9" s="619">
        <f>'14007'!J25</f>
        <v>6000</v>
      </c>
      <c r="L9" s="1961">
        <f>'14007'!K25</f>
        <v>5200</v>
      </c>
      <c r="M9" s="626">
        <f>'14007'!L25</f>
        <v>0</v>
      </c>
      <c r="N9" s="627">
        <f>'14007'!M25</f>
        <v>0</v>
      </c>
      <c r="O9" s="622">
        <f>'14007'!N25</f>
        <v>0</v>
      </c>
      <c r="P9" s="619">
        <f>'14007'!O25</f>
        <v>5200</v>
      </c>
      <c r="Q9" s="623" t="s">
        <v>2946</v>
      </c>
    </row>
    <row r="10" spans="2:17" s="611" customFormat="1" ht="18" customHeight="1" x14ac:dyDescent="0.2">
      <c r="B10" s="628">
        <f>'30004'!A42</f>
        <v>25426</v>
      </c>
      <c r="C10" s="628">
        <f>'30004'!B42</f>
        <v>0</v>
      </c>
      <c r="D10" s="628">
        <f>'30004'!C42</f>
        <v>36911.96</v>
      </c>
      <c r="E10" s="613">
        <f>'30004'!D2</f>
        <v>30004</v>
      </c>
      <c r="F10" s="629" t="str">
        <f>'30004'!E2</f>
        <v>Health and Safety</v>
      </c>
      <c r="G10" s="619">
        <f>'30004'!F42</f>
        <v>26900</v>
      </c>
      <c r="H10" s="626">
        <f>'30004'!G42</f>
        <v>14056.42</v>
      </c>
      <c r="I10" s="630">
        <f>'30004'!H42</f>
        <v>-12843.58</v>
      </c>
      <c r="J10" s="631">
        <f>'30004'!I42</f>
        <v>1400</v>
      </c>
      <c r="K10" s="619">
        <f>'30004'!J42</f>
        <v>28300</v>
      </c>
      <c r="L10" s="1961">
        <f>'30004'!K42</f>
        <v>26900</v>
      </c>
      <c r="M10" s="626">
        <f>'30004'!L42</f>
        <v>0</v>
      </c>
      <c r="N10" s="627">
        <f>'30004'!M42</f>
        <v>0</v>
      </c>
      <c r="O10" s="622">
        <f>'30004'!N42</f>
        <v>0</v>
      </c>
      <c r="P10" s="619">
        <f>'30004'!O42</f>
        <v>26900</v>
      </c>
      <c r="Q10" s="623" t="s">
        <v>2946</v>
      </c>
    </row>
    <row r="11" spans="2:17" ht="18" customHeight="1" x14ac:dyDescent="0.2">
      <c r="B11" s="612">
        <f>'30101'!A42</f>
        <v>8100</v>
      </c>
      <c r="C11" s="612">
        <f>'30101'!B42</f>
        <v>0</v>
      </c>
      <c r="D11" s="612">
        <f>'30101'!C42</f>
        <v>12385.5</v>
      </c>
      <c r="E11" s="613">
        <f>'30101'!D2</f>
        <v>30101</v>
      </c>
      <c r="F11" s="614" t="str">
        <f>'30101'!E2</f>
        <v>Local Land Charges</v>
      </c>
      <c r="G11" s="615">
        <f>'30101'!F42</f>
        <v>8100</v>
      </c>
      <c r="H11" s="616">
        <f>'30101'!G42</f>
        <v>11562.54</v>
      </c>
      <c r="I11" s="624">
        <f>'30101'!H42</f>
        <v>3462.54</v>
      </c>
      <c r="J11" s="625">
        <f>'30101'!I42</f>
        <v>3600</v>
      </c>
      <c r="K11" s="619">
        <f>'30101'!J42</f>
        <v>11700</v>
      </c>
      <c r="L11" s="1961">
        <f>'30101'!K42</f>
        <v>8100</v>
      </c>
      <c r="M11" s="626">
        <f>'30101'!L42</f>
        <v>0</v>
      </c>
      <c r="N11" s="627">
        <f>'30101'!M42</f>
        <v>0</v>
      </c>
      <c r="O11" s="622">
        <f>'30101'!N42</f>
        <v>0</v>
      </c>
      <c r="P11" s="619">
        <f>'30101'!O42</f>
        <v>8100</v>
      </c>
      <c r="Q11" s="623" t="s">
        <v>2946</v>
      </c>
    </row>
    <row r="12" spans="2:17" ht="18" customHeight="1" x14ac:dyDescent="0.2">
      <c r="B12" s="612">
        <f>'30201'!A63</f>
        <v>269294</v>
      </c>
      <c r="C12" s="612">
        <f>'30201'!B63</f>
        <v>0</v>
      </c>
      <c r="D12" s="612">
        <f>'30201'!C63</f>
        <v>286429.61</v>
      </c>
      <c r="E12" s="613">
        <f>'30201'!D2</f>
        <v>30201</v>
      </c>
      <c r="F12" s="614" t="str">
        <f>'30201'!E2</f>
        <v>Democratic Representation &amp; Management</v>
      </c>
      <c r="G12" s="615">
        <f>'30201'!F63</f>
        <v>276600</v>
      </c>
      <c r="H12" s="616">
        <f>'30201'!G63</f>
        <v>137042.34999999998</v>
      </c>
      <c r="I12" s="624">
        <f>'30201'!H63</f>
        <v>-139557.65000000002</v>
      </c>
      <c r="J12" s="625">
        <f>'30201'!I63</f>
        <v>-800</v>
      </c>
      <c r="K12" s="619">
        <f>'30201'!J63</f>
        <v>275800</v>
      </c>
      <c r="L12" s="1961">
        <f>'30201'!K63</f>
        <v>276600</v>
      </c>
      <c r="M12" s="626">
        <f>'30201'!L63</f>
        <v>0</v>
      </c>
      <c r="N12" s="627">
        <f>'30201'!M63</f>
        <v>0</v>
      </c>
      <c r="O12" s="622">
        <f>'30201'!N63</f>
        <v>0</v>
      </c>
      <c r="P12" s="619">
        <f>'30201'!O63</f>
        <v>276600</v>
      </c>
      <c r="Q12" s="623" t="s">
        <v>2946</v>
      </c>
    </row>
    <row r="13" spans="2:17" ht="18" customHeight="1" x14ac:dyDescent="0.2">
      <c r="B13" s="612">
        <f>'30401'!A47</f>
        <v>44400</v>
      </c>
      <c r="C13" s="612">
        <f>'30401'!B47</f>
        <v>0</v>
      </c>
      <c r="D13" s="612">
        <f>'30401'!C47</f>
        <v>24917.75</v>
      </c>
      <c r="E13" s="613">
        <f>'30401'!D2</f>
        <v>30401</v>
      </c>
      <c r="F13" s="614" t="str">
        <f>'30401'!E2</f>
        <v>Register of Electors</v>
      </c>
      <c r="G13" s="615">
        <f>'30401'!F47</f>
        <v>45400</v>
      </c>
      <c r="H13" s="616">
        <f>'30401'!G47</f>
        <v>18803.04</v>
      </c>
      <c r="I13" s="624">
        <f>'30401'!H47</f>
        <v>-26596.959999999999</v>
      </c>
      <c r="J13" s="625">
        <f>'30401'!I47</f>
        <v>3100</v>
      </c>
      <c r="K13" s="619">
        <f>'30401'!J47</f>
        <v>48500</v>
      </c>
      <c r="L13" s="1961">
        <f>'30401'!K47</f>
        <v>45400</v>
      </c>
      <c r="M13" s="626">
        <f>'30401'!L47</f>
        <v>0</v>
      </c>
      <c r="N13" s="627">
        <f>'30401'!M47</f>
        <v>0</v>
      </c>
      <c r="O13" s="622">
        <f>'30401'!N47</f>
        <v>0</v>
      </c>
      <c r="P13" s="619">
        <f>'30401'!O47</f>
        <v>45400</v>
      </c>
      <c r="Q13" s="623" t="s">
        <v>2946</v>
      </c>
    </row>
    <row r="14" spans="2:17" ht="18" customHeight="1" x14ac:dyDescent="0.2">
      <c r="B14" s="628">
        <f>'30402'!A53</f>
        <v>152570</v>
      </c>
      <c r="C14" s="628">
        <f>'30402'!B53</f>
        <v>0</v>
      </c>
      <c r="D14" s="628">
        <f>'30402'!C53</f>
        <v>157951.79</v>
      </c>
      <c r="E14" s="632">
        <f>'30402'!D2</f>
        <v>30402</v>
      </c>
      <c r="F14" s="629" t="str">
        <f>'30402'!E2</f>
        <v>Election Expenses</v>
      </c>
      <c r="G14" s="619">
        <f>'30402'!F53</f>
        <v>174300</v>
      </c>
      <c r="H14" s="626">
        <f>'30402'!H53</f>
        <v>37486.379999999997</v>
      </c>
      <c r="I14" s="630">
        <f>'30402'!I53</f>
        <v>-136813.62</v>
      </c>
      <c r="J14" s="631">
        <f>'30402'!J53</f>
        <v>-21100</v>
      </c>
      <c r="K14" s="619">
        <f>'30402'!K53</f>
        <v>153200</v>
      </c>
      <c r="L14" s="1961">
        <f>'30402'!L53</f>
        <v>111300</v>
      </c>
      <c r="M14" s="626">
        <f>'30402'!M53</f>
        <v>0</v>
      </c>
      <c r="N14" s="627">
        <f>'30402'!N53</f>
        <v>0</v>
      </c>
      <c r="O14" s="622">
        <f>'30402'!O53</f>
        <v>0</v>
      </c>
      <c r="P14" s="619">
        <f>'30402'!P53</f>
        <v>111300</v>
      </c>
      <c r="Q14" s="623" t="s">
        <v>2946</v>
      </c>
    </row>
    <row r="15" spans="2:17" ht="18" hidden="1" customHeight="1" x14ac:dyDescent="0.2">
      <c r="B15" s="633">
        <f>'[1]30403'!A53</f>
        <v>0</v>
      </c>
      <c r="C15" s="633">
        <f>'[1]30403'!B53</f>
        <v>0</v>
      </c>
      <c r="D15" s="633">
        <f>'[1]30403'!C53</f>
        <v>-5939.0800000000017</v>
      </c>
      <c r="E15" s="634">
        <f>'[1]30403'!D2</f>
        <v>30403</v>
      </c>
      <c r="F15" s="635" t="str">
        <f>'[1]30403'!E2</f>
        <v>Externally Funded Elections</v>
      </c>
      <c r="G15" s="636">
        <f>'[1]30403'!F53</f>
        <v>0</v>
      </c>
      <c r="H15" s="637">
        <f>'[1]30403'!J53</f>
        <v>65394.840000000004</v>
      </c>
      <c r="I15" s="638">
        <f>'[1]30403'!K53</f>
        <v>65394.840000000004</v>
      </c>
      <c r="J15" s="639">
        <f>'[1]30403'!M53</f>
        <v>0</v>
      </c>
      <c r="K15" s="640">
        <f>'[1]30403'!N53</f>
        <v>0</v>
      </c>
      <c r="L15" s="1962">
        <f>'[1]30403'!O53</f>
        <v>0</v>
      </c>
      <c r="M15" s="641">
        <f>'[1]30403'!P53</f>
        <v>0</v>
      </c>
      <c r="N15" s="642">
        <f>'[1]30403'!Q53</f>
        <v>0</v>
      </c>
      <c r="O15" s="643">
        <f>'[1]30403'!R53</f>
        <v>0</v>
      </c>
      <c r="P15" s="636">
        <f>'[1]30403'!S53</f>
        <v>0</v>
      </c>
      <c r="Q15" s="644" t="s">
        <v>2946</v>
      </c>
    </row>
    <row r="16" spans="2:17" ht="18" hidden="1" customHeight="1" x14ac:dyDescent="0.2">
      <c r="B16" s="633">
        <f>'[1]30404'!A55</f>
        <v>0</v>
      </c>
      <c r="C16" s="633">
        <f>'[1]30404'!B55</f>
        <v>0</v>
      </c>
      <c r="D16" s="633">
        <f>'[1]30404'!C55</f>
        <v>8363.8499999999767</v>
      </c>
      <c r="E16" s="645">
        <f>'[1]30404'!D2</f>
        <v>30404</v>
      </c>
      <c r="F16" s="646" t="str">
        <f>'[1]30404'!E2</f>
        <v>Externally Funded Elections 2</v>
      </c>
      <c r="G16" s="636">
        <f>'[1]30404'!F55</f>
        <v>0</v>
      </c>
      <c r="H16" s="641">
        <f>'[1]30404'!J55</f>
        <v>143374.64000000001</v>
      </c>
      <c r="I16" s="647">
        <f>'[1]30404'!K55</f>
        <v>143374.64000000001</v>
      </c>
      <c r="J16" s="639">
        <f>'[1]30404'!M55</f>
        <v>0</v>
      </c>
      <c r="K16" s="640">
        <f>'[1]30404'!N55</f>
        <v>0</v>
      </c>
      <c r="L16" s="1962">
        <f>'[1]30404'!O55</f>
        <v>0</v>
      </c>
      <c r="M16" s="641">
        <f>'[1]30404'!P55</f>
        <v>0</v>
      </c>
      <c r="N16" s="642">
        <f>'[1]30404'!Q55</f>
        <v>0</v>
      </c>
      <c r="O16" s="643">
        <f>'[1]30404'!R55</f>
        <v>0</v>
      </c>
      <c r="P16" s="636">
        <f>'[1]30404'!S55</f>
        <v>0</v>
      </c>
      <c r="Q16" s="644" t="s">
        <v>2946</v>
      </c>
    </row>
    <row r="17" spans="2:19" ht="18" customHeight="1" x14ac:dyDescent="0.2">
      <c r="B17" s="628">
        <f>'39904'!A57</f>
        <v>172630</v>
      </c>
      <c r="C17" s="628">
        <f>'39904'!B57</f>
        <v>0</v>
      </c>
      <c r="D17" s="628">
        <f>'39904'!C57</f>
        <v>183229.29</v>
      </c>
      <c r="E17" s="632">
        <f>'39904'!D2</f>
        <v>39904</v>
      </c>
      <c r="F17" s="648" t="str">
        <f>'39904'!E2</f>
        <v>Legal &amp; Admin Service</v>
      </c>
      <c r="G17" s="619">
        <f>'39904'!F57</f>
        <v>127100</v>
      </c>
      <c r="H17" s="626">
        <f>'39904'!G57</f>
        <v>26967.739999999998</v>
      </c>
      <c r="I17" s="630">
        <f>'39904'!H57</f>
        <v>-100132.26</v>
      </c>
      <c r="J17" s="631">
        <f>'39904'!I57</f>
        <v>-79500</v>
      </c>
      <c r="K17" s="619">
        <f>'39904'!J57</f>
        <v>47600</v>
      </c>
      <c r="L17" s="1961">
        <f>'39904'!K57</f>
        <v>127100</v>
      </c>
      <c r="M17" s="626">
        <f>'39904'!L57</f>
        <v>0</v>
      </c>
      <c r="N17" s="627">
        <f>'39904'!M57</f>
        <v>0</v>
      </c>
      <c r="O17" s="622">
        <f>'39904'!N57</f>
        <v>0</v>
      </c>
      <c r="P17" s="619">
        <f>'39904'!O57</f>
        <v>127100</v>
      </c>
      <c r="Q17" s="623" t="s">
        <v>2946</v>
      </c>
    </row>
    <row r="18" spans="2:19" ht="18" customHeight="1" x14ac:dyDescent="0.2">
      <c r="B18" s="649">
        <f>'42001'!A38</f>
        <v>-108100</v>
      </c>
      <c r="C18" s="649">
        <f>'42001'!B38</f>
        <v>0</v>
      </c>
      <c r="D18" s="649">
        <f>'42001'!C38</f>
        <v>-195355.12</v>
      </c>
      <c r="E18" s="650">
        <f>'42001'!D2</f>
        <v>42001</v>
      </c>
      <c r="F18" s="651" t="str">
        <f>'42001'!E2</f>
        <v>Taxi Licences</v>
      </c>
      <c r="G18" s="652">
        <f>'42001'!F38</f>
        <v>-185700</v>
      </c>
      <c r="H18" s="616">
        <f>'42001'!G38</f>
        <v>-60851.060000000005</v>
      </c>
      <c r="I18" s="653">
        <f>'42001'!H38</f>
        <v>124848.94</v>
      </c>
      <c r="J18" s="654">
        <f>'42001'!I38</f>
        <v>0</v>
      </c>
      <c r="K18" s="619">
        <f>'42001'!J38</f>
        <v>-185700</v>
      </c>
      <c r="L18" s="1961">
        <f>'42001'!K38</f>
        <v>-185700</v>
      </c>
      <c r="M18" s="626">
        <f>'42001'!L38</f>
        <v>0</v>
      </c>
      <c r="N18" s="627">
        <f>'42001'!M38</f>
        <v>0</v>
      </c>
      <c r="O18" s="622">
        <f>'42001'!N38</f>
        <v>0</v>
      </c>
      <c r="P18" s="619">
        <f>'42001'!O38</f>
        <v>-185700</v>
      </c>
      <c r="Q18" s="623" t="s">
        <v>2946</v>
      </c>
    </row>
    <row r="19" spans="2:19" ht="18" customHeight="1" x14ac:dyDescent="0.2">
      <c r="B19" s="612">
        <f>'42002'!A36</f>
        <v>-3200</v>
      </c>
      <c r="C19" s="612">
        <f>'42002'!B36</f>
        <v>0</v>
      </c>
      <c r="D19" s="612">
        <f>'42002'!C36</f>
        <v>-3261.98</v>
      </c>
      <c r="E19" s="613">
        <f>'42002'!D2</f>
        <v>42002</v>
      </c>
      <c r="F19" s="655" t="str">
        <f>'42002'!E2</f>
        <v>Other Licences</v>
      </c>
      <c r="G19" s="615">
        <f>'42002'!F36</f>
        <v>-3200</v>
      </c>
      <c r="H19" s="616">
        <f>'42002'!G36</f>
        <v>-3309.99</v>
      </c>
      <c r="I19" s="624">
        <f>'42002'!H36</f>
        <v>-109.99000000000001</v>
      </c>
      <c r="J19" s="625">
        <f>'42002'!I36</f>
        <v>-1700</v>
      </c>
      <c r="K19" s="619">
        <f>'42002'!J36</f>
        <v>-4900</v>
      </c>
      <c r="L19" s="1961">
        <f>'42002'!K36</f>
        <v>-3200</v>
      </c>
      <c r="M19" s="626">
        <f>'42002'!L36</f>
        <v>0</v>
      </c>
      <c r="N19" s="627">
        <f>'42002'!M36</f>
        <v>0</v>
      </c>
      <c r="O19" s="622">
        <f>'42002'!N36</f>
        <v>0</v>
      </c>
      <c r="P19" s="619">
        <f>'42002'!O36</f>
        <v>-3200</v>
      </c>
      <c r="Q19" s="623" t="s">
        <v>2946</v>
      </c>
    </row>
    <row r="20" spans="2:19" ht="18" customHeight="1" x14ac:dyDescent="0.2">
      <c r="B20" s="649">
        <f>'42003'!A26</f>
        <v>-23700</v>
      </c>
      <c r="C20" s="649">
        <f>'42003'!B26</f>
        <v>0</v>
      </c>
      <c r="D20" s="649">
        <f>'42003'!C26</f>
        <v>-65765.5</v>
      </c>
      <c r="E20" s="650">
        <f>'42003'!D2</f>
        <v>42003</v>
      </c>
      <c r="F20" s="651" t="str">
        <f>'42003'!E2</f>
        <v>Alcohol and Entertainment Licences</v>
      </c>
      <c r="G20" s="652">
        <f>'42003'!F26</f>
        <v>-34700</v>
      </c>
      <c r="H20" s="656">
        <f>'42003'!G26</f>
        <v>-11059</v>
      </c>
      <c r="I20" s="653">
        <f>'42003'!H26</f>
        <v>23641</v>
      </c>
      <c r="J20" s="654">
        <f>'42003'!I26</f>
        <v>-8900</v>
      </c>
      <c r="K20" s="619">
        <f>'42003'!J26</f>
        <v>-43600</v>
      </c>
      <c r="L20" s="1961">
        <f>'42003'!K26</f>
        <v>-34700</v>
      </c>
      <c r="M20" s="626">
        <f>'42003'!L26</f>
        <v>0</v>
      </c>
      <c r="N20" s="627">
        <f>'42003'!M26</f>
        <v>0</v>
      </c>
      <c r="O20" s="622">
        <f>'42003'!N26</f>
        <v>0</v>
      </c>
      <c r="P20" s="619">
        <f>'42003'!O26</f>
        <v>-34700</v>
      </c>
      <c r="Q20" s="623" t="s">
        <v>2946</v>
      </c>
    </row>
    <row r="21" spans="2:19" ht="18" customHeight="1" x14ac:dyDescent="0.2">
      <c r="B21" s="612">
        <f>'42004'!A27</f>
        <v>-4600</v>
      </c>
      <c r="C21" s="612">
        <f>'42004'!B27</f>
        <v>0</v>
      </c>
      <c r="D21" s="612">
        <f>'42004'!C27</f>
        <v>-2426</v>
      </c>
      <c r="E21" s="613">
        <f>'42004'!D2</f>
        <v>42004</v>
      </c>
      <c r="F21" s="655" t="str">
        <f>'42004'!E2</f>
        <v>Gambling Act Fees</v>
      </c>
      <c r="G21" s="615">
        <f>'42004'!F27</f>
        <v>-4600</v>
      </c>
      <c r="H21" s="616">
        <f>'42004'!G27</f>
        <v>-1676</v>
      </c>
      <c r="I21" s="624">
        <f>'42004'!H27</f>
        <v>2924</v>
      </c>
      <c r="J21" s="625">
        <f>'42004'!I27</f>
        <v>0</v>
      </c>
      <c r="K21" s="619">
        <f>'42004'!J27</f>
        <v>-4600</v>
      </c>
      <c r="L21" s="1961">
        <f>'42004'!K27</f>
        <v>-4600</v>
      </c>
      <c r="M21" s="626">
        <f>'42004'!L27</f>
        <v>0</v>
      </c>
      <c r="N21" s="627">
        <f>'42004'!M27</f>
        <v>0</v>
      </c>
      <c r="O21" s="622">
        <f>'42004'!N27</f>
        <v>0</v>
      </c>
      <c r="P21" s="619">
        <f>'42004'!O27</f>
        <v>-4600</v>
      </c>
      <c r="Q21" s="623" t="s">
        <v>2946</v>
      </c>
    </row>
    <row r="22" spans="2:19" ht="18" customHeight="1" x14ac:dyDescent="0.2">
      <c r="B22" s="612">
        <f>'42005'!A50</f>
        <v>0</v>
      </c>
      <c r="C22" s="612">
        <f>'42005'!B50</f>
        <v>0</v>
      </c>
      <c r="D22" s="612">
        <f>'42005'!C50</f>
        <v>40889.999999999993</v>
      </c>
      <c r="E22" s="613">
        <v>42005</v>
      </c>
      <c r="F22" s="655" t="str">
        <f>'42005'!E2</f>
        <v>Selective Property Licensing Scheme</v>
      </c>
      <c r="G22" s="615">
        <f>'42005'!F50</f>
        <v>-485200</v>
      </c>
      <c r="H22" s="616">
        <f>'42005'!G50</f>
        <v>-6314.5</v>
      </c>
      <c r="I22" s="624">
        <f>'42005'!H50</f>
        <v>478885.5</v>
      </c>
      <c r="J22" s="625">
        <f>'42005'!I50</f>
        <v>473600</v>
      </c>
      <c r="K22" s="657">
        <f>'42005'!J50</f>
        <v>-11600</v>
      </c>
      <c r="L22" s="1961">
        <f>'42005'!K50</f>
        <v>-485200</v>
      </c>
      <c r="M22" s="626">
        <f>'42005'!L50</f>
        <v>0</v>
      </c>
      <c r="N22" s="627">
        <f>'42005'!M50</f>
        <v>0</v>
      </c>
      <c r="O22" s="622">
        <f>'42005'!N50</f>
        <v>0</v>
      </c>
      <c r="P22" s="619">
        <f>'42005'!O50</f>
        <v>-485200</v>
      </c>
      <c r="Q22" s="623" t="s">
        <v>2946</v>
      </c>
    </row>
    <row r="23" spans="2:19" ht="18" customHeight="1" thickBot="1" x14ac:dyDescent="0.25">
      <c r="B23" s="658">
        <f>'49901'!A41</f>
        <v>75681</v>
      </c>
      <c r="C23" s="658">
        <f>'49901'!B41</f>
        <v>0</v>
      </c>
      <c r="D23" s="658">
        <f>'49901'!C41</f>
        <v>68757.359999999986</v>
      </c>
      <c r="E23" s="659">
        <f>'49901'!D2</f>
        <v>49901</v>
      </c>
      <c r="F23" s="660" t="str">
        <f>'49901'!E2</f>
        <v>Licensing Service</v>
      </c>
      <c r="G23" s="657">
        <f>'49901'!F41</f>
        <v>69500</v>
      </c>
      <c r="H23" s="661">
        <f>'49901'!G41</f>
        <v>21272.32</v>
      </c>
      <c r="I23" s="662">
        <f>'49901'!H41</f>
        <v>-48227.68</v>
      </c>
      <c r="J23" s="663">
        <f>'49901'!I41</f>
        <v>-23400</v>
      </c>
      <c r="K23" s="664">
        <f>'49901'!J41</f>
        <v>46100</v>
      </c>
      <c r="L23" s="1975">
        <f>'49901'!K41</f>
        <v>69500</v>
      </c>
      <c r="M23" s="665">
        <f>'49901'!L41</f>
        <v>0</v>
      </c>
      <c r="N23" s="666">
        <f>'49901'!M41</f>
        <v>0</v>
      </c>
      <c r="O23" s="667">
        <f>'49901'!N41</f>
        <v>0</v>
      </c>
      <c r="P23" s="664">
        <f>'49901'!O41</f>
        <v>69500</v>
      </c>
      <c r="Q23" s="623" t="s">
        <v>2946</v>
      </c>
    </row>
    <row r="24" spans="2:19" s="679" customFormat="1" ht="20.100000000000001" customHeight="1" thickBot="1" x14ac:dyDescent="0.25">
      <c r="B24" s="668">
        <f t="shared" ref="B24:C24" si="0">SUM(B6:B14,B17:B23)</f>
        <v>744891</v>
      </c>
      <c r="C24" s="668">
        <f t="shared" si="0"/>
        <v>0</v>
      </c>
      <c r="D24" s="668">
        <f>SUM(D6:D14,D17:D23)</f>
        <v>755643.69000000006</v>
      </c>
      <c r="E24" s="669"/>
      <c r="F24" s="670" t="s">
        <v>7227</v>
      </c>
      <c r="G24" s="671">
        <f>SUM(G6:G14,G17:G23)</f>
        <v>228060</v>
      </c>
      <c r="H24" s="672">
        <f>SUM(H6:H14,H17:H23)</f>
        <v>294749.31999999995</v>
      </c>
      <c r="I24" s="673">
        <f t="shared" ref="I24:P24" si="1">SUM(I6:I14,I17:I23)</f>
        <v>66689.319999999949</v>
      </c>
      <c r="J24" s="674">
        <f t="shared" si="1"/>
        <v>320800</v>
      </c>
      <c r="K24" s="675">
        <f t="shared" si="1"/>
        <v>548860</v>
      </c>
      <c r="L24" s="1976">
        <f t="shared" si="1"/>
        <v>165060</v>
      </c>
      <c r="M24" s="676">
        <f t="shared" si="1"/>
        <v>0</v>
      </c>
      <c r="N24" s="677">
        <f t="shared" si="1"/>
        <v>0</v>
      </c>
      <c r="O24" s="675">
        <f t="shared" si="1"/>
        <v>0</v>
      </c>
      <c r="P24" s="675">
        <f t="shared" si="1"/>
        <v>165060</v>
      </c>
      <c r="Q24" s="678"/>
    </row>
    <row r="25" spans="2:19" s="683" customFormat="1" x14ac:dyDescent="0.2">
      <c r="B25" s="680" t="e">
        <f>SUMIF([1]PY!G:G,E6,[1]PY!D:D)+SUMIF([1]PY!G:G,E7,[1]PY!D:D)+SUMIF([1]PY!G:G,E8,[1]PY!D:D)+SUMIF([1]PY!G:G,E9,[1]PY!D:D)+SUMIF([1]PY!G:G,E10,[1]PY!D:D)+SUMIF([1]PY!G:G,E11,[1]PY!D:D)+SUMIF([1]PY!G:G,E12,[1]PY!D:D)+SUMIF([1]PY!G:G,E13,[1]PY!D:D)+SUMIF([1]PY!G:G,E14,[1]PY!D:D)+SUMIF([1]PY!G:G,E15,[1]PY!D:D)+SUMIF([1]PY!G:G,E16,[1]PY!D:D)+SUMIF([1]PY!G:G,E17,[1]PY!D:D)+SUMIF([1]PY!G:G,E18,[1]PY!D:D)+SUMIF([1]PY!G:G,E19,[1]PY!D:D)+SUMIF([1]PY!G:G,E20,[1]PY!D:D)+SUMIF([1]PY!G:G,E21,[1]PY!D:D)+SUMIF([1]PY!G:G,E22,[1]PY!D:D)+SUMIF([1]PY!G:G,E23,[1]PY!D:D)-SUMIF([1]PY!A:A,399049802,[1]PY!D:D)-SUMIF([1]PY!A:A,499019802,[1]PY!D:D)-B24</f>
        <v>#VALUE!</v>
      </c>
      <c r="C25" s="680" t="e">
        <f>SUMIF([1]PY!G:G,E6,[1]PY!E:E)+SUMIF([1]PY!G:G,E7,[1]PY!E:E)+SUMIF([1]PY!G:G,E8,[1]PY!E:E)+SUMIF([1]PY!G:G,E9,[1]PY!E:E)+SUMIF([1]PY!G:G,E10,[1]PY!E:E)+SUMIF([1]PY!G:G,E11,[1]PY!E:E)+SUMIF([1]PY!G:G,E12,[1]PY!E:E)+SUMIF([1]PY!G:G,E13,[1]PY!E:E)+SUMIF([1]PY!G:G,E14,[1]PY!E:E)+SUMIF([1]PY!G:G,E15,[1]PY!E:E)+SUMIF([1]PY!G:G,E16,[1]PY!E:E)+SUMIF([1]PY!G:G,E17,[1]PY!E:E)+SUMIF([1]PY!G:G,E18,[1]PY!E:E)+SUMIF([1]PY!G:G,E19,[1]PY!E:E)+SUMIF([1]PY!G:G,E20,[1]PY!E:E)+SUMIF([1]PY!G:G,E21,[1]PY!E:E)+SUMIF([1]PY!G:G,E22,[1]PY!E:E)+SUMIF([1]PY!G:G,E23,[1]PY!E:E)-SUMIF([1]PY!A:A,399049802,[1]PY!E:E)-SUMIF([1]PY!A:A,499019802,[1]PY!E:E)-C24</f>
        <v>#VALUE!</v>
      </c>
      <c r="D25" s="680" t="e">
        <f>SUMIF([1]PY!G:G,E6,[1]PY!C:C)+SUMIF([1]PY!G:G,E7,[1]PY!C:C)+SUMIF([1]PY!G:G,E8,[1]PY!C:C)+SUMIF([1]PY!G:G,E9,[1]PY!C:C)+SUMIF([1]PY!G:G,E10,[1]PY!C:C)+SUMIF([1]PY!G:G,E11,[1]PY!C:C)+SUMIF([1]PY!G:G,E12,[1]PY!C:C)+SUMIF([1]PY!G:G,E13,[1]PY!C:C)+SUMIF([1]PY!G:G,E14,[1]PY!C:C)+SUMIF([1]PY!G:G,E15,[1]PY!C:C)+SUMIF([1]PY!G:G,E16,[1]PY!C:C)+SUMIF([1]PY!G:G,E17,[1]PY!C:C)+SUMIF([1]PY!G:G,E18,[1]PY!C:C)+SUMIF([1]PY!G:G,E19,[1]PY!C:C)+SUMIF([1]PY!G:G,E20,[1]PY!C:C)+SUMIF([1]PY!G:G,E21,[1]PY!C:C)+SUMIF([1]PY!G:G,E22,[1]PY!C:C)+SUMIF([1]PY!G:G,E23,[1]PY!C:C)-SUMIF([1]PY!A:A,399049802,[1]PY!C:C)-SUMIF([1]PY!A:A,499019802,[1]PY!C:C)-D24-D15-D16</f>
        <v>#VALUE!</v>
      </c>
      <c r="E25" s="681"/>
      <c r="F25" s="682"/>
      <c r="G25" s="680" t="e">
        <f>SUMIF([1]FY!G:G,E6,[1]FY!D:D)+SUMIF([1]FY!G:G,E7,[1]FY!D:D)+SUMIF([1]FY!G:G,E8,[1]FY!D:D)+SUMIF([1]FY!G:G,E9,[1]FY!D:D)+SUMIF([1]FY!G:G,E10,[1]FY!D:D)+SUMIF([1]FY!G:G,E11,[1]FY!D:D)+SUMIF([1]FY!G:G,E12,[1]FY!D:D)+SUMIF([1]FY!G:G,E13,[1]FY!D:D)+SUMIF([1]FY!G:G,E14,[1]FY!D:D)+SUMIF([1]FY!G:G,E15,[1]FY!D:D)+SUMIF([1]FY!G:G,E16,[1]FY!D:D)+SUMIF([1]FY!G:G,E17,[1]FY!D:D)+SUMIF([1]FY!G:G,E18,[1]FY!D:D)+SUMIF([1]FY!G:G,E19,[1]FY!D:D)+SUMIF([1]FY!G:G,E20,[1]FY!D:D)+SUMIF([1]FY!G:G,E21,[1]FY!D:D)+SUMIF([1]FY!G:G,E22,[1]FY!D:D)+SUMIF([1]FY!G:G,E23,[1]FY!D:D)-G24</f>
        <v>#VALUE!</v>
      </c>
      <c r="H25" s="680" t="e">
        <f>SUMIF([1]YTD!G:G,E6,[1]YTD!C:C)+SUMIF([1]YTD!G:G,E7,[1]YTD!C:C)+SUMIF([1]YTD!G:G,E8,[1]YTD!C:C)+SUMIF([1]YTD!G:G,E9,[1]YTD!C:C)+SUMIF([1]YTD!G:G,E10,[1]YTD!C:C)+SUMIF([1]YTD!G:G,E11,[1]YTD!C:C)+SUMIF([1]YTD!G:G,E12,[1]YTD!C:C)+SUMIF([1]YTD!G:G,E13,[1]YTD!C:C)+SUMIF([1]YTD!G:G,E14,[1]YTD!C:C)+SUMIF([1]YTD!G:G,E15,[1]YTD!C:C)+SUMIF([1]YTD!G:G,E16,[1]YTD!C:C)+SUMIF([1]YTD!G:G,E17,[1]YTD!C:C)+SUMIF([1]YTD!G:G,E18,[1]YTD!C:C)+SUMIF([1]YTD!G:G,E19,[1]YTD!C:C)+SUMIF([1]YTD!G:G,E20,[1]YTD!C:C)+SUMIF([1]YTD!G:G,E21,[1]YTD!C:C)+SUMIF([1]YTD!G:G,E22,[1]YTD!C:C)+SUMIF([1]YTD!G:G,E23,[1]YTD!C:C)-H24</f>
        <v>#VALUE!</v>
      </c>
      <c r="I25" s="680"/>
      <c r="J25" s="680"/>
      <c r="K25" s="680"/>
      <c r="L25" s="680"/>
      <c r="M25" s="680"/>
      <c r="N25" s="680"/>
      <c r="O25" s="680"/>
      <c r="P25" s="680"/>
      <c r="S25" s="679"/>
    </row>
    <row r="26" spans="2:19" x14ac:dyDescent="0.2">
      <c r="S26" s="2102"/>
    </row>
    <row r="27" spans="2:19" x14ac:dyDescent="0.2">
      <c r="E27" s="684"/>
      <c r="S27" s="2103"/>
    </row>
    <row r="28" spans="2:19" x14ac:dyDescent="0.2">
      <c r="S28" s="683"/>
    </row>
    <row r="29" spans="2:19" x14ac:dyDescent="0.2">
      <c r="S29" s="683"/>
    </row>
  </sheetData>
  <mergeCells count="2">
    <mergeCell ref="B2:P2"/>
    <mergeCell ref="B3:P3"/>
  </mergeCells>
  <printOptions horizontalCentered="1"/>
  <pageMargins left="0.39370078740157483" right="0.39370078740157483" top="0.98425196850393704" bottom="0.98425196850393704" header="0.31496062992125984" footer="0.31496062992125984"/>
  <pageSetup paperSize="9" scale="69" orientation="landscape" r:id="rId1"/>
  <headerFooter>
    <oddFooter>&amp;C&amp;Z&amp;F\&amp;A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9"/>
  <sheetViews>
    <sheetView topLeftCell="D1" zoomScale="80" zoomScaleNormal="80" workbookViewId="0">
      <selection activeCell="S10" sqref="S10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8" s="687" customFormat="1" ht="19.5" customHeight="1" thickBot="1" x14ac:dyDescent="0.25">
      <c r="A1" s="685"/>
      <c r="B1" s="686"/>
      <c r="C1" s="2007" t="s">
        <v>7228</v>
      </c>
      <c r="D1" s="2008"/>
      <c r="E1" s="2008"/>
      <c r="F1" s="2008"/>
      <c r="G1" s="2008"/>
      <c r="H1" s="2008"/>
      <c r="I1" s="2008"/>
      <c r="J1" s="2008"/>
      <c r="K1" s="2008"/>
      <c r="L1" s="2008"/>
      <c r="M1" s="2008"/>
      <c r="N1" s="2008"/>
      <c r="O1" s="2008"/>
      <c r="P1" s="2008"/>
      <c r="Q1" s="2009"/>
    </row>
    <row r="2" spans="1:18" s="687" customFormat="1" ht="20.100000000000001" customHeight="1" thickBot="1" x14ac:dyDescent="0.3">
      <c r="A2" s="688"/>
      <c r="B2" s="689"/>
      <c r="C2" s="690" t="s">
        <v>22</v>
      </c>
      <c r="D2" s="691">
        <v>14001</v>
      </c>
      <c r="E2" s="692" t="s">
        <v>2947</v>
      </c>
      <c r="F2" s="693"/>
      <c r="G2" s="694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8" s="711" customFormat="1" ht="42" customHeight="1" x14ac:dyDescent="0.2">
      <c r="A3" s="697" t="s">
        <v>7214</v>
      </c>
      <c r="B3" s="698" t="s">
        <v>7215</v>
      </c>
      <c r="C3" s="699" t="s">
        <v>7216</v>
      </c>
      <c r="D3" s="700" t="s">
        <v>6256</v>
      </c>
      <c r="E3" s="701" t="s">
        <v>3020</v>
      </c>
      <c r="F3" s="702" t="s">
        <v>7218</v>
      </c>
      <c r="G3" s="593" t="s">
        <v>7219</v>
      </c>
      <c r="H3" s="703" t="s">
        <v>7220</v>
      </c>
      <c r="I3" s="704" t="s">
        <v>7221</v>
      </c>
      <c r="J3" s="705" t="s">
        <v>7222</v>
      </c>
      <c r="K3" s="87" t="s">
        <v>2886</v>
      </c>
      <c r="L3" s="706" t="s">
        <v>7223</v>
      </c>
      <c r="M3" s="707" t="s">
        <v>7224</v>
      </c>
      <c r="N3" s="708" t="s">
        <v>7225</v>
      </c>
      <c r="O3" s="77" t="s">
        <v>10784</v>
      </c>
      <c r="P3" s="709" t="s">
        <v>7229</v>
      </c>
      <c r="Q3" s="710" t="s">
        <v>7230</v>
      </c>
    </row>
    <row r="4" spans="1:18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716"/>
      <c r="F4" s="717" t="s">
        <v>0</v>
      </c>
      <c r="G4" s="718" t="s">
        <v>0</v>
      </c>
      <c r="H4" s="718" t="s">
        <v>0</v>
      </c>
      <c r="I4" s="719" t="s">
        <v>0</v>
      </c>
      <c r="J4" s="720" t="s">
        <v>0</v>
      </c>
      <c r="K4" s="1965" t="s">
        <v>0</v>
      </c>
      <c r="L4" s="721" t="s">
        <v>0</v>
      </c>
      <c r="M4" s="721" t="s">
        <v>0</v>
      </c>
      <c r="N4" s="608" t="s">
        <v>0</v>
      </c>
      <c r="O4" s="609" t="s">
        <v>0</v>
      </c>
      <c r="P4" s="722"/>
      <c r="Q4" s="723"/>
    </row>
    <row r="5" spans="1:18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730"/>
      <c r="H5" s="731"/>
      <c r="I5" s="732"/>
      <c r="J5" s="729"/>
      <c r="K5" s="1966"/>
      <c r="L5" s="733"/>
      <c r="M5" s="733"/>
      <c r="N5" s="734"/>
      <c r="O5" s="726"/>
      <c r="P5" s="735"/>
      <c r="Q5" s="736"/>
    </row>
    <row r="6" spans="1:18" s="748" customFormat="1" x14ac:dyDescent="0.2">
      <c r="A6" s="738">
        <v>141292</v>
      </c>
      <c r="B6" s="739">
        <v>0</v>
      </c>
      <c r="C6" s="740">
        <v>137234.34</v>
      </c>
      <c r="D6" s="741">
        <v>140010100</v>
      </c>
      <c r="E6" s="742" t="s">
        <v>2</v>
      </c>
      <c r="F6" s="740">
        <v>196800</v>
      </c>
      <c r="G6" s="739">
        <v>58739.49</v>
      </c>
      <c r="H6" s="743">
        <v>-138060.51</v>
      </c>
      <c r="I6" s="744">
        <v>-79400</v>
      </c>
      <c r="J6" s="740">
        <v>117400</v>
      </c>
      <c r="K6" s="1967">
        <v>196800</v>
      </c>
      <c r="L6" s="745"/>
      <c r="M6" s="745"/>
      <c r="N6" s="744"/>
      <c r="O6" s="740">
        <v>196800</v>
      </c>
      <c r="P6" s="746"/>
      <c r="Q6" s="747"/>
    </row>
    <row r="7" spans="1:18" s="748" customFormat="1" ht="12.75" customHeight="1" x14ac:dyDescent="0.2">
      <c r="A7" s="738">
        <v>0</v>
      </c>
      <c r="B7" s="739">
        <v>0</v>
      </c>
      <c r="C7" s="740">
        <v>635.66</v>
      </c>
      <c r="D7" s="741">
        <v>140010150</v>
      </c>
      <c r="E7" s="742" t="s">
        <v>2846</v>
      </c>
      <c r="F7" s="740">
        <v>0</v>
      </c>
      <c r="G7" s="739">
        <v>5360.74</v>
      </c>
      <c r="H7" s="743">
        <v>5360.74</v>
      </c>
      <c r="I7" s="744">
        <v>10800</v>
      </c>
      <c r="J7" s="740">
        <v>10800</v>
      </c>
      <c r="K7" s="1967">
        <v>0</v>
      </c>
      <c r="L7" s="745"/>
      <c r="M7" s="745"/>
      <c r="N7" s="744"/>
      <c r="O7" s="740">
        <v>0</v>
      </c>
      <c r="P7" s="746"/>
      <c r="Q7" s="747"/>
    </row>
    <row r="8" spans="1:18" s="748" customFormat="1" ht="12.75" customHeight="1" x14ac:dyDescent="0.2">
      <c r="A8" s="738">
        <v>0</v>
      </c>
      <c r="B8" s="739">
        <v>0</v>
      </c>
      <c r="C8" s="740">
        <v>20063</v>
      </c>
      <c r="D8" s="741">
        <v>140010200</v>
      </c>
      <c r="E8" s="742" t="s">
        <v>2847</v>
      </c>
      <c r="F8" s="740">
        <v>0</v>
      </c>
      <c r="G8" s="739">
        <v>0</v>
      </c>
      <c r="H8" s="743">
        <v>0</v>
      </c>
      <c r="I8" s="744">
        <v>20100</v>
      </c>
      <c r="J8" s="740">
        <v>20100</v>
      </c>
      <c r="K8" s="1967">
        <v>0</v>
      </c>
      <c r="L8" s="745"/>
      <c r="M8" s="745"/>
      <c r="N8" s="744"/>
      <c r="O8" s="740">
        <v>0</v>
      </c>
      <c r="P8" s="746"/>
      <c r="Q8" s="747"/>
    </row>
    <row r="9" spans="1:18" s="760" customFormat="1" x14ac:dyDescent="0.25">
      <c r="A9" s="749">
        <v>141292</v>
      </c>
      <c r="B9" s="750">
        <v>0</v>
      </c>
      <c r="C9" s="751">
        <v>157933</v>
      </c>
      <c r="D9" s="752"/>
      <c r="E9" s="753" t="s">
        <v>7231</v>
      </c>
      <c r="F9" s="751">
        <v>196800</v>
      </c>
      <c r="G9" s="754">
        <v>64100.229999999996</v>
      </c>
      <c r="H9" s="754">
        <v>-132699.77000000002</v>
      </c>
      <c r="I9" s="755">
        <v>-48500</v>
      </c>
      <c r="J9" s="751">
        <v>148300</v>
      </c>
      <c r="K9" s="1977">
        <v>196800</v>
      </c>
      <c r="L9" s="754">
        <v>0</v>
      </c>
      <c r="M9" s="754">
        <v>0</v>
      </c>
      <c r="N9" s="756">
        <v>0</v>
      </c>
      <c r="O9" s="751">
        <v>196800</v>
      </c>
      <c r="P9" s="757"/>
      <c r="Q9" s="758"/>
      <c r="R9" s="759"/>
    </row>
    <row r="10" spans="1:18" s="748" customFormat="1" ht="12.75" customHeight="1" x14ac:dyDescent="0.2">
      <c r="A10" s="738"/>
      <c r="B10" s="739"/>
      <c r="C10" s="740"/>
      <c r="D10" s="741"/>
      <c r="E10" s="742"/>
      <c r="F10" s="740"/>
      <c r="G10" s="739"/>
      <c r="H10" s="743"/>
      <c r="I10" s="761"/>
      <c r="J10" s="740"/>
      <c r="K10" s="1967"/>
      <c r="L10" s="745"/>
      <c r="M10" s="745"/>
      <c r="N10" s="744"/>
      <c r="O10" s="740"/>
      <c r="P10" s="746"/>
      <c r="Q10" s="747"/>
    </row>
    <row r="11" spans="1:18" s="748" customFormat="1" ht="12.75" customHeight="1" x14ac:dyDescent="0.25">
      <c r="A11" s="738">
        <v>0</v>
      </c>
      <c r="B11" s="739">
        <v>0</v>
      </c>
      <c r="C11" s="740">
        <v>734.48</v>
      </c>
      <c r="D11" s="762">
        <v>140010101</v>
      </c>
      <c r="E11" s="763" t="s">
        <v>7232</v>
      </c>
      <c r="F11" s="740">
        <v>0</v>
      </c>
      <c r="G11" s="739">
        <v>0</v>
      </c>
      <c r="H11" s="743">
        <v>0</v>
      </c>
      <c r="I11" s="744">
        <v>0</v>
      </c>
      <c r="J11" s="740">
        <v>0</v>
      </c>
      <c r="K11" s="1967">
        <v>0</v>
      </c>
      <c r="L11" s="745"/>
      <c r="M11" s="745"/>
      <c r="N11" s="744"/>
      <c r="O11" s="740">
        <v>0</v>
      </c>
      <c r="P11" s="746"/>
      <c r="Q11" s="764"/>
    </row>
    <row r="12" spans="1:18" s="748" customFormat="1" ht="12.75" customHeight="1" x14ac:dyDescent="0.25">
      <c r="A12" s="738">
        <v>0</v>
      </c>
      <c r="B12" s="739">
        <v>0</v>
      </c>
      <c r="C12" s="740">
        <v>0</v>
      </c>
      <c r="D12" s="762">
        <v>140010102</v>
      </c>
      <c r="E12" s="763" t="s">
        <v>3042</v>
      </c>
      <c r="F12" s="740">
        <v>0</v>
      </c>
      <c r="G12" s="739">
        <v>0</v>
      </c>
      <c r="H12" s="743">
        <v>0</v>
      </c>
      <c r="I12" s="744">
        <v>0</v>
      </c>
      <c r="J12" s="740">
        <v>0</v>
      </c>
      <c r="K12" s="1967">
        <v>0</v>
      </c>
      <c r="L12" s="745"/>
      <c r="M12" s="745"/>
      <c r="N12" s="744"/>
      <c r="O12" s="740">
        <v>0</v>
      </c>
      <c r="P12" s="746"/>
      <c r="Q12" s="764"/>
    </row>
    <row r="13" spans="1:18" s="748" customFormat="1" ht="12.75" customHeight="1" x14ac:dyDescent="0.25">
      <c r="A13" s="738">
        <v>0</v>
      </c>
      <c r="B13" s="739">
        <v>0</v>
      </c>
      <c r="C13" s="740">
        <v>11818.84</v>
      </c>
      <c r="D13" s="762">
        <v>140010120</v>
      </c>
      <c r="E13" s="765" t="s">
        <v>7233</v>
      </c>
      <c r="F13" s="740">
        <v>0</v>
      </c>
      <c r="G13" s="739">
        <v>0</v>
      </c>
      <c r="H13" s="743">
        <v>0</v>
      </c>
      <c r="I13" s="744">
        <v>0</v>
      </c>
      <c r="J13" s="740">
        <v>0</v>
      </c>
      <c r="K13" s="1967">
        <v>0</v>
      </c>
      <c r="L13" s="745"/>
      <c r="M13" s="745"/>
      <c r="N13" s="744"/>
      <c r="O13" s="740">
        <v>0</v>
      </c>
      <c r="P13" s="746"/>
      <c r="Q13" s="764"/>
    </row>
    <row r="14" spans="1:18" s="760" customFormat="1" x14ac:dyDescent="0.25">
      <c r="A14" s="749">
        <v>141292</v>
      </c>
      <c r="B14" s="750">
        <v>0</v>
      </c>
      <c r="C14" s="751">
        <v>170486.32</v>
      </c>
      <c r="D14" s="752"/>
      <c r="E14" s="753" t="s">
        <v>7234</v>
      </c>
      <c r="F14" s="751">
        <v>196800</v>
      </c>
      <c r="G14" s="754">
        <v>64100.229999999996</v>
      </c>
      <c r="H14" s="754">
        <v>-132699.77000000002</v>
      </c>
      <c r="I14" s="755">
        <v>-48500</v>
      </c>
      <c r="J14" s="751">
        <v>148300</v>
      </c>
      <c r="K14" s="1977">
        <v>196800</v>
      </c>
      <c r="L14" s="754">
        <v>0</v>
      </c>
      <c r="M14" s="754">
        <v>0</v>
      </c>
      <c r="N14" s="756">
        <v>0</v>
      </c>
      <c r="O14" s="751">
        <v>196800</v>
      </c>
      <c r="P14" s="757"/>
      <c r="Q14" s="758"/>
      <c r="R14" s="759"/>
    </row>
    <row r="15" spans="1:18" s="737" customFormat="1" ht="12.75" customHeight="1" x14ac:dyDescent="0.25">
      <c r="A15" s="735"/>
      <c r="B15" s="734"/>
      <c r="C15" s="729"/>
      <c r="D15" s="766"/>
      <c r="E15" s="767"/>
      <c r="F15" s="729"/>
      <c r="G15" s="730"/>
      <c r="H15" s="731"/>
      <c r="I15" s="768"/>
      <c r="J15" s="729"/>
      <c r="K15" s="1978"/>
      <c r="L15" s="730"/>
      <c r="M15" s="730"/>
      <c r="N15" s="734"/>
      <c r="O15" s="729"/>
      <c r="P15" s="735"/>
      <c r="Q15" s="736"/>
    </row>
    <row r="16" spans="1:18" s="748" customFormat="1" x14ac:dyDescent="0.2">
      <c r="A16" s="738">
        <v>0</v>
      </c>
      <c r="B16" s="739">
        <v>0</v>
      </c>
      <c r="C16" s="740">
        <v>0</v>
      </c>
      <c r="D16" s="769">
        <v>140010800</v>
      </c>
      <c r="E16" s="770" t="s">
        <v>3</v>
      </c>
      <c r="F16" s="740">
        <v>0</v>
      </c>
      <c r="G16" s="739">
        <v>165</v>
      </c>
      <c r="H16" s="743">
        <v>165</v>
      </c>
      <c r="I16" s="744">
        <v>0</v>
      </c>
      <c r="J16" s="740">
        <v>0</v>
      </c>
      <c r="K16" s="1967">
        <v>0</v>
      </c>
      <c r="L16" s="745"/>
      <c r="M16" s="745"/>
      <c r="N16" s="744"/>
      <c r="O16" s="740">
        <v>0</v>
      </c>
      <c r="P16" s="746"/>
      <c r="Q16" s="747"/>
    </row>
    <row r="17" spans="1:18" s="748" customFormat="1" ht="12.75" customHeight="1" x14ac:dyDescent="0.2">
      <c r="A17" s="738">
        <v>2500</v>
      </c>
      <c r="B17" s="739">
        <v>0</v>
      </c>
      <c r="C17" s="740">
        <v>2664.64</v>
      </c>
      <c r="D17" s="769">
        <v>140010930</v>
      </c>
      <c r="E17" s="770" t="s">
        <v>6212</v>
      </c>
      <c r="F17" s="740">
        <v>2500</v>
      </c>
      <c r="G17" s="739">
        <v>0</v>
      </c>
      <c r="H17" s="743">
        <v>-2500</v>
      </c>
      <c r="I17" s="744">
        <v>0</v>
      </c>
      <c r="J17" s="740">
        <v>2500</v>
      </c>
      <c r="K17" s="1967">
        <v>2500</v>
      </c>
      <c r="L17" s="745"/>
      <c r="M17" s="745"/>
      <c r="N17" s="744"/>
      <c r="O17" s="740">
        <v>2500</v>
      </c>
      <c r="P17" s="746"/>
      <c r="Q17" s="747"/>
    </row>
    <row r="18" spans="1:18" s="748" customFormat="1" ht="12.75" customHeight="1" x14ac:dyDescent="0.2">
      <c r="A18" s="738">
        <v>800</v>
      </c>
      <c r="B18" s="739">
        <v>0</v>
      </c>
      <c r="C18" s="740">
        <v>798.33</v>
      </c>
      <c r="D18" s="769">
        <v>140010975</v>
      </c>
      <c r="E18" s="770" t="s">
        <v>7235</v>
      </c>
      <c r="F18" s="740">
        <v>800</v>
      </c>
      <c r="G18" s="739">
        <v>0</v>
      </c>
      <c r="H18" s="743">
        <v>-800</v>
      </c>
      <c r="I18" s="744">
        <v>0</v>
      </c>
      <c r="J18" s="740">
        <v>800</v>
      </c>
      <c r="K18" s="1967">
        <v>800</v>
      </c>
      <c r="L18" s="745"/>
      <c r="M18" s="745"/>
      <c r="N18" s="744"/>
      <c r="O18" s="740">
        <v>800</v>
      </c>
      <c r="P18" s="746"/>
      <c r="Q18" s="747"/>
    </row>
    <row r="19" spans="1:18" s="748" customFormat="1" ht="12.75" customHeight="1" x14ac:dyDescent="0.2">
      <c r="A19" s="738">
        <v>500</v>
      </c>
      <c r="B19" s="739">
        <v>0</v>
      </c>
      <c r="C19" s="740">
        <v>861</v>
      </c>
      <c r="D19" s="769">
        <v>140012000</v>
      </c>
      <c r="E19" s="770" t="s">
        <v>7236</v>
      </c>
      <c r="F19" s="740">
        <v>500</v>
      </c>
      <c r="G19" s="739">
        <v>0</v>
      </c>
      <c r="H19" s="743">
        <v>-500</v>
      </c>
      <c r="I19" s="744">
        <v>0</v>
      </c>
      <c r="J19" s="740">
        <v>500</v>
      </c>
      <c r="K19" s="1967">
        <v>500</v>
      </c>
      <c r="L19" s="745"/>
      <c r="M19" s="745"/>
      <c r="N19" s="744"/>
      <c r="O19" s="740">
        <v>500</v>
      </c>
      <c r="P19" s="746"/>
      <c r="Q19" s="747"/>
    </row>
    <row r="20" spans="1:18" s="748" customFormat="1" ht="12.75" customHeight="1" x14ac:dyDescent="0.2">
      <c r="A20" s="738">
        <v>2800</v>
      </c>
      <c r="B20" s="739">
        <v>0</v>
      </c>
      <c r="C20" s="740">
        <v>2800</v>
      </c>
      <c r="D20" s="769">
        <v>140012004</v>
      </c>
      <c r="E20" s="770" t="s">
        <v>5</v>
      </c>
      <c r="F20" s="740">
        <v>2800</v>
      </c>
      <c r="G20" s="739">
        <v>0</v>
      </c>
      <c r="H20" s="743">
        <v>-2800</v>
      </c>
      <c r="I20" s="744">
        <v>0</v>
      </c>
      <c r="J20" s="740">
        <v>2800</v>
      </c>
      <c r="K20" s="1967">
        <v>2800</v>
      </c>
      <c r="L20" s="745"/>
      <c r="M20" s="745"/>
      <c r="N20" s="744"/>
      <c r="O20" s="740">
        <v>2800</v>
      </c>
      <c r="P20" s="746"/>
      <c r="Q20" s="747"/>
    </row>
    <row r="21" spans="1:18" s="748" customFormat="1" ht="12.75" customHeight="1" x14ac:dyDescent="0.2">
      <c r="A21" s="738">
        <v>0</v>
      </c>
      <c r="B21" s="739">
        <v>0</v>
      </c>
      <c r="C21" s="740">
        <v>0</v>
      </c>
      <c r="D21" s="769">
        <v>140012022</v>
      </c>
      <c r="E21" s="770" t="s">
        <v>6213</v>
      </c>
      <c r="F21" s="740">
        <v>0</v>
      </c>
      <c r="G21" s="739">
        <v>0</v>
      </c>
      <c r="H21" s="743">
        <v>0</v>
      </c>
      <c r="I21" s="744">
        <v>0</v>
      </c>
      <c r="J21" s="740">
        <v>0</v>
      </c>
      <c r="K21" s="1967">
        <v>0</v>
      </c>
      <c r="L21" s="745"/>
      <c r="M21" s="745"/>
      <c r="N21" s="744"/>
      <c r="O21" s="740">
        <v>0</v>
      </c>
      <c r="P21" s="746"/>
      <c r="Q21" s="747"/>
    </row>
    <row r="22" spans="1:18" s="748" customFormat="1" ht="12.75" customHeight="1" x14ac:dyDescent="0.2">
      <c r="A22" s="738">
        <v>200</v>
      </c>
      <c r="B22" s="739">
        <v>0</v>
      </c>
      <c r="C22" s="740">
        <v>0</v>
      </c>
      <c r="D22" s="769">
        <v>140012300</v>
      </c>
      <c r="E22" s="770" t="s">
        <v>2854</v>
      </c>
      <c r="F22" s="740">
        <v>200</v>
      </c>
      <c r="G22" s="739">
        <v>60.9</v>
      </c>
      <c r="H22" s="743">
        <v>-139.1</v>
      </c>
      <c r="I22" s="744">
        <v>0</v>
      </c>
      <c r="J22" s="740">
        <v>200</v>
      </c>
      <c r="K22" s="1967">
        <v>200</v>
      </c>
      <c r="L22" s="745"/>
      <c r="M22" s="745"/>
      <c r="N22" s="744"/>
      <c r="O22" s="740">
        <v>200</v>
      </c>
      <c r="P22" s="746"/>
      <c r="Q22" s="747"/>
    </row>
    <row r="23" spans="1:18" s="748" customFormat="1" ht="12.75" customHeight="1" x14ac:dyDescent="0.2">
      <c r="A23" s="738">
        <v>0</v>
      </c>
      <c r="B23" s="739">
        <v>0</v>
      </c>
      <c r="C23" s="740">
        <v>595</v>
      </c>
      <c r="D23" s="769">
        <v>140012413</v>
      </c>
      <c r="E23" s="770" t="s">
        <v>7237</v>
      </c>
      <c r="F23" s="740">
        <v>0</v>
      </c>
      <c r="G23" s="739">
        <v>2095</v>
      </c>
      <c r="H23" s="743">
        <v>2095</v>
      </c>
      <c r="I23" s="744">
        <v>2100</v>
      </c>
      <c r="J23" s="740">
        <v>2100</v>
      </c>
      <c r="K23" s="1967">
        <v>0</v>
      </c>
      <c r="L23" s="745"/>
      <c r="M23" s="745"/>
      <c r="N23" s="744"/>
      <c r="O23" s="740">
        <v>0</v>
      </c>
      <c r="P23" s="746"/>
      <c r="Q23" s="747"/>
    </row>
    <row r="24" spans="1:18" s="748" customFormat="1" ht="12.75" customHeight="1" x14ac:dyDescent="0.2">
      <c r="A24" s="738">
        <v>0</v>
      </c>
      <c r="B24" s="739">
        <v>0</v>
      </c>
      <c r="C24" s="740">
        <v>7880.44</v>
      </c>
      <c r="D24" s="769">
        <v>140012423</v>
      </c>
      <c r="E24" s="770" t="s">
        <v>6214</v>
      </c>
      <c r="F24" s="740">
        <v>0</v>
      </c>
      <c r="G24" s="739">
        <v>0</v>
      </c>
      <c r="H24" s="743">
        <v>0</v>
      </c>
      <c r="I24" s="744">
        <v>7900</v>
      </c>
      <c r="J24" s="740">
        <v>7900</v>
      </c>
      <c r="K24" s="1967">
        <v>0</v>
      </c>
      <c r="L24" s="745"/>
      <c r="M24" s="745"/>
      <c r="N24" s="744"/>
      <c r="O24" s="740">
        <v>0</v>
      </c>
      <c r="P24" s="746"/>
      <c r="Q24" s="747"/>
    </row>
    <row r="25" spans="1:18" s="748" customFormat="1" ht="12.75" customHeight="1" x14ac:dyDescent="0.2">
      <c r="A25" s="738">
        <v>300</v>
      </c>
      <c r="B25" s="739">
        <v>0</v>
      </c>
      <c r="C25" s="740">
        <v>213</v>
      </c>
      <c r="D25" s="769">
        <v>140012430</v>
      </c>
      <c r="E25" s="770" t="s">
        <v>6215</v>
      </c>
      <c r="F25" s="740">
        <v>300</v>
      </c>
      <c r="G25" s="739">
        <v>183</v>
      </c>
      <c r="H25" s="743">
        <v>-117</v>
      </c>
      <c r="I25" s="744">
        <v>0</v>
      </c>
      <c r="J25" s="740">
        <v>300</v>
      </c>
      <c r="K25" s="1967">
        <v>300</v>
      </c>
      <c r="L25" s="745"/>
      <c r="M25" s="745"/>
      <c r="N25" s="744"/>
      <c r="O25" s="740">
        <v>300</v>
      </c>
      <c r="P25" s="746"/>
      <c r="Q25" s="747"/>
    </row>
    <row r="26" spans="1:18" s="748" customFormat="1" ht="12.75" customHeight="1" x14ac:dyDescent="0.2">
      <c r="A26" s="738">
        <v>0</v>
      </c>
      <c r="B26" s="739">
        <v>0</v>
      </c>
      <c r="C26" s="740">
        <v>1250</v>
      </c>
      <c r="D26" s="769">
        <v>140012469</v>
      </c>
      <c r="E26" s="770" t="s">
        <v>7238</v>
      </c>
      <c r="F26" s="740">
        <v>0</v>
      </c>
      <c r="G26" s="739">
        <v>2522</v>
      </c>
      <c r="H26" s="743">
        <v>2522</v>
      </c>
      <c r="I26" s="744">
        <v>2500</v>
      </c>
      <c r="J26" s="740">
        <v>2500</v>
      </c>
      <c r="K26" s="1967">
        <v>0</v>
      </c>
      <c r="L26" s="745"/>
      <c r="M26" s="745"/>
      <c r="N26" s="744"/>
      <c r="O26" s="740">
        <v>0</v>
      </c>
      <c r="P26" s="746"/>
      <c r="Q26" s="747"/>
    </row>
    <row r="27" spans="1:18" s="748" customFormat="1" ht="12.75" customHeight="1" x14ac:dyDescent="0.2">
      <c r="A27" s="738">
        <v>1000</v>
      </c>
      <c r="B27" s="739">
        <v>0</v>
      </c>
      <c r="C27" s="740">
        <v>425.88</v>
      </c>
      <c r="D27" s="769">
        <v>140012500</v>
      </c>
      <c r="E27" s="770" t="s">
        <v>6216</v>
      </c>
      <c r="F27" s="740">
        <v>1000</v>
      </c>
      <c r="G27" s="739">
        <v>395.78</v>
      </c>
      <c r="H27" s="743">
        <v>-604.22</v>
      </c>
      <c r="I27" s="744">
        <v>0</v>
      </c>
      <c r="J27" s="740">
        <v>1000</v>
      </c>
      <c r="K27" s="1967">
        <v>1000</v>
      </c>
      <c r="L27" s="745"/>
      <c r="M27" s="745"/>
      <c r="N27" s="744"/>
      <c r="O27" s="740">
        <v>1000</v>
      </c>
      <c r="P27" s="746"/>
      <c r="Q27" s="747"/>
    </row>
    <row r="28" spans="1:18" s="748" customFormat="1" ht="12.75" customHeight="1" x14ac:dyDescent="0.2">
      <c r="A28" s="738">
        <v>0</v>
      </c>
      <c r="B28" s="739">
        <v>0</v>
      </c>
      <c r="C28" s="740">
        <v>0</v>
      </c>
      <c r="D28" s="769">
        <v>140012703</v>
      </c>
      <c r="E28" s="770" t="s">
        <v>7239</v>
      </c>
      <c r="F28" s="740">
        <v>0</v>
      </c>
      <c r="G28" s="739">
        <v>0</v>
      </c>
      <c r="H28" s="743">
        <v>0</v>
      </c>
      <c r="I28" s="744">
        <v>0</v>
      </c>
      <c r="J28" s="740">
        <v>0</v>
      </c>
      <c r="K28" s="1967">
        <v>0</v>
      </c>
      <c r="L28" s="745"/>
      <c r="M28" s="745"/>
      <c r="N28" s="744"/>
      <c r="O28" s="740">
        <v>0</v>
      </c>
      <c r="P28" s="746"/>
      <c r="Q28" s="747"/>
    </row>
    <row r="29" spans="1:18" s="748" customFormat="1" ht="12.75" customHeight="1" x14ac:dyDescent="0.2">
      <c r="A29" s="738">
        <v>0</v>
      </c>
      <c r="B29" s="739">
        <v>0</v>
      </c>
      <c r="C29" s="740">
        <v>0</v>
      </c>
      <c r="D29" s="769">
        <v>140012706</v>
      </c>
      <c r="E29" s="770" t="s">
        <v>7240</v>
      </c>
      <c r="F29" s="740">
        <v>0</v>
      </c>
      <c r="G29" s="739">
        <v>0</v>
      </c>
      <c r="H29" s="743">
        <v>0</v>
      </c>
      <c r="I29" s="744">
        <v>0</v>
      </c>
      <c r="J29" s="740">
        <v>0</v>
      </c>
      <c r="K29" s="1967">
        <v>0</v>
      </c>
      <c r="L29" s="745"/>
      <c r="M29" s="745"/>
      <c r="N29" s="744"/>
      <c r="O29" s="740">
        <v>0</v>
      </c>
      <c r="P29" s="746"/>
      <c r="Q29" s="747"/>
    </row>
    <row r="30" spans="1:18" s="760" customFormat="1" x14ac:dyDescent="0.25">
      <c r="A30" s="749">
        <v>8100</v>
      </c>
      <c r="B30" s="750">
        <v>0</v>
      </c>
      <c r="C30" s="751">
        <v>17488.29</v>
      </c>
      <c r="D30" s="752"/>
      <c r="E30" s="753" t="s">
        <v>7241</v>
      </c>
      <c r="F30" s="751">
        <v>8100</v>
      </c>
      <c r="G30" s="754">
        <v>5421.6799999999994</v>
      </c>
      <c r="H30" s="754">
        <v>-2678.3200000000006</v>
      </c>
      <c r="I30" s="755">
        <v>12500</v>
      </c>
      <c r="J30" s="751">
        <v>20600</v>
      </c>
      <c r="K30" s="1977">
        <v>8100</v>
      </c>
      <c r="L30" s="754">
        <v>0</v>
      </c>
      <c r="M30" s="754">
        <v>0</v>
      </c>
      <c r="N30" s="756">
        <v>0</v>
      </c>
      <c r="O30" s="751">
        <v>8100</v>
      </c>
      <c r="P30" s="757"/>
      <c r="Q30" s="758"/>
      <c r="R30" s="759"/>
    </row>
    <row r="31" spans="1:18" s="748" customFormat="1" ht="12.75" customHeight="1" x14ac:dyDescent="0.2">
      <c r="A31" s="738"/>
      <c r="B31" s="771"/>
      <c r="C31" s="740"/>
      <c r="D31" s="741"/>
      <c r="E31" s="742"/>
      <c r="F31" s="740"/>
      <c r="G31" s="739"/>
      <c r="H31" s="745"/>
      <c r="I31" s="772"/>
      <c r="J31" s="773"/>
      <c r="K31" s="1969"/>
      <c r="L31" s="774"/>
      <c r="M31" s="774"/>
      <c r="N31" s="775"/>
      <c r="O31" s="773"/>
      <c r="P31" s="776"/>
      <c r="Q31" s="764"/>
    </row>
    <row r="32" spans="1:18" s="748" customFormat="1" ht="12.75" customHeight="1" x14ac:dyDescent="0.25">
      <c r="A32" s="777">
        <v>149392</v>
      </c>
      <c r="B32" s="778">
        <v>0</v>
      </c>
      <c r="C32" s="779">
        <v>187974.61000000002</v>
      </c>
      <c r="D32" s="752"/>
      <c r="E32" s="780" t="s">
        <v>7242</v>
      </c>
      <c r="F32" s="779">
        <v>204900</v>
      </c>
      <c r="G32" s="781">
        <v>69521.909999999989</v>
      </c>
      <c r="H32" s="782">
        <v>-135378.09000000003</v>
      </c>
      <c r="I32" s="783">
        <v>-36000</v>
      </c>
      <c r="J32" s="784">
        <v>168900</v>
      </c>
      <c r="K32" s="1969">
        <v>204900</v>
      </c>
      <c r="L32" s="785">
        <v>0</v>
      </c>
      <c r="M32" s="785">
        <v>0</v>
      </c>
      <c r="N32" s="786">
        <v>0</v>
      </c>
      <c r="O32" s="784">
        <v>204900</v>
      </c>
      <c r="P32" s="776"/>
      <c r="Q32" s="764"/>
    </row>
    <row r="33" spans="1:17" s="748" customFormat="1" ht="12.75" customHeight="1" x14ac:dyDescent="0.25">
      <c r="A33" s="787"/>
      <c r="B33" s="788"/>
      <c r="C33" s="740"/>
      <c r="D33" s="789"/>
      <c r="E33" s="742"/>
      <c r="F33" s="740"/>
      <c r="G33" s="739"/>
      <c r="H33" s="745"/>
      <c r="I33" s="772"/>
      <c r="J33" s="773"/>
      <c r="K33" s="1969"/>
      <c r="L33" s="774"/>
      <c r="M33" s="774"/>
      <c r="N33" s="775"/>
      <c r="O33" s="773"/>
      <c r="P33" s="776"/>
      <c r="Q33" s="764"/>
    </row>
    <row r="34" spans="1:17" s="798" customFormat="1" x14ac:dyDescent="0.25">
      <c r="A34" s="787"/>
      <c r="B34" s="788"/>
      <c r="C34" s="740"/>
      <c r="D34" s="790"/>
      <c r="E34" s="791" t="s">
        <v>2845</v>
      </c>
      <c r="F34" s="740"/>
      <c r="G34" s="739"/>
      <c r="H34" s="743"/>
      <c r="I34" s="792"/>
      <c r="J34" s="793"/>
      <c r="K34" s="1968"/>
      <c r="L34" s="794"/>
      <c r="M34" s="794"/>
      <c r="N34" s="795"/>
      <c r="O34" s="793"/>
      <c r="P34" s="796"/>
      <c r="Q34" s="797"/>
    </row>
    <row r="35" spans="1:17" s="798" customFormat="1" x14ac:dyDescent="0.2">
      <c r="A35" s="738">
        <v>0</v>
      </c>
      <c r="B35" s="739">
        <v>0</v>
      </c>
      <c r="C35" s="740">
        <v>0</v>
      </c>
      <c r="D35" s="769">
        <v>140019051</v>
      </c>
      <c r="E35" s="770" t="s">
        <v>2850</v>
      </c>
      <c r="F35" s="740">
        <v>0</v>
      </c>
      <c r="G35" s="739">
        <v>0</v>
      </c>
      <c r="H35" s="743">
        <v>0</v>
      </c>
      <c r="I35" s="744">
        <v>0</v>
      </c>
      <c r="J35" s="740">
        <v>0</v>
      </c>
      <c r="K35" s="1967">
        <v>0</v>
      </c>
      <c r="L35" s="745"/>
      <c r="M35" s="745"/>
      <c r="N35" s="744"/>
      <c r="O35" s="740">
        <v>0</v>
      </c>
      <c r="P35" s="796"/>
      <c r="Q35" s="797"/>
    </row>
    <row r="36" spans="1:17" s="798" customFormat="1" x14ac:dyDescent="0.2">
      <c r="A36" s="738">
        <v>-600</v>
      </c>
      <c r="B36" s="739">
        <v>0</v>
      </c>
      <c r="C36" s="740">
        <v>-4556.2700000000004</v>
      </c>
      <c r="D36" s="769">
        <v>140019200</v>
      </c>
      <c r="E36" s="770" t="s">
        <v>7243</v>
      </c>
      <c r="F36" s="740">
        <v>-600</v>
      </c>
      <c r="G36" s="739">
        <v>-150</v>
      </c>
      <c r="H36" s="743">
        <v>450</v>
      </c>
      <c r="I36" s="744">
        <v>0</v>
      </c>
      <c r="J36" s="740">
        <v>-600</v>
      </c>
      <c r="K36" s="1967">
        <v>-600</v>
      </c>
      <c r="L36" s="745"/>
      <c r="M36" s="745"/>
      <c r="N36" s="744"/>
      <c r="O36" s="740">
        <v>-600</v>
      </c>
      <c r="P36" s="796"/>
      <c r="Q36" s="797"/>
    </row>
    <row r="37" spans="1:17" s="798" customFormat="1" x14ac:dyDescent="0.2">
      <c r="A37" s="738">
        <v>-200</v>
      </c>
      <c r="B37" s="739">
        <v>0</v>
      </c>
      <c r="C37" s="740">
        <v>0</v>
      </c>
      <c r="D37" s="799">
        <v>140019356</v>
      </c>
      <c r="E37" s="770" t="s">
        <v>7244</v>
      </c>
      <c r="F37" s="740">
        <v>-200</v>
      </c>
      <c r="G37" s="739">
        <v>0</v>
      </c>
      <c r="H37" s="743">
        <v>200</v>
      </c>
      <c r="I37" s="744">
        <v>0</v>
      </c>
      <c r="J37" s="740">
        <v>-200</v>
      </c>
      <c r="K37" s="1967">
        <v>-200</v>
      </c>
      <c r="L37" s="745"/>
      <c r="M37" s="745"/>
      <c r="N37" s="744"/>
      <c r="O37" s="740">
        <v>-200</v>
      </c>
      <c r="P37" s="796"/>
      <c r="Q37" s="797"/>
    </row>
    <row r="38" spans="1:17" s="798" customFormat="1" x14ac:dyDescent="0.2">
      <c r="A38" s="738">
        <v>-2000</v>
      </c>
      <c r="B38" s="739">
        <v>0</v>
      </c>
      <c r="C38" s="740">
        <v>-1241.43</v>
      </c>
      <c r="D38" s="769">
        <v>140019360</v>
      </c>
      <c r="E38" s="770" t="s">
        <v>7245</v>
      </c>
      <c r="F38" s="740">
        <v>-2000</v>
      </c>
      <c r="G38" s="739">
        <v>-248</v>
      </c>
      <c r="H38" s="743">
        <v>1752</v>
      </c>
      <c r="I38" s="744">
        <v>0</v>
      </c>
      <c r="J38" s="740">
        <v>-2000</v>
      </c>
      <c r="K38" s="1967">
        <v>-2000</v>
      </c>
      <c r="L38" s="745"/>
      <c r="M38" s="745"/>
      <c r="N38" s="744"/>
      <c r="O38" s="740">
        <v>-2000</v>
      </c>
      <c r="P38" s="796"/>
      <c r="Q38" s="797"/>
    </row>
    <row r="39" spans="1:17" s="798" customFormat="1" x14ac:dyDescent="0.2">
      <c r="A39" s="738">
        <v>0</v>
      </c>
      <c r="B39" s="739">
        <v>0</v>
      </c>
      <c r="C39" s="740">
        <v>-2359</v>
      </c>
      <c r="D39" s="769">
        <v>140019392</v>
      </c>
      <c r="E39" s="770" t="s">
        <v>7246</v>
      </c>
      <c r="F39" s="740">
        <v>0</v>
      </c>
      <c r="G39" s="739">
        <v>-805</v>
      </c>
      <c r="H39" s="743">
        <v>-805</v>
      </c>
      <c r="I39" s="744">
        <v>-2400</v>
      </c>
      <c r="J39" s="740">
        <v>-2400</v>
      </c>
      <c r="K39" s="1967">
        <v>0</v>
      </c>
      <c r="L39" s="745"/>
      <c r="M39" s="745"/>
      <c r="N39" s="744"/>
      <c r="O39" s="740">
        <v>0</v>
      </c>
      <c r="P39" s="796"/>
      <c r="Q39" s="797"/>
    </row>
    <row r="40" spans="1:17" s="798" customFormat="1" x14ac:dyDescent="0.25">
      <c r="A40" s="800">
        <v>-2800</v>
      </c>
      <c r="B40" s="801">
        <v>0</v>
      </c>
      <c r="C40" s="802">
        <v>-8156.7000000000007</v>
      </c>
      <c r="D40" s="803"/>
      <c r="E40" s="780" t="s">
        <v>7247</v>
      </c>
      <c r="F40" s="804">
        <v>-2800</v>
      </c>
      <c r="G40" s="782">
        <v>-1203</v>
      </c>
      <c r="H40" s="805">
        <v>1597</v>
      </c>
      <c r="I40" s="806">
        <v>-2400</v>
      </c>
      <c r="J40" s="807">
        <v>-5200</v>
      </c>
      <c r="K40" s="1969">
        <v>-2800</v>
      </c>
      <c r="L40" s="808">
        <v>0</v>
      </c>
      <c r="M40" s="808">
        <v>0</v>
      </c>
      <c r="N40" s="809">
        <v>0</v>
      </c>
      <c r="O40" s="807">
        <v>-2800</v>
      </c>
      <c r="P40" s="810"/>
      <c r="Q40" s="797"/>
    </row>
    <row r="41" spans="1:17" s="798" customFormat="1" x14ac:dyDescent="0.25">
      <c r="A41" s="787"/>
      <c r="B41" s="788"/>
      <c r="C41" s="740"/>
      <c r="D41" s="811"/>
      <c r="E41" s="812"/>
      <c r="F41" s="740"/>
      <c r="G41" s="739"/>
      <c r="H41" s="743"/>
      <c r="I41" s="761"/>
      <c r="J41" s="740"/>
      <c r="K41" s="1967"/>
      <c r="L41" s="745"/>
      <c r="M41" s="745"/>
      <c r="N41" s="744"/>
      <c r="O41" s="740"/>
      <c r="P41" s="746"/>
      <c r="Q41" s="813"/>
    </row>
    <row r="42" spans="1:17" s="798" customFormat="1" x14ac:dyDescent="0.25">
      <c r="A42" s="814">
        <v>146592</v>
      </c>
      <c r="B42" s="815">
        <v>0</v>
      </c>
      <c r="C42" s="816">
        <v>179817.91</v>
      </c>
      <c r="D42" s="817"/>
      <c r="E42" s="818" t="s">
        <v>7248</v>
      </c>
      <c r="F42" s="819">
        <v>202100</v>
      </c>
      <c r="G42" s="820">
        <v>68318.909999999989</v>
      </c>
      <c r="H42" s="821">
        <v>-133781.09000000003</v>
      </c>
      <c r="I42" s="822">
        <v>-38400</v>
      </c>
      <c r="J42" s="823">
        <v>163700</v>
      </c>
      <c r="K42" s="1969">
        <v>202100</v>
      </c>
      <c r="L42" s="824">
        <v>0</v>
      </c>
      <c r="M42" s="824">
        <v>0</v>
      </c>
      <c r="N42" s="825">
        <v>0</v>
      </c>
      <c r="O42" s="823">
        <v>202100</v>
      </c>
      <c r="P42" s="810"/>
      <c r="Q42" s="797"/>
    </row>
    <row r="43" spans="1:17" s="798" customFormat="1" x14ac:dyDescent="0.25">
      <c r="A43" s="826"/>
      <c r="B43" s="827"/>
      <c r="C43" s="828"/>
      <c r="D43" s="829"/>
      <c r="E43" s="763"/>
      <c r="F43" s="828"/>
      <c r="G43" s="830"/>
      <c r="H43" s="831"/>
      <c r="I43" s="832"/>
      <c r="J43" s="833"/>
      <c r="K43" s="1970"/>
      <c r="L43" s="834"/>
      <c r="M43" s="834"/>
      <c r="N43" s="835"/>
      <c r="O43" s="833"/>
      <c r="P43" s="836"/>
      <c r="Q43" s="837"/>
    </row>
    <row r="44" spans="1:17" s="798" customFormat="1" hidden="1" x14ac:dyDescent="0.25">
      <c r="A44" s="838"/>
      <c r="B44" s="839"/>
      <c r="C44" s="840"/>
      <c r="D44" s="841"/>
      <c r="E44" s="842" t="s">
        <v>3040</v>
      </c>
      <c r="F44" s="840"/>
      <c r="G44" s="843"/>
      <c r="H44" s="844"/>
      <c r="I44" s="772"/>
      <c r="J44" s="773"/>
      <c r="K44" s="1969"/>
      <c r="L44" s="774"/>
      <c r="M44" s="774"/>
      <c r="N44" s="775"/>
      <c r="O44" s="773"/>
      <c r="P44" s="810"/>
      <c r="Q44" s="797"/>
    </row>
    <row r="45" spans="1:17" s="748" customFormat="1" ht="12.75" hidden="1" customHeight="1" x14ac:dyDescent="0.2">
      <c r="A45" s="738">
        <v>0</v>
      </c>
      <c r="B45" s="739">
        <v>0</v>
      </c>
      <c r="C45" s="740">
        <v>0</v>
      </c>
      <c r="D45" s="769">
        <v>140012510</v>
      </c>
      <c r="E45" s="770" t="s">
        <v>3080</v>
      </c>
      <c r="F45" s="740">
        <v>0</v>
      </c>
      <c r="G45" s="739">
        <v>0</v>
      </c>
      <c r="H45" s="743">
        <v>0</v>
      </c>
      <c r="I45" s="744">
        <v>0</v>
      </c>
      <c r="J45" s="740">
        <v>0</v>
      </c>
      <c r="K45" s="1967">
        <v>0</v>
      </c>
      <c r="L45" s="745"/>
      <c r="M45" s="745"/>
      <c r="N45" s="744"/>
      <c r="O45" s="740">
        <v>0</v>
      </c>
      <c r="P45" s="776"/>
      <c r="Q45" s="764"/>
    </row>
    <row r="46" spans="1:17" s="748" customFormat="1" ht="12.75" hidden="1" customHeight="1" x14ac:dyDescent="0.2">
      <c r="A46" s="738">
        <v>0</v>
      </c>
      <c r="B46" s="739">
        <v>0</v>
      </c>
      <c r="C46" s="740">
        <v>0</v>
      </c>
      <c r="D46" s="769">
        <v>140014600</v>
      </c>
      <c r="E46" s="845" t="s">
        <v>7249</v>
      </c>
      <c r="F46" s="740">
        <v>0</v>
      </c>
      <c r="G46" s="739">
        <v>0</v>
      </c>
      <c r="H46" s="743">
        <v>0</v>
      </c>
      <c r="I46" s="744">
        <v>0</v>
      </c>
      <c r="J46" s="740">
        <v>0</v>
      </c>
      <c r="K46" s="1967">
        <v>0</v>
      </c>
      <c r="L46" s="745"/>
      <c r="M46" s="745"/>
      <c r="N46" s="744"/>
      <c r="O46" s="740">
        <v>0</v>
      </c>
      <c r="P46" s="776"/>
      <c r="Q46" s="764"/>
    </row>
    <row r="47" spans="1:17" s="748" customFormat="1" ht="12.75" hidden="1" customHeight="1" x14ac:dyDescent="0.2">
      <c r="A47" s="738">
        <v>0</v>
      </c>
      <c r="B47" s="739">
        <v>0</v>
      </c>
      <c r="C47" s="740">
        <v>0</v>
      </c>
      <c r="D47" s="769">
        <v>140014610</v>
      </c>
      <c r="E47" s="845" t="s">
        <v>7250</v>
      </c>
      <c r="F47" s="740">
        <v>0</v>
      </c>
      <c r="G47" s="739">
        <v>0</v>
      </c>
      <c r="H47" s="743">
        <v>0</v>
      </c>
      <c r="I47" s="744">
        <v>0</v>
      </c>
      <c r="J47" s="740">
        <v>0</v>
      </c>
      <c r="K47" s="1967">
        <v>0</v>
      </c>
      <c r="L47" s="745"/>
      <c r="M47" s="745"/>
      <c r="N47" s="744"/>
      <c r="O47" s="740">
        <v>0</v>
      </c>
      <c r="P47" s="776"/>
      <c r="Q47" s="764"/>
    </row>
    <row r="48" spans="1:17" s="748" customFormat="1" ht="12.75" hidden="1" customHeight="1" x14ac:dyDescent="0.2">
      <c r="A48" s="738">
        <v>0</v>
      </c>
      <c r="B48" s="739">
        <v>0</v>
      </c>
      <c r="C48" s="740">
        <v>0</v>
      </c>
      <c r="D48" s="769">
        <v>140014611</v>
      </c>
      <c r="E48" s="770" t="s">
        <v>7251</v>
      </c>
      <c r="F48" s="740">
        <v>0</v>
      </c>
      <c r="G48" s="739">
        <v>0</v>
      </c>
      <c r="H48" s="743">
        <v>0</v>
      </c>
      <c r="I48" s="744">
        <v>0</v>
      </c>
      <c r="J48" s="740">
        <v>0</v>
      </c>
      <c r="K48" s="1967">
        <v>0</v>
      </c>
      <c r="L48" s="745"/>
      <c r="M48" s="745"/>
      <c r="N48" s="744"/>
      <c r="O48" s="740">
        <v>0</v>
      </c>
      <c r="P48" s="776"/>
      <c r="Q48" s="764"/>
    </row>
    <row r="49" spans="1:17" s="748" customFormat="1" ht="12.75" hidden="1" customHeight="1" x14ac:dyDescent="0.2">
      <c r="A49" s="738">
        <v>0</v>
      </c>
      <c r="B49" s="739">
        <v>0</v>
      </c>
      <c r="C49" s="740">
        <v>0</v>
      </c>
      <c r="D49" s="769">
        <v>140014618</v>
      </c>
      <c r="E49" s="770" t="s">
        <v>2736</v>
      </c>
      <c r="F49" s="740">
        <v>0</v>
      </c>
      <c r="G49" s="739">
        <v>0</v>
      </c>
      <c r="H49" s="743">
        <v>0</v>
      </c>
      <c r="I49" s="744">
        <v>0</v>
      </c>
      <c r="J49" s="740">
        <v>0</v>
      </c>
      <c r="K49" s="1967">
        <v>0</v>
      </c>
      <c r="L49" s="745"/>
      <c r="M49" s="745"/>
      <c r="N49" s="744"/>
      <c r="O49" s="740">
        <v>0</v>
      </c>
      <c r="P49" s="776"/>
      <c r="Q49" s="764"/>
    </row>
    <row r="50" spans="1:17" s="748" customFormat="1" ht="12.75" hidden="1" customHeight="1" x14ac:dyDescent="0.2">
      <c r="A50" s="738">
        <v>0</v>
      </c>
      <c r="B50" s="739">
        <v>0</v>
      </c>
      <c r="C50" s="740">
        <v>0</v>
      </c>
      <c r="D50" s="769">
        <v>140014619</v>
      </c>
      <c r="E50" s="770" t="s">
        <v>7252</v>
      </c>
      <c r="F50" s="740">
        <v>0</v>
      </c>
      <c r="G50" s="739">
        <v>0</v>
      </c>
      <c r="H50" s="743">
        <v>0</v>
      </c>
      <c r="I50" s="744">
        <v>0</v>
      </c>
      <c r="J50" s="740">
        <v>0</v>
      </c>
      <c r="K50" s="1967">
        <v>0</v>
      </c>
      <c r="L50" s="745"/>
      <c r="M50" s="745"/>
      <c r="N50" s="744"/>
      <c r="O50" s="740">
        <v>0</v>
      </c>
      <c r="P50" s="776"/>
      <c r="Q50" s="764"/>
    </row>
    <row r="51" spans="1:17" s="748" customFormat="1" ht="12.75" hidden="1" customHeight="1" x14ac:dyDescent="0.2">
      <c r="A51" s="738">
        <v>0</v>
      </c>
      <c r="B51" s="739">
        <v>0</v>
      </c>
      <c r="C51" s="740">
        <v>0</v>
      </c>
      <c r="D51" s="769">
        <v>140014621</v>
      </c>
      <c r="E51" s="770" t="s">
        <v>3061</v>
      </c>
      <c r="F51" s="740">
        <v>0</v>
      </c>
      <c r="G51" s="739">
        <v>0</v>
      </c>
      <c r="H51" s="743">
        <v>0</v>
      </c>
      <c r="I51" s="744">
        <v>0</v>
      </c>
      <c r="J51" s="740">
        <v>0</v>
      </c>
      <c r="K51" s="1967">
        <v>0</v>
      </c>
      <c r="L51" s="745"/>
      <c r="M51" s="745"/>
      <c r="N51" s="744"/>
      <c r="O51" s="740">
        <v>0</v>
      </c>
      <c r="P51" s="776"/>
      <c r="Q51" s="764"/>
    </row>
    <row r="52" spans="1:17" s="748" customFormat="1" ht="12.75" hidden="1" customHeight="1" x14ac:dyDescent="0.2">
      <c r="A52" s="738">
        <v>0</v>
      </c>
      <c r="B52" s="739">
        <v>0</v>
      </c>
      <c r="C52" s="740">
        <v>0</v>
      </c>
      <c r="D52" s="769">
        <v>140014622</v>
      </c>
      <c r="E52" s="770" t="s">
        <v>7253</v>
      </c>
      <c r="F52" s="740">
        <v>0</v>
      </c>
      <c r="G52" s="739">
        <v>0</v>
      </c>
      <c r="H52" s="743">
        <v>0</v>
      </c>
      <c r="I52" s="744">
        <v>0</v>
      </c>
      <c r="J52" s="740">
        <v>0</v>
      </c>
      <c r="K52" s="1967">
        <v>0</v>
      </c>
      <c r="L52" s="745"/>
      <c r="M52" s="745"/>
      <c r="N52" s="744"/>
      <c r="O52" s="740">
        <v>0</v>
      </c>
      <c r="P52" s="776"/>
      <c r="Q52" s="764"/>
    </row>
    <row r="53" spans="1:17" s="748" customFormat="1" ht="12.75" hidden="1" customHeight="1" x14ac:dyDescent="0.2">
      <c r="A53" s="738">
        <v>0</v>
      </c>
      <c r="B53" s="739">
        <v>0</v>
      </c>
      <c r="C53" s="740">
        <v>1938.6</v>
      </c>
      <c r="D53" s="769">
        <v>140016010</v>
      </c>
      <c r="E53" s="770" t="s">
        <v>7254</v>
      </c>
      <c r="F53" s="740">
        <v>0</v>
      </c>
      <c r="G53" s="739">
        <v>0</v>
      </c>
      <c r="H53" s="743">
        <v>0</v>
      </c>
      <c r="I53" s="744">
        <v>0</v>
      </c>
      <c r="J53" s="740">
        <v>0</v>
      </c>
      <c r="K53" s="1967">
        <v>0</v>
      </c>
      <c r="L53" s="745"/>
      <c r="M53" s="745"/>
      <c r="N53" s="744"/>
      <c r="O53" s="740">
        <v>0</v>
      </c>
      <c r="P53" s="776"/>
      <c r="Q53" s="764"/>
    </row>
    <row r="54" spans="1:17" s="798" customFormat="1" hidden="1" x14ac:dyDescent="0.25">
      <c r="A54" s="800">
        <v>0</v>
      </c>
      <c r="B54" s="801">
        <v>0</v>
      </c>
      <c r="C54" s="802">
        <v>1938.6</v>
      </c>
      <c r="D54" s="846"/>
      <c r="E54" s="847" t="s">
        <v>7255</v>
      </c>
      <c r="F54" s="802">
        <v>0</v>
      </c>
      <c r="G54" s="848">
        <v>0</v>
      </c>
      <c r="H54" s="848">
        <v>0</v>
      </c>
      <c r="I54" s="849">
        <v>0</v>
      </c>
      <c r="J54" s="850">
        <v>0</v>
      </c>
      <c r="K54" s="1972">
        <v>0</v>
      </c>
      <c r="L54" s="851">
        <v>0</v>
      </c>
      <c r="M54" s="851">
        <v>0</v>
      </c>
      <c r="N54" s="852">
        <v>0</v>
      </c>
      <c r="O54" s="850">
        <v>0</v>
      </c>
      <c r="P54" s="810"/>
      <c r="Q54" s="797"/>
    </row>
    <row r="55" spans="1:17" x14ac:dyDescent="0.2">
      <c r="A55" s="838"/>
      <c r="B55" s="853"/>
      <c r="C55" s="853"/>
      <c r="D55" s="854"/>
      <c r="E55" s="855"/>
      <c r="F55" s="856"/>
      <c r="G55" s="857"/>
      <c r="I55" s="859"/>
      <c r="J55" s="860"/>
      <c r="K55" s="1973"/>
      <c r="L55" s="861"/>
      <c r="M55" s="861"/>
      <c r="N55" s="862"/>
      <c r="O55" s="860"/>
      <c r="P55" s="810"/>
      <c r="Q55" s="797"/>
    </row>
    <row r="56" spans="1:17" s="798" customFormat="1" ht="13.5" thickBot="1" x14ac:dyDescent="0.3">
      <c r="A56" s="864">
        <v>146592</v>
      </c>
      <c r="B56" s="865">
        <v>0</v>
      </c>
      <c r="C56" s="866">
        <v>181756.51</v>
      </c>
      <c r="D56" s="867"/>
      <c r="E56" s="868" t="s">
        <v>8</v>
      </c>
      <c r="F56" s="869">
        <v>202100</v>
      </c>
      <c r="G56" s="870">
        <v>68318.909999999989</v>
      </c>
      <c r="H56" s="871">
        <v>-133781.09000000003</v>
      </c>
      <c r="I56" s="872">
        <v>-38400</v>
      </c>
      <c r="J56" s="869">
        <v>163700</v>
      </c>
      <c r="K56" s="1974">
        <v>202100</v>
      </c>
      <c r="L56" s="870">
        <v>0</v>
      </c>
      <c r="M56" s="870">
        <v>0</v>
      </c>
      <c r="N56" s="871">
        <v>0</v>
      </c>
      <c r="O56" s="869">
        <v>202100</v>
      </c>
      <c r="P56" s="873"/>
      <c r="Q56" s="874"/>
    </row>
    <row r="57" spans="1:17" x14ac:dyDescent="0.2">
      <c r="A57" s="875">
        <v>0</v>
      </c>
      <c r="B57" s="875">
        <v>0</v>
      </c>
      <c r="C57" s="863">
        <v>0</v>
      </c>
      <c r="D57" s="876"/>
      <c r="F57" s="687">
        <v>0</v>
      </c>
      <c r="G57" s="858">
        <v>0</v>
      </c>
      <c r="H57" s="858">
        <v>0</v>
      </c>
      <c r="I57" s="858">
        <v>0</v>
      </c>
      <c r="P57" s="863"/>
    </row>
    <row r="58" spans="1:17" ht="15" x14ac:dyDescent="0.3">
      <c r="D58" s="876"/>
      <c r="G58" s="844"/>
      <c r="H58" s="877"/>
      <c r="I58" s="877"/>
      <c r="J58" s="877"/>
      <c r="K58" s="877"/>
      <c r="L58" s="877"/>
      <c r="M58" s="877"/>
      <c r="N58" s="877"/>
      <c r="O58" s="877"/>
      <c r="P58" s="863"/>
    </row>
    <row r="59" spans="1:17" x14ac:dyDescent="0.2">
      <c r="D59" s="876"/>
      <c r="G59" s="878"/>
      <c r="H59" s="875"/>
      <c r="I59" s="878"/>
      <c r="J59" s="878"/>
      <c r="K59" s="878"/>
      <c r="L59" s="878"/>
      <c r="M59" s="878"/>
      <c r="N59" s="878"/>
      <c r="O59" s="878"/>
      <c r="P59" s="863"/>
    </row>
    <row r="60" spans="1:17" s="858" customFormat="1" x14ac:dyDescent="0.2">
      <c r="A60" s="863"/>
      <c r="B60" s="863"/>
      <c r="C60" s="863"/>
      <c r="D60" s="876"/>
      <c r="E60" s="863"/>
      <c r="F60" s="687"/>
      <c r="Q60" s="863"/>
    </row>
    <row r="61" spans="1:17" s="858" customFormat="1" x14ac:dyDescent="0.2">
      <c r="A61" s="863"/>
      <c r="B61" s="863"/>
      <c r="C61" s="863"/>
      <c r="D61" s="876"/>
      <c r="E61" s="863"/>
      <c r="F61" s="687"/>
      <c r="Q61" s="863"/>
    </row>
    <row r="62" spans="1:17" s="858" customFormat="1" x14ac:dyDescent="0.2">
      <c r="A62" s="863"/>
      <c r="B62" s="863"/>
      <c r="C62" s="863"/>
      <c r="D62" s="876"/>
      <c r="E62" s="863"/>
      <c r="F62" s="687"/>
      <c r="Q62" s="863"/>
    </row>
    <row r="63" spans="1:17" s="858" customFormat="1" x14ac:dyDescent="0.2">
      <c r="A63" s="863"/>
      <c r="B63" s="863"/>
      <c r="C63" s="863"/>
      <c r="D63" s="876"/>
      <c r="E63" s="863"/>
      <c r="F63" s="687"/>
      <c r="Q63" s="863"/>
    </row>
    <row r="64" spans="1:17" s="858" customFormat="1" x14ac:dyDescent="0.2">
      <c r="A64" s="863"/>
      <c r="B64" s="863"/>
      <c r="C64" s="863"/>
      <c r="D64" s="876"/>
      <c r="E64" s="863"/>
      <c r="F64" s="687"/>
      <c r="Q64" s="863"/>
    </row>
    <row r="65" spans="1:17" s="858" customFormat="1" x14ac:dyDescent="0.2">
      <c r="A65" s="863"/>
      <c r="B65" s="863"/>
      <c r="C65" s="863"/>
      <c r="D65" s="876"/>
      <c r="E65" s="863"/>
      <c r="F65" s="687"/>
      <c r="Q65" s="863"/>
    </row>
    <row r="66" spans="1:17" s="858" customFormat="1" x14ac:dyDescent="0.2">
      <c r="A66" s="863"/>
      <c r="B66" s="863"/>
      <c r="C66" s="863"/>
      <c r="D66" s="876"/>
      <c r="E66" s="863"/>
      <c r="F66" s="687"/>
      <c r="Q66" s="863"/>
    </row>
    <row r="67" spans="1:17" s="858" customFormat="1" x14ac:dyDescent="0.2">
      <c r="A67" s="863"/>
      <c r="B67" s="863"/>
      <c r="C67" s="863"/>
      <c r="D67" s="876"/>
      <c r="E67" s="863"/>
      <c r="F67" s="687"/>
      <c r="Q67" s="863"/>
    </row>
    <row r="68" spans="1:17" s="858" customFormat="1" x14ac:dyDescent="0.2">
      <c r="A68" s="863"/>
      <c r="B68" s="863"/>
      <c r="C68" s="863"/>
      <c r="D68" s="876"/>
      <c r="E68" s="863"/>
      <c r="F68" s="687"/>
      <c r="Q68" s="863"/>
    </row>
    <row r="69" spans="1:17" s="858" customFormat="1" x14ac:dyDescent="0.2">
      <c r="A69" s="863"/>
      <c r="B69" s="863"/>
      <c r="C69" s="863"/>
      <c r="D69" s="876"/>
      <c r="E69" s="863"/>
      <c r="F69" s="687"/>
      <c r="Q69" s="863"/>
    </row>
  </sheetData>
  <mergeCells count="1">
    <mergeCell ref="C1:Q1"/>
  </mergeCells>
  <conditionalFormatting sqref="H33 H31">
    <cfRule type="cellIs" dxfId="120" priority="8" stopIfTrue="1" operator="notBetween">
      <formula>-999</formula>
      <formula>999</formula>
    </cfRule>
  </conditionalFormatting>
  <conditionalFormatting sqref="H10">
    <cfRule type="cellIs" dxfId="119" priority="7" stopIfTrue="1" operator="notBetween">
      <formula>-999</formula>
      <formula>999</formula>
    </cfRule>
  </conditionalFormatting>
  <conditionalFormatting sqref="H6">
    <cfRule type="cellIs" dxfId="118" priority="6" stopIfTrue="1" operator="notBetween">
      <formula>-999</formula>
      <formula>999</formula>
    </cfRule>
  </conditionalFormatting>
  <conditionalFormatting sqref="H7:H8">
    <cfRule type="cellIs" dxfId="117" priority="5" stopIfTrue="1" operator="notBetween">
      <formula>-999</formula>
      <formula>999</formula>
    </cfRule>
  </conditionalFormatting>
  <conditionalFormatting sqref="H11:H13">
    <cfRule type="cellIs" dxfId="116" priority="4" stopIfTrue="1" operator="notBetween">
      <formula>-999</formula>
      <formula>999</formula>
    </cfRule>
  </conditionalFormatting>
  <conditionalFormatting sqref="H16:H29">
    <cfRule type="cellIs" dxfId="115" priority="3" stopIfTrue="1" operator="notBetween">
      <formula>-999</formula>
      <formula>999</formula>
    </cfRule>
  </conditionalFormatting>
  <conditionalFormatting sqref="H35:H39">
    <cfRule type="cellIs" dxfId="114" priority="2" stopIfTrue="1" operator="notBetween">
      <formula>-999</formula>
      <formula>999</formula>
    </cfRule>
  </conditionalFormatting>
  <conditionalFormatting sqref="H45:H53">
    <cfRule type="cellIs" dxfId="113" priority="1" stopIfTrue="1" operator="notBetween">
      <formula>-999</formula>
      <formula>999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scale="56" fitToHeight="0" orientation="landscape" r:id="rId1"/>
  <headerFooter>
    <oddFooter>&amp;C&amp;Z&amp;F\&amp;A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1"/>
  <sheetViews>
    <sheetView topLeftCell="D1" zoomScale="80" zoomScaleNormal="80" workbookViewId="0">
      <selection activeCell="O3" sqref="O3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">
        <v>7228</v>
      </c>
      <c r="D1" s="2008"/>
      <c r="E1" s="2008"/>
      <c r="F1" s="2008"/>
      <c r="G1" s="2008"/>
      <c r="H1" s="2008"/>
      <c r="I1" s="2008"/>
      <c r="J1" s="2008"/>
      <c r="K1" s="2008"/>
      <c r="L1" s="2008"/>
      <c r="M1" s="2008"/>
      <c r="N1" s="2008"/>
      <c r="O1" s="2008"/>
      <c r="P1" s="2008"/>
      <c r="Q1" s="2009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14004</v>
      </c>
      <c r="E2" s="692" t="s">
        <v>2949</v>
      </c>
      <c r="F2" s="693"/>
      <c r="G2" s="694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7" s="711" customFormat="1" ht="42" customHeight="1" x14ac:dyDescent="0.2">
      <c r="A3" s="697" t="s">
        <v>7214</v>
      </c>
      <c r="B3" s="698" t="s">
        <v>7215</v>
      </c>
      <c r="C3" s="699" t="s">
        <v>7216</v>
      </c>
      <c r="D3" s="700" t="s">
        <v>6256</v>
      </c>
      <c r="E3" s="701" t="s">
        <v>3020</v>
      </c>
      <c r="F3" s="702" t="s">
        <v>7218</v>
      </c>
      <c r="G3" s="593" t="s">
        <v>7219</v>
      </c>
      <c r="H3" s="703" t="s">
        <v>7220</v>
      </c>
      <c r="I3" s="704" t="s">
        <v>7221</v>
      </c>
      <c r="J3" s="705" t="s">
        <v>7222</v>
      </c>
      <c r="K3" s="87" t="s">
        <v>2886</v>
      </c>
      <c r="L3" s="706" t="s">
        <v>7223</v>
      </c>
      <c r="M3" s="707" t="s">
        <v>7224</v>
      </c>
      <c r="N3" s="708" t="s">
        <v>7225</v>
      </c>
      <c r="O3" s="77" t="s">
        <v>10784</v>
      </c>
      <c r="P3" s="709" t="s">
        <v>7229</v>
      </c>
      <c r="Q3" s="710" t="s">
        <v>7230</v>
      </c>
    </row>
    <row r="4" spans="1:17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716"/>
      <c r="F4" s="717" t="s">
        <v>0</v>
      </c>
      <c r="G4" s="718" t="s">
        <v>0</v>
      </c>
      <c r="H4" s="718" t="s">
        <v>0</v>
      </c>
      <c r="I4" s="719" t="s">
        <v>0</v>
      </c>
      <c r="J4" s="720" t="s">
        <v>0</v>
      </c>
      <c r="K4" s="1965" t="s">
        <v>0</v>
      </c>
      <c r="L4" s="721" t="s">
        <v>0</v>
      </c>
      <c r="M4" s="721" t="s">
        <v>0</v>
      </c>
      <c r="N4" s="608" t="s">
        <v>0</v>
      </c>
      <c r="O4" s="609" t="s">
        <v>0</v>
      </c>
      <c r="P4" s="722"/>
      <c r="Q4" s="723"/>
    </row>
    <row r="5" spans="1:17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730"/>
      <c r="H5" s="731"/>
      <c r="I5" s="732"/>
      <c r="J5" s="729"/>
      <c r="K5" s="1966"/>
      <c r="L5" s="733"/>
      <c r="M5" s="733"/>
      <c r="N5" s="734"/>
      <c r="O5" s="726"/>
      <c r="P5" s="735"/>
      <c r="Q5" s="736"/>
    </row>
    <row r="6" spans="1:17" s="748" customFormat="1" x14ac:dyDescent="0.25">
      <c r="A6" s="738">
        <v>300</v>
      </c>
      <c r="B6" s="739">
        <v>0</v>
      </c>
      <c r="C6" s="740">
        <v>583</v>
      </c>
      <c r="D6" s="762">
        <v>140042002</v>
      </c>
      <c r="E6" s="742" t="s">
        <v>3064</v>
      </c>
      <c r="F6" s="740">
        <v>300</v>
      </c>
      <c r="G6" s="739">
        <v>7029</v>
      </c>
      <c r="H6" s="743">
        <v>6729</v>
      </c>
      <c r="I6" s="744">
        <v>6700</v>
      </c>
      <c r="J6" s="740">
        <v>7000</v>
      </c>
      <c r="K6" s="1967">
        <v>300</v>
      </c>
      <c r="L6" s="745"/>
      <c r="M6" s="745"/>
      <c r="N6" s="744"/>
      <c r="O6" s="740">
        <v>300</v>
      </c>
      <c r="P6" s="746"/>
      <c r="Q6" s="747"/>
    </row>
    <row r="7" spans="1:17" s="748" customFormat="1" x14ac:dyDescent="0.25">
      <c r="A7" s="738">
        <v>0</v>
      </c>
      <c r="B7" s="739">
        <v>0</v>
      </c>
      <c r="C7" s="740">
        <v>240</v>
      </c>
      <c r="D7" s="762">
        <v>140042422</v>
      </c>
      <c r="E7" s="742" t="s">
        <v>6</v>
      </c>
      <c r="F7" s="740">
        <v>0</v>
      </c>
      <c r="G7" s="739">
        <v>4845</v>
      </c>
      <c r="H7" s="743">
        <v>4845</v>
      </c>
      <c r="I7" s="744">
        <v>4800</v>
      </c>
      <c r="J7" s="740">
        <v>4800</v>
      </c>
      <c r="K7" s="1967">
        <v>0</v>
      </c>
      <c r="L7" s="745"/>
      <c r="M7" s="745"/>
      <c r="N7" s="744"/>
      <c r="O7" s="740">
        <v>0</v>
      </c>
      <c r="P7" s="746"/>
      <c r="Q7" s="747"/>
    </row>
    <row r="8" spans="1:17" s="748" customFormat="1" x14ac:dyDescent="0.25">
      <c r="A8" s="738">
        <v>0</v>
      </c>
      <c r="B8" s="739">
        <v>0</v>
      </c>
      <c r="C8" s="740">
        <v>0</v>
      </c>
      <c r="D8" s="762">
        <v>140042423</v>
      </c>
      <c r="E8" s="742" t="s">
        <v>6214</v>
      </c>
      <c r="F8" s="740">
        <v>0</v>
      </c>
      <c r="G8" s="739">
        <v>0</v>
      </c>
      <c r="H8" s="743">
        <v>0</v>
      </c>
      <c r="I8" s="744">
        <v>0</v>
      </c>
      <c r="J8" s="740">
        <v>0</v>
      </c>
      <c r="K8" s="1967">
        <v>0</v>
      </c>
      <c r="L8" s="745"/>
      <c r="M8" s="745"/>
      <c r="N8" s="744"/>
      <c r="O8" s="740">
        <v>0</v>
      </c>
      <c r="P8" s="746"/>
      <c r="Q8" s="747"/>
    </row>
    <row r="9" spans="1:17" s="748" customFormat="1" x14ac:dyDescent="0.25">
      <c r="A9" s="738">
        <v>1000</v>
      </c>
      <c r="B9" s="739">
        <v>0</v>
      </c>
      <c r="C9" s="740">
        <v>0</v>
      </c>
      <c r="D9" s="762">
        <v>140042425</v>
      </c>
      <c r="E9" s="742" t="s">
        <v>7257</v>
      </c>
      <c r="F9" s="740">
        <v>1000</v>
      </c>
      <c r="G9" s="739">
        <v>2694.8</v>
      </c>
      <c r="H9" s="743">
        <v>1694.8000000000002</v>
      </c>
      <c r="I9" s="744">
        <v>1700</v>
      </c>
      <c r="J9" s="740">
        <v>2700</v>
      </c>
      <c r="K9" s="1967">
        <v>1000</v>
      </c>
      <c r="L9" s="745"/>
      <c r="M9" s="745"/>
      <c r="N9" s="744"/>
      <c r="O9" s="740">
        <v>1000</v>
      </c>
      <c r="P9" s="746"/>
      <c r="Q9" s="747"/>
    </row>
    <row r="10" spans="1:17" s="748" customFormat="1" x14ac:dyDescent="0.25">
      <c r="A10" s="738">
        <v>2000</v>
      </c>
      <c r="B10" s="739">
        <v>0</v>
      </c>
      <c r="C10" s="740">
        <v>1060.6400000000001</v>
      </c>
      <c r="D10" s="762">
        <v>140042470</v>
      </c>
      <c r="E10" s="742" t="s">
        <v>7258</v>
      </c>
      <c r="F10" s="740">
        <v>2000</v>
      </c>
      <c r="G10" s="739">
        <v>321.36</v>
      </c>
      <c r="H10" s="743">
        <v>-1678.6399999999999</v>
      </c>
      <c r="I10" s="744">
        <v>0</v>
      </c>
      <c r="J10" s="740">
        <v>2000</v>
      </c>
      <c r="K10" s="1967">
        <v>2000</v>
      </c>
      <c r="L10" s="745"/>
      <c r="M10" s="745"/>
      <c r="N10" s="744"/>
      <c r="O10" s="740">
        <v>2000</v>
      </c>
      <c r="P10" s="746"/>
      <c r="Q10" s="747"/>
    </row>
    <row r="11" spans="1:17" s="748" customFormat="1" x14ac:dyDescent="0.25">
      <c r="A11" s="890">
        <v>3300</v>
      </c>
      <c r="B11" s="891">
        <v>0</v>
      </c>
      <c r="C11" s="779">
        <v>1883.64</v>
      </c>
      <c r="D11" s="752"/>
      <c r="E11" s="780" t="s">
        <v>7242</v>
      </c>
      <c r="F11" s="779">
        <v>3300</v>
      </c>
      <c r="G11" s="781">
        <v>14890.16</v>
      </c>
      <c r="H11" s="781">
        <v>11590.16</v>
      </c>
      <c r="I11" s="892">
        <v>13200</v>
      </c>
      <c r="J11" s="779">
        <v>16500</v>
      </c>
      <c r="K11" s="1967">
        <v>3300</v>
      </c>
      <c r="L11" s="893">
        <v>0</v>
      </c>
      <c r="M11" s="893">
        <v>0</v>
      </c>
      <c r="N11" s="894">
        <v>0</v>
      </c>
      <c r="O11" s="779">
        <v>3300</v>
      </c>
      <c r="P11" s="796"/>
      <c r="Q11" s="747"/>
    </row>
    <row r="12" spans="1:17" s="748" customFormat="1" x14ac:dyDescent="0.25">
      <c r="A12" s="787"/>
      <c r="B12" s="788"/>
      <c r="C12" s="740"/>
      <c r="D12" s="789"/>
      <c r="E12" s="742"/>
      <c r="F12" s="740"/>
      <c r="G12" s="739"/>
      <c r="H12" s="745"/>
      <c r="I12" s="761"/>
      <c r="J12" s="740"/>
      <c r="K12" s="1967"/>
      <c r="L12" s="745"/>
      <c r="M12" s="745"/>
      <c r="N12" s="744"/>
      <c r="O12" s="740"/>
      <c r="P12" s="796"/>
      <c r="Q12" s="747"/>
    </row>
    <row r="13" spans="1:17" s="798" customFormat="1" x14ac:dyDescent="0.25">
      <c r="A13" s="787"/>
      <c r="B13" s="788"/>
      <c r="C13" s="740"/>
      <c r="D13" s="790"/>
      <c r="E13" s="791" t="s">
        <v>2845</v>
      </c>
      <c r="F13" s="740"/>
      <c r="G13" s="739"/>
      <c r="H13" s="743"/>
      <c r="I13" s="792"/>
      <c r="J13" s="793"/>
      <c r="K13" s="1968"/>
      <c r="L13" s="794"/>
      <c r="M13" s="794"/>
      <c r="N13" s="795"/>
      <c r="O13" s="793"/>
      <c r="P13" s="796"/>
      <c r="Q13" s="797"/>
    </row>
    <row r="14" spans="1:17" s="798" customFormat="1" x14ac:dyDescent="0.25">
      <c r="A14" s="738">
        <v>0</v>
      </c>
      <c r="B14" s="739">
        <v>0</v>
      </c>
      <c r="C14" s="740">
        <v>-355</v>
      </c>
      <c r="D14" s="762">
        <v>140049103</v>
      </c>
      <c r="E14" s="895" t="s">
        <v>7259</v>
      </c>
      <c r="F14" s="740">
        <v>0</v>
      </c>
      <c r="G14" s="739">
        <v>-50</v>
      </c>
      <c r="H14" s="743">
        <v>-50</v>
      </c>
      <c r="I14" s="744">
        <v>0</v>
      </c>
      <c r="J14" s="793">
        <v>0</v>
      </c>
      <c r="K14" s="1968">
        <v>0</v>
      </c>
      <c r="L14" s="794"/>
      <c r="M14" s="794"/>
      <c r="N14" s="795"/>
      <c r="O14" s="793">
        <v>0</v>
      </c>
      <c r="P14" s="796"/>
      <c r="Q14" s="797"/>
    </row>
    <row r="15" spans="1:17" s="798" customFormat="1" x14ac:dyDescent="0.25">
      <c r="A15" s="738">
        <v>0</v>
      </c>
      <c r="B15" s="739">
        <v>0</v>
      </c>
      <c r="C15" s="740">
        <v>-395</v>
      </c>
      <c r="D15" s="762">
        <v>140049104</v>
      </c>
      <c r="E15" s="895" t="s">
        <v>7260</v>
      </c>
      <c r="F15" s="740">
        <v>0</v>
      </c>
      <c r="G15" s="739">
        <v>0</v>
      </c>
      <c r="H15" s="743">
        <v>0</v>
      </c>
      <c r="I15" s="744">
        <v>0</v>
      </c>
      <c r="J15" s="793">
        <v>0</v>
      </c>
      <c r="K15" s="1968">
        <v>0</v>
      </c>
      <c r="L15" s="794"/>
      <c r="M15" s="794"/>
      <c r="N15" s="795"/>
      <c r="O15" s="793">
        <v>0</v>
      </c>
      <c r="P15" s="796"/>
      <c r="Q15" s="797"/>
    </row>
    <row r="16" spans="1:17" s="798" customFormat="1" x14ac:dyDescent="0.25">
      <c r="A16" s="738">
        <v>-2000</v>
      </c>
      <c r="B16" s="739">
        <v>0</v>
      </c>
      <c r="C16" s="740">
        <v>-75</v>
      </c>
      <c r="D16" s="762">
        <v>140049200</v>
      </c>
      <c r="E16" s="896" t="s">
        <v>7261</v>
      </c>
      <c r="F16" s="740">
        <v>-2000</v>
      </c>
      <c r="G16" s="739">
        <v>-2228</v>
      </c>
      <c r="H16" s="743">
        <v>-228</v>
      </c>
      <c r="I16" s="744">
        <v>-200</v>
      </c>
      <c r="J16" s="793">
        <v>-2200</v>
      </c>
      <c r="K16" s="1968">
        <v>-2000</v>
      </c>
      <c r="L16" s="794"/>
      <c r="M16" s="794"/>
      <c r="N16" s="795"/>
      <c r="O16" s="793">
        <v>-2000</v>
      </c>
      <c r="P16" s="796"/>
      <c r="Q16" s="797"/>
    </row>
    <row r="17" spans="1:17" s="798" customFormat="1" x14ac:dyDescent="0.25">
      <c r="A17" s="738">
        <v>0</v>
      </c>
      <c r="B17" s="739">
        <v>0</v>
      </c>
      <c r="C17" s="740">
        <v>0</v>
      </c>
      <c r="D17" s="762">
        <v>140049356</v>
      </c>
      <c r="E17" s="895" t="s">
        <v>7262</v>
      </c>
      <c r="F17" s="740">
        <v>0</v>
      </c>
      <c r="G17" s="739">
        <v>0</v>
      </c>
      <c r="H17" s="743">
        <v>0</v>
      </c>
      <c r="I17" s="744">
        <v>0</v>
      </c>
      <c r="J17" s="793">
        <v>0</v>
      </c>
      <c r="K17" s="1968">
        <v>0</v>
      </c>
      <c r="L17" s="794"/>
      <c r="M17" s="794"/>
      <c r="N17" s="795"/>
      <c r="O17" s="793">
        <v>0</v>
      </c>
      <c r="P17" s="796"/>
      <c r="Q17" s="797"/>
    </row>
    <row r="18" spans="1:17" s="798" customFormat="1" x14ac:dyDescent="0.25">
      <c r="A18" s="800">
        <v>-2000</v>
      </c>
      <c r="B18" s="801">
        <v>0</v>
      </c>
      <c r="C18" s="802">
        <v>-825</v>
      </c>
      <c r="D18" s="803"/>
      <c r="E18" s="780" t="s">
        <v>7247</v>
      </c>
      <c r="F18" s="804">
        <v>-2000</v>
      </c>
      <c r="G18" s="782">
        <v>-2278</v>
      </c>
      <c r="H18" s="805">
        <v>-278</v>
      </c>
      <c r="I18" s="806">
        <v>-200</v>
      </c>
      <c r="J18" s="807">
        <v>-2200</v>
      </c>
      <c r="K18" s="1969">
        <v>-2000</v>
      </c>
      <c r="L18" s="808">
        <v>0</v>
      </c>
      <c r="M18" s="808">
        <v>0</v>
      </c>
      <c r="N18" s="809">
        <v>0</v>
      </c>
      <c r="O18" s="807">
        <v>-2000</v>
      </c>
      <c r="P18" s="810"/>
      <c r="Q18" s="797"/>
    </row>
    <row r="19" spans="1:17" s="798" customFormat="1" x14ac:dyDescent="0.25">
      <c r="A19" s="787"/>
      <c r="B19" s="788"/>
      <c r="C19" s="740"/>
      <c r="D19" s="811"/>
      <c r="E19" s="812"/>
      <c r="F19" s="740"/>
      <c r="G19" s="739"/>
      <c r="H19" s="743"/>
      <c r="I19" s="761"/>
      <c r="J19" s="740"/>
      <c r="K19" s="1967"/>
      <c r="L19" s="745"/>
      <c r="M19" s="745"/>
      <c r="N19" s="744"/>
      <c r="O19" s="740"/>
      <c r="P19" s="746"/>
      <c r="Q19" s="813"/>
    </row>
    <row r="20" spans="1:17" s="798" customFormat="1" x14ac:dyDescent="0.25">
      <c r="A20" s="814">
        <v>1300</v>
      </c>
      <c r="B20" s="815">
        <v>0</v>
      </c>
      <c r="C20" s="816">
        <v>1058.6400000000001</v>
      </c>
      <c r="D20" s="817"/>
      <c r="E20" s="818" t="s">
        <v>7248</v>
      </c>
      <c r="F20" s="819">
        <v>1300</v>
      </c>
      <c r="G20" s="820">
        <v>12612.16</v>
      </c>
      <c r="H20" s="821">
        <v>11312.16</v>
      </c>
      <c r="I20" s="822">
        <v>13000</v>
      </c>
      <c r="J20" s="823">
        <v>14300</v>
      </c>
      <c r="K20" s="1969">
        <v>1300</v>
      </c>
      <c r="L20" s="824">
        <v>0</v>
      </c>
      <c r="M20" s="824">
        <v>0</v>
      </c>
      <c r="N20" s="825">
        <v>0</v>
      </c>
      <c r="O20" s="823">
        <v>1300</v>
      </c>
      <c r="P20" s="810"/>
      <c r="Q20" s="797"/>
    </row>
    <row r="21" spans="1:17" s="798" customFormat="1" x14ac:dyDescent="0.25">
      <c r="A21" s="826"/>
      <c r="B21" s="827"/>
      <c r="C21" s="828"/>
      <c r="D21" s="829"/>
      <c r="E21" s="763"/>
      <c r="F21" s="828"/>
      <c r="G21" s="830"/>
      <c r="H21" s="831"/>
      <c r="I21" s="832"/>
      <c r="J21" s="833"/>
      <c r="K21" s="1970"/>
      <c r="L21" s="834"/>
      <c r="M21" s="834"/>
      <c r="N21" s="835"/>
      <c r="O21" s="833"/>
      <c r="P21" s="810"/>
      <c r="Q21" s="797"/>
    </row>
    <row r="22" spans="1:17" s="798" customFormat="1" hidden="1" x14ac:dyDescent="0.25">
      <c r="A22" s="838"/>
      <c r="B22" s="839"/>
      <c r="C22" s="840"/>
      <c r="D22" s="841"/>
      <c r="E22" s="842" t="s">
        <v>3040</v>
      </c>
      <c r="F22" s="840"/>
      <c r="G22" s="843"/>
      <c r="H22" s="844"/>
      <c r="I22" s="897"/>
      <c r="J22" s="898"/>
      <c r="K22" s="1971"/>
      <c r="L22" s="899"/>
      <c r="M22" s="899"/>
      <c r="N22" s="900"/>
      <c r="O22" s="898"/>
      <c r="P22" s="810"/>
      <c r="Q22" s="797"/>
    </row>
    <row r="23" spans="1:17" s="748" customFormat="1" ht="12.75" hidden="1" customHeight="1" x14ac:dyDescent="0.25">
      <c r="A23" s="738">
        <v>0</v>
      </c>
      <c r="B23" s="739">
        <v>0</v>
      </c>
      <c r="C23" s="740">
        <v>0</v>
      </c>
      <c r="D23" s="789">
        <v>140042510</v>
      </c>
      <c r="E23" s="742" t="s">
        <v>3080</v>
      </c>
      <c r="F23" s="740">
        <v>0</v>
      </c>
      <c r="G23" s="739">
        <v>0</v>
      </c>
      <c r="H23" s="743">
        <v>0</v>
      </c>
      <c r="I23" s="744">
        <v>0</v>
      </c>
      <c r="J23" s="740"/>
      <c r="K23" s="1967"/>
      <c r="L23" s="745"/>
      <c r="M23" s="745"/>
      <c r="N23" s="744"/>
      <c r="O23" s="740"/>
      <c r="P23" s="746"/>
      <c r="Q23" s="764"/>
    </row>
    <row r="24" spans="1:17" s="748" customFormat="1" ht="12.75" hidden="1" customHeight="1" x14ac:dyDescent="0.25">
      <c r="A24" s="738">
        <v>0</v>
      </c>
      <c r="B24" s="739">
        <v>0</v>
      </c>
      <c r="C24" s="740">
        <v>0</v>
      </c>
      <c r="D24" s="789">
        <v>140044610</v>
      </c>
      <c r="E24" s="742" t="s">
        <v>7263</v>
      </c>
      <c r="F24" s="740">
        <v>0</v>
      </c>
      <c r="G24" s="739">
        <v>0</v>
      </c>
      <c r="H24" s="743">
        <v>0</v>
      </c>
      <c r="I24" s="744">
        <v>0</v>
      </c>
      <c r="J24" s="740"/>
      <c r="K24" s="1967"/>
      <c r="L24" s="745"/>
      <c r="M24" s="745"/>
      <c r="N24" s="744"/>
      <c r="O24" s="740"/>
      <c r="P24" s="746"/>
      <c r="Q24" s="764"/>
    </row>
    <row r="25" spans="1:17" s="748" customFormat="1" ht="12.75" hidden="1" customHeight="1" x14ac:dyDescent="0.25">
      <c r="A25" s="738">
        <v>0</v>
      </c>
      <c r="B25" s="739">
        <v>0</v>
      </c>
      <c r="C25" s="740">
        <v>0</v>
      </c>
      <c r="D25" s="789">
        <v>140044611</v>
      </c>
      <c r="E25" s="742" t="s">
        <v>7264</v>
      </c>
      <c r="F25" s="740">
        <v>0</v>
      </c>
      <c r="G25" s="739">
        <v>0</v>
      </c>
      <c r="H25" s="743">
        <v>0</v>
      </c>
      <c r="I25" s="744">
        <v>0</v>
      </c>
      <c r="J25" s="740"/>
      <c r="K25" s="1967"/>
      <c r="L25" s="745"/>
      <c r="M25" s="745"/>
      <c r="N25" s="744"/>
      <c r="O25" s="740"/>
      <c r="P25" s="746"/>
      <c r="Q25" s="764"/>
    </row>
    <row r="26" spans="1:17" s="798" customFormat="1" hidden="1" x14ac:dyDescent="0.25">
      <c r="A26" s="800">
        <v>0</v>
      </c>
      <c r="B26" s="801">
        <v>0</v>
      </c>
      <c r="C26" s="802">
        <v>0</v>
      </c>
      <c r="D26" s="846"/>
      <c r="E26" s="847" t="s">
        <v>7255</v>
      </c>
      <c r="F26" s="802">
        <v>0</v>
      </c>
      <c r="G26" s="848">
        <v>0</v>
      </c>
      <c r="H26" s="848">
        <v>0</v>
      </c>
      <c r="I26" s="849">
        <v>0</v>
      </c>
      <c r="J26" s="850">
        <v>0</v>
      </c>
      <c r="K26" s="1972">
        <v>0</v>
      </c>
      <c r="L26" s="851">
        <v>0</v>
      </c>
      <c r="M26" s="851">
        <v>0</v>
      </c>
      <c r="N26" s="852">
        <v>0</v>
      </c>
      <c r="O26" s="850">
        <v>0</v>
      </c>
      <c r="P26" s="810"/>
      <c r="Q26" s="797"/>
    </row>
    <row r="27" spans="1:17" x14ac:dyDescent="0.2">
      <c r="A27" s="838"/>
      <c r="B27" s="839"/>
      <c r="C27" s="840"/>
      <c r="D27" s="854"/>
      <c r="E27" s="855"/>
      <c r="F27" s="856"/>
      <c r="G27" s="857"/>
      <c r="I27" s="859"/>
      <c r="J27" s="860"/>
      <c r="K27" s="1973"/>
      <c r="L27" s="861"/>
      <c r="M27" s="861"/>
      <c r="N27" s="862"/>
      <c r="O27" s="860"/>
      <c r="P27" s="810"/>
      <c r="Q27" s="797"/>
    </row>
    <row r="28" spans="1:17" s="798" customFormat="1" ht="13.5" thickBot="1" x14ac:dyDescent="0.3">
      <c r="A28" s="864">
        <v>1300</v>
      </c>
      <c r="B28" s="865">
        <v>0</v>
      </c>
      <c r="C28" s="866">
        <v>1058.6400000000001</v>
      </c>
      <c r="D28" s="867"/>
      <c r="E28" s="868" t="s">
        <v>8</v>
      </c>
      <c r="F28" s="869">
        <v>1300</v>
      </c>
      <c r="G28" s="870">
        <v>12612.16</v>
      </c>
      <c r="H28" s="871">
        <v>11312.16</v>
      </c>
      <c r="I28" s="872">
        <v>13000</v>
      </c>
      <c r="J28" s="869">
        <v>14300</v>
      </c>
      <c r="K28" s="1974">
        <v>1300</v>
      </c>
      <c r="L28" s="870">
        <v>0</v>
      </c>
      <c r="M28" s="870">
        <v>0</v>
      </c>
      <c r="N28" s="871">
        <v>0</v>
      </c>
      <c r="O28" s="869">
        <v>1300</v>
      </c>
      <c r="P28" s="873"/>
      <c r="Q28" s="874"/>
    </row>
    <row r="29" spans="1:17" x14ac:dyDescent="0.2">
      <c r="A29" s="875">
        <v>0</v>
      </c>
      <c r="B29" s="875">
        <v>0</v>
      </c>
      <c r="C29" s="863">
        <v>0</v>
      </c>
      <c r="D29" s="876"/>
      <c r="F29" s="687">
        <v>0</v>
      </c>
      <c r="G29" s="858">
        <v>0</v>
      </c>
      <c r="H29" s="858">
        <v>0</v>
      </c>
      <c r="I29" s="858">
        <v>0</v>
      </c>
      <c r="P29" s="863"/>
    </row>
    <row r="30" spans="1:17" ht="15" x14ac:dyDescent="0.3">
      <c r="D30" s="876"/>
      <c r="G30" s="844"/>
      <c r="H30" s="877"/>
      <c r="I30" s="877"/>
      <c r="J30" s="877"/>
      <c r="K30" s="877"/>
      <c r="L30" s="877"/>
      <c r="M30" s="877"/>
      <c r="N30" s="877"/>
      <c r="O30" s="877"/>
      <c r="P30" s="863"/>
    </row>
    <row r="31" spans="1:17" x14ac:dyDescent="0.2">
      <c r="D31" s="876"/>
    </row>
  </sheetData>
  <mergeCells count="1">
    <mergeCell ref="C1:Q1"/>
  </mergeCells>
  <conditionalFormatting sqref="H12">
    <cfRule type="cellIs" dxfId="112" priority="4" stopIfTrue="1" operator="notBetween">
      <formula>-999</formula>
      <formula>999</formula>
    </cfRule>
  </conditionalFormatting>
  <conditionalFormatting sqref="H6:H10">
    <cfRule type="cellIs" dxfId="111" priority="3" stopIfTrue="1" operator="notBetween">
      <formula>-999</formula>
      <formula>999</formula>
    </cfRule>
  </conditionalFormatting>
  <conditionalFormatting sqref="H14:H17">
    <cfRule type="cellIs" dxfId="110" priority="2" stopIfTrue="1" operator="notBetween">
      <formula>-999</formula>
      <formula>999</formula>
    </cfRule>
  </conditionalFormatting>
  <conditionalFormatting sqref="H23:H25">
    <cfRule type="cellIs" dxfId="109" priority="1" stopIfTrue="1" operator="notBetween">
      <formula>-999</formula>
      <formula>999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scale="56" orientation="landscape" r:id="rId1"/>
  <headerFooter>
    <oddFooter>&amp;C&amp;Z&amp;F\&amp;A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1"/>
  <sheetViews>
    <sheetView topLeftCell="C1" zoomScale="80" zoomScaleNormal="80" workbookViewId="0">
      <selection activeCell="S49" sqref="S49"/>
    </sheetView>
  </sheetViews>
  <sheetFormatPr defaultColWidth="9.140625" defaultRowHeight="12.75" x14ac:dyDescent="0.2"/>
  <cols>
    <col min="1" max="2" width="9.140625" style="863" hidden="1" customWidth="1"/>
    <col min="3" max="3" width="9.7109375" style="863" customWidth="1"/>
    <col min="4" max="4" width="11.7109375" style="889" customWidth="1"/>
    <col min="5" max="5" width="35.7109375" style="863" customWidth="1"/>
    <col min="6" max="6" width="9.7109375" style="687" customWidth="1"/>
    <col min="7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8" s="687" customFormat="1" ht="19.5" customHeight="1" thickBot="1" x14ac:dyDescent="0.25">
      <c r="A1" s="685"/>
      <c r="B1" s="686"/>
      <c r="C1" s="2007" t="s">
        <v>7228</v>
      </c>
      <c r="D1" s="2008"/>
      <c r="E1" s="2008"/>
      <c r="F1" s="2008"/>
      <c r="G1" s="2008"/>
      <c r="H1" s="2008"/>
      <c r="I1" s="2008"/>
      <c r="J1" s="2008"/>
      <c r="K1" s="2008"/>
      <c r="L1" s="2008"/>
      <c r="M1" s="2008"/>
      <c r="N1" s="2008"/>
      <c r="O1" s="2008"/>
      <c r="P1" s="2008"/>
      <c r="Q1" s="2009"/>
    </row>
    <row r="2" spans="1:18" s="687" customFormat="1" ht="20.100000000000001" customHeight="1" thickBot="1" x14ac:dyDescent="0.3">
      <c r="A2" s="688"/>
      <c r="B2" s="689"/>
      <c r="C2" s="690" t="s">
        <v>22</v>
      </c>
      <c r="D2" s="691">
        <v>14006</v>
      </c>
      <c r="E2" s="692" t="s">
        <v>2950</v>
      </c>
      <c r="F2" s="693"/>
      <c r="G2" s="694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8" s="711" customFormat="1" ht="42" customHeight="1" x14ac:dyDescent="0.2">
      <c r="A3" s="697" t="s">
        <v>7214</v>
      </c>
      <c r="B3" s="698" t="s">
        <v>7215</v>
      </c>
      <c r="C3" s="699" t="s">
        <v>7216</v>
      </c>
      <c r="D3" s="700" t="s">
        <v>6256</v>
      </c>
      <c r="E3" s="701" t="s">
        <v>3020</v>
      </c>
      <c r="F3" s="702" t="s">
        <v>7218</v>
      </c>
      <c r="G3" s="593" t="s">
        <v>7219</v>
      </c>
      <c r="H3" s="703" t="s">
        <v>7220</v>
      </c>
      <c r="I3" s="704" t="s">
        <v>7221</v>
      </c>
      <c r="J3" s="705" t="s">
        <v>7222</v>
      </c>
      <c r="K3" s="87" t="s">
        <v>2886</v>
      </c>
      <c r="L3" s="706" t="s">
        <v>7223</v>
      </c>
      <c r="M3" s="707" t="s">
        <v>7224</v>
      </c>
      <c r="N3" s="708" t="s">
        <v>7225</v>
      </c>
      <c r="O3" s="77" t="s">
        <v>10784</v>
      </c>
      <c r="P3" s="709" t="s">
        <v>7229</v>
      </c>
      <c r="Q3" s="710" t="s">
        <v>7230</v>
      </c>
    </row>
    <row r="4" spans="1:18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716"/>
      <c r="F4" s="717" t="s">
        <v>0</v>
      </c>
      <c r="G4" s="718" t="s">
        <v>0</v>
      </c>
      <c r="H4" s="718" t="s">
        <v>0</v>
      </c>
      <c r="I4" s="719" t="s">
        <v>0</v>
      </c>
      <c r="J4" s="720" t="s">
        <v>0</v>
      </c>
      <c r="K4" s="1965" t="s">
        <v>0</v>
      </c>
      <c r="L4" s="721" t="s">
        <v>0</v>
      </c>
      <c r="M4" s="721" t="s">
        <v>0</v>
      </c>
      <c r="N4" s="608" t="s">
        <v>0</v>
      </c>
      <c r="O4" s="609" t="s">
        <v>0</v>
      </c>
      <c r="P4" s="722"/>
      <c r="Q4" s="723"/>
    </row>
    <row r="5" spans="1:18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730"/>
      <c r="H5" s="731"/>
      <c r="I5" s="732"/>
      <c r="J5" s="729"/>
      <c r="K5" s="1966"/>
      <c r="L5" s="733"/>
      <c r="M5" s="733"/>
      <c r="N5" s="734"/>
      <c r="O5" s="726"/>
      <c r="P5" s="735"/>
      <c r="Q5" s="736"/>
    </row>
    <row r="6" spans="1:18" s="748" customFormat="1" x14ac:dyDescent="0.2">
      <c r="A6" s="738">
        <v>33438</v>
      </c>
      <c r="B6" s="739">
        <v>0</v>
      </c>
      <c r="C6" s="740">
        <v>35614.39</v>
      </c>
      <c r="D6" s="741">
        <v>140060100</v>
      </c>
      <c r="E6" s="742" t="s">
        <v>2</v>
      </c>
      <c r="F6" s="740">
        <v>35300</v>
      </c>
      <c r="G6" s="739">
        <v>25363.46</v>
      </c>
      <c r="H6" s="743">
        <v>-9936.5400000000009</v>
      </c>
      <c r="I6" s="744">
        <v>0</v>
      </c>
      <c r="J6" s="740">
        <v>35300</v>
      </c>
      <c r="K6" s="1967">
        <v>35300</v>
      </c>
      <c r="L6" s="745"/>
      <c r="M6" s="745"/>
      <c r="N6" s="744"/>
      <c r="O6" s="740">
        <v>35300</v>
      </c>
      <c r="P6" s="746"/>
      <c r="Q6" s="747"/>
    </row>
    <row r="7" spans="1:18" s="748" customFormat="1" ht="12.75" customHeight="1" x14ac:dyDescent="0.2">
      <c r="A7" s="738">
        <v>0</v>
      </c>
      <c r="B7" s="739">
        <v>0</v>
      </c>
      <c r="C7" s="740">
        <v>0</v>
      </c>
      <c r="D7" s="741">
        <v>140060150</v>
      </c>
      <c r="E7" s="742" t="s">
        <v>2846</v>
      </c>
      <c r="F7" s="740">
        <v>0</v>
      </c>
      <c r="G7" s="739">
        <v>0</v>
      </c>
      <c r="H7" s="743">
        <v>0</v>
      </c>
      <c r="I7" s="744">
        <v>0</v>
      </c>
      <c r="J7" s="740">
        <v>0</v>
      </c>
      <c r="K7" s="1967">
        <v>0</v>
      </c>
      <c r="L7" s="745"/>
      <c r="M7" s="745"/>
      <c r="N7" s="744"/>
      <c r="O7" s="740">
        <v>0</v>
      </c>
      <c r="P7" s="746"/>
      <c r="Q7" s="747"/>
    </row>
    <row r="8" spans="1:18" s="748" customFormat="1" ht="12.75" customHeight="1" x14ac:dyDescent="0.2">
      <c r="A8" s="738">
        <v>0</v>
      </c>
      <c r="B8" s="739">
        <v>0</v>
      </c>
      <c r="C8" s="740">
        <v>0</v>
      </c>
      <c r="D8" s="741">
        <v>140060200</v>
      </c>
      <c r="E8" s="742" t="s">
        <v>2847</v>
      </c>
      <c r="F8" s="740">
        <v>0</v>
      </c>
      <c r="G8" s="739">
        <v>0</v>
      </c>
      <c r="H8" s="743">
        <v>0</v>
      </c>
      <c r="I8" s="744">
        <v>0</v>
      </c>
      <c r="J8" s="740">
        <v>0</v>
      </c>
      <c r="K8" s="1967">
        <v>0</v>
      </c>
      <c r="L8" s="745"/>
      <c r="M8" s="745"/>
      <c r="N8" s="744"/>
      <c r="O8" s="740">
        <v>0</v>
      </c>
      <c r="P8" s="746"/>
      <c r="Q8" s="747"/>
    </row>
    <row r="9" spans="1:18" s="760" customFormat="1" x14ac:dyDescent="0.25">
      <c r="A9" s="749">
        <v>33438</v>
      </c>
      <c r="B9" s="750">
        <v>0</v>
      </c>
      <c r="C9" s="751">
        <v>35614.39</v>
      </c>
      <c r="D9" s="752"/>
      <c r="E9" s="753" t="s">
        <v>7231</v>
      </c>
      <c r="F9" s="751">
        <v>35300</v>
      </c>
      <c r="G9" s="754">
        <v>25363.46</v>
      </c>
      <c r="H9" s="754">
        <v>-9936.5400000000009</v>
      </c>
      <c r="I9" s="755">
        <v>0</v>
      </c>
      <c r="J9" s="751">
        <v>35300</v>
      </c>
      <c r="K9" s="1977">
        <v>35300</v>
      </c>
      <c r="L9" s="754">
        <v>0</v>
      </c>
      <c r="M9" s="754">
        <v>0</v>
      </c>
      <c r="N9" s="756">
        <v>0</v>
      </c>
      <c r="O9" s="751">
        <v>35300</v>
      </c>
      <c r="P9" s="757"/>
      <c r="Q9" s="758"/>
      <c r="R9" s="759"/>
    </row>
    <row r="10" spans="1:18" s="748" customFormat="1" ht="12.75" customHeight="1" x14ac:dyDescent="0.2">
      <c r="A10" s="738"/>
      <c r="B10" s="739"/>
      <c r="C10" s="740"/>
      <c r="D10" s="741"/>
      <c r="E10" s="742"/>
      <c r="F10" s="740"/>
      <c r="G10" s="739"/>
      <c r="H10" s="743"/>
      <c r="I10" s="761"/>
      <c r="J10" s="740"/>
      <c r="K10" s="1967"/>
      <c r="L10" s="745"/>
      <c r="M10" s="745"/>
      <c r="N10" s="744"/>
      <c r="O10" s="740"/>
      <c r="P10" s="746"/>
      <c r="Q10" s="747"/>
    </row>
    <row r="11" spans="1:18" s="748" customFormat="1" ht="12.75" customHeight="1" x14ac:dyDescent="0.25">
      <c r="A11" s="738">
        <v>0</v>
      </c>
      <c r="B11" s="739">
        <v>0</v>
      </c>
      <c r="C11" s="740">
        <v>127.7</v>
      </c>
      <c r="D11" s="762">
        <v>140060101</v>
      </c>
      <c r="E11" s="763" t="s">
        <v>7232</v>
      </c>
      <c r="F11" s="740">
        <v>0</v>
      </c>
      <c r="G11" s="739">
        <v>0</v>
      </c>
      <c r="H11" s="743">
        <v>0</v>
      </c>
      <c r="I11" s="744">
        <v>0</v>
      </c>
      <c r="J11" s="740">
        <v>0</v>
      </c>
      <c r="K11" s="1967">
        <v>0</v>
      </c>
      <c r="L11" s="745"/>
      <c r="M11" s="745"/>
      <c r="N11" s="744"/>
      <c r="O11" s="740">
        <v>0</v>
      </c>
      <c r="P11" s="746"/>
      <c r="Q11" s="764"/>
    </row>
    <row r="12" spans="1:18" s="748" customFormat="1" ht="12.75" customHeight="1" x14ac:dyDescent="0.25">
      <c r="A12" s="738">
        <v>0</v>
      </c>
      <c r="B12" s="739">
        <v>0</v>
      </c>
      <c r="C12" s="740">
        <v>0</v>
      </c>
      <c r="D12" s="762">
        <v>140060102</v>
      </c>
      <c r="E12" s="763" t="s">
        <v>3042</v>
      </c>
      <c r="F12" s="740">
        <v>0</v>
      </c>
      <c r="G12" s="739">
        <v>0</v>
      </c>
      <c r="H12" s="743">
        <v>0</v>
      </c>
      <c r="I12" s="744">
        <v>0</v>
      </c>
      <c r="J12" s="740">
        <v>0</v>
      </c>
      <c r="K12" s="1967">
        <v>0</v>
      </c>
      <c r="L12" s="745"/>
      <c r="M12" s="745"/>
      <c r="N12" s="744"/>
      <c r="O12" s="740">
        <v>0</v>
      </c>
      <c r="P12" s="746"/>
      <c r="Q12" s="764"/>
    </row>
    <row r="13" spans="1:18" s="748" customFormat="1" ht="12.75" customHeight="1" x14ac:dyDescent="0.25">
      <c r="A13" s="738">
        <v>0</v>
      </c>
      <c r="B13" s="739">
        <v>0</v>
      </c>
      <c r="C13" s="740">
        <v>3067.17</v>
      </c>
      <c r="D13" s="762">
        <v>140060120</v>
      </c>
      <c r="E13" s="765" t="s">
        <v>7233</v>
      </c>
      <c r="F13" s="740">
        <v>0</v>
      </c>
      <c r="G13" s="739">
        <v>0</v>
      </c>
      <c r="H13" s="743">
        <v>0</v>
      </c>
      <c r="I13" s="744">
        <v>0</v>
      </c>
      <c r="J13" s="740">
        <v>0</v>
      </c>
      <c r="K13" s="1967">
        <v>0</v>
      </c>
      <c r="L13" s="745"/>
      <c r="M13" s="745"/>
      <c r="N13" s="744"/>
      <c r="O13" s="740">
        <v>0</v>
      </c>
      <c r="P13" s="746"/>
      <c r="Q13" s="764"/>
    </row>
    <row r="14" spans="1:18" s="760" customFormat="1" x14ac:dyDescent="0.25">
      <c r="A14" s="749">
        <v>33438</v>
      </c>
      <c r="B14" s="750">
        <v>0</v>
      </c>
      <c r="C14" s="751">
        <v>38809.259999999995</v>
      </c>
      <c r="D14" s="752"/>
      <c r="E14" s="753" t="s">
        <v>7234</v>
      </c>
      <c r="F14" s="751">
        <v>35300</v>
      </c>
      <c r="G14" s="754">
        <v>25363.46</v>
      </c>
      <c r="H14" s="754">
        <v>-9936.5400000000009</v>
      </c>
      <c r="I14" s="755">
        <v>0</v>
      </c>
      <c r="J14" s="751">
        <v>35300</v>
      </c>
      <c r="K14" s="1977">
        <v>35300</v>
      </c>
      <c r="L14" s="754">
        <v>0</v>
      </c>
      <c r="M14" s="754">
        <v>0</v>
      </c>
      <c r="N14" s="756">
        <v>0</v>
      </c>
      <c r="O14" s="751">
        <v>35300</v>
      </c>
      <c r="P14" s="757"/>
      <c r="Q14" s="758"/>
      <c r="R14" s="759"/>
    </row>
    <row r="15" spans="1:18" s="737" customFormat="1" ht="12.75" customHeight="1" x14ac:dyDescent="0.25">
      <c r="A15" s="735"/>
      <c r="B15" s="734"/>
      <c r="C15" s="729"/>
      <c r="D15" s="766"/>
      <c r="E15" s="767"/>
      <c r="F15" s="729"/>
      <c r="G15" s="730"/>
      <c r="H15" s="731"/>
      <c r="I15" s="768"/>
      <c r="J15" s="729"/>
      <c r="K15" s="1978"/>
      <c r="L15" s="730"/>
      <c r="M15" s="730"/>
      <c r="N15" s="734"/>
      <c r="O15" s="729"/>
      <c r="P15" s="735"/>
      <c r="Q15" s="736"/>
    </row>
    <row r="16" spans="1:18" s="748" customFormat="1" ht="12.75" customHeight="1" x14ac:dyDescent="0.2">
      <c r="A16" s="738">
        <v>100</v>
      </c>
      <c r="B16" s="739">
        <v>0</v>
      </c>
      <c r="C16" s="740">
        <v>439.14</v>
      </c>
      <c r="D16" s="769">
        <v>140062000</v>
      </c>
      <c r="E16" s="770" t="s">
        <v>7236</v>
      </c>
      <c r="F16" s="740">
        <v>100</v>
      </c>
      <c r="G16" s="739">
        <v>0</v>
      </c>
      <c r="H16" s="743">
        <v>-100</v>
      </c>
      <c r="I16" s="744">
        <v>300</v>
      </c>
      <c r="J16" s="740">
        <v>400</v>
      </c>
      <c r="K16" s="1967">
        <v>100</v>
      </c>
      <c r="L16" s="745"/>
      <c r="M16" s="745"/>
      <c r="N16" s="744"/>
      <c r="O16" s="740">
        <v>100</v>
      </c>
      <c r="P16" s="746"/>
      <c r="Q16" s="747"/>
    </row>
    <row r="17" spans="1:18" s="748" customFormat="1" ht="12.75" customHeight="1" x14ac:dyDescent="0.2">
      <c r="A17" s="738">
        <v>0</v>
      </c>
      <c r="B17" s="739">
        <v>0</v>
      </c>
      <c r="C17" s="740">
        <v>0</v>
      </c>
      <c r="D17" s="769">
        <v>140062004</v>
      </c>
      <c r="E17" s="770" t="s">
        <v>5</v>
      </c>
      <c r="F17" s="740">
        <v>0</v>
      </c>
      <c r="G17" s="739">
        <v>0</v>
      </c>
      <c r="H17" s="743">
        <v>0</v>
      </c>
      <c r="I17" s="744">
        <v>0</v>
      </c>
      <c r="J17" s="740">
        <v>0</v>
      </c>
      <c r="K17" s="1967">
        <v>0</v>
      </c>
      <c r="L17" s="745"/>
      <c r="M17" s="745"/>
      <c r="N17" s="744"/>
      <c r="O17" s="740">
        <v>0</v>
      </c>
      <c r="P17" s="746"/>
      <c r="Q17" s="747"/>
    </row>
    <row r="18" spans="1:18" s="748" customFormat="1" ht="12.75" customHeight="1" x14ac:dyDescent="0.2">
      <c r="A18" s="738">
        <v>0</v>
      </c>
      <c r="B18" s="739">
        <v>0</v>
      </c>
      <c r="C18" s="740">
        <v>0</v>
      </c>
      <c r="D18" s="769">
        <v>140062022</v>
      </c>
      <c r="E18" s="770" t="s">
        <v>6213</v>
      </c>
      <c r="F18" s="740">
        <v>0</v>
      </c>
      <c r="G18" s="739">
        <v>0</v>
      </c>
      <c r="H18" s="743">
        <v>0</v>
      </c>
      <c r="I18" s="744">
        <v>0</v>
      </c>
      <c r="J18" s="740">
        <v>0</v>
      </c>
      <c r="K18" s="1967">
        <v>0</v>
      </c>
      <c r="L18" s="745"/>
      <c r="M18" s="745"/>
      <c r="N18" s="744"/>
      <c r="O18" s="740">
        <v>0</v>
      </c>
      <c r="P18" s="746"/>
      <c r="Q18" s="747"/>
    </row>
    <row r="19" spans="1:18" s="748" customFormat="1" ht="12.75" customHeight="1" x14ac:dyDescent="0.2">
      <c r="A19" s="738">
        <v>2000</v>
      </c>
      <c r="B19" s="739">
        <v>0</v>
      </c>
      <c r="C19" s="740">
        <v>795.4</v>
      </c>
      <c r="D19" s="769">
        <v>140062028</v>
      </c>
      <c r="E19" s="770" t="s">
        <v>7265</v>
      </c>
      <c r="F19" s="740">
        <v>2000</v>
      </c>
      <c r="G19" s="739">
        <v>0</v>
      </c>
      <c r="H19" s="743">
        <v>-2000</v>
      </c>
      <c r="I19" s="744">
        <v>-1200</v>
      </c>
      <c r="J19" s="740">
        <v>800</v>
      </c>
      <c r="K19" s="1967">
        <v>2000</v>
      </c>
      <c r="L19" s="745"/>
      <c r="M19" s="745"/>
      <c r="N19" s="744"/>
      <c r="O19" s="740">
        <v>2000</v>
      </c>
      <c r="P19" s="746"/>
      <c r="Q19" s="747"/>
    </row>
    <row r="20" spans="1:18" s="748" customFormat="1" ht="12.75" customHeight="1" x14ac:dyDescent="0.2">
      <c r="A20" s="738">
        <v>100</v>
      </c>
      <c r="B20" s="739">
        <v>0</v>
      </c>
      <c r="C20" s="740">
        <v>38</v>
      </c>
      <c r="D20" s="769">
        <v>140062300</v>
      </c>
      <c r="E20" s="770" t="s">
        <v>2854</v>
      </c>
      <c r="F20" s="740">
        <v>100</v>
      </c>
      <c r="G20" s="739">
        <v>0</v>
      </c>
      <c r="H20" s="743">
        <v>-100</v>
      </c>
      <c r="I20" s="744">
        <v>0</v>
      </c>
      <c r="J20" s="740">
        <v>100</v>
      </c>
      <c r="K20" s="1967">
        <v>100</v>
      </c>
      <c r="L20" s="745"/>
      <c r="M20" s="745"/>
      <c r="N20" s="744"/>
      <c r="O20" s="740">
        <v>100</v>
      </c>
      <c r="P20" s="746"/>
      <c r="Q20" s="747"/>
    </row>
    <row r="21" spans="1:18" s="748" customFormat="1" ht="12.75" customHeight="1" x14ac:dyDescent="0.2">
      <c r="A21" s="738">
        <v>0</v>
      </c>
      <c r="B21" s="739">
        <v>0</v>
      </c>
      <c r="C21" s="740">
        <v>50</v>
      </c>
      <c r="D21" s="769">
        <v>140062429</v>
      </c>
      <c r="E21" s="770" t="s">
        <v>7266</v>
      </c>
      <c r="F21" s="740">
        <v>0</v>
      </c>
      <c r="G21" s="739">
        <v>0</v>
      </c>
      <c r="H21" s="743">
        <v>0</v>
      </c>
      <c r="I21" s="744">
        <v>0</v>
      </c>
      <c r="J21" s="740">
        <v>0</v>
      </c>
      <c r="K21" s="1967">
        <v>0</v>
      </c>
      <c r="L21" s="745"/>
      <c r="M21" s="745"/>
      <c r="N21" s="744"/>
      <c r="O21" s="740">
        <v>0</v>
      </c>
      <c r="P21" s="746"/>
      <c r="Q21" s="747"/>
    </row>
    <row r="22" spans="1:18" s="748" customFormat="1" ht="12.75" customHeight="1" x14ac:dyDescent="0.2">
      <c r="A22" s="738">
        <v>200</v>
      </c>
      <c r="B22" s="739">
        <v>0</v>
      </c>
      <c r="C22" s="740">
        <v>0</v>
      </c>
      <c r="D22" s="769">
        <v>140062703</v>
      </c>
      <c r="E22" s="770" t="s">
        <v>7239</v>
      </c>
      <c r="F22" s="740">
        <v>0</v>
      </c>
      <c r="G22" s="739">
        <v>0</v>
      </c>
      <c r="H22" s="743">
        <v>0</v>
      </c>
      <c r="I22" s="744">
        <v>0</v>
      </c>
      <c r="J22" s="740">
        <v>0</v>
      </c>
      <c r="K22" s="1967">
        <v>0</v>
      </c>
      <c r="L22" s="745"/>
      <c r="M22" s="745"/>
      <c r="N22" s="744"/>
      <c r="O22" s="740">
        <v>0</v>
      </c>
      <c r="P22" s="746"/>
      <c r="Q22" s="747"/>
    </row>
    <row r="23" spans="1:18" s="748" customFormat="1" ht="12.75" customHeight="1" x14ac:dyDescent="0.2">
      <c r="A23" s="738">
        <v>0</v>
      </c>
      <c r="B23" s="739">
        <v>0</v>
      </c>
      <c r="C23" s="740">
        <v>0</v>
      </c>
      <c r="D23" s="769">
        <v>140062706</v>
      </c>
      <c r="E23" s="770" t="s">
        <v>7240</v>
      </c>
      <c r="F23" s="740">
        <v>0</v>
      </c>
      <c r="G23" s="739">
        <v>0</v>
      </c>
      <c r="H23" s="743">
        <v>0</v>
      </c>
      <c r="I23" s="744">
        <v>0</v>
      </c>
      <c r="J23" s="740">
        <v>0</v>
      </c>
      <c r="K23" s="1967">
        <v>0</v>
      </c>
      <c r="L23" s="745"/>
      <c r="M23" s="745"/>
      <c r="N23" s="744"/>
      <c r="O23" s="740">
        <v>0</v>
      </c>
      <c r="P23" s="746"/>
      <c r="Q23" s="747"/>
    </row>
    <row r="24" spans="1:18" s="748" customFormat="1" ht="12.75" customHeight="1" x14ac:dyDescent="0.2">
      <c r="A24" s="738">
        <v>0</v>
      </c>
      <c r="B24" s="739">
        <v>0</v>
      </c>
      <c r="C24" s="740">
        <v>0</v>
      </c>
      <c r="D24" s="769">
        <v>140065124</v>
      </c>
      <c r="E24" s="770" t="s">
        <v>6228</v>
      </c>
      <c r="F24" s="740">
        <v>0</v>
      </c>
      <c r="G24" s="739">
        <v>0</v>
      </c>
      <c r="H24" s="743">
        <v>0</v>
      </c>
      <c r="I24" s="744">
        <v>0</v>
      </c>
      <c r="J24" s="740">
        <v>0</v>
      </c>
      <c r="K24" s="1967">
        <v>0</v>
      </c>
      <c r="L24" s="745"/>
      <c r="M24" s="745"/>
      <c r="N24" s="744"/>
      <c r="O24" s="740">
        <v>0</v>
      </c>
      <c r="P24" s="746"/>
      <c r="Q24" s="747"/>
    </row>
    <row r="25" spans="1:18" s="760" customFormat="1" x14ac:dyDescent="0.25">
      <c r="A25" s="749">
        <v>2400</v>
      </c>
      <c r="B25" s="750">
        <v>0</v>
      </c>
      <c r="C25" s="751">
        <v>1322.54</v>
      </c>
      <c r="D25" s="752"/>
      <c r="E25" s="753" t="s">
        <v>7241</v>
      </c>
      <c r="F25" s="751">
        <v>2200</v>
      </c>
      <c r="G25" s="754">
        <v>0</v>
      </c>
      <c r="H25" s="754">
        <v>-2200</v>
      </c>
      <c r="I25" s="755">
        <v>-900</v>
      </c>
      <c r="J25" s="751">
        <v>1300</v>
      </c>
      <c r="K25" s="1977">
        <v>2200</v>
      </c>
      <c r="L25" s="754">
        <v>0</v>
      </c>
      <c r="M25" s="754">
        <v>0</v>
      </c>
      <c r="N25" s="756">
        <v>0</v>
      </c>
      <c r="O25" s="751">
        <v>2200</v>
      </c>
      <c r="P25" s="757"/>
      <c r="Q25" s="758"/>
      <c r="R25" s="759"/>
    </row>
    <row r="26" spans="1:18" s="748" customFormat="1" ht="12.75" customHeight="1" x14ac:dyDescent="0.2">
      <c r="A26" s="738"/>
      <c r="B26" s="771"/>
      <c r="C26" s="740"/>
      <c r="D26" s="741"/>
      <c r="E26" s="742"/>
      <c r="F26" s="740"/>
      <c r="G26" s="739"/>
      <c r="H26" s="745"/>
      <c r="I26" s="772"/>
      <c r="J26" s="773"/>
      <c r="K26" s="1969"/>
      <c r="L26" s="774"/>
      <c r="M26" s="774"/>
      <c r="N26" s="775"/>
      <c r="O26" s="773"/>
      <c r="P26" s="776"/>
      <c r="Q26" s="764"/>
    </row>
    <row r="27" spans="1:18" s="748" customFormat="1" ht="12.75" customHeight="1" x14ac:dyDescent="0.25">
      <c r="A27" s="777">
        <v>35838</v>
      </c>
      <c r="B27" s="778">
        <v>0</v>
      </c>
      <c r="C27" s="779">
        <v>40131.799999999996</v>
      </c>
      <c r="D27" s="752"/>
      <c r="E27" s="780" t="s">
        <v>7242</v>
      </c>
      <c r="F27" s="779">
        <v>37500</v>
      </c>
      <c r="G27" s="781">
        <v>25363.46</v>
      </c>
      <c r="H27" s="782">
        <v>-12136.54</v>
      </c>
      <c r="I27" s="783">
        <v>-900</v>
      </c>
      <c r="J27" s="784">
        <v>36600</v>
      </c>
      <c r="K27" s="1969">
        <v>37500</v>
      </c>
      <c r="L27" s="785">
        <v>0</v>
      </c>
      <c r="M27" s="785">
        <v>0</v>
      </c>
      <c r="N27" s="786">
        <v>0</v>
      </c>
      <c r="O27" s="784">
        <v>37500</v>
      </c>
      <c r="P27" s="776"/>
      <c r="Q27" s="764"/>
    </row>
    <row r="28" spans="1:18" s="748" customFormat="1" ht="12.75" customHeight="1" x14ac:dyDescent="0.25">
      <c r="A28" s="787"/>
      <c r="B28" s="788"/>
      <c r="C28" s="740"/>
      <c r="D28" s="789"/>
      <c r="E28" s="742"/>
      <c r="F28" s="740"/>
      <c r="G28" s="739"/>
      <c r="H28" s="745"/>
      <c r="I28" s="772"/>
      <c r="J28" s="773"/>
      <c r="K28" s="1969"/>
      <c r="L28" s="774"/>
      <c r="M28" s="774"/>
      <c r="N28" s="775"/>
      <c r="O28" s="773"/>
      <c r="P28" s="776"/>
      <c r="Q28" s="764"/>
    </row>
    <row r="29" spans="1:18" s="798" customFormat="1" x14ac:dyDescent="0.25">
      <c r="A29" s="787"/>
      <c r="B29" s="788"/>
      <c r="C29" s="740"/>
      <c r="D29" s="790"/>
      <c r="E29" s="791" t="s">
        <v>2845</v>
      </c>
      <c r="F29" s="740"/>
      <c r="G29" s="739"/>
      <c r="H29" s="743"/>
      <c r="I29" s="792"/>
      <c r="J29" s="793"/>
      <c r="K29" s="1968"/>
      <c r="L29" s="794"/>
      <c r="M29" s="794"/>
      <c r="N29" s="795"/>
      <c r="O29" s="793"/>
      <c r="P29" s="796"/>
      <c r="Q29" s="797"/>
    </row>
    <row r="30" spans="1:18" s="798" customFormat="1" x14ac:dyDescent="0.2">
      <c r="A30" s="738">
        <v>-14000</v>
      </c>
      <c r="B30" s="739">
        <v>0</v>
      </c>
      <c r="C30" s="740">
        <v>-5245.55</v>
      </c>
      <c r="D30" s="769">
        <v>140069340</v>
      </c>
      <c r="E30" s="770" t="s">
        <v>7267</v>
      </c>
      <c r="F30" s="740">
        <v>-14000</v>
      </c>
      <c r="G30" s="739">
        <v>0</v>
      </c>
      <c r="H30" s="743">
        <v>14000</v>
      </c>
      <c r="I30" s="744">
        <v>0</v>
      </c>
      <c r="J30" s="740">
        <v>-14000</v>
      </c>
      <c r="K30" s="1967">
        <v>-14000</v>
      </c>
      <c r="L30" s="745"/>
      <c r="M30" s="745"/>
      <c r="N30" s="744"/>
      <c r="O30" s="740">
        <v>-14000</v>
      </c>
      <c r="P30" s="796"/>
      <c r="Q30" s="797"/>
    </row>
    <row r="31" spans="1:18" s="798" customFormat="1" x14ac:dyDescent="0.2">
      <c r="A31" s="738">
        <v>0</v>
      </c>
      <c r="B31" s="739">
        <v>0</v>
      </c>
      <c r="C31" s="740">
        <v>-465.19</v>
      </c>
      <c r="D31" s="769">
        <v>140069342</v>
      </c>
      <c r="E31" s="770" t="s">
        <v>7268</v>
      </c>
      <c r="F31" s="740">
        <v>0</v>
      </c>
      <c r="G31" s="739">
        <v>0</v>
      </c>
      <c r="H31" s="743">
        <v>0</v>
      </c>
      <c r="I31" s="744">
        <v>0</v>
      </c>
      <c r="J31" s="740">
        <v>0</v>
      </c>
      <c r="K31" s="1967">
        <v>0</v>
      </c>
      <c r="L31" s="745"/>
      <c r="M31" s="745"/>
      <c r="N31" s="744"/>
      <c r="O31" s="740">
        <v>0</v>
      </c>
      <c r="P31" s="796"/>
      <c r="Q31" s="797"/>
    </row>
    <row r="32" spans="1:18" s="798" customFormat="1" x14ac:dyDescent="0.2">
      <c r="A32" s="738">
        <v>-13040</v>
      </c>
      <c r="B32" s="739">
        <v>0</v>
      </c>
      <c r="C32" s="740">
        <v>-9650</v>
      </c>
      <c r="D32" s="769">
        <v>140069343</v>
      </c>
      <c r="E32" s="770" t="s">
        <v>7269</v>
      </c>
      <c r="F32" s="740">
        <v>-13040</v>
      </c>
      <c r="G32" s="739">
        <v>25.83</v>
      </c>
      <c r="H32" s="743">
        <v>13065.83</v>
      </c>
      <c r="I32" s="744">
        <v>0</v>
      </c>
      <c r="J32" s="740">
        <v>-13040</v>
      </c>
      <c r="K32" s="1967">
        <v>-13040</v>
      </c>
      <c r="L32" s="745"/>
      <c r="M32" s="745"/>
      <c r="N32" s="744"/>
      <c r="O32" s="740">
        <v>-13040</v>
      </c>
      <c r="P32" s="796"/>
      <c r="Q32" s="797"/>
    </row>
    <row r="33" spans="1:17" s="798" customFormat="1" x14ac:dyDescent="0.2">
      <c r="A33" s="738">
        <v>0</v>
      </c>
      <c r="B33" s="739">
        <v>0</v>
      </c>
      <c r="C33" s="740">
        <v>-116.66</v>
      </c>
      <c r="D33" s="769">
        <v>140069346</v>
      </c>
      <c r="E33" s="770" t="s">
        <v>7270</v>
      </c>
      <c r="F33" s="740">
        <v>0</v>
      </c>
      <c r="G33" s="739">
        <v>0</v>
      </c>
      <c r="H33" s="743">
        <v>0</v>
      </c>
      <c r="I33" s="744">
        <v>0</v>
      </c>
      <c r="J33" s="740">
        <v>0</v>
      </c>
      <c r="K33" s="1967">
        <v>0</v>
      </c>
      <c r="L33" s="745"/>
      <c r="M33" s="745"/>
      <c r="N33" s="744"/>
      <c r="O33" s="740">
        <v>0</v>
      </c>
      <c r="P33" s="796"/>
      <c r="Q33" s="797"/>
    </row>
    <row r="34" spans="1:17" s="798" customFormat="1" x14ac:dyDescent="0.2">
      <c r="A34" s="738">
        <v>-5400</v>
      </c>
      <c r="B34" s="739">
        <v>0</v>
      </c>
      <c r="C34" s="740">
        <v>-2582.02</v>
      </c>
      <c r="D34" s="769">
        <v>140069347</v>
      </c>
      <c r="E34" s="770" t="s">
        <v>7271</v>
      </c>
      <c r="F34" s="740">
        <v>-5400</v>
      </c>
      <c r="G34" s="739">
        <v>0</v>
      </c>
      <c r="H34" s="743">
        <v>5400</v>
      </c>
      <c r="I34" s="744">
        <v>0</v>
      </c>
      <c r="J34" s="740">
        <v>-5400</v>
      </c>
      <c r="K34" s="1967">
        <v>-5400</v>
      </c>
      <c r="L34" s="745"/>
      <c r="M34" s="745"/>
      <c r="N34" s="744"/>
      <c r="O34" s="740">
        <v>-5400</v>
      </c>
      <c r="P34" s="796"/>
      <c r="Q34" s="797"/>
    </row>
    <row r="35" spans="1:17" s="798" customFormat="1" x14ac:dyDescent="0.2">
      <c r="A35" s="738">
        <v>-100</v>
      </c>
      <c r="B35" s="739">
        <v>0</v>
      </c>
      <c r="C35" s="740">
        <v>0</v>
      </c>
      <c r="D35" s="799">
        <v>140069348</v>
      </c>
      <c r="E35" s="770" t="s">
        <v>7272</v>
      </c>
      <c r="F35" s="740">
        <v>-100</v>
      </c>
      <c r="G35" s="739">
        <v>0</v>
      </c>
      <c r="H35" s="743">
        <v>100</v>
      </c>
      <c r="I35" s="744">
        <v>0</v>
      </c>
      <c r="J35" s="740">
        <v>-100</v>
      </c>
      <c r="K35" s="1967">
        <v>-100</v>
      </c>
      <c r="L35" s="745"/>
      <c r="M35" s="745"/>
      <c r="N35" s="744"/>
      <c r="O35" s="740">
        <v>-100</v>
      </c>
      <c r="P35" s="796"/>
      <c r="Q35" s="797"/>
    </row>
    <row r="36" spans="1:17" s="798" customFormat="1" x14ac:dyDescent="0.2">
      <c r="A36" s="738">
        <v>-20100</v>
      </c>
      <c r="B36" s="739">
        <v>0</v>
      </c>
      <c r="C36" s="740">
        <v>0</v>
      </c>
      <c r="D36" s="769">
        <v>140069850</v>
      </c>
      <c r="E36" s="770" t="s">
        <v>7273</v>
      </c>
      <c r="F36" s="740">
        <v>0</v>
      </c>
      <c r="G36" s="739">
        <v>0</v>
      </c>
      <c r="H36" s="743">
        <v>0</v>
      </c>
      <c r="I36" s="744">
        <v>0</v>
      </c>
      <c r="J36" s="740">
        <v>0</v>
      </c>
      <c r="K36" s="1967">
        <v>0</v>
      </c>
      <c r="L36" s="745"/>
      <c r="M36" s="745"/>
      <c r="N36" s="744"/>
      <c r="O36" s="740">
        <v>0</v>
      </c>
      <c r="P36" s="796"/>
      <c r="Q36" s="797"/>
    </row>
    <row r="37" spans="1:17" s="798" customFormat="1" x14ac:dyDescent="0.25">
      <c r="A37" s="800">
        <v>-52640</v>
      </c>
      <c r="B37" s="801">
        <v>0</v>
      </c>
      <c r="C37" s="802">
        <v>-18059.419999999998</v>
      </c>
      <c r="D37" s="803"/>
      <c r="E37" s="780" t="s">
        <v>7247</v>
      </c>
      <c r="F37" s="804">
        <v>-32540</v>
      </c>
      <c r="G37" s="782">
        <v>25.83</v>
      </c>
      <c r="H37" s="805">
        <v>32565.83</v>
      </c>
      <c r="I37" s="806">
        <v>0</v>
      </c>
      <c r="J37" s="807">
        <v>-32540</v>
      </c>
      <c r="K37" s="1969">
        <v>-32540</v>
      </c>
      <c r="L37" s="808">
        <v>0</v>
      </c>
      <c r="M37" s="808">
        <v>0</v>
      </c>
      <c r="N37" s="809">
        <v>0</v>
      </c>
      <c r="O37" s="807">
        <v>-32540</v>
      </c>
      <c r="P37" s="810"/>
      <c r="Q37" s="797"/>
    </row>
    <row r="38" spans="1:17" s="798" customFormat="1" x14ac:dyDescent="0.25">
      <c r="A38" s="787"/>
      <c r="B38" s="788"/>
      <c r="C38" s="740"/>
      <c r="D38" s="811"/>
      <c r="E38" s="812"/>
      <c r="F38" s="740"/>
      <c r="G38" s="739"/>
      <c r="H38" s="743"/>
      <c r="I38" s="761"/>
      <c r="J38" s="740"/>
      <c r="K38" s="1967"/>
      <c r="L38" s="745"/>
      <c r="M38" s="745"/>
      <c r="N38" s="744"/>
      <c r="O38" s="740"/>
      <c r="P38" s="746"/>
      <c r="Q38" s="813"/>
    </row>
    <row r="39" spans="1:17" s="798" customFormat="1" x14ac:dyDescent="0.25">
      <c r="A39" s="814">
        <v>-16802</v>
      </c>
      <c r="B39" s="815">
        <v>0</v>
      </c>
      <c r="C39" s="816">
        <v>22072.379999999997</v>
      </c>
      <c r="D39" s="817"/>
      <c r="E39" s="818" t="s">
        <v>7248</v>
      </c>
      <c r="F39" s="819">
        <v>4960</v>
      </c>
      <c r="G39" s="820">
        <v>25389.29</v>
      </c>
      <c r="H39" s="821">
        <v>20429.29</v>
      </c>
      <c r="I39" s="822">
        <v>-900</v>
      </c>
      <c r="J39" s="823">
        <v>4060</v>
      </c>
      <c r="K39" s="1969">
        <v>4960</v>
      </c>
      <c r="L39" s="824">
        <v>0</v>
      </c>
      <c r="M39" s="824">
        <v>0</v>
      </c>
      <c r="N39" s="825">
        <v>0</v>
      </c>
      <c r="O39" s="823">
        <v>4960</v>
      </c>
      <c r="P39" s="810"/>
      <c r="Q39" s="797"/>
    </row>
    <row r="40" spans="1:17" s="798" customFormat="1" x14ac:dyDescent="0.25">
      <c r="A40" s="826"/>
      <c r="B40" s="827"/>
      <c r="C40" s="828"/>
      <c r="D40" s="829"/>
      <c r="E40" s="763"/>
      <c r="F40" s="828"/>
      <c r="G40" s="830"/>
      <c r="H40" s="831"/>
      <c r="I40" s="772"/>
      <c r="J40" s="773"/>
      <c r="K40" s="1969"/>
      <c r="L40" s="774"/>
      <c r="M40" s="774"/>
      <c r="N40" s="775"/>
      <c r="O40" s="773"/>
      <c r="P40" s="776"/>
      <c r="Q40" s="837"/>
    </row>
    <row r="41" spans="1:17" s="798" customFormat="1" hidden="1" x14ac:dyDescent="0.25">
      <c r="A41" s="838"/>
      <c r="B41" s="839"/>
      <c r="C41" s="840"/>
      <c r="D41" s="841"/>
      <c r="E41" s="842" t="s">
        <v>3040</v>
      </c>
      <c r="F41" s="840"/>
      <c r="G41" s="843"/>
      <c r="H41" s="844"/>
      <c r="I41" s="772"/>
      <c r="J41" s="773"/>
      <c r="K41" s="1969"/>
      <c r="L41" s="774"/>
      <c r="M41" s="774"/>
      <c r="N41" s="775"/>
      <c r="O41" s="773"/>
      <c r="P41" s="776"/>
      <c r="Q41" s="797"/>
    </row>
    <row r="42" spans="1:17" s="748" customFormat="1" ht="12.75" hidden="1" customHeight="1" x14ac:dyDescent="0.2">
      <c r="A42" s="738">
        <v>0</v>
      </c>
      <c r="B42" s="739">
        <v>0</v>
      </c>
      <c r="C42" s="740">
        <v>0</v>
      </c>
      <c r="D42" s="769">
        <v>140062510</v>
      </c>
      <c r="E42" s="770" t="s">
        <v>3080</v>
      </c>
      <c r="F42" s="740">
        <v>0</v>
      </c>
      <c r="G42" s="739">
        <v>0</v>
      </c>
      <c r="H42" s="743">
        <v>0</v>
      </c>
      <c r="I42" s="744">
        <v>0</v>
      </c>
      <c r="J42" s="773"/>
      <c r="K42" s="1969"/>
      <c r="L42" s="774"/>
      <c r="M42" s="774"/>
      <c r="N42" s="775"/>
      <c r="O42" s="773"/>
      <c r="P42" s="776"/>
      <c r="Q42" s="764"/>
    </row>
    <row r="43" spans="1:17" s="748" customFormat="1" ht="12.75" hidden="1" customHeight="1" x14ac:dyDescent="0.2">
      <c r="A43" s="738">
        <v>0</v>
      </c>
      <c r="B43" s="739">
        <v>0</v>
      </c>
      <c r="C43" s="740">
        <v>0</v>
      </c>
      <c r="D43" s="769">
        <v>140063300</v>
      </c>
      <c r="E43" s="770" t="s">
        <v>7274</v>
      </c>
      <c r="F43" s="740">
        <v>0</v>
      </c>
      <c r="G43" s="739">
        <v>0</v>
      </c>
      <c r="H43" s="743">
        <v>0</v>
      </c>
      <c r="I43" s="744">
        <v>0</v>
      </c>
      <c r="J43" s="773"/>
      <c r="K43" s="1969"/>
      <c r="L43" s="774"/>
      <c r="M43" s="774"/>
      <c r="N43" s="775"/>
      <c r="O43" s="773"/>
      <c r="P43" s="776"/>
      <c r="Q43" s="764"/>
    </row>
    <row r="44" spans="1:17" s="748" customFormat="1" ht="12.75" hidden="1" customHeight="1" x14ac:dyDescent="0.2">
      <c r="A44" s="738">
        <v>0</v>
      </c>
      <c r="B44" s="739">
        <v>0</v>
      </c>
      <c r="C44" s="740">
        <v>0</v>
      </c>
      <c r="D44" s="769">
        <v>140064610</v>
      </c>
      <c r="E44" s="845" t="s">
        <v>7250</v>
      </c>
      <c r="F44" s="740">
        <v>0</v>
      </c>
      <c r="G44" s="739">
        <v>0</v>
      </c>
      <c r="H44" s="743">
        <v>0</v>
      </c>
      <c r="I44" s="744">
        <v>0</v>
      </c>
      <c r="J44" s="773"/>
      <c r="K44" s="1969"/>
      <c r="L44" s="774"/>
      <c r="M44" s="774"/>
      <c r="N44" s="775"/>
      <c r="O44" s="773"/>
      <c r="P44" s="776"/>
      <c r="Q44" s="764"/>
    </row>
    <row r="45" spans="1:17" s="748" customFormat="1" ht="12.75" hidden="1" customHeight="1" x14ac:dyDescent="0.2">
      <c r="A45" s="738">
        <v>0</v>
      </c>
      <c r="B45" s="739">
        <v>0</v>
      </c>
      <c r="C45" s="740">
        <v>0</v>
      </c>
      <c r="D45" s="769">
        <v>140064611</v>
      </c>
      <c r="E45" s="770" t="s">
        <v>7251</v>
      </c>
      <c r="F45" s="740">
        <v>0</v>
      </c>
      <c r="G45" s="739">
        <v>0</v>
      </c>
      <c r="H45" s="743">
        <v>0</v>
      </c>
      <c r="I45" s="744">
        <v>0</v>
      </c>
      <c r="J45" s="773"/>
      <c r="K45" s="1969"/>
      <c r="L45" s="774"/>
      <c r="M45" s="774"/>
      <c r="N45" s="775"/>
      <c r="O45" s="773"/>
      <c r="P45" s="776"/>
      <c r="Q45" s="764"/>
    </row>
    <row r="46" spans="1:17" s="748" customFormat="1" ht="12.75" hidden="1" customHeight="1" x14ac:dyDescent="0.2">
      <c r="A46" s="738">
        <v>0</v>
      </c>
      <c r="B46" s="739">
        <v>0</v>
      </c>
      <c r="C46" s="740">
        <v>0</v>
      </c>
      <c r="D46" s="769">
        <v>140064623</v>
      </c>
      <c r="E46" s="770" t="s">
        <v>7275</v>
      </c>
      <c r="F46" s="740">
        <v>0</v>
      </c>
      <c r="G46" s="739">
        <v>0</v>
      </c>
      <c r="H46" s="743">
        <v>0</v>
      </c>
      <c r="I46" s="744">
        <v>0</v>
      </c>
      <c r="J46" s="773"/>
      <c r="K46" s="1969"/>
      <c r="L46" s="774"/>
      <c r="M46" s="774"/>
      <c r="N46" s="775"/>
      <c r="O46" s="773"/>
      <c r="P46" s="776"/>
      <c r="Q46" s="764"/>
    </row>
    <row r="47" spans="1:17" s="748" customFormat="1" ht="12.75" hidden="1" customHeight="1" x14ac:dyDescent="0.2">
      <c r="A47" s="738">
        <v>0</v>
      </c>
      <c r="B47" s="739">
        <v>0</v>
      </c>
      <c r="C47" s="740">
        <v>1495.68</v>
      </c>
      <c r="D47" s="769">
        <v>140066010</v>
      </c>
      <c r="E47" s="770" t="s">
        <v>7276</v>
      </c>
      <c r="F47" s="740">
        <v>0</v>
      </c>
      <c r="G47" s="739">
        <v>0</v>
      </c>
      <c r="H47" s="743">
        <v>0</v>
      </c>
      <c r="I47" s="744">
        <v>0</v>
      </c>
      <c r="J47" s="773"/>
      <c r="K47" s="1969"/>
      <c r="L47" s="774"/>
      <c r="M47" s="774"/>
      <c r="N47" s="775"/>
      <c r="O47" s="773"/>
      <c r="P47" s="776"/>
      <c r="Q47" s="764"/>
    </row>
    <row r="48" spans="1:17" s="798" customFormat="1" hidden="1" x14ac:dyDescent="0.25">
      <c r="A48" s="800">
        <v>0</v>
      </c>
      <c r="B48" s="801">
        <v>0</v>
      </c>
      <c r="C48" s="802">
        <v>1495.68</v>
      </c>
      <c r="D48" s="846"/>
      <c r="E48" s="847" t="s">
        <v>7255</v>
      </c>
      <c r="F48" s="802">
        <v>0</v>
      </c>
      <c r="G48" s="848">
        <v>0</v>
      </c>
      <c r="H48" s="848">
        <v>0</v>
      </c>
      <c r="I48" s="849">
        <v>0</v>
      </c>
      <c r="J48" s="850">
        <v>0</v>
      </c>
      <c r="K48" s="1972">
        <v>0</v>
      </c>
      <c r="L48" s="851">
        <v>0</v>
      </c>
      <c r="M48" s="851">
        <v>0</v>
      </c>
      <c r="N48" s="852">
        <v>0</v>
      </c>
      <c r="O48" s="850">
        <v>0</v>
      </c>
      <c r="P48" s="810"/>
      <c r="Q48" s="797"/>
    </row>
    <row r="49" spans="1:17" x14ac:dyDescent="0.2">
      <c r="A49" s="838"/>
      <c r="B49" s="853"/>
      <c r="C49" s="853"/>
      <c r="D49" s="854"/>
      <c r="E49" s="855"/>
      <c r="F49" s="856"/>
      <c r="G49" s="857"/>
      <c r="I49" s="901"/>
      <c r="J49" s="860"/>
      <c r="K49" s="1973"/>
      <c r="L49" s="861"/>
      <c r="M49" s="861"/>
      <c r="N49" s="862"/>
      <c r="O49" s="860"/>
      <c r="P49" s="810"/>
      <c r="Q49" s="797"/>
    </row>
    <row r="50" spans="1:17" s="798" customFormat="1" ht="13.5" thickBot="1" x14ac:dyDescent="0.3">
      <c r="A50" s="864">
        <v>-16802</v>
      </c>
      <c r="B50" s="865">
        <v>0</v>
      </c>
      <c r="C50" s="866">
        <v>23568.059999999998</v>
      </c>
      <c r="D50" s="867"/>
      <c r="E50" s="868" t="s">
        <v>8</v>
      </c>
      <c r="F50" s="869">
        <v>4960</v>
      </c>
      <c r="G50" s="870">
        <v>25389.29</v>
      </c>
      <c r="H50" s="871">
        <v>20429.29</v>
      </c>
      <c r="I50" s="871">
        <v>-900</v>
      </c>
      <c r="J50" s="869">
        <v>4060</v>
      </c>
      <c r="K50" s="869">
        <v>4960</v>
      </c>
      <c r="L50" s="870">
        <v>0</v>
      </c>
      <c r="M50" s="870">
        <v>0</v>
      </c>
      <c r="N50" s="871">
        <v>0</v>
      </c>
      <c r="O50" s="869">
        <v>4960</v>
      </c>
      <c r="P50" s="873"/>
      <c r="Q50" s="874"/>
    </row>
    <row r="51" spans="1:17" x14ac:dyDescent="0.2">
      <c r="A51" s="875">
        <v>0</v>
      </c>
      <c r="B51" s="875">
        <v>0</v>
      </c>
      <c r="C51" s="863">
        <v>0</v>
      </c>
      <c r="D51" s="876"/>
      <c r="F51" s="687">
        <v>0</v>
      </c>
      <c r="G51" s="858">
        <v>0</v>
      </c>
      <c r="H51" s="858">
        <v>0</v>
      </c>
      <c r="I51" s="858">
        <v>0</v>
      </c>
      <c r="P51" s="863"/>
    </row>
    <row r="52" spans="1:17" ht="15" x14ac:dyDescent="0.3">
      <c r="D52" s="876"/>
      <c r="G52" s="844"/>
      <c r="H52" s="877"/>
      <c r="I52" s="877"/>
      <c r="J52" s="877"/>
      <c r="K52" s="877"/>
      <c r="L52" s="877"/>
      <c r="M52" s="877"/>
      <c r="N52" s="877"/>
      <c r="O52" s="877"/>
      <c r="P52" s="863"/>
    </row>
    <row r="53" spans="1:17" s="858" customFormat="1" x14ac:dyDescent="0.2">
      <c r="A53" s="863"/>
      <c r="B53" s="863"/>
      <c r="C53" s="863"/>
      <c r="D53" s="876"/>
      <c r="E53" s="863"/>
      <c r="F53" s="687"/>
      <c r="Q53" s="863"/>
    </row>
    <row r="54" spans="1:17" s="858" customFormat="1" x14ac:dyDescent="0.2">
      <c r="A54" s="863"/>
      <c r="B54" s="863"/>
      <c r="C54" s="863"/>
      <c r="D54" s="876"/>
      <c r="E54" s="863"/>
      <c r="F54" s="687"/>
      <c r="Q54" s="863"/>
    </row>
    <row r="55" spans="1:17" s="858" customFormat="1" x14ac:dyDescent="0.2">
      <c r="A55" s="863"/>
      <c r="B55" s="863"/>
      <c r="C55" s="863"/>
      <c r="D55" s="876"/>
      <c r="E55" s="863"/>
      <c r="F55" s="687"/>
      <c r="Q55" s="863"/>
    </row>
    <row r="56" spans="1:17" s="858" customFormat="1" x14ac:dyDescent="0.2">
      <c r="A56" s="863"/>
      <c r="B56" s="863"/>
      <c r="C56" s="863"/>
      <c r="D56" s="876"/>
      <c r="E56" s="863"/>
      <c r="F56" s="687"/>
      <c r="Q56" s="863"/>
    </row>
    <row r="57" spans="1:17" s="858" customFormat="1" x14ac:dyDescent="0.2">
      <c r="A57" s="863"/>
      <c r="B57" s="863"/>
      <c r="C57" s="863"/>
      <c r="D57" s="876"/>
      <c r="E57" s="863"/>
      <c r="F57" s="687"/>
      <c r="Q57" s="863"/>
    </row>
    <row r="58" spans="1:17" s="858" customFormat="1" x14ac:dyDescent="0.2">
      <c r="A58" s="863"/>
      <c r="B58" s="863"/>
      <c r="C58" s="863"/>
      <c r="D58" s="876"/>
      <c r="E58" s="863"/>
      <c r="F58" s="687"/>
      <c r="Q58" s="863"/>
    </row>
    <row r="59" spans="1:17" s="858" customFormat="1" x14ac:dyDescent="0.2">
      <c r="A59" s="863"/>
      <c r="B59" s="863"/>
      <c r="C59" s="863"/>
      <c r="D59" s="876"/>
      <c r="E59" s="863"/>
      <c r="F59" s="687"/>
      <c r="Q59" s="863"/>
    </row>
    <row r="60" spans="1:17" s="858" customFormat="1" x14ac:dyDescent="0.2">
      <c r="A60" s="863"/>
      <c r="B60" s="863"/>
      <c r="C60" s="863"/>
      <c r="D60" s="876"/>
      <c r="E60" s="863"/>
      <c r="F60" s="687"/>
      <c r="Q60" s="863"/>
    </row>
    <row r="61" spans="1:17" s="858" customFormat="1" x14ac:dyDescent="0.2">
      <c r="A61" s="863"/>
      <c r="B61" s="863"/>
      <c r="C61" s="863"/>
      <c r="D61" s="876"/>
      <c r="E61" s="863"/>
      <c r="F61" s="687"/>
      <c r="Q61" s="863"/>
    </row>
  </sheetData>
  <mergeCells count="1">
    <mergeCell ref="C1:Q1"/>
  </mergeCells>
  <conditionalFormatting sqref="H28 H26">
    <cfRule type="cellIs" dxfId="108" priority="7" stopIfTrue="1" operator="notBetween">
      <formula>-999</formula>
      <formula>999</formula>
    </cfRule>
  </conditionalFormatting>
  <conditionalFormatting sqref="H10">
    <cfRule type="cellIs" dxfId="107" priority="6" stopIfTrue="1" operator="notBetween">
      <formula>-999</formula>
      <formula>999</formula>
    </cfRule>
  </conditionalFormatting>
  <conditionalFormatting sqref="H6:H8">
    <cfRule type="cellIs" dxfId="106" priority="5" stopIfTrue="1" operator="notBetween">
      <formula>-999</formula>
      <formula>999</formula>
    </cfRule>
  </conditionalFormatting>
  <conditionalFormatting sqref="H11:H13">
    <cfRule type="cellIs" dxfId="105" priority="4" stopIfTrue="1" operator="notBetween">
      <formula>-999</formula>
      <formula>999</formula>
    </cfRule>
  </conditionalFormatting>
  <conditionalFormatting sqref="H16:H24">
    <cfRule type="cellIs" dxfId="104" priority="3" stopIfTrue="1" operator="notBetween">
      <formula>-999</formula>
      <formula>999</formula>
    </cfRule>
  </conditionalFormatting>
  <conditionalFormatting sqref="H30:H36">
    <cfRule type="cellIs" dxfId="103" priority="2" stopIfTrue="1" operator="notBetween">
      <formula>-999</formula>
      <formula>999</formula>
    </cfRule>
  </conditionalFormatting>
  <conditionalFormatting sqref="H42:H47">
    <cfRule type="cellIs" dxfId="102" priority="1" stopIfTrue="1" operator="notBetween">
      <formula>-999</formula>
      <formula>999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scale="56" fitToHeight="0" orientation="landscape" r:id="rId1"/>
  <headerFooter>
    <oddFooter>&amp;C&amp;Z&amp;F\&amp;A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9"/>
  <sheetViews>
    <sheetView topLeftCell="D1" zoomScale="80" zoomScaleNormal="80" workbookViewId="0">
      <selection activeCell="K3" sqref="K3:O3"/>
    </sheetView>
  </sheetViews>
  <sheetFormatPr defaultColWidth="9.140625" defaultRowHeight="12.75" x14ac:dyDescent="0.2"/>
  <cols>
    <col min="1" max="2" width="9.140625" style="863" customWidth="1"/>
    <col min="3" max="3" width="9.7109375" style="863" customWidth="1"/>
    <col min="4" max="4" width="11.7109375" style="889" customWidth="1"/>
    <col min="5" max="5" width="35.7109375" style="863" customWidth="1"/>
    <col min="6" max="6" width="9.7109375" style="687" customWidth="1"/>
    <col min="7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">
        <v>7228</v>
      </c>
      <c r="D1" s="2008"/>
      <c r="E1" s="2008"/>
      <c r="F1" s="2008"/>
      <c r="G1" s="2008"/>
      <c r="H1" s="2008"/>
      <c r="I1" s="2008"/>
      <c r="J1" s="2008"/>
      <c r="K1" s="2008"/>
      <c r="L1" s="2008"/>
      <c r="M1" s="2008"/>
      <c r="N1" s="2008"/>
      <c r="O1" s="2008"/>
      <c r="P1" s="2008"/>
      <c r="Q1" s="2009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14007</v>
      </c>
      <c r="E2" s="692" t="s">
        <v>2951</v>
      </c>
      <c r="F2" s="693"/>
      <c r="G2" s="694"/>
      <c r="H2" s="694"/>
      <c r="I2" s="695"/>
      <c r="J2" s="695"/>
      <c r="K2" s="1979"/>
      <c r="L2" s="695"/>
      <c r="M2" s="695"/>
      <c r="N2" s="695"/>
      <c r="O2" s="695"/>
      <c r="P2" s="695"/>
      <c r="Q2" s="696"/>
    </row>
    <row r="3" spans="1:17" s="711" customFormat="1" ht="42" customHeight="1" x14ac:dyDescent="0.2">
      <c r="A3" s="697" t="s">
        <v>7214</v>
      </c>
      <c r="B3" s="698" t="s">
        <v>7215</v>
      </c>
      <c r="C3" s="699" t="s">
        <v>7216</v>
      </c>
      <c r="D3" s="700" t="s">
        <v>6256</v>
      </c>
      <c r="E3" s="701" t="s">
        <v>3020</v>
      </c>
      <c r="F3" s="702" t="s">
        <v>7218</v>
      </c>
      <c r="G3" s="593" t="s">
        <v>7219</v>
      </c>
      <c r="H3" s="703" t="s">
        <v>7220</v>
      </c>
      <c r="I3" s="704" t="s">
        <v>7221</v>
      </c>
      <c r="J3" s="705" t="s">
        <v>7222</v>
      </c>
      <c r="K3" s="87" t="s">
        <v>2886</v>
      </c>
      <c r="L3" s="706" t="s">
        <v>7223</v>
      </c>
      <c r="M3" s="707" t="s">
        <v>7224</v>
      </c>
      <c r="N3" s="708" t="s">
        <v>7225</v>
      </c>
      <c r="O3" s="77" t="s">
        <v>10784</v>
      </c>
      <c r="P3" s="709" t="s">
        <v>7229</v>
      </c>
      <c r="Q3" s="710" t="s">
        <v>7230</v>
      </c>
    </row>
    <row r="4" spans="1:17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716"/>
      <c r="F4" s="717" t="s">
        <v>0</v>
      </c>
      <c r="G4" s="718" t="s">
        <v>0</v>
      </c>
      <c r="H4" s="718" t="s">
        <v>0</v>
      </c>
      <c r="I4" s="719" t="s">
        <v>0</v>
      </c>
      <c r="J4" s="720" t="s">
        <v>0</v>
      </c>
      <c r="K4" s="1965" t="s">
        <v>0</v>
      </c>
      <c r="L4" s="721" t="s">
        <v>0</v>
      </c>
      <c r="M4" s="721" t="s">
        <v>0</v>
      </c>
      <c r="N4" s="608" t="s">
        <v>0</v>
      </c>
      <c r="O4" s="609" t="s">
        <v>0</v>
      </c>
      <c r="P4" s="722"/>
      <c r="Q4" s="723"/>
    </row>
    <row r="5" spans="1:17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730"/>
      <c r="H5" s="731"/>
      <c r="I5" s="732"/>
      <c r="J5" s="729"/>
      <c r="K5" s="1966"/>
      <c r="L5" s="733"/>
      <c r="M5" s="733"/>
      <c r="N5" s="734"/>
      <c r="O5" s="726"/>
      <c r="P5" s="735"/>
      <c r="Q5" s="736"/>
    </row>
    <row r="6" spans="1:17" s="748" customFormat="1" x14ac:dyDescent="0.25">
      <c r="A6" s="738">
        <v>100</v>
      </c>
      <c r="B6" s="739">
        <v>0</v>
      </c>
      <c r="C6" s="740">
        <v>100</v>
      </c>
      <c r="D6" s="762">
        <v>140072000</v>
      </c>
      <c r="E6" s="742" t="s">
        <v>2733</v>
      </c>
      <c r="F6" s="740">
        <v>100</v>
      </c>
      <c r="G6" s="739">
        <v>0</v>
      </c>
      <c r="H6" s="743">
        <v>-100</v>
      </c>
      <c r="I6" s="744">
        <v>0</v>
      </c>
      <c r="J6" s="740">
        <v>100</v>
      </c>
      <c r="K6" s="1967">
        <v>100</v>
      </c>
      <c r="L6" s="745"/>
      <c r="M6" s="745"/>
      <c r="N6" s="744"/>
      <c r="O6" s="740">
        <v>100</v>
      </c>
      <c r="P6" s="746"/>
      <c r="Q6" s="747"/>
    </row>
    <row r="7" spans="1:17" s="748" customFormat="1" x14ac:dyDescent="0.25">
      <c r="A7" s="738">
        <v>100</v>
      </c>
      <c r="B7" s="739">
        <v>0</v>
      </c>
      <c r="C7" s="740">
        <v>0</v>
      </c>
      <c r="D7" s="762">
        <v>140072300</v>
      </c>
      <c r="E7" s="742" t="s">
        <v>2854</v>
      </c>
      <c r="F7" s="740">
        <v>0</v>
      </c>
      <c r="G7" s="739">
        <v>0</v>
      </c>
      <c r="H7" s="743">
        <v>0</v>
      </c>
      <c r="I7" s="744">
        <v>0</v>
      </c>
      <c r="J7" s="740">
        <v>0</v>
      </c>
      <c r="K7" s="1967">
        <v>0</v>
      </c>
      <c r="L7" s="745"/>
      <c r="M7" s="745"/>
      <c r="N7" s="744"/>
      <c r="O7" s="740">
        <v>0</v>
      </c>
      <c r="P7" s="746"/>
      <c r="Q7" s="747"/>
    </row>
    <row r="8" spans="1:17" s="748" customFormat="1" x14ac:dyDescent="0.25">
      <c r="A8" s="738">
        <v>5100</v>
      </c>
      <c r="B8" s="739">
        <v>0</v>
      </c>
      <c r="C8" s="740">
        <v>5892.83</v>
      </c>
      <c r="D8" s="762">
        <v>140072407</v>
      </c>
      <c r="E8" s="742" t="s">
        <v>7277</v>
      </c>
      <c r="F8" s="740">
        <v>5100</v>
      </c>
      <c r="G8" s="739">
        <v>4759.54</v>
      </c>
      <c r="H8" s="743">
        <v>-340.46000000000004</v>
      </c>
      <c r="I8" s="744">
        <v>800</v>
      </c>
      <c r="J8" s="740">
        <v>5900</v>
      </c>
      <c r="K8" s="1967">
        <v>5100</v>
      </c>
      <c r="L8" s="745"/>
      <c r="M8" s="745"/>
      <c r="N8" s="744"/>
      <c r="O8" s="740">
        <v>5100</v>
      </c>
      <c r="P8" s="746"/>
      <c r="Q8" s="747"/>
    </row>
    <row r="9" spans="1:17" s="748" customFormat="1" x14ac:dyDescent="0.25">
      <c r="A9" s="738">
        <v>1500</v>
      </c>
      <c r="B9" s="739">
        <v>0</v>
      </c>
      <c r="C9" s="740">
        <v>0</v>
      </c>
      <c r="D9" s="762">
        <v>140072410</v>
      </c>
      <c r="E9" s="742" t="s">
        <v>7278</v>
      </c>
      <c r="F9" s="740">
        <v>1500</v>
      </c>
      <c r="G9" s="739">
        <v>0</v>
      </c>
      <c r="H9" s="743">
        <v>-1500</v>
      </c>
      <c r="I9" s="744">
        <v>0</v>
      </c>
      <c r="J9" s="740">
        <v>1500</v>
      </c>
      <c r="K9" s="1967">
        <v>1500</v>
      </c>
      <c r="L9" s="745"/>
      <c r="M9" s="745"/>
      <c r="N9" s="744"/>
      <c r="O9" s="740">
        <v>1500</v>
      </c>
      <c r="P9" s="746"/>
      <c r="Q9" s="747"/>
    </row>
    <row r="10" spans="1:17" s="748" customFormat="1" x14ac:dyDescent="0.25">
      <c r="A10" s="890">
        <v>6800</v>
      </c>
      <c r="B10" s="891">
        <v>0</v>
      </c>
      <c r="C10" s="779">
        <v>5992.83</v>
      </c>
      <c r="D10" s="752"/>
      <c r="E10" s="780" t="s">
        <v>7242</v>
      </c>
      <c r="F10" s="779">
        <v>6700</v>
      </c>
      <c r="G10" s="781">
        <v>4759.54</v>
      </c>
      <c r="H10" s="781">
        <v>-1940.46</v>
      </c>
      <c r="I10" s="892">
        <v>800</v>
      </c>
      <c r="J10" s="779">
        <v>7500</v>
      </c>
      <c r="K10" s="1967">
        <v>6700</v>
      </c>
      <c r="L10" s="893">
        <v>0</v>
      </c>
      <c r="M10" s="893">
        <v>0</v>
      </c>
      <c r="N10" s="894">
        <v>0</v>
      </c>
      <c r="O10" s="779">
        <v>6700</v>
      </c>
      <c r="P10" s="796"/>
      <c r="Q10" s="747"/>
    </row>
    <row r="11" spans="1:17" s="748" customFormat="1" x14ac:dyDescent="0.25">
      <c r="A11" s="787"/>
      <c r="B11" s="788"/>
      <c r="C11" s="740"/>
      <c r="D11" s="789"/>
      <c r="E11" s="742"/>
      <c r="F11" s="740"/>
      <c r="G11" s="739"/>
      <c r="H11" s="745"/>
      <c r="I11" s="761"/>
      <c r="J11" s="740"/>
      <c r="K11" s="1967"/>
      <c r="L11" s="745"/>
      <c r="M11" s="745"/>
      <c r="N11" s="744"/>
      <c r="O11" s="740"/>
      <c r="P11" s="796"/>
      <c r="Q11" s="747"/>
    </row>
    <row r="12" spans="1:17" s="798" customFormat="1" x14ac:dyDescent="0.25">
      <c r="A12" s="787"/>
      <c r="B12" s="788"/>
      <c r="C12" s="740"/>
      <c r="D12" s="790"/>
      <c r="E12" s="791" t="s">
        <v>2845</v>
      </c>
      <c r="F12" s="740"/>
      <c r="G12" s="739"/>
      <c r="H12" s="743"/>
      <c r="I12" s="792"/>
      <c r="J12" s="793"/>
      <c r="K12" s="1968"/>
      <c r="L12" s="794"/>
      <c r="M12" s="794"/>
      <c r="N12" s="795"/>
      <c r="O12" s="793"/>
      <c r="P12" s="796"/>
      <c r="Q12" s="797"/>
    </row>
    <row r="13" spans="1:17" s="798" customFormat="1" x14ac:dyDescent="0.25">
      <c r="A13" s="738">
        <v>-1500</v>
      </c>
      <c r="B13" s="739">
        <v>0</v>
      </c>
      <c r="C13" s="740">
        <v>-1397.01</v>
      </c>
      <c r="D13" s="762">
        <v>140079200</v>
      </c>
      <c r="E13" s="895" t="s">
        <v>7279</v>
      </c>
      <c r="F13" s="740">
        <v>-1500</v>
      </c>
      <c r="G13" s="739">
        <v>-310.82</v>
      </c>
      <c r="H13" s="743">
        <v>1189.18</v>
      </c>
      <c r="I13" s="744">
        <v>0</v>
      </c>
      <c r="J13" s="793">
        <v>-1500</v>
      </c>
      <c r="K13" s="1968">
        <v>-1500</v>
      </c>
      <c r="L13" s="794"/>
      <c r="M13" s="794"/>
      <c r="N13" s="795"/>
      <c r="O13" s="793">
        <v>-1500</v>
      </c>
      <c r="P13" s="796"/>
      <c r="Q13" s="797"/>
    </row>
    <row r="14" spans="1:17" s="798" customFormat="1" x14ac:dyDescent="0.25">
      <c r="A14" s="738">
        <v>0</v>
      </c>
      <c r="B14" s="739">
        <v>0</v>
      </c>
      <c r="C14" s="740">
        <v>0</v>
      </c>
      <c r="D14" s="762">
        <v>140079356</v>
      </c>
      <c r="E14" s="895" t="s">
        <v>7262</v>
      </c>
      <c r="F14" s="740">
        <v>0</v>
      </c>
      <c r="G14" s="739">
        <v>0</v>
      </c>
      <c r="H14" s="743">
        <v>0</v>
      </c>
      <c r="I14" s="744">
        <v>0</v>
      </c>
      <c r="J14" s="793">
        <v>0</v>
      </c>
      <c r="K14" s="1968">
        <v>0</v>
      </c>
      <c r="L14" s="794"/>
      <c r="M14" s="794"/>
      <c r="N14" s="795"/>
      <c r="O14" s="793">
        <v>0</v>
      </c>
      <c r="P14" s="796"/>
      <c r="Q14" s="797"/>
    </row>
    <row r="15" spans="1:17" s="798" customFormat="1" x14ac:dyDescent="0.25">
      <c r="A15" s="800">
        <v>-1500</v>
      </c>
      <c r="B15" s="801">
        <v>0</v>
      </c>
      <c r="C15" s="802">
        <v>-1397.01</v>
      </c>
      <c r="D15" s="803"/>
      <c r="E15" s="780" t="s">
        <v>7247</v>
      </c>
      <c r="F15" s="802">
        <v>-1500</v>
      </c>
      <c r="G15" s="848">
        <v>-310.82</v>
      </c>
      <c r="H15" s="902">
        <v>1189.18</v>
      </c>
      <c r="I15" s="849">
        <v>0</v>
      </c>
      <c r="J15" s="850">
        <v>-1500</v>
      </c>
      <c r="K15" s="1972">
        <v>-1500</v>
      </c>
      <c r="L15" s="851">
        <v>0</v>
      </c>
      <c r="M15" s="851">
        <v>0</v>
      </c>
      <c r="N15" s="852">
        <v>0</v>
      </c>
      <c r="O15" s="850">
        <v>-1500</v>
      </c>
      <c r="P15" s="810"/>
      <c r="Q15" s="797"/>
    </row>
    <row r="16" spans="1:17" s="798" customFormat="1" x14ac:dyDescent="0.25">
      <c r="A16" s="787"/>
      <c r="B16" s="788"/>
      <c r="C16" s="740"/>
      <c r="D16" s="811"/>
      <c r="E16" s="812"/>
      <c r="F16" s="740"/>
      <c r="G16" s="739"/>
      <c r="H16" s="743"/>
      <c r="I16" s="761"/>
      <c r="J16" s="740"/>
      <c r="K16" s="1967"/>
      <c r="L16" s="745"/>
      <c r="M16" s="745"/>
      <c r="N16" s="744"/>
      <c r="O16" s="740"/>
      <c r="P16" s="746"/>
      <c r="Q16" s="813"/>
    </row>
    <row r="17" spans="1:17" s="798" customFormat="1" x14ac:dyDescent="0.25">
      <c r="A17" s="814">
        <v>5300</v>
      </c>
      <c r="B17" s="815">
        <v>0</v>
      </c>
      <c r="C17" s="816">
        <v>4595.82</v>
      </c>
      <c r="D17" s="817"/>
      <c r="E17" s="818" t="s">
        <v>7248</v>
      </c>
      <c r="F17" s="819">
        <v>5200</v>
      </c>
      <c r="G17" s="820">
        <v>4448.72</v>
      </c>
      <c r="H17" s="821">
        <v>-751.28</v>
      </c>
      <c r="I17" s="822">
        <v>800</v>
      </c>
      <c r="J17" s="823">
        <v>6000</v>
      </c>
      <c r="K17" s="1969">
        <v>5200</v>
      </c>
      <c r="L17" s="824">
        <v>0</v>
      </c>
      <c r="M17" s="824">
        <v>0</v>
      </c>
      <c r="N17" s="825">
        <v>0</v>
      </c>
      <c r="O17" s="823">
        <v>5200</v>
      </c>
      <c r="P17" s="810"/>
      <c r="Q17" s="797"/>
    </row>
    <row r="18" spans="1:17" s="798" customFormat="1" x14ac:dyDescent="0.25">
      <c r="A18" s="826"/>
      <c r="B18" s="827"/>
      <c r="C18" s="828"/>
      <c r="D18" s="829"/>
      <c r="E18" s="763"/>
      <c r="F18" s="793"/>
      <c r="G18" s="794"/>
      <c r="H18" s="831"/>
      <c r="I18" s="832"/>
      <c r="J18" s="833"/>
      <c r="K18" s="1970"/>
      <c r="L18" s="834"/>
      <c r="M18" s="834"/>
      <c r="N18" s="835"/>
      <c r="O18" s="833"/>
      <c r="P18" s="810"/>
      <c r="Q18" s="797"/>
    </row>
    <row r="19" spans="1:17" s="798" customFormat="1" hidden="1" x14ac:dyDescent="0.25">
      <c r="A19" s="838"/>
      <c r="B19" s="839"/>
      <c r="C19" s="840"/>
      <c r="D19" s="841"/>
      <c r="E19" s="842" t="s">
        <v>3040</v>
      </c>
      <c r="F19" s="840"/>
      <c r="G19" s="843"/>
      <c r="H19" s="844"/>
      <c r="I19" s="897"/>
      <c r="J19" s="898"/>
      <c r="K19" s="1971"/>
      <c r="L19" s="899"/>
      <c r="M19" s="899"/>
      <c r="N19" s="900"/>
      <c r="O19" s="898"/>
      <c r="P19" s="810"/>
      <c r="Q19" s="797"/>
    </row>
    <row r="20" spans="1:17" s="748" customFormat="1" ht="12.75" hidden="1" customHeight="1" x14ac:dyDescent="0.25">
      <c r="A20" s="738">
        <v>0</v>
      </c>
      <c r="B20" s="739">
        <v>0</v>
      </c>
      <c r="C20" s="740">
        <v>0</v>
      </c>
      <c r="D20" s="789">
        <v>140073300</v>
      </c>
      <c r="E20" s="742" t="s">
        <v>7274</v>
      </c>
      <c r="F20" s="740">
        <v>0</v>
      </c>
      <c r="G20" s="739">
        <v>0</v>
      </c>
      <c r="H20" s="743">
        <v>0</v>
      </c>
      <c r="I20" s="744">
        <v>0</v>
      </c>
      <c r="J20" s="740"/>
      <c r="K20" s="1967"/>
      <c r="L20" s="745"/>
      <c r="M20" s="745"/>
      <c r="N20" s="744"/>
      <c r="O20" s="740"/>
      <c r="P20" s="746"/>
      <c r="Q20" s="764"/>
    </row>
    <row r="21" spans="1:17" s="748" customFormat="1" ht="12.75" hidden="1" customHeight="1" x14ac:dyDescent="0.25">
      <c r="A21" s="738">
        <v>0</v>
      </c>
      <c r="B21" s="739">
        <v>0</v>
      </c>
      <c r="C21" s="740">
        <v>0</v>
      </c>
      <c r="D21" s="789">
        <v>140074610</v>
      </c>
      <c r="E21" s="742" t="s">
        <v>7263</v>
      </c>
      <c r="F21" s="740">
        <v>0</v>
      </c>
      <c r="G21" s="739">
        <v>0</v>
      </c>
      <c r="H21" s="743">
        <v>0</v>
      </c>
      <c r="I21" s="744">
        <v>0</v>
      </c>
      <c r="J21" s="740"/>
      <c r="K21" s="1967"/>
      <c r="L21" s="745"/>
      <c r="M21" s="745"/>
      <c r="N21" s="744"/>
      <c r="O21" s="740"/>
      <c r="P21" s="746"/>
      <c r="Q21" s="764"/>
    </row>
    <row r="22" spans="1:17" s="748" customFormat="1" ht="12.75" hidden="1" customHeight="1" x14ac:dyDescent="0.25">
      <c r="A22" s="738">
        <v>0</v>
      </c>
      <c r="B22" s="739">
        <v>0</v>
      </c>
      <c r="C22" s="740">
        <v>0</v>
      </c>
      <c r="D22" s="789">
        <v>140074622</v>
      </c>
      <c r="E22" s="742" t="s">
        <v>7280</v>
      </c>
      <c r="F22" s="740">
        <v>0</v>
      </c>
      <c r="G22" s="739">
        <v>0</v>
      </c>
      <c r="H22" s="743">
        <v>0</v>
      </c>
      <c r="I22" s="744">
        <v>0</v>
      </c>
      <c r="J22" s="740"/>
      <c r="K22" s="1967"/>
      <c r="L22" s="745"/>
      <c r="M22" s="745"/>
      <c r="N22" s="744"/>
      <c r="O22" s="740"/>
      <c r="P22" s="746"/>
      <c r="Q22" s="764"/>
    </row>
    <row r="23" spans="1:17" s="798" customFormat="1" hidden="1" x14ac:dyDescent="0.25">
      <c r="A23" s="800">
        <v>0</v>
      </c>
      <c r="B23" s="801">
        <v>0</v>
      </c>
      <c r="C23" s="802">
        <v>0</v>
      </c>
      <c r="D23" s="846"/>
      <c r="E23" s="847" t="s">
        <v>7255</v>
      </c>
      <c r="F23" s="802">
        <v>0</v>
      </c>
      <c r="G23" s="848">
        <v>0</v>
      </c>
      <c r="H23" s="848">
        <v>0</v>
      </c>
      <c r="I23" s="849">
        <v>0</v>
      </c>
      <c r="J23" s="850">
        <v>0</v>
      </c>
      <c r="K23" s="1972">
        <v>0</v>
      </c>
      <c r="L23" s="851">
        <v>0</v>
      </c>
      <c r="M23" s="851">
        <v>0</v>
      </c>
      <c r="N23" s="852">
        <v>0</v>
      </c>
      <c r="O23" s="850">
        <v>0</v>
      </c>
      <c r="P23" s="810"/>
      <c r="Q23" s="797"/>
    </row>
    <row r="24" spans="1:17" x14ac:dyDescent="0.2">
      <c r="A24" s="838"/>
      <c r="B24" s="839"/>
      <c r="C24" s="840"/>
      <c r="D24" s="854"/>
      <c r="E24" s="855"/>
      <c r="F24" s="856"/>
      <c r="G24" s="857"/>
      <c r="I24" s="859"/>
      <c r="J24" s="860"/>
      <c r="K24" s="1973"/>
      <c r="L24" s="861"/>
      <c r="M24" s="861"/>
      <c r="N24" s="862"/>
      <c r="O24" s="860"/>
      <c r="P24" s="810"/>
      <c r="Q24" s="797"/>
    </row>
    <row r="25" spans="1:17" s="798" customFormat="1" ht="13.5" thickBot="1" x14ac:dyDescent="0.3">
      <c r="A25" s="864">
        <v>5300</v>
      </c>
      <c r="B25" s="865">
        <v>0</v>
      </c>
      <c r="C25" s="866">
        <v>4595.82</v>
      </c>
      <c r="D25" s="867"/>
      <c r="E25" s="868" t="s">
        <v>8</v>
      </c>
      <c r="F25" s="869">
        <v>5200</v>
      </c>
      <c r="G25" s="870">
        <v>4448.72</v>
      </c>
      <c r="H25" s="871">
        <v>-751.28</v>
      </c>
      <c r="I25" s="872">
        <v>800</v>
      </c>
      <c r="J25" s="869">
        <v>6000</v>
      </c>
      <c r="K25" s="1974">
        <v>5200</v>
      </c>
      <c r="L25" s="870">
        <v>0</v>
      </c>
      <c r="M25" s="870">
        <v>0</v>
      </c>
      <c r="N25" s="871">
        <v>0</v>
      </c>
      <c r="O25" s="869">
        <v>5200</v>
      </c>
      <c r="P25" s="873"/>
      <c r="Q25" s="874"/>
    </row>
    <row r="26" spans="1:17" x14ac:dyDescent="0.2">
      <c r="A26" s="875">
        <v>0</v>
      </c>
      <c r="B26" s="875">
        <v>0</v>
      </c>
      <c r="C26" s="863">
        <v>0</v>
      </c>
      <c r="D26" s="876"/>
      <c r="F26" s="687">
        <v>0</v>
      </c>
      <c r="G26" s="858">
        <v>0</v>
      </c>
      <c r="H26" s="858">
        <v>0</v>
      </c>
      <c r="I26" s="858">
        <v>0</v>
      </c>
      <c r="P26" s="863"/>
    </row>
    <row r="27" spans="1:17" ht="15" x14ac:dyDescent="0.3">
      <c r="D27" s="876"/>
      <c r="G27" s="844"/>
      <c r="H27" s="877"/>
      <c r="I27" s="877"/>
      <c r="J27" s="877"/>
      <c r="K27" s="877"/>
      <c r="L27" s="877"/>
      <c r="M27" s="877"/>
      <c r="N27" s="877"/>
      <c r="O27" s="877"/>
      <c r="P27" s="863"/>
    </row>
    <row r="28" spans="1:17" x14ac:dyDescent="0.2">
      <c r="D28" s="876"/>
      <c r="G28" s="878"/>
      <c r="H28" s="875"/>
      <c r="I28" s="878"/>
      <c r="J28" s="878"/>
      <c r="K28" s="878"/>
      <c r="L28" s="878"/>
      <c r="M28" s="878"/>
      <c r="N28" s="878"/>
      <c r="O28" s="878"/>
      <c r="P28" s="863"/>
    </row>
    <row r="29" spans="1:17" x14ac:dyDescent="0.2">
      <c r="D29" s="876"/>
    </row>
  </sheetData>
  <mergeCells count="1">
    <mergeCell ref="C1:Q1"/>
  </mergeCells>
  <conditionalFormatting sqref="H11">
    <cfRule type="cellIs" dxfId="101" priority="4" stopIfTrue="1" operator="notBetween">
      <formula>-999</formula>
      <formula>999</formula>
    </cfRule>
  </conditionalFormatting>
  <conditionalFormatting sqref="H6:H9">
    <cfRule type="cellIs" dxfId="100" priority="3" stopIfTrue="1" operator="notBetween">
      <formula>-999</formula>
      <formula>999</formula>
    </cfRule>
  </conditionalFormatting>
  <conditionalFormatting sqref="H13:H14">
    <cfRule type="cellIs" dxfId="99" priority="2" stopIfTrue="1" operator="notBetween">
      <formula>-999</formula>
      <formula>999</formula>
    </cfRule>
  </conditionalFormatting>
  <conditionalFormatting sqref="H20:H22">
    <cfRule type="cellIs" dxfId="98" priority="1" stopIfTrue="1" operator="notBetween">
      <formula>-999</formula>
      <formula>999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scale="56" orientation="landscape" r:id="rId1"/>
  <headerFooter>
    <oddFooter>&amp;C&amp;Z&amp;F\&amp;A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5"/>
  <sheetViews>
    <sheetView topLeftCell="D1" zoomScale="80" zoomScaleNormal="80" workbookViewId="0">
      <selection activeCell="K3" sqref="K3:O3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8" s="687" customFormat="1" ht="19.5" customHeight="1" thickBot="1" x14ac:dyDescent="0.25">
      <c r="A1" s="685"/>
      <c r="B1" s="686"/>
      <c r="C1" s="2007" t="s">
        <v>7228</v>
      </c>
      <c r="D1" s="2008"/>
      <c r="E1" s="2008"/>
      <c r="F1" s="2008"/>
      <c r="G1" s="2008"/>
      <c r="H1" s="2008"/>
      <c r="I1" s="2008"/>
      <c r="J1" s="2008"/>
      <c r="K1" s="2008"/>
      <c r="L1" s="2008"/>
      <c r="M1" s="2008"/>
      <c r="N1" s="2008"/>
      <c r="O1" s="2008"/>
      <c r="P1" s="2008"/>
      <c r="Q1" s="2009"/>
    </row>
    <row r="2" spans="1:18" s="687" customFormat="1" ht="20.100000000000001" customHeight="1" thickBot="1" x14ac:dyDescent="0.3">
      <c r="A2" s="688"/>
      <c r="B2" s="689"/>
      <c r="C2" s="690" t="s">
        <v>22</v>
      </c>
      <c r="D2" s="691">
        <v>30004</v>
      </c>
      <c r="E2" s="692" t="s">
        <v>2952</v>
      </c>
      <c r="F2" s="693"/>
      <c r="G2" s="694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8" s="711" customFormat="1" ht="42" customHeight="1" x14ac:dyDescent="0.2">
      <c r="A3" s="697" t="s">
        <v>7214</v>
      </c>
      <c r="B3" s="698" t="s">
        <v>7215</v>
      </c>
      <c r="C3" s="699" t="s">
        <v>7216</v>
      </c>
      <c r="D3" s="700" t="s">
        <v>6256</v>
      </c>
      <c r="E3" s="701" t="s">
        <v>3020</v>
      </c>
      <c r="F3" s="702" t="s">
        <v>7218</v>
      </c>
      <c r="G3" s="593" t="s">
        <v>7219</v>
      </c>
      <c r="H3" s="703" t="s">
        <v>7220</v>
      </c>
      <c r="I3" s="704" t="s">
        <v>7221</v>
      </c>
      <c r="J3" s="705" t="s">
        <v>7222</v>
      </c>
      <c r="K3" s="87" t="s">
        <v>2886</v>
      </c>
      <c r="L3" s="706" t="s">
        <v>7223</v>
      </c>
      <c r="M3" s="707" t="s">
        <v>7224</v>
      </c>
      <c r="N3" s="708" t="s">
        <v>7225</v>
      </c>
      <c r="O3" s="77" t="s">
        <v>10784</v>
      </c>
      <c r="P3" s="903" t="s">
        <v>7229</v>
      </c>
      <c r="Q3" s="710" t="s">
        <v>7230</v>
      </c>
    </row>
    <row r="4" spans="1:18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904"/>
      <c r="F4" s="720" t="s">
        <v>0</v>
      </c>
      <c r="G4" s="905" t="s">
        <v>0</v>
      </c>
      <c r="H4" s="905" t="s">
        <v>0</v>
      </c>
      <c r="I4" s="719" t="s">
        <v>0</v>
      </c>
      <c r="J4" s="720" t="s">
        <v>0</v>
      </c>
      <c r="K4" s="1965" t="s">
        <v>0</v>
      </c>
      <c r="L4" s="721" t="s">
        <v>0</v>
      </c>
      <c r="M4" s="721" t="s">
        <v>0</v>
      </c>
      <c r="N4" s="608" t="s">
        <v>0</v>
      </c>
      <c r="O4" s="609" t="s">
        <v>0</v>
      </c>
      <c r="P4" s="906"/>
      <c r="Q4" s="723"/>
    </row>
    <row r="5" spans="1:18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730"/>
      <c r="H5" s="731"/>
      <c r="I5" s="732"/>
      <c r="J5" s="729"/>
      <c r="K5" s="1966"/>
      <c r="L5" s="733"/>
      <c r="M5" s="733"/>
      <c r="N5" s="734"/>
      <c r="O5" s="726"/>
      <c r="P5" s="735"/>
      <c r="Q5" s="736"/>
    </row>
    <row r="6" spans="1:18" s="748" customFormat="1" x14ac:dyDescent="0.2">
      <c r="A6" s="738">
        <v>25126</v>
      </c>
      <c r="B6" s="739">
        <v>0</v>
      </c>
      <c r="C6" s="740">
        <v>26726.49</v>
      </c>
      <c r="D6" s="741">
        <v>300040100</v>
      </c>
      <c r="E6" s="742" t="s">
        <v>2</v>
      </c>
      <c r="F6" s="740">
        <v>26600</v>
      </c>
      <c r="G6" s="739">
        <v>13359.75</v>
      </c>
      <c r="H6" s="743">
        <v>-13240.25</v>
      </c>
      <c r="I6" s="744">
        <v>200</v>
      </c>
      <c r="J6" s="740">
        <v>26800</v>
      </c>
      <c r="K6" s="1967">
        <v>26600</v>
      </c>
      <c r="L6" s="745"/>
      <c r="M6" s="745"/>
      <c r="N6" s="744"/>
      <c r="O6" s="740">
        <v>26600</v>
      </c>
      <c r="P6" s="746"/>
      <c r="Q6" s="747"/>
    </row>
    <row r="7" spans="1:18" s="748" customFormat="1" ht="12.75" customHeight="1" x14ac:dyDescent="0.2">
      <c r="A7" s="738">
        <v>0</v>
      </c>
      <c r="B7" s="739">
        <v>0</v>
      </c>
      <c r="C7" s="740">
        <v>0</v>
      </c>
      <c r="D7" s="741">
        <v>300040150</v>
      </c>
      <c r="E7" s="742" t="s">
        <v>2846</v>
      </c>
      <c r="F7" s="740">
        <v>0</v>
      </c>
      <c r="G7" s="739">
        <v>0</v>
      </c>
      <c r="H7" s="743">
        <v>0</v>
      </c>
      <c r="I7" s="744">
        <v>0</v>
      </c>
      <c r="J7" s="740">
        <v>0</v>
      </c>
      <c r="K7" s="1967">
        <v>0</v>
      </c>
      <c r="L7" s="745"/>
      <c r="M7" s="745"/>
      <c r="N7" s="744"/>
      <c r="O7" s="740">
        <v>0</v>
      </c>
      <c r="P7" s="746"/>
      <c r="Q7" s="747"/>
    </row>
    <row r="8" spans="1:18" s="748" customFormat="1" ht="12.75" customHeight="1" x14ac:dyDescent="0.25">
      <c r="A8" s="738">
        <v>0</v>
      </c>
      <c r="B8" s="739">
        <v>0</v>
      </c>
      <c r="C8" s="740">
        <v>0</v>
      </c>
      <c r="D8" s="762">
        <v>300040200</v>
      </c>
      <c r="E8" s="765" t="s">
        <v>2847</v>
      </c>
      <c r="F8" s="740">
        <v>0</v>
      </c>
      <c r="G8" s="739">
        <v>0</v>
      </c>
      <c r="H8" s="743">
        <v>0</v>
      </c>
      <c r="I8" s="744">
        <v>0</v>
      </c>
      <c r="J8" s="740">
        <v>0</v>
      </c>
      <c r="K8" s="1967">
        <v>0</v>
      </c>
      <c r="L8" s="745"/>
      <c r="M8" s="745"/>
      <c r="N8" s="744"/>
      <c r="O8" s="740">
        <v>0</v>
      </c>
      <c r="P8" s="746"/>
      <c r="Q8" s="764"/>
    </row>
    <row r="9" spans="1:18" s="760" customFormat="1" x14ac:dyDescent="0.25">
      <c r="A9" s="749">
        <v>25126</v>
      </c>
      <c r="B9" s="750">
        <v>0</v>
      </c>
      <c r="C9" s="751">
        <v>26726.49</v>
      </c>
      <c r="D9" s="752"/>
      <c r="E9" s="753" t="s">
        <v>7231</v>
      </c>
      <c r="F9" s="751">
        <v>26600</v>
      </c>
      <c r="G9" s="754">
        <v>13359.75</v>
      </c>
      <c r="H9" s="754">
        <v>-13240.25</v>
      </c>
      <c r="I9" s="755">
        <v>200</v>
      </c>
      <c r="J9" s="751">
        <v>26800</v>
      </c>
      <c r="K9" s="1977">
        <v>26600</v>
      </c>
      <c r="L9" s="754">
        <v>0</v>
      </c>
      <c r="M9" s="754">
        <v>0</v>
      </c>
      <c r="N9" s="756">
        <v>0</v>
      </c>
      <c r="O9" s="751">
        <v>26600</v>
      </c>
      <c r="P9" s="757"/>
      <c r="Q9" s="758"/>
      <c r="R9" s="759"/>
    </row>
    <row r="10" spans="1:18" s="748" customFormat="1" ht="12.75" customHeight="1" x14ac:dyDescent="0.2">
      <c r="A10" s="738"/>
      <c r="B10" s="739"/>
      <c r="C10" s="740"/>
      <c r="D10" s="741"/>
      <c r="E10" s="742"/>
      <c r="F10" s="740"/>
      <c r="G10" s="739"/>
      <c r="H10" s="743"/>
      <c r="I10" s="761"/>
      <c r="J10" s="740"/>
      <c r="K10" s="1967"/>
      <c r="L10" s="745"/>
      <c r="M10" s="745"/>
      <c r="N10" s="744"/>
      <c r="O10" s="740"/>
      <c r="P10" s="746"/>
      <c r="Q10" s="747"/>
    </row>
    <row r="11" spans="1:18" s="748" customFormat="1" ht="12.75" customHeight="1" x14ac:dyDescent="0.25">
      <c r="A11" s="738">
        <v>0</v>
      </c>
      <c r="B11" s="739">
        <v>0</v>
      </c>
      <c r="C11" s="740">
        <v>174.6</v>
      </c>
      <c r="D11" s="762">
        <v>300040101</v>
      </c>
      <c r="E11" s="763" t="s">
        <v>7232</v>
      </c>
      <c r="F11" s="740">
        <v>0</v>
      </c>
      <c r="G11" s="739">
        <v>0</v>
      </c>
      <c r="H11" s="743">
        <v>0</v>
      </c>
      <c r="I11" s="744">
        <v>0</v>
      </c>
      <c r="J11" s="740">
        <v>0</v>
      </c>
      <c r="K11" s="1967">
        <v>0</v>
      </c>
      <c r="L11" s="745"/>
      <c r="M11" s="745"/>
      <c r="N11" s="744"/>
      <c r="O11" s="740">
        <v>0</v>
      </c>
      <c r="P11" s="746"/>
      <c r="Q11" s="764"/>
    </row>
    <row r="12" spans="1:18" s="748" customFormat="1" ht="12.75" customHeight="1" x14ac:dyDescent="0.25">
      <c r="A12" s="738">
        <v>0</v>
      </c>
      <c r="B12" s="739">
        <v>0</v>
      </c>
      <c r="C12" s="740">
        <v>0</v>
      </c>
      <c r="D12" s="762">
        <v>300040102</v>
      </c>
      <c r="E12" s="763" t="s">
        <v>3042</v>
      </c>
      <c r="F12" s="740">
        <v>0</v>
      </c>
      <c r="G12" s="739">
        <v>0</v>
      </c>
      <c r="H12" s="743">
        <v>0</v>
      </c>
      <c r="I12" s="744">
        <v>0</v>
      </c>
      <c r="J12" s="740">
        <v>0</v>
      </c>
      <c r="K12" s="1967">
        <v>0</v>
      </c>
      <c r="L12" s="745"/>
      <c r="M12" s="745"/>
      <c r="N12" s="744"/>
      <c r="O12" s="740">
        <v>0</v>
      </c>
      <c r="P12" s="746"/>
      <c r="Q12" s="764"/>
    </row>
    <row r="13" spans="1:18" s="748" customFormat="1" ht="12.75" customHeight="1" x14ac:dyDescent="0.25">
      <c r="A13" s="738">
        <v>0</v>
      </c>
      <c r="B13" s="739">
        <v>0</v>
      </c>
      <c r="C13" s="740">
        <v>2301.73</v>
      </c>
      <c r="D13" s="762">
        <v>300040120</v>
      </c>
      <c r="E13" s="765" t="s">
        <v>7233</v>
      </c>
      <c r="F13" s="740">
        <v>0</v>
      </c>
      <c r="G13" s="739">
        <v>0</v>
      </c>
      <c r="H13" s="743">
        <v>0</v>
      </c>
      <c r="I13" s="744">
        <v>0</v>
      </c>
      <c r="J13" s="740">
        <v>0</v>
      </c>
      <c r="K13" s="1967">
        <v>0</v>
      </c>
      <c r="L13" s="745"/>
      <c r="M13" s="745"/>
      <c r="N13" s="744"/>
      <c r="O13" s="740">
        <v>0</v>
      </c>
      <c r="P13" s="746"/>
      <c r="Q13" s="764"/>
    </row>
    <row r="14" spans="1:18" s="760" customFormat="1" x14ac:dyDescent="0.25">
      <c r="A14" s="749">
        <v>25126</v>
      </c>
      <c r="B14" s="750">
        <v>0</v>
      </c>
      <c r="C14" s="751">
        <v>29202.82</v>
      </c>
      <c r="D14" s="752"/>
      <c r="E14" s="753" t="s">
        <v>7234</v>
      </c>
      <c r="F14" s="751">
        <v>26600</v>
      </c>
      <c r="G14" s="754">
        <v>13359.75</v>
      </c>
      <c r="H14" s="754">
        <v>-13240.25</v>
      </c>
      <c r="I14" s="755">
        <v>200</v>
      </c>
      <c r="J14" s="751">
        <v>26800</v>
      </c>
      <c r="K14" s="1977">
        <v>26600</v>
      </c>
      <c r="L14" s="754">
        <v>0</v>
      </c>
      <c r="M14" s="754">
        <v>0</v>
      </c>
      <c r="N14" s="756">
        <v>0</v>
      </c>
      <c r="O14" s="751">
        <v>26600</v>
      </c>
      <c r="P14" s="757"/>
      <c r="Q14" s="758"/>
      <c r="R14" s="759"/>
    </row>
    <row r="15" spans="1:18" s="737" customFormat="1" ht="12.75" customHeight="1" x14ac:dyDescent="0.25">
      <c r="A15" s="735"/>
      <c r="B15" s="734"/>
      <c r="C15" s="729"/>
      <c r="D15" s="766"/>
      <c r="E15" s="767"/>
      <c r="F15" s="729"/>
      <c r="G15" s="730"/>
      <c r="H15" s="731"/>
      <c r="I15" s="768"/>
      <c r="J15" s="729"/>
      <c r="K15" s="1978"/>
      <c r="L15" s="730"/>
      <c r="M15" s="730"/>
      <c r="N15" s="734"/>
      <c r="O15" s="729"/>
      <c r="P15" s="735"/>
      <c r="Q15" s="736"/>
    </row>
    <row r="16" spans="1:18" s="748" customFormat="1" x14ac:dyDescent="0.2">
      <c r="A16" s="738">
        <v>300</v>
      </c>
      <c r="B16" s="739">
        <v>0</v>
      </c>
      <c r="C16" s="740">
        <v>1490.31</v>
      </c>
      <c r="D16" s="769">
        <v>300040730</v>
      </c>
      <c r="E16" s="770" t="s">
        <v>7281</v>
      </c>
      <c r="F16" s="740">
        <v>300</v>
      </c>
      <c r="G16" s="739">
        <v>673.22</v>
      </c>
      <c r="H16" s="743">
        <v>373.22</v>
      </c>
      <c r="I16" s="744">
        <v>1200</v>
      </c>
      <c r="J16" s="740">
        <v>1500</v>
      </c>
      <c r="K16" s="1967">
        <v>300</v>
      </c>
      <c r="L16" s="745"/>
      <c r="M16" s="745"/>
      <c r="N16" s="744"/>
      <c r="O16" s="740">
        <v>300</v>
      </c>
      <c r="P16" s="746"/>
      <c r="Q16" s="747"/>
    </row>
    <row r="17" spans="1:18" s="748" customFormat="1" ht="12.75" customHeight="1" x14ac:dyDescent="0.2">
      <c r="A17" s="738">
        <v>0</v>
      </c>
      <c r="B17" s="739">
        <v>0</v>
      </c>
      <c r="C17" s="740">
        <v>2620</v>
      </c>
      <c r="D17" s="769">
        <v>300040800</v>
      </c>
      <c r="E17" s="770" t="s">
        <v>3</v>
      </c>
      <c r="F17" s="740">
        <v>0</v>
      </c>
      <c r="G17" s="739">
        <v>0</v>
      </c>
      <c r="H17" s="743">
        <v>0</v>
      </c>
      <c r="I17" s="744">
        <v>0</v>
      </c>
      <c r="J17" s="740">
        <v>0</v>
      </c>
      <c r="K17" s="1967">
        <v>0</v>
      </c>
      <c r="L17" s="745"/>
      <c r="M17" s="745"/>
      <c r="N17" s="744"/>
      <c r="O17" s="740">
        <v>0</v>
      </c>
      <c r="P17" s="746"/>
      <c r="Q17" s="747"/>
    </row>
    <row r="18" spans="1:18" s="748" customFormat="1" ht="12.75" customHeight="1" x14ac:dyDescent="0.2">
      <c r="A18" s="738">
        <v>0</v>
      </c>
      <c r="B18" s="739">
        <v>0</v>
      </c>
      <c r="C18" s="740">
        <v>0</v>
      </c>
      <c r="D18" s="769">
        <v>300040930</v>
      </c>
      <c r="E18" s="770" t="s">
        <v>6212</v>
      </c>
      <c r="F18" s="740">
        <v>0</v>
      </c>
      <c r="G18" s="739">
        <v>23.45</v>
      </c>
      <c r="H18" s="743">
        <v>23.45</v>
      </c>
      <c r="I18" s="744">
        <v>0</v>
      </c>
      <c r="J18" s="740">
        <v>0</v>
      </c>
      <c r="K18" s="1967">
        <v>0</v>
      </c>
      <c r="L18" s="745"/>
      <c r="M18" s="745"/>
      <c r="N18" s="744"/>
      <c r="O18" s="740">
        <v>0</v>
      </c>
      <c r="P18" s="746"/>
      <c r="Q18" s="747"/>
    </row>
    <row r="19" spans="1:18" s="748" customFormat="1" ht="12.75" customHeight="1" x14ac:dyDescent="0.2">
      <c r="A19" s="738">
        <v>0</v>
      </c>
      <c r="B19" s="739">
        <v>0</v>
      </c>
      <c r="C19" s="740">
        <v>1511.72</v>
      </c>
      <c r="D19" s="769">
        <v>300042000</v>
      </c>
      <c r="E19" s="770" t="s">
        <v>2733</v>
      </c>
      <c r="F19" s="740">
        <v>0</v>
      </c>
      <c r="G19" s="739">
        <v>0</v>
      </c>
      <c r="H19" s="743">
        <v>0</v>
      </c>
      <c r="I19" s="744">
        <v>0</v>
      </c>
      <c r="J19" s="740">
        <v>0</v>
      </c>
      <c r="K19" s="1967">
        <v>0</v>
      </c>
      <c r="L19" s="745"/>
      <c r="M19" s="745"/>
      <c r="N19" s="744"/>
      <c r="O19" s="740">
        <v>0</v>
      </c>
      <c r="P19" s="746"/>
      <c r="Q19" s="747"/>
    </row>
    <row r="20" spans="1:18" s="748" customFormat="1" ht="12.75" customHeight="1" x14ac:dyDescent="0.2">
      <c r="A20" s="738">
        <v>0</v>
      </c>
      <c r="B20" s="739">
        <v>0</v>
      </c>
      <c r="C20" s="740">
        <v>0</v>
      </c>
      <c r="D20" s="769">
        <v>300042009</v>
      </c>
      <c r="E20" s="770" t="s">
        <v>7282</v>
      </c>
      <c r="F20" s="740">
        <v>0</v>
      </c>
      <c r="G20" s="739">
        <v>0</v>
      </c>
      <c r="H20" s="743">
        <v>0</v>
      </c>
      <c r="I20" s="744">
        <v>0</v>
      </c>
      <c r="J20" s="740">
        <v>0</v>
      </c>
      <c r="K20" s="1967">
        <v>0</v>
      </c>
      <c r="L20" s="745"/>
      <c r="M20" s="745"/>
      <c r="N20" s="744"/>
      <c r="O20" s="740">
        <v>0</v>
      </c>
      <c r="P20" s="746"/>
      <c r="Q20" s="747"/>
    </row>
    <row r="21" spans="1:18" s="748" customFormat="1" ht="12.75" customHeight="1" x14ac:dyDescent="0.2">
      <c r="A21" s="738">
        <v>0</v>
      </c>
      <c r="B21" s="739">
        <v>0</v>
      </c>
      <c r="C21" s="740">
        <v>39.79</v>
      </c>
      <c r="D21" s="769">
        <v>300042300</v>
      </c>
      <c r="E21" s="770" t="s">
        <v>2854</v>
      </c>
      <c r="F21" s="740">
        <v>0</v>
      </c>
      <c r="G21" s="739">
        <v>0</v>
      </c>
      <c r="H21" s="743">
        <v>0</v>
      </c>
      <c r="I21" s="744">
        <v>0</v>
      </c>
      <c r="J21" s="740">
        <v>0</v>
      </c>
      <c r="K21" s="1967">
        <v>0</v>
      </c>
      <c r="L21" s="745"/>
      <c r="M21" s="745"/>
      <c r="N21" s="744"/>
      <c r="O21" s="740">
        <v>0</v>
      </c>
      <c r="P21" s="746"/>
      <c r="Q21" s="747"/>
    </row>
    <row r="22" spans="1:18" s="748" customFormat="1" ht="12.75" customHeight="1" x14ac:dyDescent="0.2">
      <c r="A22" s="738">
        <v>0</v>
      </c>
      <c r="B22" s="739">
        <v>0</v>
      </c>
      <c r="C22" s="740">
        <v>0</v>
      </c>
      <c r="D22" s="769">
        <v>300042430</v>
      </c>
      <c r="E22" s="770" t="s">
        <v>6215</v>
      </c>
      <c r="F22" s="740">
        <v>0</v>
      </c>
      <c r="G22" s="739">
        <v>0</v>
      </c>
      <c r="H22" s="743">
        <v>0</v>
      </c>
      <c r="I22" s="744">
        <v>0</v>
      </c>
      <c r="J22" s="740">
        <v>0</v>
      </c>
      <c r="K22" s="1967">
        <v>0</v>
      </c>
      <c r="L22" s="745"/>
      <c r="M22" s="745"/>
      <c r="N22" s="744"/>
      <c r="O22" s="740">
        <v>0</v>
      </c>
      <c r="P22" s="746"/>
      <c r="Q22" s="747"/>
    </row>
    <row r="23" spans="1:18" s="760" customFormat="1" x14ac:dyDescent="0.25">
      <c r="A23" s="749">
        <v>300</v>
      </c>
      <c r="B23" s="750">
        <v>0</v>
      </c>
      <c r="C23" s="751">
        <v>5661.82</v>
      </c>
      <c r="D23" s="752"/>
      <c r="E23" s="753" t="s">
        <v>7241</v>
      </c>
      <c r="F23" s="751">
        <v>300</v>
      </c>
      <c r="G23" s="754">
        <v>696.67000000000007</v>
      </c>
      <c r="H23" s="754">
        <v>396.67</v>
      </c>
      <c r="I23" s="755">
        <v>1200</v>
      </c>
      <c r="J23" s="751">
        <v>1500</v>
      </c>
      <c r="K23" s="1977">
        <v>300</v>
      </c>
      <c r="L23" s="754">
        <v>0</v>
      </c>
      <c r="M23" s="754">
        <v>0</v>
      </c>
      <c r="N23" s="756">
        <v>0</v>
      </c>
      <c r="O23" s="751">
        <v>300</v>
      </c>
      <c r="P23" s="757"/>
      <c r="Q23" s="758"/>
      <c r="R23" s="759"/>
    </row>
    <row r="24" spans="1:18" s="748" customFormat="1" ht="12.75" customHeight="1" x14ac:dyDescent="0.2">
      <c r="A24" s="738"/>
      <c r="B24" s="771"/>
      <c r="C24" s="740"/>
      <c r="D24" s="741"/>
      <c r="E24" s="742"/>
      <c r="F24" s="740"/>
      <c r="G24" s="739"/>
      <c r="H24" s="745"/>
      <c r="I24" s="772"/>
      <c r="J24" s="773"/>
      <c r="K24" s="1969"/>
      <c r="L24" s="774"/>
      <c r="M24" s="774"/>
      <c r="N24" s="775"/>
      <c r="O24" s="773"/>
      <c r="P24" s="776"/>
      <c r="Q24" s="764"/>
    </row>
    <row r="25" spans="1:18" s="748" customFormat="1" ht="12.75" customHeight="1" x14ac:dyDescent="0.25">
      <c r="A25" s="777">
        <v>25426</v>
      </c>
      <c r="B25" s="778">
        <v>0</v>
      </c>
      <c r="C25" s="779">
        <v>34864.639999999999</v>
      </c>
      <c r="D25" s="752"/>
      <c r="E25" s="780" t="s">
        <v>7242</v>
      </c>
      <c r="F25" s="779">
        <v>26900</v>
      </c>
      <c r="G25" s="781">
        <v>14056.42</v>
      </c>
      <c r="H25" s="782">
        <v>-12843.58</v>
      </c>
      <c r="I25" s="783">
        <v>1400</v>
      </c>
      <c r="J25" s="784">
        <v>28300</v>
      </c>
      <c r="K25" s="1969">
        <v>26900</v>
      </c>
      <c r="L25" s="785">
        <v>0</v>
      </c>
      <c r="M25" s="785">
        <v>0</v>
      </c>
      <c r="N25" s="786">
        <v>0</v>
      </c>
      <c r="O25" s="784">
        <v>26900</v>
      </c>
      <c r="P25" s="776"/>
      <c r="Q25" s="764"/>
    </row>
    <row r="26" spans="1:18" s="748" customFormat="1" ht="12.75" customHeight="1" x14ac:dyDescent="0.25">
      <c r="A26" s="787"/>
      <c r="B26" s="788"/>
      <c r="C26" s="740"/>
      <c r="D26" s="789"/>
      <c r="E26" s="742"/>
      <c r="F26" s="740"/>
      <c r="G26" s="739"/>
      <c r="H26" s="745"/>
      <c r="I26" s="772"/>
      <c r="J26" s="773"/>
      <c r="K26" s="1969"/>
      <c r="L26" s="774"/>
      <c r="M26" s="774"/>
      <c r="N26" s="775"/>
      <c r="O26" s="773"/>
      <c r="P26" s="776"/>
      <c r="Q26" s="764"/>
    </row>
    <row r="27" spans="1:18" s="798" customFormat="1" x14ac:dyDescent="0.25">
      <c r="A27" s="787"/>
      <c r="B27" s="788"/>
      <c r="C27" s="740"/>
      <c r="D27" s="790"/>
      <c r="E27" s="791" t="s">
        <v>2845</v>
      </c>
      <c r="F27" s="740"/>
      <c r="G27" s="739"/>
      <c r="H27" s="743"/>
      <c r="I27" s="792"/>
      <c r="J27" s="793"/>
      <c r="K27" s="1968"/>
      <c r="L27" s="794"/>
      <c r="M27" s="794"/>
      <c r="N27" s="795"/>
      <c r="O27" s="793"/>
      <c r="P27" s="796"/>
      <c r="Q27" s="797"/>
    </row>
    <row r="28" spans="1:18" s="798" customFormat="1" x14ac:dyDescent="0.2">
      <c r="A28" s="738">
        <v>0</v>
      </c>
      <c r="B28" s="739">
        <v>0</v>
      </c>
      <c r="C28" s="740">
        <v>0</v>
      </c>
      <c r="D28" s="769">
        <v>300049051</v>
      </c>
      <c r="E28" s="907" t="s">
        <v>2850</v>
      </c>
      <c r="F28" s="740">
        <v>0</v>
      </c>
      <c r="G28" s="739">
        <v>0</v>
      </c>
      <c r="H28" s="743">
        <v>0</v>
      </c>
      <c r="I28" s="744">
        <v>0</v>
      </c>
      <c r="J28" s="793">
        <v>0</v>
      </c>
      <c r="K28" s="1968">
        <v>0</v>
      </c>
      <c r="L28" s="794"/>
      <c r="M28" s="794"/>
      <c r="N28" s="795"/>
      <c r="O28" s="793">
        <v>0</v>
      </c>
      <c r="P28" s="796"/>
      <c r="Q28" s="797"/>
    </row>
    <row r="29" spans="1:18" s="798" customFormat="1" x14ac:dyDescent="0.2">
      <c r="A29" s="738">
        <v>0</v>
      </c>
      <c r="B29" s="739">
        <v>0</v>
      </c>
      <c r="C29" s="740">
        <v>0</v>
      </c>
      <c r="D29" s="799">
        <v>300049054</v>
      </c>
      <c r="E29" s="907" t="s">
        <v>3036</v>
      </c>
      <c r="F29" s="740">
        <v>0</v>
      </c>
      <c r="G29" s="739">
        <v>0</v>
      </c>
      <c r="H29" s="743">
        <v>0</v>
      </c>
      <c r="I29" s="744">
        <v>0</v>
      </c>
      <c r="J29" s="793">
        <v>0</v>
      </c>
      <c r="K29" s="1968">
        <v>0</v>
      </c>
      <c r="L29" s="794"/>
      <c r="M29" s="794"/>
      <c r="N29" s="795"/>
      <c r="O29" s="793">
        <v>0</v>
      </c>
      <c r="P29" s="796"/>
      <c r="Q29" s="797"/>
    </row>
    <row r="30" spans="1:18" s="798" customFormat="1" x14ac:dyDescent="0.2">
      <c r="A30" s="738">
        <v>0</v>
      </c>
      <c r="B30" s="739">
        <v>0</v>
      </c>
      <c r="C30" s="740">
        <v>0</v>
      </c>
      <c r="D30" s="769">
        <v>300049200</v>
      </c>
      <c r="E30" s="907" t="s">
        <v>6295</v>
      </c>
      <c r="F30" s="740">
        <v>0</v>
      </c>
      <c r="G30" s="739">
        <v>0</v>
      </c>
      <c r="H30" s="743">
        <v>0</v>
      </c>
      <c r="I30" s="744">
        <v>0</v>
      </c>
      <c r="J30" s="793">
        <v>0</v>
      </c>
      <c r="K30" s="1968">
        <v>0</v>
      </c>
      <c r="L30" s="794"/>
      <c r="M30" s="794"/>
      <c r="N30" s="795"/>
      <c r="O30" s="793">
        <v>0</v>
      </c>
      <c r="P30" s="796"/>
      <c r="Q30" s="797"/>
    </row>
    <row r="31" spans="1:18" s="798" customFormat="1" x14ac:dyDescent="0.25">
      <c r="A31" s="800">
        <v>0</v>
      </c>
      <c r="B31" s="801">
        <v>0</v>
      </c>
      <c r="C31" s="802">
        <v>0</v>
      </c>
      <c r="D31" s="803"/>
      <c r="E31" s="780" t="s">
        <v>7247</v>
      </c>
      <c r="F31" s="804">
        <v>0</v>
      </c>
      <c r="G31" s="782">
        <v>0</v>
      </c>
      <c r="H31" s="805">
        <v>0</v>
      </c>
      <c r="I31" s="806">
        <v>0</v>
      </c>
      <c r="J31" s="807">
        <v>0</v>
      </c>
      <c r="K31" s="1969">
        <v>0</v>
      </c>
      <c r="L31" s="808">
        <v>0</v>
      </c>
      <c r="M31" s="808">
        <v>0</v>
      </c>
      <c r="N31" s="809">
        <v>0</v>
      </c>
      <c r="O31" s="807">
        <v>0</v>
      </c>
      <c r="P31" s="810"/>
      <c r="Q31" s="797"/>
    </row>
    <row r="32" spans="1:18" s="798" customFormat="1" x14ac:dyDescent="0.25">
      <c r="A32" s="787"/>
      <c r="B32" s="788"/>
      <c r="C32" s="740"/>
      <c r="D32" s="811"/>
      <c r="E32" s="812"/>
      <c r="F32" s="740"/>
      <c r="G32" s="739"/>
      <c r="H32" s="743"/>
      <c r="I32" s="761"/>
      <c r="J32" s="740"/>
      <c r="K32" s="1967"/>
      <c r="L32" s="745"/>
      <c r="M32" s="745"/>
      <c r="N32" s="744"/>
      <c r="O32" s="740"/>
      <c r="P32" s="746"/>
      <c r="Q32" s="813"/>
    </row>
    <row r="33" spans="1:17" s="798" customFormat="1" x14ac:dyDescent="0.25">
      <c r="A33" s="814">
        <v>25426</v>
      </c>
      <c r="B33" s="815">
        <v>0</v>
      </c>
      <c r="C33" s="816">
        <v>34864.639999999999</v>
      </c>
      <c r="D33" s="817"/>
      <c r="E33" s="818" t="s">
        <v>7248</v>
      </c>
      <c r="F33" s="819">
        <v>26900</v>
      </c>
      <c r="G33" s="820">
        <v>14056.42</v>
      </c>
      <c r="H33" s="821">
        <v>-12843.58</v>
      </c>
      <c r="I33" s="822">
        <v>1400</v>
      </c>
      <c r="J33" s="823">
        <v>28300</v>
      </c>
      <c r="K33" s="1969">
        <v>26900</v>
      </c>
      <c r="L33" s="824">
        <v>0</v>
      </c>
      <c r="M33" s="824">
        <v>0</v>
      </c>
      <c r="N33" s="825">
        <v>0</v>
      </c>
      <c r="O33" s="823">
        <v>26900</v>
      </c>
      <c r="P33" s="810"/>
      <c r="Q33" s="797"/>
    </row>
    <row r="34" spans="1:17" s="798" customFormat="1" x14ac:dyDescent="0.25">
      <c r="A34" s="826"/>
      <c r="B34" s="827"/>
      <c r="C34" s="828"/>
      <c r="D34" s="829"/>
      <c r="E34" s="763"/>
      <c r="F34" s="828"/>
      <c r="G34" s="830"/>
      <c r="H34" s="831"/>
      <c r="I34" s="832"/>
      <c r="J34" s="833"/>
      <c r="K34" s="1970"/>
      <c r="L34" s="834"/>
      <c r="M34" s="834"/>
      <c r="N34" s="835"/>
      <c r="O34" s="833"/>
      <c r="P34" s="836"/>
      <c r="Q34" s="837"/>
    </row>
    <row r="35" spans="1:17" s="798" customFormat="1" hidden="1" x14ac:dyDescent="0.25">
      <c r="A35" s="838"/>
      <c r="B35" s="839"/>
      <c r="C35" s="840"/>
      <c r="D35" s="841"/>
      <c r="E35" s="842" t="s">
        <v>3040</v>
      </c>
      <c r="F35" s="840"/>
      <c r="G35" s="843"/>
      <c r="H35" s="844"/>
      <c r="I35" s="772"/>
      <c r="J35" s="773"/>
      <c r="K35" s="1969"/>
      <c r="L35" s="774"/>
      <c r="M35" s="774"/>
      <c r="N35" s="775"/>
      <c r="O35" s="773"/>
      <c r="P35" s="810"/>
      <c r="Q35" s="797"/>
    </row>
    <row r="36" spans="1:17" s="748" customFormat="1" ht="12.75" hidden="1" customHeight="1" x14ac:dyDescent="0.2">
      <c r="A36" s="738">
        <v>0</v>
      </c>
      <c r="B36" s="739">
        <v>0</v>
      </c>
      <c r="C36" s="740">
        <v>0</v>
      </c>
      <c r="D36" s="769">
        <v>300042510</v>
      </c>
      <c r="E36" s="770" t="s">
        <v>3080</v>
      </c>
      <c r="F36" s="740">
        <v>0</v>
      </c>
      <c r="G36" s="739">
        <v>0</v>
      </c>
      <c r="H36" s="743">
        <v>0</v>
      </c>
      <c r="I36" s="744">
        <v>0</v>
      </c>
      <c r="J36" s="773"/>
      <c r="K36" s="1969"/>
      <c r="L36" s="774"/>
      <c r="M36" s="774"/>
      <c r="N36" s="775"/>
      <c r="O36" s="773"/>
      <c r="P36" s="776"/>
      <c r="Q36" s="764"/>
    </row>
    <row r="37" spans="1:17" s="748" customFormat="1" ht="12.75" hidden="1" customHeight="1" x14ac:dyDescent="0.2">
      <c r="A37" s="738">
        <v>0</v>
      </c>
      <c r="B37" s="739">
        <v>0</v>
      </c>
      <c r="C37" s="740">
        <v>0</v>
      </c>
      <c r="D37" s="769">
        <v>300044610</v>
      </c>
      <c r="E37" s="845" t="s">
        <v>7250</v>
      </c>
      <c r="F37" s="740">
        <v>0</v>
      </c>
      <c r="G37" s="739">
        <v>0</v>
      </c>
      <c r="H37" s="743">
        <v>0</v>
      </c>
      <c r="I37" s="744">
        <v>0</v>
      </c>
      <c r="J37" s="773"/>
      <c r="K37" s="1969"/>
      <c r="L37" s="774"/>
      <c r="M37" s="774"/>
      <c r="N37" s="775"/>
      <c r="O37" s="773"/>
      <c r="P37" s="776"/>
      <c r="Q37" s="764"/>
    </row>
    <row r="38" spans="1:17" s="748" customFormat="1" ht="12.75" hidden="1" customHeight="1" x14ac:dyDescent="0.2">
      <c r="A38" s="738">
        <v>0</v>
      </c>
      <c r="B38" s="739">
        <v>0</v>
      </c>
      <c r="C38" s="740">
        <v>0</v>
      </c>
      <c r="D38" s="769">
        <v>300044611</v>
      </c>
      <c r="E38" s="770" t="s">
        <v>7251</v>
      </c>
      <c r="F38" s="740">
        <v>0</v>
      </c>
      <c r="G38" s="739">
        <v>0</v>
      </c>
      <c r="H38" s="743">
        <v>0</v>
      </c>
      <c r="I38" s="744">
        <v>0</v>
      </c>
      <c r="J38" s="773"/>
      <c r="K38" s="1969"/>
      <c r="L38" s="774"/>
      <c r="M38" s="774"/>
      <c r="N38" s="775"/>
      <c r="O38" s="773"/>
      <c r="P38" s="776"/>
      <c r="Q38" s="764"/>
    </row>
    <row r="39" spans="1:17" s="748" customFormat="1" ht="12.75" hidden="1" customHeight="1" x14ac:dyDescent="0.2">
      <c r="A39" s="738">
        <v>0</v>
      </c>
      <c r="B39" s="739">
        <v>0</v>
      </c>
      <c r="C39" s="740">
        <v>2047.32</v>
      </c>
      <c r="D39" s="769">
        <v>300046010</v>
      </c>
      <c r="E39" s="770" t="s">
        <v>7254</v>
      </c>
      <c r="F39" s="740">
        <v>0</v>
      </c>
      <c r="G39" s="739">
        <v>0</v>
      </c>
      <c r="H39" s="743">
        <v>0</v>
      </c>
      <c r="I39" s="744">
        <v>0</v>
      </c>
      <c r="J39" s="773"/>
      <c r="K39" s="1969"/>
      <c r="L39" s="774"/>
      <c r="M39" s="774"/>
      <c r="N39" s="775"/>
      <c r="O39" s="773"/>
      <c r="P39" s="776"/>
      <c r="Q39" s="764"/>
    </row>
    <row r="40" spans="1:17" s="798" customFormat="1" hidden="1" x14ac:dyDescent="0.25">
      <c r="A40" s="800">
        <v>0</v>
      </c>
      <c r="B40" s="801">
        <v>0</v>
      </c>
      <c r="C40" s="802">
        <v>2047.32</v>
      </c>
      <c r="D40" s="846"/>
      <c r="E40" s="847" t="s">
        <v>7255</v>
      </c>
      <c r="F40" s="802">
        <v>0</v>
      </c>
      <c r="G40" s="848">
        <v>0</v>
      </c>
      <c r="H40" s="848">
        <v>0</v>
      </c>
      <c r="I40" s="849">
        <v>0</v>
      </c>
      <c r="J40" s="850">
        <v>0</v>
      </c>
      <c r="K40" s="1972">
        <v>0</v>
      </c>
      <c r="L40" s="851">
        <v>0</v>
      </c>
      <c r="M40" s="851">
        <v>0</v>
      </c>
      <c r="N40" s="852">
        <v>0</v>
      </c>
      <c r="O40" s="850">
        <v>0</v>
      </c>
      <c r="P40" s="810"/>
      <c r="Q40" s="797"/>
    </row>
    <row r="41" spans="1:17" x14ac:dyDescent="0.2">
      <c r="A41" s="838"/>
      <c r="B41" s="853"/>
      <c r="C41" s="853"/>
      <c r="D41" s="854"/>
      <c r="E41" s="855"/>
      <c r="F41" s="856"/>
      <c r="G41" s="857"/>
      <c r="I41" s="859"/>
      <c r="J41" s="860"/>
      <c r="K41" s="1973"/>
      <c r="L41" s="861"/>
      <c r="M41" s="861"/>
      <c r="N41" s="862"/>
      <c r="O41" s="860"/>
      <c r="P41" s="810"/>
      <c r="Q41" s="797"/>
    </row>
    <row r="42" spans="1:17" s="798" customFormat="1" ht="13.5" thickBot="1" x14ac:dyDescent="0.3">
      <c r="A42" s="864">
        <v>25426</v>
      </c>
      <c r="B42" s="865">
        <v>0</v>
      </c>
      <c r="C42" s="866">
        <v>36911.96</v>
      </c>
      <c r="D42" s="867"/>
      <c r="E42" s="868" t="s">
        <v>8</v>
      </c>
      <c r="F42" s="869">
        <v>26900</v>
      </c>
      <c r="G42" s="870">
        <v>14056.42</v>
      </c>
      <c r="H42" s="871">
        <v>-12843.58</v>
      </c>
      <c r="I42" s="872">
        <v>1400</v>
      </c>
      <c r="J42" s="869">
        <v>28300</v>
      </c>
      <c r="K42" s="869">
        <v>26900</v>
      </c>
      <c r="L42" s="870">
        <v>0</v>
      </c>
      <c r="M42" s="870">
        <v>0</v>
      </c>
      <c r="N42" s="871">
        <v>0</v>
      </c>
      <c r="O42" s="869">
        <v>26900</v>
      </c>
      <c r="P42" s="873"/>
      <c r="Q42" s="874"/>
    </row>
    <row r="43" spans="1:17" x14ac:dyDescent="0.2">
      <c r="A43" s="875">
        <v>0</v>
      </c>
      <c r="B43" s="875">
        <v>0</v>
      </c>
      <c r="C43" s="863">
        <v>0</v>
      </c>
      <c r="D43" s="876"/>
      <c r="F43" s="687">
        <v>0</v>
      </c>
      <c r="G43" s="858">
        <v>0</v>
      </c>
      <c r="H43" s="858">
        <v>0</v>
      </c>
      <c r="I43" s="858">
        <v>0</v>
      </c>
      <c r="P43" s="863"/>
    </row>
    <row r="44" spans="1:17" ht="15" x14ac:dyDescent="0.3">
      <c r="D44" s="876"/>
      <c r="G44" s="844"/>
      <c r="H44" s="877"/>
      <c r="I44" s="877"/>
      <c r="J44" s="877"/>
      <c r="K44" s="877"/>
      <c r="L44" s="877"/>
      <c r="M44" s="877"/>
      <c r="N44" s="877"/>
      <c r="O44" s="877"/>
      <c r="P44" s="863"/>
    </row>
    <row r="45" spans="1:17" x14ac:dyDescent="0.2">
      <c r="D45" s="876"/>
      <c r="G45" s="878"/>
      <c r="H45" s="875"/>
      <c r="I45" s="878"/>
      <c r="J45" s="878"/>
      <c r="K45" s="878"/>
      <c r="L45" s="878"/>
      <c r="M45" s="878"/>
      <c r="N45" s="878"/>
      <c r="O45" s="878"/>
      <c r="P45" s="863"/>
    </row>
    <row r="46" spans="1:17" s="858" customFormat="1" x14ac:dyDescent="0.2">
      <c r="A46" s="863"/>
      <c r="B46" s="863"/>
      <c r="C46" s="863"/>
      <c r="D46" s="876"/>
      <c r="E46" s="863"/>
      <c r="F46" s="687"/>
      <c r="Q46" s="863"/>
    </row>
    <row r="47" spans="1:17" s="858" customFormat="1" x14ac:dyDescent="0.2">
      <c r="A47" s="863"/>
      <c r="B47" s="863"/>
      <c r="C47" s="863"/>
      <c r="D47" s="876"/>
      <c r="E47" s="863"/>
      <c r="F47" s="687"/>
      <c r="Q47" s="863"/>
    </row>
    <row r="48" spans="1:17" s="858" customFormat="1" x14ac:dyDescent="0.2">
      <c r="A48" s="863"/>
      <c r="B48" s="863"/>
      <c r="C48" s="863"/>
      <c r="D48" s="876"/>
      <c r="E48" s="863"/>
      <c r="F48" s="687"/>
      <c r="Q48" s="863"/>
    </row>
    <row r="49" spans="1:17" s="858" customFormat="1" x14ac:dyDescent="0.2">
      <c r="A49" s="863"/>
      <c r="B49" s="863"/>
      <c r="C49" s="863"/>
      <c r="D49" s="876"/>
      <c r="E49" s="863"/>
      <c r="F49" s="687"/>
      <c r="Q49" s="863"/>
    </row>
    <row r="50" spans="1:17" s="858" customFormat="1" x14ac:dyDescent="0.2">
      <c r="A50" s="863"/>
      <c r="B50" s="863"/>
      <c r="C50" s="863"/>
      <c r="D50" s="876"/>
      <c r="E50" s="863"/>
      <c r="F50" s="687"/>
      <c r="Q50" s="863"/>
    </row>
    <row r="51" spans="1:17" s="858" customFormat="1" x14ac:dyDescent="0.2">
      <c r="A51" s="863"/>
      <c r="B51" s="863"/>
      <c r="C51" s="863"/>
      <c r="D51" s="876"/>
      <c r="E51" s="863"/>
      <c r="F51" s="687"/>
      <c r="Q51" s="863"/>
    </row>
    <row r="52" spans="1:17" s="858" customFormat="1" x14ac:dyDescent="0.2">
      <c r="A52" s="863"/>
      <c r="B52" s="863"/>
      <c r="C52" s="863"/>
      <c r="D52" s="876"/>
      <c r="E52" s="863"/>
      <c r="F52" s="687"/>
      <c r="Q52" s="863"/>
    </row>
    <row r="53" spans="1:17" s="858" customFormat="1" x14ac:dyDescent="0.2">
      <c r="A53" s="863"/>
      <c r="B53" s="863"/>
      <c r="C53" s="863"/>
      <c r="D53" s="876"/>
      <c r="E53" s="863"/>
      <c r="F53" s="687"/>
      <c r="Q53" s="863"/>
    </row>
    <row r="54" spans="1:17" s="858" customFormat="1" x14ac:dyDescent="0.2">
      <c r="A54" s="863"/>
      <c r="B54" s="863"/>
      <c r="C54" s="863"/>
      <c r="D54" s="876"/>
      <c r="E54" s="863"/>
      <c r="F54" s="687"/>
      <c r="Q54" s="863"/>
    </row>
    <row r="55" spans="1:17" s="858" customFormat="1" x14ac:dyDescent="0.2">
      <c r="A55" s="863"/>
      <c r="B55" s="863"/>
      <c r="C55" s="863"/>
      <c r="D55" s="876"/>
      <c r="E55" s="863"/>
      <c r="F55" s="687"/>
      <c r="Q55" s="863"/>
    </row>
  </sheetData>
  <mergeCells count="1">
    <mergeCell ref="C1:Q1"/>
  </mergeCells>
  <conditionalFormatting sqref="H26 H24">
    <cfRule type="cellIs" dxfId="97" priority="7" stopIfTrue="1" operator="notBetween">
      <formula>-999</formula>
      <formula>999</formula>
    </cfRule>
  </conditionalFormatting>
  <conditionalFormatting sqref="H10">
    <cfRule type="cellIs" dxfId="96" priority="6" stopIfTrue="1" operator="notBetween">
      <formula>-999</formula>
      <formula>999</formula>
    </cfRule>
  </conditionalFormatting>
  <conditionalFormatting sqref="H6:H8">
    <cfRule type="cellIs" dxfId="95" priority="5" stopIfTrue="1" operator="notBetween">
      <formula>-999</formula>
      <formula>999</formula>
    </cfRule>
  </conditionalFormatting>
  <conditionalFormatting sqref="H11:H13">
    <cfRule type="cellIs" dxfId="94" priority="4" stopIfTrue="1" operator="notBetween">
      <formula>-999</formula>
      <formula>999</formula>
    </cfRule>
  </conditionalFormatting>
  <conditionalFormatting sqref="H16:H22">
    <cfRule type="cellIs" dxfId="93" priority="3" stopIfTrue="1" operator="notBetween">
      <formula>-999</formula>
      <formula>999</formula>
    </cfRule>
  </conditionalFormatting>
  <conditionalFormatting sqref="H28:H30">
    <cfRule type="cellIs" dxfId="92" priority="2" stopIfTrue="1" operator="notBetween">
      <formula>-999</formula>
      <formula>999</formula>
    </cfRule>
  </conditionalFormatting>
  <conditionalFormatting sqref="H36:H39">
    <cfRule type="cellIs" dxfId="91" priority="1" stopIfTrue="1" operator="notBetween">
      <formula>-999</formula>
      <formula>999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scale="56" fitToHeight="0" orientation="landscape" r:id="rId1"/>
  <headerFooter>
    <oddFooter>&amp;C&amp;Z&amp;F\&amp;A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 filterMode="1"/>
  <dimension ref="A1:H1363"/>
  <sheetViews>
    <sheetView zoomScale="85" zoomScaleNormal="85" workbookViewId="0">
      <pane xSplit="2" ySplit="8" topLeftCell="C9" activePane="bottomRight" state="frozen"/>
      <selection activeCell="D1" sqref="D1:E1"/>
      <selection pane="topRight" activeCell="D1" sqref="D1:E1"/>
      <selection pane="bottomLeft" activeCell="D1" sqref="D1:E1"/>
      <selection pane="bottomRight" activeCell="D1" sqref="D1:E1"/>
    </sheetView>
  </sheetViews>
  <sheetFormatPr defaultRowHeight="15" x14ac:dyDescent="0.25"/>
  <cols>
    <col min="1" max="1" width="13.28515625" style="13" customWidth="1"/>
    <col min="2" max="2" width="43.140625" bestFit="1" customWidth="1"/>
    <col min="3" max="4" width="13.28515625" style="11" bestFit="1" customWidth="1"/>
    <col min="5" max="5" width="13.5703125" style="11" bestFit="1" customWidth="1"/>
    <col min="6" max="6" width="13.28515625" style="11" bestFit="1" customWidth="1"/>
    <col min="8" max="8" width="6.7109375" style="3" customWidth="1"/>
  </cols>
  <sheetData>
    <row r="1" spans="1:8" x14ac:dyDescent="0.25">
      <c r="A1" s="14" t="s">
        <v>9</v>
      </c>
    </row>
    <row r="2" spans="1:8" x14ac:dyDescent="0.25">
      <c r="A2" s="15" t="s">
        <v>10</v>
      </c>
      <c r="B2" t="s">
        <v>11</v>
      </c>
    </row>
    <row r="3" spans="1:8" x14ac:dyDescent="0.25">
      <c r="A3" s="15" t="s">
        <v>12</v>
      </c>
      <c r="B3" t="s">
        <v>25</v>
      </c>
    </row>
    <row r="4" spans="1:8" x14ac:dyDescent="0.25">
      <c r="A4" s="15" t="s">
        <v>13</v>
      </c>
      <c r="B4" s="9" t="s">
        <v>26</v>
      </c>
    </row>
    <row r="5" spans="1:8" x14ac:dyDescent="0.25">
      <c r="A5" s="15" t="s">
        <v>14</v>
      </c>
      <c r="B5" s="10" t="s">
        <v>2724</v>
      </c>
    </row>
    <row r="6" spans="1:8" x14ac:dyDescent="0.25">
      <c r="A6" s="15"/>
    </row>
    <row r="7" spans="1:8" s="1" customFormat="1" x14ac:dyDescent="0.25">
      <c r="A7" s="14" t="s">
        <v>2725</v>
      </c>
      <c r="C7" s="12"/>
      <c r="D7" s="12"/>
      <c r="E7" s="12"/>
      <c r="F7" s="12"/>
      <c r="H7" s="33"/>
    </row>
    <row r="8" spans="1:8" s="35" customFormat="1" ht="45" x14ac:dyDescent="0.25">
      <c r="A8" s="34" t="s">
        <v>15</v>
      </c>
      <c r="B8" s="35" t="s">
        <v>16</v>
      </c>
      <c r="C8" s="36" t="s">
        <v>17</v>
      </c>
      <c r="D8" s="36" t="s">
        <v>18</v>
      </c>
      <c r="E8" s="36" t="s">
        <v>19</v>
      </c>
      <c r="F8" s="36" t="s">
        <v>20</v>
      </c>
      <c r="H8" s="2" t="s">
        <v>22</v>
      </c>
    </row>
    <row r="9" spans="1:8" hidden="1" x14ac:dyDescent="0.25">
      <c r="A9" s="13" t="s">
        <v>27</v>
      </c>
      <c r="B9" t="s">
        <v>28</v>
      </c>
      <c r="C9" s="11">
        <v>39272.97</v>
      </c>
      <c r="D9" s="11">
        <v>0</v>
      </c>
      <c r="E9" s="11">
        <v>36200</v>
      </c>
      <c r="F9" s="11">
        <v>3073</v>
      </c>
      <c r="H9" s="3" t="str">
        <f>LEFT(A9,5)</f>
        <v>30001</v>
      </c>
    </row>
    <row r="10" spans="1:8" hidden="1" x14ac:dyDescent="0.25">
      <c r="A10" s="13" t="s">
        <v>29</v>
      </c>
      <c r="B10" t="s">
        <v>30</v>
      </c>
      <c r="C10" s="11">
        <v>456</v>
      </c>
      <c r="D10" s="11">
        <v>0</v>
      </c>
      <c r="E10" s="11">
        <v>0</v>
      </c>
      <c r="F10" s="11">
        <v>456</v>
      </c>
      <c r="H10" s="3" t="str">
        <f t="shared" ref="H10:H73" si="0">LEFT(A10,5)</f>
        <v>30001</v>
      </c>
    </row>
    <row r="11" spans="1:8" hidden="1" x14ac:dyDescent="0.25">
      <c r="A11" s="13" t="s">
        <v>31</v>
      </c>
      <c r="B11" t="s">
        <v>32</v>
      </c>
      <c r="C11" s="11">
        <v>0</v>
      </c>
      <c r="D11" s="11">
        <v>0</v>
      </c>
      <c r="E11" s="11">
        <v>0</v>
      </c>
      <c r="F11" s="11">
        <v>0</v>
      </c>
      <c r="H11" s="3" t="str">
        <f t="shared" si="0"/>
        <v>30001</v>
      </c>
    </row>
    <row r="12" spans="1:8" hidden="1" x14ac:dyDescent="0.25">
      <c r="A12" s="13" t="s">
        <v>33</v>
      </c>
      <c r="B12" t="s">
        <v>34</v>
      </c>
      <c r="C12" s="11">
        <v>0</v>
      </c>
      <c r="D12" s="11">
        <v>0</v>
      </c>
      <c r="E12" s="11">
        <v>0</v>
      </c>
      <c r="F12" s="11">
        <v>0</v>
      </c>
      <c r="H12" s="3" t="str">
        <f t="shared" si="0"/>
        <v>30001</v>
      </c>
    </row>
    <row r="13" spans="1:8" hidden="1" x14ac:dyDescent="0.25">
      <c r="A13" s="13" t="s">
        <v>35</v>
      </c>
      <c r="B13" t="s">
        <v>36</v>
      </c>
      <c r="C13" s="11">
        <v>3221.01</v>
      </c>
      <c r="D13" s="11">
        <v>0</v>
      </c>
      <c r="E13" s="11">
        <v>0</v>
      </c>
      <c r="F13" s="11">
        <v>3221</v>
      </c>
      <c r="H13" s="3" t="str">
        <f t="shared" si="0"/>
        <v>30001</v>
      </c>
    </row>
    <row r="14" spans="1:8" hidden="1" x14ac:dyDescent="0.25">
      <c r="A14" s="13" t="s">
        <v>37</v>
      </c>
      <c r="B14" t="s">
        <v>38</v>
      </c>
      <c r="C14" s="11">
        <v>0</v>
      </c>
      <c r="D14" s="11">
        <v>0</v>
      </c>
      <c r="E14" s="11">
        <v>0</v>
      </c>
      <c r="F14" s="11">
        <v>0</v>
      </c>
      <c r="H14" s="3" t="str">
        <f t="shared" si="0"/>
        <v>30001</v>
      </c>
    </row>
    <row r="15" spans="1:8" hidden="1" x14ac:dyDescent="0.25">
      <c r="A15" s="13" t="s">
        <v>39</v>
      </c>
      <c r="B15" t="s">
        <v>40</v>
      </c>
      <c r="C15" s="11">
        <v>0</v>
      </c>
      <c r="D15" s="11">
        <v>0</v>
      </c>
      <c r="E15" s="11">
        <v>0</v>
      </c>
      <c r="F15" s="11">
        <v>0</v>
      </c>
      <c r="H15" s="3" t="str">
        <f t="shared" si="0"/>
        <v>30001</v>
      </c>
    </row>
    <row r="16" spans="1:8" hidden="1" x14ac:dyDescent="0.25">
      <c r="A16" s="13" t="s">
        <v>41</v>
      </c>
      <c r="B16" t="s">
        <v>42</v>
      </c>
      <c r="C16" s="11">
        <v>0</v>
      </c>
      <c r="D16" s="11">
        <v>0</v>
      </c>
      <c r="E16" s="11">
        <v>0</v>
      </c>
      <c r="F16" s="11">
        <v>0</v>
      </c>
      <c r="H16" s="3" t="str">
        <f t="shared" si="0"/>
        <v>30001</v>
      </c>
    </row>
    <row r="17" spans="1:8" hidden="1" x14ac:dyDescent="0.25">
      <c r="A17" s="13" t="s">
        <v>43</v>
      </c>
      <c r="B17" t="s">
        <v>44</v>
      </c>
      <c r="C17" s="11">
        <v>0</v>
      </c>
      <c r="D17" s="11">
        <v>0</v>
      </c>
      <c r="E17" s="11">
        <v>0</v>
      </c>
      <c r="F17" s="11">
        <v>0</v>
      </c>
      <c r="H17" s="3" t="str">
        <f t="shared" si="0"/>
        <v>30001</v>
      </c>
    </row>
    <row r="18" spans="1:8" hidden="1" x14ac:dyDescent="0.25">
      <c r="A18" s="13" t="s">
        <v>45</v>
      </c>
      <c r="B18" t="s">
        <v>46</v>
      </c>
      <c r="C18" s="11">
        <v>0</v>
      </c>
      <c r="D18" s="11">
        <v>0</v>
      </c>
      <c r="E18" s="11">
        <v>0</v>
      </c>
      <c r="F18" s="11">
        <v>0</v>
      </c>
      <c r="H18" s="3" t="str">
        <f t="shared" si="0"/>
        <v>30001</v>
      </c>
    </row>
    <row r="19" spans="1:8" hidden="1" x14ac:dyDescent="0.25">
      <c r="A19" s="13" t="s">
        <v>47</v>
      </c>
      <c r="B19" t="s">
        <v>48</v>
      </c>
      <c r="C19" s="11">
        <v>0</v>
      </c>
      <c r="D19" s="11">
        <v>0</v>
      </c>
      <c r="E19" s="11">
        <v>0</v>
      </c>
      <c r="F19" s="11">
        <v>0</v>
      </c>
      <c r="H19" s="3" t="str">
        <f t="shared" si="0"/>
        <v>30001</v>
      </c>
    </row>
    <row r="20" spans="1:8" hidden="1" x14ac:dyDescent="0.25">
      <c r="A20" s="13" t="s">
        <v>49</v>
      </c>
      <c r="B20" t="s">
        <v>50</v>
      </c>
      <c r="C20" s="11">
        <v>0</v>
      </c>
      <c r="D20" s="11">
        <v>0</v>
      </c>
      <c r="E20" s="11">
        <v>0</v>
      </c>
      <c r="F20" s="11">
        <v>0</v>
      </c>
      <c r="H20" s="3" t="str">
        <f t="shared" si="0"/>
        <v>30001</v>
      </c>
    </row>
    <row r="21" spans="1:8" hidden="1" x14ac:dyDescent="0.25">
      <c r="A21" s="13" t="s">
        <v>51</v>
      </c>
      <c r="B21" t="s">
        <v>52</v>
      </c>
      <c r="C21" s="11">
        <v>682</v>
      </c>
      <c r="D21" s="11">
        <v>100</v>
      </c>
      <c r="E21" s="11">
        <v>100</v>
      </c>
      <c r="F21" s="11">
        <v>582</v>
      </c>
      <c r="H21" s="3" t="str">
        <f t="shared" si="0"/>
        <v>30001</v>
      </c>
    </row>
    <row r="22" spans="1:8" hidden="1" x14ac:dyDescent="0.25">
      <c r="A22" s="13" t="s">
        <v>53</v>
      </c>
      <c r="B22" t="s">
        <v>54</v>
      </c>
      <c r="C22" s="11">
        <v>7907.44</v>
      </c>
      <c r="D22" s="11">
        <v>0</v>
      </c>
      <c r="E22" s="11">
        <v>0</v>
      </c>
      <c r="F22" s="11">
        <v>7907</v>
      </c>
      <c r="H22" s="3" t="str">
        <f t="shared" si="0"/>
        <v>30001</v>
      </c>
    </row>
    <row r="23" spans="1:8" hidden="1" x14ac:dyDescent="0.25">
      <c r="A23" s="13" t="s">
        <v>55</v>
      </c>
      <c r="B23" t="s">
        <v>56</v>
      </c>
      <c r="C23" s="11">
        <v>0</v>
      </c>
      <c r="D23" s="11">
        <v>0</v>
      </c>
      <c r="E23" s="11">
        <v>0</v>
      </c>
      <c r="F23" s="11">
        <v>0</v>
      </c>
      <c r="H23" s="3" t="str">
        <f t="shared" si="0"/>
        <v>30001</v>
      </c>
    </row>
    <row r="24" spans="1:8" hidden="1" x14ac:dyDescent="0.25">
      <c r="A24" s="13" t="s">
        <v>57</v>
      </c>
      <c r="B24" t="s">
        <v>58</v>
      </c>
      <c r="C24" s="11">
        <v>905</v>
      </c>
      <c r="D24" s="11">
        <v>500</v>
      </c>
      <c r="E24" s="11">
        <v>500</v>
      </c>
      <c r="F24" s="11">
        <v>405</v>
      </c>
      <c r="H24" s="3" t="str">
        <f t="shared" si="0"/>
        <v>30001</v>
      </c>
    </row>
    <row r="25" spans="1:8" hidden="1" x14ac:dyDescent="0.25">
      <c r="A25" s="13" t="s">
        <v>59</v>
      </c>
      <c r="B25" t="s">
        <v>60</v>
      </c>
      <c r="C25" s="11">
        <v>-1350</v>
      </c>
      <c r="D25" s="11">
        <v>0</v>
      </c>
      <c r="E25" s="11">
        <v>0</v>
      </c>
      <c r="F25" s="11">
        <v>-1350</v>
      </c>
      <c r="H25" s="3" t="str">
        <f t="shared" si="0"/>
        <v>30001</v>
      </c>
    </row>
    <row r="26" spans="1:8" hidden="1" x14ac:dyDescent="0.25">
      <c r="A26" s="13" t="s">
        <v>61</v>
      </c>
      <c r="B26" t="s">
        <v>62</v>
      </c>
      <c r="C26" s="11">
        <v>0</v>
      </c>
      <c r="D26" s="11">
        <v>0</v>
      </c>
      <c r="E26" s="11">
        <v>0</v>
      </c>
      <c r="F26" s="11">
        <v>0</v>
      </c>
      <c r="H26" s="3" t="str">
        <f t="shared" si="0"/>
        <v>30001</v>
      </c>
    </row>
    <row r="27" spans="1:8" hidden="1" x14ac:dyDescent="0.25">
      <c r="A27" s="13" t="s">
        <v>63</v>
      </c>
      <c r="B27" t="s">
        <v>64</v>
      </c>
      <c r="C27" s="11">
        <v>33329.440000000002</v>
      </c>
      <c r="D27" s="11">
        <v>21800</v>
      </c>
      <c r="E27" s="11">
        <v>27800</v>
      </c>
      <c r="F27" s="11">
        <v>5529</v>
      </c>
      <c r="H27" s="3" t="str">
        <f t="shared" si="0"/>
        <v>30001</v>
      </c>
    </row>
    <row r="28" spans="1:8" hidden="1" x14ac:dyDescent="0.25">
      <c r="A28" s="13" t="s">
        <v>65</v>
      </c>
      <c r="B28" t="s">
        <v>66</v>
      </c>
      <c r="C28" s="11">
        <v>0</v>
      </c>
      <c r="D28" s="11">
        <v>0</v>
      </c>
      <c r="E28" s="11">
        <v>0</v>
      </c>
      <c r="F28" s="11">
        <v>0</v>
      </c>
      <c r="H28" s="3" t="str">
        <f t="shared" si="0"/>
        <v>30001</v>
      </c>
    </row>
    <row r="29" spans="1:8" hidden="1" x14ac:dyDescent="0.25">
      <c r="A29" s="13" t="s">
        <v>67</v>
      </c>
      <c r="B29" t="s">
        <v>68</v>
      </c>
      <c r="C29" s="11">
        <v>0</v>
      </c>
      <c r="D29" s="11">
        <v>0</v>
      </c>
      <c r="E29" s="11">
        <v>0</v>
      </c>
      <c r="F29" s="11">
        <v>0</v>
      </c>
      <c r="H29" s="3" t="str">
        <f t="shared" si="0"/>
        <v>30001</v>
      </c>
    </row>
    <row r="30" spans="1:8" hidden="1" x14ac:dyDescent="0.25">
      <c r="A30" s="13" t="s">
        <v>69</v>
      </c>
      <c r="B30" t="s">
        <v>70</v>
      </c>
      <c r="C30" s="11">
        <v>541.77</v>
      </c>
      <c r="D30" s="11">
        <v>0</v>
      </c>
      <c r="E30" s="11">
        <v>500</v>
      </c>
      <c r="F30" s="11">
        <v>42</v>
      </c>
      <c r="H30" s="3" t="str">
        <f t="shared" si="0"/>
        <v>30001</v>
      </c>
    </row>
    <row r="31" spans="1:8" hidden="1" x14ac:dyDescent="0.25">
      <c r="A31" s="13" t="s">
        <v>71</v>
      </c>
      <c r="B31" t="s">
        <v>72</v>
      </c>
      <c r="C31" s="11">
        <v>79.349999999999994</v>
      </c>
      <c r="D31" s="11">
        <v>800</v>
      </c>
      <c r="E31" s="11">
        <v>800</v>
      </c>
      <c r="F31" s="11">
        <v>-721</v>
      </c>
      <c r="H31" s="3" t="str">
        <f t="shared" si="0"/>
        <v>30001</v>
      </c>
    </row>
    <row r="32" spans="1:8" hidden="1" x14ac:dyDescent="0.25">
      <c r="A32" s="13" t="s">
        <v>73</v>
      </c>
      <c r="B32" t="s">
        <v>74</v>
      </c>
      <c r="C32" s="11">
        <v>0</v>
      </c>
      <c r="D32" s="11">
        <v>0</v>
      </c>
      <c r="E32" s="11">
        <v>0</v>
      </c>
      <c r="F32" s="11">
        <v>0</v>
      </c>
      <c r="H32" s="3" t="str">
        <f t="shared" si="0"/>
        <v>30001</v>
      </c>
    </row>
    <row r="33" spans="1:8" hidden="1" x14ac:dyDescent="0.25">
      <c r="A33" s="13" t="s">
        <v>75</v>
      </c>
      <c r="B33" t="s">
        <v>76</v>
      </c>
      <c r="C33" s="11">
        <v>0</v>
      </c>
      <c r="D33" s="11">
        <v>0</v>
      </c>
      <c r="E33" s="11">
        <v>0</v>
      </c>
      <c r="F33" s="11">
        <v>0</v>
      </c>
      <c r="H33" s="3" t="str">
        <f t="shared" si="0"/>
        <v>30001</v>
      </c>
    </row>
    <row r="34" spans="1:8" hidden="1" x14ac:dyDescent="0.25">
      <c r="A34" s="13" t="s">
        <v>77</v>
      </c>
      <c r="B34" t="s">
        <v>78</v>
      </c>
      <c r="C34" s="11">
        <v>124.25</v>
      </c>
      <c r="D34" s="11">
        <v>0</v>
      </c>
      <c r="E34" s="11">
        <v>0</v>
      </c>
      <c r="F34" s="11">
        <v>124</v>
      </c>
      <c r="H34" s="3" t="str">
        <f t="shared" si="0"/>
        <v>30001</v>
      </c>
    </row>
    <row r="35" spans="1:8" hidden="1" x14ac:dyDescent="0.25">
      <c r="A35" s="13" t="s">
        <v>79</v>
      </c>
      <c r="B35" t="s">
        <v>80</v>
      </c>
      <c r="C35" s="11">
        <v>814</v>
      </c>
      <c r="D35" s="11">
        <v>300</v>
      </c>
      <c r="E35" s="11">
        <v>300</v>
      </c>
      <c r="F35" s="11">
        <v>514</v>
      </c>
      <c r="H35" s="3" t="str">
        <f t="shared" si="0"/>
        <v>30001</v>
      </c>
    </row>
    <row r="36" spans="1:8" hidden="1" x14ac:dyDescent="0.25">
      <c r="A36" s="13" t="s">
        <v>81</v>
      </c>
      <c r="B36" t="s">
        <v>82</v>
      </c>
      <c r="C36" s="11">
        <v>0</v>
      </c>
      <c r="D36" s="11">
        <v>0</v>
      </c>
      <c r="E36" s="11">
        <v>0</v>
      </c>
      <c r="F36" s="11">
        <v>0</v>
      </c>
      <c r="H36" s="3" t="str">
        <f t="shared" si="0"/>
        <v>30001</v>
      </c>
    </row>
    <row r="37" spans="1:8" hidden="1" x14ac:dyDescent="0.25">
      <c r="A37" s="13" t="s">
        <v>83</v>
      </c>
      <c r="B37" t="s">
        <v>84</v>
      </c>
      <c r="C37" s="11">
        <v>0</v>
      </c>
      <c r="D37" s="11">
        <v>0</v>
      </c>
      <c r="E37" s="11">
        <v>0</v>
      </c>
      <c r="F37" s="11">
        <v>0</v>
      </c>
      <c r="H37" s="3" t="str">
        <f t="shared" si="0"/>
        <v>30001</v>
      </c>
    </row>
    <row r="38" spans="1:8" hidden="1" x14ac:dyDescent="0.25">
      <c r="A38" s="13" t="s">
        <v>85</v>
      </c>
      <c r="B38" t="s">
        <v>86</v>
      </c>
      <c r="C38" s="11">
        <v>-5463.13</v>
      </c>
      <c r="D38" s="11">
        <v>100</v>
      </c>
      <c r="E38" s="11">
        <v>100</v>
      </c>
      <c r="F38" s="11">
        <v>-5563</v>
      </c>
      <c r="H38" s="3" t="str">
        <f t="shared" si="0"/>
        <v>30001</v>
      </c>
    </row>
    <row r="39" spans="1:8" hidden="1" x14ac:dyDescent="0.25">
      <c r="A39" s="13" t="s">
        <v>87</v>
      </c>
      <c r="B39" t="s">
        <v>88</v>
      </c>
      <c r="C39" s="11">
        <v>5600</v>
      </c>
      <c r="D39" s="11">
        <v>57400</v>
      </c>
      <c r="E39" s="11">
        <v>0</v>
      </c>
      <c r="F39" s="11">
        <v>5600</v>
      </c>
      <c r="H39" s="3" t="str">
        <f t="shared" si="0"/>
        <v>30001</v>
      </c>
    </row>
    <row r="40" spans="1:8" hidden="1" x14ac:dyDescent="0.25">
      <c r="A40" s="13" t="s">
        <v>89</v>
      </c>
      <c r="B40" t="s">
        <v>90</v>
      </c>
      <c r="C40" s="11">
        <v>0</v>
      </c>
      <c r="D40" s="11">
        <v>0</v>
      </c>
      <c r="E40" s="11">
        <v>0</v>
      </c>
      <c r="F40" s="11">
        <v>0</v>
      </c>
      <c r="H40" s="3" t="str">
        <f t="shared" si="0"/>
        <v>30001</v>
      </c>
    </row>
    <row r="41" spans="1:8" hidden="1" x14ac:dyDescent="0.25">
      <c r="A41" s="13" t="s">
        <v>91</v>
      </c>
      <c r="B41" t="s">
        <v>92</v>
      </c>
      <c r="C41" s="11">
        <v>0</v>
      </c>
      <c r="D41" s="11">
        <v>0</v>
      </c>
      <c r="E41" s="11">
        <v>0</v>
      </c>
      <c r="F41" s="11">
        <v>0</v>
      </c>
      <c r="H41" s="3" t="str">
        <f t="shared" si="0"/>
        <v>30001</v>
      </c>
    </row>
    <row r="42" spans="1:8" hidden="1" x14ac:dyDescent="0.25">
      <c r="A42" s="13" t="s">
        <v>93</v>
      </c>
      <c r="B42" t="s">
        <v>94</v>
      </c>
      <c r="C42" s="11">
        <v>0</v>
      </c>
      <c r="D42" s="11">
        <v>0</v>
      </c>
      <c r="E42" s="11">
        <v>0</v>
      </c>
      <c r="F42" s="11">
        <v>0</v>
      </c>
      <c r="H42" s="3" t="str">
        <f t="shared" si="0"/>
        <v>30001</v>
      </c>
    </row>
    <row r="43" spans="1:8" hidden="1" x14ac:dyDescent="0.25">
      <c r="A43" s="13" t="s">
        <v>95</v>
      </c>
      <c r="B43" t="s">
        <v>96</v>
      </c>
      <c r="C43" s="11">
        <v>0</v>
      </c>
      <c r="D43" s="11">
        <v>0</v>
      </c>
      <c r="E43" s="11">
        <v>0</v>
      </c>
      <c r="F43" s="11">
        <v>0</v>
      </c>
      <c r="H43" s="3" t="str">
        <f t="shared" si="0"/>
        <v>30001</v>
      </c>
    </row>
    <row r="44" spans="1:8" hidden="1" x14ac:dyDescent="0.25">
      <c r="A44" s="13" t="s">
        <v>97</v>
      </c>
      <c r="B44" t="s">
        <v>98</v>
      </c>
      <c r="C44" s="11">
        <v>0</v>
      </c>
      <c r="D44" s="11">
        <v>0</v>
      </c>
      <c r="E44" s="11">
        <v>0</v>
      </c>
      <c r="F44" s="11">
        <v>0</v>
      </c>
      <c r="H44" s="3" t="str">
        <f t="shared" si="0"/>
        <v>30001</v>
      </c>
    </row>
    <row r="45" spans="1:8" hidden="1" x14ac:dyDescent="0.25">
      <c r="A45" s="13" t="s">
        <v>99</v>
      </c>
      <c r="B45" t="s">
        <v>100</v>
      </c>
      <c r="C45" s="11">
        <v>0</v>
      </c>
      <c r="D45" s="11">
        <v>0</v>
      </c>
      <c r="E45" s="11">
        <v>0</v>
      </c>
      <c r="F45" s="11">
        <v>0</v>
      </c>
      <c r="H45" s="3" t="str">
        <f t="shared" si="0"/>
        <v>30001</v>
      </c>
    </row>
    <row r="46" spans="1:8" hidden="1" x14ac:dyDescent="0.25">
      <c r="A46" s="13" t="s">
        <v>101</v>
      </c>
      <c r="B46" t="s">
        <v>102</v>
      </c>
      <c r="C46" s="11">
        <v>-20</v>
      </c>
      <c r="D46" s="11">
        <v>0</v>
      </c>
      <c r="E46" s="11">
        <v>0</v>
      </c>
      <c r="F46" s="11">
        <v>-20</v>
      </c>
      <c r="H46" s="3" t="str">
        <f t="shared" si="0"/>
        <v>30001</v>
      </c>
    </row>
    <row r="47" spans="1:8" hidden="1" x14ac:dyDescent="0.25">
      <c r="A47" s="13" t="s">
        <v>103</v>
      </c>
      <c r="B47" t="s">
        <v>104</v>
      </c>
      <c r="C47" s="11">
        <v>0</v>
      </c>
      <c r="D47" s="11">
        <v>0</v>
      </c>
      <c r="E47" s="11">
        <v>0</v>
      </c>
      <c r="F47" s="11">
        <v>0</v>
      </c>
      <c r="H47" s="3" t="str">
        <f t="shared" si="0"/>
        <v>30002</v>
      </c>
    </row>
    <row r="48" spans="1:8" hidden="1" x14ac:dyDescent="0.25">
      <c r="A48" s="13" t="s">
        <v>105</v>
      </c>
      <c r="B48" t="s">
        <v>106</v>
      </c>
      <c r="C48" s="11">
        <v>0</v>
      </c>
      <c r="D48" s="11">
        <v>0</v>
      </c>
      <c r="E48" s="11">
        <v>0</v>
      </c>
      <c r="F48" s="11">
        <v>0</v>
      </c>
      <c r="H48" s="3" t="str">
        <f t="shared" si="0"/>
        <v>30002</v>
      </c>
    </row>
    <row r="49" spans="1:8" hidden="1" x14ac:dyDescent="0.25">
      <c r="A49" s="13" t="s">
        <v>107</v>
      </c>
      <c r="B49" t="s">
        <v>108</v>
      </c>
      <c r="C49" s="11">
        <v>0</v>
      </c>
      <c r="D49" s="11">
        <v>0</v>
      </c>
      <c r="E49" s="11">
        <v>0</v>
      </c>
      <c r="F49" s="11">
        <v>0</v>
      </c>
      <c r="H49" s="3" t="str">
        <f t="shared" si="0"/>
        <v>30002</v>
      </c>
    </row>
    <row r="50" spans="1:8" hidden="1" x14ac:dyDescent="0.25">
      <c r="A50" s="13" t="s">
        <v>109</v>
      </c>
      <c r="B50" t="s">
        <v>110</v>
      </c>
      <c r="C50" s="11">
        <v>0</v>
      </c>
      <c r="D50" s="11">
        <v>0</v>
      </c>
      <c r="E50" s="11">
        <v>0</v>
      </c>
      <c r="F50" s="11">
        <v>0</v>
      </c>
      <c r="H50" s="3" t="str">
        <f t="shared" si="0"/>
        <v>30002</v>
      </c>
    </row>
    <row r="51" spans="1:8" hidden="1" x14ac:dyDescent="0.25">
      <c r="A51" s="13" t="s">
        <v>111</v>
      </c>
      <c r="B51" t="s">
        <v>112</v>
      </c>
      <c r="C51" s="11">
        <v>0</v>
      </c>
      <c r="D51" s="11">
        <v>0</v>
      </c>
      <c r="E51" s="11">
        <v>0</v>
      </c>
      <c r="F51" s="11">
        <v>0</v>
      </c>
      <c r="H51" s="3" t="str">
        <f t="shared" si="0"/>
        <v>30002</v>
      </c>
    </row>
    <row r="52" spans="1:8" hidden="1" x14ac:dyDescent="0.25">
      <c r="A52" s="13" t="s">
        <v>113</v>
      </c>
      <c r="B52" t="s">
        <v>114</v>
      </c>
      <c r="C52" s="11">
        <v>21000</v>
      </c>
      <c r="D52" s="11">
        <v>27000</v>
      </c>
      <c r="E52" s="11">
        <v>27000</v>
      </c>
      <c r="F52" s="11">
        <v>-6000</v>
      </c>
      <c r="H52" s="3" t="str">
        <f t="shared" si="0"/>
        <v>30002</v>
      </c>
    </row>
    <row r="53" spans="1:8" hidden="1" x14ac:dyDescent="0.25">
      <c r="A53" s="13" t="s">
        <v>115</v>
      </c>
      <c r="B53" t="s">
        <v>116</v>
      </c>
      <c r="C53" s="11">
        <v>0</v>
      </c>
      <c r="D53" s="11">
        <v>0</v>
      </c>
      <c r="E53" s="11">
        <v>0</v>
      </c>
      <c r="F53" s="11">
        <v>0</v>
      </c>
      <c r="H53" s="3" t="str">
        <f t="shared" si="0"/>
        <v>30002</v>
      </c>
    </row>
    <row r="54" spans="1:8" hidden="1" x14ac:dyDescent="0.25">
      <c r="A54" s="13" t="s">
        <v>117</v>
      </c>
      <c r="B54" t="s">
        <v>118</v>
      </c>
      <c r="C54" s="11">
        <v>0</v>
      </c>
      <c r="D54" s="11">
        <v>0</v>
      </c>
      <c r="E54" s="11">
        <v>0</v>
      </c>
      <c r="F54" s="11">
        <v>0</v>
      </c>
      <c r="H54" s="3" t="str">
        <f t="shared" si="0"/>
        <v>30002</v>
      </c>
    </row>
    <row r="55" spans="1:8" hidden="1" x14ac:dyDescent="0.25">
      <c r="A55" s="13" t="s">
        <v>119</v>
      </c>
      <c r="B55" t="s">
        <v>120</v>
      </c>
      <c r="C55" s="11">
        <v>6700</v>
      </c>
      <c r="D55" s="11">
        <v>0</v>
      </c>
      <c r="E55" s="11">
        <v>6000</v>
      </c>
      <c r="F55" s="11">
        <v>700</v>
      </c>
      <c r="H55" s="3" t="str">
        <f t="shared" si="0"/>
        <v>30002</v>
      </c>
    </row>
    <row r="56" spans="1:8" hidden="1" x14ac:dyDescent="0.25">
      <c r="A56" s="13" t="s">
        <v>121</v>
      </c>
      <c r="B56" t="s">
        <v>122</v>
      </c>
      <c r="C56" s="11">
        <v>0</v>
      </c>
      <c r="D56" s="11">
        <v>0</v>
      </c>
      <c r="E56" s="11">
        <v>0</v>
      </c>
      <c r="F56" s="11">
        <v>0</v>
      </c>
      <c r="H56" s="3" t="str">
        <f t="shared" si="0"/>
        <v>30002</v>
      </c>
    </row>
    <row r="57" spans="1:8" hidden="1" x14ac:dyDescent="0.25">
      <c r="A57" s="13" t="s">
        <v>123</v>
      </c>
      <c r="B57" t="s">
        <v>124</v>
      </c>
      <c r="C57" s="11">
        <v>0</v>
      </c>
      <c r="D57" s="11">
        <v>0</v>
      </c>
      <c r="E57" s="11">
        <v>0</v>
      </c>
      <c r="F57" s="11">
        <v>0</v>
      </c>
      <c r="H57" s="3" t="str">
        <f t="shared" si="0"/>
        <v>30002</v>
      </c>
    </row>
    <row r="58" spans="1:8" hidden="1" x14ac:dyDescent="0.25">
      <c r="A58" s="13" t="s">
        <v>125</v>
      </c>
      <c r="B58" t="s">
        <v>126</v>
      </c>
      <c r="C58" s="11">
        <v>0</v>
      </c>
      <c r="D58" s="11">
        <v>0</v>
      </c>
      <c r="E58" s="11">
        <v>0</v>
      </c>
      <c r="F58" s="11">
        <v>0</v>
      </c>
      <c r="H58" s="3" t="str">
        <f t="shared" si="0"/>
        <v>30002</v>
      </c>
    </row>
    <row r="59" spans="1:8" hidden="1" x14ac:dyDescent="0.25">
      <c r="A59" s="13" t="s">
        <v>127</v>
      </c>
      <c r="B59" t="s">
        <v>128</v>
      </c>
      <c r="C59" s="11">
        <v>0</v>
      </c>
      <c r="D59" s="11">
        <v>0</v>
      </c>
      <c r="E59" s="11">
        <v>0</v>
      </c>
      <c r="F59" s="11">
        <v>0</v>
      </c>
      <c r="H59" s="3" t="str">
        <f t="shared" si="0"/>
        <v>30002</v>
      </c>
    </row>
    <row r="60" spans="1:8" hidden="1" x14ac:dyDescent="0.25">
      <c r="A60" s="13" t="s">
        <v>129</v>
      </c>
      <c r="B60" t="s">
        <v>130</v>
      </c>
      <c r="C60" s="11">
        <v>2166</v>
      </c>
      <c r="D60" s="11">
        <v>0</v>
      </c>
      <c r="E60" s="11">
        <v>0</v>
      </c>
      <c r="F60" s="11">
        <v>2166</v>
      </c>
      <c r="H60" s="3" t="str">
        <f t="shared" si="0"/>
        <v>30002</v>
      </c>
    </row>
    <row r="61" spans="1:8" hidden="1" x14ac:dyDescent="0.25">
      <c r="A61" s="13" t="s">
        <v>131</v>
      </c>
      <c r="B61" t="s">
        <v>132</v>
      </c>
      <c r="C61" s="11">
        <v>45811.5</v>
      </c>
      <c r="D61" s="11">
        <v>46200</v>
      </c>
      <c r="E61" s="11">
        <v>46200</v>
      </c>
      <c r="F61" s="11">
        <v>-388</v>
      </c>
      <c r="H61" s="3" t="str">
        <f t="shared" si="0"/>
        <v>30002</v>
      </c>
    </row>
    <row r="62" spans="1:8" hidden="1" x14ac:dyDescent="0.25">
      <c r="A62" s="13" t="s">
        <v>133</v>
      </c>
      <c r="B62" t="s">
        <v>134</v>
      </c>
      <c r="C62" s="11">
        <v>0</v>
      </c>
      <c r="D62" s="11">
        <v>0</v>
      </c>
      <c r="E62" s="11">
        <v>0</v>
      </c>
      <c r="F62" s="11">
        <v>0</v>
      </c>
      <c r="H62" s="3" t="str">
        <f t="shared" si="0"/>
        <v>30002</v>
      </c>
    </row>
    <row r="63" spans="1:8" hidden="1" x14ac:dyDescent="0.25">
      <c r="A63" s="13" t="s">
        <v>135</v>
      </c>
      <c r="B63" t="s">
        <v>136</v>
      </c>
      <c r="C63" s="11">
        <v>54610</v>
      </c>
      <c r="D63" s="11">
        <v>11600</v>
      </c>
      <c r="E63" s="11">
        <v>11600</v>
      </c>
      <c r="F63" s="11">
        <v>43010</v>
      </c>
      <c r="H63" s="3" t="str">
        <f t="shared" si="0"/>
        <v>30002</v>
      </c>
    </row>
    <row r="64" spans="1:8" hidden="1" x14ac:dyDescent="0.25">
      <c r="A64" s="13" t="s">
        <v>137</v>
      </c>
      <c r="B64" t="s">
        <v>138</v>
      </c>
      <c r="C64" s="11">
        <v>0</v>
      </c>
      <c r="D64" s="11">
        <v>0</v>
      </c>
      <c r="E64" s="11">
        <v>0</v>
      </c>
      <c r="F64" s="11">
        <v>0</v>
      </c>
      <c r="H64" s="3" t="str">
        <f t="shared" si="0"/>
        <v>30002</v>
      </c>
    </row>
    <row r="65" spans="1:8" hidden="1" x14ac:dyDescent="0.25">
      <c r="A65" s="13" t="s">
        <v>139</v>
      </c>
      <c r="B65" t="s">
        <v>140</v>
      </c>
      <c r="C65" s="11">
        <v>3707.79</v>
      </c>
      <c r="D65" s="11">
        <v>5000</v>
      </c>
      <c r="E65" s="11">
        <v>4500</v>
      </c>
      <c r="F65" s="11">
        <v>-792</v>
      </c>
      <c r="H65" s="3" t="str">
        <f t="shared" si="0"/>
        <v>30002</v>
      </c>
    </row>
    <row r="66" spans="1:8" hidden="1" x14ac:dyDescent="0.25">
      <c r="A66" s="13" t="s">
        <v>141</v>
      </c>
      <c r="B66" t="s">
        <v>142</v>
      </c>
      <c r="C66" s="11">
        <v>0</v>
      </c>
      <c r="D66" s="11">
        <v>0</v>
      </c>
      <c r="E66" s="11">
        <v>0</v>
      </c>
      <c r="F66" s="11">
        <v>0</v>
      </c>
      <c r="H66" s="3" t="str">
        <f t="shared" si="0"/>
        <v>30002</v>
      </c>
    </row>
    <row r="67" spans="1:8" hidden="1" x14ac:dyDescent="0.25">
      <c r="A67" s="13" t="s">
        <v>143</v>
      </c>
      <c r="B67" t="s">
        <v>144</v>
      </c>
      <c r="C67" s="11">
        <v>0</v>
      </c>
      <c r="D67" s="11">
        <v>0</v>
      </c>
      <c r="E67" s="11">
        <v>0</v>
      </c>
      <c r="F67" s="11">
        <v>0</v>
      </c>
      <c r="H67" s="3" t="str">
        <f t="shared" si="0"/>
        <v>30002</v>
      </c>
    </row>
    <row r="68" spans="1:8" hidden="1" x14ac:dyDescent="0.25">
      <c r="A68" s="13" t="s">
        <v>145</v>
      </c>
      <c r="B68" t="s">
        <v>146</v>
      </c>
      <c r="C68" s="11">
        <v>0</v>
      </c>
      <c r="D68" s="11">
        <v>0</v>
      </c>
      <c r="E68" s="11">
        <v>0</v>
      </c>
      <c r="F68" s="11">
        <v>0</v>
      </c>
      <c r="H68" s="3" t="str">
        <f t="shared" si="0"/>
        <v>30002</v>
      </c>
    </row>
    <row r="69" spans="1:8" hidden="1" x14ac:dyDescent="0.25">
      <c r="A69" s="13" t="s">
        <v>147</v>
      </c>
      <c r="B69" t="s">
        <v>148</v>
      </c>
      <c r="C69" s="11">
        <v>31835.31</v>
      </c>
      <c r="D69" s="11">
        <v>46000</v>
      </c>
      <c r="E69" s="11">
        <v>42000</v>
      </c>
      <c r="F69" s="11">
        <v>-10165</v>
      </c>
      <c r="H69" s="3" t="str">
        <f t="shared" si="0"/>
        <v>30002</v>
      </c>
    </row>
    <row r="70" spans="1:8" hidden="1" x14ac:dyDescent="0.25">
      <c r="A70" s="13" t="s">
        <v>149</v>
      </c>
      <c r="B70" t="s">
        <v>150</v>
      </c>
      <c r="C70" s="11">
        <v>0</v>
      </c>
      <c r="D70" s="11">
        <v>0</v>
      </c>
      <c r="E70" s="11">
        <v>0</v>
      </c>
      <c r="F70" s="11">
        <v>0</v>
      </c>
      <c r="H70" s="3" t="str">
        <f t="shared" si="0"/>
        <v>30002</v>
      </c>
    </row>
    <row r="71" spans="1:8" hidden="1" x14ac:dyDescent="0.25">
      <c r="A71" s="13" t="s">
        <v>151</v>
      </c>
      <c r="B71" t="s">
        <v>152</v>
      </c>
      <c r="C71" s="11">
        <v>0</v>
      </c>
      <c r="D71" s="11">
        <v>0</v>
      </c>
      <c r="E71" s="11">
        <v>0</v>
      </c>
      <c r="F71" s="11">
        <v>0</v>
      </c>
      <c r="H71" s="3" t="str">
        <f t="shared" si="0"/>
        <v>30002</v>
      </c>
    </row>
    <row r="72" spans="1:8" hidden="1" x14ac:dyDescent="0.25">
      <c r="A72" s="13" t="s">
        <v>153</v>
      </c>
      <c r="B72" t="s">
        <v>154</v>
      </c>
      <c r="C72" s="11">
        <v>0</v>
      </c>
      <c r="D72" s="11">
        <v>0</v>
      </c>
      <c r="E72" s="11">
        <v>0</v>
      </c>
      <c r="F72" s="11">
        <v>0</v>
      </c>
      <c r="H72" s="3" t="str">
        <f t="shared" si="0"/>
        <v>30002</v>
      </c>
    </row>
    <row r="73" spans="1:8" hidden="1" x14ac:dyDescent="0.25">
      <c r="A73" s="13" t="s">
        <v>155</v>
      </c>
      <c r="B73" t="s">
        <v>156</v>
      </c>
      <c r="C73" s="11">
        <v>0</v>
      </c>
      <c r="D73" s="11">
        <v>0</v>
      </c>
      <c r="E73" s="11">
        <v>0</v>
      </c>
      <c r="F73" s="11">
        <v>0</v>
      </c>
      <c r="H73" s="3" t="str">
        <f t="shared" si="0"/>
        <v>30002</v>
      </c>
    </row>
    <row r="74" spans="1:8" hidden="1" x14ac:dyDescent="0.25">
      <c r="A74" s="13" t="s">
        <v>157</v>
      </c>
      <c r="B74" t="s">
        <v>158</v>
      </c>
      <c r="C74" s="11">
        <v>0</v>
      </c>
      <c r="D74" s="11">
        <v>0</v>
      </c>
      <c r="E74" s="11">
        <v>0</v>
      </c>
      <c r="F74" s="11">
        <v>0</v>
      </c>
      <c r="H74" s="3" t="str">
        <f t="shared" ref="H74:H137" si="1">LEFT(A74,5)</f>
        <v>30002</v>
      </c>
    </row>
    <row r="75" spans="1:8" hidden="1" x14ac:dyDescent="0.25">
      <c r="A75" s="13" t="s">
        <v>159</v>
      </c>
      <c r="B75" t="s">
        <v>160</v>
      </c>
      <c r="C75" s="11">
        <v>-141</v>
      </c>
      <c r="D75" s="11">
        <v>0</v>
      </c>
      <c r="E75" s="11">
        <v>0</v>
      </c>
      <c r="F75" s="11">
        <v>-141</v>
      </c>
      <c r="H75" s="3" t="str">
        <f t="shared" si="1"/>
        <v>30002</v>
      </c>
    </row>
    <row r="76" spans="1:8" hidden="1" x14ac:dyDescent="0.25">
      <c r="A76" s="13" t="s">
        <v>161</v>
      </c>
      <c r="B76" t="s">
        <v>162</v>
      </c>
      <c r="C76" s="11">
        <v>0</v>
      </c>
      <c r="D76" s="11">
        <v>0</v>
      </c>
      <c r="E76" s="11">
        <v>0</v>
      </c>
      <c r="F76" s="11">
        <v>0</v>
      </c>
      <c r="H76" s="3" t="str">
        <f t="shared" si="1"/>
        <v>30002</v>
      </c>
    </row>
    <row r="77" spans="1:8" hidden="1" x14ac:dyDescent="0.25">
      <c r="A77" s="13" t="s">
        <v>163</v>
      </c>
      <c r="B77" t="s">
        <v>164</v>
      </c>
      <c r="C77" s="11">
        <v>0</v>
      </c>
      <c r="D77" s="11">
        <v>0</v>
      </c>
      <c r="E77" s="11">
        <v>0</v>
      </c>
      <c r="F77" s="11">
        <v>0</v>
      </c>
      <c r="H77" s="3" t="str">
        <f t="shared" si="1"/>
        <v>30002</v>
      </c>
    </row>
    <row r="78" spans="1:8" hidden="1" x14ac:dyDescent="0.25">
      <c r="A78" s="13" t="s">
        <v>165</v>
      </c>
      <c r="B78" t="s">
        <v>166</v>
      </c>
      <c r="C78" s="11">
        <v>0</v>
      </c>
      <c r="D78" s="11">
        <v>0</v>
      </c>
      <c r="E78" s="11">
        <v>0</v>
      </c>
      <c r="F78" s="11">
        <v>0</v>
      </c>
      <c r="H78" s="3" t="str">
        <f t="shared" si="1"/>
        <v>30002</v>
      </c>
    </row>
    <row r="79" spans="1:8" hidden="1" x14ac:dyDescent="0.25">
      <c r="A79" s="13" t="s">
        <v>167</v>
      </c>
      <c r="B79" t="s">
        <v>168</v>
      </c>
      <c r="C79" s="11">
        <v>0</v>
      </c>
      <c r="D79" s="11">
        <v>0</v>
      </c>
      <c r="E79" s="11">
        <v>0</v>
      </c>
      <c r="F79" s="11">
        <v>0</v>
      </c>
      <c r="H79" s="3" t="str">
        <f t="shared" si="1"/>
        <v>30002</v>
      </c>
    </row>
    <row r="80" spans="1:8" hidden="1" x14ac:dyDescent="0.25">
      <c r="A80" s="13" t="s">
        <v>169</v>
      </c>
      <c r="B80" t="s">
        <v>170</v>
      </c>
      <c r="C80" s="11">
        <v>0</v>
      </c>
      <c r="D80" s="11">
        <v>100</v>
      </c>
      <c r="E80" s="11">
        <v>100</v>
      </c>
      <c r="F80" s="11">
        <v>-100</v>
      </c>
      <c r="H80" s="3" t="str">
        <f t="shared" si="1"/>
        <v>30002</v>
      </c>
    </row>
    <row r="81" spans="1:8" hidden="1" x14ac:dyDescent="0.25">
      <c r="A81" s="13" t="s">
        <v>171</v>
      </c>
      <c r="B81" t="s">
        <v>172</v>
      </c>
      <c r="C81" s="11">
        <v>0</v>
      </c>
      <c r="D81" s="11">
        <v>0</v>
      </c>
      <c r="E81" s="11">
        <v>0</v>
      </c>
      <c r="F81" s="11">
        <v>0</v>
      </c>
      <c r="H81" s="3" t="str">
        <f t="shared" si="1"/>
        <v>30002</v>
      </c>
    </row>
    <row r="82" spans="1:8" hidden="1" x14ac:dyDescent="0.25">
      <c r="A82" s="13" t="s">
        <v>173</v>
      </c>
      <c r="B82" t="s">
        <v>174</v>
      </c>
      <c r="C82" s="11">
        <v>0</v>
      </c>
      <c r="D82" s="11">
        <v>0</v>
      </c>
      <c r="E82" s="11">
        <v>0</v>
      </c>
      <c r="F82" s="11">
        <v>0</v>
      </c>
      <c r="H82" s="3" t="str">
        <f t="shared" si="1"/>
        <v>30002</v>
      </c>
    </row>
    <row r="83" spans="1:8" hidden="1" x14ac:dyDescent="0.25">
      <c r="A83" s="13" t="s">
        <v>175</v>
      </c>
      <c r="B83" t="s">
        <v>176</v>
      </c>
      <c r="C83" s="11">
        <v>390227.5</v>
      </c>
      <c r="D83" s="11">
        <v>419700</v>
      </c>
      <c r="E83" s="11">
        <v>391300</v>
      </c>
      <c r="F83" s="11">
        <v>-1072</v>
      </c>
      <c r="H83" s="3" t="str">
        <f t="shared" si="1"/>
        <v>30002</v>
      </c>
    </row>
    <row r="84" spans="1:8" hidden="1" x14ac:dyDescent="0.25">
      <c r="A84" s="13" t="s">
        <v>177</v>
      </c>
      <c r="B84" t="s">
        <v>178</v>
      </c>
      <c r="C84" s="11">
        <v>273004.03999999998</v>
      </c>
      <c r="D84" s="11">
        <v>248300</v>
      </c>
      <c r="E84" s="11">
        <v>215600</v>
      </c>
      <c r="F84" s="11">
        <v>57404</v>
      </c>
      <c r="H84" s="3" t="str">
        <f t="shared" si="1"/>
        <v>30002</v>
      </c>
    </row>
    <row r="85" spans="1:8" hidden="1" x14ac:dyDescent="0.25">
      <c r="A85" s="13" t="s">
        <v>179</v>
      </c>
      <c r="B85" t="s">
        <v>180</v>
      </c>
      <c r="C85" s="11">
        <v>0</v>
      </c>
      <c r="D85" s="11">
        <v>0</v>
      </c>
      <c r="E85" s="11">
        <v>0</v>
      </c>
      <c r="F85" s="11">
        <v>0</v>
      </c>
      <c r="H85" s="3" t="str">
        <f t="shared" si="1"/>
        <v>30002</v>
      </c>
    </row>
    <row r="86" spans="1:8" hidden="1" x14ac:dyDescent="0.25">
      <c r="A86" s="13" t="s">
        <v>181</v>
      </c>
      <c r="B86" t="s">
        <v>182</v>
      </c>
      <c r="C86" s="11">
        <v>0</v>
      </c>
      <c r="D86" s="11">
        <v>0</v>
      </c>
      <c r="E86" s="11">
        <v>0</v>
      </c>
      <c r="F86" s="11">
        <v>0</v>
      </c>
      <c r="H86" s="3" t="str">
        <f t="shared" si="1"/>
        <v>30002</v>
      </c>
    </row>
    <row r="87" spans="1:8" hidden="1" x14ac:dyDescent="0.25">
      <c r="A87" s="13" t="s">
        <v>183</v>
      </c>
      <c r="B87" t="s">
        <v>184</v>
      </c>
      <c r="C87" s="11">
        <v>0</v>
      </c>
      <c r="D87" s="11">
        <v>100</v>
      </c>
      <c r="E87" s="11">
        <v>200</v>
      </c>
      <c r="F87" s="11">
        <v>-200</v>
      </c>
      <c r="H87" s="3" t="str">
        <f t="shared" si="1"/>
        <v>30002</v>
      </c>
    </row>
    <row r="88" spans="1:8" hidden="1" x14ac:dyDescent="0.25">
      <c r="A88" s="13" t="s">
        <v>185</v>
      </c>
      <c r="B88" t="s">
        <v>186</v>
      </c>
      <c r="C88" s="11">
        <v>0</v>
      </c>
      <c r="D88" s="11">
        <v>0</v>
      </c>
      <c r="E88" s="11">
        <v>0</v>
      </c>
      <c r="F88" s="11">
        <v>0</v>
      </c>
      <c r="H88" s="3" t="str">
        <f t="shared" si="1"/>
        <v>30002</v>
      </c>
    </row>
    <row r="89" spans="1:8" hidden="1" x14ac:dyDescent="0.25">
      <c r="A89" s="13" t="s">
        <v>187</v>
      </c>
      <c r="B89" t="s">
        <v>188</v>
      </c>
      <c r="C89" s="11">
        <v>19930.240000000002</v>
      </c>
      <c r="D89" s="11">
        <v>0</v>
      </c>
      <c r="E89" s="11">
        <v>0</v>
      </c>
      <c r="F89" s="11">
        <v>19930</v>
      </c>
      <c r="H89" s="3" t="str">
        <f t="shared" si="1"/>
        <v>30002</v>
      </c>
    </row>
    <row r="90" spans="1:8" hidden="1" x14ac:dyDescent="0.25">
      <c r="A90" s="13" t="s">
        <v>189</v>
      </c>
      <c r="B90" t="s">
        <v>190</v>
      </c>
      <c r="C90" s="11">
        <v>0</v>
      </c>
      <c r="D90" s="11">
        <v>0</v>
      </c>
      <c r="E90" s="11">
        <v>0</v>
      </c>
      <c r="F90" s="11">
        <v>0</v>
      </c>
      <c r="H90" s="3" t="str">
        <f t="shared" si="1"/>
        <v>30002</v>
      </c>
    </row>
    <row r="91" spans="1:8" hidden="1" x14ac:dyDescent="0.25">
      <c r="A91" s="13" t="s">
        <v>191</v>
      </c>
      <c r="B91" t="s">
        <v>192</v>
      </c>
      <c r="C91" s="11">
        <v>-1.97</v>
      </c>
      <c r="D91" s="11">
        <v>0</v>
      </c>
      <c r="E91" s="11">
        <v>0</v>
      </c>
      <c r="F91" s="11">
        <v>-2</v>
      </c>
      <c r="H91" s="3" t="str">
        <f t="shared" si="1"/>
        <v>30002</v>
      </c>
    </row>
    <row r="92" spans="1:8" hidden="1" x14ac:dyDescent="0.25">
      <c r="A92" s="13" t="s">
        <v>193</v>
      </c>
      <c r="B92" t="s">
        <v>194</v>
      </c>
      <c r="C92" s="11">
        <v>0</v>
      </c>
      <c r="D92" s="11">
        <v>0</v>
      </c>
      <c r="E92" s="11">
        <v>0</v>
      </c>
      <c r="F92" s="11">
        <v>0</v>
      </c>
      <c r="H92" s="3" t="str">
        <f t="shared" si="1"/>
        <v>30002</v>
      </c>
    </row>
    <row r="93" spans="1:8" hidden="1" x14ac:dyDescent="0.25">
      <c r="A93" s="13" t="s">
        <v>195</v>
      </c>
      <c r="B93" t="s">
        <v>196</v>
      </c>
      <c r="C93" s="11">
        <v>0</v>
      </c>
      <c r="D93" s="11">
        <v>0</v>
      </c>
      <c r="E93" s="11">
        <v>0</v>
      </c>
      <c r="F93" s="11">
        <v>0</v>
      </c>
      <c r="H93" s="3" t="str">
        <f t="shared" si="1"/>
        <v>30002</v>
      </c>
    </row>
    <row r="94" spans="1:8" hidden="1" x14ac:dyDescent="0.25">
      <c r="A94" s="13" t="s">
        <v>197</v>
      </c>
      <c r="B94" t="s">
        <v>198</v>
      </c>
      <c r="C94" s="11">
        <v>0</v>
      </c>
      <c r="D94" s="11">
        <v>0</v>
      </c>
      <c r="E94" s="11">
        <v>0</v>
      </c>
      <c r="F94" s="11">
        <v>0</v>
      </c>
      <c r="H94" s="3" t="str">
        <f t="shared" si="1"/>
        <v>30002</v>
      </c>
    </row>
    <row r="95" spans="1:8" hidden="1" x14ac:dyDescent="0.25">
      <c r="A95" s="13" t="s">
        <v>199</v>
      </c>
      <c r="B95" t="s">
        <v>200</v>
      </c>
      <c r="C95" s="11">
        <v>593</v>
      </c>
      <c r="D95" s="11">
        <v>0</v>
      </c>
      <c r="E95" s="11">
        <v>0</v>
      </c>
      <c r="F95" s="11">
        <v>593</v>
      </c>
      <c r="H95" s="3" t="str">
        <f t="shared" si="1"/>
        <v>30002</v>
      </c>
    </row>
    <row r="96" spans="1:8" hidden="1" x14ac:dyDescent="0.25">
      <c r="A96" s="13" t="s">
        <v>201</v>
      </c>
      <c r="B96" t="s">
        <v>202</v>
      </c>
      <c r="C96" s="11">
        <v>0</v>
      </c>
      <c r="D96" s="11">
        <v>0</v>
      </c>
      <c r="E96" s="11">
        <v>0</v>
      </c>
      <c r="F96" s="11">
        <v>0</v>
      </c>
      <c r="H96" s="3" t="str">
        <f t="shared" si="1"/>
        <v>30002</v>
      </c>
    </row>
    <row r="97" spans="1:8" hidden="1" x14ac:dyDescent="0.25">
      <c r="A97" s="13" t="s">
        <v>203</v>
      </c>
      <c r="B97" t="s">
        <v>204</v>
      </c>
      <c r="C97" s="11">
        <v>0</v>
      </c>
      <c r="D97" s="11">
        <v>0</v>
      </c>
      <c r="E97" s="11">
        <v>0</v>
      </c>
      <c r="F97" s="11">
        <v>0</v>
      </c>
      <c r="H97" s="3" t="str">
        <f t="shared" si="1"/>
        <v>30002</v>
      </c>
    </row>
    <row r="98" spans="1:8" hidden="1" x14ac:dyDescent="0.25">
      <c r="A98" s="13" t="s">
        <v>205</v>
      </c>
      <c r="B98" t="s">
        <v>206</v>
      </c>
      <c r="C98" s="11">
        <v>0</v>
      </c>
      <c r="D98" s="11">
        <v>0</v>
      </c>
      <c r="E98" s="11">
        <v>0</v>
      </c>
      <c r="F98" s="11">
        <v>0</v>
      </c>
      <c r="H98" s="3" t="str">
        <f t="shared" si="1"/>
        <v>30002</v>
      </c>
    </row>
    <row r="99" spans="1:8" hidden="1" x14ac:dyDescent="0.25">
      <c r="A99" s="13" t="s">
        <v>207</v>
      </c>
      <c r="B99" t="s">
        <v>208</v>
      </c>
      <c r="C99" s="11">
        <v>0</v>
      </c>
      <c r="D99" s="11">
        <v>0</v>
      </c>
      <c r="E99" s="11">
        <v>0</v>
      </c>
      <c r="F99" s="11">
        <v>0</v>
      </c>
      <c r="H99" s="3" t="str">
        <f t="shared" si="1"/>
        <v>30002</v>
      </c>
    </row>
    <row r="100" spans="1:8" hidden="1" x14ac:dyDescent="0.25">
      <c r="A100" s="13" t="s">
        <v>209</v>
      </c>
      <c r="B100" t="s">
        <v>210</v>
      </c>
      <c r="C100" s="11">
        <v>0</v>
      </c>
      <c r="D100" s="11">
        <v>0</v>
      </c>
      <c r="E100" s="11">
        <v>0</v>
      </c>
      <c r="F100" s="11">
        <v>0</v>
      </c>
      <c r="H100" s="3" t="str">
        <f t="shared" si="1"/>
        <v>30002</v>
      </c>
    </row>
    <row r="101" spans="1:8" hidden="1" x14ac:dyDescent="0.25">
      <c r="A101" s="13" t="s">
        <v>211</v>
      </c>
      <c r="B101" t="s">
        <v>212</v>
      </c>
      <c r="C101" s="11">
        <v>-9234.5</v>
      </c>
      <c r="D101" s="11">
        <v>0</v>
      </c>
      <c r="E101" s="11">
        <v>0</v>
      </c>
      <c r="F101" s="11">
        <v>-9235</v>
      </c>
      <c r="H101" s="3" t="str">
        <f t="shared" si="1"/>
        <v>30002</v>
      </c>
    </row>
    <row r="102" spans="1:8" hidden="1" x14ac:dyDescent="0.25">
      <c r="A102" s="13" t="s">
        <v>213</v>
      </c>
      <c r="B102" t="s">
        <v>214</v>
      </c>
      <c r="C102" s="11">
        <v>0</v>
      </c>
      <c r="D102" s="11">
        <v>0</v>
      </c>
      <c r="E102" s="11">
        <v>0</v>
      </c>
      <c r="F102" s="11">
        <v>0</v>
      </c>
      <c r="H102" s="3" t="str">
        <f t="shared" si="1"/>
        <v>30002</v>
      </c>
    </row>
    <row r="103" spans="1:8" hidden="1" x14ac:dyDescent="0.25">
      <c r="A103" s="13" t="s">
        <v>215</v>
      </c>
      <c r="B103" t="s">
        <v>216</v>
      </c>
      <c r="C103" s="11">
        <v>7011.82</v>
      </c>
      <c r="D103" s="11">
        <v>0</v>
      </c>
      <c r="E103" s="11">
        <v>0</v>
      </c>
      <c r="F103" s="11">
        <v>7012</v>
      </c>
      <c r="H103" s="3" t="str">
        <f t="shared" si="1"/>
        <v>30002</v>
      </c>
    </row>
    <row r="104" spans="1:8" hidden="1" x14ac:dyDescent="0.25">
      <c r="A104" s="13" t="s">
        <v>217</v>
      </c>
      <c r="B104" t="s">
        <v>218</v>
      </c>
      <c r="C104" s="11">
        <v>0</v>
      </c>
      <c r="D104" s="11">
        <v>0</v>
      </c>
      <c r="E104" s="11">
        <v>0</v>
      </c>
      <c r="F104" s="11">
        <v>0</v>
      </c>
      <c r="H104" s="3" t="str">
        <f t="shared" si="1"/>
        <v>30002</v>
      </c>
    </row>
    <row r="105" spans="1:8" hidden="1" x14ac:dyDescent="0.25">
      <c r="A105" s="13" t="s">
        <v>219</v>
      </c>
      <c r="B105" t="s">
        <v>220</v>
      </c>
      <c r="C105" s="11">
        <v>0</v>
      </c>
      <c r="D105" s="11">
        <v>0</v>
      </c>
      <c r="E105" s="11">
        <v>0</v>
      </c>
      <c r="F105" s="11">
        <v>0</v>
      </c>
      <c r="H105" s="3" t="str">
        <f t="shared" si="1"/>
        <v>30002</v>
      </c>
    </row>
    <row r="106" spans="1:8" hidden="1" x14ac:dyDescent="0.25">
      <c r="A106" s="13" t="s">
        <v>221</v>
      </c>
      <c r="B106" t="s">
        <v>222</v>
      </c>
      <c r="C106" s="11">
        <v>0</v>
      </c>
      <c r="D106" s="11">
        <v>0</v>
      </c>
      <c r="E106" s="11">
        <v>0</v>
      </c>
      <c r="F106" s="11">
        <v>0</v>
      </c>
      <c r="H106" s="3" t="str">
        <f t="shared" si="1"/>
        <v>30002</v>
      </c>
    </row>
    <row r="107" spans="1:8" hidden="1" x14ac:dyDescent="0.25">
      <c r="A107" s="13" t="s">
        <v>223</v>
      </c>
      <c r="B107" t="s">
        <v>224</v>
      </c>
      <c r="C107" s="11">
        <v>0</v>
      </c>
      <c r="D107" s="11">
        <v>0</v>
      </c>
      <c r="E107" s="11">
        <v>0</v>
      </c>
      <c r="F107" s="11">
        <v>0</v>
      </c>
      <c r="H107" s="3" t="str">
        <f t="shared" si="1"/>
        <v>30002</v>
      </c>
    </row>
    <row r="108" spans="1:8" hidden="1" x14ac:dyDescent="0.25">
      <c r="A108" s="13" t="s">
        <v>225</v>
      </c>
      <c r="B108" t="s">
        <v>226</v>
      </c>
      <c r="C108" s="11">
        <v>0</v>
      </c>
      <c r="D108" s="11">
        <v>0</v>
      </c>
      <c r="E108" s="11">
        <v>0</v>
      </c>
      <c r="F108" s="11">
        <v>0</v>
      </c>
      <c r="H108" s="3" t="str">
        <f t="shared" si="1"/>
        <v>30002</v>
      </c>
    </row>
    <row r="109" spans="1:8" hidden="1" x14ac:dyDescent="0.25">
      <c r="A109" s="13" t="s">
        <v>227</v>
      </c>
      <c r="B109" t="s">
        <v>228</v>
      </c>
      <c r="C109" s="11">
        <v>0</v>
      </c>
      <c r="D109" s="11">
        <v>0</v>
      </c>
      <c r="E109" s="11">
        <v>0</v>
      </c>
      <c r="F109" s="11">
        <v>0</v>
      </c>
      <c r="H109" s="3" t="str">
        <f t="shared" si="1"/>
        <v>30002</v>
      </c>
    </row>
    <row r="110" spans="1:8" hidden="1" x14ac:dyDescent="0.25">
      <c r="A110" s="13" t="s">
        <v>229</v>
      </c>
      <c r="B110" t="s">
        <v>230</v>
      </c>
      <c r="C110" s="11">
        <v>0</v>
      </c>
      <c r="D110" s="11">
        <v>0</v>
      </c>
      <c r="E110" s="11">
        <v>0</v>
      </c>
      <c r="F110" s="11">
        <v>0</v>
      </c>
      <c r="H110" s="3" t="str">
        <f t="shared" si="1"/>
        <v>30002</v>
      </c>
    </row>
    <row r="111" spans="1:8" hidden="1" x14ac:dyDescent="0.25">
      <c r="A111" s="13" t="s">
        <v>231</v>
      </c>
      <c r="B111" t="s">
        <v>232</v>
      </c>
      <c r="C111" s="11">
        <v>0</v>
      </c>
      <c r="D111" s="11">
        <v>0</v>
      </c>
      <c r="E111" s="11">
        <v>0</v>
      </c>
      <c r="F111" s="11">
        <v>0</v>
      </c>
      <c r="H111" s="3" t="str">
        <f t="shared" si="1"/>
        <v>30002</v>
      </c>
    </row>
    <row r="112" spans="1:8" hidden="1" x14ac:dyDescent="0.25">
      <c r="A112" s="13" t="s">
        <v>233</v>
      </c>
      <c r="B112" t="s">
        <v>234</v>
      </c>
      <c r="C112" s="11">
        <v>-8864</v>
      </c>
      <c r="D112" s="11">
        <v>0</v>
      </c>
      <c r="E112" s="11">
        <v>0</v>
      </c>
      <c r="F112" s="11">
        <v>-8864</v>
      </c>
      <c r="H112" s="3" t="str">
        <f t="shared" si="1"/>
        <v>30002</v>
      </c>
    </row>
    <row r="113" spans="1:8" hidden="1" x14ac:dyDescent="0.25">
      <c r="A113" s="13" t="s">
        <v>235</v>
      </c>
      <c r="B113" t="s">
        <v>236</v>
      </c>
      <c r="C113" s="11">
        <v>0</v>
      </c>
      <c r="D113" s="11">
        <v>0</v>
      </c>
      <c r="E113" s="11">
        <v>0</v>
      </c>
      <c r="F113" s="11">
        <v>0</v>
      </c>
      <c r="H113" s="3" t="str">
        <f t="shared" si="1"/>
        <v>30002</v>
      </c>
    </row>
    <row r="114" spans="1:8" hidden="1" x14ac:dyDescent="0.25">
      <c r="A114" s="13" t="s">
        <v>237</v>
      </c>
      <c r="B114" t="s">
        <v>238</v>
      </c>
      <c r="C114" s="11">
        <v>-5300</v>
      </c>
      <c r="D114" s="11">
        <v>0</v>
      </c>
      <c r="E114" s="11">
        <v>0</v>
      </c>
      <c r="F114" s="11">
        <v>-5300</v>
      </c>
      <c r="H114" s="3" t="str">
        <f t="shared" si="1"/>
        <v>30002</v>
      </c>
    </row>
    <row r="115" spans="1:8" hidden="1" x14ac:dyDescent="0.25">
      <c r="A115" s="13" t="s">
        <v>239</v>
      </c>
      <c r="B115" t="s">
        <v>240</v>
      </c>
      <c r="C115" s="11">
        <v>0</v>
      </c>
      <c r="D115" s="11">
        <v>0</v>
      </c>
      <c r="E115" s="11">
        <v>0</v>
      </c>
      <c r="F115" s="11">
        <v>0</v>
      </c>
      <c r="H115" s="3" t="str">
        <f t="shared" si="1"/>
        <v>30002</v>
      </c>
    </row>
    <row r="116" spans="1:8" hidden="1" x14ac:dyDescent="0.25">
      <c r="A116" s="13" t="s">
        <v>241</v>
      </c>
      <c r="B116" t="s">
        <v>126</v>
      </c>
      <c r="C116" s="11">
        <v>0</v>
      </c>
      <c r="D116" s="11">
        <v>0</v>
      </c>
      <c r="E116" s="11">
        <v>0</v>
      </c>
      <c r="F116" s="11">
        <v>0</v>
      </c>
      <c r="H116" s="3" t="str">
        <f t="shared" si="1"/>
        <v>30002</v>
      </c>
    </row>
    <row r="117" spans="1:8" hidden="1" x14ac:dyDescent="0.25">
      <c r="A117" s="13" t="s">
        <v>242</v>
      </c>
      <c r="B117" t="s">
        <v>243</v>
      </c>
      <c r="C117" s="11">
        <v>-3470.61</v>
      </c>
      <c r="D117" s="11">
        <v>-2600</v>
      </c>
      <c r="E117" s="11">
        <v>-3500</v>
      </c>
      <c r="F117" s="11">
        <v>29</v>
      </c>
      <c r="H117" s="3" t="str">
        <f t="shared" si="1"/>
        <v>30002</v>
      </c>
    </row>
    <row r="118" spans="1:8" hidden="1" x14ac:dyDescent="0.25">
      <c r="A118" s="13" t="s">
        <v>244</v>
      </c>
      <c r="B118" t="s">
        <v>245</v>
      </c>
      <c r="C118" s="11">
        <v>0</v>
      </c>
      <c r="D118" s="11">
        <v>0</v>
      </c>
      <c r="E118" s="11">
        <v>0</v>
      </c>
      <c r="F118" s="11">
        <v>0</v>
      </c>
      <c r="H118" s="3" t="str">
        <f t="shared" si="1"/>
        <v>30002</v>
      </c>
    </row>
    <row r="119" spans="1:8" hidden="1" x14ac:dyDescent="0.25">
      <c r="A119" s="13" t="s">
        <v>246</v>
      </c>
      <c r="B119" t="s">
        <v>247</v>
      </c>
      <c r="C119" s="11">
        <v>0</v>
      </c>
      <c r="D119" s="11">
        <v>0</v>
      </c>
      <c r="E119" s="11">
        <v>0</v>
      </c>
      <c r="F119" s="11">
        <v>0</v>
      </c>
      <c r="H119" s="3" t="str">
        <f t="shared" si="1"/>
        <v>30002</v>
      </c>
    </row>
    <row r="120" spans="1:8" hidden="1" x14ac:dyDescent="0.25">
      <c r="A120" s="13" t="s">
        <v>248</v>
      </c>
      <c r="B120" t="s">
        <v>249</v>
      </c>
      <c r="C120" s="11">
        <v>0</v>
      </c>
      <c r="D120" s="11">
        <v>0</v>
      </c>
      <c r="E120" s="11">
        <v>0</v>
      </c>
      <c r="F120" s="11">
        <v>0</v>
      </c>
      <c r="H120" s="3" t="str">
        <f t="shared" si="1"/>
        <v>30002</v>
      </c>
    </row>
    <row r="121" spans="1:8" hidden="1" x14ac:dyDescent="0.25">
      <c r="A121" s="13" t="s">
        <v>250</v>
      </c>
      <c r="B121" t="s">
        <v>251</v>
      </c>
      <c r="C121" s="11">
        <v>0</v>
      </c>
      <c r="D121" s="11">
        <v>0</v>
      </c>
      <c r="E121" s="11">
        <v>0</v>
      </c>
      <c r="F121" s="11">
        <v>0</v>
      </c>
      <c r="H121" s="3" t="str">
        <f t="shared" si="1"/>
        <v>30002</v>
      </c>
    </row>
    <row r="122" spans="1:8" hidden="1" x14ac:dyDescent="0.25">
      <c r="A122" s="13" t="s">
        <v>252</v>
      </c>
      <c r="B122" t="s">
        <v>253</v>
      </c>
      <c r="C122" s="11">
        <v>-4</v>
      </c>
      <c r="D122" s="11">
        <v>0</v>
      </c>
      <c r="E122" s="11">
        <v>0</v>
      </c>
      <c r="F122" s="11">
        <v>-4</v>
      </c>
      <c r="H122" s="3" t="str">
        <f t="shared" si="1"/>
        <v>30002</v>
      </c>
    </row>
    <row r="123" spans="1:8" hidden="1" x14ac:dyDescent="0.25">
      <c r="A123" s="13" t="s">
        <v>254</v>
      </c>
      <c r="B123" t="s">
        <v>255</v>
      </c>
      <c r="C123" s="11">
        <v>0</v>
      </c>
      <c r="D123" s="11">
        <v>0</v>
      </c>
      <c r="E123" s="11">
        <v>0</v>
      </c>
      <c r="F123" s="11">
        <v>0</v>
      </c>
      <c r="H123" s="3" t="str">
        <f t="shared" si="1"/>
        <v>30002</v>
      </c>
    </row>
    <row r="124" spans="1:8" hidden="1" x14ac:dyDescent="0.25">
      <c r="A124" s="13" t="s">
        <v>256</v>
      </c>
      <c r="B124" t="s">
        <v>257</v>
      </c>
      <c r="C124" s="11">
        <v>0</v>
      </c>
      <c r="D124" s="11">
        <v>0</v>
      </c>
      <c r="E124" s="11">
        <v>0</v>
      </c>
      <c r="F124" s="11">
        <v>0</v>
      </c>
      <c r="H124" s="3" t="str">
        <f t="shared" si="1"/>
        <v>30002</v>
      </c>
    </row>
    <row r="125" spans="1:8" hidden="1" x14ac:dyDescent="0.25">
      <c r="A125" s="13" t="s">
        <v>258</v>
      </c>
      <c r="B125" t="s">
        <v>259</v>
      </c>
      <c r="C125" s="11">
        <v>0</v>
      </c>
      <c r="D125" s="11">
        <v>0</v>
      </c>
      <c r="E125" s="11">
        <v>0</v>
      </c>
      <c r="F125" s="11">
        <v>0</v>
      </c>
      <c r="H125" s="3" t="str">
        <f t="shared" si="1"/>
        <v>30002</v>
      </c>
    </row>
    <row r="126" spans="1:8" hidden="1" x14ac:dyDescent="0.25">
      <c r="A126" s="13" t="s">
        <v>260</v>
      </c>
      <c r="B126" t="s">
        <v>261</v>
      </c>
      <c r="C126" s="11">
        <v>0</v>
      </c>
      <c r="D126" s="11">
        <v>0</v>
      </c>
      <c r="E126" s="11">
        <v>0</v>
      </c>
      <c r="F126" s="11">
        <v>0</v>
      </c>
      <c r="H126" s="3" t="str">
        <f t="shared" si="1"/>
        <v>30002</v>
      </c>
    </row>
    <row r="127" spans="1:8" hidden="1" x14ac:dyDescent="0.25">
      <c r="A127" s="13" t="s">
        <v>262</v>
      </c>
      <c r="B127" t="s">
        <v>263</v>
      </c>
      <c r="C127" s="11">
        <v>0</v>
      </c>
      <c r="D127" s="11">
        <v>-20000</v>
      </c>
      <c r="E127" s="11">
        <v>0</v>
      </c>
      <c r="F127" s="11">
        <v>0</v>
      </c>
      <c r="H127" s="3" t="str">
        <f t="shared" si="1"/>
        <v>30002</v>
      </c>
    </row>
    <row r="128" spans="1:8" hidden="1" x14ac:dyDescent="0.25">
      <c r="A128" s="13" t="s">
        <v>264</v>
      </c>
      <c r="B128" t="s">
        <v>265</v>
      </c>
      <c r="C128" s="11">
        <v>-385000</v>
      </c>
      <c r="D128" s="11">
        <v>-300000</v>
      </c>
      <c r="E128" s="11">
        <v>-300000</v>
      </c>
      <c r="F128" s="11">
        <v>-85000</v>
      </c>
      <c r="H128" s="3" t="str">
        <f t="shared" si="1"/>
        <v>30002</v>
      </c>
    </row>
    <row r="129" spans="1:8" hidden="1" x14ac:dyDescent="0.25">
      <c r="A129" s="13" t="s">
        <v>266</v>
      </c>
      <c r="B129" t="s">
        <v>267</v>
      </c>
      <c r="C129" s="11">
        <v>0</v>
      </c>
      <c r="D129" s="11">
        <v>0</v>
      </c>
      <c r="E129" s="11">
        <v>0</v>
      </c>
      <c r="F129" s="11">
        <v>0</v>
      </c>
      <c r="H129" s="3" t="str">
        <f t="shared" si="1"/>
        <v>30002</v>
      </c>
    </row>
    <row r="130" spans="1:8" hidden="1" x14ac:dyDescent="0.25">
      <c r="A130" s="13" t="s">
        <v>268</v>
      </c>
      <c r="B130" t="s">
        <v>269</v>
      </c>
      <c r="C130" s="11">
        <v>-283.23</v>
      </c>
      <c r="D130" s="11">
        <v>0</v>
      </c>
      <c r="E130" s="11">
        <v>0</v>
      </c>
      <c r="F130" s="11">
        <v>-283</v>
      </c>
      <c r="H130" s="3" t="str">
        <f t="shared" si="1"/>
        <v>30002</v>
      </c>
    </row>
    <row r="131" spans="1:8" hidden="1" x14ac:dyDescent="0.25">
      <c r="A131" s="13" t="s">
        <v>270</v>
      </c>
      <c r="B131" t="s">
        <v>271</v>
      </c>
      <c r="C131" s="11">
        <v>0</v>
      </c>
      <c r="D131" s="11">
        <v>0</v>
      </c>
      <c r="E131" s="11">
        <v>0</v>
      </c>
      <c r="F131" s="11">
        <v>0</v>
      </c>
      <c r="H131" s="3" t="str">
        <f t="shared" si="1"/>
        <v>30002</v>
      </c>
    </row>
    <row r="132" spans="1:8" hidden="1" x14ac:dyDescent="0.25">
      <c r="A132" s="13" t="s">
        <v>272</v>
      </c>
      <c r="B132" t="s">
        <v>273</v>
      </c>
      <c r="C132" s="11">
        <v>0</v>
      </c>
      <c r="D132" s="11">
        <v>0</v>
      </c>
      <c r="E132" s="11">
        <v>0</v>
      </c>
      <c r="F132" s="11">
        <v>0</v>
      </c>
      <c r="H132" s="3" t="str">
        <f t="shared" si="1"/>
        <v>30002</v>
      </c>
    </row>
    <row r="133" spans="1:8" hidden="1" x14ac:dyDescent="0.25">
      <c r="A133" s="13" t="s">
        <v>274</v>
      </c>
      <c r="B133" t="s">
        <v>275</v>
      </c>
      <c r="C133" s="11">
        <v>0</v>
      </c>
      <c r="D133" s="11">
        <v>0</v>
      </c>
      <c r="E133" s="11">
        <v>0</v>
      </c>
      <c r="F133" s="11">
        <v>0</v>
      </c>
      <c r="H133" s="3" t="str">
        <f t="shared" si="1"/>
        <v>30002</v>
      </c>
    </row>
    <row r="134" spans="1:8" hidden="1" x14ac:dyDescent="0.25">
      <c r="A134" s="13" t="s">
        <v>276</v>
      </c>
      <c r="B134" t="s">
        <v>277</v>
      </c>
      <c r="C134" s="11">
        <v>0</v>
      </c>
      <c r="D134" s="11">
        <v>-262700</v>
      </c>
      <c r="E134" s="11">
        <v>-262700</v>
      </c>
      <c r="F134" s="11">
        <v>262700</v>
      </c>
      <c r="H134" s="3" t="str">
        <f t="shared" si="1"/>
        <v>30002</v>
      </c>
    </row>
    <row r="135" spans="1:8" hidden="1" x14ac:dyDescent="0.25">
      <c r="A135" s="13" t="s">
        <v>278</v>
      </c>
      <c r="B135" t="s">
        <v>279</v>
      </c>
      <c r="C135" s="11">
        <v>0</v>
      </c>
      <c r="D135" s="11">
        <v>0</v>
      </c>
      <c r="E135" s="11">
        <v>0</v>
      </c>
      <c r="F135" s="11">
        <v>0</v>
      </c>
      <c r="H135" s="3" t="str">
        <f t="shared" si="1"/>
        <v>30003</v>
      </c>
    </row>
    <row r="136" spans="1:8" hidden="1" x14ac:dyDescent="0.25">
      <c r="A136" s="13" t="s">
        <v>280</v>
      </c>
      <c r="B136" t="s">
        <v>281</v>
      </c>
      <c r="C136" s="11">
        <v>0</v>
      </c>
      <c r="D136" s="11">
        <v>0</v>
      </c>
      <c r="E136" s="11">
        <v>0</v>
      </c>
      <c r="F136" s="11">
        <v>0</v>
      </c>
      <c r="H136" s="3" t="str">
        <f t="shared" si="1"/>
        <v>30003</v>
      </c>
    </row>
    <row r="137" spans="1:8" hidden="1" x14ac:dyDescent="0.25">
      <c r="A137" s="13" t="s">
        <v>282</v>
      </c>
      <c r="B137" t="s">
        <v>283</v>
      </c>
      <c r="C137" s="11">
        <v>0</v>
      </c>
      <c r="D137" s="11">
        <v>0</v>
      </c>
      <c r="E137" s="11">
        <v>0</v>
      </c>
      <c r="F137" s="11">
        <v>0</v>
      </c>
      <c r="H137" s="3" t="str">
        <f t="shared" si="1"/>
        <v>30003</v>
      </c>
    </row>
    <row r="138" spans="1:8" hidden="1" x14ac:dyDescent="0.25">
      <c r="A138" s="13" t="s">
        <v>284</v>
      </c>
      <c r="B138" t="s">
        <v>285</v>
      </c>
      <c r="C138" s="11">
        <v>0</v>
      </c>
      <c r="D138" s="11">
        <v>0</v>
      </c>
      <c r="E138" s="11">
        <v>0</v>
      </c>
      <c r="F138" s="11">
        <v>0</v>
      </c>
      <c r="H138" s="3" t="str">
        <f t="shared" ref="H138:H201" si="2">LEFT(A138,5)</f>
        <v>30003</v>
      </c>
    </row>
    <row r="139" spans="1:8" hidden="1" x14ac:dyDescent="0.25">
      <c r="A139" s="13" t="s">
        <v>286</v>
      </c>
      <c r="B139" t="s">
        <v>287</v>
      </c>
      <c r="C139" s="11">
        <v>0</v>
      </c>
      <c r="D139" s="11">
        <v>0</v>
      </c>
      <c r="E139" s="11">
        <v>0</v>
      </c>
      <c r="F139" s="11">
        <v>0</v>
      </c>
      <c r="H139" s="3" t="str">
        <f t="shared" si="2"/>
        <v>30003</v>
      </c>
    </row>
    <row r="140" spans="1:8" hidden="1" x14ac:dyDescent="0.25">
      <c r="A140" s="13" t="s">
        <v>288</v>
      </c>
      <c r="B140" t="s">
        <v>289</v>
      </c>
      <c r="C140" s="11">
        <v>0</v>
      </c>
      <c r="D140" s="11">
        <v>0</v>
      </c>
      <c r="E140" s="11">
        <v>0</v>
      </c>
      <c r="F140" s="11">
        <v>0</v>
      </c>
      <c r="H140" s="3" t="str">
        <f t="shared" si="2"/>
        <v>30003</v>
      </c>
    </row>
    <row r="141" spans="1:8" hidden="1" x14ac:dyDescent="0.25">
      <c r="A141" s="13" t="s">
        <v>290</v>
      </c>
      <c r="B141" t="s">
        <v>291</v>
      </c>
      <c r="C141" s="11">
        <v>0</v>
      </c>
      <c r="D141" s="11">
        <v>0</v>
      </c>
      <c r="E141" s="11">
        <v>0</v>
      </c>
      <c r="F141" s="11">
        <v>0</v>
      </c>
      <c r="H141" s="3" t="str">
        <f t="shared" si="2"/>
        <v>30003</v>
      </c>
    </row>
    <row r="142" spans="1:8" hidden="1" x14ac:dyDescent="0.25">
      <c r="A142" s="13" t="s">
        <v>292</v>
      </c>
      <c r="B142" t="s">
        <v>293</v>
      </c>
      <c r="C142" s="11">
        <v>0</v>
      </c>
      <c r="D142" s="11">
        <v>0</v>
      </c>
      <c r="E142" s="11">
        <v>0</v>
      </c>
      <c r="F142" s="11">
        <v>0</v>
      </c>
      <c r="H142" s="3" t="str">
        <f t="shared" si="2"/>
        <v>30003</v>
      </c>
    </row>
    <row r="143" spans="1:8" hidden="1" x14ac:dyDescent="0.25">
      <c r="A143" s="13" t="s">
        <v>294</v>
      </c>
      <c r="B143" t="s">
        <v>295</v>
      </c>
      <c r="C143" s="11">
        <v>0</v>
      </c>
      <c r="D143" s="11">
        <v>0</v>
      </c>
      <c r="E143" s="11">
        <v>0</v>
      </c>
      <c r="F143" s="11">
        <v>0</v>
      </c>
      <c r="H143" s="3" t="str">
        <f t="shared" si="2"/>
        <v>30003</v>
      </c>
    </row>
    <row r="144" spans="1:8" hidden="1" x14ac:dyDescent="0.25">
      <c r="A144" s="13" t="s">
        <v>296</v>
      </c>
      <c r="B144" t="s">
        <v>297</v>
      </c>
      <c r="C144" s="11">
        <v>0</v>
      </c>
      <c r="D144" s="11">
        <v>0</v>
      </c>
      <c r="E144" s="11">
        <v>0</v>
      </c>
      <c r="F144" s="11">
        <v>0</v>
      </c>
      <c r="H144" s="3" t="str">
        <f t="shared" si="2"/>
        <v>30003</v>
      </c>
    </row>
    <row r="145" spans="1:8" hidden="1" x14ac:dyDescent="0.25">
      <c r="A145" s="13" t="s">
        <v>298</v>
      </c>
      <c r="B145" t="s">
        <v>299</v>
      </c>
      <c r="C145" s="11">
        <v>0</v>
      </c>
      <c r="D145" s="11">
        <v>0</v>
      </c>
      <c r="E145" s="11">
        <v>0</v>
      </c>
      <c r="F145" s="11">
        <v>0</v>
      </c>
      <c r="H145" s="3" t="str">
        <f t="shared" si="2"/>
        <v>30003</v>
      </c>
    </row>
    <row r="146" spans="1:8" hidden="1" x14ac:dyDescent="0.25">
      <c r="A146" s="13" t="s">
        <v>300</v>
      </c>
      <c r="B146" t="s">
        <v>301</v>
      </c>
      <c r="C146" s="11">
        <v>0</v>
      </c>
      <c r="D146" s="11">
        <v>0</v>
      </c>
      <c r="E146" s="11">
        <v>0</v>
      </c>
      <c r="F146" s="11">
        <v>0</v>
      </c>
      <c r="H146" s="3" t="str">
        <f t="shared" si="2"/>
        <v>30003</v>
      </c>
    </row>
    <row r="147" spans="1:8" hidden="1" x14ac:dyDescent="0.25">
      <c r="A147" s="13" t="s">
        <v>302</v>
      </c>
      <c r="B147" t="s">
        <v>303</v>
      </c>
      <c r="C147" s="11">
        <v>0</v>
      </c>
      <c r="D147" s="11">
        <v>0</v>
      </c>
      <c r="E147" s="11">
        <v>0</v>
      </c>
      <c r="F147" s="11">
        <v>0</v>
      </c>
      <c r="H147" s="3" t="str">
        <f t="shared" si="2"/>
        <v>30003</v>
      </c>
    </row>
    <row r="148" spans="1:8" hidden="1" x14ac:dyDescent="0.25">
      <c r="A148" s="13" t="s">
        <v>304</v>
      </c>
      <c r="B148" t="s">
        <v>305</v>
      </c>
      <c r="C148" s="11">
        <v>0</v>
      </c>
      <c r="D148" s="11">
        <v>0</v>
      </c>
      <c r="E148" s="11">
        <v>0</v>
      </c>
      <c r="F148" s="11">
        <v>0</v>
      </c>
      <c r="H148" s="3" t="str">
        <f t="shared" si="2"/>
        <v>30003</v>
      </c>
    </row>
    <row r="149" spans="1:8" hidden="1" x14ac:dyDescent="0.25">
      <c r="A149" s="13" t="s">
        <v>306</v>
      </c>
      <c r="B149" t="s">
        <v>307</v>
      </c>
      <c r="C149" s="11">
        <v>0</v>
      </c>
      <c r="D149" s="11">
        <v>0</v>
      </c>
      <c r="E149" s="11">
        <v>0</v>
      </c>
      <c r="F149" s="11">
        <v>0</v>
      </c>
      <c r="H149" s="3" t="str">
        <f t="shared" si="2"/>
        <v>30003</v>
      </c>
    </row>
    <row r="150" spans="1:8" hidden="1" x14ac:dyDescent="0.25">
      <c r="A150" s="13" t="s">
        <v>308</v>
      </c>
      <c r="B150" t="s">
        <v>309</v>
      </c>
      <c r="C150" s="11">
        <v>0</v>
      </c>
      <c r="D150" s="11">
        <v>0</v>
      </c>
      <c r="E150" s="11">
        <v>0</v>
      </c>
      <c r="F150" s="11">
        <v>0</v>
      </c>
      <c r="H150" s="3" t="str">
        <f t="shared" si="2"/>
        <v>30003</v>
      </c>
    </row>
    <row r="151" spans="1:8" hidden="1" x14ac:dyDescent="0.25">
      <c r="A151" s="13" t="s">
        <v>310</v>
      </c>
      <c r="B151" t="s">
        <v>311</v>
      </c>
      <c r="C151" s="11">
        <v>0</v>
      </c>
      <c r="D151" s="11">
        <v>0</v>
      </c>
      <c r="E151" s="11">
        <v>0</v>
      </c>
      <c r="F151" s="11">
        <v>0</v>
      </c>
      <c r="H151" s="3" t="str">
        <f t="shared" si="2"/>
        <v>30003</v>
      </c>
    </row>
    <row r="152" spans="1:8" hidden="1" x14ac:dyDescent="0.25">
      <c r="A152" s="13" t="s">
        <v>312</v>
      </c>
      <c r="B152" t="s">
        <v>313</v>
      </c>
      <c r="C152" s="11">
        <v>0</v>
      </c>
      <c r="D152" s="11">
        <v>0</v>
      </c>
      <c r="E152" s="11">
        <v>0</v>
      </c>
      <c r="F152" s="11">
        <v>0</v>
      </c>
      <c r="H152" s="3" t="str">
        <f t="shared" si="2"/>
        <v>30003</v>
      </c>
    </row>
    <row r="153" spans="1:8" hidden="1" x14ac:dyDescent="0.25">
      <c r="A153" s="13" t="s">
        <v>314</v>
      </c>
      <c r="B153" t="s">
        <v>315</v>
      </c>
      <c r="C153" s="11">
        <v>0</v>
      </c>
      <c r="D153" s="11">
        <v>0</v>
      </c>
      <c r="E153" s="11">
        <v>0</v>
      </c>
      <c r="F153" s="11">
        <v>0</v>
      </c>
      <c r="H153" s="3" t="str">
        <f t="shared" si="2"/>
        <v>30003</v>
      </c>
    </row>
    <row r="154" spans="1:8" hidden="1" x14ac:dyDescent="0.25">
      <c r="A154" s="13" t="s">
        <v>316</v>
      </c>
      <c r="B154" t="s">
        <v>317</v>
      </c>
      <c r="C154" s="11">
        <v>0</v>
      </c>
      <c r="D154" s="11">
        <v>0</v>
      </c>
      <c r="E154" s="11">
        <v>0</v>
      </c>
      <c r="F154" s="11">
        <v>0</v>
      </c>
      <c r="H154" s="3" t="str">
        <f t="shared" si="2"/>
        <v>30003</v>
      </c>
    </row>
    <row r="155" spans="1:8" hidden="1" x14ac:dyDescent="0.25">
      <c r="A155" s="13" t="s">
        <v>318</v>
      </c>
      <c r="B155" t="s">
        <v>319</v>
      </c>
      <c r="C155" s="11">
        <v>0</v>
      </c>
      <c r="D155" s="11">
        <v>0</v>
      </c>
      <c r="E155" s="11">
        <v>0</v>
      </c>
      <c r="F155" s="11">
        <v>0</v>
      </c>
      <c r="H155" s="3" t="str">
        <f t="shared" si="2"/>
        <v>30003</v>
      </c>
    </row>
    <row r="156" spans="1:8" hidden="1" x14ac:dyDescent="0.25">
      <c r="A156" s="13" t="s">
        <v>320</v>
      </c>
      <c r="B156" t="s">
        <v>321</v>
      </c>
      <c r="C156" s="11">
        <v>0</v>
      </c>
      <c r="D156" s="11">
        <v>0</v>
      </c>
      <c r="E156" s="11">
        <v>0</v>
      </c>
      <c r="F156" s="11">
        <v>0</v>
      </c>
      <c r="H156" s="3" t="str">
        <f t="shared" si="2"/>
        <v>30003</v>
      </c>
    </row>
    <row r="157" spans="1:8" hidden="1" x14ac:dyDescent="0.25">
      <c r="A157" s="13" t="s">
        <v>322</v>
      </c>
      <c r="B157" t="s">
        <v>323</v>
      </c>
      <c r="C157" s="11">
        <v>0</v>
      </c>
      <c r="D157" s="11">
        <v>0</v>
      </c>
      <c r="E157" s="11">
        <v>0</v>
      </c>
      <c r="F157" s="11">
        <v>0</v>
      </c>
      <c r="H157" s="3" t="str">
        <f t="shared" si="2"/>
        <v>30003</v>
      </c>
    </row>
    <row r="158" spans="1:8" hidden="1" x14ac:dyDescent="0.25">
      <c r="A158" s="13" t="s">
        <v>324</v>
      </c>
      <c r="B158" t="s">
        <v>325</v>
      </c>
      <c r="C158" s="11">
        <v>0</v>
      </c>
      <c r="D158" s="11">
        <v>0</v>
      </c>
      <c r="E158" s="11">
        <v>0</v>
      </c>
      <c r="F158" s="11">
        <v>0</v>
      </c>
      <c r="H158" s="3" t="str">
        <f t="shared" si="2"/>
        <v>30003</v>
      </c>
    </row>
    <row r="159" spans="1:8" hidden="1" x14ac:dyDescent="0.25">
      <c r="A159" s="13" t="s">
        <v>326</v>
      </c>
      <c r="B159" t="s">
        <v>327</v>
      </c>
      <c r="C159" s="11">
        <v>0</v>
      </c>
      <c r="D159" s="11">
        <v>0</v>
      </c>
      <c r="E159" s="11">
        <v>0</v>
      </c>
      <c r="F159" s="11">
        <v>0</v>
      </c>
      <c r="H159" s="3" t="str">
        <f t="shared" si="2"/>
        <v>30003</v>
      </c>
    </row>
    <row r="160" spans="1:8" hidden="1" x14ac:dyDescent="0.25">
      <c r="A160" s="13" t="s">
        <v>328</v>
      </c>
      <c r="B160" t="s">
        <v>329</v>
      </c>
      <c r="C160" s="11">
        <v>0</v>
      </c>
      <c r="D160" s="11">
        <v>0</v>
      </c>
      <c r="E160" s="11">
        <v>0</v>
      </c>
      <c r="F160" s="11">
        <v>0</v>
      </c>
      <c r="H160" s="3" t="str">
        <f t="shared" si="2"/>
        <v>30003</v>
      </c>
    </row>
    <row r="161" spans="1:8" hidden="1" x14ac:dyDescent="0.25">
      <c r="A161" s="13" t="s">
        <v>330</v>
      </c>
      <c r="B161" t="s">
        <v>331</v>
      </c>
      <c r="C161" s="11">
        <v>25472.6</v>
      </c>
      <c r="D161" s="11">
        <v>24800</v>
      </c>
      <c r="E161" s="11">
        <v>24800</v>
      </c>
      <c r="F161" s="11">
        <v>673</v>
      </c>
      <c r="H161" s="3" t="str">
        <f t="shared" si="2"/>
        <v>30004</v>
      </c>
    </row>
    <row r="162" spans="1:8" hidden="1" x14ac:dyDescent="0.25">
      <c r="A162" s="13" t="s">
        <v>332</v>
      </c>
      <c r="B162" t="s">
        <v>333</v>
      </c>
      <c r="C162" s="11">
        <v>20</v>
      </c>
      <c r="D162" s="11">
        <v>0</v>
      </c>
      <c r="E162" s="11">
        <v>0</v>
      </c>
      <c r="F162" s="11">
        <v>20</v>
      </c>
      <c r="H162" s="3" t="str">
        <f t="shared" si="2"/>
        <v>30004</v>
      </c>
    </row>
    <row r="163" spans="1:8" hidden="1" x14ac:dyDescent="0.25">
      <c r="A163" s="13" t="s">
        <v>334</v>
      </c>
      <c r="B163" t="s">
        <v>335</v>
      </c>
      <c r="C163" s="11">
        <v>1200</v>
      </c>
      <c r="D163" s="11">
        <v>1200</v>
      </c>
      <c r="E163" s="11">
        <v>1200</v>
      </c>
      <c r="F163" s="11">
        <v>0</v>
      </c>
      <c r="H163" s="3" t="str">
        <f t="shared" si="2"/>
        <v>30004</v>
      </c>
    </row>
    <row r="164" spans="1:8" hidden="1" x14ac:dyDescent="0.25">
      <c r="A164" s="13" t="s">
        <v>336</v>
      </c>
      <c r="B164" t="s">
        <v>337</v>
      </c>
      <c r="C164" s="11">
        <v>0</v>
      </c>
      <c r="D164" s="11">
        <v>0</v>
      </c>
      <c r="E164" s="11">
        <v>0</v>
      </c>
      <c r="F164" s="11">
        <v>0</v>
      </c>
      <c r="H164" s="3" t="str">
        <f t="shared" si="2"/>
        <v>30004</v>
      </c>
    </row>
    <row r="165" spans="1:8" hidden="1" x14ac:dyDescent="0.25">
      <c r="A165" s="13" t="s">
        <v>338</v>
      </c>
      <c r="B165" t="s">
        <v>339</v>
      </c>
      <c r="C165" s="11">
        <v>2089.16</v>
      </c>
      <c r="D165" s="11">
        <v>0</v>
      </c>
      <c r="E165" s="11">
        <v>0</v>
      </c>
      <c r="F165" s="11">
        <v>2089</v>
      </c>
      <c r="H165" s="3" t="str">
        <f t="shared" si="2"/>
        <v>30004</v>
      </c>
    </row>
    <row r="166" spans="1:8" hidden="1" x14ac:dyDescent="0.25">
      <c r="A166" s="13" t="s">
        <v>340</v>
      </c>
      <c r="B166" t="s">
        <v>341</v>
      </c>
      <c r="C166" s="11">
        <v>0</v>
      </c>
      <c r="D166" s="11">
        <v>0</v>
      </c>
      <c r="E166" s="11">
        <v>0</v>
      </c>
      <c r="F166" s="11">
        <v>0</v>
      </c>
      <c r="H166" s="3" t="str">
        <f t="shared" si="2"/>
        <v>30004</v>
      </c>
    </row>
    <row r="167" spans="1:8" hidden="1" x14ac:dyDescent="0.25">
      <c r="A167" s="13" t="s">
        <v>342</v>
      </c>
      <c r="B167" t="s">
        <v>343</v>
      </c>
      <c r="C167" s="11">
        <v>453.46</v>
      </c>
      <c r="D167" s="11">
        <v>300</v>
      </c>
      <c r="E167" s="11">
        <v>300</v>
      </c>
      <c r="F167" s="11">
        <v>153</v>
      </c>
      <c r="H167" s="3" t="str">
        <f t="shared" si="2"/>
        <v>30004</v>
      </c>
    </row>
    <row r="168" spans="1:8" hidden="1" x14ac:dyDescent="0.25">
      <c r="A168" s="13" t="s">
        <v>344</v>
      </c>
      <c r="B168" t="s">
        <v>345</v>
      </c>
      <c r="C168" s="11">
        <v>3700</v>
      </c>
      <c r="D168" s="11">
        <v>500</v>
      </c>
      <c r="E168" s="11">
        <v>12500</v>
      </c>
      <c r="F168" s="11">
        <v>-8800</v>
      </c>
      <c r="H168" s="3" t="str">
        <f t="shared" si="2"/>
        <v>30004</v>
      </c>
    </row>
    <row r="169" spans="1:8" hidden="1" x14ac:dyDescent="0.25">
      <c r="A169" s="13" t="s">
        <v>346</v>
      </c>
      <c r="B169" t="s">
        <v>347</v>
      </c>
      <c r="C169" s="11">
        <v>169.56</v>
      </c>
      <c r="D169" s="11">
        <v>0</v>
      </c>
      <c r="E169" s="11">
        <v>0</v>
      </c>
      <c r="F169" s="11">
        <v>170</v>
      </c>
      <c r="H169" s="3" t="str">
        <f t="shared" si="2"/>
        <v>30004</v>
      </c>
    </row>
    <row r="170" spans="1:8" hidden="1" x14ac:dyDescent="0.25">
      <c r="A170" s="13" t="s">
        <v>348</v>
      </c>
      <c r="B170" t="s">
        <v>349</v>
      </c>
      <c r="C170" s="11">
        <v>0</v>
      </c>
      <c r="D170" s="11">
        <v>0</v>
      </c>
      <c r="E170" s="11">
        <v>0</v>
      </c>
      <c r="F170" s="11">
        <v>0</v>
      </c>
      <c r="H170" s="3" t="str">
        <f t="shared" si="2"/>
        <v>30004</v>
      </c>
    </row>
    <row r="171" spans="1:8" hidden="1" x14ac:dyDescent="0.25">
      <c r="A171" s="13" t="s">
        <v>350</v>
      </c>
      <c r="B171" t="s">
        <v>351</v>
      </c>
      <c r="C171" s="11">
        <v>17.989999999999998</v>
      </c>
      <c r="D171" s="11">
        <v>0</v>
      </c>
      <c r="E171" s="11">
        <v>0</v>
      </c>
      <c r="F171" s="11">
        <v>18</v>
      </c>
      <c r="H171" s="3" t="str">
        <f t="shared" si="2"/>
        <v>30004</v>
      </c>
    </row>
    <row r="172" spans="1:8" hidden="1" x14ac:dyDescent="0.25">
      <c r="A172" s="13" t="s">
        <v>352</v>
      </c>
      <c r="B172" t="s">
        <v>353</v>
      </c>
      <c r="C172" s="11">
        <v>0</v>
      </c>
      <c r="D172" s="11">
        <v>0</v>
      </c>
      <c r="E172" s="11">
        <v>0</v>
      </c>
      <c r="F172" s="11">
        <v>0</v>
      </c>
      <c r="H172" s="3" t="str">
        <f t="shared" si="2"/>
        <v>30004</v>
      </c>
    </row>
    <row r="173" spans="1:8" hidden="1" x14ac:dyDescent="0.25">
      <c r="A173" s="13" t="s">
        <v>354</v>
      </c>
      <c r="B173" t="s">
        <v>355</v>
      </c>
      <c r="C173" s="11">
        <v>0</v>
      </c>
      <c r="D173" s="11">
        <v>0</v>
      </c>
      <c r="E173" s="11">
        <v>0</v>
      </c>
      <c r="F173" s="11">
        <v>0</v>
      </c>
      <c r="H173" s="3" t="str">
        <f t="shared" si="2"/>
        <v>30004</v>
      </c>
    </row>
    <row r="174" spans="1:8" hidden="1" x14ac:dyDescent="0.25">
      <c r="A174" s="13" t="s">
        <v>356</v>
      </c>
      <c r="B174" t="s">
        <v>357</v>
      </c>
      <c r="C174" s="11">
        <v>0</v>
      </c>
      <c r="D174" s="11">
        <v>0</v>
      </c>
      <c r="E174" s="11">
        <v>0</v>
      </c>
      <c r="F174" s="11">
        <v>0</v>
      </c>
      <c r="H174" s="3" t="str">
        <f t="shared" si="2"/>
        <v>30004</v>
      </c>
    </row>
    <row r="175" spans="1:8" hidden="1" x14ac:dyDescent="0.25">
      <c r="A175" s="13" t="s">
        <v>358</v>
      </c>
      <c r="B175" t="s">
        <v>359</v>
      </c>
      <c r="C175" s="11">
        <v>0</v>
      </c>
      <c r="D175" s="11">
        <v>0</v>
      </c>
      <c r="E175" s="11">
        <v>0</v>
      </c>
      <c r="F175" s="11">
        <v>0</v>
      </c>
      <c r="H175" s="3" t="str">
        <f t="shared" si="2"/>
        <v>30004</v>
      </c>
    </row>
    <row r="176" spans="1:8" hidden="1" x14ac:dyDescent="0.25">
      <c r="A176" s="13" t="s">
        <v>360</v>
      </c>
      <c r="B176" t="s">
        <v>361</v>
      </c>
      <c r="C176" s="11">
        <v>0</v>
      </c>
      <c r="D176" s="11">
        <v>0</v>
      </c>
      <c r="E176" s="11">
        <v>0</v>
      </c>
      <c r="F176" s="11">
        <v>0</v>
      </c>
      <c r="H176" s="3" t="str">
        <f t="shared" si="2"/>
        <v>30004</v>
      </c>
    </row>
    <row r="177" spans="1:8" hidden="1" x14ac:dyDescent="0.25">
      <c r="A177" s="13" t="s">
        <v>362</v>
      </c>
      <c r="B177" t="s">
        <v>363</v>
      </c>
      <c r="C177" s="11">
        <v>0</v>
      </c>
      <c r="D177" s="11">
        <v>0</v>
      </c>
      <c r="E177" s="11">
        <v>0</v>
      </c>
      <c r="F177" s="11">
        <v>0</v>
      </c>
      <c r="H177" s="3" t="str">
        <f t="shared" si="2"/>
        <v>30004</v>
      </c>
    </row>
    <row r="178" spans="1:8" hidden="1" x14ac:dyDescent="0.25">
      <c r="A178" s="13" t="s">
        <v>364</v>
      </c>
      <c r="B178" t="s">
        <v>365</v>
      </c>
      <c r="C178" s="11">
        <v>0</v>
      </c>
      <c r="D178" s="11">
        <v>0</v>
      </c>
      <c r="E178" s="11">
        <v>0</v>
      </c>
      <c r="F178" s="11">
        <v>0</v>
      </c>
      <c r="H178" s="3" t="str">
        <f t="shared" si="2"/>
        <v>30004</v>
      </c>
    </row>
    <row r="179" spans="1:8" hidden="1" x14ac:dyDescent="0.25">
      <c r="A179" s="13" t="s">
        <v>366</v>
      </c>
      <c r="B179" t="s">
        <v>367</v>
      </c>
      <c r="C179" s="11">
        <v>0</v>
      </c>
      <c r="D179" s="11">
        <v>0</v>
      </c>
      <c r="E179" s="11">
        <v>0</v>
      </c>
      <c r="F179" s="11">
        <v>0</v>
      </c>
      <c r="H179" s="3" t="str">
        <f t="shared" si="2"/>
        <v>30004</v>
      </c>
    </row>
    <row r="180" spans="1:8" hidden="1" x14ac:dyDescent="0.25">
      <c r="A180" s="13" t="s">
        <v>368</v>
      </c>
      <c r="B180" t="s">
        <v>369</v>
      </c>
      <c r="C180" s="11">
        <v>367.53</v>
      </c>
      <c r="D180" s="11">
        <v>300</v>
      </c>
      <c r="E180" s="11">
        <v>400</v>
      </c>
      <c r="F180" s="11">
        <v>-32</v>
      </c>
      <c r="H180" s="3" t="str">
        <f t="shared" si="2"/>
        <v>30004</v>
      </c>
    </row>
    <row r="181" spans="1:8" hidden="1" x14ac:dyDescent="0.25">
      <c r="A181" s="13" t="s">
        <v>370</v>
      </c>
      <c r="B181" t="s">
        <v>371</v>
      </c>
      <c r="C181" s="11">
        <v>0</v>
      </c>
      <c r="D181" s="11">
        <v>0</v>
      </c>
      <c r="E181" s="11">
        <v>0</v>
      </c>
      <c r="F181" s="11">
        <v>0</v>
      </c>
      <c r="H181" s="3" t="str">
        <f t="shared" si="2"/>
        <v>30004</v>
      </c>
    </row>
    <row r="182" spans="1:8" hidden="1" x14ac:dyDescent="0.25">
      <c r="A182" s="13" t="s">
        <v>372</v>
      </c>
      <c r="B182" t="s">
        <v>373</v>
      </c>
      <c r="C182" s="11">
        <v>0</v>
      </c>
      <c r="D182" s="11">
        <v>0</v>
      </c>
      <c r="E182" s="11">
        <v>0</v>
      </c>
      <c r="F182" s="11">
        <v>0</v>
      </c>
      <c r="H182" s="3" t="str">
        <f t="shared" si="2"/>
        <v>30004</v>
      </c>
    </row>
    <row r="183" spans="1:8" hidden="1" x14ac:dyDescent="0.25">
      <c r="A183" s="13" t="s">
        <v>374</v>
      </c>
      <c r="B183" t="s">
        <v>375</v>
      </c>
      <c r="C183" s="11">
        <v>691.09</v>
      </c>
      <c r="D183" s="11">
        <v>500</v>
      </c>
      <c r="E183" s="11">
        <v>600</v>
      </c>
      <c r="F183" s="11">
        <v>91</v>
      </c>
      <c r="H183" s="3" t="str">
        <f t="shared" si="2"/>
        <v>30004</v>
      </c>
    </row>
    <row r="184" spans="1:8" hidden="1" x14ac:dyDescent="0.25">
      <c r="A184" s="13" t="s">
        <v>376</v>
      </c>
      <c r="B184" t="s">
        <v>377</v>
      </c>
      <c r="C184" s="11">
        <v>0</v>
      </c>
      <c r="D184" s="11">
        <v>0</v>
      </c>
      <c r="E184" s="11">
        <v>0</v>
      </c>
      <c r="F184" s="11">
        <v>0</v>
      </c>
      <c r="H184" s="3" t="str">
        <f t="shared" si="2"/>
        <v>30004</v>
      </c>
    </row>
    <row r="185" spans="1:8" hidden="1" x14ac:dyDescent="0.25">
      <c r="A185" s="13" t="s">
        <v>378</v>
      </c>
      <c r="B185" t="s">
        <v>379</v>
      </c>
      <c r="C185" s="11">
        <v>0</v>
      </c>
      <c r="D185" s="11">
        <v>0</v>
      </c>
      <c r="E185" s="11">
        <v>0</v>
      </c>
      <c r="F185" s="11">
        <v>0</v>
      </c>
      <c r="H185" s="3" t="str">
        <f t="shared" si="2"/>
        <v>30004</v>
      </c>
    </row>
    <row r="186" spans="1:8" hidden="1" x14ac:dyDescent="0.25">
      <c r="A186" s="13" t="s">
        <v>380</v>
      </c>
      <c r="B186" t="s">
        <v>381</v>
      </c>
      <c r="C186" s="11">
        <v>2047.32</v>
      </c>
      <c r="D186" s="11">
        <v>0</v>
      </c>
      <c r="E186" s="11">
        <v>0</v>
      </c>
      <c r="F186" s="11">
        <v>2047</v>
      </c>
      <c r="H186" s="3" t="str">
        <f t="shared" si="2"/>
        <v>30004</v>
      </c>
    </row>
    <row r="187" spans="1:8" hidden="1" x14ac:dyDescent="0.25">
      <c r="A187" s="13" t="s">
        <v>382</v>
      </c>
      <c r="B187" t="s">
        <v>383</v>
      </c>
      <c r="C187" s="11">
        <v>0</v>
      </c>
      <c r="D187" s="11">
        <v>0</v>
      </c>
      <c r="E187" s="11">
        <v>0</v>
      </c>
      <c r="F187" s="11">
        <v>0</v>
      </c>
      <c r="H187" s="3" t="str">
        <f t="shared" si="2"/>
        <v>30005</v>
      </c>
    </row>
    <row r="188" spans="1:8" hidden="1" x14ac:dyDescent="0.25">
      <c r="A188" s="13" t="s">
        <v>384</v>
      </c>
      <c r="B188" t="s">
        <v>385</v>
      </c>
      <c r="C188" s="11">
        <v>0</v>
      </c>
      <c r="D188" s="11">
        <v>0</v>
      </c>
      <c r="E188" s="11">
        <v>0</v>
      </c>
      <c r="F188" s="11">
        <v>0</v>
      </c>
      <c r="H188" s="3" t="str">
        <f t="shared" si="2"/>
        <v>30005</v>
      </c>
    </row>
    <row r="189" spans="1:8" hidden="1" x14ac:dyDescent="0.25">
      <c r="A189" s="13" t="s">
        <v>386</v>
      </c>
      <c r="B189" t="s">
        <v>387</v>
      </c>
      <c r="C189" s="11">
        <v>0</v>
      </c>
      <c r="D189" s="11">
        <v>0</v>
      </c>
      <c r="E189" s="11">
        <v>0</v>
      </c>
      <c r="F189" s="11">
        <v>0</v>
      </c>
      <c r="H189" s="3" t="str">
        <f t="shared" si="2"/>
        <v>30005</v>
      </c>
    </row>
    <row r="190" spans="1:8" hidden="1" x14ac:dyDescent="0.25">
      <c r="A190" s="13" t="s">
        <v>388</v>
      </c>
      <c r="B190" t="s">
        <v>389</v>
      </c>
      <c r="C190" s="11">
        <v>0</v>
      </c>
      <c r="D190" s="11">
        <v>0</v>
      </c>
      <c r="E190" s="11">
        <v>0</v>
      </c>
      <c r="F190" s="11">
        <v>0</v>
      </c>
      <c r="H190" s="3" t="str">
        <f t="shared" si="2"/>
        <v>30005</v>
      </c>
    </row>
    <row r="191" spans="1:8" hidden="1" x14ac:dyDescent="0.25">
      <c r="A191" s="13" t="s">
        <v>390</v>
      </c>
      <c r="B191" t="s">
        <v>391</v>
      </c>
      <c r="C191" s="11">
        <v>0</v>
      </c>
      <c r="D191" s="11">
        <v>0</v>
      </c>
      <c r="E191" s="11">
        <v>0</v>
      </c>
      <c r="F191" s="11">
        <v>0</v>
      </c>
      <c r="H191" s="3" t="str">
        <f t="shared" si="2"/>
        <v>30005</v>
      </c>
    </row>
    <row r="192" spans="1:8" hidden="1" x14ac:dyDescent="0.25">
      <c r="A192" s="13" t="s">
        <v>392</v>
      </c>
      <c r="B192" t="s">
        <v>393</v>
      </c>
      <c r="C192" s="11">
        <v>0</v>
      </c>
      <c r="D192" s="11">
        <v>0</v>
      </c>
      <c r="E192" s="11">
        <v>0</v>
      </c>
      <c r="F192" s="11">
        <v>0</v>
      </c>
      <c r="H192" s="3" t="str">
        <f t="shared" si="2"/>
        <v>30005</v>
      </c>
    </row>
    <row r="193" spans="1:8" hidden="1" x14ac:dyDescent="0.25">
      <c r="A193" s="13" t="s">
        <v>394</v>
      </c>
      <c r="B193" t="s">
        <v>395</v>
      </c>
      <c r="C193" s="11">
        <v>0</v>
      </c>
      <c r="D193" s="11">
        <v>0</v>
      </c>
      <c r="E193" s="11">
        <v>0</v>
      </c>
      <c r="F193" s="11">
        <v>0</v>
      </c>
      <c r="H193" s="3" t="str">
        <f t="shared" si="2"/>
        <v>30006</v>
      </c>
    </row>
    <row r="194" spans="1:8" hidden="1" x14ac:dyDescent="0.25">
      <c r="A194" s="13" t="s">
        <v>396</v>
      </c>
      <c r="B194" t="s">
        <v>397</v>
      </c>
      <c r="C194" s="11">
        <v>0</v>
      </c>
      <c r="D194" s="11">
        <v>0</v>
      </c>
      <c r="E194" s="11">
        <v>0</v>
      </c>
      <c r="F194" s="11">
        <v>0</v>
      </c>
      <c r="H194" s="3" t="str">
        <f t="shared" si="2"/>
        <v>30006</v>
      </c>
    </row>
    <row r="195" spans="1:8" hidden="1" x14ac:dyDescent="0.25">
      <c r="A195" s="13" t="s">
        <v>398</v>
      </c>
      <c r="B195" t="s">
        <v>399</v>
      </c>
      <c r="C195" s="11">
        <v>0</v>
      </c>
      <c r="D195" s="11">
        <v>0</v>
      </c>
      <c r="E195" s="11">
        <v>0</v>
      </c>
      <c r="F195" s="11">
        <v>0</v>
      </c>
      <c r="H195" s="3" t="str">
        <f t="shared" si="2"/>
        <v>30006</v>
      </c>
    </row>
    <row r="196" spans="1:8" hidden="1" x14ac:dyDescent="0.25">
      <c r="A196" s="13" t="s">
        <v>400</v>
      </c>
      <c r="B196" t="s">
        <v>401</v>
      </c>
      <c r="C196" s="11">
        <v>0</v>
      </c>
      <c r="D196" s="11">
        <v>0</v>
      </c>
      <c r="E196" s="11">
        <v>0</v>
      </c>
      <c r="F196" s="11">
        <v>0</v>
      </c>
      <c r="H196" s="3" t="str">
        <f t="shared" si="2"/>
        <v>30006</v>
      </c>
    </row>
    <row r="197" spans="1:8" hidden="1" x14ac:dyDescent="0.25">
      <c r="A197" s="13" t="s">
        <v>402</v>
      </c>
      <c r="B197" t="s">
        <v>403</v>
      </c>
      <c r="C197" s="11">
        <v>0</v>
      </c>
      <c r="D197" s="11">
        <v>0</v>
      </c>
      <c r="E197" s="11">
        <v>0</v>
      </c>
      <c r="F197" s="11">
        <v>0</v>
      </c>
      <c r="H197" s="3" t="str">
        <f t="shared" si="2"/>
        <v>30006</v>
      </c>
    </row>
    <row r="198" spans="1:8" hidden="1" x14ac:dyDescent="0.25">
      <c r="A198" s="13" t="s">
        <v>404</v>
      </c>
      <c r="B198" t="s">
        <v>405</v>
      </c>
      <c r="C198" s="11">
        <v>0</v>
      </c>
      <c r="D198" s="11">
        <v>0</v>
      </c>
      <c r="E198" s="11">
        <v>0</v>
      </c>
      <c r="F198" s="11">
        <v>0</v>
      </c>
      <c r="H198" s="3" t="str">
        <f t="shared" si="2"/>
        <v>30006</v>
      </c>
    </row>
    <row r="199" spans="1:8" hidden="1" x14ac:dyDescent="0.25">
      <c r="A199" s="13" t="s">
        <v>406</v>
      </c>
      <c r="B199" t="s">
        <v>407</v>
      </c>
      <c r="C199" s="11">
        <v>0</v>
      </c>
      <c r="D199" s="11">
        <v>0</v>
      </c>
      <c r="E199" s="11">
        <v>0</v>
      </c>
      <c r="F199" s="11">
        <v>0</v>
      </c>
      <c r="H199" s="3" t="str">
        <f t="shared" si="2"/>
        <v>30006</v>
      </c>
    </row>
    <row r="200" spans="1:8" hidden="1" x14ac:dyDescent="0.25">
      <c r="A200" s="13" t="s">
        <v>408</v>
      </c>
      <c r="B200" t="s">
        <v>409</v>
      </c>
      <c r="C200" s="11">
        <v>0</v>
      </c>
      <c r="D200" s="11">
        <v>0</v>
      </c>
      <c r="E200" s="11">
        <v>0</v>
      </c>
      <c r="F200" s="11">
        <v>0</v>
      </c>
      <c r="H200" s="3" t="str">
        <f t="shared" si="2"/>
        <v>30006</v>
      </c>
    </row>
    <row r="201" spans="1:8" hidden="1" x14ac:dyDescent="0.25">
      <c r="A201" s="13" t="s">
        <v>410</v>
      </c>
      <c r="B201" t="s">
        <v>411</v>
      </c>
      <c r="C201" s="11">
        <v>0</v>
      </c>
      <c r="D201" s="11">
        <v>0</v>
      </c>
      <c r="E201" s="11">
        <v>0</v>
      </c>
      <c r="F201" s="11">
        <v>0</v>
      </c>
      <c r="H201" s="3" t="str">
        <f t="shared" si="2"/>
        <v>30006</v>
      </c>
    </row>
    <row r="202" spans="1:8" hidden="1" x14ac:dyDescent="0.25">
      <c r="A202" s="13" t="s">
        <v>412</v>
      </c>
      <c r="B202" t="s">
        <v>413</v>
      </c>
      <c r="C202" s="11">
        <v>0</v>
      </c>
      <c r="D202" s="11">
        <v>0</v>
      </c>
      <c r="E202" s="11">
        <v>0</v>
      </c>
      <c r="F202" s="11">
        <v>0</v>
      </c>
      <c r="H202" s="3" t="str">
        <f t="shared" ref="H202:H265" si="3">LEFT(A202,5)</f>
        <v>30006</v>
      </c>
    </row>
    <row r="203" spans="1:8" hidden="1" x14ac:dyDescent="0.25">
      <c r="A203" s="13" t="s">
        <v>414</v>
      </c>
      <c r="B203" t="s">
        <v>415</v>
      </c>
      <c r="C203" s="11">
        <v>107.91</v>
      </c>
      <c r="D203" s="11">
        <v>100</v>
      </c>
      <c r="E203" s="11">
        <v>100</v>
      </c>
      <c r="F203" s="11">
        <v>8</v>
      </c>
      <c r="H203" s="3" t="str">
        <f t="shared" si="3"/>
        <v>30006</v>
      </c>
    </row>
    <row r="204" spans="1:8" hidden="1" x14ac:dyDescent="0.25">
      <c r="A204" s="13" t="s">
        <v>416</v>
      </c>
      <c r="B204" t="s">
        <v>417</v>
      </c>
      <c r="C204" s="11">
        <v>0</v>
      </c>
      <c r="D204" s="11">
        <v>0</v>
      </c>
      <c r="E204" s="11">
        <v>0</v>
      </c>
      <c r="F204" s="11">
        <v>0</v>
      </c>
      <c r="H204" s="3" t="str">
        <f t="shared" si="3"/>
        <v>30006</v>
      </c>
    </row>
    <row r="205" spans="1:8" hidden="1" x14ac:dyDescent="0.25">
      <c r="A205" s="13" t="s">
        <v>418</v>
      </c>
      <c r="B205" t="s">
        <v>419</v>
      </c>
      <c r="C205" s="11">
        <v>0</v>
      </c>
      <c r="D205" s="11">
        <v>0</v>
      </c>
      <c r="E205" s="11">
        <v>0</v>
      </c>
      <c r="F205" s="11">
        <v>0</v>
      </c>
      <c r="H205" s="3" t="str">
        <f t="shared" si="3"/>
        <v>30006</v>
      </c>
    </row>
    <row r="206" spans="1:8" hidden="1" x14ac:dyDescent="0.25">
      <c r="A206" s="13" t="s">
        <v>420</v>
      </c>
      <c r="B206" t="s">
        <v>421</v>
      </c>
      <c r="C206" s="11">
        <v>3242.53</v>
      </c>
      <c r="D206" s="11">
        <v>5400</v>
      </c>
      <c r="E206" s="11">
        <v>3200</v>
      </c>
      <c r="F206" s="11">
        <v>43</v>
      </c>
      <c r="H206" s="3" t="str">
        <f t="shared" si="3"/>
        <v>30006</v>
      </c>
    </row>
    <row r="207" spans="1:8" hidden="1" x14ac:dyDescent="0.25">
      <c r="A207" s="13" t="s">
        <v>422</v>
      </c>
      <c r="B207" t="s">
        <v>423</v>
      </c>
      <c r="C207" s="11">
        <v>0</v>
      </c>
      <c r="D207" s="11">
        <v>0</v>
      </c>
      <c r="E207" s="11">
        <v>0</v>
      </c>
      <c r="F207" s="11">
        <v>0</v>
      </c>
      <c r="H207" s="3" t="str">
        <f t="shared" si="3"/>
        <v>30006</v>
      </c>
    </row>
    <row r="208" spans="1:8" hidden="1" x14ac:dyDescent="0.25">
      <c r="A208" s="13" t="s">
        <v>424</v>
      </c>
      <c r="B208" t="s">
        <v>425</v>
      </c>
      <c r="C208" s="11">
        <v>0</v>
      </c>
      <c r="D208" s="11">
        <v>0</v>
      </c>
      <c r="E208" s="11">
        <v>0</v>
      </c>
      <c r="F208" s="11">
        <v>0</v>
      </c>
      <c r="H208" s="3" t="str">
        <f t="shared" si="3"/>
        <v>30006</v>
      </c>
    </row>
    <row r="209" spans="1:8" hidden="1" x14ac:dyDescent="0.25">
      <c r="A209" s="13" t="s">
        <v>426</v>
      </c>
      <c r="B209" t="s">
        <v>427</v>
      </c>
      <c r="C209" s="11">
        <v>0</v>
      </c>
      <c r="D209" s="11">
        <v>0</v>
      </c>
      <c r="E209" s="11">
        <v>0</v>
      </c>
      <c r="F209" s="11">
        <v>0</v>
      </c>
      <c r="H209" s="3" t="str">
        <f t="shared" si="3"/>
        <v>30006</v>
      </c>
    </row>
    <row r="210" spans="1:8" hidden="1" x14ac:dyDescent="0.25">
      <c r="A210" s="13" t="s">
        <v>428</v>
      </c>
      <c r="B210" t="s">
        <v>429</v>
      </c>
      <c r="C210" s="11">
        <v>0</v>
      </c>
      <c r="D210" s="11">
        <v>0</v>
      </c>
      <c r="E210" s="11">
        <v>0</v>
      </c>
      <c r="F210" s="11">
        <v>0</v>
      </c>
      <c r="H210" s="3" t="str">
        <f t="shared" si="3"/>
        <v>30006</v>
      </c>
    </row>
    <row r="211" spans="1:8" hidden="1" x14ac:dyDescent="0.25">
      <c r="A211" s="13" t="s">
        <v>430</v>
      </c>
      <c r="B211" t="s">
        <v>431</v>
      </c>
      <c r="C211" s="11">
        <v>37125.4</v>
      </c>
      <c r="D211" s="11">
        <v>29500</v>
      </c>
      <c r="E211" s="11">
        <v>29500</v>
      </c>
      <c r="F211" s="11">
        <v>7625</v>
      </c>
      <c r="H211" s="3" t="str">
        <f t="shared" si="3"/>
        <v>30006</v>
      </c>
    </row>
    <row r="212" spans="1:8" hidden="1" x14ac:dyDescent="0.25">
      <c r="A212" s="13" t="s">
        <v>432</v>
      </c>
      <c r="B212" t="s">
        <v>433</v>
      </c>
      <c r="C212" s="11">
        <v>0</v>
      </c>
      <c r="D212" s="11">
        <v>0</v>
      </c>
      <c r="E212" s="11">
        <v>0</v>
      </c>
      <c r="F212" s="11">
        <v>0</v>
      </c>
      <c r="H212" s="3" t="str">
        <f t="shared" si="3"/>
        <v>30006</v>
      </c>
    </row>
    <row r="213" spans="1:8" hidden="1" x14ac:dyDescent="0.25">
      <c r="A213" s="13" t="s">
        <v>434</v>
      </c>
      <c r="B213" t="s">
        <v>435</v>
      </c>
      <c r="C213" s="11">
        <v>0</v>
      </c>
      <c r="D213" s="11">
        <v>0</v>
      </c>
      <c r="E213" s="11">
        <v>0</v>
      </c>
      <c r="F213" s="11">
        <v>0</v>
      </c>
      <c r="H213" s="3" t="str">
        <f t="shared" si="3"/>
        <v>30006</v>
      </c>
    </row>
    <row r="214" spans="1:8" hidden="1" x14ac:dyDescent="0.25">
      <c r="A214" s="13" t="s">
        <v>436</v>
      </c>
      <c r="B214" t="s">
        <v>437</v>
      </c>
      <c r="C214" s="11">
        <v>0</v>
      </c>
      <c r="D214" s="11">
        <v>0</v>
      </c>
      <c r="E214" s="11">
        <v>0</v>
      </c>
      <c r="F214" s="11">
        <v>0</v>
      </c>
      <c r="H214" s="3" t="str">
        <f t="shared" si="3"/>
        <v>30006</v>
      </c>
    </row>
    <row r="215" spans="1:8" hidden="1" x14ac:dyDescent="0.25">
      <c r="A215" s="13" t="s">
        <v>438</v>
      </c>
      <c r="B215" t="s">
        <v>439</v>
      </c>
      <c r="C215" s="11">
        <v>0</v>
      </c>
      <c r="D215" s="11">
        <v>0</v>
      </c>
      <c r="E215" s="11">
        <v>0</v>
      </c>
      <c r="F215" s="11">
        <v>0</v>
      </c>
      <c r="H215" s="3" t="str">
        <f t="shared" si="3"/>
        <v>30006</v>
      </c>
    </row>
    <row r="216" spans="1:8" hidden="1" x14ac:dyDescent="0.25">
      <c r="A216" s="13" t="s">
        <v>440</v>
      </c>
      <c r="B216" t="s">
        <v>441</v>
      </c>
      <c r="C216" s="11">
        <v>27739.79</v>
      </c>
      <c r="D216" s="11">
        <v>0</v>
      </c>
      <c r="E216" s="11">
        <v>0</v>
      </c>
      <c r="F216" s="11">
        <v>27740</v>
      </c>
      <c r="H216" s="3" t="str">
        <f t="shared" si="3"/>
        <v>30006</v>
      </c>
    </row>
    <row r="217" spans="1:8" hidden="1" x14ac:dyDescent="0.25">
      <c r="A217" s="13" t="s">
        <v>442</v>
      </c>
      <c r="B217" t="s">
        <v>443</v>
      </c>
      <c r="C217" s="11">
        <v>0</v>
      </c>
      <c r="D217" s="11">
        <v>0</v>
      </c>
      <c r="E217" s="11">
        <v>0</v>
      </c>
      <c r="F217" s="11">
        <v>0</v>
      </c>
      <c r="H217" s="3" t="str">
        <f t="shared" si="3"/>
        <v>30006</v>
      </c>
    </row>
    <row r="218" spans="1:8" hidden="1" x14ac:dyDescent="0.25">
      <c r="A218" s="13" t="s">
        <v>444</v>
      </c>
      <c r="B218" t="s">
        <v>445</v>
      </c>
      <c r="C218" s="11">
        <v>0</v>
      </c>
      <c r="D218" s="11">
        <v>0</v>
      </c>
      <c r="E218" s="11">
        <v>0</v>
      </c>
      <c r="F218" s="11">
        <v>0</v>
      </c>
      <c r="H218" s="3" t="str">
        <f t="shared" si="3"/>
        <v>30006</v>
      </c>
    </row>
    <row r="219" spans="1:8" hidden="1" x14ac:dyDescent="0.25">
      <c r="A219" s="13" t="s">
        <v>446</v>
      </c>
      <c r="B219" t="s">
        <v>435</v>
      </c>
      <c r="C219" s="11">
        <v>0</v>
      </c>
      <c r="D219" s="11">
        <v>0</v>
      </c>
      <c r="E219" s="11">
        <v>0</v>
      </c>
      <c r="F219" s="11">
        <v>0</v>
      </c>
      <c r="H219" s="3" t="str">
        <f t="shared" si="3"/>
        <v>30006</v>
      </c>
    </row>
    <row r="220" spans="1:8" hidden="1" x14ac:dyDescent="0.25">
      <c r="A220" s="13" t="s">
        <v>447</v>
      </c>
      <c r="B220" t="s">
        <v>437</v>
      </c>
      <c r="C220" s="11">
        <v>0</v>
      </c>
      <c r="D220" s="11">
        <v>0</v>
      </c>
      <c r="E220" s="11">
        <v>0</v>
      </c>
      <c r="F220" s="11">
        <v>0</v>
      </c>
      <c r="H220" s="3" t="str">
        <f t="shared" si="3"/>
        <v>30006</v>
      </c>
    </row>
    <row r="221" spans="1:8" hidden="1" x14ac:dyDescent="0.25">
      <c r="A221" s="13" t="s">
        <v>448</v>
      </c>
      <c r="B221" t="s">
        <v>449</v>
      </c>
      <c r="C221" s="11">
        <v>0</v>
      </c>
      <c r="D221" s="11">
        <v>0</v>
      </c>
      <c r="E221" s="11">
        <v>0</v>
      </c>
      <c r="F221" s="11">
        <v>0</v>
      </c>
      <c r="H221" s="3" t="str">
        <f t="shared" si="3"/>
        <v>30006</v>
      </c>
    </row>
    <row r="222" spans="1:8" hidden="1" x14ac:dyDescent="0.25">
      <c r="A222" s="13" t="s">
        <v>450</v>
      </c>
      <c r="B222" t="s">
        <v>451</v>
      </c>
      <c r="C222" s="11">
        <v>0</v>
      </c>
      <c r="D222" s="11">
        <v>0</v>
      </c>
      <c r="E222" s="11">
        <v>0</v>
      </c>
      <c r="F222" s="11">
        <v>0</v>
      </c>
      <c r="H222" s="3" t="str">
        <f t="shared" si="3"/>
        <v>30006</v>
      </c>
    </row>
    <row r="223" spans="1:8" hidden="1" x14ac:dyDescent="0.25">
      <c r="A223" s="13" t="s">
        <v>452</v>
      </c>
      <c r="B223" t="s">
        <v>453</v>
      </c>
      <c r="C223" s="11">
        <v>-29332.5</v>
      </c>
      <c r="D223" s="11">
        <v>0</v>
      </c>
      <c r="E223" s="11">
        <v>0</v>
      </c>
      <c r="F223" s="11">
        <v>-29333</v>
      </c>
      <c r="H223" s="3" t="str">
        <f t="shared" si="3"/>
        <v>30006</v>
      </c>
    </row>
    <row r="224" spans="1:8" hidden="1" x14ac:dyDescent="0.25">
      <c r="A224" s="13" t="s">
        <v>454</v>
      </c>
      <c r="B224" t="s">
        <v>455</v>
      </c>
      <c r="C224" s="11">
        <v>0</v>
      </c>
      <c r="D224" s="11">
        <v>0</v>
      </c>
      <c r="E224" s="11">
        <v>0</v>
      </c>
      <c r="F224" s="11">
        <v>0</v>
      </c>
      <c r="H224" s="3" t="str">
        <f t="shared" si="3"/>
        <v>30006</v>
      </c>
    </row>
    <row r="225" spans="1:8" hidden="1" x14ac:dyDescent="0.25">
      <c r="A225" s="13" t="s">
        <v>456</v>
      </c>
      <c r="B225" t="s">
        <v>457</v>
      </c>
      <c r="C225" s="11">
        <v>0</v>
      </c>
      <c r="D225" s="11">
        <v>0</v>
      </c>
      <c r="E225" s="11">
        <v>0</v>
      </c>
      <c r="F225" s="11">
        <v>0</v>
      </c>
      <c r="H225" s="3" t="str">
        <f t="shared" si="3"/>
        <v>30006</v>
      </c>
    </row>
    <row r="226" spans="1:8" hidden="1" x14ac:dyDescent="0.25">
      <c r="A226" s="13" t="s">
        <v>458</v>
      </c>
      <c r="B226" t="s">
        <v>459</v>
      </c>
      <c r="C226" s="11">
        <v>0</v>
      </c>
      <c r="D226" s="11">
        <v>0</v>
      </c>
      <c r="E226" s="11">
        <v>0</v>
      </c>
      <c r="F226" s="11">
        <v>0</v>
      </c>
      <c r="H226" s="3" t="str">
        <f t="shared" si="3"/>
        <v>30006</v>
      </c>
    </row>
    <row r="227" spans="1:8" hidden="1" x14ac:dyDescent="0.25">
      <c r="A227" s="13" t="s">
        <v>460</v>
      </c>
      <c r="B227" t="s">
        <v>461</v>
      </c>
      <c r="C227" s="11">
        <v>-15000</v>
      </c>
      <c r="D227" s="11">
        <v>-15000</v>
      </c>
      <c r="E227" s="11">
        <v>-15000</v>
      </c>
      <c r="F227" s="11">
        <v>0</v>
      </c>
      <c r="H227" s="3" t="str">
        <f t="shared" si="3"/>
        <v>30006</v>
      </c>
    </row>
    <row r="228" spans="1:8" hidden="1" x14ac:dyDescent="0.25">
      <c r="A228" s="13" t="s">
        <v>462</v>
      </c>
      <c r="B228" t="s">
        <v>463</v>
      </c>
      <c r="C228" s="11">
        <v>0</v>
      </c>
      <c r="D228" s="11">
        <v>0</v>
      </c>
      <c r="E228" s="11">
        <v>0</v>
      </c>
      <c r="F228" s="11">
        <v>0</v>
      </c>
      <c r="H228" s="3" t="str">
        <f t="shared" si="3"/>
        <v>30006</v>
      </c>
    </row>
    <row r="229" spans="1:8" hidden="1" x14ac:dyDescent="0.25">
      <c r="A229" s="13" t="s">
        <v>464</v>
      </c>
      <c r="B229" t="s">
        <v>465</v>
      </c>
      <c r="C229" s="11">
        <v>0</v>
      </c>
      <c r="D229" s="11">
        <v>0</v>
      </c>
      <c r="E229" s="11">
        <v>0</v>
      </c>
      <c r="F229" s="11">
        <v>0</v>
      </c>
      <c r="H229" s="3" t="str">
        <f t="shared" si="3"/>
        <v>30006</v>
      </c>
    </row>
    <row r="230" spans="1:8" hidden="1" x14ac:dyDescent="0.25">
      <c r="A230" s="13" t="s">
        <v>466</v>
      </c>
      <c r="B230" t="s">
        <v>467</v>
      </c>
      <c r="C230" s="11">
        <v>0</v>
      </c>
      <c r="D230" s="11">
        <v>0</v>
      </c>
      <c r="E230" s="11">
        <v>0</v>
      </c>
      <c r="F230" s="11">
        <v>0</v>
      </c>
      <c r="H230" s="3" t="str">
        <f t="shared" si="3"/>
        <v>30007</v>
      </c>
    </row>
    <row r="231" spans="1:8" hidden="1" x14ac:dyDescent="0.25">
      <c r="A231" s="13" t="s">
        <v>468</v>
      </c>
      <c r="B231" t="s">
        <v>469</v>
      </c>
      <c r="C231" s="11">
        <v>0</v>
      </c>
      <c r="D231" s="11">
        <v>0</v>
      </c>
      <c r="E231" s="11">
        <v>0</v>
      </c>
      <c r="F231" s="11">
        <v>0</v>
      </c>
      <c r="H231" s="3" t="str">
        <f t="shared" si="3"/>
        <v>30007</v>
      </c>
    </row>
    <row r="232" spans="1:8" hidden="1" x14ac:dyDescent="0.25">
      <c r="A232" s="13" t="s">
        <v>470</v>
      </c>
      <c r="B232" t="s">
        <v>471</v>
      </c>
      <c r="C232" s="11">
        <v>0</v>
      </c>
      <c r="D232" s="11">
        <v>0</v>
      </c>
      <c r="E232" s="11">
        <v>0</v>
      </c>
      <c r="F232" s="11">
        <v>0</v>
      </c>
      <c r="H232" s="3" t="str">
        <f t="shared" si="3"/>
        <v>30007</v>
      </c>
    </row>
    <row r="233" spans="1:8" hidden="1" x14ac:dyDescent="0.25">
      <c r="A233" s="13" t="s">
        <v>472</v>
      </c>
      <c r="B233" t="s">
        <v>473</v>
      </c>
      <c r="C233" s="11">
        <v>0</v>
      </c>
      <c r="D233" s="11">
        <v>0</v>
      </c>
      <c r="E233" s="11">
        <v>0</v>
      </c>
      <c r="F233" s="11">
        <v>0</v>
      </c>
      <c r="H233" s="3" t="str">
        <f t="shared" si="3"/>
        <v>30007</v>
      </c>
    </row>
    <row r="234" spans="1:8" hidden="1" x14ac:dyDescent="0.25">
      <c r="A234" s="13" t="s">
        <v>474</v>
      </c>
      <c r="B234" t="s">
        <v>475</v>
      </c>
      <c r="C234" s="11">
        <v>0</v>
      </c>
      <c r="D234" s="11">
        <v>0</v>
      </c>
      <c r="E234" s="11">
        <v>0</v>
      </c>
      <c r="F234" s="11">
        <v>0</v>
      </c>
      <c r="H234" s="3" t="str">
        <f t="shared" si="3"/>
        <v>30007</v>
      </c>
    </row>
    <row r="235" spans="1:8" hidden="1" x14ac:dyDescent="0.25">
      <c r="A235" s="13" t="s">
        <v>476</v>
      </c>
      <c r="B235" t="s">
        <v>477</v>
      </c>
      <c r="C235" s="11">
        <v>0</v>
      </c>
      <c r="D235" s="11">
        <v>0</v>
      </c>
      <c r="E235" s="11">
        <v>0</v>
      </c>
      <c r="F235" s="11">
        <v>0</v>
      </c>
      <c r="H235" s="3" t="str">
        <f t="shared" si="3"/>
        <v>30007</v>
      </c>
    </row>
    <row r="236" spans="1:8" hidden="1" x14ac:dyDescent="0.25">
      <c r="A236" s="13" t="s">
        <v>478</v>
      </c>
      <c r="B236" t="s">
        <v>479</v>
      </c>
      <c r="C236" s="11">
        <v>0</v>
      </c>
      <c r="D236" s="11">
        <v>0</v>
      </c>
      <c r="E236" s="11">
        <v>0</v>
      </c>
      <c r="F236" s="11">
        <v>0</v>
      </c>
      <c r="H236" s="3" t="str">
        <f t="shared" si="3"/>
        <v>30007</v>
      </c>
    </row>
    <row r="237" spans="1:8" hidden="1" x14ac:dyDescent="0.25">
      <c r="A237" s="13" t="s">
        <v>480</v>
      </c>
      <c r="B237" t="s">
        <v>481</v>
      </c>
      <c r="C237" s="11">
        <v>0</v>
      </c>
      <c r="D237" s="11">
        <v>0</v>
      </c>
      <c r="E237" s="11">
        <v>0</v>
      </c>
      <c r="F237" s="11">
        <v>0</v>
      </c>
      <c r="H237" s="3" t="str">
        <f t="shared" si="3"/>
        <v>30008</v>
      </c>
    </row>
    <row r="238" spans="1:8" hidden="1" x14ac:dyDescent="0.25">
      <c r="A238" s="13" t="s">
        <v>482</v>
      </c>
      <c r="B238" t="s">
        <v>483</v>
      </c>
      <c r="C238" s="11">
        <v>0</v>
      </c>
      <c r="D238" s="11">
        <v>0</v>
      </c>
      <c r="E238" s="11">
        <v>0</v>
      </c>
      <c r="F238" s="11">
        <v>0</v>
      </c>
      <c r="H238" s="3" t="str">
        <f t="shared" si="3"/>
        <v>30008</v>
      </c>
    </row>
    <row r="239" spans="1:8" hidden="1" x14ac:dyDescent="0.25">
      <c r="A239" s="13" t="s">
        <v>484</v>
      </c>
      <c r="B239" t="s">
        <v>485</v>
      </c>
      <c r="C239" s="11">
        <v>0</v>
      </c>
      <c r="D239" s="11">
        <v>0</v>
      </c>
      <c r="E239" s="11">
        <v>0</v>
      </c>
      <c r="F239" s="11">
        <v>0</v>
      </c>
      <c r="H239" s="3" t="str">
        <f t="shared" si="3"/>
        <v>30009</v>
      </c>
    </row>
    <row r="240" spans="1:8" hidden="1" x14ac:dyDescent="0.25">
      <c r="A240" s="13" t="s">
        <v>486</v>
      </c>
      <c r="B240" t="s">
        <v>487</v>
      </c>
      <c r="C240" s="11">
        <v>0</v>
      </c>
      <c r="D240" s="11">
        <v>0</v>
      </c>
      <c r="E240" s="11">
        <v>0</v>
      </c>
      <c r="F240" s="11">
        <v>0</v>
      </c>
      <c r="H240" s="3" t="str">
        <f t="shared" si="3"/>
        <v>30009</v>
      </c>
    </row>
    <row r="241" spans="1:8" hidden="1" x14ac:dyDescent="0.25">
      <c r="A241" s="13" t="s">
        <v>488</v>
      </c>
      <c r="B241" t="s">
        <v>489</v>
      </c>
      <c r="C241" s="11">
        <v>0</v>
      </c>
      <c r="D241" s="11">
        <v>0</v>
      </c>
      <c r="E241" s="11">
        <v>0</v>
      </c>
      <c r="F241" s="11">
        <v>0</v>
      </c>
      <c r="H241" s="3" t="str">
        <f t="shared" si="3"/>
        <v>30009</v>
      </c>
    </row>
    <row r="242" spans="1:8" hidden="1" x14ac:dyDescent="0.25">
      <c r="A242" s="13" t="s">
        <v>490</v>
      </c>
      <c r="B242" t="s">
        <v>491</v>
      </c>
      <c r="C242" s="11">
        <v>0</v>
      </c>
      <c r="D242" s="11">
        <v>0</v>
      </c>
      <c r="E242" s="11">
        <v>0</v>
      </c>
      <c r="F242" s="11">
        <v>0</v>
      </c>
      <c r="H242" s="3" t="str">
        <f t="shared" si="3"/>
        <v>30009</v>
      </c>
    </row>
    <row r="243" spans="1:8" hidden="1" x14ac:dyDescent="0.25">
      <c r="A243" s="13" t="s">
        <v>492</v>
      </c>
      <c r="B243" t="s">
        <v>493</v>
      </c>
      <c r="C243" s="11">
        <v>0</v>
      </c>
      <c r="D243" s="11">
        <v>0</v>
      </c>
      <c r="E243" s="11">
        <v>0</v>
      </c>
      <c r="F243" s="11">
        <v>0</v>
      </c>
      <c r="H243" s="3" t="str">
        <f t="shared" si="3"/>
        <v>30009</v>
      </c>
    </row>
    <row r="244" spans="1:8" hidden="1" x14ac:dyDescent="0.25">
      <c r="A244" s="13" t="s">
        <v>494</v>
      </c>
      <c r="B244" t="s">
        <v>495</v>
      </c>
      <c r="C244" s="11">
        <v>0</v>
      </c>
      <c r="D244" s="11">
        <v>0</v>
      </c>
      <c r="E244" s="11">
        <v>0</v>
      </c>
      <c r="F244" s="11">
        <v>0</v>
      </c>
      <c r="H244" s="3" t="str">
        <f t="shared" si="3"/>
        <v>30009</v>
      </c>
    </row>
    <row r="245" spans="1:8" hidden="1" x14ac:dyDescent="0.25">
      <c r="A245" s="13" t="s">
        <v>496</v>
      </c>
      <c r="B245" t="s">
        <v>497</v>
      </c>
      <c r="C245" s="11">
        <v>0</v>
      </c>
      <c r="D245" s="11">
        <v>0</v>
      </c>
      <c r="E245" s="11">
        <v>0</v>
      </c>
      <c r="F245" s="11">
        <v>0</v>
      </c>
      <c r="H245" s="3" t="str">
        <f t="shared" si="3"/>
        <v>30009</v>
      </c>
    </row>
    <row r="246" spans="1:8" hidden="1" x14ac:dyDescent="0.25">
      <c r="A246" s="13" t="s">
        <v>498</v>
      </c>
      <c r="B246" t="s">
        <v>499</v>
      </c>
      <c r="C246" s="11">
        <v>0</v>
      </c>
      <c r="D246" s="11">
        <v>0</v>
      </c>
      <c r="E246" s="11">
        <v>0</v>
      </c>
      <c r="F246" s="11">
        <v>0</v>
      </c>
      <c r="H246" s="3" t="str">
        <f t="shared" si="3"/>
        <v>30009</v>
      </c>
    </row>
    <row r="247" spans="1:8" hidden="1" x14ac:dyDescent="0.25">
      <c r="A247" s="13" t="s">
        <v>500</v>
      </c>
      <c r="B247" t="s">
        <v>501</v>
      </c>
      <c r="C247" s="11">
        <v>0</v>
      </c>
      <c r="D247" s="11">
        <v>0</v>
      </c>
      <c r="E247" s="11">
        <v>0</v>
      </c>
      <c r="F247" s="11">
        <v>0</v>
      </c>
      <c r="H247" s="3" t="str">
        <f t="shared" si="3"/>
        <v>30009</v>
      </c>
    </row>
    <row r="248" spans="1:8" hidden="1" x14ac:dyDescent="0.25">
      <c r="A248" s="13" t="s">
        <v>502</v>
      </c>
      <c r="B248" t="s">
        <v>503</v>
      </c>
      <c r="C248" s="11">
        <v>0</v>
      </c>
      <c r="D248" s="11">
        <v>0</v>
      </c>
      <c r="E248" s="11">
        <v>0</v>
      </c>
      <c r="F248" s="11">
        <v>0</v>
      </c>
      <c r="H248" s="3" t="str">
        <f t="shared" si="3"/>
        <v>30009</v>
      </c>
    </row>
    <row r="249" spans="1:8" hidden="1" x14ac:dyDescent="0.25">
      <c r="A249" s="13" t="s">
        <v>504</v>
      </c>
      <c r="B249" t="s">
        <v>505</v>
      </c>
      <c r="C249" s="11">
        <v>0</v>
      </c>
      <c r="D249" s="11">
        <v>0</v>
      </c>
      <c r="E249" s="11">
        <v>0</v>
      </c>
      <c r="F249" s="11">
        <v>0</v>
      </c>
      <c r="H249" s="3" t="str">
        <f t="shared" si="3"/>
        <v>30009</v>
      </c>
    </row>
    <row r="250" spans="1:8" hidden="1" x14ac:dyDescent="0.25">
      <c r="A250" s="13" t="s">
        <v>506</v>
      </c>
      <c r="B250" t="s">
        <v>507</v>
      </c>
      <c r="C250" s="11">
        <v>0</v>
      </c>
      <c r="D250" s="11">
        <v>0</v>
      </c>
      <c r="E250" s="11">
        <v>0</v>
      </c>
      <c r="F250" s="11">
        <v>0</v>
      </c>
      <c r="H250" s="3" t="str">
        <f t="shared" si="3"/>
        <v>30009</v>
      </c>
    </row>
    <row r="251" spans="1:8" hidden="1" x14ac:dyDescent="0.25">
      <c r="A251" s="13" t="s">
        <v>508</v>
      </c>
      <c r="B251" t="s">
        <v>509</v>
      </c>
      <c r="C251" s="11">
        <v>0</v>
      </c>
      <c r="D251" s="11">
        <v>0</v>
      </c>
      <c r="E251" s="11">
        <v>0</v>
      </c>
      <c r="F251" s="11">
        <v>0</v>
      </c>
      <c r="H251" s="3" t="str">
        <f t="shared" si="3"/>
        <v>30010</v>
      </c>
    </row>
    <row r="252" spans="1:8" hidden="1" x14ac:dyDescent="0.25">
      <c r="A252" s="13" t="s">
        <v>510</v>
      </c>
      <c r="B252" t="s">
        <v>511</v>
      </c>
      <c r="C252" s="11">
        <v>0</v>
      </c>
      <c r="D252" s="11">
        <v>0</v>
      </c>
      <c r="E252" s="11">
        <v>0</v>
      </c>
      <c r="F252" s="11">
        <v>0</v>
      </c>
      <c r="H252" s="3" t="str">
        <f t="shared" si="3"/>
        <v>30010</v>
      </c>
    </row>
    <row r="253" spans="1:8" hidden="1" x14ac:dyDescent="0.25">
      <c r="A253" s="13" t="s">
        <v>512</v>
      </c>
      <c r="B253" t="s">
        <v>513</v>
      </c>
      <c r="C253" s="11">
        <v>0</v>
      </c>
      <c r="D253" s="11">
        <v>0</v>
      </c>
      <c r="E253" s="11">
        <v>0</v>
      </c>
      <c r="F253" s="11">
        <v>0</v>
      </c>
      <c r="H253" s="3" t="str">
        <f t="shared" si="3"/>
        <v>30010</v>
      </c>
    </row>
    <row r="254" spans="1:8" hidden="1" x14ac:dyDescent="0.25">
      <c r="A254" s="13" t="s">
        <v>514</v>
      </c>
      <c r="B254" t="s">
        <v>515</v>
      </c>
      <c r="C254" s="11">
        <v>0</v>
      </c>
      <c r="D254" s="11">
        <v>0</v>
      </c>
      <c r="E254" s="11">
        <v>0</v>
      </c>
      <c r="F254" s="11">
        <v>0</v>
      </c>
      <c r="H254" s="3" t="str">
        <f t="shared" si="3"/>
        <v>30010</v>
      </c>
    </row>
    <row r="255" spans="1:8" hidden="1" x14ac:dyDescent="0.25">
      <c r="A255" s="13" t="s">
        <v>516</v>
      </c>
      <c r="B255" t="s">
        <v>517</v>
      </c>
      <c r="C255" s="11">
        <v>0</v>
      </c>
      <c r="D255" s="11">
        <v>0</v>
      </c>
      <c r="E255" s="11">
        <v>0</v>
      </c>
      <c r="F255" s="11">
        <v>0</v>
      </c>
      <c r="H255" s="3" t="str">
        <f t="shared" si="3"/>
        <v>30010</v>
      </c>
    </row>
    <row r="256" spans="1:8" hidden="1" x14ac:dyDescent="0.25">
      <c r="A256" s="13" t="s">
        <v>518</v>
      </c>
      <c r="B256" t="s">
        <v>519</v>
      </c>
      <c r="C256" s="11">
        <v>0</v>
      </c>
      <c r="D256" s="11">
        <v>0</v>
      </c>
      <c r="E256" s="11">
        <v>0</v>
      </c>
      <c r="F256" s="11">
        <v>0</v>
      </c>
      <c r="H256" s="3" t="str">
        <f t="shared" si="3"/>
        <v>30010</v>
      </c>
    </row>
    <row r="257" spans="1:8" hidden="1" x14ac:dyDescent="0.25">
      <c r="A257" s="13" t="s">
        <v>520</v>
      </c>
      <c r="B257" t="s">
        <v>521</v>
      </c>
      <c r="C257" s="11">
        <v>0</v>
      </c>
      <c r="D257" s="11">
        <v>0</v>
      </c>
      <c r="E257" s="11">
        <v>0</v>
      </c>
      <c r="F257" s="11">
        <v>0</v>
      </c>
      <c r="H257" s="3" t="str">
        <f t="shared" si="3"/>
        <v>30010</v>
      </c>
    </row>
    <row r="258" spans="1:8" hidden="1" x14ac:dyDescent="0.25">
      <c r="A258" s="13" t="s">
        <v>522</v>
      </c>
      <c r="B258" t="s">
        <v>523</v>
      </c>
      <c r="C258" s="11">
        <v>0</v>
      </c>
      <c r="D258" s="11">
        <v>0</v>
      </c>
      <c r="E258" s="11">
        <v>0</v>
      </c>
      <c r="F258" s="11">
        <v>0</v>
      </c>
      <c r="H258" s="3" t="str">
        <f t="shared" si="3"/>
        <v>30010</v>
      </c>
    </row>
    <row r="259" spans="1:8" hidden="1" x14ac:dyDescent="0.25">
      <c r="A259" s="13" t="s">
        <v>524</v>
      </c>
      <c r="B259" t="s">
        <v>525</v>
      </c>
      <c r="C259" s="11">
        <v>0</v>
      </c>
      <c r="D259" s="11">
        <v>0</v>
      </c>
      <c r="E259" s="11">
        <v>0</v>
      </c>
      <c r="F259" s="11">
        <v>0</v>
      </c>
      <c r="H259" s="3" t="str">
        <f t="shared" si="3"/>
        <v>30010</v>
      </c>
    </row>
    <row r="260" spans="1:8" hidden="1" x14ac:dyDescent="0.25">
      <c r="A260" s="13" t="s">
        <v>526</v>
      </c>
      <c r="B260" t="s">
        <v>527</v>
      </c>
      <c r="C260" s="11">
        <v>9036.4</v>
      </c>
      <c r="D260" s="11">
        <v>25000</v>
      </c>
      <c r="E260" s="11">
        <v>25000</v>
      </c>
      <c r="F260" s="11">
        <v>-15964</v>
      </c>
      <c r="H260" s="3" t="str">
        <f t="shared" si="3"/>
        <v>30011</v>
      </c>
    </row>
    <row r="261" spans="1:8" hidden="1" x14ac:dyDescent="0.25">
      <c r="A261" s="13" t="s">
        <v>528</v>
      </c>
      <c r="B261" t="s">
        <v>529</v>
      </c>
      <c r="C261" s="11">
        <v>0</v>
      </c>
      <c r="D261" s="11">
        <v>0</v>
      </c>
      <c r="E261" s="11">
        <v>0</v>
      </c>
      <c r="F261" s="11">
        <v>0</v>
      </c>
      <c r="H261" s="3" t="str">
        <f t="shared" si="3"/>
        <v>30011</v>
      </c>
    </row>
    <row r="262" spans="1:8" hidden="1" x14ac:dyDescent="0.25">
      <c r="A262" s="13" t="s">
        <v>530</v>
      </c>
      <c r="B262" t="s">
        <v>531</v>
      </c>
      <c r="C262" s="11">
        <v>0</v>
      </c>
      <c r="D262" s="11">
        <v>0</v>
      </c>
      <c r="E262" s="11">
        <v>0</v>
      </c>
      <c r="F262" s="11">
        <v>0</v>
      </c>
      <c r="H262" s="3" t="str">
        <f t="shared" si="3"/>
        <v>30011</v>
      </c>
    </row>
    <row r="263" spans="1:8" hidden="1" x14ac:dyDescent="0.25">
      <c r="A263" s="13" t="s">
        <v>532</v>
      </c>
      <c r="B263" t="s">
        <v>533</v>
      </c>
      <c r="C263" s="11">
        <v>21.31</v>
      </c>
      <c r="D263" s="11">
        <v>0</v>
      </c>
      <c r="E263" s="11">
        <v>0</v>
      </c>
      <c r="F263" s="11">
        <v>21</v>
      </c>
      <c r="H263" s="3" t="str">
        <f t="shared" si="3"/>
        <v>30011</v>
      </c>
    </row>
    <row r="264" spans="1:8" hidden="1" x14ac:dyDescent="0.25">
      <c r="A264" s="13" t="s">
        <v>534</v>
      </c>
      <c r="B264" t="s">
        <v>535</v>
      </c>
      <c r="C264" s="11">
        <v>18685.29</v>
      </c>
      <c r="D264" s="11">
        <v>18500</v>
      </c>
      <c r="E264" s="11">
        <v>18500</v>
      </c>
      <c r="F264" s="11">
        <v>185</v>
      </c>
      <c r="H264" s="3" t="str">
        <f t="shared" si="3"/>
        <v>30011</v>
      </c>
    </row>
    <row r="265" spans="1:8" hidden="1" x14ac:dyDescent="0.25">
      <c r="A265" s="13" t="s">
        <v>536</v>
      </c>
      <c r="B265" t="s">
        <v>537</v>
      </c>
      <c r="C265" s="11">
        <v>0</v>
      </c>
      <c r="D265" s="11">
        <v>0</v>
      </c>
      <c r="E265" s="11">
        <v>0</v>
      </c>
      <c r="F265" s="11">
        <v>0</v>
      </c>
      <c r="H265" s="3" t="str">
        <f t="shared" si="3"/>
        <v>30011</v>
      </c>
    </row>
    <row r="266" spans="1:8" hidden="1" x14ac:dyDescent="0.25">
      <c r="A266" s="13" t="s">
        <v>538</v>
      </c>
      <c r="B266" t="s">
        <v>539</v>
      </c>
      <c r="C266" s="11">
        <v>0</v>
      </c>
      <c r="D266" s="11">
        <v>0</v>
      </c>
      <c r="E266" s="11">
        <v>0</v>
      </c>
      <c r="F266" s="11">
        <v>0</v>
      </c>
      <c r="H266" s="3" t="str">
        <f t="shared" ref="H266:H329" si="4">LEFT(A266,5)</f>
        <v>30011</v>
      </c>
    </row>
    <row r="267" spans="1:8" hidden="1" x14ac:dyDescent="0.25">
      <c r="A267" s="13" t="s">
        <v>540</v>
      </c>
      <c r="B267" t="s">
        <v>541</v>
      </c>
      <c r="C267" s="11">
        <v>0</v>
      </c>
      <c r="D267" s="11">
        <v>0</v>
      </c>
      <c r="E267" s="11">
        <v>0</v>
      </c>
      <c r="F267" s="11">
        <v>0</v>
      </c>
      <c r="H267" s="3" t="str">
        <f t="shared" si="4"/>
        <v>30011</v>
      </c>
    </row>
    <row r="268" spans="1:8" hidden="1" x14ac:dyDescent="0.25">
      <c r="A268" s="13" t="s">
        <v>542</v>
      </c>
      <c r="B268" t="s">
        <v>543</v>
      </c>
      <c r="C268" s="11">
        <v>0</v>
      </c>
      <c r="D268" s="11">
        <v>0</v>
      </c>
      <c r="E268" s="11">
        <v>0</v>
      </c>
      <c r="F268" s="11">
        <v>0</v>
      </c>
      <c r="H268" s="3" t="str">
        <f t="shared" si="4"/>
        <v>30012</v>
      </c>
    </row>
    <row r="269" spans="1:8" hidden="1" x14ac:dyDescent="0.25">
      <c r="A269" s="13" t="s">
        <v>544</v>
      </c>
      <c r="B269" t="s">
        <v>545</v>
      </c>
      <c r="C269" s="11">
        <v>0</v>
      </c>
      <c r="D269" s="11">
        <v>0</v>
      </c>
      <c r="E269" s="11">
        <v>0</v>
      </c>
      <c r="F269" s="11">
        <v>0</v>
      </c>
      <c r="H269" s="3" t="str">
        <f t="shared" si="4"/>
        <v>30012</v>
      </c>
    </row>
    <row r="270" spans="1:8" hidden="1" x14ac:dyDescent="0.25">
      <c r="A270" s="13" t="s">
        <v>546</v>
      </c>
      <c r="B270" t="s">
        <v>547</v>
      </c>
      <c r="C270" s="11">
        <v>0</v>
      </c>
      <c r="D270" s="11">
        <v>0</v>
      </c>
      <c r="E270" s="11">
        <v>0</v>
      </c>
      <c r="F270" s="11">
        <v>0</v>
      </c>
      <c r="H270" s="3" t="str">
        <f t="shared" si="4"/>
        <v>30012</v>
      </c>
    </row>
    <row r="271" spans="1:8" hidden="1" x14ac:dyDescent="0.25">
      <c r="A271" s="13" t="s">
        <v>548</v>
      </c>
      <c r="B271" t="s">
        <v>549</v>
      </c>
      <c r="C271" s="11">
        <v>0</v>
      </c>
      <c r="D271" s="11">
        <v>0</v>
      </c>
      <c r="E271" s="11">
        <v>0</v>
      </c>
      <c r="F271" s="11">
        <v>0</v>
      </c>
      <c r="H271" s="3" t="str">
        <f t="shared" si="4"/>
        <v>30101</v>
      </c>
    </row>
    <row r="272" spans="1:8" hidden="1" x14ac:dyDescent="0.25">
      <c r="A272" s="13" t="s">
        <v>550</v>
      </c>
      <c r="B272" t="s">
        <v>551</v>
      </c>
      <c r="C272" s="11">
        <v>0</v>
      </c>
      <c r="D272" s="11">
        <v>0</v>
      </c>
      <c r="E272" s="11">
        <v>0</v>
      </c>
      <c r="F272" s="11">
        <v>0</v>
      </c>
      <c r="H272" s="3" t="str">
        <f t="shared" si="4"/>
        <v>30101</v>
      </c>
    </row>
    <row r="273" spans="1:8" hidden="1" x14ac:dyDescent="0.25">
      <c r="A273" s="13" t="s">
        <v>552</v>
      </c>
      <c r="B273" t="s">
        <v>553</v>
      </c>
      <c r="C273" s="11">
        <v>0</v>
      </c>
      <c r="D273" s="11">
        <v>0</v>
      </c>
      <c r="E273" s="11">
        <v>0</v>
      </c>
      <c r="F273" s="11">
        <v>0</v>
      </c>
      <c r="H273" s="3" t="str">
        <f t="shared" si="4"/>
        <v>30101</v>
      </c>
    </row>
    <row r="274" spans="1:8" hidden="1" x14ac:dyDescent="0.25">
      <c r="A274" s="13" t="s">
        <v>554</v>
      </c>
      <c r="B274" t="s">
        <v>555</v>
      </c>
      <c r="C274" s="11">
        <v>0</v>
      </c>
      <c r="D274" s="11">
        <v>0</v>
      </c>
      <c r="E274" s="11">
        <v>0</v>
      </c>
      <c r="F274" s="11">
        <v>0</v>
      </c>
      <c r="H274" s="3" t="str">
        <f t="shared" si="4"/>
        <v>30101</v>
      </c>
    </row>
    <row r="275" spans="1:8" hidden="1" x14ac:dyDescent="0.25">
      <c r="A275" s="13" t="s">
        <v>556</v>
      </c>
      <c r="B275" t="s">
        <v>557</v>
      </c>
      <c r="C275" s="11">
        <v>0</v>
      </c>
      <c r="D275" s="11">
        <v>0</v>
      </c>
      <c r="E275" s="11">
        <v>0</v>
      </c>
      <c r="F275" s="11">
        <v>0</v>
      </c>
      <c r="H275" s="3" t="str">
        <f t="shared" si="4"/>
        <v>30101</v>
      </c>
    </row>
    <row r="276" spans="1:8" hidden="1" x14ac:dyDescent="0.25">
      <c r="A276" s="13" t="s">
        <v>558</v>
      </c>
      <c r="B276" t="s">
        <v>559</v>
      </c>
      <c r="C276" s="11">
        <v>0</v>
      </c>
      <c r="D276" s="11">
        <v>0</v>
      </c>
      <c r="E276" s="11">
        <v>0</v>
      </c>
      <c r="F276" s="11">
        <v>0</v>
      </c>
      <c r="H276" s="3" t="str">
        <f t="shared" si="4"/>
        <v>30101</v>
      </c>
    </row>
    <row r="277" spans="1:8" hidden="1" x14ac:dyDescent="0.25">
      <c r="A277" s="13" t="s">
        <v>560</v>
      </c>
      <c r="B277" t="s">
        <v>561</v>
      </c>
      <c r="C277" s="11">
        <v>0</v>
      </c>
      <c r="D277" s="11">
        <v>0</v>
      </c>
      <c r="E277" s="11">
        <v>0</v>
      </c>
      <c r="F277" s="11">
        <v>0</v>
      </c>
      <c r="H277" s="3" t="str">
        <f t="shared" si="4"/>
        <v>30101</v>
      </c>
    </row>
    <row r="278" spans="1:8" hidden="1" x14ac:dyDescent="0.25">
      <c r="A278" s="13" t="s">
        <v>562</v>
      </c>
      <c r="B278" t="s">
        <v>563</v>
      </c>
      <c r="C278" s="11">
        <v>0</v>
      </c>
      <c r="D278" s="11">
        <v>0</v>
      </c>
      <c r="E278" s="11">
        <v>0</v>
      </c>
      <c r="F278" s="11">
        <v>0</v>
      </c>
      <c r="H278" s="3" t="str">
        <f t="shared" si="4"/>
        <v>30101</v>
      </c>
    </row>
    <row r="279" spans="1:8" hidden="1" x14ac:dyDescent="0.25">
      <c r="A279" s="13" t="s">
        <v>564</v>
      </c>
      <c r="B279" t="s">
        <v>565</v>
      </c>
      <c r="C279" s="11">
        <v>0</v>
      </c>
      <c r="D279" s="11">
        <v>0</v>
      </c>
      <c r="E279" s="11">
        <v>0</v>
      </c>
      <c r="F279" s="11">
        <v>0</v>
      </c>
      <c r="H279" s="3" t="str">
        <f t="shared" si="4"/>
        <v>30101</v>
      </c>
    </row>
    <row r="280" spans="1:8" hidden="1" x14ac:dyDescent="0.25">
      <c r="A280" s="13" t="s">
        <v>566</v>
      </c>
      <c r="B280" t="s">
        <v>567</v>
      </c>
      <c r="C280" s="11">
        <v>0</v>
      </c>
      <c r="D280" s="11">
        <v>0</v>
      </c>
      <c r="E280" s="11">
        <v>0</v>
      </c>
      <c r="F280" s="11">
        <v>0</v>
      </c>
      <c r="H280" s="3" t="str">
        <f t="shared" si="4"/>
        <v>30101</v>
      </c>
    </row>
    <row r="281" spans="1:8" hidden="1" x14ac:dyDescent="0.25">
      <c r="A281" s="13" t="s">
        <v>568</v>
      </c>
      <c r="B281" t="s">
        <v>569</v>
      </c>
      <c r="C281" s="11">
        <v>0</v>
      </c>
      <c r="D281" s="11">
        <v>0</v>
      </c>
      <c r="E281" s="11">
        <v>0</v>
      </c>
      <c r="F281" s="11">
        <v>0</v>
      </c>
      <c r="H281" s="3" t="str">
        <f t="shared" si="4"/>
        <v>30101</v>
      </c>
    </row>
    <row r="282" spans="1:8" hidden="1" x14ac:dyDescent="0.25">
      <c r="A282" s="13" t="s">
        <v>570</v>
      </c>
      <c r="B282" t="s">
        <v>571</v>
      </c>
      <c r="C282" s="11">
        <v>0</v>
      </c>
      <c r="D282" s="11">
        <v>0</v>
      </c>
      <c r="E282" s="11">
        <v>0</v>
      </c>
      <c r="F282" s="11">
        <v>0</v>
      </c>
      <c r="H282" s="3" t="str">
        <f t="shared" si="4"/>
        <v>30101</v>
      </c>
    </row>
    <row r="283" spans="1:8" hidden="1" x14ac:dyDescent="0.25">
      <c r="A283" s="13" t="s">
        <v>572</v>
      </c>
      <c r="B283" t="s">
        <v>573</v>
      </c>
      <c r="C283" s="11">
        <v>0</v>
      </c>
      <c r="D283" s="11">
        <v>0</v>
      </c>
      <c r="E283" s="11">
        <v>0</v>
      </c>
      <c r="F283" s="11">
        <v>0</v>
      </c>
      <c r="H283" s="3" t="str">
        <f t="shared" si="4"/>
        <v>30101</v>
      </c>
    </row>
    <row r="284" spans="1:8" hidden="1" x14ac:dyDescent="0.25">
      <c r="A284" s="13" t="s">
        <v>574</v>
      </c>
      <c r="B284" t="s">
        <v>575</v>
      </c>
      <c r="C284" s="11">
        <v>-3160</v>
      </c>
      <c r="D284" s="11">
        <v>0</v>
      </c>
      <c r="E284" s="11">
        <v>0</v>
      </c>
      <c r="F284" s="11">
        <v>-3160</v>
      </c>
      <c r="H284" s="3" t="str">
        <f t="shared" si="4"/>
        <v>30101</v>
      </c>
    </row>
    <row r="285" spans="1:8" hidden="1" x14ac:dyDescent="0.25">
      <c r="A285" s="13" t="s">
        <v>576</v>
      </c>
      <c r="B285" t="s">
        <v>577</v>
      </c>
      <c r="C285" s="11">
        <v>115</v>
      </c>
      <c r="D285" s="11">
        <v>0</v>
      </c>
      <c r="E285" s="11">
        <v>0</v>
      </c>
      <c r="F285" s="11">
        <v>115</v>
      </c>
      <c r="H285" s="3" t="str">
        <f t="shared" si="4"/>
        <v>30101</v>
      </c>
    </row>
    <row r="286" spans="1:8" hidden="1" x14ac:dyDescent="0.25">
      <c r="A286" s="13" t="s">
        <v>578</v>
      </c>
      <c r="B286" t="s">
        <v>579</v>
      </c>
      <c r="C286" s="11">
        <v>6810.6</v>
      </c>
      <c r="D286" s="11">
        <v>0</v>
      </c>
      <c r="E286" s="11">
        <v>0</v>
      </c>
      <c r="F286" s="11">
        <v>6811</v>
      </c>
      <c r="H286" s="3" t="str">
        <f t="shared" si="4"/>
        <v>30101</v>
      </c>
    </row>
    <row r="287" spans="1:8" hidden="1" x14ac:dyDescent="0.25">
      <c r="A287" s="13" t="s">
        <v>580</v>
      </c>
      <c r="B287" t="s">
        <v>581</v>
      </c>
      <c r="C287" s="11">
        <v>0</v>
      </c>
      <c r="D287" s="11">
        <v>0</v>
      </c>
      <c r="E287" s="11">
        <v>0</v>
      </c>
      <c r="F287" s="11">
        <v>0</v>
      </c>
      <c r="H287" s="3" t="str">
        <f t="shared" si="4"/>
        <v>30101</v>
      </c>
    </row>
    <row r="288" spans="1:8" hidden="1" x14ac:dyDescent="0.25">
      <c r="A288" s="13" t="s">
        <v>582</v>
      </c>
      <c r="B288" t="s">
        <v>583</v>
      </c>
      <c r="C288" s="11">
        <v>0</v>
      </c>
      <c r="D288" s="11">
        <v>0</v>
      </c>
      <c r="E288" s="11">
        <v>0</v>
      </c>
      <c r="F288" s="11">
        <v>0</v>
      </c>
      <c r="H288" s="3" t="str">
        <f t="shared" si="4"/>
        <v>30101</v>
      </c>
    </row>
    <row r="289" spans="1:8" hidden="1" x14ac:dyDescent="0.25">
      <c r="A289" s="13" t="s">
        <v>584</v>
      </c>
      <c r="B289" t="s">
        <v>585</v>
      </c>
      <c r="C289" s="11">
        <v>0</v>
      </c>
      <c r="D289" s="11">
        <v>0</v>
      </c>
      <c r="E289" s="11">
        <v>0</v>
      </c>
      <c r="F289" s="11">
        <v>0</v>
      </c>
      <c r="H289" s="3" t="str">
        <f t="shared" si="4"/>
        <v>30101</v>
      </c>
    </row>
    <row r="290" spans="1:8" hidden="1" x14ac:dyDescent="0.25">
      <c r="A290" s="13" t="s">
        <v>586</v>
      </c>
      <c r="B290" t="s">
        <v>587</v>
      </c>
      <c r="C290" s="11">
        <v>0</v>
      </c>
      <c r="D290" s="11">
        <v>8100</v>
      </c>
      <c r="E290" s="11">
        <v>8100</v>
      </c>
      <c r="F290" s="11">
        <v>-8100</v>
      </c>
      <c r="H290" s="3" t="str">
        <f t="shared" si="4"/>
        <v>30101</v>
      </c>
    </row>
    <row r="291" spans="1:8" hidden="1" x14ac:dyDescent="0.25">
      <c r="A291" s="13" t="s">
        <v>588</v>
      </c>
      <c r="B291" t="s">
        <v>589</v>
      </c>
      <c r="C291" s="11">
        <v>0</v>
      </c>
      <c r="D291" s="11">
        <v>0</v>
      </c>
      <c r="E291" s="11">
        <v>0</v>
      </c>
      <c r="F291" s="11">
        <v>0</v>
      </c>
      <c r="H291" s="3" t="str">
        <f t="shared" si="4"/>
        <v>30101</v>
      </c>
    </row>
    <row r="292" spans="1:8" hidden="1" x14ac:dyDescent="0.25">
      <c r="A292" s="13" t="s">
        <v>590</v>
      </c>
      <c r="B292" t="s">
        <v>591</v>
      </c>
      <c r="C292" s="11">
        <v>0</v>
      </c>
      <c r="D292" s="11">
        <v>0</v>
      </c>
      <c r="E292" s="11">
        <v>0</v>
      </c>
      <c r="F292" s="11">
        <v>0</v>
      </c>
      <c r="H292" s="3" t="str">
        <f t="shared" si="4"/>
        <v>30101</v>
      </c>
    </row>
    <row r="293" spans="1:8" hidden="1" x14ac:dyDescent="0.25">
      <c r="A293" s="13" t="s">
        <v>592</v>
      </c>
      <c r="B293" t="s">
        <v>593</v>
      </c>
      <c r="C293" s="11">
        <v>2344.36</v>
      </c>
      <c r="D293" s="11">
        <v>2900</v>
      </c>
      <c r="E293" s="11">
        <v>2300</v>
      </c>
      <c r="F293" s="11">
        <v>44</v>
      </c>
      <c r="H293" s="3" t="str">
        <f t="shared" si="4"/>
        <v>30101</v>
      </c>
    </row>
    <row r="294" spans="1:8" hidden="1" x14ac:dyDescent="0.25">
      <c r="A294" s="13" t="s">
        <v>594</v>
      </c>
      <c r="B294" t="s">
        <v>595</v>
      </c>
      <c r="C294" s="11">
        <v>0</v>
      </c>
      <c r="D294" s="11">
        <v>0</v>
      </c>
      <c r="E294" s="11">
        <v>0</v>
      </c>
      <c r="F294" s="11">
        <v>0</v>
      </c>
      <c r="H294" s="3" t="str">
        <f t="shared" si="4"/>
        <v>30101</v>
      </c>
    </row>
    <row r="295" spans="1:8" hidden="1" x14ac:dyDescent="0.25">
      <c r="A295" s="13" t="s">
        <v>596</v>
      </c>
      <c r="B295" t="s">
        <v>597</v>
      </c>
      <c r="C295" s="11">
        <v>0</v>
      </c>
      <c r="D295" s="11">
        <v>0</v>
      </c>
      <c r="E295" s="11">
        <v>0</v>
      </c>
      <c r="F295" s="11">
        <v>0</v>
      </c>
      <c r="H295" s="3" t="str">
        <f t="shared" si="4"/>
        <v>30101</v>
      </c>
    </row>
    <row r="296" spans="1:8" hidden="1" x14ac:dyDescent="0.25">
      <c r="A296" s="13" t="s">
        <v>598</v>
      </c>
      <c r="B296" t="s">
        <v>599</v>
      </c>
      <c r="C296" s="11">
        <v>0</v>
      </c>
      <c r="D296" s="11">
        <v>0</v>
      </c>
      <c r="E296" s="11">
        <v>0</v>
      </c>
      <c r="F296" s="11">
        <v>0</v>
      </c>
      <c r="H296" s="3" t="str">
        <f t="shared" si="4"/>
        <v>30101</v>
      </c>
    </row>
    <row r="297" spans="1:8" hidden="1" x14ac:dyDescent="0.25">
      <c r="A297" s="13" t="s">
        <v>600</v>
      </c>
      <c r="B297" t="s">
        <v>601</v>
      </c>
      <c r="C297" s="11">
        <v>0</v>
      </c>
      <c r="D297" s="11">
        <v>0</v>
      </c>
      <c r="E297" s="11">
        <v>0</v>
      </c>
      <c r="F297" s="11">
        <v>0</v>
      </c>
      <c r="H297" s="3" t="str">
        <f t="shared" si="4"/>
        <v>30101</v>
      </c>
    </row>
    <row r="298" spans="1:8" hidden="1" x14ac:dyDescent="0.25">
      <c r="A298" s="13" t="s">
        <v>602</v>
      </c>
      <c r="B298" t="s">
        <v>603</v>
      </c>
      <c r="C298" s="11">
        <v>0</v>
      </c>
      <c r="D298" s="11">
        <v>0</v>
      </c>
      <c r="E298" s="11">
        <v>0</v>
      </c>
      <c r="F298" s="11">
        <v>0</v>
      </c>
      <c r="H298" s="3" t="str">
        <f t="shared" si="4"/>
        <v>30101</v>
      </c>
    </row>
    <row r="299" spans="1:8" hidden="1" x14ac:dyDescent="0.25">
      <c r="A299" s="13" t="s">
        <v>604</v>
      </c>
      <c r="B299" t="s">
        <v>605</v>
      </c>
      <c r="C299" s="11">
        <v>20384.86</v>
      </c>
      <c r="D299" s="11">
        <v>18200</v>
      </c>
      <c r="E299" s="11">
        <v>20000</v>
      </c>
      <c r="F299" s="11">
        <v>385</v>
      </c>
      <c r="H299" s="3" t="str">
        <f t="shared" si="4"/>
        <v>30101</v>
      </c>
    </row>
    <row r="300" spans="1:8" hidden="1" x14ac:dyDescent="0.25">
      <c r="A300" s="13" t="s">
        <v>606</v>
      </c>
      <c r="B300" t="s">
        <v>607</v>
      </c>
      <c r="C300" s="11">
        <v>17253.25</v>
      </c>
      <c r="D300" s="11">
        <v>14900</v>
      </c>
      <c r="E300" s="11">
        <v>14800</v>
      </c>
      <c r="F300" s="11">
        <v>2453</v>
      </c>
      <c r="H300" s="3" t="str">
        <f t="shared" si="4"/>
        <v>30101</v>
      </c>
    </row>
    <row r="301" spans="1:8" hidden="1" x14ac:dyDescent="0.25">
      <c r="A301" s="13" t="s">
        <v>608</v>
      </c>
      <c r="B301" t="s">
        <v>609</v>
      </c>
      <c r="C301" s="11">
        <v>0</v>
      </c>
      <c r="D301" s="11">
        <v>0</v>
      </c>
      <c r="E301" s="11">
        <v>0</v>
      </c>
      <c r="F301" s="11">
        <v>0</v>
      </c>
      <c r="H301" s="3" t="str">
        <f t="shared" si="4"/>
        <v>30101</v>
      </c>
    </row>
    <row r="302" spans="1:8" hidden="1" x14ac:dyDescent="0.25">
      <c r="A302" s="13" t="s">
        <v>610</v>
      </c>
      <c r="B302" t="s">
        <v>611</v>
      </c>
      <c r="C302" s="11">
        <v>0</v>
      </c>
      <c r="D302" s="11">
        <v>0</v>
      </c>
      <c r="E302" s="11">
        <v>0</v>
      </c>
      <c r="F302" s="11">
        <v>0</v>
      </c>
      <c r="H302" s="3" t="str">
        <f t="shared" si="4"/>
        <v>30101</v>
      </c>
    </row>
    <row r="303" spans="1:8" hidden="1" x14ac:dyDescent="0.25">
      <c r="A303" s="13" t="s">
        <v>612</v>
      </c>
      <c r="B303" t="s">
        <v>613</v>
      </c>
      <c r="C303" s="11">
        <v>0</v>
      </c>
      <c r="D303" s="11">
        <v>0</v>
      </c>
      <c r="E303" s="11">
        <v>0</v>
      </c>
      <c r="F303" s="11">
        <v>0</v>
      </c>
      <c r="H303" s="3" t="str">
        <f t="shared" si="4"/>
        <v>30101</v>
      </c>
    </row>
    <row r="304" spans="1:8" hidden="1" x14ac:dyDescent="0.25">
      <c r="A304" s="13" t="s">
        <v>614</v>
      </c>
      <c r="B304" t="s">
        <v>615</v>
      </c>
      <c r="C304" s="11">
        <v>0</v>
      </c>
      <c r="D304" s="11">
        <v>0</v>
      </c>
      <c r="E304" s="11">
        <v>0</v>
      </c>
      <c r="F304" s="11">
        <v>0</v>
      </c>
      <c r="H304" s="3" t="str">
        <f t="shared" si="4"/>
        <v>30101</v>
      </c>
    </row>
    <row r="305" spans="1:8" hidden="1" x14ac:dyDescent="0.25">
      <c r="A305" s="13" t="s">
        <v>616</v>
      </c>
      <c r="B305" t="s">
        <v>617</v>
      </c>
      <c r="C305" s="11">
        <v>0</v>
      </c>
      <c r="D305" s="11">
        <v>0</v>
      </c>
      <c r="E305" s="11">
        <v>0</v>
      </c>
      <c r="F305" s="11">
        <v>0</v>
      </c>
      <c r="H305" s="3" t="str">
        <f t="shared" si="4"/>
        <v>30101</v>
      </c>
    </row>
    <row r="306" spans="1:8" hidden="1" x14ac:dyDescent="0.25">
      <c r="A306" s="13" t="s">
        <v>618</v>
      </c>
      <c r="B306" t="s">
        <v>619</v>
      </c>
      <c r="C306" s="11">
        <v>0</v>
      </c>
      <c r="D306" s="11">
        <v>0</v>
      </c>
      <c r="E306" s="11">
        <v>0</v>
      </c>
      <c r="F306" s="11">
        <v>0</v>
      </c>
      <c r="H306" s="3" t="str">
        <f t="shared" si="4"/>
        <v>30101</v>
      </c>
    </row>
    <row r="307" spans="1:8" hidden="1" x14ac:dyDescent="0.25">
      <c r="A307" s="13" t="s">
        <v>620</v>
      </c>
      <c r="B307" t="s">
        <v>621</v>
      </c>
      <c r="C307" s="11">
        <v>0</v>
      </c>
      <c r="D307" s="11">
        <v>0</v>
      </c>
      <c r="E307" s="11">
        <v>0</v>
      </c>
      <c r="F307" s="11">
        <v>0</v>
      </c>
      <c r="H307" s="3" t="str">
        <f t="shared" si="4"/>
        <v>30101</v>
      </c>
    </row>
    <row r="308" spans="1:8" hidden="1" x14ac:dyDescent="0.25">
      <c r="A308" s="13" t="s">
        <v>622</v>
      </c>
      <c r="B308" t="s">
        <v>623</v>
      </c>
      <c r="C308" s="11">
        <v>0</v>
      </c>
      <c r="D308" s="11">
        <v>0</v>
      </c>
      <c r="E308" s="11">
        <v>0</v>
      </c>
      <c r="F308" s="11">
        <v>0</v>
      </c>
      <c r="H308" s="3" t="str">
        <f t="shared" si="4"/>
        <v>30101</v>
      </c>
    </row>
    <row r="309" spans="1:8" hidden="1" x14ac:dyDescent="0.25">
      <c r="A309" s="13" t="s">
        <v>624</v>
      </c>
      <c r="B309" t="s">
        <v>625</v>
      </c>
      <c r="C309" s="11">
        <v>-2727.02</v>
      </c>
      <c r="D309" s="11">
        <v>0</v>
      </c>
      <c r="E309" s="11">
        <v>0</v>
      </c>
      <c r="F309" s="11">
        <v>-2727</v>
      </c>
      <c r="H309" s="3" t="str">
        <f t="shared" si="4"/>
        <v>30101</v>
      </c>
    </row>
    <row r="310" spans="1:8" hidden="1" x14ac:dyDescent="0.25">
      <c r="A310" s="13" t="s">
        <v>626</v>
      </c>
      <c r="B310" t="s">
        <v>627</v>
      </c>
      <c r="C310" s="11">
        <v>95584.84</v>
      </c>
      <c r="D310" s="11">
        <v>71200</v>
      </c>
      <c r="E310" s="11">
        <v>94000</v>
      </c>
      <c r="F310" s="11">
        <v>1585</v>
      </c>
      <c r="H310" s="3" t="str">
        <f t="shared" si="4"/>
        <v>30201</v>
      </c>
    </row>
    <row r="311" spans="1:8" hidden="1" x14ac:dyDescent="0.25">
      <c r="A311" s="13" t="s">
        <v>628</v>
      </c>
      <c r="B311" t="s">
        <v>629</v>
      </c>
      <c r="C311" s="11">
        <v>779</v>
      </c>
      <c r="D311" s="11">
        <v>0</v>
      </c>
      <c r="E311" s="11">
        <v>0</v>
      </c>
      <c r="F311" s="11">
        <v>779</v>
      </c>
      <c r="H311" s="3" t="str">
        <f t="shared" si="4"/>
        <v>30201</v>
      </c>
    </row>
    <row r="312" spans="1:8" hidden="1" x14ac:dyDescent="0.25">
      <c r="A312" s="13" t="s">
        <v>630</v>
      </c>
      <c r="B312" t="s">
        <v>631</v>
      </c>
      <c r="C312" s="11">
        <v>3300</v>
      </c>
      <c r="D312" s="11">
        <v>3300</v>
      </c>
      <c r="E312" s="11">
        <v>3300</v>
      </c>
      <c r="F312" s="11">
        <v>0</v>
      </c>
      <c r="H312" s="3" t="str">
        <f t="shared" si="4"/>
        <v>30201</v>
      </c>
    </row>
    <row r="313" spans="1:8" hidden="1" x14ac:dyDescent="0.25">
      <c r="A313" s="13" t="s">
        <v>632</v>
      </c>
      <c r="B313" t="s">
        <v>633</v>
      </c>
      <c r="C313" s="11">
        <v>0</v>
      </c>
      <c r="D313" s="11">
        <v>0</v>
      </c>
      <c r="E313" s="11">
        <v>0</v>
      </c>
      <c r="F313" s="11">
        <v>0</v>
      </c>
      <c r="H313" s="3" t="str">
        <f t="shared" si="4"/>
        <v>30201</v>
      </c>
    </row>
    <row r="314" spans="1:8" hidden="1" x14ac:dyDescent="0.25">
      <c r="A314" s="13" t="s">
        <v>634</v>
      </c>
      <c r="B314" t="s">
        <v>635</v>
      </c>
      <c r="C314" s="11">
        <v>7839.49</v>
      </c>
      <c r="D314" s="11">
        <v>0</v>
      </c>
      <c r="E314" s="11">
        <v>0</v>
      </c>
      <c r="F314" s="11">
        <v>7839</v>
      </c>
      <c r="H314" s="3" t="str">
        <f t="shared" si="4"/>
        <v>30201</v>
      </c>
    </row>
    <row r="315" spans="1:8" hidden="1" x14ac:dyDescent="0.25">
      <c r="A315" s="13" t="s">
        <v>636</v>
      </c>
      <c r="B315" t="s">
        <v>637</v>
      </c>
      <c r="C315" s="11">
        <v>0</v>
      </c>
      <c r="D315" s="11">
        <v>500</v>
      </c>
      <c r="E315" s="11">
        <v>500</v>
      </c>
      <c r="F315" s="11">
        <v>-500</v>
      </c>
      <c r="H315" s="3" t="str">
        <f t="shared" si="4"/>
        <v>30201</v>
      </c>
    </row>
    <row r="316" spans="1:8" hidden="1" x14ac:dyDescent="0.25">
      <c r="A316" s="13" t="s">
        <v>638</v>
      </c>
      <c r="B316" t="s">
        <v>639</v>
      </c>
      <c r="C316" s="11">
        <v>80</v>
      </c>
      <c r="D316" s="11">
        <v>0</v>
      </c>
      <c r="E316" s="11">
        <v>0</v>
      </c>
      <c r="F316" s="11">
        <v>80</v>
      </c>
      <c r="H316" s="3" t="str">
        <f t="shared" si="4"/>
        <v>30201</v>
      </c>
    </row>
    <row r="317" spans="1:8" hidden="1" x14ac:dyDescent="0.25">
      <c r="A317" s="13" t="s">
        <v>640</v>
      </c>
      <c r="B317" t="s">
        <v>641</v>
      </c>
      <c r="C317" s="11">
        <v>0</v>
      </c>
      <c r="D317" s="11">
        <v>0</v>
      </c>
      <c r="E317" s="11">
        <v>0</v>
      </c>
      <c r="F317" s="11">
        <v>0</v>
      </c>
      <c r="H317" s="3" t="str">
        <f t="shared" si="4"/>
        <v>30201</v>
      </c>
    </row>
    <row r="318" spans="1:8" hidden="1" x14ac:dyDescent="0.25">
      <c r="A318" s="13" t="s">
        <v>642</v>
      </c>
      <c r="B318" t="s">
        <v>643</v>
      </c>
      <c r="C318" s="11">
        <v>0</v>
      </c>
      <c r="D318" s="11">
        <v>0</v>
      </c>
      <c r="E318" s="11">
        <v>0</v>
      </c>
      <c r="F318" s="11">
        <v>0</v>
      </c>
      <c r="H318" s="3" t="str">
        <f t="shared" si="4"/>
        <v>30201</v>
      </c>
    </row>
    <row r="319" spans="1:8" hidden="1" x14ac:dyDescent="0.25">
      <c r="A319" s="13" t="s">
        <v>644</v>
      </c>
      <c r="B319" t="s">
        <v>645</v>
      </c>
      <c r="C319" s="11">
        <v>0</v>
      </c>
      <c r="D319" s="11">
        <v>0</v>
      </c>
      <c r="E319" s="11">
        <v>0</v>
      </c>
      <c r="F319" s="11">
        <v>0</v>
      </c>
      <c r="H319" s="3" t="str">
        <f t="shared" si="4"/>
        <v>30201</v>
      </c>
    </row>
    <row r="320" spans="1:8" hidden="1" x14ac:dyDescent="0.25">
      <c r="A320" s="13" t="s">
        <v>646</v>
      </c>
      <c r="B320" t="s">
        <v>647</v>
      </c>
      <c r="C320" s="11">
        <v>46752.29</v>
      </c>
      <c r="D320" s="11">
        <v>48900</v>
      </c>
      <c r="E320" s="11">
        <v>48200</v>
      </c>
      <c r="F320" s="11">
        <v>-1448</v>
      </c>
      <c r="H320" s="3" t="str">
        <f t="shared" si="4"/>
        <v>30201</v>
      </c>
    </row>
    <row r="321" spans="1:8" hidden="1" x14ac:dyDescent="0.25">
      <c r="A321" s="13" t="s">
        <v>648</v>
      </c>
      <c r="B321" t="s">
        <v>649</v>
      </c>
      <c r="C321" s="11">
        <v>123395.16</v>
      </c>
      <c r="D321" s="11">
        <v>123500</v>
      </c>
      <c r="E321" s="11">
        <v>122600</v>
      </c>
      <c r="F321" s="11">
        <v>795</v>
      </c>
      <c r="H321" s="3" t="str">
        <f t="shared" si="4"/>
        <v>30201</v>
      </c>
    </row>
    <row r="322" spans="1:8" hidden="1" x14ac:dyDescent="0.25">
      <c r="A322" s="13" t="s">
        <v>650</v>
      </c>
      <c r="B322" t="s">
        <v>651</v>
      </c>
      <c r="C322" s="11">
        <v>1220</v>
      </c>
      <c r="D322" s="11">
        <v>1700</v>
      </c>
      <c r="E322" s="11">
        <v>1100</v>
      </c>
      <c r="F322" s="11">
        <v>120</v>
      </c>
      <c r="H322" s="3" t="str">
        <f t="shared" si="4"/>
        <v>30201</v>
      </c>
    </row>
    <row r="323" spans="1:8" hidden="1" x14ac:dyDescent="0.25">
      <c r="A323" s="13" t="s">
        <v>652</v>
      </c>
      <c r="B323" t="s">
        <v>653</v>
      </c>
      <c r="C323" s="11">
        <v>0</v>
      </c>
      <c r="D323" s="11">
        <v>0</v>
      </c>
      <c r="E323" s="11">
        <v>0</v>
      </c>
      <c r="F323" s="11">
        <v>0</v>
      </c>
      <c r="H323" s="3" t="str">
        <f t="shared" si="4"/>
        <v>30201</v>
      </c>
    </row>
    <row r="324" spans="1:8" hidden="1" x14ac:dyDescent="0.25">
      <c r="A324" s="13" t="s">
        <v>654</v>
      </c>
      <c r="B324" t="s">
        <v>655</v>
      </c>
      <c r="C324" s="11">
        <v>0</v>
      </c>
      <c r="D324" s="11">
        <v>0</v>
      </c>
      <c r="E324" s="11">
        <v>0</v>
      </c>
      <c r="F324" s="11">
        <v>0</v>
      </c>
      <c r="H324" s="3" t="str">
        <f t="shared" si="4"/>
        <v>30201</v>
      </c>
    </row>
    <row r="325" spans="1:8" hidden="1" x14ac:dyDescent="0.25">
      <c r="A325" s="13" t="s">
        <v>656</v>
      </c>
      <c r="B325" t="s">
        <v>657</v>
      </c>
      <c r="C325" s="11">
        <v>0</v>
      </c>
      <c r="D325" s="11">
        <v>0</v>
      </c>
      <c r="E325" s="11">
        <v>0</v>
      </c>
      <c r="F325" s="11">
        <v>0</v>
      </c>
      <c r="H325" s="3" t="str">
        <f t="shared" si="4"/>
        <v>30201</v>
      </c>
    </row>
    <row r="326" spans="1:8" hidden="1" x14ac:dyDescent="0.25">
      <c r="A326" s="13" t="s">
        <v>658</v>
      </c>
      <c r="B326" t="s">
        <v>659</v>
      </c>
      <c r="C326" s="11">
        <v>160</v>
      </c>
      <c r="D326" s="11">
        <v>700</v>
      </c>
      <c r="E326" s="11">
        <v>700</v>
      </c>
      <c r="F326" s="11">
        <v>-540</v>
      </c>
      <c r="H326" s="3" t="str">
        <f t="shared" si="4"/>
        <v>30201</v>
      </c>
    </row>
    <row r="327" spans="1:8" hidden="1" x14ac:dyDescent="0.25">
      <c r="A327" s="13" t="s">
        <v>660</v>
      </c>
      <c r="B327" t="s">
        <v>661</v>
      </c>
      <c r="C327" s="11">
        <v>-152</v>
      </c>
      <c r="D327" s="11">
        <v>2000</v>
      </c>
      <c r="E327" s="11">
        <v>0</v>
      </c>
      <c r="F327" s="11">
        <v>-152</v>
      </c>
      <c r="H327" s="3" t="str">
        <f t="shared" si="4"/>
        <v>30201</v>
      </c>
    </row>
    <row r="328" spans="1:8" hidden="1" x14ac:dyDescent="0.25">
      <c r="A328" s="13" t="s">
        <v>662</v>
      </c>
      <c r="B328" t="s">
        <v>663</v>
      </c>
      <c r="C328" s="11">
        <v>522.84</v>
      </c>
      <c r="D328" s="11">
        <v>1000</v>
      </c>
      <c r="E328" s="11">
        <v>1000</v>
      </c>
      <c r="F328" s="11">
        <v>-477</v>
      </c>
      <c r="H328" s="3" t="str">
        <f t="shared" si="4"/>
        <v>30201</v>
      </c>
    </row>
    <row r="329" spans="1:8" hidden="1" x14ac:dyDescent="0.25">
      <c r="A329" s="13" t="s">
        <v>664</v>
      </c>
      <c r="B329" t="s">
        <v>665</v>
      </c>
      <c r="C329" s="11">
        <v>99</v>
      </c>
      <c r="D329" s="11">
        <v>0</v>
      </c>
      <c r="E329" s="11">
        <v>0</v>
      </c>
      <c r="F329" s="11">
        <v>99</v>
      </c>
      <c r="H329" s="3" t="str">
        <f t="shared" si="4"/>
        <v>30201</v>
      </c>
    </row>
    <row r="330" spans="1:8" hidden="1" x14ac:dyDescent="0.25">
      <c r="A330" s="13" t="s">
        <v>666</v>
      </c>
      <c r="B330" t="s">
        <v>667</v>
      </c>
      <c r="C330" s="11">
        <v>0</v>
      </c>
      <c r="D330" s="11">
        <v>0</v>
      </c>
      <c r="E330" s="11">
        <v>0</v>
      </c>
      <c r="F330" s="11">
        <v>0</v>
      </c>
      <c r="H330" s="3" t="str">
        <f t="shared" ref="H330:H393" si="5">LEFT(A330,5)</f>
        <v>30201</v>
      </c>
    </row>
    <row r="331" spans="1:8" hidden="1" x14ac:dyDescent="0.25">
      <c r="A331" s="13" t="s">
        <v>668</v>
      </c>
      <c r="B331" t="s">
        <v>669</v>
      </c>
      <c r="C331" s="11">
        <v>177</v>
      </c>
      <c r="D331" s="11">
        <v>600</v>
      </c>
      <c r="E331" s="11">
        <v>600</v>
      </c>
      <c r="F331" s="11">
        <v>-423</v>
      </c>
      <c r="H331" s="3" t="str">
        <f t="shared" si="5"/>
        <v>30201</v>
      </c>
    </row>
    <row r="332" spans="1:8" hidden="1" x14ac:dyDescent="0.25">
      <c r="A332" s="13" t="s">
        <v>670</v>
      </c>
      <c r="B332" t="s">
        <v>671</v>
      </c>
      <c r="C332" s="11">
        <v>787.35</v>
      </c>
      <c r="D332" s="11">
        <v>400</v>
      </c>
      <c r="E332" s="11">
        <v>400</v>
      </c>
      <c r="F332" s="11">
        <v>387</v>
      </c>
      <c r="H332" s="3" t="str">
        <f t="shared" si="5"/>
        <v>30201</v>
      </c>
    </row>
    <row r="333" spans="1:8" hidden="1" x14ac:dyDescent="0.25">
      <c r="A333" s="13" t="s">
        <v>672</v>
      </c>
      <c r="B333" t="s">
        <v>673</v>
      </c>
      <c r="C333" s="11">
        <v>0</v>
      </c>
      <c r="D333" s="11">
        <v>500</v>
      </c>
      <c r="E333" s="11">
        <v>500</v>
      </c>
      <c r="F333" s="11">
        <v>-500</v>
      </c>
      <c r="H333" s="3" t="str">
        <f t="shared" si="5"/>
        <v>30201</v>
      </c>
    </row>
    <row r="334" spans="1:8" hidden="1" x14ac:dyDescent="0.25">
      <c r="A334" s="13" t="s">
        <v>674</v>
      </c>
      <c r="B334" t="s">
        <v>675</v>
      </c>
      <c r="C334" s="11">
        <v>7799.09</v>
      </c>
      <c r="D334" s="11">
        <v>7500</v>
      </c>
      <c r="E334" s="11">
        <v>7500</v>
      </c>
      <c r="F334" s="11">
        <v>299</v>
      </c>
      <c r="H334" s="3" t="str">
        <f t="shared" si="5"/>
        <v>30201</v>
      </c>
    </row>
    <row r="335" spans="1:8" hidden="1" x14ac:dyDescent="0.25">
      <c r="A335" s="13" t="s">
        <v>676</v>
      </c>
      <c r="B335" t="s">
        <v>677</v>
      </c>
      <c r="C335" s="11">
        <v>1222.03</v>
      </c>
      <c r="D335" s="11">
        <v>700</v>
      </c>
      <c r="E335" s="11">
        <v>700</v>
      </c>
      <c r="F335" s="11">
        <v>522</v>
      </c>
      <c r="H335" s="3" t="str">
        <f t="shared" si="5"/>
        <v>30201</v>
      </c>
    </row>
    <row r="336" spans="1:8" hidden="1" x14ac:dyDescent="0.25">
      <c r="A336" s="13" t="s">
        <v>678</v>
      </c>
      <c r="B336" t="s">
        <v>679</v>
      </c>
      <c r="C336" s="11">
        <v>0</v>
      </c>
      <c r="D336" s="11">
        <v>0</v>
      </c>
      <c r="E336" s="11">
        <v>0</v>
      </c>
      <c r="F336" s="11">
        <v>0</v>
      </c>
      <c r="H336" s="3" t="str">
        <f t="shared" si="5"/>
        <v>30201</v>
      </c>
    </row>
    <row r="337" spans="1:8" hidden="1" x14ac:dyDescent="0.25">
      <c r="A337" s="13" t="s">
        <v>680</v>
      </c>
      <c r="B337" t="s">
        <v>681</v>
      </c>
      <c r="C337" s="11">
        <v>0</v>
      </c>
      <c r="D337" s="11">
        <v>0</v>
      </c>
      <c r="E337" s="11">
        <v>0</v>
      </c>
      <c r="F337" s="11">
        <v>0</v>
      </c>
      <c r="H337" s="3" t="str">
        <f t="shared" si="5"/>
        <v>30201</v>
      </c>
    </row>
    <row r="338" spans="1:8" hidden="1" x14ac:dyDescent="0.25">
      <c r="A338" s="13" t="s">
        <v>682</v>
      </c>
      <c r="B338" t="s">
        <v>683</v>
      </c>
      <c r="C338" s="11">
        <v>160</v>
      </c>
      <c r="D338" s="11">
        <v>200</v>
      </c>
      <c r="E338" s="11">
        <v>200</v>
      </c>
      <c r="F338" s="11">
        <v>-40</v>
      </c>
      <c r="H338" s="3" t="str">
        <f t="shared" si="5"/>
        <v>30201</v>
      </c>
    </row>
    <row r="339" spans="1:8" hidden="1" x14ac:dyDescent="0.25">
      <c r="A339" s="13" t="s">
        <v>684</v>
      </c>
      <c r="B339" t="s">
        <v>685</v>
      </c>
      <c r="C339" s="11">
        <v>0</v>
      </c>
      <c r="D339" s="11">
        <v>0</v>
      </c>
      <c r="E339" s="11">
        <v>0</v>
      </c>
      <c r="F339" s="11">
        <v>0</v>
      </c>
      <c r="H339" s="3" t="str">
        <f t="shared" si="5"/>
        <v>30201</v>
      </c>
    </row>
    <row r="340" spans="1:8" hidden="1" x14ac:dyDescent="0.25">
      <c r="A340" s="13" t="s">
        <v>686</v>
      </c>
      <c r="B340" t="s">
        <v>687</v>
      </c>
      <c r="C340" s="11">
        <v>0</v>
      </c>
      <c r="D340" s="11">
        <v>0</v>
      </c>
      <c r="E340" s="11">
        <v>0</v>
      </c>
      <c r="F340" s="11">
        <v>0</v>
      </c>
      <c r="H340" s="3" t="str">
        <f t="shared" si="5"/>
        <v>30201</v>
      </c>
    </row>
    <row r="341" spans="1:8" hidden="1" x14ac:dyDescent="0.25">
      <c r="A341" s="13" t="s">
        <v>688</v>
      </c>
      <c r="B341" t="s">
        <v>689</v>
      </c>
      <c r="C341" s="11">
        <v>0</v>
      </c>
      <c r="D341" s="11">
        <v>0</v>
      </c>
      <c r="E341" s="11">
        <v>0</v>
      </c>
      <c r="F341" s="11">
        <v>0</v>
      </c>
      <c r="H341" s="3" t="str">
        <f t="shared" si="5"/>
        <v>30201</v>
      </c>
    </row>
    <row r="342" spans="1:8" hidden="1" x14ac:dyDescent="0.25">
      <c r="A342" s="13" t="s">
        <v>690</v>
      </c>
      <c r="B342" t="s">
        <v>691</v>
      </c>
      <c r="C342" s="11">
        <v>114.18</v>
      </c>
      <c r="D342" s="11">
        <v>1400</v>
      </c>
      <c r="E342" s="11">
        <v>1400</v>
      </c>
      <c r="F342" s="11">
        <v>-1286</v>
      </c>
      <c r="H342" s="3" t="str">
        <f t="shared" si="5"/>
        <v>30201</v>
      </c>
    </row>
    <row r="343" spans="1:8" hidden="1" x14ac:dyDescent="0.25">
      <c r="A343" s="13" t="s">
        <v>692</v>
      </c>
      <c r="B343" t="s">
        <v>693</v>
      </c>
      <c r="C343" s="11">
        <v>4170.42</v>
      </c>
      <c r="D343" s="11">
        <v>3300</v>
      </c>
      <c r="E343" s="11">
        <v>4200</v>
      </c>
      <c r="F343" s="11">
        <v>-30</v>
      </c>
      <c r="H343" s="3" t="str">
        <f t="shared" si="5"/>
        <v>30201</v>
      </c>
    </row>
    <row r="344" spans="1:8" hidden="1" x14ac:dyDescent="0.25">
      <c r="A344" s="13" t="s">
        <v>694</v>
      </c>
      <c r="B344" t="s">
        <v>695</v>
      </c>
      <c r="C344" s="11">
        <v>0</v>
      </c>
      <c r="D344" s="11">
        <v>0</v>
      </c>
      <c r="E344" s="11">
        <v>0</v>
      </c>
      <c r="F344" s="11">
        <v>0</v>
      </c>
      <c r="H344" s="3" t="str">
        <f t="shared" si="5"/>
        <v>30201</v>
      </c>
    </row>
    <row r="345" spans="1:8" hidden="1" x14ac:dyDescent="0.25">
      <c r="A345" s="13" t="s">
        <v>696</v>
      </c>
      <c r="B345" t="s">
        <v>697</v>
      </c>
      <c r="C345" s="11">
        <v>0</v>
      </c>
      <c r="D345" s="11">
        <v>300</v>
      </c>
      <c r="E345" s="11">
        <v>300</v>
      </c>
      <c r="F345" s="11">
        <v>-300</v>
      </c>
      <c r="H345" s="3" t="str">
        <f t="shared" si="5"/>
        <v>30201</v>
      </c>
    </row>
    <row r="346" spans="1:8" hidden="1" x14ac:dyDescent="0.25">
      <c r="A346" s="13" t="s">
        <v>698</v>
      </c>
      <c r="B346" t="s">
        <v>699</v>
      </c>
      <c r="C346" s="11">
        <v>0</v>
      </c>
      <c r="D346" s="11">
        <v>0</v>
      </c>
      <c r="E346" s="11">
        <v>0</v>
      </c>
      <c r="F346" s="11">
        <v>0</v>
      </c>
      <c r="H346" s="3" t="str">
        <f t="shared" si="5"/>
        <v>30201</v>
      </c>
    </row>
    <row r="347" spans="1:8" hidden="1" x14ac:dyDescent="0.25">
      <c r="A347" s="13" t="s">
        <v>700</v>
      </c>
      <c r="B347" t="s">
        <v>701</v>
      </c>
      <c r="C347" s="11">
        <v>2544.35</v>
      </c>
      <c r="D347" s="11">
        <v>1300</v>
      </c>
      <c r="E347" s="11">
        <v>1300</v>
      </c>
      <c r="F347" s="11">
        <v>1244</v>
      </c>
      <c r="H347" s="3" t="str">
        <f t="shared" si="5"/>
        <v>30201</v>
      </c>
    </row>
    <row r="348" spans="1:8" hidden="1" x14ac:dyDescent="0.25">
      <c r="A348" s="13" t="s">
        <v>702</v>
      </c>
      <c r="B348" t="s">
        <v>703</v>
      </c>
      <c r="C348" s="11">
        <v>0</v>
      </c>
      <c r="D348" s="11">
        <v>0</v>
      </c>
      <c r="E348" s="11">
        <v>0</v>
      </c>
      <c r="F348" s="11">
        <v>0</v>
      </c>
      <c r="H348" s="3" t="str">
        <f t="shared" si="5"/>
        <v>30201</v>
      </c>
    </row>
    <row r="349" spans="1:8" hidden="1" x14ac:dyDescent="0.25">
      <c r="A349" s="13" t="s">
        <v>704</v>
      </c>
      <c r="B349" t="s">
        <v>705</v>
      </c>
      <c r="C349" s="11">
        <v>545</v>
      </c>
      <c r="D349" s="11">
        <v>1000</v>
      </c>
      <c r="E349" s="11">
        <v>1000</v>
      </c>
      <c r="F349" s="11">
        <v>-455</v>
      </c>
      <c r="H349" s="3" t="str">
        <f t="shared" si="5"/>
        <v>30201</v>
      </c>
    </row>
    <row r="350" spans="1:8" hidden="1" x14ac:dyDescent="0.25">
      <c r="A350" s="13" t="s">
        <v>706</v>
      </c>
      <c r="B350" t="s">
        <v>707</v>
      </c>
      <c r="C350" s="11">
        <v>0</v>
      </c>
      <c r="D350" s="11">
        <v>0</v>
      </c>
      <c r="E350" s="11">
        <v>0</v>
      </c>
      <c r="F350" s="11">
        <v>0</v>
      </c>
      <c r="H350" s="3" t="str">
        <f t="shared" si="5"/>
        <v>30201</v>
      </c>
    </row>
    <row r="351" spans="1:8" hidden="1" x14ac:dyDescent="0.25">
      <c r="A351" s="13" t="s">
        <v>708</v>
      </c>
      <c r="B351" t="s">
        <v>709</v>
      </c>
      <c r="C351" s="11">
        <v>3821.65</v>
      </c>
      <c r="D351" s="11">
        <v>3700</v>
      </c>
      <c r="E351" s="11">
        <v>3700</v>
      </c>
      <c r="F351" s="11">
        <v>122</v>
      </c>
      <c r="H351" s="3" t="str">
        <f t="shared" si="5"/>
        <v>30201</v>
      </c>
    </row>
    <row r="352" spans="1:8" hidden="1" x14ac:dyDescent="0.25">
      <c r="A352" s="13" t="s">
        <v>710</v>
      </c>
      <c r="B352" t="s">
        <v>711</v>
      </c>
      <c r="C352" s="11">
        <v>1257.3499999999999</v>
      </c>
      <c r="D352" s="11">
        <v>3000</v>
      </c>
      <c r="E352" s="11">
        <v>3000</v>
      </c>
      <c r="F352" s="11">
        <v>-1743</v>
      </c>
      <c r="H352" s="3" t="str">
        <f t="shared" si="5"/>
        <v>30201</v>
      </c>
    </row>
    <row r="353" spans="1:8" hidden="1" x14ac:dyDescent="0.25">
      <c r="A353" s="13" t="s">
        <v>712</v>
      </c>
      <c r="B353" t="s">
        <v>713</v>
      </c>
      <c r="C353" s="11">
        <v>0</v>
      </c>
      <c r="D353" s="11">
        <v>0</v>
      </c>
      <c r="E353" s="11">
        <v>0</v>
      </c>
      <c r="F353" s="11">
        <v>0</v>
      </c>
      <c r="H353" s="3" t="str">
        <f t="shared" si="5"/>
        <v>30201</v>
      </c>
    </row>
    <row r="354" spans="1:8" hidden="1" x14ac:dyDescent="0.25">
      <c r="A354" s="13" t="s">
        <v>714</v>
      </c>
      <c r="B354" t="s">
        <v>715</v>
      </c>
      <c r="C354" s="11">
        <v>0</v>
      </c>
      <c r="D354" s="11">
        <v>0</v>
      </c>
      <c r="E354" s="11">
        <v>0</v>
      </c>
      <c r="F354" s="11">
        <v>0</v>
      </c>
      <c r="H354" s="3" t="str">
        <f t="shared" si="5"/>
        <v>30201</v>
      </c>
    </row>
    <row r="355" spans="1:8" hidden="1" x14ac:dyDescent="0.25">
      <c r="A355" s="13" t="s">
        <v>716</v>
      </c>
      <c r="B355" t="s">
        <v>717</v>
      </c>
      <c r="C355" s="11">
        <v>0</v>
      </c>
      <c r="D355" s="11">
        <v>600</v>
      </c>
      <c r="E355" s="11">
        <v>600</v>
      </c>
      <c r="F355" s="11">
        <v>-600</v>
      </c>
      <c r="H355" s="3" t="str">
        <f t="shared" si="5"/>
        <v>30201</v>
      </c>
    </row>
    <row r="356" spans="1:8" hidden="1" x14ac:dyDescent="0.25">
      <c r="A356" s="13" t="s">
        <v>718</v>
      </c>
      <c r="B356" t="s">
        <v>719</v>
      </c>
      <c r="C356" s="11">
        <v>1127.67</v>
      </c>
      <c r="D356" s="11">
        <v>1400</v>
      </c>
      <c r="E356" s="11">
        <v>1400</v>
      </c>
      <c r="F356" s="11">
        <v>-272</v>
      </c>
      <c r="H356" s="3" t="str">
        <f t="shared" si="5"/>
        <v>30201</v>
      </c>
    </row>
    <row r="357" spans="1:8" hidden="1" x14ac:dyDescent="0.25">
      <c r="A357" s="13" t="s">
        <v>720</v>
      </c>
      <c r="B357" t="s">
        <v>721</v>
      </c>
      <c r="C357" s="11">
        <v>1113.1600000000001</v>
      </c>
      <c r="D357" s="11">
        <v>1000</v>
      </c>
      <c r="E357" s="11">
        <v>1000</v>
      </c>
      <c r="F357" s="11">
        <v>113</v>
      </c>
      <c r="H357" s="3" t="str">
        <f t="shared" si="5"/>
        <v>30201</v>
      </c>
    </row>
    <row r="358" spans="1:8" hidden="1" x14ac:dyDescent="0.25">
      <c r="A358" s="13" t="s">
        <v>722</v>
      </c>
      <c r="B358" t="s">
        <v>723</v>
      </c>
      <c r="C358" s="11">
        <v>0</v>
      </c>
      <c r="D358" s="11">
        <v>0</v>
      </c>
      <c r="E358" s="11">
        <v>0</v>
      </c>
      <c r="F358" s="11">
        <v>0</v>
      </c>
      <c r="H358" s="3" t="str">
        <f t="shared" si="5"/>
        <v>30201</v>
      </c>
    </row>
    <row r="359" spans="1:8" hidden="1" x14ac:dyDescent="0.25">
      <c r="A359" s="13" t="s">
        <v>724</v>
      </c>
      <c r="B359" t="s">
        <v>725</v>
      </c>
      <c r="C359" s="11">
        <v>18577.2</v>
      </c>
      <c r="D359" s="11">
        <v>17300</v>
      </c>
      <c r="E359" s="11">
        <v>17300</v>
      </c>
      <c r="F359" s="11">
        <v>1277</v>
      </c>
      <c r="H359" s="3" t="str">
        <f t="shared" si="5"/>
        <v>30201</v>
      </c>
    </row>
    <row r="360" spans="1:8" hidden="1" x14ac:dyDescent="0.25">
      <c r="A360" s="13" t="s">
        <v>726</v>
      </c>
      <c r="B360" t="s">
        <v>727</v>
      </c>
      <c r="C360" s="11">
        <v>37368.410000000003</v>
      </c>
      <c r="D360" s="11">
        <v>28500</v>
      </c>
      <c r="E360" s="11">
        <v>31700</v>
      </c>
      <c r="F360" s="11">
        <v>5668</v>
      </c>
      <c r="H360" s="3" t="str">
        <f t="shared" si="5"/>
        <v>30201</v>
      </c>
    </row>
    <row r="361" spans="1:8" hidden="1" x14ac:dyDescent="0.25">
      <c r="A361" s="13" t="s">
        <v>728</v>
      </c>
      <c r="B361" t="s">
        <v>729</v>
      </c>
      <c r="C361" s="11">
        <v>134111.38</v>
      </c>
      <c r="D361" s="11">
        <v>118500</v>
      </c>
      <c r="E361" s="11">
        <v>125300</v>
      </c>
      <c r="F361" s="11">
        <v>8811</v>
      </c>
      <c r="H361" s="3" t="str">
        <f t="shared" si="5"/>
        <v>30201</v>
      </c>
    </row>
    <row r="362" spans="1:8" hidden="1" x14ac:dyDescent="0.25">
      <c r="A362" s="13" t="s">
        <v>730</v>
      </c>
      <c r="B362" t="s">
        <v>731</v>
      </c>
      <c r="C362" s="11">
        <v>74598.78</v>
      </c>
      <c r="D362" s="11">
        <v>85600</v>
      </c>
      <c r="E362" s="11">
        <v>64900</v>
      </c>
      <c r="F362" s="11">
        <v>9699</v>
      </c>
      <c r="H362" s="3" t="str">
        <f t="shared" si="5"/>
        <v>30201</v>
      </c>
    </row>
    <row r="363" spans="1:8" hidden="1" x14ac:dyDescent="0.25">
      <c r="A363" s="13" t="s">
        <v>732</v>
      </c>
      <c r="B363" t="s">
        <v>733</v>
      </c>
      <c r="C363" s="11">
        <v>9917.7900000000009</v>
      </c>
      <c r="D363" s="11">
        <v>5800</v>
      </c>
      <c r="E363" s="11">
        <v>8000</v>
      </c>
      <c r="F363" s="11">
        <v>1918</v>
      </c>
      <c r="H363" s="3" t="str">
        <f t="shared" si="5"/>
        <v>30201</v>
      </c>
    </row>
    <row r="364" spans="1:8" hidden="1" x14ac:dyDescent="0.25">
      <c r="A364" s="13" t="s">
        <v>734</v>
      </c>
      <c r="B364" t="s">
        <v>735</v>
      </c>
      <c r="C364" s="11">
        <v>0</v>
      </c>
      <c r="D364" s="11">
        <v>0</v>
      </c>
      <c r="E364" s="11">
        <v>200</v>
      </c>
      <c r="F364" s="11">
        <v>-200</v>
      </c>
      <c r="H364" s="3" t="str">
        <f t="shared" si="5"/>
        <v>30201</v>
      </c>
    </row>
    <row r="365" spans="1:8" hidden="1" x14ac:dyDescent="0.25">
      <c r="A365" s="13" t="s">
        <v>736</v>
      </c>
      <c r="B365" t="s">
        <v>737</v>
      </c>
      <c r="C365" s="11">
        <v>1596.99</v>
      </c>
      <c r="D365" s="11">
        <v>1100</v>
      </c>
      <c r="E365" s="11">
        <v>1200</v>
      </c>
      <c r="F365" s="11">
        <v>397</v>
      </c>
      <c r="H365" s="3" t="str">
        <f t="shared" si="5"/>
        <v>30201</v>
      </c>
    </row>
    <row r="366" spans="1:8" hidden="1" x14ac:dyDescent="0.25">
      <c r="A366" s="13" t="s">
        <v>738</v>
      </c>
      <c r="B366" t="s">
        <v>739</v>
      </c>
      <c r="C366" s="11">
        <v>0</v>
      </c>
      <c r="D366" s="11">
        <v>0</v>
      </c>
      <c r="E366" s="11">
        <v>0</v>
      </c>
      <c r="F366" s="11">
        <v>0</v>
      </c>
      <c r="H366" s="3" t="str">
        <f t="shared" si="5"/>
        <v>30201</v>
      </c>
    </row>
    <row r="367" spans="1:8" hidden="1" x14ac:dyDescent="0.25">
      <c r="A367" s="13" t="s">
        <v>740</v>
      </c>
      <c r="B367" t="s">
        <v>741</v>
      </c>
      <c r="C367" s="11">
        <v>30</v>
      </c>
      <c r="D367" s="11">
        <v>100</v>
      </c>
      <c r="E367" s="11">
        <v>100</v>
      </c>
      <c r="F367" s="11">
        <v>-70</v>
      </c>
      <c r="H367" s="3" t="str">
        <f t="shared" si="5"/>
        <v>30201</v>
      </c>
    </row>
    <row r="368" spans="1:8" hidden="1" x14ac:dyDescent="0.25">
      <c r="A368" s="13" t="s">
        <v>742</v>
      </c>
      <c r="B368" t="s">
        <v>743</v>
      </c>
      <c r="C368" s="11">
        <v>242.5</v>
      </c>
      <c r="D368" s="11">
        <v>0</v>
      </c>
      <c r="E368" s="11">
        <v>0</v>
      </c>
      <c r="F368" s="11">
        <v>243</v>
      </c>
      <c r="H368" s="3" t="str">
        <f t="shared" si="5"/>
        <v>30201</v>
      </c>
    </row>
    <row r="369" spans="1:8" hidden="1" x14ac:dyDescent="0.25">
      <c r="A369" s="13" t="s">
        <v>744</v>
      </c>
      <c r="B369" t="s">
        <v>745</v>
      </c>
      <c r="C369" s="11">
        <v>0</v>
      </c>
      <c r="D369" s="11">
        <v>0</v>
      </c>
      <c r="E369" s="11">
        <v>0</v>
      </c>
      <c r="F369" s="11">
        <v>0</v>
      </c>
      <c r="H369" s="3" t="str">
        <f t="shared" si="5"/>
        <v>30201</v>
      </c>
    </row>
    <row r="370" spans="1:8" hidden="1" x14ac:dyDescent="0.25">
      <c r="A370" s="13" t="s">
        <v>746</v>
      </c>
      <c r="B370" t="s">
        <v>747</v>
      </c>
      <c r="C370" s="11">
        <v>923.08</v>
      </c>
      <c r="D370" s="11">
        <v>0</v>
      </c>
      <c r="E370" s="11">
        <v>0</v>
      </c>
      <c r="F370" s="11">
        <v>923</v>
      </c>
      <c r="H370" s="3" t="str">
        <f t="shared" si="5"/>
        <v>30201</v>
      </c>
    </row>
    <row r="371" spans="1:8" hidden="1" x14ac:dyDescent="0.25">
      <c r="A371" s="13" t="s">
        <v>748</v>
      </c>
      <c r="B371" t="s">
        <v>749</v>
      </c>
      <c r="C371" s="11">
        <v>0</v>
      </c>
      <c r="D371" s="11">
        <v>0</v>
      </c>
      <c r="E371" s="11">
        <v>0</v>
      </c>
      <c r="F371" s="11">
        <v>0</v>
      </c>
      <c r="H371" s="3" t="str">
        <f t="shared" si="5"/>
        <v>30201</v>
      </c>
    </row>
    <row r="372" spans="1:8" hidden="1" x14ac:dyDescent="0.25">
      <c r="A372" s="13" t="s">
        <v>750</v>
      </c>
      <c r="B372" t="s">
        <v>751</v>
      </c>
      <c r="C372" s="11">
        <v>0</v>
      </c>
      <c r="D372" s="11">
        <v>0</v>
      </c>
      <c r="E372" s="11">
        <v>0</v>
      </c>
      <c r="F372" s="11">
        <v>0</v>
      </c>
      <c r="H372" s="3" t="str">
        <f t="shared" si="5"/>
        <v>30201</v>
      </c>
    </row>
    <row r="373" spans="1:8" hidden="1" x14ac:dyDescent="0.25">
      <c r="A373" s="13" t="s">
        <v>752</v>
      </c>
      <c r="B373" t="s">
        <v>753</v>
      </c>
      <c r="C373" s="11">
        <v>0</v>
      </c>
      <c r="D373" s="11">
        <v>0</v>
      </c>
      <c r="E373" s="11">
        <v>0</v>
      </c>
      <c r="F373" s="11">
        <v>0</v>
      </c>
      <c r="H373" s="3" t="str">
        <f t="shared" si="5"/>
        <v>30201</v>
      </c>
    </row>
    <row r="374" spans="1:8" hidden="1" x14ac:dyDescent="0.25">
      <c r="A374" s="13" t="s">
        <v>754</v>
      </c>
      <c r="B374" t="s">
        <v>755</v>
      </c>
      <c r="C374" s="11">
        <v>0</v>
      </c>
      <c r="D374" s="11">
        <v>0</v>
      </c>
      <c r="E374" s="11">
        <v>0</v>
      </c>
      <c r="F374" s="11">
        <v>0</v>
      </c>
      <c r="H374" s="3" t="str">
        <f t="shared" si="5"/>
        <v>30201</v>
      </c>
    </row>
    <row r="375" spans="1:8" hidden="1" x14ac:dyDescent="0.25">
      <c r="A375" s="13" t="s">
        <v>756</v>
      </c>
      <c r="B375" t="s">
        <v>757</v>
      </c>
      <c r="C375" s="11">
        <v>188784.14</v>
      </c>
      <c r="D375" s="11">
        <v>238800</v>
      </c>
      <c r="E375" s="11">
        <v>215200</v>
      </c>
      <c r="F375" s="11">
        <v>-26416</v>
      </c>
      <c r="H375" s="3" t="str">
        <f t="shared" si="5"/>
        <v>30301</v>
      </c>
    </row>
    <row r="376" spans="1:8" hidden="1" x14ac:dyDescent="0.25">
      <c r="A376" s="13" t="s">
        <v>758</v>
      </c>
      <c r="B376" t="s">
        <v>759</v>
      </c>
      <c r="C376" s="11">
        <v>-119</v>
      </c>
      <c r="D376" s="11">
        <v>0</v>
      </c>
      <c r="E376" s="11">
        <v>0</v>
      </c>
      <c r="F376" s="11">
        <v>-119</v>
      </c>
      <c r="H376" s="3" t="str">
        <f t="shared" si="5"/>
        <v>30301</v>
      </c>
    </row>
    <row r="377" spans="1:8" hidden="1" x14ac:dyDescent="0.25">
      <c r="A377" s="13" t="s">
        <v>760</v>
      </c>
      <c r="B377" t="s">
        <v>761</v>
      </c>
      <c r="C377" s="11">
        <v>10500</v>
      </c>
      <c r="D377" s="11">
        <v>10500</v>
      </c>
      <c r="E377" s="11">
        <v>10500</v>
      </c>
      <c r="F377" s="11">
        <v>0</v>
      </c>
      <c r="H377" s="3" t="str">
        <f t="shared" si="5"/>
        <v>30301</v>
      </c>
    </row>
    <row r="378" spans="1:8" hidden="1" x14ac:dyDescent="0.25">
      <c r="A378" s="13" t="s">
        <v>762</v>
      </c>
      <c r="B378" t="s">
        <v>763</v>
      </c>
      <c r="C378" s="11">
        <v>0</v>
      </c>
      <c r="D378" s="11">
        <v>0</v>
      </c>
      <c r="E378" s="11">
        <v>0</v>
      </c>
      <c r="F378" s="11">
        <v>0</v>
      </c>
      <c r="H378" s="3" t="str">
        <f t="shared" si="5"/>
        <v>30301</v>
      </c>
    </row>
    <row r="379" spans="1:8" hidden="1" x14ac:dyDescent="0.25">
      <c r="A379" s="13" t="s">
        <v>764</v>
      </c>
      <c r="B379" t="s">
        <v>765</v>
      </c>
      <c r="C379" s="11">
        <v>0</v>
      </c>
      <c r="D379" s="11">
        <v>0</v>
      </c>
      <c r="E379" s="11">
        <v>0</v>
      </c>
      <c r="F379" s="11">
        <v>0</v>
      </c>
      <c r="H379" s="3" t="str">
        <f t="shared" si="5"/>
        <v>30301</v>
      </c>
    </row>
    <row r="380" spans="1:8" hidden="1" x14ac:dyDescent="0.25">
      <c r="A380" s="13" t="s">
        <v>766</v>
      </c>
      <c r="B380" t="s">
        <v>767</v>
      </c>
      <c r="C380" s="11">
        <v>15483.33</v>
      </c>
      <c r="D380" s="11">
        <v>0</v>
      </c>
      <c r="E380" s="11">
        <v>0</v>
      </c>
      <c r="F380" s="11">
        <v>15483</v>
      </c>
      <c r="H380" s="3" t="str">
        <f t="shared" si="5"/>
        <v>30301</v>
      </c>
    </row>
    <row r="381" spans="1:8" hidden="1" x14ac:dyDescent="0.25">
      <c r="A381" s="13" t="s">
        <v>768</v>
      </c>
      <c r="B381" t="s">
        <v>769</v>
      </c>
      <c r="C381" s="11">
        <v>708.6</v>
      </c>
      <c r="D381" s="11">
        <v>0</v>
      </c>
      <c r="E381" s="11">
        <v>0</v>
      </c>
      <c r="F381" s="11">
        <v>709</v>
      </c>
      <c r="H381" s="3" t="str">
        <f t="shared" si="5"/>
        <v>30301</v>
      </c>
    </row>
    <row r="382" spans="1:8" hidden="1" x14ac:dyDescent="0.25">
      <c r="A382" s="13" t="s">
        <v>770</v>
      </c>
      <c r="B382" t="s">
        <v>771</v>
      </c>
      <c r="C382" s="11">
        <v>6990.5</v>
      </c>
      <c r="D382" s="11">
        <v>0</v>
      </c>
      <c r="E382" s="11">
        <v>0</v>
      </c>
      <c r="F382" s="11">
        <v>6991</v>
      </c>
      <c r="H382" s="3" t="str">
        <f t="shared" si="5"/>
        <v>30301</v>
      </c>
    </row>
    <row r="383" spans="1:8" hidden="1" x14ac:dyDescent="0.25">
      <c r="A383" s="13" t="s">
        <v>772</v>
      </c>
      <c r="B383" t="s">
        <v>773</v>
      </c>
      <c r="C383" s="11">
        <v>0</v>
      </c>
      <c r="D383" s="11">
        <v>0</v>
      </c>
      <c r="E383" s="11">
        <v>0</v>
      </c>
      <c r="F383" s="11">
        <v>0</v>
      </c>
      <c r="H383" s="3" t="str">
        <f t="shared" si="5"/>
        <v>30301</v>
      </c>
    </row>
    <row r="384" spans="1:8" hidden="1" x14ac:dyDescent="0.25">
      <c r="A384" s="13" t="s">
        <v>774</v>
      </c>
      <c r="B384" t="s">
        <v>775</v>
      </c>
      <c r="C384" s="11">
        <v>1432.91</v>
      </c>
      <c r="D384" s="11">
        <v>900</v>
      </c>
      <c r="E384" s="11">
        <v>1400</v>
      </c>
      <c r="F384" s="11">
        <v>33</v>
      </c>
      <c r="H384" s="3" t="str">
        <f t="shared" si="5"/>
        <v>30301</v>
      </c>
    </row>
    <row r="385" spans="1:8" hidden="1" x14ac:dyDescent="0.25">
      <c r="A385" s="13" t="s">
        <v>776</v>
      </c>
      <c r="B385" t="s">
        <v>777</v>
      </c>
      <c r="C385" s="11">
        <v>457.44</v>
      </c>
      <c r="D385" s="11">
        <v>1300</v>
      </c>
      <c r="E385" s="11">
        <v>1300</v>
      </c>
      <c r="F385" s="11">
        <v>-843</v>
      </c>
      <c r="H385" s="3" t="str">
        <f t="shared" si="5"/>
        <v>30301</v>
      </c>
    </row>
    <row r="386" spans="1:8" hidden="1" x14ac:dyDescent="0.25">
      <c r="A386" s="13" t="s">
        <v>778</v>
      </c>
      <c r="B386" t="s">
        <v>779</v>
      </c>
      <c r="C386" s="11">
        <v>233.68</v>
      </c>
      <c r="D386" s="11">
        <v>0</v>
      </c>
      <c r="E386" s="11">
        <v>0</v>
      </c>
      <c r="F386" s="11">
        <v>234</v>
      </c>
      <c r="H386" s="3" t="str">
        <f t="shared" si="5"/>
        <v>30301</v>
      </c>
    </row>
    <row r="387" spans="1:8" hidden="1" x14ac:dyDescent="0.25">
      <c r="A387" s="13" t="s">
        <v>780</v>
      </c>
      <c r="B387" t="s">
        <v>781</v>
      </c>
      <c r="C387" s="11">
        <v>4547</v>
      </c>
      <c r="D387" s="11">
        <v>5700</v>
      </c>
      <c r="E387" s="11">
        <v>5700</v>
      </c>
      <c r="F387" s="11">
        <v>-1153</v>
      </c>
      <c r="H387" s="3" t="str">
        <f t="shared" si="5"/>
        <v>30301</v>
      </c>
    </row>
    <row r="388" spans="1:8" hidden="1" x14ac:dyDescent="0.25">
      <c r="A388" s="13" t="s">
        <v>782</v>
      </c>
      <c r="B388" t="s">
        <v>783</v>
      </c>
      <c r="C388" s="11">
        <v>100</v>
      </c>
      <c r="D388" s="11">
        <v>300</v>
      </c>
      <c r="E388" s="11">
        <v>300</v>
      </c>
      <c r="F388" s="11">
        <v>-200</v>
      </c>
      <c r="H388" s="3" t="str">
        <f t="shared" si="5"/>
        <v>30301</v>
      </c>
    </row>
    <row r="389" spans="1:8" hidden="1" x14ac:dyDescent="0.25">
      <c r="A389" s="13" t="s">
        <v>784</v>
      </c>
      <c r="B389" t="s">
        <v>785</v>
      </c>
      <c r="C389" s="11">
        <v>14318.64</v>
      </c>
      <c r="D389" s="11">
        <v>12500</v>
      </c>
      <c r="E389" s="11">
        <v>12500</v>
      </c>
      <c r="F389" s="11">
        <v>1819</v>
      </c>
      <c r="H389" s="3" t="str">
        <f t="shared" si="5"/>
        <v>30301</v>
      </c>
    </row>
    <row r="390" spans="1:8" hidden="1" x14ac:dyDescent="0.25">
      <c r="A390" s="13" t="s">
        <v>786</v>
      </c>
      <c r="B390" t="s">
        <v>787</v>
      </c>
      <c r="C390" s="11">
        <v>0</v>
      </c>
      <c r="D390" s="11">
        <v>0</v>
      </c>
      <c r="E390" s="11">
        <v>0</v>
      </c>
      <c r="F390" s="11">
        <v>0</v>
      </c>
      <c r="H390" s="3" t="str">
        <f t="shared" si="5"/>
        <v>30301</v>
      </c>
    </row>
    <row r="391" spans="1:8" hidden="1" x14ac:dyDescent="0.25">
      <c r="A391" s="13" t="s">
        <v>788</v>
      </c>
      <c r="B391" t="s">
        <v>789</v>
      </c>
      <c r="C391" s="11">
        <v>168</v>
      </c>
      <c r="D391" s="11">
        <v>400</v>
      </c>
      <c r="E391" s="11">
        <v>400</v>
      </c>
      <c r="F391" s="11">
        <v>-232</v>
      </c>
      <c r="H391" s="3" t="str">
        <f t="shared" si="5"/>
        <v>30301</v>
      </c>
    </row>
    <row r="392" spans="1:8" hidden="1" x14ac:dyDescent="0.25">
      <c r="A392" s="13" t="s">
        <v>790</v>
      </c>
      <c r="B392" t="s">
        <v>791</v>
      </c>
      <c r="C392" s="11">
        <v>6552</v>
      </c>
      <c r="D392" s="11">
        <v>7300</v>
      </c>
      <c r="E392" s="11">
        <v>7300</v>
      </c>
      <c r="F392" s="11">
        <v>-748</v>
      </c>
      <c r="H392" s="3" t="str">
        <f t="shared" si="5"/>
        <v>30301</v>
      </c>
    </row>
    <row r="393" spans="1:8" hidden="1" x14ac:dyDescent="0.25">
      <c r="A393" s="13" t="s">
        <v>792</v>
      </c>
      <c r="B393" t="s">
        <v>793</v>
      </c>
      <c r="C393" s="11">
        <v>0</v>
      </c>
      <c r="D393" s="11">
        <v>0</v>
      </c>
      <c r="E393" s="11">
        <v>0</v>
      </c>
      <c r="F393" s="11">
        <v>0</v>
      </c>
      <c r="H393" s="3" t="str">
        <f t="shared" si="5"/>
        <v>30301</v>
      </c>
    </row>
    <row r="394" spans="1:8" hidden="1" x14ac:dyDescent="0.25">
      <c r="A394" s="13" t="s">
        <v>794</v>
      </c>
      <c r="B394" t="s">
        <v>795</v>
      </c>
      <c r="C394" s="11">
        <v>0</v>
      </c>
      <c r="D394" s="11">
        <v>0</v>
      </c>
      <c r="E394" s="11">
        <v>0</v>
      </c>
      <c r="F394" s="11">
        <v>0</v>
      </c>
      <c r="H394" s="3" t="str">
        <f t="shared" ref="H394:H457" si="6">LEFT(A394,5)</f>
        <v>30301</v>
      </c>
    </row>
    <row r="395" spans="1:8" hidden="1" x14ac:dyDescent="0.25">
      <c r="A395" s="13" t="s">
        <v>796</v>
      </c>
      <c r="B395" t="s">
        <v>797</v>
      </c>
      <c r="C395" s="11">
        <v>6519.63</v>
      </c>
      <c r="D395" s="11">
        <v>8500</v>
      </c>
      <c r="E395" s="11">
        <v>8500</v>
      </c>
      <c r="F395" s="11">
        <v>-1981</v>
      </c>
      <c r="H395" s="3" t="str">
        <f t="shared" si="6"/>
        <v>30301</v>
      </c>
    </row>
    <row r="396" spans="1:8" hidden="1" x14ac:dyDescent="0.25">
      <c r="A396" s="13" t="s">
        <v>798</v>
      </c>
      <c r="B396" t="s">
        <v>799</v>
      </c>
      <c r="C396" s="11">
        <v>3188.86</v>
      </c>
      <c r="D396" s="11">
        <v>3500</v>
      </c>
      <c r="E396" s="11">
        <v>3200</v>
      </c>
      <c r="F396" s="11">
        <v>-11</v>
      </c>
      <c r="H396" s="3" t="str">
        <f t="shared" si="6"/>
        <v>30301</v>
      </c>
    </row>
    <row r="397" spans="1:8" hidden="1" x14ac:dyDescent="0.25">
      <c r="A397" s="13" t="s">
        <v>800</v>
      </c>
      <c r="B397" t="s">
        <v>801</v>
      </c>
      <c r="C397" s="11">
        <v>203.4</v>
      </c>
      <c r="D397" s="11">
        <v>500</v>
      </c>
      <c r="E397" s="11">
        <v>500</v>
      </c>
      <c r="F397" s="11">
        <v>-297</v>
      </c>
      <c r="H397" s="3" t="str">
        <f t="shared" si="6"/>
        <v>30301</v>
      </c>
    </row>
    <row r="398" spans="1:8" hidden="1" x14ac:dyDescent="0.25">
      <c r="A398" s="13" t="s">
        <v>802</v>
      </c>
      <c r="B398" t="s">
        <v>803</v>
      </c>
      <c r="C398" s="11">
        <v>19952.73</v>
      </c>
      <c r="D398" s="11">
        <v>15400</v>
      </c>
      <c r="E398" s="11">
        <v>15400</v>
      </c>
      <c r="F398" s="11">
        <v>4553</v>
      </c>
      <c r="H398" s="3" t="str">
        <f t="shared" si="6"/>
        <v>30301</v>
      </c>
    </row>
    <row r="399" spans="1:8" hidden="1" x14ac:dyDescent="0.25">
      <c r="A399" s="13" t="s">
        <v>804</v>
      </c>
      <c r="B399" t="s">
        <v>805</v>
      </c>
      <c r="C399" s="11">
        <v>0</v>
      </c>
      <c r="D399" s="11">
        <v>200</v>
      </c>
      <c r="E399" s="11">
        <v>200</v>
      </c>
      <c r="F399" s="11">
        <v>-200</v>
      </c>
      <c r="H399" s="3" t="str">
        <f t="shared" si="6"/>
        <v>30301</v>
      </c>
    </row>
    <row r="400" spans="1:8" hidden="1" x14ac:dyDescent="0.25">
      <c r="A400" s="13" t="s">
        <v>806</v>
      </c>
      <c r="B400" t="s">
        <v>807</v>
      </c>
      <c r="C400" s="11">
        <v>30</v>
      </c>
      <c r="D400" s="11">
        <v>0</v>
      </c>
      <c r="E400" s="11">
        <v>0</v>
      </c>
      <c r="F400" s="11">
        <v>30</v>
      </c>
      <c r="H400" s="3" t="str">
        <f t="shared" si="6"/>
        <v>30301</v>
      </c>
    </row>
    <row r="401" spans="1:8" hidden="1" x14ac:dyDescent="0.25">
      <c r="A401" s="13" t="s">
        <v>808</v>
      </c>
      <c r="B401" t="s">
        <v>809</v>
      </c>
      <c r="C401" s="11">
        <v>8814.5499999999993</v>
      </c>
      <c r="D401" s="11">
        <v>6700</v>
      </c>
      <c r="E401" s="11">
        <v>7500</v>
      </c>
      <c r="F401" s="11">
        <v>1315</v>
      </c>
      <c r="H401" s="3" t="str">
        <f t="shared" si="6"/>
        <v>30301</v>
      </c>
    </row>
    <row r="402" spans="1:8" hidden="1" x14ac:dyDescent="0.25">
      <c r="A402" s="13" t="s">
        <v>810</v>
      </c>
      <c r="B402" t="s">
        <v>811</v>
      </c>
      <c r="C402" s="11">
        <v>208567.82</v>
      </c>
      <c r="D402" s="11">
        <v>162100</v>
      </c>
      <c r="E402" s="11">
        <v>187900</v>
      </c>
      <c r="F402" s="11">
        <v>20668</v>
      </c>
      <c r="H402" s="3" t="str">
        <f t="shared" si="6"/>
        <v>30301</v>
      </c>
    </row>
    <row r="403" spans="1:8" hidden="1" x14ac:dyDescent="0.25">
      <c r="A403" s="13" t="s">
        <v>812</v>
      </c>
      <c r="B403" t="s">
        <v>813</v>
      </c>
      <c r="C403" s="11">
        <v>29642.76</v>
      </c>
      <c r="D403" s="11">
        <v>8700</v>
      </c>
      <c r="E403" s="11">
        <v>30800</v>
      </c>
      <c r="F403" s="11">
        <v>-1157</v>
      </c>
      <c r="H403" s="3" t="str">
        <f t="shared" si="6"/>
        <v>30301</v>
      </c>
    </row>
    <row r="404" spans="1:8" hidden="1" x14ac:dyDescent="0.25">
      <c r="A404" s="13" t="s">
        <v>814</v>
      </c>
      <c r="B404" t="s">
        <v>815</v>
      </c>
      <c r="C404" s="11">
        <v>1181.9100000000001</v>
      </c>
      <c r="D404" s="11">
        <v>800</v>
      </c>
      <c r="E404" s="11">
        <v>1000</v>
      </c>
      <c r="F404" s="11">
        <v>182</v>
      </c>
      <c r="H404" s="3" t="str">
        <f t="shared" si="6"/>
        <v>30301</v>
      </c>
    </row>
    <row r="405" spans="1:8" hidden="1" x14ac:dyDescent="0.25">
      <c r="A405" s="13" t="s">
        <v>816</v>
      </c>
      <c r="B405" t="s">
        <v>817</v>
      </c>
      <c r="C405" s="11">
        <v>2367.71</v>
      </c>
      <c r="D405" s="11">
        <v>2600</v>
      </c>
      <c r="E405" s="11">
        <v>2600</v>
      </c>
      <c r="F405" s="11">
        <v>-232</v>
      </c>
      <c r="H405" s="3" t="str">
        <f t="shared" si="6"/>
        <v>30301</v>
      </c>
    </row>
    <row r="406" spans="1:8" hidden="1" x14ac:dyDescent="0.25">
      <c r="A406" s="13" t="s">
        <v>818</v>
      </c>
      <c r="B406" t="s">
        <v>819</v>
      </c>
      <c r="C406" s="11">
        <v>95.37</v>
      </c>
      <c r="D406" s="11">
        <v>0</v>
      </c>
      <c r="E406" s="11">
        <v>100</v>
      </c>
      <c r="F406" s="11">
        <v>-5</v>
      </c>
      <c r="H406" s="3" t="str">
        <f t="shared" si="6"/>
        <v>30301</v>
      </c>
    </row>
    <row r="407" spans="1:8" hidden="1" x14ac:dyDescent="0.25">
      <c r="A407" s="13" t="s">
        <v>820</v>
      </c>
      <c r="B407" t="s">
        <v>821</v>
      </c>
      <c r="C407" s="11">
        <v>750</v>
      </c>
      <c r="D407" s="11">
        <v>0</v>
      </c>
      <c r="E407" s="11">
        <v>0</v>
      </c>
      <c r="F407" s="11">
        <v>750</v>
      </c>
      <c r="H407" s="3" t="str">
        <f t="shared" si="6"/>
        <v>30301</v>
      </c>
    </row>
    <row r="408" spans="1:8" hidden="1" x14ac:dyDescent="0.25">
      <c r="A408" s="13" t="s">
        <v>822</v>
      </c>
      <c r="B408" t="s">
        <v>823</v>
      </c>
      <c r="C408" s="11">
        <v>0</v>
      </c>
      <c r="D408" s="11">
        <v>0</v>
      </c>
      <c r="E408" s="11">
        <v>0</v>
      </c>
      <c r="F408" s="11">
        <v>0</v>
      </c>
      <c r="H408" s="3" t="str">
        <f t="shared" si="6"/>
        <v>30301</v>
      </c>
    </row>
    <row r="409" spans="1:8" hidden="1" x14ac:dyDescent="0.25">
      <c r="A409" s="13" t="s">
        <v>824</v>
      </c>
      <c r="B409" t="s">
        <v>825</v>
      </c>
      <c r="C409" s="11">
        <v>0</v>
      </c>
      <c r="D409" s="11">
        <v>0</v>
      </c>
      <c r="E409" s="11">
        <v>0</v>
      </c>
      <c r="F409" s="11">
        <v>0</v>
      </c>
      <c r="H409" s="3" t="str">
        <f t="shared" si="6"/>
        <v>30301</v>
      </c>
    </row>
    <row r="410" spans="1:8" hidden="1" x14ac:dyDescent="0.25">
      <c r="A410" s="13" t="s">
        <v>826</v>
      </c>
      <c r="B410" t="s">
        <v>827</v>
      </c>
      <c r="C410" s="11">
        <v>0</v>
      </c>
      <c r="D410" s="11">
        <v>0</v>
      </c>
      <c r="E410" s="11">
        <v>0</v>
      </c>
      <c r="F410" s="11">
        <v>0</v>
      </c>
      <c r="H410" s="3" t="str">
        <f t="shared" si="6"/>
        <v>30301</v>
      </c>
    </row>
    <row r="411" spans="1:8" hidden="1" x14ac:dyDescent="0.25">
      <c r="A411" s="13" t="s">
        <v>828</v>
      </c>
      <c r="B411" t="s">
        <v>829</v>
      </c>
      <c r="C411" s="11">
        <v>-959</v>
      </c>
      <c r="D411" s="11">
        <v>0</v>
      </c>
      <c r="E411" s="11">
        <v>0</v>
      </c>
      <c r="F411" s="11">
        <v>-959</v>
      </c>
      <c r="H411" s="3" t="str">
        <f t="shared" si="6"/>
        <v>30301</v>
      </c>
    </row>
    <row r="412" spans="1:8" hidden="1" x14ac:dyDescent="0.25">
      <c r="A412" s="13" t="s">
        <v>830</v>
      </c>
      <c r="B412" t="s">
        <v>831</v>
      </c>
      <c r="C412" s="11">
        <v>0</v>
      </c>
      <c r="D412" s="11">
        <v>0</v>
      </c>
      <c r="E412" s="11">
        <v>0</v>
      </c>
      <c r="F412" s="11">
        <v>0</v>
      </c>
      <c r="H412" s="3" t="str">
        <f t="shared" si="6"/>
        <v>30301</v>
      </c>
    </row>
    <row r="413" spans="1:8" hidden="1" x14ac:dyDescent="0.25">
      <c r="A413" s="13" t="s">
        <v>832</v>
      </c>
      <c r="B413" t="s">
        <v>833</v>
      </c>
      <c r="C413" s="11">
        <v>0</v>
      </c>
      <c r="D413" s="11">
        <v>0</v>
      </c>
      <c r="E413" s="11">
        <v>0</v>
      </c>
      <c r="F413" s="11">
        <v>0</v>
      </c>
      <c r="H413" s="3" t="str">
        <f t="shared" si="6"/>
        <v>30301</v>
      </c>
    </row>
    <row r="414" spans="1:8" hidden="1" x14ac:dyDescent="0.25">
      <c r="A414" s="13" t="s">
        <v>834</v>
      </c>
      <c r="B414" t="s">
        <v>835</v>
      </c>
      <c r="C414" s="11">
        <v>0</v>
      </c>
      <c r="D414" s="11">
        <v>0</v>
      </c>
      <c r="E414" s="11">
        <v>0</v>
      </c>
      <c r="F414" s="11">
        <v>0</v>
      </c>
      <c r="H414" s="3" t="str">
        <f t="shared" si="6"/>
        <v>30301</v>
      </c>
    </row>
    <row r="415" spans="1:8" hidden="1" x14ac:dyDescent="0.25">
      <c r="A415" s="13" t="s">
        <v>836</v>
      </c>
      <c r="B415" t="s">
        <v>791</v>
      </c>
      <c r="C415" s="11">
        <v>-113092.13</v>
      </c>
      <c r="D415" s="11">
        <v>-124500</v>
      </c>
      <c r="E415" s="11">
        <v>-124500</v>
      </c>
      <c r="F415" s="11">
        <v>11408</v>
      </c>
      <c r="H415" s="3" t="str">
        <f t="shared" si="6"/>
        <v>30301</v>
      </c>
    </row>
    <row r="416" spans="1:8" hidden="1" x14ac:dyDescent="0.25">
      <c r="A416" s="13" t="s">
        <v>837</v>
      </c>
      <c r="B416" t="s">
        <v>838</v>
      </c>
      <c r="C416" s="11">
        <v>0</v>
      </c>
      <c r="D416" s="11">
        <v>0</v>
      </c>
      <c r="E416" s="11">
        <v>0</v>
      </c>
      <c r="F416" s="11">
        <v>0</v>
      </c>
      <c r="H416" s="3" t="str">
        <f t="shared" si="6"/>
        <v>30301</v>
      </c>
    </row>
    <row r="417" spans="1:8" hidden="1" x14ac:dyDescent="0.25">
      <c r="A417" s="13" t="s">
        <v>839</v>
      </c>
      <c r="B417" t="s">
        <v>840</v>
      </c>
      <c r="C417" s="11">
        <v>0</v>
      </c>
      <c r="D417" s="11">
        <v>0</v>
      </c>
      <c r="E417" s="11">
        <v>0</v>
      </c>
      <c r="F417" s="11">
        <v>0</v>
      </c>
      <c r="H417" s="3" t="str">
        <f t="shared" si="6"/>
        <v>30301</v>
      </c>
    </row>
    <row r="418" spans="1:8" hidden="1" x14ac:dyDescent="0.25">
      <c r="A418" s="13" t="s">
        <v>841</v>
      </c>
      <c r="B418" t="s">
        <v>842</v>
      </c>
      <c r="C418" s="11">
        <v>42759.360000000001</v>
      </c>
      <c r="D418" s="11">
        <v>42700</v>
      </c>
      <c r="E418" s="11">
        <v>42700</v>
      </c>
      <c r="F418" s="11">
        <v>59</v>
      </c>
      <c r="H418" s="3" t="str">
        <f t="shared" si="6"/>
        <v>30302</v>
      </c>
    </row>
    <row r="419" spans="1:8" hidden="1" x14ac:dyDescent="0.25">
      <c r="A419" s="13" t="s">
        <v>843</v>
      </c>
      <c r="B419" t="s">
        <v>844</v>
      </c>
      <c r="C419" s="11">
        <v>18</v>
      </c>
      <c r="D419" s="11">
        <v>0</v>
      </c>
      <c r="E419" s="11">
        <v>0</v>
      </c>
      <c r="F419" s="11">
        <v>18</v>
      </c>
      <c r="H419" s="3" t="str">
        <f t="shared" si="6"/>
        <v>30302</v>
      </c>
    </row>
    <row r="420" spans="1:8" hidden="1" x14ac:dyDescent="0.25">
      <c r="A420" s="13" t="s">
        <v>845</v>
      </c>
      <c r="B420" t="s">
        <v>846</v>
      </c>
      <c r="C420" s="11">
        <v>2000.04</v>
      </c>
      <c r="D420" s="11">
        <v>2000</v>
      </c>
      <c r="E420" s="11">
        <v>2000</v>
      </c>
      <c r="F420" s="11">
        <v>0</v>
      </c>
      <c r="H420" s="3" t="str">
        <f t="shared" si="6"/>
        <v>30302</v>
      </c>
    </row>
    <row r="421" spans="1:8" hidden="1" x14ac:dyDescent="0.25">
      <c r="A421" s="13" t="s">
        <v>847</v>
      </c>
      <c r="B421" t="s">
        <v>848</v>
      </c>
      <c r="C421" s="11">
        <v>0</v>
      </c>
      <c r="D421" s="11">
        <v>0</v>
      </c>
      <c r="E421" s="11">
        <v>0</v>
      </c>
      <c r="F421" s="11">
        <v>0</v>
      </c>
      <c r="H421" s="3" t="str">
        <f t="shared" si="6"/>
        <v>30302</v>
      </c>
    </row>
    <row r="422" spans="1:8" hidden="1" x14ac:dyDescent="0.25">
      <c r="A422" s="13" t="s">
        <v>849</v>
      </c>
      <c r="B422" t="s">
        <v>850</v>
      </c>
      <c r="C422" s="11">
        <v>3506.95</v>
      </c>
      <c r="D422" s="11">
        <v>0</v>
      </c>
      <c r="E422" s="11">
        <v>0</v>
      </c>
      <c r="F422" s="11">
        <v>3507</v>
      </c>
      <c r="H422" s="3" t="str">
        <f t="shared" si="6"/>
        <v>30302</v>
      </c>
    </row>
    <row r="423" spans="1:8" hidden="1" x14ac:dyDescent="0.25">
      <c r="A423" s="13" t="s">
        <v>851</v>
      </c>
      <c r="B423" t="s">
        <v>852</v>
      </c>
      <c r="C423" s="11">
        <v>0</v>
      </c>
      <c r="D423" s="11">
        <v>0</v>
      </c>
      <c r="E423" s="11">
        <v>0</v>
      </c>
      <c r="F423" s="11">
        <v>0</v>
      </c>
      <c r="H423" s="3" t="str">
        <f t="shared" si="6"/>
        <v>30302</v>
      </c>
    </row>
    <row r="424" spans="1:8" hidden="1" x14ac:dyDescent="0.25">
      <c r="A424" s="13" t="s">
        <v>853</v>
      </c>
      <c r="B424" t="s">
        <v>854</v>
      </c>
      <c r="C424" s="11">
        <v>0</v>
      </c>
      <c r="D424" s="11">
        <v>0</v>
      </c>
      <c r="E424" s="11">
        <v>0</v>
      </c>
      <c r="F424" s="11">
        <v>0</v>
      </c>
      <c r="H424" s="3" t="str">
        <f t="shared" si="6"/>
        <v>30302</v>
      </c>
    </row>
    <row r="425" spans="1:8" hidden="1" x14ac:dyDescent="0.25">
      <c r="A425" s="13" t="s">
        <v>855</v>
      </c>
      <c r="B425" t="s">
        <v>856</v>
      </c>
      <c r="C425" s="11">
        <v>0</v>
      </c>
      <c r="D425" s="11">
        <v>0</v>
      </c>
      <c r="E425" s="11">
        <v>0</v>
      </c>
      <c r="F425" s="11">
        <v>0</v>
      </c>
      <c r="H425" s="3" t="str">
        <f t="shared" si="6"/>
        <v>30302</v>
      </c>
    </row>
    <row r="426" spans="1:8" hidden="1" x14ac:dyDescent="0.25">
      <c r="A426" s="13" t="s">
        <v>857</v>
      </c>
      <c r="B426" t="s">
        <v>858</v>
      </c>
      <c r="C426" s="11">
        <v>0</v>
      </c>
      <c r="D426" s="11">
        <v>400</v>
      </c>
      <c r="E426" s="11">
        <v>400</v>
      </c>
      <c r="F426" s="11">
        <v>-400</v>
      </c>
      <c r="H426" s="3" t="str">
        <f t="shared" si="6"/>
        <v>30302</v>
      </c>
    </row>
    <row r="427" spans="1:8" hidden="1" x14ac:dyDescent="0.25">
      <c r="A427" s="13" t="s">
        <v>859</v>
      </c>
      <c r="B427" t="s">
        <v>860</v>
      </c>
      <c r="C427" s="11">
        <v>227</v>
      </c>
      <c r="D427" s="11">
        <v>0</v>
      </c>
      <c r="E427" s="11">
        <v>0</v>
      </c>
      <c r="F427" s="11">
        <v>227</v>
      </c>
      <c r="H427" s="3" t="str">
        <f t="shared" si="6"/>
        <v>30302</v>
      </c>
    </row>
    <row r="428" spans="1:8" hidden="1" x14ac:dyDescent="0.25">
      <c r="A428" s="13" t="s">
        <v>861</v>
      </c>
      <c r="B428" t="s">
        <v>862</v>
      </c>
      <c r="C428" s="11">
        <v>0</v>
      </c>
      <c r="D428" s="11">
        <v>0</v>
      </c>
      <c r="E428" s="11">
        <v>0</v>
      </c>
      <c r="F428" s="11">
        <v>0</v>
      </c>
      <c r="H428" s="3" t="str">
        <f t="shared" si="6"/>
        <v>30302</v>
      </c>
    </row>
    <row r="429" spans="1:8" hidden="1" x14ac:dyDescent="0.25">
      <c r="A429" s="13" t="s">
        <v>863</v>
      </c>
      <c r="B429" t="s">
        <v>864</v>
      </c>
      <c r="C429" s="11">
        <v>2000</v>
      </c>
      <c r="D429" s="11">
        <v>0</v>
      </c>
      <c r="E429" s="11">
        <v>0</v>
      </c>
      <c r="F429" s="11">
        <v>2000</v>
      </c>
      <c r="H429" s="3" t="str">
        <f t="shared" si="6"/>
        <v>30302</v>
      </c>
    </row>
    <row r="430" spans="1:8" hidden="1" x14ac:dyDescent="0.25">
      <c r="A430" s="13" t="s">
        <v>865</v>
      </c>
      <c r="B430" t="s">
        <v>866</v>
      </c>
      <c r="C430" s="11">
        <v>0</v>
      </c>
      <c r="D430" s="11">
        <v>0</v>
      </c>
      <c r="E430" s="11">
        <v>0</v>
      </c>
      <c r="F430" s="11">
        <v>0</v>
      </c>
      <c r="H430" s="3" t="str">
        <f t="shared" si="6"/>
        <v>30302</v>
      </c>
    </row>
    <row r="431" spans="1:8" hidden="1" x14ac:dyDescent="0.25">
      <c r="A431" s="13" t="s">
        <v>867</v>
      </c>
      <c r="B431" t="s">
        <v>868</v>
      </c>
      <c r="C431" s="11">
        <v>14510</v>
      </c>
      <c r="D431" s="11">
        <v>10000</v>
      </c>
      <c r="E431" s="11">
        <v>10000</v>
      </c>
      <c r="F431" s="11">
        <v>4510</v>
      </c>
      <c r="H431" s="3" t="str">
        <f t="shared" si="6"/>
        <v>30302</v>
      </c>
    </row>
    <row r="432" spans="1:8" hidden="1" x14ac:dyDescent="0.25">
      <c r="A432" s="13" t="s">
        <v>869</v>
      </c>
      <c r="B432" t="s">
        <v>870</v>
      </c>
      <c r="C432" s="11">
        <v>0</v>
      </c>
      <c r="D432" s="11">
        <v>0</v>
      </c>
      <c r="E432" s="11">
        <v>0</v>
      </c>
      <c r="F432" s="11">
        <v>0</v>
      </c>
      <c r="H432" s="3" t="str">
        <f t="shared" si="6"/>
        <v>30302</v>
      </c>
    </row>
    <row r="433" spans="1:8" hidden="1" x14ac:dyDescent="0.25">
      <c r="A433" s="13" t="s">
        <v>871</v>
      </c>
      <c r="B433" t="s">
        <v>872</v>
      </c>
      <c r="C433" s="11">
        <v>0</v>
      </c>
      <c r="D433" s="11">
        <v>0</v>
      </c>
      <c r="E433" s="11">
        <v>0</v>
      </c>
      <c r="F433" s="11">
        <v>0</v>
      </c>
      <c r="H433" s="3" t="str">
        <f t="shared" si="6"/>
        <v>30302</v>
      </c>
    </row>
    <row r="434" spans="1:8" hidden="1" x14ac:dyDescent="0.25">
      <c r="A434" s="13" t="s">
        <v>873</v>
      </c>
      <c r="B434" t="s">
        <v>874</v>
      </c>
      <c r="C434" s="11">
        <v>345</v>
      </c>
      <c r="D434" s="11">
        <v>200</v>
      </c>
      <c r="E434" s="11">
        <v>200</v>
      </c>
      <c r="F434" s="11">
        <v>145</v>
      </c>
      <c r="H434" s="3" t="str">
        <f t="shared" si="6"/>
        <v>30302</v>
      </c>
    </row>
    <row r="435" spans="1:8" hidden="1" x14ac:dyDescent="0.25">
      <c r="A435" s="13" t="s">
        <v>875</v>
      </c>
      <c r="B435" t="s">
        <v>876</v>
      </c>
      <c r="C435" s="11">
        <v>0</v>
      </c>
      <c r="D435" s="11">
        <v>0</v>
      </c>
      <c r="E435" s="11">
        <v>0</v>
      </c>
      <c r="F435" s="11">
        <v>0</v>
      </c>
      <c r="H435" s="3" t="str">
        <f t="shared" si="6"/>
        <v>30302</v>
      </c>
    </row>
    <row r="436" spans="1:8" hidden="1" x14ac:dyDescent="0.25">
      <c r="A436" s="13" t="s">
        <v>877</v>
      </c>
      <c r="B436" t="s">
        <v>878</v>
      </c>
      <c r="C436" s="11">
        <v>0</v>
      </c>
      <c r="D436" s="11">
        <v>0</v>
      </c>
      <c r="E436" s="11">
        <v>0</v>
      </c>
      <c r="F436" s="11">
        <v>0</v>
      </c>
      <c r="H436" s="3" t="str">
        <f t="shared" si="6"/>
        <v>30302</v>
      </c>
    </row>
    <row r="437" spans="1:8" hidden="1" x14ac:dyDescent="0.25">
      <c r="A437" s="13" t="s">
        <v>879</v>
      </c>
      <c r="B437" t="s">
        <v>880</v>
      </c>
      <c r="C437" s="11">
        <v>632.80999999999995</v>
      </c>
      <c r="D437" s="11">
        <v>600</v>
      </c>
      <c r="E437" s="11">
        <v>600</v>
      </c>
      <c r="F437" s="11">
        <v>33</v>
      </c>
      <c r="H437" s="3" t="str">
        <f t="shared" si="6"/>
        <v>30302</v>
      </c>
    </row>
    <row r="438" spans="1:8" hidden="1" x14ac:dyDescent="0.25">
      <c r="A438" s="13" t="s">
        <v>881</v>
      </c>
      <c r="B438" t="s">
        <v>882</v>
      </c>
      <c r="C438" s="11">
        <v>607.29</v>
      </c>
      <c r="D438" s="11">
        <v>1000</v>
      </c>
      <c r="E438" s="11">
        <v>1000</v>
      </c>
      <c r="F438" s="11">
        <v>-393</v>
      </c>
      <c r="H438" s="3" t="str">
        <f t="shared" si="6"/>
        <v>30302</v>
      </c>
    </row>
    <row r="439" spans="1:8" hidden="1" x14ac:dyDescent="0.25">
      <c r="A439" s="13" t="s">
        <v>883</v>
      </c>
      <c r="B439" t="s">
        <v>884</v>
      </c>
      <c r="C439" s="11">
        <v>0</v>
      </c>
      <c r="D439" s="11">
        <v>0</v>
      </c>
      <c r="E439" s="11">
        <v>0</v>
      </c>
      <c r="F439" s="11">
        <v>0</v>
      </c>
      <c r="H439" s="3" t="str">
        <f t="shared" si="6"/>
        <v>30302</v>
      </c>
    </row>
    <row r="440" spans="1:8" hidden="1" x14ac:dyDescent="0.25">
      <c r="A440" s="13" t="s">
        <v>885</v>
      </c>
      <c r="B440" t="s">
        <v>886</v>
      </c>
      <c r="C440" s="11">
        <v>0</v>
      </c>
      <c r="D440" s="11">
        <v>0</v>
      </c>
      <c r="E440" s="11">
        <v>0</v>
      </c>
      <c r="F440" s="11">
        <v>0</v>
      </c>
      <c r="H440" s="3" t="str">
        <f t="shared" si="6"/>
        <v>30302</v>
      </c>
    </row>
    <row r="441" spans="1:8" hidden="1" x14ac:dyDescent="0.25">
      <c r="A441" s="13" t="s">
        <v>887</v>
      </c>
      <c r="B441" t="s">
        <v>888</v>
      </c>
      <c r="C441" s="11">
        <v>1290.23</v>
      </c>
      <c r="D441" s="11">
        <v>1000</v>
      </c>
      <c r="E441" s="11">
        <v>1100</v>
      </c>
      <c r="F441" s="11">
        <v>190</v>
      </c>
      <c r="H441" s="3" t="str">
        <f t="shared" si="6"/>
        <v>30302</v>
      </c>
    </row>
    <row r="442" spans="1:8" hidden="1" x14ac:dyDescent="0.25">
      <c r="A442" s="13" t="s">
        <v>889</v>
      </c>
      <c r="B442" t="s">
        <v>890</v>
      </c>
      <c r="C442" s="11">
        <v>91908.46</v>
      </c>
      <c r="D442" s="11">
        <v>69900</v>
      </c>
      <c r="E442" s="11">
        <v>82700</v>
      </c>
      <c r="F442" s="11">
        <v>9208</v>
      </c>
      <c r="H442" s="3" t="str">
        <f t="shared" si="6"/>
        <v>30302</v>
      </c>
    </row>
    <row r="443" spans="1:8" hidden="1" x14ac:dyDescent="0.25">
      <c r="A443" s="13" t="s">
        <v>891</v>
      </c>
      <c r="B443" t="s">
        <v>892</v>
      </c>
      <c r="C443" s="11">
        <v>29642.76</v>
      </c>
      <c r="D443" s="11">
        <v>3500</v>
      </c>
      <c r="E443" s="11">
        <v>30800</v>
      </c>
      <c r="F443" s="11">
        <v>-1157</v>
      </c>
      <c r="H443" s="3" t="str">
        <f t="shared" si="6"/>
        <v>30302</v>
      </c>
    </row>
    <row r="444" spans="1:8" hidden="1" x14ac:dyDescent="0.25">
      <c r="A444" s="13" t="s">
        <v>893</v>
      </c>
      <c r="B444" t="s">
        <v>894</v>
      </c>
      <c r="C444" s="11">
        <v>91.07</v>
      </c>
      <c r="D444" s="11">
        <v>100</v>
      </c>
      <c r="E444" s="11">
        <v>100</v>
      </c>
      <c r="F444" s="11">
        <v>-9</v>
      </c>
      <c r="H444" s="3" t="str">
        <f t="shared" si="6"/>
        <v>30302</v>
      </c>
    </row>
    <row r="445" spans="1:8" hidden="1" x14ac:dyDescent="0.25">
      <c r="A445" s="13" t="s">
        <v>895</v>
      </c>
      <c r="B445" t="s">
        <v>896</v>
      </c>
      <c r="C445" s="11">
        <v>0</v>
      </c>
      <c r="D445" s="11">
        <v>0</v>
      </c>
      <c r="E445" s="11">
        <v>0</v>
      </c>
      <c r="F445" s="11">
        <v>0</v>
      </c>
      <c r="H445" s="3" t="str">
        <f t="shared" si="6"/>
        <v>30302</v>
      </c>
    </row>
    <row r="446" spans="1:8" hidden="1" x14ac:dyDescent="0.25">
      <c r="A446" s="13" t="s">
        <v>897</v>
      </c>
      <c r="B446" t="s">
        <v>898</v>
      </c>
      <c r="C446" s="11">
        <v>-55691</v>
      </c>
      <c r="D446" s="11">
        <v>-56200</v>
      </c>
      <c r="E446" s="11">
        <v>-56200</v>
      </c>
      <c r="F446" s="11">
        <v>509</v>
      </c>
      <c r="H446" s="3" t="str">
        <f t="shared" si="6"/>
        <v>30302</v>
      </c>
    </row>
    <row r="447" spans="1:8" hidden="1" x14ac:dyDescent="0.25">
      <c r="A447" s="13" t="s">
        <v>899</v>
      </c>
      <c r="B447" t="s">
        <v>900</v>
      </c>
      <c r="C447" s="11">
        <v>-12000</v>
      </c>
      <c r="D447" s="11">
        <v>0</v>
      </c>
      <c r="E447" s="11">
        <v>0</v>
      </c>
      <c r="F447" s="11">
        <v>-12000</v>
      </c>
      <c r="H447" s="3" t="str">
        <f t="shared" si="6"/>
        <v>30302</v>
      </c>
    </row>
    <row r="448" spans="1:8" hidden="1" x14ac:dyDescent="0.25">
      <c r="A448" s="13" t="s">
        <v>901</v>
      </c>
      <c r="B448" t="s">
        <v>902</v>
      </c>
      <c r="C448" s="11">
        <v>0</v>
      </c>
      <c r="D448" s="11">
        <v>0</v>
      </c>
      <c r="E448" s="11">
        <v>0</v>
      </c>
      <c r="F448" s="11">
        <v>0</v>
      </c>
      <c r="H448" s="3" t="str">
        <f t="shared" si="6"/>
        <v>30302</v>
      </c>
    </row>
    <row r="449" spans="1:8" hidden="1" x14ac:dyDescent="0.25">
      <c r="A449" s="13" t="s">
        <v>903</v>
      </c>
      <c r="B449" t="s">
        <v>874</v>
      </c>
      <c r="C449" s="11">
        <v>-1576.5</v>
      </c>
      <c r="D449" s="11">
        <v>-5000</v>
      </c>
      <c r="E449" s="11">
        <v>-5000</v>
      </c>
      <c r="F449" s="11">
        <v>3423</v>
      </c>
      <c r="H449" s="3" t="str">
        <f t="shared" si="6"/>
        <v>30302</v>
      </c>
    </row>
    <row r="450" spans="1:8" hidden="1" x14ac:dyDescent="0.25">
      <c r="A450" s="13" t="s">
        <v>904</v>
      </c>
      <c r="B450" t="s">
        <v>905</v>
      </c>
      <c r="C450" s="11">
        <v>321.18</v>
      </c>
      <c r="D450" s="11">
        <v>0</v>
      </c>
      <c r="E450" s="11">
        <v>0</v>
      </c>
      <c r="F450" s="11">
        <v>321</v>
      </c>
      <c r="H450" s="3" t="str">
        <f t="shared" si="6"/>
        <v>30302</v>
      </c>
    </row>
    <row r="451" spans="1:8" hidden="1" x14ac:dyDescent="0.25">
      <c r="A451" s="13" t="s">
        <v>906</v>
      </c>
      <c r="B451" t="s">
        <v>907</v>
      </c>
      <c r="C451" s="11">
        <v>0</v>
      </c>
      <c r="D451" s="11">
        <v>0</v>
      </c>
      <c r="E451" s="11">
        <v>0</v>
      </c>
      <c r="F451" s="11">
        <v>0</v>
      </c>
      <c r="H451" s="3" t="str">
        <f t="shared" si="6"/>
        <v>30302</v>
      </c>
    </row>
    <row r="452" spans="1:8" hidden="1" x14ac:dyDescent="0.25">
      <c r="A452" s="13" t="s">
        <v>908</v>
      </c>
      <c r="B452" t="s">
        <v>909</v>
      </c>
      <c r="C452" s="11">
        <v>173896.63</v>
      </c>
      <c r="D452" s="11">
        <v>238000</v>
      </c>
      <c r="E452" s="11">
        <v>172700</v>
      </c>
      <c r="F452" s="11">
        <v>1197</v>
      </c>
      <c r="H452" s="3" t="str">
        <f t="shared" si="6"/>
        <v>30303</v>
      </c>
    </row>
    <row r="453" spans="1:8" hidden="1" x14ac:dyDescent="0.25">
      <c r="A453" s="13" t="s">
        <v>910</v>
      </c>
      <c r="B453" t="s">
        <v>911</v>
      </c>
      <c r="C453" s="11">
        <v>-798</v>
      </c>
      <c r="D453" s="11">
        <v>0</v>
      </c>
      <c r="E453" s="11">
        <v>0</v>
      </c>
      <c r="F453" s="11">
        <v>-798</v>
      </c>
      <c r="H453" s="3" t="str">
        <f t="shared" si="6"/>
        <v>30303</v>
      </c>
    </row>
    <row r="454" spans="1:8" hidden="1" x14ac:dyDescent="0.25">
      <c r="A454" s="13" t="s">
        <v>912</v>
      </c>
      <c r="B454" t="s">
        <v>913</v>
      </c>
      <c r="C454" s="11">
        <v>11100</v>
      </c>
      <c r="D454" s="11">
        <v>11100</v>
      </c>
      <c r="E454" s="11">
        <v>11100</v>
      </c>
      <c r="F454" s="11">
        <v>0</v>
      </c>
      <c r="H454" s="3" t="str">
        <f t="shared" si="6"/>
        <v>30303</v>
      </c>
    </row>
    <row r="455" spans="1:8" hidden="1" x14ac:dyDescent="0.25">
      <c r="A455" s="13" t="s">
        <v>914</v>
      </c>
      <c r="B455" t="s">
        <v>915</v>
      </c>
      <c r="C455" s="11">
        <v>0</v>
      </c>
      <c r="D455" s="11">
        <v>0</v>
      </c>
      <c r="E455" s="11">
        <v>0</v>
      </c>
      <c r="F455" s="11">
        <v>0</v>
      </c>
      <c r="H455" s="3" t="str">
        <f t="shared" si="6"/>
        <v>30303</v>
      </c>
    </row>
    <row r="456" spans="1:8" hidden="1" x14ac:dyDescent="0.25">
      <c r="A456" s="13" t="s">
        <v>916</v>
      </c>
      <c r="B456" t="s">
        <v>917</v>
      </c>
      <c r="C456" s="11">
        <v>14262.32</v>
      </c>
      <c r="D456" s="11">
        <v>0</v>
      </c>
      <c r="E456" s="11">
        <v>0</v>
      </c>
      <c r="F456" s="11">
        <v>14262</v>
      </c>
      <c r="H456" s="3" t="str">
        <f t="shared" si="6"/>
        <v>30303</v>
      </c>
    </row>
    <row r="457" spans="1:8" hidden="1" x14ac:dyDescent="0.25">
      <c r="A457" s="13" t="s">
        <v>918</v>
      </c>
      <c r="B457" t="s">
        <v>919</v>
      </c>
      <c r="C457" s="11">
        <v>0</v>
      </c>
      <c r="D457" s="11">
        <v>0</v>
      </c>
      <c r="E457" s="11">
        <v>0</v>
      </c>
      <c r="F457" s="11">
        <v>0</v>
      </c>
      <c r="H457" s="3" t="str">
        <f t="shared" si="6"/>
        <v>30303</v>
      </c>
    </row>
    <row r="458" spans="1:8" hidden="1" x14ac:dyDescent="0.25">
      <c r="A458" s="13" t="s">
        <v>920</v>
      </c>
      <c r="B458" t="s">
        <v>921</v>
      </c>
      <c r="C458" s="11">
        <v>41977.01</v>
      </c>
      <c r="D458" s="11">
        <v>0</v>
      </c>
      <c r="E458" s="11">
        <v>0</v>
      </c>
      <c r="F458" s="11">
        <v>41977</v>
      </c>
      <c r="H458" s="3" t="str">
        <f t="shared" ref="H458:H521" si="7">LEFT(A458,5)</f>
        <v>30303</v>
      </c>
    </row>
    <row r="459" spans="1:8" hidden="1" x14ac:dyDescent="0.25">
      <c r="A459" s="13" t="s">
        <v>922</v>
      </c>
      <c r="B459" t="s">
        <v>923</v>
      </c>
      <c r="C459" s="11">
        <v>-67.08</v>
      </c>
      <c r="D459" s="11">
        <v>2600</v>
      </c>
      <c r="E459" s="11">
        <v>4400</v>
      </c>
      <c r="F459" s="11">
        <v>-4467</v>
      </c>
      <c r="H459" s="3" t="str">
        <f t="shared" si="7"/>
        <v>30303</v>
      </c>
    </row>
    <row r="460" spans="1:8" hidden="1" x14ac:dyDescent="0.25">
      <c r="A460" s="13" t="s">
        <v>924</v>
      </c>
      <c r="B460" t="s">
        <v>925</v>
      </c>
      <c r="C460" s="11">
        <v>86.14</v>
      </c>
      <c r="D460" s="11">
        <v>600</v>
      </c>
      <c r="E460" s="11">
        <v>600</v>
      </c>
      <c r="F460" s="11">
        <v>-514</v>
      </c>
      <c r="H460" s="3" t="str">
        <f t="shared" si="7"/>
        <v>30303</v>
      </c>
    </row>
    <row r="461" spans="1:8" hidden="1" x14ac:dyDescent="0.25">
      <c r="A461" s="13" t="s">
        <v>926</v>
      </c>
      <c r="B461" t="s">
        <v>927</v>
      </c>
      <c r="C461" s="11">
        <v>156.5</v>
      </c>
      <c r="D461" s="11">
        <v>500</v>
      </c>
      <c r="E461" s="11">
        <v>500</v>
      </c>
      <c r="F461" s="11">
        <v>-343</v>
      </c>
      <c r="H461" s="3" t="str">
        <f t="shared" si="7"/>
        <v>30303</v>
      </c>
    </row>
    <row r="462" spans="1:8" hidden="1" x14ac:dyDescent="0.25">
      <c r="A462" s="13" t="s">
        <v>928</v>
      </c>
      <c r="B462" t="s">
        <v>929</v>
      </c>
      <c r="C462" s="11">
        <v>36</v>
      </c>
      <c r="D462" s="11">
        <v>2000</v>
      </c>
      <c r="E462" s="11">
        <v>2000</v>
      </c>
      <c r="F462" s="11">
        <v>-1964</v>
      </c>
      <c r="H462" s="3" t="str">
        <f t="shared" si="7"/>
        <v>30303</v>
      </c>
    </row>
    <row r="463" spans="1:8" hidden="1" x14ac:dyDescent="0.25">
      <c r="A463" s="13" t="s">
        <v>930</v>
      </c>
      <c r="B463" t="s">
        <v>931</v>
      </c>
      <c r="C463" s="11">
        <v>1825</v>
      </c>
      <c r="D463" s="11">
        <v>1400</v>
      </c>
      <c r="E463" s="11">
        <v>1400</v>
      </c>
      <c r="F463" s="11">
        <v>425</v>
      </c>
      <c r="H463" s="3" t="str">
        <f t="shared" si="7"/>
        <v>30303</v>
      </c>
    </row>
    <row r="464" spans="1:8" hidden="1" x14ac:dyDescent="0.25">
      <c r="A464" s="13" t="s">
        <v>932</v>
      </c>
      <c r="B464" t="s">
        <v>933</v>
      </c>
      <c r="C464" s="11">
        <v>1541.16</v>
      </c>
      <c r="D464" s="11">
        <v>1500</v>
      </c>
      <c r="E464" s="11">
        <v>1500</v>
      </c>
      <c r="F464" s="11">
        <v>41</v>
      </c>
      <c r="H464" s="3" t="str">
        <f t="shared" si="7"/>
        <v>30303</v>
      </c>
    </row>
    <row r="465" spans="1:8" hidden="1" x14ac:dyDescent="0.25">
      <c r="A465" s="13" t="s">
        <v>934</v>
      </c>
      <c r="B465" t="s">
        <v>935</v>
      </c>
      <c r="C465" s="11">
        <v>0</v>
      </c>
      <c r="D465" s="11">
        <v>0</v>
      </c>
      <c r="E465" s="11">
        <v>0</v>
      </c>
      <c r="F465" s="11">
        <v>0</v>
      </c>
      <c r="H465" s="3" t="str">
        <f t="shared" si="7"/>
        <v>30303</v>
      </c>
    </row>
    <row r="466" spans="1:8" hidden="1" x14ac:dyDescent="0.25">
      <c r="A466" s="13" t="s">
        <v>936</v>
      </c>
      <c r="B466" t="s">
        <v>937</v>
      </c>
      <c r="C466" s="11">
        <v>0</v>
      </c>
      <c r="D466" s="11">
        <v>0</v>
      </c>
      <c r="E466" s="11">
        <v>0</v>
      </c>
      <c r="F466" s="11">
        <v>0</v>
      </c>
      <c r="H466" s="3" t="str">
        <f t="shared" si="7"/>
        <v>30303</v>
      </c>
    </row>
    <row r="467" spans="1:8" hidden="1" x14ac:dyDescent="0.25">
      <c r="A467" s="13" t="s">
        <v>938</v>
      </c>
      <c r="B467" t="s">
        <v>939</v>
      </c>
      <c r="C467" s="11">
        <v>0</v>
      </c>
      <c r="D467" s="11">
        <v>0</v>
      </c>
      <c r="E467" s="11">
        <v>0</v>
      </c>
      <c r="F467" s="11">
        <v>0</v>
      </c>
      <c r="H467" s="3" t="str">
        <f t="shared" si="7"/>
        <v>30303</v>
      </c>
    </row>
    <row r="468" spans="1:8" hidden="1" x14ac:dyDescent="0.25">
      <c r="A468" s="13" t="s">
        <v>940</v>
      </c>
      <c r="B468" t="s">
        <v>941</v>
      </c>
      <c r="C468" s="11">
        <v>10418.4</v>
      </c>
      <c r="D468" s="11">
        <v>13500</v>
      </c>
      <c r="E468" s="11">
        <v>13500</v>
      </c>
      <c r="F468" s="11">
        <v>-3082</v>
      </c>
      <c r="H468" s="3" t="str">
        <f t="shared" si="7"/>
        <v>30303</v>
      </c>
    </row>
    <row r="469" spans="1:8" hidden="1" x14ac:dyDescent="0.25">
      <c r="A469" s="13" t="s">
        <v>942</v>
      </c>
      <c r="B469" t="s">
        <v>943</v>
      </c>
      <c r="C469" s="11">
        <v>8256</v>
      </c>
      <c r="D469" s="11">
        <v>6700</v>
      </c>
      <c r="E469" s="11">
        <v>8300</v>
      </c>
      <c r="F469" s="11">
        <v>-44</v>
      </c>
      <c r="H469" s="3" t="str">
        <f t="shared" si="7"/>
        <v>30303</v>
      </c>
    </row>
    <row r="470" spans="1:8" hidden="1" x14ac:dyDescent="0.25">
      <c r="A470" s="13" t="s">
        <v>944</v>
      </c>
      <c r="B470" t="s">
        <v>945</v>
      </c>
      <c r="C470" s="11">
        <v>57</v>
      </c>
      <c r="D470" s="11">
        <v>300</v>
      </c>
      <c r="E470" s="11">
        <v>300</v>
      </c>
      <c r="F470" s="11">
        <v>-243</v>
      </c>
      <c r="H470" s="3" t="str">
        <f t="shared" si="7"/>
        <v>30303</v>
      </c>
    </row>
    <row r="471" spans="1:8" hidden="1" x14ac:dyDescent="0.25">
      <c r="A471" s="13" t="s">
        <v>946</v>
      </c>
      <c r="B471" t="s">
        <v>947</v>
      </c>
      <c r="C471" s="11">
        <v>0</v>
      </c>
      <c r="D471" s="11">
        <v>0</v>
      </c>
      <c r="E471" s="11">
        <v>0</v>
      </c>
      <c r="F471" s="11">
        <v>0</v>
      </c>
      <c r="H471" s="3" t="str">
        <f t="shared" si="7"/>
        <v>30303</v>
      </c>
    </row>
    <row r="472" spans="1:8" hidden="1" x14ac:dyDescent="0.25">
      <c r="A472" s="13" t="s">
        <v>948</v>
      </c>
      <c r="B472" t="s">
        <v>949</v>
      </c>
      <c r="C472" s="11">
        <v>0</v>
      </c>
      <c r="D472" s="11">
        <v>0</v>
      </c>
      <c r="E472" s="11">
        <v>0</v>
      </c>
      <c r="F472" s="11">
        <v>0</v>
      </c>
      <c r="H472" s="3" t="str">
        <f t="shared" si="7"/>
        <v>30303</v>
      </c>
    </row>
    <row r="473" spans="1:8" hidden="1" x14ac:dyDescent="0.25">
      <c r="A473" s="13" t="s">
        <v>950</v>
      </c>
      <c r="B473" t="s">
        <v>951</v>
      </c>
      <c r="C473" s="11">
        <v>0</v>
      </c>
      <c r="D473" s="11">
        <v>0</v>
      </c>
      <c r="E473" s="11">
        <v>0</v>
      </c>
      <c r="F473" s="11">
        <v>0</v>
      </c>
      <c r="H473" s="3" t="str">
        <f t="shared" si="7"/>
        <v>30303</v>
      </c>
    </row>
    <row r="474" spans="1:8" hidden="1" x14ac:dyDescent="0.25">
      <c r="A474" s="13" t="s">
        <v>952</v>
      </c>
      <c r="B474" t="s">
        <v>953</v>
      </c>
      <c r="C474" s="11">
        <v>3254.87</v>
      </c>
      <c r="D474" s="11">
        <v>6000</v>
      </c>
      <c r="E474" s="11">
        <v>6000</v>
      </c>
      <c r="F474" s="11">
        <v>-2745</v>
      </c>
      <c r="H474" s="3" t="str">
        <f t="shared" si="7"/>
        <v>30303</v>
      </c>
    </row>
    <row r="475" spans="1:8" hidden="1" x14ac:dyDescent="0.25">
      <c r="A475" s="13" t="s">
        <v>954</v>
      </c>
      <c r="B475" t="s">
        <v>955</v>
      </c>
      <c r="C475" s="11">
        <v>2560.13</v>
      </c>
      <c r="D475" s="11">
        <v>3600</v>
      </c>
      <c r="E475" s="11">
        <v>2600</v>
      </c>
      <c r="F475" s="11">
        <v>-40</v>
      </c>
      <c r="H475" s="3" t="str">
        <f t="shared" si="7"/>
        <v>30303</v>
      </c>
    </row>
    <row r="476" spans="1:8" hidden="1" x14ac:dyDescent="0.25">
      <c r="A476" s="13" t="s">
        <v>956</v>
      </c>
      <c r="B476" t="s">
        <v>957</v>
      </c>
      <c r="C476" s="11">
        <v>5581.14</v>
      </c>
      <c r="D476" s="11">
        <v>7000</v>
      </c>
      <c r="E476" s="11">
        <v>7000</v>
      </c>
      <c r="F476" s="11">
        <v>-1419</v>
      </c>
      <c r="H476" s="3" t="str">
        <f t="shared" si="7"/>
        <v>30303</v>
      </c>
    </row>
    <row r="477" spans="1:8" hidden="1" x14ac:dyDescent="0.25">
      <c r="A477" s="13" t="s">
        <v>958</v>
      </c>
      <c r="B477" t="s">
        <v>959</v>
      </c>
      <c r="C477" s="11">
        <v>0</v>
      </c>
      <c r="D477" s="11">
        <v>0</v>
      </c>
      <c r="E477" s="11">
        <v>0</v>
      </c>
      <c r="F477" s="11">
        <v>0</v>
      </c>
      <c r="H477" s="3" t="str">
        <f t="shared" si="7"/>
        <v>30303</v>
      </c>
    </row>
    <row r="478" spans="1:8" hidden="1" x14ac:dyDescent="0.25">
      <c r="A478" s="13" t="s">
        <v>960</v>
      </c>
      <c r="B478" t="s">
        <v>961</v>
      </c>
      <c r="C478" s="11">
        <v>0</v>
      </c>
      <c r="D478" s="11">
        <v>0</v>
      </c>
      <c r="E478" s="11">
        <v>0</v>
      </c>
      <c r="F478" s="11">
        <v>0</v>
      </c>
      <c r="H478" s="3" t="str">
        <f t="shared" si="7"/>
        <v>30303</v>
      </c>
    </row>
    <row r="479" spans="1:8" hidden="1" x14ac:dyDescent="0.25">
      <c r="A479" s="13" t="s">
        <v>962</v>
      </c>
      <c r="B479" t="s">
        <v>963</v>
      </c>
      <c r="C479" s="11">
        <v>0</v>
      </c>
      <c r="D479" s="11">
        <v>0</v>
      </c>
      <c r="E479" s="11">
        <v>0</v>
      </c>
      <c r="F479" s="11">
        <v>0</v>
      </c>
      <c r="H479" s="3" t="str">
        <f t="shared" si="7"/>
        <v>30303</v>
      </c>
    </row>
    <row r="480" spans="1:8" hidden="1" x14ac:dyDescent="0.25">
      <c r="A480" s="13" t="s">
        <v>964</v>
      </c>
      <c r="B480" t="s">
        <v>965</v>
      </c>
      <c r="C480" s="11">
        <v>0</v>
      </c>
      <c r="D480" s="11">
        <v>0</v>
      </c>
      <c r="E480" s="11">
        <v>0</v>
      </c>
      <c r="F480" s="11">
        <v>0</v>
      </c>
      <c r="H480" s="3" t="str">
        <f t="shared" si="7"/>
        <v>30303</v>
      </c>
    </row>
    <row r="481" spans="1:8" hidden="1" x14ac:dyDescent="0.25">
      <c r="A481" s="13" t="s">
        <v>966</v>
      </c>
      <c r="B481" t="s">
        <v>967</v>
      </c>
      <c r="C481" s="11">
        <v>19980.46</v>
      </c>
      <c r="D481" s="11">
        <v>15200</v>
      </c>
      <c r="E481" s="11">
        <v>16900</v>
      </c>
      <c r="F481" s="11">
        <v>3080</v>
      </c>
      <c r="H481" s="3" t="str">
        <f t="shared" si="7"/>
        <v>30303</v>
      </c>
    </row>
    <row r="482" spans="1:8" hidden="1" x14ac:dyDescent="0.25">
      <c r="A482" s="13" t="s">
        <v>968</v>
      </c>
      <c r="B482" t="s">
        <v>969</v>
      </c>
      <c r="C482" s="11">
        <v>161381.21</v>
      </c>
      <c r="D482" s="11">
        <v>123700</v>
      </c>
      <c r="E482" s="11">
        <v>144400</v>
      </c>
      <c r="F482" s="11">
        <v>16981</v>
      </c>
      <c r="H482" s="3" t="str">
        <f t="shared" si="7"/>
        <v>30303</v>
      </c>
    </row>
    <row r="483" spans="1:8" hidden="1" x14ac:dyDescent="0.25">
      <c r="A483" s="13" t="s">
        <v>970</v>
      </c>
      <c r="B483" t="s">
        <v>971</v>
      </c>
      <c r="C483" s="11">
        <v>29642.76</v>
      </c>
      <c r="D483" s="11">
        <v>6900</v>
      </c>
      <c r="E483" s="11">
        <v>30800</v>
      </c>
      <c r="F483" s="11">
        <v>-1157</v>
      </c>
      <c r="H483" s="3" t="str">
        <f t="shared" si="7"/>
        <v>30303</v>
      </c>
    </row>
    <row r="484" spans="1:8" hidden="1" x14ac:dyDescent="0.25">
      <c r="A484" s="13" t="s">
        <v>972</v>
      </c>
      <c r="B484" t="s">
        <v>973</v>
      </c>
      <c r="C484" s="11">
        <v>550.44000000000005</v>
      </c>
      <c r="D484" s="11">
        <v>400</v>
      </c>
      <c r="E484" s="11">
        <v>200</v>
      </c>
      <c r="F484" s="11">
        <v>350</v>
      </c>
      <c r="H484" s="3" t="str">
        <f t="shared" si="7"/>
        <v>30303</v>
      </c>
    </row>
    <row r="485" spans="1:8" hidden="1" x14ac:dyDescent="0.25">
      <c r="A485" s="13" t="s">
        <v>974</v>
      </c>
      <c r="B485" t="s">
        <v>975</v>
      </c>
      <c r="C485" s="11">
        <v>1548.13</v>
      </c>
      <c r="D485" s="11">
        <v>1700</v>
      </c>
      <c r="E485" s="11">
        <v>1400</v>
      </c>
      <c r="F485" s="11">
        <v>148</v>
      </c>
      <c r="H485" s="3" t="str">
        <f t="shared" si="7"/>
        <v>30303</v>
      </c>
    </row>
    <row r="486" spans="1:8" hidden="1" x14ac:dyDescent="0.25">
      <c r="A486" s="13" t="s">
        <v>976</v>
      </c>
      <c r="B486" t="s">
        <v>977</v>
      </c>
      <c r="C486" s="11">
        <v>250.42</v>
      </c>
      <c r="D486" s="11">
        <v>200</v>
      </c>
      <c r="E486" s="11">
        <v>200</v>
      </c>
      <c r="F486" s="11">
        <v>50</v>
      </c>
      <c r="H486" s="3" t="str">
        <f t="shared" si="7"/>
        <v>30303</v>
      </c>
    </row>
    <row r="487" spans="1:8" hidden="1" x14ac:dyDescent="0.25">
      <c r="A487" s="13" t="s">
        <v>978</v>
      </c>
      <c r="B487" t="s">
        <v>979</v>
      </c>
      <c r="C487" s="11">
        <v>2744194.73</v>
      </c>
      <c r="D487" s="11">
        <v>2938600</v>
      </c>
      <c r="E487" s="11">
        <v>2938600</v>
      </c>
      <c r="F487" s="11">
        <v>-194405</v>
      </c>
      <c r="H487" s="3" t="str">
        <f t="shared" si="7"/>
        <v>30303</v>
      </c>
    </row>
    <row r="488" spans="1:8" hidden="1" x14ac:dyDescent="0.25">
      <c r="A488" s="13" t="s">
        <v>980</v>
      </c>
      <c r="B488" t="s">
        <v>981</v>
      </c>
      <c r="C488" s="11">
        <v>0</v>
      </c>
      <c r="D488" s="11">
        <v>9100</v>
      </c>
      <c r="E488" s="11">
        <v>9100</v>
      </c>
      <c r="F488" s="11">
        <v>-9100</v>
      </c>
      <c r="H488" s="3" t="str">
        <f t="shared" si="7"/>
        <v>30303</v>
      </c>
    </row>
    <row r="489" spans="1:8" hidden="1" x14ac:dyDescent="0.25">
      <c r="A489" s="13" t="s">
        <v>982</v>
      </c>
      <c r="B489" t="s">
        <v>983</v>
      </c>
      <c r="C489" s="11">
        <v>0</v>
      </c>
      <c r="D489" s="11">
        <v>43200</v>
      </c>
      <c r="E489" s="11">
        <v>43200</v>
      </c>
      <c r="F489" s="11">
        <v>-43200</v>
      </c>
      <c r="H489" s="3" t="str">
        <f t="shared" si="7"/>
        <v>30303</v>
      </c>
    </row>
    <row r="490" spans="1:8" hidden="1" x14ac:dyDescent="0.25">
      <c r="A490" s="13" t="s">
        <v>984</v>
      </c>
      <c r="B490" t="s">
        <v>985</v>
      </c>
      <c r="C490" s="11">
        <v>0</v>
      </c>
      <c r="D490" s="11">
        <v>0</v>
      </c>
      <c r="E490" s="11">
        <v>0</v>
      </c>
      <c r="F490" s="11">
        <v>0</v>
      </c>
      <c r="H490" s="3" t="str">
        <f t="shared" si="7"/>
        <v>30303</v>
      </c>
    </row>
    <row r="491" spans="1:8" hidden="1" x14ac:dyDescent="0.25">
      <c r="A491" s="13" t="s">
        <v>986</v>
      </c>
      <c r="B491" t="s">
        <v>987</v>
      </c>
      <c r="C491" s="11">
        <v>0</v>
      </c>
      <c r="D491" s="11">
        <v>0</v>
      </c>
      <c r="E491" s="11">
        <v>0</v>
      </c>
      <c r="F491" s="11">
        <v>0</v>
      </c>
      <c r="H491" s="3" t="str">
        <f t="shared" si="7"/>
        <v>30303</v>
      </c>
    </row>
    <row r="492" spans="1:8" hidden="1" x14ac:dyDescent="0.25">
      <c r="A492" s="13" t="s">
        <v>988</v>
      </c>
      <c r="B492" t="s">
        <v>989</v>
      </c>
      <c r="C492" s="11">
        <v>6085946.5999999996</v>
      </c>
      <c r="D492" s="11">
        <v>6207800</v>
      </c>
      <c r="E492" s="11">
        <v>6207800</v>
      </c>
      <c r="F492" s="11">
        <v>-121853</v>
      </c>
      <c r="H492" s="3" t="str">
        <f t="shared" si="7"/>
        <v>30303</v>
      </c>
    </row>
    <row r="493" spans="1:8" hidden="1" x14ac:dyDescent="0.25">
      <c r="A493" s="13" t="s">
        <v>990</v>
      </c>
      <c r="B493" t="s">
        <v>991</v>
      </c>
      <c r="C493" s="11">
        <v>0</v>
      </c>
      <c r="D493" s="11">
        <v>0</v>
      </c>
      <c r="E493" s="11">
        <v>0</v>
      </c>
      <c r="F493" s="11">
        <v>0</v>
      </c>
      <c r="H493" s="3" t="str">
        <f t="shared" si="7"/>
        <v>30303</v>
      </c>
    </row>
    <row r="494" spans="1:8" hidden="1" x14ac:dyDescent="0.25">
      <c r="A494" s="13" t="s">
        <v>992</v>
      </c>
      <c r="B494" t="s">
        <v>993</v>
      </c>
      <c r="C494" s="11">
        <v>2841.66</v>
      </c>
      <c r="D494" s="11">
        <v>0</v>
      </c>
      <c r="E494" s="11">
        <v>0</v>
      </c>
      <c r="F494" s="11">
        <v>2842</v>
      </c>
      <c r="H494" s="3" t="str">
        <f t="shared" si="7"/>
        <v>30303</v>
      </c>
    </row>
    <row r="495" spans="1:8" hidden="1" x14ac:dyDescent="0.25">
      <c r="A495" s="13" t="s">
        <v>994</v>
      </c>
      <c r="B495" t="s">
        <v>995</v>
      </c>
      <c r="C495" s="11">
        <v>0</v>
      </c>
      <c r="D495" s="11">
        <v>20000</v>
      </c>
      <c r="E495" s="11">
        <v>20000</v>
      </c>
      <c r="F495" s="11">
        <v>-20000</v>
      </c>
      <c r="H495" s="3" t="str">
        <f t="shared" si="7"/>
        <v>30303</v>
      </c>
    </row>
    <row r="496" spans="1:8" hidden="1" x14ac:dyDescent="0.25">
      <c r="A496" s="13" t="s">
        <v>996</v>
      </c>
      <c r="B496" t="s">
        <v>997</v>
      </c>
      <c r="C496" s="11">
        <v>10383.98</v>
      </c>
      <c r="D496" s="11">
        <v>55000</v>
      </c>
      <c r="E496" s="11">
        <v>55000</v>
      </c>
      <c r="F496" s="11">
        <v>-44616</v>
      </c>
      <c r="H496" s="3" t="str">
        <f t="shared" si="7"/>
        <v>30303</v>
      </c>
    </row>
    <row r="497" spans="1:8" hidden="1" x14ac:dyDescent="0.25">
      <c r="A497" s="13" t="s">
        <v>998</v>
      </c>
      <c r="B497" t="s">
        <v>999</v>
      </c>
      <c r="C497" s="11">
        <v>0</v>
      </c>
      <c r="D497" s="11">
        <v>0</v>
      </c>
      <c r="E497" s="11">
        <v>0</v>
      </c>
      <c r="F497" s="11">
        <v>0</v>
      </c>
      <c r="H497" s="3" t="str">
        <f t="shared" si="7"/>
        <v>30303</v>
      </c>
    </row>
    <row r="498" spans="1:8" hidden="1" x14ac:dyDescent="0.25">
      <c r="A498" s="13" t="s">
        <v>1000</v>
      </c>
      <c r="B498" t="s">
        <v>1001</v>
      </c>
      <c r="C498" s="11">
        <v>0</v>
      </c>
      <c r="D498" s="11">
        <v>0</v>
      </c>
      <c r="E498" s="11">
        <v>0</v>
      </c>
      <c r="F498" s="11">
        <v>0</v>
      </c>
      <c r="H498" s="3" t="str">
        <f t="shared" si="7"/>
        <v>30303</v>
      </c>
    </row>
    <row r="499" spans="1:8" hidden="1" x14ac:dyDescent="0.25">
      <c r="A499" s="13" t="s">
        <v>1002</v>
      </c>
      <c r="B499" t="s">
        <v>1003</v>
      </c>
      <c r="C499" s="11">
        <v>0</v>
      </c>
      <c r="D499" s="11">
        <v>0</v>
      </c>
      <c r="E499" s="11">
        <v>0</v>
      </c>
      <c r="F499" s="11">
        <v>0</v>
      </c>
      <c r="H499" s="3" t="str">
        <f t="shared" si="7"/>
        <v>30303</v>
      </c>
    </row>
    <row r="500" spans="1:8" hidden="1" x14ac:dyDescent="0.25">
      <c r="A500" s="13" t="s">
        <v>1004</v>
      </c>
      <c r="B500" t="s">
        <v>1005</v>
      </c>
      <c r="C500" s="11">
        <v>-5965760</v>
      </c>
      <c r="D500" s="11">
        <v>-6131500</v>
      </c>
      <c r="E500" s="11">
        <v>-6131500</v>
      </c>
      <c r="F500" s="11">
        <v>165740</v>
      </c>
      <c r="H500" s="3" t="str">
        <f t="shared" si="7"/>
        <v>30303</v>
      </c>
    </row>
    <row r="501" spans="1:8" hidden="1" x14ac:dyDescent="0.25">
      <c r="A501" s="13" t="s">
        <v>1006</v>
      </c>
      <c r="B501" t="s">
        <v>1007</v>
      </c>
      <c r="C501" s="11">
        <v>-69906</v>
      </c>
      <c r="D501" s="11">
        <v>-43200</v>
      </c>
      <c r="E501" s="11">
        <v>-43200</v>
      </c>
      <c r="F501" s="11">
        <v>-26706</v>
      </c>
      <c r="H501" s="3" t="str">
        <f t="shared" si="7"/>
        <v>30303</v>
      </c>
    </row>
    <row r="502" spans="1:8" hidden="1" x14ac:dyDescent="0.25">
      <c r="A502" s="13" t="s">
        <v>1008</v>
      </c>
      <c r="B502" t="s">
        <v>1009</v>
      </c>
      <c r="C502" s="11">
        <v>-106103</v>
      </c>
      <c r="D502" s="11">
        <v>-124200</v>
      </c>
      <c r="E502" s="11">
        <v>-124200</v>
      </c>
      <c r="F502" s="11">
        <v>18097</v>
      </c>
      <c r="H502" s="3" t="str">
        <f t="shared" si="7"/>
        <v>30303</v>
      </c>
    </row>
    <row r="503" spans="1:8" hidden="1" x14ac:dyDescent="0.25">
      <c r="A503" s="13" t="s">
        <v>1010</v>
      </c>
      <c r="B503" t="s">
        <v>1011</v>
      </c>
      <c r="C503" s="11">
        <v>0</v>
      </c>
      <c r="D503" s="11">
        <v>0</v>
      </c>
      <c r="E503" s="11">
        <v>0</v>
      </c>
      <c r="F503" s="11">
        <v>0</v>
      </c>
      <c r="H503" s="3" t="str">
        <f t="shared" si="7"/>
        <v>30303</v>
      </c>
    </row>
    <row r="504" spans="1:8" hidden="1" x14ac:dyDescent="0.25">
      <c r="A504" s="13" t="s">
        <v>1012</v>
      </c>
      <c r="B504" t="s">
        <v>1013</v>
      </c>
      <c r="C504" s="11">
        <v>0</v>
      </c>
      <c r="D504" s="11">
        <v>0</v>
      </c>
      <c r="E504" s="11">
        <v>0</v>
      </c>
      <c r="F504" s="11">
        <v>0</v>
      </c>
      <c r="H504" s="3" t="str">
        <f t="shared" si="7"/>
        <v>30303</v>
      </c>
    </row>
    <row r="505" spans="1:8" hidden="1" x14ac:dyDescent="0.25">
      <c r="A505" s="13" t="s">
        <v>1014</v>
      </c>
      <c r="B505" t="s">
        <v>1015</v>
      </c>
      <c r="C505" s="11">
        <v>-2748588</v>
      </c>
      <c r="D505" s="11">
        <v>-2933700</v>
      </c>
      <c r="E505" s="11">
        <v>-2933700</v>
      </c>
      <c r="F505" s="11">
        <v>185112</v>
      </c>
      <c r="H505" s="3" t="str">
        <f t="shared" si="7"/>
        <v>30303</v>
      </c>
    </row>
    <row r="506" spans="1:8" hidden="1" x14ac:dyDescent="0.25">
      <c r="A506" s="13" t="s">
        <v>1016</v>
      </c>
      <c r="B506" t="s">
        <v>1017</v>
      </c>
      <c r="C506" s="11">
        <v>0</v>
      </c>
      <c r="D506" s="11">
        <v>-4800</v>
      </c>
      <c r="E506" s="11">
        <v>-4800</v>
      </c>
      <c r="F506" s="11">
        <v>4800</v>
      </c>
      <c r="H506" s="3" t="str">
        <f t="shared" si="7"/>
        <v>30303</v>
      </c>
    </row>
    <row r="507" spans="1:8" hidden="1" x14ac:dyDescent="0.25">
      <c r="A507" s="13" t="s">
        <v>1018</v>
      </c>
      <c r="B507" t="s">
        <v>1019</v>
      </c>
      <c r="C507" s="11">
        <v>0</v>
      </c>
      <c r="D507" s="11">
        <v>0</v>
      </c>
      <c r="E507" s="11">
        <v>0</v>
      </c>
      <c r="F507" s="11">
        <v>0</v>
      </c>
      <c r="H507" s="3" t="str">
        <f t="shared" si="7"/>
        <v>30303</v>
      </c>
    </row>
    <row r="508" spans="1:8" hidden="1" x14ac:dyDescent="0.25">
      <c r="A508" s="13" t="s">
        <v>1020</v>
      </c>
      <c r="B508" t="s">
        <v>1021</v>
      </c>
      <c r="C508" s="11">
        <v>-22162.97</v>
      </c>
      <c r="D508" s="11">
        <v>-8600</v>
      </c>
      <c r="E508" s="11">
        <v>-8600</v>
      </c>
      <c r="F508" s="11">
        <v>-13563</v>
      </c>
      <c r="H508" s="3" t="str">
        <f t="shared" si="7"/>
        <v>30303</v>
      </c>
    </row>
    <row r="509" spans="1:8" hidden="1" x14ac:dyDescent="0.25">
      <c r="A509" s="13" t="s">
        <v>1022</v>
      </c>
      <c r="B509" t="s">
        <v>1023</v>
      </c>
      <c r="C509" s="11">
        <v>0</v>
      </c>
      <c r="D509" s="11">
        <v>0</v>
      </c>
      <c r="E509" s="11">
        <v>0</v>
      </c>
      <c r="F509" s="11">
        <v>0</v>
      </c>
      <c r="H509" s="3" t="str">
        <f t="shared" si="7"/>
        <v>30303</v>
      </c>
    </row>
    <row r="510" spans="1:8" hidden="1" x14ac:dyDescent="0.25">
      <c r="A510" s="13" t="s">
        <v>1024</v>
      </c>
      <c r="B510" t="s">
        <v>1025</v>
      </c>
      <c r="C510" s="11">
        <v>-52784.18</v>
      </c>
      <c r="D510" s="11">
        <v>-76000</v>
      </c>
      <c r="E510" s="11">
        <v>-76000</v>
      </c>
      <c r="F510" s="11">
        <v>23216</v>
      </c>
      <c r="H510" s="3" t="str">
        <f t="shared" si="7"/>
        <v>30303</v>
      </c>
    </row>
    <row r="511" spans="1:8" hidden="1" x14ac:dyDescent="0.25">
      <c r="A511" s="13" t="s">
        <v>1026</v>
      </c>
      <c r="B511" t="s">
        <v>1027</v>
      </c>
      <c r="C511" s="11">
        <v>0</v>
      </c>
      <c r="D511" s="11">
        <v>0</v>
      </c>
      <c r="E511" s="11">
        <v>0</v>
      </c>
      <c r="F511" s="11">
        <v>0</v>
      </c>
      <c r="H511" s="3" t="str">
        <f t="shared" si="7"/>
        <v>30303</v>
      </c>
    </row>
    <row r="512" spans="1:8" hidden="1" x14ac:dyDescent="0.25">
      <c r="A512" s="13" t="s">
        <v>1028</v>
      </c>
      <c r="B512" t="s">
        <v>1029</v>
      </c>
      <c r="C512" s="11">
        <v>-84598.44</v>
      </c>
      <c r="D512" s="11">
        <v>-59100</v>
      </c>
      <c r="E512" s="11">
        <v>-59100</v>
      </c>
      <c r="F512" s="11">
        <v>-25498</v>
      </c>
      <c r="H512" s="3" t="str">
        <f t="shared" si="7"/>
        <v>30303</v>
      </c>
    </row>
    <row r="513" spans="1:8" hidden="1" x14ac:dyDescent="0.25">
      <c r="A513" s="13" t="s">
        <v>1030</v>
      </c>
      <c r="B513" t="s">
        <v>1031</v>
      </c>
      <c r="C513" s="11">
        <v>0</v>
      </c>
      <c r="D513" s="11">
        <v>0</v>
      </c>
      <c r="E513" s="11">
        <v>0</v>
      </c>
      <c r="F513" s="11">
        <v>0</v>
      </c>
      <c r="H513" s="3" t="str">
        <f t="shared" si="7"/>
        <v>30303</v>
      </c>
    </row>
    <row r="514" spans="1:8" hidden="1" x14ac:dyDescent="0.25">
      <c r="A514" s="13" t="s">
        <v>1032</v>
      </c>
      <c r="B514" t="s">
        <v>947</v>
      </c>
      <c r="C514" s="11">
        <v>0</v>
      </c>
      <c r="D514" s="11">
        <v>-1000</v>
      </c>
      <c r="E514" s="11">
        <v>-1000</v>
      </c>
      <c r="F514" s="11">
        <v>1000</v>
      </c>
      <c r="H514" s="3" t="str">
        <f t="shared" si="7"/>
        <v>30303</v>
      </c>
    </row>
    <row r="515" spans="1:8" hidden="1" x14ac:dyDescent="0.25">
      <c r="A515" s="13" t="s">
        <v>1033</v>
      </c>
      <c r="B515" t="s">
        <v>1034</v>
      </c>
      <c r="C515" s="11">
        <v>0</v>
      </c>
      <c r="D515" s="11">
        <v>0</v>
      </c>
      <c r="E515" s="11">
        <v>0</v>
      </c>
      <c r="F515" s="11">
        <v>0</v>
      </c>
      <c r="H515" s="3" t="str">
        <f t="shared" si="7"/>
        <v>30303</v>
      </c>
    </row>
    <row r="516" spans="1:8" hidden="1" x14ac:dyDescent="0.25">
      <c r="A516" s="13" t="s">
        <v>1035</v>
      </c>
      <c r="B516" t="s">
        <v>1036</v>
      </c>
      <c r="C516" s="11">
        <v>0</v>
      </c>
      <c r="D516" s="11">
        <v>-6000</v>
      </c>
      <c r="E516" s="11">
        <v>-6000</v>
      </c>
      <c r="F516" s="11">
        <v>6000</v>
      </c>
      <c r="H516" s="3" t="str">
        <f t="shared" si="7"/>
        <v>30303</v>
      </c>
    </row>
    <row r="517" spans="1:8" hidden="1" x14ac:dyDescent="0.25">
      <c r="A517" s="13" t="s">
        <v>1037</v>
      </c>
      <c r="B517" t="s">
        <v>1038</v>
      </c>
      <c r="C517" s="11">
        <v>0</v>
      </c>
      <c r="D517" s="11">
        <v>0</v>
      </c>
      <c r="E517" s="11">
        <v>0</v>
      </c>
      <c r="F517" s="11">
        <v>0</v>
      </c>
      <c r="H517" s="3" t="str">
        <f t="shared" si="7"/>
        <v>30303</v>
      </c>
    </row>
    <row r="518" spans="1:8" hidden="1" x14ac:dyDescent="0.25">
      <c r="A518" s="13" t="s">
        <v>1039</v>
      </c>
      <c r="B518" t="s">
        <v>1040</v>
      </c>
      <c r="C518" s="11">
        <v>0</v>
      </c>
      <c r="D518" s="11">
        <v>0</v>
      </c>
      <c r="E518" s="11">
        <v>0</v>
      </c>
      <c r="F518" s="11">
        <v>0</v>
      </c>
      <c r="H518" s="3" t="str">
        <f t="shared" si="7"/>
        <v>30303</v>
      </c>
    </row>
    <row r="519" spans="1:8" hidden="1" x14ac:dyDescent="0.25">
      <c r="A519" s="13" t="s">
        <v>1041</v>
      </c>
      <c r="B519" t="s">
        <v>1042</v>
      </c>
      <c r="C519" s="11">
        <v>0</v>
      </c>
      <c r="D519" s="11">
        <v>0</v>
      </c>
      <c r="E519" s="11">
        <v>0</v>
      </c>
      <c r="F519" s="11">
        <v>0</v>
      </c>
      <c r="H519" s="3" t="str">
        <f t="shared" si="7"/>
        <v>30303</v>
      </c>
    </row>
    <row r="520" spans="1:8" hidden="1" x14ac:dyDescent="0.25">
      <c r="A520" s="13" t="s">
        <v>1043</v>
      </c>
      <c r="B520" t="s">
        <v>1044</v>
      </c>
      <c r="C520" s="11">
        <v>0</v>
      </c>
      <c r="D520" s="11">
        <v>0</v>
      </c>
      <c r="E520" s="11">
        <v>0</v>
      </c>
      <c r="F520" s="11">
        <v>0</v>
      </c>
      <c r="H520" s="3" t="str">
        <f t="shared" si="7"/>
        <v>30303</v>
      </c>
    </row>
    <row r="521" spans="1:8" hidden="1" x14ac:dyDescent="0.25">
      <c r="A521" s="13" t="s">
        <v>1045</v>
      </c>
      <c r="B521" t="s">
        <v>1046</v>
      </c>
      <c r="C521" s="11">
        <v>0</v>
      </c>
      <c r="D521" s="11">
        <v>0</v>
      </c>
      <c r="E521" s="11">
        <v>0</v>
      </c>
      <c r="F521" s="11">
        <v>0</v>
      </c>
      <c r="H521" s="3" t="str">
        <f t="shared" si="7"/>
        <v>30303</v>
      </c>
    </row>
    <row r="522" spans="1:8" x14ac:dyDescent="0.25">
      <c r="A522" s="13" t="s">
        <v>1047</v>
      </c>
      <c r="B522" t="s">
        <v>1048</v>
      </c>
      <c r="C522" s="11">
        <v>136325.10999999999</v>
      </c>
      <c r="D522" s="11">
        <v>134600</v>
      </c>
      <c r="E522" s="11">
        <v>134600</v>
      </c>
      <c r="F522" s="11">
        <v>1725</v>
      </c>
      <c r="H522" s="3" t="str">
        <f t="shared" ref="H522:H585" si="8">LEFT(A522,5)</f>
        <v>30304</v>
      </c>
    </row>
    <row r="523" spans="1:8" x14ac:dyDescent="0.25">
      <c r="A523" s="13" t="s">
        <v>1049</v>
      </c>
      <c r="B523" t="s">
        <v>1050</v>
      </c>
      <c r="C523" s="11">
        <v>243</v>
      </c>
      <c r="D523" s="11">
        <v>0</v>
      </c>
      <c r="E523" s="11">
        <v>0</v>
      </c>
      <c r="F523" s="11">
        <v>243</v>
      </c>
      <c r="H523" s="3" t="str">
        <f t="shared" si="8"/>
        <v>30304</v>
      </c>
    </row>
    <row r="524" spans="1:8" x14ac:dyDescent="0.25">
      <c r="A524" s="13" t="s">
        <v>1051</v>
      </c>
      <c r="B524" t="s">
        <v>1052</v>
      </c>
      <c r="C524" s="11">
        <v>6399.96</v>
      </c>
      <c r="D524" s="11">
        <v>6400</v>
      </c>
      <c r="E524" s="11">
        <v>6400</v>
      </c>
      <c r="F524" s="11">
        <v>0</v>
      </c>
      <c r="H524" s="3" t="str">
        <f t="shared" si="8"/>
        <v>30304</v>
      </c>
    </row>
    <row r="525" spans="1:8" x14ac:dyDescent="0.25">
      <c r="A525" s="13" t="s">
        <v>1053</v>
      </c>
      <c r="B525" t="s">
        <v>1054</v>
      </c>
      <c r="C525" s="11">
        <v>0</v>
      </c>
      <c r="D525" s="11">
        <v>0</v>
      </c>
      <c r="E525" s="11">
        <v>0</v>
      </c>
      <c r="F525" s="11">
        <v>0</v>
      </c>
      <c r="H525" s="3" t="str">
        <f t="shared" si="8"/>
        <v>30304</v>
      </c>
    </row>
    <row r="526" spans="1:8" x14ac:dyDescent="0.25">
      <c r="A526" s="13" t="s">
        <v>1055</v>
      </c>
      <c r="B526" t="s">
        <v>1056</v>
      </c>
      <c r="C526" s="11">
        <v>11180.85</v>
      </c>
      <c r="D526" s="11">
        <v>0</v>
      </c>
      <c r="E526" s="11">
        <v>0</v>
      </c>
      <c r="F526" s="11">
        <v>11181</v>
      </c>
      <c r="H526" s="3" t="str">
        <f t="shared" si="8"/>
        <v>30304</v>
      </c>
    </row>
    <row r="527" spans="1:8" x14ac:dyDescent="0.25">
      <c r="A527" s="13" t="s">
        <v>1057</v>
      </c>
      <c r="B527" t="s">
        <v>1058</v>
      </c>
      <c r="C527" s="11">
        <v>0</v>
      </c>
      <c r="D527" s="11">
        <v>0</v>
      </c>
      <c r="E527" s="11">
        <v>0</v>
      </c>
      <c r="F527" s="11">
        <v>0</v>
      </c>
      <c r="H527" s="3" t="str">
        <f t="shared" si="8"/>
        <v>30304</v>
      </c>
    </row>
    <row r="528" spans="1:8" x14ac:dyDescent="0.25">
      <c r="A528" s="13" t="s">
        <v>1059</v>
      </c>
      <c r="B528" t="s">
        <v>1060</v>
      </c>
      <c r="C528" s="11">
        <v>0</v>
      </c>
      <c r="D528" s="11">
        <v>0</v>
      </c>
      <c r="E528" s="11">
        <v>0</v>
      </c>
      <c r="F528" s="11">
        <v>0</v>
      </c>
      <c r="H528" s="3" t="str">
        <f t="shared" si="8"/>
        <v>30304</v>
      </c>
    </row>
    <row r="529" spans="1:8" x14ac:dyDescent="0.25">
      <c r="A529" s="13" t="s">
        <v>1061</v>
      </c>
      <c r="B529" t="s">
        <v>1062</v>
      </c>
      <c r="C529" s="11">
        <v>0</v>
      </c>
      <c r="D529" s="11">
        <v>0</v>
      </c>
      <c r="E529" s="11">
        <v>0</v>
      </c>
      <c r="F529" s="11">
        <v>0</v>
      </c>
      <c r="H529" s="3" t="str">
        <f t="shared" si="8"/>
        <v>30304</v>
      </c>
    </row>
    <row r="530" spans="1:8" x14ac:dyDescent="0.25">
      <c r="A530" s="13" t="s">
        <v>1063</v>
      </c>
      <c r="B530" t="s">
        <v>1064</v>
      </c>
      <c r="C530" s="11">
        <v>102.71</v>
      </c>
      <c r="D530" s="11">
        <v>0</v>
      </c>
      <c r="E530" s="11">
        <v>0</v>
      </c>
      <c r="F530" s="11">
        <v>103</v>
      </c>
      <c r="H530" s="3" t="str">
        <f t="shared" si="8"/>
        <v>30304</v>
      </c>
    </row>
    <row r="531" spans="1:8" x14ac:dyDescent="0.25">
      <c r="A531" s="13" t="s">
        <v>1065</v>
      </c>
      <c r="B531" t="s">
        <v>1066</v>
      </c>
      <c r="C531" s="11">
        <v>0</v>
      </c>
      <c r="D531" s="11">
        <v>0</v>
      </c>
      <c r="E531" s="11">
        <v>0</v>
      </c>
      <c r="F531" s="11">
        <v>0</v>
      </c>
      <c r="H531" s="3" t="str">
        <f t="shared" si="8"/>
        <v>30304</v>
      </c>
    </row>
    <row r="532" spans="1:8" x14ac:dyDescent="0.25">
      <c r="A532" s="13" t="s">
        <v>1067</v>
      </c>
      <c r="B532" t="s">
        <v>1068</v>
      </c>
      <c r="C532" s="11">
        <v>0</v>
      </c>
      <c r="D532" s="11">
        <v>7200</v>
      </c>
      <c r="E532" s="11">
        <v>0</v>
      </c>
      <c r="F532" s="11">
        <v>0</v>
      </c>
      <c r="H532" s="3" t="str">
        <f t="shared" si="8"/>
        <v>30304</v>
      </c>
    </row>
    <row r="533" spans="1:8" x14ac:dyDescent="0.25">
      <c r="A533" s="13" t="s">
        <v>1069</v>
      </c>
      <c r="B533" t="s">
        <v>1070</v>
      </c>
      <c r="C533" s="11">
        <v>0</v>
      </c>
      <c r="D533" s="11">
        <v>7500</v>
      </c>
      <c r="E533" s="11">
        <v>7500</v>
      </c>
      <c r="F533" s="11">
        <v>-7500</v>
      </c>
      <c r="H533" s="3" t="str">
        <f t="shared" si="8"/>
        <v>30304</v>
      </c>
    </row>
    <row r="534" spans="1:8" x14ac:dyDescent="0.25">
      <c r="A534" s="13" t="s">
        <v>1071</v>
      </c>
      <c r="B534" t="s">
        <v>1072</v>
      </c>
      <c r="C534" s="11">
        <v>0</v>
      </c>
      <c r="D534" s="11">
        <v>0</v>
      </c>
      <c r="E534" s="11">
        <v>0</v>
      </c>
      <c r="F534" s="11">
        <v>0</v>
      </c>
      <c r="H534" s="3" t="str">
        <f t="shared" si="8"/>
        <v>30304</v>
      </c>
    </row>
    <row r="535" spans="1:8" x14ac:dyDescent="0.25">
      <c r="A535" s="13" t="s">
        <v>1073</v>
      </c>
      <c r="B535" t="s">
        <v>1074</v>
      </c>
      <c r="C535" s="11">
        <v>1994.75</v>
      </c>
      <c r="D535" s="11">
        <v>2000</v>
      </c>
      <c r="E535" s="11">
        <v>2000</v>
      </c>
      <c r="F535" s="11">
        <v>-5</v>
      </c>
      <c r="H535" s="3" t="str">
        <f t="shared" si="8"/>
        <v>30304</v>
      </c>
    </row>
    <row r="536" spans="1:8" x14ac:dyDescent="0.25">
      <c r="A536" s="13" t="s">
        <v>1075</v>
      </c>
      <c r="B536" t="s">
        <v>1076</v>
      </c>
      <c r="C536" s="11">
        <v>30.2</v>
      </c>
      <c r="D536" s="11">
        <v>0</v>
      </c>
      <c r="E536" s="11">
        <v>0</v>
      </c>
      <c r="F536" s="11">
        <v>30</v>
      </c>
      <c r="H536" s="3" t="str">
        <f t="shared" si="8"/>
        <v>30304</v>
      </c>
    </row>
    <row r="537" spans="1:8" x14ac:dyDescent="0.25">
      <c r="A537" s="13" t="s">
        <v>1077</v>
      </c>
      <c r="B537" t="s">
        <v>1078</v>
      </c>
      <c r="C537" s="11">
        <v>3808.39</v>
      </c>
      <c r="D537" s="11">
        <v>2900</v>
      </c>
      <c r="E537" s="11">
        <v>3200</v>
      </c>
      <c r="F537" s="11">
        <v>608</v>
      </c>
      <c r="H537" s="3" t="str">
        <f t="shared" si="8"/>
        <v>30304</v>
      </c>
    </row>
    <row r="538" spans="1:8" x14ac:dyDescent="0.25">
      <c r="A538" s="13" t="s">
        <v>1079</v>
      </c>
      <c r="B538" t="s">
        <v>1080</v>
      </c>
      <c r="C538" s="11">
        <v>103552.66</v>
      </c>
      <c r="D538" s="11">
        <v>75100</v>
      </c>
      <c r="E538" s="11">
        <v>91800</v>
      </c>
      <c r="F538" s="11">
        <v>11753</v>
      </c>
      <c r="H538" s="3" t="str">
        <f t="shared" si="8"/>
        <v>30304</v>
      </c>
    </row>
    <row r="539" spans="1:8" x14ac:dyDescent="0.25">
      <c r="A539" s="13" t="s">
        <v>1081</v>
      </c>
      <c r="B539" t="s">
        <v>1082</v>
      </c>
      <c r="C539" s="11">
        <v>29642.76</v>
      </c>
      <c r="D539" s="11">
        <v>5200</v>
      </c>
      <c r="E539" s="11">
        <v>30800</v>
      </c>
      <c r="F539" s="11">
        <v>-1157</v>
      </c>
      <c r="H539" s="3" t="str">
        <f t="shared" si="8"/>
        <v>30304</v>
      </c>
    </row>
    <row r="540" spans="1:8" x14ac:dyDescent="0.25">
      <c r="A540" s="13" t="s">
        <v>1083</v>
      </c>
      <c r="B540" t="s">
        <v>1084</v>
      </c>
      <c r="C540" s="11">
        <v>637.47</v>
      </c>
      <c r="D540" s="11">
        <v>700</v>
      </c>
      <c r="E540" s="11">
        <v>700</v>
      </c>
      <c r="F540" s="11">
        <v>-63</v>
      </c>
      <c r="H540" s="3" t="str">
        <f t="shared" si="8"/>
        <v>30304</v>
      </c>
    </row>
    <row r="541" spans="1:8" x14ac:dyDescent="0.25">
      <c r="A541" s="13" t="s">
        <v>1085</v>
      </c>
      <c r="B541" t="s">
        <v>1086</v>
      </c>
      <c r="C541" s="11">
        <v>7887.59</v>
      </c>
      <c r="D541" s="11">
        <v>6000</v>
      </c>
      <c r="E541" s="11">
        <v>6000</v>
      </c>
      <c r="F541" s="11">
        <v>1888</v>
      </c>
      <c r="H541" s="3" t="str">
        <f t="shared" si="8"/>
        <v>30304</v>
      </c>
    </row>
    <row r="542" spans="1:8" x14ac:dyDescent="0.25">
      <c r="A542" s="13" t="s">
        <v>1087</v>
      </c>
      <c r="B542" t="s">
        <v>1088</v>
      </c>
      <c r="C542" s="11">
        <v>0</v>
      </c>
      <c r="D542" s="11">
        <v>0</v>
      </c>
      <c r="E542" s="11">
        <v>0</v>
      </c>
      <c r="F542" s="11">
        <v>0</v>
      </c>
      <c r="H542" s="3" t="str">
        <f t="shared" si="8"/>
        <v>30304</v>
      </c>
    </row>
    <row r="543" spans="1:8" x14ac:dyDescent="0.25">
      <c r="A543" s="13" t="s">
        <v>1089</v>
      </c>
      <c r="B543" t="s">
        <v>1090</v>
      </c>
      <c r="C543" s="11">
        <v>-61576</v>
      </c>
      <c r="D543" s="11">
        <v>-62700</v>
      </c>
      <c r="E543" s="11">
        <v>-62700</v>
      </c>
      <c r="F543" s="11">
        <v>1124</v>
      </c>
      <c r="H543" s="3" t="str">
        <f t="shared" si="8"/>
        <v>30304</v>
      </c>
    </row>
    <row r="544" spans="1:8" x14ac:dyDescent="0.25">
      <c r="A544" s="13" t="s">
        <v>1091</v>
      </c>
      <c r="B544" t="s">
        <v>1092</v>
      </c>
      <c r="C544" s="11">
        <v>0</v>
      </c>
      <c r="D544" s="11">
        <v>-5000</v>
      </c>
      <c r="E544" s="11">
        <v>-5000</v>
      </c>
      <c r="F544" s="11">
        <v>5000</v>
      </c>
      <c r="H544" s="3" t="str">
        <f t="shared" si="8"/>
        <v>30304</v>
      </c>
    </row>
    <row r="545" spans="1:8" x14ac:dyDescent="0.25">
      <c r="A545" s="13" t="s">
        <v>1093</v>
      </c>
      <c r="B545" t="s">
        <v>1094</v>
      </c>
      <c r="C545" s="11">
        <v>0</v>
      </c>
      <c r="D545" s="11">
        <v>0</v>
      </c>
      <c r="E545" s="11">
        <v>0</v>
      </c>
      <c r="F545" s="11">
        <v>0</v>
      </c>
      <c r="H545" s="3" t="str">
        <f t="shared" si="8"/>
        <v>30304</v>
      </c>
    </row>
    <row r="546" spans="1:8" x14ac:dyDescent="0.25">
      <c r="A546" s="13" t="s">
        <v>1095</v>
      </c>
      <c r="B546" t="s">
        <v>1096</v>
      </c>
      <c r="C546" s="11">
        <v>0</v>
      </c>
      <c r="D546" s="11">
        <v>0</v>
      </c>
      <c r="E546" s="11">
        <v>0</v>
      </c>
      <c r="F546" s="11">
        <v>0</v>
      </c>
      <c r="H546" s="3" t="str">
        <f t="shared" si="8"/>
        <v>30304</v>
      </c>
    </row>
    <row r="547" spans="1:8" x14ac:dyDescent="0.25">
      <c r="A547" s="13" t="s">
        <v>1097</v>
      </c>
      <c r="B547" t="s">
        <v>1098</v>
      </c>
      <c r="C547" s="11">
        <v>0</v>
      </c>
      <c r="D547" s="11">
        <v>0</v>
      </c>
      <c r="E547" s="11">
        <v>0</v>
      </c>
      <c r="F547" s="11">
        <v>0</v>
      </c>
      <c r="H547" s="3" t="str">
        <f t="shared" si="8"/>
        <v>30304</v>
      </c>
    </row>
    <row r="548" spans="1:8" x14ac:dyDescent="0.25">
      <c r="A548" s="13" t="s">
        <v>1099</v>
      </c>
      <c r="B548" t="s">
        <v>1100</v>
      </c>
      <c r="C548" s="11">
        <v>0</v>
      </c>
      <c r="D548" s="11">
        <v>0</v>
      </c>
      <c r="E548" s="11">
        <v>0</v>
      </c>
      <c r="F548" s="11">
        <v>0</v>
      </c>
      <c r="H548" s="3" t="str">
        <f t="shared" si="8"/>
        <v>30304</v>
      </c>
    </row>
    <row r="549" spans="1:8" x14ac:dyDescent="0.25">
      <c r="A549" s="13" t="s">
        <v>1101</v>
      </c>
      <c r="B549" t="s">
        <v>1102</v>
      </c>
      <c r="C549" s="11">
        <v>-978.5</v>
      </c>
      <c r="D549" s="11">
        <v>0</v>
      </c>
      <c r="E549" s="11">
        <v>0</v>
      </c>
      <c r="F549" s="11">
        <v>-979</v>
      </c>
      <c r="H549" s="3" t="str">
        <f t="shared" si="8"/>
        <v>30304</v>
      </c>
    </row>
    <row r="550" spans="1:8" hidden="1" x14ac:dyDescent="0.25">
      <c r="A550" s="13" t="s">
        <v>1103</v>
      </c>
      <c r="B550" t="s">
        <v>1104</v>
      </c>
      <c r="C550" s="11">
        <v>0</v>
      </c>
      <c r="D550" s="11">
        <v>0</v>
      </c>
      <c r="E550" s="11">
        <v>0</v>
      </c>
      <c r="F550" s="11">
        <v>0</v>
      </c>
      <c r="H550" s="3" t="str">
        <f t="shared" si="8"/>
        <v>30305</v>
      </c>
    </row>
    <row r="551" spans="1:8" hidden="1" x14ac:dyDescent="0.25">
      <c r="A551" s="13" t="s">
        <v>1105</v>
      </c>
      <c r="B551" t="s">
        <v>1106</v>
      </c>
      <c r="C551" s="11">
        <v>0</v>
      </c>
      <c r="D551" s="11">
        <v>0</v>
      </c>
      <c r="E551" s="11">
        <v>0</v>
      </c>
      <c r="F551" s="11">
        <v>0</v>
      </c>
      <c r="H551" s="3" t="str">
        <f t="shared" si="8"/>
        <v>30305</v>
      </c>
    </row>
    <row r="552" spans="1:8" hidden="1" x14ac:dyDescent="0.25">
      <c r="A552" s="13" t="s">
        <v>1107</v>
      </c>
      <c r="B552" t="s">
        <v>1108</v>
      </c>
      <c r="C552" s="11">
        <v>0</v>
      </c>
      <c r="D552" s="11">
        <v>0</v>
      </c>
      <c r="E552" s="11">
        <v>0</v>
      </c>
      <c r="F552" s="11">
        <v>0</v>
      </c>
      <c r="H552" s="3" t="str">
        <f t="shared" si="8"/>
        <v>30305</v>
      </c>
    </row>
    <row r="553" spans="1:8" hidden="1" x14ac:dyDescent="0.25">
      <c r="A553" s="13" t="s">
        <v>1109</v>
      </c>
      <c r="B553" t="s">
        <v>1110</v>
      </c>
      <c r="C553" s="11">
        <v>0</v>
      </c>
      <c r="D553" s="11">
        <v>0</v>
      </c>
      <c r="E553" s="11">
        <v>0</v>
      </c>
      <c r="F553" s="11">
        <v>0</v>
      </c>
      <c r="H553" s="3" t="str">
        <f t="shared" si="8"/>
        <v>30305</v>
      </c>
    </row>
    <row r="554" spans="1:8" hidden="1" x14ac:dyDescent="0.25">
      <c r="A554" s="13" t="s">
        <v>1111</v>
      </c>
      <c r="B554" t="s">
        <v>1112</v>
      </c>
      <c r="C554" s="11">
        <v>0</v>
      </c>
      <c r="D554" s="11">
        <v>0</v>
      </c>
      <c r="E554" s="11">
        <v>0</v>
      </c>
      <c r="F554" s="11">
        <v>0</v>
      </c>
      <c r="H554" s="3" t="str">
        <f t="shared" si="8"/>
        <v>30305</v>
      </c>
    </row>
    <row r="555" spans="1:8" hidden="1" x14ac:dyDescent="0.25">
      <c r="A555" s="13" t="s">
        <v>1113</v>
      </c>
      <c r="B555" t="s">
        <v>1114</v>
      </c>
      <c r="C555" s="11">
        <v>-314.64</v>
      </c>
      <c r="D555" s="11">
        <v>0</v>
      </c>
      <c r="E555" s="11">
        <v>0</v>
      </c>
      <c r="F555" s="11">
        <v>-315</v>
      </c>
      <c r="H555" s="3" t="str">
        <f t="shared" si="8"/>
        <v>30305</v>
      </c>
    </row>
    <row r="556" spans="1:8" hidden="1" x14ac:dyDescent="0.25">
      <c r="A556" s="13" t="s">
        <v>1115</v>
      </c>
      <c r="B556" t="s">
        <v>1116</v>
      </c>
      <c r="C556" s="11">
        <v>0</v>
      </c>
      <c r="D556" s="11">
        <v>0</v>
      </c>
      <c r="E556" s="11">
        <v>0</v>
      </c>
      <c r="F556" s="11">
        <v>0</v>
      </c>
      <c r="H556" s="3" t="str">
        <f t="shared" si="8"/>
        <v>30305</v>
      </c>
    </row>
    <row r="557" spans="1:8" hidden="1" x14ac:dyDescent="0.25">
      <c r="A557" s="13" t="s">
        <v>1117</v>
      </c>
      <c r="B557" t="s">
        <v>1118</v>
      </c>
      <c r="C557" s="11">
        <v>0</v>
      </c>
      <c r="D557" s="11">
        <v>0</v>
      </c>
      <c r="E557" s="11">
        <v>0</v>
      </c>
      <c r="F557" s="11">
        <v>0</v>
      </c>
      <c r="H557" s="3" t="str">
        <f t="shared" si="8"/>
        <v>30305</v>
      </c>
    </row>
    <row r="558" spans="1:8" hidden="1" x14ac:dyDescent="0.25">
      <c r="A558" s="13" t="s">
        <v>1119</v>
      </c>
      <c r="B558" t="s">
        <v>1120</v>
      </c>
      <c r="C558" s="11">
        <v>0</v>
      </c>
      <c r="D558" s="11">
        <v>0</v>
      </c>
      <c r="E558" s="11">
        <v>0</v>
      </c>
      <c r="F558" s="11">
        <v>0</v>
      </c>
      <c r="H558" s="3" t="str">
        <f t="shared" si="8"/>
        <v>30305</v>
      </c>
    </row>
    <row r="559" spans="1:8" hidden="1" x14ac:dyDescent="0.25">
      <c r="A559" s="13" t="s">
        <v>1121</v>
      </c>
      <c r="B559" t="s">
        <v>1122</v>
      </c>
      <c r="C559" s="11">
        <v>-22410.78</v>
      </c>
      <c r="D559" s="11">
        <v>0</v>
      </c>
      <c r="E559" s="11">
        <v>0</v>
      </c>
      <c r="F559" s="11">
        <v>-22411</v>
      </c>
      <c r="H559" s="3" t="str">
        <f t="shared" si="8"/>
        <v>30306</v>
      </c>
    </row>
    <row r="560" spans="1:8" hidden="1" x14ac:dyDescent="0.25">
      <c r="A560" s="13" t="s">
        <v>1123</v>
      </c>
      <c r="B560" t="s">
        <v>1124</v>
      </c>
      <c r="C560" s="11">
        <v>0</v>
      </c>
      <c r="D560" s="11">
        <v>0</v>
      </c>
      <c r="E560" s="11">
        <v>0</v>
      </c>
      <c r="F560" s="11">
        <v>0</v>
      </c>
      <c r="H560" s="3" t="str">
        <f t="shared" si="8"/>
        <v>30401</v>
      </c>
    </row>
    <row r="561" spans="1:8" hidden="1" x14ac:dyDescent="0.25">
      <c r="A561" s="13" t="s">
        <v>1125</v>
      </c>
      <c r="B561" t="s">
        <v>1126</v>
      </c>
      <c r="C561" s="11">
        <v>0</v>
      </c>
      <c r="D561" s="11">
        <v>0</v>
      </c>
      <c r="E561" s="11">
        <v>0</v>
      </c>
      <c r="F561" s="11">
        <v>0</v>
      </c>
      <c r="H561" s="3" t="str">
        <f t="shared" si="8"/>
        <v>30401</v>
      </c>
    </row>
    <row r="562" spans="1:8" hidden="1" x14ac:dyDescent="0.25">
      <c r="A562" s="13" t="s">
        <v>1127</v>
      </c>
      <c r="B562" t="s">
        <v>1128</v>
      </c>
      <c r="C562" s="11">
        <v>0</v>
      </c>
      <c r="D562" s="11">
        <v>0</v>
      </c>
      <c r="E562" s="11">
        <v>0</v>
      </c>
      <c r="F562" s="11">
        <v>0</v>
      </c>
      <c r="H562" s="3" t="str">
        <f t="shared" si="8"/>
        <v>30401</v>
      </c>
    </row>
    <row r="563" spans="1:8" hidden="1" x14ac:dyDescent="0.25">
      <c r="A563" s="13" t="s">
        <v>1129</v>
      </c>
      <c r="B563" t="s">
        <v>1130</v>
      </c>
      <c r="C563" s="11">
        <v>0</v>
      </c>
      <c r="D563" s="11">
        <v>0</v>
      </c>
      <c r="E563" s="11">
        <v>0</v>
      </c>
      <c r="F563" s="11">
        <v>0</v>
      </c>
      <c r="H563" s="3" t="str">
        <f t="shared" si="8"/>
        <v>30401</v>
      </c>
    </row>
    <row r="564" spans="1:8" hidden="1" x14ac:dyDescent="0.25">
      <c r="A564" s="13" t="s">
        <v>1131</v>
      </c>
      <c r="B564" t="s">
        <v>1132</v>
      </c>
      <c r="C564" s="11">
        <v>1896.47</v>
      </c>
      <c r="D564" s="11">
        <v>9500</v>
      </c>
      <c r="E564" s="11">
        <v>5000</v>
      </c>
      <c r="F564" s="11">
        <v>-3104</v>
      </c>
      <c r="H564" s="3" t="str">
        <f t="shared" si="8"/>
        <v>30401</v>
      </c>
    </row>
    <row r="565" spans="1:8" hidden="1" x14ac:dyDescent="0.25">
      <c r="A565" s="13" t="s">
        <v>1133</v>
      </c>
      <c r="B565" t="s">
        <v>1134</v>
      </c>
      <c r="C565" s="11">
        <v>1280</v>
      </c>
      <c r="D565" s="11">
        <v>0</v>
      </c>
      <c r="E565" s="11">
        <v>0</v>
      </c>
      <c r="F565" s="11">
        <v>1280</v>
      </c>
      <c r="H565" s="3" t="str">
        <f t="shared" si="8"/>
        <v>30401</v>
      </c>
    </row>
    <row r="566" spans="1:8" hidden="1" x14ac:dyDescent="0.25">
      <c r="A566" s="13" t="s">
        <v>1135</v>
      </c>
      <c r="B566" t="s">
        <v>1136</v>
      </c>
      <c r="C566" s="11">
        <v>95</v>
      </c>
      <c r="D566" s="11">
        <v>0</v>
      </c>
      <c r="E566" s="11">
        <v>0</v>
      </c>
      <c r="F566" s="11">
        <v>95</v>
      </c>
      <c r="H566" s="3" t="str">
        <f t="shared" si="8"/>
        <v>30401</v>
      </c>
    </row>
    <row r="567" spans="1:8" hidden="1" x14ac:dyDescent="0.25">
      <c r="A567" s="13" t="s">
        <v>1137</v>
      </c>
      <c r="B567" t="s">
        <v>1138</v>
      </c>
      <c r="C567" s="11">
        <v>0</v>
      </c>
      <c r="D567" s="11">
        <v>0</v>
      </c>
      <c r="E567" s="11">
        <v>0</v>
      </c>
      <c r="F567" s="11">
        <v>0</v>
      </c>
      <c r="H567" s="3" t="str">
        <f t="shared" si="8"/>
        <v>30401</v>
      </c>
    </row>
    <row r="568" spans="1:8" hidden="1" x14ac:dyDescent="0.25">
      <c r="A568" s="13" t="s">
        <v>1139</v>
      </c>
      <c r="B568" t="s">
        <v>1140</v>
      </c>
      <c r="C568" s="11">
        <v>0</v>
      </c>
      <c r="D568" s="11">
        <v>0</v>
      </c>
      <c r="E568" s="11">
        <v>0</v>
      </c>
      <c r="F568" s="11">
        <v>0</v>
      </c>
      <c r="H568" s="3" t="str">
        <f t="shared" si="8"/>
        <v>30401</v>
      </c>
    </row>
    <row r="569" spans="1:8" hidden="1" x14ac:dyDescent="0.25">
      <c r="A569" s="13" t="s">
        <v>1141</v>
      </c>
      <c r="B569" t="s">
        <v>1142</v>
      </c>
      <c r="C569" s="11">
        <v>778.2</v>
      </c>
      <c r="D569" s="11">
        <v>0</v>
      </c>
      <c r="E569" s="11">
        <v>0</v>
      </c>
      <c r="F569" s="11">
        <v>778</v>
      </c>
      <c r="H569" s="3" t="str">
        <f t="shared" si="8"/>
        <v>30401</v>
      </c>
    </row>
    <row r="570" spans="1:8" hidden="1" x14ac:dyDescent="0.25">
      <c r="A570" s="13" t="s">
        <v>1143</v>
      </c>
      <c r="B570" t="s">
        <v>1144</v>
      </c>
      <c r="C570" s="11">
        <v>4666.68</v>
      </c>
      <c r="D570" s="11">
        <v>3800</v>
      </c>
      <c r="E570" s="11">
        <v>3800</v>
      </c>
      <c r="F570" s="11">
        <v>867</v>
      </c>
      <c r="H570" s="3" t="str">
        <f t="shared" si="8"/>
        <v>30401</v>
      </c>
    </row>
    <row r="571" spans="1:8" hidden="1" x14ac:dyDescent="0.25">
      <c r="A571" s="13" t="s">
        <v>1145</v>
      </c>
      <c r="B571" t="s">
        <v>1146</v>
      </c>
      <c r="C571" s="11">
        <v>204</v>
      </c>
      <c r="D571" s="11">
        <v>0</v>
      </c>
      <c r="E571" s="11">
        <v>0</v>
      </c>
      <c r="F571" s="11">
        <v>204</v>
      </c>
      <c r="H571" s="3" t="str">
        <f t="shared" si="8"/>
        <v>30401</v>
      </c>
    </row>
    <row r="572" spans="1:8" hidden="1" x14ac:dyDescent="0.25">
      <c r="A572" s="13" t="s">
        <v>1147</v>
      </c>
      <c r="B572" t="s">
        <v>1148</v>
      </c>
      <c r="C572" s="11">
        <v>0</v>
      </c>
      <c r="D572" s="11">
        <v>0</v>
      </c>
      <c r="E572" s="11">
        <v>0</v>
      </c>
      <c r="F572" s="11">
        <v>0</v>
      </c>
      <c r="H572" s="3" t="str">
        <f t="shared" si="8"/>
        <v>30401</v>
      </c>
    </row>
    <row r="573" spans="1:8" hidden="1" x14ac:dyDescent="0.25">
      <c r="A573" s="13" t="s">
        <v>1149</v>
      </c>
      <c r="B573" t="s">
        <v>1150</v>
      </c>
      <c r="C573" s="11">
        <v>0</v>
      </c>
      <c r="D573" s="11">
        <v>0</v>
      </c>
      <c r="E573" s="11">
        <v>0</v>
      </c>
      <c r="F573" s="11">
        <v>0</v>
      </c>
      <c r="H573" s="3" t="str">
        <f t="shared" si="8"/>
        <v>30401</v>
      </c>
    </row>
    <row r="574" spans="1:8" hidden="1" x14ac:dyDescent="0.25">
      <c r="A574" s="13" t="s">
        <v>1151</v>
      </c>
      <c r="B574" t="s">
        <v>1152</v>
      </c>
      <c r="C574" s="11">
        <v>0</v>
      </c>
      <c r="D574" s="11">
        <v>0</v>
      </c>
      <c r="E574" s="11">
        <v>0</v>
      </c>
      <c r="F574" s="11">
        <v>0</v>
      </c>
      <c r="H574" s="3" t="str">
        <f t="shared" si="8"/>
        <v>30401</v>
      </c>
    </row>
    <row r="575" spans="1:8" hidden="1" x14ac:dyDescent="0.25">
      <c r="A575" s="13" t="s">
        <v>1153</v>
      </c>
      <c r="B575" t="s">
        <v>1154</v>
      </c>
      <c r="C575" s="11">
        <v>0</v>
      </c>
      <c r="D575" s="11">
        <v>0</v>
      </c>
      <c r="E575" s="11">
        <v>0</v>
      </c>
      <c r="F575" s="11">
        <v>0</v>
      </c>
      <c r="H575" s="3" t="str">
        <f t="shared" si="8"/>
        <v>30401</v>
      </c>
    </row>
    <row r="576" spans="1:8" hidden="1" x14ac:dyDescent="0.25">
      <c r="A576" s="13" t="s">
        <v>1155</v>
      </c>
      <c r="B576" t="s">
        <v>1156</v>
      </c>
      <c r="C576" s="11">
        <v>7325.97</v>
      </c>
      <c r="D576" s="11">
        <v>4700</v>
      </c>
      <c r="E576" s="11">
        <v>4700</v>
      </c>
      <c r="F576" s="11">
        <v>2626</v>
      </c>
      <c r="H576" s="3" t="str">
        <f t="shared" si="8"/>
        <v>30401</v>
      </c>
    </row>
    <row r="577" spans="1:8" hidden="1" x14ac:dyDescent="0.25">
      <c r="A577" s="13" t="s">
        <v>1157</v>
      </c>
      <c r="B577" t="s">
        <v>1158</v>
      </c>
      <c r="C577" s="11">
        <v>140.79</v>
      </c>
      <c r="D577" s="11">
        <v>100</v>
      </c>
      <c r="E577" s="11">
        <v>100</v>
      </c>
      <c r="F577" s="11">
        <v>41</v>
      </c>
      <c r="H577" s="3" t="str">
        <f t="shared" si="8"/>
        <v>30401</v>
      </c>
    </row>
    <row r="578" spans="1:8" hidden="1" x14ac:dyDescent="0.25">
      <c r="A578" s="13" t="s">
        <v>1159</v>
      </c>
      <c r="B578" t="s">
        <v>1160</v>
      </c>
      <c r="C578" s="11">
        <v>0</v>
      </c>
      <c r="D578" s="11">
        <v>700</v>
      </c>
      <c r="E578" s="11">
        <v>700</v>
      </c>
      <c r="F578" s="11">
        <v>-700</v>
      </c>
      <c r="H578" s="3" t="str">
        <f t="shared" si="8"/>
        <v>30401</v>
      </c>
    </row>
    <row r="579" spans="1:8" hidden="1" x14ac:dyDescent="0.25">
      <c r="A579" s="13" t="s">
        <v>1161</v>
      </c>
      <c r="B579" t="s">
        <v>1162</v>
      </c>
      <c r="C579" s="11">
        <v>21189.77</v>
      </c>
      <c r="D579" s="11">
        <v>19400</v>
      </c>
      <c r="E579" s="11">
        <v>23900</v>
      </c>
      <c r="F579" s="11">
        <v>-2710</v>
      </c>
      <c r="H579" s="3" t="str">
        <f t="shared" si="8"/>
        <v>30401</v>
      </c>
    </row>
    <row r="580" spans="1:8" hidden="1" x14ac:dyDescent="0.25">
      <c r="A580" s="13" t="s">
        <v>1163</v>
      </c>
      <c r="B580" t="s">
        <v>1164</v>
      </c>
      <c r="C580" s="11">
        <v>24742.39</v>
      </c>
      <c r="D580" s="11">
        <v>20200</v>
      </c>
      <c r="E580" s="11">
        <v>21200</v>
      </c>
      <c r="F580" s="11">
        <v>3542</v>
      </c>
      <c r="H580" s="3" t="str">
        <f t="shared" si="8"/>
        <v>30401</v>
      </c>
    </row>
    <row r="581" spans="1:8" hidden="1" x14ac:dyDescent="0.25">
      <c r="A581" s="13" t="s">
        <v>1165</v>
      </c>
      <c r="B581" t="s">
        <v>1166</v>
      </c>
      <c r="C581" s="11">
        <v>17286.98</v>
      </c>
      <c r="D581" s="11">
        <v>13800</v>
      </c>
      <c r="E581" s="11">
        <v>16100</v>
      </c>
      <c r="F581" s="11">
        <v>1187</v>
      </c>
      <c r="H581" s="3" t="str">
        <f t="shared" si="8"/>
        <v>30401</v>
      </c>
    </row>
    <row r="582" spans="1:8" hidden="1" x14ac:dyDescent="0.25">
      <c r="A582" s="13" t="s">
        <v>1167</v>
      </c>
      <c r="B582" t="s">
        <v>1168</v>
      </c>
      <c r="C582" s="11">
        <v>1286.7</v>
      </c>
      <c r="D582" s="11">
        <v>1200</v>
      </c>
      <c r="E582" s="11">
        <v>1200</v>
      </c>
      <c r="F582" s="11">
        <v>87</v>
      </c>
      <c r="H582" s="3" t="str">
        <f t="shared" si="8"/>
        <v>30401</v>
      </c>
    </row>
    <row r="583" spans="1:8" hidden="1" x14ac:dyDescent="0.25">
      <c r="A583" s="13" t="s">
        <v>1169</v>
      </c>
      <c r="B583" t="s">
        <v>1170</v>
      </c>
      <c r="C583" s="11">
        <v>-8277.35</v>
      </c>
      <c r="D583" s="11">
        <v>0</v>
      </c>
      <c r="E583" s="11">
        <v>-8300</v>
      </c>
      <c r="F583" s="11">
        <v>23</v>
      </c>
      <c r="H583" s="3" t="str">
        <f t="shared" si="8"/>
        <v>30401</v>
      </c>
    </row>
    <row r="584" spans="1:8" hidden="1" x14ac:dyDescent="0.25">
      <c r="A584" s="13" t="s">
        <v>1171</v>
      </c>
      <c r="B584" t="s">
        <v>1172</v>
      </c>
      <c r="C584" s="11">
        <v>0</v>
      </c>
      <c r="D584" s="11">
        <v>0</v>
      </c>
      <c r="E584" s="11">
        <v>0</v>
      </c>
      <c r="F584" s="11">
        <v>0</v>
      </c>
      <c r="H584" s="3" t="str">
        <f t="shared" si="8"/>
        <v>30401</v>
      </c>
    </row>
    <row r="585" spans="1:8" hidden="1" x14ac:dyDescent="0.25">
      <c r="A585" s="13" t="s">
        <v>1173</v>
      </c>
      <c r="B585" t="s">
        <v>1174</v>
      </c>
      <c r="C585" s="11">
        <v>0</v>
      </c>
      <c r="D585" s="11">
        <v>0</v>
      </c>
      <c r="E585" s="11">
        <v>0</v>
      </c>
      <c r="F585" s="11">
        <v>0</v>
      </c>
      <c r="H585" s="3" t="str">
        <f t="shared" si="8"/>
        <v>30401</v>
      </c>
    </row>
    <row r="586" spans="1:8" hidden="1" x14ac:dyDescent="0.25">
      <c r="A586" s="13" t="s">
        <v>1175</v>
      </c>
      <c r="B586" t="s">
        <v>1176</v>
      </c>
      <c r="C586" s="11">
        <v>-2658.95</v>
      </c>
      <c r="D586" s="11">
        <v>-1700</v>
      </c>
      <c r="E586" s="11">
        <v>-1700</v>
      </c>
      <c r="F586" s="11">
        <v>-959</v>
      </c>
      <c r="H586" s="3" t="str">
        <f t="shared" ref="H586:H649" si="9">LEFT(A586,5)</f>
        <v>30401</v>
      </c>
    </row>
    <row r="587" spans="1:8" hidden="1" x14ac:dyDescent="0.25">
      <c r="A587" s="13" t="s">
        <v>1177</v>
      </c>
      <c r="B587" t="s">
        <v>1178</v>
      </c>
      <c r="C587" s="11">
        <v>52998.44</v>
      </c>
      <c r="D587" s="11">
        <v>65800</v>
      </c>
      <c r="E587" s="11">
        <v>45500</v>
      </c>
      <c r="F587" s="11">
        <v>7498</v>
      </c>
      <c r="H587" s="3" t="str">
        <f t="shared" si="9"/>
        <v>30402</v>
      </c>
    </row>
    <row r="588" spans="1:8" hidden="1" x14ac:dyDescent="0.25">
      <c r="A588" s="13" t="s">
        <v>1179</v>
      </c>
      <c r="B588" t="s">
        <v>1180</v>
      </c>
      <c r="C588" s="11">
        <v>-233</v>
      </c>
      <c r="D588" s="11">
        <v>0</v>
      </c>
      <c r="E588" s="11">
        <v>0</v>
      </c>
      <c r="F588" s="11">
        <v>-233</v>
      </c>
      <c r="H588" s="3" t="str">
        <f t="shared" si="9"/>
        <v>30402</v>
      </c>
    </row>
    <row r="589" spans="1:8" hidden="1" x14ac:dyDescent="0.25">
      <c r="A589" s="13" t="s">
        <v>1181</v>
      </c>
      <c r="B589" t="s">
        <v>1182</v>
      </c>
      <c r="C589" s="11">
        <v>2100</v>
      </c>
      <c r="D589" s="11">
        <v>2100</v>
      </c>
      <c r="E589" s="11">
        <v>2100</v>
      </c>
      <c r="F589" s="11">
        <v>0</v>
      </c>
      <c r="H589" s="3" t="str">
        <f t="shared" si="9"/>
        <v>30402</v>
      </c>
    </row>
    <row r="590" spans="1:8" hidden="1" x14ac:dyDescent="0.25">
      <c r="A590" s="13" t="s">
        <v>1183</v>
      </c>
      <c r="B590" t="s">
        <v>1184</v>
      </c>
      <c r="C590" s="11">
        <v>0</v>
      </c>
      <c r="D590" s="11">
        <v>0</v>
      </c>
      <c r="E590" s="11">
        <v>0</v>
      </c>
      <c r="F590" s="11">
        <v>0</v>
      </c>
      <c r="H590" s="3" t="str">
        <f t="shared" si="9"/>
        <v>30402</v>
      </c>
    </row>
    <row r="591" spans="1:8" hidden="1" x14ac:dyDescent="0.25">
      <c r="A591" s="13" t="s">
        <v>1185</v>
      </c>
      <c r="B591" t="s">
        <v>1186</v>
      </c>
      <c r="C591" s="11">
        <v>0</v>
      </c>
      <c r="D591" s="11">
        <v>0</v>
      </c>
      <c r="E591" s="11">
        <v>0</v>
      </c>
      <c r="F591" s="11">
        <v>0</v>
      </c>
      <c r="H591" s="3" t="str">
        <f t="shared" si="9"/>
        <v>30402</v>
      </c>
    </row>
    <row r="592" spans="1:8" hidden="1" x14ac:dyDescent="0.25">
      <c r="A592" s="13" t="s">
        <v>1187</v>
      </c>
      <c r="B592" t="s">
        <v>1188</v>
      </c>
      <c r="C592" s="11">
        <v>4346.72</v>
      </c>
      <c r="D592" s="11">
        <v>0</v>
      </c>
      <c r="E592" s="11">
        <v>0</v>
      </c>
      <c r="F592" s="11">
        <v>4347</v>
      </c>
      <c r="H592" s="3" t="str">
        <f t="shared" si="9"/>
        <v>30402</v>
      </c>
    </row>
    <row r="593" spans="1:8" hidden="1" x14ac:dyDescent="0.25">
      <c r="A593" s="13" t="s">
        <v>1189</v>
      </c>
      <c r="B593" t="s">
        <v>1190</v>
      </c>
      <c r="C593" s="11">
        <v>1226.6600000000001</v>
      </c>
      <c r="D593" s="11">
        <v>0</v>
      </c>
      <c r="E593" s="11">
        <v>0</v>
      </c>
      <c r="F593" s="11">
        <v>1227</v>
      </c>
      <c r="H593" s="3" t="str">
        <f t="shared" si="9"/>
        <v>30402</v>
      </c>
    </row>
    <row r="594" spans="1:8" hidden="1" x14ac:dyDescent="0.25">
      <c r="A594" s="13" t="s">
        <v>1191</v>
      </c>
      <c r="B594" t="s">
        <v>1192</v>
      </c>
      <c r="C594" s="11">
        <v>0</v>
      </c>
      <c r="D594" s="11">
        <v>0</v>
      </c>
      <c r="E594" s="11">
        <v>0</v>
      </c>
      <c r="F594" s="11">
        <v>0</v>
      </c>
      <c r="H594" s="3" t="str">
        <f t="shared" si="9"/>
        <v>30402</v>
      </c>
    </row>
    <row r="595" spans="1:8" hidden="1" x14ac:dyDescent="0.25">
      <c r="A595" s="13" t="s">
        <v>1193</v>
      </c>
      <c r="B595" t="s">
        <v>1194</v>
      </c>
      <c r="C595" s="11">
        <v>0</v>
      </c>
      <c r="D595" s="11">
        <v>0</v>
      </c>
      <c r="E595" s="11">
        <v>0</v>
      </c>
      <c r="F595" s="11">
        <v>0</v>
      </c>
      <c r="H595" s="3" t="str">
        <f t="shared" si="9"/>
        <v>30402</v>
      </c>
    </row>
    <row r="596" spans="1:8" hidden="1" x14ac:dyDescent="0.25">
      <c r="A596" s="13" t="s">
        <v>1195</v>
      </c>
      <c r="B596" t="s">
        <v>1196</v>
      </c>
      <c r="C596" s="11">
        <v>0</v>
      </c>
      <c r="D596" s="11">
        <v>0</v>
      </c>
      <c r="E596" s="11">
        <v>0</v>
      </c>
      <c r="F596" s="11">
        <v>0</v>
      </c>
      <c r="H596" s="3" t="str">
        <f t="shared" si="9"/>
        <v>30402</v>
      </c>
    </row>
    <row r="597" spans="1:8" hidden="1" x14ac:dyDescent="0.25">
      <c r="A597" s="13" t="s">
        <v>1197</v>
      </c>
      <c r="B597" t="s">
        <v>1198</v>
      </c>
      <c r="C597" s="11">
        <v>214.6</v>
      </c>
      <c r="D597" s="11">
        <v>500</v>
      </c>
      <c r="E597" s="11">
        <v>500</v>
      </c>
      <c r="F597" s="11">
        <v>-285</v>
      </c>
      <c r="H597" s="3" t="str">
        <f t="shared" si="9"/>
        <v>30402</v>
      </c>
    </row>
    <row r="598" spans="1:8" hidden="1" x14ac:dyDescent="0.25">
      <c r="A598" s="13" t="s">
        <v>1199</v>
      </c>
      <c r="B598" t="s">
        <v>1200</v>
      </c>
      <c r="C598" s="11">
        <v>741</v>
      </c>
      <c r="D598" s="11">
        <v>0</v>
      </c>
      <c r="E598" s="11">
        <v>0</v>
      </c>
      <c r="F598" s="11">
        <v>741</v>
      </c>
      <c r="H598" s="3" t="str">
        <f t="shared" si="9"/>
        <v>30402</v>
      </c>
    </row>
    <row r="599" spans="1:8" hidden="1" x14ac:dyDescent="0.25">
      <c r="A599" s="13" t="s">
        <v>1201</v>
      </c>
      <c r="B599" t="s">
        <v>1202</v>
      </c>
      <c r="C599" s="11">
        <v>0</v>
      </c>
      <c r="D599" s="11">
        <v>0</v>
      </c>
      <c r="E599" s="11">
        <v>0</v>
      </c>
      <c r="F599" s="11">
        <v>0</v>
      </c>
      <c r="H599" s="3" t="str">
        <f t="shared" si="9"/>
        <v>30402</v>
      </c>
    </row>
    <row r="600" spans="1:8" hidden="1" x14ac:dyDescent="0.25">
      <c r="A600" s="13" t="s">
        <v>1203</v>
      </c>
      <c r="B600" t="s">
        <v>1204</v>
      </c>
      <c r="C600" s="11">
        <v>0</v>
      </c>
      <c r="D600" s="11">
        <v>0</v>
      </c>
      <c r="E600" s="11">
        <v>0</v>
      </c>
      <c r="F600" s="11">
        <v>0</v>
      </c>
      <c r="H600" s="3" t="str">
        <f t="shared" si="9"/>
        <v>30402</v>
      </c>
    </row>
    <row r="601" spans="1:8" hidden="1" x14ac:dyDescent="0.25">
      <c r="A601" s="13" t="s">
        <v>1205</v>
      </c>
      <c r="B601" t="s">
        <v>1206</v>
      </c>
      <c r="C601" s="11">
        <v>1371.63</v>
      </c>
      <c r="D601" s="11">
        <v>500</v>
      </c>
      <c r="E601" s="11">
        <v>500</v>
      </c>
      <c r="F601" s="11">
        <v>872</v>
      </c>
      <c r="H601" s="3" t="str">
        <f t="shared" si="9"/>
        <v>30402</v>
      </c>
    </row>
    <row r="602" spans="1:8" hidden="1" x14ac:dyDescent="0.25">
      <c r="A602" s="13" t="s">
        <v>1207</v>
      </c>
      <c r="B602" t="s">
        <v>1208</v>
      </c>
      <c r="C602" s="11">
        <v>393.96</v>
      </c>
      <c r="D602" s="11">
        <v>400</v>
      </c>
      <c r="E602" s="11">
        <v>400</v>
      </c>
      <c r="F602" s="11">
        <v>-6</v>
      </c>
      <c r="H602" s="3" t="str">
        <f t="shared" si="9"/>
        <v>30402</v>
      </c>
    </row>
    <row r="603" spans="1:8" hidden="1" x14ac:dyDescent="0.25">
      <c r="A603" s="13" t="s">
        <v>1209</v>
      </c>
      <c r="B603" t="s">
        <v>1210</v>
      </c>
      <c r="C603" s="11">
        <v>49.99</v>
      </c>
      <c r="D603" s="11">
        <v>1000</v>
      </c>
      <c r="E603" s="11">
        <v>1000</v>
      </c>
      <c r="F603" s="11">
        <v>-950</v>
      </c>
      <c r="H603" s="3" t="str">
        <f t="shared" si="9"/>
        <v>30402</v>
      </c>
    </row>
    <row r="604" spans="1:8" hidden="1" x14ac:dyDescent="0.25">
      <c r="A604" s="13" t="s">
        <v>1211</v>
      </c>
      <c r="B604" t="s">
        <v>1212</v>
      </c>
      <c r="C604" s="11">
        <v>0</v>
      </c>
      <c r="D604" s="11">
        <v>0</v>
      </c>
      <c r="E604" s="11">
        <v>0</v>
      </c>
      <c r="F604" s="11">
        <v>0</v>
      </c>
      <c r="H604" s="3" t="str">
        <f t="shared" si="9"/>
        <v>30402</v>
      </c>
    </row>
    <row r="605" spans="1:8" hidden="1" x14ac:dyDescent="0.25">
      <c r="A605" s="13" t="s">
        <v>1213</v>
      </c>
      <c r="B605" t="s">
        <v>1214</v>
      </c>
      <c r="C605" s="11">
        <v>16721.25</v>
      </c>
      <c r="D605" s="11">
        <v>8300</v>
      </c>
      <c r="E605" s="11">
        <v>16600</v>
      </c>
      <c r="F605" s="11">
        <v>121</v>
      </c>
      <c r="H605" s="3" t="str">
        <f t="shared" si="9"/>
        <v>30402</v>
      </c>
    </row>
    <row r="606" spans="1:8" hidden="1" x14ac:dyDescent="0.25">
      <c r="A606" s="13" t="s">
        <v>1215</v>
      </c>
      <c r="B606" t="s">
        <v>1216</v>
      </c>
      <c r="C606" s="11">
        <v>0</v>
      </c>
      <c r="D606" s="11">
        <v>0</v>
      </c>
      <c r="E606" s="11">
        <v>0</v>
      </c>
      <c r="F606" s="11">
        <v>0</v>
      </c>
      <c r="H606" s="3" t="str">
        <f t="shared" si="9"/>
        <v>30402</v>
      </c>
    </row>
    <row r="607" spans="1:8" hidden="1" x14ac:dyDescent="0.25">
      <c r="A607" s="13" t="s">
        <v>1217</v>
      </c>
      <c r="B607" t="s">
        <v>1218</v>
      </c>
      <c r="C607" s="11">
        <v>735</v>
      </c>
      <c r="D607" s="11">
        <v>400</v>
      </c>
      <c r="E607" s="11">
        <v>400</v>
      </c>
      <c r="F607" s="11">
        <v>335</v>
      </c>
      <c r="H607" s="3" t="str">
        <f t="shared" si="9"/>
        <v>30402</v>
      </c>
    </row>
    <row r="608" spans="1:8" hidden="1" x14ac:dyDescent="0.25">
      <c r="A608" s="13" t="s">
        <v>1219</v>
      </c>
      <c r="B608" t="s">
        <v>1220</v>
      </c>
      <c r="C608" s="11">
        <v>0</v>
      </c>
      <c r="D608" s="11">
        <v>0</v>
      </c>
      <c r="E608" s="11">
        <v>0</v>
      </c>
      <c r="F608" s="11">
        <v>0</v>
      </c>
      <c r="H608" s="3" t="str">
        <f t="shared" si="9"/>
        <v>30402</v>
      </c>
    </row>
    <row r="609" spans="1:8" hidden="1" x14ac:dyDescent="0.25">
      <c r="A609" s="13" t="s">
        <v>1221</v>
      </c>
      <c r="B609" t="s">
        <v>1222</v>
      </c>
      <c r="C609" s="11">
        <v>0</v>
      </c>
      <c r="D609" s="11">
        <v>0</v>
      </c>
      <c r="E609" s="11">
        <v>0</v>
      </c>
      <c r="F609" s="11">
        <v>0</v>
      </c>
      <c r="H609" s="3" t="str">
        <f t="shared" si="9"/>
        <v>30402</v>
      </c>
    </row>
    <row r="610" spans="1:8" hidden="1" x14ac:dyDescent="0.25">
      <c r="A610" s="13" t="s">
        <v>1223</v>
      </c>
      <c r="B610" t="s">
        <v>1224</v>
      </c>
      <c r="C610" s="11">
        <v>0</v>
      </c>
      <c r="D610" s="11">
        <v>0</v>
      </c>
      <c r="E610" s="11">
        <v>0</v>
      </c>
      <c r="F610" s="11">
        <v>0</v>
      </c>
      <c r="H610" s="3" t="str">
        <f t="shared" si="9"/>
        <v>30402</v>
      </c>
    </row>
    <row r="611" spans="1:8" hidden="1" x14ac:dyDescent="0.25">
      <c r="A611" s="13" t="s">
        <v>1225</v>
      </c>
      <c r="B611" t="s">
        <v>1226</v>
      </c>
      <c r="C611" s="11">
        <v>6448.06</v>
      </c>
      <c r="D611" s="11">
        <v>2000</v>
      </c>
      <c r="E611" s="11">
        <v>4500</v>
      </c>
      <c r="F611" s="11">
        <v>1948</v>
      </c>
      <c r="H611" s="3" t="str">
        <f t="shared" si="9"/>
        <v>30402</v>
      </c>
    </row>
    <row r="612" spans="1:8" hidden="1" x14ac:dyDescent="0.25">
      <c r="A612" s="13" t="s">
        <v>1227</v>
      </c>
      <c r="B612" t="s">
        <v>1228</v>
      </c>
      <c r="C612" s="11">
        <v>726.35</v>
      </c>
      <c r="D612" s="11">
        <v>0</v>
      </c>
      <c r="E612" s="11">
        <v>0</v>
      </c>
      <c r="F612" s="11">
        <v>726</v>
      </c>
      <c r="H612" s="3" t="str">
        <f t="shared" si="9"/>
        <v>30402</v>
      </c>
    </row>
    <row r="613" spans="1:8" hidden="1" x14ac:dyDescent="0.25">
      <c r="A613" s="13" t="s">
        <v>1229</v>
      </c>
      <c r="B613" t="s">
        <v>1230</v>
      </c>
      <c r="C613" s="11">
        <v>674.3</v>
      </c>
      <c r="D613" s="11">
        <v>600</v>
      </c>
      <c r="E613" s="11">
        <v>700</v>
      </c>
      <c r="F613" s="11">
        <v>-26</v>
      </c>
      <c r="H613" s="3" t="str">
        <f t="shared" si="9"/>
        <v>30402</v>
      </c>
    </row>
    <row r="614" spans="1:8" hidden="1" x14ac:dyDescent="0.25">
      <c r="A614" s="13" t="s">
        <v>1231</v>
      </c>
      <c r="B614" t="s">
        <v>1232</v>
      </c>
      <c r="C614" s="11">
        <v>0</v>
      </c>
      <c r="D614" s="11">
        <v>0</v>
      </c>
      <c r="E614" s="11">
        <v>0</v>
      </c>
      <c r="F614" s="11">
        <v>0</v>
      </c>
      <c r="H614" s="3" t="str">
        <f t="shared" si="9"/>
        <v>30402</v>
      </c>
    </row>
    <row r="615" spans="1:8" hidden="1" x14ac:dyDescent="0.25">
      <c r="A615" s="13" t="s">
        <v>1233</v>
      </c>
      <c r="B615" t="s">
        <v>1234</v>
      </c>
      <c r="C615" s="11">
        <v>36</v>
      </c>
      <c r="D615" s="11">
        <v>0</v>
      </c>
      <c r="E615" s="11">
        <v>0</v>
      </c>
      <c r="F615" s="11">
        <v>36</v>
      </c>
      <c r="H615" s="3" t="str">
        <f t="shared" si="9"/>
        <v>30402</v>
      </c>
    </row>
    <row r="616" spans="1:8" hidden="1" x14ac:dyDescent="0.25">
      <c r="A616" s="13" t="s">
        <v>1235</v>
      </c>
      <c r="B616" t="s">
        <v>1236</v>
      </c>
      <c r="C616" s="11">
        <v>1893.27</v>
      </c>
      <c r="D616" s="11">
        <v>0</v>
      </c>
      <c r="E616" s="11">
        <v>0</v>
      </c>
      <c r="F616" s="11">
        <v>1893</v>
      </c>
      <c r="H616" s="3" t="str">
        <f t="shared" si="9"/>
        <v>30402</v>
      </c>
    </row>
    <row r="617" spans="1:8" hidden="1" x14ac:dyDescent="0.25">
      <c r="A617" s="13" t="s">
        <v>1237</v>
      </c>
      <c r="B617" t="s">
        <v>1238</v>
      </c>
      <c r="C617" s="11">
        <v>-69</v>
      </c>
      <c r="D617" s="11">
        <v>0</v>
      </c>
      <c r="E617" s="11">
        <v>0</v>
      </c>
      <c r="F617" s="11">
        <v>-69</v>
      </c>
      <c r="H617" s="3" t="str">
        <f t="shared" si="9"/>
        <v>30402</v>
      </c>
    </row>
    <row r="618" spans="1:8" hidden="1" x14ac:dyDescent="0.25">
      <c r="A618" s="13" t="s">
        <v>1239</v>
      </c>
      <c r="B618" t="s">
        <v>1240</v>
      </c>
      <c r="C618" s="11">
        <v>210.72</v>
      </c>
      <c r="D618" s="11">
        <v>0</v>
      </c>
      <c r="E618" s="11">
        <v>0</v>
      </c>
      <c r="F618" s="11">
        <v>211</v>
      </c>
      <c r="H618" s="3" t="str">
        <f t="shared" si="9"/>
        <v>30402</v>
      </c>
    </row>
    <row r="619" spans="1:8" hidden="1" x14ac:dyDescent="0.25">
      <c r="A619" s="13" t="s">
        <v>1241</v>
      </c>
      <c r="B619" t="s">
        <v>1242</v>
      </c>
      <c r="C619" s="11">
        <v>0</v>
      </c>
      <c r="D619" s="11">
        <v>0</v>
      </c>
      <c r="E619" s="11">
        <v>0</v>
      </c>
      <c r="F619" s="11">
        <v>0</v>
      </c>
      <c r="H619" s="3" t="str">
        <f t="shared" si="9"/>
        <v>30402</v>
      </c>
    </row>
    <row r="620" spans="1:8" hidden="1" x14ac:dyDescent="0.25">
      <c r="A620" s="13" t="s">
        <v>1243</v>
      </c>
      <c r="B620" t="s">
        <v>1244</v>
      </c>
      <c r="C620" s="11">
        <v>0</v>
      </c>
      <c r="D620" s="11">
        <v>0</v>
      </c>
      <c r="E620" s="11">
        <v>0</v>
      </c>
      <c r="F620" s="11">
        <v>0</v>
      </c>
      <c r="H620" s="3" t="str">
        <f t="shared" si="9"/>
        <v>30402</v>
      </c>
    </row>
    <row r="621" spans="1:8" hidden="1" x14ac:dyDescent="0.25">
      <c r="A621" s="13" t="s">
        <v>1245</v>
      </c>
      <c r="B621" t="s">
        <v>1246</v>
      </c>
      <c r="C621" s="11">
        <v>6720.44</v>
      </c>
      <c r="D621" s="11">
        <v>5100</v>
      </c>
      <c r="E621" s="11">
        <v>5700</v>
      </c>
      <c r="F621" s="11">
        <v>1020</v>
      </c>
      <c r="H621" s="3" t="str">
        <f t="shared" si="9"/>
        <v>30402</v>
      </c>
    </row>
    <row r="622" spans="1:8" hidden="1" x14ac:dyDescent="0.25">
      <c r="A622" s="13" t="s">
        <v>1247</v>
      </c>
      <c r="B622" t="s">
        <v>1248</v>
      </c>
      <c r="C622" s="11">
        <v>40461.269999999997</v>
      </c>
      <c r="D622" s="11">
        <v>46200</v>
      </c>
      <c r="E622" s="11">
        <v>38800</v>
      </c>
      <c r="F622" s="11">
        <v>1661</v>
      </c>
      <c r="H622" s="3" t="str">
        <f t="shared" si="9"/>
        <v>30402</v>
      </c>
    </row>
    <row r="623" spans="1:8" hidden="1" x14ac:dyDescent="0.25">
      <c r="A623" s="13" t="s">
        <v>1249</v>
      </c>
      <c r="B623" t="s">
        <v>1250</v>
      </c>
      <c r="C623" s="11">
        <v>0</v>
      </c>
      <c r="D623" s="11">
        <v>0</v>
      </c>
      <c r="E623" s="11">
        <v>0</v>
      </c>
      <c r="F623" s="11">
        <v>0</v>
      </c>
      <c r="H623" s="3" t="str">
        <f t="shared" si="9"/>
        <v>30402</v>
      </c>
    </row>
    <row r="624" spans="1:8" hidden="1" x14ac:dyDescent="0.25">
      <c r="A624" s="13" t="s">
        <v>1251</v>
      </c>
      <c r="B624" t="s">
        <v>1252</v>
      </c>
      <c r="C624" s="11">
        <v>2360.7399999999998</v>
      </c>
      <c r="D624" s="11">
        <v>1000</v>
      </c>
      <c r="E624" s="11">
        <v>2300</v>
      </c>
      <c r="F624" s="11">
        <v>61</v>
      </c>
      <c r="H624" s="3" t="str">
        <f t="shared" si="9"/>
        <v>30402</v>
      </c>
    </row>
    <row r="625" spans="1:8" hidden="1" x14ac:dyDescent="0.25">
      <c r="A625" s="13" t="s">
        <v>1253</v>
      </c>
      <c r="B625" t="s">
        <v>1254</v>
      </c>
      <c r="C625" s="11">
        <v>0</v>
      </c>
      <c r="D625" s="11">
        <v>0</v>
      </c>
      <c r="E625" s="11">
        <v>100</v>
      </c>
      <c r="F625" s="11">
        <v>-100</v>
      </c>
      <c r="H625" s="3" t="str">
        <f t="shared" si="9"/>
        <v>30402</v>
      </c>
    </row>
    <row r="626" spans="1:8" hidden="1" x14ac:dyDescent="0.25">
      <c r="A626" s="13" t="s">
        <v>1255</v>
      </c>
      <c r="B626" t="s">
        <v>1256</v>
      </c>
      <c r="C626" s="11">
        <v>0</v>
      </c>
      <c r="D626" s="11">
        <v>0</v>
      </c>
      <c r="E626" s="11">
        <v>0</v>
      </c>
      <c r="F626" s="11">
        <v>0</v>
      </c>
      <c r="H626" s="3" t="str">
        <f t="shared" si="9"/>
        <v>30402</v>
      </c>
    </row>
    <row r="627" spans="1:8" hidden="1" x14ac:dyDescent="0.25">
      <c r="A627" s="13" t="s">
        <v>1257</v>
      </c>
      <c r="B627" t="s">
        <v>1258</v>
      </c>
      <c r="C627" s="11">
        <v>0</v>
      </c>
      <c r="D627" s="11">
        <v>0</v>
      </c>
      <c r="E627" s="11">
        <v>0</v>
      </c>
      <c r="F627" s="11">
        <v>0</v>
      </c>
      <c r="H627" s="3" t="str">
        <f t="shared" si="9"/>
        <v>30402</v>
      </c>
    </row>
    <row r="628" spans="1:8" hidden="1" x14ac:dyDescent="0.25">
      <c r="A628" s="13" t="s">
        <v>1259</v>
      </c>
      <c r="B628" t="s">
        <v>1260</v>
      </c>
      <c r="C628" s="11">
        <v>0</v>
      </c>
      <c r="D628" s="11">
        <v>0</v>
      </c>
      <c r="E628" s="11">
        <v>0</v>
      </c>
      <c r="F628" s="11">
        <v>0</v>
      </c>
      <c r="H628" s="3" t="str">
        <f t="shared" si="9"/>
        <v>30402</v>
      </c>
    </row>
    <row r="629" spans="1:8" hidden="1" x14ac:dyDescent="0.25">
      <c r="A629" s="13" t="s">
        <v>1261</v>
      </c>
      <c r="B629" t="s">
        <v>1262</v>
      </c>
      <c r="C629" s="11">
        <v>0</v>
      </c>
      <c r="D629" s="11">
        <v>0</v>
      </c>
      <c r="E629" s="11">
        <v>0</v>
      </c>
      <c r="F629" s="11">
        <v>0</v>
      </c>
      <c r="H629" s="3" t="str">
        <f t="shared" si="9"/>
        <v>30402</v>
      </c>
    </row>
    <row r="630" spans="1:8" hidden="1" x14ac:dyDescent="0.25">
      <c r="A630" s="13" t="s">
        <v>1263</v>
      </c>
      <c r="B630" t="s">
        <v>1264</v>
      </c>
      <c r="C630" s="11">
        <v>0</v>
      </c>
      <c r="D630" s="11">
        <v>0</v>
      </c>
      <c r="E630" s="11">
        <v>0</v>
      </c>
      <c r="F630" s="11">
        <v>0</v>
      </c>
      <c r="H630" s="3" t="str">
        <f t="shared" si="9"/>
        <v>30402</v>
      </c>
    </row>
    <row r="631" spans="1:8" hidden="1" x14ac:dyDescent="0.25">
      <c r="A631" s="13" t="s">
        <v>1265</v>
      </c>
      <c r="B631" t="s">
        <v>1266</v>
      </c>
      <c r="C631" s="11">
        <v>30717.200000000001</v>
      </c>
      <c r="D631" s="11">
        <v>0</v>
      </c>
      <c r="E631" s="11">
        <v>0</v>
      </c>
      <c r="F631" s="11">
        <v>30717</v>
      </c>
      <c r="H631" s="3" t="str">
        <f t="shared" si="9"/>
        <v>30403</v>
      </c>
    </row>
    <row r="632" spans="1:8" hidden="1" x14ac:dyDescent="0.25">
      <c r="A632" s="13" t="s">
        <v>1267</v>
      </c>
      <c r="B632" t="s">
        <v>1268</v>
      </c>
      <c r="C632" s="11">
        <v>0</v>
      </c>
      <c r="D632" s="11">
        <v>0</v>
      </c>
      <c r="E632" s="11">
        <v>0</v>
      </c>
      <c r="F632" s="11">
        <v>0</v>
      </c>
      <c r="H632" s="3" t="str">
        <f t="shared" si="9"/>
        <v>30403</v>
      </c>
    </row>
    <row r="633" spans="1:8" hidden="1" x14ac:dyDescent="0.25">
      <c r="A633" s="13" t="s">
        <v>1269</v>
      </c>
      <c r="B633" t="s">
        <v>1270</v>
      </c>
      <c r="C633" s="11">
        <v>0</v>
      </c>
      <c r="D633" s="11">
        <v>0</v>
      </c>
      <c r="E633" s="11">
        <v>0</v>
      </c>
      <c r="F633" s="11">
        <v>0</v>
      </c>
      <c r="H633" s="3" t="str">
        <f t="shared" si="9"/>
        <v>30403</v>
      </c>
    </row>
    <row r="634" spans="1:8" hidden="1" x14ac:dyDescent="0.25">
      <c r="A634" s="13" t="s">
        <v>1271</v>
      </c>
      <c r="B634" t="s">
        <v>1272</v>
      </c>
      <c r="C634" s="11">
        <v>0</v>
      </c>
      <c r="D634" s="11">
        <v>0</v>
      </c>
      <c r="E634" s="11">
        <v>0</v>
      </c>
      <c r="F634" s="11">
        <v>0</v>
      </c>
      <c r="H634" s="3" t="str">
        <f t="shared" si="9"/>
        <v>30403</v>
      </c>
    </row>
    <row r="635" spans="1:8" hidden="1" x14ac:dyDescent="0.25">
      <c r="A635" s="13" t="s">
        <v>1273</v>
      </c>
      <c r="B635" t="s">
        <v>1274</v>
      </c>
      <c r="C635" s="11">
        <v>0</v>
      </c>
      <c r="D635" s="11">
        <v>0</v>
      </c>
      <c r="E635" s="11">
        <v>0</v>
      </c>
      <c r="F635" s="11">
        <v>0</v>
      </c>
      <c r="H635" s="3" t="str">
        <f t="shared" si="9"/>
        <v>30403</v>
      </c>
    </row>
    <row r="636" spans="1:8" hidden="1" x14ac:dyDescent="0.25">
      <c r="A636" s="13" t="s">
        <v>1275</v>
      </c>
      <c r="B636" t="s">
        <v>1276</v>
      </c>
      <c r="C636" s="11">
        <v>0</v>
      </c>
      <c r="D636" s="11">
        <v>0</v>
      </c>
      <c r="E636" s="11">
        <v>0</v>
      </c>
      <c r="F636" s="11">
        <v>0</v>
      </c>
      <c r="H636" s="3" t="str">
        <f t="shared" si="9"/>
        <v>30403</v>
      </c>
    </row>
    <row r="637" spans="1:8" hidden="1" x14ac:dyDescent="0.25">
      <c r="A637" s="13" t="s">
        <v>1277</v>
      </c>
      <c r="B637" t="s">
        <v>1278</v>
      </c>
      <c r="C637" s="11">
        <v>0</v>
      </c>
      <c r="D637" s="11">
        <v>0</v>
      </c>
      <c r="E637" s="11">
        <v>0</v>
      </c>
      <c r="F637" s="11">
        <v>0</v>
      </c>
      <c r="H637" s="3" t="str">
        <f t="shared" si="9"/>
        <v>30403</v>
      </c>
    </row>
    <row r="638" spans="1:8" hidden="1" x14ac:dyDescent="0.25">
      <c r="A638" s="13" t="s">
        <v>1279</v>
      </c>
      <c r="B638" t="s">
        <v>1280</v>
      </c>
      <c r="C638" s="11">
        <v>5858.03</v>
      </c>
      <c r="D638" s="11">
        <v>0</v>
      </c>
      <c r="E638" s="11">
        <v>0</v>
      </c>
      <c r="F638" s="11">
        <v>5858</v>
      </c>
      <c r="H638" s="3" t="str">
        <f t="shared" si="9"/>
        <v>30403</v>
      </c>
    </row>
    <row r="639" spans="1:8" hidden="1" x14ac:dyDescent="0.25">
      <c r="A639" s="13" t="s">
        <v>1281</v>
      </c>
      <c r="B639" t="s">
        <v>1282</v>
      </c>
      <c r="C639" s="11">
        <v>0</v>
      </c>
      <c r="D639" s="11">
        <v>0</v>
      </c>
      <c r="E639" s="11">
        <v>0</v>
      </c>
      <c r="F639" s="11">
        <v>0</v>
      </c>
      <c r="H639" s="3" t="str">
        <f t="shared" si="9"/>
        <v>30403</v>
      </c>
    </row>
    <row r="640" spans="1:8" hidden="1" x14ac:dyDescent="0.25">
      <c r="A640" s="13" t="s">
        <v>1283</v>
      </c>
      <c r="B640" t="s">
        <v>1284</v>
      </c>
      <c r="C640" s="11">
        <v>0</v>
      </c>
      <c r="D640" s="11">
        <v>0</v>
      </c>
      <c r="E640" s="11">
        <v>0</v>
      </c>
      <c r="F640" s="11">
        <v>0</v>
      </c>
      <c r="H640" s="3" t="str">
        <f t="shared" si="9"/>
        <v>30403</v>
      </c>
    </row>
    <row r="641" spans="1:8" hidden="1" x14ac:dyDescent="0.25">
      <c r="A641" s="13" t="s">
        <v>1285</v>
      </c>
      <c r="B641" t="s">
        <v>1286</v>
      </c>
      <c r="C641" s="11">
        <v>0</v>
      </c>
      <c r="D641" s="11">
        <v>0</v>
      </c>
      <c r="E641" s="11">
        <v>0</v>
      </c>
      <c r="F641" s="11">
        <v>0</v>
      </c>
      <c r="H641" s="3" t="str">
        <f t="shared" si="9"/>
        <v>30403</v>
      </c>
    </row>
    <row r="642" spans="1:8" hidden="1" x14ac:dyDescent="0.25">
      <c r="A642" s="13" t="s">
        <v>1287</v>
      </c>
      <c r="B642" t="s">
        <v>1288</v>
      </c>
      <c r="C642" s="11">
        <v>0</v>
      </c>
      <c r="D642" s="11">
        <v>0</v>
      </c>
      <c r="E642" s="11">
        <v>0</v>
      </c>
      <c r="F642" s="11">
        <v>0</v>
      </c>
      <c r="H642" s="3" t="str">
        <f t="shared" si="9"/>
        <v>30403</v>
      </c>
    </row>
    <row r="643" spans="1:8" hidden="1" x14ac:dyDescent="0.25">
      <c r="A643" s="13" t="s">
        <v>1289</v>
      </c>
      <c r="B643" t="s">
        <v>1290</v>
      </c>
      <c r="C643" s="11">
        <v>382.5</v>
      </c>
      <c r="D643" s="11">
        <v>0</v>
      </c>
      <c r="E643" s="11">
        <v>0</v>
      </c>
      <c r="F643" s="11">
        <v>383</v>
      </c>
      <c r="H643" s="3" t="str">
        <f t="shared" si="9"/>
        <v>30403</v>
      </c>
    </row>
    <row r="644" spans="1:8" hidden="1" x14ac:dyDescent="0.25">
      <c r="A644" s="13" t="s">
        <v>1291</v>
      </c>
      <c r="B644" t="s">
        <v>1292</v>
      </c>
      <c r="C644" s="11">
        <v>0</v>
      </c>
      <c r="D644" s="11">
        <v>0</v>
      </c>
      <c r="E644" s="11">
        <v>0</v>
      </c>
      <c r="F644" s="11">
        <v>0</v>
      </c>
      <c r="H644" s="3" t="str">
        <f t="shared" si="9"/>
        <v>30403</v>
      </c>
    </row>
    <row r="645" spans="1:8" hidden="1" x14ac:dyDescent="0.25">
      <c r="A645" s="13" t="s">
        <v>1293</v>
      </c>
      <c r="B645" t="s">
        <v>1294</v>
      </c>
      <c r="C645" s="11">
        <v>0</v>
      </c>
      <c r="D645" s="11">
        <v>0</v>
      </c>
      <c r="E645" s="11">
        <v>0</v>
      </c>
      <c r="F645" s="11">
        <v>0</v>
      </c>
      <c r="H645" s="3" t="str">
        <f t="shared" si="9"/>
        <v>30403</v>
      </c>
    </row>
    <row r="646" spans="1:8" hidden="1" x14ac:dyDescent="0.25">
      <c r="A646" s="13" t="s">
        <v>1295</v>
      </c>
      <c r="B646" t="s">
        <v>1296</v>
      </c>
      <c r="C646" s="11">
        <v>0</v>
      </c>
      <c r="D646" s="11">
        <v>0</v>
      </c>
      <c r="E646" s="11">
        <v>0</v>
      </c>
      <c r="F646" s="11">
        <v>0</v>
      </c>
      <c r="H646" s="3" t="str">
        <f t="shared" si="9"/>
        <v>30403</v>
      </c>
    </row>
    <row r="647" spans="1:8" hidden="1" x14ac:dyDescent="0.25">
      <c r="A647" s="13" t="s">
        <v>1297</v>
      </c>
      <c r="B647" t="s">
        <v>1298</v>
      </c>
      <c r="C647" s="11">
        <v>19544.32</v>
      </c>
      <c r="D647" s="11">
        <v>0</v>
      </c>
      <c r="E647" s="11">
        <v>0</v>
      </c>
      <c r="F647" s="11">
        <v>19544</v>
      </c>
      <c r="H647" s="3" t="str">
        <f t="shared" si="9"/>
        <v>30403</v>
      </c>
    </row>
    <row r="648" spans="1:8" hidden="1" x14ac:dyDescent="0.25">
      <c r="A648" s="13" t="s">
        <v>1299</v>
      </c>
      <c r="B648" t="s">
        <v>1300</v>
      </c>
      <c r="C648" s="11">
        <v>0</v>
      </c>
      <c r="D648" s="11">
        <v>0</v>
      </c>
      <c r="E648" s="11">
        <v>0</v>
      </c>
      <c r="F648" s="11">
        <v>0</v>
      </c>
      <c r="H648" s="3" t="str">
        <f t="shared" si="9"/>
        <v>30403</v>
      </c>
    </row>
    <row r="649" spans="1:8" hidden="1" x14ac:dyDescent="0.25">
      <c r="A649" s="13" t="s">
        <v>1301</v>
      </c>
      <c r="B649" t="s">
        <v>1302</v>
      </c>
      <c r="C649" s="11">
        <v>7784.4</v>
      </c>
      <c r="D649" s="11">
        <v>0</v>
      </c>
      <c r="E649" s="11">
        <v>0</v>
      </c>
      <c r="F649" s="11">
        <v>7784</v>
      </c>
      <c r="H649" s="3" t="str">
        <f t="shared" si="9"/>
        <v>30403</v>
      </c>
    </row>
    <row r="650" spans="1:8" hidden="1" x14ac:dyDescent="0.25">
      <c r="A650" s="13" t="s">
        <v>1303</v>
      </c>
      <c r="B650" t="s">
        <v>1304</v>
      </c>
      <c r="C650" s="11">
        <v>0</v>
      </c>
      <c r="D650" s="11">
        <v>0</v>
      </c>
      <c r="E650" s="11">
        <v>0</v>
      </c>
      <c r="F650" s="11">
        <v>0</v>
      </c>
      <c r="H650" s="3" t="str">
        <f t="shared" ref="H650:H713" si="10">LEFT(A650,5)</f>
        <v>30403</v>
      </c>
    </row>
    <row r="651" spans="1:8" hidden="1" x14ac:dyDescent="0.25">
      <c r="A651" s="13" t="s">
        <v>1305</v>
      </c>
      <c r="B651" t="s">
        <v>1306</v>
      </c>
      <c r="C651" s="11">
        <v>176.4</v>
      </c>
      <c r="D651" s="11">
        <v>0</v>
      </c>
      <c r="E651" s="11">
        <v>0</v>
      </c>
      <c r="F651" s="11">
        <v>176</v>
      </c>
      <c r="H651" s="3" t="str">
        <f t="shared" si="10"/>
        <v>30403</v>
      </c>
    </row>
    <row r="652" spans="1:8" hidden="1" x14ac:dyDescent="0.25">
      <c r="A652" s="13" t="s">
        <v>1307</v>
      </c>
      <c r="B652" t="s">
        <v>1308</v>
      </c>
      <c r="C652" s="11">
        <v>107.87</v>
      </c>
      <c r="D652" s="11">
        <v>0</v>
      </c>
      <c r="E652" s="11">
        <v>0</v>
      </c>
      <c r="F652" s="11">
        <v>108</v>
      </c>
      <c r="H652" s="3" t="str">
        <f t="shared" si="10"/>
        <v>30403</v>
      </c>
    </row>
    <row r="653" spans="1:8" hidden="1" x14ac:dyDescent="0.25">
      <c r="A653" s="13" t="s">
        <v>1309</v>
      </c>
      <c r="B653" t="s">
        <v>1310</v>
      </c>
      <c r="C653" s="11">
        <v>1000</v>
      </c>
      <c r="D653" s="11">
        <v>0</v>
      </c>
      <c r="E653" s="11">
        <v>0</v>
      </c>
      <c r="F653" s="11">
        <v>1000</v>
      </c>
      <c r="H653" s="3" t="str">
        <f t="shared" si="10"/>
        <v>30403</v>
      </c>
    </row>
    <row r="654" spans="1:8" hidden="1" x14ac:dyDescent="0.25">
      <c r="A654" s="13" t="s">
        <v>1311</v>
      </c>
      <c r="B654" t="s">
        <v>1312</v>
      </c>
      <c r="C654" s="11">
        <v>0</v>
      </c>
      <c r="D654" s="11">
        <v>0</v>
      </c>
      <c r="E654" s="11">
        <v>0</v>
      </c>
      <c r="F654" s="11">
        <v>0</v>
      </c>
      <c r="H654" s="3" t="str">
        <f t="shared" si="10"/>
        <v>30403</v>
      </c>
    </row>
    <row r="655" spans="1:8" hidden="1" x14ac:dyDescent="0.25">
      <c r="A655" s="13" t="s">
        <v>1313</v>
      </c>
      <c r="B655" t="s">
        <v>1314</v>
      </c>
      <c r="C655" s="11">
        <v>0</v>
      </c>
      <c r="D655" s="11">
        <v>0</v>
      </c>
      <c r="E655" s="11">
        <v>0</v>
      </c>
      <c r="F655" s="11">
        <v>0</v>
      </c>
      <c r="H655" s="3" t="str">
        <f t="shared" si="10"/>
        <v>30403</v>
      </c>
    </row>
    <row r="656" spans="1:8" hidden="1" x14ac:dyDescent="0.25">
      <c r="A656" s="13" t="s">
        <v>1315</v>
      </c>
      <c r="B656" t="s">
        <v>1316</v>
      </c>
      <c r="C656" s="11">
        <v>0</v>
      </c>
      <c r="D656" s="11">
        <v>0</v>
      </c>
      <c r="E656" s="11">
        <v>0</v>
      </c>
      <c r="F656" s="11">
        <v>0</v>
      </c>
      <c r="H656" s="3" t="str">
        <f t="shared" si="10"/>
        <v>30403</v>
      </c>
    </row>
    <row r="657" spans="1:8" hidden="1" x14ac:dyDescent="0.25">
      <c r="A657" s="13" t="s">
        <v>1317</v>
      </c>
      <c r="B657" t="s">
        <v>1318</v>
      </c>
      <c r="C657" s="11">
        <v>0</v>
      </c>
      <c r="D657" s="11">
        <v>0</v>
      </c>
      <c r="E657" s="11">
        <v>0</v>
      </c>
      <c r="F657" s="11">
        <v>0</v>
      </c>
      <c r="H657" s="3" t="str">
        <f t="shared" si="10"/>
        <v>30403</v>
      </c>
    </row>
    <row r="658" spans="1:8" hidden="1" x14ac:dyDescent="0.25">
      <c r="A658" s="13" t="s">
        <v>1319</v>
      </c>
      <c r="B658" t="s">
        <v>1320</v>
      </c>
      <c r="C658" s="11">
        <v>-65218.18</v>
      </c>
      <c r="D658" s="11">
        <v>0</v>
      </c>
      <c r="E658" s="11">
        <v>0</v>
      </c>
      <c r="F658" s="11">
        <v>-65218</v>
      </c>
      <c r="H658" s="3" t="str">
        <f t="shared" si="10"/>
        <v>30403</v>
      </c>
    </row>
    <row r="659" spans="1:8" hidden="1" x14ac:dyDescent="0.25">
      <c r="A659" s="13" t="s">
        <v>1321</v>
      </c>
      <c r="B659" t="s">
        <v>1322</v>
      </c>
      <c r="C659" s="11">
        <v>39112.89</v>
      </c>
      <c r="D659" s="11">
        <v>0</v>
      </c>
      <c r="E659" s="11">
        <v>0</v>
      </c>
      <c r="F659" s="11">
        <v>39113</v>
      </c>
      <c r="H659" s="3" t="str">
        <f t="shared" si="10"/>
        <v>30404</v>
      </c>
    </row>
    <row r="660" spans="1:8" hidden="1" x14ac:dyDescent="0.25">
      <c r="A660" s="13" t="s">
        <v>1323</v>
      </c>
      <c r="B660" t="s">
        <v>1324</v>
      </c>
      <c r="C660" s="11">
        <v>427.55</v>
      </c>
      <c r="D660" s="11">
        <v>0</v>
      </c>
      <c r="E660" s="11">
        <v>0</v>
      </c>
      <c r="F660" s="11">
        <v>428</v>
      </c>
      <c r="H660" s="3" t="str">
        <f t="shared" si="10"/>
        <v>30404</v>
      </c>
    </row>
    <row r="661" spans="1:8" hidden="1" x14ac:dyDescent="0.25">
      <c r="A661" s="13" t="s">
        <v>1325</v>
      </c>
      <c r="B661" t="s">
        <v>1326</v>
      </c>
      <c r="C661" s="11">
        <v>500</v>
      </c>
      <c r="D661" s="11">
        <v>0</v>
      </c>
      <c r="E661" s="11">
        <v>0</v>
      </c>
      <c r="F661" s="11">
        <v>500</v>
      </c>
      <c r="H661" s="3" t="str">
        <f t="shared" si="10"/>
        <v>30404</v>
      </c>
    </row>
    <row r="662" spans="1:8" hidden="1" x14ac:dyDescent="0.25">
      <c r="A662" s="13" t="s">
        <v>1327</v>
      </c>
      <c r="B662" t="s">
        <v>1328</v>
      </c>
      <c r="C662" s="11">
        <v>442.72</v>
      </c>
      <c r="D662" s="11">
        <v>0</v>
      </c>
      <c r="E662" s="11">
        <v>0</v>
      </c>
      <c r="F662" s="11">
        <v>443</v>
      </c>
      <c r="H662" s="3" t="str">
        <f t="shared" si="10"/>
        <v>30404</v>
      </c>
    </row>
    <row r="663" spans="1:8" hidden="1" x14ac:dyDescent="0.25">
      <c r="A663" s="13" t="s">
        <v>1329</v>
      </c>
      <c r="B663" t="s">
        <v>1330</v>
      </c>
      <c r="C663" s="11">
        <v>0</v>
      </c>
      <c r="D663" s="11">
        <v>0</v>
      </c>
      <c r="E663" s="11">
        <v>0</v>
      </c>
      <c r="F663" s="11">
        <v>0</v>
      </c>
      <c r="H663" s="3" t="str">
        <f t="shared" si="10"/>
        <v>30404</v>
      </c>
    </row>
    <row r="664" spans="1:8" hidden="1" x14ac:dyDescent="0.25">
      <c r="A664" s="13" t="s">
        <v>1331</v>
      </c>
      <c r="B664" t="s">
        <v>1332</v>
      </c>
      <c r="C664" s="11">
        <v>2878.03</v>
      </c>
      <c r="D664" s="11">
        <v>0</v>
      </c>
      <c r="E664" s="11">
        <v>0</v>
      </c>
      <c r="F664" s="11">
        <v>2878</v>
      </c>
      <c r="H664" s="3" t="str">
        <f t="shared" si="10"/>
        <v>30404</v>
      </c>
    </row>
    <row r="665" spans="1:8" hidden="1" x14ac:dyDescent="0.25">
      <c r="A665" s="13" t="s">
        <v>1333</v>
      </c>
      <c r="B665" t="s">
        <v>1334</v>
      </c>
      <c r="C665" s="11">
        <v>697.5</v>
      </c>
      <c r="D665" s="11">
        <v>0</v>
      </c>
      <c r="E665" s="11">
        <v>0</v>
      </c>
      <c r="F665" s="11">
        <v>698</v>
      </c>
      <c r="H665" s="3" t="str">
        <f t="shared" si="10"/>
        <v>30404</v>
      </c>
    </row>
    <row r="666" spans="1:8" hidden="1" x14ac:dyDescent="0.25">
      <c r="A666" s="13" t="s">
        <v>1335</v>
      </c>
      <c r="B666" t="s">
        <v>1336</v>
      </c>
      <c r="C666" s="11">
        <v>953.92</v>
      </c>
      <c r="D666" s="11">
        <v>0</v>
      </c>
      <c r="E666" s="11">
        <v>0</v>
      </c>
      <c r="F666" s="11">
        <v>954</v>
      </c>
      <c r="H666" s="3" t="str">
        <f t="shared" si="10"/>
        <v>30404</v>
      </c>
    </row>
    <row r="667" spans="1:8" hidden="1" x14ac:dyDescent="0.25">
      <c r="A667" s="13" t="s">
        <v>1337</v>
      </c>
      <c r="B667" t="s">
        <v>1338</v>
      </c>
      <c r="C667" s="11">
        <v>63633.83</v>
      </c>
      <c r="D667" s="11">
        <v>0</v>
      </c>
      <c r="E667" s="11">
        <v>0</v>
      </c>
      <c r="F667" s="11">
        <v>63634</v>
      </c>
      <c r="H667" s="3" t="str">
        <f t="shared" si="10"/>
        <v>30404</v>
      </c>
    </row>
    <row r="668" spans="1:8" hidden="1" x14ac:dyDescent="0.25">
      <c r="A668" s="13" t="s">
        <v>1339</v>
      </c>
      <c r="B668" t="s">
        <v>1340</v>
      </c>
      <c r="C668" s="11">
        <v>25883.4</v>
      </c>
      <c r="D668" s="11">
        <v>0</v>
      </c>
      <c r="E668" s="11">
        <v>0</v>
      </c>
      <c r="F668" s="11">
        <v>25883</v>
      </c>
      <c r="H668" s="3" t="str">
        <f t="shared" si="10"/>
        <v>30404</v>
      </c>
    </row>
    <row r="669" spans="1:8" hidden="1" x14ac:dyDescent="0.25">
      <c r="A669" s="13" t="s">
        <v>1341</v>
      </c>
      <c r="B669" t="s">
        <v>1342</v>
      </c>
      <c r="C669" s="11">
        <v>457.65</v>
      </c>
      <c r="D669" s="11">
        <v>0</v>
      </c>
      <c r="E669" s="11">
        <v>0</v>
      </c>
      <c r="F669" s="11">
        <v>458</v>
      </c>
      <c r="H669" s="3" t="str">
        <f t="shared" si="10"/>
        <v>30404</v>
      </c>
    </row>
    <row r="670" spans="1:8" hidden="1" x14ac:dyDescent="0.25">
      <c r="A670" s="13" t="s">
        <v>1343</v>
      </c>
      <c r="B670" t="s">
        <v>1344</v>
      </c>
      <c r="C670" s="11">
        <v>545</v>
      </c>
      <c r="D670" s="11">
        <v>0</v>
      </c>
      <c r="E670" s="11">
        <v>0</v>
      </c>
      <c r="F670" s="11">
        <v>545</v>
      </c>
      <c r="H670" s="3" t="str">
        <f t="shared" si="10"/>
        <v>30404</v>
      </c>
    </row>
    <row r="671" spans="1:8" hidden="1" x14ac:dyDescent="0.25">
      <c r="A671" s="13" t="s">
        <v>1345</v>
      </c>
      <c r="B671" t="s">
        <v>1346</v>
      </c>
      <c r="C671" s="11">
        <v>4247.93</v>
      </c>
      <c r="D671" s="11">
        <v>0</v>
      </c>
      <c r="E671" s="11">
        <v>0</v>
      </c>
      <c r="F671" s="11">
        <v>4248</v>
      </c>
      <c r="H671" s="3" t="str">
        <f t="shared" si="10"/>
        <v>30404</v>
      </c>
    </row>
    <row r="672" spans="1:8" hidden="1" x14ac:dyDescent="0.25">
      <c r="A672" s="13" t="s">
        <v>1347</v>
      </c>
      <c r="B672" t="s">
        <v>1348</v>
      </c>
      <c r="C672" s="11">
        <v>220.5</v>
      </c>
      <c r="D672" s="11">
        <v>0</v>
      </c>
      <c r="E672" s="11">
        <v>0</v>
      </c>
      <c r="F672" s="11">
        <v>221</v>
      </c>
      <c r="H672" s="3" t="str">
        <f t="shared" si="10"/>
        <v>30404</v>
      </c>
    </row>
    <row r="673" spans="1:8" hidden="1" x14ac:dyDescent="0.25">
      <c r="A673" s="13" t="s">
        <v>1349</v>
      </c>
      <c r="B673" t="s">
        <v>1350</v>
      </c>
      <c r="C673" s="11">
        <v>-79505.67</v>
      </c>
      <c r="D673" s="11">
        <v>0</v>
      </c>
      <c r="E673" s="11">
        <v>0</v>
      </c>
      <c r="F673" s="11">
        <v>-79506</v>
      </c>
      <c r="H673" s="3" t="str">
        <f t="shared" si="10"/>
        <v>30404</v>
      </c>
    </row>
    <row r="674" spans="1:8" hidden="1" x14ac:dyDescent="0.25">
      <c r="A674" s="13" t="s">
        <v>1351</v>
      </c>
      <c r="B674" t="s">
        <v>1352</v>
      </c>
      <c r="C674" s="11">
        <v>0</v>
      </c>
      <c r="D674" s="11">
        <v>0</v>
      </c>
      <c r="E674" s="11">
        <v>0</v>
      </c>
      <c r="F674" s="11">
        <v>0</v>
      </c>
      <c r="H674" s="3" t="str">
        <f t="shared" si="10"/>
        <v>30404</v>
      </c>
    </row>
    <row r="675" spans="1:8" hidden="1" x14ac:dyDescent="0.25">
      <c r="A675" s="13" t="s">
        <v>1353</v>
      </c>
      <c r="B675" t="s">
        <v>1354</v>
      </c>
      <c r="C675" s="11">
        <v>-60495.25</v>
      </c>
      <c r="D675" s="11">
        <v>0</v>
      </c>
      <c r="E675" s="11">
        <v>0</v>
      </c>
      <c r="F675" s="11">
        <v>-60495</v>
      </c>
      <c r="H675" s="3" t="str">
        <f t="shared" si="10"/>
        <v>30404</v>
      </c>
    </row>
    <row r="676" spans="1:8" hidden="1" x14ac:dyDescent="0.25">
      <c r="A676" s="13" t="s">
        <v>1355</v>
      </c>
      <c r="B676" t="s">
        <v>1356</v>
      </c>
      <c r="C676" s="11">
        <v>0</v>
      </c>
      <c r="D676" s="11">
        <v>0</v>
      </c>
      <c r="E676" s="11">
        <v>0</v>
      </c>
      <c r="F676" s="11">
        <v>0</v>
      </c>
      <c r="H676" s="3" t="str">
        <f t="shared" si="10"/>
        <v>30501</v>
      </c>
    </row>
    <row r="677" spans="1:8" hidden="1" x14ac:dyDescent="0.25">
      <c r="A677" s="13" t="s">
        <v>1357</v>
      </c>
      <c r="B677" t="s">
        <v>1358</v>
      </c>
      <c r="C677" s="11">
        <v>0</v>
      </c>
      <c r="D677" s="11">
        <v>0</v>
      </c>
      <c r="E677" s="11">
        <v>0</v>
      </c>
      <c r="F677" s="11">
        <v>0</v>
      </c>
      <c r="H677" s="3" t="str">
        <f t="shared" si="10"/>
        <v>30501</v>
      </c>
    </row>
    <row r="678" spans="1:8" hidden="1" x14ac:dyDescent="0.25">
      <c r="A678" s="13" t="s">
        <v>1359</v>
      </c>
      <c r="B678" t="s">
        <v>1360</v>
      </c>
      <c r="C678" s="11">
        <v>0</v>
      </c>
      <c r="D678" s="11">
        <v>0</v>
      </c>
      <c r="E678" s="11">
        <v>0</v>
      </c>
      <c r="F678" s="11">
        <v>0</v>
      </c>
      <c r="H678" s="3" t="str">
        <f t="shared" si="10"/>
        <v>30501</v>
      </c>
    </row>
    <row r="679" spans="1:8" hidden="1" x14ac:dyDescent="0.25">
      <c r="A679" s="13" t="s">
        <v>1361</v>
      </c>
      <c r="B679" t="s">
        <v>1362</v>
      </c>
      <c r="C679" s="11">
        <v>45128.74</v>
      </c>
      <c r="D679" s="11">
        <v>46100</v>
      </c>
      <c r="E679" s="11">
        <v>46100</v>
      </c>
      <c r="F679" s="11">
        <v>-971</v>
      </c>
      <c r="H679" s="3" t="str">
        <f t="shared" si="10"/>
        <v>30501</v>
      </c>
    </row>
    <row r="680" spans="1:8" hidden="1" x14ac:dyDescent="0.25">
      <c r="A680" s="13" t="s">
        <v>1363</v>
      </c>
      <c r="B680" t="s">
        <v>1364</v>
      </c>
      <c r="C680" s="11">
        <v>79769.289999999994</v>
      </c>
      <c r="D680" s="11">
        <v>0</v>
      </c>
      <c r="E680" s="11">
        <v>0</v>
      </c>
      <c r="F680" s="11">
        <v>79769</v>
      </c>
      <c r="H680" s="3" t="str">
        <f t="shared" si="10"/>
        <v>30501</v>
      </c>
    </row>
    <row r="681" spans="1:8" hidden="1" x14ac:dyDescent="0.25">
      <c r="A681" s="13" t="s">
        <v>1365</v>
      </c>
      <c r="B681" t="s">
        <v>1366</v>
      </c>
      <c r="C681" s="11">
        <v>-28000</v>
      </c>
      <c r="D681" s="11">
        <v>0</v>
      </c>
      <c r="E681" s="11">
        <v>0</v>
      </c>
      <c r="F681" s="11">
        <v>-28000</v>
      </c>
      <c r="H681" s="3" t="str">
        <f t="shared" si="10"/>
        <v>30501</v>
      </c>
    </row>
    <row r="682" spans="1:8" hidden="1" x14ac:dyDescent="0.25">
      <c r="A682" s="13" t="s">
        <v>1367</v>
      </c>
      <c r="B682" t="s">
        <v>1368</v>
      </c>
      <c r="C682" s="11">
        <v>0</v>
      </c>
      <c r="D682" s="11">
        <v>0</v>
      </c>
      <c r="E682" s="11">
        <v>0</v>
      </c>
      <c r="F682" s="11">
        <v>0</v>
      </c>
      <c r="H682" s="3" t="str">
        <f t="shared" si="10"/>
        <v>30501</v>
      </c>
    </row>
    <row r="683" spans="1:8" hidden="1" x14ac:dyDescent="0.25">
      <c r="A683" s="13" t="s">
        <v>1369</v>
      </c>
      <c r="B683" t="s">
        <v>1370</v>
      </c>
      <c r="C683" s="11">
        <v>0</v>
      </c>
      <c r="D683" s="11">
        <v>0</v>
      </c>
      <c r="E683" s="11">
        <v>0</v>
      </c>
      <c r="F683" s="11">
        <v>0</v>
      </c>
      <c r="H683" s="3" t="str">
        <f t="shared" si="10"/>
        <v>30501</v>
      </c>
    </row>
    <row r="684" spans="1:8" hidden="1" x14ac:dyDescent="0.25">
      <c r="A684" s="13" t="s">
        <v>1371</v>
      </c>
      <c r="B684" t="s">
        <v>1372</v>
      </c>
      <c r="C684" s="11">
        <v>0</v>
      </c>
      <c r="D684" s="11">
        <v>0</v>
      </c>
      <c r="E684" s="11">
        <v>0</v>
      </c>
      <c r="F684" s="11">
        <v>0</v>
      </c>
      <c r="H684" s="3" t="str">
        <f t="shared" si="10"/>
        <v>30501</v>
      </c>
    </row>
    <row r="685" spans="1:8" hidden="1" x14ac:dyDescent="0.25">
      <c r="A685" s="13" t="s">
        <v>1373</v>
      </c>
      <c r="B685" t="s">
        <v>1374</v>
      </c>
      <c r="C685" s="11">
        <v>-124898.03</v>
      </c>
      <c r="D685" s="11">
        <v>0</v>
      </c>
      <c r="E685" s="11">
        <v>0</v>
      </c>
      <c r="F685" s="11">
        <v>-124898</v>
      </c>
      <c r="H685" s="3" t="str">
        <f t="shared" si="10"/>
        <v>30501</v>
      </c>
    </row>
    <row r="686" spans="1:8" hidden="1" x14ac:dyDescent="0.25">
      <c r="A686" s="13" t="s">
        <v>1375</v>
      </c>
      <c r="B686" t="s">
        <v>1376</v>
      </c>
      <c r="C686" s="11">
        <v>0</v>
      </c>
      <c r="D686" s="11">
        <v>0</v>
      </c>
      <c r="E686" s="11">
        <v>0</v>
      </c>
      <c r="F686" s="11">
        <v>0</v>
      </c>
      <c r="H686" s="3" t="str">
        <f t="shared" si="10"/>
        <v>30501</v>
      </c>
    </row>
    <row r="687" spans="1:8" hidden="1" x14ac:dyDescent="0.25">
      <c r="A687" s="13" t="s">
        <v>1377</v>
      </c>
      <c r="B687" t="s">
        <v>1378</v>
      </c>
      <c r="C687" s="11">
        <v>0</v>
      </c>
      <c r="D687" s="11">
        <v>0</v>
      </c>
      <c r="E687" s="11">
        <v>0</v>
      </c>
      <c r="F687" s="11">
        <v>0</v>
      </c>
      <c r="H687" s="3" t="str">
        <f t="shared" si="10"/>
        <v>30601</v>
      </c>
    </row>
    <row r="688" spans="1:8" hidden="1" x14ac:dyDescent="0.25">
      <c r="A688" s="13" t="s">
        <v>1379</v>
      </c>
      <c r="B688" t="s">
        <v>1380</v>
      </c>
      <c r="C688" s="11">
        <v>0</v>
      </c>
      <c r="D688" s="11">
        <v>0</v>
      </c>
      <c r="E688" s="11">
        <v>0</v>
      </c>
      <c r="F688" s="11">
        <v>0</v>
      </c>
      <c r="H688" s="3" t="str">
        <f t="shared" si="10"/>
        <v>30601</v>
      </c>
    </row>
    <row r="689" spans="1:8" hidden="1" x14ac:dyDescent="0.25">
      <c r="A689" s="13" t="s">
        <v>1381</v>
      </c>
      <c r="B689" t="s">
        <v>1382</v>
      </c>
      <c r="C689" s="11">
        <v>0</v>
      </c>
      <c r="D689" s="11">
        <v>0</v>
      </c>
      <c r="E689" s="11">
        <v>0</v>
      </c>
      <c r="F689" s="11">
        <v>0</v>
      </c>
      <c r="H689" s="3" t="str">
        <f t="shared" si="10"/>
        <v>30601</v>
      </c>
    </row>
    <row r="690" spans="1:8" hidden="1" x14ac:dyDescent="0.25">
      <c r="A690" s="13" t="s">
        <v>1383</v>
      </c>
      <c r="B690" t="s">
        <v>1384</v>
      </c>
      <c r="C690" s="11">
        <v>0</v>
      </c>
      <c r="D690" s="11">
        <v>0</v>
      </c>
      <c r="E690" s="11">
        <v>0</v>
      </c>
      <c r="F690" s="11">
        <v>0</v>
      </c>
      <c r="H690" s="3" t="str">
        <f t="shared" si="10"/>
        <v>30601</v>
      </c>
    </row>
    <row r="691" spans="1:8" hidden="1" x14ac:dyDescent="0.25">
      <c r="A691" s="13" t="s">
        <v>1385</v>
      </c>
      <c r="B691" t="s">
        <v>1386</v>
      </c>
      <c r="C691" s="11">
        <v>0</v>
      </c>
      <c r="D691" s="11">
        <v>0</v>
      </c>
      <c r="E691" s="11">
        <v>0</v>
      </c>
      <c r="F691" s="11">
        <v>0</v>
      </c>
      <c r="H691" s="3" t="str">
        <f t="shared" si="10"/>
        <v>30601</v>
      </c>
    </row>
    <row r="692" spans="1:8" hidden="1" x14ac:dyDescent="0.25">
      <c r="A692" s="13" t="s">
        <v>1387</v>
      </c>
      <c r="B692" t="s">
        <v>1388</v>
      </c>
      <c r="C692" s="11">
        <v>0</v>
      </c>
      <c r="D692" s="11">
        <v>0</v>
      </c>
      <c r="E692" s="11">
        <v>0</v>
      </c>
      <c r="F692" s="11">
        <v>0</v>
      </c>
      <c r="H692" s="3" t="str">
        <f t="shared" si="10"/>
        <v>30701</v>
      </c>
    </row>
    <row r="693" spans="1:8" hidden="1" x14ac:dyDescent="0.25">
      <c r="A693" s="13" t="s">
        <v>1389</v>
      </c>
      <c r="B693" t="s">
        <v>1390</v>
      </c>
      <c r="C693" s="11">
        <v>0</v>
      </c>
      <c r="D693" s="11">
        <v>0</v>
      </c>
      <c r="E693" s="11">
        <v>0</v>
      </c>
      <c r="F693" s="11">
        <v>0</v>
      </c>
      <c r="H693" s="3" t="str">
        <f t="shared" si="10"/>
        <v>30701</v>
      </c>
    </row>
    <row r="694" spans="1:8" hidden="1" x14ac:dyDescent="0.25">
      <c r="A694" s="13" t="s">
        <v>1391</v>
      </c>
      <c r="B694" t="s">
        <v>1392</v>
      </c>
      <c r="C694" s="11">
        <v>0</v>
      </c>
      <c r="D694" s="11">
        <v>0</v>
      </c>
      <c r="E694" s="11">
        <v>0</v>
      </c>
      <c r="F694" s="11">
        <v>0</v>
      </c>
      <c r="H694" s="3" t="str">
        <f t="shared" si="10"/>
        <v>30701</v>
      </c>
    </row>
    <row r="695" spans="1:8" hidden="1" x14ac:dyDescent="0.25">
      <c r="A695" s="13" t="s">
        <v>1393</v>
      </c>
      <c r="B695" t="s">
        <v>1394</v>
      </c>
      <c r="C695" s="11">
        <v>0</v>
      </c>
      <c r="D695" s="11">
        <v>200</v>
      </c>
      <c r="E695" s="11">
        <v>200</v>
      </c>
      <c r="F695" s="11">
        <v>-200</v>
      </c>
      <c r="H695" s="3" t="str">
        <f t="shared" si="10"/>
        <v>30701</v>
      </c>
    </row>
    <row r="696" spans="1:8" hidden="1" x14ac:dyDescent="0.25">
      <c r="A696" s="13" t="s">
        <v>1395</v>
      </c>
      <c r="B696" t="s">
        <v>1396</v>
      </c>
      <c r="C696" s="11">
        <v>0</v>
      </c>
      <c r="D696" s="11">
        <v>0</v>
      </c>
      <c r="E696" s="11">
        <v>0</v>
      </c>
      <c r="F696" s="11">
        <v>0</v>
      </c>
      <c r="H696" s="3" t="str">
        <f t="shared" si="10"/>
        <v>30701</v>
      </c>
    </row>
    <row r="697" spans="1:8" hidden="1" x14ac:dyDescent="0.25">
      <c r="A697" s="13" t="s">
        <v>1397</v>
      </c>
      <c r="B697" t="s">
        <v>1398</v>
      </c>
      <c r="C697" s="11">
        <v>0</v>
      </c>
      <c r="D697" s="11">
        <v>0</v>
      </c>
      <c r="E697" s="11">
        <v>0</v>
      </c>
      <c r="F697" s="11">
        <v>0</v>
      </c>
      <c r="H697" s="3" t="str">
        <f t="shared" si="10"/>
        <v>30701</v>
      </c>
    </row>
    <row r="698" spans="1:8" hidden="1" x14ac:dyDescent="0.25">
      <c r="A698" s="13" t="s">
        <v>1399</v>
      </c>
      <c r="B698" t="s">
        <v>1400</v>
      </c>
      <c r="C698" s="11">
        <v>0</v>
      </c>
      <c r="D698" s="11">
        <v>0</v>
      </c>
      <c r="E698" s="11">
        <v>0</v>
      </c>
      <c r="F698" s="11">
        <v>0</v>
      </c>
      <c r="H698" s="3" t="str">
        <f t="shared" si="10"/>
        <v>30701</v>
      </c>
    </row>
    <row r="699" spans="1:8" hidden="1" x14ac:dyDescent="0.25">
      <c r="A699" s="13" t="s">
        <v>1401</v>
      </c>
      <c r="B699" t="s">
        <v>1402</v>
      </c>
      <c r="C699" s="11">
        <v>0</v>
      </c>
      <c r="D699" s="11">
        <v>0</v>
      </c>
      <c r="E699" s="11">
        <v>0</v>
      </c>
      <c r="F699" s="11">
        <v>0</v>
      </c>
      <c r="H699" s="3" t="str">
        <f t="shared" si="10"/>
        <v>30701</v>
      </c>
    </row>
    <row r="700" spans="1:8" hidden="1" x14ac:dyDescent="0.25">
      <c r="A700" s="13" t="s">
        <v>1403</v>
      </c>
      <c r="B700" t="s">
        <v>1404</v>
      </c>
      <c r="C700" s="11">
        <v>0</v>
      </c>
      <c r="D700" s="11">
        <v>0</v>
      </c>
      <c r="E700" s="11">
        <v>0</v>
      </c>
      <c r="F700" s="11">
        <v>0</v>
      </c>
      <c r="H700" s="3" t="str">
        <f t="shared" si="10"/>
        <v>30701</v>
      </c>
    </row>
    <row r="701" spans="1:8" hidden="1" x14ac:dyDescent="0.25">
      <c r="A701" s="13" t="s">
        <v>1405</v>
      </c>
      <c r="B701" t="s">
        <v>1406</v>
      </c>
      <c r="C701" s="11">
        <v>0</v>
      </c>
      <c r="D701" s="11">
        <v>0</v>
      </c>
      <c r="E701" s="11">
        <v>0</v>
      </c>
      <c r="F701" s="11">
        <v>0</v>
      </c>
      <c r="H701" s="3" t="str">
        <f t="shared" si="10"/>
        <v>30701</v>
      </c>
    </row>
    <row r="702" spans="1:8" hidden="1" x14ac:dyDescent="0.25">
      <c r="A702" s="13" t="s">
        <v>1407</v>
      </c>
      <c r="B702" t="s">
        <v>1408</v>
      </c>
      <c r="C702" s="11">
        <v>274.43</v>
      </c>
      <c r="D702" s="11">
        <v>400</v>
      </c>
      <c r="E702" s="11">
        <v>400</v>
      </c>
      <c r="F702" s="11">
        <v>-126</v>
      </c>
      <c r="H702" s="3" t="str">
        <f t="shared" si="10"/>
        <v>30701</v>
      </c>
    </row>
    <row r="703" spans="1:8" hidden="1" x14ac:dyDescent="0.25">
      <c r="A703" s="13" t="s">
        <v>1409</v>
      </c>
      <c r="B703" t="s">
        <v>1410</v>
      </c>
      <c r="C703" s="11">
        <v>0</v>
      </c>
      <c r="D703" s="11">
        <v>0</v>
      </c>
      <c r="E703" s="11">
        <v>0</v>
      </c>
      <c r="F703" s="11">
        <v>0</v>
      </c>
      <c r="H703" s="3" t="str">
        <f t="shared" si="10"/>
        <v>30701</v>
      </c>
    </row>
    <row r="704" spans="1:8" hidden="1" x14ac:dyDescent="0.25">
      <c r="A704" s="13" t="s">
        <v>1411</v>
      </c>
      <c r="B704" t="s">
        <v>1412</v>
      </c>
      <c r="C704" s="11">
        <v>0</v>
      </c>
      <c r="D704" s="11">
        <v>0</v>
      </c>
      <c r="E704" s="11">
        <v>0</v>
      </c>
      <c r="F704" s="11">
        <v>0</v>
      </c>
      <c r="H704" s="3" t="str">
        <f t="shared" si="10"/>
        <v>30701</v>
      </c>
    </row>
    <row r="705" spans="1:8" hidden="1" x14ac:dyDescent="0.25">
      <c r="A705" s="13" t="s">
        <v>1413</v>
      </c>
      <c r="B705" t="s">
        <v>1414</v>
      </c>
      <c r="C705" s="11">
        <v>0</v>
      </c>
      <c r="D705" s="11">
        <v>0</v>
      </c>
      <c r="E705" s="11">
        <v>0</v>
      </c>
      <c r="F705" s="11">
        <v>0</v>
      </c>
      <c r="H705" s="3" t="str">
        <f t="shared" si="10"/>
        <v>30701</v>
      </c>
    </row>
    <row r="706" spans="1:8" hidden="1" x14ac:dyDescent="0.25">
      <c r="A706" s="13" t="s">
        <v>1415</v>
      </c>
      <c r="B706" t="s">
        <v>1416</v>
      </c>
      <c r="C706" s="11">
        <v>40.049999999999997</v>
      </c>
      <c r="D706" s="11">
        <v>2400</v>
      </c>
      <c r="E706" s="11">
        <v>0</v>
      </c>
      <c r="F706" s="11">
        <v>40</v>
      </c>
      <c r="H706" s="3" t="str">
        <f t="shared" si="10"/>
        <v>30701</v>
      </c>
    </row>
    <row r="707" spans="1:8" hidden="1" x14ac:dyDescent="0.25">
      <c r="A707" s="13" t="s">
        <v>1417</v>
      </c>
      <c r="B707" t="s">
        <v>1418</v>
      </c>
      <c r="C707" s="11">
        <v>0</v>
      </c>
      <c r="D707" s="11">
        <v>0</v>
      </c>
      <c r="E707" s="11">
        <v>0</v>
      </c>
      <c r="F707" s="11">
        <v>0</v>
      </c>
      <c r="H707" s="3" t="str">
        <f t="shared" si="10"/>
        <v>30701</v>
      </c>
    </row>
    <row r="708" spans="1:8" hidden="1" x14ac:dyDescent="0.25">
      <c r="A708" s="13" t="s">
        <v>1419</v>
      </c>
      <c r="B708" t="s">
        <v>1420</v>
      </c>
      <c r="C708" s="11">
        <v>26332</v>
      </c>
      <c r="D708" s="11">
        <v>25300</v>
      </c>
      <c r="E708" s="11">
        <v>25300</v>
      </c>
      <c r="F708" s="11">
        <v>1032</v>
      </c>
      <c r="H708" s="3" t="str">
        <f t="shared" si="10"/>
        <v>30701</v>
      </c>
    </row>
    <row r="709" spans="1:8" hidden="1" x14ac:dyDescent="0.25">
      <c r="A709" s="13" t="s">
        <v>1421</v>
      </c>
      <c r="B709" t="s">
        <v>1422</v>
      </c>
      <c r="C709" s="11">
        <v>0</v>
      </c>
      <c r="D709" s="11">
        <v>0</v>
      </c>
      <c r="E709" s="11">
        <v>0</v>
      </c>
      <c r="F709" s="11">
        <v>0</v>
      </c>
      <c r="H709" s="3" t="str">
        <f t="shared" si="10"/>
        <v>30702</v>
      </c>
    </row>
    <row r="710" spans="1:8" hidden="1" x14ac:dyDescent="0.25">
      <c r="A710" s="13" t="s">
        <v>1423</v>
      </c>
      <c r="B710" t="s">
        <v>1424</v>
      </c>
      <c r="C710" s="11">
        <v>0</v>
      </c>
      <c r="D710" s="11">
        <v>0</v>
      </c>
      <c r="E710" s="11">
        <v>0</v>
      </c>
      <c r="F710" s="11">
        <v>0</v>
      </c>
      <c r="H710" s="3" t="str">
        <f t="shared" si="10"/>
        <v>30702</v>
      </c>
    </row>
    <row r="711" spans="1:8" hidden="1" x14ac:dyDescent="0.25">
      <c r="A711" s="13" t="s">
        <v>1425</v>
      </c>
      <c r="B711" t="s">
        <v>1426</v>
      </c>
      <c r="C711" s="11">
        <v>353894.9</v>
      </c>
      <c r="D711" s="11">
        <v>377700</v>
      </c>
      <c r="E711" s="11">
        <v>377700</v>
      </c>
      <c r="F711" s="11">
        <v>-23805</v>
      </c>
      <c r="H711" s="3" t="str">
        <f t="shared" si="10"/>
        <v>39901</v>
      </c>
    </row>
    <row r="712" spans="1:8" hidden="1" x14ac:dyDescent="0.25">
      <c r="A712" s="13" t="s">
        <v>1427</v>
      </c>
      <c r="B712" t="s">
        <v>1428</v>
      </c>
      <c r="C712" s="11">
        <v>156</v>
      </c>
      <c r="D712" s="11">
        <v>0</v>
      </c>
      <c r="E712" s="11">
        <v>0</v>
      </c>
      <c r="F712" s="11">
        <v>156</v>
      </c>
      <c r="H712" s="3" t="str">
        <f t="shared" si="10"/>
        <v>39901</v>
      </c>
    </row>
    <row r="713" spans="1:8" hidden="1" x14ac:dyDescent="0.25">
      <c r="A713" s="13" t="s">
        <v>1429</v>
      </c>
      <c r="B713" t="s">
        <v>1430</v>
      </c>
      <c r="C713" s="11">
        <v>17400</v>
      </c>
      <c r="D713" s="11">
        <v>17400</v>
      </c>
      <c r="E713" s="11">
        <v>17400</v>
      </c>
      <c r="F713" s="11">
        <v>0</v>
      </c>
      <c r="H713" s="3" t="str">
        <f t="shared" si="10"/>
        <v>39901</v>
      </c>
    </row>
    <row r="714" spans="1:8" hidden="1" x14ac:dyDescent="0.25">
      <c r="A714" s="13" t="s">
        <v>1431</v>
      </c>
      <c r="B714" t="s">
        <v>1432</v>
      </c>
      <c r="C714" s="11">
        <v>0</v>
      </c>
      <c r="D714" s="11">
        <v>0</v>
      </c>
      <c r="E714" s="11">
        <v>0</v>
      </c>
      <c r="F714" s="11">
        <v>0</v>
      </c>
      <c r="H714" s="3" t="str">
        <f t="shared" ref="H714:H777" si="11">LEFT(A714,5)</f>
        <v>39901</v>
      </c>
    </row>
    <row r="715" spans="1:8" hidden="1" x14ac:dyDescent="0.25">
      <c r="A715" s="13" t="s">
        <v>1433</v>
      </c>
      <c r="B715" t="s">
        <v>1434</v>
      </c>
      <c r="C715" s="11">
        <v>29025.07</v>
      </c>
      <c r="D715" s="11">
        <v>0</v>
      </c>
      <c r="E715" s="11">
        <v>0</v>
      </c>
      <c r="F715" s="11">
        <v>29025</v>
      </c>
      <c r="H715" s="3" t="str">
        <f t="shared" si="11"/>
        <v>39901</v>
      </c>
    </row>
    <row r="716" spans="1:8" hidden="1" x14ac:dyDescent="0.25">
      <c r="A716" s="13" t="s">
        <v>1435</v>
      </c>
      <c r="B716" t="s">
        <v>1436</v>
      </c>
      <c r="C716" s="11">
        <v>0</v>
      </c>
      <c r="D716" s="11">
        <v>0</v>
      </c>
      <c r="E716" s="11">
        <v>0</v>
      </c>
      <c r="F716" s="11">
        <v>0</v>
      </c>
      <c r="H716" s="3" t="str">
        <f t="shared" si="11"/>
        <v>39901</v>
      </c>
    </row>
    <row r="717" spans="1:8" hidden="1" x14ac:dyDescent="0.25">
      <c r="A717" s="13" t="s">
        <v>1437</v>
      </c>
      <c r="B717" t="s">
        <v>1438</v>
      </c>
      <c r="C717" s="11">
        <v>1700</v>
      </c>
      <c r="D717" s="11">
        <v>0</v>
      </c>
      <c r="E717" s="11">
        <v>0</v>
      </c>
      <c r="F717" s="11">
        <v>1700</v>
      </c>
      <c r="H717" s="3" t="str">
        <f t="shared" si="11"/>
        <v>39901</v>
      </c>
    </row>
    <row r="718" spans="1:8" hidden="1" x14ac:dyDescent="0.25">
      <c r="A718" s="13" t="s">
        <v>1439</v>
      </c>
      <c r="B718" t="s">
        <v>1440</v>
      </c>
      <c r="C718" s="11">
        <v>0</v>
      </c>
      <c r="D718" s="11">
        <v>0</v>
      </c>
      <c r="E718" s="11">
        <v>0</v>
      </c>
      <c r="F718" s="11">
        <v>0</v>
      </c>
      <c r="H718" s="3" t="str">
        <f t="shared" si="11"/>
        <v>39901</v>
      </c>
    </row>
    <row r="719" spans="1:8" hidden="1" x14ac:dyDescent="0.25">
      <c r="A719" s="13" t="s">
        <v>1441</v>
      </c>
      <c r="B719" t="s">
        <v>1442</v>
      </c>
      <c r="C719" s="11">
        <v>377</v>
      </c>
      <c r="D719" s="11">
        <v>200</v>
      </c>
      <c r="E719" s="11">
        <v>200</v>
      </c>
      <c r="F719" s="11">
        <v>177</v>
      </c>
      <c r="H719" s="3" t="str">
        <f t="shared" si="11"/>
        <v>39901</v>
      </c>
    </row>
    <row r="720" spans="1:8" hidden="1" x14ac:dyDescent="0.25">
      <c r="A720" s="13" t="s">
        <v>1443</v>
      </c>
      <c r="B720" t="s">
        <v>1444</v>
      </c>
      <c r="C720" s="11">
        <v>339.34</v>
      </c>
      <c r="D720" s="11">
        <v>400</v>
      </c>
      <c r="E720" s="11">
        <v>400</v>
      </c>
      <c r="F720" s="11">
        <v>-61</v>
      </c>
      <c r="H720" s="3" t="str">
        <f t="shared" si="11"/>
        <v>39901</v>
      </c>
    </row>
    <row r="721" spans="1:8" hidden="1" x14ac:dyDescent="0.25">
      <c r="A721" s="13" t="s">
        <v>1445</v>
      </c>
      <c r="B721" t="s">
        <v>1446</v>
      </c>
      <c r="C721" s="11">
        <v>0</v>
      </c>
      <c r="D721" s="11">
        <v>1000</v>
      </c>
      <c r="E721" s="11">
        <v>1000</v>
      </c>
      <c r="F721" s="11">
        <v>-1000</v>
      </c>
      <c r="H721" s="3" t="str">
        <f t="shared" si="11"/>
        <v>39901</v>
      </c>
    </row>
    <row r="722" spans="1:8" hidden="1" x14ac:dyDescent="0.25">
      <c r="A722" s="13" t="s">
        <v>1447</v>
      </c>
      <c r="B722" t="s">
        <v>1448</v>
      </c>
      <c r="C722" s="11">
        <v>0</v>
      </c>
      <c r="D722" s="11">
        <v>0</v>
      </c>
      <c r="E722" s="11">
        <v>0</v>
      </c>
      <c r="F722" s="11">
        <v>0</v>
      </c>
      <c r="H722" s="3" t="str">
        <f t="shared" si="11"/>
        <v>39901</v>
      </c>
    </row>
    <row r="723" spans="1:8" hidden="1" x14ac:dyDescent="0.25">
      <c r="A723" s="13" t="s">
        <v>1449</v>
      </c>
      <c r="B723" t="s">
        <v>1450</v>
      </c>
      <c r="C723" s="11">
        <v>723.59</v>
      </c>
      <c r="D723" s="11">
        <v>300</v>
      </c>
      <c r="E723" s="11">
        <v>300</v>
      </c>
      <c r="F723" s="11">
        <v>424</v>
      </c>
      <c r="H723" s="3" t="str">
        <f t="shared" si="11"/>
        <v>39901</v>
      </c>
    </row>
    <row r="724" spans="1:8" hidden="1" x14ac:dyDescent="0.25">
      <c r="A724" s="13" t="s">
        <v>1451</v>
      </c>
      <c r="B724" t="s">
        <v>1452</v>
      </c>
      <c r="C724" s="11">
        <v>0</v>
      </c>
      <c r="D724" s="11">
        <v>1000</v>
      </c>
      <c r="E724" s="11">
        <v>1000</v>
      </c>
      <c r="F724" s="11">
        <v>-1000</v>
      </c>
      <c r="H724" s="3" t="str">
        <f t="shared" si="11"/>
        <v>39901</v>
      </c>
    </row>
    <row r="725" spans="1:8" hidden="1" x14ac:dyDescent="0.25">
      <c r="A725" s="13" t="s">
        <v>1453</v>
      </c>
      <c r="B725" t="s">
        <v>1454</v>
      </c>
      <c r="C725" s="11">
        <v>1088</v>
      </c>
      <c r="D725" s="11">
        <v>500</v>
      </c>
      <c r="E725" s="11">
        <v>500</v>
      </c>
      <c r="F725" s="11">
        <v>588</v>
      </c>
      <c r="H725" s="3" t="str">
        <f t="shared" si="11"/>
        <v>39901</v>
      </c>
    </row>
    <row r="726" spans="1:8" hidden="1" x14ac:dyDescent="0.25">
      <c r="A726" s="13" t="s">
        <v>1455</v>
      </c>
      <c r="B726" t="s">
        <v>1456</v>
      </c>
      <c r="C726" s="11">
        <v>0</v>
      </c>
      <c r="D726" s="11">
        <v>0</v>
      </c>
      <c r="E726" s="11">
        <v>0</v>
      </c>
      <c r="F726" s="11">
        <v>0</v>
      </c>
      <c r="H726" s="3" t="str">
        <f t="shared" si="11"/>
        <v>39901</v>
      </c>
    </row>
    <row r="727" spans="1:8" hidden="1" x14ac:dyDescent="0.25">
      <c r="A727" s="13" t="s">
        <v>1457</v>
      </c>
      <c r="B727" t="s">
        <v>1458</v>
      </c>
      <c r="C727" s="11">
        <v>0</v>
      </c>
      <c r="D727" s="11">
        <v>0</v>
      </c>
      <c r="E727" s="11">
        <v>0</v>
      </c>
      <c r="F727" s="11">
        <v>0</v>
      </c>
      <c r="H727" s="3" t="str">
        <f t="shared" si="11"/>
        <v>39901</v>
      </c>
    </row>
    <row r="728" spans="1:8" hidden="1" x14ac:dyDescent="0.25">
      <c r="A728" s="13" t="s">
        <v>1459</v>
      </c>
      <c r="B728" t="s">
        <v>1460</v>
      </c>
      <c r="C728" s="11">
        <v>0</v>
      </c>
      <c r="D728" s="11">
        <v>0</v>
      </c>
      <c r="E728" s="11">
        <v>0</v>
      </c>
      <c r="F728" s="11">
        <v>0</v>
      </c>
      <c r="H728" s="3" t="str">
        <f t="shared" si="11"/>
        <v>39901</v>
      </c>
    </row>
    <row r="729" spans="1:8" hidden="1" x14ac:dyDescent="0.25">
      <c r="A729" s="13" t="s">
        <v>1461</v>
      </c>
      <c r="B729" t="s">
        <v>1462</v>
      </c>
      <c r="C729" s="11">
        <v>0</v>
      </c>
      <c r="D729" s="11">
        <v>0</v>
      </c>
      <c r="E729" s="11">
        <v>0</v>
      </c>
      <c r="F729" s="11">
        <v>0</v>
      </c>
      <c r="H729" s="3" t="str">
        <f t="shared" si="11"/>
        <v>39901</v>
      </c>
    </row>
    <row r="730" spans="1:8" hidden="1" x14ac:dyDescent="0.25">
      <c r="A730" s="13" t="s">
        <v>1463</v>
      </c>
      <c r="B730" t="s">
        <v>1464</v>
      </c>
      <c r="C730" s="11">
        <v>0</v>
      </c>
      <c r="D730" s="11">
        <v>0</v>
      </c>
      <c r="E730" s="11">
        <v>0</v>
      </c>
      <c r="F730" s="11">
        <v>0</v>
      </c>
      <c r="H730" s="3" t="str">
        <f t="shared" si="11"/>
        <v>39901</v>
      </c>
    </row>
    <row r="731" spans="1:8" hidden="1" x14ac:dyDescent="0.25">
      <c r="A731" s="13" t="s">
        <v>1465</v>
      </c>
      <c r="B731" t="s">
        <v>1466</v>
      </c>
      <c r="C731" s="11">
        <v>0</v>
      </c>
      <c r="D731" s="11">
        <v>0</v>
      </c>
      <c r="E731" s="11">
        <v>0</v>
      </c>
      <c r="F731" s="11">
        <v>0</v>
      </c>
      <c r="H731" s="3" t="str">
        <f t="shared" si="11"/>
        <v>39901</v>
      </c>
    </row>
    <row r="732" spans="1:8" hidden="1" x14ac:dyDescent="0.25">
      <c r="A732" s="13" t="s">
        <v>1467</v>
      </c>
      <c r="B732" t="s">
        <v>1468</v>
      </c>
      <c r="C732" s="11">
        <v>0</v>
      </c>
      <c r="D732" s="11">
        <v>0</v>
      </c>
      <c r="E732" s="11">
        <v>0</v>
      </c>
      <c r="F732" s="11">
        <v>0</v>
      </c>
      <c r="H732" s="3" t="str">
        <f t="shared" si="11"/>
        <v>39901</v>
      </c>
    </row>
    <row r="733" spans="1:8" hidden="1" x14ac:dyDescent="0.25">
      <c r="A733" s="13" t="s">
        <v>1469</v>
      </c>
      <c r="B733" t="s">
        <v>1470</v>
      </c>
      <c r="C733" s="11">
        <v>0</v>
      </c>
      <c r="D733" s="11">
        <v>0</v>
      </c>
      <c r="E733" s="11">
        <v>0</v>
      </c>
      <c r="F733" s="11">
        <v>0</v>
      </c>
      <c r="H733" s="3" t="str">
        <f t="shared" si="11"/>
        <v>39901</v>
      </c>
    </row>
    <row r="734" spans="1:8" hidden="1" x14ac:dyDescent="0.25">
      <c r="A734" s="13" t="s">
        <v>1471</v>
      </c>
      <c r="B734" t="s">
        <v>1472</v>
      </c>
      <c r="C734" s="11">
        <v>2241.42</v>
      </c>
      <c r="D734" s="11">
        <v>800</v>
      </c>
      <c r="E734" s="11">
        <v>800</v>
      </c>
      <c r="F734" s="11">
        <v>1441</v>
      </c>
      <c r="H734" s="3" t="str">
        <f t="shared" si="11"/>
        <v>39901</v>
      </c>
    </row>
    <row r="735" spans="1:8" hidden="1" x14ac:dyDescent="0.25">
      <c r="A735" s="13" t="s">
        <v>1473</v>
      </c>
      <c r="B735" t="s">
        <v>1474</v>
      </c>
      <c r="C735" s="11">
        <v>5597.45</v>
      </c>
      <c r="D735" s="11">
        <v>4400</v>
      </c>
      <c r="E735" s="11">
        <v>5600</v>
      </c>
      <c r="F735" s="11">
        <v>-3</v>
      </c>
      <c r="H735" s="3" t="str">
        <f t="shared" si="11"/>
        <v>39901</v>
      </c>
    </row>
    <row r="736" spans="1:8" hidden="1" x14ac:dyDescent="0.25">
      <c r="A736" s="13" t="s">
        <v>1475</v>
      </c>
      <c r="B736" t="s">
        <v>1476</v>
      </c>
      <c r="C736" s="11">
        <v>913.94</v>
      </c>
      <c r="D736" s="11">
        <v>0</v>
      </c>
      <c r="E736" s="11">
        <v>0</v>
      </c>
      <c r="F736" s="11">
        <v>914</v>
      </c>
      <c r="H736" s="3" t="str">
        <f t="shared" si="11"/>
        <v>39901</v>
      </c>
    </row>
    <row r="737" spans="1:8" hidden="1" x14ac:dyDescent="0.25">
      <c r="A737" s="13" t="s">
        <v>1477</v>
      </c>
      <c r="B737" t="s">
        <v>1478</v>
      </c>
      <c r="C737" s="11">
        <v>61.61</v>
      </c>
      <c r="D737" s="11">
        <v>0</v>
      </c>
      <c r="E737" s="11">
        <v>0</v>
      </c>
      <c r="F737" s="11">
        <v>62</v>
      </c>
      <c r="H737" s="3" t="str">
        <f t="shared" si="11"/>
        <v>39901</v>
      </c>
    </row>
    <row r="738" spans="1:8" hidden="1" x14ac:dyDescent="0.25">
      <c r="A738" s="13" t="s">
        <v>1479</v>
      </c>
      <c r="B738" t="s">
        <v>1480</v>
      </c>
      <c r="C738" s="11">
        <v>0</v>
      </c>
      <c r="D738" s="11">
        <v>0</v>
      </c>
      <c r="E738" s="11">
        <v>0</v>
      </c>
      <c r="F738" s="11">
        <v>0</v>
      </c>
      <c r="H738" s="3" t="str">
        <f t="shared" si="11"/>
        <v>39901</v>
      </c>
    </row>
    <row r="739" spans="1:8" hidden="1" x14ac:dyDescent="0.25">
      <c r="A739" s="13" t="s">
        <v>1481</v>
      </c>
      <c r="B739" t="s">
        <v>1482</v>
      </c>
      <c r="C739" s="11">
        <v>667.46</v>
      </c>
      <c r="D739" s="11">
        <v>400</v>
      </c>
      <c r="E739" s="11">
        <v>400</v>
      </c>
      <c r="F739" s="11">
        <v>267</v>
      </c>
      <c r="H739" s="3" t="str">
        <f t="shared" si="11"/>
        <v>39901</v>
      </c>
    </row>
    <row r="740" spans="1:8" hidden="1" x14ac:dyDescent="0.25">
      <c r="A740" s="13" t="s">
        <v>1483</v>
      </c>
      <c r="B740" t="s">
        <v>1484</v>
      </c>
      <c r="C740" s="11">
        <v>299</v>
      </c>
      <c r="D740" s="11">
        <v>1500</v>
      </c>
      <c r="E740" s="11">
        <v>1500</v>
      </c>
      <c r="F740" s="11">
        <v>-1201</v>
      </c>
      <c r="H740" s="3" t="str">
        <f t="shared" si="11"/>
        <v>39901</v>
      </c>
    </row>
    <row r="741" spans="1:8" hidden="1" x14ac:dyDescent="0.25">
      <c r="A741" s="13" t="s">
        <v>1485</v>
      </c>
      <c r="B741" t="s">
        <v>1486</v>
      </c>
      <c r="C741" s="11">
        <v>0</v>
      </c>
      <c r="D741" s="11">
        <v>0</v>
      </c>
      <c r="E741" s="11">
        <v>0</v>
      </c>
      <c r="F741" s="11">
        <v>0</v>
      </c>
      <c r="H741" s="3" t="str">
        <f t="shared" si="11"/>
        <v>39901</v>
      </c>
    </row>
    <row r="742" spans="1:8" hidden="1" x14ac:dyDescent="0.25">
      <c r="A742" s="13" t="s">
        <v>1487</v>
      </c>
      <c r="B742" t="s">
        <v>1488</v>
      </c>
      <c r="C742" s="11">
        <v>15204.55</v>
      </c>
      <c r="D742" s="11">
        <v>11500</v>
      </c>
      <c r="E742" s="11">
        <v>12700</v>
      </c>
      <c r="F742" s="11">
        <v>2505</v>
      </c>
      <c r="H742" s="3" t="str">
        <f t="shared" si="11"/>
        <v>39901</v>
      </c>
    </row>
    <row r="743" spans="1:8" hidden="1" x14ac:dyDescent="0.25">
      <c r="A743" s="13" t="s">
        <v>1489</v>
      </c>
      <c r="B743" t="s">
        <v>1490</v>
      </c>
      <c r="C743" s="11">
        <v>14019.53</v>
      </c>
      <c r="D743" s="11">
        <v>12500</v>
      </c>
      <c r="E743" s="11">
        <v>13300</v>
      </c>
      <c r="F743" s="11">
        <v>720</v>
      </c>
      <c r="H743" s="3" t="str">
        <f t="shared" si="11"/>
        <v>39901</v>
      </c>
    </row>
    <row r="744" spans="1:8" hidden="1" x14ac:dyDescent="0.25">
      <c r="A744" s="13" t="s">
        <v>1491</v>
      </c>
      <c r="B744" t="s">
        <v>1492</v>
      </c>
      <c r="C744" s="11">
        <v>0</v>
      </c>
      <c r="D744" s="11">
        <v>0</v>
      </c>
      <c r="E744" s="11">
        <v>0</v>
      </c>
      <c r="F744" s="11">
        <v>0</v>
      </c>
      <c r="H744" s="3" t="str">
        <f t="shared" si="11"/>
        <v>39901</v>
      </c>
    </row>
    <row r="745" spans="1:8" hidden="1" x14ac:dyDescent="0.25">
      <c r="A745" s="13" t="s">
        <v>1493</v>
      </c>
      <c r="B745" t="s">
        <v>1494</v>
      </c>
      <c r="C745" s="11">
        <v>4165.93</v>
      </c>
      <c r="D745" s="11">
        <v>6200</v>
      </c>
      <c r="E745" s="11">
        <v>6700</v>
      </c>
      <c r="F745" s="11">
        <v>-2534</v>
      </c>
      <c r="H745" s="3" t="str">
        <f t="shared" si="11"/>
        <v>39901</v>
      </c>
    </row>
    <row r="746" spans="1:8" hidden="1" x14ac:dyDescent="0.25">
      <c r="A746" s="13" t="s">
        <v>1495</v>
      </c>
      <c r="B746" t="s">
        <v>1496</v>
      </c>
      <c r="C746" s="11">
        <v>819.6</v>
      </c>
      <c r="D746" s="11">
        <v>900</v>
      </c>
      <c r="E746" s="11">
        <v>500</v>
      </c>
      <c r="F746" s="11">
        <v>320</v>
      </c>
      <c r="H746" s="3" t="str">
        <f t="shared" si="11"/>
        <v>39901</v>
      </c>
    </row>
    <row r="747" spans="1:8" hidden="1" x14ac:dyDescent="0.25">
      <c r="A747" s="13" t="s">
        <v>1497</v>
      </c>
      <c r="B747" t="s">
        <v>1498</v>
      </c>
      <c r="C747" s="11">
        <v>316.29000000000002</v>
      </c>
      <c r="D747" s="11">
        <v>1000</v>
      </c>
      <c r="E747" s="11">
        <v>900</v>
      </c>
      <c r="F747" s="11">
        <v>-584</v>
      </c>
      <c r="H747" s="3" t="str">
        <f t="shared" si="11"/>
        <v>39901</v>
      </c>
    </row>
    <row r="748" spans="1:8" hidden="1" x14ac:dyDescent="0.25">
      <c r="A748" s="13" t="s">
        <v>1499</v>
      </c>
      <c r="B748" t="s">
        <v>1500</v>
      </c>
      <c r="C748" s="11">
        <v>81567.429999999993</v>
      </c>
      <c r="D748" s="11">
        <v>0</v>
      </c>
      <c r="E748" s="11">
        <v>0</v>
      </c>
      <c r="F748" s="11">
        <v>81568</v>
      </c>
      <c r="H748" s="3" t="str">
        <f t="shared" si="11"/>
        <v>39901</v>
      </c>
    </row>
    <row r="749" spans="1:8" hidden="1" x14ac:dyDescent="0.25">
      <c r="A749" s="13" t="s">
        <v>1501</v>
      </c>
      <c r="B749" t="s">
        <v>1502</v>
      </c>
      <c r="C749" s="11">
        <v>0</v>
      </c>
      <c r="D749" s="11">
        <v>0</v>
      </c>
      <c r="E749" s="11">
        <v>0</v>
      </c>
      <c r="F749" s="11">
        <v>0</v>
      </c>
      <c r="H749" s="3" t="str">
        <f t="shared" si="11"/>
        <v>39901</v>
      </c>
    </row>
    <row r="750" spans="1:8" hidden="1" x14ac:dyDescent="0.25">
      <c r="A750" s="13" t="s">
        <v>1503</v>
      </c>
      <c r="B750" t="s">
        <v>1504</v>
      </c>
      <c r="C750" s="11">
        <v>0</v>
      </c>
      <c r="D750" s="11">
        <v>0</v>
      </c>
      <c r="E750" s="11">
        <v>0</v>
      </c>
      <c r="F750" s="11">
        <v>0</v>
      </c>
      <c r="H750" s="3" t="str">
        <f t="shared" si="11"/>
        <v>39901</v>
      </c>
    </row>
    <row r="751" spans="1:8" hidden="1" x14ac:dyDescent="0.25">
      <c r="A751" s="13" t="s">
        <v>1505</v>
      </c>
      <c r="B751" t="s">
        <v>1506</v>
      </c>
      <c r="C751" s="11">
        <v>0</v>
      </c>
      <c r="D751" s="11">
        <v>0</v>
      </c>
      <c r="E751" s="11">
        <v>0</v>
      </c>
      <c r="F751" s="11">
        <v>0</v>
      </c>
      <c r="H751" s="3" t="str">
        <f t="shared" si="11"/>
        <v>39901</v>
      </c>
    </row>
    <row r="752" spans="1:8" hidden="1" x14ac:dyDescent="0.25">
      <c r="A752" s="13" t="s">
        <v>1507</v>
      </c>
      <c r="B752" t="s">
        <v>1508</v>
      </c>
      <c r="C752" s="11">
        <v>0</v>
      </c>
      <c r="D752" s="11">
        <v>0</v>
      </c>
      <c r="E752" s="11">
        <v>0</v>
      </c>
      <c r="F752" s="11">
        <v>0</v>
      </c>
      <c r="H752" s="3" t="str">
        <f t="shared" si="11"/>
        <v>39901</v>
      </c>
    </row>
    <row r="753" spans="1:8" hidden="1" x14ac:dyDescent="0.25">
      <c r="A753" s="13" t="s">
        <v>1509</v>
      </c>
      <c r="B753" t="s">
        <v>1510</v>
      </c>
      <c r="C753" s="11">
        <v>-530578.11</v>
      </c>
      <c r="D753" s="11">
        <v>-437700</v>
      </c>
      <c r="E753" s="11">
        <v>-464600</v>
      </c>
      <c r="F753" s="11">
        <v>-65978</v>
      </c>
      <c r="H753" s="3" t="str">
        <f t="shared" si="11"/>
        <v>39901</v>
      </c>
    </row>
    <row r="754" spans="1:8" hidden="1" x14ac:dyDescent="0.25">
      <c r="A754" s="13" t="s">
        <v>1511</v>
      </c>
      <c r="B754" t="s">
        <v>1512</v>
      </c>
      <c r="C754" s="11">
        <v>0</v>
      </c>
      <c r="D754" s="11">
        <v>0</v>
      </c>
      <c r="E754" s="11">
        <v>0</v>
      </c>
      <c r="F754" s="11">
        <v>0</v>
      </c>
      <c r="H754" s="3" t="str">
        <f t="shared" si="11"/>
        <v>39901</v>
      </c>
    </row>
    <row r="755" spans="1:8" hidden="1" x14ac:dyDescent="0.25">
      <c r="A755" s="13" t="s">
        <v>1513</v>
      </c>
      <c r="B755" t="s">
        <v>1514</v>
      </c>
      <c r="C755" s="11">
        <v>124529.9</v>
      </c>
      <c r="D755" s="11">
        <v>148400</v>
      </c>
      <c r="E755" s="11">
        <v>117500</v>
      </c>
      <c r="F755" s="11">
        <v>7030</v>
      </c>
      <c r="H755" s="3" t="str">
        <f t="shared" si="11"/>
        <v>39902</v>
      </c>
    </row>
    <row r="756" spans="1:8" hidden="1" x14ac:dyDescent="0.25">
      <c r="A756" s="13" t="s">
        <v>1515</v>
      </c>
      <c r="B756" t="s">
        <v>1516</v>
      </c>
      <c r="C756" s="11">
        <v>17</v>
      </c>
      <c r="D756" s="11">
        <v>0</v>
      </c>
      <c r="E756" s="11">
        <v>0</v>
      </c>
      <c r="F756" s="11">
        <v>17</v>
      </c>
      <c r="H756" s="3" t="str">
        <f t="shared" si="11"/>
        <v>39902</v>
      </c>
    </row>
    <row r="757" spans="1:8" hidden="1" x14ac:dyDescent="0.25">
      <c r="A757" s="13" t="s">
        <v>1517</v>
      </c>
      <c r="B757" t="s">
        <v>1518</v>
      </c>
      <c r="C757" s="11">
        <v>6900</v>
      </c>
      <c r="D757" s="11">
        <v>6900</v>
      </c>
      <c r="E757" s="11">
        <v>6900</v>
      </c>
      <c r="F757" s="11">
        <v>0</v>
      </c>
      <c r="H757" s="3" t="str">
        <f t="shared" si="11"/>
        <v>39902</v>
      </c>
    </row>
    <row r="758" spans="1:8" hidden="1" x14ac:dyDescent="0.25">
      <c r="A758" s="13" t="s">
        <v>1519</v>
      </c>
      <c r="B758" t="s">
        <v>1520</v>
      </c>
      <c r="C758" s="11">
        <v>0</v>
      </c>
      <c r="D758" s="11">
        <v>0</v>
      </c>
      <c r="E758" s="11">
        <v>0</v>
      </c>
      <c r="F758" s="11">
        <v>0</v>
      </c>
      <c r="H758" s="3" t="str">
        <f t="shared" si="11"/>
        <v>39902</v>
      </c>
    </row>
    <row r="759" spans="1:8" hidden="1" x14ac:dyDescent="0.25">
      <c r="A759" s="13" t="s">
        <v>1521</v>
      </c>
      <c r="B759" t="s">
        <v>1522</v>
      </c>
      <c r="C759" s="11">
        <v>0</v>
      </c>
      <c r="D759" s="11">
        <v>0</v>
      </c>
      <c r="E759" s="11">
        <v>0</v>
      </c>
      <c r="F759" s="11">
        <v>0</v>
      </c>
      <c r="H759" s="3" t="str">
        <f t="shared" si="11"/>
        <v>39902</v>
      </c>
    </row>
    <row r="760" spans="1:8" hidden="1" x14ac:dyDescent="0.25">
      <c r="A760" s="13" t="s">
        <v>1523</v>
      </c>
      <c r="B760" t="s">
        <v>1524</v>
      </c>
      <c r="C760" s="11">
        <v>10213.450000000001</v>
      </c>
      <c r="D760" s="11">
        <v>0</v>
      </c>
      <c r="E760" s="11">
        <v>0</v>
      </c>
      <c r="F760" s="11">
        <v>10213</v>
      </c>
      <c r="H760" s="3" t="str">
        <f t="shared" si="11"/>
        <v>39902</v>
      </c>
    </row>
    <row r="761" spans="1:8" hidden="1" x14ac:dyDescent="0.25">
      <c r="A761" s="13" t="s">
        <v>1525</v>
      </c>
      <c r="B761" t="s">
        <v>1526</v>
      </c>
      <c r="C761" s="11">
        <v>0</v>
      </c>
      <c r="D761" s="11">
        <v>0</v>
      </c>
      <c r="E761" s="11">
        <v>0</v>
      </c>
      <c r="F761" s="11">
        <v>0</v>
      </c>
      <c r="H761" s="3" t="str">
        <f t="shared" si="11"/>
        <v>39902</v>
      </c>
    </row>
    <row r="762" spans="1:8" hidden="1" x14ac:dyDescent="0.25">
      <c r="A762" s="13" t="s">
        <v>1527</v>
      </c>
      <c r="B762" t="s">
        <v>1528</v>
      </c>
      <c r="C762" s="11">
        <v>-60</v>
      </c>
      <c r="D762" s="11">
        <v>0</v>
      </c>
      <c r="E762" s="11">
        <v>0</v>
      </c>
      <c r="F762" s="11">
        <v>-60</v>
      </c>
      <c r="H762" s="3" t="str">
        <f t="shared" si="11"/>
        <v>39902</v>
      </c>
    </row>
    <row r="763" spans="1:8" hidden="1" x14ac:dyDescent="0.25">
      <c r="A763" s="13" t="s">
        <v>1529</v>
      </c>
      <c r="B763" t="s">
        <v>1530</v>
      </c>
      <c r="C763" s="11">
        <v>0</v>
      </c>
      <c r="D763" s="11">
        <v>0</v>
      </c>
      <c r="E763" s="11">
        <v>0</v>
      </c>
      <c r="F763" s="11">
        <v>0</v>
      </c>
      <c r="H763" s="3" t="str">
        <f t="shared" si="11"/>
        <v>39902</v>
      </c>
    </row>
    <row r="764" spans="1:8" hidden="1" x14ac:dyDescent="0.25">
      <c r="A764" s="13" t="s">
        <v>1531</v>
      </c>
      <c r="B764" t="s">
        <v>1532</v>
      </c>
      <c r="C764" s="11">
        <v>1027.19</v>
      </c>
      <c r="D764" s="11">
        <v>5500</v>
      </c>
      <c r="E764" s="11">
        <v>5500</v>
      </c>
      <c r="F764" s="11">
        <v>-4472</v>
      </c>
      <c r="H764" s="3" t="str">
        <f t="shared" si="11"/>
        <v>39902</v>
      </c>
    </row>
    <row r="765" spans="1:8" hidden="1" x14ac:dyDescent="0.25">
      <c r="A765" s="13" t="s">
        <v>1533</v>
      </c>
      <c r="B765" t="s">
        <v>1534</v>
      </c>
      <c r="C765" s="11">
        <v>252.97</v>
      </c>
      <c r="D765" s="11">
        <v>500</v>
      </c>
      <c r="E765" s="11">
        <v>500</v>
      </c>
      <c r="F765" s="11">
        <v>-247</v>
      </c>
      <c r="H765" s="3" t="str">
        <f t="shared" si="11"/>
        <v>39902</v>
      </c>
    </row>
    <row r="766" spans="1:8" hidden="1" x14ac:dyDescent="0.25">
      <c r="A766" s="13" t="s">
        <v>1535</v>
      </c>
      <c r="B766" t="s">
        <v>1536</v>
      </c>
      <c r="C766" s="11">
        <v>10271.73</v>
      </c>
      <c r="D766" s="11">
        <v>200</v>
      </c>
      <c r="E766" s="11">
        <v>9300</v>
      </c>
      <c r="F766" s="11">
        <v>972</v>
      </c>
      <c r="H766" s="3" t="str">
        <f t="shared" si="11"/>
        <v>39902</v>
      </c>
    </row>
    <row r="767" spans="1:8" hidden="1" x14ac:dyDescent="0.25">
      <c r="A767" s="13" t="s">
        <v>1537</v>
      </c>
      <c r="B767" t="s">
        <v>1538</v>
      </c>
      <c r="C767" s="11">
        <v>424.6</v>
      </c>
      <c r="D767" s="11">
        <v>200</v>
      </c>
      <c r="E767" s="11">
        <v>200</v>
      </c>
      <c r="F767" s="11">
        <v>225</v>
      </c>
      <c r="H767" s="3" t="str">
        <f t="shared" si="11"/>
        <v>39902</v>
      </c>
    </row>
    <row r="768" spans="1:8" hidden="1" x14ac:dyDescent="0.25">
      <c r="A768" s="13" t="s">
        <v>1539</v>
      </c>
      <c r="B768" t="s">
        <v>1540</v>
      </c>
      <c r="C768" s="11">
        <v>547.1</v>
      </c>
      <c r="D768" s="11">
        <v>0</v>
      </c>
      <c r="E768" s="11">
        <v>0</v>
      </c>
      <c r="F768" s="11">
        <v>547</v>
      </c>
      <c r="H768" s="3" t="str">
        <f t="shared" si="11"/>
        <v>39902</v>
      </c>
    </row>
    <row r="769" spans="1:8" hidden="1" x14ac:dyDescent="0.25">
      <c r="A769" s="13" t="s">
        <v>1541</v>
      </c>
      <c r="B769" t="s">
        <v>1542</v>
      </c>
      <c r="C769" s="11">
        <v>20317.57</v>
      </c>
      <c r="D769" s="11">
        <v>0</v>
      </c>
      <c r="E769" s="11">
        <v>10000</v>
      </c>
      <c r="F769" s="11">
        <v>10318</v>
      </c>
      <c r="H769" s="3" t="str">
        <f t="shared" si="11"/>
        <v>39902</v>
      </c>
    </row>
    <row r="770" spans="1:8" hidden="1" x14ac:dyDescent="0.25">
      <c r="A770" s="13" t="s">
        <v>1543</v>
      </c>
      <c r="B770" t="s">
        <v>1544</v>
      </c>
      <c r="C770" s="11">
        <v>0</v>
      </c>
      <c r="D770" s="11">
        <v>0</v>
      </c>
      <c r="E770" s="11">
        <v>0</v>
      </c>
      <c r="F770" s="11">
        <v>0</v>
      </c>
      <c r="H770" s="3" t="str">
        <f t="shared" si="11"/>
        <v>39902</v>
      </c>
    </row>
    <row r="771" spans="1:8" hidden="1" x14ac:dyDescent="0.25">
      <c r="A771" s="13" t="s">
        <v>1545</v>
      </c>
      <c r="B771" t="s">
        <v>1546</v>
      </c>
      <c r="C771" s="11">
        <v>8291.81</v>
      </c>
      <c r="D771" s="11">
        <v>4000</v>
      </c>
      <c r="E771" s="11">
        <v>8000</v>
      </c>
      <c r="F771" s="11">
        <v>292</v>
      </c>
      <c r="H771" s="3" t="str">
        <f t="shared" si="11"/>
        <v>39902</v>
      </c>
    </row>
    <row r="772" spans="1:8" hidden="1" x14ac:dyDescent="0.25">
      <c r="A772" s="13" t="s">
        <v>1547</v>
      </c>
      <c r="B772" t="s">
        <v>1548</v>
      </c>
      <c r="C772" s="11">
        <v>127.76</v>
      </c>
      <c r="D772" s="11">
        <v>600</v>
      </c>
      <c r="E772" s="11">
        <v>600</v>
      </c>
      <c r="F772" s="11">
        <v>-472</v>
      </c>
      <c r="H772" s="3" t="str">
        <f t="shared" si="11"/>
        <v>39902</v>
      </c>
    </row>
    <row r="773" spans="1:8" hidden="1" x14ac:dyDescent="0.25">
      <c r="A773" s="13" t="s">
        <v>1549</v>
      </c>
      <c r="B773" t="s">
        <v>1550</v>
      </c>
      <c r="C773" s="11">
        <v>0</v>
      </c>
      <c r="D773" s="11">
        <v>0</v>
      </c>
      <c r="E773" s="11">
        <v>0</v>
      </c>
      <c r="F773" s="11">
        <v>0</v>
      </c>
      <c r="H773" s="3" t="str">
        <f t="shared" si="11"/>
        <v>39902</v>
      </c>
    </row>
    <row r="774" spans="1:8" hidden="1" x14ac:dyDescent="0.25">
      <c r="A774" s="13" t="s">
        <v>1551</v>
      </c>
      <c r="B774" t="s">
        <v>1552</v>
      </c>
      <c r="C774" s="11">
        <v>7050.16</v>
      </c>
      <c r="D774" s="11">
        <v>3300</v>
      </c>
      <c r="E774" s="11">
        <v>3300</v>
      </c>
      <c r="F774" s="11">
        <v>3751</v>
      </c>
      <c r="H774" s="3" t="str">
        <f t="shared" si="11"/>
        <v>39902</v>
      </c>
    </row>
    <row r="775" spans="1:8" hidden="1" x14ac:dyDescent="0.25">
      <c r="A775" s="13" t="s">
        <v>1553</v>
      </c>
      <c r="B775" t="s">
        <v>1554</v>
      </c>
      <c r="C775" s="11">
        <v>1064</v>
      </c>
      <c r="D775" s="11">
        <v>500</v>
      </c>
      <c r="E775" s="11">
        <v>500</v>
      </c>
      <c r="F775" s="11">
        <v>564</v>
      </c>
      <c r="H775" s="3" t="str">
        <f t="shared" si="11"/>
        <v>39902</v>
      </c>
    </row>
    <row r="776" spans="1:8" hidden="1" x14ac:dyDescent="0.25">
      <c r="A776" s="13" t="s">
        <v>1555</v>
      </c>
      <c r="B776" t="s">
        <v>1556</v>
      </c>
      <c r="C776" s="11">
        <v>12381.34</v>
      </c>
      <c r="D776" s="11">
        <v>10000</v>
      </c>
      <c r="E776" s="11">
        <v>10000</v>
      </c>
      <c r="F776" s="11">
        <v>2381</v>
      </c>
      <c r="H776" s="3" t="str">
        <f t="shared" si="11"/>
        <v>39902</v>
      </c>
    </row>
    <row r="777" spans="1:8" hidden="1" x14ac:dyDescent="0.25">
      <c r="A777" s="13" t="s">
        <v>1557</v>
      </c>
      <c r="B777" t="s">
        <v>1558</v>
      </c>
      <c r="C777" s="11">
        <v>1190</v>
      </c>
      <c r="D777" s="11">
        <v>0</v>
      </c>
      <c r="E777" s="11">
        <v>0</v>
      </c>
      <c r="F777" s="11">
        <v>1190</v>
      </c>
      <c r="H777" s="3" t="str">
        <f t="shared" si="11"/>
        <v>39902</v>
      </c>
    </row>
    <row r="778" spans="1:8" hidden="1" x14ac:dyDescent="0.25">
      <c r="A778" s="13" t="s">
        <v>1559</v>
      </c>
      <c r="B778" t="s">
        <v>1560</v>
      </c>
      <c r="C778" s="11">
        <v>97.5</v>
      </c>
      <c r="D778" s="11">
        <v>800</v>
      </c>
      <c r="E778" s="11">
        <v>800</v>
      </c>
      <c r="F778" s="11">
        <v>-702</v>
      </c>
      <c r="H778" s="3" t="str">
        <f t="shared" ref="H778:H841" si="12">LEFT(A778,5)</f>
        <v>39902</v>
      </c>
    </row>
    <row r="779" spans="1:8" hidden="1" x14ac:dyDescent="0.25">
      <c r="A779" s="13" t="s">
        <v>1561</v>
      </c>
      <c r="B779" t="s">
        <v>1562</v>
      </c>
      <c r="C779" s="11">
        <v>7658.5</v>
      </c>
      <c r="D779" s="11">
        <v>0</v>
      </c>
      <c r="E779" s="11">
        <v>0</v>
      </c>
      <c r="F779" s="11">
        <v>7659</v>
      </c>
      <c r="H779" s="3" t="str">
        <f t="shared" si="12"/>
        <v>39902</v>
      </c>
    </row>
    <row r="780" spans="1:8" hidden="1" x14ac:dyDescent="0.25">
      <c r="A780" s="13" t="s">
        <v>1563</v>
      </c>
      <c r="B780" t="s">
        <v>1564</v>
      </c>
      <c r="C780" s="11">
        <v>3810.88</v>
      </c>
      <c r="D780" s="11">
        <v>0</v>
      </c>
      <c r="E780" s="11">
        <v>4500</v>
      </c>
      <c r="F780" s="11">
        <v>-689</v>
      </c>
      <c r="H780" s="3" t="str">
        <f t="shared" si="12"/>
        <v>39902</v>
      </c>
    </row>
    <row r="781" spans="1:8" hidden="1" x14ac:dyDescent="0.25">
      <c r="A781" s="13" t="s">
        <v>1565</v>
      </c>
      <c r="B781" t="s">
        <v>1566</v>
      </c>
      <c r="C781" s="11">
        <v>0</v>
      </c>
      <c r="D781" s="11">
        <v>0</v>
      </c>
      <c r="E781" s="11">
        <v>0</v>
      </c>
      <c r="F781" s="11">
        <v>0</v>
      </c>
      <c r="H781" s="3" t="str">
        <f t="shared" si="12"/>
        <v>39902</v>
      </c>
    </row>
    <row r="782" spans="1:8" hidden="1" x14ac:dyDescent="0.25">
      <c r="A782" s="13" t="s">
        <v>1567</v>
      </c>
      <c r="B782" t="s">
        <v>1568</v>
      </c>
      <c r="C782" s="11">
        <v>0</v>
      </c>
      <c r="D782" s="11">
        <v>0</v>
      </c>
      <c r="E782" s="11">
        <v>0</v>
      </c>
      <c r="F782" s="11">
        <v>0</v>
      </c>
      <c r="H782" s="3" t="str">
        <f t="shared" si="12"/>
        <v>39902</v>
      </c>
    </row>
    <row r="783" spans="1:8" hidden="1" x14ac:dyDescent="0.25">
      <c r="A783" s="13" t="s">
        <v>1569</v>
      </c>
      <c r="B783" t="s">
        <v>1570</v>
      </c>
      <c r="C783" s="11">
        <v>0</v>
      </c>
      <c r="D783" s="11">
        <v>0</v>
      </c>
      <c r="E783" s="11">
        <v>0</v>
      </c>
      <c r="F783" s="11">
        <v>0</v>
      </c>
      <c r="H783" s="3" t="str">
        <f t="shared" si="12"/>
        <v>39902</v>
      </c>
    </row>
    <row r="784" spans="1:8" hidden="1" x14ac:dyDescent="0.25">
      <c r="A784" s="13" t="s">
        <v>1571</v>
      </c>
      <c r="B784" t="s">
        <v>1572</v>
      </c>
      <c r="C784" s="11">
        <v>925.19</v>
      </c>
      <c r="D784" s="11">
        <v>1000</v>
      </c>
      <c r="E784" s="11">
        <v>1000</v>
      </c>
      <c r="F784" s="11">
        <v>-75</v>
      </c>
      <c r="H784" s="3" t="str">
        <f t="shared" si="12"/>
        <v>39902</v>
      </c>
    </row>
    <row r="785" spans="1:8" hidden="1" x14ac:dyDescent="0.25">
      <c r="A785" s="13" t="s">
        <v>1573</v>
      </c>
      <c r="B785" t="s">
        <v>1574</v>
      </c>
      <c r="C785" s="11">
        <v>2199.2600000000002</v>
      </c>
      <c r="D785" s="11">
        <v>2100</v>
      </c>
      <c r="E785" s="11">
        <v>2200</v>
      </c>
      <c r="F785" s="11">
        <v>-1</v>
      </c>
      <c r="H785" s="3" t="str">
        <f t="shared" si="12"/>
        <v>39902</v>
      </c>
    </row>
    <row r="786" spans="1:8" hidden="1" x14ac:dyDescent="0.25">
      <c r="A786" s="13" t="s">
        <v>1575</v>
      </c>
      <c r="B786" t="s">
        <v>1576</v>
      </c>
      <c r="C786" s="11">
        <v>174.02</v>
      </c>
      <c r="D786" s="11">
        <v>0</v>
      </c>
      <c r="E786" s="11">
        <v>0</v>
      </c>
      <c r="F786" s="11">
        <v>174</v>
      </c>
      <c r="H786" s="3" t="str">
        <f t="shared" si="12"/>
        <v>39902</v>
      </c>
    </row>
    <row r="787" spans="1:8" hidden="1" x14ac:dyDescent="0.25">
      <c r="A787" s="13" t="s">
        <v>1577</v>
      </c>
      <c r="B787" t="s">
        <v>1578</v>
      </c>
      <c r="C787" s="11">
        <v>0</v>
      </c>
      <c r="D787" s="11">
        <v>0</v>
      </c>
      <c r="E787" s="11">
        <v>0</v>
      </c>
      <c r="F787" s="11">
        <v>0</v>
      </c>
      <c r="H787" s="3" t="str">
        <f t="shared" si="12"/>
        <v>39902</v>
      </c>
    </row>
    <row r="788" spans="1:8" hidden="1" x14ac:dyDescent="0.25">
      <c r="A788" s="13" t="s">
        <v>1579</v>
      </c>
      <c r="B788" t="s">
        <v>1580</v>
      </c>
      <c r="C788" s="11">
        <v>131.63999999999999</v>
      </c>
      <c r="D788" s="11">
        <v>100</v>
      </c>
      <c r="E788" s="11">
        <v>100</v>
      </c>
      <c r="F788" s="11">
        <v>32</v>
      </c>
      <c r="H788" s="3" t="str">
        <f t="shared" si="12"/>
        <v>39902</v>
      </c>
    </row>
    <row r="789" spans="1:8" hidden="1" x14ac:dyDescent="0.25">
      <c r="A789" s="13" t="s">
        <v>1581</v>
      </c>
      <c r="B789" t="s">
        <v>1582</v>
      </c>
      <c r="C789" s="11">
        <v>0</v>
      </c>
      <c r="D789" s="11">
        <v>0</v>
      </c>
      <c r="E789" s="11">
        <v>0</v>
      </c>
      <c r="F789" s="11">
        <v>0</v>
      </c>
      <c r="H789" s="3" t="str">
        <f t="shared" si="12"/>
        <v>39902</v>
      </c>
    </row>
    <row r="790" spans="1:8" hidden="1" x14ac:dyDescent="0.25">
      <c r="A790" s="13" t="s">
        <v>1583</v>
      </c>
      <c r="B790" t="s">
        <v>1584</v>
      </c>
      <c r="C790" s="11">
        <v>0</v>
      </c>
      <c r="D790" s="11">
        <v>0</v>
      </c>
      <c r="E790" s="11">
        <v>0</v>
      </c>
      <c r="F790" s="11">
        <v>0</v>
      </c>
      <c r="H790" s="3" t="str">
        <f t="shared" si="12"/>
        <v>39902</v>
      </c>
    </row>
    <row r="791" spans="1:8" hidden="1" x14ac:dyDescent="0.25">
      <c r="A791" s="13" t="s">
        <v>1585</v>
      </c>
      <c r="B791" t="s">
        <v>1586</v>
      </c>
      <c r="C791" s="11">
        <v>504.76</v>
      </c>
      <c r="D791" s="11">
        <v>900</v>
      </c>
      <c r="E791" s="11">
        <v>900</v>
      </c>
      <c r="F791" s="11">
        <v>-395</v>
      </c>
      <c r="H791" s="3" t="str">
        <f t="shared" si="12"/>
        <v>39902</v>
      </c>
    </row>
    <row r="792" spans="1:8" hidden="1" x14ac:dyDescent="0.25">
      <c r="A792" s="13" t="s">
        <v>1587</v>
      </c>
      <c r="B792" t="s">
        <v>1588</v>
      </c>
      <c r="C792" s="11">
        <v>14363.74</v>
      </c>
      <c r="D792" s="11">
        <v>9600</v>
      </c>
      <c r="E792" s="11">
        <v>10700</v>
      </c>
      <c r="F792" s="11">
        <v>3664</v>
      </c>
      <c r="H792" s="3" t="str">
        <f t="shared" si="12"/>
        <v>39902</v>
      </c>
    </row>
    <row r="793" spans="1:8" hidden="1" x14ac:dyDescent="0.25">
      <c r="A793" s="13" t="s">
        <v>1589</v>
      </c>
      <c r="B793" t="s">
        <v>1590</v>
      </c>
      <c r="C793" s="11">
        <v>15240.85</v>
      </c>
      <c r="D793" s="11">
        <v>15400</v>
      </c>
      <c r="E793" s="11">
        <v>14000</v>
      </c>
      <c r="F793" s="11">
        <v>1241</v>
      </c>
      <c r="H793" s="3" t="str">
        <f t="shared" si="12"/>
        <v>39902</v>
      </c>
    </row>
    <row r="794" spans="1:8" hidden="1" x14ac:dyDescent="0.25">
      <c r="A794" s="13" t="s">
        <v>1591</v>
      </c>
      <c r="B794" t="s">
        <v>1592</v>
      </c>
      <c r="C794" s="11">
        <v>0</v>
      </c>
      <c r="D794" s="11">
        <v>0</v>
      </c>
      <c r="E794" s="11">
        <v>0</v>
      </c>
      <c r="F794" s="11">
        <v>0</v>
      </c>
      <c r="H794" s="3" t="str">
        <f t="shared" si="12"/>
        <v>39902</v>
      </c>
    </row>
    <row r="795" spans="1:8" hidden="1" x14ac:dyDescent="0.25">
      <c r="A795" s="13" t="s">
        <v>1593</v>
      </c>
      <c r="B795" t="s">
        <v>1594</v>
      </c>
      <c r="C795" s="11">
        <v>4716.2299999999996</v>
      </c>
      <c r="D795" s="11">
        <v>1400</v>
      </c>
      <c r="E795" s="11">
        <v>1900</v>
      </c>
      <c r="F795" s="11">
        <v>2816</v>
      </c>
      <c r="H795" s="3" t="str">
        <f t="shared" si="12"/>
        <v>39902</v>
      </c>
    </row>
    <row r="796" spans="1:8" hidden="1" x14ac:dyDescent="0.25">
      <c r="A796" s="13" t="s">
        <v>1595</v>
      </c>
      <c r="B796" t="s">
        <v>1596</v>
      </c>
      <c r="C796" s="11">
        <v>637.47</v>
      </c>
      <c r="D796" s="11">
        <v>700</v>
      </c>
      <c r="E796" s="11">
        <v>600</v>
      </c>
      <c r="F796" s="11">
        <v>37</v>
      </c>
      <c r="H796" s="3" t="str">
        <f t="shared" si="12"/>
        <v>39902</v>
      </c>
    </row>
    <row r="797" spans="1:8" hidden="1" x14ac:dyDescent="0.25">
      <c r="A797" s="13" t="s">
        <v>1597</v>
      </c>
      <c r="B797" t="s">
        <v>1598</v>
      </c>
      <c r="C797" s="11">
        <v>361.42</v>
      </c>
      <c r="D797" s="11">
        <v>300</v>
      </c>
      <c r="E797" s="11">
        <v>400</v>
      </c>
      <c r="F797" s="11">
        <v>-39</v>
      </c>
      <c r="H797" s="3" t="str">
        <f t="shared" si="12"/>
        <v>39902</v>
      </c>
    </row>
    <row r="798" spans="1:8" hidden="1" x14ac:dyDescent="0.25">
      <c r="A798" s="13" t="s">
        <v>1599</v>
      </c>
      <c r="B798" t="s">
        <v>1600</v>
      </c>
      <c r="C798" s="11">
        <v>0</v>
      </c>
      <c r="D798" s="11">
        <v>0</v>
      </c>
      <c r="E798" s="11">
        <v>0</v>
      </c>
      <c r="F798" s="11">
        <v>0</v>
      </c>
      <c r="H798" s="3" t="str">
        <f t="shared" si="12"/>
        <v>39902</v>
      </c>
    </row>
    <row r="799" spans="1:8" hidden="1" x14ac:dyDescent="0.25">
      <c r="A799" s="13" t="s">
        <v>1601</v>
      </c>
      <c r="B799" t="s">
        <v>1602</v>
      </c>
      <c r="C799" s="11">
        <v>0</v>
      </c>
      <c r="D799" s="11">
        <v>0</v>
      </c>
      <c r="E799" s="11">
        <v>0</v>
      </c>
      <c r="F799" s="11">
        <v>0</v>
      </c>
      <c r="H799" s="3" t="str">
        <f t="shared" si="12"/>
        <v>39902</v>
      </c>
    </row>
    <row r="800" spans="1:8" hidden="1" x14ac:dyDescent="0.25">
      <c r="A800" s="13" t="s">
        <v>1603</v>
      </c>
      <c r="B800" t="s">
        <v>1604</v>
      </c>
      <c r="C800" s="11">
        <v>11570.96</v>
      </c>
      <c r="D800" s="11">
        <v>10000</v>
      </c>
      <c r="E800" s="11">
        <v>24900</v>
      </c>
      <c r="F800" s="11">
        <v>-13329</v>
      </c>
      <c r="H800" s="3" t="str">
        <f t="shared" si="12"/>
        <v>39902</v>
      </c>
    </row>
    <row r="801" spans="1:8" hidden="1" x14ac:dyDescent="0.25">
      <c r="A801" s="13" t="s">
        <v>1605</v>
      </c>
      <c r="B801" t="s">
        <v>1606</v>
      </c>
      <c r="C801" s="11">
        <v>0</v>
      </c>
      <c r="D801" s="11">
        <v>0</v>
      </c>
      <c r="E801" s="11">
        <v>0</v>
      </c>
      <c r="F801" s="11">
        <v>0</v>
      </c>
      <c r="H801" s="3" t="str">
        <f t="shared" si="12"/>
        <v>39902</v>
      </c>
    </row>
    <row r="802" spans="1:8" hidden="1" x14ac:dyDescent="0.25">
      <c r="A802" s="13" t="s">
        <v>1607</v>
      </c>
      <c r="B802" t="s">
        <v>1608</v>
      </c>
      <c r="C802" s="11">
        <v>6256.29</v>
      </c>
      <c r="D802" s="11">
        <v>0</v>
      </c>
      <c r="E802" s="11">
        <v>0</v>
      </c>
      <c r="F802" s="11">
        <v>6256</v>
      </c>
      <c r="H802" s="3" t="str">
        <f t="shared" si="12"/>
        <v>39902</v>
      </c>
    </row>
    <row r="803" spans="1:8" hidden="1" x14ac:dyDescent="0.25">
      <c r="A803" s="13" t="s">
        <v>1609</v>
      </c>
      <c r="B803" t="s">
        <v>1610</v>
      </c>
      <c r="C803" s="11">
        <v>0</v>
      </c>
      <c r="D803" s="11">
        <v>0</v>
      </c>
      <c r="E803" s="11">
        <v>0</v>
      </c>
      <c r="F803" s="11">
        <v>0</v>
      </c>
      <c r="H803" s="3" t="str">
        <f t="shared" si="12"/>
        <v>39902</v>
      </c>
    </row>
    <row r="804" spans="1:8" hidden="1" x14ac:dyDescent="0.25">
      <c r="A804" s="13" t="s">
        <v>1611</v>
      </c>
      <c r="B804" t="s">
        <v>1612</v>
      </c>
      <c r="C804" s="11">
        <v>0</v>
      </c>
      <c r="D804" s="11">
        <v>0</v>
      </c>
      <c r="E804" s="11">
        <v>0</v>
      </c>
      <c r="F804" s="11">
        <v>0</v>
      </c>
      <c r="H804" s="3" t="str">
        <f t="shared" si="12"/>
        <v>39902</v>
      </c>
    </row>
    <row r="805" spans="1:8" hidden="1" x14ac:dyDescent="0.25">
      <c r="A805" s="13" t="s">
        <v>1613</v>
      </c>
      <c r="B805" t="s">
        <v>1614</v>
      </c>
      <c r="C805" s="11">
        <v>0</v>
      </c>
      <c r="D805" s="11">
        <v>0</v>
      </c>
      <c r="E805" s="11">
        <v>0</v>
      </c>
      <c r="F805" s="11">
        <v>0</v>
      </c>
      <c r="H805" s="3" t="str">
        <f t="shared" si="12"/>
        <v>39902</v>
      </c>
    </row>
    <row r="806" spans="1:8" hidden="1" x14ac:dyDescent="0.25">
      <c r="A806" s="13" t="s">
        <v>1615</v>
      </c>
      <c r="B806" t="s">
        <v>1568</v>
      </c>
      <c r="C806" s="11">
        <v>0</v>
      </c>
      <c r="D806" s="11">
        <v>0</v>
      </c>
      <c r="E806" s="11">
        <v>0</v>
      </c>
      <c r="F806" s="11">
        <v>0</v>
      </c>
      <c r="H806" s="3" t="str">
        <f t="shared" si="12"/>
        <v>39902</v>
      </c>
    </row>
    <row r="807" spans="1:8" hidden="1" x14ac:dyDescent="0.25">
      <c r="A807" s="13" t="s">
        <v>1616</v>
      </c>
      <c r="B807" t="s">
        <v>1617</v>
      </c>
      <c r="C807" s="11">
        <v>-273195.28999999998</v>
      </c>
      <c r="D807" s="11">
        <v>-222400</v>
      </c>
      <c r="E807" s="11">
        <v>-234300</v>
      </c>
      <c r="F807" s="11">
        <v>-38895</v>
      </c>
      <c r="H807" s="3" t="str">
        <f t="shared" si="12"/>
        <v>39902</v>
      </c>
    </row>
    <row r="808" spans="1:8" hidden="1" x14ac:dyDescent="0.25">
      <c r="A808" s="13" t="s">
        <v>1618</v>
      </c>
      <c r="B808" t="s">
        <v>1619</v>
      </c>
      <c r="C808" s="11">
        <v>0</v>
      </c>
      <c r="D808" s="11">
        <v>0</v>
      </c>
      <c r="E808" s="11">
        <v>0</v>
      </c>
      <c r="F808" s="11">
        <v>0</v>
      </c>
      <c r="H808" s="3" t="str">
        <f t="shared" si="12"/>
        <v>39902</v>
      </c>
    </row>
    <row r="809" spans="1:8" hidden="1" x14ac:dyDescent="0.25">
      <c r="A809" s="13" t="s">
        <v>1620</v>
      </c>
      <c r="B809" t="s">
        <v>1621</v>
      </c>
      <c r="C809" s="11">
        <v>0</v>
      </c>
      <c r="D809" s="11">
        <v>0</v>
      </c>
      <c r="E809" s="11">
        <v>0</v>
      </c>
      <c r="F809" s="11">
        <v>0</v>
      </c>
      <c r="H809" s="3" t="str">
        <f t="shared" si="12"/>
        <v>39903</v>
      </c>
    </row>
    <row r="810" spans="1:8" hidden="1" x14ac:dyDescent="0.25">
      <c r="A810" s="13" t="s">
        <v>1622</v>
      </c>
      <c r="B810" t="s">
        <v>1623</v>
      </c>
      <c r="C810" s="11">
        <v>0</v>
      </c>
      <c r="D810" s="11">
        <v>0</v>
      </c>
      <c r="E810" s="11">
        <v>0</v>
      </c>
      <c r="F810" s="11">
        <v>0</v>
      </c>
      <c r="H810" s="3" t="str">
        <f t="shared" si="12"/>
        <v>39903</v>
      </c>
    </row>
    <row r="811" spans="1:8" hidden="1" x14ac:dyDescent="0.25">
      <c r="A811" s="13" t="s">
        <v>1624</v>
      </c>
      <c r="B811" t="s">
        <v>1625</v>
      </c>
      <c r="C811" s="11">
        <v>0</v>
      </c>
      <c r="D811" s="11">
        <v>0</v>
      </c>
      <c r="E811" s="11">
        <v>0</v>
      </c>
      <c r="F811" s="11">
        <v>0</v>
      </c>
      <c r="H811" s="3" t="str">
        <f t="shared" si="12"/>
        <v>39903</v>
      </c>
    </row>
    <row r="812" spans="1:8" hidden="1" x14ac:dyDescent="0.25">
      <c r="A812" s="13" t="s">
        <v>1626</v>
      </c>
      <c r="B812" t="s">
        <v>1627</v>
      </c>
      <c r="C812" s="11">
        <v>0</v>
      </c>
      <c r="D812" s="11">
        <v>0</v>
      </c>
      <c r="E812" s="11">
        <v>0</v>
      </c>
      <c r="F812" s="11">
        <v>0</v>
      </c>
      <c r="H812" s="3" t="str">
        <f t="shared" si="12"/>
        <v>39903</v>
      </c>
    </row>
    <row r="813" spans="1:8" hidden="1" x14ac:dyDescent="0.25">
      <c r="A813" s="13" t="s">
        <v>1628</v>
      </c>
      <c r="B813" t="s">
        <v>1629</v>
      </c>
      <c r="C813" s="11">
        <v>0</v>
      </c>
      <c r="D813" s="11">
        <v>0</v>
      </c>
      <c r="E813" s="11">
        <v>0</v>
      </c>
      <c r="F813" s="11">
        <v>0</v>
      </c>
      <c r="H813" s="3" t="str">
        <f t="shared" si="12"/>
        <v>39903</v>
      </c>
    </row>
    <row r="814" spans="1:8" hidden="1" x14ac:dyDescent="0.25">
      <c r="A814" s="13" t="s">
        <v>1630</v>
      </c>
      <c r="B814" t="s">
        <v>1631</v>
      </c>
      <c r="C814" s="11">
        <v>0</v>
      </c>
      <c r="D814" s="11">
        <v>0</v>
      </c>
      <c r="E814" s="11">
        <v>0</v>
      </c>
      <c r="F814" s="11">
        <v>0</v>
      </c>
      <c r="H814" s="3" t="str">
        <f t="shared" si="12"/>
        <v>39903</v>
      </c>
    </row>
    <row r="815" spans="1:8" hidden="1" x14ac:dyDescent="0.25">
      <c r="A815" s="13" t="s">
        <v>1632</v>
      </c>
      <c r="B815" t="s">
        <v>1633</v>
      </c>
      <c r="C815" s="11">
        <v>0</v>
      </c>
      <c r="D815" s="11">
        <v>0</v>
      </c>
      <c r="E815" s="11">
        <v>0</v>
      </c>
      <c r="F815" s="11">
        <v>0</v>
      </c>
      <c r="H815" s="3" t="str">
        <f t="shared" si="12"/>
        <v>39903</v>
      </c>
    </row>
    <row r="816" spans="1:8" hidden="1" x14ac:dyDescent="0.25">
      <c r="A816" s="13" t="s">
        <v>1634</v>
      </c>
      <c r="B816" t="s">
        <v>1635</v>
      </c>
      <c r="C816" s="11">
        <v>0</v>
      </c>
      <c r="D816" s="11">
        <v>0</v>
      </c>
      <c r="E816" s="11">
        <v>0</v>
      </c>
      <c r="F816" s="11">
        <v>0</v>
      </c>
      <c r="H816" s="3" t="str">
        <f t="shared" si="12"/>
        <v>39903</v>
      </c>
    </row>
    <row r="817" spans="1:8" hidden="1" x14ac:dyDescent="0.25">
      <c r="A817" s="13" t="s">
        <v>1636</v>
      </c>
      <c r="B817" t="s">
        <v>1637</v>
      </c>
      <c r="C817" s="11">
        <v>0</v>
      </c>
      <c r="D817" s="11">
        <v>0</v>
      </c>
      <c r="E817" s="11">
        <v>0</v>
      </c>
      <c r="F817" s="11">
        <v>0</v>
      </c>
      <c r="H817" s="3" t="str">
        <f t="shared" si="12"/>
        <v>39903</v>
      </c>
    </row>
    <row r="818" spans="1:8" hidden="1" x14ac:dyDescent="0.25">
      <c r="A818" s="13" t="s">
        <v>1638</v>
      </c>
      <c r="B818" t="s">
        <v>1639</v>
      </c>
      <c r="C818" s="11">
        <v>0</v>
      </c>
      <c r="D818" s="11">
        <v>0</v>
      </c>
      <c r="E818" s="11">
        <v>0</v>
      </c>
      <c r="F818" s="11">
        <v>0</v>
      </c>
      <c r="H818" s="3" t="str">
        <f t="shared" si="12"/>
        <v>39903</v>
      </c>
    </row>
    <row r="819" spans="1:8" hidden="1" x14ac:dyDescent="0.25">
      <c r="A819" s="13" t="s">
        <v>1640</v>
      </c>
      <c r="B819" t="s">
        <v>1641</v>
      </c>
      <c r="C819" s="11">
        <v>0</v>
      </c>
      <c r="D819" s="11">
        <v>0</v>
      </c>
      <c r="E819" s="11">
        <v>0</v>
      </c>
      <c r="F819" s="11">
        <v>0</v>
      </c>
      <c r="H819" s="3" t="str">
        <f t="shared" si="12"/>
        <v>39903</v>
      </c>
    </row>
    <row r="820" spans="1:8" hidden="1" x14ac:dyDescent="0.25">
      <c r="A820" s="13" t="s">
        <v>1642</v>
      </c>
      <c r="B820" t="s">
        <v>1643</v>
      </c>
      <c r="C820" s="11">
        <v>0</v>
      </c>
      <c r="D820" s="11">
        <v>0</v>
      </c>
      <c r="E820" s="11">
        <v>0</v>
      </c>
      <c r="F820" s="11">
        <v>0</v>
      </c>
      <c r="H820" s="3" t="str">
        <f t="shared" si="12"/>
        <v>39903</v>
      </c>
    </row>
    <row r="821" spans="1:8" hidden="1" x14ac:dyDescent="0.25">
      <c r="A821" s="13" t="s">
        <v>1644</v>
      </c>
      <c r="B821" t="s">
        <v>1645</v>
      </c>
      <c r="C821" s="11">
        <v>0</v>
      </c>
      <c r="D821" s="11">
        <v>0</v>
      </c>
      <c r="E821" s="11">
        <v>0</v>
      </c>
      <c r="F821" s="11">
        <v>0</v>
      </c>
      <c r="H821" s="3" t="str">
        <f t="shared" si="12"/>
        <v>39903</v>
      </c>
    </row>
    <row r="822" spans="1:8" hidden="1" x14ac:dyDescent="0.25">
      <c r="A822" s="13" t="s">
        <v>1646</v>
      </c>
      <c r="B822" t="s">
        <v>1647</v>
      </c>
      <c r="C822" s="11">
        <v>0</v>
      </c>
      <c r="D822" s="11">
        <v>0</v>
      </c>
      <c r="E822" s="11">
        <v>0</v>
      </c>
      <c r="F822" s="11">
        <v>0</v>
      </c>
      <c r="H822" s="3" t="str">
        <f t="shared" si="12"/>
        <v>39903</v>
      </c>
    </row>
    <row r="823" spans="1:8" hidden="1" x14ac:dyDescent="0.25">
      <c r="A823" s="13" t="s">
        <v>1648</v>
      </c>
      <c r="B823" t="s">
        <v>1649</v>
      </c>
      <c r="C823" s="11">
        <v>0</v>
      </c>
      <c r="D823" s="11">
        <v>0</v>
      </c>
      <c r="E823" s="11">
        <v>0</v>
      </c>
      <c r="F823" s="11">
        <v>0</v>
      </c>
      <c r="H823" s="3" t="str">
        <f t="shared" si="12"/>
        <v>39903</v>
      </c>
    </row>
    <row r="824" spans="1:8" hidden="1" x14ac:dyDescent="0.25">
      <c r="A824" s="13" t="s">
        <v>1650</v>
      </c>
      <c r="B824" t="s">
        <v>1651</v>
      </c>
      <c r="C824" s="11">
        <v>0</v>
      </c>
      <c r="D824" s="11">
        <v>0</v>
      </c>
      <c r="E824" s="11">
        <v>0</v>
      </c>
      <c r="F824" s="11">
        <v>0</v>
      </c>
      <c r="H824" s="3" t="str">
        <f t="shared" si="12"/>
        <v>39903</v>
      </c>
    </row>
    <row r="825" spans="1:8" hidden="1" x14ac:dyDescent="0.25">
      <c r="A825" s="13" t="s">
        <v>1652</v>
      </c>
      <c r="B825" t="s">
        <v>1653</v>
      </c>
      <c r="C825" s="11">
        <v>0</v>
      </c>
      <c r="D825" s="11">
        <v>0</v>
      </c>
      <c r="E825" s="11">
        <v>0</v>
      </c>
      <c r="F825" s="11">
        <v>0</v>
      </c>
      <c r="H825" s="3" t="str">
        <f t="shared" si="12"/>
        <v>39903</v>
      </c>
    </row>
    <row r="826" spans="1:8" hidden="1" x14ac:dyDescent="0.25">
      <c r="A826" s="13" t="s">
        <v>1654</v>
      </c>
      <c r="B826" t="s">
        <v>1655</v>
      </c>
      <c r="C826" s="11">
        <v>0</v>
      </c>
      <c r="D826" s="11">
        <v>0</v>
      </c>
      <c r="E826" s="11">
        <v>0</v>
      </c>
      <c r="F826" s="11">
        <v>0</v>
      </c>
      <c r="H826" s="3" t="str">
        <f t="shared" si="12"/>
        <v>39903</v>
      </c>
    </row>
    <row r="827" spans="1:8" hidden="1" x14ac:dyDescent="0.25">
      <c r="A827" s="13" t="s">
        <v>1656</v>
      </c>
      <c r="B827" t="s">
        <v>1657</v>
      </c>
      <c r="C827" s="11">
        <v>0</v>
      </c>
      <c r="D827" s="11">
        <v>0</v>
      </c>
      <c r="E827" s="11">
        <v>0</v>
      </c>
      <c r="F827" s="11">
        <v>0</v>
      </c>
      <c r="H827" s="3" t="str">
        <f t="shared" si="12"/>
        <v>39903</v>
      </c>
    </row>
    <row r="828" spans="1:8" hidden="1" x14ac:dyDescent="0.25">
      <c r="A828" s="13" t="s">
        <v>1658</v>
      </c>
      <c r="B828" t="s">
        <v>1659</v>
      </c>
      <c r="C828" s="11">
        <v>0</v>
      </c>
      <c r="D828" s="11">
        <v>0</v>
      </c>
      <c r="E828" s="11">
        <v>0</v>
      </c>
      <c r="F828" s="11">
        <v>0</v>
      </c>
      <c r="H828" s="3" t="str">
        <f t="shared" si="12"/>
        <v>39903</v>
      </c>
    </row>
    <row r="829" spans="1:8" hidden="1" x14ac:dyDescent="0.25">
      <c r="A829" s="13" t="s">
        <v>1660</v>
      </c>
      <c r="B829" t="s">
        <v>1661</v>
      </c>
      <c r="C829" s="11">
        <v>0</v>
      </c>
      <c r="D829" s="11">
        <v>0</v>
      </c>
      <c r="E829" s="11">
        <v>0</v>
      </c>
      <c r="F829" s="11">
        <v>0</v>
      </c>
      <c r="H829" s="3" t="str">
        <f t="shared" si="12"/>
        <v>39903</v>
      </c>
    </row>
    <row r="830" spans="1:8" hidden="1" x14ac:dyDescent="0.25">
      <c r="A830" s="13" t="s">
        <v>1662</v>
      </c>
      <c r="B830" t="s">
        <v>1663</v>
      </c>
      <c r="C830" s="11">
        <v>0</v>
      </c>
      <c r="D830" s="11">
        <v>0</v>
      </c>
      <c r="E830" s="11">
        <v>0</v>
      </c>
      <c r="F830" s="11">
        <v>0</v>
      </c>
      <c r="H830" s="3" t="str">
        <f t="shared" si="12"/>
        <v>39903</v>
      </c>
    </row>
    <row r="831" spans="1:8" hidden="1" x14ac:dyDescent="0.25">
      <c r="A831" s="13" t="s">
        <v>1664</v>
      </c>
      <c r="B831" t="s">
        <v>1665</v>
      </c>
      <c r="C831" s="11">
        <v>0</v>
      </c>
      <c r="D831" s="11">
        <v>0</v>
      </c>
      <c r="E831" s="11">
        <v>0</v>
      </c>
      <c r="F831" s="11">
        <v>0</v>
      </c>
      <c r="H831" s="3" t="str">
        <f t="shared" si="12"/>
        <v>39903</v>
      </c>
    </row>
    <row r="832" spans="1:8" hidden="1" x14ac:dyDescent="0.25">
      <c r="A832" s="13" t="s">
        <v>1666</v>
      </c>
      <c r="B832" t="s">
        <v>1667</v>
      </c>
      <c r="C832" s="11">
        <v>0</v>
      </c>
      <c r="D832" s="11">
        <v>0</v>
      </c>
      <c r="E832" s="11">
        <v>0</v>
      </c>
      <c r="F832" s="11">
        <v>0</v>
      </c>
      <c r="H832" s="3" t="str">
        <f t="shared" si="12"/>
        <v>39903</v>
      </c>
    </row>
    <row r="833" spans="1:8" hidden="1" x14ac:dyDescent="0.25">
      <c r="A833" s="13" t="s">
        <v>1668</v>
      </c>
      <c r="B833" t="s">
        <v>1669</v>
      </c>
      <c r="C833" s="11">
        <v>0</v>
      </c>
      <c r="D833" s="11">
        <v>0</v>
      </c>
      <c r="E833" s="11">
        <v>0</v>
      </c>
      <c r="F833" s="11">
        <v>0</v>
      </c>
      <c r="H833" s="3" t="str">
        <f t="shared" si="12"/>
        <v>39903</v>
      </c>
    </row>
    <row r="834" spans="1:8" hidden="1" x14ac:dyDescent="0.25">
      <c r="A834" s="13" t="s">
        <v>1670</v>
      </c>
      <c r="B834" t="s">
        <v>1671</v>
      </c>
      <c r="C834" s="11">
        <v>0</v>
      </c>
      <c r="D834" s="11">
        <v>0</v>
      </c>
      <c r="E834" s="11">
        <v>0</v>
      </c>
      <c r="F834" s="11">
        <v>0</v>
      </c>
      <c r="H834" s="3" t="str">
        <f t="shared" si="12"/>
        <v>39903</v>
      </c>
    </row>
    <row r="835" spans="1:8" hidden="1" x14ac:dyDescent="0.25">
      <c r="A835" s="13" t="s">
        <v>1672</v>
      </c>
      <c r="B835" t="s">
        <v>1673</v>
      </c>
      <c r="C835" s="11">
        <v>0</v>
      </c>
      <c r="D835" s="11">
        <v>0</v>
      </c>
      <c r="E835" s="11">
        <v>0</v>
      </c>
      <c r="F835" s="11">
        <v>0</v>
      </c>
      <c r="H835" s="3" t="str">
        <f t="shared" si="12"/>
        <v>39903</v>
      </c>
    </row>
    <row r="836" spans="1:8" hidden="1" x14ac:dyDescent="0.25">
      <c r="A836" s="13" t="s">
        <v>1674</v>
      </c>
      <c r="B836" t="s">
        <v>1675</v>
      </c>
      <c r="C836" s="11">
        <v>0</v>
      </c>
      <c r="D836" s="11">
        <v>0</v>
      </c>
      <c r="E836" s="11">
        <v>0</v>
      </c>
      <c r="F836" s="11">
        <v>0</v>
      </c>
      <c r="H836" s="3" t="str">
        <f t="shared" si="12"/>
        <v>39903</v>
      </c>
    </row>
    <row r="837" spans="1:8" hidden="1" x14ac:dyDescent="0.25">
      <c r="A837" s="13" t="s">
        <v>1676</v>
      </c>
      <c r="B837" t="s">
        <v>1677</v>
      </c>
      <c r="C837" s="11">
        <v>32900.019999999997</v>
      </c>
      <c r="D837" s="11">
        <v>8600</v>
      </c>
      <c r="E837" s="11">
        <v>27900</v>
      </c>
      <c r="F837" s="11">
        <v>5000</v>
      </c>
      <c r="H837" s="3" t="str">
        <f t="shared" si="12"/>
        <v>39904</v>
      </c>
    </row>
    <row r="838" spans="1:8" hidden="1" x14ac:dyDescent="0.25">
      <c r="A838" s="13" t="s">
        <v>1678</v>
      </c>
      <c r="B838" t="s">
        <v>1679</v>
      </c>
      <c r="C838" s="11">
        <v>719</v>
      </c>
      <c r="D838" s="11">
        <v>0</v>
      </c>
      <c r="E838" s="11">
        <v>0</v>
      </c>
      <c r="F838" s="11">
        <v>719</v>
      </c>
      <c r="H838" s="3" t="str">
        <f t="shared" si="12"/>
        <v>39904</v>
      </c>
    </row>
    <row r="839" spans="1:8" hidden="1" x14ac:dyDescent="0.25">
      <c r="A839" s="13" t="s">
        <v>1680</v>
      </c>
      <c r="B839" t="s">
        <v>1681</v>
      </c>
      <c r="C839" s="11">
        <v>399.96</v>
      </c>
      <c r="D839" s="11">
        <v>400</v>
      </c>
      <c r="E839" s="11">
        <v>400</v>
      </c>
      <c r="F839" s="11">
        <v>0</v>
      </c>
      <c r="H839" s="3" t="str">
        <f t="shared" si="12"/>
        <v>39904</v>
      </c>
    </row>
    <row r="840" spans="1:8" hidden="1" x14ac:dyDescent="0.25">
      <c r="A840" s="13" t="s">
        <v>1682</v>
      </c>
      <c r="B840" t="s">
        <v>1683</v>
      </c>
      <c r="C840" s="11">
        <v>0</v>
      </c>
      <c r="D840" s="11">
        <v>0</v>
      </c>
      <c r="E840" s="11">
        <v>0</v>
      </c>
      <c r="F840" s="11">
        <v>0</v>
      </c>
      <c r="H840" s="3" t="str">
        <f t="shared" si="12"/>
        <v>39904</v>
      </c>
    </row>
    <row r="841" spans="1:8" hidden="1" x14ac:dyDescent="0.25">
      <c r="A841" s="13" t="s">
        <v>1684</v>
      </c>
      <c r="B841" t="s">
        <v>1685</v>
      </c>
      <c r="C841" s="11">
        <v>0</v>
      </c>
      <c r="D841" s="11">
        <v>0</v>
      </c>
      <c r="E841" s="11">
        <v>0</v>
      </c>
      <c r="F841" s="11">
        <v>0</v>
      </c>
      <c r="H841" s="3" t="str">
        <f t="shared" si="12"/>
        <v>39904</v>
      </c>
    </row>
    <row r="842" spans="1:8" hidden="1" x14ac:dyDescent="0.25">
      <c r="A842" s="13" t="s">
        <v>1686</v>
      </c>
      <c r="B842" t="s">
        <v>1687</v>
      </c>
      <c r="C842" s="11">
        <v>2698.33</v>
      </c>
      <c r="D842" s="11">
        <v>0</v>
      </c>
      <c r="E842" s="11">
        <v>0</v>
      </c>
      <c r="F842" s="11">
        <v>2698</v>
      </c>
      <c r="H842" s="3" t="str">
        <f t="shared" ref="H842:H905" si="13">LEFT(A842,5)</f>
        <v>39904</v>
      </c>
    </row>
    <row r="843" spans="1:8" hidden="1" x14ac:dyDescent="0.25">
      <c r="A843" s="13" t="s">
        <v>1688</v>
      </c>
      <c r="B843" t="s">
        <v>1689</v>
      </c>
      <c r="C843" s="11">
        <v>492.4</v>
      </c>
      <c r="D843" s="11">
        <v>0</v>
      </c>
      <c r="E843" s="11">
        <v>0</v>
      </c>
      <c r="F843" s="11">
        <v>492</v>
      </c>
      <c r="H843" s="3" t="str">
        <f t="shared" si="13"/>
        <v>39904</v>
      </c>
    </row>
    <row r="844" spans="1:8" hidden="1" x14ac:dyDescent="0.25">
      <c r="A844" s="13" t="s">
        <v>1690</v>
      </c>
      <c r="B844" t="s">
        <v>1691</v>
      </c>
      <c r="C844" s="11">
        <v>0</v>
      </c>
      <c r="D844" s="11">
        <v>0</v>
      </c>
      <c r="E844" s="11">
        <v>0</v>
      </c>
      <c r="F844" s="11">
        <v>0</v>
      </c>
      <c r="H844" s="3" t="str">
        <f t="shared" si="13"/>
        <v>39904</v>
      </c>
    </row>
    <row r="845" spans="1:8" hidden="1" x14ac:dyDescent="0.25">
      <c r="A845" s="13" t="s">
        <v>1692</v>
      </c>
      <c r="B845" t="s">
        <v>1693</v>
      </c>
      <c r="C845" s="11">
        <v>0</v>
      </c>
      <c r="D845" s="11">
        <v>0</v>
      </c>
      <c r="E845" s="11">
        <v>0</v>
      </c>
      <c r="F845" s="11">
        <v>0</v>
      </c>
      <c r="H845" s="3" t="str">
        <f t="shared" si="13"/>
        <v>39904</v>
      </c>
    </row>
    <row r="846" spans="1:8" hidden="1" x14ac:dyDescent="0.25">
      <c r="A846" s="13" t="s">
        <v>1694</v>
      </c>
      <c r="B846" t="s">
        <v>1695</v>
      </c>
      <c r="C846" s="11">
        <v>0</v>
      </c>
      <c r="D846" s="11">
        <v>0</v>
      </c>
      <c r="E846" s="11">
        <v>0</v>
      </c>
      <c r="F846" s="11">
        <v>0</v>
      </c>
      <c r="H846" s="3" t="str">
        <f t="shared" si="13"/>
        <v>39904</v>
      </c>
    </row>
    <row r="847" spans="1:8" hidden="1" x14ac:dyDescent="0.25">
      <c r="A847" s="13" t="s">
        <v>1696</v>
      </c>
      <c r="B847" t="s">
        <v>1697</v>
      </c>
      <c r="C847" s="11">
        <v>0</v>
      </c>
      <c r="D847" s="11">
        <v>0</v>
      </c>
      <c r="E847" s="11">
        <v>0</v>
      </c>
      <c r="F847" s="11">
        <v>0</v>
      </c>
      <c r="H847" s="3" t="str">
        <f t="shared" si="13"/>
        <v>39904</v>
      </c>
    </row>
    <row r="848" spans="1:8" hidden="1" x14ac:dyDescent="0.25">
      <c r="A848" s="13" t="s">
        <v>1698</v>
      </c>
      <c r="B848" t="s">
        <v>1699</v>
      </c>
      <c r="C848" s="11">
        <v>0</v>
      </c>
      <c r="D848" s="11">
        <v>0</v>
      </c>
      <c r="E848" s="11">
        <v>0</v>
      </c>
      <c r="F848" s="11">
        <v>0</v>
      </c>
      <c r="H848" s="3" t="str">
        <f t="shared" si="13"/>
        <v>39904</v>
      </c>
    </row>
    <row r="849" spans="1:8" hidden="1" x14ac:dyDescent="0.25">
      <c r="A849" s="13" t="s">
        <v>1700</v>
      </c>
      <c r="B849" t="s">
        <v>1701</v>
      </c>
      <c r="C849" s="11">
        <v>120</v>
      </c>
      <c r="D849" s="11">
        <v>-1900</v>
      </c>
      <c r="E849" s="11">
        <v>100</v>
      </c>
      <c r="F849" s="11">
        <v>20</v>
      </c>
      <c r="H849" s="3" t="str">
        <f t="shared" si="13"/>
        <v>39904</v>
      </c>
    </row>
    <row r="850" spans="1:8" hidden="1" x14ac:dyDescent="0.25">
      <c r="A850" s="13" t="s">
        <v>1702</v>
      </c>
      <c r="B850" t="s">
        <v>1703</v>
      </c>
      <c r="C850" s="11">
        <v>0</v>
      </c>
      <c r="D850" s="11">
        <v>0</v>
      </c>
      <c r="E850" s="11">
        <v>0</v>
      </c>
      <c r="F850" s="11">
        <v>0</v>
      </c>
      <c r="H850" s="3" t="str">
        <f t="shared" si="13"/>
        <v>39904</v>
      </c>
    </row>
    <row r="851" spans="1:8" hidden="1" x14ac:dyDescent="0.25">
      <c r="A851" s="13" t="s">
        <v>1704</v>
      </c>
      <c r="B851" t="s">
        <v>1705</v>
      </c>
      <c r="C851" s="11">
        <v>21.69</v>
      </c>
      <c r="D851" s="11">
        <v>0</v>
      </c>
      <c r="E851" s="11">
        <v>0</v>
      </c>
      <c r="F851" s="11">
        <v>22</v>
      </c>
      <c r="H851" s="3" t="str">
        <f t="shared" si="13"/>
        <v>39904</v>
      </c>
    </row>
    <row r="852" spans="1:8" hidden="1" x14ac:dyDescent="0.25">
      <c r="A852" s="13" t="s">
        <v>1706</v>
      </c>
      <c r="B852" t="s">
        <v>1707</v>
      </c>
      <c r="C852" s="11">
        <v>0</v>
      </c>
      <c r="D852" s="11">
        <v>400</v>
      </c>
      <c r="E852" s="11">
        <v>400</v>
      </c>
      <c r="F852" s="11">
        <v>-400</v>
      </c>
      <c r="H852" s="3" t="str">
        <f t="shared" si="13"/>
        <v>39904</v>
      </c>
    </row>
    <row r="853" spans="1:8" hidden="1" x14ac:dyDescent="0.25">
      <c r="A853" s="13" t="s">
        <v>1708</v>
      </c>
      <c r="B853" t="s">
        <v>1709</v>
      </c>
      <c r="C853" s="11">
        <v>250</v>
      </c>
      <c r="D853" s="11">
        <v>0</v>
      </c>
      <c r="E853" s="11">
        <v>0</v>
      </c>
      <c r="F853" s="11">
        <v>250</v>
      </c>
      <c r="H853" s="3" t="str">
        <f t="shared" si="13"/>
        <v>39904</v>
      </c>
    </row>
    <row r="854" spans="1:8" hidden="1" x14ac:dyDescent="0.25">
      <c r="A854" s="13" t="s">
        <v>1710</v>
      </c>
      <c r="B854" t="s">
        <v>1711</v>
      </c>
      <c r="C854" s="11">
        <v>0</v>
      </c>
      <c r="D854" s="11">
        <v>0</v>
      </c>
      <c r="E854" s="11">
        <v>0</v>
      </c>
      <c r="F854" s="11">
        <v>0</v>
      </c>
      <c r="H854" s="3" t="str">
        <f t="shared" si="13"/>
        <v>39904</v>
      </c>
    </row>
    <row r="855" spans="1:8" hidden="1" x14ac:dyDescent="0.25">
      <c r="A855" s="13" t="s">
        <v>1712</v>
      </c>
      <c r="B855" t="s">
        <v>1713</v>
      </c>
      <c r="C855" s="11">
        <v>0</v>
      </c>
      <c r="D855" s="11">
        <v>0</v>
      </c>
      <c r="E855" s="11">
        <v>0</v>
      </c>
      <c r="F855" s="11">
        <v>0</v>
      </c>
      <c r="H855" s="3" t="str">
        <f t="shared" si="13"/>
        <v>39904</v>
      </c>
    </row>
    <row r="856" spans="1:8" hidden="1" x14ac:dyDescent="0.25">
      <c r="A856" s="13" t="s">
        <v>1714</v>
      </c>
      <c r="B856" t="s">
        <v>1715</v>
      </c>
      <c r="C856" s="11">
        <v>19.989999999999998</v>
      </c>
      <c r="D856" s="11">
        <v>0</v>
      </c>
      <c r="E856" s="11">
        <v>9500</v>
      </c>
      <c r="F856" s="11">
        <v>-9480</v>
      </c>
      <c r="H856" s="3" t="str">
        <f t="shared" si="13"/>
        <v>39904</v>
      </c>
    </row>
    <row r="857" spans="1:8" hidden="1" x14ac:dyDescent="0.25">
      <c r="A857" s="13" t="s">
        <v>1716</v>
      </c>
      <c r="B857" t="s">
        <v>1717</v>
      </c>
      <c r="C857" s="11">
        <v>0</v>
      </c>
      <c r="D857" s="11">
        <v>0</v>
      </c>
      <c r="E857" s="11">
        <v>0</v>
      </c>
      <c r="F857" s="11">
        <v>0</v>
      </c>
      <c r="H857" s="3" t="str">
        <f t="shared" si="13"/>
        <v>39904</v>
      </c>
    </row>
    <row r="858" spans="1:8" hidden="1" x14ac:dyDescent="0.25">
      <c r="A858" s="13" t="s">
        <v>1718</v>
      </c>
      <c r="B858" t="s">
        <v>1719</v>
      </c>
      <c r="C858" s="11">
        <v>47726.67</v>
      </c>
      <c r="D858" s="11">
        <v>45000</v>
      </c>
      <c r="E858" s="11">
        <v>40000</v>
      </c>
      <c r="F858" s="11">
        <v>7727</v>
      </c>
      <c r="H858" s="3" t="str">
        <f t="shared" si="13"/>
        <v>39904</v>
      </c>
    </row>
    <row r="859" spans="1:8" hidden="1" x14ac:dyDescent="0.25">
      <c r="A859" s="13" t="s">
        <v>1720</v>
      </c>
      <c r="B859" t="s">
        <v>1721</v>
      </c>
      <c r="C859" s="11">
        <v>9860</v>
      </c>
      <c r="D859" s="11">
        <v>0</v>
      </c>
      <c r="E859" s="11">
        <v>0</v>
      </c>
      <c r="F859" s="11">
        <v>9860</v>
      </c>
      <c r="H859" s="3" t="str">
        <f t="shared" si="13"/>
        <v>39904</v>
      </c>
    </row>
    <row r="860" spans="1:8" hidden="1" x14ac:dyDescent="0.25">
      <c r="A860" s="13" t="s">
        <v>1722</v>
      </c>
      <c r="B860" t="s">
        <v>1723</v>
      </c>
      <c r="C860" s="11">
        <v>350</v>
      </c>
      <c r="D860" s="11">
        <v>0</v>
      </c>
      <c r="E860" s="11">
        <v>0</v>
      </c>
      <c r="F860" s="11">
        <v>350</v>
      </c>
      <c r="H860" s="3" t="str">
        <f t="shared" si="13"/>
        <v>39904</v>
      </c>
    </row>
    <row r="861" spans="1:8" hidden="1" x14ac:dyDescent="0.25">
      <c r="A861" s="13" t="s">
        <v>1724</v>
      </c>
      <c r="B861" t="s">
        <v>1725</v>
      </c>
      <c r="C861" s="11">
        <v>0</v>
      </c>
      <c r="D861" s="11">
        <v>0</v>
      </c>
      <c r="E861" s="11">
        <v>0</v>
      </c>
      <c r="F861" s="11">
        <v>0</v>
      </c>
      <c r="H861" s="3" t="str">
        <f t="shared" si="13"/>
        <v>39904</v>
      </c>
    </row>
    <row r="862" spans="1:8" hidden="1" x14ac:dyDescent="0.25">
      <c r="A862" s="13" t="s">
        <v>1726</v>
      </c>
      <c r="B862" t="s">
        <v>1727</v>
      </c>
      <c r="C862" s="11">
        <v>380</v>
      </c>
      <c r="D862" s="11">
        <v>200</v>
      </c>
      <c r="E862" s="11">
        <v>200</v>
      </c>
      <c r="F862" s="11">
        <v>180</v>
      </c>
      <c r="H862" s="3" t="str">
        <f t="shared" si="13"/>
        <v>39904</v>
      </c>
    </row>
    <row r="863" spans="1:8" hidden="1" x14ac:dyDescent="0.25">
      <c r="A863" s="13" t="s">
        <v>1728</v>
      </c>
      <c r="B863" t="s">
        <v>1729</v>
      </c>
      <c r="C863" s="11">
        <v>0</v>
      </c>
      <c r="D863" s="11">
        <v>600</v>
      </c>
      <c r="E863" s="11">
        <v>600</v>
      </c>
      <c r="F863" s="11">
        <v>-600</v>
      </c>
      <c r="H863" s="3" t="str">
        <f t="shared" si="13"/>
        <v>39904</v>
      </c>
    </row>
    <row r="864" spans="1:8" hidden="1" x14ac:dyDescent="0.25">
      <c r="A864" s="13" t="s">
        <v>1730</v>
      </c>
      <c r="B864" t="s">
        <v>1731</v>
      </c>
      <c r="C864" s="11">
        <v>2512.9499999999998</v>
      </c>
      <c r="D864" s="11">
        <v>1400</v>
      </c>
      <c r="E864" s="11">
        <v>1400</v>
      </c>
      <c r="F864" s="11">
        <v>1113</v>
      </c>
      <c r="H864" s="3" t="str">
        <f t="shared" si="13"/>
        <v>39904</v>
      </c>
    </row>
    <row r="865" spans="1:8" hidden="1" x14ac:dyDescent="0.25">
      <c r="A865" s="13" t="s">
        <v>1732</v>
      </c>
      <c r="B865" t="s">
        <v>1733</v>
      </c>
      <c r="C865" s="11">
        <v>0</v>
      </c>
      <c r="D865" s="11">
        <v>0</v>
      </c>
      <c r="E865" s="11">
        <v>0</v>
      </c>
      <c r="F865" s="11">
        <v>0</v>
      </c>
      <c r="H865" s="3" t="str">
        <f t="shared" si="13"/>
        <v>39904</v>
      </c>
    </row>
    <row r="866" spans="1:8" hidden="1" x14ac:dyDescent="0.25">
      <c r="A866" s="13" t="s">
        <v>1734</v>
      </c>
      <c r="B866" t="s">
        <v>1735</v>
      </c>
      <c r="C866" s="11">
        <v>127.45</v>
      </c>
      <c r="D866" s="11">
        <v>1500</v>
      </c>
      <c r="E866" s="11">
        <v>100</v>
      </c>
      <c r="F866" s="11">
        <v>27</v>
      </c>
      <c r="H866" s="3" t="str">
        <f t="shared" si="13"/>
        <v>39904</v>
      </c>
    </row>
    <row r="867" spans="1:8" hidden="1" x14ac:dyDescent="0.25">
      <c r="A867" s="13" t="s">
        <v>1736</v>
      </c>
      <c r="B867" t="s">
        <v>1737</v>
      </c>
      <c r="C867" s="11">
        <v>0</v>
      </c>
      <c r="D867" s="11">
        <v>0</v>
      </c>
      <c r="E867" s="11">
        <v>0</v>
      </c>
      <c r="F867" s="11">
        <v>0</v>
      </c>
      <c r="H867" s="3" t="str">
        <f t="shared" si="13"/>
        <v>39904</v>
      </c>
    </row>
    <row r="868" spans="1:8" hidden="1" x14ac:dyDescent="0.25">
      <c r="A868" s="13" t="s">
        <v>1738</v>
      </c>
      <c r="B868" t="s">
        <v>1739</v>
      </c>
      <c r="C868" s="11">
        <v>0</v>
      </c>
      <c r="D868" s="11">
        <v>0</v>
      </c>
      <c r="E868" s="11">
        <v>0</v>
      </c>
      <c r="F868" s="11">
        <v>0</v>
      </c>
      <c r="H868" s="3" t="str">
        <f t="shared" si="13"/>
        <v>39904</v>
      </c>
    </row>
    <row r="869" spans="1:8" hidden="1" x14ac:dyDescent="0.25">
      <c r="A869" s="13" t="s">
        <v>1740</v>
      </c>
      <c r="B869" t="s">
        <v>1741</v>
      </c>
      <c r="C869" s="11">
        <v>0</v>
      </c>
      <c r="D869" s="11">
        <v>0</v>
      </c>
      <c r="E869" s="11">
        <v>0</v>
      </c>
      <c r="F869" s="11">
        <v>0</v>
      </c>
      <c r="H869" s="3" t="str">
        <f t="shared" si="13"/>
        <v>39904</v>
      </c>
    </row>
    <row r="870" spans="1:8" hidden="1" x14ac:dyDescent="0.25">
      <c r="A870" s="13" t="s">
        <v>1742</v>
      </c>
      <c r="B870" t="s">
        <v>1743</v>
      </c>
      <c r="C870" s="11">
        <v>0</v>
      </c>
      <c r="D870" s="11">
        <v>0</v>
      </c>
      <c r="E870" s="11">
        <v>0</v>
      </c>
      <c r="F870" s="11">
        <v>0</v>
      </c>
      <c r="H870" s="3" t="str">
        <f t="shared" si="13"/>
        <v>39904</v>
      </c>
    </row>
    <row r="871" spans="1:8" hidden="1" x14ac:dyDescent="0.25">
      <c r="A871" s="13" t="s">
        <v>1744</v>
      </c>
      <c r="B871" t="s">
        <v>1745</v>
      </c>
      <c r="C871" s="11">
        <v>60</v>
      </c>
      <c r="D871" s="11">
        <v>0</v>
      </c>
      <c r="E871" s="11">
        <v>0</v>
      </c>
      <c r="F871" s="11">
        <v>60</v>
      </c>
      <c r="H871" s="3" t="str">
        <f t="shared" si="13"/>
        <v>39904</v>
      </c>
    </row>
    <row r="872" spans="1:8" hidden="1" x14ac:dyDescent="0.25">
      <c r="A872" s="13" t="s">
        <v>1746</v>
      </c>
      <c r="B872" t="s">
        <v>1747</v>
      </c>
      <c r="C872" s="11">
        <v>0</v>
      </c>
      <c r="D872" s="11">
        <v>0</v>
      </c>
      <c r="E872" s="11">
        <v>0</v>
      </c>
      <c r="F872" s="11">
        <v>0</v>
      </c>
      <c r="H872" s="3" t="str">
        <f t="shared" si="13"/>
        <v>39904</v>
      </c>
    </row>
    <row r="873" spans="1:8" hidden="1" x14ac:dyDescent="0.25">
      <c r="A873" s="13" t="s">
        <v>1748</v>
      </c>
      <c r="B873" t="s">
        <v>1749</v>
      </c>
      <c r="C873" s="11">
        <v>8189.54</v>
      </c>
      <c r="D873" s="11">
        <v>6200</v>
      </c>
      <c r="E873" s="11">
        <v>6900</v>
      </c>
      <c r="F873" s="11">
        <v>1290</v>
      </c>
      <c r="H873" s="3" t="str">
        <f t="shared" si="13"/>
        <v>39904</v>
      </c>
    </row>
    <row r="874" spans="1:8" hidden="1" x14ac:dyDescent="0.25">
      <c r="A874" s="13" t="s">
        <v>1750</v>
      </c>
      <c r="B874" t="s">
        <v>1751</v>
      </c>
      <c r="C874" s="11">
        <v>7524.82</v>
      </c>
      <c r="D874" s="11">
        <v>6800</v>
      </c>
      <c r="E874" s="11">
        <v>7000</v>
      </c>
      <c r="F874" s="11">
        <v>525</v>
      </c>
      <c r="H874" s="3" t="str">
        <f t="shared" si="13"/>
        <v>39904</v>
      </c>
    </row>
    <row r="875" spans="1:8" hidden="1" x14ac:dyDescent="0.25">
      <c r="A875" s="13" t="s">
        <v>1752</v>
      </c>
      <c r="B875" t="s">
        <v>1753</v>
      </c>
      <c r="C875" s="11">
        <v>0</v>
      </c>
      <c r="D875" s="11">
        <v>0</v>
      </c>
      <c r="E875" s="11">
        <v>0</v>
      </c>
      <c r="F875" s="11">
        <v>0</v>
      </c>
      <c r="H875" s="3" t="str">
        <f t="shared" si="13"/>
        <v>39904</v>
      </c>
    </row>
    <row r="876" spans="1:8" hidden="1" x14ac:dyDescent="0.25">
      <c r="A876" s="13" t="s">
        <v>1754</v>
      </c>
      <c r="B876" t="s">
        <v>1755</v>
      </c>
      <c r="C876" s="11">
        <v>7773.12</v>
      </c>
      <c r="D876" s="11">
        <v>7300</v>
      </c>
      <c r="E876" s="11">
        <v>10200</v>
      </c>
      <c r="F876" s="11">
        <v>-2427</v>
      </c>
      <c r="H876" s="3" t="str">
        <f t="shared" si="13"/>
        <v>39904</v>
      </c>
    </row>
    <row r="877" spans="1:8" hidden="1" x14ac:dyDescent="0.25">
      <c r="A877" s="13" t="s">
        <v>1756</v>
      </c>
      <c r="B877" t="s">
        <v>1757</v>
      </c>
      <c r="C877" s="11">
        <v>273.2</v>
      </c>
      <c r="D877" s="11">
        <v>300</v>
      </c>
      <c r="E877" s="11">
        <v>500</v>
      </c>
      <c r="F877" s="11">
        <v>-227</v>
      </c>
      <c r="H877" s="3" t="str">
        <f t="shared" si="13"/>
        <v>39904</v>
      </c>
    </row>
    <row r="878" spans="1:8" hidden="1" x14ac:dyDescent="0.25">
      <c r="A878" s="13" t="s">
        <v>1758</v>
      </c>
      <c r="B878" t="s">
        <v>1759</v>
      </c>
      <c r="C878" s="11">
        <v>4481.45</v>
      </c>
      <c r="D878" s="11">
        <v>3700</v>
      </c>
      <c r="E878" s="11">
        <v>3800</v>
      </c>
      <c r="F878" s="11">
        <v>681</v>
      </c>
      <c r="H878" s="3" t="str">
        <f t="shared" si="13"/>
        <v>39904</v>
      </c>
    </row>
    <row r="879" spans="1:8" hidden="1" x14ac:dyDescent="0.25">
      <c r="A879" s="13" t="s">
        <v>1760</v>
      </c>
      <c r="B879" t="s">
        <v>1761</v>
      </c>
      <c r="C879" s="11">
        <v>0</v>
      </c>
      <c r="D879" s="11">
        <v>0</v>
      </c>
      <c r="E879" s="11">
        <v>0</v>
      </c>
      <c r="F879" s="11">
        <v>0</v>
      </c>
      <c r="H879" s="3" t="str">
        <f t="shared" si="13"/>
        <v>39904</v>
      </c>
    </row>
    <row r="880" spans="1:8" hidden="1" x14ac:dyDescent="0.25">
      <c r="A880" s="13" t="s">
        <v>1762</v>
      </c>
      <c r="B880" t="s">
        <v>1763</v>
      </c>
      <c r="C880" s="11">
        <v>0</v>
      </c>
      <c r="D880" s="11">
        <v>0</v>
      </c>
      <c r="E880" s="11">
        <v>0</v>
      </c>
      <c r="F880" s="11">
        <v>0</v>
      </c>
      <c r="H880" s="3" t="str">
        <f t="shared" si="13"/>
        <v>39904</v>
      </c>
    </row>
    <row r="881" spans="1:8" hidden="1" x14ac:dyDescent="0.25">
      <c r="A881" s="13" t="s">
        <v>1764</v>
      </c>
      <c r="B881" t="s">
        <v>1765</v>
      </c>
      <c r="C881" s="11">
        <v>0</v>
      </c>
      <c r="D881" s="11">
        <v>0</v>
      </c>
      <c r="E881" s="11">
        <v>0</v>
      </c>
      <c r="F881" s="11">
        <v>0</v>
      </c>
      <c r="H881" s="3" t="str">
        <f t="shared" si="13"/>
        <v>39904</v>
      </c>
    </row>
    <row r="882" spans="1:8" hidden="1" x14ac:dyDescent="0.25">
      <c r="A882" s="13" t="s">
        <v>1766</v>
      </c>
      <c r="B882" t="s">
        <v>1767</v>
      </c>
      <c r="C882" s="11">
        <v>0</v>
      </c>
      <c r="D882" s="11">
        <v>0</v>
      </c>
      <c r="E882" s="11">
        <v>0</v>
      </c>
      <c r="F882" s="11">
        <v>0</v>
      </c>
      <c r="H882" s="3" t="str">
        <f t="shared" si="13"/>
        <v>39904</v>
      </c>
    </row>
    <row r="883" spans="1:8" hidden="1" x14ac:dyDescent="0.25">
      <c r="A883" s="13" t="s">
        <v>1768</v>
      </c>
      <c r="B883" t="s">
        <v>1769</v>
      </c>
      <c r="C883" s="11">
        <v>0</v>
      </c>
      <c r="D883" s="11">
        <v>0</v>
      </c>
      <c r="E883" s="11">
        <v>0</v>
      </c>
      <c r="F883" s="11">
        <v>0</v>
      </c>
      <c r="H883" s="3" t="str">
        <f t="shared" si="13"/>
        <v>39904</v>
      </c>
    </row>
    <row r="884" spans="1:8" hidden="1" x14ac:dyDescent="0.25">
      <c r="A884" s="13" t="s">
        <v>1770</v>
      </c>
      <c r="B884" t="s">
        <v>1729</v>
      </c>
      <c r="C884" s="11">
        <v>0</v>
      </c>
      <c r="D884" s="11">
        <v>0</v>
      </c>
      <c r="E884" s="11">
        <v>0</v>
      </c>
      <c r="F884" s="11">
        <v>0</v>
      </c>
      <c r="H884" s="3" t="str">
        <f t="shared" si="13"/>
        <v>39904</v>
      </c>
    </row>
    <row r="885" spans="1:8" hidden="1" x14ac:dyDescent="0.25">
      <c r="A885" s="13" t="s">
        <v>1771</v>
      </c>
      <c r="B885" t="s">
        <v>1772</v>
      </c>
      <c r="C885" s="11">
        <v>-345</v>
      </c>
      <c r="D885" s="11">
        <v>0</v>
      </c>
      <c r="E885" s="11">
        <v>0</v>
      </c>
      <c r="F885" s="11">
        <v>-345</v>
      </c>
      <c r="H885" s="3" t="str">
        <f t="shared" si="13"/>
        <v>39904</v>
      </c>
    </row>
    <row r="886" spans="1:8" hidden="1" x14ac:dyDescent="0.25">
      <c r="A886" s="13" t="s">
        <v>1773</v>
      </c>
      <c r="B886" t="s">
        <v>1774</v>
      </c>
      <c r="C886" s="11">
        <v>-2250</v>
      </c>
      <c r="D886" s="11">
        <v>-5000</v>
      </c>
      <c r="E886" s="11">
        <v>0</v>
      </c>
      <c r="F886" s="11">
        <v>-2250</v>
      </c>
      <c r="H886" s="3" t="str">
        <f t="shared" si="13"/>
        <v>39904</v>
      </c>
    </row>
    <row r="887" spans="1:8" hidden="1" x14ac:dyDescent="0.25">
      <c r="A887" s="13" t="s">
        <v>1775</v>
      </c>
      <c r="B887" t="s">
        <v>1776</v>
      </c>
      <c r="C887" s="11">
        <v>0</v>
      </c>
      <c r="D887" s="11">
        <v>0</v>
      </c>
      <c r="E887" s="11">
        <v>0</v>
      </c>
      <c r="F887" s="11">
        <v>0</v>
      </c>
      <c r="H887" s="3" t="str">
        <f t="shared" si="13"/>
        <v>39904</v>
      </c>
    </row>
    <row r="888" spans="1:8" hidden="1" x14ac:dyDescent="0.25">
      <c r="A888" s="13" t="s">
        <v>1777</v>
      </c>
      <c r="B888" t="s">
        <v>1778</v>
      </c>
      <c r="C888" s="11">
        <v>0</v>
      </c>
      <c r="D888" s="11">
        <v>0</v>
      </c>
      <c r="E888" s="11">
        <v>0</v>
      </c>
      <c r="F888" s="11">
        <v>0</v>
      </c>
      <c r="H888" s="3" t="str">
        <f t="shared" si="13"/>
        <v>39904</v>
      </c>
    </row>
    <row r="889" spans="1:8" hidden="1" x14ac:dyDescent="0.25">
      <c r="A889" s="13" t="s">
        <v>1779</v>
      </c>
      <c r="B889" t="s">
        <v>1780</v>
      </c>
      <c r="C889" s="11">
        <v>-42</v>
      </c>
      <c r="D889" s="11">
        <v>0</v>
      </c>
      <c r="E889" s="11">
        <v>0</v>
      </c>
      <c r="F889" s="11">
        <v>-42</v>
      </c>
      <c r="H889" s="3" t="str">
        <f t="shared" si="13"/>
        <v>39904</v>
      </c>
    </row>
    <row r="890" spans="1:8" hidden="1" x14ac:dyDescent="0.25">
      <c r="A890" s="13" t="s">
        <v>1781</v>
      </c>
      <c r="B890" t="s">
        <v>1782</v>
      </c>
      <c r="C890" s="11">
        <v>-120</v>
      </c>
      <c r="D890" s="11">
        <v>0</v>
      </c>
      <c r="E890" s="11">
        <v>0</v>
      </c>
      <c r="F890" s="11">
        <v>-120</v>
      </c>
      <c r="H890" s="3" t="str">
        <f t="shared" si="13"/>
        <v>39904</v>
      </c>
    </row>
    <row r="891" spans="1:8" hidden="1" x14ac:dyDescent="0.25">
      <c r="A891" s="13" t="s">
        <v>1783</v>
      </c>
      <c r="B891" t="s">
        <v>1784</v>
      </c>
      <c r="C891" s="11">
        <v>-124123.59</v>
      </c>
      <c r="D891" s="11">
        <v>-75500</v>
      </c>
      <c r="E891" s="11">
        <v>-99600</v>
      </c>
      <c r="F891" s="11">
        <v>-24524</v>
      </c>
      <c r="H891" s="3" t="str">
        <f t="shared" si="13"/>
        <v>39904</v>
      </c>
    </row>
    <row r="892" spans="1:8" hidden="1" x14ac:dyDescent="0.25">
      <c r="A892" s="13" t="s">
        <v>1785</v>
      </c>
      <c r="B892" t="s">
        <v>1786</v>
      </c>
      <c r="C892" s="11">
        <v>0</v>
      </c>
      <c r="D892" s="11">
        <v>0</v>
      </c>
      <c r="E892" s="11">
        <v>0</v>
      </c>
      <c r="F892" s="11">
        <v>0</v>
      </c>
      <c r="H892" s="3" t="str">
        <f t="shared" si="13"/>
        <v>39905</v>
      </c>
    </row>
    <row r="893" spans="1:8" hidden="1" x14ac:dyDescent="0.25">
      <c r="A893" s="13" t="s">
        <v>1787</v>
      </c>
      <c r="B893" t="s">
        <v>1788</v>
      </c>
      <c r="C893" s="11">
        <v>0</v>
      </c>
      <c r="D893" s="11">
        <v>0</v>
      </c>
      <c r="E893" s="11">
        <v>0</v>
      </c>
      <c r="F893" s="11">
        <v>0</v>
      </c>
      <c r="H893" s="3" t="str">
        <f t="shared" si="13"/>
        <v>39905</v>
      </c>
    </row>
    <row r="894" spans="1:8" hidden="1" x14ac:dyDescent="0.25">
      <c r="A894" s="13" t="s">
        <v>1789</v>
      </c>
      <c r="B894" t="s">
        <v>1790</v>
      </c>
      <c r="C894" s="11">
        <v>0</v>
      </c>
      <c r="D894" s="11">
        <v>0</v>
      </c>
      <c r="E894" s="11">
        <v>0</v>
      </c>
      <c r="F894" s="11">
        <v>0</v>
      </c>
      <c r="H894" s="3" t="str">
        <f t="shared" si="13"/>
        <v>39905</v>
      </c>
    </row>
    <row r="895" spans="1:8" hidden="1" x14ac:dyDescent="0.25">
      <c r="A895" s="13" t="s">
        <v>1791</v>
      </c>
      <c r="B895" t="s">
        <v>1792</v>
      </c>
      <c r="C895" s="11">
        <v>0</v>
      </c>
      <c r="D895" s="11">
        <v>0</v>
      </c>
      <c r="E895" s="11">
        <v>0</v>
      </c>
      <c r="F895" s="11">
        <v>0</v>
      </c>
      <c r="H895" s="3" t="str">
        <f t="shared" si="13"/>
        <v>39905</v>
      </c>
    </row>
    <row r="896" spans="1:8" hidden="1" x14ac:dyDescent="0.25">
      <c r="A896" s="13" t="s">
        <v>1793</v>
      </c>
      <c r="B896" t="s">
        <v>1794</v>
      </c>
      <c r="C896" s="11">
        <v>0</v>
      </c>
      <c r="D896" s="11">
        <v>0</v>
      </c>
      <c r="E896" s="11">
        <v>0</v>
      </c>
      <c r="F896" s="11">
        <v>0</v>
      </c>
      <c r="H896" s="3" t="str">
        <f t="shared" si="13"/>
        <v>39905</v>
      </c>
    </row>
    <row r="897" spans="1:8" hidden="1" x14ac:dyDescent="0.25">
      <c r="A897" s="13" t="s">
        <v>1795</v>
      </c>
      <c r="B897" t="s">
        <v>1796</v>
      </c>
      <c r="C897" s="11">
        <v>0</v>
      </c>
      <c r="D897" s="11">
        <v>0</v>
      </c>
      <c r="E897" s="11">
        <v>0</v>
      </c>
      <c r="F897" s="11">
        <v>0</v>
      </c>
      <c r="H897" s="3" t="str">
        <f t="shared" si="13"/>
        <v>39905</v>
      </c>
    </row>
    <row r="898" spans="1:8" hidden="1" x14ac:dyDescent="0.25">
      <c r="A898" s="13" t="s">
        <v>1797</v>
      </c>
      <c r="B898" t="s">
        <v>1798</v>
      </c>
      <c r="C898" s="11">
        <v>0</v>
      </c>
      <c r="D898" s="11">
        <v>0</v>
      </c>
      <c r="E898" s="11">
        <v>0</v>
      </c>
      <c r="F898" s="11">
        <v>0</v>
      </c>
      <c r="H898" s="3" t="str">
        <f t="shared" si="13"/>
        <v>39905</v>
      </c>
    </row>
    <row r="899" spans="1:8" hidden="1" x14ac:dyDescent="0.25">
      <c r="A899" s="13" t="s">
        <v>1799</v>
      </c>
      <c r="B899" t="s">
        <v>1800</v>
      </c>
      <c r="C899" s="11">
        <v>0</v>
      </c>
      <c r="D899" s="11">
        <v>0</v>
      </c>
      <c r="E899" s="11">
        <v>0</v>
      </c>
      <c r="F899" s="11">
        <v>0</v>
      </c>
      <c r="H899" s="3" t="str">
        <f t="shared" si="13"/>
        <v>39905</v>
      </c>
    </row>
    <row r="900" spans="1:8" hidden="1" x14ac:dyDescent="0.25">
      <c r="A900" s="13" t="s">
        <v>1801</v>
      </c>
      <c r="B900" t="s">
        <v>1802</v>
      </c>
      <c r="C900" s="11">
        <v>0</v>
      </c>
      <c r="D900" s="11">
        <v>0</v>
      </c>
      <c r="E900" s="11">
        <v>0</v>
      </c>
      <c r="F900" s="11">
        <v>0</v>
      </c>
      <c r="H900" s="3" t="str">
        <f t="shared" si="13"/>
        <v>39905</v>
      </c>
    </row>
    <row r="901" spans="1:8" hidden="1" x14ac:dyDescent="0.25">
      <c r="A901" s="13" t="s">
        <v>1803</v>
      </c>
      <c r="B901" t="s">
        <v>1804</v>
      </c>
      <c r="C901" s="11">
        <v>0</v>
      </c>
      <c r="D901" s="11">
        <v>0</v>
      </c>
      <c r="E901" s="11">
        <v>0</v>
      </c>
      <c r="F901" s="11">
        <v>0</v>
      </c>
      <c r="H901" s="3" t="str">
        <f t="shared" si="13"/>
        <v>39905</v>
      </c>
    </row>
    <row r="902" spans="1:8" hidden="1" x14ac:dyDescent="0.25">
      <c r="A902" s="13" t="s">
        <v>1805</v>
      </c>
      <c r="B902" t="s">
        <v>1806</v>
      </c>
      <c r="C902" s="11">
        <v>0</v>
      </c>
      <c r="D902" s="11">
        <v>0</v>
      </c>
      <c r="E902" s="11">
        <v>0</v>
      </c>
      <c r="F902" s="11">
        <v>0</v>
      </c>
      <c r="H902" s="3" t="str">
        <f t="shared" si="13"/>
        <v>39905</v>
      </c>
    </row>
    <row r="903" spans="1:8" hidden="1" x14ac:dyDescent="0.25">
      <c r="A903" s="13" t="s">
        <v>1807</v>
      </c>
      <c r="B903" t="s">
        <v>1808</v>
      </c>
      <c r="C903" s="11">
        <v>0</v>
      </c>
      <c r="D903" s="11">
        <v>0</v>
      </c>
      <c r="E903" s="11">
        <v>0</v>
      </c>
      <c r="F903" s="11">
        <v>0</v>
      </c>
      <c r="H903" s="3" t="str">
        <f t="shared" si="13"/>
        <v>39905</v>
      </c>
    </row>
    <row r="904" spans="1:8" hidden="1" x14ac:dyDescent="0.25">
      <c r="A904" s="13" t="s">
        <v>1809</v>
      </c>
      <c r="B904" t="s">
        <v>1810</v>
      </c>
      <c r="C904" s="11">
        <v>0</v>
      </c>
      <c r="D904" s="11">
        <v>0</v>
      </c>
      <c r="E904" s="11">
        <v>0</v>
      </c>
      <c r="F904" s="11">
        <v>0</v>
      </c>
      <c r="H904" s="3" t="str">
        <f t="shared" si="13"/>
        <v>39905</v>
      </c>
    </row>
    <row r="905" spans="1:8" hidden="1" x14ac:dyDescent="0.25">
      <c r="A905" s="13" t="s">
        <v>1811</v>
      </c>
      <c r="B905" t="s">
        <v>1812</v>
      </c>
      <c r="C905" s="11">
        <v>0</v>
      </c>
      <c r="D905" s="11">
        <v>0</v>
      </c>
      <c r="E905" s="11">
        <v>0</v>
      </c>
      <c r="F905" s="11">
        <v>0</v>
      </c>
      <c r="H905" s="3" t="str">
        <f t="shared" si="13"/>
        <v>39905</v>
      </c>
    </row>
    <row r="906" spans="1:8" hidden="1" x14ac:dyDescent="0.25">
      <c r="A906" s="13" t="s">
        <v>1813</v>
      </c>
      <c r="B906" t="s">
        <v>1814</v>
      </c>
      <c r="C906" s="11">
        <v>63749.98</v>
      </c>
      <c r="D906" s="11">
        <v>60000</v>
      </c>
      <c r="E906" s="11">
        <v>63600</v>
      </c>
      <c r="F906" s="11">
        <v>150</v>
      </c>
      <c r="H906" s="3" t="str">
        <f t="shared" ref="H906:H969" si="14">LEFT(A906,5)</f>
        <v>39905</v>
      </c>
    </row>
    <row r="907" spans="1:8" hidden="1" x14ac:dyDescent="0.25">
      <c r="A907" s="13" t="s">
        <v>1815</v>
      </c>
      <c r="B907" t="s">
        <v>1816</v>
      </c>
      <c r="C907" s="11">
        <v>0</v>
      </c>
      <c r="D907" s="11">
        <v>0</v>
      </c>
      <c r="E907" s="11">
        <v>0</v>
      </c>
      <c r="F907" s="11">
        <v>0</v>
      </c>
      <c r="H907" s="3" t="str">
        <f t="shared" si="14"/>
        <v>39905</v>
      </c>
    </row>
    <row r="908" spans="1:8" hidden="1" x14ac:dyDescent="0.25">
      <c r="A908" s="13" t="s">
        <v>1817</v>
      </c>
      <c r="B908" t="s">
        <v>1818</v>
      </c>
      <c r="C908" s="11">
        <v>0</v>
      </c>
      <c r="D908" s="11">
        <v>0</v>
      </c>
      <c r="E908" s="11">
        <v>0</v>
      </c>
      <c r="F908" s="11">
        <v>0</v>
      </c>
      <c r="H908" s="3" t="str">
        <f t="shared" si="14"/>
        <v>39905</v>
      </c>
    </row>
    <row r="909" spans="1:8" hidden="1" x14ac:dyDescent="0.25">
      <c r="A909" s="13" t="s">
        <v>1819</v>
      </c>
      <c r="B909" t="s">
        <v>1820</v>
      </c>
      <c r="C909" s="11">
        <v>0</v>
      </c>
      <c r="D909" s="11">
        <v>0</v>
      </c>
      <c r="E909" s="11">
        <v>0</v>
      </c>
      <c r="F909" s="11">
        <v>0</v>
      </c>
      <c r="H909" s="3" t="str">
        <f t="shared" si="14"/>
        <v>39905</v>
      </c>
    </row>
    <row r="910" spans="1:8" hidden="1" x14ac:dyDescent="0.25">
      <c r="A910" s="13" t="s">
        <v>1821</v>
      </c>
      <c r="B910" t="s">
        <v>1822</v>
      </c>
      <c r="C910" s="11">
        <v>0</v>
      </c>
      <c r="D910" s="11">
        <v>0</v>
      </c>
      <c r="E910" s="11">
        <v>0</v>
      </c>
      <c r="F910" s="11">
        <v>0</v>
      </c>
      <c r="H910" s="3" t="str">
        <f t="shared" si="14"/>
        <v>39905</v>
      </c>
    </row>
    <row r="911" spans="1:8" hidden="1" x14ac:dyDescent="0.25">
      <c r="A911" s="13" t="s">
        <v>1823</v>
      </c>
      <c r="B911" t="s">
        <v>1824</v>
      </c>
      <c r="C911" s="11">
        <v>0</v>
      </c>
      <c r="D911" s="11">
        <v>0</v>
      </c>
      <c r="E911" s="11">
        <v>0</v>
      </c>
      <c r="F911" s="11">
        <v>0</v>
      </c>
      <c r="H911" s="3" t="str">
        <f t="shared" si="14"/>
        <v>39905</v>
      </c>
    </row>
    <row r="912" spans="1:8" hidden="1" x14ac:dyDescent="0.25">
      <c r="A912" s="13" t="s">
        <v>1825</v>
      </c>
      <c r="B912" t="s">
        <v>1826</v>
      </c>
      <c r="C912" s="11">
        <v>0</v>
      </c>
      <c r="D912" s="11">
        <v>0</v>
      </c>
      <c r="E912" s="11">
        <v>0</v>
      </c>
      <c r="F912" s="11">
        <v>0</v>
      </c>
      <c r="H912" s="3" t="str">
        <f t="shared" si="14"/>
        <v>39905</v>
      </c>
    </row>
    <row r="913" spans="1:8" hidden="1" x14ac:dyDescent="0.25">
      <c r="A913" s="13" t="s">
        <v>1827</v>
      </c>
      <c r="B913" t="s">
        <v>1828</v>
      </c>
      <c r="C913" s="11">
        <v>0</v>
      </c>
      <c r="D913" s="11">
        <v>0</v>
      </c>
      <c r="E913" s="11">
        <v>0</v>
      </c>
      <c r="F913" s="11">
        <v>0</v>
      </c>
      <c r="H913" s="3" t="str">
        <f t="shared" si="14"/>
        <v>39905</v>
      </c>
    </row>
    <row r="914" spans="1:8" hidden="1" x14ac:dyDescent="0.25">
      <c r="A914" s="13" t="s">
        <v>1829</v>
      </c>
      <c r="B914" t="s">
        <v>1830</v>
      </c>
      <c r="C914" s="11">
        <v>0</v>
      </c>
      <c r="D914" s="11">
        <v>0</v>
      </c>
      <c r="E914" s="11">
        <v>0</v>
      </c>
      <c r="F914" s="11">
        <v>0</v>
      </c>
      <c r="H914" s="3" t="str">
        <f t="shared" si="14"/>
        <v>39905</v>
      </c>
    </row>
    <row r="915" spans="1:8" hidden="1" x14ac:dyDescent="0.25">
      <c r="A915" s="13" t="s">
        <v>1831</v>
      </c>
      <c r="B915" t="s">
        <v>1832</v>
      </c>
      <c r="C915" s="11">
        <v>0</v>
      </c>
      <c r="D915" s="11">
        <v>0</v>
      </c>
      <c r="E915" s="11">
        <v>0</v>
      </c>
      <c r="F915" s="11">
        <v>0</v>
      </c>
      <c r="H915" s="3" t="str">
        <f t="shared" si="14"/>
        <v>39905</v>
      </c>
    </row>
    <row r="916" spans="1:8" hidden="1" x14ac:dyDescent="0.25">
      <c r="A916" s="13" t="s">
        <v>1833</v>
      </c>
      <c r="B916" t="s">
        <v>1834</v>
      </c>
      <c r="C916" s="11">
        <v>4103.8100000000004</v>
      </c>
      <c r="D916" s="11">
        <v>3100</v>
      </c>
      <c r="E916" s="11">
        <v>3500</v>
      </c>
      <c r="F916" s="11">
        <v>604</v>
      </c>
      <c r="H916" s="3" t="str">
        <f t="shared" si="14"/>
        <v>39905</v>
      </c>
    </row>
    <row r="917" spans="1:8" hidden="1" x14ac:dyDescent="0.25">
      <c r="A917" s="13" t="s">
        <v>1835</v>
      </c>
      <c r="B917" t="s">
        <v>1836</v>
      </c>
      <c r="C917" s="11">
        <v>45.62</v>
      </c>
      <c r="D917" s="11">
        <v>0</v>
      </c>
      <c r="E917" s="11">
        <v>0</v>
      </c>
      <c r="F917" s="11">
        <v>46</v>
      </c>
      <c r="H917" s="3" t="str">
        <f t="shared" si="14"/>
        <v>39905</v>
      </c>
    </row>
    <row r="918" spans="1:8" hidden="1" x14ac:dyDescent="0.25">
      <c r="A918" s="13" t="s">
        <v>1837</v>
      </c>
      <c r="B918" t="s">
        <v>1838</v>
      </c>
      <c r="C918" s="11">
        <v>0</v>
      </c>
      <c r="D918" s="11">
        <v>0</v>
      </c>
      <c r="E918" s="11">
        <v>0</v>
      </c>
      <c r="F918" s="11">
        <v>0</v>
      </c>
      <c r="H918" s="3" t="str">
        <f t="shared" si="14"/>
        <v>39905</v>
      </c>
    </row>
    <row r="919" spans="1:8" hidden="1" x14ac:dyDescent="0.25">
      <c r="A919" s="13" t="s">
        <v>1839</v>
      </c>
      <c r="B919" t="s">
        <v>1840</v>
      </c>
      <c r="C919" s="11">
        <v>68.569999999999993</v>
      </c>
      <c r="D919" s="11">
        <v>100</v>
      </c>
      <c r="E919" s="11">
        <v>100</v>
      </c>
      <c r="F919" s="11">
        <v>-31</v>
      </c>
      <c r="H919" s="3" t="str">
        <f t="shared" si="14"/>
        <v>39905</v>
      </c>
    </row>
    <row r="920" spans="1:8" hidden="1" x14ac:dyDescent="0.25">
      <c r="A920" s="13" t="s">
        <v>1841</v>
      </c>
      <c r="B920" t="s">
        <v>1842</v>
      </c>
      <c r="C920" s="11">
        <v>0</v>
      </c>
      <c r="D920" s="11">
        <v>0</v>
      </c>
      <c r="E920" s="11">
        <v>0</v>
      </c>
      <c r="F920" s="11">
        <v>0</v>
      </c>
      <c r="H920" s="3" t="str">
        <f t="shared" si="14"/>
        <v>39905</v>
      </c>
    </row>
    <row r="921" spans="1:8" hidden="1" x14ac:dyDescent="0.25">
      <c r="A921" s="13" t="s">
        <v>1843</v>
      </c>
      <c r="B921" t="s">
        <v>1844</v>
      </c>
      <c r="C921" s="11">
        <v>0</v>
      </c>
      <c r="D921" s="11">
        <v>0</v>
      </c>
      <c r="E921" s="11">
        <v>0</v>
      </c>
      <c r="F921" s="11">
        <v>0</v>
      </c>
      <c r="H921" s="3" t="str">
        <f t="shared" si="14"/>
        <v>39905</v>
      </c>
    </row>
    <row r="922" spans="1:8" hidden="1" x14ac:dyDescent="0.25">
      <c r="A922" s="13" t="s">
        <v>1845</v>
      </c>
      <c r="B922" t="s">
        <v>1846</v>
      </c>
      <c r="C922" s="11">
        <v>0</v>
      </c>
      <c r="D922" s="11">
        <v>0</v>
      </c>
      <c r="E922" s="11">
        <v>0</v>
      </c>
      <c r="F922" s="11">
        <v>0</v>
      </c>
      <c r="H922" s="3" t="str">
        <f t="shared" si="14"/>
        <v>39905</v>
      </c>
    </row>
    <row r="923" spans="1:8" hidden="1" x14ac:dyDescent="0.25">
      <c r="A923" s="13" t="s">
        <v>1847</v>
      </c>
      <c r="B923" t="s">
        <v>1848</v>
      </c>
      <c r="C923" s="11">
        <v>0</v>
      </c>
      <c r="D923" s="11">
        <v>0</v>
      </c>
      <c r="E923" s="11">
        <v>0</v>
      </c>
      <c r="F923" s="11">
        <v>0</v>
      </c>
      <c r="H923" s="3" t="str">
        <f t="shared" si="14"/>
        <v>39905</v>
      </c>
    </row>
    <row r="924" spans="1:8" hidden="1" x14ac:dyDescent="0.25">
      <c r="A924" s="13" t="s">
        <v>1849</v>
      </c>
      <c r="B924" t="s">
        <v>1850</v>
      </c>
      <c r="C924" s="11">
        <v>-67967.98</v>
      </c>
      <c r="D924" s="11">
        <v>-63200</v>
      </c>
      <c r="E924" s="11">
        <v>-67200</v>
      </c>
      <c r="F924" s="11">
        <v>-768</v>
      </c>
      <c r="H924" s="3" t="str">
        <f t="shared" si="14"/>
        <v>39905</v>
      </c>
    </row>
    <row r="925" spans="1:8" hidden="1" x14ac:dyDescent="0.25">
      <c r="A925" s="13" t="s">
        <v>1851</v>
      </c>
      <c r="B925" t="s">
        <v>1852</v>
      </c>
      <c r="C925" s="11">
        <v>215607.28</v>
      </c>
      <c r="D925" s="11">
        <v>263900</v>
      </c>
      <c r="E925" s="11">
        <v>214200</v>
      </c>
      <c r="F925" s="11">
        <v>1407</v>
      </c>
      <c r="H925" s="3" t="str">
        <f t="shared" si="14"/>
        <v>39906</v>
      </c>
    </row>
    <row r="926" spans="1:8" hidden="1" x14ac:dyDescent="0.25">
      <c r="A926" s="13" t="s">
        <v>1853</v>
      </c>
      <c r="B926" t="s">
        <v>1854</v>
      </c>
      <c r="C926" s="11">
        <v>-412</v>
      </c>
      <c r="D926" s="11">
        <v>0</v>
      </c>
      <c r="E926" s="11">
        <v>0</v>
      </c>
      <c r="F926" s="11">
        <v>-412</v>
      </c>
      <c r="H926" s="3" t="str">
        <f t="shared" si="14"/>
        <v>39906</v>
      </c>
    </row>
    <row r="927" spans="1:8" hidden="1" x14ac:dyDescent="0.25">
      <c r="A927" s="13" t="s">
        <v>1855</v>
      </c>
      <c r="B927" t="s">
        <v>1856</v>
      </c>
      <c r="C927" s="11">
        <v>12200.04</v>
      </c>
      <c r="D927" s="11">
        <v>12200</v>
      </c>
      <c r="E927" s="11">
        <v>12200</v>
      </c>
      <c r="F927" s="11">
        <v>0</v>
      </c>
      <c r="H927" s="3" t="str">
        <f t="shared" si="14"/>
        <v>39906</v>
      </c>
    </row>
    <row r="928" spans="1:8" hidden="1" x14ac:dyDescent="0.25">
      <c r="A928" s="13" t="s">
        <v>1857</v>
      </c>
      <c r="B928" t="s">
        <v>1858</v>
      </c>
      <c r="C928" s="11">
        <v>0</v>
      </c>
      <c r="D928" s="11">
        <v>0</v>
      </c>
      <c r="E928" s="11">
        <v>0</v>
      </c>
      <c r="F928" s="11">
        <v>0</v>
      </c>
      <c r="H928" s="3" t="str">
        <f t="shared" si="14"/>
        <v>39906</v>
      </c>
    </row>
    <row r="929" spans="1:8" hidden="1" x14ac:dyDescent="0.25">
      <c r="A929" s="13" t="s">
        <v>1859</v>
      </c>
      <c r="B929" t="s">
        <v>1860</v>
      </c>
      <c r="C929" s="11">
        <v>17683.259999999998</v>
      </c>
      <c r="D929" s="11">
        <v>0</v>
      </c>
      <c r="E929" s="11">
        <v>0</v>
      </c>
      <c r="F929" s="11">
        <v>17683</v>
      </c>
      <c r="H929" s="3" t="str">
        <f t="shared" si="14"/>
        <v>39906</v>
      </c>
    </row>
    <row r="930" spans="1:8" hidden="1" x14ac:dyDescent="0.25">
      <c r="A930" s="13" t="s">
        <v>1861</v>
      </c>
      <c r="B930" t="s">
        <v>1862</v>
      </c>
      <c r="C930" s="11">
        <v>0</v>
      </c>
      <c r="D930" s="11">
        <v>0</v>
      </c>
      <c r="E930" s="11">
        <v>0</v>
      </c>
      <c r="F930" s="11">
        <v>0</v>
      </c>
      <c r="H930" s="3" t="str">
        <f t="shared" si="14"/>
        <v>39906</v>
      </c>
    </row>
    <row r="931" spans="1:8" hidden="1" x14ac:dyDescent="0.25">
      <c r="A931" s="13" t="s">
        <v>1863</v>
      </c>
      <c r="B931" t="s">
        <v>1864</v>
      </c>
      <c r="C931" s="11">
        <v>12810.06</v>
      </c>
      <c r="D931" s="11">
        <v>37500</v>
      </c>
      <c r="E931" s="11">
        <v>20300</v>
      </c>
      <c r="F931" s="11">
        <v>-7490</v>
      </c>
      <c r="H931" s="3" t="str">
        <f t="shared" si="14"/>
        <v>39906</v>
      </c>
    </row>
    <row r="932" spans="1:8" hidden="1" x14ac:dyDescent="0.25">
      <c r="A932" s="13" t="s">
        <v>1865</v>
      </c>
      <c r="B932" t="s">
        <v>1866</v>
      </c>
      <c r="C932" s="11">
        <v>0</v>
      </c>
      <c r="D932" s="11">
        <v>0</v>
      </c>
      <c r="E932" s="11">
        <v>0</v>
      </c>
      <c r="F932" s="11">
        <v>0</v>
      </c>
      <c r="H932" s="3" t="str">
        <f t="shared" si="14"/>
        <v>39906</v>
      </c>
    </row>
    <row r="933" spans="1:8" hidden="1" x14ac:dyDescent="0.25">
      <c r="A933" s="13" t="s">
        <v>1867</v>
      </c>
      <c r="B933" t="s">
        <v>1868</v>
      </c>
      <c r="C933" s="11">
        <v>0</v>
      </c>
      <c r="D933" s="11">
        <v>700</v>
      </c>
      <c r="E933" s="11">
        <v>700</v>
      </c>
      <c r="F933" s="11">
        <v>-700</v>
      </c>
      <c r="H933" s="3" t="str">
        <f t="shared" si="14"/>
        <v>39906</v>
      </c>
    </row>
    <row r="934" spans="1:8" hidden="1" x14ac:dyDescent="0.25">
      <c r="A934" s="13" t="s">
        <v>1869</v>
      </c>
      <c r="B934" t="s">
        <v>1870</v>
      </c>
      <c r="C934" s="11">
        <v>0</v>
      </c>
      <c r="D934" s="11">
        <v>0</v>
      </c>
      <c r="E934" s="11">
        <v>0</v>
      </c>
      <c r="F934" s="11">
        <v>0</v>
      </c>
      <c r="H934" s="3" t="str">
        <f t="shared" si="14"/>
        <v>39906</v>
      </c>
    </row>
    <row r="935" spans="1:8" hidden="1" x14ac:dyDescent="0.25">
      <c r="A935" s="13" t="s">
        <v>1871</v>
      </c>
      <c r="B935" t="s">
        <v>1872</v>
      </c>
      <c r="C935" s="11">
        <v>0</v>
      </c>
      <c r="D935" s="11">
        <v>0</v>
      </c>
      <c r="E935" s="11">
        <v>0</v>
      </c>
      <c r="F935" s="11">
        <v>0</v>
      </c>
      <c r="H935" s="3" t="str">
        <f t="shared" si="14"/>
        <v>39906</v>
      </c>
    </row>
    <row r="936" spans="1:8" hidden="1" x14ac:dyDescent="0.25">
      <c r="A936" s="13" t="s">
        <v>1873</v>
      </c>
      <c r="B936" t="s">
        <v>1874</v>
      </c>
      <c r="C936" s="11">
        <v>157.49</v>
      </c>
      <c r="D936" s="11">
        <v>400</v>
      </c>
      <c r="E936" s="11">
        <v>400</v>
      </c>
      <c r="F936" s="11">
        <v>-243</v>
      </c>
      <c r="H936" s="3" t="str">
        <f t="shared" si="14"/>
        <v>39906</v>
      </c>
    </row>
    <row r="937" spans="1:8" hidden="1" x14ac:dyDescent="0.25">
      <c r="A937" s="13" t="s">
        <v>1875</v>
      </c>
      <c r="B937" t="s">
        <v>1876</v>
      </c>
      <c r="C937" s="11">
        <v>294</v>
      </c>
      <c r="D937" s="11">
        <v>700</v>
      </c>
      <c r="E937" s="11">
        <v>700</v>
      </c>
      <c r="F937" s="11">
        <v>-406</v>
      </c>
      <c r="H937" s="3" t="str">
        <f t="shared" si="14"/>
        <v>39906</v>
      </c>
    </row>
    <row r="938" spans="1:8" hidden="1" x14ac:dyDescent="0.25">
      <c r="A938" s="13" t="s">
        <v>1877</v>
      </c>
      <c r="B938" t="s">
        <v>1878</v>
      </c>
      <c r="C938" s="11">
        <v>0</v>
      </c>
      <c r="D938" s="11">
        <v>0</v>
      </c>
      <c r="E938" s="11">
        <v>0</v>
      </c>
      <c r="F938" s="11">
        <v>0</v>
      </c>
      <c r="H938" s="3" t="str">
        <f t="shared" si="14"/>
        <v>39906</v>
      </c>
    </row>
    <row r="939" spans="1:8" hidden="1" x14ac:dyDescent="0.25">
      <c r="A939" s="13" t="s">
        <v>1879</v>
      </c>
      <c r="B939" t="s">
        <v>1880</v>
      </c>
      <c r="C939" s="11">
        <v>596.12</v>
      </c>
      <c r="D939" s="11">
        <v>600</v>
      </c>
      <c r="E939" s="11">
        <v>600</v>
      </c>
      <c r="F939" s="11">
        <v>-4</v>
      </c>
      <c r="H939" s="3" t="str">
        <f t="shared" si="14"/>
        <v>39906</v>
      </c>
    </row>
    <row r="940" spans="1:8" hidden="1" x14ac:dyDescent="0.25">
      <c r="A940" s="13" t="s">
        <v>1881</v>
      </c>
      <c r="B940" t="s">
        <v>1882</v>
      </c>
      <c r="C940" s="11">
        <v>604.84</v>
      </c>
      <c r="D940" s="11">
        <v>400</v>
      </c>
      <c r="E940" s="11">
        <v>400</v>
      </c>
      <c r="F940" s="11">
        <v>205</v>
      </c>
      <c r="H940" s="3" t="str">
        <f t="shared" si="14"/>
        <v>39906</v>
      </c>
    </row>
    <row r="941" spans="1:8" hidden="1" x14ac:dyDescent="0.25">
      <c r="A941" s="13" t="s">
        <v>1883</v>
      </c>
      <c r="B941" t="s">
        <v>1884</v>
      </c>
      <c r="C941" s="11">
        <v>0</v>
      </c>
      <c r="D941" s="11">
        <v>0</v>
      </c>
      <c r="E941" s="11">
        <v>0</v>
      </c>
      <c r="F941" s="11">
        <v>0</v>
      </c>
      <c r="H941" s="3" t="str">
        <f t="shared" si="14"/>
        <v>39906</v>
      </c>
    </row>
    <row r="942" spans="1:8" hidden="1" x14ac:dyDescent="0.25">
      <c r="A942" s="13" t="s">
        <v>1885</v>
      </c>
      <c r="B942" t="s">
        <v>1886</v>
      </c>
      <c r="C942" s="11">
        <v>0</v>
      </c>
      <c r="D942" s="11">
        <v>0</v>
      </c>
      <c r="E942" s="11">
        <v>0</v>
      </c>
      <c r="F942" s="11">
        <v>0</v>
      </c>
      <c r="H942" s="3" t="str">
        <f t="shared" si="14"/>
        <v>39906</v>
      </c>
    </row>
    <row r="943" spans="1:8" hidden="1" x14ac:dyDescent="0.25">
      <c r="A943" s="13" t="s">
        <v>1887</v>
      </c>
      <c r="B943" t="s">
        <v>1888</v>
      </c>
      <c r="C943" s="11">
        <v>27161.42</v>
      </c>
      <c r="D943" s="11">
        <v>22700</v>
      </c>
      <c r="E943" s="11">
        <v>22700</v>
      </c>
      <c r="F943" s="11">
        <v>4461</v>
      </c>
      <c r="H943" s="3" t="str">
        <f t="shared" si="14"/>
        <v>39906</v>
      </c>
    </row>
    <row r="944" spans="1:8" hidden="1" x14ac:dyDescent="0.25">
      <c r="A944" s="13" t="s">
        <v>1889</v>
      </c>
      <c r="B944" t="s">
        <v>1890</v>
      </c>
      <c r="C944" s="11">
        <v>3733.75</v>
      </c>
      <c r="D944" s="11">
        <v>4600</v>
      </c>
      <c r="E944" s="11">
        <v>4600</v>
      </c>
      <c r="F944" s="11">
        <v>-866</v>
      </c>
      <c r="H944" s="3" t="str">
        <f t="shared" si="14"/>
        <v>39906</v>
      </c>
    </row>
    <row r="945" spans="1:8" hidden="1" x14ac:dyDescent="0.25">
      <c r="A945" s="13" t="s">
        <v>1891</v>
      </c>
      <c r="B945" t="s">
        <v>1892</v>
      </c>
      <c r="C945" s="11">
        <v>0</v>
      </c>
      <c r="D945" s="11">
        <v>0</v>
      </c>
      <c r="E945" s="11">
        <v>0</v>
      </c>
      <c r="F945" s="11">
        <v>0</v>
      </c>
      <c r="H945" s="3" t="str">
        <f t="shared" si="14"/>
        <v>39906</v>
      </c>
    </row>
    <row r="946" spans="1:8" hidden="1" x14ac:dyDescent="0.25">
      <c r="A946" s="13" t="s">
        <v>1893</v>
      </c>
      <c r="B946" t="s">
        <v>1894</v>
      </c>
      <c r="C946" s="11">
        <v>0</v>
      </c>
      <c r="D946" s="11">
        <v>0</v>
      </c>
      <c r="E946" s="11">
        <v>0</v>
      </c>
      <c r="F946" s="11">
        <v>0</v>
      </c>
      <c r="H946" s="3" t="str">
        <f t="shared" si="14"/>
        <v>39906</v>
      </c>
    </row>
    <row r="947" spans="1:8" hidden="1" x14ac:dyDescent="0.25">
      <c r="A947" s="13" t="s">
        <v>1895</v>
      </c>
      <c r="B947" t="s">
        <v>1896</v>
      </c>
      <c r="C947" s="11">
        <v>0</v>
      </c>
      <c r="D947" s="11">
        <v>0</v>
      </c>
      <c r="E947" s="11">
        <v>0</v>
      </c>
      <c r="F947" s="11">
        <v>0</v>
      </c>
      <c r="H947" s="3" t="str">
        <f t="shared" si="14"/>
        <v>39906</v>
      </c>
    </row>
    <row r="948" spans="1:8" hidden="1" x14ac:dyDescent="0.25">
      <c r="A948" s="13" t="s">
        <v>1897</v>
      </c>
      <c r="B948" t="s">
        <v>1898</v>
      </c>
      <c r="C948" s="11">
        <v>0</v>
      </c>
      <c r="D948" s="11">
        <v>0</v>
      </c>
      <c r="E948" s="11">
        <v>0</v>
      </c>
      <c r="F948" s="11">
        <v>0</v>
      </c>
      <c r="H948" s="3" t="str">
        <f t="shared" si="14"/>
        <v>39906</v>
      </c>
    </row>
    <row r="949" spans="1:8" hidden="1" x14ac:dyDescent="0.25">
      <c r="A949" s="13" t="s">
        <v>1899</v>
      </c>
      <c r="B949" t="s">
        <v>1900</v>
      </c>
      <c r="C949" s="11">
        <v>0</v>
      </c>
      <c r="D949" s="11">
        <v>0</v>
      </c>
      <c r="E949" s="11">
        <v>0</v>
      </c>
      <c r="F949" s="11">
        <v>0</v>
      </c>
      <c r="H949" s="3" t="str">
        <f t="shared" si="14"/>
        <v>39906</v>
      </c>
    </row>
    <row r="950" spans="1:8" hidden="1" x14ac:dyDescent="0.25">
      <c r="A950" s="13" t="s">
        <v>1901</v>
      </c>
      <c r="B950" t="s">
        <v>1902</v>
      </c>
      <c r="C950" s="11">
        <v>5525</v>
      </c>
      <c r="D950" s="11">
        <v>6000</v>
      </c>
      <c r="E950" s="11">
        <v>6000</v>
      </c>
      <c r="F950" s="11">
        <v>-475</v>
      </c>
      <c r="H950" s="3" t="str">
        <f t="shared" si="14"/>
        <v>39906</v>
      </c>
    </row>
    <row r="951" spans="1:8" hidden="1" x14ac:dyDescent="0.25">
      <c r="A951" s="13" t="s">
        <v>1903</v>
      </c>
      <c r="B951" t="s">
        <v>1904</v>
      </c>
      <c r="C951" s="11">
        <v>0</v>
      </c>
      <c r="D951" s="11">
        <v>0</v>
      </c>
      <c r="E951" s="11">
        <v>0</v>
      </c>
      <c r="F951" s="11">
        <v>0</v>
      </c>
      <c r="H951" s="3" t="str">
        <f t="shared" si="14"/>
        <v>39906</v>
      </c>
    </row>
    <row r="952" spans="1:8" hidden="1" x14ac:dyDescent="0.25">
      <c r="A952" s="13" t="s">
        <v>1905</v>
      </c>
      <c r="B952" t="s">
        <v>1906</v>
      </c>
      <c r="C952" s="11">
        <v>15</v>
      </c>
      <c r="D952" s="11">
        <v>0</v>
      </c>
      <c r="E952" s="11">
        <v>0</v>
      </c>
      <c r="F952" s="11">
        <v>15</v>
      </c>
      <c r="H952" s="3" t="str">
        <f t="shared" si="14"/>
        <v>39906</v>
      </c>
    </row>
    <row r="953" spans="1:8" hidden="1" x14ac:dyDescent="0.25">
      <c r="A953" s="13" t="s">
        <v>1907</v>
      </c>
      <c r="B953" t="s">
        <v>1908</v>
      </c>
      <c r="C953" s="11">
        <v>0</v>
      </c>
      <c r="D953" s="11">
        <v>0</v>
      </c>
      <c r="E953" s="11">
        <v>0</v>
      </c>
      <c r="F953" s="11">
        <v>0</v>
      </c>
      <c r="H953" s="3" t="str">
        <f t="shared" si="14"/>
        <v>39906</v>
      </c>
    </row>
    <row r="954" spans="1:8" hidden="1" x14ac:dyDescent="0.25">
      <c r="A954" s="13" t="s">
        <v>1909</v>
      </c>
      <c r="B954" t="s">
        <v>1910</v>
      </c>
      <c r="C954" s="11">
        <v>0</v>
      </c>
      <c r="D954" s="11">
        <v>0</v>
      </c>
      <c r="E954" s="11">
        <v>0</v>
      </c>
      <c r="F954" s="11">
        <v>0</v>
      </c>
      <c r="H954" s="3" t="str">
        <f t="shared" si="14"/>
        <v>39906</v>
      </c>
    </row>
    <row r="955" spans="1:8" hidden="1" x14ac:dyDescent="0.25">
      <c r="A955" s="13" t="s">
        <v>1911</v>
      </c>
      <c r="B955" t="s">
        <v>1912</v>
      </c>
      <c r="C955" s="11">
        <v>1641.68</v>
      </c>
      <c r="D955" s="11">
        <v>1000</v>
      </c>
      <c r="E955" s="11">
        <v>2000</v>
      </c>
      <c r="F955" s="11">
        <v>-358</v>
      </c>
      <c r="H955" s="3" t="str">
        <f t="shared" si="14"/>
        <v>39906</v>
      </c>
    </row>
    <row r="956" spans="1:8" hidden="1" x14ac:dyDescent="0.25">
      <c r="A956" s="13" t="s">
        <v>1913</v>
      </c>
      <c r="B956" t="s">
        <v>1914</v>
      </c>
      <c r="C956" s="11">
        <v>962.1</v>
      </c>
      <c r="D956" s="11">
        <v>2000</v>
      </c>
      <c r="E956" s="11">
        <v>2000</v>
      </c>
      <c r="F956" s="11">
        <v>-1038</v>
      </c>
      <c r="H956" s="3" t="str">
        <f t="shared" si="14"/>
        <v>39906</v>
      </c>
    </row>
    <row r="957" spans="1:8" hidden="1" x14ac:dyDescent="0.25">
      <c r="A957" s="13" t="s">
        <v>1915</v>
      </c>
      <c r="B957" t="s">
        <v>1916</v>
      </c>
      <c r="C957" s="11">
        <v>0</v>
      </c>
      <c r="D957" s="11">
        <v>0</v>
      </c>
      <c r="E957" s="11">
        <v>0</v>
      </c>
      <c r="F957" s="11">
        <v>0</v>
      </c>
      <c r="H957" s="3" t="str">
        <f t="shared" si="14"/>
        <v>39906</v>
      </c>
    </row>
    <row r="958" spans="1:8" hidden="1" x14ac:dyDescent="0.25">
      <c r="A958" s="13" t="s">
        <v>1917</v>
      </c>
      <c r="B958" t="s">
        <v>1918</v>
      </c>
      <c r="C958" s="11">
        <v>4383.75</v>
      </c>
      <c r="D958" s="11">
        <v>6000</v>
      </c>
      <c r="E958" s="11">
        <v>4400</v>
      </c>
      <c r="F958" s="11">
        <v>-16</v>
      </c>
      <c r="H958" s="3" t="str">
        <f t="shared" si="14"/>
        <v>39906</v>
      </c>
    </row>
    <row r="959" spans="1:8" hidden="1" x14ac:dyDescent="0.25">
      <c r="A959" s="13" t="s">
        <v>1919</v>
      </c>
      <c r="B959" t="s">
        <v>1920</v>
      </c>
      <c r="C959" s="11">
        <v>0</v>
      </c>
      <c r="D959" s="11">
        <v>600</v>
      </c>
      <c r="E959" s="11">
        <v>0</v>
      </c>
      <c r="F959" s="11">
        <v>0</v>
      </c>
      <c r="H959" s="3" t="str">
        <f t="shared" si="14"/>
        <v>39906</v>
      </c>
    </row>
    <row r="960" spans="1:8" hidden="1" x14ac:dyDescent="0.25">
      <c r="A960" s="13" t="s">
        <v>1921</v>
      </c>
      <c r="B960" t="s">
        <v>1922</v>
      </c>
      <c r="C960" s="11">
        <v>3.19</v>
      </c>
      <c r="D960" s="11">
        <v>0</v>
      </c>
      <c r="E960" s="11">
        <v>0</v>
      </c>
      <c r="F960" s="11">
        <v>3</v>
      </c>
      <c r="H960" s="3" t="str">
        <f t="shared" si="14"/>
        <v>39906</v>
      </c>
    </row>
    <row r="961" spans="1:8" hidden="1" x14ac:dyDescent="0.25">
      <c r="A961" s="13" t="s">
        <v>1923</v>
      </c>
      <c r="B961" t="s">
        <v>1924</v>
      </c>
      <c r="C961" s="11">
        <v>0</v>
      </c>
      <c r="D961" s="11">
        <v>0</v>
      </c>
      <c r="E961" s="11">
        <v>0</v>
      </c>
      <c r="F961" s="11">
        <v>0</v>
      </c>
      <c r="H961" s="3" t="str">
        <f t="shared" si="14"/>
        <v>39906</v>
      </c>
    </row>
    <row r="962" spans="1:8" hidden="1" x14ac:dyDescent="0.25">
      <c r="A962" s="13" t="s">
        <v>1925</v>
      </c>
      <c r="B962" t="s">
        <v>1926</v>
      </c>
      <c r="C962" s="11">
        <v>297.60000000000002</v>
      </c>
      <c r="D962" s="11">
        <v>300</v>
      </c>
      <c r="E962" s="11">
        <v>300</v>
      </c>
      <c r="F962" s="11">
        <v>-2</v>
      </c>
      <c r="H962" s="3" t="str">
        <f t="shared" si="14"/>
        <v>39906</v>
      </c>
    </row>
    <row r="963" spans="1:8" hidden="1" x14ac:dyDescent="0.25">
      <c r="A963" s="13" t="s">
        <v>1927</v>
      </c>
      <c r="B963" t="s">
        <v>1928</v>
      </c>
      <c r="C963" s="11">
        <v>0</v>
      </c>
      <c r="D963" s="11">
        <v>0</v>
      </c>
      <c r="E963" s="11">
        <v>0</v>
      </c>
      <c r="F963" s="11">
        <v>0</v>
      </c>
      <c r="H963" s="3" t="str">
        <f t="shared" si="14"/>
        <v>39906</v>
      </c>
    </row>
    <row r="964" spans="1:8" hidden="1" x14ac:dyDescent="0.25">
      <c r="A964" s="13" t="s">
        <v>1929</v>
      </c>
      <c r="B964" t="s">
        <v>1930</v>
      </c>
      <c r="C964" s="11">
        <v>395</v>
      </c>
      <c r="D964" s="11">
        <v>1200</v>
      </c>
      <c r="E964" s="11">
        <v>1200</v>
      </c>
      <c r="F964" s="11">
        <v>-805</v>
      </c>
      <c r="H964" s="3" t="str">
        <f t="shared" si="14"/>
        <v>39906</v>
      </c>
    </row>
    <row r="965" spans="1:8" hidden="1" x14ac:dyDescent="0.25">
      <c r="A965" s="13" t="s">
        <v>1931</v>
      </c>
      <c r="B965" t="s">
        <v>1932</v>
      </c>
      <c r="C965" s="11">
        <v>20348.240000000002</v>
      </c>
      <c r="D965" s="11">
        <v>15500</v>
      </c>
      <c r="E965" s="11">
        <v>17300</v>
      </c>
      <c r="F965" s="11">
        <v>3048</v>
      </c>
      <c r="H965" s="3" t="str">
        <f t="shared" si="14"/>
        <v>39906</v>
      </c>
    </row>
    <row r="966" spans="1:8" hidden="1" x14ac:dyDescent="0.25">
      <c r="A966" s="13" t="s">
        <v>1933</v>
      </c>
      <c r="B966" t="s">
        <v>1934</v>
      </c>
      <c r="C966" s="11">
        <v>76421.53</v>
      </c>
      <c r="D966" s="11">
        <v>62900</v>
      </c>
      <c r="E966" s="11">
        <v>71800</v>
      </c>
      <c r="F966" s="11">
        <v>4622</v>
      </c>
      <c r="H966" s="3" t="str">
        <f t="shared" si="14"/>
        <v>39906</v>
      </c>
    </row>
    <row r="967" spans="1:8" hidden="1" x14ac:dyDescent="0.25">
      <c r="A967" s="13" t="s">
        <v>1935</v>
      </c>
      <c r="B967" t="s">
        <v>1936</v>
      </c>
      <c r="C967" s="11">
        <v>59285.51</v>
      </c>
      <c r="D967" s="11">
        <v>0</v>
      </c>
      <c r="E967" s="11">
        <v>61600</v>
      </c>
      <c r="F967" s="11">
        <v>-2314</v>
      </c>
      <c r="H967" s="3" t="str">
        <f t="shared" si="14"/>
        <v>39906</v>
      </c>
    </row>
    <row r="968" spans="1:8" hidden="1" x14ac:dyDescent="0.25">
      <c r="A968" s="13" t="s">
        <v>1937</v>
      </c>
      <c r="B968" t="s">
        <v>1938</v>
      </c>
      <c r="C968" s="11">
        <v>0</v>
      </c>
      <c r="D968" s="11">
        <v>0</v>
      </c>
      <c r="E968" s="11">
        <v>0</v>
      </c>
      <c r="F968" s="11">
        <v>0</v>
      </c>
      <c r="H968" s="3" t="str">
        <f t="shared" si="14"/>
        <v>39906</v>
      </c>
    </row>
    <row r="969" spans="1:8" hidden="1" x14ac:dyDescent="0.25">
      <c r="A969" s="13" t="s">
        <v>1939</v>
      </c>
      <c r="B969" t="s">
        <v>1940</v>
      </c>
      <c r="C969" s="11">
        <v>1138.43</v>
      </c>
      <c r="D969" s="11">
        <v>800</v>
      </c>
      <c r="E969" s="11">
        <v>1000</v>
      </c>
      <c r="F969" s="11">
        <v>138</v>
      </c>
      <c r="H969" s="3" t="str">
        <f t="shared" si="14"/>
        <v>39906</v>
      </c>
    </row>
    <row r="970" spans="1:8" hidden="1" x14ac:dyDescent="0.25">
      <c r="A970" s="13" t="s">
        <v>1941</v>
      </c>
      <c r="B970" t="s">
        <v>1942</v>
      </c>
      <c r="C970" s="11">
        <v>1092.8</v>
      </c>
      <c r="D970" s="11">
        <v>1200</v>
      </c>
      <c r="E970" s="11">
        <v>800</v>
      </c>
      <c r="F970" s="11">
        <v>293</v>
      </c>
      <c r="H970" s="3" t="str">
        <f t="shared" ref="H970:H1033" si="15">LEFT(A970,5)</f>
        <v>39906</v>
      </c>
    </row>
    <row r="971" spans="1:8" hidden="1" x14ac:dyDescent="0.25">
      <c r="A971" s="13" t="s">
        <v>1943</v>
      </c>
      <c r="B971" t="s">
        <v>1944</v>
      </c>
      <c r="C971" s="11">
        <v>1056.4100000000001</v>
      </c>
      <c r="D971" s="11">
        <v>1700</v>
      </c>
      <c r="E971" s="11">
        <v>900</v>
      </c>
      <c r="F971" s="11">
        <v>156</v>
      </c>
      <c r="H971" s="3" t="str">
        <f t="shared" si="15"/>
        <v>39906</v>
      </c>
    </row>
    <row r="972" spans="1:8" hidden="1" x14ac:dyDescent="0.25">
      <c r="A972" s="13" t="s">
        <v>1945</v>
      </c>
      <c r="B972" t="s">
        <v>1946</v>
      </c>
      <c r="C972" s="11">
        <v>0</v>
      </c>
      <c r="D972" s="11">
        <v>0</v>
      </c>
      <c r="E972" s="11">
        <v>0</v>
      </c>
      <c r="F972" s="11">
        <v>0</v>
      </c>
      <c r="H972" s="3" t="str">
        <f t="shared" si="15"/>
        <v>39906</v>
      </c>
    </row>
    <row r="973" spans="1:8" hidden="1" x14ac:dyDescent="0.25">
      <c r="A973" s="13" t="s">
        <v>1947</v>
      </c>
      <c r="B973" t="s">
        <v>1948</v>
      </c>
      <c r="C973" s="11">
        <v>0</v>
      </c>
      <c r="D973" s="11">
        <v>0</v>
      </c>
      <c r="E973" s="11">
        <v>0</v>
      </c>
      <c r="F973" s="11">
        <v>0</v>
      </c>
      <c r="H973" s="3" t="str">
        <f t="shared" si="15"/>
        <v>39906</v>
      </c>
    </row>
    <row r="974" spans="1:8" hidden="1" x14ac:dyDescent="0.25">
      <c r="A974" s="13" t="s">
        <v>1949</v>
      </c>
      <c r="B974" t="s">
        <v>1950</v>
      </c>
      <c r="C974" s="11">
        <v>0</v>
      </c>
      <c r="D974" s="11">
        <v>0</v>
      </c>
      <c r="E974" s="11">
        <v>0</v>
      </c>
      <c r="F974" s="11">
        <v>0</v>
      </c>
      <c r="H974" s="3" t="str">
        <f t="shared" si="15"/>
        <v>39906</v>
      </c>
    </row>
    <row r="975" spans="1:8" hidden="1" x14ac:dyDescent="0.25">
      <c r="A975" s="13" t="s">
        <v>1951</v>
      </c>
      <c r="B975" t="s">
        <v>1952</v>
      </c>
      <c r="C975" s="11">
        <v>0</v>
      </c>
      <c r="D975" s="11">
        <v>0</v>
      </c>
      <c r="E975" s="11">
        <v>0</v>
      </c>
      <c r="F975" s="11">
        <v>0</v>
      </c>
      <c r="H975" s="3" t="str">
        <f t="shared" si="15"/>
        <v>39906</v>
      </c>
    </row>
    <row r="976" spans="1:8" hidden="1" x14ac:dyDescent="0.25">
      <c r="A976" s="13" t="s">
        <v>1953</v>
      </c>
      <c r="B976" t="s">
        <v>1954</v>
      </c>
      <c r="C976" s="11">
        <v>0</v>
      </c>
      <c r="D976" s="11">
        <v>0</v>
      </c>
      <c r="E976" s="11">
        <v>0</v>
      </c>
      <c r="F976" s="11">
        <v>0</v>
      </c>
      <c r="H976" s="3" t="str">
        <f t="shared" si="15"/>
        <v>39906</v>
      </c>
    </row>
    <row r="977" spans="1:8" hidden="1" x14ac:dyDescent="0.25">
      <c r="A977" s="13" t="s">
        <v>1955</v>
      </c>
      <c r="B977" t="s">
        <v>1956</v>
      </c>
      <c r="C977" s="11">
        <v>0</v>
      </c>
      <c r="D977" s="11">
        <v>0</v>
      </c>
      <c r="E977" s="11">
        <v>0</v>
      </c>
      <c r="F977" s="11">
        <v>0</v>
      </c>
      <c r="H977" s="3" t="str">
        <f t="shared" si="15"/>
        <v>39906</v>
      </c>
    </row>
    <row r="978" spans="1:8" hidden="1" x14ac:dyDescent="0.25">
      <c r="A978" s="13" t="s">
        <v>1957</v>
      </c>
      <c r="B978" t="s">
        <v>1958</v>
      </c>
      <c r="C978" s="11">
        <v>18962.759999999998</v>
      </c>
      <c r="D978" s="11">
        <v>0</v>
      </c>
      <c r="E978" s="11">
        <v>0</v>
      </c>
      <c r="F978" s="11">
        <v>18963</v>
      </c>
      <c r="H978" s="3" t="str">
        <f t="shared" si="15"/>
        <v>39906</v>
      </c>
    </row>
    <row r="979" spans="1:8" hidden="1" x14ac:dyDescent="0.25">
      <c r="A979" s="13" t="s">
        <v>1959</v>
      </c>
      <c r="B979" t="s">
        <v>1960</v>
      </c>
      <c r="C979" s="11">
        <v>0</v>
      </c>
      <c r="D979" s="11">
        <v>0</v>
      </c>
      <c r="E979" s="11">
        <v>0</v>
      </c>
      <c r="F979" s="11">
        <v>0</v>
      </c>
      <c r="H979" s="3" t="str">
        <f t="shared" si="15"/>
        <v>39906</v>
      </c>
    </row>
    <row r="980" spans="1:8" hidden="1" x14ac:dyDescent="0.25">
      <c r="A980" s="13" t="s">
        <v>1961</v>
      </c>
      <c r="B980" t="s">
        <v>1962</v>
      </c>
      <c r="C980" s="11">
        <v>0</v>
      </c>
      <c r="D980" s="11">
        <v>0</v>
      </c>
      <c r="E980" s="11">
        <v>0</v>
      </c>
      <c r="F980" s="11">
        <v>0</v>
      </c>
      <c r="H980" s="3" t="str">
        <f t="shared" si="15"/>
        <v>39906</v>
      </c>
    </row>
    <row r="981" spans="1:8" hidden="1" x14ac:dyDescent="0.25">
      <c r="A981" s="13" t="s">
        <v>1963</v>
      </c>
      <c r="B981" t="s">
        <v>1964</v>
      </c>
      <c r="C981" s="11">
        <v>-31.17</v>
      </c>
      <c r="D981" s="11">
        <v>0</v>
      </c>
      <c r="E981" s="11">
        <v>0</v>
      </c>
      <c r="F981" s="11">
        <v>-31</v>
      </c>
      <c r="H981" s="3" t="str">
        <f t="shared" si="15"/>
        <v>39906</v>
      </c>
    </row>
    <row r="982" spans="1:8" hidden="1" x14ac:dyDescent="0.25">
      <c r="A982" s="13" t="s">
        <v>1965</v>
      </c>
      <c r="B982" t="s">
        <v>1966</v>
      </c>
      <c r="C982" s="11">
        <v>93.62</v>
      </c>
      <c r="D982" s="11">
        <v>0</v>
      </c>
      <c r="E982" s="11">
        <v>0</v>
      </c>
      <c r="F982" s="11">
        <v>94</v>
      </c>
      <c r="H982" s="3" t="str">
        <f t="shared" si="15"/>
        <v>39906</v>
      </c>
    </row>
    <row r="983" spans="1:8" hidden="1" x14ac:dyDescent="0.25">
      <c r="A983" s="13" t="s">
        <v>1967</v>
      </c>
      <c r="B983" t="s">
        <v>1968</v>
      </c>
      <c r="C983" s="11">
        <v>0</v>
      </c>
      <c r="D983" s="11">
        <v>0</v>
      </c>
      <c r="E983" s="11">
        <v>0</v>
      </c>
      <c r="F983" s="11">
        <v>0</v>
      </c>
      <c r="H983" s="3" t="str">
        <f t="shared" si="15"/>
        <v>39906</v>
      </c>
    </row>
    <row r="984" spans="1:8" hidden="1" x14ac:dyDescent="0.25">
      <c r="A984" s="13" t="s">
        <v>1969</v>
      </c>
      <c r="B984" t="s">
        <v>1970</v>
      </c>
      <c r="C984" s="11">
        <v>0</v>
      </c>
      <c r="D984" s="11">
        <v>0</v>
      </c>
      <c r="E984" s="11">
        <v>0</v>
      </c>
      <c r="F984" s="11">
        <v>0</v>
      </c>
      <c r="H984" s="3" t="str">
        <f t="shared" si="15"/>
        <v>39906</v>
      </c>
    </row>
    <row r="985" spans="1:8" hidden="1" x14ac:dyDescent="0.25">
      <c r="A985" s="13" t="s">
        <v>1971</v>
      </c>
      <c r="B985" t="s">
        <v>1972</v>
      </c>
      <c r="C985" s="11">
        <v>0</v>
      </c>
      <c r="D985" s="11">
        <v>0</v>
      </c>
      <c r="E985" s="11">
        <v>0</v>
      </c>
      <c r="F985" s="11">
        <v>0</v>
      </c>
      <c r="H985" s="3" t="str">
        <f t="shared" si="15"/>
        <v>39906</v>
      </c>
    </row>
    <row r="986" spans="1:8" hidden="1" x14ac:dyDescent="0.25">
      <c r="A986" s="13" t="s">
        <v>1973</v>
      </c>
      <c r="B986" t="s">
        <v>1974</v>
      </c>
      <c r="C986" s="11">
        <v>-7785.3</v>
      </c>
      <c r="D986" s="11">
        <v>-100</v>
      </c>
      <c r="E986" s="11">
        <v>-100</v>
      </c>
      <c r="F986" s="11">
        <v>-7685</v>
      </c>
      <c r="H986" s="3" t="str">
        <f t="shared" si="15"/>
        <v>39906</v>
      </c>
    </row>
    <row r="987" spans="1:8" hidden="1" x14ac:dyDescent="0.25">
      <c r="A987" s="13" t="s">
        <v>1975</v>
      </c>
      <c r="B987" t="s">
        <v>1976</v>
      </c>
      <c r="C987" s="11">
        <v>0</v>
      </c>
      <c r="D987" s="11">
        <v>0</v>
      </c>
      <c r="E987" s="11">
        <v>0</v>
      </c>
      <c r="F987" s="11">
        <v>0</v>
      </c>
      <c r="H987" s="3" t="str">
        <f t="shared" si="15"/>
        <v>39906</v>
      </c>
    </row>
    <row r="988" spans="1:8" hidden="1" x14ac:dyDescent="0.25">
      <c r="A988" s="13" t="s">
        <v>1977</v>
      </c>
      <c r="B988" t="s">
        <v>1978</v>
      </c>
      <c r="C988" s="11">
        <v>-474242.41</v>
      </c>
      <c r="D988" s="11">
        <v>-442800</v>
      </c>
      <c r="E988" s="11">
        <v>-474200</v>
      </c>
      <c r="F988" s="11">
        <v>-42</v>
      </c>
      <c r="H988" s="3" t="str">
        <f t="shared" si="15"/>
        <v>39906</v>
      </c>
    </row>
    <row r="989" spans="1:8" hidden="1" x14ac:dyDescent="0.25">
      <c r="A989" s="13" t="s">
        <v>1979</v>
      </c>
      <c r="B989" t="s">
        <v>1980</v>
      </c>
      <c r="C989" s="11">
        <v>0</v>
      </c>
      <c r="D989" s="11">
        <v>0</v>
      </c>
      <c r="E989" s="11">
        <v>0</v>
      </c>
      <c r="F989" s="11">
        <v>0</v>
      </c>
      <c r="H989" s="3" t="str">
        <f t="shared" si="15"/>
        <v>39906</v>
      </c>
    </row>
    <row r="990" spans="1:8" hidden="1" x14ac:dyDescent="0.25">
      <c r="A990" s="13" t="s">
        <v>1981</v>
      </c>
      <c r="B990" t="s">
        <v>1982</v>
      </c>
      <c r="C990" s="11">
        <v>0</v>
      </c>
      <c r="D990" s="11">
        <v>0</v>
      </c>
      <c r="E990" s="11">
        <v>0</v>
      </c>
      <c r="F990" s="11">
        <v>0</v>
      </c>
      <c r="H990" s="3" t="str">
        <f t="shared" si="15"/>
        <v>39907</v>
      </c>
    </row>
    <row r="991" spans="1:8" hidden="1" x14ac:dyDescent="0.25">
      <c r="A991" s="13" t="s">
        <v>1983</v>
      </c>
      <c r="B991" t="s">
        <v>1984</v>
      </c>
      <c r="C991" s="11">
        <v>0</v>
      </c>
      <c r="D991" s="11">
        <v>0</v>
      </c>
      <c r="E991" s="11">
        <v>0</v>
      </c>
      <c r="F991" s="11">
        <v>0</v>
      </c>
      <c r="H991" s="3" t="str">
        <f t="shared" si="15"/>
        <v>39907</v>
      </c>
    </row>
    <row r="992" spans="1:8" hidden="1" x14ac:dyDescent="0.25">
      <c r="A992" s="13" t="s">
        <v>1985</v>
      </c>
      <c r="B992" t="s">
        <v>1986</v>
      </c>
      <c r="C992" s="11">
        <v>0</v>
      </c>
      <c r="D992" s="11">
        <v>0</v>
      </c>
      <c r="E992" s="11">
        <v>0</v>
      </c>
      <c r="F992" s="11">
        <v>0</v>
      </c>
      <c r="H992" s="3" t="str">
        <f t="shared" si="15"/>
        <v>39907</v>
      </c>
    </row>
    <row r="993" spans="1:8" hidden="1" x14ac:dyDescent="0.25">
      <c r="A993" s="13" t="s">
        <v>1987</v>
      </c>
      <c r="B993" t="s">
        <v>1988</v>
      </c>
      <c r="C993" s="11">
        <v>0</v>
      </c>
      <c r="D993" s="11">
        <v>0</v>
      </c>
      <c r="E993" s="11">
        <v>0</v>
      </c>
      <c r="F993" s="11">
        <v>0</v>
      </c>
      <c r="H993" s="3" t="str">
        <f t="shared" si="15"/>
        <v>39907</v>
      </c>
    </row>
    <row r="994" spans="1:8" hidden="1" x14ac:dyDescent="0.25">
      <c r="A994" s="13" t="s">
        <v>1989</v>
      </c>
      <c r="B994" t="s">
        <v>1990</v>
      </c>
      <c r="C994" s="11">
        <v>0</v>
      </c>
      <c r="D994" s="11">
        <v>0</v>
      </c>
      <c r="E994" s="11">
        <v>0</v>
      </c>
      <c r="F994" s="11">
        <v>0</v>
      </c>
      <c r="H994" s="3" t="str">
        <f t="shared" si="15"/>
        <v>39907</v>
      </c>
    </row>
    <row r="995" spans="1:8" hidden="1" x14ac:dyDescent="0.25">
      <c r="A995" s="13" t="s">
        <v>1991</v>
      </c>
      <c r="B995" t="s">
        <v>1992</v>
      </c>
      <c r="C995" s="11">
        <v>0</v>
      </c>
      <c r="D995" s="11">
        <v>0</v>
      </c>
      <c r="E995" s="11">
        <v>0</v>
      </c>
      <c r="F995" s="11">
        <v>0</v>
      </c>
      <c r="H995" s="3" t="str">
        <f t="shared" si="15"/>
        <v>39907</v>
      </c>
    </row>
    <row r="996" spans="1:8" hidden="1" x14ac:dyDescent="0.25">
      <c r="A996" s="13" t="s">
        <v>1993</v>
      </c>
      <c r="B996" t="s">
        <v>1994</v>
      </c>
      <c r="C996" s="11">
        <v>0</v>
      </c>
      <c r="D996" s="11">
        <v>0</v>
      </c>
      <c r="E996" s="11">
        <v>0</v>
      </c>
      <c r="F996" s="11">
        <v>0</v>
      </c>
      <c r="H996" s="3" t="str">
        <f t="shared" si="15"/>
        <v>39907</v>
      </c>
    </row>
    <row r="997" spans="1:8" hidden="1" x14ac:dyDescent="0.25">
      <c r="A997" s="13" t="s">
        <v>1995</v>
      </c>
      <c r="B997" t="s">
        <v>1996</v>
      </c>
      <c r="C997" s="11">
        <v>0</v>
      </c>
      <c r="D997" s="11">
        <v>0</v>
      </c>
      <c r="E997" s="11">
        <v>0</v>
      </c>
      <c r="F997" s="11">
        <v>0</v>
      </c>
      <c r="H997" s="3" t="str">
        <f t="shared" si="15"/>
        <v>39907</v>
      </c>
    </row>
    <row r="998" spans="1:8" hidden="1" x14ac:dyDescent="0.25">
      <c r="A998" s="13" t="s">
        <v>1997</v>
      </c>
      <c r="B998" t="s">
        <v>1998</v>
      </c>
      <c r="C998" s="11">
        <v>0</v>
      </c>
      <c r="D998" s="11">
        <v>0</v>
      </c>
      <c r="E998" s="11">
        <v>0</v>
      </c>
      <c r="F998" s="11">
        <v>0</v>
      </c>
      <c r="H998" s="3" t="str">
        <f t="shared" si="15"/>
        <v>39907</v>
      </c>
    </row>
    <row r="999" spans="1:8" hidden="1" x14ac:dyDescent="0.25">
      <c r="A999" s="13" t="s">
        <v>1999</v>
      </c>
      <c r="B999" t="s">
        <v>2000</v>
      </c>
      <c r="C999" s="11">
        <v>0</v>
      </c>
      <c r="D999" s="11">
        <v>0</v>
      </c>
      <c r="E999" s="11">
        <v>0</v>
      </c>
      <c r="F999" s="11">
        <v>0</v>
      </c>
      <c r="H999" s="3" t="str">
        <f t="shared" si="15"/>
        <v>39907</v>
      </c>
    </row>
    <row r="1000" spans="1:8" hidden="1" x14ac:dyDescent="0.25">
      <c r="A1000" s="13" t="s">
        <v>2001</v>
      </c>
      <c r="B1000" t="s">
        <v>2002</v>
      </c>
      <c r="C1000" s="11">
        <v>0</v>
      </c>
      <c r="D1000" s="11">
        <v>0</v>
      </c>
      <c r="E1000" s="11">
        <v>0</v>
      </c>
      <c r="F1000" s="11">
        <v>0</v>
      </c>
      <c r="H1000" s="3" t="str">
        <f t="shared" si="15"/>
        <v>39907</v>
      </c>
    </row>
    <row r="1001" spans="1:8" hidden="1" x14ac:dyDescent="0.25">
      <c r="A1001" s="13" t="s">
        <v>2003</v>
      </c>
      <c r="B1001" t="s">
        <v>2004</v>
      </c>
      <c r="C1001" s="11">
        <v>0</v>
      </c>
      <c r="D1001" s="11">
        <v>0</v>
      </c>
      <c r="E1001" s="11">
        <v>0</v>
      </c>
      <c r="F1001" s="11">
        <v>0</v>
      </c>
      <c r="H1001" s="3" t="str">
        <f t="shared" si="15"/>
        <v>39907</v>
      </c>
    </row>
    <row r="1002" spans="1:8" hidden="1" x14ac:dyDescent="0.25">
      <c r="A1002" s="13" t="s">
        <v>2005</v>
      </c>
      <c r="B1002" t="s">
        <v>2006</v>
      </c>
      <c r="C1002" s="11">
        <v>0</v>
      </c>
      <c r="D1002" s="11">
        <v>0</v>
      </c>
      <c r="E1002" s="11">
        <v>0</v>
      </c>
      <c r="F1002" s="11">
        <v>0</v>
      </c>
      <c r="H1002" s="3" t="str">
        <f t="shared" si="15"/>
        <v>39907</v>
      </c>
    </row>
    <row r="1003" spans="1:8" hidden="1" x14ac:dyDescent="0.25">
      <c r="A1003" s="13" t="s">
        <v>2007</v>
      </c>
      <c r="B1003" t="s">
        <v>2004</v>
      </c>
      <c r="C1003" s="11">
        <v>3735.35</v>
      </c>
      <c r="D1003" s="11">
        <v>6200</v>
      </c>
      <c r="E1003" s="11">
        <v>6200</v>
      </c>
      <c r="F1003" s="11">
        <v>-2464</v>
      </c>
      <c r="H1003" s="3" t="str">
        <f t="shared" si="15"/>
        <v>39907</v>
      </c>
    </row>
    <row r="1004" spans="1:8" hidden="1" x14ac:dyDescent="0.25">
      <c r="A1004" s="13" t="s">
        <v>2008</v>
      </c>
      <c r="B1004" t="s">
        <v>2009</v>
      </c>
      <c r="C1004" s="11">
        <v>1771.18</v>
      </c>
      <c r="D1004" s="11">
        <v>0</v>
      </c>
      <c r="E1004" s="11">
        <v>0</v>
      </c>
      <c r="F1004" s="11">
        <v>1771</v>
      </c>
      <c r="H1004" s="3" t="str">
        <f t="shared" si="15"/>
        <v>39907</v>
      </c>
    </row>
    <row r="1005" spans="1:8" hidden="1" x14ac:dyDescent="0.25">
      <c r="A1005" s="13" t="s">
        <v>2010</v>
      </c>
      <c r="B1005" t="s">
        <v>2011</v>
      </c>
      <c r="C1005" s="11">
        <v>81489.570000000007</v>
      </c>
      <c r="D1005" s="11">
        <v>61400</v>
      </c>
      <c r="E1005" s="11">
        <v>61400</v>
      </c>
      <c r="F1005" s="11">
        <v>20090</v>
      </c>
      <c r="H1005" s="3" t="str">
        <f t="shared" si="15"/>
        <v>39907</v>
      </c>
    </row>
    <row r="1006" spans="1:8" hidden="1" x14ac:dyDescent="0.25">
      <c r="A1006" s="13" t="s">
        <v>2012</v>
      </c>
      <c r="B1006" t="s">
        <v>2013</v>
      </c>
      <c r="C1006" s="11">
        <v>2144.04</v>
      </c>
      <c r="D1006" s="11">
        <v>1000</v>
      </c>
      <c r="E1006" s="11">
        <v>1000</v>
      </c>
      <c r="F1006" s="11">
        <v>1144</v>
      </c>
      <c r="H1006" s="3" t="str">
        <f t="shared" si="15"/>
        <v>39907</v>
      </c>
    </row>
    <row r="1007" spans="1:8" hidden="1" x14ac:dyDescent="0.25">
      <c r="A1007" s="13" t="s">
        <v>2014</v>
      </c>
      <c r="B1007" t="s">
        <v>2015</v>
      </c>
      <c r="C1007" s="11">
        <v>0</v>
      </c>
      <c r="D1007" s="11">
        <v>0</v>
      </c>
      <c r="E1007" s="11">
        <v>0</v>
      </c>
      <c r="F1007" s="11">
        <v>0</v>
      </c>
      <c r="H1007" s="3" t="str">
        <f t="shared" si="15"/>
        <v>39907</v>
      </c>
    </row>
    <row r="1008" spans="1:8" hidden="1" x14ac:dyDescent="0.25">
      <c r="A1008" s="13" t="s">
        <v>2016</v>
      </c>
      <c r="B1008" t="s">
        <v>2017</v>
      </c>
      <c r="C1008" s="11">
        <v>0</v>
      </c>
      <c r="D1008" s="11">
        <v>0</v>
      </c>
      <c r="E1008" s="11">
        <v>0</v>
      </c>
      <c r="F1008" s="11">
        <v>0</v>
      </c>
      <c r="H1008" s="3" t="str">
        <f t="shared" si="15"/>
        <v>39907</v>
      </c>
    </row>
    <row r="1009" spans="1:8" hidden="1" x14ac:dyDescent="0.25">
      <c r="A1009" s="13" t="s">
        <v>2018</v>
      </c>
      <c r="B1009" t="s">
        <v>2019</v>
      </c>
      <c r="C1009" s="11">
        <v>230604.98</v>
      </c>
      <c r="D1009" s="11">
        <v>260700</v>
      </c>
      <c r="E1009" s="11">
        <v>260700</v>
      </c>
      <c r="F1009" s="11">
        <v>-30095</v>
      </c>
      <c r="H1009" s="3" t="str">
        <f t="shared" si="15"/>
        <v>39907</v>
      </c>
    </row>
    <row r="1010" spans="1:8" hidden="1" x14ac:dyDescent="0.25">
      <c r="A1010" s="13" t="s">
        <v>2020</v>
      </c>
      <c r="B1010" t="s">
        <v>2021</v>
      </c>
      <c r="C1010" s="11">
        <v>36881.019999999997</v>
      </c>
      <c r="D1010" s="11">
        <v>56400</v>
      </c>
      <c r="E1010" s="11">
        <v>56400</v>
      </c>
      <c r="F1010" s="11">
        <v>-19519</v>
      </c>
      <c r="H1010" s="3" t="str">
        <f t="shared" si="15"/>
        <v>39907</v>
      </c>
    </row>
    <row r="1011" spans="1:8" hidden="1" x14ac:dyDescent="0.25">
      <c r="A1011" s="13" t="s">
        <v>2022</v>
      </c>
      <c r="B1011" t="s">
        <v>2023</v>
      </c>
      <c r="C1011" s="11">
        <v>0</v>
      </c>
      <c r="D1011" s="11">
        <v>0</v>
      </c>
      <c r="E1011" s="11">
        <v>0</v>
      </c>
      <c r="F1011" s="11">
        <v>0</v>
      </c>
      <c r="H1011" s="3" t="str">
        <f t="shared" si="15"/>
        <v>39907</v>
      </c>
    </row>
    <row r="1012" spans="1:8" hidden="1" x14ac:dyDescent="0.25">
      <c r="A1012" s="13" t="s">
        <v>2024</v>
      </c>
      <c r="B1012" t="s">
        <v>2025</v>
      </c>
      <c r="C1012" s="11">
        <v>0</v>
      </c>
      <c r="D1012" s="11">
        <v>700</v>
      </c>
      <c r="E1012" s="11">
        <v>700</v>
      </c>
      <c r="F1012" s="11">
        <v>-700</v>
      </c>
      <c r="H1012" s="3" t="str">
        <f t="shared" si="15"/>
        <v>39907</v>
      </c>
    </row>
    <row r="1013" spans="1:8" hidden="1" x14ac:dyDescent="0.25">
      <c r="A1013" s="13" t="s">
        <v>2026</v>
      </c>
      <c r="B1013" t="s">
        <v>2027</v>
      </c>
      <c r="C1013" s="11">
        <v>0</v>
      </c>
      <c r="D1013" s="11">
        <v>0</v>
      </c>
      <c r="E1013" s="11">
        <v>0</v>
      </c>
      <c r="F1013" s="11">
        <v>0</v>
      </c>
      <c r="H1013" s="3" t="str">
        <f t="shared" si="15"/>
        <v>39907</v>
      </c>
    </row>
    <row r="1014" spans="1:8" hidden="1" x14ac:dyDescent="0.25">
      <c r="A1014" s="13" t="s">
        <v>2028</v>
      </c>
      <c r="B1014" t="s">
        <v>2029</v>
      </c>
      <c r="C1014" s="11">
        <v>0</v>
      </c>
      <c r="D1014" s="11">
        <v>0</v>
      </c>
      <c r="E1014" s="11">
        <v>0</v>
      </c>
      <c r="F1014" s="11">
        <v>0</v>
      </c>
      <c r="H1014" s="3" t="str">
        <f t="shared" si="15"/>
        <v>39907</v>
      </c>
    </row>
    <row r="1015" spans="1:8" hidden="1" x14ac:dyDescent="0.25">
      <c r="A1015" s="13" t="s">
        <v>2030</v>
      </c>
      <c r="B1015" t="s">
        <v>2031</v>
      </c>
      <c r="C1015" s="11">
        <v>2347.0300000000002</v>
      </c>
      <c r="D1015" s="11">
        <v>2400</v>
      </c>
      <c r="E1015" s="11">
        <v>2400</v>
      </c>
      <c r="F1015" s="11">
        <v>-53</v>
      </c>
      <c r="H1015" s="3" t="str">
        <f t="shared" si="15"/>
        <v>39907</v>
      </c>
    </row>
    <row r="1016" spans="1:8" hidden="1" x14ac:dyDescent="0.25">
      <c r="A1016" s="13" t="s">
        <v>2032</v>
      </c>
      <c r="B1016" t="s">
        <v>2033</v>
      </c>
      <c r="C1016" s="11">
        <v>0</v>
      </c>
      <c r="D1016" s="11">
        <v>0</v>
      </c>
      <c r="E1016" s="11">
        <v>0</v>
      </c>
      <c r="F1016" s="11">
        <v>0</v>
      </c>
      <c r="H1016" s="3" t="str">
        <f t="shared" si="15"/>
        <v>39907</v>
      </c>
    </row>
    <row r="1017" spans="1:8" hidden="1" x14ac:dyDescent="0.25">
      <c r="A1017" s="13" t="s">
        <v>2034</v>
      </c>
      <c r="B1017" t="s">
        <v>2035</v>
      </c>
      <c r="C1017" s="11">
        <v>0</v>
      </c>
      <c r="D1017" s="11">
        <v>0</v>
      </c>
      <c r="E1017" s="11">
        <v>0</v>
      </c>
      <c r="F1017" s="11">
        <v>0</v>
      </c>
      <c r="H1017" s="3" t="str">
        <f t="shared" si="15"/>
        <v>39907</v>
      </c>
    </row>
    <row r="1018" spans="1:8" hidden="1" x14ac:dyDescent="0.25">
      <c r="A1018" s="13" t="s">
        <v>2036</v>
      </c>
      <c r="B1018" t="s">
        <v>2037</v>
      </c>
      <c r="C1018" s="11">
        <v>276</v>
      </c>
      <c r="D1018" s="11">
        <v>0</v>
      </c>
      <c r="E1018" s="11">
        <v>0</v>
      </c>
      <c r="F1018" s="11">
        <v>276</v>
      </c>
      <c r="H1018" s="3" t="str">
        <f t="shared" si="15"/>
        <v>39907</v>
      </c>
    </row>
    <row r="1019" spans="1:8" hidden="1" x14ac:dyDescent="0.25">
      <c r="A1019" s="13" t="s">
        <v>2038</v>
      </c>
      <c r="B1019" t="s">
        <v>2039</v>
      </c>
      <c r="C1019" s="11">
        <v>279</v>
      </c>
      <c r="D1019" s="11">
        <v>200</v>
      </c>
      <c r="E1019" s="11">
        <v>200</v>
      </c>
      <c r="F1019" s="11">
        <v>79</v>
      </c>
      <c r="H1019" s="3" t="str">
        <f t="shared" si="15"/>
        <v>39907</v>
      </c>
    </row>
    <row r="1020" spans="1:8" hidden="1" x14ac:dyDescent="0.25">
      <c r="A1020" s="13" t="s">
        <v>2040</v>
      </c>
      <c r="B1020" t="s">
        <v>2041</v>
      </c>
      <c r="C1020" s="11">
        <v>0</v>
      </c>
      <c r="D1020" s="11">
        <v>0</v>
      </c>
      <c r="E1020" s="11">
        <v>0</v>
      </c>
      <c r="F1020" s="11">
        <v>0</v>
      </c>
      <c r="H1020" s="3" t="str">
        <f t="shared" si="15"/>
        <v>39907</v>
      </c>
    </row>
    <row r="1021" spans="1:8" hidden="1" x14ac:dyDescent="0.25">
      <c r="A1021" s="13" t="s">
        <v>2042</v>
      </c>
      <c r="B1021" t="s">
        <v>2043</v>
      </c>
      <c r="C1021" s="11">
        <v>0</v>
      </c>
      <c r="D1021" s="11">
        <v>0</v>
      </c>
      <c r="E1021" s="11">
        <v>0</v>
      </c>
      <c r="F1021" s="11">
        <v>0</v>
      </c>
      <c r="H1021" s="3" t="str">
        <f t="shared" si="15"/>
        <v>39907</v>
      </c>
    </row>
    <row r="1022" spans="1:8" hidden="1" x14ac:dyDescent="0.25">
      <c r="A1022" s="13" t="s">
        <v>2044</v>
      </c>
      <c r="B1022" t="s">
        <v>2045</v>
      </c>
      <c r="C1022" s="11">
        <v>30356.2</v>
      </c>
      <c r="D1022" s="11">
        <v>22800</v>
      </c>
      <c r="E1022" s="11">
        <v>22800</v>
      </c>
      <c r="F1022" s="11">
        <v>7557</v>
      </c>
      <c r="H1022" s="3" t="str">
        <f t="shared" si="15"/>
        <v>39907</v>
      </c>
    </row>
    <row r="1023" spans="1:8" hidden="1" x14ac:dyDescent="0.25">
      <c r="A1023" s="13" t="s">
        <v>2046</v>
      </c>
      <c r="B1023" t="s">
        <v>2047</v>
      </c>
      <c r="C1023" s="11">
        <v>0</v>
      </c>
      <c r="D1023" s="11">
        <v>1200</v>
      </c>
      <c r="E1023" s="11">
        <v>1200</v>
      </c>
      <c r="F1023" s="11">
        <v>-1200</v>
      </c>
      <c r="H1023" s="3" t="str">
        <f t="shared" si="15"/>
        <v>39907</v>
      </c>
    </row>
    <row r="1024" spans="1:8" hidden="1" x14ac:dyDescent="0.25">
      <c r="A1024" s="13" t="s">
        <v>2048</v>
      </c>
      <c r="B1024" t="s">
        <v>2049</v>
      </c>
      <c r="C1024" s="11">
        <v>0</v>
      </c>
      <c r="D1024" s="11">
        <v>0</v>
      </c>
      <c r="E1024" s="11">
        <v>0</v>
      </c>
      <c r="F1024" s="11">
        <v>0</v>
      </c>
      <c r="H1024" s="3" t="str">
        <f t="shared" si="15"/>
        <v>39907</v>
      </c>
    </row>
    <row r="1025" spans="1:8" hidden="1" x14ac:dyDescent="0.25">
      <c r="A1025" s="13" t="s">
        <v>2050</v>
      </c>
      <c r="B1025" t="s">
        <v>2051</v>
      </c>
      <c r="C1025" s="11">
        <v>0</v>
      </c>
      <c r="D1025" s="11">
        <v>0</v>
      </c>
      <c r="E1025" s="11">
        <v>0</v>
      </c>
      <c r="F1025" s="11">
        <v>0</v>
      </c>
      <c r="H1025" s="3" t="str">
        <f t="shared" si="15"/>
        <v>39907</v>
      </c>
    </row>
    <row r="1026" spans="1:8" hidden="1" x14ac:dyDescent="0.25">
      <c r="A1026" s="13" t="s">
        <v>2052</v>
      </c>
      <c r="B1026" t="s">
        <v>2053</v>
      </c>
      <c r="C1026" s="11">
        <v>9043.66</v>
      </c>
      <c r="D1026" s="11">
        <v>6900</v>
      </c>
      <c r="E1026" s="11">
        <v>7700</v>
      </c>
      <c r="F1026" s="11">
        <v>1344</v>
      </c>
      <c r="H1026" s="3" t="str">
        <f t="shared" si="15"/>
        <v>39907</v>
      </c>
    </row>
    <row r="1027" spans="1:8" hidden="1" x14ac:dyDescent="0.25">
      <c r="A1027" s="13" t="s">
        <v>2054</v>
      </c>
      <c r="B1027" t="s">
        <v>2055</v>
      </c>
      <c r="C1027" s="11">
        <v>10067.65</v>
      </c>
      <c r="D1027" s="11">
        <v>3600</v>
      </c>
      <c r="E1027" s="11">
        <v>9600</v>
      </c>
      <c r="F1027" s="11">
        <v>468</v>
      </c>
      <c r="H1027" s="3" t="str">
        <f t="shared" si="15"/>
        <v>39907</v>
      </c>
    </row>
    <row r="1028" spans="1:8" hidden="1" x14ac:dyDescent="0.25">
      <c r="A1028" s="13" t="s">
        <v>2056</v>
      </c>
      <c r="B1028" t="s">
        <v>2057</v>
      </c>
      <c r="C1028" s="11">
        <v>18978.34</v>
      </c>
      <c r="D1028" s="11">
        <v>0</v>
      </c>
      <c r="E1028" s="11">
        <v>17000</v>
      </c>
      <c r="F1028" s="11">
        <v>1978</v>
      </c>
      <c r="H1028" s="3" t="str">
        <f t="shared" si="15"/>
        <v>39907</v>
      </c>
    </row>
    <row r="1029" spans="1:8" hidden="1" x14ac:dyDescent="0.25">
      <c r="A1029" s="13" t="s">
        <v>2058</v>
      </c>
      <c r="B1029" t="s">
        <v>2059</v>
      </c>
      <c r="C1029" s="11">
        <v>0</v>
      </c>
      <c r="D1029" s="11">
        <v>0</v>
      </c>
      <c r="E1029" s="11">
        <v>0</v>
      </c>
      <c r="F1029" s="11">
        <v>0</v>
      </c>
      <c r="H1029" s="3" t="str">
        <f t="shared" si="15"/>
        <v>39907</v>
      </c>
    </row>
    <row r="1030" spans="1:8" hidden="1" x14ac:dyDescent="0.25">
      <c r="A1030" s="13" t="s">
        <v>2060</v>
      </c>
      <c r="B1030" t="s">
        <v>2061</v>
      </c>
      <c r="C1030" s="11">
        <v>0</v>
      </c>
      <c r="D1030" s="11">
        <v>0</v>
      </c>
      <c r="E1030" s="11">
        <v>0</v>
      </c>
      <c r="F1030" s="11">
        <v>0</v>
      </c>
      <c r="H1030" s="3" t="str">
        <f t="shared" si="15"/>
        <v>39907</v>
      </c>
    </row>
    <row r="1031" spans="1:8" hidden="1" x14ac:dyDescent="0.25">
      <c r="A1031" s="13" t="s">
        <v>2062</v>
      </c>
      <c r="B1031" t="s">
        <v>2063</v>
      </c>
      <c r="C1031" s="11">
        <v>0.96</v>
      </c>
      <c r="D1031" s="11">
        <v>100</v>
      </c>
      <c r="E1031" s="11">
        <v>0</v>
      </c>
      <c r="F1031" s="11">
        <v>1</v>
      </c>
      <c r="H1031" s="3" t="str">
        <f t="shared" si="15"/>
        <v>39907</v>
      </c>
    </row>
    <row r="1032" spans="1:8" hidden="1" x14ac:dyDescent="0.25">
      <c r="A1032" s="13" t="s">
        <v>2064</v>
      </c>
      <c r="B1032" t="s">
        <v>2065</v>
      </c>
      <c r="C1032" s="11">
        <v>819.6</v>
      </c>
      <c r="D1032" s="11">
        <v>900</v>
      </c>
      <c r="E1032" s="11">
        <v>1000</v>
      </c>
      <c r="F1032" s="11">
        <v>-180</v>
      </c>
      <c r="H1032" s="3" t="str">
        <f t="shared" si="15"/>
        <v>39907</v>
      </c>
    </row>
    <row r="1033" spans="1:8" hidden="1" x14ac:dyDescent="0.25">
      <c r="A1033" s="13" t="s">
        <v>2066</v>
      </c>
      <c r="B1033" t="s">
        <v>2067</v>
      </c>
      <c r="C1033" s="11">
        <v>51.88</v>
      </c>
      <c r="D1033" s="11">
        <v>0</v>
      </c>
      <c r="E1033" s="11">
        <v>0</v>
      </c>
      <c r="F1033" s="11">
        <v>52</v>
      </c>
      <c r="H1033" s="3" t="str">
        <f t="shared" si="15"/>
        <v>39907</v>
      </c>
    </row>
    <row r="1034" spans="1:8" hidden="1" x14ac:dyDescent="0.25">
      <c r="A1034" s="13" t="s">
        <v>2068</v>
      </c>
      <c r="B1034" t="s">
        <v>2069</v>
      </c>
      <c r="C1034" s="11">
        <v>0</v>
      </c>
      <c r="D1034" s="11">
        <v>0</v>
      </c>
      <c r="E1034" s="11">
        <v>0</v>
      </c>
      <c r="F1034" s="11">
        <v>0</v>
      </c>
      <c r="H1034" s="3" t="str">
        <f t="shared" ref="H1034:H1097" si="16">LEFT(A1034,5)</f>
        <v>39907</v>
      </c>
    </row>
    <row r="1035" spans="1:8" hidden="1" x14ac:dyDescent="0.25">
      <c r="A1035" s="13" t="s">
        <v>2070</v>
      </c>
      <c r="B1035" t="s">
        <v>2071</v>
      </c>
      <c r="C1035" s="11">
        <v>0</v>
      </c>
      <c r="D1035" s="11">
        <v>0</v>
      </c>
      <c r="E1035" s="11">
        <v>0</v>
      </c>
      <c r="F1035" s="11">
        <v>0</v>
      </c>
      <c r="H1035" s="3" t="str">
        <f t="shared" si="16"/>
        <v>39907</v>
      </c>
    </row>
    <row r="1036" spans="1:8" hidden="1" x14ac:dyDescent="0.25">
      <c r="A1036" s="13" t="s">
        <v>2072</v>
      </c>
      <c r="B1036" t="s">
        <v>2073</v>
      </c>
      <c r="C1036" s="11">
        <v>0</v>
      </c>
      <c r="D1036" s="11">
        <v>0</v>
      </c>
      <c r="E1036" s="11">
        <v>0</v>
      </c>
      <c r="F1036" s="11">
        <v>0</v>
      </c>
      <c r="H1036" s="3" t="str">
        <f t="shared" si="16"/>
        <v>39907</v>
      </c>
    </row>
    <row r="1037" spans="1:8" hidden="1" x14ac:dyDescent="0.25">
      <c r="A1037" s="13" t="s">
        <v>2074</v>
      </c>
      <c r="B1037" t="s">
        <v>2075</v>
      </c>
      <c r="C1037" s="11">
        <v>0</v>
      </c>
      <c r="D1037" s="11">
        <v>0</v>
      </c>
      <c r="E1037" s="11">
        <v>0</v>
      </c>
      <c r="F1037" s="11">
        <v>0</v>
      </c>
      <c r="H1037" s="3" t="str">
        <f t="shared" si="16"/>
        <v>39907</v>
      </c>
    </row>
    <row r="1038" spans="1:8" hidden="1" x14ac:dyDescent="0.25">
      <c r="A1038" s="13" t="s">
        <v>2076</v>
      </c>
      <c r="B1038" t="s">
        <v>2077</v>
      </c>
      <c r="C1038" s="11">
        <v>0</v>
      </c>
      <c r="D1038" s="11">
        <v>0</v>
      </c>
      <c r="E1038" s="11">
        <v>0</v>
      </c>
      <c r="F1038" s="11">
        <v>0</v>
      </c>
      <c r="H1038" s="3" t="str">
        <f t="shared" si="16"/>
        <v>39907</v>
      </c>
    </row>
    <row r="1039" spans="1:8" hidden="1" x14ac:dyDescent="0.25">
      <c r="A1039" s="13" t="s">
        <v>2078</v>
      </c>
      <c r="B1039" t="s">
        <v>2079</v>
      </c>
      <c r="C1039" s="11">
        <v>0</v>
      </c>
      <c r="D1039" s="11">
        <v>0</v>
      </c>
      <c r="E1039" s="11">
        <v>0</v>
      </c>
      <c r="F1039" s="11">
        <v>0</v>
      </c>
      <c r="H1039" s="3" t="str">
        <f t="shared" si="16"/>
        <v>39907</v>
      </c>
    </row>
    <row r="1040" spans="1:8" hidden="1" x14ac:dyDescent="0.25">
      <c r="A1040" s="13" t="s">
        <v>2080</v>
      </c>
      <c r="B1040" t="s">
        <v>2081</v>
      </c>
      <c r="C1040" s="11">
        <v>0</v>
      </c>
      <c r="D1040" s="11">
        <v>0</v>
      </c>
      <c r="E1040" s="11">
        <v>0</v>
      </c>
      <c r="F1040" s="11">
        <v>0</v>
      </c>
      <c r="H1040" s="3" t="str">
        <f t="shared" si="16"/>
        <v>39907</v>
      </c>
    </row>
    <row r="1041" spans="1:8" hidden="1" x14ac:dyDescent="0.25">
      <c r="A1041" s="13" t="s">
        <v>2082</v>
      </c>
      <c r="B1041" t="s">
        <v>2083</v>
      </c>
      <c r="C1041" s="11">
        <v>0</v>
      </c>
      <c r="D1041" s="11">
        <v>0</v>
      </c>
      <c r="E1041" s="11">
        <v>0</v>
      </c>
      <c r="F1041" s="11">
        <v>0</v>
      </c>
      <c r="H1041" s="3" t="str">
        <f t="shared" si="16"/>
        <v>39907</v>
      </c>
    </row>
    <row r="1042" spans="1:8" hidden="1" x14ac:dyDescent="0.25">
      <c r="A1042" s="13" t="s">
        <v>2084</v>
      </c>
      <c r="B1042" t="s">
        <v>2085</v>
      </c>
      <c r="C1042" s="11">
        <v>0</v>
      </c>
      <c r="D1042" s="11">
        <v>0</v>
      </c>
      <c r="E1042" s="11">
        <v>0</v>
      </c>
      <c r="F1042" s="11">
        <v>0</v>
      </c>
      <c r="H1042" s="3" t="str">
        <f t="shared" si="16"/>
        <v>39907</v>
      </c>
    </row>
    <row r="1043" spans="1:8" hidden="1" x14ac:dyDescent="0.25">
      <c r="A1043" s="13" t="s">
        <v>2086</v>
      </c>
      <c r="B1043" t="s">
        <v>2087</v>
      </c>
      <c r="C1043" s="11">
        <v>0</v>
      </c>
      <c r="D1043" s="11">
        <v>0</v>
      </c>
      <c r="E1043" s="11">
        <v>0</v>
      </c>
      <c r="F1043" s="11">
        <v>0</v>
      </c>
      <c r="H1043" s="3" t="str">
        <f t="shared" si="16"/>
        <v>39907</v>
      </c>
    </row>
    <row r="1044" spans="1:8" hidden="1" x14ac:dyDescent="0.25">
      <c r="A1044" s="13" t="s">
        <v>2088</v>
      </c>
      <c r="B1044" t="s">
        <v>2089</v>
      </c>
      <c r="C1044" s="11">
        <v>0</v>
      </c>
      <c r="D1044" s="11">
        <v>0</v>
      </c>
      <c r="E1044" s="11">
        <v>0</v>
      </c>
      <c r="F1044" s="11">
        <v>0</v>
      </c>
      <c r="H1044" s="3" t="str">
        <f t="shared" si="16"/>
        <v>39907</v>
      </c>
    </row>
    <row r="1045" spans="1:8" hidden="1" x14ac:dyDescent="0.25">
      <c r="A1045" s="13" t="s">
        <v>2090</v>
      </c>
      <c r="B1045" t="s">
        <v>2091</v>
      </c>
      <c r="C1045" s="11">
        <v>0</v>
      </c>
      <c r="D1045" s="11">
        <v>0</v>
      </c>
      <c r="E1045" s="11">
        <v>0</v>
      </c>
      <c r="F1045" s="11">
        <v>0</v>
      </c>
      <c r="H1045" s="3" t="str">
        <f t="shared" si="16"/>
        <v>39907</v>
      </c>
    </row>
    <row r="1046" spans="1:8" hidden="1" x14ac:dyDescent="0.25">
      <c r="A1046" s="13" t="s">
        <v>2092</v>
      </c>
      <c r="B1046" t="s">
        <v>2093</v>
      </c>
      <c r="C1046" s="11">
        <v>0</v>
      </c>
      <c r="D1046" s="11">
        <v>0</v>
      </c>
      <c r="E1046" s="11">
        <v>0</v>
      </c>
      <c r="F1046" s="11">
        <v>0</v>
      </c>
      <c r="H1046" s="3" t="str">
        <f t="shared" si="16"/>
        <v>39907</v>
      </c>
    </row>
    <row r="1047" spans="1:8" hidden="1" x14ac:dyDescent="0.25">
      <c r="A1047" s="13" t="s">
        <v>2094</v>
      </c>
      <c r="B1047" t="s">
        <v>2095</v>
      </c>
      <c r="C1047" s="11">
        <v>0</v>
      </c>
      <c r="D1047" s="11">
        <v>0</v>
      </c>
      <c r="E1047" s="11">
        <v>0</v>
      </c>
      <c r="F1047" s="11">
        <v>0</v>
      </c>
      <c r="H1047" s="3" t="str">
        <f t="shared" si="16"/>
        <v>39907</v>
      </c>
    </row>
    <row r="1048" spans="1:8" hidden="1" x14ac:dyDescent="0.25">
      <c r="A1048" s="13" t="s">
        <v>2096</v>
      </c>
      <c r="B1048" t="s">
        <v>2097</v>
      </c>
      <c r="C1048" s="11">
        <v>0</v>
      </c>
      <c r="D1048" s="11">
        <v>0</v>
      </c>
      <c r="E1048" s="11">
        <v>0</v>
      </c>
      <c r="F1048" s="11">
        <v>0</v>
      </c>
      <c r="H1048" s="3" t="str">
        <f t="shared" si="16"/>
        <v>39907</v>
      </c>
    </row>
    <row r="1049" spans="1:8" hidden="1" x14ac:dyDescent="0.25">
      <c r="A1049" s="13" t="s">
        <v>2098</v>
      </c>
      <c r="B1049" t="s">
        <v>2099</v>
      </c>
      <c r="C1049" s="11">
        <v>0</v>
      </c>
      <c r="D1049" s="11">
        <v>0</v>
      </c>
      <c r="E1049" s="11">
        <v>0</v>
      </c>
      <c r="F1049" s="11">
        <v>0</v>
      </c>
      <c r="H1049" s="3" t="str">
        <f t="shared" si="16"/>
        <v>39907</v>
      </c>
    </row>
    <row r="1050" spans="1:8" hidden="1" x14ac:dyDescent="0.25">
      <c r="A1050" s="13" t="s">
        <v>2100</v>
      </c>
      <c r="B1050" t="s">
        <v>2101</v>
      </c>
      <c r="C1050" s="11">
        <v>0</v>
      </c>
      <c r="D1050" s="11">
        <v>0</v>
      </c>
      <c r="E1050" s="11">
        <v>0</v>
      </c>
      <c r="F1050" s="11">
        <v>0</v>
      </c>
      <c r="H1050" s="3" t="str">
        <f t="shared" si="16"/>
        <v>39907</v>
      </c>
    </row>
    <row r="1051" spans="1:8" hidden="1" x14ac:dyDescent="0.25">
      <c r="A1051" s="13" t="s">
        <v>2102</v>
      </c>
      <c r="B1051" t="s">
        <v>2103</v>
      </c>
      <c r="C1051" s="11">
        <v>0</v>
      </c>
      <c r="D1051" s="11">
        <v>0</v>
      </c>
      <c r="E1051" s="11">
        <v>0</v>
      </c>
      <c r="F1051" s="11">
        <v>0</v>
      </c>
      <c r="H1051" s="3" t="str">
        <f t="shared" si="16"/>
        <v>39907</v>
      </c>
    </row>
    <row r="1052" spans="1:8" hidden="1" x14ac:dyDescent="0.25">
      <c r="A1052" s="13" t="s">
        <v>2104</v>
      </c>
      <c r="B1052" t="s">
        <v>2105</v>
      </c>
      <c r="C1052" s="11">
        <v>44028.43</v>
      </c>
      <c r="D1052" s="11">
        <v>0</v>
      </c>
      <c r="E1052" s="11">
        <v>0</v>
      </c>
      <c r="F1052" s="11">
        <v>44028</v>
      </c>
      <c r="H1052" s="3" t="str">
        <f t="shared" si="16"/>
        <v>39907</v>
      </c>
    </row>
    <row r="1053" spans="1:8" hidden="1" x14ac:dyDescent="0.25">
      <c r="A1053" s="13" t="s">
        <v>2106</v>
      </c>
      <c r="B1053" t="s">
        <v>2107</v>
      </c>
      <c r="C1053" s="11">
        <v>0</v>
      </c>
      <c r="D1053" s="11">
        <v>0</v>
      </c>
      <c r="E1053" s="11">
        <v>0</v>
      </c>
      <c r="F1053" s="11">
        <v>0</v>
      </c>
      <c r="H1053" s="3" t="str">
        <f t="shared" si="16"/>
        <v>39907</v>
      </c>
    </row>
    <row r="1054" spans="1:8" hidden="1" x14ac:dyDescent="0.25">
      <c r="A1054" s="13" t="s">
        <v>2108</v>
      </c>
      <c r="B1054" t="s">
        <v>2109</v>
      </c>
      <c r="C1054" s="11">
        <v>0</v>
      </c>
      <c r="D1054" s="11">
        <v>0</v>
      </c>
      <c r="E1054" s="11">
        <v>0</v>
      </c>
      <c r="F1054" s="11">
        <v>0</v>
      </c>
      <c r="H1054" s="3" t="str">
        <f t="shared" si="16"/>
        <v>39907</v>
      </c>
    </row>
    <row r="1055" spans="1:8" hidden="1" x14ac:dyDescent="0.25">
      <c r="A1055" s="13" t="s">
        <v>2110</v>
      </c>
      <c r="B1055" t="s">
        <v>2111</v>
      </c>
      <c r="C1055" s="11">
        <v>0</v>
      </c>
      <c r="D1055" s="11">
        <v>0</v>
      </c>
      <c r="E1055" s="11">
        <v>0</v>
      </c>
      <c r="F1055" s="11">
        <v>0</v>
      </c>
      <c r="H1055" s="3" t="str">
        <f t="shared" si="16"/>
        <v>39907</v>
      </c>
    </row>
    <row r="1056" spans="1:8" hidden="1" x14ac:dyDescent="0.25">
      <c r="A1056" s="13" t="s">
        <v>2112</v>
      </c>
      <c r="B1056" t="s">
        <v>2113</v>
      </c>
      <c r="C1056" s="11">
        <v>0</v>
      </c>
      <c r="D1056" s="11">
        <v>0</v>
      </c>
      <c r="E1056" s="11">
        <v>0</v>
      </c>
      <c r="F1056" s="11">
        <v>0</v>
      </c>
      <c r="H1056" s="3" t="str">
        <f t="shared" si="16"/>
        <v>39907</v>
      </c>
    </row>
    <row r="1057" spans="1:8" hidden="1" x14ac:dyDescent="0.25">
      <c r="A1057" s="13" t="s">
        <v>2114</v>
      </c>
      <c r="B1057" t="s">
        <v>2115</v>
      </c>
      <c r="C1057" s="11">
        <v>0</v>
      </c>
      <c r="D1057" s="11">
        <v>0</v>
      </c>
      <c r="E1057" s="11">
        <v>0</v>
      </c>
      <c r="F1057" s="11">
        <v>0</v>
      </c>
      <c r="H1057" s="3" t="str">
        <f t="shared" si="16"/>
        <v>39907</v>
      </c>
    </row>
    <row r="1058" spans="1:8" hidden="1" x14ac:dyDescent="0.25">
      <c r="A1058" s="13" t="s">
        <v>2116</v>
      </c>
      <c r="B1058" t="s">
        <v>2117</v>
      </c>
      <c r="C1058" s="11">
        <v>0</v>
      </c>
      <c r="D1058" s="11">
        <v>0</v>
      </c>
      <c r="E1058" s="11">
        <v>0</v>
      </c>
      <c r="F1058" s="11">
        <v>0</v>
      </c>
      <c r="H1058" s="3" t="str">
        <f t="shared" si="16"/>
        <v>39907</v>
      </c>
    </row>
    <row r="1059" spans="1:8" hidden="1" x14ac:dyDescent="0.25">
      <c r="A1059" s="13" t="s">
        <v>2118</v>
      </c>
      <c r="B1059" t="s">
        <v>2119</v>
      </c>
      <c r="C1059" s="11">
        <v>-472874.89</v>
      </c>
      <c r="D1059" s="11">
        <v>-424500</v>
      </c>
      <c r="E1059" s="11">
        <v>-448300</v>
      </c>
      <c r="F1059" s="11">
        <v>-24575</v>
      </c>
      <c r="H1059" s="3" t="str">
        <f t="shared" si="16"/>
        <v>39907</v>
      </c>
    </row>
    <row r="1060" spans="1:8" hidden="1" x14ac:dyDescent="0.25">
      <c r="A1060" s="13" t="s">
        <v>2120</v>
      </c>
      <c r="B1060" t="s">
        <v>2121</v>
      </c>
      <c r="C1060" s="11">
        <v>0</v>
      </c>
      <c r="D1060" s="11">
        <v>0</v>
      </c>
      <c r="E1060" s="11">
        <v>0</v>
      </c>
      <c r="F1060" s="11">
        <v>0</v>
      </c>
      <c r="H1060" s="3" t="str">
        <f t="shared" si="16"/>
        <v>39907</v>
      </c>
    </row>
    <row r="1061" spans="1:8" hidden="1" x14ac:dyDescent="0.25">
      <c r="A1061" s="13" t="s">
        <v>2122</v>
      </c>
      <c r="B1061" t="s">
        <v>2123</v>
      </c>
      <c r="C1061" s="11">
        <v>359485.7</v>
      </c>
      <c r="D1061" s="11">
        <v>398700</v>
      </c>
      <c r="E1061" s="11">
        <v>383700</v>
      </c>
      <c r="F1061" s="11">
        <v>-24214</v>
      </c>
      <c r="H1061" s="3" t="str">
        <f t="shared" si="16"/>
        <v>39908</v>
      </c>
    </row>
    <row r="1062" spans="1:8" hidden="1" x14ac:dyDescent="0.25">
      <c r="A1062" s="13" t="s">
        <v>2124</v>
      </c>
      <c r="B1062" t="s">
        <v>2125</v>
      </c>
      <c r="C1062" s="11">
        <v>424</v>
      </c>
      <c r="D1062" s="11">
        <v>0</v>
      </c>
      <c r="E1062" s="11">
        <v>0</v>
      </c>
      <c r="F1062" s="11">
        <v>424</v>
      </c>
      <c r="H1062" s="3" t="str">
        <f t="shared" si="16"/>
        <v>39908</v>
      </c>
    </row>
    <row r="1063" spans="1:8" hidden="1" x14ac:dyDescent="0.25">
      <c r="A1063" s="13" t="s">
        <v>2126</v>
      </c>
      <c r="B1063" t="s">
        <v>2127</v>
      </c>
      <c r="C1063" s="11">
        <v>17799.96</v>
      </c>
      <c r="D1063" s="11">
        <v>17800</v>
      </c>
      <c r="E1063" s="11">
        <v>17800</v>
      </c>
      <c r="F1063" s="11">
        <v>0</v>
      </c>
      <c r="H1063" s="3" t="str">
        <f t="shared" si="16"/>
        <v>39908</v>
      </c>
    </row>
    <row r="1064" spans="1:8" hidden="1" x14ac:dyDescent="0.25">
      <c r="A1064" s="13" t="s">
        <v>2128</v>
      </c>
      <c r="B1064" t="s">
        <v>2129</v>
      </c>
      <c r="C1064" s="11">
        <v>0</v>
      </c>
      <c r="D1064" s="11">
        <v>0</v>
      </c>
      <c r="E1064" s="11">
        <v>0</v>
      </c>
      <c r="F1064" s="11">
        <v>0</v>
      </c>
      <c r="H1064" s="3" t="str">
        <f t="shared" si="16"/>
        <v>39908</v>
      </c>
    </row>
    <row r="1065" spans="1:8" hidden="1" x14ac:dyDescent="0.25">
      <c r="A1065" s="13" t="s">
        <v>2130</v>
      </c>
      <c r="B1065" t="s">
        <v>2131</v>
      </c>
      <c r="C1065" s="11">
        <v>29483.65</v>
      </c>
      <c r="D1065" s="11">
        <v>0</v>
      </c>
      <c r="E1065" s="11">
        <v>0</v>
      </c>
      <c r="F1065" s="11">
        <v>29484</v>
      </c>
      <c r="H1065" s="3" t="str">
        <f t="shared" si="16"/>
        <v>39908</v>
      </c>
    </row>
    <row r="1066" spans="1:8" hidden="1" x14ac:dyDescent="0.25">
      <c r="A1066" s="13" t="s">
        <v>2132</v>
      </c>
      <c r="B1066" t="s">
        <v>2133</v>
      </c>
      <c r="C1066" s="11">
        <v>2319.27</v>
      </c>
      <c r="D1066" s="11">
        <v>3000</v>
      </c>
      <c r="E1066" s="11">
        <v>3000</v>
      </c>
      <c r="F1066" s="11">
        <v>-681</v>
      </c>
      <c r="H1066" s="3" t="str">
        <f t="shared" si="16"/>
        <v>39908</v>
      </c>
    </row>
    <row r="1067" spans="1:8" hidden="1" x14ac:dyDescent="0.25">
      <c r="A1067" s="13" t="s">
        <v>2134</v>
      </c>
      <c r="B1067" t="s">
        <v>2135</v>
      </c>
      <c r="C1067" s="11">
        <v>0</v>
      </c>
      <c r="D1067" s="11">
        <v>0</v>
      </c>
      <c r="E1067" s="11">
        <v>0</v>
      </c>
      <c r="F1067" s="11">
        <v>0</v>
      </c>
      <c r="H1067" s="3" t="str">
        <f t="shared" si="16"/>
        <v>39908</v>
      </c>
    </row>
    <row r="1068" spans="1:8" hidden="1" x14ac:dyDescent="0.25">
      <c r="A1068" s="13" t="s">
        <v>2136</v>
      </c>
      <c r="B1068" t="s">
        <v>2137</v>
      </c>
      <c r="C1068" s="11">
        <v>0</v>
      </c>
      <c r="D1068" s="11">
        <v>0</v>
      </c>
      <c r="E1068" s="11">
        <v>0</v>
      </c>
      <c r="F1068" s="11">
        <v>0</v>
      </c>
      <c r="H1068" s="3" t="str">
        <f t="shared" si="16"/>
        <v>39908</v>
      </c>
    </row>
    <row r="1069" spans="1:8" hidden="1" x14ac:dyDescent="0.25">
      <c r="A1069" s="13" t="s">
        <v>2138</v>
      </c>
      <c r="B1069" t="s">
        <v>2139</v>
      </c>
      <c r="C1069" s="11">
        <v>0</v>
      </c>
      <c r="D1069" s="11">
        <v>0</v>
      </c>
      <c r="E1069" s="11">
        <v>0</v>
      </c>
      <c r="F1069" s="11">
        <v>0</v>
      </c>
      <c r="H1069" s="3" t="str">
        <f t="shared" si="16"/>
        <v>39908</v>
      </c>
    </row>
    <row r="1070" spans="1:8" hidden="1" x14ac:dyDescent="0.25">
      <c r="A1070" s="13" t="s">
        <v>2140</v>
      </c>
      <c r="B1070" t="s">
        <v>2141</v>
      </c>
      <c r="C1070" s="11">
        <v>0</v>
      </c>
      <c r="D1070" s="11">
        <v>1100</v>
      </c>
      <c r="E1070" s="11">
        <v>1100</v>
      </c>
      <c r="F1070" s="11">
        <v>-1100</v>
      </c>
      <c r="H1070" s="3" t="str">
        <f t="shared" si="16"/>
        <v>39908</v>
      </c>
    </row>
    <row r="1071" spans="1:8" hidden="1" x14ac:dyDescent="0.25">
      <c r="A1071" s="13" t="s">
        <v>2142</v>
      </c>
      <c r="B1071" t="s">
        <v>2143</v>
      </c>
      <c r="C1071" s="11">
        <v>0</v>
      </c>
      <c r="D1071" s="11">
        <v>300</v>
      </c>
      <c r="E1071" s="11">
        <v>300</v>
      </c>
      <c r="F1071" s="11">
        <v>-300</v>
      </c>
      <c r="H1071" s="3" t="str">
        <f t="shared" si="16"/>
        <v>39908</v>
      </c>
    </row>
    <row r="1072" spans="1:8" hidden="1" x14ac:dyDescent="0.25">
      <c r="A1072" s="13" t="s">
        <v>2144</v>
      </c>
      <c r="B1072" t="s">
        <v>2145</v>
      </c>
      <c r="C1072" s="11">
        <v>0</v>
      </c>
      <c r="D1072" s="11">
        <v>0</v>
      </c>
      <c r="E1072" s="11">
        <v>0</v>
      </c>
      <c r="F1072" s="11">
        <v>0</v>
      </c>
      <c r="H1072" s="3" t="str">
        <f t="shared" si="16"/>
        <v>39908</v>
      </c>
    </row>
    <row r="1073" spans="1:8" hidden="1" x14ac:dyDescent="0.25">
      <c r="A1073" s="13" t="s">
        <v>2146</v>
      </c>
      <c r="B1073" t="s">
        <v>2147</v>
      </c>
      <c r="C1073" s="11">
        <v>3241.74</v>
      </c>
      <c r="D1073" s="11">
        <v>2600</v>
      </c>
      <c r="E1073" s="11">
        <v>3600</v>
      </c>
      <c r="F1073" s="11">
        <v>-358</v>
      </c>
      <c r="H1073" s="3" t="str">
        <f t="shared" si="16"/>
        <v>39908</v>
      </c>
    </row>
    <row r="1074" spans="1:8" hidden="1" x14ac:dyDescent="0.25">
      <c r="A1074" s="13" t="s">
        <v>2148</v>
      </c>
      <c r="B1074" t="s">
        <v>2149</v>
      </c>
      <c r="C1074" s="11">
        <v>0</v>
      </c>
      <c r="D1074" s="11">
        <v>0</v>
      </c>
      <c r="E1074" s="11">
        <v>0</v>
      </c>
      <c r="F1074" s="11">
        <v>0</v>
      </c>
      <c r="H1074" s="3" t="str">
        <f t="shared" si="16"/>
        <v>39908</v>
      </c>
    </row>
    <row r="1075" spans="1:8" hidden="1" x14ac:dyDescent="0.25">
      <c r="A1075" s="13" t="s">
        <v>2150</v>
      </c>
      <c r="B1075" t="s">
        <v>2151</v>
      </c>
      <c r="C1075" s="11">
        <v>10270.75</v>
      </c>
      <c r="D1075" s="11">
        <v>7000</v>
      </c>
      <c r="E1075" s="11">
        <v>12700</v>
      </c>
      <c r="F1075" s="11">
        <v>-2429</v>
      </c>
      <c r="H1075" s="3" t="str">
        <f t="shared" si="16"/>
        <v>39908</v>
      </c>
    </row>
    <row r="1076" spans="1:8" hidden="1" x14ac:dyDescent="0.25">
      <c r="A1076" s="13" t="s">
        <v>2152</v>
      </c>
      <c r="B1076" t="s">
        <v>2153</v>
      </c>
      <c r="C1076" s="11">
        <v>0</v>
      </c>
      <c r="D1076" s="11">
        <v>0</v>
      </c>
      <c r="E1076" s="11">
        <v>0</v>
      </c>
      <c r="F1076" s="11">
        <v>0</v>
      </c>
      <c r="H1076" s="3" t="str">
        <f t="shared" si="16"/>
        <v>39908</v>
      </c>
    </row>
    <row r="1077" spans="1:8" hidden="1" x14ac:dyDescent="0.25">
      <c r="A1077" s="13" t="s">
        <v>2154</v>
      </c>
      <c r="B1077" t="s">
        <v>2155</v>
      </c>
      <c r="C1077" s="11">
        <v>24092.880000000001</v>
      </c>
      <c r="D1077" s="11">
        <v>25700</v>
      </c>
      <c r="E1077" s="11">
        <v>25700</v>
      </c>
      <c r="F1077" s="11">
        <v>-1607</v>
      </c>
      <c r="H1077" s="3" t="str">
        <f t="shared" si="16"/>
        <v>39908</v>
      </c>
    </row>
    <row r="1078" spans="1:8" hidden="1" x14ac:dyDescent="0.25">
      <c r="A1078" s="13" t="s">
        <v>2156</v>
      </c>
      <c r="B1078" t="s">
        <v>2157</v>
      </c>
      <c r="C1078" s="11">
        <v>0</v>
      </c>
      <c r="D1078" s="11">
        <v>0</v>
      </c>
      <c r="E1078" s="11">
        <v>0</v>
      </c>
      <c r="F1078" s="11">
        <v>0</v>
      </c>
      <c r="H1078" s="3" t="str">
        <f t="shared" si="16"/>
        <v>39908</v>
      </c>
    </row>
    <row r="1079" spans="1:8" hidden="1" x14ac:dyDescent="0.25">
      <c r="A1079" s="13" t="s">
        <v>2158</v>
      </c>
      <c r="B1079" t="s">
        <v>2159</v>
      </c>
      <c r="C1079" s="11">
        <v>0</v>
      </c>
      <c r="D1079" s="11">
        <v>0</v>
      </c>
      <c r="E1079" s="11">
        <v>0</v>
      </c>
      <c r="F1079" s="11">
        <v>0</v>
      </c>
      <c r="H1079" s="3" t="str">
        <f t="shared" si="16"/>
        <v>39908</v>
      </c>
    </row>
    <row r="1080" spans="1:8" hidden="1" x14ac:dyDescent="0.25">
      <c r="A1080" s="13" t="s">
        <v>2160</v>
      </c>
      <c r="B1080" t="s">
        <v>2161</v>
      </c>
      <c r="C1080" s="11">
        <v>11417</v>
      </c>
      <c r="D1080" s="11">
        <v>11400</v>
      </c>
      <c r="E1080" s="11">
        <v>11400</v>
      </c>
      <c r="F1080" s="11">
        <v>17</v>
      </c>
      <c r="H1080" s="3" t="str">
        <f t="shared" si="16"/>
        <v>39908</v>
      </c>
    </row>
    <row r="1081" spans="1:8" hidden="1" x14ac:dyDescent="0.25">
      <c r="A1081" s="13" t="s">
        <v>2162</v>
      </c>
      <c r="B1081" t="s">
        <v>2163</v>
      </c>
      <c r="C1081" s="11">
        <v>286.01</v>
      </c>
      <c r="D1081" s="11">
        <v>1200</v>
      </c>
      <c r="E1081" s="11">
        <v>400</v>
      </c>
      <c r="F1081" s="11">
        <v>-114</v>
      </c>
      <c r="H1081" s="3" t="str">
        <f t="shared" si="16"/>
        <v>39908</v>
      </c>
    </row>
    <row r="1082" spans="1:8" hidden="1" x14ac:dyDescent="0.25">
      <c r="A1082" s="13" t="s">
        <v>2164</v>
      </c>
      <c r="B1082" t="s">
        <v>2165</v>
      </c>
      <c r="C1082" s="11">
        <v>0</v>
      </c>
      <c r="D1082" s="11">
        <v>0</v>
      </c>
      <c r="E1082" s="11">
        <v>0</v>
      </c>
      <c r="F1082" s="11">
        <v>0</v>
      </c>
      <c r="H1082" s="3" t="str">
        <f t="shared" si="16"/>
        <v>39908</v>
      </c>
    </row>
    <row r="1083" spans="1:8" hidden="1" x14ac:dyDescent="0.25">
      <c r="A1083" s="13" t="s">
        <v>2166</v>
      </c>
      <c r="B1083" t="s">
        <v>2167</v>
      </c>
      <c r="C1083" s="11">
        <v>338.31</v>
      </c>
      <c r="D1083" s="11">
        <v>0</v>
      </c>
      <c r="E1083" s="11">
        <v>0</v>
      </c>
      <c r="F1083" s="11">
        <v>338</v>
      </c>
      <c r="H1083" s="3" t="str">
        <f t="shared" si="16"/>
        <v>39908</v>
      </c>
    </row>
    <row r="1084" spans="1:8" hidden="1" x14ac:dyDescent="0.25">
      <c r="A1084" s="13" t="s">
        <v>2168</v>
      </c>
      <c r="B1084" t="s">
        <v>2169</v>
      </c>
      <c r="C1084" s="11">
        <v>878.5</v>
      </c>
      <c r="D1084" s="11">
        <v>4500</v>
      </c>
      <c r="E1084" s="11">
        <v>4500</v>
      </c>
      <c r="F1084" s="11">
        <v>-3621</v>
      </c>
      <c r="H1084" s="3" t="str">
        <f t="shared" si="16"/>
        <v>39908</v>
      </c>
    </row>
    <row r="1085" spans="1:8" hidden="1" x14ac:dyDescent="0.25">
      <c r="A1085" s="13" t="s">
        <v>2170</v>
      </c>
      <c r="B1085" t="s">
        <v>2171</v>
      </c>
      <c r="C1085" s="11">
        <v>43686.45</v>
      </c>
      <c r="D1085" s="11">
        <v>42900</v>
      </c>
      <c r="E1085" s="11">
        <v>42900</v>
      </c>
      <c r="F1085" s="11">
        <v>786</v>
      </c>
      <c r="H1085" s="3" t="str">
        <f t="shared" si="16"/>
        <v>39908</v>
      </c>
    </row>
    <row r="1086" spans="1:8" hidden="1" x14ac:dyDescent="0.25">
      <c r="A1086" s="13" t="s">
        <v>2172</v>
      </c>
      <c r="B1086" t="s">
        <v>2173</v>
      </c>
      <c r="C1086" s="11">
        <v>487.24</v>
      </c>
      <c r="D1086" s="11">
        <v>0</v>
      </c>
      <c r="E1086" s="11">
        <v>0</v>
      </c>
      <c r="F1086" s="11">
        <v>487</v>
      </c>
      <c r="H1086" s="3" t="str">
        <f t="shared" si="16"/>
        <v>39908</v>
      </c>
    </row>
    <row r="1087" spans="1:8" hidden="1" x14ac:dyDescent="0.25">
      <c r="A1087" s="13" t="s">
        <v>2174</v>
      </c>
      <c r="B1087" t="s">
        <v>2175</v>
      </c>
      <c r="C1087" s="11">
        <v>0</v>
      </c>
      <c r="D1087" s="11">
        <v>0</v>
      </c>
      <c r="E1087" s="11">
        <v>0</v>
      </c>
      <c r="F1087" s="11">
        <v>0</v>
      </c>
      <c r="H1087" s="3" t="str">
        <f t="shared" si="16"/>
        <v>39908</v>
      </c>
    </row>
    <row r="1088" spans="1:8" hidden="1" x14ac:dyDescent="0.25">
      <c r="A1088" s="13" t="s">
        <v>2176</v>
      </c>
      <c r="B1088" t="s">
        <v>2177</v>
      </c>
      <c r="C1088" s="11">
        <v>0</v>
      </c>
      <c r="D1088" s="11">
        <v>0</v>
      </c>
      <c r="E1088" s="11">
        <v>0</v>
      </c>
      <c r="F1088" s="11">
        <v>0</v>
      </c>
      <c r="H1088" s="3" t="str">
        <f t="shared" si="16"/>
        <v>39908</v>
      </c>
    </row>
    <row r="1089" spans="1:8" hidden="1" x14ac:dyDescent="0.25">
      <c r="A1089" s="13" t="s">
        <v>2178</v>
      </c>
      <c r="B1089" t="s">
        <v>2179</v>
      </c>
      <c r="C1089" s="11">
        <v>0</v>
      </c>
      <c r="D1089" s="11">
        <v>0</v>
      </c>
      <c r="E1089" s="11">
        <v>0</v>
      </c>
      <c r="F1089" s="11">
        <v>0</v>
      </c>
      <c r="H1089" s="3" t="str">
        <f t="shared" si="16"/>
        <v>39908</v>
      </c>
    </row>
    <row r="1090" spans="1:8" hidden="1" x14ac:dyDescent="0.25">
      <c r="A1090" s="13" t="s">
        <v>2180</v>
      </c>
      <c r="B1090" t="s">
        <v>2181</v>
      </c>
      <c r="C1090" s="11">
        <v>1029.3800000000001</v>
      </c>
      <c r="D1090" s="11">
        <v>2300</v>
      </c>
      <c r="E1090" s="11">
        <v>2300</v>
      </c>
      <c r="F1090" s="11">
        <v>-1271</v>
      </c>
      <c r="H1090" s="3" t="str">
        <f t="shared" si="16"/>
        <v>39908</v>
      </c>
    </row>
    <row r="1091" spans="1:8" hidden="1" x14ac:dyDescent="0.25">
      <c r="A1091" s="13" t="s">
        <v>2182</v>
      </c>
      <c r="B1091" t="s">
        <v>2183</v>
      </c>
      <c r="C1091" s="11">
        <v>6490</v>
      </c>
      <c r="D1091" s="11">
        <v>0</v>
      </c>
      <c r="E1091" s="11">
        <v>0</v>
      </c>
      <c r="F1091" s="11">
        <v>6490</v>
      </c>
      <c r="H1091" s="3" t="str">
        <f t="shared" si="16"/>
        <v>39908</v>
      </c>
    </row>
    <row r="1092" spans="1:8" hidden="1" x14ac:dyDescent="0.25">
      <c r="A1092" s="13" t="s">
        <v>2184</v>
      </c>
      <c r="B1092" t="s">
        <v>2185</v>
      </c>
      <c r="C1092" s="11">
        <v>31272.639999999999</v>
      </c>
      <c r="D1092" s="11">
        <v>35000</v>
      </c>
      <c r="E1092" s="11">
        <v>35000</v>
      </c>
      <c r="F1092" s="11">
        <v>-3727</v>
      </c>
      <c r="H1092" s="3" t="str">
        <f t="shared" si="16"/>
        <v>39908</v>
      </c>
    </row>
    <row r="1093" spans="1:8" hidden="1" x14ac:dyDescent="0.25">
      <c r="A1093" s="13" t="s">
        <v>2186</v>
      </c>
      <c r="B1093" t="s">
        <v>2187</v>
      </c>
      <c r="C1093" s="11">
        <v>0</v>
      </c>
      <c r="D1093" s="11">
        <v>0</v>
      </c>
      <c r="E1093" s="11">
        <v>0</v>
      </c>
      <c r="F1093" s="11">
        <v>0</v>
      </c>
      <c r="H1093" s="3" t="str">
        <f t="shared" si="16"/>
        <v>39908</v>
      </c>
    </row>
    <row r="1094" spans="1:8" hidden="1" x14ac:dyDescent="0.25">
      <c r="A1094" s="13" t="s">
        <v>2188</v>
      </c>
      <c r="B1094" t="s">
        <v>2189</v>
      </c>
      <c r="C1094" s="11">
        <v>0</v>
      </c>
      <c r="D1094" s="11">
        <v>0</v>
      </c>
      <c r="E1094" s="11">
        <v>0</v>
      </c>
      <c r="F1094" s="11">
        <v>0</v>
      </c>
      <c r="H1094" s="3" t="str">
        <f t="shared" si="16"/>
        <v>39908</v>
      </c>
    </row>
    <row r="1095" spans="1:8" hidden="1" x14ac:dyDescent="0.25">
      <c r="A1095" s="13" t="s">
        <v>2190</v>
      </c>
      <c r="B1095" t="s">
        <v>2191</v>
      </c>
      <c r="C1095" s="11">
        <v>399.85</v>
      </c>
      <c r="D1095" s="11">
        <v>0</v>
      </c>
      <c r="E1095" s="11">
        <v>400</v>
      </c>
      <c r="F1095" s="11">
        <v>0</v>
      </c>
      <c r="H1095" s="3" t="str">
        <f t="shared" si="16"/>
        <v>39908</v>
      </c>
    </row>
    <row r="1096" spans="1:8" hidden="1" x14ac:dyDescent="0.25">
      <c r="A1096" s="13" t="s">
        <v>2192</v>
      </c>
      <c r="B1096" t="s">
        <v>2193</v>
      </c>
      <c r="C1096" s="11">
        <v>426.54</v>
      </c>
      <c r="D1096" s="11">
        <v>2600</v>
      </c>
      <c r="E1096" s="11">
        <v>2600</v>
      </c>
      <c r="F1096" s="11">
        <v>-2173</v>
      </c>
      <c r="H1096" s="3" t="str">
        <f t="shared" si="16"/>
        <v>39908</v>
      </c>
    </row>
    <row r="1097" spans="1:8" hidden="1" x14ac:dyDescent="0.25">
      <c r="A1097" s="13" t="s">
        <v>2194</v>
      </c>
      <c r="B1097" t="s">
        <v>2195</v>
      </c>
      <c r="C1097" s="11">
        <v>5908.67</v>
      </c>
      <c r="D1097" s="11">
        <v>5500</v>
      </c>
      <c r="E1097" s="11">
        <v>5900</v>
      </c>
      <c r="F1097" s="11">
        <v>9</v>
      </c>
      <c r="H1097" s="3" t="str">
        <f t="shared" si="16"/>
        <v>39908</v>
      </c>
    </row>
    <row r="1098" spans="1:8" hidden="1" x14ac:dyDescent="0.25">
      <c r="A1098" s="13" t="s">
        <v>2196</v>
      </c>
      <c r="B1098" t="s">
        <v>2197</v>
      </c>
      <c r="C1098" s="11">
        <v>0</v>
      </c>
      <c r="D1098" s="11">
        <v>0</v>
      </c>
      <c r="E1098" s="11">
        <v>0</v>
      </c>
      <c r="F1098" s="11">
        <v>0</v>
      </c>
      <c r="H1098" s="3" t="str">
        <f t="shared" ref="H1098:H1161" si="17">LEFT(A1098,5)</f>
        <v>39908</v>
      </c>
    </row>
    <row r="1099" spans="1:8" hidden="1" x14ac:dyDescent="0.25">
      <c r="A1099" s="13" t="s">
        <v>2198</v>
      </c>
      <c r="B1099" t="s">
        <v>2199</v>
      </c>
      <c r="C1099" s="11">
        <v>0</v>
      </c>
      <c r="D1099" s="11">
        <v>0</v>
      </c>
      <c r="E1099" s="11">
        <v>0</v>
      </c>
      <c r="F1099" s="11">
        <v>0</v>
      </c>
      <c r="H1099" s="3" t="str">
        <f t="shared" si="17"/>
        <v>39908</v>
      </c>
    </row>
    <row r="1100" spans="1:8" hidden="1" x14ac:dyDescent="0.25">
      <c r="A1100" s="13" t="s">
        <v>2200</v>
      </c>
      <c r="B1100" t="s">
        <v>2201</v>
      </c>
      <c r="C1100" s="11">
        <v>3533.21</v>
      </c>
      <c r="D1100" s="11">
        <v>3900</v>
      </c>
      <c r="E1100" s="11">
        <v>3900</v>
      </c>
      <c r="F1100" s="11">
        <v>-367</v>
      </c>
      <c r="H1100" s="3" t="str">
        <f t="shared" si="17"/>
        <v>39908</v>
      </c>
    </row>
    <row r="1101" spans="1:8" hidden="1" x14ac:dyDescent="0.25">
      <c r="A1101" s="13" t="s">
        <v>2202</v>
      </c>
      <c r="B1101" t="s">
        <v>2203</v>
      </c>
      <c r="C1101" s="11">
        <v>631.5</v>
      </c>
      <c r="D1101" s="11">
        <v>300</v>
      </c>
      <c r="E1101" s="11">
        <v>300</v>
      </c>
      <c r="F1101" s="11">
        <v>332</v>
      </c>
      <c r="H1101" s="3" t="str">
        <f t="shared" si="17"/>
        <v>39908</v>
      </c>
    </row>
    <row r="1102" spans="1:8" hidden="1" x14ac:dyDescent="0.25">
      <c r="A1102" s="13" t="s">
        <v>2204</v>
      </c>
      <c r="B1102" t="s">
        <v>2205</v>
      </c>
      <c r="C1102" s="11">
        <v>2520</v>
      </c>
      <c r="D1102" s="11">
        <v>0</v>
      </c>
      <c r="E1102" s="11">
        <v>2600</v>
      </c>
      <c r="F1102" s="11">
        <v>-80</v>
      </c>
      <c r="H1102" s="3" t="str">
        <f t="shared" si="17"/>
        <v>39908</v>
      </c>
    </row>
    <row r="1103" spans="1:8" hidden="1" x14ac:dyDescent="0.25">
      <c r="A1103" s="13" t="s">
        <v>2206</v>
      </c>
      <c r="B1103" t="s">
        <v>2207</v>
      </c>
      <c r="C1103" s="11">
        <v>500</v>
      </c>
      <c r="D1103" s="11">
        <v>800</v>
      </c>
      <c r="E1103" s="11">
        <v>800</v>
      </c>
      <c r="F1103" s="11">
        <v>-300</v>
      </c>
      <c r="H1103" s="3" t="str">
        <f t="shared" si="17"/>
        <v>39908</v>
      </c>
    </row>
    <row r="1104" spans="1:8" hidden="1" x14ac:dyDescent="0.25">
      <c r="A1104" s="13" t="s">
        <v>2208</v>
      </c>
      <c r="B1104" t="s">
        <v>2209</v>
      </c>
      <c r="C1104" s="11">
        <v>1032.1300000000001</v>
      </c>
      <c r="D1104" s="11">
        <v>0</v>
      </c>
      <c r="E1104" s="11">
        <v>0</v>
      </c>
      <c r="F1104" s="11">
        <v>1032</v>
      </c>
      <c r="H1104" s="3" t="str">
        <f t="shared" si="17"/>
        <v>39908</v>
      </c>
    </row>
    <row r="1105" spans="1:8" hidden="1" x14ac:dyDescent="0.25">
      <c r="A1105" s="13" t="s">
        <v>2210</v>
      </c>
      <c r="B1105" t="s">
        <v>2211</v>
      </c>
      <c r="C1105" s="11">
        <v>0</v>
      </c>
      <c r="D1105" s="11">
        <v>0</v>
      </c>
      <c r="E1105" s="11">
        <v>0</v>
      </c>
      <c r="F1105" s="11">
        <v>0</v>
      </c>
      <c r="H1105" s="3" t="str">
        <f t="shared" si="17"/>
        <v>39908</v>
      </c>
    </row>
    <row r="1106" spans="1:8" hidden="1" x14ac:dyDescent="0.25">
      <c r="A1106" s="13" t="s">
        <v>2212</v>
      </c>
      <c r="B1106" t="s">
        <v>2213</v>
      </c>
      <c r="C1106" s="11">
        <v>0</v>
      </c>
      <c r="D1106" s="11">
        <v>0</v>
      </c>
      <c r="E1106" s="11">
        <v>0</v>
      </c>
      <c r="F1106" s="11">
        <v>0</v>
      </c>
      <c r="H1106" s="3" t="str">
        <f t="shared" si="17"/>
        <v>39908</v>
      </c>
    </row>
    <row r="1107" spans="1:8" hidden="1" x14ac:dyDescent="0.25">
      <c r="A1107" s="13" t="s">
        <v>2214</v>
      </c>
      <c r="B1107" t="s">
        <v>2215</v>
      </c>
      <c r="C1107" s="11">
        <v>0</v>
      </c>
      <c r="D1107" s="11">
        <v>0</v>
      </c>
      <c r="E1107" s="11">
        <v>0</v>
      </c>
      <c r="F1107" s="11">
        <v>0</v>
      </c>
      <c r="H1107" s="3" t="str">
        <f t="shared" si="17"/>
        <v>39908</v>
      </c>
    </row>
    <row r="1108" spans="1:8" hidden="1" x14ac:dyDescent="0.25">
      <c r="A1108" s="13" t="s">
        <v>2216</v>
      </c>
      <c r="B1108" t="s">
        <v>2217</v>
      </c>
      <c r="C1108" s="11">
        <v>12425.99</v>
      </c>
      <c r="D1108" s="11">
        <v>9500</v>
      </c>
      <c r="E1108" s="11">
        <v>10500</v>
      </c>
      <c r="F1108" s="11">
        <v>1926</v>
      </c>
      <c r="H1108" s="3" t="str">
        <f t="shared" si="17"/>
        <v>39908</v>
      </c>
    </row>
    <row r="1109" spans="1:8" hidden="1" x14ac:dyDescent="0.25">
      <c r="A1109" s="13" t="s">
        <v>2218</v>
      </c>
      <c r="B1109" t="s">
        <v>2219</v>
      </c>
      <c r="C1109" s="11">
        <v>44033.26</v>
      </c>
      <c r="D1109" s="11">
        <v>48900</v>
      </c>
      <c r="E1109" s="11">
        <v>51800</v>
      </c>
      <c r="F1109" s="11">
        <v>-7767</v>
      </c>
      <c r="H1109" s="3" t="str">
        <f t="shared" si="17"/>
        <v>39908</v>
      </c>
    </row>
    <row r="1110" spans="1:8" hidden="1" x14ac:dyDescent="0.25">
      <c r="A1110" s="13" t="s">
        <v>2220</v>
      </c>
      <c r="B1110" t="s">
        <v>2221</v>
      </c>
      <c r="C1110" s="11">
        <v>36474.449999999997</v>
      </c>
      <c r="D1110" s="11">
        <v>17300</v>
      </c>
      <c r="E1110" s="11">
        <v>22600</v>
      </c>
      <c r="F1110" s="11">
        <v>13874</v>
      </c>
      <c r="H1110" s="3" t="str">
        <f t="shared" si="17"/>
        <v>39908</v>
      </c>
    </row>
    <row r="1111" spans="1:8" hidden="1" x14ac:dyDescent="0.25">
      <c r="A1111" s="13" t="s">
        <v>2222</v>
      </c>
      <c r="B1111" t="s">
        <v>2223</v>
      </c>
      <c r="C1111" s="11">
        <v>0</v>
      </c>
      <c r="D1111" s="11">
        <v>0</v>
      </c>
      <c r="E1111" s="11">
        <v>0</v>
      </c>
      <c r="F1111" s="11">
        <v>0</v>
      </c>
      <c r="H1111" s="3" t="str">
        <f t="shared" si="17"/>
        <v>39908</v>
      </c>
    </row>
    <row r="1112" spans="1:8" hidden="1" x14ac:dyDescent="0.25">
      <c r="A1112" s="13" t="s">
        <v>2224</v>
      </c>
      <c r="B1112" t="s">
        <v>2225</v>
      </c>
      <c r="C1112" s="11">
        <v>5556.09</v>
      </c>
      <c r="D1112" s="11">
        <v>400</v>
      </c>
      <c r="E1112" s="11">
        <v>3000</v>
      </c>
      <c r="F1112" s="11">
        <v>2556</v>
      </c>
      <c r="H1112" s="3" t="str">
        <f t="shared" si="17"/>
        <v>39908</v>
      </c>
    </row>
    <row r="1113" spans="1:8" hidden="1" x14ac:dyDescent="0.25">
      <c r="A1113" s="13" t="s">
        <v>2226</v>
      </c>
      <c r="B1113" t="s">
        <v>2227</v>
      </c>
      <c r="C1113" s="11">
        <v>4735.4399999999996</v>
      </c>
      <c r="D1113" s="11">
        <v>5200</v>
      </c>
      <c r="E1113" s="11">
        <v>5200</v>
      </c>
      <c r="F1113" s="11">
        <v>-465</v>
      </c>
      <c r="H1113" s="3" t="str">
        <f t="shared" si="17"/>
        <v>39908</v>
      </c>
    </row>
    <row r="1114" spans="1:8" hidden="1" x14ac:dyDescent="0.25">
      <c r="A1114" s="13" t="s">
        <v>2228</v>
      </c>
      <c r="B1114" t="s">
        <v>2229</v>
      </c>
      <c r="C1114" s="11">
        <v>187.12</v>
      </c>
      <c r="D1114" s="11">
        <v>200</v>
      </c>
      <c r="E1114" s="11">
        <v>200</v>
      </c>
      <c r="F1114" s="11">
        <v>-13</v>
      </c>
      <c r="H1114" s="3" t="str">
        <f t="shared" si="17"/>
        <v>39908</v>
      </c>
    </row>
    <row r="1115" spans="1:8" hidden="1" x14ac:dyDescent="0.25">
      <c r="A1115" s="13" t="s">
        <v>2230</v>
      </c>
      <c r="B1115" t="s">
        <v>2231</v>
      </c>
      <c r="C1115" s="11">
        <v>-74.48</v>
      </c>
      <c r="D1115" s="11">
        <v>0</v>
      </c>
      <c r="E1115" s="11">
        <v>0</v>
      </c>
      <c r="F1115" s="11">
        <v>-74</v>
      </c>
      <c r="H1115" s="3" t="str">
        <f t="shared" si="17"/>
        <v>39908</v>
      </c>
    </row>
    <row r="1116" spans="1:8" hidden="1" x14ac:dyDescent="0.25">
      <c r="A1116" s="13" t="s">
        <v>2232</v>
      </c>
      <c r="B1116" t="s">
        <v>2233</v>
      </c>
      <c r="C1116" s="11">
        <v>0</v>
      </c>
      <c r="D1116" s="11">
        <v>0</v>
      </c>
      <c r="E1116" s="11">
        <v>0</v>
      </c>
      <c r="F1116" s="11">
        <v>0</v>
      </c>
      <c r="H1116" s="3" t="str">
        <f t="shared" si="17"/>
        <v>39908</v>
      </c>
    </row>
    <row r="1117" spans="1:8" hidden="1" x14ac:dyDescent="0.25">
      <c r="A1117" s="13" t="s">
        <v>2234</v>
      </c>
      <c r="B1117" t="s">
        <v>2235</v>
      </c>
      <c r="C1117" s="11">
        <v>0</v>
      </c>
      <c r="D1117" s="11">
        <v>0</v>
      </c>
      <c r="E1117" s="11">
        <v>0</v>
      </c>
      <c r="F1117" s="11">
        <v>0</v>
      </c>
      <c r="H1117" s="3" t="str">
        <f t="shared" si="17"/>
        <v>39908</v>
      </c>
    </row>
    <row r="1118" spans="1:8" hidden="1" x14ac:dyDescent="0.25">
      <c r="A1118" s="13" t="s">
        <v>2236</v>
      </c>
      <c r="B1118" t="s">
        <v>2237</v>
      </c>
      <c r="C1118" s="11">
        <v>0</v>
      </c>
      <c r="D1118" s="11">
        <v>0</v>
      </c>
      <c r="E1118" s="11">
        <v>0</v>
      </c>
      <c r="F1118" s="11">
        <v>0</v>
      </c>
      <c r="H1118" s="3" t="str">
        <f t="shared" si="17"/>
        <v>39908</v>
      </c>
    </row>
    <row r="1119" spans="1:8" hidden="1" x14ac:dyDescent="0.25">
      <c r="A1119" s="13" t="s">
        <v>2238</v>
      </c>
      <c r="B1119" t="s">
        <v>2239</v>
      </c>
      <c r="C1119" s="11">
        <v>38076.61</v>
      </c>
      <c r="D1119" s="11">
        <v>0</v>
      </c>
      <c r="E1119" s="11">
        <v>0</v>
      </c>
      <c r="F1119" s="11">
        <v>38077</v>
      </c>
      <c r="H1119" s="3" t="str">
        <f t="shared" si="17"/>
        <v>39908</v>
      </c>
    </row>
    <row r="1120" spans="1:8" hidden="1" x14ac:dyDescent="0.25">
      <c r="A1120" s="13" t="s">
        <v>2240</v>
      </c>
      <c r="B1120" t="s">
        <v>2241</v>
      </c>
      <c r="C1120" s="11">
        <v>0</v>
      </c>
      <c r="D1120" s="11">
        <v>0</v>
      </c>
      <c r="E1120" s="11">
        <v>0</v>
      </c>
      <c r="F1120" s="11">
        <v>0</v>
      </c>
      <c r="H1120" s="3" t="str">
        <f t="shared" si="17"/>
        <v>39908</v>
      </c>
    </row>
    <row r="1121" spans="1:8" hidden="1" x14ac:dyDescent="0.25">
      <c r="A1121" s="13" t="s">
        <v>2242</v>
      </c>
      <c r="B1121" t="s">
        <v>2243</v>
      </c>
      <c r="C1121" s="11">
        <v>-165.65</v>
      </c>
      <c r="D1121" s="11">
        <v>0</v>
      </c>
      <c r="E1121" s="11">
        <v>0</v>
      </c>
      <c r="F1121" s="11">
        <v>-166</v>
      </c>
      <c r="H1121" s="3" t="str">
        <f t="shared" si="17"/>
        <v>39908</v>
      </c>
    </row>
    <row r="1122" spans="1:8" hidden="1" x14ac:dyDescent="0.25">
      <c r="A1122" s="13" t="s">
        <v>2244</v>
      </c>
      <c r="B1122" t="s">
        <v>2245</v>
      </c>
      <c r="C1122" s="11">
        <v>0</v>
      </c>
      <c r="D1122" s="11">
        <v>0</v>
      </c>
      <c r="E1122" s="11">
        <v>0</v>
      </c>
      <c r="F1122" s="11">
        <v>0</v>
      </c>
      <c r="H1122" s="3" t="str">
        <f t="shared" si="17"/>
        <v>39908</v>
      </c>
    </row>
    <row r="1123" spans="1:8" hidden="1" x14ac:dyDescent="0.25">
      <c r="A1123" s="13" t="s">
        <v>2246</v>
      </c>
      <c r="B1123" t="s">
        <v>2247</v>
      </c>
      <c r="C1123" s="11">
        <v>0</v>
      </c>
      <c r="D1123" s="11">
        <v>0</v>
      </c>
      <c r="E1123" s="11">
        <v>0</v>
      </c>
      <c r="F1123" s="11">
        <v>0</v>
      </c>
      <c r="H1123" s="3" t="str">
        <f t="shared" si="17"/>
        <v>39908</v>
      </c>
    </row>
    <row r="1124" spans="1:8" hidden="1" x14ac:dyDescent="0.25">
      <c r="A1124" s="13" t="s">
        <v>2248</v>
      </c>
      <c r="B1124" t="s">
        <v>2249</v>
      </c>
      <c r="C1124" s="11">
        <v>-699204.21</v>
      </c>
      <c r="D1124" s="11">
        <v>-633100</v>
      </c>
      <c r="E1124" s="11">
        <v>-654700</v>
      </c>
      <c r="F1124" s="11">
        <v>-44504</v>
      </c>
      <c r="H1124" s="3" t="str">
        <f t="shared" si="17"/>
        <v>39908</v>
      </c>
    </row>
    <row r="1125" spans="1:8" hidden="1" x14ac:dyDescent="0.25">
      <c r="A1125" s="13" t="s">
        <v>2250</v>
      </c>
      <c r="B1125" t="s">
        <v>2251</v>
      </c>
      <c r="C1125" s="11">
        <v>0</v>
      </c>
      <c r="D1125" s="11">
        <v>0</v>
      </c>
      <c r="E1125" s="11">
        <v>0</v>
      </c>
      <c r="F1125" s="11">
        <v>0</v>
      </c>
      <c r="H1125" s="3" t="str">
        <f t="shared" si="17"/>
        <v>39908</v>
      </c>
    </row>
    <row r="1126" spans="1:8" hidden="1" x14ac:dyDescent="0.25">
      <c r="A1126" s="13" t="s">
        <v>2252</v>
      </c>
      <c r="B1126" t="s">
        <v>2253</v>
      </c>
      <c r="C1126" s="11">
        <v>0</v>
      </c>
      <c r="D1126" s="11">
        <v>-15000</v>
      </c>
      <c r="E1126" s="11">
        <v>0</v>
      </c>
      <c r="F1126" s="11">
        <v>0</v>
      </c>
      <c r="H1126" s="3" t="str">
        <f t="shared" si="17"/>
        <v>39908</v>
      </c>
    </row>
    <row r="1127" spans="1:8" hidden="1" x14ac:dyDescent="0.25">
      <c r="A1127" s="13" t="s">
        <v>2254</v>
      </c>
      <c r="B1127" t="s">
        <v>2255</v>
      </c>
      <c r="C1127" s="11">
        <v>25684.16</v>
      </c>
      <c r="D1127" s="11">
        <v>43000</v>
      </c>
      <c r="E1127" s="11">
        <v>24900</v>
      </c>
      <c r="F1127" s="11">
        <v>784</v>
      </c>
      <c r="H1127" s="3" t="str">
        <f t="shared" si="17"/>
        <v>39909</v>
      </c>
    </row>
    <row r="1128" spans="1:8" hidden="1" x14ac:dyDescent="0.25">
      <c r="A1128" s="13" t="s">
        <v>2256</v>
      </c>
      <c r="B1128" t="s">
        <v>2257</v>
      </c>
      <c r="C1128" s="11">
        <v>3</v>
      </c>
      <c r="D1128" s="11">
        <v>0</v>
      </c>
      <c r="E1128" s="11">
        <v>0</v>
      </c>
      <c r="F1128" s="11">
        <v>3</v>
      </c>
      <c r="H1128" s="3" t="str">
        <f t="shared" si="17"/>
        <v>39909</v>
      </c>
    </row>
    <row r="1129" spans="1:8" hidden="1" x14ac:dyDescent="0.25">
      <c r="A1129" s="13" t="s">
        <v>2258</v>
      </c>
      <c r="B1129" t="s">
        <v>2259</v>
      </c>
      <c r="C1129" s="11">
        <v>999.96</v>
      </c>
      <c r="D1129" s="11">
        <v>1000</v>
      </c>
      <c r="E1129" s="11">
        <v>1000</v>
      </c>
      <c r="F1129" s="11">
        <v>0</v>
      </c>
      <c r="H1129" s="3" t="str">
        <f t="shared" si="17"/>
        <v>39909</v>
      </c>
    </row>
    <row r="1130" spans="1:8" hidden="1" x14ac:dyDescent="0.25">
      <c r="A1130" s="13" t="s">
        <v>2260</v>
      </c>
      <c r="B1130" t="s">
        <v>2261</v>
      </c>
      <c r="C1130" s="11">
        <v>0</v>
      </c>
      <c r="D1130" s="11">
        <v>0</v>
      </c>
      <c r="E1130" s="11">
        <v>0</v>
      </c>
      <c r="F1130" s="11">
        <v>0</v>
      </c>
      <c r="H1130" s="3" t="str">
        <f t="shared" si="17"/>
        <v>39909</v>
      </c>
    </row>
    <row r="1131" spans="1:8" hidden="1" x14ac:dyDescent="0.25">
      <c r="A1131" s="13" t="s">
        <v>2262</v>
      </c>
      <c r="B1131" t="s">
        <v>2263</v>
      </c>
      <c r="C1131" s="11">
        <v>2106.5100000000002</v>
      </c>
      <c r="D1131" s="11">
        <v>0</v>
      </c>
      <c r="E1131" s="11">
        <v>0</v>
      </c>
      <c r="F1131" s="11">
        <v>2107</v>
      </c>
      <c r="H1131" s="3" t="str">
        <f t="shared" si="17"/>
        <v>39909</v>
      </c>
    </row>
    <row r="1132" spans="1:8" hidden="1" x14ac:dyDescent="0.25">
      <c r="A1132" s="13" t="s">
        <v>2264</v>
      </c>
      <c r="B1132" t="s">
        <v>2265</v>
      </c>
      <c r="C1132" s="11">
        <v>0</v>
      </c>
      <c r="D1132" s="11">
        <v>4100</v>
      </c>
      <c r="E1132" s="11">
        <v>1000</v>
      </c>
      <c r="F1132" s="11">
        <v>-1000</v>
      </c>
      <c r="H1132" s="3" t="str">
        <f t="shared" si="17"/>
        <v>39909</v>
      </c>
    </row>
    <row r="1133" spans="1:8" hidden="1" x14ac:dyDescent="0.25">
      <c r="A1133" s="13" t="s">
        <v>2266</v>
      </c>
      <c r="B1133" t="s">
        <v>2267</v>
      </c>
      <c r="C1133" s="11">
        <v>0</v>
      </c>
      <c r="D1133" s="11">
        <v>0</v>
      </c>
      <c r="E1133" s="11">
        <v>0</v>
      </c>
      <c r="F1133" s="11">
        <v>0</v>
      </c>
      <c r="H1133" s="3" t="str">
        <f t="shared" si="17"/>
        <v>39909</v>
      </c>
    </row>
    <row r="1134" spans="1:8" hidden="1" x14ac:dyDescent="0.25">
      <c r="A1134" s="13" t="s">
        <v>2268</v>
      </c>
      <c r="B1134" t="s">
        <v>2269</v>
      </c>
      <c r="C1134" s="11">
        <v>5462.16</v>
      </c>
      <c r="D1134" s="11">
        <v>9000</v>
      </c>
      <c r="E1134" s="11">
        <v>7000</v>
      </c>
      <c r="F1134" s="11">
        <v>-1538</v>
      </c>
      <c r="H1134" s="3" t="str">
        <f t="shared" si="17"/>
        <v>39909</v>
      </c>
    </row>
    <row r="1135" spans="1:8" hidden="1" x14ac:dyDescent="0.25">
      <c r="A1135" s="13" t="s">
        <v>2270</v>
      </c>
      <c r="B1135" t="s">
        <v>2271</v>
      </c>
      <c r="C1135" s="11">
        <v>7220.6</v>
      </c>
      <c r="D1135" s="11">
        <v>8500</v>
      </c>
      <c r="E1135" s="11">
        <v>8500</v>
      </c>
      <c r="F1135" s="11">
        <v>-1279</v>
      </c>
      <c r="H1135" s="3" t="str">
        <f t="shared" si="17"/>
        <v>39909</v>
      </c>
    </row>
    <row r="1136" spans="1:8" hidden="1" x14ac:dyDescent="0.25">
      <c r="A1136" s="13" t="s">
        <v>2272</v>
      </c>
      <c r="B1136" t="s">
        <v>2273</v>
      </c>
      <c r="C1136" s="11">
        <v>0</v>
      </c>
      <c r="D1136" s="11">
        <v>0</v>
      </c>
      <c r="E1136" s="11">
        <v>0</v>
      </c>
      <c r="F1136" s="11">
        <v>0</v>
      </c>
      <c r="H1136" s="3" t="str">
        <f t="shared" si="17"/>
        <v>39909</v>
      </c>
    </row>
    <row r="1137" spans="1:8" hidden="1" x14ac:dyDescent="0.25">
      <c r="A1137" s="13" t="s">
        <v>2274</v>
      </c>
      <c r="B1137" t="s">
        <v>2275</v>
      </c>
      <c r="C1137" s="11">
        <v>0</v>
      </c>
      <c r="D1137" s="11">
        <v>0</v>
      </c>
      <c r="E1137" s="11">
        <v>0</v>
      </c>
      <c r="F1137" s="11">
        <v>0</v>
      </c>
      <c r="H1137" s="3" t="str">
        <f t="shared" si="17"/>
        <v>39909</v>
      </c>
    </row>
    <row r="1138" spans="1:8" hidden="1" x14ac:dyDescent="0.25">
      <c r="A1138" s="13" t="s">
        <v>2276</v>
      </c>
      <c r="B1138" t="s">
        <v>2277</v>
      </c>
      <c r="C1138" s="11">
        <v>4254.4799999999996</v>
      </c>
      <c r="D1138" s="11">
        <v>4500</v>
      </c>
      <c r="E1138" s="11">
        <v>4500</v>
      </c>
      <c r="F1138" s="11">
        <v>-246</v>
      </c>
      <c r="H1138" s="3" t="str">
        <f t="shared" si="17"/>
        <v>39909</v>
      </c>
    </row>
    <row r="1139" spans="1:8" hidden="1" x14ac:dyDescent="0.25">
      <c r="A1139" s="13" t="s">
        <v>2278</v>
      </c>
      <c r="B1139" t="s">
        <v>2279</v>
      </c>
      <c r="C1139" s="11">
        <v>2205</v>
      </c>
      <c r="D1139" s="11">
        <v>500</v>
      </c>
      <c r="E1139" s="11">
        <v>2500</v>
      </c>
      <c r="F1139" s="11">
        <v>-295</v>
      </c>
      <c r="H1139" s="3" t="str">
        <f t="shared" si="17"/>
        <v>39909</v>
      </c>
    </row>
    <row r="1140" spans="1:8" hidden="1" x14ac:dyDescent="0.25">
      <c r="A1140" s="13" t="s">
        <v>2280</v>
      </c>
      <c r="B1140" t="s">
        <v>2281</v>
      </c>
      <c r="C1140" s="11">
        <v>267.31</v>
      </c>
      <c r="D1140" s="11">
        <v>0</v>
      </c>
      <c r="E1140" s="11">
        <v>0</v>
      </c>
      <c r="F1140" s="11">
        <v>267</v>
      </c>
      <c r="H1140" s="3" t="str">
        <f t="shared" si="17"/>
        <v>39909</v>
      </c>
    </row>
    <row r="1141" spans="1:8" hidden="1" x14ac:dyDescent="0.25">
      <c r="A1141" s="13" t="s">
        <v>2282</v>
      </c>
      <c r="B1141" t="s">
        <v>2283</v>
      </c>
      <c r="C1141" s="11">
        <v>5051.17</v>
      </c>
      <c r="D1141" s="11">
        <v>23000</v>
      </c>
      <c r="E1141" s="11">
        <v>18200</v>
      </c>
      <c r="F1141" s="11">
        <v>-13149</v>
      </c>
      <c r="H1141" s="3" t="str">
        <f t="shared" si="17"/>
        <v>39909</v>
      </c>
    </row>
    <row r="1142" spans="1:8" hidden="1" x14ac:dyDescent="0.25">
      <c r="A1142" s="13" t="s">
        <v>2284</v>
      </c>
      <c r="B1142" t="s">
        <v>2285</v>
      </c>
      <c r="C1142" s="11">
        <v>22276.080000000002</v>
      </c>
      <c r="D1142" s="11">
        <v>4200</v>
      </c>
      <c r="E1142" s="11">
        <v>27000</v>
      </c>
      <c r="F1142" s="11">
        <v>-4724</v>
      </c>
      <c r="H1142" s="3" t="str">
        <f t="shared" si="17"/>
        <v>39909</v>
      </c>
    </row>
    <row r="1143" spans="1:8" hidden="1" x14ac:dyDescent="0.25">
      <c r="A1143" s="13" t="s">
        <v>2286</v>
      </c>
      <c r="B1143" t="s">
        <v>2287</v>
      </c>
      <c r="C1143" s="11">
        <v>24026.92</v>
      </c>
      <c r="D1143" s="11">
        <v>900</v>
      </c>
      <c r="E1143" s="11">
        <v>23900</v>
      </c>
      <c r="F1143" s="11">
        <v>127</v>
      </c>
      <c r="H1143" s="3" t="str">
        <f t="shared" si="17"/>
        <v>39909</v>
      </c>
    </row>
    <row r="1144" spans="1:8" hidden="1" x14ac:dyDescent="0.25">
      <c r="A1144" s="13" t="s">
        <v>2288</v>
      </c>
      <c r="B1144" t="s">
        <v>2289</v>
      </c>
      <c r="C1144" s="11">
        <v>45.2</v>
      </c>
      <c r="D1144" s="11">
        <v>0</v>
      </c>
      <c r="E1144" s="11">
        <v>0</v>
      </c>
      <c r="F1144" s="11">
        <v>45</v>
      </c>
      <c r="H1144" s="3" t="str">
        <f t="shared" si="17"/>
        <v>39909</v>
      </c>
    </row>
    <row r="1145" spans="1:8" hidden="1" x14ac:dyDescent="0.25">
      <c r="A1145" s="13" t="s">
        <v>2290</v>
      </c>
      <c r="B1145" t="s">
        <v>2291</v>
      </c>
      <c r="C1145" s="11">
        <v>1849.6</v>
      </c>
      <c r="D1145" s="11">
        <v>4000</v>
      </c>
      <c r="E1145" s="11">
        <v>2800</v>
      </c>
      <c r="F1145" s="11">
        <v>-950</v>
      </c>
      <c r="H1145" s="3" t="str">
        <f t="shared" si="17"/>
        <v>39909</v>
      </c>
    </row>
    <row r="1146" spans="1:8" hidden="1" x14ac:dyDescent="0.25">
      <c r="A1146" s="13" t="s">
        <v>2292</v>
      </c>
      <c r="B1146" t="s">
        <v>2293</v>
      </c>
      <c r="C1146" s="11">
        <v>40627.69</v>
      </c>
      <c r="D1146" s="11">
        <v>40800</v>
      </c>
      <c r="E1146" s="11">
        <v>40600</v>
      </c>
      <c r="F1146" s="11">
        <v>28</v>
      </c>
      <c r="H1146" s="3" t="str">
        <f t="shared" si="17"/>
        <v>39909</v>
      </c>
    </row>
    <row r="1147" spans="1:8" hidden="1" x14ac:dyDescent="0.25">
      <c r="A1147" s="13" t="s">
        <v>2294</v>
      </c>
      <c r="B1147" t="s">
        <v>2295</v>
      </c>
      <c r="C1147" s="11">
        <v>7584.62</v>
      </c>
      <c r="D1147" s="11">
        <v>5900</v>
      </c>
      <c r="E1147" s="11">
        <v>5900</v>
      </c>
      <c r="F1147" s="11">
        <v>1685</v>
      </c>
      <c r="H1147" s="3" t="str">
        <f t="shared" si="17"/>
        <v>39909</v>
      </c>
    </row>
    <row r="1148" spans="1:8" hidden="1" x14ac:dyDescent="0.25">
      <c r="A1148" s="13" t="s">
        <v>2296</v>
      </c>
      <c r="B1148" t="s">
        <v>2297</v>
      </c>
      <c r="C1148" s="11">
        <v>1461.66</v>
      </c>
      <c r="D1148" s="11">
        <v>1000</v>
      </c>
      <c r="E1148" s="11">
        <v>1000</v>
      </c>
      <c r="F1148" s="11">
        <v>462</v>
      </c>
      <c r="H1148" s="3" t="str">
        <f t="shared" si="17"/>
        <v>39909</v>
      </c>
    </row>
    <row r="1149" spans="1:8" hidden="1" x14ac:dyDescent="0.25">
      <c r="A1149" s="13" t="s">
        <v>2298</v>
      </c>
      <c r="B1149" t="s">
        <v>2299</v>
      </c>
      <c r="C1149" s="11">
        <v>0</v>
      </c>
      <c r="D1149" s="11">
        <v>0</v>
      </c>
      <c r="E1149" s="11">
        <v>0</v>
      </c>
      <c r="F1149" s="11">
        <v>0</v>
      </c>
      <c r="H1149" s="3" t="str">
        <f t="shared" si="17"/>
        <v>39909</v>
      </c>
    </row>
    <row r="1150" spans="1:8" hidden="1" x14ac:dyDescent="0.25">
      <c r="A1150" s="13" t="s">
        <v>2300</v>
      </c>
      <c r="B1150" t="s">
        <v>2301</v>
      </c>
      <c r="C1150" s="11">
        <v>1655</v>
      </c>
      <c r="D1150" s="11">
        <v>2100</v>
      </c>
      <c r="E1150" s="11">
        <v>2100</v>
      </c>
      <c r="F1150" s="11">
        <v>-445</v>
      </c>
      <c r="H1150" s="3" t="str">
        <f t="shared" si="17"/>
        <v>39909</v>
      </c>
    </row>
    <row r="1151" spans="1:8" hidden="1" x14ac:dyDescent="0.25">
      <c r="A1151" s="13" t="s">
        <v>2302</v>
      </c>
      <c r="B1151" t="s">
        <v>2303</v>
      </c>
      <c r="C1151" s="11">
        <v>0</v>
      </c>
      <c r="D1151" s="11">
        <v>0</v>
      </c>
      <c r="E1151" s="11">
        <v>0</v>
      </c>
      <c r="F1151" s="11">
        <v>0</v>
      </c>
      <c r="H1151" s="3" t="str">
        <f t="shared" si="17"/>
        <v>39909</v>
      </c>
    </row>
    <row r="1152" spans="1:8" hidden="1" x14ac:dyDescent="0.25">
      <c r="A1152" s="13" t="s">
        <v>2304</v>
      </c>
      <c r="B1152" t="s">
        <v>2305</v>
      </c>
      <c r="C1152" s="11">
        <v>1786.36</v>
      </c>
      <c r="D1152" s="11">
        <v>3200</v>
      </c>
      <c r="E1152" s="11">
        <v>3200</v>
      </c>
      <c r="F1152" s="11">
        <v>-1414</v>
      </c>
      <c r="H1152" s="3" t="str">
        <f t="shared" si="17"/>
        <v>39909</v>
      </c>
    </row>
    <row r="1153" spans="1:8" hidden="1" x14ac:dyDescent="0.25">
      <c r="A1153" s="13" t="s">
        <v>2306</v>
      </c>
      <c r="B1153" t="s">
        <v>2307</v>
      </c>
      <c r="C1153" s="11">
        <v>67.930000000000007</v>
      </c>
      <c r="D1153" s="11">
        <v>100</v>
      </c>
      <c r="E1153" s="11">
        <v>100</v>
      </c>
      <c r="F1153" s="11">
        <v>-32</v>
      </c>
      <c r="H1153" s="3" t="str">
        <f t="shared" si="17"/>
        <v>39909</v>
      </c>
    </row>
    <row r="1154" spans="1:8" hidden="1" x14ac:dyDescent="0.25">
      <c r="A1154" s="13" t="s">
        <v>2308</v>
      </c>
      <c r="B1154" t="s">
        <v>2309</v>
      </c>
      <c r="C1154" s="11">
        <v>2500</v>
      </c>
      <c r="D1154" s="11">
        <v>2500</v>
      </c>
      <c r="E1154" s="11">
        <v>2500</v>
      </c>
      <c r="F1154" s="11">
        <v>0</v>
      </c>
      <c r="H1154" s="3" t="str">
        <f t="shared" si="17"/>
        <v>39909</v>
      </c>
    </row>
    <row r="1155" spans="1:8" hidden="1" x14ac:dyDescent="0.25">
      <c r="A1155" s="13" t="s">
        <v>2310</v>
      </c>
      <c r="B1155" t="s">
        <v>2311</v>
      </c>
      <c r="C1155" s="11">
        <v>2456.69</v>
      </c>
      <c r="D1155" s="11">
        <v>2100</v>
      </c>
      <c r="E1155" s="11">
        <v>2200</v>
      </c>
      <c r="F1155" s="11">
        <v>257</v>
      </c>
      <c r="H1155" s="3" t="str">
        <f t="shared" si="17"/>
        <v>39909</v>
      </c>
    </row>
    <row r="1156" spans="1:8" hidden="1" x14ac:dyDescent="0.25">
      <c r="A1156" s="13" t="s">
        <v>2312</v>
      </c>
      <c r="B1156" t="s">
        <v>2313</v>
      </c>
      <c r="C1156" s="11">
        <v>0</v>
      </c>
      <c r="D1156" s="11">
        <v>0</v>
      </c>
      <c r="E1156" s="11">
        <v>0</v>
      </c>
      <c r="F1156" s="11">
        <v>0</v>
      </c>
      <c r="H1156" s="3" t="str">
        <f t="shared" si="17"/>
        <v>39909</v>
      </c>
    </row>
    <row r="1157" spans="1:8" hidden="1" x14ac:dyDescent="0.25">
      <c r="A1157" s="13" t="s">
        <v>2314</v>
      </c>
      <c r="B1157" t="s">
        <v>2315</v>
      </c>
      <c r="C1157" s="11">
        <v>0</v>
      </c>
      <c r="D1157" s="11">
        <v>0</v>
      </c>
      <c r="E1157" s="11">
        <v>0</v>
      </c>
      <c r="F1157" s="11">
        <v>0</v>
      </c>
      <c r="H1157" s="3" t="str">
        <f t="shared" si="17"/>
        <v>39909</v>
      </c>
    </row>
    <row r="1158" spans="1:8" hidden="1" x14ac:dyDescent="0.25">
      <c r="A1158" s="13" t="s">
        <v>2316</v>
      </c>
      <c r="B1158" t="s">
        <v>2317</v>
      </c>
      <c r="C1158" s="11">
        <v>0</v>
      </c>
      <c r="D1158" s="11">
        <v>0</v>
      </c>
      <c r="E1158" s="11">
        <v>0</v>
      </c>
      <c r="F1158" s="11">
        <v>0</v>
      </c>
      <c r="H1158" s="3" t="str">
        <f t="shared" si="17"/>
        <v>39909</v>
      </c>
    </row>
    <row r="1159" spans="1:8" hidden="1" x14ac:dyDescent="0.25">
      <c r="A1159" s="13" t="s">
        <v>2318</v>
      </c>
      <c r="B1159" t="s">
        <v>2319</v>
      </c>
      <c r="C1159" s="11">
        <v>147</v>
      </c>
      <c r="D1159" s="11">
        <v>500</v>
      </c>
      <c r="E1159" s="11">
        <v>200</v>
      </c>
      <c r="F1159" s="11">
        <v>-53</v>
      </c>
      <c r="H1159" s="3" t="str">
        <f t="shared" si="17"/>
        <v>39909</v>
      </c>
    </row>
    <row r="1160" spans="1:8" hidden="1" x14ac:dyDescent="0.25">
      <c r="A1160" s="13" t="s">
        <v>2320</v>
      </c>
      <c r="B1160" t="s">
        <v>2321</v>
      </c>
      <c r="C1160" s="11">
        <v>1576.79</v>
      </c>
      <c r="D1160" s="11">
        <v>1500</v>
      </c>
      <c r="E1160" s="11">
        <v>1500</v>
      </c>
      <c r="F1160" s="11">
        <v>77</v>
      </c>
      <c r="H1160" s="3" t="str">
        <f t="shared" si="17"/>
        <v>39909</v>
      </c>
    </row>
    <row r="1161" spans="1:8" hidden="1" x14ac:dyDescent="0.25">
      <c r="A1161" s="13" t="s">
        <v>2322</v>
      </c>
      <c r="B1161" t="s">
        <v>2323</v>
      </c>
      <c r="C1161" s="11">
        <v>2011.2</v>
      </c>
      <c r="D1161" s="11">
        <v>2000</v>
      </c>
      <c r="E1161" s="11">
        <v>2000</v>
      </c>
      <c r="F1161" s="11">
        <v>11</v>
      </c>
      <c r="H1161" s="3" t="str">
        <f t="shared" si="17"/>
        <v>39909</v>
      </c>
    </row>
    <row r="1162" spans="1:8" hidden="1" x14ac:dyDescent="0.25">
      <c r="A1162" s="13" t="s">
        <v>2324</v>
      </c>
      <c r="B1162" t="s">
        <v>2325</v>
      </c>
      <c r="C1162" s="11">
        <v>8472.44</v>
      </c>
      <c r="D1162" s="11">
        <v>7200</v>
      </c>
      <c r="E1162" s="11">
        <v>8500</v>
      </c>
      <c r="F1162" s="11">
        <v>-28</v>
      </c>
      <c r="H1162" s="3" t="str">
        <f t="shared" ref="H1162:H1225" si="18">LEFT(A1162,5)</f>
        <v>39909</v>
      </c>
    </row>
    <row r="1163" spans="1:8" hidden="1" x14ac:dyDescent="0.25">
      <c r="A1163" s="13" t="s">
        <v>2326</v>
      </c>
      <c r="B1163" t="s">
        <v>2327</v>
      </c>
      <c r="C1163" s="11">
        <v>171.62</v>
      </c>
      <c r="D1163" s="11">
        <v>200</v>
      </c>
      <c r="E1163" s="11">
        <v>200</v>
      </c>
      <c r="F1163" s="11">
        <v>-28</v>
      </c>
      <c r="H1163" s="3" t="str">
        <f t="shared" si="18"/>
        <v>39909</v>
      </c>
    </row>
    <row r="1164" spans="1:8" hidden="1" x14ac:dyDescent="0.25">
      <c r="A1164" s="13" t="s">
        <v>2328</v>
      </c>
      <c r="B1164" t="s">
        <v>2329</v>
      </c>
      <c r="C1164" s="11">
        <v>105.2</v>
      </c>
      <c r="D1164" s="11">
        <v>0</v>
      </c>
      <c r="E1164" s="11">
        <v>0</v>
      </c>
      <c r="F1164" s="11">
        <v>105</v>
      </c>
      <c r="H1164" s="3" t="str">
        <f t="shared" si="18"/>
        <v>39909</v>
      </c>
    </row>
    <row r="1165" spans="1:8" hidden="1" x14ac:dyDescent="0.25">
      <c r="A1165" s="13" t="s">
        <v>2330</v>
      </c>
      <c r="B1165" t="s">
        <v>2331</v>
      </c>
      <c r="C1165" s="11">
        <v>1780.67</v>
      </c>
      <c r="D1165" s="11">
        <v>6300</v>
      </c>
      <c r="E1165" s="11">
        <v>6300</v>
      </c>
      <c r="F1165" s="11">
        <v>-4519</v>
      </c>
      <c r="H1165" s="3" t="str">
        <f t="shared" si="18"/>
        <v>39909</v>
      </c>
    </row>
    <row r="1166" spans="1:8" hidden="1" x14ac:dyDescent="0.25">
      <c r="A1166" s="13" t="s">
        <v>2332</v>
      </c>
      <c r="B1166" t="s">
        <v>2333</v>
      </c>
      <c r="C1166" s="11">
        <v>99</v>
      </c>
      <c r="D1166" s="11">
        <v>0</v>
      </c>
      <c r="E1166" s="11">
        <v>0</v>
      </c>
      <c r="F1166" s="11">
        <v>99</v>
      </c>
      <c r="H1166" s="3" t="str">
        <f t="shared" si="18"/>
        <v>39909</v>
      </c>
    </row>
    <row r="1167" spans="1:8" hidden="1" x14ac:dyDescent="0.25">
      <c r="A1167" s="13" t="s">
        <v>2334</v>
      </c>
      <c r="B1167" t="s">
        <v>2335</v>
      </c>
      <c r="C1167" s="11">
        <v>4339.67</v>
      </c>
      <c r="D1167" s="11">
        <v>3400</v>
      </c>
      <c r="E1167" s="11">
        <v>4400</v>
      </c>
      <c r="F1167" s="11">
        <v>-60</v>
      </c>
      <c r="H1167" s="3" t="str">
        <f t="shared" si="18"/>
        <v>39909</v>
      </c>
    </row>
    <row r="1168" spans="1:8" hidden="1" x14ac:dyDescent="0.25">
      <c r="A1168" s="13" t="s">
        <v>2336</v>
      </c>
      <c r="B1168" t="s">
        <v>2337</v>
      </c>
      <c r="C1168" s="11">
        <v>230</v>
      </c>
      <c r="D1168" s="11">
        <v>900</v>
      </c>
      <c r="E1168" s="11">
        <v>0</v>
      </c>
      <c r="F1168" s="11">
        <v>230</v>
      </c>
      <c r="H1168" s="3" t="str">
        <f t="shared" si="18"/>
        <v>39909</v>
      </c>
    </row>
    <row r="1169" spans="1:8" hidden="1" x14ac:dyDescent="0.25">
      <c r="A1169" s="13" t="s">
        <v>2338</v>
      </c>
      <c r="B1169" t="s">
        <v>2339</v>
      </c>
      <c r="C1169" s="11">
        <v>1689.67</v>
      </c>
      <c r="D1169" s="11">
        <v>1300</v>
      </c>
      <c r="E1169" s="11">
        <v>1600</v>
      </c>
      <c r="F1169" s="11">
        <v>90</v>
      </c>
      <c r="H1169" s="3" t="str">
        <f t="shared" si="18"/>
        <v>39909</v>
      </c>
    </row>
    <row r="1170" spans="1:8" hidden="1" x14ac:dyDescent="0.25">
      <c r="A1170" s="13" t="s">
        <v>2340</v>
      </c>
      <c r="B1170" t="s">
        <v>2341</v>
      </c>
      <c r="C1170" s="11">
        <v>0</v>
      </c>
      <c r="D1170" s="11">
        <v>0</v>
      </c>
      <c r="E1170" s="11">
        <v>0</v>
      </c>
      <c r="F1170" s="11">
        <v>0</v>
      </c>
      <c r="H1170" s="3" t="str">
        <f t="shared" si="18"/>
        <v>39909</v>
      </c>
    </row>
    <row r="1171" spans="1:8" hidden="1" x14ac:dyDescent="0.25">
      <c r="A1171" s="13" t="s">
        <v>2342</v>
      </c>
      <c r="B1171" t="s">
        <v>2343</v>
      </c>
      <c r="C1171" s="11">
        <v>55169.61</v>
      </c>
      <c r="D1171" s="11">
        <v>0</v>
      </c>
      <c r="E1171" s="11">
        <v>0</v>
      </c>
      <c r="F1171" s="11">
        <v>55170</v>
      </c>
      <c r="H1171" s="3" t="str">
        <f t="shared" si="18"/>
        <v>39909</v>
      </c>
    </row>
    <row r="1172" spans="1:8" hidden="1" x14ac:dyDescent="0.25">
      <c r="A1172" s="13" t="s">
        <v>2344</v>
      </c>
      <c r="B1172" t="s">
        <v>2345</v>
      </c>
      <c r="C1172" s="11">
        <v>7250</v>
      </c>
      <c r="D1172" s="11">
        <v>0</v>
      </c>
      <c r="E1172" s="11">
        <v>0</v>
      </c>
      <c r="F1172" s="11">
        <v>7250</v>
      </c>
      <c r="H1172" s="3" t="str">
        <f t="shared" si="18"/>
        <v>39909</v>
      </c>
    </row>
    <row r="1173" spans="1:8" hidden="1" x14ac:dyDescent="0.25">
      <c r="A1173" s="13" t="s">
        <v>2346</v>
      </c>
      <c r="B1173" t="s">
        <v>2347</v>
      </c>
      <c r="C1173" s="11">
        <v>0</v>
      </c>
      <c r="D1173" s="11">
        <v>0</v>
      </c>
      <c r="E1173" s="11">
        <v>0</v>
      </c>
      <c r="F1173" s="11">
        <v>0</v>
      </c>
      <c r="H1173" s="3" t="str">
        <f t="shared" si="18"/>
        <v>39909</v>
      </c>
    </row>
    <row r="1174" spans="1:8" hidden="1" x14ac:dyDescent="0.25">
      <c r="A1174" s="13" t="s">
        <v>2348</v>
      </c>
      <c r="B1174" t="s">
        <v>2349</v>
      </c>
      <c r="C1174" s="11">
        <v>-6753</v>
      </c>
      <c r="D1174" s="11">
        <v>-3300</v>
      </c>
      <c r="E1174" s="11">
        <v>-3300</v>
      </c>
      <c r="F1174" s="11">
        <v>-3453</v>
      </c>
      <c r="H1174" s="3" t="str">
        <f t="shared" si="18"/>
        <v>39909</v>
      </c>
    </row>
    <row r="1175" spans="1:8" hidden="1" x14ac:dyDescent="0.25">
      <c r="A1175" s="13" t="s">
        <v>2350</v>
      </c>
      <c r="B1175" t="s">
        <v>2351</v>
      </c>
      <c r="C1175" s="11">
        <v>-27.04</v>
      </c>
      <c r="D1175" s="11">
        <v>-700</v>
      </c>
      <c r="E1175" s="11">
        <v>-200</v>
      </c>
      <c r="F1175" s="11">
        <v>173</v>
      </c>
      <c r="H1175" s="3" t="str">
        <f t="shared" si="18"/>
        <v>39909</v>
      </c>
    </row>
    <row r="1176" spans="1:8" hidden="1" x14ac:dyDescent="0.25">
      <c r="A1176" s="13" t="s">
        <v>2352</v>
      </c>
      <c r="B1176" t="s">
        <v>2353</v>
      </c>
      <c r="C1176" s="11">
        <v>-235854.93</v>
      </c>
      <c r="D1176" s="11">
        <v>-179700</v>
      </c>
      <c r="E1176" s="11">
        <v>-200000</v>
      </c>
      <c r="F1176" s="11">
        <v>-35855</v>
      </c>
      <c r="H1176" s="3" t="str">
        <f t="shared" si="18"/>
        <v>39909</v>
      </c>
    </row>
    <row r="1177" spans="1:8" hidden="1" x14ac:dyDescent="0.25">
      <c r="A1177" s="13" t="s">
        <v>2354</v>
      </c>
      <c r="B1177" t="s">
        <v>2355</v>
      </c>
      <c r="C1177" s="11">
        <v>0</v>
      </c>
      <c r="D1177" s="11">
        <v>0</v>
      </c>
      <c r="E1177" s="11">
        <v>0</v>
      </c>
      <c r="F1177" s="11">
        <v>0</v>
      </c>
      <c r="H1177" s="3" t="str">
        <f t="shared" si="18"/>
        <v>39909</v>
      </c>
    </row>
    <row r="1178" spans="1:8" hidden="1" x14ac:dyDescent="0.25">
      <c r="A1178" s="13" t="s">
        <v>2356</v>
      </c>
      <c r="B1178" t="s">
        <v>2357</v>
      </c>
      <c r="C1178" s="11">
        <v>50991.839999999997</v>
      </c>
      <c r="D1178" s="11">
        <v>0</v>
      </c>
      <c r="E1178" s="11">
        <v>51400</v>
      </c>
      <c r="F1178" s="11">
        <v>-408</v>
      </c>
      <c r="H1178" s="3" t="str">
        <f t="shared" si="18"/>
        <v>39910</v>
      </c>
    </row>
    <row r="1179" spans="1:8" hidden="1" x14ac:dyDescent="0.25">
      <c r="A1179" s="13" t="s">
        <v>2358</v>
      </c>
      <c r="B1179" t="s">
        <v>2359</v>
      </c>
      <c r="C1179" s="11">
        <v>740</v>
      </c>
      <c r="D1179" s="11">
        <v>0</v>
      </c>
      <c r="E1179" s="11">
        <v>0</v>
      </c>
      <c r="F1179" s="11">
        <v>740</v>
      </c>
      <c r="H1179" s="3" t="str">
        <f t="shared" si="18"/>
        <v>39910</v>
      </c>
    </row>
    <row r="1180" spans="1:8" hidden="1" x14ac:dyDescent="0.25">
      <c r="A1180" s="13" t="s">
        <v>2360</v>
      </c>
      <c r="B1180" t="s">
        <v>2361</v>
      </c>
      <c r="C1180" s="11">
        <v>0</v>
      </c>
      <c r="D1180" s="11">
        <v>0</v>
      </c>
      <c r="E1180" s="11">
        <v>0</v>
      </c>
      <c r="F1180" s="11">
        <v>0</v>
      </c>
      <c r="H1180" s="3" t="str">
        <f t="shared" si="18"/>
        <v>39910</v>
      </c>
    </row>
    <row r="1181" spans="1:8" hidden="1" x14ac:dyDescent="0.25">
      <c r="A1181" s="13" t="s">
        <v>2362</v>
      </c>
      <c r="B1181" t="s">
        <v>2363</v>
      </c>
      <c r="C1181" s="11">
        <v>0</v>
      </c>
      <c r="D1181" s="11">
        <v>0</v>
      </c>
      <c r="E1181" s="11">
        <v>0</v>
      </c>
      <c r="F1181" s="11">
        <v>0</v>
      </c>
      <c r="H1181" s="3" t="str">
        <f t="shared" si="18"/>
        <v>39910</v>
      </c>
    </row>
    <row r="1182" spans="1:8" hidden="1" x14ac:dyDescent="0.25">
      <c r="A1182" s="13" t="s">
        <v>2364</v>
      </c>
      <c r="B1182" t="s">
        <v>2365</v>
      </c>
      <c r="C1182" s="11">
        <v>0</v>
      </c>
      <c r="D1182" s="11">
        <v>0</v>
      </c>
      <c r="E1182" s="11">
        <v>0</v>
      </c>
      <c r="F1182" s="11">
        <v>0</v>
      </c>
      <c r="H1182" s="3" t="str">
        <f t="shared" si="18"/>
        <v>39910</v>
      </c>
    </row>
    <row r="1183" spans="1:8" hidden="1" x14ac:dyDescent="0.25">
      <c r="A1183" s="13" t="s">
        <v>2366</v>
      </c>
      <c r="B1183" t="s">
        <v>2367</v>
      </c>
      <c r="C1183" s="11">
        <v>4182.1499999999996</v>
      </c>
      <c r="D1183" s="11">
        <v>0</v>
      </c>
      <c r="E1183" s="11">
        <v>0</v>
      </c>
      <c r="F1183" s="11">
        <v>4182</v>
      </c>
      <c r="H1183" s="3" t="str">
        <f t="shared" si="18"/>
        <v>39910</v>
      </c>
    </row>
    <row r="1184" spans="1:8" hidden="1" x14ac:dyDescent="0.25">
      <c r="A1184" s="13" t="s">
        <v>2368</v>
      </c>
      <c r="B1184" t="s">
        <v>2369</v>
      </c>
      <c r="C1184" s="11">
        <v>0</v>
      </c>
      <c r="D1184" s="11">
        <v>0</v>
      </c>
      <c r="E1184" s="11">
        <v>0</v>
      </c>
      <c r="F1184" s="11">
        <v>0</v>
      </c>
      <c r="H1184" s="3" t="str">
        <f t="shared" si="18"/>
        <v>39910</v>
      </c>
    </row>
    <row r="1185" spans="1:8" hidden="1" x14ac:dyDescent="0.25">
      <c r="A1185" s="13" t="s">
        <v>2370</v>
      </c>
      <c r="B1185" t="s">
        <v>2371</v>
      </c>
      <c r="C1185" s="11">
        <v>0</v>
      </c>
      <c r="D1185" s="11">
        <v>0</v>
      </c>
      <c r="E1185" s="11">
        <v>0</v>
      </c>
      <c r="F1185" s="11">
        <v>0</v>
      </c>
      <c r="H1185" s="3" t="str">
        <f t="shared" si="18"/>
        <v>39910</v>
      </c>
    </row>
    <row r="1186" spans="1:8" hidden="1" x14ac:dyDescent="0.25">
      <c r="A1186" s="13" t="s">
        <v>2372</v>
      </c>
      <c r="B1186" t="s">
        <v>2373</v>
      </c>
      <c r="C1186" s="11">
        <v>0</v>
      </c>
      <c r="D1186" s="11">
        <v>0</v>
      </c>
      <c r="E1186" s="11">
        <v>0</v>
      </c>
      <c r="F1186" s="11">
        <v>0</v>
      </c>
      <c r="H1186" s="3" t="str">
        <f t="shared" si="18"/>
        <v>39910</v>
      </c>
    </row>
    <row r="1187" spans="1:8" hidden="1" x14ac:dyDescent="0.25">
      <c r="A1187" s="13" t="s">
        <v>2374</v>
      </c>
      <c r="B1187" t="s">
        <v>2375</v>
      </c>
      <c r="C1187" s="11">
        <v>0</v>
      </c>
      <c r="D1187" s="11">
        <v>0</v>
      </c>
      <c r="E1187" s="11">
        <v>0</v>
      </c>
      <c r="F1187" s="11">
        <v>0</v>
      </c>
      <c r="H1187" s="3" t="str">
        <f t="shared" si="18"/>
        <v>39910</v>
      </c>
    </row>
    <row r="1188" spans="1:8" hidden="1" x14ac:dyDescent="0.25">
      <c r="A1188" s="13" t="s">
        <v>2376</v>
      </c>
      <c r="B1188" t="s">
        <v>2377</v>
      </c>
      <c r="C1188" s="11">
        <v>442.08</v>
      </c>
      <c r="D1188" s="11">
        <v>0</v>
      </c>
      <c r="E1188" s="11">
        <v>0</v>
      </c>
      <c r="F1188" s="11">
        <v>442</v>
      </c>
      <c r="H1188" s="3" t="str">
        <f t="shared" si="18"/>
        <v>39910</v>
      </c>
    </row>
    <row r="1189" spans="1:8" hidden="1" x14ac:dyDescent="0.25">
      <c r="A1189" s="13" t="s">
        <v>2378</v>
      </c>
      <c r="B1189" t="s">
        <v>2379</v>
      </c>
      <c r="C1189" s="11">
        <v>0</v>
      </c>
      <c r="D1189" s="11">
        <v>100</v>
      </c>
      <c r="E1189" s="11">
        <v>100</v>
      </c>
      <c r="F1189" s="11">
        <v>-100</v>
      </c>
      <c r="H1189" s="3" t="str">
        <f t="shared" si="18"/>
        <v>39910</v>
      </c>
    </row>
    <row r="1190" spans="1:8" hidden="1" x14ac:dyDescent="0.25">
      <c r="A1190" s="13" t="s">
        <v>2380</v>
      </c>
      <c r="B1190" t="s">
        <v>2381</v>
      </c>
      <c r="C1190" s="11">
        <v>0</v>
      </c>
      <c r="D1190" s="11">
        <v>400</v>
      </c>
      <c r="E1190" s="11">
        <v>400</v>
      </c>
      <c r="F1190" s="11">
        <v>-400</v>
      </c>
      <c r="H1190" s="3" t="str">
        <f t="shared" si="18"/>
        <v>39910</v>
      </c>
    </row>
    <row r="1191" spans="1:8" hidden="1" x14ac:dyDescent="0.25">
      <c r="A1191" s="13" t="s">
        <v>2382</v>
      </c>
      <c r="B1191" t="s">
        <v>2383</v>
      </c>
      <c r="C1191" s="11">
        <v>46799.48</v>
      </c>
      <c r="D1191" s="11">
        <v>53900</v>
      </c>
      <c r="E1191" s="11">
        <v>53900</v>
      </c>
      <c r="F1191" s="11">
        <v>-7101</v>
      </c>
      <c r="H1191" s="3" t="str">
        <f t="shared" si="18"/>
        <v>39910</v>
      </c>
    </row>
    <row r="1192" spans="1:8" hidden="1" x14ac:dyDescent="0.25">
      <c r="A1192" s="13" t="s">
        <v>2384</v>
      </c>
      <c r="B1192" t="s">
        <v>2385</v>
      </c>
      <c r="C1192" s="11">
        <v>0</v>
      </c>
      <c r="D1192" s="11">
        <v>0</v>
      </c>
      <c r="E1192" s="11">
        <v>0</v>
      </c>
      <c r="F1192" s="11">
        <v>0</v>
      </c>
      <c r="H1192" s="3" t="str">
        <f t="shared" si="18"/>
        <v>39910</v>
      </c>
    </row>
    <row r="1193" spans="1:8" hidden="1" x14ac:dyDescent="0.25">
      <c r="A1193" s="13" t="s">
        <v>2386</v>
      </c>
      <c r="B1193" t="s">
        <v>2387</v>
      </c>
      <c r="C1193" s="11">
        <v>25</v>
      </c>
      <c r="D1193" s="11">
        <v>0</v>
      </c>
      <c r="E1193" s="11">
        <v>0</v>
      </c>
      <c r="F1193" s="11">
        <v>25</v>
      </c>
      <c r="H1193" s="3" t="str">
        <f t="shared" si="18"/>
        <v>39910</v>
      </c>
    </row>
    <row r="1194" spans="1:8" hidden="1" x14ac:dyDescent="0.25">
      <c r="A1194" s="13" t="s">
        <v>2388</v>
      </c>
      <c r="B1194" t="s">
        <v>2389</v>
      </c>
      <c r="C1194" s="11">
        <v>805</v>
      </c>
      <c r="D1194" s="11">
        <v>0</v>
      </c>
      <c r="E1194" s="11">
        <v>0</v>
      </c>
      <c r="F1194" s="11">
        <v>805</v>
      </c>
      <c r="H1194" s="3" t="str">
        <f t="shared" si="18"/>
        <v>39910</v>
      </c>
    </row>
    <row r="1195" spans="1:8" hidden="1" x14ac:dyDescent="0.25">
      <c r="A1195" s="13" t="s">
        <v>2390</v>
      </c>
      <c r="B1195" t="s">
        <v>2391</v>
      </c>
      <c r="C1195" s="11">
        <v>589.09</v>
      </c>
      <c r="D1195" s="11">
        <v>0</v>
      </c>
      <c r="E1195" s="11">
        <v>600</v>
      </c>
      <c r="F1195" s="11">
        <v>-11</v>
      </c>
      <c r="H1195" s="3" t="str">
        <f t="shared" si="18"/>
        <v>39910</v>
      </c>
    </row>
    <row r="1196" spans="1:8" hidden="1" x14ac:dyDescent="0.25">
      <c r="A1196" s="13" t="s">
        <v>2392</v>
      </c>
      <c r="B1196" t="s">
        <v>2393</v>
      </c>
      <c r="C1196" s="11">
        <v>0</v>
      </c>
      <c r="D1196" s="11">
        <v>0</v>
      </c>
      <c r="E1196" s="11">
        <v>0</v>
      </c>
      <c r="F1196" s="11">
        <v>0</v>
      </c>
      <c r="H1196" s="3" t="str">
        <f t="shared" si="18"/>
        <v>39910</v>
      </c>
    </row>
    <row r="1197" spans="1:8" hidden="1" x14ac:dyDescent="0.25">
      <c r="A1197" s="13" t="s">
        <v>2394</v>
      </c>
      <c r="B1197" t="s">
        <v>2395</v>
      </c>
      <c r="C1197" s="11">
        <v>0</v>
      </c>
      <c r="D1197" s="11">
        <v>0</v>
      </c>
      <c r="E1197" s="11">
        <v>0</v>
      </c>
      <c r="F1197" s="11">
        <v>0</v>
      </c>
      <c r="H1197" s="3" t="str">
        <f t="shared" si="18"/>
        <v>39910</v>
      </c>
    </row>
    <row r="1198" spans="1:8" hidden="1" x14ac:dyDescent="0.25">
      <c r="A1198" s="13" t="s">
        <v>2396</v>
      </c>
      <c r="B1198" t="s">
        <v>2397</v>
      </c>
      <c r="C1198" s="11">
        <v>0</v>
      </c>
      <c r="D1198" s="11">
        <v>0</v>
      </c>
      <c r="E1198" s="11">
        <v>0</v>
      </c>
      <c r="F1198" s="11">
        <v>0</v>
      </c>
      <c r="H1198" s="3" t="str">
        <f t="shared" si="18"/>
        <v>39910</v>
      </c>
    </row>
    <row r="1199" spans="1:8" hidden="1" x14ac:dyDescent="0.25">
      <c r="A1199" s="13" t="s">
        <v>2398</v>
      </c>
      <c r="B1199" t="s">
        <v>2399</v>
      </c>
      <c r="C1199" s="11">
        <v>2009.7</v>
      </c>
      <c r="D1199" s="11">
        <v>1500</v>
      </c>
      <c r="E1199" s="11">
        <v>1700</v>
      </c>
      <c r="F1199" s="11">
        <v>310</v>
      </c>
      <c r="H1199" s="3" t="str">
        <f t="shared" si="18"/>
        <v>39910</v>
      </c>
    </row>
    <row r="1200" spans="1:8" hidden="1" x14ac:dyDescent="0.25">
      <c r="A1200" s="13" t="s">
        <v>2400</v>
      </c>
      <c r="B1200" t="s">
        <v>2401</v>
      </c>
      <c r="C1200" s="11">
        <v>101191.03999999999</v>
      </c>
      <c r="D1200" s="11">
        <v>91600</v>
      </c>
      <c r="E1200" s="11">
        <v>97400</v>
      </c>
      <c r="F1200" s="11">
        <v>3791</v>
      </c>
      <c r="H1200" s="3" t="str">
        <f t="shared" si="18"/>
        <v>39910</v>
      </c>
    </row>
    <row r="1201" spans="1:8" hidden="1" x14ac:dyDescent="0.25">
      <c r="A1201" s="13" t="s">
        <v>2402</v>
      </c>
      <c r="B1201" t="s">
        <v>2403</v>
      </c>
      <c r="C1201" s="11">
        <v>0</v>
      </c>
      <c r="D1201" s="11">
        <v>0</v>
      </c>
      <c r="E1201" s="11">
        <v>0</v>
      </c>
      <c r="F1201" s="11">
        <v>0</v>
      </c>
      <c r="H1201" s="3" t="str">
        <f t="shared" si="18"/>
        <v>39910</v>
      </c>
    </row>
    <row r="1202" spans="1:8" hidden="1" x14ac:dyDescent="0.25">
      <c r="A1202" s="13" t="s">
        <v>2404</v>
      </c>
      <c r="B1202" t="s">
        <v>2405</v>
      </c>
      <c r="C1202" s="11">
        <v>0</v>
      </c>
      <c r="D1202" s="11">
        <v>0</v>
      </c>
      <c r="E1202" s="11">
        <v>0</v>
      </c>
      <c r="F1202" s="11">
        <v>0</v>
      </c>
      <c r="H1202" s="3" t="str">
        <f t="shared" si="18"/>
        <v>39910</v>
      </c>
    </row>
    <row r="1203" spans="1:8" hidden="1" x14ac:dyDescent="0.25">
      <c r="A1203" s="13" t="s">
        <v>2406</v>
      </c>
      <c r="B1203" t="s">
        <v>2407</v>
      </c>
      <c r="C1203" s="11">
        <v>0</v>
      </c>
      <c r="D1203" s="11">
        <v>0</v>
      </c>
      <c r="E1203" s="11">
        <v>0</v>
      </c>
      <c r="F1203" s="11">
        <v>0</v>
      </c>
      <c r="H1203" s="3" t="str">
        <f t="shared" si="18"/>
        <v>39910</v>
      </c>
    </row>
    <row r="1204" spans="1:8" hidden="1" x14ac:dyDescent="0.25">
      <c r="A1204" s="13" t="s">
        <v>2408</v>
      </c>
      <c r="B1204" t="s">
        <v>2409</v>
      </c>
      <c r="C1204" s="11">
        <v>-10146.1</v>
      </c>
      <c r="D1204" s="11">
        <v>0</v>
      </c>
      <c r="E1204" s="11">
        <v>0</v>
      </c>
      <c r="F1204" s="11">
        <v>-10146</v>
      </c>
      <c r="H1204" s="3" t="str">
        <f t="shared" si="18"/>
        <v>39910</v>
      </c>
    </row>
    <row r="1205" spans="1:8" hidden="1" x14ac:dyDescent="0.25">
      <c r="A1205" s="13" t="s">
        <v>2410</v>
      </c>
      <c r="B1205" t="s">
        <v>2411</v>
      </c>
      <c r="C1205" s="11">
        <v>-197629.28</v>
      </c>
      <c r="D1205" s="11">
        <v>-147500</v>
      </c>
      <c r="E1205" s="11">
        <v>-205500</v>
      </c>
      <c r="F1205" s="11">
        <v>7871</v>
      </c>
      <c r="H1205" s="3" t="str">
        <f t="shared" si="18"/>
        <v>39910</v>
      </c>
    </row>
    <row r="1206" spans="1:8" hidden="1" x14ac:dyDescent="0.25">
      <c r="A1206" s="13" t="s">
        <v>2412</v>
      </c>
      <c r="B1206" t="s">
        <v>2413</v>
      </c>
      <c r="C1206" s="11">
        <v>0</v>
      </c>
      <c r="D1206" s="11">
        <v>0</v>
      </c>
      <c r="E1206" s="11">
        <v>0</v>
      </c>
      <c r="F1206" s="11">
        <v>0</v>
      </c>
      <c r="H1206" s="3" t="str">
        <f t="shared" si="18"/>
        <v>39911</v>
      </c>
    </row>
    <row r="1207" spans="1:8" hidden="1" x14ac:dyDescent="0.25">
      <c r="A1207" s="13" t="s">
        <v>2414</v>
      </c>
      <c r="B1207" t="s">
        <v>2415</v>
      </c>
      <c r="C1207" s="11">
        <v>0</v>
      </c>
      <c r="D1207" s="11">
        <v>0</v>
      </c>
      <c r="E1207" s="11">
        <v>0</v>
      </c>
      <c r="F1207" s="11">
        <v>0</v>
      </c>
      <c r="H1207" s="3" t="str">
        <f t="shared" si="18"/>
        <v>39911</v>
      </c>
    </row>
    <row r="1208" spans="1:8" hidden="1" x14ac:dyDescent="0.25">
      <c r="A1208" s="13" t="s">
        <v>2416</v>
      </c>
      <c r="B1208" t="s">
        <v>2417</v>
      </c>
      <c r="C1208" s="11">
        <v>0</v>
      </c>
      <c r="D1208" s="11">
        <v>0</v>
      </c>
      <c r="E1208" s="11">
        <v>0</v>
      </c>
      <c r="F1208" s="11">
        <v>0</v>
      </c>
      <c r="H1208" s="3" t="str">
        <f t="shared" si="18"/>
        <v>39911</v>
      </c>
    </row>
    <row r="1209" spans="1:8" hidden="1" x14ac:dyDescent="0.25">
      <c r="A1209" s="13" t="s">
        <v>2418</v>
      </c>
      <c r="B1209" t="s">
        <v>2419</v>
      </c>
      <c r="C1209" s="11">
        <v>0</v>
      </c>
      <c r="D1209" s="11">
        <v>0</v>
      </c>
      <c r="E1209" s="11">
        <v>0</v>
      </c>
      <c r="F1209" s="11">
        <v>0</v>
      </c>
      <c r="H1209" s="3" t="str">
        <f t="shared" si="18"/>
        <v>39911</v>
      </c>
    </row>
    <row r="1210" spans="1:8" hidden="1" x14ac:dyDescent="0.25">
      <c r="A1210" s="13" t="s">
        <v>2420</v>
      </c>
      <c r="B1210" t="s">
        <v>2421</v>
      </c>
      <c r="C1210" s="11">
        <v>0</v>
      </c>
      <c r="D1210" s="11">
        <v>0</v>
      </c>
      <c r="E1210" s="11">
        <v>0</v>
      </c>
      <c r="F1210" s="11">
        <v>0</v>
      </c>
      <c r="H1210" s="3" t="str">
        <f t="shared" si="18"/>
        <v>39911</v>
      </c>
    </row>
    <row r="1211" spans="1:8" hidden="1" x14ac:dyDescent="0.25">
      <c r="A1211" s="13" t="s">
        <v>2422</v>
      </c>
      <c r="B1211" t="s">
        <v>2423</v>
      </c>
      <c r="C1211" s="11">
        <v>0</v>
      </c>
      <c r="D1211" s="11">
        <v>0</v>
      </c>
      <c r="E1211" s="11">
        <v>0</v>
      </c>
      <c r="F1211" s="11">
        <v>0</v>
      </c>
      <c r="H1211" s="3" t="str">
        <f t="shared" si="18"/>
        <v>39911</v>
      </c>
    </row>
    <row r="1212" spans="1:8" hidden="1" x14ac:dyDescent="0.25">
      <c r="A1212" s="13" t="s">
        <v>2424</v>
      </c>
      <c r="B1212" t="s">
        <v>2425</v>
      </c>
      <c r="C1212" s="11">
        <v>0</v>
      </c>
      <c r="D1212" s="11">
        <v>0</v>
      </c>
      <c r="E1212" s="11">
        <v>0</v>
      </c>
      <c r="F1212" s="11">
        <v>0</v>
      </c>
      <c r="H1212" s="3" t="str">
        <f t="shared" si="18"/>
        <v>39911</v>
      </c>
    </row>
    <row r="1213" spans="1:8" hidden="1" x14ac:dyDescent="0.25">
      <c r="A1213" s="13" t="s">
        <v>2426</v>
      </c>
      <c r="B1213" t="s">
        <v>2427</v>
      </c>
      <c r="C1213" s="11">
        <v>0</v>
      </c>
      <c r="D1213" s="11">
        <v>0</v>
      </c>
      <c r="E1213" s="11">
        <v>0</v>
      </c>
      <c r="F1213" s="11">
        <v>0</v>
      </c>
      <c r="H1213" s="3" t="str">
        <f t="shared" si="18"/>
        <v>39911</v>
      </c>
    </row>
    <row r="1214" spans="1:8" hidden="1" x14ac:dyDescent="0.25">
      <c r="A1214" s="13" t="s">
        <v>2428</v>
      </c>
      <c r="B1214" t="s">
        <v>2429</v>
      </c>
      <c r="C1214" s="11">
        <v>0</v>
      </c>
      <c r="D1214" s="11">
        <v>0</v>
      </c>
      <c r="E1214" s="11">
        <v>0</v>
      </c>
      <c r="F1214" s="11">
        <v>0</v>
      </c>
      <c r="H1214" s="3" t="str">
        <f t="shared" si="18"/>
        <v>39911</v>
      </c>
    </row>
    <row r="1215" spans="1:8" hidden="1" x14ac:dyDescent="0.25">
      <c r="A1215" s="13" t="s">
        <v>2430</v>
      </c>
      <c r="B1215" t="s">
        <v>2431</v>
      </c>
      <c r="C1215" s="11">
        <v>0</v>
      </c>
      <c r="D1215" s="11">
        <v>0</v>
      </c>
      <c r="E1215" s="11">
        <v>0</v>
      </c>
      <c r="F1215" s="11">
        <v>0</v>
      </c>
      <c r="H1215" s="3" t="str">
        <f t="shared" si="18"/>
        <v>39911</v>
      </c>
    </row>
    <row r="1216" spans="1:8" hidden="1" x14ac:dyDescent="0.25">
      <c r="A1216" s="13" t="s">
        <v>2432</v>
      </c>
      <c r="B1216" t="s">
        <v>2433</v>
      </c>
      <c r="C1216" s="11">
        <v>0</v>
      </c>
      <c r="D1216" s="11">
        <v>0</v>
      </c>
      <c r="E1216" s="11">
        <v>0</v>
      </c>
      <c r="F1216" s="11">
        <v>0</v>
      </c>
      <c r="H1216" s="3" t="str">
        <f t="shared" si="18"/>
        <v>39911</v>
      </c>
    </row>
    <row r="1217" spans="1:8" hidden="1" x14ac:dyDescent="0.25">
      <c r="A1217" s="13" t="s">
        <v>2434</v>
      </c>
      <c r="B1217" t="s">
        <v>2435</v>
      </c>
      <c r="C1217" s="11">
        <v>0</v>
      </c>
      <c r="D1217" s="11">
        <v>0</v>
      </c>
      <c r="E1217" s="11">
        <v>0</v>
      </c>
      <c r="F1217" s="11">
        <v>0</v>
      </c>
      <c r="H1217" s="3" t="str">
        <f t="shared" si="18"/>
        <v>39911</v>
      </c>
    </row>
    <row r="1218" spans="1:8" hidden="1" x14ac:dyDescent="0.25">
      <c r="A1218" s="13" t="s">
        <v>2436</v>
      </c>
      <c r="B1218" t="s">
        <v>2437</v>
      </c>
      <c r="C1218" s="11">
        <v>0</v>
      </c>
      <c r="D1218" s="11">
        <v>0</v>
      </c>
      <c r="E1218" s="11">
        <v>0</v>
      </c>
      <c r="F1218" s="11">
        <v>0</v>
      </c>
      <c r="H1218" s="3" t="str">
        <f t="shared" si="18"/>
        <v>39911</v>
      </c>
    </row>
    <row r="1219" spans="1:8" hidden="1" x14ac:dyDescent="0.25">
      <c r="A1219" s="13" t="s">
        <v>2438</v>
      </c>
      <c r="B1219" t="s">
        <v>2439</v>
      </c>
      <c r="C1219" s="11">
        <v>0</v>
      </c>
      <c r="D1219" s="11">
        <v>0</v>
      </c>
      <c r="E1219" s="11">
        <v>0</v>
      </c>
      <c r="F1219" s="11">
        <v>0</v>
      </c>
      <c r="H1219" s="3" t="str">
        <f t="shared" si="18"/>
        <v>39911</v>
      </c>
    </row>
    <row r="1220" spans="1:8" hidden="1" x14ac:dyDescent="0.25">
      <c r="A1220" s="13" t="s">
        <v>2440</v>
      </c>
      <c r="B1220" t="s">
        <v>2441</v>
      </c>
      <c r="C1220" s="11">
        <v>0</v>
      </c>
      <c r="D1220" s="11">
        <v>0</v>
      </c>
      <c r="E1220" s="11">
        <v>0</v>
      </c>
      <c r="F1220" s="11">
        <v>0</v>
      </c>
      <c r="H1220" s="3" t="str">
        <f t="shared" si="18"/>
        <v>39911</v>
      </c>
    </row>
    <row r="1221" spans="1:8" hidden="1" x14ac:dyDescent="0.25">
      <c r="A1221" s="13" t="s">
        <v>2442</v>
      </c>
      <c r="B1221" t="s">
        <v>2443</v>
      </c>
      <c r="C1221" s="11">
        <v>0</v>
      </c>
      <c r="D1221" s="11">
        <v>0</v>
      </c>
      <c r="E1221" s="11">
        <v>0</v>
      </c>
      <c r="F1221" s="11">
        <v>0</v>
      </c>
      <c r="H1221" s="3" t="str">
        <f t="shared" si="18"/>
        <v>39911</v>
      </c>
    </row>
    <row r="1222" spans="1:8" hidden="1" x14ac:dyDescent="0.25">
      <c r="A1222" s="13" t="s">
        <v>2444</v>
      </c>
      <c r="B1222" t="s">
        <v>2445</v>
      </c>
      <c r="C1222" s="11">
        <v>0</v>
      </c>
      <c r="D1222" s="11">
        <v>0</v>
      </c>
      <c r="E1222" s="11">
        <v>0</v>
      </c>
      <c r="F1222" s="11">
        <v>0</v>
      </c>
      <c r="H1222" s="3" t="str">
        <f t="shared" si="18"/>
        <v>39911</v>
      </c>
    </row>
    <row r="1223" spans="1:8" hidden="1" x14ac:dyDescent="0.25">
      <c r="A1223" s="13" t="s">
        <v>2446</v>
      </c>
      <c r="B1223" t="s">
        <v>2447</v>
      </c>
      <c r="C1223" s="11">
        <v>0</v>
      </c>
      <c r="D1223" s="11">
        <v>0</v>
      </c>
      <c r="E1223" s="11">
        <v>0</v>
      </c>
      <c r="F1223" s="11">
        <v>0</v>
      </c>
      <c r="H1223" s="3" t="str">
        <f t="shared" si="18"/>
        <v>39911</v>
      </c>
    </row>
    <row r="1224" spans="1:8" hidden="1" x14ac:dyDescent="0.25">
      <c r="A1224" s="13" t="s">
        <v>2448</v>
      </c>
      <c r="B1224" t="s">
        <v>2449</v>
      </c>
      <c r="C1224" s="11">
        <v>0</v>
      </c>
      <c r="D1224" s="11">
        <v>0</v>
      </c>
      <c r="E1224" s="11">
        <v>0</v>
      </c>
      <c r="F1224" s="11">
        <v>0</v>
      </c>
      <c r="H1224" s="3" t="str">
        <f t="shared" si="18"/>
        <v>39911</v>
      </c>
    </row>
    <row r="1225" spans="1:8" hidden="1" x14ac:dyDescent="0.25">
      <c r="A1225" s="13" t="s">
        <v>2450</v>
      </c>
      <c r="B1225" t="s">
        <v>2451</v>
      </c>
      <c r="C1225" s="11">
        <v>0</v>
      </c>
      <c r="D1225" s="11">
        <v>0</v>
      </c>
      <c r="E1225" s="11">
        <v>0</v>
      </c>
      <c r="F1225" s="11">
        <v>0</v>
      </c>
      <c r="H1225" s="3" t="str">
        <f t="shared" si="18"/>
        <v>39911</v>
      </c>
    </row>
    <row r="1226" spans="1:8" hidden="1" x14ac:dyDescent="0.25">
      <c r="A1226" s="13" t="s">
        <v>2452</v>
      </c>
      <c r="B1226" t="s">
        <v>2453</v>
      </c>
      <c r="C1226" s="11">
        <v>0</v>
      </c>
      <c r="D1226" s="11">
        <v>0</v>
      </c>
      <c r="E1226" s="11">
        <v>0</v>
      </c>
      <c r="F1226" s="11">
        <v>0</v>
      </c>
      <c r="H1226" s="3" t="str">
        <f t="shared" ref="H1226:H1289" si="19">LEFT(A1226,5)</f>
        <v>39911</v>
      </c>
    </row>
    <row r="1227" spans="1:8" hidden="1" x14ac:dyDescent="0.25">
      <c r="A1227" s="13" t="s">
        <v>2454</v>
      </c>
      <c r="B1227" t="s">
        <v>2455</v>
      </c>
      <c r="C1227" s="11">
        <v>0</v>
      </c>
      <c r="D1227" s="11">
        <v>0</v>
      </c>
      <c r="E1227" s="11">
        <v>0</v>
      </c>
      <c r="F1227" s="11">
        <v>0</v>
      </c>
      <c r="H1227" s="3" t="str">
        <f t="shared" si="19"/>
        <v>39911</v>
      </c>
    </row>
    <row r="1228" spans="1:8" hidden="1" x14ac:dyDescent="0.25">
      <c r="A1228" s="13" t="s">
        <v>2456</v>
      </c>
      <c r="B1228" t="s">
        <v>2457</v>
      </c>
      <c r="C1228" s="11">
        <v>0</v>
      </c>
      <c r="D1228" s="11">
        <v>0</v>
      </c>
      <c r="E1228" s="11">
        <v>0</v>
      </c>
      <c r="F1228" s="11">
        <v>0</v>
      </c>
      <c r="H1228" s="3" t="str">
        <f t="shared" si="19"/>
        <v>39911</v>
      </c>
    </row>
    <row r="1229" spans="1:8" hidden="1" x14ac:dyDescent="0.25">
      <c r="A1229" s="13" t="s">
        <v>2458</v>
      </c>
      <c r="B1229" t="s">
        <v>2459</v>
      </c>
      <c r="C1229" s="11">
        <v>0</v>
      </c>
      <c r="D1229" s="11">
        <v>0</v>
      </c>
      <c r="E1229" s="11">
        <v>0</v>
      </c>
      <c r="F1229" s="11">
        <v>0</v>
      </c>
      <c r="H1229" s="3" t="str">
        <f t="shared" si="19"/>
        <v>39911</v>
      </c>
    </row>
    <row r="1230" spans="1:8" hidden="1" x14ac:dyDescent="0.25">
      <c r="A1230" s="13" t="s">
        <v>2460</v>
      </c>
      <c r="B1230" t="s">
        <v>2461</v>
      </c>
      <c r="C1230" s="11">
        <v>0</v>
      </c>
      <c r="D1230" s="11">
        <v>0</v>
      </c>
      <c r="E1230" s="11">
        <v>0</v>
      </c>
      <c r="F1230" s="11">
        <v>0</v>
      </c>
      <c r="H1230" s="3" t="str">
        <f t="shared" si="19"/>
        <v>39911</v>
      </c>
    </row>
    <row r="1231" spans="1:8" hidden="1" x14ac:dyDescent="0.25">
      <c r="A1231" s="13" t="s">
        <v>2462</v>
      </c>
      <c r="B1231" t="s">
        <v>2463</v>
      </c>
      <c r="C1231" s="11">
        <v>0</v>
      </c>
      <c r="D1231" s="11">
        <v>0</v>
      </c>
      <c r="E1231" s="11">
        <v>0</v>
      </c>
      <c r="F1231" s="11">
        <v>0</v>
      </c>
      <c r="H1231" s="3" t="str">
        <f t="shared" si="19"/>
        <v>39911</v>
      </c>
    </row>
    <row r="1232" spans="1:8" hidden="1" x14ac:dyDescent="0.25">
      <c r="A1232" s="13" t="s">
        <v>2464</v>
      </c>
      <c r="B1232" t="s">
        <v>2465</v>
      </c>
      <c r="C1232" s="11">
        <v>0</v>
      </c>
      <c r="D1232" s="11">
        <v>0</v>
      </c>
      <c r="E1232" s="11">
        <v>0</v>
      </c>
      <c r="F1232" s="11">
        <v>0</v>
      </c>
      <c r="H1232" s="3" t="str">
        <f t="shared" si="19"/>
        <v>39911</v>
      </c>
    </row>
    <row r="1233" spans="1:8" hidden="1" x14ac:dyDescent="0.25">
      <c r="A1233" s="13" t="s">
        <v>2466</v>
      </c>
      <c r="B1233" t="s">
        <v>2467</v>
      </c>
      <c r="C1233" s="11">
        <v>0</v>
      </c>
      <c r="D1233" s="11">
        <v>0</v>
      </c>
      <c r="E1233" s="11">
        <v>0</v>
      </c>
      <c r="F1233" s="11">
        <v>0</v>
      </c>
      <c r="H1233" s="3" t="str">
        <f t="shared" si="19"/>
        <v>39911</v>
      </c>
    </row>
    <row r="1234" spans="1:8" hidden="1" x14ac:dyDescent="0.25">
      <c r="A1234" s="13" t="s">
        <v>2468</v>
      </c>
      <c r="B1234" t="s">
        <v>2469</v>
      </c>
      <c r="C1234" s="11">
        <v>0</v>
      </c>
      <c r="D1234" s="11">
        <v>0</v>
      </c>
      <c r="E1234" s="11">
        <v>0</v>
      </c>
      <c r="F1234" s="11">
        <v>0</v>
      </c>
      <c r="H1234" s="3" t="str">
        <f t="shared" si="19"/>
        <v>39911</v>
      </c>
    </row>
    <row r="1235" spans="1:8" hidden="1" x14ac:dyDescent="0.25">
      <c r="A1235" s="13" t="s">
        <v>2470</v>
      </c>
      <c r="B1235" t="s">
        <v>2471</v>
      </c>
      <c r="C1235" s="11">
        <v>0</v>
      </c>
      <c r="D1235" s="11">
        <v>0</v>
      </c>
      <c r="E1235" s="11">
        <v>0</v>
      </c>
      <c r="F1235" s="11">
        <v>0</v>
      </c>
      <c r="H1235" s="3" t="str">
        <f t="shared" si="19"/>
        <v>39911</v>
      </c>
    </row>
    <row r="1236" spans="1:8" hidden="1" x14ac:dyDescent="0.25">
      <c r="A1236" s="13" t="s">
        <v>2472</v>
      </c>
      <c r="B1236" t="s">
        <v>2473</v>
      </c>
      <c r="C1236" s="11">
        <v>0</v>
      </c>
      <c r="D1236" s="11">
        <v>0</v>
      </c>
      <c r="E1236" s="11">
        <v>0</v>
      </c>
      <c r="F1236" s="11">
        <v>0</v>
      </c>
      <c r="H1236" s="3" t="str">
        <f t="shared" si="19"/>
        <v>39911</v>
      </c>
    </row>
    <row r="1237" spans="1:8" hidden="1" x14ac:dyDescent="0.25">
      <c r="A1237" s="13" t="s">
        <v>2474</v>
      </c>
      <c r="B1237" t="s">
        <v>2475</v>
      </c>
      <c r="C1237" s="11">
        <v>0</v>
      </c>
      <c r="D1237" s="11">
        <v>0</v>
      </c>
      <c r="E1237" s="11">
        <v>0</v>
      </c>
      <c r="F1237" s="11">
        <v>0</v>
      </c>
      <c r="H1237" s="3" t="str">
        <f t="shared" si="19"/>
        <v>39911</v>
      </c>
    </row>
    <row r="1238" spans="1:8" hidden="1" x14ac:dyDescent="0.25">
      <c r="A1238" s="13" t="s">
        <v>2476</v>
      </c>
      <c r="B1238" t="s">
        <v>2477</v>
      </c>
      <c r="C1238" s="11">
        <v>0</v>
      </c>
      <c r="D1238" s="11">
        <v>0</v>
      </c>
      <c r="E1238" s="11">
        <v>0</v>
      </c>
      <c r="F1238" s="11">
        <v>0</v>
      </c>
      <c r="H1238" s="3" t="str">
        <f t="shared" si="19"/>
        <v>39911</v>
      </c>
    </row>
    <row r="1239" spans="1:8" hidden="1" x14ac:dyDescent="0.25">
      <c r="A1239" s="13" t="s">
        <v>2478</v>
      </c>
      <c r="B1239" t="s">
        <v>2479</v>
      </c>
      <c r="C1239" s="11">
        <v>0</v>
      </c>
      <c r="D1239" s="11">
        <v>0</v>
      </c>
      <c r="E1239" s="11">
        <v>0</v>
      </c>
      <c r="F1239" s="11">
        <v>0</v>
      </c>
      <c r="H1239" s="3" t="str">
        <f t="shared" si="19"/>
        <v>39911</v>
      </c>
    </row>
    <row r="1240" spans="1:8" hidden="1" x14ac:dyDescent="0.25">
      <c r="A1240" s="13" t="s">
        <v>2480</v>
      </c>
      <c r="B1240" t="s">
        <v>2481</v>
      </c>
      <c r="C1240" s="11">
        <v>0</v>
      </c>
      <c r="D1240" s="11">
        <v>0</v>
      </c>
      <c r="E1240" s="11">
        <v>0</v>
      </c>
      <c r="F1240" s="11">
        <v>0</v>
      </c>
      <c r="H1240" s="3" t="str">
        <f t="shared" si="19"/>
        <v>39911</v>
      </c>
    </row>
    <row r="1241" spans="1:8" hidden="1" x14ac:dyDescent="0.25">
      <c r="A1241" s="13" t="s">
        <v>2482</v>
      </c>
      <c r="B1241" t="s">
        <v>2483</v>
      </c>
      <c r="C1241" s="11">
        <v>0</v>
      </c>
      <c r="D1241" s="11">
        <v>0</v>
      </c>
      <c r="E1241" s="11">
        <v>0</v>
      </c>
      <c r="F1241" s="11">
        <v>0</v>
      </c>
      <c r="H1241" s="3" t="str">
        <f t="shared" si="19"/>
        <v>39911</v>
      </c>
    </row>
    <row r="1242" spans="1:8" hidden="1" x14ac:dyDescent="0.25">
      <c r="A1242" s="13" t="s">
        <v>2484</v>
      </c>
      <c r="B1242" t="s">
        <v>2443</v>
      </c>
      <c r="C1242" s="11">
        <v>0</v>
      </c>
      <c r="D1242" s="11">
        <v>0</v>
      </c>
      <c r="E1242" s="11">
        <v>0</v>
      </c>
      <c r="F1242" s="11">
        <v>0</v>
      </c>
      <c r="H1242" s="3" t="str">
        <f t="shared" si="19"/>
        <v>39911</v>
      </c>
    </row>
    <row r="1243" spans="1:8" hidden="1" x14ac:dyDescent="0.25">
      <c r="A1243" s="13" t="s">
        <v>2485</v>
      </c>
      <c r="B1243" t="s">
        <v>2486</v>
      </c>
      <c r="C1243" s="11">
        <v>0</v>
      </c>
      <c r="D1243" s="11">
        <v>0</v>
      </c>
      <c r="E1243" s="11">
        <v>0</v>
      </c>
      <c r="F1243" s="11">
        <v>0</v>
      </c>
      <c r="H1243" s="3" t="str">
        <f t="shared" si="19"/>
        <v>39911</v>
      </c>
    </row>
    <row r="1244" spans="1:8" hidden="1" x14ac:dyDescent="0.25">
      <c r="A1244" s="13" t="s">
        <v>2487</v>
      </c>
      <c r="B1244" t="s">
        <v>2488</v>
      </c>
      <c r="C1244" s="11">
        <v>0</v>
      </c>
      <c r="D1244" s="11">
        <v>0</v>
      </c>
      <c r="E1244" s="11">
        <v>0</v>
      </c>
      <c r="F1244" s="11">
        <v>0</v>
      </c>
      <c r="H1244" s="3" t="str">
        <f t="shared" si="19"/>
        <v>39911</v>
      </c>
    </row>
    <row r="1245" spans="1:8" hidden="1" x14ac:dyDescent="0.25">
      <c r="A1245" s="13" t="s">
        <v>2489</v>
      </c>
      <c r="B1245" t="s">
        <v>2490</v>
      </c>
      <c r="C1245" s="11">
        <v>0</v>
      </c>
      <c r="D1245" s="11">
        <v>0</v>
      </c>
      <c r="E1245" s="11">
        <v>0</v>
      </c>
      <c r="F1245" s="11">
        <v>0</v>
      </c>
      <c r="H1245" s="3" t="str">
        <f t="shared" si="19"/>
        <v>39912</v>
      </c>
    </row>
    <row r="1246" spans="1:8" hidden="1" x14ac:dyDescent="0.25">
      <c r="A1246" s="13" t="s">
        <v>2491</v>
      </c>
      <c r="B1246" t="s">
        <v>2492</v>
      </c>
      <c r="C1246" s="11">
        <v>0</v>
      </c>
      <c r="D1246" s="11">
        <v>0</v>
      </c>
      <c r="E1246" s="11">
        <v>0</v>
      </c>
      <c r="F1246" s="11">
        <v>0</v>
      </c>
      <c r="H1246" s="3" t="str">
        <f t="shared" si="19"/>
        <v>39912</v>
      </c>
    </row>
    <row r="1247" spans="1:8" hidden="1" x14ac:dyDescent="0.25">
      <c r="A1247" s="13" t="s">
        <v>2493</v>
      </c>
      <c r="B1247" t="s">
        <v>2494</v>
      </c>
      <c r="C1247" s="11">
        <v>0</v>
      </c>
      <c r="D1247" s="11">
        <v>0</v>
      </c>
      <c r="E1247" s="11">
        <v>0</v>
      </c>
      <c r="F1247" s="11">
        <v>0</v>
      </c>
      <c r="H1247" s="3" t="str">
        <f t="shared" si="19"/>
        <v>39912</v>
      </c>
    </row>
    <row r="1248" spans="1:8" hidden="1" x14ac:dyDescent="0.25">
      <c r="A1248" s="13" t="s">
        <v>2495</v>
      </c>
      <c r="B1248" t="s">
        <v>2496</v>
      </c>
      <c r="C1248" s="11">
        <v>0</v>
      </c>
      <c r="D1248" s="11">
        <v>0</v>
      </c>
      <c r="E1248" s="11">
        <v>0</v>
      </c>
      <c r="F1248" s="11">
        <v>0</v>
      </c>
      <c r="H1248" s="3" t="str">
        <f t="shared" si="19"/>
        <v>39912</v>
      </c>
    </row>
    <row r="1249" spans="1:8" hidden="1" x14ac:dyDescent="0.25">
      <c r="A1249" s="13" t="s">
        <v>2497</v>
      </c>
      <c r="B1249" t="s">
        <v>2498</v>
      </c>
      <c r="C1249" s="11">
        <v>0</v>
      </c>
      <c r="D1249" s="11">
        <v>0</v>
      </c>
      <c r="E1249" s="11">
        <v>0</v>
      </c>
      <c r="F1249" s="11">
        <v>0</v>
      </c>
      <c r="H1249" s="3" t="str">
        <f t="shared" si="19"/>
        <v>39912</v>
      </c>
    </row>
    <row r="1250" spans="1:8" hidden="1" x14ac:dyDescent="0.25">
      <c r="A1250" s="13" t="s">
        <v>2499</v>
      </c>
      <c r="B1250" t="s">
        <v>2500</v>
      </c>
      <c r="C1250" s="11">
        <v>0</v>
      </c>
      <c r="D1250" s="11">
        <v>0</v>
      </c>
      <c r="E1250" s="11">
        <v>0</v>
      </c>
      <c r="F1250" s="11">
        <v>0</v>
      </c>
      <c r="H1250" s="3" t="str">
        <f t="shared" si="19"/>
        <v>39912</v>
      </c>
    </row>
    <row r="1251" spans="1:8" hidden="1" x14ac:dyDescent="0.25">
      <c r="A1251" s="13" t="s">
        <v>2501</v>
      </c>
      <c r="B1251" t="s">
        <v>2502</v>
      </c>
      <c r="C1251" s="11">
        <v>0</v>
      </c>
      <c r="D1251" s="11">
        <v>0</v>
      </c>
      <c r="E1251" s="11">
        <v>0</v>
      </c>
      <c r="F1251" s="11">
        <v>0</v>
      </c>
      <c r="H1251" s="3" t="str">
        <f t="shared" si="19"/>
        <v>39912</v>
      </c>
    </row>
    <row r="1252" spans="1:8" hidden="1" x14ac:dyDescent="0.25">
      <c r="A1252" s="13" t="s">
        <v>2503</v>
      </c>
      <c r="B1252" t="s">
        <v>2504</v>
      </c>
      <c r="C1252" s="11">
        <v>0</v>
      </c>
      <c r="D1252" s="11">
        <v>0</v>
      </c>
      <c r="E1252" s="11">
        <v>0</v>
      </c>
      <c r="F1252" s="11">
        <v>0</v>
      </c>
      <c r="H1252" s="3" t="str">
        <f t="shared" si="19"/>
        <v>39912</v>
      </c>
    </row>
    <row r="1253" spans="1:8" hidden="1" x14ac:dyDescent="0.25">
      <c r="A1253" s="13" t="s">
        <v>2505</v>
      </c>
      <c r="B1253" t="s">
        <v>2506</v>
      </c>
      <c r="C1253" s="11">
        <v>0</v>
      </c>
      <c r="D1253" s="11">
        <v>0</v>
      </c>
      <c r="E1253" s="11">
        <v>0</v>
      </c>
      <c r="F1253" s="11">
        <v>0</v>
      </c>
      <c r="H1253" s="3" t="str">
        <f t="shared" si="19"/>
        <v>39912</v>
      </c>
    </row>
    <row r="1254" spans="1:8" hidden="1" x14ac:dyDescent="0.25">
      <c r="A1254" s="13" t="s">
        <v>2507</v>
      </c>
      <c r="B1254" t="s">
        <v>2508</v>
      </c>
      <c r="C1254" s="11">
        <v>0</v>
      </c>
      <c r="D1254" s="11">
        <v>0</v>
      </c>
      <c r="E1254" s="11">
        <v>0</v>
      </c>
      <c r="F1254" s="11">
        <v>0</v>
      </c>
      <c r="H1254" s="3" t="str">
        <f t="shared" si="19"/>
        <v>39912</v>
      </c>
    </row>
    <row r="1255" spans="1:8" hidden="1" x14ac:dyDescent="0.25">
      <c r="A1255" s="13" t="s">
        <v>2509</v>
      </c>
      <c r="B1255" t="s">
        <v>2510</v>
      </c>
      <c r="C1255" s="11">
        <v>0</v>
      </c>
      <c r="D1255" s="11">
        <v>0</v>
      </c>
      <c r="E1255" s="11">
        <v>0</v>
      </c>
      <c r="F1255" s="11">
        <v>0</v>
      </c>
      <c r="H1255" s="3" t="str">
        <f t="shared" si="19"/>
        <v>39912</v>
      </c>
    </row>
    <row r="1256" spans="1:8" hidden="1" x14ac:dyDescent="0.25">
      <c r="A1256" s="13" t="s">
        <v>2511</v>
      </c>
      <c r="B1256" t="s">
        <v>2512</v>
      </c>
      <c r="C1256" s="11">
        <v>0</v>
      </c>
      <c r="D1256" s="11">
        <v>0</v>
      </c>
      <c r="E1256" s="11">
        <v>0</v>
      </c>
      <c r="F1256" s="11">
        <v>0</v>
      </c>
      <c r="H1256" s="3" t="str">
        <f t="shared" si="19"/>
        <v>39912</v>
      </c>
    </row>
    <row r="1257" spans="1:8" hidden="1" x14ac:dyDescent="0.25">
      <c r="A1257" s="13" t="s">
        <v>2513</v>
      </c>
      <c r="B1257" t="s">
        <v>2514</v>
      </c>
      <c r="C1257" s="11">
        <v>0</v>
      </c>
      <c r="D1257" s="11">
        <v>0</v>
      </c>
      <c r="E1257" s="11">
        <v>0</v>
      </c>
      <c r="F1257" s="11">
        <v>0</v>
      </c>
      <c r="H1257" s="3" t="str">
        <f t="shared" si="19"/>
        <v>39912</v>
      </c>
    </row>
    <row r="1258" spans="1:8" hidden="1" x14ac:dyDescent="0.25">
      <c r="A1258" s="13" t="s">
        <v>2515</v>
      </c>
      <c r="B1258" t="s">
        <v>2516</v>
      </c>
      <c r="C1258" s="11">
        <v>0</v>
      </c>
      <c r="D1258" s="11">
        <v>0</v>
      </c>
      <c r="E1258" s="11">
        <v>0</v>
      </c>
      <c r="F1258" s="11">
        <v>0</v>
      </c>
      <c r="H1258" s="3" t="str">
        <f t="shared" si="19"/>
        <v>39912</v>
      </c>
    </row>
    <row r="1259" spans="1:8" hidden="1" x14ac:dyDescent="0.25">
      <c r="A1259" s="13" t="s">
        <v>2517</v>
      </c>
      <c r="B1259" t="s">
        <v>2518</v>
      </c>
      <c r="C1259" s="11">
        <v>0</v>
      </c>
      <c r="D1259" s="11">
        <v>0</v>
      </c>
      <c r="E1259" s="11">
        <v>0</v>
      </c>
      <c r="F1259" s="11">
        <v>0</v>
      </c>
      <c r="H1259" s="3" t="str">
        <f t="shared" si="19"/>
        <v>39912</v>
      </c>
    </row>
    <row r="1260" spans="1:8" hidden="1" x14ac:dyDescent="0.25">
      <c r="A1260" s="13" t="s">
        <v>2519</v>
      </c>
      <c r="B1260" t="s">
        <v>2520</v>
      </c>
      <c r="C1260" s="11">
        <v>0</v>
      </c>
      <c r="D1260" s="11">
        <v>0</v>
      </c>
      <c r="E1260" s="11">
        <v>0</v>
      </c>
      <c r="F1260" s="11">
        <v>0</v>
      </c>
      <c r="H1260" s="3" t="str">
        <f t="shared" si="19"/>
        <v>39912</v>
      </c>
    </row>
    <row r="1261" spans="1:8" hidden="1" x14ac:dyDescent="0.25">
      <c r="A1261" s="13" t="s">
        <v>2521</v>
      </c>
      <c r="B1261" t="s">
        <v>2522</v>
      </c>
      <c r="C1261" s="11">
        <v>0</v>
      </c>
      <c r="D1261" s="11">
        <v>0</v>
      </c>
      <c r="E1261" s="11">
        <v>0</v>
      </c>
      <c r="F1261" s="11">
        <v>0</v>
      </c>
      <c r="H1261" s="3" t="str">
        <f t="shared" si="19"/>
        <v>39912</v>
      </c>
    </row>
    <row r="1262" spans="1:8" hidden="1" x14ac:dyDescent="0.25">
      <c r="A1262" s="13" t="s">
        <v>2523</v>
      </c>
      <c r="B1262" t="s">
        <v>2524</v>
      </c>
      <c r="C1262" s="11">
        <v>0</v>
      </c>
      <c r="D1262" s="11">
        <v>0</v>
      </c>
      <c r="E1262" s="11">
        <v>0</v>
      </c>
      <c r="F1262" s="11">
        <v>0</v>
      </c>
      <c r="H1262" s="3" t="str">
        <f t="shared" si="19"/>
        <v>39912</v>
      </c>
    </row>
    <row r="1263" spans="1:8" hidden="1" x14ac:dyDescent="0.25">
      <c r="A1263" s="13" t="s">
        <v>2525</v>
      </c>
      <c r="B1263" t="s">
        <v>2526</v>
      </c>
      <c r="C1263" s="11">
        <v>0</v>
      </c>
      <c r="D1263" s="11">
        <v>0</v>
      </c>
      <c r="E1263" s="11">
        <v>0</v>
      </c>
      <c r="F1263" s="11">
        <v>0</v>
      </c>
      <c r="H1263" s="3" t="str">
        <f t="shared" si="19"/>
        <v>39912</v>
      </c>
    </row>
    <row r="1264" spans="1:8" hidden="1" x14ac:dyDescent="0.25">
      <c r="A1264" s="13" t="s">
        <v>2527</v>
      </c>
      <c r="B1264" t="s">
        <v>2528</v>
      </c>
      <c r="C1264" s="11">
        <v>0</v>
      </c>
      <c r="D1264" s="11">
        <v>0</v>
      </c>
      <c r="E1264" s="11">
        <v>0</v>
      </c>
      <c r="F1264" s="11">
        <v>0</v>
      </c>
      <c r="H1264" s="3" t="str">
        <f t="shared" si="19"/>
        <v>39912</v>
      </c>
    </row>
    <row r="1265" spans="1:8" hidden="1" x14ac:dyDescent="0.25">
      <c r="A1265" s="13" t="s">
        <v>2529</v>
      </c>
      <c r="B1265" t="s">
        <v>2530</v>
      </c>
      <c r="C1265" s="11">
        <v>0</v>
      </c>
      <c r="D1265" s="11">
        <v>0</v>
      </c>
      <c r="E1265" s="11">
        <v>0</v>
      </c>
      <c r="F1265" s="11">
        <v>0</v>
      </c>
      <c r="H1265" s="3" t="str">
        <f t="shared" si="19"/>
        <v>39912</v>
      </c>
    </row>
    <row r="1266" spans="1:8" hidden="1" x14ac:dyDescent="0.25">
      <c r="A1266" s="13" t="s">
        <v>2531</v>
      </c>
      <c r="B1266" t="s">
        <v>2532</v>
      </c>
      <c r="C1266" s="11">
        <v>0</v>
      </c>
      <c r="D1266" s="11">
        <v>0</v>
      </c>
      <c r="E1266" s="11">
        <v>0</v>
      </c>
      <c r="F1266" s="11">
        <v>0</v>
      </c>
      <c r="H1266" s="3" t="str">
        <f t="shared" si="19"/>
        <v>39912</v>
      </c>
    </row>
    <row r="1267" spans="1:8" hidden="1" x14ac:dyDescent="0.25">
      <c r="A1267" s="13" t="s">
        <v>2533</v>
      </c>
      <c r="B1267" t="s">
        <v>2534</v>
      </c>
      <c r="C1267" s="11">
        <v>0</v>
      </c>
      <c r="D1267" s="11">
        <v>0</v>
      </c>
      <c r="E1267" s="11">
        <v>0</v>
      </c>
      <c r="F1267" s="11">
        <v>0</v>
      </c>
      <c r="H1267" s="3" t="str">
        <f t="shared" si="19"/>
        <v>39912</v>
      </c>
    </row>
    <row r="1268" spans="1:8" hidden="1" x14ac:dyDescent="0.25">
      <c r="A1268" s="13" t="s">
        <v>2535</v>
      </c>
      <c r="B1268" t="s">
        <v>2536</v>
      </c>
      <c r="C1268" s="11">
        <v>0</v>
      </c>
      <c r="D1268" s="11">
        <v>0</v>
      </c>
      <c r="E1268" s="11">
        <v>0</v>
      </c>
      <c r="F1268" s="11">
        <v>0</v>
      </c>
      <c r="H1268" s="3" t="str">
        <f t="shared" si="19"/>
        <v>39912</v>
      </c>
    </row>
    <row r="1269" spans="1:8" hidden="1" x14ac:dyDescent="0.25">
      <c r="A1269" s="13" t="s">
        <v>2537</v>
      </c>
      <c r="B1269" t="s">
        <v>2538</v>
      </c>
      <c r="C1269" s="11">
        <v>0</v>
      </c>
      <c r="D1269" s="11">
        <v>0</v>
      </c>
      <c r="E1269" s="11">
        <v>0</v>
      </c>
      <c r="F1269" s="11">
        <v>0</v>
      </c>
      <c r="H1269" s="3" t="str">
        <f t="shared" si="19"/>
        <v>39912</v>
      </c>
    </row>
    <row r="1270" spans="1:8" hidden="1" x14ac:dyDescent="0.25">
      <c r="A1270" s="13" t="s">
        <v>2539</v>
      </c>
      <c r="B1270" t="s">
        <v>2540</v>
      </c>
      <c r="C1270" s="11">
        <v>0</v>
      </c>
      <c r="D1270" s="11">
        <v>0</v>
      </c>
      <c r="E1270" s="11">
        <v>0</v>
      </c>
      <c r="F1270" s="11">
        <v>0</v>
      </c>
      <c r="H1270" s="3" t="str">
        <f t="shared" si="19"/>
        <v>39912</v>
      </c>
    </row>
    <row r="1271" spans="1:8" hidden="1" x14ac:dyDescent="0.25">
      <c r="A1271" s="13" t="s">
        <v>2541</v>
      </c>
      <c r="B1271" t="s">
        <v>2542</v>
      </c>
      <c r="C1271" s="11">
        <v>0</v>
      </c>
      <c r="D1271" s="11">
        <v>0</v>
      </c>
      <c r="E1271" s="11">
        <v>0</v>
      </c>
      <c r="F1271" s="11">
        <v>0</v>
      </c>
      <c r="H1271" s="3" t="str">
        <f t="shared" si="19"/>
        <v>39912</v>
      </c>
    </row>
    <row r="1272" spans="1:8" hidden="1" x14ac:dyDescent="0.25">
      <c r="A1272" s="13" t="s">
        <v>2543</v>
      </c>
      <c r="B1272" t="s">
        <v>2544</v>
      </c>
      <c r="C1272" s="11">
        <v>0</v>
      </c>
      <c r="D1272" s="11">
        <v>0</v>
      </c>
      <c r="E1272" s="11">
        <v>0</v>
      </c>
      <c r="F1272" s="11">
        <v>0</v>
      </c>
      <c r="H1272" s="3" t="str">
        <f t="shared" si="19"/>
        <v>39912</v>
      </c>
    </row>
    <row r="1273" spans="1:8" hidden="1" x14ac:dyDescent="0.25">
      <c r="A1273" s="13" t="s">
        <v>2545</v>
      </c>
      <c r="B1273" t="s">
        <v>2546</v>
      </c>
      <c r="C1273" s="11">
        <v>0</v>
      </c>
      <c r="D1273" s="11">
        <v>0</v>
      </c>
      <c r="E1273" s="11">
        <v>0</v>
      </c>
      <c r="F1273" s="11">
        <v>0</v>
      </c>
      <c r="H1273" s="3" t="str">
        <f t="shared" si="19"/>
        <v>39912</v>
      </c>
    </row>
    <row r="1274" spans="1:8" hidden="1" x14ac:dyDescent="0.25">
      <c r="A1274" s="13" t="s">
        <v>2547</v>
      </c>
      <c r="B1274" t="s">
        <v>2548</v>
      </c>
      <c r="C1274" s="11">
        <v>0</v>
      </c>
      <c r="D1274" s="11">
        <v>0</v>
      </c>
      <c r="E1274" s="11">
        <v>0</v>
      </c>
      <c r="F1274" s="11">
        <v>0</v>
      </c>
      <c r="H1274" s="3" t="str">
        <f t="shared" si="19"/>
        <v>39912</v>
      </c>
    </row>
    <row r="1275" spans="1:8" hidden="1" x14ac:dyDescent="0.25">
      <c r="A1275" s="13" t="s">
        <v>2549</v>
      </c>
      <c r="B1275" t="s">
        <v>2550</v>
      </c>
      <c r="C1275" s="11">
        <v>0</v>
      </c>
      <c r="D1275" s="11">
        <v>0</v>
      </c>
      <c r="E1275" s="11">
        <v>0</v>
      </c>
      <c r="F1275" s="11">
        <v>0</v>
      </c>
      <c r="H1275" s="3" t="str">
        <f t="shared" si="19"/>
        <v>39912</v>
      </c>
    </row>
    <row r="1276" spans="1:8" hidden="1" x14ac:dyDescent="0.25">
      <c r="A1276" s="13" t="s">
        <v>2551</v>
      </c>
      <c r="B1276" t="s">
        <v>2552</v>
      </c>
      <c r="C1276" s="11">
        <v>0</v>
      </c>
      <c r="D1276" s="11">
        <v>0</v>
      </c>
      <c r="E1276" s="11">
        <v>0</v>
      </c>
      <c r="F1276" s="11">
        <v>0</v>
      </c>
      <c r="H1276" s="3" t="str">
        <f t="shared" si="19"/>
        <v>39912</v>
      </c>
    </row>
    <row r="1277" spans="1:8" hidden="1" x14ac:dyDescent="0.25">
      <c r="A1277" s="13" t="s">
        <v>2553</v>
      </c>
      <c r="B1277" t="s">
        <v>2554</v>
      </c>
      <c r="C1277" s="11">
        <v>0</v>
      </c>
      <c r="D1277" s="11">
        <v>0</v>
      </c>
      <c r="E1277" s="11">
        <v>0</v>
      </c>
      <c r="F1277" s="11">
        <v>0</v>
      </c>
      <c r="H1277" s="3" t="str">
        <f t="shared" si="19"/>
        <v>39912</v>
      </c>
    </row>
    <row r="1278" spans="1:8" hidden="1" x14ac:dyDescent="0.25">
      <c r="A1278" s="13" t="s">
        <v>2555</v>
      </c>
      <c r="B1278" t="s">
        <v>2556</v>
      </c>
      <c r="C1278" s="11">
        <v>0</v>
      </c>
      <c r="D1278" s="11">
        <v>0</v>
      </c>
      <c r="E1278" s="11">
        <v>0</v>
      </c>
      <c r="F1278" s="11">
        <v>0</v>
      </c>
      <c r="H1278" s="3" t="str">
        <f t="shared" si="19"/>
        <v>39912</v>
      </c>
    </row>
    <row r="1279" spans="1:8" hidden="1" x14ac:dyDescent="0.25">
      <c r="A1279" s="13" t="s">
        <v>2557</v>
      </c>
      <c r="B1279" t="s">
        <v>2558</v>
      </c>
      <c r="C1279" s="11">
        <v>0</v>
      </c>
      <c r="D1279" s="11">
        <v>0</v>
      </c>
      <c r="E1279" s="11">
        <v>0</v>
      </c>
      <c r="F1279" s="11">
        <v>0</v>
      </c>
      <c r="H1279" s="3" t="str">
        <f t="shared" si="19"/>
        <v>39912</v>
      </c>
    </row>
    <row r="1280" spans="1:8" hidden="1" x14ac:dyDescent="0.25">
      <c r="A1280" s="13" t="s">
        <v>2559</v>
      </c>
      <c r="B1280" t="s">
        <v>2560</v>
      </c>
      <c r="C1280" s="11">
        <v>0</v>
      </c>
      <c r="D1280" s="11">
        <v>0</v>
      </c>
      <c r="E1280" s="11">
        <v>0</v>
      </c>
      <c r="F1280" s="11">
        <v>0</v>
      </c>
      <c r="H1280" s="3" t="str">
        <f t="shared" si="19"/>
        <v>39912</v>
      </c>
    </row>
    <row r="1281" spans="1:8" hidden="1" x14ac:dyDescent="0.25">
      <c r="A1281" s="13" t="s">
        <v>2561</v>
      </c>
      <c r="B1281" t="s">
        <v>2562</v>
      </c>
      <c r="C1281" s="11">
        <v>0</v>
      </c>
      <c r="D1281" s="11">
        <v>0</v>
      </c>
      <c r="E1281" s="11">
        <v>0</v>
      </c>
      <c r="F1281" s="11">
        <v>0</v>
      </c>
      <c r="H1281" s="3" t="str">
        <f t="shared" si="19"/>
        <v>39912</v>
      </c>
    </row>
    <row r="1282" spans="1:8" hidden="1" x14ac:dyDescent="0.25">
      <c r="A1282" s="13" t="s">
        <v>2563</v>
      </c>
      <c r="B1282" t="s">
        <v>2564</v>
      </c>
      <c r="C1282" s="11">
        <v>0</v>
      </c>
      <c r="D1282" s="11">
        <v>0</v>
      </c>
      <c r="E1282" s="11">
        <v>0</v>
      </c>
      <c r="F1282" s="11">
        <v>0</v>
      </c>
      <c r="H1282" s="3" t="str">
        <f t="shared" si="19"/>
        <v>39912</v>
      </c>
    </row>
    <row r="1283" spans="1:8" hidden="1" x14ac:dyDescent="0.25">
      <c r="A1283" s="13" t="s">
        <v>2565</v>
      </c>
      <c r="B1283" t="s">
        <v>2566</v>
      </c>
      <c r="C1283" s="11">
        <v>0</v>
      </c>
      <c r="D1283" s="11">
        <v>0</v>
      </c>
      <c r="E1283" s="11">
        <v>0</v>
      </c>
      <c r="F1283" s="11">
        <v>0</v>
      </c>
      <c r="H1283" s="3" t="str">
        <f t="shared" si="19"/>
        <v>39912</v>
      </c>
    </row>
    <row r="1284" spans="1:8" hidden="1" x14ac:dyDescent="0.25">
      <c r="A1284" s="13" t="s">
        <v>2567</v>
      </c>
      <c r="B1284" t="s">
        <v>2568</v>
      </c>
      <c r="C1284" s="11">
        <v>0</v>
      </c>
      <c r="D1284" s="11">
        <v>0</v>
      </c>
      <c r="E1284" s="11">
        <v>0</v>
      </c>
      <c r="F1284" s="11">
        <v>0</v>
      </c>
      <c r="H1284" s="3" t="str">
        <f t="shared" si="19"/>
        <v>39912</v>
      </c>
    </row>
    <row r="1285" spans="1:8" hidden="1" x14ac:dyDescent="0.25">
      <c r="A1285" s="13" t="s">
        <v>2569</v>
      </c>
      <c r="B1285" t="s">
        <v>2570</v>
      </c>
      <c r="C1285" s="11">
        <v>0</v>
      </c>
      <c r="D1285" s="11">
        <v>0</v>
      </c>
      <c r="E1285" s="11">
        <v>0</v>
      </c>
      <c r="F1285" s="11">
        <v>0</v>
      </c>
      <c r="H1285" s="3" t="str">
        <f t="shared" si="19"/>
        <v>39912</v>
      </c>
    </row>
    <row r="1286" spans="1:8" hidden="1" x14ac:dyDescent="0.25">
      <c r="A1286" s="13" t="s">
        <v>2571</v>
      </c>
      <c r="B1286" t="s">
        <v>2572</v>
      </c>
      <c r="C1286" s="11">
        <v>0</v>
      </c>
      <c r="D1286" s="11">
        <v>0</v>
      </c>
      <c r="E1286" s="11">
        <v>0</v>
      </c>
      <c r="F1286" s="11">
        <v>0</v>
      </c>
      <c r="H1286" s="3" t="str">
        <f t="shared" si="19"/>
        <v>39912</v>
      </c>
    </row>
    <row r="1287" spans="1:8" hidden="1" x14ac:dyDescent="0.25">
      <c r="A1287" s="13" t="s">
        <v>2573</v>
      </c>
      <c r="B1287" t="s">
        <v>2574</v>
      </c>
      <c r="C1287" s="11">
        <v>0</v>
      </c>
      <c r="D1287" s="11">
        <v>0</v>
      </c>
      <c r="E1287" s="11">
        <v>0</v>
      </c>
      <c r="F1287" s="11">
        <v>0</v>
      </c>
      <c r="H1287" s="3" t="str">
        <f t="shared" si="19"/>
        <v>39912</v>
      </c>
    </row>
    <row r="1288" spans="1:8" hidden="1" x14ac:dyDescent="0.25">
      <c r="A1288" s="13" t="s">
        <v>2575</v>
      </c>
      <c r="B1288" t="s">
        <v>2576</v>
      </c>
      <c r="C1288" s="11">
        <v>0</v>
      </c>
      <c r="D1288" s="11">
        <v>0</v>
      </c>
      <c r="E1288" s="11">
        <v>0</v>
      </c>
      <c r="F1288" s="11">
        <v>0</v>
      </c>
      <c r="H1288" s="3" t="str">
        <f t="shared" si="19"/>
        <v>39912</v>
      </c>
    </row>
    <row r="1289" spans="1:8" hidden="1" x14ac:dyDescent="0.25">
      <c r="A1289" s="13" t="s">
        <v>2577</v>
      </c>
      <c r="B1289" t="s">
        <v>2568</v>
      </c>
      <c r="C1289" s="11">
        <v>0</v>
      </c>
      <c r="D1289" s="11">
        <v>0</v>
      </c>
      <c r="E1289" s="11">
        <v>0</v>
      </c>
      <c r="F1289" s="11">
        <v>0</v>
      </c>
      <c r="H1289" s="3" t="str">
        <f t="shared" si="19"/>
        <v>39912</v>
      </c>
    </row>
    <row r="1290" spans="1:8" hidden="1" x14ac:dyDescent="0.25">
      <c r="A1290" s="13" t="s">
        <v>2578</v>
      </c>
      <c r="B1290" t="s">
        <v>2579</v>
      </c>
      <c r="C1290" s="11">
        <v>0</v>
      </c>
      <c r="D1290" s="11">
        <v>0</v>
      </c>
      <c r="E1290" s="11">
        <v>0</v>
      </c>
      <c r="F1290" s="11">
        <v>0</v>
      </c>
      <c r="H1290" s="3" t="str">
        <f t="shared" ref="H1290:H1353" si="20">LEFT(A1290,5)</f>
        <v>39912</v>
      </c>
    </row>
    <row r="1291" spans="1:8" hidden="1" x14ac:dyDescent="0.25">
      <c r="A1291" s="13" t="s">
        <v>2580</v>
      </c>
      <c r="B1291" t="s">
        <v>2581</v>
      </c>
      <c r="C1291" s="11">
        <v>0</v>
      </c>
      <c r="D1291" s="11">
        <v>0</v>
      </c>
      <c r="E1291" s="11">
        <v>0</v>
      </c>
      <c r="F1291" s="11">
        <v>0</v>
      </c>
      <c r="H1291" s="3" t="str">
        <f t="shared" si="20"/>
        <v>39912</v>
      </c>
    </row>
    <row r="1292" spans="1:8" hidden="1" x14ac:dyDescent="0.25">
      <c r="A1292" s="13" t="s">
        <v>2582</v>
      </c>
      <c r="B1292" t="s">
        <v>2583</v>
      </c>
      <c r="C1292" s="11">
        <v>0</v>
      </c>
      <c r="D1292" s="11">
        <v>0</v>
      </c>
      <c r="E1292" s="11">
        <v>0</v>
      </c>
      <c r="F1292" s="11">
        <v>0</v>
      </c>
      <c r="H1292" s="3" t="str">
        <f t="shared" si="20"/>
        <v>39912</v>
      </c>
    </row>
    <row r="1293" spans="1:8" hidden="1" x14ac:dyDescent="0.25">
      <c r="A1293" s="13" t="s">
        <v>2584</v>
      </c>
      <c r="B1293" t="s">
        <v>2585</v>
      </c>
      <c r="C1293" s="11">
        <v>0</v>
      </c>
      <c r="D1293" s="11">
        <v>0</v>
      </c>
      <c r="E1293" s="11">
        <v>0</v>
      </c>
      <c r="F1293" s="11">
        <v>0</v>
      </c>
      <c r="H1293" s="3" t="str">
        <f t="shared" si="20"/>
        <v>39912</v>
      </c>
    </row>
    <row r="1294" spans="1:8" hidden="1" x14ac:dyDescent="0.25">
      <c r="A1294" s="13" t="s">
        <v>2586</v>
      </c>
      <c r="B1294" t="s">
        <v>2587</v>
      </c>
      <c r="C1294" s="11">
        <v>63048.65</v>
      </c>
      <c r="D1294" s="11">
        <v>163700</v>
      </c>
      <c r="E1294" s="11">
        <v>79400</v>
      </c>
      <c r="F1294" s="11">
        <v>-16351</v>
      </c>
      <c r="H1294" s="3" t="str">
        <f t="shared" si="20"/>
        <v>39913</v>
      </c>
    </row>
    <row r="1295" spans="1:8" hidden="1" x14ac:dyDescent="0.25">
      <c r="A1295" s="13" t="s">
        <v>2588</v>
      </c>
      <c r="B1295" t="s">
        <v>2589</v>
      </c>
      <c r="C1295" s="11">
        <v>-212</v>
      </c>
      <c r="D1295" s="11">
        <v>0</v>
      </c>
      <c r="E1295" s="11">
        <v>0</v>
      </c>
      <c r="F1295" s="11">
        <v>-212</v>
      </c>
      <c r="H1295" s="3" t="str">
        <f t="shared" si="20"/>
        <v>39913</v>
      </c>
    </row>
    <row r="1296" spans="1:8" hidden="1" x14ac:dyDescent="0.25">
      <c r="A1296" s="13" t="s">
        <v>2590</v>
      </c>
      <c r="B1296" t="s">
        <v>2591</v>
      </c>
      <c r="C1296" s="11">
        <v>7599.96</v>
      </c>
      <c r="D1296" s="11">
        <v>7600</v>
      </c>
      <c r="E1296" s="11">
        <v>7600</v>
      </c>
      <c r="F1296" s="11">
        <v>0</v>
      </c>
      <c r="H1296" s="3" t="str">
        <f t="shared" si="20"/>
        <v>39913</v>
      </c>
    </row>
    <row r="1297" spans="1:8" hidden="1" x14ac:dyDescent="0.25">
      <c r="A1297" s="13" t="s">
        <v>2592</v>
      </c>
      <c r="B1297" t="s">
        <v>2593</v>
      </c>
      <c r="C1297" s="11">
        <v>0</v>
      </c>
      <c r="D1297" s="11">
        <v>0</v>
      </c>
      <c r="E1297" s="11">
        <v>0</v>
      </c>
      <c r="F1297" s="11">
        <v>0</v>
      </c>
      <c r="H1297" s="3" t="str">
        <f t="shared" si="20"/>
        <v>39913</v>
      </c>
    </row>
    <row r="1298" spans="1:8" hidden="1" x14ac:dyDescent="0.25">
      <c r="A1298" s="13" t="s">
        <v>2594</v>
      </c>
      <c r="B1298" t="s">
        <v>2595</v>
      </c>
      <c r="C1298" s="11">
        <v>0</v>
      </c>
      <c r="D1298" s="11">
        <v>0</v>
      </c>
      <c r="E1298" s="11">
        <v>0</v>
      </c>
      <c r="F1298" s="11">
        <v>0</v>
      </c>
      <c r="H1298" s="3" t="str">
        <f t="shared" si="20"/>
        <v>39913</v>
      </c>
    </row>
    <row r="1299" spans="1:8" hidden="1" x14ac:dyDescent="0.25">
      <c r="A1299" s="13" t="s">
        <v>2596</v>
      </c>
      <c r="B1299" t="s">
        <v>2597</v>
      </c>
      <c r="C1299" s="11">
        <v>5171</v>
      </c>
      <c r="D1299" s="11">
        <v>0</v>
      </c>
      <c r="E1299" s="11">
        <v>0</v>
      </c>
      <c r="F1299" s="11">
        <v>5171</v>
      </c>
      <c r="H1299" s="3" t="str">
        <f t="shared" si="20"/>
        <v>39913</v>
      </c>
    </row>
    <row r="1300" spans="1:8" hidden="1" x14ac:dyDescent="0.25">
      <c r="A1300" s="13" t="s">
        <v>2598</v>
      </c>
      <c r="B1300" t="s">
        <v>2599</v>
      </c>
      <c r="C1300" s="11">
        <v>0</v>
      </c>
      <c r="D1300" s="11">
        <v>0</v>
      </c>
      <c r="E1300" s="11">
        <v>0</v>
      </c>
      <c r="F1300" s="11">
        <v>0</v>
      </c>
      <c r="H1300" s="3" t="str">
        <f t="shared" si="20"/>
        <v>39913</v>
      </c>
    </row>
    <row r="1301" spans="1:8" hidden="1" x14ac:dyDescent="0.25">
      <c r="A1301" s="13" t="s">
        <v>2600</v>
      </c>
      <c r="B1301" t="s">
        <v>2601</v>
      </c>
      <c r="C1301" s="11">
        <v>0</v>
      </c>
      <c r="D1301" s="11">
        <v>0</v>
      </c>
      <c r="E1301" s="11">
        <v>0</v>
      </c>
      <c r="F1301" s="11">
        <v>0</v>
      </c>
      <c r="H1301" s="3" t="str">
        <f t="shared" si="20"/>
        <v>39913</v>
      </c>
    </row>
    <row r="1302" spans="1:8" hidden="1" x14ac:dyDescent="0.25">
      <c r="A1302" s="13" t="s">
        <v>2602</v>
      </c>
      <c r="B1302" t="s">
        <v>2603</v>
      </c>
      <c r="C1302" s="11">
        <v>0</v>
      </c>
      <c r="D1302" s="11">
        <v>0</v>
      </c>
      <c r="E1302" s="11">
        <v>0</v>
      </c>
      <c r="F1302" s="11">
        <v>0</v>
      </c>
      <c r="H1302" s="3" t="str">
        <f t="shared" si="20"/>
        <v>39913</v>
      </c>
    </row>
    <row r="1303" spans="1:8" hidden="1" x14ac:dyDescent="0.25">
      <c r="A1303" s="13" t="s">
        <v>2604</v>
      </c>
      <c r="B1303" t="s">
        <v>2605</v>
      </c>
      <c r="C1303" s="11">
        <v>0</v>
      </c>
      <c r="D1303" s="11">
        <v>0</v>
      </c>
      <c r="E1303" s="11">
        <v>0</v>
      </c>
      <c r="F1303" s="11">
        <v>0</v>
      </c>
      <c r="H1303" s="3" t="str">
        <f t="shared" si="20"/>
        <v>39913</v>
      </c>
    </row>
    <row r="1304" spans="1:8" hidden="1" x14ac:dyDescent="0.25">
      <c r="A1304" s="13" t="s">
        <v>2606</v>
      </c>
      <c r="B1304" t="s">
        <v>2607</v>
      </c>
      <c r="C1304" s="11">
        <v>64.400000000000006</v>
      </c>
      <c r="D1304" s="11">
        <v>0</v>
      </c>
      <c r="E1304" s="11">
        <v>0</v>
      </c>
      <c r="F1304" s="11">
        <v>64</v>
      </c>
      <c r="H1304" s="3" t="str">
        <f t="shared" si="20"/>
        <v>39913</v>
      </c>
    </row>
    <row r="1305" spans="1:8" hidden="1" x14ac:dyDescent="0.25">
      <c r="A1305" s="13" t="s">
        <v>2608</v>
      </c>
      <c r="B1305" t="s">
        <v>2609</v>
      </c>
      <c r="C1305" s="11">
        <v>0</v>
      </c>
      <c r="D1305" s="11">
        <v>0</v>
      </c>
      <c r="E1305" s="11">
        <v>0</v>
      </c>
      <c r="F1305" s="11">
        <v>0</v>
      </c>
      <c r="H1305" s="3" t="str">
        <f t="shared" si="20"/>
        <v>39913</v>
      </c>
    </row>
    <row r="1306" spans="1:8" hidden="1" x14ac:dyDescent="0.25">
      <c r="A1306" s="13" t="s">
        <v>2610</v>
      </c>
      <c r="B1306" t="s">
        <v>2611</v>
      </c>
      <c r="C1306" s="11">
        <v>12.5</v>
      </c>
      <c r="D1306" s="11">
        <v>300</v>
      </c>
      <c r="E1306" s="11">
        <v>300</v>
      </c>
      <c r="F1306" s="11">
        <v>-287</v>
      </c>
      <c r="H1306" s="3" t="str">
        <f t="shared" si="20"/>
        <v>39913</v>
      </c>
    </row>
    <row r="1307" spans="1:8" hidden="1" x14ac:dyDescent="0.25">
      <c r="A1307" s="13" t="s">
        <v>2612</v>
      </c>
      <c r="B1307" t="s">
        <v>2613</v>
      </c>
      <c r="C1307" s="11">
        <v>0</v>
      </c>
      <c r="D1307" s="11">
        <v>0</v>
      </c>
      <c r="E1307" s="11">
        <v>0</v>
      </c>
      <c r="F1307" s="11">
        <v>0</v>
      </c>
      <c r="H1307" s="3" t="str">
        <f t="shared" si="20"/>
        <v>39913</v>
      </c>
    </row>
    <row r="1308" spans="1:8" hidden="1" x14ac:dyDescent="0.25">
      <c r="A1308" s="13" t="s">
        <v>2614</v>
      </c>
      <c r="B1308" t="s">
        <v>2615</v>
      </c>
      <c r="C1308" s="11">
        <v>0</v>
      </c>
      <c r="D1308" s="11">
        <v>0</v>
      </c>
      <c r="E1308" s="11">
        <v>0</v>
      </c>
      <c r="F1308" s="11">
        <v>0</v>
      </c>
      <c r="H1308" s="3" t="str">
        <f t="shared" si="20"/>
        <v>39913</v>
      </c>
    </row>
    <row r="1309" spans="1:8" hidden="1" x14ac:dyDescent="0.25">
      <c r="A1309" s="13" t="s">
        <v>2616</v>
      </c>
      <c r="B1309" t="s">
        <v>2617</v>
      </c>
      <c r="C1309" s="11">
        <v>0</v>
      </c>
      <c r="D1309" s="11">
        <v>0</v>
      </c>
      <c r="E1309" s="11">
        <v>0</v>
      </c>
      <c r="F1309" s="11">
        <v>0</v>
      </c>
      <c r="H1309" s="3" t="str">
        <f t="shared" si="20"/>
        <v>39913</v>
      </c>
    </row>
    <row r="1310" spans="1:8" hidden="1" x14ac:dyDescent="0.25">
      <c r="A1310" s="13" t="s">
        <v>2618</v>
      </c>
      <c r="B1310" t="s">
        <v>2619</v>
      </c>
      <c r="C1310" s="11">
        <v>0</v>
      </c>
      <c r="D1310" s="11">
        <v>1000</v>
      </c>
      <c r="E1310" s="11">
        <v>1000</v>
      </c>
      <c r="F1310" s="11">
        <v>-1000</v>
      </c>
      <c r="H1310" s="3" t="str">
        <f t="shared" si="20"/>
        <v>39913</v>
      </c>
    </row>
    <row r="1311" spans="1:8" hidden="1" x14ac:dyDescent="0.25">
      <c r="A1311" s="13" t="s">
        <v>2620</v>
      </c>
      <c r="B1311" t="s">
        <v>2621</v>
      </c>
      <c r="C1311" s="11">
        <v>0</v>
      </c>
      <c r="D1311" s="11">
        <v>0</v>
      </c>
      <c r="E1311" s="11">
        <v>0</v>
      </c>
      <c r="F1311" s="11">
        <v>0</v>
      </c>
      <c r="H1311" s="3" t="str">
        <f t="shared" si="20"/>
        <v>39913</v>
      </c>
    </row>
    <row r="1312" spans="1:8" hidden="1" x14ac:dyDescent="0.25">
      <c r="A1312" s="13" t="s">
        <v>2622</v>
      </c>
      <c r="B1312" t="s">
        <v>2623</v>
      </c>
      <c r="C1312" s="11">
        <v>0</v>
      </c>
      <c r="D1312" s="11">
        <v>0</v>
      </c>
      <c r="E1312" s="11">
        <v>0</v>
      </c>
      <c r="F1312" s="11">
        <v>0</v>
      </c>
      <c r="H1312" s="3" t="str">
        <f t="shared" si="20"/>
        <v>39913</v>
      </c>
    </row>
    <row r="1313" spans="1:8" hidden="1" x14ac:dyDescent="0.25">
      <c r="A1313" s="13" t="s">
        <v>2624</v>
      </c>
      <c r="B1313" t="s">
        <v>2625</v>
      </c>
      <c r="C1313" s="11">
        <v>0</v>
      </c>
      <c r="D1313" s="11">
        <v>0</v>
      </c>
      <c r="E1313" s="11">
        <v>0</v>
      </c>
      <c r="F1313" s="11">
        <v>0</v>
      </c>
      <c r="H1313" s="3" t="str">
        <f t="shared" si="20"/>
        <v>39913</v>
      </c>
    </row>
    <row r="1314" spans="1:8" hidden="1" x14ac:dyDescent="0.25">
      <c r="A1314" s="13" t="s">
        <v>2626</v>
      </c>
      <c r="B1314" t="s">
        <v>2627</v>
      </c>
      <c r="C1314" s="11">
        <v>0</v>
      </c>
      <c r="D1314" s="11">
        <v>500</v>
      </c>
      <c r="E1314" s="11">
        <v>500</v>
      </c>
      <c r="F1314" s="11">
        <v>-500</v>
      </c>
      <c r="H1314" s="3" t="str">
        <f t="shared" si="20"/>
        <v>39913</v>
      </c>
    </row>
    <row r="1315" spans="1:8" hidden="1" x14ac:dyDescent="0.25">
      <c r="A1315" s="13" t="s">
        <v>2628</v>
      </c>
      <c r="B1315" t="s">
        <v>2629</v>
      </c>
      <c r="C1315" s="11">
        <v>0</v>
      </c>
      <c r="D1315" s="11">
        <v>0</v>
      </c>
      <c r="E1315" s="11">
        <v>0</v>
      </c>
      <c r="F1315" s="11">
        <v>0</v>
      </c>
      <c r="H1315" s="3" t="str">
        <f t="shared" si="20"/>
        <v>39913</v>
      </c>
    </row>
    <row r="1316" spans="1:8" hidden="1" x14ac:dyDescent="0.25">
      <c r="A1316" s="13" t="s">
        <v>2630</v>
      </c>
      <c r="B1316" t="s">
        <v>2631</v>
      </c>
      <c r="C1316" s="11">
        <v>1888.05</v>
      </c>
      <c r="D1316" s="11">
        <v>3400</v>
      </c>
      <c r="E1316" s="11">
        <v>1900</v>
      </c>
      <c r="F1316" s="11">
        <v>-12</v>
      </c>
      <c r="H1316" s="3" t="str">
        <f t="shared" si="20"/>
        <v>39913</v>
      </c>
    </row>
    <row r="1317" spans="1:8" hidden="1" x14ac:dyDescent="0.25">
      <c r="A1317" s="13" t="s">
        <v>2632</v>
      </c>
      <c r="B1317" t="s">
        <v>2633</v>
      </c>
      <c r="C1317" s="11">
        <v>0</v>
      </c>
      <c r="D1317" s="11">
        <v>0</v>
      </c>
      <c r="E1317" s="11">
        <v>0</v>
      </c>
      <c r="F1317" s="11">
        <v>0</v>
      </c>
      <c r="H1317" s="3" t="str">
        <f t="shared" si="20"/>
        <v>39913</v>
      </c>
    </row>
    <row r="1318" spans="1:8" hidden="1" x14ac:dyDescent="0.25">
      <c r="A1318" s="13" t="s">
        <v>2634</v>
      </c>
      <c r="B1318" t="s">
        <v>2635</v>
      </c>
      <c r="C1318" s="11">
        <v>0</v>
      </c>
      <c r="D1318" s="11">
        <v>0</v>
      </c>
      <c r="E1318" s="11">
        <v>0</v>
      </c>
      <c r="F1318" s="11">
        <v>0</v>
      </c>
      <c r="H1318" s="3" t="str">
        <f t="shared" si="20"/>
        <v>39913</v>
      </c>
    </row>
    <row r="1319" spans="1:8" hidden="1" x14ac:dyDescent="0.25">
      <c r="A1319" s="13" t="s">
        <v>2636</v>
      </c>
      <c r="B1319" t="s">
        <v>2637</v>
      </c>
      <c r="C1319" s="11">
        <v>151.02000000000001</v>
      </c>
      <c r="D1319" s="11">
        <v>200</v>
      </c>
      <c r="E1319" s="11">
        <v>200</v>
      </c>
      <c r="F1319" s="11">
        <v>-49</v>
      </c>
      <c r="H1319" s="3" t="str">
        <f t="shared" si="20"/>
        <v>39913</v>
      </c>
    </row>
    <row r="1320" spans="1:8" hidden="1" x14ac:dyDescent="0.25">
      <c r="A1320" s="13" t="s">
        <v>2638</v>
      </c>
      <c r="B1320" t="s">
        <v>2639</v>
      </c>
      <c r="C1320" s="11">
        <v>0</v>
      </c>
      <c r="D1320" s="11">
        <v>700</v>
      </c>
      <c r="E1320" s="11">
        <v>700</v>
      </c>
      <c r="F1320" s="11">
        <v>-700</v>
      </c>
      <c r="H1320" s="3" t="str">
        <f t="shared" si="20"/>
        <v>39913</v>
      </c>
    </row>
    <row r="1321" spans="1:8" hidden="1" x14ac:dyDescent="0.25">
      <c r="A1321" s="13" t="s">
        <v>2640</v>
      </c>
      <c r="B1321" t="s">
        <v>2641</v>
      </c>
      <c r="C1321" s="11">
        <v>9321</v>
      </c>
      <c r="D1321" s="11">
        <v>7100</v>
      </c>
      <c r="E1321" s="11">
        <v>7900</v>
      </c>
      <c r="F1321" s="11">
        <v>1421</v>
      </c>
      <c r="H1321" s="3" t="str">
        <f t="shared" si="20"/>
        <v>39913</v>
      </c>
    </row>
    <row r="1322" spans="1:8" hidden="1" x14ac:dyDescent="0.25">
      <c r="A1322" s="13" t="s">
        <v>2642</v>
      </c>
      <c r="B1322" t="s">
        <v>2643</v>
      </c>
      <c r="C1322" s="11">
        <v>10204.59</v>
      </c>
      <c r="D1322" s="11">
        <v>8800</v>
      </c>
      <c r="E1322" s="11">
        <v>9300</v>
      </c>
      <c r="F1322" s="11">
        <v>905</v>
      </c>
      <c r="H1322" s="3" t="str">
        <f t="shared" si="20"/>
        <v>39913</v>
      </c>
    </row>
    <row r="1323" spans="1:8" hidden="1" x14ac:dyDescent="0.25">
      <c r="A1323" s="13" t="s">
        <v>2644</v>
      </c>
      <c r="B1323" t="s">
        <v>2645</v>
      </c>
      <c r="C1323" s="11">
        <v>0</v>
      </c>
      <c r="D1323" s="11">
        <v>0</v>
      </c>
      <c r="E1323" s="11">
        <v>0</v>
      </c>
      <c r="F1323" s="11">
        <v>0</v>
      </c>
      <c r="H1323" s="3" t="str">
        <f t="shared" si="20"/>
        <v>39913</v>
      </c>
    </row>
    <row r="1324" spans="1:8" hidden="1" x14ac:dyDescent="0.25">
      <c r="A1324" s="13" t="s">
        <v>2646</v>
      </c>
      <c r="B1324" t="s">
        <v>2647</v>
      </c>
      <c r="C1324" s="11">
        <v>0</v>
      </c>
      <c r="D1324" s="11">
        <v>0</v>
      </c>
      <c r="E1324" s="11">
        <v>0</v>
      </c>
      <c r="F1324" s="11">
        <v>0</v>
      </c>
      <c r="H1324" s="3" t="str">
        <f t="shared" si="20"/>
        <v>39913</v>
      </c>
    </row>
    <row r="1325" spans="1:8" hidden="1" x14ac:dyDescent="0.25">
      <c r="A1325" s="13" t="s">
        <v>2648</v>
      </c>
      <c r="B1325" t="s">
        <v>2649</v>
      </c>
      <c r="C1325" s="11">
        <v>910.66</v>
      </c>
      <c r="D1325" s="11">
        <v>1000</v>
      </c>
      <c r="E1325" s="11">
        <v>300</v>
      </c>
      <c r="F1325" s="11">
        <v>611</v>
      </c>
      <c r="H1325" s="3" t="str">
        <f t="shared" si="20"/>
        <v>39913</v>
      </c>
    </row>
    <row r="1326" spans="1:8" hidden="1" x14ac:dyDescent="0.25">
      <c r="A1326" s="13" t="s">
        <v>2650</v>
      </c>
      <c r="B1326" t="s">
        <v>2651</v>
      </c>
      <c r="C1326" s="11">
        <v>0</v>
      </c>
      <c r="D1326" s="11">
        <v>0</v>
      </c>
      <c r="E1326" s="11">
        <v>0</v>
      </c>
      <c r="F1326" s="11">
        <v>0</v>
      </c>
      <c r="H1326" s="3" t="str">
        <f t="shared" si="20"/>
        <v>39913</v>
      </c>
    </row>
    <row r="1327" spans="1:8" hidden="1" x14ac:dyDescent="0.25">
      <c r="A1327" s="13" t="s">
        <v>2652</v>
      </c>
      <c r="B1327" t="s">
        <v>2653</v>
      </c>
      <c r="C1327" s="11">
        <v>0</v>
      </c>
      <c r="D1327" s="11">
        <v>0</v>
      </c>
      <c r="E1327" s="11">
        <v>0</v>
      </c>
      <c r="F1327" s="11">
        <v>0</v>
      </c>
      <c r="H1327" s="3" t="str">
        <f t="shared" si="20"/>
        <v>39913</v>
      </c>
    </row>
    <row r="1328" spans="1:8" hidden="1" x14ac:dyDescent="0.25">
      <c r="A1328" s="13" t="s">
        <v>2654</v>
      </c>
      <c r="B1328" t="s">
        <v>2655</v>
      </c>
      <c r="C1328" s="11">
        <v>0</v>
      </c>
      <c r="D1328" s="11">
        <v>0</v>
      </c>
      <c r="E1328" s="11">
        <v>0</v>
      </c>
      <c r="F1328" s="11">
        <v>0</v>
      </c>
      <c r="H1328" s="3" t="str">
        <f t="shared" si="20"/>
        <v>39913</v>
      </c>
    </row>
    <row r="1329" spans="1:8" hidden="1" x14ac:dyDescent="0.25">
      <c r="A1329" s="13" t="s">
        <v>2656</v>
      </c>
      <c r="B1329" t="s">
        <v>2657</v>
      </c>
      <c r="C1329" s="11">
        <v>-5583</v>
      </c>
      <c r="D1329" s="11">
        <v>0</v>
      </c>
      <c r="E1329" s="11">
        <v>-6000</v>
      </c>
      <c r="F1329" s="11">
        <v>417</v>
      </c>
      <c r="H1329" s="3" t="str">
        <f t="shared" si="20"/>
        <v>39913</v>
      </c>
    </row>
    <row r="1330" spans="1:8" hidden="1" x14ac:dyDescent="0.25">
      <c r="A1330" s="13" t="s">
        <v>2658</v>
      </c>
      <c r="B1330" t="s">
        <v>2659</v>
      </c>
      <c r="C1330" s="11">
        <v>-10</v>
      </c>
      <c r="D1330" s="11">
        <v>0</v>
      </c>
      <c r="E1330" s="11">
        <v>0</v>
      </c>
      <c r="F1330" s="11">
        <v>-10</v>
      </c>
      <c r="H1330" s="3" t="str">
        <f t="shared" si="20"/>
        <v>39913</v>
      </c>
    </row>
    <row r="1331" spans="1:8" hidden="1" x14ac:dyDescent="0.25">
      <c r="A1331" s="13" t="s">
        <v>2660</v>
      </c>
      <c r="B1331" t="s">
        <v>2661</v>
      </c>
      <c r="C1331" s="11">
        <v>0</v>
      </c>
      <c r="D1331" s="11">
        <v>0</v>
      </c>
      <c r="E1331" s="11">
        <v>0</v>
      </c>
      <c r="F1331" s="11">
        <v>0</v>
      </c>
      <c r="H1331" s="3" t="str">
        <f t="shared" si="20"/>
        <v>39913</v>
      </c>
    </row>
    <row r="1332" spans="1:8" hidden="1" x14ac:dyDescent="0.25">
      <c r="A1332" s="13" t="s">
        <v>2662</v>
      </c>
      <c r="B1332" t="s">
        <v>2663</v>
      </c>
      <c r="C1332" s="11">
        <v>-92566.83</v>
      </c>
      <c r="D1332" s="11">
        <v>-194300</v>
      </c>
      <c r="E1332" s="11">
        <v>-103000</v>
      </c>
      <c r="F1332" s="11">
        <v>10433</v>
      </c>
      <c r="H1332" s="3" t="str">
        <f t="shared" si="20"/>
        <v>39913</v>
      </c>
    </row>
    <row r="1333" spans="1:8" hidden="1" x14ac:dyDescent="0.25">
      <c r="A1333" s="13" t="s">
        <v>2664</v>
      </c>
      <c r="B1333" t="s">
        <v>2665</v>
      </c>
      <c r="C1333" s="11">
        <v>50983.98</v>
      </c>
      <c r="D1333" s="11">
        <v>0</v>
      </c>
      <c r="E1333" s="11">
        <v>51400</v>
      </c>
      <c r="F1333" s="11">
        <v>-416</v>
      </c>
      <c r="H1333" s="3" t="str">
        <f t="shared" si="20"/>
        <v>39914</v>
      </c>
    </row>
    <row r="1334" spans="1:8" hidden="1" x14ac:dyDescent="0.25">
      <c r="A1334" s="13" t="s">
        <v>2666</v>
      </c>
      <c r="B1334" t="s">
        <v>2667</v>
      </c>
      <c r="C1334" s="11">
        <v>739</v>
      </c>
      <c r="D1334" s="11">
        <v>0</v>
      </c>
      <c r="E1334" s="11">
        <v>0</v>
      </c>
      <c r="F1334" s="11">
        <v>739</v>
      </c>
      <c r="H1334" s="3" t="str">
        <f t="shared" si="20"/>
        <v>39914</v>
      </c>
    </row>
    <row r="1335" spans="1:8" hidden="1" x14ac:dyDescent="0.25">
      <c r="A1335" s="13" t="s">
        <v>2668</v>
      </c>
      <c r="B1335" t="s">
        <v>2669</v>
      </c>
      <c r="C1335" s="11">
        <v>0</v>
      </c>
      <c r="D1335" s="11">
        <v>0</v>
      </c>
      <c r="E1335" s="11">
        <v>0</v>
      </c>
      <c r="F1335" s="11">
        <v>0</v>
      </c>
      <c r="H1335" s="3" t="str">
        <f t="shared" si="20"/>
        <v>39914</v>
      </c>
    </row>
    <row r="1336" spans="1:8" hidden="1" x14ac:dyDescent="0.25">
      <c r="A1336" s="13" t="s">
        <v>2670</v>
      </c>
      <c r="B1336" t="s">
        <v>2671</v>
      </c>
      <c r="C1336" s="11">
        <v>4181.51</v>
      </c>
      <c r="D1336" s="11">
        <v>0</v>
      </c>
      <c r="E1336" s="11">
        <v>0</v>
      </c>
      <c r="F1336" s="11">
        <v>4182</v>
      </c>
      <c r="H1336" s="3" t="str">
        <f t="shared" si="20"/>
        <v>39914</v>
      </c>
    </row>
    <row r="1337" spans="1:8" hidden="1" x14ac:dyDescent="0.25">
      <c r="A1337" s="13" t="s">
        <v>2672</v>
      </c>
      <c r="B1337" t="s">
        <v>2673</v>
      </c>
      <c r="C1337" s="11">
        <v>0</v>
      </c>
      <c r="D1337" s="11">
        <v>0</v>
      </c>
      <c r="E1337" s="11">
        <v>0</v>
      </c>
      <c r="F1337" s="11">
        <v>0</v>
      </c>
      <c r="H1337" s="3" t="str">
        <f t="shared" si="20"/>
        <v>39914</v>
      </c>
    </row>
    <row r="1338" spans="1:8" hidden="1" x14ac:dyDescent="0.25">
      <c r="A1338" s="13" t="s">
        <v>2674</v>
      </c>
      <c r="B1338" t="s">
        <v>2675</v>
      </c>
      <c r="C1338" s="11">
        <v>10.119999999999999</v>
      </c>
      <c r="D1338" s="11">
        <v>0</v>
      </c>
      <c r="E1338" s="11">
        <v>200</v>
      </c>
      <c r="F1338" s="11">
        <v>-190</v>
      </c>
      <c r="H1338" s="3" t="str">
        <f t="shared" si="20"/>
        <v>39914</v>
      </c>
    </row>
    <row r="1339" spans="1:8" hidden="1" x14ac:dyDescent="0.25">
      <c r="A1339" s="13" t="s">
        <v>2676</v>
      </c>
      <c r="B1339" t="s">
        <v>2677</v>
      </c>
      <c r="C1339" s="11">
        <v>0</v>
      </c>
      <c r="D1339" s="11">
        <v>0</v>
      </c>
      <c r="E1339" s="11">
        <v>0</v>
      </c>
      <c r="F1339" s="11">
        <v>0</v>
      </c>
      <c r="H1339" s="3" t="str">
        <f t="shared" si="20"/>
        <v>39914</v>
      </c>
    </row>
    <row r="1340" spans="1:8" hidden="1" x14ac:dyDescent="0.25">
      <c r="A1340" s="13" t="s">
        <v>2678</v>
      </c>
      <c r="B1340" t="s">
        <v>2679</v>
      </c>
      <c r="C1340" s="11">
        <v>589.09</v>
      </c>
      <c r="D1340" s="11">
        <v>0</v>
      </c>
      <c r="E1340" s="11">
        <v>600</v>
      </c>
      <c r="F1340" s="11">
        <v>-11</v>
      </c>
      <c r="H1340" s="3" t="str">
        <f t="shared" si="20"/>
        <v>39914</v>
      </c>
    </row>
    <row r="1341" spans="1:8" hidden="1" x14ac:dyDescent="0.25">
      <c r="A1341" s="13" t="s">
        <v>2680</v>
      </c>
      <c r="B1341" t="s">
        <v>2681</v>
      </c>
      <c r="C1341" s="11">
        <v>0</v>
      </c>
      <c r="D1341" s="11">
        <v>0</v>
      </c>
      <c r="E1341" s="11">
        <v>0</v>
      </c>
      <c r="F1341" s="11">
        <v>0</v>
      </c>
      <c r="H1341" s="3" t="str">
        <f t="shared" si="20"/>
        <v>39914</v>
      </c>
    </row>
    <row r="1342" spans="1:8" hidden="1" x14ac:dyDescent="0.25">
      <c r="A1342" s="13" t="s">
        <v>2682</v>
      </c>
      <c r="B1342" t="s">
        <v>2683</v>
      </c>
      <c r="C1342" s="11">
        <v>6755.22</v>
      </c>
      <c r="D1342" s="11">
        <v>0</v>
      </c>
      <c r="E1342" s="11">
        <v>4500</v>
      </c>
      <c r="F1342" s="11">
        <v>2255</v>
      </c>
      <c r="H1342" s="3" t="str">
        <f t="shared" si="20"/>
        <v>39914</v>
      </c>
    </row>
    <row r="1343" spans="1:8" hidden="1" x14ac:dyDescent="0.25">
      <c r="A1343" s="13" t="s">
        <v>2684</v>
      </c>
      <c r="B1343" t="s">
        <v>2685</v>
      </c>
      <c r="C1343" s="11">
        <v>0</v>
      </c>
      <c r="D1343" s="11">
        <v>0</v>
      </c>
      <c r="E1343" s="11">
        <v>100</v>
      </c>
      <c r="F1343" s="11">
        <v>-100</v>
      </c>
      <c r="H1343" s="3" t="str">
        <f t="shared" si="20"/>
        <v>39914</v>
      </c>
    </row>
    <row r="1344" spans="1:8" hidden="1" x14ac:dyDescent="0.25">
      <c r="A1344" s="13" t="s">
        <v>2686</v>
      </c>
      <c r="B1344" t="s">
        <v>2687</v>
      </c>
      <c r="C1344" s="11">
        <v>-63258.92</v>
      </c>
      <c r="D1344" s="11">
        <v>0</v>
      </c>
      <c r="E1344" s="11">
        <v>-56600</v>
      </c>
      <c r="F1344" s="11">
        <v>-6659</v>
      </c>
      <c r="H1344" s="3" t="str">
        <f t="shared" si="20"/>
        <v>39914</v>
      </c>
    </row>
    <row r="1345" spans="1:8" hidden="1" x14ac:dyDescent="0.25">
      <c r="A1345" s="13" t="s">
        <v>2688</v>
      </c>
      <c r="B1345" t="s">
        <v>2689</v>
      </c>
      <c r="C1345" s="11">
        <v>71212.27</v>
      </c>
      <c r="D1345" s="11">
        <v>0</v>
      </c>
      <c r="E1345" s="11">
        <v>71300</v>
      </c>
      <c r="F1345" s="11">
        <v>-88</v>
      </c>
      <c r="H1345" s="3" t="str">
        <f t="shared" si="20"/>
        <v>39915</v>
      </c>
    </row>
    <row r="1346" spans="1:8" hidden="1" x14ac:dyDescent="0.25">
      <c r="A1346" s="13" t="s">
        <v>2690</v>
      </c>
      <c r="B1346" t="s">
        <v>2691</v>
      </c>
      <c r="C1346" s="11">
        <v>1092</v>
      </c>
      <c r="D1346" s="11">
        <v>0</v>
      </c>
      <c r="E1346" s="11">
        <v>0</v>
      </c>
      <c r="F1346" s="11">
        <v>1092</v>
      </c>
      <c r="H1346" s="3" t="str">
        <f t="shared" si="20"/>
        <v>39915</v>
      </c>
    </row>
    <row r="1347" spans="1:8" hidden="1" x14ac:dyDescent="0.25">
      <c r="A1347" s="13" t="s">
        <v>2692</v>
      </c>
      <c r="B1347" t="s">
        <v>2693</v>
      </c>
      <c r="C1347" s="11">
        <v>0</v>
      </c>
      <c r="D1347" s="11">
        <v>0</v>
      </c>
      <c r="E1347" s="11">
        <v>0</v>
      </c>
      <c r="F1347" s="11">
        <v>0</v>
      </c>
      <c r="H1347" s="3" t="str">
        <f t="shared" si="20"/>
        <v>39915</v>
      </c>
    </row>
    <row r="1348" spans="1:8" hidden="1" x14ac:dyDescent="0.25">
      <c r="A1348" s="13" t="s">
        <v>2694</v>
      </c>
      <c r="B1348" t="s">
        <v>2695</v>
      </c>
      <c r="C1348" s="11">
        <v>5840.55</v>
      </c>
      <c r="D1348" s="11">
        <v>0</v>
      </c>
      <c r="E1348" s="11">
        <v>0</v>
      </c>
      <c r="F1348" s="11">
        <v>5841</v>
      </c>
      <c r="H1348" s="3" t="str">
        <f t="shared" si="20"/>
        <v>39915</v>
      </c>
    </row>
    <row r="1349" spans="1:8" hidden="1" x14ac:dyDescent="0.25">
      <c r="A1349" s="13" t="s">
        <v>2696</v>
      </c>
      <c r="B1349" t="s">
        <v>2697</v>
      </c>
      <c r="C1349" s="11">
        <v>34955</v>
      </c>
      <c r="D1349" s="11">
        <v>0</v>
      </c>
      <c r="E1349" s="11">
        <v>41600</v>
      </c>
      <c r="F1349" s="11">
        <v>-6645</v>
      </c>
      <c r="H1349" s="3" t="str">
        <f t="shared" si="20"/>
        <v>39915</v>
      </c>
    </row>
    <row r="1350" spans="1:8" hidden="1" x14ac:dyDescent="0.25">
      <c r="A1350" s="13" t="s">
        <v>2698</v>
      </c>
      <c r="B1350" t="s">
        <v>2699</v>
      </c>
      <c r="C1350" s="11">
        <v>360</v>
      </c>
      <c r="D1350" s="11">
        <v>0</v>
      </c>
      <c r="E1350" s="11">
        <v>0</v>
      </c>
      <c r="F1350" s="11">
        <v>360</v>
      </c>
      <c r="H1350" s="3" t="str">
        <f t="shared" si="20"/>
        <v>39915</v>
      </c>
    </row>
    <row r="1351" spans="1:8" hidden="1" x14ac:dyDescent="0.25">
      <c r="A1351" s="13" t="s">
        <v>2700</v>
      </c>
      <c r="B1351" t="s">
        <v>2701</v>
      </c>
      <c r="C1351" s="11">
        <v>128.05000000000001</v>
      </c>
      <c r="D1351" s="11">
        <v>0</v>
      </c>
      <c r="E1351" s="11">
        <v>200</v>
      </c>
      <c r="F1351" s="11">
        <v>-72</v>
      </c>
      <c r="H1351" s="3" t="str">
        <f t="shared" si="20"/>
        <v>39915</v>
      </c>
    </row>
    <row r="1352" spans="1:8" hidden="1" x14ac:dyDescent="0.25">
      <c r="A1352" s="13" t="s">
        <v>2702</v>
      </c>
      <c r="B1352" t="s">
        <v>2703</v>
      </c>
      <c r="C1352" s="11">
        <v>892.76</v>
      </c>
      <c r="D1352" s="11">
        <v>0</v>
      </c>
      <c r="E1352" s="11">
        <v>0</v>
      </c>
      <c r="F1352" s="11">
        <v>893</v>
      </c>
      <c r="H1352" s="3" t="str">
        <f t="shared" si="20"/>
        <v>39915</v>
      </c>
    </row>
    <row r="1353" spans="1:8" hidden="1" x14ac:dyDescent="0.25">
      <c r="A1353" s="13" t="s">
        <v>2704</v>
      </c>
      <c r="B1353" t="s">
        <v>2705</v>
      </c>
      <c r="C1353" s="11">
        <v>0</v>
      </c>
      <c r="D1353" s="11">
        <v>0</v>
      </c>
      <c r="E1353" s="11">
        <v>0</v>
      </c>
      <c r="F1353" s="11">
        <v>0</v>
      </c>
      <c r="H1353" s="3" t="str">
        <f t="shared" si="20"/>
        <v>39915</v>
      </c>
    </row>
    <row r="1354" spans="1:8" hidden="1" x14ac:dyDescent="0.25">
      <c r="A1354" s="13" t="s">
        <v>2706</v>
      </c>
      <c r="B1354" t="s">
        <v>2707</v>
      </c>
      <c r="C1354" s="11">
        <v>169.92</v>
      </c>
      <c r="D1354" s="11">
        <v>0</v>
      </c>
      <c r="E1354" s="11">
        <v>200</v>
      </c>
      <c r="F1354" s="11">
        <v>-30</v>
      </c>
      <c r="H1354" s="3" t="str">
        <f t="shared" ref="H1354:H1362" si="21">LEFT(A1354,5)</f>
        <v>39915</v>
      </c>
    </row>
    <row r="1355" spans="1:8" hidden="1" x14ac:dyDescent="0.25">
      <c r="A1355" s="13" t="s">
        <v>2708</v>
      </c>
      <c r="B1355" t="s">
        <v>2709</v>
      </c>
      <c r="C1355" s="11">
        <v>1472.72</v>
      </c>
      <c r="D1355" s="11">
        <v>0</v>
      </c>
      <c r="E1355" s="11">
        <v>1500</v>
      </c>
      <c r="F1355" s="11">
        <v>-27</v>
      </c>
      <c r="H1355" s="3" t="str">
        <f t="shared" si="21"/>
        <v>39915</v>
      </c>
    </row>
    <row r="1356" spans="1:8" hidden="1" x14ac:dyDescent="0.25">
      <c r="A1356" s="13" t="s">
        <v>2710</v>
      </c>
      <c r="B1356" t="s">
        <v>2711</v>
      </c>
      <c r="C1356" s="11">
        <v>0</v>
      </c>
      <c r="D1356" s="11">
        <v>0</v>
      </c>
      <c r="E1356" s="11">
        <v>0</v>
      </c>
      <c r="F1356" s="11">
        <v>0</v>
      </c>
      <c r="H1356" s="3" t="str">
        <f t="shared" si="21"/>
        <v>39915</v>
      </c>
    </row>
    <row r="1357" spans="1:8" hidden="1" x14ac:dyDescent="0.25">
      <c r="A1357" s="13" t="s">
        <v>2712</v>
      </c>
      <c r="B1357" t="s">
        <v>2713</v>
      </c>
      <c r="C1357" s="11">
        <v>0</v>
      </c>
      <c r="D1357" s="11">
        <v>0</v>
      </c>
      <c r="E1357" s="11">
        <v>0</v>
      </c>
      <c r="F1357" s="11">
        <v>0</v>
      </c>
      <c r="H1357" s="3" t="str">
        <f t="shared" si="21"/>
        <v>39915</v>
      </c>
    </row>
    <row r="1358" spans="1:8" hidden="1" x14ac:dyDescent="0.25">
      <c r="A1358" s="13" t="s">
        <v>2714</v>
      </c>
      <c r="B1358" t="s">
        <v>2715</v>
      </c>
      <c r="C1358" s="11">
        <v>18978.34</v>
      </c>
      <c r="D1358" s="11">
        <v>0</v>
      </c>
      <c r="E1358" s="11">
        <v>17000</v>
      </c>
      <c r="F1358" s="11">
        <v>1978</v>
      </c>
      <c r="H1358" s="3" t="str">
        <f t="shared" si="21"/>
        <v>39915</v>
      </c>
    </row>
    <row r="1359" spans="1:8" hidden="1" x14ac:dyDescent="0.25">
      <c r="A1359" s="13" t="s">
        <v>2716</v>
      </c>
      <c r="B1359" t="s">
        <v>2717</v>
      </c>
      <c r="C1359" s="11">
        <v>0</v>
      </c>
      <c r="D1359" s="11">
        <v>0</v>
      </c>
      <c r="E1359" s="11">
        <v>400</v>
      </c>
      <c r="F1359" s="11">
        <v>-400</v>
      </c>
      <c r="H1359" s="3" t="str">
        <f t="shared" si="21"/>
        <v>39915</v>
      </c>
    </row>
    <row r="1360" spans="1:8" hidden="1" x14ac:dyDescent="0.25">
      <c r="A1360" s="13" t="s">
        <v>2718</v>
      </c>
      <c r="B1360" t="s">
        <v>2719</v>
      </c>
      <c r="C1360" s="11">
        <v>0</v>
      </c>
      <c r="D1360" s="11">
        <v>0</v>
      </c>
      <c r="E1360" s="11">
        <v>0</v>
      </c>
      <c r="F1360" s="11">
        <v>0</v>
      </c>
      <c r="H1360" s="3" t="str">
        <f t="shared" si="21"/>
        <v>39915</v>
      </c>
    </row>
    <row r="1361" spans="1:8" hidden="1" x14ac:dyDescent="0.25">
      <c r="A1361" s="13" t="s">
        <v>2720</v>
      </c>
      <c r="B1361" t="s">
        <v>2721</v>
      </c>
      <c r="C1361" s="11">
        <v>0</v>
      </c>
      <c r="D1361" s="11">
        <v>0</v>
      </c>
      <c r="E1361" s="11">
        <v>0</v>
      </c>
      <c r="F1361" s="11">
        <v>0</v>
      </c>
      <c r="H1361" s="3" t="str">
        <f t="shared" si="21"/>
        <v>39915</v>
      </c>
    </row>
    <row r="1362" spans="1:8" hidden="1" x14ac:dyDescent="0.25">
      <c r="A1362" s="13" t="s">
        <v>2722</v>
      </c>
      <c r="B1362" t="s">
        <v>2723</v>
      </c>
      <c r="C1362" s="11">
        <v>-135101.60999999999</v>
      </c>
      <c r="D1362" s="11">
        <v>0</v>
      </c>
      <c r="E1362" s="11">
        <v>-90200</v>
      </c>
      <c r="F1362" s="11">
        <v>-44902</v>
      </c>
      <c r="H1362" s="3" t="str">
        <f t="shared" si="21"/>
        <v>39915</v>
      </c>
    </row>
    <row r="1363" spans="1:8" hidden="1" x14ac:dyDescent="0.25">
      <c r="A1363" s="13" t="s">
        <v>21</v>
      </c>
      <c r="B1363" t="s">
        <v>21</v>
      </c>
      <c r="C1363" s="11" t="s">
        <v>2726</v>
      </c>
      <c r="D1363" s="11" t="s">
        <v>2727</v>
      </c>
      <c r="E1363" s="11" t="s">
        <v>2728</v>
      </c>
      <c r="F1363" s="11" t="s">
        <v>2729</v>
      </c>
    </row>
  </sheetData>
  <autoFilter ref="A8:H1363">
    <filterColumn colId="7">
      <filters>
        <filter val="30304"/>
      </filters>
    </filterColumn>
  </autoFilter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topLeftCell="D1" zoomScale="80" zoomScaleNormal="80" workbookViewId="0">
      <selection activeCell="D46" sqref="A46:XFD48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8" s="687" customFormat="1" ht="19.5" customHeight="1" thickBot="1" x14ac:dyDescent="0.25">
      <c r="A1" s="685"/>
      <c r="B1" s="686"/>
      <c r="C1" s="2007" t="s">
        <v>7228</v>
      </c>
      <c r="D1" s="2008"/>
      <c r="E1" s="2008"/>
      <c r="F1" s="2008"/>
      <c r="G1" s="2008"/>
      <c r="H1" s="2008"/>
      <c r="I1" s="2008"/>
      <c r="J1" s="2008"/>
      <c r="K1" s="2008"/>
      <c r="L1" s="2008"/>
      <c r="M1" s="2008"/>
      <c r="N1" s="2008"/>
      <c r="O1" s="2008"/>
      <c r="P1" s="2008"/>
      <c r="Q1" s="2009"/>
    </row>
    <row r="2" spans="1:18" s="687" customFormat="1" ht="20.100000000000001" customHeight="1" thickBot="1" x14ac:dyDescent="0.3">
      <c r="A2" s="688"/>
      <c r="B2" s="689"/>
      <c r="C2" s="690" t="s">
        <v>22</v>
      </c>
      <c r="D2" s="691">
        <v>30101</v>
      </c>
      <c r="E2" s="692" t="s">
        <v>2953</v>
      </c>
      <c r="F2" s="693"/>
      <c r="G2" s="694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8" s="711" customFormat="1" ht="42" customHeight="1" x14ac:dyDescent="0.2">
      <c r="A3" s="697" t="s">
        <v>7214</v>
      </c>
      <c r="B3" s="698" t="s">
        <v>7215</v>
      </c>
      <c r="C3" s="699" t="s">
        <v>7216</v>
      </c>
      <c r="D3" s="700" t="s">
        <v>6256</v>
      </c>
      <c r="E3" s="701" t="s">
        <v>3020</v>
      </c>
      <c r="F3" s="702" t="s">
        <v>7218</v>
      </c>
      <c r="G3" s="593" t="s">
        <v>7219</v>
      </c>
      <c r="H3" s="703" t="s">
        <v>7220</v>
      </c>
      <c r="I3" s="704" t="s">
        <v>7221</v>
      </c>
      <c r="J3" s="705" t="s">
        <v>7222</v>
      </c>
      <c r="K3" s="87" t="s">
        <v>2886</v>
      </c>
      <c r="L3" s="706" t="s">
        <v>7223</v>
      </c>
      <c r="M3" s="707" t="s">
        <v>7224</v>
      </c>
      <c r="N3" s="708" t="s">
        <v>7225</v>
      </c>
      <c r="O3" s="77" t="s">
        <v>10784</v>
      </c>
      <c r="P3" s="903" t="s">
        <v>7229</v>
      </c>
      <c r="Q3" s="710" t="s">
        <v>7230</v>
      </c>
    </row>
    <row r="4" spans="1:18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904"/>
      <c r="F4" s="720" t="s">
        <v>0</v>
      </c>
      <c r="G4" s="905" t="s">
        <v>0</v>
      </c>
      <c r="H4" s="905" t="s">
        <v>0</v>
      </c>
      <c r="I4" s="719" t="s">
        <v>0</v>
      </c>
      <c r="J4" s="720" t="s">
        <v>0</v>
      </c>
      <c r="K4" s="1965" t="s">
        <v>0</v>
      </c>
      <c r="L4" s="721" t="s">
        <v>0</v>
      </c>
      <c r="M4" s="721" t="s">
        <v>0</v>
      </c>
      <c r="N4" s="608" t="s">
        <v>0</v>
      </c>
      <c r="O4" s="609" t="s">
        <v>0</v>
      </c>
      <c r="P4" s="906"/>
      <c r="Q4" s="723"/>
    </row>
    <row r="5" spans="1:18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730"/>
      <c r="H5" s="731"/>
      <c r="I5" s="732"/>
      <c r="J5" s="729"/>
      <c r="K5" s="1966"/>
      <c r="L5" s="733"/>
      <c r="M5" s="733"/>
      <c r="N5" s="734"/>
      <c r="O5" s="726"/>
      <c r="P5" s="735"/>
      <c r="Q5" s="736"/>
    </row>
    <row r="6" spans="1:18" s="748" customFormat="1" x14ac:dyDescent="0.2">
      <c r="A6" s="738">
        <v>0</v>
      </c>
      <c r="B6" s="739">
        <v>0</v>
      </c>
      <c r="C6" s="740">
        <v>0</v>
      </c>
      <c r="D6" s="741">
        <v>301010100</v>
      </c>
      <c r="E6" s="742" t="s">
        <v>2</v>
      </c>
      <c r="F6" s="740">
        <v>0</v>
      </c>
      <c r="G6" s="739">
        <v>0</v>
      </c>
      <c r="H6" s="743">
        <v>0</v>
      </c>
      <c r="I6" s="744">
        <v>0</v>
      </c>
      <c r="J6" s="740">
        <v>0</v>
      </c>
      <c r="K6" s="1967">
        <v>0</v>
      </c>
      <c r="L6" s="745"/>
      <c r="M6" s="745"/>
      <c r="N6" s="744"/>
      <c r="O6" s="740">
        <v>0</v>
      </c>
      <c r="P6" s="746"/>
      <c r="Q6" s="747"/>
    </row>
    <row r="7" spans="1:18" s="748" customFormat="1" ht="12.75" customHeight="1" x14ac:dyDescent="0.2">
      <c r="A7" s="738">
        <v>0</v>
      </c>
      <c r="B7" s="739">
        <v>0</v>
      </c>
      <c r="C7" s="740">
        <v>0</v>
      </c>
      <c r="D7" s="741">
        <v>301010150</v>
      </c>
      <c r="E7" s="742" t="s">
        <v>2846</v>
      </c>
      <c r="F7" s="740">
        <v>0</v>
      </c>
      <c r="G7" s="739">
        <v>0</v>
      </c>
      <c r="H7" s="743">
        <v>0</v>
      </c>
      <c r="I7" s="744">
        <v>0</v>
      </c>
      <c r="J7" s="740">
        <v>0</v>
      </c>
      <c r="K7" s="1967">
        <v>0</v>
      </c>
      <c r="L7" s="745"/>
      <c r="M7" s="745"/>
      <c r="N7" s="744"/>
      <c r="O7" s="740">
        <v>0</v>
      </c>
      <c r="P7" s="746"/>
      <c r="Q7" s="747"/>
    </row>
    <row r="8" spans="1:18" s="748" customFormat="1" ht="12.75" customHeight="1" x14ac:dyDescent="0.25">
      <c r="A8" s="738">
        <v>0</v>
      </c>
      <c r="B8" s="739">
        <v>0</v>
      </c>
      <c r="C8" s="740">
        <v>0</v>
      </c>
      <c r="D8" s="762">
        <v>301010200</v>
      </c>
      <c r="E8" s="765" t="s">
        <v>2847</v>
      </c>
      <c r="F8" s="740">
        <v>0</v>
      </c>
      <c r="G8" s="739">
        <v>0</v>
      </c>
      <c r="H8" s="743">
        <v>0</v>
      </c>
      <c r="I8" s="744">
        <v>0</v>
      </c>
      <c r="J8" s="740">
        <v>0</v>
      </c>
      <c r="K8" s="1967">
        <v>0</v>
      </c>
      <c r="L8" s="745"/>
      <c r="M8" s="745"/>
      <c r="N8" s="744"/>
      <c r="O8" s="740">
        <v>0</v>
      </c>
      <c r="P8" s="746"/>
      <c r="Q8" s="764"/>
    </row>
    <row r="9" spans="1:18" s="760" customFormat="1" x14ac:dyDescent="0.25">
      <c r="A9" s="749">
        <v>0</v>
      </c>
      <c r="B9" s="750">
        <v>0</v>
      </c>
      <c r="C9" s="751">
        <v>0</v>
      </c>
      <c r="D9" s="752"/>
      <c r="E9" s="753" t="s">
        <v>7231</v>
      </c>
      <c r="F9" s="751">
        <v>0</v>
      </c>
      <c r="G9" s="754">
        <v>0</v>
      </c>
      <c r="H9" s="754">
        <v>0</v>
      </c>
      <c r="I9" s="755">
        <v>0</v>
      </c>
      <c r="J9" s="751">
        <v>0</v>
      </c>
      <c r="K9" s="1977">
        <v>0</v>
      </c>
      <c r="L9" s="754">
        <v>0</v>
      </c>
      <c r="M9" s="754">
        <v>0</v>
      </c>
      <c r="N9" s="756">
        <v>0</v>
      </c>
      <c r="O9" s="751">
        <v>0</v>
      </c>
      <c r="P9" s="757"/>
      <c r="Q9" s="758"/>
      <c r="R9" s="759"/>
    </row>
    <row r="10" spans="1:18" s="748" customFormat="1" ht="12.75" customHeight="1" x14ac:dyDescent="0.2">
      <c r="A10" s="738"/>
      <c r="B10" s="739"/>
      <c r="C10" s="740"/>
      <c r="D10" s="741"/>
      <c r="E10" s="742"/>
      <c r="F10" s="740"/>
      <c r="G10" s="739"/>
      <c r="H10" s="743"/>
      <c r="I10" s="761"/>
      <c r="J10" s="740"/>
      <c r="K10" s="1967"/>
      <c r="L10" s="745"/>
      <c r="M10" s="745"/>
      <c r="N10" s="744"/>
      <c r="O10" s="740"/>
      <c r="P10" s="746"/>
      <c r="Q10" s="747"/>
    </row>
    <row r="11" spans="1:18" s="748" customFormat="1" ht="12.75" customHeight="1" x14ac:dyDescent="0.25">
      <c r="A11" s="738">
        <v>0</v>
      </c>
      <c r="B11" s="739">
        <v>0</v>
      </c>
      <c r="C11" s="740">
        <v>0</v>
      </c>
      <c r="D11" s="762">
        <v>301010101</v>
      </c>
      <c r="E11" s="763" t="s">
        <v>7232</v>
      </c>
      <c r="F11" s="740">
        <v>0</v>
      </c>
      <c r="G11" s="739">
        <v>0</v>
      </c>
      <c r="H11" s="743">
        <v>0</v>
      </c>
      <c r="I11" s="744">
        <v>0</v>
      </c>
      <c r="J11" s="740">
        <v>0</v>
      </c>
      <c r="K11" s="1967">
        <v>0</v>
      </c>
      <c r="L11" s="745"/>
      <c r="M11" s="745"/>
      <c r="N11" s="744"/>
      <c r="O11" s="740">
        <v>0</v>
      </c>
      <c r="P11" s="746"/>
      <c r="Q11" s="764"/>
    </row>
    <row r="12" spans="1:18" s="748" customFormat="1" ht="12.75" customHeight="1" x14ac:dyDescent="0.25">
      <c r="A12" s="738">
        <v>0</v>
      </c>
      <c r="B12" s="739">
        <v>0</v>
      </c>
      <c r="C12" s="740">
        <v>0</v>
      </c>
      <c r="D12" s="762">
        <v>301010102</v>
      </c>
      <c r="E12" s="763" t="s">
        <v>3042</v>
      </c>
      <c r="F12" s="740">
        <v>0</v>
      </c>
      <c r="G12" s="739">
        <v>0</v>
      </c>
      <c r="H12" s="743">
        <v>0</v>
      </c>
      <c r="I12" s="744">
        <v>0</v>
      </c>
      <c r="J12" s="740">
        <v>0</v>
      </c>
      <c r="K12" s="1967">
        <v>0</v>
      </c>
      <c r="L12" s="745"/>
      <c r="M12" s="745"/>
      <c r="N12" s="744"/>
      <c r="O12" s="740">
        <v>0</v>
      </c>
      <c r="P12" s="746"/>
      <c r="Q12" s="764"/>
    </row>
    <row r="13" spans="1:18" s="748" customFormat="1" ht="12.75" customHeight="1" x14ac:dyDescent="0.25">
      <c r="A13" s="738">
        <v>0</v>
      </c>
      <c r="B13" s="739">
        <v>0</v>
      </c>
      <c r="C13" s="740">
        <v>0</v>
      </c>
      <c r="D13" s="762">
        <v>301010120</v>
      </c>
      <c r="E13" s="765" t="s">
        <v>7233</v>
      </c>
      <c r="F13" s="740">
        <v>0</v>
      </c>
      <c r="G13" s="739">
        <v>0</v>
      </c>
      <c r="H13" s="743">
        <v>0</v>
      </c>
      <c r="I13" s="744">
        <v>0</v>
      </c>
      <c r="J13" s="740">
        <v>0</v>
      </c>
      <c r="K13" s="1967">
        <v>0</v>
      </c>
      <c r="L13" s="745"/>
      <c r="M13" s="745"/>
      <c r="N13" s="744"/>
      <c r="O13" s="740">
        <v>0</v>
      </c>
      <c r="P13" s="746"/>
      <c r="Q13" s="764"/>
    </row>
    <row r="14" spans="1:18" s="760" customFormat="1" x14ac:dyDescent="0.25">
      <c r="A14" s="749">
        <v>0</v>
      </c>
      <c r="B14" s="750">
        <v>0</v>
      </c>
      <c r="C14" s="751">
        <v>0</v>
      </c>
      <c r="D14" s="752"/>
      <c r="E14" s="753" t="s">
        <v>7234</v>
      </c>
      <c r="F14" s="751">
        <v>0</v>
      </c>
      <c r="G14" s="754">
        <v>0</v>
      </c>
      <c r="H14" s="754">
        <v>0</v>
      </c>
      <c r="I14" s="755">
        <v>0</v>
      </c>
      <c r="J14" s="751">
        <v>0</v>
      </c>
      <c r="K14" s="1977">
        <v>0</v>
      </c>
      <c r="L14" s="754">
        <v>0</v>
      </c>
      <c r="M14" s="754">
        <v>0</v>
      </c>
      <c r="N14" s="756">
        <v>0</v>
      </c>
      <c r="O14" s="751">
        <v>0</v>
      </c>
      <c r="P14" s="757"/>
      <c r="Q14" s="758"/>
      <c r="R14" s="759"/>
    </row>
    <row r="15" spans="1:18" s="737" customFormat="1" ht="12.75" customHeight="1" x14ac:dyDescent="0.25">
      <c r="A15" s="735"/>
      <c r="B15" s="734"/>
      <c r="C15" s="729"/>
      <c r="D15" s="766"/>
      <c r="E15" s="767"/>
      <c r="F15" s="729"/>
      <c r="G15" s="730"/>
      <c r="H15" s="731"/>
      <c r="I15" s="768"/>
      <c r="J15" s="729"/>
      <c r="K15" s="1978"/>
      <c r="L15" s="730"/>
      <c r="M15" s="730"/>
      <c r="N15" s="734"/>
      <c r="O15" s="729"/>
      <c r="P15" s="735"/>
      <c r="Q15" s="736"/>
    </row>
    <row r="16" spans="1:18" s="748" customFormat="1" x14ac:dyDescent="0.2">
      <c r="A16" s="738">
        <v>0</v>
      </c>
      <c r="B16" s="739">
        <v>0</v>
      </c>
      <c r="C16" s="740">
        <v>4400</v>
      </c>
      <c r="D16" s="769">
        <v>301012004</v>
      </c>
      <c r="E16" s="770" t="s">
        <v>5</v>
      </c>
      <c r="F16" s="740">
        <v>0</v>
      </c>
      <c r="G16" s="739">
        <v>3483.33</v>
      </c>
      <c r="H16" s="743">
        <v>3483.33</v>
      </c>
      <c r="I16" s="744">
        <v>3500</v>
      </c>
      <c r="J16" s="740">
        <v>3500</v>
      </c>
      <c r="K16" s="1967">
        <v>0</v>
      </c>
      <c r="L16" s="745"/>
      <c r="M16" s="745"/>
      <c r="N16" s="744"/>
      <c r="O16" s="740">
        <v>0</v>
      </c>
      <c r="P16" s="746"/>
      <c r="Q16" s="747"/>
    </row>
    <row r="17" spans="1:18" s="748" customFormat="1" ht="12.75" customHeight="1" x14ac:dyDescent="0.2">
      <c r="A17" s="738">
        <v>0</v>
      </c>
      <c r="B17" s="739">
        <v>0</v>
      </c>
      <c r="C17" s="740">
        <v>115</v>
      </c>
      <c r="D17" s="769">
        <v>301012022</v>
      </c>
      <c r="E17" s="770" t="s">
        <v>6213</v>
      </c>
      <c r="F17" s="740">
        <v>0</v>
      </c>
      <c r="G17" s="739">
        <v>130</v>
      </c>
      <c r="H17" s="743">
        <v>130</v>
      </c>
      <c r="I17" s="744">
        <v>100</v>
      </c>
      <c r="J17" s="740">
        <v>100</v>
      </c>
      <c r="K17" s="1967">
        <v>0</v>
      </c>
      <c r="L17" s="745"/>
      <c r="M17" s="745"/>
      <c r="N17" s="744"/>
      <c r="O17" s="740">
        <v>0</v>
      </c>
      <c r="P17" s="746"/>
      <c r="Q17" s="747"/>
    </row>
    <row r="18" spans="1:18" s="748" customFormat="1" ht="12.75" customHeight="1" x14ac:dyDescent="0.2">
      <c r="A18" s="738">
        <v>0</v>
      </c>
      <c r="B18" s="739">
        <v>0</v>
      </c>
      <c r="C18" s="740">
        <v>7870.5</v>
      </c>
      <c r="D18" s="769">
        <v>301012401</v>
      </c>
      <c r="E18" s="770" t="s">
        <v>2855</v>
      </c>
      <c r="F18" s="740">
        <v>8100</v>
      </c>
      <c r="G18" s="739">
        <v>7949.21</v>
      </c>
      <c r="H18" s="743">
        <v>-150.78999999999996</v>
      </c>
      <c r="I18" s="744">
        <v>0</v>
      </c>
      <c r="J18" s="740">
        <v>8100</v>
      </c>
      <c r="K18" s="1967">
        <v>8100</v>
      </c>
      <c r="L18" s="745"/>
      <c r="M18" s="745"/>
      <c r="N18" s="744"/>
      <c r="O18" s="740">
        <v>8100</v>
      </c>
      <c r="P18" s="746"/>
      <c r="Q18" s="747"/>
    </row>
    <row r="19" spans="1:18" s="748" customFormat="1" ht="12.75" customHeight="1" x14ac:dyDescent="0.2">
      <c r="A19" s="738">
        <v>0</v>
      </c>
      <c r="B19" s="739">
        <v>0</v>
      </c>
      <c r="C19" s="740">
        <v>0</v>
      </c>
      <c r="D19" s="769">
        <v>301012430</v>
      </c>
      <c r="E19" s="770" t="s">
        <v>6215</v>
      </c>
      <c r="F19" s="740">
        <v>0</v>
      </c>
      <c r="G19" s="739">
        <v>0</v>
      </c>
      <c r="H19" s="743">
        <v>0</v>
      </c>
      <c r="I19" s="744">
        <v>0</v>
      </c>
      <c r="J19" s="740">
        <v>0</v>
      </c>
      <c r="K19" s="1967">
        <v>0</v>
      </c>
      <c r="L19" s="745"/>
      <c r="M19" s="745"/>
      <c r="N19" s="744"/>
      <c r="O19" s="740">
        <v>0</v>
      </c>
      <c r="P19" s="746"/>
      <c r="Q19" s="747"/>
    </row>
    <row r="20" spans="1:18" s="748" customFormat="1" ht="12.75" customHeight="1" x14ac:dyDescent="0.2">
      <c r="A20" s="738">
        <v>8100</v>
      </c>
      <c r="B20" s="739">
        <v>0</v>
      </c>
      <c r="C20" s="740">
        <v>0</v>
      </c>
      <c r="D20" s="769">
        <v>301012432</v>
      </c>
      <c r="E20" s="770" t="s">
        <v>2863</v>
      </c>
      <c r="F20" s="740">
        <v>0</v>
      </c>
      <c r="G20" s="739">
        <v>0</v>
      </c>
      <c r="H20" s="743">
        <v>0</v>
      </c>
      <c r="I20" s="744">
        <v>0</v>
      </c>
      <c r="J20" s="740">
        <v>0</v>
      </c>
      <c r="K20" s="1967">
        <v>0</v>
      </c>
      <c r="L20" s="745"/>
      <c r="M20" s="745"/>
      <c r="N20" s="744"/>
      <c r="O20" s="740">
        <v>0</v>
      </c>
      <c r="P20" s="746"/>
      <c r="Q20" s="747"/>
    </row>
    <row r="21" spans="1:18" s="748" customFormat="1" ht="12.75" customHeight="1" x14ac:dyDescent="0.2">
      <c r="A21" s="738">
        <v>0</v>
      </c>
      <c r="B21" s="739">
        <v>0</v>
      </c>
      <c r="C21" s="740">
        <v>0</v>
      </c>
      <c r="D21" s="769">
        <v>301015124</v>
      </c>
      <c r="E21" s="770" t="s">
        <v>6228</v>
      </c>
      <c r="F21" s="740">
        <v>0</v>
      </c>
      <c r="G21" s="739">
        <v>0</v>
      </c>
      <c r="H21" s="743">
        <v>0</v>
      </c>
      <c r="I21" s="744">
        <v>0</v>
      </c>
      <c r="J21" s="740">
        <v>0</v>
      </c>
      <c r="K21" s="1967">
        <v>0</v>
      </c>
      <c r="L21" s="745"/>
      <c r="M21" s="745"/>
      <c r="N21" s="744"/>
      <c r="O21" s="740">
        <v>0</v>
      </c>
      <c r="P21" s="746"/>
      <c r="Q21" s="747"/>
    </row>
    <row r="22" spans="1:18" s="760" customFormat="1" x14ac:dyDescent="0.25">
      <c r="A22" s="749">
        <v>8100</v>
      </c>
      <c r="B22" s="750">
        <v>0</v>
      </c>
      <c r="C22" s="751">
        <v>12385.5</v>
      </c>
      <c r="D22" s="752"/>
      <c r="E22" s="753" t="s">
        <v>7241</v>
      </c>
      <c r="F22" s="751">
        <v>8100</v>
      </c>
      <c r="G22" s="754">
        <v>11562.54</v>
      </c>
      <c r="H22" s="754">
        <v>3462.54</v>
      </c>
      <c r="I22" s="755">
        <v>3600</v>
      </c>
      <c r="J22" s="751">
        <v>11700</v>
      </c>
      <c r="K22" s="1977">
        <v>8100</v>
      </c>
      <c r="L22" s="754">
        <v>0</v>
      </c>
      <c r="M22" s="754">
        <v>0</v>
      </c>
      <c r="N22" s="756">
        <v>0</v>
      </c>
      <c r="O22" s="751">
        <v>8100</v>
      </c>
      <c r="P22" s="757"/>
      <c r="Q22" s="758"/>
      <c r="R22" s="759"/>
    </row>
    <row r="23" spans="1:18" s="748" customFormat="1" ht="12.75" customHeight="1" x14ac:dyDescent="0.2">
      <c r="A23" s="738"/>
      <c r="B23" s="771"/>
      <c r="C23" s="740"/>
      <c r="D23" s="741"/>
      <c r="E23" s="742"/>
      <c r="F23" s="740"/>
      <c r="G23" s="739"/>
      <c r="H23" s="745"/>
      <c r="I23" s="772"/>
      <c r="J23" s="773"/>
      <c r="K23" s="1969"/>
      <c r="L23" s="774"/>
      <c r="M23" s="774"/>
      <c r="N23" s="775"/>
      <c r="O23" s="773"/>
      <c r="P23" s="776"/>
      <c r="Q23" s="764"/>
    </row>
    <row r="24" spans="1:18" s="748" customFormat="1" ht="12.75" customHeight="1" x14ac:dyDescent="0.25">
      <c r="A24" s="777">
        <v>8100</v>
      </c>
      <c r="B24" s="778">
        <v>0</v>
      </c>
      <c r="C24" s="779">
        <v>12385.5</v>
      </c>
      <c r="D24" s="752"/>
      <c r="E24" s="780" t="s">
        <v>7242</v>
      </c>
      <c r="F24" s="779">
        <v>8100</v>
      </c>
      <c r="G24" s="781">
        <v>11562.54</v>
      </c>
      <c r="H24" s="782">
        <v>3462.54</v>
      </c>
      <c r="I24" s="783">
        <v>3600</v>
      </c>
      <c r="J24" s="784">
        <v>11700</v>
      </c>
      <c r="K24" s="1969">
        <v>8100</v>
      </c>
      <c r="L24" s="785">
        <v>0</v>
      </c>
      <c r="M24" s="785">
        <v>0</v>
      </c>
      <c r="N24" s="786">
        <v>0</v>
      </c>
      <c r="O24" s="784">
        <v>8100</v>
      </c>
      <c r="P24" s="776"/>
      <c r="Q24" s="764"/>
    </row>
    <row r="25" spans="1:18" s="748" customFormat="1" ht="12.75" customHeight="1" x14ac:dyDescent="0.25">
      <c r="A25" s="787"/>
      <c r="B25" s="788"/>
      <c r="C25" s="740"/>
      <c r="D25" s="789"/>
      <c r="E25" s="742"/>
      <c r="F25" s="740"/>
      <c r="G25" s="739"/>
      <c r="H25" s="745"/>
      <c r="I25" s="772"/>
      <c r="J25" s="773"/>
      <c r="K25" s="1969"/>
      <c r="L25" s="774"/>
      <c r="M25" s="774"/>
      <c r="N25" s="775"/>
      <c r="O25" s="773"/>
      <c r="P25" s="776"/>
      <c r="Q25" s="764"/>
    </row>
    <row r="26" spans="1:18" s="798" customFormat="1" x14ac:dyDescent="0.25">
      <c r="A26" s="787"/>
      <c r="B26" s="788"/>
      <c r="C26" s="740"/>
      <c r="D26" s="790"/>
      <c r="E26" s="791" t="s">
        <v>2845</v>
      </c>
      <c r="F26" s="740"/>
      <c r="G26" s="739"/>
      <c r="H26" s="743"/>
      <c r="I26" s="792"/>
      <c r="J26" s="793"/>
      <c r="K26" s="1968"/>
      <c r="L26" s="794"/>
      <c r="M26" s="794"/>
      <c r="N26" s="795"/>
      <c r="O26" s="793"/>
      <c r="P26" s="796"/>
      <c r="Q26" s="797"/>
    </row>
    <row r="27" spans="1:18" s="798" customFormat="1" x14ac:dyDescent="0.2">
      <c r="A27" s="738">
        <v>0</v>
      </c>
      <c r="B27" s="739">
        <v>0</v>
      </c>
      <c r="C27" s="740">
        <v>0</v>
      </c>
      <c r="D27" s="769">
        <v>301019051</v>
      </c>
      <c r="E27" s="907" t="s">
        <v>2850</v>
      </c>
      <c r="F27" s="740">
        <v>0</v>
      </c>
      <c r="G27" s="739">
        <v>0</v>
      </c>
      <c r="H27" s="743">
        <v>0</v>
      </c>
      <c r="I27" s="744">
        <v>0</v>
      </c>
      <c r="J27" s="793">
        <v>0</v>
      </c>
      <c r="K27" s="1968">
        <v>0</v>
      </c>
      <c r="L27" s="794"/>
      <c r="M27" s="794"/>
      <c r="N27" s="795"/>
      <c r="O27" s="793">
        <v>0</v>
      </c>
      <c r="P27" s="796"/>
      <c r="Q27" s="797"/>
    </row>
    <row r="28" spans="1:18" s="798" customFormat="1" x14ac:dyDescent="0.2">
      <c r="A28" s="738">
        <v>0</v>
      </c>
      <c r="B28" s="739">
        <v>0</v>
      </c>
      <c r="C28" s="740">
        <v>0</v>
      </c>
      <c r="D28" s="799">
        <v>301019054</v>
      </c>
      <c r="E28" s="907" t="s">
        <v>3036</v>
      </c>
      <c r="F28" s="740">
        <v>0</v>
      </c>
      <c r="G28" s="739">
        <v>0</v>
      </c>
      <c r="H28" s="743">
        <v>0</v>
      </c>
      <c r="I28" s="744">
        <v>0</v>
      </c>
      <c r="J28" s="793">
        <v>0</v>
      </c>
      <c r="K28" s="1968">
        <v>0</v>
      </c>
      <c r="L28" s="794"/>
      <c r="M28" s="794"/>
      <c r="N28" s="795"/>
      <c r="O28" s="793">
        <v>0</v>
      </c>
      <c r="P28" s="796"/>
      <c r="Q28" s="797"/>
    </row>
    <row r="29" spans="1:18" s="798" customFormat="1" x14ac:dyDescent="0.2">
      <c r="A29" s="738">
        <v>0</v>
      </c>
      <c r="B29" s="739">
        <v>0</v>
      </c>
      <c r="C29" s="740">
        <v>0</v>
      </c>
      <c r="D29" s="769">
        <v>301019200</v>
      </c>
      <c r="E29" s="907" t="s">
        <v>6295</v>
      </c>
      <c r="F29" s="740">
        <v>0</v>
      </c>
      <c r="G29" s="739">
        <v>0</v>
      </c>
      <c r="H29" s="743">
        <v>0</v>
      </c>
      <c r="I29" s="744">
        <v>0</v>
      </c>
      <c r="J29" s="793">
        <v>0</v>
      </c>
      <c r="K29" s="1968">
        <v>0</v>
      </c>
      <c r="L29" s="794"/>
      <c r="M29" s="794"/>
      <c r="N29" s="795"/>
      <c r="O29" s="793">
        <v>0</v>
      </c>
      <c r="P29" s="796"/>
      <c r="Q29" s="797"/>
    </row>
    <row r="30" spans="1:18" s="798" customFormat="1" x14ac:dyDescent="0.25">
      <c r="A30" s="800">
        <v>0</v>
      </c>
      <c r="B30" s="801">
        <v>0</v>
      </c>
      <c r="C30" s="802">
        <v>0</v>
      </c>
      <c r="D30" s="803"/>
      <c r="E30" s="780" t="s">
        <v>7247</v>
      </c>
      <c r="F30" s="804">
        <v>0</v>
      </c>
      <c r="G30" s="782">
        <v>0</v>
      </c>
      <c r="H30" s="805">
        <v>0</v>
      </c>
      <c r="I30" s="806">
        <v>0</v>
      </c>
      <c r="J30" s="807">
        <v>0</v>
      </c>
      <c r="K30" s="1969">
        <v>0</v>
      </c>
      <c r="L30" s="808">
        <v>0</v>
      </c>
      <c r="M30" s="808">
        <v>0</v>
      </c>
      <c r="N30" s="809">
        <v>0</v>
      </c>
      <c r="O30" s="807">
        <v>0</v>
      </c>
      <c r="P30" s="810"/>
      <c r="Q30" s="797"/>
    </row>
    <row r="31" spans="1:18" s="798" customFormat="1" x14ac:dyDescent="0.25">
      <c r="A31" s="787"/>
      <c r="B31" s="788"/>
      <c r="C31" s="740"/>
      <c r="D31" s="811"/>
      <c r="E31" s="812"/>
      <c r="F31" s="740"/>
      <c r="G31" s="739"/>
      <c r="H31" s="743"/>
      <c r="I31" s="761"/>
      <c r="J31" s="740"/>
      <c r="K31" s="1967"/>
      <c r="L31" s="745"/>
      <c r="M31" s="745"/>
      <c r="N31" s="744"/>
      <c r="O31" s="740"/>
      <c r="P31" s="746"/>
      <c r="Q31" s="813"/>
    </row>
    <row r="32" spans="1:18" s="798" customFormat="1" x14ac:dyDescent="0.25">
      <c r="A32" s="814">
        <v>8100</v>
      </c>
      <c r="B32" s="815">
        <v>0</v>
      </c>
      <c r="C32" s="816">
        <v>12385.5</v>
      </c>
      <c r="D32" s="817"/>
      <c r="E32" s="818" t="s">
        <v>7248</v>
      </c>
      <c r="F32" s="819">
        <v>8100</v>
      </c>
      <c r="G32" s="820">
        <v>11562.54</v>
      </c>
      <c r="H32" s="821">
        <v>3462.54</v>
      </c>
      <c r="I32" s="822">
        <v>3600</v>
      </c>
      <c r="J32" s="823">
        <v>11700</v>
      </c>
      <c r="K32" s="1969">
        <v>8100</v>
      </c>
      <c r="L32" s="824">
        <v>0</v>
      </c>
      <c r="M32" s="824">
        <v>0</v>
      </c>
      <c r="N32" s="825">
        <v>0</v>
      </c>
      <c r="O32" s="823">
        <v>8100</v>
      </c>
      <c r="P32" s="810"/>
      <c r="Q32" s="797"/>
    </row>
    <row r="33" spans="1:17" s="798" customFormat="1" x14ac:dyDescent="0.25">
      <c r="A33" s="826"/>
      <c r="B33" s="827"/>
      <c r="C33" s="828"/>
      <c r="D33" s="829"/>
      <c r="E33" s="763"/>
      <c r="F33" s="828"/>
      <c r="G33" s="830"/>
      <c r="H33" s="831"/>
      <c r="I33" s="832"/>
      <c r="J33" s="833"/>
      <c r="K33" s="1970"/>
      <c r="L33" s="834"/>
      <c r="M33" s="834"/>
      <c r="N33" s="835"/>
      <c r="O33" s="833"/>
      <c r="P33" s="836"/>
      <c r="Q33" s="837"/>
    </row>
    <row r="34" spans="1:17" s="798" customFormat="1" hidden="1" x14ac:dyDescent="0.25">
      <c r="A34" s="838"/>
      <c r="B34" s="839"/>
      <c r="C34" s="840"/>
      <c r="D34" s="841"/>
      <c r="E34" s="842" t="s">
        <v>3040</v>
      </c>
      <c r="F34" s="840"/>
      <c r="G34" s="843"/>
      <c r="H34" s="844"/>
      <c r="I34" s="772"/>
      <c r="J34" s="773"/>
      <c r="K34" s="1969"/>
      <c r="L34" s="774"/>
      <c r="M34" s="774"/>
      <c r="N34" s="775"/>
      <c r="O34" s="773"/>
      <c r="P34" s="810"/>
      <c r="Q34" s="797"/>
    </row>
    <row r="35" spans="1:17" s="748" customFormat="1" ht="12.75" hidden="1" customHeight="1" x14ac:dyDescent="0.2">
      <c r="A35" s="738">
        <v>0</v>
      </c>
      <c r="B35" s="739">
        <v>0</v>
      </c>
      <c r="C35" s="740">
        <v>0</v>
      </c>
      <c r="D35" s="769">
        <v>301012510</v>
      </c>
      <c r="E35" s="770" t="s">
        <v>3080</v>
      </c>
      <c r="F35" s="740">
        <v>0</v>
      </c>
      <c r="G35" s="739">
        <v>0</v>
      </c>
      <c r="H35" s="743">
        <v>0</v>
      </c>
      <c r="I35" s="744">
        <v>0</v>
      </c>
      <c r="J35" s="773"/>
      <c r="K35" s="1969"/>
      <c r="L35" s="774"/>
      <c r="M35" s="774"/>
      <c r="N35" s="775"/>
      <c r="O35" s="773"/>
      <c r="P35" s="776"/>
      <c r="Q35" s="764"/>
    </row>
    <row r="36" spans="1:17" s="748" customFormat="1" ht="12.75" hidden="1" customHeight="1" x14ac:dyDescent="0.2">
      <c r="A36" s="738">
        <v>0</v>
      </c>
      <c r="B36" s="739">
        <v>0</v>
      </c>
      <c r="C36" s="740">
        <v>0</v>
      </c>
      <c r="D36" s="769">
        <v>301014610</v>
      </c>
      <c r="E36" s="845" t="s">
        <v>7250</v>
      </c>
      <c r="F36" s="740">
        <v>0</v>
      </c>
      <c r="G36" s="739">
        <v>0</v>
      </c>
      <c r="H36" s="743">
        <v>0</v>
      </c>
      <c r="I36" s="744">
        <v>0</v>
      </c>
      <c r="J36" s="773"/>
      <c r="K36" s="1969"/>
      <c r="L36" s="774"/>
      <c r="M36" s="774"/>
      <c r="N36" s="775"/>
      <c r="O36" s="773"/>
      <c r="P36" s="776"/>
      <c r="Q36" s="764"/>
    </row>
    <row r="37" spans="1:17" s="748" customFormat="1" ht="12.75" hidden="1" customHeight="1" x14ac:dyDescent="0.2">
      <c r="A37" s="738">
        <v>0</v>
      </c>
      <c r="B37" s="739">
        <v>0</v>
      </c>
      <c r="C37" s="740">
        <v>0</v>
      </c>
      <c r="D37" s="769">
        <v>301014611</v>
      </c>
      <c r="E37" s="770" t="s">
        <v>7251</v>
      </c>
      <c r="F37" s="740">
        <v>0</v>
      </c>
      <c r="G37" s="739">
        <v>0</v>
      </c>
      <c r="H37" s="743">
        <v>0</v>
      </c>
      <c r="I37" s="744">
        <v>0</v>
      </c>
      <c r="J37" s="773"/>
      <c r="K37" s="1969"/>
      <c r="L37" s="774"/>
      <c r="M37" s="774"/>
      <c r="N37" s="775"/>
      <c r="O37" s="773"/>
      <c r="P37" s="776"/>
      <c r="Q37" s="764"/>
    </row>
    <row r="38" spans="1:17" s="748" customFormat="1" ht="12.75" hidden="1" customHeight="1" x14ac:dyDescent="0.2">
      <c r="A38" s="738">
        <v>0</v>
      </c>
      <c r="B38" s="739">
        <v>0</v>
      </c>
      <c r="C38" s="740">
        <v>0</v>
      </c>
      <c r="D38" s="769">
        <v>301014618</v>
      </c>
      <c r="E38" s="770" t="s">
        <v>2736</v>
      </c>
      <c r="F38" s="740">
        <v>0</v>
      </c>
      <c r="G38" s="739">
        <v>0</v>
      </c>
      <c r="H38" s="743">
        <v>0</v>
      </c>
      <c r="I38" s="744">
        <v>0</v>
      </c>
      <c r="J38" s="773"/>
      <c r="K38" s="1969"/>
      <c r="L38" s="774"/>
      <c r="M38" s="774"/>
      <c r="N38" s="775"/>
      <c r="O38" s="773"/>
      <c r="P38" s="776"/>
      <c r="Q38" s="764"/>
    </row>
    <row r="39" spans="1:17" s="748" customFormat="1" ht="12.75" hidden="1" customHeight="1" x14ac:dyDescent="0.2">
      <c r="A39" s="738">
        <v>0</v>
      </c>
      <c r="B39" s="739">
        <v>0</v>
      </c>
      <c r="C39" s="740">
        <v>0</v>
      </c>
      <c r="D39" s="769">
        <v>301014619</v>
      </c>
      <c r="E39" s="770" t="s">
        <v>7252</v>
      </c>
      <c r="F39" s="740">
        <v>0</v>
      </c>
      <c r="G39" s="739">
        <v>0</v>
      </c>
      <c r="H39" s="743">
        <v>0</v>
      </c>
      <c r="I39" s="744">
        <v>0</v>
      </c>
      <c r="J39" s="773"/>
      <c r="K39" s="1969"/>
      <c r="L39" s="774"/>
      <c r="M39" s="774"/>
      <c r="N39" s="775"/>
      <c r="O39" s="773"/>
      <c r="P39" s="776"/>
      <c r="Q39" s="764"/>
    </row>
    <row r="40" spans="1:17" s="798" customFormat="1" hidden="1" x14ac:dyDescent="0.25">
      <c r="A40" s="800">
        <v>0</v>
      </c>
      <c r="B40" s="801">
        <v>0</v>
      </c>
      <c r="C40" s="802">
        <v>0</v>
      </c>
      <c r="D40" s="846"/>
      <c r="E40" s="847" t="s">
        <v>7255</v>
      </c>
      <c r="F40" s="802">
        <v>0</v>
      </c>
      <c r="G40" s="848">
        <v>0</v>
      </c>
      <c r="H40" s="848">
        <v>0</v>
      </c>
      <c r="I40" s="849">
        <v>0</v>
      </c>
      <c r="J40" s="850">
        <v>0</v>
      </c>
      <c r="K40" s="1972">
        <v>0</v>
      </c>
      <c r="L40" s="851">
        <v>0</v>
      </c>
      <c r="M40" s="851">
        <v>0</v>
      </c>
      <c r="N40" s="852">
        <v>0</v>
      </c>
      <c r="O40" s="850">
        <v>0</v>
      </c>
      <c r="P40" s="810"/>
      <c r="Q40" s="797"/>
    </row>
    <row r="41" spans="1:17" x14ac:dyDescent="0.2">
      <c r="A41" s="838"/>
      <c r="B41" s="853"/>
      <c r="C41" s="853"/>
      <c r="D41" s="854"/>
      <c r="E41" s="855"/>
      <c r="F41" s="856"/>
      <c r="G41" s="857"/>
      <c r="I41" s="859"/>
      <c r="J41" s="860"/>
      <c r="K41" s="1973"/>
      <c r="L41" s="861"/>
      <c r="M41" s="861"/>
      <c r="N41" s="862"/>
      <c r="O41" s="860"/>
      <c r="P41" s="810"/>
      <c r="Q41" s="797"/>
    </row>
    <row r="42" spans="1:17" s="798" customFormat="1" ht="13.5" thickBot="1" x14ac:dyDescent="0.3">
      <c r="A42" s="864">
        <v>8100</v>
      </c>
      <c r="B42" s="865">
        <v>0</v>
      </c>
      <c r="C42" s="866">
        <v>12385.5</v>
      </c>
      <c r="D42" s="867"/>
      <c r="E42" s="868" t="s">
        <v>8</v>
      </c>
      <c r="F42" s="869">
        <v>8100</v>
      </c>
      <c r="G42" s="870">
        <v>11562.54</v>
      </c>
      <c r="H42" s="871">
        <v>3462.54</v>
      </c>
      <c r="I42" s="872">
        <v>3600</v>
      </c>
      <c r="J42" s="869">
        <v>11700</v>
      </c>
      <c r="K42" s="1974">
        <v>8100</v>
      </c>
      <c r="L42" s="870">
        <v>0</v>
      </c>
      <c r="M42" s="870">
        <v>0</v>
      </c>
      <c r="N42" s="871">
        <v>0</v>
      </c>
      <c r="O42" s="869">
        <v>8100</v>
      </c>
      <c r="P42" s="873"/>
      <c r="Q42" s="874"/>
    </row>
    <row r="43" spans="1:17" x14ac:dyDescent="0.2">
      <c r="A43" s="875">
        <v>0</v>
      </c>
      <c r="B43" s="875">
        <v>0</v>
      </c>
      <c r="C43" s="863">
        <v>0</v>
      </c>
      <c r="D43" s="876"/>
      <c r="F43" s="687">
        <v>0</v>
      </c>
      <c r="G43" s="858">
        <v>0</v>
      </c>
      <c r="H43" s="858">
        <v>0</v>
      </c>
      <c r="I43" s="858">
        <v>0</v>
      </c>
      <c r="P43" s="863"/>
    </row>
    <row r="44" spans="1:17" ht="15" x14ac:dyDescent="0.3">
      <c r="D44" s="876"/>
      <c r="G44" s="844"/>
      <c r="H44" s="877"/>
      <c r="I44" s="877"/>
      <c r="J44" s="877"/>
      <c r="K44" s="877"/>
      <c r="L44" s="877"/>
      <c r="M44" s="877"/>
      <c r="N44" s="877"/>
      <c r="O44" s="877"/>
      <c r="P44" s="863"/>
    </row>
    <row r="45" spans="1:17" ht="15" x14ac:dyDescent="0.3">
      <c r="D45" s="876"/>
      <c r="G45" s="844"/>
      <c r="H45" s="877"/>
      <c r="I45" s="877"/>
      <c r="J45" s="877"/>
      <c r="K45" s="877"/>
      <c r="L45" s="877"/>
      <c r="M45" s="877"/>
      <c r="N45" s="877"/>
      <c r="O45" s="877"/>
      <c r="P45" s="863"/>
    </row>
    <row r="46" spans="1:17" ht="15" x14ac:dyDescent="0.3">
      <c r="D46" s="876"/>
      <c r="G46" s="844"/>
      <c r="H46" s="877"/>
      <c r="I46" s="877"/>
      <c r="J46" s="877"/>
      <c r="K46" s="877"/>
      <c r="L46" s="877"/>
      <c r="M46" s="877"/>
      <c r="N46" s="877"/>
      <c r="O46" s="877"/>
      <c r="P46" s="863"/>
    </row>
    <row r="47" spans="1:17" x14ac:dyDescent="0.2">
      <c r="D47" s="876"/>
      <c r="G47" s="878"/>
      <c r="H47" s="875"/>
      <c r="I47" s="878"/>
      <c r="J47" s="878"/>
      <c r="K47" s="878"/>
      <c r="L47" s="878"/>
      <c r="M47" s="878"/>
      <c r="N47" s="878"/>
      <c r="O47" s="878"/>
      <c r="P47" s="863"/>
    </row>
    <row r="48" spans="1:17" s="858" customFormat="1" x14ac:dyDescent="0.2">
      <c r="A48" s="863"/>
      <c r="B48" s="863"/>
      <c r="C48" s="863"/>
      <c r="D48" s="876"/>
      <c r="E48" s="863"/>
      <c r="F48" s="687"/>
      <c r="Q48" s="863"/>
    </row>
    <row r="49" spans="1:17" s="858" customFormat="1" x14ac:dyDescent="0.2">
      <c r="A49" s="863"/>
      <c r="B49" s="863"/>
      <c r="C49" s="863"/>
      <c r="D49" s="876"/>
      <c r="E49" s="863"/>
      <c r="F49" s="687"/>
      <c r="Q49" s="863"/>
    </row>
    <row r="50" spans="1:17" s="858" customFormat="1" x14ac:dyDescent="0.2">
      <c r="A50" s="863"/>
      <c r="B50" s="863"/>
      <c r="C50" s="863"/>
      <c r="D50" s="876"/>
      <c r="E50" s="863"/>
      <c r="F50" s="687"/>
      <c r="Q50" s="863"/>
    </row>
    <row r="51" spans="1:17" s="858" customFormat="1" x14ac:dyDescent="0.2">
      <c r="A51" s="863"/>
      <c r="B51" s="863"/>
      <c r="C51" s="863"/>
      <c r="D51" s="876"/>
      <c r="E51" s="863"/>
      <c r="F51" s="687"/>
      <c r="Q51" s="863"/>
    </row>
    <row r="52" spans="1:17" s="858" customFormat="1" x14ac:dyDescent="0.2">
      <c r="A52" s="863"/>
      <c r="B52" s="863"/>
      <c r="C52" s="863"/>
      <c r="D52" s="876"/>
      <c r="E52" s="863"/>
      <c r="F52" s="687"/>
      <c r="Q52" s="863"/>
    </row>
    <row r="53" spans="1:17" s="858" customFormat="1" x14ac:dyDescent="0.2">
      <c r="A53" s="863"/>
      <c r="B53" s="863"/>
      <c r="C53" s="863"/>
      <c r="D53" s="876"/>
      <c r="E53" s="863"/>
      <c r="F53" s="687"/>
      <c r="Q53" s="863"/>
    </row>
    <row r="54" spans="1:17" s="858" customFormat="1" x14ac:dyDescent="0.2">
      <c r="A54" s="863"/>
      <c r="B54" s="863"/>
      <c r="C54" s="863"/>
      <c r="D54" s="876"/>
      <c r="E54" s="863"/>
      <c r="F54" s="687"/>
      <c r="Q54" s="863"/>
    </row>
    <row r="55" spans="1:17" s="858" customFormat="1" x14ac:dyDescent="0.2">
      <c r="A55" s="863"/>
      <c r="B55" s="863"/>
      <c r="C55" s="863"/>
      <c r="D55" s="876"/>
      <c r="E55" s="863"/>
      <c r="F55" s="687"/>
      <c r="Q55" s="863"/>
    </row>
    <row r="56" spans="1:17" s="858" customFormat="1" x14ac:dyDescent="0.2">
      <c r="A56" s="863"/>
      <c r="B56" s="863"/>
      <c r="C56" s="863"/>
      <c r="D56" s="876"/>
      <c r="E56" s="863"/>
      <c r="F56" s="687"/>
      <c r="Q56" s="863"/>
    </row>
    <row r="57" spans="1:17" s="858" customFormat="1" x14ac:dyDescent="0.2">
      <c r="A57" s="863"/>
      <c r="B57" s="863"/>
      <c r="C57" s="863"/>
      <c r="D57" s="876"/>
      <c r="E57" s="863"/>
      <c r="F57" s="687"/>
      <c r="Q57" s="863"/>
    </row>
  </sheetData>
  <mergeCells count="1">
    <mergeCell ref="C1:Q1"/>
  </mergeCells>
  <conditionalFormatting sqref="H25 H23">
    <cfRule type="cellIs" dxfId="90" priority="6" stopIfTrue="1" operator="notBetween">
      <formula>-999</formula>
      <formula>999</formula>
    </cfRule>
  </conditionalFormatting>
  <conditionalFormatting sqref="H10">
    <cfRule type="cellIs" dxfId="89" priority="5" stopIfTrue="1" operator="notBetween">
      <formula>-999</formula>
      <formula>999</formula>
    </cfRule>
  </conditionalFormatting>
  <conditionalFormatting sqref="H6:H8 H16:H21">
    <cfRule type="cellIs" dxfId="88" priority="4" stopIfTrue="1" operator="notBetween">
      <formula>-999</formula>
      <formula>999</formula>
    </cfRule>
  </conditionalFormatting>
  <conditionalFormatting sqref="H11:H13">
    <cfRule type="cellIs" dxfId="87" priority="3" stopIfTrue="1" operator="notBetween">
      <formula>-999</formula>
      <formula>999</formula>
    </cfRule>
  </conditionalFormatting>
  <conditionalFormatting sqref="H27:H29">
    <cfRule type="cellIs" dxfId="86" priority="2" stopIfTrue="1" operator="notBetween">
      <formula>-999</formula>
      <formula>999</formula>
    </cfRule>
  </conditionalFormatting>
  <conditionalFormatting sqref="H35:H39">
    <cfRule type="cellIs" dxfId="85" priority="1" stopIfTrue="1" operator="notBetween">
      <formula>-999</formula>
      <formula>999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scale="56" fitToHeight="0" orientation="landscape" r:id="rId1"/>
  <headerFooter>
    <oddFooter>&amp;C&amp;Z&amp;F\&amp;A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7"/>
  <sheetViews>
    <sheetView zoomScale="80" zoomScaleNormal="80" workbookViewId="0">
      <pane ySplit="4" topLeftCell="A17" activePane="bottomLeft" state="frozen"/>
      <selection activeCell="K26" sqref="K26"/>
      <selection pane="bottomLeft" activeCell="O19" sqref="O19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8" s="687" customFormat="1" ht="19.5" customHeight="1" thickBot="1" x14ac:dyDescent="0.25">
      <c r="A1" s="685"/>
      <c r="B1" s="686"/>
      <c r="C1" s="2007" t="s">
        <v>7228</v>
      </c>
      <c r="D1" s="2008"/>
      <c r="E1" s="2008"/>
      <c r="F1" s="2008"/>
      <c r="G1" s="2008"/>
      <c r="H1" s="2008"/>
      <c r="I1" s="2008"/>
      <c r="J1" s="2008"/>
      <c r="K1" s="2008"/>
      <c r="L1" s="2008"/>
      <c r="M1" s="2008"/>
      <c r="N1" s="2008"/>
      <c r="O1" s="2008"/>
      <c r="P1" s="2008"/>
      <c r="Q1" s="2009"/>
    </row>
    <row r="2" spans="1:18" s="687" customFormat="1" ht="20.100000000000001" customHeight="1" thickBot="1" x14ac:dyDescent="0.3">
      <c r="A2" s="688"/>
      <c r="B2" s="689"/>
      <c r="C2" s="690" t="s">
        <v>22</v>
      </c>
      <c r="D2" s="691">
        <v>30201</v>
      </c>
      <c r="E2" s="692" t="s">
        <v>2954</v>
      </c>
      <c r="F2" s="693"/>
      <c r="G2" s="694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8" s="711" customFormat="1" ht="42" customHeight="1" x14ac:dyDescent="0.2">
      <c r="A3" s="697" t="s">
        <v>7214</v>
      </c>
      <c r="B3" s="698" t="s">
        <v>7215</v>
      </c>
      <c r="C3" s="699" t="s">
        <v>7216</v>
      </c>
      <c r="D3" s="700" t="s">
        <v>6256</v>
      </c>
      <c r="E3" s="701" t="s">
        <v>3020</v>
      </c>
      <c r="F3" s="702" t="s">
        <v>7218</v>
      </c>
      <c r="G3" s="593" t="s">
        <v>7219</v>
      </c>
      <c r="H3" s="703" t="s">
        <v>7220</v>
      </c>
      <c r="I3" s="704" t="s">
        <v>7221</v>
      </c>
      <c r="J3" s="705" t="s">
        <v>7222</v>
      </c>
      <c r="K3" s="87" t="s">
        <v>2886</v>
      </c>
      <c r="L3" s="706" t="s">
        <v>7223</v>
      </c>
      <c r="M3" s="707" t="s">
        <v>7224</v>
      </c>
      <c r="N3" s="708" t="s">
        <v>7225</v>
      </c>
      <c r="O3" s="77" t="s">
        <v>10784</v>
      </c>
      <c r="P3" s="903" t="s">
        <v>7229</v>
      </c>
      <c r="Q3" s="710" t="s">
        <v>7230</v>
      </c>
    </row>
    <row r="4" spans="1:18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904"/>
      <c r="F4" s="720" t="s">
        <v>0</v>
      </c>
      <c r="G4" s="905" t="s">
        <v>0</v>
      </c>
      <c r="H4" s="905" t="s">
        <v>0</v>
      </c>
      <c r="I4" s="719" t="s">
        <v>0</v>
      </c>
      <c r="J4" s="720" t="s">
        <v>0</v>
      </c>
      <c r="K4" s="1965" t="s">
        <v>0</v>
      </c>
      <c r="L4" s="721" t="s">
        <v>0</v>
      </c>
      <c r="M4" s="721" t="s">
        <v>0</v>
      </c>
      <c r="N4" s="608" t="s">
        <v>0</v>
      </c>
      <c r="O4" s="609" t="s">
        <v>0</v>
      </c>
      <c r="P4" s="906"/>
      <c r="Q4" s="723"/>
    </row>
    <row r="5" spans="1:18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730"/>
      <c r="H5" s="731"/>
      <c r="I5" s="732"/>
      <c r="J5" s="729"/>
      <c r="K5" s="1966"/>
      <c r="L5" s="733"/>
      <c r="M5" s="733"/>
      <c r="N5" s="734"/>
      <c r="O5" s="726"/>
      <c r="P5" s="735"/>
      <c r="Q5" s="736"/>
    </row>
    <row r="6" spans="1:18" s="748" customFormat="1" x14ac:dyDescent="0.2">
      <c r="A6" s="738">
        <v>53194</v>
      </c>
      <c r="B6" s="739">
        <v>0</v>
      </c>
      <c r="C6" s="740">
        <v>83055.39</v>
      </c>
      <c r="D6" s="741">
        <v>302010100</v>
      </c>
      <c r="E6" s="742" t="s">
        <v>2</v>
      </c>
      <c r="F6" s="740">
        <v>58400</v>
      </c>
      <c r="G6" s="739">
        <v>29651.439999999999</v>
      </c>
      <c r="H6" s="743">
        <v>-28748.560000000001</v>
      </c>
      <c r="I6" s="744">
        <v>1000</v>
      </c>
      <c r="J6" s="740">
        <v>59400</v>
      </c>
      <c r="K6" s="1967">
        <v>58400</v>
      </c>
      <c r="L6" s="745"/>
      <c r="M6" s="745"/>
      <c r="N6" s="744"/>
      <c r="O6" s="740">
        <f>SUM(K6:N6)</f>
        <v>58400</v>
      </c>
      <c r="P6" s="746"/>
      <c r="Q6" s="747"/>
    </row>
    <row r="7" spans="1:18" s="748" customFormat="1" x14ac:dyDescent="0.2">
      <c r="A7" s="738">
        <v>500</v>
      </c>
      <c r="B7" s="739">
        <v>0</v>
      </c>
      <c r="C7" s="740">
        <v>0</v>
      </c>
      <c r="D7" s="741">
        <v>302010150</v>
      </c>
      <c r="E7" s="742" t="s">
        <v>2846</v>
      </c>
      <c r="F7" s="740">
        <v>500</v>
      </c>
      <c r="G7" s="739">
        <v>0</v>
      </c>
      <c r="H7" s="743">
        <v>-500</v>
      </c>
      <c r="I7" s="744">
        <v>-500</v>
      </c>
      <c r="J7" s="740">
        <v>0</v>
      </c>
      <c r="K7" s="1967">
        <v>500</v>
      </c>
      <c r="L7" s="745"/>
      <c r="M7" s="745"/>
      <c r="N7" s="744"/>
      <c r="O7" s="740">
        <f t="shared" ref="O7:O11" si="0">SUM(K7:N7)</f>
        <v>500</v>
      </c>
      <c r="P7" s="746"/>
      <c r="Q7" s="747"/>
    </row>
    <row r="8" spans="1:18" s="748" customFormat="1" ht="12.75" customHeight="1" x14ac:dyDescent="0.25">
      <c r="A8" s="738">
        <v>0</v>
      </c>
      <c r="B8" s="739">
        <v>0</v>
      </c>
      <c r="C8" s="740">
        <v>0</v>
      </c>
      <c r="D8" s="762">
        <v>302010200</v>
      </c>
      <c r="E8" s="765" t="s">
        <v>2847</v>
      </c>
      <c r="F8" s="740">
        <v>0</v>
      </c>
      <c r="G8" s="739">
        <v>0</v>
      </c>
      <c r="H8" s="743">
        <v>0</v>
      </c>
      <c r="I8" s="744">
        <v>0</v>
      </c>
      <c r="J8" s="740">
        <v>0</v>
      </c>
      <c r="K8" s="1967">
        <v>0</v>
      </c>
      <c r="L8" s="745"/>
      <c r="M8" s="745"/>
      <c r="N8" s="744"/>
      <c r="O8" s="740">
        <f t="shared" si="0"/>
        <v>0</v>
      </c>
      <c r="P8" s="746"/>
      <c r="Q8" s="764"/>
    </row>
    <row r="9" spans="1:18" s="748" customFormat="1" ht="12.75" customHeight="1" x14ac:dyDescent="0.2">
      <c r="A9" s="738">
        <v>49200</v>
      </c>
      <c r="B9" s="739">
        <v>0</v>
      </c>
      <c r="C9" s="740">
        <v>46486.14</v>
      </c>
      <c r="D9" s="769">
        <v>302010770</v>
      </c>
      <c r="E9" s="770" t="s">
        <v>7283</v>
      </c>
      <c r="F9" s="740">
        <v>49200</v>
      </c>
      <c r="G9" s="739">
        <v>23269.5</v>
      </c>
      <c r="H9" s="743">
        <v>-25930.5</v>
      </c>
      <c r="I9" s="744">
        <v>-2600</v>
      </c>
      <c r="J9" s="740">
        <v>46600</v>
      </c>
      <c r="K9" s="1967">
        <v>49200</v>
      </c>
      <c r="L9" s="745"/>
      <c r="M9" s="745"/>
      <c r="N9" s="744"/>
      <c r="O9" s="740">
        <f t="shared" si="0"/>
        <v>49200</v>
      </c>
      <c r="P9" s="746"/>
      <c r="Q9" s="747"/>
    </row>
    <row r="10" spans="1:18" s="748" customFormat="1" ht="12.75" customHeight="1" x14ac:dyDescent="0.2">
      <c r="A10" s="738">
        <v>123500</v>
      </c>
      <c r="B10" s="739">
        <v>0</v>
      </c>
      <c r="C10" s="740">
        <v>121204.38</v>
      </c>
      <c r="D10" s="769">
        <v>302010771</v>
      </c>
      <c r="E10" s="770" t="s">
        <v>7284</v>
      </c>
      <c r="F10" s="740">
        <v>123500</v>
      </c>
      <c r="G10" s="739">
        <v>61898.52</v>
      </c>
      <c r="H10" s="743">
        <v>-61601.48</v>
      </c>
      <c r="I10" s="744">
        <v>300</v>
      </c>
      <c r="J10" s="740">
        <v>123800</v>
      </c>
      <c r="K10" s="1967">
        <v>123500</v>
      </c>
      <c r="L10" s="745"/>
      <c r="M10" s="745"/>
      <c r="N10" s="744"/>
      <c r="O10" s="740">
        <f t="shared" si="0"/>
        <v>123500</v>
      </c>
      <c r="P10" s="746"/>
      <c r="Q10" s="747"/>
    </row>
    <row r="11" spans="1:18" s="748" customFormat="1" ht="12.75" customHeight="1" x14ac:dyDescent="0.2">
      <c r="A11" s="738">
        <v>1100</v>
      </c>
      <c r="B11" s="739">
        <v>0</v>
      </c>
      <c r="C11" s="740">
        <v>1020</v>
      </c>
      <c r="D11" s="908">
        <v>302010772</v>
      </c>
      <c r="E11" s="770" t="s">
        <v>7285</v>
      </c>
      <c r="F11" s="740">
        <v>1100</v>
      </c>
      <c r="G11" s="739">
        <v>160</v>
      </c>
      <c r="H11" s="743">
        <v>-940</v>
      </c>
      <c r="I11" s="744">
        <v>0</v>
      </c>
      <c r="J11" s="740">
        <v>1100</v>
      </c>
      <c r="K11" s="1967">
        <v>1100</v>
      </c>
      <c r="L11" s="745"/>
      <c r="M11" s="745"/>
      <c r="N11" s="744"/>
      <c r="O11" s="740">
        <f t="shared" si="0"/>
        <v>1100</v>
      </c>
      <c r="P11" s="746"/>
      <c r="Q11" s="747"/>
    </row>
    <row r="12" spans="1:18" s="760" customFormat="1" x14ac:dyDescent="0.25">
      <c r="A12" s="749">
        <v>227494</v>
      </c>
      <c r="B12" s="750">
        <v>0</v>
      </c>
      <c r="C12" s="751">
        <v>251765.91</v>
      </c>
      <c r="D12" s="909"/>
      <c r="E12" s="910" t="s">
        <v>7231</v>
      </c>
      <c r="F12" s="751">
        <v>232700</v>
      </c>
      <c r="G12" s="754">
        <v>114979.45999999999</v>
      </c>
      <c r="H12" s="754">
        <v>-117720.54000000001</v>
      </c>
      <c r="I12" s="755">
        <v>-1800</v>
      </c>
      <c r="J12" s="751">
        <v>230900</v>
      </c>
      <c r="K12" s="1977">
        <v>232700</v>
      </c>
      <c r="L12" s="754">
        <v>0</v>
      </c>
      <c r="M12" s="754">
        <v>0</v>
      </c>
      <c r="N12" s="756">
        <f>SUM(N4:N11)</f>
        <v>0</v>
      </c>
      <c r="O12" s="751">
        <f>SUM(O6:O11)</f>
        <v>232700</v>
      </c>
      <c r="P12" s="757"/>
      <c r="Q12" s="758"/>
      <c r="R12" s="759"/>
    </row>
    <row r="13" spans="1:18" s="748" customFormat="1" ht="12.75" customHeight="1" x14ac:dyDescent="0.2">
      <c r="A13" s="738"/>
      <c r="B13" s="739"/>
      <c r="C13" s="740"/>
      <c r="D13" s="741"/>
      <c r="E13" s="742"/>
      <c r="F13" s="740"/>
      <c r="G13" s="739"/>
      <c r="H13" s="743"/>
      <c r="I13" s="761"/>
      <c r="J13" s="740"/>
      <c r="K13" s="1967"/>
      <c r="L13" s="745"/>
      <c r="M13" s="745"/>
      <c r="N13" s="744"/>
      <c r="O13" s="740"/>
      <c r="P13" s="746"/>
      <c r="Q13" s="747"/>
    </row>
    <row r="14" spans="1:18" s="748" customFormat="1" ht="12.75" customHeight="1" x14ac:dyDescent="0.25">
      <c r="A14" s="738">
        <v>0</v>
      </c>
      <c r="B14" s="739">
        <v>0</v>
      </c>
      <c r="C14" s="740">
        <v>432.01</v>
      </c>
      <c r="D14" s="762">
        <v>302010101</v>
      </c>
      <c r="E14" s="763" t="s">
        <v>7232</v>
      </c>
      <c r="F14" s="740">
        <v>0</v>
      </c>
      <c r="G14" s="739">
        <v>0</v>
      </c>
      <c r="H14" s="743">
        <v>0</v>
      </c>
      <c r="I14" s="744">
        <v>0</v>
      </c>
      <c r="J14" s="740">
        <v>0</v>
      </c>
      <c r="K14" s="1967">
        <v>0</v>
      </c>
      <c r="L14" s="745"/>
      <c r="M14" s="745"/>
      <c r="N14" s="744"/>
      <c r="O14" s="740">
        <v>0</v>
      </c>
      <c r="P14" s="746"/>
      <c r="Q14" s="764"/>
    </row>
    <row r="15" spans="1:18" s="748" customFormat="1" ht="12.75" customHeight="1" x14ac:dyDescent="0.25">
      <c r="A15" s="738">
        <v>0</v>
      </c>
      <c r="B15" s="739">
        <v>0</v>
      </c>
      <c r="C15" s="740">
        <v>0</v>
      </c>
      <c r="D15" s="762">
        <v>302010102</v>
      </c>
      <c r="E15" s="763" t="s">
        <v>3042</v>
      </c>
      <c r="F15" s="740">
        <v>0</v>
      </c>
      <c r="G15" s="739">
        <v>0</v>
      </c>
      <c r="H15" s="743">
        <v>0</v>
      </c>
      <c r="I15" s="744">
        <v>0</v>
      </c>
      <c r="J15" s="740">
        <v>0</v>
      </c>
      <c r="K15" s="1967">
        <v>0</v>
      </c>
      <c r="L15" s="745"/>
      <c r="M15" s="745"/>
      <c r="N15" s="744"/>
      <c r="O15" s="740">
        <v>0</v>
      </c>
      <c r="P15" s="746"/>
      <c r="Q15" s="764"/>
    </row>
    <row r="16" spans="1:18" s="748" customFormat="1" ht="12.75" customHeight="1" x14ac:dyDescent="0.25">
      <c r="A16" s="738">
        <v>0</v>
      </c>
      <c r="B16" s="739">
        <v>0</v>
      </c>
      <c r="C16" s="740">
        <v>7152.86</v>
      </c>
      <c r="D16" s="762">
        <v>302010120</v>
      </c>
      <c r="E16" s="765" t="s">
        <v>7233</v>
      </c>
      <c r="F16" s="740">
        <v>0</v>
      </c>
      <c r="G16" s="739">
        <v>0</v>
      </c>
      <c r="H16" s="743">
        <v>0</v>
      </c>
      <c r="I16" s="744">
        <v>0</v>
      </c>
      <c r="J16" s="740">
        <v>0</v>
      </c>
      <c r="K16" s="1967">
        <v>0</v>
      </c>
      <c r="L16" s="745"/>
      <c r="M16" s="745"/>
      <c r="N16" s="744"/>
      <c r="O16" s="740">
        <v>0</v>
      </c>
      <c r="P16" s="746"/>
      <c r="Q16" s="764"/>
    </row>
    <row r="17" spans="1:18" s="760" customFormat="1" x14ac:dyDescent="0.25">
      <c r="A17" s="749">
        <v>227494</v>
      </c>
      <c r="B17" s="750">
        <v>0</v>
      </c>
      <c r="C17" s="751">
        <v>259350.78</v>
      </c>
      <c r="D17" s="752"/>
      <c r="E17" s="753" t="s">
        <v>7234</v>
      </c>
      <c r="F17" s="751">
        <v>232700</v>
      </c>
      <c r="G17" s="754">
        <v>114979.45999999999</v>
      </c>
      <c r="H17" s="754">
        <v>-117720.54000000001</v>
      </c>
      <c r="I17" s="755">
        <v>-1800</v>
      </c>
      <c r="J17" s="751">
        <v>230900</v>
      </c>
      <c r="K17" s="1977">
        <v>232700</v>
      </c>
      <c r="L17" s="754">
        <v>0</v>
      </c>
      <c r="M17" s="754">
        <v>0</v>
      </c>
      <c r="N17" s="756">
        <f>SUM(N12:N16)</f>
        <v>0</v>
      </c>
      <c r="O17" s="751">
        <f>SUM(O12:O16)</f>
        <v>232700</v>
      </c>
      <c r="P17" s="757"/>
      <c r="Q17" s="758"/>
      <c r="R17" s="759"/>
    </row>
    <row r="18" spans="1:18" s="737" customFormat="1" ht="12.75" customHeight="1" x14ac:dyDescent="0.25">
      <c r="A18" s="735"/>
      <c r="B18" s="734"/>
      <c r="C18" s="729"/>
      <c r="D18" s="766"/>
      <c r="E18" s="767"/>
      <c r="F18" s="729"/>
      <c r="G18" s="730"/>
      <c r="H18" s="731"/>
      <c r="I18" s="768"/>
      <c r="J18" s="729"/>
      <c r="K18" s="1978"/>
      <c r="L18" s="730"/>
      <c r="M18" s="730"/>
      <c r="N18" s="734"/>
      <c r="O18" s="729"/>
      <c r="P18" s="735"/>
      <c r="Q18" s="736"/>
    </row>
    <row r="19" spans="1:18" s="748" customFormat="1" x14ac:dyDescent="0.2">
      <c r="A19" s="738">
        <v>700</v>
      </c>
      <c r="B19" s="739">
        <v>0</v>
      </c>
      <c r="C19" s="740">
        <v>2035.83</v>
      </c>
      <c r="D19" s="908">
        <v>302010776</v>
      </c>
      <c r="E19" s="770" t="s">
        <v>7286</v>
      </c>
      <c r="F19" s="740">
        <v>700</v>
      </c>
      <c r="G19" s="739">
        <v>0</v>
      </c>
      <c r="H19" s="743">
        <v>-700</v>
      </c>
      <c r="I19" s="744">
        <v>0</v>
      </c>
      <c r="J19" s="740">
        <v>700</v>
      </c>
      <c r="K19" s="1967">
        <v>700</v>
      </c>
      <c r="L19" s="745"/>
      <c r="M19" s="745"/>
      <c r="N19" s="744"/>
      <c r="O19" s="740">
        <f>SUM(K19:N19)</f>
        <v>700</v>
      </c>
      <c r="P19" s="746"/>
      <c r="Q19" s="747"/>
    </row>
    <row r="20" spans="1:18" s="748" customFormat="1" x14ac:dyDescent="0.2">
      <c r="A20" s="738">
        <v>0</v>
      </c>
      <c r="B20" s="739">
        <v>0</v>
      </c>
      <c r="C20" s="740">
        <v>68.62</v>
      </c>
      <c r="D20" s="908">
        <v>302010800</v>
      </c>
      <c r="E20" s="770" t="s">
        <v>3</v>
      </c>
      <c r="F20" s="740">
        <v>0</v>
      </c>
      <c r="G20" s="739">
        <v>0</v>
      </c>
      <c r="H20" s="743">
        <v>0</v>
      </c>
      <c r="I20" s="744">
        <v>0</v>
      </c>
      <c r="J20" s="740">
        <v>0</v>
      </c>
      <c r="K20" s="1967">
        <v>0</v>
      </c>
      <c r="L20" s="745"/>
      <c r="M20" s="745"/>
      <c r="N20" s="744"/>
      <c r="O20" s="740">
        <f t="shared" ref="O20:O40" si="1">SUM(K20:N20)</f>
        <v>0</v>
      </c>
      <c r="P20" s="746"/>
      <c r="Q20" s="747"/>
    </row>
    <row r="21" spans="1:18" s="748" customFormat="1" x14ac:dyDescent="0.2">
      <c r="A21" s="738">
        <v>1000</v>
      </c>
      <c r="B21" s="739">
        <v>0</v>
      </c>
      <c r="C21" s="740">
        <v>689.4</v>
      </c>
      <c r="D21" s="908">
        <v>302010930</v>
      </c>
      <c r="E21" s="770" t="s">
        <v>6212</v>
      </c>
      <c r="F21" s="740">
        <v>1000</v>
      </c>
      <c r="G21" s="739">
        <v>13.4</v>
      </c>
      <c r="H21" s="743">
        <v>-986.6</v>
      </c>
      <c r="I21" s="744">
        <v>0</v>
      </c>
      <c r="J21" s="740">
        <v>1000</v>
      </c>
      <c r="K21" s="1967">
        <v>1000</v>
      </c>
      <c r="L21" s="745"/>
      <c r="M21" s="745"/>
      <c r="N21" s="744"/>
      <c r="O21" s="740">
        <f t="shared" si="1"/>
        <v>1000</v>
      </c>
      <c r="P21" s="746"/>
      <c r="Q21" s="747"/>
    </row>
    <row r="22" spans="1:18" s="748" customFormat="1" x14ac:dyDescent="0.2">
      <c r="A22" s="738">
        <v>300</v>
      </c>
      <c r="B22" s="739">
        <v>0</v>
      </c>
      <c r="C22" s="740">
        <v>99</v>
      </c>
      <c r="D22" s="911">
        <v>302010975</v>
      </c>
      <c r="E22" s="770" t="s">
        <v>7287</v>
      </c>
      <c r="F22" s="740">
        <v>300</v>
      </c>
      <c r="G22" s="739">
        <v>0</v>
      </c>
      <c r="H22" s="743">
        <v>-300</v>
      </c>
      <c r="I22" s="744">
        <v>0</v>
      </c>
      <c r="J22" s="740">
        <v>300</v>
      </c>
      <c r="K22" s="1967">
        <v>300</v>
      </c>
      <c r="L22" s="745"/>
      <c r="M22" s="745"/>
      <c r="N22" s="744"/>
      <c r="O22" s="740">
        <f t="shared" si="1"/>
        <v>300</v>
      </c>
      <c r="P22" s="746"/>
      <c r="Q22" s="747"/>
    </row>
    <row r="23" spans="1:18" s="748" customFormat="1" x14ac:dyDescent="0.2">
      <c r="A23" s="738">
        <v>600</v>
      </c>
      <c r="B23" s="739">
        <v>0</v>
      </c>
      <c r="C23" s="740">
        <v>426.05</v>
      </c>
      <c r="D23" s="908">
        <v>302011600</v>
      </c>
      <c r="E23" s="770" t="s">
        <v>7288</v>
      </c>
      <c r="F23" s="740">
        <v>600</v>
      </c>
      <c r="G23" s="739">
        <v>0</v>
      </c>
      <c r="H23" s="743">
        <v>-600</v>
      </c>
      <c r="I23" s="744">
        <v>0</v>
      </c>
      <c r="J23" s="740">
        <v>600</v>
      </c>
      <c r="K23" s="1967">
        <v>600</v>
      </c>
      <c r="L23" s="745"/>
      <c r="M23" s="745"/>
      <c r="N23" s="744"/>
      <c r="O23" s="740">
        <f t="shared" si="1"/>
        <v>600</v>
      </c>
      <c r="P23" s="746"/>
      <c r="Q23" s="747"/>
    </row>
    <row r="24" spans="1:18" s="748" customFormat="1" x14ac:dyDescent="0.2">
      <c r="A24" s="738">
        <v>400</v>
      </c>
      <c r="B24" s="739">
        <v>0</v>
      </c>
      <c r="C24" s="740">
        <v>199.98</v>
      </c>
      <c r="D24" s="908">
        <v>302012000</v>
      </c>
      <c r="E24" s="770" t="s">
        <v>2733</v>
      </c>
      <c r="F24" s="740">
        <v>400</v>
      </c>
      <c r="G24" s="739">
        <v>0</v>
      </c>
      <c r="H24" s="743">
        <v>-400</v>
      </c>
      <c r="I24" s="744">
        <v>0</v>
      </c>
      <c r="J24" s="740">
        <v>400</v>
      </c>
      <c r="K24" s="1967">
        <v>400</v>
      </c>
      <c r="L24" s="745"/>
      <c r="M24" s="745"/>
      <c r="N24" s="744"/>
      <c r="O24" s="740">
        <f t="shared" si="1"/>
        <v>400</v>
      </c>
      <c r="P24" s="746"/>
      <c r="Q24" s="747"/>
    </row>
    <row r="25" spans="1:18" s="748" customFormat="1" x14ac:dyDescent="0.2">
      <c r="A25" s="738">
        <v>500</v>
      </c>
      <c r="B25" s="739">
        <v>0</v>
      </c>
      <c r="C25" s="740">
        <v>40.83</v>
      </c>
      <c r="D25" s="908">
        <v>302012003</v>
      </c>
      <c r="E25" s="770" t="s">
        <v>2853</v>
      </c>
      <c r="F25" s="740">
        <v>500</v>
      </c>
      <c r="G25" s="739">
        <v>0</v>
      </c>
      <c r="H25" s="743">
        <v>-500</v>
      </c>
      <c r="I25" s="744">
        <v>0</v>
      </c>
      <c r="J25" s="740">
        <v>500</v>
      </c>
      <c r="K25" s="1967">
        <v>500</v>
      </c>
      <c r="L25" s="745"/>
      <c r="M25" s="745"/>
      <c r="N25" s="744"/>
      <c r="O25" s="740">
        <f t="shared" si="1"/>
        <v>500</v>
      </c>
      <c r="P25" s="746"/>
      <c r="Q25" s="747"/>
    </row>
    <row r="26" spans="1:18" s="748" customFormat="1" x14ac:dyDescent="0.2">
      <c r="A26" s="738">
        <v>7500</v>
      </c>
      <c r="B26" s="739">
        <v>0</v>
      </c>
      <c r="C26" s="740">
        <v>9085</v>
      </c>
      <c r="D26" s="908">
        <v>302012004</v>
      </c>
      <c r="E26" s="770" t="s">
        <v>5</v>
      </c>
      <c r="F26" s="740">
        <v>9500</v>
      </c>
      <c r="G26" s="739">
        <v>10448.15</v>
      </c>
      <c r="H26" s="743">
        <v>948.14999999999964</v>
      </c>
      <c r="I26" s="744">
        <v>1000</v>
      </c>
      <c r="J26" s="740">
        <v>10500</v>
      </c>
      <c r="K26" s="1967">
        <v>9500</v>
      </c>
      <c r="L26" s="745"/>
      <c r="M26" s="745"/>
      <c r="N26" s="744"/>
      <c r="O26" s="740">
        <f t="shared" si="1"/>
        <v>9500</v>
      </c>
      <c r="P26" s="746"/>
      <c r="Q26" s="747"/>
    </row>
    <row r="27" spans="1:18" s="748" customFormat="1" x14ac:dyDescent="0.2">
      <c r="A27" s="738">
        <v>700</v>
      </c>
      <c r="B27" s="739">
        <v>0</v>
      </c>
      <c r="C27" s="740">
        <v>70</v>
      </c>
      <c r="D27" s="908">
        <v>302012022</v>
      </c>
      <c r="E27" s="770" t="s">
        <v>6213</v>
      </c>
      <c r="F27" s="740">
        <v>200</v>
      </c>
      <c r="G27" s="739">
        <v>35</v>
      </c>
      <c r="H27" s="743">
        <v>-165</v>
      </c>
      <c r="I27" s="744">
        <v>0</v>
      </c>
      <c r="J27" s="740">
        <v>200</v>
      </c>
      <c r="K27" s="1967">
        <v>200</v>
      </c>
      <c r="L27" s="745"/>
      <c r="M27" s="745"/>
      <c r="N27" s="744"/>
      <c r="O27" s="740">
        <f t="shared" si="1"/>
        <v>200</v>
      </c>
      <c r="P27" s="746"/>
      <c r="Q27" s="747"/>
    </row>
    <row r="28" spans="1:18" s="748" customFormat="1" x14ac:dyDescent="0.2">
      <c r="A28" s="738">
        <v>0</v>
      </c>
      <c r="B28" s="739">
        <v>0</v>
      </c>
      <c r="C28" s="740">
        <v>56.25</v>
      </c>
      <c r="D28" s="908">
        <v>302012423</v>
      </c>
      <c r="E28" s="770" t="s">
        <v>6214</v>
      </c>
      <c r="F28" s="740">
        <v>0</v>
      </c>
      <c r="G28" s="739">
        <v>0</v>
      </c>
      <c r="H28" s="743">
        <v>0</v>
      </c>
      <c r="I28" s="744">
        <v>0</v>
      </c>
      <c r="J28" s="740">
        <v>0</v>
      </c>
      <c r="K28" s="1967">
        <v>0</v>
      </c>
      <c r="L28" s="745"/>
      <c r="M28" s="745"/>
      <c r="N28" s="744"/>
      <c r="O28" s="740">
        <f t="shared" si="1"/>
        <v>0</v>
      </c>
      <c r="P28" s="746"/>
      <c r="Q28" s="747"/>
    </row>
    <row r="29" spans="1:18" s="748" customFormat="1" x14ac:dyDescent="0.2">
      <c r="A29" s="738">
        <v>200</v>
      </c>
      <c r="B29" s="739">
        <v>0</v>
      </c>
      <c r="C29" s="740">
        <v>0</v>
      </c>
      <c r="D29" s="908">
        <v>302012429</v>
      </c>
      <c r="E29" s="770" t="s">
        <v>2735</v>
      </c>
      <c r="F29" s="740">
        <v>200</v>
      </c>
      <c r="G29" s="739">
        <v>0</v>
      </c>
      <c r="H29" s="743">
        <v>-200</v>
      </c>
      <c r="I29" s="744">
        <v>0</v>
      </c>
      <c r="J29" s="740">
        <v>200</v>
      </c>
      <c r="K29" s="1967">
        <v>200</v>
      </c>
      <c r="L29" s="745"/>
      <c r="M29" s="745"/>
      <c r="N29" s="744"/>
      <c r="O29" s="740">
        <f t="shared" si="1"/>
        <v>200</v>
      </c>
      <c r="P29" s="746"/>
      <c r="Q29" s="747"/>
    </row>
    <row r="30" spans="1:18" s="748" customFormat="1" x14ac:dyDescent="0.2">
      <c r="A30" s="738">
        <v>1400</v>
      </c>
      <c r="B30" s="739">
        <v>0</v>
      </c>
      <c r="C30" s="740">
        <v>417.98</v>
      </c>
      <c r="D30" s="908">
        <v>302012500</v>
      </c>
      <c r="E30" s="770" t="s">
        <v>6216</v>
      </c>
      <c r="F30" s="740">
        <v>1400</v>
      </c>
      <c r="G30" s="739">
        <v>0</v>
      </c>
      <c r="H30" s="743">
        <v>-1400</v>
      </c>
      <c r="I30" s="744">
        <v>0</v>
      </c>
      <c r="J30" s="740">
        <v>1400</v>
      </c>
      <c r="K30" s="1967">
        <v>1400</v>
      </c>
      <c r="L30" s="745"/>
      <c r="M30" s="745"/>
      <c r="N30" s="744"/>
      <c r="O30" s="740">
        <f t="shared" si="1"/>
        <v>1400</v>
      </c>
      <c r="P30" s="746"/>
      <c r="Q30" s="747"/>
    </row>
    <row r="31" spans="1:18" s="748" customFormat="1" x14ac:dyDescent="0.2">
      <c r="A31" s="738">
        <v>300</v>
      </c>
      <c r="B31" s="739">
        <v>0</v>
      </c>
      <c r="C31" s="740">
        <v>0</v>
      </c>
      <c r="D31" s="908">
        <v>302012524</v>
      </c>
      <c r="E31" s="770" t="s">
        <v>2737</v>
      </c>
      <c r="F31" s="740">
        <v>300</v>
      </c>
      <c r="G31" s="739">
        <v>0</v>
      </c>
      <c r="H31" s="743">
        <v>-300</v>
      </c>
      <c r="I31" s="744">
        <v>0</v>
      </c>
      <c r="J31" s="740">
        <v>300</v>
      </c>
      <c r="K31" s="1967">
        <v>300</v>
      </c>
      <c r="L31" s="745"/>
      <c r="M31" s="745"/>
      <c r="N31" s="744"/>
      <c r="O31" s="740">
        <f t="shared" si="1"/>
        <v>300</v>
      </c>
      <c r="P31" s="746"/>
      <c r="Q31" s="747"/>
    </row>
    <row r="32" spans="1:18" s="748" customFormat="1" x14ac:dyDescent="0.2">
      <c r="A32" s="738">
        <v>1000</v>
      </c>
      <c r="B32" s="739">
        <v>0</v>
      </c>
      <c r="C32" s="740">
        <v>545</v>
      </c>
      <c r="D32" s="908">
        <v>302012801</v>
      </c>
      <c r="E32" s="770" t="s">
        <v>7289</v>
      </c>
      <c r="F32" s="740">
        <v>1000</v>
      </c>
      <c r="G32" s="739">
        <v>545</v>
      </c>
      <c r="H32" s="743">
        <v>-455</v>
      </c>
      <c r="I32" s="744">
        <v>0</v>
      </c>
      <c r="J32" s="740">
        <v>1000</v>
      </c>
      <c r="K32" s="1967">
        <v>1000</v>
      </c>
      <c r="L32" s="745"/>
      <c r="M32" s="745"/>
      <c r="N32" s="744"/>
      <c r="O32" s="740">
        <f t="shared" si="1"/>
        <v>1000</v>
      </c>
      <c r="P32" s="746"/>
      <c r="Q32" s="747"/>
    </row>
    <row r="33" spans="1:18" s="748" customFormat="1" x14ac:dyDescent="0.2">
      <c r="A33" s="738">
        <v>3700</v>
      </c>
      <c r="B33" s="739">
        <v>0</v>
      </c>
      <c r="C33" s="740">
        <v>2018.75</v>
      </c>
      <c r="D33" s="908">
        <v>302012820</v>
      </c>
      <c r="E33" s="770" t="s">
        <v>7290</v>
      </c>
      <c r="F33" s="740">
        <v>3700</v>
      </c>
      <c r="G33" s="739">
        <v>0</v>
      </c>
      <c r="H33" s="743">
        <v>-3700</v>
      </c>
      <c r="I33" s="744">
        <v>0</v>
      </c>
      <c r="J33" s="740">
        <v>3700</v>
      </c>
      <c r="K33" s="1967">
        <v>3700</v>
      </c>
      <c r="L33" s="745"/>
      <c r="M33" s="745"/>
      <c r="N33" s="744"/>
      <c r="O33" s="740">
        <f t="shared" si="1"/>
        <v>3700</v>
      </c>
      <c r="P33" s="746"/>
      <c r="Q33" s="747"/>
    </row>
    <row r="34" spans="1:18" s="748" customFormat="1" x14ac:dyDescent="0.2">
      <c r="A34" s="738">
        <v>3000</v>
      </c>
      <c r="B34" s="739">
        <v>0</v>
      </c>
      <c r="C34" s="740">
        <v>1499.91</v>
      </c>
      <c r="D34" s="908">
        <v>302012821</v>
      </c>
      <c r="E34" s="770" t="s">
        <v>7291</v>
      </c>
      <c r="F34" s="740">
        <v>3000</v>
      </c>
      <c r="G34" s="739">
        <v>-50</v>
      </c>
      <c r="H34" s="743">
        <v>-3050</v>
      </c>
      <c r="I34" s="744">
        <v>0</v>
      </c>
      <c r="J34" s="740">
        <v>3000</v>
      </c>
      <c r="K34" s="1967">
        <v>3000</v>
      </c>
      <c r="L34" s="745"/>
      <c r="M34" s="745"/>
      <c r="N34" s="744"/>
      <c r="O34" s="740">
        <f t="shared" si="1"/>
        <v>3000</v>
      </c>
      <c r="P34" s="746"/>
      <c r="Q34" s="747"/>
    </row>
    <row r="35" spans="1:18" s="748" customFormat="1" x14ac:dyDescent="0.2">
      <c r="A35" s="738">
        <v>600</v>
      </c>
      <c r="B35" s="739">
        <v>0</v>
      </c>
      <c r="C35" s="740">
        <v>0</v>
      </c>
      <c r="D35" s="908">
        <v>302012825</v>
      </c>
      <c r="E35" s="912" t="s">
        <v>7292</v>
      </c>
      <c r="F35" s="740">
        <v>600</v>
      </c>
      <c r="G35" s="739">
        <v>0</v>
      </c>
      <c r="H35" s="743">
        <v>-600</v>
      </c>
      <c r="I35" s="744">
        <v>0</v>
      </c>
      <c r="J35" s="740">
        <v>600</v>
      </c>
      <c r="K35" s="1967">
        <v>600</v>
      </c>
      <c r="L35" s="745"/>
      <c r="M35" s="745"/>
      <c r="N35" s="744"/>
      <c r="O35" s="740">
        <f t="shared" si="1"/>
        <v>600</v>
      </c>
      <c r="P35" s="746"/>
      <c r="Q35" s="747"/>
    </row>
    <row r="36" spans="1:18" s="748" customFormat="1" x14ac:dyDescent="0.2">
      <c r="A36" s="738">
        <v>1400</v>
      </c>
      <c r="B36" s="739">
        <v>0</v>
      </c>
      <c r="C36" s="740">
        <v>2042.3</v>
      </c>
      <c r="D36" s="908">
        <v>302012826</v>
      </c>
      <c r="E36" s="770" t="s">
        <v>7293</v>
      </c>
      <c r="F36" s="740">
        <v>2000</v>
      </c>
      <c r="G36" s="739">
        <v>0</v>
      </c>
      <c r="H36" s="743">
        <v>-2000</v>
      </c>
      <c r="I36" s="744">
        <v>0</v>
      </c>
      <c r="J36" s="740">
        <v>2000</v>
      </c>
      <c r="K36" s="1967">
        <v>2000</v>
      </c>
      <c r="L36" s="745"/>
      <c r="M36" s="745"/>
      <c r="N36" s="744"/>
      <c r="O36" s="740">
        <f t="shared" si="1"/>
        <v>2000</v>
      </c>
      <c r="P36" s="746"/>
      <c r="Q36" s="747"/>
    </row>
    <row r="37" spans="1:18" s="748" customFormat="1" ht="12.75" customHeight="1" x14ac:dyDescent="0.2">
      <c r="A37" s="738">
        <v>1000</v>
      </c>
      <c r="B37" s="739">
        <v>0</v>
      </c>
      <c r="C37" s="740">
        <v>504.84</v>
      </c>
      <c r="D37" s="908">
        <v>302012830</v>
      </c>
      <c r="E37" s="770" t="s">
        <v>7294</v>
      </c>
      <c r="F37" s="740">
        <v>1000</v>
      </c>
      <c r="G37" s="739">
        <v>0</v>
      </c>
      <c r="H37" s="743">
        <v>-1000</v>
      </c>
      <c r="I37" s="744">
        <v>0</v>
      </c>
      <c r="J37" s="740">
        <v>1000</v>
      </c>
      <c r="K37" s="1967">
        <v>1000</v>
      </c>
      <c r="L37" s="745"/>
      <c r="M37" s="745"/>
      <c r="N37" s="744"/>
      <c r="O37" s="740">
        <f t="shared" si="1"/>
        <v>1000</v>
      </c>
      <c r="P37" s="746"/>
      <c r="Q37" s="747"/>
    </row>
    <row r="38" spans="1:18" s="748" customFormat="1" ht="12.75" customHeight="1" x14ac:dyDescent="0.2">
      <c r="A38" s="738">
        <v>17300</v>
      </c>
      <c r="B38" s="739">
        <v>0</v>
      </c>
      <c r="C38" s="740">
        <v>4995</v>
      </c>
      <c r="D38" s="908">
        <v>302012951</v>
      </c>
      <c r="E38" s="770" t="s">
        <v>7295</v>
      </c>
      <c r="F38" s="740">
        <v>17300</v>
      </c>
      <c r="G38" s="739">
        <v>10838.84</v>
      </c>
      <c r="H38" s="743">
        <v>-6461.16</v>
      </c>
      <c r="I38" s="744">
        <v>0</v>
      </c>
      <c r="J38" s="740">
        <v>17300</v>
      </c>
      <c r="K38" s="1967">
        <v>17300</v>
      </c>
      <c r="L38" s="745"/>
      <c r="M38" s="745"/>
      <c r="N38" s="744"/>
      <c r="O38" s="740">
        <f t="shared" si="1"/>
        <v>17300</v>
      </c>
      <c r="P38" s="746"/>
      <c r="Q38" s="747"/>
    </row>
    <row r="39" spans="1:18" s="748" customFormat="1" ht="12.75" customHeight="1" x14ac:dyDescent="0.2">
      <c r="A39" s="738">
        <v>100</v>
      </c>
      <c r="B39" s="739">
        <v>0</v>
      </c>
      <c r="C39" s="740">
        <v>797.42</v>
      </c>
      <c r="D39" s="908">
        <v>302015162</v>
      </c>
      <c r="E39" s="770" t="s">
        <v>7296</v>
      </c>
      <c r="F39" s="740">
        <v>100</v>
      </c>
      <c r="G39" s="739">
        <v>0</v>
      </c>
      <c r="H39" s="743">
        <v>-100</v>
      </c>
      <c r="I39" s="744">
        <v>0</v>
      </c>
      <c r="J39" s="740">
        <v>100</v>
      </c>
      <c r="K39" s="1967">
        <v>100</v>
      </c>
      <c r="L39" s="745"/>
      <c r="M39" s="745"/>
      <c r="N39" s="744"/>
      <c r="O39" s="740">
        <f t="shared" si="1"/>
        <v>100</v>
      </c>
      <c r="P39" s="746"/>
      <c r="Q39" s="747"/>
    </row>
    <row r="40" spans="1:18" s="748" customFormat="1" ht="12.75" customHeight="1" x14ac:dyDescent="0.2">
      <c r="A40" s="738">
        <v>100</v>
      </c>
      <c r="B40" s="739">
        <v>0</v>
      </c>
      <c r="C40" s="740">
        <v>713.59</v>
      </c>
      <c r="D40" s="908">
        <v>302015163</v>
      </c>
      <c r="E40" s="770" t="s">
        <v>7297</v>
      </c>
      <c r="F40" s="740">
        <v>100</v>
      </c>
      <c r="G40" s="739">
        <v>232.5</v>
      </c>
      <c r="H40" s="743">
        <v>132.5</v>
      </c>
      <c r="I40" s="744">
        <v>0</v>
      </c>
      <c r="J40" s="740">
        <v>100</v>
      </c>
      <c r="K40" s="1967">
        <v>100</v>
      </c>
      <c r="L40" s="745"/>
      <c r="M40" s="745"/>
      <c r="N40" s="744"/>
      <c r="O40" s="740">
        <f t="shared" si="1"/>
        <v>100</v>
      </c>
      <c r="P40" s="746"/>
      <c r="Q40" s="747"/>
    </row>
    <row r="41" spans="1:18" s="760" customFormat="1" x14ac:dyDescent="0.25">
      <c r="A41" s="749">
        <v>41800</v>
      </c>
      <c r="B41" s="750">
        <v>0</v>
      </c>
      <c r="C41" s="751">
        <v>26305.749999999996</v>
      </c>
      <c r="D41" s="752"/>
      <c r="E41" s="753" t="s">
        <v>7241</v>
      </c>
      <c r="F41" s="751">
        <v>43900</v>
      </c>
      <c r="G41" s="754">
        <v>22062.89</v>
      </c>
      <c r="H41" s="754">
        <v>-21837.11</v>
      </c>
      <c r="I41" s="755">
        <v>1000</v>
      </c>
      <c r="J41" s="751">
        <v>44900</v>
      </c>
      <c r="K41" s="1977">
        <v>43900</v>
      </c>
      <c r="L41" s="754">
        <v>0</v>
      </c>
      <c r="M41" s="754">
        <v>0</v>
      </c>
      <c r="N41" s="756">
        <v>0</v>
      </c>
      <c r="O41" s="751">
        <f>SUM(O19:O40)</f>
        <v>43900</v>
      </c>
      <c r="P41" s="757"/>
      <c r="Q41" s="758"/>
      <c r="R41" s="759"/>
    </row>
    <row r="42" spans="1:18" s="748" customFormat="1" ht="12.75" customHeight="1" x14ac:dyDescent="0.2">
      <c r="A42" s="738"/>
      <c r="B42" s="771"/>
      <c r="C42" s="740"/>
      <c r="D42" s="741"/>
      <c r="E42" s="742"/>
      <c r="F42" s="740"/>
      <c r="G42" s="739"/>
      <c r="H42" s="745"/>
      <c r="I42" s="772"/>
      <c r="J42" s="773"/>
      <c r="K42" s="1969"/>
      <c r="L42" s="774"/>
      <c r="M42" s="774"/>
      <c r="N42" s="775"/>
      <c r="O42" s="773"/>
      <c r="P42" s="776"/>
      <c r="Q42" s="764"/>
    </row>
    <row r="43" spans="1:18" s="748" customFormat="1" ht="12.75" customHeight="1" x14ac:dyDescent="0.25">
      <c r="A43" s="777">
        <v>269294</v>
      </c>
      <c r="B43" s="778">
        <v>0</v>
      </c>
      <c r="C43" s="779">
        <v>285656.52999999997</v>
      </c>
      <c r="D43" s="752"/>
      <c r="E43" s="780" t="s">
        <v>7242</v>
      </c>
      <c r="F43" s="779">
        <v>276600</v>
      </c>
      <c r="G43" s="781">
        <v>137042.34999999998</v>
      </c>
      <c r="H43" s="782">
        <v>-139557.65000000002</v>
      </c>
      <c r="I43" s="783">
        <v>-800</v>
      </c>
      <c r="J43" s="784">
        <v>275800</v>
      </c>
      <c r="K43" s="1969">
        <v>276600</v>
      </c>
      <c r="L43" s="785">
        <v>0</v>
      </c>
      <c r="M43" s="785">
        <v>0</v>
      </c>
      <c r="N43" s="786">
        <v>0</v>
      </c>
      <c r="O43" s="784">
        <f>O17+O41</f>
        <v>276600</v>
      </c>
      <c r="P43" s="776"/>
      <c r="Q43" s="764"/>
    </row>
    <row r="44" spans="1:18" s="748" customFormat="1" ht="12.75" customHeight="1" x14ac:dyDescent="0.25">
      <c r="A44" s="787"/>
      <c r="B44" s="788"/>
      <c r="C44" s="740"/>
      <c r="D44" s="789"/>
      <c r="E44" s="742"/>
      <c r="F44" s="740"/>
      <c r="G44" s="739"/>
      <c r="H44" s="745"/>
      <c r="I44" s="772"/>
      <c r="J44" s="773"/>
      <c r="K44" s="1969"/>
      <c r="L44" s="774"/>
      <c r="M44" s="774"/>
      <c r="N44" s="775"/>
      <c r="O44" s="773"/>
      <c r="P44" s="776"/>
      <c r="Q44" s="764"/>
    </row>
    <row r="45" spans="1:18" s="798" customFormat="1" x14ac:dyDescent="0.25">
      <c r="A45" s="787"/>
      <c r="B45" s="788"/>
      <c r="C45" s="740"/>
      <c r="D45" s="790"/>
      <c r="E45" s="791" t="s">
        <v>2845</v>
      </c>
      <c r="F45" s="740"/>
      <c r="G45" s="739"/>
      <c r="H45" s="743"/>
      <c r="I45" s="792"/>
      <c r="J45" s="793"/>
      <c r="K45" s="1968"/>
      <c r="L45" s="794"/>
      <c r="M45" s="794"/>
      <c r="N45" s="795"/>
      <c r="O45" s="793"/>
      <c r="P45" s="796"/>
      <c r="Q45" s="797"/>
    </row>
    <row r="46" spans="1:18" s="798" customFormat="1" x14ac:dyDescent="0.2">
      <c r="A46" s="738">
        <v>0</v>
      </c>
      <c r="B46" s="739">
        <v>0</v>
      </c>
      <c r="C46" s="740">
        <v>0</v>
      </c>
      <c r="D46" s="769">
        <v>302019051</v>
      </c>
      <c r="E46" s="907" t="s">
        <v>2850</v>
      </c>
      <c r="F46" s="740">
        <v>0</v>
      </c>
      <c r="G46" s="739">
        <v>0</v>
      </c>
      <c r="H46" s="743">
        <v>0</v>
      </c>
      <c r="I46" s="744">
        <v>0</v>
      </c>
      <c r="J46" s="793">
        <v>0</v>
      </c>
      <c r="K46" s="1968">
        <v>0</v>
      </c>
      <c r="L46" s="794"/>
      <c r="M46" s="794"/>
      <c r="N46" s="795"/>
      <c r="O46" s="793">
        <v>0</v>
      </c>
      <c r="P46" s="796"/>
      <c r="Q46" s="797"/>
    </row>
    <row r="47" spans="1:18" s="798" customFormat="1" x14ac:dyDescent="0.2">
      <c r="A47" s="738">
        <v>0</v>
      </c>
      <c r="B47" s="739">
        <v>0</v>
      </c>
      <c r="C47" s="740">
        <v>-150</v>
      </c>
      <c r="D47" s="769">
        <v>302019054</v>
      </c>
      <c r="E47" s="907" t="s">
        <v>3036</v>
      </c>
      <c r="F47" s="740">
        <v>0</v>
      </c>
      <c r="G47" s="739">
        <v>0</v>
      </c>
      <c r="H47" s="743">
        <v>0</v>
      </c>
      <c r="I47" s="744">
        <v>0</v>
      </c>
      <c r="J47" s="793">
        <v>0</v>
      </c>
      <c r="K47" s="1968">
        <v>0</v>
      </c>
      <c r="L47" s="794"/>
      <c r="M47" s="794"/>
      <c r="N47" s="795"/>
      <c r="O47" s="793">
        <v>0</v>
      </c>
      <c r="P47" s="796"/>
      <c r="Q47" s="797"/>
    </row>
    <row r="48" spans="1:18" s="798" customFormat="1" x14ac:dyDescent="0.25">
      <c r="A48" s="800">
        <v>0</v>
      </c>
      <c r="B48" s="801">
        <v>0</v>
      </c>
      <c r="C48" s="802">
        <v>-150</v>
      </c>
      <c r="D48" s="803"/>
      <c r="E48" s="780" t="s">
        <v>7247</v>
      </c>
      <c r="F48" s="804">
        <v>0</v>
      </c>
      <c r="G48" s="782">
        <v>0</v>
      </c>
      <c r="H48" s="805">
        <v>0</v>
      </c>
      <c r="I48" s="806">
        <v>0</v>
      </c>
      <c r="J48" s="807">
        <v>0</v>
      </c>
      <c r="K48" s="1969">
        <v>0</v>
      </c>
      <c r="L48" s="808">
        <v>0</v>
      </c>
      <c r="M48" s="808">
        <v>0</v>
      </c>
      <c r="N48" s="809">
        <v>0</v>
      </c>
      <c r="O48" s="807">
        <v>0</v>
      </c>
      <c r="P48" s="810"/>
      <c r="Q48" s="797"/>
    </row>
    <row r="49" spans="1:17" s="798" customFormat="1" x14ac:dyDescent="0.25">
      <c r="A49" s="787"/>
      <c r="B49" s="788"/>
      <c r="C49" s="740"/>
      <c r="D49" s="811"/>
      <c r="E49" s="812"/>
      <c r="F49" s="740"/>
      <c r="G49" s="739"/>
      <c r="H49" s="743"/>
      <c r="I49" s="761"/>
      <c r="J49" s="740"/>
      <c r="K49" s="1967"/>
      <c r="L49" s="745"/>
      <c r="M49" s="745"/>
      <c r="N49" s="744"/>
      <c r="O49" s="740"/>
      <c r="P49" s="746"/>
      <c r="Q49" s="813"/>
    </row>
    <row r="50" spans="1:17" s="798" customFormat="1" x14ac:dyDescent="0.25">
      <c r="A50" s="814">
        <v>269294</v>
      </c>
      <c r="B50" s="815">
        <v>0</v>
      </c>
      <c r="C50" s="816">
        <v>285506.52999999997</v>
      </c>
      <c r="D50" s="817"/>
      <c r="E50" s="818" t="s">
        <v>7248</v>
      </c>
      <c r="F50" s="819">
        <v>276600</v>
      </c>
      <c r="G50" s="820">
        <v>137042.34999999998</v>
      </c>
      <c r="H50" s="821">
        <v>-139557.65000000002</v>
      </c>
      <c r="I50" s="822">
        <v>-800</v>
      </c>
      <c r="J50" s="823">
        <v>275800</v>
      </c>
      <c r="K50" s="1969">
        <v>276600</v>
      </c>
      <c r="L50" s="824">
        <v>0</v>
      </c>
      <c r="M50" s="824">
        <v>0</v>
      </c>
      <c r="N50" s="825">
        <v>0</v>
      </c>
      <c r="O50" s="823">
        <f>O43-O48</f>
        <v>276600</v>
      </c>
      <c r="P50" s="810"/>
      <c r="Q50" s="797"/>
    </row>
    <row r="51" spans="1:17" s="798" customFormat="1" x14ac:dyDescent="0.25">
      <c r="A51" s="826"/>
      <c r="B51" s="827"/>
      <c r="C51" s="828"/>
      <c r="D51" s="829"/>
      <c r="E51" s="763"/>
      <c r="F51" s="828"/>
      <c r="G51" s="830"/>
      <c r="H51" s="831"/>
      <c r="I51" s="832"/>
      <c r="J51" s="833"/>
      <c r="K51" s="1970"/>
      <c r="L51" s="834"/>
      <c r="M51" s="834"/>
      <c r="N51" s="835"/>
      <c r="O51" s="833"/>
      <c r="P51" s="836"/>
      <c r="Q51" s="837"/>
    </row>
    <row r="52" spans="1:17" s="798" customFormat="1" hidden="1" x14ac:dyDescent="0.25">
      <c r="A52" s="838"/>
      <c r="B52" s="839"/>
      <c r="C52" s="840"/>
      <c r="D52" s="841"/>
      <c r="E52" s="842" t="s">
        <v>3040</v>
      </c>
      <c r="F52" s="840"/>
      <c r="G52" s="843"/>
      <c r="H52" s="844"/>
      <c r="I52" s="772"/>
      <c r="J52" s="773"/>
      <c r="K52" s="1969"/>
      <c r="L52" s="774"/>
      <c r="M52" s="774"/>
      <c r="N52" s="775"/>
      <c r="O52" s="773"/>
      <c r="P52" s="810"/>
      <c r="Q52" s="797"/>
    </row>
    <row r="53" spans="1:17" s="748" customFormat="1" ht="12.75" hidden="1" customHeight="1" x14ac:dyDescent="0.2">
      <c r="A53" s="738">
        <v>0</v>
      </c>
      <c r="B53" s="739">
        <v>0</v>
      </c>
      <c r="C53" s="740">
        <v>0</v>
      </c>
      <c r="D53" s="908">
        <v>302012510</v>
      </c>
      <c r="E53" s="770" t="s">
        <v>3080</v>
      </c>
      <c r="F53" s="740">
        <v>0</v>
      </c>
      <c r="G53" s="739">
        <v>0</v>
      </c>
      <c r="H53" s="743">
        <v>0</v>
      </c>
      <c r="I53" s="744">
        <v>0</v>
      </c>
      <c r="J53" s="773"/>
      <c r="K53" s="1969"/>
      <c r="L53" s="774"/>
      <c r="M53" s="774"/>
      <c r="N53" s="775"/>
      <c r="O53" s="773"/>
      <c r="P53" s="776"/>
      <c r="Q53" s="764"/>
    </row>
    <row r="54" spans="1:17" s="748" customFormat="1" ht="12.75" hidden="1" customHeight="1" x14ac:dyDescent="0.2">
      <c r="A54" s="738">
        <v>0</v>
      </c>
      <c r="B54" s="739">
        <v>0</v>
      </c>
      <c r="C54" s="740">
        <v>0</v>
      </c>
      <c r="D54" s="908">
        <v>302014600</v>
      </c>
      <c r="E54" s="770" t="s">
        <v>7249</v>
      </c>
      <c r="F54" s="740">
        <v>0</v>
      </c>
      <c r="G54" s="739">
        <v>0</v>
      </c>
      <c r="H54" s="743">
        <v>0</v>
      </c>
      <c r="I54" s="744">
        <v>0</v>
      </c>
      <c r="J54" s="773"/>
      <c r="K54" s="1969"/>
      <c r="L54" s="774"/>
      <c r="M54" s="774"/>
      <c r="N54" s="775"/>
      <c r="O54" s="773"/>
      <c r="P54" s="776"/>
      <c r="Q54" s="764"/>
    </row>
    <row r="55" spans="1:17" s="748" customFormat="1" ht="12.75" hidden="1" customHeight="1" x14ac:dyDescent="0.2">
      <c r="A55" s="738">
        <v>0</v>
      </c>
      <c r="B55" s="739">
        <v>0</v>
      </c>
      <c r="C55" s="740">
        <v>0</v>
      </c>
      <c r="D55" s="908">
        <v>302014610</v>
      </c>
      <c r="E55" s="770" t="s">
        <v>7250</v>
      </c>
      <c r="F55" s="740">
        <v>0</v>
      </c>
      <c r="G55" s="739">
        <v>0</v>
      </c>
      <c r="H55" s="743">
        <v>0</v>
      </c>
      <c r="I55" s="744">
        <v>0</v>
      </c>
      <c r="J55" s="773"/>
      <c r="K55" s="1969"/>
      <c r="L55" s="774"/>
      <c r="M55" s="774"/>
      <c r="N55" s="775"/>
      <c r="O55" s="773"/>
      <c r="P55" s="776"/>
      <c r="Q55" s="764"/>
    </row>
    <row r="56" spans="1:17" s="748" customFormat="1" ht="12.75" hidden="1" customHeight="1" x14ac:dyDescent="0.2">
      <c r="A56" s="738">
        <v>0</v>
      </c>
      <c r="B56" s="739">
        <v>0</v>
      </c>
      <c r="C56" s="740">
        <v>0</v>
      </c>
      <c r="D56" s="908">
        <v>302014611</v>
      </c>
      <c r="E56" s="770" t="s">
        <v>7251</v>
      </c>
      <c r="F56" s="740">
        <v>0</v>
      </c>
      <c r="G56" s="739">
        <v>0</v>
      </c>
      <c r="H56" s="743">
        <v>0</v>
      </c>
      <c r="I56" s="744">
        <v>0</v>
      </c>
      <c r="J56" s="773"/>
      <c r="K56" s="1969"/>
      <c r="L56" s="774"/>
      <c r="M56" s="774"/>
      <c r="N56" s="775"/>
      <c r="O56" s="773"/>
      <c r="P56" s="776"/>
      <c r="Q56" s="764"/>
    </row>
    <row r="57" spans="1:17" s="748" customFormat="1" ht="12.75" hidden="1" customHeight="1" x14ac:dyDescent="0.2">
      <c r="A57" s="738">
        <v>0</v>
      </c>
      <c r="B57" s="739">
        <v>0</v>
      </c>
      <c r="C57" s="740">
        <v>0</v>
      </c>
      <c r="D57" s="908">
        <v>302014618</v>
      </c>
      <c r="E57" s="770" t="s">
        <v>2736</v>
      </c>
      <c r="F57" s="740">
        <v>0</v>
      </c>
      <c r="G57" s="739">
        <v>0</v>
      </c>
      <c r="H57" s="743">
        <v>0</v>
      </c>
      <c r="I57" s="744">
        <v>0</v>
      </c>
      <c r="J57" s="773"/>
      <c r="K57" s="1969"/>
      <c r="L57" s="774"/>
      <c r="M57" s="774"/>
      <c r="N57" s="775"/>
      <c r="O57" s="773"/>
      <c r="P57" s="776"/>
      <c r="Q57" s="764"/>
    </row>
    <row r="58" spans="1:17" s="748" customFormat="1" ht="12.75" hidden="1" customHeight="1" x14ac:dyDescent="0.2">
      <c r="A58" s="738">
        <v>0</v>
      </c>
      <c r="B58" s="739">
        <v>0</v>
      </c>
      <c r="C58" s="740">
        <v>0</v>
      </c>
      <c r="D58" s="908">
        <v>302014619</v>
      </c>
      <c r="E58" s="770" t="s">
        <v>7252</v>
      </c>
      <c r="F58" s="740">
        <v>0</v>
      </c>
      <c r="G58" s="739">
        <v>0</v>
      </c>
      <c r="H58" s="743">
        <v>0</v>
      </c>
      <c r="I58" s="744">
        <v>0</v>
      </c>
      <c r="J58" s="773"/>
      <c r="K58" s="1969"/>
      <c r="L58" s="774"/>
      <c r="M58" s="774"/>
      <c r="N58" s="775"/>
      <c r="O58" s="773"/>
      <c r="P58" s="776"/>
      <c r="Q58" s="764"/>
    </row>
    <row r="59" spans="1:17" s="748" customFormat="1" ht="12.75" hidden="1" customHeight="1" x14ac:dyDescent="0.2">
      <c r="A59" s="738">
        <v>0</v>
      </c>
      <c r="B59" s="739">
        <v>0</v>
      </c>
      <c r="C59" s="740">
        <v>0</v>
      </c>
      <c r="D59" s="908">
        <v>302014621</v>
      </c>
      <c r="E59" s="770" t="s">
        <v>3061</v>
      </c>
      <c r="F59" s="740">
        <v>0</v>
      </c>
      <c r="G59" s="739">
        <v>0</v>
      </c>
      <c r="H59" s="743">
        <v>0</v>
      </c>
      <c r="I59" s="744">
        <v>0</v>
      </c>
      <c r="J59" s="773"/>
      <c r="K59" s="1969"/>
      <c r="L59" s="774"/>
      <c r="M59" s="774"/>
      <c r="N59" s="775"/>
      <c r="O59" s="773"/>
      <c r="P59" s="776"/>
      <c r="Q59" s="764"/>
    </row>
    <row r="60" spans="1:17" s="748" customFormat="1" ht="12.75" hidden="1" customHeight="1" x14ac:dyDescent="0.2">
      <c r="A60" s="738">
        <v>0</v>
      </c>
      <c r="B60" s="739">
        <v>0</v>
      </c>
      <c r="C60" s="740">
        <v>923.08</v>
      </c>
      <c r="D60" s="908">
        <v>302016010</v>
      </c>
      <c r="E60" s="770" t="s">
        <v>7254</v>
      </c>
      <c r="F60" s="740">
        <v>0</v>
      </c>
      <c r="G60" s="739">
        <v>0</v>
      </c>
      <c r="H60" s="743">
        <v>0</v>
      </c>
      <c r="I60" s="744">
        <v>0</v>
      </c>
      <c r="J60" s="773"/>
      <c r="K60" s="1969"/>
      <c r="L60" s="774"/>
      <c r="M60" s="774"/>
      <c r="N60" s="775"/>
      <c r="O60" s="773"/>
      <c r="P60" s="776"/>
      <c r="Q60" s="764"/>
    </row>
    <row r="61" spans="1:17" s="798" customFormat="1" hidden="1" x14ac:dyDescent="0.25">
      <c r="A61" s="800">
        <v>0</v>
      </c>
      <c r="B61" s="801">
        <v>0</v>
      </c>
      <c r="C61" s="802">
        <v>923.08</v>
      </c>
      <c r="D61" s="846"/>
      <c r="E61" s="847" t="s">
        <v>7255</v>
      </c>
      <c r="F61" s="802">
        <v>0</v>
      </c>
      <c r="G61" s="848">
        <v>0</v>
      </c>
      <c r="H61" s="848">
        <v>0</v>
      </c>
      <c r="I61" s="849">
        <v>0</v>
      </c>
      <c r="J61" s="850">
        <v>0</v>
      </c>
      <c r="K61" s="1972">
        <v>0</v>
      </c>
      <c r="L61" s="851">
        <v>0</v>
      </c>
      <c r="M61" s="851">
        <v>0</v>
      </c>
      <c r="N61" s="852">
        <v>0</v>
      </c>
      <c r="O61" s="850">
        <v>0</v>
      </c>
      <c r="P61" s="810"/>
      <c r="Q61" s="797"/>
    </row>
    <row r="62" spans="1:17" x14ac:dyDescent="0.2">
      <c r="A62" s="838"/>
      <c r="B62" s="853"/>
      <c r="C62" s="853"/>
      <c r="D62" s="854"/>
      <c r="E62" s="855"/>
      <c r="F62" s="856"/>
      <c r="G62" s="857"/>
      <c r="I62" s="859"/>
      <c r="J62" s="860"/>
      <c r="K62" s="1973"/>
      <c r="L62" s="861"/>
      <c r="M62" s="861"/>
      <c r="N62" s="862"/>
      <c r="O62" s="860"/>
      <c r="P62" s="810"/>
      <c r="Q62" s="797"/>
    </row>
    <row r="63" spans="1:17" s="798" customFormat="1" ht="13.5" thickBot="1" x14ac:dyDescent="0.3">
      <c r="A63" s="864">
        <v>269294</v>
      </c>
      <c r="B63" s="865">
        <v>0</v>
      </c>
      <c r="C63" s="866">
        <v>286429.61</v>
      </c>
      <c r="D63" s="867"/>
      <c r="E63" s="868" t="s">
        <v>8</v>
      </c>
      <c r="F63" s="869">
        <v>276600</v>
      </c>
      <c r="G63" s="870">
        <v>137042.34999999998</v>
      </c>
      <c r="H63" s="871">
        <v>-139557.65000000002</v>
      </c>
      <c r="I63" s="872">
        <v>-800</v>
      </c>
      <c r="J63" s="869">
        <v>275800</v>
      </c>
      <c r="K63" s="1974">
        <v>276600</v>
      </c>
      <c r="L63" s="870">
        <v>0</v>
      </c>
      <c r="M63" s="870">
        <v>0</v>
      </c>
      <c r="N63" s="871">
        <v>0</v>
      </c>
      <c r="O63" s="869">
        <f>O50</f>
        <v>276600</v>
      </c>
      <c r="P63" s="873"/>
      <c r="Q63" s="874"/>
    </row>
    <row r="64" spans="1:17" x14ac:dyDescent="0.2">
      <c r="A64" s="875">
        <v>0</v>
      </c>
      <c r="B64" s="875">
        <v>0</v>
      </c>
      <c r="C64" s="863">
        <v>0</v>
      </c>
      <c r="D64" s="876"/>
      <c r="F64" s="687">
        <v>0</v>
      </c>
      <c r="G64" s="858">
        <v>0</v>
      </c>
      <c r="H64" s="858">
        <v>0</v>
      </c>
      <c r="I64" s="858">
        <v>0</v>
      </c>
      <c r="P64" s="863"/>
    </row>
    <row r="65" spans="1:17" x14ac:dyDescent="0.2">
      <c r="A65" s="875"/>
      <c r="B65" s="875"/>
      <c r="D65" s="876"/>
      <c r="P65" s="863"/>
    </row>
    <row r="66" spans="1:17" ht="15" x14ac:dyDescent="0.3">
      <c r="D66" s="876"/>
      <c r="G66" s="844"/>
      <c r="H66" s="877"/>
      <c r="I66" s="877"/>
      <c r="J66" s="877"/>
      <c r="K66" s="877"/>
      <c r="L66" s="877"/>
      <c r="M66" s="877"/>
      <c r="N66" s="877"/>
      <c r="O66" s="877"/>
      <c r="P66" s="863"/>
    </row>
    <row r="67" spans="1:17" x14ac:dyDescent="0.2">
      <c r="D67" s="876"/>
      <c r="G67" s="878"/>
      <c r="H67" s="875"/>
      <c r="I67" s="878"/>
      <c r="J67" s="878"/>
      <c r="K67" s="878"/>
      <c r="L67" s="878"/>
      <c r="M67" s="878"/>
      <c r="N67" s="878"/>
      <c r="O67" s="878"/>
      <c r="P67" s="863"/>
    </row>
    <row r="68" spans="1:17" s="858" customFormat="1" x14ac:dyDescent="0.2">
      <c r="A68" s="863"/>
      <c r="B68" s="863"/>
      <c r="C68" s="863"/>
      <c r="D68" s="876"/>
      <c r="E68" s="863"/>
      <c r="F68" s="687"/>
      <c r="Q68" s="863"/>
    </row>
    <row r="69" spans="1:17" s="858" customFormat="1" x14ac:dyDescent="0.2">
      <c r="A69" s="863"/>
      <c r="B69" s="863"/>
      <c r="C69" s="863"/>
      <c r="D69" s="876"/>
      <c r="E69" s="863"/>
      <c r="F69" s="687"/>
      <c r="Q69" s="863"/>
    </row>
    <row r="70" spans="1:17" s="858" customFormat="1" x14ac:dyDescent="0.2">
      <c r="A70" s="863"/>
      <c r="B70" s="863"/>
      <c r="C70" s="863"/>
      <c r="D70" s="876"/>
      <c r="E70" s="863"/>
      <c r="F70" s="687"/>
      <c r="Q70" s="863"/>
    </row>
    <row r="71" spans="1:17" s="858" customFormat="1" x14ac:dyDescent="0.2">
      <c r="A71" s="863"/>
      <c r="B71" s="863"/>
      <c r="C71" s="863"/>
      <c r="D71" s="876"/>
      <c r="E71" s="863"/>
      <c r="F71" s="687"/>
      <c r="Q71" s="863"/>
    </row>
    <row r="72" spans="1:17" s="858" customFormat="1" x14ac:dyDescent="0.2">
      <c r="A72" s="863"/>
      <c r="B72" s="863"/>
      <c r="C72" s="863"/>
      <c r="D72" s="876"/>
      <c r="E72" s="863"/>
      <c r="F72" s="687"/>
      <c r="Q72" s="863"/>
    </row>
    <row r="73" spans="1:17" s="858" customFormat="1" x14ac:dyDescent="0.2">
      <c r="A73" s="863"/>
      <c r="B73" s="863"/>
      <c r="C73" s="863"/>
      <c r="D73" s="876"/>
      <c r="E73" s="863"/>
      <c r="F73" s="687"/>
      <c r="Q73" s="863"/>
    </row>
    <row r="74" spans="1:17" s="858" customFormat="1" x14ac:dyDescent="0.2">
      <c r="A74" s="863"/>
      <c r="B74" s="863"/>
      <c r="C74" s="863"/>
      <c r="D74" s="876"/>
      <c r="E74" s="863"/>
      <c r="F74" s="687"/>
      <c r="Q74" s="863"/>
    </row>
    <row r="75" spans="1:17" s="858" customFormat="1" x14ac:dyDescent="0.2">
      <c r="A75" s="863"/>
      <c r="B75" s="863"/>
      <c r="C75" s="863"/>
      <c r="D75" s="876"/>
      <c r="E75" s="863"/>
      <c r="F75" s="687"/>
      <c r="Q75" s="863"/>
    </row>
    <row r="76" spans="1:17" s="858" customFormat="1" x14ac:dyDescent="0.2">
      <c r="A76" s="863"/>
      <c r="B76" s="863"/>
      <c r="C76" s="863"/>
      <c r="D76" s="876"/>
      <c r="E76" s="863"/>
      <c r="F76" s="687"/>
      <c r="Q76" s="863"/>
    </row>
    <row r="77" spans="1:17" s="858" customFormat="1" x14ac:dyDescent="0.2">
      <c r="A77" s="863"/>
      <c r="B77" s="863"/>
      <c r="C77" s="863"/>
      <c r="D77" s="876"/>
      <c r="E77" s="863"/>
      <c r="F77" s="687"/>
      <c r="Q77" s="863"/>
    </row>
  </sheetData>
  <mergeCells count="1">
    <mergeCell ref="C1:Q1"/>
  </mergeCells>
  <conditionalFormatting sqref="H44 H42">
    <cfRule type="cellIs" dxfId="84" priority="6" stopIfTrue="1" operator="notBetween">
      <formula>-999</formula>
      <formula>999</formula>
    </cfRule>
  </conditionalFormatting>
  <conditionalFormatting sqref="H13">
    <cfRule type="cellIs" dxfId="83" priority="5" stopIfTrue="1" operator="notBetween">
      <formula>-999</formula>
      <formula>999</formula>
    </cfRule>
  </conditionalFormatting>
  <conditionalFormatting sqref="H6:H11 H19:H40">
    <cfRule type="cellIs" dxfId="82" priority="4" stopIfTrue="1" operator="notBetween">
      <formula>-999</formula>
      <formula>999</formula>
    </cfRule>
  </conditionalFormatting>
  <conditionalFormatting sqref="H14:H16">
    <cfRule type="cellIs" dxfId="81" priority="3" stopIfTrue="1" operator="notBetween">
      <formula>-999</formula>
      <formula>999</formula>
    </cfRule>
  </conditionalFormatting>
  <conditionalFormatting sqref="H46:H47">
    <cfRule type="cellIs" dxfId="80" priority="2" stopIfTrue="1" operator="notBetween">
      <formula>-999</formula>
      <formula>999</formula>
    </cfRule>
  </conditionalFormatting>
  <conditionalFormatting sqref="H53:H60">
    <cfRule type="cellIs" dxfId="79" priority="1" stopIfTrue="1" operator="notBetween">
      <formula>-999</formula>
      <formula>999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scale="56" orientation="landscape" r:id="rId1"/>
  <headerFooter>
    <oddFooter>&amp;C&amp;Z&amp;F\&amp;A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0"/>
  <sheetViews>
    <sheetView topLeftCell="D1" zoomScale="80" zoomScaleNormal="80" workbookViewId="0">
      <selection activeCell="K3" sqref="K3:O3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8" s="687" customFormat="1" ht="19.5" customHeight="1" thickBot="1" x14ac:dyDescent="0.25">
      <c r="A1" s="685"/>
      <c r="B1" s="686"/>
      <c r="C1" s="2007" t="s">
        <v>7228</v>
      </c>
      <c r="D1" s="2008"/>
      <c r="E1" s="2008"/>
      <c r="F1" s="2008"/>
      <c r="G1" s="2008"/>
      <c r="H1" s="2008"/>
      <c r="I1" s="2008"/>
      <c r="J1" s="2008"/>
      <c r="K1" s="2008"/>
      <c r="L1" s="2008"/>
      <c r="M1" s="2008"/>
      <c r="N1" s="2008"/>
      <c r="O1" s="2008"/>
      <c r="P1" s="2008"/>
      <c r="Q1" s="2009"/>
    </row>
    <row r="2" spans="1:18" s="687" customFormat="1" ht="20.100000000000001" customHeight="1" thickBot="1" x14ac:dyDescent="0.3">
      <c r="A2" s="688"/>
      <c r="B2" s="689"/>
      <c r="C2" s="690" t="s">
        <v>22</v>
      </c>
      <c r="D2" s="691">
        <v>30401</v>
      </c>
      <c r="E2" s="692" t="s">
        <v>2955</v>
      </c>
      <c r="F2" s="693"/>
      <c r="G2" s="694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8" s="711" customFormat="1" ht="42" customHeight="1" x14ac:dyDescent="0.2">
      <c r="A3" s="697" t="s">
        <v>7214</v>
      </c>
      <c r="B3" s="698" t="s">
        <v>7215</v>
      </c>
      <c r="C3" s="699" t="s">
        <v>7216</v>
      </c>
      <c r="D3" s="700" t="s">
        <v>6256</v>
      </c>
      <c r="E3" s="701" t="s">
        <v>3020</v>
      </c>
      <c r="F3" s="702" t="s">
        <v>7218</v>
      </c>
      <c r="G3" s="593" t="s">
        <v>7219</v>
      </c>
      <c r="H3" s="703" t="s">
        <v>7220</v>
      </c>
      <c r="I3" s="704" t="s">
        <v>7221</v>
      </c>
      <c r="J3" s="705" t="s">
        <v>7222</v>
      </c>
      <c r="K3" s="87" t="s">
        <v>2886</v>
      </c>
      <c r="L3" s="706" t="s">
        <v>7223</v>
      </c>
      <c r="M3" s="707" t="s">
        <v>7224</v>
      </c>
      <c r="N3" s="708" t="s">
        <v>7225</v>
      </c>
      <c r="O3" s="77" t="s">
        <v>10784</v>
      </c>
      <c r="P3" s="903" t="s">
        <v>7229</v>
      </c>
      <c r="Q3" s="710" t="s">
        <v>7230</v>
      </c>
    </row>
    <row r="4" spans="1:18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904"/>
      <c r="F4" s="720" t="s">
        <v>0</v>
      </c>
      <c r="G4" s="905" t="s">
        <v>0</v>
      </c>
      <c r="H4" s="905" t="s">
        <v>0</v>
      </c>
      <c r="I4" s="719" t="s">
        <v>0</v>
      </c>
      <c r="J4" s="720" t="s">
        <v>0</v>
      </c>
      <c r="K4" s="1965" t="s">
        <v>0</v>
      </c>
      <c r="L4" s="721" t="s">
        <v>0</v>
      </c>
      <c r="M4" s="721" t="s">
        <v>0</v>
      </c>
      <c r="N4" s="608" t="s">
        <v>0</v>
      </c>
      <c r="O4" s="609" t="s">
        <v>0</v>
      </c>
      <c r="P4" s="906"/>
      <c r="Q4" s="723"/>
    </row>
    <row r="5" spans="1:18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730"/>
      <c r="H5" s="731"/>
      <c r="I5" s="913"/>
      <c r="J5" s="729"/>
      <c r="K5" s="1966"/>
      <c r="L5" s="733"/>
      <c r="M5" s="733"/>
      <c r="N5" s="734"/>
      <c r="O5" s="726"/>
      <c r="P5" s="735"/>
      <c r="Q5" s="736"/>
    </row>
    <row r="6" spans="1:18" s="748" customFormat="1" x14ac:dyDescent="0.2">
      <c r="A6" s="738">
        <v>0</v>
      </c>
      <c r="B6" s="739">
        <v>0</v>
      </c>
      <c r="C6" s="740">
        <v>7602.25</v>
      </c>
      <c r="D6" s="741">
        <v>304010100</v>
      </c>
      <c r="E6" s="742" t="s">
        <v>2</v>
      </c>
      <c r="F6" s="740">
        <v>0</v>
      </c>
      <c r="G6" s="739">
        <v>0</v>
      </c>
      <c r="H6" s="743">
        <v>0</v>
      </c>
      <c r="I6" s="744">
        <v>0</v>
      </c>
      <c r="J6" s="740">
        <v>0</v>
      </c>
      <c r="K6" s="1967">
        <v>0</v>
      </c>
      <c r="L6" s="745"/>
      <c r="M6" s="745"/>
      <c r="N6" s="744"/>
      <c r="O6" s="740">
        <v>0</v>
      </c>
      <c r="P6" s="746"/>
      <c r="Q6" s="747"/>
    </row>
    <row r="7" spans="1:18" s="748" customFormat="1" ht="12.75" customHeight="1" x14ac:dyDescent="0.2">
      <c r="A7" s="738">
        <v>0</v>
      </c>
      <c r="B7" s="739">
        <v>0</v>
      </c>
      <c r="C7" s="740">
        <v>0</v>
      </c>
      <c r="D7" s="741">
        <v>304010150</v>
      </c>
      <c r="E7" s="742" t="s">
        <v>2846</v>
      </c>
      <c r="F7" s="740">
        <v>0</v>
      </c>
      <c r="G7" s="739">
        <v>0</v>
      </c>
      <c r="H7" s="743">
        <v>0</v>
      </c>
      <c r="I7" s="744">
        <v>0</v>
      </c>
      <c r="J7" s="740">
        <v>0</v>
      </c>
      <c r="K7" s="1967">
        <v>0</v>
      </c>
      <c r="L7" s="745"/>
      <c r="M7" s="745"/>
      <c r="N7" s="744"/>
      <c r="O7" s="740">
        <v>0</v>
      </c>
      <c r="P7" s="746"/>
      <c r="Q7" s="747"/>
    </row>
    <row r="8" spans="1:18" s="748" customFormat="1" ht="12.75" customHeight="1" x14ac:dyDescent="0.25">
      <c r="A8" s="738">
        <v>9500</v>
      </c>
      <c r="B8" s="739">
        <v>0</v>
      </c>
      <c r="C8" s="740">
        <v>0</v>
      </c>
      <c r="D8" s="762">
        <v>304010200</v>
      </c>
      <c r="E8" s="765" t="s">
        <v>2847</v>
      </c>
      <c r="F8" s="740">
        <v>9500</v>
      </c>
      <c r="G8" s="739">
        <v>0</v>
      </c>
      <c r="H8" s="743">
        <v>-9500</v>
      </c>
      <c r="I8" s="744">
        <v>0</v>
      </c>
      <c r="J8" s="740">
        <v>9500</v>
      </c>
      <c r="K8" s="1967">
        <v>9500</v>
      </c>
      <c r="L8" s="745"/>
      <c r="M8" s="745"/>
      <c r="N8" s="744"/>
      <c r="O8" s="740">
        <v>9500</v>
      </c>
      <c r="P8" s="746"/>
      <c r="Q8" s="764"/>
    </row>
    <row r="9" spans="1:18" s="760" customFormat="1" x14ac:dyDescent="0.25">
      <c r="A9" s="749">
        <v>9500</v>
      </c>
      <c r="B9" s="750">
        <v>0</v>
      </c>
      <c r="C9" s="751">
        <v>7602.25</v>
      </c>
      <c r="D9" s="752"/>
      <c r="E9" s="753" t="s">
        <v>7231</v>
      </c>
      <c r="F9" s="751">
        <v>9500</v>
      </c>
      <c r="G9" s="754">
        <v>0</v>
      </c>
      <c r="H9" s="754">
        <v>-9500</v>
      </c>
      <c r="I9" s="756">
        <v>0</v>
      </c>
      <c r="J9" s="751">
        <v>9500</v>
      </c>
      <c r="K9" s="1977">
        <v>9500</v>
      </c>
      <c r="L9" s="754">
        <v>0</v>
      </c>
      <c r="M9" s="754">
        <v>0</v>
      </c>
      <c r="N9" s="756">
        <v>0</v>
      </c>
      <c r="O9" s="751">
        <v>9500</v>
      </c>
      <c r="P9" s="757"/>
      <c r="Q9" s="758"/>
      <c r="R9" s="759"/>
    </row>
    <row r="10" spans="1:18" s="748" customFormat="1" ht="12.75" customHeight="1" x14ac:dyDescent="0.2">
      <c r="A10" s="738"/>
      <c r="B10" s="739"/>
      <c r="C10" s="740"/>
      <c r="D10" s="741"/>
      <c r="E10" s="742"/>
      <c r="F10" s="740"/>
      <c r="G10" s="739"/>
      <c r="H10" s="743"/>
      <c r="I10" s="744"/>
      <c r="J10" s="740"/>
      <c r="K10" s="1967"/>
      <c r="L10" s="745"/>
      <c r="M10" s="745"/>
      <c r="N10" s="744"/>
      <c r="O10" s="740"/>
      <c r="P10" s="746"/>
      <c r="Q10" s="747"/>
    </row>
    <row r="11" spans="1:18" s="748" customFormat="1" ht="12.75" customHeight="1" x14ac:dyDescent="0.25">
      <c r="A11" s="738">
        <v>0</v>
      </c>
      <c r="B11" s="739">
        <v>0</v>
      </c>
      <c r="C11" s="740">
        <v>0</v>
      </c>
      <c r="D11" s="762">
        <v>304010101</v>
      </c>
      <c r="E11" s="763" t="s">
        <v>7232</v>
      </c>
      <c r="F11" s="740">
        <v>0</v>
      </c>
      <c r="G11" s="739">
        <v>0</v>
      </c>
      <c r="H11" s="743">
        <v>0</v>
      </c>
      <c r="I11" s="744">
        <v>0</v>
      </c>
      <c r="J11" s="740">
        <v>0</v>
      </c>
      <c r="K11" s="1967">
        <v>0</v>
      </c>
      <c r="L11" s="745"/>
      <c r="M11" s="745"/>
      <c r="N11" s="744"/>
      <c r="O11" s="740">
        <v>0</v>
      </c>
      <c r="P11" s="746"/>
      <c r="Q11" s="764"/>
    </row>
    <row r="12" spans="1:18" s="748" customFormat="1" ht="12.75" customHeight="1" x14ac:dyDescent="0.25">
      <c r="A12" s="738">
        <v>0</v>
      </c>
      <c r="B12" s="739">
        <v>0</v>
      </c>
      <c r="C12" s="740">
        <v>0</v>
      </c>
      <c r="D12" s="762">
        <v>304010102</v>
      </c>
      <c r="E12" s="763" t="s">
        <v>3042</v>
      </c>
      <c r="F12" s="740">
        <v>0</v>
      </c>
      <c r="G12" s="739">
        <v>0</v>
      </c>
      <c r="H12" s="743">
        <v>0</v>
      </c>
      <c r="I12" s="744">
        <v>0</v>
      </c>
      <c r="J12" s="740">
        <v>0</v>
      </c>
      <c r="K12" s="1967">
        <v>0</v>
      </c>
      <c r="L12" s="745"/>
      <c r="M12" s="745"/>
      <c r="N12" s="744"/>
      <c r="O12" s="740">
        <v>0</v>
      </c>
      <c r="P12" s="746"/>
      <c r="Q12" s="764"/>
    </row>
    <row r="13" spans="1:18" s="748" customFormat="1" ht="12.75" customHeight="1" x14ac:dyDescent="0.25">
      <c r="A13" s="738">
        <v>0</v>
      </c>
      <c r="B13" s="739">
        <v>0</v>
      </c>
      <c r="C13" s="740">
        <v>0</v>
      </c>
      <c r="D13" s="762">
        <v>304010120</v>
      </c>
      <c r="E13" s="765" t="s">
        <v>7233</v>
      </c>
      <c r="F13" s="740">
        <v>0</v>
      </c>
      <c r="G13" s="739">
        <v>0</v>
      </c>
      <c r="H13" s="743">
        <v>0</v>
      </c>
      <c r="I13" s="744">
        <v>0</v>
      </c>
      <c r="J13" s="740">
        <v>0</v>
      </c>
      <c r="K13" s="1967">
        <v>0</v>
      </c>
      <c r="L13" s="745"/>
      <c r="M13" s="745"/>
      <c r="N13" s="744"/>
      <c r="O13" s="740">
        <v>0</v>
      </c>
      <c r="P13" s="746"/>
      <c r="Q13" s="764"/>
    </row>
    <row r="14" spans="1:18" s="760" customFormat="1" x14ac:dyDescent="0.25">
      <c r="A14" s="749">
        <v>9500</v>
      </c>
      <c r="B14" s="750">
        <v>0</v>
      </c>
      <c r="C14" s="751">
        <v>7602.25</v>
      </c>
      <c r="D14" s="752"/>
      <c r="E14" s="753" t="s">
        <v>7234</v>
      </c>
      <c r="F14" s="751">
        <v>9500</v>
      </c>
      <c r="G14" s="754">
        <v>0</v>
      </c>
      <c r="H14" s="754">
        <v>-9500</v>
      </c>
      <c r="I14" s="756">
        <v>0</v>
      </c>
      <c r="J14" s="751">
        <v>9500</v>
      </c>
      <c r="K14" s="1977">
        <v>9500</v>
      </c>
      <c r="L14" s="754">
        <v>0</v>
      </c>
      <c r="M14" s="754">
        <v>0</v>
      </c>
      <c r="N14" s="756">
        <v>0</v>
      </c>
      <c r="O14" s="751">
        <v>9500</v>
      </c>
      <c r="P14" s="757"/>
      <c r="Q14" s="758"/>
      <c r="R14" s="759"/>
    </row>
    <row r="15" spans="1:18" s="748" customFormat="1" ht="12.75" customHeight="1" x14ac:dyDescent="0.25">
      <c r="A15" s="787"/>
      <c r="B15" s="788"/>
      <c r="C15" s="740"/>
      <c r="D15" s="789"/>
      <c r="E15" s="742"/>
      <c r="F15" s="740"/>
      <c r="G15" s="739"/>
      <c r="H15" s="745"/>
      <c r="I15" s="775"/>
      <c r="J15" s="773"/>
      <c r="K15" s="1969"/>
      <c r="L15" s="774"/>
      <c r="M15" s="774"/>
      <c r="N15" s="775"/>
      <c r="O15" s="773"/>
      <c r="P15" s="776"/>
      <c r="Q15" s="764"/>
    </row>
    <row r="16" spans="1:18" s="748" customFormat="1" x14ac:dyDescent="0.2">
      <c r="A16" s="738">
        <v>0</v>
      </c>
      <c r="B16" s="739">
        <v>0</v>
      </c>
      <c r="C16" s="740">
        <v>15</v>
      </c>
      <c r="D16" s="769">
        <v>304010800</v>
      </c>
      <c r="E16" s="770" t="s">
        <v>3</v>
      </c>
      <c r="F16" s="740">
        <v>0</v>
      </c>
      <c r="G16" s="739">
        <v>0</v>
      </c>
      <c r="H16" s="743">
        <v>0</v>
      </c>
      <c r="I16" s="744">
        <v>0</v>
      </c>
      <c r="J16" s="740">
        <v>0</v>
      </c>
      <c r="K16" s="1967">
        <v>0</v>
      </c>
      <c r="L16" s="745"/>
      <c r="M16" s="745"/>
      <c r="N16" s="744"/>
      <c r="O16" s="740">
        <v>0</v>
      </c>
      <c r="P16" s="746"/>
      <c r="Q16" s="747"/>
    </row>
    <row r="17" spans="1:18" s="748" customFormat="1" x14ac:dyDescent="0.2">
      <c r="A17" s="738">
        <v>0</v>
      </c>
      <c r="B17" s="739">
        <v>0</v>
      </c>
      <c r="C17" s="740">
        <v>95</v>
      </c>
      <c r="D17" s="799">
        <v>304010975</v>
      </c>
      <c r="E17" s="770" t="s">
        <v>7287</v>
      </c>
      <c r="F17" s="740">
        <v>0</v>
      </c>
      <c r="G17" s="739">
        <v>0</v>
      </c>
      <c r="H17" s="743">
        <v>0</v>
      </c>
      <c r="I17" s="744">
        <v>0</v>
      </c>
      <c r="J17" s="740">
        <v>0</v>
      </c>
      <c r="K17" s="1967">
        <v>0</v>
      </c>
      <c r="L17" s="745"/>
      <c r="M17" s="745"/>
      <c r="N17" s="744"/>
      <c r="O17" s="740">
        <v>0</v>
      </c>
      <c r="P17" s="746"/>
      <c r="Q17" s="747"/>
    </row>
    <row r="18" spans="1:18" s="748" customFormat="1" x14ac:dyDescent="0.2">
      <c r="A18" s="738">
        <v>0</v>
      </c>
      <c r="B18" s="739">
        <v>0</v>
      </c>
      <c r="C18" s="740">
        <v>0</v>
      </c>
      <c r="D18" s="769">
        <v>304012000</v>
      </c>
      <c r="E18" s="770" t="s">
        <v>2733</v>
      </c>
      <c r="F18" s="740">
        <v>0</v>
      </c>
      <c r="G18" s="739">
        <v>0</v>
      </c>
      <c r="H18" s="743">
        <v>0</v>
      </c>
      <c r="I18" s="744">
        <v>0</v>
      </c>
      <c r="J18" s="740">
        <v>0</v>
      </c>
      <c r="K18" s="1967">
        <v>0</v>
      </c>
      <c r="L18" s="745"/>
      <c r="M18" s="745"/>
      <c r="N18" s="744"/>
      <c r="O18" s="740">
        <v>0</v>
      </c>
      <c r="P18" s="746"/>
      <c r="Q18" s="747"/>
    </row>
    <row r="19" spans="1:18" s="748" customFormat="1" x14ac:dyDescent="0.2">
      <c r="A19" s="738">
        <v>0</v>
      </c>
      <c r="B19" s="739">
        <v>0</v>
      </c>
      <c r="C19" s="740">
        <v>1034.92</v>
      </c>
      <c r="D19" s="769">
        <v>304012002</v>
      </c>
      <c r="E19" s="770" t="s">
        <v>3064</v>
      </c>
      <c r="F19" s="740">
        <v>1000</v>
      </c>
      <c r="G19" s="739">
        <v>0</v>
      </c>
      <c r="H19" s="743">
        <v>-1000</v>
      </c>
      <c r="I19" s="744">
        <v>0</v>
      </c>
      <c r="J19" s="740">
        <v>1000</v>
      </c>
      <c r="K19" s="1967">
        <v>1000</v>
      </c>
      <c r="L19" s="745"/>
      <c r="M19" s="745"/>
      <c r="N19" s="744"/>
      <c r="O19" s="740">
        <v>1000</v>
      </c>
      <c r="P19" s="746"/>
      <c r="Q19" s="747"/>
    </row>
    <row r="20" spans="1:18" s="748" customFormat="1" x14ac:dyDescent="0.2">
      <c r="A20" s="738">
        <v>0</v>
      </c>
      <c r="B20" s="739">
        <v>0</v>
      </c>
      <c r="C20" s="740">
        <v>0</v>
      </c>
      <c r="D20" s="769">
        <v>304012003</v>
      </c>
      <c r="E20" s="770" t="s">
        <v>2853</v>
      </c>
      <c r="F20" s="740">
        <v>0</v>
      </c>
      <c r="G20" s="739">
        <v>0</v>
      </c>
      <c r="H20" s="743">
        <v>0</v>
      </c>
      <c r="I20" s="744">
        <v>0</v>
      </c>
      <c r="J20" s="740">
        <v>0</v>
      </c>
      <c r="K20" s="1967">
        <v>0</v>
      </c>
      <c r="L20" s="745"/>
      <c r="M20" s="745"/>
      <c r="N20" s="744"/>
      <c r="O20" s="740">
        <v>0</v>
      </c>
      <c r="P20" s="746"/>
      <c r="Q20" s="747"/>
    </row>
    <row r="21" spans="1:18" s="748" customFormat="1" x14ac:dyDescent="0.2">
      <c r="A21" s="738">
        <v>7600</v>
      </c>
      <c r="B21" s="739">
        <v>0</v>
      </c>
      <c r="C21" s="740">
        <v>7664</v>
      </c>
      <c r="D21" s="769">
        <v>304012004</v>
      </c>
      <c r="E21" s="770" t="s">
        <v>5</v>
      </c>
      <c r="F21" s="740">
        <v>7600</v>
      </c>
      <c r="G21" s="739">
        <v>7574</v>
      </c>
      <c r="H21" s="743">
        <v>-26</v>
      </c>
      <c r="I21" s="744">
        <v>0</v>
      </c>
      <c r="J21" s="740">
        <v>7600</v>
      </c>
      <c r="K21" s="1967">
        <v>7600</v>
      </c>
      <c r="L21" s="745"/>
      <c r="M21" s="745"/>
      <c r="N21" s="744"/>
      <c r="O21" s="740">
        <v>7600</v>
      </c>
      <c r="P21" s="746"/>
      <c r="Q21" s="747"/>
    </row>
    <row r="22" spans="1:18" s="748" customFormat="1" x14ac:dyDescent="0.2">
      <c r="A22" s="738">
        <v>0</v>
      </c>
      <c r="B22" s="739">
        <v>0</v>
      </c>
      <c r="C22" s="740">
        <v>0</v>
      </c>
      <c r="D22" s="769">
        <v>304012022</v>
      </c>
      <c r="E22" s="770" t="s">
        <v>6213</v>
      </c>
      <c r="F22" s="740">
        <v>0</v>
      </c>
      <c r="G22" s="739">
        <v>0</v>
      </c>
      <c r="H22" s="743">
        <v>0</v>
      </c>
      <c r="I22" s="744">
        <v>0</v>
      </c>
      <c r="J22" s="740">
        <v>0</v>
      </c>
      <c r="K22" s="1967">
        <v>0</v>
      </c>
      <c r="L22" s="745"/>
      <c r="M22" s="745"/>
      <c r="N22" s="744"/>
      <c r="O22" s="740">
        <v>0</v>
      </c>
      <c r="P22" s="746"/>
      <c r="Q22" s="747"/>
    </row>
    <row r="23" spans="1:18" s="748" customFormat="1" ht="12.75" customHeight="1" x14ac:dyDescent="0.2">
      <c r="A23" s="738">
        <v>0</v>
      </c>
      <c r="B23" s="739">
        <v>0</v>
      </c>
      <c r="C23" s="740">
        <v>0</v>
      </c>
      <c r="D23" s="769">
        <v>304012423</v>
      </c>
      <c r="E23" s="770" t="s">
        <v>2732</v>
      </c>
      <c r="F23" s="740">
        <v>0</v>
      </c>
      <c r="G23" s="739">
        <v>0</v>
      </c>
      <c r="H23" s="743">
        <v>0</v>
      </c>
      <c r="I23" s="744">
        <v>0</v>
      </c>
      <c r="J23" s="740">
        <v>0</v>
      </c>
      <c r="K23" s="1967">
        <v>0</v>
      </c>
      <c r="L23" s="745"/>
      <c r="M23" s="745"/>
      <c r="N23" s="744"/>
      <c r="O23" s="740">
        <v>0</v>
      </c>
      <c r="P23" s="746"/>
      <c r="Q23" s="747"/>
    </row>
    <row r="24" spans="1:18" s="748" customFormat="1" ht="12.75" customHeight="1" x14ac:dyDescent="0.2">
      <c r="A24" s="738">
        <v>7700</v>
      </c>
      <c r="B24" s="739">
        <v>0</v>
      </c>
      <c r="C24" s="740">
        <v>9741.66</v>
      </c>
      <c r="D24" s="769">
        <v>304012500</v>
      </c>
      <c r="E24" s="770" t="s">
        <v>6216</v>
      </c>
      <c r="F24" s="740">
        <v>7700</v>
      </c>
      <c r="G24" s="739">
        <v>10779.71</v>
      </c>
      <c r="H24" s="743">
        <v>3079.7099999999991</v>
      </c>
      <c r="I24" s="744">
        <v>3100</v>
      </c>
      <c r="J24" s="740">
        <v>10800</v>
      </c>
      <c r="K24" s="1967">
        <v>7700</v>
      </c>
      <c r="L24" s="745"/>
      <c r="M24" s="745"/>
      <c r="N24" s="744"/>
      <c r="O24" s="740">
        <v>7700</v>
      </c>
      <c r="P24" s="746"/>
      <c r="Q24" s="747"/>
    </row>
    <row r="25" spans="1:18" s="748" customFormat="1" ht="12.75" customHeight="1" x14ac:dyDescent="0.2">
      <c r="A25" s="738">
        <v>700</v>
      </c>
      <c r="B25" s="739">
        <v>0</v>
      </c>
      <c r="C25" s="740">
        <v>0</v>
      </c>
      <c r="D25" s="769">
        <v>304012520</v>
      </c>
      <c r="E25" s="770" t="s">
        <v>2857</v>
      </c>
      <c r="F25" s="740">
        <v>700</v>
      </c>
      <c r="G25" s="739">
        <v>0</v>
      </c>
      <c r="H25" s="743">
        <v>-700</v>
      </c>
      <c r="I25" s="744">
        <v>0</v>
      </c>
      <c r="J25" s="740">
        <v>700</v>
      </c>
      <c r="K25" s="1967">
        <v>700</v>
      </c>
      <c r="L25" s="745"/>
      <c r="M25" s="745"/>
      <c r="N25" s="744"/>
      <c r="O25" s="740">
        <v>700</v>
      </c>
      <c r="P25" s="746"/>
      <c r="Q25" s="747"/>
    </row>
    <row r="26" spans="1:18" s="748" customFormat="1" ht="12.75" customHeight="1" x14ac:dyDescent="0.2">
      <c r="A26" s="738">
        <v>19400</v>
      </c>
      <c r="B26" s="739">
        <v>0</v>
      </c>
      <c r="C26" s="740">
        <v>6462.21</v>
      </c>
      <c r="D26" s="769">
        <v>304012701</v>
      </c>
      <c r="E26" s="770" t="s">
        <v>3061</v>
      </c>
      <c r="F26" s="740">
        <v>19400</v>
      </c>
      <c r="G26" s="739">
        <v>529.83000000000004</v>
      </c>
      <c r="H26" s="743">
        <v>-18870.169999999998</v>
      </c>
      <c r="I26" s="744">
        <v>0</v>
      </c>
      <c r="J26" s="740">
        <v>19400</v>
      </c>
      <c r="K26" s="1967">
        <v>19400</v>
      </c>
      <c r="L26" s="745"/>
      <c r="M26" s="745"/>
      <c r="N26" s="744"/>
      <c r="O26" s="740">
        <v>19400</v>
      </c>
      <c r="P26" s="746"/>
      <c r="Q26" s="747"/>
    </row>
    <row r="27" spans="1:18" s="748" customFormat="1" ht="12.75" customHeight="1" x14ac:dyDescent="0.2">
      <c r="A27" s="738">
        <v>1200</v>
      </c>
      <c r="B27" s="739">
        <v>0</v>
      </c>
      <c r="C27" s="740">
        <v>0</v>
      </c>
      <c r="D27" s="769">
        <v>304015148</v>
      </c>
      <c r="E27" s="770" t="s">
        <v>7298</v>
      </c>
      <c r="F27" s="740">
        <v>1200</v>
      </c>
      <c r="G27" s="739">
        <v>0</v>
      </c>
      <c r="H27" s="743">
        <v>-1200</v>
      </c>
      <c r="I27" s="744">
        <v>0</v>
      </c>
      <c r="J27" s="740">
        <v>1200</v>
      </c>
      <c r="K27" s="1967">
        <v>1200</v>
      </c>
      <c r="L27" s="745"/>
      <c r="M27" s="745"/>
      <c r="N27" s="744"/>
      <c r="O27" s="740">
        <v>1200</v>
      </c>
      <c r="P27" s="746"/>
      <c r="Q27" s="747"/>
    </row>
    <row r="28" spans="1:18" s="760" customFormat="1" x14ac:dyDescent="0.25">
      <c r="A28" s="749">
        <v>36600</v>
      </c>
      <c r="B28" s="750">
        <v>0</v>
      </c>
      <c r="C28" s="751">
        <v>25012.79</v>
      </c>
      <c r="D28" s="752"/>
      <c r="E28" s="753" t="s">
        <v>7241</v>
      </c>
      <c r="F28" s="751">
        <v>37600</v>
      </c>
      <c r="G28" s="754">
        <v>18883.54</v>
      </c>
      <c r="H28" s="754">
        <v>-18716.46</v>
      </c>
      <c r="I28" s="756">
        <v>3100</v>
      </c>
      <c r="J28" s="751">
        <v>40700</v>
      </c>
      <c r="K28" s="1977">
        <v>37600</v>
      </c>
      <c r="L28" s="754">
        <v>0</v>
      </c>
      <c r="M28" s="754">
        <v>0</v>
      </c>
      <c r="N28" s="756">
        <v>0</v>
      </c>
      <c r="O28" s="751">
        <v>37600</v>
      </c>
      <c r="P28" s="757"/>
      <c r="Q28" s="758"/>
      <c r="R28" s="759"/>
    </row>
    <row r="29" spans="1:18" s="748" customFormat="1" ht="12.75" customHeight="1" x14ac:dyDescent="0.2">
      <c r="A29" s="738"/>
      <c r="B29" s="771"/>
      <c r="C29" s="740"/>
      <c r="D29" s="741"/>
      <c r="E29" s="742"/>
      <c r="F29" s="740"/>
      <c r="G29" s="739"/>
      <c r="H29" s="745"/>
      <c r="I29" s="775"/>
      <c r="J29" s="773"/>
      <c r="K29" s="1969"/>
      <c r="L29" s="774"/>
      <c r="M29" s="774"/>
      <c r="N29" s="775"/>
      <c r="O29" s="773"/>
      <c r="P29" s="776"/>
      <c r="Q29" s="764"/>
    </row>
    <row r="30" spans="1:18" s="748" customFormat="1" ht="12.75" customHeight="1" x14ac:dyDescent="0.25">
      <c r="A30" s="777">
        <v>46100</v>
      </c>
      <c r="B30" s="778">
        <v>0</v>
      </c>
      <c r="C30" s="779">
        <v>32615.040000000001</v>
      </c>
      <c r="D30" s="752"/>
      <c r="E30" s="780" t="s">
        <v>7242</v>
      </c>
      <c r="F30" s="779">
        <v>47100</v>
      </c>
      <c r="G30" s="781">
        <v>18883.54</v>
      </c>
      <c r="H30" s="782">
        <v>-28216.46</v>
      </c>
      <c r="I30" s="786">
        <v>3100</v>
      </c>
      <c r="J30" s="784">
        <v>50200</v>
      </c>
      <c r="K30" s="1969">
        <v>47100</v>
      </c>
      <c r="L30" s="785">
        <v>0</v>
      </c>
      <c r="M30" s="785">
        <v>0</v>
      </c>
      <c r="N30" s="786">
        <v>0</v>
      </c>
      <c r="O30" s="784">
        <v>47100</v>
      </c>
      <c r="P30" s="776"/>
      <c r="Q30" s="764"/>
    </row>
    <row r="31" spans="1:18" s="748" customFormat="1" ht="12.75" customHeight="1" x14ac:dyDescent="0.25">
      <c r="A31" s="787"/>
      <c r="B31" s="788"/>
      <c r="C31" s="740"/>
      <c r="D31" s="789"/>
      <c r="E31" s="742"/>
      <c r="F31" s="740"/>
      <c r="G31" s="739"/>
      <c r="H31" s="745"/>
      <c r="I31" s="775"/>
      <c r="J31" s="773"/>
      <c r="K31" s="1969"/>
      <c r="L31" s="774"/>
      <c r="M31" s="774"/>
      <c r="N31" s="775"/>
      <c r="O31" s="773"/>
      <c r="P31" s="776"/>
      <c r="Q31" s="764"/>
    </row>
    <row r="32" spans="1:18" s="798" customFormat="1" x14ac:dyDescent="0.25">
      <c r="A32" s="787"/>
      <c r="B32" s="788"/>
      <c r="C32" s="740"/>
      <c r="D32" s="790"/>
      <c r="E32" s="791" t="s">
        <v>2845</v>
      </c>
      <c r="F32" s="740"/>
      <c r="G32" s="739"/>
      <c r="H32" s="743"/>
      <c r="I32" s="795"/>
      <c r="J32" s="793"/>
      <c r="K32" s="1968"/>
      <c r="L32" s="794"/>
      <c r="M32" s="794"/>
      <c r="N32" s="795"/>
      <c r="O32" s="793"/>
      <c r="P32" s="796"/>
      <c r="Q32" s="797"/>
    </row>
    <row r="33" spans="1:17" s="798" customFormat="1" x14ac:dyDescent="0.2">
      <c r="A33" s="738">
        <v>0</v>
      </c>
      <c r="B33" s="739">
        <v>0</v>
      </c>
      <c r="C33" s="740">
        <v>-6290.79</v>
      </c>
      <c r="D33" s="769">
        <v>304019051</v>
      </c>
      <c r="E33" s="907" t="s">
        <v>2850</v>
      </c>
      <c r="F33" s="740">
        <v>0</v>
      </c>
      <c r="G33" s="739">
        <v>0</v>
      </c>
      <c r="H33" s="743">
        <v>0</v>
      </c>
      <c r="I33" s="744">
        <v>0</v>
      </c>
      <c r="J33" s="793">
        <v>0</v>
      </c>
      <c r="K33" s="1968">
        <v>0</v>
      </c>
      <c r="L33" s="794"/>
      <c r="M33" s="794"/>
      <c r="N33" s="795"/>
      <c r="O33" s="793">
        <v>0</v>
      </c>
      <c r="P33" s="796"/>
      <c r="Q33" s="797"/>
    </row>
    <row r="34" spans="1:17" s="798" customFormat="1" x14ac:dyDescent="0.2">
      <c r="A34" s="738">
        <v>-1700</v>
      </c>
      <c r="B34" s="739">
        <v>0</v>
      </c>
      <c r="C34" s="740">
        <v>-1406.5</v>
      </c>
      <c r="D34" s="769">
        <v>304019203</v>
      </c>
      <c r="E34" s="907" t="s">
        <v>7299</v>
      </c>
      <c r="F34" s="740">
        <v>-1700</v>
      </c>
      <c r="G34" s="739">
        <v>-80.5</v>
      </c>
      <c r="H34" s="743">
        <v>1619.5</v>
      </c>
      <c r="I34" s="744">
        <v>0</v>
      </c>
      <c r="J34" s="793">
        <v>-1700</v>
      </c>
      <c r="K34" s="1968">
        <v>-1700</v>
      </c>
      <c r="L34" s="794"/>
      <c r="M34" s="794"/>
      <c r="N34" s="795"/>
      <c r="O34" s="793">
        <v>-1700</v>
      </c>
      <c r="P34" s="796"/>
      <c r="Q34" s="797"/>
    </row>
    <row r="35" spans="1:17" s="798" customFormat="1" x14ac:dyDescent="0.25">
      <c r="A35" s="800">
        <v>-1700</v>
      </c>
      <c r="B35" s="801">
        <v>0</v>
      </c>
      <c r="C35" s="802">
        <v>-7697.29</v>
      </c>
      <c r="D35" s="803"/>
      <c r="E35" s="780" t="s">
        <v>7247</v>
      </c>
      <c r="F35" s="804">
        <v>-1700</v>
      </c>
      <c r="G35" s="782">
        <v>-80.5</v>
      </c>
      <c r="H35" s="805">
        <v>1619.5</v>
      </c>
      <c r="I35" s="809">
        <v>0</v>
      </c>
      <c r="J35" s="807">
        <v>-1700</v>
      </c>
      <c r="K35" s="1969">
        <v>-1700</v>
      </c>
      <c r="L35" s="808">
        <v>0</v>
      </c>
      <c r="M35" s="808">
        <v>0</v>
      </c>
      <c r="N35" s="809">
        <v>0</v>
      </c>
      <c r="O35" s="807">
        <v>-1700</v>
      </c>
      <c r="P35" s="810"/>
      <c r="Q35" s="797"/>
    </row>
    <row r="36" spans="1:17" s="798" customFormat="1" x14ac:dyDescent="0.25">
      <c r="A36" s="787"/>
      <c r="B36" s="788"/>
      <c r="C36" s="740"/>
      <c r="D36" s="811"/>
      <c r="E36" s="812"/>
      <c r="F36" s="740"/>
      <c r="G36" s="739"/>
      <c r="H36" s="743"/>
      <c r="I36" s="744"/>
      <c r="J36" s="740"/>
      <c r="K36" s="1967"/>
      <c r="L36" s="745"/>
      <c r="M36" s="745"/>
      <c r="N36" s="744"/>
      <c r="O36" s="740"/>
      <c r="P36" s="746"/>
      <c r="Q36" s="813"/>
    </row>
    <row r="37" spans="1:17" s="798" customFormat="1" x14ac:dyDescent="0.25">
      <c r="A37" s="814">
        <v>44400</v>
      </c>
      <c r="B37" s="815">
        <v>0</v>
      </c>
      <c r="C37" s="816">
        <v>24917.75</v>
      </c>
      <c r="D37" s="817"/>
      <c r="E37" s="818" t="s">
        <v>7248</v>
      </c>
      <c r="F37" s="819">
        <v>45400</v>
      </c>
      <c r="G37" s="820">
        <v>18803.04</v>
      </c>
      <c r="H37" s="821">
        <v>-26596.959999999999</v>
      </c>
      <c r="I37" s="825">
        <v>3100</v>
      </c>
      <c r="J37" s="823">
        <v>48500</v>
      </c>
      <c r="K37" s="1969">
        <v>45400</v>
      </c>
      <c r="L37" s="824">
        <v>0</v>
      </c>
      <c r="M37" s="824">
        <v>0</v>
      </c>
      <c r="N37" s="825">
        <v>0</v>
      </c>
      <c r="O37" s="823">
        <v>45400</v>
      </c>
      <c r="P37" s="810"/>
      <c r="Q37" s="797"/>
    </row>
    <row r="38" spans="1:17" s="798" customFormat="1" x14ac:dyDescent="0.25">
      <c r="A38" s="826"/>
      <c r="B38" s="827"/>
      <c r="C38" s="828"/>
      <c r="D38" s="829"/>
      <c r="E38" s="763"/>
      <c r="F38" s="828"/>
      <c r="G38" s="830"/>
      <c r="H38" s="831"/>
      <c r="I38" s="835"/>
      <c r="J38" s="833"/>
      <c r="K38" s="1970"/>
      <c r="L38" s="834"/>
      <c r="M38" s="834"/>
      <c r="N38" s="835"/>
      <c r="O38" s="833"/>
      <c r="P38" s="836"/>
      <c r="Q38" s="837"/>
    </row>
    <row r="39" spans="1:17" s="798" customFormat="1" hidden="1" x14ac:dyDescent="0.25">
      <c r="A39" s="838"/>
      <c r="B39" s="839"/>
      <c r="C39" s="840"/>
      <c r="D39" s="841"/>
      <c r="E39" s="842" t="s">
        <v>3040</v>
      </c>
      <c r="F39" s="840"/>
      <c r="G39" s="843"/>
      <c r="H39" s="844"/>
      <c r="I39" s="775"/>
      <c r="J39" s="773"/>
      <c r="K39" s="1969"/>
      <c r="L39" s="774"/>
      <c r="M39" s="774"/>
      <c r="N39" s="775"/>
      <c r="O39" s="773"/>
      <c r="P39" s="810"/>
      <c r="Q39" s="797"/>
    </row>
    <row r="40" spans="1:17" s="748" customFormat="1" ht="12.75" hidden="1" customHeight="1" x14ac:dyDescent="0.2">
      <c r="A40" s="738">
        <v>0</v>
      </c>
      <c r="B40" s="739">
        <v>0</v>
      </c>
      <c r="C40" s="740">
        <v>0</v>
      </c>
      <c r="D40" s="769">
        <v>304012510</v>
      </c>
      <c r="E40" s="770" t="s">
        <v>3080</v>
      </c>
      <c r="F40" s="740">
        <v>0</v>
      </c>
      <c r="G40" s="739">
        <v>0</v>
      </c>
      <c r="H40" s="743">
        <v>0</v>
      </c>
      <c r="I40" s="744">
        <v>0</v>
      </c>
      <c r="J40" s="773"/>
      <c r="K40" s="1969"/>
      <c r="L40" s="774"/>
      <c r="M40" s="774"/>
      <c r="N40" s="775"/>
      <c r="O40" s="773"/>
      <c r="P40" s="776"/>
      <c r="Q40" s="764"/>
    </row>
    <row r="41" spans="1:17" s="748" customFormat="1" ht="12.75" hidden="1" customHeight="1" x14ac:dyDescent="0.2">
      <c r="A41" s="738">
        <v>0</v>
      </c>
      <c r="B41" s="739">
        <v>0</v>
      </c>
      <c r="C41" s="740">
        <v>0</v>
      </c>
      <c r="D41" s="769">
        <v>304014610</v>
      </c>
      <c r="E41" s="845" t="s">
        <v>7250</v>
      </c>
      <c r="F41" s="740">
        <v>0</v>
      </c>
      <c r="G41" s="739">
        <v>0</v>
      </c>
      <c r="H41" s="743">
        <v>0</v>
      </c>
      <c r="I41" s="744">
        <v>0</v>
      </c>
      <c r="J41" s="773"/>
      <c r="K41" s="1969"/>
      <c r="L41" s="774"/>
      <c r="M41" s="774"/>
      <c r="N41" s="775"/>
      <c r="O41" s="773"/>
      <c r="P41" s="776"/>
      <c r="Q41" s="764"/>
    </row>
    <row r="42" spans="1:17" s="748" customFormat="1" ht="12.75" hidden="1" customHeight="1" x14ac:dyDescent="0.2">
      <c r="A42" s="738">
        <v>0</v>
      </c>
      <c r="B42" s="739">
        <v>0</v>
      </c>
      <c r="C42" s="740">
        <v>0</v>
      </c>
      <c r="D42" s="769">
        <v>304014611</v>
      </c>
      <c r="E42" s="770" t="s">
        <v>7251</v>
      </c>
      <c r="F42" s="740">
        <v>0</v>
      </c>
      <c r="G42" s="739">
        <v>0</v>
      </c>
      <c r="H42" s="743">
        <v>0</v>
      </c>
      <c r="I42" s="744">
        <v>0</v>
      </c>
      <c r="J42" s="773"/>
      <c r="K42" s="1969"/>
      <c r="L42" s="774"/>
      <c r="M42" s="774"/>
      <c r="N42" s="775"/>
      <c r="O42" s="773"/>
      <c r="P42" s="776"/>
      <c r="Q42" s="764"/>
    </row>
    <row r="43" spans="1:17" s="748" customFormat="1" ht="12.75" hidden="1" customHeight="1" x14ac:dyDescent="0.2">
      <c r="A43" s="738">
        <v>0</v>
      </c>
      <c r="B43" s="739">
        <v>0</v>
      </c>
      <c r="C43" s="740">
        <v>0</v>
      </c>
      <c r="D43" s="769">
        <v>304014618</v>
      </c>
      <c r="E43" s="770" t="s">
        <v>2736</v>
      </c>
      <c r="F43" s="740">
        <v>0</v>
      </c>
      <c r="G43" s="739">
        <v>0</v>
      </c>
      <c r="H43" s="743">
        <v>0</v>
      </c>
      <c r="I43" s="744">
        <v>0</v>
      </c>
      <c r="J43" s="773"/>
      <c r="K43" s="1969"/>
      <c r="L43" s="774"/>
      <c r="M43" s="774"/>
      <c r="N43" s="775"/>
      <c r="O43" s="773"/>
      <c r="P43" s="776"/>
      <c r="Q43" s="764"/>
    </row>
    <row r="44" spans="1:17" s="748" customFormat="1" ht="12.75" hidden="1" customHeight="1" x14ac:dyDescent="0.2">
      <c r="A44" s="738">
        <v>0</v>
      </c>
      <c r="B44" s="739">
        <v>0</v>
      </c>
      <c r="C44" s="740">
        <v>0</v>
      </c>
      <c r="D44" s="769">
        <v>304014619</v>
      </c>
      <c r="E44" s="770" t="s">
        <v>7252</v>
      </c>
      <c r="F44" s="740">
        <v>0</v>
      </c>
      <c r="G44" s="739">
        <v>0</v>
      </c>
      <c r="H44" s="743">
        <v>0</v>
      </c>
      <c r="I44" s="744">
        <v>0</v>
      </c>
      <c r="J44" s="773"/>
      <c r="K44" s="1969"/>
      <c r="L44" s="774"/>
      <c r="M44" s="774"/>
      <c r="N44" s="775"/>
      <c r="O44" s="773"/>
      <c r="P44" s="776"/>
      <c r="Q44" s="764"/>
    </row>
    <row r="45" spans="1:17" s="798" customFormat="1" hidden="1" x14ac:dyDescent="0.25">
      <c r="A45" s="800">
        <v>0</v>
      </c>
      <c r="B45" s="801">
        <v>0</v>
      </c>
      <c r="C45" s="802">
        <v>0</v>
      </c>
      <c r="D45" s="846"/>
      <c r="E45" s="847" t="s">
        <v>7255</v>
      </c>
      <c r="F45" s="802">
        <v>0</v>
      </c>
      <c r="G45" s="848">
        <v>0</v>
      </c>
      <c r="H45" s="848">
        <v>0</v>
      </c>
      <c r="I45" s="852">
        <v>0</v>
      </c>
      <c r="J45" s="850">
        <v>0</v>
      </c>
      <c r="K45" s="1972">
        <v>0</v>
      </c>
      <c r="L45" s="851">
        <v>0</v>
      </c>
      <c r="M45" s="851">
        <v>0</v>
      </c>
      <c r="N45" s="852">
        <v>0</v>
      </c>
      <c r="O45" s="850">
        <v>0</v>
      </c>
      <c r="P45" s="810"/>
      <c r="Q45" s="797"/>
    </row>
    <row r="46" spans="1:17" x14ac:dyDescent="0.2">
      <c r="A46" s="838"/>
      <c r="B46" s="853"/>
      <c r="C46" s="853"/>
      <c r="D46" s="854"/>
      <c r="E46" s="855"/>
      <c r="F46" s="856"/>
      <c r="G46" s="857"/>
      <c r="I46" s="862"/>
      <c r="J46" s="860"/>
      <c r="K46" s="1973"/>
      <c r="L46" s="861"/>
      <c r="M46" s="861"/>
      <c r="N46" s="862"/>
      <c r="O46" s="860"/>
      <c r="P46" s="810"/>
      <c r="Q46" s="797"/>
    </row>
    <row r="47" spans="1:17" s="798" customFormat="1" ht="13.5" thickBot="1" x14ac:dyDescent="0.3">
      <c r="A47" s="864">
        <v>44400</v>
      </c>
      <c r="B47" s="865">
        <v>0</v>
      </c>
      <c r="C47" s="866">
        <v>24917.75</v>
      </c>
      <c r="D47" s="867"/>
      <c r="E47" s="868" t="s">
        <v>8</v>
      </c>
      <c r="F47" s="869">
        <v>45400</v>
      </c>
      <c r="G47" s="870">
        <v>18803.04</v>
      </c>
      <c r="H47" s="871">
        <v>-26596.959999999999</v>
      </c>
      <c r="I47" s="871">
        <v>3100</v>
      </c>
      <c r="J47" s="869">
        <v>48500</v>
      </c>
      <c r="K47" s="1974">
        <v>45400</v>
      </c>
      <c r="L47" s="870">
        <v>0</v>
      </c>
      <c r="M47" s="870">
        <v>0</v>
      </c>
      <c r="N47" s="871">
        <v>0</v>
      </c>
      <c r="O47" s="869">
        <v>45400</v>
      </c>
      <c r="P47" s="873"/>
      <c r="Q47" s="874"/>
    </row>
    <row r="48" spans="1:17" x14ac:dyDescent="0.2">
      <c r="A48" s="875">
        <v>0</v>
      </c>
      <c r="B48" s="875">
        <v>0</v>
      </c>
      <c r="C48" s="863">
        <v>0</v>
      </c>
      <c r="D48" s="876"/>
      <c r="F48" s="687">
        <v>0</v>
      </c>
      <c r="G48" s="858">
        <v>0</v>
      </c>
      <c r="H48" s="858">
        <v>0</v>
      </c>
      <c r="I48" s="858">
        <v>0</v>
      </c>
      <c r="P48" s="863"/>
    </row>
    <row r="49" spans="1:17" ht="15" x14ac:dyDescent="0.3">
      <c r="D49" s="876"/>
      <c r="G49" s="844"/>
      <c r="H49" s="877"/>
      <c r="I49" s="877"/>
      <c r="J49" s="877"/>
      <c r="K49" s="877"/>
      <c r="L49" s="877"/>
      <c r="M49" s="877"/>
      <c r="N49" s="877"/>
      <c r="O49" s="877"/>
      <c r="P49" s="863"/>
    </row>
    <row r="50" spans="1:17" x14ac:dyDescent="0.2">
      <c r="D50" s="876"/>
      <c r="G50" s="878"/>
      <c r="H50" s="875"/>
      <c r="I50" s="878"/>
      <c r="J50" s="878"/>
      <c r="K50" s="878"/>
      <c r="L50" s="878"/>
      <c r="M50" s="878"/>
      <c r="N50" s="878"/>
      <c r="O50" s="878"/>
      <c r="P50" s="863"/>
    </row>
    <row r="51" spans="1:17" s="858" customFormat="1" x14ac:dyDescent="0.2">
      <c r="A51" s="863"/>
      <c r="B51" s="863"/>
      <c r="C51" s="863"/>
      <c r="D51" s="876"/>
      <c r="E51" s="863"/>
      <c r="F51" s="687"/>
      <c r="Q51" s="863"/>
    </row>
    <row r="52" spans="1:17" s="858" customFormat="1" x14ac:dyDescent="0.2">
      <c r="A52" s="863"/>
      <c r="B52" s="863"/>
      <c r="C52" s="863"/>
      <c r="D52" s="876"/>
      <c r="E52" s="863"/>
      <c r="F52" s="687"/>
      <c r="Q52" s="863"/>
    </row>
    <row r="53" spans="1:17" s="858" customFormat="1" x14ac:dyDescent="0.2">
      <c r="A53" s="863"/>
      <c r="B53" s="863"/>
      <c r="C53" s="863"/>
      <c r="D53" s="876"/>
      <c r="E53" s="863"/>
      <c r="F53" s="687"/>
      <c r="Q53" s="863"/>
    </row>
    <row r="54" spans="1:17" s="858" customFormat="1" x14ac:dyDescent="0.2">
      <c r="A54" s="863"/>
      <c r="B54" s="863"/>
      <c r="C54" s="863"/>
      <c r="D54" s="876"/>
      <c r="E54" s="863"/>
      <c r="F54" s="687"/>
      <c r="Q54" s="863"/>
    </row>
    <row r="55" spans="1:17" s="858" customFormat="1" x14ac:dyDescent="0.2">
      <c r="A55" s="863"/>
      <c r="B55" s="863"/>
      <c r="C55" s="863"/>
      <c r="D55" s="876"/>
      <c r="E55" s="863"/>
      <c r="F55" s="687"/>
      <c r="Q55" s="863"/>
    </row>
    <row r="56" spans="1:17" s="858" customFormat="1" x14ac:dyDescent="0.2">
      <c r="A56" s="863"/>
      <c r="B56" s="863"/>
      <c r="C56" s="863"/>
      <c r="D56" s="876"/>
      <c r="E56" s="863"/>
      <c r="F56" s="687"/>
      <c r="Q56" s="863"/>
    </row>
    <row r="57" spans="1:17" s="858" customFormat="1" x14ac:dyDescent="0.2">
      <c r="A57" s="863"/>
      <c r="B57" s="863"/>
      <c r="C57" s="863"/>
      <c r="D57" s="876"/>
      <c r="E57" s="863"/>
      <c r="F57" s="687"/>
      <c r="Q57" s="863"/>
    </row>
    <row r="58" spans="1:17" s="858" customFormat="1" x14ac:dyDescent="0.2">
      <c r="A58" s="863"/>
      <c r="B58" s="863"/>
      <c r="C58" s="863"/>
      <c r="D58" s="876"/>
      <c r="E58" s="863"/>
      <c r="F58" s="687"/>
      <c r="Q58" s="863"/>
    </row>
    <row r="59" spans="1:17" s="858" customFormat="1" x14ac:dyDescent="0.2">
      <c r="A59" s="863"/>
      <c r="B59" s="863"/>
      <c r="C59" s="863"/>
      <c r="D59" s="876"/>
      <c r="E59" s="863"/>
      <c r="F59" s="687"/>
      <c r="Q59" s="863"/>
    </row>
    <row r="60" spans="1:17" s="858" customFormat="1" x14ac:dyDescent="0.2">
      <c r="A60" s="863"/>
      <c r="B60" s="863"/>
      <c r="C60" s="863"/>
      <c r="D60" s="876"/>
      <c r="E60" s="863"/>
      <c r="F60" s="687"/>
      <c r="Q60" s="863"/>
    </row>
  </sheetData>
  <mergeCells count="1">
    <mergeCell ref="C1:Q1"/>
  </mergeCells>
  <conditionalFormatting sqref="H31 H29">
    <cfRule type="cellIs" dxfId="78" priority="8" stopIfTrue="1" operator="notBetween">
      <formula>-999</formula>
      <formula>999</formula>
    </cfRule>
  </conditionalFormatting>
  <conditionalFormatting sqref="H10">
    <cfRule type="cellIs" dxfId="77" priority="7" stopIfTrue="1" operator="notBetween">
      <formula>-999</formula>
      <formula>999</formula>
    </cfRule>
  </conditionalFormatting>
  <conditionalFormatting sqref="H15">
    <cfRule type="cellIs" dxfId="76" priority="6" stopIfTrue="1" operator="notBetween">
      <formula>-999</formula>
      <formula>999</formula>
    </cfRule>
  </conditionalFormatting>
  <conditionalFormatting sqref="H6:H8">
    <cfRule type="cellIs" dxfId="75" priority="5" stopIfTrue="1" operator="notBetween">
      <formula>-999</formula>
      <formula>999</formula>
    </cfRule>
  </conditionalFormatting>
  <conditionalFormatting sqref="H11:H13">
    <cfRule type="cellIs" dxfId="74" priority="4" stopIfTrue="1" operator="notBetween">
      <formula>-999</formula>
      <formula>999</formula>
    </cfRule>
  </conditionalFormatting>
  <conditionalFormatting sqref="H16:H27">
    <cfRule type="cellIs" dxfId="73" priority="3" stopIfTrue="1" operator="notBetween">
      <formula>-999</formula>
      <formula>999</formula>
    </cfRule>
  </conditionalFormatting>
  <conditionalFormatting sqref="H33:H34">
    <cfRule type="cellIs" dxfId="72" priority="2" stopIfTrue="1" operator="notBetween">
      <formula>-999</formula>
      <formula>999</formula>
    </cfRule>
  </conditionalFormatting>
  <conditionalFormatting sqref="H40:H44">
    <cfRule type="cellIs" dxfId="71" priority="1" stopIfTrue="1" operator="notBetween">
      <formula>-999</formula>
      <formula>999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scale="56" fitToHeight="0" orientation="landscape" r:id="rId1"/>
  <headerFooter>
    <oddFooter>&amp;C&amp;Z&amp;F\&amp;A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6"/>
  <sheetViews>
    <sheetView topLeftCell="D1" zoomScale="80" zoomScaleNormal="80" workbookViewId="0">
      <selection activeCell="L3" sqref="L3:P3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7" width="9.7109375" style="687" hidden="1" customWidth="1"/>
    <col min="8" max="9" width="12.140625" style="858" hidden="1" customWidth="1"/>
    <col min="10" max="11" width="10.7109375" style="858" hidden="1" customWidth="1"/>
    <col min="12" max="12" width="9.7109375" style="858" customWidth="1"/>
    <col min="13" max="13" width="9.7109375" style="858" hidden="1" customWidth="1"/>
    <col min="14" max="14" width="12.140625" style="858" hidden="1" customWidth="1"/>
    <col min="15" max="15" width="9.7109375" style="858" hidden="1" customWidth="1"/>
    <col min="16" max="16" width="10.7109375" style="858" customWidth="1"/>
    <col min="17" max="17" width="5.7109375" style="858" customWidth="1"/>
    <col min="18" max="18" width="60.7109375" style="863" customWidth="1"/>
    <col min="19" max="16384" width="9.140625" style="863"/>
  </cols>
  <sheetData>
    <row r="1" spans="1:19" s="687" customFormat="1" ht="19.5" customHeight="1" thickBot="1" x14ac:dyDescent="0.25">
      <c r="A1" s="685"/>
      <c r="B1" s="686"/>
      <c r="C1" s="2007" t="s">
        <v>7228</v>
      </c>
      <c r="D1" s="2008"/>
      <c r="E1" s="2008"/>
      <c r="F1" s="2008"/>
      <c r="G1" s="2008"/>
      <c r="H1" s="2008"/>
      <c r="I1" s="2008"/>
      <c r="J1" s="2008"/>
      <c r="K1" s="2008"/>
      <c r="L1" s="2008"/>
      <c r="M1" s="2008"/>
      <c r="N1" s="2008"/>
      <c r="O1" s="2008"/>
      <c r="P1" s="2008"/>
      <c r="Q1" s="2008"/>
      <c r="R1" s="2009"/>
    </row>
    <row r="2" spans="1:19" s="687" customFormat="1" ht="20.100000000000001" customHeight="1" thickBot="1" x14ac:dyDescent="0.3">
      <c r="A2" s="688"/>
      <c r="B2" s="689"/>
      <c r="C2" s="690" t="s">
        <v>22</v>
      </c>
      <c r="D2" s="691">
        <v>30402</v>
      </c>
      <c r="E2" s="692" t="s">
        <v>2956</v>
      </c>
      <c r="F2" s="693"/>
      <c r="G2" s="693"/>
      <c r="H2" s="694"/>
      <c r="I2" s="694"/>
      <c r="J2" s="695"/>
      <c r="K2" s="695"/>
      <c r="L2" s="695"/>
      <c r="M2" s="695"/>
      <c r="N2" s="695"/>
      <c r="O2" s="695"/>
      <c r="P2" s="695"/>
      <c r="Q2" s="695"/>
      <c r="R2" s="696"/>
    </row>
    <row r="3" spans="1:19" s="711" customFormat="1" ht="42" customHeight="1" x14ac:dyDescent="0.2">
      <c r="A3" s="697" t="s">
        <v>7214</v>
      </c>
      <c r="B3" s="698" t="s">
        <v>7215</v>
      </c>
      <c r="C3" s="699" t="s">
        <v>7216</v>
      </c>
      <c r="D3" s="700" t="s">
        <v>6256</v>
      </c>
      <c r="E3" s="701" t="s">
        <v>3020</v>
      </c>
      <c r="F3" s="702" t="s">
        <v>7218</v>
      </c>
      <c r="G3" s="702" t="s">
        <v>10782</v>
      </c>
      <c r="H3" s="593" t="s">
        <v>7219</v>
      </c>
      <c r="I3" s="703" t="s">
        <v>7220</v>
      </c>
      <c r="J3" s="704" t="s">
        <v>7221</v>
      </c>
      <c r="K3" s="705" t="s">
        <v>7222</v>
      </c>
      <c r="L3" s="87" t="s">
        <v>2886</v>
      </c>
      <c r="M3" s="706" t="s">
        <v>7223</v>
      </c>
      <c r="N3" s="707" t="s">
        <v>7224</v>
      </c>
      <c r="O3" s="708" t="s">
        <v>7225</v>
      </c>
      <c r="P3" s="77" t="s">
        <v>10784</v>
      </c>
      <c r="Q3" s="903" t="s">
        <v>7229</v>
      </c>
      <c r="R3" s="710" t="s">
        <v>7230</v>
      </c>
    </row>
    <row r="4" spans="1:19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904"/>
      <c r="F4" s="720" t="s">
        <v>0</v>
      </c>
      <c r="G4" s="720" t="s">
        <v>0</v>
      </c>
      <c r="H4" s="905" t="s">
        <v>0</v>
      </c>
      <c r="I4" s="905" t="s">
        <v>0</v>
      </c>
      <c r="J4" s="719" t="s">
        <v>0</v>
      </c>
      <c r="K4" s="720" t="s">
        <v>0</v>
      </c>
      <c r="L4" s="1965" t="s">
        <v>0</v>
      </c>
      <c r="M4" s="721" t="s">
        <v>0</v>
      </c>
      <c r="N4" s="721" t="s">
        <v>0</v>
      </c>
      <c r="O4" s="608" t="s">
        <v>0</v>
      </c>
      <c r="P4" s="609" t="s">
        <v>0</v>
      </c>
      <c r="Q4" s="906"/>
      <c r="R4" s="723"/>
    </row>
    <row r="5" spans="1:19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734"/>
      <c r="H5" s="730"/>
      <c r="I5" s="731"/>
      <c r="J5" s="732"/>
      <c r="K5" s="729"/>
      <c r="L5" s="1966"/>
      <c r="M5" s="733"/>
      <c r="N5" s="733"/>
      <c r="O5" s="734"/>
      <c r="P5" s="726"/>
      <c r="Q5" s="735"/>
      <c r="R5" s="736"/>
    </row>
    <row r="6" spans="1:19" s="748" customFormat="1" x14ac:dyDescent="0.2">
      <c r="A6" s="738">
        <v>68670</v>
      </c>
      <c r="B6" s="739">
        <v>0</v>
      </c>
      <c r="C6" s="740">
        <v>116437.13</v>
      </c>
      <c r="D6" s="769">
        <v>304020100</v>
      </c>
      <c r="E6" s="770" t="s">
        <v>2</v>
      </c>
      <c r="F6" s="740">
        <v>73300</v>
      </c>
      <c r="G6" s="740">
        <v>73300</v>
      </c>
      <c r="H6" s="739">
        <v>26130.37</v>
      </c>
      <c r="I6" s="743">
        <v>-47169.630000000005</v>
      </c>
      <c r="J6" s="744">
        <v>-21100</v>
      </c>
      <c r="K6" s="740">
        <v>52200</v>
      </c>
      <c r="L6" s="1967">
        <v>73300</v>
      </c>
      <c r="M6" s="745"/>
      <c r="N6" s="745"/>
      <c r="O6" s="744"/>
      <c r="P6" s="740">
        <v>73300</v>
      </c>
      <c r="Q6" s="746"/>
      <c r="R6" s="747"/>
    </row>
    <row r="7" spans="1:19" s="748" customFormat="1" x14ac:dyDescent="0.2">
      <c r="A7" s="738">
        <v>0</v>
      </c>
      <c r="B7" s="739">
        <v>0</v>
      </c>
      <c r="C7" s="740">
        <v>0</v>
      </c>
      <c r="D7" s="769">
        <v>304020150</v>
      </c>
      <c r="E7" s="770" t="s">
        <v>2846</v>
      </c>
      <c r="F7" s="740">
        <v>0</v>
      </c>
      <c r="G7" s="740">
        <v>0</v>
      </c>
      <c r="H7" s="739">
        <v>0</v>
      </c>
      <c r="I7" s="743">
        <v>0</v>
      </c>
      <c r="J7" s="744">
        <v>0</v>
      </c>
      <c r="K7" s="740">
        <v>0</v>
      </c>
      <c r="L7" s="1967">
        <v>0</v>
      </c>
      <c r="M7" s="745"/>
      <c r="N7" s="745"/>
      <c r="O7" s="744"/>
      <c r="P7" s="740">
        <v>0</v>
      </c>
      <c r="Q7" s="746"/>
      <c r="R7" s="747"/>
    </row>
    <row r="8" spans="1:19" s="748" customFormat="1" ht="12.75" customHeight="1" x14ac:dyDescent="0.25">
      <c r="A8" s="738">
        <v>29300</v>
      </c>
      <c r="B8" s="739">
        <v>0</v>
      </c>
      <c r="C8" s="740">
        <v>0</v>
      </c>
      <c r="D8" s="762">
        <v>304020200</v>
      </c>
      <c r="E8" s="765" t="s">
        <v>2847</v>
      </c>
      <c r="F8" s="740">
        <v>29300</v>
      </c>
      <c r="G8" s="744"/>
      <c r="H8" s="739">
        <v>90</v>
      </c>
      <c r="I8" s="743">
        <v>-29210</v>
      </c>
      <c r="J8" s="744">
        <v>0</v>
      </c>
      <c r="K8" s="740">
        <v>29300</v>
      </c>
      <c r="L8" s="1967">
        <v>0</v>
      </c>
      <c r="M8" s="745"/>
      <c r="N8" s="745"/>
      <c r="O8" s="744"/>
      <c r="P8" s="740">
        <v>0</v>
      </c>
      <c r="Q8" s="746"/>
      <c r="R8" s="764"/>
    </row>
    <row r="9" spans="1:19" s="748" customFormat="1" ht="12.75" customHeight="1" x14ac:dyDescent="0.2">
      <c r="A9" s="738">
        <v>2700</v>
      </c>
      <c r="B9" s="739">
        <v>0</v>
      </c>
      <c r="C9" s="740">
        <v>0</v>
      </c>
      <c r="D9" s="908">
        <v>304020400</v>
      </c>
      <c r="E9" s="770" t="s">
        <v>7300</v>
      </c>
      <c r="F9" s="740">
        <v>2700</v>
      </c>
      <c r="G9" s="744"/>
      <c r="H9" s="739">
        <v>0</v>
      </c>
      <c r="I9" s="743">
        <v>-2700</v>
      </c>
      <c r="J9" s="744">
        <v>0</v>
      </c>
      <c r="K9" s="740">
        <v>2700</v>
      </c>
      <c r="L9" s="1967">
        <v>0</v>
      </c>
      <c r="M9" s="745"/>
      <c r="N9" s="745"/>
      <c r="O9" s="744"/>
      <c r="P9" s="740">
        <v>0</v>
      </c>
      <c r="Q9" s="746"/>
      <c r="R9" s="747"/>
    </row>
    <row r="10" spans="1:19" s="760" customFormat="1" x14ac:dyDescent="0.25">
      <c r="A10" s="749">
        <v>100670</v>
      </c>
      <c r="B10" s="750">
        <v>0</v>
      </c>
      <c r="C10" s="751">
        <v>116437.13</v>
      </c>
      <c r="D10" s="909"/>
      <c r="E10" s="910" t="s">
        <v>7231</v>
      </c>
      <c r="F10" s="751">
        <v>105300</v>
      </c>
      <c r="G10" s="751">
        <v>73300</v>
      </c>
      <c r="H10" s="754">
        <v>26220.37</v>
      </c>
      <c r="I10" s="754">
        <v>-79079.63</v>
      </c>
      <c r="J10" s="755">
        <v>-21100</v>
      </c>
      <c r="K10" s="751">
        <v>84200</v>
      </c>
      <c r="L10" s="1977">
        <v>73300</v>
      </c>
      <c r="M10" s="754">
        <v>0</v>
      </c>
      <c r="N10" s="754">
        <v>0</v>
      </c>
      <c r="O10" s="756">
        <v>0</v>
      </c>
      <c r="P10" s="751">
        <v>73300</v>
      </c>
      <c r="Q10" s="757"/>
      <c r="R10" s="758"/>
      <c r="S10" s="759"/>
    </row>
    <row r="11" spans="1:19" s="748" customFormat="1" ht="12.75" customHeight="1" x14ac:dyDescent="0.2">
      <c r="A11" s="738"/>
      <c r="B11" s="739"/>
      <c r="C11" s="740"/>
      <c r="D11" s="741"/>
      <c r="E11" s="742"/>
      <c r="F11" s="740"/>
      <c r="G11" s="744"/>
      <c r="H11" s="739"/>
      <c r="I11" s="743"/>
      <c r="J11" s="761"/>
      <c r="K11" s="740"/>
      <c r="L11" s="1967"/>
      <c r="M11" s="745"/>
      <c r="N11" s="745"/>
      <c r="O11" s="744"/>
      <c r="P11" s="740"/>
      <c r="Q11" s="746"/>
      <c r="R11" s="747"/>
    </row>
    <row r="12" spans="1:19" s="748" customFormat="1" ht="12.75" customHeight="1" x14ac:dyDescent="0.25">
      <c r="A12" s="738">
        <v>0</v>
      </c>
      <c r="B12" s="739">
        <v>0</v>
      </c>
      <c r="C12" s="740">
        <v>1160.6500000000001</v>
      </c>
      <c r="D12" s="762">
        <v>304020101</v>
      </c>
      <c r="E12" s="763" t="s">
        <v>7232</v>
      </c>
      <c r="F12" s="740">
        <v>0</v>
      </c>
      <c r="G12" s="744"/>
      <c r="H12" s="739">
        <v>0</v>
      </c>
      <c r="I12" s="743">
        <v>0</v>
      </c>
      <c r="J12" s="744">
        <v>0</v>
      </c>
      <c r="K12" s="740">
        <v>0</v>
      </c>
      <c r="L12" s="1967">
        <v>0</v>
      </c>
      <c r="M12" s="745"/>
      <c r="N12" s="745"/>
      <c r="O12" s="744"/>
      <c r="P12" s="740">
        <v>0</v>
      </c>
      <c r="Q12" s="746"/>
      <c r="R12" s="764"/>
    </row>
    <row r="13" spans="1:19" s="748" customFormat="1" ht="12.75" customHeight="1" x14ac:dyDescent="0.25">
      <c r="A13" s="738">
        <v>0</v>
      </c>
      <c r="B13" s="739">
        <v>0</v>
      </c>
      <c r="C13" s="740">
        <v>0</v>
      </c>
      <c r="D13" s="762">
        <v>304020102</v>
      </c>
      <c r="E13" s="763" t="s">
        <v>3042</v>
      </c>
      <c r="F13" s="740">
        <v>0</v>
      </c>
      <c r="G13" s="744"/>
      <c r="H13" s="739">
        <v>0</v>
      </c>
      <c r="I13" s="743">
        <v>0</v>
      </c>
      <c r="J13" s="744">
        <v>0</v>
      </c>
      <c r="K13" s="740">
        <v>0</v>
      </c>
      <c r="L13" s="1967">
        <v>0</v>
      </c>
      <c r="M13" s="745"/>
      <c r="N13" s="745"/>
      <c r="O13" s="744"/>
      <c r="P13" s="740">
        <v>0</v>
      </c>
      <c r="Q13" s="746"/>
      <c r="R13" s="764"/>
    </row>
    <row r="14" spans="1:19" s="748" customFormat="1" ht="12.75" customHeight="1" x14ac:dyDescent="0.25">
      <c r="A14" s="738">
        <v>0</v>
      </c>
      <c r="B14" s="739">
        <v>0</v>
      </c>
      <c r="C14" s="740">
        <v>10027.75</v>
      </c>
      <c r="D14" s="762">
        <v>304020120</v>
      </c>
      <c r="E14" s="765" t="s">
        <v>7233</v>
      </c>
      <c r="F14" s="740">
        <v>0</v>
      </c>
      <c r="G14" s="744"/>
      <c r="H14" s="739">
        <v>0</v>
      </c>
      <c r="I14" s="743">
        <v>0</v>
      </c>
      <c r="J14" s="744">
        <v>0</v>
      </c>
      <c r="K14" s="740">
        <v>0</v>
      </c>
      <c r="L14" s="1967">
        <v>0</v>
      </c>
      <c r="M14" s="745"/>
      <c r="N14" s="745"/>
      <c r="O14" s="744"/>
      <c r="P14" s="740">
        <v>0</v>
      </c>
      <c r="Q14" s="746"/>
      <c r="R14" s="764"/>
    </row>
    <row r="15" spans="1:19" s="760" customFormat="1" x14ac:dyDescent="0.25">
      <c r="A15" s="749">
        <v>100670</v>
      </c>
      <c r="B15" s="750">
        <v>0</v>
      </c>
      <c r="C15" s="751">
        <v>127625.53</v>
      </c>
      <c r="D15" s="752"/>
      <c r="E15" s="753" t="s">
        <v>7234</v>
      </c>
      <c r="F15" s="751">
        <v>105300</v>
      </c>
      <c r="G15" s="751">
        <v>73300</v>
      </c>
      <c r="H15" s="754">
        <v>26220.37</v>
      </c>
      <c r="I15" s="754">
        <v>-79079.63</v>
      </c>
      <c r="J15" s="755">
        <v>-21100</v>
      </c>
      <c r="K15" s="751">
        <v>84200</v>
      </c>
      <c r="L15" s="1977">
        <v>73300</v>
      </c>
      <c r="M15" s="754">
        <v>0</v>
      </c>
      <c r="N15" s="754">
        <v>0</v>
      </c>
      <c r="O15" s="756">
        <v>0</v>
      </c>
      <c r="P15" s="751">
        <v>73300</v>
      </c>
      <c r="Q15" s="757"/>
      <c r="R15" s="758"/>
      <c r="S15" s="759"/>
    </row>
    <row r="16" spans="1:19" s="737" customFormat="1" ht="12.75" customHeight="1" x14ac:dyDescent="0.25">
      <c r="A16" s="735"/>
      <c r="B16" s="734"/>
      <c r="C16" s="729"/>
      <c r="D16" s="766"/>
      <c r="E16" s="767"/>
      <c r="F16" s="729"/>
      <c r="G16" s="734"/>
      <c r="H16" s="730"/>
      <c r="I16" s="731"/>
      <c r="J16" s="768"/>
      <c r="K16" s="729"/>
      <c r="L16" s="1978"/>
      <c r="M16" s="730"/>
      <c r="N16" s="730"/>
      <c r="O16" s="734"/>
      <c r="P16" s="729"/>
      <c r="Q16" s="735"/>
      <c r="R16" s="736"/>
    </row>
    <row r="17" spans="1:19" s="748" customFormat="1" x14ac:dyDescent="0.2">
      <c r="A17" s="738">
        <v>0</v>
      </c>
      <c r="B17" s="739">
        <v>0</v>
      </c>
      <c r="C17" s="740">
        <v>0</v>
      </c>
      <c r="D17" s="908">
        <v>304020800</v>
      </c>
      <c r="E17" s="914" t="s">
        <v>3</v>
      </c>
      <c r="F17" s="740">
        <v>0</v>
      </c>
      <c r="G17" s="740">
        <v>0</v>
      </c>
      <c r="H17" s="739">
        <v>0</v>
      </c>
      <c r="I17" s="743">
        <v>0</v>
      </c>
      <c r="J17" s="744">
        <v>0</v>
      </c>
      <c r="K17" s="740">
        <v>0</v>
      </c>
      <c r="L17" s="1967">
        <v>0</v>
      </c>
      <c r="M17" s="745"/>
      <c r="N17" s="745"/>
      <c r="O17" s="744"/>
      <c r="P17" s="740">
        <v>0</v>
      </c>
      <c r="Q17" s="746"/>
      <c r="R17" s="747"/>
    </row>
    <row r="18" spans="1:19" s="748" customFormat="1" x14ac:dyDescent="0.2">
      <c r="A18" s="738">
        <v>500</v>
      </c>
      <c r="B18" s="739">
        <v>0</v>
      </c>
      <c r="C18" s="740">
        <v>0</v>
      </c>
      <c r="D18" s="908">
        <v>304020930</v>
      </c>
      <c r="E18" s="914" t="s">
        <v>6212</v>
      </c>
      <c r="F18" s="740">
        <v>500</v>
      </c>
      <c r="G18" s="740">
        <v>500</v>
      </c>
      <c r="H18" s="739">
        <v>383.5</v>
      </c>
      <c r="I18" s="743">
        <v>-116.5</v>
      </c>
      <c r="J18" s="744">
        <v>0</v>
      </c>
      <c r="K18" s="740">
        <v>500</v>
      </c>
      <c r="L18" s="1967">
        <v>500</v>
      </c>
      <c r="M18" s="745"/>
      <c r="N18" s="745"/>
      <c r="O18" s="744"/>
      <c r="P18" s="740">
        <v>500</v>
      </c>
      <c r="Q18" s="746"/>
      <c r="R18" s="747"/>
    </row>
    <row r="19" spans="1:19" s="748" customFormat="1" x14ac:dyDescent="0.2">
      <c r="A19" s="738">
        <v>2500</v>
      </c>
      <c r="B19" s="739">
        <v>0</v>
      </c>
      <c r="C19" s="740">
        <v>3693.39</v>
      </c>
      <c r="D19" s="908">
        <v>304021600</v>
      </c>
      <c r="E19" s="914" t="s">
        <v>7301</v>
      </c>
      <c r="F19" s="740">
        <v>2500</v>
      </c>
      <c r="G19" s="740"/>
      <c r="H19" s="739">
        <v>0</v>
      </c>
      <c r="I19" s="743">
        <v>-2500</v>
      </c>
      <c r="J19" s="744">
        <v>0</v>
      </c>
      <c r="K19" s="740">
        <v>2500</v>
      </c>
      <c r="L19" s="1967">
        <v>0</v>
      </c>
      <c r="M19" s="745"/>
      <c r="N19" s="745"/>
      <c r="O19" s="744"/>
      <c r="P19" s="740">
        <v>0</v>
      </c>
      <c r="Q19" s="746"/>
      <c r="R19" s="747"/>
    </row>
    <row r="20" spans="1:19" s="748" customFormat="1" ht="12.75" customHeight="1" x14ac:dyDescent="0.2">
      <c r="A20" s="738">
        <v>500</v>
      </c>
      <c r="B20" s="739">
        <v>0</v>
      </c>
      <c r="C20" s="740">
        <v>456.63</v>
      </c>
      <c r="D20" s="908">
        <v>304021610</v>
      </c>
      <c r="E20" s="770" t="s">
        <v>3063</v>
      </c>
      <c r="F20" s="740">
        <v>500</v>
      </c>
      <c r="G20" s="740">
        <v>500</v>
      </c>
      <c r="H20" s="739">
        <v>0</v>
      </c>
      <c r="I20" s="743">
        <v>-500</v>
      </c>
      <c r="J20" s="744">
        <v>0</v>
      </c>
      <c r="K20" s="773">
        <v>500</v>
      </c>
      <c r="L20" s="1967">
        <v>500</v>
      </c>
      <c r="M20" s="774"/>
      <c r="N20" s="774"/>
      <c r="O20" s="775"/>
      <c r="P20" s="773">
        <v>500</v>
      </c>
      <c r="Q20" s="776"/>
      <c r="R20" s="764"/>
    </row>
    <row r="21" spans="1:19" s="748" customFormat="1" x14ac:dyDescent="0.2">
      <c r="A21" s="738">
        <v>3900</v>
      </c>
      <c r="B21" s="739">
        <v>0</v>
      </c>
      <c r="C21" s="740">
        <v>698.3</v>
      </c>
      <c r="D21" s="908">
        <v>304022000</v>
      </c>
      <c r="E21" s="914" t="s">
        <v>2733</v>
      </c>
      <c r="F21" s="740">
        <v>3900</v>
      </c>
      <c r="G21" s="740">
        <v>900</v>
      </c>
      <c r="H21" s="739">
        <v>0</v>
      </c>
      <c r="I21" s="743">
        <v>-3900</v>
      </c>
      <c r="J21" s="744">
        <v>0</v>
      </c>
      <c r="K21" s="740">
        <v>3900</v>
      </c>
      <c r="L21" s="1967">
        <v>900</v>
      </c>
      <c r="M21" s="745"/>
      <c r="N21" s="745"/>
      <c r="O21" s="744"/>
      <c r="P21" s="740">
        <v>900</v>
      </c>
      <c r="Q21" s="746"/>
      <c r="R21" s="747"/>
    </row>
    <row r="22" spans="1:19" s="748" customFormat="1" x14ac:dyDescent="0.2">
      <c r="A22" s="738">
        <v>18600</v>
      </c>
      <c r="B22" s="739">
        <v>0</v>
      </c>
      <c r="C22" s="740">
        <v>14478.8</v>
      </c>
      <c r="D22" s="908">
        <v>304022004</v>
      </c>
      <c r="E22" s="914" t="s">
        <v>5</v>
      </c>
      <c r="F22" s="740">
        <v>18600</v>
      </c>
      <c r="G22" s="740">
        <v>18600</v>
      </c>
      <c r="H22" s="739">
        <v>17652.919999999998</v>
      </c>
      <c r="I22" s="743">
        <v>-947.08000000000175</v>
      </c>
      <c r="J22" s="744">
        <v>0</v>
      </c>
      <c r="K22" s="740">
        <v>18600</v>
      </c>
      <c r="L22" s="1967">
        <v>18600</v>
      </c>
      <c r="M22" s="745"/>
      <c r="N22" s="745"/>
      <c r="O22" s="744"/>
      <c r="P22" s="740">
        <v>18600</v>
      </c>
      <c r="Q22" s="746"/>
      <c r="R22" s="747"/>
    </row>
    <row r="23" spans="1:19" s="748" customFormat="1" x14ac:dyDescent="0.2">
      <c r="A23" s="738">
        <v>400</v>
      </c>
      <c r="B23" s="739">
        <v>0</v>
      </c>
      <c r="C23" s="740">
        <v>0</v>
      </c>
      <c r="D23" s="908">
        <v>304022022</v>
      </c>
      <c r="E23" s="742" t="s">
        <v>7302</v>
      </c>
      <c r="F23" s="740">
        <v>0</v>
      </c>
      <c r="G23" s="740">
        <v>0</v>
      </c>
      <c r="H23" s="739">
        <v>0</v>
      </c>
      <c r="I23" s="743">
        <v>0</v>
      </c>
      <c r="J23" s="744">
        <v>0</v>
      </c>
      <c r="K23" s="740">
        <v>0</v>
      </c>
      <c r="L23" s="1967">
        <v>0</v>
      </c>
      <c r="M23" s="745"/>
      <c r="N23" s="745"/>
      <c r="O23" s="744"/>
      <c r="P23" s="740">
        <v>0</v>
      </c>
      <c r="Q23" s="746"/>
      <c r="R23" s="747"/>
    </row>
    <row r="24" spans="1:19" s="748" customFormat="1" x14ac:dyDescent="0.2">
      <c r="A24" s="738">
        <v>22000</v>
      </c>
      <c r="B24" s="739">
        <v>0</v>
      </c>
      <c r="C24" s="740">
        <v>12337.55</v>
      </c>
      <c r="D24" s="908">
        <v>304022500</v>
      </c>
      <c r="E24" s="914" t="s">
        <v>6216</v>
      </c>
      <c r="F24" s="740">
        <v>22000</v>
      </c>
      <c r="G24" s="744"/>
      <c r="H24" s="739">
        <v>0</v>
      </c>
      <c r="I24" s="743">
        <v>-22000</v>
      </c>
      <c r="J24" s="744">
        <v>0</v>
      </c>
      <c r="K24" s="740">
        <v>22000</v>
      </c>
      <c r="L24" s="1967">
        <v>0</v>
      </c>
      <c r="M24" s="745"/>
      <c r="N24" s="745"/>
      <c r="O24" s="744"/>
      <c r="P24" s="740">
        <v>0</v>
      </c>
      <c r="Q24" s="746"/>
      <c r="R24" s="747"/>
    </row>
    <row r="25" spans="1:19" s="748" customFormat="1" x14ac:dyDescent="0.2">
      <c r="A25" s="738">
        <v>3500</v>
      </c>
      <c r="B25" s="739">
        <v>0</v>
      </c>
      <c r="C25" s="740">
        <v>354</v>
      </c>
      <c r="D25" s="908">
        <v>304022502</v>
      </c>
      <c r="E25" s="914" t="s">
        <v>7303</v>
      </c>
      <c r="F25" s="740">
        <v>3500</v>
      </c>
      <c r="G25" s="744"/>
      <c r="H25" s="739">
        <v>0</v>
      </c>
      <c r="I25" s="743">
        <v>-3500</v>
      </c>
      <c r="J25" s="744">
        <v>0</v>
      </c>
      <c r="K25" s="740">
        <v>3500</v>
      </c>
      <c r="L25" s="1967">
        <v>0</v>
      </c>
      <c r="M25" s="745"/>
      <c r="N25" s="745"/>
      <c r="O25" s="744"/>
      <c r="P25" s="740">
        <v>0</v>
      </c>
      <c r="Q25" s="746"/>
      <c r="R25" s="747"/>
    </row>
    <row r="26" spans="1:19" s="748" customFormat="1" x14ac:dyDescent="0.2">
      <c r="A26" s="738">
        <v>0</v>
      </c>
      <c r="B26" s="739">
        <v>0</v>
      </c>
      <c r="C26" s="740">
        <v>8</v>
      </c>
      <c r="D26" s="908">
        <v>304022524</v>
      </c>
      <c r="E26" s="914" t="s">
        <v>2737</v>
      </c>
      <c r="F26" s="740">
        <v>0</v>
      </c>
      <c r="G26" s="744"/>
      <c r="H26" s="739">
        <v>0</v>
      </c>
      <c r="I26" s="743">
        <v>0</v>
      </c>
      <c r="J26" s="744">
        <v>0</v>
      </c>
      <c r="K26" s="740">
        <v>0</v>
      </c>
      <c r="L26" s="1967">
        <v>0</v>
      </c>
      <c r="M26" s="745"/>
      <c r="N26" s="745"/>
      <c r="O26" s="744"/>
      <c r="P26" s="740">
        <v>0</v>
      </c>
      <c r="Q26" s="746"/>
      <c r="R26" s="747"/>
    </row>
    <row r="27" spans="1:19" s="748" customFormat="1" ht="12.75" customHeight="1" x14ac:dyDescent="0.2">
      <c r="A27" s="738">
        <v>0</v>
      </c>
      <c r="B27" s="739">
        <v>0</v>
      </c>
      <c r="C27" s="740">
        <v>945.44</v>
      </c>
      <c r="D27" s="908">
        <v>304022701</v>
      </c>
      <c r="E27" s="914" t="s">
        <v>3061</v>
      </c>
      <c r="F27" s="740">
        <v>0</v>
      </c>
      <c r="G27" s="744"/>
      <c r="H27" s="739">
        <v>104.59</v>
      </c>
      <c r="I27" s="743">
        <v>104.59</v>
      </c>
      <c r="J27" s="744">
        <v>0</v>
      </c>
      <c r="K27" s="740">
        <v>0</v>
      </c>
      <c r="L27" s="1967">
        <v>0</v>
      </c>
      <c r="M27" s="745"/>
      <c r="N27" s="745"/>
      <c r="O27" s="744"/>
      <c r="P27" s="740">
        <v>0</v>
      </c>
      <c r="Q27" s="746"/>
      <c r="R27" s="747"/>
    </row>
    <row r="28" spans="1:19" s="748" customFormat="1" ht="12.75" customHeight="1" x14ac:dyDescent="0.2">
      <c r="A28" s="738">
        <v>0</v>
      </c>
      <c r="B28" s="739">
        <v>0</v>
      </c>
      <c r="C28" s="740">
        <v>0</v>
      </c>
      <c r="D28" s="908">
        <v>304022708</v>
      </c>
      <c r="E28" s="914" t="s">
        <v>7304</v>
      </c>
      <c r="F28" s="740">
        <v>0</v>
      </c>
      <c r="G28" s="744"/>
      <c r="H28" s="739">
        <v>0</v>
      </c>
      <c r="I28" s="743">
        <v>0</v>
      </c>
      <c r="J28" s="744">
        <v>0</v>
      </c>
      <c r="K28" s="740">
        <v>0</v>
      </c>
      <c r="L28" s="1967">
        <v>0</v>
      </c>
      <c r="M28" s="745"/>
      <c r="N28" s="745"/>
      <c r="O28" s="744"/>
      <c r="P28" s="740">
        <v>0</v>
      </c>
      <c r="Q28" s="746"/>
      <c r="R28" s="747"/>
    </row>
    <row r="29" spans="1:19" s="748" customFormat="1" ht="12.75" customHeight="1" x14ac:dyDescent="0.2">
      <c r="A29" s="738">
        <v>0</v>
      </c>
      <c r="B29" s="739">
        <v>0</v>
      </c>
      <c r="C29" s="740">
        <v>654.15</v>
      </c>
      <c r="D29" s="908">
        <v>304023011</v>
      </c>
      <c r="E29" s="914" t="s">
        <v>7305</v>
      </c>
      <c r="F29" s="740">
        <v>0</v>
      </c>
      <c r="G29" s="744"/>
      <c r="H29" s="739">
        <v>0</v>
      </c>
      <c r="I29" s="743">
        <v>0</v>
      </c>
      <c r="J29" s="744">
        <v>0</v>
      </c>
      <c r="K29" s="740">
        <v>0</v>
      </c>
      <c r="L29" s="1967">
        <v>0</v>
      </c>
      <c r="M29" s="745"/>
      <c r="N29" s="745"/>
      <c r="O29" s="744"/>
      <c r="P29" s="740">
        <v>0</v>
      </c>
      <c r="Q29" s="746"/>
      <c r="R29" s="747"/>
    </row>
    <row r="30" spans="1:19" s="748" customFormat="1" ht="12.75" customHeight="1" x14ac:dyDescent="0.2">
      <c r="A30" s="738">
        <v>0</v>
      </c>
      <c r="B30" s="739">
        <v>0</v>
      </c>
      <c r="C30" s="740">
        <v>0</v>
      </c>
      <c r="D30" s="908">
        <v>304026504</v>
      </c>
      <c r="E30" s="770" t="s">
        <v>7306</v>
      </c>
      <c r="F30" s="740">
        <v>17500</v>
      </c>
      <c r="G30" s="740">
        <v>17500</v>
      </c>
      <c r="H30" s="739">
        <v>0</v>
      </c>
      <c r="I30" s="743">
        <v>-17500</v>
      </c>
      <c r="J30" s="744">
        <v>0</v>
      </c>
      <c r="K30" s="740">
        <v>17500</v>
      </c>
      <c r="L30" s="1967">
        <v>17500</v>
      </c>
      <c r="M30" s="745"/>
      <c r="N30" s="745"/>
      <c r="O30" s="744"/>
      <c r="P30" s="740">
        <v>17500</v>
      </c>
      <c r="Q30" s="776"/>
      <c r="R30" s="764"/>
    </row>
    <row r="31" spans="1:19" s="760" customFormat="1" x14ac:dyDescent="0.25">
      <c r="A31" s="749">
        <v>51900</v>
      </c>
      <c r="B31" s="750">
        <v>0</v>
      </c>
      <c r="C31" s="751">
        <v>33626.26</v>
      </c>
      <c r="D31" s="752"/>
      <c r="E31" s="753" t="s">
        <v>7241</v>
      </c>
      <c r="F31" s="751">
        <v>69000</v>
      </c>
      <c r="G31" s="751">
        <v>38000</v>
      </c>
      <c r="H31" s="754">
        <v>18141.009999999998</v>
      </c>
      <c r="I31" s="754">
        <v>-50858.990000000005</v>
      </c>
      <c r="J31" s="755">
        <v>0</v>
      </c>
      <c r="K31" s="751">
        <v>69000</v>
      </c>
      <c r="L31" s="1977">
        <v>38000</v>
      </c>
      <c r="M31" s="754">
        <v>0</v>
      </c>
      <c r="N31" s="754">
        <v>0</v>
      </c>
      <c r="O31" s="756">
        <v>0</v>
      </c>
      <c r="P31" s="751">
        <v>38000</v>
      </c>
      <c r="Q31" s="757"/>
      <c r="R31" s="758"/>
      <c r="S31" s="759"/>
    </row>
    <row r="32" spans="1:19" s="748" customFormat="1" ht="12.75" customHeight="1" x14ac:dyDescent="0.2">
      <c r="A32" s="738"/>
      <c r="B32" s="771"/>
      <c r="C32" s="740"/>
      <c r="D32" s="741"/>
      <c r="E32" s="742"/>
      <c r="F32" s="740"/>
      <c r="G32" s="744"/>
      <c r="H32" s="739"/>
      <c r="I32" s="745"/>
      <c r="J32" s="772"/>
      <c r="K32" s="773"/>
      <c r="L32" s="1969"/>
      <c r="M32" s="774"/>
      <c r="N32" s="774"/>
      <c r="O32" s="775"/>
      <c r="P32" s="773"/>
      <c r="Q32" s="776"/>
      <c r="R32" s="764"/>
    </row>
    <row r="33" spans="1:18" s="748" customFormat="1" ht="12.75" customHeight="1" x14ac:dyDescent="0.25">
      <c r="A33" s="777">
        <v>152570</v>
      </c>
      <c r="B33" s="778">
        <v>0</v>
      </c>
      <c r="C33" s="779">
        <v>161251.79</v>
      </c>
      <c r="D33" s="752"/>
      <c r="E33" s="780" t="s">
        <v>7242</v>
      </c>
      <c r="F33" s="779">
        <v>174300</v>
      </c>
      <c r="G33" s="779">
        <v>111300</v>
      </c>
      <c r="H33" s="781">
        <v>44361.38</v>
      </c>
      <c r="I33" s="782">
        <v>-129938.62000000001</v>
      </c>
      <c r="J33" s="783">
        <v>-21100</v>
      </c>
      <c r="K33" s="784">
        <v>153200</v>
      </c>
      <c r="L33" s="1969">
        <v>111300</v>
      </c>
      <c r="M33" s="785">
        <v>0</v>
      </c>
      <c r="N33" s="785">
        <v>0</v>
      </c>
      <c r="O33" s="786">
        <v>0</v>
      </c>
      <c r="P33" s="784">
        <v>111300</v>
      </c>
      <c r="Q33" s="776"/>
      <c r="R33" s="764"/>
    </row>
    <row r="34" spans="1:18" s="748" customFormat="1" ht="12.75" customHeight="1" x14ac:dyDescent="0.25">
      <c r="A34" s="787"/>
      <c r="B34" s="788"/>
      <c r="C34" s="740"/>
      <c r="D34" s="789"/>
      <c r="E34" s="742"/>
      <c r="F34" s="740"/>
      <c r="G34" s="744"/>
      <c r="H34" s="739"/>
      <c r="I34" s="745"/>
      <c r="J34" s="772"/>
      <c r="K34" s="773"/>
      <c r="L34" s="1969"/>
      <c r="M34" s="774"/>
      <c r="N34" s="774"/>
      <c r="O34" s="775"/>
      <c r="P34" s="773"/>
      <c r="Q34" s="776"/>
      <c r="R34" s="764"/>
    </row>
    <row r="35" spans="1:18" s="798" customFormat="1" x14ac:dyDescent="0.25">
      <c r="A35" s="787"/>
      <c r="B35" s="788"/>
      <c r="C35" s="740"/>
      <c r="D35" s="790"/>
      <c r="E35" s="791" t="s">
        <v>2845</v>
      </c>
      <c r="F35" s="740"/>
      <c r="G35" s="744"/>
      <c r="H35" s="739"/>
      <c r="I35" s="743"/>
      <c r="J35" s="792"/>
      <c r="K35" s="793"/>
      <c r="L35" s="1968"/>
      <c r="M35" s="794"/>
      <c r="N35" s="794"/>
      <c r="O35" s="795"/>
      <c r="P35" s="793"/>
      <c r="Q35" s="796"/>
      <c r="R35" s="797"/>
    </row>
    <row r="36" spans="1:18" s="798" customFormat="1" x14ac:dyDescent="0.2">
      <c r="A36" s="738">
        <v>0</v>
      </c>
      <c r="B36" s="739">
        <v>0</v>
      </c>
      <c r="C36" s="740">
        <v>0</v>
      </c>
      <c r="D36" s="769">
        <v>304029054</v>
      </c>
      <c r="E36" s="907" t="s">
        <v>2850</v>
      </c>
      <c r="F36" s="740">
        <v>0</v>
      </c>
      <c r="G36" s="744"/>
      <c r="H36" s="739">
        <v>0</v>
      </c>
      <c r="I36" s="743">
        <v>0</v>
      </c>
      <c r="J36" s="744">
        <v>0</v>
      </c>
      <c r="K36" s="793">
        <v>0</v>
      </c>
      <c r="L36" s="1967">
        <v>0</v>
      </c>
      <c r="M36" s="794"/>
      <c r="N36" s="794"/>
      <c r="O36" s="795"/>
      <c r="P36" s="793">
        <v>0</v>
      </c>
      <c r="Q36" s="796"/>
      <c r="R36" s="797"/>
    </row>
    <row r="37" spans="1:18" s="798" customFormat="1" x14ac:dyDescent="0.2">
      <c r="A37" s="738">
        <v>0</v>
      </c>
      <c r="B37" s="739">
        <v>0</v>
      </c>
      <c r="C37" s="740">
        <v>-3300</v>
      </c>
      <c r="D37" s="769">
        <v>304029200</v>
      </c>
      <c r="E37" s="907" t="s">
        <v>6295</v>
      </c>
      <c r="F37" s="740">
        <v>0</v>
      </c>
      <c r="G37" s="744"/>
      <c r="H37" s="739">
        <v>-6875</v>
      </c>
      <c r="I37" s="743">
        <v>-6875</v>
      </c>
      <c r="J37" s="744">
        <v>0</v>
      </c>
      <c r="K37" s="793">
        <v>0</v>
      </c>
      <c r="L37" s="1967">
        <v>0</v>
      </c>
      <c r="M37" s="794"/>
      <c r="N37" s="794"/>
      <c r="O37" s="795"/>
      <c r="P37" s="793">
        <v>0</v>
      </c>
      <c r="Q37" s="796"/>
      <c r="R37" s="797"/>
    </row>
    <row r="38" spans="1:18" s="798" customFormat="1" x14ac:dyDescent="0.25">
      <c r="A38" s="777">
        <v>0</v>
      </c>
      <c r="B38" s="915">
        <v>0</v>
      </c>
      <c r="C38" s="800">
        <v>-3300</v>
      </c>
      <c r="D38" s="803"/>
      <c r="E38" s="780" t="s">
        <v>7247</v>
      </c>
      <c r="F38" s="804">
        <v>0</v>
      </c>
      <c r="G38" s="804">
        <v>0</v>
      </c>
      <c r="H38" s="782">
        <v>-6875</v>
      </c>
      <c r="I38" s="805">
        <v>-6875</v>
      </c>
      <c r="J38" s="806">
        <v>0</v>
      </c>
      <c r="K38" s="807">
        <v>0</v>
      </c>
      <c r="L38" s="1972">
        <v>0</v>
      </c>
      <c r="M38" s="851">
        <v>0</v>
      </c>
      <c r="N38" s="851">
        <v>0</v>
      </c>
      <c r="O38" s="852">
        <v>0</v>
      </c>
      <c r="P38" s="850">
        <v>0</v>
      </c>
      <c r="Q38" s="810"/>
      <c r="R38" s="797"/>
    </row>
    <row r="39" spans="1:18" s="798" customFormat="1" x14ac:dyDescent="0.25">
      <c r="A39" s="787"/>
      <c r="B39" s="788"/>
      <c r="C39" s="740"/>
      <c r="D39" s="811"/>
      <c r="E39" s="812"/>
      <c r="F39" s="740"/>
      <c r="G39" s="744"/>
      <c r="H39" s="739"/>
      <c r="I39" s="743"/>
      <c r="J39" s="761"/>
      <c r="K39" s="740"/>
      <c r="L39" s="1967"/>
      <c r="M39" s="745"/>
      <c r="N39" s="745"/>
      <c r="O39" s="744"/>
      <c r="P39" s="740"/>
      <c r="Q39" s="746"/>
      <c r="R39" s="813"/>
    </row>
    <row r="40" spans="1:18" s="798" customFormat="1" x14ac:dyDescent="0.25">
      <c r="A40" s="814">
        <v>152570</v>
      </c>
      <c r="B40" s="815">
        <v>0</v>
      </c>
      <c r="C40" s="816">
        <v>157951.79</v>
      </c>
      <c r="D40" s="817"/>
      <c r="E40" s="818" t="s">
        <v>7248</v>
      </c>
      <c r="F40" s="819">
        <v>174300</v>
      </c>
      <c r="G40" s="819">
        <v>111300</v>
      </c>
      <c r="H40" s="820">
        <v>37486.379999999997</v>
      </c>
      <c r="I40" s="821">
        <v>-136813.62</v>
      </c>
      <c r="J40" s="822">
        <v>-21100</v>
      </c>
      <c r="K40" s="823">
        <v>153200</v>
      </c>
      <c r="L40" s="1969">
        <v>111300</v>
      </c>
      <c r="M40" s="824">
        <v>0</v>
      </c>
      <c r="N40" s="824">
        <v>0</v>
      </c>
      <c r="O40" s="825">
        <v>0</v>
      </c>
      <c r="P40" s="823">
        <v>111300</v>
      </c>
      <c r="Q40" s="810"/>
      <c r="R40" s="797"/>
    </row>
    <row r="41" spans="1:18" s="798" customFormat="1" x14ac:dyDescent="0.25">
      <c r="A41" s="826"/>
      <c r="B41" s="827"/>
      <c r="C41" s="828"/>
      <c r="D41" s="829"/>
      <c r="E41" s="763"/>
      <c r="F41" s="828"/>
      <c r="G41" s="831"/>
      <c r="H41" s="830"/>
      <c r="I41" s="831"/>
      <c r="J41" s="832"/>
      <c r="K41" s="833"/>
      <c r="L41" s="1970"/>
      <c r="M41" s="834"/>
      <c r="N41" s="834"/>
      <c r="O41" s="835"/>
      <c r="P41" s="833"/>
      <c r="Q41" s="836"/>
      <c r="R41" s="837"/>
    </row>
    <row r="42" spans="1:18" s="798" customFormat="1" hidden="1" x14ac:dyDescent="0.25">
      <c r="A42" s="838"/>
      <c r="B42" s="839"/>
      <c r="C42" s="840"/>
      <c r="D42" s="841"/>
      <c r="E42" s="842" t="s">
        <v>3040</v>
      </c>
      <c r="F42" s="840"/>
      <c r="G42" s="1224"/>
      <c r="H42" s="843"/>
      <c r="I42" s="844"/>
      <c r="J42" s="772"/>
      <c r="K42" s="773"/>
      <c r="L42" s="1969"/>
      <c r="M42" s="774"/>
      <c r="N42" s="774"/>
      <c r="O42" s="775"/>
      <c r="P42" s="773"/>
      <c r="Q42" s="810"/>
      <c r="R42" s="797"/>
    </row>
    <row r="43" spans="1:18" s="748" customFormat="1" ht="12.75" hidden="1" customHeight="1" x14ac:dyDescent="0.2">
      <c r="A43" s="738">
        <v>0</v>
      </c>
      <c r="B43" s="739">
        <v>0</v>
      </c>
      <c r="C43" s="740">
        <v>0</v>
      </c>
      <c r="D43" s="908">
        <v>304022510</v>
      </c>
      <c r="E43" s="770" t="s">
        <v>3080</v>
      </c>
      <c r="F43" s="740">
        <v>0</v>
      </c>
      <c r="G43" s="744"/>
      <c r="H43" s="739">
        <v>0</v>
      </c>
      <c r="I43" s="743">
        <v>0</v>
      </c>
      <c r="J43" s="744">
        <v>0</v>
      </c>
      <c r="K43" s="773"/>
      <c r="L43" s="1969"/>
      <c r="M43" s="774"/>
      <c r="N43" s="774"/>
      <c r="O43" s="775"/>
      <c r="P43" s="773"/>
      <c r="Q43" s="776"/>
      <c r="R43" s="764"/>
    </row>
    <row r="44" spans="1:18" s="748" customFormat="1" ht="12.75" hidden="1" customHeight="1" x14ac:dyDescent="0.2">
      <c r="A44" s="738">
        <v>0</v>
      </c>
      <c r="B44" s="739">
        <v>0</v>
      </c>
      <c r="C44" s="740">
        <v>0</v>
      </c>
      <c r="D44" s="908">
        <v>304024600</v>
      </c>
      <c r="E44" s="770" t="s">
        <v>7249</v>
      </c>
      <c r="F44" s="740">
        <v>0</v>
      </c>
      <c r="G44" s="744"/>
      <c r="H44" s="739">
        <v>0</v>
      </c>
      <c r="I44" s="743">
        <v>0</v>
      </c>
      <c r="J44" s="744">
        <v>0</v>
      </c>
      <c r="K44" s="773"/>
      <c r="L44" s="1969"/>
      <c r="M44" s="774"/>
      <c r="N44" s="774"/>
      <c r="O44" s="775"/>
      <c r="P44" s="773"/>
      <c r="Q44" s="776"/>
      <c r="R44" s="764"/>
    </row>
    <row r="45" spans="1:18" s="748" customFormat="1" ht="12.75" hidden="1" customHeight="1" x14ac:dyDescent="0.2">
      <c r="A45" s="738">
        <v>0</v>
      </c>
      <c r="B45" s="739">
        <v>0</v>
      </c>
      <c r="C45" s="740">
        <v>0</v>
      </c>
      <c r="D45" s="908">
        <v>304024610</v>
      </c>
      <c r="E45" s="770" t="s">
        <v>7250</v>
      </c>
      <c r="F45" s="740">
        <v>0</v>
      </c>
      <c r="G45" s="744"/>
      <c r="H45" s="739">
        <v>0</v>
      </c>
      <c r="I45" s="743">
        <v>0</v>
      </c>
      <c r="J45" s="744">
        <v>0</v>
      </c>
      <c r="K45" s="773"/>
      <c r="L45" s="1969"/>
      <c r="M45" s="774"/>
      <c r="N45" s="774"/>
      <c r="O45" s="775"/>
      <c r="P45" s="773"/>
      <c r="Q45" s="776"/>
      <c r="R45" s="764"/>
    </row>
    <row r="46" spans="1:18" s="748" customFormat="1" ht="12.75" hidden="1" customHeight="1" x14ac:dyDescent="0.2">
      <c r="A46" s="738">
        <v>0</v>
      </c>
      <c r="B46" s="739">
        <v>0</v>
      </c>
      <c r="C46" s="740">
        <v>0</v>
      </c>
      <c r="D46" s="908">
        <v>304024611</v>
      </c>
      <c r="E46" s="770" t="s">
        <v>7251</v>
      </c>
      <c r="F46" s="740">
        <v>0</v>
      </c>
      <c r="G46" s="744"/>
      <c r="H46" s="739">
        <v>0</v>
      </c>
      <c r="I46" s="743">
        <v>0</v>
      </c>
      <c r="J46" s="744">
        <v>0</v>
      </c>
      <c r="K46" s="773"/>
      <c r="L46" s="1969"/>
      <c r="M46" s="774"/>
      <c r="N46" s="774"/>
      <c r="O46" s="775"/>
      <c r="P46" s="773"/>
      <c r="Q46" s="776"/>
      <c r="R46" s="764"/>
    </row>
    <row r="47" spans="1:18" s="748" customFormat="1" ht="12.75" hidden="1" customHeight="1" x14ac:dyDescent="0.2">
      <c r="A47" s="738">
        <v>0</v>
      </c>
      <c r="B47" s="739">
        <v>0</v>
      </c>
      <c r="C47" s="740">
        <v>0</v>
      </c>
      <c r="D47" s="908">
        <v>304024618</v>
      </c>
      <c r="E47" s="770" t="s">
        <v>2736</v>
      </c>
      <c r="F47" s="740">
        <v>0</v>
      </c>
      <c r="G47" s="744"/>
      <c r="H47" s="739">
        <v>0</v>
      </c>
      <c r="I47" s="743">
        <v>0</v>
      </c>
      <c r="J47" s="744">
        <v>0</v>
      </c>
      <c r="K47" s="773"/>
      <c r="L47" s="1969"/>
      <c r="M47" s="774"/>
      <c r="N47" s="774"/>
      <c r="O47" s="775"/>
      <c r="P47" s="773"/>
      <c r="Q47" s="776"/>
      <c r="R47" s="764"/>
    </row>
    <row r="48" spans="1:18" s="748" customFormat="1" ht="12.75" hidden="1" customHeight="1" x14ac:dyDescent="0.2">
      <c r="A48" s="738">
        <v>0</v>
      </c>
      <c r="B48" s="739">
        <v>0</v>
      </c>
      <c r="C48" s="740">
        <v>0</v>
      </c>
      <c r="D48" s="908">
        <v>304024619</v>
      </c>
      <c r="E48" s="770" t="s">
        <v>7252</v>
      </c>
      <c r="F48" s="740">
        <v>0</v>
      </c>
      <c r="G48" s="744"/>
      <c r="H48" s="739">
        <v>0</v>
      </c>
      <c r="I48" s="743">
        <v>0</v>
      </c>
      <c r="J48" s="744">
        <v>0</v>
      </c>
      <c r="K48" s="773"/>
      <c r="L48" s="1969"/>
      <c r="M48" s="774"/>
      <c r="N48" s="774"/>
      <c r="O48" s="775"/>
      <c r="P48" s="773"/>
      <c r="Q48" s="776"/>
      <c r="R48" s="764"/>
    </row>
    <row r="49" spans="1:18" s="748" customFormat="1" ht="12.75" hidden="1" customHeight="1" x14ac:dyDescent="0.2">
      <c r="A49" s="738">
        <v>0</v>
      </c>
      <c r="B49" s="739">
        <v>0</v>
      </c>
      <c r="C49" s="740">
        <v>0</v>
      </c>
      <c r="D49" s="908">
        <v>304024621</v>
      </c>
      <c r="E49" s="770" t="s">
        <v>3061</v>
      </c>
      <c r="F49" s="740">
        <v>0</v>
      </c>
      <c r="G49" s="744"/>
      <c r="H49" s="739">
        <v>0</v>
      </c>
      <c r="I49" s="743">
        <v>0</v>
      </c>
      <c r="J49" s="744">
        <v>0</v>
      </c>
      <c r="K49" s="773"/>
      <c r="L49" s="1969"/>
      <c r="M49" s="774"/>
      <c r="N49" s="774"/>
      <c r="O49" s="775"/>
      <c r="P49" s="773"/>
      <c r="Q49" s="776"/>
      <c r="R49" s="764"/>
    </row>
    <row r="50" spans="1:18" s="748" customFormat="1" ht="12.75" hidden="1" customHeight="1" x14ac:dyDescent="0.2">
      <c r="A50" s="738">
        <v>0</v>
      </c>
      <c r="B50" s="739">
        <v>0</v>
      </c>
      <c r="C50" s="740">
        <v>0</v>
      </c>
      <c r="D50" s="908">
        <v>304026010</v>
      </c>
      <c r="E50" s="770" t="s">
        <v>7254</v>
      </c>
      <c r="F50" s="740">
        <v>0</v>
      </c>
      <c r="G50" s="744"/>
      <c r="H50" s="739">
        <v>0</v>
      </c>
      <c r="I50" s="743">
        <v>0</v>
      </c>
      <c r="J50" s="744">
        <v>0</v>
      </c>
      <c r="K50" s="773"/>
      <c r="L50" s="1969"/>
      <c r="M50" s="774"/>
      <c r="N50" s="774"/>
      <c r="O50" s="775"/>
      <c r="P50" s="773"/>
      <c r="Q50" s="776"/>
      <c r="R50" s="764"/>
    </row>
    <row r="51" spans="1:18" s="798" customFormat="1" hidden="1" x14ac:dyDescent="0.25">
      <c r="A51" s="800">
        <v>0</v>
      </c>
      <c r="B51" s="801">
        <v>0</v>
      </c>
      <c r="C51" s="802">
        <v>0</v>
      </c>
      <c r="D51" s="846"/>
      <c r="E51" s="847" t="s">
        <v>7255</v>
      </c>
      <c r="F51" s="802">
        <v>0</v>
      </c>
      <c r="G51" s="915"/>
      <c r="H51" s="848">
        <v>0</v>
      </c>
      <c r="I51" s="848">
        <v>0</v>
      </c>
      <c r="J51" s="849">
        <v>0</v>
      </c>
      <c r="K51" s="850">
        <v>0</v>
      </c>
      <c r="L51" s="1972">
        <v>0</v>
      </c>
      <c r="M51" s="851">
        <v>0</v>
      </c>
      <c r="N51" s="851">
        <v>0</v>
      </c>
      <c r="O51" s="852">
        <v>0</v>
      </c>
      <c r="P51" s="850">
        <v>0</v>
      </c>
      <c r="Q51" s="810"/>
      <c r="R51" s="797"/>
    </row>
    <row r="52" spans="1:18" x14ac:dyDescent="0.2">
      <c r="A52" s="838"/>
      <c r="B52" s="853"/>
      <c r="C52" s="853"/>
      <c r="D52" s="854"/>
      <c r="E52" s="855"/>
      <c r="F52" s="856"/>
      <c r="G52" s="1238"/>
      <c r="H52" s="857"/>
      <c r="J52" s="859"/>
      <c r="K52" s="860"/>
      <c r="L52" s="1973"/>
      <c r="M52" s="861"/>
      <c r="N52" s="861"/>
      <c r="O52" s="862"/>
      <c r="P52" s="860"/>
      <c r="Q52" s="810"/>
      <c r="R52" s="797"/>
    </row>
    <row r="53" spans="1:18" s="798" customFormat="1" ht="13.5" thickBot="1" x14ac:dyDescent="0.3">
      <c r="A53" s="864">
        <v>152570</v>
      </c>
      <c r="B53" s="865">
        <v>0</v>
      </c>
      <c r="C53" s="866">
        <v>157951.79</v>
      </c>
      <c r="D53" s="867"/>
      <c r="E53" s="868" t="s">
        <v>8</v>
      </c>
      <c r="F53" s="869">
        <v>174300</v>
      </c>
      <c r="G53" s="869">
        <v>111300</v>
      </c>
      <c r="H53" s="870">
        <v>37486.379999999997</v>
      </c>
      <c r="I53" s="871">
        <v>-136813.62</v>
      </c>
      <c r="J53" s="872">
        <v>-21100</v>
      </c>
      <c r="K53" s="869">
        <v>153200</v>
      </c>
      <c r="L53" s="1974">
        <v>111300</v>
      </c>
      <c r="M53" s="870">
        <v>0</v>
      </c>
      <c r="N53" s="870">
        <v>0</v>
      </c>
      <c r="O53" s="871">
        <v>0</v>
      </c>
      <c r="P53" s="869">
        <v>111300</v>
      </c>
      <c r="Q53" s="873"/>
      <c r="R53" s="874"/>
    </row>
    <row r="54" spans="1:18" x14ac:dyDescent="0.2">
      <c r="A54" s="875">
        <v>0</v>
      </c>
      <c r="B54" s="875">
        <v>0</v>
      </c>
      <c r="C54" s="863">
        <v>0</v>
      </c>
      <c r="D54" s="876"/>
      <c r="F54" s="687">
        <v>0</v>
      </c>
      <c r="H54" s="858">
        <v>0</v>
      </c>
      <c r="I54" s="858">
        <v>0</v>
      </c>
      <c r="J54" s="858">
        <v>0</v>
      </c>
      <c r="Q54" s="863"/>
    </row>
    <row r="55" spans="1:18" ht="15.75" x14ac:dyDescent="0.3">
      <c r="D55" s="916"/>
      <c r="E55" s="917"/>
      <c r="H55" s="844"/>
      <c r="I55" s="877"/>
      <c r="J55" s="877"/>
      <c r="K55" s="877"/>
      <c r="L55" s="877"/>
      <c r="M55" s="877"/>
      <c r="N55" s="877"/>
      <c r="O55" s="877"/>
      <c r="P55" s="877"/>
      <c r="Q55" s="863"/>
    </row>
    <row r="56" spans="1:18" x14ac:dyDescent="0.2">
      <c r="D56" s="876"/>
      <c r="H56" s="878"/>
      <c r="I56" s="875"/>
      <c r="J56" s="878"/>
      <c r="K56" s="878"/>
      <c r="L56" s="878"/>
      <c r="M56" s="878"/>
      <c r="N56" s="878"/>
      <c r="O56" s="878"/>
      <c r="P56" s="878"/>
      <c r="Q56" s="863"/>
    </row>
    <row r="57" spans="1:18" s="858" customFormat="1" x14ac:dyDescent="0.2">
      <c r="A57" s="863"/>
      <c r="B57" s="863"/>
      <c r="C57" s="863"/>
      <c r="D57" s="876"/>
      <c r="E57" s="863"/>
      <c r="F57" s="687"/>
      <c r="G57" s="687"/>
      <c r="R57" s="863"/>
    </row>
    <row r="58" spans="1:18" s="858" customFormat="1" x14ac:dyDescent="0.2">
      <c r="A58" s="863"/>
      <c r="B58" s="863"/>
      <c r="C58" s="863"/>
      <c r="D58" s="876"/>
      <c r="E58" s="863"/>
      <c r="F58" s="687"/>
      <c r="G58" s="687"/>
      <c r="R58" s="863"/>
    </row>
    <row r="59" spans="1:18" s="858" customFormat="1" x14ac:dyDescent="0.2">
      <c r="A59" s="863"/>
      <c r="B59" s="863"/>
      <c r="C59" s="863"/>
      <c r="D59" s="876"/>
      <c r="E59" s="863"/>
      <c r="F59" s="687"/>
      <c r="G59" s="687"/>
      <c r="R59" s="863"/>
    </row>
    <row r="60" spans="1:18" s="858" customFormat="1" x14ac:dyDescent="0.2">
      <c r="A60" s="863"/>
      <c r="B60" s="863"/>
      <c r="C60" s="863"/>
      <c r="D60" s="876"/>
      <c r="E60" s="863"/>
      <c r="F60" s="687"/>
      <c r="G60" s="687"/>
      <c r="R60" s="863"/>
    </row>
    <row r="61" spans="1:18" s="858" customFormat="1" x14ac:dyDescent="0.2">
      <c r="A61" s="863"/>
      <c r="B61" s="863"/>
      <c r="C61" s="863"/>
      <c r="D61" s="876"/>
      <c r="E61" s="863"/>
      <c r="F61" s="687"/>
      <c r="G61" s="687"/>
      <c r="R61" s="863"/>
    </row>
    <row r="62" spans="1:18" s="858" customFormat="1" x14ac:dyDescent="0.2">
      <c r="A62" s="863"/>
      <c r="B62" s="863"/>
      <c r="C62" s="863"/>
      <c r="D62" s="876"/>
      <c r="E62" s="863"/>
      <c r="F62" s="687"/>
      <c r="G62" s="687"/>
      <c r="R62" s="863"/>
    </row>
    <row r="63" spans="1:18" s="858" customFormat="1" x14ac:dyDescent="0.2">
      <c r="A63" s="863"/>
      <c r="B63" s="863"/>
      <c r="C63" s="863"/>
      <c r="D63" s="876"/>
      <c r="E63" s="863"/>
      <c r="F63" s="687"/>
      <c r="G63" s="687"/>
      <c r="R63" s="863"/>
    </row>
    <row r="64" spans="1:18" s="858" customFormat="1" x14ac:dyDescent="0.2">
      <c r="A64" s="863"/>
      <c r="B64" s="863"/>
      <c r="C64" s="863"/>
      <c r="D64" s="876"/>
      <c r="E64" s="863"/>
      <c r="F64" s="687"/>
      <c r="G64" s="687"/>
      <c r="R64" s="863"/>
    </row>
    <row r="65" spans="1:18" s="858" customFormat="1" x14ac:dyDescent="0.2">
      <c r="A65" s="863"/>
      <c r="B65" s="863"/>
      <c r="C65" s="863"/>
      <c r="D65" s="876"/>
      <c r="E65" s="863"/>
      <c r="F65" s="687"/>
      <c r="G65" s="687"/>
      <c r="R65" s="863"/>
    </row>
    <row r="66" spans="1:18" s="858" customFormat="1" x14ac:dyDescent="0.2">
      <c r="A66" s="863"/>
      <c r="B66" s="863"/>
      <c r="C66" s="863"/>
      <c r="D66" s="876"/>
      <c r="E66" s="863"/>
      <c r="F66" s="687"/>
      <c r="G66" s="687"/>
      <c r="R66" s="863"/>
    </row>
  </sheetData>
  <mergeCells count="1">
    <mergeCell ref="C1:R1"/>
  </mergeCells>
  <conditionalFormatting sqref="I34 I32">
    <cfRule type="cellIs" dxfId="70" priority="9" stopIfTrue="1" operator="notBetween">
      <formula>-999</formula>
      <formula>999</formula>
    </cfRule>
  </conditionalFormatting>
  <conditionalFormatting sqref="I11">
    <cfRule type="cellIs" dxfId="69" priority="8" stopIfTrue="1" operator="notBetween">
      <formula>-999</formula>
      <formula>999</formula>
    </cfRule>
  </conditionalFormatting>
  <conditionalFormatting sqref="I6:I9 I17:I22 I24:I28">
    <cfRule type="cellIs" dxfId="68" priority="7" stopIfTrue="1" operator="notBetween">
      <formula>-999</formula>
      <formula>999</formula>
    </cfRule>
  </conditionalFormatting>
  <conditionalFormatting sqref="I12:I14">
    <cfRule type="cellIs" dxfId="67" priority="6" stopIfTrue="1" operator="notBetween">
      <formula>-999</formula>
      <formula>999</formula>
    </cfRule>
  </conditionalFormatting>
  <conditionalFormatting sqref="I36:I37">
    <cfRule type="cellIs" dxfId="66" priority="5" stopIfTrue="1" operator="notBetween">
      <formula>-999</formula>
      <formula>999</formula>
    </cfRule>
  </conditionalFormatting>
  <conditionalFormatting sqref="I43:I50">
    <cfRule type="cellIs" dxfId="65" priority="4" stopIfTrue="1" operator="notBetween">
      <formula>-999</formula>
      <formula>999</formula>
    </cfRule>
  </conditionalFormatting>
  <conditionalFormatting sqref="I23">
    <cfRule type="cellIs" dxfId="64" priority="3" stopIfTrue="1" operator="notBetween">
      <formula>-999</formula>
      <formula>999</formula>
    </cfRule>
  </conditionalFormatting>
  <conditionalFormatting sqref="I29">
    <cfRule type="cellIs" dxfId="63" priority="2" stopIfTrue="1" operator="notBetween">
      <formula>-999</formula>
      <formula>999</formula>
    </cfRule>
  </conditionalFormatting>
  <conditionalFormatting sqref="I30">
    <cfRule type="cellIs" dxfId="62" priority="1" stopIfTrue="1" operator="notBetween">
      <formula>-999</formula>
      <formula>999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scale="54" fitToHeight="0" orientation="landscape" r:id="rId1"/>
  <headerFooter>
    <oddFooter>&amp;C&amp;Z&amp;F\&amp;A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4"/>
  <sheetViews>
    <sheetView topLeftCell="D1" zoomScale="80" zoomScaleNormal="80" workbookViewId="0">
      <selection activeCell="Q60" sqref="Q60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8" s="687" customFormat="1" ht="19.5" customHeight="1" thickBot="1" x14ac:dyDescent="0.25">
      <c r="A1" s="685"/>
      <c r="B1" s="686"/>
      <c r="C1" s="2007" t="s">
        <v>7228</v>
      </c>
      <c r="D1" s="2008"/>
      <c r="E1" s="2008"/>
      <c r="F1" s="2008"/>
      <c r="G1" s="2008"/>
      <c r="H1" s="2008"/>
      <c r="I1" s="2008"/>
      <c r="J1" s="2008"/>
      <c r="K1" s="2008"/>
      <c r="L1" s="2008"/>
      <c r="M1" s="2008"/>
      <c r="N1" s="2008"/>
      <c r="O1" s="2008"/>
      <c r="P1" s="2008"/>
      <c r="Q1" s="2009"/>
    </row>
    <row r="2" spans="1:18" s="687" customFormat="1" ht="20.100000000000001" customHeight="1" thickBot="1" x14ac:dyDescent="0.3">
      <c r="A2" s="688"/>
      <c r="B2" s="689"/>
      <c r="C2" s="690" t="s">
        <v>22</v>
      </c>
      <c r="D2" s="691">
        <v>39904</v>
      </c>
      <c r="E2" s="692" t="s">
        <v>2959</v>
      </c>
      <c r="F2" s="693"/>
      <c r="G2" s="694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8" s="711" customFormat="1" ht="42" customHeight="1" x14ac:dyDescent="0.2">
      <c r="A3" s="697" t="s">
        <v>7214</v>
      </c>
      <c r="B3" s="698" t="s">
        <v>7215</v>
      </c>
      <c r="C3" s="699" t="s">
        <v>7216</v>
      </c>
      <c r="D3" s="700" t="s">
        <v>6256</v>
      </c>
      <c r="E3" s="701" t="s">
        <v>3020</v>
      </c>
      <c r="F3" s="702" t="s">
        <v>7218</v>
      </c>
      <c r="G3" s="593" t="s">
        <v>7219</v>
      </c>
      <c r="H3" s="703" t="s">
        <v>7220</v>
      </c>
      <c r="I3" s="704" t="s">
        <v>7221</v>
      </c>
      <c r="J3" s="705" t="s">
        <v>7222</v>
      </c>
      <c r="K3" s="87" t="s">
        <v>2886</v>
      </c>
      <c r="L3" s="706" t="s">
        <v>7223</v>
      </c>
      <c r="M3" s="707" t="s">
        <v>7224</v>
      </c>
      <c r="N3" s="708" t="s">
        <v>7225</v>
      </c>
      <c r="O3" s="77" t="s">
        <v>10784</v>
      </c>
      <c r="P3" s="903" t="s">
        <v>7229</v>
      </c>
      <c r="Q3" s="710" t="s">
        <v>7230</v>
      </c>
    </row>
    <row r="4" spans="1:18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904"/>
      <c r="F4" s="720" t="s">
        <v>0</v>
      </c>
      <c r="G4" s="905" t="s">
        <v>0</v>
      </c>
      <c r="H4" s="905" t="s">
        <v>0</v>
      </c>
      <c r="I4" s="719" t="s">
        <v>0</v>
      </c>
      <c r="J4" s="720" t="s">
        <v>0</v>
      </c>
      <c r="K4" s="1965" t="s">
        <v>0</v>
      </c>
      <c r="L4" s="721" t="s">
        <v>0</v>
      </c>
      <c r="M4" s="721" t="s">
        <v>0</v>
      </c>
      <c r="N4" s="608" t="s">
        <v>0</v>
      </c>
      <c r="O4" s="609" t="s">
        <v>0</v>
      </c>
      <c r="P4" s="906"/>
      <c r="Q4" s="723"/>
    </row>
    <row r="5" spans="1:18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730"/>
      <c r="H5" s="731"/>
      <c r="I5" s="732"/>
      <c r="J5" s="729"/>
      <c r="K5" s="1966"/>
      <c r="L5" s="733"/>
      <c r="M5" s="733"/>
      <c r="N5" s="734"/>
      <c r="O5" s="726"/>
      <c r="P5" s="735"/>
      <c r="Q5" s="736"/>
    </row>
    <row r="6" spans="1:18" s="737" customFormat="1" ht="12.75" customHeight="1" x14ac:dyDescent="0.2">
      <c r="A6" s="738">
        <v>144330</v>
      </c>
      <c r="B6" s="739">
        <v>0</v>
      </c>
      <c r="C6" s="740">
        <v>139653.65</v>
      </c>
      <c r="D6" s="741">
        <v>399040100</v>
      </c>
      <c r="E6" s="742" t="s">
        <v>2</v>
      </c>
      <c r="F6" s="740">
        <v>97700</v>
      </c>
      <c r="G6" s="739">
        <v>9056.99</v>
      </c>
      <c r="H6" s="743">
        <v>-88643.01</v>
      </c>
      <c r="I6" s="744">
        <v>-79500</v>
      </c>
      <c r="J6" s="740">
        <v>18200</v>
      </c>
      <c r="K6" s="1967">
        <v>97700</v>
      </c>
      <c r="L6" s="745"/>
      <c r="M6" s="745"/>
      <c r="N6" s="744"/>
      <c r="O6" s="740">
        <v>97700</v>
      </c>
      <c r="P6" s="746"/>
      <c r="Q6" s="918"/>
    </row>
    <row r="7" spans="1:18" s="737" customFormat="1" ht="12.75" customHeight="1" x14ac:dyDescent="0.25">
      <c r="A7" s="738">
        <v>0</v>
      </c>
      <c r="B7" s="739">
        <v>0</v>
      </c>
      <c r="C7" s="740">
        <v>0</v>
      </c>
      <c r="D7" s="762">
        <v>399040150</v>
      </c>
      <c r="E7" s="742" t="s">
        <v>2846</v>
      </c>
      <c r="F7" s="740">
        <v>0</v>
      </c>
      <c r="G7" s="739">
        <v>0</v>
      </c>
      <c r="H7" s="743">
        <v>0</v>
      </c>
      <c r="I7" s="744">
        <v>0</v>
      </c>
      <c r="J7" s="740">
        <v>0</v>
      </c>
      <c r="K7" s="1967">
        <v>0</v>
      </c>
      <c r="L7" s="745"/>
      <c r="M7" s="745"/>
      <c r="N7" s="744"/>
      <c r="O7" s="740">
        <v>0</v>
      </c>
      <c r="P7" s="746"/>
      <c r="Q7" s="918"/>
    </row>
    <row r="8" spans="1:18" s="748" customFormat="1" x14ac:dyDescent="0.2">
      <c r="A8" s="738">
        <v>0</v>
      </c>
      <c r="B8" s="739">
        <v>0</v>
      </c>
      <c r="C8" s="740">
        <v>0</v>
      </c>
      <c r="D8" s="741">
        <v>399040200</v>
      </c>
      <c r="E8" s="742" t="s">
        <v>2847</v>
      </c>
      <c r="F8" s="740">
        <v>0</v>
      </c>
      <c r="G8" s="739">
        <v>0</v>
      </c>
      <c r="H8" s="743">
        <v>0</v>
      </c>
      <c r="I8" s="744">
        <v>0</v>
      </c>
      <c r="J8" s="740">
        <v>0</v>
      </c>
      <c r="K8" s="1967">
        <v>0</v>
      </c>
      <c r="L8" s="745"/>
      <c r="M8" s="745"/>
      <c r="N8" s="744"/>
      <c r="O8" s="740">
        <v>0</v>
      </c>
      <c r="P8" s="746"/>
      <c r="Q8" s="747"/>
    </row>
    <row r="9" spans="1:18" s="737" customFormat="1" ht="12.75" customHeight="1" x14ac:dyDescent="0.25">
      <c r="A9" s="800">
        <v>144330</v>
      </c>
      <c r="B9" s="801">
        <v>0</v>
      </c>
      <c r="C9" s="802">
        <v>139653.65</v>
      </c>
      <c r="D9" s="846"/>
      <c r="E9" s="753" t="s">
        <v>7231</v>
      </c>
      <c r="F9" s="804">
        <v>97700</v>
      </c>
      <c r="G9" s="782">
        <v>9056.99</v>
      </c>
      <c r="H9" s="782">
        <v>-88643.01</v>
      </c>
      <c r="I9" s="806">
        <v>-79500</v>
      </c>
      <c r="J9" s="807">
        <v>18200</v>
      </c>
      <c r="K9" s="1969">
        <v>97700</v>
      </c>
      <c r="L9" s="808">
        <v>0</v>
      </c>
      <c r="M9" s="808">
        <v>0</v>
      </c>
      <c r="N9" s="809">
        <v>0</v>
      </c>
      <c r="O9" s="807">
        <v>97700</v>
      </c>
      <c r="P9" s="810"/>
      <c r="Q9" s="736"/>
    </row>
    <row r="10" spans="1:18" s="737" customFormat="1" ht="12.75" customHeight="1" x14ac:dyDescent="0.25">
      <c r="A10" s="919"/>
      <c r="B10" s="920"/>
      <c r="C10" s="729"/>
      <c r="D10" s="766"/>
      <c r="E10" s="767"/>
      <c r="F10" s="729"/>
      <c r="G10" s="730"/>
      <c r="H10" s="731"/>
      <c r="I10" s="768"/>
      <c r="J10" s="729"/>
      <c r="K10" s="1978"/>
      <c r="L10" s="730"/>
      <c r="M10" s="730"/>
      <c r="N10" s="734"/>
      <c r="O10" s="729"/>
      <c r="P10" s="735"/>
      <c r="Q10" s="736"/>
    </row>
    <row r="11" spans="1:18" s="748" customFormat="1" x14ac:dyDescent="0.2">
      <c r="A11" s="738">
        <v>0</v>
      </c>
      <c r="B11" s="739">
        <v>0</v>
      </c>
      <c r="C11" s="740">
        <v>1073.71</v>
      </c>
      <c r="D11" s="741">
        <v>399040101</v>
      </c>
      <c r="E11" s="742" t="s">
        <v>7232</v>
      </c>
      <c r="F11" s="740">
        <v>0</v>
      </c>
      <c r="G11" s="739">
        <v>0</v>
      </c>
      <c r="H11" s="743">
        <v>0</v>
      </c>
      <c r="I11" s="744">
        <v>0</v>
      </c>
      <c r="J11" s="740">
        <v>0</v>
      </c>
      <c r="K11" s="1967">
        <v>0</v>
      </c>
      <c r="L11" s="745"/>
      <c r="M11" s="745"/>
      <c r="N11" s="744"/>
      <c r="O11" s="740">
        <v>0</v>
      </c>
      <c r="P11" s="746"/>
      <c r="Q11" s="747"/>
    </row>
    <row r="12" spans="1:18" s="748" customFormat="1" x14ac:dyDescent="0.2">
      <c r="A12" s="738">
        <v>0</v>
      </c>
      <c r="B12" s="739">
        <v>0</v>
      </c>
      <c r="C12" s="740">
        <v>0</v>
      </c>
      <c r="D12" s="741">
        <v>399040102</v>
      </c>
      <c r="E12" s="742" t="s">
        <v>3042</v>
      </c>
      <c r="F12" s="740">
        <v>0</v>
      </c>
      <c r="G12" s="739">
        <v>0</v>
      </c>
      <c r="H12" s="743">
        <v>0</v>
      </c>
      <c r="I12" s="744">
        <v>0</v>
      </c>
      <c r="J12" s="740">
        <v>0</v>
      </c>
      <c r="K12" s="1967">
        <v>0</v>
      </c>
      <c r="L12" s="745"/>
      <c r="M12" s="745"/>
      <c r="N12" s="744"/>
      <c r="O12" s="740">
        <v>0</v>
      </c>
      <c r="P12" s="746"/>
      <c r="Q12" s="747"/>
    </row>
    <row r="13" spans="1:18" s="748" customFormat="1" x14ac:dyDescent="0.2">
      <c r="A13" s="738">
        <v>0</v>
      </c>
      <c r="B13" s="739">
        <v>0</v>
      </c>
      <c r="C13" s="740">
        <v>12027.2</v>
      </c>
      <c r="D13" s="741">
        <v>399040120</v>
      </c>
      <c r="E13" s="742" t="s">
        <v>7233</v>
      </c>
      <c r="F13" s="740">
        <v>0</v>
      </c>
      <c r="G13" s="739">
        <v>0</v>
      </c>
      <c r="H13" s="743">
        <v>0</v>
      </c>
      <c r="I13" s="744">
        <v>0</v>
      </c>
      <c r="J13" s="740">
        <v>0</v>
      </c>
      <c r="K13" s="1967">
        <v>0</v>
      </c>
      <c r="L13" s="745"/>
      <c r="M13" s="745"/>
      <c r="N13" s="744"/>
      <c r="O13" s="740">
        <v>0</v>
      </c>
      <c r="P13" s="746"/>
      <c r="Q13" s="747"/>
    </row>
    <row r="14" spans="1:18" s="760" customFormat="1" x14ac:dyDescent="0.25">
      <c r="A14" s="749">
        <v>144330</v>
      </c>
      <c r="B14" s="750">
        <v>0</v>
      </c>
      <c r="C14" s="751">
        <v>152754.56</v>
      </c>
      <c r="D14" s="752"/>
      <c r="E14" s="753" t="s">
        <v>7234</v>
      </c>
      <c r="F14" s="751">
        <v>97700</v>
      </c>
      <c r="G14" s="754">
        <v>9056.99</v>
      </c>
      <c r="H14" s="754">
        <v>-88643.01</v>
      </c>
      <c r="I14" s="755">
        <v>-79500</v>
      </c>
      <c r="J14" s="751">
        <v>18200</v>
      </c>
      <c r="K14" s="1977">
        <v>97700</v>
      </c>
      <c r="L14" s="754">
        <v>0</v>
      </c>
      <c r="M14" s="754">
        <v>0</v>
      </c>
      <c r="N14" s="756">
        <v>0</v>
      </c>
      <c r="O14" s="751">
        <v>97700</v>
      </c>
      <c r="P14" s="757"/>
      <c r="Q14" s="758"/>
      <c r="R14" s="759"/>
    </row>
    <row r="15" spans="1:18" s="748" customFormat="1" x14ac:dyDescent="0.2">
      <c r="A15" s="738"/>
      <c r="B15" s="739"/>
      <c r="C15" s="740"/>
      <c r="D15" s="741"/>
      <c r="E15" s="742"/>
      <c r="F15" s="740"/>
      <c r="G15" s="739"/>
      <c r="H15" s="743"/>
      <c r="I15" s="761"/>
      <c r="J15" s="740"/>
      <c r="K15" s="1967"/>
      <c r="L15" s="745"/>
      <c r="M15" s="745"/>
      <c r="N15" s="744"/>
      <c r="O15" s="740"/>
      <c r="P15" s="746"/>
      <c r="Q15" s="747"/>
    </row>
    <row r="16" spans="1:18" s="748" customFormat="1" x14ac:dyDescent="0.25">
      <c r="A16" s="738">
        <v>0</v>
      </c>
      <c r="B16" s="739">
        <v>0</v>
      </c>
      <c r="C16" s="740">
        <v>100</v>
      </c>
      <c r="D16" s="762">
        <v>399040800</v>
      </c>
      <c r="E16" s="742" t="s">
        <v>3</v>
      </c>
      <c r="F16" s="740">
        <v>0</v>
      </c>
      <c r="G16" s="739">
        <v>0</v>
      </c>
      <c r="H16" s="743">
        <v>0</v>
      </c>
      <c r="I16" s="744">
        <v>0</v>
      </c>
      <c r="J16" s="740">
        <v>0</v>
      </c>
      <c r="K16" s="1967">
        <v>0</v>
      </c>
      <c r="L16" s="745"/>
      <c r="M16" s="745"/>
      <c r="N16" s="744"/>
      <c r="O16" s="740">
        <v>0</v>
      </c>
      <c r="P16" s="746"/>
      <c r="Q16" s="747"/>
    </row>
    <row r="17" spans="1:17" s="748" customFormat="1" x14ac:dyDescent="0.25">
      <c r="A17" s="738">
        <v>700</v>
      </c>
      <c r="B17" s="739">
        <v>0</v>
      </c>
      <c r="C17" s="740">
        <v>1358.8</v>
      </c>
      <c r="D17" s="762">
        <v>399040930</v>
      </c>
      <c r="E17" s="742" t="s">
        <v>6212</v>
      </c>
      <c r="F17" s="740">
        <v>1000</v>
      </c>
      <c r="G17" s="739">
        <v>54.6</v>
      </c>
      <c r="H17" s="743">
        <v>-945.4</v>
      </c>
      <c r="I17" s="744">
        <v>0</v>
      </c>
      <c r="J17" s="740">
        <v>1000</v>
      </c>
      <c r="K17" s="1967">
        <v>1000</v>
      </c>
      <c r="L17" s="745"/>
      <c r="M17" s="745"/>
      <c r="N17" s="744"/>
      <c r="O17" s="740">
        <v>1000</v>
      </c>
      <c r="P17" s="746"/>
      <c r="Q17" s="747"/>
    </row>
    <row r="18" spans="1:17" s="748" customFormat="1" x14ac:dyDescent="0.25">
      <c r="A18" s="738">
        <v>400</v>
      </c>
      <c r="B18" s="739">
        <v>0</v>
      </c>
      <c r="C18" s="740">
        <v>788</v>
      </c>
      <c r="D18" s="762">
        <v>399040975</v>
      </c>
      <c r="E18" s="742" t="s">
        <v>7287</v>
      </c>
      <c r="F18" s="740">
        <v>1200</v>
      </c>
      <c r="G18" s="739">
        <v>260</v>
      </c>
      <c r="H18" s="743">
        <v>-940</v>
      </c>
      <c r="I18" s="744">
        <v>0</v>
      </c>
      <c r="J18" s="740">
        <v>1200</v>
      </c>
      <c r="K18" s="1967">
        <v>1200</v>
      </c>
      <c r="L18" s="745"/>
      <c r="M18" s="745"/>
      <c r="N18" s="744"/>
      <c r="O18" s="740">
        <v>1200</v>
      </c>
      <c r="P18" s="746"/>
      <c r="Q18" s="747"/>
    </row>
    <row r="19" spans="1:17" s="748" customFormat="1" x14ac:dyDescent="0.2">
      <c r="A19" s="738">
        <v>10000</v>
      </c>
      <c r="B19" s="739">
        <v>0</v>
      </c>
      <c r="C19" s="740">
        <v>9455.99</v>
      </c>
      <c r="D19" s="741">
        <v>399042022</v>
      </c>
      <c r="E19" s="742" t="s">
        <v>7302</v>
      </c>
      <c r="F19" s="740">
        <v>10000</v>
      </c>
      <c r="G19" s="739">
        <v>9606.89</v>
      </c>
      <c r="H19" s="743">
        <v>-393.11000000000058</v>
      </c>
      <c r="I19" s="744">
        <v>0</v>
      </c>
      <c r="J19" s="740">
        <v>10000</v>
      </c>
      <c r="K19" s="1967">
        <v>10000</v>
      </c>
      <c r="L19" s="745"/>
      <c r="M19" s="745"/>
      <c r="N19" s="744"/>
      <c r="O19" s="740">
        <v>10000</v>
      </c>
      <c r="P19" s="746"/>
      <c r="Q19" s="747"/>
    </row>
    <row r="20" spans="1:17" s="748" customFormat="1" x14ac:dyDescent="0.2">
      <c r="A20" s="738">
        <v>20000</v>
      </c>
      <c r="B20" s="739">
        <v>0</v>
      </c>
      <c r="C20" s="740">
        <v>20132.66</v>
      </c>
      <c r="D20" s="741">
        <v>399042422</v>
      </c>
      <c r="E20" s="742" t="s">
        <v>7307</v>
      </c>
      <c r="F20" s="740">
        <v>20000</v>
      </c>
      <c r="G20" s="739">
        <v>9563.66</v>
      </c>
      <c r="H20" s="743">
        <v>-10436.34</v>
      </c>
      <c r="I20" s="744">
        <v>0</v>
      </c>
      <c r="J20" s="740">
        <v>20000</v>
      </c>
      <c r="K20" s="1967">
        <v>20000</v>
      </c>
      <c r="L20" s="745"/>
      <c r="M20" s="745"/>
      <c r="N20" s="744"/>
      <c r="O20" s="740">
        <v>20000</v>
      </c>
      <c r="P20" s="746"/>
      <c r="Q20" s="747"/>
    </row>
    <row r="21" spans="1:17" s="748" customFormat="1" x14ac:dyDescent="0.2">
      <c r="A21" s="738">
        <v>0</v>
      </c>
      <c r="B21" s="739">
        <v>0</v>
      </c>
      <c r="C21" s="740">
        <v>6500</v>
      </c>
      <c r="D21" s="921">
        <v>399042423</v>
      </c>
      <c r="E21" s="922" t="s">
        <v>6214</v>
      </c>
      <c r="F21" s="740">
        <v>0</v>
      </c>
      <c r="G21" s="739">
        <v>0</v>
      </c>
      <c r="H21" s="743">
        <v>0</v>
      </c>
      <c r="I21" s="744">
        <v>0</v>
      </c>
      <c r="J21" s="740">
        <v>0</v>
      </c>
      <c r="K21" s="1967">
        <v>0</v>
      </c>
      <c r="L21" s="745"/>
      <c r="M21" s="745"/>
      <c r="N21" s="744"/>
      <c r="O21" s="740">
        <v>0</v>
      </c>
      <c r="P21" s="746"/>
      <c r="Q21" s="747"/>
    </row>
    <row r="22" spans="1:17" s="748" customFormat="1" x14ac:dyDescent="0.2">
      <c r="A22" s="738">
        <v>0</v>
      </c>
      <c r="B22" s="739">
        <v>0</v>
      </c>
      <c r="C22" s="740">
        <v>-233.34</v>
      </c>
      <c r="D22" s="921">
        <v>399042428</v>
      </c>
      <c r="E22" s="922" t="s">
        <v>7308</v>
      </c>
      <c r="F22" s="740">
        <v>0</v>
      </c>
      <c r="G22" s="739">
        <v>0</v>
      </c>
      <c r="H22" s="743">
        <v>0</v>
      </c>
      <c r="I22" s="744">
        <v>0</v>
      </c>
      <c r="J22" s="740">
        <v>0</v>
      </c>
      <c r="K22" s="1967">
        <v>0</v>
      </c>
      <c r="L22" s="745"/>
      <c r="M22" s="745"/>
      <c r="N22" s="744"/>
      <c r="O22" s="740">
        <v>0</v>
      </c>
      <c r="P22" s="746"/>
      <c r="Q22" s="747"/>
    </row>
    <row r="23" spans="1:17" s="748" customFormat="1" x14ac:dyDescent="0.2">
      <c r="A23" s="738">
        <v>200</v>
      </c>
      <c r="B23" s="739">
        <v>0</v>
      </c>
      <c r="C23" s="740">
        <v>162</v>
      </c>
      <c r="D23" s="921">
        <v>399042430</v>
      </c>
      <c r="E23" s="922" t="s">
        <v>6215</v>
      </c>
      <c r="F23" s="740">
        <v>200</v>
      </c>
      <c r="G23" s="739">
        <v>99</v>
      </c>
      <c r="H23" s="743">
        <v>-101</v>
      </c>
      <c r="I23" s="744">
        <v>0</v>
      </c>
      <c r="J23" s="740">
        <v>200</v>
      </c>
      <c r="K23" s="1967">
        <v>200</v>
      </c>
      <c r="L23" s="745"/>
      <c r="M23" s="745"/>
      <c r="N23" s="744"/>
      <c r="O23" s="740">
        <v>200</v>
      </c>
      <c r="P23" s="746"/>
      <c r="Q23" s="747"/>
    </row>
    <row r="24" spans="1:17" s="748" customFormat="1" x14ac:dyDescent="0.2">
      <c r="A24" s="738">
        <v>600</v>
      </c>
      <c r="B24" s="739">
        <v>0</v>
      </c>
      <c r="C24" s="740">
        <v>545</v>
      </c>
      <c r="D24" s="921">
        <v>399042432</v>
      </c>
      <c r="E24" s="922" t="s">
        <v>2863</v>
      </c>
      <c r="F24" s="740">
        <v>600</v>
      </c>
      <c r="G24" s="739">
        <v>0</v>
      </c>
      <c r="H24" s="743">
        <v>-600</v>
      </c>
      <c r="I24" s="744">
        <v>0</v>
      </c>
      <c r="J24" s="740">
        <v>600</v>
      </c>
      <c r="K24" s="1967">
        <v>600</v>
      </c>
      <c r="L24" s="745"/>
      <c r="M24" s="745"/>
      <c r="N24" s="744"/>
      <c r="O24" s="740">
        <v>600</v>
      </c>
      <c r="P24" s="746"/>
      <c r="Q24" s="747"/>
    </row>
    <row r="25" spans="1:17" s="748" customFormat="1" x14ac:dyDescent="0.2">
      <c r="A25" s="738">
        <v>1400</v>
      </c>
      <c r="B25" s="739">
        <v>0</v>
      </c>
      <c r="C25" s="740">
        <v>0</v>
      </c>
      <c r="D25" s="921">
        <v>399042500</v>
      </c>
      <c r="E25" s="922" t="s">
        <v>6216</v>
      </c>
      <c r="F25" s="740">
        <v>1400</v>
      </c>
      <c r="G25" s="739">
        <v>0</v>
      </c>
      <c r="H25" s="743">
        <v>-1400</v>
      </c>
      <c r="I25" s="744">
        <v>0</v>
      </c>
      <c r="J25" s="740">
        <v>1400</v>
      </c>
      <c r="K25" s="1967">
        <v>1400</v>
      </c>
      <c r="L25" s="745"/>
      <c r="M25" s="745"/>
      <c r="N25" s="744"/>
      <c r="O25" s="740">
        <v>1400</v>
      </c>
      <c r="P25" s="746"/>
      <c r="Q25" s="747"/>
    </row>
    <row r="26" spans="1:17" s="748" customFormat="1" x14ac:dyDescent="0.2">
      <c r="A26" s="738">
        <v>0</v>
      </c>
      <c r="B26" s="739">
        <v>0</v>
      </c>
      <c r="C26" s="740">
        <v>586.95000000000005</v>
      </c>
      <c r="D26" s="921">
        <v>399042520</v>
      </c>
      <c r="E26" s="922" t="s">
        <v>2857</v>
      </c>
      <c r="F26" s="740">
        <v>0</v>
      </c>
      <c r="G26" s="739">
        <v>0</v>
      </c>
      <c r="H26" s="743">
        <v>0</v>
      </c>
      <c r="I26" s="744">
        <v>0</v>
      </c>
      <c r="J26" s="740">
        <v>0</v>
      </c>
      <c r="K26" s="1967">
        <v>0</v>
      </c>
      <c r="L26" s="745"/>
      <c r="M26" s="745"/>
      <c r="N26" s="744"/>
      <c r="O26" s="740">
        <v>0</v>
      </c>
      <c r="P26" s="746"/>
      <c r="Q26" s="747"/>
    </row>
    <row r="27" spans="1:17" s="748" customFormat="1" x14ac:dyDescent="0.2">
      <c r="A27" s="738">
        <v>0</v>
      </c>
      <c r="B27" s="739">
        <v>0</v>
      </c>
      <c r="C27" s="740">
        <v>0</v>
      </c>
      <c r="D27" s="741">
        <v>399042706</v>
      </c>
      <c r="E27" s="742" t="s">
        <v>2738</v>
      </c>
      <c r="F27" s="740">
        <v>0</v>
      </c>
      <c r="G27" s="739">
        <v>0</v>
      </c>
      <c r="H27" s="743">
        <v>0</v>
      </c>
      <c r="I27" s="744">
        <v>0</v>
      </c>
      <c r="J27" s="740">
        <v>0</v>
      </c>
      <c r="K27" s="1967">
        <v>0</v>
      </c>
      <c r="L27" s="745"/>
      <c r="M27" s="745"/>
      <c r="N27" s="744"/>
      <c r="O27" s="740">
        <v>0</v>
      </c>
      <c r="P27" s="746"/>
      <c r="Q27" s="747"/>
    </row>
    <row r="28" spans="1:17" s="748" customFormat="1" ht="12.75" customHeight="1" x14ac:dyDescent="0.25">
      <c r="A28" s="890">
        <v>33300</v>
      </c>
      <c r="B28" s="891">
        <v>0</v>
      </c>
      <c r="C28" s="779">
        <v>39396.06</v>
      </c>
      <c r="D28" s="752"/>
      <c r="E28" s="780" t="s">
        <v>7309</v>
      </c>
      <c r="F28" s="779">
        <v>34400</v>
      </c>
      <c r="G28" s="781">
        <v>19584.150000000001</v>
      </c>
      <c r="H28" s="781">
        <v>-14815.85</v>
      </c>
      <c r="I28" s="783">
        <v>0</v>
      </c>
      <c r="J28" s="784">
        <v>34400</v>
      </c>
      <c r="K28" s="1969">
        <v>34400</v>
      </c>
      <c r="L28" s="785">
        <v>0</v>
      </c>
      <c r="M28" s="785">
        <v>0</v>
      </c>
      <c r="N28" s="786">
        <v>0</v>
      </c>
      <c r="O28" s="784">
        <v>34400</v>
      </c>
      <c r="P28" s="735"/>
      <c r="Q28" s="764"/>
    </row>
    <row r="29" spans="1:17" s="748" customFormat="1" ht="12.75" customHeight="1" x14ac:dyDescent="0.25">
      <c r="A29" s="787"/>
      <c r="B29" s="788"/>
      <c r="C29" s="740"/>
      <c r="D29" s="789"/>
      <c r="E29" s="742"/>
      <c r="F29" s="740"/>
      <c r="G29" s="739"/>
      <c r="H29" s="745"/>
      <c r="I29" s="772"/>
      <c r="J29" s="773"/>
      <c r="K29" s="1969"/>
      <c r="L29" s="774"/>
      <c r="M29" s="774"/>
      <c r="N29" s="775"/>
      <c r="O29" s="773"/>
      <c r="P29" s="735"/>
      <c r="Q29" s="764"/>
    </row>
    <row r="30" spans="1:17" s="798" customFormat="1" x14ac:dyDescent="0.25">
      <c r="A30" s="800">
        <v>177630</v>
      </c>
      <c r="B30" s="801">
        <v>0</v>
      </c>
      <c r="C30" s="802">
        <v>192150.62</v>
      </c>
      <c r="D30" s="846"/>
      <c r="E30" s="780" t="s">
        <v>7242</v>
      </c>
      <c r="F30" s="804">
        <v>132100</v>
      </c>
      <c r="G30" s="782">
        <v>28641.14</v>
      </c>
      <c r="H30" s="782">
        <v>-103458.86</v>
      </c>
      <c r="I30" s="806">
        <v>-79500</v>
      </c>
      <c r="J30" s="807">
        <v>52600</v>
      </c>
      <c r="K30" s="1969">
        <v>132100</v>
      </c>
      <c r="L30" s="808">
        <v>0</v>
      </c>
      <c r="M30" s="808">
        <v>0</v>
      </c>
      <c r="N30" s="809">
        <v>0</v>
      </c>
      <c r="O30" s="807">
        <v>132100</v>
      </c>
      <c r="P30" s="810"/>
      <c r="Q30" s="797"/>
    </row>
    <row r="31" spans="1:17" s="798" customFormat="1" x14ac:dyDescent="0.25">
      <c r="A31" s="787"/>
      <c r="B31" s="788"/>
      <c r="C31" s="740"/>
      <c r="D31" s="811"/>
      <c r="E31" s="812"/>
      <c r="F31" s="740"/>
      <c r="G31" s="739"/>
      <c r="H31" s="743"/>
      <c r="I31" s="761"/>
      <c r="J31" s="740"/>
      <c r="K31" s="1967"/>
      <c r="L31" s="745"/>
      <c r="M31" s="745"/>
      <c r="N31" s="744"/>
      <c r="O31" s="740"/>
      <c r="P31" s="746"/>
      <c r="Q31" s="813"/>
    </row>
    <row r="32" spans="1:17" s="798" customFormat="1" x14ac:dyDescent="0.25">
      <c r="A32" s="787"/>
      <c r="B32" s="744"/>
      <c r="C32" s="740"/>
      <c r="D32" s="923"/>
      <c r="E32" s="791" t="s">
        <v>2845</v>
      </c>
      <c r="F32" s="740"/>
      <c r="G32" s="739"/>
      <c r="H32" s="743"/>
      <c r="I32" s="761"/>
      <c r="J32" s="740"/>
      <c r="K32" s="1967"/>
      <c r="L32" s="745"/>
      <c r="M32" s="745"/>
      <c r="N32" s="744"/>
      <c r="O32" s="740"/>
      <c r="P32" s="746"/>
      <c r="Q32" s="747"/>
    </row>
    <row r="33" spans="1:17" s="748" customFormat="1" x14ac:dyDescent="0.2">
      <c r="A33" s="738">
        <v>0</v>
      </c>
      <c r="B33" s="739">
        <v>0</v>
      </c>
      <c r="C33" s="740">
        <v>-570</v>
      </c>
      <c r="D33" s="921">
        <v>399049059</v>
      </c>
      <c r="E33" s="922" t="s">
        <v>6217</v>
      </c>
      <c r="F33" s="740">
        <v>0</v>
      </c>
      <c r="G33" s="739">
        <v>-80</v>
      </c>
      <c r="H33" s="743">
        <v>-80</v>
      </c>
      <c r="I33" s="744">
        <v>0</v>
      </c>
      <c r="J33" s="740">
        <v>0</v>
      </c>
      <c r="K33" s="1967">
        <v>0</v>
      </c>
      <c r="L33" s="745"/>
      <c r="M33" s="745"/>
      <c r="N33" s="744"/>
      <c r="O33" s="740">
        <v>0</v>
      </c>
      <c r="P33" s="746"/>
      <c r="Q33" s="747"/>
    </row>
    <row r="34" spans="1:17" s="748" customFormat="1" x14ac:dyDescent="0.2">
      <c r="A34" s="738">
        <v>-5000</v>
      </c>
      <c r="B34" s="739">
        <v>0</v>
      </c>
      <c r="C34" s="740">
        <v>-7002</v>
      </c>
      <c r="D34" s="921">
        <v>399049105</v>
      </c>
      <c r="E34" s="922" t="s">
        <v>7310</v>
      </c>
      <c r="F34" s="740">
        <v>-5000</v>
      </c>
      <c r="G34" s="739">
        <v>-1208.25</v>
      </c>
      <c r="H34" s="743">
        <v>3791.75</v>
      </c>
      <c r="I34" s="744">
        <v>0</v>
      </c>
      <c r="J34" s="740">
        <v>-5000</v>
      </c>
      <c r="K34" s="1967">
        <v>-5000</v>
      </c>
      <c r="L34" s="745"/>
      <c r="M34" s="745"/>
      <c r="N34" s="744"/>
      <c r="O34" s="740">
        <v>-5000</v>
      </c>
      <c r="P34" s="746"/>
      <c r="Q34" s="747"/>
    </row>
    <row r="35" spans="1:17" s="748" customFormat="1" x14ac:dyDescent="0.2">
      <c r="A35" s="738">
        <v>0</v>
      </c>
      <c r="B35" s="739">
        <v>0</v>
      </c>
      <c r="C35" s="740">
        <v>-1349.33</v>
      </c>
      <c r="D35" s="921">
        <v>399049206</v>
      </c>
      <c r="E35" s="922" t="s">
        <v>7311</v>
      </c>
      <c r="F35" s="740">
        <v>0</v>
      </c>
      <c r="G35" s="739">
        <v>-385.15</v>
      </c>
      <c r="H35" s="743">
        <v>-385.15</v>
      </c>
      <c r="I35" s="744">
        <v>0</v>
      </c>
      <c r="J35" s="740">
        <v>0</v>
      </c>
      <c r="K35" s="1967">
        <v>0</v>
      </c>
      <c r="L35" s="745"/>
      <c r="M35" s="745"/>
      <c r="N35" s="744"/>
      <c r="O35" s="740">
        <v>0</v>
      </c>
      <c r="P35" s="746"/>
      <c r="Q35" s="747"/>
    </row>
    <row r="36" spans="1:17" s="748" customFormat="1" x14ac:dyDescent="0.2">
      <c r="A36" s="738">
        <v>0</v>
      </c>
      <c r="B36" s="739">
        <v>0</v>
      </c>
      <c r="C36" s="740">
        <v>0</v>
      </c>
      <c r="D36" s="921">
        <v>399049356</v>
      </c>
      <c r="E36" s="922" t="s">
        <v>3062</v>
      </c>
      <c r="F36" s="740">
        <v>0</v>
      </c>
      <c r="G36" s="739">
        <v>0</v>
      </c>
      <c r="H36" s="743">
        <v>0</v>
      </c>
      <c r="I36" s="744">
        <v>0</v>
      </c>
      <c r="J36" s="740">
        <v>0</v>
      </c>
      <c r="K36" s="1967">
        <v>0</v>
      </c>
      <c r="L36" s="745"/>
      <c r="M36" s="745"/>
      <c r="N36" s="744"/>
      <c r="O36" s="740">
        <v>0</v>
      </c>
      <c r="P36" s="746"/>
      <c r="Q36" s="747"/>
    </row>
    <row r="37" spans="1:17" s="798" customFormat="1" x14ac:dyDescent="0.25">
      <c r="A37" s="800">
        <v>-5000</v>
      </c>
      <c r="B37" s="801">
        <v>0</v>
      </c>
      <c r="C37" s="802">
        <v>-8921.33</v>
      </c>
      <c r="D37" s="803"/>
      <c r="E37" s="780" t="s">
        <v>7247</v>
      </c>
      <c r="F37" s="804">
        <v>-5000</v>
      </c>
      <c r="G37" s="782">
        <v>-1673.4</v>
      </c>
      <c r="H37" s="805">
        <v>3326.6</v>
      </c>
      <c r="I37" s="806">
        <v>0</v>
      </c>
      <c r="J37" s="807">
        <v>-5000</v>
      </c>
      <c r="K37" s="1969">
        <v>-5000</v>
      </c>
      <c r="L37" s="808">
        <v>0</v>
      </c>
      <c r="M37" s="808">
        <v>0</v>
      </c>
      <c r="N37" s="809">
        <v>0</v>
      </c>
      <c r="O37" s="807">
        <v>-5000</v>
      </c>
      <c r="P37" s="810"/>
      <c r="Q37" s="764"/>
    </row>
    <row r="38" spans="1:17" s="798" customFormat="1" x14ac:dyDescent="0.25">
      <c r="A38" s="787"/>
      <c r="B38" s="788"/>
      <c r="C38" s="740"/>
      <c r="D38" s="811"/>
      <c r="E38" s="812"/>
      <c r="F38" s="740"/>
      <c r="G38" s="739"/>
      <c r="H38" s="744"/>
      <c r="I38" s="761"/>
      <c r="J38" s="740"/>
      <c r="K38" s="1967"/>
      <c r="L38" s="745"/>
      <c r="M38" s="745"/>
      <c r="N38" s="744"/>
      <c r="O38" s="740"/>
      <c r="P38" s="746"/>
      <c r="Q38" s="764"/>
    </row>
    <row r="39" spans="1:17" s="798" customFormat="1" x14ac:dyDescent="0.25">
      <c r="A39" s="814">
        <v>172630</v>
      </c>
      <c r="B39" s="815">
        <v>0</v>
      </c>
      <c r="C39" s="816">
        <v>183229.29</v>
      </c>
      <c r="D39" s="817"/>
      <c r="E39" s="818" t="s">
        <v>7248</v>
      </c>
      <c r="F39" s="819">
        <v>127100</v>
      </c>
      <c r="G39" s="820">
        <v>26967.739999999998</v>
      </c>
      <c r="H39" s="821">
        <v>-100132.26</v>
      </c>
      <c r="I39" s="822">
        <v>-79500</v>
      </c>
      <c r="J39" s="823">
        <v>47600</v>
      </c>
      <c r="K39" s="1969">
        <v>127100</v>
      </c>
      <c r="L39" s="824">
        <v>0</v>
      </c>
      <c r="M39" s="824">
        <v>0</v>
      </c>
      <c r="N39" s="825">
        <v>0</v>
      </c>
      <c r="O39" s="823">
        <v>127100</v>
      </c>
      <c r="P39" s="810"/>
      <c r="Q39" s="797"/>
    </row>
    <row r="40" spans="1:17" s="798" customFormat="1" x14ac:dyDescent="0.25">
      <c r="A40" s="924"/>
      <c r="B40" s="925"/>
      <c r="C40" s="793"/>
      <c r="D40" s="790"/>
      <c r="E40" s="926"/>
      <c r="F40" s="793"/>
      <c r="G40" s="794"/>
      <c r="H40" s="795"/>
      <c r="I40" s="927"/>
      <c r="J40" s="928"/>
      <c r="K40" s="1970"/>
      <c r="L40" s="834"/>
      <c r="M40" s="834"/>
      <c r="N40" s="835"/>
      <c r="O40" s="833"/>
      <c r="P40" s="810"/>
      <c r="Q40" s="797"/>
    </row>
    <row r="41" spans="1:17" s="798" customFormat="1" hidden="1" x14ac:dyDescent="0.25">
      <c r="A41" s="838"/>
      <c r="B41" s="839"/>
      <c r="C41" s="840"/>
      <c r="D41" s="841"/>
      <c r="E41" s="842" t="s">
        <v>3040</v>
      </c>
      <c r="F41" s="840"/>
      <c r="G41" s="843"/>
      <c r="H41" s="844"/>
      <c r="I41" s="897"/>
      <c r="J41" s="898"/>
      <c r="K41" s="1971"/>
      <c r="L41" s="899"/>
      <c r="M41" s="899"/>
      <c r="N41" s="900"/>
      <c r="O41" s="898"/>
      <c r="P41" s="810"/>
      <c r="Q41" s="797"/>
    </row>
    <row r="42" spans="1:17" s="748" customFormat="1" ht="12.75" hidden="1" customHeight="1" x14ac:dyDescent="0.25">
      <c r="A42" s="738">
        <v>0</v>
      </c>
      <c r="B42" s="739">
        <v>0</v>
      </c>
      <c r="C42" s="740">
        <v>0</v>
      </c>
      <c r="D42" s="789">
        <v>399042510</v>
      </c>
      <c r="E42" s="742" t="s">
        <v>2916</v>
      </c>
      <c r="F42" s="740">
        <v>0</v>
      </c>
      <c r="G42" s="739">
        <v>0</v>
      </c>
      <c r="H42" s="743">
        <v>0</v>
      </c>
      <c r="I42" s="744">
        <v>0</v>
      </c>
      <c r="J42" s="740"/>
      <c r="K42" s="1967"/>
      <c r="L42" s="745"/>
      <c r="M42" s="745"/>
      <c r="N42" s="744"/>
      <c r="O42" s="740"/>
      <c r="P42" s="746"/>
      <c r="Q42" s="764"/>
    </row>
    <row r="43" spans="1:17" s="748" customFormat="1" ht="12.75" hidden="1" customHeight="1" x14ac:dyDescent="0.25">
      <c r="A43" s="738">
        <v>0</v>
      </c>
      <c r="B43" s="739">
        <v>0</v>
      </c>
      <c r="C43" s="740">
        <v>0</v>
      </c>
      <c r="D43" s="789">
        <v>399044600</v>
      </c>
      <c r="E43" s="742" t="s">
        <v>7249</v>
      </c>
      <c r="F43" s="740">
        <v>0</v>
      </c>
      <c r="G43" s="739">
        <v>0</v>
      </c>
      <c r="H43" s="743">
        <v>0</v>
      </c>
      <c r="I43" s="744">
        <v>0</v>
      </c>
      <c r="J43" s="740"/>
      <c r="K43" s="1967"/>
      <c r="L43" s="745"/>
      <c r="M43" s="745"/>
      <c r="N43" s="744"/>
      <c r="O43" s="740"/>
      <c r="P43" s="746"/>
      <c r="Q43" s="764"/>
    </row>
    <row r="44" spans="1:17" s="748" customFormat="1" ht="12.75" hidden="1" customHeight="1" x14ac:dyDescent="0.25">
      <c r="A44" s="738">
        <v>0</v>
      </c>
      <c r="B44" s="739">
        <v>0</v>
      </c>
      <c r="C44" s="740">
        <v>0</v>
      </c>
      <c r="D44" s="789">
        <v>399044610</v>
      </c>
      <c r="E44" s="742" t="s">
        <v>7263</v>
      </c>
      <c r="F44" s="740">
        <v>0</v>
      </c>
      <c r="G44" s="739">
        <v>0</v>
      </c>
      <c r="H44" s="743">
        <v>0</v>
      </c>
      <c r="I44" s="744">
        <v>0</v>
      </c>
      <c r="J44" s="740"/>
      <c r="K44" s="1967"/>
      <c r="L44" s="745"/>
      <c r="M44" s="745"/>
      <c r="N44" s="744"/>
      <c r="O44" s="740"/>
      <c r="P44" s="746"/>
      <c r="Q44" s="764"/>
    </row>
    <row r="45" spans="1:17" s="748" customFormat="1" ht="12.75" hidden="1" customHeight="1" x14ac:dyDescent="0.25">
      <c r="A45" s="738">
        <v>0</v>
      </c>
      <c r="B45" s="739">
        <v>0</v>
      </c>
      <c r="C45" s="740">
        <v>0</v>
      </c>
      <c r="D45" s="789">
        <v>399044611</v>
      </c>
      <c r="E45" s="742" t="s">
        <v>7264</v>
      </c>
      <c r="F45" s="740">
        <v>0</v>
      </c>
      <c r="G45" s="739">
        <v>0</v>
      </c>
      <c r="H45" s="743">
        <v>0</v>
      </c>
      <c r="I45" s="744">
        <v>0</v>
      </c>
      <c r="J45" s="740"/>
      <c r="K45" s="1967"/>
      <c r="L45" s="745"/>
      <c r="M45" s="745"/>
      <c r="N45" s="744"/>
      <c r="O45" s="740"/>
      <c r="P45" s="746"/>
      <c r="Q45" s="764"/>
    </row>
    <row r="46" spans="1:17" s="748" customFormat="1" ht="12.75" hidden="1" customHeight="1" x14ac:dyDescent="0.25">
      <c r="A46" s="738">
        <v>0</v>
      </c>
      <c r="B46" s="739">
        <v>0</v>
      </c>
      <c r="C46" s="740">
        <v>0</v>
      </c>
      <c r="D46" s="789">
        <v>399044618</v>
      </c>
      <c r="E46" s="742" t="s">
        <v>7312</v>
      </c>
      <c r="F46" s="740">
        <v>0</v>
      </c>
      <c r="G46" s="739">
        <v>0</v>
      </c>
      <c r="H46" s="743">
        <v>0</v>
      </c>
      <c r="I46" s="744">
        <v>0</v>
      </c>
      <c r="J46" s="740"/>
      <c r="K46" s="1967"/>
      <c r="L46" s="745"/>
      <c r="M46" s="745"/>
      <c r="N46" s="744"/>
      <c r="O46" s="740"/>
      <c r="P46" s="746"/>
      <c r="Q46" s="764"/>
    </row>
    <row r="47" spans="1:17" s="748" customFormat="1" ht="12.75" hidden="1" customHeight="1" x14ac:dyDescent="0.25">
      <c r="A47" s="738">
        <v>0</v>
      </c>
      <c r="B47" s="739">
        <v>0</v>
      </c>
      <c r="C47" s="740">
        <v>0</v>
      </c>
      <c r="D47" s="789">
        <v>399044619</v>
      </c>
      <c r="E47" s="742" t="s">
        <v>7252</v>
      </c>
      <c r="F47" s="740">
        <v>0</v>
      </c>
      <c r="G47" s="739">
        <v>0</v>
      </c>
      <c r="H47" s="743">
        <v>0</v>
      </c>
      <c r="I47" s="744">
        <v>0</v>
      </c>
      <c r="J47" s="740"/>
      <c r="K47" s="1967"/>
      <c r="L47" s="745"/>
      <c r="M47" s="745"/>
      <c r="N47" s="744"/>
      <c r="O47" s="740"/>
      <c r="P47" s="746"/>
      <c r="Q47" s="764"/>
    </row>
    <row r="48" spans="1:17" s="748" customFormat="1" ht="12.75" hidden="1" customHeight="1" x14ac:dyDescent="0.25">
      <c r="A48" s="738">
        <v>0</v>
      </c>
      <c r="B48" s="739">
        <v>0</v>
      </c>
      <c r="C48" s="740">
        <v>0</v>
      </c>
      <c r="D48" s="789">
        <v>399044621</v>
      </c>
      <c r="E48" s="742" t="s">
        <v>3061</v>
      </c>
      <c r="F48" s="740">
        <v>0</v>
      </c>
      <c r="G48" s="739">
        <v>0</v>
      </c>
      <c r="H48" s="743">
        <v>0</v>
      </c>
      <c r="I48" s="744">
        <v>0</v>
      </c>
      <c r="J48" s="740"/>
      <c r="K48" s="1967"/>
      <c r="L48" s="745"/>
      <c r="M48" s="745"/>
      <c r="N48" s="744"/>
      <c r="O48" s="740"/>
      <c r="P48" s="746"/>
      <c r="Q48" s="764"/>
    </row>
    <row r="49" spans="1:17" s="748" customFormat="1" ht="12.75" hidden="1" customHeight="1" x14ac:dyDescent="0.25">
      <c r="A49" s="738">
        <v>0</v>
      </c>
      <c r="B49" s="739">
        <v>0</v>
      </c>
      <c r="C49" s="740">
        <v>0</v>
      </c>
      <c r="D49" s="789">
        <v>399044623</v>
      </c>
      <c r="E49" s="742" t="s">
        <v>7313</v>
      </c>
      <c r="F49" s="740">
        <v>0</v>
      </c>
      <c r="G49" s="739">
        <v>0</v>
      </c>
      <c r="H49" s="743">
        <v>0</v>
      </c>
      <c r="I49" s="744">
        <v>0</v>
      </c>
      <c r="J49" s="740"/>
      <c r="K49" s="1967"/>
      <c r="L49" s="745"/>
      <c r="M49" s="745"/>
      <c r="N49" s="744"/>
      <c r="O49" s="740"/>
      <c r="P49" s="746"/>
      <c r="Q49" s="764"/>
    </row>
    <row r="50" spans="1:17" s="748" customFormat="1" ht="12.75" hidden="1" customHeight="1" x14ac:dyDescent="0.25">
      <c r="A50" s="738">
        <v>0</v>
      </c>
      <c r="B50" s="739">
        <v>0</v>
      </c>
      <c r="C50" s="740">
        <v>0</v>
      </c>
      <c r="D50" s="789">
        <v>399046010</v>
      </c>
      <c r="E50" s="742" t="s">
        <v>7254</v>
      </c>
      <c r="F50" s="740">
        <v>0</v>
      </c>
      <c r="G50" s="739">
        <v>0</v>
      </c>
      <c r="H50" s="743">
        <v>0</v>
      </c>
      <c r="I50" s="744">
        <v>0</v>
      </c>
      <c r="J50" s="740"/>
      <c r="K50" s="1967"/>
      <c r="L50" s="745"/>
      <c r="M50" s="745"/>
      <c r="N50" s="744"/>
      <c r="O50" s="740"/>
      <c r="P50" s="746"/>
      <c r="Q50" s="764"/>
    </row>
    <row r="51" spans="1:17" s="748" customFormat="1" ht="12.75" hidden="1" customHeight="1" x14ac:dyDescent="0.25">
      <c r="A51" s="738">
        <v>0</v>
      </c>
      <c r="B51" s="739">
        <v>0</v>
      </c>
      <c r="C51" s="740">
        <v>0</v>
      </c>
      <c r="D51" s="789">
        <v>399046014</v>
      </c>
      <c r="E51" s="742" t="s">
        <v>7314</v>
      </c>
      <c r="F51" s="740">
        <v>0</v>
      </c>
      <c r="G51" s="739">
        <v>0</v>
      </c>
      <c r="H51" s="743">
        <v>0</v>
      </c>
      <c r="I51" s="744">
        <v>0</v>
      </c>
      <c r="J51" s="740"/>
      <c r="K51" s="1967"/>
      <c r="L51" s="745"/>
      <c r="M51" s="745"/>
      <c r="N51" s="744"/>
      <c r="O51" s="740"/>
      <c r="P51" s="746"/>
      <c r="Q51" s="764"/>
    </row>
    <row r="52" spans="1:17" s="798" customFormat="1" hidden="1" x14ac:dyDescent="0.25">
      <c r="A52" s="800">
        <v>0</v>
      </c>
      <c r="B52" s="801">
        <v>0</v>
      </c>
      <c r="C52" s="802">
        <v>0</v>
      </c>
      <c r="D52" s="846"/>
      <c r="E52" s="847" t="s">
        <v>7255</v>
      </c>
      <c r="F52" s="802">
        <v>0</v>
      </c>
      <c r="G52" s="848">
        <v>0</v>
      </c>
      <c r="H52" s="848">
        <v>0</v>
      </c>
      <c r="I52" s="849">
        <v>0</v>
      </c>
      <c r="J52" s="850">
        <v>0</v>
      </c>
      <c r="K52" s="1972">
        <v>0</v>
      </c>
      <c r="L52" s="851">
        <v>0</v>
      </c>
      <c r="M52" s="851">
        <v>0</v>
      </c>
      <c r="N52" s="852">
        <v>0</v>
      </c>
      <c r="O52" s="850">
        <v>0</v>
      </c>
      <c r="P52" s="810"/>
      <c r="Q52" s="797"/>
    </row>
    <row r="53" spans="1:17" s="798" customFormat="1" hidden="1" x14ac:dyDescent="0.25">
      <c r="A53" s="929"/>
      <c r="B53" s="930"/>
      <c r="C53" s="931"/>
      <c r="D53" s="932"/>
      <c r="E53" s="791"/>
      <c r="F53" s="931"/>
      <c r="G53" s="933"/>
      <c r="H53" s="934"/>
      <c r="I53" s="935"/>
      <c r="J53" s="791"/>
      <c r="K53" s="1980"/>
      <c r="L53" s="936"/>
      <c r="M53" s="936"/>
      <c r="N53" s="934"/>
      <c r="O53" s="791"/>
      <c r="P53" s="757"/>
      <c r="Q53" s="797"/>
    </row>
    <row r="54" spans="1:17" s="798" customFormat="1" hidden="1" x14ac:dyDescent="0.25">
      <c r="A54" s="738">
        <v>0</v>
      </c>
      <c r="B54" s="739">
        <v>0</v>
      </c>
      <c r="C54" s="740">
        <v>0</v>
      </c>
      <c r="D54" s="789">
        <v>399049802</v>
      </c>
      <c r="E54" s="765" t="s">
        <v>7315</v>
      </c>
      <c r="F54" s="740">
        <v>0</v>
      </c>
      <c r="G54" s="739">
        <v>0</v>
      </c>
      <c r="H54" s="743">
        <v>0</v>
      </c>
      <c r="I54" s="744">
        <v>0</v>
      </c>
      <c r="J54" s="740"/>
      <c r="K54" s="1967"/>
      <c r="L54" s="745"/>
      <c r="M54" s="745"/>
      <c r="N54" s="744"/>
      <c r="O54" s="740"/>
      <c r="P54" s="746"/>
      <c r="Q54" s="797"/>
    </row>
    <row r="55" spans="1:17" s="798" customFormat="1" hidden="1" x14ac:dyDescent="0.25">
      <c r="A55" s="937">
        <v>0</v>
      </c>
      <c r="B55" s="938">
        <v>0</v>
      </c>
      <c r="C55" s="939">
        <v>0</v>
      </c>
      <c r="D55" s="940"/>
      <c r="E55" s="753" t="s">
        <v>7316</v>
      </c>
      <c r="F55" s="939">
        <v>0</v>
      </c>
      <c r="G55" s="941">
        <v>0</v>
      </c>
      <c r="H55" s="941">
        <v>0</v>
      </c>
      <c r="I55" s="942">
        <v>0</v>
      </c>
      <c r="J55" s="753">
        <v>0</v>
      </c>
      <c r="K55" s="1980">
        <v>0</v>
      </c>
      <c r="L55" s="941">
        <v>0</v>
      </c>
      <c r="M55" s="941">
        <v>0</v>
      </c>
      <c r="N55" s="943">
        <v>0</v>
      </c>
      <c r="O55" s="753">
        <v>0</v>
      </c>
      <c r="P55" s="757"/>
      <c r="Q55" s="797"/>
    </row>
    <row r="56" spans="1:17" x14ac:dyDescent="0.2">
      <c r="A56" s="838"/>
      <c r="B56" s="839"/>
      <c r="C56" s="840"/>
      <c r="D56" s="854"/>
      <c r="E56" s="855"/>
      <c r="F56" s="856"/>
      <c r="G56" s="857"/>
      <c r="I56" s="859"/>
      <c r="J56" s="860"/>
      <c r="K56" s="1973"/>
      <c r="L56" s="861"/>
      <c r="M56" s="861"/>
      <c r="N56" s="862"/>
      <c r="O56" s="860"/>
      <c r="P56" s="810"/>
      <c r="Q56" s="797"/>
    </row>
    <row r="57" spans="1:17" s="798" customFormat="1" ht="13.5" thickBot="1" x14ac:dyDescent="0.3">
      <c r="A57" s="864">
        <v>172630</v>
      </c>
      <c r="B57" s="865">
        <v>0</v>
      </c>
      <c r="C57" s="866">
        <v>183229.29</v>
      </c>
      <c r="D57" s="867"/>
      <c r="E57" s="868" t="s">
        <v>8</v>
      </c>
      <c r="F57" s="869">
        <v>127100</v>
      </c>
      <c r="G57" s="870">
        <v>26967.739999999998</v>
      </c>
      <c r="H57" s="871">
        <v>-100132.26</v>
      </c>
      <c r="I57" s="872">
        <v>-79500</v>
      </c>
      <c r="J57" s="869">
        <v>47600</v>
      </c>
      <c r="K57" s="1974">
        <v>127100</v>
      </c>
      <c r="L57" s="870">
        <v>0</v>
      </c>
      <c r="M57" s="870">
        <v>0</v>
      </c>
      <c r="N57" s="871">
        <v>0</v>
      </c>
      <c r="O57" s="869">
        <v>127100</v>
      </c>
      <c r="P57" s="873"/>
      <c r="Q57" s="874"/>
    </row>
    <row r="58" spans="1:17" x14ac:dyDescent="0.2">
      <c r="A58" s="875">
        <v>0</v>
      </c>
      <c r="B58" s="875">
        <v>0</v>
      </c>
      <c r="C58" s="863">
        <v>0</v>
      </c>
      <c r="D58" s="876"/>
      <c r="F58" s="687">
        <v>0</v>
      </c>
      <c r="G58" s="858">
        <v>0</v>
      </c>
      <c r="H58" s="858">
        <v>0</v>
      </c>
      <c r="I58" s="858">
        <v>0</v>
      </c>
      <c r="P58" s="863"/>
    </row>
    <row r="59" spans="1:17" ht="15" x14ac:dyDescent="0.3">
      <c r="D59" s="876"/>
      <c r="G59" s="844"/>
      <c r="H59" s="877"/>
      <c r="I59" s="877"/>
      <c r="J59" s="877"/>
      <c r="K59" s="877"/>
      <c r="L59" s="877"/>
      <c r="M59" s="877"/>
      <c r="N59" s="877"/>
      <c r="O59" s="877"/>
      <c r="P59" s="863"/>
    </row>
    <row r="60" spans="1:17" x14ac:dyDescent="0.2">
      <c r="D60" s="876"/>
      <c r="G60" s="878"/>
      <c r="H60" s="875"/>
      <c r="I60" s="878"/>
      <c r="J60" s="878"/>
      <c r="K60" s="878"/>
      <c r="L60" s="878"/>
      <c r="M60" s="878"/>
      <c r="N60" s="878"/>
      <c r="O60" s="878"/>
      <c r="P60" s="863"/>
    </row>
    <row r="61" spans="1:17" x14ac:dyDescent="0.2">
      <c r="D61" s="876"/>
    </row>
    <row r="64" spans="1:17" x14ac:dyDescent="0.2">
      <c r="G64" s="944"/>
    </row>
  </sheetData>
  <mergeCells count="1">
    <mergeCell ref="C1:Q1"/>
  </mergeCells>
  <conditionalFormatting sqref="H29 H15:H27">
    <cfRule type="cellIs" dxfId="61" priority="7" stopIfTrue="1" operator="notBetween">
      <formula>-999</formula>
      <formula>999</formula>
    </cfRule>
  </conditionalFormatting>
  <conditionalFormatting sqref="H6">
    <cfRule type="cellIs" dxfId="60" priority="6" stopIfTrue="1" operator="notBetween">
      <formula>-999</formula>
      <formula>999</formula>
    </cfRule>
  </conditionalFormatting>
  <conditionalFormatting sqref="H7:H8">
    <cfRule type="cellIs" dxfId="59" priority="5" stopIfTrue="1" operator="notBetween">
      <formula>-999</formula>
      <formula>999</formula>
    </cfRule>
  </conditionalFormatting>
  <conditionalFormatting sqref="H11:H13">
    <cfRule type="cellIs" dxfId="58" priority="4" stopIfTrue="1" operator="notBetween">
      <formula>-999</formula>
      <formula>999</formula>
    </cfRule>
  </conditionalFormatting>
  <conditionalFormatting sqref="H33:H36">
    <cfRule type="cellIs" dxfId="57" priority="3" stopIfTrue="1" operator="notBetween">
      <formula>-999</formula>
      <formula>999</formula>
    </cfRule>
  </conditionalFormatting>
  <conditionalFormatting sqref="H42:H51">
    <cfRule type="cellIs" dxfId="56" priority="2" stopIfTrue="1" operator="notBetween">
      <formula>-999</formula>
      <formula>999</formula>
    </cfRule>
  </conditionalFormatting>
  <conditionalFormatting sqref="H54">
    <cfRule type="cellIs" dxfId="55" priority="1" stopIfTrue="1" operator="notBetween">
      <formula>-999</formula>
      <formula>999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scale="56" fitToHeight="0" orientation="landscape" r:id="rId1"/>
  <headerFooter>
    <oddFooter>&amp;C&amp;Z&amp;F\&amp;A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2"/>
  <sheetViews>
    <sheetView topLeftCell="D1" zoomScale="80" zoomScaleNormal="80" workbookViewId="0">
      <selection activeCell="K3" sqref="K3:O3"/>
    </sheetView>
  </sheetViews>
  <sheetFormatPr defaultColWidth="9.140625" defaultRowHeight="12.75" x14ac:dyDescent="0.2"/>
  <cols>
    <col min="1" max="1" width="9.5703125" style="863" hidden="1" customWidth="1"/>
    <col min="2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">
        <v>7228</v>
      </c>
      <c r="D1" s="2008"/>
      <c r="E1" s="2008"/>
      <c r="F1" s="2008"/>
      <c r="G1" s="2008"/>
      <c r="H1" s="2008"/>
      <c r="I1" s="2008"/>
      <c r="J1" s="2008"/>
      <c r="K1" s="2008"/>
      <c r="L1" s="2008"/>
      <c r="M1" s="2008"/>
      <c r="N1" s="2008"/>
      <c r="O1" s="2008"/>
      <c r="P1" s="2008"/>
      <c r="Q1" s="2009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42001</v>
      </c>
      <c r="E2" s="692" t="s">
        <v>2960</v>
      </c>
      <c r="F2" s="693"/>
      <c r="G2" s="694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7" s="711" customFormat="1" ht="42" customHeight="1" x14ac:dyDescent="0.2">
      <c r="A3" s="697" t="s">
        <v>7214</v>
      </c>
      <c r="B3" s="698" t="s">
        <v>7215</v>
      </c>
      <c r="C3" s="699" t="s">
        <v>7216</v>
      </c>
      <c r="D3" s="700" t="s">
        <v>6256</v>
      </c>
      <c r="E3" s="701" t="s">
        <v>3020</v>
      </c>
      <c r="F3" s="702" t="s">
        <v>7218</v>
      </c>
      <c r="G3" s="593" t="s">
        <v>7219</v>
      </c>
      <c r="H3" s="703" t="s">
        <v>7220</v>
      </c>
      <c r="I3" s="704" t="s">
        <v>7221</v>
      </c>
      <c r="J3" s="705" t="s">
        <v>7222</v>
      </c>
      <c r="K3" s="87" t="s">
        <v>2886</v>
      </c>
      <c r="L3" s="706" t="s">
        <v>7223</v>
      </c>
      <c r="M3" s="707" t="s">
        <v>7224</v>
      </c>
      <c r="N3" s="708" t="s">
        <v>7225</v>
      </c>
      <c r="O3" s="77" t="s">
        <v>10784</v>
      </c>
      <c r="P3" s="709" t="s">
        <v>7229</v>
      </c>
      <c r="Q3" s="710" t="s">
        <v>7230</v>
      </c>
    </row>
    <row r="4" spans="1:17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716"/>
      <c r="F4" s="717" t="s">
        <v>0</v>
      </c>
      <c r="G4" s="718" t="s">
        <v>0</v>
      </c>
      <c r="H4" s="718" t="s">
        <v>0</v>
      </c>
      <c r="I4" s="719" t="s">
        <v>0</v>
      </c>
      <c r="J4" s="720" t="s">
        <v>0</v>
      </c>
      <c r="K4" s="1965" t="s">
        <v>0</v>
      </c>
      <c r="L4" s="721" t="s">
        <v>0</v>
      </c>
      <c r="M4" s="721" t="s">
        <v>0</v>
      </c>
      <c r="N4" s="608" t="s">
        <v>0</v>
      </c>
      <c r="O4" s="609" t="s">
        <v>0</v>
      </c>
      <c r="P4" s="722"/>
      <c r="Q4" s="723"/>
    </row>
    <row r="5" spans="1:17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730"/>
      <c r="H5" s="731"/>
      <c r="I5" s="732"/>
      <c r="J5" s="729"/>
      <c r="K5" s="1966"/>
      <c r="L5" s="733"/>
      <c r="M5" s="733"/>
      <c r="N5" s="734"/>
      <c r="O5" s="726"/>
      <c r="P5" s="735"/>
      <c r="Q5" s="736"/>
    </row>
    <row r="6" spans="1:17" s="748" customFormat="1" x14ac:dyDescent="0.2">
      <c r="A6" s="738">
        <v>200</v>
      </c>
      <c r="B6" s="739">
        <v>0</v>
      </c>
      <c r="C6" s="740">
        <v>0</v>
      </c>
      <c r="D6" s="741">
        <v>420012022</v>
      </c>
      <c r="E6" s="742" t="s">
        <v>7317</v>
      </c>
      <c r="F6" s="740">
        <v>200</v>
      </c>
      <c r="G6" s="739">
        <v>0</v>
      </c>
      <c r="H6" s="743">
        <v>-200</v>
      </c>
      <c r="I6" s="744">
        <v>-200</v>
      </c>
      <c r="J6" s="740">
        <v>0</v>
      </c>
      <c r="K6" s="1967">
        <v>200</v>
      </c>
      <c r="L6" s="745"/>
      <c r="M6" s="745"/>
      <c r="N6" s="744"/>
      <c r="O6" s="740">
        <v>200</v>
      </c>
      <c r="P6" s="746"/>
      <c r="Q6" s="747"/>
    </row>
    <row r="7" spans="1:17" s="748" customFormat="1" ht="12.75" customHeight="1" x14ac:dyDescent="0.2">
      <c r="A7" s="738">
        <v>8100</v>
      </c>
      <c r="B7" s="739">
        <v>0</v>
      </c>
      <c r="C7" s="740">
        <v>7168.5</v>
      </c>
      <c r="D7" s="741">
        <v>420012421</v>
      </c>
      <c r="E7" s="742" t="s">
        <v>7318</v>
      </c>
      <c r="F7" s="740">
        <v>8100</v>
      </c>
      <c r="G7" s="739">
        <v>10342</v>
      </c>
      <c r="H7" s="743">
        <v>2242</v>
      </c>
      <c r="I7" s="744">
        <v>2200</v>
      </c>
      <c r="J7" s="740">
        <v>10300</v>
      </c>
      <c r="K7" s="1967">
        <v>8100</v>
      </c>
      <c r="L7" s="745"/>
      <c r="M7" s="745"/>
      <c r="N7" s="744"/>
      <c r="O7" s="740">
        <v>8100</v>
      </c>
      <c r="P7" s="746"/>
      <c r="Q7" s="747"/>
    </row>
    <row r="8" spans="1:17" s="748" customFormat="1" ht="12.75" customHeight="1" x14ac:dyDescent="0.2">
      <c r="A8" s="738">
        <v>200</v>
      </c>
      <c r="B8" s="739">
        <v>0</v>
      </c>
      <c r="C8" s="740">
        <v>2687.45</v>
      </c>
      <c r="D8" s="741">
        <v>420012433</v>
      </c>
      <c r="E8" s="742" t="s">
        <v>7319</v>
      </c>
      <c r="F8" s="740">
        <v>200</v>
      </c>
      <c r="G8" s="739">
        <v>272.60000000000002</v>
      </c>
      <c r="H8" s="743">
        <v>72.600000000000023</v>
      </c>
      <c r="I8" s="744">
        <v>0</v>
      </c>
      <c r="J8" s="740">
        <v>200</v>
      </c>
      <c r="K8" s="1967">
        <v>200</v>
      </c>
      <c r="L8" s="745"/>
      <c r="M8" s="745"/>
      <c r="N8" s="744"/>
      <c r="O8" s="740">
        <v>200</v>
      </c>
      <c r="P8" s="746"/>
      <c r="Q8" s="747"/>
    </row>
    <row r="9" spans="1:17" s="748" customFormat="1" ht="12.75" customHeight="1" x14ac:dyDescent="0.2">
      <c r="A9" s="738">
        <v>3000</v>
      </c>
      <c r="B9" s="739">
        <v>0</v>
      </c>
      <c r="C9" s="740">
        <v>6903.98</v>
      </c>
      <c r="D9" s="741">
        <v>420012463</v>
      </c>
      <c r="E9" s="742" t="s">
        <v>7320</v>
      </c>
      <c r="F9" s="740">
        <v>3000</v>
      </c>
      <c r="G9" s="739">
        <v>0</v>
      </c>
      <c r="H9" s="743">
        <v>-3000</v>
      </c>
      <c r="I9" s="744">
        <v>0</v>
      </c>
      <c r="J9" s="740">
        <v>3000</v>
      </c>
      <c r="K9" s="1967">
        <v>3000</v>
      </c>
      <c r="L9" s="745"/>
      <c r="M9" s="745"/>
      <c r="N9" s="744"/>
      <c r="O9" s="740">
        <v>3000</v>
      </c>
      <c r="P9" s="746"/>
      <c r="Q9" s="747"/>
    </row>
    <row r="10" spans="1:17" s="748" customFormat="1" ht="12.75" customHeight="1" x14ac:dyDescent="0.2">
      <c r="A10" s="738">
        <v>0</v>
      </c>
      <c r="B10" s="739">
        <v>0</v>
      </c>
      <c r="C10" s="740">
        <v>1036.96</v>
      </c>
      <c r="D10" s="741">
        <v>420012470</v>
      </c>
      <c r="E10" s="742" t="s">
        <v>7321</v>
      </c>
      <c r="F10" s="740">
        <v>0</v>
      </c>
      <c r="G10" s="739">
        <v>441.86</v>
      </c>
      <c r="H10" s="743">
        <v>441.86</v>
      </c>
      <c r="I10" s="744">
        <v>0</v>
      </c>
      <c r="J10" s="740">
        <v>0</v>
      </c>
      <c r="K10" s="1967">
        <v>0</v>
      </c>
      <c r="L10" s="745"/>
      <c r="M10" s="745"/>
      <c r="N10" s="744"/>
      <c r="O10" s="740">
        <v>0</v>
      </c>
      <c r="P10" s="746"/>
      <c r="Q10" s="747"/>
    </row>
    <row r="11" spans="1:17" s="748" customFormat="1" ht="12.75" customHeight="1" x14ac:dyDescent="0.2">
      <c r="A11" s="738">
        <v>100</v>
      </c>
      <c r="B11" s="739">
        <v>0</v>
      </c>
      <c r="C11" s="740">
        <v>26.08</v>
      </c>
      <c r="D11" s="741">
        <v>420012502</v>
      </c>
      <c r="E11" s="742" t="s">
        <v>7303</v>
      </c>
      <c r="F11" s="740">
        <v>100</v>
      </c>
      <c r="G11" s="739">
        <v>0</v>
      </c>
      <c r="H11" s="743">
        <v>-100</v>
      </c>
      <c r="I11" s="744">
        <v>0</v>
      </c>
      <c r="J11" s="740">
        <v>100</v>
      </c>
      <c r="K11" s="1967">
        <v>100</v>
      </c>
      <c r="L11" s="745"/>
      <c r="M11" s="745"/>
      <c r="N11" s="744"/>
      <c r="O11" s="740">
        <v>100</v>
      </c>
      <c r="P11" s="746"/>
      <c r="Q11" s="747"/>
    </row>
    <row r="12" spans="1:17" s="748" customFormat="1" ht="12.75" customHeight="1" x14ac:dyDescent="0.2">
      <c r="A12" s="738">
        <v>400</v>
      </c>
      <c r="B12" s="739">
        <v>0</v>
      </c>
      <c r="C12" s="740">
        <v>0</v>
      </c>
      <c r="D12" s="741">
        <v>420012520</v>
      </c>
      <c r="E12" s="742" t="s">
        <v>2857</v>
      </c>
      <c r="F12" s="740">
        <v>400</v>
      </c>
      <c r="G12" s="739">
        <v>0</v>
      </c>
      <c r="H12" s="743">
        <v>-400</v>
      </c>
      <c r="I12" s="744">
        <v>0</v>
      </c>
      <c r="J12" s="740">
        <v>400</v>
      </c>
      <c r="K12" s="1967">
        <v>400</v>
      </c>
      <c r="L12" s="745"/>
      <c r="M12" s="745"/>
      <c r="N12" s="744"/>
      <c r="O12" s="740">
        <v>400</v>
      </c>
      <c r="P12" s="746"/>
      <c r="Q12" s="747"/>
    </row>
    <row r="13" spans="1:17" s="748" customFormat="1" ht="12.75" customHeight="1" x14ac:dyDescent="0.2">
      <c r="A13" s="738">
        <v>0</v>
      </c>
      <c r="B13" s="739">
        <v>0</v>
      </c>
      <c r="C13" s="740">
        <v>2725.61</v>
      </c>
      <c r="D13" s="741">
        <v>420015137</v>
      </c>
      <c r="E13" s="742" t="s">
        <v>7322</v>
      </c>
      <c r="F13" s="740">
        <v>0</v>
      </c>
      <c r="G13" s="739">
        <v>462</v>
      </c>
      <c r="H13" s="743">
        <v>462</v>
      </c>
      <c r="I13" s="744">
        <v>0</v>
      </c>
      <c r="J13" s="740">
        <v>0</v>
      </c>
      <c r="K13" s="1967">
        <v>0</v>
      </c>
      <c r="L13" s="745"/>
      <c r="M13" s="745"/>
      <c r="N13" s="744"/>
      <c r="O13" s="740">
        <v>0</v>
      </c>
      <c r="P13" s="746"/>
      <c r="Q13" s="747"/>
    </row>
    <row r="14" spans="1:17" s="748" customFormat="1" ht="12.75" customHeight="1" x14ac:dyDescent="0.2">
      <c r="A14" s="738">
        <v>0</v>
      </c>
      <c r="B14" s="739">
        <v>0</v>
      </c>
      <c r="C14" s="740">
        <v>2800</v>
      </c>
      <c r="D14" s="741">
        <v>420015283</v>
      </c>
      <c r="E14" s="742" t="s">
        <v>7323</v>
      </c>
      <c r="F14" s="740">
        <v>0</v>
      </c>
      <c r="G14" s="739">
        <v>3850</v>
      </c>
      <c r="H14" s="743">
        <v>3850</v>
      </c>
      <c r="I14" s="744">
        <v>0</v>
      </c>
      <c r="J14" s="740">
        <v>0</v>
      </c>
      <c r="K14" s="1967">
        <v>0</v>
      </c>
      <c r="L14" s="745"/>
      <c r="M14" s="745"/>
      <c r="N14" s="744"/>
      <c r="O14" s="740">
        <v>0</v>
      </c>
      <c r="P14" s="746"/>
      <c r="Q14" s="747"/>
    </row>
    <row r="15" spans="1:17" s="748" customFormat="1" ht="12.75" customHeight="1" x14ac:dyDescent="0.25">
      <c r="A15" s="890">
        <v>12000</v>
      </c>
      <c r="B15" s="891">
        <v>0</v>
      </c>
      <c r="C15" s="779">
        <v>23348.58</v>
      </c>
      <c r="D15" s="752"/>
      <c r="E15" s="780" t="s">
        <v>7242</v>
      </c>
      <c r="F15" s="779">
        <v>12000</v>
      </c>
      <c r="G15" s="781">
        <v>15368.460000000001</v>
      </c>
      <c r="H15" s="782">
        <v>3368.46</v>
      </c>
      <c r="I15" s="783">
        <v>2000</v>
      </c>
      <c r="J15" s="784">
        <v>14000</v>
      </c>
      <c r="K15" s="1969">
        <v>12000</v>
      </c>
      <c r="L15" s="785">
        <v>0</v>
      </c>
      <c r="M15" s="785">
        <v>0</v>
      </c>
      <c r="N15" s="786">
        <v>0</v>
      </c>
      <c r="O15" s="784">
        <v>12000</v>
      </c>
      <c r="P15" s="776"/>
      <c r="Q15" s="764"/>
    </row>
    <row r="16" spans="1:17" s="748" customFormat="1" ht="12.75" customHeight="1" x14ac:dyDescent="0.25">
      <c r="A16" s="787"/>
      <c r="B16" s="788"/>
      <c r="C16" s="740"/>
      <c r="D16" s="789"/>
      <c r="E16" s="742"/>
      <c r="F16" s="740"/>
      <c r="G16" s="739"/>
      <c r="H16" s="745"/>
      <c r="I16" s="772"/>
      <c r="J16" s="773"/>
      <c r="K16" s="1969"/>
      <c r="L16" s="774"/>
      <c r="M16" s="774"/>
      <c r="N16" s="775"/>
      <c r="O16" s="773"/>
      <c r="P16" s="776"/>
      <c r="Q16" s="764"/>
    </row>
    <row r="17" spans="1:17" s="798" customFormat="1" x14ac:dyDescent="0.25">
      <c r="A17" s="787"/>
      <c r="B17" s="788"/>
      <c r="C17" s="740"/>
      <c r="D17" s="790"/>
      <c r="E17" s="791" t="s">
        <v>2845</v>
      </c>
      <c r="F17" s="740"/>
      <c r="G17" s="739"/>
      <c r="H17" s="743"/>
      <c r="I17" s="792"/>
      <c r="J17" s="793"/>
      <c r="K17" s="1968"/>
      <c r="L17" s="794"/>
      <c r="M17" s="794"/>
      <c r="N17" s="795"/>
      <c r="O17" s="793"/>
      <c r="P17" s="796"/>
      <c r="Q17" s="797"/>
    </row>
    <row r="18" spans="1:17" s="798" customFormat="1" x14ac:dyDescent="0.2">
      <c r="A18" s="738">
        <v>-8100</v>
      </c>
      <c r="B18" s="739">
        <v>0</v>
      </c>
      <c r="C18" s="740">
        <v>-7668</v>
      </c>
      <c r="D18" s="741">
        <v>420019068</v>
      </c>
      <c r="E18" s="895" t="s">
        <v>7324</v>
      </c>
      <c r="F18" s="740">
        <v>-8100</v>
      </c>
      <c r="G18" s="739">
        <v>-4482</v>
      </c>
      <c r="H18" s="743">
        <v>3618</v>
      </c>
      <c r="I18" s="744">
        <v>0</v>
      </c>
      <c r="J18" s="793">
        <v>-8100</v>
      </c>
      <c r="K18" s="1968">
        <v>-8100</v>
      </c>
      <c r="L18" s="794"/>
      <c r="M18" s="794"/>
      <c r="N18" s="795"/>
      <c r="O18" s="793">
        <v>-8100</v>
      </c>
      <c r="P18" s="796"/>
      <c r="Q18" s="797"/>
    </row>
    <row r="19" spans="1:17" s="798" customFormat="1" x14ac:dyDescent="0.2">
      <c r="A19" s="738">
        <v>0</v>
      </c>
      <c r="B19" s="739">
        <v>0</v>
      </c>
      <c r="C19" s="740">
        <v>0</v>
      </c>
      <c r="D19" s="741">
        <v>420019051</v>
      </c>
      <c r="E19" s="895" t="s">
        <v>2850</v>
      </c>
      <c r="F19" s="740">
        <v>0</v>
      </c>
      <c r="G19" s="739">
        <v>-597.02</v>
      </c>
      <c r="H19" s="743">
        <v>-597.02</v>
      </c>
      <c r="I19" s="744">
        <v>0</v>
      </c>
      <c r="J19" s="793">
        <v>0</v>
      </c>
      <c r="K19" s="1968">
        <v>0</v>
      </c>
      <c r="L19" s="794"/>
      <c r="M19" s="794"/>
      <c r="N19" s="795"/>
      <c r="O19" s="793">
        <v>0</v>
      </c>
      <c r="P19" s="796"/>
      <c r="Q19" s="797"/>
    </row>
    <row r="20" spans="1:17" s="798" customFormat="1" x14ac:dyDescent="0.2">
      <c r="A20" s="738">
        <v>-100</v>
      </c>
      <c r="B20" s="739">
        <v>0</v>
      </c>
      <c r="C20" s="740">
        <v>-80</v>
      </c>
      <c r="D20" s="741">
        <v>420019201</v>
      </c>
      <c r="E20" s="895" t="s">
        <v>7325</v>
      </c>
      <c r="F20" s="740">
        <v>-100</v>
      </c>
      <c r="G20" s="739">
        <v>-21</v>
      </c>
      <c r="H20" s="743">
        <v>79</v>
      </c>
      <c r="I20" s="744">
        <v>0</v>
      </c>
      <c r="J20" s="793">
        <v>-100</v>
      </c>
      <c r="K20" s="1968">
        <v>-100</v>
      </c>
      <c r="L20" s="794"/>
      <c r="M20" s="794"/>
      <c r="N20" s="795"/>
      <c r="O20" s="793">
        <v>-100</v>
      </c>
      <c r="P20" s="796"/>
      <c r="Q20" s="797"/>
    </row>
    <row r="21" spans="1:17" s="798" customFormat="1" x14ac:dyDescent="0.2">
      <c r="A21" s="738">
        <v>-4900</v>
      </c>
      <c r="B21" s="739">
        <v>0</v>
      </c>
      <c r="C21" s="740">
        <v>-5153.8</v>
      </c>
      <c r="D21" s="741">
        <v>420019331</v>
      </c>
      <c r="E21" s="895" t="s">
        <v>7326</v>
      </c>
      <c r="F21" s="740">
        <v>-4900</v>
      </c>
      <c r="G21" s="739">
        <v>0</v>
      </c>
      <c r="H21" s="743">
        <v>4900</v>
      </c>
      <c r="I21" s="744">
        <v>0</v>
      </c>
      <c r="J21" s="793">
        <v>-4900</v>
      </c>
      <c r="K21" s="1968">
        <v>-4900</v>
      </c>
      <c r="L21" s="794"/>
      <c r="M21" s="794"/>
      <c r="N21" s="795"/>
      <c r="O21" s="793">
        <v>-4900</v>
      </c>
      <c r="P21" s="796"/>
      <c r="Q21" s="797"/>
    </row>
    <row r="22" spans="1:17" s="798" customFormat="1" x14ac:dyDescent="0.2">
      <c r="A22" s="738">
        <v>-23600</v>
      </c>
      <c r="B22" s="739">
        <v>0</v>
      </c>
      <c r="C22" s="740">
        <v>-18713.599999999999</v>
      </c>
      <c r="D22" s="741">
        <v>420019332</v>
      </c>
      <c r="E22" s="895" t="s">
        <v>7327</v>
      </c>
      <c r="F22" s="740">
        <v>-10800</v>
      </c>
      <c r="G22" s="739">
        <v>-4543</v>
      </c>
      <c r="H22" s="743">
        <v>6257</v>
      </c>
      <c r="I22" s="744">
        <v>0</v>
      </c>
      <c r="J22" s="793">
        <v>-10800</v>
      </c>
      <c r="K22" s="1968">
        <v>-10800</v>
      </c>
      <c r="L22" s="794"/>
      <c r="M22" s="794"/>
      <c r="N22" s="795"/>
      <c r="O22" s="793">
        <v>-10800</v>
      </c>
      <c r="P22" s="796"/>
      <c r="Q22" s="797"/>
    </row>
    <row r="23" spans="1:17" s="798" customFormat="1" x14ac:dyDescent="0.2">
      <c r="A23" s="738">
        <v>-24700</v>
      </c>
      <c r="B23" s="739">
        <v>0</v>
      </c>
      <c r="C23" s="740">
        <v>-56121</v>
      </c>
      <c r="D23" s="741">
        <v>420019333</v>
      </c>
      <c r="E23" s="895" t="s">
        <v>7328</v>
      </c>
      <c r="F23" s="740">
        <v>-33500</v>
      </c>
      <c r="G23" s="739">
        <v>-18695</v>
      </c>
      <c r="H23" s="743">
        <v>14805</v>
      </c>
      <c r="I23" s="744">
        <v>0</v>
      </c>
      <c r="J23" s="793">
        <v>-33500</v>
      </c>
      <c r="K23" s="1968">
        <v>-33500</v>
      </c>
      <c r="L23" s="794"/>
      <c r="M23" s="794"/>
      <c r="N23" s="795"/>
      <c r="O23" s="793">
        <v>-33500</v>
      </c>
      <c r="P23" s="796"/>
      <c r="Q23" s="797"/>
    </row>
    <row r="24" spans="1:17" s="798" customFormat="1" x14ac:dyDescent="0.2">
      <c r="A24" s="738">
        <v>-50000</v>
      </c>
      <c r="B24" s="739">
        <v>0</v>
      </c>
      <c r="C24" s="740">
        <v>-114522</v>
      </c>
      <c r="D24" s="741">
        <v>420019335</v>
      </c>
      <c r="E24" s="895" t="s">
        <v>7329</v>
      </c>
      <c r="F24" s="740">
        <v>-131600</v>
      </c>
      <c r="G24" s="739">
        <v>-45600</v>
      </c>
      <c r="H24" s="743">
        <v>86000</v>
      </c>
      <c r="I24" s="744">
        <v>0</v>
      </c>
      <c r="J24" s="793">
        <v>-131600</v>
      </c>
      <c r="K24" s="1968">
        <v>-131600</v>
      </c>
      <c r="L24" s="794"/>
      <c r="M24" s="794"/>
      <c r="N24" s="795"/>
      <c r="O24" s="793">
        <v>-131600</v>
      </c>
      <c r="P24" s="796"/>
      <c r="Q24" s="797"/>
    </row>
    <row r="25" spans="1:17" s="798" customFormat="1" x14ac:dyDescent="0.2">
      <c r="A25" s="738">
        <v>0</v>
      </c>
      <c r="B25" s="739">
        <v>0</v>
      </c>
      <c r="C25" s="740">
        <v>-212.5</v>
      </c>
      <c r="D25" s="741">
        <v>420019356</v>
      </c>
      <c r="E25" s="896" t="s">
        <v>7262</v>
      </c>
      <c r="F25" s="740">
        <v>0</v>
      </c>
      <c r="G25" s="739">
        <v>-50</v>
      </c>
      <c r="H25" s="743">
        <v>-50</v>
      </c>
      <c r="I25" s="744">
        <v>0</v>
      </c>
      <c r="J25" s="793">
        <v>0</v>
      </c>
      <c r="K25" s="1968">
        <v>0</v>
      </c>
      <c r="L25" s="794"/>
      <c r="M25" s="794"/>
      <c r="N25" s="795"/>
      <c r="O25" s="793">
        <v>0</v>
      </c>
      <c r="P25" s="796"/>
      <c r="Q25" s="797"/>
    </row>
    <row r="26" spans="1:17" s="798" customFormat="1" x14ac:dyDescent="0.2">
      <c r="A26" s="738">
        <v>0</v>
      </c>
      <c r="B26" s="739">
        <v>0</v>
      </c>
      <c r="C26" s="740">
        <v>-1592</v>
      </c>
      <c r="D26" s="741">
        <v>420019383</v>
      </c>
      <c r="E26" s="895" t="s">
        <v>7330</v>
      </c>
      <c r="F26" s="740">
        <v>0</v>
      </c>
      <c r="G26" s="739">
        <v>-343</v>
      </c>
      <c r="H26" s="743">
        <v>-343</v>
      </c>
      <c r="I26" s="744">
        <v>-300</v>
      </c>
      <c r="J26" s="793">
        <v>-300</v>
      </c>
      <c r="K26" s="1968">
        <v>0</v>
      </c>
      <c r="L26" s="794"/>
      <c r="M26" s="794"/>
      <c r="N26" s="795"/>
      <c r="O26" s="793">
        <v>0</v>
      </c>
      <c r="P26" s="796"/>
      <c r="Q26" s="797"/>
    </row>
    <row r="27" spans="1:17" s="798" customFormat="1" x14ac:dyDescent="0.2">
      <c r="A27" s="738">
        <v>0</v>
      </c>
      <c r="B27" s="739">
        <v>0</v>
      </c>
      <c r="C27" s="740">
        <v>-2947.7</v>
      </c>
      <c r="D27" s="741">
        <v>420019385</v>
      </c>
      <c r="E27" s="895" t="s">
        <v>7331</v>
      </c>
      <c r="F27" s="740">
        <v>0</v>
      </c>
      <c r="G27" s="739">
        <v>-1722</v>
      </c>
      <c r="H27" s="743">
        <v>-1722</v>
      </c>
      <c r="I27" s="744">
        <v>-1700</v>
      </c>
      <c r="J27" s="793">
        <v>-1700</v>
      </c>
      <c r="K27" s="1968">
        <v>0</v>
      </c>
      <c r="L27" s="794"/>
      <c r="M27" s="794"/>
      <c r="N27" s="795"/>
      <c r="O27" s="793">
        <v>0</v>
      </c>
      <c r="P27" s="796"/>
      <c r="Q27" s="797"/>
    </row>
    <row r="28" spans="1:17" s="798" customFormat="1" x14ac:dyDescent="0.2">
      <c r="A28" s="738">
        <v>-8700</v>
      </c>
      <c r="B28" s="739">
        <v>0</v>
      </c>
      <c r="C28" s="740">
        <v>-11693.1</v>
      </c>
      <c r="D28" s="741">
        <v>420019389</v>
      </c>
      <c r="E28" s="895" t="s">
        <v>7332</v>
      </c>
      <c r="F28" s="740">
        <v>-8700</v>
      </c>
      <c r="G28" s="739">
        <v>-166.5</v>
      </c>
      <c r="H28" s="743">
        <v>8533.5</v>
      </c>
      <c r="I28" s="744">
        <v>0</v>
      </c>
      <c r="J28" s="828">
        <v>-8700</v>
      </c>
      <c r="K28" s="1972">
        <v>-8700</v>
      </c>
      <c r="L28" s="830"/>
      <c r="M28" s="830"/>
      <c r="N28" s="831"/>
      <c r="O28" s="828">
        <v>-8700</v>
      </c>
      <c r="P28" s="735"/>
      <c r="Q28" s="797"/>
    </row>
    <row r="29" spans="1:17" s="798" customFormat="1" x14ac:dyDescent="0.25">
      <c r="A29" s="800">
        <v>-120100</v>
      </c>
      <c r="B29" s="801">
        <v>0</v>
      </c>
      <c r="C29" s="802">
        <v>-218703.7</v>
      </c>
      <c r="D29" s="803"/>
      <c r="E29" s="780" t="s">
        <v>7247</v>
      </c>
      <c r="F29" s="804">
        <v>-197700</v>
      </c>
      <c r="G29" s="782">
        <v>-76219.520000000004</v>
      </c>
      <c r="H29" s="805">
        <v>121480.48</v>
      </c>
      <c r="I29" s="806">
        <v>-2000</v>
      </c>
      <c r="J29" s="807">
        <v>-199700</v>
      </c>
      <c r="K29" s="1969">
        <v>-197700</v>
      </c>
      <c r="L29" s="808">
        <v>0</v>
      </c>
      <c r="M29" s="808">
        <v>0</v>
      </c>
      <c r="N29" s="809">
        <v>0</v>
      </c>
      <c r="O29" s="807">
        <v>-197700</v>
      </c>
      <c r="P29" s="810"/>
      <c r="Q29" s="797"/>
    </row>
    <row r="30" spans="1:17" s="798" customFormat="1" x14ac:dyDescent="0.25">
      <c r="A30" s="787"/>
      <c r="B30" s="788"/>
      <c r="C30" s="740"/>
      <c r="D30" s="811"/>
      <c r="E30" s="812"/>
      <c r="F30" s="740"/>
      <c r="G30" s="739"/>
      <c r="H30" s="743"/>
      <c r="I30" s="761"/>
      <c r="J30" s="740"/>
      <c r="K30" s="1967"/>
      <c r="L30" s="745"/>
      <c r="M30" s="745"/>
      <c r="N30" s="744"/>
      <c r="O30" s="740"/>
      <c r="P30" s="746"/>
      <c r="Q30" s="813"/>
    </row>
    <row r="31" spans="1:17" s="798" customFormat="1" x14ac:dyDescent="0.25">
      <c r="A31" s="814">
        <v>-108100</v>
      </c>
      <c r="B31" s="815">
        <v>0</v>
      </c>
      <c r="C31" s="816">
        <v>-195355.12</v>
      </c>
      <c r="D31" s="817"/>
      <c r="E31" s="818" t="s">
        <v>7248</v>
      </c>
      <c r="F31" s="819">
        <v>-185700</v>
      </c>
      <c r="G31" s="820">
        <v>-60851.060000000005</v>
      </c>
      <c r="H31" s="821">
        <v>124848.94</v>
      </c>
      <c r="I31" s="822">
        <v>0</v>
      </c>
      <c r="J31" s="823">
        <v>-185700</v>
      </c>
      <c r="K31" s="1969">
        <v>-185700</v>
      </c>
      <c r="L31" s="824">
        <v>0</v>
      </c>
      <c r="M31" s="824">
        <v>0</v>
      </c>
      <c r="N31" s="825">
        <v>0</v>
      </c>
      <c r="O31" s="823">
        <v>-185700</v>
      </c>
      <c r="P31" s="810"/>
      <c r="Q31" s="797"/>
    </row>
    <row r="32" spans="1:17" s="798" customFormat="1" x14ac:dyDescent="0.25">
      <c r="A32" s="826"/>
      <c r="B32" s="827"/>
      <c r="C32" s="828"/>
      <c r="D32" s="829"/>
      <c r="E32" s="763"/>
      <c r="F32" s="828"/>
      <c r="G32" s="830"/>
      <c r="H32" s="831"/>
      <c r="I32" s="832"/>
      <c r="J32" s="833"/>
      <c r="K32" s="1970"/>
      <c r="L32" s="834"/>
      <c r="M32" s="834"/>
      <c r="N32" s="835"/>
      <c r="O32" s="833"/>
      <c r="P32" s="836"/>
      <c r="Q32" s="837"/>
    </row>
    <row r="33" spans="1:17" s="798" customFormat="1" hidden="1" x14ac:dyDescent="0.25">
      <c r="A33" s="838"/>
      <c r="B33" s="839"/>
      <c r="C33" s="840"/>
      <c r="D33" s="841"/>
      <c r="E33" s="842" t="s">
        <v>3040</v>
      </c>
      <c r="F33" s="840"/>
      <c r="G33" s="843"/>
      <c r="H33" s="844"/>
      <c r="I33" s="772"/>
      <c r="J33" s="773"/>
      <c r="K33" s="1969"/>
      <c r="L33" s="774"/>
      <c r="M33" s="774"/>
      <c r="N33" s="775"/>
      <c r="O33" s="773"/>
      <c r="P33" s="810"/>
      <c r="Q33" s="797"/>
    </row>
    <row r="34" spans="1:17" s="748" customFormat="1" ht="12.75" hidden="1" customHeight="1" x14ac:dyDescent="0.2">
      <c r="A34" s="738">
        <v>0</v>
      </c>
      <c r="B34" s="739">
        <v>0</v>
      </c>
      <c r="C34" s="740">
        <v>0</v>
      </c>
      <c r="D34" s="741">
        <v>420014610</v>
      </c>
      <c r="E34" s="742" t="s">
        <v>7263</v>
      </c>
      <c r="F34" s="740">
        <v>0</v>
      </c>
      <c r="G34" s="739">
        <v>0</v>
      </c>
      <c r="H34" s="743">
        <v>0</v>
      </c>
      <c r="I34" s="744">
        <v>0</v>
      </c>
      <c r="J34" s="773"/>
      <c r="K34" s="1969"/>
      <c r="L34" s="774"/>
      <c r="M34" s="774"/>
      <c r="N34" s="775"/>
      <c r="O34" s="773"/>
      <c r="P34" s="776"/>
      <c r="Q34" s="764"/>
    </row>
    <row r="35" spans="1:17" s="748" customFormat="1" ht="12.75" hidden="1" customHeight="1" x14ac:dyDescent="0.2">
      <c r="A35" s="738">
        <v>0</v>
      </c>
      <c r="B35" s="739">
        <v>0</v>
      </c>
      <c r="C35" s="740">
        <v>0</v>
      </c>
      <c r="D35" s="741">
        <v>420014611</v>
      </c>
      <c r="E35" s="742" t="s">
        <v>7264</v>
      </c>
      <c r="F35" s="740">
        <v>0</v>
      </c>
      <c r="G35" s="739">
        <v>0</v>
      </c>
      <c r="H35" s="743">
        <v>0</v>
      </c>
      <c r="I35" s="744">
        <v>0</v>
      </c>
      <c r="J35" s="773"/>
      <c r="K35" s="1969"/>
      <c r="L35" s="774"/>
      <c r="M35" s="774"/>
      <c r="N35" s="775"/>
      <c r="O35" s="773"/>
      <c r="P35" s="776"/>
      <c r="Q35" s="764"/>
    </row>
    <row r="36" spans="1:17" s="798" customFormat="1" hidden="1" x14ac:dyDescent="0.25">
      <c r="A36" s="800">
        <v>0</v>
      </c>
      <c r="B36" s="801">
        <v>0</v>
      </c>
      <c r="C36" s="802">
        <v>0</v>
      </c>
      <c r="D36" s="846"/>
      <c r="E36" s="847" t="s">
        <v>7255</v>
      </c>
      <c r="F36" s="802">
        <v>0</v>
      </c>
      <c r="G36" s="848">
        <v>0</v>
      </c>
      <c r="H36" s="848">
        <v>0</v>
      </c>
      <c r="I36" s="849">
        <v>0</v>
      </c>
      <c r="J36" s="850">
        <v>0</v>
      </c>
      <c r="K36" s="1972">
        <v>0</v>
      </c>
      <c r="L36" s="851">
        <v>0</v>
      </c>
      <c r="M36" s="851">
        <v>0</v>
      </c>
      <c r="N36" s="852">
        <v>0</v>
      </c>
      <c r="O36" s="850">
        <v>0</v>
      </c>
      <c r="P36" s="810"/>
      <c r="Q36" s="797"/>
    </row>
    <row r="37" spans="1:17" x14ac:dyDescent="0.2">
      <c r="A37" s="838"/>
      <c r="B37" s="853"/>
      <c r="C37" s="853"/>
      <c r="D37" s="854"/>
      <c r="E37" s="855"/>
      <c r="F37" s="856"/>
      <c r="G37" s="857"/>
      <c r="I37" s="859"/>
      <c r="J37" s="860"/>
      <c r="K37" s="1973"/>
      <c r="L37" s="861"/>
      <c r="M37" s="861"/>
      <c r="N37" s="862"/>
      <c r="O37" s="860"/>
      <c r="P37" s="810"/>
      <c r="Q37" s="797"/>
    </row>
    <row r="38" spans="1:17" s="798" customFormat="1" ht="13.5" thickBot="1" x14ac:dyDescent="0.3">
      <c r="A38" s="864">
        <v>-108100</v>
      </c>
      <c r="B38" s="865">
        <v>0</v>
      </c>
      <c r="C38" s="866">
        <v>-195355.12</v>
      </c>
      <c r="D38" s="867"/>
      <c r="E38" s="868" t="s">
        <v>8</v>
      </c>
      <c r="F38" s="869">
        <v>-185700</v>
      </c>
      <c r="G38" s="870">
        <v>-60851.060000000005</v>
      </c>
      <c r="H38" s="871">
        <v>124848.94</v>
      </c>
      <c r="I38" s="872">
        <v>0</v>
      </c>
      <c r="J38" s="869">
        <v>-185700</v>
      </c>
      <c r="K38" s="1974">
        <v>-185700</v>
      </c>
      <c r="L38" s="870">
        <v>0</v>
      </c>
      <c r="M38" s="870">
        <v>0</v>
      </c>
      <c r="N38" s="871">
        <v>0</v>
      </c>
      <c r="O38" s="869">
        <v>-185700</v>
      </c>
      <c r="P38" s="873"/>
      <c r="Q38" s="874"/>
    </row>
    <row r="39" spans="1:17" x14ac:dyDescent="0.2">
      <c r="A39" s="875">
        <v>0</v>
      </c>
      <c r="B39" s="875">
        <v>0</v>
      </c>
      <c r="C39" s="863">
        <v>0</v>
      </c>
      <c r="D39" s="876"/>
      <c r="F39" s="687">
        <v>0</v>
      </c>
      <c r="G39" s="858">
        <v>0</v>
      </c>
      <c r="H39" s="858">
        <v>0</v>
      </c>
      <c r="I39" s="858">
        <v>0</v>
      </c>
      <c r="P39" s="863"/>
    </row>
    <row r="40" spans="1:17" ht="15" x14ac:dyDescent="0.3">
      <c r="D40" s="876"/>
      <c r="G40" s="844"/>
      <c r="H40" s="877"/>
      <c r="I40" s="877"/>
      <c r="J40" s="877"/>
      <c r="K40" s="877"/>
      <c r="L40" s="877"/>
      <c r="M40" s="877"/>
      <c r="N40" s="877"/>
      <c r="O40" s="877"/>
      <c r="P40" s="863"/>
    </row>
    <row r="41" spans="1:17" x14ac:dyDescent="0.2">
      <c r="D41" s="876"/>
      <c r="G41" s="878"/>
      <c r="H41" s="875"/>
      <c r="I41" s="878"/>
      <c r="J41" s="878"/>
      <c r="K41" s="878"/>
      <c r="L41" s="878"/>
      <c r="M41" s="878"/>
      <c r="N41" s="878"/>
      <c r="O41" s="878"/>
      <c r="P41" s="863"/>
    </row>
    <row r="42" spans="1:17" x14ac:dyDescent="0.2">
      <c r="D42" s="876"/>
      <c r="G42" s="878"/>
      <c r="H42" s="875"/>
      <c r="I42" s="878"/>
      <c r="J42" s="878"/>
      <c r="K42" s="878"/>
      <c r="L42" s="878"/>
      <c r="M42" s="878"/>
      <c r="N42" s="878"/>
      <c r="O42" s="878"/>
      <c r="P42" s="863"/>
    </row>
    <row r="43" spans="1:17" s="858" customFormat="1" x14ac:dyDescent="0.2">
      <c r="A43" s="863"/>
      <c r="B43" s="863"/>
      <c r="C43" s="863"/>
      <c r="D43" s="876"/>
      <c r="E43" s="863"/>
      <c r="F43" s="687"/>
      <c r="Q43" s="863"/>
    </row>
    <row r="44" spans="1:17" s="858" customFormat="1" x14ac:dyDescent="0.2">
      <c r="A44" s="863"/>
      <c r="B44" s="863"/>
      <c r="C44" s="863"/>
      <c r="D44" s="876"/>
      <c r="E44" s="863"/>
      <c r="F44" s="687"/>
      <c r="Q44" s="863"/>
    </row>
    <row r="45" spans="1:17" s="858" customFormat="1" x14ac:dyDescent="0.2">
      <c r="A45" s="863"/>
      <c r="B45" s="863"/>
      <c r="C45" s="863"/>
      <c r="D45" s="876"/>
      <c r="E45" s="863"/>
      <c r="F45" s="687"/>
      <c r="Q45" s="863"/>
    </row>
    <row r="46" spans="1:17" s="858" customFormat="1" x14ac:dyDescent="0.2">
      <c r="A46" s="863"/>
      <c r="B46" s="863"/>
      <c r="C46" s="863"/>
      <c r="D46" s="876"/>
      <c r="E46" s="863"/>
      <c r="F46" s="687"/>
      <c r="Q46" s="863"/>
    </row>
    <row r="47" spans="1:17" s="858" customFormat="1" x14ac:dyDescent="0.2">
      <c r="A47" s="863"/>
      <c r="B47" s="863"/>
      <c r="C47" s="863"/>
      <c r="D47" s="876"/>
      <c r="E47" s="863"/>
      <c r="F47" s="687"/>
      <c r="Q47" s="863"/>
    </row>
    <row r="48" spans="1:17" s="858" customFormat="1" x14ac:dyDescent="0.2">
      <c r="A48" s="863"/>
      <c r="B48" s="863"/>
      <c r="C48" s="863"/>
      <c r="D48" s="876"/>
      <c r="E48" s="863"/>
      <c r="F48" s="687"/>
      <c r="Q48" s="863"/>
    </row>
    <row r="49" spans="1:17" s="858" customFormat="1" x14ac:dyDescent="0.2">
      <c r="A49" s="863"/>
      <c r="B49" s="863"/>
      <c r="C49" s="863"/>
      <c r="D49" s="876"/>
      <c r="E49" s="863"/>
      <c r="F49" s="687"/>
      <c r="Q49" s="863"/>
    </row>
    <row r="50" spans="1:17" s="858" customFormat="1" x14ac:dyDescent="0.2">
      <c r="A50" s="863"/>
      <c r="B50" s="863"/>
      <c r="C50" s="863"/>
      <c r="D50" s="876"/>
      <c r="E50" s="863"/>
      <c r="F50" s="687"/>
      <c r="Q50" s="863"/>
    </row>
    <row r="51" spans="1:17" s="858" customFormat="1" x14ac:dyDescent="0.2">
      <c r="A51" s="863"/>
      <c r="B51" s="863"/>
      <c r="C51" s="863"/>
      <c r="D51" s="876"/>
      <c r="E51" s="863"/>
      <c r="F51" s="687"/>
      <c r="Q51" s="863"/>
    </row>
    <row r="52" spans="1:17" s="858" customFormat="1" x14ac:dyDescent="0.2">
      <c r="A52" s="863"/>
      <c r="B52" s="863"/>
      <c r="C52" s="863"/>
      <c r="D52" s="876"/>
      <c r="E52" s="863"/>
      <c r="F52" s="687"/>
      <c r="Q52" s="863"/>
    </row>
  </sheetData>
  <mergeCells count="1">
    <mergeCell ref="C1:Q1"/>
  </mergeCells>
  <conditionalFormatting sqref="H16 H6:H14 H20:H28">
    <cfRule type="cellIs" dxfId="54" priority="4" stopIfTrue="1" operator="notBetween">
      <formula>-999</formula>
      <formula>999</formula>
    </cfRule>
  </conditionalFormatting>
  <conditionalFormatting sqref="H18">
    <cfRule type="cellIs" dxfId="53" priority="3" stopIfTrue="1" operator="notBetween">
      <formula>-999</formula>
      <formula>999</formula>
    </cfRule>
  </conditionalFormatting>
  <conditionalFormatting sqref="H34:H35">
    <cfRule type="cellIs" dxfId="52" priority="2" stopIfTrue="1" operator="notBetween">
      <formula>-999</formula>
      <formula>999</formula>
    </cfRule>
  </conditionalFormatting>
  <conditionalFormatting sqref="H19">
    <cfRule type="cellIs" dxfId="51" priority="1" stopIfTrue="1" operator="notBetween">
      <formula>-999</formula>
      <formula>999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scale="56" fitToHeight="0" orientation="landscape" r:id="rId1"/>
  <headerFooter>
    <oddFooter>&amp;C&amp;Z&amp;F\&amp;A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8"/>
  <sheetViews>
    <sheetView topLeftCell="D1" zoomScale="80" zoomScaleNormal="80" workbookViewId="0">
      <selection activeCell="K3" sqref="K3:O3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">
        <v>7228</v>
      </c>
      <c r="D1" s="2008"/>
      <c r="E1" s="2008"/>
      <c r="F1" s="2008"/>
      <c r="G1" s="2008"/>
      <c r="H1" s="2008"/>
      <c r="I1" s="2008"/>
      <c r="J1" s="2008"/>
      <c r="K1" s="2008"/>
      <c r="L1" s="2008"/>
      <c r="M1" s="2008"/>
      <c r="N1" s="2008"/>
      <c r="O1" s="2008"/>
      <c r="P1" s="2008"/>
      <c r="Q1" s="2009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42002</v>
      </c>
      <c r="E2" s="692" t="s">
        <v>2961</v>
      </c>
      <c r="F2" s="693"/>
      <c r="G2" s="694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7" s="711" customFormat="1" ht="42" customHeight="1" x14ac:dyDescent="0.2">
      <c r="A3" s="697" t="s">
        <v>7214</v>
      </c>
      <c r="B3" s="698" t="s">
        <v>7215</v>
      </c>
      <c r="C3" s="699" t="s">
        <v>7216</v>
      </c>
      <c r="D3" s="700" t="s">
        <v>6256</v>
      </c>
      <c r="E3" s="701" t="s">
        <v>3020</v>
      </c>
      <c r="F3" s="702" t="s">
        <v>7218</v>
      </c>
      <c r="G3" s="593" t="s">
        <v>7219</v>
      </c>
      <c r="H3" s="703" t="s">
        <v>7220</v>
      </c>
      <c r="I3" s="704" t="s">
        <v>7221</v>
      </c>
      <c r="J3" s="705" t="s">
        <v>7222</v>
      </c>
      <c r="K3" s="87" t="s">
        <v>2886</v>
      </c>
      <c r="L3" s="706" t="s">
        <v>7223</v>
      </c>
      <c r="M3" s="707" t="s">
        <v>7224</v>
      </c>
      <c r="N3" s="708" t="s">
        <v>7225</v>
      </c>
      <c r="O3" s="77" t="s">
        <v>10784</v>
      </c>
      <c r="P3" s="709" t="s">
        <v>7229</v>
      </c>
      <c r="Q3" s="710" t="s">
        <v>7230</v>
      </c>
    </row>
    <row r="4" spans="1:17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716"/>
      <c r="F4" s="717" t="s">
        <v>0</v>
      </c>
      <c r="G4" s="718" t="s">
        <v>0</v>
      </c>
      <c r="H4" s="718" t="s">
        <v>0</v>
      </c>
      <c r="I4" s="719" t="s">
        <v>0</v>
      </c>
      <c r="J4" s="720" t="s">
        <v>0</v>
      </c>
      <c r="K4" s="1965" t="s">
        <v>10781</v>
      </c>
      <c r="L4" s="721" t="s">
        <v>0</v>
      </c>
      <c r="M4" s="721" t="s">
        <v>0</v>
      </c>
      <c r="N4" s="608" t="s">
        <v>0</v>
      </c>
      <c r="O4" s="609" t="s">
        <v>0</v>
      </c>
      <c r="P4" s="722"/>
      <c r="Q4" s="723"/>
    </row>
    <row r="5" spans="1:17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730"/>
      <c r="H5" s="731"/>
      <c r="I5" s="732"/>
      <c r="J5" s="729"/>
      <c r="K5" s="1966"/>
      <c r="L5" s="733"/>
      <c r="M5" s="733"/>
      <c r="N5" s="734"/>
      <c r="O5" s="726"/>
      <c r="P5" s="735"/>
      <c r="Q5" s="736"/>
    </row>
    <row r="6" spans="1:17" s="748" customFormat="1" x14ac:dyDescent="0.25">
      <c r="A6" s="738">
        <v>0</v>
      </c>
      <c r="B6" s="739">
        <v>0</v>
      </c>
      <c r="C6" s="740">
        <v>0</v>
      </c>
      <c r="D6" s="762">
        <v>420022022</v>
      </c>
      <c r="E6" s="742" t="s">
        <v>7302</v>
      </c>
      <c r="F6" s="740">
        <v>0</v>
      </c>
      <c r="G6" s="739">
        <v>0</v>
      </c>
      <c r="H6" s="743">
        <v>0</v>
      </c>
      <c r="I6" s="744">
        <v>0</v>
      </c>
      <c r="J6" s="740">
        <v>0</v>
      </c>
      <c r="K6" s="1967">
        <v>0</v>
      </c>
      <c r="L6" s="745"/>
      <c r="M6" s="745"/>
      <c r="N6" s="744"/>
      <c r="O6" s="740">
        <v>0</v>
      </c>
      <c r="P6" s="746"/>
      <c r="Q6" s="747"/>
    </row>
    <row r="7" spans="1:17" s="748" customFormat="1" x14ac:dyDescent="0.25">
      <c r="A7" s="738">
        <v>0</v>
      </c>
      <c r="B7" s="739">
        <v>0</v>
      </c>
      <c r="C7" s="740">
        <v>719.9</v>
      </c>
      <c r="D7" s="762">
        <v>420025137</v>
      </c>
      <c r="E7" s="742" t="s">
        <v>7322</v>
      </c>
      <c r="F7" s="740">
        <v>0</v>
      </c>
      <c r="G7" s="739">
        <v>78</v>
      </c>
      <c r="H7" s="743">
        <v>78</v>
      </c>
      <c r="I7" s="744">
        <v>0</v>
      </c>
      <c r="J7" s="740">
        <v>0</v>
      </c>
      <c r="K7" s="1967">
        <v>0</v>
      </c>
      <c r="L7" s="745"/>
      <c r="M7" s="745"/>
      <c r="N7" s="744"/>
      <c r="O7" s="740">
        <v>0</v>
      </c>
      <c r="P7" s="746"/>
      <c r="Q7" s="747"/>
    </row>
    <row r="8" spans="1:17" s="748" customFormat="1" x14ac:dyDescent="0.25">
      <c r="A8" s="890">
        <v>0</v>
      </c>
      <c r="B8" s="891">
        <v>0</v>
      </c>
      <c r="C8" s="779">
        <v>719.9</v>
      </c>
      <c r="D8" s="752"/>
      <c r="E8" s="780" t="s">
        <v>7242</v>
      </c>
      <c r="F8" s="779">
        <v>0</v>
      </c>
      <c r="G8" s="781">
        <v>78</v>
      </c>
      <c r="H8" s="781">
        <v>78</v>
      </c>
      <c r="I8" s="892">
        <v>0</v>
      </c>
      <c r="J8" s="779">
        <v>0</v>
      </c>
      <c r="K8" s="1967">
        <v>0</v>
      </c>
      <c r="L8" s="893">
        <v>0</v>
      </c>
      <c r="M8" s="893">
        <v>0</v>
      </c>
      <c r="N8" s="894">
        <v>0</v>
      </c>
      <c r="O8" s="779">
        <v>0</v>
      </c>
      <c r="P8" s="796"/>
      <c r="Q8" s="747"/>
    </row>
    <row r="9" spans="1:17" s="748" customFormat="1" x14ac:dyDescent="0.25">
      <c r="A9" s="787"/>
      <c r="B9" s="788"/>
      <c r="C9" s="740"/>
      <c r="D9" s="789"/>
      <c r="E9" s="742"/>
      <c r="F9" s="740"/>
      <c r="G9" s="739"/>
      <c r="H9" s="745"/>
      <c r="I9" s="761"/>
      <c r="J9" s="740"/>
      <c r="K9" s="1967"/>
      <c r="L9" s="745"/>
      <c r="M9" s="745"/>
      <c r="N9" s="744"/>
      <c r="O9" s="740"/>
      <c r="P9" s="796"/>
      <c r="Q9" s="747"/>
    </row>
    <row r="10" spans="1:17" s="798" customFormat="1" x14ac:dyDescent="0.25">
      <c r="A10" s="787"/>
      <c r="B10" s="788"/>
      <c r="C10" s="740"/>
      <c r="D10" s="790"/>
      <c r="E10" s="791" t="s">
        <v>2845</v>
      </c>
      <c r="F10" s="740"/>
      <c r="G10" s="739"/>
      <c r="H10" s="743"/>
      <c r="I10" s="792"/>
      <c r="J10" s="793"/>
      <c r="K10" s="1968"/>
      <c r="L10" s="794"/>
      <c r="M10" s="794"/>
      <c r="N10" s="795"/>
      <c r="O10" s="793"/>
      <c r="P10" s="796"/>
      <c r="Q10" s="797"/>
    </row>
    <row r="11" spans="1:17" s="798" customFormat="1" x14ac:dyDescent="0.25">
      <c r="A11" s="738">
        <v>0</v>
      </c>
      <c r="B11" s="739">
        <v>0</v>
      </c>
      <c r="C11" s="740">
        <v>-589</v>
      </c>
      <c r="D11" s="762">
        <v>420029323</v>
      </c>
      <c r="E11" s="895" t="s">
        <v>7333</v>
      </c>
      <c r="F11" s="740">
        <v>0</v>
      </c>
      <c r="G11" s="739">
        <v>0</v>
      </c>
      <c r="H11" s="743">
        <v>0</v>
      </c>
      <c r="I11" s="744">
        <v>0</v>
      </c>
      <c r="J11" s="793">
        <v>0</v>
      </c>
      <c r="K11" s="1968">
        <v>0</v>
      </c>
      <c r="L11" s="794"/>
      <c r="M11" s="794"/>
      <c r="N11" s="795"/>
      <c r="O11" s="793">
        <v>0</v>
      </c>
      <c r="P11" s="796"/>
      <c r="Q11" s="797"/>
    </row>
    <row r="12" spans="1:17" s="798" customFormat="1" x14ac:dyDescent="0.25">
      <c r="A12" s="738">
        <v>-100</v>
      </c>
      <c r="B12" s="739">
        <v>0</v>
      </c>
      <c r="C12" s="740">
        <v>-155.55000000000001</v>
      </c>
      <c r="D12" s="762">
        <v>420029325</v>
      </c>
      <c r="E12" s="895" t="s">
        <v>7334</v>
      </c>
      <c r="F12" s="740">
        <v>-100</v>
      </c>
      <c r="G12" s="739">
        <v>0</v>
      </c>
      <c r="H12" s="743">
        <v>100</v>
      </c>
      <c r="I12" s="744">
        <v>0</v>
      </c>
      <c r="J12" s="793">
        <v>-100</v>
      </c>
      <c r="K12" s="1968">
        <v>-100</v>
      </c>
      <c r="L12" s="794"/>
      <c r="M12" s="794"/>
      <c r="N12" s="795"/>
      <c r="O12" s="793">
        <v>-100</v>
      </c>
      <c r="P12" s="796"/>
      <c r="Q12" s="797"/>
    </row>
    <row r="13" spans="1:17" s="798" customFormat="1" x14ac:dyDescent="0.25">
      <c r="A13" s="738">
        <v>-200</v>
      </c>
      <c r="B13" s="739">
        <v>0</v>
      </c>
      <c r="C13" s="740">
        <v>0</v>
      </c>
      <c r="D13" s="762">
        <v>420029326</v>
      </c>
      <c r="E13" s="895" t="s">
        <v>7335</v>
      </c>
      <c r="F13" s="740">
        <v>-200</v>
      </c>
      <c r="G13" s="739">
        <v>0</v>
      </c>
      <c r="H13" s="743">
        <v>200</v>
      </c>
      <c r="I13" s="744">
        <v>0</v>
      </c>
      <c r="J13" s="793">
        <v>-200</v>
      </c>
      <c r="K13" s="1968">
        <v>-200</v>
      </c>
      <c r="L13" s="794"/>
      <c r="M13" s="794"/>
      <c r="N13" s="795"/>
      <c r="O13" s="793">
        <v>-200</v>
      </c>
      <c r="P13" s="796"/>
      <c r="Q13" s="797"/>
    </row>
    <row r="14" spans="1:17" s="798" customFormat="1" x14ac:dyDescent="0.25">
      <c r="A14" s="738">
        <v>-400</v>
      </c>
      <c r="B14" s="739">
        <v>0</v>
      </c>
      <c r="C14" s="740">
        <v>0</v>
      </c>
      <c r="D14" s="762">
        <v>420029327</v>
      </c>
      <c r="E14" s="895" t="s">
        <v>7336</v>
      </c>
      <c r="F14" s="740">
        <v>-400</v>
      </c>
      <c r="G14" s="739">
        <v>0</v>
      </c>
      <c r="H14" s="743">
        <v>400</v>
      </c>
      <c r="I14" s="744">
        <v>0</v>
      </c>
      <c r="J14" s="793">
        <v>-400</v>
      </c>
      <c r="K14" s="1968">
        <v>-400</v>
      </c>
      <c r="L14" s="794"/>
      <c r="M14" s="794"/>
      <c r="N14" s="795"/>
      <c r="O14" s="793">
        <v>-400</v>
      </c>
      <c r="P14" s="796"/>
      <c r="Q14" s="797"/>
    </row>
    <row r="15" spans="1:17" s="798" customFormat="1" x14ac:dyDescent="0.25">
      <c r="A15" s="738">
        <v>-200</v>
      </c>
      <c r="B15" s="739">
        <v>0</v>
      </c>
      <c r="C15" s="740">
        <v>-246</v>
      </c>
      <c r="D15" s="762">
        <v>420029329</v>
      </c>
      <c r="E15" s="895" t="s">
        <v>7337</v>
      </c>
      <c r="F15" s="740">
        <v>-200</v>
      </c>
      <c r="G15" s="739">
        <v>-915</v>
      </c>
      <c r="H15" s="743">
        <v>-715</v>
      </c>
      <c r="I15" s="744">
        <v>-700</v>
      </c>
      <c r="J15" s="793">
        <v>-900</v>
      </c>
      <c r="K15" s="1968">
        <v>-200</v>
      </c>
      <c r="L15" s="794"/>
      <c r="M15" s="794"/>
      <c r="N15" s="795"/>
      <c r="O15" s="793">
        <v>-200</v>
      </c>
      <c r="P15" s="796"/>
      <c r="Q15" s="797"/>
    </row>
    <row r="16" spans="1:17" s="798" customFormat="1" x14ac:dyDescent="0.25">
      <c r="A16" s="738">
        <v>0</v>
      </c>
      <c r="B16" s="739">
        <v>0</v>
      </c>
      <c r="C16" s="740">
        <v>-113</v>
      </c>
      <c r="D16" s="762">
        <v>420029334</v>
      </c>
      <c r="E16" s="895" t="s">
        <v>7338</v>
      </c>
      <c r="F16" s="740">
        <v>0</v>
      </c>
      <c r="G16" s="739">
        <v>0</v>
      </c>
      <c r="H16" s="743">
        <v>0</v>
      </c>
      <c r="I16" s="744">
        <v>0</v>
      </c>
      <c r="J16" s="793">
        <v>0</v>
      </c>
      <c r="K16" s="1968">
        <v>0</v>
      </c>
      <c r="L16" s="794"/>
      <c r="M16" s="794"/>
      <c r="N16" s="795"/>
      <c r="O16" s="793">
        <v>0</v>
      </c>
      <c r="P16" s="796"/>
      <c r="Q16" s="797"/>
    </row>
    <row r="17" spans="1:17" s="798" customFormat="1" x14ac:dyDescent="0.25">
      <c r="A17" s="738">
        <v>-200</v>
      </c>
      <c r="B17" s="739">
        <v>0</v>
      </c>
      <c r="C17" s="740">
        <v>-661</v>
      </c>
      <c r="D17" s="762">
        <v>420029336</v>
      </c>
      <c r="E17" s="895" t="s">
        <v>7339</v>
      </c>
      <c r="F17" s="740">
        <v>-200</v>
      </c>
      <c r="G17" s="739">
        <v>-1221</v>
      </c>
      <c r="H17" s="743">
        <v>-1021</v>
      </c>
      <c r="I17" s="744">
        <v>-1000</v>
      </c>
      <c r="J17" s="793">
        <v>-1200</v>
      </c>
      <c r="K17" s="1968">
        <v>-200</v>
      </c>
      <c r="L17" s="794"/>
      <c r="M17" s="794"/>
      <c r="N17" s="795"/>
      <c r="O17" s="793">
        <v>-200</v>
      </c>
      <c r="P17" s="796"/>
      <c r="Q17" s="797"/>
    </row>
    <row r="18" spans="1:17" s="798" customFormat="1" x14ac:dyDescent="0.25">
      <c r="A18" s="738">
        <v>-400</v>
      </c>
      <c r="B18" s="739">
        <v>0</v>
      </c>
      <c r="C18" s="740">
        <v>0</v>
      </c>
      <c r="D18" s="762">
        <v>420029337</v>
      </c>
      <c r="E18" s="895" t="s">
        <v>7340</v>
      </c>
      <c r="F18" s="740">
        <v>-400</v>
      </c>
      <c r="G18" s="739">
        <v>-375</v>
      </c>
      <c r="H18" s="743">
        <v>25</v>
      </c>
      <c r="I18" s="744">
        <v>0</v>
      </c>
      <c r="J18" s="793">
        <v>-400</v>
      </c>
      <c r="K18" s="1968">
        <v>-400</v>
      </c>
      <c r="L18" s="794"/>
      <c r="M18" s="794"/>
      <c r="N18" s="795"/>
      <c r="O18" s="793">
        <v>-400</v>
      </c>
      <c r="P18" s="796"/>
      <c r="Q18" s="797"/>
    </row>
    <row r="19" spans="1:17" s="798" customFormat="1" x14ac:dyDescent="0.25">
      <c r="A19" s="738">
        <v>0</v>
      </c>
      <c r="B19" s="739">
        <v>0</v>
      </c>
      <c r="C19" s="740">
        <v>0</v>
      </c>
      <c r="D19" s="762">
        <v>420029338</v>
      </c>
      <c r="E19" s="896" t="s">
        <v>7341</v>
      </c>
      <c r="F19" s="740">
        <v>0</v>
      </c>
      <c r="G19" s="739">
        <v>0</v>
      </c>
      <c r="H19" s="743">
        <v>0</v>
      </c>
      <c r="I19" s="744">
        <v>0</v>
      </c>
      <c r="J19" s="793">
        <v>0</v>
      </c>
      <c r="K19" s="1968">
        <v>0</v>
      </c>
      <c r="L19" s="794"/>
      <c r="M19" s="794"/>
      <c r="N19" s="795"/>
      <c r="O19" s="793">
        <v>0</v>
      </c>
      <c r="P19" s="796"/>
      <c r="Q19" s="797"/>
    </row>
    <row r="20" spans="1:17" s="798" customFormat="1" x14ac:dyDescent="0.25">
      <c r="A20" s="738">
        <v>0</v>
      </c>
      <c r="B20" s="739">
        <v>0</v>
      </c>
      <c r="C20" s="740">
        <v>-74</v>
      </c>
      <c r="D20" s="762">
        <v>420029339</v>
      </c>
      <c r="E20" s="896" t="s">
        <v>7342</v>
      </c>
      <c r="F20" s="740">
        <v>0</v>
      </c>
      <c r="G20" s="739">
        <v>-37</v>
      </c>
      <c r="H20" s="743">
        <v>-37</v>
      </c>
      <c r="I20" s="744">
        <v>0</v>
      </c>
      <c r="J20" s="793">
        <v>0</v>
      </c>
      <c r="K20" s="1968">
        <v>0</v>
      </c>
      <c r="L20" s="794"/>
      <c r="M20" s="794"/>
      <c r="N20" s="795"/>
      <c r="O20" s="793">
        <v>0</v>
      </c>
      <c r="P20" s="796"/>
      <c r="Q20" s="797"/>
    </row>
    <row r="21" spans="1:17" s="798" customFormat="1" x14ac:dyDescent="0.25">
      <c r="A21" s="738">
        <v>0</v>
      </c>
      <c r="B21" s="739">
        <v>0</v>
      </c>
      <c r="C21" s="740">
        <v>0</v>
      </c>
      <c r="D21" s="762">
        <v>420029356</v>
      </c>
      <c r="E21" s="896" t="s">
        <v>7262</v>
      </c>
      <c r="F21" s="740">
        <v>0</v>
      </c>
      <c r="G21" s="739">
        <v>0</v>
      </c>
      <c r="H21" s="743">
        <v>0</v>
      </c>
      <c r="I21" s="744">
        <v>0</v>
      </c>
      <c r="J21" s="793">
        <v>0</v>
      </c>
      <c r="K21" s="1968">
        <v>0</v>
      </c>
      <c r="L21" s="794"/>
      <c r="M21" s="794"/>
      <c r="N21" s="795"/>
      <c r="O21" s="793">
        <v>0</v>
      </c>
      <c r="P21" s="796"/>
      <c r="Q21" s="797"/>
    </row>
    <row r="22" spans="1:17" s="798" customFormat="1" x14ac:dyDescent="0.25">
      <c r="A22" s="738">
        <v>0</v>
      </c>
      <c r="B22" s="739">
        <v>0</v>
      </c>
      <c r="C22" s="740">
        <v>0</v>
      </c>
      <c r="D22" s="762">
        <v>420029364</v>
      </c>
      <c r="E22" s="896" t="s">
        <v>7343</v>
      </c>
      <c r="F22" s="740">
        <v>0</v>
      </c>
      <c r="G22" s="739">
        <v>0</v>
      </c>
      <c r="H22" s="743">
        <v>0</v>
      </c>
      <c r="I22" s="744">
        <v>0</v>
      </c>
      <c r="J22" s="793">
        <v>0</v>
      </c>
      <c r="K22" s="1968">
        <v>0</v>
      </c>
      <c r="L22" s="794"/>
      <c r="M22" s="794"/>
      <c r="N22" s="795"/>
      <c r="O22" s="793">
        <v>0</v>
      </c>
      <c r="P22" s="796"/>
      <c r="Q22" s="797"/>
    </row>
    <row r="23" spans="1:17" s="798" customFormat="1" x14ac:dyDescent="0.25">
      <c r="A23" s="738">
        <v>0</v>
      </c>
      <c r="B23" s="739">
        <v>0</v>
      </c>
      <c r="C23" s="740">
        <v>-79</v>
      </c>
      <c r="D23" s="762">
        <v>420029396</v>
      </c>
      <c r="E23" s="896" t="s">
        <v>7344</v>
      </c>
      <c r="F23" s="740">
        <v>0</v>
      </c>
      <c r="G23" s="739">
        <v>0</v>
      </c>
      <c r="H23" s="743">
        <v>0</v>
      </c>
      <c r="I23" s="744">
        <v>0</v>
      </c>
      <c r="J23" s="793">
        <v>0</v>
      </c>
      <c r="K23" s="1968">
        <v>0</v>
      </c>
      <c r="L23" s="794"/>
      <c r="M23" s="794"/>
      <c r="N23" s="795"/>
      <c r="O23" s="793">
        <v>0</v>
      </c>
      <c r="P23" s="796"/>
      <c r="Q23" s="797"/>
    </row>
    <row r="24" spans="1:17" s="798" customFormat="1" x14ac:dyDescent="0.25">
      <c r="A24" s="738">
        <v>0</v>
      </c>
      <c r="B24" s="739">
        <v>0</v>
      </c>
      <c r="C24" s="740">
        <v>-109</v>
      </c>
      <c r="D24" s="762">
        <v>420029397</v>
      </c>
      <c r="E24" s="896" t="s">
        <v>7345</v>
      </c>
      <c r="F24" s="740">
        <v>0</v>
      </c>
      <c r="G24" s="739">
        <v>0</v>
      </c>
      <c r="H24" s="743">
        <v>0</v>
      </c>
      <c r="I24" s="744">
        <v>0</v>
      </c>
      <c r="J24" s="793">
        <v>0</v>
      </c>
      <c r="K24" s="1968">
        <v>0</v>
      </c>
      <c r="L24" s="794"/>
      <c r="M24" s="794"/>
      <c r="N24" s="795"/>
      <c r="O24" s="793">
        <v>0</v>
      </c>
      <c r="P24" s="796"/>
      <c r="Q24" s="797"/>
    </row>
    <row r="25" spans="1:17" s="798" customFormat="1" x14ac:dyDescent="0.25">
      <c r="A25" s="738">
        <v>0</v>
      </c>
      <c r="B25" s="739">
        <v>0</v>
      </c>
      <c r="C25" s="740">
        <v>-330</v>
      </c>
      <c r="D25" s="762">
        <v>420029398</v>
      </c>
      <c r="E25" s="896" t="s">
        <v>7346</v>
      </c>
      <c r="F25" s="740">
        <v>0</v>
      </c>
      <c r="G25" s="739">
        <v>0</v>
      </c>
      <c r="H25" s="743">
        <v>0</v>
      </c>
      <c r="I25" s="744">
        <v>0</v>
      </c>
      <c r="J25" s="793">
        <v>0</v>
      </c>
      <c r="K25" s="1968">
        <v>0</v>
      </c>
      <c r="L25" s="794"/>
      <c r="M25" s="794"/>
      <c r="N25" s="795"/>
      <c r="O25" s="793">
        <v>0</v>
      </c>
      <c r="P25" s="796"/>
      <c r="Q25" s="797"/>
    </row>
    <row r="26" spans="1:17" s="798" customFormat="1" x14ac:dyDescent="0.25">
      <c r="A26" s="738">
        <v>-1700</v>
      </c>
      <c r="B26" s="739">
        <v>0</v>
      </c>
      <c r="C26" s="740">
        <v>-1625.33</v>
      </c>
      <c r="D26" s="762">
        <v>420029440</v>
      </c>
      <c r="E26" s="895" t="s">
        <v>7347</v>
      </c>
      <c r="F26" s="740">
        <v>-1700</v>
      </c>
      <c r="G26" s="739">
        <v>-839.99</v>
      </c>
      <c r="H26" s="743">
        <v>860.01</v>
      </c>
      <c r="I26" s="744">
        <v>0</v>
      </c>
      <c r="J26" s="793">
        <v>-1700</v>
      </c>
      <c r="K26" s="1968">
        <v>-1700</v>
      </c>
      <c r="L26" s="794"/>
      <c r="M26" s="794"/>
      <c r="N26" s="795"/>
      <c r="O26" s="793">
        <v>-1700</v>
      </c>
      <c r="P26" s="796"/>
      <c r="Q26" s="797"/>
    </row>
    <row r="27" spans="1:17" s="798" customFormat="1" x14ac:dyDescent="0.25">
      <c r="A27" s="800">
        <v>-3200</v>
      </c>
      <c r="B27" s="801">
        <v>0</v>
      </c>
      <c r="C27" s="802">
        <v>-3981.88</v>
      </c>
      <c r="D27" s="803"/>
      <c r="E27" s="780" t="s">
        <v>7247</v>
      </c>
      <c r="F27" s="804">
        <v>-3200</v>
      </c>
      <c r="G27" s="782">
        <v>-3387.99</v>
      </c>
      <c r="H27" s="805">
        <v>-187.99</v>
      </c>
      <c r="I27" s="806">
        <v>-1700</v>
      </c>
      <c r="J27" s="807">
        <v>-4900</v>
      </c>
      <c r="K27" s="1969">
        <v>-3200</v>
      </c>
      <c r="L27" s="808">
        <v>0</v>
      </c>
      <c r="M27" s="808">
        <v>0</v>
      </c>
      <c r="N27" s="809">
        <v>0</v>
      </c>
      <c r="O27" s="807">
        <v>-3200</v>
      </c>
      <c r="P27" s="810"/>
      <c r="Q27" s="797"/>
    </row>
    <row r="28" spans="1:17" s="798" customFormat="1" x14ac:dyDescent="0.25">
      <c r="A28" s="787"/>
      <c r="B28" s="788"/>
      <c r="C28" s="740"/>
      <c r="D28" s="811"/>
      <c r="E28" s="812"/>
      <c r="F28" s="740"/>
      <c r="G28" s="739"/>
      <c r="H28" s="743"/>
      <c r="I28" s="761"/>
      <c r="J28" s="740"/>
      <c r="K28" s="1967"/>
      <c r="L28" s="745"/>
      <c r="M28" s="745"/>
      <c r="N28" s="744"/>
      <c r="O28" s="740"/>
      <c r="P28" s="746"/>
      <c r="Q28" s="813"/>
    </row>
    <row r="29" spans="1:17" s="798" customFormat="1" x14ac:dyDescent="0.25">
      <c r="A29" s="814">
        <v>-3200</v>
      </c>
      <c r="B29" s="815">
        <v>0</v>
      </c>
      <c r="C29" s="816">
        <v>-3261.98</v>
      </c>
      <c r="D29" s="817"/>
      <c r="E29" s="818" t="s">
        <v>7248</v>
      </c>
      <c r="F29" s="819">
        <v>-3200</v>
      </c>
      <c r="G29" s="820">
        <v>-3309.99</v>
      </c>
      <c r="H29" s="821">
        <v>-109.99000000000001</v>
      </c>
      <c r="I29" s="822">
        <v>-1700</v>
      </c>
      <c r="J29" s="823">
        <v>-4900</v>
      </c>
      <c r="K29" s="1969">
        <v>-3200</v>
      </c>
      <c r="L29" s="824">
        <v>0</v>
      </c>
      <c r="M29" s="824">
        <v>0</v>
      </c>
      <c r="N29" s="825">
        <v>0</v>
      </c>
      <c r="O29" s="823">
        <v>-3200</v>
      </c>
      <c r="P29" s="810"/>
      <c r="Q29" s="797"/>
    </row>
    <row r="30" spans="1:17" s="798" customFormat="1" x14ac:dyDescent="0.25">
      <c r="A30" s="826"/>
      <c r="B30" s="827"/>
      <c r="C30" s="828"/>
      <c r="D30" s="829"/>
      <c r="E30" s="763"/>
      <c r="F30" s="828"/>
      <c r="G30" s="830"/>
      <c r="H30" s="831"/>
      <c r="I30" s="832"/>
      <c r="J30" s="833"/>
      <c r="K30" s="1970"/>
      <c r="L30" s="834"/>
      <c r="M30" s="834"/>
      <c r="N30" s="835"/>
      <c r="O30" s="833"/>
      <c r="P30" s="810"/>
      <c r="Q30" s="797"/>
    </row>
    <row r="31" spans="1:17" s="798" customFormat="1" hidden="1" x14ac:dyDescent="0.25">
      <c r="A31" s="838"/>
      <c r="B31" s="839"/>
      <c r="C31" s="840"/>
      <c r="D31" s="841"/>
      <c r="E31" s="842" t="s">
        <v>3040</v>
      </c>
      <c r="F31" s="840"/>
      <c r="G31" s="843"/>
      <c r="H31" s="844"/>
      <c r="I31" s="897"/>
      <c r="J31" s="898"/>
      <c r="K31" s="1971"/>
      <c r="L31" s="899"/>
      <c r="M31" s="899"/>
      <c r="N31" s="900"/>
      <c r="O31" s="898"/>
      <c r="P31" s="810"/>
      <c r="Q31" s="797"/>
    </row>
    <row r="32" spans="1:17" s="748" customFormat="1" ht="12.75" hidden="1" customHeight="1" x14ac:dyDescent="0.25">
      <c r="A32" s="738">
        <v>0</v>
      </c>
      <c r="B32" s="739">
        <v>0</v>
      </c>
      <c r="C32" s="740">
        <v>0</v>
      </c>
      <c r="D32" s="789">
        <v>420024610</v>
      </c>
      <c r="E32" s="742" t="s">
        <v>7263</v>
      </c>
      <c r="F32" s="740">
        <v>0</v>
      </c>
      <c r="G32" s="739">
        <v>0</v>
      </c>
      <c r="H32" s="743">
        <v>0</v>
      </c>
      <c r="I32" s="744">
        <v>0</v>
      </c>
      <c r="J32" s="740"/>
      <c r="K32" s="1967"/>
      <c r="L32" s="745"/>
      <c r="M32" s="745"/>
      <c r="N32" s="744"/>
      <c r="O32" s="740"/>
      <c r="P32" s="746"/>
      <c r="Q32" s="764"/>
    </row>
    <row r="33" spans="1:17" s="748" customFormat="1" ht="12.75" hidden="1" customHeight="1" x14ac:dyDescent="0.25">
      <c r="A33" s="738">
        <v>0</v>
      </c>
      <c r="B33" s="739">
        <v>0</v>
      </c>
      <c r="C33" s="740">
        <v>0</v>
      </c>
      <c r="D33" s="789">
        <v>420024611</v>
      </c>
      <c r="E33" s="742" t="s">
        <v>7264</v>
      </c>
      <c r="F33" s="740">
        <v>0</v>
      </c>
      <c r="G33" s="739">
        <v>0</v>
      </c>
      <c r="H33" s="743">
        <v>0</v>
      </c>
      <c r="I33" s="744">
        <v>0</v>
      </c>
      <c r="J33" s="740"/>
      <c r="K33" s="1967"/>
      <c r="L33" s="745"/>
      <c r="M33" s="745"/>
      <c r="N33" s="744"/>
      <c r="O33" s="740"/>
      <c r="P33" s="746"/>
      <c r="Q33" s="764"/>
    </row>
    <row r="34" spans="1:17" s="798" customFormat="1" hidden="1" x14ac:dyDescent="0.25">
      <c r="A34" s="800">
        <v>0</v>
      </c>
      <c r="B34" s="801">
        <v>0</v>
      </c>
      <c r="C34" s="802">
        <v>0</v>
      </c>
      <c r="D34" s="846"/>
      <c r="E34" s="847" t="s">
        <v>7255</v>
      </c>
      <c r="F34" s="802">
        <v>0</v>
      </c>
      <c r="G34" s="848">
        <v>0</v>
      </c>
      <c r="H34" s="848">
        <v>0</v>
      </c>
      <c r="I34" s="849">
        <v>0</v>
      </c>
      <c r="J34" s="850">
        <v>0</v>
      </c>
      <c r="K34" s="1972">
        <v>0</v>
      </c>
      <c r="L34" s="851">
        <v>0</v>
      </c>
      <c r="M34" s="851">
        <v>0</v>
      </c>
      <c r="N34" s="852">
        <v>0</v>
      </c>
      <c r="O34" s="850">
        <v>0</v>
      </c>
      <c r="P34" s="810"/>
      <c r="Q34" s="797"/>
    </row>
    <row r="35" spans="1:17" x14ac:dyDescent="0.2">
      <c r="A35" s="838"/>
      <c r="B35" s="839"/>
      <c r="C35" s="840"/>
      <c r="D35" s="854"/>
      <c r="E35" s="855"/>
      <c r="F35" s="856"/>
      <c r="G35" s="857"/>
      <c r="I35" s="859"/>
      <c r="J35" s="860"/>
      <c r="K35" s="1973"/>
      <c r="L35" s="861"/>
      <c r="M35" s="861"/>
      <c r="N35" s="862"/>
      <c r="O35" s="860"/>
      <c r="P35" s="810"/>
      <c r="Q35" s="797"/>
    </row>
    <row r="36" spans="1:17" s="798" customFormat="1" ht="13.5" thickBot="1" x14ac:dyDescent="0.3">
      <c r="A36" s="864">
        <v>-3200</v>
      </c>
      <c r="B36" s="865">
        <v>0</v>
      </c>
      <c r="C36" s="866">
        <v>-3261.98</v>
      </c>
      <c r="D36" s="867"/>
      <c r="E36" s="868" t="s">
        <v>8</v>
      </c>
      <c r="F36" s="869">
        <v>-3200</v>
      </c>
      <c r="G36" s="870">
        <v>-3309.99</v>
      </c>
      <c r="H36" s="871">
        <v>-109.99000000000001</v>
      </c>
      <c r="I36" s="872">
        <v>-1700</v>
      </c>
      <c r="J36" s="869">
        <v>-4900</v>
      </c>
      <c r="K36" s="1974">
        <v>-3200</v>
      </c>
      <c r="L36" s="870">
        <v>0</v>
      </c>
      <c r="M36" s="870">
        <v>0</v>
      </c>
      <c r="N36" s="871">
        <v>0</v>
      </c>
      <c r="O36" s="869">
        <v>-3200</v>
      </c>
      <c r="P36" s="873"/>
      <c r="Q36" s="874"/>
    </row>
    <row r="37" spans="1:17" x14ac:dyDescent="0.2">
      <c r="A37" s="875">
        <v>0</v>
      </c>
      <c r="B37" s="875">
        <v>0</v>
      </c>
      <c r="C37" s="863">
        <v>0</v>
      </c>
      <c r="D37" s="876"/>
      <c r="F37" s="687">
        <v>0</v>
      </c>
      <c r="G37" s="858">
        <v>0</v>
      </c>
      <c r="H37" s="858">
        <v>2.2737367544323206E-13</v>
      </c>
      <c r="I37" s="858">
        <v>0</v>
      </c>
      <c r="P37" s="863"/>
    </row>
    <row r="38" spans="1:17" ht="15" x14ac:dyDescent="0.3">
      <c r="D38" s="876"/>
      <c r="G38" s="844"/>
      <c r="H38" s="877"/>
      <c r="I38" s="877"/>
      <c r="J38" s="877"/>
      <c r="K38" s="877"/>
      <c r="L38" s="877"/>
      <c r="M38" s="877"/>
      <c r="N38" s="877"/>
      <c r="O38" s="877"/>
      <c r="P38" s="863"/>
    </row>
  </sheetData>
  <mergeCells count="1">
    <mergeCell ref="C1:Q1"/>
  </mergeCells>
  <conditionalFormatting sqref="H9">
    <cfRule type="cellIs" dxfId="50" priority="4" stopIfTrue="1" operator="notBetween">
      <formula>-999</formula>
      <formula>999</formula>
    </cfRule>
  </conditionalFormatting>
  <conditionalFormatting sqref="H6:H7">
    <cfRule type="cellIs" dxfId="49" priority="3" stopIfTrue="1" operator="notBetween">
      <formula>-999</formula>
      <formula>999</formula>
    </cfRule>
  </conditionalFormatting>
  <conditionalFormatting sqref="H11:H26">
    <cfRule type="cellIs" dxfId="48" priority="2" stopIfTrue="1" operator="notBetween">
      <formula>-999</formula>
      <formula>999</formula>
    </cfRule>
  </conditionalFormatting>
  <conditionalFormatting sqref="H32:H33">
    <cfRule type="cellIs" dxfId="47" priority="1" stopIfTrue="1" operator="notBetween">
      <formula>-999</formula>
      <formula>999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scale="56" orientation="landscape" r:id="rId1"/>
  <headerFooter>
    <oddFooter>&amp;C&amp;Z&amp;F\&amp;A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9"/>
  <sheetViews>
    <sheetView topLeftCell="D1" zoomScale="80" zoomScaleNormal="80" workbookViewId="0">
      <selection activeCell="K3" sqref="K3:O3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">
        <v>7228</v>
      </c>
      <c r="D1" s="2008"/>
      <c r="E1" s="2008"/>
      <c r="F1" s="2008"/>
      <c r="G1" s="2008"/>
      <c r="H1" s="2008"/>
      <c r="I1" s="2008"/>
      <c r="J1" s="2008"/>
      <c r="K1" s="2008"/>
      <c r="L1" s="2008"/>
      <c r="M1" s="2008"/>
      <c r="N1" s="2008"/>
      <c r="O1" s="2008"/>
      <c r="P1" s="2008"/>
      <c r="Q1" s="2009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42003</v>
      </c>
      <c r="E2" s="692" t="s">
        <v>2962</v>
      </c>
      <c r="F2" s="693"/>
      <c r="G2" s="694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7" s="711" customFormat="1" ht="42" customHeight="1" x14ac:dyDescent="0.2">
      <c r="A3" s="697" t="s">
        <v>7214</v>
      </c>
      <c r="B3" s="698" t="s">
        <v>7215</v>
      </c>
      <c r="C3" s="699" t="s">
        <v>7216</v>
      </c>
      <c r="D3" s="700" t="s">
        <v>6256</v>
      </c>
      <c r="E3" s="701" t="s">
        <v>3020</v>
      </c>
      <c r="F3" s="702" t="s">
        <v>7218</v>
      </c>
      <c r="G3" s="593" t="s">
        <v>7219</v>
      </c>
      <c r="H3" s="703" t="s">
        <v>7220</v>
      </c>
      <c r="I3" s="704" t="s">
        <v>7221</v>
      </c>
      <c r="J3" s="705" t="s">
        <v>7222</v>
      </c>
      <c r="K3" s="87" t="s">
        <v>2886</v>
      </c>
      <c r="L3" s="706" t="s">
        <v>7223</v>
      </c>
      <c r="M3" s="707" t="s">
        <v>7224</v>
      </c>
      <c r="N3" s="708" t="s">
        <v>7225</v>
      </c>
      <c r="O3" s="77" t="s">
        <v>10784</v>
      </c>
      <c r="P3" s="709" t="s">
        <v>7229</v>
      </c>
      <c r="Q3" s="710" t="s">
        <v>7230</v>
      </c>
    </row>
    <row r="4" spans="1:17" s="711" customFormat="1" ht="13.5" customHeight="1" thickBot="1" x14ac:dyDescent="0.25">
      <c r="A4" s="945" t="s">
        <v>0</v>
      </c>
      <c r="B4" s="946" t="s">
        <v>0</v>
      </c>
      <c r="C4" s="714" t="s">
        <v>0</v>
      </c>
      <c r="D4" s="715"/>
      <c r="E4" s="716"/>
      <c r="F4" s="717" t="s">
        <v>0</v>
      </c>
      <c r="G4" s="718" t="s">
        <v>0</v>
      </c>
      <c r="H4" s="718" t="s">
        <v>0</v>
      </c>
      <c r="I4" s="719" t="s">
        <v>0</v>
      </c>
      <c r="J4" s="720" t="s">
        <v>0</v>
      </c>
      <c r="K4" s="1965" t="s">
        <v>0</v>
      </c>
      <c r="L4" s="721" t="s">
        <v>0</v>
      </c>
      <c r="M4" s="721" t="s">
        <v>0</v>
      </c>
      <c r="N4" s="608" t="s">
        <v>0</v>
      </c>
      <c r="O4" s="609" t="s">
        <v>0</v>
      </c>
      <c r="P4" s="722"/>
      <c r="Q4" s="723"/>
    </row>
    <row r="5" spans="1:17" s="798" customFormat="1" x14ac:dyDescent="0.25">
      <c r="A5" s="947"/>
      <c r="B5" s="948"/>
      <c r="C5" s="740"/>
      <c r="D5" s="790"/>
      <c r="E5" s="791" t="s">
        <v>2845</v>
      </c>
      <c r="F5" s="740"/>
      <c r="G5" s="739"/>
      <c r="H5" s="743"/>
      <c r="I5" s="949"/>
      <c r="J5" s="793"/>
      <c r="K5" s="1981"/>
      <c r="L5" s="951"/>
      <c r="M5" s="951"/>
      <c r="N5" s="795"/>
      <c r="O5" s="950"/>
      <c r="P5" s="796"/>
      <c r="Q5" s="797"/>
    </row>
    <row r="6" spans="1:17" s="798" customFormat="1" x14ac:dyDescent="0.25">
      <c r="A6" s="738">
        <v>-1000</v>
      </c>
      <c r="B6" s="739">
        <v>0</v>
      </c>
      <c r="C6" s="740">
        <v>-3798</v>
      </c>
      <c r="D6" s="789">
        <v>420039364</v>
      </c>
      <c r="E6" s="895" t="s">
        <v>7343</v>
      </c>
      <c r="F6" s="740">
        <v>-1000</v>
      </c>
      <c r="G6" s="739">
        <v>-9938</v>
      </c>
      <c r="H6" s="743">
        <v>-8938</v>
      </c>
      <c r="I6" s="744">
        <v>-8900</v>
      </c>
      <c r="J6" s="793">
        <v>-9900</v>
      </c>
      <c r="K6" s="1968">
        <v>-1000</v>
      </c>
      <c r="L6" s="794"/>
      <c r="M6" s="794"/>
      <c r="N6" s="795"/>
      <c r="O6" s="793">
        <v>-1000</v>
      </c>
      <c r="P6" s="796"/>
      <c r="Q6" s="797"/>
    </row>
    <row r="7" spans="1:17" s="798" customFormat="1" x14ac:dyDescent="0.25">
      <c r="A7" s="738">
        <v>-1500</v>
      </c>
      <c r="B7" s="739">
        <v>0</v>
      </c>
      <c r="C7" s="740">
        <v>-2579</v>
      </c>
      <c r="D7" s="789">
        <v>420039371</v>
      </c>
      <c r="E7" s="895" t="s">
        <v>7342</v>
      </c>
      <c r="F7" s="740">
        <v>-1500</v>
      </c>
      <c r="G7" s="739">
        <v>-74</v>
      </c>
      <c r="H7" s="743">
        <v>1426</v>
      </c>
      <c r="I7" s="744">
        <v>0</v>
      </c>
      <c r="J7" s="793">
        <v>-1500</v>
      </c>
      <c r="K7" s="1968">
        <v>-1500</v>
      </c>
      <c r="L7" s="794"/>
      <c r="M7" s="794"/>
      <c r="N7" s="795"/>
      <c r="O7" s="793">
        <v>-1500</v>
      </c>
      <c r="P7" s="796"/>
      <c r="Q7" s="797"/>
    </row>
    <row r="8" spans="1:17" s="798" customFormat="1" x14ac:dyDescent="0.25">
      <c r="A8" s="738">
        <v>-1100</v>
      </c>
      <c r="B8" s="739">
        <v>0</v>
      </c>
      <c r="C8" s="740">
        <v>-493</v>
      </c>
      <c r="D8" s="789">
        <v>420039372</v>
      </c>
      <c r="E8" s="895" t="s">
        <v>7348</v>
      </c>
      <c r="F8" s="740">
        <v>-1100</v>
      </c>
      <c r="G8" s="739">
        <v>0</v>
      </c>
      <c r="H8" s="743">
        <v>1100</v>
      </c>
      <c r="I8" s="744">
        <v>0</v>
      </c>
      <c r="J8" s="793">
        <v>-1100</v>
      </c>
      <c r="K8" s="1968">
        <v>-1100</v>
      </c>
      <c r="L8" s="794"/>
      <c r="M8" s="794"/>
      <c r="N8" s="795"/>
      <c r="O8" s="793">
        <v>-1100</v>
      </c>
      <c r="P8" s="796"/>
      <c r="Q8" s="797"/>
    </row>
    <row r="9" spans="1:17" s="798" customFormat="1" x14ac:dyDescent="0.25">
      <c r="A9" s="738">
        <v>-200</v>
      </c>
      <c r="B9" s="739">
        <v>0</v>
      </c>
      <c r="C9" s="740">
        <v>-10.5</v>
      </c>
      <c r="D9" s="789">
        <v>420039373</v>
      </c>
      <c r="E9" s="895" t="s">
        <v>7349</v>
      </c>
      <c r="F9" s="740">
        <v>-200</v>
      </c>
      <c r="G9" s="739">
        <v>0</v>
      </c>
      <c r="H9" s="743">
        <v>200</v>
      </c>
      <c r="I9" s="744">
        <v>0</v>
      </c>
      <c r="J9" s="793">
        <v>-200</v>
      </c>
      <c r="K9" s="1968">
        <v>-200</v>
      </c>
      <c r="L9" s="794"/>
      <c r="M9" s="794"/>
      <c r="N9" s="795"/>
      <c r="O9" s="793">
        <v>-200</v>
      </c>
      <c r="P9" s="796"/>
      <c r="Q9" s="797"/>
    </row>
    <row r="10" spans="1:17" s="798" customFormat="1" x14ac:dyDescent="0.25">
      <c r="A10" s="738">
        <v>-300</v>
      </c>
      <c r="B10" s="739">
        <v>0</v>
      </c>
      <c r="C10" s="740">
        <v>-107</v>
      </c>
      <c r="D10" s="789">
        <v>420039375</v>
      </c>
      <c r="E10" s="895" t="s">
        <v>7350</v>
      </c>
      <c r="F10" s="740">
        <v>-300</v>
      </c>
      <c r="G10" s="739">
        <v>-10.5</v>
      </c>
      <c r="H10" s="743">
        <v>289.5</v>
      </c>
      <c r="I10" s="744">
        <v>0</v>
      </c>
      <c r="J10" s="793">
        <v>-300</v>
      </c>
      <c r="K10" s="1968">
        <v>-300</v>
      </c>
      <c r="L10" s="794"/>
      <c r="M10" s="794"/>
      <c r="N10" s="795"/>
      <c r="O10" s="793">
        <v>-300</v>
      </c>
      <c r="P10" s="796"/>
      <c r="Q10" s="797"/>
    </row>
    <row r="11" spans="1:17" s="798" customFormat="1" x14ac:dyDescent="0.25">
      <c r="A11" s="738">
        <v>-1000</v>
      </c>
      <c r="B11" s="739">
        <v>0</v>
      </c>
      <c r="C11" s="740">
        <v>-529</v>
      </c>
      <c r="D11" s="789">
        <v>420039376</v>
      </c>
      <c r="E11" s="895" t="s">
        <v>7351</v>
      </c>
      <c r="F11" s="740">
        <v>-1000</v>
      </c>
      <c r="G11" s="739">
        <v>-207</v>
      </c>
      <c r="H11" s="743">
        <v>793</v>
      </c>
      <c r="I11" s="744">
        <v>0</v>
      </c>
      <c r="J11" s="793">
        <v>-1000</v>
      </c>
      <c r="K11" s="1968">
        <v>-1000</v>
      </c>
      <c r="L11" s="794"/>
      <c r="M11" s="794"/>
      <c r="N11" s="795"/>
      <c r="O11" s="793">
        <v>-1000</v>
      </c>
      <c r="P11" s="796"/>
      <c r="Q11" s="797"/>
    </row>
    <row r="12" spans="1:17" s="798" customFormat="1" x14ac:dyDescent="0.25">
      <c r="A12" s="738">
        <v>-200</v>
      </c>
      <c r="B12" s="739">
        <v>0</v>
      </c>
      <c r="C12" s="740">
        <v>-23</v>
      </c>
      <c r="D12" s="789">
        <v>420039377</v>
      </c>
      <c r="E12" s="895" t="s">
        <v>7352</v>
      </c>
      <c r="F12" s="740">
        <v>-200</v>
      </c>
      <c r="G12" s="739">
        <v>0</v>
      </c>
      <c r="H12" s="743">
        <v>200</v>
      </c>
      <c r="I12" s="744">
        <v>0</v>
      </c>
      <c r="J12" s="793">
        <v>-200</v>
      </c>
      <c r="K12" s="1968">
        <v>-200</v>
      </c>
      <c r="L12" s="794"/>
      <c r="M12" s="794"/>
      <c r="N12" s="795"/>
      <c r="O12" s="793">
        <v>-200</v>
      </c>
      <c r="P12" s="796"/>
      <c r="Q12" s="797"/>
    </row>
    <row r="13" spans="1:17" s="798" customFormat="1" x14ac:dyDescent="0.25">
      <c r="A13" s="738">
        <v>-1900</v>
      </c>
      <c r="B13" s="739">
        <v>0</v>
      </c>
      <c r="C13" s="740">
        <v>-10.5</v>
      </c>
      <c r="D13" s="789">
        <v>420039379</v>
      </c>
      <c r="E13" s="895" t="s">
        <v>7353</v>
      </c>
      <c r="F13" s="740">
        <v>-1900</v>
      </c>
      <c r="G13" s="739">
        <v>-10.5</v>
      </c>
      <c r="H13" s="743">
        <v>1889.5</v>
      </c>
      <c r="I13" s="744">
        <v>0</v>
      </c>
      <c r="J13" s="793">
        <v>-1900</v>
      </c>
      <c r="K13" s="1968">
        <v>-1900</v>
      </c>
      <c r="L13" s="794"/>
      <c r="M13" s="794"/>
      <c r="N13" s="795"/>
      <c r="O13" s="793">
        <v>-1900</v>
      </c>
      <c r="P13" s="796"/>
      <c r="Q13" s="797"/>
    </row>
    <row r="14" spans="1:17" s="798" customFormat="1" x14ac:dyDescent="0.25">
      <c r="A14" s="738">
        <v>-100</v>
      </c>
      <c r="B14" s="739">
        <v>0</v>
      </c>
      <c r="C14" s="740">
        <v>-10.5</v>
      </c>
      <c r="D14" s="789">
        <v>420039380</v>
      </c>
      <c r="E14" s="895" t="s">
        <v>7354</v>
      </c>
      <c r="F14" s="740">
        <v>-100</v>
      </c>
      <c r="G14" s="739">
        <v>0</v>
      </c>
      <c r="H14" s="743">
        <v>100</v>
      </c>
      <c r="I14" s="744">
        <v>0</v>
      </c>
      <c r="J14" s="793">
        <v>-100</v>
      </c>
      <c r="K14" s="1968">
        <v>-100</v>
      </c>
      <c r="L14" s="794"/>
      <c r="M14" s="794"/>
      <c r="N14" s="795"/>
      <c r="O14" s="793">
        <v>-100</v>
      </c>
      <c r="P14" s="796"/>
      <c r="Q14" s="797"/>
    </row>
    <row r="15" spans="1:17" s="798" customFormat="1" x14ac:dyDescent="0.25">
      <c r="A15" s="738">
        <v>-16000</v>
      </c>
      <c r="B15" s="739">
        <v>0</v>
      </c>
      <c r="C15" s="740">
        <v>-57760</v>
      </c>
      <c r="D15" s="789">
        <v>420039381</v>
      </c>
      <c r="E15" s="895" t="s">
        <v>7355</v>
      </c>
      <c r="F15" s="740">
        <v>-27000</v>
      </c>
      <c r="G15" s="739">
        <v>-730</v>
      </c>
      <c r="H15" s="743">
        <v>26270</v>
      </c>
      <c r="I15" s="744">
        <v>0</v>
      </c>
      <c r="J15" s="793">
        <v>-27000</v>
      </c>
      <c r="K15" s="1968">
        <v>-27000</v>
      </c>
      <c r="L15" s="794"/>
      <c r="M15" s="794"/>
      <c r="N15" s="795"/>
      <c r="O15" s="793">
        <v>-27000</v>
      </c>
      <c r="P15" s="796"/>
      <c r="Q15" s="952"/>
    </row>
    <row r="16" spans="1:17" s="798" customFormat="1" x14ac:dyDescent="0.25">
      <c r="A16" s="738">
        <v>-400</v>
      </c>
      <c r="B16" s="739">
        <v>0</v>
      </c>
      <c r="C16" s="740">
        <v>-445</v>
      </c>
      <c r="D16" s="789">
        <v>420039393</v>
      </c>
      <c r="E16" s="895" t="s">
        <v>7356</v>
      </c>
      <c r="F16" s="740">
        <v>-400</v>
      </c>
      <c r="G16" s="739">
        <v>-89</v>
      </c>
      <c r="H16" s="743">
        <v>311</v>
      </c>
      <c r="I16" s="744">
        <v>0</v>
      </c>
      <c r="J16" s="793">
        <v>-400</v>
      </c>
      <c r="K16" s="1968">
        <v>-400</v>
      </c>
      <c r="L16" s="794"/>
      <c r="M16" s="794"/>
      <c r="N16" s="795"/>
      <c r="O16" s="793">
        <v>-400</v>
      </c>
      <c r="P16" s="796"/>
      <c r="Q16" s="797"/>
    </row>
    <row r="17" spans="1:17" s="798" customFormat="1" x14ac:dyDescent="0.25">
      <c r="A17" s="800">
        <v>-23700</v>
      </c>
      <c r="B17" s="801">
        <v>0</v>
      </c>
      <c r="C17" s="802">
        <v>-65765.5</v>
      </c>
      <c r="D17" s="803"/>
      <c r="E17" s="780" t="s">
        <v>7247</v>
      </c>
      <c r="F17" s="804">
        <v>-34700</v>
      </c>
      <c r="G17" s="782">
        <v>-11059</v>
      </c>
      <c r="H17" s="805">
        <v>23641</v>
      </c>
      <c r="I17" s="806">
        <v>-8900</v>
      </c>
      <c r="J17" s="807">
        <v>-43600</v>
      </c>
      <c r="K17" s="1969">
        <v>-34700</v>
      </c>
      <c r="L17" s="808">
        <v>0</v>
      </c>
      <c r="M17" s="808">
        <v>0</v>
      </c>
      <c r="N17" s="809">
        <v>0</v>
      </c>
      <c r="O17" s="807">
        <v>-34700</v>
      </c>
      <c r="P17" s="810"/>
      <c r="Q17" s="797"/>
    </row>
    <row r="18" spans="1:17" s="798" customFormat="1" x14ac:dyDescent="0.25">
      <c r="A18" s="787"/>
      <c r="B18" s="788"/>
      <c r="C18" s="740"/>
      <c r="D18" s="811"/>
      <c r="E18" s="812"/>
      <c r="F18" s="740"/>
      <c r="G18" s="739"/>
      <c r="H18" s="743"/>
      <c r="I18" s="761"/>
      <c r="J18" s="740"/>
      <c r="K18" s="1967"/>
      <c r="L18" s="745"/>
      <c r="M18" s="745"/>
      <c r="N18" s="744"/>
      <c r="O18" s="740"/>
      <c r="P18" s="746"/>
      <c r="Q18" s="813"/>
    </row>
    <row r="19" spans="1:17" s="798" customFormat="1" x14ac:dyDescent="0.25">
      <c r="A19" s="814">
        <v>-23700</v>
      </c>
      <c r="B19" s="815">
        <v>0</v>
      </c>
      <c r="C19" s="816">
        <v>-65765.5</v>
      </c>
      <c r="D19" s="817"/>
      <c r="E19" s="818" t="s">
        <v>2845</v>
      </c>
      <c r="F19" s="819">
        <v>-34700</v>
      </c>
      <c r="G19" s="820">
        <v>-11059</v>
      </c>
      <c r="H19" s="821">
        <v>23641</v>
      </c>
      <c r="I19" s="822">
        <v>-8900</v>
      </c>
      <c r="J19" s="823">
        <v>-43600</v>
      </c>
      <c r="K19" s="1969">
        <v>-34700</v>
      </c>
      <c r="L19" s="824">
        <v>0</v>
      </c>
      <c r="M19" s="824">
        <v>0</v>
      </c>
      <c r="N19" s="825">
        <v>0</v>
      </c>
      <c r="O19" s="823">
        <v>-34700</v>
      </c>
      <c r="P19" s="810"/>
      <c r="Q19" s="797"/>
    </row>
    <row r="20" spans="1:17" s="798" customFormat="1" x14ac:dyDescent="0.25">
      <c r="A20" s="826"/>
      <c r="B20" s="827"/>
      <c r="C20" s="828"/>
      <c r="D20" s="829"/>
      <c r="E20" s="763"/>
      <c r="F20" s="828"/>
      <c r="G20" s="830"/>
      <c r="H20" s="831"/>
      <c r="I20" s="832"/>
      <c r="J20" s="833"/>
      <c r="K20" s="1970"/>
      <c r="L20" s="834"/>
      <c r="M20" s="834"/>
      <c r="N20" s="835"/>
      <c r="O20" s="833"/>
      <c r="P20" s="810"/>
      <c r="Q20" s="797"/>
    </row>
    <row r="21" spans="1:17" s="798" customFormat="1" hidden="1" x14ac:dyDescent="0.25">
      <c r="A21" s="838"/>
      <c r="B21" s="839"/>
      <c r="C21" s="840"/>
      <c r="D21" s="841"/>
      <c r="E21" s="842" t="s">
        <v>6222</v>
      </c>
      <c r="F21" s="840"/>
      <c r="G21" s="843"/>
      <c r="H21" s="844"/>
      <c r="I21" s="897"/>
      <c r="J21" s="898"/>
      <c r="K21" s="1971"/>
      <c r="L21" s="899"/>
      <c r="M21" s="899"/>
      <c r="N21" s="900"/>
      <c r="O21" s="898"/>
      <c r="P21" s="810"/>
      <c r="Q21" s="797"/>
    </row>
    <row r="22" spans="1:17" s="748" customFormat="1" ht="12.75" hidden="1" customHeight="1" x14ac:dyDescent="0.25">
      <c r="A22" s="738">
        <v>0</v>
      </c>
      <c r="B22" s="739">
        <v>0</v>
      </c>
      <c r="C22" s="740">
        <v>0</v>
      </c>
      <c r="D22" s="789">
        <v>420034610</v>
      </c>
      <c r="E22" s="742" t="s">
        <v>7263</v>
      </c>
      <c r="F22" s="740">
        <v>0</v>
      </c>
      <c r="G22" s="739">
        <v>0</v>
      </c>
      <c r="H22" s="743">
        <v>0</v>
      </c>
      <c r="I22" s="744">
        <v>0</v>
      </c>
      <c r="J22" s="740"/>
      <c r="K22" s="1967"/>
      <c r="L22" s="745"/>
      <c r="M22" s="745"/>
      <c r="N22" s="744"/>
      <c r="O22" s="740"/>
      <c r="P22" s="746"/>
      <c r="Q22" s="764"/>
    </row>
    <row r="23" spans="1:17" s="748" customFormat="1" ht="12.75" hidden="1" customHeight="1" x14ac:dyDescent="0.25">
      <c r="A23" s="738">
        <v>0</v>
      </c>
      <c r="B23" s="739">
        <v>0</v>
      </c>
      <c r="C23" s="740">
        <v>0</v>
      </c>
      <c r="D23" s="789">
        <v>420034611</v>
      </c>
      <c r="E23" s="742" t="s">
        <v>7264</v>
      </c>
      <c r="F23" s="740">
        <v>0</v>
      </c>
      <c r="G23" s="739">
        <v>0</v>
      </c>
      <c r="H23" s="743">
        <v>0</v>
      </c>
      <c r="I23" s="744">
        <v>0</v>
      </c>
      <c r="J23" s="740"/>
      <c r="K23" s="1967"/>
      <c r="L23" s="745"/>
      <c r="M23" s="745"/>
      <c r="N23" s="744"/>
      <c r="O23" s="740"/>
      <c r="P23" s="746"/>
      <c r="Q23" s="764"/>
    </row>
    <row r="24" spans="1:17" s="798" customFormat="1" hidden="1" x14ac:dyDescent="0.25">
      <c r="A24" s="800">
        <v>0</v>
      </c>
      <c r="B24" s="801">
        <v>0</v>
      </c>
      <c r="C24" s="802">
        <v>0</v>
      </c>
      <c r="D24" s="846"/>
      <c r="E24" s="847" t="s">
        <v>7255</v>
      </c>
      <c r="F24" s="802">
        <v>0</v>
      </c>
      <c r="G24" s="848">
        <v>0</v>
      </c>
      <c r="H24" s="848">
        <v>0</v>
      </c>
      <c r="I24" s="849">
        <v>0</v>
      </c>
      <c r="J24" s="850">
        <v>0</v>
      </c>
      <c r="K24" s="1972">
        <v>0</v>
      </c>
      <c r="L24" s="851">
        <v>0</v>
      </c>
      <c r="M24" s="851">
        <v>0</v>
      </c>
      <c r="N24" s="852">
        <v>0</v>
      </c>
      <c r="O24" s="850">
        <v>0</v>
      </c>
      <c r="P24" s="810"/>
      <c r="Q24" s="797"/>
    </row>
    <row r="25" spans="1:17" x14ac:dyDescent="0.2">
      <c r="A25" s="838"/>
      <c r="B25" s="853"/>
      <c r="C25" s="853"/>
      <c r="D25" s="854"/>
      <c r="E25" s="855"/>
      <c r="F25" s="856"/>
      <c r="G25" s="857"/>
      <c r="I25" s="859"/>
      <c r="J25" s="860"/>
      <c r="K25" s="1973"/>
      <c r="L25" s="861"/>
      <c r="M25" s="861"/>
      <c r="N25" s="862"/>
      <c r="O25" s="860"/>
      <c r="P25" s="810"/>
      <c r="Q25" s="797"/>
    </row>
    <row r="26" spans="1:17" s="798" customFormat="1" ht="13.5" thickBot="1" x14ac:dyDescent="0.3">
      <c r="A26" s="864">
        <v>-23700</v>
      </c>
      <c r="B26" s="865">
        <v>0</v>
      </c>
      <c r="C26" s="866">
        <v>-65765.5</v>
      </c>
      <c r="D26" s="867"/>
      <c r="E26" s="868" t="s">
        <v>8</v>
      </c>
      <c r="F26" s="869">
        <v>-34700</v>
      </c>
      <c r="G26" s="870">
        <v>-11059</v>
      </c>
      <c r="H26" s="871">
        <v>23641</v>
      </c>
      <c r="I26" s="872">
        <v>-8900</v>
      </c>
      <c r="J26" s="869">
        <v>-43600</v>
      </c>
      <c r="K26" s="1974">
        <v>-34700</v>
      </c>
      <c r="L26" s="870">
        <v>0</v>
      </c>
      <c r="M26" s="870">
        <v>0</v>
      </c>
      <c r="N26" s="871">
        <v>0</v>
      </c>
      <c r="O26" s="869">
        <v>-34700</v>
      </c>
      <c r="P26" s="873"/>
      <c r="Q26" s="874"/>
    </row>
    <row r="27" spans="1:17" x14ac:dyDescent="0.2">
      <c r="A27" s="875">
        <v>0</v>
      </c>
      <c r="B27" s="875">
        <v>0</v>
      </c>
      <c r="C27" s="863">
        <v>0</v>
      </c>
      <c r="D27" s="876"/>
      <c r="F27" s="687">
        <v>0</v>
      </c>
      <c r="G27" s="858">
        <v>0</v>
      </c>
      <c r="H27" s="858">
        <v>0</v>
      </c>
      <c r="I27" s="858">
        <v>0</v>
      </c>
      <c r="P27" s="863"/>
    </row>
    <row r="28" spans="1:17" ht="15" x14ac:dyDescent="0.3">
      <c r="D28" s="876"/>
      <c r="G28" s="844"/>
      <c r="H28" s="877"/>
      <c r="I28" s="877"/>
      <c r="J28" s="877"/>
      <c r="K28" s="877"/>
      <c r="L28" s="877"/>
      <c r="M28" s="877"/>
      <c r="N28" s="877"/>
      <c r="O28" s="877"/>
      <c r="P28" s="863"/>
    </row>
    <row r="29" spans="1:17" x14ac:dyDescent="0.2">
      <c r="D29" s="876"/>
    </row>
  </sheetData>
  <mergeCells count="1">
    <mergeCell ref="C1:Q1"/>
  </mergeCells>
  <conditionalFormatting sqref="H6:H16">
    <cfRule type="cellIs" dxfId="46" priority="2" stopIfTrue="1" operator="notBetween">
      <formula>-999</formula>
      <formula>999</formula>
    </cfRule>
  </conditionalFormatting>
  <conditionalFormatting sqref="H22:H23">
    <cfRule type="cellIs" dxfId="45" priority="1" stopIfTrue="1" operator="notBetween">
      <formula>-999</formula>
      <formula>999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scale="56" fitToHeight="0" orientation="landscape" r:id="rId1"/>
  <headerFooter>
    <oddFooter>&amp;C&amp;Z&amp;F\&amp;A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0"/>
  <sheetViews>
    <sheetView topLeftCell="D1" zoomScale="80" zoomScaleNormal="80" workbookViewId="0">
      <selection activeCell="V15" sqref="V15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">
        <v>7228</v>
      </c>
      <c r="D1" s="2008"/>
      <c r="E1" s="2008"/>
      <c r="F1" s="2008"/>
      <c r="G1" s="2008"/>
      <c r="H1" s="2008"/>
      <c r="I1" s="2008"/>
      <c r="J1" s="2008"/>
      <c r="K1" s="2008"/>
      <c r="L1" s="2008"/>
      <c r="M1" s="2008"/>
      <c r="N1" s="2008"/>
      <c r="O1" s="2008"/>
      <c r="P1" s="2008"/>
      <c r="Q1" s="2009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42004</v>
      </c>
      <c r="E2" s="692" t="s">
        <v>2963</v>
      </c>
      <c r="F2" s="693"/>
      <c r="G2" s="694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7" s="711" customFormat="1" ht="42" customHeight="1" x14ac:dyDescent="0.2">
      <c r="A3" s="697" t="s">
        <v>7214</v>
      </c>
      <c r="B3" s="698" t="s">
        <v>7215</v>
      </c>
      <c r="C3" s="699" t="s">
        <v>7216</v>
      </c>
      <c r="D3" s="700" t="s">
        <v>6256</v>
      </c>
      <c r="E3" s="701" t="s">
        <v>3020</v>
      </c>
      <c r="F3" s="702" t="s">
        <v>7218</v>
      </c>
      <c r="G3" s="593" t="s">
        <v>7219</v>
      </c>
      <c r="H3" s="703" t="s">
        <v>7220</v>
      </c>
      <c r="I3" s="704" t="s">
        <v>7221</v>
      </c>
      <c r="J3" s="705" t="s">
        <v>7222</v>
      </c>
      <c r="K3" s="89" t="s">
        <v>2886</v>
      </c>
      <c r="L3" s="706" t="s">
        <v>7223</v>
      </c>
      <c r="M3" s="707" t="s">
        <v>7224</v>
      </c>
      <c r="N3" s="708" t="s">
        <v>7225</v>
      </c>
      <c r="O3" s="77" t="s">
        <v>10784</v>
      </c>
      <c r="P3" s="709" t="s">
        <v>7229</v>
      </c>
      <c r="Q3" s="710" t="s">
        <v>7230</v>
      </c>
    </row>
    <row r="4" spans="1:17" s="711" customFormat="1" ht="13.5" customHeight="1" thickBot="1" x14ac:dyDescent="0.25">
      <c r="A4" s="945" t="s">
        <v>0</v>
      </c>
      <c r="B4" s="946" t="s">
        <v>0</v>
      </c>
      <c r="C4" s="714" t="s">
        <v>0</v>
      </c>
      <c r="D4" s="715"/>
      <c r="E4" s="716"/>
      <c r="F4" s="717" t="s">
        <v>0</v>
      </c>
      <c r="G4" s="718" t="s">
        <v>0</v>
      </c>
      <c r="H4" s="718" t="s">
        <v>0</v>
      </c>
      <c r="I4" s="953" t="s">
        <v>0</v>
      </c>
      <c r="J4" s="717" t="s">
        <v>0</v>
      </c>
      <c r="K4" s="1965" t="s">
        <v>0</v>
      </c>
      <c r="L4" s="721" t="s">
        <v>0</v>
      </c>
      <c r="M4" s="721" t="s">
        <v>0</v>
      </c>
      <c r="N4" s="608" t="s">
        <v>0</v>
      </c>
      <c r="O4" s="609" t="s">
        <v>0</v>
      </c>
      <c r="P4" s="722"/>
      <c r="Q4" s="723"/>
    </row>
    <row r="5" spans="1:17" s="798" customFormat="1" x14ac:dyDescent="0.25">
      <c r="A5" s="947"/>
      <c r="B5" s="948"/>
      <c r="C5" s="740"/>
      <c r="D5" s="790"/>
      <c r="E5" s="791" t="s">
        <v>2845</v>
      </c>
      <c r="F5" s="740"/>
      <c r="G5" s="739"/>
      <c r="H5" s="743"/>
      <c r="I5" s="792"/>
      <c r="J5" s="793"/>
      <c r="K5" s="1981"/>
      <c r="L5" s="951"/>
      <c r="M5" s="951"/>
      <c r="N5" s="795"/>
      <c r="O5" s="950"/>
      <c r="P5" s="796"/>
      <c r="Q5" s="797"/>
    </row>
    <row r="6" spans="1:17" s="798" customFormat="1" x14ac:dyDescent="0.25">
      <c r="A6" s="738">
        <v>-300</v>
      </c>
      <c r="B6" s="739">
        <v>0</v>
      </c>
      <c r="C6" s="740">
        <v>0</v>
      </c>
      <c r="D6" s="789">
        <v>420049368</v>
      </c>
      <c r="E6" s="895" t="s">
        <v>7357</v>
      </c>
      <c r="F6" s="740">
        <v>-300</v>
      </c>
      <c r="G6" s="739">
        <v>0</v>
      </c>
      <c r="H6" s="743">
        <v>300</v>
      </c>
      <c r="I6" s="744">
        <v>0</v>
      </c>
      <c r="J6" s="793">
        <v>-300</v>
      </c>
      <c r="K6" s="1968">
        <v>-300</v>
      </c>
      <c r="L6" s="794"/>
      <c r="M6" s="794"/>
      <c r="N6" s="795"/>
      <c r="O6" s="793">
        <v>-300</v>
      </c>
      <c r="P6" s="796"/>
      <c r="Q6" s="797"/>
    </row>
    <row r="7" spans="1:17" s="798" customFormat="1" x14ac:dyDescent="0.25">
      <c r="A7" s="738">
        <v>0</v>
      </c>
      <c r="B7" s="739">
        <v>0</v>
      </c>
      <c r="C7" s="740">
        <v>0</v>
      </c>
      <c r="D7" s="789">
        <v>420049399</v>
      </c>
      <c r="E7" s="895" t="s">
        <v>7358</v>
      </c>
      <c r="F7" s="740">
        <v>0</v>
      </c>
      <c r="G7" s="739">
        <v>0</v>
      </c>
      <c r="H7" s="743">
        <v>0</v>
      </c>
      <c r="I7" s="744">
        <v>0</v>
      </c>
      <c r="J7" s="793">
        <v>0</v>
      </c>
      <c r="K7" s="1968">
        <v>0</v>
      </c>
      <c r="L7" s="794"/>
      <c r="M7" s="794"/>
      <c r="N7" s="795"/>
      <c r="O7" s="793">
        <v>0</v>
      </c>
      <c r="P7" s="796"/>
      <c r="Q7" s="797"/>
    </row>
    <row r="8" spans="1:17" s="798" customFormat="1" x14ac:dyDescent="0.25">
      <c r="A8" s="738">
        <v>-2100</v>
      </c>
      <c r="B8" s="739">
        <v>0</v>
      </c>
      <c r="C8" s="740">
        <v>-1676</v>
      </c>
      <c r="D8" s="789">
        <v>420049402</v>
      </c>
      <c r="E8" s="895" t="s">
        <v>7359</v>
      </c>
      <c r="F8" s="740">
        <v>-2100</v>
      </c>
      <c r="G8" s="739">
        <v>-1676</v>
      </c>
      <c r="H8" s="743">
        <v>424</v>
      </c>
      <c r="I8" s="744">
        <v>0</v>
      </c>
      <c r="J8" s="793">
        <v>-2100</v>
      </c>
      <c r="K8" s="1968">
        <v>-2100</v>
      </c>
      <c r="L8" s="794"/>
      <c r="M8" s="794"/>
      <c r="N8" s="795"/>
      <c r="O8" s="793">
        <v>-2100</v>
      </c>
      <c r="P8" s="796"/>
      <c r="Q8" s="797"/>
    </row>
    <row r="9" spans="1:17" s="798" customFormat="1" x14ac:dyDescent="0.25">
      <c r="A9" s="738">
        <v>-400</v>
      </c>
      <c r="B9" s="739">
        <v>0</v>
      </c>
      <c r="C9" s="740">
        <v>0</v>
      </c>
      <c r="D9" s="789">
        <v>420049406</v>
      </c>
      <c r="E9" s="895" t="s">
        <v>7360</v>
      </c>
      <c r="F9" s="740">
        <v>-400</v>
      </c>
      <c r="G9" s="739">
        <v>0</v>
      </c>
      <c r="H9" s="743">
        <v>400</v>
      </c>
      <c r="I9" s="744">
        <v>0</v>
      </c>
      <c r="J9" s="793">
        <v>-400</v>
      </c>
      <c r="K9" s="1968">
        <v>-400</v>
      </c>
      <c r="L9" s="794"/>
      <c r="M9" s="794"/>
      <c r="N9" s="795"/>
      <c r="O9" s="793">
        <v>-400</v>
      </c>
      <c r="P9" s="796"/>
      <c r="Q9" s="797"/>
    </row>
    <row r="10" spans="1:17" s="798" customFormat="1" x14ac:dyDescent="0.25">
      <c r="A10" s="738">
        <v>-400</v>
      </c>
      <c r="B10" s="739">
        <v>0</v>
      </c>
      <c r="C10" s="740">
        <v>0</v>
      </c>
      <c r="D10" s="789">
        <v>420049416</v>
      </c>
      <c r="E10" s="895" t="s">
        <v>7361</v>
      </c>
      <c r="F10" s="740">
        <v>-400</v>
      </c>
      <c r="G10" s="739">
        <v>0</v>
      </c>
      <c r="H10" s="743">
        <v>400</v>
      </c>
      <c r="I10" s="744">
        <v>0</v>
      </c>
      <c r="J10" s="793">
        <v>-400</v>
      </c>
      <c r="K10" s="1968">
        <v>-400</v>
      </c>
      <c r="L10" s="794"/>
      <c r="M10" s="794"/>
      <c r="N10" s="795"/>
      <c r="O10" s="793">
        <v>-400</v>
      </c>
      <c r="P10" s="796"/>
      <c r="Q10" s="797"/>
    </row>
    <row r="11" spans="1:17" s="798" customFormat="1" x14ac:dyDescent="0.25">
      <c r="A11" s="738">
        <v>-200</v>
      </c>
      <c r="B11" s="739">
        <v>0</v>
      </c>
      <c r="C11" s="740">
        <v>-300</v>
      </c>
      <c r="D11" s="789">
        <v>420049420</v>
      </c>
      <c r="E11" s="895" t="s">
        <v>7362</v>
      </c>
      <c r="F11" s="740">
        <v>-200</v>
      </c>
      <c r="G11" s="739">
        <v>0</v>
      </c>
      <c r="H11" s="743">
        <v>200</v>
      </c>
      <c r="I11" s="744">
        <v>0</v>
      </c>
      <c r="J11" s="793">
        <v>-200</v>
      </c>
      <c r="K11" s="1968">
        <v>-200</v>
      </c>
      <c r="L11" s="794"/>
      <c r="M11" s="794"/>
      <c r="N11" s="795"/>
      <c r="O11" s="793">
        <v>-200</v>
      </c>
      <c r="P11" s="796"/>
      <c r="Q11" s="797"/>
    </row>
    <row r="12" spans="1:17" s="798" customFormat="1" x14ac:dyDescent="0.25">
      <c r="A12" s="738">
        <v>0</v>
      </c>
      <c r="B12" s="739">
        <v>0</v>
      </c>
      <c r="C12" s="740">
        <v>-50</v>
      </c>
      <c r="D12" s="789">
        <v>420049421</v>
      </c>
      <c r="E12" s="895" t="s">
        <v>7363</v>
      </c>
      <c r="F12" s="740">
        <v>0</v>
      </c>
      <c r="G12" s="739">
        <v>0</v>
      </c>
      <c r="H12" s="743">
        <v>0</v>
      </c>
      <c r="I12" s="744">
        <v>0</v>
      </c>
      <c r="J12" s="793">
        <v>0</v>
      </c>
      <c r="K12" s="1968">
        <v>0</v>
      </c>
      <c r="L12" s="794"/>
      <c r="M12" s="794"/>
      <c r="N12" s="795"/>
      <c r="O12" s="793">
        <v>0</v>
      </c>
      <c r="P12" s="796"/>
      <c r="Q12" s="797"/>
    </row>
    <row r="13" spans="1:17" s="798" customFormat="1" x14ac:dyDescent="0.25">
      <c r="A13" s="738">
        <v>0</v>
      </c>
      <c r="B13" s="739">
        <v>0</v>
      </c>
      <c r="C13" s="740">
        <v>-50</v>
      </c>
      <c r="D13" s="789">
        <v>420049423</v>
      </c>
      <c r="E13" s="895" t="s">
        <v>7364</v>
      </c>
      <c r="F13" s="740">
        <v>0</v>
      </c>
      <c r="G13" s="739">
        <v>0</v>
      </c>
      <c r="H13" s="743">
        <v>0</v>
      </c>
      <c r="I13" s="744">
        <v>0</v>
      </c>
      <c r="J13" s="793">
        <v>0</v>
      </c>
      <c r="K13" s="1968">
        <v>0</v>
      </c>
      <c r="L13" s="794"/>
      <c r="M13" s="794"/>
      <c r="N13" s="795"/>
      <c r="O13" s="793">
        <v>0</v>
      </c>
      <c r="P13" s="796"/>
      <c r="Q13" s="797"/>
    </row>
    <row r="14" spans="1:17" s="798" customFormat="1" x14ac:dyDescent="0.25">
      <c r="A14" s="738">
        <v>-1100</v>
      </c>
      <c r="B14" s="739">
        <v>0</v>
      </c>
      <c r="C14" s="740">
        <v>-100</v>
      </c>
      <c r="D14" s="789">
        <v>420049430</v>
      </c>
      <c r="E14" s="895" t="s">
        <v>7365</v>
      </c>
      <c r="F14" s="740">
        <v>-1100</v>
      </c>
      <c r="G14" s="739">
        <v>0</v>
      </c>
      <c r="H14" s="743">
        <v>1100</v>
      </c>
      <c r="I14" s="744">
        <v>0</v>
      </c>
      <c r="J14" s="793">
        <v>-1100</v>
      </c>
      <c r="K14" s="1968">
        <v>-1100</v>
      </c>
      <c r="L14" s="794"/>
      <c r="M14" s="794"/>
      <c r="N14" s="795"/>
      <c r="O14" s="793">
        <v>-1100</v>
      </c>
      <c r="P14" s="796"/>
      <c r="Q14" s="797"/>
    </row>
    <row r="15" spans="1:17" s="798" customFormat="1" x14ac:dyDescent="0.25">
      <c r="A15" s="738">
        <v>-100</v>
      </c>
      <c r="B15" s="739">
        <v>0</v>
      </c>
      <c r="C15" s="740">
        <v>-50</v>
      </c>
      <c r="D15" s="789">
        <v>420049431</v>
      </c>
      <c r="E15" s="895" t="s">
        <v>7366</v>
      </c>
      <c r="F15" s="740">
        <v>-100</v>
      </c>
      <c r="G15" s="739">
        <v>0</v>
      </c>
      <c r="H15" s="743">
        <v>100</v>
      </c>
      <c r="I15" s="744">
        <v>0</v>
      </c>
      <c r="J15" s="793">
        <v>-100</v>
      </c>
      <c r="K15" s="1968">
        <v>-100</v>
      </c>
      <c r="L15" s="794"/>
      <c r="M15" s="794"/>
      <c r="N15" s="795"/>
      <c r="O15" s="793">
        <v>-100</v>
      </c>
      <c r="P15" s="796"/>
      <c r="Q15" s="797"/>
    </row>
    <row r="16" spans="1:17" s="798" customFormat="1" x14ac:dyDescent="0.25">
      <c r="A16" s="738">
        <v>0</v>
      </c>
      <c r="B16" s="739">
        <v>0</v>
      </c>
      <c r="C16" s="740">
        <v>-100</v>
      </c>
      <c r="D16" s="789">
        <v>420049432</v>
      </c>
      <c r="E16" s="895" t="s">
        <v>7367</v>
      </c>
      <c r="F16" s="740">
        <v>0</v>
      </c>
      <c r="G16" s="739">
        <v>0</v>
      </c>
      <c r="H16" s="743">
        <v>0</v>
      </c>
      <c r="I16" s="744">
        <v>0</v>
      </c>
      <c r="J16" s="793">
        <v>0</v>
      </c>
      <c r="K16" s="1968">
        <v>0</v>
      </c>
      <c r="L16" s="794"/>
      <c r="M16" s="794"/>
      <c r="N16" s="795"/>
      <c r="O16" s="793">
        <v>0</v>
      </c>
      <c r="P16" s="796"/>
      <c r="Q16" s="797"/>
    </row>
    <row r="17" spans="1:17" s="798" customFormat="1" x14ac:dyDescent="0.25">
      <c r="A17" s="738">
        <v>0</v>
      </c>
      <c r="B17" s="739">
        <v>0</v>
      </c>
      <c r="C17" s="740">
        <v>-100</v>
      </c>
      <c r="D17" s="789">
        <v>420049433</v>
      </c>
      <c r="E17" s="895" t="s">
        <v>7368</v>
      </c>
      <c r="F17" s="740">
        <v>0</v>
      </c>
      <c r="G17" s="739">
        <v>0</v>
      </c>
      <c r="H17" s="743">
        <v>0</v>
      </c>
      <c r="I17" s="744">
        <v>0</v>
      </c>
      <c r="J17" s="793">
        <v>0</v>
      </c>
      <c r="K17" s="1968">
        <v>0</v>
      </c>
      <c r="L17" s="794"/>
      <c r="M17" s="794"/>
      <c r="N17" s="795"/>
      <c r="O17" s="793">
        <v>0</v>
      </c>
      <c r="P17" s="796"/>
      <c r="Q17" s="797"/>
    </row>
    <row r="18" spans="1:17" s="798" customFormat="1" x14ac:dyDescent="0.25">
      <c r="A18" s="800">
        <v>-4600</v>
      </c>
      <c r="B18" s="801">
        <v>0</v>
      </c>
      <c r="C18" s="802">
        <v>-2426</v>
      </c>
      <c r="D18" s="803"/>
      <c r="E18" s="780" t="s">
        <v>7247</v>
      </c>
      <c r="F18" s="804">
        <v>-4600</v>
      </c>
      <c r="G18" s="782">
        <v>-1676</v>
      </c>
      <c r="H18" s="805">
        <v>2924</v>
      </c>
      <c r="I18" s="806">
        <v>0</v>
      </c>
      <c r="J18" s="807">
        <v>-4600</v>
      </c>
      <c r="K18" s="1969">
        <v>-4600</v>
      </c>
      <c r="L18" s="808">
        <v>0</v>
      </c>
      <c r="M18" s="808">
        <v>0</v>
      </c>
      <c r="N18" s="809">
        <v>0</v>
      </c>
      <c r="O18" s="807">
        <v>-4600</v>
      </c>
      <c r="P18" s="810"/>
      <c r="Q18" s="797"/>
    </row>
    <row r="19" spans="1:17" s="798" customFormat="1" x14ac:dyDescent="0.25">
      <c r="A19" s="787"/>
      <c r="B19" s="788"/>
      <c r="C19" s="740"/>
      <c r="D19" s="811"/>
      <c r="E19" s="812"/>
      <c r="F19" s="740"/>
      <c r="G19" s="739"/>
      <c r="H19" s="743"/>
      <c r="I19" s="761"/>
      <c r="J19" s="740"/>
      <c r="K19" s="1967"/>
      <c r="L19" s="745"/>
      <c r="M19" s="745"/>
      <c r="N19" s="744"/>
      <c r="O19" s="740"/>
      <c r="P19" s="746"/>
      <c r="Q19" s="813"/>
    </row>
    <row r="20" spans="1:17" s="798" customFormat="1" x14ac:dyDescent="0.25">
      <c r="A20" s="814">
        <v>-4600</v>
      </c>
      <c r="B20" s="815">
        <v>0</v>
      </c>
      <c r="C20" s="816">
        <v>-2426</v>
      </c>
      <c r="D20" s="817"/>
      <c r="E20" s="818" t="s">
        <v>2845</v>
      </c>
      <c r="F20" s="819">
        <v>-4600</v>
      </c>
      <c r="G20" s="820">
        <v>-1676</v>
      </c>
      <c r="H20" s="821">
        <v>2924</v>
      </c>
      <c r="I20" s="822">
        <v>0</v>
      </c>
      <c r="J20" s="823">
        <v>-4600</v>
      </c>
      <c r="K20" s="1969">
        <v>-4600</v>
      </c>
      <c r="L20" s="824">
        <v>0</v>
      </c>
      <c r="M20" s="824">
        <v>0</v>
      </c>
      <c r="N20" s="825">
        <v>0</v>
      </c>
      <c r="O20" s="823">
        <v>-4600</v>
      </c>
      <c r="P20" s="810"/>
      <c r="Q20" s="797"/>
    </row>
    <row r="21" spans="1:17" s="798" customFormat="1" x14ac:dyDescent="0.25">
      <c r="A21" s="924"/>
      <c r="B21" s="925"/>
      <c r="C21" s="793"/>
      <c r="D21" s="790"/>
      <c r="E21" s="926"/>
      <c r="F21" s="793"/>
      <c r="G21" s="794"/>
      <c r="H21" s="795"/>
      <c r="I21" s="927"/>
      <c r="J21" s="928"/>
      <c r="K21" s="1970"/>
      <c r="L21" s="834"/>
      <c r="M21" s="834"/>
      <c r="N21" s="835"/>
      <c r="O21" s="833"/>
      <c r="P21" s="810"/>
      <c r="Q21" s="797"/>
    </row>
    <row r="22" spans="1:17" s="798" customFormat="1" hidden="1" x14ac:dyDescent="0.25">
      <c r="A22" s="838"/>
      <c r="B22" s="839"/>
      <c r="C22" s="840"/>
      <c r="D22" s="841"/>
      <c r="E22" s="842" t="s">
        <v>3040</v>
      </c>
      <c r="F22" s="840"/>
      <c r="G22" s="843"/>
      <c r="H22" s="844"/>
      <c r="I22" s="897"/>
      <c r="J22" s="898"/>
      <c r="K22" s="1971"/>
      <c r="L22" s="899"/>
      <c r="M22" s="899"/>
      <c r="N22" s="900"/>
      <c r="O22" s="898"/>
      <c r="P22" s="810"/>
      <c r="Q22" s="797"/>
    </row>
    <row r="23" spans="1:17" s="748" customFormat="1" ht="12.75" hidden="1" customHeight="1" x14ac:dyDescent="0.25">
      <c r="A23" s="738">
        <v>0</v>
      </c>
      <c r="B23" s="739">
        <v>0</v>
      </c>
      <c r="C23" s="740">
        <v>0</v>
      </c>
      <c r="D23" s="789">
        <v>420044610</v>
      </c>
      <c r="E23" s="742" t="s">
        <v>7263</v>
      </c>
      <c r="F23" s="740">
        <v>0</v>
      </c>
      <c r="G23" s="739">
        <v>0</v>
      </c>
      <c r="H23" s="743">
        <v>0</v>
      </c>
      <c r="I23" s="744">
        <v>0</v>
      </c>
      <c r="J23" s="740"/>
      <c r="K23" s="1967"/>
      <c r="L23" s="745"/>
      <c r="M23" s="745"/>
      <c r="N23" s="744"/>
      <c r="O23" s="740"/>
      <c r="P23" s="746"/>
      <c r="Q23" s="764"/>
    </row>
    <row r="24" spans="1:17" s="748" customFormat="1" ht="12.75" hidden="1" customHeight="1" x14ac:dyDescent="0.25">
      <c r="A24" s="738">
        <v>0</v>
      </c>
      <c r="B24" s="739">
        <v>0</v>
      </c>
      <c r="C24" s="740">
        <v>0</v>
      </c>
      <c r="D24" s="789">
        <v>420044611</v>
      </c>
      <c r="E24" s="742" t="s">
        <v>7264</v>
      </c>
      <c r="F24" s="740">
        <v>0</v>
      </c>
      <c r="G24" s="739">
        <v>0</v>
      </c>
      <c r="H24" s="743">
        <v>0</v>
      </c>
      <c r="I24" s="744">
        <v>0</v>
      </c>
      <c r="J24" s="740"/>
      <c r="K24" s="1967"/>
      <c r="L24" s="745"/>
      <c r="M24" s="745"/>
      <c r="N24" s="744"/>
      <c r="O24" s="740"/>
      <c r="P24" s="746"/>
      <c r="Q24" s="764"/>
    </row>
    <row r="25" spans="1:17" s="798" customFormat="1" hidden="1" x14ac:dyDescent="0.25">
      <c r="A25" s="800">
        <v>0</v>
      </c>
      <c r="B25" s="801">
        <v>0</v>
      </c>
      <c r="C25" s="802">
        <v>0</v>
      </c>
      <c r="D25" s="846"/>
      <c r="E25" s="847" t="s">
        <v>7255</v>
      </c>
      <c r="F25" s="802">
        <v>0</v>
      </c>
      <c r="G25" s="848">
        <v>0</v>
      </c>
      <c r="H25" s="848">
        <v>0</v>
      </c>
      <c r="I25" s="849">
        <v>0</v>
      </c>
      <c r="J25" s="850">
        <v>0</v>
      </c>
      <c r="K25" s="1972">
        <v>0</v>
      </c>
      <c r="L25" s="851">
        <v>0</v>
      </c>
      <c r="M25" s="851">
        <v>0</v>
      </c>
      <c r="N25" s="852">
        <v>0</v>
      </c>
      <c r="O25" s="850">
        <v>0</v>
      </c>
      <c r="P25" s="810"/>
      <c r="Q25" s="797"/>
    </row>
    <row r="26" spans="1:17" x14ac:dyDescent="0.2">
      <c r="A26" s="838"/>
      <c r="B26" s="839"/>
      <c r="C26" s="840"/>
      <c r="D26" s="854"/>
      <c r="E26" s="855"/>
      <c r="F26" s="856"/>
      <c r="G26" s="857"/>
      <c r="I26" s="859"/>
      <c r="J26" s="860"/>
      <c r="K26" s="1973"/>
      <c r="L26" s="861"/>
      <c r="M26" s="861"/>
      <c r="N26" s="862"/>
      <c r="O26" s="860"/>
      <c r="P26" s="810"/>
      <c r="Q26" s="797"/>
    </row>
    <row r="27" spans="1:17" s="798" customFormat="1" ht="13.5" thickBot="1" x14ac:dyDescent="0.3">
      <c r="A27" s="864">
        <v>-4600</v>
      </c>
      <c r="B27" s="865">
        <v>0</v>
      </c>
      <c r="C27" s="866">
        <v>-2426</v>
      </c>
      <c r="D27" s="867"/>
      <c r="E27" s="868" t="s">
        <v>8</v>
      </c>
      <c r="F27" s="869">
        <v>-4600</v>
      </c>
      <c r="G27" s="870">
        <v>-1676</v>
      </c>
      <c r="H27" s="871">
        <v>2924</v>
      </c>
      <c r="I27" s="872">
        <v>0</v>
      </c>
      <c r="J27" s="869">
        <v>-4600</v>
      </c>
      <c r="K27" s="1974">
        <v>-4600</v>
      </c>
      <c r="L27" s="870">
        <v>0</v>
      </c>
      <c r="M27" s="870">
        <v>0</v>
      </c>
      <c r="N27" s="871">
        <v>0</v>
      </c>
      <c r="O27" s="869">
        <v>-4600</v>
      </c>
      <c r="P27" s="873"/>
      <c r="Q27" s="874"/>
    </row>
    <row r="28" spans="1:17" x14ac:dyDescent="0.2">
      <c r="A28" s="875">
        <v>0</v>
      </c>
      <c r="B28" s="875">
        <v>0</v>
      </c>
      <c r="C28" s="863">
        <v>0</v>
      </c>
      <c r="D28" s="876"/>
      <c r="F28" s="687">
        <v>0</v>
      </c>
      <c r="G28" s="858">
        <v>0</v>
      </c>
      <c r="H28" s="858">
        <v>0</v>
      </c>
      <c r="I28" s="858">
        <v>0</v>
      </c>
      <c r="P28" s="863"/>
    </row>
    <row r="29" spans="1:17" ht="15" x14ac:dyDescent="0.3">
      <c r="D29" s="876"/>
      <c r="G29" s="844"/>
      <c r="H29" s="877"/>
      <c r="I29" s="877"/>
      <c r="J29" s="877"/>
      <c r="K29" s="877"/>
      <c r="L29" s="877"/>
      <c r="M29" s="877"/>
      <c r="N29" s="877"/>
      <c r="O29" s="877"/>
      <c r="P29" s="863"/>
    </row>
    <row r="30" spans="1:17" x14ac:dyDescent="0.2">
      <c r="D30" s="876"/>
    </row>
  </sheetData>
  <mergeCells count="1">
    <mergeCell ref="C1:Q1"/>
  </mergeCells>
  <conditionalFormatting sqref="H6:H17">
    <cfRule type="cellIs" dxfId="44" priority="2" stopIfTrue="1" operator="notBetween">
      <formula>-999</formula>
      <formula>999</formula>
    </cfRule>
  </conditionalFormatting>
  <conditionalFormatting sqref="H23:H24">
    <cfRule type="cellIs" dxfId="43" priority="1" stopIfTrue="1" operator="notBetween">
      <formula>-999</formula>
      <formula>999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scale="56" fitToHeight="0" orientation="landscape" r:id="rId1"/>
  <headerFooter>
    <oddFooter>&amp;C&amp;Z&amp;F\&amp;A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topLeftCell="D1" zoomScale="80" zoomScaleNormal="80" workbookViewId="0">
      <selection activeCell="D53" sqref="A53:XFD57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8" s="687" customFormat="1" ht="19.5" customHeight="1" thickBot="1" x14ac:dyDescent="0.25">
      <c r="A1" s="685"/>
      <c r="B1" s="686"/>
      <c r="C1" s="2007" t="s">
        <v>7228</v>
      </c>
      <c r="D1" s="2008"/>
      <c r="E1" s="2008"/>
      <c r="F1" s="2008"/>
      <c r="G1" s="2008"/>
      <c r="H1" s="2008"/>
      <c r="I1" s="2008"/>
      <c r="J1" s="2008"/>
      <c r="K1" s="2008"/>
      <c r="L1" s="2008"/>
      <c r="M1" s="2008"/>
      <c r="N1" s="2008"/>
      <c r="O1" s="2008"/>
      <c r="P1" s="2008"/>
      <c r="Q1" s="2009"/>
    </row>
    <row r="2" spans="1:18" s="687" customFormat="1" ht="20.100000000000001" customHeight="1" thickBot="1" x14ac:dyDescent="0.3">
      <c r="A2" s="688"/>
      <c r="B2" s="689"/>
      <c r="C2" s="690" t="s">
        <v>22</v>
      </c>
      <c r="D2" s="691">
        <v>42005</v>
      </c>
      <c r="E2" s="692" t="s">
        <v>2964</v>
      </c>
      <c r="F2" s="693"/>
      <c r="G2" s="694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8" s="711" customFormat="1" ht="42" customHeight="1" x14ac:dyDescent="0.2">
      <c r="A3" s="697" t="s">
        <v>7214</v>
      </c>
      <c r="B3" s="698" t="s">
        <v>7215</v>
      </c>
      <c r="C3" s="699" t="s">
        <v>7216</v>
      </c>
      <c r="D3" s="700" t="s">
        <v>6256</v>
      </c>
      <c r="E3" s="701" t="s">
        <v>3020</v>
      </c>
      <c r="F3" s="702" t="s">
        <v>7218</v>
      </c>
      <c r="G3" s="593" t="s">
        <v>7219</v>
      </c>
      <c r="H3" s="703" t="s">
        <v>7220</v>
      </c>
      <c r="I3" s="704" t="s">
        <v>7221</v>
      </c>
      <c r="J3" s="705" t="s">
        <v>7222</v>
      </c>
      <c r="K3" s="89" t="s">
        <v>2886</v>
      </c>
      <c r="L3" s="706" t="s">
        <v>7223</v>
      </c>
      <c r="M3" s="707" t="s">
        <v>7224</v>
      </c>
      <c r="N3" s="708" t="s">
        <v>7225</v>
      </c>
      <c r="O3" s="77" t="s">
        <v>10784</v>
      </c>
      <c r="P3" s="903" t="s">
        <v>7229</v>
      </c>
      <c r="Q3" s="710" t="s">
        <v>7230</v>
      </c>
    </row>
    <row r="4" spans="1:18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904"/>
      <c r="F4" s="720" t="s">
        <v>0</v>
      </c>
      <c r="G4" s="905" t="s">
        <v>0</v>
      </c>
      <c r="H4" s="905" t="s">
        <v>0</v>
      </c>
      <c r="I4" s="719" t="s">
        <v>0</v>
      </c>
      <c r="J4" s="720" t="s">
        <v>0</v>
      </c>
      <c r="K4" s="1965" t="s">
        <v>0</v>
      </c>
      <c r="L4" s="721" t="s">
        <v>0</v>
      </c>
      <c r="M4" s="721" t="s">
        <v>0</v>
      </c>
      <c r="N4" s="608" t="s">
        <v>0</v>
      </c>
      <c r="O4" s="609" t="s">
        <v>0</v>
      </c>
      <c r="P4" s="906"/>
      <c r="Q4" s="723"/>
    </row>
    <row r="5" spans="1:18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730"/>
      <c r="H5" s="731"/>
      <c r="I5" s="732"/>
      <c r="J5" s="729"/>
      <c r="K5" s="1966"/>
      <c r="L5" s="733"/>
      <c r="M5" s="733"/>
      <c r="N5" s="734"/>
      <c r="O5" s="726"/>
      <c r="P5" s="735"/>
      <c r="Q5" s="736"/>
    </row>
    <row r="6" spans="1:18" s="737" customFormat="1" ht="12.75" customHeight="1" x14ac:dyDescent="0.2">
      <c r="A6" s="738">
        <v>0</v>
      </c>
      <c r="B6" s="739">
        <v>0</v>
      </c>
      <c r="C6" s="740">
        <v>32473.05</v>
      </c>
      <c r="D6" s="741">
        <v>420050100</v>
      </c>
      <c r="E6" s="742" t="s">
        <v>2</v>
      </c>
      <c r="F6" s="740">
        <v>63800</v>
      </c>
      <c r="G6" s="739">
        <v>31460.5</v>
      </c>
      <c r="H6" s="743">
        <v>-32339.5</v>
      </c>
      <c r="I6" s="744">
        <v>-800</v>
      </c>
      <c r="J6" s="740">
        <v>63000</v>
      </c>
      <c r="K6" s="1967">
        <v>63800</v>
      </c>
      <c r="L6" s="745"/>
      <c r="M6" s="745"/>
      <c r="N6" s="744"/>
      <c r="O6" s="740">
        <v>63800</v>
      </c>
      <c r="P6" s="746"/>
      <c r="Q6" s="918"/>
    </row>
    <row r="7" spans="1:18" s="737" customFormat="1" ht="12.75" customHeight="1" x14ac:dyDescent="0.25">
      <c r="A7" s="738">
        <v>0</v>
      </c>
      <c r="B7" s="739">
        <v>0</v>
      </c>
      <c r="C7" s="740">
        <v>0</v>
      </c>
      <c r="D7" s="762">
        <v>420050150</v>
      </c>
      <c r="E7" s="742" t="s">
        <v>2846</v>
      </c>
      <c r="F7" s="740">
        <v>0</v>
      </c>
      <c r="G7" s="739">
        <v>0</v>
      </c>
      <c r="H7" s="743">
        <v>0</v>
      </c>
      <c r="I7" s="744">
        <v>0</v>
      </c>
      <c r="J7" s="740">
        <v>0</v>
      </c>
      <c r="K7" s="1967">
        <v>0</v>
      </c>
      <c r="L7" s="745"/>
      <c r="M7" s="745"/>
      <c r="N7" s="744"/>
      <c r="O7" s="740">
        <v>0</v>
      </c>
      <c r="P7" s="746"/>
      <c r="Q7" s="918"/>
    </row>
    <row r="8" spans="1:18" s="748" customFormat="1" x14ac:dyDescent="0.2">
      <c r="A8" s="738">
        <v>0</v>
      </c>
      <c r="B8" s="739">
        <v>0</v>
      </c>
      <c r="C8" s="740">
        <v>0</v>
      </c>
      <c r="D8" s="741">
        <v>420050200</v>
      </c>
      <c r="E8" s="742" t="s">
        <v>2847</v>
      </c>
      <c r="F8" s="740">
        <v>0</v>
      </c>
      <c r="G8" s="739">
        <v>0</v>
      </c>
      <c r="H8" s="743">
        <v>0</v>
      </c>
      <c r="I8" s="744">
        <v>0</v>
      </c>
      <c r="J8" s="740">
        <v>0</v>
      </c>
      <c r="K8" s="1967">
        <v>0</v>
      </c>
      <c r="L8" s="745"/>
      <c r="M8" s="745"/>
      <c r="N8" s="744"/>
      <c r="O8" s="740">
        <v>0</v>
      </c>
      <c r="P8" s="746"/>
      <c r="Q8" s="747"/>
    </row>
    <row r="9" spans="1:18" s="737" customFormat="1" ht="12.75" customHeight="1" x14ac:dyDescent="0.25">
      <c r="A9" s="800">
        <v>0</v>
      </c>
      <c r="B9" s="801">
        <v>0</v>
      </c>
      <c r="C9" s="802">
        <v>32473.05</v>
      </c>
      <c r="D9" s="846"/>
      <c r="E9" s="753" t="s">
        <v>7231</v>
      </c>
      <c r="F9" s="804">
        <v>63800</v>
      </c>
      <c r="G9" s="782">
        <v>31460.5</v>
      </c>
      <c r="H9" s="782">
        <v>-32339.5</v>
      </c>
      <c r="I9" s="806">
        <v>-800</v>
      </c>
      <c r="J9" s="807">
        <v>63000</v>
      </c>
      <c r="K9" s="1969">
        <v>63800</v>
      </c>
      <c r="L9" s="808">
        <v>0</v>
      </c>
      <c r="M9" s="808">
        <v>0</v>
      </c>
      <c r="N9" s="809">
        <v>0</v>
      </c>
      <c r="O9" s="807">
        <v>63800</v>
      </c>
      <c r="P9" s="810"/>
      <c r="Q9" s="736"/>
    </row>
    <row r="10" spans="1:18" s="737" customFormat="1" ht="12.75" customHeight="1" x14ac:dyDescent="0.25">
      <c r="A10" s="919"/>
      <c r="B10" s="920"/>
      <c r="C10" s="729"/>
      <c r="D10" s="766"/>
      <c r="E10" s="767"/>
      <c r="F10" s="729"/>
      <c r="G10" s="730"/>
      <c r="H10" s="731"/>
      <c r="I10" s="768"/>
      <c r="J10" s="729"/>
      <c r="K10" s="1978"/>
      <c r="L10" s="730"/>
      <c r="M10" s="730"/>
      <c r="N10" s="734"/>
      <c r="O10" s="729"/>
      <c r="P10" s="735"/>
      <c r="Q10" s="736"/>
    </row>
    <row r="11" spans="1:18" s="748" customFormat="1" x14ac:dyDescent="0.2">
      <c r="A11" s="738">
        <v>0</v>
      </c>
      <c r="B11" s="739">
        <v>0</v>
      </c>
      <c r="C11" s="740">
        <v>720.11</v>
      </c>
      <c r="D11" s="741">
        <v>420050101</v>
      </c>
      <c r="E11" s="742" t="s">
        <v>7232</v>
      </c>
      <c r="F11" s="740">
        <v>0</v>
      </c>
      <c r="G11" s="739">
        <v>0</v>
      </c>
      <c r="H11" s="743">
        <v>0</v>
      </c>
      <c r="I11" s="744">
        <v>0</v>
      </c>
      <c r="J11" s="740">
        <v>0</v>
      </c>
      <c r="K11" s="1967">
        <v>0</v>
      </c>
      <c r="L11" s="745"/>
      <c r="M11" s="745"/>
      <c r="N11" s="744"/>
      <c r="O11" s="740">
        <v>0</v>
      </c>
      <c r="P11" s="746"/>
      <c r="Q11" s="747"/>
    </row>
    <row r="12" spans="1:18" s="748" customFormat="1" x14ac:dyDescent="0.2">
      <c r="A12" s="738">
        <v>0</v>
      </c>
      <c r="B12" s="739">
        <v>0</v>
      </c>
      <c r="C12" s="740">
        <v>0</v>
      </c>
      <c r="D12" s="741">
        <v>420050102</v>
      </c>
      <c r="E12" s="742" t="s">
        <v>3042</v>
      </c>
      <c r="F12" s="740">
        <v>0</v>
      </c>
      <c r="G12" s="739">
        <v>0</v>
      </c>
      <c r="H12" s="743">
        <v>0</v>
      </c>
      <c r="I12" s="744">
        <v>0</v>
      </c>
      <c r="J12" s="740">
        <v>0</v>
      </c>
      <c r="K12" s="1967">
        <v>0</v>
      </c>
      <c r="L12" s="745"/>
      <c r="M12" s="745"/>
      <c r="N12" s="744"/>
      <c r="O12" s="740">
        <v>0</v>
      </c>
      <c r="P12" s="746"/>
      <c r="Q12" s="747"/>
    </row>
    <row r="13" spans="1:18" s="748" customFormat="1" x14ac:dyDescent="0.2">
      <c r="A13" s="738">
        <v>0</v>
      </c>
      <c r="B13" s="739">
        <v>0</v>
      </c>
      <c r="C13" s="740">
        <v>2796.63</v>
      </c>
      <c r="D13" s="741">
        <v>420050120</v>
      </c>
      <c r="E13" s="742" t="s">
        <v>7233</v>
      </c>
      <c r="F13" s="740">
        <v>0</v>
      </c>
      <c r="G13" s="739">
        <v>0</v>
      </c>
      <c r="H13" s="743">
        <v>0</v>
      </c>
      <c r="I13" s="744">
        <v>0</v>
      </c>
      <c r="J13" s="740">
        <v>0</v>
      </c>
      <c r="K13" s="1967">
        <v>0</v>
      </c>
      <c r="L13" s="745"/>
      <c r="M13" s="745"/>
      <c r="N13" s="744"/>
      <c r="O13" s="740">
        <v>0</v>
      </c>
      <c r="P13" s="746"/>
      <c r="Q13" s="747"/>
    </row>
    <row r="14" spans="1:18" s="760" customFormat="1" x14ac:dyDescent="0.25">
      <c r="A14" s="954">
        <v>0</v>
      </c>
      <c r="B14" s="955">
        <v>0</v>
      </c>
      <c r="C14" s="753">
        <v>35989.789999999994</v>
      </c>
      <c r="D14" s="752"/>
      <c r="E14" s="753" t="s">
        <v>7234</v>
      </c>
      <c r="F14" s="751">
        <v>63800</v>
      </c>
      <c r="G14" s="754">
        <v>31460.5</v>
      </c>
      <c r="H14" s="754">
        <v>-32339.5</v>
      </c>
      <c r="I14" s="755">
        <v>-800</v>
      </c>
      <c r="J14" s="751">
        <v>63000</v>
      </c>
      <c r="K14" s="1977">
        <v>63800</v>
      </c>
      <c r="L14" s="754">
        <v>0</v>
      </c>
      <c r="M14" s="754">
        <v>0</v>
      </c>
      <c r="N14" s="756">
        <v>0</v>
      </c>
      <c r="O14" s="751">
        <v>63800</v>
      </c>
      <c r="P14" s="757"/>
      <c r="Q14" s="758"/>
      <c r="R14" s="759"/>
    </row>
    <row r="15" spans="1:18" s="748" customFormat="1" x14ac:dyDescent="0.2">
      <c r="A15" s="738"/>
      <c r="B15" s="739"/>
      <c r="C15" s="740"/>
      <c r="D15" s="741"/>
      <c r="E15" s="742"/>
      <c r="F15" s="740"/>
      <c r="G15" s="739"/>
      <c r="H15" s="743"/>
      <c r="I15" s="761"/>
      <c r="J15" s="740"/>
      <c r="K15" s="1967"/>
      <c r="L15" s="745"/>
      <c r="M15" s="745"/>
      <c r="N15" s="744"/>
      <c r="O15" s="740"/>
      <c r="P15" s="746"/>
      <c r="Q15" s="747"/>
    </row>
    <row r="16" spans="1:18" s="748" customFormat="1" x14ac:dyDescent="0.2">
      <c r="A16" s="738"/>
      <c r="B16" s="739"/>
      <c r="C16" s="740"/>
      <c r="D16" s="741"/>
      <c r="E16" s="742"/>
      <c r="F16" s="740"/>
      <c r="G16" s="739"/>
      <c r="H16" s="743"/>
      <c r="I16" s="761"/>
      <c r="J16" s="740"/>
      <c r="K16" s="1967"/>
      <c r="L16" s="745"/>
      <c r="M16" s="745"/>
      <c r="N16" s="744"/>
      <c r="O16" s="740"/>
      <c r="P16" s="746"/>
      <c r="Q16" s="747"/>
    </row>
    <row r="17" spans="1:17" s="748" customFormat="1" x14ac:dyDescent="0.25">
      <c r="A17" s="738">
        <v>0</v>
      </c>
      <c r="B17" s="739">
        <v>0</v>
      </c>
      <c r="C17" s="740">
        <v>0</v>
      </c>
      <c r="D17" s="762">
        <v>420050930</v>
      </c>
      <c r="E17" s="742" t="s">
        <v>6212</v>
      </c>
      <c r="F17" s="740">
        <v>1000</v>
      </c>
      <c r="G17" s="739">
        <v>0</v>
      </c>
      <c r="H17" s="743">
        <v>-1000</v>
      </c>
      <c r="I17" s="744">
        <v>0</v>
      </c>
      <c r="J17" s="740">
        <v>1000</v>
      </c>
      <c r="K17" s="1967">
        <v>1000</v>
      </c>
      <c r="L17" s="745"/>
      <c r="M17" s="745"/>
      <c r="N17" s="744"/>
      <c r="O17" s="740">
        <v>1000</v>
      </c>
      <c r="P17" s="746"/>
      <c r="Q17" s="747"/>
    </row>
    <row r="18" spans="1:17" s="748" customFormat="1" x14ac:dyDescent="0.2">
      <c r="A18" s="738">
        <v>0</v>
      </c>
      <c r="B18" s="739">
        <v>0</v>
      </c>
      <c r="C18" s="740">
        <v>14.57</v>
      </c>
      <c r="D18" s="741">
        <v>420052003</v>
      </c>
      <c r="E18" s="742" t="s">
        <v>2853</v>
      </c>
      <c r="F18" s="740">
        <v>0</v>
      </c>
      <c r="G18" s="739">
        <v>0</v>
      </c>
      <c r="H18" s="743">
        <v>0</v>
      </c>
      <c r="I18" s="744">
        <v>0</v>
      </c>
      <c r="J18" s="740">
        <v>0</v>
      </c>
      <c r="K18" s="1967">
        <v>0</v>
      </c>
      <c r="L18" s="745"/>
      <c r="M18" s="745"/>
      <c r="N18" s="744"/>
      <c r="O18" s="740">
        <v>0</v>
      </c>
      <c r="P18" s="746"/>
      <c r="Q18" s="747"/>
    </row>
    <row r="19" spans="1:17" s="748" customFormat="1" x14ac:dyDescent="0.2">
      <c r="A19" s="738">
        <v>0</v>
      </c>
      <c r="B19" s="739">
        <v>0</v>
      </c>
      <c r="C19" s="740">
        <v>1104</v>
      </c>
      <c r="D19" s="921">
        <v>420052423</v>
      </c>
      <c r="E19" s="922" t="s">
        <v>6214</v>
      </c>
      <c r="F19" s="740">
        <v>0</v>
      </c>
      <c r="G19" s="739">
        <v>0</v>
      </c>
      <c r="H19" s="743">
        <v>0</v>
      </c>
      <c r="I19" s="744">
        <v>0</v>
      </c>
      <c r="J19" s="740">
        <v>0</v>
      </c>
      <c r="K19" s="1967">
        <v>0</v>
      </c>
      <c r="L19" s="745"/>
      <c r="M19" s="745"/>
      <c r="N19" s="744"/>
      <c r="O19" s="740">
        <v>0</v>
      </c>
      <c r="P19" s="746"/>
      <c r="Q19" s="747"/>
    </row>
    <row r="20" spans="1:17" s="748" customFormat="1" x14ac:dyDescent="0.2">
      <c r="A20" s="738">
        <v>0</v>
      </c>
      <c r="B20" s="739">
        <v>0</v>
      </c>
      <c r="C20" s="740">
        <v>55.05</v>
      </c>
      <c r="D20" s="921">
        <v>420052500</v>
      </c>
      <c r="E20" s="922" t="s">
        <v>6216</v>
      </c>
      <c r="F20" s="740">
        <v>0</v>
      </c>
      <c r="G20" s="739">
        <v>0</v>
      </c>
      <c r="H20" s="743">
        <v>0</v>
      </c>
      <c r="I20" s="744">
        <v>0</v>
      </c>
      <c r="J20" s="740">
        <v>0</v>
      </c>
      <c r="K20" s="1967">
        <v>0</v>
      </c>
      <c r="L20" s="745"/>
      <c r="M20" s="745"/>
      <c r="N20" s="744"/>
      <c r="O20" s="740">
        <v>0</v>
      </c>
      <c r="P20" s="746"/>
      <c r="Q20" s="747"/>
    </row>
    <row r="21" spans="1:17" s="748" customFormat="1" x14ac:dyDescent="0.2">
      <c r="A21" s="738">
        <v>0</v>
      </c>
      <c r="B21" s="739">
        <v>0</v>
      </c>
      <c r="C21" s="740">
        <v>0</v>
      </c>
      <c r="D21" s="741">
        <v>420052706</v>
      </c>
      <c r="E21" s="742" t="s">
        <v>2738</v>
      </c>
      <c r="F21" s="740">
        <v>0</v>
      </c>
      <c r="G21" s="739">
        <v>0</v>
      </c>
      <c r="H21" s="743">
        <v>0</v>
      </c>
      <c r="I21" s="744">
        <v>0</v>
      </c>
      <c r="J21" s="740">
        <v>0</v>
      </c>
      <c r="K21" s="1967">
        <v>0</v>
      </c>
      <c r="L21" s="745"/>
      <c r="M21" s="745"/>
      <c r="N21" s="744"/>
      <c r="O21" s="740">
        <v>0</v>
      </c>
      <c r="P21" s="746"/>
      <c r="Q21" s="747"/>
    </row>
    <row r="22" spans="1:17" s="748" customFormat="1" x14ac:dyDescent="0.2">
      <c r="A22" s="738">
        <v>0</v>
      </c>
      <c r="B22" s="739">
        <v>0</v>
      </c>
      <c r="C22" s="740">
        <v>9516.6</v>
      </c>
      <c r="D22" s="741">
        <v>420055016</v>
      </c>
      <c r="E22" s="742" t="s">
        <v>7369</v>
      </c>
      <c r="F22" s="740">
        <v>0</v>
      </c>
      <c r="G22" s="739">
        <v>0</v>
      </c>
      <c r="H22" s="743">
        <v>0</v>
      </c>
      <c r="I22" s="744">
        <v>0</v>
      </c>
      <c r="J22" s="740">
        <v>0</v>
      </c>
      <c r="K22" s="1967">
        <v>0</v>
      </c>
      <c r="L22" s="745"/>
      <c r="M22" s="745"/>
      <c r="N22" s="744"/>
      <c r="O22" s="740">
        <v>0</v>
      </c>
      <c r="P22" s="746"/>
      <c r="Q22" s="747"/>
    </row>
    <row r="23" spans="1:17" s="748" customFormat="1" ht="12.75" customHeight="1" x14ac:dyDescent="0.25">
      <c r="A23" s="890">
        <v>0</v>
      </c>
      <c r="B23" s="891">
        <v>0</v>
      </c>
      <c r="C23" s="779">
        <v>10690.220000000001</v>
      </c>
      <c r="D23" s="752"/>
      <c r="E23" s="780" t="s">
        <v>7309</v>
      </c>
      <c r="F23" s="779">
        <v>1000</v>
      </c>
      <c r="G23" s="781">
        <v>0</v>
      </c>
      <c r="H23" s="781">
        <v>-1000</v>
      </c>
      <c r="I23" s="783">
        <v>0</v>
      </c>
      <c r="J23" s="784">
        <v>1000</v>
      </c>
      <c r="K23" s="1969">
        <v>1000</v>
      </c>
      <c r="L23" s="785">
        <v>0</v>
      </c>
      <c r="M23" s="785">
        <v>0</v>
      </c>
      <c r="N23" s="786">
        <v>0</v>
      </c>
      <c r="O23" s="784">
        <v>1000</v>
      </c>
      <c r="P23" s="735"/>
      <c r="Q23" s="764"/>
    </row>
    <row r="24" spans="1:17" s="748" customFormat="1" ht="12.75" customHeight="1" x14ac:dyDescent="0.25">
      <c r="A24" s="787"/>
      <c r="B24" s="788"/>
      <c r="C24" s="740"/>
      <c r="D24" s="789"/>
      <c r="E24" s="742"/>
      <c r="F24" s="740"/>
      <c r="G24" s="739"/>
      <c r="H24" s="745"/>
      <c r="I24" s="772"/>
      <c r="J24" s="773"/>
      <c r="K24" s="1969"/>
      <c r="L24" s="774"/>
      <c r="M24" s="774"/>
      <c r="N24" s="775"/>
      <c r="O24" s="773"/>
      <c r="P24" s="735"/>
      <c r="Q24" s="764"/>
    </row>
    <row r="25" spans="1:17" s="798" customFormat="1" x14ac:dyDescent="0.25">
      <c r="A25" s="800">
        <v>0</v>
      </c>
      <c r="B25" s="801">
        <v>0</v>
      </c>
      <c r="C25" s="802">
        <v>46680.009999999995</v>
      </c>
      <c r="D25" s="846"/>
      <c r="E25" s="780" t="s">
        <v>7242</v>
      </c>
      <c r="F25" s="804">
        <v>64800</v>
      </c>
      <c r="G25" s="782">
        <v>31460.5</v>
      </c>
      <c r="H25" s="782">
        <v>-33339.5</v>
      </c>
      <c r="I25" s="806">
        <v>-800</v>
      </c>
      <c r="J25" s="807">
        <v>64000</v>
      </c>
      <c r="K25" s="1969">
        <v>64800</v>
      </c>
      <c r="L25" s="808">
        <v>0</v>
      </c>
      <c r="M25" s="808">
        <v>0</v>
      </c>
      <c r="N25" s="809">
        <v>0</v>
      </c>
      <c r="O25" s="807">
        <v>64800</v>
      </c>
      <c r="P25" s="810"/>
      <c r="Q25" s="797"/>
    </row>
    <row r="26" spans="1:17" s="798" customFormat="1" x14ac:dyDescent="0.25">
      <c r="A26" s="787"/>
      <c r="B26" s="788"/>
      <c r="C26" s="740"/>
      <c r="D26" s="811"/>
      <c r="E26" s="812"/>
      <c r="F26" s="740"/>
      <c r="G26" s="739"/>
      <c r="H26" s="743"/>
      <c r="I26" s="761"/>
      <c r="J26" s="740"/>
      <c r="K26" s="1967"/>
      <c r="L26" s="745"/>
      <c r="M26" s="745"/>
      <c r="N26" s="744"/>
      <c r="O26" s="740"/>
      <c r="P26" s="746"/>
      <c r="Q26" s="813"/>
    </row>
    <row r="27" spans="1:17" s="798" customFormat="1" x14ac:dyDescent="0.25">
      <c r="A27" s="787"/>
      <c r="B27" s="744"/>
      <c r="C27" s="740"/>
      <c r="D27" s="923"/>
      <c r="E27" s="791" t="s">
        <v>2845</v>
      </c>
      <c r="F27" s="740"/>
      <c r="G27" s="739"/>
      <c r="H27" s="743"/>
      <c r="I27" s="761"/>
      <c r="J27" s="740"/>
      <c r="K27" s="1967"/>
      <c r="L27" s="745"/>
      <c r="M27" s="745"/>
      <c r="N27" s="744"/>
      <c r="O27" s="740"/>
      <c r="P27" s="746"/>
      <c r="Q27" s="747"/>
    </row>
    <row r="28" spans="1:17" s="748" customFormat="1" x14ac:dyDescent="0.2">
      <c r="A28" s="738">
        <v>0</v>
      </c>
      <c r="B28" s="739">
        <v>0</v>
      </c>
      <c r="C28" s="740">
        <v>0</v>
      </c>
      <c r="D28" s="921">
        <v>420059103</v>
      </c>
      <c r="E28" s="922" t="s">
        <v>7370</v>
      </c>
      <c r="F28" s="740">
        <v>0</v>
      </c>
      <c r="G28" s="739">
        <v>0</v>
      </c>
      <c r="H28" s="743">
        <v>0</v>
      </c>
      <c r="I28" s="744">
        <v>0</v>
      </c>
      <c r="J28" s="740">
        <v>0</v>
      </c>
      <c r="K28" s="1967">
        <v>0</v>
      </c>
      <c r="L28" s="745"/>
      <c r="M28" s="745"/>
      <c r="N28" s="744"/>
      <c r="O28" s="740">
        <v>0</v>
      </c>
      <c r="P28" s="746"/>
      <c r="Q28" s="747"/>
    </row>
    <row r="29" spans="1:17" s="748" customFormat="1" x14ac:dyDescent="0.2">
      <c r="A29" s="738">
        <v>0</v>
      </c>
      <c r="B29" s="739">
        <v>0</v>
      </c>
      <c r="C29" s="740">
        <v>-5790.01</v>
      </c>
      <c r="D29" s="921">
        <v>420059441</v>
      </c>
      <c r="E29" s="922" t="s">
        <v>7371</v>
      </c>
      <c r="F29" s="740">
        <v>-550000</v>
      </c>
      <c r="G29" s="739">
        <v>-37775</v>
      </c>
      <c r="H29" s="743">
        <v>512225</v>
      </c>
      <c r="I29" s="744">
        <v>474400</v>
      </c>
      <c r="J29" s="740">
        <v>-75600</v>
      </c>
      <c r="K29" s="1967">
        <v>-550000</v>
      </c>
      <c r="L29" s="745"/>
      <c r="M29" s="745"/>
      <c r="N29" s="744"/>
      <c r="O29" s="740">
        <v>-550000</v>
      </c>
      <c r="P29" s="746"/>
      <c r="Q29" s="747"/>
    </row>
    <row r="30" spans="1:17" s="798" customFormat="1" x14ac:dyDescent="0.25">
      <c r="A30" s="800">
        <v>0</v>
      </c>
      <c r="B30" s="801">
        <v>0</v>
      </c>
      <c r="C30" s="802">
        <v>-5790.01</v>
      </c>
      <c r="D30" s="803"/>
      <c r="E30" s="780" t="s">
        <v>7247</v>
      </c>
      <c r="F30" s="804">
        <v>-550000</v>
      </c>
      <c r="G30" s="782">
        <v>-37775</v>
      </c>
      <c r="H30" s="805">
        <v>512225</v>
      </c>
      <c r="I30" s="806">
        <v>474400</v>
      </c>
      <c r="J30" s="807">
        <v>-75600</v>
      </c>
      <c r="K30" s="1969">
        <v>-550000</v>
      </c>
      <c r="L30" s="808">
        <v>0</v>
      </c>
      <c r="M30" s="808">
        <v>0</v>
      </c>
      <c r="N30" s="809">
        <v>0</v>
      </c>
      <c r="O30" s="807">
        <v>-550000</v>
      </c>
      <c r="P30" s="810"/>
      <c r="Q30" s="764"/>
    </row>
    <row r="31" spans="1:17" s="798" customFormat="1" x14ac:dyDescent="0.25">
      <c r="A31" s="787"/>
      <c r="B31" s="788"/>
      <c r="C31" s="740"/>
      <c r="D31" s="811"/>
      <c r="E31" s="812"/>
      <c r="F31" s="740"/>
      <c r="G31" s="739"/>
      <c r="H31" s="744"/>
      <c r="I31" s="761"/>
      <c r="J31" s="740"/>
      <c r="K31" s="1967"/>
      <c r="L31" s="745"/>
      <c r="M31" s="745"/>
      <c r="N31" s="744"/>
      <c r="O31" s="740"/>
      <c r="P31" s="746"/>
      <c r="Q31" s="764"/>
    </row>
    <row r="32" spans="1:17" s="798" customFormat="1" x14ac:dyDescent="0.25">
      <c r="A32" s="814">
        <v>0</v>
      </c>
      <c r="B32" s="815">
        <v>0</v>
      </c>
      <c r="C32" s="816">
        <v>40889.999999999993</v>
      </c>
      <c r="D32" s="817"/>
      <c r="E32" s="818" t="s">
        <v>7248</v>
      </c>
      <c r="F32" s="819">
        <v>-485200</v>
      </c>
      <c r="G32" s="820">
        <v>-6314.5</v>
      </c>
      <c r="H32" s="821">
        <v>478885.5</v>
      </c>
      <c r="I32" s="822">
        <v>473600</v>
      </c>
      <c r="J32" s="823">
        <v>-11600</v>
      </c>
      <c r="K32" s="1969">
        <v>-485200</v>
      </c>
      <c r="L32" s="824">
        <v>0</v>
      </c>
      <c r="M32" s="824">
        <v>0</v>
      </c>
      <c r="N32" s="825">
        <v>0</v>
      </c>
      <c r="O32" s="823">
        <v>-485200</v>
      </c>
      <c r="P32" s="810"/>
      <c r="Q32" s="797"/>
    </row>
    <row r="33" spans="1:17" s="798" customFormat="1" x14ac:dyDescent="0.25">
      <c r="A33" s="924"/>
      <c r="B33" s="925"/>
      <c r="C33" s="793"/>
      <c r="D33" s="790"/>
      <c r="E33" s="926"/>
      <c r="F33" s="793"/>
      <c r="G33" s="794"/>
      <c r="H33" s="795"/>
      <c r="I33" s="927"/>
      <c r="J33" s="928"/>
      <c r="K33" s="1970"/>
      <c r="L33" s="834"/>
      <c r="M33" s="834"/>
      <c r="N33" s="835"/>
      <c r="O33" s="833"/>
      <c r="P33" s="810"/>
      <c r="Q33" s="797"/>
    </row>
    <row r="34" spans="1:17" s="798" customFormat="1" hidden="1" x14ac:dyDescent="0.25">
      <c r="A34" s="838"/>
      <c r="B34" s="839"/>
      <c r="C34" s="840"/>
      <c r="D34" s="841"/>
      <c r="E34" s="842" t="s">
        <v>3040</v>
      </c>
      <c r="F34" s="840"/>
      <c r="G34" s="843"/>
      <c r="H34" s="844"/>
      <c r="I34" s="897"/>
      <c r="J34" s="898"/>
      <c r="K34" s="1971"/>
      <c r="L34" s="899"/>
      <c r="M34" s="899"/>
      <c r="N34" s="900"/>
      <c r="O34" s="898"/>
      <c r="P34" s="810"/>
      <c r="Q34" s="797"/>
    </row>
    <row r="35" spans="1:17" s="748" customFormat="1" ht="12.75" hidden="1" customHeight="1" x14ac:dyDescent="0.25">
      <c r="A35" s="738">
        <v>0</v>
      </c>
      <c r="B35" s="739">
        <v>0</v>
      </c>
      <c r="C35" s="740">
        <v>0</v>
      </c>
      <c r="D35" s="789">
        <v>420052510</v>
      </c>
      <c r="E35" s="742" t="s">
        <v>2916</v>
      </c>
      <c r="F35" s="740">
        <v>0</v>
      </c>
      <c r="G35" s="739">
        <v>0</v>
      </c>
      <c r="H35" s="743">
        <v>0</v>
      </c>
      <c r="I35" s="744">
        <v>0</v>
      </c>
      <c r="J35" s="740"/>
      <c r="K35" s="1967"/>
      <c r="L35" s="745"/>
      <c r="M35" s="745"/>
      <c r="N35" s="744"/>
      <c r="O35" s="740"/>
      <c r="P35" s="746"/>
      <c r="Q35" s="764"/>
    </row>
    <row r="36" spans="1:17" s="748" customFormat="1" ht="12.75" hidden="1" customHeight="1" x14ac:dyDescent="0.25">
      <c r="A36" s="738">
        <v>0</v>
      </c>
      <c r="B36" s="739">
        <v>0</v>
      </c>
      <c r="C36" s="740">
        <v>0</v>
      </c>
      <c r="D36" s="789">
        <v>420054600</v>
      </c>
      <c r="E36" s="742" t="s">
        <v>7249</v>
      </c>
      <c r="F36" s="740">
        <v>0</v>
      </c>
      <c r="G36" s="739">
        <v>0</v>
      </c>
      <c r="H36" s="743">
        <v>0</v>
      </c>
      <c r="I36" s="744">
        <v>0</v>
      </c>
      <c r="J36" s="740"/>
      <c r="K36" s="1967"/>
      <c r="L36" s="745"/>
      <c r="M36" s="745"/>
      <c r="N36" s="744"/>
      <c r="O36" s="740"/>
      <c r="P36" s="746"/>
      <c r="Q36" s="764"/>
    </row>
    <row r="37" spans="1:17" s="748" customFormat="1" ht="12.75" hidden="1" customHeight="1" x14ac:dyDescent="0.25">
      <c r="A37" s="738">
        <v>0</v>
      </c>
      <c r="B37" s="739">
        <v>0</v>
      </c>
      <c r="C37" s="740">
        <v>0</v>
      </c>
      <c r="D37" s="789">
        <v>420054610</v>
      </c>
      <c r="E37" s="742" t="s">
        <v>7263</v>
      </c>
      <c r="F37" s="740">
        <v>0</v>
      </c>
      <c r="G37" s="739">
        <v>0</v>
      </c>
      <c r="H37" s="743">
        <v>0</v>
      </c>
      <c r="I37" s="744">
        <v>0</v>
      </c>
      <c r="J37" s="740"/>
      <c r="K37" s="1967"/>
      <c r="L37" s="745"/>
      <c r="M37" s="745"/>
      <c r="N37" s="744"/>
      <c r="O37" s="740"/>
      <c r="P37" s="746"/>
      <c r="Q37" s="764"/>
    </row>
    <row r="38" spans="1:17" s="748" customFormat="1" ht="12.75" hidden="1" customHeight="1" x14ac:dyDescent="0.25">
      <c r="A38" s="738">
        <v>0</v>
      </c>
      <c r="B38" s="739">
        <v>0</v>
      </c>
      <c r="C38" s="740">
        <v>0</v>
      </c>
      <c r="D38" s="789">
        <v>420054611</v>
      </c>
      <c r="E38" s="742" t="s">
        <v>7264</v>
      </c>
      <c r="F38" s="740">
        <v>0</v>
      </c>
      <c r="G38" s="739">
        <v>0</v>
      </c>
      <c r="H38" s="743">
        <v>0</v>
      </c>
      <c r="I38" s="744">
        <v>0</v>
      </c>
      <c r="J38" s="740"/>
      <c r="K38" s="1967"/>
      <c r="L38" s="745"/>
      <c r="M38" s="745"/>
      <c r="N38" s="744"/>
      <c r="O38" s="740"/>
      <c r="P38" s="746"/>
      <c r="Q38" s="764"/>
    </row>
    <row r="39" spans="1:17" s="748" customFormat="1" ht="12.75" hidden="1" customHeight="1" x14ac:dyDescent="0.25">
      <c r="A39" s="738">
        <v>0</v>
      </c>
      <c r="B39" s="739">
        <v>0</v>
      </c>
      <c r="C39" s="740">
        <v>0</v>
      </c>
      <c r="D39" s="789">
        <v>420054618</v>
      </c>
      <c r="E39" s="742" t="s">
        <v>7312</v>
      </c>
      <c r="F39" s="740">
        <v>0</v>
      </c>
      <c r="G39" s="739">
        <v>0</v>
      </c>
      <c r="H39" s="743">
        <v>0</v>
      </c>
      <c r="I39" s="744">
        <v>0</v>
      </c>
      <c r="J39" s="740"/>
      <c r="K39" s="1967"/>
      <c r="L39" s="745"/>
      <c r="M39" s="745"/>
      <c r="N39" s="744"/>
      <c r="O39" s="740"/>
      <c r="P39" s="746"/>
      <c r="Q39" s="764"/>
    </row>
    <row r="40" spans="1:17" s="748" customFormat="1" ht="12.75" hidden="1" customHeight="1" x14ac:dyDescent="0.25">
      <c r="A40" s="738">
        <v>0</v>
      </c>
      <c r="B40" s="739">
        <v>0</v>
      </c>
      <c r="C40" s="740">
        <v>0</v>
      </c>
      <c r="D40" s="789">
        <v>420054619</v>
      </c>
      <c r="E40" s="742" t="s">
        <v>7252</v>
      </c>
      <c r="F40" s="740">
        <v>0</v>
      </c>
      <c r="G40" s="739">
        <v>0</v>
      </c>
      <c r="H40" s="743">
        <v>0</v>
      </c>
      <c r="I40" s="744">
        <v>0</v>
      </c>
      <c r="J40" s="740"/>
      <c r="K40" s="1967"/>
      <c r="L40" s="745"/>
      <c r="M40" s="745"/>
      <c r="N40" s="744"/>
      <c r="O40" s="740"/>
      <c r="P40" s="746"/>
      <c r="Q40" s="764"/>
    </row>
    <row r="41" spans="1:17" s="748" customFormat="1" ht="12.75" hidden="1" customHeight="1" x14ac:dyDescent="0.25">
      <c r="A41" s="738">
        <v>0</v>
      </c>
      <c r="B41" s="739">
        <v>0</v>
      </c>
      <c r="C41" s="740">
        <v>0</v>
      </c>
      <c r="D41" s="789">
        <v>420054621</v>
      </c>
      <c r="E41" s="742" t="s">
        <v>3061</v>
      </c>
      <c r="F41" s="740">
        <v>0</v>
      </c>
      <c r="G41" s="739">
        <v>0</v>
      </c>
      <c r="H41" s="743">
        <v>0</v>
      </c>
      <c r="I41" s="744">
        <v>0</v>
      </c>
      <c r="J41" s="740"/>
      <c r="K41" s="1967"/>
      <c r="L41" s="745"/>
      <c r="M41" s="745"/>
      <c r="N41" s="744"/>
      <c r="O41" s="740"/>
      <c r="P41" s="746"/>
      <c r="Q41" s="764"/>
    </row>
    <row r="42" spans="1:17" s="748" customFormat="1" ht="12.75" hidden="1" customHeight="1" x14ac:dyDescent="0.25">
      <c r="A42" s="738">
        <v>0</v>
      </c>
      <c r="B42" s="739">
        <v>0</v>
      </c>
      <c r="C42" s="740">
        <v>0</v>
      </c>
      <c r="D42" s="789">
        <v>420054623</v>
      </c>
      <c r="E42" s="742" t="s">
        <v>7313</v>
      </c>
      <c r="F42" s="740">
        <v>0</v>
      </c>
      <c r="G42" s="739">
        <v>0</v>
      </c>
      <c r="H42" s="743">
        <v>0</v>
      </c>
      <c r="I42" s="744">
        <v>0</v>
      </c>
      <c r="J42" s="740"/>
      <c r="K42" s="1967"/>
      <c r="L42" s="745"/>
      <c r="M42" s="745"/>
      <c r="N42" s="744"/>
      <c r="O42" s="740"/>
      <c r="P42" s="746"/>
      <c r="Q42" s="764"/>
    </row>
    <row r="43" spans="1:17" s="748" customFormat="1" ht="12.75" hidden="1" customHeight="1" x14ac:dyDescent="0.25">
      <c r="A43" s="738">
        <v>0</v>
      </c>
      <c r="B43" s="739">
        <v>0</v>
      </c>
      <c r="C43" s="740">
        <v>0</v>
      </c>
      <c r="D43" s="789">
        <v>420056010</v>
      </c>
      <c r="E43" s="742" t="s">
        <v>7254</v>
      </c>
      <c r="F43" s="740">
        <v>0</v>
      </c>
      <c r="G43" s="739">
        <v>0</v>
      </c>
      <c r="H43" s="743">
        <v>0</v>
      </c>
      <c r="I43" s="744">
        <v>0</v>
      </c>
      <c r="J43" s="740"/>
      <c r="K43" s="1967"/>
      <c r="L43" s="745"/>
      <c r="M43" s="745"/>
      <c r="N43" s="744"/>
      <c r="O43" s="740"/>
      <c r="P43" s="746"/>
      <c r="Q43" s="764"/>
    </row>
    <row r="44" spans="1:17" s="748" customFormat="1" ht="12.75" hidden="1" customHeight="1" x14ac:dyDescent="0.25">
      <c r="A44" s="738">
        <v>0</v>
      </c>
      <c r="B44" s="739">
        <v>0</v>
      </c>
      <c r="C44" s="740">
        <v>0</v>
      </c>
      <c r="D44" s="789">
        <v>420056014</v>
      </c>
      <c r="E44" s="742" t="s">
        <v>7314</v>
      </c>
      <c r="F44" s="740">
        <v>0</v>
      </c>
      <c r="G44" s="739">
        <v>0</v>
      </c>
      <c r="H44" s="743">
        <v>0</v>
      </c>
      <c r="I44" s="744">
        <v>0</v>
      </c>
      <c r="J44" s="740"/>
      <c r="K44" s="1967"/>
      <c r="L44" s="745"/>
      <c r="M44" s="745"/>
      <c r="N44" s="744"/>
      <c r="O44" s="740"/>
      <c r="P44" s="746"/>
      <c r="Q44" s="764"/>
    </row>
    <row r="45" spans="1:17" s="798" customFormat="1" hidden="1" x14ac:dyDescent="0.25">
      <c r="A45" s="800">
        <v>0</v>
      </c>
      <c r="B45" s="801">
        <v>0</v>
      </c>
      <c r="C45" s="802">
        <v>0</v>
      </c>
      <c r="D45" s="846"/>
      <c r="E45" s="847" t="s">
        <v>7255</v>
      </c>
      <c r="F45" s="802">
        <v>0</v>
      </c>
      <c r="G45" s="848">
        <v>0</v>
      </c>
      <c r="H45" s="848">
        <v>0</v>
      </c>
      <c r="I45" s="849">
        <v>0</v>
      </c>
      <c r="J45" s="850">
        <v>0</v>
      </c>
      <c r="K45" s="1972">
        <v>0</v>
      </c>
      <c r="L45" s="851">
        <v>0</v>
      </c>
      <c r="M45" s="851">
        <v>0</v>
      </c>
      <c r="N45" s="852">
        <v>0</v>
      </c>
      <c r="O45" s="850">
        <v>0</v>
      </c>
      <c r="P45" s="810"/>
      <c r="Q45" s="797"/>
    </row>
    <row r="46" spans="1:17" s="798" customFormat="1" hidden="1" x14ac:dyDescent="0.25">
      <c r="A46" s="929"/>
      <c r="B46" s="930"/>
      <c r="C46" s="931"/>
      <c r="D46" s="932"/>
      <c r="E46" s="791"/>
      <c r="F46" s="931"/>
      <c r="G46" s="933"/>
      <c r="H46" s="934"/>
      <c r="I46" s="935"/>
      <c r="J46" s="791"/>
      <c r="K46" s="1980"/>
      <c r="L46" s="936"/>
      <c r="M46" s="936"/>
      <c r="N46" s="934"/>
      <c r="O46" s="791"/>
      <c r="P46" s="757"/>
      <c r="Q46" s="797"/>
    </row>
    <row r="47" spans="1:17" s="798" customFormat="1" hidden="1" x14ac:dyDescent="0.25">
      <c r="A47" s="738">
        <v>0</v>
      </c>
      <c r="B47" s="739">
        <v>0</v>
      </c>
      <c r="C47" s="740">
        <v>0</v>
      </c>
      <c r="D47" s="789">
        <v>420059802</v>
      </c>
      <c r="E47" s="765" t="s">
        <v>7315</v>
      </c>
      <c r="F47" s="740">
        <v>0</v>
      </c>
      <c r="G47" s="739"/>
      <c r="H47" s="743"/>
      <c r="I47" s="744"/>
      <c r="J47" s="740"/>
      <c r="K47" s="1967"/>
      <c r="L47" s="745"/>
      <c r="M47" s="745"/>
      <c r="N47" s="744"/>
      <c r="O47" s="740"/>
      <c r="P47" s="746"/>
      <c r="Q47" s="797"/>
    </row>
    <row r="48" spans="1:17" s="798" customFormat="1" hidden="1" x14ac:dyDescent="0.25">
      <c r="A48" s="937">
        <v>0</v>
      </c>
      <c r="B48" s="938">
        <v>0</v>
      </c>
      <c r="C48" s="939">
        <v>0</v>
      </c>
      <c r="D48" s="940"/>
      <c r="E48" s="753" t="s">
        <v>7316</v>
      </c>
      <c r="F48" s="939">
        <v>0</v>
      </c>
      <c r="G48" s="941">
        <v>0</v>
      </c>
      <c r="H48" s="941">
        <v>0</v>
      </c>
      <c r="I48" s="942">
        <v>0</v>
      </c>
      <c r="J48" s="753">
        <v>0</v>
      </c>
      <c r="K48" s="1980">
        <v>0</v>
      </c>
      <c r="L48" s="941">
        <v>0</v>
      </c>
      <c r="M48" s="941">
        <v>0</v>
      </c>
      <c r="N48" s="943">
        <v>0</v>
      </c>
      <c r="O48" s="753">
        <v>0</v>
      </c>
      <c r="P48" s="757"/>
      <c r="Q48" s="797"/>
    </row>
    <row r="49" spans="1:17" x14ac:dyDescent="0.2">
      <c r="A49" s="838"/>
      <c r="B49" s="839"/>
      <c r="C49" s="840"/>
      <c r="D49" s="854"/>
      <c r="E49" s="855"/>
      <c r="F49" s="856"/>
      <c r="G49" s="857"/>
      <c r="I49" s="859"/>
      <c r="J49" s="860"/>
      <c r="K49" s="1973"/>
      <c r="L49" s="861"/>
      <c r="M49" s="861"/>
      <c r="N49" s="862"/>
      <c r="O49" s="860"/>
      <c r="P49" s="810"/>
      <c r="Q49" s="797"/>
    </row>
    <row r="50" spans="1:17" s="798" customFormat="1" ht="13.5" thickBot="1" x14ac:dyDescent="0.3">
      <c r="A50" s="864">
        <v>0</v>
      </c>
      <c r="B50" s="865">
        <v>0</v>
      </c>
      <c r="C50" s="866">
        <v>40889.999999999993</v>
      </c>
      <c r="D50" s="867"/>
      <c r="E50" s="868" t="s">
        <v>8</v>
      </c>
      <c r="F50" s="869">
        <v>-485200</v>
      </c>
      <c r="G50" s="870">
        <v>-6314.5</v>
      </c>
      <c r="H50" s="871">
        <v>478885.5</v>
      </c>
      <c r="I50" s="872">
        <v>473600</v>
      </c>
      <c r="J50" s="869">
        <v>-11600</v>
      </c>
      <c r="K50" s="1974">
        <v>-485200</v>
      </c>
      <c r="L50" s="870">
        <v>0</v>
      </c>
      <c r="M50" s="870">
        <v>0</v>
      </c>
      <c r="N50" s="871">
        <v>0</v>
      </c>
      <c r="O50" s="869">
        <v>-485200</v>
      </c>
      <c r="P50" s="873"/>
      <c r="Q50" s="874"/>
    </row>
    <row r="51" spans="1:17" x14ac:dyDescent="0.2">
      <c r="A51" s="875">
        <v>0</v>
      </c>
      <c r="B51" s="875">
        <v>0</v>
      </c>
      <c r="C51" s="863">
        <v>0</v>
      </c>
      <c r="D51" s="876"/>
      <c r="F51" s="687">
        <v>0</v>
      </c>
      <c r="G51" s="858">
        <v>0</v>
      </c>
      <c r="H51" s="858">
        <v>0</v>
      </c>
      <c r="I51" s="858">
        <v>0</v>
      </c>
      <c r="P51" s="863"/>
    </row>
    <row r="52" spans="1:17" ht="15" x14ac:dyDescent="0.3">
      <c r="D52" s="876"/>
      <c r="G52" s="844"/>
      <c r="H52" s="877"/>
      <c r="I52" s="877"/>
      <c r="J52" s="877"/>
      <c r="K52" s="877"/>
      <c r="L52" s="877"/>
      <c r="M52" s="877"/>
      <c r="N52" s="877"/>
      <c r="O52" s="877"/>
      <c r="P52" s="863"/>
    </row>
    <row r="53" spans="1:17" x14ac:dyDescent="0.2">
      <c r="D53" s="876"/>
      <c r="G53" s="878"/>
      <c r="H53" s="875"/>
      <c r="I53" s="878"/>
      <c r="J53" s="878"/>
      <c r="K53" s="878"/>
      <c r="L53" s="878"/>
      <c r="M53" s="878"/>
      <c r="N53" s="878"/>
      <c r="O53" s="878"/>
      <c r="P53" s="863"/>
    </row>
    <row r="54" spans="1:17" x14ac:dyDescent="0.2">
      <c r="D54" s="876"/>
    </row>
    <row r="57" spans="1:17" x14ac:dyDescent="0.2">
      <c r="G57" s="944"/>
    </row>
  </sheetData>
  <mergeCells count="1">
    <mergeCell ref="C1:Q1"/>
  </mergeCells>
  <conditionalFormatting sqref="H24 H15:H22">
    <cfRule type="cellIs" dxfId="42" priority="6" stopIfTrue="1" operator="notBetween">
      <formula>-999</formula>
      <formula>999</formula>
    </cfRule>
  </conditionalFormatting>
  <conditionalFormatting sqref="H47">
    <cfRule type="cellIs" dxfId="41" priority="5" stopIfTrue="1" operator="notBetween">
      <formula>-999</formula>
      <formula>999</formula>
    </cfRule>
  </conditionalFormatting>
  <conditionalFormatting sqref="H6:H8">
    <cfRule type="cellIs" dxfId="40" priority="4" stopIfTrue="1" operator="notBetween">
      <formula>-999</formula>
      <formula>999</formula>
    </cfRule>
  </conditionalFormatting>
  <conditionalFormatting sqref="H11:H13">
    <cfRule type="cellIs" dxfId="39" priority="3" stopIfTrue="1" operator="notBetween">
      <formula>-999</formula>
      <formula>999</formula>
    </cfRule>
  </conditionalFormatting>
  <conditionalFormatting sqref="H28:H29">
    <cfRule type="cellIs" dxfId="38" priority="2" stopIfTrue="1" operator="notBetween">
      <formula>-999</formula>
      <formula>999</formula>
    </cfRule>
  </conditionalFormatting>
  <conditionalFormatting sqref="H35:H44">
    <cfRule type="cellIs" dxfId="37" priority="1" stopIfTrue="1" operator="notBetween">
      <formula>-999</formula>
      <formula>999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scale="56" fitToHeight="0" orientation="landscape" r:id="rId1"/>
  <headerFooter>
    <oddFooter>&amp;C&amp;Z&amp;F\&amp;A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P464"/>
  <sheetViews>
    <sheetView zoomScale="85" zoomScaleNormal="85" workbookViewId="0">
      <pane xSplit="2" ySplit="6" topLeftCell="C7" activePane="bottomRight" state="frozen"/>
      <selection activeCell="G7" sqref="G7"/>
      <selection pane="topRight" activeCell="G7" sqref="G7"/>
      <selection pane="bottomLeft" activeCell="G7" sqref="G7"/>
      <selection pane="bottomRight" activeCell="Q2" sqref="Q2"/>
    </sheetView>
  </sheetViews>
  <sheetFormatPr defaultColWidth="9.140625" defaultRowHeight="15" x14ac:dyDescent="0.25"/>
  <cols>
    <col min="1" max="1" width="11.5703125" style="13" customWidth="1"/>
    <col min="2" max="2" width="32" style="37" bestFit="1" customWidth="1"/>
    <col min="3" max="3" width="10" style="41" customWidth="1"/>
    <col min="4" max="5" width="10" style="41" hidden="1" customWidth="1"/>
    <col min="6" max="6" width="10" style="4" customWidth="1"/>
    <col min="7" max="7" width="9.85546875" style="4" hidden="1" customWidth="1"/>
    <col min="8" max="14" width="10" style="4" hidden="1" customWidth="1"/>
    <col min="15" max="15" width="10" style="4" customWidth="1"/>
    <col min="16" max="16" width="40" style="37" customWidth="1"/>
    <col min="17" max="16384" width="9.140625" style="37"/>
  </cols>
  <sheetData>
    <row r="1" spans="1:16" s="41" customFormat="1" x14ac:dyDescent="0.25">
      <c r="A1" s="1992" t="s">
        <v>2892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s="41" customFormat="1" ht="14.45" customHeight="1" x14ac:dyDescent="0.25">
      <c r="A2" s="1991" t="s">
        <v>2769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s="41" customFormat="1" ht="15.75" thickBot="1" x14ac:dyDescent="0.3">
      <c r="A3" s="13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6" s="2" customFormat="1" ht="45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2893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6" s="3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3"/>
    </row>
    <row r="7" spans="1:16" x14ac:dyDescent="0.25">
      <c r="A7" s="20"/>
      <c r="B7" s="129" t="s">
        <v>1</v>
      </c>
      <c r="C7" s="136"/>
      <c r="D7" s="137"/>
      <c r="E7" s="137"/>
      <c r="F7" s="122"/>
      <c r="G7" s="122"/>
      <c r="H7" s="67"/>
      <c r="I7" s="68"/>
      <c r="J7" s="125"/>
      <c r="K7" s="116"/>
      <c r="L7" s="119"/>
      <c r="M7" s="116"/>
      <c r="N7" s="119"/>
      <c r="O7" s="82"/>
      <c r="P7" s="52"/>
    </row>
    <row r="8" spans="1:16" s="41" customFormat="1" x14ac:dyDescent="0.25">
      <c r="A8" s="20"/>
      <c r="B8" s="129"/>
      <c r="C8" s="138"/>
      <c r="D8" s="135"/>
      <c r="E8" s="135"/>
      <c r="F8" s="123"/>
      <c r="G8" s="123"/>
      <c r="H8" s="6"/>
      <c r="I8" s="17"/>
      <c r="J8" s="126"/>
      <c r="K8" s="84"/>
      <c r="L8" s="120"/>
      <c r="M8" s="84"/>
      <c r="N8" s="120"/>
      <c r="O8" s="81"/>
      <c r="P8" s="52"/>
    </row>
    <row r="9" spans="1:16" s="41" customFormat="1" x14ac:dyDescent="0.25">
      <c r="A9" s="20"/>
      <c r="B9" s="129" t="s">
        <v>2771</v>
      </c>
      <c r="C9" s="138"/>
      <c r="D9" s="135"/>
      <c r="E9" s="135"/>
      <c r="F9" s="123"/>
      <c r="G9" s="123"/>
      <c r="H9" s="6"/>
      <c r="I9" s="17"/>
      <c r="J9" s="126"/>
      <c r="K9" s="84"/>
      <c r="L9" s="120"/>
      <c r="M9" s="84"/>
      <c r="N9" s="120"/>
      <c r="O9" s="81"/>
      <c r="P9" s="52"/>
    </row>
    <row r="10" spans="1:16" ht="14.45" customHeight="1" x14ac:dyDescent="0.25">
      <c r="A10" s="21">
        <v>399010100</v>
      </c>
      <c r="B10" s="130" t="s">
        <v>2</v>
      </c>
      <c r="C10" s="140">
        <f>VLOOKUP(A10,'SLTFull Year'!A:D,4,0)</f>
        <v>469100</v>
      </c>
      <c r="D10" s="6"/>
      <c r="E10" s="6"/>
      <c r="F10" s="123">
        <f>VLOOKUP(A10,'SLTFull Year'!A:E,5,0)</f>
        <v>469100</v>
      </c>
      <c r="G10" s="123">
        <f>VLOOKUP(A10,'SLTTo Date'!A:C,3,0)</f>
        <v>175265.74</v>
      </c>
      <c r="H10" s="6">
        <f t="shared" ref="H10" si="0">F10-G10</f>
        <v>293834.26</v>
      </c>
      <c r="I10" s="17">
        <f>343100-F10</f>
        <v>-126000</v>
      </c>
      <c r="J10" s="126">
        <f t="shared" ref="J10:J15" si="1">F10+I10</f>
        <v>343100</v>
      </c>
      <c r="K10" s="84">
        <f>C10</f>
        <v>469100</v>
      </c>
      <c r="L10" s="120"/>
      <c r="M10" s="84">
        <v>150000</v>
      </c>
      <c r="N10" s="120"/>
      <c r="O10" s="81">
        <f t="shared" ref="O10:O15" si="2">SUM(K10:N10)</f>
        <v>619100</v>
      </c>
      <c r="P10" s="57"/>
    </row>
    <row r="11" spans="1:16" ht="14.45" customHeight="1" x14ac:dyDescent="0.25">
      <c r="A11" s="21">
        <v>399010200</v>
      </c>
      <c r="B11" s="130" t="s">
        <v>2730</v>
      </c>
      <c r="C11" s="140">
        <f>VLOOKUP(A11,'SLTFull Year'!A:D,4,0)</f>
        <v>0</v>
      </c>
      <c r="D11" s="6"/>
      <c r="E11" s="6"/>
      <c r="F11" s="123">
        <f>VLOOKUP(A11,'SLTFull Year'!A:E,5,0)</f>
        <v>0</v>
      </c>
      <c r="G11" s="123">
        <f>VLOOKUP(A11,'SLTTo Date'!A:C,3,0)</f>
        <v>-11440</v>
      </c>
      <c r="H11" s="6">
        <f t="shared" ref="H11:H15" si="3">F11-G11</f>
        <v>11440</v>
      </c>
      <c r="I11" s="17"/>
      <c r="J11" s="126">
        <f t="shared" si="1"/>
        <v>0</v>
      </c>
      <c r="K11" s="84">
        <f t="shared" ref="K11:K15" si="4">C11</f>
        <v>0</v>
      </c>
      <c r="L11" s="120"/>
      <c r="M11" s="84"/>
      <c r="N11" s="120"/>
      <c r="O11" s="81">
        <f t="shared" si="2"/>
        <v>0</v>
      </c>
      <c r="P11" s="53"/>
    </row>
    <row r="12" spans="1:16" ht="14.45" customHeight="1" x14ac:dyDescent="0.25">
      <c r="A12" s="21">
        <v>399010800</v>
      </c>
      <c r="B12" s="130" t="s">
        <v>3</v>
      </c>
      <c r="C12" s="140">
        <f>VLOOKUP(A12,'SLTFull Year'!A:D,4,0)</f>
        <v>0</v>
      </c>
      <c r="D12" s="6"/>
      <c r="E12" s="6"/>
      <c r="F12" s="123">
        <f>VLOOKUP(A12,'SLTFull Year'!A:E,5,0)</f>
        <v>0</v>
      </c>
      <c r="G12" s="123">
        <f>VLOOKUP(A12,'SLTTo Date'!A:C,3,0)</f>
        <v>0</v>
      </c>
      <c r="H12" s="6">
        <f t="shared" si="3"/>
        <v>0</v>
      </c>
      <c r="I12" s="17"/>
      <c r="J12" s="126">
        <f t="shared" si="1"/>
        <v>0</v>
      </c>
      <c r="K12" s="84">
        <f t="shared" si="4"/>
        <v>0</v>
      </c>
      <c r="L12" s="120"/>
      <c r="M12" s="84"/>
      <c r="N12" s="120"/>
      <c r="O12" s="81">
        <f t="shared" si="2"/>
        <v>0</v>
      </c>
      <c r="P12" s="53"/>
    </row>
    <row r="13" spans="1:16" ht="14.45" customHeight="1" x14ac:dyDescent="0.25">
      <c r="A13" s="21">
        <v>399010930</v>
      </c>
      <c r="B13" s="130" t="s">
        <v>2731</v>
      </c>
      <c r="C13" s="140">
        <f>VLOOKUP(A13,'SLTFull Year'!A:D,4,0)</f>
        <v>400</v>
      </c>
      <c r="D13" s="6"/>
      <c r="E13" s="6"/>
      <c r="F13" s="123">
        <f>VLOOKUP(A13,'SLTFull Year'!A:E,5,0)</f>
        <v>400</v>
      </c>
      <c r="G13" s="123">
        <f>VLOOKUP(A13,'SLTTo Date'!A:C,3,0)</f>
        <v>0</v>
      </c>
      <c r="H13" s="6">
        <f t="shared" si="3"/>
        <v>400</v>
      </c>
      <c r="I13" s="17"/>
      <c r="J13" s="126">
        <f t="shared" si="1"/>
        <v>400</v>
      </c>
      <c r="K13" s="84">
        <f t="shared" si="4"/>
        <v>400</v>
      </c>
      <c r="L13" s="120"/>
      <c r="M13" s="84"/>
      <c r="N13" s="120"/>
      <c r="O13" s="81">
        <f t="shared" si="2"/>
        <v>400</v>
      </c>
      <c r="P13" s="53"/>
    </row>
    <row r="14" spans="1:16" ht="14.45" customHeight="1" x14ac:dyDescent="0.25">
      <c r="A14" s="21">
        <v>399010975</v>
      </c>
      <c r="B14" s="130" t="s">
        <v>2732</v>
      </c>
      <c r="C14" s="140">
        <f>VLOOKUP(A14,'SLTFull Year'!A:D,4,0)</f>
        <v>400</v>
      </c>
      <c r="D14" s="6"/>
      <c r="E14" s="6"/>
      <c r="F14" s="123">
        <f>VLOOKUP(A14,'SLTFull Year'!A:E,5,0)</f>
        <v>400</v>
      </c>
      <c r="G14" s="123">
        <f>VLOOKUP(A14,'SLTTo Date'!A:C,3,0)</f>
        <v>0</v>
      </c>
      <c r="H14" s="6">
        <f t="shared" si="3"/>
        <v>400</v>
      </c>
      <c r="I14" s="17"/>
      <c r="J14" s="126">
        <f t="shared" si="1"/>
        <v>400</v>
      </c>
      <c r="K14" s="84">
        <f t="shared" si="4"/>
        <v>400</v>
      </c>
      <c r="L14" s="120"/>
      <c r="M14" s="84"/>
      <c r="N14" s="120"/>
      <c r="O14" s="81">
        <f t="shared" si="2"/>
        <v>400</v>
      </c>
      <c r="P14" s="53"/>
    </row>
    <row r="15" spans="1:16" ht="14.45" customHeight="1" x14ac:dyDescent="0.25">
      <c r="A15" s="21">
        <v>399010981</v>
      </c>
      <c r="B15" s="130" t="s">
        <v>4</v>
      </c>
      <c r="C15" s="140">
        <f>VLOOKUP(A15,'SLTFull Year'!A:D,4,0)</f>
        <v>0</v>
      </c>
      <c r="D15" s="6"/>
      <c r="E15" s="6"/>
      <c r="F15" s="123">
        <f>VLOOKUP(A15,'SLTFull Year'!A:E,5,0)</f>
        <v>0</v>
      </c>
      <c r="G15" s="123">
        <f>VLOOKUP(A15,'SLTTo Date'!A:C,3,0)</f>
        <v>0</v>
      </c>
      <c r="H15" s="6">
        <f t="shared" si="3"/>
        <v>0</v>
      </c>
      <c r="I15" s="17"/>
      <c r="J15" s="126">
        <f t="shared" si="1"/>
        <v>0</v>
      </c>
      <c r="K15" s="84">
        <f t="shared" si="4"/>
        <v>0</v>
      </c>
      <c r="L15" s="120"/>
      <c r="M15" s="84"/>
      <c r="N15" s="120"/>
      <c r="O15" s="81">
        <f t="shared" si="2"/>
        <v>0</v>
      </c>
      <c r="P15" s="53"/>
    </row>
    <row r="16" spans="1:16" s="41" customFormat="1" ht="14.45" customHeight="1" x14ac:dyDescent="0.25">
      <c r="A16" s="21"/>
      <c r="B16" s="131" t="s">
        <v>7</v>
      </c>
      <c r="C16" s="227">
        <f t="shared" ref="C16:E16" si="5">SUM(C10:C15)</f>
        <v>469900</v>
      </c>
      <c r="D16" s="7">
        <f t="shared" si="5"/>
        <v>0</v>
      </c>
      <c r="E16" s="7">
        <f t="shared" si="5"/>
        <v>0</v>
      </c>
      <c r="F16" s="142">
        <f>SUM(F10:F15)</f>
        <v>469900</v>
      </c>
      <c r="G16" s="142">
        <f t="shared" ref="G16:O16" si="6">SUM(G10:G15)</f>
        <v>163825.74</v>
      </c>
      <c r="H16" s="7">
        <f t="shared" si="6"/>
        <v>306074.26</v>
      </c>
      <c r="I16" s="18">
        <f t="shared" si="6"/>
        <v>-126000</v>
      </c>
      <c r="J16" s="229">
        <f t="shared" si="6"/>
        <v>343900</v>
      </c>
      <c r="K16" s="63">
        <f t="shared" si="6"/>
        <v>469900</v>
      </c>
      <c r="L16" s="228">
        <f t="shared" si="6"/>
        <v>0</v>
      </c>
      <c r="M16" s="63">
        <f t="shared" si="6"/>
        <v>150000</v>
      </c>
      <c r="N16" s="228">
        <f t="shared" si="6"/>
        <v>0</v>
      </c>
      <c r="O16" s="80">
        <f t="shared" si="6"/>
        <v>619900</v>
      </c>
      <c r="P16" s="53"/>
    </row>
    <row r="17" spans="1:16" s="41" customFormat="1" ht="14.45" customHeight="1" x14ac:dyDescent="0.25">
      <c r="A17" s="21"/>
      <c r="B17" s="130"/>
      <c r="C17" s="140"/>
      <c r="D17" s="6"/>
      <c r="E17" s="6"/>
      <c r="F17" s="123"/>
      <c r="G17" s="123"/>
      <c r="H17" s="6"/>
      <c r="I17" s="17"/>
      <c r="J17" s="126"/>
      <c r="K17" s="84"/>
      <c r="L17" s="120"/>
      <c r="M17" s="84"/>
      <c r="N17" s="120"/>
      <c r="O17" s="81"/>
      <c r="P17" s="53"/>
    </row>
    <row r="18" spans="1:16" s="41" customFormat="1" ht="14.45" customHeight="1" x14ac:dyDescent="0.25">
      <c r="A18" s="21"/>
      <c r="B18" s="131" t="s">
        <v>2744</v>
      </c>
      <c r="C18" s="140"/>
      <c r="D18" s="6"/>
      <c r="E18" s="6"/>
      <c r="F18" s="123"/>
      <c r="G18" s="123"/>
      <c r="H18" s="6"/>
      <c r="I18" s="17"/>
      <c r="J18" s="126"/>
      <c r="K18" s="84"/>
      <c r="L18" s="120"/>
      <c r="M18" s="84"/>
      <c r="N18" s="120"/>
      <c r="O18" s="81"/>
      <c r="P18" s="53"/>
    </row>
    <row r="19" spans="1:16" ht="14.45" customHeight="1" x14ac:dyDescent="0.25">
      <c r="A19" s="21">
        <v>399012000</v>
      </c>
      <c r="B19" s="130" t="s">
        <v>2733</v>
      </c>
      <c r="C19" s="140">
        <f>VLOOKUP(A19,'SLTFull Year'!A:D,4,0)</f>
        <v>300</v>
      </c>
      <c r="D19" s="6"/>
      <c r="E19" s="6"/>
      <c r="F19" s="123">
        <f>VLOOKUP(A19,'SLTFull Year'!A:E,5,0)</f>
        <v>300</v>
      </c>
      <c r="G19" s="123">
        <f>VLOOKUP(A19,'SLTTo Date'!A:C,3,0)</f>
        <v>0</v>
      </c>
      <c r="H19" s="6">
        <f t="shared" ref="H19:H31" si="7">F19-G19</f>
        <v>300</v>
      </c>
      <c r="I19" s="17"/>
      <c r="J19" s="126">
        <f t="shared" ref="J19:J31" si="8">F19+I19</f>
        <v>300</v>
      </c>
      <c r="K19" s="84">
        <f t="shared" ref="K19:K31" si="9">C19</f>
        <v>300</v>
      </c>
      <c r="L19" s="120"/>
      <c r="M19" s="84"/>
      <c r="N19" s="120"/>
      <c r="O19" s="81">
        <f t="shared" ref="O19:O31" si="10">SUM(K19:N19)</f>
        <v>300</v>
      </c>
      <c r="P19" s="53"/>
    </row>
    <row r="20" spans="1:16" ht="14.45" customHeight="1" x14ac:dyDescent="0.25">
      <c r="A20" s="21">
        <v>399012004</v>
      </c>
      <c r="B20" s="130" t="s">
        <v>5</v>
      </c>
      <c r="C20" s="140">
        <f>VLOOKUP(A20,'SLTFull Year'!A:D,4,0)</f>
        <v>500</v>
      </c>
      <c r="D20" s="6"/>
      <c r="E20" s="6"/>
      <c r="F20" s="123">
        <f>VLOOKUP(A20,'SLTFull Year'!A:E,5,0)</f>
        <v>500</v>
      </c>
      <c r="G20" s="123">
        <f>VLOOKUP(A20,'SLTTo Date'!A:C,3,0)</f>
        <v>0</v>
      </c>
      <c r="H20" s="6">
        <f t="shared" si="7"/>
        <v>500</v>
      </c>
      <c r="I20" s="17"/>
      <c r="J20" s="126">
        <f t="shared" si="8"/>
        <v>500</v>
      </c>
      <c r="K20" s="84">
        <f t="shared" si="9"/>
        <v>500</v>
      </c>
      <c r="L20" s="120"/>
      <c r="M20" s="84"/>
      <c r="N20" s="120"/>
      <c r="O20" s="81">
        <f t="shared" si="10"/>
        <v>500</v>
      </c>
      <c r="P20" s="53"/>
    </row>
    <row r="21" spans="1:16" ht="14.45" customHeight="1" x14ac:dyDescent="0.25">
      <c r="A21" s="21">
        <v>399012022</v>
      </c>
      <c r="B21" s="130" t="s">
        <v>2734</v>
      </c>
      <c r="C21" s="140">
        <f>VLOOKUP(A21,'SLTFull Year'!A:D,4,0)</f>
        <v>500</v>
      </c>
      <c r="D21" s="6"/>
      <c r="E21" s="6"/>
      <c r="F21" s="123">
        <f>VLOOKUP(A21,'SLTFull Year'!A:E,5,0)</f>
        <v>500</v>
      </c>
      <c r="G21" s="123">
        <f>VLOOKUP(A21,'SLTTo Date'!A:C,3,0)</f>
        <v>571</v>
      </c>
      <c r="H21" s="6">
        <f t="shared" si="7"/>
        <v>-71</v>
      </c>
      <c r="I21" s="17"/>
      <c r="J21" s="126">
        <f t="shared" si="8"/>
        <v>500</v>
      </c>
      <c r="K21" s="84">
        <f t="shared" si="9"/>
        <v>500</v>
      </c>
      <c r="L21" s="120"/>
      <c r="M21" s="84"/>
      <c r="N21" s="120"/>
      <c r="O21" s="81">
        <f t="shared" si="10"/>
        <v>500</v>
      </c>
      <c r="P21" s="53"/>
    </row>
    <row r="22" spans="1:16" ht="14.45" customHeight="1" x14ac:dyDescent="0.25">
      <c r="A22" s="21">
        <v>399012422</v>
      </c>
      <c r="B22" s="130" t="s">
        <v>6</v>
      </c>
      <c r="C22" s="140">
        <f>VLOOKUP(A22,'SLTFull Year'!A:D,4,0)</f>
        <v>0</v>
      </c>
      <c r="D22" s="6"/>
      <c r="E22" s="6"/>
      <c r="F22" s="123">
        <f>VLOOKUP(A22,'SLTFull Year'!A:E,5,0)</f>
        <v>0</v>
      </c>
      <c r="G22" s="123">
        <f>VLOOKUP(A22,'SLTTo Date'!A:C,3,0)</f>
        <v>3961.4</v>
      </c>
      <c r="H22" s="6">
        <f t="shared" si="7"/>
        <v>-3961.4</v>
      </c>
      <c r="I22" s="17"/>
      <c r="J22" s="126">
        <f t="shared" si="8"/>
        <v>0</v>
      </c>
      <c r="K22" s="84">
        <f t="shared" si="9"/>
        <v>0</v>
      </c>
      <c r="L22" s="120"/>
      <c r="M22" s="84"/>
      <c r="N22" s="120"/>
      <c r="O22" s="81">
        <f t="shared" si="10"/>
        <v>0</v>
      </c>
      <c r="P22" s="53"/>
    </row>
    <row r="23" spans="1:16" s="41" customFormat="1" ht="14.45" customHeight="1" x14ac:dyDescent="0.25">
      <c r="A23" s="21">
        <v>399012423</v>
      </c>
      <c r="B23" s="130" t="s">
        <v>2732</v>
      </c>
      <c r="C23" s="140">
        <f>VLOOKUP(A23,'SLTFull Year'!A:D,4,0)</f>
        <v>0</v>
      </c>
      <c r="D23" s="6"/>
      <c r="E23" s="6"/>
      <c r="F23" s="123">
        <f>VLOOKUP(A23,'SLTFull Year'!A:E,5,0)</f>
        <v>0</v>
      </c>
      <c r="G23" s="123">
        <f>VLOOKUP(A23,'SLTTo Date'!A:C,3,0)</f>
        <v>0</v>
      </c>
      <c r="H23" s="6">
        <f t="shared" si="7"/>
        <v>0</v>
      </c>
      <c r="I23" s="17"/>
      <c r="J23" s="126">
        <f t="shared" si="8"/>
        <v>0</v>
      </c>
      <c r="K23" s="84">
        <f t="shared" si="9"/>
        <v>0</v>
      </c>
      <c r="L23" s="120"/>
      <c r="M23" s="84"/>
      <c r="N23" s="120"/>
      <c r="O23" s="81">
        <f t="shared" si="10"/>
        <v>0</v>
      </c>
      <c r="P23" s="53"/>
    </row>
    <row r="24" spans="1:16" ht="14.45" customHeight="1" x14ac:dyDescent="0.25">
      <c r="A24" s="21">
        <v>399012429</v>
      </c>
      <c r="B24" s="130" t="s">
        <v>2735</v>
      </c>
      <c r="C24" s="140">
        <f>VLOOKUP(A24,'SLTFull Year'!A:D,4,0)</f>
        <v>0</v>
      </c>
      <c r="D24" s="6"/>
      <c r="E24" s="6"/>
      <c r="F24" s="123">
        <f>VLOOKUP(A24,'SLTFull Year'!A:E,5,0)</f>
        <v>0</v>
      </c>
      <c r="G24" s="123">
        <f>VLOOKUP(A24,'SLTTo Date'!A:C,3,0)</f>
        <v>0</v>
      </c>
      <c r="H24" s="6">
        <f t="shared" si="7"/>
        <v>0</v>
      </c>
      <c r="I24" s="17"/>
      <c r="J24" s="126">
        <f t="shared" si="8"/>
        <v>0</v>
      </c>
      <c r="K24" s="84">
        <f t="shared" si="9"/>
        <v>0</v>
      </c>
      <c r="L24" s="120"/>
      <c r="M24" s="84"/>
      <c r="N24" s="120"/>
      <c r="O24" s="81">
        <f t="shared" si="10"/>
        <v>0</v>
      </c>
      <c r="P24" s="53"/>
    </row>
    <row r="25" spans="1:16" s="41" customFormat="1" ht="14.45" customHeight="1" x14ac:dyDescent="0.25">
      <c r="A25" s="21">
        <v>399012440</v>
      </c>
      <c r="B25" s="130" t="s">
        <v>2774</v>
      </c>
      <c r="C25" s="140">
        <f>VLOOKUP(A25,'SLTFull Year'!A:D,4,0)</f>
        <v>0</v>
      </c>
      <c r="D25" s="6"/>
      <c r="E25" s="6"/>
      <c r="F25" s="123">
        <f>VLOOKUP(A25,'SLTFull Year'!A:E,5,0)</f>
        <v>0</v>
      </c>
      <c r="G25" s="123">
        <f>VLOOKUP(A25,'SLTTo Date'!A:C,3,0)</f>
        <v>0</v>
      </c>
      <c r="H25" s="6">
        <f t="shared" si="7"/>
        <v>0</v>
      </c>
      <c r="I25" s="17"/>
      <c r="J25" s="126">
        <f t="shared" si="8"/>
        <v>0</v>
      </c>
      <c r="K25" s="84">
        <f t="shared" si="9"/>
        <v>0</v>
      </c>
      <c r="L25" s="120"/>
      <c r="M25" s="84"/>
      <c r="N25" s="120"/>
      <c r="O25" s="81">
        <f t="shared" si="10"/>
        <v>0</v>
      </c>
      <c r="P25" s="53"/>
    </row>
    <row r="26" spans="1:16" ht="14.45" customHeight="1" x14ac:dyDescent="0.25">
      <c r="A26" s="21">
        <v>399012500</v>
      </c>
      <c r="B26" s="130" t="s">
        <v>2736</v>
      </c>
      <c r="C26" s="140">
        <f>VLOOKUP(A26,'SLTFull Year'!A:D,4,0)</f>
        <v>800</v>
      </c>
      <c r="D26" s="6"/>
      <c r="E26" s="6"/>
      <c r="F26" s="123">
        <f>VLOOKUP(A26,'SLTFull Year'!A:E,5,0)</f>
        <v>800</v>
      </c>
      <c r="G26" s="123">
        <f>VLOOKUP(A26,'SLTTo Date'!A:C,3,0)</f>
        <v>0</v>
      </c>
      <c r="H26" s="6">
        <f t="shared" si="7"/>
        <v>800</v>
      </c>
      <c r="I26" s="17"/>
      <c r="J26" s="126">
        <f t="shared" si="8"/>
        <v>800</v>
      </c>
      <c r="K26" s="84">
        <f t="shared" si="9"/>
        <v>800</v>
      </c>
      <c r="L26" s="120"/>
      <c r="M26" s="84"/>
      <c r="N26" s="120"/>
      <c r="O26" s="81">
        <f t="shared" si="10"/>
        <v>800</v>
      </c>
      <c r="P26" s="53"/>
    </row>
    <row r="27" spans="1:16" ht="14.45" customHeight="1" x14ac:dyDescent="0.25">
      <c r="A27" s="21">
        <v>399012524</v>
      </c>
      <c r="B27" s="130" t="s">
        <v>2737</v>
      </c>
      <c r="C27" s="140">
        <f>VLOOKUP(A27,'SLTFull Year'!A:D,4,0)</f>
        <v>0</v>
      </c>
      <c r="D27" s="6"/>
      <c r="E27" s="6"/>
      <c r="F27" s="123">
        <f>VLOOKUP(A27,'SLTFull Year'!A:E,5,0)</f>
        <v>0</v>
      </c>
      <c r="G27" s="123">
        <f>VLOOKUP(A27,'SLTTo Date'!A:C,3,0)</f>
        <v>0</v>
      </c>
      <c r="H27" s="6">
        <f t="shared" si="7"/>
        <v>0</v>
      </c>
      <c r="I27" s="17"/>
      <c r="J27" s="126">
        <f t="shared" si="8"/>
        <v>0</v>
      </c>
      <c r="K27" s="84">
        <f t="shared" si="9"/>
        <v>0</v>
      </c>
      <c r="L27" s="120"/>
      <c r="M27" s="84"/>
      <c r="N27" s="120"/>
      <c r="O27" s="81">
        <f t="shared" si="10"/>
        <v>0</v>
      </c>
      <c r="P27" s="53"/>
    </row>
    <row r="28" spans="1:16" ht="14.45" customHeight="1" x14ac:dyDescent="0.25">
      <c r="A28" s="21">
        <v>399012706</v>
      </c>
      <c r="B28" s="130" t="s">
        <v>2738</v>
      </c>
      <c r="C28" s="140">
        <f>VLOOKUP(A28,'SLTFull Year'!A:D,4,0)</f>
        <v>400</v>
      </c>
      <c r="D28" s="6"/>
      <c r="E28" s="6"/>
      <c r="F28" s="123">
        <f>VLOOKUP(A28,'SLTFull Year'!A:E,5,0)</f>
        <v>400</v>
      </c>
      <c r="G28" s="123">
        <f>VLOOKUP(A28,'SLTTo Date'!A:C,3,0)</f>
        <v>0</v>
      </c>
      <c r="H28" s="6">
        <f t="shared" si="7"/>
        <v>400</v>
      </c>
      <c r="I28" s="17"/>
      <c r="J28" s="126">
        <f t="shared" si="8"/>
        <v>400</v>
      </c>
      <c r="K28" s="84">
        <f t="shared" si="9"/>
        <v>400</v>
      </c>
      <c r="L28" s="120"/>
      <c r="M28" s="84"/>
      <c r="N28" s="120"/>
      <c r="O28" s="81">
        <f t="shared" si="10"/>
        <v>400</v>
      </c>
      <c r="P28" s="53"/>
    </row>
    <row r="29" spans="1:16" s="39" customFormat="1" ht="14.45" customHeight="1" x14ac:dyDescent="0.25">
      <c r="A29" s="21">
        <v>399012801</v>
      </c>
      <c r="B29" s="130" t="s">
        <v>2739</v>
      </c>
      <c r="C29" s="140">
        <f>VLOOKUP(A29,'SLTFull Year'!A:D,4,0)</f>
        <v>1000</v>
      </c>
      <c r="D29" s="6"/>
      <c r="E29" s="6"/>
      <c r="F29" s="123">
        <f>VLOOKUP(A29,'SLTFull Year'!A:E,5,0)</f>
        <v>1000</v>
      </c>
      <c r="G29" s="123">
        <f>VLOOKUP(A29,'SLTTo Date'!A:C,3,0)</f>
        <v>1240</v>
      </c>
      <c r="H29" s="6">
        <f t="shared" si="7"/>
        <v>-240</v>
      </c>
      <c r="I29" s="17"/>
      <c r="J29" s="126">
        <f t="shared" si="8"/>
        <v>1000</v>
      </c>
      <c r="K29" s="84">
        <f t="shared" si="9"/>
        <v>1000</v>
      </c>
      <c r="L29" s="120"/>
      <c r="M29" s="84"/>
      <c r="N29" s="120"/>
      <c r="O29" s="81">
        <f t="shared" si="10"/>
        <v>1000</v>
      </c>
      <c r="P29" s="53"/>
    </row>
    <row r="30" spans="1:16" s="41" customFormat="1" ht="14.45" customHeight="1" x14ac:dyDescent="0.25">
      <c r="A30" s="21">
        <v>399014600</v>
      </c>
      <c r="B30" s="130" t="s">
        <v>2770</v>
      </c>
      <c r="C30" s="140">
        <f>VLOOKUP(A30,'SLTFull Year'!A:D,4,0)</f>
        <v>0</v>
      </c>
      <c r="D30" s="6"/>
      <c r="E30" s="6"/>
      <c r="F30" s="123">
        <f>VLOOKUP(A30,'SLTFull Year'!A:E,5,0)</f>
        <v>0</v>
      </c>
      <c r="G30" s="123">
        <f>VLOOKUP(A30,'SLTTo Date'!A:C,3,0)</f>
        <v>0</v>
      </c>
      <c r="H30" s="6">
        <f t="shared" si="7"/>
        <v>0</v>
      </c>
      <c r="I30" s="17"/>
      <c r="J30" s="126">
        <f t="shared" si="8"/>
        <v>0</v>
      </c>
      <c r="K30" s="84">
        <f t="shared" si="9"/>
        <v>0</v>
      </c>
      <c r="L30" s="120"/>
      <c r="M30" s="84"/>
      <c r="N30" s="120"/>
      <c r="O30" s="81">
        <f t="shared" si="10"/>
        <v>0</v>
      </c>
      <c r="P30" s="53"/>
    </row>
    <row r="31" spans="1:16" ht="14.45" customHeight="1" x14ac:dyDescent="0.25">
      <c r="A31" s="21">
        <v>399015156</v>
      </c>
      <c r="B31" s="130" t="s">
        <v>2740</v>
      </c>
      <c r="C31" s="140">
        <f>VLOOKUP(A31,'SLTFull Year'!A:D,4,0)</f>
        <v>0</v>
      </c>
      <c r="D31" s="6"/>
      <c r="E31" s="6"/>
      <c r="F31" s="123">
        <f>VLOOKUP(A31,'SLTFull Year'!A:E,5,0)</f>
        <v>0</v>
      </c>
      <c r="G31" s="123">
        <f>VLOOKUP(A31,'SLTTo Date'!A:C,3,0)</f>
        <v>83463.73</v>
      </c>
      <c r="H31" s="6">
        <f t="shared" si="7"/>
        <v>-83463.73</v>
      </c>
      <c r="I31" s="17">
        <v>83500</v>
      </c>
      <c r="J31" s="126">
        <f t="shared" si="8"/>
        <v>83500</v>
      </c>
      <c r="K31" s="84">
        <f t="shared" si="9"/>
        <v>0</v>
      </c>
      <c r="L31" s="120"/>
      <c r="M31" s="84"/>
      <c r="N31" s="120"/>
      <c r="O31" s="81">
        <f t="shared" si="10"/>
        <v>0</v>
      </c>
      <c r="P31" s="53"/>
    </row>
    <row r="32" spans="1:16" s="38" customFormat="1" x14ac:dyDescent="0.25">
      <c r="A32" s="21"/>
      <c r="B32" s="131" t="s">
        <v>7</v>
      </c>
      <c r="C32" s="227">
        <f t="shared" ref="C32:E32" si="11">SUM(C19:C31)</f>
        <v>3500</v>
      </c>
      <c r="D32" s="7">
        <f t="shared" si="11"/>
        <v>0</v>
      </c>
      <c r="E32" s="7">
        <f t="shared" si="11"/>
        <v>0</v>
      </c>
      <c r="F32" s="142">
        <f>SUM(F19:F31)</f>
        <v>3500</v>
      </c>
      <c r="G32" s="142">
        <f t="shared" ref="G32:O32" si="12">SUM(G19:G31)</f>
        <v>89236.12999999999</v>
      </c>
      <c r="H32" s="7">
        <f t="shared" si="12"/>
        <v>-85736.12999999999</v>
      </c>
      <c r="I32" s="18">
        <f t="shared" si="12"/>
        <v>83500</v>
      </c>
      <c r="J32" s="229">
        <f t="shared" si="12"/>
        <v>87000</v>
      </c>
      <c r="K32" s="63">
        <f t="shared" si="12"/>
        <v>3500</v>
      </c>
      <c r="L32" s="228">
        <f t="shared" si="12"/>
        <v>0</v>
      </c>
      <c r="M32" s="63">
        <f t="shared" si="12"/>
        <v>0</v>
      </c>
      <c r="N32" s="228">
        <f t="shared" si="12"/>
        <v>0</v>
      </c>
      <c r="O32" s="80">
        <f t="shared" si="12"/>
        <v>3500</v>
      </c>
      <c r="P32" s="54"/>
    </row>
    <row r="33" spans="1:16" x14ac:dyDescent="0.25">
      <c r="A33" s="21"/>
      <c r="B33" s="130"/>
      <c r="C33" s="227"/>
      <c r="D33" s="7"/>
      <c r="E33" s="7"/>
      <c r="F33" s="142"/>
      <c r="G33" s="142"/>
      <c r="H33" s="7"/>
      <c r="I33" s="18"/>
      <c r="J33" s="229"/>
      <c r="K33" s="63"/>
      <c r="L33" s="228"/>
      <c r="M33" s="63"/>
      <c r="N33" s="228"/>
      <c r="O33" s="80"/>
      <c r="P33" s="53"/>
    </row>
    <row r="34" spans="1:16" s="38" customFormat="1" ht="15.75" thickBot="1" x14ac:dyDescent="0.3">
      <c r="A34" s="22"/>
      <c r="B34" s="76" t="s">
        <v>8</v>
      </c>
      <c r="C34" s="141">
        <f t="shared" ref="C34:E34" si="13">C16+C32</f>
        <v>473400</v>
      </c>
      <c r="D34" s="8">
        <f t="shared" si="13"/>
        <v>0</v>
      </c>
      <c r="E34" s="8">
        <f t="shared" si="13"/>
        <v>0</v>
      </c>
      <c r="F34" s="124">
        <f>F16+F32</f>
        <v>473400</v>
      </c>
      <c r="G34" s="124">
        <f t="shared" ref="G34:O34" si="14">G16+G32</f>
        <v>253061.87</v>
      </c>
      <c r="H34" s="8">
        <f t="shared" si="14"/>
        <v>220338.13</v>
      </c>
      <c r="I34" s="19">
        <f t="shared" si="14"/>
        <v>-42500</v>
      </c>
      <c r="J34" s="127">
        <f t="shared" si="14"/>
        <v>430900</v>
      </c>
      <c r="K34" s="117">
        <f t="shared" si="14"/>
        <v>473400</v>
      </c>
      <c r="L34" s="121">
        <f t="shared" si="14"/>
        <v>0</v>
      </c>
      <c r="M34" s="117">
        <f t="shared" si="14"/>
        <v>150000</v>
      </c>
      <c r="N34" s="121">
        <f t="shared" si="14"/>
        <v>0</v>
      </c>
      <c r="O34" s="78">
        <f t="shared" si="14"/>
        <v>623400</v>
      </c>
      <c r="P34" s="55"/>
    </row>
    <row r="35" spans="1:16" s="28" customFormat="1" ht="12" x14ac:dyDescent="0.2">
      <c r="A35" s="26"/>
      <c r="B35" s="27"/>
      <c r="C35" s="27"/>
      <c r="D35" s="27"/>
      <c r="E35" s="27"/>
      <c r="F35" s="25"/>
      <c r="G35" s="25"/>
      <c r="H35" s="25"/>
      <c r="I35" s="25"/>
      <c r="J35" s="25"/>
      <c r="K35" s="25"/>
      <c r="L35" s="25"/>
      <c r="M35" s="25"/>
      <c r="N35" s="25"/>
      <c r="O35" s="25"/>
    </row>
    <row r="36" spans="1:16" s="28" customFormat="1" ht="12" x14ac:dyDescent="0.2">
      <c r="A36" s="29"/>
      <c r="F36" s="43"/>
      <c r="G36" s="25"/>
      <c r="H36" s="25"/>
      <c r="I36" s="25"/>
      <c r="J36" s="25"/>
      <c r="K36" s="25"/>
      <c r="L36" s="25"/>
      <c r="M36" s="25"/>
      <c r="N36" s="25"/>
      <c r="O36" s="25"/>
    </row>
    <row r="37" spans="1:16" s="28" customFormat="1" ht="12" x14ac:dyDescent="0.2">
      <c r="A37" s="29"/>
      <c r="F37" s="25"/>
      <c r="G37" s="25"/>
      <c r="H37" s="25"/>
      <c r="I37" s="25"/>
      <c r="J37" s="25"/>
      <c r="K37" s="25"/>
      <c r="L37" s="25"/>
      <c r="M37" s="25"/>
      <c r="N37" s="25"/>
      <c r="O37" s="25"/>
    </row>
    <row r="38" spans="1:16" s="28" customFormat="1" ht="12" x14ac:dyDescent="0.2">
      <c r="A38" s="29"/>
      <c r="F38" s="25"/>
      <c r="G38" s="25"/>
      <c r="H38" s="25"/>
      <c r="I38" s="25"/>
      <c r="J38" s="25"/>
      <c r="K38" s="25"/>
      <c r="L38" s="25"/>
      <c r="M38" s="25"/>
      <c r="N38" s="25"/>
      <c r="O38" s="25"/>
    </row>
    <row r="39" spans="1:16" s="28" customFormat="1" ht="12" x14ac:dyDescent="0.2">
      <c r="A39" s="29"/>
      <c r="F39" s="25"/>
      <c r="G39" s="25"/>
      <c r="H39" s="25"/>
      <c r="I39" s="25"/>
      <c r="J39" s="25"/>
      <c r="K39" s="25"/>
      <c r="L39" s="25"/>
      <c r="M39" s="25"/>
      <c r="N39" s="25"/>
      <c r="O39" s="25"/>
    </row>
    <row r="40" spans="1:16" s="28" customFormat="1" ht="12" x14ac:dyDescent="0.2">
      <c r="A40" s="26"/>
      <c r="F40" s="25"/>
      <c r="G40" s="25"/>
      <c r="H40" s="25"/>
      <c r="I40" s="25"/>
      <c r="J40" s="25"/>
      <c r="K40" s="25"/>
      <c r="L40" s="25"/>
      <c r="M40" s="25"/>
      <c r="N40" s="25"/>
      <c r="O40" s="25"/>
    </row>
    <row r="41" spans="1:16" s="32" customFormat="1" ht="12" x14ac:dyDescent="0.2">
      <c r="A41" s="31"/>
      <c r="F41" s="30"/>
      <c r="G41" s="30"/>
      <c r="H41" s="30"/>
      <c r="I41" s="25"/>
      <c r="J41" s="30"/>
      <c r="K41" s="30"/>
      <c r="L41" s="30"/>
      <c r="M41" s="30"/>
      <c r="N41" s="30"/>
      <c r="O41" s="30"/>
    </row>
    <row r="42" spans="1:16" x14ac:dyDescent="0.25">
      <c r="I42" s="25"/>
    </row>
    <row r="49" spans="1:15" x14ac:dyDescent="0.25">
      <c r="A49" s="37"/>
      <c r="F49" s="37"/>
      <c r="G49" s="37"/>
      <c r="H49" s="37"/>
      <c r="I49" s="37"/>
      <c r="J49" s="37"/>
      <c r="K49" s="41"/>
      <c r="L49" s="41"/>
      <c r="M49" s="41"/>
      <c r="N49" s="41"/>
      <c r="O49" s="41"/>
    </row>
    <row r="50" spans="1:15" x14ac:dyDescent="0.25">
      <c r="A50" s="37"/>
      <c r="F50" s="37"/>
      <c r="G50" s="37"/>
      <c r="H50" s="37"/>
      <c r="I50" s="37"/>
      <c r="J50" s="37"/>
      <c r="K50" s="41"/>
      <c r="L50" s="41"/>
      <c r="M50" s="41"/>
      <c r="N50" s="41"/>
      <c r="O50" s="41"/>
    </row>
    <row r="51" spans="1:15" x14ac:dyDescent="0.25">
      <c r="A51" s="37"/>
      <c r="F51" s="37"/>
      <c r="G51" s="37"/>
      <c r="H51" s="37"/>
      <c r="I51" s="37"/>
      <c r="J51" s="37"/>
      <c r="K51" s="41"/>
      <c r="L51" s="41"/>
      <c r="M51" s="41"/>
      <c r="N51" s="41"/>
      <c r="O51" s="41"/>
    </row>
    <row r="52" spans="1:15" x14ac:dyDescent="0.25">
      <c r="A52" s="37"/>
      <c r="F52" s="37"/>
      <c r="G52" s="37"/>
      <c r="H52" s="37"/>
      <c r="I52" s="37"/>
      <c r="J52" s="37"/>
      <c r="K52" s="41"/>
      <c r="L52" s="41"/>
      <c r="M52" s="41"/>
      <c r="N52" s="41"/>
      <c r="O52" s="41"/>
    </row>
    <row r="53" spans="1:15" x14ac:dyDescent="0.25">
      <c r="A53" s="37"/>
      <c r="F53" s="37"/>
      <c r="G53" s="37"/>
      <c r="H53" s="37"/>
      <c r="I53" s="37"/>
      <c r="J53" s="37"/>
      <c r="K53" s="41"/>
      <c r="L53" s="41"/>
      <c r="M53" s="41"/>
      <c r="N53" s="41"/>
      <c r="O53" s="41"/>
    </row>
    <row r="54" spans="1:15" x14ac:dyDescent="0.25">
      <c r="A54" s="37"/>
      <c r="F54" s="37"/>
      <c r="G54" s="37"/>
      <c r="H54" s="37"/>
      <c r="I54" s="37"/>
      <c r="J54" s="37"/>
      <c r="K54" s="41"/>
      <c r="L54" s="41"/>
      <c r="M54" s="41"/>
      <c r="N54" s="41"/>
      <c r="O54" s="41"/>
    </row>
    <row r="55" spans="1:15" x14ac:dyDescent="0.25">
      <c r="A55" s="37"/>
      <c r="F55" s="37"/>
      <c r="G55" s="37"/>
      <c r="H55" s="37"/>
      <c r="I55" s="37"/>
      <c r="J55" s="37"/>
      <c r="K55" s="41"/>
      <c r="L55" s="41"/>
      <c r="M55" s="41"/>
      <c r="N55" s="41"/>
      <c r="O55" s="41"/>
    </row>
    <row r="56" spans="1:15" x14ac:dyDescent="0.25">
      <c r="A56" s="37"/>
      <c r="F56" s="37"/>
      <c r="G56" s="37"/>
      <c r="H56" s="37"/>
      <c r="I56" s="37"/>
      <c r="J56" s="37"/>
      <c r="K56" s="41"/>
      <c r="L56" s="41"/>
      <c r="M56" s="41"/>
      <c r="N56" s="41"/>
      <c r="O56" s="41"/>
    </row>
    <row r="57" spans="1:15" x14ac:dyDescent="0.25">
      <c r="A57" s="37"/>
      <c r="F57" s="37"/>
      <c r="G57" s="37"/>
      <c r="H57" s="37"/>
      <c r="I57" s="37"/>
      <c r="J57" s="37"/>
      <c r="K57" s="41"/>
      <c r="L57" s="41"/>
      <c r="M57" s="41"/>
      <c r="N57" s="41"/>
      <c r="O57" s="41"/>
    </row>
    <row r="58" spans="1:15" x14ac:dyDescent="0.25">
      <c r="A58" s="37"/>
      <c r="F58" s="37"/>
      <c r="G58" s="37"/>
      <c r="H58" s="37"/>
      <c r="I58" s="37"/>
      <c r="J58" s="37"/>
      <c r="K58" s="41"/>
      <c r="L58" s="41"/>
      <c r="M58" s="41"/>
      <c r="N58" s="41"/>
      <c r="O58" s="41"/>
    </row>
    <row r="59" spans="1:15" x14ac:dyDescent="0.25">
      <c r="A59" s="37"/>
      <c r="F59" s="37"/>
      <c r="G59" s="37"/>
      <c r="H59" s="37"/>
      <c r="I59" s="37"/>
      <c r="J59" s="37"/>
      <c r="K59" s="41"/>
      <c r="L59" s="41"/>
      <c r="M59" s="41"/>
      <c r="N59" s="41"/>
      <c r="O59" s="41"/>
    </row>
    <row r="60" spans="1:15" x14ac:dyDescent="0.25">
      <c r="A60" s="37"/>
      <c r="F60" s="37"/>
      <c r="G60" s="37"/>
      <c r="H60" s="37"/>
      <c r="I60" s="37"/>
      <c r="J60" s="37"/>
      <c r="K60" s="41"/>
      <c r="L60" s="41"/>
      <c r="M60" s="41"/>
      <c r="N60" s="41"/>
      <c r="O60" s="41"/>
    </row>
    <row r="61" spans="1:15" x14ac:dyDescent="0.25">
      <c r="A61" s="37"/>
      <c r="F61" s="37"/>
      <c r="G61" s="37"/>
      <c r="H61" s="37"/>
      <c r="I61" s="37"/>
      <c r="J61" s="37"/>
      <c r="K61" s="41"/>
      <c r="L61" s="41"/>
      <c r="M61" s="41"/>
      <c r="N61" s="41"/>
      <c r="O61" s="41"/>
    </row>
    <row r="62" spans="1:15" x14ac:dyDescent="0.25">
      <c r="A62" s="37"/>
      <c r="F62" s="37"/>
      <c r="G62" s="37"/>
      <c r="H62" s="37"/>
      <c r="I62" s="37"/>
      <c r="J62" s="37"/>
      <c r="K62" s="41"/>
      <c r="L62" s="41"/>
      <c r="M62" s="41"/>
      <c r="N62" s="41"/>
      <c r="O62" s="41"/>
    </row>
    <row r="63" spans="1:15" x14ac:dyDescent="0.25">
      <c r="A63" s="37"/>
      <c r="F63" s="37"/>
      <c r="G63" s="37"/>
      <c r="H63" s="37"/>
      <c r="I63" s="37"/>
      <c r="J63" s="37"/>
      <c r="K63" s="41"/>
      <c r="L63" s="41"/>
      <c r="M63" s="41"/>
      <c r="N63" s="41"/>
      <c r="O63" s="41"/>
    </row>
    <row r="64" spans="1:15" x14ac:dyDescent="0.25">
      <c r="A64" s="37"/>
      <c r="F64" s="37"/>
      <c r="G64" s="37"/>
      <c r="H64" s="37"/>
      <c r="I64" s="37"/>
      <c r="J64" s="37"/>
      <c r="K64" s="41"/>
      <c r="L64" s="41"/>
      <c r="M64" s="41"/>
      <c r="N64" s="41"/>
      <c r="O64" s="41"/>
    </row>
    <row r="65" spans="1:15" x14ac:dyDescent="0.25">
      <c r="A65" s="37"/>
      <c r="F65" s="37"/>
      <c r="G65" s="37"/>
      <c r="H65" s="37"/>
      <c r="I65" s="37"/>
      <c r="J65" s="37"/>
      <c r="K65" s="41"/>
      <c r="L65" s="41"/>
      <c r="M65" s="41"/>
      <c r="N65" s="41"/>
      <c r="O65" s="41"/>
    </row>
    <row r="66" spans="1:15" x14ac:dyDescent="0.25">
      <c r="A66" s="37"/>
      <c r="F66" s="37"/>
      <c r="G66" s="37"/>
      <c r="H66" s="37"/>
      <c r="I66" s="37"/>
      <c r="J66" s="37"/>
      <c r="K66" s="41"/>
      <c r="L66" s="41"/>
      <c r="M66" s="41"/>
      <c r="N66" s="41"/>
      <c r="O66" s="41"/>
    </row>
    <row r="67" spans="1:15" x14ac:dyDescent="0.25">
      <c r="A67" s="37"/>
      <c r="F67" s="37"/>
      <c r="G67" s="37"/>
      <c r="H67" s="37"/>
      <c r="I67" s="37"/>
      <c r="J67" s="37"/>
      <c r="K67" s="41"/>
      <c r="L67" s="41"/>
      <c r="M67" s="41"/>
      <c r="N67" s="41"/>
      <c r="O67" s="41"/>
    </row>
    <row r="68" spans="1:15" x14ac:dyDescent="0.25">
      <c r="A68" s="37"/>
      <c r="F68" s="37"/>
      <c r="G68" s="37"/>
      <c r="H68" s="37"/>
      <c r="I68" s="37"/>
      <c r="J68" s="37"/>
      <c r="K68" s="41"/>
      <c r="L68" s="41"/>
      <c r="M68" s="41"/>
      <c r="N68" s="41"/>
      <c r="O68" s="41"/>
    </row>
    <row r="69" spans="1:15" x14ac:dyDescent="0.25">
      <c r="A69" s="37"/>
      <c r="F69" s="37"/>
      <c r="G69" s="37"/>
      <c r="H69" s="37"/>
      <c r="I69" s="37"/>
      <c r="J69" s="37"/>
      <c r="K69" s="41"/>
      <c r="L69" s="41"/>
      <c r="M69" s="41"/>
      <c r="N69" s="41"/>
      <c r="O69" s="41"/>
    </row>
    <row r="70" spans="1:15" x14ac:dyDescent="0.25">
      <c r="A70" s="37"/>
      <c r="F70" s="37"/>
      <c r="G70" s="37"/>
      <c r="H70" s="37"/>
      <c r="I70" s="37"/>
      <c r="J70" s="37"/>
      <c r="K70" s="41"/>
      <c r="L70" s="41"/>
      <c r="M70" s="41"/>
      <c r="N70" s="41"/>
      <c r="O70" s="41"/>
    </row>
    <row r="71" spans="1:15" x14ac:dyDescent="0.25">
      <c r="A71" s="37"/>
      <c r="F71" s="37"/>
      <c r="G71" s="37"/>
      <c r="H71" s="37"/>
      <c r="I71" s="37"/>
      <c r="J71" s="37"/>
      <c r="K71" s="41"/>
      <c r="L71" s="41"/>
      <c r="M71" s="41"/>
      <c r="N71" s="41"/>
      <c r="O71" s="41"/>
    </row>
    <row r="72" spans="1:15" x14ac:dyDescent="0.25">
      <c r="A72" s="37"/>
      <c r="F72" s="37"/>
      <c r="G72" s="37"/>
      <c r="H72" s="37"/>
      <c r="I72" s="37"/>
      <c r="J72" s="37"/>
      <c r="K72" s="41"/>
      <c r="L72" s="41"/>
      <c r="M72" s="41"/>
      <c r="N72" s="41"/>
      <c r="O72" s="41"/>
    </row>
    <row r="73" spans="1:15" x14ac:dyDescent="0.25">
      <c r="A73" s="37"/>
      <c r="F73" s="37"/>
      <c r="G73" s="37"/>
      <c r="H73" s="37"/>
      <c r="I73" s="37"/>
      <c r="J73" s="37"/>
      <c r="K73" s="41"/>
      <c r="L73" s="41"/>
      <c r="M73" s="41"/>
      <c r="N73" s="41"/>
      <c r="O73" s="41"/>
    </row>
    <row r="74" spans="1:15" x14ac:dyDescent="0.25">
      <c r="A74" s="37"/>
      <c r="F74" s="37"/>
      <c r="G74" s="37"/>
      <c r="H74" s="37"/>
      <c r="I74" s="37"/>
      <c r="J74" s="37"/>
      <c r="K74" s="41"/>
      <c r="L74" s="41"/>
      <c r="M74" s="41"/>
      <c r="N74" s="41"/>
      <c r="O74" s="41"/>
    </row>
    <row r="75" spans="1:15" x14ac:dyDescent="0.25">
      <c r="A75" s="37"/>
      <c r="F75" s="37"/>
      <c r="G75" s="37"/>
      <c r="H75" s="37"/>
      <c r="I75" s="37"/>
      <c r="J75" s="37"/>
      <c r="K75" s="41"/>
      <c r="L75" s="41"/>
      <c r="M75" s="41"/>
      <c r="N75" s="41"/>
      <c r="O75" s="41"/>
    </row>
    <row r="76" spans="1:15" x14ac:dyDescent="0.25">
      <c r="A76" s="37"/>
      <c r="F76" s="37"/>
      <c r="G76" s="37"/>
      <c r="H76" s="37"/>
      <c r="I76" s="37"/>
      <c r="J76" s="37"/>
      <c r="K76" s="41"/>
      <c r="L76" s="41"/>
      <c r="M76" s="41"/>
      <c r="N76" s="41"/>
      <c r="O76" s="41"/>
    </row>
    <row r="77" spans="1:15" x14ac:dyDescent="0.25">
      <c r="A77" s="37"/>
      <c r="F77" s="37"/>
      <c r="G77" s="37"/>
      <c r="H77" s="37"/>
      <c r="I77" s="37"/>
      <c r="J77" s="37"/>
      <c r="K77" s="41"/>
      <c r="L77" s="41"/>
      <c r="M77" s="41"/>
      <c r="N77" s="41"/>
      <c r="O77" s="41"/>
    </row>
    <row r="78" spans="1:15" x14ac:dyDescent="0.25">
      <c r="A78" s="37"/>
      <c r="F78" s="37"/>
      <c r="G78" s="37"/>
      <c r="H78" s="37"/>
      <c r="I78" s="37"/>
      <c r="J78" s="37"/>
      <c r="K78" s="41"/>
      <c r="L78" s="41"/>
      <c r="M78" s="41"/>
      <c r="N78" s="41"/>
      <c r="O78" s="41"/>
    </row>
    <row r="79" spans="1:15" x14ac:dyDescent="0.25">
      <c r="A79" s="37"/>
      <c r="F79" s="37"/>
      <c r="G79" s="37"/>
      <c r="H79" s="37"/>
      <c r="I79" s="37"/>
      <c r="J79" s="37"/>
      <c r="K79" s="41"/>
      <c r="L79" s="41"/>
      <c r="M79" s="41"/>
      <c r="N79" s="41"/>
      <c r="O79" s="41"/>
    </row>
    <row r="80" spans="1:15" x14ac:dyDescent="0.25">
      <c r="A80" s="37"/>
      <c r="F80" s="37"/>
      <c r="G80" s="37"/>
      <c r="H80" s="37"/>
      <c r="I80" s="37"/>
      <c r="J80" s="37"/>
      <c r="K80" s="41"/>
      <c r="L80" s="41"/>
      <c r="M80" s="41"/>
      <c r="N80" s="41"/>
      <c r="O80" s="41"/>
    </row>
    <row r="81" spans="1:15" x14ac:dyDescent="0.25">
      <c r="A81" s="37"/>
      <c r="F81" s="37"/>
      <c r="G81" s="37"/>
      <c r="H81" s="37"/>
      <c r="I81" s="37"/>
      <c r="J81" s="37"/>
      <c r="K81" s="41"/>
      <c r="L81" s="41"/>
      <c r="M81" s="41"/>
      <c r="N81" s="41"/>
      <c r="O81" s="41"/>
    </row>
    <row r="82" spans="1:15" x14ac:dyDescent="0.25">
      <c r="A82" s="37"/>
      <c r="F82" s="37"/>
      <c r="G82" s="37"/>
      <c r="H82" s="37"/>
      <c r="I82" s="37"/>
      <c r="J82" s="37"/>
      <c r="K82" s="41"/>
      <c r="L82" s="41"/>
      <c r="M82" s="41"/>
      <c r="N82" s="41"/>
      <c r="O82" s="41"/>
    </row>
    <row r="83" spans="1:15" x14ac:dyDescent="0.25">
      <c r="A83" s="37"/>
      <c r="F83" s="37"/>
      <c r="G83" s="37"/>
      <c r="H83" s="37"/>
      <c r="I83" s="37"/>
      <c r="J83" s="37"/>
      <c r="K83" s="41"/>
      <c r="L83" s="41"/>
      <c r="M83" s="41"/>
      <c r="N83" s="41"/>
      <c r="O83" s="41"/>
    </row>
    <row r="84" spans="1:15" x14ac:dyDescent="0.25">
      <c r="A84" s="37"/>
      <c r="F84" s="37"/>
      <c r="G84" s="37"/>
      <c r="H84" s="37"/>
      <c r="I84" s="37"/>
      <c r="J84" s="37"/>
      <c r="K84" s="41"/>
      <c r="L84" s="41"/>
      <c r="M84" s="41"/>
      <c r="N84" s="41"/>
      <c r="O84" s="41"/>
    </row>
    <row r="85" spans="1:15" x14ac:dyDescent="0.25">
      <c r="A85" s="37"/>
      <c r="F85" s="37"/>
      <c r="G85" s="37"/>
      <c r="H85" s="37"/>
      <c r="I85" s="37"/>
      <c r="J85" s="37"/>
      <c r="K85" s="41"/>
      <c r="L85" s="41"/>
      <c r="M85" s="41"/>
      <c r="N85" s="41"/>
      <c r="O85" s="41"/>
    </row>
    <row r="86" spans="1:15" x14ac:dyDescent="0.25">
      <c r="A86" s="37"/>
      <c r="F86" s="37"/>
      <c r="G86" s="37"/>
      <c r="H86" s="37"/>
      <c r="I86" s="37"/>
      <c r="J86" s="37"/>
      <c r="K86" s="41"/>
      <c r="L86" s="41"/>
      <c r="M86" s="41"/>
      <c r="N86" s="41"/>
      <c r="O86" s="41"/>
    </row>
    <row r="87" spans="1:15" x14ac:dyDescent="0.25">
      <c r="A87" s="37"/>
      <c r="F87" s="37"/>
      <c r="G87" s="37"/>
      <c r="H87" s="37"/>
      <c r="I87" s="37"/>
      <c r="J87" s="37"/>
      <c r="K87" s="41"/>
      <c r="L87" s="41"/>
      <c r="M87" s="41"/>
      <c r="N87" s="41"/>
      <c r="O87" s="41"/>
    </row>
    <row r="88" spans="1:15" x14ac:dyDescent="0.25">
      <c r="A88" s="37"/>
      <c r="F88" s="37"/>
      <c r="G88" s="37"/>
      <c r="H88" s="37"/>
      <c r="I88" s="37"/>
      <c r="J88" s="37"/>
      <c r="K88" s="41"/>
      <c r="L88" s="41"/>
      <c r="M88" s="41"/>
      <c r="N88" s="41"/>
      <c r="O88" s="41"/>
    </row>
    <row r="89" spans="1:15" x14ac:dyDescent="0.25">
      <c r="A89" s="37"/>
      <c r="F89" s="37"/>
      <c r="G89" s="37"/>
      <c r="H89" s="37"/>
      <c r="I89" s="37"/>
      <c r="J89" s="37"/>
      <c r="K89" s="41"/>
      <c r="L89" s="41"/>
      <c r="M89" s="41"/>
      <c r="N89" s="41"/>
      <c r="O89" s="41"/>
    </row>
    <row r="90" spans="1:15" x14ac:dyDescent="0.25">
      <c r="A90" s="37"/>
      <c r="F90" s="37"/>
      <c r="G90" s="37"/>
      <c r="H90" s="37"/>
      <c r="I90" s="37"/>
      <c r="J90" s="37"/>
      <c r="K90" s="41"/>
      <c r="L90" s="41"/>
      <c r="M90" s="41"/>
      <c r="N90" s="41"/>
      <c r="O90" s="41"/>
    </row>
    <row r="91" spans="1:15" x14ac:dyDescent="0.25">
      <c r="A91" s="37"/>
      <c r="F91" s="37"/>
      <c r="G91" s="37"/>
      <c r="H91" s="37"/>
      <c r="I91" s="37"/>
      <c r="J91" s="37"/>
      <c r="K91" s="41"/>
      <c r="L91" s="41"/>
      <c r="M91" s="41"/>
      <c r="N91" s="41"/>
      <c r="O91" s="41"/>
    </row>
    <row r="92" spans="1:15" x14ac:dyDescent="0.25">
      <c r="A92" s="37"/>
      <c r="F92" s="37"/>
      <c r="G92" s="37"/>
      <c r="H92" s="37"/>
      <c r="I92" s="37"/>
      <c r="J92" s="37"/>
      <c r="K92" s="41"/>
      <c r="L92" s="41"/>
      <c r="M92" s="41"/>
      <c r="N92" s="41"/>
      <c r="O92" s="41"/>
    </row>
    <row r="93" spans="1:15" x14ac:dyDescent="0.25">
      <c r="A93" s="37"/>
      <c r="F93" s="37"/>
      <c r="G93" s="37"/>
      <c r="H93" s="37"/>
      <c r="I93" s="37"/>
      <c r="J93" s="37"/>
      <c r="K93" s="41"/>
      <c r="L93" s="41"/>
      <c r="M93" s="41"/>
      <c r="N93" s="41"/>
      <c r="O93" s="41"/>
    </row>
    <row r="94" spans="1:15" x14ac:dyDescent="0.25">
      <c r="A94" s="37"/>
      <c r="F94" s="37"/>
      <c r="G94" s="37"/>
      <c r="H94" s="37"/>
      <c r="I94" s="37"/>
      <c r="J94" s="37"/>
      <c r="K94" s="41"/>
      <c r="L94" s="41"/>
      <c r="M94" s="41"/>
      <c r="N94" s="41"/>
      <c r="O94" s="41"/>
    </row>
    <row r="95" spans="1:15" x14ac:dyDescent="0.25">
      <c r="A95" s="37"/>
      <c r="F95" s="37"/>
      <c r="G95" s="37"/>
      <c r="H95" s="37"/>
      <c r="I95" s="37"/>
      <c r="J95" s="37"/>
      <c r="K95" s="41"/>
      <c r="L95" s="41"/>
      <c r="M95" s="41"/>
      <c r="N95" s="41"/>
      <c r="O95" s="41"/>
    </row>
    <row r="96" spans="1:15" x14ac:dyDescent="0.25">
      <c r="A96" s="37"/>
      <c r="F96" s="37"/>
      <c r="G96" s="37"/>
      <c r="H96" s="37"/>
      <c r="I96" s="37"/>
      <c r="J96" s="37"/>
      <c r="K96" s="41"/>
      <c r="L96" s="41"/>
      <c r="M96" s="41"/>
      <c r="N96" s="41"/>
      <c r="O96" s="41"/>
    </row>
    <row r="97" spans="1:15" x14ac:dyDescent="0.25">
      <c r="A97" s="37"/>
      <c r="F97" s="37"/>
      <c r="G97" s="37"/>
      <c r="H97" s="37"/>
      <c r="I97" s="37"/>
      <c r="J97" s="37"/>
      <c r="K97" s="41"/>
      <c r="L97" s="41"/>
      <c r="M97" s="41"/>
      <c r="N97" s="41"/>
      <c r="O97" s="41"/>
    </row>
    <row r="98" spans="1:15" x14ac:dyDescent="0.25">
      <c r="A98" s="37"/>
      <c r="F98" s="37"/>
      <c r="G98" s="37"/>
      <c r="H98" s="37"/>
      <c r="I98" s="37"/>
      <c r="J98" s="37"/>
      <c r="K98" s="41"/>
      <c r="L98" s="41"/>
      <c r="M98" s="41"/>
      <c r="N98" s="41"/>
      <c r="O98" s="41"/>
    </row>
    <row r="99" spans="1:15" x14ac:dyDescent="0.25">
      <c r="A99" s="37"/>
      <c r="F99" s="37"/>
      <c r="G99" s="37"/>
      <c r="H99" s="37"/>
      <c r="I99" s="37"/>
      <c r="J99" s="37"/>
      <c r="K99" s="41"/>
      <c r="L99" s="41"/>
      <c r="M99" s="41"/>
      <c r="N99" s="41"/>
      <c r="O99" s="41"/>
    </row>
    <row r="100" spans="1:15" x14ac:dyDescent="0.25">
      <c r="A100" s="37"/>
      <c r="F100" s="37"/>
      <c r="G100" s="37"/>
      <c r="H100" s="37"/>
      <c r="I100" s="37"/>
      <c r="J100" s="37"/>
      <c r="K100" s="41"/>
      <c r="L100" s="41"/>
      <c r="M100" s="41"/>
      <c r="N100" s="41"/>
      <c r="O100" s="41"/>
    </row>
    <row r="101" spans="1:15" x14ac:dyDescent="0.25">
      <c r="A101" s="37"/>
      <c r="F101" s="37"/>
      <c r="G101" s="37"/>
      <c r="H101" s="37"/>
      <c r="I101" s="37"/>
      <c r="J101" s="37"/>
      <c r="K101" s="41"/>
      <c r="L101" s="41"/>
      <c r="M101" s="41"/>
      <c r="N101" s="41"/>
      <c r="O101" s="41"/>
    </row>
    <row r="102" spans="1:15" x14ac:dyDescent="0.25">
      <c r="A102" s="37"/>
      <c r="F102" s="37"/>
      <c r="G102" s="37"/>
      <c r="H102" s="37"/>
      <c r="I102" s="37"/>
      <c r="J102" s="37"/>
      <c r="K102" s="41"/>
      <c r="L102" s="41"/>
      <c r="M102" s="41"/>
      <c r="N102" s="41"/>
      <c r="O102" s="41"/>
    </row>
    <row r="103" spans="1:15" x14ac:dyDescent="0.25">
      <c r="A103" s="37"/>
      <c r="F103" s="37"/>
      <c r="G103" s="37"/>
      <c r="H103" s="37"/>
      <c r="I103" s="37"/>
      <c r="J103" s="37"/>
      <c r="K103" s="41"/>
      <c r="L103" s="41"/>
      <c r="M103" s="41"/>
      <c r="N103" s="41"/>
      <c r="O103" s="41"/>
    </row>
    <row r="104" spans="1:15" x14ac:dyDescent="0.25">
      <c r="A104" s="37"/>
      <c r="F104" s="37"/>
      <c r="G104" s="37"/>
      <c r="H104" s="37"/>
      <c r="I104" s="37"/>
      <c r="J104" s="37"/>
      <c r="K104" s="41"/>
      <c r="L104" s="41"/>
      <c r="M104" s="41"/>
      <c r="N104" s="41"/>
      <c r="O104" s="41"/>
    </row>
    <row r="105" spans="1:15" x14ac:dyDescent="0.25">
      <c r="A105" s="37"/>
      <c r="F105" s="37"/>
      <c r="G105" s="37"/>
      <c r="H105" s="37"/>
      <c r="I105" s="37"/>
      <c r="J105" s="37"/>
      <c r="K105" s="41"/>
      <c r="L105" s="41"/>
      <c r="M105" s="41"/>
      <c r="N105" s="41"/>
      <c r="O105" s="41"/>
    </row>
    <row r="106" spans="1:15" x14ac:dyDescent="0.25">
      <c r="A106" s="37"/>
      <c r="F106" s="37"/>
      <c r="G106" s="37"/>
      <c r="H106" s="37"/>
      <c r="I106" s="37"/>
      <c r="J106" s="37"/>
      <c r="K106" s="41"/>
      <c r="L106" s="41"/>
      <c r="M106" s="41"/>
      <c r="N106" s="41"/>
      <c r="O106" s="41"/>
    </row>
    <row r="107" spans="1:15" x14ac:dyDescent="0.25">
      <c r="A107" s="37"/>
      <c r="F107" s="37"/>
      <c r="G107" s="37"/>
      <c r="H107" s="37"/>
      <c r="I107" s="37"/>
      <c r="J107" s="37"/>
      <c r="K107" s="41"/>
      <c r="L107" s="41"/>
      <c r="M107" s="41"/>
      <c r="N107" s="41"/>
      <c r="O107" s="41"/>
    </row>
    <row r="108" spans="1:15" x14ac:dyDescent="0.25">
      <c r="A108" s="37"/>
      <c r="F108" s="37"/>
      <c r="G108" s="37"/>
      <c r="H108" s="37"/>
      <c r="I108" s="37"/>
      <c r="J108" s="37"/>
      <c r="K108" s="41"/>
      <c r="L108" s="41"/>
      <c r="M108" s="41"/>
      <c r="N108" s="41"/>
      <c r="O108" s="41"/>
    </row>
    <row r="109" spans="1:15" x14ac:dyDescent="0.25">
      <c r="A109" s="37"/>
      <c r="F109" s="37"/>
      <c r="G109" s="37"/>
      <c r="H109" s="37"/>
      <c r="I109" s="37"/>
      <c r="J109" s="37"/>
      <c r="K109" s="41"/>
      <c r="L109" s="41"/>
      <c r="M109" s="41"/>
      <c r="N109" s="41"/>
      <c r="O109" s="41"/>
    </row>
    <row r="110" spans="1:15" x14ac:dyDescent="0.25">
      <c r="A110" s="37"/>
      <c r="F110" s="37"/>
      <c r="G110" s="37"/>
      <c r="H110" s="37"/>
      <c r="I110" s="37"/>
      <c r="J110" s="37"/>
      <c r="K110" s="41"/>
      <c r="L110" s="41"/>
      <c r="M110" s="41"/>
      <c r="N110" s="41"/>
      <c r="O110" s="41"/>
    </row>
    <row r="111" spans="1:15" x14ac:dyDescent="0.25">
      <c r="A111" s="37"/>
      <c r="F111" s="37"/>
      <c r="G111" s="37"/>
      <c r="H111" s="37"/>
      <c r="I111" s="37"/>
      <c r="J111" s="37"/>
      <c r="K111" s="41"/>
      <c r="L111" s="41"/>
      <c r="M111" s="41"/>
      <c r="N111" s="41"/>
      <c r="O111" s="41"/>
    </row>
    <row r="112" spans="1:15" x14ac:dyDescent="0.25">
      <c r="A112" s="37"/>
      <c r="F112" s="37"/>
      <c r="G112" s="37"/>
      <c r="H112" s="37"/>
      <c r="I112" s="37"/>
      <c r="J112" s="37"/>
      <c r="K112" s="41"/>
      <c r="L112" s="41"/>
      <c r="M112" s="41"/>
      <c r="N112" s="41"/>
      <c r="O112" s="41"/>
    </row>
    <row r="113" spans="1:15" x14ac:dyDescent="0.25">
      <c r="A113" s="37"/>
      <c r="F113" s="37"/>
      <c r="G113" s="37"/>
      <c r="H113" s="37"/>
      <c r="I113" s="37"/>
      <c r="J113" s="37"/>
      <c r="K113" s="41"/>
      <c r="L113" s="41"/>
      <c r="M113" s="41"/>
      <c r="N113" s="41"/>
      <c r="O113" s="41"/>
    </row>
    <row r="114" spans="1:15" x14ac:dyDescent="0.25">
      <c r="A114" s="37"/>
      <c r="F114" s="37"/>
      <c r="G114" s="37"/>
      <c r="H114" s="37"/>
      <c r="I114" s="37"/>
      <c r="J114" s="37"/>
      <c r="K114" s="41"/>
      <c r="L114" s="41"/>
      <c r="M114" s="41"/>
      <c r="N114" s="41"/>
      <c r="O114" s="41"/>
    </row>
    <row r="115" spans="1:15" x14ac:dyDescent="0.25">
      <c r="A115" s="37"/>
      <c r="F115" s="37"/>
      <c r="G115" s="37"/>
      <c r="H115" s="37"/>
      <c r="I115" s="37"/>
      <c r="J115" s="37"/>
      <c r="K115" s="41"/>
      <c r="L115" s="41"/>
      <c r="M115" s="41"/>
      <c r="N115" s="41"/>
      <c r="O115" s="41"/>
    </row>
    <row r="116" spans="1:15" x14ac:dyDescent="0.25">
      <c r="A116" s="37"/>
      <c r="F116" s="37"/>
      <c r="G116" s="37"/>
      <c r="H116" s="37"/>
      <c r="I116" s="37"/>
      <c r="J116" s="37"/>
      <c r="K116" s="41"/>
      <c r="L116" s="41"/>
      <c r="M116" s="41"/>
      <c r="N116" s="41"/>
      <c r="O116" s="41"/>
    </row>
    <row r="117" spans="1:15" x14ac:dyDescent="0.25">
      <c r="A117" s="37"/>
      <c r="F117" s="37"/>
      <c r="G117" s="37"/>
      <c r="H117" s="37"/>
      <c r="I117" s="37"/>
      <c r="J117" s="37"/>
      <c r="K117" s="41"/>
      <c r="L117" s="41"/>
      <c r="M117" s="41"/>
      <c r="N117" s="41"/>
      <c r="O117" s="41"/>
    </row>
    <row r="118" spans="1:15" x14ac:dyDescent="0.25">
      <c r="A118" s="37"/>
      <c r="F118" s="37"/>
      <c r="G118" s="37"/>
      <c r="H118" s="37"/>
      <c r="I118" s="37"/>
      <c r="J118" s="37"/>
      <c r="K118" s="41"/>
      <c r="L118" s="41"/>
      <c r="M118" s="41"/>
      <c r="N118" s="41"/>
      <c r="O118" s="41"/>
    </row>
    <row r="119" spans="1:15" x14ac:dyDescent="0.25">
      <c r="A119" s="37"/>
      <c r="F119" s="37"/>
      <c r="G119" s="37"/>
      <c r="H119" s="37"/>
      <c r="I119" s="37"/>
      <c r="J119" s="37"/>
      <c r="K119" s="41"/>
      <c r="L119" s="41"/>
      <c r="M119" s="41"/>
      <c r="N119" s="41"/>
      <c r="O119" s="41"/>
    </row>
    <row r="120" spans="1:15" x14ac:dyDescent="0.25">
      <c r="A120" s="37"/>
      <c r="F120" s="37"/>
      <c r="G120" s="37"/>
      <c r="H120" s="37"/>
      <c r="I120" s="37"/>
      <c r="J120" s="37"/>
      <c r="K120" s="41"/>
      <c r="L120" s="41"/>
      <c r="M120" s="41"/>
      <c r="N120" s="41"/>
      <c r="O120" s="41"/>
    </row>
    <row r="121" spans="1:15" x14ac:dyDescent="0.25">
      <c r="A121" s="37"/>
      <c r="F121" s="37"/>
      <c r="G121" s="37"/>
      <c r="H121" s="37"/>
      <c r="I121" s="37"/>
      <c r="J121" s="37"/>
      <c r="K121" s="41"/>
      <c r="L121" s="41"/>
      <c r="M121" s="41"/>
      <c r="N121" s="41"/>
      <c r="O121" s="41"/>
    </row>
    <row r="122" spans="1:15" x14ac:dyDescent="0.25">
      <c r="A122" s="37"/>
      <c r="F122" s="37"/>
      <c r="G122" s="37"/>
      <c r="H122" s="37"/>
      <c r="I122" s="37"/>
      <c r="J122" s="37"/>
      <c r="K122" s="41"/>
      <c r="L122" s="41"/>
      <c r="M122" s="41"/>
      <c r="N122" s="41"/>
      <c r="O122" s="41"/>
    </row>
    <row r="123" spans="1:15" x14ac:dyDescent="0.25">
      <c r="A123" s="37"/>
      <c r="F123" s="37"/>
      <c r="G123" s="37"/>
      <c r="H123" s="37"/>
      <c r="I123" s="37"/>
      <c r="J123" s="37"/>
      <c r="K123" s="41"/>
      <c r="L123" s="41"/>
      <c r="M123" s="41"/>
      <c r="N123" s="41"/>
      <c r="O123" s="41"/>
    </row>
    <row r="124" spans="1:15" x14ac:dyDescent="0.25">
      <c r="A124" s="37"/>
      <c r="F124" s="37"/>
      <c r="G124" s="37"/>
      <c r="H124" s="37"/>
      <c r="I124" s="37"/>
      <c r="J124" s="37"/>
      <c r="K124" s="41"/>
      <c r="L124" s="41"/>
      <c r="M124" s="41"/>
      <c r="N124" s="41"/>
      <c r="O124" s="41"/>
    </row>
    <row r="125" spans="1:15" x14ac:dyDescent="0.25">
      <c r="A125" s="37"/>
      <c r="F125" s="37"/>
      <c r="G125" s="37"/>
      <c r="H125" s="37"/>
      <c r="I125" s="37"/>
      <c r="J125" s="37"/>
      <c r="K125" s="41"/>
      <c r="L125" s="41"/>
      <c r="M125" s="41"/>
      <c r="N125" s="41"/>
      <c r="O125" s="41"/>
    </row>
    <row r="126" spans="1:15" x14ac:dyDescent="0.25">
      <c r="A126" s="37"/>
      <c r="F126" s="37"/>
      <c r="G126" s="37"/>
      <c r="H126" s="37"/>
      <c r="I126" s="37"/>
      <c r="J126" s="37"/>
      <c r="K126" s="41"/>
      <c r="L126" s="41"/>
      <c r="M126" s="41"/>
      <c r="N126" s="41"/>
      <c r="O126" s="41"/>
    </row>
    <row r="127" spans="1:15" x14ac:dyDescent="0.25">
      <c r="A127" s="37"/>
      <c r="F127" s="37"/>
      <c r="G127" s="37"/>
      <c r="H127" s="37"/>
      <c r="I127" s="37"/>
      <c r="J127" s="37"/>
      <c r="K127" s="41"/>
      <c r="L127" s="41"/>
      <c r="M127" s="41"/>
      <c r="N127" s="41"/>
      <c r="O127" s="41"/>
    </row>
    <row r="128" spans="1:15" x14ac:dyDescent="0.25">
      <c r="A128" s="37"/>
      <c r="F128" s="37"/>
      <c r="G128" s="37"/>
      <c r="H128" s="37"/>
      <c r="I128" s="37"/>
      <c r="J128" s="37"/>
      <c r="K128" s="41"/>
      <c r="L128" s="41"/>
      <c r="M128" s="41"/>
      <c r="N128" s="41"/>
      <c r="O128" s="41"/>
    </row>
    <row r="129" spans="1:15" x14ac:dyDescent="0.25">
      <c r="A129" s="37"/>
      <c r="F129" s="37"/>
      <c r="G129" s="37"/>
      <c r="H129" s="37"/>
      <c r="I129" s="37"/>
      <c r="J129" s="37"/>
      <c r="K129" s="41"/>
      <c r="L129" s="41"/>
      <c r="M129" s="41"/>
      <c r="N129" s="41"/>
      <c r="O129" s="41"/>
    </row>
    <row r="130" spans="1:15" x14ac:dyDescent="0.25">
      <c r="A130" s="37"/>
      <c r="F130" s="37"/>
      <c r="G130" s="37"/>
      <c r="H130" s="37"/>
      <c r="I130" s="37"/>
      <c r="J130" s="37"/>
      <c r="K130" s="41"/>
      <c r="L130" s="41"/>
      <c r="M130" s="41"/>
      <c r="N130" s="41"/>
      <c r="O130" s="41"/>
    </row>
    <row r="131" spans="1:15" x14ac:dyDescent="0.25">
      <c r="A131" s="37"/>
      <c r="F131" s="37"/>
      <c r="G131" s="37"/>
      <c r="H131" s="37"/>
      <c r="I131" s="37"/>
      <c r="J131" s="37"/>
      <c r="K131" s="41"/>
      <c r="L131" s="41"/>
      <c r="M131" s="41"/>
      <c r="N131" s="41"/>
      <c r="O131" s="41"/>
    </row>
    <row r="132" spans="1:15" x14ac:dyDescent="0.25">
      <c r="A132" s="37"/>
      <c r="F132" s="37"/>
      <c r="G132" s="37"/>
      <c r="H132" s="37"/>
      <c r="I132" s="37"/>
      <c r="J132" s="37"/>
      <c r="K132" s="41"/>
      <c r="L132" s="41"/>
      <c r="M132" s="41"/>
      <c r="N132" s="41"/>
      <c r="O132" s="41"/>
    </row>
    <row r="133" spans="1:15" x14ac:dyDescent="0.25">
      <c r="A133" s="37"/>
      <c r="F133" s="37"/>
      <c r="G133" s="37"/>
      <c r="H133" s="37"/>
      <c r="I133" s="37"/>
      <c r="J133" s="37"/>
      <c r="K133" s="41"/>
      <c r="L133" s="41"/>
      <c r="M133" s="41"/>
      <c r="N133" s="41"/>
      <c r="O133" s="41"/>
    </row>
    <row r="134" spans="1:15" x14ac:dyDescent="0.25">
      <c r="A134" s="37"/>
      <c r="F134" s="37"/>
      <c r="G134" s="37"/>
      <c r="H134" s="37"/>
      <c r="I134" s="37"/>
      <c r="J134" s="37"/>
      <c r="K134" s="41"/>
      <c r="L134" s="41"/>
      <c r="M134" s="41"/>
      <c r="N134" s="41"/>
      <c r="O134" s="41"/>
    </row>
    <row r="135" spans="1:15" x14ac:dyDescent="0.25">
      <c r="A135" s="37"/>
      <c r="F135" s="37"/>
      <c r="G135" s="37"/>
      <c r="H135" s="37"/>
      <c r="I135" s="37"/>
      <c r="J135" s="37"/>
      <c r="K135" s="41"/>
      <c r="L135" s="41"/>
      <c r="M135" s="41"/>
      <c r="N135" s="41"/>
      <c r="O135" s="41"/>
    </row>
    <row r="136" spans="1:15" x14ac:dyDescent="0.25">
      <c r="A136" s="37"/>
      <c r="F136" s="37"/>
      <c r="G136" s="37"/>
      <c r="H136" s="37"/>
      <c r="I136" s="37"/>
      <c r="J136" s="37"/>
      <c r="K136" s="41"/>
      <c r="L136" s="41"/>
      <c r="M136" s="41"/>
      <c r="N136" s="41"/>
      <c r="O136" s="41"/>
    </row>
    <row r="137" spans="1:15" x14ac:dyDescent="0.25">
      <c r="A137" s="37"/>
      <c r="F137" s="37"/>
      <c r="G137" s="37"/>
      <c r="H137" s="37"/>
      <c r="I137" s="37"/>
      <c r="J137" s="37"/>
      <c r="K137" s="41"/>
      <c r="L137" s="41"/>
      <c r="M137" s="41"/>
      <c r="N137" s="41"/>
      <c r="O137" s="41"/>
    </row>
    <row r="138" spans="1:15" x14ac:dyDescent="0.25">
      <c r="A138" s="37"/>
      <c r="F138" s="37"/>
      <c r="G138" s="37"/>
      <c r="H138" s="37"/>
      <c r="I138" s="37"/>
      <c r="J138" s="37"/>
      <c r="K138" s="41"/>
      <c r="L138" s="41"/>
      <c r="M138" s="41"/>
      <c r="N138" s="41"/>
      <c r="O138" s="41"/>
    </row>
    <row r="139" spans="1:15" x14ac:dyDescent="0.25">
      <c r="A139" s="37"/>
      <c r="F139" s="37"/>
      <c r="G139" s="37"/>
      <c r="H139" s="37"/>
      <c r="I139" s="37"/>
      <c r="J139" s="37"/>
      <c r="K139" s="41"/>
      <c r="L139" s="41"/>
      <c r="M139" s="41"/>
      <c r="N139" s="41"/>
      <c r="O139" s="41"/>
    </row>
    <row r="140" spans="1:15" x14ac:dyDescent="0.25">
      <c r="A140" s="37"/>
      <c r="F140" s="37"/>
      <c r="G140" s="37"/>
      <c r="H140" s="37"/>
      <c r="I140" s="37"/>
      <c r="J140" s="37"/>
      <c r="K140" s="41"/>
      <c r="L140" s="41"/>
      <c r="M140" s="41"/>
      <c r="N140" s="41"/>
      <c r="O140" s="41"/>
    </row>
    <row r="141" spans="1:15" x14ac:dyDescent="0.25">
      <c r="A141" s="37"/>
      <c r="F141" s="37"/>
      <c r="G141" s="37"/>
      <c r="H141" s="37"/>
      <c r="I141" s="37"/>
      <c r="J141" s="37"/>
      <c r="K141" s="41"/>
      <c r="L141" s="41"/>
      <c r="M141" s="41"/>
      <c r="N141" s="41"/>
      <c r="O141" s="41"/>
    </row>
    <row r="142" spans="1:15" x14ac:dyDescent="0.25">
      <c r="A142" s="37"/>
      <c r="F142" s="37"/>
      <c r="G142" s="37"/>
      <c r="H142" s="37"/>
      <c r="I142" s="37"/>
      <c r="J142" s="37"/>
      <c r="K142" s="41"/>
      <c r="L142" s="41"/>
      <c r="M142" s="41"/>
      <c r="N142" s="41"/>
      <c r="O142" s="41"/>
    </row>
    <row r="143" spans="1:15" x14ac:dyDescent="0.25">
      <c r="A143" s="37"/>
      <c r="F143" s="37"/>
      <c r="G143" s="37"/>
      <c r="H143" s="37"/>
      <c r="I143" s="37"/>
      <c r="J143" s="37"/>
      <c r="K143" s="41"/>
      <c r="L143" s="41"/>
      <c r="M143" s="41"/>
      <c r="N143" s="41"/>
      <c r="O143" s="41"/>
    </row>
    <row r="144" spans="1:15" x14ac:dyDescent="0.25">
      <c r="A144" s="37"/>
      <c r="F144" s="37"/>
      <c r="G144" s="37"/>
      <c r="H144" s="37"/>
      <c r="I144" s="37"/>
      <c r="J144" s="37"/>
      <c r="K144" s="41"/>
      <c r="L144" s="41"/>
      <c r="M144" s="41"/>
      <c r="N144" s="41"/>
      <c r="O144" s="41"/>
    </row>
    <row r="145" spans="1:15" x14ac:dyDescent="0.25">
      <c r="A145" s="37"/>
      <c r="F145" s="37"/>
      <c r="G145" s="37"/>
      <c r="H145" s="37"/>
      <c r="I145" s="37"/>
      <c r="J145" s="37"/>
      <c r="K145" s="41"/>
      <c r="L145" s="41"/>
      <c r="M145" s="41"/>
      <c r="N145" s="41"/>
      <c r="O145" s="41"/>
    </row>
    <row r="146" spans="1:15" x14ac:dyDescent="0.25">
      <c r="A146" s="37"/>
      <c r="F146" s="37"/>
      <c r="G146" s="37"/>
      <c r="H146" s="37"/>
      <c r="I146" s="37"/>
      <c r="J146" s="37"/>
      <c r="K146" s="41"/>
      <c r="L146" s="41"/>
      <c r="M146" s="41"/>
      <c r="N146" s="41"/>
      <c r="O146" s="41"/>
    </row>
    <row r="147" spans="1:15" x14ac:dyDescent="0.25">
      <c r="A147" s="37"/>
      <c r="F147" s="37"/>
      <c r="G147" s="37"/>
      <c r="H147" s="37"/>
      <c r="I147" s="37"/>
      <c r="J147" s="37"/>
      <c r="K147" s="41"/>
      <c r="L147" s="41"/>
      <c r="M147" s="41"/>
      <c r="N147" s="41"/>
      <c r="O147" s="41"/>
    </row>
    <row r="148" spans="1:15" x14ac:dyDescent="0.25">
      <c r="A148" s="37"/>
      <c r="F148" s="37"/>
      <c r="G148" s="37"/>
      <c r="H148" s="37"/>
      <c r="I148" s="37"/>
      <c r="J148" s="37"/>
      <c r="K148" s="41"/>
      <c r="L148" s="41"/>
      <c r="M148" s="41"/>
      <c r="N148" s="41"/>
      <c r="O148" s="41"/>
    </row>
    <row r="149" spans="1:15" x14ac:dyDescent="0.25">
      <c r="A149" s="37"/>
      <c r="F149" s="37"/>
      <c r="G149" s="37"/>
      <c r="H149" s="37"/>
      <c r="I149" s="37"/>
      <c r="J149" s="37"/>
      <c r="K149" s="41"/>
      <c r="L149" s="41"/>
      <c r="M149" s="41"/>
      <c r="N149" s="41"/>
      <c r="O149" s="41"/>
    </row>
    <row r="150" spans="1:15" x14ac:dyDescent="0.25">
      <c r="A150" s="37"/>
      <c r="F150" s="37"/>
      <c r="G150" s="37"/>
      <c r="H150" s="37"/>
      <c r="I150" s="37"/>
      <c r="J150" s="37"/>
      <c r="K150" s="41"/>
      <c r="L150" s="41"/>
      <c r="M150" s="41"/>
      <c r="N150" s="41"/>
      <c r="O150" s="41"/>
    </row>
    <row r="151" spans="1:15" x14ac:dyDescent="0.25">
      <c r="A151" s="37"/>
      <c r="F151" s="37"/>
      <c r="G151" s="37"/>
      <c r="H151" s="37"/>
      <c r="I151" s="37"/>
      <c r="J151" s="37"/>
      <c r="K151" s="41"/>
      <c r="L151" s="41"/>
      <c r="M151" s="41"/>
      <c r="N151" s="41"/>
      <c r="O151" s="41"/>
    </row>
    <row r="152" spans="1:15" x14ac:dyDescent="0.25">
      <c r="A152" s="37"/>
      <c r="F152" s="37"/>
      <c r="G152" s="37"/>
      <c r="H152" s="37"/>
      <c r="I152" s="37"/>
      <c r="J152" s="37"/>
      <c r="K152" s="41"/>
      <c r="L152" s="41"/>
      <c r="M152" s="41"/>
      <c r="N152" s="41"/>
      <c r="O152" s="41"/>
    </row>
    <row r="153" spans="1:15" x14ac:dyDescent="0.25">
      <c r="A153" s="37"/>
      <c r="F153" s="37"/>
      <c r="G153" s="37"/>
      <c r="H153" s="37"/>
      <c r="I153" s="37"/>
      <c r="J153" s="37"/>
      <c r="K153" s="41"/>
      <c r="L153" s="41"/>
      <c r="M153" s="41"/>
      <c r="N153" s="41"/>
      <c r="O153" s="41"/>
    </row>
    <row r="154" spans="1:15" x14ac:dyDescent="0.25">
      <c r="A154" s="37"/>
      <c r="F154" s="37"/>
      <c r="G154" s="37"/>
      <c r="H154" s="37"/>
      <c r="I154" s="37"/>
      <c r="J154" s="37"/>
      <c r="K154" s="41"/>
      <c r="L154" s="41"/>
      <c r="M154" s="41"/>
      <c r="N154" s="41"/>
      <c r="O154" s="41"/>
    </row>
    <row r="155" spans="1:15" x14ac:dyDescent="0.25">
      <c r="A155" s="37"/>
      <c r="F155" s="37"/>
      <c r="G155" s="37"/>
      <c r="H155" s="37"/>
      <c r="I155" s="37"/>
      <c r="J155" s="37"/>
      <c r="K155" s="41"/>
      <c r="L155" s="41"/>
      <c r="M155" s="41"/>
      <c r="N155" s="41"/>
      <c r="O155" s="41"/>
    </row>
    <row r="156" spans="1:15" x14ac:dyDescent="0.25">
      <c r="A156" s="37"/>
      <c r="F156" s="37"/>
      <c r="G156" s="37"/>
      <c r="H156" s="37"/>
      <c r="I156" s="37"/>
      <c r="J156" s="37"/>
      <c r="K156" s="41"/>
      <c r="L156" s="41"/>
      <c r="M156" s="41"/>
      <c r="N156" s="41"/>
      <c r="O156" s="41"/>
    </row>
    <row r="157" spans="1:15" x14ac:dyDescent="0.25">
      <c r="A157" s="37"/>
      <c r="F157" s="37"/>
      <c r="G157" s="37"/>
      <c r="H157" s="37"/>
      <c r="I157" s="37"/>
      <c r="J157" s="37"/>
      <c r="K157" s="41"/>
      <c r="L157" s="41"/>
      <c r="M157" s="41"/>
      <c r="N157" s="41"/>
      <c r="O157" s="41"/>
    </row>
    <row r="158" spans="1:15" x14ac:dyDescent="0.25">
      <c r="A158" s="37"/>
      <c r="F158" s="37"/>
      <c r="G158" s="37"/>
      <c r="H158" s="37"/>
      <c r="I158" s="37"/>
      <c r="J158" s="37"/>
      <c r="K158" s="41"/>
      <c r="L158" s="41"/>
      <c r="M158" s="41"/>
      <c r="N158" s="41"/>
      <c r="O158" s="41"/>
    </row>
    <row r="159" spans="1:15" x14ac:dyDescent="0.25">
      <c r="A159" s="37"/>
      <c r="F159" s="37"/>
      <c r="G159" s="37"/>
      <c r="H159" s="37"/>
      <c r="I159" s="37"/>
      <c r="J159" s="37"/>
      <c r="K159" s="41"/>
      <c r="L159" s="41"/>
      <c r="M159" s="41"/>
      <c r="N159" s="41"/>
      <c r="O159" s="41"/>
    </row>
    <row r="160" spans="1:15" x14ac:dyDescent="0.25">
      <c r="A160" s="37"/>
      <c r="F160" s="37"/>
      <c r="G160" s="37"/>
      <c r="H160" s="37"/>
      <c r="I160" s="37"/>
      <c r="J160" s="37"/>
      <c r="K160" s="41"/>
      <c r="L160" s="41"/>
      <c r="M160" s="41"/>
      <c r="N160" s="41"/>
      <c r="O160" s="41"/>
    </row>
    <row r="161" spans="1:15" x14ac:dyDescent="0.25">
      <c r="A161" s="37"/>
      <c r="F161" s="37"/>
      <c r="G161" s="37"/>
      <c r="H161" s="37"/>
      <c r="I161" s="37"/>
      <c r="J161" s="37"/>
      <c r="K161" s="41"/>
      <c r="L161" s="41"/>
      <c r="M161" s="41"/>
      <c r="N161" s="41"/>
      <c r="O161" s="41"/>
    </row>
    <row r="162" spans="1:15" x14ac:dyDescent="0.25">
      <c r="A162" s="37"/>
      <c r="F162" s="37"/>
      <c r="G162" s="37"/>
      <c r="H162" s="37"/>
      <c r="I162" s="37"/>
      <c r="J162" s="37"/>
      <c r="K162" s="41"/>
      <c r="L162" s="41"/>
      <c r="M162" s="41"/>
      <c r="N162" s="41"/>
      <c r="O162" s="41"/>
    </row>
    <row r="163" spans="1:15" x14ac:dyDescent="0.25">
      <c r="A163" s="37"/>
      <c r="F163" s="37"/>
      <c r="G163" s="37"/>
      <c r="H163" s="37"/>
      <c r="I163" s="37"/>
      <c r="J163" s="37"/>
      <c r="K163" s="41"/>
      <c r="L163" s="41"/>
      <c r="M163" s="41"/>
      <c r="N163" s="41"/>
      <c r="O163" s="41"/>
    </row>
    <row r="164" spans="1:15" x14ac:dyDescent="0.25">
      <c r="A164" s="37"/>
      <c r="F164" s="37"/>
      <c r="G164" s="37"/>
      <c r="H164" s="37"/>
      <c r="I164" s="37"/>
      <c r="J164" s="37"/>
      <c r="K164" s="41"/>
      <c r="L164" s="41"/>
      <c r="M164" s="41"/>
      <c r="N164" s="41"/>
      <c r="O164" s="41"/>
    </row>
    <row r="165" spans="1:15" x14ac:dyDescent="0.25">
      <c r="A165" s="37"/>
      <c r="F165" s="37"/>
      <c r="G165" s="37"/>
      <c r="H165" s="37"/>
      <c r="I165" s="37"/>
      <c r="J165" s="37"/>
      <c r="K165" s="41"/>
      <c r="L165" s="41"/>
      <c r="M165" s="41"/>
      <c r="N165" s="41"/>
      <c r="O165" s="41"/>
    </row>
    <row r="166" spans="1:15" x14ac:dyDescent="0.25">
      <c r="A166" s="37"/>
      <c r="F166" s="37"/>
      <c r="G166" s="37"/>
      <c r="H166" s="37"/>
      <c r="I166" s="37"/>
      <c r="J166" s="37"/>
      <c r="K166" s="41"/>
      <c r="L166" s="41"/>
      <c r="M166" s="41"/>
      <c r="N166" s="41"/>
      <c r="O166" s="41"/>
    </row>
    <row r="167" spans="1:15" x14ac:dyDescent="0.25">
      <c r="A167" s="37"/>
      <c r="F167" s="37"/>
      <c r="G167" s="37"/>
      <c r="H167" s="37"/>
      <c r="I167" s="37"/>
      <c r="J167" s="37"/>
      <c r="K167" s="41"/>
      <c r="L167" s="41"/>
      <c r="M167" s="41"/>
      <c r="N167" s="41"/>
      <c r="O167" s="41"/>
    </row>
    <row r="168" spans="1:15" x14ac:dyDescent="0.25">
      <c r="A168" s="37"/>
      <c r="F168" s="37"/>
      <c r="G168" s="37"/>
      <c r="H168" s="37"/>
      <c r="I168" s="37"/>
      <c r="J168" s="37"/>
      <c r="K168" s="41"/>
      <c r="L168" s="41"/>
      <c r="M168" s="41"/>
      <c r="N168" s="41"/>
      <c r="O168" s="41"/>
    </row>
    <row r="169" spans="1:15" x14ac:dyDescent="0.25">
      <c r="A169" s="37"/>
      <c r="F169" s="37"/>
      <c r="G169" s="37"/>
      <c r="H169" s="37"/>
      <c r="I169" s="37"/>
      <c r="J169" s="37"/>
      <c r="K169" s="41"/>
      <c r="L169" s="41"/>
      <c r="M169" s="41"/>
      <c r="N169" s="41"/>
      <c r="O169" s="41"/>
    </row>
    <row r="170" spans="1:15" x14ac:dyDescent="0.25">
      <c r="A170" s="37"/>
      <c r="F170" s="37"/>
      <c r="G170" s="37"/>
      <c r="H170" s="37"/>
      <c r="I170" s="37"/>
      <c r="J170" s="37"/>
      <c r="K170" s="41"/>
      <c r="L170" s="41"/>
      <c r="M170" s="41"/>
      <c r="N170" s="41"/>
      <c r="O170" s="41"/>
    </row>
    <row r="171" spans="1:15" x14ac:dyDescent="0.25">
      <c r="A171" s="37"/>
      <c r="F171" s="37"/>
      <c r="G171" s="37"/>
      <c r="H171" s="37"/>
      <c r="I171" s="37"/>
      <c r="J171" s="37"/>
      <c r="K171" s="41"/>
      <c r="L171" s="41"/>
      <c r="M171" s="41"/>
      <c r="N171" s="41"/>
      <c r="O171" s="41"/>
    </row>
    <row r="172" spans="1:15" x14ac:dyDescent="0.25">
      <c r="A172" s="37"/>
      <c r="F172" s="37"/>
      <c r="G172" s="37"/>
      <c r="H172" s="37"/>
      <c r="I172" s="37"/>
      <c r="J172" s="37"/>
      <c r="K172" s="41"/>
      <c r="L172" s="41"/>
      <c r="M172" s="41"/>
      <c r="N172" s="41"/>
      <c r="O172" s="41"/>
    </row>
    <row r="173" spans="1:15" x14ac:dyDescent="0.25">
      <c r="A173" s="37"/>
      <c r="F173" s="37"/>
      <c r="G173" s="37"/>
      <c r="H173" s="37"/>
      <c r="I173" s="37"/>
      <c r="J173" s="37"/>
      <c r="K173" s="41"/>
      <c r="L173" s="41"/>
      <c r="M173" s="41"/>
      <c r="N173" s="41"/>
      <c r="O173" s="41"/>
    </row>
    <row r="174" spans="1:15" x14ac:dyDescent="0.25">
      <c r="A174" s="37"/>
      <c r="F174" s="37"/>
      <c r="G174" s="37"/>
      <c r="H174" s="37"/>
      <c r="I174" s="37"/>
      <c r="J174" s="37"/>
      <c r="K174" s="41"/>
      <c r="L174" s="41"/>
      <c r="M174" s="41"/>
      <c r="N174" s="41"/>
      <c r="O174" s="41"/>
    </row>
    <row r="175" spans="1:15" x14ac:dyDescent="0.25">
      <c r="A175" s="37"/>
      <c r="F175" s="37"/>
      <c r="G175" s="37"/>
      <c r="H175" s="37"/>
      <c r="I175" s="37"/>
      <c r="J175" s="37"/>
      <c r="K175" s="41"/>
      <c r="L175" s="41"/>
      <c r="M175" s="41"/>
      <c r="N175" s="41"/>
      <c r="O175" s="41"/>
    </row>
    <row r="176" spans="1:15" x14ac:dyDescent="0.25">
      <c r="A176" s="37"/>
      <c r="F176" s="37"/>
      <c r="G176" s="37"/>
      <c r="H176" s="37"/>
      <c r="I176" s="37"/>
      <c r="J176" s="37"/>
      <c r="K176" s="41"/>
      <c r="L176" s="41"/>
      <c r="M176" s="41"/>
      <c r="N176" s="41"/>
      <c r="O176" s="41"/>
    </row>
    <row r="177" spans="1:15" x14ac:dyDescent="0.25">
      <c r="A177" s="37"/>
      <c r="F177" s="37"/>
      <c r="G177" s="37"/>
      <c r="H177" s="37"/>
      <c r="I177" s="37"/>
      <c r="J177" s="37"/>
      <c r="K177" s="41"/>
      <c r="L177" s="41"/>
      <c r="M177" s="41"/>
      <c r="N177" s="41"/>
      <c r="O177" s="41"/>
    </row>
    <row r="178" spans="1:15" x14ac:dyDescent="0.25">
      <c r="A178" s="37"/>
      <c r="F178" s="37"/>
      <c r="G178" s="37"/>
      <c r="H178" s="37"/>
      <c r="I178" s="37"/>
      <c r="J178" s="37"/>
      <c r="K178" s="41"/>
      <c r="L178" s="41"/>
      <c r="M178" s="41"/>
      <c r="N178" s="41"/>
      <c r="O178" s="41"/>
    </row>
    <row r="179" spans="1:15" x14ac:dyDescent="0.25">
      <c r="A179" s="37"/>
      <c r="F179" s="37"/>
      <c r="G179" s="37"/>
      <c r="H179" s="37"/>
      <c r="I179" s="37"/>
      <c r="J179" s="37"/>
      <c r="K179" s="41"/>
      <c r="L179" s="41"/>
      <c r="M179" s="41"/>
      <c r="N179" s="41"/>
      <c r="O179" s="41"/>
    </row>
    <row r="180" spans="1:15" x14ac:dyDescent="0.25">
      <c r="A180" s="37"/>
      <c r="F180" s="37"/>
      <c r="G180" s="37"/>
      <c r="H180" s="37"/>
      <c r="I180" s="37"/>
      <c r="J180" s="37"/>
      <c r="K180" s="41"/>
      <c r="L180" s="41"/>
      <c r="M180" s="41"/>
      <c r="N180" s="41"/>
      <c r="O180" s="41"/>
    </row>
    <row r="181" spans="1:15" x14ac:dyDescent="0.25">
      <c r="A181" s="37"/>
      <c r="F181" s="37"/>
      <c r="G181" s="37"/>
      <c r="H181" s="37"/>
      <c r="I181" s="37"/>
      <c r="J181" s="37"/>
      <c r="K181" s="41"/>
      <c r="L181" s="41"/>
      <c r="M181" s="41"/>
      <c r="N181" s="41"/>
      <c r="O181" s="41"/>
    </row>
    <row r="182" spans="1:15" x14ac:dyDescent="0.25">
      <c r="A182" s="37"/>
      <c r="F182" s="37"/>
      <c r="G182" s="37"/>
      <c r="H182" s="37"/>
      <c r="I182" s="37"/>
      <c r="J182" s="37"/>
      <c r="K182" s="41"/>
      <c r="L182" s="41"/>
      <c r="M182" s="41"/>
      <c r="N182" s="41"/>
      <c r="O182" s="41"/>
    </row>
    <row r="183" spans="1:15" x14ac:dyDescent="0.25">
      <c r="A183" s="37"/>
      <c r="F183" s="37"/>
      <c r="G183" s="37"/>
      <c r="H183" s="37"/>
      <c r="I183" s="37"/>
      <c r="J183" s="37"/>
      <c r="K183" s="41"/>
      <c r="L183" s="41"/>
      <c r="M183" s="41"/>
      <c r="N183" s="41"/>
      <c r="O183" s="41"/>
    </row>
    <row r="184" spans="1:15" x14ac:dyDescent="0.25">
      <c r="A184" s="37"/>
      <c r="F184" s="37"/>
      <c r="G184" s="37"/>
      <c r="H184" s="37"/>
      <c r="I184" s="37"/>
      <c r="J184" s="37"/>
      <c r="K184" s="41"/>
      <c r="L184" s="41"/>
      <c r="M184" s="41"/>
      <c r="N184" s="41"/>
      <c r="O184" s="41"/>
    </row>
    <row r="185" spans="1:15" x14ac:dyDescent="0.25">
      <c r="A185" s="37"/>
      <c r="F185" s="37"/>
      <c r="G185" s="37"/>
      <c r="H185" s="37"/>
      <c r="I185" s="37"/>
      <c r="J185" s="37"/>
      <c r="K185" s="41"/>
      <c r="L185" s="41"/>
      <c r="M185" s="41"/>
      <c r="N185" s="41"/>
      <c r="O185" s="41"/>
    </row>
    <row r="186" spans="1:15" x14ac:dyDescent="0.25">
      <c r="A186" s="37"/>
      <c r="F186" s="37"/>
      <c r="G186" s="37"/>
      <c r="H186" s="37"/>
      <c r="I186" s="37"/>
      <c r="J186" s="37"/>
      <c r="K186" s="41"/>
      <c r="L186" s="41"/>
      <c r="M186" s="41"/>
      <c r="N186" s="41"/>
      <c r="O186" s="41"/>
    </row>
    <row r="187" spans="1:15" x14ac:dyDescent="0.25">
      <c r="A187" s="37"/>
      <c r="F187" s="37"/>
      <c r="G187" s="37"/>
      <c r="H187" s="37"/>
      <c r="I187" s="37"/>
      <c r="J187" s="37"/>
      <c r="K187" s="41"/>
      <c r="L187" s="41"/>
      <c r="M187" s="41"/>
      <c r="N187" s="41"/>
      <c r="O187" s="41"/>
    </row>
    <row r="188" spans="1:15" x14ac:dyDescent="0.25">
      <c r="A188" s="37"/>
      <c r="F188" s="37"/>
      <c r="G188" s="37"/>
      <c r="H188" s="37"/>
      <c r="I188" s="37"/>
      <c r="J188" s="37"/>
      <c r="K188" s="41"/>
      <c r="L188" s="41"/>
      <c r="M188" s="41"/>
      <c r="N188" s="41"/>
      <c r="O188" s="41"/>
    </row>
    <row r="189" spans="1:15" x14ac:dyDescent="0.25">
      <c r="A189" s="37"/>
      <c r="F189" s="37"/>
      <c r="G189" s="37"/>
      <c r="H189" s="37"/>
      <c r="I189" s="37"/>
      <c r="J189" s="37"/>
      <c r="K189" s="41"/>
      <c r="L189" s="41"/>
      <c r="M189" s="41"/>
      <c r="N189" s="41"/>
      <c r="O189" s="41"/>
    </row>
    <row r="190" spans="1:15" x14ac:dyDescent="0.25">
      <c r="A190" s="37"/>
      <c r="F190" s="37"/>
      <c r="G190" s="37"/>
      <c r="H190" s="37"/>
      <c r="I190" s="37"/>
      <c r="J190" s="37"/>
      <c r="K190" s="41"/>
      <c r="L190" s="41"/>
      <c r="M190" s="41"/>
      <c r="N190" s="41"/>
      <c r="O190" s="41"/>
    </row>
    <row r="191" spans="1:15" x14ac:dyDescent="0.25">
      <c r="A191" s="37"/>
      <c r="F191" s="37"/>
      <c r="G191" s="37"/>
      <c r="H191" s="37"/>
      <c r="I191" s="37"/>
      <c r="J191" s="37"/>
      <c r="K191" s="41"/>
      <c r="L191" s="41"/>
      <c r="M191" s="41"/>
      <c r="N191" s="41"/>
      <c r="O191" s="41"/>
    </row>
    <row r="192" spans="1:15" x14ac:dyDescent="0.25">
      <c r="A192" s="37"/>
      <c r="F192" s="37"/>
      <c r="G192" s="37"/>
      <c r="H192" s="37"/>
      <c r="I192" s="37"/>
      <c r="J192" s="37"/>
      <c r="K192" s="41"/>
      <c r="L192" s="41"/>
      <c r="M192" s="41"/>
      <c r="N192" s="41"/>
      <c r="O192" s="41"/>
    </row>
    <row r="193" spans="1:15" x14ac:dyDescent="0.25">
      <c r="A193" s="37"/>
      <c r="F193" s="37"/>
      <c r="G193" s="37"/>
      <c r="H193" s="37"/>
      <c r="I193" s="37"/>
      <c r="J193" s="37"/>
      <c r="K193" s="41"/>
      <c r="L193" s="41"/>
      <c r="M193" s="41"/>
      <c r="N193" s="41"/>
      <c r="O193" s="41"/>
    </row>
    <row r="194" spans="1:15" x14ac:dyDescent="0.25">
      <c r="A194" s="37"/>
      <c r="F194" s="37"/>
      <c r="G194" s="37"/>
      <c r="H194" s="37"/>
      <c r="I194" s="37"/>
      <c r="J194" s="37"/>
      <c r="K194" s="41"/>
      <c r="L194" s="41"/>
      <c r="M194" s="41"/>
      <c r="N194" s="41"/>
      <c r="O194" s="41"/>
    </row>
    <row r="195" spans="1:15" x14ac:dyDescent="0.25">
      <c r="A195" s="37"/>
      <c r="F195" s="37"/>
      <c r="G195" s="37"/>
      <c r="H195" s="37"/>
      <c r="I195" s="37"/>
      <c r="J195" s="37"/>
      <c r="K195" s="41"/>
      <c r="L195" s="41"/>
      <c r="M195" s="41"/>
      <c r="N195" s="41"/>
      <c r="O195" s="41"/>
    </row>
    <row r="196" spans="1:15" x14ac:dyDescent="0.25">
      <c r="A196" s="37"/>
      <c r="F196" s="37"/>
      <c r="G196" s="37"/>
      <c r="H196" s="37"/>
      <c r="I196" s="37"/>
      <c r="J196" s="37"/>
      <c r="K196" s="41"/>
      <c r="L196" s="41"/>
      <c r="M196" s="41"/>
      <c r="N196" s="41"/>
      <c r="O196" s="41"/>
    </row>
    <row r="197" spans="1:15" x14ac:dyDescent="0.25">
      <c r="A197" s="37"/>
      <c r="F197" s="37"/>
      <c r="G197" s="37"/>
      <c r="H197" s="37"/>
      <c r="I197" s="37"/>
      <c r="J197" s="37"/>
      <c r="K197" s="41"/>
      <c r="L197" s="41"/>
      <c r="M197" s="41"/>
      <c r="N197" s="41"/>
      <c r="O197" s="41"/>
    </row>
    <row r="198" spans="1:15" x14ac:dyDescent="0.25">
      <c r="A198" s="37"/>
      <c r="F198" s="37"/>
      <c r="G198" s="37"/>
      <c r="H198" s="37"/>
      <c r="I198" s="37"/>
      <c r="J198" s="37"/>
      <c r="K198" s="41"/>
      <c r="L198" s="41"/>
      <c r="M198" s="41"/>
      <c r="N198" s="41"/>
      <c r="O198" s="41"/>
    </row>
    <row r="199" spans="1:15" x14ac:dyDescent="0.25">
      <c r="A199" s="37"/>
      <c r="F199" s="37"/>
      <c r="G199" s="37"/>
      <c r="H199" s="37"/>
      <c r="I199" s="37"/>
      <c r="J199" s="37"/>
      <c r="K199" s="41"/>
      <c r="L199" s="41"/>
      <c r="M199" s="41"/>
      <c r="N199" s="41"/>
      <c r="O199" s="41"/>
    </row>
    <row r="200" spans="1:15" x14ac:dyDescent="0.25">
      <c r="A200" s="37"/>
      <c r="F200" s="37"/>
      <c r="G200" s="37"/>
      <c r="H200" s="37"/>
      <c r="I200" s="37"/>
      <c r="J200" s="37"/>
      <c r="K200" s="41"/>
      <c r="L200" s="41"/>
      <c r="M200" s="41"/>
      <c r="N200" s="41"/>
      <c r="O200" s="41"/>
    </row>
    <row r="201" spans="1:15" x14ac:dyDescent="0.25">
      <c r="A201" s="37"/>
      <c r="F201" s="37"/>
      <c r="G201" s="37"/>
      <c r="H201" s="37"/>
      <c r="I201" s="37"/>
      <c r="J201" s="37"/>
      <c r="K201" s="41"/>
      <c r="L201" s="41"/>
      <c r="M201" s="41"/>
      <c r="N201" s="41"/>
      <c r="O201" s="41"/>
    </row>
    <row r="202" spans="1:15" x14ac:dyDescent="0.25">
      <c r="A202" s="37"/>
      <c r="F202" s="37"/>
      <c r="G202" s="37"/>
      <c r="H202" s="37"/>
      <c r="I202" s="37"/>
      <c r="J202" s="37"/>
      <c r="K202" s="41"/>
      <c r="L202" s="41"/>
      <c r="M202" s="41"/>
      <c r="N202" s="41"/>
      <c r="O202" s="41"/>
    </row>
    <row r="203" spans="1:15" x14ac:dyDescent="0.25">
      <c r="A203" s="37"/>
      <c r="F203" s="37"/>
      <c r="G203" s="37"/>
      <c r="H203" s="37"/>
      <c r="I203" s="37"/>
      <c r="J203" s="37"/>
      <c r="K203" s="41"/>
      <c r="L203" s="41"/>
      <c r="M203" s="41"/>
      <c r="N203" s="41"/>
      <c r="O203" s="41"/>
    </row>
    <row r="204" spans="1:15" x14ac:dyDescent="0.25">
      <c r="A204" s="37"/>
      <c r="F204" s="37"/>
      <c r="G204" s="37"/>
      <c r="H204" s="37"/>
      <c r="I204" s="37"/>
      <c r="J204" s="37"/>
      <c r="K204" s="41"/>
      <c r="L204" s="41"/>
      <c r="M204" s="41"/>
      <c r="N204" s="41"/>
      <c r="O204" s="41"/>
    </row>
    <row r="205" spans="1:15" x14ac:dyDescent="0.25">
      <c r="A205" s="37"/>
      <c r="F205" s="37"/>
      <c r="G205" s="37"/>
      <c r="H205" s="37"/>
      <c r="I205" s="37"/>
      <c r="J205" s="37"/>
      <c r="K205" s="41"/>
      <c r="L205" s="41"/>
      <c r="M205" s="41"/>
      <c r="N205" s="41"/>
      <c r="O205" s="41"/>
    </row>
    <row r="206" spans="1:15" x14ac:dyDescent="0.25">
      <c r="A206" s="37"/>
      <c r="F206" s="37"/>
      <c r="G206" s="37"/>
      <c r="H206" s="37"/>
      <c r="I206" s="37"/>
      <c r="J206" s="37"/>
      <c r="K206" s="41"/>
      <c r="L206" s="41"/>
      <c r="M206" s="41"/>
      <c r="N206" s="41"/>
      <c r="O206" s="41"/>
    </row>
    <row r="207" spans="1:15" x14ac:dyDescent="0.25">
      <c r="A207" s="37"/>
      <c r="F207" s="37"/>
      <c r="G207" s="37"/>
      <c r="H207" s="37"/>
      <c r="I207" s="37"/>
      <c r="J207" s="37"/>
      <c r="K207" s="41"/>
      <c r="L207" s="41"/>
      <c r="M207" s="41"/>
      <c r="N207" s="41"/>
      <c r="O207" s="41"/>
    </row>
    <row r="208" spans="1:15" x14ac:dyDescent="0.25">
      <c r="A208" s="37"/>
      <c r="F208" s="37"/>
      <c r="G208" s="37"/>
      <c r="H208" s="37"/>
      <c r="I208" s="37"/>
      <c r="J208" s="37"/>
      <c r="K208" s="41"/>
      <c r="L208" s="41"/>
      <c r="M208" s="41"/>
      <c r="N208" s="41"/>
      <c r="O208" s="41"/>
    </row>
    <row r="209" spans="1:15" x14ac:dyDescent="0.25">
      <c r="A209" s="37"/>
      <c r="F209" s="37"/>
      <c r="G209" s="37"/>
      <c r="H209" s="37"/>
      <c r="I209" s="37"/>
      <c r="J209" s="37"/>
      <c r="K209" s="41"/>
      <c r="L209" s="41"/>
      <c r="M209" s="41"/>
      <c r="N209" s="41"/>
      <c r="O209" s="41"/>
    </row>
    <row r="210" spans="1:15" x14ac:dyDescent="0.25">
      <c r="A210" s="37"/>
      <c r="F210" s="37"/>
      <c r="G210" s="37"/>
      <c r="H210" s="37"/>
      <c r="I210" s="37"/>
      <c r="J210" s="37"/>
      <c r="K210" s="41"/>
      <c r="L210" s="41"/>
      <c r="M210" s="41"/>
      <c r="N210" s="41"/>
      <c r="O210" s="41"/>
    </row>
    <row r="211" spans="1:15" x14ac:dyDescent="0.25">
      <c r="A211" s="37"/>
      <c r="F211" s="37"/>
      <c r="G211" s="37"/>
      <c r="H211" s="37"/>
      <c r="I211" s="37"/>
      <c r="J211" s="37"/>
      <c r="K211" s="41"/>
      <c r="L211" s="41"/>
      <c r="M211" s="41"/>
      <c r="N211" s="41"/>
      <c r="O211" s="41"/>
    </row>
    <row r="212" spans="1:15" x14ac:dyDescent="0.25">
      <c r="A212" s="37"/>
      <c r="F212" s="37"/>
      <c r="G212" s="37"/>
      <c r="H212" s="37"/>
      <c r="I212" s="37"/>
      <c r="J212" s="37"/>
      <c r="K212" s="41"/>
      <c r="L212" s="41"/>
      <c r="M212" s="41"/>
      <c r="N212" s="41"/>
      <c r="O212" s="41"/>
    </row>
    <row r="213" spans="1:15" x14ac:dyDescent="0.25">
      <c r="A213" s="37"/>
      <c r="F213" s="37"/>
      <c r="G213" s="37"/>
      <c r="H213" s="37"/>
      <c r="I213" s="37"/>
      <c r="J213" s="37"/>
      <c r="K213" s="41"/>
      <c r="L213" s="41"/>
      <c r="M213" s="41"/>
      <c r="N213" s="41"/>
      <c r="O213" s="41"/>
    </row>
    <row r="214" spans="1:15" x14ac:dyDescent="0.25">
      <c r="A214" s="37"/>
      <c r="F214" s="37"/>
      <c r="G214" s="37"/>
      <c r="H214" s="37"/>
      <c r="I214" s="37"/>
      <c r="J214" s="37"/>
      <c r="K214" s="41"/>
      <c r="L214" s="41"/>
      <c r="M214" s="41"/>
      <c r="N214" s="41"/>
      <c r="O214" s="41"/>
    </row>
    <row r="215" spans="1:15" x14ac:dyDescent="0.25">
      <c r="A215" s="37"/>
      <c r="F215" s="37"/>
      <c r="G215" s="37"/>
      <c r="H215" s="37"/>
      <c r="I215" s="37"/>
      <c r="J215" s="37"/>
      <c r="K215" s="41"/>
      <c r="L215" s="41"/>
      <c r="M215" s="41"/>
      <c r="N215" s="41"/>
      <c r="O215" s="41"/>
    </row>
    <row r="216" spans="1:15" x14ac:dyDescent="0.25">
      <c r="A216" s="37"/>
      <c r="F216" s="37"/>
      <c r="G216" s="37"/>
      <c r="H216" s="37"/>
      <c r="I216" s="37"/>
      <c r="J216" s="37"/>
      <c r="K216" s="41"/>
      <c r="L216" s="41"/>
      <c r="M216" s="41"/>
      <c r="N216" s="41"/>
      <c r="O216" s="41"/>
    </row>
    <row r="217" spans="1:15" x14ac:dyDescent="0.25">
      <c r="A217" s="37"/>
      <c r="F217" s="37"/>
      <c r="G217" s="37"/>
      <c r="H217" s="37"/>
      <c r="I217" s="37"/>
      <c r="J217" s="37"/>
      <c r="K217" s="41"/>
      <c r="L217" s="41"/>
      <c r="M217" s="41"/>
      <c r="N217" s="41"/>
      <c r="O217" s="41"/>
    </row>
    <row r="218" spans="1:15" x14ac:dyDescent="0.25">
      <c r="A218" s="37"/>
      <c r="F218" s="37"/>
      <c r="G218" s="37"/>
      <c r="H218" s="37"/>
      <c r="I218" s="37"/>
      <c r="J218" s="37"/>
      <c r="K218" s="41"/>
      <c r="L218" s="41"/>
      <c r="M218" s="41"/>
      <c r="N218" s="41"/>
      <c r="O218" s="41"/>
    </row>
    <row r="219" spans="1:15" x14ac:dyDescent="0.25">
      <c r="A219" s="37"/>
      <c r="F219" s="37"/>
      <c r="G219" s="37"/>
      <c r="H219" s="37"/>
      <c r="I219" s="37"/>
      <c r="J219" s="37"/>
      <c r="K219" s="41"/>
      <c r="L219" s="41"/>
      <c r="M219" s="41"/>
      <c r="N219" s="41"/>
      <c r="O219" s="41"/>
    </row>
    <row r="220" spans="1:15" x14ac:dyDescent="0.25">
      <c r="A220" s="37"/>
      <c r="F220" s="37"/>
      <c r="G220" s="37"/>
      <c r="H220" s="37"/>
      <c r="I220" s="37"/>
      <c r="J220" s="37"/>
      <c r="K220" s="41"/>
      <c r="L220" s="41"/>
      <c r="M220" s="41"/>
      <c r="N220" s="41"/>
      <c r="O220" s="41"/>
    </row>
    <row r="221" spans="1:15" x14ac:dyDescent="0.25">
      <c r="A221" s="37"/>
      <c r="F221" s="37"/>
      <c r="G221" s="37"/>
      <c r="H221" s="37"/>
      <c r="I221" s="37"/>
      <c r="J221" s="37"/>
      <c r="K221" s="41"/>
      <c r="L221" s="41"/>
      <c r="M221" s="41"/>
      <c r="N221" s="41"/>
      <c r="O221" s="41"/>
    </row>
    <row r="222" spans="1:15" x14ac:dyDescent="0.25">
      <c r="A222" s="37"/>
      <c r="F222" s="37"/>
      <c r="G222" s="37"/>
      <c r="H222" s="37"/>
      <c r="I222" s="37"/>
      <c r="J222" s="37"/>
      <c r="K222" s="41"/>
      <c r="L222" s="41"/>
      <c r="M222" s="41"/>
      <c r="N222" s="41"/>
      <c r="O222" s="41"/>
    </row>
    <row r="223" spans="1:15" x14ac:dyDescent="0.25">
      <c r="A223" s="37"/>
      <c r="F223" s="37"/>
      <c r="G223" s="37"/>
      <c r="H223" s="37"/>
      <c r="I223" s="37"/>
      <c r="J223" s="37"/>
      <c r="K223" s="41"/>
      <c r="L223" s="41"/>
      <c r="M223" s="41"/>
      <c r="N223" s="41"/>
      <c r="O223" s="41"/>
    </row>
    <row r="224" spans="1:15" x14ac:dyDescent="0.25">
      <c r="A224" s="37"/>
      <c r="F224" s="37"/>
      <c r="G224" s="37"/>
      <c r="H224" s="37"/>
      <c r="I224" s="37"/>
      <c r="J224" s="37"/>
      <c r="K224" s="41"/>
      <c r="L224" s="41"/>
      <c r="M224" s="41"/>
      <c r="N224" s="41"/>
      <c r="O224" s="41"/>
    </row>
    <row r="225" spans="1:15" x14ac:dyDescent="0.25">
      <c r="A225" s="37"/>
      <c r="F225" s="37"/>
      <c r="G225" s="37"/>
      <c r="H225" s="37"/>
      <c r="I225" s="37"/>
      <c r="J225" s="37"/>
      <c r="K225" s="41"/>
      <c r="L225" s="41"/>
      <c r="M225" s="41"/>
      <c r="N225" s="41"/>
      <c r="O225" s="41"/>
    </row>
    <row r="226" spans="1:15" x14ac:dyDescent="0.25">
      <c r="A226" s="37"/>
      <c r="F226" s="37"/>
      <c r="G226" s="37"/>
      <c r="H226" s="37"/>
      <c r="I226" s="37"/>
      <c r="J226" s="37"/>
      <c r="K226" s="41"/>
      <c r="L226" s="41"/>
      <c r="M226" s="41"/>
      <c r="N226" s="41"/>
      <c r="O226" s="41"/>
    </row>
    <row r="227" spans="1:15" x14ac:dyDescent="0.25">
      <c r="A227" s="37"/>
      <c r="F227" s="37"/>
      <c r="G227" s="37"/>
      <c r="H227" s="37"/>
      <c r="I227" s="37"/>
      <c r="J227" s="37"/>
      <c r="K227" s="41"/>
      <c r="L227" s="41"/>
      <c r="M227" s="41"/>
      <c r="N227" s="41"/>
      <c r="O227" s="41"/>
    </row>
    <row r="228" spans="1:15" x14ac:dyDescent="0.25">
      <c r="A228" s="37"/>
      <c r="F228" s="37"/>
      <c r="G228" s="37"/>
      <c r="H228" s="37"/>
      <c r="I228" s="37"/>
      <c r="J228" s="37"/>
      <c r="K228" s="41"/>
      <c r="L228" s="41"/>
      <c r="M228" s="41"/>
      <c r="N228" s="41"/>
      <c r="O228" s="41"/>
    </row>
    <row r="229" spans="1:15" x14ac:dyDescent="0.25">
      <c r="A229" s="37"/>
      <c r="F229" s="37"/>
      <c r="G229" s="37"/>
      <c r="H229" s="37"/>
      <c r="I229" s="37"/>
      <c r="J229" s="37"/>
      <c r="K229" s="41"/>
      <c r="L229" s="41"/>
      <c r="M229" s="41"/>
      <c r="N229" s="41"/>
      <c r="O229" s="41"/>
    </row>
    <row r="230" spans="1:15" x14ac:dyDescent="0.25">
      <c r="A230" s="37"/>
      <c r="F230" s="37"/>
      <c r="G230" s="37"/>
      <c r="H230" s="37"/>
      <c r="I230" s="37"/>
      <c r="J230" s="37"/>
      <c r="K230" s="41"/>
      <c r="L230" s="41"/>
      <c r="M230" s="41"/>
      <c r="N230" s="41"/>
      <c r="O230" s="41"/>
    </row>
    <row r="231" spans="1:15" x14ac:dyDescent="0.25">
      <c r="A231" s="37"/>
      <c r="F231" s="37"/>
      <c r="G231" s="37"/>
      <c r="H231" s="37"/>
      <c r="I231" s="37"/>
      <c r="J231" s="37"/>
      <c r="K231" s="41"/>
      <c r="L231" s="41"/>
      <c r="M231" s="41"/>
      <c r="N231" s="41"/>
      <c r="O231" s="41"/>
    </row>
    <row r="232" spans="1:15" x14ac:dyDescent="0.25">
      <c r="A232" s="37"/>
      <c r="F232" s="37"/>
      <c r="G232" s="37"/>
      <c r="H232" s="37"/>
      <c r="I232" s="37"/>
      <c r="J232" s="37"/>
      <c r="K232" s="41"/>
      <c r="L232" s="41"/>
      <c r="M232" s="41"/>
      <c r="N232" s="41"/>
      <c r="O232" s="41"/>
    </row>
    <row r="233" spans="1:15" x14ac:dyDescent="0.25">
      <c r="A233" s="37"/>
      <c r="F233" s="37"/>
      <c r="G233" s="37"/>
      <c r="H233" s="37"/>
      <c r="I233" s="37"/>
      <c r="J233" s="37"/>
      <c r="K233" s="41"/>
      <c r="L233" s="41"/>
      <c r="M233" s="41"/>
      <c r="N233" s="41"/>
      <c r="O233" s="41"/>
    </row>
    <row r="234" spans="1:15" x14ac:dyDescent="0.25">
      <c r="A234" s="37"/>
      <c r="F234" s="37"/>
      <c r="G234" s="37"/>
      <c r="H234" s="37"/>
      <c r="I234" s="37"/>
      <c r="J234" s="37"/>
      <c r="K234" s="41"/>
      <c r="L234" s="41"/>
      <c r="M234" s="41"/>
      <c r="N234" s="41"/>
      <c r="O234" s="41"/>
    </row>
    <row r="235" spans="1:15" x14ac:dyDescent="0.25">
      <c r="A235" s="37"/>
      <c r="F235" s="37"/>
      <c r="G235" s="37"/>
      <c r="H235" s="37"/>
      <c r="I235" s="37"/>
      <c r="J235" s="37"/>
      <c r="K235" s="41"/>
      <c r="L235" s="41"/>
      <c r="M235" s="41"/>
      <c r="N235" s="41"/>
      <c r="O235" s="41"/>
    </row>
    <row r="236" spans="1:15" x14ac:dyDescent="0.25">
      <c r="A236" s="37"/>
      <c r="F236" s="37"/>
      <c r="G236" s="37"/>
      <c r="H236" s="37"/>
      <c r="I236" s="37"/>
      <c r="J236" s="37"/>
      <c r="K236" s="41"/>
      <c r="L236" s="41"/>
      <c r="M236" s="41"/>
      <c r="N236" s="41"/>
      <c r="O236" s="41"/>
    </row>
    <row r="237" spans="1:15" x14ac:dyDescent="0.25">
      <c r="A237" s="37"/>
      <c r="F237" s="37"/>
      <c r="G237" s="37"/>
      <c r="H237" s="37"/>
      <c r="I237" s="37"/>
      <c r="J237" s="37"/>
      <c r="K237" s="41"/>
      <c r="L237" s="41"/>
      <c r="M237" s="41"/>
      <c r="N237" s="41"/>
      <c r="O237" s="41"/>
    </row>
    <row r="238" spans="1:15" x14ac:dyDescent="0.25">
      <c r="A238" s="37"/>
      <c r="F238" s="37"/>
      <c r="G238" s="37"/>
      <c r="H238" s="37"/>
      <c r="I238" s="37"/>
      <c r="J238" s="37"/>
      <c r="K238" s="41"/>
      <c r="L238" s="41"/>
      <c r="M238" s="41"/>
      <c r="N238" s="41"/>
      <c r="O238" s="41"/>
    </row>
    <row r="239" spans="1:15" x14ac:dyDescent="0.25">
      <c r="A239" s="37"/>
      <c r="F239" s="37"/>
      <c r="G239" s="37"/>
      <c r="H239" s="37"/>
      <c r="I239" s="37"/>
      <c r="J239" s="37"/>
      <c r="K239" s="41"/>
      <c r="L239" s="41"/>
      <c r="M239" s="41"/>
      <c r="N239" s="41"/>
      <c r="O239" s="41"/>
    </row>
    <row r="240" spans="1:15" x14ac:dyDescent="0.25">
      <c r="A240" s="37"/>
      <c r="F240" s="37"/>
      <c r="G240" s="37"/>
      <c r="H240" s="37"/>
      <c r="I240" s="37"/>
      <c r="J240" s="37"/>
      <c r="K240" s="41"/>
      <c r="L240" s="41"/>
      <c r="M240" s="41"/>
      <c r="N240" s="41"/>
      <c r="O240" s="41"/>
    </row>
    <row r="241" spans="1:15" x14ac:dyDescent="0.25">
      <c r="A241" s="37"/>
      <c r="F241" s="37"/>
      <c r="G241" s="37"/>
      <c r="H241" s="37"/>
      <c r="I241" s="37"/>
      <c r="J241" s="37"/>
      <c r="K241" s="41"/>
      <c r="L241" s="41"/>
      <c r="M241" s="41"/>
      <c r="N241" s="41"/>
      <c r="O241" s="41"/>
    </row>
    <row r="242" spans="1:15" x14ac:dyDescent="0.25">
      <c r="A242" s="37"/>
      <c r="F242" s="37"/>
      <c r="G242" s="37"/>
      <c r="H242" s="37"/>
      <c r="I242" s="37"/>
      <c r="J242" s="37"/>
      <c r="K242" s="41"/>
      <c r="L242" s="41"/>
      <c r="M242" s="41"/>
      <c r="N242" s="41"/>
      <c r="O242" s="41"/>
    </row>
    <row r="243" spans="1:15" x14ac:dyDescent="0.25">
      <c r="A243" s="37"/>
      <c r="F243" s="37"/>
      <c r="G243" s="37"/>
      <c r="H243" s="37"/>
      <c r="I243" s="37"/>
      <c r="J243" s="37"/>
      <c r="K243" s="41"/>
      <c r="L243" s="41"/>
      <c r="M243" s="41"/>
      <c r="N243" s="41"/>
      <c r="O243" s="41"/>
    </row>
    <row r="244" spans="1:15" x14ac:dyDescent="0.25">
      <c r="A244" s="37"/>
      <c r="F244" s="37"/>
      <c r="G244" s="37"/>
      <c r="H244" s="37"/>
      <c r="I244" s="37"/>
      <c r="J244" s="37"/>
      <c r="K244" s="41"/>
      <c r="L244" s="41"/>
      <c r="M244" s="41"/>
      <c r="N244" s="41"/>
      <c r="O244" s="41"/>
    </row>
    <row r="245" spans="1:15" x14ac:dyDescent="0.25">
      <c r="A245" s="37"/>
      <c r="F245" s="37"/>
      <c r="G245" s="37"/>
      <c r="H245" s="37"/>
      <c r="I245" s="37"/>
      <c r="J245" s="37"/>
      <c r="K245" s="41"/>
      <c r="L245" s="41"/>
      <c r="M245" s="41"/>
      <c r="N245" s="41"/>
      <c r="O245" s="41"/>
    </row>
    <row r="246" spans="1:15" x14ac:dyDescent="0.25">
      <c r="A246" s="37"/>
      <c r="F246" s="37"/>
      <c r="G246" s="37"/>
      <c r="H246" s="37"/>
      <c r="I246" s="37"/>
      <c r="J246" s="37"/>
      <c r="K246" s="41"/>
      <c r="L246" s="41"/>
      <c r="M246" s="41"/>
      <c r="N246" s="41"/>
      <c r="O246" s="41"/>
    </row>
    <row r="247" spans="1:15" x14ac:dyDescent="0.25">
      <c r="A247" s="37"/>
      <c r="F247" s="37"/>
      <c r="G247" s="37"/>
      <c r="H247" s="37"/>
      <c r="I247" s="37"/>
      <c r="J247" s="37"/>
      <c r="K247" s="41"/>
      <c r="L247" s="41"/>
      <c r="M247" s="41"/>
      <c r="N247" s="41"/>
      <c r="O247" s="41"/>
    </row>
    <row r="248" spans="1:15" x14ac:dyDescent="0.25">
      <c r="A248" s="37"/>
      <c r="F248" s="37"/>
      <c r="G248" s="37"/>
      <c r="H248" s="37"/>
      <c r="I248" s="37"/>
      <c r="J248" s="37"/>
      <c r="K248" s="41"/>
      <c r="L248" s="41"/>
      <c r="M248" s="41"/>
      <c r="N248" s="41"/>
      <c r="O248" s="41"/>
    </row>
    <row r="249" spans="1:15" x14ac:dyDescent="0.25">
      <c r="A249" s="37"/>
      <c r="F249" s="37"/>
      <c r="G249" s="37"/>
      <c r="H249" s="37"/>
      <c r="I249" s="37"/>
      <c r="J249" s="37"/>
      <c r="K249" s="41"/>
      <c r="L249" s="41"/>
      <c r="M249" s="41"/>
      <c r="N249" s="41"/>
      <c r="O249" s="41"/>
    </row>
    <row r="250" spans="1:15" x14ac:dyDescent="0.25">
      <c r="A250" s="37"/>
      <c r="F250" s="37"/>
      <c r="G250" s="37"/>
      <c r="H250" s="37"/>
      <c r="I250" s="37"/>
      <c r="J250" s="37"/>
      <c r="K250" s="41"/>
      <c r="L250" s="41"/>
      <c r="M250" s="41"/>
      <c r="N250" s="41"/>
      <c r="O250" s="41"/>
    </row>
    <row r="251" spans="1:15" x14ac:dyDescent="0.25">
      <c r="A251" s="37"/>
      <c r="F251" s="37"/>
      <c r="G251" s="37"/>
      <c r="H251" s="37"/>
      <c r="I251" s="37"/>
      <c r="J251" s="37"/>
      <c r="K251" s="41"/>
      <c r="L251" s="41"/>
      <c r="M251" s="41"/>
      <c r="N251" s="41"/>
      <c r="O251" s="41"/>
    </row>
    <row r="252" spans="1:15" x14ac:dyDescent="0.25">
      <c r="A252" s="37"/>
      <c r="F252" s="37"/>
      <c r="G252" s="37"/>
      <c r="H252" s="37"/>
      <c r="I252" s="37"/>
      <c r="J252" s="37"/>
      <c r="K252" s="41"/>
      <c r="L252" s="41"/>
      <c r="M252" s="41"/>
      <c r="N252" s="41"/>
      <c r="O252" s="41"/>
    </row>
    <row r="253" spans="1:15" x14ac:dyDescent="0.25">
      <c r="A253" s="37"/>
      <c r="F253" s="37"/>
      <c r="G253" s="37"/>
      <c r="H253" s="37"/>
      <c r="I253" s="37"/>
      <c r="J253" s="37"/>
      <c r="K253" s="41"/>
      <c r="L253" s="41"/>
      <c r="M253" s="41"/>
      <c r="N253" s="41"/>
      <c r="O253" s="41"/>
    </row>
    <row r="254" spans="1:15" x14ac:dyDescent="0.25">
      <c r="A254" s="37"/>
      <c r="F254" s="37"/>
      <c r="G254" s="37"/>
      <c r="H254" s="37"/>
      <c r="I254" s="37"/>
      <c r="J254" s="37"/>
      <c r="K254" s="41"/>
      <c r="L254" s="41"/>
      <c r="M254" s="41"/>
      <c r="N254" s="41"/>
      <c r="O254" s="41"/>
    </row>
    <row r="255" spans="1:15" x14ac:dyDescent="0.25">
      <c r="A255" s="37"/>
      <c r="F255" s="37"/>
      <c r="G255" s="37"/>
      <c r="H255" s="37"/>
      <c r="I255" s="37"/>
      <c r="J255" s="37"/>
      <c r="K255" s="41"/>
      <c r="L255" s="41"/>
      <c r="M255" s="41"/>
      <c r="N255" s="41"/>
      <c r="O255" s="41"/>
    </row>
    <row r="256" spans="1:15" x14ac:dyDescent="0.25">
      <c r="A256" s="37"/>
      <c r="F256" s="37"/>
      <c r="G256" s="37"/>
      <c r="H256" s="37"/>
      <c r="I256" s="37"/>
      <c r="J256" s="37"/>
      <c r="K256" s="41"/>
      <c r="L256" s="41"/>
      <c r="M256" s="41"/>
      <c r="N256" s="41"/>
      <c r="O256" s="41"/>
    </row>
    <row r="257" spans="1:15" x14ac:dyDescent="0.25">
      <c r="A257" s="37"/>
      <c r="F257" s="37"/>
      <c r="G257" s="37"/>
      <c r="H257" s="37"/>
      <c r="I257" s="37"/>
      <c r="J257" s="37"/>
      <c r="K257" s="41"/>
      <c r="L257" s="41"/>
      <c r="M257" s="41"/>
      <c r="N257" s="41"/>
      <c r="O257" s="41"/>
    </row>
    <row r="258" spans="1:15" x14ac:dyDescent="0.25">
      <c r="A258" s="37"/>
      <c r="F258" s="37"/>
      <c r="G258" s="37"/>
      <c r="H258" s="37"/>
      <c r="I258" s="37"/>
      <c r="J258" s="37"/>
      <c r="K258" s="41"/>
      <c r="L258" s="41"/>
      <c r="M258" s="41"/>
      <c r="N258" s="41"/>
      <c r="O258" s="41"/>
    </row>
    <row r="259" spans="1:15" x14ac:dyDescent="0.25">
      <c r="A259" s="37"/>
      <c r="F259" s="37"/>
      <c r="G259" s="37"/>
      <c r="H259" s="37"/>
      <c r="I259" s="37"/>
      <c r="J259" s="37"/>
      <c r="K259" s="41"/>
      <c r="L259" s="41"/>
      <c r="M259" s="41"/>
      <c r="N259" s="41"/>
      <c r="O259" s="41"/>
    </row>
    <row r="260" spans="1:15" x14ac:dyDescent="0.25">
      <c r="A260" s="37"/>
      <c r="F260" s="37"/>
      <c r="G260" s="37"/>
      <c r="H260" s="37"/>
      <c r="I260" s="37"/>
      <c r="J260" s="37"/>
      <c r="K260" s="41"/>
      <c r="L260" s="41"/>
      <c r="M260" s="41"/>
      <c r="N260" s="41"/>
      <c r="O260" s="41"/>
    </row>
    <row r="261" spans="1:15" x14ac:dyDescent="0.25">
      <c r="A261" s="37"/>
      <c r="F261" s="37"/>
      <c r="G261" s="37"/>
      <c r="H261" s="37"/>
      <c r="I261" s="37"/>
      <c r="J261" s="37"/>
      <c r="K261" s="41"/>
      <c r="L261" s="41"/>
      <c r="M261" s="41"/>
      <c r="N261" s="41"/>
      <c r="O261" s="41"/>
    </row>
    <row r="262" spans="1:15" x14ac:dyDescent="0.25">
      <c r="A262" s="37"/>
      <c r="F262" s="37"/>
      <c r="G262" s="37"/>
      <c r="H262" s="37"/>
      <c r="I262" s="37"/>
      <c r="J262" s="37"/>
      <c r="K262" s="41"/>
      <c r="L262" s="41"/>
      <c r="M262" s="41"/>
      <c r="N262" s="41"/>
      <c r="O262" s="41"/>
    </row>
    <row r="263" spans="1:15" x14ac:dyDescent="0.25">
      <c r="A263" s="37"/>
      <c r="F263" s="37"/>
      <c r="G263" s="37"/>
      <c r="H263" s="37"/>
      <c r="I263" s="37"/>
      <c r="J263" s="37"/>
      <c r="K263" s="41"/>
      <c r="L263" s="41"/>
      <c r="M263" s="41"/>
      <c r="N263" s="41"/>
      <c r="O263" s="41"/>
    </row>
    <row r="264" spans="1:15" x14ac:dyDescent="0.25">
      <c r="A264" s="37"/>
      <c r="F264" s="37"/>
      <c r="G264" s="37"/>
      <c r="H264" s="37"/>
      <c r="I264" s="37"/>
      <c r="J264" s="37"/>
      <c r="K264" s="41"/>
      <c r="L264" s="41"/>
      <c r="M264" s="41"/>
      <c r="N264" s="41"/>
      <c r="O264" s="41"/>
    </row>
    <row r="265" spans="1:15" x14ac:dyDescent="0.25">
      <c r="A265" s="37"/>
      <c r="F265" s="37"/>
      <c r="G265" s="37"/>
      <c r="H265" s="37"/>
      <c r="I265" s="37"/>
      <c r="J265" s="37"/>
      <c r="K265" s="41"/>
      <c r="L265" s="41"/>
      <c r="M265" s="41"/>
      <c r="N265" s="41"/>
      <c r="O265" s="41"/>
    </row>
    <row r="266" spans="1:15" x14ac:dyDescent="0.25">
      <c r="A266" s="37"/>
      <c r="F266" s="37"/>
      <c r="G266" s="37"/>
      <c r="H266" s="37"/>
      <c r="I266" s="37"/>
      <c r="J266" s="37"/>
      <c r="K266" s="41"/>
      <c r="L266" s="41"/>
      <c r="M266" s="41"/>
      <c r="N266" s="41"/>
      <c r="O266" s="41"/>
    </row>
    <row r="267" spans="1:15" x14ac:dyDescent="0.25">
      <c r="A267" s="37"/>
      <c r="F267" s="37"/>
      <c r="G267" s="37"/>
      <c r="H267" s="37"/>
      <c r="I267" s="37"/>
      <c r="J267" s="37"/>
      <c r="K267" s="41"/>
      <c r="L267" s="41"/>
      <c r="M267" s="41"/>
      <c r="N267" s="41"/>
      <c r="O267" s="41"/>
    </row>
    <row r="268" spans="1:15" x14ac:dyDescent="0.25">
      <c r="A268" s="37"/>
      <c r="F268" s="37"/>
      <c r="G268" s="37"/>
      <c r="H268" s="37"/>
      <c r="I268" s="37"/>
      <c r="J268" s="37"/>
      <c r="K268" s="41"/>
      <c r="L268" s="41"/>
      <c r="M268" s="41"/>
      <c r="N268" s="41"/>
      <c r="O268" s="41"/>
    </row>
    <row r="269" spans="1:15" x14ac:dyDescent="0.25">
      <c r="A269" s="37"/>
      <c r="F269" s="37"/>
      <c r="G269" s="37"/>
      <c r="H269" s="37"/>
      <c r="I269" s="37"/>
      <c r="J269" s="37"/>
      <c r="K269" s="41"/>
      <c r="L269" s="41"/>
      <c r="M269" s="41"/>
      <c r="N269" s="41"/>
      <c r="O269" s="41"/>
    </row>
    <row r="270" spans="1:15" x14ac:dyDescent="0.25">
      <c r="A270" s="37"/>
      <c r="F270" s="37"/>
      <c r="G270" s="37"/>
      <c r="H270" s="37"/>
      <c r="I270" s="37"/>
      <c r="J270" s="37"/>
      <c r="K270" s="41"/>
      <c r="L270" s="41"/>
      <c r="M270" s="41"/>
      <c r="N270" s="41"/>
      <c r="O270" s="41"/>
    </row>
    <row r="271" spans="1:15" x14ac:dyDescent="0.25">
      <c r="A271" s="37"/>
      <c r="F271" s="37"/>
      <c r="G271" s="37"/>
      <c r="H271" s="37"/>
      <c r="I271" s="37"/>
      <c r="J271" s="37"/>
      <c r="K271" s="41"/>
      <c r="L271" s="41"/>
      <c r="M271" s="41"/>
      <c r="N271" s="41"/>
      <c r="O271" s="41"/>
    </row>
    <row r="272" spans="1:15" x14ac:dyDescent="0.25">
      <c r="A272" s="37"/>
      <c r="F272" s="37"/>
      <c r="G272" s="37"/>
      <c r="H272" s="37"/>
      <c r="I272" s="37"/>
      <c r="J272" s="37"/>
      <c r="K272" s="41"/>
      <c r="L272" s="41"/>
      <c r="M272" s="41"/>
      <c r="N272" s="41"/>
      <c r="O272" s="41"/>
    </row>
    <row r="273" spans="1:15" x14ac:dyDescent="0.25">
      <c r="A273" s="37"/>
      <c r="F273" s="37"/>
      <c r="G273" s="37"/>
      <c r="H273" s="37"/>
      <c r="I273" s="37"/>
      <c r="J273" s="37"/>
      <c r="K273" s="41"/>
      <c r="L273" s="41"/>
      <c r="M273" s="41"/>
      <c r="N273" s="41"/>
      <c r="O273" s="41"/>
    </row>
    <row r="274" spans="1:15" x14ac:dyDescent="0.25">
      <c r="A274" s="37"/>
      <c r="F274" s="37"/>
      <c r="G274" s="37"/>
      <c r="H274" s="37"/>
      <c r="I274" s="37"/>
      <c r="J274" s="37"/>
      <c r="K274" s="41"/>
      <c r="L274" s="41"/>
      <c r="M274" s="41"/>
      <c r="N274" s="41"/>
      <c r="O274" s="41"/>
    </row>
    <row r="275" spans="1:15" x14ac:dyDescent="0.25">
      <c r="A275" s="37"/>
      <c r="F275" s="37"/>
      <c r="G275" s="37"/>
      <c r="H275" s="37"/>
      <c r="I275" s="37"/>
      <c r="J275" s="37"/>
      <c r="K275" s="41"/>
      <c r="L275" s="41"/>
      <c r="M275" s="41"/>
      <c r="N275" s="41"/>
      <c r="O275" s="41"/>
    </row>
    <row r="276" spans="1:15" x14ac:dyDescent="0.25">
      <c r="A276" s="37"/>
      <c r="F276" s="37"/>
      <c r="G276" s="37"/>
      <c r="H276" s="37"/>
      <c r="I276" s="37"/>
      <c r="J276" s="37"/>
      <c r="K276" s="41"/>
      <c r="L276" s="41"/>
      <c r="M276" s="41"/>
      <c r="N276" s="41"/>
      <c r="O276" s="41"/>
    </row>
    <row r="277" spans="1:15" x14ac:dyDescent="0.25">
      <c r="A277" s="37"/>
      <c r="F277" s="37"/>
      <c r="G277" s="37"/>
      <c r="H277" s="37"/>
      <c r="I277" s="37"/>
      <c r="J277" s="37"/>
      <c r="K277" s="41"/>
      <c r="L277" s="41"/>
      <c r="M277" s="41"/>
      <c r="N277" s="41"/>
      <c r="O277" s="41"/>
    </row>
    <row r="278" spans="1:15" x14ac:dyDescent="0.25">
      <c r="A278" s="37"/>
      <c r="F278" s="37"/>
      <c r="G278" s="37"/>
      <c r="H278" s="37"/>
      <c r="I278" s="37"/>
      <c r="J278" s="37"/>
      <c r="K278" s="41"/>
      <c r="L278" s="41"/>
      <c r="M278" s="41"/>
      <c r="N278" s="41"/>
      <c r="O278" s="41"/>
    </row>
    <row r="279" spans="1:15" x14ac:dyDescent="0.25">
      <c r="A279" s="37"/>
      <c r="F279" s="37"/>
      <c r="G279" s="37"/>
      <c r="H279" s="37"/>
      <c r="I279" s="37"/>
      <c r="J279" s="37"/>
      <c r="K279" s="41"/>
      <c r="L279" s="41"/>
      <c r="M279" s="41"/>
      <c r="N279" s="41"/>
      <c r="O279" s="41"/>
    </row>
    <row r="280" spans="1:15" x14ac:dyDescent="0.25">
      <c r="A280" s="37"/>
      <c r="F280" s="37"/>
      <c r="G280" s="37"/>
      <c r="H280" s="37"/>
      <c r="I280" s="37"/>
      <c r="J280" s="37"/>
      <c r="K280" s="41"/>
      <c r="L280" s="41"/>
      <c r="M280" s="41"/>
      <c r="N280" s="41"/>
      <c r="O280" s="41"/>
    </row>
    <row r="281" spans="1:15" x14ac:dyDescent="0.25">
      <c r="A281" s="37"/>
      <c r="F281" s="37"/>
      <c r="G281" s="37"/>
      <c r="H281" s="37"/>
      <c r="I281" s="37"/>
      <c r="J281" s="37"/>
      <c r="K281" s="41"/>
      <c r="L281" s="41"/>
      <c r="M281" s="41"/>
      <c r="N281" s="41"/>
      <c r="O281" s="41"/>
    </row>
    <row r="282" spans="1:15" x14ac:dyDescent="0.25">
      <c r="A282" s="37"/>
      <c r="F282" s="37"/>
      <c r="G282" s="37"/>
      <c r="H282" s="37"/>
      <c r="I282" s="37"/>
      <c r="J282" s="37"/>
      <c r="K282" s="41"/>
      <c r="L282" s="41"/>
      <c r="M282" s="41"/>
      <c r="N282" s="41"/>
      <c r="O282" s="41"/>
    </row>
    <row r="283" spans="1:15" x14ac:dyDescent="0.25">
      <c r="A283" s="37"/>
      <c r="F283" s="37"/>
      <c r="G283" s="37"/>
      <c r="H283" s="37"/>
      <c r="I283" s="37"/>
      <c r="J283" s="37"/>
      <c r="K283" s="41"/>
      <c r="L283" s="41"/>
      <c r="M283" s="41"/>
      <c r="N283" s="41"/>
      <c r="O283" s="41"/>
    </row>
    <row r="284" spans="1:15" x14ac:dyDescent="0.25">
      <c r="A284" s="37"/>
      <c r="F284" s="37"/>
      <c r="G284" s="37"/>
      <c r="H284" s="37"/>
      <c r="I284" s="37"/>
      <c r="J284" s="37"/>
      <c r="K284" s="41"/>
      <c r="L284" s="41"/>
      <c r="M284" s="41"/>
      <c r="N284" s="41"/>
      <c r="O284" s="41"/>
    </row>
    <row r="285" spans="1:15" x14ac:dyDescent="0.25">
      <c r="A285" s="37"/>
      <c r="F285" s="37"/>
      <c r="G285" s="37"/>
      <c r="H285" s="37"/>
      <c r="I285" s="37"/>
      <c r="J285" s="37"/>
      <c r="K285" s="41"/>
      <c r="L285" s="41"/>
      <c r="M285" s="41"/>
      <c r="N285" s="41"/>
      <c r="O285" s="41"/>
    </row>
    <row r="286" spans="1:15" x14ac:dyDescent="0.25">
      <c r="A286" s="37"/>
      <c r="F286" s="37"/>
      <c r="G286" s="37"/>
      <c r="H286" s="37"/>
      <c r="I286" s="37"/>
      <c r="J286" s="37"/>
      <c r="K286" s="41"/>
      <c r="L286" s="41"/>
      <c r="M286" s="41"/>
      <c r="N286" s="41"/>
      <c r="O286" s="41"/>
    </row>
    <row r="287" spans="1:15" x14ac:dyDescent="0.25">
      <c r="A287" s="37"/>
      <c r="F287" s="37"/>
      <c r="G287" s="37"/>
      <c r="H287" s="37"/>
      <c r="I287" s="37"/>
      <c r="J287" s="37"/>
      <c r="K287" s="41"/>
      <c r="L287" s="41"/>
      <c r="M287" s="41"/>
      <c r="N287" s="41"/>
      <c r="O287" s="41"/>
    </row>
    <row r="288" spans="1:15" x14ac:dyDescent="0.25">
      <c r="A288" s="37"/>
      <c r="F288" s="37"/>
      <c r="G288" s="37"/>
      <c r="H288" s="37"/>
      <c r="I288" s="37"/>
      <c r="J288" s="37"/>
      <c r="K288" s="41"/>
      <c r="L288" s="41"/>
      <c r="M288" s="41"/>
      <c r="N288" s="41"/>
      <c r="O288" s="41"/>
    </row>
    <row r="289" spans="1:15" x14ac:dyDescent="0.25">
      <c r="A289" s="37"/>
      <c r="F289" s="37"/>
      <c r="G289" s="37"/>
      <c r="H289" s="37"/>
      <c r="I289" s="37"/>
      <c r="J289" s="37"/>
      <c r="K289" s="41"/>
      <c r="L289" s="41"/>
      <c r="M289" s="41"/>
      <c r="N289" s="41"/>
      <c r="O289" s="41"/>
    </row>
    <row r="290" spans="1:15" x14ac:dyDescent="0.25">
      <c r="A290" s="37"/>
      <c r="F290" s="37"/>
      <c r="G290" s="37"/>
      <c r="H290" s="37"/>
      <c r="I290" s="37"/>
      <c r="J290" s="37"/>
      <c r="K290" s="41"/>
      <c r="L290" s="41"/>
      <c r="M290" s="41"/>
      <c r="N290" s="41"/>
      <c r="O290" s="41"/>
    </row>
    <row r="291" spans="1:15" x14ac:dyDescent="0.25">
      <c r="A291" s="37"/>
      <c r="F291" s="37"/>
      <c r="G291" s="37"/>
      <c r="H291" s="37"/>
      <c r="I291" s="37"/>
      <c r="J291" s="37"/>
      <c r="K291" s="41"/>
      <c r="L291" s="41"/>
      <c r="M291" s="41"/>
      <c r="N291" s="41"/>
      <c r="O291" s="41"/>
    </row>
    <row r="292" spans="1:15" x14ac:dyDescent="0.25">
      <c r="A292" s="37"/>
      <c r="F292" s="37"/>
      <c r="G292" s="37"/>
      <c r="H292" s="37"/>
      <c r="I292" s="37"/>
      <c r="J292" s="37"/>
      <c r="K292" s="41"/>
      <c r="L292" s="41"/>
      <c r="M292" s="41"/>
      <c r="N292" s="41"/>
      <c r="O292" s="41"/>
    </row>
    <row r="293" spans="1:15" x14ac:dyDescent="0.25">
      <c r="A293" s="37"/>
      <c r="F293" s="37"/>
      <c r="G293" s="37"/>
      <c r="H293" s="37"/>
      <c r="I293" s="37"/>
      <c r="J293" s="37"/>
      <c r="K293" s="41"/>
      <c r="L293" s="41"/>
      <c r="M293" s="41"/>
      <c r="N293" s="41"/>
      <c r="O293" s="41"/>
    </row>
    <row r="294" spans="1:15" x14ac:dyDescent="0.25">
      <c r="A294" s="37"/>
      <c r="F294" s="37"/>
      <c r="G294" s="37"/>
      <c r="H294" s="37"/>
      <c r="I294" s="37"/>
      <c r="J294" s="37"/>
      <c r="K294" s="41"/>
      <c r="L294" s="41"/>
      <c r="M294" s="41"/>
      <c r="N294" s="41"/>
      <c r="O294" s="41"/>
    </row>
    <row r="295" spans="1:15" x14ac:dyDescent="0.25">
      <c r="A295" s="37"/>
      <c r="F295" s="37"/>
      <c r="G295" s="37"/>
      <c r="H295" s="37"/>
      <c r="I295" s="37"/>
      <c r="J295" s="37"/>
      <c r="K295" s="41"/>
      <c r="L295" s="41"/>
      <c r="M295" s="41"/>
      <c r="N295" s="41"/>
      <c r="O295" s="41"/>
    </row>
    <row r="296" spans="1:15" x14ac:dyDescent="0.25">
      <c r="A296" s="37"/>
      <c r="F296" s="37"/>
      <c r="G296" s="37"/>
      <c r="H296" s="37"/>
      <c r="I296" s="37"/>
      <c r="J296" s="37"/>
      <c r="K296" s="41"/>
      <c r="L296" s="41"/>
      <c r="M296" s="41"/>
      <c r="N296" s="41"/>
      <c r="O296" s="41"/>
    </row>
    <row r="297" spans="1:15" x14ac:dyDescent="0.25">
      <c r="A297" s="37"/>
      <c r="F297" s="37"/>
      <c r="G297" s="37"/>
      <c r="H297" s="37"/>
      <c r="I297" s="37"/>
      <c r="J297" s="37"/>
      <c r="K297" s="41"/>
      <c r="L297" s="41"/>
      <c r="M297" s="41"/>
      <c r="N297" s="41"/>
      <c r="O297" s="41"/>
    </row>
    <row r="298" spans="1:15" x14ac:dyDescent="0.25">
      <c r="A298" s="37"/>
      <c r="F298" s="37"/>
      <c r="G298" s="37"/>
      <c r="H298" s="37"/>
      <c r="I298" s="37"/>
      <c r="J298" s="37"/>
      <c r="K298" s="41"/>
      <c r="L298" s="41"/>
      <c r="M298" s="41"/>
      <c r="N298" s="41"/>
      <c r="O298" s="41"/>
    </row>
    <row r="299" spans="1:15" x14ac:dyDescent="0.25">
      <c r="A299" s="37"/>
      <c r="F299" s="37"/>
      <c r="G299" s="37"/>
      <c r="H299" s="37"/>
      <c r="I299" s="37"/>
      <c r="J299" s="37"/>
      <c r="K299" s="41"/>
      <c r="L299" s="41"/>
      <c r="M299" s="41"/>
      <c r="N299" s="41"/>
      <c r="O299" s="41"/>
    </row>
    <row r="300" spans="1:15" x14ac:dyDescent="0.25">
      <c r="A300" s="37"/>
      <c r="F300" s="37"/>
      <c r="G300" s="37"/>
      <c r="H300" s="37"/>
      <c r="I300" s="37"/>
      <c r="J300" s="37"/>
      <c r="K300" s="41"/>
      <c r="L300" s="41"/>
      <c r="M300" s="41"/>
      <c r="N300" s="41"/>
      <c r="O300" s="41"/>
    </row>
    <row r="301" spans="1:15" x14ac:dyDescent="0.25">
      <c r="A301" s="37"/>
      <c r="F301" s="37"/>
      <c r="G301" s="37"/>
      <c r="H301" s="37"/>
      <c r="I301" s="37"/>
      <c r="J301" s="37"/>
      <c r="K301" s="41"/>
      <c r="L301" s="41"/>
      <c r="M301" s="41"/>
      <c r="N301" s="41"/>
      <c r="O301" s="41"/>
    </row>
    <row r="302" spans="1:15" x14ac:dyDescent="0.25">
      <c r="A302" s="37"/>
      <c r="F302" s="37"/>
      <c r="G302" s="37"/>
      <c r="H302" s="37"/>
      <c r="I302" s="37"/>
      <c r="J302" s="37"/>
      <c r="K302" s="41"/>
      <c r="L302" s="41"/>
      <c r="M302" s="41"/>
      <c r="N302" s="41"/>
      <c r="O302" s="41"/>
    </row>
    <row r="303" spans="1:15" x14ac:dyDescent="0.25">
      <c r="A303" s="37"/>
      <c r="F303" s="37"/>
      <c r="G303" s="37"/>
      <c r="H303" s="37"/>
      <c r="I303" s="37"/>
      <c r="J303" s="37"/>
      <c r="K303" s="41"/>
      <c r="L303" s="41"/>
      <c r="M303" s="41"/>
      <c r="N303" s="41"/>
      <c r="O303" s="41"/>
    </row>
    <row r="304" spans="1:15" x14ac:dyDescent="0.25">
      <c r="A304" s="37"/>
      <c r="F304" s="37"/>
      <c r="G304" s="37"/>
      <c r="H304" s="37"/>
      <c r="I304" s="37"/>
      <c r="J304" s="37"/>
      <c r="K304" s="41"/>
      <c r="L304" s="41"/>
      <c r="M304" s="41"/>
      <c r="N304" s="41"/>
      <c r="O304" s="41"/>
    </row>
    <row r="305" spans="1:15" x14ac:dyDescent="0.25">
      <c r="A305" s="37"/>
      <c r="F305" s="37"/>
      <c r="G305" s="37"/>
      <c r="H305" s="37"/>
      <c r="I305" s="37"/>
      <c r="J305" s="37"/>
      <c r="K305" s="41"/>
      <c r="L305" s="41"/>
      <c r="M305" s="41"/>
      <c r="N305" s="41"/>
      <c r="O305" s="41"/>
    </row>
    <row r="306" spans="1:15" x14ac:dyDescent="0.25">
      <c r="A306" s="37"/>
      <c r="F306" s="37"/>
      <c r="G306" s="37"/>
      <c r="H306" s="37"/>
      <c r="I306" s="37"/>
      <c r="J306" s="37"/>
      <c r="K306" s="41"/>
      <c r="L306" s="41"/>
      <c r="M306" s="41"/>
      <c r="N306" s="41"/>
      <c r="O306" s="41"/>
    </row>
    <row r="307" spans="1:15" x14ac:dyDescent="0.25">
      <c r="A307" s="37"/>
      <c r="F307" s="37"/>
      <c r="G307" s="37"/>
      <c r="H307" s="37"/>
      <c r="I307" s="37"/>
      <c r="J307" s="37"/>
      <c r="K307" s="41"/>
      <c r="L307" s="41"/>
      <c r="M307" s="41"/>
      <c r="N307" s="41"/>
      <c r="O307" s="41"/>
    </row>
    <row r="308" spans="1:15" x14ac:dyDescent="0.25">
      <c r="A308" s="37"/>
      <c r="F308" s="37"/>
      <c r="G308" s="37"/>
      <c r="H308" s="37"/>
      <c r="I308" s="37"/>
      <c r="J308" s="37"/>
      <c r="K308" s="41"/>
      <c r="L308" s="41"/>
      <c r="M308" s="41"/>
      <c r="N308" s="41"/>
      <c r="O308" s="41"/>
    </row>
    <row r="309" spans="1:15" x14ac:dyDescent="0.25">
      <c r="A309" s="37"/>
      <c r="F309" s="37"/>
      <c r="G309" s="37"/>
      <c r="H309" s="37"/>
      <c r="I309" s="37"/>
      <c r="J309" s="37"/>
      <c r="K309" s="41"/>
      <c r="L309" s="41"/>
      <c r="M309" s="41"/>
      <c r="N309" s="41"/>
      <c r="O309" s="41"/>
    </row>
    <row r="310" spans="1:15" x14ac:dyDescent="0.25">
      <c r="A310" s="37"/>
      <c r="F310" s="37"/>
      <c r="G310" s="37"/>
      <c r="H310" s="37"/>
      <c r="I310" s="37"/>
      <c r="J310" s="37"/>
      <c r="K310" s="41"/>
      <c r="L310" s="41"/>
      <c r="M310" s="41"/>
      <c r="N310" s="41"/>
      <c r="O310" s="41"/>
    </row>
    <row r="311" spans="1:15" x14ac:dyDescent="0.25">
      <c r="A311" s="37"/>
      <c r="F311" s="37"/>
      <c r="G311" s="37"/>
      <c r="H311" s="37"/>
      <c r="I311" s="37"/>
      <c r="J311" s="37"/>
      <c r="K311" s="41"/>
      <c r="L311" s="41"/>
      <c r="M311" s="41"/>
      <c r="N311" s="41"/>
      <c r="O311" s="41"/>
    </row>
    <row r="312" spans="1:15" x14ac:dyDescent="0.25">
      <c r="A312" s="37"/>
      <c r="F312" s="37"/>
      <c r="G312" s="37"/>
      <c r="H312" s="37"/>
      <c r="I312" s="37"/>
      <c r="J312" s="37"/>
      <c r="K312" s="41"/>
      <c r="L312" s="41"/>
      <c r="M312" s="41"/>
      <c r="N312" s="41"/>
      <c r="O312" s="41"/>
    </row>
    <row r="313" spans="1:15" x14ac:dyDescent="0.25">
      <c r="A313" s="37"/>
      <c r="F313" s="37"/>
      <c r="G313" s="37"/>
      <c r="H313" s="37"/>
      <c r="I313" s="37"/>
      <c r="J313" s="37"/>
      <c r="K313" s="41"/>
      <c r="L313" s="41"/>
      <c r="M313" s="41"/>
      <c r="N313" s="41"/>
      <c r="O313" s="41"/>
    </row>
    <row r="314" spans="1:15" x14ac:dyDescent="0.25">
      <c r="A314" s="37"/>
      <c r="F314" s="37"/>
      <c r="G314" s="37"/>
      <c r="H314" s="37"/>
      <c r="I314" s="37"/>
      <c r="J314" s="37"/>
      <c r="K314" s="41"/>
      <c r="L314" s="41"/>
      <c r="M314" s="41"/>
      <c r="N314" s="41"/>
      <c r="O314" s="41"/>
    </row>
    <row r="315" spans="1:15" x14ac:dyDescent="0.25">
      <c r="A315" s="37"/>
      <c r="F315" s="37"/>
      <c r="G315" s="37"/>
      <c r="H315" s="37"/>
      <c r="I315" s="37"/>
      <c r="J315" s="37"/>
      <c r="K315" s="41"/>
      <c r="L315" s="41"/>
      <c r="M315" s="41"/>
      <c r="N315" s="41"/>
      <c r="O315" s="41"/>
    </row>
    <row r="316" spans="1:15" x14ac:dyDescent="0.25">
      <c r="A316" s="37"/>
      <c r="F316" s="37"/>
      <c r="G316" s="37"/>
      <c r="H316" s="37"/>
      <c r="I316" s="37"/>
      <c r="J316" s="37"/>
      <c r="K316" s="41"/>
      <c r="L316" s="41"/>
      <c r="M316" s="41"/>
      <c r="N316" s="41"/>
      <c r="O316" s="41"/>
    </row>
    <row r="317" spans="1:15" x14ac:dyDescent="0.25">
      <c r="A317" s="37"/>
      <c r="F317" s="37"/>
      <c r="G317" s="37"/>
      <c r="H317" s="37"/>
      <c r="I317" s="37"/>
      <c r="J317" s="37"/>
      <c r="K317" s="41"/>
      <c r="L317" s="41"/>
      <c r="M317" s="41"/>
      <c r="N317" s="41"/>
      <c r="O317" s="41"/>
    </row>
    <row r="318" spans="1:15" x14ac:dyDescent="0.25">
      <c r="A318" s="37"/>
      <c r="F318" s="37"/>
      <c r="G318" s="37"/>
      <c r="H318" s="37"/>
      <c r="I318" s="37"/>
      <c r="J318" s="37"/>
      <c r="K318" s="41"/>
      <c r="L318" s="41"/>
      <c r="M318" s="41"/>
      <c r="N318" s="41"/>
      <c r="O318" s="41"/>
    </row>
    <row r="319" spans="1:15" x14ac:dyDescent="0.25">
      <c r="A319" s="37"/>
      <c r="F319" s="37"/>
      <c r="G319" s="37"/>
      <c r="H319" s="37"/>
      <c r="I319" s="37"/>
      <c r="J319" s="37"/>
      <c r="K319" s="41"/>
      <c r="L319" s="41"/>
      <c r="M319" s="41"/>
      <c r="N319" s="41"/>
      <c r="O319" s="41"/>
    </row>
    <row r="320" spans="1:15" x14ac:dyDescent="0.25">
      <c r="A320" s="37"/>
      <c r="F320" s="37"/>
      <c r="G320" s="37"/>
      <c r="H320" s="37"/>
      <c r="I320" s="37"/>
      <c r="J320" s="37"/>
      <c r="K320" s="41"/>
      <c r="L320" s="41"/>
      <c r="M320" s="41"/>
      <c r="N320" s="41"/>
      <c r="O320" s="41"/>
    </row>
    <row r="321" spans="1:15" x14ac:dyDescent="0.25">
      <c r="A321" s="37"/>
      <c r="F321" s="37"/>
      <c r="G321" s="37"/>
      <c r="H321" s="37"/>
      <c r="I321" s="37"/>
      <c r="J321" s="37"/>
      <c r="K321" s="41"/>
      <c r="L321" s="41"/>
      <c r="M321" s="41"/>
      <c r="N321" s="41"/>
      <c r="O321" s="41"/>
    </row>
    <row r="322" spans="1:15" x14ac:dyDescent="0.25">
      <c r="A322" s="37"/>
      <c r="F322" s="37"/>
      <c r="G322" s="37"/>
      <c r="H322" s="37"/>
      <c r="I322" s="37"/>
      <c r="J322" s="37"/>
      <c r="K322" s="41"/>
      <c r="L322" s="41"/>
      <c r="M322" s="41"/>
      <c r="N322" s="41"/>
      <c r="O322" s="41"/>
    </row>
    <row r="323" spans="1:15" x14ac:dyDescent="0.25">
      <c r="A323" s="37"/>
      <c r="F323" s="37"/>
      <c r="G323" s="37"/>
      <c r="H323" s="37"/>
      <c r="I323" s="37"/>
      <c r="J323" s="37"/>
      <c r="K323" s="41"/>
      <c r="L323" s="41"/>
      <c r="M323" s="41"/>
      <c r="N323" s="41"/>
      <c r="O323" s="41"/>
    </row>
    <row r="324" spans="1:15" x14ac:dyDescent="0.25">
      <c r="A324" s="37"/>
      <c r="F324" s="37"/>
      <c r="G324" s="37"/>
      <c r="H324" s="37"/>
      <c r="I324" s="37"/>
      <c r="J324" s="37"/>
      <c r="K324" s="41"/>
      <c r="L324" s="41"/>
      <c r="M324" s="41"/>
      <c r="N324" s="41"/>
      <c r="O324" s="41"/>
    </row>
    <row r="325" spans="1:15" x14ac:dyDescent="0.25">
      <c r="A325" s="37"/>
      <c r="F325" s="37"/>
      <c r="G325" s="37"/>
      <c r="H325" s="37"/>
      <c r="I325" s="37"/>
      <c r="J325" s="37"/>
      <c r="K325" s="41"/>
      <c r="L325" s="41"/>
      <c r="M325" s="41"/>
      <c r="N325" s="41"/>
      <c r="O325" s="41"/>
    </row>
    <row r="326" spans="1:15" x14ac:dyDescent="0.25">
      <c r="A326" s="37"/>
      <c r="F326" s="37"/>
      <c r="G326" s="37"/>
      <c r="H326" s="37"/>
      <c r="I326" s="37"/>
      <c r="J326" s="37"/>
      <c r="K326" s="41"/>
      <c r="L326" s="41"/>
      <c r="M326" s="41"/>
      <c r="N326" s="41"/>
      <c r="O326" s="41"/>
    </row>
    <row r="327" spans="1:15" x14ac:dyDescent="0.25">
      <c r="A327" s="37"/>
      <c r="F327" s="37"/>
      <c r="G327" s="37"/>
      <c r="H327" s="37"/>
      <c r="I327" s="37"/>
      <c r="J327" s="37"/>
      <c r="K327" s="41"/>
      <c r="L327" s="41"/>
      <c r="M327" s="41"/>
      <c r="N327" s="41"/>
      <c r="O327" s="41"/>
    </row>
    <row r="328" spans="1:15" x14ac:dyDescent="0.25">
      <c r="A328" s="37"/>
      <c r="F328" s="37"/>
      <c r="G328" s="37"/>
      <c r="H328" s="37"/>
      <c r="I328" s="37"/>
      <c r="J328" s="37"/>
      <c r="K328" s="41"/>
      <c r="L328" s="41"/>
      <c r="M328" s="41"/>
      <c r="N328" s="41"/>
      <c r="O328" s="41"/>
    </row>
    <row r="329" spans="1:15" x14ac:dyDescent="0.25">
      <c r="A329" s="37"/>
      <c r="F329" s="37"/>
      <c r="G329" s="37"/>
      <c r="H329" s="37"/>
      <c r="I329" s="37"/>
      <c r="J329" s="37"/>
      <c r="K329" s="41"/>
      <c r="L329" s="41"/>
      <c r="M329" s="41"/>
      <c r="N329" s="41"/>
      <c r="O329" s="41"/>
    </row>
    <row r="330" spans="1:15" x14ac:dyDescent="0.25">
      <c r="A330" s="37"/>
      <c r="F330" s="37"/>
      <c r="G330" s="37"/>
      <c r="H330" s="37"/>
      <c r="I330" s="37"/>
      <c r="J330" s="37"/>
      <c r="K330" s="41"/>
      <c r="L330" s="41"/>
      <c r="M330" s="41"/>
      <c r="N330" s="41"/>
      <c r="O330" s="41"/>
    </row>
    <row r="331" spans="1:15" x14ac:dyDescent="0.25">
      <c r="A331" s="37"/>
      <c r="F331" s="37"/>
      <c r="G331" s="37"/>
      <c r="H331" s="37"/>
      <c r="I331" s="37"/>
      <c r="J331" s="37"/>
      <c r="K331" s="41"/>
      <c r="L331" s="41"/>
      <c r="M331" s="41"/>
      <c r="N331" s="41"/>
      <c r="O331" s="41"/>
    </row>
    <row r="332" spans="1:15" x14ac:dyDescent="0.25">
      <c r="A332" s="37"/>
      <c r="F332" s="37"/>
      <c r="G332" s="37"/>
      <c r="H332" s="37"/>
      <c r="I332" s="37"/>
      <c r="J332" s="37"/>
      <c r="K332" s="41"/>
      <c r="L332" s="41"/>
      <c r="M332" s="41"/>
      <c r="N332" s="41"/>
      <c r="O332" s="41"/>
    </row>
    <row r="333" spans="1:15" x14ac:dyDescent="0.25">
      <c r="A333" s="37"/>
      <c r="F333" s="37"/>
      <c r="G333" s="37"/>
      <c r="H333" s="37"/>
      <c r="I333" s="37"/>
      <c r="J333" s="37"/>
      <c r="K333" s="41"/>
      <c r="L333" s="41"/>
      <c r="M333" s="41"/>
      <c r="N333" s="41"/>
      <c r="O333" s="41"/>
    </row>
    <row r="334" spans="1:15" x14ac:dyDescent="0.25">
      <c r="A334" s="37"/>
      <c r="F334" s="37"/>
      <c r="G334" s="37"/>
      <c r="H334" s="37"/>
      <c r="I334" s="37"/>
      <c r="J334" s="37"/>
      <c r="K334" s="41"/>
      <c r="L334" s="41"/>
      <c r="M334" s="41"/>
      <c r="N334" s="41"/>
      <c r="O334" s="41"/>
    </row>
    <row r="335" spans="1:15" x14ac:dyDescent="0.25">
      <c r="A335" s="37"/>
      <c r="F335" s="37"/>
      <c r="G335" s="37"/>
      <c r="H335" s="37"/>
      <c r="I335" s="37"/>
      <c r="J335" s="37"/>
      <c r="K335" s="41"/>
      <c r="L335" s="41"/>
      <c r="M335" s="41"/>
      <c r="N335" s="41"/>
      <c r="O335" s="41"/>
    </row>
    <row r="336" spans="1:15" x14ac:dyDescent="0.25">
      <c r="A336" s="37"/>
      <c r="F336" s="37"/>
      <c r="G336" s="37"/>
      <c r="H336" s="37"/>
      <c r="I336" s="37"/>
      <c r="J336" s="37"/>
      <c r="K336" s="41"/>
      <c r="L336" s="41"/>
      <c r="M336" s="41"/>
      <c r="N336" s="41"/>
      <c r="O336" s="41"/>
    </row>
    <row r="337" spans="1:15" x14ac:dyDescent="0.25">
      <c r="A337" s="37"/>
      <c r="F337" s="37"/>
      <c r="G337" s="37"/>
      <c r="H337" s="37"/>
      <c r="I337" s="37"/>
      <c r="J337" s="37"/>
      <c r="K337" s="41"/>
      <c r="L337" s="41"/>
      <c r="M337" s="41"/>
      <c r="N337" s="41"/>
      <c r="O337" s="41"/>
    </row>
    <row r="338" spans="1:15" x14ac:dyDescent="0.25">
      <c r="A338" s="37"/>
      <c r="F338" s="37"/>
      <c r="G338" s="37"/>
      <c r="H338" s="37"/>
      <c r="I338" s="37"/>
      <c r="J338" s="37"/>
      <c r="K338" s="41"/>
      <c r="L338" s="41"/>
      <c r="M338" s="41"/>
      <c r="N338" s="41"/>
      <c r="O338" s="41"/>
    </row>
    <row r="339" spans="1:15" x14ac:dyDescent="0.25">
      <c r="A339" s="37"/>
      <c r="F339" s="37"/>
      <c r="G339" s="37"/>
      <c r="H339" s="37"/>
      <c r="I339" s="37"/>
      <c r="J339" s="37"/>
      <c r="K339" s="41"/>
      <c r="L339" s="41"/>
      <c r="M339" s="41"/>
      <c r="N339" s="41"/>
      <c r="O339" s="41"/>
    </row>
    <row r="340" spans="1:15" x14ac:dyDescent="0.25">
      <c r="A340" s="37"/>
      <c r="F340" s="37"/>
      <c r="G340" s="37"/>
      <c r="H340" s="37"/>
      <c r="I340" s="37"/>
      <c r="J340" s="37"/>
      <c r="K340" s="41"/>
      <c r="L340" s="41"/>
      <c r="M340" s="41"/>
      <c r="N340" s="41"/>
      <c r="O340" s="41"/>
    </row>
    <row r="341" spans="1:15" x14ac:dyDescent="0.25">
      <c r="A341" s="37"/>
      <c r="F341" s="37"/>
      <c r="G341" s="37"/>
      <c r="H341" s="37"/>
      <c r="I341" s="37"/>
      <c r="J341" s="37"/>
      <c r="K341" s="41"/>
      <c r="L341" s="41"/>
      <c r="M341" s="41"/>
      <c r="N341" s="41"/>
      <c r="O341" s="41"/>
    </row>
    <row r="342" spans="1:15" x14ac:dyDescent="0.25">
      <c r="A342" s="37"/>
      <c r="F342" s="37"/>
      <c r="G342" s="37"/>
      <c r="H342" s="37"/>
      <c r="I342" s="37"/>
      <c r="J342" s="37"/>
      <c r="K342" s="41"/>
      <c r="L342" s="41"/>
      <c r="M342" s="41"/>
      <c r="N342" s="41"/>
      <c r="O342" s="41"/>
    </row>
    <row r="343" spans="1:15" x14ac:dyDescent="0.25">
      <c r="A343" s="37"/>
      <c r="F343" s="37"/>
      <c r="G343" s="37"/>
      <c r="H343" s="37"/>
      <c r="I343" s="37"/>
      <c r="J343" s="37"/>
      <c r="K343" s="41"/>
      <c r="L343" s="41"/>
      <c r="M343" s="41"/>
      <c r="N343" s="41"/>
      <c r="O343" s="41"/>
    </row>
    <row r="344" spans="1:15" x14ac:dyDescent="0.25">
      <c r="A344" s="37"/>
      <c r="F344" s="37"/>
      <c r="G344" s="37"/>
      <c r="H344" s="37"/>
      <c r="I344" s="37"/>
      <c r="J344" s="37"/>
      <c r="K344" s="41"/>
      <c r="L344" s="41"/>
      <c r="M344" s="41"/>
      <c r="N344" s="41"/>
      <c r="O344" s="41"/>
    </row>
    <row r="345" spans="1:15" x14ac:dyDescent="0.25">
      <c r="A345" s="37"/>
      <c r="F345" s="37"/>
      <c r="G345" s="37"/>
      <c r="H345" s="37"/>
      <c r="I345" s="37"/>
      <c r="J345" s="37"/>
      <c r="K345" s="41"/>
      <c r="L345" s="41"/>
      <c r="M345" s="41"/>
      <c r="N345" s="41"/>
      <c r="O345" s="41"/>
    </row>
    <row r="346" spans="1:15" x14ac:dyDescent="0.25">
      <c r="A346" s="37"/>
      <c r="F346" s="37"/>
      <c r="G346" s="37"/>
      <c r="H346" s="37"/>
      <c r="I346" s="37"/>
      <c r="J346" s="37"/>
      <c r="K346" s="41"/>
      <c r="L346" s="41"/>
      <c r="M346" s="41"/>
      <c r="N346" s="41"/>
      <c r="O346" s="41"/>
    </row>
    <row r="347" spans="1:15" x14ac:dyDescent="0.25">
      <c r="A347" s="37"/>
      <c r="F347" s="37"/>
      <c r="G347" s="37"/>
      <c r="H347" s="37"/>
      <c r="I347" s="37"/>
      <c r="J347" s="37"/>
      <c r="K347" s="41"/>
      <c r="L347" s="41"/>
      <c r="M347" s="41"/>
      <c r="N347" s="41"/>
      <c r="O347" s="41"/>
    </row>
    <row r="348" spans="1:15" x14ac:dyDescent="0.25">
      <c r="A348" s="37"/>
      <c r="F348" s="37"/>
      <c r="G348" s="37"/>
      <c r="H348" s="37"/>
      <c r="I348" s="37"/>
      <c r="J348" s="37"/>
      <c r="K348" s="41"/>
      <c r="L348" s="41"/>
      <c r="M348" s="41"/>
      <c r="N348" s="41"/>
      <c r="O348" s="41"/>
    </row>
    <row r="349" spans="1:15" x14ac:dyDescent="0.25">
      <c r="A349" s="37"/>
      <c r="F349" s="37"/>
      <c r="G349" s="37"/>
      <c r="H349" s="37"/>
      <c r="I349" s="37"/>
      <c r="J349" s="37"/>
      <c r="K349" s="41"/>
      <c r="L349" s="41"/>
      <c r="M349" s="41"/>
      <c r="N349" s="41"/>
      <c r="O349" s="41"/>
    </row>
    <row r="350" spans="1:15" x14ac:dyDescent="0.25">
      <c r="A350" s="37"/>
      <c r="F350" s="37"/>
      <c r="G350" s="37"/>
      <c r="H350" s="37"/>
      <c r="I350" s="37"/>
      <c r="J350" s="37"/>
      <c r="K350" s="41"/>
      <c r="L350" s="41"/>
      <c r="M350" s="41"/>
      <c r="N350" s="41"/>
      <c r="O350" s="41"/>
    </row>
    <row r="351" spans="1:15" x14ac:dyDescent="0.25">
      <c r="A351" s="37"/>
      <c r="F351" s="37"/>
      <c r="G351" s="37"/>
      <c r="H351" s="37"/>
      <c r="I351" s="37"/>
      <c r="J351" s="37"/>
      <c r="K351" s="41"/>
      <c r="L351" s="41"/>
      <c r="M351" s="41"/>
      <c r="N351" s="41"/>
      <c r="O351" s="41"/>
    </row>
    <row r="352" spans="1:15" x14ac:dyDescent="0.25">
      <c r="A352" s="37"/>
      <c r="F352" s="37"/>
      <c r="G352" s="37"/>
      <c r="H352" s="37"/>
      <c r="I352" s="37"/>
      <c r="J352" s="37"/>
      <c r="K352" s="41"/>
      <c r="L352" s="41"/>
      <c r="M352" s="41"/>
      <c r="N352" s="41"/>
      <c r="O352" s="41"/>
    </row>
    <row r="353" spans="1:15" x14ac:dyDescent="0.25">
      <c r="A353" s="37"/>
      <c r="F353" s="37"/>
      <c r="G353" s="37"/>
      <c r="H353" s="37"/>
      <c r="I353" s="37"/>
      <c r="J353" s="37"/>
      <c r="K353" s="41"/>
      <c r="L353" s="41"/>
      <c r="M353" s="41"/>
      <c r="N353" s="41"/>
      <c r="O353" s="41"/>
    </row>
    <row r="354" spans="1:15" x14ac:dyDescent="0.25">
      <c r="A354" s="37"/>
      <c r="F354" s="37"/>
      <c r="G354" s="37"/>
      <c r="H354" s="37"/>
      <c r="I354" s="37"/>
      <c r="J354" s="37"/>
      <c r="K354" s="41"/>
      <c r="L354" s="41"/>
      <c r="M354" s="41"/>
      <c r="N354" s="41"/>
      <c r="O354" s="41"/>
    </row>
    <row r="355" spans="1:15" x14ac:dyDescent="0.25">
      <c r="A355" s="37"/>
      <c r="F355" s="37"/>
      <c r="G355" s="37"/>
      <c r="H355" s="37"/>
      <c r="I355" s="37"/>
      <c r="J355" s="37"/>
      <c r="K355" s="41"/>
      <c r="L355" s="41"/>
      <c r="M355" s="41"/>
      <c r="N355" s="41"/>
      <c r="O355" s="41"/>
    </row>
    <row r="356" spans="1:15" x14ac:dyDescent="0.25">
      <c r="A356" s="37"/>
      <c r="F356" s="37"/>
      <c r="G356" s="37"/>
      <c r="H356" s="37"/>
      <c r="I356" s="37"/>
      <c r="J356" s="37"/>
      <c r="K356" s="41"/>
      <c r="L356" s="41"/>
      <c r="M356" s="41"/>
      <c r="N356" s="41"/>
      <c r="O356" s="41"/>
    </row>
    <row r="357" spans="1:15" x14ac:dyDescent="0.25">
      <c r="A357" s="37"/>
      <c r="F357" s="37"/>
      <c r="G357" s="37"/>
      <c r="H357" s="37"/>
      <c r="I357" s="37"/>
      <c r="J357" s="37"/>
      <c r="K357" s="41"/>
      <c r="L357" s="41"/>
      <c r="M357" s="41"/>
      <c r="N357" s="41"/>
      <c r="O357" s="41"/>
    </row>
    <row r="358" spans="1:15" x14ac:dyDescent="0.25">
      <c r="A358" s="37"/>
      <c r="F358" s="37"/>
      <c r="G358" s="37"/>
      <c r="H358" s="37"/>
      <c r="I358" s="37"/>
      <c r="J358" s="37"/>
      <c r="K358" s="41"/>
      <c r="L358" s="41"/>
      <c r="M358" s="41"/>
      <c r="N358" s="41"/>
      <c r="O358" s="41"/>
    </row>
    <row r="359" spans="1:15" x14ac:dyDescent="0.25">
      <c r="A359" s="37"/>
      <c r="F359" s="37"/>
      <c r="G359" s="37"/>
      <c r="H359" s="37"/>
      <c r="I359" s="37"/>
      <c r="J359" s="37"/>
      <c r="K359" s="41"/>
      <c r="L359" s="41"/>
      <c r="M359" s="41"/>
      <c r="N359" s="41"/>
      <c r="O359" s="41"/>
    </row>
    <row r="360" spans="1:15" x14ac:dyDescent="0.25">
      <c r="A360" s="37"/>
      <c r="F360" s="37"/>
      <c r="G360" s="37"/>
      <c r="H360" s="37"/>
      <c r="I360" s="37"/>
      <c r="J360" s="37"/>
      <c r="K360" s="41"/>
      <c r="L360" s="41"/>
      <c r="M360" s="41"/>
      <c r="N360" s="41"/>
      <c r="O360" s="41"/>
    </row>
    <row r="361" spans="1:15" x14ac:dyDescent="0.25">
      <c r="A361" s="37"/>
      <c r="F361" s="37"/>
      <c r="G361" s="37"/>
      <c r="H361" s="37"/>
      <c r="I361" s="37"/>
      <c r="J361" s="37"/>
      <c r="K361" s="41"/>
      <c r="L361" s="41"/>
      <c r="M361" s="41"/>
      <c r="N361" s="41"/>
      <c r="O361" s="41"/>
    </row>
    <row r="362" spans="1:15" x14ac:dyDescent="0.25">
      <c r="A362" s="37"/>
      <c r="F362" s="37"/>
      <c r="G362" s="37"/>
      <c r="H362" s="37"/>
      <c r="I362" s="37"/>
      <c r="J362" s="37"/>
      <c r="K362" s="41"/>
      <c r="L362" s="41"/>
      <c r="M362" s="41"/>
      <c r="N362" s="41"/>
      <c r="O362" s="41"/>
    </row>
    <row r="363" spans="1:15" x14ac:dyDescent="0.25">
      <c r="A363" s="37"/>
      <c r="F363" s="37"/>
      <c r="G363" s="37"/>
      <c r="H363" s="37"/>
      <c r="I363" s="37"/>
      <c r="J363" s="37"/>
      <c r="K363" s="41"/>
      <c r="L363" s="41"/>
      <c r="M363" s="41"/>
      <c r="N363" s="41"/>
      <c r="O363" s="41"/>
    </row>
    <row r="364" spans="1:15" x14ac:dyDescent="0.25">
      <c r="A364" s="37"/>
      <c r="F364" s="37"/>
      <c r="G364" s="37"/>
      <c r="H364" s="37"/>
      <c r="I364" s="37"/>
      <c r="J364" s="37"/>
      <c r="K364" s="41"/>
      <c r="L364" s="41"/>
      <c r="M364" s="41"/>
      <c r="N364" s="41"/>
      <c r="O364" s="41"/>
    </row>
    <row r="365" spans="1:15" x14ac:dyDescent="0.25">
      <c r="A365" s="37"/>
      <c r="F365" s="37"/>
      <c r="G365" s="37"/>
      <c r="H365" s="37"/>
      <c r="I365" s="37"/>
      <c r="J365" s="37"/>
      <c r="K365" s="41"/>
      <c r="L365" s="41"/>
      <c r="M365" s="41"/>
      <c r="N365" s="41"/>
      <c r="O365" s="41"/>
    </row>
    <row r="366" spans="1:15" x14ac:dyDescent="0.25">
      <c r="A366" s="37"/>
      <c r="F366" s="37"/>
      <c r="G366" s="37"/>
      <c r="H366" s="37"/>
      <c r="I366" s="37"/>
      <c r="J366" s="37"/>
      <c r="K366" s="41"/>
      <c r="L366" s="41"/>
      <c r="M366" s="41"/>
      <c r="N366" s="41"/>
      <c r="O366" s="41"/>
    </row>
    <row r="367" spans="1:15" x14ac:dyDescent="0.25">
      <c r="A367" s="37"/>
      <c r="F367" s="37"/>
      <c r="G367" s="37"/>
      <c r="H367" s="37"/>
      <c r="I367" s="37"/>
      <c r="J367" s="37"/>
      <c r="K367" s="41"/>
      <c r="L367" s="41"/>
      <c r="M367" s="41"/>
      <c r="N367" s="41"/>
      <c r="O367" s="41"/>
    </row>
    <row r="368" spans="1:15" x14ac:dyDescent="0.25">
      <c r="A368" s="37"/>
      <c r="F368" s="37"/>
      <c r="G368" s="37"/>
      <c r="H368" s="37"/>
      <c r="I368" s="37"/>
      <c r="J368" s="37"/>
      <c r="K368" s="41"/>
      <c r="L368" s="41"/>
      <c r="M368" s="41"/>
      <c r="N368" s="41"/>
      <c r="O368" s="41"/>
    </row>
    <row r="369" spans="1:15" x14ac:dyDescent="0.25">
      <c r="A369" s="37"/>
      <c r="F369" s="37"/>
      <c r="G369" s="37"/>
      <c r="H369" s="37"/>
      <c r="I369" s="37"/>
      <c r="J369" s="37"/>
      <c r="K369" s="41"/>
      <c r="L369" s="41"/>
      <c r="M369" s="41"/>
      <c r="N369" s="41"/>
      <c r="O369" s="41"/>
    </row>
    <row r="370" spans="1:15" x14ac:dyDescent="0.25">
      <c r="A370" s="37"/>
      <c r="F370" s="37"/>
      <c r="G370" s="37"/>
      <c r="H370" s="37"/>
      <c r="I370" s="37"/>
      <c r="J370" s="37"/>
      <c r="K370" s="41"/>
      <c r="L370" s="41"/>
      <c r="M370" s="41"/>
      <c r="N370" s="41"/>
      <c r="O370" s="41"/>
    </row>
    <row r="371" spans="1:15" x14ac:dyDescent="0.25">
      <c r="A371" s="37"/>
      <c r="F371" s="37"/>
      <c r="G371" s="37"/>
      <c r="H371" s="37"/>
      <c r="I371" s="37"/>
      <c r="J371" s="37"/>
      <c r="K371" s="41"/>
      <c r="L371" s="41"/>
      <c r="M371" s="41"/>
      <c r="N371" s="41"/>
      <c r="O371" s="41"/>
    </row>
    <row r="372" spans="1:15" x14ac:dyDescent="0.25">
      <c r="A372" s="37"/>
      <c r="F372" s="37"/>
      <c r="G372" s="37"/>
      <c r="H372" s="37"/>
      <c r="I372" s="37"/>
      <c r="J372" s="37"/>
      <c r="K372" s="41"/>
      <c r="L372" s="41"/>
      <c r="M372" s="41"/>
      <c r="N372" s="41"/>
      <c r="O372" s="41"/>
    </row>
    <row r="373" spans="1:15" x14ac:dyDescent="0.25">
      <c r="A373" s="37"/>
      <c r="F373" s="37"/>
      <c r="G373" s="37"/>
      <c r="H373" s="37"/>
      <c r="I373" s="37"/>
      <c r="J373" s="37"/>
      <c r="K373" s="41"/>
      <c r="L373" s="41"/>
      <c r="M373" s="41"/>
      <c r="N373" s="41"/>
      <c r="O373" s="41"/>
    </row>
    <row r="374" spans="1:15" x14ac:dyDescent="0.25">
      <c r="A374" s="37"/>
      <c r="F374" s="37"/>
      <c r="G374" s="37"/>
      <c r="H374" s="37"/>
      <c r="I374" s="37"/>
      <c r="J374" s="37"/>
      <c r="K374" s="41"/>
      <c r="L374" s="41"/>
      <c r="M374" s="41"/>
      <c r="N374" s="41"/>
      <c r="O374" s="41"/>
    </row>
    <row r="375" spans="1:15" x14ac:dyDescent="0.25">
      <c r="A375" s="37"/>
      <c r="F375" s="37"/>
      <c r="G375" s="37"/>
      <c r="H375" s="37"/>
      <c r="I375" s="37"/>
      <c r="J375" s="37"/>
      <c r="K375" s="41"/>
      <c r="L375" s="41"/>
      <c r="M375" s="41"/>
      <c r="N375" s="41"/>
      <c r="O375" s="41"/>
    </row>
    <row r="376" spans="1:15" x14ac:dyDescent="0.25">
      <c r="A376" s="37"/>
      <c r="F376" s="37"/>
      <c r="G376" s="37"/>
      <c r="H376" s="37"/>
      <c r="I376" s="37"/>
      <c r="J376" s="37"/>
      <c r="K376" s="41"/>
      <c r="L376" s="41"/>
      <c r="M376" s="41"/>
      <c r="N376" s="41"/>
      <c r="O376" s="41"/>
    </row>
    <row r="377" spans="1:15" x14ac:dyDescent="0.25">
      <c r="A377" s="37"/>
      <c r="F377" s="37"/>
      <c r="G377" s="37"/>
      <c r="H377" s="37"/>
      <c r="I377" s="37"/>
      <c r="J377" s="37"/>
      <c r="K377" s="41"/>
      <c r="L377" s="41"/>
      <c r="M377" s="41"/>
      <c r="N377" s="41"/>
      <c r="O377" s="41"/>
    </row>
    <row r="378" spans="1:15" x14ac:dyDescent="0.25">
      <c r="A378" s="37"/>
      <c r="F378" s="37"/>
      <c r="G378" s="37"/>
      <c r="H378" s="37"/>
      <c r="I378" s="37"/>
      <c r="J378" s="37"/>
      <c r="K378" s="41"/>
      <c r="L378" s="41"/>
      <c r="M378" s="41"/>
      <c r="N378" s="41"/>
      <c r="O378" s="41"/>
    </row>
    <row r="379" spans="1:15" x14ac:dyDescent="0.25">
      <c r="A379" s="37"/>
      <c r="F379" s="37"/>
      <c r="G379" s="37"/>
      <c r="H379" s="37"/>
      <c r="I379" s="37"/>
      <c r="J379" s="37"/>
      <c r="K379" s="41"/>
      <c r="L379" s="41"/>
      <c r="M379" s="41"/>
      <c r="N379" s="41"/>
      <c r="O379" s="41"/>
    </row>
    <row r="380" spans="1:15" x14ac:dyDescent="0.25">
      <c r="A380" s="37"/>
      <c r="F380" s="37"/>
      <c r="G380" s="37"/>
      <c r="H380" s="37"/>
      <c r="I380" s="37"/>
      <c r="J380" s="37"/>
      <c r="K380" s="41"/>
      <c r="L380" s="41"/>
      <c r="M380" s="41"/>
      <c r="N380" s="41"/>
      <c r="O380" s="41"/>
    </row>
    <row r="381" spans="1:15" x14ac:dyDescent="0.25">
      <c r="A381" s="37"/>
      <c r="F381" s="37"/>
      <c r="G381" s="37"/>
      <c r="H381" s="37"/>
      <c r="I381" s="37"/>
      <c r="J381" s="37"/>
      <c r="K381" s="41"/>
      <c r="L381" s="41"/>
      <c r="M381" s="41"/>
      <c r="N381" s="41"/>
      <c r="O381" s="41"/>
    </row>
    <row r="382" spans="1:15" x14ac:dyDescent="0.25">
      <c r="A382" s="37"/>
      <c r="F382" s="37"/>
      <c r="G382" s="37"/>
      <c r="H382" s="37"/>
      <c r="I382" s="37"/>
      <c r="J382" s="37"/>
      <c r="K382" s="41"/>
      <c r="L382" s="41"/>
      <c r="M382" s="41"/>
      <c r="N382" s="41"/>
      <c r="O382" s="41"/>
    </row>
    <row r="383" spans="1:15" x14ac:dyDescent="0.25">
      <c r="A383" s="37"/>
      <c r="F383" s="37"/>
      <c r="G383" s="37"/>
      <c r="H383" s="37"/>
      <c r="I383" s="37"/>
      <c r="J383" s="37"/>
      <c r="K383" s="41"/>
      <c r="L383" s="41"/>
      <c r="M383" s="41"/>
      <c r="N383" s="41"/>
      <c r="O383" s="41"/>
    </row>
    <row r="384" spans="1:15" x14ac:dyDescent="0.25">
      <c r="A384" s="37"/>
      <c r="F384" s="37"/>
      <c r="G384" s="37"/>
      <c r="H384" s="37"/>
      <c r="I384" s="37"/>
      <c r="J384" s="37"/>
      <c r="K384" s="41"/>
      <c r="L384" s="41"/>
      <c r="M384" s="41"/>
      <c r="N384" s="41"/>
      <c r="O384" s="41"/>
    </row>
    <row r="385" spans="1:15" x14ac:dyDescent="0.25">
      <c r="A385" s="37"/>
      <c r="F385" s="37"/>
      <c r="G385" s="37"/>
      <c r="H385" s="37"/>
      <c r="I385" s="37"/>
      <c r="J385" s="37"/>
      <c r="K385" s="41"/>
      <c r="L385" s="41"/>
      <c r="M385" s="41"/>
      <c r="N385" s="41"/>
      <c r="O385" s="41"/>
    </row>
    <row r="386" spans="1:15" x14ac:dyDescent="0.25">
      <c r="A386" s="37"/>
      <c r="F386" s="37"/>
      <c r="G386" s="37"/>
      <c r="H386" s="37"/>
      <c r="I386" s="37"/>
      <c r="J386" s="37"/>
      <c r="K386" s="41"/>
      <c r="L386" s="41"/>
      <c r="M386" s="41"/>
      <c r="N386" s="41"/>
      <c r="O386" s="41"/>
    </row>
    <row r="387" spans="1:15" x14ac:dyDescent="0.25">
      <c r="A387" s="37"/>
      <c r="F387" s="37"/>
      <c r="G387" s="37"/>
      <c r="H387" s="37"/>
      <c r="I387" s="37"/>
      <c r="J387" s="37"/>
      <c r="K387" s="41"/>
      <c r="L387" s="41"/>
      <c r="M387" s="41"/>
      <c r="N387" s="41"/>
      <c r="O387" s="41"/>
    </row>
    <row r="388" spans="1:15" x14ac:dyDescent="0.25">
      <c r="A388" s="37"/>
      <c r="F388" s="37"/>
      <c r="G388" s="37"/>
      <c r="H388" s="37"/>
      <c r="I388" s="37"/>
      <c r="J388" s="37"/>
      <c r="K388" s="41"/>
      <c r="L388" s="41"/>
      <c r="M388" s="41"/>
      <c r="N388" s="41"/>
      <c r="O388" s="41"/>
    </row>
    <row r="389" spans="1:15" x14ac:dyDescent="0.25">
      <c r="A389" s="37"/>
      <c r="F389" s="37"/>
      <c r="G389" s="37"/>
      <c r="H389" s="37"/>
      <c r="I389" s="37"/>
      <c r="J389" s="37"/>
      <c r="K389" s="41"/>
      <c r="L389" s="41"/>
      <c r="M389" s="41"/>
      <c r="N389" s="41"/>
      <c r="O389" s="41"/>
    </row>
    <row r="390" spans="1:15" x14ac:dyDescent="0.25">
      <c r="A390" s="37"/>
      <c r="F390" s="37"/>
      <c r="G390" s="37"/>
      <c r="H390" s="37"/>
      <c r="I390" s="37"/>
      <c r="J390" s="37"/>
      <c r="K390" s="41"/>
      <c r="L390" s="41"/>
      <c r="M390" s="41"/>
      <c r="N390" s="41"/>
      <c r="O390" s="41"/>
    </row>
    <row r="391" spans="1:15" x14ac:dyDescent="0.25">
      <c r="A391" s="37"/>
      <c r="F391" s="37"/>
      <c r="G391" s="37"/>
      <c r="H391" s="37"/>
      <c r="I391" s="37"/>
      <c r="J391" s="37"/>
      <c r="K391" s="41"/>
      <c r="L391" s="41"/>
      <c r="M391" s="41"/>
      <c r="N391" s="41"/>
      <c r="O391" s="41"/>
    </row>
    <row r="392" spans="1:15" x14ac:dyDescent="0.25">
      <c r="A392" s="37"/>
      <c r="F392" s="37"/>
      <c r="G392" s="37"/>
      <c r="H392" s="37"/>
      <c r="I392" s="37"/>
      <c r="J392" s="37"/>
      <c r="K392" s="41"/>
      <c r="L392" s="41"/>
      <c r="M392" s="41"/>
      <c r="N392" s="41"/>
      <c r="O392" s="41"/>
    </row>
    <row r="393" spans="1:15" x14ac:dyDescent="0.25">
      <c r="A393" s="37"/>
      <c r="F393" s="37"/>
      <c r="G393" s="37"/>
      <c r="H393" s="37"/>
      <c r="I393" s="37"/>
      <c r="J393" s="37"/>
      <c r="K393" s="41"/>
      <c r="L393" s="41"/>
      <c r="M393" s="41"/>
      <c r="N393" s="41"/>
      <c r="O393" s="41"/>
    </row>
    <row r="394" spans="1:15" x14ac:dyDescent="0.25">
      <c r="A394" s="37"/>
      <c r="F394" s="37"/>
      <c r="G394" s="37"/>
      <c r="H394" s="37"/>
      <c r="I394" s="37"/>
      <c r="J394" s="37"/>
      <c r="K394" s="41"/>
      <c r="L394" s="41"/>
      <c r="M394" s="41"/>
      <c r="N394" s="41"/>
      <c r="O394" s="41"/>
    </row>
    <row r="395" spans="1:15" x14ac:dyDescent="0.25">
      <c r="A395" s="37"/>
      <c r="F395" s="37"/>
      <c r="G395" s="37"/>
      <c r="H395" s="37"/>
      <c r="I395" s="37"/>
      <c r="J395" s="37"/>
      <c r="K395" s="41"/>
      <c r="L395" s="41"/>
      <c r="M395" s="41"/>
      <c r="N395" s="41"/>
      <c r="O395" s="41"/>
    </row>
    <row r="396" spans="1:15" x14ac:dyDescent="0.25">
      <c r="A396" s="37"/>
      <c r="F396" s="37"/>
      <c r="G396" s="37"/>
      <c r="H396" s="37"/>
      <c r="I396" s="37"/>
      <c r="J396" s="37"/>
      <c r="K396" s="41"/>
      <c r="L396" s="41"/>
      <c r="M396" s="41"/>
      <c r="N396" s="41"/>
      <c r="O396" s="41"/>
    </row>
    <row r="397" spans="1:15" x14ac:dyDescent="0.25">
      <c r="A397" s="37"/>
      <c r="F397" s="37"/>
      <c r="G397" s="37"/>
      <c r="H397" s="37"/>
      <c r="I397" s="37"/>
      <c r="J397" s="37"/>
      <c r="K397" s="41"/>
      <c r="L397" s="41"/>
      <c r="M397" s="41"/>
      <c r="N397" s="41"/>
      <c r="O397" s="41"/>
    </row>
    <row r="398" spans="1:15" x14ac:dyDescent="0.25">
      <c r="A398" s="37"/>
      <c r="F398" s="37"/>
      <c r="G398" s="37"/>
      <c r="H398" s="37"/>
      <c r="I398" s="37"/>
      <c r="J398" s="37"/>
      <c r="K398" s="41"/>
      <c r="L398" s="41"/>
      <c r="M398" s="41"/>
      <c r="N398" s="41"/>
      <c r="O398" s="41"/>
    </row>
    <row r="399" spans="1:15" x14ac:dyDescent="0.25">
      <c r="A399" s="37"/>
      <c r="F399" s="37"/>
      <c r="G399" s="37"/>
      <c r="H399" s="37"/>
      <c r="I399" s="37"/>
      <c r="J399" s="37"/>
      <c r="K399" s="41"/>
      <c r="L399" s="41"/>
      <c r="M399" s="41"/>
      <c r="N399" s="41"/>
      <c r="O399" s="41"/>
    </row>
    <row r="400" spans="1:15" x14ac:dyDescent="0.25">
      <c r="A400" s="37"/>
      <c r="F400" s="37"/>
      <c r="G400" s="37"/>
      <c r="H400" s="37"/>
      <c r="I400" s="37"/>
      <c r="J400" s="37"/>
      <c r="K400" s="41"/>
      <c r="L400" s="41"/>
      <c r="M400" s="41"/>
      <c r="N400" s="41"/>
      <c r="O400" s="41"/>
    </row>
    <row r="401" spans="1:15" x14ac:dyDescent="0.25">
      <c r="A401" s="37"/>
      <c r="F401" s="37"/>
      <c r="G401" s="37"/>
      <c r="H401" s="37"/>
      <c r="I401" s="37"/>
      <c r="J401" s="37"/>
      <c r="K401" s="41"/>
      <c r="L401" s="41"/>
      <c r="M401" s="41"/>
      <c r="N401" s="41"/>
      <c r="O401" s="41"/>
    </row>
    <row r="402" spans="1:15" x14ac:dyDescent="0.25">
      <c r="A402" s="37"/>
      <c r="F402" s="37"/>
      <c r="G402" s="37"/>
      <c r="H402" s="37"/>
      <c r="I402" s="37"/>
      <c r="J402" s="37"/>
      <c r="K402" s="41"/>
      <c r="L402" s="41"/>
      <c r="M402" s="41"/>
      <c r="N402" s="41"/>
      <c r="O402" s="41"/>
    </row>
    <row r="403" spans="1:15" x14ac:dyDescent="0.25">
      <c r="A403" s="37"/>
      <c r="F403" s="37"/>
      <c r="G403" s="37"/>
      <c r="H403" s="37"/>
      <c r="I403" s="37"/>
      <c r="J403" s="37"/>
      <c r="K403" s="41"/>
      <c r="L403" s="41"/>
      <c r="M403" s="41"/>
      <c r="N403" s="41"/>
      <c r="O403" s="41"/>
    </row>
    <row r="404" spans="1:15" x14ac:dyDescent="0.25">
      <c r="A404" s="37"/>
      <c r="F404" s="37"/>
      <c r="G404" s="37"/>
      <c r="H404" s="37"/>
      <c r="I404" s="37"/>
      <c r="J404" s="37"/>
      <c r="K404" s="41"/>
      <c r="L404" s="41"/>
      <c r="M404" s="41"/>
      <c r="N404" s="41"/>
      <c r="O404" s="41"/>
    </row>
    <row r="405" spans="1:15" x14ac:dyDescent="0.25">
      <c r="A405" s="37"/>
      <c r="F405" s="37"/>
      <c r="G405" s="37"/>
      <c r="H405" s="37"/>
      <c r="I405" s="37"/>
      <c r="J405" s="37"/>
      <c r="K405" s="41"/>
      <c r="L405" s="41"/>
      <c r="M405" s="41"/>
      <c r="N405" s="41"/>
      <c r="O405" s="41"/>
    </row>
    <row r="406" spans="1:15" x14ac:dyDescent="0.25">
      <c r="A406" s="37"/>
      <c r="F406" s="37"/>
      <c r="G406" s="37"/>
      <c r="H406" s="37"/>
      <c r="I406" s="37"/>
      <c r="J406" s="37"/>
      <c r="K406" s="41"/>
      <c r="L406" s="41"/>
      <c r="M406" s="41"/>
      <c r="N406" s="41"/>
      <c r="O406" s="41"/>
    </row>
    <row r="407" spans="1:15" x14ac:dyDescent="0.25">
      <c r="A407" s="37"/>
      <c r="F407" s="37"/>
      <c r="G407" s="37"/>
      <c r="H407" s="37"/>
      <c r="I407" s="37"/>
      <c r="J407" s="37"/>
      <c r="K407" s="41"/>
      <c r="L407" s="41"/>
      <c r="M407" s="41"/>
      <c r="N407" s="41"/>
      <c r="O407" s="41"/>
    </row>
    <row r="408" spans="1:15" x14ac:dyDescent="0.25">
      <c r="A408" s="37"/>
      <c r="F408" s="37"/>
      <c r="G408" s="37"/>
      <c r="H408" s="37"/>
      <c r="I408" s="37"/>
      <c r="J408" s="37"/>
      <c r="K408" s="41"/>
      <c r="L408" s="41"/>
      <c r="M408" s="41"/>
      <c r="N408" s="41"/>
      <c r="O408" s="41"/>
    </row>
    <row r="409" spans="1:15" x14ac:dyDescent="0.25">
      <c r="A409" s="37"/>
      <c r="F409" s="37"/>
      <c r="G409" s="37"/>
      <c r="H409" s="37"/>
      <c r="I409" s="37"/>
      <c r="J409" s="37"/>
      <c r="K409" s="41"/>
      <c r="L409" s="41"/>
      <c r="M409" s="41"/>
      <c r="N409" s="41"/>
      <c r="O409" s="41"/>
    </row>
    <row r="410" spans="1:15" x14ac:dyDescent="0.25">
      <c r="A410" s="37"/>
      <c r="F410" s="37"/>
      <c r="G410" s="37"/>
      <c r="H410" s="37"/>
      <c r="I410" s="37"/>
      <c r="J410" s="37"/>
      <c r="K410" s="41"/>
      <c r="L410" s="41"/>
      <c r="M410" s="41"/>
      <c r="N410" s="41"/>
      <c r="O410" s="41"/>
    </row>
    <row r="411" spans="1:15" x14ac:dyDescent="0.25">
      <c r="A411" s="37"/>
      <c r="F411" s="37"/>
      <c r="G411" s="37"/>
      <c r="H411" s="37"/>
      <c r="I411" s="37"/>
      <c r="J411" s="37"/>
      <c r="K411" s="41"/>
      <c r="L411" s="41"/>
      <c r="M411" s="41"/>
      <c r="N411" s="41"/>
      <c r="O411" s="41"/>
    </row>
    <row r="412" spans="1:15" x14ac:dyDescent="0.25">
      <c r="A412" s="37"/>
      <c r="F412" s="37"/>
      <c r="G412" s="37"/>
      <c r="H412" s="37"/>
      <c r="I412" s="37"/>
      <c r="J412" s="37"/>
      <c r="K412" s="41"/>
      <c r="L412" s="41"/>
      <c r="M412" s="41"/>
      <c r="N412" s="41"/>
      <c r="O412" s="41"/>
    </row>
    <row r="413" spans="1:15" x14ac:dyDescent="0.25">
      <c r="A413" s="37"/>
      <c r="F413" s="37"/>
      <c r="G413" s="37"/>
      <c r="H413" s="37"/>
      <c r="I413" s="37"/>
      <c r="J413" s="37"/>
      <c r="K413" s="41"/>
      <c r="L413" s="41"/>
      <c r="M413" s="41"/>
      <c r="N413" s="41"/>
      <c r="O413" s="41"/>
    </row>
    <row r="414" spans="1:15" x14ac:dyDescent="0.25">
      <c r="A414" s="37"/>
      <c r="F414" s="37"/>
      <c r="G414" s="37"/>
      <c r="H414" s="37"/>
      <c r="I414" s="37"/>
      <c r="J414" s="37"/>
      <c r="K414" s="41"/>
      <c r="L414" s="41"/>
      <c r="M414" s="41"/>
      <c r="N414" s="41"/>
      <c r="O414" s="41"/>
    </row>
    <row r="415" spans="1:15" x14ac:dyDescent="0.25">
      <c r="A415" s="37"/>
      <c r="F415" s="37"/>
      <c r="G415" s="37"/>
      <c r="H415" s="37"/>
      <c r="I415" s="37"/>
      <c r="J415" s="37"/>
      <c r="K415" s="41"/>
      <c r="L415" s="41"/>
      <c r="M415" s="41"/>
      <c r="N415" s="41"/>
      <c r="O415" s="41"/>
    </row>
    <row r="416" spans="1:15" x14ac:dyDescent="0.25">
      <c r="A416" s="37"/>
      <c r="F416" s="37"/>
      <c r="G416" s="37"/>
      <c r="H416" s="37"/>
      <c r="I416" s="37"/>
      <c r="J416" s="37"/>
      <c r="K416" s="41"/>
      <c r="L416" s="41"/>
      <c r="M416" s="41"/>
      <c r="N416" s="41"/>
      <c r="O416" s="41"/>
    </row>
    <row r="417" spans="1:15" x14ac:dyDescent="0.25">
      <c r="A417" s="37"/>
      <c r="F417" s="37"/>
      <c r="G417" s="37"/>
      <c r="H417" s="37"/>
      <c r="I417" s="37"/>
      <c r="J417" s="37"/>
      <c r="K417" s="41"/>
      <c r="L417" s="41"/>
      <c r="M417" s="41"/>
      <c r="N417" s="41"/>
      <c r="O417" s="41"/>
    </row>
    <row r="418" spans="1:15" x14ac:dyDescent="0.25">
      <c r="A418" s="37"/>
      <c r="F418" s="37"/>
      <c r="G418" s="37"/>
      <c r="H418" s="37"/>
      <c r="I418" s="37"/>
      <c r="J418" s="37"/>
      <c r="K418" s="41"/>
      <c r="L418" s="41"/>
      <c r="M418" s="41"/>
      <c r="N418" s="41"/>
      <c r="O418" s="41"/>
    </row>
    <row r="419" spans="1:15" x14ac:dyDescent="0.25">
      <c r="A419" s="37"/>
      <c r="F419" s="37"/>
      <c r="G419" s="37"/>
      <c r="H419" s="37"/>
      <c r="I419" s="37"/>
      <c r="J419" s="37"/>
      <c r="K419" s="41"/>
      <c r="L419" s="41"/>
      <c r="M419" s="41"/>
      <c r="N419" s="41"/>
      <c r="O419" s="41"/>
    </row>
    <row r="420" spans="1:15" x14ac:dyDescent="0.25">
      <c r="A420" s="37"/>
      <c r="F420" s="37"/>
      <c r="G420" s="37"/>
      <c r="H420" s="37"/>
      <c r="I420" s="37"/>
      <c r="J420" s="37"/>
      <c r="K420" s="41"/>
      <c r="L420" s="41"/>
      <c r="M420" s="41"/>
      <c r="N420" s="41"/>
      <c r="O420" s="41"/>
    </row>
    <row r="421" spans="1:15" x14ac:dyDescent="0.25">
      <c r="A421" s="37"/>
      <c r="F421" s="37"/>
      <c r="G421" s="37"/>
      <c r="H421" s="37"/>
      <c r="I421" s="37"/>
      <c r="J421" s="37"/>
      <c r="K421" s="41"/>
      <c r="L421" s="41"/>
      <c r="M421" s="41"/>
      <c r="N421" s="41"/>
      <c r="O421" s="41"/>
    </row>
    <row r="422" spans="1:15" x14ac:dyDescent="0.25">
      <c r="A422" s="37"/>
      <c r="F422" s="37"/>
      <c r="G422" s="37"/>
      <c r="H422" s="37"/>
      <c r="I422" s="37"/>
      <c r="J422" s="37"/>
      <c r="K422" s="41"/>
      <c r="L422" s="41"/>
      <c r="M422" s="41"/>
      <c r="N422" s="41"/>
      <c r="O422" s="41"/>
    </row>
    <row r="423" spans="1:15" x14ac:dyDescent="0.25">
      <c r="A423" s="37"/>
      <c r="F423" s="37"/>
      <c r="G423" s="37"/>
      <c r="H423" s="37"/>
      <c r="I423" s="37"/>
      <c r="J423" s="37"/>
      <c r="K423" s="41"/>
      <c r="L423" s="41"/>
      <c r="M423" s="41"/>
      <c r="N423" s="41"/>
      <c r="O423" s="41"/>
    </row>
    <row r="424" spans="1:15" x14ac:dyDescent="0.25">
      <c r="A424" s="37"/>
      <c r="F424" s="37"/>
      <c r="G424" s="37"/>
      <c r="H424" s="37"/>
      <c r="I424" s="37"/>
      <c r="J424" s="37"/>
      <c r="K424" s="41"/>
      <c r="L424" s="41"/>
      <c r="M424" s="41"/>
      <c r="N424" s="41"/>
      <c r="O424" s="41"/>
    </row>
    <row r="425" spans="1:15" x14ac:dyDescent="0.25">
      <c r="A425" s="37"/>
      <c r="F425" s="37"/>
      <c r="G425" s="37"/>
      <c r="H425" s="37"/>
      <c r="I425" s="37"/>
      <c r="J425" s="37"/>
      <c r="K425" s="41"/>
      <c r="L425" s="41"/>
      <c r="M425" s="41"/>
      <c r="N425" s="41"/>
      <c r="O425" s="41"/>
    </row>
    <row r="426" spans="1:15" x14ac:dyDescent="0.25">
      <c r="A426" s="37"/>
      <c r="F426" s="37"/>
      <c r="G426" s="37"/>
      <c r="H426" s="37"/>
      <c r="I426" s="37"/>
      <c r="J426" s="37"/>
      <c r="K426" s="41"/>
      <c r="L426" s="41"/>
      <c r="M426" s="41"/>
      <c r="N426" s="41"/>
      <c r="O426" s="41"/>
    </row>
    <row r="427" spans="1:15" x14ac:dyDescent="0.25">
      <c r="A427" s="37"/>
      <c r="F427" s="37"/>
      <c r="G427" s="37"/>
      <c r="H427" s="37"/>
      <c r="I427" s="37"/>
      <c r="J427" s="37"/>
      <c r="K427" s="41"/>
      <c r="L427" s="41"/>
      <c r="M427" s="41"/>
      <c r="N427" s="41"/>
      <c r="O427" s="41"/>
    </row>
    <row r="428" spans="1:15" x14ac:dyDescent="0.25">
      <c r="A428" s="37"/>
      <c r="F428" s="37"/>
      <c r="G428" s="37"/>
      <c r="H428" s="37"/>
      <c r="I428" s="37"/>
      <c r="J428" s="37"/>
      <c r="K428" s="41"/>
      <c r="L428" s="41"/>
      <c r="M428" s="41"/>
      <c r="N428" s="41"/>
      <c r="O428" s="41"/>
    </row>
    <row r="429" spans="1:15" x14ac:dyDescent="0.25">
      <c r="A429" s="37"/>
      <c r="F429" s="37"/>
      <c r="G429" s="37"/>
      <c r="H429" s="37"/>
      <c r="I429" s="37"/>
      <c r="J429" s="37"/>
      <c r="K429" s="41"/>
      <c r="L429" s="41"/>
      <c r="M429" s="41"/>
      <c r="N429" s="41"/>
      <c r="O429" s="41"/>
    </row>
    <row r="430" spans="1:15" x14ac:dyDescent="0.25">
      <c r="A430" s="37"/>
      <c r="F430" s="37"/>
      <c r="G430" s="37"/>
      <c r="H430" s="37"/>
      <c r="I430" s="37"/>
      <c r="J430" s="37"/>
      <c r="K430" s="41"/>
      <c r="L430" s="41"/>
      <c r="M430" s="41"/>
      <c r="N430" s="41"/>
      <c r="O430" s="41"/>
    </row>
    <row r="431" spans="1:15" x14ac:dyDescent="0.25">
      <c r="A431" s="37"/>
      <c r="F431" s="37"/>
      <c r="G431" s="37"/>
      <c r="H431" s="37"/>
      <c r="I431" s="37"/>
      <c r="J431" s="37"/>
      <c r="K431" s="41"/>
      <c r="L431" s="41"/>
      <c r="M431" s="41"/>
      <c r="N431" s="41"/>
      <c r="O431" s="41"/>
    </row>
    <row r="432" spans="1:15" x14ac:dyDescent="0.25">
      <c r="A432" s="37"/>
      <c r="F432" s="37"/>
      <c r="G432" s="37"/>
      <c r="H432" s="37"/>
      <c r="I432" s="37"/>
      <c r="J432" s="37"/>
      <c r="K432" s="41"/>
      <c r="L432" s="41"/>
      <c r="M432" s="41"/>
      <c r="N432" s="41"/>
      <c r="O432" s="41"/>
    </row>
    <row r="433" spans="1:15" x14ac:dyDescent="0.25">
      <c r="A433" s="37"/>
      <c r="F433" s="37"/>
      <c r="G433" s="37"/>
      <c r="H433" s="37"/>
      <c r="I433" s="37"/>
      <c r="J433" s="37"/>
      <c r="K433" s="41"/>
      <c r="L433" s="41"/>
      <c r="M433" s="41"/>
      <c r="N433" s="41"/>
      <c r="O433" s="41"/>
    </row>
    <row r="434" spans="1:15" x14ac:dyDescent="0.25">
      <c r="A434" s="37"/>
      <c r="F434" s="37"/>
      <c r="G434" s="37"/>
      <c r="H434" s="37"/>
      <c r="I434" s="37"/>
      <c r="J434" s="37"/>
      <c r="K434" s="41"/>
      <c r="L434" s="41"/>
      <c r="M434" s="41"/>
      <c r="N434" s="41"/>
      <c r="O434" s="41"/>
    </row>
    <row r="435" spans="1:15" x14ac:dyDescent="0.25">
      <c r="A435" s="37"/>
      <c r="F435" s="37"/>
      <c r="G435" s="37"/>
      <c r="H435" s="37"/>
      <c r="I435" s="37"/>
      <c r="J435" s="37"/>
      <c r="K435" s="41"/>
      <c r="L435" s="41"/>
      <c r="M435" s="41"/>
      <c r="N435" s="41"/>
      <c r="O435" s="41"/>
    </row>
    <row r="436" spans="1:15" x14ac:dyDescent="0.25">
      <c r="A436" s="37"/>
      <c r="F436" s="37"/>
      <c r="G436" s="37"/>
      <c r="H436" s="37"/>
      <c r="I436" s="37"/>
      <c r="J436" s="37"/>
      <c r="K436" s="41"/>
      <c r="L436" s="41"/>
      <c r="M436" s="41"/>
      <c r="N436" s="41"/>
      <c r="O436" s="41"/>
    </row>
    <row r="437" spans="1:15" x14ac:dyDescent="0.25">
      <c r="A437" s="37"/>
      <c r="F437" s="37"/>
      <c r="G437" s="37"/>
      <c r="H437" s="37"/>
      <c r="I437" s="37"/>
      <c r="J437" s="37"/>
      <c r="K437" s="41"/>
      <c r="L437" s="41"/>
      <c r="M437" s="41"/>
      <c r="N437" s="41"/>
      <c r="O437" s="41"/>
    </row>
    <row r="438" spans="1:15" x14ac:dyDescent="0.25">
      <c r="A438" s="37"/>
      <c r="F438" s="37"/>
      <c r="G438" s="37"/>
      <c r="H438" s="37"/>
      <c r="I438" s="37"/>
      <c r="J438" s="37"/>
      <c r="K438" s="41"/>
      <c r="L438" s="41"/>
      <c r="M438" s="41"/>
      <c r="N438" s="41"/>
      <c r="O438" s="41"/>
    </row>
    <row r="439" spans="1:15" x14ac:dyDescent="0.25">
      <c r="A439" s="37"/>
      <c r="F439" s="37"/>
      <c r="G439" s="37"/>
      <c r="H439" s="37"/>
      <c r="I439" s="37"/>
      <c r="J439" s="37"/>
      <c r="K439" s="41"/>
      <c r="L439" s="41"/>
      <c r="M439" s="41"/>
      <c r="N439" s="41"/>
      <c r="O439" s="41"/>
    </row>
    <row r="440" spans="1:15" x14ac:dyDescent="0.25">
      <c r="A440" s="37"/>
      <c r="F440" s="37"/>
      <c r="G440" s="37"/>
      <c r="H440" s="37"/>
      <c r="I440" s="37"/>
      <c r="J440" s="37"/>
      <c r="K440" s="41"/>
      <c r="L440" s="41"/>
      <c r="M440" s="41"/>
      <c r="N440" s="41"/>
      <c r="O440" s="41"/>
    </row>
    <row r="441" spans="1:15" x14ac:dyDescent="0.25">
      <c r="A441" s="37"/>
      <c r="F441" s="37"/>
      <c r="G441" s="37"/>
      <c r="H441" s="37"/>
      <c r="I441" s="37"/>
      <c r="J441" s="37"/>
      <c r="K441" s="41"/>
      <c r="L441" s="41"/>
      <c r="M441" s="41"/>
      <c r="N441" s="41"/>
      <c r="O441" s="41"/>
    </row>
    <row r="442" spans="1:15" x14ac:dyDescent="0.25">
      <c r="A442" s="37"/>
      <c r="F442" s="37"/>
      <c r="G442" s="37"/>
      <c r="H442" s="37"/>
      <c r="I442" s="37"/>
      <c r="J442" s="37"/>
      <c r="K442" s="41"/>
      <c r="L442" s="41"/>
      <c r="M442" s="41"/>
      <c r="N442" s="41"/>
      <c r="O442" s="41"/>
    </row>
    <row r="443" spans="1:15" x14ac:dyDescent="0.25">
      <c r="A443" s="37"/>
      <c r="F443" s="37"/>
      <c r="G443" s="37"/>
      <c r="H443" s="37"/>
      <c r="I443" s="37"/>
      <c r="J443" s="37"/>
      <c r="K443" s="41"/>
      <c r="L443" s="41"/>
      <c r="M443" s="41"/>
      <c r="N443" s="41"/>
      <c r="O443" s="41"/>
    </row>
    <row r="444" spans="1:15" x14ac:dyDescent="0.25">
      <c r="A444" s="37"/>
      <c r="F444" s="37"/>
      <c r="G444" s="37"/>
      <c r="H444" s="37"/>
      <c r="I444" s="37"/>
      <c r="J444" s="37"/>
      <c r="K444" s="41"/>
      <c r="L444" s="41"/>
      <c r="M444" s="41"/>
      <c r="N444" s="41"/>
      <c r="O444" s="41"/>
    </row>
    <row r="445" spans="1:15" x14ac:dyDescent="0.25">
      <c r="A445" s="37"/>
      <c r="F445" s="37"/>
      <c r="G445" s="37"/>
      <c r="H445" s="37"/>
      <c r="I445" s="37"/>
      <c r="J445" s="37"/>
      <c r="K445" s="41"/>
      <c r="L445" s="41"/>
      <c r="M445" s="41"/>
      <c r="N445" s="41"/>
      <c r="O445" s="41"/>
    </row>
    <row r="446" spans="1:15" x14ac:dyDescent="0.25">
      <c r="A446" s="37"/>
      <c r="F446" s="37"/>
      <c r="G446" s="37"/>
      <c r="H446" s="37"/>
      <c r="I446" s="37"/>
      <c r="J446" s="37"/>
      <c r="K446" s="41"/>
      <c r="L446" s="41"/>
      <c r="M446" s="41"/>
      <c r="N446" s="41"/>
      <c r="O446" s="41"/>
    </row>
    <row r="447" spans="1:15" x14ac:dyDescent="0.25">
      <c r="A447" s="37"/>
      <c r="F447" s="37"/>
      <c r="G447" s="37"/>
      <c r="H447" s="37"/>
      <c r="I447" s="37"/>
      <c r="J447" s="37"/>
      <c r="K447" s="41"/>
      <c r="L447" s="41"/>
      <c r="M447" s="41"/>
      <c r="N447" s="41"/>
      <c r="O447" s="41"/>
    </row>
    <row r="448" spans="1:15" x14ac:dyDescent="0.25">
      <c r="A448" s="37"/>
      <c r="F448" s="37"/>
      <c r="G448" s="37"/>
      <c r="H448" s="37"/>
      <c r="I448" s="37"/>
      <c r="J448" s="37"/>
      <c r="K448" s="41"/>
      <c r="L448" s="41"/>
      <c r="M448" s="41"/>
      <c r="N448" s="41"/>
      <c r="O448" s="41"/>
    </row>
    <row r="449" spans="1:15" x14ac:dyDescent="0.25">
      <c r="A449" s="37"/>
      <c r="F449" s="37"/>
      <c r="G449" s="37"/>
      <c r="H449" s="37"/>
      <c r="I449" s="37"/>
      <c r="J449" s="37"/>
      <c r="K449" s="41"/>
      <c r="L449" s="41"/>
      <c r="M449" s="41"/>
      <c r="N449" s="41"/>
      <c r="O449" s="41"/>
    </row>
    <row r="450" spans="1:15" x14ac:dyDescent="0.25">
      <c r="A450" s="37"/>
      <c r="F450" s="37"/>
      <c r="G450" s="37"/>
      <c r="H450" s="37"/>
      <c r="I450" s="37"/>
      <c r="J450" s="37"/>
      <c r="K450" s="41"/>
      <c r="L450" s="41"/>
      <c r="M450" s="41"/>
      <c r="N450" s="41"/>
      <c r="O450" s="41"/>
    </row>
    <row r="451" spans="1:15" x14ac:dyDescent="0.25">
      <c r="A451" s="37"/>
      <c r="F451" s="37"/>
      <c r="G451" s="37"/>
      <c r="H451" s="37"/>
      <c r="I451" s="37"/>
      <c r="J451" s="37"/>
      <c r="K451" s="41"/>
      <c r="L451" s="41"/>
      <c r="M451" s="41"/>
      <c r="N451" s="41"/>
      <c r="O451" s="41"/>
    </row>
    <row r="452" spans="1:15" x14ac:dyDescent="0.25">
      <c r="A452" s="37"/>
      <c r="F452" s="37"/>
      <c r="G452" s="37"/>
      <c r="H452" s="37"/>
      <c r="I452" s="37"/>
      <c r="J452" s="37"/>
      <c r="K452" s="41"/>
      <c r="L452" s="41"/>
      <c r="M452" s="41"/>
      <c r="N452" s="41"/>
      <c r="O452" s="41"/>
    </row>
    <row r="453" spans="1:15" x14ac:dyDescent="0.25">
      <c r="A453" s="37"/>
      <c r="F453" s="37"/>
      <c r="G453" s="37"/>
      <c r="H453" s="37"/>
      <c r="I453" s="37"/>
      <c r="J453" s="37"/>
      <c r="K453" s="41"/>
      <c r="L453" s="41"/>
      <c r="M453" s="41"/>
      <c r="N453" s="41"/>
      <c r="O453" s="41"/>
    </row>
    <row r="454" spans="1:15" x14ac:dyDescent="0.25">
      <c r="A454" s="37"/>
      <c r="F454" s="37"/>
      <c r="G454" s="37"/>
      <c r="H454" s="37"/>
      <c r="I454" s="37"/>
      <c r="J454" s="37"/>
      <c r="K454" s="41"/>
      <c r="L454" s="41"/>
      <c r="M454" s="41"/>
      <c r="N454" s="41"/>
      <c r="O454" s="41"/>
    </row>
    <row r="455" spans="1:15" x14ac:dyDescent="0.25">
      <c r="A455" s="37"/>
      <c r="F455" s="37"/>
      <c r="G455" s="37"/>
      <c r="H455" s="37"/>
      <c r="I455" s="37"/>
      <c r="J455" s="37"/>
      <c r="K455" s="41"/>
      <c r="L455" s="41"/>
      <c r="M455" s="41"/>
      <c r="N455" s="41"/>
      <c r="O455" s="41"/>
    </row>
    <row r="456" spans="1:15" x14ac:dyDescent="0.25">
      <c r="A456" s="37"/>
      <c r="F456" s="37"/>
      <c r="G456" s="37"/>
      <c r="H456" s="37"/>
      <c r="I456" s="37"/>
      <c r="J456" s="37"/>
      <c r="K456" s="41"/>
      <c r="L456" s="41"/>
      <c r="M456" s="41"/>
      <c r="N456" s="41"/>
      <c r="O456" s="41"/>
    </row>
    <row r="457" spans="1:15" x14ac:dyDescent="0.25">
      <c r="A457" s="37"/>
      <c r="F457" s="37"/>
      <c r="G457" s="37"/>
      <c r="H457" s="37"/>
      <c r="I457" s="37"/>
      <c r="J457" s="37"/>
      <c r="K457" s="41"/>
      <c r="L457" s="41"/>
      <c r="M457" s="41"/>
      <c r="N457" s="41"/>
      <c r="O457" s="41"/>
    </row>
    <row r="458" spans="1:15" x14ac:dyDescent="0.25">
      <c r="A458" s="37"/>
      <c r="F458" s="37"/>
      <c r="G458" s="37"/>
      <c r="H458" s="37"/>
      <c r="I458" s="37"/>
      <c r="J458" s="37"/>
      <c r="K458" s="41"/>
      <c r="L458" s="41"/>
      <c r="M458" s="41"/>
      <c r="N458" s="41"/>
      <c r="O458" s="41"/>
    </row>
    <row r="459" spans="1:15" x14ac:dyDescent="0.25">
      <c r="A459" s="37"/>
      <c r="F459" s="37"/>
      <c r="G459" s="37"/>
      <c r="H459" s="37"/>
      <c r="I459" s="37"/>
      <c r="J459" s="37"/>
      <c r="K459" s="41"/>
      <c r="L459" s="41"/>
      <c r="M459" s="41"/>
      <c r="N459" s="41"/>
      <c r="O459" s="41"/>
    </row>
    <row r="460" spans="1:15" x14ac:dyDescent="0.25">
      <c r="A460" s="37"/>
      <c r="F460" s="37"/>
      <c r="G460" s="37"/>
      <c r="H460" s="37"/>
      <c r="I460" s="37"/>
      <c r="J460" s="37"/>
      <c r="K460" s="41"/>
      <c r="L460" s="41"/>
      <c r="M460" s="41"/>
      <c r="N460" s="41"/>
      <c r="O460" s="41"/>
    </row>
    <row r="461" spans="1:15" x14ac:dyDescent="0.25">
      <c r="A461" s="37"/>
      <c r="F461" s="37"/>
      <c r="G461" s="37"/>
      <c r="H461" s="37"/>
      <c r="I461" s="37"/>
      <c r="J461" s="37"/>
      <c r="K461" s="41"/>
      <c r="L461" s="41"/>
      <c r="M461" s="41"/>
      <c r="N461" s="41"/>
      <c r="O461" s="41"/>
    </row>
    <row r="462" spans="1:15" x14ac:dyDescent="0.25">
      <c r="A462" s="37"/>
      <c r="F462" s="37"/>
      <c r="G462" s="37"/>
      <c r="H462" s="37"/>
      <c r="I462" s="37"/>
      <c r="J462" s="37"/>
      <c r="K462" s="41"/>
      <c r="L462" s="41"/>
      <c r="M462" s="41"/>
      <c r="N462" s="41"/>
      <c r="O462" s="41"/>
    </row>
    <row r="463" spans="1:15" x14ac:dyDescent="0.25">
      <c r="A463" s="37"/>
      <c r="F463" s="37"/>
      <c r="G463" s="37"/>
      <c r="H463" s="37"/>
      <c r="I463" s="37"/>
      <c r="J463" s="37"/>
      <c r="K463" s="41"/>
      <c r="L463" s="41"/>
      <c r="M463" s="41"/>
      <c r="N463" s="41"/>
      <c r="O463" s="41"/>
    </row>
    <row r="464" spans="1:15" x14ac:dyDescent="0.25">
      <c r="A464" s="37"/>
      <c r="F464" s="37"/>
      <c r="G464" s="37"/>
      <c r="H464" s="37"/>
      <c r="I464" s="37"/>
      <c r="J464" s="37"/>
      <c r="K464" s="41"/>
      <c r="L464" s="41"/>
      <c r="M464" s="41"/>
      <c r="N464" s="41"/>
      <c r="O464" s="41"/>
    </row>
  </sheetData>
  <mergeCells count="2">
    <mergeCell ref="A2:P2"/>
    <mergeCell ref="A1:P1"/>
  </mergeCells>
  <printOptions horizontalCentered="1"/>
  <pageMargins left="0.39370078740157483" right="0.39370078740157483" top="0.39370078740157483" bottom="0.39370078740157483" header="0.31496062992125984" footer="0"/>
  <pageSetup paperSize="9" scale="84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5"/>
  <sheetViews>
    <sheetView topLeftCell="D1" zoomScale="80" zoomScaleNormal="80" workbookViewId="0">
      <selection activeCell="O3" sqref="O3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">
        <v>7228</v>
      </c>
      <c r="D1" s="2008"/>
      <c r="E1" s="2008"/>
      <c r="F1" s="2008"/>
      <c r="G1" s="2008"/>
      <c r="H1" s="2008"/>
      <c r="I1" s="2008"/>
      <c r="J1" s="2008"/>
      <c r="K1" s="2008"/>
      <c r="L1" s="2008"/>
      <c r="M1" s="2008"/>
      <c r="N1" s="2008"/>
      <c r="O1" s="2008"/>
      <c r="P1" s="2008"/>
      <c r="Q1" s="2009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49901</v>
      </c>
      <c r="E2" s="692" t="s">
        <v>2965</v>
      </c>
      <c r="F2" s="693"/>
      <c r="G2" s="694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7" s="711" customFormat="1" ht="42" customHeight="1" x14ac:dyDescent="0.2">
      <c r="A3" s="697" t="s">
        <v>7214</v>
      </c>
      <c r="B3" s="698" t="s">
        <v>7215</v>
      </c>
      <c r="C3" s="699" t="s">
        <v>7216</v>
      </c>
      <c r="D3" s="700" t="s">
        <v>6256</v>
      </c>
      <c r="E3" s="701" t="s">
        <v>3020</v>
      </c>
      <c r="F3" s="702" t="s">
        <v>7218</v>
      </c>
      <c r="G3" s="593" t="s">
        <v>7219</v>
      </c>
      <c r="H3" s="703" t="s">
        <v>7220</v>
      </c>
      <c r="I3" s="704" t="s">
        <v>7221</v>
      </c>
      <c r="J3" s="705" t="s">
        <v>7222</v>
      </c>
      <c r="K3" s="89" t="s">
        <v>2886</v>
      </c>
      <c r="L3" s="706" t="s">
        <v>7223</v>
      </c>
      <c r="M3" s="707" t="s">
        <v>7224</v>
      </c>
      <c r="N3" s="708" t="s">
        <v>7225</v>
      </c>
      <c r="O3" s="77" t="s">
        <v>10784</v>
      </c>
      <c r="P3" s="709" t="s">
        <v>7229</v>
      </c>
      <c r="Q3" s="710" t="s">
        <v>7230</v>
      </c>
    </row>
    <row r="4" spans="1:17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716"/>
      <c r="F4" s="717" t="s">
        <v>0</v>
      </c>
      <c r="G4" s="718" t="s">
        <v>0</v>
      </c>
      <c r="H4" s="718" t="s">
        <v>0</v>
      </c>
      <c r="I4" s="953" t="s">
        <v>0</v>
      </c>
      <c r="J4" s="717" t="s">
        <v>0</v>
      </c>
      <c r="K4" s="1965" t="s">
        <v>0</v>
      </c>
      <c r="L4" s="721" t="s">
        <v>0</v>
      </c>
      <c r="M4" s="721" t="s">
        <v>0</v>
      </c>
      <c r="N4" s="608" t="s">
        <v>0</v>
      </c>
      <c r="O4" s="609" t="s">
        <v>0</v>
      </c>
      <c r="P4" s="722"/>
      <c r="Q4" s="723"/>
    </row>
    <row r="5" spans="1:17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730"/>
      <c r="H5" s="731"/>
      <c r="I5" s="768"/>
      <c r="J5" s="729"/>
      <c r="K5" s="1966"/>
      <c r="L5" s="733"/>
      <c r="M5" s="733"/>
      <c r="N5" s="734"/>
      <c r="O5" s="726"/>
      <c r="P5" s="735"/>
      <c r="Q5" s="736"/>
    </row>
    <row r="6" spans="1:17" s="737" customFormat="1" ht="12.75" customHeight="1" x14ac:dyDescent="0.2">
      <c r="A6" s="738">
        <v>63381</v>
      </c>
      <c r="B6" s="739">
        <v>0</v>
      </c>
      <c r="C6" s="740">
        <v>44415.34</v>
      </c>
      <c r="D6" s="741">
        <v>499010100</v>
      </c>
      <c r="E6" s="742" t="s">
        <v>2</v>
      </c>
      <c r="F6" s="740">
        <v>62700</v>
      </c>
      <c r="G6" s="739">
        <v>18784.96</v>
      </c>
      <c r="H6" s="743">
        <v>-43915.040000000001</v>
      </c>
      <c r="I6" s="744">
        <v>-25100</v>
      </c>
      <c r="J6" s="740">
        <v>37600</v>
      </c>
      <c r="K6" s="1967">
        <v>62700</v>
      </c>
      <c r="L6" s="745"/>
      <c r="M6" s="745"/>
      <c r="N6" s="744"/>
      <c r="O6" s="740">
        <v>62700</v>
      </c>
      <c r="P6" s="746"/>
      <c r="Q6" s="918"/>
    </row>
    <row r="7" spans="1:17" s="737" customFormat="1" ht="12.75" customHeight="1" x14ac:dyDescent="0.25">
      <c r="A7" s="738">
        <v>0</v>
      </c>
      <c r="B7" s="739">
        <v>0</v>
      </c>
      <c r="C7" s="740">
        <v>480</v>
      </c>
      <c r="D7" s="762">
        <v>499010150</v>
      </c>
      <c r="E7" s="742" t="s">
        <v>2846</v>
      </c>
      <c r="F7" s="740">
        <v>0</v>
      </c>
      <c r="G7" s="739">
        <v>2058.86</v>
      </c>
      <c r="H7" s="743">
        <v>2058.86</v>
      </c>
      <c r="I7" s="744">
        <v>2000</v>
      </c>
      <c r="J7" s="740">
        <v>2000</v>
      </c>
      <c r="K7" s="1967">
        <v>0</v>
      </c>
      <c r="L7" s="745"/>
      <c r="M7" s="745"/>
      <c r="N7" s="744"/>
      <c r="O7" s="740">
        <v>0</v>
      </c>
      <c r="P7" s="746"/>
      <c r="Q7" s="918"/>
    </row>
    <row r="8" spans="1:17" s="748" customFormat="1" x14ac:dyDescent="0.25">
      <c r="A8" s="738">
        <v>0</v>
      </c>
      <c r="B8" s="739">
        <v>0</v>
      </c>
      <c r="C8" s="740">
        <v>7292.06</v>
      </c>
      <c r="D8" s="762">
        <v>499010200</v>
      </c>
      <c r="E8" s="742" t="s">
        <v>2847</v>
      </c>
      <c r="F8" s="740">
        <v>0</v>
      </c>
      <c r="G8" s="739">
        <v>0</v>
      </c>
      <c r="H8" s="743">
        <v>0</v>
      </c>
      <c r="I8" s="744">
        <v>0</v>
      </c>
      <c r="J8" s="740">
        <v>0</v>
      </c>
      <c r="K8" s="1967">
        <v>0</v>
      </c>
      <c r="L8" s="745"/>
      <c r="M8" s="745"/>
      <c r="N8" s="744"/>
      <c r="O8" s="740">
        <v>0</v>
      </c>
      <c r="P8" s="746"/>
      <c r="Q8" s="956"/>
    </row>
    <row r="9" spans="1:17" s="737" customFormat="1" ht="12.75" customHeight="1" x14ac:dyDescent="0.25">
      <c r="A9" s="800">
        <v>63381</v>
      </c>
      <c r="B9" s="801">
        <v>0</v>
      </c>
      <c r="C9" s="802">
        <v>52187.399999999994</v>
      </c>
      <c r="D9" s="846"/>
      <c r="E9" s="847" t="s">
        <v>7372</v>
      </c>
      <c r="F9" s="804">
        <v>62700</v>
      </c>
      <c r="G9" s="782">
        <v>20843.82</v>
      </c>
      <c r="H9" s="782">
        <v>-41856.18</v>
      </c>
      <c r="I9" s="806">
        <v>-23100</v>
      </c>
      <c r="J9" s="807">
        <v>39600</v>
      </c>
      <c r="K9" s="1969">
        <v>62700</v>
      </c>
      <c r="L9" s="808">
        <v>0</v>
      </c>
      <c r="M9" s="808">
        <v>0</v>
      </c>
      <c r="N9" s="809">
        <v>0</v>
      </c>
      <c r="O9" s="807">
        <v>62700</v>
      </c>
      <c r="P9" s="810"/>
      <c r="Q9" s="736"/>
    </row>
    <row r="10" spans="1:17" s="737" customFormat="1" ht="12.75" customHeight="1" x14ac:dyDescent="0.25">
      <c r="A10" s="919"/>
      <c r="B10" s="920"/>
      <c r="C10" s="729"/>
      <c r="D10" s="766"/>
      <c r="E10" s="767"/>
      <c r="F10" s="729"/>
      <c r="G10" s="730"/>
      <c r="H10" s="731"/>
      <c r="I10" s="768"/>
      <c r="J10" s="729"/>
      <c r="K10" s="1978"/>
      <c r="L10" s="730"/>
      <c r="M10" s="730"/>
      <c r="N10" s="734"/>
      <c r="O10" s="729"/>
      <c r="P10" s="735"/>
      <c r="Q10" s="736"/>
    </row>
    <row r="11" spans="1:17" s="748" customFormat="1" x14ac:dyDescent="0.2">
      <c r="A11" s="738">
        <v>0</v>
      </c>
      <c r="B11" s="739">
        <v>0</v>
      </c>
      <c r="C11" s="740">
        <v>255.39</v>
      </c>
      <c r="D11" s="741">
        <v>499010101</v>
      </c>
      <c r="E11" s="742" t="s">
        <v>7232</v>
      </c>
      <c r="F11" s="740">
        <v>0</v>
      </c>
      <c r="G11" s="739">
        <v>0</v>
      </c>
      <c r="H11" s="743">
        <v>0</v>
      </c>
      <c r="I11" s="744">
        <v>0</v>
      </c>
      <c r="J11" s="740">
        <v>0</v>
      </c>
      <c r="K11" s="1967">
        <v>0</v>
      </c>
      <c r="L11" s="745"/>
      <c r="M11" s="745"/>
      <c r="N11" s="744"/>
      <c r="O11" s="740">
        <v>0</v>
      </c>
      <c r="P11" s="746"/>
      <c r="Q11" s="747"/>
    </row>
    <row r="12" spans="1:17" s="748" customFormat="1" x14ac:dyDescent="0.2">
      <c r="A12" s="738">
        <v>0</v>
      </c>
      <c r="B12" s="739">
        <v>0</v>
      </c>
      <c r="C12" s="740">
        <v>0</v>
      </c>
      <c r="D12" s="741">
        <v>499010102</v>
      </c>
      <c r="E12" s="742" t="s">
        <v>3042</v>
      </c>
      <c r="F12" s="740">
        <v>0</v>
      </c>
      <c r="G12" s="739">
        <v>0</v>
      </c>
      <c r="H12" s="743">
        <v>0</v>
      </c>
      <c r="I12" s="744">
        <v>0</v>
      </c>
      <c r="J12" s="740">
        <v>0</v>
      </c>
      <c r="K12" s="1967">
        <v>0</v>
      </c>
      <c r="L12" s="745"/>
      <c r="M12" s="745"/>
      <c r="N12" s="744"/>
      <c r="O12" s="740">
        <v>0</v>
      </c>
      <c r="P12" s="746"/>
      <c r="Q12" s="747"/>
    </row>
    <row r="13" spans="1:17" s="748" customFormat="1" x14ac:dyDescent="0.2">
      <c r="A13" s="738">
        <v>0</v>
      </c>
      <c r="B13" s="739">
        <v>0</v>
      </c>
      <c r="C13" s="740">
        <v>3825.12</v>
      </c>
      <c r="D13" s="741">
        <v>499010120</v>
      </c>
      <c r="E13" s="742" t="s">
        <v>7233</v>
      </c>
      <c r="F13" s="740">
        <v>0</v>
      </c>
      <c r="G13" s="739">
        <v>0</v>
      </c>
      <c r="H13" s="743">
        <v>0</v>
      </c>
      <c r="I13" s="744">
        <v>0</v>
      </c>
      <c r="J13" s="740">
        <v>0</v>
      </c>
      <c r="K13" s="1967">
        <v>0</v>
      </c>
      <c r="L13" s="745"/>
      <c r="M13" s="745"/>
      <c r="N13" s="744"/>
      <c r="O13" s="740">
        <v>0</v>
      </c>
      <c r="P13" s="746"/>
      <c r="Q13" s="747"/>
    </row>
    <row r="14" spans="1:17" s="748" customFormat="1" x14ac:dyDescent="0.25">
      <c r="A14" s="738">
        <v>0</v>
      </c>
      <c r="B14" s="739">
        <v>0</v>
      </c>
      <c r="C14" s="740">
        <v>300</v>
      </c>
      <c r="D14" s="762">
        <v>499010800</v>
      </c>
      <c r="E14" s="742" t="s">
        <v>3</v>
      </c>
      <c r="F14" s="740">
        <v>0</v>
      </c>
      <c r="G14" s="739">
        <v>-300</v>
      </c>
      <c r="H14" s="743">
        <v>-300</v>
      </c>
      <c r="I14" s="744">
        <v>-300</v>
      </c>
      <c r="J14" s="740">
        <v>-300</v>
      </c>
      <c r="K14" s="1967">
        <v>0</v>
      </c>
      <c r="L14" s="745"/>
      <c r="M14" s="745"/>
      <c r="N14" s="744"/>
      <c r="O14" s="740">
        <v>0</v>
      </c>
      <c r="P14" s="746"/>
      <c r="Q14" s="747"/>
    </row>
    <row r="15" spans="1:17" s="748" customFormat="1" x14ac:dyDescent="0.25">
      <c r="A15" s="738">
        <v>1000</v>
      </c>
      <c r="B15" s="739">
        <v>0</v>
      </c>
      <c r="C15" s="740">
        <v>391.95</v>
      </c>
      <c r="D15" s="762">
        <v>499010930</v>
      </c>
      <c r="E15" s="742" t="s">
        <v>6212</v>
      </c>
      <c r="F15" s="740">
        <v>1000</v>
      </c>
      <c r="G15" s="739">
        <v>728.5</v>
      </c>
      <c r="H15" s="743">
        <v>-271.5</v>
      </c>
      <c r="I15" s="744">
        <v>0</v>
      </c>
      <c r="J15" s="740">
        <v>1000</v>
      </c>
      <c r="K15" s="1967">
        <v>1000</v>
      </c>
      <c r="L15" s="745"/>
      <c r="M15" s="745"/>
      <c r="N15" s="744"/>
      <c r="O15" s="740">
        <v>1000</v>
      </c>
      <c r="P15" s="746"/>
      <c r="Q15" s="747"/>
    </row>
    <row r="16" spans="1:17" s="748" customFormat="1" x14ac:dyDescent="0.25">
      <c r="A16" s="738">
        <v>400</v>
      </c>
      <c r="B16" s="739">
        <v>0</v>
      </c>
      <c r="C16" s="740">
        <v>300</v>
      </c>
      <c r="D16" s="762">
        <v>499010975</v>
      </c>
      <c r="E16" s="742" t="s">
        <v>7287</v>
      </c>
      <c r="F16" s="740">
        <v>400</v>
      </c>
      <c r="G16" s="739">
        <v>0</v>
      </c>
      <c r="H16" s="743">
        <v>-400</v>
      </c>
      <c r="I16" s="744">
        <v>0</v>
      </c>
      <c r="J16" s="740">
        <v>400</v>
      </c>
      <c r="K16" s="1967">
        <v>400</v>
      </c>
      <c r="L16" s="745"/>
      <c r="M16" s="745"/>
      <c r="N16" s="744"/>
      <c r="O16" s="740">
        <v>400</v>
      </c>
      <c r="P16" s="746"/>
      <c r="Q16" s="747"/>
    </row>
    <row r="17" spans="1:17" s="748" customFormat="1" x14ac:dyDescent="0.2">
      <c r="A17" s="738">
        <v>100</v>
      </c>
      <c r="B17" s="739">
        <v>0</v>
      </c>
      <c r="C17" s="740">
        <v>0</v>
      </c>
      <c r="D17" s="741">
        <v>499012000</v>
      </c>
      <c r="E17" s="742" t="s">
        <v>2733</v>
      </c>
      <c r="F17" s="740">
        <v>100</v>
      </c>
      <c r="G17" s="739">
        <v>0</v>
      </c>
      <c r="H17" s="743">
        <v>-100</v>
      </c>
      <c r="I17" s="744">
        <v>0</v>
      </c>
      <c r="J17" s="740">
        <v>100</v>
      </c>
      <c r="K17" s="1967">
        <v>100</v>
      </c>
      <c r="L17" s="745"/>
      <c r="M17" s="745"/>
      <c r="N17" s="744"/>
      <c r="O17" s="740">
        <v>100</v>
      </c>
      <c r="P17" s="746"/>
      <c r="Q17" s="747"/>
    </row>
    <row r="18" spans="1:17" s="748" customFormat="1" x14ac:dyDescent="0.2">
      <c r="A18" s="738">
        <v>10500</v>
      </c>
      <c r="B18" s="739">
        <v>0</v>
      </c>
      <c r="C18" s="740">
        <v>4800</v>
      </c>
      <c r="D18" s="741">
        <v>499012004</v>
      </c>
      <c r="E18" s="742" t="s">
        <v>5</v>
      </c>
      <c r="F18" s="740">
        <v>5000</v>
      </c>
      <c r="G18" s="739">
        <v>0</v>
      </c>
      <c r="H18" s="743">
        <v>-5000</v>
      </c>
      <c r="I18" s="744">
        <v>0</v>
      </c>
      <c r="J18" s="740">
        <v>5000</v>
      </c>
      <c r="K18" s="1967">
        <v>5000</v>
      </c>
      <c r="L18" s="745"/>
      <c r="M18" s="745"/>
      <c r="N18" s="744"/>
      <c r="O18" s="740">
        <v>5000</v>
      </c>
      <c r="P18" s="746"/>
      <c r="Q18" s="747"/>
    </row>
    <row r="19" spans="1:17" s="748" customFormat="1" x14ac:dyDescent="0.2">
      <c r="A19" s="738">
        <v>300</v>
      </c>
      <c r="B19" s="739">
        <v>0</v>
      </c>
      <c r="C19" s="740">
        <v>0</v>
      </c>
      <c r="D19" s="741">
        <v>499012022</v>
      </c>
      <c r="E19" s="742" t="s">
        <v>7302</v>
      </c>
      <c r="F19" s="740">
        <v>300</v>
      </c>
      <c r="G19" s="739">
        <v>0</v>
      </c>
      <c r="H19" s="743">
        <v>-300</v>
      </c>
      <c r="I19" s="744">
        <v>0</v>
      </c>
      <c r="J19" s="740">
        <v>300</v>
      </c>
      <c r="K19" s="1967">
        <v>300</v>
      </c>
      <c r="L19" s="745"/>
      <c r="M19" s="745"/>
      <c r="N19" s="744"/>
      <c r="O19" s="740">
        <v>300</v>
      </c>
      <c r="P19" s="746"/>
      <c r="Q19" s="747"/>
    </row>
    <row r="20" spans="1:17" s="748" customFormat="1" ht="12.75" customHeight="1" x14ac:dyDescent="0.25">
      <c r="A20" s="890">
        <v>12300</v>
      </c>
      <c r="B20" s="891">
        <v>0</v>
      </c>
      <c r="C20" s="779">
        <v>9872.4599999999991</v>
      </c>
      <c r="D20" s="752"/>
      <c r="E20" s="780" t="s">
        <v>7309</v>
      </c>
      <c r="F20" s="779">
        <v>6800</v>
      </c>
      <c r="G20" s="781">
        <v>428.5</v>
      </c>
      <c r="H20" s="781">
        <v>-6371.5</v>
      </c>
      <c r="I20" s="783">
        <v>-300</v>
      </c>
      <c r="J20" s="784">
        <v>6500</v>
      </c>
      <c r="K20" s="1969">
        <v>6800</v>
      </c>
      <c r="L20" s="785">
        <v>0</v>
      </c>
      <c r="M20" s="785">
        <v>0</v>
      </c>
      <c r="N20" s="786">
        <v>0</v>
      </c>
      <c r="O20" s="784">
        <v>6800</v>
      </c>
      <c r="P20" s="735"/>
      <c r="Q20" s="764"/>
    </row>
    <row r="21" spans="1:17" s="748" customFormat="1" ht="12.75" customHeight="1" x14ac:dyDescent="0.25">
      <c r="A21" s="787"/>
      <c r="B21" s="788"/>
      <c r="C21" s="740"/>
      <c r="D21" s="789"/>
      <c r="E21" s="742"/>
      <c r="F21" s="740"/>
      <c r="G21" s="739"/>
      <c r="H21" s="745"/>
      <c r="I21" s="772"/>
      <c r="J21" s="773"/>
      <c r="K21" s="1969"/>
      <c r="L21" s="774"/>
      <c r="M21" s="774"/>
      <c r="N21" s="775"/>
      <c r="O21" s="773"/>
      <c r="P21" s="735"/>
      <c r="Q21" s="764"/>
    </row>
    <row r="22" spans="1:17" s="798" customFormat="1" x14ac:dyDescent="0.25">
      <c r="A22" s="800">
        <v>75681</v>
      </c>
      <c r="B22" s="801">
        <v>0</v>
      </c>
      <c r="C22" s="802">
        <v>62059.859999999993</v>
      </c>
      <c r="D22" s="846"/>
      <c r="E22" s="780" t="s">
        <v>7242</v>
      </c>
      <c r="F22" s="804">
        <v>69500</v>
      </c>
      <c r="G22" s="782">
        <v>21272.32</v>
      </c>
      <c r="H22" s="782">
        <v>-48227.68</v>
      </c>
      <c r="I22" s="806">
        <v>-23400</v>
      </c>
      <c r="J22" s="807">
        <v>46100</v>
      </c>
      <c r="K22" s="1969">
        <v>69500</v>
      </c>
      <c r="L22" s="808">
        <v>0</v>
      </c>
      <c r="M22" s="808">
        <v>0</v>
      </c>
      <c r="N22" s="809">
        <v>0</v>
      </c>
      <c r="O22" s="807">
        <v>69500</v>
      </c>
      <c r="P22" s="810"/>
      <c r="Q22" s="797"/>
    </row>
    <row r="23" spans="1:17" s="798" customFormat="1" x14ac:dyDescent="0.25">
      <c r="A23" s="787"/>
      <c r="B23" s="788"/>
      <c r="C23" s="740"/>
      <c r="D23" s="811"/>
      <c r="E23" s="812"/>
      <c r="F23" s="740"/>
      <c r="G23" s="739"/>
      <c r="H23" s="743"/>
      <c r="I23" s="761"/>
      <c r="J23" s="740"/>
      <c r="K23" s="1967"/>
      <c r="L23" s="745"/>
      <c r="M23" s="745"/>
      <c r="N23" s="744"/>
      <c r="O23" s="740"/>
      <c r="P23" s="746"/>
      <c r="Q23" s="813"/>
    </row>
    <row r="24" spans="1:17" s="798" customFormat="1" x14ac:dyDescent="0.25">
      <c r="A24" s="814">
        <v>75681</v>
      </c>
      <c r="B24" s="815">
        <v>0</v>
      </c>
      <c r="C24" s="816">
        <v>62059.859999999993</v>
      </c>
      <c r="D24" s="817"/>
      <c r="E24" s="818" t="s">
        <v>7248</v>
      </c>
      <c r="F24" s="819">
        <v>69500</v>
      </c>
      <c r="G24" s="820">
        <v>21272.32</v>
      </c>
      <c r="H24" s="821">
        <v>-48227.68</v>
      </c>
      <c r="I24" s="822">
        <v>-23400</v>
      </c>
      <c r="J24" s="823">
        <v>46100</v>
      </c>
      <c r="K24" s="1969">
        <v>69500</v>
      </c>
      <c r="L24" s="824">
        <v>0</v>
      </c>
      <c r="M24" s="824">
        <v>0</v>
      </c>
      <c r="N24" s="825">
        <v>0</v>
      </c>
      <c r="O24" s="823">
        <v>69500</v>
      </c>
      <c r="P24" s="810"/>
      <c r="Q24" s="797"/>
    </row>
    <row r="25" spans="1:17" s="798" customFormat="1" x14ac:dyDescent="0.25">
      <c r="A25" s="924"/>
      <c r="B25" s="925"/>
      <c r="C25" s="793"/>
      <c r="D25" s="790"/>
      <c r="E25" s="926"/>
      <c r="F25" s="793"/>
      <c r="G25" s="794"/>
      <c r="H25" s="795"/>
      <c r="I25" s="927"/>
      <c r="J25" s="928"/>
      <c r="K25" s="1970"/>
      <c r="L25" s="834"/>
      <c r="M25" s="834"/>
      <c r="N25" s="835"/>
      <c r="O25" s="833"/>
      <c r="P25" s="810"/>
      <c r="Q25" s="797"/>
    </row>
    <row r="26" spans="1:17" s="798" customFormat="1" hidden="1" x14ac:dyDescent="0.25">
      <c r="A26" s="838"/>
      <c r="B26" s="839"/>
      <c r="C26" s="840"/>
      <c r="D26" s="841"/>
      <c r="E26" s="842" t="s">
        <v>3040</v>
      </c>
      <c r="F26" s="840"/>
      <c r="G26" s="843"/>
      <c r="H26" s="844"/>
      <c r="I26" s="897"/>
      <c r="J26" s="898"/>
      <c r="K26" s="1971"/>
      <c r="L26" s="899"/>
      <c r="M26" s="899"/>
      <c r="N26" s="900"/>
      <c r="O26" s="898"/>
      <c r="P26" s="810"/>
      <c r="Q26" s="797"/>
    </row>
    <row r="27" spans="1:17" s="748" customFormat="1" ht="12.75" hidden="1" customHeight="1" x14ac:dyDescent="0.25">
      <c r="A27" s="738">
        <v>0</v>
      </c>
      <c r="B27" s="739">
        <v>0</v>
      </c>
      <c r="C27" s="740">
        <v>0</v>
      </c>
      <c r="D27" s="789">
        <v>499012510</v>
      </c>
      <c r="E27" s="742" t="s">
        <v>2916</v>
      </c>
      <c r="F27" s="740">
        <v>0</v>
      </c>
      <c r="G27" s="739">
        <v>0</v>
      </c>
      <c r="H27" s="743">
        <v>0</v>
      </c>
      <c r="I27" s="744">
        <v>0</v>
      </c>
      <c r="J27" s="740"/>
      <c r="K27" s="1967"/>
      <c r="L27" s="745"/>
      <c r="M27" s="745"/>
      <c r="N27" s="744"/>
      <c r="O27" s="740"/>
      <c r="P27" s="746"/>
      <c r="Q27" s="764"/>
    </row>
    <row r="28" spans="1:17" s="748" customFormat="1" ht="12.75" hidden="1" customHeight="1" x14ac:dyDescent="0.25">
      <c r="A28" s="738">
        <v>0</v>
      </c>
      <c r="B28" s="739">
        <v>0</v>
      </c>
      <c r="C28" s="740">
        <v>0</v>
      </c>
      <c r="D28" s="789">
        <v>499014610</v>
      </c>
      <c r="E28" s="742" t="s">
        <v>7263</v>
      </c>
      <c r="F28" s="740">
        <v>0</v>
      </c>
      <c r="G28" s="739">
        <v>0</v>
      </c>
      <c r="H28" s="743">
        <v>0</v>
      </c>
      <c r="I28" s="744">
        <v>0</v>
      </c>
      <c r="J28" s="740"/>
      <c r="K28" s="1967"/>
      <c r="L28" s="745"/>
      <c r="M28" s="745"/>
      <c r="N28" s="744"/>
      <c r="O28" s="740"/>
      <c r="P28" s="746"/>
      <c r="Q28" s="764"/>
    </row>
    <row r="29" spans="1:17" s="748" customFormat="1" ht="12.75" hidden="1" customHeight="1" x14ac:dyDescent="0.25">
      <c r="A29" s="738">
        <v>0</v>
      </c>
      <c r="B29" s="739">
        <v>0</v>
      </c>
      <c r="C29" s="740">
        <v>0</v>
      </c>
      <c r="D29" s="789">
        <v>499014611</v>
      </c>
      <c r="E29" s="742" t="s">
        <v>7264</v>
      </c>
      <c r="F29" s="740">
        <v>0</v>
      </c>
      <c r="G29" s="739">
        <v>0</v>
      </c>
      <c r="H29" s="743">
        <v>0</v>
      </c>
      <c r="I29" s="744">
        <v>0</v>
      </c>
      <c r="J29" s="740"/>
      <c r="K29" s="1967"/>
      <c r="L29" s="745"/>
      <c r="M29" s="745"/>
      <c r="N29" s="744"/>
      <c r="O29" s="740"/>
      <c r="P29" s="746"/>
      <c r="Q29" s="764"/>
    </row>
    <row r="30" spans="1:17" s="748" customFormat="1" ht="12.75" hidden="1" customHeight="1" x14ac:dyDescent="0.25">
      <c r="A30" s="738">
        <v>0</v>
      </c>
      <c r="B30" s="739">
        <v>0</v>
      </c>
      <c r="C30" s="740">
        <v>0</v>
      </c>
      <c r="D30" s="789">
        <v>499014618</v>
      </c>
      <c r="E30" s="742" t="s">
        <v>7312</v>
      </c>
      <c r="F30" s="740">
        <v>0</v>
      </c>
      <c r="G30" s="739">
        <v>0</v>
      </c>
      <c r="H30" s="743">
        <v>0</v>
      </c>
      <c r="I30" s="744">
        <v>0</v>
      </c>
      <c r="J30" s="740"/>
      <c r="K30" s="1967"/>
      <c r="L30" s="745"/>
      <c r="M30" s="745"/>
      <c r="N30" s="744"/>
      <c r="O30" s="740"/>
      <c r="P30" s="746"/>
      <c r="Q30" s="764"/>
    </row>
    <row r="31" spans="1:17" s="748" customFormat="1" ht="12.75" hidden="1" customHeight="1" x14ac:dyDescent="0.25">
      <c r="A31" s="738">
        <v>0</v>
      </c>
      <c r="B31" s="739">
        <v>0</v>
      </c>
      <c r="C31" s="740">
        <v>0</v>
      </c>
      <c r="D31" s="789">
        <v>499014619</v>
      </c>
      <c r="E31" s="742" t="s">
        <v>7252</v>
      </c>
      <c r="F31" s="740">
        <v>0</v>
      </c>
      <c r="G31" s="739">
        <v>0</v>
      </c>
      <c r="H31" s="743">
        <v>0</v>
      </c>
      <c r="I31" s="744">
        <v>0</v>
      </c>
      <c r="J31" s="740"/>
      <c r="K31" s="1967"/>
      <c r="L31" s="745"/>
      <c r="M31" s="745"/>
      <c r="N31" s="744"/>
      <c r="O31" s="740"/>
      <c r="P31" s="746"/>
      <c r="Q31" s="764"/>
    </row>
    <row r="32" spans="1:17" s="748" customFormat="1" ht="12.75" hidden="1" customHeight="1" x14ac:dyDescent="0.25">
      <c r="A32" s="738">
        <v>0</v>
      </c>
      <c r="B32" s="739">
        <v>0</v>
      </c>
      <c r="C32" s="740">
        <v>0</v>
      </c>
      <c r="D32" s="789">
        <v>499014621</v>
      </c>
      <c r="E32" s="742" t="s">
        <v>3061</v>
      </c>
      <c r="F32" s="740">
        <v>0</v>
      </c>
      <c r="G32" s="739">
        <v>0</v>
      </c>
      <c r="H32" s="743">
        <v>0</v>
      </c>
      <c r="I32" s="744">
        <v>0</v>
      </c>
      <c r="J32" s="740"/>
      <c r="K32" s="1967"/>
      <c r="L32" s="745"/>
      <c r="M32" s="745"/>
      <c r="N32" s="744"/>
      <c r="O32" s="740"/>
      <c r="P32" s="746"/>
      <c r="Q32" s="764"/>
    </row>
    <row r="33" spans="1:17" s="748" customFormat="1" ht="12.75" hidden="1" customHeight="1" x14ac:dyDescent="0.25">
      <c r="A33" s="738">
        <v>0</v>
      </c>
      <c r="B33" s="739">
        <v>0</v>
      </c>
      <c r="C33" s="740">
        <v>0</v>
      </c>
      <c r="D33" s="789">
        <v>499014623</v>
      </c>
      <c r="E33" s="742" t="s">
        <v>7313</v>
      </c>
      <c r="F33" s="740">
        <v>0</v>
      </c>
      <c r="G33" s="739">
        <v>0</v>
      </c>
      <c r="H33" s="743">
        <v>0</v>
      </c>
      <c r="I33" s="744">
        <v>0</v>
      </c>
      <c r="J33" s="740"/>
      <c r="K33" s="1967"/>
      <c r="L33" s="745"/>
      <c r="M33" s="745"/>
      <c r="N33" s="744"/>
      <c r="O33" s="740"/>
      <c r="P33" s="746"/>
      <c r="Q33" s="764"/>
    </row>
    <row r="34" spans="1:17" s="748" customFormat="1" ht="12.75" hidden="1" customHeight="1" x14ac:dyDescent="0.25">
      <c r="A34" s="738">
        <v>0</v>
      </c>
      <c r="B34" s="739">
        <v>0</v>
      </c>
      <c r="C34" s="740">
        <v>6697.5</v>
      </c>
      <c r="D34" s="789">
        <v>499016010</v>
      </c>
      <c r="E34" s="742" t="s">
        <v>7254</v>
      </c>
      <c r="F34" s="740">
        <v>0</v>
      </c>
      <c r="G34" s="739">
        <v>0</v>
      </c>
      <c r="H34" s="743">
        <v>0</v>
      </c>
      <c r="I34" s="744">
        <v>0</v>
      </c>
      <c r="J34" s="740"/>
      <c r="K34" s="1967"/>
      <c r="L34" s="745"/>
      <c r="M34" s="745"/>
      <c r="N34" s="744"/>
      <c r="O34" s="740"/>
      <c r="P34" s="746"/>
      <c r="Q34" s="764"/>
    </row>
    <row r="35" spans="1:17" s="748" customFormat="1" ht="12.75" hidden="1" customHeight="1" x14ac:dyDescent="0.25">
      <c r="A35" s="738">
        <v>0</v>
      </c>
      <c r="B35" s="739">
        <v>0</v>
      </c>
      <c r="C35" s="740">
        <v>0</v>
      </c>
      <c r="D35" s="789">
        <v>499016014</v>
      </c>
      <c r="E35" s="742" t="s">
        <v>7314</v>
      </c>
      <c r="F35" s="740">
        <v>0</v>
      </c>
      <c r="G35" s="739">
        <v>0</v>
      </c>
      <c r="H35" s="743">
        <v>0</v>
      </c>
      <c r="I35" s="744">
        <v>0</v>
      </c>
      <c r="J35" s="740"/>
      <c r="K35" s="1967"/>
      <c r="L35" s="745"/>
      <c r="M35" s="745"/>
      <c r="N35" s="744"/>
      <c r="O35" s="740"/>
      <c r="P35" s="746"/>
      <c r="Q35" s="764"/>
    </row>
    <row r="36" spans="1:17" s="798" customFormat="1" hidden="1" x14ac:dyDescent="0.25">
      <c r="A36" s="800">
        <v>0</v>
      </c>
      <c r="B36" s="801">
        <v>0</v>
      </c>
      <c r="C36" s="802">
        <v>6697.5</v>
      </c>
      <c r="D36" s="846"/>
      <c r="E36" s="847" t="s">
        <v>7255</v>
      </c>
      <c r="F36" s="802">
        <v>0</v>
      </c>
      <c r="G36" s="848">
        <v>0</v>
      </c>
      <c r="H36" s="848">
        <v>0</v>
      </c>
      <c r="I36" s="849">
        <v>0</v>
      </c>
      <c r="J36" s="850">
        <v>0</v>
      </c>
      <c r="K36" s="1972">
        <v>0</v>
      </c>
      <c r="L36" s="851">
        <v>0</v>
      </c>
      <c r="M36" s="851">
        <v>0</v>
      </c>
      <c r="N36" s="852">
        <v>0</v>
      </c>
      <c r="O36" s="850">
        <v>0</v>
      </c>
      <c r="P36" s="810"/>
      <c r="Q36" s="797"/>
    </row>
    <row r="37" spans="1:17" s="798" customFormat="1" hidden="1" x14ac:dyDescent="0.25">
      <c r="A37" s="929"/>
      <c r="B37" s="930"/>
      <c r="C37" s="931"/>
      <c r="D37" s="932"/>
      <c r="E37" s="791"/>
      <c r="F37" s="931"/>
      <c r="G37" s="933"/>
      <c r="H37" s="934"/>
      <c r="I37" s="935"/>
      <c r="J37" s="791"/>
      <c r="K37" s="1980"/>
      <c r="L37" s="936"/>
      <c r="M37" s="936"/>
      <c r="N37" s="934"/>
      <c r="O37" s="791"/>
      <c r="P37" s="757"/>
      <c r="Q37" s="797"/>
    </row>
    <row r="38" spans="1:17" s="798" customFormat="1" hidden="1" x14ac:dyDescent="0.25">
      <c r="A38" s="738">
        <v>0</v>
      </c>
      <c r="B38" s="739">
        <v>0</v>
      </c>
      <c r="C38" s="740">
        <v>0</v>
      </c>
      <c r="D38" s="789">
        <v>499019802</v>
      </c>
      <c r="E38" s="765" t="s">
        <v>7315</v>
      </c>
      <c r="F38" s="740">
        <v>0</v>
      </c>
      <c r="G38" s="739">
        <v>0</v>
      </c>
      <c r="H38" s="743">
        <v>0</v>
      </c>
      <c r="I38" s="744">
        <v>0</v>
      </c>
      <c r="J38" s="740"/>
      <c r="K38" s="1967"/>
      <c r="L38" s="745"/>
      <c r="M38" s="745"/>
      <c r="N38" s="744"/>
      <c r="O38" s="740"/>
      <c r="P38" s="746"/>
      <c r="Q38" s="797"/>
    </row>
    <row r="39" spans="1:17" s="798" customFormat="1" hidden="1" x14ac:dyDescent="0.25">
      <c r="A39" s="937">
        <v>0</v>
      </c>
      <c r="B39" s="938">
        <v>0</v>
      </c>
      <c r="C39" s="939">
        <v>0</v>
      </c>
      <c r="D39" s="940"/>
      <c r="E39" s="753" t="s">
        <v>7316</v>
      </c>
      <c r="F39" s="939">
        <v>0</v>
      </c>
      <c r="G39" s="941">
        <v>0</v>
      </c>
      <c r="H39" s="941">
        <v>0</v>
      </c>
      <c r="I39" s="942">
        <v>0</v>
      </c>
      <c r="J39" s="753">
        <v>0</v>
      </c>
      <c r="K39" s="1980">
        <v>0</v>
      </c>
      <c r="L39" s="941">
        <v>0</v>
      </c>
      <c r="M39" s="941">
        <v>0</v>
      </c>
      <c r="N39" s="943">
        <v>0</v>
      </c>
      <c r="O39" s="753">
        <v>0</v>
      </c>
      <c r="P39" s="757"/>
      <c r="Q39" s="797"/>
    </row>
    <row r="40" spans="1:17" x14ac:dyDescent="0.2">
      <c r="A40" s="838"/>
      <c r="B40" s="839"/>
      <c r="C40" s="840"/>
      <c r="D40" s="854"/>
      <c r="E40" s="855"/>
      <c r="F40" s="856"/>
      <c r="G40" s="857"/>
      <c r="I40" s="859"/>
      <c r="J40" s="860"/>
      <c r="K40" s="1973"/>
      <c r="L40" s="861"/>
      <c r="M40" s="861"/>
      <c r="N40" s="862"/>
      <c r="O40" s="860"/>
      <c r="P40" s="810"/>
      <c r="Q40" s="797"/>
    </row>
    <row r="41" spans="1:17" s="798" customFormat="1" ht="13.5" thickBot="1" x14ac:dyDescent="0.3">
      <c r="A41" s="864">
        <v>75681</v>
      </c>
      <c r="B41" s="865">
        <v>0</v>
      </c>
      <c r="C41" s="866">
        <v>68757.359999999986</v>
      </c>
      <c r="D41" s="867"/>
      <c r="E41" s="868" t="s">
        <v>8</v>
      </c>
      <c r="F41" s="869">
        <v>69500</v>
      </c>
      <c r="G41" s="870">
        <v>21272.32</v>
      </c>
      <c r="H41" s="871">
        <v>-48227.68</v>
      </c>
      <c r="I41" s="872">
        <v>-23400</v>
      </c>
      <c r="J41" s="869">
        <v>46100</v>
      </c>
      <c r="K41" s="1974">
        <v>69500</v>
      </c>
      <c r="L41" s="870">
        <v>0</v>
      </c>
      <c r="M41" s="870">
        <v>0</v>
      </c>
      <c r="N41" s="871">
        <v>0</v>
      </c>
      <c r="O41" s="869">
        <v>69500</v>
      </c>
      <c r="P41" s="873"/>
      <c r="Q41" s="874"/>
    </row>
    <row r="42" spans="1:17" x14ac:dyDescent="0.2">
      <c r="A42" s="875">
        <v>0</v>
      </c>
      <c r="B42" s="875">
        <v>0</v>
      </c>
      <c r="C42" s="863">
        <v>0</v>
      </c>
      <c r="D42" s="876"/>
      <c r="F42" s="687">
        <v>0</v>
      </c>
      <c r="G42" s="858">
        <v>0</v>
      </c>
      <c r="H42" s="858">
        <v>0</v>
      </c>
      <c r="I42" s="858">
        <v>0</v>
      </c>
      <c r="P42" s="863"/>
    </row>
    <row r="43" spans="1:17" ht="15" x14ac:dyDescent="0.3">
      <c r="D43" s="876"/>
      <c r="G43" s="844"/>
      <c r="H43" s="877"/>
      <c r="I43" s="877"/>
      <c r="J43" s="877"/>
      <c r="K43" s="877"/>
      <c r="L43" s="877"/>
      <c r="M43" s="877"/>
      <c r="N43" s="877"/>
      <c r="O43" s="877"/>
      <c r="P43" s="863"/>
    </row>
    <row r="44" spans="1:17" x14ac:dyDescent="0.2">
      <c r="D44" s="876"/>
      <c r="G44" s="878"/>
      <c r="H44" s="875"/>
      <c r="I44" s="878"/>
      <c r="J44" s="878"/>
      <c r="K44" s="878"/>
      <c r="L44" s="878"/>
      <c r="M44" s="878"/>
      <c r="N44" s="878"/>
      <c r="O44" s="878"/>
      <c r="P44" s="863"/>
    </row>
    <row r="45" spans="1:17" x14ac:dyDescent="0.2">
      <c r="D45" s="876"/>
    </row>
  </sheetData>
  <mergeCells count="1">
    <mergeCell ref="C1:Q1"/>
  </mergeCells>
  <conditionalFormatting sqref="H21">
    <cfRule type="cellIs" dxfId="36" priority="5" stopIfTrue="1" operator="notBetween">
      <formula>-999</formula>
      <formula>999</formula>
    </cfRule>
  </conditionalFormatting>
  <conditionalFormatting sqref="H6:H8">
    <cfRule type="cellIs" dxfId="35" priority="4" stopIfTrue="1" operator="notBetween">
      <formula>-999</formula>
      <formula>999</formula>
    </cfRule>
  </conditionalFormatting>
  <conditionalFormatting sqref="H11:H19">
    <cfRule type="cellIs" dxfId="34" priority="3" stopIfTrue="1" operator="notBetween">
      <formula>-999</formula>
      <formula>999</formula>
    </cfRule>
  </conditionalFormatting>
  <conditionalFormatting sqref="H27:H35">
    <cfRule type="cellIs" dxfId="33" priority="2" stopIfTrue="1" operator="notBetween">
      <formula>-999</formula>
      <formula>999</formula>
    </cfRule>
  </conditionalFormatting>
  <conditionalFormatting sqref="H38">
    <cfRule type="cellIs" dxfId="32" priority="1" stopIfTrue="1" operator="notBetween">
      <formula>-999</formula>
      <formula>999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scale="56" fitToHeight="0" orientation="landscape" r:id="rId1"/>
  <headerFooter>
    <oddFooter>&amp;C&amp;Z&amp;F\&amp;A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18"/>
  <sheetViews>
    <sheetView zoomScale="85" zoomScaleNormal="85" workbookViewId="0">
      <pane xSplit="2" ySplit="7" topLeftCell="C8" activePane="bottomRight" state="frozen"/>
      <selection activeCell="B14" sqref="B14"/>
      <selection pane="topRight" activeCell="B14" sqref="B14"/>
      <selection pane="bottomLeft" activeCell="B14" sqref="B14"/>
      <selection pane="bottomRight" activeCell="B30" sqref="B30"/>
    </sheetView>
  </sheetViews>
  <sheetFormatPr defaultColWidth="9.140625" defaultRowHeight="15" x14ac:dyDescent="0.25"/>
  <cols>
    <col min="1" max="1" width="7.5703125" style="13" customWidth="1"/>
    <col min="2" max="2" width="42.28515625" style="41" bestFit="1" customWidth="1"/>
    <col min="3" max="3" width="11" style="4" customWidth="1"/>
    <col min="4" max="4" width="10.5703125" style="4" hidden="1" customWidth="1"/>
    <col min="5" max="5" width="11" style="4" hidden="1" customWidth="1"/>
    <col min="6" max="6" width="11.5703125" style="4" hidden="1" customWidth="1"/>
    <col min="7" max="7" width="10.5703125" style="4" hidden="1" customWidth="1"/>
    <col min="8" max="8" width="10.5703125" style="4" customWidth="1"/>
    <col min="9" max="11" width="10.5703125" style="4" hidden="1" customWidth="1"/>
    <col min="12" max="12" width="10.5703125" style="4" customWidth="1"/>
    <col min="13" max="13" width="52.140625" style="41" bestFit="1" customWidth="1"/>
    <col min="14" max="14" width="8.42578125" style="41" hidden="1" customWidth="1"/>
    <col min="15" max="15" width="7.28515625" style="41" hidden="1" customWidth="1"/>
    <col min="16" max="16384" width="9.140625" style="41"/>
  </cols>
  <sheetData>
    <row r="1" spans="1:15" x14ac:dyDescent="0.25">
      <c r="A1" s="442"/>
    </row>
    <row r="2" spans="1:15" x14ac:dyDescent="0.25">
      <c r="A2" s="1991" t="s">
        <v>7373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957"/>
    </row>
    <row r="3" spans="1:15" x14ac:dyDescent="0.25">
      <c r="A3" s="1991" t="s">
        <v>6251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  <c r="N3" s="957"/>
    </row>
    <row r="4" spans="1:15" ht="15.75" thickBot="1" x14ac:dyDescent="0.3"/>
    <row r="5" spans="1:15" s="2" customFormat="1" ht="45" x14ac:dyDescent="0.25">
      <c r="A5" s="443" t="s">
        <v>22</v>
      </c>
      <c r="B5" s="444" t="s">
        <v>23</v>
      </c>
      <c r="C5" s="5" t="s">
        <v>2883</v>
      </c>
      <c r="D5" s="88" t="s">
        <v>2887</v>
      </c>
      <c r="E5" s="5" t="s">
        <v>2768</v>
      </c>
      <c r="F5" s="23" t="s">
        <v>2763</v>
      </c>
      <c r="G5" s="445" t="s">
        <v>2843</v>
      </c>
      <c r="H5" s="89" t="s">
        <v>2886</v>
      </c>
      <c r="I5" s="446" t="s">
        <v>2888</v>
      </c>
      <c r="J5" s="446" t="s">
        <v>2889</v>
      </c>
      <c r="K5" s="446" t="s">
        <v>2890</v>
      </c>
      <c r="L5" s="383" t="s">
        <v>10784</v>
      </c>
      <c r="M5" s="444" t="s">
        <v>2764</v>
      </c>
      <c r="N5" s="447" t="s">
        <v>2895</v>
      </c>
      <c r="O5" s="448"/>
    </row>
    <row r="6" spans="1:15" x14ac:dyDescent="0.25">
      <c r="A6" s="449"/>
      <c r="B6" s="450"/>
      <c r="C6" s="451"/>
      <c r="D6" s="452"/>
      <c r="E6" s="453"/>
      <c r="F6" s="454"/>
      <c r="G6" s="455"/>
      <c r="H6" s="1985"/>
      <c r="I6" s="456"/>
      <c r="J6" s="456"/>
      <c r="K6" s="456"/>
      <c r="L6" s="456"/>
      <c r="M6" s="450"/>
      <c r="N6" s="457"/>
      <c r="O6" s="458"/>
    </row>
    <row r="7" spans="1:15" s="958" customFormat="1" ht="15.75" thickBot="1" x14ac:dyDescent="0.3">
      <c r="A7" s="459"/>
      <c r="B7" s="460"/>
      <c r="C7" s="461" t="s">
        <v>0</v>
      </c>
      <c r="D7" s="462" t="s">
        <v>0</v>
      </c>
      <c r="E7" s="463" t="s">
        <v>0</v>
      </c>
      <c r="F7" s="464" t="s">
        <v>0</v>
      </c>
      <c r="G7" s="465" t="s">
        <v>0</v>
      </c>
      <c r="H7" s="1986" t="s">
        <v>0</v>
      </c>
      <c r="I7" s="466" t="s">
        <v>0</v>
      </c>
      <c r="J7" s="466" t="s">
        <v>0</v>
      </c>
      <c r="K7" s="466" t="s">
        <v>0</v>
      </c>
      <c r="L7" s="466" t="s">
        <v>0</v>
      </c>
      <c r="M7" s="460"/>
      <c r="N7" s="467"/>
      <c r="O7" s="468"/>
    </row>
    <row r="8" spans="1:15" s="958" customFormat="1" x14ac:dyDescent="0.25">
      <c r="A8" s="24">
        <v>14003</v>
      </c>
      <c r="B8" s="960" t="s">
        <v>7374</v>
      </c>
      <c r="C8" s="470">
        <f>'14003'!C16</f>
        <v>0</v>
      </c>
      <c r="D8" s="123">
        <f>'14003'!D16</f>
        <v>0</v>
      </c>
      <c r="E8" s="6">
        <f>'14003'!E16</f>
        <v>0</v>
      </c>
      <c r="F8" s="471">
        <f>'14003'!F16</f>
        <v>0</v>
      </c>
      <c r="G8" s="472">
        <f>'14003'!G16</f>
        <v>0</v>
      </c>
      <c r="H8" s="472">
        <f>+'14003'!H16</f>
        <v>0</v>
      </c>
      <c r="I8" s="473">
        <f>+'14003'!I16</f>
        <v>0</v>
      </c>
      <c r="J8" s="473">
        <f>+'14003'!J16</f>
        <v>0</v>
      </c>
      <c r="K8" s="473">
        <f>+'14003'!K16</f>
        <v>0</v>
      </c>
      <c r="L8" s="473">
        <f>+'14003'!L16</f>
        <v>0</v>
      </c>
      <c r="M8" s="474"/>
      <c r="N8" s="961"/>
      <c r="O8" s="468"/>
    </row>
    <row r="9" spans="1:15" x14ac:dyDescent="0.25">
      <c r="A9" s="24">
        <v>21001</v>
      </c>
      <c r="B9" s="960" t="s">
        <v>2967</v>
      </c>
      <c r="C9" s="470">
        <f>+'21001'!C18</f>
        <v>-500</v>
      </c>
      <c r="D9" s="123">
        <f>+'21001'!D18</f>
        <v>-280</v>
      </c>
      <c r="E9" s="6">
        <f>+'21001'!E18</f>
        <v>-220</v>
      </c>
      <c r="F9" s="471">
        <f>+'21001'!F18</f>
        <v>0</v>
      </c>
      <c r="G9" s="472">
        <f>+'21001'!G18</f>
        <v>-500</v>
      </c>
      <c r="H9" s="472">
        <f>+'21001'!H18</f>
        <v>-500</v>
      </c>
      <c r="I9" s="473">
        <f>+'21001'!I18</f>
        <v>0</v>
      </c>
      <c r="J9" s="473">
        <f>+'21001'!J18</f>
        <v>0</v>
      </c>
      <c r="K9" s="473">
        <f>+'21001'!K18</f>
        <v>0</v>
      </c>
      <c r="L9" s="473">
        <f>+'21001'!L18</f>
        <v>-500</v>
      </c>
      <c r="M9" s="474"/>
      <c r="N9" s="53" t="s">
        <v>7375</v>
      </c>
      <c r="O9" s="962" t="s">
        <v>7376</v>
      </c>
    </row>
    <row r="10" spans="1:15" ht="15.75" customHeight="1" x14ac:dyDescent="0.25">
      <c r="A10" s="24">
        <v>21002</v>
      </c>
      <c r="B10" s="960" t="s">
        <v>2969</v>
      </c>
      <c r="C10" s="470">
        <f>+'21002'!C15</f>
        <v>-86400</v>
      </c>
      <c r="D10" s="123">
        <f>+'21002'!D15</f>
        <v>-36377.32</v>
      </c>
      <c r="E10" s="6">
        <f>+'21002'!E15</f>
        <v>-50022.68</v>
      </c>
      <c r="F10" s="471">
        <f>+'21002'!F15</f>
        <v>31500</v>
      </c>
      <c r="G10" s="472">
        <f>+'21002'!G15</f>
        <v>-54900</v>
      </c>
      <c r="H10" s="472">
        <f>+'21002'!H15</f>
        <v>-86400</v>
      </c>
      <c r="I10" s="473">
        <f>+'21002'!I15</f>
        <v>0</v>
      </c>
      <c r="J10" s="473">
        <f>+'21002'!J15</f>
        <v>0</v>
      </c>
      <c r="K10" s="473">
        <f>+'21002'!K15</f>
        <v>0</v>
      </c>
      <c r="L10" s="473">
        <f>+'21002'!L15</f>
        <v>-86400</v>
      </c>
      <c r="M10" s="474"/>
      <c r="N10" s="52" t="s">
        <v>7375</v>
      </c>
      <c r="O10" s="962" t="s">
        <v>7376</v>
      </c>
    </row>
    <row r="11" spans="1:15" hidden="1" x14ac:dyDescent="0.25">
      <c r="A11" s="24">
        <v>21003</v>
      </c>
      <c r="B11" s="960" t="s">
        <v>2938</v>
      </c>
      <c r="C11" s="470">
        <f>+'21003'!C11</f>
        <v>0</v>
      </c>
      <c r="D11" s="123">
        <f>+'21003'!D11</f>
        <v>0</v>
      </c>
      <c r="E11" s="6">
        <f>+'21003'!E11</f>
        <v>0</v>
      </c>
      <c r="F11" s="471">
        <f>+'21003'!F11</f>
        <v>0</v>
      </c>
      <c r="G11" s="472">
        <f>+'21003'!G11</f>
        <v>0</v>
      </c>
      <c r="H11" s="472"/>
      <c r="I11" s="473"/>
      <c r="J11" s="473"/>
      <c r="K11" s="473"/>
      <c r="L11" s="473"/>
      <c r="M11" s="474"/>
      <c r="N11" s="475"/>
      <c r="O11" s="480" t="s">
        <v>6253</v>
      </c>
    </row>
    <row r="12" spans="1:15" x14ac:dyDescent="0.25">
      <c r="A12" s="24">
        <v>29907</v>
      </c>
      <c r="B12" s="960" t="s">
        <v>2970</v>
      </c>
      <c r="C12" s="470">
        <f>+'29907'!C21</f>
        <v>121400</v>
      </c>
      <c r="D12" s="123">
        <f>+'29907'!D21</f>
        <v>98912.069999999992</v>
      </c>
      <c r="E12" s="483">
        <f>+'29907'!E21</f>
        <v>22487.930000000004</v>
      </c>
      <c r="F12" s="471">
        <f>+'29907'!F21</f>
        <v>18900</v>
      </c>
      <c r="G12" s="472">
        <f>+'29907'!G21</f>
        <v>140300</v>
      </c>
      <c r="H12" s="472">
        <f>+'29907'!H21</f>
        <v>121400</v>
      </c>
      <c r="I12" s="473">
        <f>+'29907'!I21</f>
        <v>0</v>
      </c>
      <c r="J12" s="473">
        <f>+'29907'!J21</f>
        <v>19800</v>
      </c>
      <c r="K12" s="473">
        <f>+'29907'!K21</f>
        <v>0</v>
      </c>
      <c r="L12" s="473">
        <f>+'29907'!L21</f>
        <v>141200</v>
      </c>
      <c r="M12" s="474"/>
      <c r="N12" s="52" t="s">
        <v>7375</v>
      </c>
      <c r="O12" s="963" t="s">
        <v>7376</v>
      </c>
    </row>
    <row r="13" spans="1:15" x14ac:dyDescent="0.25">
      <c r="A13" s="24">
        <v>40001</v>
      </c>
      <c r="B13" s="960" t="s">
        <v>2971</v>
      </c>
      <c r="C13" s="470">
        <f>+'40001'!C46</f>
        <v>-4000</v>
      </c>
      <c r="D13" s="123">
        <f>+'40001'!D46</f>
        <v>69841.950000000012</v>
      </c>
      <c r="E13" s="6">
        <f>+'40001'!E46</f>
        <v>-73841.95</v>
      </c>
      <c r="F13" s="473">
        <f>+'40001'!F46</f>
        <v>85500</v>
      </c>
      <c r="G13" s="472">
        <f>+'40001'!G46</f>
        <v>81500</v>
      </c>
      <c r="H13" s="472">
        <f>+'40001'!H46</f>
        <v>-4000</v>
      </c>
      <c r="I13" s="473">
        <f>+'40001'!I46</f>
        <v>0</v>
      </c>
      <c r="J13" s="473">
        <f>+'40001'!J46</f>
        <v>57900</v>
      </c>
      <c r="K13" s="473">
        <f>+'40001'!K46</f>
        <v>0</v>
      </c>
      <c r="L13" s="473">
        <f>+'40001'!L46</f>
        <v>53900</v>
      </c>
      <c r="M13" s="474"/>
      <c r="N13" s="475" t="s">
        <v>7375</v>
      </c>
      <c r="O13" s="963" t="s">
        <v>7376</v>
      </c>
    </row>
    <row r="14" spans="1:15" x14ac:dyDescent="0.25">
      <c r="A14" s="24">
        <v>40101</v>
      </c>
      <c r="B14" s="960" t="s">
        <v>2972</v>
      </c>
      <c r="C14" s="470">
        <f>+'40101'!C20</f>
        <v>312100</v>
      </c>
      <c r="D14" s="123">
        <f>+'40101'!D20</f>
        <v>111345.78</v>
      </c>
      <c r="E14" s="6">
        <f>+'40101'!E20</f>
        <v>200754.22</v>
      </c>
      <c r="F14" s="471">
        <f>+'40101'!F20</f>
        <v>27900</v>
      </c>
      <c r="G14" s="472">
        <f>+'40101'!G20</f>
        <v>340000</v>
      </c>
      <c r="H14" s="472">
        <f>+'40101'!H20</f>
        <v>312100</v>
      </c>
      <c r="I14" s="473">
        <f>+'40101'!I20</f>
        <v>-36500</v>
      </c>
      <c r="J14" s="473">
        <f>+'40101'!J20</f>
        <v>15500</v>
      </c>
      <c r="K14" s="473">
        <f>+'40101'!K20</f>
        <v>0</v>
      </c>
      <c r="L14" s="473">
        <f>+'40101'!L20</f>
        <v>291100</v>
      </c>
      <c r="M14" s="474"/>
      <c r="N14" s="53" t="s">
        <v>7375</v>
      </c>
      <c r="O14" s="962" t="s">
        <v>7376</v>
      </c>
    </row>
    <row r="15" spans="1:15" x14ac:dyDescent="0.25">
      <c r="A15" s="24">
        <v>40901</v>
      </c>
      <c r="B15" s="960" t="s">
        <v>2973</v>
      </c>
      <c r="C15" s="470">
        <f>+'40901'!C22</f>
        <v>108400</v>
      </c>
      <c r="D15" s="123">
        <f>+'40901'!D22</f>
        <v>48613.74</v>
      </c>
      <c r="E15" s="483">
        <f>+'40901'!E22</f>
        <v>59786.26</v>
      </c>
      <c r="F15" s="471">
        <f>+'40901'!F22</f>
        <v>6350</v>
      </c>
      <c r="G15" s="472">
        <f>+'40901'!G22</f>
        <v>114750</v>
      </c>
      <c r="H15" s="472">
        <f>+'40901'!H22</f>
        <v>108400</v>
      </c>
      <c r="I15" s="473">
        <f>+'40901'!I22</f>
        <v>0</v>
      </c>
      <c r="J15" s="473">
        <f>+'40901'!J22</f>
        <v>-1000</v>
      </c>
      <c r="K15" s="473">
        <f>+'40901'!K22</f>
        <v>0</v>
      </c>
      <c r="L15" s="473">
        <f>+'40901'!L22</f>
        <v>107400</v>
      </c>
      <c r="M15" s="474"/>
      <c r="N15" s="475" t="s">
        <v>7375</v>
      </c>
      <c r="O15" s="963" t="s">
        <v>7376</v>
      </c>
    </row>
    <row r="16" spans="1:15" ht="15.75" thickBot="1" x14ac:dyDescent="0.3">
      <c r="A16" s="488">
        <v>41001</v>
      </c>
      <c r="B16" s="964" t="s">
        <v>2974</v>
      </c>
      <c r="C16" s="965">
        <f>+'41001'!C45</f>
        <v>117300</v>
      </c>
      <c r="D16" s="966">
        <f>+'41001'!D45</f>
        <v>79018.859999999986</v>
      </c>
      <c r="E16" s="967">
        <f>+'41001'!E45</f>
        <v>38281.140000000014</v>
      </c>
      <c r="F16" s="968">
        <f>+'41001'!F45</f>
        <v>-7200</v>
      </c>
      <c r="G16" s="969">
        <f>+'41001'!G45</f>
        <v>110100</v>
      </c>
      <c r="H16" s="969">
        <f>+'41001'!H45</f>
        <v>117300</v>
      </c>
      <c r="I16" s="970">
        <f>+'41001'!I45</f>
        <v>-20000</v>
      </c>
      <c r="J16" s="970">
        <f>+'41001'!J45</f>
        <v>19500</v>
      </c>
      <c r="K16" s="970">
        <f>+'41001'!K45</f>
        <v>117500</v>
      </c>
      <c r="L16" s="970">
        <f>+'41001'!L45</f>
        <v>234300</v>
      </c>
      <c r="M16" s="971"/>
      <c r="N16" s="971" t="s">
        <v>7375</v>
      </c>
      <c r="O16" s="972" t="s">
        <v>6254</v>
      </c>
    </row>
    <row r="17" spans="1:15" ht="15.75" thickBot="1" x14ac:dyDescent="0.3">
      <c r="A17" s="488"/>
      <c r="B17" s="489" t="s">
        <v>6255</v>
      </c>
      <c r="C17" s="490">
        <f>SUM(C8:C16)</f>
        <v>568300</v>
      </c>
      <c r="D17" s="124">
        <f>SUM(D8:D16)</f>
        <v>371075.08</v>
      </c>
      <c r="E17" s="491">
        <f t="shared" ref="E17:K17" si="0">SUM(E8:E16)</f>
        <v>197224.92</v>
      </c>
      <c r="F17" s="492">
        <f t="shared" si="0"/>
        <v>162950</v>
      </c>
      <c r="G17" s="493">
        <f t="shared" si="0"/>
        <v>731250</v>
      </c>
      <c r="H17" s="493">
        <f t="shared" si="0"/>
        <v>568300</v>
      </c>
      <c r="I17" s="492">
        <f t="shared" si="0"/>
        <v>-56500</v>
      </c>
      <c r="J17" s="492">
        <f t="shared" si="0"/>
        <v>111700</v>
      </c>
      <c r="K17" s="492">
        <f t="shared" si="0"/>
        <v>117500</v>
      </c>
      <c r="L17" s="492">
        <f>SUM(L8:L16)</f>
        <v>741000</v>
      </c>
      <c r="M17" s="494"/>
      <c r="N17" s="495"/>
      <c r="O17" s="496"/>
    </row>
    <row r="18" spans="1:15" s="74" customFormat="1" x14ac:dyDescent="0.25">
      <c r="A18" s="497"/>
      <c r="B18" s="498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99"/>
      <c r="N18" s="499"/>
    </row>
  </sheetData>
  <mergeCells count="2">
    <mergeCell ref="A2:M2"/>
    <mergeCell ref="A3:M3"/>
  </mergeCells>
  <hyperlinks>
    <hyperlink ref="B9" location="'21001'!A1" display="Building Control"/>
    <hyperlink ref="B10" location="'21002'!A1" display="Building Regulations Chargeable Account"/>
    <hyperlink ref="B11" location="'21003'!A1" display="Building Regulations Non-Chargeable Account"/>
    <hyperlink ref="B13" location="'40001'!A1" display="Planning Control"/>
    <hyperlink ref="B14" location="'40101'!A1" display="Planning Policy"/>
    <hyperlink ref="B12" location="'29907'!A1" display="Building Control Section"/>
    <hyperlink ref="B15" location="'40901'!A1" display="Planning Section"/>
    <hyperlink ref="B16" location="'41001'!A1" display="Economic Development"/>
    <hyperlink ref="B8" location="'14003'!A1" display="Environment Strategy"/>
  </hyperlinks>
  <printOptions horizontalCentered="1"/>
  <pageMargins left="0.39370078740157483" right="0.39370078740157483" top="0.39370078740157483" bottom="0.39370078740157483" header="0.31496062992125984" footer="0"/>
  <pageSetup paperSize="9" scale="70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7"/>
  <sheetViews>
    <sheetView zoomScale="85" zoomScaleNormal="85" workbookViewId="0">
      <pane xSplit="2" ySplit="7" topLeftCell="C8" activePane="bottomRight" state="frozen"/>
      <selection activeCell="B14" sqref="B14"/>
      <selection pane="topRight" activeCell="B14" sqref="B14"/>
      <selection pane="bottomLeft" activeCell="B14" sqref="B14"/>
      <selection pane="bottomRight" activeCell="L31" sqref="L31"/>
    </sheetView>
  </sheetViews>
  <sheetFormatPr defaultColWidth="9.140625" defaultRowHeight="15" x14ac:dyDescent="0.25"/>
  <cols>
    <col min="1" max="1" width="11.5703125" style="13" customWidth="1"/>
    <col min="2" max="2" width="40.7109375" style="41" bestFit="1" customWidth="1"/>
    <col min="3" max="3" width="10.7109375" style="4" customWidth="1"/>
    <col min="4" max="5" width="10.7109375" style="4" hidden="1" customWidth="1"/>
    <col min="6" max="6" width="12.7109375" style="4" hidden="1" customWidth="1"/>
    <col min="7" max="7" width="11.7109375" style="4" hidden="1" customWidth="1"/>
    <col min="8" max="8" width="11.7109375" style="4" customWidth="1"/>
    <col min="9" max="11" width="11.7109375" style="4" hidden="1" customWidth="1"/>
    <col min="12" max="12" width="11.7109375" style="4" customWidth="1"/>
    <col min="13" max="13" width="55.5703125" style="41" bestFit="1" customWidth="1"/>
    <col min="14" max="16384" width="9.140625" style="41"/>
  </cols>
  <sheetData>
    <row r="1" spans="1:13" x14ac:dyDescent="0.25">
      <c r="A1" s="2010" t="s">
        <v>7377</v>
      </c>
      <c r="B1" s="2010"/>
    </row>
    <row r="2" spans="1:13" x14ac:dyDescent="0.25">
      <c r="A2" s="1991" t="s">
        <v>7373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</row>
    <row r="3" spans="1:13" x14ac:dyDescent="0.25">
      <c r="A3" s="1991" t="s">
        <v>7374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</row>
    <row r="4" spans="1:13" ht="15.75" thickBot="1" x14ac:dyDescent="0.3"/>
    <row r="5" spans="1:13" s="2" customFormat="1" ht="45" x14ac:dyDescent="0.25">
      <c r="A5" s="443" t="s">
        <v>7378</v>
      </c>
      <c r="B5" s="444" t="s">
        <v>3020</v>
      </c>
      <c r="C5" s="5" t="s">
        <v>2883</v>
      </c>
      <c r="D5" s="88" t="s">
        <v>2887</v>
      </c>
      <c r="E5" s="5" t="str">
        <f>'Built Env1'!E5</f>
        <v>Remaining Budget</v>
      </c>
      <c r="F5" s="5" t="str">
        <f>'Built Env1'!F5</f>
        <v>Adjustments to Budget</v>
      </c>
      <c r="G5" s="445" t="s">
        <v>2843</v>
      </c>
      <c r="H5" s="89" t="s">
        <v>2886</v>
      </c>
      <c r="I5" s="973" t="s">
        <v>2888</v>
      </c>
      <c r="J5" s="379" t="s">
        <v>2889</v>
      </c>
      <c r="K5" s="379" t="s">
        <v>2890</v>
      </c>
      <c r="L5" s="383" t="s">
        <v>10784</v>
      </c>
      <c r="M5" s="448" t="s">
        <v>2764</v>
      </c>
    </row>
    <row r="6" spans="1:13" x14ac:dyDescent="0.25">
      <c r="A6" s="449"/>
      <c r="B6" s="450"/>
      <c r="C6" s="451"/>
      <c r="D6" s="452"/>
      <c r="E6" s="453"/>
      <c r="F6" s="453"/>
      <c r="G6" s="531"/>
      <c r="H6" s="1985"/>
      <c r="I6" s="979"/>
      <c r="J6" s="974"/>
      <c r="K6" s="974"/>
      <c r="L6" s="1982"/>
      <c r="M6" s="450"/>
    </row>
    <row r="7" spans="1:13" s="958" customFormat="1" ht="15.75" thickBot="1" x14ac:dyDescent="0.3">
      <c r="A7" s="459"/>
      <c r="B7" s="460"/>
      <c r="C7" s="461" t="s">
        <v>0</v>
      </c>
      <c r="D7" s="462" t="s">
        <v>0</v>
      </c>
      <c r="E7" s="463" t="s">
        <v>0</v>
      </c>
      <c r="F7" s="463" t="s">
        <v>0</v>
      </c>
      <c r="G7" s="532" t="s">
        <v>0</v>
      </c>
      <c r="H7" s="1986" t="s">
        <v>0</v>
      </c>
      <c r="I7" s="1984" t="s">
        <v>0</v>
      </c>
      <c r="J7" s="975" t="s">
        <v>0</v>
      </c>
      <c r="K7" s="975" t="s">
        <v>0</v>
      </c>
      <c r="L7" s="1983" t="s">
        <v>0</v>
      </c>
      <c r="M7" s="460"/>
    </row>
    <row r="8" spans="1:13" x14ac:dyDescent="0.25">
      <c r="A8" s="20"/>
      <c r="B8" s="500" t="s">
        <v>7379</v>
      </c>
      <c r="C8" s="501"/>
      <c r="D8" s="502"/>
      <c r="E8" s="503"/>
      <c r="F8" s="503"/>
      <c r="G8" s="505"/>
      <c r="H8" s="1940"/>
      <c r="I8" s="977"/>
      <c r="J8" s="977"/>
      <c r="K8" s="977"/>
      <c r="L8" s="1941"/>
      <c r="M8" s="506"/>
    </row>
    <row r="9" spans="1:13" x14ac:dyDescent="0.25">
      <c r="A9" s="21" t="s">
        <v>7380</v>
      </c>
      <c r="B9" s="507" t="s">
        <v>7381</v>
      </c>
      <c r="C9" s="470">
        <f>SUMIF('BE1CY Ledger'!A:A,'14003'!A9,'BE1CY Ledger'!D:D)</f>
        <v>0</v>
      </c>
      <c r="D9" s="123">
        <f>SUMIF('BE1CY Ledger'!A:A,'14003'!A9,'BE1CY Ledger'!C:C)</f>
        <v>0</v>
      </c>
      <c r="E9" s="6">
        <f t="shared" ref="E9" si="0">C9-D9</f>
        <v>0</v>
      </c>
      <c r="F9" s="6"/>
      <c r="G9" s="487">
        <f t="shared" ref="G9" si="1">C9+F9</f>
        <v>0</v>
      </c>
      <c r="H9" s="485">
        <f>+C9</f>
        <v>0</v>
      </c>
      <c r="I9" s="483"/>
      <c r="J9" s="483">
        <v>4300</v>
      </c>
      <c r="K9" s="483"/>
      <c r="L9" s="486">
        <f t="shared" ref="L9" si="2">SUM(H9:K9)</f>
        <v>4300</v>
      </c>
      <c r="M9" s="474"/>
    </row>
    <row r="10" spans="1:13" s="40" customFormat="1" x14ac:dyDescent="0.25">
      <c r="A10" s="511"/>
      <c r="B10" s="512" t="s">
        <v>7</v>
      </c>
      <c r="C10" s="513">
        <f t="shared" ref="C10:L10" si="3">SUM(C9:C9)</f>
        <v>0</v>
      </c>
      <c r="D10" s="534">
        <f t="shared" si="3"/>
        <v>0</v>
      </c>
      <c r="E10" s="513">
        <f t="shared" si="3"/>
        <v>0</v>
      </c>
      <c r="F10" s="513">
        <f t="shared" si="3"/>
        <v>0</v>
      </c>
      <c r="G10" s="515">
        <f t="shared" si="3"/>
        <v>0</v>
      </c>
      <c r="H10" s="534">
        <f t="shared" si="3"/>
        <v>0</v>
      </c>
      <c r="I10" s="551">
        <f t="shared" si="3"/>
        <v>0</v>
      </c>
      <c r="J10" s="551">
        <f t="shared" si="3"/>
        <v>4300</v>
      </c>
      <c r="K10" s="551">
        <f t="shared" si="3"/>
        <v>0</v>
      </c>
      <c r="L10" s="1942">
        <f t="shared" si="3"/>
        <v>4300</v>
      </c>
      <c r="M10" s="516"/>
    </row>
    <row r="11" spans="1:13" x14ac:dyDescent="0.25">
      <c r="A11" s="21"/>
      <c r="B11" s="482"/>
      <c r="C11" s="470"/>
      <c r="D11" s="123"/>
      <c r="E11" s="6"/>
      <c r="F11" s="6"/>
      <c r="G11" s="487"/>
      <c r="H11" s="485"/>
      <c r="I11" s="483"/>
      <c r="J11" s="483"/>
      <c r="K11" s="483"/>
      <c r="L11" s="486"/>
      <c r="M11" s="474"/>
    </row>
    <row r="12" spans="1:13" s="40" customFormat="1" x14ac:dyDescent="0.25">
      <c r="A12" s="511"/>
      <c r="B12" s="512" t="s">
        <v>2845</v>
      </c>
      <c r="C12" s="513"/>
      <c r="D12" s="142"/>
      <c r="E12" s="7"/>
      <c r="F12" s="7"/>
      <c r="G12" s="515"/>
      <c r="H12" s="534"/>
      <c r="I12" s="551"/>
      <c r="J12" s="551"/>
      <c r="K12" s="551"/>
      <c r="L12" s="1942"/>
      <c r="M12" s="516"/>
    </row>
    <row r="13" spans="1:13" x14ac:dyDescent="0.25">
      <c r="A13" s="21" t="s">
        <v>7380</v>
      </c>
      <c r="B13" s="507" t="s">
        <v>7382</v>
      </c>
      <c r="C13" s="470">
        <f>SUMIF('BE1CY Ledger'!A:A,'14003'!A13,'BE1CY Ledger'!D:D)</f>
        <v>0</v>
      </c>
      <c r="D13" s="123">
        <f>SUMIF('BE1CY Ledger'!A:A,'14003'!A13,'BE1CY Ledger'!C:C)</f>
        <v>0</v>
      </c>
      <c r="E13" s="6">
        <f t="shared" ref="E13" si="4">C13-D13</f>
        <v>0</v>
      </c>
      <c r="F13" s="6"/>
      <c r="G13" s="487">
        <f t="shared" ref="G13" si="5">C13+F13</f>
        <v>0</v>
      </c>
      <c r="H13" s="485">
        <f t="shared" ref="H13" si="6">+C13</f>
        <v>0</v>
      </c>
      <c r="I13" s="483"/>
      <c r="J13" s="483">
        <v>-4300</v>
      </c>
      <c r="K13" s="483"/>
      <c r="L13" s="486">
        <f t="shared" ref="L13" si="7">SUM(H13:K13)</f>
        <v>-4300</v>
      </c>
      <c r="M13" s="474"/>
    </row>
    <row r="14" spans="1:13" s="40" customFormat="1" x14ac:dyDescent="0.25">
      <c r="A14" s="511"/>
      <c r="B14" s="512" t="s">
        <v>7</v>
      </c>
      <c r="C14" s="513">
        <f t="shared" ref="C14:L14" si="8">SUM(C13:C13)</f>
        <v>0</v>
      </c>
      <c r="D14" s="142">
        <f t="shared" si="8"/>
        <v>0</v>
      </c>
      <c r="E14" s="7">
        <f t="shared" si="8"/>
        <v>0</v>
      </c>
      <c r="F14" s="7">
        <f t="shared" si="8"/>
        <v>0</v>
      </c>
      <c r="G14" s="515">
        <f t="shared" si="8"/>
        <v>0</v>
      </c>
      <c r="H14" s="534">
        <f t="shared" si="8"/>
        <v>0</v>
      </c>
      <c r="I14" s="551">
        <f t="shared" si="8"/>
        <v>0</v>
      </c>
      <c r="J14" s="551">
        <f t="shared" si="8"/>
        <v>-4300</v>
      </c>
      <c r="K14" s="551">
        <f t="shared" si="8"/>
        <v>0</v>
      </c>
      <c r="L14" s="1942">
        <f t="shared" si="8"/>
        <v>-4300</v>
      </c>
      <c r="M14" s="516"/>
    </row>
    <row r="15" spans="1:13" x14ac:dyDescent="0.25">
      <c r="A15" s="21"/>
      <c r="B15" s="482"/>
      <c r="C15" s="470"/>
      <c r="D15" s="123"/>
      <c r="E15" s="6"/>
      <c r="F15" s="6"/>
      <c r="G15" s="487"/>
      <c r="H15" s="485"/>
      <c r="I15" s="483"/>
      <c r="J15" s="483"/>
      <c r="K15" s="483"/>
      <c r="L15" s="486"/>
      <c r="M15" s="474"/>
    </row>
    <row r="16" spans="1:13" s="40" customFormat="1" ht="15.75" thickBot="1" x14ac:dyDescent="0.3">
      <c r="A16" s="22"/>
      <c r="B16" s="519" t="s">
        <v>8</v>
      </c>
      <c r="C16" s="490">
        <f t="shared" ref="C16:L16" si="9">+C14+C10</f>
        <v>0</v>
      </c>
      <c r="D16" s="124">
        <f t="shared" si="9"/>
        <v>0</v>
      </c>
      <c r="E16" s="8">
        <f t="shared" si="9"/>
        <v>0</v>
      </c>
      <c r="F16" s="8">
        <f t="shared" si="9"/>
        <v>0</v>
      </c>
      <c r="G16" s="520">
        <f t="shared" si="9"/>
        <v>0</v>
      </c>
      <c r="H16" s="990">
        <f t="shared" si="9"/>
        <v>0</v>
      </c>
      <c r="I16" s="491">
        <f t="shared" si="9"/>
        <v>0</v>
      </c>
      <c r="J16" s="491">
        <f t="shared" si="9"/>
        <v>0</v>
      </c>
      <c r="K16" s="491">
        <f t="shared" si="9"/>
        <v>0</v>
      </c>
      <c r="L16" s="1944">
        <f t="shared" si="9"/>
        <v>0</v>
      </c>
      <c r="M16" s="521"/>
    </row>
    <row r="17" spans="1:12" s="28" customFormat="1" ht="12" x14ac:dyDescent="0.2">
      <c r="A17" s="26"/>
      <c r="B17" s="27" t="s">
        <v>6262</v>
      </c>
      <c r="C17" s="25"/>
      <c r="D17" s="25"/>
      <c r="E17" s="25"/>
      <c r="F17" s="536"/>
      <c r="G17" s="25"/>
      <c r="H17" s="25"/>
      <c r="I17" s="25"/>
      <c r="J17" s="25"/>
      <c r="K17" s="25"/>
      <c r="L17" s="25"/>
    </row>
    <row r="18" spans="1:12" s="28" customFormat="1" ht="12" x14ac:dyDescent="0.2">
      <c r="A18" s="26"/>
      <c r="C18" s="25"/>
      <c r="D18" s="25"/>
      <c r="E18" s="25"/>
      <c r="F18" s="43"/>
      <c r="G18" s="25"/>
      <c r="H18" s="25"/>
      <c r="I18" s="25"/>
      <c r="J18" s="25"/>
      <c r="K18" s="25"/>
      <c r="L18" s="25"/>
    </row>
    <row r="19" spans="1:12" s="28" customFormat="1" ht="12" x14ac:dyDescent="0.2">
      <c r="A19" s="524"/>
      <c r="B19" s="523"/>
      <c r="C19" s="43"/>
      <c r="D19" s="43"/>
      <c r="E19" s="43"/>
      <c r="F19" s="43"/>
      <c r="G19" s="43"/>
      <c r="H19" s="43"/>
      <c r="I19" s="43"/>
      <c r="J19" s="43"/>
      <c r="K19" s="43"/>
      <c r="L19" s="43"/>
    </row>
    <row r="20" spans="1:12" s="28" customFormat="1" ht="12" x14ac:dyDescent="0.2">
      <c r="A20" s="524"/>
      <c r="B20" s="523"/>
      <c r="C20" s="43"/>
      <c r="D20" s="43"/>
      <c r="E20" s="43"/>
      <c r="F20" s="43"/>
      <c r="G20" s="43"/>
      <c r="H20" s="43"/>
      <c r="I20" s="43"/>
      <c r="J20" s="43"/>
      <c r="K20" s="43"/>
      <c r="L20" s="43"/>
    </row>
    <row r="21" spans="1:12" s="28" customFormat="1" ht="12" x14ac:dyDescent="0.2">
      <c r="A21" s="524"/>
      <c r="B21" s="523"/>
      <c r="C21" s="43"/>
      <c r="D21" s="43"/>
      <c r="E21" s="43"/>
      <c r="F21" s="43"/>
      <c r="G21" s="43"/>
      <c r="H21" s="43"/>
      <c r="I21" s="43"/>
      <c r="J21" s="43"/>
      <c r="K21" s="43"/>
      <c r="L21" s="43"/>
    </row>
    <row r="22" spans="1:12" s="28" customFormat="1" ht="12" x14ac:dyDescent="0.2">
      <c r="A22" s="524"/>
      <c r="B22" s="523"/>
      <c r="C22" s="43"/>
      <c r="D22" s="43"/>
      <c r="E22" s="43"/>
      <c r="F22" s="43"/>
      <c r="G22" s="43"/>
      <c r="H22" s="43"/>
      <c r="I22" s="43"/>
      <c r="J22" s="43"/>
      <c r="K22" s="43"/>
      <c r="L22" s="43"/>
    </row>
    <row r="23" spans="1:12" s="28" customFormat="1" ht="12" x14ac:dyDescent="0.2">
      <c r="A23" s="524"/>
      <c r="B23" s="523"/>
      <c r="C23" s="43"/>
      <c r="D23" s="43"/>
      <c r="E23" s="43"/>
      <c r="F23" s="43"/>
      <c r="G23" s="43"/>
      <c r="H23" s="43"/>
      <c r="I23" s="43"/>
      <c r="J23" s="43"/>
      <c r="K23" s="43"/>
      <c r="L23" s="43"/>
    </row>
    <row r="24" spans="1:12" s="28" customFormat="1" ht="12" x14ac:dyDescent="0.2">
      <c r="A24" s="522"/>
      <c r="B24" s="523"/>
      <c r="C24" s="43"/>
      <c r="D24" s="43"/>
      <c r="E24" s="43"/>
      <c r="F24" s="43"/>
      <c r="G24" s="43"/>
      <c r="H24" s="43"/>
      <c r="I24" s="43"/>
      <c r="J24" s="43"/>
      <c r="K24" s="43"/>
      <c r="L24" s="43"/>
    </row>
    <row r="25" spans="1:12" x14ac:dyDescent="0.25">
      <c r="A25" s="42"/>
      <c r="B25" s="74"/>
      <c r="C25" s="45"/>
      <c r="D25" s="45"/>
      <c r="E25" s="45"/>
      <c r="F25" s="45"/>
      <c r="G25" s="45"/>
      <c r="H25" s="45"/>
      <c r="I25" s="45"/>
      <c r="J25" s="45"/>
      <c r="K25" s="45"/>
      <c r="L25" s="45"/>
    </row>
    <row r="26" spans="1:12" x14ac:dyDescent="0.25">
      <c r="A26" s="42"/>
      <c r="B26" s="74"/>
      <c r="C26" s="45"/>
      <c r="D26" s="45"/>
      <c r="E26" s="45"/>
      <c r="F26" s="45"/>
      <c r="G26" s="45"/>
      <c r="H26" s="45"/>
      <c r="I26" s="45"/>
      <c r="J26" s="45"/>
      <c r="K26" s="45"/>
      <c r="L26" s="45"/>
    </row>
    <row r="27" spans="1:12" x14ac:dyDescent="0.25">
      <c r="A27" s="42"/>
      <c r="B27" s="74"/>
      <c r="C27" s="45"/>
      <c r="D27" s="45"/>
      <c r="E27" s="45"/>
      <c r="F27" s="45"/>
      <c r="G27" s="45"/>
      <c r="H27" s="45"/>
      <c r="I27" s="45"/>
      <c r="J27" s="45"/>
      <c r="K27" s="45"/>
      <c r="L27" s="45"/>
    </row>
  </sheetData>
  <mergeCells count="3">
    <mergeCell ref="A1:B1"/>
    <mergeCell ref="A2:M2"/>
    <mergeCell ref="A3:M3"/>
  </mergeCells>
  <hyperlinks>
    <hyperlink ref="A1:B1" location="'Summary Oct 19'!A1" display="Please click here to return to summary"/>
  </hyperlinks>
  <printOptions horizontalCentered="1"/>
  <pageMargins left="0.39370078740157483" right="0.39370078740157483" top="0.39370078740157483" bottom="0.39370078740157483" header="0.31496062992125984" footer="0"/>
  <pageSetup paperSize="9" scale="70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27"/>
  <sheetViews>
    <sheetView zoomScale="85" zoomScaleNormal="85" workbookViewId="0">
      <pane xSplit="2" ySplit="7" topLeftCell="C8" activePane="bottomRight" state="frozen"/>
      <selection activeCell="B14" sqref="B14"/>
      <selection pane="topRight" activeCell="B14" sqref="B14"/>
      <selection pane="bottomLeft" activeCell="B14" sqref="B14"/>
      <selection pane="bottomRight" activeCell="H5" sqref="H5:L7"/>
    </sheetView>
  </sheetViews>
  <sheetFormatPr defaultColWidth="9.140625" defaultRowHeight="15" x14ac:dyDescent="0.25"/>
  <cols>
    <col min="1" max="1" width="11.5703125" style="13" customWidth="1"/>
    <col min="2" max="2" width="40.7109375" style="41" bestFit="1" customWidth="1"/>
    <col min="3" max="3" width="10.7109375" style="4" customWidth="1"/>
    <col min="4" max="5" width="10.7109375" style="4" hidden="1" customWidth="1"/>
    <col min="6" max="6" width="12.7109375" style="4" hidden="1" customWidth="1"/>
    <col min="7" max="7" width="11.7109375" style="4" hidden="1" customWidth="1"/>
    <col min="8" max="8" width="11.7109375" style="4" customWidth="1"/>
    <col min="9" max="11" width="11.7109375" style="4" hidden="1" customWidth="1"/>
    <col min="12" max="12" width="11.7109375" style="4" customWidth="1"/>
    <col min="13" max="13" width="55.5703125" style="41" bestFit="1" customWidth="1"/>
    <col min="14" max="16384" width="9.140625" style="41"/>
  </cols>
  <sheetData>
    <row r="1" spans="1:13" x14ac:dyDescent="0.25">
      <c r="A1" s="2010" t="s">
        <v>7377</v>
      </c>
      <c r="B1" s="2010"/>
    </row>
    <row r="2" spans="1:13" x14ac:dyDescent="0.25">
      <c r="A2" s="1991" t="s">
        <v>7373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</row>
    <row r="3" spans="1:13" x14ac:dyDescent="0.25">
      <c r="A3" s="1991" t="s">
        <v>2967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</row>
    <row r="4" spans="1:13" ht="15.75" thickBot="1" x14ac:dyDescent="0.3"/>
    <row r="5" spans="1:13" s="2" customFormat="1" ht="45" x14ac:dyDescent="0.25">
      <c r="A5" s="443" t="s">
        <v>7378</v>
      </c>
      <c r="B5" s="444" t="s">
        <v>3020</v>
      </c>
      <c r="C5" s="5" t="s">
        <v>2883</v>
      </c>
      <c r="D5" s="88" t="s">
        <v>2887</v>
      </c>
      <c r="E5" s="5" t="str">
        <f>'Built Env1'!E5</f>
        <v>Remaining Budget</v>
      </c>
      <c r="F5" s="5" t="str">
        <f>'Built Env1'!F5</f>
        <v>Adjustments to Budget</v>
      </c>
      <c r="G5" s="445" t="s">
        <v>2843</v>
      </c>
      <c r="H5" s="89" t="s">
        <v>2886</v>
      </c>
      <c r="I5" s="973" t="s">
        <v>2888</v>
      </c>
      <c r="J5" s="379" t="s">
        <v>2889</v>
      </c>
      <c r="K5" s="379" t="s">
        <v>2890</v>
      </c>
      <c r="L5" s="383" t="s">
        <v>10784</v>
      </c>
      <c r="M5" s="448" t="s">
        <v>2764</v>
      </c>
    </row>
    <row r="6" spans="1:13" x14ac:dyDescent="0.25">
      <c r="A6" s="449"/>
      <c r="B6" s="450"/>
      <c r="C6" s="451"/>
      <c r="D6" s="452"/>
      <c r="E6" s="453"/>
      <c r="F6" s="453"/>
      <c r="G6" s="531"/>
      <c r="H6" s="1985"/>
      <c r="I6" s="979"/>
      <c r="J6" s="974"/>
      <c r="K6" s="974"/>
      <c r="L6" s="1982"/>
      <c r="M6" s="450"/>
    </row>
    <row r="7" spans="1:13" s="958" customFormat="1" ht="15.75" thickBot="1" x14ac:dyDescent="0.3">
      <c r="A7" s="459"/>
      <c r="B7" s="460"/>
      <c r="C7" s="461" t="s">
        <v>0</v>
      </c>
      <c r="D7" s="462" t="s">
        <v>0</v>
      </c>
      <c r="E7" s="463" t="s">
        <v>0</v>
      </c>
      <c r="F7" s="463" t="s">
        <v>0</v>
      </c>
      <c r="G7" s="532" t="s">
        <v>0</v>
      </c>
      <c r="H7" s="1986" t="s">
        <v>0</v>
      </c>
      <c r="I7" s="1984" t="s">
        <v>0</v>
      </c>
      <c r="J7" s="975" t="s">
        <v>0</v>
      </c>
      <c r="K7" s="975" t="s">
        <v>0</v>
      </c>
      <c r="L7" s="1983" t="s">
        <v>0</v>
      </c>
      <c r="M7" s="460"/>
    </row>
    <row r="8" spans="1:13" x14ac:dyDescent="0.25">
      <c r="A8" s="20"/>
      <c r="B8" s="500" t="s">
        <v>7379</v>
      </c>
      <c r="C8" s="501"/>
      <c r="D8" s="502"/>
      <c r="E8" s="503"/>
      <c r="F8" s="503"/>
      <c r="G8" s="505"/>
      <c r="H8" s="1940"/>
      <c r="I8" s="977"/>
      <c r="J8" s="977"/>
      <c r="K8" s="977"/>
      <c r="L8" s="1941"/>
      <c r="M8" s="506"/>
    </row>
    <row r="9" spans="1:13" x14ac:dyDescent="0.25">
      <c r="A9" s="21">
        <v>210012426</v>
      </c>
      <c r="B9" s="507" t="s">
        <v>7383</v>
      </c>
      <c r="C9" s="470">
        <f>SUMIF('BE1CY Ledger'!A:A,'21001'!A9,'BE1CY Ledger'!D:D)</f>
        <v>500</v>
      </c>
      <c r="D9" s="123">
        <f>SUMIF('BE1CY Ledger'!A:A,'21001'!A9,'BE1CY Ledger'!C:C)</f>
        <v>40</v>
      </c>
      <c r="E9" s="6">
        <f t="shared" ref="E9" si="0">C9-D9</f>
        <v>460</v>
      </c>
      <c r="F9" s="6"/>
      <c r="G9" s="487">
        <f t="shared" ref="G9" si="1">C9+F9</f>
        <v>500</v>
      </c>
      <c r="H9" s="485">
        <f>+C9</f>
        <v>500</v>
      </c>
      <c r="I9" s="483"/>
      <c r="J9" s="483"/>
      <c r="K9" s="483"/>
      <c r="L9" s="486">
        <f t="shared" ref="L9" si="2">SUM(H9:K9)</f>
        <v>500</v>
      </c>
      <c r="M9" s="474"/>
    </row>
    <row r="10" spans="1:13" s="40" customFormat="1" x14ac:dyDescent="0.25">
      <c r="A10" s="511"/>
      <c r="B10" s="512" t="s">
        <v>7</v>
      </c>
      <c r="C10" s="513">
        <f t="shared" ref="C10:L10" si="3">SUM(C9:C9)</f>
        <v>500</v>
      </c>
      <c r="D10" s="534">
        <f t="shared" si="3"/>
        <v>40</v>
      </c>
      <c r="E10" s="513">
        <f t="shared" si="3"/>
        <v>460</v>
      </c>
      <c r="F10" s="513">
        <f t="shared" si="3"/>
        <v>0</v>
      </c>
      <c r="G10" s="515">
        <f t="shared" si="3"/>
        <v>500</v>
      </c>
      <c r="H10" s="534">
        <f t="shared" si="3"/>
        <v>500</v>
      </c>
      <c r="I10" s="551">
        <f t="shared" si="3"/>
        <v>0</v>
      </c>
      <c r="J10" s="551">
        <f t="shared" si="3"/>
        <v>0</v>
      </c>
      <c r="K10" s="551">
        <f t="shared" si="3"/>
        <v>0</v>
      </c>
      <c r="L10" s="1942">
        <f t="shared" si="3"/>
        <v>500</v>
      </c>
      <c r="M10" s="516"/>
    </row>
    <row r="11" spans="1:13" x14ac:dyDescent="0.25">
      <c r="A11" s="21"/>
      <c r="B11" s="482"/>
      <c r="C11" s="470"/>
      <c r="D11" s="123"/>
      <c r="E11" s="6"/>
      <c r="F11" s="6"/>
      <c r="G11" s="487"/>
      <c r="H11" s="485"/>
      <c r="I11" s="483"/>
      <c r="J11" s="483"/>
      <c r="K11" s="483"/>
      <c r="L11" s="486"/>
      <c r="M11" s="474"/>
    </row>
    <row r="12" spans="1:13" s="40" customFormat="1" x14ac:dyDescent="0.25">
      <c r="A12" s="511"/>
      <c r="B12" s="512" t="s">
        <v>2845</v>
      </c>
      <c r="C12" s="513"/>
      <c r="D12" s="142"/>
      <c r="E12" s="7"/>
      <c r="F12" s="7"/>
      <c r="G12" s="515"/>
      <c r="H12" s="534"/>
      <c r="I12" s="551"/>
      <c r="J12" s="551"/>
      <c r="K12" s="551"/>
      <c r="L12" s="1942"/>
      <c r="M12" s="516"/>
    </row>
    <row r="13" spans="1:13" x14ac:dyDescent="0.25">
      <c r="A13" s="21">
        <v>210019200</v>
      </c>
      <c r="B13" s="507" t="s">
        <v>6295</v>
      </c>
      <c r="C13" s="470">
        <f>SUMIF('BE1CY Ledger'!A:A,'21001'!A13,'BE1CY Ledger'!D:D)</f>
        <v>0</v>
      </c>
      <c r="D13" s="123">
        <f>SUMIF('BE1CY Ledger'!A:A,'21001'!A13,'BE1CY Ledger'!C:C)</f>
        <v>0</v>
      </c>
      <c r="E13" s="6">
        <f t="shared" ref="E13:E14" si="4">C13-D13</f>
        <v>0</v>
      </c>
      <c r="F13" s="6"/>
      <c r="G13" s="487">
        <f t="shared" ref="G13:G14" si="5">C13+F13</f>
        <v>0</v>
      </c>
      <c r="H13" s="485">
        <f t="shared" ref="H13:H15" si="6">+C13</f>
        <v>0</v>
      </c>
      <c r="I13" s="483"/>
      <c r="J13" s="483"/>
      <c r="K13" s="483"/>
      <c r="L13" s="486">
        <f t="shared" ref="L13:L14" si="7">SUM(H13:K13)</f>
        <v>0</v>
      </c>
      <c r="M13" s="474"/>
    </row>
    <row r="14" spans="1:13" x14ac:dyDescent="0.25">
      <c r="A14" s="21">
        <v>210019201</v>
      </c>
      <c r="B14" s="507" t="s">
        <v>7384</v>
      </c>
      <c r="C14" s="470">
        <f>SUMIF('BE1CY Ledger'!A:A,'21001'!A14,'BE1CY Ledger'!D:D)</f>
        <v>-1000</v>
      </c>
      <c r="D14" s="123">
        <f>SUMIF('BE1CY Ledger'!A:A,'21001'!A14,'BE1CY Ledger'!C:C)</f>
        <v>-320</v>
      </c>
      <c r="E14" s="6">
        <f t="shared" si="4"/>
        <v>-680</v>
      </c>
      <c r="F14" s="6"/>
      <c r="G14" s="487">
        <f t="shared" si="5"/>
        <v>-1000</v>
      </c>
      <c r="H14" s="485">
        <f t="shared" si="6"/>
        <v>-1000</v>
      </c>
      <c r="I14" s="483"/>
      <c r="J14" s="483"/>
      <c r="K14" s="483"/>
      <c r="L14" s="486">
        <f t="shared" si="7"/>
        <v>-1000</v>
      </c>
      <c r="M14" s="474"/>
    </row>
    <row r="15" spans="1:13" x14ac:dyDescent="0.25">
      <c r="A15" s="21">
        <v>210019356</v>
      </c>
      <c r="B15" s="507" t="s">
        <v>7385</v>
      </c>
      <c r="C15" s="470">
        <f>SUMIF('BE1CY Ledger'!A:A,'21001'!A15,'BE1CY Ledger'!D:D)</f>
        <v>0</v>
      </c>
      <c r="D15" s="123">
        <f>SUMIF('BE1CY Ledger'!A:A,'21001'!A15,'BE1CY Ledger'!C:C)</f>
        <v>0</v>
      </c>
      <c r="E15" s="6">
        <f>C15-D15</f>
        <v>0</v>
      </c>
      <c r="F15" s="6"/>
      <c r="G15" s="487">
        <f>C15+F15</f>
        <v>0</v>
      </c>
      <c r="H15" s="485">
        <f t="shared" si="6"/>
        <v>0</v>
      </c>
      <c r="I15" s="483"/>
      <c r="J15" s="483"/>
      <c r="K15" s="483"/>
      <c r="L15" s="486"/>
      <c r="M15" s="474"/>
    </row>
    <row r="16" spans="1:13" s="40" customFormat="1" x14ac:dyDescent="0.25">
      <c r="A16" s="511"/>
      <c r="B16" s="512" t="s">
        <v>7</v>
      </c>
      <c r="C16" s="513">
        <f>SUM(C13:C15)</f>
        <v>-1000</v>
      </c>
      <c r="D16" s="142">
        <f t="shared" ref="D16:E16" si="8">SUM(D13:D15)</f>
        <v>-320</v>
      </c>
      <c r="E16" s="7">
        <f t="shared" si="8"/>
        <v>-680</v>
      </c>
      <c r="F16" s="7">
        <f>SUM(F13:F15)</f>
        <v>0</v>
      </c>
      <c r="G16" s="515">
        <f>SUM(G13:G15)</f>
        <v>-1000</v>
      </c>
      <c r="H16" s="534">
        <f t="shared" ref="H16:K16" si="9">SUM(H13:H15)</f>
        <v>-1000</v>
      </c>
      <c r="I16" s="551">
        <f t="shared" si="9"/>
        <v>0</v>
      </c>
      <c r="J16" s="551">
        <f t="shared" si="9"/>
        <v>0</v>
      </c>
      <c r="K16" s="551">
        <f t="shared" si="9"/>
        <v>0</v>
      </c>
      <c r="L16" s="1942">
        <f>SUM(L13:L15)</f>
        <v>-1000</v>
      </c>
      <c r="M16" s="516"/>
    </row>
    <row r="17" spans="1:13" x14ac:dyDescent="0.25">
      <c r="A17" s="21"/>
      <c r="B17" s="482"/>
      <c r="C17" s="470"/>
      <c r="D17" s="123"/>
      <c r="E17" s="6"/>
      <c r="F17" s="6"/>
      <c r="G17" s="487"/>
      <c r="H17" s="485"/>
      <c r="I17" s="483"/>
      <c r="J17" s="483"/>
      <c r="K17" s="483"/>
      <c r="L17" s="486"/>
      <c r="M17" s="474"/>
    </row>
    <row r="18" spans="1:13" s="40" customFormat="1" ht="15.75" thickBot="1" x14ac:dyDescent="0.3">
      <c r="A18" s="22"/>
      <c r="B18" s="519" t="s">
        <v>8</v>
      </c>
      <c r="C18" s="490">
        <f>+C16+C10</f>
        <v>-500</v>
      </c>
      <c r="D18" s="124">
        <f t="shared" ref="D18:L18" si="10">+D16+D10</f>
        <v>-280</v>
      </c>
      <c r="E18" s="8">
        <f t="shared" si="10"/>
        <v>-220</v>
      </c>
      <c r="F18" s="8">
        <f t="shared" si="10"/>
        <v>0</v>
      </c>
      <c r="G18" s="520">
        <f t="shared" si="10"/>
        <v>-500</v>
      </c>
      <c r="H18" s="990">
        <f t="shared" si="10"/>
        <v>-500</v>
      </c>
      <c r="I18" s="491">
        <f t="shared" si="10"/>
        <v>0</v>
      </c>
      <c r="J18" s="491">
        <f t="shared" si="10"/>
        <v>0</v>
      </c>
      <c r="K18" s="491">
        <f t="shared" si="10"/>
        <v>0</v>
      </c>
      <c r="L18" s="1944">
        <f t="shared" si="10"/>
        <v>-500</v>
      </c>
      <c r="M18" s="521"/>
    </row>
    <row r="19" spans="1:13" s="28" customFormat="1" ht="12" x14ac:dyDescent="0.2">
      <c r="A19" s="26"/>
      <c r="B19" s="27" t="s">
        <v>6262</v>
      </c>
      <c r="C19" s="25">
        <f>-500-C18</f>
        <v>0</v>
      </c>
      <c r="D19" s="25">
        <f>SUMIF('BE1CY Ledger'!H:H,"21001",'BE1CY Ledger'!C:C)-D18</f>
        <v>0</v>
      </c>
      <c r="E19" s="25"/>
      <c r="F19" s="536"/>
      <c r="G19" s="25"/>
      <c r="H19" s="25"/>
      <c r="I19" s="25"/>
      <c r="J19" s="25"/>
      <c r="K19" s="25"/>
      <c r="L19" s="545"/>
    </row>
    <row r="20" spans="1:13" s="28" customFormat="1" ht="12" x14ac:dyDescent="0.2">
      <c r="A20" s="26"/>
      <c r="C20" s="25"/>
      <c r="D20" s="25"/>
      <c r="E20" s="25"/>
      <c r="F20" s="43"/>
      <c r="G20" s="25"/>
      <c r="H20" s="25"/>
      <c r="I20" s="25"/>
      <c r="J20" s="25"/>
      <c r="K20" s="25"/>
      <c r="L20" s="25"/>
    </row>
    <row r="21" spans="1:13" s="28" customFormat="1" ht="12" x14ac:dyDescent="0.2">
      <c r="A21" s="524"/>
      <c r="B21" s="523"/>
      <c r="C21" s="43"/>
      <c r="D21" s="43"/>
      <c r="E21" s="43"/>
      <c r="F21" s="43"/>
      <c r="G21" s="43"/>
      <c r="H21" s="43"/>
      <c r="I21" s="43"/>
      <c r="J21" s="43"/>
      <c r="K21" s="43"/>
      <c r="L21" s="43"/>
    </row>
    <row r="22" spans="1:13" s="28" customFormat="1" ht="12" x14ac:dyDescent="0.2">
      <c r="A22" s="524"/>
      <c r="B22" s="523"/>
      <c r="C22" s="43"/>
      <c r="D22" s="43"/>
      <c r="E22" s="43"/>
      <c r="F22" s="43"/>
      <c r="G22" s="43"/>
      <c r="H22" s="43"/>
      <c r="I22" s="43"/>
      <c r="J22" s="43"/>
      <c r="K22" s="43"/>
      <c r="L22" s="43"/>
    </row>
    <row r="23" spans="1:13" s="28" customFormat="1" ht="12" x14ac:dyDescent="0.2">
      <c r="A23" s="524"/>
      <c r="B23" s="523"/>
      <c r="C23" s="43"/>
      <c r="D23" s="43"/>
      <c r="E23" s="43"/>
      <c r="F23" s="43"/>
      <c r="G23" s="43"/>
      <c r="H23" s="43"/>
      <c r="I23" s="43"/>
      <c r="J23" s="43"/>
      <c r="K23" s="43"/>
      <c r="L23" s="43"/>
    </row>
    <row r="24" spans="1:13" s="28" customFormat="1" ht="12" x14ac:dyDescent="0.2">
      <c r="A24" s="522"/>
      <c r="B24" s="523"/>
      <c r="C24" s="43"/>
      <c r="D24" s="43"/>
      <c r="E24" s="43"/>
      <c r="F24" s="43"/>
      <c r="G24" s="43"/>
      <c r="H24" s="43"/>
      <c r="I24" s="43"/>
      <c r="J24" s="43"/>
      <c r="K24" s="43"/>
      <c r="L24" s="43"/>
    </row>
    <row r="25" spans="1:13" x14ac:dyDescent="0.25">
      <c r="A25" s="42"/>
      <c r="B25" s="74"/>
      <c r="C25" s="45"/>
      <c r="D25" s="45"/>
      <c r="E25" s="45"/>
      <c r="F25" s="45"/>
      <c r="G25" s="45"/>
      <c r="H25" s="45"/>
      <c r="I25" s="45"/>
      <c r="J25" s="45"/>
      <c r="K25" s="45"/>
      <c r="L25" s="45"/>
    </row>
    <row r="26" spans="1:13" x14ac:dyDescent="0.25">
      <c r="A26" s="42"/>
      <c r="B26" s="74"/>
      <c r="C26" s="45"/>
      <c r="D26" s="45"/>
      <c r="E26" s="45"/>
      <c r="F26" s="45"/>
      <c r="G26" s="45"/>
      <c r="H26" s="45"/>
      <c r="I26" s="45"/>
      <c r="J26" s="45"/>
      <c r="K26" s="45"/>
      <c r="L26" s="45"/>
    </row>
    <row r="27" spans="1:13" x14ac:dyDescent="0.25">
      <c r="A27" s="42"/>
      <c r="B27" s="74"/>
      <c r="C27" s="45"/>
      <c r="D27" s="45"/>
      <c r="E27" s="45"/>
      <c r="F27" s="45"/>
      <c r="G27" s="45"/>
      <c r="H27" s="45"/>
      <c r="I27" s="45"/>
      <c r="J27" s="45"/>
      <c r="K27" s="45"/>
      <c r="L27" s="45"/>
    </row>
  </sheetData>
  <mergeCells count="3">
    <mergeCell ref="A1:B1"/>
    <mergeCell ref="A2:M2"/>
    <mergeCell ref="A3:M3"/>
  </mergeCells>
  <hyperlinks>
    <hyperlink ref="A1:B1" location="'Summary Oct 19'!A1" display="Please click here to return to summary"/>
  </hyperlinks>
  <printOptions horizontalCentered="1"/>
  <pageMargins left="0.39370078740157483" right="0.39370078740157483" top="0.39370078740157483" bottom="0.39370078740157483" header="0.31496062992125984" footer="0"/>
  <pageSetup paperSize="9" scale="70" orientation="landscape" r:id="rId1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6"/>
  <sheetViews>
    <sheetView zoomScale="85" zoomScaleNormal="85" workbookViewId="0">
      <pane xSplit="2" ySplit="7" topLeftCell="C8" activePane="bottomRight" state="frozen"/>
      <selection activeCell="B14" sqref="B14"/>
      <selection pane="topRight" activeCell="B14" sqref="B14"/>
      <selection pane="bottomLeft" activeCell="B14" sqref="B14"/>
      <selection pane="bottomRight" activeCell="M23" sqref="M23"/>
    </sheetView>
  </sheetViews>
  <sheetFormatPr defaultColWidth="9.140625" defaultRowHeight="15" x14ac:dyDescent="0.25"/>
  <cols>
    <col min="1" max="1" width="11.5703125" style="13" customWidth="1"/>
    <col min="2" max="2" width="45" style="41" bestFit="1" customWidth="1"/>
    <col min="3" max="3" width="10.7109375" style="4" customWidth="1"/>
    <col min="4" max="5" width="10.7109375" style="4" hidden="1" customWidth="1"/>
    <col min="6" max="6" width="12.7109375" style="4" hidden="1" customWidth="1"/>
    <col min="7" max="7" width="11.7109375" style="4" hidden="1" customWidth="1"/>
    <col min="8" max="8" width="11.7109375" style="4" customWidth="1"/>
    <col min="9" max="11" width="11.7109375" style="4" hidden="1" customWidth="1"/>
    <col min="12" max="12" width="11.7109375" style="4" customWidth="1"/>
    <col min="13" max="13" width="76.5703125" style="41" customWidth="1"/>
    <col min="14" max="16384" width="9.140625" style="41"/>
  </cols>
  <sheetData>
    <row r="1" spans="1:13" x14ac:dyDescent="0.25">
      <c r="A1" s="2010" t="s">
        <v>7377</v>
      </c>
      <c r="B1" s="2010"/>
    </row>
    <row r="2" spans="1:13" x14ac:dyDescent="0.25">
      <c r="A2" s="1991" t="s">
        <v>7373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</row>
    <row r="3" spans="1:13" x14ac:dyDescent="0.25">
      <c r="A3" s="1991" t="s">
        <v>7386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</row>
    <row r="4" spans="1:13" ht="15.75" thickBot="1" x14ac:dyDescent="0.3"/>
    <row r="5" spans="1:13" s="2" customFormat="1" ht="45" x14ac:dyDescent="0.25">
      <c r="A5" s="443" t="s">
        <v>6256</v>
      </c>
      <c r="B5" s="444" t="s">
        <v>3020</v>
      </c>
      <c r="C5" s="5" t="s">
        <v>2883</v>
      </c>
      <c r="D5" s="88" t="s">
        <v>2887</v>
      </c>
      <c r="E5" s="5" t="str">
        <f>'Built Env1'!E5</f>
        <v>Remaining Budget</v>
      </c>
      <c r="F5" s="5" t="str">
        <f>'Built Env1'!F5</f>
        <v>Adjustments to Budget</v>
      </c>
      <c r="G5" s="445" t="s">
        <v>2843</v>
      </c>
      <c r="H5" s="89" t="s">
        <v>2886</v>
      </c>
      <c r="I5" s="973" t="s">
        <v>2888</v>
      </c>
      <c r="J5" s="379" t="s">
        <v>2889</v>
      </c>
      <c r="K5" s="379" t="s">
        <v>2890</v>
      </c>
      <c r="L5" s="383" t="s">
        <v>10784</v>
      </c>
      <c r="M5" s="448" t="s">
        <v>2764</v>
      </c>
    </row>
    <row r="6" spans="1:13" x14ac:dyDescent="0.25">
      <c r="A6" s="449"/>
      <c r="B6" s="450"/>
      <c r="C6" s="451"/>
      <c r="D6" s="452"/>
      <c r="E6" s="453"/>
      <c r="F6" s="453"/>
      <c r="G6" s="531"/>
      <c r="H6" s="1985"/>
      <c r="I6" s="979"/>
      <c r="J6" s="974"/>
      <c r="K6" s="974"/>
      <c r="L6" s="1982"/>
      <c r="M6" s="450"/>
    </row>
    <row r="7" spans="1:13" s="958" customFormat="1" ht="15.75" thickBot="1" x14ac:dyDescent="0.3">
      <c r="A7" s="459"/>
      <c r="B7" s="460"/>
      <c r="C7" s="461" t="s">
        <v>0</v>
      </c>
      <c r="D7" s="462" t="s">
        <v>0</v>
      </c>
      <c r="E7" s="463" t="s">
        <v>0</v>
      </c>
      <c r="F7" s="463" t="s">
        <v>0</v>
      </c>
      <c r="G7" s="532" t="s">
        <v>0</v>
      </c>
      <c r="H7" s="1986" t="s">
        <v>0</v>
      </c>
      <c r="I7" s="1984" t="s">
        <v>0</v>
      </c>
      <c r="J7" s="975" t="s">
        <v>0</v>
      </c>
      <c r="K7" s="975" t="s">
        <v>0</v>
      </c>
      <c r="L7" s="1983" t="s">
        <v>0</v>
      </c>
      <c r="M7" s="460"/>
    </row>
    <row r="8" spans="1:13" x14ac:dyDescent="0.25">
      <c r="A8" s="20"/>
      <c r="B8" s="500" t="s">
        <v>1</v>
      </c>
      <c r="C8" s="501"/>
      <c r="D8" s="502"/>
      <c r="E8" s="503"/>
      <c r="F8" s="503"/>
      <c r="G8" s="505"/>
      <c r="H8" s="1940"/>
      <c r="I8" s="977"/>
      <c r="J8" s="977"/>
      <c r="K8" s="977"/>
      <c r="L8" s="1941"/>
      <c r="M8" s="978"/>
    </row>
    <row r="9" spans="1:13" x14ac:dyDescent="0.25">
      <c r="A9" s="60">
        <v>210029351</v>
      </c>
      <c r="B9" s="517" t="s">
        <v>7387</v>
      </c>
      <c r="C9" s="976">
        <f>SUMIF('BE1CY Ledger'!A:A,'21002'!A9,'BE1CY Ledger'!D:D)</f>
        <v>-21000</v>
      </c>
      <c r="D9" s="502">
        <f>SUMIF('BE1CY Ledger'!A:A,'21002'!A9,'BE1CY Ledger'!C:C)</f>
        <v>-4347.32</v>
      </c>
      <c r="E9" s="483">
        <f>C9-D9</f>
        <v>-16652.68</v>
      </c>
      <c r="F9" s="483">
        <v>14000</v>
      </c>
      <c r="G9" s="505">
        <f>C9+F9</f>
        <v>-7000</v>
      </c>
      <c r="H9" s="1987">
        <f>+C9</f>
        <v>-21000</v>
      </c>
      <c r="I9" s="974"/>
      <c r="J9" s="974"/>
      <c r="K9" s="974"/>
      <c r="L9" s="1982">
        <f>SUM(H9:K9)</f>
        <v>-21000</v>
      </c>
      <c r="M9" s="980"/>
    </row>
    <row r="10" spans="1:13" s="567" customFormat="1" x14ac:dyDescent="0.25">
      <c r="A10" s="60">
        <v>210029353</v>
      </c>
      <c r="B10" s="517" t="s">
        <v>7388</v>
      </c>
      <c r="C10" s="976">
        <f>SUMIF('BE1CY Ledger'!A:A,'21002'!A10,'BE1CY Ledger'!D:D)</f>
        <v>-49000</v>
      </c>
      <c r="D10" s="502">
        <f>SUMIF('BE1CY Ledger'!A:A,'21002'!A10,'BE1CY Ledger'!C:C)</f>
        <v>-20306</v>
      </c>
      <c r="E10" s="483">
        <f t="shared" ref="E10:E12" si="0">C10-D10</f>
        <v>-28694</v>
      </c>
      <c r="F10" s="483">
        <v>13000</v>
      </c>
      <c r="G10" s="472">
        <f t="shared" ref="G10:G12" si="1">C10+F10</f>
        <v>-36000</v>
      </c>
      <c r="H10" s="485">
        <f t="shared" ref="H10:H12" si="2">+C10</f>
        <v>-49000</v>
      </c>
      <c r="I10" s="483"/>
      <c r="J10" s="483"/>
      <c r="K10" s="483"/>
      <c r="L10" s="473">
        <f t="shared" ref="L10:L12" si="3">SUM(H10:K10)</f>
        <v>-49000</v>
      </c>
      <c r="M10" s="539"/>
    </row>
    <row r="11" spans="1:13" x14ac:dyDescent="0.25">
      <c r="A11" s="21">
        <v>210029363</v>
      </c>
      <c r="B11" s="507" t="s">
        <v>7389</v>
      </c>
      <c r="C11" s="501">
        <f>SUMIF('BE1CY Ledger'!A:A,'21002'!A11,'BE1CY Ledger'!D:D)</f>
        <v>-13400</v>
      </c>
      <c r="D11" s="502">
        <f>SUMIF('BE1CY Ledger'!A:A,'21002'!A11,'BE1CY Ledger'!C:C)</f>
        <v>-3914</v>
      </c>
      <c r="E11" s="483">
        <f t="shared" si="0"/>
        <v>-9486</v>
      </c>
      <c r="F11" s="6">
        <v>9000</v>
      </c>
      <c r="G11" s="505">
        <f t="shared" si="1"/>
        <v>-4400</v>
      </c>
      <c r="H11" s="1940">
        <f t="shared" si="2"/>
        <v>-13400</v>
      </c>
      <c r="I11" s="977"/>
      <c r="J11" s="977"/>
      <c r="K11" s="977"/>
      <c r="L11" s="1941">
        <f t="shared" si="3"/>
        <v>-13400</v>
      </c>
      <c r="M11" s="981"/>
    </row>
    <row r="12" spans="1:13" x14ac:dyDescent="0.25">
      <c r="A12" s="21">
        <v>210029382</v>
      </c>
      <c r="B12" s="507" t="s">
        <v>6919</v>
      </c>
      <c r="C12" s="501">
        <f>SUMIF('BE1CY Ledger'!A:A,'21002'!A12,'BE1CY Ledger'!D:D)</f>
        <v>-3000</v>
      </c>
      <c r="D12" s="502">
        <f>SUMIF('BE1CY Ledger'!A:A,'21002'!A12,'BE1CY Ledger'!C:C)</f>
        <v>-7810</v>
      </c>
      <c r="E12" s="483">
        <f t="shared" si="0"/>
        <v>4810</v>
      </c>
      <c r="F12" s="6">
        <v>-4500</v>
      </c>
      <c r="G12" s="505">
        <f t="shared" si="1"/>
        <v>-7500</v>
      </c>
      <c r="H12" s="1940">
        <f t="shared" si="2"/>
        <v>-3000</v>
      </c>
      <c r="I12" s="977"/>
      <c r="J12" s="977"/>
      <c r="K12" s="977"/>
      <c r="L12" s="1941">
        <f t="shared" si="3"/>
        <v>-3000</v>
      </c>
      <c r="M12" s="982"/>
    </row>
    <row r="13" spans="1:13" s="40" customFormat="1" ht="21" customHeight="1" x14ac:dyDescent="0.25">
      <c r="A13" s="511"/>
      <c r="B13" s="512" t="s">
        <v>7</v>
      </c>
      <c r="C13" s="513">
        <f t="shared" ref="C13:H13" si="4">SUM(C9:C12)</f>
        <v>-86400</v>
      </c>
      <c r="D13" s="142">
        <f t="shared" si="4"/>
        <v>-36377.32</v>
      </c>
      <c r="E13" s="7">
        <f t="shared" si="4"/>
        <v>-50022.68</v>
      </c>
      <c r="F13" s="7">
        <f t="shared" si="4"/>
        <v>31500</v>
      </c>
      <c r="G13" s="515">
        <f t="shared" si="4"/>
        <v>-54900</v>
      </c>
      <c r="H13" s="534">
        <f t="shared" si="4"/>
        <v>-86400</v>
      </c>
      <c r="I13" s="551">
        <f t="shared" ref="I13:L13" si="5">SUM(I9:I12)</f>
        <v>0</v>
      </c>
      <c r="J13" s="551">
        <f t="shared" si="5"/>
        <v>0</v>
      </c>
      <c r="K13" s="551">
        <f t="shared" si="5"/>
        <v>0</v>
      </c>
      <c r="L13" s="1942">
        <f t="shared" si="5"/>
        <v>-86400</v>
      </c>
      <c r="M13" s="516"/>
    </row>
    <row r="14" spans="1:13" x14ac:dyDescent="0.25">
      <c r="A14" s="21"/>
      <c r="B14" s="482"/>
      <c r="C14" s="470"/>
      <c r="D14" s="123"/>
      <c r="E14" s="6"/>
      <c r="F14" s="6"/>
      <c r="G14" s="487"/>
      <c r="H14" s="485"/>
      <c r="I14" s="483"/>
      <c r="J14" s="483"/>
      <c r="K14" s="483"/>
      <c r="L14" s="486"/>
      <c r="M14" s="474"/>
    </row>
    <row r="15" spans="1:13" s="40" customFormat="1" ht="21" customHeight="1" thickBot="1" x14ac:dyDescent="0.3">
      <c r="A15" s="22"/>
      <c r="B15" s="519" t="s">
        <v>8</v>
      </c>
      <c r="C15" s="490">
        <f>+C13</f>
        <v>-86400</v>
      </c>
      <c r="D15" s="124">
        <f t="shared" ref="D15:L15" si="6">+D13</f>
        <v>-36377.32</v>
      </c>
      <c r="E15" s="8">
        <f t="shared" si="6"/>
        <v>-50022.68</v>
      </c>
      <c r="F15" s="8">
        <f t="shared" si="6"/>
        <v>31500</v>
      </c>
      <c r="G15" s="520">
        <f t="shared" si="6"/>
        <v>-54900</v>
      </c>
      <c r="H15" s="990">
        <f t="shared" si="6"/>
        <v>-86400</v>
      </c>
      <c r="I15" s="491">
        <f t="shared" si="6"/>
        <v>0</v>
      </c>
      <c r="J15" s="491">
        <f t="shared" si="6"/>
        <v>0</v>
      </c>
      <c r="K15" s="491">
        <f t="shared" si="6"/>
        <v>0</v>
      </c>
      <c r="L15" s="1944">
        <f t="shared" si="6"/>
        <v>-86400</v>
      </c>
      <c r="M15" s="521"/>
    </row>
    <row r="16" spans="1:13" s="28" customFormat="1" ht="12" x14ac:dyDescent="0.2">
      <c r="A16" s="26"/>
      <c r="B16" s="27" t="s">
        <v>6262</v>
      </c>
      <c r="C16" s="25">
        <f>-86400-C15</f>
        <v>0</v>
      </c>
      <c r="D16" s="25">
        <f>SUMIF('BE1CY Ledger'!H:H,"21002",'BE1CY Ledger'!C:C)-D15</f>
        <v>0</v>
      </c>
      <c r="E16" s="25"/>
      <c r="F16" s="536"/>
      <c r="G16" s="25"/>
      <c r="H16" s="983"/>
      <c r="I16" s="983"/>
      <c r="J16" s="983"/>
      <c r="K16" s="983"/>
      <c r="L16" s="536"/>
    </row>
    <row r="17" spans="1:13" s="28" customFormat="1" ht="12" x14ac:dyDescent="0.2">
      <c r="A17" s="522"/>
      <c r="B17" s="523"/>
      <c r="C17" s="43"/>
      <c r="D17" s="43"/>
      <c r="E17" s="43"/>
      <c r="F17" s="43"/>
      <c r="G17" s="43"/>
      <c r="H17" s="984"/>
      <c r="I17" s="984"/>
      <c r="J17" s="984"/>
      <c r="K17" s="984"/>
      <c r="L17" s="43"/>
    </row>
    <row r="18" spans="1:13" s="28" customFormat="1" ht="12" x14ac:dyDescent="0.2">
      <c r="A18" s="524"/>
      <c r="B18" s="523"/>
      <c r="C18" s="43"/>
      <c r="D18" s="43"/>
      <c r="E18" s="43"/>
      <c r="F18" s="43"/>
      <c r="G18" s="43"/>
      <c r="H18" s="43"/>
      <c r="I18" s="43"/>
      <c r="J18" s="43"/>
      <c r="K18" s="43"/>
      <c r="L18" s="43"/>
    </row>
    <row r="19" spans="1:13" s="28" customFormat="1" ht="12" x14ac:dyDescent="0.2">
      <c r="A19" s="524"/>
      <c r="B19" s="52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523"/>
    </row>
    <row r="20" spans="1:13" s="28" customFormat="1" ht="12" x14ac:dyDescent="0.2">
      <c r="A20" s="524"/>
      <c r="B20" s="523"/>
      <c r="C20" s="43"/>
      <c r="D20" s="43"/>
      <c r="E20" s="43"/>
      <c r="F20" s="43"/>
      <c r="G20" s="43"/>
      <c r="H20" s="43"/>
      <c r="I20" s="43"/>
      <c r="J20" s="43"/>
      <c r="K20" s="43"/>
      <c r="L20" s="43"/>
    </row>
    <row r="21" spans="1:13" s="28" customFormat="1" ht="12" x14ac:dyDescent="0.2">
      <c r="A21" s="524"/>
      <c r="B21" s="523"/>
      <c r="C21" s="43"/>
      <c r="D21" s="43"/>
      <c r="E21" s="43"/>
      <c r="F21" s="43"/>
      <c r="G21" s="43"/>
      <c r="H21" s="43"/>
      <c r="I21" s="43"/>
      <c r="J21" s="43"/>
      <c r="K21" s="43"/>
      <c r="L21" s="43"/>
    </row>
    <row r="22" spans="1:13" s="28" customFormat="1" ht="12" x14ac:dyDescent="0.2">
      <c r="A22" s="522"/>
      <c r="B22" s="523"/>
      <c r="C22" s="43"/>
      <c r="D22" s="43"/>
      <c r="E22" s="43"/>
      <c r="F22" s="43"/>
      <c r="G22" s="43"/>
      <c r="H22" s="43"/>
      <c r="I22" s="43"/>
      <c r="J22" s="43"/>
      <c r="K22" s="43"/>
      <c r="L22" s="43"/>
    </row>
    <row r="23" spans="1:13" x14ac:dyDescent="0.25">
      <c r="A23" s="42"/>
      <c r="B23" s="74"/>
      <c r="C23" s="45"/>
      <c r="D23" s="45"/>
      <c r="E23" s="45"/>
      <c r="F23" s="45"/>
      <c r="G23" s="45"/>
      <c r="H23" s="45"/>
      <c r="I23" s="45"/>
      <c r="J23" s="45"/>
      <c r="K23" s="45"/>
      <c r="L23" s="45"/>
    </row>
    <row r="24" spans="1:13" x14ac:dyDescent="0.25">
      <c r="A24" s="42"/>
      <c r="B24" s="74"/>
      <c r="C24" s="45"/>
      <c r="D24" s="45"/>
      <c r="E24" s="45"/>
      <c r="F24" s="45"/>
      <c r="G24" s="45"/>
      <c r="H24" s="45"/>
      <c r="I24" s="45"/>
      <c r="J24" s="45"/>
      <c r="K24" s="45"/>
      <c r="L24" s="45"/>
    </row>
    <row r="25" spans="1:13" x14ac:dyDescent="0.25">
      <c r="A25" s="42"/>
      <c r="B25" s="74"/>
      <c r="C25" s="45"/>
      <c r="D25" s="45"/>
      <c r="E25" s="45"/>
      <c r="F25" s="45"/>
      <c r="G25" s="45"/>
      <c r="H25" s="45"/>
      <c r="I25" s="45"/>
      <c r="J25" s="45"/>
      <c r="K25" s="45"/>
      <c r="L25" s="45"/>
    </row>
    <row r="26" spans="1:13" x14ac:dyDescent="0.25">
      <c r="A26" s="42"/>
      <c r="B26" s="74"/>
      <c r="C26" s="45"/>
      <c r="D26" s="45"/>
      <c r="E26" s="45"/>
      <c r="F26" s="45"/>
      <c r="G26" s="45"/>
      <c r="H26" s="45"/>
      <c r="I26" s="45"/>
      <c r="J26" s="45"/>
      <c r="K26" s="45"/>
      <c r="L26" s="45"/>
    </row>
  </sheetData>
  <mergeCells count="3">
    <mergeCell ref="A1:B1"/>
    <mergeCell ref="A2:M2"/>
    <mergeCell ref="A3:M3"/>
  </mergeCells>
  <hyperlinks>
    <hyperlink ref="A1:B1" location="'Summary Oct 19'!A1" display="Please click here to return to summary"/>
  </hyperlinks>
  <printOptions horizontalCentered="1"/>
  <pageMargins left="0.39370078740157483" right="0.39370078740157483" top="0.39370078740157483" bottom="0.39370078740157483" header="0.31496062992125984" footer="0"/>
  <pageSetup paperSize="9" scale="71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9"/>
  <sheetViews>
    <sheetView zoomScale="85" zoomScaleNormal="85" workbookViewId="0">
      <pane xSplit="2" ySplit="7" topLeftCell="C8" activePane="bottomRight" state="frozen"/>
      <selection activeCell="B14" sqref="B14"/>
      <selection pane="topRight" activeCell="B14" sqref="B14"/>
      <selection pane="bottomLeft" activeCell="B14" sqref="B14"/>
      <selection pane="bottomRight" activeCell="D1" sqref="D1:D1048576"/>
    </sheetView>
  </sheetViews>
  <sheetFormatPr defaultColWidth="9.140625" defaultRowHeight="15" x14ac:dyDescent="0.25"/>
  <cols>
    <col min="1" max="1" width="11.5703125" style="13" customWidth="1"/>
    <col min="2" max="2" width="40.7109375" style="41" bestFit="1" customWidth="1"/>
    <col min="3" max="5" width="10.7109375" style="4" customWidth="1"/>
    <col min="6" max="6" width="12.7109375" style="4" customWidth="1"/>
    <col min="7" max="7" width="11.7109375" style="4" customWidth="1"/>
    <col min="8" max="8" width="30.7109375" style="41" customWidth="1"/>
    <col min="9" max="16384" width="9.140625" style="41"/>
  </cols>
  <sheetData>
    <row r="1" spans="1:8" x14ac:dyDescent="0.25">
      <c r="A1" s="2011" t="s">
        <v>7377</v>
      </c>
      <c r="B1" s="2011"/>
    </row>
    <row r="2" spans="1:8" x14ac:dyDescent="0.25">
      <c r="A2" s="1991"/>
      <c r="B2" s="1991"/>
      <c r="C2" s="1991"/>
      <c r="D2" s="1991"/>
      <c r="E2" s="1991"/>
      <c r="F2" s="1991"/>
      <c r="G2" s="1991"/>
      <c r="H2" s="1991"/>
    </row>
    <row r="3" spans="1:8" x14ac:dyDescent="0.25">
      <c r="A3" s="1991"/>
      <c r="B3" s="1991"/>
      <c r="C3" s="1991"/>
      <c r="D3" s="1991"/>
      <c r="E3" s="1991"/>
      <c r="F3" s="1991"/>
      <c r="G3" s="1991"/>
      <c r="H3" s="1991"/>
    </row>
    <row r="4" spans="1:8" ht="15.75" thickBot="1" x14ac:dyDescent="0.3"/>
    <row r="5" spans="1:8" s="2" customFormat="1" ht="45" x14ac:dyDescent="0.25">
      <c r="A5" s="443" t="s">
        <v>6256</v>
      </c>
      <c r="B5" s="444" t="s">
        <v>3020</v>
      </c>
      <c r="C5" s="5" t="s">
        <v>7390</v>
      </c>
      <c r="D5" s="5" t="s">
        <v>7391</v>
      </c>
      <c r="E5" s="985" t="s">
        <v>2768</v>
      </c>
      <c r="F5" s="5" t="s">
        <v>2763</v>
      </c>
      <c r="G5" s="77" t="s">
        <v>7392</v>
      </c>
      <c r="H5" s="444" t="s">
        <v>2764</v>
      </c>
    </row>
    <row r="6" spans="1:8" x14ac:dyDescent="0.25">
      <c r="A6" s="449"/>
      <c r="B6" s="450"/>
      <c r="C6" s="451"/>
      <c r="D6" s="453"/>
      <c r="E6" s="453"/>
      <c r="F6" s="453"/>
      <c r="G6" s="56"/>
      <c r="H6" s="450"/>
    </row>
    <row r="7" spans="1:8" s="958" customFormat="1" ht="15.75" thickBot="1" x14ac:dyDescent="0.3">
      <c r="A7" s="459"/>
      <c r="B7" s="460"/>
      <c r="C7" s="461" t="s">
        <v>0</v>
      </c>
      <c r="D7" s="463" t="s">
        <v>0</v>
      </c>
      <c r="E7" s="463" t="s">
        <v>0</v>
      </c>
      <c r="F7" s="463" t="s">
        <v>0</v>
      </c>
      <c r="G7" s="986" t="s">
        <v>0</v>
      </c>
      <c r="H7" s="460"/>
    </row>
    <row r="8" spans="1:8" s="40" customFormat="1" x14ac:dyDescent="0.25">
      <c r="A8" s="511"/>
      <c r="B8" s="512" t="s">
        <v>3040</v>
      </c>
      <c r="C8" s="513"/>
      <c r="D8" s="7"/>
      <c r="E8" s="7"/>
      <c r="F8" s="7"/>
      <c r="G8" s="80"/>
      <c r="H8" s="516"/>
    </row>
    <row r="9" spans="1:8" x14ac:dyDescent="0.25">
      <c r="A9" s="21">
        <v>210034610</v>
      </c>
      <c r="B9" s="507" t="s">
        <v>7393</v>
      </c>
      <c r="C9" s="508">
        <f>SUMIF('BE1CY Ledger'!A:A,'21003'!A9,'BE1CY Ledger'!C:C)</f>
        <v>0</v>
      </c>
      <c r="D9" s="483">
        <f>SUMIF('BE1CY Ledger'!A:A,'21003'!A9,'BE1CY Ledger'!D:D)</f>
        <v>0</v>
      </c>
      <c r="E9" s="483"/>
      <c r="F9" s="483">
        <f>SUMIF('BE1CY Ledger'!A:A,'21002'!#REF!,'BE1CY Ledger'!E:E)</f>
        <v>0</v>
      </c>
      <c r="G9" s="486"/>
      <c r="H9" s="474"/>
    </row>
    <row r="10" spans="1:8" x14ac:dyDescent="0.25">
      <c r="A10" s="21">
        <v>210034611</v>
      </c>
      <c r="B10" s="507" t="s">
        <v>7394</v>
      </c>
      <c r="C10" s="508">
        <f>SUMIF('BE1CY Ledger'!A:A,'21003'!A10,'BE1CY Ledger'!C:C)</f>
        <v>0</v>
      </c>
      <c r="D10" s="483">
        <f>SUMIF('BE1CY Ledger'!A:A,'21003'!A10,'BE1CY Ledger'!D:D)</f>
        <v>0</v>
      </c>
      <c r="E10" s="483"/>
      <c r="F10" s="483">
        <f>SUMIF('BE1CY Ledger'!A:A,'21003'!A10,'BE1CY Ledger'!E:E)</f>
        <v>0</v>
      </c>
      <c r="G10" s="486"/>
      <c r="H10" s="474"/>
    </row>
    <row r="11" spans="1:8" s="40" customFormat="1" ht="15.75" thickBot="1" x14ac:dyDescent="0.3">
      <c r="A11" s="22"/>
      <c r="B11" s="519" t="s">
        <v>8</v>
      </c>
      <c r="C11" s="490">
        <f>SUM(C9:C10)</f>
        <v>0</v>
      </c>
      <c r="D11" s="8">
        <f>SUM(D9:D10)</f>
        <v>0</v>
      </c>
      <c r="E11" s="8">
        <f t="shared" ref="E11:F11" si="0">SUM(E9:E10)</f>
        <v>0</v>
      </c>
      <c r="F11" s="8">
        <f t="shared" si="0"/>
        <v>0</v>
      </c>
      <c r="G11" s="78"/>
      <c r="H11" s="521"/>
    </row>
    <row r="12" spans="1:8" s="28" customFormat="1" ht="12" x14ac:dyDescent="0.2">
      <c r="A12" s="26"/>
      <c r="B12" s="27" t="s">
        <v>6262</v>
      </c>
      <c r="C12" s="25">
        <f>SUMIF('BE1CY Ledger'!H:H,"21003",'BE1CY Ledger'!C:C)-C11</f>
        <v>0</v>
      </c>
      <c r="D12" s="25"/>
      <c r="E12" s="25"/>
      <c r="F12" s="987">
        <f>SUM(D11:E11)-F11</f>
        <v>0</v>
      </c>
      <c r="G12" s="25"/>
    </row>
    <row r="13" spans="1:8" s="28" customFormat="1" ht="12" x14ac:dyDescent="0.2">
      <c r="A13" s="26"/>
      <c r="C13" s="25"/>
      <c r="D13" s="25"/>
      <c r="E13" s="25"/>
      <c r="F13" s="987"/>
      <c r="G13" s="25"/>
    </row>
    <row r="14" spans="1:8" s="28" customFormat="1" ht="12" x14ac:dyDescent="0.2">
      <c r="A14" s="522"/>
      <c r="B14" s="523"/>
      <c r="C14" s="43"/>
      <c r="D14" s="43"/>
      <c r="E14" s="43"/>
      <c r="F14" s="987"/>
      <c r="G14" s="43"/>
    </row>
    <row r="15" spans="1:8" s="28" customFormat="1" ht="12" x14ac:dyDescent="0.2">
      <c r="A15" s="524"/>
      <c r="B15" s="523"/>
      <c r="C15" s="43"/>
      <c r="D15" s="43"/>
      <c r="E15" s="43"/>
      <c r="F15" s="987"/>
      <c r="G15" s="43"/>
    </row>
    <row r="16" spans="1:8" s="28" customFormat="1" ht="12" x14ac:dyDescent="0.2">
      <c r="A16" s="524"/>
      <c r="B16" s="523"/>
      <c r="C16" s="43"/>
      <c r="D16" s="43"/>
      <c r="E16" s="43"/>
      <c r="F16" s="987"/>
      <c r="G16" s="43"/>
    </row>
    <row r="17" spans="1:7" s="28" customFormat="1" ht="12" x14ac:dyDescent="0.2">
      <c r="A17" s="522"/>
      <c r="B17" s="523"/>
      <c r="C17" s="43"/>
      <c r="D17" s="43"/>
      <c r="E17" s="43"/>
      <c r="F17" s="987"/>
      <c r="G17" s="43"/>
    </row>
    <row r="18" spans="1:7" x14ac:dyDescent="0.25">
      <c r="A18" s="42"/>
      <c r="B18" s="74"/>
      <c r="C18" s="45"/>
      <c r="D18" s="45"/>
      <c r="E18" s="45"/>
      <c r="F18" s="451"/>
      <c r="G18" s="45"/>
    </row>
    <row r="19" spans="1:7" x14ac:dyDescent="0.25">
      <c r="A19" s="42"/>
      <c r="B19" s="74"/>
      <c r="C19" s="45"/>
      <c r="D19" s="45"/>
      <c r="E19" s="45"/>
      <c r="F19" s="451"/>
      <c r="G19" s="45"/>
    </row>
    <row r="20" spans="1:7" x14ac:dyDescent="0.25">
      <c r="F20" s="451"/>
    </row>
    <row r="21" spans="1:7" x14ac:dyDescent="0.25">
      <c r="F21" s="451"/>
    </row>
    <row r="22" spans="1:7" x14ac:dyDescent="0.25">
      <c r="F22" s="451"/>
    </row>
    <row r="23" spans="1:7" x14ac:dyDescent="0.25">
      <c r="F23" s="451"/>
    </row>
    <row r="24" spans="1:7" x14ac:dyDescent="0.25">
      <c r="F24" s="451"/>
    </row>
    <row r="25" spans="1:7" x14ac:dyDescent="0.25">
      <c r="F25" s="451"/>
    </row>
    <row r="26" spans="1:7" x14ac:dyDescent="0.25">
      <c r="F26" s="451"/>
    </row>
    <row r="27" spans="1:7" x14ac:dyDescent="0.25">
      <c r="F27" s="451"/>
    </row>
    <row r="28" spans="1:7" x14ac:dyDescent="0.25">
      <c r="F28" s="451"/>
    </row>
    <row r="29" spans="1:7" x14ac:dyDescent="0.25">
      <c r="F29" s="451"/>
    </row>
  </sheetData>
  <mergeCells count="3">
    <mergeCell ref="A1:B1"/>
    <mergeCell ref="A2:H2"/>
    <mergeCell ref="A3:H3"/>
  </mergeCells>
  <hyperlinks>
    <hyperlink ref="A1:B1" location="Summary!A1" display="Please click here to return to summary"/>
  </hyperlinks>
  <printOptions horizontalCentered="1"/>
  <pageMargins left="0.39370078740157483" right="0.39370078740157483" top="0.39370078740157483" bottom="0.39370078740157483" header="0.31496062992125984" footer="0"/>
  <pageSetup paperSize="9" scale="63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29"/>
  <sheetViews>
    <sheetView zoomScale="85" zoomScaleNormal="85" workbookViewId="0">
      <pane xSplit="2" ySplit="7" topLeftCell="C8" activePane="bottomRight" state="frozen"/>
      <selection activeCell="B14" sqref="B14"/>
      <selection pane="topRight" activeCell="B14" sqref="B14"/>
      <selection pane="bottomLeft" activeCell="B14" sqref="B14"/>
      <selection pane="bottomRight" sqref="A1:B1"/>
    </sheetView>
  </sheetViews>
  <sheetFormatPr defaultColWidth="9.140625" defaultRowHeight="15" x14ac:dyDescent="0.25"/>
  <cols>
    <col min="1" max="1" width="11.5703125" style="13" customWidth="1"/>
    <col min="2" max="2" width="40.7109375" style="41" bestFit="1" customWidth="1"/>
    <col min="3" max="3" width="10.7109375" style="4" customWidth="1"/>
    <col min="4" max="5" width="10.7109375" style="4" hidden="1" customWidth="1"/>
    <col min="6" max="6" width="12.7109375" style="4" hidden="1" customWidth="1"/>
    <col min="7" max="7" width="11.7109375" style="4" hidden="1" customWidth="1"/>
    <col min="8" max="8" width="11.7109375" style="4" customWidth="1"/>
    <col min="9" max="11" width="11.7109375" style="4" hidden="1" customWidth="1"/>
    <col min="12" max="12" width="11.7109375" style="4" customWidth="1"/>
    <col min="13" max="13" width="86.7109375" style="41" bestFit="1" customWidth="1"/>
    <col min="14" max="16384" width="9.140625" style="41"/>
  </cols>
  <sheetData>
    <row r="1" spans="1:13" x14ac:dyDescent="0.25">
      <c r="A1" s="2010" t="s">
        <v>7377</v>
      </c>
      <c r="B1" s="2010"/>
    </row>
    <row r="2" spans="1:13" x14ac:dyDescent="0.25">
      <c r="A2" s="1991" t="s">
        <v>7373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</row>
    <row r="3" spans="1:13" x14ac:dyDescent="0.25">
      <c r="A3" s="1991" t="s">
        <v>2970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</row>
    <row r="4" spans="1:13" ht="15.75" thickBot="1" x14ac:dyDescent="0.3"/>
    <row r="5" spans="1:13" s="2" customFormat="1" ht="45" x14ac:dyDescent="0.25">
      <c r="A5" s="443" t="s">
        <v>6256</v>
      </c>
      <c r="B5" s="444" t="s">
        <v>3020</v>
      </c>
      <c r="C5" s="5" t="s">
        <v>2883</v>
      </c>
      <c r="D5" s="88" t="s">
        <v>2887</v>
      </c>
      <c r="E5" s="5" t="str">
        <f>'Built Env1'!E5</f>
        <v>Remaining Budget</v>
      </c>
      <c r="F5" s="5" t="str">
        <f>'Built Env1'!F5</f>
        <v>Adjustments to Budget</v>
      </c>
      <c r="G5" s="445" t="s">
        <v>2843</v>
      </c>
      <c r="H5" s="89" t="s">
        <v>2886</v>
      </c>
      <c r="I5" s="973" t="s">
        <v>2888</v>
      </c>
      <c r="J5" s="379" t="s">
        <v>2889</v>
      </c>
      <c r="K5" s="379" t="s">
        <v>2890</v>
      </c>
      <c r="L5" s="383" t="s">
        <v>10784</v>
      </c>
      <c r="M5" s="448" t="s">
        <v>2764</v>
      </c>
    </row>
    <row r="6" spans="1:13" x14ac:dyDescent="0.25">
      <c r="A6" s="449"/>
      <c r="B6" s="450"/>
      <c r="C6" s="451"/>
      <c r="D6" s="452"/>
      <c r="E6" s="453"/>
      <c r="F6" s="453"/>
      <c r="G6" s="531"/>
      <c r="H6" s="1985"/>
      <c r="I6" s="979"/>
      <c r="J6" s="974"/>
      <c r="K6" s="974"/>
      <c r="L6" s="1982"/>
      <c r="M6" s="450"/>
    </row>
    <row r="7" spans="1:13" s="958" customFormat="1" ht="15.75" thickBot="1" x14ac:dyDescent="0.3">
      <c r="A7" s="459"/>
      <c r="B7" s="460"/>
      <c r="C7" s="461" t="s">
        <v>0</v>
      </c>
      <c r="D7" s="462" t="s">
        <v>0</v>
      </c>
      <c r="E7" s="463" t="s">
        <v>0</v>
      </c>
      <c r="F7" s="463" t="s">
        <v>0</v>
      </c>
      <c r="G7" s="532" t="s">
        <v>0</v>
      </c>
      <c r="H7" s="1986" t="s">
        <v>0</v>
      </c>
      <c r="I7" s="1984" t="s">
        <v>0</v>
      </c>
      <c r="J7" s="975" t="s">
        <v>0</v>
      </c>
      <c r="K7" s="975" t="s">
        <v>0</v>
      </c>
      <c r="L7" s="1983" t="s">
        <v>0</v>
      </c>
      <c r="M7" s="460"/>
    </row>
    <row r="8" spans="1:13" x14ac:dyDescent="0.25">
      <c r="A8" s="20"/>
      <c r="B8" s="500" t="s">
        <v>1</v>
      </c>
      <c r="C8" s="501"/>
      <c r="D8" s="502"/>
      <c r="E8" s="503"/>
      <c r="F8" s="503"/>
      <c r="G8" s="505"/>
      <c r="H8" s="1940"/>
      <c r="I8" s="977"/>
      <c r="J8" s="977"/>
      <c r="K8" s="977"/>
      <c r="L8" s="1941"/>
      <c r="M8" s="506"/>
    </row>
    <row r="9" spans="1:13" x14ac:dyDescent="0.25">
      <c r="A9" s="21">
        <v>299070100</v>
      </c>
      <c r="B9" s="507" t="s">
        <v>2</v>
      </c>
      <c r="C9" s="508">
        <f>SUMIF('BE1CY Ledger'!A:A,'29907'!A9,'BE1CY Ledger'!D:D)</f>
        <v>38400</v>
      </c>
      <c r="D9" s="123">
        <f>SUMIF('BE1CY Ledger'!A:A,'29907'!A9,'BE1CY Ledger'!C:C)</f>
        <v>19366.2</v>
      </c>
      <c r="E9" s="483">
        <f>C9-D9</f>
        <v>19033.8</v>
      </c>
      <c r="F9" s="483">
        <v>3100</v>
      </c>
      <c r="G9" s="487">
        <f>C9+F9</f>
        <v>41500</v>
      </c>
      <c r="H9" s="485">
        <f>+C9</f>
        <v>38400</v>
      </c>
      <c r="I9" s="483"/>
      <c r="J9" s="483"/>
      <c r="K9" s="483"/>
      <c r="L9" s="486">
        <f>SUM(H9:K9)</f>
        <v>38400</v>
      </c>
      <c r="M9" s="474"/>
    </row>
    <row r="10" spans="1:13" x14ac:dyDescent="0.25">
      <c r="A10" s="21">
        <v>299070200</v>
      </c>
      <c r="B10" s="507" t="s">
        <v>2847</v>
      </c>
      <c r="C10" s="508">
        <f>SUMIF('BE1CY Ledger'!A:A,'29907'!A10,'BE1CY Ledger'!D:D)</f>
        <v>0</v>
      </c>
      <c r="D10" s="123">
        <f>SUMIF('BE1CY Ledger'!A:A,'29907'!A10,'BE1CY Ledger'!C:C)</f>
        <v>350</v>
      </c>
      <c r="E10" s="483">
        <f t="shared" ref="E10:E18" si="0">C10-D10</f>
        <v>-350</v>
      </c>
      <c r="F10" s="483"/>
      <c r="G10" s="487">
        <f t="shared" ref="G10:G18" si="1">C10+F10</f>
        <v>0</v>
      </c>
      <c r="H10" s="485">
        <f t="shared" ref="H10:H18" si="2">+C10</f>
        <v>0</v>
      </c>
      <c r="I10" s="483"/>
      <c r="J10" s="483"/>
      <c r="K10" s="483"/>
      <c r="L10" s="486">
        <f t="shared" ref="L10:L18" si="3">SUM(H10:K10)</f>
        <v>0</v>
      </c>
      <c r="M10" s="474"/>
    </row>
    <row r="11" spans="1:13" x14ac:dyDescent="0.25">
      <c r="A11" s="21">
        <v>299070930</v>
      </c>
      <c r="B11" s="507" t="s">
        <v>6212</v>
      </c>
      <c r="C11" s="508">
        <f>SUMIF('BE1CY Ledger'!A:A,'29907'!A11,'BE1CY Ledger'!D:D)</f>
        <v>2000</v>
      </c>
      <c r="D11" s="123">
        <f>SUMIF('BE1CY Ledger'!A:A,'29907'!A11,'BE1CY Ledger'!C:C)</f>
        <v>0</v>
      </c>
      <c r="E11" s="483">
        <f t="shared" si="0"/>
        <v>2000</v>
      </c>
      <c r="F11" s="6">
        <v>-2000</v>
      </c>
      <c r="G11" s="487">
        <f t="shared" si="1"/>
        <v>0</v>
      </c>
      <c r="H11" s="485">
        <f t="shared" si="2"/>
        <v>2000</v>
      </c>
      <c r="I11" s="483"/>
      <c r="J11" s="483">
        <v>-2000</v>
      </c>
      <c r="K11" s="483"/>
      <c r="L11" s="486">
        <f t="shared" si="3"/>
        <v>0</v>
      </c>
      <c r="M11" s="988"/>
    </row>
    <row r="12" spans="1:13" x14ac:dyDescent="0.25">
      <c r="A12" s="21">
        <v>299072000</v>
      </c>
      <c r="B12" s="507" t="s">
        <v>3056</v>
      </c>
      <c r="C12" s="508">
        <f>SUMIF('BE1CY Ledger'!A:A,'29907'!A12,'BE1CY Ledger'!D:D)</f>
        <v>500</v>
      </c>
      <c r="D12" s="123">
        <f>SUMIF('BE1CY Ledger'!A:A,'29907'!A12,'BE1CY Ledger'!C:C)</f>
        <v>0</v>
      </c>
      <c r="E12" s="483">
        <f t="shared" si="0"/>
        <v>500</v>
      </c>
      <c r="F12" s="6"/>
      <c r="G12" s="487">
        <f t="shared" si="1"/>
        <v>500</v>
      </c>
      <c r="H12" s="485">
        <f t="shared" si="2"/>
        <v>500</v>
      </c>
      <c r="I12" s="483"/>
      <c r="J12" s="483"/>
      <c r="K12" s="483"/>
      <c r="L12" s="486">
        <f t="shared" si="3"/>
        <v>500</v>
      </c>
      <c r="M12" s="474"/>
    </row>
    <row r="13" spans="1:13" x14ac:dyDescent="0.25">
      <c r="A13" s="21">
        <v>299072022</v>
      </c>
      <c r="B13" s="507" t="s">
        <v>6213</v>
      </c>
      <c r="C13" s="508">
        <f>SUMIF('BE1CY Ledger'!A:A,'29907'!A13,'BE1CY Ledger'!D:D)</f>
        <v>2000</v>
      </c>
      <c r="D13" s="123">
        <f>SUMIF('BE1CY Ledger'!A:A,'29907'!A13,'BE1CY Ledger'!C:C)</f>
        <v>0</v>
      </c>
      <c r="E13" s="483">
        <f t="shared" si="0"/>
        <v>2000</v>
      </c>
      <c r="F13" s="6"/>
      <c r="G13" s="487">
        <f t="shared" si="1"/>
        <v>2000</v>
      </c>
      <c r="H13" s="485">
        <f t="shared" si="2"/>
        <v>2000</v>
      </c>
      <c r="I13" s="483"/>
      <c r="J13" s="483"/>
      <c r="K13" s="483"/>
      <c r="L13" s="486">
        <f t="shared" si="3"/>
        <v>2000</v>
      </c>
      <c r="M13" s="988"/>
    </row>
    <row r="14" spans="1:13" x14ac:dyDescent="0.25">
      <c r="A14" s="21">
        <v>299072300</v>
      </c>
      <c r="B14" s="507" t="s">
        <v>2854</v>
      </c>
      <c r="C14" s="508">
        <f>SUMIF('BE1CY Ledger'!A:A,'29907'!A14,'BE1CY Ledger'!D:D)</f>
        <v>100</v>
      </c>
      <c r="D14" s="123">
        <f>SUMIF('BE1CY Ledger'!A:A,'29907'!A14,'BE1CY Ledger'!C:C)</f>
        <v>0</v>
      </c>
      <c r="E14" s="483">
        <f t="shared" si="0"/>
        <v>100</v>
      </c>
      <c r="F14" s="6">
        <v>-100</v>
      </c>
      <c r="G14" s="487">
        <f t="shared" si="1"/>
        <v>0</v>
      </c>
      <c r="H14" s="485">
        <f t="shared" si="2"/>
        <v>100</v>
      </c>
      <c r="I14" s="483"/>
      <c r="J14" s="483">
        <v>-100</v>
      </c>
      <c r="K14" s="483"/>
      <c r="L14" s="486">
        <f t="shared" si="3"/>
        <v>0</v>
      </c>
      <c r="M14" s="474"/>
    </row>
    <row r="15" spans="1:13" x14ac:dyDescent="0.25">
      <c r="A15" s="60">
        <v>299072424</v>
      </c>
      <c r="B15" s="517" t="s">
        <v>7395</v>
      </c>
      <c r="C15" s="508">
        <f>SUMIF('BE1CY Ledger'!A:A,'29907'!A15,'BE1CY Ledger'!D:D)</f>
        <v>77500</v>
      </c>
      <c r="D15" s="123">
        <f>SUMIF('BE1CY Ledger'!A:A,'29907'!A15,'BE1CY Ledger'!C:C)</f>
        <v>79183.87</v>
      </c>
      <c r="E15" s="483">
        <f t="shared" si="0"/>
        <v>-1683.8699999999953</v>
      </c>
      <c r="F15" s="483">
        <v>18500</v>
      </c>
      <c r="G15" s="487">
        <f t="shared" si="1"/>
        <v>96000</v>
      </c>
      <c r="H15" s="485">
        <f t="shared" si="2"/>
        <v>77500</v>
      </c>
      <c r="I15" s="483"/>
      <c r="J15" s="483">
        <v>22500</v>
      </c>
      <c r="K15" s="483"/>
      <c r="L15" s="486">
        <f t="shared" si="3"/>
        <v>100000</v>
      </c>
      <c r="M15" s="989"/>
    </row>
    <row r="16" spans="1:13" x14ac:dyDescent="0.25">
      <c r="A16" s="60">
        <v>299072430</v>
      </c>
      <c r="B16" s="517" t="s">
        <v>7396</v>
      </c>
      <c r="C16" s="508">
        <f>SUMIF('BE1CY Ledger'!A:A,'29907'!A16,'BE1CY Ledger'!D:D)</f>
        <v>0</v>
      </c>
      <c r="D16" s="123">
        <f>SUMIF('BE1CY Ledger'!A:A,'29907'!A16,'BE1CY Ledger'!C:C)</f>
        <v>12</v>
      </c>
      <c r="E16" s="483">
        <f t="shared" si="0"/>
        <v>-12</v>
      </c>
      <c r="F16" s="483"/>
      <c r="G16" s="487">
        <f t="shared" si="1"/>
        <v>0</v>
      </c>
      <c r="H16" s="485">
        <f t="shared" si="2"/>
        <v>0</v>
      </c>
      <c r="I16" s="483"/>
      <c r="J16" s="483"/>
      <c r="K16" s="483"/>
      <c r="L16" s="486">
        <f t="shared" si="3"/>
        <v>0</v>
      </c>
      <c r="M16" s="989"/>
    </row>
    <row r="17" spans="1:13" x14ac:dyDescent="0.25">
      <c r="A17" s="21">
        <v>299072500</v>
      </c>
      <c r="B17" s="507" t="s">
        <v>2736</v>
      </c>
      <c r="C17" s="508">
        <f>SUMIF('BE1CY Ledger'!A:A,'29907'!A17,'BE1CY Ledger'!D:D)</f>
        <v>600</v>
      </c>
      <c r="D17" s="123">
        <f>SUMIF('BE1CY Ledger'!A:A,'29907'!A17,'BE1CY Ledger'!C:C)</f>
        <v>0</v>
      </c>
      <c r="E17" s="483">
        <f t="shared" si="0"/>
        <v>600</v>
      </c>
      <c r="F17" s="6">
        <v>-600</v>
      </c>
      <c r="G17" s="487">
        <f t="shared" si="1"/>
        <v>0</v>
      </c>
      <c r="H17" s="485">
        <f t="shared" si="2"/>
        <v>600</v>
      </c>
      <c r="I17" s="483"/>
      <c r="J17" s="483">
        <v>-600</v>
      </c>
      <c r="K17" s="483"/>
      <c r="L17" s="486">
        <f t="shared" si="3"/>
        <v>0</v>
      </c>
      <c r="M17" s="474"/>
    </row>
    <row r="18" spans="1:13" x14ac:dyDescent="0.25">
      <c r="A18" s="21">
        <v>299072801</v>
      </c>
      <c r="B18" s="507" t="s">
        <v>6219</v>
      </c>
      <c r="C18" s="508">
        <f>SUMIF('BE1CY Ledger'!A:A,'29907'!A18,'BE1CY Ledger'!D:D)</f>
        <v>300</v>
      </c>
      <c r="D18" s="123">
        <f>SUMIF('BE1CY Ledger'!A:A,'29907'!A18,'BE1CY Ledger'!C:C)</f>
        <v>0</v>
      </c>
      <c r="E18" s="483">
        <f t="shared" si="0"/>
        <v>300</v>
      </c>
      <c r="F18" s="6"/>
      <c r="G18" s="487">
        <f t="shared" si="1"/>
        <v>300</v>
      </c>
      <c r="H18" s="485">
        <f t="shared" si="2"/>
        <v>300</v>
      </c>
      <c r="I18" s="483"/>
      <c r="J18" s="483"/>
      <c r="K18" s="483"/>
      <c r="L18" s="486">
        <f t="shared" si="3"/>
        <v>300</v>
      </c>
      <c r="M18" s="474"/>
    </row>
    <row r="19" spans="1:13" s="40" customFormat="1" x14ac:dyDescent="0.25">
      <c r="A19" s="511"/>
      <c r="B19" s="512" t="s">
        <v>7</v>
      </c>
      <c r="C19" s="513">
        <f t="shared" ref="C19:L19" si="4">SUM(C9:C18)</f>
        <v>121400</v>
      </c>
      <c r="D19" s="142">
        <f t="shared" si="4"/>
        <v>98912.069999999992</v>
      </c>
      <c r="E19" s="7">
        <f t="shared" si="4"/>
        <v>22487.930000000004</v>
      </c>
      <c r="F19" s="7">
        <f t="shared" si="4"/>
        <v>18900</v>
      </c>
      <c r="G19" s="515">
        <f t="shared" si="4"/>
        <v>140300</v>
      </c>
      <c r="H19" s="534">
        <f t="shared" si="4"/>
        <v>121400</v>
      </c>
      <c r="I19" s="551">
        <f t="shared" si="4"/>
        <v>0</v>
      </c>
      <c r="J19" s="551">
        <f t="shared" si="4"/>
        <v>19800</v>
      </c>
      <c r="K19" s="551">
        <f t="shared" si="4"/>
        <v>0</v>
      </c>
      <c r="L19" s="1942">
        <f t="shared" si="4"/>
        <v>141200</v>
      </c>
      <c r="M19" s="516"/>
    </row>
    <row r="20" spans="1:13" x14ac:dyDescent="0.25">
      <c r="A20" s="21"/>
      <c r="B20" s="482"/>
      <c r="C20" s="470"/>
      <c r="D20" s="123"/>
      <c r="E20" s="6"/>
      <c r="F20" s="6"/>
      <c r="G20" s="487"/>
      <c r="H20" s="485"/>
      <c r="I20" s="483"/>
      <c r="J20" s="483"/>
      <c r="K20" s="483"/>
      <c r="L20" s="486"/>
      <c r="M20" s="474"/>
    </row>
    <row r="21" spans="1:13" s="40" customFormat="1" ht="15.75" thickBot="1" x14ac:dyDescent="0.3">
      <c r="A21" s="22"/>
      <c r="B21" s="519" t="s">
        <v>8</v>
      </c>
      <c r="C21" s="490">
        <f>+C19</f>
        <v>121400</v>
      </c>
      <c r="D21" s="990">
        <f t="shared" ref="D21:L21" si="5">+D19</f>
        <v>98912.069999999992</v>
      </c>
      <c r="E21" s="490">
        <f t="shared" si="5"/>
        <v>22487.930000000004</v>
      </c>
      <c r="F21" s="490">
        <f t="shared" si="5"/>
        <v>18900</v>
      </c>
      <c r="G21" s="991">
        <f t="shared" si="5"/>
        <v>140300</v>
      </c>
      <c r="H21" s="1945">
        <f t="shared" si="5"/>
        <v>121400</v>
      </c>
      <c r="I21" s="491">
        <f t="shared" si="5"/>
        <v>0</v>
      </c>
      <c r="J21" s="491">
        <f t="shared" si="5"/>
        <v>19800</v>
      </c>
      <c r="K21" s="491">
        <f t="shared" si="5"/>
        <v>0</v>
      </c>
      <c r="L21" s="1988">
        <f t="shared" si="5"/>
        <v>141200</v>
      </c>
      <c r="M21" s="992"/>
    </row>
    <row r="22" spans="1:13" s="28" customFormat="1" ht="12" x14ac:dyDescent="0.2">
      <c r="A22" s="26"/>
      <c r="B22" s="27" t="s">
        <v>6262</v>
      </c>
      <c r="C22" s="25">
        <f>121400-C21</f>
        <v>0</v>
      </c>
      <c r="D22" s="25">
        <f>SUMIF('BE1CY Ledger'!H:H,"29907",'BE1CY Ledger'!C:C)-D21</f>
        <v>0</v>
      </c>
      <c r="E22" s="25"/>
      <c r="F22" s="25"/>
      <c r="G22" s="25"/>
      <c r="H22" s="984"/>
      <c r="I22" s="983"/>
      <c r="J22" s="983"/>
      <c r="K22" s="983"/>
      <c r="L22" s="25"/>
    </row>
    <row r="23" spans="1:13" s="28" customFormat="1" ht="12" x14ac:dyDescent="0.2">
      <c r="A23" s="26"/>
      <c r="C23" s="25"/>
      <c r="D23" s="25"/>
      <c r="E23" s="25"/>
      <c r="F23" s="25"/>
      <c r="G23" s="25"/>
      <c r="H23" s="984"/>
      <c r="I23" s="984"/>
      <c r="J23" s="984"/>
      <c r="K23" s="984"/>
      <c r="L23" s="25"/>
    </row>
    <row r="24" spans="1:13" s="28" customFormat="1" ht="12" x14ac:dyDescent="0.2">
      <c r="A24" s="524"/>
      <c r="B24" s="523"/>
      <c r="C24" s="43"/>
      <c r="D24" s="43"/>
      <c r="E24" s="43"/>
      <c r="F24" s="43"/>
      <c r="G24" s="43"/>
      <c r="H24" s="43"/>
      <c r="I24" s="43"/>
      <c r="J24" s="43"/>
      <c r="K24" s="43"/>
      <c r="L24" s="43"/>
    </row>
    <row r="25" spans="1:13" s="28" customFormat="1" ht="12" x14ac:dyDescent="0.2">
      <c r="A25" s="524"/>
      <c r="B25" s="523"/>
      <c r="C25" s="43"/>
      <c r="D25" s="43"/>
      <c r="E25" s="43"/>
      <c r="F25" s="43"/>
      <c r="G25" s="43"/>
      <c r="H25" s="43"/>
      <c r="I25" s="43"/>
      <c r="J25" s="43"/>
      <c r="K25" s="43"/>
      <c r="L25" s="43"/>
    </row>
    <row r="26" spans="1:13" s="28" customFormat="1" ht="12" x14ac:dyDescent="0.2">
      <c r="A26" s="524"/>
      <c r="B26" s="523"/>
      <c r="C26" s="43"/>
      <c r="D26" s="43"/>
      <c r="E26" s="43"/>
      <c r="F26" s="43"/>
      <c r="G26" s="43"/>
      <c r="H26" s="43"/>
      <c r="I26" s="43"/>
      <c r="J26" s="43"/>
      <c r="K26" s="43"/>
      <c r="L26" s="43"/>
    </row>
    <row r="27" spans="1:13" s="28" customFormat="1" ht="12" x14ac:dyDescent="0.2">
      <c r="A27" s="524"/>
      <c r="B27" s="523"/>
      <c r="C27" s="43"/>
      <c r="D27" s="43"/>
      <c r="E27" s="43"/>
      <c r="F27" s="43"/>
      <c r="G27" s="43"/>
      <c r="H27" s="43"/>
      <c r="I27" s="43"/>
      <c r="J27" s="43"/>
      <c r="K27" s="43"/>
      <c r="L27" s="43"/>
    </row>
    <row r="28" spans="1:13" s="28" customFormat="1" ht="12" x14ac:dyDescent="0.2">
      <c r="A28" s="522"/>
      <c r="B28" s="523"/>
      <c r="C28" s="43"/>
      <c r="D28" s="43"/>
      <c r="E28" s="43"/>
      <c r="F28" s="43"/>
      <c r="G28" s="43"/>
      <c r="H28" s="43"/>
      <c r="I28" s="43"/>
      <c r="J28" s="43"/>
      <c r="K28" s="43"/>
      <c r="L28" s="43"/>
    </row>
    <row r="29" spans="1:13" x14ac:dyDescent="0.25">
      <c r="A29" s="42"/>
      <c r="B29" s="74"/>
      <c r="C29" s="45"/>
      <c r="D29" s="45"/>
      <c r="E29" s="45"/>
      <c r="F29" s="45"/>
      <c r="G29" s="45"/>
      <c r="H29" s="45"/>
      <c r="I29" s="45"/>
      <c r="J29" s="45"/>
      <c r="K29" s="45"/>
      <c r="L29" s="45"/>
    </row>
  </sheetData>
  <mergeCells count="3">
    <mergeCell ref="A1:B1"/>
    <mergeCell ref="A2:M2"/>
    <mergeCell ref="A3:M3"/>
  </mergeCells>
  <hyperlinks>
    <hyperlink ref="A1:B1" location="'Summary Oct 19'!A1" display="Please click here to return to summary"/>
  </hyperlinks>
  <printOptions horizontalCentered="1"/>
  <pageMargins left="0.39370078740157483" right="0.39370078740157483" top="0.39370078740157483" bottom="0.39370078740157483" header="0.31496062992125984" footer="0"/>
  <pageSetup paperSize="9" scale="62" orientation="landscape" r:id="rId1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56"/>
  <sheetViews>
    <sheetView zoomScale="85" zoomScaleNormal="85" workbookViewId="0">
      <pane xSplit="2" ySplit="7" topLeftCell="C8" activePane="bottomRight" state="frozen"/>
      <selection activeCell="B14" sqref="B14"/>
      <selection pane="topRight" activeCell="B14" sqref="B14"/>
      <selection pane="bottomLeft" activeCell="B14" sqref="B14"/>
      <selection pane="bottomRight" activeCell="H5" sqref="H5:L7"/>
    </sheetView>
  </sheetViews>
  <sheetFormatPr defaultColWidth="9.140625" defaultRowHeight="15" x14ac:dyDescent="0.25"/>
  <cols>
    <col min="1" max="1" width="11.5703125" style="13" customWidth="1"/>
    <col min="2" max="2" width="47" style="41" bestFit="1" customWidth="1"/>
    <col min="3" max="3" width="10.7109375" style="4" customWidth="1"/>
    <col min="4" max="5" width="10.7109375" style="4" hidden="1" customWidth="1"/>
    <col min="6" max="6" width="12.7109375" style="4" hidden="1" customWidth="1"/>
    <col min="7" max="7" width="11.7109375" style="4" hidden="1" customWidth="1"/>
    <col min="8" max="8" width="11.7109375" style="4" customWidth="1"/>
    <col min="9" max="11" width="11.7109375" style="4" hidden="1" customWidth="1"/>
    <col min="12" max="12" width="11.7109375" style="4" customWidth="1"/>
    <col min="13" max="13" width="91.85546875" style="41" bestFit="1" customWidth="1"/>
    <col min="14" max="16384" width="9.140625" style="41"/>
  </cols>
  <sheetData>
    <row r="1" spans="1:13" x14ac:dyDescent="0.25">
      <c r="A1" s="2010" t="s">
        <v>7377</v>
      </c>
      <c r="B1" s="2010"/>
    </row>
    <row r="2" spans="1:13" x14ac:dyDescent="0.25">
      <c r="A2" s="1991" t="s">
        <v>7373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</row>
    <row r="3" spans="1:13" x14ac:dyDescent="0.25">
      <c r="A3" s="1991" t="s">
        <v>2971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</row>
    <row r="4" spans="1:13" ht="15.75" thickBot="1" x14ac:dyDescent="0.3"/>
    <row r="5" spans="1:13" s="2" customFormat="1" ht="45" x14ac:dyDescent="0.25">
      <c r="A5" s="443" t="s">
        <v>6256</v>
      </c>
      <c r="B5" s="444" t="s">
        <v>3020</v>
      </c>
      <c r="C5" s="5" t="s">
        <v>2883</v>
      </c>
      <c r="D5" s="88" t="s">
        <v>2887</v>
      </c>
      <c r="E5" s="5" t="str">
        <f>'Built Env1'!E5</f>
        <v>Remaining Budget</v>
      </c>
      <c r="F5" s="5" t="str">
        <f>'Built Env1'!F5</f>
        <v>Adjustments to Budget</v>
      </c>
      <c r="G5" s="445" t="s">
        <v>2843</v>
      </c>
      <c r="H5" s="89" t="s">
        <v>2886</v>
      </c>
      <c r="I5" s="973" t="s">
        <v>2888</v>
      </c>
      <c r="J5" s="379" t="s">
        <v>2889</v>
      </c>
      <c r="K5" s="379" t="s">
        <v>2890</v>
      </c>
      <c r="L5" s="383" t="s">
        <v>10784</v>
      </c>
      <c r="M5" s="448" t="s">
        <v>2764</v>
      </c>
    </row>
    <row r="6" spans="1:13" x14ac:dyDescent="0.25">
      <c r="A6" s="449"/>
      <c r="B6" s="450"/>
      <c r="C6" s="451"/>
      <c r="D6" s="452"/>
      <c r="E6" s="453"/>
      <c r="F6" s="453"/>
      <c r="G6" s="531"/>
      <c r="H6" s="1985"/>
      <c r="I6" s="979"/>
      <c r="J6" s="974"/>
      <c r="K6" s="974"/>
      <c r="L6" s="1982"/>
      <c r="M6" s="450"/>
    </row>
    <row r="7" spans="1:13" s="958" customFormat="1" ht="15.75" thickBot="1" x14ac:dyDescent="0.3">
      <c r="A7" s="459"/>
      <c r="B7" s="460"/>
      <c r="C7" s="461" t="s">
        <v>0</v>
      </c>
      <c r="D7" s="462" t="s">
        <v>0</v>
      </c>
      <c r="E7" s="463" t="s">
        <v>0</v>
      </c>
      <c r="F7" s="463" t="s">
        <v>0</v>
      </c>
      <c r="G7" s="532" t="s">
        <v>0</v>
      </c>
      <c r="H7" s="1986" t="s">
        <v>0</v>
      </c>
      <c r="I7" s="1984" t="s">
        <v>0</v>
      </c>
      <c r="J7" s="975" t="s">
        <v>0</v>
      </c>
      <c r="K7" s="975" t="s">
        <v>0</v>
      </c>
      <c r="L7" s="1983" t="s">
        <v>0</v>
      </c>
      <c r="M7" s="460"/>
    </row>
    <row r="8" spans="1:13" x14ac:dyDescent="0.25">
      <c r="A8" s="20"/>
      <c r="B8" s="500" t="s">
        <v>1</v>
      </c>
      <c r="C8" s="501"/>
      <c r="D8" s="502"/>
      <c r="E8" s="503"/>
      <c r="F8" s="503"/>
      <c r="G8" s="505"/>
      <c r="H8" s="1940"/>
      <c r="I8" s="977"/>
      <c r="J8" s="977"/>
      <c r="K8" s="977"/>
      <c r="L8" s="1941"/>
      <c r="M8" s="506"/>
    </row>
    <row r="9" spans="1:13" x14ac:dyDescent="0.25">
      <c r="A9" s="21">
        <v>400010100</v>
      </c>
      <c r="B9" s="507" t="s">
        <v>2</v>
      </c>
      <c r="C9" s="508">
        <f>SUMIF('BE1CY Ledger'!A:A,'40001'!A9,'BE1CY Ledger'!D:D)</f>
        <v>208400</v>
      </c>
      <c r="D9" s="123">
        <f>SUMIF('BE1CY Ledger'!A:A,'40001'!A9,'BE1CY Ledger'!C:C)</f>
        <v>93708.47</v>
      </c>
      <c r="E9" s="483">
        <f>C9-D9</f>
        <v>114691.53</v>
      </c>
      <c r="F9" s="483">
        <v>-19600</v>
      </c>
      <c r="G9" s="487">
        <f>C9+F9</f>
        <v>188800</v>
      </c>
      <c r="H9" s="485">
        <f>+C9</f>
        <v>208400</v>
      </c>
      <c r="I9" s="483"/>
      <c r="J9" s="483"/>
      <c r="K9" s="483"/>
      <c r="L9" s="486">
        <f>SUM(H9:K9)</f>
        <v>208400</v>
      </c>
      <c r="M9" s="474"/>
    </row>
    <row r="10" spans="1:13" x14ac:dyDescent="0.25">
      <c r="A10" s="60">
        <v>400010200</v>
      </c>
      <c r="B10" s="517" t="s">
        <v>2847</v>
      </c>
      <c r="C10" s="508">
        <f>SUMIF('BE1CY Ledger'!A:A,'40001'!A10,'BE1CY Ledger'!D:D)</f>
        <v>0</v>
      </c>
      <c r="D10" s="123">
        <f>SUMIF('BE1CY Ledger'!A:A,'40001'!A10,'BE1CY Ledger'!C:C)</f>
        <v>54469.75</v>
      </c>
      <c r="E10" s="483">
        <f t="shared" ref="E10:E22" si="0">C10-D10</f>
        <v>-54469.75</v>
      </c>
      <c r="F10" s="483">
        <v>61400</v>
      </c>
      <c r="G10" s="487">
        <f t="shared" ref="G10:G22" si="1">C10+F10</f>
        <v>61400</v>
      </c>
      <c r="H10" s="485">
        <f t="shared" ref="H10:H22" si="2">+C10</f>
        <v>0</v>
      </c>
      <c r="I10" s="483"/>
      <c r="J10" s="483"/>
      <c r="K10" s="483"/>
      <c r="L10" s="486">
        <f t="shared" ref="L10:L22" si="3">SUM(H10:K10)</f>
        <v>0</v>
      </c>
      <c r="M10" s="988"/>
    </row>
    <row r="11" spans="1:13" x14ac:dyDescent="0.25">
      <c r="A11" s="21">
        <v>400010930</v>
      </c>
      <c r="B11" s="507" t="s">
        <v>6212</v>
      </c>
      <c r="C11" s="508">
        <f>SUMIF('BE1CY Ledger'!A:A,'40001'!A11,'BE1CY Ledger'!D:D)</f>
        <v>2200</v>
      </c>
      <c r="D11" s="123">
        <f>SUMIF('BE1CY Ledger'!A:A,'40001'!A11,'BE1CY Ledger'!C:C)</f>
        <v>163.81</v>
      </c>
      <c r="E11" s="483">
        <f t="shared" si="0"/>
        <v>2036.19</v>
      </c>
      <c r="F11" s="483">
        <v>-1200</v>
      </c>
      <c r="G11" s="487">
        <f t="shared" si="1"/>
        <v>1000</v>
      </c>
      <c r="H11" s="485">
        <f t="shared" si="2"/>
        <v>2200</v>
      </c>
      <c r="I11" s="483"/>
      <c r="J11" s="483"/>
      <c r="K11" s="483"/>
      <c r="L11" s="486">
        <f t="shared" si="3"/>
        <v>2200</v>
      </c>
      <c r="M11" s="474"/>
    </row>
    <row r="12" spans="1:13" x14ac:dyDescent="0.25">
      <c r="A12" s="60">
        <v>400012022</v>
      </c>
      <c r="B12" s="517" t="s">
        <v>7397</v>
      </c>
      <c r="C12" s="508">
        <f>SUMIF('BE1CY Ledger'!A:A,'40001'!A12,'BE1CY Ledger'!D:D)</f>
        <v>1800</v>
      </c>
      <c r="D12" s="123">
        <f>SUMIF('BE1CY Ledger'!A:A,'40001'!A12,'BE1CY Ledger'!C:C)</f>
        <v>300</v>
      </c>
      <c r="E12" s="483">
        <f t="shared" si="0"/>
        <v>1500</v>
      </c>
      <c r="F12" s="483"/>
      <c r="G12" s="487">
        <f t="shared" si="1"/>
        <v>1800</v>
      </c>
      <c r="H12" s="485">
        <f t="shared" si="2"/>
        <v>1800</v>
      </c>
      <c r="I12" s="483"/>
      <c r="J12" s="483"/>
      <c r="K12" s="483"/>
      <c r="L12" s="486">
        <f t="shared" si="3"/>
        <v>1800</v>
      </c>
      <c r="M12" s="988"/>
    </row>
    <row r="13" spans="1:13" x14ac:dyDescent="0.25">
      <c r="A13" s="21">
        <v>400012004</v>
      </c>
      <c r="B13" s="507" t="s">
        <v>5</v>
      </c>
      <c r="C13" s="508">
        <f>SUMIF('BE1CY Ledger'!A:A,'40001'!A13,'BE1CY Ledger'!D:D)</f>
        <v>3000</v>
      </c>
      <c r="D13" s="123">
        <f>SUMIF('BE1CY Ledger'!A:A,'40001'!A13,'BE1CY Ledger'!C:C)</f>
        <v>2938</v>
      </c>
      <c r="E13" s="483">
        <f t="shared" si="0"/>
        <v>62</v>
      </c>
      <c r="F13" s="483"/>
      <c r="G13" s="487">
        <f t="shared" si="1"/>
        <v>3000</v>
      </c>
      <c r="H13" s="485">
        <f t="shared" si="2"/>
        <v>3000</v>
      </c>
      <c r="I13" s="483"/>
      <c r="J13" s="483"/>
      <c r="K13" s="483"/>
      <c r="L13" s="486">
        <f t="shared" si="3"/>
        <v>3000</v>
      </c>
      <c r="M13" s="474"/>
    </row>
    <row r="14" spans="1:13" x14ac:dyDescent="0.25">
      <c r="A14" s="60">
        <v>400012034</v>
      </c>
      <c r="B14" s="517" t="s">
        <v>7398</v>
      </c>
      <c r="C14" s="508">
        <f>SUMIF('BE1CY Ledger'!A:A,'40001'!A14,'BE1CY Ledger'!D:D)</f>
        <v>7000</v>
      </c>
      <c r="D14" s="123">
        <f>SUMIF('BE1CY Ledger'!A:A,'40001'!A14,'BE1CY Ledger'!C:C)</f>
        <v>50</v>
      </c>
      <c r="E14" s="483">
        <f t="shared" si="0"/>
        <v>6950</v>
      </c>
      <c r="F14" s="483"/>
      <c r="G14" s="487">
        <f t="shared" si="1"/>
        <v>7000</v>
      </c>
      <c r="H14" s="485">
        <f t="shared" si="2"/>
        <v>7000</v>
      </c>
      <c r="I14" s="483"/>
      <c r="J14" s="483">
        <v>13000</v>
      </c>
      <c r="K14" s="483"/>
      <c r="L14" s="486">
        <f t="shared" si="3"/>
        <v>20000</v>
      </c>
      <c r="M14" s="2012"/>
    </row>
    <row r="15" spans="1:13" x14ac:dyDescent="0.25">
      <c r="A15" s="60" t="s">
        <v>7399</v>
      </c>
      <c r="B15" s="517" t="s">
        <v>7400</v>
      </c>
      <c r="C15" s="508">
        <f>SUMIF('BE1CY Ledger'!A:A,'40001'!A15,'BE1CY Ledger'!D:D)</f>
        <v>0</v>
      </c>
      <c r="D15" s="123">
        <f>SUMIF('BE1CY Ledger'!A:A,'40001'!A15,'BE1CY Ledger'!C:C)</f>
        <v>0</v>
      </c>
      <c r="E15" s="483"/>
      <c r="F15" s="483"/>
      <c r="G15" s="487">
        <f t="shared" si="1"/>
        <v>0</v>
      </c>
      <c r="H15" s="485">
        <f t="shared" si="2"/>
        <v>0</v>
      </c>
      <c r="I15" s="483"/>
      <c r="J15" s="483">
        <v>5000</v>
      </c>
      <c r="K15" s="483"/>
      <c r="L15" s="486">
        <f t="shared" si="3"/>
        <v>5000</v>
      </c>
      <c r="M15" s="2013"/>
    </row>
    <row r="16" spans="1:13" s="567" customFormat="1" x14ac:dyDescent="0.25">
      <c r="A16" s="60">
        <v>400012422</v>
      </c>
      <c r="B16" s="517" t="s">
        <v>6</v>
      </c>
      <c r="C16" s="508">
        <f>SUMIF('BE1CY Ledger'!A:A,'40001'!A16,'BE1CY Ledger'!D:D)</f>
        <v>4000</v>
      </c>
      <c r="D16" s="123">
        <f>SUMIF('BE1CY Ledger'!A:A,'40001'!A16,'BE1CY Ledger'!C:C)</f>
        <v>0</v>
      </c>
      <c r="E16" s="483">
        <f t="shared" si="0"/>
        <v>4000</v>
      </c>
      <c r="F16" s="483"/>
      <c r="G16" s="487">
        <f t="shared" si="1"/>
        <v>4000</v>
      </c>
      <c r="H16" s="485">
        <f t="shared" si="2"/>
        <v>4000</v>
      </c>
      <c r="I16" s="483"/>
      <c r="J16" s="483"/>
      <c r="K16" s="483"/>
      <c r="L16" s="486">
        <f t="shared" si="3"/>
        <v>4000</v>
      </c>
      <c r="M16" s="988"/>
    </row>
    <row r="17" spans="1:13" s="567" customFormat="1" x14ac:dyDescent="0.25">
      <c r="A17" s="60">
        <v>400012423</v>
      </c>
      <c r="B17" s="517" t="s">
        <v>6214</v>
      </c>
      <c r="C17" s="508">
        <f>SUMIF('BE1CY Ledger'!A:A,'40001'!A17,'BE1CY Ledger'!D:D)</f>
        <v>7000</v>
      </c>
      <c r="D17" s="123">
        <f>SUMIF('BE1CY Ledger'!A:A,'40001'!A17,'BE1CY Ledger'!C:C)</f>
        <v>0</v>
      </c>
      <c r="E17" s="483">
        <f t="shared" si="0"/>
        <v>7000</v>
      </c>
      <c r="F17" s="483"/>
      <c r="G17" s="487">
        <f t="shared" si="1"/>
        <v>7000</v>
      </c>
      <c r="H17" s="485">
        <f t="shared" si="2"/>
        <v>7000</v>
      </c>
      <c r="I17" s="483"/>
      <c r="J17" s="483"/>
      <c r="K17" s="483"/>
      <c r="L17" s="486">
        <f t="shared" si="3"/>
        <v>7000</v>
      </c>
      <c r="M17" s="988"/>
    </row>
    <row r="18" spans="1:13" s="567" customFormat="1" x14ac:dyDescent="0.25">
      <c r="A18" s="60">
        <v>400012429</v>
      </c>
      <c r="B18" s="517" t="s">
        <v>7401</v>
      </c>
      <c r="C18" s="508">
        <f>SUMIF('BE1CY Ledger'!A:A,'40001'!A18,'BE1CY Ledger'!D:D)</f>
        <v>8100</v>
      </c>
      <c r="D18" s="123">
        <f>SUMIF('BE1CY Ledger'!A:A,'40001'!A18,'BE1CY Ledger'!C:C)</f>
        <v>0</v>
      </c>
      <c r="E18" s="483">
        <f t="shared" si="0"/>
        <v>8100</v>
      </c>
      <c r="F18" s="483">
        <v>14100</v>
      </c>
      <c r="G18" s="487">
        <f t="shared" si="1"/>
        <v>22200</v>
      </c>
      <c r="H18" s="485">
        <f t="shared" si="2"/>
        <v>8100</v>
      </c>
      <c r="I18" s="483"/>
      <c r="J18" s="483">
        <v>14100</v>
      </c>
      <c r="K18" s="483"/>
      <c r="L18" s="486">
        <f t="shared" si="3"/>
        <v>22200</v>
      </c>
      <c r="M18" s="988"/>
    </row>
    <row r="19" spans="1:13" x14ac:dyDescent="0.25">
      <c r="A19" s="21">
        <v>400012432</v>
      </c>
      <c r="B19" s="507" t="s">
        <v>2863</v>
      </c>
      <c r="C19" s="508">
        <f>SUMIF('BE1CY Ledger'!A:A,'40001'!A19,'BE1CY Ledger'!D:D)</f>
        <v>500</v>
      </c>
      <c r="D19" s="123">
        <f>SUMIF('BE1CY Ledger'!A:A,'40001'!A19,'BE1CY Ledger'!C:C)</f>
        <v>0</v>
      </c>
      <c r="E19" s="483">
        <f t="shared" si="0"/>
        <v>500</v>
      </c>
      <c r="F19" s="6"/>
      <c r="G19" s="487">
        <f t="shared" si="1"/>
        <v>500</v>
      </c>
      <c r="H19" s="485">
        <f t="shared" si="2"/>
        <v>500</v>
      </c>
      <c r="I19" s="483"/>
      <c r="J19" s="483"/>
      <c r="K19" s="483"/>
      <c r="L19" s="486">
        <f t="shared" si="3"/>
        <v>500</v>
      </c>
      <c r="M19" s="474"/>
    </row>
    <row r="20" spans="1:13" hidden="1" x14ac:dyDescent="0.25">
      <c r="A20" s="21">
        <v>400012500</v>
      </c>
      <c r="B20" s="507" t="s">
        <v>2736</v>
      </c>
      <c r="C20" s="508">
        <f>SUMIF('BE1CY Ledger'!A:A,'40001'!A20,'BE1CY Ledger'!D:D)</f>
        <v>0</v>
      </c>
      <c r="D20" s="123">
        <f>SUMIF('BE1CY Ledger'!A:A,'40001'!A20,'BE1CY Ledger'!C:C)</f>
        <v>0</v>
      </c>
      <c r="E20" s="483">
        <f t="shared" si="0"/>
        <v>0</v>
      </c>
      <c r="F20" s="6"/>
      <c r="G20" s="487">
        <f t="shared" si="1"/>
        <v>0</v>
      </c>
      <c r="H20" s="485">
        <f t="shared" si="2"/>
        <v>0</v>
      </c>
      <c r="I20" s="483"/>
      <c r="J20" s="483"/>
      <c r="K20" s="483"/>
      <c r="L20" s="486">
        <f t="shared" si="3"/>
        <v>0</v>
      </c>
      <c r="M20" s="474"/>
    </row>
    <row r="21" spans="1:13" x14ac:dyDescent="0.25">
      <c r="A21" s="60">
        <v>400012520</v>
      </c>
      <c r="B21" s="517" t="s">
        <v>2857</v>
      </c>
      <c r="C21" s="508">
        <f>SUMIF('BE1CY Ledger'!A:A,'40001'!A21,'BE1CY Ledger'!D:D)</f>
        <v>15000</v>
      </c>
      <c r="D21" s="123">
        <f>SUMIF('BE1CY Ledger'!A:A,'40001'!A21,'BE1CY Ledger'!C:C)</f>
        <v>4898.2299999999996</v>
      </c>
      <c r="E21" s="483">
        <f t="shared" si="0"/>
        <v>10101.77</v>
      </c>
      <c r="F21" s="483">
        <v>-5000</v>
      </c>
      <c r="G21" s="487">
        <f t="shared" si="1"/>
        <v>10000</v>
      </c>
      <c r="H21" s="485">
        <f t="shared" si="2"/>
        <v>15000</v>
      </c>
      <c r="I21" s="483"/>
      <c r="J21" s="483" t="s">
        <v>10781</v>
      </c>
      <c r="K21" s="483"/>
      <c r="L21" s="486">
        <f t="shared" si="3"/>
        <v>15000</v>
      </c>
      <c r="M21" s="988"/>
    </row>
    <row r="22" spans="1:13" x14ac:dyDescent="0.25">
      <c r="A22" s="60">
        <v>400016014</v>
      </c>
      <c r="B22" s="517" t="s">
        <v>7314</v>
      </c>
      <c r="C22" s="508">
        <f>SUMIF('BE1CY Ledger'!A:A,'40001'!A22,'BE1CY Ledger'!D:D)</f>
        <v>0</v>
      </c>
      <c r="D22" s="123">
        <f>SUMIF('BE1CY Ledger'!A:A,'40001'!A22,'BE1CY Ledger'!C:C)</f>
        <v>96</v>
      </c>
      <c r="E22" s="483">
        <f t="shared" si="0"/>
        <v>-96</v>
      </c>
      <c r="F22" s="483"/>
      <c r="G22" s="487">
        <f t="shared" si="1"/>
        <v>0</v>
      </c>
      <c r="H22" s="485">
        <f t="shared" si="2"/>
        <v>0</v>
      </c>
      <c r="I22" s="483"/>
      <c r="J22" s="483"/>
      <c r="K22" s="483"/>
      <c r="L22" s="486">
        <f t="shared" si="3"/>
        <v>0</v>
      </c>
      <c r="M22" s="988"/>
    </row>
    <row r="23" spans="1:13" s="40" customFormat="1" x14ac:dyDescent="0.25">
      <c r="A23" s="511"/>
      <c r="B23" s="512" t="s">
        <v>7</v>
      </c>
      <c r="C23" s="513">
        <f>SUM(C9:C22)</f>
        <v>257000</v>
      </c>
      <c r="D23" s="142">
        <f t="shared" ref="D23:L23" si="4">SUM(D9:D22)</f>
        <v>156624.26</v>
      </c>
      <c r="E23" s="7">
        <f t="shared" si="4"/>
        <v>100375.74</v>
      </c>
      <c r="F23" s="7">
        <f t="shared" si="4"/>
        <v>49700</v>
      </c>
      <c r="G23" s="515">
        <f t="shared" si="4"/>
        <v>306700</v>
      </c>
      <c r="H23" s="534">
        <f t="shared" si="4"/>
        <v>257000</v>
      </c>
      <c r="I23" s="551">
        <f t="shared" si="4"/>
        <v>0</v>
      </c>
      <c r="J23" s="551">
        <f t="shared" si="4"/>
        <v>32100</v>
      </c>
      <c r="K23" s="551">
        <f t="shared" si="4"/>
        <v>0</v>
      </c>
      <c r="L23" s="1942">
        <f t="shared" si="4"/>
        <v>289100</v>
      </c>
      <c r="M23" s="516"/>
    </row>
    <row r="24" spans="1:13" x14ac:dyDescent="0.25">
      <c r="A24" s="21"/>
      <c r="B24" s="482"/>
      <c r="C24" s="470"/>
      <c r="D24" s="123"/>
      <c r="E24" s="6"/>
      <c r="F24" s="6"/>
      <c r="G24" s="487"/>
      <c r="H24" s="485"/>
      <c r="I24" s="483"/>
      <c r="J24" s="483"/>
      <c r="K24" s="483"/>
      <c r="L24" s="486"/>
      <c r="M24" s="474"/>
    </row>
    <row r="25" spans="1:13" s="40" customFormat="1" x14ac:dyDescent="0.25">
      <c r="A25" s="511"/>
      <c r="B25" s="512" t="s">
        <v>2845</v>
      </c>
      <c r="C25" s="513"/>
      <c r="D25" s="142"/>
      <c r="E25" s="7"/>
      <c r="F25" s="7"/>
      <c r="G25" s="515"/>
      <c r="H25" s="534"/>
      <c r="I25" s="551"/>
      <c r="J25" s="551"/>
      <c r="K25" s="551"/>
      <c r="L25" s="1942"/>
      <c r="M25" s="516"/>
    </row>
    <row r="26" spans="1:13" x14ac:dyDescent="0.25">
      <c r="A26" s="21">
        <v>400019100</v>
      </c>
      <c r="B26" s="507" t="s">
        <v>2863</v>
      </c>
      <c r="C26" s="470">
        <f>SUMIF('BE1CY Ledger'!A:A,'40001'!A26,'BE1CY Ledger'!D:D)</f>
        <v>-500</v>
      </c>
      <c r="D26" s="123">
        <f>SUMIF('BE1CY Ledger'!A:A,'40001'!A26,'BE1CY Ledger'!C:C)</f>
        <v>0</v>
      </c>
      <c r="E26" s="6">
        <f t="shared" ref="E26:E32" si="5">C26-D26</f>
        <v>-500</v>
      </c>
      <c r="F26" s="6"/>
      <c r="G26" s="487">
        <f t="shared" ref="G26:G32" si="6">C26+F26</f>
        <v>-500</v>
      </c>
      <c r="H26" s="485">
        <f t="shared" ref="H26:H32" si="7">+C26</f>
        <v>-500</v>
      </c>
      <c r="I26" s="483"/>
      <c r="J26" s="483"/>
      <c r="K26" s="483"/>
      <c r="L26" s="486">
        <f t="shared" ref="L26:L32" si="8">SUM(H26:K26)</f>
        <v>-500</v>
      </c>
      <c r="M26" s="474"/>
    </row>
    <row r="27" spans="1:13" hidden="1" x14ac:dyDescent="0.25">
      <c r="A27" s="21"/>
      <c r="B27" s="507" t="s">
        <v>7402</v>
      </c>
      <c r="C27" s="470">
        <f>SUMIF('BE1CY Ledger'!A:A,'40001'!A27,'BE1CY Ledger'!D:D)</f>
        <v>0</v>
      </c>
      <c r="D27" s="123">
        <f>SUMIF('BE1CY Ledger'!A:A,'40001'!A27,'BE1CY Ledger'!C:C)</f>
        <v>0</v>
      </c>
      <c r="E27" s="6">
        <f t="shared" si="5"/>
        <v>0</v>
      </c>
      <c r="F27" s="6"/>
      <c r="G27" s="487">
        <f t="shared" si="6"/>
        <v>0</v>
      </c>
      <c r="H27" s="485">
        <f t="shared" si="7"/>
        <v>0</v>
      </c>
      <c r="I27" s="483"/>
      <c r="J27" s="483"/>
      <c r="K27" s="483"/>
      <c r="L27" s="486">
        <f t="shared" si="8"/>
        <v>0</v>
      </c>
      <c r="M27" s="474" t="s">
        <v>7403</v>
      </c>
    </row>
    <row r="28" spans="1:13" s="567" customFormat="1" x14ac:dyDescent="0.25">
      <c r="A28" s="60">
        <v>400019352</v>
      </c>
      <c r="B28" s="517" t="s">
        <v>7404</v>
      </c>
      <c r="C28" s="508">
        <f>SUMIF('BE1CY Ledger'!A:A,'40001'!A28,'BE1CY Ledger'!D:D)</f>
        <v>-245800</v>
      </c>
      <c r="D28" s="123">
        <f>SUMIF('BE1CY Ledger'!A:A,'40001'!A28,'BE1CY Ledger'!C:C)</f>
        <v>-80244</v>
      </c>
      <c r="E28" s="483">
        <f t="shared" si="5"/>
        <v>-165556</v>
      </c>
      <c r="F28" s="483">
        <v>35800</v>
      </c>
      <c r="G28" s="487">
        <f t="shared" si="6"/>
        <v>-210000</v>
      </c>
      <c r="H28" s="1953">
        <f t="shared" si="7"/>
        <v>-245800</v>
      </c>
      <c r="I28" s="483"/>
      <c r="J28" s="483">
        <v>35800</v>
      </c>
      <c r="K28" s="483"/>
      <c r="L28" s="486">
        <f t="shared" si="8"/>
        <v>-210000</v>
      </c>
      <c r="M28" s="988"/>
    </row>
    <row r="29" spans="1:13" s="567" customFormat="1" x14ac:dyDescent="0.25">
      <c r="A29" s="60">
        <v>400019355</v>
      </c>
      <c r="B29" s="517" t="s">
        <v>7405</v>
      </c>
      <c r="C29" s="508">
        <f>SUMIF('BE1CY Ledger'!A:A,'40001'!A29,'BE1CY Ledger'!D:D)</f>
        <v>-1500</v>
      </c>
      <c r="D29" s="123">
        <f>SUMIF('BE1CY Ledger'!A:A,'40001'!A29,'BE1CY Ledger'!C:C)</f>
        <v>-116</v>
      </c>
      <c r="E29" s="483">
        <f t="shared" si="5"/>
        <v>-1384</v>
      </c>
      <c r="F29" s="483"/>
      <c r="G29" s="487">
        <f t="shared" si="6"/>
        <v>-1500</v>
      </c>
      <c r="H29" s="1953">
        <f t="shared" si="7"/>
        <v>-1500</v>
      </c>
      <c r="I29" s="483"/>
      <c r="J29" s="483"/>
      <c r="K29" s="483"/>
      <c r="L29" s="486">
        <f t="shared" si="8"/>
        <v>-1500</v>
      </c>
      <c r="M29" s="988"/>
    </row>
    <row r="30" spans="1:13" x14ac:dyDescent="0.25">
      <c r="A30" s="21">
        <v>400019356</v>
      </c>
      <c r="B30" s="507" t="s">
        <v>7406</v>
      </c>
      <c r="C30" s="470">
        <f>SUMIF('BE1CY Ledger'!A:A,'40001'!A30,'BE1CY Ledger'!D:D)</f>
        <v>-200</v>
      </c>
      <c r="D30" s="123">
        <f>SUMIF('BE1CY Ledger'!A:A,'40001'!A30,'BE1CY Ledger'!C:C)</f>
        <v>-40</v>
      </c>
      <c r="E30" s="6">
        <f t="shared" si="5"/>
        <v>-160</v>
      </c>
      <c r="F30" s="6"/>
      <c r="G30" s="487">
        <f t="shared" si="6"/>
        <v>-200</v>
      </c>
      <c r="H30" s="1953">
        <f t="shared" si="7"/>
        <v>-200</v>
      </c>
      <c r="I30" s="483"/>
      <c r="J30" s="483"/>
      <c r="K30" s="483"/>
      <c r="L30" s="486">
        <f t="shared" si="8"/>
        <v>-200</v>
      </c>
      <c r="M30" s="474"/>
    </row>
    <row r="31" spans="1:13" x14ac:dyDescent="0.25">
      <c r="A31" s="21">
        <v>400019369</v>
      </c>
      <c r="B31" s="507" t="s">
        <v>7407</v>
      </c>
      <c r="C31" s="470">
        <f>SUMIF('BE1CY Ledger'!A:A,'40001'!A31,'BE1CY Ledger'!D:D)</f>
        <v>-500</v>
      </c>
      <c r="D31" s="123">
        <f>SUMIF('BE1CY Ledger'!A:A,'40001'!A31,'BE1CY Ledger'!C:C)</f>
        <v>0</v>
      </c>
      <c r="E31" s="6">
        <f t="shared" si="5"/>
        <v>-500</v>
      </c>
      <c r="F31" s="6"/>
      <c r="G31" s="487">
        <f t="shared" si="6"/>
        <v>-500</v>
      </c>
      <c r="H31" s="1953">
        <f t="shared" si="7"/>
        <v>-500</v>
      </c>
      <c r="I31" s="483"/>
      <c r="J31" s="483"/>
      <c r="K31" s="483"/>
      <c r="L31" s="486">
        <f t="shared" si="8"/>
        <v>-500</v>
      </c>
      <c r="M31" s="474"/>
    </row>
    <row r="32" spans="1:13" x14ac:dyDescent="0.25">
      <c r="A32" s="60">
        <v>400019395</v>
      </c>
      <c r="B32" s="517" t="s">
        <v>7408</v>
      </c>
      <c r="C32" s="508">
        <f>SUMIF('BE1CY Ledger'!A:A,'40001'!A32,'BE1CY Ledger'!D:D)</f>
        <v>-12500</v>
      </c>
      <c r="D32" s="123">
        <f>SUMIF('BE1CY Ledger'!A:A,'40001'!A32,'BE1CY Ledger'!C:C)</f>
        <v>-6382.31</v>
      </c>
      <c r="E32" s="483">
        <f t="shared" si="5"/>
        <v>-6117.69</v>
      </c>
      <c r="F32" s="483"/>
      <c r="G32" s="487">
        <f t="shared" si="6"/>
        <v>-12500</v>
      </c>
      <c r="H32" s="1953">
        <f t="shared" si="7"/>
        <v>-12500</v>
      </c>
      <c r="I32" s="483"/>
      <c r="J32" s="483">
        <v>-10000</v>
      </c>
      <c r="K32" s="483"/>
      <c r="L32" s="486">
        <f t="shared" si="8"/>
        <v>-22500</v>
      </c>
      <c r="M32" s="988"/>
    </row>
    <row r="33" spans="1:13" s="40" customFormat="1" x14ac:dyDescent="0.25">
      <c r="A33" s="511"/>
      <c r="B33" s="512" t="s">
        <v>7</v>
      </c>
      <c r="C33" s="513">
        <f t="shared" ref="C33:L33" si="9">SUM(C26:C32)</f>
        <v>-261000</v>
      </c>
      <c r="D33" s="142">
        <f t="shared" si="9"/>
        <v>-86782.31</v>
      </c>
      <c r="E33" s="7">
        <f t="shared" si="9"/>
        <v>-174217.69</v>
      </c>
      <c r="F33" s="7">
        <f t="shared" si="9"/>
        <v>35800</v>
      </c>
      <c r="G33" s="515">
        <f t="shared" si="9"/>
        <v>-225200</v>
      </c>
      <c r="H33" s="1946">
        <f t="shared" si="9"/>
        <v>-261000</v>
      </c>
      <c r="I33" s="551">
        <f t="shared" si="9"/>
        <v>0</v>
      </c>
      <c r="J33" s="551">
        <f t="shared" si="9"/>
        <v>25800</v>
      </c>
      <c r="K33" s="551">
        <f t="shared" si="9"/>
        <v>0</v>
      </c>
      <c r="L33" s="1942">
        <f t="shared" si="9"/>
        <v>-235200</v>
      </c>
      <c r="M33" s="516"/>
    </row>
    <row r="34" spans="1:13" hidden="1" x14ac:dyDescent="0.25">
      <c r="A34" s="21"/>
      <c r="B34" s="482"/>
      <c r="C34" s="470"/>
      <c r="D34" s="123"/>
      <c r="E34" s="6"/>
      <c r="F34" s="6"/>
      <c r="G34" s="487"/>
      <c r="H34" s="1953"/>
      <c r="I34" s="483"/>
      <c r="J34" s="483"/>
      <c r="K34" s="483"/>
      <c r="L34" s="486"/>
      <c r="M34" s="474"/>
    </row>
    <row r="35" spans="1:13" s="40" customFormat="1" hidden="1" x14ac:dyDescent="0.25">
      <c r="A35" s="511"/>
      <c r="B35" s="512" t="s">
        <v>3040</v>
      </c>
      <c r="C35" s="513"/>
      <c r="D35" s="142"/>
      <c r="E35" s="7"/>
      <c r="F35" s="7"/>
      <c r="G35" s="515"/>
      <c r="H35" s="1946"/>
      <c r="I35" s="551"/>
      <c r="J35" s="551"/>
      <c r="K35" s="551"/>
      <c r="L35" s="1942"/>
      <c r="M35" s="516"/>
    </row>
    <row r="36" spans="1:13" hidden="1" x14ac:dyDescent="0.25">
      <c r="A36" s="21">
        <v>400010101</v>
      </c>
      <c r="B36" s="507" t="s">
        <v>7232</v>
      </c>
      <c r="C36" s="508">
        <f>SUMIF('BE1CY Ledger'!A:A,'40001'!A36,'BE1CY Ledger'!D:D)</f>
        <v>0</v>
      </c>
      <c r="D36" s="123">
        <f>SUMIF('BE1CY Ledger'!A:A,'40001'!A36,'BE1CY Ledger'!C:C)</f>
        <v>0</v>
      </c>
      <c r="E36" s="483">
        <f t="shared" ref="E36:E43" si="10">C36-D36</f>
        <v>0</v>
      </c>
      <c r="F36" s="483"/>
      <c r="G36" s="487">
        <f t="shared" ref="G36:G43" si="11">C36+F36</f>
        <v>0</v>
      </c>
      <c r="H36" s="1953"/>
      <c r="I36" s="483"/>
      <c r="J36" s="483"/>
      <c r="K36" s="483"/>
      <c r="L36" s="486"/>
      <c r="M36" s="474"/>
    </row>
    <row r="37" spans="1:13" hidden="1" x14ac:dyDescent="0.25">
      <c r="A37" s="21">
        <v>400010102</v>
      </c>
      <c r="B37" s="507" t="s">
        <v>3042</v>
      </c>
      <c r="C37" s="508">
        <f>SUMIF('BE1CY Ledger'!A:A,'40001'!A37,'BE1CY Ledger'!D:D)</f>
        <v>0</v>
      </c>
      <c r="D37" s="123">
        <f>SUMIF('BE1CY Ledger'!A:A,'40001'!A37,'BE1CY Ledger'!C:C)</f>
        <v>0</v>
      </c>
      <c r="E37" s="483">
        <f t="shared" si="10"/>
        <v>0</v>
      </c>
      <c r="F37" s="483"/>
      <c r="G37" s="487">
        <f t="shared" si="11"/>
        <v>0</v>
      </c>
      <c r="H37" s="1953"/>
      <c r="I37" s="483"/>
      <c r="J37" s="483"/>
      <c r="K37" s="483"/>
      <c r="L37" s="486"/>
      <c r="M37" s="474"/>
    </row>
    <row r="38" spans="1:13" hidden="1" x14ac:dyDescent="0.25">
      <c r="A38" s="21">
        <v>400010120</v>
      </c>
      <c r="B38" s="507" t="s">
        <v>7233</v>
      </c>
      <c r="C38" s="508">
        <f>SUMIF('BE1CY Ledger'!A:A,'40001'!A38,'BE1CY Ledger'!D:D)</f>
        <v>0</v>
      </c>
      <c r="D38" s="123">
        <f>SUMIF('BE1CY Ledger'!A:A,'40001'!A38,'BE1CY Ledger'!C:C)</f>
        <v>0</v>
      </c>
      <c r="E38" s="483">
        <f t="shared" si="10"/>
        <v>0</v>
      </c>
      <c r="F38" s="483"/>
      <c r="G38" s="487">
        <f t="shared" si="11"/>
        <v>0</v>
      </c>
      <c r="H38" s="1953"/>
      <c r="I38" s="483"/>
      <c r="J38" s="483"/>
      <c r="K38" s="483"/>
      <c r="L38" s="486"/>
      <c r="M38" s="474"/>
    </row>
    <row r="39" spans="1:13" hidden="1" x14ac:dyDescent="0.25">
      <c r="A39" s="21">
        <v>400012510</v>
      </c>
      <c r="B39" s="507" t="s">
        <v>3080</v>
      </c>
      <c r="C39" s="508">
        <f>SUMIF('BE1CY Ledger'!A:A,'40001'!A39,'BE1CY Ledger'!D:D)</f>
        <v>0</v>
      </c>
      <c r="D39" s="123">
        <f>SUMIF('BE1CY Ledger'!A:A,'40001'!A39,'BE1CY Ledger'!C:C)</f>
        <v>0</v>
      </c>
      <c r="E39" s="483">
        <f t="shared" si="10"/>
        <v>0</v>
      </c>
      <c r="F39" s="483"/>
      <c r="G39" s="487">
        <f t="shared" si="11"/>
        <v>0</v>
      </c>
      <c r="H39" s="1953"/>
      <c r="I39" s="483"/>
      <c r="J39" s="483"/>
      <c r="K39" s="483"/>
      <c r="L39" s="486"/>
      <c r="M39" s="474"/>
    </row>
    <row r="40" spans="1:13" hidden="1" x14ac:dyDescent="0.25">
      <c r="A40" s="21">
        <v>400014600</v>
      </c>
      <c r="B40" s="507" t="s">
        <v>7249</v>
      </c>
      <c r="C40" s="508">
        <f>SUMIF('BE1CY Ledger'!A:A,'40001'!A40,'BE1CY Ledger'!D:D)</f>
        <v>0</v>
      </c>
      <c r="D40" s="123">
        <f>SUMIF('BE1CY Ledger'!A:A,'40001'!A40,'BE1CY Ledger'!C:C)</f>
        <v>0</v>
      </c>
      <c r="E40" s="483">
        <f t="shared" si="10"/>
        <v>0</v>
      </c>
      <c r="F40" s="483"/>
      <c r="G40" s="487">
        <f t="shared" si="11"/>
        <v>0</v>
      </c>
      <c r="H40" s="1953"/>
      <c r="I40" s="483"/>
      <c r="J40" s="483"/>
      <c r="K40" s="483"/>
      <c r="L40" s="486"/>
      <c r="M40" s="474"/>
    </row>
    <row r="41" spans="1:13" hidden="1" x14ac:dyDescent="0.25">
      <c r="A41" s="21">
        <v>400014610</v>
      </c>
      <c r="B41" s="507" t="s">
        <v>7393</v>
      </c>
      <c r="C41" s="508">
        <f>SUMIF('BE1CY Ledger'!A:A,'40001'!A41,'BE1CY Ledger'!D:D)</f>
        <v>0</v>
      </c>
      <c r="D41" s="123">
        <f>SUMIF('BE1CY Ledger'!A:A,'40001'!A41,'BE1CY Ledger'!C:C)</f>
        <v>0</v>
      </c>
      <c r="E41" s="483">
        <f t="shared" si="10"/>
        <v>0</v>
      </c>
      <c r="F41" s="483"/>
      <c r="G41" s="487">
        <f t="shared" si="11"/>
        <v>0</v>
      </c>
      <c r="H41" s="1953"/>
      <c r="I41" s="483"/>
      <c r="J41" s="483"/>
      <c r="K41" s="483"/>
      <c r="L41" s="486"/>
      <c r="M41" s="474"/>
    </row>
    <row r="42" spans="1:13" hidden="1" x14ac:dyDescent="0.25">
      <c r="A42" s="21">
        <v>400014611</v>
      </c>
      <c r="B42" s="507" t="s">
        <v>7394</v>
      </c>
      <c r="C42" s="508">
        <f>SUMIF('BE1CY Ledger'!A:A,'40001'!A42,'BE1CY Ledger'!D:D)</f>
        <v>0</v>
      </c>
      <c r="D42" s="123">
        <f>SUMIF('BE1CY Ledger'!A:A,'40001'!A42,'BE1CY Ledger'!C:C)</f>
        <v>0</v>
      </c>
      <c r="E42" s="483">
        <f t="shared" si="10"/>
        <v>0</v>
      </c>
      <c r="F42" s="483"/>
      <c r="G42" s="487">
        <f t="shared" si="11"/>
        <v>0</v>
      </c>
      <c r="H42" s="1953"/>
      <c r="I42" s="483"/>
      <c r="J42" s="483"/>
      <c r="K42" s="483"/>
      <c r="L42" s="486"/>
      <c r="M42" s="474"/>
    </row>
    <row r="43" spans="1:13" hidden="1" x14ac:dyDescent="0.25">
      <c r="A43" s="21">
        <v>400014619</v>
      </c>
      <c r="B43" s="507" t="s">
        <v>7409</v>
      </c>
      <c r="C43" s="508">
        <f>SUMIF('BE1CY Ledger'!A:A,'40001'!A43,'BE1CY Ledger'!D:D)</f>
        <v>0</v>
      </c>
      <c r="D43" s="123">
        <f>SUMIF('BE1CY Ledger'!A:A,'40001'!A43,'BE1CY Ledger'!C:C)</f>
        <v>0</v>
      </c>
      <c r="E43" s="483">
        <f t="shared" si="10"/>
        <v>0</v>
      </c>
      <c r="F43" s="483"/>
      <c r="G43" s="487">
        <f t="shared" si="11"/>
        <v>0</v>
      </c>
      <c r="H43" s="1953"/>
      <c r="I43" s="483"/>
      <c r="J43" s="483"/>
      <c r="K43" s="483"/>
      <c r="L43" s="486"/>
      <c r="M43" s="474"/>
    </row>
    <row r="44" spans="1:13" s="40" customFormat="1" hidden="1" x14ac:dyDescent="0.25">
      <c r="A44" s="511"/>
      <c r="B44" s="512" t="s">
        <v>7</v>
      </c>
      <c r="C44" s="513">
        <f t="shared" ref="C44:F44" si="12">SUM(C36:C43)</f>
        <v>0</v>
      </c>
      <c r="D44" s="142">
        <f t="shared" si="12"/>
        <v>0</v>
      </c>
      <c r="E44" s="7">
        <f t="shared" si="12"/>
        <v>0</v>
      </c>
      <c r="F44" s="7">
        <f t="shared" si="12"/>
        <v>0</v>
      </c>
      <c r="G44" s="515">
        <f>SUM(G36:G43)</f>
        <v>0</v>
      </c>
      <c r="H44" s="1946"/>
      <c r="I44" s="551"/>
      <c r="J44" s="551"/>
      <c r="K44" s="551"/>
      <c r="L44" s="1942"/>
      <c r="M44" s="516"/>
    </row>
    <row r="45" spans="1:13" x14ac:dyDescent="0.25">
      <c r="A45" s="21"/>
      <c r="B45" s="482"/>
      <c r="C45" s="470"/>
      <c r="D45" s="123"/>
      <c r="E45" s="6"/>
      <c r="F45" s="6"/>
      <c r="G45" s="487"/>
      <c r="H45" s="1953"/>
      <c r="I45" s="483"/>
      <c r="J45" s="483"/>
      <c r="K45" s="483"/>
      <c r="L45" s="486"/>
      <c r="M45" s="474"/>
    </row>
    <row r="46" spans="1:13" s="40" customFormat="1" ht="15.75" thickBot="1" x14ac:dyDescent="0.3">
      <c r="A46" s="22"/>
      <c r="B46" s="519" t="s">
        <v>8</v>
      </c>
      <c r="C46" s="490">
        <f t="shared" ref="C46:L46" si="13">+C44+C33+C23</f>
        <v>-4000</v>
      </c>
      <c r="D46" s="124">
        <f t="shared" si="13"/>
        <v>69841.950000000012</v>
      </c>
      <c r="E46" s="8">
        <f t="shared" si="13"/>
        <v>-73841.95</v>
      </c>
      <c r="F46" s="8">
        <f t="shared" si="13"/>
        <v>85500</v>
      </c>
      <c r="G46" s="520">
        <f t="shared" si="13"/>
        <v>81500</v>
      </c>
      <c r="H46" s="1945">
        <f t="shared" si="13"/>
        <v>-4000</v>
      </c>
      <c r="I46" s="491">
        <f t="shared" si="13"/>
        <v>0</v>
      </c>
      <c r="J46" s="491">
        <f t="shared" si="13"/>
        <v>57900</v>
      </c>
      <c r="K46" s="491">
        <f t="shared" si="13"/>
        <v>0</v>
      </c>
      <c r="L46" s="1944">
        <f t="shared" si="13"/>
        <v>53900</v>
      </c>
      <c r="M46" s="521"/>
    </row>
    <row r="47" spans="1:13" s="28" customFormat="1" ht="12" x14ac:dyDescent="0.2">
      <c r="A47" s="26"/>
      <c r="B47" s="27" t="s">
        <v>6262</v>
      </c>
      <c r="C47" s="25">
        <f>-4000-C46</f>
        <v>0</v>
      </c>
      <c r="D47" s="25">
        <f>SUMIF('BE1CY Ledger'!H:H,"40001",'BE1CY Ledger'!C:C)-D46</f>
        <v>0</v>
      </c>
      <c r="E47" s="25"/>
      <c r="F47" s="25"/>
      <c r="G47" s="25"/>
      <c r="H47" s="25"/>
      <c r="I47" s="25"/>
      <c r="J47" s="25"/>
      <c r="K47" s="25"/>
      <c r="L47" s="25"/>
    </row>
    <row r="48" spans="1:13" s="28" customFormat="1" ht="12" x14ac:dyDescent="0.2">
      <c r="A48" s="26"/>
      <c r="C48" s="25"/>
      <c r="D48" s="25"/>
      <c r="E48" s="25"/>
      <c r="F48" s="25"/>
      <c r="G48" s="25"/>
      <c r="H48" s="25"/>
      <c r="I48" s="25"/>
      <c r="J48" s="25"/>
      <c r="K48" s="25"/>
      <c r="L48" s="25"/>
    </row>
    <row r="49" spans="1:12" s="28" customFormat="1" ht="12" x14ac:dyDescent="0.2">
      <c r="A49" s="524"/>
      <c r="B49" s="523"/>
      <c r="C49" s="43"/>
      <c r="D49" s="43"/>
      <c r="E49" s="43"/>
      <c r="F49" s="43"/>
      <c r="G49" s="43"/>
      <c r="H49" s="43"/>
      <c r="I49" s="43"/>
      <c r="J49" s="43"/>
      <c r="K49" s="43"/>
      <c r="L49" s="43"/>
    </row>
    <row r="50" spans="1:12" s="28" customFormat="1" ht="12" x14ac:dyDescent="0.2">
      <c r="A50" s="524"/>
      <c r="B50" s="523"/>
      <c r="C50" s="43"/>
      <c r="D50" s="43"/>
      <c r="E50" s="43"/>
      <c r="F50" s="43"/>
      <c r="G50" s="43"/>
      <c r="H50" s="43"/>
      <c r="I50" s="43"/>
      <c r="J50" s="43"/>
      <c r="K50" s="43"/>
      <c r="L50" s="43"/>
    </row>
    <row r="51" spans="1:12" s="28" customFormat="1" ht="12" x14ac:dyDescent="0.2">
      <c r="A51" s="524"/>
      <c r="B51" s="523"/>
      <c r="C51" s="43"/>
      <c r="D51" s="43"/>
      <c r="E51" s="43"/>
      <c r="F51" s="43"/>
      <c r="G51" s="43"/>
      <c r="H51" s="43"/>
      <c r="I51" s="43"/>
      <c r="J51" s="43"/>
      <c r="K51" s="43"/>
      <c r="L51" s="43"/>
    </row>
    <row r="52" spans="1:12" s="28" customFormat="1" ht="12" x14ac:dyDescent="0.2">
      <c r="A52" s="524"/>
      <c r="B52" s="523"/>
      <c r="C52" s="43"/>
      <c r="D52" s="43"/>
      <c r="E52" s="43"/>
      <c r="F52" s="43"/>
      <c r="G52" s="43"/>
      <c r="H52" s="43"/>
      <c r="I52" s="43"/>
      <c r="J52" s="43"/>
      <c r="K52" s="43"/>
      <c r="L52" s="43"/>
    </row>
    <row r="53" spans="1:12" s="28" customFormat="1" ht="12" x14ac:dyDescent="0.2">
      <c r="A53" s="522"/>
      <c r="B53" s="523"/>
      <c r="C53" s="43"/>
      <c r="D53" s="43"/>
      <c r="E53" s="43"/>
      <c r="F53" s="43"/>
      <c r="G53" s="43"/>
      <c r="H53" s="43"/>
      <c r="I53" s="43"/>
      <c r="J53" s="43"/>
      <c r="K53" s="43"/>
      <c r="L53" s="43"/>
    </row>
    <row r="54" spans="1:12" x14ac:dyDescent="0.25">
      <c r="A54" s="42"/>
      <c r="B54" s="74"/>
      <c r="C54" s="45"/>
      <c r="D54" s="45"/>
      <c r="E54" s="45"/>
      <c r="F54" s="45"/>
      <c r="G54" s="45"/>
      <c r="H54" s="45"/>
      <c r="I54" s="45"/>
      <c r="J54" s="45"/>
      <c r="K54" s="45"/>
      <c r="L54" s="45"/>
    </row>
    <row r="55" spans="1:12" x14ac:dyDescent="0.25">
      <c r="A55" s="42"/>
      <c r="B55" s="74"/>
      <c r="C55" s="45"/>
      <c r="D55" s="45"/>
      <c r="E55" s="45"/>
      <c r="F55" s="45"/>
      <c r="G55" s="45"/>
      <c r="H55" s="45"/>
      <c r="I55" s="45"/>
      <c r="J55" s="45"/>
      <c r="K55" s="45"/>
      <c r="L55" s="45"/>
    </row>
    <row r="56" spans="1:12" x14ac:dyDescent="0.25">
      <c r="A56" s="42"/>
      <c r="B56" s="74"/>
      <c r="C56" s="45"/>
      <c r="D56" s="45"/>
      <c r="E56" s="45"/>
      <c r="F56" s="45"/>
      <c r="G56" s="45"/>
      <c r="H56" s="45"/>
      <c r="I56" s="45"/>
      <c r="J56" s="45"/>
      <c r="K56" s="45"/>
      <c r="L56" s="45"/>
    </row>
  </sheetData>
  <mergeCells count="4">
    <mergeCell ref="A1:B1"/>
    <mergeCell ref="A2:M2"/>
    <mergeCell ref="A3:M3"/>
    <mergeCell ref="M14:M15"/>
  </mergeCells>
  <hyperlinks>
    <hyperlink ref="A1:B1" location="'Summary Oct 19'!A1" display="Please click here to return to summary"/>
  </hyperlinks>
  <printOptions horizontalCentered="1"/>
  <pageMargins left="0.39370078740157483" right="0.39370078740157483" top="0.39370078740157483" bottom="0.39370078740157483" header="0.31496062992125984" footer="0"/>
  <pageSetup paperSize="9" scale="51" orientation="landscape" r:id="rId1"/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31"/>
  <sheetViews>
    <sheetView zoomScale="85" zoomScaleNormal="85" workbookViewId="0">
      <pane xSplit="2" ySplit="7" topLeftCell="C8" activePane="bottomRight" state="frozen"/>
      <selection activeCell="B14" sqref="B14"/>
      <selection pane="topRight" activeCell="B14" sqref="B14"/>
      <selection pane="bottomLeft" activeCell="B14" sqref="B14"/>
      <selection pane="bottomRight" activeCell="M18" sqref="M18"/>
    </sheetView>
  </sheetViews>
  <sheetFormatPr defaultColWidth="9.140625" defaultRowHeight="15" x14ac:dyDescent="0.25"/>
  <cols>
    <col min="1" max="1" width="11.5703125" style="13" customWidth="1"/>
    <col min="2" max="2" width="47.7109375" style="41" customWidth="1"/>
    <col min="3" max="3" width="10.7109375" style="4" customWidth="1"/>
    <col min="4" max="5" width="10.7109375" style="4" hidden="1" customWidth="1"/>
    <col min="6" max="6" width="12.7109375" style="4" hidden="1" customWidth="1"/>
    <col min="7" max="7" width="11.7109375" style="4" hidden="1" customWidth="1"/>
    <col min="8" max="8" width="11.7109375" style="4" customWidth="1"/>
    <col min="9" max="11" width="11.7109375" style="4" hidden="1" customWidth="1"/>
    <col min="12" max="12" width="11.7109375" style="4" customWidth="1"/>
    <col min="13" max="13" width="85.7109375" style="41" customWidth="1"/>
    <col min="14" max="16384" width="9.140625" style="41"/>
  </cols>
  <sheetData>
    <row r="1" spans="1:13" x14ac:dyDescent="0.25">
      <c r="A1" s="2010" t="s">
        <v>7377</v>
      </c>
      <c r="B1" s="2010"/>
    </row>
    <row r="2" spans="1:13" x14ac:dyDescent="0.25">
      <c r="A2" s="1991" t="s">
        <v>7373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</row>
    <row r="3" spans="1:13" x14ac:dyDescent="0.25">
      <c r="A3" s="1991" t="s">
        <v>2972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</row>
    <row r="4" spans="1:13" ht="15.75" thickBot="1" x14ac:dyDescent="0.3"/>
    <row r="5" spans="1:13" s="2" customFormat="1" ht="45" x14ac:dyDescent="0.25">
      <c r="A5" s="443" t="s">
        <v>6256</v>
      </c>
      <c r="B5" s="444" t="s">
        <v>3020</v>
      </c>
      <c r="C5" s="5" t="s">
        <v>2883</v>
      </c>
      <c r="D5" s="88" t="s">
        <v>2887</v>
      </c>
      <c r="E5" s="5" t="str">
        <f>'Built Env1'!E5</f>
        <v>Remaining Budget</v>
      </c>
      <c r="F5" s="5" t="str">
        <f>'Built Env1'!F5</f>
        <v>Adjustments to Budget</v>
      </c>
      <c r="G5" s="445" t="s">
        <v>2843</v>
      </c>
      <c r="H5" s="89" t="s">
        <v>2886</v>
      </c>
      <c r="I5" s="973" t="s">
        <v>2888</v>
      </c>
      <c r="J5" s="379" t="s">
        <v>2889</v>
      </c>
      <c r="K5" s="379" t="s">
        <v>2890</v>
      </c>
      <c r="L5" s="383" t="s">
        <v>10784</v>
      </c>
      <c r="M5" s="448" t="s">
        <v>2764</v>
      </c>
    </row>
    <row r="6" spans="1:13" x14ac:dyDescent="0.25">
      <c r="A6" s="449"/>
      <c r="B6" s="450"/>
      <c r="C6" s="451"/>
      <c r="D6" s="452"/>
      <c r="E6" s="453"/>
      <c r="F6" s="453"/>
      <c r="G6" s="531"/>
      <c r="H6" s="1985"/>
      <c r="I6" s="979"/>
      <c r="J6" s="974"/>
      <c r="K6" s="974"/>
      <c r="L6" s="1982"/>
      <c r="M6" s="450"/>
    </row>
    <row r="7" spans="1:13" s="958" customFormat="1" ht="15.75" thickBot="1" x14ac:dyDescent="0.3">
      <c r="A7" s="459"/>
      <c r="B7" s="460"/>
      <c r="C7" s="461" t="s">
        <v>0</v>
      </c>
      <c r="D7" s="462" t="s">
        <v>0</v>
      </c>
      <c r="E7" s="463" t="s">
        <v>0</v>
      </c>
      <c r="F7" s="463" t="s">
        <v>0</v>
      </c>
      <c r="G7" s="532" t="s">
        <v>0</v>
      </c>
      <c r="H7" s="1986" t="s">
        <v>0</v>
      </c>
      <c r="I7" s="1984" t="s">
        <v>0</v>
      </c>
      <c r="J7" s="975" t="s">
        <v>0</v>
      </c>
      <c r="K7" s="975" t="s">
        <v>0</v>
      </c>
      <c r="L7" s="1983" t="s">
        <v>0</v>
      </c>
      <c r="M7" s="460"/>
    </row>
    <row r="8" spans="1:13" x14ac:dyDescent="0.25">
      <c r="A8" s="20"/>
      <c r="B8" s="500" t="s">
        <v>1</v>
      </c>
      <c r="C8" s="501"/>
      <c r="D8" s="502"/>
      <c r="E8" s="503"/>
      <c r="F8" s="503"/>
      <c r="G8" s="505"/>
      <c r="H8" s="1940"/>
      <c r="I8" s="977"/>
      <c r="J8" s="977"/>
      <c r="K8" s="977"/>
      <c r="L8" s="1941"/>
      <c r="M8" s="506"/>
    </row>
    <row r="9" spans="1:13" x14ac:dyDescent="0.25">
      <c r="A9" s="21">
        <v>401010100</v>
      </c>
      <c r="B9" s="507" t="s">
        <v>2</v>
      </c>
      <c r="C9" s="508">
        <f>SUMIF('BE1CY Ledger'!A:A,'40101'!A9,'BE1CY Ledger'!D:D)</f>
        <v>161900</v>
      </c>
      <c r="D9" s="123">
        <f>SUMIF('BE1CY Ledger'!A:A,'40101'!A9,'BE1CY Ledger'!C:C)</f>
        <v>81887.179999999993</v>
      </c>
      <c r="E9" s="483">
        <f>C9-D9</f>
        <v>80012.820000000007</v>
      </c>
      <c r="F9" s="483">
        <v>13200</v>
      </c>
      <c r="G9" s="487">
        <f>C9+F9</f>
        <v>175100</v>
      </c>
      <c r="H9" s="485">
        <f>+C9</f>
        <v>161900</v>
      </c>
      <c r="I9" s="483"/>
      <c r="J9" s="483"/>
      <c r="K9" s="483"/>
      <c r="L9" s="486">
        <f>SUM(H9:K9)</f>
        <v>161900</v>
      </c>
      <c r="M9" s="474"/>
    </row>
    <row r="10" spans="1:13" x14ac:dyDescent="0.25">
      <c r="A10" s="21">
        <v>401010200</v>
      </c>
      <c r="B10" s="507" t="s">
        <v>2847</v>
      </c>
      <c r="C10" s="508">
        <f>SUMIF('BE1CY Ledger'!A:A,'40101'!A10,'BE1CY Ledger'!D:D)</f>
        <v>0</v>
      </c>
      <c r="D10" s="123">
        <f>SUMIF('BE1CY Ledger'!A:A,'40101'!A10,'BE1CY Ledger'!C:C)</f>
        <v>0</v>
      </c>
      <c r="E10" s="483">
        <f t="shared" ref="E10:E17" si="0">C10-D10</f>
        <v>0</v>
      </c>
      <c r="F10" s="483">
        <v>15000</v>
      </c>
      <c r="G10" s="487">
        <f t="shared" ref="G10:G17" si="1">C10+F10</f>
        <v>15000</v>
      </c>
      <c r="H10" s="485">
        <f t="shared" ref="H10:H17" si="2">+C10</f>
        <v>0</v>
      </c>
      <c r="I10" s="483"/>
      <c r="J10" s="483"/>
      <c r="K10" s="483"/>
      <c r="L10" s="486">
        <f t="shared" ref="L10:L17" si="3">SUM(H10:K10)</f>
        <v>0</v>
      </c>
      <c r="M10" s="474"/>
    </row>
    <row r="11" spans="1:13" s="567" customFormat="1" x14ac:dyDescent="0.25">
      <c r="A11" s="60">
        <v>401010930</v>
      </c>
      <c r="B11" s="517" t="s">
        <v>6212</v>
      </c>
      <c r="C11" s="508">
        <f>SUMIF('BE1CY Ledger'!A:A,'40101'!A11,'BE1CY Ledger'!D:D)</f>
        <v>800</v>
      </c>
      <c r="D11" s="123">
        <f>SUMIF('BE1CY Ledger'!A:A,'40101'!A11,'BE1CY Ledger'!C:C)</f>
        <v>122.6</v>
      </c>
      <c r="E11" s="483">
        <f t="shared" si="0"/>
        <v>677.4</v>
      </c>
      <c r="F11" s="483">
        <v>-400</v>
      </c>
      <c r="G11" s="487">
        <f t="shared" si="1"/>
        <v>400</v>
      </c>
      <c r="H11" s="485">
        <f t="shared" si="2"/>
        <v>800</v>
      </c>
      <c r="I11" s="483"/>
      <c r="J11" s="483"/>
      <c r="K11" s="483"/>
      <c r="L11" s="486">
        <f t="shared" si="3"/>
        <v>800</v>
      </c>
      <c r="M11" s="988"/>
    </row>
    <row r="12" spans="1:13" x14ac:dyDescent="0.25">
      <c r="A12" s="21">
        <v>401012424</v>
      </c>
      <c r="B12" s="507" t="s">
        <v>7410</v>
      </c>
      <c r="C12" s="508">
        <f>SUMIF('BE1CY Ledger'!A:A,'40101'!A12,'BE1CY Ledger'!D:D)</f>
        <v>12500</v>
      </c>
      <c r="D12" s="123">
        <f>SUMIF('BE1CY Ledger'!A:A,'40101'!A12,'BE1CY Ledger'!C:C)</f>
        <v>12626</v>
      </c>
      <c r="E12" s="483">
        <f t="shared" si="0"/>
        <v>-126</v>
      </c>
      <c r="F12" s="6">
        <v>100</v>
      </c>
      <c r="G12" s="487">
        <f t="shared" si="1"/>
        <v>12600</v>
      </c>
      <c r="H12" s="485">
        <f t="shared" si="2"/>
        <v>12500</v>
      </c>
      <c r="I12" s="483"/>
      <c r="J12" s="483">
        <v>500</v>
      </c>
      <c r="K12" s="483"/>
      <c r="L12" s="486">
        <f t="shared" si="3"/>
        <v>13000</v>
      </c>
      <c r="M12" s="474"/>
    </row>
    <row r="13" spans="1:13" s="995" customFormat="1" x14ac:dyDescent="0.25">
      <c r="A13" s="60">
        <v>401015170</v>
      </c>
      <c r="B13" s="996" t="s">
        <v>7411</v>
      </c>
      <c r="C13" s="508">
        <f>SUMIF('BE1CY Ledger'!A:A,'40101'!A13,'BE1CY Ledger'!D:D)</f>
        <v>1500</v>
      </c>
      <c r="D13" s="123">
        <f>SUMIF('BE1CY Ledger'!A:A,'40101'!A13,'BE1CY Ledger'!C:C)</f>
        <v>0</v>
      </c>
      <c r="E13" s="483">
        <f t="shared" si="0"/>
        <v>1500</v>
      </c>
      <c r="F13" s="993"/>
      <c r="G13" s="487">
        <f t="shared" si="1"/>
        <v>1500</v>
      </c>
      <c r="H13" s="485">
        <f t="shared" si="2"/>
        <v>1500</v>
      </c>
      <c r="I13" s="483">
        <v>-1500</v>
      </c>
      <c r="J13" s="483"/>
      <c r="K13" s="483"/>
      <c r="L13" s="486">
        <f t="shared" si="3"/>
        <v>0</v>
      </c>
      <c r="M13" s="994"/>
    </row>
    <row r="14" spans="1:13" s="995" customFormat="1" x14ac:dyDescent="0.25">
      <c r="A14" s="60">
        <v>401015176</v>
      </c>
      <c r="B14" s="996" t="s">
        <v>7412</v>
      </c>
      <c r="C14" s="508">
        <f>SUMIF('BE1CY Ledger'!A:A,'40101'!A14,'BE1CY Ledger'!D:D)-36390</f>
        <v>90000</v>
      </c>
      <c r="D14" s="123">
        <f>SUMIF('BE1CY Ledger'!A:A,'40101'!A14,'BE1CY Ledger'!C:C)</f>
        <v>0</v>
      </c>
      <c r="E14" s="483">
        <f t="shared" si="0"/>
        <v>90000</v>
      </c>
      <c r="F14" s="993"/>
      <c r="G14" s="487">
        <f t="shared" si="1"/>
        <v>90000</v>
      </c>
      <c r="H14" s="485">
        <f t="shared" si="2"/>
        <v>90000</v>
      </c>
      <c r="I14" s="483">
        <f>-15000</f>
        <v>-15000</v>
      </c>
      <c r="J14" s="483">
        <v>15000</v>
      </c>
      <c r="K14" s="483"/>
      <c r="L14" s="486">
        <f>SUM(H14:K14)</f>
        <v>90000</v>
      </c>
      <c r="M14" s="997"/>
    </row>
    <row r="15" spans="1:13" s="995" customFormat="1" x14ac:dyDescent="0.25">
      <c r="A15" s="998">
        <v>401015185</v>
      </c>
      <c r="B15" s="996" t="s">
        <v>7413</v>
      </c>
      <c r="C15" s="508">
        <f>SUMIF('BE1CY Ledger'!A:A,'40101'!A15,'BE1CY Ledger'!D:D)</f>
        <v>11000</v>
      </c>
      <c r="D15" s="485">
        <f>SUMIF('BE1CY Ledger'!A:A,'40101'!A15,'BE1CY Ledger'!C:C)</f>
        <v>2310</v>
      </c>
      <c r="E15" s="483">
        <f t="shared" si="0"/>
        <v>8690</v>
      </c>
      <c r="F15" s="993"/>
      <c r="G15" s="487">
        <f t="shared" si="1"/>
        <v>11000</v>
      </c>
      <c r="H15" s="485">
        <f t="shared" si="2"/>
        <v>11000</v>
      </c>
      <c r="I15" s="483"/>
      <c r="J15" s="483"/>
      <c r="K15" s="483"/>
      <c r="L15" s="486">
        <f t="shared" si="3"/>
        <v>11000</v>
      </c>
      <c r="M15" s="999"/>
    </row>
    <row r="16" spans="1:13" s="567" customFormat="1" x14ac:dyDescent="0.25">
      <c r="A16" s="60">
        <v>401015511</v>
      </c>
      <c r="B16" s="517" t="s">
        <v>7414</v>
      </c>
      <c r="C16" s="508">
        <f>SUMIF('BE1CY Ledger'!A:A,'40101'!A16,'BE1CY Ledger'!D:D)</f>
        <v>14400</v>
      </c>
      <c r="D16" s="485">
        <f>SUMIF('BE1CY Ledger'!A:A,'40101'!A16,'BE1CY Ledger'!C:C)</f>
        <v>14400</v>
      </c>
      <c r="E16" s="483">
        <f t="shared" si="0"/>
        <v>0</v>
      </c>
      <c r="F16" s="483"/>
      <c r="G16" s="487">
        <f t="shared" si="1"/>
        <v>14400</v>
      </c>
      <c r="H16" s="485">
        <f t="shared" si="2"/>
        <v>14400</v>
      </c>
      <c r="I16" s="483"/>
      <c r="J16" s="483"/>
      <c r="K16" s="483"/>
      <c r="L16" s="486">
        <f t="shared" si="3"/>
        <v>14400</v>
      </c>
      <c r="M16" s="988"/>
    </row>
    <row r="17" spans="1:13" s="995" customFormat="1" x14ac:dyDescent="0.25">
      <c r="A17" s="998">
        <v>401015536</v>
      </c>
      <c r="B17" s="996" t="s">
        <v>7415</v>
      </c>
      <c r="C17" s="508">
        <f>SUMIF('BE1CY Ledger'!A:A,'40101'!A17,'BE1CY Ledger'!D:D)</f>
        <v>20000</v>
      </c>
      <c r="D17" s="123">
        <f>SUMIF('BE1CY Ledger'!A:A,'40101'!A17,'BE1CY Ledger'!C:C)</f>
        <v>0</v>
      </c>
      <c r="E17" s="483">
        <f t="shared" si="0"/>
        <v>20000</v>
      </c>
      <c r="F17" s="993"/>
      <c r="G17" s="487">
        <f t="shared" si="1"/>
        <v>20000</v>
      </c>
      <c r="H17" s="485">
        <f t="shared" si="2"/>
        <v>20000</v>
      </c>
      <c r="I17" s="483">
        <v>-20000</v>
      </c>
      <c r="J17" s="483"/>
      <c r="K17" s="483"/>
      <c r="L17" s="486">
        <f t="shared" si="3"/>
        <v>0</v>
      </c>
      <c r="M17" s="994"/>
    </row>
    <row r="18" spans="1:13" s="40" customFormat="1" x14ac:dyDescent="0.25">
      <c r="A18" s="511"/>
      <c r="B18" s="512" t="s">
        <v>7</v>
      </c>
      <c r="C18" s="513">
        <f t="shared" ref="C18:L18" si="4">SUM(C9:C17)</f>
        <v>312100</v>
      </c>
      <c r="D18" s="142">
        <f t="shared" si="4"/>
        <v>111345.78</v>
      </c>
      <c r="E18" s="7">
        <f t="shared" si="4"/>
        <v>200754.22</v>
      </c>
      <c r="F18" s="7">
        <f t="shared" si="4"/>
        <v>27900</v>
      </c>
      <c r="G18" s="515">
        <f t="shared" si="4"/>
        <v>340000</v>
      </c>
      <c r="H18" s="534">
        <f t="shared" si="4"/>
        <v>312100</v>
      </c>
      <c r="I18" s="551">
        <f t="shared" si="4"/>
        <v>-36500</v>
      </c>
      <c r="J18" s="551">
        <f t="shared" si="4"/>
        <v>15500</v>
      </c>
      <c r="K18" s="551">
        <f t="shared" si="4"/>
        <v>0</v>
      </c>
      <c r="L18" s="1942">
        <f t="shared" si="4"/>
        <v>291100</v>
      </c>
      <c r="M18" s="516"/>
    </row>
    <row r="19" spans="1:13" s="40" customFormat="1" x14ac:dyDescent="0.25">
      <c r="A19" s="511"/>
      <c r="B19" s="512"/>
      <c r="C19" s="513"/>
      <c r="D19" s="142"/>
      <c r="E19" s="7"/>
      <c r="F19" s="7"/>
      <c r="G19" s="515"/>
      <c r="H19" s="534"/>
      <c r="I19" s="551"/>
      <c r="J19" s="551"/>
      <c r="K19" s="551"/>
      <c r="L19" s="1942"/>
      <c r="M19" s="516"/>
    </row>
    <row r="20" spans="1:13" s="40" customFormat="1" ht="15.75" thickBot="1" x14ac:dyDescent="0.3">
      <c r="A20" s="22"/>
      <c r="B20" s="519" t="s">
        <v>8</v>
      </c>
      <c r="C20" s="490">
        <f>+C18</f>
        <v>312100</v>
      </c>
      <c r="D20" s="124">
        <f t="shared" ref="D20:L20" si="5">+D18</f>
        <v>111345.78</v>
      </c>
      <c r="E20" s="8">
        <f t="shared" si="5"/>
        <v>200754.22</v>
      </c>
      <c r="F20" s="8">
        <f t="shared" si="5"/>
        <v>27900</v>
      </c>
      <c r="G20" s="520">
        <f t="shared" si="5"/>
        <v>340000</v>
      </c>
      <c r="H20" s="1945">
        <f t="shared" si="5"/>
        <v>312100</v>
      </c>
      <c r="I20" s="491">
        <f t="shared" si="5"/>
        <v>-36500</v>
      </c>
      <c r="J20" s="491">
        <f t="shared" si="5"/>
        <v>15500</v>
      </c>
      <c r="K20" s="491">
        <f t="shared" si="5"/>
        <v>0</v>
      </c>
      <c r="L20" s="1944">
        <f t="shared" si="5"/>
        <v>291100</v>
      </c>
      <c r="M20" s="521"/>
    </row>
    <row r="21" spans="1:13" s="28" customFormat="1" ht="12" x14ac:dyDescent="0.2">
      <c r="A21" s="26"/>
      <c r="B21" s="27" t="s">
        <v>6262</v>
      </c>
      <c r="C21" s="25">
        <f>348490-C20-36390</f>
        <v>0</v>
      </c>
      <c r="D21" s="25">
        <f>SUMIF('BE1CY Ledger'!H:H,"40101",'BE1CY Ledger'!C:C)-D20</f>
        <v>0</v>
      </c>
      <c r="E21" s="25"/>
      <c r="F21" s="25"/>
      <c r="G21" s="25"/>
      <c r="H21" s="25"/>
      <c r="I21" s="25"/>
      <c r="J21" s="25"/>
      <c r="K21" s="25"/>
      <c r="L21" s="25"/>
    </row>
    <row r="22" spans="1:13" s="28" customFormat="1" ht="12" x14ac:dyDescent="0.2">
      <c r="A22" s="26"/>
      <c r="C22" s="25"/>
      <c r="D22" s="25"/>
      <c r="E22" s="25"/>
      <c r="F22" s="25"/>
      <c r="G22" s="25"/>
      <c r="H22" s="25"/>
      <c r="I22" s="25"/>
      <c r="J22" s="25"/>
      <c r="K22" s="25"/>
      <c r="L22" s="25"/>
    </row>
    <row r="23" spans="1:13" s="28" customFormat="1" ht="12" x14ac:dyDescent="0.2">
      <c r="A23" s="524"/>
      <c r="B23" s="523"/>
      <c r="C23" s="43"/>
      <c r="D23" s="43"/>
      <c r="E23" s="43"/>
      <c r="F23" s="43"/>
      <c r="G23" s="43"/>
      <c r="H23" s="43"/>
      <c r="I23" s="43"/>
      <c r="J23" s="43"/>
      <c r="K23" s="43"/>
      <c r="L23" s="43"/>
    </row>
    <row r="24" spans="1:13" s="28" customFormat="1" ht="12" x14ac:dyDescent="0.2">
      <c r="A24" s="524"/>
      <c r="B24" s="523"/>
      <c r="C24" s="43"/>
      <c r="D24" s="43"/>
      <c r="E24" s="43"/>
      <c r="F24" s="43"/>
      <c r="G24" s="43"/>
      <c r="H24" s="43"/>
      <c r="I24" s="43"/>
      <c r="J24" s="43"/>
      <c r="K24" s="43"/>
      <c r="L24" s="43"/>
    </row>
    <row r="25" spans="1:13" s="28" customFormat="1" ht="12" x14ac:dyDescent="0.2">
      <c r="A25" s="524"/>
      <c r="B25" s="523"/>
      <c r="C25" s="43"/>
      <c r="D25" s="43"/>
      <c r="E25" s="43"/>
      <c r="F25" s="43"/>
      <c r="G25" s="43"/>
      <c r="H25" s="43"/>
      <c r="I25" s="43"/>
      <c r="J25" s="43"/>
      <c r="K25" s="43"/>
      <c r="L25" s="43"/>
    </row>
    <row r="26" spans="1:13" s="28" customFormat="1" ht="12" x14ac:dyDescent="0.2">
      <c r="A26" s="524"/>
      <c r="B26" s="523"/>
      <c r="C26" s="43"/>
      <c r="D26" s="43"/>
      <c r="E26" s="43"/>
      <c r="F26" s="43"/>
      <c r="G26" s="43"/>
      <c r="H26" s="43"/>
      <c r="I26" s="43"/>
      <c r="J26" s="43"/>
      <c r="K26" s="43"/>
      <c r="L26" s="43"/>
    </row>
    <row r="27" spans="1:13" s="28" customFormat="1" ht="12" x14ac:dyDescent="0.2">
      <c r="A27" s="524"/>
      <c r="B27" s="523"/>
      <c r="C27" s="43"/>
      <c r="D27" s="43"/>
      <c r="E27" s="43"/>
      <c r="F27" s="43"/>
      <c r="G27" s="43"/>
      <c r="H27" s="43"/>
      <c r="I27" s="43"/>
      <c r="J27" s="43"/>
      <c r="K27" s="43"/>
      <c r="L27" s="43"/>
    </row>
    <row r="28" spans="1:13" s="28" customFormat="1" ht="12" x14ac:dyDescent="0.2">
      <c r="A28" s="522"/>
      <c r="B28" s="523"/>
      <c r="C28" s="43"/>
      <c r="D28" s="43"/>
      <c r="E28" s="43"/>
      <c r="F28" s="43"/>
      <c r="G28" s="43"/>
      <c r="H28" s="43"/>
      <c r="I28" s="43"/>
      <c r="J28" s="43"/>
      <c r="K28" s="43"/>
      <c r="L28" s="43"/>
    </row>
    <row r="29" spans="1:13" x14ac:dyDescent="0.25">
      <c r="A29" s="42"/>
      <c r="B29" s="74"/>
      <c r="C29" s="45"/>
      <c r="D29" s="45"/>
      <c r="E29" s="45"/>
      <c r="F29" s="45"/>
      <c r="G29" s="45"/>
      <c r="H29" s="45"/>
      <c r="I29" s="45"/>
      <c r="J29" s="45"/>
      <c r="K29" s="45"/>
      <c r="L29" s="45"/>
    </row>
    <row r="30" spans="1:13" x14ac:dyDescent="0.25">
      <c r="A30" s="42"/>
      <c r="B30" s="74"/>
      <c r="C30" s="45"/>
      <c r="D30" s="45"/>
      <c r="E30" s="45"/>
      <c r="F30" s="45"/>
      <c r="G30" s="45"/>
      <c r="H30" s="45"/>
      <c r="I30" s="45"/>
      <c r="J30" s="45"/>
      <c r="K30" s="45"/>
      <c r="L30" s="45"/>
    </row>
    <row r="31" spans="1:13" x14ac:dyDescent="0.25">
      <c r="A31" s="42"/>
      <c r="B31" s="74"/>
      <c r="C31" s="45"/>
      <c r="D31" s="45"/>
      <c r="E31" s="45"/>
      <c r="F31" s="45"/>
      <c r="G31" s="45"/>
      <c r="H31" s="45"/>
      <c r="I31" s="45"/>
      <c r="J31" s="45"/>
      <c r="K31" s="45"/>
      <c r="L31" s="45"/>
    </row>
  </sheetData>
  <mergeCells count="3">
    <mergeCell ref="A1:B1"/>
    <mergeCell ref="A2:M2"/>
    <mergeCell ref="A3:M3"/>
  </mergeCells>
  <hyperlinks>
    <hyperlink ref="A1:B1" location="'Summary Oct 19'!A1" display="Please click here to return to summary"/>
  </hyperlinks>
  <printOptions horizontalCentered="1"/>
  <pageMargins left="0.39370078740157483" right="0.39370078740157483" top="0.39370078740157483" bottom="0.39370078740157483" header="0.31496062992125984" footer="0"/>
  <pageSetup paperSize="9" scale="60" orientation="landscape" r:id="rId1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30"/>
  <sheetViews>
    <sheetView zoomScale="85" zoomScaleNormal="85" workbookViewId="0">
      <pane xSplit="2" ySplit="7" topLeftCell="C8" activePane="bottomRight" state="frozen"/>
      <selection activeCell="B14" sqref="B14"/>
      <selection pane="topRight" activeCell="B14" sqref="B14"/>
      <selection pane="bottomLeft" activeCell="B14" sqref="B14"/>
      <selection pane="bottomRight" activeCell="M13" sqref="M13"/>
    </sheetView>
  </sheetViews>
  <sheetFormatPr defaultColWidth="9.140625" defaultRowHeight="15" x14ac:dyDescent="0.25"/>
  <cols>
    <col min="1" max="1" width="11.5703125" style="13" customWidth="1"/>
    <col min="2" max="2" width="40.7109375" style="41" bestFit="1" customWidth="1"/>
    <col min="3" max="3" width="10.7109375" style="4" customWidth="1"/>
    <col min="4" max="5" width="10.7109375" style="4" hidden="1" customWidth="1"/>
    <col min="6" max="6" width="12.7109375" style="4" hidden="1" customWidth="1"/>
    <col min="7" max="7" width="11.7109375" style="4" hidden="1" customWidth="1"/>
    <col min="8" max="8" width="11.7109375" style="4" customWidth="1"/>
    <col min="9" max="11" width="11.7109375" style="4" hidden="1" customWidth="1"/>
    <col min="12" max="12" width="11.7109375" style="4" customWidth="1"/>
    <col min="13" max="13" width="85.140625" style="41" bestFit="1" customWidth="1"/>
    <col min="14" max="16384" width="9.140625" style="41"/>
  </cols>
  <sheetData>
    <row r="1" spans="1:13" x14ac:dyDescent="0.25">
      <c r="A1" s="2010" t="s">
        <v>7377</v>
      </c>
      <c r="B1" s="2010"/>
    </row>
    <row r="2" spans="1:13" x14ac:dyDescent="0.25">
      <c r="A2" s="1991" t="s">
        <v>7373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</row>
    <row r="3" spans="1:13" x14ac:dyDescent="0.25">
      <c r="A3" s="1991" t="s">
        <v>2973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</row>
    <row r="4" spans="1:13" ht="15.75" thickBot="1" x14ac:dyDescent="0.3"/>
    <row r="5" spans="1:13" s="2" customFormat="1" ht="45" x14ac:dyDescent="0.25">
      <c r="A5" s="443" t="s">
        <v>6256</v>
      </c>
      <c r="B5" s="444" t="s">
        <v>3020</v>
      </c>
      <c r="C5" s="5" t="s">
        <v>2883</v>
      </c>
      <c r="D5" s="88" t="s">
        <v>2887</v>
      </c>
      <c r="E5" s="5" t="str">
        <f>'Built Env1'!E5</f>
        <v>Remaining Budget</v>
      </c>
      <c r="F5" s="5" t="str">
        <f>'Built Env1'!F5</f>
        <v>Adjustments to Budget</v>
      </c>
      <c r="G5" s="445" t="s">
        <v>2843</v>
      </c>
      <c r="H5" s="89" t="s">
        <v>2886</v>
      </c>
      <c r="I5" s="973" t="s">
        <v>2888</v>
      </c>
      <c r="J5" s="379" t="s">
        <v>2889</v>
      </c>
      <c r="K5" s="379" t="s">
        <v>2890</v>
      </c>
      <c r="L5" s="383" t="s">
        <v>10784</v>
      </c>
      <c r="M5" s="448" t="s">
        <v>2764</v>
      </c>
    </row>
    <row r="6" spans="1:13" x14ac:dyDescent="0.25">
      <c r="A6" s="449"/>
      <c r="B6" s="450"/>
      <c r="C6" s="451"/>
      <c r="D6" s="452"/>
      <c r="E6" s="453"/>
      <c r="F6" s="453"/>
      <c r="G6" s="531"/>
      <c r="H6" s="1985"/>
      <c r="I6" s="979"/>
      <c r="J6" s="974"/>
      <c r="K6" s="974"/>
      <c r="L6" s="1982"/>
      <c r="M6" s="450"/>
    </row>
    <row r="7" spans="1:13" s="958" customFormat="1" ht="15.75" thickBot="1" x14ac:dyDescent="0.3">
      <c r="A7" s="459"/>
      <c r="B7" s="460"/>
      <c r="C7" s="461" t="s">
        <v>0</v>
      </c>
      <c r="D7" s="462" t="s">
        <v>0</v>
      </c>
      <c r="E7" s="463" t="s">
        <v>0</v>
      </c>
      <c r="F7" s="463" t="s">
        <v>0</v>
      </c>
      <c r="G7" s="532" t="s">
        <v>0</v>
      </c>
      <c r="H7" s="1986" t="s">
        <v>0</v>
      </c>
      <c r="I7" s="1984" t="s">
        <v>0</v>
      </c>
      <c r="J7" s="975" t="s">
        <v>0</v>
      </c>
      <c r="K7" s="975" t="s">
        <v>0</v>
      </c>
      <c r="L7" s="1983" t="s">
        <v>0</v>
      </c>
      <c r="M7" s="460"/>
    </row>
    <row r="8" spans="1:13" x14ac:dyDescent="0.25">
      <c r="A8" s="20"/>
      <c r="B8" s="500" t="s">
        <v>1</v>
      </c>
      <c r="C8" s="501"/>
      <c r="D8" s="502"/>
      <c r="E8" s="503"/>
      <c r="F8" s="503"/>
      <c r="G8" s="505"/>
      <c r="H8" s="1940"/>
      <c r="I8" s="977"/>
      <c r="J8" s="977"/>
      <c r="K8" s="977"/>
      <c r="L8" s="1941"/>
      <c r="M8" s="506"/>
    </row>
    <row r="9" spans="1:13" x14ac:dyDescent="0.25">
      <c r="A9" s="21">
        <v>409010100</v>
      </c>
      <c r="B9" s="507" t="s">
        <v>2</v>
      </c>
      <c r="C9" s="508">
        <f>SUMIF('BE1CY Ledger'!A:A,'40901'!A9,'BE1CY Ledger'!D:D)</f>
        <v>94800</v>
      </c>
      <c r="D9" s="123">
        <f>SUMIF('BE1CY Ledger'!A:A,'40901'!A9,'BE1CY Ledger'!C:C)</f>
        <v>47744.54</v>
      </c>
      <c r="E9" s="483">
        <f>C9-D9</f>
        <v>47055.46</v>
      </c>
      <c r="F9" s="483">
        <v>7350</v>
      </c>
      <c r="G9" s="487">
        <f>C9+F9</f>
        <v>102150</v>
      </c>
      <c r="H9" s="485">
        <f>+C9</f>
        <v>94800</v>
      </c>
      <c r="I9" s="483"/>
      <c r="J9" s="483"/>
      <c r="K9" s="483"/>
      <c r="L9" s="486">
        <f>SUM(H9:K9)</f>
        <v>94800</v>
      </c>
      <c r="M9" s="474"/>
    </row>
    <row r="10" spans="1:13" x14ac:dyDescent="0.25">
      <c r="A10" s="21">
        <v>409010930</v>
      </c>
      <c r="B10" s="507" t="s">
        <v>6212</v>
      </c>
      <c r="C10" s="508">
        <f>SUMIF('BE1CY Ledger'!A:A,'40901'!A10,'BE1CY Ledger'!D:D)</f>
        <v>200</v>
      </c>
      <c r="D10" s="123">
        <f>SUMIF('BE1CY Ledger'!A:A,'40901'!A10,'BE1CY Ledger'!C:C)</f>
        <v>0</v>
      </c>
      <c r="E10" s="483">
        <f t="shared" ref="E10:E19" si="0">C10-D10</f>
        <v>200</v>
      </c>
      <c r="F10" s="6"/>
      <c r="G10" s="487">
        <f t="shared" ref="G10:G19" si="1">C10+F10</f>
        <v>200</v>
      </c>
      <c r="H10" s="485">
        <f t="shared" ref="H10:H19" si="2">+C10</f>
        <v>200</v>
      </c>
      <c r="I10" s="483"/>
      <c r="J10" s="483"/>
      <c r="K10" s="483"/>
      <c r="L10" s="486">
        <f t="shared" ref="L10:L19" si="3">SUM(H10:K10)</f>
        <v>200</v>
      </c>
      <c r="M10" s="474"/>
    </row>
    <row r="11" spans="1:13" x14ac:dyDescent="0.25">
      <c r="A11" s="21">
        <v>409010975</v>
      </c>
      <c r="B11" s="507" t="s">
        <v>3055</v>
      </c>
      <c r="C11" s="508">
        <f>SUMIF('BE1CY Ledger'!A:A,'40901'!A11,'BE1CY Ledger'!D:D)</f>
        <v>3000</v>
      </c>
      <c r="D11" s="123">
        <f>SUMIF('BE1CY Ledger'!A:A,'40901'!A11,'BE1CY Ledger'!C:C)</f>
        <v>0</v>
      </c>
      <c r="E11" s="483">
        <f t="shared" si="0"/>
        <v>3000</v>
      </c>
      <c r="F11" s="6"/>
      <c r="G11" s="487">
        <f t="shared" si="1"/>
        <v>3000</v>
      </c>
      <c r="H11" s="485">
        <f t="shared" si="2"/>
        <v>3000</v>
      </c>
      <c r="I11" s="483"/>
      <c r="J11" s="483"/>
      <c r="K11" s="483"/>
      <c r="L11" s="486">
        <f t="shared" si="3"/>
        <v>3000</v>
      </c>
      <c r="M11" s="474"/>
    </row>
    <row r="12" spans="1:13" x14ac:dyDescent="0.25">
      <c r="A12" s="60">
        <v>409012000</v>
      </c>
      <c r="B12" s="517" t="s">
        <v>7416</v>
      </c>
      <c r="C12" s="508">
        <f>SUMIF('BE1CY Ledger'!A:A,'40901'!A12,'BE1CY Ledger'!D:D)</f>
        <v>600</v>
      </c>
      <c r="D12" s="123">
        <f>SUMIF('BE1CY Ledger'!A:A,'40901'!A12,'BE1CY Ledger'!C:C)</f>
        <v>0</v>
      </c>
      <c r="E12" s="483">
        <f t="shared" si="0"/>
        <v>600</v>
      </c>
      <c r="F12" s="483"/>
      <c r="G12" s="487">
        <f t="shared" si="1"/>
        <v>600</v>
      </c>
      <c r="H12" s="485">
        <f t="shared" si="2"/>
        <v>600</v>
      </c>
      <c r="I12" s="483"/>
      <c r="J12" s="483"/>
      <c r="K12" s="483"/>
      <c r="L12" s="486">
        <f t="shared" si="3"/>
        <v>600</v>
      </c>
      <c r="M12" s="988"/>
    </row>
    <row r="13" spans="1:13" x14ac:dyDescent="0.25">
      <c r="A13" s="21">
        <v>409012004</v>
      </c>
      <c r="B13" s="507" t="s">
        <v>5</v>
      </c>
      <c r="C13" s="508">
        <f>SUMIF('BE1CY Ledger'!A:A,'40901'!A13,'BE1CY Ledger'!D:D)</f>
        <v>400</v>
      </c>
      <c r="D13" s="123">
        <f>SUMIF('BE1CY Ledger'!A:A,'40901'!A13,'BE1CY Ledger'!C:C)</f>
        <v>0</v>
      </c>
      <c r="E13" s="483">
        <f t="shared" si="0"/>
        <v>400</v>
      </c>
      <c r="F13" s="6"/>
      <c r="G13" s="487">
        <f t="shared" si="1"/>
        <v>400</v>
      </c>
      <c r="H13" s="485">
        <f t="shared" si="2"/>
        <v>400</v>
      </c>
      <c r="I13" s="483"/>
      <c r="J13" s="483"/>
      <c r="K13" s="483"/>
      <c r="L13" s="486">
        <f t="shared" si="3"/>
        <v>400</v>
      </c>
      <c r="M13" s="474" t="s">
        <v>7417</v>
      </c>
    </row>
    <row r="14" spans="1:13" x14ac:dyDescent="0.25">
      <c r="A14" s="60">
        <v>409012022</v>
      </c>
      <c r="B14" s="517" t="s">
        <v>6213</v>
      </c>
      <c r="C14" s="508">
        <f>SUMIF('BE1CY Ledger'!A:A,'40901'!A14,'BE1CY Ledger'!D:D)</f>
        <v>2400</v>
      </c>
      <c r="D14" s="123">
        <f>SUMIF('BE1CY Ledger'!A:A,'40901'!A14,'BE1CY Ledger'!C:C)</f>
        <v>0</v>
      </c>
      <c r="E14" s="483">
        <f t="shared" si="0"/>
        <v>2400</v>
      </c>
      <c r="F14" s="483"/>
      <c r="G14" s="487">
        <f t="shared" si="1"/>
        <v>2400</v>
      </c>
      <c r="H14" s="485">
        <f t="shared" si="2"/>
        <v>2400</v>
      </c>
      <c r="I14" s="483"/>
      <c r="J14" s="483"/>
      <c r="K14" s="483"/>
      <c r="L14" s="486">
        <f t="shared" si="3"/>
        <v>2400</v>
      </c>
      <c r="M14" s="988"/>
    </row>
    <row r="15" spans="1:13" x14ac:dyDescent="0.25">
      <c r="A15" s="60">
        <v>409012300</v>
      </c>
      <c r="B15" s="517" t="s">
        <v>2854</v>
      </c>
      <c r="C15" s="508">
        <f>SUMIF('BE1CY Ledger'!A:A,'40901'!A15,'BE1CY Ledger'!D:D)</f>
        <v>300</v>
      </c>
      <c r="D15" s="123">
        <f>SUMIF('BE1CY Ledger'!A:A,'40901'!A15,'BE1CY Ledger'!C:C)</f>
        <v>0</v>
      </c>
      <c r="E15" s="483">
        <f t="shared" si="0"/>
        <v>300</v>
      </c>
      <c r="F15" s="483"/>
      <c r="G15" s="487">
        <f t="shared" si="1"/>
        <v>300</v>
      </c>
      <c r="H15" s="485">
        <f t="shared" si="2"/>
        <v>300</v>
      </c>
      <c r="I15" s="483"/>
      <c r="J15" s="483"/>
      <c r="K15" s="483"/>
      <c r="L15" s="486">
        <f t="shared" si="3"/>
        <v>300</v>
      </c>
      <c r="M15" s="988"/>
    </row>
    <row r="16" spans="1:13" x14ac:dyDescent="0.25">
      <c r="A16" s="21">
        <v>409012430</v>
      </c>
      <c r="B16" s="507" t="s">
        <v>7396</v>
      </c>
      <c r="C16" s="508">
        <f>SUMIF('BE1CY Ledger'!A:A,'40901'!A16,'BE1CY Ledger'!D:D)</f>
        <v>200</v>
      </c>
      <c r="D16" s="123">
        <f>SUMIF('BE1CY Ledger'!A:A,'40901'!A16,'BE1CY Ledger'!C:C)</f>
        <v>99</v>
      </c>
      <c r="E16" s="483">
        <f t="shared" si="0"/>
        <v>101</v>
      </c>
      <c r="F16" s="6"/>
      <c r="G16" s="487">
        <f t="shared" si="1"/>
        <v>200</v>
      </c>
      <c r="H16" s="485">
        <f t="shared" si="2"/>
        <v>200</v>
      </c>
      <c r="I16" s="483"/>
      <c r="J16" s="483"/>
      <c r="K16" s="483"/>
      <c r="L16" s="486">
        <f t="shared" si="3"/>
        <v>200</v>
      </c>
      <c r="M16" s="474"/>
    </row>
    <row r="17" spans="1:13" x14ac:dyDescent="0.25">
      <c r="A17" s="21">
        <v>409012500</v>
      </c>
      <c r="B17" s="507" t="s">
        <v>2736</v>
      </c>
      <c r="C17" s="508">
        <f>SUMIF('BE1CY Ledger'!A:A,'40901'!A17,'BE1CY Ledger'!D:D)</f>
        <v>1600</v>
      </c>
      <c r="D17" s="123">
        <f>SUMIF('BE1CY Ledger'!A:A,'40901'!A17,'BE1CY Ledger'!C:C)</f>
        <v>195.2</v>
      </c>
      <c r="E17" s="483">
        <f t="shared" si="0"/>
        <v>1404.8</v>
      </c>
      <c r="F17" s="483">
        <v>-1000</v>
      </c>
      <c r="G17" s="487">
        <f t="shared" si="1"/>
        <v>600</v>
      </c>
      <c r="H17" s="485">
        <f t="shared" si="2"/>
        <v>1600</v>
      </c>
      <c r="I17" s="483"/>
      <c r="J17" s="483">
        <v>-1000</v>
      </c>
      <c r="K17" s="483"/>
      <c r="L17" s="486">
        <f t="shared" si="3"/>
        <v>600</v>
      </c>
      <c r="M17" s="988"/>
    </row>
    <row r="18" spans="1:13" x14ac:dyDescent="0.25">
      <c r="A18" s="60">
        <v>409012801</v>
      </c>
      <c r="B18" s="517" t="s">
        <v>6219</v>
      </c>
      <c r="C18" s="508">
        <f>SUMIF('BE1CY Ledger'!A:A,'40901'!A18,'BE1CY Ledger'!D:D)</f>
        <v>2800</v>
      </c>
      <c r="D18" s="123">
        <f>SUMIF('BE1CY Ledger'!A:A,'40901'!A18,'BE1CY Ledger'!C:C)</f>
        <v>575</v>
      </c>
      <c r="E18" s="483">
        <f t="shared" si="0"/>
        <v>2225</v>
      </c>
      <c r="F18" s="483"/>
      <c r="G18" s="487">
        <f t="shared" si="1"/>
        <v>2800</v>
      </c>
      <c r="H18" s="485">
        <f t="shared" si="2"/>
        <v>2800</v>
      </c>
      <c r="I18" s="483"/>
      <c r="J18" s="483"/>
      <c r="K18" s="483"/>
      <c r="L18" s="486">
        <f t="shared" si="3"/>
        <v>2800</v>
      </c>
      <c r="M18" s="988"/>
    </row>
    <row r="19" spans="1:13" x14ac:dyDescent="0.25">
      <c r="A19" s="21">
        <v>409015512</v>
      </c>
      <c r="B19" s="507" t="s">
        <v>7418</v>
      </c>
      <c r="C19" s="508">
        <f>SUMIF('BE1CY Ledger'!A:A,'40901'!A19,'BE1CY Ledger'!D:D)</f>
        <v>2100</v>
      </c>
      <c r="D19" s="123">
        <f>SUMIF('BE1CY Ledger'!A:A,'40901'!A19,'BE1CY Ledger'!C:C)</f>
        <v>0</v>
      </c>
      <c r="E19" s="483">
        <f t="shared" si="0"/>
        <v>2100</v>
      </c>
      <c r="F19" s="6"/>
      <c r="G19" s="487">
        <f t="shared" si="1"/>
        <v>2100</v>
      </c>
      <c r="H19" s="485">
        <f t="shared" si="2"/>
        <v>2100</v>
      </c>
      <c r="I19" s="483"/>
      <c r="J19" s="483"/>
      <c r="K19" s="483"/>
      <c r="L19" s="486">
        <f t="shared" si="3"/>
        <v>2100</v>
      </c>
      <c r="M19" s="474"/>
    </row>
    <row r="20" spans="1:13" s="40" customFormat="1" x14ac:dyDescent="0.25">
      <c r="A20" s="511"/>
      <c r="B20" s="512" t="s">
        <v>7</v>
      </c>
      <c r="C20" s="513">
        <f t="shared" ref="C20:G20" si="4">SUM(C9:C19)</f>
        <v>108400</v>
      </c>
      <c r="D20" s="142">
        <f t="shared" si="4"/>
        <v>48613.74</v>
      </c>
      <c r="E20" s="7">
        <f t="shared" si="4"/>
        <v>59786.26</v>
      </c>
      <c r="F20" s="7">
        <f t="shared" si="4"/>
        <v>6350</v>
      </c>
      <c r="G20" s="515">
        <f t="shared" si="4"/>
        <v>114750</v>
      </c>
      <c r="H20" s="534">
        <f>SUM(H9:H19)</f>
        <v>108400</v>
      </c>
      <c r="I20" s="551">
        <f t="shared" ref="I20:K20" si="5">SUM(I9:I19)</f>
        <v>0</v>
      </c>
      <c r="J20" s="551">
        <f t="shared" si="5"/>
        <v>-1000</v>
      </c>
      <c r="K20" s="551">
        <f t="shared" si="5"/>
        <v>0</v>
      </c>
      <c r="L20" s="1942">
        <f>SUM(L9:L19)</f>
        <v>107400</v>
      </c>
      <c r="M20" s="516"/>
    </row>
    <row r="21" spans="1:13" x14ac:dyDescent="0.25">
      <c r="A21" s="21"/>
      <c r="B21" s="482"/>
      <c r="C21" s="470"/>
      <c r="D21" s="123"/>
      <c r="E21" s="6"/>
      <c r="F21" s="6"/>
      <c r="G21" s="487"/>
      <c r="H21" s="485"/>
      <c r="I21" s="483"/>
      <c r="J21" s="483"/>
      <c r="K21" s="483"/>
      <c r="L21" s="486"/>
      <c r="M21" s="474"/>
    </row>
    <row r="22" spans="1:13" s="40" customFormat="1" ht="15.75" thickBot="1" x14ac:dyDescent="0.3">
      <c r="A22" s="22"/>
      <c r="B22" s="519" t="s">
        <v>8</v>
      </c>
      <c r="C22" s="490">
        <f>+C20</f>
        <v>108400</v>
      </c>
      <c r="D22" s="124">
        <f t="shared" ref="D22:L22" si="6">+D20</f>
        <v>48613.74</v>
      </c>
      <c r="E22" s="8">
        <f t="shared" si="6"/>
        <v>59786.26</v>
      </c>
      <c r="F22" s="8">
        <f t="shared" si="6"/>
        <v>6350</v>
      </c>
      <c r="G22" s="520">
        <f t="shared" si="6"/>
        <v>114750</v>
      </c>
      <c r="H22" s="990">
        <f t="shared" si="6"/>
        <v>108400</v>
      </c>
      <c r="I22" s="491">
        <f t="shared" si="6"/>
        <v>0</v>
      </c>
      <c r="J22" s="491">
        <f>+J20</f>
        <v>-1000</v>
      </c>
      <c r="K22" s="491">
        <f t="shared" si="6"/>
        <v>0</v>
      </c>
      <c r="L22" s="1944">
        <f t="shared" si="6"/>
        <v>107400</v>
      </c>
      <c r="M22" s="521"/>
    </row>
    <row r="23" spans="1:13" s="28" customFormat="1" ht="12" x14ac:dyDescent="0.2">
      <c r="A23" s="26"/>
      <c r="B23" s="27" t="s">
        <v>6262</v>
      </c>
      <c r="C23" s="25">
        <f>108400-C22</f>
        <v>0</v>
      </c>
      <c r="D23" s="25">
        <f>SUMIF('BE1CY Ledger'!H:H,"40901",'BE1CY Ledger'!C:C)-D22</f>
        <v>0</v>
      </c>
      <c r="E23" s="25"/>
      <c r="F23" s="25"/>
      <c r="G23" s="25"/>
      <c r="H23" s="984"/>
      <c r="I23" s="983"/>
      <c r="J23" s="984"/>
      <c r="K23" s="983"/>
      <c r="L23" s="536"/>
    </row>
    <row r="24" spans="1:13" s="28" customFormat="1" ht="12" x14ac:dyDescent="0.2">
      <c r="A24" s="26"/>
      <c r="C24" s="25"/>
      <c r="D24" s="25"/>
      <c r="E24" s="25"/>
      <c r="F24" s="25"/>
      <c r="G24" s="25"/>
      <c r="H24" s="984"/>
      <c r="I24" s="984"/>
      <c r="J24" s="984"/>
      <c r="K24" s="984"/>
      <c r="L24" s="25"/>
    </row>
    <row r="25" spans="1:13" s="28" customFormat="1" ht="12" x14ac:dyDescent="0.2">
      <c r="A25" s="524"/>
      <c r="B25" s="523"/>
      <c r="C25" s="43"/>
      <c r="D25" s="43"/>
      <c r="E25" s="43"/>
      <c r="F25" s="43"/>
      <c r="G25" s="43"/>
      <c r="H25" s="43"/>
      <c r="I25" s="43"/>
      <c r="J25" s="43"/>
      <c r="K25" s="43"/>
      <c r="L25" s="43"/>
    </row>
    <row r="26" spans="1:13" s="28" customFormat="1" ht="12" x14ac:dyDescent="0.2">
      <c r="A26" s="524"/>
      <c r="B26" s="523"/>
      <c r="C26" s="43"/>
      <c r="D26" s="43"/>
      <c r="E26" s="43"/>
      <c r="F26" s="43"/>
      <c r="G26" s="43"/>
      <c r="H26" s="43"/>
      <c r="I26" s="43"/>
      <c r="J26" s="43"/>
      <c r="K26" s="43"/>
      <c r="L26" s="43"/>
    </row>
    <row r="27" spans="1:13" s="28" customFormat="1" ht="12" x14ac:dyDescent="0.2">
      <c r="A27" s="524"/>
      <c r="B27" s="523"/>
      <c r="C27" s="43"/>
      <c r="D27" s="43"/>
      <c r="E27" s="43"/>
      <c r="F27" s="43"/>
      <c r="G27" s="43"/>
      <c r="H27" s="43"/>
      <c r="I27" s="43"/>
      <c r="J27" s="43"/>
      <c r="K27" s="43"/>
      <c r="L27" s="43"/>
    </row>
    <row r="28" spans="1:13" s="28" customFormat="1" ht="12" x14ac:dyDescent="0.2">
      <c r="A28" s="524"/>
      <c r="B28" s="523"/>
      <c r="C28" s="43"/>
      <c r="D28" s="43"/>
      <c r="E28" s="43"/>
      <c r="F28" s="43"/>
      <c r="G28" s="43"/>
      <c r="H28" s="43"/>
      <c r="I28" s="43"/>
      <c r="J28" s="43"/>
      <c r="K28" s="43"/>
      <c r="L28" s="43"/>
    </row>
    <row r="29" spans="1:13" s="28" customFormat="1" ht="12" x14ac:dyDescent="0.2">
      <c r="A29" s="522"/>
      <c r="B29" s="523"/>
      <c r="C29" s="43"/>
      <c r="D29" s="43"/>
      <c r="E29" s="43"/>
      <c r="F29" s="43"/>
      <c r="G29" s="43"/>
      <c r="H29" s="43"/>
      <c r="I29" s="43"/>
      <c r="J29" s="43"/>
      <c r="K29" s="43"/>
      <c r="L29" s="43"/>
    </row>
    <row r="30" spans="1:13" x14ac:dyDescent="0.25">
      <c r="A30" s="42"/>
      <c r="B30" s="74"/>
      <c r="C30" s="45"/>
      <c r="D30" s="45"/>
      <c r="E30" s="45"/>
      <c r="F30" s="45"/>
      <c r="G30" s="45"/>
      <c r="H30" s="45"/>
      <c r="I30" s="45"/>
      <c r="J30" s="45"/>
      <c r="K30" s="45"/>
      <c r="L30" s="45"/>
    </row>
  </sheetData>
  <mergeCells count="3">
    <mergeCell ref="A1:B1"/>
    <mergeCell ref="A2:M2"/>
    <mergeCell ref="A3:M3"/>
  </mergeCells>
  <hyperlinks>
    <hyperlink ref="A1:B1" location="'Summary Oct 19'!A1" display="Please click here to return to summary"/>
  </hyperlinks>
  <printOptions horizontalCentered="1"/>
  <pageMargins left="0.39370078740157483" right="0.39370078740157483" top="0.39370078740157483" bottom="0.39370078740157483" header="0.31496062992125984" footer="0"/>
  <pageSetup paperSize="9" scale="61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41"/>
  <sheetViews>
    <sheetView workbookViewId="0">
      <selection activeCell="G7" sqref="G7"/>
    </sheetView>
  </sheetViews>
  <sheetFormatPr defaultColWidth="9.140625" defaultRowHeight="15" x14ac:dyDescent="0.25"/>
  <cols>
    <col min="1" max="1" width="12" style="41" customWidth="1"/>
    <col min="2" max="2" width="59" style="41" bestFit="1" customWidth="1"/>
    <col min="3" max="3" width="24.85546875" style="41" bestFit="1" customWidth="1"/>
    <col min="4" max="4" width="22.7109375" style="41" bestFit="1" customWidth="1"/>
    <col min="5" max="5" width="21.140625" style="41" bestFit="1" customWidth="1"/>
    <col min="6" max="6" width="26.42578125" style="41" bestFit="1" customWidth="1"/>
    <col min="7" max="16384" width="9.140625" style="41"/>
  </cols>
  <sheetData>
    <row r="1" spans="1:7" ht="18.75" x14ac:dyDescent="0.25">
      <c r="A1" s="70" t="s">
        <v>9</v>
      </c>
    </row>
    <row r="2" spans="1:7" x14ac:dyDescent="0.25">
      <c r="A2" s="41" t="s">
        <v>10</v>
      </c>
      <c r="B2" s="41" t="s">
        <v>11</v>
      </c>
    </row>
    <row r="3" spans="1:7" x14ac:dyDescent="0.25">
      <c r="A3" s="41" t="s">
        <v>12</v>
      </c>
      <c r="B3" s="41" t="s">
        <v>25</v>
      </c>
    </row>
    <row r="4" spans="1:7" x14ac:dyDescent="0.25">
      <c r="A4" s="41" t="s">
        <v>13</v>
      </c>
      <c r="B4" s="41" t="s">
        <v>2864</v>
      </c>
    </row>
    <row r="5" spans="1:7" x14ac:dyDescent="0.25">
      <c r="A5" s="41" t="s">
        <v>14</v>
      </c>
      <c r="B5" s="41" t="s">
        <v>2870</v>
      </c>
    </row>
    <row r="7" spans="1:7" ht="15.75" x14ac:dyDescent="0.25">
      <c r="A7" s="71" t="s">
        <v>2790</v>
      </c>
    </row>
    <row r="8" spans="1:7" x14ac:dyDescent="0.25">
      <c r="A8" s="72" t="s">
        <v>15</v>
      </c>
      <c r="B8" s="72" t="s">
        <v>16</v>
      </c>
      <c r="C8" s="72" t="s">
        <v>2791</v>
      </c>
      <c r="D8" s="72" t="s">
        <v>2792</v>
      </c>
      <c r="E8" s="72" t="s">
        <v>2793</v>
      </c>
      <c r="F8" s="72" t="s">
        <v>2745</v>
      </c>
    </row>
    <row r="9" spans="1:7" x14ac:dyDescent="0.25">
      <c r="A9" s="48">
        <v>300010100</v>
      </c>
      <c r="B9" s="41" t="s">
        <v>28</v>
      </c>
      <c r="C9" s="41">
        <v>0</v>
      </c>
      <c r="D9" s="41">
        <v>0</v>
      </c>
      <c r="E9" s="41">
        <v>0</v>
      </c>
      <c r="F9" s="41">
        <v>0</v>
      </c>
      <c r="G9" s="48">
        <v>30001</v>
      </c>
    </row>
    <row r="10" spans="1:7" x14ac:dyDescent="0.25">
      <c r="A10" s="48">
        <v>300010101</v>
      </c>
      <c r="B10" s="41" t="s">
        <v>30</v>
      </c>
      <c r="C10" s="41">
        <v>0</v>
      </c>
      <c r="D10" s="41">
        <v>0</v>
      </c>
      <c r="E10" s="41">
        <v>0</v>
      </c>
      <c r="F10" s="41">
        <v>0</v>
      </c>
      <c r="G10" s="48">
        <v>30001</v>
      </c>
    </row>
    <row r="11" spans="1:7" x14ac:dyDescent="0.25">
      <c r="A11" s="48">
        <v>300010102</v>
      </c>
      <c r="B11" s="41" t="s">
        <v>32</v>
      </c>
      <c r="C11" s="41">
        <v>0</v>
      </c>
      <c r="D11" s="41">
        <v>0</v>
      </c>
      <c r="E11" s="41">
        <v>0</v>
      </c>
      <c r="F11" s="41">
        <v>0</v>
      </c>
      <c r="G11" s="48">
        <v>30001</v>
      </c>
    </row>
    <row r="12" spans="1:7" x14ac:dyDescent="0.25">
      <c r="A12" s="48">
        <v>300010103</v>
      </c>
      <c r="B12" s="41" t="s">
        <v>2782</v>
      </c>
      <c r="C12" s="41">
        <v>0</v>
      </c>
      <c r="D12" s="41">
        <v>0</v>
      </c>
      <c r="E12" s="41">
        <v>0</v>
      </c>
      <c r="F12" s="41">
        <v>0</v>
      </c>
      <c r="G12" s="48">
        <v>30001</v>
      </c>
    </row>
    <row r="13" spans="1:7" x14ac:dyDescent="0.25">
      <c r="A13" s="48">
        <v>300010110</v>
      </c>
      <c r="B13" s="41" t="s">
        <v>34</v>
      </c>
      <c r="C13" s="41">
        <v>0</v>
      </c>
      <c r="D13" s="41">
        <v>0</v>
      </c>
      <c r="E13" s="41">
        <v>0</v>
      </c>
      <c r="F13" s="41">
        <v>0</v>
      </c>
      <c r="G13" s="48">
        <v>30001</v>
      </c>
    </row>
    <row r="14" spans="1:7" x14ac:dyDescent="0.25">
      <c r="A14" s="48">
        <v>300010120</v>
      </c>
      <c r="B14" s="41" t="s">
        <v>36</v>
      </c>
      <c r="C14" s="41">
        <v>0</v>
      </c>
      <c r="D14" s="41">
        <v>0</v>
      </c>
      <c r="E14" s="41">
        <v>0</v>
      </c>
      <c r="F14" s="41">
        <v>0</v>
      </c>
      <c r="G14" s="48">
        <v>30001</v>
      </c>
    </row>
    <row r="15" spans="1:7" x14ac:dyDescent="0.25">
      <c r="A15" s="48">
        <v>300010150</v>
      </c>
      <c r="B15" s="41" t="s">
        <v>38</v>
      </c>
      <c r="C15" s="41">
        <v>0</v>
      </c>
      <c r="D15" s="41">
        <v>0</v>
      </c>
      <c r="E15" s="41">
        <v>0</v>
      </c>
      <c r="F15" s="41">
        <v>0</v>
      </c>
      <c r="G15" s="48">
        <v>30001</v>
      </c>
    </row>
    <row r="16" spans="1:7" x14ac:dyDescent="0.25">
      <c r="A16" s="48">
        <v>300010200</v>
      </c>
      <c r="B16" s="41" t="s">
        <v>40</v>
      </c>
      <c r="C16" s="41">
        <v>0</v>
      </c>
      <c r="D16" s="41">
        <v>0</v>
      </c>
      <c r="E16" s="41">
        <v>0</v>
      </c>
      <c r="F16" s="41">
        <v>0</v>
      </c>
      <c r="G16" s="48">
        <v>30001</v>
      </c>
    </row>
    <row r="17" spans="1:7" x14ac:dyDescent="0.25">
      <c r="A17" s="48">
        <v>300010800</v>
      </c>
      <c r="B17" s="41" t="s">
        <v>42</v>
      </c>
      <c r="C17" s="41">
        <v>0</v>
      </c>
      <c r="D17" s="41">
        <v>0</v>
      </c>
      <c r="E17" s="41">
        <v>0</v>
      </c>
      <c r="F17" s="41">
        <v>0</v>
      </c>
      <c r="G17" s="48">
        <v>30001</v>
      </c>
    </row>
    <row r="18" spans="1:7" x14ac:dyDescent="0.25">
      <c r="A18" s="48">
        <v>300010915</v>
      </c>
      <c r="B18" s="41" t="s">
        <v>44</v>
      </c>
      <c r="C18" s="41">
        <v>0</v>
      </c>
      <c r="D18" s="41">
        <v>0</v>
      </c>
      <c r="E18" s="41">
        <v>0</v>
      </c>
      <c r="F18" s="41">
        <v>0</v>
      </c>
      <c r="G18" s="48">
        <v>30001</v>
      </c>
    </row>
    <row r="19" spans="1:7" x14ac:dyDescent="0.25">
      <c r="A19" s="48">
        <v>300010930</v>
      </c>
      <c r="B19" s="41" t="s">
        <v>46</v>
      </c>
      <c r="C19" s="41">
        <v>0</v>
      </c>
      <c r="D19" s="41">
        <v>0</v>
      </c>
      <c r="E19" s="41">
        <v>0</v>
      </c>
      <c r="F19" s="41">
        <v>0</v>
      </c>
      <c r="G19" s="48">
        <v>30001</v>
      </c>
    </row>
    <row r="20" spans="1:7" x14ac:dyDescent="0.25">
      <c r="A20" s="48">
        <v>300010975</v>
      </c>
      <c r="B20" s="41" t="s">
        <v>48</v>
      </c>
      <c r="C20" s="41">
        <v>0</v>
      </c>
      <c r="D20" s="41">
        <v>0</v>
      </c>
      <c r="E20" s="41">
        <v>0</v>
      </c>
      <c r="F20" s="41">
        <v>0</v>
      </c>
      <c r="G20" s="48">
        <v>30001</v>
      </c>
    </row>
    <row r="21" spans="1:7" x14ac:dyDescent="0.25">
      <c r="A21" s="48">
        <v>300011610</v>
      </c>
      <c r="B21" s="41" t="s">
        <v>2794</v>
      </c>
      <c r="C21" s="41">
        <v>0</v>
      </c>
      <c r="D21" s="41">
        <v>2500</v>
      </c>
      <c r="E21" s="41">
        <v>2500</v>
      </c>
      <c r="F21" s="41">
        <v>-2500</v>
      </c>
      <c r="G21" s="48">
        <v>30001</v>
      </c>
    </row>
    <row r="22" spans="1:7" x14ac:dyDescent="0.25">
      <c r="A22" s="48">
        <v>300012000</v>
      </c>
      <c r="B22" s="41" t="s">
        <v>50</v>
      </c>
      <c r="C22" s="41">
        <v>0</v>
      </c>
      <c r="D22" s="41">
        <v>0</v>
      </c>
      <c r="E22" s="41">
        <v>0</v>
      </c>
      <c r="F22" s="41">
        <v>0</v>
      </c>
      <c r="G22" s="48">
        <v>30001</v>
      </c>
    </row>
    <row r="23" spans="1:7" x14ac:dyDescent="0.25">
      <c r="A23" s="48">
        <v>300012004</v>
      </c>
      <c r="B23" s="41" t="s">
        <v>2746</v>
      </c>
      <c r="C23" s="41">
        <v>0</v>
      </c>
      <c r="D23" s="41">
        <v>0</v>
      </c>
      <c r="E23" s="41">
        <v>0</v>
      </c>
      <c r="F23" s="41">
        <v>0</v>
      </c>
      <c r="G23" s="48">
        <v>30001</v>
      </c>
    </row>
    <row r="24" spans="1:7" x14ac:dyDescent="0.25">
      <c r="A24" s="48">
        <v>300012022</v>
      </c>
      <c r="B24" s="41" t="s">
        <v>52</v>
      </c>
      <c r="C24" s="41">
        <v>752</v>
      </c>
      <c r="D24" s="41">
        <v>100</v>
      </c>
      <c r="E24" s="41">
        <v>100</v>
      </c>
      <c r="F24" s="41">
        <v>652</v>
      </c>
      <c r="G24" s="48">
        <v>30001</v>
      </c>
    </row>
    <row r="25" spans="1:7" x14ac:dyDescent="0.25">
      <c r="A25" s="48">
        <v>300012424</v>
      </c>
      <c r="B25" s="41" t="s">
        <v>54</v>
      </c>
      <c r="C25" s="41">
        <v>5192.58</v>
      </c>
      <c r="D25" s="41">
        <v>10000</v>
      </c>
      <c r="E25" s="41">
        <v>10000</v>
      </c>
      <c r="F25" s="41">
        <v>-4807.42</v>
      </c>
      <c r="G25" s="48">
        <v>30001</v>
      </c>
    </row>
    <row r="26" spans="1:7" x14ac:dyDescent="0.25">
      <c r="A26" s="48">
        <v>300012435</v>
      </c>
      <c r="B26" s="41" t="s">
        <v>56</v>
      </c>
      <c r="C26" s="41">
        <v>0</v>
      </c>
      <c r="D26" s="41">
        <v>0</v>
      </c>
      <c r="E26" s="41">
        <v>0</v>
      </c>
      <c r="F26" s="41">
        <v>0</v>
      </c>
      <c r="G26" s="48">
        <v>30001</v>
      </c>
    </row>
    <row r="27" spans="1:7" x14ac:dyDescent="0.25">
      <c r="A27" s="48">
        <v>300012500</v>
      </c>
      <c r="B27" s="41" t="s">
        <v>58</v>
      </c>
      <c r="C27" s="41">
        <v>0</v>
      </c>
      <c r="D27" s="41">
        <v>500</v>
      </c>
      <c r="E27" s="41">
        <v>500</v>
      </c>
      <c r="F27" s="41">
        <v>-500</v>
      </c>
      <c r="G27" s="48">
        <v>30001</v>
      </c>
    </row>
    <row r="28" spans="1:7" x14ac:dyDescent="0.25">
      <c r="A28" s="48">
        <v>300012502</v>
      </c>
      <c r="B28" s="41" t="s">
        <v>60</v>
      </c>
      <c r="C28" s="41">
        <v>0</v>
      </c>
      <c r="D28" s="41">
        <v>0</v>
      </c>
      <c r="E28" s="41">
        <v>0</v>
      </c>
      <c r="F28" s="41">
        <v>0</v>
      </c>
      <c r="G28" s="48">
        <v>30001</v>
      </c>
    </row>
    <row r="29" spans="1:7" x14ac:dyDescent="0.25">
      <c r="A29" s="48">
        <v>300012503</v>
      </c>
      <c r="B29" s="41" t="s">
        <v>62</v>
      </c>
      <c r="C29" s="41">
        <v>0</v>
      </c>
      <c r="D29" s="41">
        <v>0</v>
      </c>
      <c r="E29" s="41">
        <v>0</v>
      </c>
      <c r="F29" s="41">
        <v>0</v>
      </c>
      <c r="G29" s="48">
        <v>30001</v>
      </c>
    </row>
    <row r="30" spans="1:7" x14ac:dyDescent="0.25">
      <c r="A30" s="48">
        <v>300012504</v>
      </c>
      <c r="B30" s="41" t="s">
        <v>64</v>
      </c>
      <c r="C30" s="41">
        <v>0</v>
      </c>
      <c r="D30" s="41">
        <v>0</v>
      </c>
      <c r="E30" s="41">
        <v>0</v>
      </c>
      <c r="F30" s="41">
        <v>0</v>
      </c>
      <c r="G30" s="48">
        <v>30001</v>
      </c>
    </row>
    <row r="31" spans="1:7" x14ac:dyDescent="0.25">
      <c r="A31" s="48">
        <v>300012505</v>
      </c>
      <c r="B31" s="41" t="s">
        <v>66</v>
      </c>
      <c r="C31" s="41">
        <v>0</v>
      </c>
      <c r="D31" s="41">
        <v>0</v>
      </c>
      <c r="E31" s="41">
        <v>0</v>
      </c>
      <c r="F31" s="41">
        <v>0</v>
      </c>
      <c r="G31" s="48">
        <v>30001</v>
      </c>
    </row>
    <row r="32" spans="1:7" x14ac:dyDescent="0.25">
      <c r="A32" s="48">
        <v>300012506</v>
      </c>
      <c r="B32" s="41" t="s">
        <v>68</v>
      </c>
      <c r="C32" s="41">
        <v>0</v>
      </c>
      <c r="D32" s="41">
        <v>0</v>
      </c>
      <c r="E32" s="41">
        <v>0</v>
      </c>
      <c r="F32" s="41">
        <v>0</v>
      </c>
      <c r="G32" s="48">
        <v>30001</v>
      </c>
    </row>
    <row r="33" spans="1:7" x14ac:dyDescent="0.25">
      <c r="A33" s="48">
        <v>300012510</v>
      </c>
      <c r="B33" s="41" t="s">
        <v>70</v>
      </c>
      <c r="C33" s="41">
        <v>0</v>
      </c>
      <c r="D33" s="41">
        <v>0</v>
      </c>
      <c r="E33" s="41">
        <v>0</v>
      </c>
      <c r="F33" s="41">
        <v>0</v>
      </c>
      <c r="G33" s="48">
        <v>30001</v>
      </c>
    </row>
    <row r="34" spans="1:7" x14ac:dyDescent="0.25">
      <c r="A34" s="48">
        <v>300012520</v>
      </c>
      <c r="B34" s="41" t="s">
        <v>72</v>
      </c>
      <c r="C34" s="41">
        <v>97.9</v>
      </c>
      <c r="D34" s="41">
        <v>800</v>
      </c>
      <c r="E34" s="41">
        <v>800</v>
      </c>
      <c r="F34" s="41">
        <v>-702.1</v>
      </c>
      <c r="G34" s="48">
        <v>30001</v>
      </c>
    </row>
    <row r="35" spans="1:7" x14ac:dyDescent="0.25">
      <c r="A35" s="48">
        <v>300012603</v>
      </c>
      <c r="B35" s="41" t="s">
        <v>74</v>
      </c>
      <c r="C35" s="41">
        <v>0</v>
      </c>
      <c r="D35" s="41">
        <v>0</v>
      </c>
      <c r="E35" s="41">
        <v>0</v>
      </c>
      <c r="F35" s="41">
        <v>0</v>
      </c>
      <c r="G35" s="48">
        <v>30001</v>
      </c>
    </row>
    <row r="36" spans="1:7" x14ac:dyDescent="0.25">
      <c r="A36" s="48">
        <v>300012703</v>
      </c>
      <c r="B36" s="41" t="s">
        <v>76</v>
      </c>
      <c r="C36" s="41">
        <v>0</v>
      </c>
      <c r="D36" s="41">
        <v>0</v>
      </c>
      <c r="E36" s="41">
        <v>0</v>
      </c>
      <c r="F36" s="41">
        <v>0</v>
      </c>
      <c r="G36" s="48">
        <v>30001</v>
      </c>
    </row>
    <row r="37" spans="1:7" x14ac:dyDescent="0.25">
      <c r="A37" s="48">
        <v>300012706</v>
      </c>
      <c r="B37" s="41" t="s">
        <v>78</v>
      </c>
      <c r="C37" s="41">
        <v>0</v>
      </c>
      <c r="D37" s="41">
        <v>0</v>
      </c>
      <c r="E37" s="41">
        <v>0</v>
      </c>
      <c r="F37" s="41">
        <v>0</v>
      </c>
      <c r="G37" s="48">
        <v>30001</v>
      </c>
    </row>
    <row r="38" spans="1:7" x14ac:dyDescent="0.25">
      <c r="A38" s="48">
        <v>300012715</v>
      </c>
      <c r="B38" s="41" t="s">
        <v>80</v>
      </c>
      <c r="C38" s="41">
        <v>760</v>
      </c>
      <c r="D38" s="41">
        <v>300</v>
      </c>
      <c r="E38" s="41">
        <v>300</v>
      </c>
      <c r="F38" s="41">
        <v>460</v>
      </c>
      <c r="G38" s="48">
        <v>30001</v>
      </c>
    </row>
    <row r="39" spans="1:7" x14ac:dyDescent="0.25">
      <c r="A39" s="48">
        <v>300012801</v>
      </c>
      <c r="B39" s="41" t="s">
        <v>82</v>
      </c>
      <c r="C39" s="41">
        <v>0</v>
      </c>
      <c r="D39" s="41">
        <v>0</v>
      </c>
      <c r="E39" s="41">
        <v>0</v>
      </c>
      <c r="F39" s="41">
        <v>0</v>
      </c>
      <c r="G39" s="48">
        <v>30001</v>
      </c>
    </row>
    <row r="40" spans="1:7" x14ac:dyDescent="0.25">
      <c r="A40" s="48">
        <v>300012920</v>
      </c>
      <c r="B40" s="41" t="s">
        <v>2795</v>
      </c>
      <c r="C40" s="41">
        <v>0</v>
      </c>
      <c r="D40" s="41">
        <v>2000</v>
      </c>
      <c r="E40" s="41">
        <v>2000</v>
      </c>
      <c r="F40" s="41">
        <v>-2000</v>
      </c>
      <c r="G40" s="48">
        <v>30001</v>
      </c>
    </row>
    <row r="41" spans="1:7" x14ac:dyDescent="0.25">
      <c r="A41" s="48">
        <v>300014600</v>
      </c>
      <c r="B41" s="41" t="s">
        <v>84</v>
      </c>
      <c r="C41" s="41">
        <v>0</v>
      </c>
      <c r="D41" s="41">
        <v>0</v>
      </c>
      <c r="E41" s="41">
        <v>0</v>
      </c>
      <c r="F41" s="41">
        <v>0</v>
      </c>
      <c r="G41" s="48">
        <v>30001</v>
      </c>
    </row>
    <row r="42" spans="1:7" x14ac:dyDescent="0.25">
      <c r="A42" s="48">
        <v>300014610</v>
      </c>
      <c r="B42" s="41" t="s">
        <v>86</v>
      </c>
      <c r="C42" s="41">
        <v>0</v>
      </c>
      <c r="D42" s="41">
        <v>0</v>
      </c>
      <c r="E42" s="41">
        <v>0</v>
      </c>
      <c r="F42" s="41">
        <v>0</v>
      </c>
      <c r="G42" s="48">
        <v>30001</v>
      </c>
    </row>
    <row r="43" spans="1:7" x14ac:dyDescent="0.25">
      <c r="A43" s="48">
        <v>300014611</v>
      </c>
      <c r="B43" s="41" t="s">
        <v>88</v>
      </c>
      <c r="C43" s="41">
        <v>0</v>
      </c>
      <c r="D43" s="41">
        <v>0</v>
      </c>
      <c r="E43" s="41">
        <v>0</v>
      </c>
      <c r="F43" s="41">
        <v>0</v>
      </c>
      <c r="G43" s="48">
        <v>30001</v>
      </c>
    </row>
    <row r="44" spans="1:7" x14ac:dyDescent="0.25">
      <c r="A44" s="48">
        <v>300014618</v>
      </c>
      <c r="B44" s="41" t="s">
        <v>90</v>
      </c>
      <c r="C44" s="41">
        <v>0</v>
      </c>
      <c r="D44" s="41">
        <v>0</v>
      </c>
      <c r="E44" s="41">
        <v>0</v>
      </c>
      <c r="F44" s="41">
        <v>0</v>
      </c>
      <c r="G44" s="48">
        <v>30001</v>
      </c>
    </row>
    <row r="45" spans="1:7" x14ac:dyDescent="0.25">
      <c r="A45" s="48">
        <v>300014619</v>
      </c>
      <c r="B45" s="41" t="s">
        <v>92</v>
      </c>
      <c r="C45" s="41">
        <v>0</v>
      </c>
      <c r="D45" s="41">
        <v>0</v>
      </c>
      <c r="E45" s="41">
        <v>0</v>
      </c>
      <c r="F45" s="41">
        <v>0</v>
      </c>
      <c r="G45" s="48">
        <v>30001</v>
      </c>
    </row>
    <row r="46" spans="1:7" x14ac:dyDescent="0.25">
      <c r="A46" s="48">
        <v>300014621</v>
      </c>
      <c r="B46" s="41" t="s">
        <v>94</v>
      </c>
      <c r="C46" s="41">
        <v>0</v>
      </c>
      <c r="D46" s="41">
        <v>0</v>
      </c>
      <c r="E46" s="41">
        <v>0</v>
      </c>
      <c r="F46" s="41">
        <v>0</v>
      </c>
      <c r="G46" s="48">
        <v>30001</v>
      </c>
    </row>
    <row r="47" spans="1:7" x14ac:dyDescent="0.25">
      <c r="A47" s="48">
        <v>300015307</v>
      </c>
      <c r="B47" s="41" t="s">
        <v>96</v>
      </c>
      <c r="C47" s="41">
        <v>0</v>
      </c>
      <c r="D47" s="41">
        <v>0</v>
      </c>
      <c r="E47" s="41">
        <v>0</v>
      </c>
      <c r="F47" s="41">
        <v>0</v>
      </c>
      <c r="G47" s="48">
        <v>30001</v>
      </c>
    </row>
    <row r="48" spans="1:7" x14ac:dyDescent="0.25">
      <c r="A48" s="48">
        <v>300015351</v>
      </c>
      <c r="B48" s="41" t="s">
        <v>2775</v>
      </c>
      <c r="C48" s="41">
        <v>0</v>
      </c>
      <c r="D48" s="41">
        <v>0</v>
      </c>
      <c r="E48" s="41">
        <v>0</v>
      </c>
      <c r="F48" s="41">
        <v>0</v>
      </c>
      <c r="G48" s="48">
        <v>30001</v>
      </c>
    </row>
    <row r="49" spans="1:7" x14ac:dyDescent="0.25">
      <c r="A49" s="48">
        <v>300016010</v>
      </c>
      <c r="B49" s="41" t="s">
        <v>98</v>
      </c>
      <c r="C49" s="41">
        <v>0</v>
      </c>
      <c r="D49" s="41">
        <v>0</v>
      </c>
      <c r="E49" s="41">
        <v>0</v>
      </c>
      <c r="F49" s="41">
        <v>0</v>
      </c>
      <c r="G49" s="48">
        <v>30001</v>
      </c>
    </row>
    <row r="50" spans="1:7" x14ac:dyDescent="0.25">
      <c r="A50" s="48">
        <v>300019053</v>
      </c>
      <c r="B50" s="41" t="s">
        <v>100</v>
      </c>
      <c r="C50" s="41">
        <v>0</v>
      </c>
      <c r="D50" s="41">
        <v>-800</v>
      </c>
      <c r="E50" s="41">
        <v>-800</v>
      </c>
      <c r="F50" s="41">
        <v>800</v>
      </c>
      <c r="G50" s="48">
        <v>30001</v>
      </c>
    </row>
    <row r="51" spans="1:7" x14ac:dyDescent="0.25">
      <c r="A51" s="48">
        <v>300019201</v>
      </c>
      <c r="B51" s="41" t="s">
        <v>102</v>
      </c>
      <c r="C51" s="41">
        <v>0</v>
      </c>
      <c r="D51" s="41">
        <v>0</v>
      </c>
      <c r="E51" s="41">
        <v>0</v>
      </c>
      <c r="F51" s="41">
        <v>0</v>
      </c>
      <c r="G51" s="48">
        <v>30001</v>
      </c>
    </row>
    <row r="52" spans="1:7" x14ac:dyDescent="0.25">
      <c r="A52" s="48">
        <v>300020100</v>
      </c>
      <c r="B52" s="41" t="s">
        <v>104</v>
      </c>
      <c r="C52" s="41">
        <v>0</v>
      </c>
      <c r="D52" s="41">
        <v>0</v>
      </c>
      <c r="E52" s="41">
        <v>0</v>
      </c>
      <c r="F52" s="41">
        <v>0</v>
      </c>
      <c r="G52" s="48">
        <v>30002</v>
      </c>
    </row>
    <row r="53" spans="1:7" x14ac:dyDescent="0.25">
      <c r="A53" s="48">
        <v>300020101</v>
      </c>
      <c r="B53" s="41" t="s">
        <v>106</v>
      </c>
      <c r="C53" s="41">
        <v>0</v>
      </c>
      <c r="D53" s="41">
        <v>0</v>
      </c>
      <c r="E53" s="41">
        <v>0</v>
      </c>
      <c r="F53" s="41">
        <v>0</v>
      </c>
      <c r="G53" s="48">
        <v>30002</v>
      </c>
    </row>
    <row r="54" spans="1:7" x14ac:dyDescent="0.25">
      <c r="A54" s="48">
        <v>300020102</v>
      </c>
      <c r="B54" s="41" t="s">
        <v>2747</v>
      </c>
      <c r="C54" s="41">
        <v>171207.49</v>
      </c>
      <c r="D54" s="41">
        <v>0</v>
      </c>
      <c r="E54" s="41">
        <v>0</v>
      </c>
      <c r="F54" s="41">
        <v>171207.49</v>
      </c>
      <c r="G54" s="48">
        <v>30002</v>
      </c>
    </row>
    <row r="55" spans="1:7" x14ac:dyDescent="0.25">
      <c r="A55" s="48">
        <v>300020120</v>
      </c>
      <c r="B55" s="41" t="s">
        <v>108</v>
      </c>
      <c r="C55" s="41">
        <v>0</v>
      </c>
      <c r="D55" s="41">
        <v>0</v>
      </c>
      <c r="E55" s="41">
        <v>0</v>
      </c>
      <c r="F55" s="41">
        <v>0</v>
      </c>
      <c r="G55" s="48">
        <v>30002</v>
      </c>
    </row>
    <row r="56" spans="1:7" x14ac:dyDescent="0.25">
      <c r="A56" s="48">
        <v>300020770</v>
      </c>
      <c r="B56" s="41" t="s">
        <v>110</v>
      </c>
      <c r="C56" s="41">
        <v>0</v>
      </c>
      <c r="D56" s="41">
        <v>0</v>
      </c>
      <c r="E56" s="41">
        <v>0</v>
      </c>
      <c r="F56" s="41">
        <v>0</v>
      </c>
      <c r="G56" s="48">
        <v>30002</v>
      </c>
    </row>
    <row r="57" spans="1:7" x14ac:dyDescent="0.25">
      <c r="A57" s="48">
        <v>300020800</v>
      </c>
      <c r="B57" s="41" t="s">
        <v>112</v>
      </c>
      <c r="C57" s="41">
        <v>0</v>
      </c>
      <c r="D57" s="41">
        <v>0</v>
      </c>
      <c r="E57" s="41">
        <v>0</v>
      </c>
      <c r="F57" s="41">
        <v>0</v>
      </c>
      <c r="G57" s="48">
        <v>30002</v>
      </c>
    </row>
    <row r="58" spans="1:7" x14ac:dyDescent="0.25">
      <c r="A58" s="48">
        <v>300020915</v>
      </c>
      <c r="B58" s="41" t="s">
        <v>114</v>
      </c>
      <c r="C58" s="41">
        <v>36355.370000000003</v>
      </c>
      <c r="D58" s="41">
        <v>37000</v>
      </c>
      <c r="E58" s="41">
        <v>37000</v>
      </c>
      <c r="F58" s="41">
        <v>-644.63</v>
      </c>
      <c r="G58" s="48">
        <v>30002</v>
      </c>
    </row>
    <row r="59" spans="1:7" x14ac:dyDescent="0.25">
      <c r="A59" s="48">
        <v>300020930</v>
      </c>
      <c r="B59" s="41" t="s">
        <v>116</v>
      </c>
      <c r="C59" s="41">
        <v>0</v>
      </c>
      <c r="D59" s="41">
        <v>0</v>
      </c>
      <c r="E59" s="41">
        <v>0</v>
      </c>
      <c r="F59" s="41">
        <v>0</v>
      </c>
      <c r="G59" s="48">
        <v>30002</v>
      </c>
    </row>
    <row r="60" spans="1:7" x14ac:dyDescent="0.25">
      <c r="A60" s="48">
        <v>300020972</v>
      </c>
      <c r="B60" s="41" t="s">
        <v>118</v>
      </c>
      <c r="C60" s="41">
        <v>0</v>
      </c>
      <c r="D60" s="41">
        <v>0</v>
      </c>
      <c r="E60" s="41">
        <v>0</v>
      </c>
      <c r="F60" s="41">
        <v>0</v>
      </c>
      <c r="G60" s="48">
        <v>30002</v>
      </c>
    </row>
    <row r="61" spans="1:7" x14ac:dyDescent="0.25">
      <c r="A61" s="48">
        <v>300020980</v>
      </c>
      <c r="B61" s="41" t="s">
        <v>120</v>
      </c>
      <c r="C61" s="41">
        <v>2340</v>
      </c>
      <c r="D61" s="41">
        <v>7500</v>
      </c>
      <c r="E61" s="41">
        <v>7500</v>
      </c>
      <c r="F61" s="41">
        <v>-5160</v>
      </c>
      <c r="G61" s="48">
        <v>30002</v>
      </c>
    </row>
    <row r="62" spans="1:7" x14ac:dyDescent="0.25">
      <c r="A62" s="48">
        <v>300021600</v>
      </c>
      <c r="B62" s="41" t="s">
        <v>122</v>
      </c>
      <c r="C62" s="41">
        <v>0</v>
      </c>
      <c r="D62" s="41">
        <v>0</v>
      </c>
      <c r="E62" s="41">
        <v>0</v>
      </c>
      <c r="F62" s="41">
        <v>0</v>
      </c>
      <c r="G62" s="48">
        <v>30002</v>
      </c>
    </row>
    <row r="63" spans="1:7" x14ac:dyDescent="0.25">
      <c r="A63" s="48">
        <v>300022000</v>
      </c>
      <c r="B63" s="41" t="s">
        <v>124</v>
      </c>
      <c r="C63" s="41">
        <v>0</v>
      </c>
      <c r="D63" s="41">
        <v>0</v>
      </c>
      <c r="E63" s="41">
        <v>0</v>
      </c>
      <c r="F63" s="41">
        <v>0</v>
      </c>
      <c r="G63" s="48">
        <v>30002</v>
      </c>
    </row>
    <row r="64" spans="1:7" x14ac:dyDescent="0.25">
      <c r="A64" s="48">
        <v>300022421</v>
      </c>
      <c r="B64" s="41" t="s">
        <v>126</v>
      </c>
      <c r="C64" s="41">
        <v>0</v>
      </c>
      <c r="D64" s="41">
        <v>0</v>
      </c>
      <c r="E64" s="41">
        <v>0</v>
      </c>
      <c r="F64" s="41">
        <v>0</v>
      </c>
      <c r="G64" s="48">
        <v>30002</v>
      </c>
    </row>
    <row r="65" spans="1:7" x14ac:dyDescent="0.25">
      <c r="A65" s="48">
        <v>300022422</v>
      </c>
      <c r="B65" s="41" t="s">
        <v>128</v>
      </c>
      <c r="C65" s="41">
        <v>0</v>
      </c>
      <c r="D65" s="41">
        <v>0</v>
      </c>
      <c r="E65" s="41">
        <v>0</v>
      </c>
      <c r="F65" s="41">
        <v>0</v>
      </c>
      <c r="G65" s="48">
        <v>30002</v>
      </c>
    </row>
    <row r="66" spans="1:7" x14ac:dyDescent="0.25">
      <c r="A66" s="48">
        <v>300022423</v>
      </c>
      <c r="B66" s="41" t="s">
        <v>130</v>
      </c>
      <c r="C66" s="41">
        <v>2108.77</v>
      </c>
      <c r="D66" s="41">
        <v>0</v>
      </c>
      <c r="E66" s="41">
        <v>0</v>
      </c>
      <c r="F66" s="41">
        <v>2108.77</v>
      </c>
      <c r="G66" s="48">
        <v>30002</v>
      </c>
    </row>
    <row r="67" spans="1:7" x14ac:dyDescent="0.25">
      <c r="A67" s="48">
        <v>300022427</v>
      </c>
      <c r="B67" s="41" t="s">
        <v>132</v>
      </c>
      <c r="C67" s="41">
        <v>6250</v>
      </c>
      <c r="D67" s="41">
        <v>40000</v>
      </c>
      <c r="E67" s="41">
        <v>40000</v>
      </c>
      <c r="F67" s="41">
        <v>-33750</v>
      </c>
      <c r="G67" s="48">
        <v>30002</v>
      </c>
    </row>
    <row r="68" spans="1:7" x14ac:dyDescent="0.25">
      <c r="A68" s="48">
        <v>300022428</v>
      </c>
      <c r="B68" s="41" t="s">
        <v>134</v>
      </c>
      <c r="C68" s="41">
        <v>0</v>
      </c>
      <c r="D68" s="41">
        <v>0</v>
      </c>
      <c r="E68" s="41">
        <v>0</v>
      </c>
      <c r="F68" s="41">
        <v>0</v>
      </c>
      <c r="G68" s="48">
        <v>30002</v>
      </c>
    </row>
    <row r="69" spans="1:7" x14ac:dyDescent="0.25">
      <c r="A69" s="48">
        <v>300022429</v>
      </c>
      <c r="B69" s="41" t="s">
        <v>136</v>
      </c>
      <c r="C69" s="41">
        <v>85000</v>
      </c>
      <c r="D69" s="41">
        <v>13600</v>
      </c>
      <c r="E69" s="41">
        <v>13600</v>
      </c>
      <c r="F69" s="41">
        <v>71400</v>
      </c>
      <c r="G69" s="48">
        <v>30002</v>
      </c>
    </row>
    <row r="70" spans="1:7" x14ac:dyDescent="0.25">
      <c r="A70" s="48">
        <v>300022432</v>
      </c>
      <c r="B70" s="41" t="s">
        <v>138</v>
      </c>
      <c r="C70" s="41">
        <v>0</v>
      </c>
      <c r="D70" s="41">
        <v>0</v>
      </c>
      <c r="E70" s="41">
        <v>0</v>
      </c>
      <c r="F70" s="41">
        <v>0</v>
      </c>
      <c r="G70" s="48">
        <v>30002</v>
      </c>
    </row>
    <row r="71" spans="1:7" x14ac:dyDescent="0.25">
      <c r="A71" s="48">
        <v>300022434</v>
      </c>
      <c r="B71" s="41" t="s">
        <v>140</v>
      </c>
      <c r="C71" s="41">
        <v>4161.5</v>
      </c>
      <c r="D71" s="41">
        <v>4500</v>
      </c>
      <c r="E71" s="41">
        <v>4500</v>
      </c>
      <c r="F71" s="41">
        <v>-338.5</v>
      </c>
      <c r="G71" s="48">
        <v>30002</v>
      </c>
    </row>
    <row r="72" spans="1:7" x14ac:dyDescent="0.25">
      <c r="A72" s="48">
        <v>300022440</v>
      </c>
      <c r="B72" s="41" t="s">
        <v>142</v>
      </c>
      <c r="C72" s="41">
        <v>0</v>
      </c>
      <c r="D72" s="41">
        <v>0</v>
      </c>
      <c r="E72" s="41">
        <v>0</v>
      </c>
      <c r="F72" s="41">
        <v>0</v>
      </c>
      <c r="G72" s="48">
        <v>30002</v>
      </c>
    </row>
    <row r="73" spans="1:7" x14ac:dyDescent="0.25">
      <c r="A73" s="48">
        <v>300022442</v>
      </c>
      <c r="B73" s="41" t="s">
        <v>144</v>
      </c>
      <c r="C73" s="41">
        <v>0</v>
      </c>
      <c r="D73" s="41">
        <v>0</v>
      </c>
      <c r="E73" s="41">
        <v>0</v>
      </c>
      <c r="F73" s="41">
        <v>0</v>
      </c>
      <c r="G73" s="48">
        <v>30002</v>
      </c>
    </row>
    <row r="74" spans="1:7" x14ac:dyDescent="0.25">
      <c r="A74" s="48">
        <v>300022444</v>
      </c>
      <c r="B74" s="41" t="s">
        <v>146</v>
      </c>
      <c r="C74" s="41">
        <v>0</v>
      </c>
      <c r="D74" s="41">
        <v>0</v>
      </c>
      <c r="E74" s="41">
        <v>0</v>
      </c>
      <c r="F74" s="41">
        <v>0</v>
      </c>
      <c r="G74" s="48">
        <v>30002</v>
      </c>
    </row>
    <row r="75" spans="1:7" x14ac:dyDescent="0.25">
      <c r="A75" s="48">
        <v>300022445</v>
      </c>
      <c r="B75" s="41" t="s">
        <v>148</v>
      </c>
      <c r="C75" s="41">
        <v>14995.56</v>
      </c>
      <c r="D75" s="41">
        <v>40000</v>
      </c>
      <c r="E75" s="41">
        <v>40000</v>
      </c>
      <c r="F75" s="41">
        <v>-25004.44</v>
      </c>
      <c r="G75" s="48">
        <v>30002</v>
      </c>
    </row>
    <row r="76" spans="1:7" x14ac:dyDescent="0.25">
      <c r="A76" s="48">
        <v>300022446</v>
      </c>
      <c r="B76" s="41" t="s">
        <v>150</v>
      </c>
      <c r="C76" s="41">
        <v>0</v>
      </c>
      <c r="D76" s="41">
        <v>0</v>
      </c>
      <c r="E76" s="41">
        <v>0</v>
      </c>
      <c r="F76" s="41">
        <v>0</v>
      </c>
      <c r="G76" s="48">
        <v>30002</v>
      </c>
    </row>
    <row r="77" spans="1:7" x14ac:dyDescent="0.25">
      <c r="A77" s="48">
        <v>300022451</v>
      </c>
      <c r="B77" s="41" t="s">
        <v>152</v>
      </c>
      <c r="C77" s="41">
        <v>0</v>
      </c>
      <c r="D77" s="41">
        <v>0</v>
      </c>
      <c r="E77" s="41">
        <v>0</v>
      </c>
      <c r="F77" s="41">
        <v>0</v>
      </c>
      <c r="G77" s="48">
        <v>30002</v>
      </c>
    </row>
    <row r="78" spans="1:7" x14ac:dyDescent="0.25">
      <c r="A78" s="48">
        <v>300022452</v>
      </c>
      <c r="B78" s="41" t="s">
        <v>154</v>
      </c>
      <c r="C78" s="41">
        <v>0</v>
      </c>
      <c r="D78" s="41">
        <v>0</v>
      </c>
      <c r="E78" s="41">
        <v>0</v>
      </c>
      <c r="F78" s="41">
        <v>0</v>
      </c>
      <c r="G78" s="48">
        <v>30002</v>
      </c>
    </row>
    <row r="79" spans="1:7" x14ac:dyDescent="0.25">
      <c r="A79" s="48">
        <v>300022454</v>
      </c>
      <c r="B79" s="41" t="s">
        <v>156</v>
      </c>
      <c r="C79" s="41">
        <v>0</v>
      </c>
      <c r="D79" s="41">
        <v>0</v>
      </c>
      <c r="E79" s="41">
        <v>0</v>
      </c>
      <c r="F79" s="41">
        <v>0</v>
      </c>
      <c r="G79" s="48">
        <v>30002</v>
      </c>
    </row>
    <row r="80" spans="1:7" x14ac:dyDescent="0.25">
      <c r="A80" s="48">
        <v>300022455</v>
      </c>
      <c r="B80" s="41" t="s">
        <v>158</v>
      </c>
      <c r="C80" s="41">
        <v>-45</v>
      </c>
      <c r="D80" s="41">
        <v>0</v>
      </c>
      <c r="E80" s="41">
        <v>0</v>
      </c>
      <c r="F80" s="41">
        <v>-45</v>
      </c>
      <c r="G80" s="48">
        <v>30002</v>
      </c>
    </row>
    <row r="81" spans="1:7" x14ac:dyDescent="0.25">
      <c r="A81" s="48">
        <v>300022500</v>
      </c>
      <c r="B81" s="41" t="s">
        <v>160</v>
      </c>
      <c r="C81" s="41">
        <v>0</v>
      </c>
      <c r="D81" s="41">
        <v>0</v>
      </c>
      <c r="E81" s="41">
        <v>0</v>
      </c>
      <c r="F81" s="41">
        <v>0</v>
      </c>
      <c r="G81" s="48">
        <v>30002</v>
      </c>
    </row>
    <row r="82" spans="1:7" x14ac:dyDescent="0.25">
      <c r="A82" s="48">
        <v>300022504</v>
      </c>
      <c r="B82" s="41" t="s">
        <v>162</v>
      </c>
      <c r="C82" s="41">
        <v>0</v>
      </c>
      <c r="D82" s="41">
        <v>0</v>
      </c>
      <c r="E82" s="41">
        <v>0</v>
      </c>
      <c r="F82" s="41">
        <v>0</v>
      </c>
      <c r="G82" s="48">
        <v>30002</v>
      </c>
    </row>
    <row r="83" spans="1:7" x14ac:dyDescent="0.25">
      <c r="A83" s="48">
        <v>300022510</v>
      </c>
      <c r="B83" s="41" t="s">
        <v>164</v>
      </c>
      <c r="C83" s="41">
        <v>0</v>
      </c>
      <c r="D83" s="41">
        <v>0</v>
      </c>
      <c r="E83" s="41">
        <v>0</v>
      </c>
      <c r="F83" s="41">
        <v>0</v>
      </c>
      <c r="G83" s="48">
        <v>30002</v>
      </c>
    </row>
    <row r="84" spans="1:7" x14ac:dyDescent="0.25">
      <c r="A84" s="48">
        <v>300022520</v>
      </c>
      <c r="B84" s="41" t="s">
        <v>166</v>
      </c>
      <c r="C84" s="41">
        <v>0</v>
      </c>
      <c r="D84" s="41">
        <v>0</v>
      </c>
      <c r="E84" s="41">
        <v>0</v>
      </c>
      <c r="F84" s="41">
        <v>0</v>
      </c>
      <c r="G84" s="48">
        <v>30002</v>
      </c>
    </row>
    <row r="85" spans="1:7" x14ac:dyDescent="0.25">
      <c r="A85" s="48">
        <v>300022524</v>
      </c>
      <c r="B85" s="41" t="s">
        <v>168</v>
      </c>
      <c r="C85" s="41">
        <v>0</v>
      </c>
      <c r="D85" s="41">
        <v>0</v>
      </c>
      <c r="E85" s="41">
        <v>0</v>
      </c>
      <c r="F85" s="41">
        <v>0</v>
      </c>
      <c r="G85" s="48">
        <v>30002</v>
      </c>
    </row>
    <row r="86" spans="1:7" x14ac:dyDescent="0.25">
      <c r="A86" s="48">
        <v>300022706</v>
      </c>
      <c r="B86" s="41" t="s">
        <v>170</v>
      </c>
      <c r="C86" s="41">
        <v>0</v>
      </c>
      <c r="D86" s="41">
        <v>100</v>
      </c>
      <c r="E86" s="41">
        <v>100</v>
      </c>
      <c r="F86" s="41">
        <v>-100</v>
      </c>
      <c r="G86" s="48">
        <v>30002</v>
      </c>
    </row>
    <row r="87" spans="1:7" x14ac:dyDescent="0.25">
      <c r="A87" s="48">
        <v>300022900</v>
      </c>
      <c r="B87" s="41" t="s">
        <v>172</v>
      </c>
      <c r="C87" s="41">
        <v>0</v>
      </c>
      <c r="D87" s="41">
        <v>0</v>
      </c>
      <c r="E87" s="41">
        <v>0</v>
      </c>
      <c r="F87" s="41">
        <v>0</v>
      </c>
      <c r="G87" s="48">
        <v>30002</v>
      </c>
    </row>
    <row r="88" spans="1:7" x14ac:dyDescent="0.25">
      <c r="A88" s="48">
        <v>300024600</v>
      </c>
      <c r="B88" s="41" t="s">
        <v>174</v>
      </c>
      <c r="C88" s="41">
        <v>0</v>
      </c>
      <c r="D88" s="41">
        <v>0</v>
      </c>
      <c r="E88" s="41">
        <v>0</v>
      </c>
      <c r="F88" s="41">
        <v>0</v>
      </c>
      <c r="G88" s="48">
        <v>30002</v>
      </c>
    </row>
    <row r="89" spans="1:7" x14ac:dyDescent="0.25">
      <c r="A89" s="48">
        <v>300024610</v>
      </c>
      <c r="B89" s="41" t="s">
        <v>176</v>
      </c>
      <c r="C89" s="41">
        <v>0</v>
      </c>
      <c r="D89" s="41">
        <v>0</v>
      </c>
      <c r="E89" s="41">
        <v>0</v>
      </c>
      <c r="F89" s="41">
        <v>0</v>
      </c>
      <c r="G89" s="48">
        <v>30002</v>
      </c>
    </row>
    <row r="90" spans="1:7" x14ac:dyDescent="0.25">
      <c r="A90" s="48">
        <v>300024611</v>
      </c>
      <c r="B90" s="41" t="s">
        <v>178</v>
      </c>
      <c r="C90" s="41">
        <v>0</v>
      </c>
      <c r="D90" s="41">
        <v>0</v>
      </c>
      <c r="E90" s="41">
        <v>0</v>
      </c>
      <c r="F90" s="41">
        <v>0</v>
      </c>
      <c r="G90" s="48">
        <v>30002</v>
      </c>
    </row>
    <row r="91" spans="1:7" x14ac:dyDescent="0.25">
      <c r="A91" s="48">
        <v>300024612</v>
      </c>
      <c r="B91" s="41" t="s">
        <v>180</v>
      </c>
      <c r="C91" s="41">
        <v>0</v>
      </c>
      <c r="D91" s="41">
        <v>0</v>
      </c>
      <c r="E91" s="41">
        <v>0</v>
      </c>
      <c r="F91" s="41">
        <v>0</v>
      </c>
      <c r="G91" s="48">
        <v>30002</v>
      </c>
    </row>
    <row r="92" spans="1:7" x14ac:dyDescent="0.25">
      <c r="A92" s="48">
        <v>300024618</v>
      </c>
      <c r="B92" s="41" t="s">
        <v>182</v>
      </c>
      <c r="C92" s="41">
        <v>0</v>
      </c>
      <c r="D92" s="41">
        <v>0</v>
      </c>
      <c r="E92" s="41">
        <v>0</v>
      </c>
      <c r="F92" s="41">
        <v>0</v>
      </c>
      <c r="G92" s="48">
        <v>30002</v>
      </c>
    </row>
    <row r="93" spans="1:7" x14ac:dyDescent="0.25">
      <c r="A93" s="48">
        <v>300024621</v>
      </c>
      <c r="B93" s="41" t="s">
        <v>184</v>
      </c>
      <c r="C93" s="41">
        <v>0</v>
      </c>
      <c r="D93" s="41">
        <v>0</v>
      </c>
      <c r="E93" s="41">
        <v>0</v>
      </c>
      <c r="F93" s="41">
        <v>0</v>
      </c>
      <c r="G93" s="48">
        <v>30002</v>
      </c>
    </row>
    <row r="94" spans="1:7" x14ac:dyDescent="0.25">
      <c r="A94" s="48">
        <v>300024631</v>
      </c>
      <c r="B94" s="41" t="s">
        <v>186</v>
      </c>
      <c r="C94" s="41">
        <v>0</v>
      </c>
      <c r="D94" s="41">
        <v>0</v>
      </c>
      <c r="E94" s="41">
        <v>0</v>
      </c>
      <c r="F94" s="41">
        <v>0</v>
      </c>
      <c r="G94" s="48">
        <v>30002</v>
      </c>
    </row>
    <row r="95" spans="1:7" x14ac:dyDescent="0.25">
      <c r="A95" s="48">
        <v>300025007</v>
      </c>
      <c r="B95" s="41" t="s">
        <v>188</v>
      </c>
      <c r="C95" s="41">
        <v>0</v>
      </c>
      <c r="D95" s="41">
        <v>0</v>
      </c>
      <c r="E95" s="41">
        <v>0</v>
      </c>
      <c r="F95" s="41">
        <v>0</v>
      </c>
      <c r="G95" s="48">
        <v>30002</v>
      </c>
    </row>
    <row r="96" spans="1:7" x14ac:dyDescent="0.25">
      <c r="A96" s="48">
        <v>300025027</v>
      </c>
      <c r="B96" s="41" t="s">
        <v>190</v>
      </c>
      <c r="C96" s="41">
        <v>0</v>
      </c>
      <c r="D96" s="41">
        <v>0</v>
      </c>
      <c r="E96" s="41">
        <v>0</v>
      </c>
      <c r="F96" s="41">
        <v>0</v>
      </c>
      <c r="G96" s="48">
        <v>30002</v>
      </c>
    </row>
    <row r="97" spans="1:7" x14ac:dyDescent="0.25">
      <c r="A97" s="48">
        <v>300025038</v>
      </c>
      <c r="B97" s="41" t="s">
        <v>192</v>
      </c>
      <c r="C97" s="41">
        <v>0</v>
      </c>
      <c r="D97" s="41">
        <v>0</v>
      </c>
      <c r="E97" s="41">
        <v>0</v>
      </c>
      <c r="F97" s="41">
        <v>0</v>
      </c>
      <c r="G97" s="48">
        <v>30002</v>
      </c>
    </row>
    <row r="98" spans="1:7" x14ac:dyDescent="0.25">
      <c r="A98" s="48">
        <v>300025114</v>
      </c>
      <c r="B98" s="41" t="s">
        <v>194</v>
      </c>
      <c r="C98" s="41">
        <v>0</v>
      </c>
      <c r="D98" s="41">
        <v>0</v>
      </c>
      <c r="E98" s="41">
        <v>0</v>
      </c>
      <c r="F98" s="41">
        <v>0</v>
      </c>
      <c r="G98" s="48">
        <v>30002</v>
      </c>
    </row>
    <row r="99" spans="1:7" x14ac:dyDescent="0.25">
      <c r="A99" s="48">
        <v>300025147</v>
      </c>
      <c r="B99" s="41" t="s">
        <v>196</v>
      </c>
      <c r="C99" s="41">
        <v>0</v>
      </c>
      <c r="D99" s="41">
        <v>0</v>
      </c>
      <c r="E99" s="41">
        <v>0</v>
      </c>
      <c r="F99" s="41">
        <v>0</v>
      </c>
      <c r="G99" s="48">
        <v>30002</v>
      </c>
    </row>
    <row r="100" spans="1:7" x14ac:dyDescent="0.25">
      <c r="A100" s="48">
        <v>300025148</v>
      </c>
      <c r="B100" s="41" t="s">
        <v>198</v>
      </c>
      <c r="C100" s="41">
        <v>0</v>
      </c>
      <c r="D100" s="41">
        <v>0</v>
      </c>
      <c r="E100" s="41">
        <v>0</v>
      </c>
      <c r="F100" s="41">
        <v>0</v>
      </c>
      <c r="G100" s="48">
        <v>30002</v>
      </c>
    </row>
    <row r="101" spans="1:7" x14ac:dyDescent="0.25">
      <c r="A101" s="48">
        <v>300025156</v>
      </c>
      <c r="B101" s="41" t="s">
        <v>200</v>
      </c>
      <c r="C101" s="41">
        <v>0</v>
      </c>
      <c r="D101" s="41">
        <v>0</v>
      </c>
      <c r="E101" s="41">
        <v>0</v>
      </c>
      <c r="F101" s="41">
        <v>0</v>
      </c>
      <c r="G101" s="48">
        <v>30002</v>
      </c>
    </row>
    <row r="102" spans="1:7" x14ac:dyDescent="0.25">
      <c r="A102" s="48">
        <v>300025164</v>
      </c>
      <c r="B102" s="41" t="s">
        <v>202</v>
      </c>
      <c r="C102" s="41">
        <v>0</v>
      </c>
      <c r="D102" s="41">
        <v>0</v>
      </c>
      <c r="E102" s="41">
        <v>0</v>
      </c>
      <c r="F102" s="41">
        <v>0</v>
      </c>
      <c r="G102" s="48">
        <v>30002</v>
      </c>
    </row>
    <row r="103" spans="1:7" x14ac:dyDescent="0.25">
      <c r="A103" s="48">
        <v>300025167</v>
      </c>
      <c r="B103" s="41" t="s">
        <v>204</v>
      </c>
      <c r="C103" s="41">
        <v>0</v>
      </c>
      <c r="D103" s="41">
        <v>0</v>
      </c>
      <c r="E103" s="41">
        <v>0</v>
      </c>
      <c r="F103" s="41">
        <v>0</v>
      </c>
      <c r="G103" s="48">
        <v>30002</v>
      </c>
    </row>
    <row r="104" spans="1:7" x14ac:dyDescent="0.25">
      <c r="A104" s="48">
        <v>300025531</v>
      </c>
      <c r="B104" s="41" t="s">
        <v>206</v>
      </c>
      <c r="C104" s="41">
        <v>0</v>
      </c>
      <c r="D104" s="41">
        <v>0</v>
      </c>
      <c r="E104" s="41">
        <v>0</v>
      </c>
      <c r="F104" s="41">
        <v>0</v>
      </c>
      <c r="G104" s="48">
        <v>30002</v>
      </c>
    </row>
    <row r="105" spans="1:7" x14ac:dyDescent="0.25">
      <c r="A105" s="48">
        <v>300025532</v>
      </c>
      <c r="B105" s="41" t="s">
        <v>208</v>
      </c>
      <c r="C105" s="41">
        <v>0</v>
      </c>
      <c r="D105" s="41">
        <v>0</v>
      </c>
      <c r="E105" s="41">
        <v>0</v>
      </c>
      <c r="F105" s="41">
        <v>0</v>
      </c>
      <c r="G105" s="48">
        <v>30002</v>
      </c>
    </row>
    <row r="106" spans="1:7" x14ac:dyDescent="0.25">
      <c r="A106" s="48">
        <v>300025902</v>
      </c>
      <c r="B106" s="41" t="s">
        <v>210</v>
      </c>
      <c r="C106" s="41">
        <v>0</v>
      </c>
      <c r="D106" s="41">
        <v>0</v>
      </c>
      <c r="E106" s="41">
        <v>0</v>
      </c>
      <c r="F106" s="41">
        <v>0</v>
      </c>
      <c r="G106" s="48">
        <v>30002</v>
      </c>
    </row>
    <row r="107" spans="1:7" x14ac:dyDescent="0.25">
      <c r="A107" s="48">
        <v>300025912</v>
      </c>
      <c r="B107" s="41" t="s">
        <v>212</v>
      </c>
      <c r="C107" s="41">
        <v>0</v>
      </c>
      <c r="D107" s="41">
        <v>0</v>
      </c>
      <c r="E107" s="41">
        <v>0</v>
      </c>
      <c r="F107" s="41">
        <v>0</v>
      </c>
      <c r="G107" s="48">
        <v>30002</v>
      </c>
    </row>
    <row r="108" spans="1:7" x14ac:dyDescent="0.25">
      <c r="A108" s="48">
        <v>300025913</v>
      </c>
      <c r="B108" s="41" t="s">
        <v>214</v>
      </c>
      <c r="C108" s="41">
        <v>0</v>
      </c>
      <c r="D108" s="41">
        <v>0</v>
      </c>
      <c r="E108" s="41">
        <v>0</v>
      </c>
      <c r="F108" s="41">
        <v>0</v>
      </c>
      <c r="G108" s="48">
        <v>30002</v>
      </c>
    </row>
    <row r="109" spans="1:7" x14ac:dyDescent="0.25">
      <c r="A109" s="48">
        <v>300026002</v>
      </c>
      <c r="B109" s="41" t="s">
        <v>216</v>
      </c>
      <c r="C109" s="41">
        <v>0</v>
      </c>
      <c r="D109" s="41">
        <v>0</v>
      </c>
      <c r="E109" s="41">
        <v>0</v>
      </c>
      <c r="F109" s="41">
        <v>0</v>
      </c>
      <c r="G109" s="48">
        <v>30002</v>
      </c>
    </row>
    <row r="110" spans="1:7" x14ac:dyDescent="0.25">
      <c r="A110" s="48">
        <v>300026009</v>
      </c>
      <c r="B110" s="41" t="s">
        <v>218</v>
      </c>
      <c r="C110" s="41">
        <v>0</v>
      </c>
      <c r="D110" s="41">
        <v>0</v>
      </c>
      <c r="E110" s="41">
        <v>0</v>
      </c>
      <c r="F110" s="41">
        <v>0</v>
      </c>
      <c r="G110" s="48">
        <v>30002</v>
      </c>
    </row>
    <row r="111" spans="1:7" x14ac:dyDescent="0.25">
      <c r="A111" s="48">
        <v>300026010</v>
      </c>
      <c r="B111" s="41" t="s">
        <v>220</v>
      </c>
      <c r="C111" s="41">
        <v>0</v>
      </c>
      <c r="D111" s="41">
        <v>0</v>
      </c>
      <c r="E111" s="41">
        <v>0</v>
      </c>
      <c r="F111" s="41">
        <v>0</v>
      </c>
      <c r="G111" s="48">
        <v>30002</v>
      </c>
    </row>
    <row r="112" spans="1:7" x14ac:dyDescent="0.25">
      <c r="A112" s="48">
        <v>300026011</v>
      </c>
      <c r="B112" s="41" t="s">
        <v>222</v>
      </c>
      <c r="C112" s="41">
        <v>0</v>
      </c>
      <c r="D112" s="41">
        <v>0</v>
      </c>
      <c r="E112" s="41">
        <v>0</v>
      </c>
      <c r="F112" s="41">
        <v>0</v>
      </c>
      <c r="G112" s="48">
        <v>30002</v>
      </c>
    </row>
    <row r="113" spans="1:7" x14ac:dyDescent="0.25">
      <c r="A113" s="48">
        <v>300026013</v>
      </c>
      <c r="B113" s="41" t="s">
        <v>224</v>
      </c>
      <c r="C113" s="41">
        <v>0</v>
      </c>
      <c r="D113" s="41">
        <v>0</v>
      </c>
      <c r="E113" s="41">
        <v>0</v>
      </c>
      <c r="F113" s="41">
        <v>0</v>
      </c>
      <c r="G113" s="48">
        <v>30002</v>
      </c>
    </row>
    <row r="114" spans="1:7" x14ac:dyDescent="0.25">
      <c r="A114" s="48">
        <v>300026014</v>
      </c>
      <c r="B114" s="41" t="s">
        <v>226</v>
      </c>
      <c r="C114" s="41">
        <v>0</v>
      </c>
      <c r="D114" s="41">
        <v>0</v>
      </c>
      <c r="E114" s="41">
        <v>0</v>
      </c>
      <c r="F114" s="41">
        <v>0</v>
      </c>
      <c r="G114" s="48">
        <v>30002</v>
      </c>
    </row>
    <row r="115" spans="1:7" x14ac:dyDescent="0.25">
      <c r="A115" s="48">
        <v>300029014</v>
      </c>
      <c r="B115" s="41" t="s">
        <v>228</v>
      </c>
      <c r="C115" s="41">
        <v>0</v>
      </c>
      <c r="D115" s="41">
        <v>0</v>
      </c>
      <c r="E115" s="41">
        <v>0</v>
      </c>
      <c r="F115" s="41">
        <v>0</v>
      </c>
      <c r="G115" s="48">
        <v>30002</v>
      </c>
    </row>
    <row r="116" spans="1:7" x14ac:dyDescent="0.25">
      <c r="A116" s="48">
        <v>300029020</v>
      </c>
      <c r="B116" s="41" t="s">
        <v>230</v>
      </c>
      <c r="C116" s="41">
        <v>0</v>
      </c>
      <c r="D116" s="41">
        <v>0</v>
      </c>
      <c r="E116" s="41">
        <v>0</v>
      </c>
      <c r="F116" s="41">
        <v>0</v>
      </c>
      <c r="G116" s="48">
        <v>30002</v>
      </c>
    </row>
    <row r="117" spans="1:7" x14ac:dyDescent="0.25">
      <c r="A117" s="48">
        <v>300029050</v>
      </c>
      <c r="B117" s="41" t="s">
        <v>232</v>
      </c>
      <c r="C117" s="41">
        <v>0</v>
      </c>
      <c r="D117" s="41">
        <v>0</v>
      </c>
      <c r="E117" s="41">
        <v>0</v>
      </c>
      <c r="F117" s="41">
        <v>0</v>
      </c>
      <c r="G117" s="48">
        <v>30002</v>
      </c>
    </row>
    <row r="118" spans="1:7" x14ac:dyDescent="0.25">
      <c r="A118" s="48">
        <v>300029051</v>
      </c>
      <c r="B118" s="41" t="s">
        <v>234</v>
      </c>
      <c r="C118" s="41">
        <v>0</v>
      </c>
      <c r="D118" s="41">
        <v>0</v>
      </c>
      <c r="E118" s="41">
        <v>0</v>
      </c>
      <c r="F118" s="41">
        <v>0</v>
      </c>
      <c r="G118" s="48">
        <v>30002</v>
      </c>
    </row>
    <row r="119" spans="1:7" x14ac:dyDescent="0.25">
      <c r="A119" s="48">
        <v>300029053</v>
      </c>
      <c r="B119" s="41" t="s">
        <v>236</v>
      </c>
      <c r="C119" s="41">
        <v>0</v>
      </c>
      <c r="D119" s="41">
        <v>0</v>
      </c>
      <c r="E119" s="41">
        <v>0</v>
      </c>
      <c r="F119" s="41">
        <v>0</v>
      </c>
      <c r="G119" s="48">
        <v>30002</v>
      </c>
    </row>
    <row r="120" spans="1:7" x14ac:dyDescent="0.25">
      <c r="A120" s="48">
        <v>300029054</v>
      </c>
      <c r="B120" s="41" t="s">
        <v>238</v>
      </c>
      <c r="C120" s="41">
        <v>0</v>
      </c>
      <c r="D120" s="41">
        <v>0</v>
      </c>
      <c r="E120" s="41">
        <v>0</v>
      </c>
      <c r="F120" s="41">
        <v>0</v>
      </c>
      <c r="G120" s="48">
        <v>30002</v>
      </c>
    </row>
    <row r="121" spans="1:7" x14ac:dyDescent="0.25">
      <c r="A121" s="48">
        <v>300029055</v>
      </c>
      <c r="B121" s="41" t="s">
        <v>240</v>
      </c>
      <c r="C121" s="41">
        <v>0</v>
      </c>
      <c r="D121" s="41">
        <v>0</v>
      </c>
      <c r="E121" s="41">
        <v>0</v>
      </c>
      <c r="F121" s="41">
        <v>0</v>
      </c>
      <c r="G121" s="48">
        <v>30002</v>
      </c>
    </row>
    <row r="122" spans="1:7" x14ac:dyDescent="0.25">
      <c r="A122" s="48">
        <v>300029068</v>
      </c>
      <c r="B122" s="41" t="s">
        <v>126</v>
      </c>
      <c r="C122" s="41">
        <v>0</v>
      </c>
      <c r="D122" s="41">
        <v>0</v>
      </c>
      <c r="E122" s="41">
        <v>0</v>
      </c>
      <c r="F122" s="41">
        <v>0</v>
      </c>
      <c r="G122" s="48">
        <v>30002</v>
      </c>
    </row>
    <row r="123" spans="1:7" x14ac:dyDescent="0.25">
      <c r="A123" s="48">
        <v>300029092</v>
      </c>
      <c r="B123" s="41" t="s">
        <v>243</v>
      </c>
      <c r="C123" s="41">
        <v>0</v>
      </c>
      <c r="D123" s="41">
        <v>0</v>
      </c>
      <c r="E123" s="41">
        <v>0</v>
      </c>
      <c r="F123" s="41">
        <v>0</v>
      </c>
      <c r="G123" s="48">
        <v>30002</v>
      </c>
    </row>
    <row r="124" spans="1:7" x14ac:dyDescent="0.25">
      <c r="A124" s="48">
        <v>300029110</v>
      </c>
      <c r="B124" s="41" t="s">
        <v>245</v>
      </c>
      <c r="C124" s="41">
        <v>0</v>
      </c>
      <c r="D124" s="41">
        <v>0</v>
      </c>
      <c r="E124" s="41">
        <v>0</v>
      </c>
      <c r="F124" s="41">
        <v>0</v>
      </c>
      <c r="G124" s="48">
        <v>30002</v>
      </c>
    </row>
    <row r="125" spans="1:7" x14ac:dyDescent="0.25">
      <c r="A125" s="48">
        <v>300029111</v>
      </c>
      <c r="B125" s="41" t="s">
        <v>247</v>
      </c>
      <c r="C125" s="41">
        <v>0</v>
      </c>
      <c r="D125" s="41">
        <v>0</v>
      </c>
      <c r="E125" s="41">
        <v>0</v>
      </c>
      <c r="F125" s="41">
        <v>0</v>
      </c>
      <c r="G125" s="48">
        <v>30002</v>
      </c>
    </row>
    <row r="126" spans="1:7" x14ac:dyDescent="0.25">
      <c r="A126" s="48">
        <v>300029114</v>
      </c>
      <c r="B126" s="41" t="s">
        <v>249</v>
      </c>
      <c r="C126" s="41">
        <v>0</v>
      </c>
      <c r="D126" s="41">
        <v>0</v>
      </c>
      <c r="E126" s="41">
        <v>0</v>
      </c>
      <c r="F126" s="41">
        <v>0</v>
      </c>
      <c r="G126" s="48">
        <v>30002</v>
      </c>
    </row>
    <row r="127" spans="1:7" x14ac:dyDescent="0.25">
      <c r="A127" s="48">
        <v>300029201</v>
      </c>
      <c r="B127" s="41" t="s">
        <v>251</v>
      </c>
      <c r="C127" s="41">
        <v>0</v>
      </c>
      <c r="D127" s="41">
        <v>0</v>
      </c>
      <c r="E127" s="41">
        <v>0</v>
      </c>
      <c r="F127" s="41">
        <v>0</v>
      </c>
      <c r="G127" s="48">
        <v>30002</v>
      </c>
    </row>
    <row r="128" spans="1:7" x14ac:dyDescent="0.25">
      <c r="A128" s="48">
        <v>300029208</v>
      </c>
      <c r="B128" s="41" t="s">
        <v>253</v>
      </c>
      <c r="C128" s="41">
        <v>0</v>
      </c>
      <c r="D128" s="41">
        <v>0</v>
      </c>
      <c r="E128" s="41">
        <v>0</v>
      </c>
      <c r="F128" s="41">
        <v>0</v>
      </c>
      <c r="G128" s="48">
        <v>30002</v>
      </c>
    </row>
    <row r="129" spans="1:7" x14ac:dyDescent="0.25">
      <c r="A129" s="48">
        <v>300029213</v>
      </c>
      <c r="B129" s="41" t="s">
        <v>255</v>
      </c>
      <c r="C129" s="41">
        <v>0</v>
      </c>
      <c r="D129" s="41">
        <v>0</v>
      </c>
      <c r="E129" s="41">
        <v>0</v>
      </c>
      <c r="F129" s="41">
        <v>0</v>
      </c>
      <c r="G129" s="48">
        <v>30002</v>
      </c>
    </row>
    <row r="130" spans="1:7" x14ac:dyDescent="0.25">
      <c r="A130" s="48">
        <v>300029356</v>
      </c>
      <c r="B130" s="41" t="s">
        <v>257</v>
      </c>
      <c r="C130" s="41">
        <v>0</v>
      </c>
      <c r="D130" s="41">
        <v>0</v>
      </c>
      <c r="E130" s="41">
        <v>0</v>
      </c>
      <c r="F130" s="41">
        <v>0</v>
      </c>
      <c r="G130" s="48">
        <v>30002</v>
      </c>
    </row>
    <row r="131" spans="1:7" x14ac:dyDescent="0.25">
      <c r="A131" s="48">
        <v>300029361</v>
      </c>
      <c r="B131" s="41" t="s">
        <v>259</v>
      </c>
      <c r="C131" s="41">
        <v>0</v>
      </c>
      <c r="D131" s="41">
        <v>0</v>
      </c>
      <c r="E131" s="41">
        <v>0</v>
      </c>
      <c r="F131" s="41">
        <v>0</v>
      </c>
      <c r="G131" s="48">
        <v>30002</v>
      </c>
    </row>
    <row r="132" spans="1:7" x14ac:dyDescent="0.25">
      <c r="A132" s="48">
        <v>300029552</v>
      </c>
      <c r="B132" s="41" t="s">
        <v>261</v>
      </c>
      <c r="C132" s="41">
        <v>0</v>
      </c>
      <c r="D132" s="41">
        <v>0</v>
      </c>
      <c r="E132" s="41">
        <v>0</v>
      </c>
      <c r="F132" s="41">
        <v>0</v>
      </c>
      <c r="G132" s="48">
        <v>30002</v>
      </c>
    </row>
    <row r="133" spans="1:7" x14ac:dyDescent="0.25">
      <c r="A133" s="48">
        <v>300029600</v>
      </c>
      <c r="B133" s="41" t="s">
        <v>263</v>
      </c>
      <c r="C133" s="41">
        <v>0</v>
      </c>
      <c r="D133" s="41">
        <v>0</v>
      </c>
      <c r="E133" s="41">
        <v>0</v>
      </c>
      <c r="F133" s="41">
        <v>0</v>
      </c>
      <c r="G133" s="48">
        <v>30002</v>
      </c>
    </row>
    <row r="134" spans="1:7" x14ac:dyDescent="0.25">
      <c r="A134" s="48">
        <v>300029800</v>
      </c>
      <c r="B134" s="41" t="s">
        <v>2748</v>
      </c>
      <c r="C134" s="41">
        <v>0</v>
      </c>
      <c r="D134" s="41">
        <v>0</v>
      </c>
      <c r="E134" s="41">
        <v>0</v>
      </c>
      <c r="F134" s="41">
        <v>0</v>
      </c>
      <c r="G134" s="48">
        <v>30002</v>
      </c>
    </row>
    <row r="135" spans="1:7" x14ac:dyDescent="0.25">
      <c r="A135" s="48">
        <v>300029801</v>
      </c>
      <c r="B135" s="41" t="s">
        <v>265</v>
      </c>
      <c r="C135" s="41">
        <v>0</v>
      </c>
      <c r="D135" s="41">
        <v>0</v>
      </c>
      <c r="E135" s="41">
        <v>0</v>
      </c>
      <c r="F135" s="41">
        <v>0</v>
      </c>
      <c r="G135" s="48">
        <v>30002</v>
      </c>
    </row>
    <row r="136" spans="1:7" x14ac:dyDescent="0.25">
      <c r="A136" s="48">
        <v>300029802</v>
      </c>
      <c r="B136" s="41" t="s">
        <v>2749</v>
      </c>
      <c r="C136" s="41">
        <v>0</v>
      </c>
      <c r="D136" s="41">
        <v>0</v>
      </c>
      <c r="E136" s="41">
        <v>0</v>
      </c>
      <c r="F136" s="41">
        <v>0</v>
      </c>
      <c r="G136" s="48">
        <v>30002</v>
      </c>
    </row>
    <row r="137" spans="1:7" x14ac:dyDescent="0.25">
      <c r="A137" s="48">
        <v>300029805</v>
      </c>
      <c r="B137" s="41" t="s">
        <v>267</v>
      </c>
      <c r="C137" s="41">
        <v>0</v>
      </c>
      <c r="D137" s="41">
        <v>0</v>
      </c>
      <c r="E137" s="41">
        <v>0</v>
      </c>
      <c r="F137" s="41">
        <v>0</v>
      </c>
      <c r="G137" s="48">
        <v>30002</v>
      </c>
    </row>
    <row r="138" spans="1:7" x14ac:dyDescent="0.25">
      <c r="A138" s="48">
        <v>300029821</v>
      </c>
      <c r="B138" s="41" t="s">
        <v>269</v>
      </c>
      <c r="C138" s="41">
        <v>0</v>
      </c>
      <c r="D138" s="41">
        <v>0</v>
      </c>
      <c r="E138" s="41">
        <v>0</v>
      </c>
      <c r="F138" s="41">
        <v>0</v>
      </c>
      <c r="G138" s="48">
        <v>30002</v>
      </c>
    </row>
    <row r="139" spans="1:7" x14ac:dyDescent="0.25">
      <c r="A139" s="48">
        <v>300029829</v>
      </c>
      <c r="B139" s="41" t="s">
        <v>271</v>
      </c>
      <c r="C139" s="41">
        <v>0</v>
      </c>
      <c r="D139" s="41">
        <v>0</v>
      </c>
      <c r="E139" s="41">
        <v>0</v>
      </c>
      <c r="F139" s="41">
        <v>0</v>
      </c>
      <c r="G139" s="48">
        <v>30002</v>
      </c>
    </row>
    <row r="140" spans="1:7" x14ac:dyDescent="0.25">
      <c r="A140" s="48">
        <v>300029843</v>
      </c>
      <c r="B140" s="41" t="s">
        <v>273</v>
      </c>
      <c r="C140" s="41">
        <v>0</v>
      </c>
      <c r="D140" s="41">
        <v>0</v>
      </c>
      <c r="E140" s="41">
        <v>0</v>
      </c>
      <c r="F140" s="41">
        <v>0</v>
      </c>
      <c r="G140" s="48">
        <v>30002</v>
      </c>
    </row>
    <row r="141" spans="1:7" x14ac:dyDescent="0.25">
      <c r="A141" s="48">
        <v>300029846</v>
      </c>
      <c r="B141" s="41" t="s">
        <v>275</v>
      </c>
      <c r="C141" s="41">
        <v>0</v>
      </c>
      <c r="D141" s="41">
        <v>0</v>
      </c>
      <c r="E141" s="41">
        <v>0</v>
      </c>
      <c r="F141" s="41">
        <v>0</v>
      </c>
      <c r="G141" s="48">
        <v>30002</v>
      </c>
    </row>
    <row r="142" spans="1:7" x14ac:dyDescent="0.25">
      <c r="A142" s="48">
        <v>300029850</v>
      </c>
      <c r="B142" s="41" t="s">
        <v>277</v>
      </c>
      <c r="C142" s="41">
        <v>0</v>
      </c>
      <c r="D142" s="41">
        <v>0</v>
      </c>
      <c r="E142" s="41">
        <v>0</v>
      </c>
      <c r="F142" s="41">
        <v>0</v>
      </c>
      <c r="G142" s="48">
        <v>30002</v>
      </c>
    </row>
    <row r="143" spans="1:7" x14ac:dyDescent="0.25">
      <c r="A143" s="48">
        <v>300030102</v>
      </c>
      <c r="B143" s="41" t="s">
        <v>2796</v>
      </c>
      <c r="C143" s="41">
        <v>0</v>
      </c>
      <c r="D143" s="41">
        <v>513000</v>
      </c>
      <c r="E143" s="41">
        <v>513000</v>
      </c>
      <c r="F143" s="41">
        <v>-513000</v>
      </c>
      <c r="G143" s="48">
        <v>30003</v>
      </c>
    </row>
    <row r="144" spans="1:7" x14ac:dyDescent="0.25">
      <c r="A144" s="48">
        <v>300030120</v>
      </c>
      <c r="B144" s="41" t="s">
        <v>279</v>
      </c>
      <c r="C144" s="41">
        <v>0</v>
      </c>
      <c r="D144" s="41">
        <v>0</v>
      </c>
      <c r="E144" s="41">
        <v>0</v>
      </c>
      <c r="F144" s="41">
        <v>0</v>
      </c>
      <c r="G144" s="48">
        <v>30003</v>
      </c>
    </row>
    <row r="145" spans="1:7" x14ac:dyDescent="0.25">
      <c r="A145" s="48">
        <v>300030400</v>
      </c>
      <c r="B145" s="41" t="s">
        <v>281</v>
      </c>
      <c r="C145" s="41">
        <v>0</v>
      </c>
      <c r="D145" s="41">
        <v>0</v>
      </c>
      <c r="E145" s="41">
        <v>0</v>
      </c>
      <c r="F145" s="41">
        <v>0</v>
      </c>
      <c r="G145" s="48">
        <v>30003</v>
      </c>
    </row>
    <row r="146" spans="1:7" x14ac:dyDescent="0.25">
      <c r="A146" s="48">
        <v>300030700</v>
      </c>
      <c r="B146" s="41" t="s">
        <v>283</v>
      </c>
      <c r="C146" s="41">
        <v>0</v>
      </c>
      <c r="D146" s="41">
        <v>0</v>
      </c>
      <c r="E146" s="41">
        <v>0</v>
      </c>
      <c r="F146" s="41">
        <v>0</v>
      </c>
      <c r="G146" s="48">
        <v>30003</v>
      </c>
    </row>
    <row r="147" spans="1:7" x14ac:dyDescent="0.25">
      <c r="A147" s="48">
        <v>300030800</v>
      </c>
      <c r="B147" s="41" t="s">
        <v>285</v>
      </c>
      <c r="C147" s="41">
        <v>0</v>
      </c>
      <c r="D147" s="41">
        <v>0</v>
      </c>
      <c r="E147" s="41">
        <v>0</v>
      </c>
      <c r="F147" s="41">
        <v>0</v>
      </c>
      <c r="G147" s="48">
        <v>30003</v>
      </c>
    </row>
    <row r="148" spans="1:7" x14ac:dyDescent="0.25">
      <c r="A148" s="48">
        <v>300030915</v>
      </c>
      <c r="B148" s="41" t="s">
        <v>287</v>
      </c>
      <c r="C148" s="41">
        <v>0</v>
      </c>
      <c r="D148" s="41">
        <v>0</v>
      </c>
      <c r="E148" s="41">
        <v>0</v>
      </c>
      <c r="F148" s="41">
        <v>0</v>
      </c>
      <c r="G148" s="48">
        <v>30003</v>
      </c>
    </row>
    <row r="149" spans="1:7" x14ac:dyDescent="0.25">
      <c r="A149" s="48">
        <v>300030930</v>
      </c>
      <c r="B149" s="41" t="s">
        <v>289</v>
      </c>
      <c r="C149" s="41">
        <v>0</v>
      </c>
      <c r="D149" s="41">
        <v>0</v>
      </c>
      <c r="E149" s="41">
        <v>0</v>
      </c>
      <c r="F149" s="41">
        <v>0</v>
      </c>
      <c r="G149" s="48">
        <v>30003</v>
      </c>
    </row>
    <row r="150" spans="1:7" x14ac:dyDescent="0.25">
      <c r="A150" s="48">
        <v>300030975</v>
      </c>
      <c r="B150" s="41" t="s">
        <v>291</v>
      </c>
      <c r="C150" s="41">
        <v>0</v>
      </c>
      <c r="D150" s="41">
        <v>0</v>
      </c>
      <c r="E150" s="41">
        <v>0</v>
      </c>
      <c r="F150" s="41">
        <v>0</v>
      </c>
      <c r="G150" s="48">
        <v>30003</v>
      </c>
    </row>
    <row r="151" spans="1:7" x14ac:dyDescent="0.25">
      <c r="A151" s="48">
        <v>300031500</v>
      </c>
      <c r="B151" s="41" t="s">
        <v>2815</v>
      </c>
      <c r="C151" s="41">
        <v>0</v>
      </c>
      <c r="D151" s="41">
        <v>0</v>
      </c>
      <c r="E151" s="41">
        <v>0</v>
      </c>
      <c r="F151" s="41">
        <v>0</v>
      </c>
      <c r="G151" s="48">
        <v>30003</v>
      </c>
    </row>
    <row r="152" spans="1:7" x14ac:dyDescent="0.25">
      <c r="A152" s="48">
        <v>300031600</v>
      </c>
      <c r="B152" s="41" t="s">
        <v>293</v>
      </c>
      <c r="C152" s="41">
        <v>0</v>
      </c>
      <c r="D152" s="41">
        <v>0</v>
      </c>
      <c r="E152" s="41">
        <v>0</v>
      </c>
      <c r="F152" s="41">
        <v>0</v>
      </c>
      <c r="G152" s="48">
        <v>30003</v>
      </c>
    </row>
    <row r="153" spans="1:7" x14ac:dyDescent="0.25">
      <c r="A153" s="48">
        <v>300032000</v>
      </c>
      <c r="B153" s="41" t="s">
        <v>295</v>
      </c>
      <c r="C153" s="41">
        <v>0</v>
      </c>
      <c r="D153" s="41">
        <v>0</v>
      </c>
      <c r="E153" s="41">
        <v>0</v>
      </c>
      <c r="F153" s="41">
        <v>0</v>
      </c>
      <c r="G153" s="48">
        <v>30003</v>
      </c>
    </row>
    <row r="154" spans="1:7" x14ac:dyDescent="0.25">
      <c r="A154" s="48">
        <v>300032022</v>
      </c>
      <c r="B154" s="41" t="s">
        <v>297</v>
      </c>
      <c r="C154" s="41">
        <v>0</v>
      </c>
      <c r="D154" s="41">
        <v>0</v>
      </c>
      <c r="E154" s="41">
        <v>0</v>
      </c>
      <c r="F154" s="41">
        <v>0</v>
      </c>
      <c r="G154" s="48">
        <v>30003</v>
      </c>
    </row>
    <row r="155" spans="1:7" x14ac:dyDescent="0.25">
      <c r="A155" s="48">
        <v>300032300</v>
      </c>
      <c r="B155" s="41" t="s">
        <v>299</v>
      </c>
      <c r="C155" s="41">
        <v>0</v>
      </c>
      <c r="D155" s="41">
        <v>0</v>
      </c>
      <c r="E155" s="41">
        <v>0</v>
      </c>
      <c r="F155" s="41">
        <v>0</v>
      </c>
      <c r="G155" s="48">
        <v>30003</v>
      </c>
    </row>
    <row r="156" spans="1:7" x14ac:dyDescent="0.25">
      <c r="A156" s="48">
        <v>300032427</v>
      </c>
      <c r="B156" s="41" t="s">
        <v>301</v>
      </c>
      <c r="C156" s="41">
        <v>0</v>
      </c>
      <c r="D156" s="41">
        <v>0</v>
      </c>
      <c r="E156" s="41">
        <v>0</v>
      </c>
      <c r="F156" s="41">
        <v>0</v>
      </c>
      <c r="G156" s="48">
        <v>30003</v>
      </c>
    </row>
    <row r="157" spans="1:7" x14ac:dyDescent="0.25">
      <c r="A157" s="48">
        <v>300032429</v>
      </c>
      <c r="B157" s="41" t="s">
        <v>303</v>
      </c>
      <c r="C157" s="41">
        <v>0</v>
      </c>
      <c r="D157" s="41">
        <v>0</v>
      </c>
      <c r="E157" s="41">
        <v>0</v>
      </c>
      <c r="F157" s="41">
        <v>0</v>
      </c>
      <c r="G157" s="48">
        <v>30003</v>
      </c>
    </row>
    <row r="158" spans="1:7" x14ac:dyDescent="0.25">
      <c r="A158" s="48">
        <v>300032457</v>
      </c>
      <c r="B158" s="41" t="s">
        <v>305</v>
      </c>
      <c r="C158" s="41">
        <v>0</v>
      </c>
      <c r="D158" s="41">
        <v>0</v>
      </c>
      <c r="E158" s="41">
        <v>0</v>
      </c>
      <c r="F158" s="41">
        <v>0</v>
      </c>
      <c r="G158" s="48">
        <v>30003</v>
      </c>
    </row>
    <row r="159" spans="1:7" x14ac:dyDescent="0.25">
      <c r="A159" s="48">
        <v>300032471</v>
      </c>
      <c r="B159" s="41" t="s">
        <v>2816</v>
      </c>
      <c r="C159" s="41">
        <v>0</v>
      </c>
      <c r="D159" s="41">
        <v>0</v>
      </c>
      <c r="E159" s="41">
        <v>0</v>
      </c>
      <c r="F159" s="41">
        <v>0</v>
      </c>
      <c r="G159" s="48">
        <v>30003</v>
      </c>
    </row>
    <row r="160" spans="1:7" x14ac:dyDescent="0.25">
      <c r="A160" s="48">
        <v>300032500</v>
      </c>
      <c r="B160" s="41" t="s">
        <v>307</v>
      </c>
      <c r="C160" s="41">
        <v>0</v>
      </c>
      <c r="D160" s="41">
        <v>0</v>
      </c>
      <c r="E160" s="41">
        <v>0</v>
      </c>
      <c r="F160" s="41">
        <v>0</v>
      </c>
      <c r="G160" s="48">
        <v>30003</v>
      </c>
    </row>
    <row r="161" spans="1:7" x14ac:dyDescent="0.25">
      <c r="A161" s="48">
        <v>300032503</v>
      </c>
      <c r="B161" s="41" t="s">
        <v>309</v>
      </c>
      <c r="C161" s="41">
        <v>0</v>
      </c>
      <c r="D161" s="41">
        <v>0</v>
      </c>
      <c r="E161" s="41">
        <v>0</v>
      </c>
      <c r="F161" s="41">
        <v>0</v>
      </c>
      <c r="G161" s="48">
        <v>30003</v>
      </c>
    </row>
    <row r="162" spans="1:7" x14ac:dyDescent="0.25">
      <c r="A162" s="48">
        <v>300032510</v>
      </c>
      <c r="B162" s="41" t="s">
        <v>311</v>
      </c>
      <c r="C162" s="41">
        <v>0</v>
      </c>
      <c r="D162" s="41">
        <v>0</v>
      </c>
      <c r="E162" s="41">
        <v>0</v>
      </c>
      <c r="F162" s="41">
        <v>0</v>
      </c>
      <c r="G162" s="48">
        <v>30003</v>
      </c>
    </row>
    <row r="163" spans="1:7" x14ac:dyDescent="0.25">
      <c r="A163" s="48">
        <v>300032524</v>
      </c>
      <c r="B163" s="41" t="s">
        <v>313</v>
      </c>
      <c r="C163" s="41">
        <v>0</v>
      </c>
      <c r="D163" s="41">
        <v>0</v>
      </c>
      <c r="E163" s="41">
        <v>0</v>
      </c>
      <c r="F163" s="41">
        <v>0</v>
      </c>
      <c r="G163" s="48">
        <v>30003</v>
      </c>
    </row>
    <row r="164" spans="1:7" x14ac:dyDescent="0.25">
      <c r="A164" s="48">
        <v>300032703</v>
      </c>
      <c r="B164" s="41" t="s">
        <v>315</v>
      </c>
      <c r="C164" s="41">
        <v>0</v>
      </c>
      <c r="D164" s="41">
        <v>0</v>
      </c>
      <c r="E164" s="41">
        <v>0</v>
      </c>
      <c r="F164" s="41">
        <v>0</v>
      </c>
      <c r="G164" s="48">
        <v>30003</v>
      </c>
    </row>
    <row r="165" spans="1:7" x14ac:dyDescent="0.25">
      <c r="A165" s="48">
        <v>300032706</v>
      </c>
      <c r="B165" s="41" t="s">
        <v>2817</v>
      </c>
      <c r="C165" s="41">
        <v>0</v>
      </c>
      <c r="D165" s="41">
        <v>0</v>
      </c>
      <c r="E165" s="41">
        <v>0</v>
      </c>
      <c r="F165" s="41">
        <v>0</v>
      </c>
      <c r="G165" s="48">
        <v>30003</v>
      </c>
    </row>
    <row r="166" spans="1:7" x14ac:dyDescent="0.25">
      <c r="A166" s="48">
        <v>300032801</v>
      </c>
      <c r="B166" s="41" t="s">
        <v>317</v>
      </c>
      <c r="C166" s="41">
        <v>0</v>
      </c>
      <c r="D166" s="41">
        <v>0</v>
      </c>
      <c r="E166" s="41">
        <v>0</v>
      </c>
      <c r="F166" s="41">
        <v>0</v>
      </c>
      <c r="G166" s="48">
        <v>30003</v>
      </c>
    </row>
    <row r="167" spans="1:7" x14ac:dyDescent="0.25">
      <c r="A167" s="48">
        <v>300032901</v>
      </c>
      <c r="B167" s="41" t="s">
        <v>319</v>
      </c>
      <c r="C167" s="41">
        <v>0</v>
      </c>
      <c r="D167" s="41">
        <v>0</v>
      </c>
      <c r="E167" s="41">
        <v>0</v>
      </c>
      <c r="F167" s="41">
        <v>0</v>
      </c>
      <c r="G167" s="48">
        <v>30003</v>
      </c>
    </row>
    <row r="168" spans="1:7" x14ac:dyDescent="0.25">
      <c r="A168" s="48">
        <v>300034600</v>
      </c>
      <c r="B168" s="41" t="s">
        <v>2818</v>
      </c>
      <c r="C168" s="41">
        <v>0</v>
      </c>
      <c r="D168" s="41">
        <v>0</v>
      </c>
      <c r="E168" s="41">
        <v>0</v>
      </c>
      <c r="F168" s="41">
        <v>0</v>
      </c>
      <c r="G168" s="48">
        <v>30003</v>
      </c>
    </row>
    <row r="169" spans="1:7" x14ac:dyDescent="0.25">
      <c r="A169" s="48">
        <v>300034610</v>
      </c>
      <c r="B169" s="41" t="s">
        <v>323</v>
      </c>
      <c r="C169" s="41">
        <v>0</v>
      </c>
      <c r="D169" s="41">
        <v>0</v>
      </c>
      <c r="E169" s="41">
        <v>0</v>
      </c>
      <c r="F169" s="41">
        <v>0</v>
      </c>
      <c r="G169" s="48">
        <v>30003</v>
      </c>
    </row>
    <row r="170" spans="1:7" x14ac:dyDescent="0.25">
      <c r="A170" s="48">
        <v>300034611</v>
      </c>
      <c r="B170" s="41" t="s">
        <v>325</v>
      </c>
      <c r="C170" s="41">
        <v>0</v>
      </c>
      <c r="D170" s="41">
        <v>0</v>
      </c>
      <c r="E170" s="41">
        <v>0</v>
      </c>
      <c r="F170" s="41">
        <v>0</v>
      </c>
      <c r="G170" s="48">
        <v>30003</v>
      </c>
    </row>
    <row r="171" spans="1:7" x14ac:dyDescent="0.25">
      <c r="A171" s="48">
        <v>300034618</v>
      </c>
      <c r="B171" s="41" t="s">
        <v>2819</v>
      </c>
      <c r="C171" s="41">
        <v>0</v>
      </c>
      <c r="D171" s="41">
        <v>0</v>
      </c>
      <c r="E171" s="41">
        <v>0</v>
      </c>
      <c r="F171" s="41">
        <v>0</v>
      </c>
      <c r="G171" s="48">
        <v>30003</v>
      </c>
    </row>
    <row r="172" spans="1:7" x14ac:dyDescent="0.25">
      <c r="A172" s="48">
        <v>300034619</v>
      </c>
      <c r="B172" s="41" t="s">
        <v>2820</v>
      </c>
      <c r="C172" s="41">
        <v>0</v>
      </c>
      <c r="D172" s="41">
        <v>0</v>
      </c>
      <c r="E172" s="41">
        <v>0</v>
      </c>
      <c r="F172" s="41">
        <v>0</v>
      </c>
      <c r="G172" s="48">
        <v>30003</v>
      </c>
    </row>
    <row r="173" spans="1:7" x14ac:dyDescent="0.25">
      <c r="A173" s="48">
        <v>300034621</v>
      </c>
      <c r="B173" s="41" t="s">
        <v>2821</v>
      </c>
      <c r="C173" s="41">
        <v>0</v>
      </c>
      <c r="D173" s="41">
        <v>0</v>
      </c>
      <c r="E173" s="41">
        <v>0</v>
      </c>
      <c r="F173" s="41">
        <v>0</v>
      </c>
      <c r="G173" s="48">
        <v>30003</v>
      </c>
    </row>
    <row r="174" spans="1:7" x14ac:dyDescent="0.25">
      <c r="A174" s="48">
        <v>300034622</v>
      </c>
      <c r="B174" s="41" t="s">
        <v>2822</v>
      </c>
      <c r="C174" s="41">
        <v>0</v>
      </c>
      <c r="D174" s="41">
        <v>0</v>
      </c>
      <c r="E174" s="41">
        <v>0</v>
      </c>
      <c r="F174" s="41">
        <v>0</v>
      </c>
      <c r="G174" s="48">
        <v>30003</v>
      </c>
    </row>
    <row r="175" spans="1:7" x14ac:dyDescent="0.25">
      <c r="A175" s="48">
        <v>300035112</v>
      </c>
      <c r="B175" s="41" t="s">
        <v>2797</v>
      </c>
      <c r="C175" s="41">
        <v>0</v>
      </c>
      <c r="D175" s="41">
        <v>-90600</v>
      </c>
      <c r="E175" s="41">
        <v>-90600</v>
      </c>
      <c r="F175" s="41">
        <v>90600</v>
      </c>
      <c r="G175" s="48">
        <v>30003</v>
      </c>
    </row>
    <row r="176" spans="1:7" x14ac:dyDescent="0.25">
      <c r="A176" s="48">
        <v>300035912</v>
      </c>
      <c r="B176" s="41" t="s">
        <v>2798</v>
      </c>
      <c r="C176" s="41">
        <v>0</v>
      </c>
      <c r="D176" s="41">
        <v>85000</v>
      </c>
      <c r="E176" s="41">
        <v>85000</v>
      </c>
      <c r="F176" s="41">
        <v>-85000</v>
      </c>
      <c r="G176" s="48">
        <v>30003</v>
      </c>
    </row>
    <row r="177" spans="1:7" x14ac:dyDescent="0.25">
      <c r="A177" s="48">
        <v>300036002</v>
      </c>
      <c r="B177" s="41" t="s">
        <v>2799</v>
      </c>
      <c r="C177" s="41">
        <v>0</v>
      </c>
      <c r="D177" s="41">
        <v>1053000</v>
      </c>
      <c r="E177" s="41">
        <v>1053000</v>
      </c>
      <c r="F177" s="41">
        <v>-1053000</v>
      </c>
      <c r="G177" s="48">
        <v>30003</v>
      </c>
    </row>
    <row r="178" spans="1:7" x14ac:dyDescent="0.25">
      <c r="A178" s="48">
        <v>300039800</v>
      </c>
      <c r="B178" s="41" t="s">
        <v>2800</v>
      </c>
      <c r="C178" s="41">
        <v>0</v>
      </c>
      <c r="D178" s="41">
        <v>-1195600</v>
      </c>
      <c r="E178" s="41">
        <v>-1195600</v>
      </c>
      <c r="F178" s="41">
        <v>1195600</v>
      </c>
      <c r="G178" s="48">
        <v>30003</v>
      </c>
    </row>
    <row r="179" spans="1:7" x14ac:dyDescent="0.25">
      <c r="A179" s="48">
        <v>300039850</v>
      </c>
      <c r="B179" s="41" t="s">
        <v>2801</v>
      </c>
      <c r="C179" s="41">
        <v>0</v>
      </c>
      <c r="D179" s="41">
        <v>-275040</v>
      </c>
      <c r="E179" s="41">
        <v>-275040</v>
      </c>
      <c r="F179" s="41">
        <v>275040</v>
      </c>
      <c r="G179" s="48">
        <v>30003</v>
      </c>
    </row>
    <row r="180" spans="1:7" x14ac:dyDescent="0.25">
      <c r="A180" s="48">
        <v>300040100</v>
      </c>
      <c r="B180" s="41" t="s">
        <v>331</v>
      </c>
      <c r="C180" s="41">
        <v>10816.58</v>
      </c>
      <c r="D180" s="41">
        <v>26600</v>
      </c>
      <c r="E180" s="41">
        <v>26600</v>
      </c>
      <c r="F180" s="41">
        <v>-15783.42</v>
      </c>
      <c r="G180" s="48">
        <v>30004</v>
      </c>
    </row>
    <row r="181" spans="1:7" x14ac:dyDescent="0.25">
      <c r="A181" s="48">
        <v>300040101</v>
      </c>
      <c r="B181" s="41" t="s">
        <v>333</v>
      </c>
      <c r="C181" s="41">
        <v>0</v>
      </c>
      <c r="D181" s="41">
        <v>0</v>
      </c>
      <c r="E181" s="41">
        <v>0</v>
      </c>
      <c r="F181" s="41">
        <v>0</v>
      </c>
      <c r="G181" s="48">
        <v>30004</v>
      </c>
    </row>
    <row r="182" spans="1:7" x14ac:dyDescent="0.25">
      <c r="A182" s="48">
        <v>300040102</v>
      </c>
      <c r="B182" s="41" t="s">
        <v>335</v>
      </c>
      <c r="C182" s="41">
        <v>0</v>
      </c>
      <c r="D182" s="41">
        <v>0</v>
      </c>
      <c r="E182" s="41">
        <v>0</v>
      </c>
      <c r="F182" s="41">
        <v>0</v>
      </c>
      <c r="G182" s="48">
        <v>30004</v>
      </c>
    </row>
    <row r="183" spans="1:7" x14ac:dyDescent="0.25">
      <c r="A183" s="48">
        <v>300040103</v>
      </c>
      <c r="B183" s="41" t="s">
        <v>337</v>
      </c>
      <c r="C183" s="41">
        <v>0</v>
      </c>
      <c r="D183" s="41">
        <v>0</v>
      </c>
      <c r="E183" s="41">
        <v>0</v>
      </c>
      <c r="F183" s="41">
        <v>0</v>
      </c>
      <c r="G183" s="48">
        <v>30004</v>
      </c>
    </row>
    <row r="184" spans="1:7" x14ac:dyDescent="0.25">
      <c r="A184" s="48">
        <v>300040120</v>
      </c>
      <c r="B184" s="41" t="s">
        <v>339</v>
      </c>
      <c r="C184" s="41">
        <v>0</v>
      </c>
      <c r="D184" s="41">
        <v>0</v>
      </c>
      <c r="E184" s="41">
        <v>0</v>
      </c>
      <c r="F184" s="41">
        <v>0</v>
      </c>
      <c r="G184" s="48">
        <v>30004</v>
      </c>
    </row>
    <row r="185" spans="1:7" x14ac:dyDescent="0.25">
      <c r="A185" s="48">
        <v>300040200</v>
      </c>
      <c r="B185" s="41" t="s">
        <v>341</v>
      </c>
      <c r="C185" s="41">
        <v>0</v>
      </c>
      <c r="D185" s="41">
        <v>0</v>
      </c>
      <c r="E185" s="41">
        <v>0</v>
      </c>
      <c r="F185" s="41">
        <v>0</v>
      </c>
      <c r="G185" s="48">
        <v>30004</v>
      </c>
    </row>
    <row r="186" spans="1:7" x14ac:dyDescent="0.25">
      <c r="A186" s="48">
        <v>300040730</v>
      </c>
      <c r="B186" s="41" t="s">
        <v>343</v>
      </c>
      <c r="C186" s="41">
        <v>567</v>
      </c>
      <c r="D186" s="41">
        <v>300</v>
      </c>
      <c r="E186" s="41">
        <v>300</v>
      </c>
      <c r="F186" s="41">
        <v>267</v>
      </c>
      <c r="G186" s="48">
        <v>30004</v>
      </c>
    </row>
    <row r="187" spans="1:7" x14ac:dyDescent="0.25">
      <c r="A187" s="48">
        <v>300040800</v>
      </c>
      <c r="B187" s="41" t="s">
        <v>345</v>
      </c>
      <c r="C187" s="41">
        <v>0</v>
      </c>
      <c r="D187" s="41">
        <v>0</v>
      </c>
      <c r="E187" s="41">
        <v>0</v>
      </c>
      <c r="F187" s="41">
        <v>0</v>
      </c>
      <c r="G187" s="48">
        <v>30004</v>
      </c>
    </row>
    <row r="188" spans="1:7" x14ac:dyDescent="0.25">
      <c r="A188" s="48">
        <v>300040820</v>
      </c>
      <c r="B188" s="41" t="s">
        <v>347</v>
      </c>
      <c r="C188" s="41">
        <v>0</v>
      </c>
      <c r="D188" s="41">
        <v>0</v>
      </c>
      <c r="E188" s="41">
        <v>0</v>
      </c>
      <c r="F188" s="41">
        <v>0</v>
      </c>
      <c r="G188" s="48">
        <v>30004</v>
      </c>
    </row>
    <row r="189" spans="1:7" x14ac:dyDescent="0.25">
      <c r="A189" s="48">
        <v>300040930</v>
      </c>
      <c r="B189" s="41" t="s">
        <v>2750</v>
      </c>
      <c r="C189" s="41">
        <v>23.45</v>
      </c>
      <c r="D189" s="41">
        <v>0</v>
      </c>
      <c r="E189" s="41">
        <v>0</v>
      </c>
      <c r="F189" s="41">
        <v>23.45</v>
      </c>
      <c r="G189" s="48">
        <v>30004</v>
      </c>
    </row>
    <row r="190" spans="1:7" x14ac:dyDescent="0.25">
      <c r="A190" s="48">
        <v>300040985</v>
      </c>
      <c r="B190" s="41" t="s">
        <v>349</v>
      </c>
      <c r="C190" s="41">
        <v>0</v>
      </c>
      <c r="D190" s="41">
        <v>0</v>
      </c>
      <c r="E190" s="41">
        <v>0</v>
      </c>
      <c r="F190" s="41">
        <v>0</v>
      </c>
      <c r="G190" s="48">
        <v>30004</v>
      </c>
    </row>
    <row r="191" spans="1:7" x14ac:dyDescent="0.25">
      <c r="A191" s="48">
        <v>300042000</v>
      </c>
      <c r="B191" s="41" t="s">
        <v>351</v>
      </c>
      <c r="C191" s="41">
        <v>0</v>
      </c>
      <c r="D191" s="41">
        <v>0</v>
      </c>
      <c r="E191" s="41">
        <v>0</v>
      </c>
      <c r="F191" s="41">
        <v>0</v>
      </c>
      <c r="G191" s="48">
        <v>30004</v>
      </c>
    </row>
    <row r="192" spans="1:7" x14ac:dyDescent="0.25">
      <c r="A192" s="48">
        <v>300042008</v>
      </c>
      <c r="B192" s="41" t="s">
        <v>353</v>
      </c>
      <c r="C192" s="41">
        <v>0</v>
      </c>
      <c r="D192" s="41">
        <v>0</v>
      </c>
      <c r="E192" s="41">
        <v>0</v>
      </c>
      <c r="F192" s="41">
        <v>0</v>
      </c>
      <c r="G192" s="48">
        <v>30004</v>
      </c>
    </row>
    <row r="193" spans="1:7" x14ac:dyDescent="0.25">
      <c r="A193" s="48">
        <v>300042009</v>
      </c>
      <c r="B193" s="41" t="s">
        <v>2741</v>
      </c>
      <c r="C193" s="41">
        <v>0</v>
      </c>
      <c r="D193" s="41">
        <v>0</v>
      </c>
      <c r="E193" s="41">
        <v>0</v>
      </c>
      <c r="F193" s="41">
        <v>0</v>
      </c>
      <c r="G193" s="48">
        <v>30004</v>
      </c>
    </row>
    <row r="194" spans="1:7" x14ac:dyDescent="0.25">
      <c r="A194" s="48">
        <v>300042022</v>
      </c>
      <c r="B194" s="41" t="s">
        <v>355</v>
      </c>
      <c r="C194" s="41">
        <v>0</v>
      </c>
      <c r="D194" s="41">
        <v>0</v>
      </c>
      <c r="E194" s="41">
        <v>0</v>
      </c>
      <c r="F194" s="41">
        <v>0</v>
      </c>
      <c r="G194" s="48">
        <v>30004</v>
      </c>
    </row>
    <row r="195" spans="1:7" x14ac:dyDescent="0.25">
      <c r="A195" s="48">
        <v>300042036</v>
      </c>
      <c r="B195" s="41" t="s">
        <v>357</v>
      </c>
      <c r="C195" s="41">
        <v>0</v>
      </c>
      <c r="D195" s="41">
        <v>0</v>
      </c>
      <c r="E195" s="41">
        <v>0</v>
      </c>
      <c r="F195" s="41">
        <v>0</v>
      </c>
      <c r="G195" s="48">
        <v>30004</v>
      </c>
    </row>
    <row r="196" spans="1:7" x14ac:dyDescent="0.25">
      <c r="A196" s="48">
        <v>300042300</v>
      </c>
      <c r="B196" s="41" t="s">
        <v>359</v>
      </c>
      <c r="C196" s="41">
        <v>0</v>
      </c>
      <c r="D196" s="41">
        <v>0</v>
      </c>
      <c r="E196" s="41">
        <v>0</v>
      </c>
      <c r="F196" s="41">
        <v>0</v>
      </c>
      <c r="G196" s="48">
        <v>30004</v>
      </c>
    </row>
    <row r="197" spans="1:7" x14ac:dyDescent="0.25">
      <c r="A197" s="48">
        <v>300042422</v>
      </c>
      <c r="B197" s="41" t="s">
        <v>361</v>
      </c>
      <c r="C197" s="41">
        <v>0</v>
      </c>
      <c r="D197" s="41">
        <v>0</v>
      </c>
      <c r="E197" s="41">
        <v>0</v>
      </c>
      <c r="F197" s="41">
        <v>0</v>
      </c>
      <c r="G197" s="48">
        <v>30004</v>
      </c>
    </row>
    <row r="198" spans="1:7" x14ac:dyDescent="0.25">
      <c r="A198" s="48">
        <v>300042429</v>
      </c>
      <c r="B198" s="41" t="s">
        <v>363</v>
      </c>
      <c r="C198" s="41">
        <v>0</v>
      </c>
      <c r="D198" s="41">
        <v>0</v>
      </c>
      <c r="E198" s="41">
        <v>0</v>
      </c>
      <c r="F198" s="41">
        <v>0</v>
      </c>
      <c r="G198" s="48">
        <v>30004</v>
      </c>
    </row>
    <row r="199" spans="1:7" x14ac:dyDescent="0.25">
      <c r="A199" s="48">
        <v>300042430</v>
      </c>
      <c r="B199" s="41" t="s">
        <v>365</v>
      </c>
      <c r="C199" s="41">
        <v>0</v>
      </c>
      <c r="D199" s="41">
        <v>0</v>
      </c>
      <c r="E199" s="41">
        <v>0</v>
      </c>
      <c r="F199" s="41">
        <v>0</v>
      </c>
      <c r="G199" s="48">
        <v>30004</v>
      </c>
    </row>
    <row r="200" spans="1:7" x14ac:dyDescent="0.25">
      <c r="A200" s="48">
        <v>300042500</v>
      </c>
      <c r="B200" s="41" t="s">
        <v>367</v>
      </c>
      <c r="C200" s="41">
        <v>0</v>
      </c>
      <c r="D200" s="41">
        <v>0</v>
      </c>
      <c r="E200" s="41">
        <v>0</v>
      </c>
      <c r="F200" s="41">
        <v>0</v>
      </c>
      <c r="G200" s="48">
        <v>30004</v>
      </c>
    </row>
    <row r="201" spans="1:7" x14ac:dyDescent="0.25">
      <c r="A201" s="48">
        <v>300042510</v>
      </c>
      <c r="B201" s="41" t="s">
        <v>369</v>
      </c>
      <c r="C201" s="41">
        <v>0</v>
      </c>
      <c r="D201" s="41">
        <v>0</v>
      </c>
      <c r="E201" s="41">
        <v>0</v>
      </c>
      <c r="F201" s="41">
        <v>0</v>
      </c>
      <c r="G201" s="48">
        <v>30004</v>
      </c>
    </row>
    <row r="202" spans="1:7" x14ac:dyDescent="0.25">
      <c r="A202" s="48">
        <v>300042706</v>
      </c>
      <c r="B202" s="41" t="s">
        <v>371</v>
      </c>
      <c r="C202" s="41">
        <v>0</v>
      </c>
      <c r="D202" s="41">
        <v>0</v>
      </c>
      <c r="E202" s="41">
        <v>0</v>
      </c>
      <c r="F202" s="41">
        <v>0</v>
      </c>
      <c r="G202" s="48">
        <v>30004</v>
      </c>
    </row>
    <row r="203" spans="1:7" x14ac:dyDescent="0.25">
      <c r="A203" s="48">
        <v>300042801</v>
      </c>
      <c r="B203" s="41" t="s">
        <v>373</v>
      </c>
      <c r="C203" s="41">
        <v>0</v>
      </c>
      <c r="D203" s="41">
        <v>0</v>
      </c>
      <c r="E203" s="41">
        <v>0</v>
      </c>
      <c r="F203" s="41">
        <v>0</v>
      </c>
      <c r="G203" s="48">
        <v>30004</v>
      </c>
    </row>
    <row r="204" spans="1:7" x14ac:dyDescent="0.25">
      <c r="A204" s="48">
        <v>300044610</v>
      </c>
      <c r="B204" s="41" t="s">
        <v>375</v>
      </c>
      <c r="C204" s="41">
        <v>0</v>
      </c>
      <c r="D204" s="41">
        <v>0</v>
      </c>
      <c r="E204" s="41">
        <v>0</v>
      </c>
      <c r="F204" s="41">
        <v>0</v>
      </c>
      <c r="G204" s="48">
        <v>30004</v>
      </c>
    </row>
    <row r="205" spans="1:7" x14ac:dyDescent="0.25">
      <c r="A205" s="48">
        <v>300044611</v>
      </c>
      <c r="B205" s="41" t="s">
        <v>377</v>
      </c>
      <c r="C205" s="41">
        <v>0</v>
      </c>
      <c r="D205" s="41">
        <v>0</v>
      </c>
      <c r="E205" s="41">
        <v>0</v>
      </c>
      <c r="F205" s="41">
        <v>0</v>
      </c>
      <c r="G205" s="48">
        <v>30004</v>
      </c>
    </row>
    <row r="206" spans="1:7" x14ac:dyDescent="0.25">
      <c r="A206" s="48">
        <v>300045242</v>
      </c>
      <c r="B206" s="41" t="s">
        <v>379</v>
      </c>
      <c r="C206" s="41">
        <v>0</v>
      </c>
      <c r="D206" s="41">
        <v>0</v>
      </c>
      <c r="E206" s="41">
        <v>0</v>
      </c>
      <c r="F206" s="41">
        <v>0</v>
      </c>
      <c r="G206" s="48">
        <v>30004</v>
      </c>
    </row>
    <row r="207" spans="1:7" x14ac:dyDescent="0.25">
      <c r="A207" s="48">
        <v>300046010</v>
      </c>
      <c r="B207" s="41" t="s">
        <v>381</v>
      </c>
      <c r="C207" s="41">
        <v>0</v>
      </c>
      <c r="D207" s="41">
        <v>0</v>
      </c>
      <c r="E207" s="41">
        <v>0</v>
      </c>
      <c r="F207" s="41">
        <v>0</v>
      </c>
      <c r="G207" s="48">
        <v>30004</v>
      </c>
    </row>
    <row r="208" spans="1:7" x14ac:dyDescent="0.25">
      <c r="A208" s="48">
        <v>300052500</v>
      </c>
      <c r="B208" s="41" t="s">
        <v>383</v>
      </c>
      <c r="C208" s="41">
        <v>0</v>
      </c>
      <c r="D208" s="41">
        <v>0</v>
      </c>
      <c r="E208" s="41">
        <v>0</v>
      </c>
      <c r="F208" s="41">
        <v>0</v>
      </c>
      <c r="G208" s="48">
        <v>30005</v>
      </c>
    </row>
    <row r="209" spans="1:7" x14ac:dyDescent="0.25">
      <c r="A209" s="48">
        <v>300052524</v>
      </c>
      <c r="B209" s="41" t="s">
        <v>385</v>
      </c>
      <c r="C209" s="41">
        <v>0</v>
      </c>
      <c r="D209" s="41">
        <v>0</v>
      </c>
      <c r="E209" s="41">
        <v>0</v>
      </c>
      <c r="F209" s="41">
        <v>0</v>
      </c>
      <c r="G209" s="48">
        <v>30005</v>
      </c>
    </row>
    <row r="210" spans="1:7" x14ac:dyDescent="0.25">
      <c r="A210" s="48">
        <v>300054610</v>
      </c>
      <c r="B210" s="41" t="s">
        <v>387</v>
      </c>
      <c r="C210" s="41">
        <v>0</v>
      </c>
      <c r="D210" s="41">
        <v>0</v>
      </c>
      <c r="E210" s="41">
        <v>0</v>
      </c>
      <c r="F210" s="41">
        <v>0</v>
      </c>
      <c r="G210" s="48">
        <v>30005</v>
      </c>
    </row>
    <row r="211" spans="1:7" x14ac:dyDescent="0.25">
      <c r="A211" s="48">
        <v>300054611</v>
      </c>
      <c r="B211" s="41" t="s">
        <v>389</v>
      </c>
      <c r="C211" s="41">
        <v>0</v>
      </c>
      <c r="D211" s="41">
        <v>0</v>
      </c>
      <c r="E211" s="41">
        <v>0</v>
      </c>
      <c r="F211" s="41">
        <v>0</v>
      </c>
      <c r="G211" s="48">
        <v>30005</v>
      </c>
    </row>
    <row r="212" spans="1:7" x14ac:dyDescent="0.25">
      <c r="A212" s="48">
        <v>300054612</v>
      </c>
      <c r="B212" s="41" t="s">
        <v>391</v>
      </c>
      <c r="C212" s="41">
        <v>0</v>
      </c>
      <c r="D212" s="41">
        <v>0</v>
      </c>
      <c r="E212" s="41">
        <v>0</v>
      </c>
      <c r="F212" s="41">
        <v>0</v>
      </c>
      <c r="G212" s="48">
        <v>30005</v>
      </c>
    </row>
    <row r="213" spans="1:7" x14ac:dyDescent="0.25">
      <c r="A213" s="48">
        <v>300055164</v>
      </c>
      <c r="B213" s="41" t="s">
        <v>393</v>
      </c>
      <c r="C213" s="41">
        <v>0</v>
      </c>
      <c r="D213" s="41">
        <v>0</v>
      </c>
      <c r="E213" s="41">
        <v>0</v>
      </c>
      <c r="F213" s="41">
        <v>0</v>
      </c>
      <c r="G213" s="48">
        <v>30005</v>
      </c>
    </row>
    <row r="214" spans="1:7" x14ac:dyDescent="0.25">
      <c r="A214" s="48">
        <v>300060100</v>
      </c>
      <c r="B214" s="41" t="s">
        <v>395</v>
      </c>
      <c r="C214" s="41">
        <v>17607.52</v>
      </c>
      <c r="D214" s="41">
        <v>49200</v>
      </c>
      <c r="E214" s="41">
        <v>49200</v>
      </c>
      <c r="F214" s="41">
        <v>-31592.48</v>
      </c>
      <c r="G214" s="48">
        <v>30006</v>
      </c>
    </row>
    <row r="215" spans="1:7" x14ac:dyDescent="0.25">
      <c r="A215" s="48">
        <v>300060101</v>
      </c>
      <c r="B215" s="41" t="s">
        <v>397</v>
      </c>
      <c r="C215" s="41">
        <v>0</v>
      </c>
      <c r="D215" s="41">
        <v>0</v>
      </c>
      <c r="E215" s="41">
        <v>0</v>
      </c>
      <c r="F215" s="41">
        <v>0</v>
      </c>
      <c r="G215" s="48">
        <v>30006</v>
      </c>
    </row>
    <row r="216" spans="1:7" x14ac:dyDescent="0.25">
      <c r="A216" s="48">
        <v>300060102</v>
      </c>
      <c r="B216" s="41" t="s">
        <v>399</v>
      </c>
      <c r="C216" s="41">
        <v>0</v>
      </c>
      <c r="D216" s="41">
        <v>0</v>
      </c>
      <c r="E216" s="41">
        <v>0</v>
      </c>
      <c r="F216" s="41">
        <v>0</v>
      </c>
      <c r="G216" s="48">
        <v>30006</v>
      </c>
    </row>
    <row r="217" spans="1:7" x14ac:dyDescent="0.25">
      <c r="A217" s="48">
        <v>300060103</v>
      </c>
      <c r="B217" s="41" t="s">
        <v>2783</v>
      </c>
      <c r="C217" s="41">
        <v>0</v>
      </c>
      <c r="D217" s="41">
        <v>0</v>
      </c>
      <c r="E217" s="41">
        <v>0</v>
      </c>
      <c r="F217" s="41">
        <v>0</v>
      </c>
      <c r="G217" s="48">
        <v>30006</v>
      </c>
    </row>
    <row r="218" spans="1:7" x14ac:dyDescent="0.25">
      <c r="A218" s="48">
        <v>300060110</v>
      </c>
      <c r="B218" s="41" t="s">
        <v>401</v>
      </c>
      <c r="C218" s="41">
        <v>0</v>
      </c>
      <c r="D218" s="41">
        <v>0</v>
      </c>
      <c r="E218" s="41">
        <v>0</v>
      </c>
      <c r="F218" s="41">
        <v>0</v>
      </c>
      <c r="G218" s="48">
        <v>30006</v>
      </c>
    </row>
    <row r="219" spans="1:7" x14ac:dyDescent="0.25">
      <c r="A219" s="48">
        <v>300060120</v>
      </c>
      <c r="B219" s="41" t="s">
        <v>403</v>
      </c>
      <c r="C219" s="41">
        <v>0</v>
      </c>
      <c r="D219" s="41">
        <v>0</v>
      </c>
      <c r="E219" s="41">
        <v>0</v>
      </c>
      <c r="F219" s="41">
        <v>0</v>
      </c>
      <c r="G219" s="48">
        <v>30006</v>
      </c>
    </row>
    <row r="220" spans="1:7" x14ac:dyDescent="0.25">
      <c r="A220" s="48">
        <v>300060150</v>
      </c>
      <c r="B220" s="41" t="s">
        <v>405</v>
      </c>
      <c r="C220" s="41">
        <v>0</v>
      </c>
      <c r="D220" s="41">
        <v>0</v>
      </c>
      <c r="E220" s="41">
        <v>0</v>
      </c>
      <c r="F220" s="41">
        <v>0</v>
      </c>
      <c r="G220" s="48">
        <v>30006</v>
      </c>
    </row>
    <row r="221" spans="1:7" x14ac:dyDescent="0.25">
      <c r="A221" s="48">
        <v>300060700</v>
      </c>
      <c r="B221" s="41" t="s">
        <v>407</v>
      </c>
      <c r="C221" s="41">
        <v>0</v>
      </c>
      <c r="D221" s="41">
        <v>0</v>
      </c>
      <c r="E221" s="41">
        <v>0</v>
      </c>
      <c r="F221" s="41">
        <v>0</v>
      </c>
      <c r="G221" s="48">
        <v>30006</v>
      </c>
    </row>
    <row r="222" spans="1:7" x14ac:dyDescent="0.25">
      <c r="A222" s="48">
        <v>300060930</v>
      </c>
      <c r="B222" s="41" t="s">
        <v>409</v>
      </c>
      <c r="C222" s="41">
        <v>0</v>
      </c>
      <c r="D222" s="41">
        <v>0</v>
      </c>
      <c r="E222" s="41">
        <v>0</v>
      </c>
      <c r="F222" s="41">
        <v>0</v>
      </c>
      <c r="G222" s="48">
        <v>30006</v>
      </c>
    </row>
    <row r="223" spans="1:7" x14ac:dyDescent="0.25">
      <c r="A223" s="48">
        <v>300062451</v>
      </c>
      <c r="B223" s="41" t="s">
        <v>411</v>
      </c>
      <c r="C223" s="41">
        <v>0</v>
      </c>
      <c r="D223" s="41">
        <v>3500</v>
      </c>
      <c r="E223" s="41">
        <v>3500</v>
      </c>
      <c r="F223" s="41">
        <v>-3500</v>
      </c>
      <c r="G223" s="48">
        <v>30006</v>
      </c>
    </row>
    <row r="224" spans="1:7" x14ac:dyDescent="0.25">
      <c r="A224" s="48">
        <v>300062500</v>
      </c>
      <c r="B224" s="41" t="s">
        <v>413</v>
      </c>
      <c r="C224" s="41">
        <v>0</v>
      </c>
      <c r="D224" s="41">
        <v>0</v>
      </c>
      <c r="E224" s="41">
        <v>0</v>
      </c>
      <c r="F224" s="41">
        <v>0</v>
      </c>
      <c r="G224" s="48">
        <v>30006</v>
      </c>
    </row>
    <row r="225" spans="1:7" x14ac:dyDescent="0.25">
      <c r="A225" s="48">
        <v>300062510</v>
      </c>
      <c r="B225" s="41" t="s">
        <v>415</v>
      </c>
      <c r="C225" s="41">
        <v>0</v>
      </c>
      <c r="D225" s="41">
        <v>0</v>
      </c>
      <c r="E225" s="41">
        <v>0</v>
      </c>
      <c r="F225" s="41">
        <v>0</v>
      </c>
      <c r="G225" s="48">
        <v>30006</v>
      </c>
    </row>
    <row r="226" spans="1:7" x14ac:dyDescent="0.25">
      <c r="A226" s="48">
        <v>300062706</v>
      </c>
      <c r="B226" s="41" t="s">
        <v>417</v>
      </c>
      <c r="C226" s="41">
        <v>0</v>
      </c>
      <c r="D226" s="41">
        <v>0</v>
      </c>
      <c r="E226" s="41">
        <v>0</v>
      </c>
      <c r="F226" s="41">
        <v>0</v>
      </c>
      <c r="G226" s="48">
        <v>30006</v>
      </c>
    </row>
    <row r="227" spans="1:7" x14ac:dyDescent="0.25">
      <c r="A227" s="48">
        <v>300064600</v>
      </c>
      <c r="B227" s="41" t="s">
        <v>419</v>
      </c>
      <c r="C227" s="41">
        <v>0</v>
      </c>
      <c r="D227" s="41">
        <v>0</v>
      </c>
      <c r="E227" s="41">
        <v>0</v>
      </c>
      <c r="F227" s="41">
        <v>0</v>
      </c>
      <c r="G227" s="48">
        <v>30006</v>
      </c>
    </row>
    <row r="228" spans="1:7" x14ac:dyDescent="0.25">
      <c r="A228" s="48">
        <v>300064610</v>
      </c>
      <c r="B228" s="41" t="s">
        <v>421</v>
      </c>
      <c r="C228" s="41">
        <v>0</v>
      </c>
      <c r="D228" s="41">
        <v>0</v>
      </c>
      <c r="E228" s="41">
        <v>0</v>
      </c>
      <c r="F228" s="41">
        <v>0</v>
      </c>
      <c r="G228" s="48">
        <v>30006</v>
      </c>
    </row>
    <row r="229" spans="1:7" x14ac:dyDescent="0.25">
      <c r="A229" s="48">
        <v>300064619</v>
      </c>
      <c r="B229" s="41" t="s">
        <v>423</v>
      </c>
      <c r="C229" s="41">
        <v>0</v>
      </c>
      <c r="D229" s="41">
        <v>0</v>
      </c>
      <c r="E229" s="41">
        <v>0</v>
      </c>
      <c r="F229" s="41">
        <v>0</v>
      </c>
      <c r="G229" s="48">
        <v>30006</v>
      </c>
    </row>
    <row r="230" spans="1:7" x14ac:dyDescent="0.25">
      <c r="A230" s="48">
        <v>300065008</v>
      </c>
      <c r="B230" s="41" t="s">
        <v>425</v>
      </c>
      <c r="C230" s="41">
        <v>0</v>
      </c>
      <c r="D230" s="41">
        <v>0</v>
      </c>
      <c r="E230" s="41">
        <v>0</v>
      </c>
      <c r="F230" s="41">
        <v>0</v>
      </c>
      <c r="G230" s="48">
        <v>30006</v>
      </c>
    </row>
    <row r="231" spans="1:7" x14ac:dyDescent="0.25">
      <c r="A231" s="48">
        <v>300065316</v>
      </c>
      <c r="B231" s="41" t="s">
        <v>427</v>
      </c>
      <c r="C231" s="41">
        <v>0</v>
      </c>
      <c r="D231" s="41">
        <v>0</v>
      </c>
      <c r="E231" s="41">
        <v>0</v>
      </c>
      <c r="F231" s="41">
        <v>0</v>
      </c>
      <c r="G231" s="48">
        <v>30006</v>
      </c>
    </row>
    <row r="232" spans="1:7" x14ac:dyDescent="0.25">
      <c r="A232" s="48">
        <v>300065317</v>
      </c>
      <c r="B232" s="41" t="s">
        <v>429</v>
      </c>
      <c r="C232" s="41">
        <v>0</v>
      </c>
      <c r="D232" s="41">
        <v>0</v>
      </c>
      <c r="E232" s="41">
        <v>0</v>
      </c>
      <c r="F232" s="41">
        <v>0</v>
      </c>
      <c r="G232" s="48">
        <v>30006</v>
      </c>
    </row>
    <row r="233" spans="1:7" x14ac:dyDescent="0.25">
      <c r="A233" s="48">
        <v>300065319</v>
      </c>
      <c r="B233" s="41" t="s">
        <v>431</v>
      </c>
      <c r="C233" s="41">
        <v>6778.87</v>
      </c>
      <c r="D233" s="41">
        <v>21000</v>
      </c>
      <c r="E233" s="41">
        <v>21000</v>
      </c>
      <c r="F233" s="41">
        <v>-14221.13</v>
      </c>
      <c r="G233" s="48">
        <v>30006</v>
      </c>
    </row>
    <row r="234" spans="1:7" x14ac:dyDescent="0.25">
      <c r="A234" s="48">
        <v>300065320</v>
      </c>
      <c r="B234" s="41" t="s">
        <v>433</v>
      </c>
      <c r="C234" s="41">
        <v>0</v>
      </c>
      <c r="D234" s="41">
        <v>0</v>
      </c>
      <c r="E234" s="41">
        <v>0</v>
      </c>
      <c r="F234" s="41">
        <v>0</v>
      </c>
      <c r="G234" s="48">
        <v>30006</v>
      </c>
    </row>
    <row r="235" spans="1:7" x14ac:dyDescent="0.25">
      <c r="A235" s="48">
        <v>300065347</v>
      </c>
      <c r="B235" s="41" t="s">
        <v>435</v>
      </c>
      <c r="C235" s="41">
        <v>0</v>
      </c>
      <c r="D235" s="41">
        <v>0</v>
      </c>
      <c r="E235" s="41">
        <v>0</v>
      </c>
      <c r="F235" s="41">
        <v>0</v>
      </c>
      <c r="G235" s="48">
        <v>30006</v>
      </c>
    </row>
    <row r="236" spans="1:7" x14ac:dyDescent="0.25">
      <c r="A236" s="48">
        <v>300065348</v>
      </c>
      <c r="B236" s="41" t="s">
        <v>437</v>
      </c>
      <c r="C236" s="41">
        <v>0</v>
      </c>
      <c r="D236" s="41">
        <v>0</v>
      </c>
      <c r="E236" s="41">
        <v>0</v>
      </c>
      <c r="F236" s="41">
        <v>0</v>
      </c>
      <c r="G236" s="48">
        <v>30006</v>
      </c>
    </row>
    <row r="237" spans="1:7" x14ac:dyDescent="0.25">
      <c r="A237" s="48">
        <v>300065349</v>
      </c>
      <c r="B237" s="41" t="s">
        <v>439</v>
      </c>
      <c r="C237" s="41">
        <v>0</v>
      </c>
      <c r="D237" s="41">
        <v>0</v>
      </c>
      <c r="E237" s="41">
        <v>0</v>
      </c>
      <c r="F237" s="41">
        <v>0</v>
      </c>
      <c r="G237" s="48">
        <v>30006</v>
      </c>
    </row>
    <row r="238" spans="1:7" x14ac:dyDescent="0.25">
      <c r="A238" s="48">
        <v>300065350</v>
      </c>
      <c r="B238" s="41" t="s">
        <v>441</v>
      </c>
      <c r="C238" s="41">
        <v>2350</v>
      </c>
      <c r="D238" s="41">
        <v>0</v>
      </c>
      <c r="E238" s="41">
        <v>0</v>
      </c>
      <c r="F238" s="41">
        <v>2350</v>
      </c>
      <c r="G238" s="48">
        <v>30006</v>
      </c>
    </row>
    <row r="239" spans="1:7" x14ac:dyDescent="0.25">
      <c r="A239" s="48">
        <v>300066010</v>
      </c>
      <c r="B239" s="41" t="s">
        <v>443</v>
      </c>
      <c r="C239" s="41">
        <v>0</v>
      </c>
      <c r="D239" s="41">
        <v>0</v>
      </c>
      <c r="E239" s="41">
        <v>0</v>
      </c>
      <c r="F239" s="41">
        <v>0</v>
      </c>
      <c r="G239" s="48">
        <v>30006</v>
      </c>
    </row>
    <row r="240" spans="1:7" x14ac:dyDescent="0.25">
      <c r="A240" s="48">
        <v>300069053</v>
      </c>
      <c r="B240" s="41" t="s">
        <v>445</v>
      </c>
      <c r="C240" s="41">
        <v>0</v>
      </c>
      <c r="D240" s="41">
        <v>0</v>
      </c>
      <c r="E240" s="41">
        <v>0</v>
      </c>
      <c r="F240" s="41">
        <v>0</v>
      </c>
      <c r="G240" s="48">
        <v>30006</v>
      </c>
    </row>
    <row r="241" spans="1:7" x14ac:dyDescent="0.25">
      <c r="A241" s="48">
        <v>300069093</v>
      </c>
      <c r="B241" s="41" t="s">
        <v>435</v>
      </c>
      <c r="C241" s="41">
        <v>0</v>
      </c>
      <c r="D241" s="41">
        <v>0</v>
      </c>
      <c r="E241" s="41">
        <v>0</v>
      </c>
      <c r="F241" s="41">
        <v>0</v>
      </c>
      <c r="G241" s="48">
        <v>30006</v>
      </c>
    </row>
    <row r="242" spans="1:7" x14ac:dyDescent="0.25">
      <c r="A242" s="48">
        <v>300069094</v>
      </c>
      <c r="B242" s="41" t="s">
        <v>437</v>
      </c>
      <c r="C242" s="41">
        <v>0</v>
      </c>
      <c r="D242" s="41">
        <v>0</v>
      </c>
      <c r="E242" s="41">
        <v>0</v>
      </c>
      <c r="F242" s="41">
        <v>0</v>
      </c>
      <c r="G242" s="48">
        <v>30006</v>
      </c>
    </row>
    <row r="243" spans="1:7" x14ac:dyDescent="0.25">
      <c r="A243" s="48">
        <v>300069095</v>
      </c>
      <c r="B243" s="41" t="s">
        <v>449</v>
      </c>
      <c r="C243" s="41">
        <v>0</v>
      </c>
      <c r="D243" s="41">
        <v>0</v>
      </c>
      <c r="E243" s="41">
        <v>0</v>
      </c>
      <c r="F243" s="41">
        <v>0</v>
      </c>
      <c r="G243" s="48">
        <v>30006</v>
      </c>
    </row>
    <row r="244" spans="1:7" x14ac:dyDescent="0.25">
      <c r="A244" s="48">
        <v>300069096</v>
      </c>
      <c r="B244" s="41" t="s">
        <v>451</v>
      </c>
      <c r="C244" s="41">
        <v>0</v>
      </c>
      <c r="D244" s="41">
        <v>0</v>
      </c>
      <c r="E244" s="41">
        <v>0</v>
      </c>
      <c r="F244" s="41">
        <v>0</v>
      </c>
      <c r="G244" s="48">
        <v>30006</v>
      </c>
    </row>
    <row r="245" spans="1:7" x14ac:dyDescent="0.25">
      <c r="A245" s="48">
        <v>300069097</v>
      </c>
      <c r="B245" s="41" t="s">
        <v>453</v>
      </c>
      <c r="C245" s="41">
        <v>0</v>
      </c>
      <c r="D245" s="41">
        <v>0</v>
      </c>
      <c r="E245" s="41">
        <v>0</v>
      </c>
      <c r="F245" s="41">
        <v>0</v>
      </c>
      <c r="G245" s="48">
        <v>30006</v>
      </c>
    </row>
    <row r="246" spans="1:7" x14ac:dyDescent="0.25">
      <c r="A246" s="48">
        <v>300069098</v>
      </c>
      <c r="B246" s="41" t="s">
        <v>455</v>
      </c>
      <c r="C246" s="41">
        <v>0</v>
      </c>
      <c r="D246" s="41">
        <v>0</v>
      </c>
      <c r="E246" s="41">
        <v>0</v>
      </c>
      <c r="F246" s="41">
        <v>0</v>
      </c>
      <c r="G246" s="48">
        <v>30006</v>
      </c>
    </row>
    <row r="247" spans="1:7" x14ac:dyDescent="0.25">
      <c r="A247" s="48">
        <v>300069110</v>
      </c>
      <c r="B247" s="41" t="s">
        <v>457</v>
      </c>
      <c r="C247" s="41">
        <v>0</v>
      </c>
      <c r="D247" s="41">
        <v>0</v>
      </c>
      <c r="E247" s="41">
        <v>0</v>
      </c>
      <c r="F247" s="41">
        <v>0</v>
      </c>
      <c r="G247" s="48">
        <v>30006</v>
      </c>
    </row>
    <row r="248" spans="1:7" x14ac:dyDescent="0.25">
      <c r="A248" s="48">
        <v>300069114</v>
      </c>
      <c r="B248" s="41" t="s">
        <v>459</v>
      </c>
      <c r="C248" s="41">
        <v>0</v>
      </c>
      <c r="D248" s="41">
        <v>0</v>
      </c>
      <c r="E248" s="41">
        <v>0</v>
      </c>
      <c r="F248" s="41">
        <v>0</v>
      </c>
      <c r="G248" s="48">
        <v>30006</v>
      </c>
    </row>
    <row r="249" spans="1:7" x14ac:dyDescent="0.25">
      <c r="A249" s="48">
        <v>300069800</v>
      </c>
      <c r="B249" s="41" t="s">
        <v>461</v>
      </c>
      <c r="C249" s="41">
        <v>0</v>
      </c>
      <c r="D249" s="41">
        <v>-15000</v>
      </c>
      <c r="E249" s="41">
        <v>-15000</v>
      </c>
      <c r="F249" s="41">
        <v>15000</v>
      </c>
      <c r="G249" s="48">
        <v>30006</v>
      </c>
    </row>
    <row r="250" spans="1:7" x14ac:dyDescent="0.25">
      <c r="A250" s="48">
        <v>300069801</v>
      </c>
      <c r="B250" s="41" t="s">
        <v>463</v>
      </c>
      <c r="C250" s="41">
        <v>0</v>
      </c>
      <c r="D250" s="41">
        <v>0</v>
      </c>
      <c r="E250" s="41">
        <v>0</v>
      </c>
      <c r="F250" s="41">
        <v>0</v>
      </c>
      <c r="G250" s="48">
        <v>30006</v>
      </c>
    </row>
    <row r="251" spans="1:7" x14ac:dyDescent="0.25">
      <c r="A251" s="48">
        <v>300069846</v>
      </c>
      <c r="B251" s="41" t="s">
        <v>465</v>
      </c>
      <c r="C251" s="41">
        <v>0</v>
      </c>
      <c r="D251" s="41">
        <v>0</v>
      </c>
      <c r="E251" s="41">
        <v>0</v>
      </c>
      <c r="F251" s="41">
        <v>0</v>
      </c>
      <c r="G251" s="48">
        <v>30006</v>
      </c>
    </row>
    <row r="252" spans="1:7" x14ac:dyDescent="0.25">
      <c r="A252" s="48">
        <v>300070200</v>
      </c>
      <c r="B252" s="41" t="s">
        <v>467</v>
      </c>
      <c r="C252" s="41">
        <v>0</v>
      </c>
      <c r="D252" s="41">
        <v>0</v>
      </c>
      <c r="E252" s="41">
        <v>0</v>
      </c>
      <c r="F252" s="41">
        <v>0</v>
      </c>
      <c r="G252" s="48">
        <v>30007</v>
      </c>
    </row>
    <row r="253" spans="1:7" x14ac:dyDescent="0.25">
      <c r="A253" s="48">
        <v>300072429</v>
      </c>
      <c r="B253" s="41" t="s">
        <v>469</v>
      </c>
      <c r="C253" s="41">
        <v>0</v>
      </c>
      <c r="D253" s="41">
        <v>0</v>
      </c>
      <c r="E253" s="41">
        <v>0</v>
      </c>
      <c r="F253" s="41">
        <v>0</v>
      </c>
      <c r="G253" s="48">
        <v>30007</v>
      </c>
    </row>
    <row r="254" spans="1:7" x14ac:dyDescent="0.25">
      <c r="A254" s="48">
        <v>300072500</v>
      </c>
      <c r="B254" s="41" t="s">
        <v>471</v>
      </c>
      <c r="C254" s="41">
        <v>0</v>
      </c>
      <c r="D254" s="41">
        <v>0</v>
      </c>
      <c r="E254" s="41">
        <v>0</v>
      </c>
      <c r="F254" s="41">
        <v>0</v>
      </c>
      <c r="G254" s="48">
        <v>30007</v>
      </c>
    </row>
    <row r="255" spans="1:7" x14ac:dyDescent="0.25">
      <c r="A255" s="48">
        <v>300072524</v>
      </c>
      <c r="B255" s="41" t="s">
        <v>473</v>
      </c>
      <c r="C255" s="41">
        <v>0</v>
      </c>
      <c r="D255" s="41">
        <v>0</v>
      </c>
      <c r="E255" s="41">
        <v>0</v>
      </c>
      <c r="F255" s="41">
        <v>0</v>
      </c>
      <c r="G255" s="48">
        <v>30007</v>
      </c>
    </row>
    <row r="256" spans="1:7" x14ac:dyDescent="0.25">
      <c r="A256" s="48">
        <v>300074600</v>
      </c>
      <c r="B256" s="41" t="s">
        <v>475</v>
      </c>
      <c r="C256" s="41">
        <v>0</v>
      </c>
      <c r="D256" s="41">
        <v>0</v>
      </c>
      <c r="E256" s="41">
        <v>0</v>
      </c>
      <c r="F256" s="41">
        <v>0</v>
      </c>
      <c r="G256" s="48">
        <v>30007</v>
      </c>
    </row>
    <row r="257" spans="1:7" x14ac:dyDescent="0.25">
      <c r="A257" s="48">
        <v>300074610</v>
      </c>
      <c r="B257" s="41" t="s">
        <v>477</v>
      </c>
      <c r="C257" s="41">
        <v>0</v>
      </c>
      <c r="D257" s="41">
        <v>0</v>
      </c>
      <c r="E257" s="41">
        <v>0</v>
      </c>
      <c r="F257" s="41">
        <v>0</v>
      </c>
      <c r="G257" s="48">
        <v>30007</v>
      </c>
    </row>
    <row r="258" spans="1:7" x14ac:dyDescent="0.25">
      <c r="A258" s="48">
        <v>300074611</v>
      </c>
      <c r="B258" s="41" t="s">
        <v>479</v>
      </c>
      <c r="C258" s="41">
        <v>0</v>
      </c>
      <c r="D258" s="41">
        <v>0</v>
      </c>
      <c r="E258" s="41">
        <v>0</v>
      </c>
      <c r="F258" s="41">
        <v>0</v>
      </c>
      <c r="G258" s="48">
        <v>30007</v>
      </c>
    </row>
    <row r="259" spans="1:7" x14ac:dyDescent="0.25">
      <c r="A259" s="48">
        <v>300089051</v>
      </c>
      <c r="B259" s="41" t="s">
        <v>481</v>
      </c>
      <c r="C259" s="41">
        <v>0</v>
      </c>
      <c r="D259" s="41">
        <v>0</v>
      </c>
      <c r="E259" s="41">
        <v>0</v>
      </c>
      <c r="F259" s="41">
        <v>0</v>
      </c>
      <c r="G259" s="48">
        <v>30008</v>
      </c>
    </row>
    <row r="260" spans="1:7" x14ac:dyDescent="0.25">
      <c r="A260" s="48">
        <v>300089801</v>
      </c>
      <c r="B260" s="41" t="s">
        <v>483</v>
      </c>
      <c r="C260" s="41">
        <v>0</v>
      </c>
      <c r="D260" s="41">
        <v>0</v>
      </c>
      <c r="E260" s="41">
        <v>0</v>
      </c>
      <c r="F260" s="41">
        <v>0</v>
      </c>
      <c r="G260" s="48">
        <v>30008</v>
      </c>
    </row>
    <row r="261" spans="1:7" x14ac:dyDescent="0.25">
      <c r="A261" s="48">
        <v>300090100</v>
      </c>
      <c r="B261" s="41" t="s">
        <v>485</v>
      </c>
      <c r="C261" s="41">
        <v>0</v>
      </c>
      <c r="D261" s="41">
        <v>0</v>
      </c>
      <c r="E261" s="41">
        <v>0</v>
      </c>
      <c r="F261" s="41">
        <v>0</v>
      </c>
      <c r="G261" s="48">
        <v>30009</v>
      </c>
    </row>
    <row r="262" spans="1:7" x14ac:dyDescent="0.25">
      <c r="A262" s="48">
        <v>300090930</v>
      </c>
      <c r="B262" s="41" t="s">
        <v>487</v>
      </c>
      <c r="C262" s="41">
        <v>0</v>
      </c>
      <c r="D262" s="41">
        <v>0</v>
      </c>
      <c r="E262" s="41">
        <v>0</v>
      </c>
      <c r="F262" s="41">
        <v>0</v>
      </c>
      <c r="G262" s="48">
        <v>30009</v>
      </c>
    </row>
    <row r="263" spans="1:7" x14ac:dyDescent="0.25">
      <c r="A263" s="48">
        <v>300091600</v>
      </c>
      <c r="B263" s="41" t="s">
        <v>489</v>
      </c>
      <c r="C263" s="41">
        <v>0</v>
      </c>
      <c r="D263" s="41">
        <v>0</v>
      </c>
      <c r="E263" s="41">
        <v>0</v>
      </c>
      <c r="F263" s="41">
        <v>0</v>
      </c>
      <c r="G263" s="48">
        <v>30009</v>
      </c>
    </row>
    <row r="264" spans="1:7" x14ac:dyDescent="0.25">
      <c r="A264" s="48">
        <v>300091640</v>
      </c>
      <c r="B264" s="41" t="s">
        <v>491</v>
      </c>
      <c r="C264" s="41">
        <v>0</v>
      </c>
      <c r="D264" s="41">
        <v>0</v>
      </c>
      <c r="E264" s="41">
        <v>0</v>
      </c>
      <c r="F264" s="41">
        <v>0</v>
      </c>
      <c r="G264" s="48">
        <v>30009</v>
      </c>
    </row>
    <row r="265" spans="1:7" x14ac:dyDescent="0.25">
      <c r="A265" s="48">
        <v>300092000</v>
      </c>
      <c r="B265" s="41" t="s">
        <v>493</v>
      </c>
      <c r="C265" s="41">
        <v>0</v>
      </c>
      <c r="D265" s="41">
        <v>0</v>
      </c>
      <c r="E265" s="41">
        <v>0</v>
      </c>
      <c r="F265" s="41">
        <v>0</v>
      </c>
      <c r="G265" s="48">
        <v>30009</v>
      </c>
    </row>
    <row r="266" spans="1:7" x14ac:dyDescent="0.25">
      <c r="A266" s="48">
        <v>300092007</v>
      </c>
      <c r="B266" s="41" t="s">
        <v>495</v>
      </c>
      <c r="C266" s="41">
        <v>0</v>
      </c>
      <c r="D266" s="41">
        <v>0</v>
      </c>
      <c r="E266" s="41">
        <v>0</v>
      </c>
      <c r="F266" s="41">
        <v>0</v>
      </c>
      <c r="G266" s="48">
        <v>30009</v>
      </c>
    </row>
    <row r="267" spans="1:7" x14ac:dyDescent="0.25">
      <c r="A267" s="48">
        <v>300092423</v>
      </c>
      <c r="B267" s="41" t="s">
        <v>497</v>
      </c>
      <c r="C267" s="41">
        <v>0</v>
      </c>
      <c r="D267" s="41">
        <v>0</v>
      </c>
      <c r="E267" s="41">
        <v>0</v>
      </c>
      <c r="F267" s="41">
        <v>0</v>
      </c>
      <c r="G267" s="48">
        <v>30009</v>
      </c>
    </row>
    <row r="268" spans="1:7" x14ac:dyDescent="0.25">
      <c r="A268" s="48">
        <v>300092500</v>
      </c>
      <c r="B268" s="41" t="s">
        <v>499</v>
      </c>
      <c r="C268" s="41">
        <v>0</v>
      </c>
      <c r="D268" s="41">
        <v>0</v>
      </c>
      <c r="E268" s="41">
        <v>0</v>
      </c>
      <c r="F268" s="41">
        <v>0</v>
      </c>
      <c r="G268" s="48">
        <v>30009</v>
      </c>
    </row>
    <row r="269" spans="1:7" x14ac:dyDescent="0.25">
      <c r="A269" s="48">
        <v>300092524</v>
      </c>
      <c r="B269" s="41" t="s">
        <v>501</v>
      </c>
      <c r="C269" s="41">
        <v>0</v>
      </c>
      <c r="D269" s="41">
        <v>0</v>
      </c>
      <c r="E269" s="41">
        <v>0</v>
      </c>
      <c r="F269" s="41">
        <v>0</v>
      </c>
      <c r="G269" s="48">
        <v>30009</v>
      </c>
    </row>
    <row r="270" spans="1:7" x14ac:dyDescent="0.25">
      <c r="A270" s="48">
        <v>300092801</v>
      </c>
      <c r="B270" s="41" t="s">
        <v>503</v>
      </c>
      <c r="C270" s="41">
        <v>0</v>
      </c>
      <c r="D270" s="41">
        <v>0</v>
      </c>
      <c r="E270" s="41">
        <v>0</v>
      </c>
      <c r="F270" s="41">
        <v>0</v>
      </c>
      <c r="G270" s="48">
        <v>30009</v>
      </c>
    </row>
    <row r="271" spans="1:7" x14ac:dyDescent="0.25">
      <c r="A271" s="48">
        <v>300099054</v>
      </c>
      <c r="B271" s="41" t="s">
        <v>505</v>
      </c>
      <c r="C271" s="41">
        <v>0</v>
      </c>
      <c r="D271" s="41">
        <v>0</v>
      </c>
      <c r="E271" s="41">
        <v>0</v>
      </c>
      <c r="F271" s="41">
        <v>0</v>
      </c>
      <c r="G271" s="48">
        <v>30009</v>
      </c>
    </row>
    <row r="272" spans="1:7" x14ac:dyDescent="0.25">
      <c r="A272" s="48">
        <v>300099800</v>
      </c>
      <c r="B272" s="41" t="s">
        <v>507</v>
      </c>
      <c r="C272" s="41">
        <v>0</v>
      </c>
      <c r="D272" s="41">
        <v>0</v>
      </c>
      <c r="E272" s="41">
        <v>0</v>
      </c>
      <c r="F272" s="41">
        <v>0</v>
      </c>
      <c r="G272" s="48">
        <v>30009</v>
      </c>
    </row>
    <row r="273" spans="1:7" x14ac:dyDescent="0.25">
      <c r="A273" s="48">
        <v>300100100</v>
      </c>
      <c r="B273" s="41" t="s">
        <v>2823</v>
      </c>
      <c r="C273" s="41">
        <v>127958.63</v>
      </c>
      <c r="D273" s="41">
        <v>0</v>
      </c>
      <c r="E273" s="41">
        <v>0</v>
      </c>
      <c r="F273" s="41">
        <v>127958.63</v>
      </c>
      <c r="G273" s="48">
        <v>30010</v>
      </c>
    </row>
    <row r="274" spans="1:7" x14ac:dyDescent="0.25">
      <c r="A274" s="48">
        <v>300100150</v>
      </c>
      <c r="B274" s="41" t="s">
        <v>2802</v>
      </c>
      <c r="C274" s="41">
        <v>5959.48</v>
      </c>
      <c r="D274" s="41">
        <v>0</v>
      </c>
      <c r="E274" s="41">
        <v>0</v>
      </c>
      <c r="F274" s="41">
        <v>5959.48</v>
      </c>
      <c r="G274" s="48">
        <v>30010</v>
      </c>
    </row>
    <row r="275" spans="1:7" x14ac:dyDescent="0.25">
      <c r="A275" s="48">
        <v>300100200</v>
      </c>
      <c r="B275" s="41" t="s">
        <v>2824</v>
      </c>
      <c r="C275" s="41">
        <v>17238.150000000001</v>
      </c>
      <c r="D275" s="41">
        <v>0</v>
      </c>
      <c r="E275" s="41">
        <v>0</v>
      </c>
      <c r="F275" s="41">
        <v>17238.150000000001</v>
      </c>
      <c r="G275" s="48">
        <v>30010</v>
      </c>
    </row>
    <row r="276" spans="1:7" x14ac:dyDescent="0.25">
      <c r="A276" s="48">
        <v>300100930</v>
      </c>
      <c r="B276" s="41" t="s">
        <v>2803</v>
      </c>
      <c r="C276" s="41">
        <v>23.53</v>
      </c>
      <c r="D276" s="41">
        <v>0</v>
      </c>
      <c r="E276" s="41">
        <v>0</v>
      </c>
      <c r="F276" s="41">
        <v>23.53</v>
      </c>
      <c r="G276" s="48">
        <v>30010</v>
      </c>
    </row>
    <row r="277" spans="1:7" x14ac:dyDescent="0.25">
      <c r="A277" s="48">
        <v>300101040</v>
      </c>
      <c r="B277" s="41" t="s">
        <v>2804</v>
      </c>
      <c r="C277" s="41">
        <v>1070.1099999999999</v>
      </c>
      <c r="D277" s="41">
        <v>0</v>
      </c>
      <c r="E277" s="41">
        <v>0</v>
      </c>
      <c r="F277" s="41">
        <v>1070.1099999999999</v>
      </c>
      <c r="G277" s="48">
        <v>30010</v>
      </c>
    </row>
    <row r="278" spans="1:7" x14ac:dyDescent="0.25">
      <c r="A278" s="48">
        <v>300101502</v>
      </c>
      <c r="B278" s="41" t="s">
        <v>2805</v>
      </c>
      <c r="C278" s="41">
        <v>10622.85</v>
      </c>
      <c r="D278" s="41">
        <v>0</v>
      </c>
      <c r="E278" s="41">
        <v>0</v>
      </c>
      <c r="F278" s="41">
        <v>10622.85</v>
      </c>
      <c r="G278" s="48">
        <v>30010</v>
      </c>
    </row>
    <row r="279" spans="1:7" x14ac:dyDescent="0.25">
      <c r="A279" s="48">
        <v>300102000</v>
      </c>
      <c r="B279" s="41" t="s">
        <v>2806</v>
      </c>
      <c r="C279" s="41">
        <v>2835.25</v>
      </c>
      <c r="D279" s="41">
        <v>0</v>
      </c>
      <c r="E279" s="41">
        <v>0</v>
      </c>
      <c r="F279" s="41">
        <v>2835.25</v>
      </c>
      <c r="G279" s="48">
        <v>30010</v>
      </c>
    </row>
    <row r="280" spans="1:7" x14ac:dyDescent="0.25">
      <c r="A280" s="48">
        <v>300102003</v>
      </c>
      <c r="B280" s="41" t="s">
        <v>2825</v>
      </c>
      <c r="C280" s="41">
        <v>1602</v>
      </c>
      <c r="D280" s="41">
        <v>0</v>
      </c>
      <c r="E280" s="41">
        <v>0</v>
      </c>
      <c r="F280" s="41">
        <v>1602</v>
      </c>
      <c r="G280" s="48">
        <v>30010</v>
      </c>
    </row>
    <row r="281" spans="1:7" x14ac:dyDescent="0.25">
      <c r="A281" s="48">
        <v>300102004</v>
      </c>
      <c r="B281" s="41" t="s">
        <v>2807</v>
      </c>
      <c r="C281" s="41">
        <v>10362.41</v>
      </c>
      <c r="D281" s="41">
        <v>0</v>
      </c>
      <c r="E281" s="41">
        <v>0</v>
      </c>
      <c r="F281" s="41">
        <v>10362.41</v>
      </c>
      <c r="G281" s="48">
        <v>30010</v>
      </c>
    </row>
    <row r="282" spans="1:7" x14ac:dyDescent="0.25">
      <c r="A282" s="48">
        <v>300102250</v>
      </c>
      <c r="B282" s="41" t="s">
        <v>2808</v>
      </c>
      <c r="C282" s="41">
        <v>0</v>
      </c>
      <c r="D282" s="41">
        <v>0</v>
      </c>
      <c r="E282" s="41">
        <v>0</v>
      </c>
      <c r="F282" s="41">
        <v>0</v>
      </c>
      <c r="G282" s="48">
        <v>30010</v>
      </c>
    </row>
    <row r="283" spans="1:7" x14ac:dyDescent="0.25">
      <c r="A283" s="48">
        <v>300102300</v>
      </c>
      <c r="B283" s="41" t="s">
        <v>2826</v>
      </c>
      <c r="C283" s="41">
        <v>3687</v>
      </c>
      <c r="D283" s="41">
        <v>0</v>
      </c>
      <c r="E283" s="41">
        <v>0</v>
      </c>
      <c r="F283" s="41">
        <v>3687</v>
      </c>
      <c r="G283" s="48">
        <v>30010</v>
      </c>
    </row>
    <row r="284" spans="1:7" x14ac:dyDescent="0.25">
      <c r="A284" s="48">
        <v>300102401</v>
      </c>
      <c r="B284" s="41" t="s">
        <v>2809</v>
      </c>
      <c r="C284" s="41">
        <v>36936.33</v>
      </c>
      <c r="D284" s="41">
        <v>0</v>
      </c>
      <c r="E284" s="41">
        <v>0</v>
      </c>
      <c r="F284" s="41">
        <v>36936.33</v>
      </c>
      <c r="G284" s="48">
        <v>30010</v>
      </c>
    </row>
    <row r="285" spans="1:7" x14ac:dyDescent="0.25">
      <c r="A285" s="48">
        <v>300102429</v>
      </c>
      <c r="B285" s="41" t="s">
        <v>2827</v>
      </c>
      <c r="C285" s="41">
        <v>495.75</v>
      </c>
      <c r="D285" s="41">
        <v>0</v>
      </c>
      <c r="E285" s="41">
        <v>0</v>
      </c>
      <c r="F285" s="41">
        <v>495.75</v>
      </c>
      <c r="G285" s="48">
        <v>30010</v>
      </c>
    </row>
    <row r="286" spans="1:7" x14ac:dyDescent="0.25">
      <c r="A286" s="48">
        <v>300102432</v>
      </c>
      <c r="B286" s="41" t="s">
        <v>2862</v>
      </c>
      <c r="C286" s="41">
        <v>410</v>
      </c>
      <c r="D286" s="41">
        <v>0</v>
      </c>
      <c r="E286" s="41">
        <v>0</v>
      </c>
      <c r="F286" s="41">
        <v>410</v>
      </c>
      <c r="G286" s="48">
        <v>30010</v>
      </c>
    </row>
    <row r="287" spans="1:7" x14ac:dyDescent="0.25">
      <c r="A287" s="48">
        <v>300102434</v>
      </c>
      <c r="B287" s="41" t="s">
        <v>2828</v>
      </c>
      <c r="C287" s="41">
        <v>1406</v>
      </c>
      <c r="D287" s="41">
        <v>0</v>
      </c>
      <c r="E287" s="41">
        <v>0</v>
      </c>
      <c r="F287" s="41">
        <v>1406</v>
      </c>
      <c r="G287" s="48">
        <v>30010</v>
      </c>
    </row>
    <row r="288" spans="1:7" x14ac:dyDescent="0.25">
      <c r="A288" s="48">
        <v>300102500</v>
      </c>
      <c r="B288" s="41" t="s">
        <v>2829</v>
      </c>
      <c r="C288" s="41">
        <v>15501.99</v>
      </c>
      <c r="D288" s="41">
        <v>0</v>
      </c>
      <c r="E288" s="41">
        <v>0</v>
      </c>
      <c r="F288" s="41">
        <v>15501.99</v>
      </c>
      <c r="G288" s="48">
        <v>30010</v>
      </c>
    </row>
    <row r="289" spans="1:7" x14ac:dyDescent="0.25">
      <c r="A289" s="48">
        <v>300102503</v>
      </c>
      <c r="B289" s="41" t="s">
        <v>2830</v>
      </c>
      <c r="C289" s="41">
        <v>0</v>
      </c>
      <c r="D289" s="41">
        <v>0</v>
      </c>
      <c r="E289" s="41">
        <v>0</v>
      </c>
      <c r="F289" s="41">
        <v>0</v>
      </c>
      <c r="G289" s="48">
        <v>30010</v>
      </c>
    </row>
    <row r="290" spans="1:7" x14ac:dyDescent="0.25">
      <c r="A290" s="48">
        <v>300102520</v>
      </c>
      <c r="B290" s="41" t="s">
        <v>2831</v>
      </c>
      <c r="C290" s="41">
        <v>3609.26</v>
      </c>
      <c r="D290" s="41">
        <v>0</v>
      </c>
      <c r="E290" s="41">
        <v>0</v>
      </c>
      <c r="F290" s="41">
        <v>3609.26</v>
      </c>
      <c r="G290" s="48">
        <v>30010</v>
      </c>
    </row>
    <row r="291" spans="1:7" x14ac:dyDescent="0.25">
      <c r="A291" s="48">
        <v>300102524</v>
      </c>
      <c r="B291" s="41" t="s">
        <v>2832</v>
      </c>
      <c r="C291" s="41">
        <v>177.15</v>
      </c>
      <c r="D291" s="41">
        <v>0</v>
      </c>
      <c r="E291" s="41">
        <v>0</v>
      </c>
      <c r="F291" s="41">
        <v>177.15</v>
      </c>
      <c r="G291" s="48">
        <v>30010</v>
      </c>
    </row>
    <row r="292" spans="1:7" x14ac:dyDescent="0.25">
      <c r="A292" s="48">
        <v>300102701</v>
      </c>
      <c r="B292" s="41" t="s">
        <v>2833</v>
      </c>
      <c r="C292" s="41">
        <v>0</v>
      </c>
      <c r="D292" s="41">
        <v>0</v>
      </c>
      <c r="E292" s="41">
        <v>0</v>
      </c>
      <c r="F292" s="41">
        <v>0</v>
      </c>
      <c r="G292" s="48">
        <v>30010</v>
      </c>
    </row>
    <row r="293" spans="1:7" x14ac:dyDescent="0.25">
      <c r="A293" s="48">
        <v>300102703</v>
      </c>
      <c r="B293" s="41" t="s">
        <v>2834</v>
      </c>
      <c r="C293" s="41">
        <v>14.38</v>
      </c>
      <c r="D293" s="41">
        <v>0</v>
      </c>
      <c r="E293" s="41">
        <v>0</v>
      </c>
      <c r="F293" s="41">
        <v>14.38</v>
      </c>
      <c r="G293" s="48">
        <v>30010</v>
      </c>
    </row>
    <row r="294" spans="1:7" x14ac:dyDescent="0.25">
      <c r="A294" s="48">
        <v>300102706</v>
      </c>
      <c r="B294" s="41" t="s">
        <v>2810</v>
      </c>
      <c r="C294" s="41">
        <v>96</v>
      </c>
      <c r="D294" s="41">
        <v>0</v>
      </c>
      <c r="E294" s="41">
        <v>0</v>
      </c>
      <c r="F294" s="41">
        <v>96</v>
      </c>
      <c r="G294" s="48">
        <v>30010</v>
      </c>
    </row>
    <row r="295" spans="1:7" x14ac:dyDescent="0.25">
      <c r="A295" s="48">
        <v>300102900</v>
      </c>
      <c r="B295" s="41" t="s">
        <v>2835</v>
      </c>
      <c r="C295" s="41">
        <v>-25000</v>
      </c>
      <c r="D295" s="41">
        <v>0</v>
      </c>
      <c r="E295" s="41">
        <v>0</v>
      </c>
      <c r="F295" s="41">
        <v>-25000</v>
      </c>
      <c r="G295" s="48">
        <v>30010</v>
      </c>
    </row>
    <row r="296" spans="1:7" x14ac:dyDescent="0.25">
      <c r="A296" s="48">
        <v>300102904</v>
      </c>
      <c r="B296" s="41" t="s">
        <v>2836</v>
      </c>
      <c r="C296" s="41">
        <v>0</v>
      </c>
      <c r="D296" s="41">
        <v>0</v>
      </c>
      <c r="E296" s="41">
        <v>0</v>
      </c>
      <c r="F296" s="41">
        <v>0</v>
      </c>
      <c r="G296" s="48">
        <v>30010</v>
      </c>
    </row>
    <row r="297" spans="1:7" x14ac:dyDescent="0.25">
      <c r="A297" s="48">
        <v>300103000</v>
      </c>
      <c r="B297" s="41" t="s">
        <v>2837</v>
      </c>
      <c r="C297" s="41">
        <v>0</v>
      </c>
      <c r="D297" s="41">
        <v>0</v>
      </c>
      <c r="E297" s="41">
        <v>0</v>
      </c>
      <c r="F297" s="41">
        <v>0</v>
      </c>
      <c r="G297" s="48">
        <v>30010</v>
      </c>
    </row>
    <row r="298" spans="1:7" x14ac:dyDescent="0.25">
      <c r="A298" s="48">
        <v>300104995</v>
      </c>
      <c r="B298" s="41" t="s">
        <v>2838</v>
      </c>
      <c r="C298" s="41">
        <v>0</v>
      </c>
      <c r="D298" s="41">
        <v>0</v>
      </c>
      <c r="E298" s="41">
        <v>0</v>
      </c>
      <c r="F298" s="41">
        <v>0</v>
      </c>
      <c r="G298" s="48">
        <v>30010</v>
      </c>
    </row>
    <row r="299" spans="1:7" x14ac:dyDescent="0.25">
      <c r="A299" s="48">
        <v>300105141</v>
      </c>
      <c r="B299" s="41" t="s">
        <v>2811</v>
      </c>
      <c r="C299" s="41">
        <v>9852.17</v>
      </c>
      <c r="D299" s="41">
        <v>0</v>
      </c>
      <c r="E299" s="41">
        <v>0</v>
      </c>
      <c r="F299" s="41">
        <v>9852.17</v>
      </c>
      <c r="G299" s="48">
        <v>30010</v>
      </c>
    </row>
    <row r="300" spans="1:7" x14ac:dyDescent="0.25">
      <c r="A300" s="48">
        <v>300109005</v>
      </c>
      <c r="B300" s="41" t="s">
        <v>2839</v>
      </c>
      <c r="C300" s="41">
        <v>-274327</v>
      </c>
      <c r="D300" s="41">
        <v>0</v>
      </c>
      <c r="E300" s="41">
        <v>0</v>
      </c>
      <c r="F300" s="41">
        <v>-274327</v>
      </c>
      <c r="G300" s="48">
        <v>30010</v>
      </c>
    </row>
    <row r="301" spans="1:7" x14ac:dyDescent="0.25">
      <c r="A301" s="48">
        <v>300109051</v>
      </c>
      <c r="B301" s="41" t="s">
        <v>2840</v>
      </c>
      <c r="C301" s="41">
        <v>-669886</v>
      </c>
      <c r="D301" s="41">
        <v>0</v>
      </c>
      <c r="E301" s="41">
        <v>0</v>
      </c>
      <c r="F301" s="41">
        <v>-669886</v>
      </c>
      <c r="G301" s="48">
        <v>30010</v>
      </c>
    </row>
    <row r="302" spans="1:7" x14ac:dyDescent="0.25">
      <c r="A302" s="48">
        <v>300109201</v>
      </c>
      <c r="B302" s="41" t="s">
        <v>2841</v>
      </c>
      <c r="C302" s="41">
        <v>-1512.95</v>
      </c>
      <c r="D302" s="41">
        <v>0</v>
      </c>
      <c r="E302" s="41">
        <v>0</v>
      </c>
      <c r="F302" s="41">
        <v>-1512.95</v>
      </c>
      <c r="G302" s="48">
        <v>30010</v>
      </c>
    </row>
    <row r="303" spans="1:7" x14ac:dyDescent="0.25">
      <c r="A303" s="48">
        <v>300109805</v>
      </c>
      <c r="B303" s="41" t="s">
        <v>2842</v>
      </c>
      <c r="C303" s="41">
        <v>0</v>
      </c>
      <c r="D303" s="41">
        <v>0</v>
      </c>
      <c r="E303" s="41">
        <v>0</v>
      </c>
      <c r="F303" s="41">
        <v>0</v>
      </c>
      <c r="G303" s="48">
        <v>30010</v>
      </c>
    </row>
    <row r="304" spans="1:7" x14ac:dyDescent="0.25">
      <c r="A304" s="48">
        <v>300111020</v>
      </c>
      <c r="B304" s="41" t="s">
        <v>527</v>
      </c>
      <c r="C304" s="41">
        <v>9360.5</v>
      </c>
      <c r="D304" s="41">
        <v>23500</v>
      </c>
      <c r="E304" s="41">
        <v>23500</v>
      </c>
      <c r="F304" s="41">
        <v>-14139.5</v>
      </c>
      <c r="G304" s="48">
        <v>30011</v>
      </c>
    </row>
    <row r="305" spans="1:7" x14ac:dyDescent="0.25">
      <c r="A305" s="48">
        <v>300111021</v>
      </c>
      <c r="B305" s="41" t="s">
        <v>529</v>
      </c>
      <c r="C305" s="41">
        <v>0</v>
      </c>
      <c r="D305" s="41">
        <v>0</v>
      </c>
      <c r="E305" s="41">
        <v>0</v>
      </c>
      <c r="F305" s="41">
        <v>0</v>
      </c>
      <c r="G305" s="48">
        <v>30011</v>
      </c>
    </row>
    <row r="306" spans="1:7" x14ac:dyDescent="0.25">
      <c r="A306" s="48">
        <v>300111022</v>
      </c>
      <c r="B306" s="41" t="s">
        <v>531</v>
      </c>
      <c r="C306" s="41">
        <v>0</v>
      </c>
      <c r="D306" s="41">
        <v>0</v>
      </c>
      <c r="E306" s="41">
        <v>0</v>
      </c>
      <c r="F306" s="41">
        <v>0</v>
      </c>
      <c r="G306" s="48">
        <v>30011</v>
      </c>
    </row>
    <row r="307" spans="1:7" x14ac:dyDescent="0.25">
      <c r="A307" s="48">
        <v>300111023</v>
      </c>
      <c r="B307" s="41" t="s">
        <v>533</v>
      </c>
      <c r="C307" s="41">
        <v>0</v>
      </c>
      <c r="D307" s="41">
        <v>0</v>
      </c>
      <c r="E307" s="41">
        <v>0</v>
      </c>
      <c r="F307" s="41">
        <v>0</v>
      </c>
      <c r="G307" s="48">
        <v>30011</v>
      </c>
    </row>
    <row r="308" spans="1:7" x14ac:dyDescent="0.25">
      <c r="A308" s="48">
        <v>300111024</v>
      </c>
      <c r="B308" s="41" t="s">
        <v>535</v>
      </c>
      <c r="C308" s="41">
        <v>4985.4799999999996</v>
      </c>
      <c r="D308" s="41">
        <v>26000</v>
      </c>
      <c r="E308" s="41">
        <v>26000</v>
      </c>
      <c r="F308" s="41">
        <v>-21014.52</v>
      </c>
      <c r="G308" s="48">
        <v>30011</v>
      </c>
    </row>
    <row r="309" spans="1:7" x14ac:dyDescent="0.25">
      <c r="A309" s="48">
        <v>300111025</v>
      </c>
      <c r="B309" s="41" t="s">
        <v>537</v>
      </c>
      <c r="C309" s="41">
        <v>0</v>
      </c>
      <c r="D309" s="41">
        <v>0</v>
      </c>
      <c r="E309" s="41">
        <v>0</v>
      </c>
      <c r="F309" s="41">
        <v>0</v>
      </c>
      <c r="G309" s="48">
        <v>30011</v>
      </c>
    </row>
    <row r="310" spans="1:7" x14ac:dyDescent="0.25">
      <c r="A310" s="48">
        <v>300111200</v>
      </c>
      <c r="B310" s="41" t="s">
        <v>2865</v>
      </c>
      <c r="C310" s="41">
        <v>0</v>
      </c>
      <c r="D310" s="41">
        <v>0</v>
      </c>
      <c r="E310" s="41">
        <v>0</v>
      </c>
      <c r="F310" s="41">
        <v>0</v>
      </c>
      <c r="G310" s="48">
        <v>30011</v>
      </c>
    </row>
    <row r="311" spans="1:7" x14ac:dyDescent="0.25">
      <c r="A311" s="48">
        <v>300115008</v>
      </c>
      <c r="B311" s="41" t="s">
        <v>539</v>
      </c>
      <c r="C311" s="41">
        <v>0</v>
      </c>
      <c r="D311" s="41">
        <v>0</v>
      </c>
      <c r="E311" s="41">
        <v>0</v>
      </c>
      <c r="F311" s="41">
        <v>0</v>
      </c>
      <c r="G311" s="48">
        <v>30011</v>
      </c>
    </row>
    <row r="312" spans="1:7" x14ac:dyDescent="0.25">
      <c r="A312" s="48">
        <v>300119053</v>
      </c>
      <c r="B312" s="41" t="s">
        <v>541</v>
      </c>
      <c r="C312" s="41">
        <v>0</v>
      </c>
      <c r="D312" s="41">
        <v>0</v>
      </c>
      <c r="E312" s="41">
        <v>0</v>
      </c>
      <c r="F312" s="41">
        <v>0</v>
      </c>
      <c r="G312" s="48">
        <v>30011</v>
      </c>
    </row>
    <row r="313" spans="1:7" x14ac:dyDescent="0.25">
      <c r="A313" s="48">
        <v>300120800</v>
      </c>
      <c r="B313" s="41" t="s">
        <v>543</v>
      </c>
      <c r="C313" s="41">
        <v>0</v>
      </c>
      <c r="D313" s="41">
        <v>0</v>
      </c>
      <c r="E313" s="41">
        <v>0</v>
      </c>
      <c r="F313" s="41">
        <v>0</v>
      </c>
      <c r="G313" s="48">
        <v>30012</v>
      </c>
    </row>
    <row r="314" spans="1:7" x14ac:dyDescent="0.25">
      <c r="A314" s="48">
        <v>300122401</v>
      </c>
      <c r="B314" s="41" t="s">
        <v>545</v>
      </c>
      <c r="C314" s="41">
        <v>0</v>
      </c>
      <c r="D314" s="41">
        <v>0</v>
      </c>
      <c r="E314" s="41">
        <v>0</v>
      </c>
      <c r="F314" s="41">
        <v>0</v>
      </c>
      <c r="G314" s="48">
        <v>30012</v>
      </c>
    </row>
    <row r="315" spans="1:7" x14ac:dyDescent="0.25">
      <c r="A315" s="48">
        <v>300124610</v>
      </c>
      <c r="B315" s="41" t="s">
        <v>547</v>
      </c>
      <c r="C315" s="41">
        <v>0</v>
      </c>
      <c r="D315" s="41">
        <v>0</v>
      </c>
      <c r="E315" s="41">
        <v>0</v>
      </c>
      <c r="F315" s="41">
        <v>0</v>
      </c>
      <c r="G315" s="48">
        <v>30012</v>
      </c>
    </row>
    <row r="316" spans="1:7" x14ac:dyDescent="0.25">
      <c r="A316" s="48">
        <v>300132900</v>
      </c>
      <c r="B316" s="41" t="s">
        <v>2866</v>
      </c>
      <c r="C316" s="41">
        <v>8950000</v>
      </c>
      <c r="D316" s="41">
        <v>0</v>
      </c>
      <c r="E316" s="41">
        <v>0</v>
      </c>
      <c r="F316" s="41">
        <v>8950000</v>
      </c>
      <c r="G316" s="48">
        <v>30013</v>
      </c>
    </row>
    <row r="317" spans="1:7" x14ac:dyDescent="0.25">
      <c r="A317" s="48">
        <v>300139051</v>
      </c>
      <c r="B317" s="41" t="s">
        <v>2867</v>
      </c>
      <c r="C317" s="41">
        <v>-10742000</v>
      </c>
      <c r="D317" s="41">
        <v>0</v>
      </c>
      <c r="E317" s="41">
        <v>0</v>
      </c>
      <c r="F317" s="41">
        <v>-10742000</v>
      </c>
      <c r="G317" s="48">
        <v>30013</v>
      </c>
    </row>
    <row r="318" spans="1:7" x14ac:dyDescent="0.25">
      <c r="A318" s="48">
        <v>301010100</v>
      </c>
      <c r="B318" s="41" t="s">
        <v>549</v>
      </c>
      <c r="C318" s="41">
        <v>0</v>
      </c>
      <c r="D318" s="41">
        <v>0</v>
      </c>
      <c r="E318" s="41">
        <v>0</v>
      </c>
      <c r="F318" s="41">
        <v>0</v>
      </c>
      <c r="G318" s="48">
        <v>30101</v>
      </c>
    </row>
    <row r="319" spans="1:7" x14ac:dyDescent="0.25">
      <c r="A319" s="48">
        <v>301010101</v>
      </c>
      <c r="B319" s="41" t="s">
        <v>551</v>
      </c>
      <c r="C319" s="41">
        <v>0</v>
      </c>
      <c r="D319" s="41">
        <v>0</v>
      </c>
      <c r="E319" s="41">
        <v>0</v>
      </c>
      <c r="F319" s="41">
        <v>0</v>
      </c>
      <c r="G319" s="48">
        <v>30101</v>
      </c>
    </row>
    <row r="320" spans="1:7" x14ac:dyDescent="0.25">
      <c r="A320" s="48">
        <v>301010102</v>
      </c>
      <c r="B320" s="41" t="s">
        <v>553</v>
      </c>
      <c r="C320" s="41">
        <v>0</v>
      </c>
      <c r="D320" s="41">
        <v>0</v>
      </c>
      <c r="E320" s="41">
        <v>0</v>
      </c>
      <c r="F320" s="41">
        <v>0</v>
      </c>
      <c r="G320" s="48">
        <v>30101</v>
      </c>
    </row>
    <row r="321" spans="1:7" x14ac:dyDescent="0.25">
      <c r="A321" s="48">
        <v>301010103</v>
      </c>
      <c r="B321" s="41" t="s">
        <v>555</v>
      </c>
      <c r="C321" s="41">
        <v>0</v>
      </c>
      <c r="D321" s="41">
        <v>0</v>
      </c>
      <c r="E321" s="41">
        <v>0</v>
      </c>
      <c r="F321" s="41">
        <v>0</v>
      </c>
      <c r="G321" s="48">
        <v>30101</v>
      </c>
    </row>
    <row r="322" spans="1:7" x14ac:dyDescent="0.25">
      <c r="A322" s="48">
        <v>301010120</v>
      </c>
      <c r="B322" s="41" t="s">
        <v>557</v>
      </c>
      <c r="C322" s="41">
        <v>0</v>
      </c>
      <c r="D322" s="41">
        <v>0</v>
      </c>
      <c r="E322" s="41">
        <v>0</v>
      </c>
      <c r="F322" s="41">
        <v>0</v>
      </c>
      <c r="G322" s="48">
        <v>30101</v>
      </c>
    </row>
    <row r="323" spans="1:7" x14ac:dyDescent="0.25">
      <c r="A323" s="48">
        <v>301010150</v>
      </c>
      <c r="B323" s="41" t="s">
        <v>559</v>
      </c>
      <c r="C323" s="41">
        <v>0</v>
      </c>
      <c r="D323" s="41">
        <v>0</v>
      </c>
      <c r="E323" s="41">
        <v>0</v>
      </c>
      <c r="F323" s="41">
        <v>0</v>
      </c>
      <c r="G323" s="48">
        <v>30101</v>
      </c>
    </row>
    <row r="324" spans="1:7" x14ac:dyDescent="0.25">
      <c r="A324" s="48">
        <v>301010200</v>
      </c>
      <c r="B324" s="41" t="s">
        <v>561</v>
      </c>
      <c r="C324" s="41">
        <v>0</v>
      </c>
      <c r="D324" s="41">
        <v>0</v>
      </c>
      <c r="E324" s="41">
        <v>0</v>
      </c>
      <c r="F324" s="41">
        <v>0</v>
      </c>
      <c r="G324" s="48">
        <v>30101</v>
      </c>
    </row>
    <row r="325" spans="1:7" x14ac:dyDescent="0.25">
      <c r="A325" s="48">
        <v>301010700</v>
      </c>
      <c r="B325" s="41" t="s">
        <v>563</v>
      </c>
      <c r="C325" s="41">
        <v>0</v>
      </c>
      <c r="D325" s="41">
        <v>0</v>
      </c>
      <c r="E325" s="41">
        <v>0</v>
      </c>
      <c r="F325" s="41">
        <v>0</v>
      </c>
      <c r="G325" s="48">
        <v>30101</v>
      </c>
    </row>
    <row r="326" spans="1:7" x14ac:dyDescent="0.25">
      <c r="A326" s="48">
        <v>301010800</v>
      </c>
      <c r="B326" s="41" t="s">
        <v>565</v>
      </c>
      <c r="C326" s="41">
        <v>0</v>
      </c>
      <c r="D326" s="41">
        <v>0</v>
      </c>
      <c r="E326" s="41">
        <v>0</v>
      </c>
      <c r="F326" s="41">
        <v>0</v>
      </c>
      <c r="G326" s="48">
        <v>30101</v>
      </c>
    </row>
    <row r="327" spans="1:7" x14ac:dyDescent="0.25">
      <c r="A327" s="48">
        <v>301010930</v>
      </c>
      <c r="B327" s="41" t="s">
        <v>567</v>
      </c>
      <c r="C327" s="41">
        <v>0</v>
      </c>
      <c r="D327" s="41">
        <v>0</v>
      </c>
      <c r="E327" s="41">
        <v>0</v>
      </c>
      <c r="F327" s="41">
        <v>0</v>
      </c>
      <c r="G327" s="48">
        <v>30101</v>
      </c>
    </row>
    <row r="328" spans="1:7" x14ac:dyDescent="0.25">
      <c r="A328" s="48">
        <v>301010975</v>
      </c>
      <c r="B328" s="41" t="s">
        <v>569</v>
      </c>
      <c r="C328" s="41">
        <v>0</v>
      </c>
      <c r="D328" s="41">
        <v>0</v>
      </c>
      <c r="E328" s="41">
        <v>0</v>
      </c>
      <c r="F328" s="41">
        <v>0</v>
      </c>
      <c r="G328" s="48">
        <v>30101</v>
      </c>
    </row>
    <row r="329" spans="1:7" x14ac:dyDescent="0.25">
      <c r="A329" s="48">
        <v>301012000</v>
      </c>
      <c r="B329" s="41" t="s">
        <v>571</v>
      </c>
      <c r="C329" s="41">
        <v>0</v>
      </c>
      <c r="D329" s="41">
        <v>0</v>
      </c>
      <c r="E329" s="41">
        <v>0</v>
      </c>
      <c r="F329" s="41">
        <v>0</v>
      </c>
      <c r="G329" s="48">
        <v>30101</v>
      </c>
    </row>
    <row r="330" spans="1:7" x14ac:dyDescent="0.25">
      <c r="A330" s="48">
        <v>301012003</v>
      </c>
      <c r="B330" s="41" t="s">
        <v>573</v>
      </c>
      <c r="C330" s="41">
        <v>0</v>
      </c>
      <c r="D330" s="41">
        <v>0</v>
      </c>
      <c r="E330" s="41">
        <v>0</v>
      </c>
      <c r="F330" s="41">
        <v>0</v>
      </c>
      <c r="G330" s="48">
        <v>30101</v>
      </c>
    </row>
    <row r="331" spans="1:7" x14ac:dyDescent="0.25">
      <c r="A331" s="48">
        <v>301012004</v>
      </c>
      <c r="B331" s="41" t="s">
        <v>575</v>
      </c>
      <c r="C331" s="41">
        <v>3483.33</v>
      </c>
      <c r="D331" s="41">
        <v>0</v>
      </c>
      <c r="E331" s="41">
        <v>0</v>
      </c>
      <c r="F331" s="41">
        <v>3483.33</v>
      </c>
      <c r="G331" s="48">
        <v>30101</v>
      </c>
    </row>
    <row r="332" spans="1:7" x14ac:dyDescent="0.25">
      <c r="A332" s="48">
        <v>301012022</v>
      </c>
      <c r="B332" s="41" t="s">
        <v>577</v>
      </c>
      <c r="C332" s="41">
        <v>130</v>
      </c>
      <c r="D332" s="41">
        <v>0</v>
      </c>
      <c r="E332" s="41">
        <v>0</v>
      </c>
      <c r="F332" s="41">
        <v>130</v>
      </c>
      <c r="G332" s="48">
        <v>30101</v>
      </c>
    </row>
    <row r="333" spans="1:7" x14ac:dyDescent="0.25">
      <c r="A333" s="48">
        <v>301012401</v>
      </c>
      <c r="B333" s="41" t="s">
        <v>579</v>
      </c>
      <c r="C333" s="41">
        <v>7949.21</v>
      </c>
      <c r="D333" s="41">
        <v>8100</v>
      </c>
      <c r="E333" s="41">
        <v>8100</v>
      </c>
      <c r="F333" s="41">
        <v>-150.79</v>
      </c>
      <c r="G333" s="48">
        <v>30101</v>
      </c>
    </row>
    <row r="334" spans="1:7" x14ac:dyDescent="0.25">
      <c r="A334" s="48">
        <v>301012422</v>
      </c>
      <c r="B334" s="41" t="s">
        <v>581</v>
      </c>
      <c r="C334" s="41">
        <v>0</v>
      </c>
      <c r="D334" s="41">
        <v>0</v>
      </c>
      <c r="E334" s="41">
        <v>0</v>
      </c>
      <c r="F334" s="41">
        <v>0</v>
      </c>
      <c r="G334" s="48">
        <v>30101</v>
      </c>
    </row>
    <row r="335" spans="1:7" x14ac:dyDescent="0.25">
      <c r="A335" s="48">
        <v>301012423</v>
      </c>
      <c r="B335" s="41" t="s">
        <v>583</v>
      </c>
      <c r="C335" s="41">
        <v>0</v>
      </c>
      <c r="D335" s="41">
        <v>0</v>
      </c>
      <c r="E335" s="41">
        <v>0</v>
      </c>
      <c r="F335" s="41">
        <v>0</v>
      </c>
      <c r="G335" s="48">
        <v>30101</v>
      </c>
    </row>
    <row r="336" spans="1:7" x14ac:dyDescent="0.25">
      <c r="A336" s="48">
        <v>301012430</v>
      </c>
      <c r="B336" s="41" t="s">
        <v>585</v>
      </c>
      <c r="C336" s="41">
        <v>0</v>
      </c>
      <c r="D336" s="41">
        <v>0</v>
      </c>
      <c r="E336" s="41">
        <v>0</v>
      </c>
      <c r="F336" s="41">
        <v>0</v>
      </c>
      <c r="G336" s="48">
        <v>30101</v>
      </c>
    </row>
    <row r="337" spans="1:7" x14ac:dyDescent="0.25">
      <c r="A337" s="48">
        <v>301012432</v>
      </c>
      <c r="B337" s="41" t="s">
        <v>587</v>
      </c>
      <c r="C337" s="41">
        <v>0</v>
      </c>
      <c r="D337" s="41">
        <v>0</v>
      </c>
      <c r="E337" s="41">
        <v>0</v>
      </c>
      <c r="F337" s="41">
        <v>0</v>
      </c>
      <c r="G337" s="48">
        <v>30101</v>
      </c>
    </row>
    <row r="338" spans="1:7" x14ac:dyDescent="0.25">
      <c r="A338" s="48">
        <v>301012446</v>
      </c>
      <c r="B338" s="41" t="s">
        <v>589</v>
      </c>
      <c r="C338" s="41">
        <v>0</v>
      </c>
      <c r="D338" s="41">
        <v>0</v>
      </c>
      <c r="E338" s="41">
        <v>0</v>
      </c>
      <c r="F338" s="41">
        <v>0</v>
      </c>
      <c r="G338" s="48">
        <v>30101</v>
      </c>
    </row>
    <row r="339" spans="1:7" x14ac:dyDescent="0.25">
      <c r="A339" s="48">
        <v>301012500</v>
      </c>
      <c r="B339" s="41" t="s">
        <v>591</v>
      </c>
      <c r="C339" s="41">
        <v>0</v>
      </c>
      <c r="D339" s="41">
        <v>0</v>
      </c>
      <c r="E339" s="41">
        <v>0</v>
      </c>
      <c r="F339" s="41">
        <v>0</v>
      </c>
      <c r="G339" s="48">
        <v>30101</v>
      </c>
    </row>
    <row r="340" spans="1:7" x14ac:dyDescent="0.25">
      <c r="A340" s="48">
        <v>301012510</v>
      </c>
      <c r="B340" s="41" t="s">
        <v>593</v>
      </c>
      <c r="C340" s="41">
        <v>0</v>
      </c>
      <c r="D340" s="41">
        <v>0</v>
      </c>
      <c r="E340" s="41">
        <v>0</v>
      </c>
      <c r="F340" s="41">
        <v>0</v>
      </c>
      <c r="G340" s="48">
        <v>30101</v>
      </c>
    </row>
    <row r="341" spans="1:7" x14ac:dyDescent="0.25">
      <c r="A341" s="48">
        <v>301012520</v>
      </c>
      <c r="B341" s="41" t="s">
        <v>595</v>
      </c>
      <c r="C341" s="41">
        <v>0</v>
      </c>
      <c r="D341" s="41">
        <v>0</v>
      </c>
      <c r="E341" s="41">
        <v>0</v>
      </c>
      <c r="F341" s="41">
        <v>0</v>
      </c>
      <c r="G341" s="48">
        <v>30101</v>
      </c>
    </row>
    <row r="342" spans="1:7" x14ac:dyDescent="0.25">
      <c r="A342" s="48">
        <v>301012524</v>
      </c>
      <c r="B342" s="41" t="s">
        <v>597</v>
      </c>
      <c r="C342" s="41">
        <v>0</v>
      </c>
      <c r="D342" s="41">
        <v>0</v>
      </c>
      <c r="E342" s="41">
        <v>0</v>
      </c>
      <c r="F342" s="41">
        <v>0</v>
      </c>
      <c r="G342" s="48">
        <v>30101</v>
      </c>
    </row>
    <row r="343" spans="1:7" x14ac:dyDescent="0.25">
      <c r="A343" s="48">
        <v>301012703</v>
      </c>
      <c r="B343" s="41" t="s">
        <v>599</v>
      </c>
      <c r="C343" s="41">
        <v>0</v>
      </c>
      <c r="D343" s="41">
        <v>0</v>
      </c>
      <c r="E343" s="41">
        <v>0</v>
      </c>
      <c r="F343" s="41">
        <v>0</v>
      </c>
      <c r="G343" s="48">
        <v>30101</v>
      </c>
    </row>
    <row r="344" spans="1:7" x14ac:dyDescent="0.25">
      <c r="A344" s="48">
        <v>301012801</v>
      </c>
      <c r="B344" s="41" t="s">
        <v>601</v>
      </c>
      <c r="C344" s="41">
        <v>0</v>
      </c>
      <c r="D344" s="41">
        <v>0</v>
      </c>
      <c r="E344" s="41">
        <v>0</v>
      </c>
      <c r="F344" s="41">
        <v>0</v>
      </c>
      <c r="G344" s="48">
        <v>30101</v>
      </c>
    </row>
    <row r="345" spans="1:7" x14ac:dyDescent="0.25">
      <c r="A345" s="48">
        <v>301014600</v>
      </c>
      <c r="B345" s="41" t="s">
        <v>603</v>
      </c>
      <c r="C345" s="41">
        <v>0</v>
      </c>
      <c r="D345" s="41">
        <v>0</v>
      </c>
      <c r="E345" s="41">
        <v>0</v>
      </c>
      <c r="F345" s="41">
        <v>0</v>
      </c>
      <c r="G345" s="48">
        <v>30101</v>
      </c>
    </row>
    <row r="346" spans="1:7" x14ac:dyDescent="0.25">
      <c r="A346" s="48">
        <v>301014610</v>
      </c>
      <c r="B346" s="41" t="s">
        <v>605</v>
      </c>
      <c r="C346" s="41">
        <v>0</v>
      </c>
      <c r="D346" s="41">
        <v>0</v>
      </c>
      <c r="E346" s="41">
        <v>0</v>
      </c>
      <c r="F346" s="41">
        <v>0</v>
      </c>
      <c r="G346" s="48">
        <v>30101</v>
      </c>
    </row>
    <row r="347" spans="1:7" x14ac:dyDescent="0.25">
      <c r="A347" s="48">
        <v>301014611</v>
      </c>
      <c r="B347" s="41" t="s">
        <v>607</v>
      </c>
      <c r="C347" s="41">
        <v>0</v>
      </c>
      <c r="D347" s="41">
        <v>0</v>
      </c>
      <c r="E347" s="41">
        <v>0</v>
      </c>
      <c r="F347" s="41">
        <v>0</v>
      </c>
      <c r="G347" s="48">
        <v>30101</v>
      </c>
    </row>
    <row r="348" spans="1:7" x14ac:dyDescent="0.25">
      <c r="A348" s="48">
        <v>301014612</v>
      </c>
      <c r="B348" s="41" t="s">
        <v>609</v>
      </c>
      <c r="C348" s="41">
        <v>0</v>
      </c>
      <c r="D348" s="41">
        <v>0</v>
      </c>
      <c r="E348" s="41">
        <v>0</v>
      </c>
      <c r="F348" s="41">
        <v>0</v>
      </c>
      <c r="G348" s="48">
        <v>30101</v>
      </c>
    </row>
    <row r="349" spans="1:7" x14ac:dyDescent="0.25">
      <c r="A349" s="48">
        <v>301014618</v>
      </c>
      <c r="B349" s="41" t="s">
        <v>611</v>
      </c>
      <c r="C349" s="41">
        <v>0</v>
      </c>
      <c r="D349" s="41">
        <v>0</v>
      </c>
      <c r="E349" s="41">
        <v>0</v>
      </c>
      <c r="F349" s="41">
        <v>0</v>
      </c>
      <c r="G349" s="48">
        <v>30101</v>
      </c>
    </row>
    <row r="350" spans="1:7" x14ac:dyDescent="0.25">
      <c r="A350" s="48">
        <v>301014619</v>
      </c>
      <c r="B350" s="41" t="s">
        <v>613</v>
      </c>
      <c r="C350" s="41">
        <v>0</v>
      </c>
      <c r="D350" s="41">
        <v>0</v>
      </c>
      <c r="E350" s="41">
        <v>0</v>
      </c>
      <c r="F350" s="41">
        <v>0</v>
      </c>
      <c r="G350" s="48">
        <v>30101</v>
      </c>
    </row>
    <row r="351" spans="1:7" x14ac:dyDescent="0.25">
      <c r="A351" s="48">
        <v>301015124</v>
      </c>
      <c r="B351" s="41" t="s">
        <v>615</v>
      </c>
      <c r="C351" s="41">
        <v>0</v>
      </c>
      <c r="D351" s="41">
        <v>0</v>
      </c>
      <c r="E351" s="41">
        <v>0</v>
      </c>
      <c r="F351" s="41">
        <v>0</v>
      </c>
      <c r="G351" s="48">
        <v>30101</v>
      </c>
    </row>
    <row r="352" spans="1:7" x14ac:dyDescent="0.25">
      <c r="A352" s="48">
        <v>301016009</v>
      </c>
      <c r="B352" s="41" t="s">
        <v>617</v>
      </c>
      <c r="C352" s="41">
        <v>0</v>
      </c>
      <c r="D352" s="41">
        <v>0</v>
      </c>
      <c r="E352" s="41">
        <v>0</v>
      </c>
      <c r="F352" s="41">
        <v>0</v>
      </c>
      <c r="G352" s="48">
        <v>30101</v>
      </c>
    </row>
    <row r="353" spans="1:7" x14ac:dyDescent="0.25">
      <c r="A353" s="48">
        <v>301016010</v>
      </c>
      <c r="B353" s="41" t="s">
        <v>619</v>
      </c>
      <c r="C353" s="41">
        <v>0</v>
      </c>
      <c r="D353" s="41">
        <v>0</v>
      </c>
      <c r="E353" s="41">
        <v>0</v>
      </c>
      <c r="F353" s="41">
        <v>0</v>
      </c>
      <c r="G353" s="48">
        <v>30101</v>
      </c>
    </row>
    <row r="354" spans="1:7" x14ac:dyDescent="0.25">
      <c r="A354" s="48">
        <v>301019051</v>
      </c>
      <c r="B354" s="41" t="s">
        <v>621</v>
      </c>
      <c r="C354" s="41">
        <v>0</v>
      </c>
      <c r="D354" s="41">
        <v>0</v>
      </c>
      <c r="E354" s="41">
        <v>0</v>
      </c>
      <c r="F354" s="41">
        <v>0</v>
      </c>
      <c r="G354" s="48">
        <v>30101</v>
      </c>
    </row>
    <row r="355" spans="1:7" x14ac:dyDescent="0.25">
      <c r="A355" s="48">
        <v>301019054</v>
      </c>
      <c r="B355" s="41" t="s">
        <v>623</v>
      </c>
      <c r="C355" s="41">
        <v>0</v>
      </c>
      <c r="D355" s="41">
        <v>0</v>
      </c>
      <c r="E355" s="41">
        <v>0</v>
      </c>
      <c r="F355" s="41">
        <v>0</v>
      </c>
      <c r="G355" s="48">
        <v>30101</v>
      </c>
    </row>
    <row r="356" spans="1:7" x14ac:dyDescent="0.25">
      <c r="A356" s="48">
        <v>301019200</v>
      </c>
      <c r="B356" s="41" t="s">
        <v>625</v>
      </c>
      <c r="C356" s="41">
        <v>0</v>
      </c>
      <c r="D356" s="41">
        <v>0</v>
      </c>
      <c r="E356" s="41">
        <v>0</v>
      </c>
      <c r="F356" s="41">
        <v>0</v>
      </c>
      <c r="G356" s="48">
        <v>30101</v>
      </c>
    </row>
    <row r="357" spans="1:7" x14ac:dyDescent="0.25">
      <c r="A357" s="48">
        <v>302010100</v>
      </c>
      <c r="B357" s="41" t="s">
        <v>627</v>
      </c>
      <c r="C357" s="41">
        <v>24064</v>
      </c>
      <c r="D357" s="41">
        <v>58400</v>
      </c>
      <c r="E357" s="41">
        <v>58400</v>
      </c>
      <c r="F357" s="41">
        <v>-34336</v>
      </c>
      <c r="G357" s="48">
        <v>30201</v>
      </c>
    </row>
    <row r="358" spans="1:7" x14ac:dyDescent="0.25">
      <c r="A358" s="48">
        <v>302010101</v>
      </c>
      <c r="B358" s="41" t="s">
        <v>629</v>
      </c>
      <c r="C358" s="41">
        <v>0</v>
      </c>
      <c r="D358" s="41">
        <v>0</v>
      </c>
      <c r="E358" s="41">
        <v>0</v>
      </c>
      <c r="F358" s="41">
        <v>0</v>
      </c>
      <c r="G358" s="48">
        <v>30201</v>
      </c>
    </row>
    <row r="359" spans="1:7" x14ac:dyDescent="0.25">
      <c r="A359" s="48">
        <v>302010102</v>
      </c>
      <c r="B359" s="41" t="s">
        <v>631</v>
      </c>
      <c r="C359" s="41">
        <v>0</v>
      </c>
      <c r="D359" s="41">
        <v>0</v>
      </c>
      <c r="E359" s="41">
        <v>0</v>
      </c>
      <c r="F359" s="41">
        <v>0</v>
      </c>
      <c r="G359" s="48">
        <v>30201</v>
      </c>
    </row>
    <row r="360" spans="1:7" x14ac:dyDescent="0.25">
      <c r="A360" s="48">
        <v>302010103</v>
      </c>
      <c r="B360" s="41" t="s">
        <v>633</v>
      </c>
      <c r="C360" s="41">
        <v>0</v>
      </c>
      <c r="D360" s="41">
        <v>0</v>
      </c>
      <c r="E360" s="41">
        <v>0</v>
      </c>
      <c r="F360" s="41">
        <v>0</v>
      </c>
      <c r="G360" s="48">
        <v>30201</v>
      </c>
    </row>
    <row r="361" spans="1:7" x14ac:dyDescent="0.25">
      <c r="A361" s="48">
        <v>302010120</v>
      </c>
      <c r="B361" s="41" t="s">
        <v>635</v>
      </c>
      <c r="C361" s="41">
        <v>0</v>
      </c>
      <c r="D361" s="41">
        <v>0</v>
      </c>
      <c r="E361" s="41">
        <v>0</v>
      </c>
      <c r="F361" s="41">
        <v>0</v>
      </c>
      <c r="G361" s="48">
        <v>30201</v>
      </c>
    </row>
    <row r="362" spans="1:7" x14ac:dyDescent="0.25">
      <c r="A362" s="48">
        <v>302010150</v>
      </c>
      <c r="B362" s="41" t="s">
        <v>637</v>
      </c>
      <c r="C362" s="41">
        <v>0</v>
      </c>
      <c r="D362" s="41">
        <v>500</v>
      </c>
      <c r="E362" s="41">
        <v>500</v>
      </c>
      <c r="F362" s="41">
        <v>-500</v>
      </c>
      <c r="G362" s="48">
        <v>30201</v>
      </c>
    </row>
    <row r="363" spans="1:7" x14ac:dyDescent="0.25">
      <c r="A363" s="48">
        <v>302010200</v>
      </c>
      <c r="B363" s="41" t="s">
        <v>639</v>
      </c>
      <c r="C363" s="41">
        <v>0</v>
      </c>
      <c r="D363" s="41">
        <v>0</v>
      </c>
      <c r="E363" s="41">
        <v>0</v>
      </c>
      <c r="F363" s="41">
        <v>0</v>
      </c>
      <c r="G363" s="48">
        <v>30201</v>
      </c>
    </row>
    <row r="364" spans="1:7" x14ac:dyDescent="0.25">
      <c r="A364" s="48">
        <v>302010400</v>
      </c>
      <c r="B364" s="41" t="s">
        <v>641</v>
      </c>
      <c r="C364" s="41">
        <v>0</v>
      </c>
      <c r="D364" s="41">
        <v>0</v>
      </c>
      <c r="E364" s="41">
        <v>0</v>
      </c>
      <c r="F364" s="41">
        <v>0</v>
      </c>
      <c r="G364" s="48">
        <v>30201</v>
      </c>
    </row>
    <row r="365" spans="1:7" x14ac:dyDescent="0.25">
      <c r="A365" s="48">
        <v>302010700</v>
      </c>
      <c r="B365" s="41" t="s">
        <v>643</v>
      </c>
      <c r="C365" s="41">
        <v>0</v>
      </c>
      <c r="D365" s="41">
        <v>0</v>
      </c>
      <c r="E365" s="41">
        <v>0</v>
      </c>
      <c r="F365" s="41">
        <v>0</v>
      </c>
      <c r="G365" s="48">
        <v>30201</v>
      </c>
    </row>
    <row r="366" spans="1:7" x14ac:dyDescent="0.25">
      <c r="A366" s="48">
        <v>302010715</v>
      </c>
      <c r="B366" s="41" t="s">
        <v>645</v>
      </c>
      <c r="C366" s="41">
        <v>0</v>
      </c>
      <c r="D366" s="41">
        <v>0</v>
      </c>
      <c r="E366" s="41">
        <v>0</v>
      </c>
      <c r="F366" s="41">
        <v>0</v>
      </c>
      <c r="G366" s="48">
        <v>30201</v>
      </c>
    </row>
    <row r="367" spans="1:7" x14ac:dyDescent="0.25">
      <c r="A367" s="48">
        <v>302010770</v>
      </c>
      <c r="B367" s="41" t="s">
        <v>647</v>
      </c>
      <c r="C367" s="41">
        <v>19391.25</v>
      </c>
      <c r="D367" s="41">
        <v>49200</v>
      </c>
      <c r="E367" s="41">
        <v>49200</v>
      </c>
      <c r="F367" s="41">
        <v>-29808.75</v>
      </c>
      <c r="G367" s="48">
        <v>30201</v>
      </c>
    </row>
    <row r="368" spans="1:7" x14ac:dyDescent="0.25">
      <c r="A368" s="48">
        <v>302010771</v>
      </c>
      <c r="B368" s="41" t="s">
        <v>649</v>
      </c>
      <c r="C368" s="41">
        <v>51582.1</v>
      </c>
      <c r="D368" s="41">
        <v>123500</v>
      </c>
      <c r="E368" s="41">
        <v>123500</v>
      </c>
      <c r="F368" s="41">
        <v>-71917.899999999994</v>
      </c>
      <c r="G368" s="48">
        <v>30201</v>
      </c>
    </row>
    <row r="369" spans="1:7" x14ac:dyDescent="0.25">
      <c r="A369" s="48">
        <v>302010772</v>
      </c>
      <c r="B369" s="41" t="s">
        <v>651</v>
      </c>
      <c r="C369" s="41">
        <v>160</v>
      </c>
      <c r="D369" s="41">
        <v>1100</v>
      </c>
      <c r="E369" s="41">
        <v>1100</v>
      </c>
      <c r="F369" s="41">
        <v>-940</v>
      </c>
      <c r="G369" s="48">
        <v>30201</v>
      </c>
    </row>
    <row r="370" spans="1:7" x14ac:dyDescent="0.25">
      <c r="A370" s="48">
        <v>302010773</v>
      </c>
      <c r="B370" s="41" t="s">
        <v>653</v>
      </c>
      <c r="C370" s="41">
        <v>0</v>
      </c>
      <c r="D370" s="41">
        <v>0</v>
      </c>
      <c r="E370" s="41">
        <v>0</v>
      </c>
      <c r="F370" s="41">
        <v>0</v>
      </c>
      <c r="G370" s="48">
        <v>30201</v>
      </c>
    </row>
    <row r="371" spans="1:7" x14ac:dyDescent="0.25">
      <c r="A371" s="48">
        <v>302010774</v>
      </c>
      <c r="B371" s="41" t="s">
        <v>655</v>
      </c>
      <c r="C371" s="41">
        <v>0</v>
      </c>
      <c r="D371" s="41">
        <v>0</v>
      </c>
      <c r="E371" s="41">
        <v>0</v>
      </c>
      <c r="F371" s="41">
        <v>0</v>
      </c>
      <c r="G371" s="48">
        <v>30201</v>
      </c>
    </row>
    <row r="372" spans="1:7" x14ac:dyDescent="0.25">
      <c r="A372" s="48">
        <v>302010775</v>
      </c>
      <c r="B372" s="41" t="s">
        <v>657</v>
      </c>
      <c r="C372" s="41">
        <v>0</v>
      </c>
      <c r="D372" s="41">
        <v>0</v>
      </c>
      <c r="E372" s="41">
        <v>0</v>
      </c>
      <c r="F372" s="41">
        <v>0</v>
      </c>
      <c r="G372" s="48">
        <v>30201</v>
      </c>
    </row>
    <row r="373" spans="1:7" x14ac:dyDescent="0.25">
      <c r="A373" s="48">
        <v>302010776</v>
      </c>
      <c r="B373" s="41" t="s">
        <v>659</v>
      </c>
      <c r="C373" s="41">
        <v>0</v>
      </c>
      <c r="D373" s="41">
        <v>700</v>
      </c>
      <c r="E373" s="41">
        <v>700</v>
      </c>
      <c r="F373" s="41">
        <v>-700</v>
      </c>
      <c r="G373" s="48">
        <v>30201</v>
      </c>
    </row>
    <row r="374" spans="1:7" x14ac:dyDescent="0.25">
      <c r="A374" s="48">
        <v>302010800</v>
      </c>
      <c r="B374" s="41" t="s">
        <v>661</v>
      </c>
      <c r="C374" s="41">
        <v>0</v>
      </c>
      <c r="D374" s="41">
        <v>0</v>
      </c>
      <c r="E374" s="41">
        <v>0</v>
      </c>
      <c r="F374" s="41">
        <v>0</v>
      </c>
      <c r="G374" s="48">
        <v>30201</v>
      </c>
    </row>
    <row r="375" spans="1:7" x14ac:dyDescent="0.25">
      <c r="A375" s="48">
        <v>302010930</v>
      </c>
      <c r="B375" s="41" t="s">
        <v>663</v>
      </c>
      <c r="C375" s="41">
        <v>13.4</v>
      </c>
      <c r="D375" s="41">
        <v>1000</v>
      </c>
      <c r="E375" s="41">
        <v>1000</v>
      </c>
      <c r="F375" s="41">
        <v>-986.6</v>
      </c>
      <c r="G375" s="48">
        <v>30201</v>
      </c>
    </row>
    <row r="376" spans="1:7" x14ac:dyDescent="0.25">
      <c r="A376" s="48">
        <v>302010975</v>
      </c>
      <c r="B376" s="41" t="s">
        <v>665</v>
      </c>
      <c r="C376" s="41">
        <v>0</v>
      </c>
      <c r="D376" s="41">
        <v>300</v>
      </c>
      <c r="E376" s="41">
        <v>300</v>
      </c>
      <c r="F376" s="41">
        <v>-300</v>
      </c>
      <c r="G376" s="48">
        <v>30201</v>
      </c>
    </row>
    <row r="377" spans="1:7" x14ac:dyDescent="0.25">
      <c r="A377" s="48">
        <v>302010982</v>
      </c>
      <c r="B377" s="41" t="s">
        <v>667</v>
      </c>
      <c r="C377" s="41">
        <v>0</v>
      </c>
      <c r="D377" s="41">
        <v>0</v>
      </c>
      <c r="E377" s="41">
        <v>0</v>
      </c>
      <c r="F377" s="41">
        <v>0</v>
      </c>
      <c r="G377" s="48">
        <v>30201</v>
      </c>
    </row>
    <row r="378" spans="1:7" x14ac:dyDescent="0.25">
      <c r="A378" s="48">
        <v>302011600</v>
      </c>
      <c r="B378" s="41" t="s">
        <v>669</v>
      </c>
      <c r="C378" s="41">
        <v>0</v>
      </c>
      <c r="D378" s="41">
        <v>600</v>
      </c>
      <c r="E378" s="41">
        <v>600</v>
      </c>
      <c r="F378" s="41">
        <v>-600</v>
      </c>
      <c r="G378" s="48">
        <v>30201</v>
      </c>
    </row>
    <row r="379" spans="1:7" x14ac:dyDescent="0.25">
      <c r="A379" s="48">
        <v>302012000</v>
      </c>
      <c r="B379" s="41" t="s">
        <v>671</v>
      </c>
      <c r="C379" s="41">
        <v>0</v>
      </c>
      <c r="D379" s="41">
        <v>400</v>
      </c>
      <c r="E379" s="41">
        <v>400</v>
      </c>
      <c r="F379" s="41">
        <v>-400</v>
      </c>
      <c r="G379" s="48">
        <v>30201</v>
      </c>
    </row>
    <row r="380" spans="1:7" x14ac:dyDescent="0.25">
      <c r="A380" s="48">
        <v>302012003</v>
      </c>
      <c r="B380" s="41" t="s">
        <v>673</v>
      </c>
      <c r="C380" s="41">
        <v>0</v>
      </c>
      <c r="D380" s="41">
        <v>500</v>
      </c>
      <c r="E380" s="41">
        <v>500</v>
      </c>
      <c r="F380" s="41">
        <v>-500</v>
      </c>
      <c r="G380" s="48">
        <v>30201</v>
      </c>
    </row>
    <row r="381" spans="1:7" x14ac:dyDescent="0.25">
      <c r="A381" s="48">
        <v>302012004</v>
      </c>
      <c r="B381" s="41" t="s">
        <v>675</v>
      </c>
      <c r="C381" s="41">
        <v>10448.15</v>
      </c>
      <c r="D381" s="41">
        <v>9500</v>
      </c>
      <c r="E381" s="41">
        <v>9500</v>
      </c>
      <c r="F381" s="41">
        <v>948.15</v>
      </c>
      <c r="G381" s="48">
        <v>30201</v>
      </c>
    </row>
    <row r="382" spans="1:7" x14ac:dyDescent="0.25">
      <c r="A382" s="48">
        <v>302012022</v>
      </c>
      <c r="B382" s="41" t="s">
        <v>677</v>
      </c>
      <c r="C382" s="41">
        <v>35</v>
      </c>
      <c r="D382" s="41">
        <v>200</v>
      </c>
      <c r="E382" s="41">
        <v>200</v>
      </c>
      <c r="F382" s="41">
        <v>-165</v>
      </c>
      <c r="G382" s="48">
        <v>30201</v>
      </c>
    </row>
    <row r="383" spans="1:7" x14ac:dyDescent="0.25">
      <c r="A383" s="48">
        <v>302012300</v>
      </c>
      <c r="B383" s="41" t="s">
        <v>679</v>
      </c>
      <c r="C383" s="41">
        <v>0</v>
      </c>
      <c r="D383" s="41">
        <v>0</v>
      </c>
      <c r="E383" s="41">
        <v>0</v>
      </c>
      <c r="F383" s="41">
        <v>0</v>
      </c>
      <c r="G383" s="48">
        <v>30201</v>
      </c>
    </row>
    <row r="384" spans="1:7" x14ac:dyDescent="0.25">
      <c r="A384" s="48">
        <v>302012423</v>
      </c>
      <c r="B384" s="41" t="s">
        <v>681</v>
      </c>
      <c r="C384" s="41">
        <v>0</v>
      </c>
      <c r="D384" s="41">
        <v>0</v>
      </c>
      <c r="E384" s="41">
        <v>0</v>
      </c>
      <c r="F384" s="41">
        <v>0</v>
      </c>
      <c r="G384" s="48">
        <v>30201</v>
      </c>
    </row>
    <row r="385" spans="1:7" x14ac:dyDescent="0.25">
      <c r="A385" s="48">
        <v>302012429</v>
      </c>
      <c r="B385" s="41" t="s">
        <v>683</v>
      </c>
      <c r="C385" s="41">
        <v>0</v>
      </c>
      <c r="D385" s="41">
        <v>200</v>
      </c>
      <c r="E385" s="41">
        <v>200</v>
      </c>
      <c r="F385" s="41">
        <v>-200</v>
      </c>
      <c r="G385" s="48">
        <v>30201</v>
      </c>
    </row>
    <row r="386" spans="1:7" x14ac:dyDescent="0.25">
      <c r="A386" s="48">
        <v>302012432</v>
      </c>
      <c r="B386" s="41" t="s">
        <v>685</v>
      </c>
      <c r="C386" s="41">
        <v>0</v>
      </c>
      <c r="D386" s="41">
        <v>0</v>
      </c>
      <c r="E386" s="41">
        <v>0</v>
      </c>
      <c r="F386" s="41">
        <v>0</v>
      </c>
      <c r="G386" s="48">
        <v>30201</v>
      </c>
    </row>
    <row r="387" spans="1:7" x14ac:dyDescent="0.25">
      <c r="A387" s="48">
        <v>302012435</v>
      </c>
      <c r="B387" s="41" t="s">
        <v>687</v>
      </c>
      <c r="C387" s="41">
        <v>0</v>
      </c>
      <c r="D387" s="41">
        <v>0</v>
      </c>
      <c r="E387" s="41">
        <v>0</v>
      </c>
      <c r="F387" s="41">
        <v>0</v>
      </c>
      <c r="G387" s="48">
        <v>30201</v>
      </c>
    </row>
    <row r="388" spans="1:7" x14ac:dyDescent="0.25">
      <c r="A388" s="48">
        <v>302012445</v>
      </c>
      <c r="B388" s="41" t="s">
        <v>689</v>
      </c>
      <c r="C388" s="41">
        <v>0</v>
      </c>
      <c r="D388" s="41">
        <v>0</v>
      </c>
      <c r="E388" s="41">
        <v>0</v>
      </c>
      <c r="F388" s="41">
        <v>0</v>
      </c>
      <c r="G388" s="48">
        <v>30201</v>
      </c>
    </row>
    <row r="389" spans="1:7" x14ac:dyDescent="0.25">
      <c r="A389" s="48">
        <v>302012500</v>
      </c>
      <c r="B389" s="41" t="s">
        <v>691</v>
      </c>
      <c r="C389" s="41">
        <v>0</v>
      </c>
      <c r="D389" s="41">
        <v>1400</v>
      </c>
      <c r="E389" s="41">
        <v>1400</v>
      </c>
      <c r="F389" s="41">
        <v>-1400</v>
      </c>
      <c r="G389" s="48">
        <v>30201</v>
      </c>
    </row>
    <row r="390" spans="1:7" x14ac:dyDescent="0.25">
      <c r="A390" s="48">
        <v>302012510</v>
      </c>
      <c r="B390" s="41" t="s">
        <v>693</v>
      </c>
      <c r="C390" s="41">
        <v>0</v>
      </c>
      <c r="D390" s="41">
        <v>0</v>
      </c>
      <c r="E390" s="41">
        <v>0</v>
      </c>
      <c r="F390" s="41">
        <v>0</v>
      </c>
      <c r="G390" s="48">
        <v>30201</v>
      </c>
    </row>
    <row r="391" spans="1:7" x14ac:dyDescent="0.25">
      <c r="A391" s="48">
        <v>302012520</v>
      </c>
      <c r="B391" s="41" t="s">
        <v>695</v>
      </c>
      <c r="C391" s="41">
        <v>0</v>
      </c>
      <c r="D391" s="41">
        <v>0</v>
      </c>
      <c r="E391" s="41">
        <v>0</v>
      </c>
      <c r="F391" s="41">
        <v>0</v>
      </c>
      <c r="G391" s="48">
        <v>30201</v>
      </c>
    </row>
    <row r="392" spans="1:7" x14ac:dyDescent="0.25">
      <c r="A392" s="48">
        <v>302012524</v>
      </c>
      <c r="B392" s="41" t="s">
        <v>697</v>
      </c>
      <c r="C392" s="41">
        <v>0</v>
      </c>
      <c r="D392" s="41">
        <v>300</v>
      </c>
      <c r="E392" s="41">
        <v>300</v>
      </c>
      <c r="F392" s="41">
        <v>-300</v>
      </c>
      <c r="G392" s="48">
        <v>30201</v>
      </c>
    </row>
    <row r="393" spans="1:7" x14ac:dyDescent="0.25">
      <c r="A393" s="48">
        <v>302012701</v>
      </c>
      <c r="B393" s="41" t="s">
        <v>699</v>
      </c>
      <c r="C393" s="41">
        <v>0</v>
      </c>
      <c r="D393" s="41">
        <v>0</v>
      </c>
      <c r="E393" s="41">
        <v>0</v>
      </c>
      <c r="F393" s="41">
        <v>0</v>
      </c>
      <c r="G393" s="48">
        <v>30201</v>
      </c>
    </row>
    <row r="394" spans="1:7" x14ac:dyDescent="0.25">
      <c r="A394" s="48">
        <v>302012706</v>
      </c>
      <c r="B394" s="41" t="s">
        <v>701</v>
      </c>
      <c r="C394" s="41">
        <v>0</v>
      </c>
      <c r="D394" s="41">
        <v>0</v>
      </c>
      <c r="E394" s="41">
        <v>0</v>
      </c>
      <c r="F394" s="41">
        <v>0</v>
      </c>
      <c r="G394" s="48">
        <v>30201</v>
      </c>
    </row>
    <row r="395" spans="1:7" x14ac:dyDescent="0.25">
      <c r="A395" s="48">
        <v>302012800</v>
      </c>
      <c r="B395" s="41" t="s">
        <v>703</v>
      </c>
      <c r="C395" s="41">
        <v>0</v>
      </c>
      <c r="D395" s="41">
        <v>0</v>
      </c>
      <c r="E395" s="41">
        <v>0</v>
      </c>
      <c r="F395" s="41">
        <v>0</v>
      </c>
      <c r="G395" s="48">
        <v>30201</v>
      </c>
    </row>
    <row r="396" spans="1:7" x14ac:dyDescent="0.25">
      <c r="A396" s="48">
        <v>302012801</v>
      </c>
      <c r="B396" s="41" t="s">
        <v>705</v>
      </c>
      <c r="C396" s="41">
        <v>545</v>
      </c>
      <c r="D396" s="41">
        <v>1000</v>
      </c>
      <c r="E396" s="41">
        <v>1000</v>
      </c>
      <c r="F396" s="41">
        <v>-455</v>
      </c>
      <c r="G396" s="48">
        <v>30201</v>
      </c>
    </row>
    <row r="397" spans="1:7" x14ac:dyDescent="0.25">
      <c r="A397" s="48">
        <v>302012819</v>
      </c>
      <c r="B397" s="41" t="s">
        <v>707</v>
      </c>
      <c r="C397" s="41">
        <v>0</v>
      </c>
      <c r="D397" s="41">
        <v>0</v>
      </c>
      <c r="E397" s="41">
        <v>0</v>
      </c>
      <c r="F397" s="41">
        <v>0</v>
      </c>
      <c r="G397" s="48">
        <v>30201</v>
      </c>
    </row>
    <row r="398" spans="1:7" x14ac:dyDescent="0.25">
      <c r="A398" s="48">
        <v>302012820</v>
      </c>
      <c r="B398" s="41" t="s">
        <v>709</v>
      </c>
      <c r="C398" s="41">
        <v>0</v>
      </c>
      <c r="D398" s="41">
        <v>3700</v>
      </c>
      <c r="E398" s="41">
        <v>3700</v>
      </c>
      <c r="F398" s="41">
        <v>-3700</v>
      </c>
      <c r="G398" s="48">
        <v>30201</v>
      </c>
    </row>
    <row r="399" spans="1:7" x14ac:dyDescent="0.25">
      <c r="A399" s="48">
        <v>302012821</v>
      </c>
      <c r="B399" s="41" t="s">
        <v>711</v>
      </c>
      <c r="C399" s="41">
        <v>-50</v>
      </c>
      <c r="D399" s="41">
        <v>3000</v>
      </c>
      <c r="E399" s="41">
        <v>3000</v>
      </c>
      <c r="F399" s="41">
        <v>-3050</v>
      </c>
      <c r="G399" s="48">
        <v>30201</v>
      </c>
    </row>
    <row r="400" spans="1:7" x14ac:dyDescent="0.25">
      <c r="A400" s="48">
        <v>302012823</v>
      </c>
      <c r="B400" s="41" t="s">
        <v>713</v>
      </c>
      <c r="C400" s="41">
        <v>0</v>
      </c>
      <c r="D400" s="41">
        <v>0</v>
      </c>
      <c r="E400" s="41">
        <v>0</v>
      </c>
      <c r="F400" s="41">
        <v>0</v>
      </c>
      <c r="G400" s="48">
        <v>30201</v>
      </c>
    </row>
    <row r="401" spans="1:7" x14ac:dyDescent="0.25">
      <c r="A401" s="48">
        <v>302012824</v>
      </c>
      <c r="B401" s="41" t="s">
        <v>715</v>
      </c>
      <c r="C401" s="41">
        <v>0</v>
      </c>
      <c r="D401" s="41">
        <v>0</v>
      </c>
      <c r="E401" s="41">
        <v>0</v>
      </c>
      <c r="F401" s="41">
        <v>0</v>
      </c>
      <c r="G401" s="48">
        <v>30201</v>
      </c>
    </row>
    <row r="402" spans="1:7" x14ac:dyDescent="0.25">
      <c r="A402" s="48">
        <v>302012825</v>
      </c>
      <c r="B402" s="41" t="s">
        <v>717</v>
      </c>
      <c r="C402" s="41">
        <v>0</v>
      </c>
      <c r="D402" s="41">
        <v>600</v>
      </c>
      <c r="E402" s="41">
        <v>600</v>
      </c>
      <c r="F402" s="41">
        <v>-600</v>
      </c>
      <c r="G402" s="48">
        <v>30201</v>
      </c>
    </row>
    <row r="403" spans="1:7" x14ac:dyDescent="0.25">
      <c r="A403" s="48">
        <v>302012826</v>
      </c>
      <c r="B403" s="41" t="s">
        <v>719</v>
      </c>
      <c r="C403" s="41">
        <v>0</v>
      </c>
      <c r="D403" s="41">
        <v>2000</v>
      </c>
      <c r="E403" s="41">
        <v>2000</v>
      </c>
      <c r="F403" s="41">
        <v>-2000</v>
      </c>
      <c r="G403" s="48">
        <v>30201</v>
      </c>
    </row>
    <row r="404" spans="1:7" x14ac:dyDescent="0.25">
      <c r="A404" s="48">
        <v>302012830</v>
      </c>
      <c r="B404" s="41" t="s">
        <v>721</v>
      </c>
      <c r="C404" s="41">
        <v>0</v>
      </c>
      <c r="D404" s="41">
        <v>1000</v>
      </c>
      <c r="E404" s="41">
        <v>1000</v>
      </c>
      <c r="F404" s="41">
        <v>-1000</v>
      </c>
      <c r="G404" s="48">
        <v>30201</v>
      </c>
    </row>
    <row r="405" spans="1:7" x14ac:dyDescent="0.25">
      <c r="A405" s="48">
        <v>302012831</v>
      </c>
      <c r="B405" s="41" t="s">
        <v>723</v>
      </c>
      <c r="C405" s="41">
        <v>0</v>
      </c>
      <c r="D405" s="41">
        <v>0</v>
      </c>
      <c r="E405" s="41">
        <v>0</v>
      </c>
      <c r="F405" s="41">
        <v>0</v>
      </c>
      <c r="G405" s="48">
        <v>30201</v>
      </c>
    </row>
    <row r="406" spans="1:7" x14ac:dyDescent="0.25">
      <c r="A406" s="48">
        <v>302012951</v>
      </c>
      <c r="B406" s="41" t="s">
        <v>725</v>
      </c>
      <c r="C406" s="41">
        <v>10838.84</v>
      </c>
      <c r="D406" s="41">
        <v>17300</v>
      </c>
      <c r="E406" s="41">
        <v>17300</v>
      </c>
      <c r="F406" s="41">
        <v>-6461.16</v>
      </c>
      <c r="G406" s="48">
        <v>30201</v>
      </c>
    </row>
    <row r="407" spans="1:7" x14ac:dyDescent="0.25">
      <c r="A407" s="48">
        <v>302014600</v>
      </c>
      <c r="B407" s="41" t="s">
        <v>727</v>
      </c>
      <c r="C407" s="41">
        <v>0</v>
      </c>
      <c r="D407" s="41">
        <v>0</v>
      </c>
      <c r="E407" s="41">
        <v>0</v>
      </c>
      <c r="F407" s="41">
        <v>0</v>
      </c>
      <c r="G407" s="48">
        <v>30201</v>
      </c>
    </row>
    <row r="408" spans="1:7" x14ac:dyDescent="0.25">
      <c r="A408" s="48">
        <v>302014610</v>
      </c>
      <c r="B408" s="41" t="s">
        <v>729</v>
      </c>
      <c r="C408" s="41">
        <v>0</v>
      </c>
      <c r="D408" s="41">
        <v>0</v>
      </c>
      <c r="E408" s="41">
        <v>0</v>
      </c>
      <c r="F408" s="41">
        <v>0</v>
      </c>
      <c r="G408" s="48">
        <v>30201</v>
      </c>
    </row>
    <row r="409" spans="1:7" x14ac:dyDescent="0.25">
      <c r="A409" s="48">
        <v>302014611</v>
      </c>
      <c r="B409" s="41" t="s">
        <v>731</v>
      </c>
      <c r="C409" s="41">
        <v>0</v>
      </c>
      <c r="D409" s="41">
        <v>0</v>
      </c>
      <c r="E409" s="41">
        <v>0</v>
      </c>
      <c r="F409" s="41">
        <v>0</v>
      </c>
      <c r="G409" s="48">
        <v>30201</v>
      </c>
    </row>
    <row r="410" spans="1:7" x14ac:dyDescent="0.25">
      <c r="A410" s="48">
        <v>302014618</v>
      </c>
      <c r="B410" s="41" t="s">
        <v>733</v>
      </c>
      <c r="C410" s="41">
        <v>0</v>
      </c>
      <c r="D410" s="41">
        <v>0</v>
      </c>
      <c r="E410" s="41">
        <v>0</v>
      </c>
      <c r="F410" s="41">
        <v>0</v>
      </c>
      <c r="G410" s="48">
        <v>30201</v>
      </c>
    </row>
    <row r="411" spans="1:7" x14ac:dyDescent="0.25">
      <c r="A411" s="48">
        <v>302014619</v>
      </c>
      <c r="B411" s="41" t="s">
        <v>735</v>
      </c>
      <c r="C411" s="41">
        <v>0</v>
      </c>
      <c r="D411" s="41">
        <v>0</v>
      </c>
      <c r="E411" s="41">
        <v>0</v>
      </c>
      <c r="F411" s="41">
        <v>0</v>
      </c>
      <c r="G411" s="48">
        <v>30201</v>
      </c>
    </row>
    <row r="412" spans="1:7" x14ac:dyDescent="0.25">
      <c r="A412" s="48">
        <v>302014621</v>
      </c>
      <c r="B412" s="41" t="s">
        <v>737</v>
      </c>
      <c r="C412" s="41">
        <v>0</v>
      </c>
      <c r="D412" s="41">
        <v>0</v>
      </c>
      <c r="E412" s="41">
        <v>0</v>
      </c>
      <c r="F412" s="41">
        <v>0</v>
      </c>
      <c r="G412" s="48">
        <v>30201</v>
      </c>
    </row>
    <row r="413" spans="1:7" x14ac:dyDescent="0.25">
      <c r="A413" s="48">
        <v>302014622</v>
      </c>
      <c r="B413" s="41" t="s">
        <v>739</v>
      </c>
      <c r="C413" s="41">
        <v>0</v>
      </c>
      <c r="D413" s="41">
        <v>0</v>
      </c>
      <c r="E413" s="41">
        <v>0</v>
      </c>
      <c r="F413" s="41">
        <v>0</v>
      </c>
      <c r="G413" s="48">
        <v>30201</v>
      </c>
    </row>
    <row r="414" spans="1:7" x14ac:dyDescent="0.25">
      <c r="A414" s="48">
        <v>302015162</v>
      </c>
      <c r="B414" s="41" t="s">
        <v>741</v>
      </c>
      <c r="C414" s="41">
        <v>0</v>
      </c>
      <c r="D414" s="41">
        <v>100</v>
      </c>
      <c r="E414" s="41">
        <v>100</v>
      </c>
      <c r="F414" s="41">
        <v>-100</v>
      </c>
      <c r="G414" s="48">
        <v>30201</v>
      </c>
    </row>
    <row r="415" spans="1:7" x14ac:dyDescent="0.25">
      <c r="A415" s="48">
        <v>302015163</v>
      </c>
      <c r="B415" s="41" t="s">
        <v>743</v>
      </c>
      <c r="C415" s="41">
        <v>232.5</v>
      </c>
      <c r="D415" s="41">
        <v>100</v>
      </c>
      <c r="E415" s="41">
        <v>100</v>
      </c>
      <c r="F415" s="41">
        <v>132.5</v>
      </c>
      <c r="G415" s="48">
        <v>30201</v>
      </c>
    </row>
    <row r="416" spans="1:7" x14ac:dyDescent="0.25">
      <c r="A416" s="48">
        <v>302016009</v>
      </c>
      <c r="B416" s="41" t="s">
        <v>745</v>
      </c>
      <c r="C416" s="41">
        <v>0</v>
      </c>
      <c r="D416" s="41">
        <v>0</v>
      </c>
      <c r="E416" s="41">
        <v>0</v>
      </c>
      <c r="F416" s="41">
        <v>0</v>
      </c>
      <c r="G416" s="48">
        <v>30201</v>
      </c>
    </row>
    <row r="417" spans="1:7" x14ac:dyDescent="0.25">
      <c r="A417" s="48">
        <v>302016010</v>
      </c>
      <c r="B417" s="41" t="s">
        <v>747</v>
      </c>
      <c r="C417" s="41">
        <v>0</v>
      </c>
      <c r="D417" s="41">
        <v>0</v>
      </c>
      <c r="E417" s="41">
        <v>0</v>
      </c>
      <c r="F417" s="41">
        <v>0</v>
      </c>
      <c r="G417" s="48">
        <v>30201</v>
      </c>
    </row>
    <row r="418" spans="1:7" x14ac:dyDescent="0.25">
      <c r="A418" s="48">
        <v>302016011</v>
      </c>
      <c r="B418" s="41" t="s">
        <v>749</v>
      </c>
      <c r="C418" s="41">
        <v>0</v>
      </c>
      <c r="D418" s="41">
        <v>0</v>
      </c>
      <c r="E418" s="41">
        <v>0</v>
      </c>
      <c r="F418" s="41">
        <v>0</v>
      </c>
      <c r="G418" s="48">
        <v>30201</v>
      </c>
    </row>
    <row r="419" spans="1:7" x14ac:dyDescent="0.25">
      <c r="A419" s="48">
        <v>302017369</v>
      </c>
      <c r="B419" s="41" t="s">
        <v>751</v>
      </c>
      <c r="C419" s="41">
        <v>0</v>
      </c>
      <c r="D419" s="41">
        <v>0</v>
      </c>
      <c r="E419" s="41">
        <v>0</v>
      </c>
      <c r="F419" s="41">
        <v>0</v>
      </c>
      <c r="G419" s="48">
        <v>30201</v>
      </c>
    </row>
    <row r="420" spans="1:7" x14ac:dyDescent="0.25">
      <c r="A420" s="48">
        <v>302019051</v>
      </c>
      <c r="B420" s="41" t="s">
        <v>753</v>
      </c>
      <c r="C420" s="41">
        <v>0</v>
      </c>
      <c r="D420" s="41">
        <v>0</v>
      </c>
      <c r="E420" s="41">
        <v>0</v>
      </c>
      <c r="F420" s="41">
        <v>0</v>
      </c>
      <c r="G420" s="48">
        <v>30201</v>
      </c>
    </row>
    <row r="421" spans="1:7" x14ac:dyDescent="0.25">
      <c r="A421" s="48">
        <v>302019054</v>
      </c>
      <c r="B421" s="41" t="s">
        <v>2751</v>
      </c>
      <c r="C421" s="41">
        <v>0</v>
      </c>
      <c r="D421" s="41">
        <v>0</v>
      </c>
      <c r="E421" s="41">
        <v>0</v>
      </c>
      <c r="F421" s="41">
        <v>0</v>
      </c>
      <c r="G421" s="48">
        <v>30201</v>
      </c>
    </row>
    <row r="422" spans="1:7" x14ac:dyDescent="0.25">
      <c r="A422" s="48">
        <v>302019846</v>
      </c>
      <c r="B422" s="41" t="s">
        <v>755</v>
      </c>
      <c r="C422" s="41">
        <v>0</v>
      </c>
      <c r="D422" s="41">
        <v>0</v>
      </c>
      <c r="E422" s="41">
        <v>0</v>
      </c>
      <c r="F422" s="41">
        <v>0</v>
      </c>
      <c r="G422" s="48">
        <v>30201</v>
      </c>
    </row>
    <row r="423" spans="1:7" x14ac:dyDescent="0.25">
      <c r="A423" s="48">
        <v>303010100</v>
      </c>
      <c r="B423" s="41" t="s">
        <v>757</v>
      </c>
      <c r="C423" s="41">
        <v>111518.87</v>
      </c>
      <c r="D423" s="41">
        <v>239100</v>
      </c>
      <c r="E423" s="41">
        <v>239100</v>
      </c>
      <c r="F423" s="41">
        <v>-127581.13</v>
      </c>
      <c r="G423" s="48">
        <v>30301</v>
      </c>
    </row>
    <row r="424" spans="1:7" x14ac:dyDescent="0.25">
      <c r="A424" s="48">
        <v>303010101</v>
      </c>
      <c r="B424" s="41" t="s">
        <v>759</v>
      </c>
      <c r="C424" s="41">
        <v>0</v>
      </c>
      <c r="D424" s="41">
        <v>0</v>
      </c>
      <c r="E424" s="41">
        <v>0</v>
      </c>
      <c r="F424" s="41">
        <v>0</v>
      </c>
      <c r="G424" s="48">
        <v>30301</v>
      </c>
    </row>
    <row r="425" spans="1:7" x14ac:dyDescent="0.25">
      <c r="A425" s="48">
        <v>303010102</v>
      </c>
      <c r="B425" s="41" t="s">
        <v>761</v>
      </c>
      <c r="C425" s="41">
        <v>0</v>
      </c>
      <c r="D425" s="41">
        <v>0</v>
      </c>
      <c r="E425" s="41">
        <v>0</v>
      </c>
      <c r="F425" s="41">
        <v>0</v>
      </c>
      <c r="G425" s="48">
        <v>30301</v>
      </c>
    </row>
    <row r="426" spans="1:7" x14ac:dyDescent="0.25">
      <c r="A426" s="48">
        <v>303010103</v>
      </c>
      <c r="B426" s="41" t="s">
        <v>763</v>
      </c>
      <c r="C426" s="41">
        <v>0</v>
      </c>
      <c r="D426" s="41">
        <v>0</v>
      </c>
      <c r="E426" s="41">
        <v>0</v>
      </c>
      <c r="F426" s="41">
        <v>0</v>
      </c>
      <c r="G426" s="48">
        <v>30301</v>
      </c>
    </row>
    <row r="427" spans="1:7" x14ac:dyDescent="0.25">
      <c r="A427" s="48">
        <v>303010110</v>
      </c>
      <c r="B427" s="41" t="s">
        <v>765</v>
      </c>
      <c r="C427" s="41">
        <v>0</v>
      </c>
      <c r="D427" s="41">
        <v>0</v>
      </c>
      <c r="E427" s="41">
        <v>0</v>
      </c>
      <c r="F427" s="41">
        <v>0</v>
      </c>
      <c r="G427" s="48">
        <v>30301</v>
      </c>
    </row>
    <row r="428" spans="1:7" x14ac:dyDescent="0.25">
      <c r="A428" s="48">
        <v>303010120</v>
      </c>
      <c r="B428" s="41" t="s">
        <v>767</v>
      </c>
      <c r="C428" s="41">
        <v>0</v>
      </c>
      <c r="D428" s="41">
        <v>0</v>
      </c>
      <c r="E428" s="41">
        <v>0</v>
      </c>
      <c r="F428" s="41">
        <v>0</v>
      </c>
      <c r="G428" s="48">
        <v>30301</v>
      </c>
    </row>
    <row r="429" spans="1:7" x14ac:dyDescent="0.25">
      <c r="A429" s="48">
        <v>303010150</v>
      </c>
      <c r="B429" s="41" t="s">
        <v>769</v>
      </c>
      <c r="C429" s="41">
        <v>0</v>
      </c>
      <c r="D429" s="41">
        <v>0</v>
      </c>
      <c r="E429" s="41">
        <v>0</v>
      </c>
      <c r="F429" s="41">
        <v>0</v>
      </c>
      <c r="G429" s="48">
        <v>30301</v>
      </c>
    </row>
    <row r="430" spans="1:7" x14ac:dyDescent="0.25">
      <c r="A430" s="48">
        <v>303010200</v>
      </c>
      <c r="B430" s="41" t="s">
        <v>771</v>
      </c>
      <c r="C430" s="41">
        <v>10447.58</v>
      </c>
      <c r="D430" s="41">
        <v>0</v>
      </c>
      <c r="E430" s="41">
        <v>0</v>
      </c>
      <c r="F430" s="41">
        <v>10447.58</v>
      </c>
      <c r="G430" s="48">
        <v>30301</v>
      </c>
    </row>
    <row r="431" spans="1:7" x14ac:dyDescent="0.25">
      <c r="A431" s="48">
        <v>303010700</v>
      </c>
      <c r="B431" s="41" t="s">
        <v>773</v>
      </c>
      <c r="C431" s="41">
        <v>0</v>
      </c>
      <c r="D431" s="41">
        <v>0</v>
      </c>
      <c r="E431" s="41">
        <v>0</v>
      </c>
      <c r="F431" s="41">
        <v>0</v>
      </c>
      <c r="G431" s="48">
        <v>30301</v>
      </c>
    </row>
    <row r="432" spans="1:7" x14ac:dyDescent="0.25">
      <c r="A432" s="48">
        <v>303010800</v>
      </c>
      <c r="B432" s="41" t="s">
        <v>775</v>
      </c>
      <c r="C432" s="41">
        <v>0</v>
      </c>
      <c r="D432" s="41">
        <v>0</v>
      </c>
      <c r="E432" s="41">
        <v>0</v>
      </c>
      <c r="F432" s="41">
        <v>0</v>
      </c>
      <c r="G432" s="48">
        <v>30301</v>
      </c>
    </row>
    <row r="433" spans="1:7" x14ac:dyDescent="0.25">
      <c r="A433" s="48">
        <v>303010930</v>
      </c>
      <c r="B433" s="41" t="s">
        <v>777</v>
      </c>
      <c r="C433" s="41">
        <v>54.29</v>
      </c>
      <c r="D433" s="41">
        <v>1300</v>
      </c>
      <c r="E433" s="41">
        <v>1300</v>
      </c>
      <c r="F433" s="41">
        <v>-1245.71</v>
      </c>
      <c r="G433" s="48">
        <v>30301</v>
      </c>
    </row>
    <row r="434" spans="1:7" x14ac:dyDescent="0.25">
      <c r="A434" s="48">
        <v>303010981</v>
      </c>
      <c r="B434" s="41" t="s">
        <v>2776</v>
      </c>
      <c r="C434" s="41">
        <v>0</v>
      </c>
      <c r="D434" s="41">
        <v>0</v>
      </c>
      <c r="E434" s="41">
        <v>0</v>
      </c>
      <c r="F434" s="41">
        <v>0</v>
      </c>
      <c r="G434" s="48">
        <v>30301</v>
      </c>
    </row>
    <row r="435" spans="1:7" x14ac:dyDescent="0.25">
      <c r="A435" s="48">
        <v>303012000</v>
      </c>
      <c r="B435" s="41" t="s">
        <v>779</v>
      </c>
      <c r="C435" s="41">
        <v>0</v>
      </c>
      <c r="D435" s="41">
        <v>0</v>
      </c>
      <c r="E435" s="41">
        <v>0</v>
      </c>
      <c r="F435" s="41">
        <v>0</v>
      </c>
      <c r="G435" s="48">
        <v>30301</v>
      </c>
    </row>
    <row r="436" spans="1:7" x14ac:dyDescent="0.25">
      <c r="A436" s="48">
        <v>303012004</v>
      </c>
      <c r="B436" s="41" t="s">
        <v>781</v>
      </c>
      <c r="C436" s="41">
        <v>0</v>
      </c>
      <c r="D436" s="41">
        <v>4200</v>
      </c>
      <c r="E436" s="41">
        <v>4200</v>
      </c>
      <c r="F436" s="41">
        <v>-4200</v>
      </c>
      <c r="G436" s="48">
        <v>30301</v>
      </c>
    </row>
    <row r="437" spans="1:7" x14ac:dyDescent="0.25">
      <c r="A437" s="48">
        <v>303012022</v>
      </c>
      <c r="B437" s="41" t="s">
        <v>783</v>
      </c>
      <c r="C437" s="41">
        <v>0</v>
      </c>
      <c r="D437" s="41">
        <v>2100</v>
      </c>
      <c r="E437" s="41">
        <v>2100</v>
      </c>
      <c r="F437" s="41">
        <v>-2100</v>
      </c>
      <c r="G437" s="48">
        <v>30301</v>
      </c>
    </row>
    <row r="438" spans="1:7" x14ac:dyDescent="0.25">
      <c r="A438" s="48">
        <v>303012423</v>
      </c>
      <c r="B438" s="41" t="s">
        <v>785</v>
      </c>
      <c r="C438" s="41">
        <v>436.9</v>
      </c>
      <c r="D438" s="41">
        <v>9500</v>
      </c>
      <c r="E438" s="41">
        <v>9500</v>
      </c>
      <c r="F438" s="41">
        <v>-9063.1</v>
      </c>
      <c r="G438" s="48">
        <v>30301</v>
      </c>
    </row>
    <row r="439" spans="1:7" x14ac:dyDescent="0.25">
      <c r="A439" s="48">
        <v>303012427</v>
      </c>
      <c r="B439" s="41" t="s">
        <v>787</v>
      </c>
      <c r="C439" s="41">
        <v>0</v>
      </c>
      <c r="D439" s="41">
        <v>0</v>
      </c>
      <c r="E439" s="41">
        <v>0</v>
      </c>
      <c r="F439" s="41">
        <v>0</v>
      </c>
      <c r="G439" s="48">
        <v>30301</v>
      </c>
    </row>
    <row r="440" spans="1:7" x14ac:dyDescent="0.25">
      <c r="A440" s="48">
        <v>303012430</v>
      </c>
      <c r="B440" s="41" t="s">
        <v>789</v>
      </c>
      <c r="C440" s="41">
        <v>124</v>
      </c>
      <c r="D440" s="41">
        <v>400</v>
      </c>
      <c r="E440" s="41">
        <v>400</v>
      </c>
      <c r="F440" s="41">
        <v>-276</v>
      </c>
      <c r="G440" s="48">
        <v>30301</v>
      </c>
    </row>
    <row r="441" spans="1:7" x14ac:dyDescent="0.25">
      <c r="A441" s="48">
        <v>303012432</v>
      </c>
      <c r="B441" s="41" t="s">
        <v>791</v>
      </c>
      <c r="C441" s="41">
        <v>35.5</v>
      </c>
      <c r="D441" s="41">
        <v>7600</v>
      </c>
      <c r="E441" s="41">
        <v>7600</v>
      </c>
      <c r="F441" s="41">
        <v>-7564.5</v>
      </c>
      <c r="G441" s="48">
        <v>30301</v>
      </c>
    </row>
    <row r="442" spans="1:7" x14ac:dyDescent="0.25">
      <c r="A442" s="48">
        <v>303012438</v>
      </c>
      <c r="B442" s="41" t="s">
        <v>793</v>
      </c>
      <c r="C442" s="41">
        <v>0</v>
      </c>
      <c r="D442" s="41">
        <v>0</v>
      </c>
      <c r="E442" s="41">
        <v>0</v>
      </c>
      <c r="F442" s="41">
        <v>0</v>
      </c>
      <c r="G442" s="48">
        <v>30301</v>
      </c>
    </row>
    <row r="443" spans="1:7" x14ac:dyDescent="0.25">
      <c r="A443" s="48">
        <v>303012439</v>
      </c>
      <c r="B443" s="41" t="s">
        <v>795</v>
      </c>
      <c r="C443" s="41">
        <v>0</v>
      </c>
      <c r="D443" s="41">
        <v>0</v>
      </c>
      <c r="E443" s="41">
        <v>0</v>
      </c>
      <c r="F443" s="41">
        <v>0</v>
      </c>
      <c r="G443" s="48">
        <v>30301</v>
      </c>
    </row>
    <row r="444" spans="1:7" x14ac:dyDescent="0.25">
      <c r="A444" s="48">
        <v>303012500</v>
      </c>
      <c r="B444" s="41" t="s">
        <v>797</v>
      </c>
      <c r="C444" s="41">
        <v>637.44000000000005</v>
      </c>
      <c r="D444" s="41">
        <v>8500</v>
      </c>
      <c r="E444" s="41">
        <v>8500</v>
      </c>
      <c r="F444" s="41">
        <v>-7862.56</v>
      </c>
      <c r="G444" s="48">
        <v>30301</v>
      </c>
    </row>
    <row r="445" spans="1:7" x14ac:dyDescent="0.25">
      <c r="A445" s="48">
        <v>303012510</v>
      </c>
      <c r="B445" s="41" t="s">
        <v>799</v>
      </c>
      <c r="C445" s="41">
        <v>0</v>
      </c>
      <c r="D445" s="41">
        <v>0</v>
      </c>
      <c r="E445" s="41">
        <v>0</v>
      </c>
      <c r="F445" s="41">
        <v>0</v>
      </c>
      <c r="G445" s="48">
        <v>30301</v>
      </c>
    </row>
    <row r="446" spans="1:7" x14ac:dyDescent="0.25">
      <c r="A446" s="48">
        <v>303012520</v>
      </c>
      <c r="B446" s="41" t="s">
        <v>801</v>
      </c>
      <c r="C446" s="41">
        <v>0</v>
      </c>
      <c r="D446" s="41">
        <v>500</v>
      </c>
      <c r="E446" s="41">
        <v>500</v>
      </c>
      <c r="F446" s="41">
        <v>-500</v>
      </c>
      <c r="G446" s="48">
        <v>30301</v>
      </c>
    </row>
    <row r="447" spans="1:7" x14ac:dyDescent="0.25">
      <c r="A447" s="48">
        <v>303012701</v>
      </c>
      <c r="B447" s="41" t="s">
        <v>803</v>
      </c>
      <c r="C447" s="41">
        <v>7608.48</v>
      </c>
      <c r="D447" s="41">
        <v>15400</v>
      </c>
      <c r="E447" s="41">
        <v>15400</v>
      </c>
      <c r="F447" s="41">
        <v>-7791.52</v>
      </c>
      <c r="G447" s="48">
        <v>30301</v>
      </c>
    </row>
    <row r="448" spans="1:7" x14ac:dyDescent="0.25">
      <c r="A448" s="48">
        <v>303012703</v>
      </c>
      <c r="B448" s="41" t="s">
        <v>805</v>
      </c>
      <c r="C448" s="41">
        <v>0</v>
      </c>
      <c r="D448" s="41">
        <v>200</v>
      </c>
      <c r="E448" s="41">
        <v>200</v>
      </c>
      <c r="F448" s="41">
        <v>-200</v>
      </c>
      <c r="G448" s="48">
        <v>30301</v>
      </c>
    </row>
    <row r="449" spans="1:7" x14ac:dyDescent="0.25">
      <c r="A449" s="48">
        <v>303012706</v>
      </c>
      <c r="B449" s="41" t="s">
        <v>807</v>
      </c>
      <c r="C449" s="41">
        <v>0</v>
      </c>
      <c r="D449" s="41">
        <v>0</v>
      </c>
      <c r="E449" s="41">
        <v>0</v>
      </c>
      <c r="F449" s="41">
        <v>0</v>
      </c>
      <c r="G449" s="48">
        <v>30301</v>
      </c>
    </row>
    <row r="450" spans="1:7" x14ac:dyDescent="0.25">
      <c r="A450" s="48">
        <v>303014600</v>
      </c>
      <c r="B450" s="41" t="s">
        <v>809</v>
      </c>
      <c r="C450" s="41">
        <v>0</v>
      </c>
      <c r="D450" s="41">
        <v>0</v>
      </c>
      <c r="E450" s="41">
        <v>0</v>
      </c>
      <c r="F450" s="41">
        <v>0</v>
      </c>
      <c r="G450" s="48">
        <v>30301</v>
      </c>
    </row>
    <row r="451" spans="1:7" x14ac:dyDescent="0.25">
      <c r="A451" s="48">
        <v>303014610</v>
      </c>
      <c r="B451" s="41" t="s">
        <v>811</v>
      </c>
      <c r="C451" s="41">
        <v>0</v>
      </c>
      <c r="D451" s="41">
        <v>0</v>
      </c>
      <c r="E451" s="41">
        <v>0</v>
      </c>
      <c r="F451" s="41">
        <v>0</v>
      </c>
      <c r="G451" s="48">
        <v>30301</v>
      </c>
    </row>
    <row r="452" spans="1:7" x14ac:dyDescent="0.25">
      <c r="A452" s="48">
        <v>303014611</v>
      </c>
      <c r="B452" s="41" t="s">
        <v>813</v>
      </c>
      <c r="C452" s="41">
        <v>0</v>
      </c>
      <c r="D452" s="41">
        <v>0</v>
      </c>
      <c r="E452" s="41">
        <v>0</v>
      </c>
      <c r="F452" s="41">
        <v>0</v>
      </c>
      <c r="G452" s="48">
        <v>30301</v>
      </c>
    </row>
    <row r="453" spans="1:7" x14ac:dyDescent="0.25">
      <c r="A453" s="48">
        <v>303014618</v>
      </c>
      <c r="B453" s="41" t="s">
        <v>815</v>
      </c>
      <c r="C453" s="41">
        <v>0</v>
      </c>
      <c r="D453" s="41">
        <v>0</v>
      </c>
      <c r="E453" s="41">
        <v>0</v>
      </c>
      <c r="F453" s="41">
        <v>0</v>
      </c>
      <c r="G453" s="48">
        <v>30301</v>
      </c>
    </row>
    <row r="454" spans="1:7" x14ac:dyDescent="0.25">
      <c r="A454" s="48">
        <v>303014619</v>
      </c>
      <c r="B454" s="41" t="s">
        <v>817</v>
      </c>
      <c r="C454" s="41">
        <v>0</v>
      </c>
      <c r="D454" s="41">
        <v>0</v>
      </c>
      <c r="E454" s="41">
        <v>0</v>
      </c>
      <c r="F454" s="41">
        <v>0</v>
      </c>
      <c r="G454" s="48">
        <v>30301</v>
      </c>
    </row>
    <row r="455" spans="1:7" x14ac:dyDescent="0.25">
      <c r="A455" s="48">
        <v>303014621</v>
      </c>
      <c r="B455" s="41" t="s">
        <v>819</v>
      </c>
      <c r="C455" s="41">
        <v>0</v>
      </c>
      <c r="D455" s="41">
        <v>0</v>
      </c>
      <c r="E455" s="41">
        <v>0</v>
      </c>
      <c r="F455" s="41">
        <v>0</v>
      </c>
      <c r="G455" s="48">
        <v>30301</v>
      </c>
    </row>
    <row r="456" spans="1:7" x14ac:dyDescent="0.25">
      <c r="A456" s="48">
        <v>303015007</v>
      </c>
      <c r="B456" s="41" t="s">
        <v>821</v>
      </c>
      <c r="C456" s="41">
        <v>0</v>
      </c>
      <c r="D456" s="41">
        <v>0</v>
      </c>
      <c r="E456" s="41">
        <v>0</v>
      </c>
      <c r="F456" s="41">
        <v>0</v>
      </c>
      <c r="G456" s="48">
        <v>30301</v>
      </c>
    </row>
    <row r="457" spans="1:7" x14ac:dyDescent="0.25">
      <c r="A457" s="48">
        <v>303015124</v>
      </c>
      <c r="B457" s="41" t="s">
        <v>2752</v>
      </c>
      <c r="C457" s="41">
        <v>0</v>
      </c>
      <c r="D457" s="41">
        <v>0</v>
      </c>
      <c r="E457" s="41">
        <v>0</v>
      </c>
      <c r="F457" s="41">
        <v>0</v>
      </c>
      <c r="G457" s="48">
        <v>30301</v>
      </c>
    </row>
    <row r="458" spans="1:7" x14ac:dyDescent="0.25">
      <c r="A458" s="48">
        <v>303015902</v>
      </c>
      <c r="B458" s="41" t="s">
        <v>823</v>
      </c>
      <c r="C458" s="41">
        <v>0</v>
      </c>
      <c r="D458" s="41">
        <v>0</v>
      </c>
      <c r="E458" s="41">
        <v>0</v>
      </c>
      <c r="F458" s="41">
        <v>0</v>
      </c>
      <c r="G458" s="48">
        <v>30301</v>
      </c>
    </row>
    <row r="459" spans="1:7" x14ac:dyDescent="0.25">
      <c r="A459" s="48">
        <v>303016010</v>
      </c>
      <c r="B459" s="41" t="s">
        <v>825</v>
      </c>
      <c r="C459" s="41">
        <v>0</v>
      </c>
      <c r="D459" s="41">
        <v>0</v>
      </c>
      <c r="E459" s="41">
        <v>0</v>
      </c>
      <c r="F459" s="41">
        <v>0</v>
      </c>
      <c r="G459" s="48">
        <v>30301</v>
      </c>
    </row>
    <row r="460" spans="1:7" x14ac:dyDescent="0.25">
      <c r="A460" s="48">
        <v>303019008</v>
      </c>
      <c r="B460" s="41" t="s">
        <v>827</v>
      </c>
      <c r="C460" s="41">
        <v>0</v>
      </c>
      <c r="D460" s="41">
        <v>0</v>
      </c>
      <c r="E460" s="41">
        <v>0</v>
      </c>
      <c r="F460" s="41">
        <v>0</v>
      </c>
      <c r="G460" s="48">
        <v>30301</v>
      </c>
    </row>
    <row r="461" spans="1:7" x14ac:dyDescent="0.25">
      <c r="A461" s="48">
        <v>303019051</v>
      </c>
      <c r="B461" s="41" t="s">
        <v>829</v>
      </c>
      <c r="C461" s="41">
        <v>0</v>
      </c>
      <c r="D461" s="41">
        <v>0</v>
      </c>
      <c r="E461" s="41">
        <v>0</v>
      </c>
      <c r="F461" s="41">
        <v>0</v>
      </c>
      <c r="G461" s="48">
        <v>30301</v>
      </c>
    </row>
    <row r="462" spans="1:7" x14ac:dyDescent="0.25">
      <c r="A462" s="48">
        <v>303019053</v>
      </c>
      <c r="B462" s="41" t="s">
        <v>831</v>
      </c>
      <c r="C462" s="41">
        <v>0</v>
      </c>
      <c r="D462" s="41">
        <v>0</v>
      </c>
      <c r="E462" s="41">
        <v>0</v>
      </c>
      <c r="F462" s="41">
        <v>0</v>
      </c>
      <c r="G462" s="48">
        <v>30301</v>
      </c>
    </row>
    <row r="463" spans="1:7" x14ac:dyDescent="0.25">
      <c r="A463" s="48">
        <v>303019054</v>
      </c>
      <c r="B463" s="41" t="s">
        <v>833</v>
      </c>
      <c r="C463" s="41">
        <v>0</v>
      </c>
      <c r="D463" s="41">
        <v>0</v>
      </c>
      <c r="E463" s="41">
        <v>0</v>
      </c>
      <c r="F463" s="41">
        <v>0</v>
      </c>
      <c r="G463" s="48">
        <v>30301</v>
      </c>
    </row>
    <row r="464" spans="1:7" x14ac:dyDescent="0.25">
      <c r="A464" s="48">
        <v>303019062</v>
      </c>
      <c r="B464" s="41" t="s">
        <v>835</v>
      </c>
      <c r="C464" s="41">
        <v>0</v>
      </c>
      <c r="D464" s="41">
        <v>0</v>
      </c>
      <c r="E464" s="41">
        <v>0</v>
      </c>
      <c r="F464" s="41">
        <v>0</v>
      </c>
      <c r="G464" s="48">
        <v>30301</v>
      </c>
    </row>
    <row r="465" spans="1:7" x14ac:dyDescent="0.25">
      <c r="A465" s="48">
        <v>303019100</v>
      </c>
      <c r="B465" s="41" t="s">
        <v>791</v>
      </c>
      <c r="C465" s="41">
        <v>0</v>
      </c>
      <c r="D465" s="41">
        <v>-111300</v>
      </c>
      <c r="E465" s="41">
        <v>-111300</v>
      </c>
      <c r="F465" s="41">
        <v>111300</v>
      </c>
      <c r="G465" s="48">
        <v>30301</v>
      </c>
    </row>
    <row r="466" spans="1:7" x14ac:dyDescent="0.25">
      <c r="A466" s="48">
        <v>303019103</v>
      </c>
      <c r="B466" s="41" t="s">
        <v>838</v>
      </c>
      <c r="C466" s="41">
        <v>0</v>
      </c>
      <c r="D466" s="41">
        <v>0</v>
      </c>
      <c r="E466" s="41">
        <v>0</v>
      </c>
      <c r="F466" s="41">
        <v>0</v>
      </c>
      <c r="G466" s="48">
        <v>30301</v>
      </c>
    </row>
    <row r="467" spans="1:7" x14ac:dyDescent="0.25">
      <c r="A467" s="48">
        <v>303019846</v>
      </c>
      <c r="B467" s="41" t="s">
        <v>840</v>
      </c>
      <c r="C467" s="41">
        <v>0</v>
      </c>
      <c r="D467" s="41">
        <v>0</v>
      </c>
      <c r="E467" s="41">
        <v>0</v>
      </c>
      <c r="F467" s="41">
        <v>0</v>
      </c>
      <c r="G467" s="48">
        <v>30301</v>
      </c>
    </row>
    <row r="468" spans="1:7" x14ac:dyDescent="0.25">
      <c r="A468" s="48">
        <v>303020100</v>
      </c>
      <c r="B468" s="41" t="s">
        <v>842</v>
      </c>
      <c r="C468" s="41">
        <v>0</v>
      </c>
      <c r="D468" s="41">
        <v>0</v>
      </c>
      <c r="E468" s="41">
        <v>0</v>
      </c>
      <c r="F468" s="41">
        <v>0</v>
      </c>
      <c r="G468" s="48">
        <v>30302</v>
      </c>
    </row>
    <row r="469" spans="1:7" x14ac:dyDescent="0.25">
      <c r="A469" s="48">
        <v>303020101</v>
      </c>
      <c r="B469" s="41" t="s">
        <v>844</v>
      </c>
      <c r="C469" s="41">
        <v>0</v>
      </c>
      <c r="D469" s="41">
        <v>0</v>
      </c>
      <c r="E469" s="41">
        <v>0</v>
      </c>
      <c r="F469" s="41">
        <v>0</v>
      </c>
      <c r="G469" s="48">
        <v>30302</v>
      </c>
    </row>
    <row r="470" spans="1:7" x14ac:dyDescent="0.25">
      <c r="A470" s="48">
        <v>303020102</v>
      </c>
      <c r="B470" s="41" t="s">
        <v>846</v>
      </c>
      <c r="C470" s="41">
        <v>0</v>
      </c>
      <c r="D470" s="41">
        <v>0</v>
      </c>
      <c r="E470" s="41">
        <v>0</v>
      </c>
      <c r="F470" s="41">
        <v>0</v>
      </c>
      <c r="G470" s="48">
        <v>30302</v>
      </c>
    </row>
    <row r="471" spans="1:7" x14ac:dyDescent="0.25">
      <c r="A471" s="48">
        <v>303020103</v>
      </c>
      <c r="B471" s="41" t="s">
        <v>848</v>
      </c>
      <c r="C471" s="41">
        <v>0</v>
      </c>
      <c r="D471" s="41">
        <v>0</v>
      </c>
      <c r="E471" s="41">
        <v>0</v>
      </c>
      <c r="F471" s="41">
        <v>0</v>
      </c>
      <c r="G471" s="48">
        <v>30302</v>
      </c>
    </row>
    <row r="472" spans="1:7" x14ac:dyDescent="0.25">
      <c r="A472" s="48">
        <v>303020120</v>
      </c>
      <c r="B472" s="41" t="s">
        <v>850</v>
      </c>
      <c r="C472" s="41">
        <v>0</v>
      </c>
      <c r="D472" s="41">
        <v>0</v>
      </c>
      <c r="E472" s="41">
        <v>0</v>
      </c>
      <c r="F472" s="41">
        <v>0</v>
      </c>
      <c r="G472" s="48">
        <v>30302</v>
      </c>
    </row>
    <row r="473" spans="1:7" x14ac:dyDescent="0.25">
      <c r="A473" s="48">
        <v>303020150</v>
      </c>
      <c r="B473" s="41" t="s">
        <v>852</v>
      </c>
      <c r="C473" s="41">
        <v>0</v>
      </c>
      <c r="D473" s="41">
        <v>0</v>
      </c>
      <c r="E473" s="41">
        <v>0</v>
      </c>
      <c r="F473" s="41">
        <v>0</v>
      </c>
      <c r="G473" s="48">
        <v>30302</v>
      </c>
    </row>
    <row r="474" spans="1:7" x14ac:dyDescent="0.25">
      <c r="A474" s="48">
        <v>303020200</v>
      </c>
      <c r="B474" s="41" t="s">
        <v>854</v>
      </c>
      <c r="C474" s="41">
        <v>0</v>
      </c>
      <c r="D474" s="41">
        <v>0</v>
      </c>
      <c r="E474" s="41">
        <v>0</v>
      </c>
      <c r="F474" s="41">
        <v>0</v>
      </c>
      <c r="G474" s="48">
        <v>30302</v>
      </c>
    </row>
    <row r="475" spans="1:7" x14ac:dyDescent="0.25">
      <c r="A475" s="48">
        <v>303020700</v>
      </c>
      <c r="B475" s="41" t="s">
        <v>856</v>
      </c>
      <c r="C475" s="41">
        <v>0</v>
      </c>
      <c r="D475" s="41">
        <v>0</v>
      </c>
      <c r="E475" s="41">
        <v>0</v>
      </c>
      <c r="F475" s="41">
        <v>0</v>
      </c>
      <c r="G475" s="48">
        <v>30302</v>
      </c>
    </row>
    <row r="476" spans="1:7" x14ac:dyDescent="0.25">
      <c r="A476" s="48">
        <v>303020930</v>
      </c>
      <c r="B476" s="41" t="s">
        <v>858</v>
      </c>
      <c r="C476" s="41">
        <v>0</v>
      </c>
      <c r="D476" s="41">
        <v>400</v>
      </c>
      <c r="E476" s="41">
        <v>400</v>
      </c>
      <c r="F476" s="41">
        <v>-400</v>
      </c>
      <c r="G476" s="48">
        <v>30302</v>
      </c>
    </row>
    <row r="477" spans="1:7" x14ac:dyDescent="0.25">
      <c r="A477" s="48">
        <v>303020975</v>
      </c>
      <c r="B477" s="41" t="s">
        <v>860</v>
      </c>
      <c r="C477" s="41">
        <v>0</v>
      </c>
      <c r="D477" s="41">
        <v>0</v>
      </c>
      <c r="E477" s="41">
        <v>0</v>
      </c>
      <c r="F477" s="41">
        <v>0</v>
      </c>
      <c r="G477" s="48">
        <v>30302</v>
      </c>
    </row>
    <row r="478" spans="1:7" x14ac:dyDescent="0.25">
      <c r="A478" s="48">
        <v>303022000</v>
      </c>
      <c r="B478" s="41" t="s">
        <v>862</v>
      </c>
      <c r="C478" s="41">
        <v>0</v>
      </c>
      <c r="D478" s="41">
        <v>0</v>
      </c>
      <c r="E478" s="41">
        <v>0</v>
      </c>
      <c r="F478" s="41">
        <v>0</v>
      </c>
      <c r="G478" s="48">
        <v>30302</v>
      </c>
    </row>
    <row r="479" spans="1:7" x14ac:dyDescent="0.25">
      <c r="A479" s="48">
        <v>303022004</v>
      </c>
      <c r="B479" s="41" t="s">
        <v>864</v>
      </c>
      <c r="C479" s="41">
        <v>0</v>
      </c>
      <c r="D479" s="41">
        <v>0</v>
      </c>
      <c r="E479" s="41">
        <v>0</v>
      </c>
      <c r="F479" s="41">
        <v>0</v>
      </c>
      <c r="G479" s="48">
        <v>30302</v>
      </c>
    </row>
    <row r="480" spans="1:7" x14ac:dyDescent="0.25">
      <c r="A480" s="48">
        <v>303022022</v>
      </c>
      <c r="B480" s="41" t="s">
        <v>866</v>
      </c>
      <c r="C480" s="41">
        <v>0</v>
      </c>
      <c r="D480" s="41">
        <v>0</v>
      </c>
      <c r="E480" s="41">
        <v>0</v>
      </c>
      <c r="F480" s="41">
        <v>0</v>
      </c>
      <c r="G480" s="48">
        <v>30302</v>
      </c>
    </row>
    <row r="481" spans="1:7" x14ac:dyDescent="0.25">
      <c r="A481" s="48">
        <v>303022423</v>
      </c>
      <c r="B481" s="41" t="s">
        <v>868</v>
      </c>
      <c r="C481" s="41">
        <v>7905</v>
      </c>
      <c r="D481" s="41">
        <v>10000</v>
      </c>
      <c r="E481" s="41">
        <v>10000</v>
      </c>
      <c r="F481" s="41">
        <v>-2095</v>
      </c>
      <c r="G481" s="48">
        <v>30302</v>
      </c>
    </row>
    <row r="482" spans="1:7" x14ac:dyDescent="0.25">
      <c r="A482" s="48">
        <v>303022427</v>
      </c>
      <c r="B482" s="41" t="s">
        <v>870</v>
      </c>
      <c r="C482" s="41">
        <v>0</v>
      </c>
      <c r="D482" s="41">
        <v>0</v>
      </c>
      <c r="E482" s="41">
        <v>0</v>
      </c>
      <c r="F482" s="41">
        <v>0</v>
      </c>
      <c r="G482" s="48">
        <v>30302</v>
      </c>
    </row>
    <row r="483" spans="1:7" x14ac:dyDescent="0.25">
      <c r="A483" s="48">
        <v>303022430</v>
      </c>
      <c r="B483" s="41" t="s">
        <v>872</v>
      </c>
      <c r="C483" s="41">
        <v>0</v>
      </c>
      <c r="D483" s="41">
        <v>0</v>
      </c>
      <c r="E483" s="41">
        <v>0</v>
      </c>
      <c r="F483" s="41">
        <v>0</v>
      </c>
      <c r="G483" s="48">
        <v>30302</v>
      </c>
    </row>
    <row r="484" spans="1:7" x14ac:dyDescent="0.25">
      <c r="A484" s="48">
        <v>303022432</v>
      </c>
      <c r="B484" s="41" t="s">
        <v>874</v>
      </c>
      <c r="C484" s="41">
        <v>0</v>
      </c>
      <c r="D484" s="41">
        <v>400</v>
      </c>
      <c r="E484" s="41">
        <v>400</v>
      </c>
      <c r="F484" s="41">
        <v>-400</v>
      </c>
      <c r="G484" s="48">
        <v>30302</v>
      </c>
    </row>
    <row r="485" spans="1:7" x14ac:dyDescent="0.25">
      <c r="A485" s="48">
        <v>303022438</v>
      </c>
      <c r="B485" s="41" t="s">
        <v>876</v>
      </c>
      <c r="C485" s="41">
        <v>0</v>
      </c>
      <c r="D485" s="41">
        <v>0</v>
      </c>
      <c r="E485" s="41">
        <v>0</v>
      </c>
      <c r="F485" s="41">
        <v>0</v>
      </c>
      <c r="G485" s="48">
        <v>30302</v>
      </c>
    </row>
    <row r="486" spans="1:7" x14ac:dyDescent="0.25">
      <c r="A486" s="48">
        <v>303022500</v>
      </c>
      <c r="B486" s="41" t="s">
        <v>878</v>
      </c>
      <c r="C486" s="41">
        <v>0</v>
      </c>
      <c r="D486" s="41">
        <v>0</v>
      </c>
      <c r="E486" s="41">
        <v>0</v>
      </c>
      <c r="F486" s="41">
        <v>0</v>
      </c>
      <c r="G486" s="48">
        <v>30302</v>
      </c>
    </row>
    <row r="487" spans="1:7" x14ac:dyDescent="0.25">
      <c r="A487" s="48">
        <v>303022510</v>
      </c>
      <c r="B487" s="41" t="s">
        <v>880</v>
      </c>
      <c r="C487" s="41">
        <v>0</v>
      </c>
      <c r="D487" s="41">
        <v>0</v>
      </c>
      <c r="E487" s="41">
        <v>0</v>
      </c>
      <c r="F487" s="41">
        <v>0</v>
      </c>
      <c r="G487" s="48">
        <v>30302</v>
      </c>
    </row>
    <row r="488" spans="1:7" x14ac:dyDescent="0.25">
      <c r="A488" s="48">
        <v>303022701</v>
      </c>
      <c r="B488" s="41" t="s">
        <v>882</v>
      </c>
      <c r="C488" s="41">
        <v>110.85</v>
      </c>
      <c r="D488" s="41">
        <v>1000</v>
      </c>
      <c r="E488" s="41">
        <v>1000</v>
      </c>
      <c r="F488" s="41">
        <v>-889.15</v>
      </c>
      <c r="G488" s="48">
        <v>30302</v>
      </c>
    </row>
    <row r="489" spans="1:7" x14ac:dyDescent="0.25">
      <c r="A489" s="48">
        <v>303022801</v>
      </c>
      <c r="B489" s="41" t="s">
        <v>884</v>
      </c>
      <c r="C489" s="41">
        <v>0</v>
      </c>
      <c r="D489" s="41">
        <v>0</v>
      </c>
      <c r="E489" s="41">
        <v>0</v>
      </c>
      <c r="F489" s="41">
        <v>0</v>
      </c>
      <c r="G489" s="48">
        <v>30302</v>
      </c>
    </row>
    <row r="490" spans="1:7" x14ac:dyDescent="0.25">
      <c r="A490" s="48">
        <v>303022815</v>
      </c>
      <c r="B490" s="41" t="s">
        <v>886</v>
      </c>
      <c r="C490" s="41">
        <v>0</v>
      </c>
      <c r="D490" s="41">
        <v>0</v>
      </c>
      <c r="E490" s="41">
        <v>0</v>
      </c>
      <c r="F490" s="41">
        <v>0</v>
      </c>
      <c r="G490" s="48">
        <v>30302</v>
      </c>
    </row>
    <row r="491" spans="1:7" x14ac:dyDescent="0.25">
      <c r="A491" s="48">
        <v>303024600</v>
      </c>
      <c r="B491" s="41" t="s">
        <v>888</v>
      </c>
      <c r="C491" s="41">
        <v>0</v>
      </c>
      <c r="D491" s="41">
        <v>0</v>
      </c>
      <c r="E491" s="41">
        <v>0</v>
      </c>
      <c r="F491" s="41">
        <v>0</v>
      </c>
      <c r="G491" s="48">
        <v>30302</v>
      </c>
    </row>
    <row r="492" spans="1:7" x14ac:dyDescent="0.25">
      <c r="A492" s="48">
        <v>303024610</v>
      </c>
      <c r="B492" s="41" t="s">
        <v>890</v>
      </c>
      <c r="C492" s="41">
        <v>0</v>
      </c>
      <c r="D492" s="41">
        <v>0</v>
      </c>
      <c r="E492" s="41">
        <v>0</v>
      </c>
      <c r="F492" s="41">
        <v>0</v>
      </c>
      <c r="G492" s="48">
        <v>30302</v>
      </c>
    </row>
    <row r="493" spans="1:7" x14ac:dyDescent="0.25">
      <c r="A493" s="48">
        <v>303024611</v>
      </c>
      <c r="B493" s="41" t="s">
        <v>892</v>
      </c>
      <c r="C493" s="41">
        <v>0</v>
      </c>
      <c r="D493" s="41">
        <v>0</v>
      </c>
      <c r="E493" s="41">
        <v>0</v>
      </c>
      <c r="F493" s="41">
        <v>0</v>
      </c>
      <c r="G493" s="48">
        <v>30302</v>
      </c>
    </row>
    <row r="494" spans="1:7" x14ac:dyDescent="0.25">
      <c r="A494" s="48">
        <v>303024619</v>
      </c>
      <c r="B494" s="41" t="s">
        <v>894</v>
      </c>
      <c r="C494" s="41">
        <v>0</v>
      </c>
      <c r="D494" s="41">
        <v>0</v>
      </c>
      <c r="E494" s="41">
        <v>0</v>
      </c>
      <c r="F494" s="41">
        <v>0</v>
      </c>
      <c r="G494" s="48">
        <v>30302</v>
      </c>
    </row>
    <row r="495" spans="1:7" x14ac:dyDescent="0.25">
      <c r="A495" s="48">
        <v>303026010</v>
      </c>
      <c r="B495" s="41" t="s">
        <v>896</v>
      </c>
      <c r="C495" s="41">
        <v>0</v>
      </c>
      <c r="D495" s="41">
        <v>0</v>
      </c>
      <c r="E495" s="41">
        <v>0</v>
      </c>
      <c r="F495" s="41">
        <v>0</v>
      </c>
      <c r="G495" s="48">
        <v>30302</v>
      </c>
    </row>
    <row r="496" spans="1:7" x14ac:dyDescent="0.25">
      <c r="A496" s="48">
        <v>303029002</v>
      </c>
      <c r="B496" s="41" t="s">
        <v>898</v>
      </c>
      <c r="C496" s="41">
        <v>0</v>
      </c>
      <c r="D496" s="41">
        <v>-56200</v>
      </c>
      <c r="E496" s="41">
        <v>-56200</v>
      </c>
      <c r="F496" s="41">
        <v>56200</v>
      </c>
      <c r="G496" s="48">
        <v>30302</v>
      </c>
    </row>
    <row r="497" spans="1:7" x14ac:dyDescent="0.25">
      <c r="A497" s="48">
        <v>303029051</v>
      </c>
      <c r="B497" s="41" t="s">
        <v>900</v>
      </c>
      <c r="C497" s="41">
        <v>0</v>
      </c>
      <c r="D497" s="41">
        <v>0</v>
      </c>
      <c r="E497" s="41">
        <v>0</v>
      </c>
      <c r="F497" s="41">
        <v>0</v>
      </c>
      <c r="G497" s="48">
        <v>30302</v>
      </c>
    </row>
    <row r="498" spans="1:7" x14ac:dyDescent="0.25">
      <c r="A498" s="48">
        <v>303029053</v>
      </c>
      <c r="B498" s="41" t="s">
        <v>902</v>
      </c>
      <c r="C498" s="41">
        <v>0</v>
      </c>
      <c r="D498" s="41">
        <v>0</v>
      </c>
      <c r="E498" s="41">
        <v>0</v>
      </c>
      <c r="F498" s="41">
        <v>0</v>
      </c>
      <c r="G498" s="48">
        <v>30302</v>
      </c>
    </row>
    <row r="499" spans="1:7" x14ac:dyDescent="0.25">
      <c r="A499" s="48">
        <v>303029100</v>
      </c>
      <c r="B499" s="41" t="s">
        <v>874</v>
      </c>
      <c r="C499" s="41">
        <v>0</v>
      </c>
      <c r="D499" s="41">
        <v>-1500</v>
      </c>
      <c r="E499" s="41">
        <v>-1500</v>
      </c>
      <c r="F499" s="41">
        <v>1500</v>
      </c>
      <c r="G499" s="48">
        <v>30302</v>
      </c>
    </row>
    <row r="500" spans="1:7" x14ac:dyDescent="0.25">
      <c r="A500" s="48">
        <v>303029555</v>
      </c>
      <c r="B500" s="41" t="s">
        <v>905</v>
      </c>
      <c r="C500" s="41">
        <v>0</v>
      </c>
      <c r="D500" s="41">
        <v>0</v>
      </c>
      <c r="E500" s="41">
        <v>0</v>
      </c>
      <c r="F500" s="41">
        <v>0</v>
      </c>
      <c r="G500" s="48">
        <v>30302</v>
      </c>
    </row>
    <row r="501" spans="1:7" x14ac:dyDescent="0.25">
      <c r="A501" s="48">
        <v>303029846</v>
      </c>
      <c r="B501" s="41" t="s">
        <v>907</v>
      </c>
      <c r="C501" s="41">
        <v>0</v>
      </c>
      <c r="D501" s="41">
        <v>0</v>
      </c>
      <c r="E501" s="41">
        <v>0</v>
      </c>
      <c r="F501" s="41">
        <v>0</v>
      </c>
      <c r="G501" s="48">
        <v>30302</v>
      </c>
    </row>
    <row r="502" spans="1:7" x14ac:dyDescent="0.25">
      <c r="A502" s="48">
        <v>303030100</v>
      </c>
      <c r="B502" s="41" t="s">
        <v>909</v>
      </c>
      <c r="C502" s="41">
        <v>57714.7</v>
      </c>
      <c r="D502" s="41">
        <v>172700</v>
      </c>
      <c r="E502" s="41">
        <v>172700</v>
      </c>
      <c r="F502" s="41">
        <v>-114985.3</v>
      </c>
      <c r="G502" s="48">
        <v>30303</v>
      </c>
    </row>
    <row r="503" spans="1:7" x14ac:dyDescent="0.25">
      <c r="A503" s="48">
        <v>303030101</v>
      </c>
      <c r="B503" s="41" t="s">
        <v>911</v>
      </c>
      <c r="C503" s="41">
        <v>0</v>
      </c>
      <c r="D503" s="41">
        <v>0</v>
      </c>
      <c r="E503" s="41">
        <v>0</v>
      </c>
      <c r="F503" s="41">
        <v>0</v>
      </c>
      <c r="G503" s="48">
        <v>30303</v>
      </c>
    </row>
    <row r="504" spans="1:7" x14ac:dyDescent="0.25">
      <c r="A504" s="48">
        <v>303030102</v>
      </c>
      <c r="B504" s="41" t="s">
        <v>913</v>
      </c>
      <c r="C504" s="41">
        <v>0</v>
      </c>
      <c r="D504" s="41">
        <v>0</v>
      </c>
      <c r="E504" s="41">
        <v>0</v>
      </c>
      <c r="F504" s="41">
        <v>0</v>
      </c>
      <c r="G504" s="48">
        <v>30303</v>
      </c>
    </row>
    <row r="505" spans="1:7" x14ac:dyDescent="0.25">
      <c r="A505" s="48">
        <v>303030103</v>
      </c>
      <c r="B505" s="41" t="s">
        <v>915</v>
      </c>
      <c r="C505" s="41">
        <v>0</v>
      </c>
      <c r="D505" s="41">
        <v>0</v>
      </c>
      <c r="E505" s="41">
        <v>0</v>
      </c>
      <c r="F505" s="41">
        <v>0</v>
      </c>
      <c r="G505" s="48">
        <v>30303</v>
      </c>
    </row>
    <row r="506" spans="1:7" x14ac:dyDescent="0.25">
      <c r="A506" s="48">
        <v>303030120</v>
      </c>
      <c r="B506" s="41" t="s">
        <v>917</v>
      </c>
      <c r="C506" s="41">
        <v>0</v>
      </c>
      <c r="D506" s="41">
        <v>0</v>
      </c>
      <c r="E506" s="41">
        <v>0</v>
      </c>
      <c r="F506" s="41">
        <v>0</v>
      </c>
      <c r="G506" s="48">
        <v>30303</v>
      </c>
    </row>
    <row r="507" spans="1:7" x14ac:dyDescent="0.25">
      <c r="A507" s="48">
        <v>303030150</v>
      </c>
      <c r="B507" s="41" t="s">
        <v>919</v>
      </c>
      <c r="C507" s="41">
        <v>0</v>
      </c>
      <c r="D507" s="41">
        <v>0</v>
      </c>
      <c r="E507" s="41">
        <v>0</v>
      </c>
      <c r="F507" s="41">
        <v>0</v>
      </c>
      <c r="G507" s="48">
        <v>30303</v>
      </c>
    </row>
    <row r="508" spans="1:7" x14ac:dyDescent="0.25">
      <c r="A508" s="48">
        <v>303030200</v>
      </c>
      <c r="B508" s="41" t="s">
        <v>921</v>
      </c>
      <c r="C508" s="41">
        <v>0</v>
      </c>
      <c r="D508" s="41">
        <v>0</v>
      </c>
      <c r="E508" s="41">
        <v>0</v>
      </c>
      <c r="F508" s="41">
        <v>0</v>
      </c>
      <c r="G508" s="48">
        <v>30303</v>
      </c>
    </row>
    <row r="509" spans="1:7" x14ac:dyDescent="0.25">
      <c r="A509" s="48">
        <v>303030800</v>
      </c>
      <c r="B509" s="41" t="s">
        <v>923</v>
      </c>
      <c r="C509" s="41">
        <v>0</v>
      </c>
      <c r="D509" s="41">
        <v>0</v>
      </c>
      <c r="E509" s="41">
        <v>0</v>
      </c>
      <c r="F509" s="41">
        <v>0</v>
      </c>
      <c r="G509" s="48">
        <v>30303</v>
      </c>
    </row>
    <row r="510" spans="1:7" x14ac:dyDescent="0.25">
      <c r="A510" s="48">
        <v>303030930</v>
      </c>
      <c r="B510" s="41" t="s">
        <v>925</v>
      </c>
      <c r="C510" s="41">
        <v>0</v>
      </c>
      <c r="D510" s="41">
        <v>600</v>
      </c>
      <c r="E510" s="41">
        <v>600</v>
      </c>
      <c r="F510" s="41">
        <v>-600</v>
      </c>
      <c r="G510" s="48">
        <v>30303</v>
      </c>
    </row>
    <row r="511" spans="1:7" x14ac:dyDescent="0.25">
      <c r="A511" s="48">
        <v>303030975</v>
      </c>
      <c r="B511" s="41" t="s">
        <v>927</v>
      </c>
      <c r="C511" s="41">
        <v>115</v>
      </c>
      <c r="D511" s="41">
        <v>500</v>
      </c>
      <c r="E511" s="41">
        <v>500</v>
      </c>
      <c r="F511" s="41">
        <v>-385</v>
      </c>
      <c r="G511" s="48">
        <v>30303</v>
      </c>
    </row>
    <row r="512" spans="1:7" x14ac:dyDescent="0.25">
      <c r="A512" s="48">
        <v>303032000</v>
      </c>
      <c r="B512" s="41" t="s">
        <v>929</v>
      </c>
      <c r="C512" s="41">
        <v>0</v>
      </c>
      <c r="D512" s="41">
        <v>2000</v>
      </c>
      <c r="E512" s="41">
        <v>2000</v>
      </c>
      <c r="F512" s="41">
        <v>-2000</v>
      </c>
      <c r="G512" s="48">
        <v>30303</v>
      </c>
    </row>
    <row r="513" spans="1:7" x14ac:dyDescent="0.25">
      <c r="A513" s="48">
        <v>303032004</v>
      </c>
      <c r="B513" s="41" t="s">
        <v>931</v>
      </c>
      <c r="C513" s="41">
        <v>0</v>
      </c>
      <c r="D513" s="41">
        <v>2100</v>
      </c>
      <c r="E513" s="41">
        <v>2100</v>
      </c>
      <c r="F513" s="41">
        <v>-2100</v>
      </c>
      <c r="G513" s="48">
        <v>30303</v>
      </c>
    </row>
    <row r="514" spans="1:7" x14ac:dyDescent="0.25">
      <c r="A514" s="48">
        <v>303032022</v>
      </c>
      <c r="B514" s="41" t="s">
        <v>933</v>
      </c>
      <c r="C514" s="41">
        <v>0</v>
      </c>
      <c r="D514" s="41">
        <v>1500</v>
      </c>
      <c r="E514" s="41">
        <v>1500</v>
      </c>
      <c r="F514" s="41">
        <v>-1500</v>
      </c>
      <c r="G514" s="48">
        <v>30303</v>
      </c>
    </row>
    <row r="515" spans="1:7" x14ac:dyDescent="0.25">
      <c r="A515" s="48">
        <v>303032416</v>
      </c>
      <c r="B515" s="41" t="s">
        <v>935</v>
      </c>
      <c r="C515" s="41">
        <v>0</v>
      </c>
      <c r="D515" s="41">
        <v>0</v>
      </c>
      <c r="E515" s="41">
        <v>0</v>
      </c>
      <c r="F515" s="41">
        <v>0</v>
      </c>
      <c r="G515" s="48">
        <v>30303</v>
      </c>
    </row>
    <row r="516" spans="1:7" x14ac:dyDescent="0.25">
      <c r="A516" s="48">
        <v>303032421</v>
      </c>
      <c r="B516" s="41" t="s">
        <v>937</v>
      </c>
      <c r="C516" s="41">
        <v>0</v>
      </c>
      <c r="D516" s="41">
        <v>0</v>
      </c>
      <c r="E516" s="41">
        <v>0</v>
      </c>
      <c r="F516" s="41">
        <v>0</v>
      </c>
      <c r="G516" s="48">
        <v>30303</v>
      </c>
    </row>
    <row r="517" spans="1:7" x14ac:dyDescent="0.25">
      <c r="A517" s="48">
        <v>303032422</v>
      </c>
      <c r="B517" s="41" t="s">
        <v>939</v>
      </c>
      <c r="C517" s="41">
        <v>0</v>
      </c>
      <c r="D517" s="41">
        <v>0</v>
      </c>
      <c r="E517" s="41">
        <v>0</v>
      </c>
      <c r="F517" s="41">
        <v>0</v>
      </c>
      <c r="G517" s="48">
        <v>30303</v>
      </c>
    </row>
    <row r="518" spans="1:7" x14ac:dyDescent="0.25">
      <c r="A518" s="48">
        <v>303032423</v>
      </c>
      <c r="B518" s="41" t="s">
        <v>941</v>
      </c>
      <c r="C518" s="41">
        <v>162.80000000000001</v>
      </c>
      <c r="D518" s="41">
        <v>14000</v>
      </c>
      <c r="E518" s="41">
        <v>14000</v>
      </c>
      <c r="F518" s="41">
        <v>-13837.2</v>
      </c>
      <c r="G518" s="48">
        <v>30303</v>
      </c>
    </row>
    <row r="519" spans="1:7" x14ac:dyDescent="0.25">
      <c r="A519" s="48">
        <v>303032427</v>
      </c>
      <c r="B519" s="41" t="s">
        <v>943</v>
      </c>
      <c r="C519" s="41">
        <v>1200</v>
      </c>
      <c r="D519" s="41">
        <v>8300</v>
      </c>
      <c r="E519" s="41">
        <v>8300</v>
      </c>
      <c r="F519" s="41">
        <v>-7100</v>
      </c>
      <c r="G519" s="48">
        <v>30303</v>
      </c>
    </row>
    <row r="520" spans="1:7" x14ac:dyDescent="0.25">
      <c r="A520" s="48">
        <v>303032430</v>
      </c>
      <c r="B520" s="41" t="s">
        <v>945</v>
      </c>
      <c r="C520" s="41">
        <v>21</v>
      </c>
      <c r="D520" s="41">
        <v>300</v>
      </c>
      <c r="E520" s="41">
        <v>300</v>
      </c>
      <c r="F520" s="41">
        <v>-279</v>
      </c>
      <c r="G520" s="48">
        <v>30303</v>
      </c>
    </row>
    <row r="521" spans="1:7" x14ac:dyDescent="0.25">
      <c r="A521" s="48">
        <v>303032432</v>
      </c>
      <c r="B521" s="41" t="s">
        <v>947</v>
      </c>
      <c r="C521" s="41">
        <v>0</v>
      </c>
      <c r="D521" s="41">
        <v>0</v>
      </c>
      <c r="E521" s="41">
        <v>0</v>
      </c>
      <c r="F521" s="41">
        <v>0</v>
      </c>
      <c r="G521" s="48">
        <v>30303</v>
      </c>
    </row>
    <row r="522" spans="1:7" x14ac:dyDescent="0.25">
      <c r="A522" s="48">
        <v>303032439</v>
      </c>
      <c r="B522" s="41" t="s">
        <v>949</v>
      </c>
      <c r="C522" s="41">
        <v>0</v>
      </c>
      <c r="D522" s="41">
        <v>0</v>
      </c>
      <c r="E522" s="41">
        <v>0</v>
      </c>
      <c r="F522" s="41">
        <v>0</v>
      </c>
      <c r="G522" s="48">
        <v>30303</v>
      </c>
    </row>
    <row r="523" spans="1:7" x14ac:dyDescent="0.25">
      <c r="A523" s="48">
        <v>303032456</v>
      </c>
      <c r="B523" s="41" t="s">
        <v>951</v>
      </c>
      <c r="C523" s="41">
        <v>0</v>
      </c>
      <c r="D523" s="41">
        <v>0</v>
      </c>
      <c r="E523" s="41">
        <v>0</v>
      </c>
      <c r="F523" s="41">
        <v>0</v>
      </c>
      <c r="G523" s="48">
        <v>30303</v>
      </c>
    </row>
    <row r="524" spans="1:7" x14ac:dyDescent="0.25">
      <c r="A524" s="48">
        <v>303032500</v>
      </c>
      <c r="B524" s="41" t="s">
        <v>953</v>
      </c>
      <c r="C524" s="41">
        <v>625.61</v>
      </c>
      <c r="D524" s="41">
        <v>4000</v>
      </c>
      <c r="E524" s="41">
        <v>4000</v>
      </c>
      <c r="F524" s="41">
        <v>-3374.39</v>
      </c>
      <c r="G524" s="48">
        <v>30303</v>
      </c>
    </row>
    <row r="525" spans="1:7" x14ac:dyDescent="0.25">
      <c r="A525" s="48">
        <v>303032510</v>
      </c>
      <c r="B525" s="41" t="s">
        <v>955</v>
      </c>
      <c r="C525" s="41">
        <v>0</v>
      </c>
      <c r="D525" s="41">
        <v>0</v>
      </c>
      <c r="E525" s="41">
        <v>0</v>
      </c>
      <c r="F525" s="41">
        <v>0</v>
      </c>
      <c r="G525" s="48">
        <v>30303</v>
      </c>
    </row>
    <row r="526" spans="1:7" x14ac:dyDescent="0.25">
      <c r="A526" s="48">
        <v>303032701</v>
      </c>
      <c r="B526" s="41" t="s">
        <v>957</v>
      </c>
      <c r="C526" s="41">
        <v>1685.62</v>
      </c>
      <c r="D526" s="41">
        <v>6000</v>
      </c>
      <c r="E526" s="41">
        <v>6000</v>
      </c>
      <c r="F526" s="41">
        <v>-4314.38</v>
      </c>
      <c r="G526" s="48">
        <v>30303</v>
      </c>
    </row>
    <row r="527" spans="1:7" x14ac:dyDescent="0.25">
      <c r="A527" s="48">
        <v>303032703</v>
      </c>
      <c r="B527" s="41" t="s">
        <v>959</v>
      </c>
      <c r="C527" s="41">
        <v>0</v>
      </c>
      <c r="D527" s="41">
        <v>0</v>
      </c>
      <c r="E527" s="41">
        <v>0</v>
      </c>
      <c r="F527" s="41">
        <v>0</v>
      </c>
      <c r="G527" s="48">
        <v>30303</v>
      </c>
    </row>
    <row r="528" spans="1:7" x14ac:dyDescent="0.25">
      <c r="A528" s="48">
        <v>303032706</v>
      </c>
      <c r="B528" s="41" t="s">
        <v>961</v>
      </c>
      <c r="C528" s="41">
        <v>0</v>
      </c>
      <c r="D528" s="41">
        <v>0</v>
      </c>
      <c r="E528" s="41">
        <v>0</v>
      </c>
      <c r="F528" s="41">
        <v>0</v>
      </c>
      <c r="G528" s="48">
        <v>30303</v>
      </c>
    </row>
    <row r="529" spans="1:7" x14ac:dyDescent="0.25">
      <c r="A529" s="48">
        <v>303032801</v>
      </c>
      <c r="B529" s="41" t="s">
        <v>2772</v>
      </c>
      <c r="C529" s="41">
        <v>0</v>
      </c>
      <c r="D529" s="41">
        <v>0</v>
      </c>
      <c r="E529" s="41">
        <v>0</v>
      </c>
      <c r="F529" s="41">
        <v>0</v>
      </c>
      <c r="G529" s="48">
        <v>30303</v>
      </c>
    </row>
    <row r="530" spans="1:7" x14ac:dyDescent="0.25">
      <c r="A530" s="48">
        <v>303032900</v>
      </c>
      <c r="B530" s="41" t="s">
        <v>963</v>
      </c>
      <c r="C530" s="41">
        <v>0</v>
      </c>
      <c r="D530" s="41">
        <v>0</v>
      </c>
      <c r="E530" s="41">
        <v>0</v>
      </c>
      <c r="F530" s="41">
        <v>0</v>
      </c>
      <c r="G530" s="48">
        <v>30303</v>
      </c>
    </row>
    <row r="531" spans="1:7" x14ac:dyDescent="0.25">
      <c r="A531" s="48">
        <v>303032924</v>
      </c>
      <c r="B531" s="41" t="s">
        <v>965</v>
      </c>
      <c r="C531" s="41">
        <v>0</v>
      </c>
      <c r="D531" s="41">
        <v>0</v>
      </c>
      <c r="E531" s="41">
        <v>0</v>
      </c>
      <c r="F531" s="41">
        <v>0</v>
      </c>
      <c r="G531" s="48">
        <v>30303</v>
      </c>
    </row>
    <row r="532" spans="1:7" x14ac:dyDescent="0.25">
      <c r="A532" s="48">
        <v>303034600</v>
      </c>
      <c r="B532" s="41" t="s">
        <v>967</v>
      </c>
      <c r="C532" s="41">
        <v>0</v>
      </c>
      <c r="D532" s="41">
        <v>0</v>
      </c>
      <c r="E532" s="41">
        <v>0</v>
      </c>
      <c r="F532" s="41">
        <v>0</v>
      </c>
      <c r="G532" s="48">
        <v>30303</v>
      </c>
    </row>
    <row r="533" spans="1:7" x14ac:dyDescent="0.25">
      <c r="A533" s="48">
        <v>303034610</v>
      </c>
      <c r="B533" s="41" t="s">
        <v>969</v>
      </c>
      <c r="C533" s="41">
        <v>0</v>
      </c>
      <c r="D533" s="41">
        <v>0</v>
      </c>
      <c r="E533" s="41">
        <v>0</v>
      </c>
      <c r="F533" s="41">
        <v>0</v>
      </c>
      <c r="G533" s="48">
        <v>30303</v>
      </c>
    </row>
    <row r="534" spans="1:7" x14ac:dyDescent="0.25">
      <c r="A534" s="48">
        <v>303034611</v>
      </c>
      <c r="B534" s="41" t="s">
        <v>971</v>
      </c>
      <c r="C534" s="41">
        <v>0</v>
      </c>
      <c r="D534" s="41">
        <v>0</v>
      </c>
      <c r="E534" s="41">
        <v>0</v>
      </c>
      <c r="F534" s="41">
        <v>0</v>
      </c>
      <c r="G534" s="48">
        <v>30303</v>
      </c>
    </row>
    <row r="535" spans="1:7" x14ac:dyDescent="0.25">
      <c r="A535" s="48">
        <v>303034618</v>
      </c>
      <c r="B535" s="41" t="s">
        <v>973</v>
      </c>
      <c r="C535" s="41">
        <v>0</v>
      </c>
      <c r="D535" s="41">
        <v>0</v>
      </c>
      <c r="E535" s="41">
        <v>0</v>
      </c>
      <c r="F535" s="41">
        <v>0</v>
      </c>
      <c r="G535" s="48">
        <v>30303</v>
      </c>
    </row>
    <row r="536" spans="1:7" x14ac:dyDescent="0.25">
      <c r="A536" s="48">
        <v>303034619</v>
      </c>
      <c r="B536" s="41" t="s">
        <v>975</v>
      </c>
      <c r="C536" s="41">
        <v>0</v>
      </c>
      <c r="D536" s="41">
        <v>0</v>
      </c>
      <c r="E536" s="41">
        <v>0</v>
      </c>
      <c r="F536" s="41">
        <v>0</v>
      </c>
      <c r="G536" s="48">
        <v>30303</v>
      </c>
    </row>
    <row r="537" spans="1:7" x14ac:dyDescent="0.25">
      <c r="A537" s="48">
        <v>303034621</v>
      </c>
      <c r="B537" s="41" t="s">
        <v>977</v>
      </c>
      <c r="C537" s="41">
        <v>0</v>
      </c>
      <c r="D537" s="41">
        <v>0</v>
      </c>
      <c r="E537" s="41">
        <v>0</v>
      </c>
      <c r="F537" s="41">
        <v>0</v>
      </c>
      <c r="G537" s="48">
        <v>30303</v>
      </c>
    </row>
    <row r="538" spans="1:7" x14ac:dyDescent="0.25">
      <c r="A538" s="48">
        <v>303034990</v>
      </c>
      <c r="B538" s="41" t="s">
        <v>979</v>
      </c>
      <c r="C538" s="41">
        <v>0</v>
      </c>
      <c r="D538" s="41">
        <v>2630400</v>
      </c>
      <c r="E538" s="41">
        <v>2630400</v>
      </c>
      <c r="F538" s="41">
        <v>-2630400</v>
      </c>
      <c r="G538" s="48">
        <v>30303</v>
      </c>
    </row>
    <row r="539" spans="1:7" x14ac:dyDescent="0.25">
      <c r="A539" s="48">
        <v>303034991</v>
      </c>
      <c r="B539" s="41" t="s">
        <v>981</v>
      </c>
      <c r="C539" s="41">
        <v>0</v>
      </c>
      <c r="D539" s="41">
        <v>169700</v>
      </c>
      <c r="E539" s="41">
        <v>169700</v>
      </c>
      <c r="F539" s="41">
        <v>-169700</v>
      </c>
      <c r="G539" s="48">
        <v>30303</v>
      </c>
    </row>
    <row r="540" spans="1:7" x14ac:dyDescent="0.25">
      <c r="A540" s="48">
        <v>303034992</v>
      </c>
      <c r="B540" s="41" t="s">
        <v>983</v>
      </c>
      <c r="C540" s="41">
        <v>0</v>
      </c>
      <c r="D540" s="41">
        <v>43200</v>
      </c>
      <c r="E540" s="41">
        <v>43200</v>
      </c>
      <c r="F540" s="41">
        <v>-43200</v>
      </c>
      <c r="G540" s="48">
        <v>30303</v>
      </c>
    </row>
    <row r="541" spans="1:7" x14ac:dyDescent="0.25">
      <c r="A541" s="48">
        <v>303034993</v>
      </c>
      <c r="B541" s="41" t="s">
        <v>985</v>
      </c>
      <c r="C541" s="41">
        <v>0</v>
      </c>
      <c r="D541" s="41">
        <v>0</v>
      </c>
      <c r="E541" s="41">
        <v>0</v>
      </c>
      <c r="F541" s="41">
        <v>0</v>
      </c>
      <c r="G541" s="48">
        <v>30303</v>
      </c>
    </row>
    <row r="542" spans="1:7" x14ac:dyDescent="0.25">
      <c r="A542" s="48">
        <v>303035008</v>
      </c>
      <c r="B542" s="41" t="s">
        <v>987</v>
      </c>
      <c r="C542" s="41">
        <v>0</v>
      </c>
      <c r="D542" s="41">
        <v>0</v>
      </c>
      <c r="E542" s="41">
        <v>0</v>
      </c>
      <c r="F542" s="41">
        <v>0</v>
      </c>
      <c r="G542" s="48">
        <v>30303</v>
      </c>
    </row>
    <row r="543" spans="1:7" x14ac:dyDescent="0.25">
      <c r="A543" s="48">
        <v>303035012</v>
      </c>
      <c r="B543" s="41" t="s">
        <v>989</v>
      </c>
      <c r="C543" s="41">
        <v>2193419.2599999998</v>
      </c>
      <c r="D543" s="41">
        <v>6047000</v>
      </c>
      <c r="E543" s="41">
        <v>6047000</v>
      </c>
      <c r="F543" s="41">
        <v>-3853580.74</v>
      </c>
      <c r="G543" s="48">
        <v>30303</v>
      </c>
    </row>
    <row r="544" spans="1:7" x14ac:dyDescent="0.25">
      <c r="A544" s="48">
        <v>303035013</v>
      </c>
      <c r="B544" s="41" t="s">
        <v>991</v>
      </c>
      <c r="C544" s="41">
        <v>0</v>
      </c>
      <c r="D544" s="41">
        <v>0</v>
      </c>
      <c r="E544" s="41">
        <v>0</v>
      </c>
      <c r="F544" s="41">
        <v>0</v>
      </c>
      <c r="G544" s="48">
        <v>30303</v>
      </c>
    </row>
    <row r="545" spans="1:7" x14ac:dyDescent="0.25">
      <c r="A545" s="48">
        <v>303035124</v>
      </c>
      <c r="B545" s="41" t="s">
        <v>993</v>
      </c>
      <c r="C545" s="41">
        <v>249.8</v>
      </c>
      <c r="D545" s="41">
        <v>0</v>
      </c>
      <c r="E545" s="41">
        <v>0</v>
      </c>
      <c r="F545" s="41">
        <v>249.8</v>
      </c>
      <c r="G545" s="48">
        <v>30303</v>
      </c>
    </row>
    <row r="546" spans="1:7" x14ac:dyDescent="0.25">
      <c r="A546" s="48">
        <v>303035902</v>
      </c>
      <c r="B546" s="41" t="s">
        <v>995</v>
      </c>
      <c r="C546" s="41">
        <v>0</v>
      </c>
      <c r="D546" s="41">
        <v>10000</v>
      </c>
      <c r="E546" s="41">
        <v>10000</v>
      </c>
      <c r="F546" s="41">
        <v>-10000</v>
      </c>
      <c r="G546" s="48">
        <v>30303</v>
      </c>
    </row>
    <row r="547" spans="1:7" x14ac:dyDescent="0.25">
      <c r="A547" s="48">
        <v>303035912</v>
      </c>
      <c r="B547" s="41" t="s">
        <v>997</v>
      </c>
      <c r="C547" s="41">
        <v>0</v>
      </c>
      <c r="D547" s="41">
        <v>20000</v>
      </c>
      <c r="E547" s="41">
        <v>20000</v>
      </c>
      <c r="F547" s="41">
        <v>-20000</v>
      </c>
      <c r="G547" s="48">
        <v>30303</v>
      </c>
    </row>
    <row r="548" spans="1:7" x14ac:dyDescent="0.25">
      <c r="A548" s="48">
        <v>303035927</v>
      </c>
      <c r="B548" s="41" t="s">
        <v>999</v>
      </c>
      <c r="C548" s="41">
        <v>0</v>
      </c>
      <c r="D548" s="41">
        <v>0</v>
      </c>
      <c r="E548" s="41">
        <v>0</v>
      </c>
      <c r="F548" s="41">
        <v>0</v>
      </c>
      <c r="G548" s="48">
        <v>30303</v>
      </c>
    </row>
    <row r="549" spans="1:7" x14ac:dyDescent="0.25">
      <c r="A549" s="48">
        <v>303036010</v>
      </c>
      <c r="B549" s="41" t="s">
        <v>1001</v>
      </c>
      <c r="C549" s="41">
        <v>0</v>
      </c>
      <c r="D549" s="41">
        <v>0</v>
      </c>
      <c r="E549" s="41">
        <v>0</v>
      </c>
      <c r="F549" s="41">
        <v>0</v>
      </c>
      <c r="G549" s="48">
        <v>30303</v>
      </c>
    </row>
    <row r="550" spans="1:7" x14ac:dyDescent="0.25">
      <c r="A550" s="48">
        <v>303036500</v>
      </c>
      <c r="B550" s="41" t="s">
        <v>1003</v>
      </c>
      <c r="C550" s="41">
        <v>0</v>
      </c>
      <c r="D550" s="41">
        <v>0</v>
      </c>
      <c r="E550" s="41">
        <v>0</v>
      </c>
      <c r="F550" s="41">
        <v>0</v>
      </c>
      <c r="G550" s="48">
        <v>30303</v>
      </c>
    </row>
    <row r="551" spans="1:7" x14ac:dyDescent="0.25">
      <c r="A551" s="48">
        <v>303039004</v>
      </c>
      <c r="B551" s="41" t="s">
        <v>1005</v>
      </c>
      <c r="C551" s="41">
        <v>0</v>
      </c>
      <c r="D551" s="41">
        <v>-5983800</v>
      </c>
      <c r="E551" s="41">
        <v>-5983800</v>
      </c>
      <c r="F551" s="41">
        <v>5983800</v>
      </c>
      <c r="G551" s="48">
        <v>30303</v>
      </c>
    </row>
    <row r="552" spans="1:7" x14ac:dyDescent="0.25">
      <c r="A552" s="48">
        <v>303039005</v>
      </c>
      <c r="B552" s="41" t="s">
        <v>1007</v>
      </c>
      <c r="C552" s="41">
        <v>-35906</v>
      </c>
      <c r="D552" s="41">
        <v>-43200</v>
      </c>
      <c r="E552" s="41">
        <v>-43200</v>
      </c>
      <c r="F552" s="41">
        <v>7294</v>
      </c>
      <c r="G552" s="48">
        <v>30303</v>
      </c>
    </row>
    <row r="553" spans="1:7" x14ac:dyDescent="0.25">
      <c r="A553" s="48">
        <v>303039006</v>
      </c>
      <c r="B553" s="41" t="s">
        <v>1009</v>
      </c>
      <c r="C553" s="41">
        <v>0</v>
      </c>
      <c r="D553" s="41">
        <v>-87600</v>
      </c>
      <c r="E553" s="41">
        <v>-87600</v>
      </c>
      <c r="F553" s="41">
        <v>87600</v>
      </c>
      <c r="G553" s="48">
        <v>30303</v>
      </c>
    </row>
    <row r="554" spans="1:7" x14ac:dyDescent="0.25">
      <c r="A554" s="48">
        <v>303039007</v>
      </c>
      <c r="B554" s="41" t="s">
        <v>1011</v>
      </c>
      <c r="C554" s="41">
        <v>0</v>
      </c>
      <c r="D554" s="41">
        <v>0</v>
      </c>
      <c r="E554" s="41">
        <v>0</v>
      </c>
      <c r="F554" s="41">
        <v>0</v>
      </c>
      <c r="G554" s="48">
        <v>30303</v>
      </c>
    </row>
    <row r="555" spans="1:7" x14ac:dyDescent="0.25">
      <c r="A555" s="48">
        <v>303039008</v>
      </c>
      <c r="B555" s="41" t="s">
        <v>1013</v>
      </c>
      <c r="C555" s="41">
        <v>0</v>
      </c>
      <c r="D555" s="41">
        <v>0</v>
      </c>
      <c r="E555" s="41">
        <v>0</v>
      </c>
      <c r="F555" s="41">
        <v>0</v>
      </c>
      <c r="G555" s="48">
        <v>30303</v>
      </c>
    </row>
    <row r="556" spans="1:7" x14ac:dyDescent="0.25">
      <c r="A556" s="48">
        <v>303039010</v>
      </c>
      <c r="B556" s="41" t="s">
        <v>1015</v>
      </c>
      <c r="C556" s="41">
        <v>0</v>
      </c>
      <c r="D556" s="41">
        <v>-2597300</v>
      </c>
      <c r="E556" s="41">
        <v>-2597300</v>
      </c>
      <c r="F556" s="41">
        <v>2597300</v>
      </c>
      <c r="G556" s="48">
        <v>30303</v>
      </c>
    </row>
    <row r="557" spans="1:7" x14ac:dyDescent="0.25">
      <c r="A557" s="48">
        <v>303039013</v>
      </c>
      <c r="B557" s="41" t="s">
        <v>1017</v>
      </c>
      <c r="C557" s="41">
        <v>0</v>
      </c>
      <c r="D557" s="41">
        <v>-65700</v>
      </c>
      <c r="E557" s="41">
        <v>-65700</v>
      </c>
      <c r="F557" s="41">
        <v>65700</v>
      </c>
      <c r="G557" s="48">
        <v>30303</v>
      </c>
    </row>
    <row r="558" spans="1:7" x14ac:dyDescent="0.25">
      <c r="A558" s="48">
        <v>303039016</v>
      </c>
      <c r="B558" s="41" t="s">
        <v>1019</v>
      </c>
      <c r="C558" s="41">
        <v>0</v>
      </c>
      <c r="D558" s="41">
        <v>0</v>
      </c>
      <c r="E558" s="41">
        <v>0</v>
      </c>
      <c r="F558" s="41">
        <v>0</v>
      </c>
      <c r="G558" s="48">
        <v>30303</v>
      </c>
    </row>
    <row r="559" spans="1:7" x14ac:dyDescent="0.25">
      <c r="A559" s="48">
        <v>303039051</v>
      </c>
      <c r="B559" s="41" t="s">
        <v>1021</v>
      </c>
      <c r="C559" s="41">
        <v>-15964.4</v>
      </c>
      <c r="D559" s="41">
        <v>-8600</v>
      </c>
      <c r="E559" s="41">
        <v>-8600</v>
      </c>
      <c r="F559" s="41">
        <v>-7364.4</v>
      </c>
      <c r="G559" s="48">
        <v>30303</v>
      </c>
    </row>
    <row r="560" spans="1:7" x14ac:dyDescent="0.25">
      <c r="A560" s="48">
        <v>303039053</v>
      </c>
      <c r="B560" s="41" t="s">
        <v>1023</v>
      </c>
      <c r="C560" s="41">
        <v>0</v>
      </c>
      <c r="D560" s="41">
        <v>0</v>
      </c>
      <c r="E560" s="41">
        <v>0</v>
      </c>
      <c r="F560" s="41">
        <v>0</v>
      </c>
      <c r="G560" s="48">
        <v>30303</v>
      </c>
    </row>
    <row r="561" spans="1:7" x14ac:dyDescent="0.25">
      <c r="A561" s="48">
        <v>303039058</v>
      </c>
      <c r="B561" s="41" t="s">
        <v>1025</v>
      </c>
      <c r="C561" s="41">
        <v>-44310.11</v>
      </c>
      <c r="D561" s="41">
        <v>-37100</v>
      </c>
      <c r="E561" s="41">
        <v>-37100</v>
      </c>
      <c r="F561" s="41">
        <v>-7210.11</v>
      </c>
      <c r="G561" s="48">
        <v>30303</v>
      </c>
    </row>
    <row r="562" spans="1:7" x14ac:dyDescent="0.25">
      <c r="A562" s="48">
        <v>303039059</v>
      </c>
      <c r="B562" s="41" t="s">
        <v>1027</v>
      </c>
      <c r="C562" s="41">
        <v>0</v>
      </c>
      <c r="D562" s="41">
        <v>0</v>
      </c>
      <c r="E562" s="41">
        <v>0</v>
      </c>
      <c r="F562" s="41">
        <v>0</v>
      </c>
      <c r="G562" s="48">
        <v>30303</v>
      </c>
    </row>
    <row r="563" spans="1:7" x14ac:dyDescent="0.25">
      <c r="A563" s="48">
        <v>303039079</v>
      </c>
      <c r="B563" s="41" t="s">
        <v>1029</v>
      </c>
      <c r="C563" s="41">
        <v>-14644.8</v>
      </c>
      <c r="D563" s="41">
        <v>-89600</v>
      </c>
      <c r="E563" s="41">
        <v>-89600</v>
      </c>
      <c r="F563" s="41">
        <v>74955.199999999997</v>
      </c>
      <c r="G563" s="48">
        <v>30303</v>
      </c>
    </row>
    <row r="564" spans="1:7" x14ac:dyDescent="0.25">
      <c r="A564" s="48">
        <v>303039084</v>
      </c>
      <c r="B564" s="41" t="s">
        <v>1031</v>
      </c>
      <c r="C564" s="41">
        <v>0</v>
      </c>
      <c r="D564" s="41">
        <v>0</v>
      </c>
      <c r="E564" s="41">
        <v>0</v>
      </c>
      <c r="F564" s="41">
        <v>0</v>
      </c>
      <c r="G564" s="48">
        <v>30303</v>
      </c>
    </row>
    <row r="565" spans="1:7" x14ac:dyDescent="0.25">
      <c r="A565" s="48">
        <v>303039100</v>
      </c>
      <c r="B565" s="41" t="s">
        <v>947</v>
      </c>
      <c r="C565" s="41">
        <v>0</v>
      </c>
      <c r="D565" s="41">
        <v>-1000</v>
      </c>
      <c r="E565" s="41">
        <v>-1000</v>
      </c>
      <c r="F565" s="41">
        <v>1000</v>
      </c>
      <c r="G565" s="48">
        <v>30303</v>
      </c>
    </row>
    <row r="566" spans="1:7" x14ac:dyDescent="0.25">
      <c r="A566" s="48">
        <v>303039101</v>
      </c>
      <c r="B566" s="41" t="s">
        <v>1034</v>
      </c>
      <c r="C566" s="41">
        <v>0</v>
      </c>
      <c r="D566" s="41">
        <v>0</v>
      </c>
      <c r="E566" s="41">
        <v>0</v>
      </c>
      <c r="F566" s="41">
        <v>0</v>
      </c>
      <c r="G566" s="48">
        <v>30303</v>
      </c>
    </row>
    <row r="567" spans="1:7" x14ac:dyDescent="0.25">
      <c r="A567" s="48">
        <v>303039102</v>
      </c>
      <c r="B567" s="41" t="s">
        <v>1036</v>
      </c>
      <c r="C567" s="41">
        <v>0</v>
      </c>
      <c r="D567" s="41">
        <v>-6000</v>
      </c>
      <c r="E567" s="41">
        <v>-6000</v>
      </c>
      <c r="F567" s="41">
        <v>6000</v>
      </c>
      <c r="G567" s="48">
        <v>30303</v>
      </c>
    </row>
    <row r="568" spans="1:7" x14ac:dyDescent="0.25">
      <c r="A568" s="48">
        <v>303039107</v>
      </c>
      <c r="B568" s="41" t="s">
        <v>1038</v>
      </c>
      <c r="C568" s="41">
        <v>0</v>
      </c>
      <c r="D568" s="41">
        <v>0</v>
      </c>
      <c r="E568" s="41">
        <v>0</v>
      </c>
      <c r="F568" s="41">
        <v>0</v>
      </c>
      <c r="G568" s="48">
        <v>30303</v>
      </c>
    </row>
    <row r="569" spans="1:7" x14ac:dyDescent="0.25">
      <c r="A569" s="48">
        <v>303039108</v>
      </c>
      <c r="B569" s="41" t="s">
        <v>1040</v>
      </c>
      <c r="C569" s="41">
        <v>0</v>
      </c>
      <c r="D569" s="41">
        <v>0</v>
      </c>
      <c r="E569" s="41">
        <v>0</v>
      </c>
      <c r="F569" s="41">
        <v>0</v>
      </c>
      <c r="G569" s="48">
        <v>30303</v>
      </c>
    </row>
    <row r="570" spans="1:7" x14ac:dyDescent="0.25">
      <c r="A570" s="48">
        <v>303039825</v>
      </c>
      <c r="B570" s="41" t="s">
        <v>1042</v>
      </c>
      <c r="C570" s="41">
        <v>0</v>
      </c>
      <c r="D570" s="41">
        <v>0</v>
      </c>
      <c r="E570" s="41">
        <v>0</v>
      </c>
      <c r="F570" s="41">
        <v>0</v>
      </c>
      <c r="G570" s="48">
        <v>30303</v>
      </c>
    </row>
    <row r="571" spans="1:7" x14ac:dyDescent="0.25">
      <c r="A571" s="48">
        <v>303039845</v>
      </c>
      <c r="B571" s="41" t="s">
        <v>1044</v>
      </c>
      <c r="C571" s="41">
        <v>0</v>
      </c>
      <c r="D571" s="41">
        <v>0</v>
      </c>
      <c r="E571" s="41">
        <v>0</v>
      </c>
      <c r="F571" s="41">
        <v>0</v>
      </c>
      <c r="G571" s="48">
        <v>30303</v>
      </c>
    </row>
    <row r="572" spans="1:7" x14ac:dyDescent="0.25">
      <c r="A572" s="48">
        <v>303039846</v>
      </c>
      <c r="B572" s="41" t="s">
        <v>1046</v>
      </c>
      <c r="C572" s="41">
        <v>0</v>
      </c>
      <c r="D572" s="41">
        <v>0</v>
      </c>
      <c r="E572" s="41">
        <v>0</v>
      </c>
      <c r="F572" s="41">
        <v>0</v>
      </c>
      <c r="G572" s="48">
        <v>30303</v>
      </c>
    </row>
    <row r="573" spans="1:7" x14ac:dyDescent="0.25">
      <c r="A573" s="48">
        <v>303040100</v>
      </c>
      <c r="B573" s="41" t="s">
        <v>1048</v>
      </c>
      <c r="C573" s="41">
        <v>53928.37</v>
      </c>
      <c r="D573" s="41">
        <v>151500</v>
      </c>
      <c r="E573" s="41">
        <v>151500</v>
      </c>
      <c r="F573" s="41">
        <v>-97571.63</v>
      </c>
      <c r="G573" s="48">
        <v>30304</v>
      </c>
    </row>
    <row r="574" spans="1:7" x14ac:dyDescent="0.25">
      <c r="A574" s="48">
        <v>303040101</v>
      </c>
      <c r="B574" s="41" t="s">
        <v>1050</v>
      </c>
      <c r="C574" s="41">
        <v>0</v>
      </c>
      <c r="D574" s="41">
        <v>0</v>
      </c>
      <c r="E574" s="41">
        <v>0</v>
      </c>
      <c r="F574" s="41">
        <v>0</v>
      </c>
      <c r="G574" s="48">
        <v>30304</v>
      </c>
    </row>
    <row r="575" spans="1:7" x14ac:dyDescent="0.25">
      <c r="A575" s="48">
        <v>303040102</v>
      </c>
      <c r="B575" s="41" t="s">
        <v>1052</v>
      </c>
      <c r="C575" s="41">
        <v>0</v>
      </c>
      <c r="D575" s="41">
        <v>0</v>
      </c>
      <c r="E575" s="41">
        <v>0</v>
      </c>
      <c r="F575" s="41">
        <v>0</v>
      </c>
      <c r="G575" s="48">
        <v>30304</v>
      </c>
    </row>
    <row r="576" spans="1:7" x14ac:dyDescent="0.25">
      <c r="A576" s="48">
        <v>303040103</v>
      </c>
      <c r="B576" s="41" t="s">
        <v>1054</v>
      </c>
      <c r="C576" s="41">
        <v>0</v>
      </c>
      <c r="D576" s="41">
        <v>0</v>
      </c>
      <c r="E576" s="41">
        <v>0</v>
      </c>
      <c r="F576" s="41">
        <v>0</v>
      </c>
      <c r="G576" s="48">
        <v>30304</v>
      </c>
    </row>
    <row r="577" spans="1:7" x14ac:dyDescent="0.25">
      <c r="A577" s="48">
        <v>303040120</v>
      </c>
      <c r="B577" s="41" t="s">
        <v>1056</v>
      </c>
      <c r="C577" s="41">
        <v>0</v>
      </c>
      <c r="D577" s="41">
        <v>0</v>
      </c>
      <c r="E577" s="41">
        <v>0</v>
      </c>
      <c r="F577" s="41">
        <v>0</v>
      </c>
      <c r="G577" s="48">
        <v>30304</v>
      </c>
    </row>
    <row r="578" spans="1:7" x14ac:dyDescent="0.25">
      <c r="A578" s="48">
        <v>303040150</v>
      </c>
      <c r="B578" s="41" t="s">
        <v>1058</v>
      </c>
      <c r="C578" s="41">
        <v>0</v>
      </c>
      <c r="D578" s="41">
        <v>0</v>
      </c>
      <c r="E578" s="41">
        <v>0</v>
      </c>
      <c r="F578" s="41">
        <v>0</v>
      </c>
      <c r="G578" s="48">
        <v>30304</v>
      </c>
    </row>
    <row r="579" spans="1:7" x14ac:dyDescent="0.25">
      <c r="A579" s="48">
        <v>303040200</v>
      </c>
      <c r="B579" s="41" t="s">
        <v>1060</v>
      </c>
      <c r="C579" s="41">
        <v>0</v>
      </c>
      <c r="D579" s="41">
        <v>0</v>
      </c>
      <c r="E579" s="41">
        <v>0</v>
      </c>
      <c r="F579" s="41">
        <v>0</v>
      </c>
      <c r="G579" s="48">
        <v>30304</v>
      </c>
    </row>
    <row r="580" spans="1:7" x14ac:dyDescent="0.25">
      <c r="A580" s="48">
        <v>303040700</v>
      </c>
      <c r="B580" s="41" t="s">
        <v>1062</v>
      </c>
      <c r="C580" s="41">
        <v>0</v>
      </c>
      <c r="D580" s="41">
        <v>0</v>
      </c>
      <c r="E580" s="41">
        <v>0</v>
      </c>
      <c r="F580" s="41">
        <v>0</v>
      </c>
      <c r="G580" s="48">
        <v>30304</v>
      </c>
    </row>
    <row r="581" spans="1:7" x14ac:dyDescent="0.25">
      <c r="A581" s="48">
        <v>303040930</v>
      </c>
      <c r="B581" s="41" t="s">
        <v>1064</v>
      </c>
      <c r="C581" s="41">
        <v>0</v>
      </c>
      <c r="D581" s="41">
        <v>0</v>
      </c>
      <c r="E581" s="41">
        <v>0</v>
      </c>
      <c r="F581" s="41">
        <v>0</v>
      </c>
      <c r="G581" s="48">
        <v>30304</v>
      </c>
    </row>
    <row r="582" spans="1:7" x14ac:dyDescent="0.25">
      <c r="A582" s="48">
        <v>303042000</v>
      </c>
      <c r="B582" s="41" t="s">
        <v>1066</v>
      </c>
      <c r="C582" s="41">
        <v>0</v>
      </c>
      <c r="D582" s="41">
        <v>0</v>
      </c>
      <c r="E582" s="41">
        <v>0</v>
      </c>
      <c r="F582" s="41">
        <v>0</v>
      </c>
      <c r="G582" s="48">
        <v>30304</v>
      </c>
    </row>
    <row r="583" spans="1:7" x14ac:dyDescent="0.25">
      <c r="A583" s="48">
        <v>303042427</v>
      </c>
      <c r="B583" s="41" t="s">
        <v>1068</v>
      </c>
      <c r="C583" s="41">
        <v>0</v>
      </c>
      <c r="D583" s="41">
        <v>0</v>
      </c>
      <c r="E583" s="41">
        <v>0</v>
      </c>
      <c r="F583" s="41">
        <v>0</v>
      </c>
      <c r="G583" s="48">
        <v>30304</v>
      </c>
    </row>
    <row r="584" spans="1:7" x14ac:dyDescent="0.25">
      <c r="A584" s="48">
        <v>303042429</v>
      </c>
      <c r="B584" s="41" t="s">
        <v>1070</v>
      </c>
      <c r="C584" s="41">
        <v>0</v>
      </c>
      <c r="D584" s="41">
        <v>7500</v>
      </c>
      <c r="E584" s="41">
        <v>7500</v>
      </c>
      <c r="F584" s="41">
        <v>-7500</v>
      </c>
      <c r="G584" s="48">
        <v>30304</v>
      </c>
    </row>
    <row r="585" spans="1:7" x14ac:dyDescent="0.25">
      <c r="A585" s="48">
        <v>303042432</v>
      </c>
      <c r="B585" s="41" t="s">
        <v>1072</v>
      </c>
      <c r="C585" s="41">
        <v>0</v>
      </c>
      <c r="D585" s="41">
        <v>0</v>
      </c>
      <c r="E585" s="41">
        <v>0</v>
      </c>
      <c r="F585" s="41">
        <v>0</v>
      </c>
      <c r="G585" s="48">
        <v>30304</v>
      </c>
    </row>
    <row r="586" spans="1:7" x14ac:dyDescent="0.25">
      <c r="A586" s="48">
        <v>303042510</v>
      </c>
      <c r="B586" s="41" t="s">
        <v>1074</v>
      </c>
      <c r="C586" s="41">
        <v>0</v>
      </c>
      <c r="D586" s="41">
        <v>0</v>
      </c>
      <c r="E586" s="41">
        <v>0</v>
      </c>
      <c r="F586" s="41">
        <v>0</v>
      </c>
      <c r="G586" s="48">
        <v>30304</v>
      </c>
    </row>
    <row r="587" spans="1:7" x14ac:dyDescent="0.25">
      <c r="A587" s="48">
        <v>303042706</v>
      </c>
      <c r="B587" s="41" t="s">
        <v>1076</v>
      </c>
      <c r="C587" s="41">
        <v>0</v>
      </c>
      <c r="D587" s="41">
        <v>0</v>
      </c>
      <c r="E587" s="41">
        <v>0</v>
      </c>
      <c r="F587" s="41">
        <v>0</v>
      </c>
      <c r="G587" s="48">
        <v>30304</v>
      </c>
    </row>
    <row r="588" spans="1:7" x14ac:dyDescent="0.25">
      <c r="A588" s="48">
        <v>303044600</v>
      </c>
      <c r="B588" s="41" t="s">
        <v>1078</v>
      </c>
      <c r="C588" s="41">
        <v>0</v>
      </c>
      <c r="D588" s="41">
        <v>0</v>
      </c>
      <c r="E588" s="41">
        <v>0</v>
      </c>
      <c r="F588" s="41">
        <v>0</v>
      </c>
      <c r="G588" s="48">
        <v>30304</v>
      </c>
    </row>
    <row r="589" spans="1:7" x14ac:dyDescent="0.25">
      <c r="A589" s="48">
        <v>303044610</v>
      </c>
      <c r="B589" s="41" t="s">
        <v>1080</v>
      </c>
      <c r="C589" s="41">
        <v>0</v>
      </c>
      <c r="D589" s="41">
        <v>0</v>
      </c>
      <c r="E589" s="41">
        <v>0</v>
      </c>
      <c r="F589" s="41">
        <v>0</v>
      </c>
      <c r="G589" s="48">
        <v>30304</v>
      </c>
    </row>
    <row r="590" spans="1:7" x14ac:dyDescent="0.25">
      <c r="A590" s="48">
        <v>303044611</v>
      </c>
      <c r="B590" s="41" t="s">
        <v>1082</v>
      </c>
      <c r="C590" s="41">
        <v>0</v>
      </c>
      <c r="D590" s="41">
        <v>0</v>
      </c>
      <c r="E590" s="41">
        <v>0</v>
      </c>
      <c r="F590" s="41">
        <v>0</v>
      </c>
      <c r="G590" s="48">
        <v>30304</v>
      </c>
    </row>
    <row r="591" spans="1:7" x14ac:dyDescent="0.25">
      <c r="A591" s="48">
        <v>303044619</v>
      </c>
      <c r="B591" s="41" t="s">
        <v>1084</v>
      </c>
      <c r="C591" s="41">
        <v>0</v>
      </c>
      <c r="D591" s="41">
        <v>0</v>
      </c>
      <c r="E591" s="41">
        <v>0</v>
      </c>
      <c r="F591" s="41">
        <v>0</v>
      </c>
      <c r="G591" s="48">
        <v>30304</v>
      </c>
    </row>
    <row r="592" spans="1:7" x14ac:dyDescent="0.25">
      <c r="A592" s="48">
        <v>303044995</v>
      </c>
      <c r="B592" s="41" t="s">
        <v>1086</v>
      </c>
      <c r="C592" s="41">
        <v>0</v>
      </c>
      <c r="D592" s="41">
        <v>10000</v>
      </c>
      <c r="E592" s="41">
        <v>10000</v>
      </c>
      <c r="F592" s="41">
        <v>-10000</v>
      </c>
      <c r="G592" s="48">
        <v>30304</v>
      </c>
    </row>
    <row r="593" spans="1:7" x14ac:dyDescent="0.25">
      <c r="A593" s="48">
        <v>303045018</v>
      </c>
      <c r="B593" s="41" t="s">
        <v>1088</v>
      </c>
      <c r="C593" s="41">
        <v>0</v>
      </c>
      <c r="D593" s="41">
        <v>0</v>
      </c>
      <c r="E593" s="41">
        <v>0</v>
      </c>
      <c r="F593" s="41">
        <v>0</v>
      </c>
      <c r="G593" s="48">
        <v>30304</v>
      </c>
    </row>
    <row r="594" spans="1:7" x14ac:dyDescent="0.25">
      <c r="A594" s="48">
        <v>303049006</v>
      </c>
      <c r="B594" s="41" t="s">
        <v>1090</v>
      </c>
      <c r="C594" s="41">
        <v>-43142</v>
      </c>
      <c r="D594" s="41">
        <v>-46100</v>
      </c>
      <c r="E594" s="41">
        <v>-46100</v>
      </c>
      <c r="F594" s="41">
        <v>2958</v>
      </c>
      <c r="G594" s="48">
        <v>30304</v>
      </c>
    </row>
    <row r="595" spans="1:7" x14ac:dyDescent="0.25">
      <c r="A595" s="48">
        <v>303049008</v>
      </c>
      <c r="B595" s="41" t="s">
        <v>1092</v>
      </c>
      <c r="C595" s="41">
        <v>0</v>
      </c>
      <c r="D595" s="41">
        <v>0</v>
      </c>
      <c r="E595" s="41">
        <v>0</v>
      </c>
      <c r="F595" s="41">
        <v>0</v>
      </c>
      <c r="G595" s="48">
        <v>30304</v>
      </c>
    </row>
    <row r="596" spans="1:7" x14ac:dyDescent="0.25">
      <c r="A596" s="48">
        <v>303049009</v>
      </c>
      <c r="B596" s="41" t="s">
        <v>1094</v>
      </c>
      <c r="C596" s="41">
        <v>0</v>
      </c>
      <c r="D596" s="41">
        <v>0</v>
      </c>
      <c r="E596" s="41">
        <v>0</v>
      </c>
      <c r="F596" s="41">
        <v>0</v>
      </c>
      <c r="G596" s="48">
        <v>30304</v>
      </c>
    </row>
    <row r="597" spans="1:7" x14ac:dyDescent="0.25">
      <c r="A597" s="48">
        <v>303049011</v>
      </c>
      <c r="B597" s="41" t="s">
        <v>1096</v>
      </c>
      <c r="C597" s="41">
        <v>0</v>
      </c>
      <c r="D597" s="41">
        <v>0</v>
      </c>
      <c r="E597" s="41">
        <v>0</v>
      </c>
      <c r="F597" s="41">
        <v>0</v>
      </c>
      <c r="G597" s="48">
        <v>30304</v>
      </c>
    </row>
    <row r="598" spans="1:7" x14ac:dyDescent="0.25">
      <c r="A598" s="48">
        <v>303049013</v>
      </c>
      <c r="B598" s="41" t="s">
        <v>1098</v>
      </c>
      <c r="C598" s="41">
        <v>0</v>
      </c>
      <c r="D598" s="41">
        <v>0</v>
      </c>
      <c r="E598" s="41">
        <v>0</v>
      </c>
      <c r="F598" s="41">
        <v>0</v>
      </c>
      <c r="G598" s="48">
        <v>30304</v>
      </c>
    </row>
    <row r="599" spans="1:7" x14ac:dyDescent="0.25">
      <c r="A599" s="48">
        <v>303049016</v>
      </c>
      <c r="B599" s="41" t="s">
        <v>1100</v>
      </c>
      <c r="C599" s="41">
        <v>0</v>
      </c>
      <c r="D599" s="41">
        <v>0</v>
      </c>
      <c r="E599" s="41">
        <v>0</v>
      </c>
      <c r="F599" s="41">
        <v>0</v>
      </c>
      <c r="G599" s="48">
        <v>30304</v>
      </c>
    </row>
    <row r="600" spans="1:7" x14ac:dyDescent="0.25">
      <c r="A600" s="48">
        <v>303049051</v>
      </c>
      <c r="B600" s="41" t="s">
        <v>1102</v>
      </c>
      <c r="C600" s="41">
        <v>0</v>
      </c>
      <c r="D600" s="41">
        <v>0</v>
      </c>
      <c r="E600" s="41">
        <v>0</v>
      </c>
      <c r="F600" s="41">
        <v>0</v>
      </c>
      <c r="G600" s="48">
        <v>30304</v>
      </c>
    </row>
    <row r="601" spans="1:7" x14ac:dyDescent="0.25">
      <c r="A601" s="48">
        <v>303050100</v>
      </c>
      <c r="B601" s="41" t="s">
        <v>1104</v>
      </c>
      <c r="C601" s="41">
        <v>0</v>
      </c>
      <c r="D601" s="41">
        <v>0</v>
      </c>
      <c r="E601" s="41">
        <v>0</v>
      </c>
      <c r="F601" s="41">
        <v>0</v>
      </c>
      <c r="G601" s="48">
        <v>30305</v>
      </c>
    </row>
    <row r="602" spans="1:7" x14ac:dyDescent="0.25">
      <c r="A602" s="48">
        <v>303050200</v>
      </c>
      <c r="B602" s="41" t="s">
        <v>1106</v>
      </c>
      <c r="C602" s="41">
        <v>0</v>
      </c>
      <c r="D602" s="41">
        <v>0</v>
      </c>
      <c r="E602" s="41">
        <v>0</v>
      </c>
      <c r="F602" s="41">
        <v>0</v>
      </c>
      <c r="G602" s="48">
        <v>30305</v>
      </c>
    </row>
    <row r="603" spans="1:7" x14ac:dyDescent="0.25">
      <c r="A603" s="48">
        <v>303050800</v>
      </c>
      <c r="B603" s="41" t="s">
        <v>1108</v>
      </c>
      <c r="C603" s="41">
        <v>0</v>
      </c>
      <c r="D603" s="41">
        <v>0</v>
      </c>
      <c r="E603" s="41">
        <v>0</v>
      </c>
      <c r="F603" s="41">
        <v>0</v>
      </c>
      <c r="G603" s="48">
        <v>30305</v>
      </c>
    </row>
    <row r="604" spans="1:7" x14ac:dyDescent="0.25">
      <c r="A604" s="48">
        <v>303052000</v>
      </c>
      <c r="B604" s="41" t="s">
        <v>1110</v>
      </c>
      <c r="C604" s="41">
        <v>0</v>
      </c>
      <c r="D604" s="41">
        <v>0</v>
      </c>
      <c r="E604" s="41">
        <v>0</v>
      </c>
      <c r="F604" s="41">
        <v>0</v>
      </c>
      <c r="G604" s="48">
        <v>30305</v>
      </c>
    </row>
    <row r="605" spans="1:7" x14ac:dyDescent="0.25">
      <c r="A605" s="48">
        <v>303052002</v>
      </c>
      <c r="B605" s="41" t="s">
        <v>1112</v>
      </c>
      <c r="C605" s="41">
        <v>0</v>
      </c>
      <c r="D605" s="41">
        <v>0</v>
      </c>
      <c r="E605" s="41">
        <v>0</v>
      </c>
      <c r="F605" s="41">
        <v>0</v>
      </c>
      <c r="G605" s="48">
        <v>30305</v>
      </c>
    </row>
    <row r="606" spans="1:7" x14ac:dyDescent="0.25">
      <c r="A606" s="48">
        <v>303052004</v>
      </c>
      <c r="B606" s="41" t="s">
        <v>1114</v>
      </c>
      <c r="C606" s="41">
        <v>0</v>
      </c>
      <c r="D606" s="41">
        <v>0</v>
      </c>
      <c r="E606" s="41">
        <v>0</v>
      </c>
      <c r="F606" s="41">
        <v>0</v>
      </c>
      <c r="G606" s="48">
        <v>30305</v>
      </c>
    </row>
    <row r="607" spans="1:7" x14ac:dyDescent="0.25">
      <c r="A607" s="48">
        <v>303052429</v>
      </c>
      <c r="B607" s="41" t="s">
        <v>1116</v>
      </c>
      <c r="C607" s="41">
        <v>0</v>
      </c>
      <c r="D607" s="41">
        <v>0</v>
      </c>
      <c r="E607" s="41">
        <v>0</v>
      </c>
      <c r="F607" s="41">
        <v>0</v>
      </c>
      <c r="G607" s="48">
        <v>30305</v>
      </c>
    </row>
    <row r="608" spans="1:7" x14ac:dyDescent="0.25">
      <c r="A608" s="48">
        <v>303052520</v>
      </c>
      <c r="B608" s="41" t="s">
        <v>1118</v>
      </c>
      <c r="C608" s="41">
        <v>0</v>
      </c>
      <c r="D608" s="41">
        <v>0</v>
      </c>
      <c r="E608" s="41">
        <v>0</v>
      </c>
      <c r="F608" s="41">
        <v>0</v>
      </c>
      <c r="G608" s="48">
        <v>30305</v>
      </c>
    </row>
    <row r="609" spans="1:7" x14ac:dyDescent="0.25">
      <c r="A609" s="48">
        <v>303059051</v>
      </c>
      <c r="B609" s="41" t="s">
        <v>1120</v>
      </c>
      <c r="C609" s="41">
        <v>0</v>
      </c>
      <c r="D609" s="41">
        <v>0</v>
      </c>
      <c r="E609" s="41">
        <v>0</v>
      </c>
      <c r="F609" s="41">
        <v>0</v>
      </c>
      <c r="G609" s="48">
        <v>30305</v>
      </c>
    </row>
    <row r="610" spans="1:7" x14ac:dyDescent="0.25">
      <c r="A610" s="48">
        <v>303069051</v>
      </c>
      <c r="B610" s="41" t="s">
        <v>2777</v>
      </c>
      <c r="C610" s="41">
        <v>-3626</v>
      </c>
      <c r="D610" s="41">
        <v>0</v>
      </c>
      <c r="E610" s="41">
        <v>0</v>
      </c>
      <c r="F610" s="41">
        <v>-3626</v>
      </c>
      <c r="G610" s="48">
        <v>30306</v>
      </c>
    </row>
    <row r="611" spans="1:7" x14ac:dyDescent="0.25">
      <c r="A611" s="48">
        <v>303069054</v>
      </c>
      <c r="B611" s="41" t="s">
        <v>1122</v>
      </c>
      <c r="C611" s="41">
        <v>0</v>
      </c>
      <c r="D611" s="41">
        <v>0</v>
      </c>
      <c r="E611" s="41">
        <v>0</v>
      </c>
      <c r="F611" s="41">
        <v>0</v>
      </c>
      <c r="G611" s="48">
        <v>30306</v>
      </c>
    </row>
    <row r="612" spans="1:7" x14ac:dyDescent="0.25">
      <c r="A612" s="48">
        <v>304010100</v>
      </c>
      <c r="B612" s="41" t="s">
        <v>1124</v>
      </c>
      <c r="C612" s="41">
        <v>0</v>
      </c>
      <c r="D612" s="41">
        <v>0</v>
      </c>
      <c r="E612" s="41">
        <v>0</v>
      </c>
      <c r="F612" s="41">
        <v>0</v>
      </c>
      <c r="G612" s="48">
        <v>30401</v>
      </c>
    </row>
    <row r="613" spans="1:7" x14ac:dyDescent="0.25">
      <c r="A613" s="48">
        <v>304010101</v>
      </c>
      <c r="B613" s="41" t="s">
        <v>1126</v>
      </c>
      <c r="C613" s="41">
        <v>0</v>
      </c>
      <c r="D613" s="41">
        <v>0</v>
      </c>
      <c r="E613" s="41">
        <v>0</v>
      </c>
      <c r="F613" s="41">
        <v>0</v>
      </c>
      <c r="G613" s="48">
        <v>30401</v>
      </c>
    </row>
    <row r="614" spans="1:7" x14ac:dyDescent="0.25">
      <c r="A614" s="48">
        <v>304010120</v>
      </c>
      <c r="B614" s="41" t="s">
        <v>1128</v>
      </c>
      <c r="C614" s="41">
        <v>0</v>
      </c>
      <c r="D614" s="41">
        <v>0</v>
      </c>
      <c r="E614" s="41">
        <v>0</v>
      </c>
      <c r="F614" s="41">
        <v>0</v>
      </c>
      <c r="G614" s="48">
        <v>30401</v>
      </c>
    </row>
    <row r="615" spans="1:7" x14ac:dyDescent="0.25">
      <c r="A615" s="48">
        <v>304010150</v>
      </c>
      <c r="B615" s="41" t="s">
        <v>1130</v>
      </c>
      <c r="C615" s="41">
        <v>0</v>
      </c>
      <c r="D615" s="41">
        <v>0</v>
      </c>
      <c r="E615" s="41">
        <v>0</v>
      </c>
      <c r="F615" s="41">
        <v>0</v>
      </c>
      <c r="G615" s="48">
        <v>30401</v>
      </c>
    </row>
    <row r="616" spans="1:7" x14ac:dyDescent="0.25">
      <c r="A616" s="48">
        <v>304010200</v>
      </c>
      <c r="B616" s="41" t="s">
        <v>1132</v>
      </c>
      <c r="C616" s="41">
        <v>0</v>
      </c>
      <c r="D616" s="41">
        <v>9500</v>
      </c>
      <c r="E616" s="41">
        <v>9500</v>
      </c>
      <c r="F616" s="41">
        <v>-9500</v>
      </c>
      <c r="G616" s="48">
        <v>30401</v>
      </c>
    </row>
    <row r="617" spans="1:7" x14ac:dyDescent="0.25">
      <c r="A617" s="48">
        <v>304010800</v>
      </c>
      <c r="B617" s="41" t="s">
        <v>1134</v>
      </c>
      <c r="C617" s="41">
        <v>0</v>
      </c>
      <c r="D617" s="41">
        <v>0</v>
      </c>
      <c r="E617" s="41">
        <v>0</v>
      </c>
      <c r="F617" s="41">
        <v>0</v>
      </c>
      <c r="G617" s="48">
        <v>30401</v>
      </c>
    </row>
    <row r="618" spans="1:7" x14ac:dyDescent="0.25">
      <c r="A618" s="48">
        <v>304010975</v>
      </c>
      <c r="B618" s="41" t="s">
        <v>1136</v>
      </c>
      <c r="C618" s="41">
        <v>0</v>
      </c>
      <c r="D618" s="41">
        <v>0</v>
      </c>
      <c r="E618" s="41">
        <v>0</v>
      </c>
      <c r="F618" s="41">
        <v>0</v>
      </c>
      <c r="G618" s="48">
        <v>30401</v>
      </c>
    </row>
    <row r="619" spans="1:7" x14ac:dyDescent="0.25">
      <c r="A619" s="48">
        <v>304011610</v>
      </c>
      <c r="B619" s="41" t="s">
        <v>1138</v>
      </c>
      <c r="C619" s="41">
        <v>0</v>
      </c>
      <c r="D619" s="41">
        <v>0</v>
      </c>
      <c r="E619" s="41">
        <v>0</v>
      </c>
      <c r="F619" s="41">
        <v>0</v>
      </c>
      <c r="G619" s="48">
        <v>30401</v>
      </c>
    </row>
    <row r="620" spans="1:7" x14ac:dyDescent="0.25">
      <c r="A620" s="48">
        <v>304012000</v>
      </c>
      <c r="B620" s="41" t="s">
        <v>1140</v>
      </c>
      <c r="C620" s="41">
        <v>0</v>
      </c>
      <c r="D620" s="41">
        <v>0</v>
      </c>
      <c r="E620" s="41">
        <v>0</v>
      </c>
      <c r="F620" s="41">
        <v>0</v>
      </c>
      <c r="G620" s="48">
        <v>30401</v>
      </c>
    </row>
    <row r="621" spans="1:7" x14ac:dyDescent="0.25">
      <c r="A621" s="48">
        <v>304012002</v>
      </c>
      <c r="B621" s="41" t="s">
        <v>2753</v>
      </c>
      <c r="C621" s="41">
        <v>0</v>
      </c>
      <c r="D621" s="41">
        <v>1000</v>
      </c>
      <c r="E621" s="41">
        <v>1000</v>
      </c>
      <c r="F621" s="41">
        <v>-1000</v>
      </c>
      <c r="G621" s="48">
        <v>30401</v>
      </c>
    </row>
    <row r="622" spans="1:7" x14ac:dyDescent="0.25">
      <c r="A622" s="48">
        <v>304012003</v>
      </c>
      <c r="B622" s="41" t="s">
        <v>1142</v>
      </c>
      <c r="C622" s="41">
        <v>0</v>
      </c>
      <c r="D622" s="41">
        <v>0</v>
      </c>
      <c r="E622" s="41">
        <v>0</v>
      </c>
      <c r="F622" s="41">
        <v>0</v>
      </c>
      <c r="G622" s="48">
        <v>30401</v>
      </c>
    </row>
    <row r="623" spans="1:7" x14ac:dyDescent="0.25">
      <c r="A623" s="48">
        <v>304012004</v>
      </c>
      <c r="B623" s="41" t="s">
        <v>1144</v>
      </c>
      <c r="C623" s="41">
        <v>7574</v>
      </c>
      <c r="D623" s="41">
        <v>7600</v>
      </c>
      <c r="E623" s="41">
        <v>7600</v>
      </c>
      <c r="F623" s="41">
        <v>-26</v>
      </c>
      <c r="G623" s="48">
        <v>30401</v>
      </c>
    </row>
    <row r="624" spans="1:7" x14ac:dyDescent="0.25">
      <c r="A624" s="48">
        <v>304012022</v>
      </c>
      <c r="B624" s="41" t="s">
        <v>1146</v>
      </c>
      <c r="C624" s="41">
        <v>0</v>
      </c>
      <c r="D624" s="41">
        <v>0</v>
      </c>
      <c r="E624" s="41">
        <v>0</v>
      </c>
      <c r="F624" s="41">
        <v>0</v>
      </c>
      <c r="G624" s="48">
        <v>30401</v>
      </c>
    </row>
    <row r="625" spans="1:7" x14ac:dyDescent="0.25">
      <c r="A625" s="48">
        <v>304012418</v>
      </c>
      <c r="B625" s="41" t="s">
        <v>1148</v>
      </c>
      <c r="C625" s="41">
        <v>0</v>
      </c>
      <c r="D625" s="41">
        <v>0</v>
      </c>
      <c r="E625" s="41">
        <v>0</v>
      </c>
      <c r="F625" s="41">
        <v>0</v>
      </c>
      <c r="G625" s="48">
        <v>30401</v>
      </c>
    </row>
    <row r="626" spans="1:7" x14ac:dyDescent="0.25">
      <c r="A626" s="48">
        <v>304012423</v>
      </c>
      <c r="B626" s="41" t="s">
        <v>1150</v>
      </c>
      <c r="C626" s="41">
        <v>0</v>
      </c>
      <c r="D626" s="41">
        <v>0</v>
      </c>
      <c r="E626" s="41">
        <v>0</v>
      </c>
      <c r="F626" s="41">
        <v>0</v>
      </c>
      <c r="G626" s="48">
        <v>30401</v>
      </c>
    </row>
    <row r="627" spans="1:7" x14ac:dyDescent="0.25">
      <c r="A627" s="48">
        <v>304012432</v>
      </c>
      <c r="B627" s="41" t="s">
        <v>1152</v>
      </c>
      <c r="C627" s="41">
        <v>0</v>
      </c>
      <c r="D627" s="41">
        <v>0</v>
      </c>
      <c r="E627" s="41">
        <v>0</v>
      </c>
      <c r="F627" s="41">
        <v>0</v>
      </c>
      <c r="G627" s="48">
        <v>30401</v>
      </c>
    </row>
    <row r="628" spans="1:7" x14ac:dyDescent="0.25">
      <c r="A628" s="48">
        <v>304012433</v>
      </c>
      <c r="B628" s="41" t="s">
        <v>1154</v>
      </c>
      <c r="C628" s="41">
        <v>0</v>
      </c>
      <c r="D628" s="41">
        <v>0</v>
      </c>
      <c r="E628" s="41">
        <v>0</v>
      </c>
      <c r="F628" s="41">
        <v>0</v>
      </c>
      <c r="G628" s="48">
        <v>30401</v>
      </c>
    </row>
    <row r="629" spans="1:7" x14ac:dyDescent="0.25">
      <c r="A629" s="48">
        <v>304012500</v>
      </c>
      <c r="B629" s="41" t="s">
        <v>1156</v>
      </c>
      <c r="C629" s="41">
        <v>1338.2</v>
      </c>
      <c r="D629" s="41">
        <v>7700</v>
      </c>
      <c r="E629" s="41">
        <v>7700</v>
      </c>
      <c r="F629" s="41">
        <v>-6361.8</v>
      </c>
      <c r="G629" s="48">
        <v>30401</v>
      </c>
    </row>
    <row r="630" spans="1:7" x14ac:dyDescent="0.25">
      <c r="A630" s="48">
        <v>304012510</v>
      </c>
      <c r="B630" s="41" t="s">
        <v>1158</v>
      </c>
      <c r="C630" s="41">
        <v>0</v>
      </c>
      <c r="D630" s="41">
        <v>0</v>
      </c>
      <c r="E630" s="41">
        <v>0</v>
      </c>
      <c r="F630" s="41">
        <v>0</v>
      </c>
      <c r="G630" s="48">
        <v>30401</v>
      </c>
    </row>
    <row r="631" spans="1:7" x14ac:dyDescent="0.25">
      <c r="A631" s="48">
        <v>304012520</v>
      </c>
      <c r="B631" s="41" t="s">
        <v>1160</v>
      </c>
      <c r="C631" s="41">
        <v>0</v>
      </c>
      <c r="D631" s="41">
        <v>700</v>
      </c>
      <c r="E631" s="41">
        <v>700</v>
      </c>
      <c r="F631" s="41">
        <v>-700</v>
      </c>
      <c r="G631" s="48">
        <v>30401</v>
      </c>
    </row>
    <row r="632" spans="1:7" x14ac:dyDescent="0.25">
      <c r="A632" s="48">
        <v>304012701</v>
      </c>
      <c r="B632" s="41" t="s">
        <v>1162</v>
      </c>
      <c r="C632" s="41">
        <v>529.83000000000004</v>
      </c>
      <c r="D632" s="41">
        <v>19400</v>
      </c>
      <c r="E632" s="41">
        <v>19400</v>
      </c>
      <c r="F632" s="41">
        <v>-18870.169999999998</v>
      </c>
      <c r="G632" s="48">
        <v>30401</v>
      </c>
    </row>
    <row r="633" spans="1:7" x14ac:dyDescent="0.25">
      <c r="A633" s="48">
        <v>304014610</v>
      </c>
      <c r="B633" s="41" t="s">
        <v>1164</v>
      </c>
      <c r="C633" s="41">
        <v>0</v>
      </c>
      <c r="D633" s="41">
        <v>0</v>
      </c>
      <c r="E633" s="41">
        <v>0</v>
      </c>
      <c r="F633" s="41">
        <v>0</v>
      </c>
      <c r="G633" s="48">
        <v>30401</v>
      </c>
    </row>
    <row r="634" spans="1:7" x14ac:dyDescent="0.25">
      <c r="A634" s="48">
        <v>304014611</v>
      </c>
      <c r="B634" s="41" t="s">
        <v>1166</v>
      </c>
      <c r="C634" s="41">
        <v>0</v>
      </c>
      <c r="D634" s="41">
        <v>0</v>
      </c>
      <c r="E634" s="41">
        <v>0</v>
      </c>
      <c r="F634" s="41">
        <v>0</v>
      </c>
      <c r="G634" s="48">
        <v>30401</v>
      </c>
    </row>
    <row r="635" spans="1:7" x14ac:dyDescent="0.25">
      <c r="A635" s="48">
        <v>304015148</v>
      </c>
      <c r="B635" s="41" t="s">
        <v>1168</v>
      </c>
      <c r="C635" s="41">
        <v>0</v>
      </c>
      <c r="D635" s="41">
        <v>1200</v>
      </c>
      <c r="E635" s="41">
        <v>1200</v>
      </c>
      <c r="F635" s="41">
        <v>-1200</v>
      </c>
      <c r="G635" s="48">
        <v>30401</v>
      </c>
    </row>
    <row r="636" spans="1:7" x14ac:dyDescent="0.25">
      <c r="A636" s="48">
        <v>304019051</v>
      </c>
      <c r="B636" s="41" t="s">
        <v>1170</v>
      </c>
      <c r="C636" s="41">
        <v>0</v>
      </c>
      <c r="D636" s="41">
        <v>0</v>
      </c>
      <c r="E636" s="41">
        <v>0</v>
      </c>
      <c r="F636" s="41">
        <v>0</v>
      </c>
      <c r="G636" s="48">
        <v>30401</v>
      </c>
    </row>
    <row r="637" spans="1:7" x14ac:dyDescent="0.25">
      <c r="A637" s="48">
        <v>304019053</v>
      </c>
      <c r="B637" s="41" t="s">
        <v>1172</v>
      </c>
      <c r="C637" s="41">
        <v>0</v>
      </c>
      <c r="D637" s="41">
        <v>0</v>
      </c>
      <c r="E637" s="41">
        <v>0</v>
      </c>
      <c r="F637" s="41">
        <v>0</v>
      </c>
      <c r="G637" s="48">
        <v>30401</v>
      </c>
    </row>
    <row r="638" spans="1:7" x14ac:dyDescent="0.25">
      <c r="A638" s="48">
        <v>304019200</v>
      </c>
      <c r="B638" s="41" t="s">
        <v>1174</v>
      </c>
      <c r="C638" s="41">
        <v>0</v>
      </c>
      <c r="D638" s="41">
        <v>0</v>
      </c>
      <c r="E638" s="41">
        <v>0</v>
      </c>
      <c r="F638" s="41">
        <v>0</v>
      </c>
      <c r="G638" s="48">
        <v>30401</v>
      </c>
    </row>
    <row r="639" spans="1:7" x14ac:dyDescent="0.25">
      <c r="A639" s="48">
        <v>304019203</v>
      </c>
      <c r="B639" s="41" t="s">
        <v>1176</v>
      </c>
      <c r="C639" s="41">
        <v>-80.5</v>
      </c>
      <c r="D639" s="41">
        <v>-1700</v>
      </c>
      <c r="E639" s="41">
        <v>-1700</v>
      </c>
      <c r="F639" s="41">
        <v>1619.5</v>
      </c>
      <c r="G639" s="48">
        <v>30401</v>
      </c>
    </row>
    <row r="640" spans="1:7" x14ac:dyDescent="0.25">
      <c r="A640" s="48">
        <v>304020100</v>
      </c>
      <c r="B640" s="41" t="s">
        <v>1178</v>
      </c>
      <c r="C640" s="41">
        <v>21196.55</v>
      </c>
      <c r="D640" s="41">
        <v>73300</v>
      </c>
      <c r="E640" s="41">
        <v>73300</v>
      </c>
      <c r="F640" s="41">
        <v>-52103.45</v>
      </c>
      <c r="G640" s="48">
        <v>30402</v>
      </c>
    </row>
    <row r="641" spans="1:7" x14ac:dyDescent="0.25">
      <c r="A641" s="48">
        <v>304020101</v>
      </c>
      <c r="B641" s="41" t="s">
        <v>1180</v>
      </c>
      <c r="C641" s="41">
        <v>0</v>
      </c>
      <c r="D641" s="41">
        <v>0</v>
      </c>
      <c r="E641" s="41">
        <v>0</v>
      </c>
      <c r="F641" s="41">
        <v>0</v>
      </c>
      <c r="G641" s="48">
        <v>30402</v>
      </c>
    </row>
    <row r="642" spans="1:7" x14ac:dyDescent="0.25">
      <c r="A642" s="48">
        <v>304020102</v>
      </c>
      <c r="B642" s="41" t="s">
        <v>1182</v>
      </c>
      <c r="C642" s="41">
        <v>0</v>
      </c>
      <c r="D642" s="41">
        <v>0</v>
      </c>
      <c r="E642" s="41">
        <v>0</v>
      </c>
      <c r="F642" s="41">
        <v>0</v>
      </c>
      <c r="G642" s="48">
        <v>30402</v>
      </c>
    </row>
    <row r="643" spans="1:7" x14ac:dyDescent="0.25">
      <c r="A643" s="48">
        <v>304020103</v>
      </c>
      <c r="B643" s="41" t="s">
        <v>1184</v>
      </c>
      <c r="C643" s="41">
        <v>0</v>
      </c>
      <c r="D643" s="41">
        <v>0</v>
      </c>
      <c r="E643" s="41">
        <v>0</v>
      </c>
      <c r="F643" s="41">
        <v>0</v>
      </c>
      <c r="G643" s="48">
        <v>30402</v>
      </c>
    </row>
    <row r="644" spans="1:7" x14ac:dyDescent="0.25">
      <c r="A644" s="48">
        <v>304020110</v>
      </c>
      <c r="B644" s="41" t="s">
        <v>1186</v>
      </c>
      <c r="C644" s="41">
        <v>0</v>
      </c>
      <c r="D644" s="41">
        <v>0</v>
      </c>
      <c r="E644" s="41">
        <v>0</v>
      </c>
      <c r="F644" s="41">
        <v>0</v>
      </c>
      <c r="G644" s="48">
        <v>30402</v>
      </c>
    </row>
    <row r="645" spans="1:7" x14ac:dyDescent="0.25">
      <c r="A645" s="48">
        <v>304020120</v>
      </c>
      <c r="B645" s="41" t="s">
        <v>1188</v>
      </c>
      <c r="C645" s="41">
        <v>0</v>
      </c>
      <c r="D645" s="41">
        <v>0</v>
      </c>
      <c r="E645" s="41">
        <v>0</v>
      </c>
      <c r="F645" s="41">
        <v>0</v>
      </c>
      <c r="G645" s="48">
        <v>30402</v>
      </c>
    </row>
    <row r="646" spans="1:7" x14ac:dyDescent="0.25">
      <c r="A646" s="48">
        <v>304020150</v>
      </c>
      <c r="B646" s="41" t="s">
        <v>1190</v>
      </c>
      <c r="C646" s="41">
        <v>0</v>
      </c>
      <c r="D646" s="41">
        <v>0</v>
      </c>
      <c r="E646" s="41">
        <v>0</v>
      </c>
      <c r="F646" s="41">
        <v>0</v>
      </c>
      <c r="G646" s="48">
        <v>30402</v>
      </c>
    </row>
    <row r="647" spans="1:7" x14ac:dyDescent="0.25">
      <c r="A647" s="48">
        <v>304020200</v>
      </c>
      <c r="B647" s="41" t="s">
        <v>1192</v>
      </c>
      <c r="C647" s="41">
        <v>90</v>
      </c>
      <c r="D647" s="41">
        <v>29300</v>
      </c>
      <c r="E647" s="41">
        <v>0</v>
      </c>
      <c r="F647" s="41">
        <v>90</v>
      </c>
      <c r="G647" s="48">
        <v>30402</v>
      </c>
    </row>
    <row r="648" spans="1:7" x14ac:dyDescent="0.25">
      <c r="A648" s="48">
        <v>304020400</v>
      </c>
      <c r="B648" s="41" t="s">
        <v>1194</v>
      </c>
      <c r="C648" s="41">
        <v>0</v>
      </c>
      <c r="D648" s="41">
        <v>2700</v>
      </c>
      <c r="E648" s="41">
        <v>0</v>
      </c>
      <c r="F648" s="41">
        <v>0</v>
      </c>
      <c r="G648" s="48">
        <v>30402</v>
      </c>
    </row>
    <row r="649" spans="1:7" x14ac:dyDescent="0.25">
      <c r="A649" s="48">
        <v>304020700</v>
      </c>
      <c r="B649" s="41" t="s">
        <v>1196</v>
      </c>
      <c r="C649" s="41">
        <v>0</v>
      </c>
      <c r="D649" s="41">
        <v>0</v>
      </c>
      <c r="E649" s="41">
        <v>0</v>
      </c>
      <c r="F649" s="41">
        <v>0</v>
      </c>
      <c r="G649" s="48">
        <v>30402</v>
      </c>
    </row>
    <row r="650" spans="1:7" x14ac:dyDescent="0.25">
      <c r="A650" s="48">
        <v>304020800</v>
      </c>
      <c r="B650" s="41" t="s">
        <v>1198</v>
      </c>
      <c r="C650" s="41">
        <v>0</v>
      </c>
      <c r="D650" s="41">
        <v>0</v>
      </c>
      <c r="E650" s="41">
        <v>0</v>
      </c>
      <c r="F650" s="41">
        <v>0</v>
      </c>
      <c r="G650" s="48">
        <v>30402</v>
      </c>
    </row>
    <row r="651" spans="1:7" x14ac:dyDescent="0.25">
      <c r="A651" s="48">
        <v>304020930</v>
      </c>
      <c r="B651" s="41" t="s">
        <v>1200</v>
      </c>
      <c r="C651" s="41">
        <v>383.5</v>
      </c>
      <c r="D651" s="41">
        <v>500</v>
      </c>
      <c r="E651" s="41">
        <v>500</v>
      </c>
      <c r="F651" s="41">
        <v>-116.5</v>
      </c>
      <c r="G651" s="48">
        <v>30402</v>
      </c>
    </row>
    <row r="652" spans="1:7" x14ac:dyDescent="0.25">
      <c r="A652" s="48">
        <v>304020975</v>
      </c>
      <c r="B652" s="41" t="s">
        <v>1202</v>
      </c>
      <c r="C652" s="41">
        <v>0</v>
      </c>
      <c r="D652" s="41">
        <v>0</v>
      </c>
      <c r="E652" s="41">
        <v>0</v>
      </c>
      <c r="F652" s="41">
        <v>0</v>
      </c>
      <c r="G652" s="48">
        <v>30402</v>
      </c>
    </row>
    <row r="653" spans="1:7" x14ac:dyDescent="0.25">
      <c r="A653" s="48">
        <v>304020982</v>
      </c>
      <c r="B653" s="41" t="s">
        <v>1204</v>
      </c>
      <c r="C653" s="41">
        <v>0</v>
      </c>
      <c r="D653" s="41">
        <v>0</v>
      </c>
      <c r="E653" s="41">
        <v>0</v>
      </c>
      <c r="F653" s="41">
        <v>0</v>
      </c>
      <c r="G653" s="48">
        <v>30402</v>
      </c>
    </row>
    <row r="654" spans="1:7" x14ac:dyDescent="0.25">
      <c r="A654" s="48">
        <v>304021600</v>
      </c>
      <c r="B654" s="41" t="s">
        <v>1206</v>
      </c>
      <c r="C654" s="41">
        <v>0</v>
      </c>
      <c r="D654" s="41">
        <v>2500</v>
      </c>
      <c r="E654" s="41">
        <v>0</v>
      </c>
      <c r="F654" s="41">
        <v>0</v>
      </c>
      <c r="G654" s="48">
        <v>30402</v>
      </c>
    </row>
    <row r="655" spans="1:7" x14ac:dyDescent="0.25">
      <c r="A655" s="48">
        <v>304021610</v>
      </c>
      <c r="B655" s="41" t="s">
        <v>1208</v>
      </c>
      <c r="C655" s="41">
        <v>0</v>
      </c>
      <c r="D655" s="41">
        <v>500</v>
      </c>
      <c r="E655" s="41">
        <v>500</v>
      </c>
      <c r="F655" s="41">
        <v>-500</v>
      </c>
      <c r="G655" s="48">
        <v>30402</v>
      </c>
    </row>
    <row r="656" spans="1:7" x14ac:dyDescent="0.25">
      <c r="A656" s="48">
        <v>304022000</v>
      </c>
      <c r="B656" s="41" t="s">
        <v>1210</v>
      </c>
      <c r="C656" s="41">
        <v>0</v>
      </c>
      <c r="D656" s="41">
        <v>3900</v>
      </c>
      <c r="E656" s="41">
        <v>900</v>
      </c>
      <c r="F656" s="41">
        <v>-900</v>
      </c>
      <c r="G656" s="48">
        <v>30402</v>
      </c>
    </row>
    <row r="657" spans="1:7" x14ac:dyDescent="0.25">
      <c r="A657" s="48">
        <v>304022003</v>
      </c>
      <c r="B657" s="41" t="s">
        <v>1212</v>
      </c>
      <c r="C657" s="41">
        <v>0</v>
      </c>
      <c r="D657" s="41">
        <v>0</v>
      </c>
      <c r="E657" s="41">
        <v>0</v>
      </c>
      <c r="F657" s="41">
        <v>0</v>
      </c>
      <c r="G657" s="48">
        <v>30402</v>
      </c>
    </row>
    <row r="658" spans="1:7" x14ac:dyDescent="0.25">
      <c r="A658" s="48">
        <v>304022004</v>
      </c>
      <c r="B658" s="41" t="s">
        <v>1214</v>
      </c>
      <c r="C658" s="41">
        <v>17652.919999999998</v>
      </c>
      <c r="D658" s="41">
        <v>18600</v>
      </c>
      <c r="E658" s="41">
        <v>18600</v>
      </c>
      <c r="F658" s="41">
        <v>-947.08</v>
      </c>
      <c r="G658" s="48">
        <v>30402</v>
      </c>
    </row>
    <row r="659" spans="1:7" x14ac:dyDescent="0.25">
      <c r="A659" s="48">
        <v>304022006</v>
      </c>
      <c r="B659" s="41" t="s">
        <v>1216</v>
      </c>
      <c r="C659" s="41">
        <v>0</v>
      </c>
      <c r="D659" s="41">
        <v>0</v>
      </c>
      <c r="E659" s="41">
        <v>0</v>
      </c>
      <c r="F659" s="41">
        <v>0</v>
      </c>
      <c r="G659" s="48">
        <v>30402</v>
      </c>
    </row>
    <row r="660" spans="1:7" x14ac:dyDescent="0.25">
      <c r="A660" s="48">
        <v>304022022</v>
      </c>
      <c r="B660" s="41" t="s">
        <v>1218</v>
      </c>
      <c r="C660" s="41">
        <v>0</v>
      </c>
      <c r="D660" s="41">
        <v>0</v>
      </c>
      <c r="E660" s="41">
        <v>0</v>
      </c>
      <c r="F660" s="41">
        <v>0</v>
      </c>
      <c r="G660" s="48">
        <v>30402</v>
      </c>
    </row>
    <row r="661" spans="1:7" x14ac:dyDescent="0.25">
      <c r="A661" s="48">
        <v>304022300</v>
      </c>
      <c r="B661" s="41" t="s">
        <v>1220</v>
      </c>
      <c r="C661" s="41">
        <v>0</v>
      </c>
      <c r="D661" s="41">
        <v>0</v>
      </c>
      <c r="E661" s="41">
        <v>0</v>
      </c>
      <c r="F661" s="41">
        <v>0</v>
      </c>
      <c r="G661" s="48">
        <v>30402</v>
      </c>
    </row>
    <row r="662" spans="1:7" x14ac:dyDescent="0.25">
      <c r="A662" s="48">
        <v>304022418</v>
      </c>
      <c r="B662" s="41" t="s">
        <v>1222</v>
      </c>
      <c r="C662" s="41">
        <v>0</v>
      </c>
      <c r="D662" s="41">
        <v>0</v>
      </c>
      <c r="E662" s="41">
        <v>0</v>
      </c>
      <c r="F662" s="41">
        <v>0</v>
      </c>
      <c r="G662" s="48">
        <v>30402</v>
      </c>
    </row>
    <row r="663" spans="1:7" x14ac:dyDescent="0.25">
      <c r="A663" s="48">
        <v>304022460</v>
      </c>
      <c r="B663" s="41" t="s">
        <v>1224</v>
      </c>
      <c r="C663" s="41">
        <v>0</v>
      </c>
      <c r="D663" s="41">
        <v>0</v>
      </c>
      <c r="E663" s="41">
        <v>0</v>
      </c>
      <c r="F663" s="41">
        <v>0</v>
      </c>
      <c r="G663" s="48">
        <v>30402</v>
      </c>
    </row>
    <row r="664" spans="1:7" x14ac:dyDescent="0.25">
      <c r="A664" s="48">
        <v>304022500</v>
      </c>
      <c r="B664" s="41" t="s">
        <v>1226</v>
      </c>
      <c r="C664" s="41">
        <v>0</v>
      </c>
      <c r="D664" s="41">
        <v>22000</v>
      </c>
      <c r="E664" s="41">
        <v>0</v>
      </c>
      <c r="F664" s="41">
        <v>0</v>
      </c>
      <c r="G664" s="48">
        <v>30402</v>
      </c>
    </row>
    <row r="665" spans="1:7" x14ac:dyDescent="0.25">
      <c r="A665" s="48">
        <v>304022502</v>
      </c>
      <c r="B665" s="41" t="s">
        <v>1228</v>
      </c>
      <c r="C665" s="41">
        <v>0</v>
      </c>
      <c r="D665" s="41">
        <v>3500</v>
      </c>
      <c r="E665" s="41">
        <v>0</v>
      </c>
      <c r="F665" s="41">
        <v>0</v>
      </c>
      <c r="G665" s="48">
        <v>30402</v>
      </c>
    </row>
    <row r="666" spans="1:7" x14ac:dyDescent="0.25">
      <c r="A666" s="48">
        <v>304022510</v>
      </c>
      <c r="B666" s="41" t="s">
        <v>1230</v>
      </c>
      <c r="C666" s="41">
        <v>0</v>
      </c>
      <c r="D666" s="41">
        <v>0</v>
      </c>
      <c r="E666" s="41">
        <v>0</v>
      </c>
      <c r="F666" s="41">
        <v>0</v>
      </c>
      <c r="G666" s="48">
        <v>30402</v>
      </c>
    </row>
    <row r="667" spans="1:7" x14ac:dyDescent="0.25">
      <c r="A667" s="48">
        <v>304022520</v>
      </c>
      <c r="B667" s="41" t="s">
        <v>1232</v>
      </c>
      <c r="C667" s="41">
        <v>0</v>
      </c>
      <c r="D667" s="41">
        <v>0</v>
      </c>
      <c r="E667" s="41">
        <v>0</v>
      </c>
      <c r="F667" s="41">
        <v>0</v>
      </c>
      <c r="G667" s="48">
        <v>30402</v>
      </c>
    </row>
    <row r="668" spans="1:7" x14ac:dyDescent="0.25">
      <c r="A668" s="48">
        <v>304022524</v>
      </c>
      <c r="B668" s="41" t="s">
        <v>1234</v>
      </c>
      <c r="C668" s="41">
        <v>0</v>
      </c>
      <c r="D668" s="41">
        <v>0</v>
      </c>
      <c r="E668" s="41">
        <v>0</v>
      </c>
      <c r="F668" s="41">
        <v>0</v>
      </c>
      <c r="G668" s="48">
        <v>30402</v>
      </c>
    </row>
    <row r="669" spans="1:7" x14ac:dyDescent="0.25">
      <c r="A669" s="48">
        <v>304022701</v>
      </c>
      <c r="B669" s="41" t="s">
        <v>1236</v>
      </c>
      <c r="C669" s="41">
        <v>5.09</v>
      </c>
      <c r="D669" s="41">
        <v>0</v>
      </c>
      <c r="E669" s="41">
        <v>0</v>
      </c>
      <c r="F669" s="41">
        <v>5.09</v>
      </c>
      <c r="G669" s="48">
        <v>30402</v>
      </c>
    </row>
    <row r="670" spans="1:7" x14ac:dyDescent="0.25">
      <c r="A670" s="48">
        <v>304022703</v>
      </c>
      <c r="B670" s="41" t="s">
        <v>1238</v>
      </c>
      <c r="C670" s="41">
        <v>0</v>
      </c>
      <c r="D670" s="41">
        <v>0</v>
      </c>
      <c r="E670" s="41">
        <v>0</v>
      </c>
      <c r="F670" s="41">
        <v>0</v>
      </c>
      <c r="G670" s="48">
        <v>30402</v>
      </c>
    </row>
    <row r="671" spans="1:7" x14ac:dyDescent="0.25">
      <c r="A671" s="48">
        <v>304022708</v>
      </c>
      <c r="B671" s="41" t="s">
        <v>1240</v>
      </c>
      <c r="C671" s="41">
        <v>0</v>
      </c>
      <c r="D671" s="41">
        <v>0</v>
      </c>
      <c r="E671" s="41">
        <v>0</v>
      </c>
      <c r="F671" s="41">
        <v>0</v>
      </c>
      <c r="G671" s="48">
        <v>30402</v>
      </c>
    </row>
    <row r="672" spans="1:7" x14ac:dyDescent="0.25">
      <c r="A672" s="48">
        <v>304023011</v>
      </c>
      <c r="B672" s="41" t="s">
        <v>1242</v>
      </c>
      <c r="C672" s="41">
        <v>0</v>
      </c>
      <c r="D672" s="41">
        <v>0</v>
      </c>
      <c r="E672" s="41">
        <v>0</v>
      </c>
      <c r="F672" s="41">
        <v>0</v>
      </c>
      <c r="G672" s="48">
        <v>30402</v>
      </c>
    </row>
    <row r="673" spans="1:7" x14ac:dyDescent="0.25">
      <c r="A673" s="48">
        <v>304023300</v>
      </c>
      <c r="B673" s="41" t="s">
        <v>1244</v>
      </c>
      <c r="C673" s="41">
        <v>0</v>
      </c>
      <c r="D673" s="41">
        <v>0</v>
      </c>
      <c r="E673" s="41">
        <v>0</v>
      </c>
      <c r="F673" s="41">
        <v>0</v>
      </c>
      <c r="G673" s="48">
        <v>30402</v>
      </c>
    </row>
    <row r="674" spans="1:7" x14ac:dyDescent="0.25">
      <c r="A674" s="48">
        <v>304024600</v>
      </c>
      <c r="B674" s="41" t="s">
        <v>1246</v>
      </c>
      <c r="C674" s="41">
        <v>0</v>
      </c>
      <c r="D674" s="41">
        <v>0</v>
      </c>
      <c r="E674" s="41">
        <v>0</v>
      </c>
      <c r="F674" s="41">
        <v>0</v>
      </c>
      <c r="G674" s="48">
        <v>30402</v>
      </c>
    </row>
    <row r="675" spans="1:7" x14ac:dyDescent="0.25">
      <c r="A675" s="48">
        <v>304024610</v>
      </c>
      <c r="B675" s="41" t="s">
        <v>1248</v>
      </c>
      <c r="C675" s="41">
        <v>0</v>
      </c>
      <c r="D675" s="41">
        <v>0</v>
      </c>
      <c r="E675" s="41">
        <v>0</v>
      </c>
      <c r="F675" s="41">
        <v>0</v>
      </c>
      <c r="G675" s="48">
        <v>30402</v>
      </c>
    </row>
    <row r="676" spans="1:7" x14ac:dyDescent="0.25">
      <c r="A676" s="48">
        <v>304024611</v>
      </c>
      <c r="B676" s="41" t="s">
        <v>1250</v>
      </c>
      <c r="C676" s="41">
        <v>0</v>
      </c>
      <c r="D676" s="41">
        <v>0</v>
      </c>
      <c r="E676" s="41">
        <v>0</v>
      </c>
      <c r="F676" s="41">
        <v>0</v>
      </c>
      <c r="G676" s="48">
        <v>30402</v>
      </c>
    </row>
    <row r="677" spans="1:7" x14ac:dyDescent="0.25">
      <c r="A677" s="48">
        <v>304024618</v>
      </c>
      <c r="B677" s="41" t="s">
        <v>1252</v>
      </c>
      <c r="C677" s="41">
        <v>0</v>
      </c>
      <c r="D677" s="41">
        <v>0</v>
      </c>
      <c r="E677" s="41">
        <v>0</v>
      </c>
      <c r="F677" s="41">
        <v>0</v>
      </c>
      <c r="G677" s="48">
        <v>30402</v>
      </c>
    </row>
    <row r="678" spans="1:7" x14ac:dyDescent="0.25">
      <c r="A678" s="48">
        <v>304024619</v>
      </c>
      <c r="B678" s="41" t="s">
        <v>1254</v>
      </c>
      <c r="C678" s="41">
        <v>0</v>
      </c>
      <c r="D678" s="41">
        <v>0</v>
      </c>
      <c r="E678" s="41">
        <v>0</v>
      </c>
      <c r="F678" s="41">
        <v>0</v>
      </c>
      <c r="G678" s="48">
        <v>30402</v>
      </c>
    </row>
    <row r="679" spans="1:7" x14ac:dyDescent="0.25">
      <c r="A679" s="48">
        <v>304025159</v>
      </c>
      <c r="B679" s="41" t="s">
        <v>1256</v>
      </c>
      <c r="C679" s="41">
        <v>0</v>
      </c>
      <c r="D679" s="41">
        <v>0</v>
      </c>
      <c r="E679" s="41">
        <v>0</v>
      </c>
      <c r="F679" s="41">
        <v>0</v>
      </c>
      <c r="G679" s="48">
        <v>30402</v>
      </c>
    </row>
    <row r="680" spans="1:7" x14ac:dyDescent="0.25">
      <c r="A680" s="48">
        <v>304026010</v>
      </c>
      <c r="B680" s="41" t="s">
        <v>1258</v>
      </c>
      <c r="C680" s="41">
        <v>0</v>
      </c>
      <c r="D680" s="41">
        <v>0</v>
      </c>
      <c r="E680" s="41">
        <v>0</v>
      </c>
      <c r="F680" s="41">
        <v>0</v>
      </c>
      <c r="G680" s="48">
        <v>30402</v>
      </c>
    </row>
    <row r="681" spans="1:7" x14ac:dyDescent="0.25">
      <c r="A681" s="48">
        <v>304026504</v>
      </c>
      <c r="B681" s="41" t="s">
        <v>2812</v>
      </c>
      <c r="C681" s="41">
        <v>0</v>
      </c>
      <c r="D681" s="41">
        <v>17500</v>
      </c>
      <c r="E681" s="41">
        <v>17500</v>
      </c>
      <c r="F681" s="41">
        <v>-17500</v>
      </c>
      <c r="G681" s="48">
        <v>30402</v>
      </c>
    </row>
    <row r="682" spans="1:7" x14ac:dyDescent="0.25">
      <c r="A682" s="48">
        <v>304029051</v>
      </c>
      <c r="B682" s="41" t="s">
        <v>1260</v>
      </c>
      <c r="C682" s="41">
        <v>0</v>
      </c>
      <c r="D682" s="41">
        <v>0</v>
      </c>
      <c r="E682" s="41">
        <v>0</v>
      </c>
      <c r="F682" s="41">
        <v>0</v>
      </c>
      <c r="G682" s="48">
        <v>30402</v>
      </c>
    </row>
    <row r="683" spans="1:7" x14ac:dyDescent="0.25">
      <c r="A683" s="48">
        <v>304029054</v>
      </c>
      <c r="B683" s="41" t="s">
        <v>1262</v>
      </c>
      <c r="C683" s="41">
        <v>0</v>
      </c>
      <c r="D683" s="41">
        <v>0</v>
      </c>
      <c r="E683" s="41">
        <v>0</v>
      </c>
      <c r="F683" s="41">
        <v>0</v>
      </c>
      <c r="G683" s="48">
        <v>30402</v>
      </c>
    </row>
    <row r="684" spans="1:7" x14ac:dyDescent="0.25">
      <c r="A684" s="48">
        <v>304029200</v>
      </c>
      <c r="B684" s="41" t="s">
        <v>2813</v>
      </c>
      <c r="C684" s="41">
        <v>-6875</v>
      </c>
      <c r="D684" s="41">
        <v>0</v>
      </c>
      <c r="E684" s="41">
        <v>0</v>
      </c>
      <c r="F684" s="41">
        <v>-6875</v>
      </c>
      <c r="G684" s="48">
        <v>30402</v>
      </c>
    </row>
    <row r="685" spans="1:7" x14ac:dyDescent="0.25">
      <c r="A685" s="48">
        <v>304029801</v>
      </c>
      <c r="B685" s="41" t="s">
        <v>1264</v>
      </c>
      <c r="C685" s="41">
        <v>0</v>
      </c>
      <c r="D685" s="41">
        <v>0</v>
      </c>
      <c r="E685" s="41">
        <v>0</v>
      </c>
      <c r="F685" s="41">
        <v>0</v>
      </c>
      <c r="G685" s="48">
        <v>30402</v>
      </c>
    </row>
    <row r="686" spans="1:7" x14ac:dyDescent="0.25">
      <c r="A686" s="48">
        <v>304030100</v>
      </c>
      <c r="B686" s="41" t="s">
        <v>1266</v>
      </c>
      <c r="C686" s="41">
        <v>919</v>
      </c>
      <c r="D686" s="41">
        <v>0</v>
      </c>
      <c r="E686" s="41">
        <v>0</v>
      </c>
      <c r="F686" s="41">
        <v>919</v>
      </c>
      <c r="G686" s="48">
        <v>30403</v>
      </c>
    </row>
    <row r="687" spans="1:7" x14ac:dyDescent="0.25">
      <c r="A687" s="48">
        <v>304030120</v>
      </c>
      <c r="B687" s="41" t="s">
        <v>1268</v>
      </c>
      <c r="C687" s="41">
        <v>0</v>
      </c>
      <c r="D687" s="41">
        <v>0</v>
      </c>
      <c r="E687" s="41">
        <v>0</v>
      </c>
      <c r="F687" s="41">
        <v>0</v>
      </c>
      <c r="G687" s="48">
        <v>30403</v>
      </c>
    </row>
    <row r="688" spans="1:7" x14ac:dyDescent="0.25">
      <c r="A688" s="48">
        <v>304030150</v>
      </c>
      <c r="B688" s="41" t="s">
        <v>1270</v>
      </c>
      <c r="C688" s="41">
        <v>0</v>
      </c>
      <c r="D688" s="41">
        <v>0</v>
      </c>
      <c r="E688" s="41">
        <v>0</v>
      </c>
      <c r="F688" s="41">
        <v>0</v>
      </c>
      <c r="G688" s="48">
        <v>30403</v>
      </c>
    </row>
    <row r="689" spans="1:7" x14ac:dyDescent="0.25">
      <c r="A689" s="48">
        <v>304030200</v>
      </c>
      <c r="B689" s="41" t="s">
        <v>1272</v>
      </c>
      <c r="C689" s="41">
        <v>0</v>
      </c>
      <c r="D689" s="41">
        <v>0</v>
      </c>
      <c r="E689" s="41">
        <v>0</v>
      </c>
      <c r="F689" s="41">
        <v>0</v>
      </c>
      <c r="G689" s="48">
        <v>30403</v>
      </c>
    </row>
    <row r="690" spans="1:7" x14ac:dyDescent="0.25">
      <c r="A690" s="48">
        <v>304030400</v>
      </c>
      <c r="B690" s="41" t="s">
        <v>1274</v>
      </c>
      <c r="C690" s="41">
        <v>0</v>
      </c>
      <c r="D690" s="41">
        <v>0</v>
      </c>
      <c r="E690" s="41">
        <v>0</v>
      </c>
      <c r="F690" s="41">
        <v>0</v>
      </c>
      <c r="G690" s="48">
        <v>30403</v>
      </c>
    </row>
    <row r="691" spans="1:7" x14ac:dyDescent="0.25">
      <c r="A691" s="48">
        <v>304030800</v>
      </c>
      <c r="B691" s="41" t="s">
        <v>1276</v>
      </c>
      <c r="C691" s="41">
        <v>0</v>
      </c>
      <c r="D691" s="41">
        <v>0</v>
      </c>
      <c r="E691" s="41">
        <v>0</v>
      </c>
      <c r="F691" s="41">
        <v>0</v>
      </c>
      <c r="G691" s="48">
        <v>30403</v>
      </c>
    </row>
    <row r="692" spans="1:7" x14ac:dyDescent="0.25">
      <c r="A692" s="48">
        <v>304030930</v>
      </c>
      <c r="B692" s="41" t="s">
        <v>1278</v>
      </c>
      <c r="C692" s="41">
        <v>0</v>
      </c>
      <c r="D692" s="41">
        <v>0</v>
      </c>
      <c r="E692" s="41">
        <v>0</v>
      </c>
      <c r="F692" s="41">
        <v>0</v>
      </c>
      <c r="G692" s="48">
        <v>30403</v>
      </c>
    </row>
    <row r="693" spans="1:7" x14ac:dyDescent="0.25">
      <c r="A693" s="48">
        <v>304031600</v>
      </c>
      <c r="B693" s="41" t="s">
        <v>1280</v>
      </c>
      <c r="C693" s="41">
        <v>0</v>
      </c>
      <c r="D693" s="41">
        <v>0</v>
      </c>
      <c r="E693" s="41">
        <v>0</v>
      </c>
      <c r="F693" s="41">
        <v>0</v>
      </c>
      <c r="G693" s="48">
        <v>30403</v>
      </c>
    </row>
    <row r="694" spans="1:7" x14ac:dyDescent="0.25">
      <c r="A694" s="48">
        <v>304032000</v>
      </c>
      <c r="B694" s="41" t="s">
        <v>1282</v>
      </c>
      <c r="C694" s="41">
        <v>0</v>
      </c>
      <c r="D694" s="41">
        <v>0</v>
      </c>
      <c r="E694" s="41">
        <v>0</v>
      </c>
      <c r="F694" s="41">
        <v>0</v>
      </c>
      <c r="G694" s="48">
        <v>30403</v>
      </c>
    </row>
    <row r="695" spans="1:7" x14ac:dyDescent="0.25">
      <c r="A695" s="48">
        <v>304032003</v>
      </c>
      <c r="B695" s="41" t="s">
        <v>1284</v>
      </c>
      <c r="C695" s="41">
        <v>0</v>
      </c>
      <c r="D695" s="41">
        <v>0</v>
      </c>
      <c r="E695" s="41">
        <v>0</v>
      </c>
      <c r="F695" s="41">
        <v>0</v>
      </c>
      <c r="G695" s="48">
        <v>30403</v>
      </c>
    </row>
    <row r="696" spans="1:7" x14ac:dyDescent="0.25">
      <c r="A696" s="48">
        <v>304032004</v>
      </c>
      <c r="B696" s="41" t="s">
        <v>1286</v>
      </c>
      <c r="C696" s="41">
        <v>0</v>
      </c>
      <c r="D696" s="41">
        <v>0</v>
      </c>
      <c r="E696" s="41">
        <v>0</v>
      </c>
      <c r="F696" s="41">
        <v>0</v>
      </c>
      <c r="G696" s="48">
        <v>30403</v>
      </c>
    </row>
    <row r="697" spans="1:7" x14ac:dyDescent="0.25">
      <c r="A697" s="48">
        <v>304032300</v>
      </c>
      <c r="B697" s="41" t="s">
        <v>1288</v>
      </c>
      <c r="C697" s="41">
        <v>0</v>
      </c>
      <c r="D697" s="41">
        <v>0</v>
      </c>
      <c r="E697" s="41">
        <v>0</v>
      </c>
      <c r="F697" s="41">
        <v>0</v>
      </c>
      <c r="G697" s="48">
        <v>30403</v>
      </c>
    </row>
    <row r="698" spans="1:7" x14ac:dyDescent="0.25">
      <c r="A698" s="48">
        <v>304032400</v>
      </c>
      <c r="B698" s="41" t="s">
        <v>1290</v>
      </c>
      <c r="C698" s="41">
        <v>0</v>
      </c>
      <c r="D698" s="41">
        <v>0</v>
      </c>
      <c r="E698" s="41">
        <v>0</v>
      </c>
      <c r="F698" s="41">
        <v>0</v>
      </c>
      <c r="G698" s="48">
        <v>30403</v>
      </c>
    </row>
    <row r="699" spans="1:7" x14ac:dyDescent="0.25">
      <c r="A699" s="48">
        <v>304032423</v>
      </c>
      <c r="B699" s="41" t="s">
        <v>1292</v>
      </c>
      <c r="C699" s="41">
        <v>0</v>
      </c>
      <c r="D699" s="41">
        <v>0</v>
      </c>
      <c r="E699" s="41">
        <v>0</v>
      </c>
      <c r="F699" s="41">
        <v>0</v>
      </c>
      <c r="G699" s="48">
        <v>30403</v>
      </c>
    </row>
    <row r="700" spans="1:7" x14ac:dyDescent="0.25">
      <c r="A700" s="48">
        <v>304032434</v>
      </c>
      <c r="B700" s="41" t="s">
        <v>1294</v>
      </c>
      <c r="C700" s="41">
        <v>0</v>
      </c>
      <c r="D700" s="41">
        <v>0</v>
      </c>
      <c r="E700" s="41">
        <v>0</v>
      </c>
      <c r="F700" s="41">
        <v>0</v>
      </c>
      <c r="G700" s="48">
        <v>30403</v>
      </c>
    </row>
    <row r="701" spans="1:7" x14ac:dyDescent="0.25">
      <c r="A701" s="48">
        <v>304032460</v>
      </c>
      <c r="B701" s="41" t="s">
        <v>1296</v>
      </c>
      <c r="C701" s="41">
        <v>0</v>
      </c>
      <c r="D701" s="41">
        <v>0</v>
      </c>
      <c r="E701" s="41">
        <v>0</v>
      </c>
      <c r="F701" s="41">
        <v>0</v>
      </c>
      <c r="G701" s="48">
        <v>30403</v>
      </c>
    </row>
    <row r="702" spans="1:7" x14ac:dyDescent="0.25">
      <c r="A702" s="48">
        <v>304032500</v>
      </c>
      <c r="B702" s="41" t="s">
        <v>1298</v>
      </c>
      <c r="C702" s="41">
        <v>2616.37</v>
      </c>
      <c r="D702" s="41">
        <v>0</v>
      </c>
      <c r="E702" s="41">
        <v>0</v>
      </c>
      <c r="F702" s="41">
        <v>2616.37</v>
      </c>
      <c r="G702" s="48">
        <v>30403</v>
      </c>
    </row>
    <row r="703" spans="1:7" x14ac:dyDescent="0.25">
      <c r="A703" s="48">
        <v>304032524</v>
      </c>
      <c r="B703" s="41" t="s">
        <v>1300</v>
      </c>
      <c r="C703" s="41">
        <v>0</v>
      </c>
      <c r="D703" s="41">
        <v>0</v>
      </c>
      <c r="E703" s="41">
        <v>0</v>
      </c>
      <c r="F703" s="41">
        <v>0</v>
      </c>
      <c r="G703" s="48">
        <v>30403</v>
      </c>
    </row>
    <row r="704" spans="1:7" x14ac:dyDescent="0.25">
      <c r="A704" s="48">
        <v>304032701</v>
      </c>
      <c r="B704" s="41" t="s">
        <v>1302</v>
      </c>
      <c r="C704" s="41">
        <v>0</v>
      </c>
      <c r="D704" s="41">
        <v>0</v>
      </c>
      <c r="E704" s="41">
        <v>0</v>
      </c>
      <c r="F704" s="41">
        <v>0</v>
      </c>
      <c r="G704" s="48">
        <v>30403</v>
      </c>
    </row>
    <row r="705" spans="1:7" x14ac:dyDescent="0.25">
      <c r="A705" s="48">
        <v>304032708</v>
      </c>
      <c r="B705" s="41" t="s">
        <v>1304</v>
      </c>
      <c r="C705" s="41">
        <v>0</v>
      </c>
      <c r="D705" s="41">
        <v>0</v>
      </c>
      <c r="E705" s="41">
        <v>0</v>
      </c>
      <c r="F705" s="41">
        <v>0</v>
      </c>
      <c r="G705" s="48">
        <v>30403</v>
      </c>
    </row>
    <row r="706" spans="1:7" x14ac:dyDescent="0.25">
      <c r="A706" s="48">
        <v>304033000</v>
      </c>
      <c r="B706" s="41" t="s">
        <v>1306</v>
      </c>
      <c r="C706" s="41">
        <v>0</v>
      </c>
      <c r="D706" s="41">
        <v>0</v>
      </c>
      <c r="E706" s="41">
        <v>0</v>
      </c>
      <c r="F706" s="41">
        <v>0</v>
      </c>
      <c r="G706" s="48">
        <v>30403</v>
      </c>
    </row>
    <row r="707" spans="1:7" x14ac:dyDescent="0.25">
      <c r="A707" s="48">
        <v>304033031</v>
      </c>
      <c r="B707" s="41" t="s">
        <v>1308</v>
      </c>
      <c r="C707" s="41">
        <v>0</v>
      </c>
      <c r="D707" s="41">
        <v>0</v>
      </c>
      <c r="E707" s="41">
        <v>0</v>
      </c>
      <c r="F707" s="41">
        <v>0</v>
      </c>
      <c r="G707" s="48">
        <v>30403</v>
      </c>
    </row>
    <row r="708" spans="1:7" x14ac:dyDescent="0.25">
      <c r="A708" s="48">
        <v>304035124</v>
      </c>
      <c r="B708" s="41" t="s">
        <v>1310</v>
      </c>
      <c r="C708" s="41">
        <v>0</v>
      </c>
      <c r="D708" s="41">
        <v>0</v>
      </c>
      <c r="E708" s="41">
        <v>0</v>
      </c>
      <c r="F708" s="41">
        <v>0</v>
      </c>
      <c r="G708" s="48">
        <v>30403</v>
      </c>
    </row>
    <row r="709" spans="1:7" x14ac:dyDescent="0.25">
      <c r="A709" s="48">
        <v>304035159</v>
      </c>
      <c r="B709" s="41" t="s">
        <v>1312</v>
      </c>
      <c r="C709" s="41">
        <v>0</v>
      </c>
      <c r="D709" s="41">
        <v>0</v>
      </c>
      <c r="E709" s="41">
        <v>0</v>
      </c>
      <c r="F709" s="41">
        <v>0</v>
      </c>
      <c r="G709" s="48">
        <v>30403</v>
      </c>
    </row>
    <row r="710" spans="1:7" x14ac:dyDescent="0.25">
      <c r="A710" s="48">
        <v>304035902</v>
      </c>
      <c r="B710" s="41" t="s">
        <v>1314</v>
      </c>
      <c r="C710" s="41">
        <v>0</v>
      </c>
      <c r="D710" s="41">
        <v>0</v>
      </c>
      <c r="E710" s="41">
        <v>0</v>
      </c>
      <c r="F710" s="41">
        <v>0</v>
      </c>
      <c r="G710" s="48">
        <v>30403</v>
      </c>
    </row>
    <row r="711" spans="1:7" x14ac:dyDescent="0.25">
      <c r="A711" s="48">
        <v>304039057</v>
      </c>
      <c r="B711" s="41" t="s">
        <v>1316</v>
      </c>
      <c r="C711" s="41">
        <v>0</v>
      </c>
      <c r="D711" s="41">
        <v>0</v>
      </c>
      <c r="E711" s="41">
        <v>0</v>
      </c>
      <c r="F711" s="41">
        <v>0</v>
      </c>
      <c r="G711" s="48">
        <v>30403</v>
      </c>
    </row>
    <row r="712" spans="1:7" x14ac:dyDescent="0.25">
      <c r="A712" s="48">
        <v>304039628</v>
      </c>
      <c r="B712" s="41" t="s">
        <v>1318</v>
      </c>
      <c r="C712" s="41">
        <v>0</v>
      </c>
      <c r="D712" s="41">
        <v>0</v>
      </c>
      <c r="E712" s="41">
        <v>0</v>
      </c>
      <c r="F712" s="41">
        <v>0</v>
      </c>
      <c r="G712" s="48">
        <v>30403</v>
      </c>
    </row>
    <row r="713" spans="1:7" x14ac:dyDescent="0.25">
      <c r="A713" s="48">
        <v>304039801</v>
      </c>
      <c r="B713" s="41" t="s">
        <v>1320</v>
      </c>
      <c r="C713" s="41">
        <v>61859.47</v>
      </c>
      <c r="D713" s="41">
        <v>0</v>
      </c>
      <c r="E713" s="41">
        <v>0</v>
      </c>
      <c r="F713" s="41">
        <v>61859.47</v>
      </c>
      <c r="G713" s="48">
        <v>30403</v>
      </c>
    </row>
    <row r="714" spans="1:7" x14ac:dyDescent="0.25">
      <c r="A714" s="48">
        <v>304040100</v>
      </c>
      <c r="B714" s="41" t="s">
        <v>1322</v>
      </c>
      <c r="C714" s="41">
        <v>-72</v>
      </c>
      <c r="D714" s="41">
        <v>0</v>
      </c>
      <c r="E714" s="41">
        <v>0</v>
      </c>
      <c r="F714" s="41">
        <v>-72</v>
      </c>
      <c r="G714" s="48">
        <v>30404</v>
      </c>
    </row>
    <row r="715" spans="1:7" x14ac:dyDescent="0.25">
      <c r="A715" s="48">
        <v>304040150</v>
      </c>
      <c r="B715" s="41" t="s">
        <v>1324</v>
      </c>
      <c r="C715" s="41">
        <v>0</v>
      </c>
      <c r="D715" s="41">
        <v>0</v>
      </c>
      <c r="E715" s="41">
        <v>0</v>
      </c>
      <c r="F715" s="41">
        <v>0</v>
      </c>
      <c r="G715" s="48">
        <v>30404</v>
      </c>
    </row>
    <row r="716" spans="1:7" x14ac:dyDescent="0.25">
      <c r="A716" s="48">
        <v>304040800</v>
      </c>
      <c r="B716" s="41" t="s">
        <v>1326</v>
      </c>
      <c r="C716" s="41">
        <v>0</v>
      </c>
      <c r="D716" s="41">
        <v>0</v>
      </c>
      <c r="E716" s="41">
        <v>0</v>
      </c>
      <c r="F716" s="41">
        <v>0</v>
      </c>
      <c r="G716" s="48">
        <v>30404</v>
      </c>
    </row>
    <row r="717" spans="1:7" x14ac:dyDescent="0.25">
      <c r="A717" s="48">
        <v>304040930</v>
      </c>
      <c r="B717" s="41" t="s">
        <v>1328</v>
      </c>
      <c r="C717" s="41">
        <v>0</v>
      </c>
      <c r="D717" s="41">
        <v>0</v>
      </c>
      <c r="E717" s="41">
        <v>0</v>
      </c>
      <c r="F717" s="41">
        <v>0</v>
      </c>
      <c r="G717" s="48">
        <v>30404</v>
      </c>
    </row>
    <row r="718" spans="1:7" x14ac:dyDescent="0.25">
      <c r="A718" s="48">
        <v>304041500</v>
      </c>
      <c r="B718" s="41" t="s">
        <v>1330</v>
      </c>
      <c r="C718" s="41">
        <v>0</v>
      </c>
      <c r="D718" s="41">
        <v>0</v>
      </c>
      <c r="E718" s="41">
        <v>0</v>
      </c>
      <c r="F718" s="41">
        <v>0</v>
      </c>
      <c r="G718" s="48">
        <v>30404</v>
      </c>
    </row>
    <row r="719" spans="1:7" x14ac:dyDescent="0.25">
      <c r="A719" s="48">
        <v>304041600</v>
      </c>
      <c r="B719" s="41" t="s">
        <v>1332</v>
      </c>
      <c r="C719" s="41">
        <v>0</v>
      </c>
      <c r="D719" s="41">
        <v>0</v>
      </c>
      <c r="E719" s="41">
        <v>0</v>
      </c>
      <c r="F719" s="41">
        <v>0</v>
      </c>
      <c r="G719" s="48">
        <v>30404</v>
      </c>
    </row>
    <row r="720" spans="1:7" x14ac:dyDescent="0.25">
      <c r="A720" s="48">
        <v>304042000</v>
      </c>
      <c r="B720" s="41" t="s">
        <v>2778</v>
      </c>
      <c r="C720" s="41">
        <v>0</v>
      </c>
      <c r="D720" s="41">
        <v>0</v>
      </c>
      <c r="E720" s="41">
        <v>0</v>
      </c>
      <c r="F720" s="41">
        <v>0</v>
      </c>
      <c r="G720" s="48">
        <v>30404</v>
      </c>
    </row>
    <row r="721" spans="1:7" x14ac:dyDescent="0.25">
      <c r="A721" s="48">
        <v>304042007</v>
      </c>
      <c r="B721" s="41" t="s">
        <v>2779</v>
      </c>
      <c r="C721" s="41">
        <v>0</v>
      </c>
      <c r="D721" s="41">
        <v>0</v>
      </c>
      <c r="E721" s="41">
        <v>0</v>
      </c>
      <c r="F721" s="41">
        <v>0</v>
      </c>
      <c r="G721" s="48">
        <v>30404</v>
      </c>
    </row>
    <row r="722" spans="1:7" x14ac:dyDescent="0.25">
      <c r="A722" s="48">
        <v>304042400</v>
      </c>
      <c r="B722" s="41" t="s">
        <v>1334</v>
      </c>
      <c r="C722" s="41">
        <v>0</v>
      </c>
      <c r="D722" s="41">
        <v>0</v>
      </c>
      <c r="E722" s="41">
        <v>0</v>
      </c>
      <c r="F722" s="41">
        <v>0</v>
      </c>
      <c r="G722" s="48">
        <v>30404</v>
      </c>
    </row>
    <row r="723" spans="1:7" x14ac:dyDescent="0.25">
      <c r="A723" s="48">
        <v>304042423</v>
      </c>
      <c r="B723" s="41" t="s">
        <v>1336</v>
      </c>
      <c r="C723" s="41">
        <v>0</v>
      </c>
      <c r="D723" s="41">
        <v>0</v>
      </c>
      <c r="E723" s="41">
        <v>0</v>
      </c>
      <c r="F723" s="41">
        <v>0</v>
      </c>
      <c r="G723" s="48">
        <v>30404</v>
      </c>
    </row>
    <row r="724" spans="1:7" x14ac:dyDescent="0.25">
      <c r="A724" s="48">
        <v>304042460</v>
      </c>
      <c r="B724" s="41" t="s">
        <v>1338</v>
      </c>
      <c r="C724" s="41">
        <v>0</v>
      </c>
      <c r="D724" s="41">
        <v>0</v>
      </c>
      <c r="E724" s="41">
        <v>0</v>
      </c>
      <c r="F724" s="41">
        <v>0</v>
      </c>
      <c r="G724" s="48">
        <v>30404</v>
      </c>
    </row>
    <row r="725" spans="1:7" x14ac:dyDescent="0.25">
      <c r="A725" s="48">
        <v>304042500</v>
      </c>
      <c r="B725" s="41" t="s">
        <v>1340</v>
      </c>
      <c r="C725" s="41">
        <v>0</v>
      </c>
      <c r="D725" s="41">
        <v>0</v>
      </c>
      <c r="E725" s="41">
        <v>0</v>
      </c>
      <c r="F725" s="41">
        <v>0</v>
      </c>
      <c r="G725" s="48">
        <v>30404</v>
      </c>
    </row>
    <row r="726" spans="1:7" x14ac:dyDescent="0.25">
      <c r="A726" s="48">
        <v>304042519</v>
      </c>
      <c r="B726" s="41" t="s">
        <v>1342</v>
      </c>
      <c r="C726" s="41">
        <v>0</v>
      </c>
      <c r="D726" s="41">
        <v>0</v>
      </c>
      <c r="E726" s="41">
        <v>0</v>
      </c>
      <c r="F726" s="41">
        <v>0</v>
      </c>
      <c r="G726" s="48">
        <v>30404</v>
      </c>
    </row>
    <row r="727" spans="1:7" x14ac:dyDescent="0.25">
      <c r="A727" s="48">
        <v>304042524</v>
      </c>
      <c r="B727" s="41" t="s">
        <v>1344</v>
      </c>
      <c r="C727" s="41">
        <v>0</v>
      </c>
      <c r="D727" s="41">
        <v>0</v>
      </c>
      <c r="E727" s="41">
        <v>0</v>
      </c>
      <c r="F727" s="41">
        <v>0</v>
      </c>
      <c r="G727" s="48">
        <v>30404</v>
      </c>
    </row>
    <row r="728" spans="1:7" x14ac:dyDescent="0.25">
      <c r="A728" s="48">
        <v>304042701</v>
      </c>
      <c r="B728" s="41" t="s">
        <v>1346</v>
      </c>
      <c r="C728" s="41">
        <v>0</v>
      </c>
      <c r="D728" s="41">
        <v>0</v>
      </c>
      <c r="E728" s="41">
        <v>0</v>
      </c>
      <c r="F728" s="41">
        <v>0</v>
      </c>
      <c r="G728" s="48">
        <v>30404</v>
      </c>
    </row>
    <row r="729" spans="1:7" x14ac:dyDescent="0.25">
      <c r="A729" s="48">
        <v>304043000</v>
      </c>
      <c r="B729" s="41" t="s">
        <v>1348</v>
      </c>
      <c r="C729" s="41">
        <v>0</v>
      </c>
      <c r="D729" s="41">
        <v>0</v>
      </c>
      <c r="E729" s="41">
        <v>0</v>
      </c>
      <c r="F729" s="41">
        <v>0</v>
      </c>
      <c r="G729" s="48">
        <v>30404</v>
      </c>
    </row>
    <row r="730" spans="1:7" x14ac:dyDescent="0.25">
      <c r="A730" s="48">
        <v>304045124</v>
      </c>
      <c r="B730" s="41" t="s">
        <v>2781</v>
      </c>
      <c r="C730" s="41">
        <v>0</v>
      </c>
      <c r="D730" s="41">
        <v>0</v>
      </c>
      <c r="E730" s="41">
        <v>0</v>
      </c>
      <c r="F730" s="41">
        <v>0</v>
      </c>
      <c r="G730" s="48">
        <v>30404</v>
      </c>
    </row>
    <row r="731" spans="1:7" x14ac:dyDescent="0.25">
      <c r="A731" s="48">
        <v>304049057</v>
      </c>
      <c r="B731" s="41" t="s">
        <v>1350</v>
      </c>
      <c r="C731" s="41">
        <v>0</v>
      </c>
      <c r="D731" s="41">
        <v>0</v>
      </c>
      <c r="E731" s="41">
        <v>0</v>
      </c>
      <c r="F731" s="41">
        <v>0</v>
      </c>
      <c r="G731" s="48">
        <v>30404</v>
      </c>
    </row>
    <row r="732" spans="1:7" x14ac:dyDescent="0.25">
      <c r="A732" s="48">
        <v>304049628</v>
      </c>
      <c r="B732" s="41" t="s">
        <v>1352</v>
      </c>
      <c r="C732" s="41">
        <v>0</v>
      </c>
      <c r="D732" s="41">
        <v>0</v>
      </c>
      <c r="E732" s="41">
        <v>0</v>
      </c>
      <c r="F732" s="41">
        <v>0</v>
      </c>
      <c r="G732" s="48">
        <v>30404</v>
      </c>
    </row>
    <row r="733" spans="1:7" x14ac:dyDescent="0.25">
      <c r="A733" s="48">
        <v>304049801</v>
      </c>
      <c r="B733" s="41" t="s">
        <v>1354</v>
      </c>
      <c r="C733" s="41">
        <v>143446.64000000001</v>
      </c>
      <c r="D733" s="41">
        <v>0</v>
      </c>
      <c r="E733" s="41">
        <v>0</v>
      </c>
      <c r="F733" s="41">
        <v>143446.64000000001</v>
      </c>
      <c r="G733" s="48">
        <v>30404</v>
      </c>
    </row>
    <row r="734" spans="1:7" x14ac:dyDescent="0.25">
      <c r="A734" s="48">
        <v>305010102</v>
      </c>
      <c r="B734" s="41" t="s">
        <v>1356</v>
      </c>
      <c r="C734" s="41">
        <v>0</v>
      </c>
      <c r="D734" s="41">
        <v>0</v>
      </c>
      <c r="E734" s="41">
        <v>0</v>
      </c>
      <c r="F734" s="41">
        <v>0</v>
      </c>
      <c r="G734" s="48">
        <v>30501</v>
      </c>
    </row>
    <row r="735" spans="1:7" x14ac:dyDescent="0.25">
      <c r="A735" s="48">
        <v>305010110</v>
      </c>
      <c r="B735" s="41" t="s">
        <v>1358</v>
      </c>
      <c r="C735" s="41">
        <v>0</v>
      </c>
      <c r="D735" s="41">
        <v>0</v>
      </c>
      <c r="E735" s="41">
        <v>0</v>
      </c>
      <c r="F735" s="41">
        <v>0</v>
      </c>
      <c r="G735" s="48">
        <v>30501</v>
      </c>
    </row>
    <row r="736" spans="1:7" x14ac:dyDescent="0.25">
      <c r="A736" s="48">
        <v>305010120</v>
      </c>
      <c r="B736" s="41" t="s">
        <v>1360</v>
      </c>
      <c r="C736" s="41">
        <v>0</v>
      </c>
      <c r="D736" s="41">
        <v>0</v>
      </c>
      <c r="E736" s="41">
        <v>0</v>
      </c>
      <c r="F736" s="41">
        <v>0</v>
      </c>
      <c r="G736" s="48">
        <v>30501</v>
      </c>
    </row>
    <row r="737" spans="1:7" x14ac:dyDescent="0.25">
      <c r="A737" s="48">
        <v>305010971</v>
      </c>
      <c r="B737" s="41" t="s">
        <v>1362</v>
      </c>
      <c r="C737" s="41">
        <v>0</v>
      </c>
      <c r="D737" s="41">
        <v>45200</v>
      </c>
      <c r="E737" s="41">
        <v>45200</v>
      </c>
      <c r="F737" s="41">
        <v>-45200</v>
      </c>
      <c r="G737" s="48">
        <v>30501</v>
      </c>
    </row>
    <row r="738" spans="1:7" x14ac:dyDescent="0.25">
      <c r="A738" s="48">
        <v>305010972</v>
      </c>
      <c r="B738" s="41" t="s">
        <v>1364</v>
      </c>
      <c r="C738" s="41">
        <v>5075.68</v>
      </c>
      <c r="D738" s="41">
        <v>0</v>
      </c>
      <c r="E738" s="41">
        <v>0</v>
      </c>
      <c r="F738" s="41">
        <v>5075.68</v>
      </c>
      <c r="G738" s="48">
        <v>30501</v>
      </c>
    </row>
    <row r="739" spans="1:7" x14ac:dyDescent="0.25">
      <c r="A739" s="48">
        <v>305010973</v>
      </c>
      <c r="B739" s="41" t="s">
        <v>1366</v>
      </c>
      <c r="C739" s="41">
        <v>0</v>
      </c>
      <c r="D739" s="41">
        <v>0</v>
      </c>
      <c r="E739" s="41">
        <v>0</v>
      </c>
      <c r="F739" s="41">
        <v>0</v>
      </c>
      <c r="G739" s="48">
        <v>30501</v>
      </c>
    </row>
    <row r="740" spans="1:7" x14ac:dyDescent="0.25">
      <c r="A740" s="48">
        <v>305010974</v>
      </c>
      <c r="B740" s="41" t="s">
        <v>1368</v>
      </c>
      <c r="C740" s="41">
        <v>0</v>
      </c>
      <c r="D740" s="41">
        <v>0</v>
      </c>
      <c r="E740" s="41">
        <v>0</v>
      </c>
      <c r="F740" s="41">
        <v>0</v>
      </c>
      <c r="G740" s="48">
        <v>30501</v>
      </c>
    </row>
    <row r="741" spans="1:7" x14ac:dyDescent="0.25">
      <c r="A741" s="48">
        <v>305012516</v>
      </c>
      <c r="B741" s="41" t="s">
        <v>1370</v>
      </c>
      <c r="C741" s="41">
        <v>0</v>
      </c>
      <c r="D741" s="41">
        <v>0</v>
      </c>
      <c r="E741" s="41">
        <v>0</v>
      </c>
      <c r="F741" s="41">
        <v>0</v>
      </c>
      <c r="G741" s="48">
        <v>30501</v>
      </c>
    </row>
    <row r="742" spans="1:7" x14ac:dyDescent="0.25">
      <c r="A742" s="48">
        <v>305014610</v>
      </c>
      <c r="B742" s="41" t="s">
        <v>1372</v>
      </c>
      <c r="C742" s="41">
        <v>0</v>
      </c>
      <c r="D742" s="41">
        <v>0</v>
      </c>
      <c r="E742" s="41">
        <v>0</v>
      </c>
      <c r="F742" s="41">
        <v>0</v>
      </c>
      <c r="G742" s="48">
        <v>30501</v>
      </c>
    </row>
    <row r="743" spans="1:7" x14ac:dyDescent="0.25">
      <c r="A743" s="48">
        <v>305019801</v>
      </c>
      <c r="B743" s="41" t="s">
        <v>1374</v>
      </c>
      <c r="C743" s="41">
        <v>0</v>
      </c>
      <c r="D743" s="41">
        <v>0</v>
      </c>
      <c r="E743" s="41">
        <v>0</v>
      </c>
      <c r="F743" s="41">
        <v>0</v>
      </c>
      <c r="G743" s="48">
        <v>30501</v>
      </c>
    </row>
    <row r="744" spans="1:7" x14ac:dyDescent="0.25">
      <c r="A744" s="48">
        <v>305019826</v>
      </c>
      <c r="B744" s="41" t="s">
        <v>1376</v>
      </c>
      <c r="C744" s="41">
        <v>0</v>
      </c>
      <c r="D744" s="41">
        <v>0</v>
      </c>
      <c r="E744" s="41">
        <v>0</v>
      </c>
      <c r="F744" s="41">
        <v>0</v>
      </c>
      <c r="G744" s="48">
        <v>30501</v>
      </c>
    </row>
    <row r="745" spans="1:7" x14ac:dyDescent="0.25">
      <c r="A745" s="48">
        <v>306012429</v>
      </c>
      <c r="B745" s="41" t="s">
        <v>1378</v>
      </c>
      <c r="C745" s="41">
        <v>0</v>
      </c>
      <c r="D745" s="41">
        <v>0</v>
      </c>
      <c r="E745" s="41">
        <v>0</v>
      </c>
      <c r="F745" s="41">
        <v>0</v>
      </c>
      <c r="G745" s="48">
        <v>30601</v>
      </c>
    </row>
    <row r="746" spans="1:7" x14ac:dyDescent="0.25">
      <c r="A746" s="48">
        <v>306012923</v>
      </c>
      <c r="B746" s="41" t="s">
        <v>1380</v>
      </c>
      <c r="C746" s="41">
        <v>0</v>
      </c>
      <c r="D746" s="41">
        <v>0</v>
      </c>
      <c r="E746" s="41">
        <v>0</v>
      </c>
      <c r="F746" s="41">
        <v>0</v>
      </c>
      <c r="G746" s="48">
        <v>30601</v>
      </c>
    </row>
    <row r="747" spans="1:7" x14ac:dyDescent="0.25">
      <c r="A747" s="48">
        <v>306014610</v>
      </c>
      <c r="B747" s="41" t="s">
        <v>1382</v>
      </c>
      <c r="C747" s="41">
        <v>0</v>
      </c>
      <c r="D747" s="41">
        <v>0</v>
      </c>
      <c r="E747" s="41">
        <v>0</v>
      </c>
      <c r="F747" s="41">
        <v>0</v>
      </c>
      <c r="G747" s="48">
        <v>30601</v>
      </c>
    </row>
    <row r="748" spans="1:7" x14ac:dyDescent="0.25">
      <c r="A748" s="48">
        <v>306019051</v>
      </c>
      <c r="B748" s="41" t="s">
        <v>1384</v>
      </c>
      <c r="C748" s="41">
        <v>0</v>
      </c>
      <c r="D748" s="41">
        <v>0</v>
      </c>
      <c r="E748" s="41">
        <v>0</v>
      </c>
      <c r="F748" s="41">
        <v>0</v>
      </c>
      <c r="G748" s="48">
        <v>30601</v>
      </c>
    </row>
    <row r="749" spans="1:7" x14ac:dyDescent="0.25">
      <c r="A749" s="48">
        <v>306019053</v>
      </c>
      <c r="B749" s="41" t="s">
        <v>1386</v>
      </c>
      <c r="C749" s="41">
        <v>0</v>
      </c>
      <c r="D749" s="41">
        <v>0</v>
      </c>
      <c r="E749" s="41">
        <v>0</v>
      </c>
      <c r="F749" s="41">
        <v>0</v>
      </c>
      <c r="G749" s="48">
        <v>30601</v>
      </c>
    </row>
    <row r="750" spans="1:7" x14ac:dyDescent="0.25">
      <c r="A750" s="48">
        <v>307010100</v>
      </c>
      <c r="B750" s="41" t="s">
        <v>1388</v>
      </c>
      <c r="C750" s="41">
        <v>0</v>
      </c>
      <c r="D750" s="41">
        <v>0</v>
      </c>
      <c r="E750" s="41">
        <v>0</v>
      </c>
      <c r="F750" s="41">
        <v>0</v>
      </c>
      <c r="G750" s="48">
        <v>30701</v>
      </c>
    </row>
    <row r="751" spans="1:7" x14ac:dyDescent="0.25">
      <c r="A751" s="48">
        <v>307010800</v>
      </c>
      <c r="B751" s="41" t="s">
        <v>1390</v>
      </c>
      <c r="C751" s="41">
        <v>0</v>
      </c>
      <c r="D751" s="41">
        <v>0</v>
      </c>
      <c r="E751" s="41">
        <v>0</v>
      </c>
      <c r="F751" s="41">
        <v>0</v>
      </c>
      <c r="G751" s="48">
        <v>30701</v>
      </c>
    </row>
    <row r="752" spans="1:7" x14ac:dyDescent="0.25">
      <c r="A752" s="48">
        <v>307012000</v>
      </c>
      <c r="B752" s="41" t="s">
        <v>1392</v>
      </c>
      <c r="C752" s="41">
        <v>0</v>
      </c>
      <c r="D752" s="41">
        <v>0</v>
      </c>
      <c r="E752" s="41">
        <v>0</v>
      </c>
      <c r="F752" s="41">
        <v>0</v>
      </c>
      <c r="G752" s="48">
        <v>30701</v>
      </c>
    </row>
    <row r="753" spans="1:7" x14ac:dyDescent="0.25">
      <c r="A753" s="48">
        <v>307012016</v>
      </c>
      <c r="B753" s="41" t="s">
        <v>1394</v>
      </c>
      <c r="C753" s="41">
        <v>0</v>
      </c>
      <c r="D753" s="41">
        <v>200</v>
      </c>
      <c r="E753" s="41">
        <v>200</v>
      </c>
      <c r="F753" s="41">
        <v>-200</v>
      </c>
      <c r="G753" s="48">
        <v>30701</v>
      </c>
    </row>
    <row r="754" spans="1:7" x14ac:dyDescent="0.25">
      <c r="A754" s="48">
        <v>307012036</v>
      </c>
      <c r="B754" s="41" t="s">
        <v>1396</v>
      </c>
      <c r="C754" s="41">
        <v>0</v>
      </c>
      <c r="D754" s="41">
        <v>0</v>
      </c>
      <c r="E754" s="41">
        <v>0</v>
      </c>
      <c r="F754" s="41">
        <v>0</v>
      </c>
      <c r="G754" s="48">
        <v>30701</v>
      </c>
    </row>
    <row r="755" spans="1:7" x14ac:dyDescent="0.25">
      <c r="A755" s="48">
        <v>307012416</v>
      </c>
      <c r="B755" s="41" t="s">
        <v>1398</v>
      </c>
      <c r="C755" s="41">
        <v>0</v>
      </c>
      <c r="D755" s="41">
        <v>0</v>
      </c>
      <c r="E755" s="41">
        <v>0</v>
      </c>
      <c r="F755" s="41">
        <v>0</v>
      </c>
      <c r="G755" s="48">
        <v>30701</v>
      </c>
    </row>
    <row r="756" spans="1:7" x14ac:dyDescent="0.25">
      <c r="A756" s="48">
        <v>307012421</v>
      </c>
      <c r="B756" s="41" t="s">
        <v>1400</v>
      </c>
      <c r="C756" s="41">
        <v>0</v>
      </c>
      <c r="D756" s="41">
        <v>0</v>
      </c>
      <c r="E756" s="41">
        <v>0</v>
      </c>
      <c r="F756" s="41">
        <v>0</v>
      </c>
      <c r="G756" s="48">
        <v>30701</v>
      </c>
    </row>
    <row r="757" spans="1:7" x14ac:dyDescent="0.25">
      <c r="A757" s="48">
        <v>307012440</v>
      </c>
      <c r="B757" s="41" t="s">
        <v>1402</v>
      </c>
      <c r="C757" s="41">
        <v>0</v>
      </c>
      <c r="D757" s="41">
        <v>0</v>
      </c>
      <c r="E757" s="41">
        <v>0</v>
      </c>
      <c r="F757" s="41">
        <v>0</v>
      </c>
      <c r="G757" s="48">
        <v>30701</v>
      </c>
    </row>
    <row r="758" spans="1:7" x14ac:dyDescent="0.25">
      <c r="A758" s="48">
        <v>307012500</v>
      </c>
      <c r="B758" s="41" t="s">
        <v>1404</v>
      </c>
      <c r="C758" s="41">
        <v>0</v>
      </c>
      <c r="D758" s="41">
        <v>0</v>
      </c>
      <c r="E758" s="41">
        <v>0</v>
      </c>
      <c r="F758" s="41">
        <v>0</v>
      </c>
      <c r="G758" s="48">
        <v>30701</v>
      </c>
    </row>
    <row r="759" spans="1:7" x14ac:dyDescent="0.25">
      <c r="A759" s="48">
        <v>307012510</v>
      </c>
      <c r="B759" s="41" t="s">
        <v>2754</v>
      </c>
      <c r="C759" s="41">
        <v>0</v>
      </c>
      <c r="D759" s="41">
        <v>0</v>
      </c>
      <c r="E759" s="41">
        <v>0</v>
      </c>
      <c r="F759" s="41">
        <v>0</v>
      </c>
      <c r="G759" s="48">
        <v>30701</v>
      </c>
    </row>
    <row r="760" spans="1:7" x14ac:dyDescent="0.25">
      <c r="A760" s="48">
        <v>307012703</v>
      </c>
      <c r="B760" s="41" t="s">
        <v>1406</v>
      </c>
      <c r="C760" s="41">
        <v>0</v>
      </c>
      <c r="D760" s="41">
        <v>0</v>
      </c>
      <c r="E760" s="41">
        <v>0</v>
      </c>
      <c r="F760" s="41">
        <v>0</v>
      </c>
      <c r="G760" s="48">
        <v>30701</v>
      </c>
    </row>
    <row r="761" spans="1:7" x14ac:dyDescent="0.25">
      <c r="A761" s="48">
        <v>307012706</v>
      </c>
      <c r="B761" s="41" t="s">
        <v>1408</v>
      </c>
      <c r="C761" s="41">
        <v>0</v>
      </c>
      <c r="D761" s="41">
        <v>0</v>
      </c>
      <c r="E761" s="41">
        <v>0</v>
      </c>
      <c r="F761" s="41">
        <v>0</v>
      </c>
      <c r="G761" s="48">
        <v>30701</v>
      </c>
    </row>
    <row r="762" spans="1:7" x14ac:dyDescent="0.25">
      <c r="A762" s="48">
        <v>307012801</v>
      </c>
      <c r="B762" s="41" t="s">
        <v>1410</v>
      </c>
      <c r="C762" s="41">
        <v>0</v>
      </c>
      <c r="D762" s="41">
        <v>0</v>
      </c>
      <c r="E762" s="41">
        <v>0</v>
      </c>
      <c r="F762" s="41">
        <v>0</v>
      </c>
      <c r="G762" s="48">
        <v>30701</v>
      </c>
    </row>
    <row r="763" spans="1:7" x14ac:dyDescent="0.25">
      <c r="A763" s="48">
        <v>307012900</v>
      </c>
      <c r="B763" s="41" t="s">
        <v>1412</v>
      </c>
      <c r="C763" s="41">
        <v>0</v>
      </c>
      <c r="D763" s="41">
        <v>0</v>
      </c>
      <c r="E763" s="41">
        <v>0</v>
      </c>
      <c r="F763" s="41">
        <v>0</v>
      </c>
      <c r="G763" s="48">
        <v>30701</v>
      </c>
    </row>
    <row r="764" spans="1:7" x14ac:dyDescent="0.25">
      <c r="A764" s="48">
        <v>307014600</v>
      </c>
      <c r="B764" s="41" t="s">
        <v>1414</v>
      </c>
      <c r="C764" s="41">
        <v>0</v>
      </c>
      <c r="D764" s="41">
        <v>0</v>
      </c>
      <c r="E764" s="41">
        <v>0</v>
      </c>
      <c r="F764" s="41">
        <v>0</v>
      </c>
      <c r="G764" s="48">
        <v>30701</v>
      </c>
    </row>
    <row r="765" spans="1:7" x14ac:dyDescent="0.25">
      <c r="A765" s="48">
        <v>307014610</v>
      </c>
      <c r="B765" s="41" t="s">
        <v>1416</v>
      </c>
      <c r="C765" s="41">
        <v>0</v>
      </c>
      <c r="D765" s="41">
        <v>0</v>
      </c>
      <c r="E765" s="41">
        <v>0</v>
      </c>
      <c r="F765" s="41">
        <v>0</v>
      </c>
      <c r="G765" s="48">
        <v>30701</v>
      </c>
    </row>
    <row r="766" spans="1:7" x14ac:dyDescent="0.25">
      <c r="A766" s="48">
        <v>307014611</v>
      </c>
      <c r="B766" s="41" t="s">
        <v>1418</v>
      </c>
      <c r="C766" s="41">
        <v>0</v>
      </c>
      <c r="D766" s="41">
        <v>0</v>
      </c>
      <c r="E766" s="41">
        <v>0</v>
      </c>
      <c r="F766" s="41">
        <v>0</v>
      </c>
      <c r="G766" s="48">
        <v>30701</v>
      </c>
    </row>
    <row r="767" spans="1:7" x14ac:dyDescent="0.25">
      <c r="A767" s="48">
        <v>307015183</v>
      </c>
      <c r="B767" s="41" t="s">
        <v>1420</v>
      </c>
      <c r="C767" s="41">
        <v>29348</v>
      </c>
      <c r="D767" s="41">
        <v>29900</v>
      </c>
      <c r="E767" s="41">
        <v>29900</v>
      </c>
      <c r="F767" s="41">
        <v>-552</v>
      </c>
      <c r="G767" s="48">
        <v>30701</v>
      </c>
    </row>
    <row r="768" spans="1:7" x14ac:dyDescent="0.25">
      <c r="A768" s="48">
        <v>307022022</v>
      </c>
      <c r="B768" s="41" t="s">
        <v>1422</v>
      </c>
      <c r="C768" s="41">
        <v>0</v>
      </c>
      <c r="D768" s="41">
        <v>0</v>
      </c>
      <c r="E768" s="41">
        <v>0</v>
      </c>
      <c r="F768" s="41">
        <v>0</v>
      </c>
      <c r="G768" s="48">
        <v>30702</v>
      </c>
    </row>
    <row r="769" spans="1:7" x14ac:dyDescent="0.25">
      <c r="A769" s="48">
        <v>307025141</v>
      </c>
      <c r="B769" s="41" t="s">
        <v>1424</v>
      </c>
      <c r="C769" s="41">
        <v>0</v>
      </c>
      <c r="D769" s="41">
        <v>0</v>
      </c>
      <c r="E769" s="41">
        <v>0</v>
      </c>
      <c r="F769" s="41">
        <v>0</v>
      </c>
      <c r="G769" s="48">
        <v>30702</v>
      </c>
    </row>
    <row r="770" spans="1:7" x14ac:dyDescent="0.25">
      <c r="A770" s="48">
        <v>399010100</v>
      </c>
      <c r="B770" s="41" t="s">
        <v>1426</v>
      </c>
      <c r="C770" s="41">
        <v>143367.21</v>
      </c>
      <c r="D770" s="41">
        <v>469100</v>
      </c>
      <c r="E770" s="41">
        <v>469100</v>
      </c>
      <c r="F770" s="41">
        <v>-325732.78999999998</v>
      </c>
      <c r="G770" s="48">
        <v>39901</v>
      </c>
    </row>
    <row r="771" spans="1:7" x14ac:dyDescent="0.25">
      <c r="A771" s="48">
        <v>399010101</v>
      </c>
      <c r="B771" s="41" t="s">
        <v>1428</v>
      </c>
      <c r="C771" s="41">
        <v>0</v>
      </c>
      <c r="D771" s="41">
        <v>0</v>
      </c>
      <c r="E771" s="41">
        <v>0</v>
      </c>
      <c r="F771" s="41">
        <v>0</v>
      </c>
      <c r="G771" s="48">
        <v>39901</v>
      </c>
    </row>
    <row r="772" spans="1:7" x14ac:dyDescent="0.25">
      <c r="A772" s="48">
        <v>399010102</v>
      </c>
      <c r="B772" s="41" t="s">
        <v>1430</v>
      </c>
      <c r="C772" s="41">
        <v>0</v>
      </c>
      <c r="D772" s="41">
        <v>0</v>
      </c>
      <c r="E772" s="41">
        <v>0</v>
      </c>
      <c r="F772" s="41">
        <v>0</v>
      </c>
      <c r="G772" s="48">
        <v>39901</v>
      </c>
    </row>
    <row r="773" spans="1:7" x14ac:dyDescent="0.25">
      <c r="A773" s="48">
        <v>399010103</v>
      </c>
      <c r="B773" s="41" t="s">
        <v>1432</v>
      </c>
      <c r="C773" s="41">
        <v>0</v>
      </c>
      <c r="D773" s="41">
        <v>0</v>
      </c>
      <c r="E773" s="41">
        <v>0</v>
      </c>
      <c r="F773" s="41">
        <v>0</v>
      </c>
      <c r="G773" s="48">
        <v>39901</v>
      </c>
    </row>
    <row r="774" spans="1:7" x14ac:dyDescent="0.25">
      <c r="A774" s="48">
        <v>399010120</v>
      </c>
      <c r="B774" s="41" t="s">
        <v>1434</v>
      </c>
      <c r="C774" s="41">
        <v>0</v>
      </c>
      <c r="D774" s="41">
        <v>0</v>
      </c>
      <c r="E774" s="41">
        <v>0</v>
      </c>
      <c r="F774" s="41">
        <v>0</v>
      </c>
      <c r="G774" s="48">
        <v>39901</v>
      </c>
    </row>
    <row r="775" spans="1:7" x14ac:dyDescent="0.25">
      <c r="A775" s="48">
        <v>399010150</v>
      </c>
      <c r="B775" s="41" t="s">
        <v>1436</v>
      </c>
      <c r="C775" s="41">
        <v>0</v>
      </c>
      <c r="D775" s="41">
        <v>0</v>
      </c>
      <c r="E775" s="41">
        <v>0</v>
      </c>
      <c r="F775" s="41">
        <v>0</v>
      </c>
      <c r="G775" s="48">
        <v>39901</v>
      </c>
    </row>
    <row r="776" spans="1:7" x14ac:dyDescent="0.25">
      <c r="A776" s="48">
        <v>399010200</v>
      </c>
      <c r="B776" s="41" t="s">
        <v>1438</v>
      </c>
      <c r="C776" s="41">
        <v>-11440</v>
      </c>
      <c r="D776" s="41">
        <v>0</v>
      </c>
      <c r="E776" s="41">
        <v>0</v>
      </c>
      <c r="F776" s="41">
        <v>-11440</v>
      </c>
      <c r="G776" s="48">
        <v>39901</v>
      </c>
    </row>
    <row r="777" spans="1:7" x14ac:dyDescent="0.25">
      <c r="A777" s="48">
        <v>399010700</v>
      </c>
      <c r="B777" s="41" t="s">
        <v>1440</v>
      </c>
      <c r="C777" s="41">
        <v>0</v>
      </c>
      <c r="D777" s="41">
        <v>0</v>
      </c>
      <c r="E777" s="41">
        <v>0</v>
      </c>
      <c r="F777" s="41">
        <v>0</v>
      </c>
      <c r="G777" s="48">
        <v>39901</v>
      </c>
    </row>
    <row r="778" spans="1:7" x14ac:dyDescent="0.25">
      <c r="A778" s="48">
        <v>399010800</v>
      </c>
      <c r="B778" s="41" t="s">
        <v>1442</v>
      </c>
      <c r="C778" s="41">
        <v>0</v>
      </c>
      <c r="D778" s="41">
        <v>0</v>
      </c>
      <c r="E778" s="41">
        <v>0</v>
      </c>
      <c r="F778" s="41">
        <v>0</v>
      </c>
      <c r="G778" s="48">
        <v>39901</v>
      </c>
    </row>
    <row r="779" spans="1:7" x14ac:dyDescent="0.25">
      <c r="A779" s="48">
        <v>399010930</v>
      </c>
      <c r="B779" s="41" t="s">
        <v>1444</v>
      </c>
      <c r="C779" s="41">
        <v>0</v>
      </c>
      <c r="D779" s="41">
        <v>400</v>
      </c>
      <c r="E779" s="41">
        <v>400</v>
      </c>
      <c r="F779" s="41">
        <v>-400</v>
      </c>
      <c r="G779" s="48">
        <v>39901</v>
      </c>
    </row>
    <row r="780" spans="1:7" x14ac:dyDescent="0.25">
      <c r="A780" s="48">
        <v>399010975</v>
      </c>
      <c r="B780" s="41" t="s">
        <v>1446</v>
      </c>
      <c r="C780" s="41">
        <v>0</v>
      </c>
      <c r="D780" s="41">
        <v>400</v>
      </c>
      <c r="E780" s="41">
        <v>400</v>
      </c>
      <c r="F780" s="41">
        <v>-400</v>
      </c>
      <c r="G780" s="48">
        <v>39901</v>
      </c>
    </row>
    <row r="781" spans="1:7" x14ac:dyDescent="0.25">
      <c r="A781" s="48">
        <v>399010981</v>
      </c>
      <c r="B781" s="41" t="s">
        <v>1448</v>
      </c>
      <c r="C781" s="41">
        <v>0</v>
      </c>
      <c r="D781" s="41">
        <v>0</v>
      </c>
      <c r="E781" s="41">
        <v>0</v>
      </c>
      <c r="F781" s="41">
        <v>0</v>
      </c>
      <c r="G781" s="48">
        <v>39901</v>
      </c>
    </row>
    <row r="782" spans="1:7" x14ac:dyDescent="0.25">
      <c r="A782" s="48">
        <v>399011640</v>
      </c>
      <c r="B782" s="41" t="s">
        <v>2755</v>
      </c>
      <c r="C782" s="41">
        <v>0</v>
      </c>
      <c r="D782" s="41">
        <v>0</v>
      </c>
      <c r="E782" s="41">
        <v>0</v>
      </c>
      <c r="F782" s="41">
        <v>0</v>
      </c>
      <c r="G782" s="48">
        <v>39901</v>
      </c>
    </row>
    <row r="783" spans="1:7" x14ac:dyDescent="0.25">
      <c r="A783" s="48">
        <v>399012000</v>
      </c>
      <c r="B783" s="41" t="s">
        <v>1450</v>
      </c>
      <c r="C783" s="41">
        <v>0</v>
      </c>
      <c r="D783" s="41">
        <v>300</v>
      </c>
      <c r="E783" s="41">
        <v>300</v>
      </c>
      <c r="F783" s="41">
        <v>-300</v>
      </c>
      <c r="G783" s="48">
        <v>39901</v>
      </c>
    </row>
    <row r="784" spans="1:7" x14ac:dyDescent="0.25">
      <c r="A784" s="48">
        <v>399012004</v>
      </c>
      <c r="B784" s="41" t="s">
        <v>1452</v>
      </c>
      <c r="C784" s="41">
        <v>0</v>
      </c>
      <c r="D784" s="41">
        <v>500</v>
      </c>
      <c r="E784" s="41">
        <v>500</v>
      </c>
      <c r="F784" s="41">
        <v>-500</v>
      </c>
      <c r="G784" s="48">
        <v>39901</v>
      </c>
    </row>
    <row r="785" spans="1:7" x14ac:dyDescent="0.25">
      <c r="A785" s="48">
        <v>399012022</v>
      </c>
      <c r="B785" s="41" t="s">
        <v>1454</v>
      </c>
      <c r="C785" s="41">
        <v>571</v>
      </c>
      <c r="D785" s="41">
        <v>500</v>
      </c>
      <c r="E785" s="41">
        <v>500</v>
      </c>
      <c r="F785" s="41">
        <v>71</v>
      </c>
      <c r="G785" s="48">
        <v>39901</v>
      </c>
    </row>
    <row r="786" spans="1:7" x14ac:dyDescent="0.25">
      <c r="A786" s="48">
        <v>399012408</v>
      </c>
      <c r="B786" s="41" t="s">
        <v>2756</v>
      </c>
      <c r="C786" s="41">
        <v>0</v>
      </c>
      <c r="D786" s="41">
        <v>0</v>
      </c>
      <c r="E786" s="41">
        <v>0</v>
      </c>
      <c r="F786" s="41">
        <v>0</v>
      </c>
      <c r="G786" s="48">
        <v>39901</v>
      </c>
    </row>
    <row r="787" spans="1:7" x14ac:dyDescent="0.25">
      <c r="A787" s="48">
        <v>399012421</v>
      </c>
      <c r="B787" s="41" t="s">
        <v>1456</v>
      </c>
      <c r="C787" s="41">
        <v>0</v>
      </c>
      <c r="D787" s="41">
        <v>0</v>
      </c>
      <c r="E787" s="41">
        <v>0</v>
      </c>
      <c r="F787" s="41">
        <v>0</v>
      </c>
      <c r="G787" s="48">
        <v>39901</v>
      </c>
    </row>
    <row r="788" spans="1:7" x14ac:dyDescent="0.25">
      <c r="A788" s="48">
        <v>399012422</v>
      </c>
      <c r="B788" s="41" t="s">
        <v>1458</v>
      </c>
      <c r="C788" s="41">
        <v>3961.4</v>
      </c>
      <c r="D788" s="41">
        <v>0</v>
      </c>
      <c r="E788" s="41">
        <v>0</v>
      </c>
      <c r="F788" s="41">
        <v>3961.4</v>
      </c>
      <c r="G788" s="48">
        <v>39901</v>
      </c>
    </row>
    <row r="789" spans="1:7" x14ac:dyDescent="0.25">
      <c r="A789" s="48">
        <v>399012423</v>
      </c>
      <c r="B789" s="41" t="s">
        <v>2757</v>
      </c>
      <c r="C789" s="41">
        <v>0</v>
      </c>
      <c r="D789" s="41">
        <v>0</v>
      </c>
      <c r="E789" s="41">
        <v>0</v>
      </c>
      <c r="F789" s="41">
        <v>0</v>
      </c>
      <c r="G789" s="48">
        <v>39901</v>
      </c>
    </row>
    <row r="790" spans="1:7" x14ac:dyDescent="0.25">
      <c r="A790" s="48">
        <v>399012424</v>
      </c>
      <c r="B790" s="41" t="s">
        <v>1460</v>
      </c>
      <c r="C790" s="41">
        <v>0</v>
      </c>
      <c r="D790" s="41">
        <v>0</v>
      </c>
      <c r="E790" s="41">
        <v>0</v>
      </c>
      <c r="F790" s="41">
        <v>0</v>
      </c>
      <c r="G790" s="48">
        <v>39901</v>
      </c>
    </row>
    <row r="791" spans="1:7" x14ac:dyDescent="0.25">
      <c r="A791" s="48">
        <v>399012428</v>
      </c>
      <c r="B791" s="41" t="s">
        <v>1462</v>
      </c>
      <c r="C791" s="41">
        <v>0</v>
      </c>
      <c r="D791" s="41">
        <v>0</v>
      </c>
      <c r="E791" s="41">
        <v>0</v>
      </c>
      <c r="F791" s="41">
        <v>0</v>
      </c>
      <c r="G791" s="48">
        <v>39901</v>
      </c>
    </row>
    <row r="792" spans="1:7" x14ac:dyDescent="0.25">
      <c r="A792" s="48">
        <v>399012429</v>
      </c>
      <c r="B792" s="41" t="s">
        <v>1464</v>
      </c>
      <c r="C792" s="41">
        <v>0</v>
      </c>
      <c r="D792" s="41">
        <v>0</v>
      </c>
      <c r="E792" s="41">
        <v>0</v>
      </c>
      <c r="F792" s="41">
        <v>0</v>
      </c>
      <c r="G792" s="48">
        <v>39901</v>
      </c>
    </row>
    <row r="793" spans="1:7" x14ac:dyDescent="0.25">
      <c r="A793" s="48">
        <v>399012430</v>
      </c>
      <c r="B793" s="41" t="s">
        <v>1466</v>
      </c>
      <c r="C793" s="41">
        <v>0</v>
      </c>
      <c r="D793" s="41">
        <v>0</v>
      </c>
      <c r="E793" s="41">
        <v>0</v>
      </c>
      <c r="F793" s="41">
        <v>0</v>
      </c>
      <c r="G793" s="48">
        <v>39901</v>
      </c>
    </row>
    <row r="794" spans="1:7" x14ac:dyDescent="0.25">
      <c r="A794" s="48">
        <v>399012432</v>
      </c>
      <c r="B794" s="41" t="s">
        <v>1468</v>
      </c>
      <c r="C794" s="41">
        <v>0</v>
      </c>
      <c r="D794" s="41">
        <v>0</v>
      </c>
      <c r="E794" s="41">
        <v>0</v>
      </c>
      <c r="F794" s="41">
        <v>0</v>
      </c>
      <c r="G794" s="48">
        <v>39901</v>
      </c>
    </row>
    <row r="795" spans="1:7" x14ac:dyDescent="0.25">
      <c r="A795" s="48">
        <v>399012440</v>
      </c>
      <c r="B795" s="41" t="s">
        <v>1470</v>
      </c>
      <c r="C795" s="41">
        <v>0</v>
      </c>
      <c r="D795" s="41">
        <v>0</v>
      </c>
      <c r="E795" s="41">
        <v>0</v>
      </c>
      <c r="F795" s="41">
        <v>0</v>
      </c>
      <c r="G795" s="48">
        <v>39901</v>
      </c>
    </row>
    <row r="796" spans="1:7" x14ac:dyDescent="0.25">
      <c r="A796" s="48">
        <v>399012500</v>
      </c>
      <c r="B796" s="41" t="s">
        <v>1472</v>
      </c>
      <c r="C796" s="41">
        <v>0</v>
      </c>
      <c r="D796" s="41">
        <v>800</v>
      </c>
      <c r="E796" s="41">
        <v>800</v>
      </c>
      <c r="F796" s="41">
        <v>-800</v>
      </c>
      <c r="G796" s="48">
        <v>39901</v>
      </c>
    </row>
    <row r="797" spans="1:7" x14ac:dyDescent="0.25">
      <c r="A797" s="48">
        <v>399012510</v>
      </c>
      <c r="B797" s="41" t="s">
        <v>1474</v>
      </c>
      <c r="C797" s="41">
        <v>0</v>
      </c>
      <c r="D797" s="41">
        <v>0</v>
      </c>
      <c r="E797" s="41">
        <v>0</v>
      </c>
      <c r="F797" s="41">
        <v>0</v>
      </c>
      <c r="G797" s="48">
        <v>39901</v>
      </c>
    </row>
    <row r="798" spans="1:7" x14ac:dyDescent="0.25">
      <c r="A798" s="48">
        <v>399012524</v>
      </c>
      <c r="B798" s="41" t="s">
        <v>1476</v>
      </c>
      <c r="C798" s="41">
        <v>0</v>
      </c>
      <c r="D798" s="41">
        <v>0</v>
      </c>
      <c r="E798" s="41">
        <v>0</v>
      </c>
      <c r="F798" s="41">
        <v>0</v>
      </c>
      <c r="G798" s="48">
        <v>39901</v>
      </c>
    </row>
    <row r="799" spans="1:7" x14ac:dyDescent="0.25">
      <c r="A799" s="48">
        <v>399012701</v>
      </c>
      <c r="B799" s="41" t="s">
        <v>1478</v>
      </c>
      <c r="C799" s="41">
        <v>0</v>
      </c>
      <c r="D799" s="41">
        <v>0</v>
      </c>
      <c r="E799" s="41">
        <v>0</v>
      </c>
      <c r="F799" s="41">
        <v>0</v>
      </c>
      <c r="G799" s="48">
        <v>39901</v>
      </c>
    </row>
    <row r="800" spans="1:7" x14ac:dyDescent="0.25">
      <c r="A800" s="48">
        <v>399012703</v>
      </c>
      <c r="B800" s="41" t="s">
        <v>1480</v>
      </c>
      <c r="C800" s="41">
        <v>0</v>
      </c>
      <c r="D800" s="41">
        <v>0</v>
      </c>
      <c r="E800" s="41">
        <v>0</v>
      </c>
      <c r="F800" s="41">
        <v>0</v>
      </c>
      <c r="G800" s="48">
        <v>39901</v>
      </c>
    </row>
    <row r="801" spans="1:7" x14ac:dyDescent="0.25">
      <c r="A801" s="48">
        <v>399012706</v>
      </c>
      <c r="B801" s="41" t="s">
        <v>1482</v>
      </c>
      <c r="C801" s="41">
        <v>0</v>
      </c>
      <c r="D801" s="41">
        <v>400</v>
      </c>
      <c r="E801" s="41">
        <v>400</v>
      </c>
      <c r="F801" s="41">
        <v>-400</v>
      </c>
      <c r="G801" s="48">
        <v>39901</v>
      </c>
    </row>
    <row r="802" spans="1:7" x14ac:dyDescent="0.25">
      <c r="A802" s="48">
        <v>399012801</v>
      </c>
      <c r="B802" s="41" t="s">
        <v>1484</v>
      </c>
      <c r="C802" s="41">
        <v>1240</v>
      </c>
      <c r="D802" s="41">
        <v>1000</v>
      </c>
      <c r="E802" s="41">
        <v>1000</v>
      </c>
      <c r="F802" s="41">
        <v>240</v>
      </c>
      <c r="G802" s="48">
        <v>39901</v>
      </c>
    </row>
    <row r="803" spans="1:7" x14ac:dyDescent="0.25">
      <c r="A803" s="48">
        <v>399013051</v>
      </c>
      <c r="B803" s="41" t="s">
        <v>2742</v>
      </c>
      <c r="C803" s="41">
        <v>0</v>
      </c>
      <c r="D803" s="41">
        <v>0</v>
      </c>
      <c r="E803" s="41">
        <v>0</v>
      </c>
      <c r="F803" s="41">
        <v>0</v>
      </c>
      <c r="G803" s="48">
        <v>39901</v>
      </c>
    </row>
    <row r="804" spans="1:7" x14ac:dyDescent="0.25">
      <c r="A804" s="48">
        <v>399013081</v>
      </c>
      <c r="B804" s="41" t="s">
        <v>1486</v>
      </c>
      <c r="C804" s="41">
        <v>0</v>
      </c>
      <c r="D804" s="41">
        <v>0</v>
      </c>
      <c r="E804" s="41">
        <v>0</v>
      </c>
      <c r="F804" s="41">
        <v>0</v>
      </c>
      <c r="G804" s="48">
        <v>39901</v>
      </c>
    </row>
    <row r="805" spans="1:7" x14ac:dyDescent="0.25">
      <c r="A805" s="48">
        <v>399014600</v>
      </c>
      <c r="B805" s="41" t="s">
        <v>1488</v>
      </c>
      <c r="C805" s="41">
        <v>0</v>
      </c>
      <c r="D805" s="41">
        <v>0</v>
      </c>
      <c r="E805" s="41">
        <v>0</v>
      </c>
      <c r="F805" s="41">
        <v>0</v>
      </c>
      <c r="G805" s="48">
        <v>39901</v>
      </c>
    </row>
    <row r="806" spans="1:7" x14ac:dyDescent="0.25">
      <c r="A806" s="48">
        <v>399014610</v>
      </c>
      <c r="B806" s="41" t="s">
        <v>1490</v>
      </c>
      <c r="C806" s="41">
        <v>0</v>
      </c>
      <c r="D806" s="41">
        <v>0</v>
      </c>
      <c r="E806" s="41">
        <v>0</v>
      </c>
      <c r="F806" s="41">
        <v>0</v>
      </c>
      <c r="G806" s="48">
        <v>39901</v>
      </c>
    </row>
    <row r="807" spans="1:7" x14ac:dyDescent="0.25">
      <c r="A807" s="48">
        <v>399014612</v>
      </c>
      <c r="B807" s="41" t="s">
        <v>1492</v>
      </c>
      <c r="C807" s="41">
        <v>0</v>
      </c>
      <c r="D807" s="41">
        <v>0</v>
      </c>
      <c r="E807" s="41">
        <v>0</v>
      </c>
      <c r="F807" s="41">
        <v>0</v>
      </c>
      <c r="G807" s="48">
        <v>39901</v>
      </c>
    </row>
    <row r="808" spans="1:7" x14ac:dyDescent="0.25">
      <c r="A808" s="48">
        <v>399014618</v>
      </c>
      <c r="B808" s="41" t="s">
        <v>1494</v>
      </c>
      <c r="C808" s="41">
        <v>0</v>
      </c>
      <c r="D808" s="41">
        <v>0</v>
      </c>
      <c r="E808" s="41">
        <v>0</v>
      </c>
      <c r="F808" s="41">
        <v>0</v>
      </c>
      <c r="G808" s="48">
        <v>39901</v>
      </c>
    </row>
    <row r="809" spans="1:7" x14ac:dyDescent="0.25">
      <c r="A809" s="48">
        <v>399014619</v>
      </c>
      <c r="B809" s="41" t="s">
        <v>1496</v>
      </c>
      <c r="C809" s="41">
        <v>0</v>
      </c>
      <c r="D809" s="41">
        <v>0</v>
      </c>
      <c r="E809" s="41">
        <v>0</v>
      </c>
      <c r="F809" s="41">
        <v>0</v>
      </c>
      <c r="G809" s="48">
        <v>39901</v>
      </c>
    </row>
    <row r="810" spans="1:7" x14ac:dyDescent="0.25">
      <c r="A810" s="48">
        <v>399014621</v>
      </c>
      <c r="B810" s="41" t="s">
        <v>1498</v>
      </c>
      <c r="C810" s="41">
        <v>0</v>
      </c>
      <c r="D810" s="41">
        <v>0</v>
      </c>
      <c r="E810" s="41">
        <v>0</v>
      </c>
      <c r="F810" s="41">
        <v>0</v>
      </c>
      <c r="G810" s="48">
        <v>39901</v>
      </c>
    </row>
    <row r="811" spans="1:7" x14ac:dyDescent="0.25">
      <c r="A811" s="48">
        <v>399015156</v>
      </c>
      <c r="B811" s="41" t="s">
        <v>1500</v>
      </c>
      <c r="C811" s="41">
        <v>52071.18</v>
      </c>
      <c r="D811" s="41">
        <v>0</v>
      </c>
      <c r="E811" s="41">
        <v>0</v>
      </c>
      <c r="F811" s="41">
        <v>52071.18</v>
      </c>
      <c r="G811" s="48">
        <v>39901</v>
      </c>
    </row>
    <row r="812" spans="1:7" x14ac:dyDescent="0.25">
      <c r="A812" s="48">
        <v>399016010</v>
      </c>
      <c r="B812" s="41" t="s">
        <v>1502</v>
      </c>
      <c r="C812" s="41">
        <v>0</v>
      </c>
      <c r="D812" s="41">
        <v>0</v>
      </c>
      <c r="E812" s="41">
        <v>0</v>
      </c>
      <c r="F812" s="41">
        <v>0</v>
      </c>
      <c r="G812" s="48">
        <v>39901</v>
      </c>
    </row>
    <row r="813" spans="1:7" x14ac:dyDescent="0.25">
      <c r="A813" s="48">
        <v>399019053</v>
      </c>
      <c r="B813" s="41" t="s">
        <v>1504</v>
      </c>
      <c r="C813" s="41">
        <v>0</v>
      </c>
      <c r="D813" s="41">
        <v>0</v>
      </c>
      <c r="E813" s="41">
        <v>0</v>
      </c>
      <c r="F813" s="41">
        <v>0</v>
      </c>
      <c r="G813" s="48">
        <v>39901</v>
      </c>
    </row>
    <row r="814" spans="1:7" x14ac:dyDescent="0.25">
      <c r="A814" s="48">
        <v>399019066</v>
      </c>
      <c r="B814" s="41" t="s">
        <v>1506</v>
      </c>
      <c r="C814" s="41">
        <v>0</v>
      </c>
      <c r="D814" s="41">
        <v>0</v>
      </c>
      <c r="E814" s="41">
        <v>0</v>
      </c>
      <c r="F814" s="41">
        <v>0</v>
      </c>
      <c r="G814" s="48">
        <v>39901</v>
      </c>
    </row>
    <row r="815" spans="1:7" x14ac:dyDescent="0.25">
      <c r="A815" s="48">
        <v>399019801</v>
      </c>
      <c r="B815" s="41" t="s">
        <v>1508</v>
      </c>
      <c r="C815" s="41">
        <v>0</v>
      </c>
      <c r="D815" s="41">
        <v>0</v>
      </c>
      <c r="E815" s="41">
        <v>0</v>
      </c>
      <c r="F815" s="41">
        <v>0</v>
      </c>
      <c r="G815" s="48">
        <v>39901</v>
      </c>
    </row>
    <row r="816" spans="1:7" x14ac:dyDescent="0.25">
      <c r="A816" s="48">
        <v>399019802</v>
      </c>
      <c r="B816" s="41" t="s">
        <v>1510</v>
      </c>
      <c r="C816" s="41">
        <v>0</v>
      </c>
      <c r="D816" s="41">
        <v>0</v>
      </c>
      <c r="E816" s="41">
        <v>0</v>
      </c>
      <c r="F816" s="41">
        <v>0</v>
      </c>
      <c r="G816" s="48">
        <v>39901</v>
      </c>
    </row>
    <row r="817" spans="1:7" x14ac:dyDescent="0.25">
      <c r="A817" s="48">
        <v>399019850</v>
      </c>
      <c r="B817" s="41" t="s">
        <v>1512</v>
      </c>
      <c r="C817" s="41">
        <v>0</v>
      </c>
      <c r="D817" s="41">
        <v>0</v>
      </c>
      <c r="E817" s="41">
        <v>0</v>
      </c>
      <c r="F817" s="41">
        <v>0</v>
      </c>
      <c r="G817" s="48">
        <v>39901</v>
      </c>
    </row>
    <row r="818" spans="1:7" x14ac:dyDescent="0.25">
      <c r="A818" s="48">
        <v>399020100</v>
      </c>
      <c r="B818" s="41" t="s">
        <v>1514</v>
      </c>
      <c r="C818" s="41">
        <v>40647.78</v>
      </c>
      <c r="D818" s="41">
        <v>106300</v>
      </c>
      <c r="E818" s="41">
        <v>106300</v>
      </c>
      <c r="F818" s="41">
        <v>-65652.22</v>
      </c>
      <c r="G818" s="48">
        <v>39902</v>
      </c>
    </row>
    <row r="819" spans="1:7" x14ac:dyDescent="0.25">
      <c r="A819" s="48">
        <v>399020101</v>
      </c>
      <c r="B819" s="41" t="s">
        <v>1516</v>
      </c>
      <c r="C819" s="41">
        <v>0</v>
      </c>
      <c r="D819" s="41">
        <v>0</v>
      </c>
      <c r="E819" s="41">
        <v>0</v>
      </c>
      <c r="F819" s="41">
        <v>0</v>
      </c>
      <c r="G819" s="48">
        <v>39902</v>
      </c>
    </row>
    <row r="820" spans="1:7" x14ac:dyDescent="0.25">
      <c r="A820" s="48">
        <v>399020102</v>
      </c>
      <c r="B820" s="41" t="s">
        <v>1518</v>
      </c>
      <c r="C820" s="41">
        <v>0</v>
      </c>
      <c r="D820" s="41">
        <v>0</v>
      </c>
      <c r="E820" s="41">
        <v>0</v>
      </c>
      <c r="F820" s="41">
        <v>0</v>
      </c>
      <c r="G820" s="48">
        <v>39902</v>
      </c>
    </row>
    <row r="821" spans="1:7" x14ac:dyDescent="0.25">
      <c r="A821" s="48">
        <v>399020103</v>
      </c>
      <c r="B821" s="41" t="s">
        <v>1520</v>
      </c>
      <c r="C821" s="41">
        <v>0</v>
      </c>
      <c r="D821" s="41">
        <v>0</v>
      </c>
      <c r="E821" s="41">
        <v>0</v>
      </c>
      <c r="F821" s="41">
        <v>0</v>
      </c>
      <c r="G821" s="48">
        <v>39902</v>
      </c>
    </row>
    <row r="822" spans="1:7" x14ac:dyDescent="0.25">
      <c r="A822" s="48">
        <v>399020110</v>
      </c>
      <c r="B822" s="41" t="s">
        <v>1522</v>
      </c>
      <c r="C822" s="41">
        <v>0</v>
      </c>
      <c r="D822" s="41">
        <v>0</v>
      </c>
      <c r="E822" s="41">
        <v>0</v>
      </c>
      <c r="F822" s="41">
        <v>0</v>
      </c>
      <c r="G822" s="48">
        <v>39902</v>
      </c>
    </row>
    <row r="823" spans="1:7" x14ac:dyDescent="0.25">
      <c r="A823" s="48">
        <v>399020120</v>
      </c>
      <c r="B823" s="41" t="s">
        <v>1524</v>
      </c>
      <c r="C823" s="41">
        <v>0</v>
      </c>
      <c r="D823" s="41">
        <v>0</v>
      </c>
      <c r="E823" s="41">
        <v>0</v>
      </c>
      <c r="F823" s="41">
        <v>0</v>
      </c>
      <c r="G823" s="48">
        <v>39902</v>
      </c>
    </row>
    <row r="824" spans="1:7" x14ac:dyDescent="0.25">
      <c r="A824" s="48">
        <v>399020150</v>
      </c>
      <c r="B824" s="41" t="s">
        <v>1526</v>
      </c>
      <c r="C824" s="41">
        <v>0</v>
      </c>
      <c r="D824" s="41">
        <v>0</v>
      </c>
      <c r="E824" s="41">
        <v>0</v>
      </c>
      <c r="F824" s="41">
        <v>0</v>
      </c>
      <c r="G824" s="48">
        <v>39902</v>
      </c>
    </row>
    <row r="825" spans="1:7" x14ac:dyDescent="0.25">
      <c r="A825" s="48">
        <v>399020200</v>
      </c>
      <c r="B825" s="41" t="s">
        <v>1528</v>
      </c>
      <c r="C825" s="41">
        <v>8500</v>
      </c>
      <c r="D825" s="41">
        <v>0</v>
      </c>
      <c r="E825" s="41">
        <v>0</v>
      </c>
      <c r="F825" s="41">
        <v>8500</v>
      </c>
      <c r="G825" s="48">
        <v>39902</v>
      </c>
    </row>
    <row r="826" spans="1:7" x14ac:dyDescent="0.25">
      <c r="A826" s="48">
        <v>399020700</v>
      </c>
      <c r="B826" s="41" t="s">
        <v>1530</v>
      </c>
      <c r="C826" s="41">
        <v>0</v>
      </c>
      <c r="D826" s="41">
        <v>0</v>
      </c>
      <c r="E826" s="41">
        <v>0</v>
      </c>
      <c r="F826" s="41">
        <v>0</v>
      </c>
      <c r="G826" s="48">
        <v>39902</v>
      </c>
    </row>
    <row r="827" spans="1:7" x14ac:dyDescent="0.25">
      <c r="A827" s="48">
        <v>399020800</v>
      </c>
      <c r="B827" s="41" t="s">
        <v>1532</v>
      </c>
      <c r="C827" s="41">
        <v>35</v>
      </c>
      <c r="D827" s="41">
        <v>0</v>
      </c>
      <c r="E827" s="41">
        <v>0</v>
      </c>
      <c r="F827" s="41">
        <v>35</v>
      </c>
      <c r="G827" s="48">
        <v>39902</v>
      </c>
    </row>
    <row r="828" spans="1:7" x14ac:dyDescent="0.25">
      <c r="A828" s="48">
        <v>399020930</v>
      </c>
      <c r="B828" s="41" t="s">
        <v>1534</v>
      </c>
      <c r="C828" s="41">
        <v>0</v>
      </c>
      <c r="D828" s="41">
        <v>500</v>
      </c>
      <c r="E828" s="41">
        <v>500</v>
      </c>
      <c r="F828" s="41">
        <v>-500</v>
      </c>
      <c r="G828" s="48">
        <v>39902</v>
      </c>
    </row>
    <row r="829" spans="1:7" x14ac:dyDescent="0.25">
      <c r="A829" s="48">
        <v>399020970</v>
      </c>
      <c r="B829" s="41" t="s">
        <v>1536</v>
      </c>
      <c r="C829" s="41">
        <v>0</v>
      </c>
      <c r="D829" s="41">
        <v>2000</v>
      </c>
      <c r="E829" s="41">
        <v>2000</v>
      </c>
      <c r="F829" s="41">
        <v>-2000</v>
      </c>
      <c r="G829" s="48">
        <v>39902</v>
      </c>
    </row>
    <row r="830" spans="1:7" x14ac:dyDescent="0.25">
      <c r="A830" s="48">
        <v>399020975</v>
      </c>
      <c r="B830" s="41" t="s">
        <v>1538</v>
      </c>
      <c r="C830" s="41">
        <v>244.5</v>
      </c>
      <c r="D830" s="41">
        <v>200</v>
      </c>
      <c r="E830" s="41">
        <v>200</v>
      </c>
      <c r="F830" s="41">
        <v>44.5</v>
      </c>
      <c r="G830" s="48">
        <v>39902</v>
      </c>
    </row>
    <row r="831" spans="1:7" x14ac:dyDescent="0.25">
      <c r="A831" s="48">
        <v>399020976</v>
      </c>
      <c r="B831" s="41" t="s">
        <v>1540</v>
      </c>
      <c r="C831" s="41">
        <v>0</v>
      </c>
      <c r="D831" s="41">
        <v>2400</v>
      </c>
      <c r="E831" s="41">
        <v>2400</v>
      </c>
      <c r="F831" s="41">
        <v>-2400</v>
      </c>
      <c r="G831" s="48">
        <v>39902</v>
      </c>
    </row>
    <row r="832" spans="1:7" x14ac:dyDescent="0.25">
      <c r="A832" s="48">
        <v>399020981</v>
      </c>
      <c r="B832" s="41" t="s">
        <v>1542</v>
      </c>
      <c r="C832" s="41">
        <v>200</v>
      </c>
      <c r="D832" s="41">
        <v>-500</v>
      </c>
      <c r="E832" s="41">
        <v>-500</v>
      </c>
      <c r="F832" s="41">
        <v>700</v>
      </c>
      <c r="G832" s="48">
        <v>39902</v>
      </c>
    </row>
    <row r="833" spans="1:7" x14ac:dyDescent="0.25">
      <c r="A833" s="48">
        <v>399020982</v>
      </c>
      <c r="B833" s="41" t="s">
        <v>1544</v>
      </c>
      <c r="C833" s="41">
        <v>0</v>
      </c>
      <c r="D833" s="41">
        <v>0</v>
      </c>
      <c r="E833" s="41">
        <v>0</v>
      </c>
      <c r="F833" s="41">
        <v>0</v>
      </c>
      <c r="G833" s="48">
        <v>39902</v>
      </c>
    </row>
    <row r="834" spans="1:7" x14ac:dyDescent="0.25">
      <c r="A834" s="48">
        <v>399020985</v>
      </c>
      <c r="B834" s="41" t="s">
        <v>1546</v>
      </c>
      <c r="C834" s="41">
        <v>86.5</v>
      </c>
      <c r="D834" s="41">
        <v>6000</v>
      </c>
      <c r="E834" s="41">
        <v>6000</v>
      </c>
      <c r="F834" s="41">
        <v>-5913.5</v>
      </c>
      <c r="G834" s="48">
        <v>39902</v>
      </c>
    </row>
    <row r="835" spans="1:7" x14ac:dyDescent="0.25">
      <c r="A835" s="48">
        <v>399022000</v>
      </c>
      <c r="B835" s="41" t="s">
        <v>1548</v>
      </c>
      <c r="C835" s="41">
        <v>4331.59</v>
      </c>
      <c r="D835" s="41">
        <v>600</v>
      </c>
      <c r="E835" s="41">
        <v>600</v>
      </c>
      <c r="F835" s="41">
        <v>3731.59</v>
      </c>
      <c r="G835" s="48">
        <v>39902</v>
      </c>
    </row>
    <row r="836" spans="1:7" x14ac:dyDescent="0.25">
      <c r="A836" s="48">
        <v>399022003</v>
      </c>
      <c r="B836" s="41" t="s">
        <v>1550</v>
      </c>
      <c r="C836" s="41">
        <v>0</v>
      </c>
      <c r="D836" s="41">
        <v>0</v>
      </c>
      <c r="E836" s="41">
        <v>0</v>
      </c>
      <c r="F836" s="41">
        <v>0</v>
      </c>
      <c r="G836" s="48">
        <v>39902</v>
      </c>
    </row>
    <row r="837" spans="1:7" x14ac:dyDescent="0.25">
      <c r="A837" s="48">
        <v>399022004</v>
      </c>
      <c r="B837" s="41" t="s">
        <v>1552</v>
      </c>
      <c r="C837" s="41">
        <v>42842.76</v>
      </c>
      <c r="D837" s="41">
        <v>20900</v>
      </c>
      <c r="E837" s="41">
        <v>20900</v>
      </c>
      <c r="F837" s="41">
        <v>21942.76</v>
      </c>
      <c r="G837" s="48">
        <v>39902</v>
      </c>
    </row>
    <row r="838" spans="1:7" x14ac:dyDescent="0.25">
      <c r="A838" s="48">
        <v>399022022</v>
      </c>
      <c r="B838" s="41" t="s">
        <v>1554</v>
      </c>
      <c r="C838" s="41">
        <v>980</v>
      </c>
      <c r="D838" s="41">
        <v>500</v>
      </c>
      <c r="E838" s="41">
        <v>500</v>
      </c>
      <c r="F838" s="41">
        <v>480</v>
      </c>
      <c r="G838" s="48">
        <v>39902</v>
      </c>
    </row>
    <row r="839" spans="1:7" x14ac:dyDescent="0.25">
      <c r="A839" s="48">
        <v>399022400</v>
      </c>
      <c r="B839" s="41" t="s">
        <v>1556</v>
      </c>
      <c r="C839" s="41">
        <v>4008.68</v>
      </c>
      <c r="D839" s="41">
        <v>10000</v>
      </c>
      <c r="E839" s="41">
        <v>10000</v>
      </c>
      <c r="F839" s="41">
        <v>-5991.32</v>
      </c>
      <c r="G839" s="48">
        <v>39902</v>
      </c>
    </row>
    <row r="840" spans="1:7" x14ac:dyDescent="0.25">
      <c r="A840" s="48">
        <v>399022408</v>
      </c>
      <c r="B840" s="41" t="s">
        <v>1558</v>
      </c>
      <c r="C840" s="41">
        <v>0</v>
      </c>
      <c r="D840" s="41">
        <v>0</v>
      </c>
      <c r="E840" s="41">
        <v>0</v>
      </c>
      <c r="F840" s="41">
        <v>0</v>
      </c>
      <c r="G840" s="48">
        <v>39902</v>
      </c>
    </row>
    <row r="841" spans="1:7" x14ac:dyDescent="0.25">
      <c r="A841" s="48">
        <v>399022421</v>
      </c>
      <c r="B841" s="41" t="s">
        <v>1560</v>
      </c>
      <c r="C841" s="41">
        <v>0</v>
      </c>
      <c r="D841" s="41">
        <v>800</v>
      </c>
      <c r="E841" s="41">
        <v>800</v>
      </c>
      <c r="F841" s="41">
        <v>-800</v>
      </c>
      <c r="G841" s="48">
        <v>39902</v>
      </c>
    </row>
    <row r="842" spans="1:7" x14ac:dyDescent="0.25">
      <c r="A842" s="48">
        <v>399022422</v>
      </c>
      <c r="B842" s="41" t="s">
        <v>1562</v>
      </c>
      <c r="C842" s="41">
        <v>0</v>
      </c>
      <c r="D842" s="41">
        <v>0</v>
      </c>
      <c r="E842" s="41">
        <v>0</v>
      </c>
      <c r="F842" s="41">
        <v>0</v>
      </c>
      <c r="G842" s="48">
        <v>39902</v>
      </c>
    </row>
    <row r="843" spans="1:7" x14ac:dyDescent="0.25">
      <c r="A843" s="48">
        <v>399022423</v>
      </c>
      <c r="B843" s="41" t="s">
        <v>1564</v>
      </c>
      <c r="C843" s="41">
        <v>3237.02</v>
      </c>
      <c r="D843" s="41">
        <v>8000</v>
      </c>
      <c r="E843" s="41">
        <v>8000</v>
      </c>
      <c r="F843" s="41">
        <v>-4762.9799999999996</v>
      </c>
      <c r="G843" s="48">
        <v>39902</v>
      </c>
    </row>
    <row r="844" spans="1:7" x14ac:dyDescent="0.25">
      <c r="A844" s="48">
        <v>399022429</v>
      </c>
      <c r="B844" s="41" t="s">
        <v>1566</v>
      </c>
      <c r="C844" s="41">
        <v>0</v>
      </c>
      <c r="D844" s="41">
        <v>0</v>
      </c>
      <c r="E844" s="41">
        <v>0</v>
      </c>
      <c r="F844" s="41">
        <v>0</v>
      </c>
      <c r="G844" s="48">
        <v>39902</v>
      </c>
    </row>
    <row r="845" spans="1:7" x14ac:dyDescent="0.25">
      <c r="A845" s="48">
        <v>399022432</v>
      </c>
      <c r="B845" s="41" t="s">
        <v>1568</v>
      </c>
      <c r="C845" s="41">
        <v>0</v>
      </c>
      <c r="D845" s="41">
        <v>0</v>
      </c>
      <c r="E845" s="41">
        <v>0</v>
      </c>
      <c r="F845" s="41">
        <v>0</v>
      </c>
      <c r="G845" s="48">
        <v>39902</v>
      </c>
    </row>
    <row r="846" spans="1:7" x14ac:dyDescent="0.25">
      <c r="A846" s="48">
        <v>399022435</v>
      </c>
      <c r="B846" s="41" t="s">
        <v>1570</v>
      </c>
      <c r="C846" s="41">
        <v>0</v>
      </c>
      <c r="D846" s="41">
        <v>0</v>
      </c>
      <c r="E846" s="41">
        <v>0</v>
      </c>
      <c r="F846" s="41">
        <v>0</v>
      </c>
      <c r="G846" s="48">
        <v>39902</v>
      </c>
    </row>
    <row r="847" spans="1:7" x14ac:dyDescent="0.25">
      <c r="A847" s="48">
        <v>399022500</v>
      </c>
      <c r="B847" s="41" t="s">
        <v>1572</v>
      </c>
      <c r="C847" s="41">
        <v>15.88</v>
      </c>
      <c r="D847" s="41">
        <v>1000</v>
      </c>
      <c r="E847" s="41">
        <v>1000</v>
      </c>
      <c r="F847" s="41">
        <v>-984.12</v>
      </c>
      <c r="G847" s="48">
        <v>39902</v>
      </c>
    </row>
    <row r="848" spans="1:7" x14ac:dyDescent="0.25">
      <c r="A848" s="48">
        <v>399022510</v>
      </c>
      <c r="B848" s="41" t="s">
        <v>1574</v>
      </c>
      <c r="C848" s="41">
        <v>0</v>
      </c>
      <c r="D848" s="41">
        <v>0</v>
      </c>
      <c r="E848" s="41">
        <v>0</v>
      </c>
      <c r="F848" s="41">
        <v>0</v>
      </c>
      <c r="G848" s="48">
        <v>39902</v>
      </c>
    </row>
    <row r="849" spans="1:7" x14ac:dyDescent="0.25">
      <c r="A849" s="48">
        <v>399022524</v>
      </c>
      <c r="B849" s="41" t="s">
        <v>1576</v>
      </c>
      <c r="C849" s="41">
        <v>0</v>
      </c>
      <c r="D849" s="41">
        <v>0</v>
      </c>
      <c r="E849" s="41">
        <v>0</v>
      </c>
      <c r="F849" s="41">
        <v>0</v>
      </c>
      <c r="G849" s="48">
        <v>39902</v>
      </c>
    </row>
    <row r="850" spans="1:7" x14ac:dyDescent="0.25">
      <c r="A850" s="48">
        <v>399022701</v>
      </c>
      <c r="B850" s="41" t="s">
        <v>1578</v>
      </c>
      <c r="C850" s="41">
        <v>0</v>
      </c>
      <c r="D850" s="41">
        <v>0</v>
      </c>
      <c r="E850" s="41">
        <v>0</v>
      </c>
      <c r="F850" s="41">
        <v>0</v>
      </c>
      <c r="G850" s="48">
        <v>39902</v>
      </c>
    </row>
    <row r="851" spans="1:7" x14ac:dyDescent="0.25">
      <c r="A851" s="48">
        <v>399022703</v>
      </c>
      <c r="B851" s="41" t="s">
        <v>1580</v>
      </c>
      <c r="C851" s="41">
        <v>0</v>
      </c>
      <c r="D851" s="41">
        <v>100</v>
      </c>
      <c r="E851" s="41">
        <v>100</v>
      </c>
      <c r="F851" s="41">
        <v>-100</v>
      </c>
      <c r="G851" s="48">
        <v>39902</v>
      </c>
    </row>
    <row r="852" spans="1:7" x14ac:dyDescent="0.25">
      <c r="A852" s="48">
        <v>399022706</v>
      </c>
      <c r="B852" s="41" t="s">
        <v>1582</v>
      </c>
      <c r="C852" s="41">
        <v>0</v>
      </c>
      <c r="D852" s="41">
        <v>0</v>
      </c>
      <c r="E852" s="41">
        <v>0</v>
      </c>
      <c r="F852" s="41">
        <v>0</v>
      </c>
      <c r="G852" s="48">
        <v>39902</v>
      </c>
    </row>
    <row r="853" spans="1:7" x14ac:dyDescent="0.25">
      <c r="A853" s="48">
        <v>399022708</v>
      </c>
      <c r="B853" s="41" t="s">
        <v>1584</v>
      </c>
      <c r="C853" s="41">
        <v>0</v>
      </c>
      <c r="D853" s="41">
        <v>0</v>
      </c>
      <c r="E853" s="41">
        <v>0</v>
      </c>
      <c r="F853" s="41">
        <v>0</v>
      </c>
      <c r="G853" s="48">
        <v>39902</v>
      </c>
    </row>
    <row r="854" spans="1:7" x14ac:dyDescent="0.25">
      <c r="A854" s="48">
        <v>399022801</v>
      </c>
      <c r="B854" s="41" t="s">
        <v>1586</v>
      </c>
      <c r="C854" s="41">
        <v>0</v>
      </c>
      <c r="D854" s="41">
        <v>900</v>
      </c>
      <c r="E854" s="41">
        <v>900</v>
      </c>
      <c r="F854" s="41">
        <v>-900</v>
      </c>
      <c r="G854" s="48">
        <v>39902</v>
      </c>
    </row>
    <row r="855" spans="1:7" x14ac:dyDescent="0.25">
      <c r="A855" s="48">
        <v>399024600</v>
      </c>
      <c r="B855" s="41" t="s">
        <v>1588</v>
      </c>
      <c r="C855" s="41">
        <v>0</v>
      </c>
      <c r="D855" s="41">
        <v>0</v>
      </c>
      <c r="E855" s="41">
        <v>0</v>
      </c>
      <c r="F855" s="41">
        <v>0</v>
      </c>
      <c r="G855" s="48">
        <v>39902</v>
      </c>
    </row>
    <row r="856" spans="1:7" x14ac:dyDescent="0.25">
      <c r="A856" s="48">
        <v>399024610</v>
      </c>
      <c r="B856" s="41" t="s">
        <v>1590</v>
      </c>
      <c r="C856" s="41">
        <v>0</v>
      </c>
      <c r="D856" s="41">
        <v>0</v>
      </c>
      <c r="E856" s="41">
        <v>0</v>
      </c>
      <c r="F856" s="41">
        <v>0</v>
      </c>
      <c r="G856" s="48">
        <v>39902</v>
      </c>
    </row>
    <row r="857" spans="1:7" x14ac:dyDescent="0.25">
      <c r="A857" s="48">
        <v>399024612</v>
      </c>
      <c r="B857" s="41" t="s">
        <v>1592</v>
      </c>
      <c r="C857" s="41">
        <v>0</v>
      </c>
      <c r="D857" s="41">
        <v>0</v>
      </c>
      <c r="E857" s="41">
        <v>0</v>
      </c>
      <c r="F857" s="41">
        <v>0</v>
      </c>
      <c r="G857" s="48">
        <v>39902</v>
      </c>
    </row>
    <row r="858" spans="1:7" x14ac:dyDescent="0.25">
      <c r="A858" s="48">
        <v>399024618</v>
      </c>
      <c r="B858" s="41" t="s">
        <v>1594</v>
      </c>
      <c r="C858" s="41">
        <v>0</v>
      </c>
      <c r="D858" s="41">
        <v>0</v>
      </c>
      <c r="E858" s="41">
        <v>0</v>
      </c>
      <c r="F858" s="41">
        <v>0</v>
      </c>
      <c r="G858" s="48">
        <v>39902</v>
      </c>
    </row>
    <row r="859" spans="1:7" x14ac:dyDescent="0.25">
      <c r="A859" s="48">
        <v>399024619</v>
      </c>
      <c r="B859" s="41" t="s">
        <v>1596</v>
      </c>
      <c r="C859" s="41">
        <v>0</v>
      </c>
      <c r="D859" s="41">
        <v>0</v>
      </c>
      <c r="E859" s="41">
        <v>0</v>
      </c>
      <c r="F859" s="41">
        <v>0</v>
      </c>
      <c r="G859" s="48">
        <v>39902</v>
      </c>
    </row>
    <row r="860" spans="1:7" x14ac:dyDescent="0.25">
      <c r="A860" s="48">
        <v>399024621</v>
      </c>
      <c r="B860" s="41" t="s">
        <v>1598</v>
      </c>
      <c r="C860" s="41">
        <v>0</v>
      </c>
      <c r="D860" s="41">
        <v>0</v>
      </c>
      <c r="E860" s="41">
        <v>0</v>
      </c>
      <c r="F860" s="41">
        <v>0</v>
      </c>
      <c r="G860" s="48">
        <v>39902</v>
      </c>
    </row>
    <row r="861" spans="1:7" x14ac:dyDescent="0.25">
      <c r="A861" s="48">
        <v>399024622</v>
      </c>
      <c r="B861" s="41" t="s">
        <v>1600</v>
      </c>
      <c r="C861" s="41">
        <v>0</v>
      </c>
      <c r="D861" s="41">
        <v>0</v>
      </c>
      <c r="E861" s="41">
        <v>0</v>
      </c>
      <c r="F861" s="41">
        <v>0</v>
      </c>
      <c r="G861" s="48">
        <v>39902</v>
      </c>
    </row>
    <row r="862" spans="1:7" x14ac:dyDescent="0.25">
      <c r="A862" s="48">
        <v>399025151</v>
      </c>
      <c r="B862" s="41" t="s">
        <v>1602</v>
      </c>
      <c r="C862" s="41">
        <v>0</v>
      </c>
      <c r="D862" s="41">
        <v>0</v>
      </c>
      <c r="E862" s="41">
        <v>0</v>
      </c>
      <c r="F862" s="41">
        <v>0</v>
      </c>
      <c r="G862" s="48">
        <v>39902</v>
      </c>
    </row>
    <row r="863" spans="1:7" x14ac:dyDescent="0.25">
      <c r="A863" s="48">
        <v>399025178</v>
      </c>
      <c r="B863" s="41" t="s">
        <v>1604</v>
      </c>
      <c r="C863" s="41">
        <v>8816.41</v>
      </c>
      <c r="D863" s="41">
        <v>36000</v>
      </c>
      <c r="E863" s="41">
        <v>36000</v>
      </c>
      <c r="F863" s="41">
        <v>-27183.59</v>
      </c>
      <c r="G863" s="48">
        <v>39902</v>
      </c>
    </row>
    <row r="864" spans="1:7" x14ac:dyDescent="0.25">
      <c r="A864" s="48">
        <v>399025179</v>
      </c>
      <c r="B864" s="41" t="s">
        <v>1606</v>
      </c>
      <c r="C864" s="41">
        <v>0</v>
      </c>
      <c r="D864" s="41">
        <v>0</v>
      </c>
      <c r="E864" s="41">
        <v>0</v>
      </c>
      <c r="F864" s="41">
        <v>0</v>
      </c>
      <c r="G864" s="48">
        <v>39902</v>
      </c>
    </row>
    <row r="865" spans="1:7" x14ac:dyDescent="0.25">
      <c r="A865" s="48">
        <v>399026010</v>
      </c>
      <c r="B865" s="41" t="s">
        <v>1608</v>
      </c>
      <c r="C865" s="41">
        <v>0</v>
      </c>
      <c r="D865" s="41">
        <v>0</v>
      </c>
      <c r="E865" s="41">
        <v>0</v>
      </c>
      <c r="F865" s="41">
        <v>0</v>
      </c>
      <c r="G865" s="48">
        <v>39902</v>
      </c>
    </row>
    <row r="866" spans="1:7" x14ac:dyDescent="0.25">
      <c r="A866" s="48">
        <v>399029051</v>
      </c>
      <c r="B866" s="41" t="s">
        <v>1610</v>
      </c>
      <c r="C866" s="41">
        <v>0</v>
      </c>
      <c r="D866" s="41">
        <v>0</v>
      </c>
      <c r="E866" s="41">
        <v>0</v>
      </c>
      <c r="F866" s="41">
        <v>0</v>
      </c>
      <c r="G866" s="48">
        <v>39902</v>
      </c>
    </row>
    <row r="867" spans="1:7" x14ac:dyDescent="0.25">
      <c r="A867" s="48">
        <v>399029053</v>
      </c>
      <c r="B867" s="41" t="s">
        <v>2773</v>
      </c>
      <c r="C867" s="41">
        <v>0</v>
      </c>
      <c r="D867" s="41">
        <v>0</v>
      </c>
      <c r="E867" s="41">
        <v>0</v>
      </c>
      <c r="F867" s="41">
        <v>0</v>
      </c>
      <c r="G867" s="48">
        <v>39902</v>
      </c>
    </row>
    <row r="868" spans="1:7" x14ac:dyDescent="0.25">
      <c r="A868" s="48">
        <v>399029054</v>
      </c>
      <c r="B868" s="41" t="s">
        <v>1612</v>
      </c>
      <c r="C868" s="41">
        <v>0</v>
      </c>
      <c r="D868" s="41">
        <v>0</v>
      </c>
      <c r="E868" s="41">
        <v>0</v>
      </c>
      <c r="F868" s="41">
        <v>0</v>
      </c>
      <c r="G868" s="48">
        <v>39902</v>
      </c>
    </row>
    <row r="869" spans="1:7" x14ac:dyDescent="0.25">
      <c r="A869" s="48">
        <v>399029066</v>
      </c>
      <c r="B869" s="41" t="s">
        <v>1614</v>
      </c>
      <c r="C869" s="41">
        <v>0</v>
      </c>
      <c r="D869" s="41">
        <v>0</v>
      </c>
      <c r="E869" s="41">
        <v>0</v>
      </c>
      <c r="F869" s="41">
        <v>0</v>
      </c>
      <c r="G869" s="48">
        <v>39902</v>
      </c>
    </row>
    <row r="870" spans="1:7" x14ac:dyDescent="0.25">
      <c r="A870" s="48">
        <v>399029100</v>
      </c>
      <c r="B870" s="41" t="s">
        <v>1568</v>
      </c>
      <c r="C870" s="41">
        <v>0</v>
      </c>
      <c r="D870" s="41">
        <v>0</v>
      </c>
      <c r="E870" s="41">
        <v>0</v>
      </c>
      <c r="F870" s="41">
        <v>0</v>
      </c>
      <c r="G870" s="48">
        <v>39902</v>
      </c>
    </row>
    <row r="871" spans="1:7" x14ac:dyDescent="0.25">
      <c r="A871" s="48">
        <v>399029802</v>
      </c>
      <c r="B871" s="41" t="s">
        <v>1617</v>
      </c>
      <c r="C871" s="41">
        <v>0</v>
      </c>
      <c r="D871" s="41">
        <v>0</v>
      </c>
      <c r="E871" s="41">
        <v>0</v>
      </c>
      <c r="F871" s="41">
        <v>0</v>
      </c>
      <c r="G871" s="48">
        <v>39902</v>
      </c>
    </row>
    <row r="872" spans="1:7" x14ac:dyDescent="0.25">
      <c r="A872" s="48">
        <v>399029805</v>
      </c>
      <c r="B872" s="41" t="s">
        <v>1619</v>
      </c>
      <c r="C872" s="41">
        <v>0</v>
      </c>
      <c r="D872" s="41">
        <v>0</v>
      </c>
      <c r="E872" s="41">
        <v>0</v>
      </c>
      <c r="F872" s="41">
        <v>0</v>
      </c>
      <c r="G872" s="48">
        <v>39902</v>
      </c>
    </row>
    <row r="873" spans="1:7" x14ac:dyDescent="0.25">
      <c r="A873" s="48">
        <v>399030100</v>
      </c>
      <c r="B873" s="41" t="s">
        <v>1621</v>
      </c>
      <c r="C873" s="41">
        <v>0</v>
      </c>
      <c r="D873" s="41">
        <v>0</v>
      </c>
      <c r="E873" s="41">
        <v>0</v>
      </c>
      <c r="F873" s="41">
        <v>0</v>
      </c>
      <c r="G873" s="48">
        <v>39903</v>
      </c>
    </row>
    <row r="874" spans="1:7" x14ac:dyDescent="0.25">
      <c r="A874" s="48">
        <v>399030101</v>
      </c>
      <c r="B874" s="41" t="s">
        <v>1623</v>
      </c>
      <c r="C874" s="41">
        <v>0</v>
      </c>
      <c r="D874" s="41">
        <v>0</v>
      </c>
      <c r="E874" s="41">
        <v>0</v>
      </c>
      <c r="F874" s="41">
        <v>0</v>
      </c>
      <c r="G874" s="48">
        <v>39903</v>
      </c>
    </row>
    <row r="875" spans="1:7" x14ac:dyDescent="0.25">
      <c r="A875" s="48">
        <v>399030120</v>
      </c>
      <c r="B875" s="41" t="s">
        <v>1625</v>
      </c>
      <c r="C875" s="41">
        <v>0</v>
      </c>
      <c r="D875" s="41">
        <v>0</v>
      </c>
      <c r="E875" s="41">
        <v>0</v>
      </c>
      <c r="F875" s="41">
        <v>0</v>
      </c>
      <c r="G875" s="48">
        <v>39903</v>
      </c>
    </row>
    <row r="876" spans="1:7" x14ac:dyDescent="0.25">
      <c r="A876" s="48">
        <v>399030200</v>
      </c>
      <c r="B876" s="41" t="s">
        <v>1627</v>
      </c>
      <c r="C876" s="41">
        <v>0</v>
      </c>
      <c r="D876" s="41">
        <v>0</v>
      </c>
      <c r="E876" s="41">
        <v>0</v>
      </c>
      <c r="F876" s="41">
        <v>0</v>
      </c>
      <c r="G876" s="48">
        <v>39903</v>
      </c>
    </row>
    <row r="877" spans="1:7" x14ac:dyDescent="0.25">
      <c r="A877" s="48">
        <v>399030700</v>
      </c>
      <c r="B877" s="41" t="s">
        <v>1629</v>
      </c>
      <c r="C877" s="41">
        <v>0</v>
      </c>
      <c r="D877" s="41">
        <v>0</v>
      </c>
      <c r="E877" s="41">
        <v>0</v>
      </c>
      <c r="F877" s="41">
        <v>0</v>
      </c>
      <c r="G877" s="48">
        <v>39903</v>
      </c>
    </row>
    <row r="878" spans="1:7" x14ac:dyDescent="0.25">
      <c r="A878" s="48">
        <v>399030730</v>
      </c>
      <c r="B878" s="41" t="s">
        <v>1631</v>
      </c>
      <c r="C878" s="41">
        <v>0</v>
      </c>
      <c r="D878" s="41">
        <v>0</v>
      </c>
      <c r="E878" s="41">
        <v>0</v>
      </c>
      <c r="F878" s="41">
        <v>0</v>
      </c>
      <c r="G878" s="48">
        <v>39903</v>
      </c>
    </row>
    <row r="879" spans="1:7" x14ac:dyDescent="0.25">
      <c r="A879" s="48">
        <v>399030800</v>
      </c>
      <c r="B879" s="41" t="s">
        <v>1633</v>
      </c>
      <c r="C879" s="41">
        <v>0</v>
      </c>
      <c r="D879" s="41">
        <v>0</v>
      </c>
      <c r="E879" s="41">
        <v>0</v>
      </c>
      <c r="F879" s="41">
        <v>0</v>
      </c>
      <c r="G879" s="48">
        <v>39903</v>
      </c>
    </row>
    <row r="880" spans="1:7" x14ac:dyDescent="0.25">
      <c r="A880" s="48">
        <v>399030930</v>
      </c>
      <c r="B880" s="41" t="s">
        <v>1635</v>
      </c>
      <c r="C880" s="41">
        <v>0</v>
      </c>
      <c r="D880" s="41">
        <v>0</v>
      </c>
      <c r="E880" s="41">
        <v>0</v>
      </c>
      <c r="F880" s="41">
        <v>0</v>
      </c>
      <c r="G880" s="48">
        <v>39903</v>
      </c>
    </row>
    <row r="881" spans="1:7" x14ac:dyDescent="0.25">
      <c r="A881" s="48">
        <v>399030975</v>
      </c>
      <c r="B881" s="41" t="s">
        <v>1637</v>
      </c>
      <c r="C881" s="41">
        <v>0</v>
      </c>
      <c r="D881" s="41">
        <v>0</v>
      </c>
      <c r="E881" s="41">
        <v>0</v>
      </c>
      <c r="F881" s="41">
        <v>0</v>
      </c>
      <c r="G881" s="48">
        <v>39903</v>
      </c>
    </row>
    <row r="882" spans="1:7" x14ac:dyDescent="0.25">
      <c r="A882" s="48">
        <v>399032000</v>
      </c>
      <c r="B882" s="41" t="s">
        <v>1639</v>
      </c>
      <c r="C882" s="41">
        <v>0</v>
      </c>
      <c r="D882" s="41">
        <v>0</v>
      </c>
      <c r="E882" s="41">
        <v>0</v>
      </c>
      <c r="F882" s="41">
        <v>0</v>
      </c>
      <c r="G882" s="48">
        <v>39903</v>
      </c>
    </row>
    <row r="883" spans="1:7" x14ac:dyDescent="0.25">
      <c r="A883" s="48">
        <v>399032022</v>
      </c>
      <c r="B883" s="41" t="s">
        <v>1641</v>
      </c>
      <c r="C883" s="41">
        <v>0</v>
      </c>
      <c r="D883" s="41">
        <v>0</v>
      </c>
      <c r="E883" s="41">
        <v>0</v>
      </c>
      <c r="F883" s="41">
        <v>0</v>
      </c>
      <c r="G883" s="48">
        <v>39903</v>
      </c>
    </row>
    <row r="884" spans="1:7" x14ac:dyDescent="0.25">
      <c r="A884" s="48">
        <v>399032500</v>
      </c>
      <c r="B884" s="41" t="s">
        <v>1643</v>
      </c>
      <c r="C884" s="41">
        <v>0</v>
      </c>
      <c r="D884" s="41">
        <v>0</v>
      </c>
      <c r="E884" s="41">
        <v>0</v>
      </c>
      <c r="F884" s="41">
        <v>0</v>
      </c>
      <c r="G884" s="48">
        <v>39903</v>
      </c>
    </row>
    <row r="885" spans="1:7" x14ac:dyDescent="0.25">
      <c r="A885" s="48">
        <v>399032502</v>
      </c>
      <c r="B885" s="41" t="s">
        <v>1645</v>
      </c>
      <c r="C885" s="41">
        <v>0</v>
      </c>
      <c r="D885" s="41">
        <v>0</v>
      </c>
      <c r="E885" s="41">
        <v>0</v>
      </c>
      <c r="F885" s="41">
        <v>0</v>
      </c>
      <c r="G885" s="48">
        <v>39903</v>
      </c>
    </row>
    <row r="886" spans="1:7" x14ac:dyDescent="0.25">
      <c r="A886" s="48">
        <v>399032510</v>
      </c>
      <c r="B886" s="41" t="s">
        <v>1647</v>
      </c>
      <c r="C886" s="41">
        <v>0</v>
      </c>
      <c r="D886" s="41">
        <v>0</v>
      </c>
      <c r="E886" s="41">
        <v>0</v>
      </c>
      <c r="F886" s="41">
        <v>0</v>
      </c>
      <c r="G886" s="48">
        <v>39903</v>
      </c>
    </row>
    <row r="887" spans="1:7" x14ac:dyDescent="0.25">
      <c r="A887" s="48">
        <v>399032520</v>
      </c>
      <c r="B887" s="41" t="s">
        <v>1649</v>
      </c>
      <c r="C887" s="41">
        <v>0</v>
      </c>
      <c r="D887" s="41">
        <v>0</v>
      </c>
      <c r="E887" s="41">
        <v>0</v>
      </c>
      <c r="F887" s="41">
        <v>0</v>
      </c>
      <c r="G887" s="48">
        <v>39903</v>
      </c>
    </row>
    <row r="888" spans="1:7" x14ac:dyDescent="0.25">
      <c r="A888" s="48">
        <v>399032524</v>
      </c>
      <c r="B888" s="41" t="s">
        <v>1651</v>
      </c>
      <c r="C888" s="41">
        <v>0</v>
      </c>
      <c r="D888" s="41">
        <v>0</v>
      </c>
      <c r="E888" s="41">
        <v>0</v>
      </c>
      <c r="F888" s="41">
        <v>0</v>
      </c>
      <c r="G888" s="48">
        <v>39903</v>
      </c>
    </row>
    <row r="889" spans="1:7" x14ac:dyDescent="0.25">
      <c r="A889" s="48">
        <v>399032703</v>
      </c>
      <c r="B889" s="41" t="s">
        <v>1653</v>
      </c>
      <c r="C889" s="41">
        <v>0</v>
      </c>
      <c r="D889" s="41">
        <v>0</v>
      </c>
      <c r="E889" s="41">
        <v>0</v>
      </c>
      <c r="F889" s="41">
        <v>0</v>
      </c>
      <c r="G889" s="48">
        <v>39903</v>
      </c>
    </row>
    <row r="890" spans="1:7" x14ac:dyDescent="0.25">
      <c r="A890" s="48">
        <v>399032706</v>
      </c>
      <c r="B890" s="41" t="s">
        <v>1655</v>
      </c>
      <c r="C890" s="41">
        <v>0</v>
      </c>
      <c r="D890" s="41">
        <v>0</v>
      </c>
      <c r="E890" s="41">
        <v>0</v>
      </c>
      <c r="F890" s="41">
        <v>0</v>
      </c>
      <c r="G890" s="48">
        <v>39903</v>
      </c>
    </row>
    <row r="891" spans="1:7" x14ac:dyDescent="0.25">
      <c r="A891" s="48">
        <v>399032800</v>
      </c>
      <c r="B891" s="41" t="s">
        <v>1657</v>
      </c>
      <c r="C891" s="41">
        <v>0</v>
      </c>
      <c r="D891" s="41">
        <v>0</v>
      </c>
      <c r="E891" s="41">
        <v>0</v>
      </c>
      <c r="F891" s="41">
        <v>0</v>
      </c>
      <c r="G891" s="48">
        <v>39903</v>
      </c>
    </row>
    <row r="892" spans="1:7" x14ac:dyDescent="0.25">
      <c r="A892" s="48">
        <v>399032801</v>
      </c>
      <c r="B892" s="41" t="s">
        <v>1659</v>
      </c>
      <c r="C892" s="41">
        <v>0</v>
      </c>
      <c r="D892" s="41">
        <v>0</v>
      </c>
      <c r="E892" s="41">
        <v>0</v>
      </c>
      <c r="F892" s="41">
        <v>0</v>
      </c>
      <c r="G892" s="48">
        <v>39903</v>
      </c>
    </row>
    <row r="893" spans="1:7" x14ac:dyDescent="0.25">
      <c r="A893" s="48">
        <v>399034600</v>
      </c>
      <c r="B893" s="41" t="s">
        <v>1661</v>
      </c>
      <c r="C893" s="41">
        <v>0</v>
      </c>
      <c r="D893" s="41">
        <v>0</v>
      </c>
      <c r="E893" s="41">
        <v>0</v>
      </c>
      <c r="F893" s="41">
        <v>0</v>
      </c>
      <c r="G893" s="48">
        <v>39903</v>
      </c>
    </row>
    <row r="894" spans="1:7" x14ac:dyDescent="0.25">
      <c r="A894" s="48">
        <v>399034610</v>
      </c>
      <c r="B894" s="41" t="s">
        <v>1663</v>
      </c>
      <c r="C894" s="41">
        <v>0</v>
      </c>
      <c r="D894" s="41">
        <v>0</v>
      </c>
      <c r="E894" s="41">
        <v>0</v>
      </c>
      <c r="F894" s="41">
        <v>0</v>
      </c>
      <c r="G894" s="48">
        <v>39903</v>
      </c>
    </row>
    <row r="895" spans="1:7" x14ac:dyDescent="0.25">
      <c r="A895" s="48">
        <v>399034612</v>
      </c>
      <c r="B895" s="41" t="s">
        <v>1665</v>
      </c>
      <c r="C895" s="41">
        <v>0</v>
      </c>
      <c r="D895" s="41">
        <v>0</v>
      </c>
      <c r="E895" s="41">
        <v>0</v>
      </c>
      <c r="F895" s="41">
        <v>0</v>
      </c>
      <c r="G895" s="48">
        <v>39903</v>
      </c>
    </row>
    <row r="896" spans="1:7" x14ac:dyDescent="0.25">
      <c r="A896" s="48">
        <v>399034618</v>
      </c>
      <c r="B896" s="41" t="s">
        <v>1667</v>
      </c>
      <c r="C896" s="41">
        <v>0</v>
      </c>
      <c r="D896" s="41">
        <v>0</v>
      </c>
      <c r="E896" s="41">
        <v>0</v>
      </c>
      <c r="F896" s="41">
        <v>0</v>
      </c>
      <c r="G896" s="48">
        <v>39903</v>
      </c>
    </row>
    <row r="897" spans="1:7" x14ac:dyDescent="0.25">
      <c r="A897" s="48">
        <v>399034619</v>
      </c>
      <c r="B897" s="41" t="s">
        <v>1669</v>
      </c>
      <c r="C897" s="41">
        <v>0</v>
      </c>
      <c r="D897" s="41">
        <v>0</v>
      </c>
      <c r="E897" s="41">
        <v>0</v>
      </c>
      <c r="F897" s="41">
        <v>0</v>
      </c>
      <c r="G897" s="48">
        <v>39903</v>
      </c>
    </row>
    <row r="898" spans="1:7" x14ac:dyDescent="0.25">
      <c r="A898" s="48">
        <v>399036010</v>
      </c>
      <c r="B898" s="41" t="s">
        <v>1671</v>
      </c>
      <c r="C898" s="41">
        <v>0</v>
      </c>
      <c r="D898" s="41">
        <v>0</v>
      </c>
      <c r="E898" s="41">
        <v>0</v>
      </c>
      <c r="F898" s="41">
        <v>0</v>
      </c>
      <c r="G898" s="48">
        <v>39903</v>
      </c>
    </row>
    <row r="899" spans="1:7" x14ac:dyDescent="0.25">
      <c r="A899" s="48">
        <v>399039356</v>
      </c>
      <c r="B899" s="41" t="s">
        <v>1673</v>
      </c>
      <c r="C899" s="41">
        <v>0</v>
      </c>
      <c r="D899" s="41">
        <v>0</v>
      </c>
      <c r="E899" s="41">
        <v>0</v>
      </c>
      <c r="F899" s="41">
        <v>0</v>
      </c>
      <c r="G899" s="48">
        <v>39903</v>
      </c>
    </row>
    <row r="900" spans="1:7" x14ac:dyDescent="0.25">
      <c r="A900" s="48">
        <v>399039802</v>
      </c>
      <c r="B900" s="41" t="s">
        <v>1675</v>
      </c>
      <c r="C900" s="41">
        <v>0</v>
      </c>
      <c r="D900" s="41">
        <v>0</v>
      </c>
      <c r="E900" s="41">
        <v>0</v>
      </c>
      <c r="F900" s="41">
        <v>0</v>
      </c>
      <c r="G900" s="48">
        <v>39903</v>
      </c>
    </row>
    <row r="901" spans="1:7" x14ac:dyDescent="0.25">
      <c r="A901" s="48">
        <v>399040100</v>
      </c>
      <c r="B901" s="41" t="s">
        <v>1677</v>
      </c>
      <c r="C901" s="41">
        <v>7342.15</v>
      </c>
      <c r="D901" s="41">
        <v>97700</v>
      </c>
      <c r="E901" s="41">
        <v>97700</v>
      </c>
      <c r="F901" s="41">
        <v>-90357.85</v>
      </c>
      <c r="G901" s="48">
        <v>39904</v>
      </c>
    </row>
    <row r="902" spans="1:7" x14ac:dyDescent="0.25">
      <c r="A902" s="48">
        <v>399040101</v>
      </c>
      <c r="B902" s="41" t="s">
        <v>1679</v>
      </c>
      <c r="C902" s="41">
        <v>0</v>
      </c>
      <c r="D902" s="41">
        <v>0</v>
      </c>
      <c r="E902" s="41">
        <v>0</v>
      </c>
      <c r="F902" s="41">
        <v>0</v>
      </c>
      <c r="G902" s="48">
        <v>39904</v>
      </c>
    </row>
    <row r="903" spans="1:7" x14ac:dyDescent="0.25">
      <c r="A903" s="48">
        <v>399040102</v>
      </c>
      <c r="B903" s="41" t="s">
        <v>1681</v>
      </c>
      <c r="C903" s="41">
        <v>0</v>
      </c>
      <c r="D903" s="41">
        <v>0</v>
      </c>
      <c r="E903" s="41">
        <v>0</v>
      </c>
      <c r="F903" s="41">
        <v>0</v>
      </c>
      <c r="G903" s="48">
        <v>39904</v>
      </c>
    </row>
    <row r="904" spans="1:7" x14ac:dyDescent="0.25">
      <c r="A904" s="48">
        <v>399040103</v>
      </c>
      <c r="B904" s="41" t="s">
        <v>1683</v>
      </c>
      <c r="C904" s="41">
        <v>0</v>
      </c>
      <c r="D904" s="41">
        <v>0</v>
      </c>
      <c r="E904" s="41">
        <v>0</v>
      </c>
      <c r="F904" s="41">
        <v>0</v>
      </c>
      <c r="G904" s="48">
        <v>39904</v>
      </c>
    </row>
    <row r="905" spans="1:7" x14ac:dyDescent="0.25">
      <c r="A905" s="48">
        <v>399040110</v>
      </c>
      <c r="B905" s="41" t="s">
        <v>1685</v>
      </c>
      <c r="C905" s="41">
        <v>0</v>
      </c>
      <c r="D905" s="41">
        <v>0</v>
      </c>
      <c r="E905" s="41">
        <v>0</v>
      </c>
      <c r="F905" s="41">
        <v>0</v>
      </c>
      <c r="G905" s="48">
        <v>39904</v>
      </c>
    </row>
    <row r="906" spans="1:7" x14ac:dyDescent="0.25">
      <c r="A906" s="48">
        <v>399040120</v>
      </c>
      <c r="B906" s="41" t="s">
        <v>1687</v>
      </c>
      <c r="C906" s="41">
        <v>0</v>
      </c>
      <c r="D906" s="41">
        <v>0</v>
      </c>
      <c r="E906" s="41">
        <v>0</v>
      </c>
      <c r="F906" s="41">
        <v>0</v>
      </c>
      <c r="G906" s="48">
        <v>39904</v>
      </c>
    </row>
    <row r="907" spans="1:7" x14ac:dyDescent="0.25">
      <c r="A907" s="48">
        <v>399040150</v>
      </c>
      <c r="B907" s="41" t="s">
        <v>1689</v>
      </c>
      <c r="C907" s="41">
        <v>0</v>
      </c>
      <c r="D907" s="41">
        <v>0</v>
      </c>
      <c r="E907" s="41">
        <v>0</v>
      </c>
      <c r="F907" s="41">
        <v>0</v>
      </c>
      <c r="G907" s="48">
        <v>39904</v>
      </c>
    </row>
    <row r="908" spans="1:7" x14ac:dyDescent="0.25">
      <c r="A908" s="48">
        <v>399040200</v>
      </c>
      <c r="B908" s="41" t="s">
        <v>1691</v>
      </c>
      <c r="C908" s="41">
        <v>0</v>
      </c>
      <c r="D908" s="41">
        <v>0</v>
      </c>
      <c r="E908" s="41">
        <v>0</v>
      </c>
      <c r="F908" s="41">
        <v>0</v>
      </c>
      <c r="G908" s="48">
        <v>39904</v>
      </c>
    </row>
    <row r="909" spans="1:7" x14ac:dyDescent="0.25">
      <c r="A909" s="48">
        <v>399040400</v>
      </c>
      <c r="B909" s="41" t="s">
        <v>1693</v>
      </c>
      <c r="C909" s="41">
        <v>0</v>
      </c>
      <c r="D909" s="41">
        <v>0</v>
      </c>
      <c r="E909" s="41">
        <v>0</v>
      </c>
      <c r="F909" s="41">
        <v>0</v>
      </c>
      <c r="G909" s="48">
        <v>39904</v>
      </c>
    </row>
    <row r="910" spans="1:7" x14ac:dyDescent="0.25">
      <c r="A910" s="48">
        <v>399040700</v>
      </c>
      <c r="B910" s="41" t="s">
        <v>1695</v>
      </c>
      <c r="C910" s="41">
        <v>0</v>
      </c>
      <c r="D910" s="41">
        <v>0</v>
      </c>
      <c r="E910" s="41">
        <v>0</v>
      </c>
      <c r="F910" s="41">
        <v>0</v>
      </c>
      <c r="G910" s="48">
        <v>39904</v>
      </c>
    </row>
    <row r="911" spans="1:7" x14ac:dyDescent="0.25">
      <c r="A911" s="48">
        <v>399040715</v>
      </c>
      <c r="B911" s="41" t="s">
        <v>1697</v>
      </c>
      <c r="C911" s="41">
        <v>0</v>
      </c>
      <c r="D911" s="41">
        <v>0</v>
      </c>
      <c r="E911" s="41">
        <v>0</v>
      </c>
      <c r="F911" s="41">
        <v>0</v>
      </c>
      <c r="G911" s="48">
        <v>39904</v>
      </c>
    </row>
    <row r="912" spans="1:7" x14ac:dyDescent="0.25">
      <c r="A912" s="48">
        <v>399040730</v>
      </c>
      <c r="B912" s="41" t="s">
        <v>1699</v>
      </c>
      <c r="C912" s="41">
        <v>0</v>
      </c>
      <c r="D912" s="41">
        <v>0</v>
      </c>
      <c r="E912" s="41">
        <v>0</v>
      </c>
      <c r="F912" s="41">
        <v>0</v>
      </c>
      <c r="G912" s="48">
        <v>39904</v>
      </c>
    </row>
    <row r="913" spans="1:7" x14ac:dyDescent="0.25">
      <c r="A913" s="48">
        <v>399040800</v>
      </c>
      <c r="B913" s="41" t="s">
        <v>1701</v>
      </c>
      <c r="C913" s="41">
        <v>0</v>
      </c>
      <c r="D913" s="41">
        <v>0</v>
      </c>
      <c r="E913" s="41">
        <v>0</v>
      </c>
      <c r="F913" s="41">
        <v>0</v>
      </c>
      <c r="G913" s="48">
        <v>39904</v>
      </c>
    </row>
    <row r="914" spans="1:7" x14ac:dyDescent="0.25">
      <c r="A914" s="48">
        <v>399040915</v>
      </c>
      <c r="B914" s="41" t="s">
        <v>1703</v>
      </c>
      <c r="C914" s="41">
        <v>0</v>
      </c>
      <c r="D914" s="41">
        <v>0</v>
      </c>
      <c r="E914" s="41">
        <v>0</v>
      </c>
      <c r="F914" s="41">
        <v>0</v>
      </c>
      <c r="G914" s="48">
        <v>39904</v>
      </c>
    </row>
    <row r="915" spans="1:7" x14ac:dyDescent="0.25">
      <c r="A915" s="48">
        <v>399040930</v>
      </c>
      <c r="B915" s="41" t="s">
        <v>1705</v>
      </c>
      <c r="C915" s="41">
        <v>54.6</v>
      </c>
      <c r="D915" s="41">
        <v>1000</v>
      </c>
      <c r="E915" s="41">
        <v>1000</v>
      </c>
      <c r="F915" s="41">
        <v>-945.4</v>
      </c>
      <c r="G915" s="48">
        <v>39904</v>
      </c>
    </row>
    <row r="916" spans="1:7" x14ac:dyDescent="0.25">
      <c r="A916" s="48">
        <v>399040975</v>
      </c>
      <c r="B916" s="41" t="s">
        <v>1707</v>
      </c>
      <c r="C916" s="41">
        <v>260</v>
      </c>
      <c r="D916" s="41">
        <v>1200</v>
      </c>
      <c r="E916" s="41">
        <v>1200</v>
      </c>
      <c r="F916" s="41">
        <v>-940</v>
      </c>
      <c r="G916" s="48">
        <v>39904</v>
      </c>
    </row>
    <row r="917" spans="1:7" x14ac:dyDescent="0.25">
      <c r="A917" s="48">
        <v>399042000</v>
      </c>
      <c r="B917" s="41" t="s">
        <v>1709</v>
      </c>
      <c r="C917" s="41">
        <v>0</v>
      </c>
      <c r="D917" s="41">
        <v>0</v>
      </c>
      <c r="E917" s="41">
        <v>0</v>
      </c>
      <c r="F917" s="41">
        <v>0</v>
      </c>
      <c r="G917" s="48">
        <v>39904</v>
      </c>
    </row>
    <row r="918" spans="1:7" x14ac:dyDescent="0.25">
      <c r="A918" s="48">
        <v>399042002</v>
      </c>
      <c r="B918" s="41" t="s">
        <v>1711</v>
      </c>
      <c r="C918" s="41">
        <v>0</v>
      </c>
      <c r="D918" s="41">
        <v>0</v>
      </c>
      <c r="E918" s="41">
        <v>0</v>
      </c>
      <c r="F918" s="41">
        <v>0</v>
      </c>
      <c r="G918" s="48">
        <v>39904</v>
      </c>
    </row>
    <row r="919" spans="1:7" x14ac:dyDescent="0.25">
      <c r="A919" s="48">
        <v>399042003</v>
      </c>
      <c r="B919" s="41" t="s">
        <v>1713</v>
      </c>
      <c r="C919" s="41">
        <v>0</v>
      </c>
      <c r="D919" s="41">
        <v>0</v>
      </c>
      <c r="E919" s="41">
        <v>0</v>
      </c>
      <c r="F919" s="41">
        <v>0</v>
      </c>
      <c r="G919" s="48">
        <v>39904</v>
      </c>
    </row>
    <row r="920" spans="1:7" x14ac:dyDescent="0.25">
      <c r="A920" s="48">
        <v>399042022</v>
      </c>
      <c r="B920" s="41" t="s">
        <v>1715</v>
      </c>
      <c r="C920" s="41">
        <v>9606.89</v>
      </c>
      <c r="D920" s="41">
        <v>10000</v>
      </c>
      <c r="E920" s="41">
        <v>10000</v>
      </c>
      <c r="F920" s="41">
        <v>-393.11</v>
      </c>
      <c r="G920" s="48">
        <v>39904</v>
      </c>
    </row>
    <row r="921" spans="1:7" x14ac:dyDescent="0.25">
      <c r="A921" s="48">
        <v>399042401</v>
      </c>
      <c r="B921" s="41" t="s">
        <v>1717</v>
      </c>
      <c r="C921" s="41">
        <v>0</v>
      </c>
      <c r="D921" s="41">
        <v>0</v>
      </c>
      <c r="E921" s="41">
        <v>0</v>
      </c>
      <c r="F921" s="41">
        <v>0</v>
      </c>
      <c r="G921" s="48">
        <v>39904</v>
      </c>
    </row>
    <row r="922" spans="1:7" x14ac:dyDescent="0.25">
      <c r="A922" s="48">
        <v>399042422</v>
      </c>
      <c r="B922" s="41" t="s">
        <v>1719</v>
      </c>
      <c r="C922" s="41">
        <v>2903.66</v>
      </c>
      <c r="D922" s="41">
        <v>20000</v>
      </c>
      <c r="E922" s="41">
        <v>20000</v>
      </c>
      <c r="F922" s="41">
        <v>-17096.34</v>
      </c>
      <c r="G922" s="48">
        <v>39904</v>
      </c>
    </row>
    <row r="923" spans="1:7" x14ac:dyDescent="0.25">
      <c r="A923" s="48">
        <v>399042423</v>
      </c>
      <c r="B923" s="41" t="s">
        <v>1721</v>
      </c>
      <c r="C923" s="41">
        <v>0</v>
      </c>
      <c r="D923" s="41">
        <v>0</v>
      </c>
      <c r="E923" s="41">
        <v>0</v>
      </c>
      <c r="F923" s="41">
        <v>0</v>
      </c>
      <c r="G923" s="48">
        <v>39904</v>
      </c>
    </row>
    <row r="924" spans="1:7" x14ac:dyDescent="0.25">
      <c r="A924" s="48">
        <v>399042428</v>
      </c>
      <c r="B924" s="41" t="s">
        <v>1723</v>
      </c>
      <c r="C924" s="41">
        <v>0</v>
      </c>
      <c r="D924" s="41">
        <v>0</v>
      </c>
      <c r="E924" s="41">
        <v>0</v>
      </c>
      <c r="F924" s="41">
        <v>0</v>
      </c>
      <c r="G924" s="48">
        <v>39904</v>
      </c>
    </row>
    <row r="925" spans="1:7" x14ac:dyDescent="0.25">
      <c r="A925" s="48">
        <v>399042429</v>
      </c>
      <c r="B925" s="41" t="s">
        <v>1725</v>
      </c>
      <c r="C925" s="41">
        <v>0</v>
      </c>
      <c r="D925" s="41">
        <v>0</v>
      </c>
      <c r="E925" s="41">
        <v>0</v>
      </c>
      <c r="F925" s="41">
        <v>0</v>
      </c>
      <c r="G925" s="48">
        <v>39904</v>
      </c>
    </row>
    <row r="926" spans="1:7" x14ac:dyDescent="0.25">
      <c r="A926" s="48">
        <v>399042430</v>
      </c>
      <c r="B926" s="41" t="s">
        <v>1727</v>
      </c>
      <c r="C926" s="41">
        <v>99</v>
      </c>
      <c r="D926" s="41">
        <v>200</v>
      </c>
      <c r="E926" s="41">
        <v>200</v>
      </c>
      <c r="F926" s="41">
        <v>-101</v>
      </c>
      <c r="G926" s="48">
        <v>39904</v>
      </c>
    </row>
    <row r="927" spans="1:7" x14ac:dyDescent="0.25">
      <c r="A927" s="48">
        <v>399042432</v>
      </c>
      <c r="B927" s="41" t="s">
        <v>1729</v>
      </c>
      <c r="C927" s="41">
        <v>0</v>
      </c>
      <c r="D927" s="41">
        <v>600</v>
      </c>
      <c r="E927" s="41">
        <v>600</v>
      </c>
      <c r="F927" s="41">
        <v>-600</v>
      </c>
      <c r="G927" s="48">
        <v>39904</v>
      </c>
    </row>
    <row r="928" spans="1:7" x14ac:dyDescent="0.25">
      <c r="A928" s="48">
        <v>399042500</v>
      </c>
      <c r="B928" s="41" t="s">
        <v>1731</v>
      </c>
      <c r="C928" s="41">
        <v>0</v>
      </c>
      <c r="D928" s="41">
        <v>1400</v>
      </c>
      <c r="E928" s="41">
        <v>1400</v>
      </c>
      <c r="F928" s="41">
        <v>-1400</v>
      </c>
      <c r="G928" s="48">
        <v>39904</v>
      </c>
    </row>
    <row r="929" spans="1:7" x14ac:dyDescent="0.25">
      <c r="A929" s="48">
        <v>399042502</v>
      </c>
      <c r="B929" s="41" t="s">
        <v>1733</v>
      </c>
      <c r="C929" s="41">
        <v>0</v>
      </c>
      <c r="D929" s="41">
        <v>0</v>
      </c>
      <c r="E929" s="41">
        <v>0</v>
      </c>
      <c r="F929" s="41">
        <v>0</v>
      </c>
      <c r="G929" s="48">
        <v>39904</v>
      </c>
    </row>
    <row r="930" spans="1:7" x14ac:dyDescent="0.25">
      <c r="A930" s="48">
        <v>399042510</v>
      </c>
      <c r="B930" s="41" t="s">
        <v>1735</v>
      </c>
      <c r="C930" s="41">
        <v>0</v>
      </c>
      <c r="D930" s="41">
        <v>0</v>
      </c>
      <c r="E930" s="41">
        <v>0</v>
      </c>
      <c r="F930" s="41">
        <v>0</v>
      </c>
      <c r="G930" s="48">
        <v>39904</v>
      </c>
    </row>
    <row r="931" spans="1:7" x14ac:dyDescent="0.25">
      <c r="A931" s="48">
        <v>399042520</v>
      </c>
      <c r="B931" s="41" t="s">
        <v>1737</v>
      </c>
      <c r="C931" s="41">
        <v>0</v>
      </c>
      <c r="D931" s="41">
        <v>0</v>
      </c>
      <c r="E931" s="41">
        <v>0</v>
      </c>
      <c r="F931" s="41">
        <v>0</v>
      </c>
      <c r="G931" s="48">
        <v>39904</v>
      </c>
    </row>
    <row r="932" spans="1:7" x14ac:dyDescent="0.25">
      <c r="A932" s="48">
        <v>399042524</v>
      </c>
      <c r="B932" s="41" t="s">
        <v>1739</v>
      </c>
      <c r="C932" s="41">
        <v>0</v>
      </c>
      <c r="D932" s="41">
        <v>0</v>
      </c>
      <c r="E932" s="41">
        <v>0</v>
      </c>
      <c r="F932" s="41">
        <v>0</v>
      </c>
      <c r="G932" s="48">
        <v>39904</v>
      </c>
    </row>
    <row r="933" spans="1:7" x14ac:dyDescent="0.25">
      <c r="A933" s="48">
        <v>399042701</v>
      </c>
      <c r="B933" s="41" t="s">
        <v>1741</v>
      </c>
      <c r="C933" s="41">
        <v>0</v>
      </c>
      <c r="D933" s="41">
        <v>0</v>
      </c>
      <c r="E933" s="41">
        <v>0</v>
      </c>
      <c r="F933" s="41">
        <v>0</v>
      </c>
      <c r="G933" s="48">
        <v>39904</v>
      </c>
    </row>
    <row r="934" spans="1:7" x14ac:dyDescent="0.25">
      <c r="A934" s="48">
        <v>399042703</v>
      </c>
      <c r="B934" s="41" t="s">
        <v>1743</v>
      </c>
      <c r="C934" s="41">
        <v>0</v>
      </c>
      <c r="D934" s="41">
        <v>0</v>
      </c>
      <c r="E934" s="41">
        <v>0</v>
      </c>
      <c r="F934" s="41">
        <v>0</v>
      </c>
      <c r="G934" s="48">
        <v>39904</v>
      </c>
    </row>
    <row r="935" spans="1:7" x14ac:dyDescent="0.25">
      <c r="A935" s="48">
        <v>399042706</v>
      </c>
      <c r="B935" s="41" t="s">
        <v>1745</v>
      </c>
      <c r="C935" s="41">
        <v>0</v>
      </c>
      <c r="D935" s="41">
        <v>0</v>
      </c>
      <c r="E935" s="41">
        <v>0</v>
      </c>
      <c r="F935" s="41">
        <v>0</v>
      </c>
      <c r="G935" s="48">
        <v>39904</v>
      </c>
    </row>
    <row r="936" spans="1:7" x14ac:dyDescent="0.25">
      <c r="A936" s="48">
        <v>399042801</v>
      </c>
      <c r="B936" s="41" t="s">
        <v>1747</v>
      </c>
      <c r="C936" s="41">
        <v>0</v>
      </c>
      <c r="D936" s="41">
        <v>0</v>
      </c>
      <c r="E936" s="41">
        <v>0</v>
      </c>
      <c r="F936" s="41">
        <v>0</v>
      </c>
      <c r="G936" s="48">
        <v>39904</v>
      </c>
    </row>
    <row r="937" spans="1:7" x14ac:dyDescent="0.25">
      <c r="A937" s="48">
        <v>399044600</v>
      </c>
      <c r="B937" s="41" t="s">
        <v>1749</v>
      </c>
      <c r="C937" s="41">
        <v>0</v>
      </c>
      <c r="D937" s="41">
        <v>0</v>
      </c>
      <c r="E937" s="41">
        <v>0</v>
      </c>
      <c r="F937" s="41">
        <v>0</v>
      </c>
      <c r="G937" s="48">
        <v>39904</v>
      </c>
    </row>
    <row r="938" spans="1:7" x14ac:dyDescent="0.25">
      <c r="A938" s="48">
        <v>399044610</v>
      </c>
      <c r="B938" s="41" t="s">
        <v>1751</v>
      </c>
      <c r="C938" s="41">
        <v>0</v>
      </c>
      <c r="D938" s="41">
        <v>0</v>
      </c>
      <c r="E938" s="41">
        <v>0</v>
      </c>
      <c r="F938" s="41">
        <v>0</v>
      </c>
      <c r="G938" s="48">
        <v>39904</v>
      </c>
    </row>
    <row r="939" spans="1:7" x14ac:dyDescent="0.25">
      <c r="A939" s="48">
        <v>399044612</v>
      </c>
      <c r="B939" s="41" t="s">
        <v>1753</v>
      </c>
      <c r="C939" s="41">
        <v>0</v>
      </c>
      <c r="D939" s="41">
        <v>0</v>
      </c>
      <c r="E939" s="41">
        <v>0</v>
      </c>
      <c r="F939" s="41">
        <v>0</v>
      </c>
      <c r="G939" s="48">
        <v>39904</v>
      </c>
    </row>
    <row r="940" spans="1:7" x14ac:dyDescent="0.25">
      <c r="A940" s="48">
        <v>399044618</v>
      </c>
      <c r="B940" s="41" t="s">
        <v>1755</v>
      </c>
      <c r="C940" s="41">
        <v>0</v>
      </c>
      <c r="D940" s="41">
        <v>0</v>
      </c>
      <c r="E940" s="41">
        <v>0</v>
      </c>
      <c r="F940" s="41">
        <v>0</v>
      </c>
      <c r="G940" s="48">
        <v>39904</v>
      </c>
    </row>
    <row r="941" spans="1:7" x14ac:dyDescent="0.25">
      <c r="A941" s="48">
        <v>399044619</v>
      </c>
      <c r="B941" s="41" t="s">
        <v>1757</v>
      </c>
      <c r="C941" s="41">
        <v>0</v>
      </c>
      <c r="D941" s="41">
        <v>0</v>
      </c>
      <c r="E941" s="41">
        <v>0</v>
      </c>
      <c r="F941" s="41">
        <v>0</v>
      </c>
      <c r="G941" s="48">
        <v>39904</v>
      </c>
    </row>
    <row r="942" spans="1:7" x14ac:dyDescent="0.25">
      <c r="A942" s="48">
        <v>399044621</v>
      </c>
      <c r="B942" s="41" t="s">
        <v>1759</v>
      </c>
      <c r="C942" s="41">
        <v>0</v>
      </c>
      <c r="D942" s="41">
        <v>0</v>
      </c>
      <c r="E942" s="41">
        <v>0</v>
      </c>
      <c r="F942" s="41">
        <v>0</v>
      </c>
      <c r="G942" s="48">
        <v>39904</v>
      </c>
    </row>
    <row r="943" spans="1:7" x14ac:dyDescent="0.25">
      <c r="A943" s="48">
        <v>399046010</v>
      </c>
      <c r="B943" s="41" t="s">
        <v>1761</v>
      </c>
      <c r="C943" s="41">
        <v>0</v>
      </c>
      <c r="D943" s="41">
        <v>0</v>
      </c>
      <c r="E943" s="41">
        <v>0</v>
      </c>
      <c r="F943" s="41">
        <v>0</v>
      </c>
      <c r="G943" s="48">
        <v>39904</v>
      </c>
    </row>
    <row r="944" spans="1:7" x14ac:dyDescent="0.25">
      <c r="A944" s="48">
        <v>399049054</v>
      </c>
      <c r="B944" s="41" t="s">
        <v>1763</v>
      </c>
      <c r="C944" s="41">
        <v>0</v>
      </c>
      <c r="D944" s="41">
        <v>0</v>
      </c>
      <c r="E944" s="41">
        <v>0</v>
      </c>
      <c r="F944" s="41">
        <v>0</v>
      </c>
      <c r="G944" s="48">
        <v>39904</v>
      </c>
    </row>
    <row r="945" spans="1:7" x14ac:dyDescent="0.25">
      <c r="A945" s="48">
        <v>399049059</v>
      </c>
      <c r="B945" s="41" t="s">
        <v>1765</v>
      </c>
      <c r="C945" s="41">
        <v>-80</v>
      </c>
      <c r="D945" s="41">
        <v>0</v>
      </c>
      <c r="E945" s="41">
        <v>0</v>
      </c>
      <c r="F945" s="41">
        <v>-80</v>
      </c>
      <c r="G945" s="48">
        <v>39904</v>
      </c>
    </row>
    <row r="946" spans="1:7" x14ac:dyDescent="0.25">
      <c r="A946" s="48">
        <v>399049064</v>
      </c>
      <c r="B946" s="41" t="s">
        <v>1767</v>
      </c>
      <c r="C946" s="41">
        <v>0</v>
      </c>
      <c r="D946" s="41">
        <v>0</v>
      </c>
      <c r="E946" s="41">
        <v>0</v>
      </c>
      <c r="F946" s="41">
        <v>0</v>
      </c>
      <c r="G946" s="48">
        <v>39904</v>
      </c>
    </row>
    <row r="947" spans="1:7" x14ac:dyDescent="0.25">
      <c r="A947" s="48">
        <v>399049068</v>
      </c>
      <c r="B947" s="41" t="s">
        <v>1769</v>
      </c>
      <c r="C947" s="41">
        <v>0</v>
      </c>
      <c r="D947" s="41">
        <v>0</v>
      </c>
      <c r="E947" s="41">
        <v>0</v>
      </c>
      <c r="F947" s="41">
        <v>0</v>
      </c>
      <c r="G947" s="48">
        <v>39904</v>
      </c>
    </row>
    <row r="948" spans="1:7" x14ac:dyDescent="0.25">
      <c r="A948" s="48">
        <v>399049100</v>
      </c>
      <c r="B948" s="41" t="s">
        <v>1729</v>
      </c>
      <c r="C948" s="41">
        <v>0</v>
      </c>
      <c r="D948" s="41">
        <v>0</v>
      </c>
      <c r="E948" s="41">
        <v>0</v>
      </c>
      <c r="F948" s="41">
        <v>0</v>
      </c>
      <c r="G948" s="48">
        <v>39904</v>
      </c>
    </row>
    <row r="949" spans="1:7" x14ac:dyDescent="0.25">
      <c r="A949" s="48">
        <v>399049103</v>
      </c>
      <c r="B949" s="41" t="s">
        <v>1772</v>
      </c>
      <c r="C949" s="41">
        <v>0</v>
      </c>
      <c r="D949" s="41">
        <v>0</v>
      </c>
      <c r="E949" s="41">
        <v>0</v>
      </c>
      <c r="F949" s="41">
        <v>0</v>
      </c>
      <c r="G949" s="48">
        <v>39904</v>
      </c>
    </row>
    <row r="950" spans="1:7" x14ac:dyDescent="0.25">
      <c r="A950" s="48">
        <v>399049105</v>
      </c>
      <c r="B950" s="41" t="s">
        <v>1774</v>
      </c>
      <c r="C950" s="41">
        <v>-1202.25</v>
      </c>
      <c r="D950" s="41">
        <v>-5000</v>
      </c>
      <c r="E950" s="41">
        <v>-5000</v>
      </c>
      <c r="F950" s="41">
        <v>3797.75</v>
      </c>
      <c r="G950" s="48">
        <v>39904</v>
      </c>
    </row>
    <row r="951" spans="1:7" x14ac:dyDescent="0.25">
      <c r="A951" s="48">
        <v>399049204</v>
      </c>
      <c r="B951" s="41" t="s">
        <v>1776</v>
      </c>
      <c r="C951" s="41">
        <v>0</v>
      </c>
      <c r="D951" s="41">
        <v>0</v>
      </c>
      <c r="E951" s="41">
        <v>0</v>
      </c>
      <c r="F951" s="41">
        <v>0</v>
      </c>
      <c r="G951" s="48">
        <v>39904</v>
      </c>
    </row>
    <row r="952" spans="1:7" x14ac:dyDescent="0.25">
      <c r="A952" s="48">
        <v>399049205</v>
      </c>
      <c r="B952" s="41" t="s">
        <v>1778</v>
      </c>
      <c r="C952" s="41">
        <v>0</v>
      </c>
      <c r="D952" s="41">
        <v>0</v>
      </c>
      <c r="E952" s="41">
        <v>0</v>
      </c>
      <c r="F952" s="41">
        <v>0</v>
      </c>
      <c r="G952" s="48">
        <v>39904</v>
      </c>
    </row>
    <row r="953" spans="1:7" x14ac:dyDescent="0.25">
      <c r="A953" s="48">
        <v>399049206</v>
      </c>
      <c r="B953" s="41" t="s">
        <v>1780</v>
      </c>
      <c r="C953" s="41">
        <v>-313.49</v>
      </c>
      <c r="D953" s="41">
        <v>0</v>
      </c>
      <c r="E953" s="41">
        <v>0</v>
      </c>
      <c r="F953" s="41">
        <v>-313.49</v>
      </c>
      <c r="G953" s="48">
        <v>39904</v>
      </c>
    </row>
    <row r="954" spans="1:7" x14ac:dyDescent="0.25">
      <c r="A954" s="48">
        <v>399049356</v>
      </c>
      <c r="B954" s="41" t="s">
        <v>1782</v>
      </c>
      <c r="C954" s="41">
        <v>0</v>
      </c>
      <c r="D954" s="41">
        <v>0</v>
      </c>
      <c r="E954" s="41">
        <v>0</v>
      </c>
      <c r="F954" s="41">
        <v>0</v>
      </c>
      <c r="G954" s="48">
        <v>39904</v>
      </c>
    </row>
    <row r="955" spans="1:7" x14ac:dyDescent="0.25">
      <c r="A955" s="48">
        <v>399049802</v>
      </c>
      <c r="B955" s="41" t="s">
        <v>1784</v>
      </c>
      <c r="C955" s="41">
        <v>0</v>
      </c>
      <c r="D955" s="41">
        <v>0</v>
      </c>
      <c r="E955" s="41">
        <v>0</v>
      </c>
      <c r="F955" s="41">
        <v>0</v>
      </c>
      <c r="G955" s="48">
        <v>39904</v>
      </c>
    </row>
    <row r="956" spans="1:7" x14ac:dyDescent="0.25">
      <c r="A956" s="48">
        <v>399050100</v>
      </c>
      <c r="B956" s="41" t="s">
        <v>1786</v>
      </c>
      <c r="C956" s="41">
        <v>0</v>
      </c>
      <c r="D956" s="41">
        <v>0</v>
      </c>
      <c r="E956" s="41">
        <v>0</v>
      </c>
      <c r="F956" s="41">
        <v>0</v>
      </c>
      <c r="G956" s="48">
        <v>39905</v>
      </c>
    </row>
    <row r="957" spans="1:7" x14ac:dyDescent="0.25">
      <c r="A957" s="48">
        <v>399050101</v>
      </c>
      <c r="B957" s="41" t="s">
        <v>1788</v>
      </c>
      <c r="C957" s="41">
        <v>0</v>
      </c>
      <c r="D957" s="41">
        <v>0</v>
      </c>
      <c r="E957" s="41">
        <v>0</v>
      </c>
      <c r="F957" s="41">
        <v>0</v>
      </c>
      <c r="G957" s="48">
        <v>39905</v>
      </c>
    </row>
    <row r="958" spans="1:7" x14ac:dyDescent="0.25">
      <c r="A958" s="48">
        <v>399050120</v>
      </c>
      <c r="B958" s="41" t="s">
        <v>1790</v>
      </c>
      <c r="C958" s="41">
        <v>0</v>
      </c>
      <c r="D958" s="41">
        <v>0</v>
      </c>
      <c r="E958" s="41">
        <v>0</v>
      </c>
      <c r="F958" s="41">
        <v>0</v>
      </c>
      <c r="G958" s="48">
        <v>39905</v>
      </c>
    </row>
    <row r="959" spans="1:7" x14ac:dyDescent="0.25">
      <c r="A959" s="48">
        <v>399050150</v>
      </c>
      <c r="B959" s="41" t="s">
        <v>1792</v>
      </c>
      <c r="C959" s="41">
        <v>0</v>
      </c>
      <c r="D959" s="41">
        <v>0</v>
      </c>
      <c r="E959" s="41">
        <v>0</v>
      </c>
      <c r="F959" s="41">
        <v>0</v>
      </c>
      <c r="G959" s="48">
        <v>39905</v>
      </c>
    </row>
    <row r="960" spans="1:7" x14ac:dyDescent="0.25">
      <c r="A960" s="48">
        <v>399050200</v>
      </c>
      <c r="B960" s="41" t="s">
        <v>1794</v>
      </c>
      <c r="C960" s="41">
        <v>0</v>
      </c>
      <c r="D960" s="41">
        <v>0</v>
      </c>
      <c r="E960" s="41">
        <v>0</v>
      </c>
      <c r="F960" s="41">
        <v>0</v>
      </c>
      <c r="G960" s="48">
        <v>39905</v>
      </c>
    </row>
    <row r="961" spans="1:7" x14ac:dyDescent="0.25">
      <c r="A961" s="48">
        <v>399050700</v>
      </c>
      <c r="B961" s="41" t="s">
        <v>1796</v>
      </c>
      <c r="C961" s="41">
        <v>0</v>
      </c>
      <c r="D961" s="41">
        <v>0</v>
      </c>
      <c r="E961" s="41">
        <v>0</v>
      </c>
      <c r="F961" s="41">
        <v>0</v>
      </c>
      <c r="G961" s="48">
        <v>39905</v>
      </c>
    </row>
    <row r="962" spans="1:7" x14ac:dyDescent="0.25">
      <c r="A962" s="48">
        <v>399050800</v>
      </c>
      <c r="B962" s="41" t="s">
        <v>1798</v>
      </c>
      <c r="C962" s="41">
        <v>0</v>
      </c>
      <c r="D962" s="41">
        <v>0</v>
      </c>
      <c r="E962" s="41">
        <v>0</v>
      </c>
      <c r="F962" s="41">
        <v>0</v>
      </c>
      <c r="G962" s="48">
        <v>39905</v>
      </c>
    </row>
    <row r="963" spans="1:7" x14ac:dyDescent="0.25">
      <c r="A963" s="48">
        <v>399050830</v>
      </c>
      <c r="B963" s="41" t="s">
        <v>1800</v>
      </c>
      <c r="C963" s="41">
        <v>0</v>
      </c>
      <c r="D963" s="41">
        <v>0</v>
      </c>
      <c r="E963" s="41">
        <v>0</v>
      </c>
      <c r="F963" s="41">
        <v>0</v>
      </c>
      <c r="G963" s="48">
        <v>39905</v>
      </c>
    </row>
    <row r="964" spans="1:7" x14ac:dyDescent="0.25">
      <c r="A964" s="48">
        <v>399050915</v>
      </c>
      <c r="B964" s="41" t="s">
        <v>1802</v>
      </c>
      <c r="C964" s="41">
        <v>0</v>
      </c>
      <c r="D964" s="41">
        <v>0</v>
      </c>
      <c r="E964" s="41">
        <v>0</v>
      </c>
      <c r="F964" s="41">
        <v>0</v>
      </c>
      <c r="G964" s="48">
        <v>39905</v>
      </c>
    </row>
    <row r="965" spans="1:7" x14ac:dyDescent="0.25">
      <c r="A965" s="48">
        <v>399050930</v>
      </c>
      <c r="B965" s="41" t="s">
        <v>1804</v>
      </c>
      <c r="C965" s="41">
        <v>0</v>
      </c>
      <c r="D965" s="41">
        <v>0</v>
      </c>
      <c r="E965" s="41">
        <v>0</v>
      </c>
      <c r="F965" s="41">
        <v>0</v>
      </c>
      <c r="G965" s="48">
        <v>39905</v>
      </c>
    </row>
    <row r="966" spans="1:7" x14ac:dyDescent="0.25">
      <c r="A966" s="48">
        <v>399050975</v>
      </c>
      <c r="B966" s="41" t="s">
        <v>1806</v>
      </c>
      <c r="C966" s="41">
        <v>0</v>
      </c>
      <c r="D966" s="41">
        <v>0</v>
      </c>
      <c r="E966" s="41">
        <v>0</v>
      </c>
      <c r="F966" s="41">
        <v>0</v>
      </c>
      <c r="G966" s="48">
        <v>39905</v>
      </c>
    </row>
    <row r="967" spans="1:7" x14ac:dyDescent="0.25">
      <c r="A967" s="48">
        <v>399052000</v>
      </c>
      <c r="B967" s="41" t="s">
        <v>1808</v>
      </c>
      <c r="C967" s="41">
        <v>0</v>
      </c>
      <c r="D967" s="41">
        <v>0</v>
      </c>
      <c r="E967" s="41">
        <v>0</v>
      </c>
      <c r="F967" s="41">
        <v>0</v>
      </c>
      <c r="G967" s="48">
        <v>39905</v>
      </c>
    </row>
    <row r="968" spans="1:7" x14ac:dyDescent="0.25">
      <c r="A968" s="48">
        <v>399052022</v>
      </c>
      <c r="B968" s="41" t="s">
        <v>1810</v>
      </c>
      <c r="C968" s="41">
        <v>0</v>
      </c>
      <c r="D968" s="41">
        <v>0</v>
      </c>
      <c r="E968" s="41">
        <v>0</v>
      </c>
      <c r="F968" s="41">
        <v>0</v>
      </c>
      <c r="G968" s="48">
        <v>39905</v>
      </c>
    </row>
    <row r="969" spans="1:7" x14ac:dyDescent="0.25">
      <c r="A969" s="48">
        <v>399052424</v>
      </c>
      <c r="B969" s="41" t="s">
        <v>1812</v>
      </c>
      <c r="C969" s="41">
        <v>0</v>
      </c>
      <c r="D969" s="41">
        <v>0</v>
      </c>
      <c r="E969" s="41">
        <v>0</v>
      </c>
      <c r="F969" s="41">
        <v>0</v>
      </c>
      <c r="G969" s="48">
        <v>39905</v>
      </c>
    </row>
    <row r="970" spans="1:7" x14ac:dyDescent="0.25">
      <c r="A970" s="48">
        <v>399052429</v>
      </c>
      <c r="B970" s="41" t="s">
        <v>1814</v>
      </c>
      <c r="C970" s="41">
        <v>19650</v>
      </c>
      <c r="D970" s="41">
        <v>71000</v>
      </c>
      <c r="E970" s="41">
        <v>71000</v>
      </c>
      <c r="F970" s="41">
        <v>-51350</v>
      </c>
      <c r="G970" s="48">
        <v>39905</v>
      </c>
    </row>
    <row r="971" spans="1:7" x14ac:dyDescent="0.25">
      <c r="A971" s="48">
        <v>399052430</v>
      </c>
      <c r="B971" s="41" t="s">
        <v>1816</v>
      </c>
      <c r="C971" s="41">
        <v>0</v>
      </c>
      <c r="D971" s="41">
        <v>0</v>
      </c>
      <c r="E971" s="41">
        <v>0</v>
      </c>
      <c r="F971" s="41">
        <v>0</v>
      </c>
      <c r="G971" s="48">
        <v>39905</v>
      </c>
    </row>
    <row r="972" spans="1:7" x14ac:dyDescent="0.25">
      <c r="A972" s="48">
        <v>399052432</v>
      </c>
      <c r="B972" s="41" t="s">
        <v>1818</v>
      </c>
      <c r="C972" s="41">
        <v>0</v>
      </c>
      <c r="D972" s="41">
        <v>0</v>
      </c>
      <c r="E972" s="41">
        <v>0</v>
      </c>
      <c r="F972" s="41">
        <v>0</v>
      </c>
      <c r="G972" s="48">
        <v>39905</v>
      </c>
    </row>
    <row r="973" spans="1:7" x14ac:dyDescent="0.25">
      <c r="A973" s="48">
        <v>399052500</v>
      </c>
      <c r="B973" s="41" t="s">
        <v>1820</v>
      </c>
      <c r="C973" s="41">
        <v>0</v>
      </c>
      <c r="D973" s="41">
        <v>0</v>
      </c>
      <c r="E973" s="41">
        <v>0</v>
      </c>
      <c r="F973" s="41">
        <v>0</v>
      </c>
      <c r="G973" s="48">
        <v>39905</v>
      </c>
    </row>
    <row r="974" spans="1:7" x14ac:dyDescent="0.25">
      <c r="A974" s="48">
        <v>399052510</v>
      </c>
      <c r="B974" s="41" t="s">
        <v>1822</v>
      </c>
      <c r="C974" s="41">
        <v>0</v>
      </c>
      <c r="D974" s="41">
        <v>0</v>
      </c>
      <c r="E974" s="41">
        <v>0</v>
      </c>
      <c r="F974" s="41">
        <v>0</v>
      </c>
      <c r="G974" s="48">
        <v>39905</v>
      </c>
    </row>
    <row r="975" spans="1:7" x14ac:dyDescent="0.25">
      <c r="A975" s="48">
        <v>399052701</v>
      </c>
      <c r="B975" s="41" t="s">
        <v>1824</v>
      </c>
      <c r="C975" s="41">
        <v>0</v>
      </c>
      <c r="D975" s="41">
        <v>0</v>
      </c>
      <c r="E975" s="41">
        <v>0</v>
      </c>
      <c r="F975" s="41">
        <v>0</v>
      </c>
      <c r="G975" s="48">
        <v>39905</v>
      </c>
    </row>
    <row r="976" spans="1:7" x14ac:dyDescent="0.25">
      <c r="A976" s="48">
        <v>399052703</v>
      </c>
      <c r="B976" s="41" t="s">
        <v>1826</v>
      </c>
      <c r="C976" s="41">
        <v>0</v>
      </c>
      <c r="D976" s="41">
        <v>0</v>
      </c>
      <c r="E976" s="41">
        <v>0</v>
      </c>
      <c r="F976" s="41">
        <v>0</v>
      </c>
      <c r="G976" s="48">
        <v>39905</v>
      </c>
    </row>
    <row r="977" spans="1:7" x14ac:dyDescent="0.25">
      <c r="A977" s="48">
        <v>399052706</v>
      </c>
      <c r="B977" s="41" t="s">
        <v>1828</v>
      </c>
      <c r="C977" s="41">
        <v>0</v>
      </c>
      <c r="D977" s="41">
        <v>0</v>
      </c>
      <c r="E977" s="41">
        <v>0</v>
      </c>
      <c r="F977" s="41">
        <v>0</v>
      </c>
      <c r="G977" s="48">
        <v>39905</v>
      </c>
    </row>
    <row r="978" spans="1:7" x14ac:dyDescent="0.25">
      <c r="A978" s="48">
        <v>399052708</v>
      </c>
      <c r="B978" s="41" t="s">
        <v>1830</v>
      </c>
      <c r="C978" s="41">
        <v>0</v>
      </c>
      <c r="D978" s="41">
        <v>0</v>
      </c>
      <c r="E978" s="41">
        <v>0</v>
      </c>
      <c r="F978" s="41">
        <v>0</v>
      </c>
      <c r="G978" s="48">
        <v>39905</v>
      </c>
    </row>
    <row r="979" spans="1:7" x14ac:dyDescent="0.25">
      <c r="A979" s="48">
        <v>399052801</v>
      </c>
      <c r="B979" s="41" t="s">
        <v>1832</v>
      </c>
      <c r="C979" s="41">
        <v>0</v>
      </c>
      <c r="D979" s="41">
        <v>0</v>
      </c>
      <c r="E979" s="41">
        <v>0</v>
      </c>
      <c r="F979" s="41">
        <v>0</v>
      </c>
      <c r="G979" s="48">
        <v>39905</v>
      </c>
    </row>
    <row r="980" spans="1:7" x14ac:dyDescent="0.25">
      <c r="A980" s="48">
        <v>399054600</v>
      </c>
      <c r="B980" s="41" t="s">
        <v>1834</v>
      </c>
      <c r="C980" s="41">
        <v>0</v>
      </c>
      <c r="D980" s="41">
        <v>0</v>
      </c>
      <c r="E980" s="41">
        <v>0</v>
      </c>
      <c r="F980" s="41">
        <v>0</v>
      </c>
      <c r="G980" s="48">
        <v>39905</v>
      </c>
    </row>
    <row r="981" spans="1:7" x14ac:dyDescent="0.25">
      <c r="A981" s="48">
        <v>399054610</v>
      </c>
      <c r="B981" s="41" t="s">
        <v>1836</v>
      </c>
      <c r="C981" s="41">
        <v>0</v>
      </c>
      <c r="D981" s="41">
        <v>0</v>
      </c>
      <c r="E981" s="41">
        <v>0</v>
      </c>
      <c r="F981" s="41">
        <v>0</v>
      </c>
      <c r="G981" s="48">
        <v>39905</v>
      </c>
    </row>
    <row r="982" spans="1:7" x14ac:dyDescent="0.25">
      <c r="A982" s="48">
        <v>399054612</v>
      </c>
      <c r="B982" s="41" t="s">
        <v>1838</v>
      </c>
      <c r="C982" s="41">
        <v>0</v>
      </c>
      <c r="D982" s="41">
        <v>0</v>
      </c>
      <c r="E982" s="41">
        <v>0</v>
      </c>
      <c r="F982" s="41">
        <v>0</v>
      </c>
      <c r="G982" s="48">
        <v>39905</v>
      </c>
    </row>
    <row r="983" spans="1:7" x14ac:dyDescent="0.25">
      <c r="A983" s="48">
        <v>399054618</v>
      </c>
      <c r="B983" s="41" t="s">
        <v>1840</v>
      </c>
      <c r="C983" s="41">
        <v>0</v>
      </c>
      <c r="D983" s="41">
        <v>0</v>
      </c>
      <c r="E983" s="41">
        <v>0</v>
      </c>
      <c r="F983" s="41">
        <v>0</v>
      </c>
      <c r="G983" s="48">
        <v>39905</v>
      </c>
    </row>
    <row r="984" spans="1:7" x14ac:dyDescent="0.25">
      <c r="A984" s="48">
        <v>399054619</v>
      </c>
      <c r="B984" s="41" t="s">
        <v>1842</v>
      </c>
      <c r="C984" s="41">
        <v>0</v>
      </c>
      <c r="D984" s="41">
        <v>0</v>
      </c>
      <c r="E984" s="41">
        <v>0</v>
      </c>
      <c r="F984" s="41">
        <v>0</v>
      </c>
      <c r="G984" s="48">
        <v>39905</v>
      </c>
    </row>
    <row r="985" spans="1:7" x14ac:dyDescent="0.25">
      <c r="A985" s="48">
        <v>399054621</v>
      </c>
      <c r="B985" s="41" t="s">
        <v>1844</v>
      </c>
      <c r="C985" s="41">
        <v>0</v>
      </c>
      <c r="D985" s="41">
        <v>0</v>
      </c>
      <c r="E985" s="41">
        <v>0</v>
      </c>
      <c r="F985" s="41">
        <v>0</v>
      </c>
      <c r="G985" s="48">
        <v>39905</v>
      </c>
    </row>
    <row r="986" spans="1:7" x14ac:dyDescent="0.25">
      <c r="A986" s="48">
        <v>399056010</v>
      </c>
      <c r="B986" s="41" t="s">
        <v>1846</v>
      </c>
      <c r="C986" s="41">
        <v>0</v>
      </c>
      <c r="D986" s="41">
        <v>0</v>
      </c>
      <c r="E986" s="41">
        <v>0</v>
      </c>
      <c r="F986" s="41">
        <v>0</v>
      </c>
      <c r="G986" s="48">
        <v>39905</v>
      </c>
    </row>
    <row r="987" spans="1:7" x14ac:dyDescent="0.25">
      <c r="A987" s="48">
        <v>399059066</v>
      </c>
      <c r="B987" s="41" t="s">
        <v>1848</v>
      </c>
      <c r="C987" s="41">
        <v>0</v>
      </c>
      <c r="D987" s="41">
        <v>0</v>
      </c>
      <c r="E987" s="41">
        <v>0</v>
      </c>
      <c r="F987" s="41">
        <v>0</v>
      </c>
      <c r="G987" s="48">
        <v>39905</v>
      </c>
    </row>
    <row r="988" spans="1:7" x14ac:dyDescent="0.25">
      <c r="A988" s="48">
        <v>399059802</v>
      </c>
      <c r="B988" s="41" t="s">
        <v>1850</v>
      </c>
      <c r="C988" s="41">
        <v>0</v>
      </c>
      <c r="D988" s="41">
        <v>0</v>
      </c>
      <c r="E988" s="41">
        <v>0</v>
      </c>
      <c r="F988" s="41">
        <v>0</v>
      </c>
      <c r="G988" s="48">
        <v>39905</v>
      </c>
    </row>
    <row r="989" spans="1:7" x14ac:dyDescent="0.25">
      <c r="A989" s="48">
        <v>399060100</v>
      </c>
      <c r="B989" s="41" t="s">
        <v>1852</v>
      </c>
      <c r="C989" s="41">
        <v>74321.94</v>
      </c>
      <c r="D989" s="41">
        <v>236200</v>
      </c>
      <c r="E989" s="41">
        <v>236200</v>
      </c>
      <c r="F989" s="41">
        <v>-161878.06</v>
      </c>
      <c r="G989" s="48">
        <v>39906</v>
      </c>
    </row>
    <row r="990" spans="1:7" x14ac:dyDescent="0.25">
      <c r="A990" s="48">
        <v>399060101</v>
      </c>
      <c r="B990" s="41" t="s">
        <v>1854</v>
      </c>
      <c r="C990" s="41">
        <v>0</v>
      </c>
      <c r="D990" s="41">
        <v>0</v>
      </c>
      <c r="E990" s="41">
        <v>0</v>
      </c>
      <c r="F990" s="41">
        <v>0</v>
      </c>
      <c r="G990" s="48">
        <v>39906</v>
      </c>
    </row>
    <row r="991" spans="1:7" x14ac:dyDescent="0.25">
      <c r="A991" s="48">
        <v>399060102</v>
      </c>
      <c r="B991" s="41" t="s">
        <v>1856</v>
      </c>
      <c r="C991" s="41">
        <v>0</v>
      </c>
      <c r="D991" s="41">
        <v>0</v>
      </c>
      <c r="E991" s="41">
        <v>0</v>
      </c>
      <c r="F991" s="41">
        <v>0</v>
      </c>
      <c r="G991" s="48">
        <v>39906</v>
      </c>
    </row>
    <row r="992" spans="1:7" x14ac:dyDescent="0.25">
      <c r="A992" s="48">
        <v>399060103</v>
      </c>
      <c r="B992" s="41" t="s">
        <v>1858</v>
      </c>
      <c r="C992" s="41">
        <v>0</v>
      </c>
      <c r="D992" s="41">
        <v>0</v>
      </c>
      <c r="E992" s="41">
        <v>0</v>
      </c>
      <c r="F992" s="41">
        <v>0</v>
      </c>
      <c r="G992" s="48">
        <v>39906</v>
      </c>
    </row>
    <row r="993" spans="1:7" x14ac:dyDescent="0.25">
      <c r="A993" s="48">
        <v>399060120</v>
      </c>
      <c r="B993" s="41" t="s">
        <v>1860</v>
      </c>
      <c r="C993" s="41">
        <v>0</v>
      </c>
      <c r="D993" s="41">
        <v>0</v>
      </c>
      <c r="E993" s="41">
        <v>0</v>
      </c>
      <c r="F993" s="41">
        <v>0</v>
      </c>
      <c r="G993" s="48">
        <v>39906</v>
      </c>
    </row>
    <row r="994" spans="1:7" x14ac:dyDescent="0.25">
      <c r="A994" s="48">
        <v>399060150</v>
      </c>
      <c r="B994" s="41" t="s">
        <v>1862</v>
      </c>
      <c r="C994" s="41">
        <v>0</v>
      </c>
      <c r="D994" s="41">
        <v>0</v>
      </c>
      <c r="E994" s="41">
        <v>0</v>
      </c>
      <c r="F994" s="41">
        <v>0</v>
      </c>
      <c r="G994" s="48">
        <v>39906</v>
      </c>
    </row>
    <row r="995" spans="1:7" x14ac:dyDescent="0.25">
      <c r="A995" s="48">
        <v>399060200</v>
      </c>
      <c r="B995" s="41" t="s">
        <v>1864</v>
      </c>
      <c r="C995" s="41">
        <v>143119.26</v>
      </c>
      <c r="D995" s="41">
        <v>0</v>
      </c>
      <c r="E995" s="41">
        <v>0</v>
      </c>
      <c r="F995" s="41">
        <v>143119.26</v>
      </c>
      <c r="G995" s="48">
        <v>39906</v>
      </c>
    </row>
    <row r="996" spans="1:7" x14ac:dyDescent="0.25">
      <c r="A996" s="48">
        <v>399060700</v>
      </c>
      <c r="B996" s="41" t="s">
        <v>1866</v>
      </c>
      <c r="C996" s="41">
        <v>0</v>
      </c>
      <c r="D996" s="41">
        <v>0</v>
      </c>
      <c r="E996" s="41">
        <v>0</v>
      </c>
      <c r="F996" s="41">
        <v>0</v>
      </c>
      <c r="G996" s="48">
        <v>39906</v>
      </c>
    </row>
    <row r="997" spans="1:7" x14ac:dyDescent="0.25">
      <c r="A997" s="48">
        <v>399060800</v>
      </c>
      <c r="B997" s="41" t="s">
        <v>1868</v>
      </c>
      <c r="C997" s="41">
        <v>0</v>
      </c>
      <c r="D997" s="41">
        <v>0</v>
      </c>
      <c r="E997" s="41">
        <v>0</v>
      </c>
      <c r="F997" s="41">
        <v>0</v>
      </c>
      <c r="G997" s="48">
        <v>39906</v>
      </c>
    </row>
    <row r="998" spans="1:7" x14ac:dyDescent="0.25">
      <c r="A998" s="48">
        <v>399060820</v>
      </c>
      <c r="B998" s="41" t="s">
        <v>1870</v>
      </c>
      <c r="C998" s="41">
        <v>0</v>
      </c>
      <c r="D998" s="41">
        <v>0</v>
      </c>
      <c r="E998" s="41">
        <v>0</v>
      </c>
      <c r="F998" s="41">
        <v>0</v>
      </c>
      <c r="G998" s="48">
        <v>39906</v>
      </c>
    </row>
    <row r="999" spans="1:7" x14ac:dyDescent="0.25">
      <c r="A999" s="48">
        <v>399060915</v>
      </c>
      <c r="B999" s="41" t="s">
        <v>1872</v>
      </c>
      <c r="C999" s="41">
        <v>0</v>
      </c>
      <c r="D999" s="41">
        <v>0</v>
      </c>
      <c r="E999" s="41">
        <v>0</v>
      </c>
      <c r="F999" s="41">
        <v>0</v>
      </c>
      <c r="G999" s="48">
        <v>39906</v>
      </c>
    </row>
    <row r="1000" spans="1:7" x14ac:dyDescent="0.25">
      <c r="A1000" s="48">
        <v>399060930</v>
      </c>
      <c r="B1000" s="41" t="s">
        <v>1874</v>
      </c>
      <c r="C1000" s="41">
        <v>0</v>
      </c>
      <c r="D1000" s="41">
        <v>300</v>
      </c>
      <c r="E1000" s="41">
        <v>300</v>
      </c>
      <c r="F1000" s="41">
        <v>-300</v>
      </c>
      <c r="G1000" s="48">
        <v>39906</v>
      </c>
    </row>
    <row r="1001" spans="1:7" x14ac:dyDescent="0.25">
      <c r="A1001" s="48">
        <v>399060975</v>
      </c>
      <c r="B1001" s="41" t="s">
        <v>1876</v>
      </c>
      <c r="C1001" s="41">
        <v>332</v>
      </c>
      <c r="D1001" s="41">
        <v>700</v>
      </c>
      <c r="E1001" s="41">
        <v>700</v>
      </c>
      <c r="F1001" s="41">
        <v>-368</v>
      </c>
      <c r="G1001" s="48">
        <v>39906</v>
      </c>
    </row>
    <row r="1002" spans="1:7" x14ac:dyDescent="0.25">
      <c r="A1002" s="48">
        <v>399060981</v>
      </c>
      <c r="B1002" s="41" t="s">
        <v>1878</v>
      </c>
      <c r="C1002" s="41">
        <v>0</v>
      </c>
      <c r="D1002" s="41">
        <v>0</v>
      </c>
      <c r="E1002" s="41">
        <v>0</v>
      </c>
      <c r="F1002" s="41">
        <v>0</v>
      </c>
      <c r="G1002" s="48">
        <v>39906</v>
      </c>
    </row>
    <row r="1003" spans="1:7" x14ac:dyDescent="0.25">
      <c r="A1003" s="48">
        <v>399061610</v>
      </c>
      <c r="B1003" s="41" t="s">
        <v>1880</v>
      </c>
      <c r="C1003" s="41">
        <v>0</v>
      </c>
      <c r="D1003" s="41">
        <v>700</v>
      </c>
      <c r="E1003" s="41">
        <v>700</v>
      </c>
      <c r="F1003" s="41">
        <v>-700</v>
      </c>
      <c r="G1003" s="48">
        <v>39906</v>
      </c>
    </row>
    <row r="1004" spans="1:7" x14ac:dyDescent="0.25">
      <c r="A1004" s="48">
        <v>399062000</v>
      </c>
      <c r="B1004" s="41" t="s">
        <v>1882</v>
      </c>
      <c r="C1004" s="41">
        <v>0</v>
      </c>
      <c r="D1004" s="41">
        <v>400</v>
      </c>
      <c r="E1004" s="41">
        <v>400</v>
      </c>
      <c r="F1004" s="41">
        <v>-400</v>
      </c>
      <c r="G1004" s="48">
        <v>39906</v>
      </c>
    </row>
    <row r="1005" spans="1:7" x14ac:dyDescent="0.25">
      <c r="A1005" s="48">
        <v>399062002</v>
      </c>
      <c r="B1005" s="41" t="s">
        <v>1884</v>
      </c>
      <c r="C1005" s="41">
        <v>0</v>
      </c>
      <c r="D1005" s="41">
        <v>0</v>
      </c>
      <c r="E1005" s="41">
        <v>0</v>
      </c>
      <c r="F1005" s="41">
        <v>0</v>
      </c>
      <c r="G1005" s="48">
        <v>39906</v>
      </c>
    </row>
    <row r="1006" spans="1:7" x14ac:dyDescent="0.25">
      <c r="A1006" s="48">
        <v>399062003</v>
      </c>
      <c r="B1006" s="41" t="s">
        <v>1886</v>
      </c>
      <c r="C1006" s="41">
        <v>0</v>
      </c>
      <c r="D1006" s="41">
        <v>0</v>
      </c>
      <c r="E1006" s="41">
        <v>0</v>
      </c>
      <c r="F1006" s="41">
        <v>0</v>
      </c>
      <c r="G1006" s="48">
        <v>39906</v>
      </c>
    </row>
    <row r="1007" spans="1:7" x14ac:dyDescent="0.25">
      <c r="A1007" s="48">
        <v>399062004</v>
      </c>
      <c r="B1007" s="41" t="s">
        <v>1888</v>
      </c>
      <c r="C1007" s="41">
        <v>114586.99</v>
      </c>
      <c r="D1007" s="41">
        <v>42000</v>
      </c>
      <c r="E1007" s="41">
        <v>42000</v>
      </c>
      <c r="F1007" s="41">
        <v>72586.990000000005</v>
      </c>
      <c r="G1007" s="48">
        <v>39906</v>
      </c>
    </row>
    <row r="1008" spans="1:7" x14ac:dyDescent="0.25">
      <c r="A1008" s="48">
        <v>399062022</v>
      </c>
      <c r="B1008" s="41" t="s">
        <v>1890</v>
      </c>
      <c r="C1008" s="41">
        <v>2235</v>
      </c>
      <c r="D1008" s="41">
        <v>4600</v>
      </c>
      <c r="E1008" s="41">
        <v>4600</v>
      </c>
      <c r="F1008" s="41">
        <v>-2365</v>
      </c>
      <c r="G1008" s="48">
        <v>39906</v>
      </c>
    </row>
    <row r="1009" spans="1:7" x14ac:dyDescent="0.25">
      <c r="A1009" s="48">
        <v>399062400</v>
      </c>
      <c r="B1009" s="41" t="s">
        <v>1892</v>
      </c>
      <c r="C1009" s="41">
        <v>0</v>
      </c>
      <c r="D1009" s="41">
        <v>0</v>
      </c>
      <c r="E1009" s="41">
        <v>0</v>
      </c>
      <c r="F1009" s="41">
        <v>0</v>
      </c>
      <c r="G1009" s="48">
        <v>39906</v>
      </c>
    </row>
    <row r="1010" spans="1:7" x14ac:dyDescent="0.25">
      <c r="A1010" s="48">
        <v>399062409</v>
      </c>
      <c r="B1010" s="41" t="s">
        <v>1894</v>
      </c>
      <c r="C1010" s="41">
        <v>0</v>
      </c>
      <c r="D1010" s="41">
        <v>0</v>
      </c>
      <c r="E1010" s="41">
        <v>0</v>
      </c>
      <c r="F1010" s="41">
        <v>0</v>
      </c>
      <c r="G1010" s="48">
        <v>39906</v>
      </c>
    </row>
    <row r="1011" spans="1:7" x14ac:dyDescent="0.25">
      <c r="A1011" s="48">
        <v>399062416</v>
      </c>
      <c r="B1011" s="41" t="s">
        <v>1896</v>
      </c>
      <c r="C1011" s="41">
        <v>0</v>
      </c>
      <c r="D1011" s="41">
        <v>0</v>
      </c>
      <c r="E1011" s="41">
        <v>0</v>
      </c>
      <c r="F1011" s="41">
        <v>0</v>
      </c>
      <c r="G1011" s="48">
        <v>39906</v>
      </c>
    </row>
    <row r="1012" spans="1:7" x14ac:dyDescent="0.25">
      <c r="A1012" s="48">
        <v>399062422</v>
      </c>
      <c r="B1012" s="41" t="s">
        <v>1898</v>
      </c>
      <c r="C1012" s="41">
        <v>0</v>
      </c>
      <c r="D1012" s="41">
        <v>0</v>
      </c>
      <c r="E1012" s="41">
        <v>0</v>
      </c>
      <c r="F1012" s="41">
        <v>0</v>
      </c>
      <c r="G1012" s="48">
        <v>39906</v>
      </c>
    </row>
    <row r="1013" spans="1:7" x14ac:dyDescent="0.25">
      <c r="A1013" s="48">
        <v>399062423</v>
      </c>
      <c r="B1013" s="41" t="s">
        <v>1900</v>
      </c>
      <c r="C1013" s="41">
        <v>0</v>
      </c>
      <c r="D1013" s="41">
        <v>0</v>
      </c>
      <c r="E1013" s="41">
        <v>0</v>
      </c>
      <c r="F1013" s="41">
        <v>0</v>
      </c>
      <c r="G1013" s="48">
        <v>39906</v>
      </c>
    </row>
    <row r="1014" spans="1:7" x14ac:dyDescent="0.25">
      <c r="A1014" s="48">
        <v>399062428</v>
      </c>
      <c r="B1014" s="41" t="s">
        <v>1902</v>
      </c>
      <c r="C1014" s="41">
        <v>15125</v>
      </c>
      <c r="D1014" s="41">
        <v>15000</v>
      </c>
      <c r="E1014" s="41">
        <v>15000</v>
      </c>
      <c r="F1014" s="41">
        <v>125</v>
      </c>
      <c r="G1014" s="48">
        <v>39906</v>
      </c>
    </row>
    <row r="1015" spans="1:7" x14ac:dyDescent="0.25">
      <c r="A1015" s="48">
        <v>399062429</v>
      </c>
      <c r="B1015" s="41" t="s">
        <v>1904</v>
      </c>
      <c r="C1015" s="41">
        <v>0</v>
      </c>
      <c r="D1015" s="41">
        <v>16000</v>
      </c>
      <c r="E1015" s="41">
        <v>16000</v>
      </c>
      <c r="F1015" s="41">
        <v>-16000</v>
      </c>
      <c r="G1015" s="48">
        <v>39906</v>
      </c>
    </row>
    <row r="1016" spans="1:7" x14ac:dyDescent="0.25">
      <c r="A1016" s="48">
        <v>399062430</v>
      </c>
      <c r="B1016" s="41" t="s">
        <v>1906</v>
      </c>
      <c r="C1016" s="41">
        <v>0</v>
      </c>
      <c r="D1016" s="41">
        <v>0</v>
      </c>
      <c r="E1016" s="41">
        <v>0</v>
      </c>
      <c r="F1016" s="41">
        <v>0</v>
      </c>
      <c r="G1016" s="48">
        <v>39906</v>
      </c>
    </row>
    <row r="1017" spans="1:7" x14ac:dyDescent="0.25">
      <c r="A1017" s="48">
        <v>399062432</v>
      </c>
      <c r="B1017" s="41" t="s">
        <v>1908</v>
      </c>
      <c r="C1017" s="41">
        <v>0</v>
      </c>
      <c r="D1017" s="41">
        <v>0</v>
      </c>
      <c r="E1017" s="41">
        <v>0</v>
      </c>
      <c r="F1017" s="41">
        <v>0</v>
      </c>
      <c r="G1017" s="48">
        <v>39906</v>
      </c>
    </row>
    <row r="1018" spans="1:7" x14ac:dyDescent="0.25">
      <c r="A1018" s="48">
        <v>399062441</v>
      </c>
      <c r="B1018" s="41" t="s">
        <v>1910</v>
      </c>
      <c r="C1018" s="41">
        <v>0</v>
      </c>
      <c r="D1018" s="41">
        <v>0</v>
      </c>
      <c r="E1018" s="41">
        <v>0</v>
      </c>
      <c r="F1018" s="41">
        <v>0</v>
      </c>
      <c r="G1018" s="48">
        <v>39906</v>
      </c>
    </row>
    <row r="1019" spans="1:7" x14ac:dyDescent="0.25">
      <c r="A1019" s="48">
        <v>399062456</v>
      </c>
      <c r="B1019" s="41" t="s">
        <v>1912</v>
      </c>
      <c r="C1019" s="41">
        <v>0</v>
      </c>
      <c r="D1019" s="41">
        <v>200</v>
      </c>
      <c r="E1019" s="41">
        <v>200</v>
      </c>
      <c r="F1019" s="41">
        <v>-200</v>
      </c>
      <c r="G1019" s="48">
        <v>39906</v>
      </c>
    </row>
    <row r="1020" spans="1:7" x14ac:dyDescent="0.25">
      <c r="A1020" s="48">
        <v>399062500</v>
      </c>
      <c r="B1020" s="41" t="s">
        <v>1914</v>
      </c>
      <c r="C1020" s="41">
        <v>0</v>
      </c>
      <c r="D1020" s="41">
        <v>2000</v>
      </c>
      <c r="E1020" s="41">
        <v>2000</v>
      </c>
      <c r="F1020" s="41">
        <v>-2000</v>
      </c>
      <c r="G1020" s="48">
        <v>39906</v>
      </c>
    </row>
    <row r="1021" spans="1:7" x14ac:dyDescent="0.25">
      <c r="A1021" s="48">
        <v>399062502</v>
      </c>
      <c r="B1021" s="41" t="s">
        <v>1916</v>
      </c>
      <c r="C1021" s="41">
        <v>0</v>
      </c>
      <c r="D1021" s="41">
        <v>0</v>
      </c>
      <c r="E1021" s="41">
        <v>0</v>
      </c>
      <c r="F1021" s="41">
        <v>0</v>
      </c>
      <c r="G1021" s="48">
        <v>39906</v>
      </c>
    </row>
    <row r="1022" spans="1:7" x14ac:dyDescent="0.25">
      <c r="A1022" s="48">
        <v>399062510</v>
      </c>
      <c r="B1022" s="41" t="s">
        <v>1918</v>
      </c>
      <c r="C1022" s="41">
        <v>0</v>
      </c>
      <c r="D1022" s="41">
        <v>0</v>
      </c>
      <c r="E1022" s="41">
        <v>0</v>
      </c>
      <c r="F1022" s="41">
        <v>0</v>
      </c>
      <c r="G1022" s="48">
        <v>39906</v>
      </c>
    </row>
    <row r="1023" spans="1:7" x14ac:dyDescent="0.25">
      <c r="A1023" s="48">
        <v>399062520</v>
      </c>
      <c r="B1023" s="41" t="s">
        <v>1920</v>
      </c>
      <c r="C1023" s="41">
        <v>0</v>
      </c>
      <c r="D1023" s="41">
        <v>0</v>
      </c>
      <c r="E1023" s="41">
        <v>0</v>
      </c>
      <c r="F1023" s="41">
        <v>0</v>
      </c>
      <c r="G1023" s="48">
        <v>39906</v>
      </c>
    </row>
    <row r="1024" spans="1:7" x14ac:dyDescent="0.25">
      <c r="A1024" s="48">
        <v>399062524</v>
      </c>
      <c r="B1024" s="41" t="s">
        <v>1922</v>
      </c>
      <c r="C1024" s="41">
        <v>0</v>
      </c>
      <c r="D1024" s="41">
        <v>0</v>
      </c>
      <c r="E1024" s="41">
        <v>0</v>
      </c>
      <c r="F1024" s="41">
        <v>0</v>
      </c>
      <c r="G1024" s="48">
        <v>39906</v>
      </c>
    </row>
    <row r="1025" spans="1:7" x14ac:dyDescent="0.25">
      <c r="A1025" s="48">
        <v>399062701</v>
      </c>
      <c r="B1025" s="41" t="s">
        <v>1924</v>
      </c>
      <c r="C1025" s="41">
        <v>0</v>
      </c>
      <c r="D1025" s="41">
        <v>0</v>
      </c>
      <c r="E1025" s="41">
        <v>0</v>
      </c>
      <c r="F1025" s="41">
        <v>0</v>
      </c>
      <c r="G1025" s="48">
        <v>39906</v>
      </c>
    </row>
    <row r="1026" spans="1:7" x14ac:dyDescent="0.25">
      <c r="A1026" s="48">
        <v>399062703</v>
      </c>
      <c r="B1026" s="41" t="s">
        <v>1926</v>
      </c>
      <c r="C1026" s="41">
        <v>0</v>
      </c>
      <c r="D1026" s="41">
        <v>300</v>
      </c>
      <c r="E1026" s="41">
        <v>300</v>
      </c>
      <c r="F1026" s="41">
        <v>-300</v>
      </c>
      <c r="G1026" s="48">
        <v>39906</v>
      </c>
    </row>
    <row r="1027" spans="1:7" x14ac:dyDescent="0.25">
      <c r="A1027" s="48">
        <v>399062706</v>
      </c>
      <c r="B1027" s="41" t="s">
        <v>1928</v>
      </c>
      <c r="C1027" s="41">
        <v>11.96</v>
      </c>
      <c r="D1027" s="41">
        <v>0</v>
      </c>
      <c r="E1027" s="41">
        <v>0</v>
      </c>
      <c r="F1027" s="41">
        <v>11.96</v>
      </c>
      <c r="G1027" s="48">
        <v>39906</v>
      </c>
    </row>
    <row r="1028" spans="1:7" x14ac:dyDescent="0.25">
      <c r="A1028" s="48">
        <v>399062801</v>
      </c>
      <c r="B1028" s="41" t="s">
        <v>1930</v>
      </c>
      <c r="C1028" s="41">
        <v>396</v>
      </c>
      <c r="D1028" s="41">
        <v>1200</v>
      </c>
      <c r="E1028" s="41">
        <v>1200</v>
      </c>
      <c r="F1028" s="41">
        <v>-804</v>
      </c>
      <c r="G1028" s="48">
        <v>39906</v>
      </c>
    </row>
    <row r="1029" spans="1:7" x14ac:dyDescent="0.25">
      <c r="A1029" s="48">
        <v>399064600</v>
      </c>
      <c r="B1029" s="41" t="s">
        <v>1932</v>
      </c>
      <c r="C1029" s="41">
        <v>0</v>
      </c>
      <c r="D1029" s="41">
        <v>0</v>
      </c>
      <c r="E1029" s="41">
        <v>0</v>
      </c>
      <c r="F1029" s="41">
        <v>0</v>
      </c>
      <c r="G1029" s="48">
        <v>39906</v>
      </c>
    </row>
    <row r="1030" spans="1:7" x14ac:dyDescent="0.25">
      <c r="A1030" s="48">
        <v>399064610</v>
      </c>
      <c r="B1030" s="41" t="s">
        <v>1934</v>
      </c>
      <c r="C1030" s="41">
        <v>0</v>
      </c>
      <c r="D1030" s="41">
        <v>0</v>
      </c>
      <c r="E1030" s="41">
        <v>0</v>
      </c>
      <c r="F1030" s="41">
        <v>0</v>
      </c>
      <c r="G1030" s="48">
        <v>39906</v>
      </c>
    </row>
    <row r="1031" spans="1:7" x14ac:dyDescent="0.25">
      <c r="A1031" s="48">
        <v>399064611</v>
      </c>
      <c r="B1031" s="41" t="s">
        <v>1936</v>
      </c>
      <c r="C1031" s="41">
        <v>0</v>
      </c>
      <c r="D1031" s="41">
        <v>0</v>
      </c>
      <c r="E1031" s="41">
        <v>0</v>
      </c>
      <c r="F1031" s="41">
        <v>0</v>
      </c>
      <c r="G1031" s="48">
        <v>39906</v>
      </c>
    </row>
    <row r="1032" spans="1:7" x14ac:dyDescent="0.25">
      <c r="A1032" s="48">
        <v>399064612</v>
      </c>
      <c r="B1032" s="41" t="s">
        <v>1938</v>
      </c>
      <c r="C1032" s="41">
        <v>0</v>
      </c>
      <c r="D1032" s="41">
        <v>0</v>
      </c>
      <c r="E1032" s="41">
        <v>0</v>
      </c>
      <c r="F1032" s="41">
        <v>0</v>
      </c>
      <c r="G1032" s="48">
        <v>39906</v>
      </c>
    </row>
    <row r="1033" spans="1:7" x14ac:dyDescent="0.25">
      <c r="A1033" s="48">
        <v>399064618</v>
      </c>
      <c r="B1033" s="41" t="s">
        <v>1940</v>
      </c>
      <c r="C1033" s="41">
        <v>0</v>
      </c>
      <c r="D1033" s="41">
        <v>0</v>
      </c>
      <c r="E1033" s="41">
        <v>0</v>
      </c>
      <c r="F1033" s="41">
        <v>0</v>
      </c>
      <c r="G1033" s="48">
        <v>39906</v>
      </c>
    </row>
    <row r="1034" spans="1:7" x14ac:dyDescent="0.25">
      <c r="A1034" s="48">
        <v>399064619</v>
      </c>
      <c r="B1034" s="41" t="s">
        <v>1942</v>
      </c>
      <c r="C1034" s="41">
        <v>0</v>
      </c>
      <c r="D1034" s="41">
        <v>0</v>
      </c>
      <c r="E1034" s="41">
        <v>0</v>
      </c>
      <c r="F1034" s="41">
        <v>0</v>
      </c>
      <c r="G1034" s="48">
        <v>39906</v>
      </c>
    </row>
    <row r="1035" spans="1:7" x14ac:dyDescent="0.25">
      <c r="A1035" s="48">
        <v>399064621</v>
      </c>
      <c r="B1035" s="41" t="s">
        <v>1944</v>
      </c>
      <c r="C1035" s="41">
        <v>0</v>
      </c>
      <c r="D1035" s="41">
        <v>0</v>
      </c>
      <c r="E1035" s="41">
        <v>0</v>
      </c>
      <c r="F1035" s="41">
        <v>0</v>
      </c>
      <c r="G1035" s="48">
        <v>39906</v>
      </c>
    </row>
    <row r="1036" spans="1:7" x14ac:dyDescent="0.25">
      <c r="A1036" s="48">
        <v>399065007</v>
      </c>
      <c r="B1036" s="41" t="s">
        <v>1946</v>
      </c>
      <c r="C1036" s="41">
        <v>0</v>
      </c>
      <c r="D1036" s="41">
        <v>0</v>
      </c>
      <c r="E1036" s="41">
        <v>0</v>
      </c>
      <c r="F1036" s="41">
        <v>0</v>
      </c>
      <c r="G1036" s="48">
        <v>39906</v>
      </c>
    </row>
    <row r="1037" spans="1:7" x14ac:dyDescent="0.25">
      <c r="A1037" s="48">
        <v>399065008</v>
      </c>
      <c r="B1037" s="41" t="s">
        <v>1948</v>
      </c>
      <c r="C1037" s="41">
        <v>0</v>
      </c>
      <c r="D1037" s="41">
        <v>0</v>
      </c>
      <c r="E1037" s="41">
        <v>0</v>
      </c>
      <c r="F1037" s="41">
        <v>0</v>
      </c>
      <c r="G1037" s="48">
        <v>39906</v>
      </c>
    </row>
    <row r="1038" spans="1:7" x14ac:dyDescent="0.25">
      <c r="A1038" s="48">
        <v>399065019</v>
      </c>
      <c r="B1038" s="41" t="s">
        <v>1950</v>
      </c>
      <c r="C1038" s="41">
        <v>0</v>
      </c>
      <c r="D1038" s="41">
        <v>0</v>
      </c>
      <c r="E1038" s="41">
        <v>0</v>
      </c>
      <c r="F1038" s="41">
        <v>0</v>
      </c>
      <c r="G1038" s="48">
        <v>39906</v>
      </c>
    </row>
    <row r="1039" spans="1:7" x14ac:dyDescent="0.25">
      <c r="A1039" s="48">
        <v>399065069</v>
      </c>
      <c r="B1039" s="41" t="s">
        <v>1952</v>
      </c>
      <c r="C1039" s="41">
        <v>0</v>
      </c>
      <c r="D1039" s="41">
        <v>0</v>
      </c>
      <c r="E1039" s="41">
        <v>0</v>
      </c>
      <c r="F1039" s="41">
        <v>0</v>
      </c>
      <c r="G1039" s="48">
        <v>39906</v>
      </c>
    </row>
    <row r="1040" spans="1:7" x14ac:dyDescent="0.25">
      <c r="A1040" s="48">
        <v>399065112</v>
      </c>
      <c r="B1040" s="41" t="s">
        <v>2784</v>
      </c>
      <c r="C1040" s="41">
        <v>0</v>
      </c>
      <c r="D1040" s="41">
        <v>0</v>
      </c>
      <c r="E1040" s="41">
        <v>0</v>
      </c>
      <c r="F1040" s="41">
        <v>0</v>
      </c>
      <c r="G1040" s="48">
        <v>39906</v>
      </c>
    </row>
    <row r="1041" spans="1:7" x14ac:dyDescent="0.25">
      <c r="A1041" s="48">
        <v>399065240</v>
      </c>
      <c r="B1041" s="41" t="s">
        <v>1954</v>
      </c>
      <c r="C1041" s="41">
        <v>0</v>
      </c>
      <c r="D1041" s="41">
        <v>0</v>
      </c>
      <c r="E1041" s="41">
        <v>0</v>
      </c>
      <c r="F1041" s="41">
        <v>0</v>
      </c>
      <c r="G1041" s="48">
        <v>39906</v>
      </c>
    </row>
    <row r="1042" spans="1:7" x14ac:dyDescent="0.25">
      <c r="A1042" s="48">
        <v>399065520</v>
      </c>
      <c r="B1042" s="41" t="s">
        <v>2785</v>
      </c>
      <c r="C1042" s="41">
        <v>0</v>
      </c>
      <c r="D1042" s="41">
        <v>0</v>
      </c>
      <c r="E1042" s="41">
        <v>0</v>
      </c>
      <c r="F1042" s="41">
        <v>0</v>
      </c>
      <c r="G1042" s="48">
        <v>39906</v>
      </c>
    </row>
    <row r="1043" spans="1:7" x14ac:dyDescent="0.25">
      <c r="A1043" s="48">
        <v>399065912</v>
      </c>
      <c r="B1043" s="41" t="s">
        <v>2814</v>
      </c>
      <c r="C1043" s="41">
        <v>0</v>
      </c>
      <c r="D1043" s="41">
        <v>0</v>
      </c>
      <c r="E1043" s="41">
        <v>0</v>
      </c>
      <c r="F1043" s="41">
        <v>0</v>
      </c>
      <c r="G1043" s="48">
        <v>39906</v>
      </c>
    </row>
    <row r="1044" spans="1:7" x14ac:dyDescent="0.25">
      <c r="A1044" s="48">
        <v>399066009</v>
      </c>
      <c r="B1044" s="41" t="s">
        <v>1956</v>
      </c>
      <c r="C1044" s="41">
        <v>0</v>
      </c>
      <c r="D1044" s="41">
        <v>0</v>
      </c>
      <c r="E1044" s="41">
        <v>0</v>
      </c>
      <c r="F1044" s="41">
        <v>0</v>
      </c>
      <c r="G1044" s="48">
        <v>39906</v>
      </c>
    </row>
    <row r="1045" spans="1:7" x14ac:dyDescent="0.25">
      <c r="A1045" s="48">
        <v>399066010</v>
      </c>
      <c r="B1045" s="41" t="s">
        <v>1958</v>
      </c>
      <c r="C1045" s="41">
        <v>0</v>
      </c>
      <c r="D1045" s="41">
        <v>0</v>
      </c>
      <c r="E1045" s="41">
        <v>0</v>
      </c>
      <c r="F1045" s="41">
        <v>0</v>
      </c>
      <c r="G1045" s="48">
        <v>39906</v>
      </c>
    </row>
    <row r="1046" spans="1:7" x14ac:dyDescent="0.25">
      <c r="A1046" s="48">
        <v>399066011</v>
      </c>
      <c r="B1046" s="41" t="s">
        <v>1960</v>
      </c>
      <c r="C1046" s="41">
        <v>0</v>
      </c>
      <c r="D1046" s="41">
        <v>0</v>
      </c>
      <c r="E1046" s="41">
        <v>0</v>
      </c>
      <c r="F1046" s="41">
        <v>0</v>
      </c>
      <c r="G1046" s="48">
        <v>39906</v>
      </c>
    </row>
    <row r="1047" spans="1:7" x14ac:dyDescent="0.25">
      <c r="A1047" s="48">
        <v>399069051</v>
      </c>
      <c r="B1047" s="41" t="s">
        <v>1962</v>
      </c>
      <c r="C1047" s="41">
        <v>0</v>
      </c>
      <c r="D1047" s="41">
        <v>0</v>
      </c>
      <c r="E1047" s="41">
        <v>0</v>
      </c>
      <c r="F1047" s="41">
        <v>0</v>
      </c>
      <c r="G1047" s="48">
        <v>39906</v>
      </c>
    </row>
    <row r="1048" spans="1:7" x14ac:dyDescent="0.25">
      <c r="A1048" s="48">
        <v>399069054</v>
      </c>
      <c r="B1048" s="41" t="s">
        <v>1964</v>
      </c>
      <c r="C1048" s="41">
        <v>0</v>
      </c>
      <c r="D1048" s="41">
        <v>0</v>
      </c>
      <c r="E1048" s="41">
        <v>0</v>
      </c>
      <c r="F1048" s="41">
        <v>0</v>
      </c>
      <c r="G1048" s="48">
        <v>39906</v>
      </c>
    </row>
    <row r="1049" spans="1:7" x14ac:dyDescent="0.25">
      <c r="A1049" s="48">
        <v>399069055</v>
      </c>
      <c r="B1049" s="41" t="s">
        <v>1966</v>
      </c>
      <c r="C1049" s="41">
        <v>0</v>
      </c>
      <c r="D1049" s="41">
        <v>0</v>
      </c>
      <c r="E1049" s="41">
        <v>0</v>
      </c>
      <c r="F1049" s="41">
        <v>0</v>
      </c>
      <c r="G1049" s="48">
        <v>39906</v>
      </c>
    </row>
    <row r="1050" spans="1:7" x14ac:dyDescent="0.25">
      <c r="A1050" s="48">
        <v>399069066</v>
      </c>
      <c r="B1050" s="41" t="s">
        <v>1968</v>
      </c>
      <c r="C1050" s="41">
        <v>0</v>
      </c>
      <c r="D1050" s="41">
        <v>0</v>
      </c>
      <c r="E1050" s="41">
        <v>0</v>
      </c>
      <c r="F1050" s="41">
        <v>0</v>
      </c>
      <c r="G1050" s="48">
        <v>39906</v>
      </c>
    </row>
    <row r="1051" spans="1:7" x14ac:dyDescent="0.25">
      <c r="A1051" s="48">
        <v>399069201</v>
      </c>
      <c r="B1051" s="41" t="s">
        <v>1970</v>
      </c>
      <c r="C1051" s="41">
        <v>0</v>
      </c>
      <c r="D1051" s="41">
        <v>0</v>
      </c>
      <c r="E1051" s="41">
        <v>0</v>
      </c>
      <c r="F1051" s="41">
        <v>0</v>
      </c>
      <c r="G1051" s="48">
        <v>39906</v>
      </c>
    </row>
    <row r="1052" spans="1:7" x14ac:dyDescent="0.25">
      <c r="A1052" s="48">
        <v>399069206</v>
      </c>
      <c r="B1052" s="41" t="s">
        <v>1972</v>
      </c>
      <c r="C1052" s="41">
        <v>0</v>
      </c>
      <c r="D1052" s="41">
        <v>0</v>
      </c>
      <c r="E1052" s="41">
        <v>0</v>
      </c>
      <c r="F1052" s="41">
        <v>0</v>
      </c>
      <c r="G1052" s="48">
        <v>39906</v>
      </c>
    </row>
    <row r="1053" spans="1:7" x14ac:dyDescent="0.25">
      <c r="A1053" s="48">
        <v>399069356</v>
      </c>
      <c r="B1053" s="41" t="s">
        <v>1974</v>
      </c>
      <c r="C1053" s="41">
        <v>-2.48</v>
      </c>
      <c r="D1053" s="41">
        <v>-100</v>
      </c>
      <c r="E1053" s="41">
        <v>-100</v>
      </c>
      <c r="F1053" s="41">
        <v>97.52</v>
      </c>
      <c r="G1053" s="48">
        <v>39906</v>
      </c>
    </row>
    <row r="1054" spans="1:7" x14ac:dyDescent="0.25">
      <c r="A1054" s="48">
        <v>399069800</v>
      </c>
      <c r="B1054" s="41" t="s">
        <v>1976</v>
      </c>
      <c r="C1054" s="41">
        <v>0</v>
      </c>
      <c r="D1054" s="41">
        <v>0</v>
      </c>
      <c r="E1054" s="41">
        <v>0</v>
      </c>
      <c r="F1054" s="41">
        <v>0</v>
      </c>
      <c r="G1054" s="48">
        <v>39906</v>
      </c>
    </row>
    <row r="1055" spans="1:7" x14ac:dyDescent="0.25">
      <c r="A1055" s="48">
        <v>399069802</v>
      </c>
      <c r="B1055" s="41" t="s">
        <v>1978</v>
      </c>
      <c r="C1055" s="41">
        <v>0</v>
      </c>
      <c r="D1055" s="41">
        <v>0</v>
      </c>
      <c r="E1055" s="41">
        <v>0</v>
      </c>
      <c r="F1055" s="41">
        <v>0</v>
      </c>
      <c r="G1055" s="48">
        <v>39906</v>
      </c>
    </row>
    <row r="1056" spans="1:7" x14ac:dyDescent="0.25">
      <c r="A1056" s="48">
        <v>399069846</v>
      </c>
      <c r="B1056" s="41" t="s">
        <v>1980</v>
      </c>
      <c r="C1056" s="41">
        <v>0</v>
      </c>
      <c r="D1056" s="41">
        <v>0</v>
      </c>
      <c r="E1056" s="41">
        <v>0</v>
      </c>
      <c r="F1056" s="41">
        <v>0</v>
      </c>
      <c r="G1056" s="48">
        <v>39906</v>
      </c>
    </row>
    <row r="1057" spans="1:7" x14ac:dyDescent="0.25">
      <c r="A1057" s="48">
        <v>399070100</v>
      </c>
      <c r="B1057" s="41" t="s">
        <v>1982</v>
      </c>
      <c r="C1057" s="41">
        <v>0</v>
      </c>
      <c r="D1057" s="41">
        <v>0</v>
      </c>
      <c r="E1057" s="41">
        <v>0</v>
      </c>
      <c r="F1057" s="41">
        <v>0</v>
      </c>
      <c r="G1057" s="48">
        <v>39907</v>
      </c>
    </row>
    <row r="1058" spans="1:7" x14ac:dyDescent="0.25">
      <c r="A1058" s="48">
        <v>399070101</v>
      </c>
      <c r="B1058" s="41" t="s">
        <v>1984</v>
      </c>
      <c r="C1058" s="41">
        <v>0</v>
      </c>
      <c r="D1058" s="41">
        <v>0</v>
      </c>
      <c r="E1058" s="41">
        <v>0</v>
      </c>
      <c r="F1058" s="41">
        <v>0</v>
      </c>
      <c r="G1058" s="48">
        <v>39907</v>
      </c>
    </row>
    <row r="1059" spans="1:7" x14ac:dyDescent="0.25">
      <c r="A1059" s="48">
        <v>399070120</v>
      </c>
      <c r="B1059" s="41" t="s">
        <v>1986</v>
      </c>
      <c r="C1059" s="41">
        <v>0</v>
      </c>
      <c r="D1059" s="41">
        <v>0</v>
      </c>
      <c r="E1059" s="41">
        <v>0</v>
      </c>
      <c r="F1059" s="41">
        <v>0</v>
      </c>
      <c r="G1059" s="48">
        <v>39907</v>
      </c>
    </row>
    <row r="1060" spans="1:7" x14ac:dyDescent="0.25">
      <c r="A1060" s="48">
        <v>399070150</v>
      </c>
      <c r="B1060" s="41" t="s">
        <v>1988</v>
      </c>
      <c r="C1060" s="41">
        <v>0</v>
      </c>
      <c r="D1060" s="41">
        <v>0</v>
      </c>
      <c r="E1060" s="41">
        <v>0</v>
      </c>
      <c r="F1060" s="41">
        <v>0</v>
      </c>
      <c r="G1060" s="48">
        <v>39907</v>
      </c>
    </row>
    <row r="1061" spans="1:7" x14ac:dyDescent="0.25">
      <c r="A1061" s="48">
        <v>399070200</v>
      </c>
      <c r="B1061" s="41" t="s">
        <v>1990</v>
      </c>
      <c r="C1061" s="41">
        <v>0</v>
      </c>
      <c r="D1061" s="41">
        <v>0</v>
      </c>
      <c r="E1061" s="41">
        <v>0</v>
      </c>
      <c r="F1061" s="41">
        <v>0</v>
      </c>
      <c r="G1061" s="48">
        <v>39907</v>
      </c>
    </row>
    <row r="1062" spans="1:7" x14ac:dyDescent="0.25">
      <c r="A1062" s="48">
        <v>399070700</v>
      </c>
      <c r="B1062" s="41" t="s">
        <v>1992</v>
      </c>
      <c r="C1062" s="41">
        <v>0</v>
      </c>
      <c r="D1062" s="41">
        <v>0</v>
      </c>
      <c r="E1062" s="41">
        <v>0</v>
      </c>
      <c r="F1062" s="41">
        <v>0</v>
      </c>
      <c r="G1062" s="48">
        <v>39907</v>
      </c>
    </row>
    <row r="1063" spans="1:7" x14ac:dyDescent="0.25">
      <c r="A1063" s="48">
        <v>399070800</v>
      </c>
      <c r="B1063" s="41" t="s">
        <v>1994</v>
      </c>
      <c r="C1063" s="41">
        <v>0</v>
      </c>
      <c r="D1063" s="41">
        <v>0</v>
      </c>
      <c r="E1063" s="41">
        <v>0</v>
      </c>
      <c r="F1063" s="41">
        <v>0</v>
      </c>
      <c r="G1063" s="48">
        <v>39907</v>
      </c>
    </row>
    <row r="1064" spans="1:7" x14ac:dyDescent="0.25">
      <c r="A1064" s="48">
        <v>399070915</v>
      </c>
      <c r="B1064" s="41" t="s">
        <v>1996</v>
      </c>
      <c r="C1064" s="41">
        <v>0</v>
      </c>
      <c r="D1064" s="41">
        <v>0</v>
      </c>
      <c r="E1064" s="41">
        <v>0</v>
      </c>
      <c r="F1064" s="41">
        <v>0</v>
      </c>
      <c r="G1064" s="48">
        <v>39907</v>
      </c>
    </row>
    <row r="1065" spans="1:7" x14ac:dyDescent="0.25">
      <c r="A1065" s="48">
        <v>399070930</v>
      </c>
      <c r="B1065" s="41" t="s">
        <v>1998</v>
      </c>
      <c r="C1065" s="41">
        <v>0</v>
      </c>
      <c r="D1065" s="41">
        <v>0</v>
      </c>
      <c r="E1065" s="41">
        <v>0</v>
      </c>
      <c r="F1065" s="41">
        <v>0</v>
      </c>
      <c r="G1065" s="48">
        <v>39907</v>
      </c>
    </row>
    <row r="1066" spans="1:7" x14ac:dyDescent="0.25">
      <c r="A1066" s="48">
        <v>399070975</v>
      </c>
      <c r="B1066" s="41" t="s">
        <v>2000</v>
      </c>
      <c r="C1066" s="41">
        <v>0</v>
      </c>
      <c r="D1066" s="41">
        <v>0</v>
      </c>
      <c r="E1066" s="41">
        <v>0</v>
      </c>
      <c r="F1066" s="41">
        <v>0</v>
      </c>
      <c r="G1066" s="48">
        <v>39907</v>
      </c>
    </row>
    <row r="1067" spans="1:7" x14ac:dyDescent="0.25">
      <c r="A1067" s="48">
        <v>399071100</v>
      </c>
      <c r="B1067" s="41" t="s">
        <v>2002</v>
      </c>
      <c r="C1067" s="41">
        <v>0</v>
      </c>
      <c r="D1067" s="41">
        <v>0</v>
      </c>
      <c r="E1067" s="41">
        <v>0</v>
      </c>
      <c r="F1067" s="41">
        <v>0</v>
      </c>
      <c r="G1067" s="48">
        <v>39907</v>
      </c>
    </row>
    <row r="1068" spans="1:7" x14ac:dyDescent="0.25">
      <c r="A1068" s="48">
        <v>399071135</v>
      </c>
      <c r="B1068" s="41" t="s">
        <v>2004</v>
      </c>
      <c r="C1068" s="41">
        <v>0</v>
      </c>
      <c r="D1068" s="41">
        <v>0</v>
      </c>
      <c r="E1068" s="41">
        <v>0</v>
      </c>
      <c r="F1068" s="41">
        <v>0</v>
      </c>
      <c r="G1068" s="48">
        <v>39907</v>
      </c>
    </row>
    <row r="1069" spans="1:7" x14ac:dyDescent="0.25">
      <c r="A1069" s="48">
        <v>399072000</v>
      </c>
      <c r="B1069" s="41" t="s">
        <v>2006</v>
      </c>
      <c r="C1069" s="41">
        <v>0</v>
      </c>
      <c r="D1069" s="41">
        <v>0</v>
      </c>
      <c r="E1069" s="41">
        <v>0</v>
      </c>
      <c r="F1069" s="41">
        <v>0</v>
      </c>
      <c r="G1069" s="48">
        <v>39907</v>
      </c>
    </row>
    <row r="1070" spans="1:7" x14ac:dyDescent="0.25">
      <c r="A1070" s="48">
        <v>399072002</v>
      </c>
      <c r="B1070" s="41" t="s">
        <v>2004</v>
      </c>
      <c r="C1070" s="41">
        <v>12397.78</v>
      </c>
      <c r="D1070" s="41">
        <v>11000</v>
      </c>
      <c r="E1070" s="41">
        <v>11000</v>
      </c>
      <c r="F1070" s="41">
        <v>1397.78</v>
      </c>
      <c r="G1070" s="48">
        <v>39907</v>
      </c>
    </row>
    <row r="1071" spans="1:7" x14ac:dyDescent="0.25">
      <c r="A1071" s="48">
        <v>399072003</v>
      </c>
      <c r="B1071" s="41" t="s">
        <v>2009</v>
      </c>
      <c r="C1071" s="41">
        <v>0</v>
      </c>
      <c r="D1071" s="41">
        <v>0</v>
      </c>
      <c r="E1071" s="41">
        <v>0</v>
      </c>
      <c r="F1071" s="41">
        <v>0</v>
      </c>
      <c r="G1071" s="48">
        <v>39907</v>
      </c>
    </row>
    <row r="1072" spans="1:7" x14ac:dyDescent="0.25">
      <c r="A1072" s="48">
        <v>399072004</v>
      </c>
      <c r="B1072" s="41" t="s">
        <v>2011</v>
      </c>
      <c r="C1072" s="41">
        <v>47877.35</v>
      </c>
      <c r="D1072" s="41">
        <v>90000</v>
      </c>
      <c r="E1072" s="41">
        <v>90000</v>
      </c>
      <c r="F1072" s="41">
        <v>-42122.65</v>
      </c>
      <c r="G1072" s="48">
        <v>39907</v>
      </c>
    </row>
    <row r="1073" spans="1:7" x14ac:dyDescent="0.25">
      <c r="A1073" s="48">
        <v>399072005</v>
      </c>
      <c r="B1073" s="41" t="s">
        <v>2013</v>
      </c>
      <c r="C1073" s="41">
        <v>0</v>
      </c>
      <c r="D1073" s="41">
        <v>2200</v>
      </c>
      <c r="E1073" s="41">
        <v>2200</v>
      </c>
      <c r="F1073" s="41">
        <v>-2200</v>
      </c>
      <c r="G1073" s="48">
        <v>39907</v>
      </c>
    </row>
    <row r="1074" spans="1:7" x14ac:dyDescent="0.25">
      <c r="A1074" s="48">
        <v>399072006</v>
      </c>
      <c r="B1074" s="41" t="s">
        <v>2015</v>
      </c>
      <c r="C1074" s="41">
        <v>0</v>
      </c>
      <c r="D1074" s="41">
        <v>0</v>
      </c>
      <c r="E1074" s="41">
        <v>0</v>
      </c>
      <c r="F1074" s="41">
        <v>0</v>
      </c>
      <c r="G1074" s="48">
        <v>39907</v>
      </c>
    </row>
    <row r="1075" spans="1:7" x14ac:dyDescent="0.25">
      <c r="A1075" s="48">
        <v>399072022</v>
      </c>
      <c r="B1075" s="41" t="s">
        <v>2017</v>
      </c>
      <c r="C1075" s="41">
        <v>0</v>
      </c>
      <c r="D1075" s="41">
        <v>0</v>
      </c>
      <c r="E1075" s="41">
        <v>0</v>
      </c>
      <c r="F1075" s="41">
        <v>0</v>
      </c>
      <c r="G1075" s="48">
        <v>39907</v>
      </c>
    </row>
    <row r="1076" spans="1:7" x14ac:dyDescent="0.25">
      <c r="A1076" s="48">
        <v>399072401</v>
      </c>
      <c r="B1076" s="41" t="s">
        <v>2019</v>
      </c>
      <c r="C1076" s="41">
        <v>245102.04</v>
      </c>
      <c r="D1076" s="41">
        <v>202900</v>
      </c>
      <c r="E1076" s="41">
        <v>202900</v>
      </c>
      <c r="F1076" s="41">
        <v>42202.04</v>
      </c>
      <c r="G1076" s="48">
        <v>39907</v>
      </c>
    </row>
    <row r="1077" spans="1:7" x14ac:dyDescent="0.25">
      <c r="A1077" s="48">
        <v>399072408</v>
      </c>
      <c r="B1077" s="41" t="s">
        <v>2758</v>
      </c>
      <c r="C1077" s="41">
        <v>4679.12</v>
      </c>
      <c r="D1077" s="41">
        <v>5500</v>
      </c>
      <c r="E1077" s="41">
        <v>5500</v>
      </c>
      <c r="F1077" s="41">
        <v>-820.88</v>
      </c>
      <c r="G1077" s="48">
        <v>39907</v>
      </c>
    </row>
    <row r="1078" spans="1:7" x14ac:dyDescent="0.25">
      <c r="A1078" s="48">
        <v>399072423</v>
      </c>
      <c r="B1078" s="41" t="s">
        <v>2021</v>
      </c>
      <c r="C1078" s="41">
        <v>41833.97</v>
      </c>
      <c r="D1078" s="41">
        <v>56400</v>
      </c>
      <c r="E1078" s="41">
        <v>56400</v>
      </c>
      <c r="F1078" s="41">
        <v>-14566.03</v>
      </c>
      <c r="G1078" s="48">
        <v>39907</v>
      </c>
    </row>
    <row r="1079" spans="1:7" x14ac:dyDescent="0.25">
      <c r="A1079" s="48">
        <v>399072432</v>
      </c>
      <c r="B1079" s="41" t="s">
        <v>2023</v>
      </c>
      <c r="C1079" s="41">
        <v>0</v>
      </c>
      <c r="D1079" s="41">
        <v>0</v>
      </c>
      <c r="E1079" s="41">
        <v>0</v>
      </c>
      <c r="F1079" s="41">
        <v>0</v>
      </c>
      <c r="G1079" s="48">
        <v>39907</v>
      </c>
    </row>
    <row r="1080" spans="1:7" x14ac:dyDescent="0.25">
      <c r="A1080" s="48">
        <v>399072435</v>
      </c>
      <c r="B1080" s="41" t="s">
        <v>2025</v>
      </c>
      <c r="C1080" s="41">
        <v>0</v>
      </c>
      <c r="D1080" s="41">
        <v>1000</v>
      </c>
      <c r="E1080" s="41">
        <v>1000</v>
      </c>
      <c r="F1080" s="41">
        <v>-1000</v>
      </c>
      <c r="G1080" s="48">
        <v>39907</v>
      </c>
    </row>
    <row r="1081" spans="1:7" x14ac:dyDescent="0.25">
      <c r="A1081" s="48">
        <v>399072446</v>
      </c>
      <c r="B1081" s="41" t="s">
        <v>2027</v>
      </c>
      <c r="C1081" s="41">
        <v>0</v>
      </c>
      <c r="D1081" s="41">
        <v>0</v>
      </c>
      <c r="E1081" s="41">
        <v>0</v>
      </c>
      <c r="F1081" s="41">
        <v>0</v>
      </c>
      <c r="G1081" s="48">
        <v>39907</v>
      </c>
    </row>
    <row r="1082" spans="1:7" x14ac:dyDescent="0.25">
      <c r="A1082" s="48">
        <v>399072500</v>
      </c>
      <c r="B1082" s="41" t="s">
        <v>2029</v>
      </c>
      <c r="C1082" s="41">
        <v>0</v>
      </c>
      <c r="D1082" s="41">
        <v>0</v>
      </c>
      <c r="E1082" s="41">
        <v>0</v>
      </c>
      <c r="F1082" s="41">
        <v>0</v>
      </c>
      <c r="G1082" s="48">
        <v>39907</v>
      </c>
    </row>
    <row r="1083" spans="1:7" x14ac:dyDescent="0.25">
      <c r="A1083" s="48">
        <v>399072510</v>
      </c>
      <c r="B1083" s="41" t="s">
        <v>2031</v>
      </c>
      <c r="C1083" s="41">
        <v>0</v>
      </c>
      <c r="D1083" s="41">
        <v>0</v>
      </c>
      <c r="E1083" s="41">
        <v>0</v>
      </c>
      <c r="F1083" s="41">
        <v>0</v>
      </c>
      <c r="G1083" s="48">
        <v>39907</v>
      </c>
    </row>
    <row r="1084" spans="1:7" x14ac:dyDescent="0.25">
      <c r="A1084" s="48">
        <v>399072520</v>
      </c>
      <c r="B1084" s="41" t="s">
        <v>2033</v>
      </c>
      <c r="C1084" s="41">
        <v>0</v>
      </c>
      <c r="D1084" s="41">
        <v>0</v>
      </c>
      <c r="E1084" s="41">
        <v>0</v>
      </c>
      <c r="F1084" s="41">
        <v>0</v>
      </c>
      <c r="G1084" s="48">
        <v>39907</v>
      </c>
    </row>
    <row r="1085" spans="1:7" x14ac:dyDescent="0.25">
      <c r="A1085" s="48">
        <v>399072701</v>
      </c>
      <c r="B1085" s="41" t="s">
        <v>2035</v>
      </c>
      <c r="C1085" s="41">
        <v>0</v>
      </c>
      <c r="D1085" s="41">
        <v>0</v>
      </c>
      <c r="E1085" s="41">
        <v>0</v>
      </c>
      <c r="F1085" s="41">
        <v>0</v>
      </c>
      <c r="G1085" s="48">
        <v>39907</v>
      </c>
    </row>
    <row r="1086" spans="1:7" x14ac:dyDescent="0.25">
      <c r="A1086" s="48">
        <v>399072703</v>
      </c>
      <c r="B1086" s="41" t="s">
        <v>2037</v>
      </c>
      <c r="C1086" s="41">
        <v>0</v>
      </c>
      <c r="D1086" s="41">
        <v>300</v>
      </c>
      <c r="E1086" s="41">
        <v>300</v>
      </c>
      <c r="F1086" s="41">
        <v>-300</v>
      </c>
      <c r="G1086" s="48">
        <v>39907</v>
      </c>
    </row>
    <row r="1087" spans="1:7" x14ac:dyDescent="0.25">
      <c r="A1087" s="48">
        <v>399072706</v>
      </c>
      <c r="B1087" s="41" t="s">
        <v>2039</v>
      </c>
      <c r="C1087" s="41">
        <v>0</v>
      </c>
      <c r="D1087" s="41">
        <v>300</v>
      </c>
      <c r="E1087" s="41">
        <v>300</v>
      </c>
      <c r="F1087" s="41">
        <v>-300</v>
      </c>
      <c r="G1087" s="48">
        <v>39907</v>
      </c>
    </row>
    <row r="1088" spans="1:7" x14ac:dyDescent="0.25">
      <c r="A1088" s="48">
        <v>399072708</v>
      </c>
      <c r="B1088" s="41" t="s">
        <v>2041</v>
      </c>
      <c r="C1088" s="41">
        <v>0</v>
      </c>
      <c r="D1088" s="41">
        <v>0</v>
      </c>
      <c r="E1088" s="41">
        <v>0</v>
      </c>
      <c r="F1088" s="41">
        <v>0</v>
      </c>
      <c r="G1088" s="48">
        <v>39907</v>
      </c>
    </row>
    <row r="1089" spans="1:7" x14ac:dyDescent="0.25">
      <c r="A1089" s="48">
        <v>399072712</v>
      </c>
      <c r="B1089" s="41" t="s">
        <v>2043</v>
      </c>
      <c r="C1089" s="41">
        <v>0</v>
      </c>
      <c r="D1089" s="41">
        <v>0</v>
      </c>
      <c r="E1089" s="41">
        <v>0</v>
      </c>
      <c r="F1089" s="41">
        <v>0</v>
      </c>
      <c r="G1089" s="48">
        <v>39907</v>
      </c>
    </row>
    <row r="1090" spans="1:7" x14ac:dyDescent="0.25">
      <c r="A1090" s="48">
        <v>399072713</v>
      </c>
      <c r="B1090" s="41" t="s">
        <v>2045</v>
      </c>
      <c r="C1090" s="41">
        <v>10570.96</v>
      </c>
      <c r="D1090" s="41">
        <v>28200</v>
      </c>
      <c r="E1090" s="41">
        <v>28200</v>
      </c>
      <c r="F1090" s="41">
        <v>-17629.04</v>
      </c>
      <c r="G1090" s="48">
        <v>39907</v>
      </c>
    </row>
    <row r="1091" spans="1:7" x14ac:dyDescent="0.25">
      <c r="A1091" s="48">
        <v>399072714</v>
      </c>
      <c r="B1091" s="41" t="s">
        <v>2047</v>
      </c>
      <c r="C1091" s="41">
        <v>330</v>
      </c>
      <c r="D1091" s="41">
        <v>4000</v>
      </c>
      <c r="E1091" s="41">
        <v>4000</v>
      </c>
      <c r="F1091" s="41">
        <v>-3670</v>
      </c>
      <c r="G1091" s="48">
        <v>39907</v>
      </c>
    </row>
    <row r="1092" spans="1:7" x14ac:dyDescent="0.25">
      <c r="A1092" s="48">
        <v>399072801</v>
      </c>
      <c r="B1092" s="41" t="s">
        <v>2049</v>
      </c>
      <c r="C1092" s="41">
        <v>0</v>
      </c>
      <c r="D1092" s="41">
        <v>0</v>
      </c>
      <c r="E1092" s="41">
        <v>0</v>
      </c>
      <c r="F1092" s="41">
        <v>0</v>
      </c>
      <c r="G1092" s="48">
        <v>39907</v>
      </c>
    </row>
    <row r="1093" spans="1:7" x14ac:dyDescent="0.25">
      <c r="A1093" s="48">
        <v>399072921</v>
      </c>
      <c r="B1093" s="41" t="s">
        <v>2051</v>
      </c>
      <c r="C1093" s="41">
        <v>0</v>
      </c>
      <c r="D1093" s="41">
        <v>0</v>
      </c>
      <c r="E1093" s="41">
        <v>0</v>
      </c>
      <c r="F1093" s="41">
        <v>0</v>
      </c>
      <c r="G1093" s="48">
        <v>39907</v>
      </c>
    </row>
    <row r="1094" spans="1:7" x14ac:dyDescent="0.25">
      <c r="A1094" s="48">
        <v>399074600</v>
      </c>
      <c r="B1094" s="41" t="s">
        <v>2053</v>
      </c>
      <c r="C1094" s="41">
        <v>0</v>
      </c>
      <c r="D1094" s="41">
        <v>0</v>
      </c>
      <c r="E1094" s="41">
        <v>0</v>
      </c>
      <c r="F1094" s="41">
        <v>0</v>
      </c>
      <c r="G1094" s="48">
        <v>39907</v>
      </c>
    </row>
    <row r="1095" spans="1:7" x14ac:dyDescent="0.25">
      <c r="A1095" s="48">
        <v>399074610</v>
      </c>
      <c r="B1095" s="41" t="s">
        <v>2055</v>
      </c>
      <c r="C1095" s="41">
        <v>0</v>
      </c>
      <c r="D1095" s="41">
        <v>0</v>
      </c>
      <c r="E1095" s="41">
        <v>0</v>
      </c>
      <c r="F1095" s="41">
        <v>0</v>
      </c>
      <c r="G1095" s="48">
        <v>39907</v>
      </c>
    </row>
    <row r="1096" spans="1:7" x14ac:dyDescent="0.25">
      <c r="A1096" s="48">
        <v>399074611</v>
      </c>
      <c r="B1096" s="41" t="s">
        <v>2057</v>
      </c>
      <c r="C1096" s="41">
        <v>0</v>
      </c>
      <c r="D1096" s="41">
        <v>0</v>
      </c>
      <c r="E1096" s="41">
        <v>0</v>
      </c>
      <c r="F1096" s="41">
        <v>0</v>
      </c>
      <c r="G1096" s="48">
        <v>39907</v>
      </c>
    </row>
    <row r="1097" spans="1:7" x14ac:dyDescent="0.25">
      <c r="A1097" s="48">
        <v>399074612</v>
      </c>
      <c r="B1097" s="41" t="s">
        <v>2059</v>
      </c>
      <c r="C1097" s="41">
        <v>0</v>
      </c>
      <c r="D1097" s="41">
        <v>0</v>
      </c>
      <c r="E1097" s="41">
        <v>0</v>
      </c>
      <c r="F1097" s="41">
        <v>0</v>
      </c>
      <c r="G1097" s="48">
        <v>39907</v>
      </c>
    </row>
    <row r="1098" spans="1:7" x14ac:dyDescent="0.25">
      <c r="A1098" s="48">
        <v>399074613</v>
      </c>
      <c r="B1098" s="41" t="s">
        <v>2061</v>
      </c>
      <c r="C1098" s="41">
        <v>0</v>
      </c>
      <c r="D1098" s="41">
        <v>0</v>
      </c>
      <c r="E1098" s="41">
        <v>0</v>
      </c>
      <c r="F1098" s="41">
        <v>0</v>
      </c>
      <c r="G1098" s="48">
        <v>39907</v>
      </c>
    </row>
    <row r="1099" spans="1:7" x14ac:dyDescent="0.25">
      <c r="A1099" s="48">
        <v>399074618</v>
      </c>
      <c r="B1099" s="41" t="s">
        <v>2063</v>
      </c>
      <c r="C1099" s="41">
        <v>0</v>
      </c>
      <c r="D1099" s="41">
        <v>0</v>
      </c>
      <c r="E1099" s="41">
        <v>0</v>
      </c>
      <c r="F1099" s="41">
        <v>0</v>
      </c>
      <c r="G1099" s="48">
        <v>39907</v>
      </c>
    </row>
    <row r="1100" spans="1:7" x14ac:dyDescent="0.25">
      <c r="A1100" s="48">
        <v>399074619</v>
      </c>
      <c r="B1100" s="41" t="s">
        <v>2065</v>
      </c>
      <c r="C1100" s="41">
        <v>0</v>
      </c>
      <c r="D1100" s="41">
        <v>0</v>
      </c>
      <c r="E1100" s="41">
        <v>0</v>
      </c>
      <c r="F1100" s="41">
        <v>0</v>
      </c>
      <c r="G1100" s="48">
        <v>39907</v>
      </c>
    </row>
    <row r="1101" spans="1:7" x14ac:dyDescent="0.25">
      <c r="A1101" s="48">
        <v>399074621</v>
      </c>
      <c r="B1101" s="41" t="s">
        <v>2067</v>
      </c>
      <c r="C1101" s="41">
        <v>0</v>
      </c>
      <c r="D1101" s="41">
        <v>0</v>
      </c>
      <c r="E1101" s="41">
        <v>0</v>
      </c>
      <c r="F1101" s="41">
        <v>0</v>
      </c>
      <c r="G1101" s="48">
        <v>39907</v>
      </c>
    </row>
    <row r="1102" spans="1:7" x14ac:dyDescent="0.25">
      <c r="A1102" s="48">
        <v>399075580</v>
      </c>
      <c r="B1102" s="41" t="s">
        <v>2069</v>
      </c>
      <c r="C1102" s="41">
        <v>602.58000000000004</v>
      </c>
      <c r="D1102" s="41">
        <v>0</v>
      </c>
      <c r="E1102" s="41">
        <v>0</v>
      </c>
      <c r="F1102" s="41">
        <v>602.58000000000004</v>
      </c>
      <c r="G1102" s="48">
        <v>39907</v>
      </c>
    </row>
    <row r="1103" spans="1:7" x14ac:dyDescent="0.25">
      <c r="A1103" s="48">
        <v>399075581</v>
      </c>
      <c r="B1103" s="41" t="s">
        <v>2071</v>
      </c>
      <c r="C1103" s="41">
        <v>0</v>
      </c>
      <c r="D1103" s="41">
        <v>0</v>
      </c>
      <c r="E1103" s="41">
        <v>0</v>
      </c>
      <c r="F1103" s="41">
        <v>0</v>
      </c>
      <c r="G1103" s="48">
        <v>39907</v>
      </c>
    </row>
    <row r="1104" spans="1:7" x14ac:dyDescent="0.25">
      <c r="A1104" s="48">
        <v>399075582</v>
      </c>
      <c r="B1104" s="41" t="s">
        <v>2073</v>
      </c>
      <c r="C1104" s="41">
        <v>0</v>
      </c>
      <c r="D1104" s="41">
        <v>0</v>
      </c>
      <c r="E1104" s="41">
        <v>0</v>
      </c>
      <c r="F1104" s="41">
        <v>0</v>
      </c>
      <c r="G1104" s="48">
        <v>39907</v>
      </c>
    </row>
    <row r="1105" spans="1:7" x14ac:dyDescent="0.25">
      <c r="A1105" s="48">
        <v>399075584</v>
      </c>
      <c r="B1105" s="41" t="s">
        <v>2075</v>
      </c>
      <c r="C1105" s="41">
        <v>0</v>
      </c>
      <c r="D1105" s="41">
        <v>0</v>
      </c>
      <c r="E1105" s="41">
        <v>0</v>
      </c>
      <c r="F1105" s="41">
        <v>0</v>
      </c>
      <c r="G1105" s="48">
        <v>39907</v>
      </c>
    </row>
    <row r="1106" spans="1:7" x14ac:dyDescent="0.25">
      <c r="A1106" s="48">
        <v>399075586</v>
      </c>
      <c r="B1106" s="41" t="s">
        <v>2077</v>
      </c>
      <c r="C1106" s="41">
        <v>0</v>
      </c>
      <c r="D1106" s="41">
        <v>0</v>
      </c>
      <c r="E1106" s="41">
        <v>0</v>
      </c>
      <c r="F1106" s="41">
        <v>0</v>
      </c>
      <c r="G1106" s="48">
        <v>39907</v>
      </c>
    </row>
    <row r="1107" spans="1:7" x14ac:dyDescent="0.25">
      <c r="A1107" s="48">
        <v>399075587</v>
      </c>
      <c r="B1107" s="41" t="s">
        <v>2079</v>
      </c>
      <c r="C1107" s="41">
        <v>0</v>
      </c>
      <c r="D1107" s="41">
        <v>0</v>
      </c>
      <c r="E1107" s="41">
        <v>0</v>
      </c>
      <c r="F1107" s="41">
        <v>0</v>
      </c>
      <c r="G1107" s="48">
        <v>39907</v>
      </c>
    </row>
    <row r="1108" spans="1:7" x14ac:dyDescent="0.25">
      <c r="A1108" s="48">
        <v>399075588</v>
      </c>
      <c r="B1108" s="41" t="s">
        <v>2081</v>
      </c>
      <c r="C1108" s="41">
        <v>0</v>
      </c>
      <c r="D1108" s="41">
        <v>0</v>
      </c>
      <c r="E1108" s="41">
        <v>0</v>
      </c>
      <c r="F1108" s="41">
        <v>0</v>
      </c>
      <c r="G1108" s="48">
        <v>39907</v>
      </c>
    </row>
    <row r="1109" spans="1:7" x14ac:dyDescent="0.25">
      <c r="A1109" s="48">
        <v>399075589</v>
      </c>
      <c r="B1109" s="41" t="s">
        <v>2083</v>
      </c>
      <c r="C1109" s="41">
        <v>0</v>
      </c>
      <c r="D1109" s="41">
        <v>0</v>
      </c>
      <c r="E1109" s="41">
        <v>0</v>
      </c>
      <c r="F1109" s="41">
        <v>0</v>
      </c>
      <c r="G1109" s="48">
        <v>39907</v>
      </c>
    </row>
    <row r="1110" spans="1:7" x14ac:dyDescent="0.25">
      <c r="A1110" s="48">
        <v>399075590</v>
      </c>
      <c r="B1110" s="41" t="s">
        <v>2085</v>
      </c>
      <c r="C1110" s="41">
        <v>0</v>
      </c>
      <c r="D1110" s="41">
        <v>0</v>
      </c>
      <c r="E1110" s="41">
        <v>0</v>
      </c>
      <c r="F1110" s="41">
        <v>0</v>
      </c>
      <c r="G1110" s="48">
        <v>39907</v>
      </c>
    </row>
    <row r="1111" spans="1:7" x14ac:dyDescent="0.25">
      <c r="A1111" s="48">
        <v>399075591</v>
      </c>
      <c r="B1111" s="41" t="s">
        <v>2087</v>
      </c>
      <c r="C1111" s="41">
        <v>0</v>
      </c>
      <c r="D1111" s="41">
        <v>0</v>
      </c>
      <c r="E1111" s="41">
        <v>0</v>
      </c>
      <c r="F1111" s="41">
        <v>0</v>
      </c>
      <c r="G1111" s="48">
        <v>39907</v>
      </c>
    </row>
    <row r="1112" spans="1:7" x14ac:dyDescent="0.25">
      <c r="A1112" s="48">
        <v>399075592</v>
      </c>
      <c r="B1112" s="41" t="s">
        <v>2089</v>
      </c>
      <c r="C1112" s="41">
        <v>0</v>
      </c>
      <c r="D1112" s="41">
        <v>0</v>
      </c>
      <c r="E1112" s="41">
        <v>0</v>
      </c>
      <c r="F1112" s="41">
        <v>0</v>
      </c>
      <c r="G1112" s="48">
        <v>39907</v>
      </c>
    </row>
    <row r="1113" spans="1:7" x14ac:dyDescent="0.25">
      <c r="A1113" s="48">
        <v>399075593</v>
      </c>
      <c r="B1113" s="41" t="s">
        <v>2091</v>
      </c>
      <c r="C1113" s="41">
        <v>0</v>
      </c>
      <c r="D1113" s="41">
        <v>0</v>
      </c>
      <c r="E1113" s="41">
        <v>0</v>
      </c>
      <c r="F1113" s="41">
        <v>0</v>
      </c>
      <c r="G1113" s="48">
        <v>39907</v>
      </c>
    </row>
    <row r="1114" spans="1:7" x14ac:dyDescent="0.25">
      <c r="A1114" s="48">
        <v>399075594</v>
      </c>
      <c r="B1114" s="41" t="s">
        <v>2093</v>
      </c>
      <c r="C1114" s="41">
        <v>0</v>
      </c>
      <c r="D1114" s="41">
        <v>0</v>
      </c>
      <c r="E1114" s="41">
        <v>0</v>
      </c>
      <c r="F1114" s="41">
        <v>0</v>
      </c>
      <c r="G1114" s="48">
        <v>39907</v>
      </c>
    </row>
    <row r="1115" spans="1:7" x14ac:dyDescent="0.25">
      <c r="A1115" s="48">
        <v>399075595</v>
      </c>
      <c r="B1115" s="41" t="s">
        <v>2095</v>
      </c>
      <c r="C1115" s="41">
        <v>0</v>
      </c>
      <c r="D1115" s="41">
        <v>0</v>
      </c>
      <c r="E1115" s="41">
        <v>0</v>
      </c>
      <c r="F1115" s="41">
        <v>0</v>
      </c>
      <c r="G1115" s="48">
        <v>39907</v>
      </c>
    </row>
    <row r="1116" spans="1:7" x14ac:dyDescent="0.25">
      <c r="A1116" s="48">
        <v>399075596</v>
      </c>
      <c r="B1116" s="41" t="s">
        <v>2097</v>
      </c>
      <c r="C1116" s="41">
        <v>0</v>
      </c>
      <c r="D1116" s="41">
        <v>0</v>
      </c>
      <c r="E1116" s="41">
        <v>0</v>
      </c>
      <c r="F1116" s="41">
        <v>0</v>
      </c>
      <c r="G1116" s="48">
        <v>39907</v>
      </c>
    </row>
    <row r="1117" spans="1:7" x14ac:dyDescent="0.25">
      <c r="A1117" s="48">
        <v>399075597</v>
      </c>
      <c r="B1117" s="41" t="s">
        <v>2099</v>
      </c>
      <c r="C1117" s="41">
        <v>0</v>
      </c>
      <c r="D1117" s="41">
        <v>0</v>
      </c>
      <c r="E1117" s="41">
        <v>0</v>
      </c>
      <c r="F1117" s="41">
        <v>0</v>
      </c>
      <c r="G1117" s="48">
        <v>39907</v>
      </c>
    </row>
    <row r="1118" spans="1:7" x14ac:dyDescent="0.25">
      <c r="A1118" s="48">
        <v>399075598</v>
      </c>
      <c r="B1118" s="41" t="s">
        <v>2101</v>
      </c>
      <c r="C1118" s="41">
        <v>0</v>
      </c>
      <c r="D1118" s="41">
        <v>0</v>
      </c>
      <c r="E1118" s="41">
        <v>0</v>
      </c>
      <c r="F1118" s="41">
        <v>0</v>
      </c>
      <c r="G1118" s="48">
        <v>39907</v>
      </c>
    </row>
    <row r="1119" spans="1:7" x14ac:dyDescent="0.25">
      <c r="A1119" s="48">
        <v>399076009</v>
      </c>
      <c r="B1119" s="41" t="s">
        <v>2103</v>
      </c>
      <c r="C1119" s="41">
        <v>0</v>
      </c>
      <c r="D1119" s="41">
        <v>0</v>
      </c>
      <c r="E1119" s="41">
        <v>0</v>
      </c>
      <c r="F1119" s="41">
        <v>0</v>
      </c>
      <c r="G1119" s="48">
        <v>39907</v>
      </c>
    </row>
    <row r="1120" spans="1:7" x14ac:dyDescent="0.25">
      <c r="A1120" s="48">
        <v>399076010</v>
      </c>
      <c r="B1120" s="41" t="s">
        <v>2105</v>
      </c>
      <c r="C1120" s="41">
        <v>0</v>
      </c>
      <c r="D1120" s="41">
        <v>0</v>
      </c>
      <c r="E1120" s="41">
        <v>0</v>
      </c>
      <c r="F1120" s="41">
        <v>0</v>
      </c>
      <c r="G1120" s="48">
        <v>39907</v>
      </c>
    </row>
    <row r="1121" spans="1:7" x14ac:dyDescent="0.25">
      <c r="A1121" s="48">
        <v>399076011</v>
      </c>
      <c r="B1121" s="41" t="s">
        <v>2107</v>
      </c>
      <c r="C1121" s="41">
        <v>0</v>
      </c>
      <c r="D1121" s="41">
        <v>0</v>
      </c>
      <c r="E1121" s="41">
        <v>0</v>
      </c>
      <c r="F1121" s="41">
        <v>0</v>
      </c>
      <c r="G1121" s="48">
        <v>39907</v>
      </c>
    </row>
    <row r="1122" spans="1:7" x14ac:dyDescent="0.25">
      <c r="A1122" s="48">
        <v>399079003</v>
      </c>
      <c r="B1122" s="41" t="s">
        <v>2109</v>
      </c>
      <c r="C1122" s="41">
        <v>0</v>
      </c>
      <c r="D1122" s="41">
        <v>0</v>
      </c>
      <c r="E1122" s="41">
        <v>0</v>
      </c>
      <c r="F1122" s="41">
        <v>0</v>
      </c>
      <c r="G1122" s="48">
        <v>39907</v>
      </c>
    </row>
    <row r="1123" spans="1:7" x14ac:dyDescent="0.25">
      <c r="A1123" s="48">
        <v>399079051</v>
      </c>
      <c r="B1123" s="41" t="s">
        <v>2111</v>
      </c>
      <c r="C1123" s="41">
        <v>0</v>
      </c>
      <c r="D1123" s="41">
        <v>0</v>
      </c>
      <c r="E1123" s="41">
        <v>0</v>
      </c>
      <c r="F1123" s="41">
        <v>0</v>
      </c>
      <c r="G1123" s="48">
        <v>39907</v>
      </c>
    </row>
    <row r="1124" spans="1:7" x14ac:dyDescent="0.25">
      <c r="A1124" s="48">
        <v>399079053</v>
      </c>
      <c r="B1124" s="41" t="s">
        <v>2113</v>
      </c>
      <c r="C1124" s="41">
        <v>0</v>
      </c>
      <c r="D1124" s="41">
        <v>0</v>
      </c>
      <c r="E1124" s="41">
        <v>0</v>
      </c>
      <c r="F1124" s="41">
        <v>0</v>
      </c>
      <c r="G1124" s="48">
        <v>39907</v>
      </c>
    </row>
    <row r="1125" spans="1:7" x14ac:dyDescent="0.25">
      <c r="A1125" s="48">
        <v>399079204</v>
      </c>
      <c r="B1125" s="41" t="s">
        <v>2115</v>
      </c>
      <c r="C1125" s="41">
        <v>0</v>
      </c>
      <c r="D1125" s="41">
        <v>0</v>
      </c>
      <c r="E1125" s="41">
        <v>0</v>
      </c>
      <c r="F1125" s="41">
        <v>0</v>
      </c>
      <c r="G1125" s="48">
        <v>39907</v>
      </c>
    </row>
    <row r="1126" spans="1:7" x14ac:dyDescent="0.25">
      <c r="A1126" s="48">
        <v>399079800</v>
      </c>
      <c r="B1126" s="41" t="s">
        <v>2117</v>
      </c>
      <c r="C1126" s="41">
        <v>0</v>
      </c>
      <c r="D1126" s="41">
        <v>0</v>
      </c>
      <c r="E1126" s="41">
        <v>0</v>
      </c>
      <c r="F1126" s="41">
        <v>0</v>
      </c>
      <c r="G1126" s="48">
        <v>39907</v>
      </c>
    </row>
    <row r="1127" spans="1:7" x14ac:dyDescent="0.25">
      <c r="A1127" s="48">
        <v>399079802</v>
      </c>
      <c r="B1127" s="41" t="s">
        <v>2119</v>
      </c>
      <c r="C1127" s="41">
        <v>0</v>
      </c>
      <c r="D1127" s="41">
        <v>0</v>
      </c>
      <c r="E1127" s="41">
        <v>0</v>
      </c>
      <c r="F1127" s="41">
        <v>0</v>
      </c>
      <c r="G1127" s="48">
        <v>39907</v>
      </c>
    </row>
    <row r="1128" spans="1:7" x14ac:dyDescent="0.25">
      <c r="A1128" s="48">
        <v>399079806</v>
      </c>
      <c r="B1128" s="41" t="s">
        <v>2786</v>
      </c>
      <c r="C1128" s="41">
        <v>0</v>
      </c>
      <c r="D1128" s="41">
        <v>-15000</v>
      </c>
      <c r="E1128" s="41">
        <v>-15000</v>
      </c>
      <c r="F1128" s="41">
        <v>15000</v>
      </c>
      <c r="G1128" s="48">
        <v>39907</v>
      </c>
    </row>
    <row r="1129" spans="1:7" x14ac:dyDescent="0.25">
      <c r="A1129" s="48">
        <v>399079846</v>
      </c>
      <c r="B1129" s="41" t="s">
        <v>2121</v>
      </c>
      <c r="C1129" s="41">
        <v>0</v>
      </c>
      <c r="D1129" s="41">
        <v>0</v>
      </c>
      <c r="E1129" s="41">
        <v>0</v>
      </c>
      <c r="F1129" s="41">
        <v>0</v>
      </c>
      <c r="G1129" s="48">
        <v>39907</v>
      </c>
    </row>
    <row r="1130" spans="1:7" x14ac:dyDescent="0.25">
      <c r="A1130" s="48">
        <v>399080100</v>
      </c>
      <c r="B1130" s="41" t="s">
        <v>2123</v>
      </c>
      <c r="C1130" s="41">
        <v>151243.43</v>
      </c>
      <c r="D1130" s="41">
        <v>296700</v>
      </c>
      <c r="E1130" s="41">
        <v>296700</v>
      </c>
      <c r="F1130" s="41">
        <v>-145456.57</v>
      </c>
      <c r="G1130" s="48">
        <v>39908</v>
      </c>
    </row>
    <row r="1131" spans="1:7" x14ac:dyDescent="0.25">
      <c r="A1131" s="48">
        <v>399080101</v>
      </c>
      <c r="B1131" s="41" t="s">
        <v>2125</v>
      </c>
      <c r="C1131" s="41">
        <v>0</v>
      </c>
      <c r="D1131" s="41">
        <v>0</v>
      </c>
      <c r="E1131" s="41">
        <v>0</v>
      </c>
      <c r="F1131" s="41">
        <v>0</v>
      </c>
      <c r="G1131" s="48">
        <v>39908</v>
      </c>
    </row>
    <row r="1132" spans="1:7" x14ac:dyDescent="0.25">
      <c r="A1132" s="48">
        <v>399080102</v>
      </c>
      <c r="B1132" s="41" t="s">
        <v>2127</v>
      </c>
      <c r="C1132" s="41">
        <v>0</v>
      </c>
      <c r="D1132" s="41">
        <v>0</v>
      </c>
      <c r="E1132" s="41">
        <v>0</v>
      </c>
      <c r="F1132" s="41">
        <v>0</v>
      </c>
      <c r="G1132" s="48">
        <v>39908</v>
      </c>
    </row>
    <row r="1133" spans="1:7" x14ac:dyDescent="0.25">
      <c r="A1133" s="48">
        <v>399080103</v>
      </c>
      <c r="B1133" s="41" t="s">
        <v>2129</v>
      </c>
      <c r="C1133" s="41">
        <v>0</v>
      </c>
      <c r="D1133" s="41">
        <v>0</v>
      </c>
      <c r="E1133" s="41">
        <v>0</v>
      </c>
      <c r="F1133" s="41">
        <v>0</v>
      </c>
      <c r="G1133" s="48">
        <v>39908</v>
      </c>
    </row>
    <row r="1134" spans="1:7" x14ac:dyDescent="0.25">
      <c r="A1134" s="48">
        <v>399080120</v>
      </c>
      <c r="B1134" s="41" t="s">
        <v>2131</v>
      </c>
      <c r="C1134" s="41">
        <v>0</v>
      </c>
      <c r="D1134" s="41">
        <v>0</v>
      </c>
      <c r="E1134" s="41">
        <v>0</v>
      </c>
      <c r="F1134" s="41">
        <v>0</v>
      </c>
      <c r="G1134" s="48">
        <v>39908</v>
      </c>
    </row>
    <row r="1135" spans="1:7" x14ac:dyDescent="0.25">
      <c r="A1135" s="48">
        <v>399080150</v>
      </c>
      <c r="B1135" s="41" t="s">
        <v>2133</v>
      </c>
      <c r="C1135" s="41">
        <v>1047.6500000000001</v>
      </c>
      <c r="D1135" s="41">
        <v>3000</v>
      </c>
      <c r="E1135" s="41">
        <v>3000</v>
      </c>
      <c r="F1135" s="41">
        <v>-1952.35</v>
      </c>
      <c r="G1135" s="48">
        <v>39908</v>
      </c>
    </row>
    <row r="1136" spans="1:7" x14ac:dyDescent="0.25">
      <c r="A1136" s="48">
        <v>399080200</v>
      </c>
      <c r="B1136" s="41" t="s">
        <v>2135</v>
      </c>
      <c r="C1136" s="41">
        <v>-0.02</v>
      </c>
      <c r="D1136" s="41">
        <v>0</v>
      </c>
      <c r="E1136" s="41">
        <v>0</v>
      </c>
      <c r="F1136" s="41">
        <v>-0.02</v>
      </c>
      <c r="G1136" s="48">
        <v>39908</v>
      </c>
    </row>
    <row r="1137" spans="1:7" x14ac:dyDescent="0.25">
      <c r="A1137" s="48">
        <v>399080700</v>
      </c>
      <c r="B1137" s="41" t="s">
        <v>2137</v>
      </c>
      <c r="C1137" s="41">
        <v>0</v>
      </c>
      <c r="D1137" s="41">
        <v>0</v>
      </c>
      <c r="E1137" s="41">
        <v>0</v>
      </c>
      <c r="F1137" s="41">
        <v>0</v>
      </c>
      <c r="G1137" s="48">
        <v>39908</v>
      </c>
    </row>
    <row r="1138" spans="1:7" x14ac:dyDescent="0.25">
      <c r="A1138" s="48">
        <v>399080730</v>
      </c>
      <c r="B1138" s="41" t="s">
        <v>2139</v>
      </c>
      <c r="C1138" s="41">
        <v>0</v>
      </c>
      <c r="D1138" s="41">
        <v>0</v>
      </c>
      <c r="E1138" s="41">
        <v>0</v>
      </c>
      <c r="F1138" s="41">
        <v>0</v>
      </c>
      <c r="G1138" s="48">
        <v>39908</v>
      </c>
    </row>
    <row r="1139" spans="1:7" x14ac:dyDescent="0.25">
      <c r="A1139" s="48">
        <v>399080800</v>
      </c>
      <c r="B1139" s="41" t="s">
        <v>2141</v>
      </c>
      <c r="C1139" s="41">
        <v>0</v>
      </c>
      <c r="D1139" s="41">
        <v>0</v>
      </c>
      <c r="E1139" s="41">
        <v>0</v>
      </c>
      <c r="F1139" s="41">
        <v>0</v>
      </c>
      <c r="G1139" s="48">
        <v>39908</v>
      </c>
    </row>
    <row r="1140" spans="1:7" x14ac:dyDescent="0.25">
      <c r="A1140" s="48">
        <v>399080930</v>
      </c>
      <c r="B1140" s="41" t="s">
        <v>2143</v>
      </c>
      <c r="C1140" s="41">
        <v>0</v>
      </c>
      <c r="D1140" s="41">
        <v>300</v>
      </c>
      <c r="E1140" s="41">
        <v>300</v>
      </c>
      <c r="F1140" s="41">
        <v>-300</v>
      </c>
      <c r="G1140" s="48">
        <v>39908</v>
      </c>
    </row>
    <row r="1141" spans="1:7" x14ac:dyDescent="0.25">
      <c r="A1141" s="48">
        <v>399081040</v>
      </c>
      <c r="B1141" s="41" t="s">
        <v>2145</v>
      </c>
      <c r="C1141" s="41">
        <v>0</v>
      </c>
      <c r="D1141" s="41">
        <v>0</v>
      </c>
      <c r="E1141" s="41">
        <v>0</v>
      </c>
      <c r="F1141" s="41">
        <v>0</v>
      </c>
      <c r="G1141" s="48">
        <v>39908</v>
      </c>
    </row>
    <row r="1142" spans="1:7" x14ac:dyDescent="0.25">
      <c r="A1142" s="48">
        <v>399081400</v>
      </c>
      <c r="B1142" s="41" t="s">
        <v>2147</v>
      </c>
      <c r="C1142" s="41">
        <v>484.24</v>
      </c>
      <c r="D1142" s="41">
        <v>4000</v>
      </c>
      <c r="E1142" s="41">
        <v>4000</v>
      </c>
      <c r="F1142" s="41">
        <v>-3515.76</v>
      </c>
      <c r="G1142" s="48">
        <v>39908</v>
      </c>
    </row>
    <row r="1143" spans="1:7" x14ac:dyDescent="0.25">
      <c r="A1143" s="48">
        <v>399081401</v>
      </c>
      <c r="B1143" s="41" t="s">
        <v>2149</v>
      </c>
      <c r="C1143" s="41">
        <v>0</v>
      </c>
      <c r="D1143" s="41">
        <v>0</v>
      </c>
      <c r="E1143" s="41">
        <v>0</v>
      </c>
      <c r="F1143" s="41">
        <v>0</v>
      </c>
      <c r="G1143" s="48">
        <v>39908</v>
      </c>
    </row>
    <row r="1144" spans="1:7" x14ac:dyDescent="0.25">
      <c r="A1144" s="48">
        <v>399081500</v>
      </c>
      <c r="B1144" s="41" t="s">
        <v>2151</v>
      </c>
      <c r="C1144" s="41">
        <v>0</v>
      </c>
      <c r="D1144" s="41">
        <v>11200</v>
      </c>
      <c r="E1144" s="41">
        <v>11200</v>
      </c>
      <c r="F1144" s="41">
        <v>-11200</v>
      </c>
      <c r="G1144" s="48">
        <v>39908</v>
      </c>
    </row>
    <row r="1145" spans="1:7" x14ac:dyDescent="0.25">
      <c r="A1145" s="48">
        <v>399081501</v>
      </c>
      <c r="B1145" s="41" t="s">
        <v>2153</v>
      </c>
      <c r="C1145" s="41">
        <v>0</v>
      </c>
      <c r="D1145" s="41">
        <v>0</v>
      </c>
      <c r="E1145" s="41">
        <v>0</v>
      </c>
      <c r="F1145" s="41">
        <v>0</v>
      </c>
      <c r="G1145" s="48">
        <v>39908</v>
      </c>
    </row>
    <row r="1146" spans="1:7" x14ac:dyDescent="0.25">
      <c r="A1146" s="48">
        <v>399081600</v>
      </c>
      <c r="B1146" s="41" t="s">
        <v>2155</v>
      </c>
      <c r="C1146" s="41">
        <v>12526.15</v>
      </c>
      <c r="D1146" s="41">
        <v>25700</v>
      </c>
      <c r="E1146" s="41">
        <v>25700</v>
      </c>
      <c r="F1146" s="41">
        <v>-13173.85</v>
      </c>
      <c r="G1146" s="48">
        <v>39908</v>
      </c>
    </row>
    <row r="1147" spans="1:7" x14ac:dyDescent="0.25">
      <c r="A1147" s="48">
        <v>399081601</v>
      </c>
      <c r="B1147" s="41" t="s">
        <v>2157</v>
      </c>
      <c r="C1147" s="41">
        <v>0</v>
      </c>
      <c r="D1147" s="41">
        <v>0</v>
      </c>
      <c r="E1147" s="41">
        <v>0</v>
      </c>
      <c r="F1147" s="41">
        <v>0</v>
      </c>
      <c r="G1147" s="48">
        <v>39908</v>
      </c>
    </row>
    <row r="1148" spans="1:7" x14ac:dyDescent="0.25">
      <c r="A1148" s="48">
        <v>399081602</v>
      </c>
      <c r="B1148" s="41" t="s">
        <v>2159</v>
      </c>
      <c r="C1148" s="41">
        <v>0</v>
      </c>
      <c r="D1148" s="41">
        <v>0</v>
      </c>
      <c r="E1148" s="41">
        <v>0</v>
      </c>
      <c r="F1148" s="41">
        <v>0</v>
      </c>
      <c r="G1148" s="48">
        <v>39908</v>
      </c>
    </row>
    <row r="1149" spans="1:7" x14ac:dyDescent="0.25">
      <c r="A1149" s="48">
        <v>399081610</v>
      </c>
      <c r="B1149" s="41" t="s">
        <v>2161</v>
      </c>
      <c r="C1149" s="41">
        <v>0</v>
      </c>
      <c r="D1149" s="41">
        <v>12000</v>
      </c>
      <c r="E1149" s="41">
        <v>12000</v>
      </c>
      <c r="F1149" s="41">
        <v>-12000</v>
      </c>
      <c r="G1149" s="48">
        <v>39908</v>
      </c>
    </row>
    <row r="1150" spans="1:7" x14ac:dyDescent="0.25">
      <c r="A1150" s="48">
        <v>399081620</v>
      </c>
      <c r="B1150" s="41" t="s">
        <v>2163</v>
      </c>
      <c r="C1150" s="41">
        <v>192</v>
      </c>
      <c r="D1150" s="41">
        <v>300</v>
      </c>
      <c r="E1150" s="41">
        <v>300</v>
      </c>
      <c r="F1150" s="41">
        <v>-108</v>
      </c>
      <c r="G1150" s="48">
        <v>39908</v>
      </c>
    </row>
    <row r="1151" spans="1:7" x14ac:dyDescent="0.25">
      <c r="A1151" s="48">
        <v>399081630</v>
      </c>
      <c r="B1151" s="41" t="s">
        <v>2165</v>
      </c>
      <c r="C1151" s="41">
        <v>0</v>
      </c>
      <c r="D1151" s="41">
        <v>0</v>
      </c>
      <c r="E1151" s="41">
        <v>0</v>
      </c>
      <c r="F1151" s="41">
        <v>0</v>
      </c>
      <c r="G1151" s="48">
        <v>39908</v>
      </c>
    </row>
    <row r="1152" spans="1:7" x14ac:dyDescent="0.25">
      <c r="A1152" s="48">
        <v>399082000</v>
      </c>
      <c r="B1152" s="41" t="s">
        <v>2167</v>
      </c>
      <c r="C1152" s="41">
        <v>0</v>
      </c>
      <c r="D1152" s="41">
        <v>100</v>
      </c>
      <c r="E1152" s="41">
        <v>100</v>
      </c>
      <c r="F1152" s="41">
        <v>-100</v>
      </c>
      <c r="G1152" s="48">
        <v>39908</v>
      </c>
    </row>
    <row r="1153" spans="1:7" x14ac:dyDescent="0.25">
      <c r="A1153" s="48">
        <v>399082002</v>
      </c>
      <c r="B1153" s="41" t="s">
        <v>2169</v>
      </c>
      <c r="C1153" s="41">
        <v>5263.85</v>
      </c>
      <c r="D1153" s="41">
        <v>4500</v>
      </c>
      <c r="E1153" s="41">
        <v>4500</v>
      </c>
      <c r="F1153" s="41">
        <v>763.85</v>
      </c>
      <c r="G1153" s="48">
        <v>39908</v>
      </c>
    </row>
    <row r="1154" spans="1:7" x14ac:dyDescent="0.25">
      <c r="A1154" s="48">
        <v>399082003</v>
      </c>
      <c r="B1154" s="41" t="s">
        <v>2759</v>
      </c>
      <c r="C1154" s="41">
        <v>0</v>
      </c>
      <c r="D1154" s="41">
        <v>0</v>
      </c>
      <c r="E1154" s="41">
        <v>0</v>
      </c>
      <c r="F1154" s="41">
        <v>0</v>
      </c>
      <c r="G1154" s="48">
        <v>39908</v>
      </c>
    </row>
    <row r="1155" spans="1:7" x14ac:dyDescent="0.25">
      <c r="A1155" s="48">
        <v>399082004</v>
      </c>
      <c r="B1155" s="41" t="s">
        <v>2171</v>
      </c>
      <c r="C1155" s="41">
        <v>48499.56</v>
      </c>
      <c r="D1155" s="41">
        <v>42900</v>
      </c>
      <c r="E1155" s="41">
        <v>42900</v>
      </c>
      <c r="F1155" s="41">
        <v>5599.56</v>
      </c>
      <c r="G1155" s="48">
        <v>39908</v>
      </c>
    </row>
    <row r="1156" spans="1:7" x14ac:dyDescent="0.25">
      <c r="A1156" s="48">
        <v>399082006</v>
      </c>
      <c r="B1156" s="41" t="s">
        <v>2173</v>
      </c>
      <c r="C1156" s="41">
        <v>288.3</v>
      </c>
      <c r="D1156" s="41">
        <v>0</v>
      </c>
      <c r="E1156" s="41">
        <v>0</v>
      </c>
      <c r="F1156" s="41">
        <v>288.3</v>
      </c>
      <c r="G1156" s="48">
        <v>39908</v>
      </c>
    </row>
    <row r="1157" spans="1:7" x14ac:dyDescent="0.25">
      <c r="A1157" s="48">
        <v>399082015</v>
      </c>
      <c r="B1157" s="41" t="s">
        <v>2175</v>
      </c>
      <c r="C1157" s="41">
        <v>0</v>
      </c>
      <c r="D1157" s="41">
        <v>0</v>
      </c>
      <c r="E1157" s="41">
        <v>0</v>
      </c>
      <c r="F1157" s="41">
        <v>0</v>
      </c>
      <c r="G1157" s="48">
        <v>39908</v>
      </c>
    </row>
    <row r="1158" spans="1:7" x14ac:dyDescent="0.25">
      <c r="A1158" s="48">
        <v>399082022</v>
      </c>
      <c r="B1158" s="41" t="s">
        <v>2177</v>
      </c>
      <c r="C1158" s="41">
        <v>0</v>
      </c>
      <c r="D1158" s="41">
        <v>0</v>
      </c>
      <c r="E1158" s="41">
        <v>0</v>
      </c>
      <c r="F1158" s="41">
        <v>0</v>
      </c>
      <c r="G1158" s="48">
        <v>39908</v>
      </c>
    </row>
    <row r="1159" spans="1:7" x14ac:dyDescent="0.25">
      <c r="A1159" s="48">
        <v>399082106</v>
      </c>
      <c r="B1159" s="41" t="s">
        <v>2179</v>
      </c>
      <c r="C1159" s="41">
        <v>0</v>
      </c>
      <c r="D1159" s="41">
        <v>0</v>
      </c>
      <c r="E1159" s="41">
        <v>0</v>
      </c>
      <c r="F1159" s="41">
        <v>0</v>
      </c>
      <c r="G1159" s="48">
        <v>39908</v>
      </c>
    </row>
    <row r="1160" spans="1:7" x14ac:dyDescent="0.25">
      <c r="A1160" s="48">
        <v>399082300</v>
      </c>
      <c r="B1160" s="41" t="s">
        <v>2181</v>
      </c>
      <c r="C1160" s="41">
        <v>57</v>
      </c>
      <c r="D1160" s="41">
        <v>1000</v>
      </c>
      <c r="E1160" s="41">
        <v>1000</v>
      </c>
      <c r="F1160" s="41">
        <v>-943</v>
      </c>
      <c r="G1160" s="48">
        <v>39908</v>
      </c>
    </row>
    <row r="1161" spans="1:7" x14ac:dyDescent="0.25">
      <c r="A1161" s="48">
        <v>399082408</v>
      </c>
      <c r="B1161" s="41" t="s">
        <v>2183</v>
      </c>
      <c r="C1161" s="41">
        <v>0</v>
      </c>
      <c r="D1161" s="41">
        <v>0</v>
      </c>
      <c r="E1161" s="41">
        <v>0</v>
      </c>
      <c r="F1161" s="41">
        <v>0</v>
      </c>
      <c r="G1161" s="48">
        <v>39908</v>
      </c>
    </row>
    <row r="1162" spans="1:7" x14ac:dyDescent="0.25">
      <c r="A1162" s="48">
        <v>399082424</v>
      </c>
      <c r="B1162" s="41" t="s">
        <v>2185</v>
      </c>
      <c r="C1162" s="41">
        <v>0</v>
      </c>
      <c r="D1162" s="41">
        <v>30500</v>
      </c>
      <c r="E1162" s="41">
        <v>30500</v>
      </c>
      <c r="F1162" s="41">
        <v>-30500</v>
      </c>
      <c r="G1162" s="48">
        <v>39908</v>
      </c>
    </row>
    <row r="1163" spans="1:7" x14ac:dyDescent="0.25">
      <c r="A1163" s="48">
        <v>399082429</v>
      </c>
      <c r="B1163" s="41" t="s">
        <v>2187</v>
      </c>
      <c r="C1163" s="41">
        <v>0</v>
      </c>
      <c r="D1163" s="41">
        <v>0</v>
      </c>
      <c r="E1163" s="41">
        <v>0</v>
      </c>
      <c r="F1163" s="41">
        <v>0</v>
      </c>
      <c r="G1163" s="48">
        <v>39908</v>
      </c>
    </row>
    <row r="1164" spans="1:7" x14ac:dyDescent="0.25">
      <c r="A1164" s="48">
        <v>399082433</v>
      </c>
      <c r="B1164" s="41" t="s">
        <v>2189</v>
      </c>
      <c r="C1164" s="41">
        <v>0</v>
      </c>
      <c r="D1164" s="41">
        <v>0</v>
      </c>
      <c r="E1164" s="41">
        <v>0</v>
      </c>
      <c r="F1164" s="41">
        <v>0</v>
      </c>
      <c r="G1164" s="48">
        <v>39908</v>
      </c>
    </row>
    <row r="1165" spans="1:7" x14ac:dyDescent="0.25">
      <c r="A1165" s="48">
        <v>399082434</v>
      </c>
      <c r="B1165" s="41" t="s">
        <v>2780</v>
      </c>
      <c r="C1165" s="41">
        <v>0</v>
      </c>
      <c r="D1165" s="41">
        <v>0</v>
      </c>
      <c r="E1165" s="41">
        <v>0</v>
      </c>
      <c r="F1165" s="41">
        <v>0</v>
      </c>
      <c r="G1165" s="48">
        <v>39908</v>
      </c>
    </row>
    <row r="1166" spans="1:7" x14ac:dyDescent="0.25">
      <c r="A1166" s="48">
        <v>399082471</v>
      </c>
      <c r="B1166" s="41" t="s">
        <v>2191</v>
      </c>
      <c r="C1166" s="41">
        <v>381.84</v>
      </c>
      <c r="D1166" s="41">
        <v>400</v>
      </c>
      <c r="E1166" s="41">
        <v>400</v>
      </c>
      <c r="F1166" s="41">
        <v>-18.16</v>
      </c>
      <c r="G1166" s="48">
        <v>39908</v>
      </c>
    </row>
    <row r="1167" spans="1:7" x14ac:dyDescent="0.25">
      <c r="A1167" s="48">
        <v>399082500</v>
      </c>
      <c r="B1167" s="41" t="s">
        <v>2193</v>
      </c>
      <c r="C1167" s="41">
        <v>0</v>
      </c>
      <c r="D1167" s="41">
        <v>600</v>
      </c>
      <c r="E1167" s="41">
        <v>600</v>
      </c>
      <c r="F1167" s="41">
        <v>-600</v>
      </c>
      <c r="G1167" s="48">
        <v>39908</v>
      </c>
    </row>
    <row r="1168" spans="1:7" x14ac:dyDescent="0.25">
      <c r="A1168" s="48">
        <v>399082510</v>
      </c>
      <c r="B1168" s="41" t="s">
        <v>2195</v>
      </c>
      <c r="C1168" s="41">
        <v>0</v>
      </c>
      <c r="D1168" s="41">
        <v>0</v>
      </c>
      <c r="E1168" s="41">
        <v>0</v>
      </c>
      <c r="F1168" s="41">
        <v>0</v>
      </c>
      <c r="G1168" s="48">
        <v>39908</v>
      </c>
    </row>
    <row r="1169" spans="1:7" x14ac:dyDescent="0.25">
      <c r="A1169" s="48">
        <v>399082524</v>
      </c>
      <c r="B1169" s="41" t="s">
        <v>2197</v>
      </c>
      <c r="C1169" s="41">
        <v>0</v>
      </c>
      <c r="D1169" s="41">
        <v>0</v>
      </c>
      <c r="E1169" s="41">
        <v>0</v>
      </c>
      <c r="F1169" s="41">
        <v>0</v>
      </c>
      <c r="G1169" s="48">
        <v>39908</v>
      </c>
    </row>
    <row r="1170" spans="1:7" x14ac:dyDescent="0.25">
      <c r="A1170" s="48">
        <v>399082701</v>
      </c>
      <c r="B1170" s="41" t="s">
        <v>2199</v>
      </c>
      <c r="C1170" s="41">
        <v>0</v>
      </c>
      <c r="D1170" s="41">
        <v>0</v>
      </c>
      <c r="E1170" s="41">
        <v>0</v>
      </c>
      <c r="F1170" s="41">
        <v>0</v>
      </c>
      <c r="G1170" s="48">
        <v>39908</v>
      </c>
    </row>
    <row r="1171" spans="1:7" x14ac:dyDescent="0.25">
      <c r="A1171" s="48">
        <v>399082703</v>
      </c>
      <c r="B1171" s="41" t="s">
        <v>2201</v>
      </c>
      <c r="C1171" s="41">
        <v>1945.36</v>
      </c>
      <c r="D1171" s="41">
        <v>6400</v>
      </c>
      <c r="E1171" s="41">
        <v>6400</v>
      </c>
      <c r="F1171" s="41">
        <v>-4454.6400000000003</v>
      </c>
      <c r="G1171" s="48">
        <v>39908</v>
      </c>
    </row>
    <row r="1172" spans="1:7" x14ac:dyDescent="0.25">
      <c r="A1172" s="48">
        <v>399082706</v>
      </c>
      <c r="B1172" s="41" t="s">
        <v>2203</v>
      </c>
      <c r="C1172" s="41">
        <v>0</v>
      </c>
      <c r="D1172" s="41">
        <v>300</v>
      </c>
      <c r="E1172" s="41">
        <v>300</v>
      </c>
      <c r="F1172" s="41">
        <v>-300</v>
      </c>
      <c r="G1172" s="48">
        <v>39908</v>
      </c>
    </row>
    <row r="1173" spans="1:7" x14ac:dyDescent="0.25">
      <c r="A1173" s="48">
        <v>399082708</v>
      </c>
      <c r="B1173" s="41" t="s">
        <v>2205</v>
      </c>
      <c r="C1173" s="41">
        <v>85</v>
      </c>
      <c r="D1173" s="41">
        <v>2600</v>
      </c>
      <c r="E1173" s="41">
        <v>2600</v>
      </c>
      <c r="F1173" s="41">
        <v>-2515</v>
      </c>
      <c r="G1173" s="48">
        <v>39908</v>
      </c>
    </row>
    <row r="1174" spans="1:7" x14ac:dyDescent="0.25">
      <c r="A1174" s="48">
        <v>399082711</v>
      </c>
      <c r="B1174" s="41" t="s">
        <v>2207</v>
      </c>
      <c r="C1174" s="41">
        <v>905</v>
      </c>
      <c r="D1174" s="41">
        <v>800</v>
      </c>
      <c r="E1174" s="41">
        <v>800</v>
      </c>
      <c r="F1174" s="41">
        <v>105</v>
      </c>
      <c r="G1174" s="48">
        <v>39908</v>
      </c>
    </row>
    <row r="1175" spans="1:7" x14ac:dyDescent="0.25">
      <c r="A1175" s="48">
        <v>399082713</v>
      </c>
      <c r="B1175" s="41" t="s">
        <v>2209</v>
      </c>
      <c r="C1175" s="41">
        <v>0</v>
      </c>
      <c r="D1175" s="41">
        <v>0</v>
      </c>
      <c r="E1175" s="41">
        <v>0</v>
      </c>
      <c r="F1175" s="41">
        <v>0</v>
      </c>
      <c r="G1175" s="48">
        <v>39908</v>
      </c>
    </row>
    <row r="1176" spans="1:7" x14ac:dyDescent="0.25">
      <c r="A1176" s="48">
        <v>399082801</v>
      </c>
      <c r="B1176" s="41" t="s">
        <v>2211</v>
      </c>
      <c r="C1176" s="41">
        <v>0</v>
      </c>
      <c r="D1176" s="41">
        <v>0</v>
      </c>
      <c r="E1176" s="41">
        <v>0</v>
      </c>
      <c r="F1176" s="41">
        <v>0</v>
      </c>
      <c r="G1176" s="48">
        <v>39908</v>
      </c>
    </row>
    <row r="1177" spans="1:7" x14ac:dyDescent="0.25">
      <c r="A1177" s="48">
        <v>399082900</v>
      </c>
      <c r="B1177" s="41" t="s">
        <v>2213</v>
      </c>
      <c r="C1177" s="41">
        <v>0</v>
      </c>
      <c r="D1177" s="41">
        <v>0</v>
      </c>
      <c r="E1177" s="41">
        <v>0</v>
      </c>
      <c r="F1177" s="41">
        <v>0</v>
      </c>
      <c r="G1177" s="48">
        <v>39908</v>
      </c>
    </row>
    <row r="1178" spans="1:7" x14ac:dyDescent="0.25">
      <c r="A1178" s="48">
        <v>399082922</v>
      </c>
      <c r="B1178" s="41" t="s">
        <v>2215</v>
      </c>
      <c r="C1178" s="41">
        <v>0</v>
      </c>
      <c r="D1178" s="41">
        <v>0</v>
      </c>
      <c r="E1178" s="41">
        <v>0</v>
      </c>
      <c r="F1178" s="41">
        <v>0</v>
      </c>
      <c r="G1178" s="48">
        <v>39908</v>
      </c>
    </row>
    <row r="1179" spans="1:7" x14ac:dyDescent="0.25">
      <c r="A1179" s="48">
        <v>399084600</v>
      </c>
      <c r="B1179" s="41" t="s">
        <v>2217</v>
      </c>
      <c r="C1179" s="41">
        <v>0</v>
      </c>
      <c r="D1179" s="41">
        <v>0</v>
      </c>
      <c r="E1179" s="41">
        <v>0</v>
      </c>
      <c r="F1179" s="41">
        <v>0</v>
      </c>
      <c r="G1179" s="48">
        <v>39908</v>
      </c>
    </row>
    <row r="1180" spans="1:7" x14ac:dyDescent="0.25">
      <c r="A1180" s="48">
        <v>399084610</v>
      </c>
      <c r="B1180" s="41" t="s">
        <v>2219</v>
      </c>
      <c r="C1180" s="41">
        <v>0</v>
      </c>
      <c r="D1180" s="41">
        <v>0</v>
      </c>
      <c r="E1180" s="41">
        <v>0</v>
      </c>
      <c r="F1180" s="41">
        <v>0</v>
      </c>
      <c r="G1180" s="48">
        <v>39908</v>
      </c>
    </row>
    <row r="1181" spans="1:7" x14ac:dyDescent="0.25">
      <c r="A1181" s="48">
        <v>399084611</v>
      </c>
      <c r="B1181" s="41" t="s">
        <v>2221</v>
      </c>
      <c r="C1181" s="41">
        <v>0</v>
      </c>
      <c r="D1181" s="41">
        <v>0</v>
      </c>
      <c r="E1181" s="41">
        <v>0</v>
      </c>
      <c r="F1181" s="41">
        <v>0</v>
      </c>
      <c r="G1181" s="48">
        <v>39908</v>
      </c>
    </row>
    <row r="1182" spans="1:7" x14ac:dyDescent="0.25">
      <c r="A1182" s="48">
        <v>399084612</v>
      </c>
      <c r="B1182" s="41" t="s">
        <v>2223</v>
      </c>
      <c r="C1182" s="41">
        <v>0</v>
      </c>
      <c r="D1182" s="41">
        <v>0</v>
      </c>
      <c r="E1182" s="41">
        <v>0</v>
      </c>
      <c r="F1182" s="41">
        <v>0</v>
      </c>
      <c r="G1182" s="48">
        <v>39908</v>
      </c>
    </row>
    <row r="1183" spans="1:7" x14ac:dyDescent="0.25">
      <c r="A1183" s="48">
        <v>399084618</v>
      </c>
      <c r="B1183" s="41" t="s">
        <v>2225</v>
      </c>
      <c r="C1183" s="41">
        <v>0</v>
      </c>
      <c r="D1183" s="41">
        <v>0</v>
      </c>
      <c r="E1183" s="41">
        <v>0</v>
      </c>
      <c r="F1183" s="41">
        <v>0</v>
      </c>
      <c r="G1183" s="48">
        <v>39908</v>
      </c>
    </row>
    <row r="1184" spans="1:7" x14ac:dyDescent="0.25">
      <c r="A1184" s="48">
        <v>399084619</v>
      </c>
      <c r="B1184" s="41" t="s">
        <v>2227</v>
      </c>
      <c r="C1184" s="41">
        <v>0</v>
      </c>
      <c r="D1184" s="41">
        <v>0</v>
      </c>
      <c r="E1184" s="41">
        <v>0</v>
      </c>
      <c r="F1184" s="41">
        <v>0</v>
      </c>
      <c r="G1184" s="48">
        <v>39908</v>
      </c>
    </row>
    <row r="1185" spans="1:7" x14ac:dyDescent="0.25">
      <c r="A1185" s="48">
        <v>399084621</v>
      </c>
      <c r="B1185" s="41" t="s">
        <v>2229</v>
      </c>
      <c r="C1185" s="41">
        <v>0</v>
      </c>
      <c r="D1185" s="41">
        <v>0</v>
      </c>
      <c r="E1185" s="41">
        <v>0</v>
      </c>
      <c r="F1185" s="41">
        <v>0</v>
      </c>
      <c r="G1185" s="48">
        <v>39908</v>
      </c>
    </row>
    <row r="1186" spans="1:7" x14ac:dyDescent="0.25">
      <c r="A1186" s="48">
        <v>399085044</v>
      </c>
      <c r="B1186" s="41" t="s">
        <v>2231</v>
      </c>
      <c r="C1186" s="41">
        <v>0</v>
      </c>
      <c r="D1186" s="41">
        <v>0</v>
      </c>
      <c r="E1186" s="41">
        <v>0</v>
      </c>
      <c r="F1186" s="41">
        <v>0</v>
      </c>
      <c r="G1186" s="48">
        <v>39908</v>
      </c>
    </row>
    <row r="1187" spans="1:7" x14ac:dyDescent="0.25">
      <c r="A1187" s="48">
        <v>399085178</v>
      </c>
      <c r="B1187" s="41" t="s">
        <v>2233</v>
      </c>
      <c r="C1187" s="41">
        <v>0</v>
      </c>
      <c r="D1187" s="41">
        <v>0</v>
      </c>
      <c r="E1187" s="41">
        <v>0</v>
      </c>
      <c r="F1187" s="41">
        <v>0</v>
      </c>
      <c r="G1187" s="48">
        <v>39908</v>
      </c>
    </row>
    <row r="1188" spans="1:7" x14ac:dyDescent="0.25">
      <c r="A1188" s="48">
        <v>399085926</v>
      </c>
      <c r="B1188" s="41" t="s">
        <v>2235</v>
      </c>
      <c r="C1188" s="41">
        <v>0</v>
      </c>
      <c r="D1188" s="41">
        <v>0</v>
      </c>
      <c r="E1188" s="41">
        <v>0</v>
      </c>
      <c r="F1188" s="41">
        <v>0</v>
      </c>
      <c r="G1188" s="48">
        <v>39908</v>
      </c>
    </row>
    <row r="1189" spans="1:7" x14ac:dyDescent="0.25">
      <c r="A1189" s="48">
        <v>399086009</v>
      </c>
      <c r="B1189" s="41" t="s">
        <v>2237</v>
      </c>
      <c r="C1189" s="41">
        <v>0</v>
      </c>
      <c r="D1189" s="41">
        <v>0</v>
      </c>
      <c r="E1189" s="41">
        <v>0</v>
      </c>
      <c r="F1189" s="41">
        <v>0</v>
      </c>
      <c r="G1189" s="48">
        <v>39908</v>
      </c>
    </row>
    <row r="1190" spans="1:7" x14ac:dyDescent="0.25">
      <c r="A1190" s="48">
        <v>399086010</v>
      </c>
      <c r="B1190" s="41" t="s">
        <v>2239</v>
      </c>
      <c r="C1190" s="41">
        <v>0</v>
      </c>
      <c r="D1190" s="41">
        <v>0</v>
      </c>
      <c r="E1190" s="41">
        <v>0</v>
      </c>
      <c r="F1190" s="41">
        <v>0</v>
      </c>
      <c r="G1190" s="48">
        <v>39908</v>
      </c>
    </row>
    <row r="1191" spans="1:7" x14ac:dyDescent="0.25">
      <c r="A1191" s="48">
        <v>399089051</v>
      </c>
      <c r="B1191" s="41" t="s">
        <v>2241</v>
      </c>
      <c r="C1191" s="41">
        <v>0</v>
      </c>
      <c r="D1191" s="41">
        <v>0</v>
      </c>
      <c r="E1191" s="41">
        <v>0</v>
      </c>
      <c r="F1191" s="41">
        <v>0</v>
      </c>
      <c r="G1191" s="48">
        <v>39908</v>
      </c>
    </row>
    <row r="1192" spans="1:7" x14ac:dyDescent="0.25">
      <c r="A1192" s="48">
        <v>399089053</v>
      </c>
      <c r="B1192" s="41" t="s">
        <v>2243</v>
      </c>
      <c r="C1192" s="41">
        <v>0</v>
      </c>
      <c r="D1192" s="41">
        <v>0</v>
      </c>
      <c r="E1192" s="41">
        <v>0</v>
      </c>
      <c r="F1192" s="41">
        <v>0</v>
      </c>
      <c r="G1192" s="48">
        <v>39908</v>
      </c>
    </row>
    <row r="1193" spans="1:7" x14ac:dyDescent="0.25">
      <c r="A1193" s="48">
        <v>399089065</v>
      </c>
      <c r="B1193" s="41" t="s">
        <v>2245</v>
      </c>
      <c r="C1193" s="41">
        <v>0</v>
      </c>
      <c r="D1193" s="41">
        <v>0</v>
      </c>
      <c r="E1193" s="41">
        <v>0</v>
      </c>
      <c r="F1193" s="41">
        <v>0</v>
      </c>
      <c r="G1193" s="48">
        <v>39908</v>
      </c>
    </row>
    <row r="1194" spans="1:7" x14ac:dyDescent="0.25">
      <c r="A1194" s="48">
        <v>399089105</v>
      </c>
      <c r="B1194" s="41" t="s">
        <v>2247</v>
      </c>
      <c r="C1194" s="41">
        <v>0</v>
      </c>
      <c r="D1194" s="41">
        <v>0</v>
      </c>
      <c r="E1194" s="41">
        <v>0</v>
      </c>
      <c r="F1194" s="41">
        <v>0</v>
      </c>
      <c r="G1194" s="48">
        <v>39908</v>
      </c>
    </row>
    <row r="1195" spans="1:7" x14ac:dyDescent="0.25">
      <c r="A1195" s="48">
        <v>399089201</v>
      </c>
      <c r="B1195" s="41" t="s">
        <v>2760</v>
      </c>
      <c r="C1195" s="41">
        <v>0</v>
      </c>
      <c r="D1195" s="41">
        <v>-100</v>
      </c>
      <c r="E1195" s="41">
        <v>-100</v>
      </c>
      <c r="F1195" s="41">
        <v>100</v>
      </c>
      <c r="G1195" s="48">
        <v>39908</v>
      </c>
    </row>
    <row r="1196" spans="1:7" x14ac:dyDescent="0.25">
      <c r="A1196" s="48">
        <v>399089802</v>
      </c>
      <c r="B1196" s="41" t="s">
        <v>2249</v>
      </c>
      <c r="C1196" s="41">
        <v>0</v>
      </c>
      <c r="D1196" s="41">
        <v>0</v>
      </c>
      <c r="E1196" s="41">
        <v>0</v>
      </c>
      <c r="F1196" s="41">
        <v>0</v>
      </c>
      <c r="G1196" s="48">
        <v>39908</v>
      </c>
    </row>
    <row r="1197" spans="1:7" x14ac:dyDescent="0.25">
      <c r="A1197" s="48">
        <v>399089846</v>
      </c>
      <c r="B1197" s="41" t="s">
        <v>2251</v>
      </c>
      <c r="C1197" s="41">
        <v>0</v>
      </c>
      <c r="D1197" s="41">
        <v>0</v>
      </c>
      <c r="E1197" s="41">
        <v>0</v>
      </c>
      <c r="F1197" s="41">
        <v>0</v>
      </c>
      <c r="G1197" s="48">
        <v>39908</v>
      </c>
    </row>
    <row r="1198" spans="1:7" x14ac:dyDescent="0.25">
      <c r="A1198" s="48">
        <v>399089850</v>
      </c>
      <c r="B1198" s="41" t="s">
        <v>2253</v>
      </c>
      <c r="C1198" s="41">
        <v>0</v>
      </c>
      <c r="D1198" s="41">
        <v>0</v>
      </c>
      <c r="E1198" s="41">
        <v>0</v>
      </c>
      <c r="F1198" s="41">
        <v>0</v>
      </c>
      <c r="G1198" s="48">
        <v>39908</v>
      </c>
    </row>
    <row r="1199" spans="1:7" x14ac:dyDescent="0.25">
      <c r="A1199" s="48">
        <v>399090100</v>
      </c>
      <c r="B1199" s="41" t="s">
        <v>2255</v>
      </c>
      <c r="C1199" s="41">
        <v>533.33000000000004</v>
      </c>
      <c r="D1199" s="41">
        <v>23400</v>
      </c>
      <c r="E1199" s="41">
        <v>23400</v>
      </c>
      <c r="F1199" s="41">
        <v>-22866.67</v>
      </c>
      <c r="G1199" s="48">
        <v>39909</v>
      </c>
    </row>
    <row r="1200" spans="1:7" x14ac:dyDescent="0.25">
      <c r="A1200" s="48">
        <v>399090101</v>
      </c>
      <c r="B1200" s="41" t="s">
        <v>2257</v>
      </c>
      <c r="C1200" s="41">
        <v>0</v>
      </c>
      <c r="D1200" s="41">
        <v>0</v>
      </c>
      <c r="E1200" s="41">
        <v>0</v>
      </c>
      <c r="F1200" s="41">
        <v>0</v>
      </c>
      <c r="G1200" s="48">
        <v>39909</v>
      </c>
    </row>
    <row r="1201" spans="1:7" x14ac:dyDescent="0.25">
      <c r="A1201" s="48">
        <v>399090102</v>
      </c>
      <c r="B1201" s="41" t="s">
        <v>2259</v>
      </c>
      <c r="C1201" s="41">
        <v>0</v>
      </c>
      <c r="D1201" s="41">
        <v>0</v>
      </c>
      <c r="E1201" s="41">
        <v>0</v>
      </c>
      <c r="F1201" s="41">
        <v>0</v>
      </c>
      <c r="G1201" s="48">
        <v>39909</v>
      </c>
    </row>
    <row r="1202" spans="1:7" x14ac:dyDescent="0.25">
      <c r="A1202" s="48">
        <v>399090103</v>
      </c>
      <c r="B1202" s="41" t="s">
        <v>2261</v>
      </c>
      <c r="C1202" s="41">
        <v>0</v>
      </c>
      <c r="D1202" s="41">
        <v>0</v>
      </c>
      <c r="E1202" s="41">
        <v>0</v>
      </c>
      <c r="F1202" s="41">
        <v>0</v>
      </c>
      <c r="G1202" s="48">
        <v>39909</v>
      </c>
    </row>
    <row r="1203" spans="1:7" x14ac:dyDescent="0.25">
      <c r="A1203" s="48">
        <v>399090120</v>
      </c>
      <c r="B1203" s="41" t="s">
        <v>2263</v>
      </c>
      <c r="C1203" s="41">
        <v>0</v>
      </c>
      <c r="D1203" s="41">
        <v>0</v>
      </c>
      <c r="E1203" s="41">
        <v>0</v>
      </c>
      <c r="F1203" s="41">
        <v>0</v>
      </c>
      <c r="G1203" s="48">
        <v>39909</v>
      </c>
    </row>
    <row r="1204" spans="1:7" x14ac:dyDescent="0.25">
      <c r="A1204" s="48">
        <v>399090150</v>
      </c>
      <c r="B1204" s="41" t="s">
        <v>2265</v>
      </c>
      <c r="C1204" s="41">
        <v>0</v>
      </c>
      <c r="D1204" s="41">
        <v>0</v>
      </c>
      <c r="E1204" s="41">
        <v>0</v>
      </c>
      <c r="F1204" s="41">
        <v>0</v>
      </c>
      <c r="G1204" s="48">
        <v>39909</v>
      </c>
    </row>
    <row r="1205" spans="1:7" x14ac:dyDescent="0.25">
      <c r="A1205" s="48">
        <v>399090200</v>
      </c>
      <c r="B1205" s="41" t="s">
        <v>2267</v>
      </c>
      <c r="C1205" s="41">
        <v>0</v>
      </c>
      <c r="D1205" s="41">
        <v>0</v>
      </c>
      <c r="E1205" s="41">
        <v>0</v>
      </c>
      <c r="F1205" s="41">
        <v>0</v>
      </c>
      <c r="G1205" s="48">
        <v>39909</v>
      </c>
    </row>
    <row r="1206" spans="1:7" x14ac:dyDescent="0.25">
      <c r="A1206" s="48">
        <v>399091021</v>
      </c>
      <c r="B1206" s="41" t="s">
        <v>2269</v>
      </c>
      <c r="C1206" s="41">
        <v>2429.6</v>
      </c>
      <c r="D1206" s="41">
        <v>9000</v>
      </c>
      <c r="E1206" s="41">
        <v>9000</v>
      </c>
      <c r="F1206" s="41">
        <v>-6570.4</v>
      </c>
      <c r="G1206" s="48">
        <v>39909</v>
      </c>
    </row>
    <row r="1207" spans="1:7" x14ac:dyDescent="0.25">
      <c r="A1207" s="48">
        <v>399091025</v>
      </c>
      <c r="B1207" s="41" t="s">
        <v>2271</v>
      </c>
      <c r="C1207" s="41">
        <v>606.03</v>
      </c>
      <c r="D1207" s="41">
        <v>8500</v>
      </c>
      <c r="E1207" s="41">
        <v>8500</v>
      </c>
      <c r="F1207" s="41">
        <v>-7893.97</v>
      </c>
      <c r="G1207" s="48">
        <v>39909</v>
      </c>
    </row>
    <row r="1208" spans="1:7" x14ac:dyDescent="0.25">
      <c r="A1208" s="48">
        <v>399091040</v>
      </c>
      <c r="B1208" s="41" t="s">
        <v>2273</v>
      </c>
      <c r="C1208" s="41">
        <v>391.29</v>
      </c>
      <c r="D1208" s="41">
        <v>0</v>
      </c>
      <c r="E1208" s="41">
        <v>0</v>
      </c>
      <c r="F1208" s="41">
        <v>391.29</v>
      </c>
      <c r="G1208" s="48">
        <v>39909</v>
      </c>
    </row>
    <row r="1209" spans="1:7" x14ac:dyDescent="0.25">
      <c r="A1209" s="48">
        <v>399091100</v>
      </c>
      <c r="B1209" s="41" t="s">
        <v>2275</v>
      </c>
      <c r="C1209" s="41">
        <v>0</v>
      </c>
      <c r="D1209" s="41">
        <v>0</v>
      </c>
      <c r="E1209" s="41">
        <v>0</v>
      </c>
      <c r="F1209" s="41">
        <v>0</v>
      </c>
      <c r="G1209" s="48">
        <v>39909</v>
      </c>
    </row>
    <row r="1210" spans="1:7" x14ac:dyDescent="0.25">
      <c r="A1210" s="48">
        <v>399091135</v>
      </c>
      <c r="B1210" s="41" t="s">
        <v>2277</v>
      </c>
      <c r="C1210" s="41">
        <v>4047.86</v>
      </c>
      <c r="D1210" s="41">
        <v>4500</v>
      </c>
      <c r="E1210" s="41">
        <v>4500</v>
      </c>
      <c r="F1210" s="41">
        <v>-452.14</v>
      </c>
      <c r="G1210" s="48">
        <v>39909</v>
      </c>
    </row>
    <row r="1211" spans="1:7" x14ac:dyDescent="0.25">
      <c r="A1211" s="48">
        <v>399091140</v>
      </c>
      <c r="B1211" s="41" t="s">
        <v>2279</v>
      </c>
      <c r="C1211" s="41">
        <v>0</v>
      </c>
      <c r="D1211" s="41">
        <v>500</v>
      </c>
      <c r="E1211" s="41">
        <v>500</v>
      </c>
      <c r="F1211" s="41">
        <v>-500</v>
      </c>
      <c r="G1211" s="48">
        <v>39909</v>
      </c>
    </row>
    <row r="1212" spans="1:7" x14ac:dyDescent="0.25">
      <c r="A1212" s="48">
        <v>399091149</v>
      </c>
      <c r="B1212" s="41" t="s">
        <v>2281</v>
      </c>
      <c r="C1212" s="41">
        <v>0</v>
      </c>
      <c r="D1212" s="41">
        <v>0</v>
      </c>
      <c r="E1212" s="41">
        <v>0</v>
      </c>
      <c r="F1212" s="41">
        <v>0</v>
      </c>
      <c r="G1212" s="48">
        <v>39909</v>
      </c>
    </row>
    <row r="1213" spans="1:7" x14ac:dyDescent="0.25">
      <c r="A1213" s="48">
        <v>399091400</v>
      </c>
      <c r="B1213" s="41" t="s">
        <v>2283</v>
      </c>
      <c r="C1213" s="41">
        <v>2595.63</v>
      </c>
      <c r="D1213" s="41">
        <v>20300</v>
      </c>
      <c r="E1213" s="41">
        <v>20300</v>
      </c>
      <c r="F1213" s="41">
        <v>-17704.37</v>
      </c>
      <c r="G1213" s="48">
        <v>39909</v>
      </c>
    </row>
    <row r="1214" spans="1:7" x14ac:dyDescent="0.25">
      <c r="A1214" s="48">
        <v>399091401</v>
      </c>
      <c r="B1214" s="41" t="s">
        <v>2285</v>
      </c>
      <c r="C1214" s="41">
        <v>5092.1899999999996</v>
      </c>
      <c r="D1214" s="41">
        <v>29000</v>
      </c>
      <c r="E1214" s="41">
        <v>29000</v>
      </c>
      <c r="F1214" s="41">
        <v>-23907.81</v>
      </c>
      <c r="G1214" s="48">
        <v>39909</v>
      </c>
    </row>
    <row r="1215" spans="1:7" x14ac:dyDescent="0.25">
      <c r="A1215" s="48">
        <v>399091500</v>
      </c>
      <c r="B1215" s="41" t="s">
        <v>2287</v>
      </c>
      <c r="C1215" s="41">
        <v>0</v>
      </c>
      <c r="D1215" s="41">
        <v>0</v>
      </c>
      <c r="E1215" s="41">
        <v>0</v>
      </c>
      <c r="F1215" s="41">
        <v>0</v>
      </c>
      <c r="G1215" s="48">
        <v>39909</v>
      </c>
    </row>
    <row r="1216" spans="1:7" x14ac:dyDescent="0.25">
      <c r="A1216" s="48">
        <v>399091501</v>
      </c>
      <c r="B1216" s="41" t="s">
        <v>2289</v>
      </c>
      <c r="C1216" s="41">
        <v>33.799999999999997</v>
      </c>
      <c r="D1216" s="41">
        <v>0</v>
      </c>
      <c r="E1216" s="41">
        <v>0</v>
      </c>
      <c r="F1216" s="41">
        <v>33.799999999999997</v>
      </c>
      <c r="G1216" s="48">
        <v>39909</v>
      </c>
    </row>
    <row r="1217" spans="1:7" x14ac:dyDescent="0.25">
      <c r="A1217" s="48">
        <v>399091502</v>
      </c>
      <c r="B1217" s="41" t="s">
        <v>2291</v>
      </c>
      <c r="C1217" s="41">
        <v>0</v>
      </c>
      <c r="D1217" s="41">
        <v>0</v>
      </c>
      <c r="E1217" s="41">
        <v>0</v>
      </c>
      <c r="F1217" s="41">
        <v>0</v>
      </c>
      <c r="G1217" s="48">
        <v>39909</v>
      </c>
    </row>
    <row r="1218" spans="1:7" x14ac:dyDescent="0.25">
      <c r="A1218" s="48">
        <v>399091610</v>
      </c>
      <c r="B1218" s="41" t="s">
        <v>2293</v>
      </c>
      <c r="C1218" s="41">
        <v>0</v>
      </c>
      <c r="D1218" s="41">
        <v>43400</v>
      </c>
      <c r="E1218" s="41">
        <v>43400</v>
      </c>
      <c r="F1218" s="41">
        <v>-43400</v>
      </c>
      <c r="G1218" s="48">
        <v>39909</v>
      </c>
    </row>
    <row r="1219" spans="1:7" x14ac:dyDescent="0.25">
      <c r="A1219" s="48">
        <v>399091620</v>
      </c>
      <c r="B1219" s="41" t="s">
        <v>2295</v>
      </c>
      <c r="C1219" s="41">
        <v>696.83</v>
      </c>
      <c r="D1219" s="41">
        <v>6600</v>
      </c>
      <c r="E1219" s="41">
        <v>6600</v>
      </c>
      <c r="F1219" s="41">
        <v>-5903.17</v>
      </c>
      <c r="G1219" s="48">
        <v>39909</v>
      </c>
    </row>
    <row r="1220" spans="1:7" x14ac:dyDescent="0.25">
      <c r="A1220" s="48">
        <v>399092000</v>
      </c>
      <c r="B1220" s="41" t="s">
        <v>2297</v>
      </c>
      <c r="C1220" s="41">
        <v>0</v>
      </c>
      <c r="D1220" s="41">
        <v>1000</v>
      </c>
      <c r="E1220" s="41">
        <v>1000</v>
      </c>
      <c r="F1220" s="41">
        <v>-1000</v>
      </c>
      <c r="G1220" s="48">
        <v>39909</v>
      </c>
    </row>
    <row r="1221" spans="1:7" x14ac:dyDescent="0.25">
      <c r="A1221" s="48">
        <v>399092002</v>
      </c>
      <c r="B1221" s="41" t="s">
        <v>2299</v>
      </c>
      <c r="C1221" s="41">
        <v>1164.01</v>
      </c>
      <c r="D1221" s="41">
        <v>300</v>
      </c>
      <c r="E1221" s="41">
        <v>300</v>
      </c>
      <c r="F1221" s="41">
        <v>864.01</v>
      </c>
      <c r="G1221" s="48">
        <v>39909</v>
      </c>
    </row>
    <row r="1222" spans="1:7" x14ac:dyDescent="0.25">
      <c r="A1222" s="48">
        <v>399092006</v>
      </c>
      <c r="B1222" s="41" t="s">
        <v>2301</v>
      </c>
      <c r="C1222" s="41">
        <v>2041.83</v>
      </c>
      <c r="D1222" s="41">
        <v>2100</v>
      </c>
      <c r="E1222" s="41">
        <v>2100</v>
      </c>
      <c r="F1222" s="41">
        <v>-58.17</v>
      </c>
      <c r="G1222" s="48">
        <v>39909</v>
      </c>
    </row>
    <row r="1223" spans="1:7" x14ac:dyDescent="0.25">
      <c r="A1223" s="48">
        <v>399092012</v>
      </c>
      <c r="B1223" s="41" t="s">
        <v>2303</v>
      </c>
      <c r="C1223" s="41">
        <v>0</v>
      </c>
      <c r="D1223" s="41">
        <v>0</v>
      </c>
      <c r="E1223" s="41">
        <v>0</v>
      </c>
      <c r="F1223" s="41">
        <v>0</v>
      </c>
      <c r="G1223" s="48">
        <v>39909</v>
      </c>
    </row>
    <row r="1224" spans="1:7" x14ac:dyDescent="0.25">
      <c r="A1224" s="48">
        <v>399092034</v>
      </c>
      <c r="B1224" s="41" t="s">
        <v>2761</v>
      </c>
      <c r="C1224" s="41">
        <v>0</v>
      </c>
      <c r="D1224" s="41">
        <v>0</v>
      </c>
      <c r="E1224" s="41">
        <v>0</v>
      </c>
      <c r="F1224" s="41">
        <v>0</v>
      </c>
      <c r="G1224" s="48">
        <v>39909</v>
      </c>
    </row>
    <row r="1225" spans="1:7" x14ac:dyDescent="0.25">
      <c r="A1225" s="48">
        <v>399092241</v>
      </c>
      <c r="B1225" s="41" t="s">
        <v>2305</v>
      </c>
      <c r="C1225" s="41">
        <v>0</v>
      </c>
      <c r="D1225" s="41">
        <v>3200</v>
      </c>
      <c r="E1225" s="41">
        <v>3200</v>
      </c>
      <c r="F1225" s="41">
        <v>-3200</v>
      </c>
      <c r="G1225" s="48">
        <v>39909</v>
      </c>
    </row>
    <row r="1226" spans="1:7" x14ac:dyDescent="0.25">
      <c r="A1226" s="48">
        <v>399092300</v>
      </c>
      <c r="B1226" s="41" t="s">
        <v>2307</v>
      </c>
      <c r="C1226" s="41">
        <v>81.3</v>
      </c>
      <c r="D1226" s="41">
        <v>100</v>
      </c>
      <c r="E1226" s="41">
        <v>100</v>
      </c>
      <c r="F1226" s="41">
        <v>-18.7</v>
      </c>
      <c r="G1226" s="48">
        <v>39909</v>
      </c>
    </row>
    <row r="1227" spans="1:7" x14ac:dyDescent="0.25">
      <c r="A1227" s="48">
        <v>399092404</v>
      </c>
      <c r="B1227" s="41" t="s">
        <v>2309</v>
      </c>
      <c r="C1227" s="41">
        <v>0</v>
      </c>
      <c r="D1227" s="41">
        <v>0</v>
      </c>
      <c r="E1227" s="41">
        <v>0</v>
      </c>
      <c r="F1227" s="41">
        <v>0</v>
      </c>
      <c r="G1227" s="48">
        <v>39909</v>
      </c>
    </row>
    <row r="1228" spans="1:7" x14ac:dyDescent="0.25">
      <c r="A1228" s="48">
        <v>399092409</v>
      </c>
      <c r="B1228" s="41" t="s">
        <v>2743</v>
      </c>
      <c r="C1228" s="41">
        <v>0</v>
      </c>
      <c r="D1228" s="41">
        <v>0</v>
      </c>
      <c r="E1228" s="41">
        <v>0</v>
      </c>
      <c r="F1228" s="41">
        <v>0</v>
      </c>
      <c r="G1228" s="48">
        <v>39909</v>
      </c>
    </row>
    <row r="1229" spans="1:7" x14ac:dyDescent="0.25">
      <c r="A1229" s="48">
        <v>399092414</v>
      </c>
      <c r="B1229" s="41" t="s">
        <v>2311</v>
      </c>
      <c r="C1229" s="41">
        <v>0</v>
      </c>
      <c r="D1229" s="41">
        <v>0</v>
      </c>
      <c r="E1229" s="41">
        <v>0</v>
      </c>
      <c r="F1229" s="41">
        <v>0</v>
      </c>
      <c r="G1229" s="48">
        <v>39909</v>
      </c>
    </row>
    <row r="1230" spans="1:7" x14ac:dyDescent="0.25">
      <c r="A1230" s="48">
        <v>399092423</v>
      </c>
      <c r="B1230" s="41" t="s">
        <v>2313</v>
      </c>
      <c r="C1230" s="41">
        <v>1400</v>
      </c>
      <c r="D1230" s="41">
        <v>0</v>
      </c>
      <c r="E1230" s="41">
        <v>0</v>
      </c>
      <c r="F1230" s="41">
        <v>1400</v>
      </c>
      <c r="G1230" s="48">
        <v>39909</v>
      </c>
    </row>
    <row r="1231" spans="1:7" x14ac:dyDescent="0.25">
      <c r="A1231" s="48">
        <v>399092425</v>
      </c>
      <c r="B1231" s="41" t="s">
        <v>2315</v>
      </c>
      <c r="C1231" s="41">
        <v>0</v>
      </c>
      <c r="D1231" s="41">
        <v>0</v>
      </c>
      <c r="E1231" s="41">
        <v>0</v>
      </c>
      <c r="F1231" s="41">
        <v>0</v>
      </c>
      <c r="G1231" s="48">
        <v>39909</v>
      </c>
    </row>
    <row r="1232" spans="1:7" x14ac:dyDescent="0.25">
      <c r="A1232" s="48">
        <v>399092428</v>
      </c>
      <c r="B1232" s="41" t="s">
        <v>2317</v>
      </c>
      <c r="C1232" s="41">
        <v>0</v>
      </c>
      <c r="D1232" s="41">
        <v>0</v>
      </c>
      <c r="E1232" s="41">
        <v>0</v>
      </c>
      <c r="F1232" s="41">
        <v>0</v>
      </c>
      <c r="G1232" s="48">
        <v>39909</v>
      </c>
    </row>
    <row r="1233" spans="1:7" x14ac:dyDescent="0.25">
      <c r="A1233" s="48">
        <v>399092433</v>
      </c>
      <c r="B1233" s="41" t="s">
        <v>2319</v>
      </c>
      <c r="C1233" s="41">
        <v>157.5</v>
      </c>
      <c r="D1233" s="41">
        <v>200</v>
      </c>
      <c r="E1233" s="41">
        <v>200</v>
      </c>
      <c r="F1233" s="41">
        <v>-42.5</v>
      </c>
      <c r="G1233" s="48">
        <v>39909</v>
      </c>
    </row>
    <row r="1234" spans="1:7" x14ac:dyDescent="0.25">
      <c r="A1234" s="48">
        <v>399092471</v>
      </c>
      <c r="B1234" s="41" t="s">
        <v>2321</v>
      </c>
      <c r="C1234" s="41">
        <v>584.05999999999995</v>
      </c>
      <c r="D1234" s="41">
        <v>0</v>
      </c>
      <c r="E1234" s="41">
        <v>0</v>
      </c>
      <c r="F1234" s="41">
        <v>584.05999999999995</v>
      </c>
      <c r="G1234" s="48">
        <v>39909</v>
      </c>
    </row>
    <row r="1235" spans="1:7" x14ac:dyDescent="0.25">
      <c r="A1235" s="48">
        <v>399092502</v>
      </c>
      <c r="B1235" s="41" t="s">
        <v>2323</v>
      </c>
      <c r="C1235" s="41">
        <v>441.5</v>
      </c>
      <c r="D1235" s="41">
        <v>3000</v>
      </c>
      <c r="E1235" s="41">
        <v>3000</v>
      </c>
      <c r="F1235" s="41">
        <v>-2558.5</v>
      </c>
      <c r="G1235" s="48">
        <v>39909</v>
      </c>
    </row>
    <row r="1236" spans="1:7" x14ac:dyDescent="0.25">
      <c r="A1236" s="48">
        <v>399092510</v>
      </c>
      <c r="B1236" s="41" t="s">
        <v>2325</v>
      </c>
      <c r="C1236" s="41">
        <v>0</v>
      </c>
      <c r="D1236" s="41">
        <v>0</v>
      </c>
      <c r="E1236" s="41">
        <v>0</v>
      </c>
      <c r="F1236" s="41">
        <v>0</v>
      </c>
      <c r="G1236" s="48">
        <v>39909</v>
      </c>
    </row>
    <row r="1237" spans="1:7" x14ac:dyDescent="0.25">
      <c r="A1237" s="48">
        <v>399092703</v>
      </c>
      <c r="B1237" s="41" t="s">
        <v>2327</v>
      </c>
      <c r="C1237" s="41">
        <v>0</v>
      </c>
      <c r="D1237" s="41">
        <v>200</v>
      </c>
      <c r="E1237" s="41">
        <v>200</v>
      </c>
      <c r="F1237" s="41">
        <v>-200</v>
      </c>
      <c r="G1237" s="48">
        <v>39909</v>
      </c>
    </row>
    <row r="1238" spans="1:7" x14ac:dyDescent="0.25">
      <c r="A1238" s="48">
        <v>399092706</v>
      </c>
      <c r="B1238" s="41" t="s">
        <v>2329</v>
      </c>
      <c r="C1238" s="41">
        <v>0</v>
      </c>
      <c r="D1238" s="41">
        <v>0</v>
      </c>
      <c r="E1238" s="41">
        <v>0</v>
      </c>
      <c r="F1238" s="41">
        <v>0</v>
      </c>
      <c r="G1238" s="48">
        <v>39909</v>
      </c>
    </row>
    <row r="1239" spans="1:7" x14ac:dyDescent="0.25">
      <c r="A1239" s="48">
        <v>399092711</v>
      </c>
      <c r="B1239" s="41" t="s">
        <v>2331</v>
      </c>
      <c r="C1239" s="41">
        <v>5085.6899999999996</v>
      </c>
      <c r="D1239" s="41">
        <v>6300</v>
      </c>
      <c r="E1239" s="41">
        <v>6300</v>
      </c>
      <c r="F1239" s="41">
        <v>-1214.31</v>
      </c>
      <c r="G1239" s="48">
        <v>39909</v>
      </c>
    </row>
    <row r="1240" spans="1:7" x14ac:dyDescent="0.25">
      <c r="A1240" s="48">
        <v>399092713</v>
      </c>
      <c r="B1240" s="41" t="s">
        <v>2333</v>
      </c>
      <c r="C1240" s="41">
        <v>0</v>
      </c>
      <c r="D1240" s="41">
        <v>0</v>
      </c>
      <c r="E1240" s="41">
        <v>0</v>
      </c>
      <c r="F1240" s="41">
        <v>0</v>
      </c>
      <c r="G1240" s="48">
        <v>39909</v>
      </c>
    </row>
    <row r="1241" spans="1:7" x14ac:dyDescent="0.25">
      <c r="A1241" s="48">
        <v>399094610</v>
      </c>
      <c r="B1241" s="41" t="s">
        <v>2335</v>
      </c>
      <c r="C1241" s="41">
        <v>0</v>
      </c>
      <c r="D1241" s="41">
        <v>0</v>
      </c>
      <c r="E1241" s="41">
        <v>0</v>
      </c>
      <c r="F1241" s="41">
        <v>0</v>
      </c>
      <c r="G1241" s="48">
        <v>39909</v>
      </c>
    </row>
    <row r="1242" spans="1:7" x14ac:dyDescent="0.25">
      <c r="A1242" s="48">
        <v>399094611</v>
      </c>
      <c r="B1242" s="41" t="s">
        <v>2337</v>
      </c>
      <c r="C1242" s="41">
        <v>0</v>
      </c>
      <c r="D1242" s="41">
        <v>0</v>
      </c>
      <c r="E1242" s="41">
        <v>0</v>
      </c>
      <c r="F1242" s="41">
        <v>0</v>
      </c>
      <c r="G1242" s="48">
        <v>39909</v>
      </c>
    </row>
    <row r="1243" spans="1:7" x14ac:dyDescent="0.25">
      <c r="A1243" s="48">
        <v>399094622</v>
      </c>
      <c r="B1243" s="41" t="s">
        <v>2339</v>
      </c>
      <c r="C1243" s="41">
        <v>0</v>
      </c>
      <c r="D1243" s="41">
        <v>0</v>
      </c>
      <c r="E1243" s="41">
        <v>0</v>
      </c>
      <c r="F1243" s="41">
        <v>0</v>
      </c>
      <c r="G1243" s="48">
        <v>39909</v>
      </c>
    </row>
    <row r="1244" spans="1:7" x14ac:dyDescent="0.25">
      <c r="A1244" s="48">
        <v>399095608</v>
      </c>
      <c r="B1244" s="41" t="s">
        <v>2341</v>
      </c>
      <c r="C1244" s="41">
        <v>0</v>
      </c>
      <c r="D1244" s="41">
        <v>0</v>
      </c>
      <c r="E1244" s="41">
        <v>0</v>
      </c>
      <c r="F1244" s="41">
        <v>0</v>
      </c>
      <c r="G1244" s="48">
        <v>39909</v>
      </c>
    </row>
    <row r="1245" spans="1:7" x14ac:dyDescent="0.25">
      <c r="A1245" s="48">
        <v>399096009</v>
      </c>
      <c r="B1245" s="41" t="s">
        <v>2343</v>
      </c>
      <c r="C1245" s="41">
        <v>0</v>
      </c>
      <c r="D1245" s="41">
        <v>0</v>
      </c>
      <c r="E1245" s="41">
        <v>0</v>
      </c>
      <c r="F1245" s="41">
        <v>0</v>
      </c>
      <c r="G1245" s="48">
        <v>39909</v>
      </c>
    </row>
    <row r="1246" spans="1:7" x14ac:dyDescent="0.25">
      <c r="A1246" s="48">
        <v>399096010</v>
      </c>
      <c r="B1246" s="41" t="s">
        <v>2345</v>
      </c>
      <c r="C1246" s="41">
        <v>0</v>
      </c>
      <c r="D1246" s="41">
        <v>0</v>
      </c>
      <c r="E1246" s="41">
        <v>0</v>
      </c>
      <c r="F1246" s="41">
        <v>0</v>
      </c>
      <c r="G1246" s="48">
        <v>39909</v>
      </c>
    </row>
    <row r="1247" spans="1:7" x14ac:dyDescent="0.25">
      <c r="A1247" s="48">
        <v>399099060</v>
      </c>
      <c r="B1247" s="41" t="s">
        <v>2347</v>
      </c>
      <c r="C1247" s="41">
        <v>0</v>
      </c>
      <c r="D1247" s="41">
        <v>0</v>
      </c>
      <c r="E1247" s="41">
        <v>0</v>
      </c>
      <c r="F1247" s="41">
        <v>0</v>
      </c>
      <c r="G1247" s="48">
        <v>39909</v>
      </c>
    </row>
    <row r="1248" spans="1:7" x14ac:dyDescent="0.25">
      <c r="A1248" s="48">
        <v>399099201</v>
      </c>
      <c r="B1248" s="41" t="s">
        <v>2349</v>
      </c>
      <c r="C1248" s="41">
        <v>0</v>
      </c>
      <c r="D1248" s="41">
        <v>-3300</v>
      </c>
      <c r="E1248" s="41">
        <v>-3300</v>
      </c>
      <c r="F1248" s="41">
        <v>3300</v>
      </c>
      <c r="G1248" s="48">
        <v>39909</v>
      </c>
    </row>
    <row r="1249" spans="1:7" x14ac:dyDescent="0.25">
      <c r="A1249" s="48">
        <v>399099202</v>
      </c>
      <c r="B1249" s="41" t="s">
        <v>2351</v>
      </c>
      <c r="C1249" s="41">
        <v>0</v>
      </c>
      <c r="D1249" s="41">
        <v>0</v>
      </c>
      <c r="E1249" s="41">
        <v>0</v>
      </c>
      <c r="F1249" s="41">
        <v>0</v>
      </c>
      <c r="G1249" s="48">
        <v>39909</v>
      </c>
    </row>
    <row r="1250" spans="1:7" x14ac:dyDescent="0.25">
      <c r="A1250" s="48">
        <v>399099802</v>
      </c>
      <c r="B1250" s="41" t="s">
        <v>2353</v>
      </c>
      <c r="C1250" s="41">
        <v>0</v>
      </c>
      <c r="D1250" s="41">
        <v>0</v>
      </c>
      <c r="E1250" s="41">
        <v>0</v>
      </c>
      <c r="F1250" s="41">
        <v>0</v>
      </c>
      <c r="G1250" s="48">
        <v>39909</v>
      </c>
    </row>
    <row r="1251" spans="1:7" x14ac:dyDescent="0.25">
      <c r="A1251" s="48">
        <v>399099846</v>
      </c>
      <c r="B1251" s="41" t="s">
        <v>2355</v>
      </c>
      <c r="C1251" s="41">
        <v>0</v>
      </c>
      <c r="D1251" s="41">
        <v>0</v>
      </c>
      <c r="E1251" s="41">
        <v>0</v>
      </c>
      <c r="F1251" s="41">
        <v>0</v>
      </c>
      <c r="G1251" s="48">
        <v>39909</v>
      </c>
    </row>
    <row r="1252" spans="1:7" x14ac:dyDescent="0.25">
      <c r="A1252" s="48">
        <v>399100100</v>
      </c>
      <c r="B1252" s="41" t="s">
        <v>2357</v>
      </c>
      <c r="C1252" s="41">
        <v>0</v>
      </c>
      <c r="D1252" s="41">
        <v>0</v>
      </c>
      <c r="E1252" s="41">
        <v>0</v>
      </c>
      <c r="F1252" s="41">
        <v>0</v>
      </c>
      <c r="G1252" s="48">
        <v>39910</v>
      </c>
    </row>
    <row r="1253" spans="1:7" x14ac:dyDescent="0.25">
      <c r="A1253" s="48">
        <v>399100101</v>
      </c>
      <c r="B1253" s="41" t="s">
        <v>2359</v>
      </c>
      <c r="C1253" s="41">
        <v>0</v>
      </c>
      <c r="D1253" s="41">
        <v>0</v>
      </c>
      <c r="E1253" s="41">
        <v>0</v>
      </c>
      <c r="F1253" s="41">
        <v>0</v>
      </c>
      <c r="G1253" s="48">
        <v>39910</v>
      </c>
    </row>
    <row r="1254" spans="1:7" x14ac:dyDescent="0.25">
      <c r="A1254" s="48">
        <v>399100102</v>
      </c>
      <c r="B1254" s="41" t="s">
        <v>2361</v>
      </c>
      <c r="C1254" s="41">
        <v>0</v>
      </c>
      <c r="D1254" s="41">
        <v>0</v>
      </c>
      <c r="E1254" s="41">
        <v>0</v>
      </c>
      <c r="F1254" s="41">
        <v>0</v>
      </c>
      <c r="G1254" s="48">
        <v>39910</v>
      </c>
    </row>
    <row r="1255" spans="1:7" x14ac:dyDescent="0.25">
      <c r="A1255" s="48">
        <v>399100103</v>
      </c>
      <c r="B1255" s="41" t="s">
        <v>2363</v>
      </c>
      <c r="C1255" s="41">
        <v>0</v>
      </c>
      <c r="D1255" s="41">
        <v>0</v>
      </c>
      <c r="E1255" s="41">
        <v>0</v>
      </c>
      <c r="F1255" s="41">
        <v>0</v>
      </c>
      <c r="G1255" s="48">
        <v>39910</v>
      </c>
    </row>
    <row r="1256" spans="1:7" x14ac:dyDescent="0.25">
      <c r="A1256" s="48">
        <v>399100110</v>
      </c>
      <c r="B1256" s="41" t="s">
        <v>2365</v>
      </c>
      <c r="C1256" s="41">
        <v>0</v>
      </c>
      <c r="D1256" s="41">
        <v>0</v>
      </c>
      <c r="E1256" s="41">
        <v>0</v>
      </c>
      <c r="F1256" s="41">
        <v>0</v>
      </c>
      <c r="G1256" s="48">
        <v>39910</v>
      </c>
    </row>
    <row r="1257" spans="1:7" x14ac:dyDescent="0.25">
      <c r="A1257" s="48">
        <v>399100120</v>
      </c>
      <c r="B1257" s="41" t="s">
        <v>2367</v>
      </c>
      <c r="C1257" s="41">
        <v>0</v>
      </c>
      <c r="D1257" s="41">
        <v>0</v>
      </c>
      <c r="E1257" s="41">
        <v>0</v>
      </c>
      <c r="F1257" s="41">
        <v>0</v>
      </c>
      <c r="G1257" s="48">
        <v>39910</v>
      </c>
    </row>
    <row r="1258" spans="1:7" x14ac:dyDescent="0.25">
      <c r="A1258" s="48">
        <v>399100200</v>
      </c>
      <c r="B1258" s="41" t="s">
        <v>2369</v>
      </c>
      <c r="C1258" s="41">
        <v>0</v>
      </c>
      <c r="D1258" s="41">
        <v>0</v>
      </c>
      <c r="E1258" s="41">
        <v>0</v>
      </c>
      <c r="F1258" s="41">
        <v>0</v>
      </c>
      <c r="G1258" s="48">
        <v>39910</v>
      </c>
    </row>
    <row r="1259" spans="1:7" x14ac:dyDescent="0.25">
      <c r="A1259" s="48">
        <v>399100700</v>
      </c>
      <c r="B1259" s="41" t="s">
        <v>2371</v>
      </c>
      <c r="C1259" s="41">
        <v>0</v>
      </c>
      <c r="D1259" s="41">
        <v>0</v>
      </c>
      <c r="E1259" s="41">
        <v>0</v>
      </c>
      <c r="F1259" s="41">
        <v>0</v>
      </c>
      <c r="G1259" s="48">
        <v>39910</v>
      </c>
    </row>
    <row r="1260" spans="1:7" x14ac:dyDescent="0.25">
      <c r="A1260" s="48">
        <v>399100800</v>
      </c>
      <c r="B1260" s="41" t="s">
        <v>2373</v>
      </c>
      <c r="C1260" s="41">
        <v>0</v>
      </c>
      <c r="D1260" s="41">
        <v>0</v>
      </c>
      <c r="E1260" s="41">
        <v>0</v>
      </c>
      <c r="F1260" s="41">
        <v>0</v>
      </c>
      <c r="G1260" s="48">
        <v>39910</v>
      </c>
    </row>
    <row r="1261" spans="1:7" x14ac:dyDescent="0.25">
      <c r="A1261" s="48">
        <v>399100915</v>
      </c>
      <c r="B1261" s="41" t="s">
        <v>2375</v>
      </c>
      <c r="C1261" s="41">
        <v>0</v>
      </c>
      <c r="D1261" s="41">
        <v>0</v>
      </c>
      <c r="E1261" s="41">
        <v>0</v>
      </c>
      <c r="F1261" s="41">
        <v>0</v>
      </c>
      <c r="G1261" s="48">
        <v>39910</v>
      </c>
    </row>
    <row r="1262" spans="1:7" x14ac:dyDescent="0.25">
      <c r="A1262" s="48">
        <v>399100930</v>
      </c>
      <c r="B1262" s="41" t="s">
        <v>2377</v>
      </c>
      <c r="C1262" s="41">
        <v>0</v>
      </c>
      <c r="D1262" s="41">
        <v>0</v>
      </c>
      <c r="E1262" s="41">
        <v>0</v>
      </c>
      <c r="F1262" s="41">
        <v>0</v>
      </c>
      <c r="G1262" s="48">
        <v>39910</v>
      </c>
    </row>
    <row r="1263" spans="1:7" x14ac:dyDescent="0.25">
      <c r="A1263" s="48">
        <v>399100975</v>
      </c>
      <c r="B1263" s="41" t="s">
        <v>2379</v>
      </c>
      <c r="C1263" s="41">
        <v>157</v>
      </c>
      <c r="D1263" s="41">
        <v>100</v>
      </c>
      <c r="E1263" s="41">
        <v>100</v>
      </c>
      <c r="F1263" s="41">
        <v>57</v>
      </c>
      <c r="G1263" s="48">
        <v>39910</v>
      </c>
    </row>
    <row r="1264" spans="1:7" x14ac:dyDescent="0.25">
      <c r="A1264" s="48">
        <v>399102000</v>
      </c>
      <c r="B1264" s="41" t="s">
        <v>2381</v>
      </c>
      <c r="C1264" s="41">
        <v>0</v>
      </c>
      <c r="D1264" s="41">
        <v>400</v>
      </c>
      <c r="E1264" s="41">
        <v>400</v>
      </c>
      <c r="F1264" s="41">
        <v>-400</v>
      </c>
      <c r="G1264" s="48">
        <v>39910</v>
      </c>
    </row>
    <row r="1265" spans="1:7" x14ac:dyDescent="0.25">
      <c r="A1265" s="48">
        <v>399102004</v>
      </c>
      <c r="B1265" s="41" t="s">
        <v>2383</v>
      </c>
      <c r="C1265" s="41">
        <v>15570.29</v>
      </c>
      <c r="D1265" s="41">
        <v>38500</v>
      </c>
      <c r="E1265" s="41">
        <v>38500</v>
      </c>
      <c r="F1265" s="41">
        <v>-22929.71</v>
      </c>
      <c r="G1265" s="48">
        <v>39910</v>
      </c>
    </row>
    <row r="1266" spans="1:7" x14ac:dyDescent="0.25">
      <c r="A1266" s="48">
        <v>399102022</v>
      </c>
      <c r="B1266" s="41" t="s">
        <v>2385</v>
      </c>
      <c r="C1266" s="41">
        <v>0</v>
      </c>
      <c r="D1266" s="41">
        <v>0</v>
      </c>
      <c r="E1266" s="41">
        <v>0</v>
      </c>
      <c r="F1266" s="41">
        <v>0</v>
      </c>
      <c r="G1266" s="48">
        <v>39910</v>
      </c>
    </row>
    <row r="1267" spans="1:7" x14ac:dyDescent="0.25">
      <c r="A1267" s="48">
        <v>399102500</v>
      </c>
      <c r="B1267" s="41" t="s">
        <v>2387</v>
      </c>
      <c r="C1267" s="41">
        <v>0</v>
      </c>
      <c r="D1267" s="41">
        <v>0</v>
      </c>
      <c r="E1267" s="41">
        <v>0</v>
      </c>
      <c r="F1267" s="41">
        <v>0</v>
      </c>
      <c r="G1267" s="48">
        <v>39910</v>
      </c>
    </row>
    <row r="1268" spans="1:7" x14ac:dyDescent="0.25">
      <c r="A1268" s="48">
        <v>399102502</v>
      </c>
      <c r="B1268" s="41" t="s">
        <v>2389</v>
      </c>
      <c r="C1268" s="41">
        <v>0</v>
      </c>
      <c r="D1268" s="41">
        <v>0</v>
      </c>
      <c r="E1268" s="41">
        <v>0</v>
      </c>
      <c r="F1268" s="41">
        <v>0</v>
      </c>
      <c r="G1268" s="48">
        <v>39910</v>
      </c>
    </row>
    <row r="1269" spans="1:7" x14ac:dyDescent="0.25">
      <c r="A1269" s="48">
        <v>399102510</v>
      </c>
      <c r="B1269" s="41" t="s">
        <v>2391</v>
      </c>
      <c r="C1269" s="41">
        <v>0</v>
      </c>
      <c r="D1269" s="41">
        <v>0</v>
      </c>
      <c r="E1269" s="41">
        <v>0</v>
      </c>
      <c r="F1269" s="41">
        <v>0</v>
      </c>
      <c r="G1269" s="48">
        <v>39910</v>
      </c>
    </row>
    <row r="1270" spans="1:7" x14ac:dyDescent="0.25">
      <c r="A1270" s="48">
        <v>399102524</v>
      </c>
      <c r="B1270" s="41" t="s">
        <v>2393</v>
      </c>
      <c r="C1270" s="41">
        <v>0</v>
      </c>
      <c r="D1270" s="41">
        <v>0</v>
      </c>
      <c r="E1270" s="41">
        <v>0</v>
      </c>
      <c r="F1270" s="41">
        <v>0</v>
      </c>
      <c r="G1270" s="48">
        <v>39910</v>
      </c>
    </row>
    <row r="1271" spans="1:7" x14ac:dyDescent="0.25">
      <c r="A1271" s="48">
        <v>399102703</v>
      </c>
      <c r="B1271" s="41" t="s">
        <v>2395</v>
      </c>
      <c r="C1271" s="41">
        <v>0</v>
      </c>
      <c r="D1271" s="41">
        <v>0</v>
      </c>
      <c r="E1271" s="41">
        <v>0</v>
      </c>
      <c r="F1271" s="41">
        <v>0</v>
      </c>
      <c r="G1271" s="48">
        <v>39910</v>
      </c>
    </row>
    <row r="1272" spans="1:7" x14ac:dyDescent="0.25">
      <c r="A1272" s="48">
        <v>399102801</v>
      </c>
      <c r="B1272" s="41" t="s">
        <v>2397</v>
      </c>
      <c r="C1272" s="41">
        <v>0</v>
      </c>
      <c r="D1272" s="41">
        <v>0</v>
      </c>
      <c r="E1272" s="41">
        <v>0</v>
      </c>
      <c r="F1272" s="41">
        <v>0</v>
      </c>
      <c r="G1272" s="48">
        <v>39910</v>
      </c>
    </row>
    <row r="1273" spans="1:7" x14ac:dyDescent="0.25">
      <c r="A1273" s="48">
        <v>399104600</v>
      </c>
      <c r="B1273" s="41" t="s">
        <v>2399</v>
      </c>
      <c r="C1273" s="41">
        <v>0</v>
      </c>
      <c r="D1273" s="41">
        <v>0</v>
      </c>
      <c r="E1273" s="41">
        <v>0</v>
      </c>
      <c r="F1273" s="41">
        <v>0</v>
      </c>
      <c r="G1273" s="48">
        <v>39910</v>
      </c>
    </row>
    <row r="1274" spans="1:7" x14ac:dyDescent="0.25">
      <c r="A1274" s="48">
        <v>399104610</v>
      </c>
      <c r="B1274" s="41" t="s">
        <v>2401</v>
      </c>
      <c r="C1274" s="41">
        <v>0</v>
      </c>
      <c r="D1274" s="41">
        <v>0</v>
      </c>
      <c r="E1274" s="41">
        <v>0</v>
      </c>
      <c r="F1274" s="41">
        <v>0</v>
      </c>
      <c r="G1274" s="48">
        <v>39910</v>
      </c>
    </row>
    <row r="1275" spans="1:7" x14ac:dyDescent="0.25">
      <c r="A1275" s="48">
        <v>399104612</v>
      </c>
      <c r="B1275" s="41" t="s">
        <v>2403</v>
      </c>
      <c r="C1275" s="41">
        <v>0</v>
      </c>
      <c r="D1275" s="41">
        <v>0</v>
      </c>
      <c r="E1275" s="41">
        <v>0</v>
      </c>
      <c r="F1275" s="41">
        <v>0</v>
      </c>
      <c r="G1275" s="48">
        <v>39910</v>
      </c>
    </row>
    <row r="1276" spans="1:7" x14ac:dyDescent="0.25">
      <c r="A1276" s="48">
        <v>399104618</v>
      </c>
      <c r="B1276" s="41" t="s">
        <v>2405</v>
      </c>
      <c r="C1276" s="41">
        <v>0</v>
      </c>
      <c r="D1276" s="41">
        <v>0</v>
      </c>
      <c r="E1276" s="41">
        <v>0</v>
      </c>
      <c r="F1276" s="41">
        <v>0</v>
      </c>
      <c r="G1276" s="48">
        <v>39910</v>
      </c>
    </row>
    <row r="1277" spans="1:7" x14ac:dyDescent="0.25">
      <c r="A1277" s="48">
        <v>399104619</v>
      </c>
      <c r="B1277" s="41" t="s">
        <v>2407</v>
      </c>
      <c r="C1277" s="41">
        <v>0</v>
      </c>
      <c r="D1277" s="41">
        <v>0</v>
      </c>
      <c r="E1277" s="41">
        <v>0</v>
      </c>
      <c r="F1277" s="41">
        <v>0</v>
      </c>
      <c r="G1277" s="48">
        <v>39910</v>
      </c>
    </row>
    <row r="1278" spans="1:7" x14ac:dyDescent="0.25">
      <c r="A1278" s="48">
        <v>399109051</v>
      </c>
      <c r="B1278" s="41" t="s">
        <v>2409</v>
      </c>
      <c r="C1278" s="41">
        <v>-8428.2099999999991</v>
      </c>
      <c r="D1278" s="41">
        <v>0</v>
      </c>
      <c r="E1278" s="41">
        <v>0</v>
      </c>
      <c r="F1278" s="41">
        <v>-8428.2099999999991</v>
      </c>
      <c r="G1278" s="48">
        <v>39910</v>
      </c>
    </row>
    <row r="1279" spans="1:7" x14ac:dyDescent="0.25">
      <c r="A1279" s="48">
        <v>399109802</v>
      </c>
      <c r="B1279" s="41" t="s">
        <v>2411</v>
      </c>
      <c r="C1279" s="41">
        <v>0</v>
      </c>
      <c r="D1279" s="41">
        <v>0</v>
      </c>
      <c r="E1279" s="41">
        <v>0</v>
      </c>
      <c r="F1279" s="41">
        <v>0</v>
      </c>
      <c r="G1279" s="48">
        <v>39910</v>
      </c>
    </row>
    <row r="1280" spans="1:7" x14ac:dyDescent="0.25">
      <c r="A1280" s="48">
        <v>399110100</v>
      </c>
      <c r="B1280" s="41" t="s">
        <v>2413</v>
      </c>
      <c r="C1280" s="41">
        <v>0</v>
      </c>
      <c r="D1280" s="41">
        <v>0</v>
      </c>
      <c r="E1280" s="41">
        <v>0</v>
      </c>
      <c r="F1280" s="41">
        <v>0</v>
      </c>
      <c r="G1280" s="48">
        <v>39911</v>
      </c>
    </row>
    <row r="1281" spans="1:7" x14ac:dyDescent="0.25">
      <c r="A1281" s="48">
        <v>399110101</v>
      </c>
      <c r="B1281" s="41" t="s">
        <v>2415</v>
      </c>
      <c r="C1281" s="41">
        <v>0</v>
      </c>
      <c r="D1281" s="41">
        <v>0</v>
      </c>
      <c r="E1281" s="41">
        <v>0</v>
      </c>
      <c r="F1281" s="41">
        <v>0</v>
      </c>
      <c r="G1281" s="48">
        <v>39911</v>
      </c>
    </row>
    <row r="1282" spans="1:7" x14ac:dyDescent="0.25">
      <c r="A1282" s="48">
        <v>399110120</v>
      </c>
      <c r="B1282" s="41" t="s">
        <v>2417</v>
      </c>
      <c r="C1282" s="41">
        <v>0</v>
      </c>
      <c r="D1282" s="41">
        <v>0</v>
      </c>
      <c r="E1282" s="41">
        <v>0</v>
      </c>
      <c r="F1282" s="41">
        <v>0</v>
      </c>
      <c r="G1282" s="48">
        <v>39911</v>
      </c>
    </row>
    <row r="1283" spans="1:7" x14ac:dyDescent="0.25">
      <c r="A1283" s="48">
        <v>399110150</v>
      </c>
      <c r="B1283" s="41" t="s">
        <v>2419</v>
      </c>
      <c r="C1283" s="41">
        <v>0</v>
      </c>
      <c r="D1283" s="41">
        <v>0</v>
      </c>
      <c r="E1283" s="41">
        <v>0</v>
      </c>
      <c r="F1283" s="41">
        <v>0</v>
      </c>
      <c r="G1283" s="48">
        <v>39911</v>
      </c>
    </row>
    <row r="1284" spans="1:7" x14ac:dyDescent="0.25">
      <c r="A1284" s="48">
        <v>399110200</v>
      </c>
      <c r="B1284" s="41" t="s">
        <v>2421</v>
      </c>
      <c r="C1284" s="41">
        <v>0</v>
      </c>
      <c r="D1284" s="41">
        <v>0</v>
      </c>
      <c r="E1284" s="41">
        <v>0</v>
      </c>
      <c r="F1284" s="41">
        <v>0</v>
      </c>
      <c r="G1284" s="48">
        <v>39911</v>
      </c>
    </row>
    <row r="1285" spans="1:7" x14ac:dyDescent="0.25">
      <c r="A1285" s="48">
        <v>399110700</v>
      </c>
      <c r="B1285" s="41" t="s">
        <v>2423</v>
      </c>
      <c r="C1285" s="41">
        <v>0</v>
      </c>
      <c r="D1285" s="41">
        <v>0</v>
      </c>
      <c r="E1285" s="41">
        <v>0</v>
      </c>
      <c r="F1285" s="41">
        <v>0</v>
      </c>
      <c r="G1285" s="48">
        <v>39911</v>
      </c>
    </row>
    <row r="1286" spans="1:7" x14ac:dyDescent="0.25">
      <c r="A1286" s="48">
        <v>399110800</v>
      </c>
      <c r="B1286" s="41" t="s">
        <v>2425</v>
      </c>
      <c r="C1286" s="41">
        <v>0</v>
      </c>
      <c r="D1286" s="41">
        <v>0</v>
      </c>
      <c r="E1286" s="41">
        <v>0</v>
      </c>
      <c r="F1286" s="41">
        <v>0</v>
      </c>
      <c r="G1286" s="48">
        <v>39911</v>
      </c>
    </row>
    <row r="1287" spans="1:7" x14ac:dyDescent="0.25">
      <c r="A1287" s="48">
        <v>399110915</v>
      </c>
      <c r="B1287" s="41" t="s">
        <v>2427</v>
      </c>
      <c r="C1287" s="41">
        <v>0</v>
      </c>
      <c r="D1287" s="41">
        <v>0</v>
      </c>
      <c r="E1287" s="41">
        <v>0</v>
      </c>
      <c r="F1287" s="41">
        <v>0</v>
      </c>
      <c r="G1287" s="48">
        <v>39911</v>
      </c>
    </row>
    <row r="1288" spans="1:7" x14ac:dyDescent="0.25">
      <c r="A1288" s="48">
        <v>399110930</v>
      </c>
      <c r="B1288" s="41" t="s">
        <v>2429</v>
      </c>
      <c r="C1288" s="41">
        <v>0</v>
      </c>
      <c r="D1288" s="41">
        <v>0</v>
      </c>
      <c r="E1288" s="41">
        <v>0</v>
      </c>
      <c r="F1288" s="41">
        <v>0</v>
      </c>
      <c r="G1288" s="48">
        <v>39911</v>
      </c>
    </row>
    <row r="1289" spans="1:7" x14ac:dyDescent="0.25">
      <c r="A1289" s="48">
        <v>399110975</v>
      </c>
      <c r="B1289" s="41" t="s">
        <v>2431</v>
      </c>
      <c r="C1289" s="41">
        <v>0</v>
      </c>
      <c r="D1289" s="41">
        <v>0</v>
      </c>
      <c r="E1289" s="41">
        <v>0</v>
      </c>
      <c r="F1289" s="41">
        <v>0</v>
      </c>
      <c r="G1289" s="48">
        <v>39911</v>
      </c>
    </row>
    <row r="1290" spans="1:7" x14ac:dyDescent="0.25">
      <c r="A1290" s="48">
        <v>399111640</v>
      </c>
      <c r="B1290" s="41" t="s">
        <v>2433</v>
      </c>
      <c r="C1290" s="41">
        <v>0</v>
      </c>
      <c r="D1290" s="41">
        <v>0</v>
      </c>
      <c r="E1290" s="41">
        <v>0</v>
      </c>
      <c r="F1290" s="41">
        <v>0</v>
      </c>
      <c r="G1290" s="48">
        <v>39911</v>
      </c>
    </row>
    <row r="1291" spans="1:7" x14ac:dyDescent="0.25">
      <c r="A1291" s="48">
        <v>399112000</v>
      </c>
      <c r="B1291" s="41" t="s">
        <v>2435</v>
      </c>
      <c r="C1291" s="41">
        <v>0</v>
      </c>
      <c r="D1291" s="41">
        <v>0</v>
      </c>
      <c r="E1291" s="41">
        <v>0</v>
      </c>
      <c r="F1291" s="41">
        <v>0</v>
      </c>
      <c r="G1291" s="48">
        <v>39911</v>
      </c>
    </row>
    <row r="1292" spans="1:7" x14ac:dyDescent="0.25">
      <c r="A1292" s="48">
        <v>399112004</v>
      </c>
      <c r="B1292" s="41" t="s">
        <v>2437</v>
      </c>
      <c r="C1292" s="41">
        <v>0</v>
      </c>
      <c r="D1292" s="41">
        <v>0</v>
      </c>
      <c r="E1292" s="41">
        <v>0</v>
      </c>
      <c r="F1292" s="41">
        <v>0</v>
      </c>
      <c r="G1292" s="48">
        <v>39911</v>
      </c>
    </row>
    <row r="1293" spans="1:7" x14ac:dyDescent="0.25">
      <c r="A1293" s="48">
        <v>399112022</v>
      </c>
      <c r="B1293" s="41" t="s">
        <v>2439</v>
      </c>
      <c r="C1293" s="41">
        <v>0</v>
      </c>
      <c r="D1293" s="41">
        <v>0</v>
      </c>
      <c r="E1293" s="41">
        <v>0</v>
      </c>
      <c r="F1293" s="41">
        <v>0</v>
      </c>
      <c r="G1293" s="48">
        <v>39911</v>
      </c>
    </row>
    <row r="1294" spans="1:7" x14ac:dyDescent="0.25">
      <c r="A1294" s="48">
        <v>399112429</v>
      </c>
      <c r="B1294" s="41" t="s">
        <v>2441</v>
      </c>
      <c r="C1294" s="41">
        <v>0</v>
      </c>
      <c r="D1294" s="41">
        <v>0</v>
      </c>
      <c r="E1294" s="41">
        <v>0</v>
      </c>
      <c r="F1294" s="41">
        <v>0</v>
      </c>
      <c r="G1294" s="48">
        <v>39911</v>
      </c>
    </row>
    <row r="1295" spans="1:7" x14ac:dyDescent="0.25">
      <c r="A1295" s="48">
        <v>399112432</v>
      </c>
      <c r="B1295" s="41" t="s">
        <v>2443</v>
      </c>
      <c r="C1295" s="41">
        <v>0</v>
      </c>
      <c r="D1295" s="41">
        <v>0</v>
      </c>
      <c r="E1295" s="41">
        <v>0</v>
      </c>
      <c r="F1295" s="41">
        <v>0</v>
      </c>
      <c r="G1295" s="48">
        <v>39911</v>
      </c>
    </row>
    <row r="1296" spans="1:7" x14ac:dyDescent="0.25">
      <c r="A1296" s="48">
        <v>399112438</v>
      </c>
      <c r="B1296" s="41" t="s">
        <v>2445</v>
      </c>
      <c r="C1296" s="41">
        <v>0</v>
      </c>
      <c r="D1296" s="41">
        <v>0</v>
      </c>
      <c r="E1296" s="41">
        <v>0</v>
      </c>
      <c r="F1296" s="41">
        <v>0</v>
      </c>
      <c r="G1296" s="48">
        <v>39911</v>
      </c>
    </row>
    <row r="1297" spans="1:7" x14ac:dyDescent="0.25">
      <c r="A1297" s="48">
        <v>399112439</v>
      </c>
      <c r="B1297" s="41" t="s">
        <v>2447</v>
      </c>
      <c r="C1297" s="41">
        <v>0</v>
      </c>
      <c r="D1297" s="41">
        <v>0</v>
      </c>
      <c r="E1297" s="41">
        <v>0</v>
      </c>
      <c r="F1297" s="41">
        <v>0</v>
      </c>
      <c r="G1297" s="48">
        <v>39911</v>
      </c>
    </row>
    <row r="1298" spans="1:7" x14ac:dyDescent="0.25">
      <c r="A1298" s="48">
        <v>399112445</v>
      </c>
      <c r="B1298" s="41" t="s">
        <v>2449</v>
      </c>
      <c r="C1298" s="41">
        <v>0</v>
      </c>
      <c r="D1298" s="41">
        <v>0</v>
      </c>
      <c r="E1298" s="41">
        <v>0</v>
      </c>
      <c r="F1298" s="41">
        <v>0</v>
      </c>
      <c r="G1298" s="48">
        <v>39911</v>
      </c>
    </row>
    <row r="1299" spans="1:7" x14ac:dyDescent="0.25">
      <c r="A1299" s="48">
        <v>399112500</v>
      </c>
      <c r="B1299" s="41" t="s">
        <v>2451</v>
      </c>
      <c r="C1299" s="41">
        <v>0</v>
      </c>
      <c r="D1299" s="41">
        <v>0</v>
      </c>
      <c r="E1299" s="41">
        <v>0</v>
      </c>
      <c r="F1299" s="41">
        <v>0</v>
      </c>
      <c r="G1299" s="48">
        <v>39911</v>
      </c>
    </row>
    <row r="1300" spans="1:7" x14ac:dyDescent="0.25">
      <c r="A1300" s="48">
        <v>399112510</v>
      </c>
      <c r="B1300" s="41" t="s">
        <v>2453</v>
      </c>
      <c r="C1300" s="41">
        <v>0</v>
      </c>
      <c r="D1300" s="41">
        <v>0</v>
      </c>
      <c r="E1300" s="41">
        <v>0</v>
      </c>
      <c r="F1300" s="41">
        <v>0</v>
      </c>
      <c r="G1300" s="48">
        <v>39911</v>
      </c>
    </row>
    <row r="1301" spans="1:7" x14ac:dyDescent="0.25">
      <c r="A1301" s="48">
        <v>399112520</v>
      </c>
      <c r="B1301" s="41" t="s">
        <v>2455</v>
      </c>
      <c r="C1301" s="41">
        <v>0</v>
      </c>
      <c r="D1301" s="41">
        <v>0</v>
      </c>
      <c r="E1301" s="41">
        <v>0</v>
      </c>
      <c r="F1301" s="41">
        <v>0</v>
      </c>
      <c r="G1301" s="48">
        <v>39911</v>
      </c>
    </row>
    <row r="1302" spans="1:7" x14ac:dyDescent="0.25">
      <c r="A1302" s="48">
        <v>399112524</v>
      </c>
      <c r="B1302" s="41" t="s">
        <v>2457</v>
      </c>
      <c r="C1302" s="41">
        <v>0</v>
      </c>
      <c r="D1302" s="41">
        <v>0</v>
      </c>
      <c r="E1302" s="41">
        <v>0</v>
      </c>
      <c r="F1302" s="41">
        <v>0</v>
      </c>
      <c r="G1302" s="48">
        <v>39911</v>
      </c>
    </row>
    <row r="1303" spans="1:7" x14ac:dyDescent="0.25">
      <c r="A1303" s="48">
        <v>399112701</v>
      </c>
      <c r="B1303" s="41" t="s">
        <v>2459</v>
      </c>
      <c r="C1303" s="41">
        <v>0</v>
      </c>
      <c r="D1303" s="41">
        <v>0</v>
      </c>
      <c r="E1303" s="41">
        <v>0</v>
      </c>
      <c r="F1303" s="41">
        <v>0</v>
      </c>
      <c r="G1303" s="48">
        <v>39911</v>
      </c>
    </row>
    <row r="1304" spans="1:7" x14ac:dyDescent="0.25">
      <c r="A1304" s="48">
        <v>399112703</v>
      </c>
      <c r="B1304" s="41" t="s">
        <v>2461</v>
      </c>
      <c r="C1304" s="41">
        <v>0</v>
      </c>
      <c r="D1304" s="41">
        <v>0</v>
      </c>
      <c r="E1304" s="41">
        <v>0</v>
      </c>
      <c r="F1304" s="41">
        <v>0</v>
      </c>
      <c r="G1304" s="48">
        <v>39911</v>
      </c>
    </row>
    <row r="1305" spans="1:7" x14ac:dyDescent="0.25">
      <c r="A1305" s="48">
        <v>399112706</v>
      </c>
      <c r="B1305" s="41" t="s">
        <v>2463</v>
      </c>
      <c r="C1305" s="41">
        <v>0</v>
      </c>
      <c r="D1305" s="41">
        <v>0</v>
      </c>
      <c r="E1305" s="41">
        <v>0</v>
      </c>
      <c r="F1305" s="41">
        <v>0</v>
      </c>
      <c r="G1305" s="48">
        <v>39911</v>
      </c>
    </row>
    <row r="1306" spans="1:7" x14ac:dyDescent="0.25">
      <c r="A1306" s="48">
        <v>399114600</v>
      </c>
      <c r="B1306" s="41" t="s">
        <v>2465</v>
      </c>
      <c r="C1306" s="41">
        <v>0</v>
      </c>
      <c r="D1306" s="41">
        <v>0</v>
      </c>
      <c r="E1306" s="41">
        <v>0</v>
      </c>
      <c r="F1306" s="41">
        <v>0</v>
      </c>
      <c r="G1306" s="48">
        <v>39911</v>
      </c>
    </row>
    <row r="1307" spans="1:7" x14ac:dyDescent="0.25">
      <c r="A1307" s="48">
        <v>399114610</v>
      </c>
      <c r="B1307" s="41" t="s">
        <v>2467</v>
      </c>
      <c r="C1307" s="41">
        <v>0</v>
      </c>
      <c r="D1307" s="41">
        <v>0</v>
      </c>
      <c r="E1307" s="41">
        <v>0</v>
      </c>
      <c r="F1307" s="41">
        <v>0</v>
      </c>
      <c r="G1307" s="48">
        <v>39911</v>
      </c>
    </row>
    <row r="1308" spans="1:7" x14ac:dyDescent="0.25">
      <c r="A1308" s="48">
        <v>399114612</v>
      </c>
      <c r="B1308" s="41" t="s">
        <v>2469</v>
      </c>
      <c r="C1308" s="41">
        <v>0</v>
      </c>
      <c r="D1308" s="41">
        <v>0</v>
      </c>
      <c r="E1308" s="41">
        <v>0</v>
      </c>
      <c r="F1308" s="41">
        <v>0</v>
      </c>
      <c r="G1308" s="48">
        <v>39911</v>
      </c>
    </row>
    <row r="1309" spans="1:7" x14ac:dyDescent="0.25">
      <c r="A1309" s="48">
        <v>399114618</v>
      </c>
      <c r="B1309" s="41" t="s">
        <v>2471</v>
      </c>
      <c r="C1309" s="41">
        <v>0</v>
      </c>
      <c r="D1309" s="41">
        <v>0</v>
      </c>
      <c r="E1309" s="41">
        <v>0</v>
      </c>
      <c r="F1309" s="41">
        <v>0</v>
      </c>
      <c r="G1309" s="48">
        <v>39911</v>
      </c>
    </row>
    <row r="1310" spans="1:7" x14ac:dyDescent="0.25">
      <c r="A1310" s="48">
        <v>399114619</v>
      </c>
      <c r="B1310" s="41" t="s">
        <v>2473</v>
      </c>
      <c r="C1310" s="41">
        <v>0</v>
      </c>
      <c r="D1310" s="41">
        <v>0</v>
      </c>
      <c r="E1310" s="41">
        <v>0</v>
      </c>
      <c r="F1310" s="41">
        <v>0</v>
      </c>
      <c r="G1310" s="48">
        <v>39911</v>
      </c>
    </row>
    <row r="1311" spans="1:7" x14ac:dyDescent="0.25">
      <c r="A1311" s="48">
        <v>399114621</v>
      </c>
      <c r="B1311" s="41" t="s">
        <v>2475</v>
      </c>
      <c r="C1311" s="41">
        <v>0</v>
      </c>
      <c r="D1311" s="41">
        <v>0</v>
      </c>
      <c r="E1311" s="41">
        <v>0</v>
      </c>
      <c r="F1311" s="41">
        <v>0</v>
      </c>
      <c r="G1311" s="48">
        <v>39911</v>
      </c>
    </row>
    <row r="1312" spans="1:7" x14ac:dyDescent="0.25">
      <c r="A1312" s="48">
        <v>399115007</v>
      </c>
      <c r="B1312" s="41" t="s">
        <v>2477</v>
      </c>
      <c r="C1312" s="41">
        <v>0</v>
      </c>
      <c r="D1312" s="41">
        <v>0</v>
      </c>
      <c r="E1312" s="41">
        <v>0</v>
      </c>
      <c r="F1312" s="41">
        <v>0</v>
      </c>
      <c r="G1312" s="48">
        <v>39911</v>
      </c>
    </row>
    <row r="1313" spans="1:7" x14ac:dyDescent="0.25">
      <c r="A1313" s="48">
        <v>399116010</v>
      </c>
      <c r="B1313" s="41" t="s">
        <v>2479</v>
      </c>
      <c r="C1313" s="41">
        <v>0</v>
      </c>
      <c r="D1313" s="41">
        <v>0</v>
      </c>
      <c r="E1313" s="41">
        <v>0</v>
      </c>
      <c r="F1313" s="41">
        <v>0</v>
      </c>
      <c r="G1313" s="48">
        <v>39911</v>
      </c>
    </row>
    <row r="1314" spans="1:7" x14ac:dyDescent="0.25">
      <c r="A1314" s="48">
        <v>399119051</v>
      </c>
      <c r="B1314" s="41" t="s">
        <v>2481</v>
      </c>
      <c r="C1314" s="41">
        <v>0</v>
      </c>
      <c r="D1314" s="41">
        <v>0</v>
      </c>
      <c r="E1314" s="41">
        <v>0</v>
      </c>
      <c r="F1314" s="41">
        <v>0</v>
      </c>
      <c r="G1314" s="48">
        <v>39911</v>
      </c>
    </row>
    <row r="1315" spans="1:7" x14ac:dyDescent="0.25">
      <c r="A1315" s="48">
        <v>399119054</v>
      </c>
      <c r="B1315" s="41" t="s">
        <v>2483</v>
      </c>
      <c r="C1315" s="41">
        <v>0</v>
      </c>
      <c r="D1315" s="41">
        <v>0</v>
      </c>
      <c r="E1315" s="41">
        <v>0</v>
      </c>
      <c r="F1315" s="41">
        <v>0</v>
      </c>
      <c r="G1315" s="48">
        <v>39911</v>
      </c>
    </row>
    <row r="1316" spans="1:7" x14ac:dyDescent="0.25">
      <c r="A1316" s="48">
        <v>399119100</v>
      </c>
      <c r="B1316" s="41" t="s">
        <v>2443</v>
      </c>
      <c r="C1316" s="41">
        <v>0</v>
      </c>
      <c r="D1316" s="41">
        <v>0</v>
      </c>
      <c r="E1316" s="41">
        <v>0</v>
      </c>
      <c r="F1316" s="41">
        <v>0</v>
      </c>
      <c r="G1316" s="48">
        <v>39911</v>
      </c>
    </row>
    <row r="1317" spans="1:7" x14ac:dyDescent="0.25">
      <c r="A1317" s="48">
        <v>399119204</v>
      </c>
      <c r="B1317" s="41" t="s">
        <v>2486</v>
      </c>
      <c r="C1317" s="41">
        <v>0</v>
      </c>
      <c r="D1317" s="41">
        <v>0</v>
      </c>
      <c r="E1317" s="41">
        <v>0</v>
      </c>
      <c r="F1317" s="41">
        <v>0</v>
      </c>
      <c r="G1317" s="48">
        <v>39911</v>
      </c>
    </row>
    <row r="1318" spans="1:7" x14ac:dyDescent="0.25">
      <c r="A1318" s="48">
        <v>399119802</v>
      </c>
      <c r="B1318" s="41" t="s">
        <v>2488</v>
      </c>
      <c r="C1318" s="41">
        <v>0</v>
      </c>
      <c r="D1318" s="41">
        <v>0</v>
      </c>
      <c r="E1318" s="41">
        <v>0</v>
      </c>
      <c r="F1318" s="41">
        <v>0</v>
      </c>
      <c r="G1318" s="48">
        <v>39911</v>
      </c>
    </row>
    <row r="1319" spans="1:7" x14ac:dyDescent="0.25">
      <c r="A1319" s="48">
        <v>399120100</v>
      </c>
      <c r="B1319" s="41" t="s">
        <v>2490</v>
      </c>
      <c r="C1319" s="41">
        <v>0</v>
      </c>
      <c r="D1319" s="41">
        <v>0</v>
      </c>
      <c r="E1319" s="41">
        <v>0</v>
      </c>
      <c r="F1319" s="41">
        <v>0</v>
      </c>
      <c r="G1319" s="48">
        <v>39912</v>
      </c>
    </row>
    <row r="1320" spans="1:7" x14ac:dyDescent="0.25">
      <c r="A1320" s="48">
        <v>399120101</v>
      </c>
      <c r="B1320" s="41" t="s">
        <v>2492</v>
      </c>
      <c r="C1320" s="41">
        <v>0</v>
      </c>
      <c r="D1320" s="41">
        <v>0</v>
      </c>
      <c r="E1320" s="41">
        <v>0</v>
      </c>
      <c r="F1320" s="41">
        <v>0</v>
      </c>
      <c r="G1320" s="48">
        <v>39912</v>
      </c>
    </row>
    <row r="1321" spans="1:7" x14ac:dyDescent="0.25">
      <c r="A1321" s="48">
        <v>399120110</v>
      </c>
      <c r="B1321" s="41" t="s">
        <v>2494</v>
      </c>
      <c r="C1321" s="41">
        <v>0</v>
      </c>
      <c r="D1321" s="41">
        <v>0</v>
      </c>
      <c r="E1321" s="41">
        <v>0</v>
      </c>
      <c r="F1321" s="41">
        <v>0</v>
      </c>
      <c r="G1321" s="48">
        <v>39912</v>
      </c>
    </row>
    <row r="1322" spans="1:7" x14ac:dyDescent="0.25">
      <c r="A1322" s="48">
        <v>399120120</v>
      </c>
      <c r="B1322" s="41" t="s">
        <v>2496</v>
      </c>
      <c r="C1322" s="41">
        <v>0</v>
      </c>
      <c r="D1322" s="41">
        <v>0</v>
      </c>
      <c r="E1322" s="41">
        <v>0</v>
      </c>
      <c r="F1322" s="41">
        <v>0</v>
      </c>
      <c r="G1322" s="48">
        <v>39912</v>
      </c>
    </row>
    <row r="1323" spans="1:7" x14ac:dyDescent="0.25">
      <c r="A1323" s="48">
        <v>399120150</v>
      </c>
      <c r="B1323" s="41" t="s">
        <v>2498</v>
      </c>
      <c r="C1323" s="41">
        <v>0</v>
      </c>
      <c r="D1323" s="41">
        <v>0</v>
      </c>
      <c r="E1323" s="41">
        <v>0</v>
      </c>
      <c r="F1323" s="41">
        <v>0</v>
      </c>
      <c r="G1323" s="48">
        <v>39912</v>
      </c>
    </row>
    <row r="1324" spans="1:7" x14ac:dyDescent="0.25">
      <c r="A1324" s="48">
        <v>399120200</v>
      </c>
      <c r="B1324" s="41" t="s">
        <v>2500</v>
      </c>
      <c r="C1324" s="41">
        <v>0</v>
      </c>
      <c r="D1324" s="41">
        <v>0</v>
      </c>
      <c r="E1324" s="41">
        <v>0</v>
      </c>
      <c r="F1324" s="41">
        <v>0</v>
      </c>
      <c r="G1324" s="48">
        <v>39912</v>
      </c>
    </row>
    <row r="1325" spans="1:7" x14ac:dyDescent="0.25">
      <c r="A1325" s="48">
        <v>399120400</v>
      </c>
      <c r="B1325" s="41" t="s">
        <v>2502</v>
      </c>
      <c r="C1325" s="41">
        <v>0</v>
      </c>
      <c r="D1325" s="41">
        <v>0</v>
      </c>
      <c r="E1325" s="41">
        <v>0</v>
      </c>
      <c r="F1325" s="41">
        <v>0</v>
      </c>
      <c r="G1325" s="48">
        <v>39912</v>
      </c>
    </row>
    <row r="1326" spans="1:7" x14ac:dyDescent="0.25">
      <c r="A1326" s="48">
        <v>399120700</v>
      </c>
      <c r="B1326" s="41" t="s">
        <v>2504</v>
      </c>
      <c r="C1326" s="41">
        <v>0</v>
      </c>
      <c r="D1326" s="41">
        <v>0</v>
      </c>
      <c r="E1326" s="41">
        <v>0</v>
      </c>
      <c r="F1326" s="41">
        <v>0</v>
      </c>
      <c r="G1326" s="48">
        <v>39912</v>
      </c>
    </row>
    <row r="1327" spans="1:7" x14ac:dyDescent="0.25">
      <c r="A1327" s="48">
        <v>399120730</v>
      </c>
      <c r="B1327" s="41" t="s">
        <v>2506</v>
      </c>
      <c r="C1327" s="41">
        <v>0</v>
      </c>
      <c r="D1327" s="41">
        <v>0</v>
      </c>
      <c r="E1327" s="41">
        <v>0</v>
      </c>
      <c r="F1327" s="41">
        <v>0</v>
      </c>
      <c r="G1327" s="48">
        <v>39912</v>
      </c>
    </row>
    <row r="1328" spans="1:7" x14ac:dyDescent="0.25">
      <c r="A1328" s="48">
        <v>399120800</v>
      </c>
      <c r="B1328" s="41" t="s">
        <v>2508</v>
      </c>
      <c r="C1328" s="41">
        <v>0</v>
      </c>
      <c r="D1328" s="41">
        <v>0</v>
      </c>
      <c r="E1328" s="41">
        <v>0</v>
      </c>
      <c r="F1328" s="41">
        <v>0</v>
      </c>
      <c r="G1328" s="48">
        <v>39912</v>
      </c>
    </row>
    <row r="1329" spans="1:7" x14ac:dyDescent="0.25">
      <c r="A1329" s="48">
        <v>399120830</v>
      </c>
      <c r="B1329" s="41" t="s">
        <v>2510</v>
      </c>
      <c r="C1329" s="41">
        <v>0</v>
      </c>
      <c r="D1329" s="41">
        <v>0</v>
      </c>
      <c r="E1329" s="41">
        <v>0</v>
      </c>
      <c r="F1329" s="41">
        <v>0</v>
      </c>
      <c r="G1329" s="48">
        <v>39912</v>
      </c>
    </row>
    <row r="1330" spans="1:7" x14ac:dyDescent="0.25">
      <c r="A1330" s="48">
        <v>399120915</v>
      </c>
      <c r="B1330" s="41" t="s">
        <v>2512</v>
      </c>
      <c r="C1330" s="41">
        <v>0</v>
      </c>
      <c r="D1330" s="41">
        <v>0</v>
      </c>
      <c r="E1330" s="41">
        <v>0</v>
      </c>
      <c r="F1330" s="41">
        <v>0</v>
      </c>
      <c r="G1330" s="48">
        <v>39912</v>
      </c>
    </row>
    <row r="1331" spans="1:7" x14ac:dyDescent="0.25">
      <c r="A1331" s="48">
        <v>399120930</v>
      </c>
      <c r="B1331" s="41" t="s">
        <v>2514</v>
      </c>
      <c r="C1331" s="41">
        <v>0</v>
      </c>
      <c r="D1331" s="41">
        <v>0</v>
      </c>
      <c r="E1331" s="41">
        <v>0</v>
      </c>
      <c r="F1331" s="41">
        <v>0</v>
      </c>
      <c r="G1331" s="48">
        <v>39912</v>
      </c>
    </row>
    <row r="1332" spans="1:7" x14ac:dyDescent="0.25">
      <c r="A1332" s="48">
        <v>399120975</v>
      </c>
      <c r="B1332" s="41" t="s">
        <v>2516</v>
      </c>
      <c r="C1332" s="41">
        <v>0</v>
      </c>
      <c r="D1332" s="41">
        <v>0</v>
      </c>
      <c r="E1332" s="41">
        <v>0</v>
      </c>
      <c r="F1332" s="41">
        <v>0</v>
      </c>
      <c r="G1332" s="48">
        <v>39912</v>
      </c>
    </row>
    <row r="1333" spans="1:7" x14ac:dyDescent="0.25">
      <c r="A1333" s="48">
        <v>399122000</v>
      </c>
      <c r="B1333" s="41" t="s">
        <v>2518</v>
      </c>
      <c r="C1333" s="41">
        <v>0</v>
      </c>
      <c r="D1333" s="41">
        <v>0</v>
      </c>
      <c r="E1333" s="41">
        <v>0</v>
      </c>
      <c r="F1333" s="41">
        <v>0</v>
      </c>
      <c r="G1333" s="48">
        <v>39912</v>
      </c>
    </row>
    <row r="1334" spans="1:7" x14ac:dyDescent="0.25">
      <c r="A1334" s="48">
        <v>399122004</v>
      </c>
      <c r="B1334" s="41" t="s">
        <v>2520</v>
      </c>
      <c r="C1334" s="41">
        <v>0</v>
      </c>
      <c r="D1334" s="41">
        <v>0</v>
      </c>
      <c r="E1334" s="41">
        <v>0</v>
      </c>
      <c r="F1334" s="41">
        <v>0</v>
      </c>
      <c r="G1334" s="48">
        <v>39912</v>
      </c>
    </row>
    <row r="1335" spans="1:7" x14ac:dyDescent="0.25">
      <c r="A1335" s="48">
        <v>399122022</v>
      </c>
      <c r="B1335" s="41" t="s">
        <v>2522</v>
      </c>
      <c r="C1335" s="41">
        <v>0</v>
      </c>
      <c r="D1335" s="41">
        <v>0</v>
      </c>
      <c r="E1335" s="41">
        <v>0</v>
      </c>
      <c r="F1335" s="41">
        <v>0</v>
      </c>
      <c r="G1335" s="48">
        <v>39912</v>
      </c>
    </row>
    <row r="1336" spans="1:7" x14ac:dyDescent="0.25">
      <c r="A1336" s="48">
        <v>399122416</v>
      </c>
      <c r="B1336" s="41" t="s">
        <v>2524</v>
      </c>
      <c r="C1336" s="41">
        <v>0</v>
      </c>
      <c r="D1336" s="41">
        <v>0</v>
      </c>
      <c r="E1336" s="41">
        <v>0</v>
      </c>
      <c r="F1336" s="41">
        <v>0</v>
      </c>
      <c r="G1336" s="48">
        <v>39912</v>
      </c>
    </row>
    <row r="1337" spans="1:7" x14ac:dyDescent="0.25">
      <c r="A1337" s="48">
        <v>399122423</v>
      </c>
      <c r="B1337" s="41" t="s">
        <v>2526</v>
      </c>
      <c r="C1337" s="41">
        <v>0</v>
      </c>
      <c r="D1337" s="41">
        <v>0</v>
      </c>
      <c r="E1337" s="41">
        <v>0</v>
      </c>
      <c r="F1337" s="41">
        <v>0</v>
      </c>
      <c r="G1337" s="48">
        <v>39912</v>
      </c>
    </row>
    <row r="1338" spans="1:7" x14ac:dyDescent="0.25">
      <c r="A1338" s="48">
        <v>399122429</v>
      </c>
      <c r="B1338" s="41" t="s">
        <v>2528</v>
      </c>
      <c r="C1338" s="41">
        <v>0</v>
      </c>
      <c r="D1338" s="41">
        <v>0</v>
      </c>
      <c r="E1338" s="41">
        <v>0</v>
      </c>
      <c r="F1338" s="41">
        <v>0</v>
      </c>
      <c r="G1338" s="48">
        <v>39912</v>
      </c>
    </row>
    <row r="1339" spans="1:7" x14ac:dyDescent="0.25">
      <c r="A1339" s="48">
        <v>399122430</v>
      </c>
      <c r="B1339" s="41" t="s">
        <v>2530</v>
      </c>
      <c r="C1339" s="41">
        <v>0</v>
      </c>
      <c r="D1339" s="41">
        <v>0</v>
      </c>
      <c r="E1339" s="41">
        <v>0</v>
      </c>
      <c r="F1339" s="41">
        <v>0</v>
      </c>
      <c r="G1339" s="48">
        <v>39912</v>
      </c>
    </row>
    <row r="1340" spans="1:7" x14ac:dyDescent="0.25">
      <c r="A1340" s="48">
        <v>399122432</v>
      </c>
      <c r="B1340" s="41" t="s">
        <v>2532</v>
      </c>
      <c r="C1340" s="41">
        <v>0</v>
      </c>
      <c r="D1340" s="41">
        <v>0</v>
      </c>
      <c r="E1340" s="41">
        <v>0</v>
      </c>
      <c r="F1340" s="41">
        <v>0</v>
      </c>
      <c r="G1340" s="48">
        <v>39912</v>
      </c>
    </row>
    <row r="1341" spans="1:7" x14ac:dyDescent="0.25">
      <c r="A1341" s="48">
        <v>399122439</v>
      </c>
      <c r="B1341" s="41" t="s">
        <v>2534</v>
      </c>
      <c r="C1341" s="41">
        <v>0</v>
      </c>
      <c r="D1341" s="41">
        <v>0</v>
      </c>
      <c r="E1341" s="41">
        <v>0</v>
      </c>
      <c r="F1341" s="41">
        <v>0</v>
      </c>
      <c r="G1341" s="48">
        <v>39912</v>
      </c>
    </row>
    <row r="1342" spans="1:7" x14ac:dyDescent="0.25">
      <c r="A1342" s="48">
        <v>399122500</v>
      </c>
      <c r="B1342" s="41" t="s">
        <v>2536</v>
      </c>
      <c r="C1342" s="41">
        <v>0</v>
      </c>
      <c r="D1342" s="41">
        <v>0</v>
      </c>
      <c r="E1342" s="41">
        <v>0</v>
      </c>
      <c r="F1342" s="41">
        <v>0</v>
      </c>
      <c r="G1342" s="48">
        <v>39912</v>
      </c>
    </row>
    <row r="1343" spans="1:7" x14ac:dyDescent="0.25">
      <c r="A1343" s="48">
        <v>399122510</v>
      </c>
      <c r="B1343" s="41" t="s">
        <v>2538</v>
      </c>
      <c r="C1343" s="41">
        <v>0</v>
      </c>
      <c r="D1343" s="41">
        <v>0</v>
      </c>
      <c r="E1343" s="41">
        <v>0</v>
      </c>
      <c r="F1343" s="41">
        <v>0</v>
      </c>
      <c r="G1343" s="48">
        <v>39912</v>
      </c>
    </row>
    <row r="1344" spans="1:7" x14ac:dyDescent="0.25">
      <c r="A1344" s="48">
        <v>399122524</v>
      </c>
      <c r="B1344" s="41" t="s">
        <v>2540</v>
      </c>
      <c r="C1344" s="41">
        <v>0</v>
      </c>
      <c r="D1344" s="41">
        <v>0</v>
      </c>
      <c r="E1344" s="41">
        <v>0</v>
      </c>
      <c r="F1344" s="41">
        <v>0</v>
      </c>
      <c r="G1344" s="48">
        <v>39912</v>
      </c>
    </row>
    <row r="1345" spans="1:7" x14ac:dyDescent="0.25">
      <c r="A1345" s="48">
        <v>399122701</v>
      </c>
      <c r="B1345" s="41" t="s">
        <v>2542</v>
      </c>
      <c r="C1345" s="41">
        <v>0</v>
      </c>
      <c r="D1345" s="41">
        <v>0</v>
      </c>
      <c r="E1345" s="41">
        <v>0</v>
      </c>
      <c r="F1345" s="41">
        <v>0</v>
      </c>
      <c r="G1345" s="48">
        <v>39912</v>
      </c>
    </row>
    <row r="1346" spans="1:7" x14ac:dyDescent="0.25">
      <c r="A1346" s="48">
        <v>399122703</v>
      </c>
      <c r="B1346" s="41" t="s">
        <v>2544</v>
      </c>
      <c r="C1346" s="41">
        <v>0</v>
      </c>
      <c r="D1346" s="41">
        <v>0</v>
      </c>
      <c r="E1346" s="41">
        <v>0</v>
      </c>
      <c r="F1346" s="41">
        <v>0</v>
      </c>
      <c r="G1346" s="48">
        <v>39912</v>
      </c>
    </row>
    <row r="1347" spans="1:7" x14ac:dyDescent="0.25">
      <c r="A1347" s="48">
        <v>399122706</v>
      </c>
      <c r="B1347" s="41" t="s">
        <v>2546</v>
      </c>
      <c r="C1347" s="41">
        <v>0</v>
      </c>
      <c r="D1347" s="41">
        <v>0</v>
      </c>
      <c r="E1347" s="41">
        <v>0</v>
      </c>
      <c r="F1347" s="41">
        <v>0</v>
      </c>
      <c r="G1347" s="48">
        <v>39912</v>
      </c>
    </row>
    <row r="1348" spans="1:7" x14ac:dyDescent="0.25">
      <c r="A1348" s="48">
        <v>399122708</v>
      </c>
      <c r="B1348" s="41" t="s">
        <v>2548</v>
      </c>
      <c r="C1348" s="41">
        <v>0</v>
      </c>
      <c r="D1348" s="41">
        <v>0</v>
      </c>
      <c r="E1348" s="41">
        <v>0</v>
      </c>
      <c r="F1348" s="41">
        <v>0</v>
      </c>
      <c r="G1348" s="48">
        <v>39912</v>
      </c>
    </row>
    <row r="1349" spans="1:7" x14ac:dyDescent="0.25">
      <c r="A1349" s="48">
        <v>399122801</v>
      </c>
      <c r="B1349" s="41" t="s">
        <v>2550</v>
      </c>
      <c r="C1349" s="41">
        <v>0</v>
      </c>
      <c r="D1349" s="41">
        <v>0</v>
      </c>
      <c r="E1349" s="41">
        <v>0</v>
      </c>
      <c r="F1349" s="41">
        <v>0</v>
      </c>
      <c r="G1349" s="48">
        <v>39912</v>
      </c>
    </row>
    <row r="1350" spans="1:7" x14ac:dyDescent="0.25">
      <c r="A1350" s="48">
        <v>399122925</v>
      </c>
      <c r="B1350" s="41" t="s">
        <v>2552</v>
      </c>
      <c r="C1350" s="41">
        <v>0</v>
      </c>
      <c r="D1350" s="41">
        <v>0</v>
      </c>
      <c r="E1350" s="41">
        <v>0</v>
      </c>
      <c r="F1350" s="41">
        <v>0</v>
      </c>
      <c r="G1350" s="48">
        <v>39912</v>
      </c>
    </row>
    <row r="1351" spans="1:7" x14ac:dyDescent="0.25">
      <c r="A1351" s="48">
        <v>399124600</v>
      </c>
      <c r="B1351" s="41" t="s">
        <v>2554</v>
      </c>
      <c r="C1351" s="41">
        <v>0</v>
      </c>
      <c r="D1351" s="41">
        <v>0</v>
      </c>
      <c r="E1351" s="41">
        <v>0</v>
      </c>
      <c r="F1351" s="41">
        <v>0</v>
      </c>
      <c r="G1351" s="48">
        <v>39912</v>
      </c>
    </row>
    <row r="1352" spans="1:7" x14ac:dyDescent="0.25">
      <c r="A1352" s="48">
        <v>399124610</v>
      </c>
      <c r="B1352" s="41" t="s">
        <v>2556</v>
      </c>
      <c r="C1352" s="41">
        <v>0</v>
      </c>
      <c r="D1352" s="41">
        <v>0</v>
      </c>
      <c r="E1352" s="41">
        <v>0</v>
      </c>
      <c r="F1352" s="41">
        <v>0</v>
      </c>
      <c r="G1352" s="48">
        <v>39912</v>
      </c>
    </row>
    <row r="1353" spans="1:7" x14ac:dyDescent="0.25">
      <c r="A1353" s="48">
        <v>399124612</v>
      </c>
      <c r="B1353" s="41" t="s">
        <v>2558</v>
      </c>
      <c r="C1353" s="41">
        <v>0</v>
      </c>
      <c r="D1353" s="41">
        <v>0</v>
      </c>
      <c r="E1353" s="41">
        <v>0</v>
      </c>
      <c r="F1353" s="41">
        <v>0</v>
      </c>
      <c r="G1353" s="48">
        <v>39912</v>
      </c>
    </row>
    <row r="1354" spans="1:7" x14ac:dyDescent="0.25">
      <c r="A1354" s="48">
        <v>399124618</v>
      </c>
      <c r="B1354" s="41" t="s">
        <v>2560</v>
      </c>
      <c r="C1354" s="41">
        <v>0</v>
      </c>
      <c r="D1354" s="41">
        <v>0</v>
      </c>
      <c r="E1354" s="41">
        <v>0</v>
      </c>
      <c r="F1354" s="41">
        <v>0</v>
      </c>
      <c r="G1354" s="48">
        <v>39912</v>
      </c>
    </row>
    <row r="1355" spans="1:7" x14ac:dyDescent="0.25">
      <c r="A1355" s="48">
        <v>399124619</v>
      </c>
      <c r="B1355" s="41" t="s">
        <v>2562</v>
      </c>
      <c r="C1355" s="41">
        <v>0</v>
      </c>
      <c r="D1355" s="41">
        <v>0</v>
      </c>
      <c r="E1355" s="41">
        <v>0</v>
      </c>
      <c r="F1355" s="41">
        <v>0</v>
      </c>
      <c r="G1355" s="48">
        <v>39912</v>
      </c>
    </row>
    <row r="1356" spans="1:7" x14ac:dyDescent="0.25">
      <c r="A1356" s="48">
        <v>399124621</v>
      </c>
      <c r="B1356" s="41" t="s">
        <v>2564</v>
      </c>
      <c r="C1356" s="41">
        <v>0</v>
      </c>
      <c r="D1356" s="41">
        <v>0</v>
      </c>
      <c r="E1356" s="41">
        <v>0</v>
      </c>
      <c r="F1356" s="41">
        <v>0</v>
      </c>
      <c r="G1356" s="48">
        <v>39912</v>
      </c>
    </row>
    <row r="1357" spans="1:7" x14ac:dyDescent="0.25">
      <c r="A1357" s="48">
        <v>399124993</v>
      </c>
      <c r="B1357" s="41" t="s">
        <v>2566</v>
      </c>
      <c r="C1357" s="41">
        <v>0</v>
      </c>
      <c r="D1357" s="41">
        <v>0</v>
      </c>
      <c r="E1357" s="41">
        <v>0</v>
      </c>
      <c r="F1357" s="41">
        <v>0</v>
      </c>
      <c r="G1357" s="48">
        <v>39912</v>
      </c>
    </row>
    <row r="1358" spans="1:7" x14ac:dyDescent="0.25">
      <c r="A1358" s="48">
        <v>399125904</v>
      </c>
      <c r="B1358" s="41" t="s">
        <v>2568</v>
      </c>
      <c r="C1358" s="41">
        <v>0</v>
      </c>
      <c r="D1358" s="41">
        <v>0</v>
      </c>
      <c r="E1358" s="41">
        <v>0</v>
      </c>
      <c r="F1358" s="41">
        <v>0</v>
      </c>
      <c r="G1358" s="48">
        <v>39912</v>
      </c>
    </row>
    <row r="1359" spans="1:7" x14ac:dyDescent="0.25">
      <c r="A1359" s="48">
        <v>399126010</v>
      </c>
      <c r="B1359" s="41" t="s">
        <v>2570</v>
      </c>
      <c r="C1359" s="41">
        <v>0</v>
      </c>
      <c r="D1359" s="41">
        <v>0</v>
      </c>
      <c r="E1359" s="41">
        <v>0</v>
      </c>
      <c r="F1359" s="41">
        <v>0</v>
      </c>
      <c r="G1359" s="48">
        <v>39912</v>
      </c>
    </row>
    <row r="1360" spans="1:7" x14ac:dyDescent="0.25">
      <c r="A1360" s="48">
        <v>399129006</v>
      </c>
      <c r="B1360" s="41" t="s">
        <v>2572</v>
      </c>
      <c r="C1360" s="41">
        <v>0</v>
      </c>
      <c r="D1360" s="41">
        <v>0</v>
      </c>
      <c r="E1360" s="41">
        <v>0</v>
      </c>
      <c r="F1360" s="41">
        <v>0</v>
      </c>
      <c r="G1360" s="48">
        <v>39912</v>
      </c>
    </row>
    <row r="1361" spans="1:7" x14ac:dyDescent="0.25">
      <c r="A1361" s="48">
        <v>399129008</v>
      </c>
      <c r="B1361" s="41" t="s">
        <v>2574</v>
      </c>
      <c r="C1361" s="41">
        <v>0</v>
      </c>
      <c r="D1361" s="41">
        <v>0</v>
      </c>
      <c r="E1361" s="41">
        <v>0</v>
      </c>
      <c r="F1361" s="41">
        <v>0</v>
      </c>
      <c r="G1361" s="48">
        <v>39912</v>
      </c>
    </row>
    <row r="1362" spans="1:7" x14ac:dyDescent="0.25">
      <c r="A1362" s="48">
        <v>399129009</v>
      </c>
      <c r="B1362" s="41" t="s">
        <v>2576</v>
      </c>
      <c r="C1362" s="41">
        <v>0</v>
      </c>
      <c r="D1362" s="41">
        <v>0</v>
      </c>
      <c r="E1362" s="41">
        <v>0</v>
      </c>
      <c r="F1362" s="41">
        <v>0</v>
      </c>
      <c r="G1362" s="48">
        <v>39912</v>
      </c>
    </row>
    <row r="1363" spans="1:7" x14ac:dyDescent="0.25">
      <c r="A1363" s="48">
        <v>399129017</v>
      </c>
      <c r="B1363" s="41" t="s">
        <v>2568</v>
      </c>
      <c r="C1363" s="41">
        <v>0</v>
      </c>
      <c r="D1363" s="41">
        <v>0</v>
      </c>
      <c r="E1363" s="41">
        <v>0</v>
      </c>
      <c r="F1363" s="41">
        <v>0</v>
      </c>
      <c r="G1363" s="48">
        <v>39912</v>
      </c>
    </row>
    <row r="1364" spans="1:7" x14ac:dyDescent="0.25">
      <c r="A1364" s="48">
        <v>399129051</v>
      </c>
      <c r="B1364" s="41" t="s">
        <v>2579</v>
      </c>
      <c r="C1364" s="41">
        <v>0</v>
      </c>
      <c r="D1364" s="41">
        <v>0</v>
      </c>
      <c r="E1364" s="41">
        <v>0</v>
      </c>
      <c r="F1364" s="41">
        <v>0</v>
      </c>
      <c r="G1364" s="48">
        <v>39912</v>
      </c>
    </row>
    <row r="1365" spans="1:7" x14ac:dyDescent="0.25">
      <c r="A1365" s="48">
        <v>399129053</v>
      </c>
      <c r="B1365" s="41" t="s">
        <v>2581</v>
      </c>
      <c r="C1365" s="41">
        <v>0</v>
      </c>
      <c r="D1365" s="41">
        <v>0</v>
      </c>
      <c r="E1365" s="41">
        <v>0</v>
      </c>
      <c r="F1365" s="41">
        <v>0</v>
      </c>
      <c r="G1365" s="48">
        <v>39912</v>
      </c>
    </row>
    <row r="1366" spans="1:7" x14ac:dyDescent="0.25">
      <c r="A1366" s="48">
        <v>399129059</v>
      </c>
      <c r="B1366" s="41" t="s">
        <v>2583</v>
      </c>
      <c r="C1366" s="41">
        <v>0</v>
      </c>
      <c r="D1366" s="41">
        <v>0</v>
      </c>
      <c r="E1366" s="41">
        <v>0</v>
      </c>
      <c r="F1366" s="41">
        <v>0</v>
      </c>
      <c r="G1366" s="48">
        <v>39912</v>
      </c>
    </row>
    <row r="1367" spans="1:7" x14ac:dyDescent="0.25">
      <c r="A1367" s="48">
        <v>399129802</v>
      </c>
      <c r="B1367" s="41" t="s">
        <v>2585</v>
      </c>
      <c r="C1367" s="41">
        <v>0</v>
      </c>
      <c r="D1367" s="41">
        <v>0</v>
      </c>
      <c r="E1367" s="41">
        <v>0</v>
      </c>
      <c r="F1367" s="41">
        <v>0</v>
      </c>
      <c r="G1367" s="48">
        <v>39912</v>
      </c>
    </row>
    <row r="1368" spans="1:7" x14ac:dyDescent="0.25">
      <c r="A1368" s="48">
        <v>399130100</v>
      </c>
      <c r="B1368" s="41" t="s">
        <v>2587</v>
      </c>
      <c r="C1368" s="41">
        <v>0</v>
      </c>
      <c r="D1368" s="41">
        <v>0</v>
      </c>
      <c r="E1368" s="41">
        <v>0</v>
      </c>
      <c r="F1368" s="41">
        <v>0</v>
      </c>
      <c r="G1368" s="48">
        <v>39913</v>
      </c>
    </row>
    <row r="1369" spans="1:7" x14ac:dyDescent="0.25">
      <c r="A1369" s="48">
        <v>399130101</v>
      </c>
      <c r="B1369" s="41" t="s">
        <v>2589</v>
      </c>
      <c r="C1369" s="41">
        <v>0</v>
      </c>
      <c r="D1369" s="41">
        <v>0</v>
      </c>
      <c r="E1369" s="41">
        <v>0</v>
      </c>
      <c r="F1369" s="41">
        <v>0</v>
      </c>
      <c r="G1369" s="48">
        <v>39913</v>
      </c>
    </row>
    <row r="1370" spans="1:7" x14ac:dyDescent="0.25">
      <c r="A1370" s="48">
        <v>399130102</v>
      </c>
      <c r="B1370" s="41" t="s">
        <v>2591</v>
      </c>
      <c r="C1370" s="41">
        <v>0</v>
      </c>
      <c r="D1370" s="41">
        <v>0</v>
      </c>
      <c r="E1370" s="41">
        <v>0</v>
      </c>
      <c r="F1370" s="41">
        <v>0</v>
      </c>
      <c r="G1370" s="48">
        <v>39913</v>
      </c>
    </row>
    <row r="1371" spans="1:7" x14ac:dyDescent="0.25">
      <c r="A1371" s="48">
        <v>399130103</v>
      </c>
      <c r="B1371" s="41" t="s">
        <v>2593</v>
      </c>
      <c r="C1371" s="41">
        <v>0</v>
      </c>
      <c r="D1371" s="41">
        <v>0</v>
      </c>
      <c r="E1371" s="41">
        <v>0</v>
      </c>
      <c r="F1371" s="41">
        <v>0</v>
      </c>
      <c r="G1371" s="48">
        <v>39913</v>
      </c>
    </row>
    <row r="1372" spans="1:7" x14ac:dyDescent="0.25">
      <c r="A1372" s="48">
        <v>399130110</v>
      </c>
      <c r="B1372" s="41" t="s">
        <v>2595</v>
      </c>
      <c r="C1372" s="41">
        <v>0</v>
      </c>
      <c r="D1372" s="41">
        <v>0</v>
      </c>
      <c r="E1372" s="41">
        <v>0</v>
      </c>
      <c r="F1372" s="41">
        <v>0</v>
      </c>
      <c r="G1372" s="48">
        <v>39913</v>
      </c>
    </row>
    <row r="1373" spans="1:7" x14ac:dyDescent="0.25">
      <c r="A1373" s="48">
        <v>399130120</v>
      </c>
      <c r="B1373" s="41" t="s">
        <v>2597</v>
      </c>
      <c r="C1373" s="41">
        <v>0</v>
      </c>
      <c r="D1373" s="41">
        <v>0</v>
      </c>
      <c r="E1373" s="41">
        <v>0</v>
      </c>
      <c r="F1373" s="41">
        <v>0</v>
      </c>
      <c r="G1373" s="48">
        <v>39913</v>
      </c>
    </row>
    <row r="1374" spans="1:7" x14ac:dyDescent="0.25">
      <c r="A1374" s="48">
        <v>399130150</v>
      </c>
      <c r="B1374" s="41" t="s">
        <v>2599</v>
      </c>
      <c r="C1374" s="41">
        <v>0</v>
      </c>
      <c r="D1374" s="41">
        <v>0</v>
      </c>
      <c r="E1374" s="41">
        <v>0</v>
      </c>
      <c r="F1374" s="41">
        <v>0</v>
      </c>
      <c r="G1374" s="48">
        <v>39913</v>
      </c>
    </row>
    <row r="1375" spans="1:7" x14ac:dyDescent="0.25">
      <c r="A1375" s="48">
        <v>399130200</v>
      </c>
      <c r="B1375" s="41" t="s">
        <v>2601</v>
      </c>
      <c r="C1375" s="41">
        <v>0</v>
      </c>
      <c r="D1375" s="41">
        <v>0</v>
      </c>
      <c r="E1375" s="41">
        <v>0</v>
      </c>
      <c r="F1375" s="41">
        <v>0</v>
      </c>
      <c r="G1375" s="48">
        <v>39913</v>
      </c>
    </row>
    <row r="1376" spans="1:7" x14ac:dyDescent="0.25">
      <c r="A1376" s="48">
        <v>399130700</v>
      </c>
      <c r="B1376" s="41" t="s">
        <v>2603</v>
      </c>
      <c r="C1376" s="41">
        <v>0</v>
      </c>
      <c r="D1376" s="41">
        <v>0</v>
      </c>
      <c r="E1376" s="41">
        <v>0</v>
      </c>
      <c r="F1376" s="41">
        <v>0</v>
      </c>
      <c r="G1376" s="48">
        <v>39913</v>
      </c>
    </row>
    <row r="1377" spans="1:7" x14ac:dyDescent="0.25">
      <c r="A1377" s="48">
        <v>399130730</v>
      </c>
      <c r="B1377" s="41" t="s">
        <v>2605</v>
      </c>
      <c r="C1377" s="41">
        <v>0</v>
      </c>
      <c r="D1377" s="41">
        <v>0</v>
      </c>
      <c r="E1377" s="41">
        <v>0</v>
      </c>
      <c r="F1377" s="41">
        <v>0</v>
      </c>
      <c r="G1377" s="48">
        <v>39913</v>
      </c>
    </row>
    <row r="1378" spans="1:7" x14ac:dyDescent="0.25">
      <c r="A1378" s="48">
        <v>399130800</v>
      </c>
      <c r="B1378" s="41" t="s">
        <v>2607</v>
      </c>
      <c r="C1378" s="41">
        <v>0</v>
      </c>
      <c r="D1378" s="41">
        <v>0</v>
      </c>
      <c r="E1378" s="41">
        <v>0</v>
      </c>
      <c r="F1378" s="41">
        <v>0</v>
      </c>
      <c r="G1378" s="48">
        <v>39913</v>
      </c>
    </row>
    <row r="1379" spans="1:7" x14ac:dyDescent="0.25">
      <c r="A1379" s="48">
        <v>399130915</v>
      </c>
      <c r="B1379" s="41" t="s">
        <v>2609</v>
      </c>
      <c r="C1379" s="41">
        <v>0</v>
      </c>
      <c r="D1379" s="41">
        <v>0</v>
      </c>
      <c r="E1379" s="41">
        <v>0</v>
      </c>
      <c r="F1379" s="41">
        <v>0</v>
      </c>
      <c r="G1379" s="48">
        <v>39913</v>
      </c>
    </row>
    <row r="1380" spans="1:7" x14ac:dyDescent="0.25">
      <c r="A1380" s="48">
        <v>399130930</v>
      </c>
      <c r="B1380" s="41" t="s">
        <v>2611</v>
      </c>
      <c r="C1380" s="41">
        <v>0</v>
      </c>
      <c r="D1380" s="41">
        <v>300</v>
      </c>
      <c r="E1380" s="41">
        <v>300</v>
      </c>
      <c r="F1380" s="41">
        <v>-300</v>
      </c>
      <c r="G1380" s="48">
        <v>39913</v>
      </c>
    </row>
    <row r="1381" spans="1:7" x14ac:dyDescent="0.25">
      <c r="A1381" s="48">
        <v>399130975</v>
      </c>
      <c r="B1381" s="41" t="s">
        <v>2613</v>
      </c>
      <c r="C1381" s="41">
        <v>0</v>
      </c>
      <c r="D1381" s="41">
        <v>0</v>
      </c>
      <c r="E1381" s="41">
        <v>0</v>
      </c>
      <c r="F1381" s="41">
        <v>0</v>
      </c>
      <c r="G1381" s="48">
        <v>39913</v>
      </c>
    </row>
    <row r="1382" spans="1:7" x14ac:dyDescent="0.25">
      <c r="A1382" s="48">
        <v>399130981</v>
      </c>
      <c r="B1382" s="41" t="s">
        <v>2615</v>
      </c>
      <c r="C1382" s="41">
        <v>0</v>
      </c>
      <c r="D1382" s="41">
        <v>0</v>
      </c>
      <c r="E1382" s="41">
        <v>0</v>
      </c>
      <c r="F1382" s="41">
        <v>0</v>
      </c>
      <c r="G1382" s="48">
        <v>39913</v>
      </c>
    </row>
    <row r="1383" spans="1:7" x14ac:dyDescent="0.25">
      <c r="A1383" s="48">
        <v>399132000</v>
      </c>
      <c r="B1383" s="41" t="s">
        <v>2617</v>
      </c>
      <c r="C1383" s="41">
        <v>0</v>
      </c>
      <c r="D1383" s="41">
        <v>0</v>
      </c>
      <c r="E1383" s="41">
        <v>0</v>
      </c>
      <c r="F1383" s="41">
        <v>0</v>
      </c>
      <c r="G1383" s="48">
        <v>39913</v>
      </c>
    </row>
    <row r="1384" spans="1:7" x14ac:dyDescent="0.25">
      <c r="A1384" s="48">
        <v>399132004</v>
      </c>
      <c r="B1384" s="41" t="s">
        <v>2619</v>
      </c>
      <c r="C1384" s="41">
        <v>0</v>
      </c>
      <c r="D1384" s="41">
        <v>0</v>
      </c>
      <c r="E1384" s="41">
        <v>0</v>
      </c>
      <c r="F1384" s="41">
        <v>0</v>
      </c>
      <c r="G1384" s="48">
        <v>39913</v>
      </c>
    </row>
    <row r="1385" spans="1:7" x14ac:dyDescent="0.25">
      <c r="A1385" s="48">
        <v>399132022</v>
      </c>
      <c r="B1385" s="41" t="s">
        <v>2621</v>
      </c>
      <c r="C1385" s="41">
        <v>0</v>
      </c>
      <c r="D1385" s="41">
        <v>0</v>
      </c>
      <c r="E1385" s="41">
        <v>0</v>
      </c>
      <c r="F1385" s="41">
        <v>0</v>
      </c>
      <c r="G1385" s="48">
        <v>39913</v>
      </c>
    </row>
    <row r="1386" spans="1:7" x14ac:dyDescent="0.25">
      <c r="A1386" s="48">
        <v>399132429</v>
      </c>
      <c r="B1386" s="41" t="s">
        <v>2623</v>
      </c>
      <c r="C1386" s="41">
        <v>0</v>
      </c>
      <c r="D1386" s="41">
        <v>0</v>
      </c>
      <c r="E1386" s="41">
        <v>0</v>
      </c>
      <c r="F1386" s="41">
        <v>0</v>
      </c>
      <c r="G1386" s="48">
        <v>39913</v>
      </c>
    </row>
    <row r="1387" spans="1:7" x14ac:dyDescent="0.25">
      <c r="A1387" s="48">
        <v>399132440</v>
      </c>
      <c r="B1387" s="41" t="s">
        <v>2625</v>
      </c>
      <c r="C1387" s="41">
        <v>0</v>
      </c>
      <c r="D1387" s="41">
        <v>0</v>
      </c>
      <c r="E1387" s="41">
        <v>0</v>
      </c>
      <c r="F1387" s="41">
        <v>0</v>
      </c>
      <c r="G1387" s="48">
        <v>39913</v>
      </c>
    </row>
    <row r="1388" spans="1:7" x14ac:dyDescent="0.25">
      <c r="A1388" s="48">
        <v>399132500</v>
      </c>
      <c r="B1388" s="41" t="s">
        <v>2627</v>
      </c>
      <c r="C1388" s="41">
        <v>0</v>
      </c>
      <c r="D1388" s="41">
        <v>500</v>
      </c>
      <c r="E1388" s="41">
        <v>500</v>
      </c>
      <c r="F1388" s="41">
        <v>-500</v>
      </c>
      <c r="G1388" s="48">
        <v>39913</v>
      </c>
    </row>
    <row r="1389" spans="1:7" x14ac:dyDescent="0.25">
      <c r="A1389" s="48">
        <v>399132503</v>
      </c>
      <c r="B1389" s="41" t="s">
        <v>2629</v>
      </c>
      <c r="C1389" s="41">
        <v>0</v>
      </c>
      <c r="D1389" s="41">
        <v>0</v>
      </c>
      <c r="E1389" s="41">
        <v>0</v>
      </c>
      <c r="F1389" s="41">
        <v>0</v>
      </c>
      <c r="G1389" s="48">
        <v>39913</v>
      </c>
    </row>
    <row r="1390" spans="1:7" x14ac:dyDescent="0.25">
      <c r="A1390" s="48">
        <v>399132510</v>
      </c>
      <c r="B1390" s="41" t="s">
        <v>2631</v>
      </c>
      <c r="C1390" s="41">
        <v>0</v>
      </c>
      <c r="D1390" s="41">
        <v>0</v>
      </c>
      <c r="E1390" s="41">
        <v>0</v>
      </c>
      <c r="F1390" s="41">
        <v>0</v>
      </c>
      <c r="G1390" s="48">
        <v>39913</v>
      </c>
    </row>
    <row r="1391" spans="1:7" x14ac:dyDescent="0.25">
      <c r="A1391" s="48">
        <v>399132524</v>
      </c>
      <c r="B1391" s="41" t="s">
        <v>2633</v>
      </c>
      <c r="C1391" s="41">
        <v>0</v>
      </c>
      <c r="D1391" s="41">
        <v>0</v>
      </c>
      <c r="E1391" s="41">
        <v>0</v>
      </c>
      <c r="F1391" s="41">
        <v>0</v>
      </c>
      <c r="G1391" s="48">
        <v>39913</v>
      </c>
    </row>
    <row r="1392" spans="1:7" x14ac:dyDescent="0.25">
      <c r="A1392" s="48">
        <v>399132703</v>
      </c>
      <c r="B1392" s="41" t="s">
        <v>2635</v>
      </c>
      <c r="C1392" s="41">
        <v>0</v>
      </c>
      <c r="D1392" s="41">
        <v>0</v>
      </c>
      <c r="E1392" s="41">
        <v>0</v>
      </c>
      <c r="F1392" s="41">
        <v>0</v>
      </c>
      <c r="G1392" s="48">
        <v>39913</v>
      </c>
    </row>
    <row r="1393" spans="1:7" x14ac:dyDescent="0.25">
      <c r="A1393" s="48">
        <v>399132706</v>
      </c>
      <c r="B1393" s="41" t="s">
        <v>2637</v>
      </c>
      <c r="C1393" s="41">
        <v>0</v>
      </c>
      <c r="D1393" s="41">
        <v>200</v>
      </c>
      <c r="E1393" s="41">
        <v>200</v>
      </c>
      <c r="F1393" s="41">
        <v>-200</v>
      </c>
      <c r="G1393" s="48">
        <v>39913</v>
      </c>
    </row>
    <row r="1394" spans="1:7" x14ac:dyDescent="0.25">
      <c r="A1394" s="48">
        <v>399132801</v>
      </c>
      <c r="B1394" s="41" t="s">
        <v>2639</v>
      </c>
      <c r="C1394" s="41">
        <v>0</v>
      </c>
      <c r="D1394" s="41">
        <v>700</v>
      </c>
      <c r="E1394" s="41">
        <v>700</v>
      </c>
      <c r="F1394" s="41">
        <v>-700</v>
      </c>
      <c r="G1394" s="48">
        <v>39913</v>
      </c>
    </row>
    <row r="1395" spans="1:7" x14ac:dyDescent="0.25">
      <c r="A1395" s="48">
        <v>399134600</v>
      </c>
      <c r="B1395" s="41" t="s">
        <v>2641</v>
      </c>
      <c r="C1395" s="41">
        <v>0</v>
      </c>
      <c r="D1395" s="41">
        <v>0</v>
      </c>
      <c r="E1395" s="41">
        <v>0</v>
      </c>
      <c r="F1395" s="41">
        <v>0</v>
      </c>
      <c r="G1395" s="48">
        <v>39913</v>
      </c>
    </row>
    <row r="1396" spans="1:7" x14ac:dyDescent="0.25">
      <c r="A1396" s="48">
        <v>399134610</v>
      </c>
      <c r="B1396" s="41" t="s">
        <v>2643</v>
      </c>
      <c r="C1396" s="41">
        <v>0</v>
      </c>
      <c r="D1396" s="41">
        <v>0</v>
      </c>
      <c r="E1396" s="41">
        <v>0</v>
      </c>
      <c r="F1396" s="41">
        <v>0</v>
      </c>
      <c r="G1396" s="48">
        <v>39913</v>
      </c>
    </row>
    <row r="1397" spans="1:7" x14ac:dyDescent="0.25">
      <c r="A1397" s="48">
        <v>399134612</v>
      </c>
      <c r="B1397" s="41" t="s">
        <v>2645</v>
      </c>
      <c r="C1397" s="41">
        <v>0</v>
      </c>
      <c r="D1397" s="41">
        <v>0</v>
      </c>
      <c r="E1397" s="41">
        <v>0</v>
      </c>
      <c r="F1397" s="41">
        <v>0</v>
      </c>
      <c r="G1397" s="48">
        <v>39913</v>
      </c>
    </row>
    <row r="1398" spans="1:7" x14ac:dyDescent="0.25">
      <c r="A1398" s="48">
        <v>399134618</v>
      </c>
      <c r="B1398" s="41" t="s">
        <v>2647</v>
      </c>
      <c r="C1398" s="41">
        <v>0</v>
      </c>
      <c r="D1398" s="41">
        <v>0</v>
      </c>
      <c r="E1398" s="41">
        <v>0</v>
      </c>
      <c r="F1398" s="41">
        <v>0</v>
      </c>
      <c r="G1398" s="48">
        <v>39913</v>
      </c>
    </row>
    <row r="1399" spans="1:7" x14ac:dyDescent="0.25">
      <c r="A1399" s="48">
        <v>399134619</v>
      </c>
      <c r="B1399" s="41" t="s">
        <v>2649</v>
      </c>
      <c r="C1399" s="41">
        <v>0</v>
      </c>
      <c r="D1399" s="41">
        <v>0</v>
      </c>
      <c r="E1399" s="41">
        <v>0</v>
      </c>
      <c r="F1399" s="41">
        <v>0</v>
      </c>
      <c r="G1399" s="48">
        <v>39913</v>
      </c>
    </row>
    <row r="1400" spans="1:7" x14ac:dyDescent="0.25">
      <c r="A1400" s="48">
        <v>399134621</v>
      </c>
      <c r="B1400" s="41" t="s">
        <v>2651</v>
      </c>
      <c r="C1400" s="41">
        <v>0</v>
      </c>
      <c r="D1400" s="41">
        <v>0</v>
      </c>
      <c r="E1400" s="41">
        <v>0</v>
      </c>
      <c r="F1400" s="41">
        <v>0</v>
      </c>
      <c r="G1400" s="48">
        <v>39913</v>
      </c>
    </row>
    <row r="1401" spans="1:7" x14ac:dyDescent="0.25">
      <c r="A1401" s="48">
        <v>399136010</v>
      </c>
      <c r="B1401" s="41" t="s">
        <v>2653</v>
      </c>
      <c r="C1401" s="41">
        <v>0</v>
      </c>
      <c r="D1401" s="41">
        <v>0</v>
      </c>
      <c r="E1401" s="41">
        <v>0</v>
      </c>
      <c r="F1401" s="41">
        <v>0</v>
      </c>
      <c r="G1401" s="48">
        <v>39913</v>
      </c>
    </row>
    <row r="1402" spans="1:7" x14ac:dyDescent="0.25">
      <c r="A1402" s="48">
        <v>399139060</v>
      </c>
      <c r="B1402" s="41" t="s">
        <v>2655</v>
      </c>
      <c r="C1402" s="41">
        <v>0</v>
      </c>
      <c r="D1402" s="41">
        <v>0</v>
      </c>
      <c r="E1402" s="41">
        <v>0</v>
      </c>
      <c r="F1402" s="41">
        <v>0</v>
      </c>
      <c r="G1402" s="48">
        <v>39913</v>
      </c>
    </row>
    <row r="1403" spans="1:7" x14ac:dyDescent="0.25">
      <c r="A1403" s="48">
        <v>399139065</v>
      </c>
      <c r="B1403" s="41" t="s">
        <v>2657</v>
      </c>
      <c r="C1403" s="41">
        <v>0</v>
      </c>
      <c r="D1403" s="41">
        <v>0</v>
      </c>
      <c r="E1403" s="41">
        <v>0</v>
      </c>
      <c r="F1403" s="41">
        <v>0</v>
      </c>
      <c r="G1403" s="48">
        <v>39913</v>
      </c>
    </row>
    <row r="1404" spans="1:7" x14ac:dyDescent="0.25">
      <c r="A1404" s="48">
        <v>399139361</v>
      </c>
      <c r="B1404" s="41" t="s">
        <v>2659</v>
      </c>
      <c r="C1404" s="41">
        <v>0</v>
      </c>
      <c r="D1404" s="41">
        <v>0</v>
      </c>
      <c r="E1404" s="41">
        <v>0</v>
      </c>
      <c r="F1404" s="41">
        <v>0</v>
      </c>
      <c r="G1404" s="48">
        <v>39913</v>
      </c>
    </row>
    <row r="1405" spans="1:7" x14ac:dyDescent="0.25">
      <c r="A1405" s="48">
        <v>399139800</v>
      </c>
      <c r="B1405" s="41" t="s">
        <v>2661</v>
      </c>
      <c r="C1405" s="41">
        <v>0</v>
      </c>
      <c r="D1405" s="41">
        <v>0</v>
      </c>
      <c r="E1405" s="41">
        <v>0</v>
      </c>
      <c r="F1405" s="41">
        <v>0</v>
      </c>
      <c r="G1405" s="48">
        <v>39913</v>
      </c>
    </row>
    <row r="1406" spans="1:7" x14ac:dyDescent="0.25">
      <c r="A1406" s="48">
        <v>399139802</v>
      </c>
      <c r="B1406" s="41" t="s">
        <v>2663</v>
      </c>
      <c r="C1406" s="41">
        <v>0</v>
      </c>
      <c r="D1406" s="41">
        <v>0</v>
      </c>
      <c r="E1406" s="41">
        <v>0</v>
      </c>
      <c r="F1406" s="41">
        <v>0</v>
      </c>
      <c r="G1406" s="48">
        <v>39913</v>
      </c>
    </row>
    <row r="1407" spans="1:7" x14ac:dyDescent="0.25">
      <c r="A1407" s="48">
        <v>399140100</v>
      </c>
      <c r="B1407" s="41" t="s">
        <v>2665</v>
      </c>
      <c r="C1407" s="41">
        <v>27507.43</v>
      </c>
      <c r="D1407" s="41">
        <v>70900</v>
      </c>
      <c r="E1407" s="41">
        <v>70900</v>
      </c>
      <c r="F1407" s="41">
        <v>-43392.57</v>
      </c>
      <c r="G1407" s="48">
        <v>39914</v>
      </c>
    </row>
    <row r="1408" spans="1:7" x14ac:dyDescent="0.25">
      <c r="A1408" s="48">
        <v>399140101</v>
      </c>
      <c r="B1408" s="41" t="s">
        <v>2667</v>
      </c>
      <c r="C1408" s="41">
        <v>0</v>
      </c>
      <c r="D1408" s="41">
        <v>0</v>
      </c>
      <c r="E1408" s="41">
        <v>0</v>
      </c>
      <c r="F1408" s="41">
        <v>0</v>
      </c>
      <c r="G1408" s="48">
        <v>39914</v>
      </c>
    </row>
    <row r="1409" spans="1:7" x14ac:dyDescent="0.25">
      <c r="A1409" s="48">
        <v>399140102</v>
      </c>
      <c r="B1409" s="41" t="s">
        <v>2669</v>
      </c>
      <c r="C1409" s="41">
        <v>0</v>
      </c>
      <c r="D1409" s="41">
        <v>0</v>
      </c>
      <c r="E1409" s="41">
        <v>0</v>
      </c>
      <c r="F1409" s="41">
        <v>0</v>
      </c>
      <c r="G1409" s="48">
        <v>39914</v>
      </c>
    </row>
    <row r="1410" spans="1:7" x14ac:dyDescent="0.25">
      <c r="A1410" s="48">
        <v>399140103</v>
      </c>
      <c r="B1410" s="41" t="s">
        <v>2787</v>
      </c>
      <c r="C1410" s="41">
        <v>0</v>
      </c>
      <c r="D1410" s="41">
        <v>0</v>
      </c>
      <c r="E1410" s="41">
        <v>0</v>
      </c>
      <c r="F1410" s="41">
        <v>0</v>
      </c>
      <c r="G1410" s="48">
        <v>39914</v>
      </c>
    </row>
    <row r="1411" spans="1:7" x14ac:dyDescent="0.25">
      <c r="A1411" s="48">
        <v>399140120</v>
      </c>
      <c r="B1411" s="41" t="s">
        <v>2671</v>
      </c>
      <c r="C1411" s="41">
        <v>0</v>
      </c>
      <c r="D1411" s="41">
        <v>0</v>
      </c>
      <c r="E1411" s="41">
        <v>0</v>
      </c>
      <c r="F1411" s="41">
        <v>0</v>
      </c>
      <c r="G1411" s="48">
        <v>39914</v>
      </c>
    </row>
    <row r="1412" spans="1:7" x14ac:dyDescent="0.25">
      <c r="A1412" s="48">
        <v>399140700</v>
      </c>
      <c r="B1412" s="41" t="s">
        <v>2673</v>
      </c>
      <c r="C1412" s="41">
        <v>0</v>
      </c>
      <c r="D1412" s="41">
        <v>0</v>
      </c>
      <c r="E1412" s="41">
        <v>0</v>
      </c>
      <c r="F1412" s="41">
        <v>0</v>
      </c>
      <c r="G1412" s="48">
        <v>39914</v>
      </c>
    </row>
    <row r="1413" spans="1:7" x14ac:dyDescent="0.25">
      <c r="A1413" s="48">
        <v>399140930</v>
      </c>
      <c r="B1413" s="41" t="s">
        <v>2675</v>
      </c>
      <c r="C1413" s="41">
        <v>0</v>
      </c>
      <c r="D1413" s="41">
        <v>200</v>
      </c>
      <c r="E1413" s="41">
        <v>200</v>
      </c>
      <c r="F1413" s="41">
        <v>-200</v>
      </c>
      <c r="G1413" s="48">
        <v>39914</v>
      </c>
    </row>
    <row r="1414" spans="1:7" x14ac:dyDescent="0.25">
      <c r="A1414" s="48">
        <v>399142000</v>
      </c>
      <c r="B1414" s="41" t="s">
        <v>2788</v>
      </c>
      <c r="C1414" s="41">
        <v>0</v>
      </c>
      <c r="D1414" s="41">
        <v>0</v>
      </c>
      <c r="E1414" s="41">
        <v>0</v>
      </c>
      <c r="F1414" s="41">
        <v>0</v>
      </c>
      <c r="G1414" s="48">
        <v>39914</v>
      </c>
    </row>
    <row r="1415" spans="1:7" x14ac:dyDescent="0.25">
      <c r="A1415" s="48">
        <v>399142500</v>
      </c>
      <c r="B1415" s="41" t="s">
        <v>2677</v>
      </c>
      <c r="C1415" s="41">
        <v>0</v>
      </c>
      <c r="D1415" s="41">
        <v>0</v>
      </c>
      <c r="E1415" s="41">
        <v>0</v>
      </c>
      <c r="F1415" s="41">
        <v>0</v>
      </c>
      <c r="G1415" s="48">
        <v>39914</v>
      </c>
    </row>
    <row r="1416" spans="1:7" x14ac:dyDescent="0.25">
      <c r="A1416" s="48">
        <v>399142510</v>
      </c>
      <c r="B1416" s="41" t="s">
        <v>2679</v>
      </c>
      <c r="C1416" s="41">
        <v>0</v>
      </c>
      <c r="D1416" s="41">
        <v>0</v>
      </c>
      <c r="E1416" s="41">
        <v>0</v>
      </c>
      <c r="F1416" s="41">
        <v>0</v>
      </c>
      <c r="G1416" s="48">
        <v>39914</v>
      </c>
    </row>
    <row r="1417" spans="1:7" x14ac:dyDescent="0.25">
      <c r="A1417" s="48">
        <v>399144600</v>
      </c>
      <c r="B1417" s="41" t="s">
        <v>2681</v>
      </c>
      <c r="C1417" s="41">
        <v>0</v>
      </c>
      <c r="D1417" s="41">
        <v>0</v>
      </c>
      <c r="E1417" s="41">
        <v>0</v>
      </c>
      <c r="F1417" s="41">
        <v>0</v>
      </c>
      <c r="G1417" s="48">
        <v>39914</v>
      </c>
    </row>
    <row r="1418" spans="1:7" x14ac:dyDescent="0.25">
      <c r="A1418" s="48">
        <v>399144610</v>
      </c>
      <c r="B1418" s="41" t="s">
        <v>2683</v>
      </c>
      <c r="C1418" s="41">
        <v>0</v>
      </c>
      <c r="D1418" s="41">
        <v>0</v>
      </c>
      <c r="E1418" s="41">
        <v>0</v>
      </c>
      <c r="F1418" s="41">
        <v>0</v>
      </c>
      <c r="G1418" s="48">
        <v>39914</v>
      </c>
    </row>
    <row r="1419" spans="1:7" x14ac:dyDescent="0.25">
      <c r="A1419" s="48">
        <v>399144619</v>
      </c>
      <c r="B1419" s="41" t="s">
        <v>2685</v>
      </c>
      <c r="C1419" s="41">
        <v>0</v>
      </c>
      <c r="D1419" s="41">
        <v>0</v>
      </c>
      <c r="E1419" s="41">
        <v>0</v>
      </c>
      <c r="F1419" s="41">
        <v>0</v>
      </c>
      <c r="G1419" s="48">
        <v>39914</v>
      </c>
    </row>
    <row r="1420" spans="1:7" x14ac:dyDescent="0.25">
      <c r="A1420" s="48">
        <v>399149802</v>
      </c>
      <c r="B1420" s="41" t="s">
        <v>2687</v>
      </c>
      <c r="C1420" s="41">
        <v>0</v>
      </c>
      <c r="D1420" s="41">
        <v>0</v>
      </c>
      <c r="E1420" s="41">
        <v>0</v>
      </c>
      <c r="F1420" s="41">
        <v>0</v>
      </c>
      <c r="G1420" s="48">
        <v>39914</v>
      </c>
    </row>
    <row r="1421" spans="1:7" x14ac:dyDescent="0.25">
      <c r="A1421" s="48">
        <v>399150100</v>
      </c>
      <c r="B1421" s="41" t="s">
        <v>2689</v>
      </c>
      <c r="C1421" s="41">
        <v>76879.11</v>
      </c>
      <c r="D1421" s="41">
        <v>194100</v>
      </c>
      <c r="E1421" s="41">
        <v>194100</v>
      </c>
      <c r="F1421" s="41">
        <v>-117220.89</v>
      </c>
      <c r="G1421" s="48">
        <v>39915</v>
      </c>
    </row>
    <row r="1422" spans="1:7" x14ac:dyDescent="0.25">
      <c r="A1422" s="48">
        <v>399150101</v>
      </c>
      <c r="B1422" s="41" t="s">
        <v>2691</v>
      </c>
      <c r="C1422" s="41">
        <v>0</v>
      </c>
      <c r="D1422" s="41">
        <v>0</v>
      </c>
      <c r="E1422" s="41">
        <v>0</v>
      </c>
      <c r="F1422" s="41">
        <v>0</v>
      </c>
      <c r="G1422" s="48">
        <v>39915</v>
      </c>
    </row>
    <row r="1423" spans="1:7" x14ac:dyDescent="0.25">
      <c r="A1423" s="48">
        <v>399150102</v>
      </c>
      <c r="B1423" s="41" t="s">
        <v>2693</v>
      </c>
      <c r="C1423" s="41">
        <v>0</v>
      </c>
      <c r="D1423" s="41">
        <v>0</v>
      </c>
      <c r="E1423" s="41">
        <v>0</v>
      </c>
      <c r="F1423" s="41">
        <v>0</v>
      </c>
      <c r="G1423" s="48">
        <v>39915</v>
      </c>
    </row>
    <row r="1424" spans="1:7" x14ac:dyDescent="0.25">
      <c r="A1424" s="48">
        <v>399150103</v>
      </c>
      <c r="B1424" s="41" t="s">
        <v>2789</v>
      </c>
      <c r="C1424" s="41">
        <v>0</v>
      </c>
      <c r="D1424" s="41">
        <v>0</v>
      </c>
      <c r="E1424" s="41">
        <v>0</v>
      </c>
      <c r="F1424" s="41">
        <v>0</v>
      </c>
      <c r="G1424" s="48">
        <v>39915</v>
      </c>
    </row>
    <row r="1425" spans="1:7" x14ac:dyDescent="0.25">
      <c r="A1425" s="48">
        <v>399150120</v>
      </c>
      <c r="B1425" s="41" t="s">
        <v>2695</v>
      </c>
      <c r="C1425" s="41">
        <v>0</v>
      </c>
      <c r="D1425" s="41">
        <v>0</v>
      </c>
      <c r="E1425" s="41">
        <v>0</v>
      </c>
      <c r="F1425" s="41">
        <v>0</v>
      </c>
      <c r="G1425" s="48">
        <v>39915</v>
      </c>
    </row>
    <row r="1426" spans="1:7" x14ac:dyDescent="0.25">
      <c r="A1426" s="48">
        <v>399150200</v>
      </c>
      <c r="B1426" s="41" t="s">
        <v>2697</v>
      </c>
      <c r="C1426" s="41">
        <v>26250</v>
      </c>
      <c r="D1426" s="41">
        <v>0</v>
      </c>
      <c r="E1426" s="41">
        <v>0</v>
      </c>
      <c r="F1426" s="41">
        <v>26250</v>
      </c>
      <c r="G1426" s="48">
        <v>39915</v>
      </c>
    </row>
    <row r="1427" spans="1:7" x14ac:dyDescent="0.25">
      <c r="A1427" s="48">
        <v>399150800</v>
      </c>
      <c r="B1427" s="41" t="s">
        <v>2699</v>
      </c>
      <c r="C1427" s="41">
        <v>0</v>
      </c>
      <c r="D1427" s="41">
        <v>0</v>
      </c>
      <c r="E1427" s="41">
        <v>0</v>
      </c>
      <c r="F1427" s="41">
        <v>0</v>
      </c>
      <c r="G1427" s="48">
        <v>39915</v>
      </c>
    </row>
    <row r="1428" spans="1:7" x14ac:dyDescent="0.25">
      <c r="A1428" s="48">
        <v>399150930</v>
      </c>
      <c r="B1428" s="41" t="s">
        <v>2701</v>
      </c>
      <c r="C1428" s="41">
        <v>0</v>
      </c>
      <c r="D1428" s="41">
        <v>700</v>
      </c>
      <c r="E1428" s="41">
        <v>700</v>
      </c>
      <c r="F1428" s="41">
        <v>-700</v>
      </c>
      <c r="G1428" s="48">
        <v>39915</v>
      </c>
    </row>
    <row r="1429" spans="1:7" x14ac:dyDescent="0.25">
      <c r="A1429" s="48">
        <v>399152000</v>
      </c>
      <c r="B1429" s="41" t="s">
        <v>2703</v>
      </c>
      <c r="C1429" s="41">
        <v>0</v>
      </c>
      <c r="D1429" s="41">
        <v>0</v>
      </c>
      <c r="E1429" s="41">
        <v>0</v>
      </c>
      <c r="F1429" s="41">
        <v>0</v>
      </c>
      <c r="G1429" s="48">
        <v>39915</v>
      </c>
    </row>
    <row r="1430" spans="1:7" x14ac:dyDescent="0.25">
      <c r="A1430" s="48">
        <v>399152300</v>
      </c>
      <c r="B1430" s="41" t="s">
        <v>2705</v>
      </c>
      <c r="C1430" s="41">
        <v>0</v>
      </c>
      <c r="D1430" s="41">
        <v>0</v>
      </c>
      <c r="E1430" s="41">
        <v>0</v>
      </c>
      <c r="F1430" s="41">
        <v>0</v>
      </c>
      <c r="G1430" s="48">
        <v>39915</v>
      </c>
    </row>
    <row r="1431" spans="1:7" x14ac:dyDescent="0.25">
      <c r="A1431" s="48">
        <v>399152500</v>
      </c>
      <c r="B1431" s="41" t="s">
        <v>2707</v>
      </c>
      <c r="C1431" s="41">
        <v>0</v>
      </c>
      <c r="D1431" s="41">
        <v>300</v>
      </c>
      <c r="E1431" s="41">
        <v>300</v>
      </c>
      <c r="F1431" s="41">
        <v>-300</v>
      </c>
      <c r="G1431" s="48">
        <v>39915</v>
      </c>
    </row>
    <row r="1432" spans="1:7" x14ac:dyDescent="0.25">
      <c r="A1432" s="48">
        <v>399152510</v>
      </c>
      <c r="B1432" s="41" t="s">
        <v>2709</v>
      </c>
      <c r="C1432" s="41">
        <v>0</v>
      </c>
      <c r="D1432" s="41">
        <v>0</v>
      </c>
      <c r="E1432" s="41">
        <v>0</v>
      </c>
      <c r="F1432" s="41">
        <v>0</v>
      </c>
      <c r="G1432" s="48">
        <v>39915</v>
      </c>
    </row>
    <row r="1433" spans="1:7" x14ac:dyDescent="0.25">
      <c r="A1433" s="48">
        <v>399152701</v>
      </c>
      <c r="B1433" s="41" t="s">
        <v>2711</v>
      </c>
      <c r="C1433" s="41">
        <v>0</v>
      </c>
      <c r="D1433" s="41">
        <v>0</v>
      </c>
      <c r="E1433" s="41">
        <v>0</v>
      </c>
      <c r="F1433" s="41">
        <v>0</v>
      </c>
      <c r="G1433" s="48">
        <v>39915</v>
      </c>
    </row>
    <row r="1434" spans="1:7" x14ac:dyDescent="0.25">
      <c r="A1434" s="48">
        <v>399154610</v>
      </c>
      <c r="B1434" s="41" t="s">
        <v>2713</v>
      </c>
      <c r="C1434" s="41">
        <v>0</v>
      </c>
      <c r="D1434" s="41">
        <v>0</v>
      </c>
      <c r="E1434" s="41">
        <v>0</v>
      </c>
      <c r="F1434" s="41">
        <v>0</v>
      </c>
      <c r="G1434" s="48">
        <v>39915</v>
      </c>
    </row>
    <row r="1435" spans="1:7" x14ac:dyDescent="0.25">
      <c r="A1435" s="48">
        <v>399154611</v>
      </c>
      <c r="B1435" s="41" t="s">
        <v>2715</v>
      </c>
      <c r="C1435" s="41">
        <v>0</v>
      </c>
      <c r="D1435" s="41">
        <v>0</v>
      </c>
      <c r="E1435" s="41">
        <v>0</v>
      </c>
      <c r="F1435" s="41">
        <v>0</v>
      </c>
      <c r="G1435" s="48">
        <v>39915</v>
      </c>
    </row>
    <row r="1436" spans="1:7" x14ac:dyDescent="0.25">
      <c r="A1436" s="48">
        <v>399154619</v>
      </c>
      <c r="B1436" s="41" t="s">
        <v>2717</v>
      </c>
      <c r="C1436" s="41">
        <v>0</v>
      </c>
      <c r="D1436" s="41">
        <v>0</v>
      </c>
      <c r="E1436" s="41">
        <v>0</v>
      </c>
      <c r="F1436" s="41">
        <v>0</v>
      </c>
      <c r="G1436" s="48">
        <v>39915</v>
      </c>
    </row>
    <row r="1437" spans="1:7" x14ac:dyDescent="0.25">
      <c r="A1437" s="48">
        <v>399156010</v>
      </c>
      <c r="B1437" s="41" t="s">
        <v>2719</v>
      </c>
      <c r="C1437" s="41">
        <v>0</v>
      </c>
      <c r="D1437" s="41">
        <v>0</v>
      </c>
      <c r="E1437" s="41">
        <v>0</v>
      </c>
      <c r="F1437" s="41">
        <v>0</v>
      </c>
      <c r="G1437" s="48">
        <v>39915</v>
      </c>
    </row>
    <row r="1438" spans="1:7" x14ac:dyDescent="0.25">
      <c r="A1438" s="48">
        <v>399156011</v>
      </c>
      <c r="B1438" s="41" t="s">
        <v>2721</v>
      </c>
      <c r="C1438" s="41">
        <v>0</v>
      </c>
      <c r="D1438" s="41">
        <v>0</v>
      </c>
      <c r="E1438" s="41">
        <v>0</v>
      </c>
      <c r="F1438" s="41">
        <v>0</v>
      </c>
      <c r="G1438" s="48">
        <v>39915</v>
      </c>
    </row>
    <row r="1439" spans="1:7" x14ac:dyDescent="0.25">
      <c r="A1439" s="48">
        <v>399159802</v>
      </c>
      <c r="B1439" s="41" t="s">
        <v>2723</v>
      </c>
      <c r="C1439" s="41">
        <v>0</v>
      </c>
      <c r="D1439" s="41">
        <v>0</v>
      </c>
      <c r="E1439" s="41">
        <v>0</v>
      </c>
      <c r="F1439" s="41">
        <v>0</v>
      </c>
      <c r="G1439" s="48">
        <v>39915</v>
      </c>
    </row>
    <row r="1440" spans="1:7" x14ac:dyDescent="0.25">
      <c r="A1440" s="48">
        <v>399159806</v>
      </c>
      <c r="B1440" s="41" t="s">
        <v>2762</v>
      </c>
      <c r="C1440" s="41">
        <v>0</v>
      </c>
      <c r="D1440" s="41">
        <v>-85500</v>
      </c>
      <c r="E1440" s="41">
        <v>-85500</v>
      </c>
      <c r="F1440" s="41">
        <v>85500</v>
      </c>
      <c r="G1440" s="48">
        <v>39915</v>
      </c>
    </row>
    <row r="1441" spans="1:6" x14ac:dyDescent="0.25">
      <c r="A1441" s="73" t="s">
        <v>21</v>
      </c>
      <c r="B1441" s="73" t="s">
        <v>21</v>
      </c>
      <c r="C1441" s="73" t="s">
        <v>2871</v>
      </c>
      <c r="D1441" s="73" t="s">
        <v>2872</v>
      </c>
      <c r="E1441" s="73" t="s">
        <v>2873</v>
      </c>
      <c r="F1441" s="73" t="s">
        <v>2874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52"/>
  <sheetViews>
    <sheetView zoomScale="85" zoomScaleNormal="85" workbookViewId="0">
      <pane xSplit="2" ySplit="7" topLeftCell="C8" activePane="bottomRight" state="frozen"/>
      <selection activeCell="B14" sqref="B14"/>
      <selection pane="topRight" activeCell="B14" sqref="B14"/>
      <selection pane="bottomLeft" activeCell="B14" sqref="B14"/>
      <selection pane="bottomRight" activeCell="M29" sqref="M29"/>
    </sheetView>
  </sheetViews>
  <sheetFormatPr defaultColWidth="9.140625" defaultRowHeight="15" x14ac:dyDescent="0.25"/>
  <cols>
    <col min="1" max="1" width="11.5703125" style="13" customWidth="1"/>
    <col min="2" max="2" width="40.7109375" style="41" bestFit="1" customWidth="1"/>
    <col min="3" max="3" width="10.7109375" style="4" customWidth="1"/>
    <col min="4" max="5" width="10.7109375" style="4" hidden="1" customWidth="1"/>
    <col min="6" max="6" width="12.7109375" style="4" hidden="1" customWidth="1"/>
    <col min="7" max="7" width="11.7109375" style="4" hidden="1" customWidth="1"/>
    <col min="8" max="8" width="11.7109375" style="4" customWidth="1"/>
    <col min="9" max="11" width="11.7109375" style="4" hidden="1" customWidth="1"/>
    <col min="12" max="12" width="11.7109375" style="4" customWidth="1"/>
    <col min="13" max="13" width="85.140625" style="41" bestFit="1" customWidth="1"/>
    <col min="14" max="16384" width="9.140625" style="41"/>
  </cols>
  <sheetData>
    <row r="1" spans="1:13" x14ac:dyDescent="0.25">
      <c r="A1" s="2010" t="s">
        <v>7377</v>
      </c>
      <c r="B1" s="2010"/>
    </row>
    <row r="2" spans="1:13" x14ac:dyDescent="0.25">
      <c r="A2" s="1991" t="s">
        <v>7373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</row>
    <row r="3" spans="1:13" x14ac:dyDescent="0.25">
      <c r="A3" s="1991" t="s">
        <v>2974</v>
      </c>
      <c r="B3" s="1991"/>
      <c r="C3" s="1991"/>
      <c r="D3" s="1991"/>
      <c r="E3" s="1991"/>
      <c r="F3" s="1991"/>
      <c r="G3" s="1991"/>
      <c r="H3" s="1991"/>
      <c r="I3" s="1991"/>
      <c r="J3" s="1991"/>
      <c r="K3" s="1991"/>
      <c r="L3" s="1991"/>
      <c r="M3" s="1991"/>
    </row>
    <row r="4" spans="1:13" ht="15.75" thickBot="1" x14ac:dyDescent="0.3"/>
    <row r="5" spans="1:13" s="2" customFormat="1" ht="45" x14ac:dyDescent="0.25">
      <c r="A5" s="443" t="s">
        <v>6256</v>
      </c>
      <c r="B5" s="444" t="s">
        <v>3020</v>
      </c>
      <c r="C5" s="5" t="s">
        <v>2883</v>
      </c>
      <c r="D5" s="88" t="s">
        <v>2887</v>
      </c>
      <c r="E5" s="5" t="str">
        <f>'Built Env1'!E5</f>
        <v>Remaining Budget</v>
      </c>
      <c r="F5" s="5" t="str">
        <f>'Built Env1'!F5</f>
        <v>Adjustments to Budget</v>
      </c>
      <c r="G5" s="445" t="s">
        <v>2843</v>
      </c>
      <c r="H5" s="89" t="s">
        <v>2886</v>
      </c>
      <c r="I5" s="973" t="s">
        <v>2888</v>
      </c>
      <c r="J5" s="379" t="s">
        <v>2889</v>
      </c>
      <c r="K5" s="379" t="s">
        <v>2890</v>
      </c>
      <c r="L5" s="383" t="s">
        <v>10784</v>
      </c>
      <c r="M5" s="448" t="s">
        <v>2764</v>
      </c>
    </row>
    <row r="6" spans="1:13" x14ac:dyDescent="0.25">
      <c r="A6" s="449"/>
      <c r="B6" s="450"/>
      <c r="C6" s="451"/>
      <c r="D6" s="452"/>
      <c r="E6" s="453"/>
      <c r="F6" s="453"/>
      <c r="G6" s="531"/>
      <c r="H6" s="1985"/>
      <c r="I6" s="979"/>
      <c r="J6" s="974"/>
      <c r="K6" s="974"/>
      <c r="L6" s="1982"/>
      <c r="M6" s="450"/>
    </row>
    <row r="7" spans="1:13" s="958" customFormat="1" ht="15.75" thickBot="1" x14ac:dyDescent="0.3">
      <c r="A7" s="459"/>
      <c r="B7" s="460"/>
      <c r="C7" s="461" t="s">
        <v>0</v>
      </c>
      <c r="D7" s="462" t="s">
        <v>0</v>
      </c>
      <c r="E7" s="463" t="s">
        <v>0</v>
      </c>
      <c r="F7" s="463" t="s">
        <v>0</v>
      </c>
      <c r="G7" s="532" t="s">
        <v>0</v>
      </c>
      <c r="H7" s="1986" t="s">
        <v>0</v>
      </c>
      <c r="I7" s="1984" t="s">
        <v>0</v>
      </c>
      <c r="J7" s="975" t="s">
        <v>0</v>
      </c>
      <c r="K7" s="975" t="s">
        <v>0</v>
      </c>
      <c r="L7" s="1983" t="s">
        <v>0</v>
      </c>
      <c r="M7" s="460"/>
    </row>
    <row r="8" spans="1:13" x14ac:dyDescent="0.25">
      <c r="A8" s="20"/>
      <c r="B8" s="500" t="s">
        <v>1</v>
      </c>
      <c r="C8" s="501"/>
      <c r="D8" s="502"/>
      <c r="E8" s="503"/>
      <c r="F8" s="503"/>
      <c r="G8" s="505"/>
      <c r="H8" s="1940"/>
      <c r="I8" s="977"/>
      <c r="J8" s="977"/>
      <c r="K8" s="977"/>
      <c r="L8" s="1941"/>
      <c r="M8" s="506"/>
    </row>
    <row r="9" spans="1:13" x14ac:dyDescent="0.25">
      <c r="A9" s="21">
        <v>410010100</v>
      </c>
      <c r="B9" s="507" t="s">
        <v>2</v>
      </c>
      <c r="C9" s="508">
        <f>SUMIF('BE1CY Ledger'!A:A,'41001'!A9,'BE1CY Ledger'!D:D)</f>
        <v>88700</v>
      </c>
      <c r="D9" s="123">
        <f>SUMIF('BE1CY Ledger'!A:A,'41001'!A9,'BE1CY Ledger'!C:C)</f>
        <v>45335.34</v>
      </c>
      <c r="E9" s="483">
        <f>C9-D9</f>
        <v>43364.66</v>
      </c>
      <c r="F9" s="483">
        <v>8700</v>
      </c>
      <c r="G9" s="487">
        <f>C9+F9</f>
        <v>97400</v>
      </c>
      <c r="H9" s="485">
        <f>+C9</f>
        <v>88700</v>
      </c>
      <c r="I9" s="483"/>
      <c r="J9" s="483"/>
      <c r="K9" s="483"/>
      <c r="L9" s="486">
        <f>SUM(H9:K9)</f>
        <v>88700</v>
      </c>
      <c r="M9" s="474"/>
    </row>
    <row r="10" spans="1:13" x14ac:dyDescent="0.25">
      <c r="A10" s="21">
        <v>410010930</v>
      </c>
      <c r="B10" s="507" t="s">
        <v>6212</v>
      </c>
      <c r="C10" s="508">
        <f>SUMIF('BE1CY Ledger'!A:A,'41001'!A10,'BE1CY Ledger'!D:D)</f>
        <v>500</v>
      </c>
      <c r="D10" s="123">
        <f>SUMIF('BE1CY Ledger'!A:A,'41001'!A10,'BE1CY Ledger'!C:C)</f>
        <v>122.45</v>
      </c>
      <c r="E10" s="483">
        <f t="shared" ref="E10:E22" si="0">C10-D10</f>
        <v>377.55</v>
      </c>
      <c r="F10" s="6"/>
      <c r="G10" s="487">
        <f t="shared" ref="G10:G26" si="1">C10+F10</f>
        <v>500</v>
      </c>
      <c r="H10" s="485">
        <f t="shared" ref="H10:H26" si="2">+C10</f>
        <v>500</v>
      </c>
      <c r="I10" s="483"/>
      <c r="J10" s="483"/>
      <c r="K10" s="483"/>
      <c r="L10" s="486">
        <f t="shared" ref="L10:L26" si="3">SUM(H10:K10)</f>
        <v>500</v>
      </c>
      <c r="M10" s="474"/>
    </row>
    <row r="11" spans="1:13" x14ac:dyDescent="0.25">
      <c r="A11" s="21">
        <v>410010975</v>
      </c>
      <c r="B11" s="507" t="s">
        <v>7419</v>
      </c>
      <c r="C11" s="508">
        <f>SUMIF('BE1CY Ledger'!A:A,'41001'!A11,'BE1CY Ledger'!D:D)</f>
        <v>400</v>
      </c>
      <c r="D11" s="123">
        <f>SUMIF('BE1CY Ledger'!A:A,'41001'!A11,'BE1CY Ledger'!C:C)</f>
        <v>348</v>
      </c>
      <c r="E11" s="483">
        <f t="shared" si="0"/>
        <v>52</v>
      </c>
      <c r="F11" s="6"/>
      <c r="G11" s="487">
        <f t="shared" si="1"/>
        <v>400</v>
      </c>
      <c r="H11" s="485">
        <f t="shared" si="2"/>
        <v>400</v>
      </c>
      <c r="I11" s="483"/>
      <c r="J11" s="483"/>
      <c r="K11" s="483"/>
      <c r="L11" s="486">
        <f t="shared" si="3"/>
        <v>400</v>
      </c>
      <c r="M11" s="474"/>
    </row>
    <row r="12" spans="1:13" x14ac:dyDescent="0.25">
      <c r="A12" s="21">
        <v>410012430</v>
      </c>
      <c r="B12" s="507" t="s">
        <v>7396</v>
      </c>
      <c r="C12" s="508">
        <f>SUMIF('BE1CY Ledger'!A:A,'41001'!A12,'BE1CY Ledger'!D:D)</f>
        <v>0</v>
      </c>
      <c r="D12" s="123">
        <f>SUMIF('BE1CY Ledger'!A:A,'41001'!A12,'BE1CY Ledger'!C:C)</f>
        <v>12</v>
      </c>
      <c r="E12" s="483">
        <f t="shared" si="0"/>
        <v>-12</v>
      </c>
      <c r="F12" s="6"/>
      <c r="G12" s="487">
        <f t="shared" si="1"/>
        <v>0</v>
      </c>
      <c r="H12" s="485">
        <f t="shared" si="2"/>
        <v>0</v>
      </c>
      <c r="I12" s="483"/>
      <c r="J12" s="483"/>
      <c r="K12" s="483"/>
      <c r="L12" s="486">
        <f t="shared" si="3"/>
        <v>0</v>
      </c>
      <c r="M12" s="474"/>
    </row>
    <row r="13" spans="1:13" x14ac:dyDescent="0.25">
      <c r="A13" s="60">
        <v>410012713</v>
      </c>
      <c r="B13" s="517" t="s">
        <v>7420</v>
      </c>
      <c r="C13" s="508">
        <f>SUMIF('BE1CY Ledger'!A:A,'41001'!A13,'BE1CY Ledger'!D:D)</f>
        <v>2500</v>
      </c>
      <c r="D13" s="123">
        <f>SUMIF('BE1CY Ledger'!A:A,'41001'!A13,'BE1CY Ledger'!C:C)</f>
        <v>798</v>
      </c>
      <c r="E13" s="483">
        <f t="shared" si="0"/>
        <v>1702</v>
      </c>
      <c r="F13" s="483"/>
      <c r="G13" s="487">
        <f t="shared" si="1"/>
        <v>2500</v>
      </c>
      <c r="H13" s="485">
        <f t="shared" si="2"/>
        <v>2500</v>
      </c>
      <c r="I13" s="483"/>
      <c r="J13" s="483"/>
      <c r="K13" s="483"/>
      <c r="L13" s="486">
        <f t="shared" si="3"/>
        <v>2500</v>
      </c>
      <c r="M13" s="988"/>
    </row>
    <row r="14" spans="1:13" x14ac:dyDescent="0.25">
      <c r="A14" s="60">
        <v>410012920</v>
      </c>
      <c r="B14" s="517" t="s">
        <v>7421</v>
      </c>
      <c r="C14" s="508">
        <f>SUMIF('BE1CY Ledger'!A:A,'41001'!A14,'BE1CY Ledger'!D:D)</f>
        <v>0</v>
      </c>
      <c r="D14" s="123">
        <f>SUMIF('BE1CY Ledger'!A:A,'41001'!A14,'BE1CY Ledger'!C:C)</f>
        <v>266.64</v>
      </c>
      <c r="E14" s="483">
        <f t="shared" si="0"/>
        <v>-266.64</v>
      </c>
      <c r="F14" s="483"/>
      <c r="G14" s="487">
        <f t="shared" si="1"/>
        <v>0</v>
      </c>
      <c r="H14" s="485">
        <f t="shared" si="2"/>
        <v>0</v>
      </c>
      <c r="I14" s="483"/>
      <c r="J14" s="483"/>
      <c r="K14" s="483"/>
      <c r="L14" s="486">
        <f t="shared" si="3"/>
        <v>0</v>
      </c>
      <c r="M14" s="988"/>
    </row>
    <row r="15" spans="1:13" x14ac:dyDescent="0.25">
      <c r="A15" s="21">
        <v>410015148</v>
      </c>
      <c r="B15" s="507" t="s">
        <v>7422</v>
      </c>
      <c r="C15" s="508">
        <f>SUMIF('BE1CY Ledger'!A:A,'41001'!A15,'BE1CY Ledger'!D:D)</f>
        <v>18000</v>
      </c>
      <c r="D15" s="123">
        <f>SUMIF('BE1CY Ledger'!A:A,'41001'!A15,'BE1CY Ledger'!C:C)</f>
        <v>16668.22</v>
      </c>
      <c r="E15" s="483">
        <f t="shared" si="0"/>
        <v>1331.7799999999988</v>
      </c>
      <c r="F15" s="6">
        <v>-900</v>
      </c>
      <c r="G15" s="487">
        <f t="shared" si="1"/>
        <v>17100</v>
      </c>
      <c r="H15" s="485">
        <f t="shared" si="2"/>
        <v>18000</v>
      </c>
      <c r="I15" s="483"/>
      <c r="J15" s="483"/>
      <c r="K15" s="483"/>
      <c r="L15" s="486">
        <f t="shared" si="3"/>
        <v>18000</v>
      </c>
      <c r="M15" s="474"/>
    </row>
    <row r="16" spans="1:13" x14ac:dyDescent="0.25">
      <c r="A16" s="60">
        <v>410015165</v>
      </c>
      <c r="B16" s="517" t="s">
        <v>7423</v>
      </c>
      <c r="C16" s="508">
        <f>SUMIF('BE1CY Ledger'!A:A,'41001'!A16,'BE1CY Ledger'!D:D)</f>
        <v>30500</v>
      </c>
      <c r="D16" s="123">
        <f>SUMIF('BE1CY Ledger'!A:A,'41001'!A16,'BE1CY Ledger'!C:C)</f>
        <v>9546.2099999999991</v>
      </c>
      <c r="E16" s="483">
        <f t="shared" si="0"/>
        <v>20953.79</v>
      </c>
      <c r="F16" s="483">
        <v>6200</v>
      </c>
      <c r="G16" s="487">
        <f t="shared" si="1"/>
        <v>36700</v>
      </c>
      <c r="H16" s="485">
        <f t="shared" si="2"/>
        <v>30500</v>
      </c>
      <c r="I16" s="483"/>
      <c r="J16" s="483">
        <v>-3000</v>
      </c>
      <c r="K16" s="483"/>
      <c r="L16" s="486">
        <f t="shared" si="3"/>
        <v>27500</v>
      </c>
      <c r="M16" s="988"/>
    </row>
    <row r="17" spans="1:13" x14ac:dyDescent="0.25">
      <c r="A17" s="21">
        <v>410015513</v>
      </c>
      <c r="B17" s="507" t="s">
        <v>7424</v>
      </c>
      <c r="C17" s="508">
        <f>SUMIF('BE1CY Ledger'!A:A,'41001'!A17,'BE1CY Ledger'!D:D)</f>
        <v>2000</v>
      </c>
      <c r="D17" s="123">
        <f>SUMIF('BE1CY Ledger'!A:A,'41001'!A17,'BE1CY Ledger'!C:C)</f>
        <v>2000</v>
      </c>
      <c r="E17" s="483">
        <f t="shared" si="0"/>
        <v>0</v>
      </c>
      <c r="F17" s="6">
        <v>3000</v>
      </c>
      <c r="G17" s="487">
        <f t="shared" si="1"/>
        <v>5000</v>
      </c>
      <c r="H17" s="485">
        <f t="shared" si="2"/>
        <v>2000</v>
      </c>
      <c r="I17" s="483"/>
      <c r="J17" s="483"/>
      <c r="K17" s="483"/>
      <c r="L17" s="486">
        <f t="shared" si="3"/>
        <v>2000</v>
      </c>
      <c r="M17" s="474"/>
    </row>
    <row r="18" spans="1:13" x14ac:dyDescent="0.25">
      <c r="A18" s="21">
        <v>410015514</v>
      </c>
      <c r="B18" s="507" t="s">
        <v>7425</v>
      </c>
      <c r="C18" s="508">
        <f>SUMIF('BE1CY Ledger'!A:A,'41001'!A18,'BE1CY Ledger'!D:D)</f>
        <v>2000</v>
      </c>
      <c r="D18" s="123">
        <f>SUMIF('BE1CY Ledger'!A:A,'41001'!A18,'BE1CY Ledger'!C:C)</f>
        <v>0</v>
      </c>
      <c r="E18" s="483">
        <f t="shared" si="0"/>
        <v>2000</v>
      </c>
      <c r="F18" s="6">
        <v>-2000</v>
      </c>
      <c r="G18" s="487">
        <f>C18+F18</f>
        <v>0</v>
      </c>
      <c r="H18" s="485">
        <f t="shared" si="2"/>
        <v>2000</v>
      </c>
      <c r="I18" s="483"/>
      <c r="J18" s="483"/>
      <c r="K18" s="483"/>
      <c r="L18" s="486">
        <f t="shared" si="3"/>
        <v>2000</v>
      </c>
      <c r="M18" s="474"/>
    </row>
    <row r="19" spans="1:13" x14ac:dyDescent="0.25">
      <c r="A19" s="60">
        <v>410015520</v>
      </c>
      <c r="B19" s="517" t="s">
        <v>7551</v>
      </c>
      <c r="C19" s="508">
        <v>0</v>
      </c>
      <c r="D19" s="123">
        <v>0</v>
      </c>
      <c r="E19" s="483">
        <f t="shared" si="0"/>
        <v>0</v>
      </c>
      <c r="F19" s="6"/>
      <c r="G19" s="487">
        <f>C19+F19</f>
        <v>0</v>
      </c>
      <c r="H19" s="485">
        <f t="shared" si="2"/>
        <v>0</v>
      </c>
      <c r="I19" s="483"/>
      <c r="J19" s="483"/>
      <c r="K19" s="1917">
        <v>25000</v>
      </c>
      <c r="L19" s="486">
        <f t="shared" si="3"/>
        <v>25000</v>
      </c>
      <c r="M19" s="474"/>
    </row>
    <row r="20" spans="1:13" x14ac:dyDescent="0.25">
      <c r="A20" s="60">
        <v>410015521</v>
      </c>
      <c r="B20" s="517" t="s">
        <v>7426</v>
      </c>
      <c r="C20" s="508">
        <f>SUMIF('BE1CY Ledger'!A:A,'41001'!A20,'BE1CY Ledger'!D:D)</f>
        <v>11000</v>
      </c>
      <c r="D20" s="123">
        <f>SUMIF('BE1CY Ledger'!A:A,'41001'!A20,'BE1CY Ledger'!C:C)</f>
        <v>322</v>
      </c>
      <c r="E20" s="483">
        <f t="shared" si="0"/>
        <v>10678</v>
      </c>
      <c r="F20" s="483">
        <v>-6200</v>
      </c>
      <c r="G20" s="487">
        <f t="shared" si="1"/>
        <v>4800</v>
      </c>
      <c r="H20" s="485">
        <f t="shared" si="2"/>
        <v>11000</v>
      </c>
      <c r="I20" s="483"/>
      <c r="J20" s="483"/>
      <c r="K20" s="483">
        <v>8000</v>
      </c>
      <c r="L20" s="486">
        <f t="shared" si="3"/>
        <v>19000</v>
      </c>
      <c r="M20" s="988"/>
    </row>
    <row r="21" spans="1:13" x14ac:dyDescent="0.25">
      <c r="A21" s="60">
        <v>410015523</v>
      </c>
      <c r="B21" s="517" t="s">
        <v>7427</v>
      </c>
      <c r="C21" s="508">
        <f>SUMIF('BE1CY Ledger'!A:A,'41001'!A21,'BE1CY Ledger'!D:D)</f>
        <v>3000</v>
      </c>
      <c r="D21" s="123">
        <f>SUMIF('BE1CY Ledger'!A:A,'41001'!A21,'BE1CY Ledger'!C:C)</f>
        <v>0</v>
      </c>
      <c r="E21" s="483">
        <f t="shared" si="0"/>
        <v>3000</v>
      </c>
      <c r="F21" s="483"/>
      <c r="G21" s="487">
        <f t="shared" si="1"/>
        <v>3000</v>
      </c>
      <c r="H21" s="485">
        <f t="shared" si="2"/>
        <v>3000</v>
      </c>
      <c r="I21" s="483"/>
      <c r="J21" s="483"/>
      <c r="K21" s="483"/>
      <c r="L21" s="486">
        <f t="shared" si="3"/>
        <v>3000</v>
      </c>
      <c r="M21" s="988"/>
    </row>
    <row r="22" spans="1:13" s="995" customFormat="1" x14ac:dyDescent="0.25">
      <c r="A22" s="1000">
        <v>410015524</v>
      </c>
      <c r="B22" s="517" t="s">
        <v>7428</v>
      </c>
      <c r="C22" s="1001">
        <f>SUMIF('BE1CY Ledger'!A:A,'41001'!A22,'BE1CY Ledger'!D:D)</f>
        <v>20000</v>
      </c>
      <c r="D22" s="1002">
        <f>SUMIF('BE1CY Ledger'!A:A,'41001'!A22,'BE1CY Ledger'!C:C)</f>
        <v>3600</v>
      </c>
      <c r="E22" s="1003">
        <f t="shared" si="0"/>
        <v>16400</v>
      </c>
      <c r="F22" s="1004">
        <v>-16000</v>
      </c>
      <c r="G22" s="1005">
        <f t="shared" si="1"/>
        <v>4000</v>
      </c>
      <c r="H22" s="1990">
        <f t="shared" si="2"/>
        <v>20000</v>
      </c>
      <c r="I22" s="1003">
        <v>-20000</v>
      </c>
      <c r="J22" s="1003"/>
      <c r="K22" s="1003">
        <v>65000</v>
      </c>
      <c r="L22" s="1989">
        <f t="shared" si="3"/>
        <v>65000</v>
      </c>
      <c r="M22" s="1006"/>
    </row>
    <row r="23" spans="1:13" s="995" customFormat="1" x14ac:dyDescent="0.25">
      <c r="A23" s="1000" t="s">
        <v>7429</v>
      </c>
      <c r="B23" s="517" t="s">
        <v>7430</v>
      </c>
      <c r="C23" s="1001">
        <v>0</v>
      </c>
      <c r="D23" s="1002">
        <f>SUMIF('BE1CY Ledger'!A:A,'41001'!A23,'BE1CY Ledger'!C:C)</f>
        <v>0</v>
      </c>
      <c r="E23" s="1003"/>
      <c r="F23" s="1004"/>
      <c r="G23" s="1005">
        <f t="shared" si="1"/>
        <v>0</v>
      </c>
      <c r="H23" s="1990">
        <f t="shared" si="2"/>
        <v>0</v>
      </c>
      <c r="I23" s="1003"/>
      <c r="J23" s="1003"/>
      <c r="K23" s="1003">
        <v>7500</v>
      </c>
      <c r="L23" s="1989">
        <f t="shared" si="3"/>
        <v>7500</v>
      </c>
      <c r="M23" s="1006"/>
    </row>
    <row r="24" spans="1:13" s="995" customFormat="1" x14ac:dyDescent="0.25">
      <c r="A24" s="1000" t="s">
        <v>7429</v>
      </c>
      <c r="B24" s="517" t="s">
        <v>7431</v>
      </c>
      <c r="C24" s="1001">
        <v>0</v>
      </c>
      <c r="D24" s="1002">
        <f>SUMIF('BE1CY Ledger'!A:A,'41001'!A24,'BE1CY Ledger'!C:C)</f>
        <v>0</v>
      </c>
      <c r="E24" s="1003"/>
      <c r="F24" s="1004"/>
      <c r="G24" s="1005">
        <f t="shared" si="1"/>
        <v>0</v>
      </c>
      <c r="H24" s="1990">
        <f t="shared" si="2"/>
        <v>0</v>
      </c>
      <c r="I24" s="1003"/>
      <c r="J24" s="1003"/>
      <c r="K24" s="1003">
        <v>37000</v>
      </c>
      <c r="L24" s="1989">
        <f t="shared" si="3"/>
        <v>37000</v>
      </c>
      <c r="M24" s="1006"/>
    </row>
    <row r="25" spans="1:13" s="995" customFormat="1" x14ac:dyDescent="0.25">
      <c r="A25" s="1000" t="s">
        <v>7429</v>
      </c>
      <c r="B25" s="517" t="s">
        <v>7432</v>
      </c>
      <c r="C25" s="1001">
        <v>0</v>
      </c>
      <c r="D25" s="1002">
        <f>SUMIF('BE1CY Ledger'!A:A,'41001'!A25,'BE1CY Ledger'!C:C)</f>
        <v>0</v>
      </c>
      <c r="E25" s="1003"/>
      <c r="F25" s="1004"/>
      <c r="G25" s="1005">
        <f t="shared" si="1"/>
        <v>0</v>
      </c>
      <c r="H25" s="1990">
        <f t="shared" si="2"/>
        <v>0</v>
      </c>
      <c r="I25" s="1003"/>
      <c r="J25" s="1003">
        <v>5500</v>
      </c>
      <c r="K25" s="1003"/>
      <c r="L25" s="1989">
        <f t="shared" si="3"/>
        <v>5500</v>
      </c>
      <c r="M25" s="1006"/>
    </row>
    <row r="26" spans="1:13" s="995" customFormat="1" x14ac:dyDescent="0.25">
      <c r="A26" s="1000" t="s">
        <v>7429</v>
      </c>
      <c r="B26" s="517" t="s">
        <v>7433</v>
      </c>
      <c r="C26" s="1001">
        <v>0</v>
      </c>
      <c r="D26" s="1002">
        <f>SUMIF('BE1CY Ledger'!A:A,'41001'!A26,'BE1CY Ledger'!C:C)</f>
        <v>0</v>
      </c>
      <c r="E26" s="1003"/>
      <c r="F26" s="1004"/>
      <c r="G26" s="1005">
        <f t="shared" si="1"/>
        <v>0</v>
      </c>
      <c r="H26" s="1990">
        <f t="shared" si="2"/>
        <v>0</v>
      </c>
      <c r="I26" s="1003"/>
      <c r="J26" s="1003">
        <v>17000</v>
      </c>
      <c r="K26" s="1003"/>
      <c r="L26" s="1989">
        <f t="shared" si="3"/>
        <v>17000</v>
      </c>
      <c r="M26" s="1006"/>
    </row>
    <row r="27" spans="1:13" s="40" customFormat="1" x14ac:dyDescent="0.25">
      <c r="A27" s="511"/>
      <c r="B27" s="512" t="s">
        <v>7</v>
      </c>
      <c r="C27" s="513">
        <f>SUM(C9:C26)</f>
        <v>178600</v>
      </c>
      <c r="D27" s="142">
        <f t="shared" ref="D27:K27" si="4">SUM(D9:D26)</f>
        <v>79018.859999999986</v>
      </c>
      <c r="E27" s="7">
        <f t="shared" si="4"/>
        <v>99581.140000000014</v>
      </c>
      <c r="F27" s="7">
        <f t="shared" si="4"/>
        <v>-7200</v>
      </c>
      <c r="G27" s="515">
        <f t="shared" si="4"/>
        <v>171400</v>
      </c>
      <c r="H27" s="534">
        <f t="shared" si="4"/>
        <v>178600</v>
      </c>
      <c r="I27" s="551">
        <f t="shared" si="4"/>
        <v>-20000</v>
      </c>
      <c r="J27" s="551">
        <f t="shared" si="4"/>
        <v>19500</v>
      </c>
      <c r="K27" s="551">
        <f t="shared" si="4"/>
        <v>142500</v>
      </c>
      <c r="L27" s="1942">
        <f>SUM(L9:L26)</f>
        <v>320600</v>
      </c>
      <c r="M27" s="516"/>
    </row>
    <row r="28" spans="1:13" x14ac:dyDescent="0.25">
      <c r="A28" s="21"/>
      <c r="B28" s="482"/>
      <c r="C28" s="470"/>
      <c r="D28" s="123"/>
      <c r="E28" s="6"/>
      <c r="F28" s="6"/>
      <c r="G28" s="487"/>
      <c r="H28" s="485"/>
      <c r="I28" s="483"/>
      <c r="J28" s="483"/>
      <c r="K28" s="483"/>
      <c r="L28" s="486"/>
      <c r="M28" s="474"/>
    </row>
    <row r="29" spans="1:13" s="40" customFormat="1" x14ac:dyDescent="0.25">
      <c r="A29" s="511"/>
      <c r="B29" s="512" t="s">
        <v>2845</v>
      </c>
      <c r="C29" s="513"/>
      <c r="D29" s="142"/>
      <c r="E29" s="7"/>
      <c r="F29" s="7"/>
      <c r="G29" s="515"/>
      <c r="H29" s="534"/>
      <c r="I29" s="551"/>
      <c r="J29" s="551"/>
      <c r="K29" s="551"/>
      <c r="L29" s="1942"/>
      <c r="M29" s="516"/>
    </row>
    <row r="30" spans="1:13" x14ac:dyDescent="0.25">
      <c r="A30" s="60">
        <v>410019057</v>
      </c>
      <c r="B30" s="517" t="s">
        <v>6318</v>
      </c>
      <c r="C30" s="508">
        <f>SUMIF('BE1CY Ledger'!A:A,'41001'!A30,'BE1CY Ledger'!D:D)</f>
        <v>-58900</v>
      </c>
      <c r="D30" s="123">
        <f>SUMIF('BE1CY Ledger'!A:A,'41001'!A30,'BE1CY Ledger'!C:C)</f>
        <v>0</v>
      </c>
      <c r="E30" s="6">
        <f>C30-D30</f>
        <v>-58900</v>
      </c>
      <c r="F30" s="483"/>
      <c r="G30" s="487">
        <f t="shared" ref="G30:G31" si="5">C30+F30</f>
        <v>-58900</v>
      </c>
      <c r="H30" s="485">
        <f t="shared" ref="H30:H31" si="6">+C30</f>
        <v>-58900</v>
      </c>
      <c r="I30" s="483"/>
      <c r="J30" s="483"/>
      <c r="K30" s="1917">
        <v>-25000</v>
      </c>
      <c r="L30" s="486">
        <f>SUM(H30:K30)</f>
        <v>-83900</v>
      </c>
      <c r="M30" s="474"/>
    </row>
    <row r="31" spans="1:13" x14ac:dyDescent="0.25">
      <c r="A31" s="21">
        <v>410019552</v>
      </c>
      <c r="B31" s="507" t="s">
        <v>7424</v>
      </c>
      <c r="C31" s="470">
        <f>SUMIF('BE1CY Ledger'!A:A,'41001'!A31,'BE1CY Ledger'!D:D)</f>
        <v>-2400</v>
      </c>
      <c r="D31" s="123">
        <f>SUMIF('BE1CY Ledger'!A:A,'41001'!A31,'BE1CY Ledger'!C:C)</f>
        <v>0</v>
      </c>
      <c r="E31" s="6">
        <f>C31-D31</f>
        <v>-2400</v>
      </c>
      <c r="F31" s="483"/>
      <c r="G31" s="487">
        <f t="shared" si="5"/>
        <v>-2400</v>
      </c>
      <c r="H31" s="485">
        <f t="shared" si="6"/>
        <v>-2400</v>
      </c>
      <c r="I31" s="483"/>
      <c r="J31" s="483"/>
      <c r="K31" s="483"/>
      <c r="L31" s="486">
        <f>SUM(H31:K31)</f>
        <v>-2400</v>
      </c>
      <c r="M31" s="474"/>
    </row>
    <row r="32" spans="1:13" s="40" customFormat="1" x14ac:dyDescent="0.25">
      <c r="A32" s="511"/>
      <c r="B32" s="512" t="s">
        <v>7</v>
      </c>
      <c r="C32" s="513">
        <f t="shared" ref="C32:G32" si="7">SUM(C30:C31)</f>
        <v>-61300</v>
      </c>
      <c r="D32" s="142">
        <f t="shared" si="7"/>
        <v>0</v>
      </c>
      <c r="E32" s="7">
        <f t="shared" si="7"/>
        <v>-61300</v>
      </c>
      <c r="F32" s="7">
        <f t="shared" si="7"/>
        <v>0</v>
      </c>
      <c r="G32" s="515">
        <f t="shared" si="7"/>
        <v>-61300</v>
      </c>
      <c r="H32" s="1946">
        <f>SUM(H30:H31)</f>
        <v>-61300</v>
      </c>
      <c r="I32" s="551">
        <f t="shared" ref="I32:K32" si="8">SUM(I30:I31)</f>
        <v>0</v>
      </c>
      <c r="J32" s="551">
        <f t="shared" si="8"/>
        <v>0</v>
      </c>
      <c r="K32" s="551">
        <f t="shared" si="8"/>
        <v>-25000</v>
      </c>
      <c r="L32" s="1942">
        <f>SUM(L30:L31)</f>
        <v>-86300</v>
      </c>
      <c r="M32" s="516"/>
    </row>
    <row r="33" spans="1:13" hidden="1" x14ac:dyDescent="0.25">
      <c r="A33" s="21"/>
      <c r="B33" s="482"/>
      <c r="C33" s="470"/>
      <c r="D33" s="123"/>
      <c r="E33" s="6"/>
      <c r="F33" s="6"/>
      <c r="G33" s="487"/>
      <c r="H33" s="1953"/>
      <c r="I33" s="483"/>
      <c r="J33" s="483"/>
      <c r="K33" s="483"/>
      <c r="L33" s="486"/>
      <c r="M33" s="474"/>
    </row>
    <row r="34" spans="1:13" s="40" customFormat="1" hidden="1" x14ac:dyDescent="0.25">
      <c r="A34" s="511"/>
      <c r="B34" s="512" t="s">
        <v>3040</v>
      </c>
      <c r="C34" s="513"/>
      <c r="D34" s="142"/>
      <c r="E34" s="7"/>
      <c r="F34" s="7"/>
      <c r="G34" s="515"/>
      <c r="H34" s="1946"/>
      <c r="I34" s="551"/>
      <c r="J34" s="551"/>
      <c r="K34" s="551"/>
      <c r="L34" s="1942"/>
      <c r="M34" s="516"/>
    </row>
    <row r="35" spans="1:13" hidden="1" x14ac:dyDescent="0.25">
      <c r="A35" s="21">
        <v>410012510</v>
      </c>
      <c r="B35" s="507" t="s">
        <v>2916</v>
      </c>
      <c r="C35" s="508">
        <f>SUMIF('BE1CY Ledger'!A:A,'41001'!A35,'BE1CY Ledger'!D:D)</f>
        <v>0</v>
      </c>
      <c r="D35" s="123">
        <f>SUMIF('BE1CY Ledger'!A:A,'41001'!A35,'BE1CY Ledger'!C:C)</f>
        <v>0</v>
      </c>
      <c r="E35" s="483">
        <f t="shared" ref="E35:E42" si="9">C35-D35</f>
        <v>0</v>
      </c>
      <c r="F35" s="483"/>
      <c r="G35" s="487">
        <f t="shared" ref="G35:G42" si="10">C35-F35</f>
        <v>0</v>
      </c>
      <c r="H35" s="1953"/>
      <c r="I35" s="483"/>
      <c r="J35" s="483"/>
      <c r="K35" s="483"/>
      <c r="L35" s="486"/>
      <c r="M35" s="474"/>
    </row>
    <row r="36" spans="1:13" hidden="1" x14ac:dyDescent="0.25">
      <c r="A36" s="21">
        <v>410014610</v>
      </c>
      <c r="B36" s="507" t="s">
        <v>7250</v>
      </c>
      <c r="C36" s="508">
        <f>SUMIF('BE1CY Ledger'!A:A,'41001'!A36,'BE1CY Ledger'!D:D)</f>
        <v>0</v>
      </c>
      <c r="D36" s="123">
        <f>SUMIF('BE1CY Ledger'!A:A,'41001'!A36,'BE1CY Ledger'!C:C)</f>
        <v>0</v>
      </c>
      <c r="E36" s="483">
        <f t="shared" si="9"/>
        <v>0</v>
      </c>
      <c r="F36" s="483"/>
      <c r="G36" s="487">
        <f t="shared" si="10"/>
        <v>0</v>
      </c>
      <c r="H36" s="1953"/>
      <c r="I36" s="483"/>
      <c r="J36" s="483"/>
      <c r="K36" s="483"/>
      <c r="L36" s="486"/>
      <c r="M36" s="474"/>
    </row>
    <row r="37" spans="1:13" hidden="1" x14ac:dyDescent="0.25">
      <c r="A37" s="21">
        <v>410014611</v>
      </c>
      <c r="B37" s="507" t="s">
        <v>7251</v>
      </c>
      <c r="C37" s="508">
        <f>SUMIF('BE1CY Ledger'!A:A,'41001'!A37,'BE1CY Ledger'!D:D)</f>
        <v>0</v>
      </c>
      <c r="D37" s="123">
        <f>SUMIF('BE1CY Ledger'!A:A,'41001'!A37,'BE1CY Ledger'!C:C)</f>
        <v>0</v>
      </c>
      <c r="E37" s="483">
        <f t="shared" si="9"/>
        <v>0</v>
      </c>
      <c r="F37" s="483"/>
      <c r="G37" s="487">
        <f t="shared" si="10"/>
        <v>0</v>
      </c>
      <c r="H37" s="1953"/>
      <c r="I37" s="483"/>
      <c r="J37" s="483"/>
      <c r="K37" s="483"/>
      <c r="L37" s="486"/>
      <c r="M37" s="474"/>
    </row>
    <row r="38" spans="1:13" hidden="1" x14ac:dyDescent="0.25">
      <c r="A38" s="21">
        <v>410014618</v>
      </c>
      <c r="B38" s="507" t="s">
        <v>7434</v>
      </c>
      <c r="C38" s="508">
        <f>SUMIF('BE1CY Ledger'!A:A,'41001'!A38,'BE1CY Ledger'!D:D)</f>
        <v>0</v>
      </c>
      <c r="D38" s="123">
        <f>SUMIF('BE1CY Ledger'!A:A,'41001'!A38,'BE1CY Ledger'!C:C)</f>
        <v>0</v>
      </c>
      <c r="E38" s="483">
        <f t="shared" si="9"/>
        <v>0</v>
      </c>
      <c r="F38" s="483"/>
      <c r="G38" s="487">
        <f t="shared" si="10"/>
        <v>0</v>
      </c>
      <c r="H38" s="1953"/>
      <c r="I38" s="483"/>
      <c r="J38" s="483"/>
      <c r="K38" s="483"/>
      <c r="L38" s="486"/>
      <c r="M38" s="474"/>
    </row>
    <row r="39" spans="1:13" hidden="1" x14ac:dyDescent="0.25">
      <c r="A39" s="21">
        <v>410014619</v>
      </c>
      <c r="B39" s="507" t="s">
        <v>7409</v>
      </c>
      <c r="C39" s="508">
        <f>SUMIF('BE1CY Ledger'!A:A,'41001'!A39,'BE1CY Ledger'!D:D)</f>
        <v>0</v>
      </c>
      <c r="D39" s="123">
        <f>SUMIF('BE1CY Ledger'!A:A,'41001'!A39,'BE1CY Ledger'!C:C)</f>
        <v>0</v>
      </c>
      <c r="E39" s="483">
        <f t="shared" si="9"/>
        <v>0</v>
      </c>
      <c r="F39" s="483"/>
      <c r="G39" s="487">
        <f t="shared" si="10"/>
        <v>0</v>
      </c>
      <c r="H39" s="1953"/>
      <c r="I39" s="483"/>
      <c r="J39" s="483"/>
      <c r="K39" s="483"/>
      <c r="L39" s="486"/>
      <c r="M39" s="474"/>
    </row>
    <row r="40" spans="1:13" hidden="1" x14ac:dyDescent="0.25">
      <c r="A40" s="21">
        <v>410016009</v>
      </c>
      <c r="B40" s="507" t="s">
        <v>7435</v>
      </c>
      <c r="C40" s="508">
        <f>SUMIF('BE1CY Ledger'!A:A,'41001'!A40,'BE1CY Ledger'!D:D)</f>
        <v>0</v>
      </c>
      <c r="D40" s="123">
        <f>SUMIF('BE1CY Ledger'!A:A,'41001'!A40,'BE1CY Ledger'!C:C)</f>
        <v>0</v>
      </c>
      <c r="E40" s="483">
        <f t="shared" si="9"/>
        <v>0</v>
      </c>
      <c r="F40" s="483"/>
      <c r="G40" s="487">
        <f t="shared" si="10"/>
        <v>0</v>
      </c>
      <c r="H40" s="1953"/>
      <c r="I40" s="483"/>
      <c r="J40" s="483"/>
      <c r="K40" s="483"/>
      <c r="L40" s="486"/>
      <c r="M40" s="474"/>
    </row>
    <row r="41" spans="1:13" hidden="1" x14ac:dyDescent="0.25">
      <c r="A41" s="21">
        <v>410016010</v>
      </c>
      <c r="B41" s="507" t="s">
        <v>7254</v>
      </c>
      <c r="C41" s="508">
        <f>SUMIF('BE1CY Ledger'!A:A,'41001'!A41,'BE1CY Ledger'!D:D)</f>
        <v>0</v>
      </c>
      <c r="D41" s="123">
        <f>SUMIF('BE1CY Ledger'!A:A,'41001'!A41,'BE1CY Ledger'!C:C)</f>
        <v>0</v>
      </c>
      <c r="E41" s="483">
        <f t="shared" si="9"/>
        <v>0</v>
      </c>
      <c r="F41" s="483"/>
      <c r="G41" s="487">
        <f t="shared" si="10"/>
        <v>0</v>
      </c>
      <c r="H41" s="1953"/>
      <c r="I41" s="483"/>
      <c r="J41" s="483"/>
      <c r="K41" s="483"/>
      <c r="L41" s="486"/>
      <c r="M41" s="474"/>
    </row>
    <row r="42" spans="1:13" hidden="1" x14ac:dyDescent="0.25">
      <c r="A42" s="21">
        <v>410016014</v>
      </c>
      <c r="B42" s="507" t="s">
        <v>7314</v>
      </c>
      <c r="C42" s="508">
        <f>SUMIF('BE1CY Ledger'!A:A,'41001'!A42,'BE1CY Ledger'!D:D)</f>
        <v>0</v>
      </c>
      <c r="D42" s="123">
        <f>SUMIF('BE1CY Ledger'!A:A,'41001'!A42,'BE1CY Ledger'!C:C)</f>
        <v>0</v>
      </c>
      <c r="E42" s="483">
        <f t="shared" si="9"/>
        <v>0</v>
      </c>
      <c r="F42" s="483"/>
      <c r="G42" s="487">
        <f t="shared" si="10"/>
        <v>0</v>
      </c>
      <c r="H42" s="1953"/>
      <c r="I42" s="483"/>
      <c r="J42" s="483"/>
      <c r="K42" s="483"/>
      <c r="L42" s="486"/>
      <c r="M42" s="474"/>
    </row>
    <row r="43" spans="1:13" s="40" customFormat="1" hidden="1" x14ac:dyDescent="0.25">
      <c r="A43" s="511"/>
      <c r="B43" s="512" t="s">
        <v>7</v>
      </c>
      <c r="C43" s="513">
        <f>SUM(C35:C42)</f>
        <v>0</v>
      </c>
      <c r="D43" s="142">
        <f t="shared" ref="D43:G43" si="11">SUM(D35:D42)</f>
        <v>0</v>
      </c>
      <c r="E43" s="7">
        <f t="shared" si="11"/>
        <v>0</v>
      </c>
      <c r="F43" s="7">
        <f t="shared" si="11"/>
        <v>0</v>
      </c>
      <c r="G43" s="515">
        <f t="shared" si="11"/>
        <v>0</v>
      </c>
      <c r="H43" s="1946"/>
      <c r="I43" s="551"/>
      <c r="J43" s="551"/>
      <c r="K43" s="551"/>
      <c r="L43" s="1942"/>
      <c r="M43" s="516"/>
    </row>
    <row r="44" spans="1:13" x14ac:dyDescent="0.25">
      <c r="A44" s="21"/>
      <c r="B44" s="482"/>
      <c r="C44" s="470"/>
      <c r="D44" s="123"/>
      <c r="E44" s="6"/>
      <c r="F44" s="6"/>
      <c r="G44" s="487"/>
      <c r="H44" s="1953"/>
      <c r="I44" s="483"/>
      <c r="J44" s="483"/>
      <c r="K44" s="483"/>
      <c r="L44" s="486"/>
      <c r="M44" s="474"/>
    </row>
    <row r="45" spans="1:13" s="40" customFormat="1" ht="15.75" thickBot="1" x14ac:dyDescent="0.3">
      <c r="A45" s="22"/>
      <c r="B45" s="519" t="s">
        <v>8</v>
      </c>
      <c r="C45" s="490">
        <f t="shared" ref="C45:H45" si="12">+C43+C32+C27</f>
        <v>117300</v>
      </c>
      <c r="D45" s="124">
        <f t="shared" si="12"/>
        <v>79018.859999999986</v>
      </c>
      <c r="E45" s="8">
        <f t="shared" si="12"/>
        <v>38281.140000000014</v>
      </c>
      <c r="F45" s="8">
        <f t="shared" si="12"/>
        <v>-7200</v>
      </c>
      <c r="G45" s="520">
        <f t="shared" si="12"/>
        <v>110100</v>
      </c>
      <c r="H45" s="1945">
        <f t="shared" si="12"/>
        <v>117300</v>
      </c>
      <c r="I45" s="491">
        <f>+I43+I32+I27</f>
        <v>-20000</v>
      </c>
      <c r="J45" s="491">
        <f>+J43+J32+J27</f>
        <v>19500</v>
      </c>
      <c r="K45" s="491">
        <f>+K43+K32+K27</f>
        <v>117500</v>
      </c>
      <c r="L45" s="1944">
        <f>+L43+L32+L27</f>
        <v>234300</v>
      </c>
      <c r="M45" s="521"/>
    </row>
    <row r="46" spans="1:13" s="28" customFormat="1" ht="12" x14ac:dyDescent="0.2">
      <c r="A46" s="26"/>
      <c r="B46" s="27" t="s">
        <v>6262</v>
      </c>
      <c r="C46" s="25">
        <f>117300-C45</f>
        <v>0</v>
      </c>
      <c r="D46" s="25">
        <f>SUMIF('BE1CY Ledger'!H:H,"41001",'BE1CY Ledger'!C:C)-D45</f>
        <v>0</v>
      </c>
      <c r="E46" s="25"/>
      <c r="F46" s="25"/>
      <c r="G46" s="25"/>
      <c r="H46" s="25"/>
      <c r="I46" s="25"/>
      <c r="J46" s="25"/>
      <c r="K46" s="25"/>
      <c r="L46" s="25"/>
    </row>
    <row r="47" spans="1:13" s="28" customFormat="1" ht="12" x14ac:dyDescent="0.2">
      <c r="A47" s="26"/>
      <c r="C47" s="25"/>
      <c r="D47" s="25"/>
      <c r="E47" s="25"/>
      <c r="F47" s="25"/>
      <c r="G47" s="25"/>
      <c r="H47" s="25"/>
      <c r="I47" s="25"/>
      <c r="J47" s="25"/>
      <c r="K47" s="25"/>
      <c r="L47" s="25"/>
    </row>
    <row r="48" spans="1:13" s="28" customFormat="1" ht="12" x14ac:dyDescent="0.2">
      <c r="A48" s="524"/>
      <c r="B48" s="523"/>
      <c r="C48" s="43"/>
      <c r="D48" s="43"/>
      <c r="E48" s="43"/>
      <c r="F48" s="43"/>
      <c r="G48" s="43"/>
      <c r="H48" s="43"/>
      <c r="I48" s="43"/>
      <c r="J48" s="43"/>
      <c r="K48" s="43"/>
      <c r="L48" s="43"/>
    </row>
    <row r="49" spans="1:12" s="28" customFormat="1" ht="12" x14ac:dyDescent="0.2">
      <c r="A49" s="524"/>
      <c r="B49" s="523"/>
      <c r="C49" s="43"/>
      <c r="D49" s="43"/>
      <c r="E49" s="43"/>
      <c r="F49" s="43"/>
      <c r="G49" s="43"/>
      <c r="H49" s="43"/>
      <c r="I49" s="43"/>
      <c r="J49" s="43"/>
      <c r="K49" s="43"/>
      <c r="L49" s="43"/>
    </row>
    <row r="50" spans="1:12" s="28" customFormat="1" ht="12" x14ac:dyDescent="0.2">
      <c r="A50" s="524"/>
      <c r="B50" s="523"/>
      <c r="C50" s="43"/>
      <c r="D50" s="43"/>
      <c r="E50" s="43"/>
      <c r="F50" s="43"/>
      <c r="G50" s="43"/>
      <c r="H50" s="43"/>
      <c r="I50" s="43"/>
      <c r="J50" s="43"/>
      <c r="K50" s="43"/>
      <c r="L50" s="43"/>
    </row>
    <row r="51" spans="1:12" s="28" customFormat="1" ht="12" x14ac:dyDescent="0.2">
      <c r="A51" s="522"/>
      <c r="B51" s="523"/>
      <c r="C51" s="43"/>
      <c r="D51" s="43"/>
      <c r="E51" s="43"/>
      <c r="F51" s="43"/>
      <c r="G51" s="43"/>
      <c r="H51" s="43"/>
      <c r="I51" s="43"/>
      <c r="J51" s="43"/>
      <c r="K51" s="43"/>
      <c r="L51" s="43"/>
    </row>
    <row r="52" spans="1:12" x14ac:dyDescent="0.25">
      <c r="A52" s="42"/>
      <c r="B52" s="74"/>
      <c r="C52" s="45"/>
      <c r="D52" s="45"/>
      <c r="E52" s="45"/>
      <c r="F52" s="45"/>
      <c r="G52" s="45"/>
      <c r="H52" s="45"/>
      <c r="I52" s="45"/>
      <c r="J52" s="45"/>
      <c r="K52" s="45"/>
      <c r="L52" s="45"/>
    </row>
  </sheetData>
  <mergeCells count="3">
    <mergeCell ref="A1:B1"/>
    <mergeCell ref="A2:M2"/>
    <mergeCell ref="A3:M3"/>
  </mergeCells>
  <hyperlinks>
    <hyperlink ref="A1:B1" location="'Summary Oct 19'!A1" display="Please click here to return to summary"/>
  </hyperlinks>
  <printOptions horizontalCentered="1"/>
  <pageMargins left="0.39370078740157483" right="0.39370078740157483" top="0.39370078740157483" bottom="0.39370078740157483" header="0.31496062992125984" footer="0"/>
  <pageSetup paperSize="9" scale="57" orientation="landscape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14"/>
  <sheetViews>
    <sheetView zoomScale="85" zoomScaleNormal="85" workbookViewId="0">
      <pane xSplit="2" ySplit="6" topLeftCell="C7" activePane="bottomRight" state="frozen"/>
      <selection activeCell="B377" sqref="B377"/>
      <selection pane="topRight" activeCell="B377" sqref="B377"/>
      <selection pane="bottomLeft" activeCell="B377" sqref="B377"/>
      <selection pane="bottomRight" activeCell="C24" sqref="C24"/>
    </sheetView>
  </sheetViews>
  <sheetFormatPr defaultColWidth="9.140625" defaultRowHeight="15" x14ac:dyDescent="0.25"/>
  <cols>
    <col min="1" max="1" width="9.28515625" style="13" bestFit="1" customWidth="1"/>
    <col min="2" max="2" width="44.5703125" style="41" bestFit="1" customWidth="1"/>
    <col min="3" max="3" width="10.140625" style="41" customWidth="1"/>
    <col min="4" max="5" width="10.140625" style="41" hidden="1" customWidth="1"/>
    <col min="6" max="6" width="11" style="4" customWidth="1"/>
    <col min="7" max="7" width="9.5703125" style="4" hidden="1" customWidth="1"/>
    <col min="8" max="9" width="10.5703125" style="4" hidden="1" customWidth="1"/>
    <col min="10" max="14" width="9.5703125" style="4" hidden="1" customWidth="1"/>
    <col min="15" max="15" width="9.5703125" style="4" customWidth="1"/>
    <col min="16" max="16" width="30.7109375" style="41" customWidth="1"/>
    <col min="17" max="16384" width="9.140625" style="41"/>
  </cols>
  <sheetData>
    <row r="1" spans="1:16" x14ac:dyDescent="0.25">
      <c r="A1" s="1992" t="s">
        <v>10467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x14ac:dyDescent="0.25">
      <c r="A2" s="244"/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</row>
    <row r="3" spans="1:16" ht="15.75" thickBot="1" x14ac:dyDescent="0.3"/>
    <row r="4" spans="1:16" s="2" customFormat="1" ht="45" x14ac:dyDescent="0.25">
      <c r="A4" s="85" t="s">
        <v>22</v>
      </c>
      <c r="B4" s="86" t="s">
        <v>23</v>
      </c>
      <c r="C4" s="46" t="s">
        <v>2883</v>
      </c>
      <c r="D4" s="5" t="s">
        <v>2884</v>
      </c>
      <c r="E4" s="5" t="s">
        <v>2885</v>
      </c>
      <c r="F4" s="87" t="s">
        <v>2886</v>
      </c>
      <c r="G4" s="88" t="s">
        <v>2887</v>
      </c>
      <c r="H4" s="5" t="s">
        <v>2768</v>
      </c>
      <c r="I4" s="16" t="s">
        <v>2763</v>
      </c>
      <c r="J4" s="89" t="s">
        <v>2843</v>
      </c>
      <c r="K4" s="90" t="s">
        <v>2893</v>
      </c>
      <c r="L4" s="91" t="s">
        <v>2888</v>
      </c>
      <c r="M4" s="90" t="s">
        <v>2889</v>
      </c>
      <c r="N4" s="91" t="s">
        <v>2890</v>
      </c>
      <c r="O4" s="77" t="s">
        <v>10784</v>
      </c>
      <c r="P4" s="23" t="s">
        <v>2764</v>
      </c>
    </row>
    <row r="5" spans="1:16" x14ac:dyDescent="0.25">
      <c r="A5" s="92"/>
      <c r="B5" s="93"/>
      <c r="C5" s="94"/>
      <c r="D5" s="95"/>
      <c r="E5" s="95"/>
      <c r="F5" s="96"/>
      <c r="G5" s="97"/>
      <c r="H5" s="95"/>
      <c r="I5" s="98"/>
      <c r="J5" s="99"/>
      <c r="K5" s="59"/>
      <c r="L5" s="100"/>
      <c r="M5" s="59"/>
      <c r="N5" s="100"/>
      <c r="O5" s="101"/>
      <c r="P5" s="101"/>
    </row>
    <row r="6" spans="1:16" s="959" customFormat="1" ht="15.75" thickBot="1" x14ac:dyDescent="0.3">
      <c r="A6" s="102"/>
      <c r="B6" s="103"/>
      <c r="C6" s="104" t="s">
        <v>0</v>
      </c>
      <c r="D6" s="105" t="s">
        <v>0</v>
      </c>
      <c r="E6" s="105" t="s">
        <v>0</v>
      </c>
      <c r="F6" s="106" t="s">
        <v>0</v>
      </c>
      <c r="G6" s="107" t="s">
        <v>0</v>
      </c>
      <c r="H6" s="105" t="s">
        <v>0</v>
      </c>
      <c r="I6" s="108" t="s">
        <v>0</v>
      </c>
      <c r="J6" s="109" t="s">
        <v>0</v>
      </c>
      <c r="K6" s="110" t="s">
        <v>0</v>
      </c>
      <c r="L6" s="111" t="s">
        <v>0</v>
      </c>
      <c r="M6" s="110" t="s">
        <v>0</v>
      </c>
      <c r="N6" s="111" t="s">
        <v>0</v>
      </c>
      <c r="O6" s="112" t="s">
        <v>0</v>
      </c>
      <c r="P6" s="113"/>
    </row>
    <row r="7" spans="1:16" x14ac:dyDescent="0.25">
      <c r="A7" s="373">
        <v>14008</v>
      </c>
      <c r="B7" s="247" t="s">
        <v>2976</v>
      </c>
      <c r="C7" s="139">
        <f>'14008'!C18</f>
        <v>-9800</v>
      </c>
      <c r="D7" s="67">
        <f>'14008'!D18</f>
        <v>0</v>
      </c>
      <c r="E7" s="67">
        <f>'14008'!E18</f>
        <v>0</v>
      </c>
      <c r="F7" s="122">
        <f>'14008'!F18</f>
        <v>-9800</v>
      </c>
      <c r="G7" s="122">
        <f>'14008'!G18</f>
        <v>-361848</v>
      </c>
      <c r="H7" s="67">
        <f>'14008'!H18</f>
        <v>352048</v>
      </c>
      <c r="I7" s="68">
        <f>'14008'!I18</f>
        <v>0</v>
      </c>
      <c r="J7" s="125">
        <f>'14008'!J18</f>
        <v>-9800</v>
      </c>
      <c r="K7" s="82">
        <f>'14008'!K18</f>
        <v>-9800</v>
      </c>
      <c r="L7" s="82">
        <f>'14008'!L18</f>
        <v>0</v>
      </c>
      <c r="M7" s="82">
        <f>'14008'!M18</f>
        <v>0</v>
      </c>
      <c r="N7" s="82">
        <f>'14008'!N18</f>
        <v>0</v>
      </c>
      <c r="O7" s="82">
        <f>'14008'!O18</f>
        <v>-9800</v>
      </c>
      <c r="P7" s="69"/>
    </row>
    <row r="8" spans="1:16" x14ac:dyDescent="0.25">
      <c r="A8" s="24">
        <v>14201</v>
      </c>
      <c r="B8" s="250" t="s">
        <v>2979</v>
      </c>
      <c r="C8" s="140">
        <f>'14201'!C38</f>
        <v>89200</v>
      </c>
      <c r="D8" s="6">
        <f>'14201'!D38</f>
        <v>0</v>
      </c>
      <c r="E8" s="6">
        <f>'14201'!E38</f>
        <v>0</v>
      </c>
      <c r="F8" s="123">
        <f>'14201'!F38</f>
        <v>89200</v>
      </c>
      <c r="G8" s="123">
        <f>'14201'!G38</f>
        <v>30157.249999999985</v>
      </c>
      <c r="H8" s="6">
        <f>'14201'!H38</f>
        <v>59042.75</v>
      </c>
      <c r="I8" s="17">
        <f>'14201'!I38</f>
        <v>0</v>
      </c>
      <c r="J8" s="126">
        <f>'14201'!J38</f>
        <v>89200</v>
      </c>
      <c r="K8" s="374">
        <f>'14201'!K38</f>
        <v>89200</v>
      </c>
      <c r="L8" s="374">
        <f>'14201'!L38</f>
        <v>0</v>
      </c>
      <c r="M8" s="374">
        <f>'14201'!M38</f>
        <v>-20000</v>
      </c>
      <c r="N8" s="374">
        <f>'14201'!N38</f>
        <v>0</v>
      </c>
      <c r="O8" s="374">
        <f>'14201'!O38</f>
        <v>69200</v>
      </c>
      <c r="P8" s="53"/>
    </row>
    <row r="9" spans="1:16" x14ac:dyDescent="0.25">
      <c r="A9" s="24">
        <v>14202</v>
      </c>
      <c r="B9" s="250" t="s">
        <v>2980</v>
      </c>
      <c r="C9" s="140">
        <f>'14202'!C31</f>
        <v>-26800</v>
      </c>
      <c r="D9" s="6">
        <f>'14202'!D31</f>
        <v>0</v>
      </c>
      <c r="E9" s="6">
        <f>'14202'!E31</f>
        <v>0</v>
      </c>
      <c r="F9" s="123">
        <f>'14202'!F31</f>
        <v>-26800</v>
      </c>
      <c r="G9" s="123">
        <f>'14202'!G31</f>
        <v>4597.84</v>
      </c>
      <c r="H9" s="6">
        <f>'14202'!H31</f>
        <v>-31397.839999999997</v>
      </c>
      <c r="I9" s="17">
        <f>'14202'!I31</f>
        <v>0</v>
      </c>
      <c r="J9" s="126">
        <f>'14202'!J31</f>
        <v>-26800</v>
      </c>
      <c r="K9" s="374">
        <f>'14202'!K31</f>
        <v>-26800</v>
      </c>
      <c r="L9" s="374">
        <f>'14202'!L31</f>
        <v>0</v>
      </c>
      <c r="M9" s="374">
        <f>'14202'!M31</f>
        <v>0</v>
      </c>
      <c r="N9" s="374">
        <f>'14202'!N31</f>
        <v>0</v>
      </c>
      <c r="O9" s="374">
        <f>'14202'!O31</f>
        <v>-26800</v>
      </c>
      <c r="P9" s="53"/>
    </row>
    <row r="10" spans="1:16" x14ac:dyDescent="0.25">
      <c r="A10" s="24">
        <v>14204</v>
      </c>
      <c r="B10" s="250" t="s">
        <v>2981</v>
      </c>
      <c r="C10" s="140">
        <f>'14204'!C21</f>
        <v>0</v>
      </c>
      <c r="D10" s="6">
        <f>'14204'!D21</f>
        <v>0</v>
      </c>
      <c r="E10" s="6">
        <f>'14204'!E21</f>
        <v>0</v>
      </c>
      <c r="F10" s="123">
        <f>'14204'!F21</f>
        <v>0</v>
      </c>
      <c r="G10" s="123">
        <f>'14204'!G21</f>
        <v>0</v>
      </c>
      <c r="H10" s="6">
        <f>'14204'!H21</f>
        <v>0</v>
      </c>
      <c r="I10" s="17">
        <f>'14204'!I21</f>
        <v>0</v>
      </c>
      <c r="J10" s="126">
        <f>'14204'!J21</f>
        <v>0</v>
      </c>
      <c r="K10" s="374">
        <f>'14204'!K21</f>
        <v>0</v>
      </c>
      <c r="L10" s="374">
        <f>'14204'!L21</f>
        <v>0</v>
      </c>
      <c r="M10" s="374">
        <f>'14204'!M21</f>
        <v>0</v>
      </c>
      <c r="N10" s="374">
        <f>'14204'!N21</f>
        <v>0</v>
      </c>
      <c r="O10" s="374">
        <f>'14204'!O21</f>
        <v>0</v>
      </c>
      <c r="P10" s="53"/>
    </row>
    <row r="11" spans="1:16" x14ac:dyDescent="0.25">
      <c r="A11" s="24">
        <v>14206</v>
      </c>
      <c r="B11" s="250" t="s">
        <v>2982</v>
      </c>
      <c r="C11" s="140">
        <f>'14206'!C31</f>
        <v>8700</v>
      </c>
      <c r="D11" s="6">
        <f>'14206'!D31</f>
        <v>0</v>
      </c>
      <c r="E11" s="6">
        <f>'14206'!E31</f>
        <v>0</v>
      </c>
      <c r="F11" s="123">
        <f>'14206'!F31</f>
        <v>8700</v>
      </c>
      <c r="G11" s="123">
        <f>'14206'!G31</f>
        <v>926.04000000000008</v>
      </c>
      <c r="H11" s="6">
        <f>'14206'!H31</f>
        <v>7773.9600000000009</v>
      </c>
      <c r="I11" s="17">
        <f>'14206'!I31</f>
        <v>0</v>
      </c>
      <c r="J11" s="126">
        <f>'14206'!J31</f>
        <v>8700</v>
      </c>
      <c r="K11" s="374">
        <f>'14206'!K31</f>
        <v>8700</v>
      </c>
      <c r="L11" s="374">
        <f>'14206'!L31</f>
        <v>0</v>
      </c>
      <c r="M11" s="374">
        <f>'14206'!M31</f>
        <v>0</v>
      </c>
      <c r="N11" s="374">
        <f>'14206'!N31</f>
        <v>0</v>
      </c>
      <c r="O11" s="374">
        <f>'14206'!O31</f>
        <v>8700</v>
      </c>
      <c r="P11" s="53"/>
    </row>
    <row r="12" spans="1:16" x14ac:dyDescent="0.25">
      <c r="A12" s="24">
        <v>62040</v>
      </c>
      <c r="B12" s="250" t="s">
        <v>10468</v>
      </c>
      <c r="C12" s="140">
        <f>'62040'!C21</f>
        <v>127984</v>
      </c>
      <c r="D12" s="6">
        <f>'62040'!D21</f>
        <v>0</v>
      </c>
      <c r="E12" s="6">
        <f>'62040'!E21</f>
        <v>0</v>
      </c>
      <c r="F12" s="123">
        <f>'62040'!F21</f>
        <v>127984</v>
      </c>
      <c r="G12" s="123">
        <f>'62040'!G21</f>
        <v>81663.91</v>
      </c>
      <c r="H12" s="6">
        <f>'62040'!H21</f>
        <v>46320.09</v>
      </c>
      <c r="I12" s="17">
        <f>'62040'!I21</f>
        <v>0</v>
      </c>
      <c r="J12" s="126">
        <f>'62040'!J21</f>
        <v>127984</v>
      </c>
      <c r="K12" s="374">
        <f>'62040'!K21</f>
        <v>127984</v>
      </c>
      <c r="L12" s="374">
        <f>'62040'!L21</f>
        <v>0</v>
      </c>
      <c r="M12" s="374">
        <f>'62040'!M21</f>
        <v>56316</v>
      </c>
      <c r="N12" s="374">
        <f>'62040'!N21</f>
        <v>0</v>
      </c>
      <c r="O12" s="374">
        <f>'62040'!O21</f>
        <v>184300</v>
      </c>
      <c r="P12" s="53"/>
    </row>
    <row r="13" spans="1:16" x14ac:dyDescent="0.25">
      <c r="A13" s="47"/>
      <c r="B13" s="115"/>
      <c r="C13" s="140"/>
      <c r="D13" s="6"/>
      <c r="E13" s="6"/>
      <c r="F13" s="123"/>
      <c r="G13" s="123"/>
      <c r="H13" s="6"/>
      <c r="I13" s="17"/>
      <c r="J13" s="126"/>
      <c r="K13" s="375"/>
      <c r="L13" s="375"/>
      <c r="M13" s="375"/>
      <c r="N13" s="375"/>
      <c r="O13" s="375"/>
      <c r="P13" s="376"/>
    </row>
    <row r="14" spans="1:16" s="40" customFormat="1" ht="15.75" thickBot="1" x14ac:dyDescent="0.3">
      <c r="A14" s="44"/>
      <c r="B14" s="75" t="s">
        <v>24</v>
      </c>
      <c r="C14" s="141">
        <f t="shared" ref="C14:O14" si="0">SUM(C7:C13)</f>
        <v>189284</v>
      </c>
      <c r="D14" s="8">
        <f t="shared" si="0"/>
        <v>0</v>
      </c>
      <c r="E14" s="8">
        <f t="shared" si="0"/>
        <v>0</v>
      </c>
      <c r="F14" s="124">
        <f t="shared" si="0"/>
        <v>189284</v>
      </c>
      <c r="G14" s="124">
        <f t="shared" si="0"/>
        <v>-244502.96</v>
      </c>
      <c r="H14" s="8">
        <f t="shared" si="0"/>
        <v>433786.96000000008</v>
      </c>
      <c r="I14" s="19">
        <f t="shared" si="0"/>
        <v>0</v>
      </c>
      <c r="J14" s="127">
        <f t="shared" si="0"/>
        <v>189284</v>
      </c>
      <c r="K14" s="78">
        <f t="shared" si="0"/>
        <v>189284</v>
      </c>
      <c r="L14" s="78">
        <f t="shared" si="0"/>
        <v>0</v>
      </c>
      <c r="M14" s="78">
        <f t="shared" si="0"/>
        <v>36316</v>
      </c>
      <c r="N14" s="78">
        <f t="shared" si="0"/>
        <v>0</v>
      </c>
      <c r="O14" s="78">
        <f t="shared" si="0"/>
        <v>225600</v>
      </c>
      <c r="P14" s="55"/>
    </row>
  </sheetData>
  <mergeCells count="1">
    <mergeCell ref="A1:P1"/>
  </mergeCells>
  <hyperlinks>
    <hyperlink ref="B7" location="'14008'!A1" display="Private Housing"/>
    <hyperlink ref="B8" location="'14201'!A1" display="Homelessness"/>
    <hyperlink ref="B9" location="'14202'!A1" display="Belmont House Hostel"/>
    <hyperlink ref="B10" location="'14204'!A1" display="Improvements for People with Disabilities"/>
    <hyperlink ref="B11" location="'14206'!A1" display="Boulter Crescent Flat"/>
    <hyperlink ref="B12" location="'62040'!A1" display="Centrally Held Budgets"/>
  </hyperlinks>
  <printOptions horizontalCentered="1"/>
  <pageMargins left="0.39370078740157483" right="0.39370078740157483" top="0.39370078740157483" bottom="0.39370078740157483" header="0.31496062992125984" footer="0"/>
  <pageSetup paperSize="9" scale="82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1363"/>
  <sheetViews>
    <sheetView zoomScale="85" zoomScaleNormal="85" workbookViewId="0">
      <pane xSplit="2" ySplit="8" topLeftCell="C9" activePane="bottomRight" state="frozen"/>
      <selection activeCell="B377" sqref="B377"/>
      <selection pane="topRight" activeCell="B377" sqref="B377"/>
      <selection pane="bottomLeft" activeCell="B377" sqref="B377"/>
      <selection pane="bottomRight" activeCell="B532" sqref="B532"/>
    </sheetView>
  </sheetViews>
  <sheetFormatPr defaultColWidth="9.140625" defaultRowHeight="15" x14ac:dyDescent="0.25"/>
  <cols>
    <col min="1" max="1" width="13.28515625" style="13" customWidth="1"/>
    <col min="2" max="2" width="43.140625" style="41" bestFit="1" customWidth="1"/>
    <col min="3" max="4" width="13.28515625" style="11" bestFit="1" customWidth="1"/>
    <col min="5" max="5" width="13.5703125" style="11" bestFit="1" customWidth="1"/>
    <col min="6" max="6" width="13.28515625" style="11" bestFit="1" customWidth="1"/>
    <col min="7" max="7" width="9.140625" style="41"/>
    <col min="8" max="8" width="6.7109375" style="959" customWidth="1"/>
    <col min="9" max="16384" width="9.140625" style="41"/>
  </cols>
  <sheetData>
    <row r="1" spans="1:8" x14ac:dyDescent="0.25">
      <c r="A1" s="14" t="s">
        <v>9</v>
      </c>
    </row>
    <row r="2" spans="1:8" x14ac:dyDescent="0.25">
      <c r="A2" s="15" t="s">
        <v>10</v>
      </c>
      <c r="B2" s="41" t="s">
        <v>11</v>
      </c>
    </row>
    <row r="3" spans="1:8" x14ac:dyDescent="0.25">
      <c r="A3" s="15" t="s">
        <v>12</v>
      </c>
      <c r="B3" s="41" t="s">
        <v>25</v>
      </c>
    </row>
    <row r="4" spans="1:8" x14ac:dyDescent="0.25">
      <c r="A4" s="15" t="s">
        <v>13</v>
      </c>
      <c r="B4" s="9" t="s">
        <v>26</v>
      </c>
    </row>
    <row r="5" spans="1:8" x14ac:dyDescent="0.25">
      <c r="A5" s="15" t="s">
        <v>14</v>
      </c>
      <c r="B5" s="10" t="s">
        <v>2724</v>
      </c>
    </row>
    <row r="6" spans="1:8" x14ac:dyDescent="0.25">
      <c r="A6" s="15"/>
    </row>
    <row r="7" spans="1:8" s="40" customFormat="1" x14ac:dyDescent="0.25">
      <c r="A7" s="14" t="s">
        <v>2725</v>
      </c>
      <c r="C7" s="12"/>
      <c r="D7" s="12"/>
      <c r="E7" s="12"/>
      <c r="F7" s="12"/>
      <c r="H7" s="33"/>
    </row>
    <row r="8" spans="1:8" s="35" customFormat="1" ht="45" x14ac:dyDescent="0.25">
      <c r="A8" s="34" t="s">
        <v>15</v>
      </c>
      <c r="B8" s="35" t="s">
        <v>16</v>
      </c>
      <c r="C8" s="36" t="s">
        <v>17</v>
      </c>
      <c r="D8" s="36" t="s">
        <v>18</v>
      </c>
      <c r="E8" s="36" t="s">
        <v>19</v>
      </c>
      <c r="F8" s="36" t="s">
        <v>20</v>
      </c>
      <c r="H8" s="2" t="s">
        <v>22</v>
      </c>
    </row>
    <row r="9" spans="1:8" hidden="1" x14ac:dyDescent="0.25">
      <c r="A9" s="13" t="s">
        <v>27</v>
      </c>
      <c r="B9" s="41" t="s">
        <v>28</v>
      </c>
      <c r="C9" s="11">
        <v>39272.97</v>
      </c>
      <c r="D9" s="11">
        <v>0</v>
      </c>
      <c r="E9" s="11">
        <v>36200</v>
      </c>
      <c r="F9" s="11">
        <v>3073</v>
      </c>
      <c r="H9" s="959" t="str">
        <f>LEFT(A9,5)</f>
        <v>30001</v>
      </c>
    </row>
    <row r="10" spans="1:8" hidden="1" x14ac:dyDescent="0.25">
      <c r="A10" s="13" t="s">
        <v>29</v>
      </c>
      <c r="B10" s="41" t="s">
        <v>30</v>
      </c>
      <c r="C10" s="11">
        <v>456</v>
      </c>
      <c r="D10" s="11">
        <v>0</v>
      </c>
      <c r="E10" s="11">
        <v>0</v>
      </c>
      <c r="F10" s="11">
        <v>456</v>
      </c>
      <c r="H10" s="959" t="str">
        <f t="shared" ref="H10:H73" si="0">LEFT(A10,5)</f>
        <v>30001</v>
      </c>
    </row>
    <row r="11" spans="1:8" hidden="1" x14ac:dyDescent="0.25">
      <c r="A11" s="13" t="s">
        <v>31</v>
      </c>
      <c r="B11" s="41" t="s">
        <v>32</v>
      </c>
      <c r="C11" s="11">
        <v>0</v>
      </c>
      <c r="D11" s="11">
        <v>0</v>
      </c>
      <c r="E11" s="11">
        <v>0</v>
      </c>
      <c r="F11" s="11">
        <v>0</v>
      </c>
      <c r="H11" s="959" t="str">
        <f t="shared" si="0"/>
        <v>30001</v>
      </c>
    </row>
    <row r="12" spans="1:8" hidden="1" x14ac:dyDescent="0.25">
      <c r="A12" s="13" t="s">
        <v>33</v>
      </c>
      <c r="B12" s="41" t="s">
        <v>34</v>
      </c>
      <c r="C12" s="11">
        <v>0</v>
      </c>
      <c r="D12" s="11">
        <v>0</v>
      </c>
      <c r="E12" s="11">
        <v>0</v>
      </c>
      <c r="F12" s="11">
        <v>0</v>
      </c>
      <c r="H12" s="959" t="str">
        <f t="shared" si="0"/>
        <v>30001</v>
      </c>
    </row>
    <row r="13" spans="1:8" hidden="1" x14ac:dyDescent="0.25">
      <c r="A13" s="13" t="s">
        <v>35</v>
      </c>
      <c r="B13" s="41" t="s">
        <v>36</v>
      </c>
      <c r="C13" s="11">
        <v>3221.01</v>
      </c>
      <c r="D13" s="11">
        <v>0</v>
      </c>
      <c r="E13" s="11">
        <v>0</v>
      </c>
      <c r="F13" s="11">
        <v>3221</v>
      </c>
      <c r="H13" s="959" t="str">
        <f t="shared" si="0"/>
        <v>30001</v>
      </c>
    </row>
    <row r="14" spans="1:8" hidden="1" x14ac:dyDescent="0.25">
      <c r="A14" s="13" t="s">
        <v>37</v>
      </c>
      <c r="B14" s="41" t="s">
        <v>38</v>
      </c>
      <c r="C14" s="11">
        <v>0</v>
      </c>
      <c r="D14" s="11">
        <v>0</v>
      </c>
      <c r="E14" s="11">
        <v>0</v>
      </c>
      <c r="F14" s="11">
        <v>0</v>
      </c>
      <c r="H14" s="959" t="str">
        <f t="shared" si="0"/>
        <v>30001</v>
      </c>
    </row>
    <row r="15" spans="1:8" hidden="1" x14ac:dyDescent="0.25">
      <c r="A15" s="13" t="s">
        <v>39</v>
      </c>
      <c r="B15" s="41" t="s">
        <v>40</v>
      </c>
      <c r="C15" s="11">
        <v>0</v>
      </c>
      <c r="D15" s="11">
        <v>0</v>
      </c>
      <c r="E15" s="11">
        <v>0</v>
      </c>
      <c r="F15" s="11">
        <v>0</v>
      </c>
      <c r="H15" s="959" t="str">
        <f t="shared" si="0"/>
        <v>30001</v>
      </c>
    </row>
    <row r="16" spans="1:8" hidden="1" x14ac:dyDescent="0.25">
      <c r="A16" s="13" t="s">
        <v>41</v>
      </c>
      <c r="B16" s="41" t="s">
        <v>42</v>
      </c>
      <c r="C16" s="11">
        <v>0</v>
      </c>
      <c r="D16" s="11">
        <v>0</v>
      </c>
      <c r="E16" s="11">
        <v>0</v>
      </c>
      <c r="F16" s="11">
        <v>0</v>
      </c>
      <c r="H16" s="959" t="str">
        <f t="shared" si="0"/>
        <v>30001</v>
      </c>
    </row>
    <row r="17" spans="1:8" hidden="1" x14ac:dyDescent="0.25">
      <c r="A17" s="13" t="s">
        <v>43</v>
      </c>
      <c r="B17" s="41" t="s">
        <v>44</v>
      </c>
      <c r="C17" s="11">
        <v>0</v>
      </c>
      <c r="D17" s="11">
        <v>0</v>
      </c>
      <c r="E17" s="11">
        <v>0</v>
      </c>
      <c r="F17" s="11">
        <v>0</v>
      </c>
      <c r="H17" s="959" t="str">
        <f t="shared" si="0"/>
        <v>30001</v>
      </c>
    </row>
    <row r="18" spans="1:8" hidden="1" x14ac:dyDescent="0.25">
      <c r="A18" s="13" t="s">
        <v>45</v>
      </c>
      <c r="B18" s="41" t="s">
        <v>46</v>
      </c>
      <c r="C18" s="11">
        <v>0</v>
      </c>
      <c r="D18" s="11">
        <v>0</v>
      </c>
      <c r="E18" s="11">
        <v>0</v>
      </c>
      <c r="F18" s="11">
        <v>0</v>
      </c>
      <c r="H18" s="959" t="str">
        <f t="shared" si="0"/>
        <v>30001</v>
      </c>
    </row>
    <row r="19" spans="1:8" hidden="1" x14ac:dyDescent="0.25">
      <c r="A19" s="13" t="s">
        <v>47</v>
      </c>
      <c r="B19" s="41" t="s">
        <v>48</v>
      </c>
      <c r="C19" s="11">
        <v>0</v>
      </c>
      <c r="D19" s="11">
        <v>0</v>
      </c>
      <c r="E19" s="11">
        <v>0</v>
      </c>
      <c r="F19" s="11">
        <v>0</v>
      </c>
      <c r="H19" s="959" t="str">
        <f t="shared" si="0"/>
        <v>30001</v>
      </c>
    </row>
    <row r="20" spans="1:8" hidden="1" x14ac:dyDescent="0.25">
      <c r="A20" s="13" t="s">
        <v>49</v>
      </c>
      <c r="B20" s="41" t="s">
        <v>50</v>
      </c>
      <c r="C20" s="11">
        <v>0</v>
      </c>
      <c r="D20" s="11">
        <v>0</v>
      </c>
      <c r="E20" s="11">
        <v>0</v>
      </c>
      <c r="F20" s="11">
        <v>0</v>
      </c>
      <c r="H20" s="959" t="str">
        <f t="shared" si="0"/>
        <v>30001</v>
      </c>
    </row>
    <row r="21" spans="1:8" hidden="1" x14ac:dyDescent="0.25">
      <c r="A21" s="13" t="s">
        <v>51</v>
      </c>
      <c r="B21" s="41" t="s">
        <v>52</v>
      </c>
      <c r="C21" s="11">
        <v>682</v>
      </c>
      <c r="D21" s="11">
        <v>100</v>
      </c>
      <c r="E21" s="11">
        <v>100</v>
      </c>
      <c r="F21" s="11">
        <v>582</v>
      </c>
      <c r="H21" s="959" t="str">
        <f t="shared" si="0"/>
        <v>30001</v>
      </c>
    </row>
    <row r="22" spans="1:8" hidden="1" x14ac:dyDescent="0.25">
      <c r="A22" s="13" t="s">
        <v>53</v>
      </c>
      <c r="B22" s="41" t="s">
        <v>54</v>
      </c>
      <c r="C22" s="11">
        <v>7907.44</v>
      </c>
      <c r="D22" s="11">
        <v>0</v>
      </c>
      <c r="E22" s="11">
        <v>0</v>
      </c>
      <c r="F22" s="11">
        <v>7907</v>
      </c>
      <c r="H22" s="959" t="str">
        <f t="shared" si="0"/>
        <v>30001</v>
      </c>
    </row>
    <row r="23" spans="1:8" hidden="1" x14ac:dyDescent="0.25">
      <c r="A23" s="13" t="s">
        <v>55</v>
      </c>
      <c r="B23" s="41" t="s">
        <v>56</v>
      </c>
      <c r="C23" s="11">
        <v>0</v>
      </c>
      <c r="D23" s="11">
        <v>0</v>
      </c>
      <c r="E23" s="11">
        <v>0</v>
      </c>
      <c r="F23" s="11">
        <v>0</v>
      </c>
      <c r="H23" s="959" t="str">
        <f t="shared" si="0"/>
        <v>30001</v>
      </c>
    </row>
    <row r="24" spans="1:8" hidden="1" x14ac:dyDescent="0.25">
      <c r="A24" s="13" t="s">
        <v>57</v>
      </c>
      <c r="B24" s="41" t="s">
        <v>58</v>
      </c>
      <c r="C24" s="11">
        <v>905</v>
      </c>
      <c r="D24" s="11">
        <v>500</v>
      </c>
      <c r="E24" s="11">
        <v>500</v>
      </c>
      <c r="F24" s="11">
        <v>405</v>
      </c>
      <c r="H24" s="959" t="str">
        <f t="shared" si="0"/>
        <v>30001</v>
      </c>
    </row>
    <row r="25" spans="1:8" hidden="1" x14ac:dyDescent="0.25">
      <c r="A25" s="13" t="s">
        <v>59</v>
      </c>
      <c r="B25" s="41" t="s">
        <v>60</v>
      </c>
      <c r="C25" s="11">
        <v>-1350</v>
      </c>
      <c r="D25" s="11">
        <v>0</v>
      </c>
      <c r="E25" s="11">
        <v>0</v>
      </c>
      <c r="F25" s="11">
        <v>-1350</v>
      </c>
      <c r="H25" s="959" t="str">
        <f t="shared" si="0"/>
        <v>30001</v>
      </c>
    </row>
    <row r="26" spans="1:8" hidden="1" x14ac:dyDescent="0.25">
      <c r="A26" s="13" t="s">
        <v>61</v>
      </c>
      <c r="B26" s="41" t="s">
        <v>62</v>
      </c>
      <c r="C26" s="11">
        <v>0</v>
      </c>
      <c r="D26" s="11">
        <v>0</v>
      </c>
      <c r="E26" s="11">
        <v>0</v>
      </c>
      <c r="F26" s="11">
        <v>0</v>
      </c>
      <c r="H26" s="959" t="str">
        <f t="shared" si="0"/>
        <v>30001</v>
      </c>
    </row>
    <row r="27" spans="1:8" hidden="1" x14ac:dyDescent="0.25">
      <c r="A27" s="13" t="s">
        <v>63</v>
      </c>
      <c r="B27" s="41" t="s">
        <v>64</v>
      </c>
      <c r="C27" s="11">
        <v>33329.440000000002</v>
      </c>
      <c r="D27" s="11">
        <v>21800</v>
      </c>
      <c r="E27" s="11">
        <v>27800</v>
      </c>
      <c r="F27" s="11">
        <v>5529</v>
      </c>
      <c r="H27" s="959" t="str">
        <f t="shared" si="0"/>
        <v>30001</v>
      </c>
    </row>
    <row r="28" spans="1:8" hidden="1" x14ac:dyDescent="0.25">
      <c r="A28" s="13" t="s">
        <v>65</v>
      </c>
      <c r="B28" s="41" t="s">
        <v>66</v>
      </c>
      <c r="C28" s="11">
        <v>0</v>
      </c>
      <c r="D28" s="11">
        <v>0</v>
      </c>
      <c r="E28" s="11">
        <v>0</v>
      </c>
      <c r="F28" s="11">
        <v>0</v>
      </c>
      <c r="H28" s="959" t="str">
        <f t="shared" si="0"/>
        <v>30001</v>
      </c>
    </row>
    <row r="29" spans="1:8" hidden="1" x14ac:dyDescent="0.25">
      <c r="A29" s="13" t="s">
        <v>67</v>
      </c>
      <c r="B29" s="41" t="s">
        <v>68</v>
      </c>
      <c r="C29" s="11">
        <v>0</v>
      </c>
      <c r="D29" s="11">
        <v>0</v>
      </c>
      <c r="E29" s="11">
        <v>0</v>
      </c>
      <c r="F29" s="11">
        <v>0</v>
      </c>
      <c r="H29" s="959" t="str">
        <f t="shared" si="0"/>
        <v>30001</v>
      </c>
    </row>
    <row r="30" spans="1:8" hidden="1" x14ac:dyDescent="0.25">
      <c r="A30" s="13" t="s">
        <v>69</v>
      </c>
      <c r="B30" s="41" t="s">
        <v>70</v>
      </c>
      <c r="C30" s="11">
        <v>541.77</v>
      </c>
      <c r="D30" s="11">
        <v>0</v>
      </c>
      <c r="E30" s="11">
        <v>500</v>
      </c>
      <c r="F30" s="11">
        <v>42</v>
      </c>
      <c r="H30" s="959" t="str">
        <f t="shared" si="0"/>
        <v>30001</v>
      </c>
    </row>
    <row r="31" spans="1:8" hidden="1" x14ac:dyDescent="0.25">
      <c r="A31" s="13" t="s">
        <v>71</v>
      </c>
      <c r="B31" s="41" t="s">
        <v>72</v>
      </c>
      <c r="C31" s="11">
        <v>79.349999999999994</v>
      </c>
      <c r="D31" s="11">
        <v>800</v>
      </c>
      <c r="E31" s="11">
        <v>800</v>
      </c>
      <c r="F31" s="11">
        <v>-721</v>
      </c>
      <c r="H31" s="959" t="str">
        <f t="shared" si="0"/>
        <v>30001</v>
      </c>
    </row>
    <row r="32" spans="1:8" hidden="1" x14ac:dyDescent="0.25">
      <c r="A32" s="13" t="s">
        <v>73</v>
      </c>
      <c r="B32" s="41" t="s">
        <v>74</v>
      </c>
      <c r="C32" s="11">
        <v>0</v>
      </c>
      <c r="D32" s="11">
        <v>0</v>
      </c>
      <c r="E32" s="11">
        <v>0</v>
      </c>
      <c r="F32" s="11">
        <v>0</v>
      </c>
      <c r="H32" s="959" t="str">
        <f t="shared" si="0"/>
        <v>30001</v>
      </c>
    </row>
    <row r="33" spans="1:8" hidden="1" x14ac:dyDescent="0.25">
      <c r="A33" s="13" t="s">
        <v>75</v>
      </c>
      <c r="B33" s="41" t="s">
        <v>76</v>
      </c>
      <c r="C33" s="11">
        <v>0</v>
      </c>
      <c r="D33" s="11">
        <v>0</v>
      </c>
      <c r="E33" s="11">
        <v>0</v>
      </c>
      <c r="F33" s="11">
        <v>0</v>
      </c>
      <c r="H33" s="959" t="str">
        <f t="shared" si="0"/>
        <v>30001</v>
      </c>
    </row>
    <row r="34" spans="1:8" hidden="1" x14ac:dyDescent="0.25">
      <c r="A34" s="13" t="s">
        <v>77</v>
      </c>
      <c r="B34" s="41" t="s">
        <v>78</v>
      </c>
      <c r="C34" s="11">
        <v>124.25</v>
      </c>
      <c r="D34" s="11">
        <v>0</v>
      </c>
      <c r="E34" s="11">
        <v>0</v>
      </c>
      <c r="F34" s="11">
        <v>124</v>
      </c>
      <c r="H34" s="959" t="str">
        <f t="shared" si="0"/>
        <v>30001</v>
      </c>
    </row>
    <row r="35" spans="1:8" hidden="1" x14ac:dyDescent="0.25">
      <c r="A35" s="13" t="s">
        <v>79</v>
      </c>
      <c r="B35" s="41" t="s">
        <v>80</v>
      </c>
      <c r="C35" s="11">
        <v>814</v>
      </c>
      <c r="D35" s="11">
        <v>300</v>
      </c>
      <c r="E35" s="11">
        <v>300</v>
      </c>
      <c r="F35" s="11">
        <v>514</v>
      </c>
      <c r="H35" s="959" t="str">
        <f t="shared" si="0"/>
        <v>30001</v>
      </c>
    </row>
    <row r="36" spans="1:8" hidden="1" x14ac:dyDescent="0.25">
      <c r="A36" s="13" t="s">
        <v>81</v>
      </c>
      <c r="B36" s="41" t="s">
        <v>82</v>
      </c>
      <c r="C36" s="11">
        <v>0</v>
      </c>
      <c r="D36" s="11">
        <v>0</v>
      </c>
      <c r="E36" s="11">
        <v>0</v>
      </c>
      <c r="F36" s="11">
        <v>0</v>
      </c>
      <c r="H36" s="959" t="str">
        <f t="shared" si="0"/>
        <v>30001</v>
      </c>
    </row>
    <row r="37" spans="1:8" hidden="1" x14ac:dyDescent="0.25">
      <c r="A37" s="13" t="s">
        <v>83</v>
      </c>
      <c r="B37" s="41" t="s">
        <v>84</v>
      </c>
      <c r="C37" s="11">
        <v>0</v>
      </c>
      <c r="D37" s="11">
        <v>0</v>
      </c>
      <c r="E37" s="11">
        <v>0</v>
      </c>
      <c r="F37" s="11">
        <v>0</v>
      </c>
      <c r="H37" s="959" t="str">
        <f t="shared" si="0"/>
        <v>30001</v>
      </c>
    </row>
    <row r="38" spans="1:8" hidden="1" x14ac:dyDescent="0.25">
      <c r="A38" s="13" t="s">
        <v>85</v>
      </c>
      <c r="B38" s="41" t="s">
        <v>86</v>
      </c>
      <c r="C38" s="11">
        <v>-5463.13</v>
      </c>
      <c r="D38" s="11">
        <v>100</v>
      </c>
      <c r="E38" s="11">
        <v>100</v>
      </c>
      <c r="F38" s="11">
        <v>-5563</v>
      </c>
      <c r="H38" s="959" t="str">
        <f t="shared" si="0"/>
        <v>30001</v>
      </c>
    </row>
    <row r="39" spans="1:8" hidden="1" x14ac:dyDescent="0.25">
      <c r="A39" s="13" t="s">
        <v>87</v>
      </c>
      <c r="B39" s="41" t="s">
        <v>88</v>
      </c>
      <c r="C39" s="11">
        <v>5600</v>
      </c>
      <c r="D39" s="11">
        <v>57400</v>
      </c>
      <c r="E39" s="11">
        <v>0</v>
      </c>
      <c r="F39" s="11">
        <v>5600</v>
      </c>
      <c r="H39" s="959" t="str">
        <f t="shared" si="0"/>
        <v>30001</v>
      </c>
    </row>
    <row r="40" spans="1:8" hidden="1" x14ac:dyDescent="0.25">
      <c r="A40" s="13" t="s">
        <v>89</v>
      </c>
      <c r="B40" s="41" t="s">
        <v>90</v>
      </c>
      <c r="C40" s="11">
        <v>0</v>
      </c>
      <c r="D40" s="11">
        <v>0</v>
      </c>
      <c r="E40" s="11">
        <v>0</v>
      </c>
      <c r="F40" s="11">
        <v>0</v>
      </c>
      <c r="H40" s="959" t="str">
        <f t="shared" si="0"/>
        <v>30001</v>
      </c>
    </row>
    <row r="41" spans="1:8" hidden="1" x14ac:dyDescent="0.25">
      <c r="A41" s="13" t="s">
        <v>91</v>
      </c>
      <c r="B41" s="41" t="s">
        <v>92</v>
      </c>
      <c r="C41" s="11">
        <v>0</v>
      </c>
      <c r="D41" s="11">
        <v>0</v>
      </c>
      <c r="E41" s="11">
        <v>0</v>
      </c>
      <c r="F41" s="11">
        <v>0</v>
      </c>
      <c r="H41" s="959" t="str">
        <f t="shared" si="0"/>
        <v>30001</v>
      </c>
    </row>
    <row r="42" spans="1:8" hidden="1" x14ac:dyDescent="0.25">
      <c r="A42" s="13" t="s">
        <v>93</v>
      </c>
      <c r="B42" s="41" t="s">
        <v>94</v>
      </c>
      <c r="C42" s="11">
        <v>0</v>
      </c>
      <c r="D42" s="11">
        <v>0</v>
      </c>
      <c r="E42" s="11">
        <v>0</v>
      </c>
      <c r="F42" s="11">
        <v>0</v>
      </c>
      <c r="H42" s="959" t="str">
        <f t="shared" si="0"/>
        <v>30001</v>
      </c>
    </row>
    <row r="43" spans="1:8" hidden="1" x14ac:dyDescent="0.25">
      <c r="A43" s="13" t="s">
        <v>95</v>
      </c>
      <c r="B43" s="41" t="s">
        <v>96</v>
      </c>
      <c r="C43" s="11">
        <v>0</v>
      </c>
      <c r="D43" s="11">
        <v>0</v>
      </c>
      <c r="E43" s="11">
        <v>0</v>
      </c>
      <c r="F43" s="11">
        <v>0</v>
      </c>
      <c r="H43" s="959" t="str">
        <f t="shared" si="0"/>
        <v>30001</v>
      </c>
    </row>
    <row r="44" spans="1:8" hidden="1" x14ac:dyDescent="0.25">
      <c r="A44" s="13" t="s">
        <v>97</v>
      </c>
      <c r="B44" s="41" t="s">
        <v>98</v>
      </c>
      <c r="C44" s="11">
        <v>0</v>
      </c>
      <c r="D44" s="11">
        <v>0</v>
      </c>
      <c r="E44" s="11">
        <v>0</v>
      </c>
      <c r="F44" s="11">
        <v>0</v>
      </c>
      <c r="H44" s="959" t="str">
        <f t="shared" si="0"/>
        <v>30001</v>
      </c>
    </row>
    <row r="45" spans="1:8" hidden="1" x14ac:dyDescent="0.25">
      <c r="A45" s="13" t="s">
        <v>99</v>
      </c>
      <c r="B45" s="41" t="s">
        <v>100</v>
      </c>
      <c r="C45" s="11">
        <v>0</v>
      </c>
      <c r="D45" s="11">
        <v>0</v>
      </c>
      <c r="E45" s="11">
        <v>0</v>
      </c>
      <c r="F45" s="11">
        <v>0</v>
      </c>
      <c r="H45" s="959" t="str">
        <f t="shared" si="0"/>
        <v>30001</v>
      </c>
    </row>
    <row r="46" spans="1:8" hidden="1" x14ac:dyDescent="0.25">
      <c r="A46" s="13" t="s">
        <v>101</v>
      </c>
      <c r="B46" s="41" t="s">
        <v>102</v>
      </c>
      <c r="C46" s="11">
        <v>-20</v>
      </c>
      <c r="D46" s="11">
        <v>0</v>
      </c>
      <c r="E46" s="11">
        <v>0</v>
      </c>
      <c r="F46" s="11">
        <v>-20</v>
      </c>
      <c r="H46" s="959" t="str">
        <f t="shared" si="0"/>
        <v>30001</v>
      </c>
    </row>
    <row r="47" spans="1:8" hidden="1" x14ac:dyDescent="0.25">
      <c r="A47" s="13" t="s">
        <v>103</v>
      </c>
      <c r="B47" s="41" t="s">
        <v>104</v>
      </c>
      <c r="C47" s="11">
        <v>0</v>
      </c>
      <c r="D47" s="11">
        <v>0</v>
      </c>
      <c r="E47" s="11">
        <v>0</v>
      </c>
      <c r="F47" s="11">
        <v>0</v>
      </c>
      <c r="H47" s="959" t="str">
        <f t="shared" si="0"/>
        <v>30002</v>
      </c>
    </row>
    <row r="48" spans="1:8" hidden="1" x14ac:dyDescent="0.25">
      <c r="A48" s="13" t="s">
        <v>105</v>
      </c>
      <c r="B48" s="41" t="s">
        <v>106</v>
      </c>
      <c r="C48" s="11">
        <v>0</v>
      </c>
      <c r="D48" s="11">
        <v>0</v>
      </c>
      <c r="E48" s="11">
        <v>0</v>
      </c>
      <c r="F48" s="11">
        <v>0</v>
      </c>
      <c r="H48" s="959" t="str">
        <f t="shared" si="0"/>
        <v>30002</v>
      </c>
    </row>
    <row r="49" spans="1:8" hidden="1" x14ac:dyDescent="0.25">
      <c r="A49" s="13" t="s">
        <v>107</v>
      </c>
      <c r="B49" s="41" t="s">
        <v>108</v>
      </c>
      <c r="C49" s="11">
        <v>0</v>
      </c>
      <c r="D49" s="11">
        <v>0</v>
      </c>
      <c r="E49" s="11">
        <v>0</v>
      </c>
      <c r="F49" s="11">
        <v>0</v>
      </c>
      <c r="H49" s="959" t="str">
        <f t="shared" si="0"/>
        <v>30002</v>
      </c>
    </row>
    <row r="50" spans="1:8" hidden="1" x14ac:dyDescent="0.25">
      <c r="A50" s="13" t="s">
        <v>109</v>
      </c>
      <c r="B50" s="41" t="s">
        <v>110</v>
      </c>
      <c r="C50" s="11">
        <v>0</v>
      </c>
      <c r="D50" s="11">
        <v>0</v>
      </c>
      <c r="E50" s="11">
        <v>0</v>
      </c>
      <c r="F50" s="11">
        <v>0</v>
      </c>
      <c r="H50" s="959" t="str">
        <f t="shared" si="0"/>
        <v>30002</v>
      </c>
    </row>
    <row r="51" spans="1:8" hidden="1" x14ac:dyDescent="0.25">
      <c r="A51" s="13" t="s">
        <v>111</v>
      </c>
      <c r="B51" s="41" t="s">
        <v>112</v>
      </c>
      <c r="C51" s="11">
        <v>0</v>
      </c>
      <c r="D51" s="11">
        <v>0</v>
      </c>
      <c r="E51" s="11">
        <v>0</v>
      </c>
      <c r="F51" s="11">
        <v>0</v>
      </c>
      <c r="H51" s="959" t="str">
        <f t="shared" si="0"/>
        <v>30002</v>
      </c>
    </row>
    <row r="52" spans="1:8" hidden="1" x14ac:dyDescent="0.25">
      <c r="A52" s="13" t="s">
        <v>113</v>
      </c>
      <c r="B52" s="41" t="s">
        <v>114</v>
      </c>
      <c r="C52" s="11">
        <v>21000</v>
      </c>
      <c r="D52" s="11">
        <v>27000</v>
      </c>
      <c r="E52" s="11">
        <v>27000</v>
      </c>
      <c r="F52" s="11">
        <v>-6000</v>
      </c>
      <c r="H52" s="959" t="str">
        <f t="shared" si="0"/>
        <v>30002</v>
      </c>
    </row>
    <row r="53" spans="1:8" hidden="1" x14ac:dyDescent="0.25">
      <c r="A53" s="13" t="s">
        <v>115</v>
      </c>
      <c r="B53" s="41" t="s">
        <v>116</v>
      </c>
      <c r="C53" s="11">
        <v>0</v>
      </c>
      <c r="D53" s="11">
        <v>0</v>
      </c>
      <c r="E53" s="11">
        <v>0</v>
      </c>
      <c r="F53" s="11">
        <v>0</v>
      </c>
      <c r="H53" s="959" t="str">
        <f t="shared" si="0"/>
        <v>30002</v>
      </c>
    </row>
    <row r="54" spans="1:8" hidden="1" x14ac:dyDescent="0.25">
      <c r="A54" s="13" t="s">
        <v>117</v>
      </c>
      <c r="B54" s="41" t="s">
        <v>118</v>
      </c>
      <c r="C54" s="11">
        <v>0</v>
      </c>
      <c r="D54" s="11">
        <v>0</v>
      </c>
      <c r="E54" s="11">
        <v>0</v>
      </c>
      <c r="F54" s="11">
        <v>0</v>
      </c>
      <c r="H54" s="959" t="str">
        <f t="shared" si="0"/>
        <v>30002</v>
      </c>
    </row>
    <row r="55" spans="1:8" hidden="1" x14ac:dyDescent="0.25">
      <c r="A55" s="13" t="s">
        <v>119</v>
      </c>
      <c r="B55" s="41" t="s">
        <v>120</v>
      </c>
      <c r="C55" s="11">
        <v>6700</v>
      </c>
      <c r="D55" s="11">
        <v>0</v>
      </c>
      <c r="E55" s="11">
        <v>6000</v>
      </c>
      <c r="F55" s="11">
        <v>700</v>
      </c>
      <c r="H55" s="959" t="str">
        <f t="shared" si="0"/>
        <v>30002</v>
      </c>
    </row>
    <row r="56" spans="1:8" hidden="1" x14ac:dyDescent="0.25">
      <c r="A56" s="13" t="s">
        <v>121</v>
      </c>
      <c r="B56" s="41" t="s">
        <v>122</v>
      </c>
      <c r="C56" s="11">
        <v>0</v>
      </c>
      <c r="D56" s="11">
        <v>0</v>
      </c>
      <c r="E56" s="11">
        <v>0</v>
      </c>
      <c r="F56" s="11">
        <v>0</v>
      </c>
      <c r="H56" s="959" t="str">
        <f t="shared" si="0"/>
        <v>30002</v>
      </c>
    </row>
    <row r="57" spans="1:8" hidden="1" x14ac:dyDescent="0.25">
      <c r="A57" s="13" t="s">
        <v>123</v>
      </c>
      <c r="B57" s="41" t="s">
        <v>124</v>
      </c>
      <c r="C57" s="11">
        <v>0</v>
      </c>
      <c r="D57" s="11">
        <v>0</v>
      </c>
      <c r="E57" s="11">
        <v>0</v>
      </c>
      <c r="F57" s="11">
        <v>0</v>
      </c>
      <c r="H57" s="959" t="str">
        <f t="shared" si="0"/>
        <v>30002</v>
      </c>
    </row>
    <row r="58" spans="1:8" hidden="1" x14ac:dyDescent="0.25">
      <c r="A58" s="13" t="s">
        <v>125</v>
      </c>
      <c r="B58" s="41" t="s">
        <v>126</v>
      </c>
      <c r="C58" s="11">
        <v>0</v>
      </c>
      <c r="D58" s="11">
        <v>0</v>
      </c>
      <c r="E58" s="11">
        <v>0</v>
      </c>
      <c r="F58" s="11">
        <v>0</v>
      </c>
      <c r="H58" s="959" t="str">
        <f t="shared" si="0"/>
        <v>30002</v>
      </c>
    </row>
    <row r="59" spans="1:8" hidden="1" x14ac:dyDescent="0.25">
      <c r="A59" s="13" t="s">
        <v>127</v>
      </c>
      <c r="B59" s="41" t="s">
        <v>128</v>
      </c>
      <c r="C59" s="11">
        <v>0</v>
      </c>
      <c r="D59" s="11">
        <v>0</v>
      </c>
      <c r="E59" s="11">
        <v>0</v>
      </c>
      <c r="F59" s="11">
        <v>0</v>
      </c>
      <c r="H59" s="959" t="str">
        <f t="shared" si="0"/>
        <v>30002</v>
      </c>
    </row>
    <row r="60" spans="1:8" hidden="1" x14ac:dyDescent="0.25">
      <c r="A60" s="13" t="s">
        <v>129</v>
      </c>
      <c r="B60" s="41" t="s">
        <v>130</v>
      </c>
      <c r="C60" s="11">
        <v>2166</v>
      </c>
      <c r="D60" s="11">
        <v>0</v>
      </c>
      <c r="E60" s="11">
        <v>0</v>
      </c>
      <c r="F60" s="11">
        <v>2166</v>
      </c>
      <c r="H60" s="959" t="str">
        <f t="shared" si="0"/>
        <v>30002</v>
      </c>
    </row>
    <row r="61" spans="1:8" hidden="1" x14ac:dyDescent="0.25">
      <c r="A61" s="13" t="s">
        <v>131</v>
      </c>
      <c r="B61" s="41" t="s">
        <v>132</v>
      </c>
      <c r="C61" s="11">
        <v>45811.5</v>
      </c>
      <c r="D61" s="11">
        <v>46200</v>
      </c>
      <c r="E61" s="11">
        <v>46200</v>
      </c>
      <c r="F61" s="11">
        <v>-388</v>
      </c>
      <c r="H61" s="959" t="str">
        <f t="shared" si="0"/>
        <v>30002</v>
      </c>
    </row>
    <row r="62" spans="1:8" hidden="1" x14ac:dyDescent="0.25">
      <c r="A62" s="13" t="s">
        <v>133</v>
      </c>
      <c r="B62" s="41" t="s">
        <v>134</v>
      </c>
      <c r="C62" s="11">
        <v>0</v>
      </c>
      <c r="D62" s="11">
        <v>0</v>
      </c>
      <c r="E62" s="11">
        <v>0</v>
      </c>
      <c r="F62" s="11">
        <v>0</v>
      </c>
      <c r="H62" s="959" t="str">
        <f t="shared" si="0"/>
        <v>30002</v>
      </c>
    </row>
    <row r="63" spans="1:8" hidden="1" x14ac:dyDescent="0.25">
      <c r="A63" s="13" t="s">
        <v>135</v>
      </c>
      <c r="B63" s="41" t="s">
        <v>136</v>
      </c>
      <c r="C63" s="11">
        <v>54610</v>
      </c>
      <c r="D63" s="11">
        <v>11600</v>
      </c>
      <c r="E63" s="11">
        <v>11600</v>
      </c>
      <c r="F63" s="11">
        <v>43010</v>
      </c>
      <c r="H63" s="959" t="str">
        <f t="shared" si="0"/>
        <v>30002</v>
      </c>
    </row>
    <row r="64" spans="1:8" hidden="1" x14ac:dyDescent="0.25">
      <c r="A64" s="13" t="s">
        <v>137</v>
      </c>
      <c r="B64" s="41" t="s">
        <v>138</v>
      </c>
      <c r="C64" s="11">
        <v>0</v>
      </c>
      <c r="D64" s="11">
        <v>0</v>
      </c>
      <c r="E64" s="11">
        <v>0</v>
      </c>
      <c r="F64" s="11">
        <v>0</v>
      </c>
      <c r="H64" s="959" t="str">
        <f t="shared" si="0"/>
        <v>30002</v>
      </c>
    </row>
    <row r="65" spans="1:8" hidden="1" x14ac:dyDescent="0.25">
      <c r="A65" s="13" t="s">
        <v>139</v>
      </c>
      <c r="B65" s="41" t="s">
        <v>140</v>
      </c>
      <c r="C65" s="11">
        <v>3707.79</v>
      </c>
      <c r="D65" s="11">
        <v>5000</v>
      </c>
      <c r="E65" s="11">
        <v>4500</v>
      </c>
      <c r="F65" s="11">
        <v>-792</v>
      </c>
      <c r="H65" s="959" t="str">
        <f t="shared" si="0"/>
        <v>30002</v>
      </c>
    </row>
    <row r="66" spans="1:8" hidden="1" x14ac:dyDescent="0.25">
      <c r="A66" s="13" t="s">
        <v>141</v>
      </c>
      <c r="B66" s="41" t="s">
        <v>142</v>
      </c>
      <c r="C66" s="11">
        <v>0</v>
      </c>
      <c r="D66" s="11">
        <v>0</v>
      </c>
      <c r="E66" s="11">
        <v>0</v>
      </c>
      <c r="F66" s="11">
        <v>0</v>
      </c>
      <c r="H66" s="959" t="str">
        <f t="shared" si="0"/>
        <v>30002</v>
      </c>
    </row>
    <row r="67" spans="1:8" hidden="1" x14ac:dyDescent="0.25">
      <c r="A67" s="13" t="s">
        <v>143</v>
      </c>
      <c r="B67" s="41" t="s">
        <v>144</v>
      </c>
      <c r="C67" s="11">
        <v>0</v>
      </c>
      <c r="D67" s="11">
        <v>0</v>
      </c>
      <c r="E67" s="11">
        <v>0</v>
      </c>
      <c r="F67" s="11">
        <v>0</v>
      </c>
      <c r="H67" s="959" t="str">
        <f t="shared" si="0"/>
        <v>30002</v>
      </c>
    </row>
    <row r="68" spans="1:8" hidden="1" x14ac:dyDescent="0.25">
      <c r="A68" s="13" t="s">
        <v>145</v>
      </c>
      <c r="B68" s="41" t="s">
        <v>146</v>
      </c>
      <c r="C68" s="11">
        <v>0</v>
      </c>
      <c r="D68" s="11">
        <v>0</v>
      </c>
      <c r="E68" s="11">
        <v>0</v>
      </c>
      <c r="F68" s="11">
        <v>0</v>
      </c>
      <c r="H68" s="959" t="str">
        <f t="shared" si="0"/>
        <v>30002</v>
      </c>
    </row>
    <row r="69" spans="1:8" hidden="1" x14ac:dyDescent="0.25">
      <c r="A69" s="13" t="s">
        <v>147</v>
      </c>
      <c r="B69" s="41" t="s">
        <v>148</v>
      </c>
      <c r="C69" s="11">
        <v>31835.31</v>
      </c>
      <c r="D69" s="11">
        <v>46000</v>
      </c>
      <c r="E69" s="11">
        <v>42000</v>
      </c>
      <c r="F69" s="11">
        <v>-10165</v>
      </c>
      <c r="H69" s="959" t="str">
        <f t="shared" si="0"/>
        <v>30002</v>
      </c>
    </row>
    <row r="70" spans="1:8" hidden="1" x14ac:dyDescent="0.25">
      <c r="A70" s="13" t="s">
        <v>149</v>
      </c>
      <c r="B70" s="41" t="s">
        <v>150</v>
      </c>
      <c r="C70" s="11">
        <v>0</v>
      </c>
      <c r="D70" s="11">
        <v>0</v>
      </c>
      <c r="E70" s="11">
        <v>0</v>
      </c>
      <c r="F70" s="11">
        <v>0</v>
      </c>
      <c r="H70" s="959" t="str">
        <f t="shared" si="0"/>
        <v>30002</v>
      </c>
    </row>
    <row r="71" spans="1:8" hidden="1" x14ac:dyDescent="0.25">
      <c r="A71" s="13" t="s">
        <v>151</v>
      </c>
      <c r="B71" s="41" t="s">
        <v>152</v>
      </c>
      <c r="C71" s="11">
        <v>0</v>
      </c>
      <c r="D71" s="11">
        <v>0</v>
      </c>
      <c r="E71" s="11">
        <v>0</v>
      </c>
      <c r="F71" s="11">
        <v>0</v>
      </c>
      <c r="H71" s="959" t="str">
        <f t="shared" si="0"/>
        <v>30002</v>
      </c>
    </row>
    <row r="72" spans="1:8" hidden="1" x14ac:dyDescent="0.25">
      <c r="A72" s="13" t="s">
        <v>153</v>
      </c>
      <c r="B72" s="41" t="s">
        <v>154</v>
      </c>
      <c r="C72" s="11">
        <v>0</v>
      </c>
      <c r="D72" s="11">
        <v>0</v>
      </c>
      <c r="E72" s="11">
        <v>0</v>
      </c>
      <c r="F72" s="11">
        <v>0</v>
      </c>
      <c r="H72" s="959" t="str">
        <f t="shared" si="0"/>
        <v>30002</v>
      </c>
    </row>
    <row r="73" spans="1:8" hidden="1" x14ac:dyDescent="0.25">
      <c r="A73" s="13" t="s">
        <v>155</v>
      </c>
      <c r="B73" s="41" t="s">
        <v>156</v>
      </c>
      <c r="C73" s="11">
        <v>0</v>
      </c>
      <c r="D73" s="11">
        <v>0</v>
      </c>
      <c r="E73" s="11">
        <v>0</v>
      </c>
      <c r="F73" s="11">
        <v>0</v>
      </c>
      <c r="H73" s="959" t="str">
        <f t="shared" si="0"/>
        <v>30002</v>
      </c>
    </row>
    <row r="74" spans="1:8" hidden="1" x14ac:dyDescent="0.25">
      <c r="A74" s="13" t="s">
        <v>157</v>
      </c>
      <c r="B74" s="41" t="s">
        <v>158</v>
      </c>
      <c r="C74" s="11">
        <v>0</v>
      </c>
      <c r="D74" s="11">
        <v>0</v>
      </c>
      <c r="E74" s="11">
        <v>0</v>
      </c>
      <c r="F74" s="11">
        <v>0</v>
      </c>
      <c r="H74" s="959" t="str">
        <f t="shared" ref="H74:H137" si="1">LEFT(A74,5)</f>
        <v>30002</v>
      </c>
    </row>
    <row r="75" spans="1:8" hidden="1" x14ac:dyDescent="0.25">
      <c r="A75" s="13" t="s">
        <v>159</v>
      </c>
      <c r="B75" s="41" t="s">
        <v>160</v>
      </c>
      <c r="C75" s="11">
        <v>-141</v>
      </c>
      <c r="D75" s="11">
        <v>0</v>
      </c>
      <c r="E75" s="11">
        <v>0</v>
      </c>
      <c r="F75" s="11">
        <v>-141</v>
      </c>
      <c r="H75" s="959" t="str">
        <f t="shared" si="1"/>
        <v>30002</v>
      </c>
    </row>
    <row r="76" spans="1:8" hidden="1" x14ac:dyDescent="0.25">
      <c r="A76" s="13" t="s">
        <v>161</v>
      </c>
      <c r="B76" s="41" t="s">
        <v>162</v>
      </c>
      <c r="C76" s="11">
        <v>0</v>
      </c>
      <c r="D76" s="11">
        <v>0</v>
      </c>
      <c r="E76" s="11">
        <v>0</v>
      </c>
      <c r="F76" s="11">
        <v>0</v>
      </c>
      <c r="H76" s="959" t="str">
        <f t="shared" si="1"/>
        <v>30002</v>
      </c>
    </row>
    <row r="77" spans="1:8" hidden="1" x14ac:dyDescent="0.25">
      <c r="A77" s="13" t="s">
        <v>163</v>
      </c>
      <c r="B77" s="41" t="s">
        <v>164</v>
      </c>
      <c r="C77" s="11">
        <v>0</v>
      </c>
      <c r="D77" s="11">
        <v>0</v>
      </c>
      <c r="E77" s="11">
        <v>0</v>
      </c>
      <c r="F77" s="11">
        <v>0</v>
      </c>
      <c r="H77" s="959" t="str">
        <f t="shared" si="1"/>
        <v>30002</v>
      </c>
    </row>
    <row r="78" spans="1:8" hidden="1" x14ac:dyDescent="0.25">
      <c r="A78" s="13" t="s">
        <v>165</v>
      </c>
      <c r="B78" s="41" t="s">
        <v>166</v>
      </c>
      <c r="C78" s="11">
        <v>0</v>
      </c>
      <c r="D78" s="11">
        <v>0</v>
      </c>
      <c r="E78" s="11">
        <v>0</v>
      </c>
      <c r="F78" s="11">
        <v>0</v>
      </c>
      <c r="H78" s="959" t="str">
        <f t="shared" si="1"/>
        <v>30002</v>
      </c>
    </row>
    <row r="79" spans="1:8" hidden="1" x14ac:dyDescent="0.25">
      <c r="A79" s="13" t="s">
        <v>167</v>
      </c>
      <c r="B79" s="41" t="s">
        <v>168</v>
      </c>
      <c r="C79" s="11">
        <v>0</v>
      </c>
      <c r="D79" s="11">
        <v>0</v>
      </c>
      <c r="E79" s="11">
        <v>0</v>
      </c>
      <c r="F79" s="11">
        <v>0</v>
      </c>
      <c r="H79" s="959" t="str">
        <f t="shared" si="1"/>
        <v>30002</v>
      </c>
    </row>
    <row r="80" spans="1:8" hidden="1" x14ac:dyDescent="0.25">
      <c r="A80" s="13" t="s">
        <v>169</v>
      </c>
      <c r="B80" s="41" t="s">
        <v>170</v>
      </c>
      <c r="C80" s="11">
        <v>0</v>
      </c>
      <c r="D80" s="11">
        <v>100</v>
      </c>
      <c r="E80" s="11">
        <v>100</v>
      </c>
      <c r="F80" s="11">
        <v>-100</v>
      </c>
      <c r="H80" s="959" t="str">
        <f t="shared" si="1"/>
        <v>30002</v>
      </c>
    </row>
    <row r="81" spans="1:8" hidden="1" x14ac:dyDescent="0.25">
      <c r="A81" s="13" t="s">
        <v>171</v>
      </c>
      <c r="B81" s="41" t="s">
        <v>172</v>
      </c>
      <c r="C81" s="11">
        <v>0</v>
      </c>
      <c r="D81" s="11">
        <v>0</v>
      </c>
      <c r="E81" s="11">
        <v>0</v>
      </c>
      <c r="F81" s="11">
        <v>0</v>
      </c>
      <c r="H81" s="959" t="str">
        <f t="shared" si="1"/>
        <v>30002</v>
      </c>
    </row>
    <row r="82" spans="1:8" hidden="1" x14ac:dyDescent="0.25">
      <c r="A82" s="13" t="s">
        <v>173</v>
      </c>
      <c r="B82" s="41" t="s">
        <v>174</v>
      </c>
      <c r="C82" s="11">
        <v>0</v>
      </c>
      <c r="D82" s="11">
        <v>0</v>
      </c>
      <c r="E82" s="11">
        <v>0</v>
      </c>
      <c r="F82" s="11">
        <v>0</v>
      </c>
      <c r="H82" s="959" t="str">
        <f t="shared" si="1"/>
        <v>30002</v>
      </c>
    </row>
    <row r="83" spans="1:8" hidden="1" x14ac:dyDescent="0.25">
      <c r="A83" s="13" t="s">
        <v>175</v>
      </c>
      <c r="B83" s="41" t="s">
        <v>176</v>
      </c>
      <c r="C83" s="11">
        <v>390227.5</v>
      </c>
      <c r="D83" s="11">
        <v>419700</v>
      </c>
      <c r="E83" s="11">
        <v>391300</v>
      </c>
      <c r="F83" s="11">
        <v>-1072</v>
      </c>
      <c r="H83" s="959" t="str">
        <f t="shared" si="1"/>
        <v>30002</v>
      </c>
    </row>
    <row r="84" spans="1:8" hidden="1" x14ac:dyDescent="0.25">
      <c r="A84" s="13" t="s">
        <v>177</v>
      </c>
      <c r="B84" s="41" t="s">
        <v>178</v>
      </c>
      <c r="C84" s="11">
        <v>273004.03999999998</v>
      </c>
      <c r="D84" s="11">
        <v>248300</v>
      </c>
      <c r="E84" s="11">
        <v>215600</v>
      </c>
      <c r="F84" s="11">
        <v>57404</v>
      </c>
      <c r="H84" s="959" t="str">
        <f t="shared" si="1"/>
        <v>30002</v>
      </c>
    </row>
    <row r="85" spans="1:8" hidden="1" x14ac:dyDescent="0.25">
      <c r="A85" s="13" t="s">
        <v>179</v>
      </c>
      <c r="B85" s="41" t="s">
        <v>180</v>
      </c>
      <c r="C85" s="11">
        <v>0</v>
      </c>
      <c r="D85" s="11">
        <v>0</v>
      </c>
      <c r="E85" s="11">
        <v>0</v>
      </c>
      <c r="F85" s="11">
        <v>0</v>
      </c>
      <c r="H85" s="959" t="str">
        <f t="shared" si="1"/>
        <v>30002</v>
      </c>
    </row>
    <row r="86" spans="1:8" hidden="1" x14ac:dyDescent="0.25">
      <c r="A86" s="13" t="s">
        <v>181</v>
      </c>
      <c r="B86" s="41" t="s">
        <v>182</v>
      </c>
      <c r="C86" s="11">
        <v>0</v>
      </c>
      <c r="D86" s="11">
        <v>0</v>
      </c>
      <c r="E86" s="11">
        <v>0</v>
      </c>
      <c r="F86" s="11">
        <v>0</v>
      </c>
      <c r="H86" s="959" t="str">
        <f t="shared" si="1"/>
        <v>30002</v>
      </c>
    </row>
    <row r="87" spans="1:8" hidden="1" x14ac:dyDescent="0.25">
      <c r="A87" s="13" t="s">
        <v>183</v>
      </c>
      <c r="B87" s="41" t="s">
        <v>184</v>
      </c>
      <c r="C87" s="11">
        <v>0</v>
      </c>
      <c r="D87" s="11">
        <v>100</v>
      </c>
      <c r="E87" s="11">
        <v>200</v>
      </c>
      <c r="F87" s="11">
        <v>-200</v>
      </c>
      <c r="H87" s="959" t="str">
        <f t="shared" si="1"/>
        <v>30002</v>
      </c>
    </row>
    <row r="88" spans="1:8" hidden="1" x14ac:dyDescent="0.25">
      <c r="A88" s="13" t="s">
        <v>185</v>
      </c>
      <c r="B88" s="41" t="s">
        <v>186</v>
      </c>
      <c r="C88" s="11">
        <v>0</v>
      </c>
      <c r="D88" s="11">
        <v>0</v>
      </c>
      <c r="E88" s="11">
        <v>0</v>
      </c>
      <c r="F88" s="11">
        <v>0</v>
      </c>
      <c r="H88" s="959" t="str">
        <f t="shared" si="1"/>
        <v>30002</v>
      </c>
    </row>
    <row r="89" spans="1:8" hidden="1" x14ac:dyDescent="0.25">
      <c r="A89" s="13" t="s">
        <v>187</v>
      </c>
      <c r="B89" s="41" t="s">
        <v>188</v>
      </c>
      <c r="C89" s="11">
        <v>19930.240000000002</v>
      </c>
      <c r="D89" s="11">
        <v>0</v>
      </c>
      <c r="E89" s="11">
        <v>0</v>
      </c>
      <c r="F89" s="11">
        <v>19930</v>
      </c>
      <c r="H89" s="959" t="str">
        <f t="shared" si="1"/>
        <v>30002</v>
      </c>
    </row>
    <row r="90" spans="1:8" hidden="1" x14ac:dyDescent="0.25">
      <c r="A90" s="13" t="s">
        <v>189</v>
      </c>
      <c r="B90" s="41" t="s">
        <v>190</v>
      </c>
      <c r="C90" s="11">
        <v>0</v>
      </c>
      <c r="D90" s="11">
        <v>0</v>
      </c>
      <c r="E90" s="11">
        <v>0</v>
      </c>
      <c r="F90" s="11">
        <v>0</v>
      </c>
      <c r="H90" s="959" t="str">
        <f t="shared" si="1"/>
        <v>30002</v>
      </c>
    </row>
    <row r="91" spans="1:8" hidden="1" x14ac:dyDescent="0.25">
      <c r="A91" s="13" t="s">
        <v>191</v>
      </c>
      <c r="B91" s="41" t="s">
        <v>192</v>
      </c>
      <c r="C91" s="11">
        <v>-1.97</v>
      </c>
      <c r="D91" s="11">
        <v>0</v>
      </c>
      <c r="E91" s="11">
        <v>0</v>
      </c>
      <c r="F91" s="11">
        <v>-2</v>
      </c>
      <c r="H91" s="959" t="str">
        <f t="shared" si="1"/>
        <v>30002</v>
      </c>
    </row>
    <row r="92" spans="1:8" hidden="1" x14ac:dyDescent="0.25">
      <c r="A92" s="13" t="s">
        <v>193</v>
      </c>
      <c r="B92" s="41" t="s">
        <v>194</v>
      </c>
      <c r="C92" s="11">
        <v>0</v>
      </c>
      <c r="D92" s="11">
        <v>0</v>
      </c>
      <c r="E92" s="11">
        <v>0</v>
      </c>
      <c r="F92" s="11">
        <v>0</v>
      </c>
      <c r="H92" s="959" t="str">
        <f t="shared" si="1"/>
        <v>30002</v>
      </c>
    </row>
    <row r="93" spans="1:8" hidden="1" x14ac:dyDescent="0.25">
      <c r="A93" s="13" t="s">
        <v>195</v>
      </c>
      <c r="B93" s="41" t="s">
        <v>196</v>
      </c>
      <c r="C93" s="11">
        <v>0</v>
      </c>
      <c r="D93" s="11">
        <v>0</v>
      </c>
      <c r="E93" s="11">
        <v>0</v>
      </c>
      <c r="F93" s="11">
        <v>0</v>
      </c>
      <c r="H93" s="959" t="str">
        <f t="shared" si="1"/>
        <v>30002</v>
      </c>
    </row>
    <row r="94" spans="1:8" hidden="1" x14ac:dyDescent="0.25">
      <c r="A94" s="13" t="s">
        <v>197</v>
      </c>
      <c r="B94" s="41" t="s">
        <v>198</v>
      </c>
      <c r="C94" s="11">
        <v>0</v>
      </c>
      <c r="D94" s="11">
        <v>0</v>
      </c>
      <c r="E94" s="11">
        <v>0</v>
      </c>
      <c r="F94" s="11">
        <v>0</v>
      </c>
      <c r="H94" s="959" t="str">
        <f t="shared" si="1"/>
        <v>30002</v>
      </c>
    </row>
    <row r="95" spans="1:8" hidden="1" x14ac:dyDescent="0.25">
      <c r="A95" s="13" t="s">
        <v>199</v>
      </c>
      <c r="B95" s="41" t="s">
        <v>200</v>
      </c>
      <c r="C95" s="11">
        <v>593</v>
      </c>
      <c r="D95" s="11">
        <v>0</v>
      </c>
      <c r="E95" s="11">
        <v>0</v>
      </c>
      <c r="F95" s="11">
        <v>593</v>
      </c>
      <c r="H95" s="959" t="str">
        <f t="shared" si="1"/>
        <v>30002</v>
      </c>
    </row>
    <row r="96" spans="1:8" hidden="1" x14ac:dyDescent="0.25">
      <c r="A96" s="13" t="s">
        <v>201</v>
      </c>
      <c r="B96" s="41" t="s">
        <v>202</v>
      </c>
      <c r="C96" s="11">
        <v>0</v>
      </c>
      <c r="D96" s="11">
        <v>0</v>
      </c>
      <c r="E96" s="11">
        <v>0</v>
      </c>
      <c r="F96" s="11">
        <v>0</v>
      </c>
      <c r="H96" s="959" t="str">
        <f t="shared" si="1"/>
        <v>30002</v>
      </c>
    </row>
    <row r="97" spans="1:8" hidden="1" x14ac:dyDescent="0.25">
      <c r="A97" s="13" t="s">
        <v>203</v>
      </c>
      <c r="B97" s="41" t="s">
        <v>204</v>
      </c>
      <c r="C97" s="11">
        <v>0</v>
      </c>
      <c r="D97" s="11">
        <v>0</v>
      </c>
      <c r="E97" s="11">
        <v>0</v>
      </c>
      <c r="F97" s="11">
        <v>0</v>
      </c>
      <c r="H97" s="959" t="str">
        <f t="shared" si="1"/>
        <v>30002</v>
      </c>
    </row>
    <row r="98" spans="1:8" hidden="1" x14ac:dyDescent="0.25">
      <c r="A98" s="13" t="s">
        <v>205</v>
      </c>
      <c r="B98" s="41" t="s">
        <v>206</v>
      </c>
      <c r="C98" s="11">
        <v>0</v>
      </c>
      <c r="D98" s="11">
        <v>0</v>
      </c>
      <c r="E98" s="11">
        <v>0</v>
      </c>
      <c r="F98" s="11">
        <v>0</v>
      </c>
      <c r="H98" s="959" t="str">
        <f t="shared" si="1"/>
        <v>30002</v>
      </c>
    </row>
    <row r="99" spans="1:8" hidden="1" x14ac:dyDescent="0.25">
      <c r="A99" s="13" t="s">
        <v>207</v>
      </c>
      <c r="B99" s="41" t="s">
        <v>208</v>
      </c>
      <c r="C99" s="11">
        <v>0</v>
      </c>
      <c r="D99" s="11">
        <v>0</v>
      </c>
      <c r="E99" s="11">
        <v>0</v>
      </c>
      <c r="F99" s="11">
        <v>0</v>
      </c>
      <c r="H99" s="959" t="str">
        <f t="shared" si="1"/>
        <v>30002</v>
      </c>
    </row>
    <row r="100" spans="1:8" hidden="1" x14ac:dyDescent="0.25">
      <c r="A100" s="13" t="s">
        <v>209</v>
      </c>
      <c r="B100" s="41" t="s">
        <v>210</v>
      </c>
      <c r="C100" s="11">
        <v>0</v>
      </c>
      <c r="D100" s="11">
        <v>0</v>
      </c>
      <c r="E100" s="11">
        <v>0</v>
      </c>
      <c r="F100" s="11">
        <v>0</v>
      </c>
      <c r="H100" s="959" t="str">
        <f t="shared" si="1"/>
        <v>30002</v>
      </c>
    </row>
    <row r="101" spans="1:8" hidden="1" x14ac:dyDescent="0.25">
      <c r="A101" s="13" t="s">
        <v>211</v>
      </c>
      <c r="B101" s="41" t="s">
        <v>212</v>
      </c>
      <c r="C101" s="11">
        <v>-9234.5</v>
      </c>
      <c r="D101" s="11">
        <v>0</v>
      </c>
      <c r="E101" s="11">
        <v>0</v>
      </c>
      <c r="F101" s="11">
        <v>-9235</v>
      </c>
      <c r="H101" s="959" t="str">
        <f t="shared" si="1"/>
        <v>30002</v>
      </c>
    </row>
    <row r="102" spans="1:8" hidden="1" x14ac:dyDescent="0.25">
      <c r="A102" s="13" t="s">
        <v>213</v>
      </c>
      <c r="B102" s="41" t="s">
        <v>214</v>
      </c>
      <c r="C102" s="11">
        <v>0</v>
      </c>
      <c r="D102" s="11">
        <v>0</v>
      </c>
      <c r="E102" s="11">
        <v>0</v>
      </c>
      <c r="F102" s="11">
        <v>0</v>
      </c>
      <c r="H102" s="959" t="str">
        <f t="shared" si="1"/>
        <v>30002</v>
      </c>
    </row>
    <row r="103" spans="1:8" hidden="1" x14ac:dyDescent="0.25">
      <c r="A103" s="13" t="s">
        <v>215</v>
      </c>
      <c r="B103" s="41" t="s">
        <v>216</v>
      </c>
      <c r="C103" s="11">
        <v>7011.82</v>
      </c>
      <c r="D103" s="11">
        <v>0</v>
      </c>
      <c r="E103" s="11">
        <v>0</v>
      </c>
      <c r="F103" s="11">
        <v>7012</v>
      </c>
      <c r="H103" s="959" t="str">
        <f t="shared" si="1"/>
        <v>30002</v>
      </c>
    </row>
    <row r="104" spans="1:8" hidden="1" x14ac:dyDescent="0.25">
      <c r="A104" s="13" t="s">
        <v>217</v>
      </c>
      <c r="B104" s="41" t="s">
        <v>218</v>
      </c>
      <c r="C104" s="11">
        <v>0</v>
      </c>
      <c r="D104" s="11">
        <v>0</v>
      </c>
      <c r="E104" s="11">
        <v>0</v>
      </c>
      <c r="F104" s="11">
        <v>0</v>
      </c>
      <c r="H104" s="959" t="str">
        <f t="shared" si="1"/>
        <v>30002</v>
      </c>
    </row>
    <row r="105" spans="1:8" hidden="1" x14ac:dyDescent="0.25">
      <c r="A105" s="13" t="s">
        <v>219</v>
      </c>
      <c r="B105" s="41" t="s">
        <v>220</v>
      </c>
      <c r="C105" s="11">
        <v>0</v>
      </c>
      <c r="D105" s="11">
        <v>0</v>
      </c>
      <c r="E105" s="11">
        <v>0</v>
      </c>
      <c r="F105" s="11">
        <v>0</v>
      </c>
      <c r="H105" s="959" t="str">
        <f t="shared" si="1"/>
        <v>30002</v>
      </c>
    </row>
    <row r="106" spans="1:8" hidden="1" x14ac:dyDescent="0.25">
      <c r="A106" s="13" t="s">
        <v>221</v>
      </c>
      <c r="B106" s="41" t="s">
        <v>222</v>
      </c>
      <c r="C106" s="11">
        <v>0</v>
      </c>
      <c r="D106" s="11">
        <v>0</v>
      </c>
      <c r="E106" s="11">
        <v>0</v>
      </c>
      <c r="F106" s="11">
        <v>0</v>
      </c>
      <c r="H106" s="959" t="str">
        <f t="shared" si="1"/>
        <v>30002</v>
      </c>
    </row>
    <row r="107" spans="1:8" hidden="1" x14ac:dyDescent="0.25">
      <c r="A107" s="13" t="s">
        <v>223</v>
      </c>
      <c r="B107" s="41" t="s">
        <v>224</v>
      </c>
      <c r="C107" s="11">
        <v>0</v>
      </c>
      <c r="D107" s="11">
        <v>0</v>
      </c>
      <c r="E107" s="11">
        <v>0</v>
      </c>
      <c r="F107" s="11">
        <v>0</v>
      </c>
      <c r="H107" s="959" t="str">
        <f t="shared" si="1"/>
        <v>30002</v>
      </c>
    </row>
    <row r="108" spans="1:8" hidden="1" x14ac:dyDescent="0.25">
      <c r="A108" s="13" t="s">
        <v>225</v>
      </c>
      <c r="B108" s="41" t="s">
        <v>226</v>
      </c>
      <c r="C108" s="11">
        <v>0</v>
      </c>
      <c r="D108" s="11">
        <v>0</v>
      </c>
      <c r="E108" s="11">
        <v>0</v>
      </c>
      <c r="F108" s="11">
        <v>0</v>
      </c>
      <c r="H108" s="959" t="str">
        <f t="shared" si="1"/>
        <v>30002</v>
      </c>
    </row>
    <row r="109" spans="1:8" hidden="1" x14ac:dyDescent="0.25">
      <c r="A109" s="13" t="s">
        <v>227</v>
      </c>
      <c r="B109" s="41" t="s">
        <v>228</v>
      </c>
      <c r="C109" s="11">
        <v>0</v>
      </c>
      <c r="D109" s="11">
        <v>0</v>
      </c>
      <c r="E109" s="11">
        <v>0</v>
      </c>
      <c r="F109" s="11">
        <v>0</v>
      </c>
      <c r="H109" s="959" t="str">
        <f t="shared" si="1"/>
        <v>30002</v>
      </c>
    </row>
    <row r="110" spans="1:8" hidden="1" x14ac:dyDescent="0.25">
      <c r="A110" s="13" t="s">
        <v>229</v>
      </c>
      <c r="B110" s="41" t="s">
        <v>230</v>
      </c>
      <c r="C110" s="11">
        <v>0</v>
      </c>
      <c r="D110" s="11">
        <v>0</v>
      </c>
      <c r="E110" s="11">
        <v>0</v>
      </c>
      <c r="F110" s="11">
        <v>0</v>
      </c>
      <c r="H110" s="959" t="str">
        <f t="shared" si="1"/>
        <v>30002</v>
      </c>
    </row>
    <row r="111" spans="1:8" hidden="1" x14ac:dyDescent="0.25">
      <c r="A111" s="13" t="s">
        <v>231</v>
      </c>
      <c r="B111" s="41" t="s">
        <v>232</v>
      </c>
      <c r="C111" s="11">
        <v>0</v>
      </c>
      <c r="D111" s="11">
        <v>0</v>
      </c>
      <c r="E111" s="11">
        <v>0</v>
      </c>
      <c r="F111" s="11">
        <v>0</v>
      </c>
      <c r="H111" s="959" t="str">
        <f t="shared" si="1"/>
        <v>30002</v>
      </c>
    </row>
    <row r="112" spans="1:8" hidden="1" x14ac:dyDescent="0.25">
      <c r="A112" s="13" t="s">
        <v>233</v>
      </c>
      <c r="B112" s="41" t="s">
        <v>234</v>
      </c>
      <c r="C112" s="11">
        <v>-8864</v>
      </c>
      <c r="D112" s="11">
        <v>0</v>
      </c>
      <c r="E112" s="11">
        <v>0</v>
      </c>
      <c r="F112" s="11">
        <v>-8864</v>
      </c>
      <c r="H112" s="959" t="str">
        <f t="shared" si="1"/>
        <v>30002</v>
      </c>
    </row>
    <row r="113" spans="1:8" hidden="1" x14ac:dyDescent="0.25">
      <c r="A113" s="13" t="s">
        <v>235</v>
      </c>
      <c r="B113" s="41" t="s">
        <v>236</v>
      </c>
      <c r="C113" s="11">
        <v>0</v>
      </c>
      <c r="D113" s="11">
        <v>0</v>
      </c>
      <c r="E113" s="11">
        <v>0</v>
      </c>
      <c r="F113" s="11">
        <v>0</v>
      </c>
      <c r="H113" s="959" t="str">
        <f t="shared" si="1"/>
        <v>30002</v>
      </c>
    </row>
    <row r="114" spans="1:8" hidden="1" x14ac:dyDescent="0.25">
      <c r="A114" s="13" t="s">
        <v>237</v>
      </c>
      <c r="B114" s="41" t="s">
        <v>238</v>
      </c>
      <c r="C114" s="11">
        <v>-5300</v>
      </c>
      <c r="D114" s="11">
        <v>0</v>
      </c>
      <c r="E114" s="11">
        <v>0</v>
      </c>
      <c r="F114" s="11">
        <v>-5300</v>
      </c>
      <c r="H114" s="959" t="str">
        <f t="shared" si="1"/>
        <v>30002</v>
      </c>
    </row>
    <row r="115" spans="1:8" hidden="1" x14ac:dyDescent="0.25">
      <c r="A115" s="13" t="s">
        <v>239</v>
      </c>
      <c r="B115" s="41" t="s">
        <v>240</v>
      </c>
      <c r="C115" s="11">
        <v>0</v>
      </c>
      <c r="D115" s="11">
        <v>0</v>
      </c>
      <c r="E115" s="11">
        <v>0</v>
      </c>
      <c r="F115" s="11">
        <v>0</v>
      </c>
      <c r="H115" s="959" t="str">
        <f t="shared" si="1"/>
        <v>30002</v>
      </c>
    </row>
    <row r="116" spans="1:8" hidden="1" x14ac:dyDescent="0.25">
      <c r="A116" s="13" t="s">
        <v>241</v>
      </c>
      <c r="B116" s="41" t="s">
        <v>126</v>
      </c>
      <c r="C116" s="11">
        <v>0</v>
      </c>
      <c r="D116" s="11">
        <v>0</v>
      </c>
      <c r="E116" s="11">
        <v>0</v>
      </c>
      <c r="F116" s="11">
        <v>0</v>
      </c>
      <c r="H116" s="959" t="str">
        <f t="shared" si="1"/>
        <v>30002</v>
      </c>
    </row>
    <row r="117" spans="1:8" hidden="1" x14ac:dyDescent="0.25">
      <c r="A117" s="13" t="s">
        <v>242</v>
      </c>
      <c r="B117" s="41" t="s">
        <v>243</v>
      </c>
      <c r="C117" s="11">
        <v>-3470.61</v>
      </c>
      <c r="D117" s="11">
        <v>-2600</v>
      </c>
      <c r="E117" s="11">
        <v>-3500</v>
      </c>
      <c r="F117" s="11">
        <v>29</v>
      </c>
      <c r="H117" s="959" t="str">
        <f t="shared" si="1"/>
        <v>30002</v>
      </c>
    </row>
    <row r="118" spans="1:8" hidden="1" x14ac:dyDescent="0.25">
      <c r="A118" s="13" t="s">
        <v>244</v>
      </c>
      <c r="B118" s="41" t="s">
        <v>245</v>
      </c>
      <c r="C118" s="11">
        <v>0</v>
      </c>
      <c r="D118" s="11">
        <v>0</v>
      </c>
      <c r="E118" s="11">
        <v>0</v>
      </c>
      <c r="F118" s="11">
        <v>0</v>
      </c>
      <c r="H118" s="959" t="str">
        <f t="shared" si="1"/>
        <v>30002</v>
      </c>
    </row>
    <row r="119" spans="1:8" hidden="1" x14ac:dyDescent="0.25">
      <c r="A119" s="13" t="s">
        <v>246</v>
      </c>
      <c r="B119" s="41" t="s">
        <v>247</v>
      </c>
      <c r="C119" s="11">
        <v>0</v>
      </c>
      <c r="D119" s="11">
        <v>0</v>
      </c>
      <c r="E119" s="11">
        <v>0</v>
      </c>
      <c r="F119" s="11">
        <v>0</v>
      </c>
      <c r="H119" s="959" t="str">
        <f t="shared" si="1"/>
        <v>30002</v>
      </c>
    </row>
    <row r="120" spans="1:8" hidden="1" x14ac:dyDescent="0.25">
      <c r="A120" s="13" t="s">
        <v>248</v>
      </c>
      <c r="B120" s="41" t="s">
        <v>249</v>
      </c>
      <c r="C120" s="11">
        <v>0</v>
      </c>
      <c r="D120" s="11">
        <v>0</v>
      </c>
      <c r="E120" s="11">
        <v>0</v>
      </c>
      <c r="F120" s="11">
        <v>0</v>
      </c>
      <c r="H120" s="959" t="str">
        <f t="shared" si="1"/>
        <v>30002</v>
      </c>
    </row>
    <row r="121" spans="1:8" hidden="1" x14ac:dyDescent="0.25">
      <c r="A121" s="13" t="s">
        <v>250</v>
      </c>
      <c r="B121" s="41" t="s">
        <v>251</v>
      </c>
      <c r="C121" s="11">
        <v>0</v>
      </c>
      <c r="D121" s="11">
        <v>0</v>
      </c>
      <c r="E121" s="11">
        <v>0</v>
      </c>
      <c r="F121" s="11">
        <v>0</v>
      </c>
      <c r="H121" s="959" t="str">
        <f t="shared" si="1"/>
        <v>30002</v>
      </c>
    </row>
    <row r="122" spans="1:8" hidden="1" x14ac:dyDescent="0.25">
      <c r="A122" s="13" t="s">
        <v>252</v>
      </c>
      <c r="B122" s="41" t="s">
        <v>253</v>
      </c>
      <c r="C122" s="11">
        <v>-4</v>
      </c>
      <c r="D122" s="11">
        <v>0</v>
      </c>
      <c r="E122" s="11">
        <v>0</v>
      </c>
      <c r="F122" s="11">
        <v>-4</v>
      </c>
      <c r="H122" s="959" t="str">
        <f t="shared" si="1"/>
        <v>30002</v>
      </c>
    </row>
    <row r="123" spans="1:8" hidden="1" x14ac:dyDescent="0.25">
      <c r="A123" s="13" t="s">
        <v>254</v>
      </c>
      <c r="B123" s="41" t="s">
        <v>255</v>
      </c>
      <c r="C123" s="11">
        <v>0</v>
      </c>
      <c r="D123" s="11">
        <v>0</v>
      </c>
      <c r="E123" s="11">
        <v>0</v>
      </c>
      <c r="F123" s="11">
        <v>0</v>
      </c>
      <c r="H123" s="959" t="str">
        <f t="shared" si="1"/>
        <v>30002</v>
      </c>
    </row>
    <row r="124" spans="1:8" hidden="1" x14ac:dyDescent="0.25">
      <c r="A124" s="13" t="s">
        <v>256</v>
      </c>
      <c r="B124" s="41" t="s">
        <v>257</v>
      </c>
      <c r="C124" s="11">
        <v>0</v>
      </c>
      <c r="D124" s="11">
        <v>0</v>
      </c>
      <c r="E124" s="11">
        <v>0</v>
      </c>
      <c r="F124" s="11">
        <v>0</v>
      </c>
      <c r="H124" s="959" t="str">
        <f t="shared" si="1"/>
        <v>30002</v>
      </c>
    </row>
    <row r="125" spans="1:8" hidden="1" x14ac:dyDescent="0.25">
      <c r="A125" s="13" t="s">
        <v>258</v>
      </c>
      <c r="B125" s="41" t="s">
        <v>259</v>
      </c>
      <c r="C125" s="11">
        <v>0</v>
      </c>
      <c r="D125" s="11">
        <v>0</v>
      </c>
      <c r="E125" s="11">
        <v>0</v>
      </c>
      <c r="F125" s="11">
        <v>0</v>
      </c>
      <c r="H125" s="959" t="str">
        <f t="shared" si="1"/>
        <v>30002</v>
      </c>
    </row>
    <row r="126" spans="1:8" hidden="1" x14ac:dyDescent="0.25">
      <c r="A126" s="13" t="s">
        <v>260</v>
      </c>
      <c r="B126" s="41" t="s">
        <v>261</v>
      </c>
      <c r="C126" s="11">
        <v>0</v>
      </c>
      <c r="D126" s="11">
        <v>0</v>
      </c>
      <c r="E126" s="11">
        <v>0</v>
      </c>
      <c r="F126" s="11">
        <v>0</v>
      </c>
      <c r="H126" s="959" t="str">
        <f t="shared" si="1"/>
        <v>30002</v>
      </c>
    </row>
    <row r="127" spans="1:8" hidden="1" x14ac:dyDescent="0.25">
      <c r="A127" s="13" t="s">
        <v>262</v>
      </c>
      <c r="B127" s="41" t="s">
        <v>263</v>
      </c>
      <c r="C127" s="11">
        <v>0</v>
      </c>
      <c r="D127" s="11">
        <v>-20000</v>
      </c>
      <c r="E127" s="11">
        <v>0</v>
      </c>
      <c r="F127" s="11">
        <v>0</v>
      </c>
      <c r="H127" s="959" t="str">
        <f t="shared" si="1"/>
        <v>30002</v>
      </c>
    </row>
    <row r="128" spans="1:8" hidden="1" x14ac:dyDescent="0.25">
      <c r="A128" s="13" t="s">
        <v>264</v>
      </c>
      <c r="B128" s="41" t="s">
        <v>265</v>
      </c>
      <c r="C128" s="11">
        <v>-385000</v>
      </c>
      <c r="D128" s="11">
        <v>-300000</v>
      </c>
      <c r="E128" s="11">
        <v>-300000</v>
      </c>
      <c r="F128" s="11">
        <v>-85000</v>
      </c>
      <c r="H128" s="959" t="str">
        <f t="shared" si="1"/>
        <v>30002</v>
      </c>
    </row>
    <row r="129" spans="1:8" hidden="1" x14ac:dyDescent="0.25">
      <c r="A129" s="13" t="s">
        <v>266</v>
      </c>
      <c r="B129" s="41" t="s">
        <v>267</v>
      </c>
      <c r="C129" s="11">
        <v>0</v>
      </c>
      <c r="D129" s="11">
        <v>0</v>
      </c>
      <c r="E129" s="11">
        <v>0</v>
      </c>
      <c r="F129" s="11">
        <v>0</v>
      </c>
      <c r="H129" s="959" t="str">
        <f t="shared" si="1"/>
        <v>30002</v>
      </c>
    </row>
    <row r="130" spans="1:8" hidden="1" x14ac:dyDescent="0.25">
      <c r="A130" s="13" t="s">
        <v>268</v>
      </c>
      <c r="B130" s="41" t="s">
        <v>269</v>
      </c>
      <c r="C130" s="11">
        <v>-283.23</v>
      </c>
      <c r="D130" s="11">
        <v>0</v>
      </c>
      <c r="E130" s="11">
        <v>0</v>
      </c>
      <c r="F130" s="11">
        <v>-283</v>
      </c>
      <c r="H130" s="959" t="str">
        <f t="shared" si="1"/>
        <v>30002</v>
      </c>
    </row>
    <row r="131" spans="1:8" hidden="1" x14ac:dyDescent="0.25">
      <c r="A131" s="13" t="s">
        <v>270</v>
      </c>
      <c r="B131" s="41" t="s">
        <v>271</v>
      </c>
      <c r="C131" s="11">
        <v>0</v>
      </c>
      <c r="D131" s="11">
        <v>0</v>
      </c>
      <c r="E131" s="11">
        <v>0</v>
      </c>
      <c r="F131" s="11">
        <v>0</v>
      </c>
      <c r="H131" s="959" t="str">
        <f t="shared" si="1"/>
        <v>30002</v>
      </c>
    </row>
    <row r="132" spans="1:8" hidden="1" x14ac:dyDescent="0.25">
      <c r="A132" s="13" t="s">
        <v>272</v>
      </c>
      <c r="B132" s="41" t="s">
        <v>273</v>
      </c>
      <c r="C132" s="11">
        <v>0</v>
      </c>
      <c r="D132" s="11">
        <v>0</v>
      </c>
      <c r="E132" s="11">
        <v>0</v>
      </c>
      <c r="F132" s="11">
        <v>0</v>
      </c>
      <c r="H132" s="959" t="str">
        <f t="shared" si="1"/>
        <v>30002</v>
      </c>
    </row>
    <row r="133" spans="1:8" hidden="1" x14ac:dyDescent="0.25">
      <c r="A133" s="13" t="s">
        <v>274</v>
      </c>
      <c r="B133" s="41" t="s">
        <v>275</v>
      </c>
      <c r="C133" s="11">
        <v>0</v>
      </c>
      <c r="D133" s="11">
        <v>0</v>
      </c>
      <c r="E133" s="11">
        <v>0</v>
      </c>
      <c r="F133" s="11">
        <v>0</v>
      </c>
      <c r="H133" s="959" t="str">
        <f t="shared" si="1"/>
        <v>30002</v>
      </c>
    </row>
    <row r="134" spans="1:8" hidden="1" x14ac:dyDescent="0.25">
      <c r="A134" s="13" t="s">
        <v>276</v>
      </c>
      <c r="B134" s="41" t="s">
        <v>277</v>
      </c>
      <c r="C134" s="11">
        <v>0</v>
      </c>
      <c r="D134" s="11">
        <v>-262700</v>
      </c>
      <c r="E134" s="11">
        <v>-262700</v>
      </c>
      <c r="F134" s="11">
        <v>262700</v>
      </c>
      <c r="H134" s="959" t="str">
        <f t="shared" si="1"/>
        <v>30002</v>
      </c>
    </row>
    <row r="135" spans="1:8" hidden="1" x14ac:dyDescent="0.25">
      <c r="A135" s="13" t="s">
        <v>278</v>
      </c>
      <c r="B135" s="41" t="s">
        <v>279</v>
      </c>
      <c r="C135" s="11">
        <v>0</v>
      </c>
      <c r="D135" s="11">
        <v>0</v>
      </c>
      <c r="E135" s="11">
        <v>0</v>
      </c>
      <c r="F135" s="11">
        <v>0</v>
      </c>
      <c r="H135" s="959" t="str">
        <f t="shared" si="1"/>
        <v>30003</v>
      </c>
    </row>
    <row r="136" spans="1:8" hidden="1" x14ac:dyDescent="0.25">
      <c r="A136" s="13" t="s">
        <v>280</v>
      </c>
      <c r="B136" s="41" t="s">
        <v>281</v>
      </c>
      <c r="C136" s="11">
        <v>0</v>
      </c>
      <c r="D136" s="11">
        <v>0</v>
      </c>
      <c r="E136" s="11">
        <v>0</v>
      </c>
      <c r="F136" s="11">
        <v>0</v>
      </c>
      <c r="H136" s="959" t="str">
        <f t="shared" si="1"/>
        <v>30003</v>
      </c>
    </row>
    <row r="137" spans="1:8" hidden="1" x14ac:dyDescent="0.25">
      <c r="A137" s="13" t="s">
        <v>282</v>
      </c>
      <c r="B137" s="41" t="s">
        <v>283</v>
      </c>
      <c r="C137" s="11">
        <v>0</v>
      </c>
      <c r="D137" s="11">
        <v>0</v>
      </c>
      <c r="E137" s="11">
        <v>0</v>
      </c>
      <c r="F137" s="11">
        <v>0</v>
      </c>
      <c r="H137" s="959" t="str">
        <f t="shared" si="1"/>
        <v>30003</v>
      </c>
    </row>
    <row r="138" spans="1:8" hidden="1" x14ac:dyDescent="0.25">
      <c r="A138" s="13" t="s">
        <v>284</v>
      </c>
      <c r="B138" s="41" t="s">
        <v>285</v>
      </c>
      <c r="C138" s="11">
        <v>0</v>
      </c>
      <c r="D138" s="11">
        <v>0</v>
      </c>
      <c r="E138" s="11">
        <v>0</v>
      </c>
      <c r="F138" s="11">
        <v>0</v>
      </c>
      <c r="H138" s="959" t="str">
        <f t="shared" ref="H138:H201" si="2">LEFT(A138,5)</f>
        <v>30003</v>
      </c>
    </row>
    <row r="139" spans="1:8" hidden="1" x14ac:dyDescent="0.25">
      <c r="A139" s="13" t="s">
        <v>286</v>
      </c>
      <c r="B139" s="41" t="s">
        <v>287</v>
      </c>
      <c r="C139" s="11">
        <v>0</v>
      </c>
      <c r="D139" s="11">
        <v>0</v>
      </c>
      <c r="E139" s="11">
        <v>0</v>
      </c>
      <c r="F139" s="11">
        <v>0</v>
      </c>
      <c r="H139" s="959" t="str">
        <f t="shared" si="2"/>
        <v>30003</v>
      </c>
    </row>
    <row r="140" spans="1:8" hidden="1" x14ac:dyDescent="0.25">
      <c r="A140" s="13" t="s">
        <v>288</v>
      </c>
      <c r="B140" s="41" t="s">
        <v>289</v>
      </c>
      <c r="C140" s="11">
        <v>0</v>
      </c>
      <c r="D140" s="11">
        <v>0</v>
      </c>
      <c r="E140" s="11">
        <v>0</v>
      </c>
      <c r="F140" s="11">
        <v>0</v>
      </c>
      <c r="H140" s="959" t="str">
        <f t="shared" si="2"/>
        <v>30003</v>
      </c>
    </row>
    <row r="141" spans="1:8" hidden="1" x14ac:dyDescent="0.25">
      <c r="A141" s="13" t="s">
        <v>290</v>
      </c>
      <c r="B141" s="41" t="s">
        <v>291</v>
      </c>
      <c r="C141" s="11">
        <v>0</v>
      </c>
      <c r="D141" s="11">
        <v>0</v>
      </c>
      <c r="E141" s="11">
        <v>0</v>
      </c>
      <c r="F141" s="11">
        <v>0</v>
      </c>
      <c r="H141" s="959" t="str">
        <f t="shared" si="2"/>
        <v>30003</v>
      </c>
    </row>
    <row r="142" spans="1:8" hidden="1" x14ac:dyDescent="0.25">
      <c r="A142" s="13" t="s">
        <v>292</v>
      </c>
      <c r="B142" s="41" t="s">
        <v>293</v>
      </c>
      <c r="C142" s="11">
        <v>0</v>
      </c>
      <c r="D142" s="11">
        <v>0</v>
      </c>
      <c r="E142" s="11">
        <v>0</v>
      </c>
      <c r="F142" s="11">
        <v>0</v>
      </c>
      <c r="H142" s="959" t="str">
        <f t="shared" si="2"/>
        <v>30003</v>
      </c>
    </row>
    <row r="143" spans="1:8" hidden="1" x14ac:dyDescent="0.25">
      <c r="A143" s="13" t="s">
        <v>294</v>
      </c>
      <c r="B143" s="41" t="s">
        <v>295</v>
      </c>
      <c r="C143" s="11">
        <v>0</v>
      </c>
      <c r="D143" s="11">
        <v>0</v>
      </c>
      <c r="E143" s="11">
        <v>0</v>
      </c>
      <c r="F143" s="11">
        <v>0</v>
      </c>
      <c r="H143" s="959" t="str">
        <f t="shared" si="2"/>
        <v>30003</v>
      </c>
    </row>
    <row r="144" spans="1:8" hidden="1" x14ac:dyDescent="0.25">
      <c r="A144" s="13" t="s">
        <v>296</v>
      </c>
      <c r="B144" s="41" t="s">
        <v>297</v>
      </c>
      <c r="C144" s="11">
        <v>0</v>
      </c>
      <c r="D144" s="11">
        <v>0</v>
      </c>
      <c r="E144" s="11">
        <v>0</v>
      </c>
      <c r="F144" s="11">
        <v>0</v>
      </c>
      <c r="H144" s="959" t="str">
        <f t="shared" si="2"/>
        <v>30003</v>
      </c>
    </row>
    <row r="145" spans="1:8" hidden="1" x14ac:dyDescent="0.25">
      <c r="A145" s="13" t="s">
        <v>298</v>
      </c>
      <c r="B145" s="41" t="s">
        <v>299</v>
      </c>
      <c r="C145" s="11">
        <v>0</v>
      </c>
      <c r="D145" s="11">
        <v>0</v>
      </c>
      <c r="E145" s="11">
        <v>0</v>
      </c>
      <c r="F145" s="11">
        <v>0</v>
      </c>
      <c r="H145" s="959" t="str">
        <f t="shared" si="2"/>
        <v>30003</v>
      </c>
    </row>
    <row r="146" spans="1:8" hidden="1" x14ac:dyDescent="0.25">
      <c r="A146" s="13" t="s">
        <v>300</v>
      </c>
      <c r="B146" s="41" t="s">
        <v>301</v>
      </c>
      <c r="C146" s="11">
        <v>0</v>
      </c>
      <c r="D146" s="11">
        <v>0</v>
      </c>
      <c r="E146" s="11">
        <v>0</v>
      </c>
      <c r="F146" s="11">
        <v>0</v>
      </c>
      <c r="H146" s="959" t="str">
        <f t="shared" si="2"/>
        <v>30003</v>
      </c>
    </row>
    <row r="147" spans="1:8" hidden="1" x14ac:dyDescent="0.25">
      <c r="A147" s="13" t="s">
        <v>302</v>
      </c>
      <c r="B147" s="41" t="s">
        <v>303</v>
      </c>
      <c r="C147" s="11">
        <v>0</v>
      </c>
      <c r="D147" s="11">
        <v>0</v>
      </c>
      <c r="E147" s="11">
        <v>0</v>
      </c>
      <c r="F147" s="11">
        <v>0</v>
      </c>
      <c r="H147" s="959" t="str">
        <f t="shared" si="2"/>
        <v>30003</v>
      </c>
    </row>
    <row r="148" spans="1:8" hidden="1" x14ac:dyDescent="0.25">
      <c r="A148" s="13" t="s">
        <v>304</v>
      </c>
      <c r="B148" s="41" t="s">
        <v>305</v>
      </c>
      <c r="C148" s="11">
        <v>0</v>
      </c>
      <c r="D148" s="11">
        <v>0</v>
      </c>
      <c r="E148" s="11">
        <v>0</v>
      </c>
      <c r="F148" s="11">
        <v>0</v>
      </c>
      <c r="H148" s="959" t="str">
        <f t="shared" si="2"/>
        <v>30003</v>
      </c>
    </row>
    <row r="149" spans="1:8" hidden="1" x14ac:dyDescent="0.25">
      <c r="A149" s="13" t="s">
        <v>306</v>
      </c>
      <c r="B149" s="41" t="s">
        <v>307</v>
      </c>
      <c r="C149" s="11">
        <v>0</v>
      </c>
      <c r="D149" s="11">
        <v>0</v>
      </c>
      <c r="E149" s="11">
        <v>0</v>
      </c>
      <c r="F149" s="11">
        <v>0</v>
      </c>
      <c r="H149" s="959" t="str">
        <f t="shared" si="2"/>
        <v>30003</v>
      </c>
    </row>
    <row r="150" spans="1:8" hidden="1" x14ac:dyDescent="0.25">
      <c r="A150" s="13" t="s">
        <v>308</v>
      </c>
      <c r="B150" s="41" t="s">
        <v>309</v>
      </c>
      <c r="C150" s="11">
        <v>0</v>
      </c>
      <c r="D150" s="11">
        <v>0</v>
      </c>
      <c r="E150" s="11">
        <v>0</v>
      </c>
      <c r="F150" s="11">
        <v>0</v>
      </c>
      <c r="H150" s="959" t="str">
        <f t="shared" si="2"/>
        <v>30003</v>
      </c>
    </row>
    <row r="151" spans="1:8" hidden="1" x14ac:dyDescent="0.25">
      <c r="A151" s="13" t="s">
        <v>310</v>
      </c>
      <c r="B151" s="41" t="s">
        <v>311</v>
      </c>
      <c r="C151" s="11">
        <v>0</v>
      </c>
      <c r="D151" s="11">
        <v>0</v>
      </c>
      <c r="E151" s="11">
        <v>0</v>
      </c>
      <c r="F151" s="11">
        <v>0</v>
      </c>
      <c r="H151" s="959" t="str">
        <f t="shared" si="2"/>
        <v>30003</v>
      </c>
    </row>
    <row r="152" spans="1:8" hidden="1" x14ac:dyDescent="0.25">
      <c r="A152" s="13" t="s">
        <v>312</v>
      </c>
      <c r="B152" s="41" t="s">
        <v>313</v>
      </c>
      <c r="C152" s="11">
        <v>0</v>
      </c>
      <c r="D152" s="11">
        <v>0</v>
      </c>
      <c r="E152" s="11">
        <v>0</v>
      </c>
      <c r="F152" s="11">
        <v>0</v>
      </c>
      <c r="H152" s="959" t="str">
        <f t="shared" si="2"/>
        <v>30003</v>
      </c>
    </row>
    <row r="153" spans="1:8" hidden="1" x14ac:dyDescent="0.25">
      <c r="A153" s="13" t="s">
        <v>314</v>
      </c>
      <c r="B153" s="41" t="s">
        <v>315</v>
      </c>
      <c r="C153" s="11">
        <v>0</v>
      </c>
      <c r="D153" s="11">
        <v>0</v>
      </c>
      <c r="E153" s="11">
        <v>0</v>
      </c>
      <c r="F153" s="11">
        <v>0</v>
      </c>
      <c r="H153" s="959" t="str">
        <f t="shared" si="2"/>
        <v>30003</v>
      </c>
    </row>
    <row r="154" spans="1:8" hidden="1" x14ac:dyDescent="0.25">
      <c r="A154" s="13" t="s">
        <v>316</v>
      </c>
      <c r="B154" s="41" t="s">
        <v>317</v>
      </c>
      <c r="C154" s="11">
        <v>0</v>
      </c>
      <c r="D154" s="11">
        <v>0</v>
      </c>
      <c r="E154" s="11">
        <v>0</v>
      </c>
      <c r="F154" s="11">
        <v>0</v>
      </c>
      <c r="H154" s="959" t="str">
        <f t="shared" si="2"/>
        <v>30003</v>
      </c>
    </row>
    <row r="155" spans="1:8" hidden="1" x14ac:dyDescent="0.25">
      <c r="A155" s="13" t="s">
        <v>318</v>
      </c>
      <c r="B155" s="41" t="s">
        <v>319</v>
      </c>
      <c r="C155" s="11">
        <v>0</v>
      </c>
      <c r="D155" s="11">
        <v>0</v>
      </c>
      <c r="E155" s="11">
        <v>0</v>
      </c>
      <c r="F155" s="11">
        <v>0</v>
      </c>
      <c r="H155" s="959" t="str">
        <f t="shared" si="2"/>
        <v>30003</v>
      </c>
    </row>
    <row r="156" spans="1:8" hidden="1" x14ac:dyDescent="0.25">
      <c r="A156" s="13" t="s">
        <v>320</v>
      </c>
      <c r="B156" s="41" t="s">
        <v>321</v>
      </c>
      <c r="C156" s="11">
        <v>0</v>
      </c>
      <c r="D156" s="11">
        <v>0</v>
      </c>
      <c r="E156" s="11">
        <v>0</v>
      </c>
      <c r="F156" s="11">
        <v>0</v>
      </c>
      <c r="H156" s="959" t="str">
        <f t="shared" si="2"/>
        <v>30003</v>
      </c>
    </row>
    <row r="157" spans="1:8" hidden="1" x14ac:dyDescent="0.25">
      <c r="A157" s="13" t="s">
        <v>322</v>
      </c>
      <c r="B157" s="41" t="s">
        <v>323</v>
      </c>
      <c r="C157" s="11">
        <v>0</v>
      </c>
      <c r="D157" s="11">
        <v>0</v>
      </c>
      <c r="E157" s="11">
        <v>0</v>
      </c>
      <c r="F157" s="11">
        <v>0</v>
      </c>
      <c r="H157" s="959" t="str">
        <f t="shared" si="2"/>
        <v>30003</v>
      </c>
    </row>
    <row r="158" spans="1:8" hidden="1" x14ac:dyDescent="0.25">
      <c r="A158" s="13" t="s">
        <v>324</v>
      </c>
      <c r="B158" s="41" t="s">
        <v>325</v>
      </c>
      <c r="C158" s="11">
        <v>0</v>
      </c>
      <c r="D158" s="11">
        <v>0</v>
      </c>
      <c r="E158" s="11">
        <v>0</v>
      </c>
      <c r="F158" s="11">
        <v>0</v>
      </c>
      <c r="H158" s="959" t="str">
        <f t="shared" si="2"/>
        <v>30003</v>
      </c>
    </row>
    <row r="159" spans="1:8" hidden="1" x14ac:dyDescent="0.25">
      <c r="A159" s="13" t="s">
        <v>326</v>
      </c>
      <c r="B159" s="41" t="s">
        <v>327</v>
      </c>
      <c r="C159" s="11">
        <v>0</v>
      </c>
      <c r="D159" s="11">
        <v>0</v>
      </c>
      <c r="E159" s="11">
        <v>0</v>
      </c>
      <c r="F159" s="11">
        <v>0</v>
      </c>
      <c r="H159" s="959" t="str">
        <f t="shared" si="2"/>
        <v>30003</v>
      </c>
    </row>
    <row r="160" spans="1:8" hidden="1" x14ac:dyDescent="0.25">
      <c r="A160" s="13" t="s">
        <v>328</v>
      </c>
      <c r="B160" s="41" t="s">
        <v>329</v>
      </c>
      <c r="C160" s="11">
        <v>0</v>
      </c>
      <c r="D160" s="11">
        <v>0</v>
      </c>
      <c r="E160" s="11">
        <v>0</v>
      </c>
      <c r="F160" s="11">
        <v>0</v>
      </c>
      <c r="H160" s="959" t="str">
        <f t="shared" si="2"/>
        <v>30003</v>
      </c>
    </row>
    <row r="161" spans="1:8" hidden="1" x14ac:dyDescent="0.25">
      <c r="A161" s="13" t="s">
        <v>330</v>
      </c>
      <c r="B161" s="41" t="s">
        <v>331</v>
      </c>
      <c r="C161" s="11">
        <v>25472.6</v>
      </c>
      <c r="D161" s="11">
        <v>24800</v>
      </c>
      <c r="E161" s="11">
        <v>24800</v>
      </c>
      <c r="F161" s="11">
        <v>673</v>
      </c>
      <c r="H161" s="959" t="str">
        <f t="shared" si="2"/>
        <v>30004</v>
      </c>
    </row>
    <row r="162" spans="1:8" hidden="1" x14ac:dyDescent="0.25">
      <c r="A162" s="13" t="s">
        <v>332</v>
      </c>
      <c r="B162" s="41" t="s">
        <v>333</v>
      </c>
      <c r="C162" s="11">
        <v>20</v>
      </c>
      <c r="D162" s="11">
        <v>0</v>
      </c>
      <c r="E162" s="11">
        <v>0</v>
      </c>
      <c r="F162" s="11">
        <v>20</v>
      </c>
      <c r="H162" s="959" t="str">
        <f t="shared" si="2"/>
        <v>30004</v>
      </c>
    </row>
    <row r="163" spans="1:8" hidden="1" x14ac:dyDescent="0.25">
      <c r="A163" s="13" t="s">
        <v>334</v>
      </c>
      <c r="B163" s="41" t="s">
        <v>335</v>
      </c>
      <c r="C163" s="11">
        <v>1200</v>
      </c>
      <c r="D163" s="11">
        <v>1200</v>
      </c>
      <c r="E163" s="11">
        <v>1200</v>
      </c>
      <c r="F163" s="11">
        <v>0</v>
      </c>
      <c r="H163" s="959" t="str">
        <f t="shared" si="2"/>
        <v>30004</v>
      </c>
    </row>
    <row r="164" spans="1:8" hidden="1" x14ac:dyDescent="0.25">
      <c r="A164" s="13" t="s">
        <v>336</v>
      </c>
      <c r="B164" s="41" t="s">
        <v>337</v>
      </c>
      <c r="C164" s="11">
        <v>0</v>
      </c>
      <c r="D164" s="11">
        <v>0</v>
      </c>
      <c r="E164" s="11">
        <v>0</v>
      </c>
      <c r="F164" s="11">
        <v>0</v>
      </c>
      <c r="H164" s="959" t="str">
        <f t="shared" si="2"/>
        <v>30004</v>
      </c>
    </row>
    <row r="165" spans="1:8" hidden="1" x14ac:dyDescent="0.25">
      <c r="A165" s="13" t="s">
        <v>338</v>
      </c>
      <c r="B165" s="41" t="s">
        <v>339</v>
      </c>
      <c r="C165" s="11">
        <v>2089.16</v>
      </c>
      <c r="D165" s="11">
        <v>0</v>
      </c>
      <c r="E165" s="11">
        <v>0</v>
      </c>
      <c r="F165" s="11">
        <v>2089</v>
      </c>
      <c r="H165" s="959" t="str">
        <f t="shared" si="2"/>
        <v>30004</v>
      </c>
    </row>
    <row r="166" spans="1:8" hidden="1" x14ac:dyDescent="0.25">
      <c r="A166" s="13" t="s">
        <v>340</v>
      </c>
      <c r="B166" s="41" t="s">
        <v>341</v>
      </c>
      <c r="C166" s="11">
        <v>0</v>
      </c>
      <c r="D166" s="11">
        <v>0</v>
      </c>
      <c r="E166" s="11">
        <v>0</v>
      </c>
      <c r="F166" s="11">
        <v>0</v>
      </c>
      <c r="H166" s="959" t="str">
        <f t="shared" si="2"/>
        <v>30004</v>
      </c>
    </row>
    <row r="167" spans="1:8" hidden="1" x14ac:dyDescent="0.25">
      <c r="A167" s="13" t="s">
        <v>342</v>
      </c>
      <c r="B167" s="41" t="s">
        <v>343</v>
      </c>
      <c r="C167" s="11">
        <v>453.46</v>
      </c>
      <c r="D167" s="11">
        <v>300</v>
      </c>
      <c r="E167" s="11">
        <v>300</v>
      </c>
      <c r="F167" s="11">
        <v>153</v>
      </c>
      <c r="H167" s="959" t="str">
        <f t="shared" si="2"/>
        <v>30004</v>
      </c>
    </row>
    <row r="168" spans="1:8" hidden="1" x14ac:dyDescent="0.25">
      <c r="A168" s="13" t="s">
        <v>344</v>
      </c>
      <c r="B168" s="41" t="s">
        <v>345</v>
      </c>
      <c r="C168" s="11">
        <v>3700</v>
      </c>
      <c r="D168" s="11">
        <v>500</v>
      </c>
      <c r="E168" s="11">
        <v>12500</v>
      </c>
      <c r="F168" s="11">
        <v>-8800</v>
      </c>
      <c r="H168" s="959" t="str">
        <f t="shared" si="2"/>
        <v>30004</v>
      </c>
    </row>
    <row r="169" spans="1:8" hidden="1" x14ac:dyDescent="0.25">
      <c r="A169" s="13" t="s">
        <v>346</v>
      </c>
      <c r="B169" s="41" t="s">
        <v>347</v>
      </c>
      <c r="C169" s="11">
        <v>169.56</v>
      </c>
      <c r="D169" s="11">
        <v>0</v>
      </c>
      <c r="E169" s="11">
        <v>0</v>
      </c>
      <c r="F169" s="11">
        <v>170</v>
      </c>
      <c r="H169" s="959" t="str">
        <f t="shared" si="2"/>
        <v>30004</v>
      </c>
    </row>
    <row r="170" spans="1:8" hidden="1" x14ac:dyDescent="0.25">
      <c r="A170" s="13" t="s">
        <v>348</v>
      </c>
      <c r="B170" s="41" t="s">
        <v>349</v>
      </c>
      <c r="C170" s="11">
        <v>0</v>
      </c>
      <c r="D170" s="11">
        <v>0</v>
      </c>
      <c r="E170" s="11">
        <v>0</v>
      </c>
      <c r="F170" s="11">
        <v>0</v>
      </c>
      <c r="H170" s="959" t="str">
        <f t="shared" si="2"/>
        <v>30004</v>
      </c>
    </row>
    <row r="171" spans="1:8" hidden="1" x14ac:dyDescent="0.25">
      <c r="A171" s="13" t="s">
        <v>350</v>
      </c>
      <c r="B171" s="41" t="s">
        <v>351</v>
      </c>
      <c r="C171" s="11">
        <v>17.989999999999998</v>
      </c>
      <c r="D171" s="11">
        <v>0</v>
      </c>
      <c r="E171" s="11">
        <v>0</v>
      </c>
      <c r="F171" s="11">
        <v>18</v>
      </c>
      <c r="H171" s="959" t="str">
        <f t="shared" si="2"/>
        <v>30004</v>
      </c>
    </row>
    <row r="172" spans="1:8" hidden="1" x14ac:dyDescent="0.25">
      <c r="A172" s="13" t="s">
        <v>352</v>
      </c>
      <c r="B172" s="41" t="s">
        <v>353</v>
      </c>
      <c r="C172" s="11">
        <v>0</v>
      </c>
      <c r="D172" s="11">
        <v>0</v>
      </c>
      <c r="E172" s="11">
        <v>0</v>
      </c>
      <c r="F172" s="11">
        <v>0</v>
      </c>
      <c r="H172" s="959" t="str">
        <f t="shared" si="2"/>
        <v>30004</v>
      </c>
    </row>
    <row r="173" spans="1:8" hidden="1" x14ac:dyDescent="0.25">
      <c r="A173" s="13" t="s">
        <v>354</v>
      </c>
      <c r="B173" s="41" t="s">
        <v>355</v>
      </c>
      <c r="C173" s="11">
        <v>0</v>
      </c>
      <c r="D173" s="11">
        <v>0</v>
      </c>
      <c r="E173" s="11">
        <v>0</v>
      </c>
      <c r="F173" s="11">
        <v>0</v>
      </c>
      <c r="H173" s="959" t="str">
        <f t="shared" si="2"/>
        <v>30004</v>
      </c>
    </row>
    <row r="174" spans="1:8" hidden="1" x14ac:dyDescent="0.25">
      <c r="A174" s="13" t="s">
        <v>356</v>
      </c>
      <c r="B174" s="41" t="s">
        <v>357</v>
      </c>
      <c r="C174" s="11">
        <v>0</v>
      </c>
      <c r="D174" s="11">
        <v>0</v>
      </c>
      <c r="E174" s="11">
        <v>0</v>
      </c>
      <c r="F174" s="11">
        <v>0</v>
      </c>
      <c r="H174" s="959" t="str">
        <f t="shared" si="2"/>
        <v>30004</v>
      </c>
    </row>
    <row r="175" spans="1:8" hidden="1" x14ac:dyDescent="0.25">
      <c r="A175" s="13" t="s">
        <v>358</v>
      </c>
      <c r="B175" s="41" t="s">
        <v>359</v>
      </c>
      <c r="C175" s="11">
        <v>0</v>
      </c>
      <c r="D175" s="11">
        <v>0</v>
      </c>
      <c r="E175" s="11">
        <v>0</v>
      </c>
      <c r="F175" s="11">
        <v>0</v>
      </c>
      <c r="H175" s="959" t="str">
        <f t="shared" si="2"/>
        <v>30004</v>
      </c>
    </row>
    <row r="176" spans="1:8" hidden="1" x14ac:dyDescent="0.25">
      <c r="A176" s="13" t="s">
        <v>360</v>
      </c>
      <c r="B176" s="41" t="s">
        <v>361</v>
      </c>
      <c r="C176" s="11">
        <v>0</v>
      </c>
      <c r="D176" s="11">
        <v>0</v>
      </c>
      <c r="E176" s="11">
        <v>0</v>
      </c>
      <c r="F176" s="11">
        <v>0</v>
      </c>
      <c r="H176" s="959" t="str">
        <f t="shared" si="2"/>
        <v>30004</v>
      </c>
    </row>
    <row r="177" spans="1:8" hidden="1" x14ac:dyDescent="0.25">
      <c r="A177" s="13" t="s">
        <v>362</v>
      </c>
      <c r="B177" s="41" t="s">
        <v>363</v>
      </c>
      <c r="C177" s="11">
        <v>0</v>
      </c>
      <c r="D177" s="11">
        <v>0</v>
      </c>
      <c r="E177" s="11">
        <v>0</v>
      </c>
      <c r="F177" s="11">
        <v>0</v>
      </c>
      <c r="H177" s="959" t="str">
        <f t="shared" si="2"/>
        <v>30004</v>
      </c>
    </row>
    <row r="178" spans="1:8" hidden="1" x14ac:dyDescent="0.25">
      <c r="A178" s="13" t="s">
        <v>364</v>
      </c>
      <c r="B178" s="41" t="s">
        <v>365</v>
      </c>
      <c r="C178" s="11">
        <v>0</v>
      </c>
      <c r="D178" s="11">
        <v>0</v>
      </c>
      <c r="E178" s="11">
        <v>0</v>
      </c>
      <c r="F178" s="11">
        <v>0</v>
      </c>
      <c r="H178" s="959" t="str">
        <f t="shared" si="2"/>
        <v>30004</v>
      </c>
    </row>
    <row r="179" spans="1:8" hidden="1" x14ac:dyDescent="0.25">
      <c r="A179" s="13" t="s">
        <v>366</v>
      </c>
      <c r="B179" s="41" t="s">
        <v>367</v>
      </c>
      <c r="C179" s="11">
        <v>0</v>
      </c>
      <c r="D179" s="11">
        <v>0</v>
      </c>
      <c r="E179" s="11">
        <v>0</v>
      </c>
      <c r="F179" s="11">
        <v>0</v>
      </c>
      <c r="H179" s="959" t="str">
        <f t="shared" si="2"/>
        <v>30004</v>
      </c>
    </row>
    <row r="180" spans="1:8" hidden="1" x14ac:dyDescent="0.25">
      <c r="A180" s="13" t="s">
        <v>368</v>
      </c>
      <c r="B180" s="41" t="s">
        <v>369</v>
      </c>
      <c r="C180" s="11">
        <v>367.53</v>
      </c>
      <c r="D180" s="11">
        <v>300</v>
      </c>
      <c r="E180" s="11">
        <v>400</v>
      </c>
      <c r="F180" s="11">
        <v>-32</v>
      </c>
      <c r="H180" s="959" t="str">
        <f t="shared" si="2"/>
        <v>30004</v>
      </c>
    </row>
    <row r="181" spans="1:8" hidden="1" x14ac:dyDescent="0.25">
      <c r="A181" s="13" t="s">
        <v>370</v>
      </c>
      <c r="B181" s="41" t="s">
        <v>371</v>
      </c>
      <c r="C181" s="11">
        <v>0</v>
      </c>
      <c r="D181" s="11">
        <v>0</v>
      </c>
      <c r="E181" s="11">
        <v>0</v>
      </c>
      <c r="F181" s="11">
        <v>0</v>
      </c>
      <c r="H181" s="959" t="str">
        <f t="shared" si="2"/>
        <v>30004</v>
      </c>
    </row>
    <row r="182" spans="1:8" hidden="1" x14ac:dyDescent="0.25">
      <c r="A182" s="13" t="s">
        <v>372</v>
      </c>
      <c r="B182" s="41" t="s">
        <v>373</v>
      </c>
      <c r="C182" s="11">
        <v>0</v>
      </c>
      <c r="D182" s="11">
        <v>0</v>
      </c>
      <c r="E182" s="11">
        <v>0</v>
      </c>
      <c r="F182" s="11">
        <v>0</v>
      </c>
      <c r="H182" s="959" t="str">
        <f t="shared" si="2"/>
        <v>30004</v>
      </c>
    </row>
    <row r="183" spans="1:8" hidden="1" x14ac:dyDescent="0.25">
      <c r="A183" s="13" t="s">
        <v>374</v>
      </c>
      <c r="B183" s="41" t="s">
        <v>375</v>
      </c>
      <c r="C183" s="11">
        <v>691.09</v>
      </c>
      <c r="D183" s="11">
        <v>500</v>
      </c>
      <c r="E183" s="11">
        <v>600</v>
      </c>
      <c r="F183" s="11">
        <v>91</v>
      </c>
      <c r="H183" s="959" t="str">
        <f t="shared" si="2"/>
        <v>30004</v>
      </c>
    </row>
    <row r="184" spans="1:8" hidden="1" x14ac:dyDescent="0.25">
      <c r="A184" s="13" t="s">
        <v>376</v>
      </c>
      <c r="B184" s="41" t="s">
        <v>377</v>
      </c>
      <c r="C184" s="11">
        <v>0</v>
      </c>
      <c r="D184" s="11">
        <v>0</v>
      </c>
      <c r="E184" s="11">
        <v>0</v>
      </c>
      <c r="F184" s="11">
        <v>0</v>
      </c>
      <c r="H184" s="959" t="str">
        <f t="shared" si="2"/>
        <v>30004</v>
      </c>
    </row>
    <row r="185" spans="1:8" hidden="1" x14ac:dyDescent="0.25">
      <c r="A185" s="13" t="s">
        <v>378</v>
      </c>
      <c r="B185" s="41" t="s">
        <v>379</v>
      </c>
      <c r="C185" s="11">
        <v>0</v>
      </c>
      <c r="D185" s="11">
        <v>0</v>
      </c>
      <c r="E185" s="11">
        <v>0</v>
      </c>
      <c r="F185" s="11">
        <v>0</v>
      </c>
      <c r="H185" s="959" t="str">
        <f t="shared" si="2"/>
        <v>30004</v>
      </c>
    </row>
    <row r="186" spans="1:8" hidden="1" x14ac:dyDescent="0.25">
      <c r="A186" s="13" t="s">
        <v>380</v>
      </c>
      <c r="B186" s="41" t="s">
        <v>381</v>
      </c>
      <c r="C186" s="11">
        <v>2047.32</v>
      </c>
      <c r="D186" s="11">
        <v>0</v>
      </c>
      <c r="E186" s="11">
        <v>0</v>
      </c>
      <c r="F186" s="11">
        <v>2047</v>
      </c>
      <c r="H186" s="959" t="str">
        <f t="shared" si="2"/>
        <v>30004</v>
      </c>
    </row>
    <row r="187" spans="1:8" hidden="1" x14ac:dyDescent="0.25">
      <c r="A187" s="13" t="s">
        <v>382</v>
      </c>
      <c r="B187" s="41" t="s">
        <v>383</v>
      </c>
      <c r="C187" s="11">
        <v>0</v>
      </c>
      <c r="D187" s="11">
        <v>0</v>
      </c>
      <c r="E187" s="11">
        <v>0</v>
      </c>
      <c r="F187" s="11">
        <v>0</v>
      </c>
      <c r="H187" s="959" t="str">
        <f t="shared" si="2"/>
        <v>30005</v>
      </c>
    </row>
    <row r="188" spans="1:8" hidden="1" x14ac:dyDescent="0.25">
      <c r="A188" s="13" t="s">
        <v>384</v>
      </c>
      <c r="B188" s="41" t="s">
        <v>385</v>
      </c>
      <c r="C188" s="11">
        <v>0</v>
      </c>
      <c r="D188" s="11">
        <v>0</v>
      </c>
      <c r="E188" s="11">
        <v>0</v>
      </c>
      <c r="F188" s="11">
        <v>0</v>
      </c>
      <c r="H188" s="959" t="str">
        <f t="shared" si="2"/>
        <v>30005</v>
      </c>
    </row>
    <row r="189" spans="1:8" hidden="1" x14ac:dyDescent="0.25">
      <c r="A189" s="13" t="s">
        <v>386</v>
      </c>
      <c r="B189" s="41" t="s">
        <v>387</v>
      </c>
      <c r="C189" s="11">
        <v>0</v>
      </c>
      <c r="D189" s="11">
        <v>0</v>
      </c>
      <c r="E189" s="11">
        <v>0</v>
      </c>
      <c r="F189" s="11">
        <v>0</v>
      </c>
      <c r="H189" s="959" t="str">
        <f t="shared" si="2"/>
        <v>30005</v>
      </c>
    </row>
    <row r="190" spans="1:8" hidden="1" x14ac:dyDescent="0.25">
      <c r="A190" s="13" t="s">
        <v>388</v>
      </c>
      <c r="B190" s="41" t="s">
        <v>389</v>
      </c>
      <c r="C190" s="11">
        <v>0</v>
      </c>
      <c r="D190" s="11">
        <v>0</v>
      </c>
      <c r="E190" s="11">
        <v>0</v>
      </c>
      <c r="F190" s="11">
        <v>0</v>
      </c>
      <c r="H190" s="959" t="str">
        <f t="shared" si="2"/>
        <v>30005</v>
      </c>
    </row>
    <row r="191" spans="1:8" hidden="1" x14ac:dyDescent="0.25">
      <c r="A191" s="13" t="s">
        <v>390</v>
      </c>
      <c r="B191" s="41" t="s">
        <v>391</v>
      </c>
      <c r="C191" s="11">
        <v>0</v>
      </c>
      <c r="D191" s="11">
        <v>0</v>
      </c>
      <c r="E191" s="11">
        <v>0</v>
      </c>
      <c r="F191" s="11">
        <v>0</v>
      </c>
      <c r="H191" s="959" t="str">
        <f t="shared" si="2"/>
        <v>30005</v>
      </c>
    </row>
    <row r="192" spans="1:8" hidden="1" x14ac:dyDescent="0.25">
      <c r="A192" s="13" t="s">
        <v>392</v>
      </c>
      <c r="B192" s="41" t="s">
        <v>393</v>
      </c>
      <c r="C192" s="11">
        <v>0</v>
      </c>
      <c r="D192" s="11">
        <v>0</v>
      </c>
      <c r="E192" s="11">
        <v>0</v>
      </c>
      <c r="F192" s="11">
        <v>0</v>
      </c>
      <c r="H192" s="959" t="str">
        <f t="shared" si="2"/>
        <v>30005</v>
      </c>
    </row>
    <row r="193" spans="1:8" hidden="1" x14ac:dyDescent="0.25">
      <c r="A193" s="13" t="s">
        <v>394</v>
      </c>
      <c r="B193" s="41" t="s">
        <v>395</v>
      </c>
      <c r="C193" s="11">
        <v>0</v>
      </c>
      <c r="D193" s="11">
        <v>0</v>
      </c>
      <c r="E193" s="11">
        <v>0</v>
      </c>
      <c r="F193" s="11">
        <v>0</v>
      </c>
      <c r="H193" s="959" t="str">
        <f t="shared" si="2"/>
        <v>30006</v>
      </c>
    </row>
    <row r="194" spans="1:8" hidden="1" x14ac:dyDescent="0.25">
      <c r="A194" s="13" t="s">
        <v>396</v>
      </c>
      <c r="B194" s="41" t="s">
        <v>397</v>
      </c>
      <c r="C194" s="11">
        <v>0</v>
      </c>
      <c r="D194" s="11">
        <v>0</v>
      </c>
      <c r="E194" s="11">
        <v>0</v>
      </c>
      <c r="F194" s="11">
        <v>0</v>
      </c>
      <c r="H194" s="959" t="str">
        <f t="shared" si="2"/>
        <v>30006</v>
      </c>
    </row>
    <row r="195" spans="1:8" hidden="1" x14ac:dyDescent="0.25">
      <c r="A195" s="13" t="s">
        <v>398</v>
      </c>
      <c r="B195" s="41" t="s">
        <v>399</v>
      </c>
      <c r="C195" s="11">
        <v>0</v>
      </c>
      <c r="D195" s="11">
        <v>0</v>
      </c>
      <c r="E195" s="11">
        <v>0</v>
      </c>
      <c r="F195" s="11">
        <v>0</v>
      </c>
      <c r="H195" s="959" t="str">
        <f t="shared" si="2"/>
        <v>30006</v>
      </c>
    </row>
    <row r="196" spans="1:8" hidden="1" x14ac:dyDescent="0.25">
      <c r="A196" s="13" t="s">
        <v>400</v>
      </c>
      <c r="B196" s="41" t="s">
        <v>401</v>
      </c>
      <c r="C196" s="11">
        <v>0</v>
      </c>
      <c r="D196" s="11">
        <v>0</v>
      </c>
      <c r="E196" s="11">
        <v>0</v>
      </c>
      <c r="F196" s="11">
        <v>0</v>
      </c>
      <c r="H196" s="959" t="str">
        <f t="shared" si="2"/>
        <v>30006</v>
      </c>
    </row>
    <row r="197" spans="1:8" hidden="1" x14ac:dyDescent="0.25">
      <c r="A197" s="13" t="s">
        <v>402</v>
      </c>
      <c r="B197" s="41" t="s">
        <v>403</v>
      </c>
      <c r="C197" s="11">
        <v>0</v>
      </c>
      <c r="D197" s="11">
        <v>0</v>
      </c>
      <c r="E197" s="11">
        <v>0</v>
      </c>
      <c r="F197" s="11">
        <v>0</v>
      </c>
      <c r="H197" s="959" t="str">
        <f t="shared" si="2"/>
        <v>30006</v>
      </c>
    </row>
    <row r="198" spans="1:8" hidden="1" x14ac:dyDescent="0.25">
      <c r="A198" s="13" t="s">
        <v>404</v>
      </c>
      <c r="B198" s="41" t="s">
        <v>405</v>
      </c>
      <c r="C198" s="11">
        <v>0</v>
      </c>
      <c r="D198" s="11">
        <v>0</v>
      </c>
      <c r="E198" s="11">
        <v>0</v>
      </c>
      <c r="F198" s="11">
        <v>0</v>
      </c>
      <c r="H198" s="959" t="str">
        <f t="shared" si="2"/>
        <v>30006</v>
      </c>
    </row>
    <row r="199" spans="1:8" hidden="1" x14ac:dyDescent="0.25">
      <c r="A199" s="13" t="s">
        <v>406</v>
      </c>
      <c r="B199" s="41" t="s">
        <v>407</v>
      </c>
      <c r="C199" s="11">
        <v>0</v>
      </c>
      <c r="D199" s="11">
        <v>0</v>
      </c>
      <c r="E199" s="11">
        <v>0</v>
      </c>
      <c r="F199" s="11">
        <v>0</v>
      </c>
      <c r="H199" s="959" t="str">
        <f t="shared" si="2"/>
        <v>30006</v>
      </c>
    </row>
    <row r="200" spans="1:8" hidden="1" x14ac:dyDescent="0.25">
      <c r="A200" s="13" t="s">
        <v>408</v>
      </c>
      <c r="B200" s="41" t="s">
        <v>409</v>
      </c>
      <c r="C200" s="11">
        <v>0</v>
      </c>
      <c r="D200" s="11">
        <v>0</v>
      </c>
      <c r="E200" s="11">
        <v>0</v>
      </c>
      <c r="F200" s="11">
        <v>0</v>
      </c>
      <c r="H200" s="959" t="str">
        <f t="shared" si="2"/>
        <v>30006</v>
      </c>
    </row>
    <row r="201" spans="1:8" hidden="1" x14ac:dyDescent="0.25">
      <c r="A201" s="13" t="s">
        <v>410</v>
      </c>
      <c r="B201" s="41" t="s">
        <v>411</v>
      </c>
      <c r="C201" s="11">
        <v>0</v>
      </c>
      <c r="D201" s="11">
        <v>0</v>
      </c>
      <c r="E201" s="11">
        <v>0</v>
      </c>
      <c r="F201" s="11">
        <v>0</v>
      </c>
      <c r="H201" s="959" t="str">
        <f t="shared" si="2"/>
        <v>30006</v>
      </c>
    </row>
    <row r="202" spans="1:8" hidden="1" x14ac:dyDescent="0.25">
      <c r="A202" s="13" t="s">
        <v>412</v>
      </c>
      <c r="B202" s="41" t="s">
        <v>413</v>
      </c>
      <c r="C202" s="11">
        <v>0</v>
      </c>
      <c r="D202" s="11">
        <v>0</v>
      </c>
      <c r="E202" s="11">
        <v>0</v>
      </c>
      <c r="F202" s="11">
        <v>0</v>
      </c>
      <c r="H202" s="959" t="str">
        <f t="shared" ref="H202:H265" si="3">LEFT(A202,5)</f>
        <v>30006</v>
      </c>
    </row>
    <row r="203" spans="1:8" hidden="1" x14ac:dyDescent="0.25">
      <c r="A203" s="13" t="s">
        <v>414</v>
      </c>
      <c r="B203" s="41" t="s">
        <v>415</v>
      </c>
      <c r="C203" s="11">
        <v>107.91</v>
      </c>
      <c r="D203" s="11">
        <v>100</v>
      </c>
      <c r="E203" s="11">
        <v>100</v>
      </c>
      <c r="F203" s="11">
        <v>8</v>
      </c>
      <c r="H203" s="959" t="str">
        <f t="shared" si="3"/>
        <v>30006</v>
      </c>
    </row>
    <row r="204" spans="1:8" hidden="1" x14ac:dyDescent="0.25">
      <c r="A204" s="13" t="s">
        <v>416</v>
      </c>
      <c r="B204" s="41" t="s">
        <v>417</v>
      </c>
      <c r="C204" s="11">
        <v>0</v>
      </c>
      <c r="D204" s="11">
        <v>0</v>
      </c>
      <c r="E204" s="11">
        <v>0</v>
      </c>
      <c r="F204" s="11">
        <v>0</v>
      </c>
      <c r="H204" s="959" t="str">
        <f t="shared" si="3"/>
        <v>30006</v>
      </c>
    </row>
    <row r="205" spans="1:8" hidden="1" x14ac:dyDescent="0.25">
      <c r="A205" s="13" t="s">
        <v>418</v>
      </c>
      <c r="B205" s="41" t="s">
        <v>419</v>
      </c>
      <c r="C205" s="11">
        <v>0</v>
      </c>
      <c r="D205" s="11">
        <v>0</v>
      </c>
      <c r="E205" s="11">
        <v>0</v>
      </c>
      <c r="F205" s="11">
        <v>0</v>
      </c>
      <c r="H205" s="959" t="str">
        <f t="shared" si="3"/>
        <v>30006</v>
      </c>
    </row>
    <row r="206" spans="1:8" hidden="1" x14ac:dyDescent="0.25">
      <c r="A206" s="13" t="s">
        <v>420</v>
      </c>
      <c r="B206" s="41" t="s">
        <v>421</v>
      </c>
      <c r="C206" s="11">
        <v>3242.53</v>
      </c>
      <c r="D206" s="11">
        <v>5400</v>
      </c>
      <c r="E206" s="11">
        <v>3200</v>
      </c>
      <c r="F206" s="11">
        <v>43</v>
      </c>
      <c r="H206" s="959" t="str">
        <f t="shared" si="3"/>
        <v>30006</v>
      </c>
    </row>
    <row r="207" spans="1:8" hidden="1" x14ac:dyDescent="0.25">
      <c r="A207" s="13" t="s">
        <v>422</v>
      </c>
      <c r="B207" s="41" t="s">
        <v>423</v>
      </c>
      <c r="C207" s="11">
        <v>0</v>
      </c>
      <c r="D207" s="11">
        <v>0</v>
      </c>
      <c r="E207" s="11">
        <v>0</v>
      </c>
      <c r="F207" s="11">
        <v>0</v>
      </c>
      <c r="H207" s="959" t="str">
        <f t="shared" si="3"/>
        <v>30006</v>
      </c>
    </row>
    <row r="208" spans="1:8" hidden="1" x14ac:dyDescent="0.25">
      <c r="A208" s="13" t="s">
        <v>424</v>
      </c>
      <c r="B208" s="41" t="s">
        <v>425</v>
      </c>
      <c r="C208" s="11">
        <v>0</v>
      </c>
      <c r="D208" s="11">
        <v>0</v>
      </c>
      <c r="E208" s="11">
        <v>0</v>
      </c>
      <c r="F208" s="11">
        <v>0</v>
      </c>
      <c r="H208" s="959" t="str">
        <f t="shared" si="3"/>
        <v>30006</v>
      </c>
    </row>
    <row r="209" spans="1:8" hidden="1" x14ac:dyDescent="0.25">
      <c r="A209" s="13" t="s">
        <v>426</v>
      </c>
      <c r="B209" s="41" t="s">
        <v>427</v>
      </c>
      <c r="C209" s="11">
        <v>0</v>
      </c>
      <c r="D209" s="11">
        <v>0</v>
      </c>
      <c r="E209" s="11">
        <v>0</v>
      </c>
      <c r="F209" s="11">
        <v>0</v>
      </c>
      <c r="H209" s="959" t="str">
        <f t="shared" si="3"/>
        <v>30006</v>
      </c>
    </row>
    <row r="210" spans="1:8" hidden="1" x14ac:dyDescent="0.25">
      <c r="A210" s="13" t="s">
        <v>428</v>
      </c>
      <c r="B210" s="41" t="s">
        <v>429</v>
      </c>
      <c r="C210" s="11">
        <v>0</v>
      </c>
      <c r="D210" s="11">
        <v>0</v>
      </c>
      <c r="E210" s="11">
        <v>0</v>
      </c>
      <c r="F210" s="11">
        <v>0</v>
      </c>
      <c r="H210" s="959" t="str">
        <f t="shared" si="3"/>
        <v>30006</v>
      </c>
    </row>
    <row r="211" spans="1:8" hidden="1" x14ac:dyDescent="0.25">
      <c r="A211" s="13" t="s">
        <v>430</v>
      </c>
      <c r="B211" s="41" t="s">
        <v>431</v>
      </c>
      <c r="C211" s="11">
        <v>37125.4</v>
      </c>
      <c r="D211" s="11">
        <v>29500</v>
      </c>
      <c r="E211" s="11">
        <v>29500</v>
      </c>
      <c r="F211" s="11">
        <v>7625</v>
      </c>
      <c r="H211" s="959" t="str">
        <f t="shared" si="3"/>
        <v>30006</v>
      </c>
    </row>
    <row r="212" spans="1:8" hidden="1" x14ac:dyDescent="0.25">
      <c r="A212" s="13" t="s">
        <v>432</v>
      </c>
      <c r="B212" s="41" t="s">
        <v>433</v>
      </c>
      <c r="C212" s="11">
        <v>0</v>
      </c>
      <c r="D212" s="11">
        <v>0</v>
      </c>
      <c r="E212" s="11">
        <v>0</v>
      </c>
      <c r="F212" s="11">
        <v>0</v>
      </c>
      <c r="H212" s="959" t="str">
        <f t="shared" si="3"/>
        <v>30006</v>
      </c>
    </row>
    <row r="213" spans="1:8" hidden="1" x14ac:dyDescent="0.25">
      <c r="A213" s="13" t="s">
        <v>434</v>
      </c>
      <c r="B213" s="41" t="s">
        <v>435</v>
      </c>
      <c r="C213" s="11">
        <v>0</v>
      </c>
      <c r="D213" s="11">
        <v>0</v>
      </c>
      <c r="E213" s="11">
        <v>0</v>
      </c>
      <c r="F213" s="11">
        <v>0</v>
      </c>
      <c r="H213" s="959" t="str">
        <f t="shared" si="3"/>
        <v>30006</v>
      </c>
    </row>
    <row r="214" spans="1:8" hidden="1" x14ac:dyDescent="0.25">
      <c r="A214" s="13" t="s">
        <v>436</v>
      </c>
      <c r="B214" s="41" t="s">
        <v>437</v>
      </c>
      <c r="C214" s="11">
        <v>0</v>
      </c>
      <c r="D214" s="11">
        <v>0</v>
      </c>
      <c r="E214" s="11">
        <v>0</v>
      </c>
      <c r="F214" s="11">
        <v>0</v>
      </c>
      <c r="H214" s="959" t="str">
        <f t="shared" si="3"/>
        <v>30006</v>
      </c>
    </row>
    <row r="215" spans="1:8" hidden="1" x14ac:dyDescent="0.25">
      <c r="A215" s="13" t="s">
        <v>438</v>
      </c>
      <c r="B215" s="41" t="s">
        <v>439</v>
      </c>
      <c r="C215" s="11">
        <v>0</v>
      </c>
      <c r="D215" s="11">
        <v>0</v>
      </c>
      <c r="E215" s="11">
        <v>0</v>
      </c>
      <c r="F215" s="11">
        <v>0</v>
      </c>
      <c r="H215" s="959" t="str">
        <f t="shared" si="3"/>
        <v>30006</v>
      </c>
    </row>
    <row r="216" spans="1:8" hidden="1" x14ac:dyDescent="0.25">
      <c r="A216" s="13" t="s">
        <v>440</v>
      </c>
      <c r="B216" s="41" t="s">
        <v>441</v>
      </c>
      <c r="C216" s="11">
        <v>27739.79</v>
      </c>
      <c r="D216" s="11">
        <v>0</v>
      </c>
      <c r="E216" s="11">
        <v>0</v>
      </c>
      <c r="F216" s="11">
        <v>27740</v>
      </c>
      <c r="H216" s="959" t="str">
        <f t="shared" si="3"/>
        <v>30006</v>
      </c>
    </row>
    <row r="217" spans="1:8" hidden="1" x14ac:dyDescent="0.25">
      <c r="A217" s="13" t="s">
        <v>442</v>
      </c>
      <c r="B217" s="41" t="s">
        <v>443</v>
      </c>
      <c r="C217" s="11">
        <v>0</v>
      </c>
      <c r="D217" s="11">
        <v>0</v>
      </c>
      <c r="E217" s="11">
        <v>0</v>
      </c>
      <c r="F217" s="11">
        <v>0</v>
      </c>
      <c r="H217" s="959" t="str">
        <f t="shared" si="3"/>
        <v>30006</v>
      </c>
    </row>
    <row r="218" spans="1:8" hidden="1" x14ac:dyDescent="0.25">
      <c r="A218" s="13" t="s">
        <v>444</v>
      </c>
      <c r="B218" s="41" t="s">
        <v>445</v>
      </c>
      <c r="C218" s="11">
        <v>0</v>
      </c>
      <c r="D218" s="11">
        <v>0</v>
      </c>
      <c r="E218" s="11">
        <v>0</v>
      </c>
      <c r="F218" s="11">
        <v>0</v>
      </c>
      <c r="H218" s="959" t="str">
        <f t="shared" si="3"/>
        <v>30006</v>
      </c>
    </row>
    <row r="219" spans="1:8" hidden="1" x14ac:dyDescent="0.25">
      <c r="A219" s="13" t="s">
        <v>446</v>
      </c>
      <c r="B219" s="41" t="s">
        <v>435</v>
      </c>
      <c r="C219" s="11">
        <v>0</v>
      </c>
      <c r="D219" s="11">
        <v>0</v>
      </c>
      <c r="E219" s="11">
        <v>0</v>
      </c>
      <c r="F219" s="11">
        <v>0</v>
      </c>
      <c r="H219" s="959" t="str">
        <f t="shared" si="3"/>
        <v>30006</v>
      </c>
    </row>
    <row r="220" spans="1:8" hidden="1" x14ac:dyDescent="0.25">
      <c r="A220" s="13" t="s">
        <v>447</v>
      </c>
      <c r="B220" s="41" t="s">
        <v>437</v>
      </c>
      <c r="C220" s="11">
        <v>0</v>
      </c>
      <c r="D220" s="11">
        <v>0</v>
      </c>
      <c r="E220" s="11">
        <v>0</v>
      </c>
      <c r="F220" s="11">
        <v>0</v>
      </c>
      <c r="H220" s="959" t="str">
        <f t="shared" si="3"/>
        <v>30006</v>
      </c>
    </row>
    <row r="221" spans="1:8" hidden="1" x14ac:dyDescent="0.25">
      <c r="A221" s="13" t="s">
        <v>448</v>
      </c>
      <c r="B221" s="41" t="s">
        <v>449</v>
      </c>
      <c r="C221" s="11">
        <v>0</v>
      </c>
      <c r="D221" s="11">
        <v>0</v>
      </c>
      <c r="E221" s="11">
        <v>0</v>
      </c>
      <c r="F221" s="11">
        <v>0</v>
      </c>
      <c r="H221" s="959" t="str">
        <f t="shared" si="3"/>
        <v>30006</v>
      </c>
    </row>
    <row r="222" spans="1:8" hidden="1" x14ac:dyDescent="0.25">
      <c r="A222" s="13" t="s">
        <v>450</v>
      </c>
      <c r="B222" s="41" t="s">
        <v>451</v>
      </c>
      <c r="C222" s="11">
        <v>0</v>
      </c>
      <c r="D222" s="11">
        <v>0</v>
      </c>
      <c r="E222" s="11">
        <v>0</v>
      </c>
      <c r="F222" s="11">
        <v>0</v>
      </c>
      <c r="H222" s="959" t="str">
        <f t="shared" si="3"/>
        <v>30006</v>
      </c>
    </row>
    <row r="223" spans="1:8" hidden="1" x14ac:dyDescent="0.25">
      <c r="A223" s="13" t="s">
        <v>452</v>
      </c>
      <c r="B223" s="41" t="s">
        <v>453</v>
      </c>
      <c r="C223" s="11">
        <v>-29332.5</v>
      </c>
      <c r="D223" s="11">
        <v>0</v>
      </c>
      <c r="E223" s="11">
        <v>0</v>
      </c>
      <c r="F223" s="11">
        <v>-29333</v>
      </c>
      <c r="H223" s="959" t="str">
        <f t="shared" si="3"/>
        <v>30006</v>
      </c>
    </row>
    <row r="224" spans="1:8" hidden="1" x14ac:dyDescent="0.25">
      <c r="A224" s="13" t="s">
        <v>454</v>
      </c>
      <c r="B224" s="41" t="s">
        <v>455</v>
      </c>
      <c r="C224" s="11">
        <v>0</v>
      </c>
      <c r="D224" s="11">
        <v>0</v>
      </c>
      <c r="E224" s="11">
        <v>0</v>
      </c>
      <c r="F224" s="11">
        <v>0</v>
      </c>
      <c r="H224" s="959" t="str">
        <f t="shared" si="3"/>
        <v>30006</v>
      </c>
    </row>
    <row r="225" spans="1:8" hidden="1" x14ac:dyDescent="0.25">
      <c r="A225" s="13" t="s">
        <v>456</v>
      </c>
      <c r="B225" s="41" t="s">
        <v>457</v>
      </c>
      <c r="C225" s="11">
        <v>0</v>
      </c>
      <c r="D225" s="11">
        <v>0</v>
      </c>
      <c r="E225" s="11">
        <v>0</v>
      </c>
      <c r="F225" s="11">
        <v>0</v>
      </c>
      <c r="H225" s="959" t="str">
        <f t="shared" si="3"/>
        <v>30006</v>
      </c>
    </row>
    <row r="226" spans="1:8" hidden="1" x14ac:dyDescent="0.25">
      <c r="A226" s="13" t="s">
        <v>458</v>
      </c>
      <c r="B226" s="41" t="s">
        <v>459</v>
      </c>
      <c r="C226" s="11">
        <v>0</v>
      </c>
      <c r="D226" s="11">
        <v>0</v>
      </c>
      <c r="E226" s="11">
        <v>0</v>
      </c>
      <c r="F226" s="11">
        <v>0</v>
      </c>
      <c r="H226" s="959" t="str">
        <f t="shared" si="3"/>
        <v>30006</v>
      </c>
    </row>
    <row r="227" spans="1:8" hidden="1" x14ac:dyDescent="0.25">
      <c r="A227" s="13" t="s">
        <v>460</v>
      </c>
      <c r="B227" s="41" t="s">
        <v>461</v>
      </c>
      <c r="C227" s="11">
        <v>-15000</v>
      </c>
      <c r="D227" s="11">
        <v>-15000</v>
      </c>
      <c r="E227" s="11">
        <v>-15000</v>
      </c>
      <c r="F227" s="11">
        <v>0</v>
      </c>
      <c r="H227" s="959" t="str">
        <f t="shared" si="3"/>
        <v>30006</v>
      </c>
    </row>
    <row r="228" spans="1:8" hidden="1" x14ac:dyDescent="0.25">
      <c r="A228" s="13" t="s">
        <v>462</v>
      </c>
      <c r="B228" s="41" t="s">
        <v>463</v>
      </c>
      <c r="C228" s="11">
        <v>0</v>
      </c>
      <c r="D228" s="11">
        <v>0</v>
      </c>
      <c r="E228" s="11">
        <v>0</v>
      </c>
      <c r="F228" s="11">
        <v>0</v>
      </c>
      <c r="H228" s="959" t="str">
        <f t="shared" si="3"/>
        <v>30006</v>
      </c>
    </row>
    <row r="229" spans="1:8" hidden="1" x14ac:dyDescent="0.25">
      <c r="A229" s="13" t="s">
        <v>464</v>
      </c>
      <c r="B229" s="41" t="s">
        <v>465</v>
      </c>
      <c r="C229" s="11">
        <v>0</v>
      </c>
      <c r="D229" s="11">
        <v>0</v>
      </c>
      <c r="E229" s="11">
        <v>0</v>
      </c>
      <c r="F229" s="11">
        <v>0</v>
      </c>
      <c r="H229" s="959" t="str">
        <f t="shared" si="3"/>
        <v>30006</v>
      </c>
    </row>
    <row r="230" spans="1:8" hidden="1" x14ac:dyDescent="0.25">
      <c r="A230" s="13" t="s">
        <v>466</v>
      </c>
      <c r="B230" s="41" t="s">
        <v>467</v>
      </c>
      <c r="C230" s="11">
        <v>0</v>
      </c>
      <c r="D230" s="11">
        <v>0</v>
      </c>
      <c r="E230" s="11">
        <v>0</v>
      </c>
      <c r="F230" s="11">
        <v>0</v>
      </c>
      <c r="H230" s="959" t="str">
        <f t="shared" si="3"/>
        <v>30007</v>
      </c>
    </row>
    <row r="231" spans="1:8" hidden="1" x14ac:dyDescent="0.25">
      <c r="A231" s="13" t="s">
        <v>468</v>
      </c>
      <c r="B231" s="41" t="s">
        <v>469</v>
      </c>
      <c r="C231" s="11">
        <v>0</v>
      </c>
      <c r="D231" s="11">
        <v>0</v>
      </c>
      <c r="E231" s="11">
        <v>0</v>
      </c>
      <c r="F231" s="11">
        <v>0</v>
      </c>
      <c r="H231" s="959" t="str">
        <f t="shared" si="3"/>
        <v>30007</v>
      </c>
    </row>
    <row r="232" spans="1:8" hidden="1" x14ac:dyDescent="0.25">
      <c r="A232" s="13" t="s">
        <v>470</v>
      </c>
      <c r="B232" s="41" t="s">
        <v>471</v>
      </c>
      <c r="C232" s="11">
        <v>0</v>
      </c>
      <c r="D232" s="11">
        <v>0</v>
      </c>
      <c r="E232" s="11">
        <v>0</v>
      </c>
      <c r="F232" s="11">
        <v>0</v>
      </c>
      <c r="H232" s="959" t="str">
        <f t="shared" si="3"/>
        <v>30007</v>
      </c>
    </row>
    <row r="233" spans="1:8" hidden="1" x14ac:dyDescent="0.25">
      <c r="A233" s="13" t="s">
        <v>472</v>
      </c>
      <c r="B233" s="41" t="s">
        <v>473</v>
      </c>
      <c r="C233" s="11">
        <v>0</v>
      </c>
      <c r="D233" s="11">
        <v>0</v>
      </c>
      <c r="E233" s="11">
        <v>0</v>
      </c>
      <c r="F233" s="11">
        <v>0</v>
      </c>
      <c r="H233" s="959" t="str">
        <f t="shared" si="3"/>
        <v>30007</v>
      </c>
    </row>
    <row r="234" spans="1:8" hidden="1" x14ac:dyDescent="0.25">
      <c r="A234" s="13" t="s">
        <v>474</v>
      </c>
      <c r="B234" s="41" t="s">
        <v>475</v>
      </c>
      <c r="C234" s="11">
        <v>0</v>
      </c>
      <c r="D234" s="11">
        <v>0</v>
      </c>
      <c r="E234" s="11">
        <v>0</v>
      </c>
      <c r="F234" s="11">
        <v>0</v>
      </c>
      <c r="H234" s="959" t="str">
        <f t="shared" si="3"/>
        <v>30007</v>
      </c>
    </row>
    <row r="235" spans="1:8" hidden="1" x14ac:dyDescent="0.25">
      <c r="A235" s="13" t="s">
        <v>476</v>
      </c>
      <c r="B235" s="41" t="s">
        <v>477</v>
      </c>
      <c r="C235" s="11">
        <v>0</v>
      </c>
      <c r="D235" s="11">
        <v>0</v>
      </c>
      <c r="E235" s="11">
        <v>0</v>
      </c>
      <c r="F235" s="11">
        <v>0</v>
      </c>
      <c r="H235" s="959" t="str">
        <f t="shared" si="3"/>
        <v>30007</v>
      </c>
    </row>
    <row r="236" spans="1:8" hidden="1" x14ac:dyDescent="0.25">
      <c r="A236" s="13" t="s">
        <v>478</v>
      </c>
      <c r="B236" s="41" t="s">
        <v>479</v>
      </c>
      <c r="C236" s="11">
        <v>0</v>
      </c>
      <c r="D236" s="11">
        <v>0</v>
      </c>
      <c r="E236" s="11">
        <v>0</v>
      </c>
      <c r="F236" s="11">
        <v>0</v>
      </c>
      <c r="H236" s="959" t="str">
        <f t="shared" si="3"/>
        <v>30007</v>
      </c>
    </row>
    <row r="237" spans="1:8" hidden="1" x14ac:dyDescent="0.25">
      <c r="A237" s="13" t="s">
        <v>480</v>
      </c>
      <c r="B237" s="41" t="s">
        <v>481</v>
      </c>
      <c r="C237" s="11">
        <v>0</v>
      </c>
      <c r="D237" s="11">
        <v>0</v>
      </c>
      <c r="E237" s="11">
        <v>0</v>
      </c>
      <c r="F237" s="11">
        <v>0</v>
      </c>
      <c r="H237" s="959" t="str">
        <f t="shared" si="3"/>
        <v>30008</v>
      </c>
    </row>
    <row r="238" spans="1:8" hidden="1" x14ac:dyDescent="0.25">
      <c r="A238" s="13" t="s">
        <v>482</v>
      </c>
      <c r="B238" s="41" t="s">
        <v>483</v>
      </c>
      <c r="C238" s="11">
        <v>0</v>
      </c>
      <c r="D238" s="11">
        <v>0</v>
      </c>
      <c r="E238" s="11">
        <v>0</v>
      </c>
      <c r="F238" s="11">
        <v>0</v>
      </c>
      <c r="H238" s="959" t="str">
        <f t="shared" si="3"/>
        <v>30008</v>
      </c>
    </row>
    <row r="239" spans="1:8" hidden="1" x14ac:dyDescent="0.25">
      <c r="A239" s="13" t="s">
        <v>484</v>
      </c>
      <c r="B239" s="41" t="s">
        <v>485</v>
      </c>
      <c r="C239" s="11">
        <v>0</v>
      </c>
      <c r="D239" s="11">
        <v>0</v>
      </c>
      <c r="E239" s="11">
        <v>0</v>
      </c>
      <c r="F239" s="11">
        <v>0</v>
      </c>
      <c r="H239" s="959" t="str">
        <f t="shared" si="3"/>
        <v>30009</v>
      </c>
    </row>
    <row r="240" spans="1:8" hidden="1" x14ac:dyDescent="0.25">
      <c r="A240" s="13" t="s">
        <v>486</v>
      </c>
      <c r="B240" s="41" t="s">
        <v>487</v>
      </c>
      <c r="C240" s="11">
        <v>0</v>
      </c>
      <c r="D240" s="11">
        <v>0</v>
      </c>
      <c r="E240" s="11">
        <v>0</v>
      </c>
      <c r="F240" s="11">
        <v>0</v>
      </c>
      <c r="H240" s="959" t="str">
        <f t="shared" si="3"/>
        <v>30009</v>
      </c>
    </row>
    <row r="241" spans="1:8" hidden="1" x14ac:dyDescent="0.25">
      <c r="A241" s="13" t="s">
        <v>488</v>
      </c>
      <c r="B241" s="41" t="s">
        <v>489</v>
      </c>
      <c r="C241" s="11">
        <v>0</v>
      </c>
      <c r="D241" s="11">
        <v>0</v>
      </c>
      <c r="E241" s="11">
        <v>0</v>
      </c>
      <c r="F241" s="11">
        <v>0</v>
      </c>
      <c r="H241" s="959" t="str">
        <f t="shared" si="3"/>
        <v>30009</v>
      </c>
    </row>
    <row r="242" spans="1:8" hidden="1" x14ac:dyDescent="0.25">
      <c r="A242" s="13" t="s">
        <v>490</v>
      </c>
      <c r="B242" s="41" t="s">
        <v>491</v>
      </c>
      <c r="C242" s="11">
        <v>0</v>
      </c>
      <c r="D242" s="11">
        <v>0</v>
      </c>
      <c r="E242" s="11">
        <v>0</v>
      </c>
      <c r="F242" s="11">
        <v>0</v>
      </c>
      <c r="H242" s="959" t="str">
        <f t="shared" si="3"/>
        <v>30009</v>
      </c>
    </row>
    <row r="243" spans="1:8" hidden="1" x14ac:dyDescent="0.25">
      <c r="A243" s="13" t="s">
        <v>492</v>
      </c>
      <c r="B243" s="41" t="s">
        <v>493</v>
      </c>
      <c r="C243" s="11">
        <v>0</v>
      </c>
      <c r="D243" s="11">
        <v>0</v>
      </c>
      <c r="E243" s="11">
        <v>0</v>
      </c>
      <c r="F243" s="11">
        <v>0</v>
      </c>
      <c r="H243" s="959" t="str">
        <f t="shared" si="3"/>
        <v>30009</v>
      </c>
    </row>
    <row r="244" spans="1:8" hidden="1" x14ac:dyDescent="0.25">
      <c r="A244" s="13" t="s">
        <v>494</v>
      </c>
      <c r="B244" s="41" t="s">
        <v>495</v>
      </c>
      <c r="C244" s="11">
        <v>0</v>
      </c>
      <c r="D244" s="11">
        <v>0</v>
      </c>
      <c r="E244" s="11">
        <v>0</v>
      </c>
      <c r="F244" s="11">
        <v>0</v>
      </c>
      <c r="H244" s="959" t="str">
        <f t="shared" si="3"/>
        <v>30009</v>
      </c>
    </row>
    <row r="245" spans="1:8" hidden="1" x14ac:dyDescent="0.25">
      <c r="A245" s="13" t="s">
        <v>496</v>
      </c>
      <c r="B245" s="41" t="s">
        <v>497</v>
      </c>
      <c r="C245" s="11">
        <v>0</v>
      </c>
      <c r="D245" s="11">
        <v>0</v>
      </c>
      <c r="E245" s="11">
        <v>0</v>
      </c>
      <c r="F245" s="11">
        <v>0</v>
      </c>
      <c r="H245" s="959" t="str">
        <f t="shared" si="3"/>
        <v>30009</v>
      </c>
    </row>
    <row r="246" spans="1:8" hidden="1" x14ac:dyDescent="0.25">
      <c r="A246" s="13" t="s">
        <v>498</v>
      </c>
      <c r="B246" s="41" t="s">
        <v>499</v>
      </c>
      <c r="C246" s="11">
        <v>0</v>
      </c>
      <c r="D246" s="11">
        <v>0</v>
      </c>
      <c r="E246" s="11">
        <v>0</v>
      </c>
      <c r="F246" s="11">
        <v>0</v>
      </c>
      <c r="H246" s="959" t="str">
        <f t="shared" si="3"/>
        <v>30009</v>
      </c>
    </row>
    <row r="247" spans="1:8" hidden="1" x14ac:dyDescent="0.25">
      <c r="A247" s="13" t="s">
        <v>500</v>
      </c>
      <c r="B247" s="41" t="s">
        <v>501</v>
      </c>
      <c r="C247" s="11">
        <v>0</v>
      </c>
      <c r="D247" s="11">
        <v>0</v>
      </c>
      <c r="E247" s="11">
        <v>0</v>
      </c>
      <c r="F247" s="11">
        <v>0</v>
      </c>
      <c r="H247" s="959" t="str">
        <f t="shared" si="3"/>
        <v>30009</v>
      </c>
    </row>
    <row r="248" spans="1:8" hidden="1" x14ac:dyDescent="0.25">
      <c r="A248" s="13" t="s">
        <v>502</v>
      </c>
      <c r="B248" s="41" t="s">
        <v>503</v>
      </c>
      <c r="C248" s="11">
        <v>0</v>
      </c>
      <c r="D248" s="11">
        <v>0</v>
      </c>
      <c r="E248" s="11">
        <v>0</v>
      </c>
      <c r="F248" s="11">
        <v>0</v>
      </c>
      <c r="H248" s="959" t="str">
        <f t="shared" si="3"/>
        <v>30009</v>
      </c>
    </row>
    <row r="249" spans="1:8" hidden="1" x14ac:dyDescent="0.25">
      <c r="A249" s="13" t="s">
        <v>504</v>
      </c>
      <c r="B249" s="41" t="s">
        <v>505</v>
      </c>
      <c r="C249" s="11">
        <v>0</v>
      </c>
      <c r="D249" s="11">
        <v>0</v>
      </c>
      <c r="E249" s="11">
        <v>0</v>
      </c>
      <c r="F249" s="11">
        <v>0</v>
      </c>
      <c r="H249" s="959" t="str">
        <f t="shared" si="3"/>
        <v>30009</v>
      </c>
    </row>
    <row r="250" spans="1:8" hidden="1" x14ac:dyDescent="0.25">
      <c r="A250" s="13" t="s">
        <v>506</v>
      </c>
      <c r="B250" s="41" t="s">
        <v>507</v>
      </c>
      <c r="C250" s="11">
        <v>0</v>
      </c>
      <c r="D250" s="11">
        <v>0</v>
      </c>
      <c r="E250" s="11">
        <v>0</v>
      </c>
      <c r="F250" s="11">
        <v>0</v>
      </c>
      <c r="H250" s="959" t="str">
        <f t="shared" si="3"/>
        <v>30009</v>
      </c>
    </row>
    <row r="251" spans="1:8" hidden="1" x14ac:dyDescent="0.25">
      <c r="A251" s="13" t="s">
        <v>508</v>
      </c>
      <c r="B251" s="41" t="s">
        <v>509</v>
      </c>
      <c r="C251" s="11">
        <v>0</v>
      </c>
      <c r="D251" s="11">
        <v>0</v>
      </c>
      <c r="E251" s="11">
        <v>0</v>
      </c>
      <c r="F251" s="11">
        <v>0</v>
      </c>
      <c r="H251" s="959" t="str">
        <f t="shared" si="3"/>
        <v>30010</v>
      </c>
    </row>
    <row r="252" spans="1:8" hidden="1" x14ac:dyDescent="0.25">
      <c r="A252" s="13" t="s">
        <v>510</v>
      </c>
      <c r="B252" s="41" t="s">
        <v>511</v>
      </c>
      <c r="C252" s="11">
        <v>0</v>
      </c>
      <c r="D252" s="11">
        <v>0</v>
      </c>
      <c r="E252" s="11">
        <v>0</v>
      </c>
      <c r="F252" s="11">
        <v>0</v>
      </c>
      <c r="H252" s="959" t="str">
        <f t="shared" si="3"/>
        <v>30010</v>
      </c>
    </row>
    <row r="253" spans="1:8" hidden="1" x14ac:dyDescent="0.25">
      <c r="A253" s="13" t="s">
        <v>512</v>
      </c>
      <c r="B253" s="41" t="s">
        <v>513</v>
      </c>
      <c r="C253" s="11">
        <v>0</v>
      </c>
      <c r="D253" s="11">
        <v>0</v>
      </c>
      <c r="E253" s="11">
        <v>0</v>
      </c>
      <c r="F253" s="11">
        <v>0</v>
      </c>
      <c r="H253" s="959" t="str">
        <f t="shared" si="3"/>
        <v>30010</v>
      </c>
    </row>
    <row r="254" spans="1:8" hidden="1" x14ac:dyDescent="0.25">
      <c r="A254" s="13" t="s">
        <v>514</v>
      </c>
      <c r="B254" s="41" t="s">
        <v>515</v>
      </c>
      <c r="C254" s="11">
        <v>0</v>
      </c>
      <c r="D254" s="11">
        <v>0</v>
      </c>
      <c r="E254" s="11">
        <v>0</v>
      </c>
      <c r="F254" s="11">
        <v>0</v>
      </c>
      <c r="H254" s="959" t="str">
        <f t="shared" si="3"/>
        <v>30010</v>
      </c>
    </row>
    <row r="255" spans="1:8" hidden="1" x14ac:dyDescent="0.25">
      <c r="A255" s="13" t="s">
        <v>516</v>
      </c>
      <c r="B255" s="41" t="s">
        <v>517</v>
      </c>
      <c r="C255" s="11">
        <v>0</v>
      </c>
      <c r="D255" s="11">
        <v>0</v>
      </c>
      <c r="E255" s="11">
        <v>0</v>
      </c>
      <c r="F255" s="11">
        <v>0</v>
      </c>
      <c r="H255" s="959" t="str">
        <f t="shared" si="3"/>
        <v>30010</v>
      </c>
    </row>
    <row r="256" spans="1:8" hidden="1" x14ac:dyDescent="0.25">
      <c r="A256" s="13" t="s">
        <v>518</v>
      </c>
      <c r="B256" s="41" t="s">
        <v>519</v>
      </c>
      <c r="C256" s="11">
        <v>0</v>
      </c>
      <c r="D256" s="11">
        <v>0</v>
      </c>
      <c r="E256" s="11">
        <v>0</v>
      </c>
      <c r="F256" s="11">
        <v>0</v>
      </c>
      <c r="H256" s="959" t="str">
        <f t="shared" si="3"/>
        <v>30010</v>
      </c>
    </row>
    <row r="257" spans="1:8" hidden="1" x14ac:dyDescent="0.25">
      <c r="A257" s="13" t="s">
        <v>520</v>
      </c>
      <c r="B257" s="41" t="s">
        <v>521</v>
      </c>
      <c r="C257" s="11">
        <v>0</v>
      </c>
      <c r="D257" s="11">
        <v>0</v>
      </c>
      <c r="E257" s="11">
        <v>0</v>
      </c>
      <c r="F257" s="11">
        <v>0</v>
      </c>
      <c r="H257" s="959" t="str">
        <f t="shared" si="3"/>
        <v>30010</v>
      </c>
    </row>
    <row r="258" spans="1:8" hidden="1" x14ac:dyDescent="0.25">
      <c r="A258" s="13" t="s">
        <v>522</v>
      </c>
      <c r="B258" s="41" t="s">
        <v>523</v>
      </c>
      <c r="C258" s="11">
        <v>0</v>
      </c>
      <c r="D258" s="11">
        <v>0</v>
      </c>
      <c r="E258" s="11">
        <v>0</v>
      </c>
      <c r="F258" s="11">
        <v>0</v>
      </c>
      <c r="H258" s="959" t="str">
        <f t="shared" si="3"/>
        <v>30010</v>
      </c>
    </row>
    <row r="259" spans="1:8" hidden="1" x14ac:dyDescent="0.25">
      <c r="A259" s="13" t="s">
        <v>524</v>
      </c>
      <c r="B259" s="41" t="s">
        <v>525</v>
      </c>
      <c r="C259" s="11">
        <v>0</v>
      </c>
      <c r="D259" s="11">
        <v>0</v>
      </c>
      <c r="E259" s="11">
        <v>0</v>
      </c>
      <c r="F259" s="11">
        <v>0</v>
      </c>
      <c r="H259" s="959" t="str">
        <f t="shared" si="3"/>
        <v>30010</v>
      </c>
    </row>
    <row r="260" spans="1:8" hidden="1" x14ac:dyDescent="0.25">
      <c r="A260" s="13" t="s">
        <v>526</v>
      </c>
      <c r="B260" s="41" t="s">
        <v>527</v>
      </c>
      <c r="C260" s="11">
        <v>9036.4</v>
      </c>
      <c r="D260" s="11">
        <v>25000</v>
      </c>
      <c r="E260" s="11">
        <v>25000</v>
      </c>
      <c r="F260" s="11">
        <v>-15964</v>
      </c>
      <c r="H260" s="959" t="str">
        <f t="shared" si="3"/>
        <v>30011</v>
      </c>
    </row>
    <row r="261" spans="1:8" hidden="1" x14ac:dyDescent="0.25">
      <c r="A261" s="13" t="s">
        <v>528</v>
      </c>
      <c r="B261" s="41" t="s">
        <v>529</v>
      </c>
      <c r="C261" s="11">
        <v>0</v>
      </c>
      <c r="D261" s="11">
        <v>0</v>
      </c>
      <c r="E261" s="11">
        <v>0</v>
      </c>
      <c r="F261" s="11">
        <v>0</v>
      </c>
      <c r="H261" s="959" t="str">
        <f t="shared" si="3"/>
        <v>30011</v>
      </c>
    </row>
    <row r="262" spans="1:8" hidden="1" x14ac:dyDescent="0.25">
      <c r="A262" s="13" t="s">
        <v>530</v>
      </c>
      <c r="B262" s="41" t="s">
        <v>531</v>
      </c>
      <c r="C262" s="11">
        <v>0</v>
      </c>
      <c r="D262" s="11">
        <v>0</v>
      </c>
      <c r="E262" s="11">
        <v>0</v>
      </c>
      <c r="F262" s="11">
        <v>0</v>
      </c>
      <c r="H262" s="959" t="str">
        <f t="shared" si="3"/>
        <v>30011</v>
      </c>
    </row>
    <row r="263" spans="1:8" hidden="1" x14ac:dyDescent="0.25">
      <c r="A263" s="13" t="s">
        <v>532</v>
      </c>
      <c r="B263" s="41" t="s">
        <v>533</v>
      </c>
      <c r="C263" s="11">
        <v>21.31</v>
      </c>
      <c r="D263" s="11">
        <v>0</v>
      </c>
      <c r="E263" s="11">
        <v>0</v>
      </c>
      <c r="F263" s="11">
        <v>21</v>
      </c>
      <c r="H263" s="959" t="str">
        <f t="shared" si="3"/>
        <v>30011</v>
      </c>
    </row>
    <row r="264" spans="1:8" hidden="1" x14ac:dyDescent="0.25">
      <c r="A264" s="13" t="s">
        <v>534</v>
      </c>
      <c r="B264" s="41" t="s">
        <v>535</v>
      </c>
      <c r="C264" s="11">
        <v>18685.29</v>
      </c>
      <c r="D264" s="11">
        <v>18500</v>
      </c>
      <c r="E264" s="11">
        <v>18500</v>
      </c>
      <c r="F264" s="11">
        <v>185</v>
      </c>
      <c r="H264" s="959" t="str">
        <f t="shared" si="3"/>
        <v>30011</v>
      </c>
    </row>
    <row r="265" spans="1:8" hidden="1" x14ac:dyDescent="0.25">
      <c r="A265" s="13" t="s">
        <v>536</v>
      </c>
      <c r="B265" s="41" t="s">
        <v>537</v>
      </c>
      <c r="C265" s="11">
        <v>0</v>
      </c>
      <c r="D265" s="11">
        <v>0</v>
      </c>
      <c r="E265" s="11">
        <v>0</v>
      </c>
      <c r="F265" s="11">
        <v>0</v>
      </c>
      <c r="H265" s="959" t="str">
        <f t="shared" si="3"/>
        <v>30011</v>
      </c>
    </row>
    <row r="266" spans="1:8" hidden="1" x14ac:dyDescent="0.25">
      <c r="A266" s="13" t="s">
        <v>538</v>
      </c>
      <c r="B266" s="41" t="s">
        <v>539</v>
      </c>
      <c r="C266" s="11">
        <v>0</v>
      </c>
      <c r="D266" s="11">
        <v>0</v>
      </c>
      <c r="E266" s="11">
        <v>0</v>
      </c>
      <c r="F266" s="11">
        <v>0</v>
      </c>
      <c r="H266" s="959" t="str">
        <f t="shared" ref="H266:H329" si="4">LEFT(A266,5)</f>
        <v>30011</v>
      </c>
    </row>
    <row r="267" spans="1:8" hidden="1" x14ac:dyDescent="0.25">
      <c r="A267" s="13" t="s">
        <v>540</v>
      </c>
      <c r="B267" s="41" t="s">
        <v>541</v>
      </c>
      <c r="C267" s="11">
        <v>0</v>
      </c>
      <c r="D267" s="11">
        <v>0</v>
      </c>
      <c r="E267" s="11">
        <v>0</v>
      </c>
      <c r="F267" s="11">
        <v>0</v>
      </c>
      <c r="H267" s="959" t="str">
        <f t="shared" si="4"/>
        <v>30011</v>
      </c>
    </row>
    <row r="268" spans="1:8" hidden="1" x14ac:dyDescent="0.25">
      <c r="A268" s="13" t="s">
        <v>542</v>
      </c>
      <c r="B268" s="41" t="s">
        <v>543</v>
      </c>
      <c r="C268" s="11">
        <v>0</v>
      </c>
      <c r="D268" s="11">
        <v>0</v>
      </c>
      <c r="E268" s="11">
        <v>0</v>
      </c>
      <c r="F268" s="11">
        <v>0</v>
      </c>
      <c r="H268" s="959" t="str">
        <f t="shared" si="4"/>
        <v>30012</v>
      </c>
    </row>
    <row r="269" spans="1:8" hidden="1" x14ac:dyDescent="0.25">
      <c r="A269" s="13" t="s">
        <v>544</v>
      </c>
      <c r="B269" s="41" t="s">
        <v>545</v>
      </c>
      <c r="C269" s="11">
        <v>0</v>
      </c>
      <c r="D269" s="11">
        <v>0</v>
      </c>
      <c r="E269" s="11">
        <v>0</v>
      </c>
      <c r="F269" s="11">
        <v>0</v>
      </c>
      <c r="H269" s="959" t="str">
        <f t="shared" si="4"/>
        <v>30012</v>
      </c>
    </row>
    <row r="270" spans="1:8" hidden="1" x14ac:dyDescent="0.25">
      <c r="A270" s="13" t="s">
        <v>546</v>
      </c>
      <c r="B270" s="41" t="s">
        <v>547</v>
      </c>
      <c r="C270" s="11">
        <v>0</v>
      </c>
      <c r="D270" s="11">
        <v>0</v>
      </c>
      <c r="E270" s="11">
        <v>0</v>
      </c>
      <c r="F270" s="11">
        <v>0</v>
      </c>
      <c r="H270" s="959" t="str">
        <f t="shared" si="4"/>
        <v>30012</v>
      </c>
    </row>
    <row r="271" spans="1:8" hidden="1" x14ac:dyDescent="0.25">
      <c r="A271" s="13" t="s">
        <v>548</v>
      </c>
      <c r="B271" s="41" t="s">
        <v>549</v>
      </c>
      <c r="C271" s="11">
        <v>0</v>
      </c>
      <c r="D271" s="11">
        <v>0</v>
      </c>
      <c r="E271" s="11">
        <v>0</v>
      </c>
      <c r="F271" s="11">
        <v>0</v>
      </c>
      <c r="H271" s="959" t="str">
        <f t="shared" si="4"/>
        <v>30101</v>
      </c>
    </row>
    <row r="272" spans="1:8" hidden="1" x14ac:dyDescent="0.25">
      <c r="A272" s="13" t="s">
        <v>550</v>
      </c>
      <c r="B272" s="41" t="s">
        <v>551</v>
      </c>
      <c r="C272" s="11">
        <v>0</v>
      </c>
      <c r="D272" s="11">
        <v>0</v>
      </c>
      <c r="E272" s="11">
        <v>0</v>
      </c>
      <c r="F272" s="11">
        <v>0</v>
      </c>
      <c r="H272" s="959" t="str">
        <f t="shared" si="4"/>
        <v>30101</v>
      </c>
    </row>
    <row r="273" spans="1:8" hidden="1" x14ac:dyDescent="0.25">
      <c r="A273" s="13" t="s">
        <v>552</v>
      </c>
      <c r="B273" s="41" t="s">
        <v>553</v>
      </c>
      <c r="C273" s="11">
        <v>0</v>
      </c>
      <c r="D273" s="11">
        <v>0</v>
      </c>
      <c r="E273" s="11">
        <v>0</v>
      </c>
      <c r="F273" s="11">
        <v>0</v>
      </c>
      <c r="H273" s="959" t="str">
        <f t="shared" si="4"/>
        <v>30101</v>
      </c>
    </row>
    <row r="274" spans="1:8" hidden="1" x14ac:dyDescent="0.25">
      <c r="A274" s="13" t="s">
        <v>554</v>
      </c>
      <c r="B274" s="41" t="s">
        <v>555</v>
      </c>
      <c r="C274" s="11">
        <v>0</v>
      </c>
      <c r="D274" s="11">
        <v>0</v>
      </c>
      <c r="E274" s="11">
        <v>0</v>
      </c>
      <c r="F274" s="11">
        <v>0</v>
      </c>
      <c r="H274" s="959" t="str">
        <f t="shared" si="4"/>
        <v>30101</v>
      </c>
    </row>
    <row r="275" spans="1:8" hidden="1" x14ac:dyDescent="0.25">
      <c r="A275" s="13" t="s">
        <v>556</v>
      </c>
      <c r="B275" s="41" t="s">
        <v>557</v>
      </c>
      <c r="C275" s="11">
        <v>0</v>
      </c>
      <c r="D275" s="11">
        <v>0</v>
      </c>
      <c r="E275" s="11">
        <v>0</v>
      </c>
      <c r="F275" s="11">
        <v>0</v>
      </c>
      <c r="H275" s="959" t="str">
        <f t="shared" si="4"/>
        <v>30101</v>
      </c>
    </row>
    <row r="276" spans="1:8" hidden="1" x14ac:dyDescent="0.25">
      <c r="A276" s="13" t="s">
        <v>558</v>
      </c>
      <c r="B276" s="41" t="s">
        <v>559</v>
      </c>
      <c r="C276" s="11">
        <v>0</v>
      </c>
      <c r="D276" s="11">
        <v>0</v>
      </c>
      <c r="E276" s="11">
        <v>0</v>
      </c>
      <c r="F276" s="11">
        <v>0</v>
      </c>
      <c r="H276" s="959" t="str">
        <f t="shared" si="4"/>
        <v>30101</v>
      </c>
    </row>
    <row r="277" spans="1:8" hidden="1" x14ac:dyDescent="0.25">
      <c r="A277" s="13" t="s">
        <v>560</v>
      </c>
      <c r="B277" s="41" t="s">
        <v>561</v>
      </c>
      <c r="C277" s="11">
        <v>0</v>
      </c>
      <c r="D277" s="11">
        <v>0</v>
      </c>
      <c r="E277" s="11">
        <v>0</v>
      </c>
      <c r="F277" s="11">
        <v>0</v>
      </c>
      <c r="H277" s="959" t="str">
        <f t="shared" si="4"/>
        <v>30101</v>
      </c>
    </row>
    <row r="278" spans="1:8" hidden="1" x14ac:dyDescent="0.25">
      <c r="A278" s="13" t="s">
        <v>562</v>
      </c>
      <c r="B278" s="41" t="s">
        <v>563</v>
      </c>
      <c r="C278" s="11">
        <v>0</v>
      </c>
      <c r="D278" s="11">
        <v>0</v>
      </c>
      <c r="E278" s="11">
        <v>0</v>
      </c>
      <c r="F278" s="11">
        <v>0</v>
      </c>
      <c r="H278" s="959" t="str">
        <f t="shared" si="4"/>
        <v>30101</v>
      </c>
    </row>
    <row r="279" spans="1:8" hidden="1" x14ac:dyDescent="0.25">
      <c r="A279" s="13" t="s">
        <v>564</v>
      </c>
      <c r="B279" s="41" t="s">
        <v>565</v>
      </c>
      <c r="C279" s="11">
        <v>0</v>
      </c>
      <c r="D279" s="11">
        <v>0</v>
      </c>
      <c r="E279" s="11">
        <v>0</v>
      </c>
      <c r="F279" s="11">
        <v>0</v>
      </c>
      <c r="H279" s="959" t="str">
        <f t="shared" si="4"/>
        <v>30101</v>
      </c>
    </row>
    <row r="280" spans="1:8" hidden="1" x14ac:dyDescent="0.25">
      <c r="A280" s="13" t="s">
        <v>566</v>
      </c>
      <c r="B280" s="41" t="s">
        <v>567</v>
      </c>
      <c r="C280" s="11">
        <v>0</v>
      </c>
      <c r="D280" s="11">
        <v>0</v>
      </c>
      <c r="E280" s="11">
        <v>0</v>
      </c>
      <c r="F280" s="11">
        <v>0</v>
      </c>
      <c r="H280" s="959" t="str">
        <f t="shared" si="4"/>
        <v>30101</v>
      </c>
    </row>
    <row r="281" spans="1:8" hidden="1" x14ac:dyDescent="0.25">
      <c r="A281" s="13" t="s">
        <v>568</v>
      </c>
      <c r="B281" s="41" t="s">
        <v>569</v>
      </c>
      <c r="C281" s="11">
        <v>0</v>
      </c>
      <c r="D281" s="11">
        <v>0</v>
      </c>
      <c r="E281" s="11">
        <v>0</v>
      </c>
      <c r="F281" s="11">
        <v>0</v>
      </c>
      <c r="H281" s="959" t="str">
        <f t="shared" si="4"/>
        <v>30101</v>
      </c>
    </row>
    <row r="282" spans="1:8" hidden="1" x14ac:dyDescent="0.25">
      <c r="A282" s="13" t="s">
        <v>570</v>
      </c>
      <c r="B282" s="41" t="s">
        <v>571</v>
      </c>
      <c r="C282" s="11">
        <v>0</v>
      </c>
      <c r="D282" s="11">
        <v>0</v>
      </c>
      <c r="E282" s="11">
        <v>0</v>
      </c>
      <c r="F282" s="11">
        <v>0</v>
      </c>
      <c r="H282" s="959" t="str">
        <f t="shared" si="4"/>
        <v>30101</v>
      </c>
    </row>
    <row r="283" spans="1:8" hidden="1" x14ac:dyDescent="0.25">
      <c r="A283" s="13" t="s">
        <v>572</v>
      </c>
      <c r="B283" s="41" t="s">
        <v>573</v>
      </c>
      <c r="C283" s="11">
        <v>0</v>
      </c>
      <c r="D283" s="11">
        <v>0</v>
      </c>
      <c r="E283" s="11">
        <v>0</v>
      </c>
      <c r="F283" s="11">
        <v>0</v>
      </c>
      <c r="H283" s="959" t="str">
        <f t="shared" si="4"/>
        <v>30101</v>
      </c>
    </row>
    <row r="284" spans="1:8" hidden="1" x14ac:dyDescent="0.25">
      <c r="A284" s="13" t="s">
        <v>574</v>
      </c>
      <c r="B284" s="41" t="s">
        <v>575</v>
      </c>
      <c r="C284" s="11">
        <v>-3160</v>
      </c>
      <c r="D284" s="11">
        <v>0</v>
      </c>
      <c r="E284" s="11">
        <v>0</v>
      </c>
      <c r="F284" s="11">
        <v>-3160</v>
      </c>
      <c r="H284" s="959" t="str">
        <f t="shared" si="4"/>
        <v>30101</v>
      </c>
    </row>
    <row r="285" spans="1:8" hidden="1" x14ac:dyDescent="0.25">
      <c r="A285" s="13" t="s">
        <v>576</v>
      </c>
      <c r="B285" s="41" t="s">
        <v>577</v>
      </c>
      <c r="C285" s="11">
        <v>115</v>
      </c>
      <c r="D285" s="11">
        <v>0</v>
      </c>
      <c r="E285" s="11">
        <v>0</v>
      </c>
      <c r="F285" s="11">
        <v>115</v>
      </c>
      <c r="H285" s="959" t="str">
        <f t="shared" si="4"/>
        <v>30101</v>
      </c>
    </row>
    <row r="286" spans="1:8" hidden="1" x14ac:dyDescent="0.25">
      <c r="A286" s="13" t="s">
        <v>578</v>
      </c>
      <c r="B286" s="41" t="s">
        <v>579</v>
      </c>
      <c r="C286" s="11">
        <v>6810.6</v>
      </c>
      <c r="D286" s="11">
        <v>0</v>
      </c>
      <c r="E286" s="11">
        <v>0</v>
      </c>
      <c r="F286" s="11">
        <v>6811</v>
      </c>
      <c r="H286" s="959" t="str">
        <f t="shared" si="4"/>
        <v>30101</v>
      </c>
    </row>
    <row r="287" spans="1:8" hidden="1" x14ac:dyDescent="0.25">
      <c r="A287" s="13" t="s">
        <v>580</v>
      </c>
      <c r="B287" s="41" t="s">
        <v>581</v>
      </c>
      <c r="C287" s="11">
        <v>0</v>
      </c>
      <c r="D287" s="11">
        <v>0</v>
      </c>
      <c r="E287" s="11">
        <v>0</v>
      </c>
      <c r="F287" s="11">
        <v>0</v>
      </c>
      <c r="H287" s="959" t="str">
        <f t="shared" si="4"/>
        <v>30101</v>
      </c>
    </row>
    <row r="288" spans="1:8" hidden="1" x14ac:dyDescent="0.25">
      <c r="A288" s="13" t="s">
        <v>582</v>
      </c>
      <c r="B288" s="41" t="s">
        <v>583</v>
      </c>
      <c r="C288" s="11">
        <v>0</v>
      </c>
      <c r="D288" s="11">
        <v>0</v>
      </c>
      <c r="E288" s="11">
        <v>0</v>
      </c>
      <c r="F288" s="11">
        <v>0</v>
      </c>
      <c r="H288" s="959" t="str">
        <f t="shared" si="4"/>
        <v>30101</v>
      </c>
    </row>
    <row r="289" spans="1:8" hidden="1" x14ac:dyDescent="0.25">
      <c r="A289" s="13" t="s">
        <v>584</v>
      </c>
      <c r="B289" s="41" t="s">
        <v>585</v>
      </c>
      <c r="C289" s="11">
        <v>0</v>
      </c>
      <c r="D289" s="11">
        <v>0</v>
      </c>
      <c r="E289" s="11">
        <v>0</v>
      </c>
      <c r="F289" s="11">
        <v>0</v>
      </c>
      <c r="H289" s="959" t="str">
        <f t="shared" si="4"/>
        <v>30101</v>
      </c>
    </row>
    <row r="290" spans="1:8" hidden="1" x14ac:dyDescent="0.25">
      <c r="A290" s="13" t="s">
        <v>586</v>
      </c>
      <c r="B290" s="41" t="s">
        <v>587</v>
      </c>
      <c r="C290" s="11">
        <v>0</v>
      </c>
      <c r="D290" s="11">
        <v>8100</v>
      </c>
      <c r="E290" s="11">
        <v>8100</v>
      </c>
      <c r="F290" s="11">
        <v>-8100</v>
      </c>
      <c r="H290" s="959" t="str">
        <f t="shared" si="4"/>
        <v>30101</v>
      </c>
    </row>
    <row r="291" spans="1:8" hidden="1" x14ac:dyDescent="0.25">
      <c r="A291" s="13" t="s">
        <v>588</v>
      </c>
      <c r="B291" s="41" t="s">
        <v>589</v>
      </c>
      <c r="C291" s="11">
        <v>0</v>
      </c>
      <c r="D291" s="11">
        <v>0</v>
      </c>
      <c r="E291" s="11">
        <v>0</v>
      </c>
      <c r="F291" s="11">
        <v>0</v>
      </c>
      <c r="H291" s="959" t="str">
        <f t="shared" si="4"/>
        <v>30101</v>
      </c>
    </row>
    <row r="292" spans="1:8" hidden="1" x14ac:dyDescent="0.25">
      <c r="A292" s="13" t="s">
        <v>590</v>
      </c>
      <c r="B292" s="41" t="s">
        <v>591</v>
      </c>
      <c r="C292" s="11">
        <v>0</v>
      </c>
      <c r="D292" s="11">
        <v>0</v>
      </c>
      <c r="E292" s="11">
        <v>0</v>
      </c>
      <c r="F292" s="11">
        <v>0</v>
      </c>
      <c r="H292" s="959" t="str">
        <f t="shared" si="4"/>
        <v>30101</v>
      </c>
    </row>
    <row r="293" spans="1:8" hidden="1" x14ac:dyDescent="0.25">
      <c r="A293" s="13" t="s">
        <v>592</v>
      </c>
      <c r="B293" s="41" t="s">
        <v>593</v>
      </c>
      <c r="C293" s="11">
        <v>2344.36</v>
      </c>
      <c r="D293" s="11">
        <v>2900</v>
      </c>
      <c r="E293" s="11">
        <v>2300</v>
      </c>
      <c r="F293" s="11">
        <v>44</v>
      </c>
      <c r="H293" s="959" t="str">
        <f t="shared" si="4"/>
        <v>30101</v>
      </c>
    </row>
    <row r="294" spans="1:8" hidden="1" x14ac:dyDescent="0.25">
      <c r="A294" s="13" t="s">
        <v>594</v>
      </c>
      <c r="B294" s="41" t="s">
        <v>595</v>
      </c>
      <c r="C294" s="11">
        <v>0</v>
      </c>
      <c r="D294" s="11">
        <v>0</v>
      </c>
      <c r="E294" s="11">
        <v>0</v>
      </c>
      <c r="F294" s="11">
        <v>0</v>
      </c>
      <c r="H294" s="959" t="str">
        <f t="shared" si="4"/>
        <v>30101</v>
      </c>
    </row>
    <row r="295" spans="1:8" hidden="1" x14ac:dyDescent="0.25">
      <c r="A295" s="13" t="s">
        <v>596</v>
      </c>
      <c r="B295" s="41" t="s">
        <v>597</v>
      </c>
      <c r="C295" s="11">
        <v>0</v>
      </c>
      <c r="D295" s="11">
        <v>0</v>
      </c>
      <c r="E295" s="11">
        <v>0</v>
      </c>
      <c r="F295" s="11">
        <v>0</v>
      </c>
      <c r="H295" s="959" t="str">
        <f t="shared" si="4"/>
        <v>30101</v>
      </c>
    </row>
    <row r="296" spans="1:8" hidden="1" x14ac:dyDescent="0.25">
      <c r="A296" s="13" t="s">
        <v>598</v>
      </c>
      <c r="B296" s="41" t="s">
        <v>599</v>
      </c>
      <c r="C296" s="11">
        <v>0</v>
      </c>
      <c r="D296" s="11">
        <v>0</v>
      </c>
      <c r="E296" s="11">
        <v>0</v>
      </c>
      <c r="F296" s="11">
        <v>0</v>
      </c>
      <c r="H296" s="959" t="str">
        <f t="shared" si="4"/>
        <v>30101</v>
      </c>
    </row>
    <row r="297" spans="1:8" hidden="1" x14ac:dyDescent="0.25">
      <c r="A297" s="13" t="s">
        <v>600</v>
      </c>
      <c r="B297" s="41" t="s">
        <v>601</v>
      </c>
      <c r="C297" s="11">
        <v>0</v>
      </c>
      <c r="D297" s="11">
        <v>0</v>
      </c>
      <c r="E297" s="11">
        <v>0</v>
      </c>
      <c r="F297" s="11">
        <v>0</v>
      </c>
      <c r="H297" s="959" t="str">
        <f t="shared" si="4"/>
        <v>30101</v>
      </c>
    </row>
    <row r="298" spans="1:8" hidden="1" x14ac:dyDescent="0.25">
      <c r="A298" s="13" t="s">
        <v>602</v>
      </c>
      <c r="B298" s="41" t="s">
        <v>603</v>
      </c>
      <c r="C298" s="11">
        <v>0</v>
      </c>
      <c r="D298" s="11">
        <v>0</v>
      </c>
      <c r="E298" s="11">
        <v>0</v>
      </c>
      <c r="F298" s="11">
        <v>0</v>
      </c>
      <c r="H298" s="959" t="str">
        <f t="shared" si="4"/>
        <v>30101</v>
      </c>
    </row>
    <row r="299" spans="1:8" hidden="1" x14ac:dyDescent="0.25">
      <c r="A299" s="13" t="s">
        <v>604</v>
      </c>
      <c r="B299" s="41" t="s">
        <v>605</v>
      </c>
      <c r="C299" s="11">
        <v>20384.86</v>
      </c>
      <c r="D299" s="11">
        <v>18200</v>
      </c>
      <c r="E299" s="11">
        <v>20000</v>
      </c>
      <c r="F299" s="11">
        <v>385</v>
      </c>
      <c r="H299" s="959" t="str">
        <f t="shared" si="4"/>
        <v>30101</v>
      </c>
    </row>
    <row r="300" spans="1:8" hidden="1" x14ac:dyDescent="0.25">
      <c r="A300" s="13" t="s">
        <v>606</v>
      </c>
      <c r="B300" s="41" t="s">
        <v>607</v>
      </c>
      <c r="C300" s="11">
        <v>17253.25</v>
      </c>
      <c r="D300" s="11">
        <v>14900</v>
      </c>
      <c r="E300" s="11">
        <v>14800</v>
      </c>
      <c r="F300" s="11">
        <v>2453</v>
      </c>
      <c r="H300" s="959" t="str">
        <f t="shared" si="4"/>
        <v>30101</v>
      </c>
    </row>
    <row r="301" spans="1:8" hidden="1" x14ac:dyDescent="0.25">
      <c r="A301" s="13" t="s">
        <v>608</v>
      </c>
      <c r="B301" s="41" t="s">
        <v>609</v>
      </c>
      <c r="C301" s="11">
        <v>0</v>
      </c>
      <c r="D301" s="11">
        <v>0</v>
      </c>
      <c r="E301" s="11">
        <v>0</v>
      </c>
      <c r="F301" s="11">
        <v>0</v>
      </c>
      <c r="H301" s="959" t="str">
        <f t="shared" si="4"/>
        <v>30101</v>
      </c>
    </row>
    <row r="302" spans="1:8" hidden="1" x14ac:dyDescent="0.25">
      <c r="A302" s="13" t="s">
        <v>610</v>
      </c>
      <c r="B302" s="41" t="s">
        <v>611</v>
      </c>
      <c r="C302" s="11">
        <v>0</v>
      </c>
      <c r="D302" s="11">
        <v>0</v>
      </c>
      <c r="E302" s="11">
        <v>0</v>
      </c>
      <c r="F302" s="11">
        <v>0</v>
      </c>
      <c r="H302" s="959" t="str">
        <f t="shared" si="4"/>
        <v>30101</v>
      </c>
    </row>
    <row r="303" spans="1:8" hidden="1" x14ac:dyDescent="0.25">
      <c r="A303" s="13" t="s">
        <v>612</v>
      </c>
      <c r="B303" s="41" t="s">
        <v>613</v>
      </c>
      <c r="C303" s="11">
        <v>0</v>
      </c>
      <c r="D303" s="11">
        <v>0</v>
      </c>
      <c r="E303" s="11">
        <v>0</v>
      </c>
      <c r="F303" s="11">
        <v>0</v>
      </c>
      <c r="H303" s="959" t="str">
        <f t="shared" si="4"/>
        <v>30101</v>
      </c>
    </row>
    <row r="304" spans="1:8" hidden="1" x14ac:dyDescent="0.25">
      <c r="A304" s="13" t="s">
        <v>614</v>
      </c>
      <c r="B304" s="41" t="s">
        <v>615</v>
      </c>
      <c r="C304" s="11">
        <v>0</v>
      </c>
      <c r="D304" s="11">
        <v>0</v>
      </c>
      <c r="E304" s="11">
        <v>0</v>
      </c>
      <c r="F304" s="11">
        <v>0</v>
      </c>
      <c r="H304" s="959" t="str">
        <f t="shared" si="4"/>
        <v>30101</v>
      </c>
    </row>
    <row r="305" spans="1:8" hidden="1" x14ac:dyDescent="0.25">
      <c r="A305" s="13" t="s">
        <v>616</v>
      </c>
      <c r="B305" s="41" t="s">
        <v>617</v>
      </c>
      <c r="C305" s="11">
        <v>0</v>
      </c>
      <c r="D305" s="11">
        <v>0</v>
      </c>
      <c r="E305" s="11">
        <v>0</v>
      </c>
      <c r="F305" s="11">
        <v>0</v>
      </c>
      <c r="H305" s="959" t="str">
        <f t="shared" si="4"/>
        <v>30101</v>
      </c>
    </row>
    <row r="306" spans="1:8" hidden="1" x14ac:dyDescent="0.25">
      <c r="A306" s="13" t="s">
        <v>618</v>
      </c>
      <c r="B306" s="41" t="s">
        <v>619</v>
      </c>
      <c r="C306" s="11">
        <v>0</v>
      </c>
      <c r="D306" s="11">
        <v>0</v>
      </c>
      <c r="E306" s="11">
        <v>0</v>
      </c>
      <c r="F306" s="11">
        <v>0</v>
      </c>
      <c r="H306" s="959" t="str">
        <f t="shared" si="4"/>
        <v>30101</v>
      </c>
    </row>
    <row r="307" spans="1:8" hidden="1" x14ac:dyDescent="0.25">
      <c r="A307" s="13" t="s">
        <v>620</v>
      </c>
      <c r="B307" s="41" t="s">
        <v>621</v>
      </c>
      <c r="C307" s="11">
        <v>0</v>
      </c>
      <c r="D307" s="11">
        <v>0</v>
      </c>
      <c r="E307" s="11">
        <v>0</v>
      </c>
      <c r="F307" s="11">
        <v>0</v>
      </c>
      <c r="H307" s="959" t="str">
        <f t="shared" si="4"/>
        <v>30101</v>
      </c>
    </row>
    <row r="308" spans="1:8" hidden="1" x14ac:dyDescent="0.25">
      <c r="A308" s="13" t="s">
        <v>622</v>
      </c>
      <c r="B308" s="41" t="s">
        <v>623</v>
      </c>
      <c r="C308" s="11">
        <v>0</v>
      </c>
      <c r="D308" s="11">
        <v>0</v>
      </c>
      <c r="E308" s="11">
        <v>0</v>
      </c>
      <c r="F308" s="11">
        <v>0</v>
      </c>
      <c r="H308" s="959" t="str">
        <f t="shared" si="4"/>
        <v>30101</v>
      </c>
    </row>
    <row r="309" spans="1:8" hidden="1" x14ac:dyDescent="0.25">
      <c r="A309" s="13" t="s">
        <v>624</v>
      </c>
      <c r="B309" s="41" t="s">
        <v>625</v>
      </c>
      <c r="C309" s="11">
        <v>-2727.02</v>
      </c>
      <c r="D309" s="11">
        <v>0</v>
      </c>
      <c r="E309" s="11">
        <v>0</v>
      </c>
      <c r="F309" s="11">
        <v>-2727</v>
      </c>
      <c r="H309" s="959" t="str">
        <f t="shared" si="4"/>
        <v>30101</v>
      </c>
    </row>
    <row r="310" spans="1:8" hidden="1" x14ac:dyDescent="0.25">
      <c r="A310" s="13" t="s">
        <v>626</v>
      </c>
      <c r="B310" s="41" t="s">
        <v>627</v>
      </c>
      <c r="C310" s="11">
        <v>95584.84</v>
      </c>
      <c r="D310" s="11">
        <v>71200</v>
      </c>
      <c r="E310" s="11">
        <v>94000</v>
      </c>
      <c r="F310" s="11">
        <v>1585</v>
      </c>
      <c r="H310" s="959" t="str">
        <f t="shared" si="4"/>
        <v>30201</v>
      </c>
    </row>
    <row r="311" spans="1:8" hidden="1" x14ac:dyDescent="0.25">
      <c r="A311" s="13" t="s">
        <v>628</v>
      </c>
      <c r="B311" s="41" t="s">
        <v>629</v>
      </c>
      <c r="C311" s="11">
        <v>779</v>
      </c>
      <c r="D311" s="11">
        <v>0</v>
      </c>
      <c r="E311" s="11">
        <v>0</v>
      </c>
      <c r="F311" s="11">
        <v>779</v>
      </c>
      <c r="H311" s="959" t="str">
        <f t="shared" si="4"/>
        <v>30201</v>
      </c>
    </row>
    <row r="312" spans="1:8" hidden="1" x14ac:dyDescent="0.25">
      <c r="A312" s="13" t="s">
        <v>630</v>
      </c>
      <c r="B312" s="41" t="s">
        <v>631</v>
      </c>
      <c r="C312" s="11">
        <v>3300</v>
      </c>
      <c r="D312" s="11">
        <v>3300</v>
      </c>
      <c r="E312" s="11">
        <v>3300</v>
      </c>
      <c r="F312" s="11">
        <v>0</v>
      </c>
      <c r="H312" s="959" t="str">
        <f t="shared" si="4"/>
        <v>30201</v>
      </c>
    </row>
    <row r="313" spans="1:8" hidden="1" x14ac:dyDescent="0.25">
      <c r="A313" s="13" t="s">
        <v>632</v>
      </c>
      <c r="B313" s="41" t="s">
        <v>633</v>
      </c>
      <c r="C313" s="11">
        <v>0</v>
      </c>
      <c r="D313" s="11">
        <v>0</v>
      </c>
      <c r="E313" s="11">
        <v>0</v>
      </c>
      <c r="F313" s="11">
        <v>0</v>
      </c>
      <c r="H313" s="959" t="str">
        <f t="shared" si="4"/>
        <v>30201</v>
      </c>
    </row>
    <row r="314" spans="1:8" hidden="1" x14ac:dyDescent="0.25">
      <c r="A314" s="13" t="s">
        <v>634</v>
      </c>
      <c r="B314" s="41" t="s">
        <v>635</v>
      </c>
      <c r="C314" s="11">
        <v>7839.49</v>
      </c>
      <c r="D314" s="11">
        <v>0</v>
      </c>
      <c r="E314" s="11">
        <v>0</v>
      </c>
      <c r="F314" s="11">
        <v>7839</v>
      </c>
      <c r="H314" s="959" t="str">
        <f t="shared" si="4"/>
        <v>30201</v>
      </c>
    </row>
    <row r="315" spans="1:8" hidden="1" x14ac:dyDescent="0.25">
      <c r="A315" s="13" t="s">
        <v>636</v>
      </c>
      <c r="B315" s="41" t="s">
        <v>637</v>
      </c>
      <c r="C315" s="11">
        <v>0</v>
      </c>
      <c r="D315" s="11">
        <v>500</v>
      </c>
      <c r="E315" s="11">
        <v>500</v>
      </c>
      <c r="F315" s="11">
        <v>-500</v>
      </c>
      <c r="H315" s="959" t="str">
        <f t="shared" si="4"/>
        <v>30201</v>
      </c>
    </row>
    <row r="316" spans="1:8" hidden="1" x14ac:dyDescent="0.25">
      <c r="A316" s="13" t="s">
        <v>638</v>
      </c>
      <c r="B316" s="41" t="s">
        <v>639</v>
      </c>
      <c r="C316" s="11">
        <v>80</v>
      </c>
      <c r="D316" s="11">
        <v>0</v>
      </c>
      <c r="E316" s="11">
        <v>0</v>
      </c>
      <c r="F316" s="11">
        <v>80</v>
      </c>
      <c r="H316" s="959" t="str">
        <f t="shared" si="4"/>
        <v>30201</v>
      </c>
    </row>
    <row r="317" spans="1:8" hidden="1" x14ac:dyDescent="0.25">
      <c r="A317" s="13" t="s">
        <v>640</v>
      </c>
      <c r="B317" s="41" t="s">
        <v>641</v>
      </c>
      <c r="C317" s="11">
        <v>0</v>
      </c>
      <c r="D317" s="11">
        <v>0</v>
      </c>
      <c r="E317" s="11">
        <v>0</v>
      </c>
      <c r="F317" s="11">
        <v>0</v>
      </c>
      <c r="H317" s="959" t="str">
        <f t="shared" si="4"/>
        <v>30201</v>
      </c>
    </row>
    <row r="318" spans="1:8" hidden="1" x14ac:dyDescent="0.25">
      <c r="A318" s="13" t="s">
        <v>642</v>
      </c>
      <c r="B318" s="41" t="s">
        <v>643</v>
      </c>
      <c r="C318" s="11">
        <v>0</v>
      </c>
      <c r="D318" s="11">
        <v>0</v>
      </c>
      <c r="E318" s="11">
        <v>0</v>
      </c>
      <c r="F318" s="11">
        <v>0</v>
      </c>
      <c r="H318" s="959" t="str">
        <f t="shared" si="4"/>
        <v>30201</v>
      </c>
    </row>
    <row r="319" spans="1:8" hidden="1" x14ac:dyDescent="0.25">
      <c r="A319" s="13" t="s">
        <v>644</v>
      </c>
      <c r="B319" s="41" t="s">
        <v>645</v>
      </c>
      <c r="C319" s="11">
        <v>0</v>
      </c>
      <c r="D319" s="11">
        <v>0</v>
      </c>
      <c r="E319" s="11">
        <v>0</v>
      </c>
      <c r="F319" s="11">
        <v>0</v>
      </c>
      <c r="H319" s="959" t="str">
        <f t="shared" si="4"/>
        <v>30201</v>
      </c>
    </row>
    <row r="320" spans="1:8" hidden="1" x14ac:dyDescent="0.25">
      <c r="A320" s="13" t="s">
        <v>646</v>
      </c>
      <c r="B320" s="41" t="s">
        <v>647</v>
      </c>
      <c r="C320" s="11">
        <v>46752.29</v>
      </c>
      <c r="D320" s="11">
        <v>48900</v>
      </c>
      <c r="E320" s="11">
        <v>48200</v>
      </c>
      <c r="F320" s="11">
        <v>-1448</v>
      </c>
      <c r="H320" s="959" t="str">
        <f t="shared" si="4"/>
        <v>30201</v>
      </c>
    </row>
    <row r="321" spans="1:8" hidden="1" x14ac:dyDescent="0.25">
      <c r="A321" s="13" t="s">
        <v>648</v>
      </c>
      <c r="B321" s="41" t="s">
        <v>649</v>
      </c>
      <c r="C321" s="11">
        <v>123395.16</v>
      </c>
      <c r="D321" s="11">
        <v>123500</v>
      </c>
      <c r="E321" s="11">
        <v>122600</v>
      </c>
      <c r="F321" s="11">
        <v>795</v>
      </c>
      <c r="H321" s="959" t="str">
        <f t="shared" si="4"/>
        <v>30201</v>
      </c>
    </row>
    <row r="322" spans="1:8" hidden="1" x14ac:dyDescent="0.25">
      <c r="A322" s="13" t="s">
        <v>650</v>
      </c>
      <c r="B322" s="41" t="s">
        <v>651</v>
      </c>
      <c r="C322" s="11">
        <v>1220</v>
      </c>
      <c r="D322" s="11">
        <v>1700</v>
      </c>
      <c r="E322" s="11">
        <v>1100</v>
      </c>
      <c r="F322" s="11">
        <v>120</v>
      </c>
      <c r="H322" s="959" t="str">
        <f t="shared" si="4"/>
        <v>30201</v>
      </c>
    </row>
    <row r="323" spans="1:8" hidden="1" x14ac:dyDescent="0.25">
      <c r="A323" s="13" t="s">
        <v>652</v>
      </c>
      <c r="B323" s="41" t="s">
        <v>653</v>
      </c>
      <c r="C323" s="11">
        <v>0</v>
      </c>
      <c r="D323" s="11">
        <v>0</v>
      </c>
      <c r="E323" s="11">
        <v>0</v>
      </c>
      <c r="F323" s="11">
        <v>0</v>
      </c>
      <c r="H323" s="959" t="str">
        <f t="shared" si="4"/>
        <v>30201</v>
      </c>
    </row>
    <row r="324" spans="1:8" hidden="1" x14ac:dyDescent="0.25">
      <c r="A324" s="13" t="s">
        <v>654</v>
      </c>
      <c r="B324" s="41" t="s">
        <v>655</v>
      </c>
      <c r="C324" s="11">
        <v>0</v>
      </c>
      <c r="D324" s="11">
        <v>0</v>
      </c>
      <c r="E324" s="11">
        <v>0</v>
      </c>
      <c r="F324" s="11">
        <v>0</v>
      </c>
      <c r="H324" s="959" t="str">
        <f t="shared" si="4"/>
        <v>30201</v>
      </c>
    </row>
    <row r="325" spans="1:8" hidden="1" x14ac:dyDescent="0.25">
      <c r="A325" s="13" t="s">
        <v>656</v>
      </c>
      <c r="B325" s="41" t="s">
        <v>657</v>
      </c>
      <c r="C325" s="11">
        <v>0</v>
      </c>
      <c r="D325" s="11">
        <v>0</v>
      </c>
      <c r="E325" s="11">
        <v>0</v>
      </c>
      <c r="F325" s="11">
        <v>0</v>
      </c>
      <c r="H325" s="959" t="str">
        <f t="shared" si="4"/>
        <v>30201</v>
      </c>
    </row>
    <row r="326" spans="1:8" hidden="1" x14ac:dyDescent="0.25">
      <c r="A326" s="13" t="s">
        <v>658</v>
      </c>
      <c r="B326" s="41" t="s">
        <v>659</v>
      </c>
      <c r="C326" s="11">
        <v>160</v>
      </c>
      <c r="D326" s="11">
        <v>700</v>
      </c>
      <c r="E326" s="11">
        <v>700</v>
      </c>
      <c r="F326" s="11">
        <v>-540</v>
      </c>
      <c r="H326" s="959" t="str">
        <f t="shared" si="4"/>
        <v>30201</v>
      </c>
    </row>
    <row r="327" spans="1:8" hidden="1" x14ac:dyDescent="0.25">
      <c r="A327" s="13" t="s">
        <v>660</v>
      </c>
      <c r="B327" s="41" t="s">
        <v>661</v>
      </c>
      <c r="C327" s="11">
        <v>-152</v>
      </c>
      <c r="D327" s="11">
        <v>2000</v>
      </c>
      <c r="E327" s="11">
        <v>0</v>
      </c>
      <c r="F327" s="11">
        <v>-152</v>
      </c>
      <c r="H327" s="959" t="str">
        <f t="shared" si="4"/>
        <v>30201</v>
      </c>
    </row>
    <row r="328" spans="1:8" hidden="1" x14ac:dyDescent="0.25">
      <c r="A328" s="13" t="s">
        <v>662</v>
      </c>
      <c r="B328" s="41" t="s">
        <v>663</v>
      </c>
      <c r="C328" s="11">
        <v>522.84</v>
      </c>
      <c r="D328" s="11">
        <v>1000</v>
      </c>
      <c r="E328" s="11">
        <v>1000</v>
      </c>
      <c r="F328" s="11">
        <v>-477</v>
      </c>
      <c r="H328" s="959" t="str">
        <f t="shared" si="4"/>
        <v>30201</v>
      </c>
    </row>
    <row r="329" spans="1:8" hidden="1" x14ac:dyDescent="0.25">
      <c r="A329" s="13" t="s">
        <v>664</v>
      </c>
      <c r="B329" s="41" t="s">
        <v>665</v>
      </c>
      <c r="C329" s="11">
        <v>99</v>
      </c>
      <c r="D329" s="11">
        <v>0</v>
      </c>
      <c r="E329" s="11">
        <v>0</v>
      </c>
      <c r="F329" s="11">
        <v>99</v>
      </c>
      <c r="H329" s="959" t="str">
        <f t="shared" si="4"/>
        <v>30201</v>
      </c>
    </row>
    <row r="330" spans="1:8" hidden="1" x14ac:dyDescent="0.25">
      <c r="A330" s="13" t="s">
        <v>666</v>
      </c>
      <c r="B330" s="41" t="s">
        <v>667</v>
      </c>
      <c r="C330" s="11">
        <v>0</v>
      </c>
      <c r="D330" s="11">
        <v>0</v>
      </c>
      <c r="E330" s="11">
        <v>0</v>
      </c>
      <c r="F330" s="11">
        <v>0</v>
      </c>
      <c r="H330" s="959" t="str">
        <f t="shared" ref="H330:H393" si="5">LEFT(A330,5)</f>
        <v>30201</v>
      </c>
    </row>
    <row r="331" spans="1:8" hidden="1" x14ac:dyDescent="0.25">
      <c r="A331" s="13" t="s">
        <v>668</v>
      </c>
      <c r="B331" s="41" t="s">
        <v>669</v>
      </c>
      <c r="C331" s="11">
        <v>177</v>
      </c>
      <c r="D331" s="11">
        <v>600</v>
      </c>
      <c r="E331" s="11">
        <v>600</v>
      </c>
      <c r="F331" s="11">
        <v>-423</v>
      </c>
      <c r="H331" s="959" t="str">
        <f t="shared" si="5"/>
        <v>30201</v>
      </c>
    </row>
    <row r="332" spans="1:8" hidden="1" x14ac:dyDescent="0.25">
      <c r="A332" s="13" t="s">
        <v>670</v>
      </c>
      <c r="B332" s="41" t="s">
        <v>671</v>
      </c>
      <c r="C332" s="11">
        <v>787.35</v>
      </c>
      <c r="D332" s="11">
        <v>400</v>
      </c>
      <c r="E332" s="11">
        <v>400</v>
      </c>
      <c r="F332" s="11">
        <v>387</v>
      </c>
      <c r="H332" s="959" t="str">
        <f t="shared" si="5"/>
        <v>30201</v>
      </c>
    </row>
    <row r="333" spans="1:8" hidden="1" x14ac:dyDescent="0.25">
      <c r="A333" s="13" t="s">
        <v>672</v>
      </c>
      <c r="B333" s="41" t="s">
        <v>673</v>
      </c>
      <c r="C333" s="11">
        <v>0</v>
      </c>
      <c r="D333" s="11">
        <v>500</v>
      </c>
      <c r="E333" s="11">
        <v>500</v>
      </c>
      <c r="F333" s="11">
        <v>-500</v>
      </c>
      <c r="H333" s="959" t="str">
        <f t="shared" si="5"/>
        <v>30201</v>
      </c>
    </row>
    <row r="334" spans="1:8" hidden="1" x14ac:dyDescent="0.25">
      <c r="A334" s="13" t="s">
        <v>674</v>
      </c>
      <c r="B334" s="41" t="s">
        <v>675</v>
      </c>
      <c r="C334" s="11">
        <v>7799.09</v>
      </c>
      <c r="D334" s="11">
        <v>7500</v>
      </c>
      <c r="E334" s="11">
        <v>7500</v>
      </c>
      <c r="F334" s="11">
        <v>299</v>
      </c>
      <c r="H334" s="959" t="str">
        <f t="shared" si="5"/>
        <v>30201</v>
      </c>
    </row>
    <row r="335" spans="1:8" hidden="1" x14ac:dyDescent="0.25">
      <c r="A335" s="13" t="s">
        <v>676</v>
      </c>
      <c r="B335" s="41" t="s">
        <v>677</v>
      </c>
      <c r="C335" s="11">
        <v>1222.03</v>
      </c>
      <c r="D335" s="11">
        <v>700</v>
      </c>
      <c r="E335" s="11">
        <v>700</v>
      </c>
      <c r="F335" s="11">
        <v>522</v>
      </c>
      <c r="H335" s="959" t="str">
        <f t="shared" si="5"/>
        <v>30201</v>
      </c>
    </row>
    <row r="336" spans="1:8" hidden="1" x14ac:dyDescent="0.25">
      <c r="A336" s="13" t="s">
        <v>678</v>
      </c>
      <c r="B336" s="41" t="s">
        <v>679</v>
      </c>
      <c r="C336" s="11">
        <v>0</v>
      </c>
      <c r="D336" s="11">
        <v>0</v>
      </c>
      <c r="E336" s="11">
        <v>0</v>
      </c>
      <c r="F336" s="11">
        <v>0</v>
      </c>
      <c r="H336" s="959" t="str">
        <f t="shared" si="5"/>
        <v>30201</v>
      </c>
    </row>
    <row r="337" spans="1:8" hidden="1" x14ac:dyDescent="0.25">
      <c r="A337" s="13" t="s">
        <v>680</v>
      </c>
      <c r="B337" s="41" t="s">
        <v>681</v>
      </c>
      <c r="C337" s="11">
        <v>0</v>
      </c>
      <c r="D337" s="11">
        <v>0</v>
      </c>
      <c r="E337" s="11">
        <v>0</v>
      </c>
      <c r="F337" s="11">
        <v>0</v>
      </c>
      <c r="H337" s="959" t="str">
        <f t="shared" si="5"/>
        <v>30201</v>
      </c>
    </row>
    <row r="338" spans="1:8" hidden="1" x14ac:dyDescent="0.25">
      <c r="A338" s="13" t="s">
        <v>682</v>
      </c>
      <c r="B338" s="41" t="s">
        <v>683</v>
      </c>
      <c r="C338" s="11">
        <v>160</v>
      </c>
      <c r="D338" s="11">
        <v>200</v>
      </c>
      <c r="E338" s="11">
        <v>200</v>
      </c>
      <c r="F338" s="11">
        <v>-40</v>
      </c>
      <c r="H338" s="959" t="str">
        <f t="shared" si="5"/>
        <v>30201</v>
      </c>
    </row>
    <row r="339" spans="1:8" hidden="1" x14ac:dyDescent="0.25">
      <c r="A339" s="13" t="s">
        <v>684</v>
      </c>
      <c r="B339" s="41" t="s">
        <v>685</v>
      </c>
      <c r="C339" s="11">
        <v>0</v>
      </c>
      <c r="D339" s="11">
        <v>0</v>
      </c>
      <c r="E339" s="11">
        <v>0</v>
      </c>
      <c r="F339" s="11">
        <v>0</v>
      </c>
      <c r="H339" s="959" t="str">
        <f t="shared" si="5"/>
        <v>30201</v>
      </c>
    </row>
    <row r="340" spans="1:8" hidden="1" x14ac:dyDescent="0.25">
      <c r="A340" s="13" t="s">
        <v>686</v>
      </c>
      <c r="B340" s="41" t="s">
        <v>687</v>
      </c>
      <c r="C340" s="11">
        <v>0</v>
      </c>
      <c r="D340" s="11">
        <v>0</v>
      </c>
      <c r="E340" s="11">
        <v>0</v>
      </c>
      <c r="F340" s="11">
        <v>0</v>
      </c>
      <c r="H340" s="959" t="str">
        <f t="shared" si="5"/>
        <v>30201</v>
      </c>
    </row>
    <row r="341" spans="1:8" hidden="1" x14ac:dyDescent="0.25">
      <c r="A341" s="13" t="s">
        <v>688</v>
      </c>
      <c r="B341" s="41" t="s">
        <v>689</v>
      </c>
      <c r="C341" s="11">
        <v>0</v>
      </c>
      <c r="D341" s="11">
        <v>0</v>
      </c>
      <c r="E341" s="11">
        <v>0</v>
      </c>
      <c r="F341" s="11">
        <v>0</v>
      </c>
      <c r="H341" s="959" t="str">
        <f t="shared" si="5"/>
        <v>30201</v>
      </c>
    </row>
    <row r="342" spans="1:8" hidden="1" x14ac:dyDescent="0.25">
      <c r="A342" s="13" t="s">
        <v>690</v>
      </c>
      <c r="B342" s="41" t="s">
        <v>691</v>
      </c>
      <c r="C342" s="11">
        <v>114.18</v>
      </c>
      <c r="D342" s="11">
        <v>1400</v>
      </c>
      <c r="E342" s="11">
        <v>1400</v>
      </c>
      <c r="F342" s="11">
        <v>-1286</v>
      </c>
      <c r="H342" s="959" t="str">
        <f t="shared" si="5"/>
        <v>30201</v>
      </c>
    </row>
    <row r="343" spans="1:8" hidden="1" x14ac:dyDescent="0.25">
      <c r="A343" s="13" t="s">
        <v>692</v>
      </c>
      <c r="B343" s="41" t="s">
        <v>693</v>
      </c>
      <c r="C343" s="11">
        <v>4170.42</v>
      </c>
      <c r="D343" s="11">
        <v>3300</v>
      </c>
      <c r="E343" s="11">
        <v>4200</v>
      </c>
      <c r="F343" s="11">
        <v>-30</v>
      </c>
      <c r="H343" s="959" t="str">
        <f t="shared" si="5"/>
        <v>30201</v>
      </c>
    </row>
    <row r="344" spans="1:8" hidden="1" x14ac:dyDescent="0.25">
      <c r="A344" s="13" t="s">
        <v>694</v>
      </c>
      <c r="B344" s="41" t="s">
        <v>695</v>
      </c>
      <c r="C344" s="11">
        <v>0</v>
      </c>
      <c r="D344" s="11">
        <v>0</v>
      </c>
      <c r="E344" s="11">
        <v>0</v>
      </c>
      <c r="F344" s="11">
        <v>0</v>
      </c>
      <c r="H344" s="959" t="str">
        <f t="shared" si="5"/>
        <v>30201</v>
      </c>
    </row>
    <row r="345" spans="1:8" hidden="1" x14ac:dyDescent="0.25">
      <c r="A345" s="13" t="s">
        <v>696</v>
      </c>
      <c r="B345" s="41" t="s">
        <v>697</v>
      </c>
      <c r="C345" s="11">
        <v>0</v>
      </c>
      <c r="D345" s="11">
        <v>300</v>
      </c>
      <c r="E345" s="11">
        <v>300</v>
      </c>
      <c r="F345" s="11">
        <v>-300</v>
      </c>
      <c r="H345" s="959" t="str">
        <f t="shared" si="5"/>
        <v>30201</v>
      </c>
    </row>
    <row r="346" spans="1:8" hidden="1" x14ac:dyDescent="0.25">
      <c r="A346" s="13" t="s">
        <v>698</v>
      </c>
      <c r="B346" s="41" t="s">
        <v>699</v>
      </c>
      <c r="C346" s="11">
        <v>0</v>
      </c>
      <c r="D346" s="11">
        <v>0</v>
      </c>
      <c r="E346" s="11">
        <v>0</v>
      </c>
      <c r="F346" s="11">
        <v>0</v>
      </c>
      <c r="H346" s="959" t="str">
        <f t="shared" si="5"/>
        <v>30201</v>
      </c>
    </row>
    <row r="347" spans="1:8" hidden="1" x14ac:dyDescent="0.25">
      <c r="A347" s="13" t="s">
        <v>700</v>
      </c>
      <c r="B347" s="41" t="s">
        <v>701</v>
      </c>
      <c r="C347" s="11">
        <v>2544.35</v>
      </c>
      <c r="D347" s="11">
        <v>1300</v>
      </c>
      <c r="E347" s="11">
        <v>1300</v>
      </c>
      <c r="F347" s="11">
        <v>1244</v>
      </c>
      <c r="H347" s="959" t="str">
        <f t="shared" si="5"/>
        <v>30201</v>
      </c>
    </row>
    <row r="348" spans="1:8" hidden="1" x14ac:dyDescent="0.25">
      <c r="A348" s="13" t="s">
        <v>702</v>
      </c>
      <c r="B348" s="41" t="s">
        <v>703</v>
      </c>
      <c r="C348" s="11">
        <v>0</v>
      </c>
      <c r="D348" s="11">
        <v>0</v>
      </c>
      <c r="E348" s="11">
        <v>0</v>
      </c>
      <c r="F348" s="11">
        <v>0</v>
      </c>
      <c r="H348" s="959" t="str">
        <f t="shared" si="5"/>
        <v>30201</v>
      </c>
    </row>
    <row r="349" spans="1:8" hidden="1" x14ac:dyDescent="0.25">
      <c r="A349" s="13" t="s">
        <v>704</v>
      </c>
      <c r="B349" s="41" t="s">
        <v>705</v>
      </c>
      <c r="C349" s="11">
        <v>545</v>
      </c>
      <c r="D349" s="11">
        <v>1000</v>
      </c>
      <c r="E349" s="11">
        <v>1000</v>
      </c>
      <c r="F349" s="11">
        <v>-455</v>
      </c>
      <c r="H349" s="959" t="str">
        <f t="shared" si="5"/>
        <v>30201</v>
      </c>
    </row>
    <row r="350" spans="1:8" hidden="1" x14ac:dyDescent="0.25">
      <c r="A350" s="13" t="s">
        <v>706</v>
      </c>
      <c r="B350" s="41" t="s">
        <v>707</v>
      </c>
      <c r="C350" s="11">
        <v>0</v>
      </c>
      <c r="D350" s="11">
        <v>0</v>
      </c>
      <c r="E350" s="11">
        <v>0</v>
      </c>
      <c r="F350" s="11">
        <v>0</v>
      </c>
      <c r="H350" s="959" t="str">
        <f t="shared" si="5"/>
        <v>30201</v>
      </c>
    </row>
    <row r="351" spans="1:8" hidden="1" x14ac:dyDescent="0.25">
      <c r="A351" s="13" t="s">
        <v>708</v>
      </c>
      <c r="B351" s="41" t="s">
        <v>709</v>
      </c>
      <c r="C351" s="11">
        <v>3821.65</v>
      </c>
      <c r="D351" s="11">
        <v>3700</v>
      </c>
      <c r="E351" s="11">
        <v>3700</v>
      </c>
      <c r="F351" s="11">
        <v>122</v>
      </c>
      <c r="H351" s="959" t="str">
        <f t="shared" si="5"/>
        <v>30201</v>
      </c>
    </row>
    <row r="352" spans="1:8" hidden="1" x14ac:dyDescent="0.25">
      <c r="A352" s="13" t="s">
        <v>710</v>
      </c>
      <c r="B352" s="41" t="s">
        <v>711</v>
      </c>
      <c r="C352" s="11">
        <v>1257.3499999999999</v>
      </c>
      <c r="D352" s="11">
        <v>3000</v>
      </c>
      <c r="E352" s="11">
        <v>3000</v>
      </c>
      <c r="F352" s="11">
        <v>-1743</v>
      </c>
      <c r="H352" s="959" t="str">
        <f t="shared" si="5"/>
        <v>30201</v>
      </c>
    </row>
    <row r="353" spans="1:8" hidden="1" x14ac:dyDescent="0.25">
      <c r="A353" s="13" t="s">
        <v>712</v>
      </c>
      <c r="B353" s="41" t="s">
        <v>713</v>
      </c>
      <c r="C353" s="11">
        <v>0</v>
      </c>
      <c r="D353" s="11">
        <v>0</v>
      </c>
      <c r="E353" s="11">
        <v>0</v>
      </c>
      <c r="F353" s="11">
        <v>0</v>
      </c>
      <c r="H353" s="959" t="str">
        <f t="shared" si="5"/>
        <v>30201</v>
      </c>
    </row>
    <row r="354" spans="1:8" hidden="1" x14ac:dyDescent="0.25">
      <c r="A354" s="13" t="s">
        <v>714</v>
      </c>
      <c r="B354" s="41" t="s">
        <v>715</v>
      </c>
      <c r="C354" s="11">
        <v>0</v>
      </c>
      <c r="D354" s="11">
        <v>0</v>
      </c>
      <c r="E354" s="11">
        <v>0</v>
      </c>
      <c r="F354" s="11">
        <v>0</v>
      </c>
      <c r="H354" s="959" t="str">
        <f t="shared" si="5"/>
        <v>30201</v>
      </c>
    </row>
    <row r="355" spans="1:8" hidden="1" x14ac:dyDescent="0.25">
      <c r="A355" s="13" t="s">
        <v>716</v>
      </c>
      <c r="B355" s="41" t="s">
        <v>717</v>
      </c>
      <c r="C355" s="11">
        <v>0</v>
      </c>
      <c r="D355" s="11">
        <v>600</v>
      </c>
      <c r="E355" s="11">
        <v>600</v>
      </c>
      <c r="F355" s="11">
        <v>-600</v>
      </c>
      <c r="H355" s="959" t="str">
        <f t="shared" si="5"/>
        <v>30201</v>
      </c>
    </row>
    <row r="356" spans="1:8" hidden="1" x14ac:dyDescent="0.25">
      <c r="A356" s="13" t="s">
        <v>718</v>
      </c>
      <c r="B356" s="41" t="s">
        <v>719</v>
      </c>
      <c r="C356" s="11">
        <v>1127.67</v>
      </c>
      <c r="D356" s="11">
        <v>1400</v>
      </c>
      <c r="E356" s="11">
        <v>1400</v>
      </c>
      <c r="F356" s="11">
        <v>-272</v>
      </c>
      <c r="H356" s="959" t="str">
        <f t="shared" si="5"/>
        <v>30201</v>
      </c>
    </row>
    <row r="357" spans="1:8" hidden="1" x14ac:dyDescent="0.25">
      <c r="A357" s="13" t="s">
        <v>720</v>
      </c>
      <c r="B357" s="41" t="s">
        <v>721</v>
      </c>
      <c r="C357" s="11">
        <v>1113.1600000000001</v>
      </c>
      <c r="D357" s="11">
        <v>1000</v>
      </c>
      <c r="E357" s="11">
        <v>1000</v>
      </c>
      <c r="F357" s="11">
        <v>113</v>
      </c>
      <c r="H357" s="959" t="str">
        <f t="shared" si="5"/>
        <v>30201</v>
      </c>
    </row>
    <row r="358" spans="1:8" hidden="1" x14ac:dyDescent="0.25">
      <c r="A358" s="13" t="s">
        <v>722</v>
      </c>
      <c r="B358" s="41" t="s">
        <v>723</v>
      </c>
      <c r="C358" s="11">
        <v>0</v>
      </c>
      <c r="D358" s="11">
        <v>0</v>
      </c>
      <c r="E358" s="11">
        <v>0</v>
      </c>
      <c r="F358" s="11">
        <v>0</v>
      </c>
      <c r="H358" s="959" t="str">
        <f t="shared" si="5"/>
        <v>30201</v>
      </c>
    </row>
    <row r="359" spans="1:8" hidden="1" x14ac:dyDescent="0.25">
      <c r="A359" s="13" t="s">
        <v>724</v>
      </c>
      <c r="B359" s="41" t="s">
        <v>725</v>
      </c>
      <c r="C359" s="11">
        <v>18577.2</v>
      </c>
      <c r="D359" s="11">
        <v>17300</v>
      </c>
      <c r="E359" s="11">
        <v>17300</v>
      </c>
      <c r="F359" s="11">
        <v>1277</v>
      </c>
      <c r="H359" s="959" t="str">
        <f t="shared" si="5"/>
        <v>30201</v>
      </c>
    </row>
    <row r="360" spans="1:8" hidden="1" x14ac:dyDescent="0.25">
      <c r="A360" s="13" t="s">
        <v>726</v>
      </c>
      <c r="B360" s="41" t="s">
        <v>727</v>
      </c>
      <c r="C360" s="11">
        <v>37368.410000000003</v>
      </c>
      <c r="D360" s="11">
        <v>28500</v>
      </c>
      <c r="E360" s="11">
        <v>31700</v>
      </c>
      <c r="F360" s="11">
        <v>5668</v>
      </c>
      <c r="H360" s="959" t="str">
        <f t="shared" si="5"/>
        <v>30201</v>
      </c>
    </row>
    <row r="361" spans="1:8" hidden="1" x14ac:dyDescent="0.25">
      <c r="A361" s="13" t="s">
        <v>728</v>
      </c>
      <c r="B361" s="41" t="s">
        <v>729</v>
      </c>
      <c r="C361" s="11">
        <v>134111.38</v>
      </c>
      <c r="D361" s="11">
        <v>118500</v>
      </c>
      <c r="E361" s="11">
        <v>125300</v>
      </c>
      <c r="F361" s="11">
        <v>8811</v>
      </c>
      <c r="H361" s="959" t="str">
        <f t="shared" si="5"/>
        <v>30201</v>
      </c>
    </row>
    <row r="362" spans="1:8" hidden="1" x14ac:dyDescent="0.25">
      <c r="A362" s="13" t="s">
        <v>730</v>
      </c>
      <c r="B362" s="41" t="s">
        <v>731</v>
      </c>
      <c r="C362" s="11">
        <v>74598.78</v>
      </c>
      <c r="D362" s="11">
        <v>85600</v>
      </c>
      <c r="E362" s="11">
        <v>64900</v>
      </c>
      <c r="F362" s="11">
        <v>9699</v>
      </c>
      <c r="H362" s="959" t="str">
        <f t="shared" si="5"/>
        <v>30201</v>
      </c>
    </row>
    <row r="363" spans="1:8" hidden="1" x14ac:dyDescent="0.25">
      <c r="A363" s="13" t="s">
        <v>732</v>
      </c>
      <c r="B363" s="41" t="s">
        <v>733</v>
      </c>
      <c r="C363" s="11">
        <v>9917.7900000000009</v>
      </c>
      <c r="D363" s="11">
        <v>5800</v>
      </c>
      <c r="E363" s="11">
        <v>8000</v>
      </c>
      <c r="F363" s="11">
        <v>1918</v>
      </c>
      <c r="H363" s="959" t="str">
        <f t="shared" si="5"/>
        <v>30201</v>
      </c>
    </row>
    <row r="364" spans="1:8" hidden="1" x14ac:dyDescent="0.25">
      <c r="A364" s="13" t="s">
        <v>734</v>
      </c>
      <c r="B364" s="41" t="s">
        <v>735</v>
      </c>
      <c r="C364" s="11">
        <v>0</v>
      </c>
      <c r="D364" s="11">
        <v>0</v>
      </c>
      <c r="E364" s="11">
        <v>200</v>
      </c>
      <c r="F364" s="11">
        <v>-200</v>
      </c>
      <c r="H364" s="959" t="str">
        <f t="shared" si="5"/>
        <v>30201</v>
      </c>
    </row>
    <row r="365" spans="1:8" hidden="1" x14ac:dyDescent="0.25">
      <c r="A365" s="13" t="s">
        <v>736</v>
      </c>
      <c r="B365" s="41" t="s">
        <v>737</v>
      </c>
      <c r="C365" s="11">
        <v>1596.99</v>
      </c>
      <c r="D365" s="11">
        <v>1100</v>
      </c>
      <c r="E365" s="11">
        <v>1200</v>
      </c>
      <c r="F365" s="11">
        <v>397</v>
      </c>
      <c r="H365" s="959" t="str">
        <f t="shared" si="5"/>
        <v>30201</v>
      </c>
    </row>
    <row r="366" spans="1:8" hidden="1" x14ac:dyDescent="0.25">
      <c r="A366" s="13" t="s">
        <v>738</v>
      </c>
      <c r="B366" s="41" t="s">
        <v>739</v>
      </c>
      <c r="C366" s="11">
        <v>0</v>
      </c>
      <c r="D366" s="11">
        <v>0</v>
      </c>
      <c r="E366" s="11">
        <v>0</v>
      </c>
      <c r="F366" s="11">
        <v>0</v>
      </c>
      <c r="H366" s="959" t="str">
        <f t="shared" si="5"/>
        <v>30201</v>
      </c>
    </row>
    <row r="367" spans="1:8" hidden="1" x14ac:dyDescent="0.25">
      <c r="A367" s="13" t="s">
        <v>740</v>
      </c>
      <c r="B367" s="41" t="s">
        <v>741</v>
      </c>
      <c r="C367" s="11">
        <v>30</v>
      </c>
      <c r="D367" s="11">
        <v>100</v>
      </c>
      <c r="E367" s="11">
        <v>100</v>
      </c>
      <c r="F367" s="11">
        <v>-70</v>
      </c>
      <c r="H367" s="959" t="str">
        <f t="shared" si="5"/>
        <v>30201</v>
      </c>
    </row>
    <row r="368" spans="1:8" hidden="1" x14ac:dyDescent="0.25">
      <c r="A368" s="13" t="s">
        <v>742</v>
      </c>
      <c r="B368" s="41" t="s">
        <v>743</v>
      </c>
      <c r="C368" s="11">
        <v>242.5</v>
      </c>
      <c r="D368" s="11">
        <v>0</v>
      </c>
      <c r="E368" s="11">
        <v>0</v>
      </c>
      <c r="F368" s="11">
        <v>243</v>
      </c>
      <c r="H368" s="959" t="str">
        <f t="shared" si="5"/>
        <v>30201</v>
      </c>
    </row>
    <row r="369" spans="1:8" hidden="1" x14ac:dyDescent="0.25">
      <c r="A369" s="13" t="s">
        <v>744</v>
      </c>
      <c r="B369" s="41" t="s">
        <v>745</v>
      </c>
      <c r="C369" s="11">
        <v>0</v>
      </c>
      <c r="D369" s="11">
        <v>0</v>
      </c>
      <c r="E369" s="11">
        <v>0</v>
      </c>
      <c r="F369" s="11">
        <v>0</v>
      </c>
      <c r="H369" s="959" t="str">
        <f t="shared" si="5"/>
        <v>30201</v>
      </c>
    </row>
    <row r="370" spans="1:8" hidden="1" x14ac:dyDescent="0.25">
      <c r="A370" s="13" t="s">
        <v>746</v>
      </c>
      <c r="B370" s="41" t="s">
        <v>747</v>
      </c>
      <c r="C370" s="11">
        <v>923.08</v>
      </c>
      <c r="D370" s="11">
        <v>0</v>
      </c>
      <c r="E370" s="11">
        <v>0</v>
      </c>
      <c r="F370" s="11">
        <v>923</v>
      </c>
      <c r="H370" s="959" t="str">
        <f t="shared" si="5"/>
        <v>30201</v>
      </c>
    </row>
    <row r="371" spans="1:8" hidden="1" x14ac:dyDescent="0.25">
      <c r="A371" s="13" t="s">
        <v>748</v>
      </c>
      <c r="B371" s="41" t="s">
        <v>749</v>
      </c>
      <c r="C371" s="11">
        <v>0</v>
      </c>
      <c r="D371" s="11">
        <v>0</v>
      </c>
      <c r="E371" s="11">
        <v>0</v>
      </c>
      <c r="F371" s="11">
        <v>0</v>
      </c>
      <c r="H371" s="959" t="str">
        <f t="shared" si="5"/>
        <v>30201</v>
      </c>
    </row>
    <row r="372" spans="1:8" hidden="1" x14ac:dyDescent="0.25">
      <c r="A372" s="13" t="s">
        <v>750</v>
      </c>
      <c r="B372" s="41" t="s">
        <v>751</v>
      </c>
      <c r="C372" s="11">
        <v>0</v>
      </c>
      <c r="D372" s="11">
        <v>0</v>
      </c>
      <c r="E372" s="11">
        <v>0</v>
      </c>
      <c r="F372" s="11">
        <v>0</v>
      </c>
      <c r="H372" s="959" t="str">
        <f t="shared" si="5"/>
        <v>30201</v>
      </c>
    </row>
    <row r="373" spans="1:8" hidden="1" x14ac:dyDescent="0.25">
      <c r="A373" s="13" t="s">
        <v>752</v>
      </c>
      <c r="B373" s="41" t="s">
        <v>753</v>
      </c>
      <c r="C373" s="11">
        <v>0</v>
      </c>
      <c r="D373" s="11">
        <v>0</v>
      </c>
      <c r="E373" s="11">
        <v>0</v>
      </c>
      <c r="F373" s="11">
        <v>0</v>
      </c>
      <c r="H373" s="959" t="str">
        <f t="shared" si="5"/>
        <v>30201</v>
      </c>
    </row>
    <row r="374" spans="1:8" hidden="1" x14ac:dyDescent="0.25">
      <c r="A374" s="13" t="s">
        <v>754</v>
      </c>
      <c r="B374" s="41" t="s">
        <v>755</v>
      </c>
      <c r="C374" s="11">
        <v>0</v>
      </c>
      <c r="D374" s="11">
        <v>0</v>
      </c>
      <c r="E374" s="11">
        <v>0</v>
      </c>
      <c r="F374" s="11">
        <v>0</v>
      </c>
      <c r="H374" s="959" t="str">
        <f t="shared" si="5"/>
        <v>30201</v>
      </c>
    </row>
    <row r="375" spans="1:8" hidden="1" x14ac:dyDescent="0.25">
      <c r="A375" s="13" t="s">
        <v>756</v>
      </c>
      <c r="B375" s="41" t="s">
        <v>757</v>
      </c>
      <c r="C375" s="11">
        <v>188784.14</v>
      </c>
      <c r="D375" s="11">
        <v>238800</v>
      </c>
      <c r="E375" s="11">
        <v>215200</v>
      </c>
      <c r="F375" s="11">
        <v>-26416</v>
      </c>
      <c r="H375" s="959" t="str">
        <f t="shared" si="5"/>
        <v>30301</v>
      </c>
    </row>
    <row r="376" spans="1:8" hidden="1" x14ac:dyDescent="0.25">
      <c r="A376" s="13" t="s">
        <v>758</v>
      </c>
      <c r="B376" s="41" t="s">
        <v>759</v>
      </c>
      <c r="C376" s="11">
        <v>-119</v>
      </c>
      <c r="D376" s="11">
        <v>0</v>
      </c>
      <c r="E376" s="11">
        <v>0</v>
      </c>
      <c r="F376" s="11">
        <v>-119</v>
      </c>
      <c r="H376" s="959" t="str">
        <f t="shared" si="5"/>
        <v>30301</v>
      </c>
    </row>
    <row r="377" spans="1:8" hidden="1" x14ac:dyDescent="0.25">
      <c r="A377" s="13" t="s">
        <v>760</v>
      </c>
      <c r="B377" s="41" t="s">
        <v>761</v>
      </c>
      <c r="C377" s="11">
        <v>10500</v>
      </c>
      <c r="D377" s="11">
        <v>10500</v>
      </c>
      <c r="E377" s="11">
        <v>10500</v>
      </c>
      <c r="F377" s="11">
        <v>0</v>
      </c>
      <c r="H377" s="959" t="str">
        <f t="shared" si="5"/>
        <v>30301</v>
      </c>
    </row>
    <row r="378" spans="1:8" hidden="1" x14ac:dyDescent="0.25">
      <c r="A378" s="13" t="s">
        <v>762</v>
      </c>
      <c r="B378" s="41" t="s">
        <v>763</v>
      </c>
      <c r="C378" s="11">
        <v>0</v>
      </c>
      <c r="D378" s="11">
        <v>0</v>
      </c>
      <c r="E378" s="11">
        <v>0</v>
      </c>
      <c r="F378" s="11">
        <v>0</v>
      </c>
      <c r="H378" s="959" t="str">
        <f t="shared" si="5"/>
        <v>30301</v>
      </c>
    </row>
    <row r="379" spans="1:8" hidden="1" x14ac:dyDescent="0.25">
      <c r="A379" s="13" t="s">
        <v>764</v>
      </c>
      <c r="B379" s="41" t="s">
        <v>765</v>
      </c>
      <c r="C379" s="11">
        <v>0</v>
      </c>
      <c r="D379" s="11">
        <v>0</v>
      </c>
      <c r="E379" s="11">
        <v>0</v>
      </c>
      <c r="F379" s="11">
        <v>0</v>
      </c>
      <c r="H379" s="959" t="str">
        <f t="shared" si="5"/>
        <v>30301</v>
      </c>
    </row>
    <row r="380" spans="1:8" hidden="1" x14ac:dyDescent="0.25">
      <c r="A380" s="13" t="s">
        <v>766</v>
      </c>
      <c r="B380" s="41" t="s">
        <v>767</v>
      </c>
      <c r="C380" s="11">
        <v>15483.33</v>
      </c>
      <c r="D380" s="11">
        <v>0</v>
      </c>
      <c r="E380" s="11">
        <v>0</v>
      </c>
      <c r="F380" s="11">
        <v>15483</v>
      </c>
      <c r="H380" s="959" t="str">
        <f t="shared" si="5"/>
        <v>30301</v>
      </c>
    </row>
    <row r="381" spans="1:8" hidden="1" x14ac:dyDescent="0.25">
      <c r="A381" s="13" t="s">
        <v>768</v>
      </c>
      <c r="B381" s="41" t="s">
        <v>769</v>
      </c>
      <c r="C381" s="11">
        <v>708.6</v>
      </c>
      <c r="D381" s="11">
        <v>0</v>
      </c>
      <c r="E381" s="11">
        <v>0</v>
      </c>
      <c r="F381" s="11">
        <v>709</v>
      </c>
      <c r="H381" s="959" t="str">
        <f t="shared" si="5"/>
        <v>30301</v>
      </c>
    </row>
    <row r="382" spans="1:8" hidden="1" x14ac:dyDescent="0.25">
      <c r="A382" s="13" t="s">
        <v>770</v>
      </c>
      <c r="B382" s="41" t="s">
        <v>771</v>
      </c>
      <c r="C382" s="11">
        <v>6990.5</v>
      </c>
      <c r="D382" s="11">
        <v>0</v>
      </c>
      <c r="E382" s="11">
        <v>0</v>
      </c>
      <c r="F382" s="11">
        <v>6991</v>
      </c>
      <c r="H382" s="959" t="str">
        <f t="shared" si="5"/>
        <v>30301</v>
      </c>
    </row>
    <row r="383" spans="1:8" hidden="1" x14ac:dyDescent="0.25">
      <c r="A383" s="13" t="s">
        <v>772</v>
      </c>
      <c r="B383" s="41" t="s">
        <v>773</v>
      </c>
      <c r="C383" s="11">
        <v>0</v>
      </c>
      <c r="D383" s="11">
        <v>0</v>
      </c>
      <c r="E383" s="11">
        <v>0</v>
      </c>
      <c r="F383" s="11">
        <v>0</v>
      </c>
      <c r="H383" s="959" t="str">
        <f t="shared" si="5"/>
        <v>30301</v>
      </c>
    </row>
    <row r="384" spans="1:8" hidden="1" x14ac:dyDescent="0.25">
      <c r="A384" s="13" t="s">
        <v>774</v>
      </c>
      <c r="B384" s="41" t="s">
        <v>775</v>
      </c>
      <c r="C384" s="11">
        <v>1432.91</v>
      </c>
      <c r="D384" s="11">
        <v>900</v>
      </c>
      <c r="E384" s="11">
        <v>1400</v>
      </c>
      <c r="F384" s="11">
        <v>33</v>
      </c>
      <c r="H384" s="959" t="str">
        <f t="shared" si="5"/>
        <v>30301</v>
      </c>
    </row>
    <row r="385" spans="1:8" hidden="1" x14ac:dyDescent="0.25">
      <c r="A385" s="13" t="s">
        <v>776</v>
      </c>
      <c r="B385" s="41" t="s">
        <v>777</v>
      </c>
      <c r="C385" s="11">
        <v>457.44</v>
      </c>
      <c r="D385" s="11">
        <v>1300</v>
      </c>
      <c r="E385" s="11">
        <v>1300</v>
      </c>
      <c r="F385" s="11">
        <v>-843</v>
      </c>
      <c r="H385" s="959" t="str">
        <f t="shared" si="5"/>
        <v>30301</v>
      </c>
    </row>
    <row r="386" spans="1:8" hidden="1" x14ac:dyDescent="0.25">
      <c r="A386" s="13" t="s">
        <v>778</v>
      </c>
      <c r="B386" s="41" t="s">
        <v>779</v>
      </c>
      <c r="C386" s="11">
        <v>233.68</v>
      </c>
      <c r="D386" s="11">
        <v>0</v>
      </c>
      <c r="E386" s="11">
        <v>0</v>
      </c>
      <c r="F386" s="11">
        <v>234</v>
      </c>
      <c r="H386" s="959" t="str">
        <f t="shared" si="5"/>
        <v>30301</v>
      </c>
    </row>
    <row r="387" spans="1:8" hidden="1" x14ac:dyDescent="0.25">
      <c r="A387" s="13" t="s">
        <v>780</v>
      </c>
      <c r="B387" s="41" t="s">
        <v>781</v>
      </c>
      <c r="C387" s="11">
        <v>4547</v>
      </c>
      <c r="D387" s="11">
        <v>5700</v>
      </c>
      <c r="E387" s="11">
        <v>5700</v>
      </c>
      <c r="F387" s="11">
        <v>-1153</v>
      </c>
      <c r="H387" s="959" t="str">
        <f t="shared" si="5"/>
        <v>30301</v>
      </c>
    </row>
    <row r="388" spans="1:8" hidden="1" x14ac:dyDescent="0.25">
      <c r="A388" s="13" t="s">
        <v>782</v>
      </c>
      <c r="B388" s="41" t="s">
        <v>783</v>
      </c>
      <c r="C388" s="11">
        <v>100</v>
      </c>
      <c r="D388" s="11">
        <v>300</v>
      </c>
      <c r="E388" s="11">
        <v>300</v>
      </c>
      <c r="F388" s="11">
        <v>-200</v>
      </c>
      <c r="H388" s="959" t="str">
        <f t="shared" si="5"/>
        <v>30301</v>
      </c>
    </row>
    <row r="389" spans="1:8" hidden="1" x14ac:dyDescent="0.25">
      <c r="A389" s="13" t="s">
        <v>784</v>
      </c>
      <c r="B389" s="41" t="s">
        <v>785</v>
      </c>
      <c r="C389" s="11">
        <v>14318.64</v>
      </c>
      <c r="D389" s="11">
        <v>12500</v>
      </c>
      <c r="E389" s="11">
        <v>12500</v>
      </c>
      <c r="F389" s="11">
        <v>1819</v>
      </c>
      <c r="H389" s="959" t="str">
        <f t="shared" si="5"/>
        <v>30301</v>
      </c>
    </row>
    <row r="390" spans="1:8" hidden="1" x14ac:dyDescent="0.25">
      <c r="A390" s="13" t="s">
        <v>786</v>
      </c>
      <c r="B390" s="41" t="s">
        <v>787</v>
      </c>
      <c r="C390" s="11">
        <v>0</v>
      </c>
      <c r="D390" s="11">
        <v>0</v>
      </c>
      <c r="E390" s="11">
        <v>0</v>
      </c>
      <c r="F390" s="11">
        <v>0</v>
      </c>
      <c r="H390" s="959" t="str">
        <f t="shared" si="5"/>
        <v>30301</v>
      </c>
    </row>
    <row r="391" spans="1:8" hidden="1" x14ac:dyDescent="0.25">
      <c r="A391" s="13" t="s">
        <v>788</v>
      </c>
      <c r="B391" s="41" t="s">
        <v>789</v>
      </c>
      <c r="C391" s="11">
        <v>168</v>
      </c>
      <c r="D391" s="11">
        <v>400</v>
      </c>
      <c r="E391" s="11">
        <v>400</v>
      </c>
      <c r="F391" s="11">
        <v>-232</v>
      </c>
      <c r="H391" s="959" t="str">
        <f t="shared" si="5"/>
        <v>30301</v>
      </c>
    </row>
    <row r="392" spans="1:8" hidden="1" x14ac:dyDescent="0.25">
      <c r="A392" s="13" t="s">
        <v>790</v>
      </c>
      <c r="B392" s="41" t="s">
        <v>791</v>
      </c>
      <c r="C392" s="11">
        <v>6552</v>
      </c>
      <c r="D392" s="11">
        <v>7300</v>
      </c>
      <c r="E392" s="11">
        <v>7300</v>
      </c>
      <c r="F392" s="11">
        <v>-748</v>
      </c>
      <c r="H392" s="959" t="str">
        <f t="shared" si="5"/>
        <v>30301</v>
      </c>
    </row>
    <row r="393" spans="1:8" hidden="1" x14ac:dyDescent="0.25">
      <c r="A393" s="13" t="s">
        <v>792</v>
      </c>
      <c r="B393" s="41" t="s">
        <v>793</v>
      </c>
      <c r="C393" s="11">
        <v>0</v>
      </c>
      <c r="D393" s="11">
        <v>0</v>
      </c>
      <c r="E393" s="11">
        <v>0</v>
      </c>
      <c r="F393" s="11">
        <v>0</v>
      </c>
      <c r="H393" s="959" t="str">
        <f t="shared" si="5"/>
        <v>30301</v>
      </c>
    </row>
    <row r="394" spans="1:8" hidden="1" x14ac:dyDescent="0.25">
      <c r="A394" s="13" t="s">
        <v>794</v>
      </c>
      <c r="B394" s="41" t="s">
        <v>795</v>
      </c>
      <c r="C394" s="11">
        <v>0</v>
      </c>
      <c r="D394" s="11">
        <v>0</v>
      </c>
      <c r="E394" s="11">
        <v>0</v>
      </c>
      <c r="F394" s="11">
        <v>0</v>
      </c>
      <c r="H394" s="959" t="str">
        <f t="shared" ref="H394:H457" si="6">LEFT(A394,5)</f>
        <v>30301</v>
      </c>
    </row>
    <row r="395" spans="1:8" hidden="1" x14ac:dyDescent="0.25">
      <c r="A395" s="13" t="s">
        <v>796</v>
      </c>
      <c r="B395" s="41" t="s">
        <v>797</v>
      </c>
      <c r="C395" s="11">
        <v>6519.63</v>
      </c>
      <c r="D395" s="11">
        <v>8500</v>
      </c>
      <c r="E395" s="11">
        <v>8500</v>
      </c>
      <c r="F395" s="11">
        <v>-1981</v>
      </c>
      <c r="H395" s="959" t="str">
        <f t="shared" si="6"/>
        <v>30301</v>
      </c>
    </row>
    <row r="396" spans="1:8" hidden="1" x14ac:dyDescent="0.25">
      <c r="A396" s="13" t="s">
        <v>798</v>
      </c>
      <c r="B396" s="41" t="s">
        <v>799</v>
      </c>
      <c r="C396" s="11">
        <v>3188.86</v>
      </c>
      <c r="D396" s="11">
        <v>3500</v>
      </c>
      <c r="E396" s="11">
        <v>3200</v>
      </c>
      <c r="F396" s="11">
        <v>-11</v>
      </c>
      <c r="H396" s="959" t="str">
        <f t="shared" si="6"/>
        <v>30301</v>
      </c>
    </row>
    <row r="397" spans="1:8" hidden="1" x14ac:dyDescent="0.25">
      <c r="A397" s="13" t="s">
        <v>800</v>
      </c>
      <c r="B397" s="41" t="s">
        <v>801</v>
      </c>
      <c r="C397" s="11">
        <v>203.4</v>
      </c>
      <c r="D397" s="11">
        <v>500</v>
      </c>
      <c r="E397" s="11">
        <v>500</v>
      </c>
      <c r="F397" s="11">
        <v>-297</v>
      </c>
      <c r="H397" s="959" t="str">
        <f t="shared" si="6"/>
        <v>30301</v>
      </c>
    </row>
    <row r="398" spans="1:8" hidden="1" x14ac:dyDescent="0.25">
      <c r="A398" s="13" t="s">
        <v>802</v>
      </c>
      <c r="B398" s="41" t="s">
        <v>803</v>
      </c>
      <c r="C398" s="11">
        <v>19952.73</v>
      </c>
      <c r="D398" s="11">
        <v>15400</v>
      </c>
      <c r="E398" s="11">
        <v>15400</v>
      </c>
      <c r="F398" s="11">
        <v>4553</v>
      </c>
      <c r="H398" s="959" t="str">
        <f t="shared" si="6"/>
        <v>30301</v>
      </c>
    </row>
    <row r="399" spans="1:8" hidden="1" x14ac:dyDescent="0.25">
      <c r="A399" s="13" t="s">
        <v>804</v>
      </c>
      <c r="B399" s="41" t="s">
        <v>805</v>
      </c>
      <c r="C399" s="11">
        <v>0</v>
      </c>
      <c r="D399" s="11">
        <v>200</v>
      </c>
      <c r="E399" s="11">
        <v>200</v>
      </c>
      <c r="F399" s="11">
        <v>-200</v>
      </c>
      <c r="H399" s="959" t="str">
        <f t="shared" si="6"/>
        <v>30301</v>
      </c>
    </row>
    <row r="400" spans="1:8" hidden="1" x14ac:dyDescent="0.25">
      <c r="A400" s="13" t="s">
        <v>806</v>
      </c>
      <c r="B400" s="41" t="s">
        <v>807</v>
      </c>
      <c r="C400" s="11">
        <v>30</v>
      </c>
      <c r="D400" s="11">
        <v>0</v>
      </c>
      <c r="E400" s="11">
        <v>0</v>
      </c>
      <c r="F400" s="11">
        <v>30</v>
      </c>
      <c r="H400" s="959" t="str">
        <f t="shared" si="6"/>
        <v>30301</v>
      </c>
    </row>
    <row r="401" spans="1:8" hidden="1" x14ac:dyDescent="0.25">
      <c r="A401" s="13" t="s">
        <v>808</v>
      </c>
      <c r="B401" s="41" t="s">
        <v>809</v>
      </c>
      <c r="C401" s="11">
        <v>8814.5499999999993</v>
      </c>
      <c r="D401" s="11">
        <v>6700</v>
      </c>
      <c r="E401" s="11">
        <v>7500</v>
      </c>
      <c r="F401" s="11">
        <v>1315</v>
      </c>
      <c r="H401" s="959" t="str">
        <f t="shared" si="6"/>
        <v>30301</v>
      </c>
    </row>
    <row r="402" spans="1:8" hidden="1" x14ac:dyDescent="0.25">
      <c r="A402" s="13" t="s">
        <v>810</v>
      </c>
      <c r="B402" s="41" t="s">
        <v>811</v>
      </c>
      <c r="C402" s="11">
        <v>208567.82</v>
      </c>
      <c r="D402" s="11">
        <v>162100</v>
      </c>
      <c r="E402" s="11">
        <v>187900</v>
      </c>
      <c r="F402" s="11">
        <v>20668</v>
      </c>
      <c r="H402" s="959" t="str">
        <f t="shared" si="6"/>
        <v>30301</v>
      </c>
    </row>
    <row r="403" spans="1:8" hidden="1" x14ac:dyDescent="0.25">
      <c r="A403" s="13" t="s">
        <v>812</v>
      </c>
      <c r="B403" s="41" t="s">
        <v>813</v>
      </c>
      <c r="C403" s="11">
        <v>29642.76</v>
      </c>
      <c r="D403" s="11">
        <v>8700</v>
      </c>
      <c r="E403" s="11">
        <v>30800</v>
      </c>
      <c r="F403" s="11">
        <v>-1157</v>
      </c>
      <c r="H403" s="959" t="str">
        <f t="shared" si="6"/>
        <v>30301</v>
      </c>
    </row>
    <row r="404" spans="1:8" hidden="1" x14ac:dyDescent="0.25">
      <c r="A404" s="13" t="s">
        <v>814</v>
      </c>
      <c r="B404" s="41" t="s">
        <v>815</v>
      </c>
      <c r="C404" s="11">
        <v>1181.9100000000001</v>
      </c>
      <c r="D404" s="11">
        <v>800</v>
      </c>
      <c r="E404" s="11">
        <v>1000</v>
      </c>
      <c r="F404" s="11">
        <v>182</v>
      </c>
      <c r="H404" s="959" t="str">
        <f t="shared" si="6"/>
        <v>30301</v>
      </c>
    </row>
    <row r="405" spans="1:8" hidden="1" x14ac:dyDescent="0.25">
      <c r="A405" s="13" t="s">
        <v>816</v>
      </c>
      <c r="B405" s="41" t="s">
        <v>817</v>
      </c>
      <c r="C405" s="11">
        <v>2367.71</v>
      </c>
      <c r="D405" s="11">
        <v>2600</v>
      </c>
      <c r="E405" s="11">
        <v>2600</v>
      </c>
      <c r="F405" s="11">
        <v>-232</v>
      </c>
      <c r="H405" s="959" t="str">
        <f t="shared" si="6"/>
        <v>30301</v>
      </c>
    </row>
    <row r="406" spans="1:8" hidden="1" x14ac:dyDescent="0.25">
      <c r="A406" s="13" t="s">
        <v>818</v>
      </c>
      <c r="B406" s="41" t="s">
        <v>819</v>
      </c>
      <c r="C406" s="11">
        <v>95.37</v>
      </c>
      <c r="D406" s="11">
        <v>0</v>
      </c>
      <c r="E406" s="11">
        <v>100</v>
      </c>
      <c r="F406" s="11">
        <v>-5</v>
      </c>
      <c r="H406" s="959" t="str">
        <f t="shared" si="6"/>
        <v>30301</v>
      </c>
    </row>
    <row r="407" spans="1:8" hidden="1" x14ac:dyDescent="0.25">
      <c r="A407" s="13" t="s">
        <v>820</v>
      </c>
      <c r="B407" s="41" t="s">
        <v>821</v>
      </c>
      <c r="C407" s="11">
        <v>750</v>
      </c>
      <c r="D407" s="11">
        <v>0</v>
      </c>
      <c r="E407" s="11">
        <v>0</v>
      </c>
      <c r="F407" s="11">
        <v>750</v>
      </c>
      <c r="H407" s="959" t="str">
        <f t="shared" si="6"/>
        <v>30301</v>
      </c>
    </row>
    <row r="408" spans="1:8" hidden="1" x14ac:dyDescent="0.25">
      <c r="A408" s="13" t="s">
        <v>822</v>
      </c>
      <c r="B408" s="41" t="s">
        <v>823</v>
      </c>
      <c r="C408" s="11">
        <v>0</v>
      </c>
      <c r="D408" s="11">
        <v>0</v>
      </c>
      <c r="E408" s="11">
        <v>0</v>
      </c>
      <c r="F408" s="11">
        <v>0</v>
      </c>
      <c r="H408" s="959" t="str">
        <f t="shared" si="6"/>
        <v>30301</v>
      </c>
    </row>
    <row r="409" spans="1:8" hidden="1" x14ac:dyDescent="0.25">
      <c r="A409" s="13" t="s">
        <v>824</v>
      </c>
      <c r="B409" s="41" t="s">
        <v>825</v>
      </c>
      <c r="C409" s="11">
        <v>0</v>
      </c>
      <c r="D409" s="11">
        <v>0</v>
      </c>
      <c r="E409" s="11">
        <v>0</v>
      </c>
      <c r="F409" s="11">
        <v>0</v>
      </c>
      <c r="H409" s="959" t="str">
        <f t="shared" si="6"/>
        <v>30301</v>
      </c>
    </row>
    <row r="410" spans="1:8" hidden="1" x14ac:dyDescent="0.25">
      <c r="A410" s="13" t="s">
        <v>826</v>
      </c>
      <c r="B410" s="41" t="s">
        <v>827</v>
      </c>
      <c r="C410" s="11">
        <v>0</v>
      </c>
      <c r="D410" s="11">
        <v>0</v>
      </c>
      <c r="E410" s="11">
        <v>0</v>
      </c>
      <c r="F410" s="11">
        <v>0</v>
      </c>
      <c r="H410" s="959" t="str">
        <f t="shared" si="6"/>
        <v>30301</v>
      </c>
    </row>
    <row r="411" spans="1:8" hidden="1" x14ac:dyDescent="0.25">
      <c r="A411" s="13" t="s">
        <v>828</v>
      </c>
      <c r="B411" s="41" t="s">
        <v>829</v>
      </c>
      <c r="C411" s="11">
        <v>-959</v>
      </c>
      <c r="D411" s="11">
        <v>0</v>
      </c>
      <c r="E411" s="11">
        <v>0</v>
      </c>
      <c r="F411" s="11">
        <v>-959</v>
      </c>
      <c r="H411" s="959" t="str">
        <f t="shared" si="6"/>
        <v>30301</v>
      </c>
    </row>
    <row r="412" spans="1:8" hidden="1" x14ac:dyDescent="0.25">
      <c r="A412" s="13" t="s">
        <v>830</v>
      </c>
      <c r="B412" s="41" t="s">
        <v>831</v>
      </c>
      <c r="C412" s="11">
        <v>0</v>
      </c>
      <c r="D412" s="11">
        <v>0</v>
      </c>
      <c r="E412" s="11">
        <v>0</v>
      </c>
      <c r="F412" s="11">
        <v>0</v>
      </c>
      <c r="H412" s="959" t="str">
        <f t="shared" si="6"/>
        <v>30301</v>
      </c>
    </row>
    <row r="413" spans="1:8" hidden="1" x14ac:dyDescent="0.25">
      <c r="A413" s="13" t="s">
        <v>832</v>
      </c>
      <c r="B413" s="41" t="s">
        <v>833</v>
      </c>
      <c r="C413" s="11">
        <v>0</v>
      </c>
      <c r="D413" s="11">
        <v>0</v>
      </c>
      <c r="E413" s="11">
        <v>0</v>
      </c>
      <c r="F413" s="11">
        <v>0</v>
      </c>
      <c r="H413" s="959" t="str">
        <f t="shared" si="6"/>
        <v>30301</v>
      </c>
    </row>
    <row r="414" spans="1:8" hidden="1" x14ac:dyDescent="0.25">
      <c r="A414" s="13" t="s">
        <v>834</v>
      </c>
      <c r="B414" s="41" t="s">
        <v>835</v>
      </c>
      <c r="C414" s="11">
        <v>0</v>
      </c>
      <c r="D414" s="11">
        <v>0</v>
      </c>
      <c r="E414" s="11">
        <v>0</v>
      </c>
      <c r="F414" s="11">
        <v>0</v>
      </c>
      <c r="H414" s="959" t="str">
        <f t="shared" si="6"/>
        <v>30301</v>
      </c>
    </row>
    <row r="415" spans="1:8" hidden="1" x14ac:dyDescent="0.25">
      <c r="A415" s="13" t="s">
        <v>836</v>
      </c>
      <c r="B415" s="41" t="s">
        <v>791</v>
      </c>
      <c r="C415" s="11">
        <v>-113092.13</v>
      </c>
      <c r="D415" s="11">
        <v>-124500</v>
      </c>
      <c r="E415" s="11">
        <v>-124500</v>
      </c>
      <c r="F415" s="11">
        <v>11408</v>
      </c>
      <c r="H415" s="959" t="str">
        <f t="shared" si="6"/>
        <v>30301</v>
      </c>
    </row>
    <row r="416" spans="1:8" hidden="1" x14ac:dyDescent="0.25">
      <c r="A416" s="13" t="s">
        <v>837</v>
      </c>
      <c r="B416" s="41" t="s">
        <v>838</v>
      </c>
      <c r="C416" s="11">
        <v>0</v>
      </c>
      <c r="D416" s="11">
        <v>0</v>
      </c>
      <c r="E416" s="11">
        <v>0</v>
      </c>
      <c r="F416" s="11">
        <v>0</v>
      </c>
      <c r="H416" s="959" t="str">
        <f t="shared" si="6"/>
        <v>30301</v>
      </c>
    </row>
    <row r="417" spans="1:8" hidden="1" x14ac:dyDescent="0.25">
      <c r="A417" s="13" t="s">
        <v>839</v>
      </c>
      <c r="B417" s="41" t="s">
        <v>840</v>
      </c>
      <c r="C417" s="11">
        <v>0</v>
      </c>
      <c r="D417" s="11">
        <v>0</v>
      </c>
      <c r="E417" s="11">
        <v>0</v>
      </c>
      <c r="F417" s="11">
        <v>0</v>
      </c>
      <c r="H417" s="959" t="str">
        <f t="shared" si="6"/>
        <v>30301</v>
      </c>
    </row>
    <row r="418" spans="1:8" hidden="1" x14ac:dyDescent="0.25">
      <c r="A418" s="13" t="s">
        <v>841</v>
      </c>
      <c r="B418" s="41" t="s">
        <v>842</v>
      </c>
      <c r="C418" s="11">
        <v>42759.360000000001</v>
      </c>
      <c r="D418" s="11">
        <v>42700</v>
      </c>
      <c r="E418" s="11">
        <v>42700</v>
      </c>
      <c r="F418" s="11">
        <v>59</v>
      </c>
      <c r="H418" s="959" t="str">
        <f t="shared" si="6"/>
        <v>30302</v>
      </c>
    </row>
    <row r="419" spans="1:8" hidden="1" x14ac:dyDescent="0.25">
      <c r="A419" s="13" t="s">
        <v>843</v>
      </c>
      <c r="B419" s="41" t="s">
        <v>844</v>
      </c>
      <c r="C419" s="11">
        <v>18</v>
      </c>
      <c r="D419" s="11">
        <v>0</v>
      </c>
      <c r="E419" s="11">
        <v>0</v>
      </c>
      <c r="F419" s="11">
        <v>18</v>
      </c>
      <c r="H419" s="959" t="str">
        <f t="shared" si="6"/>
        <v>30302</v>
      </c>
    </row>
    <row r="420" spans="1:8" hidden="1" x14ac:dyDescent="0.25">
      <c r="A420" s="13" t="s">
        <v>845</v>
      </c>
      <c r="B420" s="41" t="s">
        <v>846</v>
      </c>
      <c r="C420" s="11">
        <v>2000.04</v>
      </c>
      <c r="D420" s="11">
        <v>2000</v>
      </c>
      <c r="E420" s="11">
        <v>2000</v>
      </c>
      <c r="F420" s="11">
        <v>0</v>
      </c>
      <c r="H420" s="959" t="str">
        <f t="shared" si="6"/>
        <v>30302</v>
      </c>
    </row>
    <row r="421" spans="1:8" hidden="1" x14ac:dyDescent="0.25">
      <c r="A421" s="13" t="s">
        <v>847</v>
      </c>
      <c r="B421" s="41" t="s">
        <v>848</v>
      </c>
      <c r="C421" s="11">
        <v>0</v>
      </c>
      <c r="D421" s="11">
        <v>0</v>
      </c>
      <c r="E421" s="11">
        <v>0</v>
      </c>
      <c r="F421" s="11">
        <v>0</v>
      </c>
      <c r="H421" s="959" t="str">
        <f t="shared" si="6"/>
        <v>30302</v>
      </c>
    </row>
    <row r="422" spans="1:8" hidden="1" x14ac:dyDescent="0.25">
      <c r="A422" s="13" t="s">
        <v>849</v>
      </c>
      <c r="B422" s="41" t="s">
        <v>850</v>
      </c>
      <c r="C422" s="11">
        <v>3506.95</v>
      </c>
      <c r="D422" s="11">
        <v>0</v>
      </c>
      <c r="E422" s="11">
        <v>0</v>
      </c>
      <c r="F422" s="11">
        <v>3507</v>
      </c>
      <c r="H422" s="959" t="str">
        <f t="shared" si="6"/>
        <v>30302</v>
      </c>
    </row>
    <row r="423" spans="1:8" hidden="1" x14ac:dyDescent="0.25">
      <c r="A423" s="13" t="s">
        <v>851</v>
      </c>
      <c r="B423" s="41" t="s">
        <v>852</v>
      </c>
      <c r="C423" s="11">
        <v>0</v>
      </c>
      <c r="D423" s="11">
        <v>0</v>
      </c>
      <c r="E423" s="11">
        <v>0</v>
      </c>
      <c r="F423" s="11">
        <v>0</v>
      </c>
      <c r="H423" s="959" t="str">
        <f t="shared" si="6"/>
        <v>30302</v>
      </c>
    </row>
    <row r="424" spans="1:8" hidden="1" x14ac:dyDescent="0.25">
      <c r="A424" s="13" t="s">
        <v>853</v>
      </c>
      <c r="B424" s="41" t="s">
        <v>854</v>
      </c>
      <c r="C424" s="11">
        <v>0</v>
      </c>
      <c r="D424" s="11">
        <v>0</v>
      </c>
      <c r="E424" s="11">
        <v>0</v>
      </c>
      <c r="F424" s="11">
        <v>0</v>
      </c>
      <c r="H424" s="959" t="str">
        <f t="shared" si="6"/>
        <v>30302</v>
      </c>
    </row>
    <row r="425" spans="1:8" hidden="1" x14ac:dyDescent="0.25">
      <c r="A425" s="13" t="s">
        <v>855</v>
      </c>
      <c r="B425" s="41" t="s">
        <v>856</v>
      </c>
      <c r="C425" s="11">
        <v>0</v>
      </c>
      <c r="D425" s="11">
        <v>0</v>
      </c>
      <c r="E425" s="11">
        <v>0</v>
      </c>
      <c r="F425" s="11">
        <v>0</v>
      </c>
      <c r="H425" s="959" t="str">
        <f t="shared" si="6"/>
        <v>30302</v>
      </c>
    </row>
    <row r="426" spans="1:8" hidden="1" x14ac:dyDescent="0.25">
      <c r="A426" s="13" t="s">
        <v>857</v>
      </c>
      <c r="B426" s="41" t="s">
        <v>858</v>
      </c>
      <c r="C426" s="11">
        <v>0</v>
      </c>
      <c r="D426" s="11">
        <v>400</v>
      </c>
      <c r="E426" s="11">
        <v>400</v>
      </c>
      <c r="F426" s="11">
        <v>-400</v>
      </c>
      <c r="H426" s="959" t="str">
        <f t="shared" si="6"/>
        <v>30302</v>
      </c>
    </row>
    <row r="427" spans="1:8" hidden="1" x14ac:dyDescent="0.25">
      <c r="A427" s="13" t="s">
        <v>859</v>
      </c>
      <c r="B427" s="41" t="s">
        <v>860</v>
      </c>
      <c r="C427" s="11">
        <v>227</v>
      </c>
      <c r="D427" s="11">
        <v>0</v>
      </c>
      <c r="E427" s="11">
        <v>0</v>
      </c>
      <c r="F427" s="11">
        <v>227</v>
      </c>
      <c r="H427" s="959" t="str">
        <f t="shared" si="6"/>
        <v>30302</v>
      </c>
    </row>
    <row r="428" spans="1:8" hidden="1" x14ac:dyDescent="0.25">
      <c r="A428" s="13" t="s">
        <v>861</v>
      </c>
      <c r="B428" s="41" t="s">
        <v>862</v>
      </c>
      <c r="C428" s="11">
        <v>0</v>
      </c>
      <c r="D428" s="11">
        <v>0</v>
      </c>
      <c r="E428" s="11">
        <v>0</v>
      </c>
      <c r="F428" s="11">
        <v>0</v>
      </c>
      <c r="H428" s="959" t="str">
        <f t="shared" si="6"/>
        <v>30302</v>
      </c>
    </row>
    <row r="429" spans="1:8" hidden="1" x14ac:dyDescent="0.25">
      <c r="A429" s="13" t="s">
        <v>863</v>
      </c>
      <c r="B429" s="41" t="s">
        <v>864</v>
      </c>
      <c r="C429" s="11">
        <v>2000</v>
      </c>
      <c r="D429" s="11">
        <v>0</v>
      </c>
      <c r="E429" s="11">
        <v>0</v>
      </c>
      <c r="F429" s="11">
        <v>2000</v>
      </c>
      <c r="H429" s="959" t="str">
        <f t="shared" si="6"/>
        <v>30302</v>
      </c>
    </row>
    <row r="430" spans="1:8" hidden="1" x14ac:dyDescent="0.25">
      <c r="A430" s="13" t="s">
        <v>865</v>
      </c>
      <c r="B430" s="41" t="s">
        <v>866</v>
      </c>
      <c r="C430" s="11">
        <v>0</v>
      </c>
      <c r="D430" s="11">
        <v>0</v>
      </c>
      <c r="E430" s="11">
        <v>0</v>
      </c>
      <c r="F430" s="11">
        <v>0</v>
      </c>
      <c r="H430" s="959" t="str">
        <f t="shared" si="6"/>
        <v>30302</v>
      </c>
    </row>
    <row r="431" spans="1:8" hidden="1" x14ac:dyDescent="0.25">
      <c r="A431" s="13" t="s">
        <v>867</v>
      </c>
      <c r="B431" s="41" t="s">
        <v>868</v>
      </c>
      <c r="C431" s="11">
        <v>14510</v>
      </c>
      <c r="D431" s="11">
        <v>10000</v>
      </c>
      <c r="E431" s="11">
        <v>10000</v>
      </c>
      <c r="F431" s="11">
        <v>4510</v>
      </c>
      <c r="H431" s="959" t="str">
        <f t="shared" si="6"/>
        <v>30302</v>
      </c>
    </row>
    <row r="432" spans="1:8" hidden="1" x14ac:dyDescent="0.25">
      <c r="A432" s="13" t="s">
        <v>869</v>
      </c>
      <c r="B432" s="41" t="s">
        <v>870</v>
      </c>
      <c r="C432" s="11">
        <v>0</v>
      </c>
      <c r="D432" s="11">
        <v>0</v>
      </c>
      <c r="E432" s="11">
        <v>0</v>
      </c>
      <c r="F432" s="11">
        <v>0</v>
      </c>
      <c r="H432" s="959" t="str">
        <f t="shared" si="6"/>
        <v>30302</v>
      </c>
    </row>
    <row r="433" spans="1:8" hidden="1" x14ac:dyDescent="0.25">
      <c r="A433" s="13" t="s">
        <v>871</v>
      </c>
      <c r="B433" s="41" t="s">
        <v>872</v>
      </c>
      <c r="C433" s="11">
        <v>0</v>
      </c>
      <c r="D433" s="11">
        <v>0</v>
      </c>
      <c r="E433" s="11">
        <v>0</v>
      </c>
      <c r="F433" s="11">
        <v>0</v>
      </c>
      <c r="H433" s="959" t="str">
        <f t="shared" si="6"/>
        <v>30302</v>
      </c>
    </row>
    <row r="434" spans="1:8" hidden="1" x14ac:dyDescent="0.25">
      <c r="A434" s="13" t="s">
        <v>873</v>
      </c>
      <c r="B434" s="41" t="s">
        <v>874</v>
      </c>
      <c r="C434" s="11">
        <v>345</v>
      </c>
      <c r="D434" s="11">
        <v>200</v>
      </c>
      <c r="E434" s="11">
        <v>200</v>
      </c>
      <c r="F434" s="11">
        <v>145</v>
      </c>
      <c r="H434" s="959" t="str">
        <f t="shared" si="6"/>
        <v>30302</v>
      </c>
    </row>
    <row r="435" spans="1:8" hidden="1" x14ac:dyDescent="0.25">
      <c r="A435" s="13" t="s">
        <v>875</v>
      </c>
      <c r="B435" s="41" t="s">
        <v>876</v>
      </c>
      <c r="C435" s="11">
        <v>0</v>
      </c>
      <c r="D435" s="11">
        <v>0</v>
      </c>
      <c r="E435" s="11">
        <v>0</v>
      </c>
      <c r="F435" s="11">
        <v>0</v>
      </c>
      <c r="H435" s="959" t="str">
        <f t="shared" si="6"/>
        <v>30302</v>
      </c>
    </row>
    <row r="436" spans="1:8" hidden="1" x14ac:dyDescent="0.25">
      <c r="A436" s="13" t="s">
        <v>877</v>
      </c>
      <c r="B436" s="41" t="s">
        <v>878</v>
      </c>
      <c r="C436" s="11">
        <v>0</v>
      </c>
      <c r="D436" s="11">
        <v>0</v>
      </c>
      <c r="E436" s="11">
        <v>0</v>
      </c>
      <c r="F436" s="11">
        <v>0</v>
      </c>
      <c r="H436" s="959" t="str">
        <f t="shared" si="6"/>
        <v>30302</v>
      </c>
    </row>
    <row r="437" spans="1:8" hidden="1" x14ac:dyDescent="0.25">
      <c r="A437" s="13" t="s">
        <v>879</v>
      </c>
      <c r="B437" s="41" t="s">
        <v>880</v>
      </c>
      <c r="C437" s="11">
        <v>632.80999999999995</v>
      </c>
      <c r="D437" s="11">
        <v>600</v>
      </c>
      <c r="E437" s="11">
        <v>600</v>
      </c>
      <c r="F437" s="11">
        <v>33</v>
      </c>
      <c r="H437" s="959" t="str">
        <f t="shared" si="6"/>
        <v>30302</v>
      </c>
    </row>
    <row r="438" spans="1:8" hidden="1" x14ac:dyDescent="0.25">
      <c r="A438" s="13" t="s">
        <v>881</v>
      </c>
      <c r="B438" s="41" t="s">
        <v>882</v>
      </c>
      <c r="C438" s="11">
        <v>607.29</v>
      </c>
      <c r="D438" s="11">
        <v>1000</v>
      </c>
      <c r="E438" s="11">
        <v>1000</v>
      </c>
      <c r="F438" s="11">
        <v>-393</v>
      </c>
      <c r="H438" s="959" t="str">
        <f t="shared" si="6"/>
        <v>30302</v>
      </c>
    </row>
    <row r="439" spans="1:8" hidden="1" x14ac:dyDescent="0.25">
      <c r="A439" s="13" t="s">
        <v>883</v>
      </c>
      <c r="B439" s="41" t="s">
        <v>884</v>
      </c>
      <c r="C439" s="11">
        <v>0</v>
      </c>
      <c r="D439" s="11">
        <v>0</v>
      </c>
      <c r="E439" s="11">
        <v>0</v>
      </c>
      <c r="F439" s="11">
        <v>0</v>
      </c>
      <c r="H439" s="959" t="str">
        <f t="shared" si="6"/>
        <v>30302</v>
      </c>
    </row>
    <row r="440" spans="1:8" hidden="1" x14ac:dyDescent="0.25">
      <c r="A440" s="13" t="s">
        <v>885</v>
      </c>
      <c r="B440" s="41" t="s">
        <v>886</v>
      </c>
      <c r="C440" s="11">
        <v>0</v>
      </c>
      <c r="D440" s="11">
        <v>0</v>
      </c>
      <c r="E440" s="11">
        <v>0</v>
      </c>
      <c r="F440" s="11">
        <v>0</v>
      </c>
      <c r="H440" s="959" t="str">
        <f t="shared" si="6"/>
        <v>30302</v>
      </c>
    </row>
    <row r="441" spans="1:8" hidden="1" x14ac:dyDescent="0.25">
      <c r="A441" s="13" t="s">
        <v>887</v>
      </c>
      <c r="B441" s="41" t="s">
        <v>888</v>
      </c>
      <c r="C441" s="11">
        <v>1290.23</v>
      </c>
      <c r="D441" s="11">
        <v>1000</v>
      </c>
      <c r="E441" s="11">
        <v>1100</v>
      </c>
      <c r="F441" s="11">
        <v>190</v>
      </c>
      <c r="H441" s="959" t="str">
        <f t="shared" si="6"/>
        <v>30302</v>
      </c>
    </row>
    <row r="442" spans="1:8" hidden="1" x14ac:dyDescent="0.25">
      <c r="A442" s="13" t="s">
        <v>889</v>
      </c>
      <c r="B442" s="41" t="s">
        <v>890</v>
      </c>
      <c r="C442" s="11">
        <v>91908.46</v>
      </c>
      <c r="D442" s="11">
        <v>69900</v>
      </c>
      <c r="E442" s="11">
        <v>82700</v>
      </c>
      <c r="F442" s="11">
        <v>9208</v>
      </c>
      <c r="H442" s="959" t="str">
        <f t="shared" si="6"/>
        <v>30302</v>
      </c>
    </row>
    <row r="443" spans="1:8" hidden="1" x14ac:dyDescent="0.25">
      <c r="A443" s="13" t="s">
        <v>891</v>
      </c>
      <c r="B443" s="41" t="s">
        <v>892</v>
      </c>
      <c r="C443" s="11">
        <v>29642.76</v>
      </c>
      <c r="D443" s="11">
        <v>3500</v>
      </c>
      <c r="E443" s="11">
        <v>30800</v>
      </c>
      <c r="F443" s="11">
        <v>-1157</v>
      </c>
      <c r="H443" s="959" t="str">
        <f t="shared" si="6"/>
        <v>30302</v>
      </c>
    </row>
    <row r="444" spans="1:8" hidden="1" x14ac:dyDescent="0.25">
      <c r="A444" s="13" t="s">
        <v>893</v>
      </c>
      <c r="B444" s="41" t="s">
        <v>894</v>
      </c>
      <c r="C444" s="11">
        <v>91.07</v>
      </c>
      <c r="D444" s="11">
        <v>100</v>
      </c>
      <c r="E444" s="11">
        <v>100</v>
      </c>
      <c r="F444" s="11">
        <v>-9</v>
      </c>
      <c r="H444" s="959" t="str">
        <f t="shared" si="6"/>
        <v>30302</v>
      </c>
    </row>
    <row r="445" spans="1:8" hidden="1" x14ac:dyDescent="0.25">
      <c r="A445" s="13" t="s">
        <v>895</v>
      </c>
      <c r="B445" s="41" t="s">
        <v>896</v>
      </c>
      <c r="C445" s="11">
        <v>0</v>
      </c>
      <c r="D445" s="11">
        <v>0</v>
      </c>
      <c r="E445" s="11">
        <v>0</v>
      </c>
      <c r="F445" s="11">
        <v>0</v>
      </c>
      <c r="H445" s="959" t="str">
        <f t="shared" si="6"/>
        <v>30302</v>
      </c>
    </row>
    <row r="446" spans="1:8" hidden="1" x14ac:dyDescent="0.25">
      <c r="A446" s="13" t="s">
        <v>897</v>
      </c>
      <c r="B446" s="41" t="s">
        <v>898</v>
      </c>
      <c r="C446" s="11">
        <v>-55691</v>
      </c>
      <c r="D446" s="11">
        <v>-56200</v>
      </c>
      <c r="E446" s="11">
        <v>-56200</v>
      </c>
      <c r="F446" s="11">
        <v>509</v>
      </c>
      <c r="H446" s="959" t="str">
        <f t="shared" si="6"/>
        <v>30302</v>
      </c>
    </row>
    <row r="447" spans="1:8" hidden="1" x14ac:dyDescent="0.25">
      <c r="A447" s="13" t="s">
        <v>899</v>
      </c>
      <c r="B447" s="41" t="s">
        <v>900</v>
      </c>
      <c r="C447" s="11">
        <v>-12000</v>
      </c>
      <c r="D447" s="11">
        <v>0</v>
      </c>
      <c r="E447" s="11">
        <v>0</v>
      </c>
      <c r="F447" s="11">
        <v>-12000</v>
      </c>
      <c r="H447" s="959" t="str">
        <f t="shared" si="6"/>
        <v>30302</v>
      </c>
    </row>
    <row r="448" spans="1:8" hidden="1" x14ac:dyDescent="0.25">
      <c r="A448" s="13" t="s">
        <v>901</v>
      </c>
      <c r="B448" s="41" t="s">
        <v>902</v>
      </c>
      <c r="C448" s="11">
        <v>0</v>
      </c>
      <c r="D448" s="11">
        <v>0</v>
      </c>
      <c r="E448" s="11">
        <v>0</v>
      </c>
      <c r="F448" s="11">
        <v>0</v>
      </c>
      <c r="H448" s="959" t="str">
        <f t="shared" si="6"/>
        <v>30302</v>
      </c>
    </row>
    <row r="449" spans="1:8" hidden="1" x14ac:dyDescent="0.25">
      <c r="A449" s="13" t="s">
        <v>903</v>
      </c>
      <c r="B449" s="41" t="s">
        <v>874</v>
      </c>
      <c r="C449" s="11">
        <v>-1576.5</v>
      </c>
      <c r="D449" s="11">
        <v>-5000</v>
      </c>
      <c r="E449" s="11">
        <v>-5000</v>
      </c>
      <c r="F449" s="11">
        <v>3423</v>
      </c>
      <c r="H449" s="959" t="str">
        <f t="shared" si="6"/>
        <v>30302</v>
      </c>
    </row>
    <row r="450" spans="1:8" hidden="1" x14ac:dyDescent="0.25">
      <c r="A450" s="13" t="s">
        <v>904</v>
      </c>
      <c r="B450" s="41" t="s">
        <v>905</v>
      </c>
      <c r="C450" s="11">
        <v>321.18</v>
      </c>
      <c r="D450" s="11">
        <v>0</v>
      </c>
      <c r="E450" s="11">
        <v>0</v>
      </c>
      <c r="F450" s="11">
        <v>321</v>
      </c>
      <c r="H450" s="959" t="str">
        <f t="shared" si="6"/>
        <v>30302</v>
      </c>
    </row>
    <row r="451" spans="1:8" hidden="1" x14ac:dyDescent="0.25">
      <c r="A451" s="13" t="s">
        <v>906</v>
      </c>
      <c r="B451" s="41" t="s">
        <v>907</v>
      </c>
      <c r="C451" s="11">
        <v>0</v>
      </c>
      <c r="D451" s="11">
        <v>0</v>
      </c>
      <c r="E451" s="11">
        <v>0</v>
      </c>
      <c r="F451" s="11">
        <v>0</v>
      </c>
      <c r="H451" s="959" t="str">
        <f t="shared" si="6"/>
        <v>30302</v>
      </c>
    </row>
    <row r="452" spans="1:8" hidden="1" x14ac:dyDescent="0.25">
      <c r="A452" s="13" t="s">
        <v>908</v>
      </c>
      <c r="B452" s="41" t="s">
        <v>909</v>
      </c>
      <c r="C452" s="11">
        <v>173896.63</v>
      </c>
      <c r="D452" s="11">
        <v>238000</v>
      </c>
      <c r="E452" s="11">
        <v>172700</v>
      </c>
      <c r="F452" s="11">
        <v>1197</v>
      </c>
      <c r="H452" s="959" t="str">
        <f t="shared" si="6"/>
        <v>30303</v>
      </c>
    </row>
    <row r="453" spans="1:8" hidden="1" x14ac:dyDescent="0.25">
      <c r="A453" s="13" t="s">
        <v>910</v>
      </c>
      <c r="B453" s="41" t="s">
        <v>911</v>
      </c>
      <c r="C453" s="11">
        <v>-798</v>
      </c>
      <c r="D453" s="11">
        <v>0</v>
      </c>
      <c r="E453" s="11">
        <v>0</v>
      </c>
      <c r="F453" s="11">
        <v>-798</v>
      </c>
      <c r="H453" s="959" t="str">
        <f t="shared" si="6"/>
        <v>30303</v>
      </c>
    </row>
    <row r="454" spans="1:8" hidden="1" x14ac:dyDescent="0.25">
      <c r="A454" s="13" t="s">
        <v>912</v>
      </c>
      <c r="B454" s="41" t="s">
        <v>913</v>
      </c>
      <c r="C454" s="11">
        <v>11100</v>
      </c>
      <c r="D454" s="11">
        <v>11100</v>
      </c>
      <c r="E454" s="11">
        <v>11100</v>
      </c>
      <c r="F454" s="11">
        <v>0</v>
      </c>
      <c r="H454" s="959" t="str">
        <f t="shared" si="6"/>
        <v>30303</v>
      </c>
    </row>
    <row r="455" spans="1:8" hidden="1" x14ac:dyDescent="0.25">
      <c r="A455" s="13" t="s">
        <v>914</v>
      </c>
      <c r="B455" s="41" t="s">
        <v>915</v>
      </c>
      <c r="C455" s="11">
        <v>0</v>
      </c>
      <c r="D455" s="11">
        <v>0</v>
      </c>
      <c r="E455" s="11">
        <v>0</v>
      </c>
      <c r="F455" s="11">
        <v>0</v>
      </c>
      <c r="H455" s="959" t="str">
        <f t="shared" si="6"/>
        <v>30303</v>
      </c>
    </row>
    <row r="456" spans="1:8" hidden="1" x14ac:dyDescent="0.25">
      <c r="A456" s="13" t="s">
        <v>916</v>
      </c>
      <c r="B456" s="41" t="s">
        <v>917</v>
      </c>
      <c r="C456" s="11">
        <v>14262.32</v>
      </c>
      <c r="D456" s="11">
        <v>0</v>
      </c>
      <c r="E456" s="11">
        <v>0</v>
      </c>
      <c r="F456" s="11">
        <v>14262</v>
      </c>
      <c r="H456" s="959" t="str">
        <f t="shared" si="6"/>
        <v>30303</v>
      </c>
    </row>
    <row r="457" spans="1:8" hidden="1" x14ac:dyDescent="0.25">
      <c r="A457" s="13" t="s">
        <v>918</v>
      </c>
      <c r="B457" s="41" t="s">
        <v>919</v>
      </c>
      <c r="C457" s="11">
        <v>0</v>
      </c>
      <c r="D457" s="11">
        <v>0</v>
      </c>
      <c r="E457" s="11">
        <v>0</v>
      </c>
      <c r="F457" s="11">
        <v>0</v>
      </c>
      <c r="H457" s="959" t="str">
        <f t="shared" si="6"/>
        <v>30303</v>
      </c>
    </row>
    <row r="458" spans="1:8" hidden="1" x14ac:dyDescent="0.25">
      <c r="A458" s="13" t="s">
        <v>920</v>
      </c>
      <c r="B458" s="41" t="s">
        <v>921</v>
      </c>
      <c r="C458" s="11">
        <v>41977.01</v>
      </c>
      <c r="D458" s="11">
        <v>0</v>
      </c>
      <c r="E458" s="11">
        <v>0</v>
      </c>
      <c r="F458" s="11">
        <v>41977</v>
      </c>
      <c r="H458" s="959" t="str">
        <f t="shared" ref="H458:H521" si="7">LEFT(A458,5)</f>
        <v>30303</v>
      </c>
    </row>
    <row r="459" spans="1:8" hidden="1" x14ac:dyDescent="0.25">
      <c r="A459" s="13" t="s">
        <v>922</v>
      </c>
      <c r="B459" s="41" t="s">
        <v>923</v>
      </c>
      <c r="C459" s="11">
        <v>-67.08</v>
      </c>
      <c r="D459" s="11">
        <v>2600</v>
      </c>
      <c r="E459" s="11">
        <v>4400</v>
      </c>
      <c r="F459" s="11">
        <v>-4467</v>
      </c>
      <c r="H459" s="959" t="str">
        <f t="shared" si="7"/>
        <v>30303</v>
      </c>
    </row>
    <row r="460" spans="1:8" hidden="1" x14ac:dyDescent="0.25">
      <c r="A460" s="13" t="s">
        <v>924</v>
      </c>
      <c r="B460" s="41" t="s">
        <v>925</v>
      </c>
      <c r="C460" s="11">
        <v>86.14</v>
      </c>
      <c r="D460" s="11">
        <v>600</v>
      </c>
      <c r="E460" s="11">
        <v>600</v>
      </c>
      <c r="F460" s="11">
        <v>-514</v>
      </c>
      <c r="H460" s="959" t="str">
        <f t="shared" si="7"/>
        <v>30303</v>
      </c>
    </row>
    <row r="461" spans="1:8" hidden="1" x14ac:dyDescent="0.25">
      <c r="A461" s="13" t="s">
        <v>926</v>
      </c>
      <c r="B461" s="41" t="s">
        <v>927</v>
      </c>
      <c r="C461" s="11">
        <v>156.5</v>
      </c>
      <c r="D461" s="11">
        <v>500</v>
      </c>
      <c r="E461" s="11">
        <v>500</v>
      </c>
      <c r="F461" s="11">
        <v>-343</v>
      </c>
      <c r="H461" s="959" t="str">
        <f t="shared" si="7"/>
        <v>30303</v>
      </c>
    </row>
    <row r="462" spans="1:8" hidden="1" x14ac:dyDescent="0.25">
      <c r="A462" s="13" t="s">
        <v>928</v>
      </c>
      <c r="B462" s="41" t="s">
        <v>929</v>
      </c>
      <c r="C462" s="11">
        <v>36</v>
      </c>
      <c r="D462" s="11">
        <v>2000</v>
      </c>
      <c r="E462" s="11">
        <v>2000</v>
      </c>
      <c r="F462" s="11">
        <v>-1964</v>
      </c>
      <c r="H462" s="959" t="str">
        <f t="shared" si="7"/>
        <v>30303</v>
      </c>
    </row>
    <row r="463" spans="1:8" hidden="1" x14ac:dyDescent="0.25">
      <c r="A463" s="13" t="s">
        <v>930</v>
      </c>
      <c r="B463" s="41" t="s">
        <v>931</v>
      </c>
      <c r="C463" s="11">
        <v>1825</v>
      </c>
      <c r="D463" s="11">
        <v>1400</v>
      </c>
      <c r="E463" s="11">
        <v>1400</v>
      </c>
      <c r="F463" s="11">
        <v>425</v>
      </c>
      <c r="H463" s="959" t="str">
        <f t="shared" si="7"/>
        <v>30303</v>
      </c>
    </row>
    <row r="464" spans="1:8" hidden="1" x14ac:dyDescent="0.25">
      <c r="A464" s="13" t="s">
        <v>932</v>
      </c>
      <c r="B464" s="41" t="s">
        <v>933</v>
      </c>
      <c r="C464" s="11">
        <v>1541.16</v>
      </c>
      <c r="D464" s="11">
        <v>1500</v>
      </c>
      <c r="E464" s="11">
        <v>1500</v>
      </c>
      <c r="F464" s="11">
        <v>41</v>
      </c>
      <c r="H464" s="959" t="str">
        <f t="shared" si="7"/>
        <v>30303</v>
      </c>
    </row>
    <row r="465" spans="1:8" hidden="1" x14ac:dyDescent="0.25">
      <c r="A465" s="13" t="s">
        <v>934</v>
      </c>
      <c r="B465" s="41" t="s">
        <v>935</v>
      </c>
      <c r="C465" s="11">
        <v>0</v>
      </c>
      <c r="D465" s="11">
        <v>0</v>
      </c>
      <c r="E465" s="11">
        <v>0</v>
      </c>
      <c r="F465" s="11">
        <v>0</v>
      </c>
      <c r="H465" s="959" t="str">
        <f t="shared" si="7"/>
        <v>30303</v>
      </c>
    </row>
    <row r="466" spans="1:8" hidden="1" x14ac:dyDescent="0.25">
      <c r="A466" s="13" t="s">
        <v>936</v>
      </c>
      <c r="B466" s="41" t="s">
        <v>937</v>
      </c>
      <c r="C466" s="11">
        <v>0</v>
      </c>
      <c r="D466" s="11">
        <v>0</v>
      </c>
      <c r="E466" s="11">
        <v>0</v>
      </c>
      <c r="F466" s="11">
        <v>0</v>
      </c>
      <c r="H466" s="959" t="str">
        <f t="shared" si="7"/>
        <v>30303</v>
      </c>
    </row>
    <row r="467" spans="1:8" hidden="1" x14ac:dyDescent="0.25">
      <c r="A467" s="13" t="s">
        <v>938</v>
      </c>
      <c r="B467" s="41" t="s">
        <v>939</v>
      </c>
      <c r="C467" s="11">
        <v>0</v>
      </c>
      <c r="D467" s="11">
        <v>0</v>
      </c>
      <c r="E467" s="11">
        <v>0</v>
      </c>
      <c r="F467" s="11">
        <v>0</v>
      </c>
      <c r="H467" s="959" t="str">
        <f t="shared" si="7"/>
        <v>30303</v>
      </c>
    </row>
    <row r="468" spans="1:8" hidden="1" x14ac:dyDescent="0.25">
      <c r="A468" s="13" t="s">
        <v>940</v>
      </c>
      <c r="B468" s="41" t="s">
        <v>941</v>
      </c>
      <c r="C468" s="11">
        <v>10418.4</v>
      </c>
      <c r="D468" s="11">
        <v>13500</v>
      </c>
      <c r="E468" s="11">
        <v>13500</v>
      </c>
      <c r="F468" s="11">
        <v>-3082</v>
      </c>
      <c r="H468" s="959" t="str">
        <f t="shared" si="7"/>
        <v>30303</v>
      </c>
    </row>
    <row r="469" spans="1:8" hidden="1" x14ac:dyDescent="0.25">
      <c r="A469" s="13" t="s">
        <v>942</v>
      </c>
      <c r="B469" s="41" t="s">
        <v>943</v>
      </c>
      <c r="C469" s="11">
        <v>8256</v>
      </c>
      <c r="D469" s="11">
        <v>6700</v>
      </c>
      <c r="E469" s="11">
        <v>8300</v>
      </c>
      <c r="F469" s="11">
        <v>-44</v>
      </c>
      <c r="H469" s="959" t="str">
        <f t="shared" si="7"/>
        <v>30303</v>
      </c>
    </row>
    <row r="470" spans="1:8" hidden="1" x14ac:dyDescent="0.25">
      <c r="A470" s="13" t="s">
        <v>944</v>
      </c>
      <c r="B470" s="41" t="s">
        <v>945</v>
      </c>
      <c r="C470" s="11">
        <v>57</v>
      </c>
      <c r="D470" s="11">
        <v>300</v>
      </c>
      <c r="E470" s="11">
        <v>300</v>
      </c>
      <c r="F470" s="11">
        <v>-243</v>
      </c>
      <c r="H470" s="959" t="str">
        <f t="shared" si="7"/>
        <v>30303</v>
      </c>
    </row>
    <row r="471" spans="1:8" hidden="1" x14ac:dyDescent="0.25">
      <c r="A471" s="13" t="s">
        <v>946</v>
      </c>
      <c r="B471" s="41" t="s">
        <v>947</v>
      </c>
      <c r="C471" s="11">
        <v>0</v>
      </c>
      <c r="D471" s="11">
        <v>0</v>
      </c>
      <c r="E471" s="11">
        <v>0</v>
      </c>
      <c r="F471" s="11">
        <v>0</v>
      </c>
      <c r="H471" s="959" t="str">
        <f t="shared" si="7"/>
        <v>30303</v>
      </c>
    </row>
    <row r="472" spans="1:8" hidden="1" x14ac:dyDescent="0.25">
      <c r="A472" s="13" t="s">
        <v>948</v>
      </c>
      <c r="B472" s="41" t="s">
        <v>949</v>
      </c>
      <c r="C472" s="11">
        <v>0</v>
      </c>
      <c r="D472" s="11">
        <v>0</v>
      </c>
      <c r="E472" s="11">
        <v>0</v>
      </c>
      <c r="F472" s="11">
        <v>0</v>
      </c>
      <c r="H472" s="959" t="str">
        <f t="shared" si="7"/>
        <v>30303</v>
      </c>
    </row>
    <row r="473" spans="1:8" hidden="1" x14ac:dyDescent="0.25">
      <c r="A473" s="13" t="s">
        <v>950</v>
      </c>
      <c r="B473" s="41" t="s">
        <v>951</v>
      </c>
      <c r="C473" s="11">
        <v>0</v>
      </c>
      <c r="D473" s="11">
        <v>0</v>
      </c>
      <c r="E473" s="11">
        <v>0</v>
      </c>
      <c r="F473" s="11">
        <v>0</v>
      </c>
      <c r="H473" s="959" t="str">
        <f t="shared" si="7"/>
        <v>30303</v>
      </c>
    </row>
    <row r="474" spans="1:8" hidden="1" x14ac:dyDescent="0.25">
      <c r="A474" s="13" t="s">
        <v>952</v>
      </c>
      <c r="B474" s="41" t="s">
        <v>953</v>
      </c>
      <c r="C474" s="11">
        <v>3254.87</v>
      </c>
      <c r="D474" s="11">
        <v>6000</v>
      </c>
      <c r="E474" s="11">
        <v>6000</v>
      </c>
      <c r="F474" s="11">
        <v>-2745</v>
      </c>
      <c r="H474" s="959" t="str">
        <f t="shared" si="7"/>
        <v>30303</v>
      </c>
    </row>
    <row r="475" spans="1:8" hidden="1" x14ac:dyDescent="0.25">
      <c r="A475" s="13" t="s">
        <v>954</v>
      </c>
      <c r="B475" s="41" t="s">
        <v>955</v>
      </c>
      <c r="C475" s="11">
        <v>2560.13</v>
      </c>
      <c r="D475" s="11">
        <v>3600</v>
      </c>
      <c r="E475" s="11">
        <v>2600</v>
      </c>
      <c r="F475" s="11">
        <v>-40</v>
      </c>
      <c r="H475" s="959" t="str">
        <f t="shared" si="7"/>
        <v>30303</v>
      </c>
    </row>
    <row r="476" spans="1:8" hidden="1" x14ac:dyDescent="0.25">
      <c r="A476" s="13" t="s">
        <v>956</v>
      </c>
      <c r="B476" s="41" t="s">
        <v>957</v>
      </c>
      <c r="C476" s="11">
        <v>5581.14</v>
      </c>
      <c r="D476" s="11">
        <v>7000</v>
      </c>
      <c r="E476" s="11">
        <v>7000</v>
      </c>
      <c r="F476" s="11">
        <v>-1419</v>
      </c>
      <c r="H476" s="959" t="str">
        <f t="shared" si="7"/>
        <v>30303</v>
      </c>
    </row>
    <row r="477" spans="1:8" hidden="1" x14ac:dyDescent="0.25">
      <c r="A477" s="13" t="s">
        <v>958</v>
      </c>
      <c r="B477" s="41" t="s">
        <v>959</v>
      </c>
      <c r="C477" s="11">
        <v>0</v>
      </c>
      <c r="D477" s="11">
        <v>0</v>
      </c>
      <c r="E477" s="11">
        <v>0</v>
      </c>
      <c r="F477" s="11">
        <v>0</v>
      </c>
      <c r="H477" s="959" t="str">
        <f t="shared" si="7"/>
        <v>30303</v>
      </c>
    </row>
    <row r="478" spans="1:8" hidden="1" x14ac:dyDescent="0.25">
      <c r="A478" s="13" t="s">
        <v>960</v>
      </c>
      <c r="B478" s="41" t="s">
        <v>961</v>
      </c>
      <c r="C478" s="11">
        <v>0</v>
      </c>
      <c r="D478" s="11">
        <v>0</v>
      </c>
      <c r="E478" s="11">
        <v>0</v>
      </c>
      <c r="F478" s="11">
        <v>0</v>
      </c>
      <c r="H478" s="959" t="str">
        <f t="shared" si="7"/>
        <v>30303</v>
      </c>
    </row>
    <row r="479" spans="1:8" hidden="1" x14ac:dyDescent="0.25">
      <c r="A479" s="13" t="s">
        <v>962</v>
      </c>
      <c r="B479" s="41" t="s">
        <v>963</v>
      </c>
      <c r="C479" s="11">
        <v>0</v>
      </c>
      <c r="D479" s="11">
        <v>0</v>
      </c>
      <c r="E479" s="11">
        <v>0</v>
      </c>
      <c r="F479" s="11">
        <v>0</v>
      </c>
      <c r="H479" s="959" t="str">
        <f t="shared" si="7"/>
        <v>30303</v>
      </c>
    </row>
    <row r="480" spans="1:8" hidden="1" x14ac:dyDescent="0.25">
      <c r="A480" s="13" t="s">
        <v>964</v>
      </c>
      <c r="B480" s="41" t="s">
        <v>965</v>
      </c>
      <c r="C480" s="11">
        <v>0</v>
      </c>
      <c r="D480" s="11">
        <v>0</v>
      </c>
      <c r="E480" s="11">
        <v>0</v>
      </c>
      <c r="F480" s="11">
        <v>0</v>
      </c>
      <c r="H480" s="959" t="str">
        <f t="shared" si="7"/>
        <v>30303</v>
      </c>
    </row>
    <row r="481" spans="1:8" hidden="1" x14ac:dyDescent="0.25">
      <c r="A481" s="13" t="s">
        <v>966</v>
      </c>
      <c r="B481" s="41" t="s">
        <v>967</v>
      </c>
      <c r="C481" s="11">
        <v>19980.46</v>
      </c>
      <c r="D481" s="11">
        <v>15200</v>
      </c>
      <c r="E481" s="11">
        <v>16900</v>
      </c>
      <c r="F481" s="11">
        <v>3080</v>
      </c>
      <c r="H481" s="959" t="str">
        <f t="shared" si="7"/>
        <v>30303</v>
      </c>
    </row>
    <row r="482" spans="1:8" hidden="1" x14ac:dyDescent="0.25">
      <c r="A482" s="13" t="s">
        <v>968</v>
      </c>
      <c r="B482" s="41" t="s">
        <v>969</v>
      </c>
      <c r="C482" s="11">
        <v>161381.21</v>
      </c>
      <c r="D482" s="11">
        <v>123700</v>
      </c>
      <c r="E482" s="11">
        <v>144400</v>
      </c>
      <c r="F482" s="11">
        <v>16981</v>
      </c>
      <c r="H482" s="959" t="str">
        <f t="shared" si="7"/>
        <v>30303</v>
      </c>
    </row>
    <row r="483" spans="1:8" hidden="1" x14ac:dyDescent="0.25">
      <c r="A483" s="13" t="s">
        <v>970</v>
      </c>
      <c r="B483" s="41" t="s">
        <v>971</v>
      </c>
      <c r="C483" s="11">
        <v>29642.76</v>
      </c>
      <c r="D483" s="11">
        <v>6900</v>
      </c>
      <c r="E483" s="11">
        <v>30800</v>
      </c>
      <c r="F483" s="11">
        <v>-1157</v>
      </c>
      <c r="H483" s="959" t="str">
        <f t="shared" si="7"/>
        <v>30303</v>
      </c>
    </row>
    <row r="484" spans="1:8" hidden="1" x14ac:dyDescent="0.25">
      <c r="A484" s="13" t="s">
        <v>972</v>
      </c>
      <c r="B484" s="41" t="s">
        <v>973</v>
      </c>
      <c r="C484" s="11">
        <v>550.44000000000005</v>
      </c>
      <c r="D484" s="11">
        <v>400</v>
      </c>
      <c r="E484" s="11">
        <v>200</v>
      </c>
      <c r="F484" s="11">
        <v>350</v>
      </c>
      <c r="H484" s="959" t="str">
        <f t="shared" si="7"/>
        <v>30303</v>
      </c>
    </row>
    <row r="485" spans="1:8" hidden="1" x14ac:dyDescent="0.25">
      <c r="A485" s="13" t="s">
        <v>974</v>
      </c>
      <c r="B485" s="41" t="s">
        <v>975</v>
      </c>
      <c r="C485" s="11">
        <v>1548.13</v>
      </c>
      <c r="D485" s="11">
        <v>1700</v>
      </c>
      <c r="E485" s="11">
        <v>1400</v>
      </c>
      <c r="F485" s="11">
        <v>148</v>
      </c>
      <c r="H485" s="959" t="str">
        <f t="shared" si="7"/>
        <v>30303</v>
      </c>
    </row>
    <row r="486" spans="1:8" hidden="1" x14ac:dyDescent="0.25">
      <c r="A486" s="13" t="s">
        <v>976</v>
      </c>
      <c r="B486" s="41" t="s">
        <v>977</v>
      </c>
      <c r="C486" s="11">
        <v>250.42</v>
      </c>
      <c r="D486" s="11">
        <v>200</v>
      </c>
      <c r="E486" s="11">
        <v>200</v>
      </c>
      <c r="F486" s="11">
        <v>50</v>
      </c>
      <c r="H486" s="959" t="str">
        <f t="shared" si="7"/>
        <v>30303</v>
      </c>
    </row>
    <row r="487" spans="1:8" hidden="1" x14ac:dyDescent="0.25">
      <c r="A487" s="13" t="s">
        <v>978</v>
      </c>
      <c r="B487" s="41" t="s">
        <v>979</v>
      </c>
      <c r="C487" s="11">
        <v>2744194.73</v>
      </c>
      <c r="D487" s="11">
        <v>2938600</v>
      </c>
      <c r="E487" s="11">
        <v>2938600</v>
      </c>
      <c r="F487" s="11">
        <v>-194405</v>
      </c>
      <c r="H487" s="959" t="str">
        <f t="shared" si="7"/>
        <v>30303</v>
      </c>
    </row>
    <row r="488" spans="1:8" hidden="1" x14ac:dyDescent="0.25">
      <c r="A488" s="13" t="s">
        <v>980</v>
      </c>
      <c r="B488" s="41" t="s">
        <v>981</v>
      </c>
      <c r="C488" s="11">
        <v>0</v>
      </c>
      <c r="D488" s="11">
        <v>9100</v>
      </c>
      <c r="E488" s="11">
        <v>9100</v>
      </c>
      <c r="F488" s="11">
        <v>-9100</v>
      </c>
      <c r="H488" s="959" t="str">
        <f t="shared" si="7"/>
        <v>30303</v>
      </c>
    </row>
    <row r="489" spans="1:8" hidden="1" x14ac:dyDescent="0.25">
      <c r="A489" s="13" t="s">
        <v>982</v>
      </c>
      <c r="B489" s="41" t="s">
        <v>983</v>
      </c>
      <c r="C489" s="11">
        <v>0</v>
      </c>
      <c r="D489" s="11">
        <v>43200</v>
      </c>
      <c r="E489" s="11">
        <v>43200</v>
      </c>
      <c r="F489" s="11">
        <v>-43200</v>
      </c>
      <c r="H489" s="959" t="str">
        <f t="shared" si="7"/>
        <v>30303</v>
      </c>
    </row>
    <row r="490" spans="1:8" hidden="1" x14ac:dyDescent="0.25">
      <c r="A490" s="13" t="s">
        <v>984</v>
      </c>
      <c r="B490" s="41" t="s">
        <v>985</v>
      </c>
      <c r="C490" s="11">
        <v>0</v>
      </c>
      <c r="D490" s="11">
        <v>0</v>
      </c>
      <c r="E490" s="11">
        <v>0</v>
      </c>
      <c r="F490" s="11">
        <v>0</v>
      </c>
      <c r="H490" s="959" t="str">
        <f t="shared" si="7"/>
        <v>30303</v>
      </c>
    </row>
    <row r="491" spans="1:8" hidden="1" x14ac:dyDescent="0.25">
      <c r="A491" s="13" t="s">
        <v>986</v>
      </c>
      <c r="B491" s="41" t="s">
        <v>987</v>
      </c>
      <c r="C491" s="11">
        <v>0</v>
      </c>
      <c r="D491" s="11">
        <v>0</v>
      </c>
      <c r="E491" s="11">
        <v>0</v>
      </c>
      <c r="F491" s="11">
        <v>0</v>
      </c>
      <c r="H491" s="959" t="str">
        <f t="shared" si="7"/>
        <v>30303</v>
      </c>
    </row>
    <row r="492" spans="1:8" hidden="1" x14ac:dyDescent="0.25">
      <c r="A492" s="13" t="s">
        <v>988</v>
      </c>
      <c r="B492" s="41" t="s">
        <v>989</v>
      </c>
      <c r="C492" s="11">
        <v>6085946.5999999996</v>
      </c>
      <c r="D492" s="11">
        <v>6207800</v>
      </c>
      <c r="E492" s="11">
        <v>6207800</v>
      </c>
      <c r="F492" s="11">
        <v>-121853</v>
      </c>
      <c r="H492" s="959" t="str">
        <f t="shared" si="7"/>
        <v>30303</v>
      </c>
    </row>
    <row r="493" spans="1:8" hidden="1" x14ac:dyDescent="0.25">
      <c r="A493" s="13" t="s">
        <v>990</v>
      </c>
      <c r="B493" s="41" t="s">
        <v>991</v>
      </c>
      <c r="C493" s="11">
        <v>0</v>
      </c>
      <c r="D493" s="11">
        <v>0</v>
      </c>
      <c r="E493" s="11">
        <v>0</v>
      </c>
      <c r="F493" s="11">
        <v>0</v>
      </c>
      <c r="H493" s="959" t="str">
        <f t="shared" si="7"/>
        <v>30303</v>
      </c>
    </row>
    <row r="494" spans="1:8" hidden="1" x14ac:dyDescent="0.25">
      <c r="A494" s="13" t="s">
        <v>992</v>
      </c>
      <c r="B494" s="41" t="s">
        <v>993</v>
      </c>
      <c r="C494" s="11">
        <v>2841.66</v>
      </c>
      <c r="D494" s="11">
        <v>0</v>
      </c>
      <c r="E494" s="11">
        <v>0</v>
      </c>
      <c r="F494" s="11">
        <v>2842</v>
      </c>
      <c r="H494" s="959" t="str">
        <f t="shared" si="7"/>
        <v>30303</v>
      </c>
    </row>
    <row r="495" spans="1:8" hidden="1" x14ac:dyDescent="0.25">
      <c r="A495" s="13" t="s">
        <v>994</v>
      </c>
      <c r="B495" s="41" t="s">
        <v>995</v>
      </c>
      <c r="C495" s="11">
        <v>0</v>
      </c>
      <c r="D495" s="11">
        <v>20000</v>
      </c>
      <c r="E495" s="11">
        <v>20000</v>
      </c>
      <c r="F495" s="11">
        <v>-20000</v>
      </c>
      <c r="H495" s="959" t="str">
        <f t="shared" si="7"/>
        <v>30303</v>
      </c>
    </row>
    <row r="496" spans="1:8" hidden="1" x14ac:dyDescent="0.25">
      <c r="A496" s="13" t="s">
        <v>996</v>
      </c>
      <c r="B496" s="41" t="s">
        <v>997</v>
      </c>
      <c r="C496" s="11">
        <v>10383.98</v>
      </c>
      <c r="D496" s="11">
        <v>55000</v>
      </c>
      <c r="E496" s="11">
        <v>55000</v>
      </c>
      <c r="F496" s="11">
        <v>-44616</v>
      </c>
      <c r="H496" s="959" t="str">
        <f t="shared" si="7"/>
        <v>30303</v>
      </c>
    </row>
    <row r="497" spans="1:8" hidden="1" x14ac:dyDescent="0.25">
      <c r="A497" s="13" t="s">
        <v>998</v>
      </c>
      <c r="B497" s="41" t="s">
        <v>999</v>
      </c>
      <c r="C497" s="11">
        <v>0</v>
      </c>
      <c r="D497" s="11">
        <v>0</v>
      </c>
      <c r="E497" s="11">
        <v>0</v>
      </c>
      <c r="F497" s="11">
        <v>0</v>
      </c>
      <c r="H497" s="959" t="str">
        <f t="shared" si="7"/>
        <v>30303</v>
      </c>
    </row>
    <row r="498" spans="1:8" hidden="1" x14ac:dyDescent="0.25">
      <c r="A498" s="13" t="s">
        <v>1000</v>
      </c>
      <c r="B498" s="41" t="s">
        <v>1001</v>
      </c>
      <c r="C498" s="11">
        <v>0</v>
      </c>
      <c r="D498" s="11">
        <v>0</v>
      </c>
      <c r="E498" s="11">
        <v>0</v>
      </c>
      <c r="F498" s="11">
        <v>0</v>
      </c>
      <c r="H498" s="959" t="str">
        <f t="shared" si="7"/>
        <v>30303</v>
      </c>
    </row>
    <row r="499" spans="1:8" hidden="1" x14ac:dyDescent="0.25">
      <c r="A499" s="13" t="s">
        <v>1002</v>
      </c>
      <c r="B499" s="41" t="s">
        <v>1003</v>
      </c>
      <c r="C499" s="11">
        <v>0</v>
      </c>
      <c r="D499" s="11">
        <v>0</v>
      </c>
      <c r="E499" s="11">
        <v>0</v>
      </c>
      <c r="F499" s="11">
        <v>0</v>
      </c>
      <c r="H499" s="959" t="str">
        <f t="shared" si="7"/>
        <v>30303</v>
      </c>
    </row>
    <row r="500" spans="1:8" hidden="1" x14ac:dyDescent="0.25">
      <c r="A500" s="13" t="s">
        <v>1004</v>
      </c>
      <c r="B500" s="41" t="s">
        <v>1005</v>
      </c>
      <c r="C500" s="11">
        <v>-5965760</v>
      </c>
      <c r="D500" s="11">
        <v>-6131500</v>
      </c>
      <c r="E500" s="11">
        <v>-6131500</v>
      </c>
      <c r="F500" s="11">
        <v>165740</v>
      </c>
      <c r="H500" s="959" t="str">
        <f t="shared" si="7"/>
        <v>30303</v>
      </c>
    </row>
    <row r="501" spans="1:8" hidden="1" x14ac:dyDescent="0.25">
      <c r="A501" s="13" t="s">
        <v>1006</v>
      </c>
      <c r="B501" s="41" t="s">
        <v>1007</v>
      </c>
      <c r="C501" s="11">
        <v>-69906</v>
      </c>
      <c r="D501" s="11">
        <v>-43200</v>
      </c>
      <c r="E501" s="11">
        <v>-43200</v>
      </c>
      <c r="F501" s="11">
        <v>-26706</v>
      </c>
      <c r="H501" s="959" t="str">
        <f t="shared" si="7"/>
        <v>30303</v>
      </c>
    </row>
    <row r="502" spans="1:8" hidden="1" x14ac:dyDescent="0.25">
      <c r="A502" s="13" t="s">
        <v>1008</v>
      </c>
      <c r="B502" s="41" t="s">
        <v>1009</v>
      </c>
      <c r="C502" s="11">
        <v>-106103</v>
      </c>
      <c r="D502" s="11">
        <v>-124200</v>
      </c>
      <c r="E502" s="11">
        <v>-124200</v>
      </c>
      <c r="F502" s="11">
        <v>18097</v>
      </c>
      <c r="H502" s="959" t="str">
        <f t="shared" si="7"/>
        <v>30303</v>
      </c>
    </row>
    <row r="503" spans="1:8" hidden="1" x14ac:dyDescent="0.25">
      <c r="A503" s="13" t="s">
        <v>1010</v>
      </c>
      <c r="B503" s="41" t="s">
        <v>1011</v>
      </c>
      <c r="C503" s="11">
        <v>0</v>
      </c>
      <c r="D503" s="11">
        <v>0</v>
      </c>
      <c r="E503" s="11">
        <v>0</v>
      </c>
      <c r="F503" s="11">
        <v>0</v>
      </c>
      <c r="H503" s="959" t="str">
        <f t="shared" si="7"/>
        <v>30303</v>
      </c>
    </row>
    <row r="504" spans="1:8" hidden="1" x14ac:dyDescent="0.25">
      <c r="A504" s="13" t="s">
        <v>1012</v>
      </c>
      <c r="B504" s="41" t="s">
        <v>1013</v>
      </c>
      <c r="C504" s="11">
        <v>0</v>
      </c>
      <c r="D504" s="11">
        <v>0</v>
      </c>
      <c r="E504" s="11">
        <v>0</v>
      </c>
      <c r="F504" s="11">
        <v>0</v>
      </c>
      <c r="H504" s="959" t="str">
        <f t="shared" si="7"/>
        <v>30303</v>
      </c>
    </row>
    <row r="505" spans="1:8" hidden="1" x14ac:dyDescent="0.25">
      <c r="A505" s="13" t="s">
        <v>1014</v>
      </c>
      <c r="B505" s="41" t="s">
        <v>1015</v>
      </c>
      <c r="C505" s="11">
        <v>-2748588</v>
      </c>
      <c r="D505" s="11">
        <v>-2933700</v>
      </c>
      <c r="E505" s="11">
        <v>-2933700</v>
      </c>
      <c r="F505" s="11">
        <v>185112</v>
      </c>
      <c r="H505" s="959" t="str">
        <f t="shared" si="7"/>
        <v>30303</v>
      </c>
    </row>
    <row r="506" spans="1:8" hidden="1" x14ac:dyDescent="0.25">
      <c r="A506" s="13" t="s">
        <v>1016</v>
      </c>
      <c r="B506" s="41" t="s">
        <v>1017</v>
      </c>
      <c r="C506" s="11">
        <v>0</v>
      </c>
      <c r="D506" s="11">
        <v>-4800</v>
      </c>
      <c r="E506" s="11">
        <v>-4800</v>
      </c>
      <c r="F506" s="11">
        <v>4800</v>
      </c>
      <c r="H506" s="959" t="str">
        <f t="shared" si="7"/>
        <v>30303</v>
      </c>
    </row>
    <row r="507" spans="1:8" hidden="1" x14ac:dyDescent="0.25">
      <c r="A507" s="13" t="s">
        <v>1018</v>
      </c>
      <c r="B507" s="41" t="s">
        <v>1019</v>
      </c>
      <c r="C507" s="11">
        <v>0</v>
      </c>
      <c r="D507" s="11">
        <v>0</v>
      </c>
      <c r="E507" s="11">
        <v>0</v>
      </c>
      <c r="F507" s="11">
        <v>0</v>
      </c>
      <c r="H507" s="959" t="str">
        <f t="shared" si="7"/>
        <v>30303</v>
      </c>
    </row>
    <row r="508" spans="1:8" hidden="1" x14ac:dyDescent="0.25">
      <c r="A508" s="13" t="s">
        <v>1020</v>
      </c>
      <c r="B508" s="41" t="s">
        <v>1021</v>
      </c>
      <c r="C508" s="11">
        <v>-22162.97</v>
      </c>
      <c r="D508" s="11">
        <v>-8600</v>
      </c>
      <c r="E508" s="11">
        <v>-8600</v>
      </c>
      <c r="F508" s="11">
        <v>-13563</v>
      </c>
      <c r="H508" s="959" t="str">
        <f t="shared" si="7"/>
        <v>30303</v>
      </c>
    </row>
    <row r="509" spans="1:8" hidden="1" x14ac:dyDescent="0.25">
      <c r="A509" s="13" t="s">
        <v>1022</v>
      </c>
      <c r="B509" s="41" t="s">
        <v>1023</v>
      </c>
      <c r="C509" s="11">
        <v>0</v>
      </c>
      <c r="D509" s="11">
        <v>0</v>
      </c>
      <c r="E509" s="11">
        <v>0</v>
      </c>
      <c r="F509" s="11">
        <v>0</v>
      </c>
      <c r="H509" s="959" t="str">
        <f t="shared" si="7"/>
        <v>30303</v>
      </c>
    </row>
    <row r="510" spans="1:8" hidden="1" x14ac:dyDescent="0.25">
      <c r="A510" s="13" t="s">
        <v>1024</v>
      </c>
      <c r="B510" s="41" t="s">
        <v>1025</v>
      </c>
      <c r="C510" s="11">
        <v>-52784.18</v>
      </c>
      <c r="D510" s="11">
        <v>-76000</v>
      </c>
      <c r="E510" s="11">
        <v>-76000</v>
      </c>
      <c r="F510" s="11">
        <v>23216</v>
      </c>
      <c r="H510" s="959" t="str">
        <f t="shared" si="7"/>
        <v>30303</v>
      </c>
    </row>
    <row r="511" spans="1:8" hidden="1" x14ac:dyDescent="0.25">
      <c r="A511" s="13" t="s">
        <v>1026</v>
      </c>
      <c r="B511" s="41" t="s">
        <v>1027</v>
      </c>
      <c r="C511" s="11">
        <v>0</v>
      </c>
      <c r="D511" s="11">
        <v>0</v>
      </c>
      <c r="E511" s="11">
        <v>0</v>
      </c>
      <c r="F511" s="11">
        <v>0</v>
      </c>
      <c r="H511" s="959" t="str">
        <f t="shared" si="7"/>
        <v>30303</v>
      </c>
    </row>
    <row r="512" spans="1:8" hidden="1" x14ac:dyDescent="0.25">
      <c r="A512" s="13" t="s">
        <v>1028</v>
      </c>
      <c r="B512" s="41" t="s">
        <v>1029</v>
      </c>
      <c r="C512" s="11">
        <v>-84598.44</v>
      </c>
      <c r="D512" s="11">
        <v>-59100</v>
      </c>
      <c r="E512" s="11">
        <v>-59100</v>
      </c>
      <c r="F512" s="11">
        <v>-25498</v>
      </c>
      <c r="H512" s="959" t="str">
        <f t="shared" si="7"/>
        <v>30303</v>
      </c>
    </row>
    <row r="513" spans="1:8" hidden="1" x14ac:dyDescent="0.25">
      <c r="A513" s="13" t="s">
        <v>1030</v>
      </c>
      <c r="B513" s="41" t="s">
        <v>1031</v>
      </c>
      <c r="C513" s="11">
        <v>0</v>
      </c>
      <c r="D513" s="11">
        <v>0</v>
      </c>
      <c r="E513" s="11">
        <v>0</v>
      </c>
      <c r="F513" s="11">
        <v>0</v>
      </c>
      <c r="H513" s="959" t="str">
        <f t="shared" si="7"/>
        <v>30303</v>
      </c>
    </row>
    <row r="514" spans="1:8" hidden="1" x14ac:dyDescent="0.25">
      <c r="A514" s="13" t="s">
        <v>1032</v>
      </c>
      <c r="B514" s="41" t="s">
        <v>947</v>
      </c>
      <c r="C514" s="11">
        <v>0</v>
      </c>
      <c r="D514" s="11">
        <v>-1000</v>
      </c>
      <c r="E514" s="11">
        <v>-1000</v>
      </c>
      <c r="F514" s="11">
        <v>1000</v>
      </c>
      <c r="H514" s="959" t="str">
        <f t="shared" si="7"/>
        <v>30303</v>
      </c>
    </row>
    <row r="515" spans="1:8" hidden="1" x14ac:dyDescent="0.25">
      <c r="A515" s="13" t="s">
        <v>1033</v>
      </c>
      <c r="B515" s="41" t="s">
        <v>1034</v>
      </c>
      <c r="C515" s="11">
        <v>0</v>
      </c>
      <c r="D515" s="11">
        <v>0</v>
      </c>
      <c r="E515" s="11">
        <v>0</v>
      </c>
      <c r="F515" s="11">
        <v>0</v>
      </c>
      <c r="H515" s="959" t="str">
        <f t="shared" si="7"/>
        <v>30303</v>
      </c>
    </row>
    <row r="516" spans="1:8" hidden="1" x14ac:dyDescent="0.25">
      <c r="A516" s="13" t="s">
        <v>1035</v>
      </c>
      <c r="B516" s="41" t="s">
        <v>1036</v>
      </c>
      <c r="C516" s="11">
        <v>0</v>
      </c>
      <c r="D516" s="11">
        <v>-6000</v>
      </c>
      <c r="E516" s="11">
        <v>-6000</v>
      </c>
      <c r="F516" s="11">
        <v>6000</v>
      </c>
      <c r="H516" s="959" t="str">
        <f t="shared" si="7"/>
        <v>30303</v>
      </c>
    </row>
    <row r="517" spans="1:8" hidden="1" x14ac:dyDescent="0.25">
      <c r="A517" s="13" t="s">
        <v>1037</v>
      </c>
      <c r="B517" s="41" t="s">
        <v>1038</v>
      </c>
      <c r="C517" s="11">
        <v>0</v>
      </c>
      <c r="D517" s="11">
        <v>0</v>
      </c>
      <c r="E517" s="11">
        <v>0</v>
      </c>
      <c r="F517" s="11">
        <v>0</v>
      </c>
      <c r="H517" s="959" t="str">
        <f t="shared" si="7"/>
        <v>30303</v>
      </c>
    </row>
    <row r="518" spans="1:8" hidden="1" x14ac:dyDescent="0.25">
      <c r="A518" s="13" t="s">
        <v>1039</v>
      </c>
      <c r="B518" s="41" t="s">
        <v>1040</v>
      </c>
      <c r="C518" s="11">
        <v>0</v>
      </c>
      <c r="D518" s="11">
        <v>0</v>
      </c>
      <c r="E518" s="11">
        <v>0</v>
      </c>
      <c r="F518" s="11">
        <v>0</v>
      </c>
      <c r="H518" s="959" t="str">
        <f t="shared" si="7"/>
        <v>30303</v>
      </c>
    </row>
    <row r="519" spans="1:8" hidden="1" x14ac:dyDescent="0.25">
      <c r="A519" s="13" t="s">
        <v>1041</v>
      </c>
      <c r="B519" s="41" t="s">
        <v>1042</v>
      </c>
      <c r="C519" s="11">
        <v>0</v>
      </c>
      <c r="D519" s="11">
        <v>0</v>
      </c>
      <c r="E519" s="11">
        <v>0</v>
      </c>
      <c r="F519" s="11">
        <v>0</v>
      </c>
      <c r="H519" s="959" t="str">
        <f t="shared" si="7"/>
        <v>30303</v>
      </c>
    </row>
    <row r="520" spans="1:8" hidden="1" x14ac:dyDescent="0.25">
      <c r="A520" s="13" t="s">
        <v>1043</v>
      </c>
      <c r="B520" s="41" t="s">
        <v>1044</v>
      </c>
      <c r="C520" s="11">
        <v>0</v>
      </c>
      <c r="D520" s="11">
        <v>0</v>
      </c>
      <c r="E520" s="11">
        <v>0</v>
      </c>
      <c r="F520" s="11">
        <v>0</v>
      </c>
      <c r="H520" s="959" t="str">
        <f t="shared" si="7"/>
        <v>30303</v>
      </c>
    </row>
    <row r="521" spans="1:8" hidden="1" x14ac:dyDescent="0.25">
      <c r="A521" s="13" t="s">
        <v>1045</v>
      </c>
      <c r="B521" s="41" t="s">
        <v>1046</v>
      </c>
      <c r="C521" s="11">
        <v>0</v>
      </c>
      <c r="D521" s="11">
        <v>0</v>
      </c>
      <c r="E521" s="11">
        <v>0</v>
      </c>
      <c r="F521" s="11">
        <v>0</v>
      </c>
      <c r="H521" s="959" t="str">
        <f t="shared" si="7"/>
        <v>30303</v>
      </c>
    </row>
    <row r="522" spans="1:8" x14ac:dyDescent="0.25">
      <c r="A522" s="13" t="s">
        <v>1047</v>
      </c>
      <c r="B522" s="41" t="s">
        <v>1048</v>
      </c>
      <c r="C522" s="11">
        <v>136325.10999999999</v>
      </c>
      <c r="D522" s="11">
        <v>134600</v>
      </c>
      <c r="E522" s="11">
        <v>134600</v>
      </c>
      <c r="F522" s="11">
        <v>1725</v>
      </c>
      <c r="H522" s="959" t="str">
        <f t="shared" ref="H522:H585" si="8">LEFT(A522,5)</f>
        <v>30304</v>
      </c>
    </row>
    <row r="523" spans="1:8" x14ac:dyDescent="0.25">
      <c r="A523" s="13" t="s">
        <v>1049</v>
      </c>
      <c r="B523" s="41" t="s">
        <v>1050</v>
      </c>
      <c r="C523" s="11">
        <v>243</v>
      </c>
      <c r="D523" s="11">
        <v>0</v>
      </c>
      <c r="E523" s="11">
        <v>0</v>
      </c>
      <c r="F523" s="11">
        <v>243</v>
      </c>
      <c r="H523" s="959" t="str">
        <f t="shared" si="8"/>
        <v>30304</v>
      </c>
    </row>
    <row r="524" spans="1:8" x14ac:dyDescent="0.25">
      <c r="A524" s="13" t="s">
        <v>1051</v>
      </c>
      <c r="B524" s="41" t="s">
        <v>1052</v>
      </c>
      <c r="C524" s="11">
        <v>6399.96</v>
      </c>
      <c r="D524" s="11">
        <v>6400</v>
      </c>
      <c r="E524" s="11">
        <v>6400</v>
      </c>
      <c r="F524" s="11">
        <v>0</v>
      </c>
      <c r="H524" s="959" t="str">
        <f t="shared" si="8"/>
        <v>30304</v>
      </c>
    </row>
    <row r="525" spans="1:8" x14ac:dyDescent="0.25">
      <c r="A525" s="13" t="s">
        <v>1053</v>
      </c>
      <c r="B525" s="41" t="s">
        <v>1054</v>
      </c>
      <c r="C525" s="11">
        <v>0</v>
      </c>
      <c r="D525" s="11">
        <v>0</v>
      </c>
      <c r="E525" s="11">
        <v>0</v>
      </c>
      <c r="F525" s="11">
        <v>0</v>
      </c>
      <c r="H525" s="959" t="str">
        <f t="shared" si="8"/>
        <v>30304</v>
      </c>
    </row>
    <row r="526" spans="1:8" x14ac:dyDescent="0.25">
      <c r="A526" s="13" t="s">
        <v>1055</v>
      </c>
      <c r="B526" s="41" t="s">
        <v>1056</v>
      </c>
      <c r="C526" s="11">
        <v>11180.85</v>
      </c>
      <c r="D526" s="11">
        <v>0</v>
      </c>
      <c r="E526" s="11">
        <v>0</v>
      </c>
      <c r="F526" s="11">
        <v>11181</v>
      </c>
      <c r="H526" s="959" t="str">
        <f t="shared" si="8"/>
        <v>30304</v>
      </c>
    </row>
    <row r="527" spans="1:8" x14ac:dyDescent="0.25">
      <c r="A527" s="13" t="s">
        <v>1057</v>
      </c>
      <c r="B527" s="41" t="s">
        <v>1058</v>
      </c>
      <c r="C527" s="11">
        <v>0</v>
      </c>
      <c r="D527" s="11">
        <v>0</v>
      </c>
      <c r="E527" s="11">
        <v>0</v>
      </c>
      <c r="F527" s="11">
        <v>0</v>
      </c>
      <c r="H527" s="959" t="str">
        <f t="shared" si="8"/>
        <v>30304</v>
      </c>
    </row>
    <row r="528" spans="1:8" x14ac:dyDescent="0.25">
      <c r="A528" s="13" t="s">
        <v>1059</v>
      </c>
      <c r="B528" s="41" t="s">
        <v>1060</v>
      </c>
      <c r="C528" s="11">
        <v>0</v>
      </c>
      <c r="D528" s="11">
        <v>0</v>
      </c>
      <c r="E528" s="11">
        <v>0</v>
      </c>
      <c r="F528" s="11">
        <v>0</v>
      </c>
      <c r="H528" s="959" t="str">
        <f t="shared" si="8"/>
        <v>30304</v>
      </c>
    </row>
    <row r="529" spans="1:8" x14ac:dyDescent="0.25">
      <c r="A529" s="13" t="s">
        <v>1061</v>
      </c>
      <c r="B529" s="41" t="s">
        <v>1062</v>
      </c>
      <c r="C529" s="11">
        <v>0</v>
      </c>
      <c r="D529" s="11">
        <v>0</v>
      </c>
      <c r="E529" s="11">
        <v>0</v>
      </c>
      <c r="F529" s="11">
        <v>0</v>
      </c>
      <c r="H529" s="959" t="str">
        <f t="shared" si="8"/>
        <v>30304</v>
      </c>
    </row>
    <row r="530" spans="1:8" x14ac:dyDescent="0.25">
      <c r="A530" s="13" t="s">
        <v>1063</v>
      </c>
      <c r="B530" s="41" t="s">
        <v>1064</v>
      </c>
      <c r="C530" s="11">
        <v>102.71</v>
      </c>
      <c r="D530" s="11">
        <v>0</v>
      </c>
      <c r="E530" s="11">
        <v>0</v>
      </c>
      <c r="F530" s="11">
        <v>103</v>
      </c>
      <c r="H530" s="959" t="str">
        <f t="shared" si="8"/>
        <v>30304</v>
      </c>
    </row>
    <row r="531" spans="1:8" x14ac:dyDescent="0.25">
      <c r="A531" s="13" t="s">
        <v>1065</v>
      </c>
      <c r="B531" s="41" t="s">
        <v>1066</v>
      </c>
      <c r="C531" s="11">
        <v>0</v>
      </c>
      <c r="D531" s="11">
        <v>0</v>
      </c>
      <c r="E531" s="11">
        <v>0</v>
      </c>
      <c r="F531" s="11">
        <v>0</v>
      </c>
      <c r="H531" s="959" t="str">
        <f t="shared" si="8"/>
        <v>30304</v>
      </c>
    </row>
    <row r="532" spans="1:8" x14ac:dyDescent="0.25">
      <c r="A532" s="13" t="s">
        <v>1067</v>
      </c>
      <c r="B532" s="41" t="s">
        <v>1068</v>
      </c>
      <c r="C532" s="11">
        <v>0</v>
      </c>
      <c r="D532" s="11">
        <v>7200</v>
      </c>
      <c r="E532" s="11">
        <v>0</v>
      </c>
      <c r="F532" s="11">
        <v>0</v>
      </c>
      <c r="H532" s="959" t="str">
        <f t="shared" si="8"/>
        <v>30304</v>
      </c>
    </row>
    <row r="533" spans="1:8" x14ac:dyDescent="0.25">
      <c r="A533" s="13" t="s">
        <v>1069</v>
      </c>
      <c r="B533" s="41" t="s">
        <v>1070</v>
      </c>
      <c r="C533" s="11">
        <v>0</v>
      </c>
      <c r="D533" s="11">
        <v>7500</v>
      </c>
      <c r="E533" s="11">
        <v>7500</v>
      </c>
      <c r="F533" s="11">
        <v>-7500</v>
      </c>
      <c r="H533" s="959" t="str">
        <f t="shared" si="8"/>
        <v>30304</v>
      </c>
    </row>
    <row r="534" spans="1:8" x14ac:dyDescent="0.25">
      <c r="A534" s="13" t="s">
        <v>1071</v>
      </c>
      <c r="B534" s="41" t="s">
        <v>1072</v>
      </c>
      <c r="C534" s="11">
        <v>0</v>
      </c>
      <c r="D534" s="11">
        <v>0</v>
      </c>
      <c r="E534" s="11">
        <v>0</v>
      </c>
      <c r="F534" s="11">
        <v>0</v>
      </c>
      <c r="H534" s="959" t="str">
        <f t="shared" si="8"/>
        <v>30304</v>
      </c>
    </row>
    <row r="535" spans="1:8" x14ac:dyDescent="0.25">
      <c r="A535" s="13" t="s">
        <v>1073</v>
      </c>
      <c r="B535" s="41" t="s">
        <v>1074</v>
      </c>
      <c r="C535" s="11">
        <v>1994.75</v>
      </c>
      <c r="D535" s="11">
        <v>2000</v>
      </c>
      <c r="E535" s="11">
        <v>2000</v>
      </c>
      <c r="F535" s="11">
        <v>-5</v>
      </c>
      <c r="H535" s="959" t="str">
        <f t="shared" si="8"/>
        <v>30304</v>
      </c>
    </row>
    <row r="536" spans="1:8" x14ac:dyDescent="0.25">
      <c r="A536" s="13" t="s">
        <v>1075</v>
      </c>
      <c r="B536" s="41" t="s">
        <v>1076</v>
      </c>
      <c r="C536" s="11">
        <v>30.2</v>
      </c>
      <c r="D536" s="11">
        <v>0</v>
      </c>
      <c r="E536" s="11">
        <v>0</v>
      </c>
      <c r="F536" s="11">
        <v>30</v>
      </c>
      <c r="H536" s="959" t="str">
        <f t="shared" si="8"/>
        <v>30304</v>
      </c>
    </row>
    <row r="537" spans="1:8" x14ac:dyDescent="0.25">
      <c r="A537" s="13" t="s">
        <v>1077</v>
      </c>
      <c r="B537" s="41" t="s">
        <v>1078</v>
      </c>
      <c r="C537" s="11">
        <v>3808.39</v>
      </c>
      <c r="D537" s="11">
        <v>2900</v>
      </c>
      <c r="E537" s="11">
        <v>3200</v>
      </c>
      <c r="F537" s="11">
        <v>608</v>
      </c>
      <c r="H537" s="959" t="str">
        <f t="shared" si="8"/>
        <v>30304</v>
      </c>
    </row>
    <row r="538" spans="1:8" x14ac:dyDescent="0.25">
      <c r="A538" s="13" t="s">
        <v>1079</v>
      </c>
      <c r="B538" s="41" t="s">
        <v>1080</v>
      </c>
      <c r="C538" s="11">
        <v>103552.66</v>
      </c>
      <c r="D538" s="11">
        <v>75100</v>
      </c>
      <c r="E538" s="11">
        <v>91800</v>
      </c>
      <c r="F538" s="11">
        <v>11753</v>
      </c>
      <c r="H538" s="959" t="str">
        <f t="shared" si="8"/>
        <v>30304</v>
      </c>
    </row>
    <row r="539" spans="1:8" x14ac:dyDescent="0.25">
      <c r="A539" s="13" t="s">
        <v>1081</v>
      </c>
      <c r="B539" s="41" t="s">
        <v>1082</v>
      </c>
      <c r="C539" s="11">
        <v>29642.76</v>
      </c>
      <c r="D539" s="11">
        <v>5200</v>
      </c>
      <c r="E539" s="11">
        <v>30800</v>
      </c>
      <c r="F539" s="11">
        <v>-1157</v>
      </c>
      <c r="H539" s="959" t="str">
        <f t="shared" si="8"/>
        <v>30304</v>
      </c>
    </row>
    <row r="540" spans="1:8" x14ac:dyDescent="0.25">
      <c r="A540" s="13" t="s">
        <v>1083</v>
      </c>
      <c r="B540" s="41" t="s">
        <v>1084</v>
      </c>
      <c r="C540" s="11">
        <v>637.47</v>
      </c>
      <c r="D540" s="11">
        <v>700</v>
      </c>
      <c r="E540" s="11">
        <v>700</v>
      </c>
      <c r="F540" s="11">
        <v>-63</v>
      </c>
      <c r="H540" s="959" t="str">
        <f t="shared" si="8"/>
        <v>30304</v>
      </c>
    </row>
    <row r="541" spans="1:8" x14ac:dyDescent="0.25">
      <c r="A541" s="13" t="s">
        <v>1085</v>
      </c>
      <c r="B541" s="41" t="s">
        <v>1086</v>
      </c>
      <c r="C541" s="11">
        <v>7887.59</v>
      </c>
      <c r="D541" s="11">
        <v>6000</v>
      </c>
      <c r="E541" s="11">
        <v>6000</v>
      </c>
      <c r="F541" s="11">
        <v>1888</v>
      </c>
      <c r="H541" s="959" t="str">
        <f t="shared" si="8"/>
        <v>30304</v>
      </c>
    </row>
    <row r="542" spans="1:8" x14ac:dyDescent="0.25">
      <c r="A542" s="13" t="s">
        <v>1087</v>
      </c>
      <c r="B542" s="41" t="s">
        <v>1088</v>
      </c>
      <c r="C542" s="11">
        <v>0</v>
      </c>
      <c r="D542" s="11">
        <v>0</v>
      </c>
      <c r="E542" s="11">
        <v>0</v>
      </c>
      <c r="F542" s="11">
        <v>0</v>
      </c>
      <c r="H542" s="959" t="str">
        <f t="shared" si="8"/>
        <v>30304</v>
      </c>
    </row>
    <row r="543" spans="1:8" x14ac:dyDescent="0.25">
      <c r="A543" s="13" t="s">
        <v>1089</v>
      </c>
      <c r="B543" s="41" t="s">
        <v>1090</v>
      </c>
      <c r="C543" s="11">
        <v>-61576</v>
      </c>
      <c r="D543" s="11">
        <v>-62700</v>
      </c>
      <c r="E543" s="11">
        <v>-62700</v>
      </c>
      <c r="F543" s="11">
        <v>1124</v>
      </c>
      <c r="H543" s="959" t="str">
        <f t="shared" si="8"/>
        <v>30304</v>
      </c>
    </row>
    <row r="544" spans="1:8" x14ac:dyDescent="0.25">
      <c r="A544" s="13" t="s">
        <v>1091</v>
      </c>
      <c r="B544" s="41" t="s">
        <v>1092</v>
      </c>
      <c r="C544" s="11">
        <v>0</v>
      </c>
      <c r="D544" s="11">
        <v>-5000</v>
      </c>
      <c r="E544" s="11">
        <v>-5000</v>
      </c>
      <c r="F544" s="11">
        <v>5000</v>
      </c>
      <c r="H544" s="959" t="str">
        <f t="shared" si="8"/>
        <v>30304</v>
      </c>
    </row>
    <row r="545" spans="1:8" x14ac:dyDescent="0.25">
      <c r="A545" s="13" t="s">
        <v>1093</v>
      </c>
      <c r="B545" s="41" t="s">
        <v>1094</v>
      </c>
      <c r="C545" s="11">
        <v>0</v>
      </c>
      <c r="D545" s="11">
        <v>0</v>
      </c>
      <c r="E545" s="11">
        <v>0</v>
      </c>
      <c r="F545" s="11">
        <v>0</v>
      </c>
      <c r="H545" s="959" t="str">
        <f t="shared" si="8"/>
        <v>30304</v>
      </c>
    </row>
    <row r="546" spans="1:8" x14ac:dyDescent="0.25">
      <c r="A546" s="13" t="s">
        <v>1095</v>
      </c>
      <c r="B546" s="41" t="s">
        <v>1096</v>
      </c>
      <c r="C546" s="11">
        <v>0</v>
      </c>
      <c r="D546" s="11">
        <v>0</v>
      </c>
      <c r="E546" s="11">
        <v>0</v>
      </c>
      <c r="F546" s="11">
        <v>0</v>
      </c>
      <c r="H546" s="959" t="str">
        <f t="shared" si="8"/>
        <v>30304</v>
      </c>
    </row>
    <row r="547" spans="1:8" x14ac:dyDescent="0.25">
      <c r="A547" s="13" t="s">
        <v>1097</v>
      </c>
      <c r="B547" s="41" t="s">
        <v>1098</v>
      </c>
      <c r="C547" s="11">
        <v>0</v>
      </c>
      <c r="D547" s="11">
        <v>0</v>
      </c>
      <c r="E547" s="11">
        <v>0</v>
      </c>
      <c r="F547" s="11">
        <v>0</v>
      </c>
      <c r="H547" s="959" t="str">
        <f t="shared" si="8"/>
        <v>30304</v>
      </c>
    </row>
    <row r="548" spans="1:8" x14ac:dyDescent="0.25">
      <c r="A548" s="13" t="s">
        <v>1099</v>
      </c>
      <c r="B548" s="41" t="s">
        <v>1100</v>
      </c>
      <c r="C548" s="11">
        <v>0</v>
      </c>
      <c r="D548" s="11">
        <v>0</v>
      </c>
      <c r="E548" s="11">
        <v>0</v>
      </c>
      <c r="F548" s="11">
        <v>0</v>
      </c>
      <c r="H548" s="959" t="str">
        <f t="shared" si="8"/>
        <v>30304</v>
      </c>
    </row>
    <row r="549" spans="1:8" x14ac:dyDescent="0.25">
      <c r="A549" s="13" t="s">
        <v>1101</v>
      </c>
      <c r="B549" s="41" t="s">
        <v>1102</v>
      </c>
      <c r="C549" s="11">
        <v>-978.5</v>
      </c>
      <c r="D549" s="11">
        <v>0</v>
      </c>
      <c r="E549" s="11">
        <v>0</v>
      </c>
      <c r="F549" s="11">
        <v>-979</v>
      </c>
      <c r="H549" s="959" t="str">
        <f t="shared" si="8"/>
        <v>30304</v>
      </c>
    </row>
    <row r="550" spans="1:8" hidden="1" x14ac:dyDescent="0.25">
      <c r="A550" s="13" t="s">
        <v>1103</v>
      </c>
      <c r="B550" s="41" t="s">
        <v>1104</v>
      </c>
      <c r="C550" s="11">
        <v>0</v>
      </c>
      <c r="D550" s="11">
        <v>0</v>
      </c>
      <c r="E550" s="11">
        <v>0</v>
      </c>
      <c r="F550" s="11">
        <v>0</v>
      </c>
      <c r="H550" s="959" t="str">
        <f t="shared" si="8"/>
        <v>30305</v>
      </c>
    </row>
    <row r="551" spans="1:8" hidden="1" x14ac:dyDescent="0.25">
      <c r="A551" s="13" t="s">
        <v>1105</v>
      </c>
      <c r="B551" s="41" t="s">
        <v>1106</v>
      </c>
      <c r="C551" s="11">
        <v>0</v>
      </c>
      <c r="D551" s="11">
        <v>0</v>
      </c>
      <c r="E551" s="11">
        <v>0</v>
      </c>
      <c r="F551" s="11">
        <v>0</v>
      </c>
      <c r="H551" s="959" t="str">
        <f t="shared" si="8"/>
        <v>30305</v>
      </c>
    </row>
    <row r="552" spans="1:8" hidden="1" x14ac:dyDescent="0.25">
      <c r="A552" s="13" t="s">
        <v>1107</v>
      </c>
      <c r="B552" s="41" t="s">
        <v>1108</v>
      </c>
      <c r="C552" s="11">
        <v>0</v>
      </c>
      <c r="D552" s="11">
        <v>0</v>
      </c>
      <c r="E552" s="11">
        <v>0</v>
      </c>
      <c r="F552" s="11">
        <v>0</v>
      </c>
      <c r="H552" s="959" t="str">
        <f t="shared" si="8"/>
        <v>30305</v>
      </c>
    </row>
    <row r="553" spans="1:8" hidden="1" x14ac:dyDescent="0.25">
      <c r="A553" s="13" t="s">
        <v>1109</v>
      </c>
      <c r="B553" s="41" t="s">
        <v>1110</v>
      </c>
      <c r="C553" s="11">
        <v>0</v>
      </c>
      <c r="D553" s="11">
        <v>0</v>
      </c>
      <c r="E553" s="11">
        <v>0</v>
      </c>
      <c r="F553" s="11">
        <v>0</v>
      </c>
      <c r="H553" s="959" t="str">
        <f t="shared" si="8"/>
        <v>30305</v>
      </c>
    </row>
    <row r="554" spans="1:8" hidden="1" x14ac:dyDescent="0.25">
      <c r="A554" s="13" t="s">
        <v>1111</v>
      </c>
      <c r="B554" s="41" t="s">
        <v>1112</v>
      </c>
      <c r="C554" s="11">
        <v>0</v>
      </c>
      <c r="D554" s="11">
        <v>0</v>
      </c>
      <c r="E554" s="11">
        <v>0</v>
      </c>
      <c r="F554" s="11">
        <v>0</v>
      </c>
      <c r="H554" s="959" t="str">
        <f t="shared" si="8"/>
        <v>30305</v>
      </c>
    </row>
    <row r="555" spans="1:8" hidden="1" x14ac:dyDescent="0.25">
      <c r="A555" s="13" t="s">
        <v>1113</v>
      </c>
      <c r="B555" s="41" t="s">
        <v>1114</v>
      </c>
      <c r="C555" s="11">
        <v>-314.64</v>
      </c>
      <c r="D555" s="11">
        <v>0</v>
      </c>
      <c r="E555" s="11">
        <v>0</v>
      </c>
      <c r="F555" s="11">
        <v>-315</v>
      </c>
      <c r="H555" s="959" t="str">
        <f t="shared" si="8"/>
        <v>30305</v>
      </c>
    </row>
    <row r="556" spans="1:8" hidden="1" x14ac:dyDescent="0.25">
      <c r="A556" s="13" t="s">
        <v>1115</v>
      </c>
      <c r="B556" s="41" t="s">
        <v>1116</v>
      </c>
      <c r="C556" s="11">
        <v>0</v>
      </c>
      <c r="D556" s="11">
        <v>0</v>
      </c>
      <c r="E556" s="11">
        <v>0</v>
      </c>
      <c r="F556" s="11">
        <v>0</v>
      </c>
      <c r="H556" s="959" t="str">
        <f t="shared" si="8"/>
        <v>30305</v>
      </c>
    </row>
    <row r="557" spans="1:8" hidden="1" x14ac:dyDescent="0.25">
      <c r="A557" s="13" t="s">
        <v>1117</v>
      </c>
      <c r="B557" s="41" t="s">
        <v>1118</v>
      </c>
      <c r="C557" s="11">
        <v>0</v>
      </c>
      <c r="D557" s="11">
        <v>0</v>
      </c>
      <c r="E557" s="11">
        <v>0</v>
      </c>
      <c r="F557" s="11">
        <v>0</v>
      </c>
      <c r="H557" s="959" t="str">
        <f t="shared" si="8"/>
        <v>30305</v>
      </c>
    </row>
    <row r="558" spans="1:8" hidden="1" x14ac:dyDescent="0.25">
      <c r="A558" s="13" t="s">
        <v>1119</v>
      </c>
      <c r="B558" s="41" t="s">
        <v>1120</v>
      </c>
      <c r="C558" s="11">
        <v>0</v>
      </c>
      <c r="D558" s="11">
        <v>0</v>
      </c>
      <c r="E558" s="11">
        <v>0</v>
      </c>
      <c r="F558" s="11">
        <v>0</v>
      </c>
      <c r="H558" s="959" t="str">
        <f t="shared" si="8"/>
        <v>30305</v>
      </c>
    </row>
    <row r="559" spans="1:8" hidden="1" x14ac:dyDescent="0.25">
      <c r="A559" s="13" t="s">
        <v>1121</v>
      </c>
      <c r="B559" s="41" t="s">
        <v>1122</v>
      </c>
      <c r="C559" s="11">
        <v>-22410.78</v>
      </c>
      <c r="D559" s="11">
        <v>0</v>
      </c>
      <c r="E559" s="11">
        <v>0</v>
      </c>
      <c r="F559" s="11">
        <v>-22411</v>
      </c>
      <c r="H559" s="959" t="str">
        <f t="shared" si="8"/>
        <v>30306</v>
      </c>
    </row>
    <row r="560" spans="1:8" hidden="1" x14ac:dyDescent="0.25">
      <c r="A560" s="13" t="s">
        <v>1123</v>
      </c>
      <c r="B560" s="41" t="s">
        <v>1124</v>
      </c>
      <c r="C560" s="11">
        <v>0</v>
      </c>
      <c r="D560" s="11">
        <v>0</v>
      </c>
      <c r="E560" s="11">
        <v>0</v>
      </c>
      <c r="F560" s="11">
        <v>0</v>
      </c>
      <c r="H560" s="959" t="str">
        <f t="shared" si="8"/>
        <v>30401</v>
      </c>
    </row>
    <row r="561" spans="1:8" hidden="1" x14ac:dyDescent="0.25">
      <c r="A561" s="13" t="s">
        <v>1125</v>
      </c>
      <c r="B561" s="41" t="s">
        <v>1126</v>
      </c>
      <c r="C561" s="11">
        <v>0</v>
      </c>
      <c r="D561" s="11">
        <v>0</v>
      </c>
      <c r="E561" s="11">
        <v>0</v>
      </c>
      <c r="F561" s="11">
        <v>0</v>
      </c>
      <c r="H561" s="959" t="str">
        <f t="shared" si="8"/>
        <v>30401</v>
      </c>
    </row>
    <row r="562" spans="1:8" hidden="1" x14ac:dyDescent="0.25">
      <c r="A562" s="13" t="s">
        <v>1127</v>
      </c>
      <c r="B562" s="41" t="s">
        <v>1128</v>
      </c>
      <c r="C562" s="11">
        <v>0</v>
      </c>
      <c r="D562" s="11">
        <v>0</v>
      </c>
      <c r="E562" s="11">
        <v>0</v>
      </c>
      <c r="F562" s="11">
        <v>0</v>
      </c>
      <c r="H562" s="959" t="str">
        <f t="shared" si="8"/>
        <v>30401</v>
      </c>
    </row>
    <row r="563" spans="1:8" hidden="1" x14ac:dyDescent="0.25">
      <c r="A563" s="13" t="s">
        <v>1129</v>
      </c>
      <c r="B563" s="41" t="s">
        <v>1130</v>
      </c>
      <c r="C563" s="11">
        <v>0</v>
      </c>
      <c r="D563" s="11">
        <v>0</v>
      </c>
      <c r="E563" s="11">
        <v>0</v>
      </c>
      <c r="F563" s="11">
        <v>0</v>
      </c>
      <c r="H563" s="959" t="str">
        <f t="shared" si="8"/>
        <v>30401</v>
      </c>
    </row>
    <row r="564" spans="1:8" hidden="1" x14ac:dyDescent="0.25">
      <c r="A564" s="13" t="s">
        <v>1131</v>
      </c>
      <c r="B564" s="41" t="s">
        <v>1132</v>
      </c>
      <c r="C564" s="11">
        <v>1896.47</v>
      </c>
      <c r="D564" s="11">
        <v>9500</v>
      </c>
      <c r="E564" s="11">
        <v>5000</v>
      </c>
      <c r="F564" s="11">
        <v>-3104</v>
      </c>
      <c r="H564" s="959" t="str">
        <f t="shared" si="8"/>
        <v>30401</v>
      </c>
    </row>
    <row r="565" spans="1:8" hidden="1" x14ac:dyDescent="0.25">
      <c r="A565" s="13" t="s">
        <v>1133</v>
      </c>
      <c r="B565" s="41" t="s">
        <v>1134</v>
      </c>
      <c r="C565" s="11">
        <v>1280</v>
      </c>
      <c r="D565" s="11">
        <v>0</v>
      </c>
      <c r="E565" s="11">
        <v>0</v>
      </c>
      <c r="F565" s="11">
        <v>1280</v>
      </c>
      <c r="H565" s="959" t="str">
        <f t="shared" si="8"/>
        <v>30401</v>
      </c>
    </row>
    <row r="566" spans="1:8" hidden="1" x14ac:dyDescent="0.25">
      <c r="A566" s="13" t="s">
        <v>1135</v>
      </c>
      <c r="B566" s="41" t="s">
        <v>1136</v>
      </c>
      <c r="C566" s="11">
        <v>95</v>
      </c>
      <c r="D566" s="11">
        <v>0</v>
      </c>
      <c r="E566" s="11">
        <v>0</v>
      </c>
      <c r="F566" s="11">
        <v>95</v>
      </c>
      <c r="H566" s="959" t="str">
        <f t="shared" si="8"/>
        <v>30401</v>
      </c>
    </row>
    <row r="567" spans="1:8" hidden="1" x14ac:dyDescent="0.25">
      <c r="A567" s="13" t="s">
        <v>1137</v>
      </c>
      <c r="B567" s="41" t="s">
        <v>1138</v>
      </c>
      <c r="C567" s="11">
        <v>0</v>
      </c>
      <c r="D567" s="11">
        <v>0</v>
      </c>
      <c r="E567" s="11">
        <v>0</v>
      </c>
      <c r="F567" s="11">
        <v>0</v>
      </c>
      <c r="H567" s="959" t="str">
        <f t="shared" si="8"/>
        <v>30401</v>
      </c>
    </row>
    <row r="568" spans="1:8" hidden="1" x14ac:dyDescent="0.25">
      <c r="A568" s="13" t="s">
        <v>1139</v>
      </c>
      <c r="B568" s="41" t="s">
        <v>1140</v>
      </c>
      <c r="C568" s="11">
        <v>0</v>
      </c>
      <c r="D568" s="11">
        <v>0</v>
      </c>
      <c r="E568" s="11">
        <v>0</v>
      </c>
      <c r="F568" s="11">
        <v>0</v>
      </c>
      <c r="H568" s="959" t="str">
        <f t="shared" si="8"/>
        <v>30401</v>
      </c>
    </row>
    <row r="569" spans="1:8" hidden="1" x14ac:dyDescent="0.25">
      <c r="A569" s="13" t="s">
        <v>1141</v>
      </c>
      <c r="B569" s="41" t="s">
        <v>1142</v>
      </c>
      <c r="C569" s="11">
        <v>778.2</v>
      </c>
      <c r="D569" s="11">
        <v>0</v>
      </c>
      <c r="E569" s="11">
        <v>0</v>
      </c>
      <c r="F569" s="11">
        <v>778</v>
      </c>
      <c r="H569" s="959" t="str">
        <f t="shared" si="8"/>
        <v>30401</v>
      </c>
    </row>
    <row r="570" spans="1:8" hidden="1" x14ac:dyDescent="0.25">
      <c r="A570" s="13" t="s">
        <v>1143</v>
      </c>
      <c r="B570" s="41" t="s">
        <v>1144</v>
      </c>
      <c r="C570" s="11">
        <v>4666.68</v>
      </c>
      <c r="D570" s="11">
        <v>3800</v>
      </c>
      <c r="E570" s="11">
        <v>3800</v>
      </c>
      <c r="F570" s="11">
        <v>867</v>
      </c>
      <c r="H570" s="959" t="str">
        <f t="shared" si="8"/>
        <v>30401</v>
      </c>
    </row>
    <row r="571" spans="1:8" hidden="1" x14ac:dyDescent="0.25">
      <c r="A571" s="13" t="s">
        <v>1145</v>
      </c>
      <c r="B571" s="41" t="s">
        <v>1146</v>
      </c>
      <c r="C571" s="11">
        <v>204</v>
      </c>
      <c r="D571" s="11">
        <v>0</v>
      </c>
      <c r="E571" s="11">
        <v>0</v>
      </c>
      <c r="F571" s="11">
        <v>204</v>
      </c>
      <c r="H571" s="959" t="str">
        <f t="shared" si="8"/>
        <v>30401</v>
      </c>
    </row>
    <row r="572" spans="1:8" hidden="1" x14ac:dyDescent="0.25">
      <c r="A572" s="13" t="s">
        <v>1147</v>
      </c>
      <c r="B572" s="41" t="s">
        <v>1148</v>
      </c>
      <c r="C572" s="11">
        <v>0</v>
      </c>
      <c r="D572" s="11">
        <v>0</v>
      </c>
      <c r="E572" s="11">
        <v>0</v>
      </c>
      <c r="F572" s="11">
        <v>0</v>
      </c>
      <c r="H572" s="959" t="str">
        <f t="shared" si="8"/>
        <v>30401</v>
      </c>
    </row>
    <row r="573" spans="1:8" hidden="1" x14ac:dyDescent="0.25">
      <c r="A573" s="13" t="s">
        <v>1149</v>
      </c>
      <c r="B573" s="41" t="s">
        <v>1150</v>
      </c>
      <c r="C573" s="11">
        <v>0</v>
      </c>
      <c r="D573" s="11">
        <v>0</v>
      </c>
      <c r="E573" s="11">
        <v>0</v>
      </c>
      <c r="F573" s="11">
        <v>0</v>
      </c>
      <c r="H573" s="959" t="str">
        <f t="shared" si="8"/>
        <v>30401</v>
      </c>
    </row>
    <row r="574" spans="1:8" hidden="1" x14ac:dyDescent="0.25">
      <c r="A574" s="13" t="s">
        <v>1151</v>
      </c>
      <c r="B574" s="41" t="s">
        <v>1152</v>
      </c>
      <c r="C574" s="11">
        <v>0</v>
      </c>
      <c r="D574" s="11">
        <v>0</v>
      </c>
      <c r="E574" s="11">
        <v>0</v>
      </c>
      <c r="F574" s="11">
        <v>0</v>
      </c>
      <c r="H574" s="959" t="str">
        <f t="shared" si="8"/>
        <v>30401</v>
      </c>
    </row>
    <row r="575" spans="1:8" hidden="1" x14ac:dyDescent="0.25">
      <c r="A575" s="13" t="s">
        <v>1153</v>
      </c>
      <c r="B575" s="41" t="s">
        <v>1154</v>
      </c>
      <c r="C575" s="11">
        <v>0</v>
      </c>
      <c r="D575" s="11">
        <v>0</v>
      </c>
      <c r="E575" s="11">
        <v>0</v>
      </c>
      <c r="F575" s="11">
        <v>0</v>
      </c>
      <c r="H575" s="959" t="str">
        <f t="shared" si="8"/>
        <v>30401</v>
      </c>
    </row>
    <row r="576" spans="1:8" hidden="1" x14ac:dyDescent="0.25">
      <c r="A576" s="13" t="s">
        <v>1155</v>
      </c>
      <c r="B576" s="41" t="s">
        <v>1156</v>
      </c>
      <c r="C576" s="11">
        <v>7325.97</v>
      </c>
      <c r="D576" s="11">
        <v>4700</v>
      </c>
      <c r="E576" s="11">
        <v>4700</v>
      </c>
      <c r="F576" s="11">
        <v>2626</v>
      </c>
      <c r="H576" s="959" t="str">
        <f t="shared" si="8"/>
        <v>30401</v>
      </c>
    </row>
    <row r="577" spans="1:8" hidden="1" x14ac:dyDescent="0.25">
      <c r="A577" s="13" t="s">
        <v>1157</v>
      </c>
      <c r="B577" s="41" t="s">
        <v>1158</v>
      </c>
      <c r="C577" s="11">
        <v>140.79</v>
      </c>
      <c r="D577" s="11">
        <v>100</v>
      </c>
      <c r="E577" s="11">
        <v>100</v>
      </c>
      <c r="F577" s="11">
        <v>41</v>
      </c>
      <c r="H577" s="959" t="str">
        <f t="shared" si="8"/>
        <v>30401</v>
      </c>
    </row>
    <row r="578" spans="1:8" hidden="1" x14ac:dyDescent="0.25">
      <c r="A578" s="13" t="s">
        <v>1159</v>
      </c>
      <c r="B578" s="41" t="s">
        <v>1160</v>
      </c>
      <c r="C578" s="11">
        <v>0</v>
      </c>
      <c r="D578" s="11">
        <v>700</v>
      </c>
      <c r="E578" s="11">
        <v>700</v>
      </c>
      <c r="F578" s="11">
        <v>-700</v>
      </c>
      <c r="H578" s="959" t="str">
        <f t="shared" si="8"/>
        <v>30401</v>
      </c>
    </row>
    <row r="579" spans="1:8" hidden="1" x14ac:dyDescent="0.25">
      <c r="A579" s="13" t="s">
        <v>1161</v>
      </c>
      <c r="B579" s="41" t="s">
        <v>1162</v>
      </c>
      <c r="C579" s="11">
        <v>21189.77</v>
      </c>
      <c r="D579" s="11">
        <v>19400</v>
      </c>
      <c r="E579" s="11">
        <v>23900</v>
      </c>
      <c r="F579" s="11">
        <v>-2710</v>
      </c>
      <c r="H579" s="959" t="str">
        <f t="shared" si="8"/>
        <v>30401</v>
      </c>
    </row>
    <row r="580" spans="1:8" hidden="1" x14ac:dyDescent="0.25">
      <c r="A580" s="13" t="s">
        <v>1163</v>
      </c>
      <c r="B580" s="41" t="s">
        <v>1164</v>
      </c>
      <c r="C580" s="11">
        <v>24742.39</v>
      </c>
      <c r="D580" s="11">
        <v>20200</v>
      </c>
      <c r="E580" s="11">
        <v>21200</v>
      </c>
      <c r="F580" s="11">
        <v>3542</v>
      </c>
      <c r="H580" s="959" t="str">
        <f t="shared" si="8"/>
        <v>30401</v>
      </c>
    </row>
    <row r="581" spans="1:8" hidden="1" x14ac:dyDescent="0.25">
      <c r="A581" s="13" t="s">
        <v>1165</v>
      </c>
      <c r="B581" s="41" t="s">
        <v>1166</v>
      </c>
      <c r="C581" s="11">
        <v>17286.98</v>
      </c>
      <c r="D581" s="11">
        <v>13800</v>
      </c>
      <c r="E581" s="11">
        <v>16100</v>
      </c>
      <c r="F581" s="11">
        <v>1187</v>
      </c>
      <c r="H581" s="959" t="str">
        <f t="shared" si="8"/>
        <v>30401</v>
      </c>
    </row>
    <row r="582" spans="1:8" hidden="1" x14ac:dyDescent="0.25">
      <c r="A582" s="13" t="s">
        <v>1167</v>
      </c>
      <c r="B582" s="41" t="s">
        <v>1168</v>
      </c>
      <c r="C582" s="11">
        <v>1286.7</v>
      </c>
      <c r="D582" s="11">
        <v>1200</v>
      </c>
      <c r="E582" s="11">
        <v>1200</v>
      </c>
      <c r="F582" s="11">
        <v>87</v>
      </c>
      <c r="H582" s="959" t="str">
        <f t="shared" si="8"/>
        <v>30401</v>
      </c>
    </row>
    <row r="583" spans="1:8" hidden="1" x14ac:dyDescent="0.25">
      <c r="A583" s="13" t="s">
        <v>1169</v>
      </c>
      <c r="B583" s="41" t="s">
        <v>1170</v>
      </c>
      <c r="C583" s="11">
        <v>-8277.35</v>
      </c>
      <c r="D583" s="11">
        <v>0</v>
      </c>
      <c r="E583" s="11">
        <v>-8300</v>
      </c>
      <c r="F583" s="11">
        <v>23</v>
      </c>
      <c r="H583" s="959" t="str">
        <f t="shared" si="8"/>
        <v>30401</v>
      </c>
    </row>
    <row r="584" spans="1:8" hidden="1" x14ac:dyDescent="0.25">
      <c r="A584" s="13" t="s">
        <v>1171</v>
      </c>
      <c r="B584" s="41" t="s">
        <v>1172</v>
      </c>
      <c r="C584" s="11">
        <v>0</v>
      </c>
      <c r="D584" s="11">
        <v>0</v>
      </c>
      <c r="E584" s="11">
        <v>0</v>
      </c>
      <c r="F584" s="11">
        <v>0</v>
      </c>
      <c r="H584" s="959" t="str">
        <f t="shared" si="8"/>
        <v>30401</v>
      </c>
    </row>
    <row r="585" spans="1:8" hidden="1" x14ac:dyDescent="0.25">
      <c r="A585" s="13" t="s">
        <v>1173</v>
      </c>
      <c r="B585" s="41" t="s">
        <v>1174</v>
      </c>
      <c r="C585" s="11">
        <v>0</v>
      </c>
      <c r="D585" s="11">
        <v>0</v>
      </c>
      <c r="E585" s="11">
        <v>0</v>
      </c>
      <c r="F585" s="11">
        <v>0</v>
      </c>
      <c r="H585" s="959" t="str">
        <f t="shared" si="8"/>
        <v>30401</v>
      </c>
    </row>
    <row r="586" spans="1:8" hidden="1" x14ac:dyDescent="0.25">
      <c r="A586" s="13" t="s">
        <v>1175</v>
      </c>
      <c r="B586" s="41" t="s">
        <v>1176</v>
      </c>
      <c r="C586" s="11">
        <v>-2658.95</v>
      </c>
      <c r="D586" s="11">
        <v>-1700</v>
      </c>
      <c r="E586" s="11">
        <v>-1700</v>
      </c>
      <c r="F586" s="11">
        <v>-959</v>
      </c>
      <c r="H586" s="959" t="str">
        <f t="shared" ref="H586:H649" si="9">LEFT(A586,5)</f>
        <v>30401</v>
      </c>
    </row>
    <row r="587" spans="1:8" hidden="1" x14ac:dyDescent="0.25">
      <c r="A587" s="13" t="s">
        <v>1177</v>
      </c>
      <c r="B587" s="41" t="s">
        <v>1178</v>
      </c>
      <c r="C587" s="11">
        <v>52998.44</v>
      </c>
      <c r="D587" s="11">
        <v>65800</v>
      </c>
      <c r="E587" s="11">
        <v>45500</v>
      </c>
      <c r="F587" s="11">
        <v>7498</v>
      </c>
      <c r="H587" s="959" t="str">
        <f t="shared" si="9"/>
        <v>30402</v>
      </c>
    </row>
    <row r="588" spans="1:8" hidden="1" x14ac:dyDescent="0.25">
      <c r="A588" s="13" t="s">
        <v>1179</v>
      </c>
      <c r="B588" s="41" t="s">
        <v>1180</v>
      </c>
      <c r="C588" s="11">
        <v>-233</v>
      </c>
      <c r="D588" s="11">
        <v>0</v>
      </c>
      <c r="E588" s="11">
        <v>0</v>
      </c>
      <c r="F588" s="11">
        <v>-233</v>
      </c>
      <c r="H588" s="959" t="str">
        <f t="shared" si="9"/>
        <v>30402</v>
      </c>
    </row>
    <row r="589" spans="1:8" hidden="1" x14ac:dyDescent="0.25">
      <c r="A589" s="13" t="s">
        <v>1181</v>
      </c>
      <c r="B589" s="41" t="s">
        <v>1182</v>
      </c>
      <c r="C589" s="11">
        <v>2100</v>
      </c>
      <c r="D589" s="11">
        <v>2100</v>
      </c>
      <c r="E589" s="11">
        <v>2100</v>
      </c>
      <c r="F589" s="11">
        <v>0</v>
      </c>
      <c r="H589" s="959" t="str">
        <f t="shared" si="9"/>
        <v>30402</v>
      </c>
    </row>
    <row r="590" spans="1:8" hidden="1" x14ac:dyDescent="0.25">
      <c r="A590" s="13" t="s">
        <v>1183</v>
      </c>
      <c r="B590" s="41" t="s">
        <v>1184</v>
      </c>
      <c r="C590" s="11">
        <v>0</v>
      </c>
      <c r="D590" s="11">
        <v>0</v>
      </c>
      <c r="E590" s="11">
        <v>0</v>
      </c>
      <c r="F590" s="11">
        <v>0</v>
      </c>
      <c r="H590" s="959" t="str">
        <f t="shared" si="9"/>
        <v>30402</v>
      </c>
    </row>
    <row r="591" spans="1:8" hidden="1" x14ac:dyDescent="0.25">
      <c r="A591" s="13" t="s">
        <v>1185</v>
      </c>
      <c r="B591" s="41" t="s">
        <v>1186</v>
      </c>
      <c r="C591" s="11">
        <v>0</v>
      </c>
      <c r="D591" s="11">
        <v>0</v>
      </c>
      <c r="E591" s="11">
        <v>0</v>
      </c>
      <c r="F591" s="11">
        <v>0</v>
      </c>
      <c r="H591" s="959" t="str">
        <f t="shared" si="9"/>
        <v>30402</v>
      </c>
    </row>
    <row r="592" spans="1:8" hidden="1" x14ac:dyDescent="0.25">
      <c r="A592" s="13" t="s">
        <v>1187</v>
      </c>
      <c r="B592" s="41" t="s">
        <v>1188</v>
      </c>
      <c r="C592" s="11">
        <v>4346.72</v>
      </c>
      <c r="D592" s="11">
        <v>0</v>
      </c>
      <c r="E592" s="11">
        <v>0</v>
      </c>
      <c r="F592" s="11">
        <v>4347</v>
      </c>
      <c r="H592" s="959" t="str">
        <f t="shared" si="9"/>
        <v>30402</v>
      </c>
    </row>
    <row r="593" spans="1:8" hidden="1" x14ac:dyDescent="0.25">
      <c r="A593" s="13" t="s">
        <v>1189</v>
      </c>
      <c r="B593" s="41" t="s">
        <v>1190</v>
      </c>
      <c r="C593" s="11">
        <v>1226.6600000000001</v>
      </c>
      <c r="D593" s="11">
        <v>0</v>
      </c>
      <c r="E593" s="11">
        <v>0</v>
      </c>
      <c r="F593" s="11">
        <v>1227</v>
      </c>
      <c r="H593" s="959" t="str">
        <f t="shared" si="9"/>
        <v>30402</v>
      </c>
    </row>
    <row r="594" spans="1:8" hidden="1" x14ac:dyDescent="0.25">
      <c r="A594" s="13" t="s">
        <v>1191</v>
      </c>
      <c r="B594" s="41" t="s">
        <v>1192</v>
      </c>
      <c r="C594" s="11">
        <v>0</v>
      </c>
      <c r="D594" s="11">
        <v>0</v>
      </c>
      <c r="E594" s="11">
        <v>0</v>
      </c>
      <c r="F594" s="11">
        <v>0</v>
      </c>
      <c r="H594" s="959" t="str">
        <f t="shared" si="9"/>
        <v>30402</v>
      </c>
    </row>
    <row r="595" spans="1:8" hidden="1" x14ac:dyDescent="0.25">
      <c r="A595" s="13" t="s">
        <v>1193</v>
      </c>
      <c r="B595" s="41" t="s">
        <v>1194</v>
      </c>
      <c r="C595" s="11">
        <v>0</v>
      </c>
      <c r="D595" s="11">
        <v>0</v>
      </c>
      <c r="E595" s="11">
        <v>0</v>
      </c>
      <c r="F595" s="11">
        <v>0</v>
      </c>
      <c r="H595" s="959" t="str">
        <f t="shared" si="9"/>
        <v>30402</v>
      </c>
    </row>
    <row r="596" spans="1:8" hidden="1" x14ac:dyDescent="0.25">
      <c r="A596" s="13" t="s">
        <v>1195</v>
      </c>
      <c r="B596" s="41" t="s">
        <v>1196</v>
      </c>
      <c r="C596" s="11">
        <v>0</v>
      </c>
      <c r="D596" s="11">
        <v>0</v>
      </c>
      <c r="E596" s="11">
        <v>0</v>
      </c>
      <c r="F596" s="11">
        <v>0</v>
      </c>
      <c r="H596" s="959" t="str">
        <f t="shared" si="9"/>
        <v>30402</v>
      </c>
    </row>
    <row r="597" spans="1:8" hidden="1" x14ac:dyDescent="0.25">
      <c r="A597" s="13" t="s">
        <v>1197</v>
      </c>
      <c r="B597" s="41" t="s">
        <v>1198</v>
      </c>
      <c r="C597" s="11">
        <v>214.6</v>
      </c>
      <c r="D597" s="11">
        <v>500</v>
      </c>
      <c r="E597" s="11">
        <v>500</v>
      </c>
      <c r="F597" s="11">
        <v>-285</v>
      </c>
      <c r="H597" s="959" t="str">
        <f t="shared" si="9"/>
        <v>30402</v>
      </c>
    </row>
    <row r="598" spans="1:8" hidden="1" x14ac:dyDescent="0.25">
      <c r="A598" s="13" t="s">
        <v>1199</v>
      </c>
      <c r="B598" s="41" t="s">
        <v>1200</v>
      </c>
      <c r="C598" s="11">
        <v>741</v>
      </c>
      <c r="D598" s="11">
        <v>0</v>
      </c>
      <c r="E598" s="11">
        <v>0</v>
      </c>
      <c r="F598" s="11">
        <v>741</v>
      </c>
      <c r="H598" s="959" t="str">
        <f t="shared" si="9"/>
        <v>30402</v>
      </c>
    </row>
    <row r="599" spans="1:8" hidden="1" x14ac:dyDescent="0.25">
      <c r="A599" s="13" t="s">
        <v>1201</v>
      </c>
      <c r="B599" s="41" t="s">
        <v>1202</v>
      </c>
      <c r="C599" s="11">
        <v>0</v>
      </c>
      <c r="D599" s="11">
        <v>0</v>
      </c>
      <c r="E599" s="11">
        <v>0</v>
      </c>
      <c r="F599" s="11">
        <v>0</v>
      </c>
      <c r="H599" s="959" t="str">
        <f t="shared" si="9"/>
        <v>30402</v>
      </c>
    </row>
    <row r="600" spans="1:8" hidden="1" x14ac:dyDescent="0.25">
      <c r="A600" s="13" t="s">
        <v>1203</v>
      </c>
      <c r="B600" s="41" t="s">
        <v>1204</v>
      </c>
      <c r="C600" s="11">
        <v>0</v>
      </c>
      <c r="D600" s="11">
        <v>0</v>
      </c>
      <c r="E600" s="11">
        <v>0</v>
      </c>
      <c r="F600" s="11">
        <v>0</v>
      </c>
      <c r="H600" s="959" t="str">
        <f t="shared" si="9"/>
        <v>30402</v>
      </c>
    </row>
    <row r="601" spans="1:8" hidden="1" x14ac:dyDescent="0.25">
      <c r="A601" s="13" t="s">
        <v>1205</v>
      </c>
      <c r="B601" s="41" t="s">
        <v>1206</v>
      </c>
      <c r="C601" s="11">
        <v>1371.63</v>
      </c>
      <c r="D601" s="11">
        <v>500</v>
      </c>
      <c r="E601" s="11">
        <v>500</v>
      </c>
      <c r="F601" s="11">
        <v>872</v>
      </c>
      <c r="H601" s="959" t="str">
        <f t="shared" si="9"/>
        <v>30402</v>
      </c>
    </row>
    <row r="602" spans="1:8" hidden="1" x14ac:dyDescent="0.25">
      <c r="A602" s="13" t="s">
        <v>1207</v>
      </c>
      <c r="B602" s="41" t="s">
        <v>1208</v>
      </c>
      <c r="C602" s="11">
        <v>393.96</v>
      </c>
      <c r="D602" s="11">
        <v>400</v>
      </c>
      <c r="E602" s="11">
        <v>400</v>
      </c>
      <c r="F602" s="11">
        <v>-6</v>
      </c>
      <c r="H602" s="959" t="str">
        <f t="shared" si="9"/>
        <v>30402</v>
      </c>
    </row>
    <row r="603" spans="1:8" hidden="1" x14ac:dyDescent="0.25">
      <c r="A603" s="13" t="s">
        <v>1209</v>
      </c>
      <c r="B603" s="41" t="s">
        <v>1210</v>
      </c>
      <c r="C603" s="11">
        <v>49.99</v>
      </c>
      <c r="D603" s="11">
        <v>1000</v>
      </c>
      <c r="E603" s="11">
        <v>1000</v>
      </c>
      <c r="F603" s="11">
        <v>-950</v>
      </c>
      <c r="H603" s="959" t="str">
        <f t="shared" si="9"/>
        <v>30402</v>
      </c>
    </row>
    <row r="604" spans="1:8" hidden="1" x14ac:dyDescent="0.25">
      <c r="A604" s="13" t="s">
        <v>1211</v>
      </c>
      <c r="B604" s="41" t="s">
        <v>1212</v>
      </c>
      <c r="C604" s="11">
        <v>0</v>
      </c>
      <c r="D604" s="11">
        <v>0</v>
      </c>
      <c r="E604" s="11">
        <v>0</v>
      </c>
      <c r="F604" s="11">
        <v>0</v>
      </c>
      <c r="H604" s="959" t="str">
        <f t="shared" si="9"/>
        <v>30402</v>
      </c>
    </row>
    <row r="605" spans="1:8" hidden="1" x14ac:dyDescent="0.25">
      <c r="A605" s="13" t="s">
        <v>1213</v>
      </c>
      <c r="B605" s="41" t="s">
        <v>1214</v>
      </c>
      <c r="C605" s="11">
        <v>16721.25</v>
      </c>
      <c r="D605" s="11">
        <v>8300</v>
      </c>
      <c r="E605" s="11">
        <v>16600</v>
      </c>
      <c r="F605" s="11">
        <v>121</v>
      </c>
      <c r="H605" s="959" t="str">
        <f t="shared" si="9"/>
        <v>30402</v>
      </c>
    </row>
    <row r="606" spans="1:8" hidden="1" x14ac:dyDescent="0.25">
      <c r="A606" s="13" t="s">
        <v>1215</v>
      </c>
      <c r="B606" s="41" t="s">
        <v>1216</v>
      </c>
      <c r="C606" s="11">
        <v>0</v>
      </c>
      <c r="D606" s="11">
        <v>0</v>
      </c>
      <c r="E606" s="11">
        <v>0</v>
      </c>
      <c r="F606" s="11">
        <v>0</v>
      </c>
      <c r="H606" s="959" t="str">
        <f t="shared" si="9"/>
        <v>30402</v>
      </c>
    </row>
    <row r="607" spans="1:8" hidden="1" x14ac:dyDescent="0.25">
      <c r="A607" s="13" t="s">
        <v>1217</v>
      </c>
      <c r="B607" s="41" t="s">
        <v>1218</v>
      </c>
      <c r="C607" s="11">
        <v>735</v>
      </c>
      <c r="D607" s="11">
        <v>400</v>
      </c>
      <c r="E607" s="11">
        <v>400</v>
      </c>
      <c r="F607" s="11">
        <v>335</v>
      </c>
      <c r="H607" s="959" t="str">
        <f t="shared" si="9"/>
        <v>30402</v>
      </c>
    </row>
    <row r="608" spans="1:8" hidden="1" x14ac:dyDescent="0.25">
      <c r="A608" s="13" t="s">
        <v>1219</v>
      </c>
      <c r="B608" s="41" t="s">
        <v>1220</v>
      </c>
      <c r="C608" s="11">
        <v>0</v>
      </c>
      <c r="D608" s="11">
        <v>0</v>
      </c>
      <c r="E608" s="11">
        <v>0</v>
      </c>
      <c r="F608" s="11">
        <v>0</v>
      </c>
      <c r="H608" s="959" t="str">
        <f t="shared" si="9"/>
        <v>30402</v>
      </c>
    </row>
    <row r="609" spans="1:8" hidden="1" x14ac:dyDescent="0.25">
      <c r="A609" s="13" t="s">
        <v>1221</v>
      </c>
      <c r="B609" s="41" t="s">
        <v>1222</v>
      </c>
      <c r="C609" s="11">
        <v>0</v>
      </c>
      <c r="D609" s="11">
        <v>0</v>
      </c>
      <c r="E609" s="11">
        <v>0</v>
      </c>
      <c r="F609" s="11">
        <v>0</v>
      </c>
      <c r="H609" s="959" t="str">
        <f t="shared" si="9"/>
        <v>30402</v>
      </c>
    </row>
    <row r="610" spans="1:8" hidden="1" x14ac:dyDescent="0.25">
      <c r="A610" s="13" t="s">
        <v>1223</v>
      </c>
      <c r="B610" s="41" t="s">
        <v>1224</v>
      </c>
      <c r="C610" s="11">
        <v>0</v>
      </c>
      <c r="D610" s="11">
        <v>0</v>
      </c>
      <c r="E610" s="11">
        <v>0</v>
      </c>
      <c r="F610" s="11">
        <v>0</v>
      </c>
      <c r="H610" s="959" t="str">
        <f t="shared" si="9"/>
        <v>30402</v>
      </c>
    </row>
    <row r="611" spans="1:8" hidden="1" x14ac:dyDescent="0.25">
      <c r="A611" s="13" t="s">
        <v>1225</v>
      </c>
      <c r="B611" s="41" t="s">
        <v>1226</v>
      </c>
      <c r="C611" s="11">
        <v>6448.06</v>
      </c>
      <c r="D611" s="11">
        <v>2000</v>
      </c>
      <c r="E611" s="11">
        <v>4500</v>
      </c>
      <c r="F611" s="11">
        <v>1948</v>
      </c>
      <c r="H611" s="959" t="str">
        <f t="shared" si="9"/>
        <v>30402</v>
      </c>
    </row>
    <row r="612" spans="1:8" hidden="1" x14ac:dyDescent="0.25">
      <c r="A612" s="13" t="s">
        <v>1227</v>
      </c>
      <c r="B612" s="41" t="s">
        <v>1228</v>
      </c>
      <c r="C612" s="11">
        <v>726.35</v>
      </c>
      <c r="D612" s="11">
        <v>0</v>
      </c>
      <c r="E612" s="11">
        <v>0</v>
      </c>
      <c r="F612" s="11">
        <v>726</v>
      </c>
      <c r="H612" s="959" t="str">
        <f t="shared" si="9"/>
        <v>30402</v>
      </c>
    </row>
    <row r="613" spans="1:8" hidden="1" x14ac:dyDescent="0.25">
      <c r="A613" s="13" t="s">
        <v>1229</v>
      </c>
      <c r="B613" s="41" t="s">
        <v>1230</v>
      </c>
      <c r="C613" s="11">
        <v>674.3</v>
      </c>
      <c r="D613" s="11">
        <v>600</v>
      </c>
      <c r="E613" s="11">
        <v>700</v>
      </c>
      <c r="F613" s="11">
        <v>-26</v>
      </c>
      <c r="H613" s="959" t="str">
        <f t="shared" si="9"/>
        <v>30402</v>
      </c>
    </row>
    <row r="614" spans="1:8" hidden="1" x14ac:dyDescent="0.25">
      <c r="A614" s="13" t="s">
        <v>1231</v>
      </c>
      <c r="B614" s="41" t="s">
        <v>1232</v>
      </c>
      <c r="C614" s="11">
        <v>0</v>
      </c>
      <c r="D614" s="11">
        <v>0</v>
      </c>
      <c r="E614" s="11">
        <v>0</v>
      </c>
      <c r="F614" s="11">
        <v>0</v>
      </c>
      <c r="H614" s="959" t="str">
        <f t="shared" si="9"/>
        <v>30402</v>
      </c>
    </row>
    <row r="615" spans="1:8" hidden="1" x14ac:dyDescent="0.25">
      <c r="A615" s="13" t="s">
        <v>1233</v>
      </c>
      <c r="B615" s="41" t="s">
        <v>1234</v>
      </c>
      <c r="C615" s="11">
        <v>36</v>
      </c>
      <c r="D615" s="11">
        <v>0</v>
      </c>
      <c r="E615" s="11">
        <v>0</v>
      </c>
      <c r="F615" s="11">
        <v>36</v>
      </c>
      <c r="H615" s="959" t="str">
        <f t="shared" si="9"/>
        <v>30402</v>
      </c>
    </row>
    <row r="616" spans="1:8" hidden="1" x14ac:dyDescent="0.25">
      <c r="A616" s="13" t="s">
        <v>1235</v>
      </c>
      <c r="B616" s="41" t="s">
        <v>1236</v>
      </c>
      <c r="C616" s="11">
        <v>1893.27</v>
      </c>
      <c r="D616" s="11">
        <v>0</v>
      </c>
      <c r="E616" s="11">
        <v>0</v>
      </c>
      <c r="F616" s="11">
        <v>1893</v>
      </c>
      <c r="H616" s="959" t="str">
        <f t="shared" si="9"/>
        <v>30402</v>
      </c>
    </row>
    <row r="617" spans="1:8" hidden="1" x14ac:dyDescent="0.25">
      <c r="A617" s="13" t="s">
        <v>1237</v>
      </c>
      <c r="B617" s="41" t="s">
        <v>1238</v>
      </c>
      <c r="C617" s="11">
        <v>-69</v>
      </c>
      <c r="D617" s="11">
        <v>0</v>
      </c>
      <c r="E617" s="11">
        <v>0</v>
      </c>
      <c r="F617" s="11">
        <v>-69</v>
      </c>
      <c r="H617" s="959" t="str">
        <f t="shared" si="9"/>
        <v>30402</v>
      </c>
    </row>
    <row r="618" spans="1:8" hidden="1" x14ac:dyDescent="0.25">
      <c r="A618" s="13" t="s">
        <v>1239</v>
      </c>
      <c r="B618" s="41" t="s">
        <v>1240</v>
      </c>
      <c r="C618" s="11">
        <v>210.72</v>
      </c>
      <c r="D618" s="11">
        <v>0</v>
      </c>
      <c r="E618" s="11">
        <v>0</v>
      </c>
      <c r="F618" s="11">
        <v>211</v>
      </c>
      <c r="H618" s="959" t="str">
        <f t="shared" si="9"/>
        <v>30402</v>
      </c>
    </row>
    <row r="619" spans="1:8" hidden="1" x14ac:dyDescent="0.25">
      <c r="A619" s="13" t="s">
        <v>1241</v>
      </c>
      <c r="B619" s="41" t="s">
        <v>1242</v>
      </c>
      <c r="C619" s="11">
        <v>0</v>
      </c>
      <c r="D619" s="11">
        <v>0</v>
      </c>
      <c r="E619" s="11">
        <v>0</v>
      </c>
      <c r="F619" s="11">
        <v>0</v>
      </c>
      <c r="H619" s="959" t="str">
        <f t="shared" si="9"/>
        <v>30402</v>
      </c>
    </row>
    <row r="620" spans="1:8" hidden="1" x14ac:dyDescent="0.25">
      <c r="A620" s="13" t="s">
        <v>1243</v>
      </c>
      <c r="B620" s="41" t="s">
        <v>1244</v>
      </c>
      <c r="C620" s="11">
        <v>0</v>
      </c>
      <c r="D620" s="11">
        <v>0</v>
      </c>
      <c r="E620" s="11">
        <v>0</v>
      </c>
      <c r="F620" s="11">
        <v>0</v>
      </c>
      <c r="H620" s="959" t="str">
        <f t="shared" si="9"/>
        <v>30402</v>
      </c>
    </row>
    <row r="621" spans="1:8" hidden="1" x14ac:dyDescent="0.25">
      <c r="A621" s="13" t="s">
        <v>1245</v>
      </c>
      <c r="B621" s="41" t="s">
        <v>1246</v>
      </c>
      <c r="C621" s="11">
        <v>6720.44</v>
      </c>
      <c r="D621" s="11">
        <v>5100</v>
      </c>
      <c r="E621" s="11">
        <v>5700</v>
      </c>
      <c r="F621" s="11">
        <v>1020</v>
      </c>
      <c r="H621" s="959" t="str">
        <f t="shared" si="9"/>
        <v>30402</v>
      </c>
    </row>
    <row r="622" spans="1:8" hidden="1" x14ac:dyDescent="0.25">
      <c r="A622" s="13" t="s">
        <v>1247</v>
      </c>
      <c r="B622" s="41" t="s">
        <v>1248</v>
      </c>
      <c r="C622" s="11">
        <v>40461.269999999997</v>
      </c>
      <c r="D622" s="11">
        <v>46200</v>
      </c>
      <c r="E622" s="11">
        <v>38800</v>
      </c>
      <c r="F622" s="11">
        <v>1661</v>
      </c>
      <c r="H622" s="959" t="str">
        <f t="shared" si="9"/>
        <v>30402</v>
      </c>
    </row>
    <row r="623" spans="1:8" hidden="1" x14ac:dyDescent="0.25">
      <c r="A623" s="13" t="s">
        <v>1249</v>
      </c>
      <c r="B623" s="41" t="s">
        <v>1250</v>
      </c>
      <c r="C623" s="11">
        <v>0</v>
      </c>
      <c r="D623" s="11">
        <v>0</v>
      </c>
      <c r="E623" s="11">
        <v>0</v>
      </c>
      <c r="F623" s="11">
        <v>0</v>
      </c>
      <c r="H623" s="959" t="str">
        <f t="shared" si="9"/>
        <v>30402</v>
      </c>
    </row>
    <row r="624" spans="1:8" hidden="1" x14ac:dyDescent="0.25">
      <c r="A624" s="13" t="s">
        <v>1251</v>
      </c>
      <c r="B624" s="41" t="s">
        <v>1252</v>
      </c>
      <c r="C624" s="11">
        <v>2360.7399999999998</v>
      </c>
      <c r="D624" s="11">
        <v>1000</v>
      </c>
      <c r="E624" s="11">
        <v>2300</v>
      </c>
      <c r="F624" s="11">
        <v>61</v>
      </c>
      <c r="H624" s="959" t="str">
        <f t="shared" si="9"/>
        <v>30402</v>
      </c>
    </row>
    <row r="625" spans="1:8" hidden="1" x14ac:dyDescent="0.25">
      <c r="A625" s="13" t="s">
        <v>1253</v>
      </c>
      <c r="B625" s="41" t="s">
        <v>1254</v>
      </c>
      <c r="C625" s="11">
        <v>0</v>
      </c>
      <c r="D625" s="11">
        <v>0</v>
      </c>
      <c r="E625" s="11">
        <v>100</v>
      </c>
      <c r="F625" s="11">
        <v>-100</v>
      </c>
      <c r="H625" s="959" t="str">
        <f t="shared" si="9"/>
        <v>30402</v>
      </c>
    </row>
    <row r="626" spans="1:8" hidden="1" x14ac:dyDescent="0.25">
      <c r="A626" s="13" t="s">
        <v>1255</v>
      </c>
      <c r="B626" s="41" t="s">
        <v>1256</v>
      </c>
      <c r="C626" s="11">
        <v>0</v>
      </c>
      <c r="D626" s="11">
        <v>0</v>
      </c>
      <c r="E626" s="11">
        <v>0</v>
      </c>
      <c r="F626" s="11">
        <v>0</v>
      </c>
      <c r="H626" s="959" t="str">
        <f t="shared" si="9"/>
        <v>30402</v>
      </c>
    </row>
    <row r="627" spans="1:8" hidden="1" x14ac:dyDescent="0.25">
      <c r="A627" s="13" t="s">
        <v>1257</v>
      </c>
      <c r="B627" s="41" t="s">
        <v>1258</v>
      </c>
      <c r="C627" s="11">
        <v>0</v>
      </c>
      <c r="D627" s="11">
        <v>0</v>
      </c>
      <c r="E627" s="11">
        <v>0</v>
      </c>
      <c r="F627" s="11">
        <v>0</v>
      </c>
      <c r="H627" s="959" t="str">
        <f t="shared" si="9"/>
        <v>30402</v>
      </c>
    </row>
    <row r="628" spans="1:8" hidden="1" x14ac:dyDescent="0.25">
      <c r="A628" s="13" t="s">
        <v>1259</v>
      </c>
      <c r="B628" s="41" t="s">
        <v>1260</v>
      </c>
      <c r="C628" s="11">
        <v>0</v>
      </c>
      <c r="D628" s="11">
        <v>0</v>
      </c>
      <c r="E628" s="11">
        <v>0</v>
      </c>
      <c r="F628" s="11">
        <v>0</v>
      </c>
      <c r="H628" s="959" t="str">
        <f t="shared" si="9"/>
        <v>30402</v>
      </c>
    </row>
    <row r="629" spans="1:8" hidden="1" x14ac:dyDescent="0.25">
      <c r="A629" s="13" t="s">
        <v>1261</v>
      </c>
      <c r="B629" s="41" t="s">
        <v>1262</v>
      </c>
      <c r="C629" s="11">
        <v>0</v>
      </c>
      <c r="D629" s="11">
        <v>0</v>
      </c>
      <c r="E629" s="11">
        <v>0</v>
      </c>
      <c r="F629" s="11">
        <v>0</v>
      </c>
      <c r="H629" s="959" t="str">
        <f t="shared" si="9"/>
        <v>30402</v>
      </c>
    </row>
    <row r="630" spans="1:8" hidden="1" x14ac:dyDescent="0.25">
      <c r="A630" s="13" t="s">
        <v>1263</v>
      </c>
      <c r="B630" s="41" t="s">
        <v>1264</v>
      </c>
      <c r="C630" s="11">
        <v>0</v>
      </c>
      <c r="D630" s="11">
        <v>0</v>
      </c>
      <c r="E630" s="11">
        <v>0</v>
      </c>
      <c r="F630" s="11">
        <v>0</v>
      </c>
      <c r="H630" s="959" t="str">
        <f t="shared" si="9"/>
        <v>30402</v>
      </c>
    </row>
    <row r="631" spans="1:8" hidden="1" x14ac:dyDescent="0.25">
      <c r="A631" s="13" t="s">
        <v>1265</v>
      </c>
      <c r="B631" s="41" t="s">
        <v>1266</v>
      </c>
      <c r="C631" s="11">
        <v>30717.200000000001</v>
      </c>
      <c r="D631" s="11">
        <v>0</v>
      </c>
      <c r="E631" s="11">
        <v>0</v>
      </c>
      <c r="F631" s="11">
        <v>30717</v>
      </c>
      <c r="H631" s="959" t="str">
        <f t="shared" si="9"/>
        <v>30403</v>
      </c>
    </row>
    <row r="632" spans="1:8" hidden="1" x14ac:dyDescent="0.25">
      <c r="A632" s="13" t="s">
        <v>1267</v>
      </c>
      <c r="B632" s="41" t="s">
        <v>1268</v>
      </c>
      <c r="C632" s="11">
        <v>0</v>
      </c>
      <c r="D632" s="11">
        <v>0</v>
      </c>
      <c r="E632" s="11">
        <v>0</v>
      </c>
      <c r="F632" s="11">
        <v>0</v>
      </c>
      <c r="H632" s="959" t="str">
        <f t="shared" si="9"/>
        <v>30403</v>
      </c>
    </row>
    <row r="633" spans="1:8" hidden="1" x14ac:dyDescent="0.25">
      <c r="A633" s="13" t="s">
        <v>1269</v>
      </c>
      <c r="B633" s="41" t="s">
        <v>1270</v>
      </c>
      <c r="C633" s="11">
        <v>0</v>
      </c>
      <c r="D633" s="11">
        <v>0</v>
      </c>
      <c r="E633" s="11">
        <v>0</v>
      </c>
      <c r="F633" s="11">
        <v>0</v>
      </c>
      <c r="H633" s="959" t="str">
        <f t="shared" si="9"/>
        <v>30403</v>
      </c>
    </row>
    <row r="634" spans="1:8" hidden="1" x14ac:dyDescent="0.25">
      <c r="A634" s="13" t="s">
        <v>1271</v>
      </c>
      <c r="B634" s="41" t="s">
        <v>1272</v>
      </c>
      <c r="C634" s="11">
        <v>0</v>
      </c>
      <c r="D634" s="11">
        <v>0</v>
      </c>
      <c r="E634" s="11">
        <v>0</v>
      </c>
      <c r="F634" s="11">
        <v>0</v>
      </c>
      <c r="H634" s="959" t="str">
        <f t="shared" si="9"/>
        <v>30403</v>
      </c>
    </row>
    <row r="635" spans="1:8" hidden="1" x14ac:dyDescent="0.25">
      <c r="A635" s="13" t="s">
        <v>1273</v>
      </c>
      <c r="B635" s="41" t="s">
        <v>1274</v>
      </c>
      <c r="C635" s="11">
        <v>0</v>
      </c>
      <c r="D635" s="11">
        <v>0</v>
      </c>
      <c r="E635" s="11">
        <v>0</v>
      </c>
      <c r="F635" s="11">
        <v>0</v>
      </c>
      <c r="H635" s="959" t="str">
        <f t="shared" si="9"/>
        <v>30403</v>
      </c>
    </row>
    <row r="636" spans="1:8" hidden="1" x14ac:dyDescent="0.25">
      <c r="A636" s="13" t="s">
        <v>1275</v>
      </c>
      <c r="B636" s="41" t="s">
        <v>1276</v>
      </c>
      <c r="C636" s="11">
        <v>0</v>
      </c>
      <c r="D636" s="11">
        <v>0</v>
      </c>
      <c r="E636" s="11">
        <v>0</v>
      </c>
      <c r="F636" s="11">
        <v>0</v>
      </c>
      <c r="H636" s="959" t="str">
        <f t="shared" si="9"/>
        <v>30403</v>
      </c>
    </row>
    <row r="637" spans="1:8" hidden="1" x14ac:dyDescent="0.25">
      <c r="A637" s="13" t="s">
        <v>1277</v>
      </c>
      <c r="B637" s="41" t="s">
        <v>1278</v>
      </c>
      <c r="C637" s="11">
        <v>0</v>
      </c>
      <c r="D637" s="11">
        <v>0</v>
      </c>
      <c r="E637" s="11">
        <v>0</v>
      </c>
      <c r="F637" s="11">
        <v>0</v>
      </c>
      <c r="H637" s="959" t="str">
        <f t="shared" si="9"/>
        <v>30403</v>
      </c>
    </row>
    <row r="638" spans="1:8" hidden="1" x14ac:dyDescent="0.25">
      <c r="A638" s="13" t="s">
        <v>1279</v>
      </c>
      <c r="B638" s="41" t="s">
        <v>1280</v>
      </c>
      <c r="C638" s="11">
        <v>5858.03</v>
      </c>
      <c r="D638" s="11">
        <v>0</v>
      </c>
      <c r="E638" s="11">
        <v>0</v>
      </c>
      <c r="F638" s="11">
        <v>5858</v>
      </c>
      <c r="H638" s="959" t="str">
        <f t="shared" si="9"/>
        <v>30403</v>
      </c>
    </row>
    <row r="639" spans="1:8" hidden="1" x14ac:dyDescent="0.25">
      <c r="A639" s="13" t="s">
        <v>1281</v>
      </c>
      <c r="B639" s="41" t="s">
        <v>1282</v>
      </c>
      <c r="C639" s="11">
        <v>0</v>
      </c>
      <c r="D639" s="11">
        <v>0</v>
      </c>
      <c r="E639" s="11">
        <v>0</v>
      </c>
      <c r="F639" s="11">
        <v>0</v>
      </c>
      <c r="H639" s="959" t="str">
        <f t="shared" si="9"/>
        <v>30403</v>
      </c>
    </row>
    <row r="640" spans="1:8" hidden="1" x14ac:dyDescent="0.25">
      <c r="A640" s="13" t="s">
        <v>1283</v>
      </c>
      <c r="B640" s="41" t="s">
        <v>1284</v>
      </c>
      <c r="C640" s="11">
        <v>0</v>
      </c>
      <c r="D640" s="11">
        <v>0</v>
      </c>
      <c r="E640" s="11">
        <v>0</v>
      </c>
      <c r="F640" s="11">
        <v>0</v>
      </c>
      <c r="H640" s="959" t="str">
        <f t="shared" si="9"/>
        <v>30403</v>
      </c>
    </row>
    <row r="641" spans="1:8" hidden="1" x14ac:dyDescent="0.25">
      <c r="A641" s="13" t="s">
        <v>1285</v>
      </c>
      <c r="B641" s="41" t="s">
        <v>1286</v>
      </c>
      <c r="C641" s="11">
        <v>0</v>
      </c>
      <c r="D641" s="11">
        <v>0</v>
      </c>
      <c r="E641" s="11">
        <v>0</v>
      </c>
      <c r="F641" s="11">
        <v>0</v>
      </c>
      <c r="H641" s="959" t="str">
        <f t="shared" si="9"/>
        <v>30403</v>
      </c>
    </row>
    <row r="642" spans="1:8" hidden="1" x14ac:dyDescent="0.25">
      <c r="A642" s="13" t="s">
        <v>1287</v>
      </c>
      <c r="B642" s="41" t="s">
        <v>1288</v>
      </c>
      <c r="C642" s="11">
        <v>0</v>
      </c>
      <c r="D642" s="11">
        <v>0</v>
      </c>
      <c r="E642" s="11">
        <v>0</v>
      </c>
      <c r="F642" s="11">
        <v>0</v>
      </c>
      <c r="H642" s="959" t="str">
        <f t="shared" si="9"/>
        <v>30403</v>
      </c>
    </row>
    <row r="643" spans="1:8" hidden="1" x14ac:dyDescent="0.25">
      <c r="A643" s="13" t="s">
        <v>1289</v>
      </c>
      <c r="B643" s="41" t="s">
        <v>1290</v>
      </c>
      <c r="C643" s="11">
        <v>382.5</v>
      </c>
      <c r="D643" s="11">
        <v>0</v>
      </c>
      <c r="E643" s="11">
        <v>0</v>
      </c>
      <c r="F643" s="11">
        <v>383</v>
      </c>
      <c r="H643" s="959" t="str">
        <f t="shared" si="9"/>
        <v>30403</v>
      </c>
    </row>
    <row r="644" spans="1:8" hidden="1" x14ac:dyDescent="0.25">
      <c r="A644" s="13" t="s">
        <v>1291</v>
      </c>
      <c r="B644" s="41" t="s">
        <v>1292</v>
      </c>
      <c r="C644" s="11">
        <v>0</v>
      </c>
      <c r="D644" s="11">
        <v>0</v>
      </c>
      <c r="E644" s="11">
        <v>0</v>
      </c>
      <c r="F644" s="11">
        <v>0</v>
      </c>
      <c r="H644" s="959" t="str">
        <f t="shared" si="9"/>
        <v>30403</v>
      </c>
    </row>
    <row r="645" spans="1:8" hidden="1" x14ac:dyDescent="0.25">
      <c r="A645" s="13" t="s">
        <v>1293</v>
      </c>
      <c r="B645" s="41" t="s">
        <v>1294</v>
      </c>
      <c r="C645" s="11">
        <v>0</v>
      </c>
      <c r="D645" s="11">
        <v>0</v>
      </c>
      <c r="E645" s="11">
        <v>0</v>
      </c>
      <c r="F645" s="11">
        <v>0</v>
      </c>
      <c r="H645" s="959" t="str">
        <f t="shared" si="9"/>
        <v>30403</v>
      </c>
    </row>
    <row r="646" spans="1:8" hidden="1" x14ac:dyDescent="0.25">
      <c r="A646" s="13" t="s">
        <v>1295</v>
      </c>
      <c r="B646" s="41" t="s">
        <v>1296</v>
      </c>
      <c r="C646" s="11">
        <v>0</v>
      </c>
      <c r="D646" s="11">
        <v>0</v>
      </c>
      <c r="E646" s="11">
        <v>0</v>
      </c>
      <c r="F646" s="11">
        <v>0</v>
      </c>
      <c r="H646" s="959" t="str">
        <f t="shared" si="9"/>
        <v>30403</v>
      </c>
    </row>
    <row r="647" spans="1:8" hidden="1" x14ac:dyDescent="0.25">
      <c r="A647" s="13" t="s">
        <v>1297</v>
      </c>
      <c r="B647" s="41" t="s">
        <v>1298</v>
      </c>
      <c r="C647" s="11">
        <v>19544.32</v>
      </c>
      <c r="D647" s="11">
        <v>0</v>
      </c>
      <c r="E647" s="11">
        <v>0</v>
      </c>
      <c r="F647" s="11">
        <v>19544</v>
      </c>
      <c r="H647" s="959" t="str">
        <f t="shared" si="9"/>
        <v>30403</v>
      </c>
    </row>
    <row r="648" spans="1:8" hidden="1" x14ac:dyDescent="0.25">
      <c r="A648" s="13" t="s">
        <v>1299</v>
      </c>
      <c r="B648" s="41" t="s">
        <v>1300</v>
      </c>
      <c r="C648" s="11">
        <v>0</v>
      </c>
      <c r="D648" s="11">
        <v>0</v>
      </c>
      <c r="E648" s="11">
        <v>0</v>
      </c>
      <c r="F648" s="11">
        <v>0</v>
      </c>
      <c r="H648" s="959" t="str">
        <f t="shared" si="9"/>
        <v>30403</v>
      </c>
    </row>
    <row r="649" spans="1:8" hidden="1" x14ac:dyDescent="0.25">
      <c r="A649" s="13" t="s">
        <v>1301</v>
      </c>
      <c r="B649" s="41" t="s">
        <v>1302</v>
      </c>
      <c r="C649" s="11">
        <v>7784.4</v>
      </c>
      <c r="D649" s="11">
        <v>0</v>
      </c>
      <c r="E649" s="11">
        <v>0</v>
      </c>
      <c r="F649" s="11">
        <v>7784</v>
      </c>
      <c r="H649" s="959" t="str">
        <f t="shared" si="9"/>
        <v>30403</v>
      </c>
    </row>
    <row r="650" spans="1:8" hidden="1" x14ac:dyDescent="0.25">
      <c r="A650" s="13" t="s">
        <v>1303</v>
      </c>
      <c r="B650" s="41" t="s">
        <v>1304</v>
      </c>
      <c r="C650" s="11">
        <v>0</v>
      </c>
      <c r="D650" s="11">
        <v>0</v>
      </c>
      <c r="E650" s="11">
        <v>0</v>
      </c>
      <c r="F650" s="11">
        <v>0</v>
      </c>
      <c r="H650" s="959" t="str">
        <f t="shared" ref="H650:H713" si="10">LEFT(A650,5)</f>
        <v>30403</v>
      </c>
    </row>
    <row r="651" spans="1:8" hidden="1" x14ac:dyDescent="0.25">
      <c r="A651" s="13" t="s">
        <v>1305</v>
      </c>
      <c r="B651" s="41" t="s">
        <v>1306</v>
      </c>
      <c r="C651" s="11">
        <v>176.4</v>
      </c>
      <c r="D651" s="11">
        <v>0</v>
      </c>
      <c r="E651" s="11">
        <v>0</v>
      </c>
      <c r="F651" s="11">
        <v>176</v>
      </c>
      <c r="H651" s="959" t="str">
        <f t="shared" si="10"/>
        <v>30403</v>
      </c>
    </row>
    <row r="652" spans="1:8" hidden="1" x14ac:dyDescent="0.25">
      <c r="A652" s="13" t="s">
        <v>1307</v>
      </c>
      <c r="B652" s="41" t="s">
        <v>1308</v>
      </c>
      <c r="C652" s="11">
        <v>107.87</v>
      </c>
      <c r="D652" s="11">
        <v>0</v>
      </c>
      <c r="E652" s="11">
        <v>0</v>
      </c>
      <c r="F652" s="11">
        <v>108</v>
      </c>
      <c r="H652" s="959" t="str">
        <f t="shared" si="10"/>
        <v>30403</v>
      </c>
    </row>
    <row r="653" spans="1:8" hidden="1" x14ac:dyDescent="0.25">
      <c r="A653" s="13" t="s">
        <v>1309</v>
      </c>
      <c r="B653" s="41" t="s">
        <v>1310</v>
      </c>
      <c r="C653" s="11">
        <v>1000</v>
      </c>
      <c r="D653" s="11">
        <v>0</v>
      </c>
      <c r="E653" s="11">
        <v>0</v>
      </c>
      <c r="F653" s="11">
        <v>1000</v>
      </c>
      <c r="H653" s="959" t="str">
        <f t="shared" si="10"/>
        <v>30403</v>
      </c>
    </row>
    <row r="654" spans="1:8" hidden="1" x14ac:dyDescent="0.25">
      <c r="A654" s="13" t="s">
        <v>1311</v>
      </c>
      <c r="B654" s="41" t="s">
        <v>1312</v>
      </c>
      <c r="C654" s="11">
        <v>0</v>
      </c>
      <c r="D654" s="11">
        <v>0</v>
      </c>
      <c r="E654" s="11">
        <v>0</v>
      </c>
      <c r="F654" s="11">
        <v>0</v>
      </c>
      <c r="H654" s="959" t="str">
        <f t="shared" si="10"/>
        <v>30403</v>
      </c>
    </row>
    <row r="655" spans="1:8" hidden="1" x14ac:dyDescent="0.25">
      <c r="A655" s="13" t="s">
        <v>1313</v>
      </c>
      <c r="B655" s="41" t="s">
        <v>1314</v>
      </c>
      <c r="C655" s="11">
        <v>0</v>
      </c>
      <c r="D655" s="11">
        <v>0</v>
      </c>
      <c r="E655" s="11">
        <v>0</v>
      </c>
      <c r="F655" s="11">
        <v>0</v>
      </c>
      <c r="H655" s="959" t="str">
        <f t="shared" si="10"/>
        <v>30403</v>
      </c>
    </row>
    <row r="656" spans="1:8" hidden="1" x14ac:dyDescent="0.25">
      <c r="A656" s="13" t="s">
        <v>1315</v>
      </c>
      <c r="B656" s="41" t="s">
        <v>1316</v>
      </c>
      <c r="C656" s="11">
        <v>0</v>
      </c>
      <c r="D656" s="11">
        <v>0</v>
      </c>
      <c r="E656" s="11">
        <v>0</v>
      </c>
      <c r="F656" s="11">
        <v>0</v>
      </c>
      <c r="H656" s="959" t="str">
        <f t="shared" si="10"/>
        <v>30403</v>
      </c>
    </row>
    <row r="657" spans="1:8" hidden="1" x14ac:dyDescent="0.25">
      <c r="A657" s="13" t="s">
        <v>1317</v>
      </c>
      <c r="B657" s="41" t="s">
        <v>1318</v>
      </c>
      <c r="C657" s="11">
        <v>0</v>
      </c>
      <c r="D657" s="11">
        <v>0</v>
      </c>
      <c r="E657" s="11">
        <v>0</v>
      </c>
      <c r="F657" s="11">
        <v>0</v>
      </c>
      <c r="H657" s="959" t="str">
        <f t="shared" si="10"/>
        <v>30403</v>
      </c>
    </row>
    <row r="658" spans="1:8" hidden="1" x14ac:dyDescent="0.25">
      <c r="A658" s="13" t="s">
        <v>1319</v>
      </c>
      <c r="B658" s="41" t="s">
        <v>1320</v>
      </c>
      <c r="C658" s="11">
        <v>-65218.18</v>
      </c>
      <c r="D658" s="11">
        <v>0</v>
      </c>
      <c r="E658" s="11">
        <v>0</v>
      </c>
      <c r="F658" s="11">
        <v>-65218</v>
      </c>
      <c r="H658" s="959" t="str">
        <f t="shared" si="10"/>
        <v>30403</v>
      </c>
    </row>
    <row r="659" spans="1:8" hidden="1" x14ac:dyDescent="0.25">
      <c r="A659" s="13" t="s">
        <v>1321</v>
      </c>
      <c r="B659" s="41" t="s">
        <v>1322</v>
      </c>
      <c r="C659" s="11">
        <v>39112.89</v>
      </c>
      <c r="D659" s="11">
        <v>0</v>
      </c>
      <c r="E659" s="11">
        <v>0</v>
      </c>
      <c r="F659" s="11">
        <v>39113</v>
      </c>
      <c r="H659" s="959" t="str">
        <f t="shared" si="10"/>
        <v>30404</v>
      </c>
    </row>
    <row r="660" spans="1:8" hidden="1" x14ac:dyDescent="0.25">
      <c r="A660" s="13" t="s">
        <v>1323</v>
      </c>
      <c r="B660" s="41" t="s">
        <v>1324</v>
      </c>
      <c r="C660" s="11">
        <v>427.55</v>
      </c>
      <c r="D660" s="11">
        <v>0</v>
      </c>
      <c r="E660" s="11">
        <v>0</v>
      </c>
      <c r="F660" s="11">
        <v>428</v>
      </c>
      <c r="H660" s="959" t="str">
        <f t="shared" si="10"/>
        <v>30404</v>
      </c>
    </row>
    <row r="661" spans="1:8" hidden="1" x14ac:dyDescent="0.25">
      <c r="A661" s="13" t="s">
        <v>1325</v>
      </c>
      <c r="B661" s="41" t="s">
        <v>1326</v>
      </c>
      <c r="C661" s="11">
        <v>500</v>
      </c>
      <c r="D661" s="11">
        <v>0</v>
      </c>
      <c r="E661" s="11">
        <v>0</v>
      </c>
      <c r="F661" s="11">
        <v>500</v>
      </c>
      <c r="H661" s="959" t="str">
        <f t="shared" si="10"/>
        <v>30404</v>
      </c>
    </row>
    <row r="662" spans="1:8" hidden="1" x14ac:dyDescent="0.25">
      <c r="A662" s="13" t="s">
        <v>1327</v>
      </c>
      <c r="B662" s="41" t="s">
        <v>1328</v>
      </c>
      <c r="C662" s="11">
        <v>442.72</v>
      </c>
      <c r="D662" s="11">
        <v>0</v>
      </c>
      <c r="E662" s="11">
        <v>0</v>
      </c>
      <c r="F662" s="11">
        <v>443</v>
      </c>
      <c r="H662" s="959" t="str">
        <f t="shared" si="10"/>
        <v>30404</v>
      </c>
    </row>
    <row r="663" spans="1:8" hidden="1" x14ac:dyDescent="0.25">
      <c r="A663" s="13" t="s">
        <v>1329</v>
      </c>
      <c r="B663" s="41" t="s">
        <v>1330</v>
      </c>
      <c r="C663" s="11">
        <v>0</v>
      </c>
      <c r="D663" s="11">
        <v>0</v>
      </c>
      <c r="E663" s="11">
        <v>0</v>
      </c>
      <c r="F663" s="11">
        <v>0</v>
      </c>
      <c r="H663" s="959" t="str">
        <f t="shared" si="10"/>
        <v>30404</v>
      </c>
    </row>
    <row r="664" spans="1:8" hidden="1" x14ac:dyDescent="0.25">
      <c r="A664" s="13" t="s">
        <v>1331</v>
      </c>
      <c r="B664" s="41" t="s">
        <v>1332</v>
      </c>
      <c r="C664" s="11">
        <v>2878.03</v>
      </c>
      <c r="D664" s="11">
        <v>0</v>
      </c>
      <c r="E664" s="11">
        <v>0</v>
      </c>
      <c r="F664" s="11">
        <v>2878</v>
      </c>
      <c r="H664" s="959" t="str">
        <f t="shared" si="10"/>
        <v>30404</v>
      </c>
    </row>
    <row r="665" spans="1:8" hidden="1" x14ac:dyDescent="0.25">
      <c r="A665" s="13" t="s">
        <v>1333</v>
      </c>
      <c r="B665" s="41" t="s">
        <v>1334</v>
      </c>
      <c r="C665" s="11">
        <v>697.5</v>
      </c>
      <c r="D665" s="11">
        <v>0</v>
      </c>
      <c r="E665" s="11">
        <v>0</v>
      </c>
      <c r="F665" s="11">
        <v>698</v>
      </c>
      <c r="H665" s="959" t="str">
        <f t="shared" si="10"/>
        <v>30404</v>
      </c>
    </row>
    <row r="666" spans="1:8" hidden="1" x14ac:dyDescent="0.25">
      <c r="A666" s="13" t="s">
        <v>1335</v>
      </c>
      <c r="B666" s="41" t="s">
        <v>1336</v>
      </c>
      <c r="C666" s="11">
        <v>953.92</v>
      </c>
      <c r="D666" s="11">
        <v>0</v>
      </c>
      <c r="E666" s="11">
        <v>0</v>
      </c>
      <c r="F666" s="11">
        <v>954</v>
      </c>
      <c r="H666" s="959" t="str">
        <f t="shared" si="10"/>
        <v>30404</v>
      </c>
    </row>
    <row r="667" spans="1:8" hidden="1" x14ac:dyDescent="0.25">
      <c r="A667" s="13" t="s">
        <v>1337</v>
      </c>
      <c r="B667" s="41" t="s">
        <v>1338</v>
      </c>
      <c r="C667" s="11">
        <v>63633.83</v>
      </c>
      <c r="D667" s="11">
        <v>0</v>
      </c>
      <c r="E667" s="11">
        <v>0</v>
      </c>
      <c r="F667" s="11">
        <v>63634</v>
      </c>
      <c r="H667" s="959" t="str">
        <f t="shared" si="10"/>
        <v>30404</v>
      </c>
    </row>
    <row r="668" spans="1:8" hidden="1" x14ac:dyDescent="0.25">
      <c r="A668" s="13" t="s">
        <v>1339</v>
      </c>
      <c r="B668" s="41" t="s">
        <v>1340</v>
      </c>
      <c r="C668" s="11">
        <v>25883.4</v>
      </c>
      <c r="D668" s="11">
        <v>0</v>
      </c>
      <c r="E668" s="11">
        <v>0</v>
      </c>
      <c r="F668" s="11">
        <v>25883</v>
      </c>
      <c r="H668" s="959" t="str">
        <f t="shared" si="10"/>
        <v>30404</v>
      </c>
    </row>
    <row r="669" spans="1:8" hidden="1" x14ac:dyDescent="0.25">
      <c r="A669" s="13" t="s">
        <v>1341</v>
      </c>
      <c r="B669" s="41" t="s">
        <v>1342</v>
      </c>
      <c r="C669" s="11">
        <v>457.65</v>
      </c>
      <c r="D669" s="11">
        <v>0</v>
      </c>
      <c r="E669" s="11">
        <v>0</v>
      </c>
      <c r="F669" s="11">
        <v>458</v>
      </c>
      <c r="H669" s="959" t="str">
        <f t="shared" si="10"/>
        <v>30404</v>
      </c>
    </row>
    <row r="670" spans="1:8" hidden="1" x14ac:dyDescent="0.25">
      <c r="A670" s="13" t="s">
        <v>1343</v>
      </c>
      <c r="B670" s="41" t="s">
        <v>1344</v>
      </c>
      <c r="C670" s="11">
        <v>545</v>
      </c>
      <c r="D670" s="11">
        <v>0</v>
      </c>
      <c r="E670" s="11">
        <v>0</v>
      </c>
      <c r="F670" s="11">
        <v>545</v>
      </c>
      <c r="H670" s="959" t="str">
        <f t="shared" si="10"/>
        <v>30404</v>
      </c>
    </row>
    <row r="671" spans="1:8" hidden="1" x14ac:dyDescent="0.25">
      <c r="A671" s="13" t="s">
        <v>1345</v>
      </c>
      <c r="B671" s="41" t="s">
        <v>1346</v>
      </c>
      <c r="C671" s="11">
        <v>4247.93</v>
      </c>
      <c r="D671" s="11">
        <v>0</v>
      </c>
      <c r="E671" s="11">
        <v>0</v>
      </c>
      <c r="F671" s="11">
        <v>4248</v>
      </c>
      <c r="H671" s="959" t="str">
        <f t="shared" si="10"/>
        <v>30404</v>
      </c>
    </row>
    <row r="672" spans="1:8" hidden="1" x14ac:dyDescent="0.25">
      <c r="A672" s="13" t="s">
        <v>1347</v>
      </c>
      <c r="B672" s="41" t="s">
        <v>1348</v>
      </c>
      <c r="C672" s="11">
        <v>220.5</v>
      </c>
      <c r="D672" s="11">
        <v>0</v>
      </c>
      <c r="E672" s="11">
        <v>0</v>
      </c>
      <c r="F672" s="11">
        <v>221</v>
      </c>
      <c r="H672" s="959" t="str">
        <f t="shared" si="10"/>
        <v>30404</v>
      </c>
    </row>
    <row r="673" spans="1:8" hidden="1" x14ac:dyDescent="0.25">
      <c r="A673" s="13" t="s">
        <v>1349</v>
      </c>
      <c r="B673" s="41" t="s">
        <v>1350</v>
      </c>
      <c r="C673" s="11">
        <v>-79505.67</v>
      </c>
      <c r="D673" s="11">
        <v>0</v>
      </c>
      <c r="E673" s="11">
        <v>0</v>
      </c>
      <c r="F673" s="11">
        <v>-79506</v>
      </c>
      <c r="H673" s="959" t="str">
        <f t="shared" si="10"/>
        <v>30404</v>
      </c>
    </row>
    <row r="674" spans="1:8" hidden="1" x14ac:dyDescent="0.25">
      <c r="A674" s="13" t="s">
        <v>1351</v>
      </c>
      <c r="B674" s="41" t="s">
        <v>1352</v>
      </c>
      <c r="C674" s="11">
        <v>0</v>
      </c>
      <c r="D674" s="11">
        <v>0</v>
      </c>
      <c r="E674" s="11">
        <v>0</v>
      </c>
      <c r="F674" s="11">
        <v>0</v>
      </c>
      <c r="H674" s="959" t="str">
        <f t="shared" si="10"/>
        <v>30404</v>
      </c>
    </row>
    <row r="675" spans="1:8" hidden="1" x14ac:dyDescent="0.25">
      <c r="A675" s="13" t="s">
        <v>1353</v>
      </c>
      <c r="B675" s="41" t="s">
        <v>1354</v>
      </c>
      <c r="C675" s="11">
        <v>-60495.25</v>
      </c>
      <c r="D675" s="11">
        <v>0</v>
      </c>
      <c r="E675" s="11">
        <v>0</v>
      </c>
      <c r="F675" s="11">
        <v>-60495</v>
      </c>
      <c r="H675" s="959" t="str">
        <f t="shared" si="10"/>
        <v>30404</v>
      </c>
    </row>
    <row r="676" spans="1:8" hidden="1" x14ac:dyDescent="0.25">
      <c r="A676" s="13" t="s">
        <v>1355</v>
      </c>
      <c r="B676" s="41" t="s">
        <v>1356</v>
      </c>
      <c r="C676" s="11">
        <v>0</v>
      </c>
      <c r="D676" s="11">
        <v>0</v>
      </c>
      <c r="E676" s="11">
        <v>0</v>
      </c>
      <c r="F676" s="11">
        <v>0</v>
      </c>
      <c r="H676" s="959" t="str">
        <f t="shared" si="10"/>
        <v>30501</v>
      </c>
    </row>
    <row r="677" spans="1:8" hidden="1" x14ac:dyDescent="0.25">
      <c r="A677" s="13" t="s">
        <v>1357</v>
      </c>
      <c r="B677" s="41" t="s">
        <v>1358</v>
      </c>
      <c r="C677" s="11">
        <v>0</v>
      </c>
      <c r="D677" s="11">
        <v>0</v>
      </c>
      <c r="E677" s="11">
        <v>0</v>
      </c>
      <c r="F677" s="11">
        <v>0</v>
      </c>
      <c r="H677" s="959" t="str">
        <f t="shared" si="10"/>
        <v>30501</v>
      </c>
    </row>
    <row r="678" spans="1:8" hidden="1" x14ac:dyDescent="0.25">
      <c r="A678" s="13" t="s">
        <v>1359</v>
      </c>
      <c r="B678" s="41" t="s">
        <v>1360</v>
      </c>
      <c r="C678" s="11">
        <v>0</v>
      </c>
      <c r="D678" s="11">
        <v>0</v>
      </c>
      <c r="E678" s="11">
        <v>0</v>
      </c>
      <c r="F678" s="11">
        <v>0</v>
      </c>
      <c r="H678" s="959" t="str">
        <f t="shared" si="10"/>
        <v>30501</v>
      </c>
    </row>
    <row r="679" spans="1:8" hidden="1" x14ac:dyDescent="0.25">
      <c r="A679" s="13" t="s">
        <v>1361</v>
      </c>
      <c r="B679" s="41" t="s">
        <v>1362</v>
      </c>
      <c r="C679" s="11">
        <v>45128.74</v>
      </c>
      <c r="D679" s="11">
        <v>46100</v>
      </c>
      <c r="E679" s="11">
        <v>46100</v>
      </c>
      <c r="F679" s="11">
        <v>-971</v>
      </c>
      <c r="H679" s="959" t="str">
        <f t="shared" si="10"/>
        <v>30501</v>
      </c>
    </row>
    <row r="680" spans="1:8" hidden="1" x14ac:dyDescent="0.25">
      <c r="A680" s="13" t="s">
        <v>1363</v>
      </c>
      <c r="B680" s="41" t="s">
        <v>1364</v>
      </c>
      <c r="C680" s="11">
        <v>79769.289999999994</v>
      </c>
      <c r="D680" s="11">
        <v>0</v>
      </c>
      <c r="E680" s="11">
        <v>0</v>
      </c>
      <c r="F680" s="11">
        <v>79769</v>
      </c>
      <c r="H680" s="959" t="str">
        <f t="shared" si="10"/>
        <v>30501</v>
      </c>
    </row>
    <row r="681" spans="1:8" hidden="1" x14ac:dyDescent="0.25">
      <c r="A681" s="13" t="s">
        <v>1365</v>
      </c>
      <c r="B681" s="41" t="s">
        <v>1366</v>
      </c>
      <c r="C681" s="11">
        <v>-28000</v>
      </c>
      <c r="D681" s="11">
        <v>0</v>
      </c>
      <c r="E681" s="11">
        <v>0</v>
      </c>
      <c r="F681" s="11">
        <v>-28000</v>
      </c>
      <c r="H681" s="959" t="str">
        <f t="shared" si="10"/>
        <v>30501</v>
      </c>
    </row>
    <row r="682" spans="1:8" hidden="1" x14ac:dyDescent="0.25">
      <c r="A682" s="13" t="s">
        <v>1367</v>
      </c>
      <c r="B682" s="41" t="s">
        <v>1368</v>
      </c>
      <c r="C682" s="11">
        <v>0</v>
      </c>
      <c r="D682" s="11">
        <v>0</v>
      </c>
      <c r="E682" s="11">
        <v>0</v>
      </c>
      <c r="F682" s="11">
        <v>0</v>
      </c>
      <c r="H682" s="959" t="str">
        <f t="shared" si="10"/>
        <v>30501</v>
      </c>
    </row>
    <row r="683" spans="1:8" hidden="1" x14ac:dyDescent="0.25">
      <c r="A683" s="13" t="s">
        <v>1369</v>
      </c>
      <c r="B683" s="41" t="s">
        <v>1370</v>
      </c>
      <c r="C683" s="11">
        <v>0</v>
      </c>
      <c r="D683" s="11">
        <v>0</v>
      </c>
      <c r="E683" s="11">
        <v>0</v>
      </c>
      <c r="F683" s="11">
        <v>0</v>
      </c>
      <c r="H683" s="959" t="str">
        <f t="shared" si="10"/>
        <v>30501</v>
      </c>
    </row>
    <row r="684" spans="1:8" hidden="1" x14ac:dyDescent="0.25">
      <c r="A684" s="13" t="s">
        <v>1371</v>
      </c>
      <c r="B684" s="41" t="s">
        <v>1372</v>
      </c>
      <c r="C684" s="11">
        <v>0</v>
      </c>
      <c r="D684" s="11">
        <v>0</v>
      </c>
      <c r="E684" s="11">
        <v>0</v>
      </c>
      <c r="F684" s="11">
        <v>0</v>
      </c>
      <c r="H684" s="959" t="str">
        <f t="shared" si="10"/>
        <v>30501</v>
      </c>
    </row>
    <row r="685" spans="1:8" hidden="1" x14ac:dyDescent="0.25">
      <c r="A685" s="13" t="s">
        <v>1373</v>
      </c>
      <c r="B685" s="41" t="s">
        <v>1374</v>
      </c>
      <c r="C685" s="11">
        <v>-124898.03</v>
      </c>
      <c r="D685" s="11">
        <v>0</v>
      </c>
      <c r="E685" s="11">
        <v>0</v>
      </c>
      <c r="F685" s="11">
        <v>-124898</v>
      </c>
      <c r="H685" s="959" t="str">
        <f t="shared" si="10"/>
        <v>30501</v>
      </c>
    </row>
    <row r="686" spans="1:8" hidden="1" x14ac:dyDescent="0.25">
      <c r="A686" s="13" t="s">
        <v>1375</v>
      </c>
      <c r="B686" s="41" t="s">
        <v>1376</v>
      </c>
      <c r="C686" s="11">
        <v>0</v>
      </c>
      <c r="D686" s="11">
        <v>0</v>
      </c>
      <c r="E686" s="11">
        <v>0</v>
      </c>
      <c r="F686" s="11">
        <v>0</v>
      </c>
      <c r="H686" s="959" t="str">
        <f t="shared" si="10"/>
        <v>30501</v>
      </c>
    </row>
    <row r="687" spans="1:8" hidden="1" x14ac:dyDescent="0.25">
      <c r="A687" s="13" t="s">
        <v>1377</v>
      </c>
      <c r="B687" s="41" t="s">
        <v>1378</v>
      </c>
      <c r="C687" s="11">
        <v>0</v>
      </c>
      <c r="D687" s="11">
        <v>0</v>
      </c>
      <c r="E687" s="11">
        <v>0</v>
      </c>
      <c r="F687" s="11">
        <v>0</v>
      </c>
      <c r="H687" s="959" t="str">
        <f t="shared" si="10"/>
        <v>30601</v>
      </c>
    </row>
    <row r="688" spans="1:8" hidden="1" x14ac:dyDescent="0.25">
      <c r="A688" s="13" t="s">
        <v>1379</v>
      </c>
      <c r="B688" s="41" t="s">
        <v>1380</v>
      </c>
      <c r="C688" s="11">
        <v>0</v>
      </c>
      <c r="D688" s="11">
        <v>0</v>
      </c>
      <c r="E688" s="11">
        <v>0</v>
      </c>
      <c r="F688" s="11">
        <v>0</v>
      </c>
      <c r="H688" s="959" t="str">
        <f t="shared" si="10"/>
        <v>30601</v>
      </c>
    </row>
    <row r="689" spans="1:8" hidden="1" x14ac:dyDescent="0.25">
      <c r="A689" s="13" t="s">
        <v>1381</v>
      </c>
      <c r="B689" s="41" t="s">
        <v>1382</v>
      </c>
      <c r="C689" s="11">
        <v>0</v>
      </c>
      <c r="D689" s="11">
        <v>0</v>
      </c>
      <c r="E689" s="11">
        <v>0</v>
      </c>
      <c r="F689" s="11">
        <v>0</v>
      </c>
      <c r="H689" s="959" t="str">
        <f t="shared" si="10"/>
        <v>30601</v>
      </c>
    </row>
    <row r="690" spans="1:8" hidden="1" x14ac:dyDescent="0.25">
      <c r="A690" s="13" t="s">
        <v>1383</v>
      </c>
      <c r="B690" s="41" t="s">
        <v>1384</v>
      </c>
      <c r="C690" s="11">
        <v>0</v>
      </c>
      <c r="D690" s="11">
        <v>0</v>
      </c>
      <c r="E690" s="11">
        <v>0</v>
      </c>
      <c r="F690" s="11">
        <v>0</v>
      </c>
      <c r="H690" s="959" t="str">
        <f t="shared" si="10"/>
        <v>30601</v>
      </c>
    </row>
    <row r="691" spans="1:8" hidden="1" x14ac:dyDescent="0.25">
      <c r="A691" s="13" t="s">
        <v>1385</v>
      </c>
      <c r="B691" s="41" t="s">
        <v>1386</v>
      </c>
      <c r="C691" s="11">
        <v>0</v>
      </c>
      <c r="D691" s="11">
        <v>0</v>
      </c>
      <c r="E691" s="11">
        <v>0</v>
      </c>
      <c r="F691" s="11">
        <v>0</v>
      </c>
      <c r="H691" s="959" t="str">
        <f t="shared" si="10"/>
        <v>30601</v>
      </c>
    </row>
    <row r="692" spans="1:8" hidden="1" x14ac:dyDescent="0.25">
      <c r="A692" s="13" t="s">
        <v>1387</v>
      </c>
      <c r="B692" s="41" t="s">
        <v>1388</v>
      </c>
      <c r="C692" s="11">
        <v>0</v>
      </c>
      <c r="D692" s="11">
        <v>0</v>
      </c>
      <c r="E692" s="11">
        <v>0</v>
      </c>
      <c r="F692" s="11">
        <v>0</v>
      </c>
      <c r="H692" s="959" t="str">
        <f t="shared" si="10"/>
        <v>30701</v>
      </c>
    </row>
    <row r="693" spans="1:8" hidden="1" x14ac:dyDescent="0.25">
      <c r="A693" s="13" t="s">
        <v>1389</v>
      </c>
      <c r="B693" s="41" t="s">
        <v>1390</v>
      </c>
      <c r="C693" s="11">
        <v>0</v>
      </c>
      <c r="D693" s="11">
        <v>0</v>
      </c>
      <c r="E693" s="11">
        <v>0</v>
      </c>
      <c r="F693" s="11">
        <v>0</v>
      </c>
      <c r="H693" s="959" t="str">
        <f t="shared" si="10"/>
        <v>30701</v>
      </c>
    </row>
    <row r="694" spans="1:8" hidden="1" x14ac:dyDescent="0.25">
      <c r="A694" s="13" t="s">
        <v>1391</v>
      </c>
      <c r="B694" s="41" t="s">
        <v>1392</v>
      </c>
      <c r="C694" s="11">
        <v>0</v>
      </c>
      <c r="D694" s="11">
        <v>0</v>
      </c>
      <c r="E694" s="11">
        <v>0</v>
      </c>
      <c r="F694" s="11">
        <v>0</v>
      </c>
      <c r="H694" s="959" t="str">
        <f t="shared" si="10"/>
        <v>30701</v>
      </c>
    </row>
    <row r="695" spans="1:8" hidden="1" x14ac:dyDescent="0.25">
      <c r="A695" s="13" t="s">
        <v>1393</v>
      </c>
      <c r="B695" s="41" t="s">
        <v>1394</v>
      </c>
      <c r="C695" s="11">
        <v>0</v>
      </c>
      <c r="D695" s="11">
        <v>200</v>
      </c>
      <c r="E695" s="11">
        <v>200</v>
      </c>
      <c r="F695" s="11">
        <v>-200</v>
      </c>
      <c r="H695" s="959" t="str">
        <f t="shared" si="10"/>
        <v>30701</v>
      </c>
    </row>
    <row r="696" spans="1:8" hidden="1" x14ac:dyDescent="0.25">
      <c r="A696" s="13" t="s">
        <v>1395</v>
      </c>
      <c r="B696" s="41" t="s">
        <v>1396</v>
      </c>
      <c r="C696" s="11">
        <v>0</v>
      </c>
      <c r="D696" s="11">
        <v>0</v>
      </c>
      <c r="E696" s="11">
        <v>0</v>
      </c>
      <c r="F696" s="11">
        <v>0</v>
      </c>
      <c r="H696" s="959" t="str">
        <f t="shared" si="10"/>
        <v>30701</v>
      </c>
    </row>
    <row r="697" spans="1:8" hidden="1" x14ac:dyDescent="0.25">
      <c r="A697" s="13" t="s">
        <v>1397</v>
      </c>
      <c r="B697" s="41" t="s">
        <v>1398</v>
      </c>
      <c r="C697" s="11">
        <v>0</v>
      </c>
      <c r="D697" s="11">
        <v>0</v>
      </c>
      <c r="E697" s="11">
        <v>0</v>
      </c>
      <c r="F697" s="11">
        <v>0</v>
      </c>
      <c r="H697" s="959" t="str">
        <f t="shared" si="10"/>
        <v>30701</v>
      </c>
    </row>
    <row r="698" spans="1:8" hidden="1" x14ac:dyDescent="0.25">
      <c r="A698" s="13" t="s">
        <v>1399</v>
      </c>
      <c r="B698" s="41" t="s">
        <v>1400</v>
      </c>
      <c r="C698" s="11">
        <v>0</v>
      </c>
      <c r="D698" s="11">
        <v>0</v>
      </c>
      <c r="E698" s="11">
        <v>0</v>
      </c>
      <c r="F698" s="11">
        <v>0</v>
      </c>
      <c r="H698" s="959" t="str">
        <f t="shared" si="10"/>
        <v>30701</v>
      </c>
    </row>
    <row r="699" spans="1:8" hidden="1" x14ac:dyDescent="0.25">
      <c r="A699" s="13" t="s">
        <v>1401</v>
      </c>
      <c r="B699" s="41" t="s">
        <v>1402</v>
      </c>
      <c r="C699" s="11">
        <v>0</v>
      </c>
      <c r="D699" s="11">
        <v>0</v>
      </c>
      <c r="E699" s="11">
        <v>0</v>
      </c>
      <c r="F699" s="11">
        <v>0</v>
      </c>
      <c r="H699" s="959" t="str">
        <f t="shared" si="10"/>
        <v>30701</v>
      </c>
    </row>
    <row r="700" spans="1:8" hidden="1" x14ac:dyDescent="0.25">
      <c r="A700" s="13" t="s">
        <v>1403</v>
      </c>
      <c r="B700" s="41" t="s">
        <v>1404</v>
      </c>
      <c r="C700" s="11">
        <v>0</v>
      </c>
      <c r="D700" s="11">
        <v>0</v>
      </c>
      <c r="E700" s="11">
        <v>0</v>
      </c>
      <c r="F700" s="11">
        <v>0</v>
      </c>
      <c r="H700" s="959" t="str">
        <f t="shared" si="10"/>
        <v>30701</v>
      </c>
    </row>
    <row r="701" spans="1:8" hidden="1" x14ac:dyDescent="0.25">
      <c r="A701" s="13" t="s">
        <v>1405</v>
      </c>
      <c r="B701" s="41" t="s">
        <v>1406</v>
      </c>
      <c r="C701" s="11">
        <v>0</v>
      </c>
      <c r="D701" s="11">
        <v>0</v>
      </c>
      <c r="E701" s="11">
        <v>0</v>
      </c>
      <c r="F701" s="11">
        <v>0</v>
      </c>
      <c r="H701" s="959" t="str">
        <f t="shared" si="10"/>
        <v>30701</v>
      </c>
    </row>
    <row r="702" spans="1:8" hidden="1" x14ac:dyDescent="0.25">
      <c r="A702" s="13" t="s">
        <v>1407</v>
      </c>
      <c r="B702" s="41" t="s">
        <v>1408</v>
      </c>
      <c r="C702" s="11">
        <v>274.43</v>
      </c>
      <c r="D702" s="11">
        <v>400</v>
      </c>
      <c r="E702" s="11">
        <v>400</v>
      </c>
      <c r="F702" s="11">
        <v>-126</v>
      </c>
      <c r="H702" s="959" t="str">
        <f t="shared" si="10"/>
        <v>30701</v>
      </c>
    </row>
    <row r="703" spans="1:8" hidden="1" x14ac:dyDescent="0.25">
      <c r="A703" s="13" t="s">
        <v>1409</v>
      </c>
      <c r="B703" s="41" t="s">
        <v>1410</v>
      </c>
      <c r="C703" s="11">
        <v>0</v>
      </c>
      <c r="D703" s="11">
        <v>0</v>
      </c>
      <c r="E703" s="11">
        <v>0</v>
      </c>
      <c r="F703" s="11">
        <v>0</v>
      </c>
      <c r="H703" s="959" t="str">
        <f t="shared" si="10"/>
        <v>30701</v>
      </c>
    </row>
    <row r="704" spans="1:8" hidden="1" x14ac:dyDescent="0.25">
      <c r="A704" s="13" t="s">
        <v>1411</v>
      </c>
      <c r="B704" s="41" t="s">
        <v>1412</v>
      </c>
      <c r="C704" s="11">
        <v>0</v>
      </c>
      <c r="D704" s="11">
        <v>0</v>
      </c>
      <c r="E704" s="11">
        <v>0</v>
      </c>
      <c r="F704" s="11">
        <v>0</v>
      </c>
      <c r="H704" s="959" t="str">
        <f t="shared" si="10"/>
        <v>30701</v>
      </c>
    </row>
    <row r="705" spans="1:8" hidden="1" x14ac:dyDescent="0.25">
      <c r="A705" s="13" t="s">
        <v>1413</v>
      </c>
      <c r="B705" s="41" t="s">
        <v>1414</v>
      </c>
      <c r="C705" s="11">
        <v>0</v>
      </c>
      <c r="D705" s="11">
        <v>0</v>
      </c>
      <c r="E705" s="11">
        <v>0</v>
      </c>
      <c r="F705" s="11">
        <v>0</v>
      </c>
      <c r="H705" s="959" t="str">
        <f t="shared" si="10"/>
        <v>30701</v>
      </c>
    </row>
    <row r="706" spans="1:8" hidden="1" x14ac:dyDescent="0.25">
      <c r="A706" s="13" t="s">
        <v>1415</v>
      </c>
      <c r="B706" s="41" t="s">
        <v>1416</v>
      </c>
      <c r="C706" s="11">
        <v>40.049999999999997</v>
      </c>
      <c r="D706" s="11">
        <v>2400</v>
      </c>
      <c r="E706" s="11">
        <v>0</v>
      </c>
      <c r="F706" s="11">
        <v>40</v>
      </c>
      <c r="H706" s="959" t="str">
        <f t="shared" si="10"/>
        <v>30701</v>
      </c>
    </row>
    <row r="707" spans="1:8" hidden="1" x14ac:dyDescent="0.25">
      <c r="A707" s="13" t="s">
        <v>1417</v>
      </c>
      <c r="B707" s="41" t="s">
        <v>1418</v>
      </c>
      <c r="C707" s="11">
        <v>0</v>
      </c>
      <c r="D707" s="11">
        <v>0</v>
      </c>
      <c r="E707" s="11">
        <v>0</v>
      </c>
      <c r="F707" s="11">
        <v>0</v>
      </c>
      <c r="H707" s="959" t="str">
        <f t="shared" si="10"/>
        <v>30701</v>
      </c>
    </row>
    <row r="708" spans="1:8" hidden="1" x14ac:dyDescent="0.25">
      <c r="A708" s="13" t="s">
        <v>1419</v>
      </c>
      <c r="B708" s="41" t="s">
        <v>1420</v>
      </c>
      <c r="C708" s="11">
        <v>26332</v>
      </c>
      <c r="D708" s="11">
        <v>25300</v>
      </c>
      <c r="E708" s="11">
        <v>25300</v>
      </c>
      <c r="F708" s="11">
        <v>1032</v>
      </c>
      <c r="H708" s="959" t="str">
        <f t="shared" si="10"/>
        <v>30701</v>
      </c>
    </row>
    <row r="709" spans="1:8" hidden="1" x14ac:dyDescent="0.25">
      <c r="A709" s="13" t="s">
        <v>1421</v>
      </c>
      <c r="B709" s="41" t="s">
        <v>1422</v>
      </c>
      <c r="C709" s="11">
        <v>0</v>
      </c>
      <c r="D709" s="11">
        <v>0</v>
      </c>
      <c r="E709" s="11">
        <v>0</v>
      </c>
      <c r="F709" s="11">
        <v>0</v>
      </c>
      <c r="H709" s="959" t="str">
        <f t="shared" si="10"/>
        <v>30702</v>
      </c>
    </row>
    <row r="710" spans="1:8" hidden="1" x14ac:dyDescent="0.25">
      <c r="A710" s="13" t="s">
        <v>1423</v>
      </c>
      <c r="B710" s="41" t="s">
        <v>1424</v>
      </c>
      <c r="C710" s="11">
        <v>0</v>
      </c>
      <c r="D710" s="11">
        <v>0</v>
      </c>
      <c r="E710" s="11">
        <v>0</v>
      </c>
      <c r="F710" s="11">
        <v>0</v>
      </c>
      <c r="H710" s="959" t="str">
        <f t="shared" si="10"/>
        <v>30702</v>
      </c>
    </row>
    <row r="711" spans="1:8" hidden="1" x14ac:dyDescent="0.25">
      <c r="A711" s="13" t="s">
        <v>1425</v>
      </c>
      <c r="B711" s="41" t="s">
        <v>1426</v>
      </c>
      <c r="C711" s="11">
        <v>353894.9</v>
      </c>
      <c r="D711" s="11">
        <v>377700</v>
      </c>
      <c r="E711" s="11">
        <v>377700</v>
      </c>
      <c r="F711" s="11">
        <v>-23805</v>
      </c>
      <c r="H711" s="959" t="str">
        <f t="shared" si="10"/>
        <v>39901</v>
      </c>
    </row>
    <row r="712" spans="1:8" hidden="1" x14ac:dyDescent="0.25">
      <c r="A712" s="13" t="s">
        <v>1427</v>
      </c>
      <c r="B712" s="41" t="s">
        <v>1428</v>
      </c>
      <c r="C712" s="11">
        <v>156</v>
      </c>
      <c r="D712" s="11">
        <v>0</v>
      </c>
      <c r="E712" s="11">
        <v>0</v>
      </c>
      <c r="F712" s="11">
        <v>156</v>
      </c>
      <c r="H712" s="959" t="str">
        <f t="shared" si="10"/>
        <v>39901</v>
      </c>
    </row>
    <row r="713" spans="1:8" hidden="1" x14ac:dyDescent="0.25">
      <c r="A713" s="13" t="s">
        <v>1429</v>
      </c>
      <c r="B713" s="41" t="s">
        <v>1430</v>
      </c>
      <c r="C713" s="11">
        <v>17400</v>
      </c>
      <c r="D713" s="11">
        <v>17400</v>
      </c>
      <c r="E713" s="11">
        <v>17400</v>
      </c>
      <c r="F713" s="11">
        <v>0</v>
      </c>
      <c r="H713" s="959" t="str">
        <f t="shared" si="10"/>
        <v>39901</v>
      </c>
    </row>
    <row r="714" spans="1:8" hidden="1" x14ac:dyDescent="0.25">
      <c r="A714" s="13" t="s">
        <v>1431</v>
      </c>
      <c r="B714" s="41" t="s">
        <v>1432</v>
      </c>
      <c r="C714" s="11">
        <v>0</v>
      </c>
      <c r="D714" s="11">
        <v>0</v>
      </c>
      <c r="E714" s="11">
        <v>0</v>
      </c>
      <c r="F714" s="11">
        <v>0</v>
      </c>
      <c r="H714" s="959" t="str">
        <f t="shared" ref="H714:H777" si="11">LEFT(A714,5)</f>
        <v>39901</v>
      </c>
    </row>
    <row r="715" spans="1:8" hidden="1" x14ac:dyDescent="0.25">
      <c r="A715" s="13" t="s">
        <v>1433</v>
      </c>
      <c r="B715" s="41" t="s">
        <v>1434</v>
      </c>
      <c r="C715" s="11">
        <v>29025.07</v>
      </c>
      <c r="D715" s="11">
        <v>0</v>
      </c>
      <c r="E715" s="11">
        <v>0</v>
      </c>
      <c r="F715" s="11">
        <v>29025</v>
      </c>
      <c r="H715" s="959" t="str">
        <f t="shared" si="11"/>
        <v>39901</v>
      </c>
    </row>
    <row r="716" spans="1:8" hidden="1" x14ac:dyDescent="0.25">
      <c r="A716" s="13" t="s">
        <v>1435</v>
      </c>
      <c r="B716" s="41" t="s">
        <v>1436</v>
      </c>
      <c r="C716" s="11">
        <v>0</v>
      </c>
      <c r="D716" s="11">
        <v>0</v>
      </c>
      <c r="E716" s="11">
        <v>0</v>
      </c>
      <c r="F716" s="11">
        <v>0</v>
      </c>
      <c r="H716" s="959" t="str">
        <f t="shared" si="11"/>
        <v>39901</v>
      </c>
    </row>
    <row r="717" spans="1:8" hidden="1" x14ac:dyDescent="0.25">
      <c r="A717" s="13" t="s">
        <v>1437</v>
      </c>
      <c r="B717" s="41" t="s">
        <v>1438</v>
      </c>
      <c r="C717" s="11">
        <v>1700</v>
      </c>
      <c r="D717" s="11">
        <v>0</v>
      </c>
      <c r="E717" s="11">
        <v>0</v>
      </c>
      <c r="F717" s="11">
        <v>1700</v>
      </c>
      <c r="H717" s="959" t="str">
        <f t="shared" si="11"/>
        <v>39901</v>
      </c>
    </row>
    <row r="718" spans="1:8" hidden="1" x14ac:dyDescent="0.25">
      <c r="A718" s="13" t="s">
        <v>1439</v>
      </c>
      <c r="B718" s="41" t="s">
        <v>1440</v>
      </c>
      <c r="C718" s="11">
        <v>0</v>
      </c>
      <c r="D718" s="11">
        <v>0</v>
      </c>
      <c r="E718" s="11">
        <v>0</v>
      </c>
      <c r="F718" s="11">
        <v>0</v>
      </c>
      <c r="H718" s="959" t="str">
        <f t="shared" si="11"/>
        <v>39901</v>
      </c>
    </row>
    <row r="719" spans="1:8" hidden="1" x14ac:dyDescent="0.25">
      <c r="A719" s="13" t="s">
        <v>1441</v>
      </c>
      <c r="B719" s="41" t="s">
        <v>1442</v>
      </c>
      <c r="C719" s="11">
        <v>377</v>
      </c>
      <c r="D719" s="11">
        <v>200</v>
      </c>
      <c r="E719" s="11">
        <v>200</v>
      </c>
      <c r="F719" s="11">
        <v>177</v>
      </c>
      <c r="H719" s="959" t="str">
        <f t="shared" si="11"/>
        <v>39901</v>
      </c>
    </row>
    <row r="720" spans="1:8" hidden="1" x14ac:dyDescent="0.25">
      <c r="A720" s="13" t="s">
        <v>1443</v>
      </c>
      <c r="B720" s="41" t="s">
        <v>1444</v>
      </c>
      <c r="C720" s="11">
        <v>339.34</v>
      </c>
      <c r="D720" s="11">
        <v>400</v>
      </c>
      <c r="E720" s="11">
        <v>400</v>
      </c>
      <c r="F720" s="11">
        <v>-61</v>
      </c>
      <c r="H720" s="959" t="str">
        <f t="shared" si="11"/>
        <v>39901</v>
      </c>
    </row>
    <row r="721" spans="1:8" hidden="1" x14ac:dyDescent="0.25">
      <c r="A721" s="13" t="s">
        <v>1445</v>
      </c>
      <c r="B721" s="41" t="s">
        <v>1446</v>
      </c>
      <c r="C721" s="11">
        <v>0</v>
      </c>
      <c r="D721" s="11">
        <v>1000</v>
      </c>
      <c r="E721" s="11">
        <v>1000</v>
      </c>
      <c r="F721" s="11">
        <v>-1000</v>
      </c>
      <c r="H721" s="959" t="str">
        <f t="shared" si="11"/>
        <v>39901</v>
      </c>
    </row>
    <row r="722" spans="1:8" hidden="1" x14ac:dyDescent="0.25">
      <c r="A722" s="13" t="s">
        <v>1447</v>
      </c>
      <c r="B722" s="41" t="s">
        <v>1448</v>
      </c>
      <c r="C722" s="11">
        <v>0</v>
      </c>
      <c r="D722" s="11">
        <v>0</v>
      </c>
      <c r="E722" s="11">
        <v>0</v>
      </c>
      <c r="F722" s="11">
        <v>0</v>
      </c>
      <c r="H722" s="959" t="str">
        <f t="shared" si="11"/>
        <v>39901</v>
      </c>
    </row>
    <row r="723" spans="1:8" hidden="1" x14ac:dyDescent="0.25">
      <c r="A723" s="13" t="s">
        <v>1449</v>
      </c>
      <c r="B723" s="41" t="s">
        <v>1450</v>
      </c>
      <c r="C723" s="11">
        <v>723.59</v>
      </c>
      <c r="D723" s="11">
        <v>300</v>
      </c>
      <c r="E723" s="11">
        <v>300</v>
      </c>
      <c r="F723" s="11">
        <v>424</v>
      </c>
      <c r="H723" s="959" t="str">
        <f t="shared" si="11"/>
        <v>39901</v>
      </c>
    </row>
    <row r="724" spans="1:8" hidden="1" x14ac:dyDescent="0.25">
      <c r="A724" s="13" t="s">
        <v>1451</v>
      </c>
      <c r="B724" s="41" t="s">
        <v>1452</v>
      </c>
      <c r="C724" s="11">
        <v>0</v>
      </c>
      <c r="D724" s="11">
        <v>1000</v>
      </c>
      <c r="E724" s="11">
        <v>1000</v>
      </c>
      <c r="F724" s="11">
        <v>-1000</v>
      </c>
      <c r="H724" s="959" t="str">
        <f t="shared" si="11"/>
        <v>39901</v>
      </c>
    </row>
    <row r="725" spans="1:8" hidden="1" x14ac:dyDescent="0.25">
      <c r="A725" s="13" t="s">
        <v>1453</v>
      </c>
      <c r="B725" s="41" t="s">
        <v>1454</v>
      </c>
      <c r="C725" s="11">
        <v>1088</v>
      </c>
      <c r="D725" s="11">
        <v>500</v>
      </c>
      <c r="E725" s="11">
        <v>500</v>
      </c>
      <c r="F725" s="11">
        <v>588</v>
      </c>
      <c r="H725" s="959" t="str">
        <f t="shared" si="11"/>
        <v>39901</v>
      </c>
    </row>
    <row r="726" spans="1:8" hidden="1" x14ac:dyDescent="0.25">
      <c r="A726" s="13" t="s">
        <v>1455</v>
      </c>
      <c r="B726" s="41" t="s">
        <v>1456</v>
      </c>
      <c r="C726" s="11">
        <v>0</v>
      </c>
      <c r="D726" s="11">
        <v>0</v>
      </c>
      <c r="E726" s="11">
        <v>0</v>
      </c>
      <c r="F726" s="11">
        <v>0</v>
      </c>
      <c r="H726" s="959" t="str">
        <f t="shared" si="11"/>
        <v>39901</v>
      </c>
    </row>
    <row r="727" spans="1:8" hidden="1" x14ac:dyDescent="0.25">
      <c r="A727" s="13" t="s">
        <v>1457</v>
      </c>
      <c r="B727" s="41" t="s">
        <v>1458</v>
      </c>
      <c r="C727" s="11">
        <v>0</v>
      </c>
      <c r="D727" s="11">
        <v>0</v>
      </c>
      <c r="E727" s="11">
        <v>0</v>
      </c>
      <c r="F727" s="11">
        <v>0</v>
      </c>
      <c r="H727" s="959" t="str">
        <f t="shared" si="11"/>
        <v>39901</v>
      </c>
    </row>
    <row r="728" spans="1:8" hidden="1" x14ac:dyDescent="0.25">
      <c r="A728" s="13" t="s">
        <v>1459</v>
      </c>
      <c r="B728" s="41" t="s">
        <v>1460</v>
      </c>
      <c r="C728" s="11">
        <v>0</v>
      </c>
      <c r="D728" s="11">
        <v>0</v>
      </c>
      <c r="E728" s="11">
        <v>0</v>
      </c>
      <c r="F728" s="11">
        <v>0</v>
      </c>
      <c r="H728" s="959" t="str">
        <f t="shared" si="11"/>
        <v>39901</v>
      </c>
    </row>
    <row r="729" spans="1:8" hidden="1" x14ac:dyDescent="0.25">
      <c r="A729" s="13" t="s">
        <v>1461</v>
      </c>
      <c r="B729" s="41" t="s">
        <v>1462</v>
      </c>
      <c r="C729" s="11">
        <v>0</v>
      </c>
      <c r="D729" s="11">
        <v>0</v>
      </c>
      <c r="E729" s="11">
        <v>0</v>
      </c>
      <c r="F729" s="11">
        <v>0</v>
      </c>
      <c r="H729" s="959" t="str">
        <f t="shared" si="11"/>
        <v>39901</v>
      </c>
    </row>
    <row r="730" spans="1:8" hidden="1" x14ac:dyDescent="0.25">
      <c r="A730" s="13" t="s">
        <v>1463</v>
      </c>
      <c r="B730" s="41" t="s">
        <v>1464</v>
      </c>
      <c r="C730" s="11">
        <v>0</v>
      </c>
      <c r="D730" s="11">
        <v>0</v>
      </c>
      <c r="E730" s="11">
        <v>0</v>
      </c>
      <c r="F730" s="11">
        <v>0</v>
      </c>
      <c r="H730" s="959" t="str">
        <f t="shared" si="11"/>
        <v>39901</v>
      </c>
    </row>
    <row r="731" spans="1:8" hidden="1" x14ac:dyDescent="0.25">
      <c r="A731" s="13" t="s">
        <v>1465</v>
      </c>
      <c r="B731" s="41" t="s">
        <v>1466</v>
      </c>
      <c r="C731" s="11">
        <v>0</v>
      </c>
      <c r="D731" s="11">
        <v>0</v>
      </c>
      <c r="E731" s="11">
        <v>0</v>
      </c>
      <c r="F731" s="11">
        <v>0</v>
      </c>
      <c r="H731" s="959" t="str">
        <f t="shared" si="11"/>
        <v>39901</v>
      </c>
    </row>
    <row r="732" spans="1:8" hidden="1" x14ac:dyDescent="0.25">
      <c r="A732" s="13" t="s">
        <v>1467</v>
      </c>
      <c r="B732" s="41" t="s">
        <v>1468</v>
      </c>
      <c r="C732" s="11">
        <v>0</v>
      </c>
      <c r="D732" s="11">
        <v>0</v>
      </c>
      <c r="E732" s="11">
        <v>0</v>
      </c>
      <c r="F732" s="11">
        <v>0</v>
      </c>
      <c r="H732" s="959" t="str">
        <f t="shared" si="11"/>
        <v>39901</v>
      </c>
    </row>
    <row r="733" spans="1:8" hidden="1" x14ac:dyDescent="0.25">
      <c r="A733" s="13" t="s">
        <v>1469</v>
      </c>
      <c r="B733" s="41" t="s">
        <v>1470</v>
      </c>
      <c r="C733" s="11">
        <v>0</v>
      </c>
      <c r="D733" s="11">
        <v>0</v>
      </c>
      <c r="E733" s="11">
        <v>0</v>
      </c>
      <c r="F733" s="11">
        <v>0</v>
      </c>
      <c r="H733" s="959" t="str">
        <f t="shared" si="11"/>
        <v>39901</v>
      </c>
    </row>
    <row r="734" spans="1:8" hidden="1" x14ac:dyDescent="0.25">
      <c r="A734" s="13" t="s">
        <v>1471</v>
      </c>
      <c r="B734" s="41" t="s">
        <v>1472</v>
      </c>
      <c r="C734" s="11">
        <v>2241.42</v>
      </c>
      <c r="D734" s="11">
        <v>800</v>
      </c>
      <c r="E734" s="11">
        <v>800</v>
      </c>
      <c r="F734" s="11">
        <v>1441</v>
      </c>
      <c r="H734" s="959" t="str">
        <f t="shared" si="11"/>
        <v>39901</v>
      </c>
    </row>
    <row r="735" spans="1:8" hidden="1" x14ac:dyDescent="0.25">
      <c r="A735" s="13" t="s">
        <v>1473</v>
      </c>
      <c r="B735" s="41" t="s">
        <v>1474</v>
      </c>
      <c r="C735" s="11">
        <v>5597.45</v>
      </c>
      <c r="D735" s="11">
        <v>4400</v>
      </c>
      <c r="E735" s="11">
        <v>5600</v>
      </c>
      <c r="F735" s="11">
        <v>-3</v>
      </c>
      <c r="H735" s="959" t="str">
        <f t="shared" si="11"/>
        <v>39901</v>
      </c>
    </row>
    <row r="736" spans="1:8" hidden="1" x14ac:dyDescent="0.25">
      <c r="A736" s="13" t="s">
        <v>1475</v>
      </c>
      <c r="B736" s="41" t="s">
        <v>1476</v>
      </c>
      <c r="C736" s="11">
        <v>913.94</v>
      </c>
      <c r="D736" s="11">
        <v>0</v>
      </c>
      <c r="E736" s="11">
        <v>0</v>
      </c>
      <c r="F736" s="11">
        <v>914</v>
      </c>
      <c r="H736" s="959" t="str">
        <f t="shared" si="11"/>
        <v>39901</v>
      </c>
    </row>
    <row r="737" spans="1:8" hidden="1" x14ac:dyDescent="0.25">
      <c r="A737" s="13" t="s">
        <v>1477</v>
      </c>
      <c r="B737" s="41" t="s">
        <v>1478</v>
      </c>
      <c r="C737" s="11">
        <v>61.61</v>
      </c>
      <c r="D737" s="11">
        <v>0</v>
      </c>
      <c r="E737" s="11">
        <v>0</v>
      </c>
      <c r="F737" s="11">
        <v>62</v>
      </c>
      <c r="H737" s="959" t="str">
        <f t="shared" si="11"/>
        <v>39901</v>
      </c>
    </row>
    <row r="738" spans="1:8" hidden="1" x14ac:dyDescent="0.25">
      <c r="A738" s="13" t="s">
        <v>1479</v>
      </c>
      <c r="B738" s="41" t="s">
        <v>1480</v>
      </c>
      <c r="C738" s="11">
        <v>0</v>
      </c>
      <c r="D738" s="11">
        <v>0</v>
      </c>
      <c r="E738" s="11">
        <v>0</v>
      </c>
      <c r="F738" s="11">
        <v>0</v>
      </c>
      <c r="H738" s="959" t="str">
        <f t="shared" si="11"/>
        <v>39901</v>
      </c>
    </row>
    <row r="739" spans="1:8" hidden="1" x14ac:dyDescent="0.25">
      <c r="A739" s="13" t="s">
        <v>1481</v>
      </c>
      <c r="B739" s="41" t="s">
        <v>1482</v>
      </c>
      <c r="C739" s="11">
        <v>667.46</v>
      </c>
      <c r="D739" s="11">
        <v>400</v>
      </c>
      <c r="E739" s="11">
        <v>400</v>
      </c>
      <c r="F739" s="11">
        <v>267</v>
      </c>
      <c r="H739" s="959" t="str">
        <f t="shared" si="11"/>
        <v>39901</v>
      </c>
    </row>
    <row r="740" spans="1:8" hidden="1" x14ac:dyDescent="0.25">
      <c r="A740" s="13" t="s">
        <v>1483</v>
      </c>
      <c r="B740" s="41" t="s">
        <v>1484</v>
      </c>
      <c r="C740" s="11">
        <v>299</v>
      </c>
      <c r="D740" s="11">
        <v>1500</v>
      </c>
      <c r="E740" s="11">
        <v>1500</v>
      </c>
      <c r="F740" s="11">
        <v>-1201</v>
      </c>
      <c r="H740" s="959" t="str">
        <f t="shared" si="11"/>
        <v>39901</v>
      </c>
    </row>
    <row r="741" spans="1:8" hidden="1" x14ac:dyDescent="0.25">
      <c r="A741" s="13" t="s">
        <v>1485</v>
      </c>
      <c r="B741" s="41" t="s">
        <v>1486</v>
      </c>
      <c r="C741" s="11">
        <v>0</v>
      </c>
      <c r="D741" s="11">
        <v>0</v>
      </c>
      <c r="E741" s="11">
        <v>0</v>
      </c>
      <c r="F741" s="11">
        <v>0</v>
      </c>
      <c r="H741" s="959" t="str">
        <f t="shared" si="11"/>
        <v>39901</v>
      </c>
    </row>
    <row r="742" spans="1:8" hidden="1" x14ac:dyDescent="0.25">
      <c r="A742" s="13" t="s">
        <v>1487</v>
      </c>
      <c r="B742" s="41" t="s">
        <v>1488</v>
      </c>
      <c r="C742" s="11">
        <v>15204.55</v>
      </c>
      <c r="D742" s="11">
        <v>11500</v>
      </c>
      <c r="E742" s="11">
        <v>12700</v>
      </c>
      <c r="F742" s="11">
        <v>2505</v>
      </c>
      <c r="H742" s="959" t="str">
        <f t="shared" si="11"/>
        <v>39901</v>
      </c>
    </row>
    <row r="743" spans="1:8" hidden="1" x14ac:dyDescent="0.25">
      <c r="A743" s="13" t="s">
        <v>1489</v>
      </c>
      <c r="B743" s="41" t="s">
        <v>1490</v>
      </c>
      <c r="C743" s="11">
        <v>14019.53</v>
      </c>
      <c r="D743" s="11">
        <v>12500</v>
      </c>
      <c r="E743" s="11">
        <v>13300</v>
      </c>
      <c r="F743" s="11">
        <v>720</v>
      </c>
      <c r="H743" s="959" t="str">
        <f t="shared" si="11"/>
        <v>39901</v>
      </c>
    </row>
    <row r="744" spans="1:8" hidden="1" x14ac:dyDescent="0.25">
      <c r="A744" s="13" t="s">
        <v>1491</v>
      </c>
      <c r="B744" s="41" t="s">
        <v>1492</v>
      </c>
      <c r="C744" s="11">
        <v>0</v>
      </c>
      <c r="D744" s="11">
        <v>0</v>
      </c>
      <c r="E744" s="11">
        <v>0</v>
      </c>
      <c r="F744" s="11">
        <v>0</v>
      </c>
      <c r="H744" s="959" t="str">
        <f t="shared" si="11"/>
        <v>39901</v>
      </c>
    </row>
    <row r="745" spans="1:8" hidden="1" x14ac:dyDescent="0.25">
      <c r="A745" s="13" t="s">
        <v>1493</v>
      </c>
      <c r="B745" s="41" t="s">
        <v>1494</v>
      </c>
      <c r="C745" s="11">
        <v>4165.93</v>
      </c>
      <c r="D745" s="11">
        <v>6200</v>
      </c>
      <c r="E745" s="11">
        <v>6700</v>
      </c>
      <c r="F745" s="11">
        <v>-2534</v>
      </c>
      <c r="H745" s="959" t="str">
        <f t="shared" si="11"/>
        <v>39901</v>
      </c>
    </row>
    <row r="746" spans="1:8" hidden="1" x14ac:dyDescent="0.25">
      <c r="A746" s="13" t="s">
        <v>1495</v>
      </c>
      <c r="B746" s="41" t="s">
        <v>1496</v>
      </c>
      <c r="C746" s="11">
        <v>819.6</v>
      </c>
      <c r="D746" s="11">
        <v>900</v>
      </c>
      <c r="E746" s="11">
        <v>500</v>
      </c>
      <c r="F746" s="11">
        <v>320</v>
      </c>
      <c r="H746" s="959" t="str">
        <f t="shared" si="11"/>
        <v>39901</v>
      </c>
    </row>
    <row r="747" spans="1:8" hidden="1" x14ac:dyDescent="0.25">
      <c r="A747" s="13" t="s">
        <v>1497</v>
      </c>
      <c r="B747" s="41" t="s">
        <v>1498</v>
      </c>
      <c r="C747" s="11">
        <v>316.29000000000002</v>
      </c>
      <c r="D747" s="11">
        <v>1000</v>
      </c>
      <c r="E747" s="11">
        <v>900</v>
      </c>
      <c r="F747" s="11">
        <v>-584</v>
      </c>
      <c r="H747" s="959" t="str">
        <f t="shared" si="11"/>
        <v>39901</v>
      </c>
    </row>
    <row r="748" spans="1:8" hidden="1" x14ac:dyDescent="0.25">
      <c r="A748" s="13" t="s">
        <v>1499</v>
      </c>
      <c r="B748" s="41" t="s">
        <v>1500</v>
      </c>
      <c r="C748" s="11">
        <v>81567.429999999993</v>
      </c>
      <c r="D748" s="11">
        <v>0</v>
      </c>
      <c r="E748" s="11">
        <v>0</v>
      </c>
      <c r="F748" s="11">
        <v>81568</v>
      </c>
      <c r="H748" s="959" t="str">
        <f t="shared" si="11"/>
        <v>39901</v>
      </c>
    </row>
    <row r="749" spans="1:8" hidden="1" x14ac:dyDescent="0.25">
      <c r="A749" s="13" t="s">
        <v>1501</v>
      </c>
      <c r="B749" s="41" t="s">
        <v>1502</v>
      </c>
      <c r="C749" s="11">
        <v>0</v>
      </c>
      <c r="D749" s="11">
        <v>0</v>
      </c>
      <c r="E749" s="11">
        <v>0</v>
      </c>
      <c r="F749" s="11">
        <v>0</v>
      </c>
      <c r="H749" s="959" t="str">
        <f t="shared" si="11"/>
        <v>39901</v>
      </c>
    </row>
    <row r="750" spans="1:8" hidden="1" x14ac:dyDescent="0.25">
      <c r="A750" s="13" t="s">
        <v>1503</v>
      </c>
      <c r="B750" s="41" t="s">
        <v>1504</v>
      </c>
      <c r="C750" s="11">
        <v>0</v>
      </c>
      <c r="D750" s="11">
        <v>0</v>
      </c>
      <c r="E750" s="11">
        <v>0</v>
      </c>
      <c r="F750" s="11">
        <v>0</v>
      </c>
      <c r="H750" s="959" t="str">
        <f t="shared" si="11"/>
        <v>39901</v>
      </c>
    </row>
    <row r="751" spans="1:8" hidden="1" x14ac:dyDescent="0.25">
      <c r="A751" s="13" t="s">
        <v>1505</v>
      </c>
      <c r="B751" s="41" t="s">
        <v>1506</v>
      </c>
      <c r="C751" s="11">
        <v>0</v>
      </c>
      <c r="D751" s="11">
        <v>0</v>
      </c>
      <c r="E751" s="11">
        <v>0</v>
      </c>
      <c r="F751" s="11">
        <v>0</v>
      </c>
      <c r="H751" s="959" t="str">
        <f t="shared" si="11"/>
        <v>39901</v>
      </c>
    </row>
    <row r="752" spans="1:8" hidden="1" x14ac:dyDescent="0.25">
      <c r="A752" s="13" t="s">
        <v>1507</v>
      </c>
      <c r="B752" s="41" t="s">
        <v>1508</v>
      </c>
      <c r="C752" s="11">
        <v>0</v>
      </c>
      <c r="D752" s="11">
        <v>0</v>
      </c>
      <c r="E752" s="11">
        <v>0</v>
      </c>
      <c r="F752" s="11">
        <v>0</v>
      </c>
      <c r="H752" s="959" t="str">
        <f t="shared" si="11"/>
        <v>39901</v>
      </c>
    </row>
    <row r="753" spans="1:8" hidden="1" x14ac:dyDescent="0.25">
      <c r="A753" s="13" t="s">
        <v>1509</v>
      </c>
      <c r="B753" s="41" t="s">
        <v>1510</v>
      </c>
      <c r="C753" s="11">
        <v>-530578.11</v>
      </c>
      <c r="D753" s="11">
        <v>-437700</v>
      </c>
      <c r="E753" s="11">
        <v>-464600</v>
      </c>
      <c r="F753" s="11">
        <v>-65978</v>
      </c>
      <c r="H753" s="959" t="str">
        <f t="shared" si="11"/>
        <v>39901</v>
      </c>
    </row>
    <row r="754" spans="1:8" hidden="1" x14ac:dyDescent="0.25">
      <c r="A754" s="13" t="s">
        <v>1511</v>
      </c>
      <c r="B754" s="41" t="s">
        <v>1512</v>
      </c>
      <c r="C754" s="11">
        <v>0</v>
      </c>
      <c r="D754" s="11">
        <v>0</v>
      </c>
      <c r="E754" s="11">
        <v>0</v>
      </c>
      <c r="F754" s="11">
        <v>0</v>
      </c>
      <c r="H754" s="959" t="str">
        <f t="shared" si="11"/>
        <v>39901</v>
      </c>
    </row>
    <row r="755" spans="1:8" hidden="1" x14ac:dyDescent="0.25">
      <c r="A755" s="13" t="s">
        <v>1513</v>
      </c>
      <c r="B755" s="41" t="s">
        <v>1514</v>
      </c>
      <c r="C755" s="11">
        <v>124529.9</v>
      </c>
      <c r="D755" s="11">
        <v>148400</v>
      </c>
      <c r="E755" s="11">
        <v>117500</v>
      </c>
      <c r="F755" s="11">
        <v>7030</v>
      </c>
      <c r="H755" s="959" t="str">
        <f t="shared" si="11"/>
        <v>39902</v>
      </c>
    </row>
    <row r="756" spans="1:8" hidden="1" x14ac:dyDescent="0.25">
      <c r="A756" s="13" t="s">
        <v>1515</v>
      </c>
      <c r="B756" s="41" t="s">
        <v>1516</v>
      </c>
      <c r="C756" s="11">
        <v>17</v>
      </c>
      <c r="D756" s="11">
        <v>0</v>
      </c>
      <c r="E756" s="11">
        <v>0</v>
      </c>
      <c r="F756" s="11">
        <v>17</v>
      </c>
      <c r="H756" s="959" t="str">
        <f t="shared" si="11"/>
        <v>39902</v>
      </c>
    </row>
    <row r="757" spans="1:8" hidden="1" x14ac:dyDescent="0.25">
      <c r="A757" s="13" t="s">
        <v>1517</v>
      </c>
      <c r="B757" s="41" t="s">
        <v>1518</v>
      </c>
      <c r="C757" s="11">
        <v>6900</v>
      </c>
      <c r="D757" s="11">
        <v>6900</v>
      </c>
      <c r="E757" s="11">
        <v>6900</v>
      </c>
      <c r="F757" s="11">
        <v>0</v>
      </c>
      <c r="H757" s="959" t="str">
        <f t="shared" si="11"/>
        <v>39902</v>
      </c>
    </row>
    <row r="758" spans="1:8" hidden="1" x14ac:dyDescent="0.25">
      <c r="A758" s="13" t="s">
        <v>1519</v>
      </c>
      <c r="B758" s="41" t="s">
        <v>1520</v>
      </c>
      <c r="C758" s="11">
        <v>0</v>
      </c>
      <c r="D758" s="11">
        <v>0</v>
      </c>
      <c r="E758" s="11">
        <v>0</v>
      </c>
      <c r="F758" s="11">
        <v>0</v>
      </c>
      <c r="H758" s="959" t="str">
        <f t="shared" si="11"/>
        <v>39902</v>
      </c>
    </row>
    <row r="759" spans="1:8" hidden="1" x14ac:dyDescent="0.25">
      <c r="A759" s="13" t="s">
        <v>1521</v>
      </c>
      <c r="B759" s="41" t="s">
        <v>1522</v>
      </c>
      <c r="C759" s="11">
        <v>0</v>
      </c>
      <c r="D759" s="11">
        <v>0</v>
      </c>
      <c r="E759" s="11">
        <v>0</v>
      </c>
      <c r="F759" s="11">
        <v>0</v>
      </c>
      <c r="H759" s="959" t="str">
        <f t="shared" si="11"/>
        <v>39902</v>
      </c>
    </row>
    <row r="760" spans="1:8" hidden="1" x14ac:dyDescent="0.25">
      <c r="A760" s="13" t="s">
        <v>1523</v>
      </c>
      <c r="B760" s="41" t="s">
        <v>1524</v>
      </c>
      <c r="C760" s="11">
        <v>10213.450000000001</v>
      </c>
      <c r="D760" s="11">
        <v>0</v>
      </c>
      <c r="E760" s="11">
        <v>0</v>
      </c>
      <c r="F760" s="11">
        <v>10213</v>
      </c>
      <c r="H760" s="959" t="str">
        <f t="shared" si="11"/>
        <v>39902</v>
      </c>
    </row>
    <row r="761" spans="1:8" hidden="1" x14ac:dyDescent="0.25">
      <c r="A761" s="13" t="s">
        <v>1525</v>
      </c>
      <c r="B761" s="41" t="s">
        <v>1526</v>
      </c>
      <c r="C761" s="11">
        <v>0</v>
      </c>
      <c r="D761" s="11">
        <v>0</v>
      </c>
      <c r="E761" s="11">
        <v>0</v>
      </c>
      <c r="F761" s="11">
        <v>0</v>
      </c>
      <c r="H761" s="959" t="str">
        <f t="shared" si="11"/>
        <v>39902</v>
      </c>
    </row>
    <row r="762" spans="1:8" hidden="1" x14ac:dyDescent="0.25">
      <c r="A762" s="13" t="s">
        <v>1527</v>
      </c>
      <c r="B762" s="41" t="s">
        <v>1528</v>
      </c>
      <c r="C762" s="11">
        <v>-60</v>
      </c>
      <c r="D762" s="11">
        <v>0</v>
      </c>
      <c r="E762" s="11">
        <v>0</v>
      </c>
      <c r="F762" s="11">
        <v>-60</v>
      </c>
      <c r="H762" s="959" t="str">
        <f t="shared" si="11"/>
        <v>39902</v>
      </c>
    </row>
    <row r="763" spans="1:8" hidden="1" x14ac:dyDescent="0.25">
      <c r="A763" s="13" t="s">
        <v>1529</v>
      </c>
      <c r="B763" s="41" t="s">
        <v>1530</v>
      </c>
      <c r="C763" s="11">
        <v>0</v>
      </c>
      <c r="D763" s="11">
        <v>0</v>
      </c>
      <c r="E763" s="11">
        <v>0</v>
      </c>
      <c r="F763" s="11">
        <v>0</v>
      </c>
      <c r="H763" s="959" t="str">
        <f t="shared" si="11"/>
        <v>39902</v>
      </c>
    </row>
    <row r="764" spans="1:8" hidden="1" x14ac:dyDescent="0.25">
      <c r="A764" s="13" t="s">
        <v>1531</v>
      </c>
      <c r="B764" s="41" t="s">
        <v>1532</v>
      </c>
      <c r="C764" s="11">
        <v>1027.19</v>
      </c>
      <c r="D764" s="11">
        <v>5500</v>
      </c>
      <c r="E764" s="11">
        <v>5500</v>
      </c>
      <c r="F764" s="11">
        <v>-4472</v>
      </c>
      <c r="H764" s="959" t="str">
        <f t="shared" si="11"/>
        <v>39902</v>
      </c>
    </row>
    <row r="765" spans="1:8" hidden="1" x14ac:dyDescent="0.25">
      <c r="A765" s="13" t="s">
        <v>1533</v>
      </c>
      <c r="B765" s="41" t="s">
        <v>1534</v>
      </c>
      <c r="C765" s="11">
        <v>252.97</v>
      </c>
      <c r="D765" s="11">
        <v>500</v>
      </c>
      <c r="E765" s="11">
        <v>500</v>
      </c>
      <c r="F765" s="11">
        <v>-247</v>
      </c>
      <c r="H765" s="959" t="str">
        <f t="shared" si="11"/>
        <v>39902</v>
      </c>
    </row>
    <row r="766" spans="1:8" hidden="1" x14ac:dyDescent="0.25">
      <c r="A766" s="13" t="s">
        <v>1535</v>
      </c>
      <c r="B766" s="41" t="s">
        <v>1536</v>
      </c>
      <c r="C766" s="11">
        <v>10271.73</v>
      </c>
      <c r="D766" s="11">
        <v>200</v>
      </c>
      <c r="E766" s="11">
        <v>9300</v>
      </c>
      <c r="F766" s="11">
        <v>972</v>
      </c>
      <c r="H766" s="959" t="str">
        <f t="shared" si="11"/>
        <v>39902</v>
      </c>
    </row>
    <row r="767" spans="1:8" hidden="1" x14ac:dyDescent="0.25">
      <c r="A767" s="13" t="s">
        <v>1537</v>
      </c>
      <c r="B767" s="41" t="s">
        <v>1538</v>
      </c>
      <c r="C767" s="11">
        <v>424.6</v>
      </c>
      <c r="D767" s="11">
        <v>200</v>
      </c>
      <c r="E767" s="11">
        <v>200</v>
      </c>
      <c r="F767" s="11">
        <v>225</v>
      </c>
      <c r="H767" s="959" t="str">
        <f t="shared" si="11"/>
        <v>39902</v>
      </c>
    </row>
    <row r="768" spans="1:8" hidden="1" x14ac:dyDescent="0.25">
      <c r="A768" s="13" t="s">
        <v>1539</v>
      </c>
      <c r="B768" s="41" t="s">
        <v>1540</v>
      </c>
      <c r="C768" s="11">
        <v>547.1</v>
      </c>
      <c r="D768" s="11">
        <v>0</v>
      </c>
      <c r="E768" s="11">
        <v>0</v>
      </c>
      <c r="F768" s="11">
        <v>547</v>
      </c>
      <c r="H768" s="959" t="str">
        <f t="shared" si="11"/>
        <v>39902</v>
      </c>
    </row>
    <row r="769" spans="1:8" hidden="1" x14ac:dyDescent="0.25">
      <c r="A769" s="13" t="s">
        <v>1541</v>
      </c>
      <c r="B769" s="41" t="s">
        <v>1542</v>
      </c>
      <c r="C769" s="11">
        <v>20317.57</v>
      </c>
      <c r="D769" s="11">
        <v>0</v>
      </c>
      <c r="E769" s="11">
        <v>10000</v>
      </c>
      <c r="F769" s="11">
        <v>10318</v>
      </c>
      <c r="H769" s="959" t="str">
        <f t="shared" si="11"/>
        <v>39902</v>
      </c>
    </row>
    <row r="770" spans="1:8" hidden="1" x14ac:dyDescent="0.25">
      <c r="A770" s="13" t="s">
        <v>1543</v>
      </c>
      <c r="B770" s="41" t="s">
        <v>1544</v>
      </c>
      <c r="C770" s="11">
        <v>0</v>
      </c>
      <c r="D770" s="11">
        <v>0</v>
      </c>
      <c r="E770" s="11">
        <v>0</v>
      </c>
      <c r="F770" s="11">
        <v>0</v>
      </c>
      <c r="H770" s="959" t="str">
        <f t="shared" si="11"/>
        <v>39902</v>
      </c>
    </row>
    <row r="771" spans="1:8" hidden="1" x14ac:dyDescent="0.25">
      <c r="A771" s="13" t="s">
        <v>1545</v>
      </c>
      <c r="B771" s="41" t="s">
        <v>1546</v>
      </c>
      <c r="C771" s="11">
        <v>8291.81</v>
      </c>
      <c r="D771" s="11">
        <v>4000</v>
      </c>
      <c r="E771" s="11">
        <v>8000</v>
      </c>
      <c r="F771" s="11">
        <v>292</v>
      </c>
      <c r="H771" s="959" t="str">
        <f t="shared" si="11"/>
        <v>39902</v>
      </c>
    </row>
    <row r="772" spans="1:8" hidden="1" x14ac:dyDescent="0.25">
      <c r="A772" s="13" t="s">
        <v>1547</v>
      </c>
      <c r="B772" s="41" t="s">
        <v>1548</v>
      </c>
      <c r="C772" s="11">
        <v>127.76</v>
      </c>
      <c r="D772" s="11">
        <v>600</v>
      </c>
      <c r="E772" s="11">
        <v>600</v>
      </c>
      <c r="F772" s="11">
        <v>-472</v>
      </c>
      <c r="H772" s="959" t="str">
        <f t="shared" si="11"/>
        <v>39902</v>
      </c>
    </row>
    <row r="773" spans="1:8" hidden="1" x14ac:dyDescent="0.25">
      <c r="A773" s="13" t="s">
        <v>1549</v>
      </c>
      <c r="B773" s="41" t="s">
        <v>1550</v>
      </c>
      <c r="C773" s="11">
        <v>0</v>
      </c>
      <c r="D773" s="11">
        <v>0</v>
      </c>
      <c r="E773" s="11">
        <v>0</v>
      </c>
      <c r="F773" s="11">
        <v>0</v>
      </c>
      <c r="H773" s="959" t="str">
        <f t="shared" si="11"/>
        <v>39902</v>
      </c>
    </row>
    <row r="774" spans="1:8" hidden="1" x14ac:dyDescent="0.25">
      <c r="A774" s="13" t="s">
        <v>1551</v>
      </c>
      <c r="B774" s="41" t="s">
        <v>1552</v>
      </c>
      <c r="C774" s="11">
        <v>7050.16</v>
      </c>
      <c r="D774" s="11">
        <v>3300</v>
      </c>
      <c r="E774" s="11">
        <v>3300</v>
      </c>
      <c r="F774" s="11">
        <v>3751</v>
      </c>
      <c r="H774" s="959" t="str">
        <f t="shared" si="11"/>
        <v>39902</v>
      </c>
    </row>
    <row r="775" spans="1:8" hidden="1" x14ac:dyDescent="0.25">
      <c r="A775" s="13" t="s">
        <v>1553</v>
      </c>
      <c r="B775" s="41" t="s">
        <v>1554</v>
      </c>
      <c r="C775" s="11">
        <v>1064</v>
      </c>
      <c r="D775" s="11">
        <v>500</v>
      </c>
      <c r="E775" s="11">
        <v>500</v>
      </c>
      <c r="F775" s="11">
        <v>564</v>
      </c>
      <c r="H775" s="959" t="str">
        <f t="shared" si="11"/>
        <v>39902</v>
      </c>
    </row>
    <row r="776" spans="1:8" hidden="1" x14ac:dyDescent="0.25">
      <c r="A776" s="13" t="s">
        <v>1555</v>
      </c>
      <c r="B776" s="41" t="s">
        <v>1556</v>
      </c>
      <c r="C776" s="11">
        <v>12381.34</v>
      </c>
      <c r="D776" s="11">
        <v>10000</v>
      </c>
      <c r="E776" s="11">
        <v>10000</v>
      </c>
      <c r="F776" s="11">
        <v>2381</v>
      </c>
      <c r="H776" s="959" t="str">
        <f t="shared" si="11"/>
        <v>39902</v>
      </c>
    </row>
    <row r="777" spans="1:8" hidden="1" x14ac:dyDescent="0.25">
      <c r="A777" s="13" t="s">
        <v>1557</v>
      </c>
      <c r="B777" s="41" t="s">
        <v>1558</v>
      </c>
      <c r="C777" s="11">
        <v>1190</v>
      </c>
      <c r="D777" s="11">
        <v>0</v>
      </c>
      <c r="E777" s="11">
        <v>0</v>
      </c>
      <c r="F777" s="11">
        <v>1190</v>
      </c>
      <c r="H777" s="959" t="str">
        <f t="shared" si="11"/>
        <v>39902</v>
      </c>
    </row>
    <row r="778" spans="1:8" hidden="1" x14ac:dyDescent="0.25">
      <c r="A778" s="13" t="s">
        <v>1559</v>
      </c>
      <c r="B778" s="41" t="s">
        <v>1560</v>
      </c>
      <c r="C778" s="11">
        <v>97.5</v>
      </c>
      <c r="D778" s="11">
        <v>800</v>
      </c>
      <c r="E778" s="11">
        <v>800</v>
      </c>
      <c r="F778" s="11">
        <v>-702</v>
      </c>
      <c r="H778" s="959" t="str">
        <f t="shared" ref="H778:H841" si="12">LEFT(A778,5)</f>
        <v>39902</v>
      </c>
    </row>
    <row r="779" spans="1:8" hidden="1" x14ac:dyDescent="0.25">
      <c r="A779" s="13" t="s">
        <v>1561</v>
      </c>
      <c r="B779" s="41" t="s">
        <v>1562</v>
      </c>
      <c r="C779" s="11">
        <v>7658.5</v>
      </c>
      <c r="D779" s="11">
        <v>0</v>
      </c>
      <c r="E779" s="11">
        <v>0</v>
      </c>
      <c r="F779" s="11">
        <v>7659</v>
      </c>
      <c r="H779" s="959" t="str">
        <f t="shared" si="12"/>
        <v>39902</v>
      </c>
    </row>
    <row r="780" spans="1:8" hidden="1" x14ac:dyDescent="0.25">
      <c r="A780" s="13" t="s">
        <v>1563</v>
      </c>
      <c r="B780" s="41" t="s">
        <v>1564</v>
      </c>
      <c r="C780" s="11">
        <v>3810.88</v>
      </c>
      <c r="D780" s="11">
        <v>0</v>
      </c>
      <c r="E780" s="11">
        <v>4500</v>
      </c>
      <c r="F780" s="11">
        <v>-689</v>
      </c>
      <c r="H780" s="959" t="str">
        <f t="shared" si="12"/>
        <v>39902</v>
      </c>
    </row>
    <row r="781" spans="1:8" hidden="1" x14ac:dyDescent="0.25">
      <c r="A781" s="13" t="s">
        <v>1565</v>
      </c>
      <c r="B781" s="41" t="s">
        <v>1566</v>
      </c>
      <c r="C781" s="11">
        <v>0</v>
      </c>
      <c r="D781" s="11">
        <v>0</v>
      </c>
      <c r="E781" s="11">
        <v>0</v>
      </c>
      <c r="F781" s="11">
        <v>0</v>
      </c>
      <c r="H781" s="959" t="str">
        <f t="shared" si="12"/>
        <v>39902</v>
      </c>
    </row>
    <row r="782" spans="1:8" hidden="1" x14ac:dyDescent="0.25">
      <c r="A782" s="13" t="s">
        <v>1567</v>
      </c>
      <c r="B782" s="41" t="s">
        <v>1568</v>
      </c>
      <c r="C782" s="11">
        <v>0</v>
      </c>
      <c r="D782" s="11">
        <v>0</v>
      </c>
      <c r="E782" s="11">
        <v>0</v>
      </c>
      <c r="F782" s="11">
        <v>0</v>
      </c>
      <c r="H782" s="959" t="str">
        <f t="shared" si="12"/>
        <v>39902</v>
      </c>
    </row>
    <row r="783" spans="1:8" hidden="1" x14ac:dyDescent="0.25">
      <c r="A783" s="13" t="s">
        <v>1569</v>
      </c>
      <c r="B783" s="41" t="s">
        <v>1570</v>
      </c>
      <c r="C783" s="11">
        <v>0</v>
      </c>
      <c r="D783" s="11">
        <v>0</v>
      </c>
      <c r="E783" s="11">
        <v>0</v>
      </c>
      <c r="F783" s="11">
        <v>0</v>
      </c>
      <c r="H783" s="959" t="str">
        <f t="shared" si="12"/>
        <v>39902</v>
      </c>
    </row>
    <row r="784" spans="1:8" hidden="1" x14ac:dyDescent="0.25">
      <c r="A784" s="13" t="s">
        <v>1571</v>
      </c>
      <c r="B784" s="41" t="s">
        <v>1572</v>
      </c>
      <c r="C784" s="11">
        <v>925.19</v>
      </c>
      <c r="D784" s="11">
        <v>1000</v>
      </c>
      <c r="E784" s="11">
        <v>1000</v>
      </c>
      <c r="F784" s="11">
        <v>-75</v>
      </c>
      <c r="H784" s="959" t="str">
        <f t="shared" si="12"/>
        <v>39902</v>
      </c>
    </row>
    <row r="785" spans="1:8" hidden="1" x14ac:dyDescent="0.25">
      <c r="A785" s="13" t="s">
        <v>1573</v>
      </c>
      <c r="B785" s="41" t="s">
        <v>1574</v>
      </c>
      <c r="C785" s="11">
        <v>2199.2600000000002</v>
      </c>
      <c r="D785" s="11">
        <v>2100</v>
      </c>
      <c r="E785" s="11">
        <v>2200</v>
      </c>
      <c r="F785" s="11">
        <v>-1</v>
      </c>
      <c r="H785" s="959" t="str">
        <f t="shared" si="12"/>
        <v>39902</v>
      </c>
    </row>
    <row r="786" spans="1:8" hidden="1" x14ac:dyDescent="0.25">
      <c r="A786" s="13" t="s">
        <v>1575</v>
      </c>
      <c r="B786" s="41" t="s">
        <v>1576</v>
      </c>
      <c r="C786" s="11">
        <v>174.02</v>
      </c>
      <c r="D786" s="11">
        <v>0</v>
      </c>
      <c r="E786" s="11">
        <v>0</v>
      </c>
      <c r="F786" s="11">
        <v>174</v>
      </c>
      <c r="H786" s="959" t="str">
        <f t="shared" si="12"/>
        <v>39902</v>
      </c>
    </row>
    <row r="787" spans="1:8" hidden="1" x14ac:dyDescent="0.25">
      <c r="A787" s="13" t="s">
        <v>1577</v>
      </c>
      <c r="B787" s="41" t="s">
        <v>1578</v>
      </c>
      <c r="C787" s="11">
        <v>0</v>
      </c>
      <c r="D787" s="11">
        <v>0</v>
      </c>
      <c r="E787" s="11">
        <v>0</v>
      </c>
      <c r="F787" s="11">
        <v>0</v>
      </c>
      <c r="H787" s="959" t="str">
        <f t="shared" si="12"/>
        <v>39902</v>
      </c>
    </row>
    <row r="788" spans="1:8" hidden="1" x14ac:dyDescent="0.25">
      <c r="A788" s="13" t="s">
        <v>1579</v>
      </c>
      <c r="B788" s="41" t="s">
        <v>1580</v>
      </c>
      <c r="C788" s="11">
        <v>131.63999999999999</v>
      </c>
      <c r="D788" s="11">
        <v>100</v>
      </c>
      <c r="E788" s="11">
        <v>100</v>
      </c>
      <c r="F788" s="11">
        <v>32</v>
      </c>
      <c r="H788" s="959" t="str">
        <f t="shared" si="12"/>
        <v>39902</v>
      </c>
    </row>
    <row r="789" spans="1:8" hidden="1" x14ac:dyDescent="0.25">
      <c r="A789" s="13" t="s">
        <v>1581</v>
      </c>
      <c r="B789" s="41" t="s">
        <v>1582</v>
      </c>
      <c r="C789" s="11">
        <v>0</v>
      </c>
      <c r="D789" s="11">
        <v>0</v>
      </c>
      <c r="E789" s="11">
        <v>0</v>
      </c>
      <c r="F789" s="11">
        <v>0</v>
      </c>
      <c r="H789" s="959" t="str">
        <f t="shared" si="12"/>
        <v>39902</v>
      </c>
    </row>
    <row r="790" spans="1:8" hidden="1" x14ac:dyDescent="0.25">
      <c r="A790" s="13" t="s">
        <v>1583</v>
      </c>
      <c r="B790" s="41" t="s">
        <v>1584</v>
      </c>
      <c r="C790" s="11">
        <v>0</v>
      </c>
      <c r="D790" s="11">
        <v>0</v>
      </c>
      <c r="E790" s="11">
        <v>0</v>
      </c>
      <c r="F790" s="11">
        <v>0</v>
      </c>
      <c r="H790" s="959" t="str">
        <f t="shared" si="12"/>
        <v>39902</v>
      </c>
    </row>
    <row r="791" spans="1:8" hidden="1" x14ac:dyDescent="0.25">
      <c r="A791" s="13" t="s">
        <v>1585</v>
      </c>
      <c r="B791" s="41" t="s">
        <v>1586</v>
      </c>
      <c r="C791" s="11">
        <v>504.76</v>
      </c>
      <c r="D791" s="11">
        <v>900</v>
      </c>
      <c r="E791" s="11">
        <v>900</v>
      </c>
      <c r="F791" s="11">
        <v>-395</v>
      </c>
      <c r="H791" s="959" t="str">
        <f t="shared" si="12"/>
        <v>39902</v>
      </c>
    </row>
    <row r="792" spans="1:8" hidden="1" x14ac:dyDescent="0.25">
      <c r="A792" s="13" t="s">
        <v>1587</v>
      </c>
      <c r="B792" s="41" t="s">
        <v>1588</v>
      </c>
      <c r="C792" s="11">
        <v>14363.74</v>
      </c>
      <c r="D792" s="11">
        <v>9600</v>
      </c>
      <c r="E792" s="11">
        <v>10700</v>
      </c>
      <c r="F792" s="11">
        <v>3664</v>
      </c>
      <c r="H792" s="959" t="str">
        <f t="shared" si="12"/>
        <v>39902</v>
      </c>
    </row>
    <row r="793" spans="1:8" hidden="1" x14ac:dyDescent="0.25">
      <c r="A793" s="13" t="s">
        <v>1589</v>
      </c>
      <c r="B793" s="41" t="s">
        <v>1590</v>
      </c>
      <c r="C793" s="11">
        <v>15240.85</v>
      </c>
      <c r="D793" s="11">
        <v>15400</v>
      </c>
      <c r="E793" s="11">
        <v>14000</v>
      </c>
      <c r="F793" s="11">
        <v>1241</v>
      </c>
      <c r="H793" s="959" t="str">
        <f t="shared" si="12"/>
        <v>39902</v>
      </c>
    </row>
    <row r="794" spans="1:8" hidden="1" x14ac:dyDescent="0.25">
      <c r="A794" s="13" t="s">
        <v>1591</v>
      </c>
      <c r="B794" s="41" t="s">
        <v>1592</v>
      </c>
      <c r="C794" s="11">
        <v>0</v>
      </c>
      <c r="D794" s="11">
        <v>0</v>
      </c>
      <c r="E794" s="11">
        <v>0</v>
      </c>
      <c r="F794" s="11">
        <v>0</v>
      </c>
      <c r="H794" s="959" t="str">
        <f t="shared" si="12"/>
        <v>39902</v>
      </c>
    </row>
    <row r="795" spans="1:8" hidden="1" x14ac:dyDescent="0.25">
      <c r="A795" s="13" t="s">
        <v>1593</v>
      </c>
      <c r="B795" s="41" t="s">
        <v>1594</v>
      </c>
      <c r="C795" s="11">
        <v>4716.2299999999996</v>
      </c>
      <c r="D795" s="11">
        <v>1400</v>
      </c>
      <c r="E795" s="11">
        <v>1900</v>
      </c>
      <c r="F795" s="11">
        <v>2816</v>
      </c>
      <c r="H795" s="959" t="str">
        <f t="shared" si="12"/>
        <v>39902</v>
      </c>
    </row>
    <row r="796" spans="1:8" hidden="1" x14ac:dyDescent="0.25">
      <c r="A796" s="13" t="s">
        <v>1595</v>
      </c>
      <c r="B796" s="41" t="s">
        <v>1596</v>
      </c>
      <c r="C796" s="11">
        <v>637.47</v>
      </c>
      <c r="D796" s="11">
        <v>700</v>
      </c>
      <c r="E796" s="11">
        <v>600</v>
      </c>
      <c r="F796" s="11">
        <v>37</v>
      </c>
      <c r="H796" s="959" t="str">
        <f t="shared" si="12"/>
        <v>39902</v>
      </c>
    </row>
    <row r="797" spans="1:8" hidden="1" x14ac:dyDescent="0.25">
      <c r="A797" s="13" t="s">
        <v>1597</v>
      </c>
      <c r="B797" s="41" t="s">
        <v>1598</v>
      </c>
      <c r="C797" s="11">
        <v>361.42</v>
      </c>
      <c r="D797" s="11">
        <v>300</v>
      </c>
      <c r="E797" s="11">
        <v>400</v>
      </c>
      <c r="F797" s="11">
        <v>-39</v>
      </c>
      <c r="H797" s="959" t="str">
        <f t="shared" si="12"/>
        <v>39902</v>
      </c>
    </row>
    <row r="798" spans="1:8" hidden="1" x14ac:dyDescent="0.25">
      <c r="A798" s="13" t="s">
        <v>1599</v>
      </c>
      <c r="B798" s="41" t="s">
        <v>1600</v>
      </c>
      <c r="C798" s="11">
        <v>0</v>
      </c>
      <c r="D798" s="11">
        <v>0</v>
      </c>
      <c r="E798" s="11">
        <v>0</v>
      </c>
      <c r="F798" s="11">
        <v>0</v>
      </c>
      <c r="H798" s="959" t="str">
        <f t="shared" si="12"/>
        <v>39902</v>
      </c>
    </row>
    <row r="799" spans="1:8" hidden="1" x14ac:dyDescent="0.25">
      <c r="A799" s="13" t="s">
        <v>1601</v>
      </c>
      <c r="B799" s="41" t="s">
        <v>1602</v>
      </c>
      <c r="C799" s="11">
        <v>0</v>
      </c>
      <c r="D799" s="11">
        <v>0</v>
      </c>
      <c r="E799" s="11">
        <v>0</v>
      </c>
      <c r="F799" s="11">
        <v>0</v>
      </c>
      <c r="H799" s="959" t="str">
        <f t="shared" si="12"/>
        <v>39902</v>
      </c>
    </row>
    <row r="800" spans="1:8" hidden="1" x14ac:dyDescent="0.25">
      <c r="A800" s="13" t="s">
        <v>1603</v>
      </c>
      <c r="B800" s="41" t="s">
        <v>1604</v>
      </c>
      <c r="C800" s="11">
        <v>11570.96</v>
      </c>
      <c r="D800" s="11">
        <v>10000</v>
      </c>
      <c r="E800" s="11">
        <v>24900</v>
      </c>
      <c r="F800" s="11">
        <v>-13329</v>
      </c>
      <c r="H800" s="959" t="str">
        <f t="shared" si="12"/>
        <v>39902</v>
      </c>
    </row>
    <row r="801" spans="1:8" hidden="1" x14ac:dyDescent="0.25">
      <c r="A801" s="13" t="s">
        <v>1605</v>
      </c>
      <c r="B801" s="41" t="s">
        <v>1606</v>
      </c>
      <c r="C801" s="11">
        <v>0</v>
      </c>
      <c r="D801" s="11">
        <v>0</v>
      </c>
      <c r="E801" s="11">
        <v>0</v>
      </c>
      <c r="F801" s="11">
        <v>0</v>
      </c>
      <c r="H801" s="959" t="str">
        <f t="shared" si="12"/>
        <v>39902</v>
      </c>
    </row>
    <row r="802" spans="1:8" hidden="1" x14ac:dyDescent="0.25">
      <c r="A802" s="13" t="s">
        <v>1607</v>
      </c>
      <c r="B802" s="41" t="s">
        <v>1608</v>
      </c>
      <c r="C802" s="11">
        <v>6256.29</v>
      </c>
      <c r="D802" s="11">
        <v>0</v>
      </c>
      <c r="E802" s="11">
        <v>0</v>
      </c>
      <c r="F802" s="11">
        <v>6256</v>
      </c>
      <c r="H802" s="959" t="str">
        <f t="shared" si="12"/>
        <v>39902</v>
      </c>
    </row>
    <row r="803" spans="1:8" hidden="1" x14ac:dyDescent="0.25">
      <c r="A803" s="13" t="s">
        <v>1609</v>
      </c>
      <c r="B803" s="41" t="s">
        <v>1610</v>
      </c>
      <c r="C803" s="11">
        <v>0</v>
      </c>
      <c r="D803" s="11">
        <v>0</v>
      </c>
      <c r="E803" s="11">
        <v>0</v>
      </c>
      <c r="F803" s="11">
        <v>0</v>
      </c>
      <c r="H803" s="959" t="str">
        <f t="shared" si="12"/>
        <v>39902</v>
      </c>
    </row>
    <row r="804" spans="1:8" hidden="1" x14ac:dyDescent="0.25">
      <c r="A804" s="13" t="s">
        <v>1611</v>
      </c>
      <c r="B804" s="41" t="s">
        <v>1612</v>
      </c>
      <c r="C804" s="11">
        <v>0</v>
      </c>
      <c r="D804" s="11">
        <v>0</v>
      </c>
      <c r="E804" s="11">
        <v>0</v>
      </c>
      <c r="F804" s="11">
        <v>0</v>
      </c>
      <c r="H804" s="959" t="str">
        <f t="shared" si="12"/>
        <v>39902</v>
      </c>
    </row>
    <row r="805" spans="1:8" hidden="1" x14ac:dyDescent="0.25">
      <c r="A805" s="13" t="s">
        <v>1613</v>
      </c>
      <c r="B805" s="41" t="s">
        <v>1614</v>
      </c>
      <c r="C805" s="11">
        <v>0</v>
      </c>
      <c r="D805" s="11">
        <v>0</v>
      </c>
      <c r="E805" s="11">
        <v>0</v>
      </c>
      <c r="F805" s="11">
        <v>0</v>
      </c>
      <c r="H805" s="959" t="str">
        <f t="shared" si="12"/>
        <v>39902</v>
      </c>
    </row>
    <row r="806" spans="1:8" hidden="1" x14ac:dyDescent="0.25">
      <c r="A806" s="13" t="s">
        <v>1615</v>
      </c>
      <c r="B806" s="41" t="s">
        <v>1568</v>
      </c>
      <c r="C806" s="11">
        <v>0</v>
      </c>
      <c r="D806" s="11">
        <v>0</v>
      </c>
      <c r="E806" s="11">
        <v>0</v>
      </c>
      <c r="F806" s="11">
        <v>0</v>
      </c>
      <c r="H806" s="959" t="str">
        <f t="shared" si="12"/>
        <v>39902</v>
      </c>
    </row>
    <row r="807" spans="1:8" hidden="1" x14ac:dyDescent="0.25">
      <c r="A807" s="13" t="s">
        <v>1616</v>
      </c>
      <c r="B807" s="41" t="s">
        <v>1617</v>
      </c>
      <c r="C807" s="11">
        <v>-273195.28999999998</v>
      </c>
      <c r="D807" s="11">
        <v>-222400</v>
      </c>
      <c r="E807" s="11">
        <v>-234300</v>
      </c>
      <c r="F807" s="11">
        <v>-38895</v>
      </c>
      <c r="H807" s="959" t="str">
        <f t="shared" si="12"/>
        <v>39902</v>
      </c>
    </row>
    <row r="808" spans="1:8" hidden="1" x14ac:dyDescent="0.25">
      <c r="A808" s="13" t="s">
        <v>1618</v>
      </c>
      <c r="B808" s="41" t="s">
        <v>1619</v>
      </c>
      <c r="C808" s="11">
        <v>0</v>
      </c>
      <c r="D808" s="11">
        <v>0</v>
      </c>
      <c r="E808" s="11">
        <v>0</v>
      </c>
      <c r="F808" s="11">
        <v>0</v>
      </c>
      <c r="H808" s="959" t="str">
        <f t="shared" si="12"/>
        <v>39902</v>
      </c>
    </row>
    <row r="809" spans="1:8" hidden="1" x14ac:dyDescent="0.25">
      <c r="A809" s="13" t="s">
        <v>1620</v>
      </c>
      <c r="B809" s="41" t="s">
        <v>1621</v>
      </c>
      <c r="C809" s="11">
        <v>0</v>
      </c>
      <c r="D809" s="11">
        <v>0</v>
      </c>
      <c r="E809" s="11">
        <v>0</v>
      </c>
      <c r="F809" s="11">
        <v>0</v>
      </c>
      <c r="H809" s="959" t="str">
        <f t="shared" si="12"/>
        <v>39903</v>
      </c>
    </row>
    <row r="810" spans="1:8" hidden="1" x14ac:dyDescent="0.25">
      <c r="A810" s="13" t="s">
        <v>1622</v>
      </c>
      <c r="B810" s="41" t="s">
        <v>1623</v>
      </c>
      <c r="C810" s="11">
        <v>0</v>
      </c>
      <c r="D810" s="11">
        <v>0</v>
      </c>
      <c r="E810" s="11">
        <v>0</v>
      </c>
      <c r="F810" s="11">
        <v>0</v>
      </c>
      <c r="H810" s="959" t="str">
        <f t="shared" si="12"/>
        <v>39903</v>
      </c>
    </row>
    <row r="811" spans="1:8" hidden="1" x14ac:dyDescent="0.25">
      <c r="A811" s="13" t="s">
        <v>1624</v>
      </c>
      <c r="B811" s="41" t="s">
        <v>1625</v>
      </c>
      <c r="C811" s="11">
        <v>0</v>
      </c>
      <c r="D811" s="11">
        <v>0</v>
      </c>
      <c r="E811" s="11">
        <v>0</v>
      </c>
      <c r="F811" s="11">
        <v>0</v>
      </c>
      <c r="H811" s="959" t="str">
        <f t="shared" si="12"/>
        <v>39903</v>
      </c>
    </row>
    <row r="812" spans="1:8" hidden="1" x14ac:dyDescent="0.25">
      <c r="A812" s="13" t="s">
        <v>1626</v>
      </c>
      <c r="B812" s="41" t="s">
        <v>1627</v>
      </c>
      <c r="C812" s="11">
        <v>0</v>
      </c>
      <c r="D812" s="11">
        <v>0</v>
      </c>
      <c r="E812" s="11">
        <v>0</v>
      </c>
      <c r="F812" s="11">
        <v>0</v>
      </c>
      <c r="H812" s="959" t="str">
        <f t="shared" si="12"/>
        <v>39903</v>
      </c>
    </row>
    <row r="813" spans="1:8" hidden="1" x14ac:dyDescent="0.25">
      <c r="A813" s="13" t="s">
        <v>1628</v>
      </c>
      <c r="B813" s="41" t="s">
        <v>1629</v>
      </c>
      <c r="C813" s="11">
        <v>0</v>
      </c>
      <c r="D813" s="11">
        <v>0</v>
      </c>
      <c r="E813" s="11">
        <v>0</v>
      </c>
      <c r="F813" s="11">
        <v>0</v>
      </c>
      <c r="H813" s="959" t="str">
        <f t="shared" si="12"/>
        <v>39903</v>
      </c>
    </row>
    <row r="814" spans="1:8" hidden="1" x14ac:dyDescent="0.25">
      <c r="A814" s="13" t="s">
        <v>1630</v>
      </c>
      <c r="B814" s="41" t="s">
        <v>1631</v>
      </c>
      <c r="C814" s="11">
        <v>0</v>
      </c>
      <c r="D814" s="11">
        <v>0</v>
      </c>
      <c r="E814" s="11">
        <v>0</v>
      </c>
      <c r="F814" s="11">
        <v>0</v>
      </c>
      <c r="H814" s="959" t="str">
        <f t="shared" si="12"/>
        <v>39903</v>
      </c>
    </row>
    <row r="815" spans="1:8" hidden="1" x14ac:dyDescent="0.25">
      <c r="A815" s="13" t="s">
        <v>1632</v>
      </c>
      <c r="B815" s="41" t="s">
        <v>1633</v>
      </c>
      <c r="C815" s="11">
        <v>0</v>
      </c>
      <c r="D815" s="11">
        <v>0</v>
      </c>
      <c r="E815" s="11">
        <v>0</v>
      </c>
      <c r="F815" s="11">
        <v>0</v>
      </c>
      <c r="H815" s="959" t="str">
        <f t="shared" si="12"/>
        <v>39903</v>
      </c>
    </row>
    <row r="816" spans="1:8" hidden="1" x14ac:dyDescent="0.25">
      <c r="A816" s="13" t="s">
        <v>1634</v>
      </c>
      <c r="B816" s="41" t="s">
        <v>1635</v>
      </c>
      <c r="C816" s="11">
        <v>0</v>
      </c>
      <c r="D816" s="11">
        <v>0</v>
      </c>
      <c r="E816" s="11">
        <v>0</v>
      </c>
      <c r="F816" s="11">
        <v>0</v>
      </c>
      <c r="H816" s="959" t="str">
        <f t="shared" si="12"/>
        <v>39903</v>
      </c>
    </row>
    <row r="817" spans="1:8" hidden="1" x14ac:dyDescent="0.25">
      <c r="A817" s="13" t="s">
        <v>1636</v>
      </c>
      <c r="B817" s="41" t="s">
        <v>1637</v>
      </c>
      <c r="C817" s="11">
        <v>0</v>
      </c>
      <c r="D817" s="11">
        <v>0</v>
      </c>
      <c r="E817" s="11">
        <v>0</v>
      </c>
      <c r="F817" s="11">
        <v>0</v>
      </c>
      <c r="H817" s="959" t="str">
        <f t="shared" si="12"/>
        <v>39903</v>
      </c>
    </row>
    <row r="818" spans="1:8" hidden="1" x14ac:dyDescent="0.25">
      <c r="A818" s="13" t="s">
        <v>1638</v>
      </c>
      <c r="B818" s="41" t="s">
        <v>1639</v>
      </c>
      <c r="C818" s="11">
        <v>0</v>
      </c>
      <c r="D818" s="11">
        <v>0</v>
      </c>
      <c r="E818" s="11">
        <v>0</v>
      </c>
      <c r="F818" s="11">
        <v>0</v>
      </c>
      <c r="H818" s="959" t="str">
        <f t="shared" si="12"/>
        <v>39903</v>
      </c>
    </row>
    <row r="819" spans="1:8" hidden="1" x14ac:dyDescent="0.25">
      <c r="A819" s="13" t="s">
        <v>1640</v>
      </c>
      <c r="B819" s="41" t="s">
        <v>1641</v>
      </c>
      <c r="C819" s="11">
        <v>0</v>
      </c>
      <c r="D819" s="11">
        <v>0</v>
      </c>
      <c r="E819" s="11">
        <v>0</v>
      </c>
      <c r="F819" s="11">
        <v>0</v>
      </c>
      <c r="H819" s="959" t="str">
        <f t="shared" si="12"/>
        <v>39903</v>
      </c>
    </row>
    <row r="820" spans="1:8" hidden="1" x14ac:dyDescent="0.25">
      <c r="A820" s="13" t="s">
        <v>1642</v>
      </c>
      <c r="B820" s="41" t="s">
        <v>1643</v>
      </c>
      <c r="C820" s="11">
        <v>0</v>
      </c>
      <c r="D820" s="11">
        <v>0</v>
      </c>
      <c r="E820" s="11">
        <v>0</v>
      </c>
      <c r="F820" s="11">
        <v>0</v>
      </c>
      <c r="H820" s="959" t="str">
        <f t="shared" si="12"/>
        <v>39903</v>
      </c>
    </row>
    <row r="821" spans="1:8" hidden="1" x14ac:dyDescent="0.25">
      <c r="A821" s="13" t="s">
        <v>1644</v>
      </c>
      <c r="B821" s="41" t="s">
        <v>1645</v>
      </c>
      <c r="C821" s="11">
        <v>0</v>
      </c>
      <c r="D821" s="11">
        <v>0</v>
      </c>
      <c r="E821" s="11">
        <v>0</v>
      </c>
      <c r="F821" s="11">
        <v>0</v>
      </c>
      <c r="H821" s="959" t="str">
        <f t="shared" si="12"/>
        <v>39903</v>
      </c>
    </row>
    <row r="822" spans="1:8" hidden="1" x14ac:dyDescent="0.25">
      <c r="A822" s="13" t="s">
        <v>1646</v>
      </c>
      <c r="B822" s="41" t="s">
        <v>1647</v>
      </c>
      <c r="C822" s="11">
        <v>0</v>
      </c>
      <c r="D822" s="11">
        <v>0</v>
      </c>
      <c r="E822" s="11">
        <v>0</v>
      </c>
      <c r="F822" s="11">
        <v>0</v>
      </c>
      <c r="H822" s="959" t="str">
        <f t="shared" si="12"/>
        <v>39903</v>
      </c>
    </row>
    <row r="823" spans="1:8" hidden="1" x14ac:dyDescent="0.25">
      <c r="A823" s="13" t="s">
        <v>1648</v>
      </c>
      <c r="B823" s="41" t="s">
        <v>1649</v>
      </c>
      <c r="C823" s="11">
        <v>0</v>
      </c>
      <c r="D823" s="11">
        <v>0</v>
      </c>
      <c r="E823" s="11">
        <v>0</v>
      </c>
      <c r="F823" s="11">
        <v>0</v>
      </c>
      <c r="H823" s="959" t="str">
        <f t="shared" si="12"/>
        <v>39903</v>
      </c>
    </row>
    <row r="824" spans="1:8" hidden="1" x14ac:dyDescent="0.25">
      <c r="A824" s="13" t="s">
        <v>1650</v>
      </c>
      <c r="B824" s="41" t="s">
        <v>1651</v>
      </c>
      <c r="C824" s="11">
        <v>0</v>
      </c>
      <c r="D824" s="11">
        <v>0</v>
      </c>
      <c r="E824" s="11">
        <v>0</v>
      </c>
      <c r="F824" s="11">
        <v>0</v>
      </c>
      <c r="H824" s="959" t="str">
        <f t="shared" si="12"/>
        <v>39903</v>
      </c>
    </row>
    <row r="825" spans="1:8" hidden="1" x14ac:dyDescent="0.25">
      <c r="A825" s="13" t="s">
        <v>1652</v>
      </c>
      <c r="B825" s="41" t="s">
        <v>1653</v>
      </c>
      <c r="C825" s="11">
        <v>0</v>
      </c>
      <c r="D825" s="11">
        <v>0</v>
      </c>
      <c r="E825" s="11">
        <v>0</v>
      </c>
      <c r="F825" s="11">
        <v>0</v>
      </c>
      <c r="H825" s="959" t="str">
        <f t="shared" si="12"/>
        <v>39903</v>
      </c>
    </row>
    <row r="826" spans="1:8" hidden="1" x14ac:dyDescent="0.25">
      <c r="A826" s="13" t="s">
        <v>1654</v>
      </c>
      <c r="B826" s="41" t="s">
        <v>1655</v>
      </c>
      <c r="C826" s="11">
        <v>0</v>
      </c>
      <c r="D826" s="11">
        <v>0</v>
      </c>
      <c r="E826" s="11">
        <v>0</v>
      </c>
      <c r="F826" s="11">
        <v>0</v>
      </c>
      <c r="H826" s="959" t="str">
        <f t="shared" si="12"/>
        <v>39903</v>
      </c>
    </row>
    <row r="827" spans="1:8" hidden="1" x14ac:dyDescent="0.25">
      <c r="A827" s="13" t="s">
        <v>1656</v>
      </c>
      <c r="B827" s="41" t="s">
        <v>1657</v>
      </c>
      <c r="C827" s="11">
        <v>0</v>
      </c>
      <c r="D827" s="11">
        <v>0</v>
      </c>
      <c r="E827" s="11">
        <v>0</v>
      </c>
      <c r="F827" s="11">
        <v>0</v>
      </c>
      <c r="H827" s="959" t="str">
        <f t="shared" si="12"/>
        <v>39903</v>
      </c>
    </row>
    <row r="828" spans="1:8" hidden="1" x14ac:dyDescent="0.25">
      <c r="A828" s="13" t="s">
        <v>1658</v>
      </c>
      <c r="B828" s="41" t="s">
        <v>1659</v>
      </c>
      <c r="C828" s="11">
        <v>0</v>
      </c>
      <c r="D828" s="11">
        <v>0</v>
      </c>
      <c r="E828" s="11">
        <v>0</v>
      </c>
      <c r="F828" s="11">
        <v>0</v>
      </c>
      <c r="H828" s="959" t="str">
        <f t="shared" si="12"/>
        <v>39903</v>
      </c>
    </row>
    <row r="829" spans="1:8" hidden="1" x14ac:dyDescent="0.25">
      <c r="A829" s="13" t="s">
        <v>1660</v>
      </c>
      <c r="B829" s="41" t="s">
        <v>1661</v>
      </c>
      <c r="C829" s="11">
        <v>0</v>
      </c>
      <c r="D829" s="11">
        <v>0</v>
      </c>
      <c r="E829" s="11">
        <v>0</v>
      </c>
      <c r="F829" s="11">
        <v>0</v>
      </c>
      <c r="H829" s="959" t="str">
        <f t="shared" si="12"/>
        <v>39903</v>
      </c>
    </row>
    <row r="830" spans="1:8" hidden="1" x14ac:dyDescent="0.25">
      <c r="A830" s="13" t="s">
        <v>1662</v>
      </c>
      <c r="B830" s="41" t="s">
        <v>1663</v>
      </c>
      <c r="C830" s="11">
        <v>0</v>
      </c>
      <c r="D830" s="11">
        <v>0</v>
      </c>
      <c r="E830" s="11">
        <v>0</v>
      </c>
      <c r="F830" s="11">
        <v>0</v>
      </c>
      <c r="H830" s="959" t="str">
        <f t="shared" si="12"/>
        <v>39903</v>
      </c>
    </row>
    <row r="831" spans="1:8" hidden="1" x14ac:dyDescent="0.25">
      <c r="A831" s="13" t="s">
        <v>1664</v>
      </c>
      <c r="B831" s="41" t="s">
        <v>1665</v>
      </c>
      <c r="C831" s="11">
        <v>0</v>
      </c>
      <c r="D831" s="11">
        <v>0</v>
      </c>
      <c r="E831" s="11">
        <v>0</v>
      </c>
      <c r="F831" s="11">
        <v>0</v>
      </c>
      <c r="H831" s="959" t="str">
        <f t="shared" si="12"/>
        <v>39903</v>
      </c>
    </row>
    <row r="832" spans="1:8" hidden="1" x14ac:dyDescent="0.25">
      <c r="A832" s="13" t="s">
        <v>1666</v>
      </c>
      <c r="B832" s="41" t="s">
        <v>1667</v>
      </c>
      <c r="C832" s="11">
        <v>0</v>
      </c>
      <c r="D832" s="11">
        <v>0</v>
      </c>
      <c r="E832" s="11">
        <v>0</v>
      </c>
      <c r="F832" s="11">
        <v>0</v>
      </c>
      <c r="H832" s="959" t="str">
        <f t="shared" si="12"/>
        <v>39903</v>
      </c>
    </row>
    <row r="833" spans="1:8" hidden="1" x14ac:dyDescent="0.25">
      <c r="A833" s="13" t="s">
        <v>1668</v>
      </c>
      <c r="B833" s="41" t="s">
        <v>1669</v>
      </c>
      <c r="C833" s="11">
        <v>0</v>
      </c>
      <c r="D833" s="11">
        <v>0</v>
      </c>
      <c r="E833" s="11">
        <v>0</v>
      </c>
      <c r="F833" s="11">
        <v>0</v>
      </c>
      <c r="H833" s="959" t="str">
        <f t="shared" si="12"/>
        <v>39903</v>
      </c>
    </row>
    <row r="834" spans="1:8" hidden="1" x14ac:dyDescent="0.25">
      <c r="A834" s="13" t="s">
        <v>1670</v>
      </c>
      <c r="B834" s="41" t="s">
        <v>1671</v>
      </c>
      <c r="C834" s="11">
        <v>0</v>
      </c>
      <c r="D834" s="11">
        <v>0</v>
      </c>
      <c r="E834" s="11">
        <v>0</v>
      </c>
      <c r="F834" s="11">
        <v>0</v>
      </c>
      <c r="H834" s="959" t="str">
        <f t="shared" si="12"/>
        <v>39903</v>
      </c>
    </row>
    <row r="835" spans="1:8" hidden="1" x14ac:dyDescent="0.25">
      <c r="A835" s="13" t="s">
        <v>1672</v>
      </c>
      <c r="B835" s="41" t="s">
        <v>1673</v>
      </c>
      <c r="C835" s="11">
        <v>0</v>
      </c>
      <c r="D835" s="11">
        <v>0</v>
      </c>
      <c r="E835" s="11">
        <v>0</v>
      </c>
      <c r="F835" s="11">
        <v>0</v>
      </c>
      <c r="H835" s="959" t="str">
        <f t="shared" si="12"/>
        <v>39903</v>
      </c>
    </row>
    <row r="836" spans="1:8" hidden="1" x14ac:dyDescent="0.25">
      <c r="A836" s="13" t="s">
        <v>1674</v>
      </c>
      <c r="B836" s="41" t="s">
        <v>1675</v>
      </c>
      <c r="C836" s="11">
        <v>0</v>
      </c>
      <c r="D836" s="11">
        <v>0</v>
      </c>
      <c r="E836" s="11">
        <v>0</v>
      </c>
      <c r="F836" s="11">
        <v>0</v>
      </c>
      <c r="H836" s="959" t="str">
        <f t="shared" si="12"/>
        <v>39903</v>
      </c>
    </row>
    <row r="837" spans="1:8" hidden="1" x14ac:dyDescent="0.25">
      <c r="A837" s="13" t="s">
        <v>1676</v>
      </c>
      <c r="B837" s="41" t="s">
        <v>1677</v>
      </c>
      <c r="C837" s="11">
        <v>32900.019999999997</v>
      </c>
      <c r="D837" s="11">
        <v>8600</v>
      </c>
      <c r="E837" s="11">
        <v>27900</v>
      </c>
      <c r="F837" s="11">
        <v>5000</v>
      </c>
      <c r="H837" s="959" t="str">
        <f t="shared" si="12"/>
        <v>39904</v>
      </c>
    </row>
    <row r="838" spans="1:8" hidden="1" x14ac:dyDescent="0.25">
      <c r="A838" s="13" t="s">
        <v>1678</v>
      </c>
      <c r="B838" s="41" t="s">
        <v>1679</v>
      </c>
      <c r="C838" s="11">
        <v>719</v>
      </c>
      <c r="D838" s="11">
        <v>0</v>
      </c>
      <c r="E838" s="11">
        <v>0</v>
      </c>
      <c r="F838" s="11">
        <v>719</v>
      </c>
      <c r="H838" s="959" t="str">
        <f t="shared" si="12"/>
        <v>39904</v>
      </c>
    </row>
    <row r="839" spans="1:8" hidden="1" x14ac:dyDescent="0.25">
      <c r="A839" s="13" t="s">
        <v>1680</v>
      </c>
      <c r="B839" s="41" t="s">
        <v>1681</v>
      </c>
      <c r="C839" s="11">
        <v>399.96</v>
      </c>
      <c r="D839" s="11">
        <v>400</v>
      </c>
      <c r="E839" s="11">
        <v>400</v>
      </c>
      <c r="F839" s="11">
        <v>0</v>
      </c>
      <c r="H839" s="959" t="str">
        <f t="shared" si="12"/>
        <v>39904</v>
      </c>
    </row>
    <row r="840" spans="1:8" hidden="1" x14ac:dyDescent="0.25">
      <c r="A840" s="13" t="s">
        <v>1682</v>
      </c>
      <c r="B840" s="41" t="s">
        <v>1683</v>
      </c>
      <c r="C840" s="11">
        <v>0</v>
      </c>
      <c r="D840" s="11">
        <v>0</v>
      </c>
      <c r="E840" s="11">
        <v>0</v>
      </c>
      <c r="F840" s="11">
        <v>0</v>
      </c>
      <c r="H840" s="959" t="str">
        <f t="shared" si="12"/>
        <v>39904</v>
      </c>
    </row>
    <row r="841" spans="1:8" hidden="1" x14ac:dyDescent="0.25">
      <c r="A841" s="13" t="s">
        <v>1684</v>
      </c>
      <c r="B841" s="41" t="s">
        <v>1685</v>
      </c>
      <c r="C841" s="11">
        <v>0</v>
      </c>
      <c r="D841" s="11">
        <v>0</v>
      </c>
      <c r="E841" s="11">
        <v>0</v>
      </c>
      <c r="F841" s="11">
        <v>0</v>
      </c>
      <c r="H841" s="959" t="str">
        <f t="shared" si="12"/>
        <v>39904</v>
      </c>
    </row>
    <row r="842" spans="1:8" hidden="1" x14ac:dyDescent="0.25">
      <c r="A842" s="13" t="s">
        <v>1686</v>
      </c>
      <c r="B842" s="41" t="s">
        <v>1687</v>
      </c>
      <c r="C842" s="11">
        <v>2698.33</v>
      </c>
      <c r="D842" s="11">
        <v>0</v>
      </c>
      <c r="E842" s="11">
        <v>0</v>
      </c>
      <c r="F842" s="11">
        <v>2698</v>
      </c>
      <c r="H842" s="959" t="str">
        <f t="shared" ref="H842:H905" si="13">LEFT(A842,5)</f>
        <v>39904</v>
      </c>
    </row>
    <row r="843" spans="1:8" hidden="1" x14ac:dyDescent="0.25">
      <c r="A843" s="13" t="s">
        <v>1688</v>
      </c>
      <c r="B843" s="41" t="s">
        <v>1689</v>
      </c>
      <c r="C843" s="11">
        <v>492.4</v>
      </c>
      <c r="D843" s="11">
        <v>0</v>
      </c>
      <c r="E843" s="11">
        <v>0</v>
      </c>
      <c r="F843" s="11">
        <v>492</v>
      </c>
      <c r="H843" s="959" t="str">
        <f t="shared" si="13"/>
        <v>39904</v>
      </c>
    </row>
    <row r="844" spans="1:8" hidden="1" x14ac:dyDescent="0.25">
      <c r="A844" s="13" t="s">
        <v>1690</v>
      </c>
      <c r="B844" s="41" t="s">
        <v>1691</v>
      </c>
      <c r="C844" s="11">
        <v>0</v>
      </c>
      <c r="D844" s="11">
        <v>0</v>
      </c>
      <c r="E844" s="11">
        <v>0</v>
      </c>
      <c r="F844" s="11">
        <v>0</v>
      </c>
      <c r="H844" s="959" t="str">
        <f t="shared" si="13"/>
        <v>39904</v>
      </c>
    </row>
    <row r="845" spans="1:8" hidden="1" x14ac:dyDescent="0.25">
      <c r="A845" s="13" t="s">
        <v>1692</v>
      </c>
      <c r="B845" s="41" t="s">
        <v>1693</v>
      </c>
      <c r="C845" s="11">
        <v>0</v>
      </c>
      <c r="D845" s="11">
        <v>0</v>
      </c>
      <c r="E845" s="11">
        <v>0</v>
      </c>
      <c r="F845" s="11">
        <v>0</v>
      </c>
      <c r="H845" s="959" t="str">
        <f t="shared" si="13"/>
        <v>39904</v>
      </c>
    </row>
    <row r="846" spans="1:8" hidden="1" x14ac:dyDescent="0.25">
      <c r="A846" s="13" t="s">
        <v>1694</v>
      </c>
      <c r="B846" s="41" t="s">
        <v>1695</v>
      </c>
      <c r="C846" s="11">
        <v>0</v>
      </c>
      <c r="D846" s="11">
        <v>0</v>
      </c>
      <c r="E846" s="11">
        <v>0</v>
      </c>
      <c r="F846" s="11">
        <v>0</v>
      </c>
      <c r="H846" s="959" t="str">
        <f t="shared" si="13"/>
        <v>39904</v>
      </c>
    </row>
    <row r="847" spans="1:8" hidden="1" x14ac:dyDescent="0.25">
      <c r="A847" s="13" t="s">
        <v>1696</v>
      </c>
      <c r="B847" s="41" t="s">
        <v>1697</v>
      </c>
      <c r="C847" s="11">
        <v>0</v>
      </c>
      <c r="D847" s="11">
        <v>0</v>
      </c>
      <c r="E847" s="11">
        <v>0</v>
      </c>
      <c r="F847" s="11">
        <v>0</v>
      </c>
      <c r="H847" s="959" t="str">
        <f t="shared" si="13"/>
        <v>39904</v>
      </c>
    </row>
    <row r="848" spans="1:8" hidden="1" x14ac:dyDescent="0.25">
      <c r="A848" s="13" t="s">
        <v>1698</v>
      </c>
      <c r="B848" s="41" t="s">
        <v>1699</v>
      </c>
      <c r="C848" s="11">
        <v>0</v>
      </c>
      <c r="D848" s="11">
        <v>0</v>
      </c>
      <c r="E848" s="11">
        <v>0</v>
      </c>
      <c r="F848" s="11">
        <v>0</v>
      </c>
      <c r="H848" s="959" t="str">
        <f t="shared" si="13"/>
        <v>39904</v>
      </c>
    </row>
    <row r="849" spans="1:8" hidden="1" x14ac:dyDescent="0.25">
      <c r="A849" s="13" t="s">
        <v>1700</v>
      </c>
      <c r="B849" s="41" t="s">
        <v>1701</v>
      </c>
      <c r="C849" s="11">
        <v>120</v>
      </c>
      <c r="D849" s="11">
        <v>-1900</v>
      </c>
      <c r="E849" s="11">
        <v>100</v>
      </c>
      <c r="F849" s="11">
        <v>20</v>
      </c>
      <c r="H849" s="959" t="str">
        <f t="shared" si="13"/>
        <v>39904</v>
      </c>
    </row>
    <row r="850" spans="1:8" hidden="1" x14ac:dyDescent="0.25">
      <c r="A850" s="13" t="s">
        <v>1702</v>
      </c>
      <c r="B850" s="41" t="s">
        <v>1703</v>
      </c>
      <c r="C850" s="11">
        <v>0</v>
      </c>
      <c r="D850" s="11">
        <v>0</v>
      </c>
      <c r="E850" s="11">
        <v>0</v>
      </c>
      <c r="F850" s="11">
        <v>0</v>
      </c>
      <c r="H850" s="959" t="str">
        <f t="shared" si="13"/>
        <v>39904</v>
      </c>
    </row>
    <row r="851" spans="1:8" hidden="1" x14ac:dyDescent="0.25">
      <c r="A851" s="13" t="s">
        <v>1704</v>
      </c>
      <c r="B851" s="41" t="s">
        <v>1705</v>
      </c>
      <c r="C851" s="11">
        <v>21.69</v>
      </c>
      <c r="D851" s="11">
        <v>0</v>
      </c>
      <c r="E851" s="11">
        <v>0</v>
      </c>
      <c r="F851" s="11">
        <v>22</v>
      </c>
      <c r="H851" s="959" t="str">
        <f t="shared" si="13"/>
        <v>39904</v>
      </c>
    </row>
    <row r="852" spans="1:8" hidden="1" x14ac:dyDescent="0.25">
      <c r="A852" s="13" t="s">
        <v>1706</v>
      </c>
      <c r="B852" s="41" t="s">
        <v>1707</v>
      </c>
      <c r="C852" s="11">
        <v>0</v>
      </c>
      <c r="D852" s="11">
        <v>400</v>
      </c>
      <c r="E852" s="11">
        <v>400</v>
      </c>
      <c r="F852" s="11">
        <v>-400</v>
      </c>
      <c r="H852" s="959" t="str">
        <f t="shared" si="13"/>
        <v>39904</v>
      </c>
    </row>
    <row r="853" spans="1:8" hidden="1" x14ac:dyDescent="0.25">
      <c r="A853" s="13" t="s">
        <v>1708</v>
      </c>
      <c r="B853" s="41" t="s">
        <v>1709</v>
      </c>
      <c r="C853" s="11">
        <v>250</v>
      </c>
      <c r="D853" s="11">
        <v>0</v>
      </c>
      <c r="E853" s="11">
        <v>0</v>
      </c>
      <c r="F853" s="11">
        <v>250</v>
      </c>
      <c r="H853" s="959" t="str">
        <f t="shared" si="13"/>
        <v>39904</v>
      </c>
    </row>
    <row r="854" spans="1:8" hidden="1" x14ac:dyDescent="0.25">
      <c r="A854" s="13" t="s">
        <v>1710</v>
      </c>
      <c r="B854" s="41" t="s">
        <v>1711</v>
      </c>
      <c r="C854" s="11">
        <v>0</v>
      </c>
      <c r="D854" s="11">
        <v>0</v>
      </c>
      <c r="E854" s="11">
        <v>0</v>
      </c>
      <c r="F854" s="11">
        <v>0</v>
      </c>
      <c r="H854" s="959" t="str">
        <f t="shared" si="13"/>
        <v>39904</v>
      </c>
    </row>
    <row r="855" spans="1:8" hidden="1" x14ac:dyDescent="0.25">
      <c r="A855" s="13" t="s">
        <v>1712</v>
      </c>
      <c r="B855" s="41" t="s">
        <v>1713</v>
      </c>
      <c r="C855" s="11">
        <v>0</v>
      </c>
      <c r="D855" s="11">
        <v>0</v>
      </c>
      <c r="E855" s="11">
        <v>0</v>
      </c>
      <c r="F855" s="11">
        <v>0</v>
      </c>
      <c r="H855" s="959" t="str">
        <f t="shared" si="13"/>
        <v>39904</v>
      </c>
    </row>
    <row r="856" spans="1:8" hidden="1" x14ac:dyDescent="0.25">
      <c r="A856" s="13" t="s">
        <v>1714</v>
      </c>
      <c r="B856" s="41" t="s">
        <v>1715</v>
      </c>
      <c r="C856" s="11">
        <v>19.989999999999998</v>
      </c>
      <c r="D856" s="11">
        <v>0</v>
      </c>
      <c r="E856" s="11">
        <v>9500</v>
      </c>
      <c r="F856" s="11">
        <v>-9480</v>
      </c>
      <c r="H856" s="959" t="str">
        <f t="shared" si="13"/>
        <v>39904</v>
      </c>
    </row>
    <row r="857" spans="1:8" hidden="1" x14ac:dyDescent="0.25">
      <c r="A857" s="13" t="s">
        <v>1716</v>
      </c>
      <c r="B857" s="41" t="s">
        <v>1717</v>
      </c>
      <c r="C857" s="11">
        <v>0</v>
      </c>
      <c r="D857" s="11">
        <v>0</v>
      </c>
      <c r="E857" s="11">
        <v>0</v>
      </c>
      <c r="F857" s="11">
        <v>0</v>
      </c>
      <c r="H857" s="959" t="str">
        <f t="shared" si="13"/>
        <v>39904</v>
      </c>
    </row>
    <row r="858" spans="1:8" hidden="1" x14ac:dyDescent="0.25">
      <c r="A858" s="13" t="s">
        <v>1718</v>
      </c>
      <c r="B858" s="41" t="s">
        <v>1719</v>
      </c>
      <c r="C858" s="11">
        <v>47726.67</v>
      </c>
      <c r="D858" s="11">
        <v>45000</v>
      </c>
      <c r="E858" s="11">
        <v>40000</v>
      </c>
      <c r="F858" s="11">
        <v>7727</v>
      </c>
      <c r="H858" s="959" t="str">
        <f t="shared" si="13"/>
        <v>39904</v>
      </c>
    </row>
    <row r="859" spans="1:8" hidden="1" x14ac:dyDescent="0.25">
      <c r="A859" s="13" t="s">
        <v>1720</v>
      </c>
      <c r="B859" s="41" t="s">
        <v>1721</v>
      </c>
      <c r="C859" s="11">
        <v>9860</v>
      </c>
      <c r="D859" s="11">
        <v>0</v>
      </c>
      <c r="E859" s="11">
        <v>0</v>
      </c>
      <c r="F859" s="11">
        <v>9860</v>
      </c>
      <c r="H859" s="959" t="str">
        <f t="shared" si="13"/>
        <v>39904</v>
      </c>
    </row>
    <row r="860" spans="1:8" hidden="1" x14ac:dyDescent="0.25">
      <c r="A860" s="13" t="s">
        <v>1722</v>
      </c>
      <c r="B860" s="41" t="s">
        <v>1723</v>
      </c>
      <c r="C860" s="11">
        <v>350</v>
      </c>
      <c r="D860" s="11">
        <v>0</v>
      </c>
      <c r="E860" s="11">
        <v>0</v>
      </c>
      <c r="F860" s="11">
        <v>350</v>
      </c>
      <c r="H860" s="959" t="str">
        <f t="shared" si="13"/>
        <v>39904</v>
      </c>
    </row>
    <row r="861" spans="1:8" hidden="1" x14ac:dyDescent="0.25">
      <c r="A861" s="13" t="s">
        <v>1724</v>
      </c>
      <c r="B861" s="41" t="s">
        <v>1725</v>
      </c>
      <c r="C861" s="11">
        <v>0</v>
      </c>
      <c r="D861" s="11">
        <v>0</v>
      </c>
      <c r="E861" s="11">
        <v>0</v>
      </c>
      <c r="F861" s="11">
        <v>0</v>
      </c>
      <c r="H861" s="959" t="str">
        <f t="shared" si="13"/>
        <v>39904</v>
      </c>
    </row>
    <row r="862" spans="1:8" hidden="1" x14ac:dyDescent="0.25">
      <c r="A862" s="13" t="s">
        <v>1726</v>
      </c>
      <c r="B862" s="41" t="s">
        <v>1727</v>
      </c>
      <c r="C862" s="11">
        <v>380</v>
      </c>
      <c r="D862" s="11">
        <v>200</v>
      </c>
      <c r="E862" s="11">
        <v>200</v>
      </c>
      <c r="F862" s="11">
        <v>180</v>
      </c>
      <c r="H862" s="959" t="str">
        <f t="shared" si="13"/>
        <v>39904</v>
      </c>
    </row>
    <row r="863" spans="1:8" hidden="1" x14ac:dyDescent="0.25">
      <c r="A863" s="13" t="s">
        <v>1728</v>
      </c>
      <c r="B863" s="41" t="s">
        <v>1729</v>
      </c>
      <c r="C863" s="11">
        <v>0</v>
      </c>
      <c r="D863" s="11">
        <v>600</v>
      </c>
      <c r="E863" s="11">
        <v>600</v>
      </c>
      <c r="F863" s="11">
        <v>-600</v>
      </c>
      <c r="H863" s="959" t="str">
        <f t="shared" si="13"/>
        <v>39904</v>
      </c>
    </row>
    <row r="864" spans="1:8" hidden="1" x14ac:dyDescent="0.25">
      <c r="A864" s="13" t="s">
        <v>1730</v>
      </c>
      <c r="B864" s="41" t="s">
        <v>1731</v>
      </c>
      <c r="C864" s="11">
        <v>2512.9499999999998</v>
      </c>
      <c r="D864" s="11">
        <v>1400</v>
      </c>
      <c r="E864" s="11">
        <v>1400</v>
      </c>
      <c r="F864" s="11">
        <v>1113</v>
      </c>
      <c r="H864" s="959" t="str">
        <f t="shared" si="13"/>
        <v>39904</v>
      </c>
    </row>
    <row r="865" spans="1:8" hidden="1" x14ac:dyDescent="0.25">
      <c r="A865" s="13" t="s">
        <v>1732</v>
      </c>
      <c r="B865" s="41" t="s">
        <v>1733</v>
      </c>
      <c r="C865" s="11">
        <v>0</v>
      </c>
      <c r="D865" s="11">
        <v>0</v>
      </c>
      <c r="E865" s="11">
        <v>0</v>
      </c>
      <c r="F865" s="11">
        <v>0</v>
      </c>
      <c r="H865" s="959" t="str">
        <f t="shared" si="13"/>
        <v>39904</v>
      </c>
    </row>
    <row r="866" spans="1:8" hidden="1" x14ac:dyDescent="0.25">
      <c r="A866" s="13" t="s">
        <v>1734</v>
      </c>
      <c r="B866" s="41" t="s">
        <v>1735</v>
      </c>
      <c r="C866" s="11">
        <v>127.45</v>
      </c>
      <c r="D866" s="11">
        <v>1500</v>
      </c>
      <c r="E866" s="11">
        <v>100</v>
      </c>
      <c r="F866" s="11">
        <v>27</v>
      </c>
      <c r="H866" s="959" t="str">
        <f t="shared" si="13"/>
        <v>39904</v>
      </c>
    </row>
    <row r="867" spans="1:8" hidden="1" x14ac:dyDescent="0.25">
      <c r="A867" s="13" t="s">
        <v>1736</v>
      </c>
      <c r="B867" s="41" t="s">
        <v>1737</v>
      </c>
      <c r="C867" s="11">
        <v>0</v>
      </c>
      <c r="D867" s="11">
        <v>0</v>
      </c>
      <c r="E867" s="11">
        <v>0</v>
      </c>
      <c r="F867" s="11">
        <v>0</v>
      </c>
      <c r="H867" s="959" t="str">
        <f t="shared" si="13"/>
        <v>39904</v>
      </c>
    </row>
    <row r="868" spans="1:8" hidden="1" x14ac:dyDescent="0.25">
      <c r="A868" s="13" t="s">
        <v>1738</v>
      </c>
      <c r="B868" s="41" t="s">
        <v>1739</v>
      </c>
      <c r="C868" s="11">
        <v>0</v>
      </c>
      <c r="D868" s="11">
        <v>0</v>
      </c>
      <c r="E868" s="11">
        <v>0</v>
      </c>
      <c r="F868" s="11">
        <v>0</v>
      </c>
      <c r="H868" s="959" t="str">
        <f t="shared" si="13"/>
        <v>39904</v>
      </c>
    </row>
    <row r="869" spans="1:8" hidden="1" x14ac:dyDescent="0.25">
      <c r="A869" s="13" t="s">
        <v>1740</v>
      </c>
      <c r="B869" s="41" t="s">
        <v>1741</v>
      </c>
      <c r="C869" s="11">
        <v>0</v>
      </c>
      <c r="D869" s="11">
        <v>0</v>
      </c>
      <c r="E869" s="11">
        <v>0</v>
      </c>
      <c r="F869" s="11">
        <v>0</v>
      </c>
      <c r="H869" s="959" t="str">
        <f t="shared" si="13"/>
        <v>39904</v>
      </c>
    </row>
    <row r="870" spans="1:8" hidden="1" x14ac:dyDescent="0.25">
      <c r="A870" s="13" t="s">
        <v>1742</v>
      </c>
      <c r="B870" s="41" t="s">
        <v>1743</v>
      </c>
      <c r="C870" s="11">
        <v>0</v>
      </c>
      <c r="D870" s="11">
        <v>0</v>
      </c>
      <c r="E870" s="11">
        <v>0</v>
      </c>
      <c r="F870" s="11">
        <v>0</v>
      </c>
      <c r="H870" s="959" t="str">
        <f t="shared" si="13"/>
        <v>39904</v>
      </c>
    </row>
    <row r="871" spans="1:8" hidden="1" x14ac:dyDescent="0.25">
      <c r="A871" s="13" t="s">
        <v>1744</v>
      </c>
      <c r="B871" s="41" t="s">
        <v>1745</v>
      </c>
      <c r="C871" s="11">
        <v>60</v>
      </c>
      <c r="D871" s="11">
        <v>0</v>
      </c>
      <c r="E871" s="11">
        <v>0</v>
      </c>
      <c r="F871" s="11">
        <v>60</v>
      </c>
      <c r="H871" s="959" t="str">
        <f t="shared" si="13"/>
        <v>39904</v>
      </c>
    </row>
    <row r="872" spans="1:8" hidden="1" x14ac:dyDescent="0.25">
      <c r="A872" s="13" t="s">
        <v>1746</v>
      </c>
      <c r="B872" s="41" t="s">
        <v>1747</v>
      </c>
      <c r="C872" s="11">
        <v>0</v>
      </c>
      <c r="D872" s="11">
        <v>0</v>
      </c>
      <c r="E872" s="11">
        <v>0</v>
      </c>
      <c r="F872" s="11">
        <v>0</v>
      </c>
      <c r="H872" s="959" t="str">
        <f t="shared" si="13"/>
        <v>39904</v>
      </c>
    </row>
    <row r="873" spans="1:8" hidden="1" x14ac:dyDescent="0.25">
      <c r="A873" s="13" t="s">
        <v>1748</v>
      </c>
      <c r="B873" s="41" t="s">
        <v>1749</v>
      </c>
      <c r="C873" s="11">
        <v>8189.54</v>
      </c>
      <c r="D873" s="11">
        <v>6200</v>
      </c>
      <c r="E873" s="11">
        <v>6900</v>
      </c>
      <c r="F873" s="11">
        <v>1290</v>
      </c>
      <c r="H873" s="959" t="str">
        <f t="shared" si="13"/>
        <v>39904</v>
      </c>
    </row>
    <row r="874" spans="1:8" hidden="1" x14ac:dyDescent="0.25">
      <c r="A874" s="13" t="s">
        <v>1750</v>
      </c>
      <c r="B874" s="41" t="s">
        <v>1751</v>
      </c>
      <c r="C874" s="11">
        <v>7524.82</v>
      </c>
      <c r="D874" s="11">
        <v>6800</v>
      </c>
      <c r="E874" s="11">
        <v>7000</v>
      </c>
      <c r="F874" s="11">
        <v>525</v>
      </c>
      <c r="H874" s="959" t="str">
        <f t="shared" si="13"/>
        <v>39904</v>
      </c>
    </row>
    <row r="875" spans="1:8" hidden="1" x14ac:dyDescent="0.25">
      <c r="A875" s="13" t="s">
        <v>1752</v>
      </c>
      <c r="B875" s="41" t="s">
        <v>1753</v>
      </c>
      <c r="C875" s="11">
        <v>0</v>
      </c>
      <c r="D875" s="11">
        <v>0</v>
      </c>
      <c r="E875" s="11">
        <v>0</v>
      </c>
      <c r="F875" s="11">
        <v>0</v>
      </c>
      <c r="H875" s="959" t="str">
        <f t="shared" si="13"/>
        <v>39904</v>
      </c>
    </row>
    <row r="876" spans="1:8" hidden="1" x14ac:dyDescent="0.25">
      <c r="A876" s="13" t="s">
        <v>1754</v>
      </c>
      <c r="B876" s="41" t="s">
        <v>1755</v>
      </c>
      <c r="C876" s="11">
        <v>7773.12</v>
      </c>
      <c r="D876" s="11">
        <v>7300</v>
      </c>
      <c r="E876" s="11">
        <v>10200</v>
      </c>
      <c r="F876" s="11">
        <v>-2427</v>
      </c>
      <c r="H876" s="959" t="str">
        <f t="shared" si="13"/>
        <v>39904</v>
      </c>
    </row>
    <row r="877" spans="1:8" hidden="1" x14ac:dyDescent="0.25">
      <c r="A877" s="13" t="s">
        <v>1756</v>
      </c>
      <c r="B877" s="41" t="s">
        <v>1757</v>
      </c>
      <c r="C877" s="11">
        <v>273.2</v>
      </c>
      <c r="D877" s="11">
        <v>300</v>
      </c>
      <c r="E877" s="11">
        <v>500</v>
      </c>
      <c r="F877" s="11">
        <v>-227</v>
      </c>
      <c r="H877" s="959" t="str">
        <f t="shared" si="13"/>
        <v>39904</v>
      </c>
    </row>
    <row r="878" spans="1:8" hidden="1" x14ac:dyDescent="0.25">
      <c r="A878" s="13" t="s">
        <v>1758</v>
      </c>
      <c r="B878" s="41" t="s">
        <v>1759</v>
      </c>
      <c r="C878" s="11">
        <v>4481.45</v>
      </c>
      <c r="D878" s="11">
        <v>3700</v>
      </c>
      <c r="E878" s="11">
        <v>3800</v>
      </c>
      <c r="F878" s="11">
        <v>681</v>
      </c>
      <c r="H878" s="959" t="str">
        <f t="shared" si="13"/>
        <v>39904</v>
      </c>
    </row>
    <row r="879" spans="1:8" hidden="1" x14ac:dyDescent="0.25">
      <c r="A879" s="13" t="s">
        <v>1760</v>
      </c>
      <c r="B879" s="41" t="s">
        <v>1761</v>
      </c>
      <c r="C879" s="11">
        <v>0</v>
      </c>
      <c r="D879" s="11">
        <v>0</v>
      </c>
      <c r="E879" s="11">
        <v>0</v>
      </c>
      <c r="F879" s="11">
        <v>0</v>
      </c>
      <c r="H879" s="959" t="str">
        <f t="shared" si="13"/>
        <v>39904</v>
      </c>
    </row>
    <row r="880" spans="1:8" hidden="1" x14ac:dyDescent="0.25">
      <c r="A880" s="13" t="s">
        <v>1762</v>
      </c>
      <c r="B880" s="41" t="s">
        <v>1763</v>
      </c>
      <c r="C880" s="11">
        <v>0</v>
      </c>
      <c r="D880" s="11">
        <v>0</v>
      </c>
      <c r="E880" s="11">
        <v>0</v>
      </c>
      <c r="F880" s="11">
        <v>0</v>
      </c>
      <c r="H880" s="959" t="str">
        <f t="shared" si="13"/>
        <v>39904</v>
      </c>
    </row>
    <row r="881" spans="1:8" hidden="1" x14ac:dyDescent="0.25">
      <c r="A881" s="13" t="s">
        <v>1764</v>
      </c>
      <c r="B881" s="41" t="s">
        <v>1765</v>
      </c>
      <c r="C881" s="11">
        <v>0</v>
      </c>
      <c r="D881" s="11">
        <v>0</v>
      </c>
      <c r="E881" s="11">
        <v>0</v>
      </c>
      <c r="F881" s="11">
        <v>0</v>
      </c>
      <c r="H881" s="959" t="str">
        <f t="shared" si="13"/>
        <v>39904</v>
      </c>
    </row>
    <row r="882" spans="1:8" hidden="1" x14ac:dyDescent="0.25">
      <c r="A882" s="13" t="s">
        <v>1766</v>
      </c>
      <c r="B882" s="41" t="s">
        <v>1767</v>
      </c>
      <c r="C882" s="11">
        <v>0</v>
      </c>
      <c r="D882" s="11">
        <v>0</v>
      </c>
      <c r="E882" s="11">
        <v>0</v>
      </c>
      <c r="F882" s="11">
        <v>0</v>
      </c>
      <c r="H882" s="959" t="str">
        <f t="shared" si="13"/>
        <v>39904</v>
      </c>
    </row>
    <row r="883" spans="1:8" hidden="1" x14ac:dyDescent="0.25">
      <c r="A883" s="13" t="s">
        <v>1768</v>
      </c>
      <c r="B883" s="41" t="s">
        <v>1769</v>
      </c>
      <c r="C883" s="11">
        <v>0</v>
      </c>
      <c r="D883" s="11">
        <v>0</v>
      </c>
      <c r="E883" s="11">
        <v>0</v>
      </c>
      <c r="F883" s="11">
        <v>0</v>
      </c>
      <c r="H883" s="959" t="str">
        <f t="shared" si="13"/>
        <v>39904</v>
      </c>
    </row>
    <row r="884" spans="1:8" hidden="1" x14ac:dyDescent="0.25">
      <c r="A884" s="13" t="s">
        <v>1770</v>
      </c>
      <c r="B884" s="41" t="s">
        <v>1729</v>
      </c>
      <c r="C884" s="11">
        <v>0</v>
      </c>
      <c r="D884" s="11">
        <v>0</v>
      </c>
      <c r="E884" s="11">
        <v>0</v>
      </c>
      <c r="F884" s="11">
        <v>0</v>
      </c>
      <c r="H884" s="959" t="str">
        <f t="shared" si="13"/>
        <v>39904</v>
      </c>
    </row>
    <row r="885" spans="1:8" hidden="1" x14ac:dyDescent="0.25">
      <c r="A885" s="13" t="s">
        <v>1771</v>
      </c>
      <c r="B885" s="41" t="s">
        <v>1772</v>
      </c>
      <c r="C885" s="11">
        <v>-345</v>
      </c>
      <c r="D885" s="11">
        <v>0</v>
      </c>
      <c r="E885" s="11">
        <v>0</v>
      </c>
      <c r="F885" s="11">
        <v>-345</v>
      </c>
      <c r="H885" s="959" t="str">
        <f t="shared" si="13"/>
        <v>39904</v>
      </c>
    </row>
    <row r="886" spans="1:8" hidden="1" x14ac:dyDescent="0.25">
      <c r="A886" s="13" t="s">
        <v>1773</v>
      </c>
      <c r="B886" s="41" t="s">
        <v>1774</v>
      </c>
      <c r="C886" s="11">
        <v>-2250</v>
      </c>
      <c r="D886" s="11">
        <v>-5000</v>
      </c>
      <c r="E886" s="11">
        <v>0</v>
      </c>
      <c r="F886" s="11">
        <v>-2250</v>
      </c>
      <c r="H886" s="959" t="str">
        <f t="shared" si="13"/>
        <v>39904</v>
      </c>
    </row>
    <row r="887" spans="1:8" hidden="1" x14ac:dyDescent="0.25">
      <c r="A887" s="13" t="s">
        <v>1775</v>
      </c>
      <c r="B887" s="41" t="s">
        <v>1776</v>
      </c>
      <c r="C887" s="11">
        <v>0</v>
      </c>
      <c r="D887" s="11">
        <v>0</v>
      </c>
      <c r="E887" s="11">
        <v>0</v>
      </c>
      <c r="F887" s="11">
        <v>0</v>
      </c>
      <c r="H887" s="959" t="str">
        <f t="shared" si="13"/>
        <v>39904</v>
      </c>
    </row>
    <row r="888" spans="1:8" hidden="1" x14ac:dyDescent="0.25">
      <c r="A888" s="13" t="s">
        <v>1777</v>
      </c>
      <c r="B888" s="41" t="s">
        <v>1778</v>
      </c>
      <c r="C888" s="11">
        <v>0</v>
      </c>
      <c r="D888" s="11">
        <v>0</v>
      </c>
      <c r="E888" s="11">
        <v>0</v>
      </c>
      <c r="F888" s="11">
        <v>0</v>
      </c>
      <c r="H888" s="959" t="str">
        <f t="shared" si="13"/>
        <v>39904</v>
      </c>
    </row>
    <row r="889" spans="1:8" hidden="1" x14ac:dyDescent="0.25">
      <c r="A889" s="13" t="s">
        <v>1779</v>
      </c>
      <c r="B889" s="41" t="s">
        <v>1780</v>
      </c>
      <c r="C889" s="11">
        <v>-42</v>
      </c>
      <c r="D889" s="11">
        <v>0</v>
      </c>
      <c r="E889" s="11">
        <v>0</v>
      </c>
      <c r="F889" s="11">
        <v>-42</v>
      </c>
      <c r="H889" s="959" t="str">
        <f t="shared" si="13"/>
        <v>39904</v>
      </c>
    </row>
    <row r="890" spans="1:8" hidden="1" x14ac:dyDescent="0.25">
      <c r="A890" s="13" t="s">
        <v>1781</v>
      </c>
      <c r="B890" s="41" t="s">
        <v>1782</v>
      </c>
      <c r="C890" s="11">
        <v>-120</v>
      </c>
      <c r="D890" s="11">
        <v>0</v>
      </c>
      <c r="E890" s="11">
        <v>0</v>
      </c>
      <c r="F890" s="11">
        <v>-120</v>
      </c>
      <c r="H890" s="959" t="str">
        <f t="shared" si="13"/>
        <v>39904</v>
      </c>
    </row>
    <row r="891" spans="1:8" hidden="1" x14ac:dyDescent="0.25">
      <c r="A891" s="13" t="s">
        <v>1783</v>
      </c>
      <c r="B891" s="41" t="s">
        <v>1784</v>
      </c>
      <c r="C891" s="11">
        <v>-124123.59</v>
      </c>
      <c r="D891" s="11">
        <v>-75500</v>
      </c>
      <c r="E891" s="11">
        <v>-99600</v>
      </c>
      <c r="F891" s="11">
        <v>-24524</v>
      </c>
      <c r="H891" s="959" t="str">
        <f t="shared" si="13"/>
        <v>39904</v>
      </c>
    </row>
    <row r="892" spans="1:8" hidden="1" x14ac:dyDescent="0.25">
      <c r="A892" s="13" t="s">
        <v>1785</v>
      </c>
      <c r="B892" s="41" t="s">
        <v>1786</v>
      </c>
      <c r="C892" s="11">
        <v>0</v>
      </c>
      <c r="D892" s="11">
        <v>0</v>
      </c>
      <c r="E892" s="11">
        <v>0</v>
      </c>
      <c r="F892" s="11">
        <v>0</v>
      </c>
      <c r="H892" s="959" t="str">
        <f t="shared" si="13"/>
        <v>39905</v>
      </c>
    </row>
    <row r="893" spans="1:8" hidden="1" x14ac:dyDescent="0.25">
      <c r="A893" s="13" t="s">
        <v>1787</v>
      </c>
      <c r="B893" s="41" t="s">
        <v>1788</v>
      </c>
      <c r="C893" s="11">
        <v>0</v>
      </c>
      <c r="D893" s="11">
        <v>0</v>
      </c>
      <c r="E893" s="11">
        <v>0</v>
      </c>
      <c r="F893" s="11">
        <v>0</v>
      </c>
      <c r="H893" s="959" t="str">
        <f t="shared" si="13"/>
        <v>39905</v>
      </c>
    </row>
    <row r="894" spans="1:8" hidden="1" x14ac:dyDescent="0.25">
      <c r="A894" s="13" t="s">
        <v>1789</v>
      </c>
      <c r="B894" s="41" t="s">
        <v>1790</v>
      </c>
      <c r="C894" s="11">
        <v>0</v>
      </c>
      <c r="D894" s="11">
        <v>0</v>
      </c>
      <c r="E894" s="11">
        <v>0</v>
      </c>
      <c r="F894" s="11">
        <v>0</v>
      </c>
      <c r="H894" s="959" t="str">
        <f t="shared" si="13"/>
        <v>39905</v>
      </c>
    </row>
    <row r="895" spans="1:8" hidden="1" x14ac:dyDescent="0.25">
      <c r="A895" s="13" t="s">
        <v>1791</v>
      </c>
      <c r="B895" s="41" t="s">
        <v>1792</v>
      </c>
      <c r="C895" s="11">
        <v>0</v>
      </c>
      <c r="D895" s="11">
        <v>0</v>
      </c>
      <c r="E895" s="11">
        <v>0</v>
      </c>
      <c r="F895" s="11">
        <v>0</v>
      </c>
      <c r="H895" s="959" t="str">
        <f t="shared" si="13"/>
        <v>39905</v>
      </c>
    </row>
    <row r="896" spans="1:8" hidden="1" x14ac:dyDescent="0.25">
      <c r="A896" s="13" t="s">
        <v>1793</v>
      </c>
      <c r="B896" s="41" t="s">
        <v>1794</v>
      </c>
      <c r="C896" s="11">
        <v>0</v>
      </c>
      <c r="D896" s="11">
        <v>0</v>
      </c>
      <c r="E896" s="11">
        <v>0</v>
      </c>
      <c r="F896" s="11">
        <v>0</v>
      </c>
      <c r="H896" s="959" t="str">
        <f t="shared" si="13"/>
        <v>39905</v>
      </c>
    </row>
    <row r="897" spans="1:8" hidden="1" x14ac:dyDescent="0.25">
      <c r="A897" s="13" t="s">
        <v>1795</v>
      </c>
      <c r="B897" s="41" t="s">
        <v>1796</v>
      </c>
      <c r="C897" s="11">
        <v>0</v>
      </c>
      <c r="D897" s="11">
        <v>0</v>
      </c>
      <c r="E897" s="11">
        <v>0</v>
      </c>
      <c r="F897" s="11">
        <v>0</v>
      </c>
      <c r="H897" s="959" t="str">
        <f t="shared" si="13"/>
        <v>39905</v>
      </c>
    </row>
    <row r="898" spans="1:8" hidden="1" x14ac:dyDescent="0.25">
      <c r="A898" s="13" t="s">
        <v>1797</v>
      </c>
      <c r="B898" s="41" t="s">
        <v>1798</v>
      </c>
      <c r="C898" s="11">
        <v>0</v>
      </c>
      <c r="D898" s="11">
        <v>0</v>
      </c>
      <c r="E898" s="11">
        <v>0</v>
      </c>
      <c r="F898" s="11">
        <v>0</v>
      </c>
      <c r="H898" s="959" t="str">
        <f t="shared" si="13"/>
        <v>39905</v>
      </c>
    </row>
    <row r="899" spans="1:8" hidden="1" x14ac:dyDescent="0.25">
      <c r="A899" s="13" t="s">
        <v>1799</v>
      </c>
      <c r="B899" s="41" t="s">
        <v>1800</v>
      </c>
      <c r="C899" s="11">
        <v>0</v>
      </c>
      <c r="D899" s="11">
        <v>0</v>
      </c>
      <c r="E899" s="11">
        <v>0</v>
      </c>
      <c r="F899" s="11">
        <v>0</v>
      </c>
      <c r="H899" s="959" t="str">
        <f t="shared" si="13"/>
        <v>39905</v>
      </c>
    </row>
    <row r="900" spans="1:8" hidden="1" x14ac:dyDescent="0.25">
      <c r="A900" s="13" t="s">
        <v>1801</v>
      </c>
      <c r="B900" s="41" t="s">
        <v>1802</v>
      </c>
      <c r="C900" s="11">
        <v>0</v>
      </c>
      <c r="D900" s="11">
        <v>0</v>
      </c>
      <c r="E900" s="11">
        <v>0</v>
      </c>
      <c r="F900" s="11">
        <v>0</v>
      </c>
      <c r="H900" s="959" t="str">
        <f t="shared" si="13"/>
        <v>39905</v>
      </c>
    </row>
    <row r="901" spans="1:8" hidden="1" x14ac:dyDescent="0.25">
      <c r="A901" s="13" t="s">
        <v>1803</v>
      </c>
      <c r="B901" s="41" t="s">
        <v>1804</v>
      </c>
      <c r="C901" s="11">
        <v>0</v>
      </c>
      <c r="D901" s="11">
        <v>0</v>
      </c>
      <c r="E901" s="11">
        <v>0</v>
      </c>
      <c r="F901" s="11">
        <v>0</v>
      </c>
      <c r="H901" s="959" t="str">
        <f t="shared" si="13"/>
        <v>39905</v>
      </c>
    </row>
    <row r="902" spans="1:8" hidden="1" x14ac:dyDescent="0.25">
      <c r="A902" s="13" t="s">
        <v>1805</v>
      </c>
      <c r="B902" s="41" t="s">
        <v>1806</v>
      </c>
      <c r="C902" s="11">
        <v>0</v>
      </c>
      <c r="D902" s="11">
        <v>0</v>
      </c>
      <c r="E902" s="11">
        <v>0</v>
      </c>
      <c r="F902" s="11">
        <v>0</v>
      </c>
      <c r="H902" s="959" t="str">
        <f t="shared" si="13"/>
        <v>39905</v>
      </c>
    </row>
    <row r="903" spans="1:8" hidden="1" x14ac:dyDescent="0.25">
      <c r="A903" s="13" t="s">
        <v>1807</v>
      </c>
      <c r="B903" s="41" t="s">
        <v>1808</v>
      </c>
      <c r="C903" s="11">
        <v>0</v>
      </c>
      <c r="D903" s="11">
        <v>0</v>
      </c>
      <c r="E903" s="11">
        <v>0</v>
      </c>
      <c r="F903" s="11">
        <v>0</v>
      </c>
      <c r="H903" s="959" t="str">
        <f t="shared" si="13"/>
        <v>39905</v>
      </c>
    </row>
    <row r="904" spans="1:8" hidden="1" x14ac:dyDescent="0.25">
      <c r="A904" s="13" t="s">
        <v>1809</v>
      </c>
      <c r="B904" s="41" t="s">
        <v>1810</v>
      </c>
      <c r="C904" s="11">
        <v>0</v>
      </c>
      <c r="D904" s="11">
        <v>0</v>
      </c>
      <c r="E904" s="11">
        <v>0</v>
      </c>
      <c r="F904" s="11">
        <v>0</v>
      </c>
      <c r="H904" s="959" t="str">
        <f t="shared" si="13"/>
        <v>39905</v>
      </c>
    </row>
    <row r="905" spans="1:8" hidden="1" x14ac:dyDescent="0.25">
      <c r="A905" s="13" t="s">
        <v>1811</v>
      </c>
      <c r="B905" s="41" t="s">
        <v>1812</v>
      </c>
      <c r="C905" s="11">
        <v>0</v>
      </c>
      <c r="D905" s="11">
        <v>0</v>
      </c>
      <c r="E905" s="11">
        <v>0</v>
      </c>
      <c r="F905" s="11">
        <v>0</v>
      </c>
      <c r="H905" s="959" t="str">
        <f t="shared" si="13"/>
        <v>39905</v>
      </c>
    </row>
    <row r="906" spans="1:8" hidden="1" x14ac:dyDescent="0.25">
      <c r="A906" s="13" t="s">
        <v>1813</v>
      </c>
      <c r="B906" s="41" t="s">
        <v>1814</v>
      </c>
      <c r="C906" s="11">
        <v>63749.98</v>
      </c>
      <c r="D906" s="11">
        <v>60000</v>
      </c>
      <c r="E906" s="11">
        <v>63600</v>
      </c>
      <c r="F906" s="11">
        <v>150</v>
      </c>
      <c r="H906" s="959" t="str">
        <f t="shared" ref="H906:H969" si="14">LEFT(A906,5)</f>
        <v>39905</v>
      </c>
    </row>
    <row r="907" spans="1:8" hidden="1" x14ac:dyDescent="0.25">
      <c r="A907" s="13" t="s">
        <v>1815</v>
      </c>
      <c r="B907" s="41" t="s">
        <v>1816</v>
      </c>
      <c r="C907" s="11">
        <v>0</v>
      </c>
      <c r="D907" s="11">
        <v>0</v>
      </c>
      <c r="E907" s="11">
        <v>0</v>
      </c>
      <c r="F907" s="11">
        <v>0</v>
      </c>
      <c r="H907" s="959" t="str">
        <f t="shared" si="14"/>
        <v>39905</v>
      </c>
    </row>
    <row r="908" spans="1:8" hidden="1" x14ac:dyDescent="0.25">
      <c r="A908" s="13" t="s">
        <v>1817</v>
      </c>
      <c r="B908" s="41" t="s">
        <v>1818</v>
      </c>
      <c r="C908" s="11">
        <v>0</v>
      </c>
      <c r="D908" s="11">
        <v>0</v>
      </c>
      <c r="E908" s="11">
        <v>0</v>
      </c>
      <c r="F908" s="11">
        <v>0</v>
      </c>
      <c r="H908" s="959" t="str">
        <f t="shared" si="14"/>
        <v>39905</v>
      </c>
    </row>
    <row r="909" spans="1:8" hidden="1" x14ac:dyDescent="0.25">
      <c r="A909" s="13" t="s">
        <v>1819</v>
      </c>
      <c r="B909" s="41" t="s">
        <v>1820</v>
      </c>
      <c r="C909" s="11">
        <v>0</v>
      </c>
      <c r="D909" s="11">
        <v>0</v>
      </c>
      <c r="E909" s="11">
        <v>0</v>
      </c>
      <c r="F909" s="11">
        <v>0</v>
      </c>
      <c r="H909" s="959" t="str">
        <f t="shared" si="14"/>
        <v>39905</v>
      </c>
    </row>
    <row r="910" spans="1:8" hidden="1" x14ac:dyDescent="0.25">
      <c r="A910" s="13" t="s">
        <v>1821</v>
      </c>
      <c r="B910" s="41" t="s">
        <v>1822</v>
      </c>
      <c r="C910" s="11">
        <v>0</v>
      </c>
      <c r="D910" s="11">
        <v>0</v>
      </c>
      <c r="E910" s="11">
        <v>0</v>
      </c>
      <c r="F910" s="11">
        <v>0</v>
      </c>
      <c r="H910" s="959" t="str">
        <f t="shared" si="14"/>
        <v>39905</v>
      </c>
    </row>
    <row r="911" spans="1:8" hidden="1" x14ac:dyDescent="0.25">
      <c r="A911" s="13" t="s">
        <v>1823</v>
      </c>
      <c r="B911" s="41" t="s">
        <v>1824</v>
      </c>
      <c r="C911" s="11">
        <v>0</v>
      </c>
      <c r="D911" s="11">
        <v>0</v>
      </c>
      <c r="E911" s="11">
        <v>0</v>
      </c>
      <c r="F911" s="11">
        <v>0</v>
      </c>
      <c r="H911" s="959" t="str">
        <f t="shared" si="14"/>
        <v>39905</v>
      </c>
    </row>
    <row r="912" spans="1:8" hidden="1" x14ac:dyDescent="0.25">
      <c r="A912" s="13" t="s">
        <v>1825</v>
      </c>
      <c r="B912" s="41" t="s">
        <v>1826</v>
      </c>
      <c r="C912" s="11">
        <v>0</v>
      </c>
      <c r="D912" s="11">
        <v>0</v>
      </c>
      <c r="E912" s="11">
        <v>0</v>
      </c>
      <c r="F912" s="11">
        <v>0</v>
      </c>
      <c r="H912" s="959" t="str">
        <f t="shared" si="14"/>
        <v>39905</v>
      </c>
    </row>
    <row r="913" spans="1:8" hidden="1" x14ac:dyDescent="0.25">
      <c r="A913" s="13" t="s">
        <v>1827</v>
      </c>
      <c r="B913" s="41" t="s">
        <v>1828</v>
      </c>
      <c r="C913" s="11">
        <v>0</v>
      </c>
      <c r="D913" s="11">
        <v>0</v>
      </c>
      <c r="E913" s="11">
        <v>0</v>
      </c>
      <c r="F913" s="11">
        <v>0</v>
      </c>
      <c r="H913" s="959" t="str">
        <f t="shared" si="14"/>
        <v>39905</v>
      </c>
    </row>
    <row r="914" spans="1:8" hidden="1" x14ac:dyDescent="0.25">
      <c r="A914" s="13" t="s">
        <v>1829</v>
      </c>
      <c r="B914" s="41" t="s">
        <v>1830</v>
      </c>
      <c r="C914" s="11">
        <v>0</v>
      </c>
      <c r="D914" s="11">
        <v>0</v>
      </c>
      <c r="E914" s="11">
        <v>0</v>
      </c>
      <c r="F914" s="11">
        <v>0</v>
      </c>
      <c r="H914" s="959" t="str">
        <f t="shared" si="14"/>
        <v>39905</v>
      </c>
    </row>
    <row r="915" spans="1:8" hidden="1" x14ac:dyDescent="0.25">
      <c r="A915" s="13" t="s">
        <v>1831</v>
      </c>
      <c r="B915" s="41" t="s">
        <v>1832</v>
      </c>
      <c r="C915" s="11">
        <v>0</v>
      </c>
      <c r="D915" s="11">
        <v>0</v>
      </c>
      <c r="E915" s="11">
        <v>0</v>
      </c>
      <c r="F915" s="11">
        <v>0</v>
      </c>
      <c r="H915" s="959" t="str">
        <f t="shared" si="14"/>
        <v>39905</v>
      </c>
    </row>
    <row r="916" spans="1:8" hidden="1" x14ac:dyDescent="0.25">
      <c r="A916" s="13" t="s">
        <v>1833</v>
      </c>
      <c r="B916" s="41" t="s">
        <v>1834</v>
      </c>
      <c r="C916" s="11">
        <v>4103.8100000000004</v>
      </c>
      <c r="D916" s="11">
        <v>3100</v>
      </c>
      <c r="E916" s="11">
        <v>3500</v>
      </c>
      <c r="F916" s="11">
        <v>604</v>
      </c>
      <c r="H916" s="959" t="str">
        <f t="shared" si="14"/>
        <v>39905</v>
      </c>
    </row>
    <row r="917" spans="1:8" hidden="1" x14ac:dyDescent="0.25">
      <c r="A917" s="13" t="s">
        <v>1835</v>
      </c>
      <c r="B917" s="41" t="s">
        <v>1836</v>
      </c>
      <c r="C917" s="11">
        <v>45.62</v>
      </c>
      <c r="D917" s="11">
        <v>0</v>
      </c>
      <c r="E917" s="11">
        <v>0</v>
      </c>
      <c r="F917" s="11">
        <v>46</v>
      </c>
      <c r="H917" s="959" t="str">
        <f t="shared" si="14"/>
        <v>39905</v>
      </c>
    </row>
    <row r="918" spans="1:8" hidden="1" x14ac:dyDescent="0.25">
      <c r="A918" s="13" t="s">
        <v>1837</v>
      </c>
      <c r="B918" s="41" t="s">
        <v>1838</v>
      </c>
      <c r="C918" s="11">
        <v>0</v>
      </c>
      <c r="D918" s="11">
        <v>0</v>
      </c>
      <c r="E918" s="11">
        <v>0</v>
      </c>
      <c r="F918" s="11">
        <v>0</v>
      </c>
      <c r="H918" s="959" t="str">
        <f t="shared" si="14"/>
        <v>39905</v>
      </c>
    </row>
    <row r="919" spans="1:8" hidden="1" x14ac:dyDescent="0.25">
      <c r="A919" s="13" t="s">
        <v>1839</v>
      </c>
      <c r="B919" s="41" t="s">
        <v>1840</v>
      </c>
      <c r="C919" s="11">
        <v>68.569999999999993</v>
      </c>
      <c r="D919" s="11">
        <v>100</v>
      </c>
      <c r="E919" s="11">
        <v>100</v>
      </c>
      <c r="F919" s="11">
        <v>-31</v>
      </c>
      <c r="H919" s="959" t="str">
        <f t="shared" si="14"/>
        <v>39905</v>
      </c>
    </row>
    <row r="920" spans="1:8" hidden="1" x14ac:dyDescent="0.25">
      <c r="A920" s="13" t="s">
        <v>1841</v>
      </c>
      <c r="B920" s="41" t="s">
        <v>1842</v>
      </c>
      <c r="C920" s="11">
        <v>0</v>
      </c>
      <c r="D920" s="11">
        <v>0</v>
      </c>
      <c r="E920" s="11">
        <v>0</v>
      </c>
      <c r="F920" s="11">
        <v>0</v>
      </c>
      <c r="H920" s="959" t="str">
        <f t="shared" si="14"/>
        <v>39905</v>
      </c>
    </row>
    <row r="921" spans="1:8" hidden="1" x14ac:dyDescent="0.25">
      <c r="A921" s="13" t="s">
        <v>1843</v>
      </c>
      <c r="B921" s="41" t="s">
        <v>1844</v>
      </c>
      <c r="C921" s="11">
        <v>0</v>
      </c>
      <c r="D921" s="11">
        <v>0</v>
      </c>
      <c r="E921" s="11">
        <v>0</v>
      </c>
      <c r="F921" s="11">
        <v>0</v>
      </c>
      <c r="H921" s="959" t="str">
        <f t="shared" si="14"/>
        <v>39905</v>
      </c>
    </row>
    <row r="922" spans="1:8" hidden="1" x14ac:dyDescent="0.25">
      <c r="A922" s="13" t="s">
        <v>1845</v>
      </c>
      <c r="B922" s="41" t="s">
        <v>1846</v>
      </c>
      <c r="C922" s="11">
        <v>0</v>
      </c>
      <c r="D922" s="11">
        <v>0</v>
      </c>
      <c r="E922" s="11">
        <v>0</v>
      </c>
      <c r="F922" s="11">
        <v>0</v>
      </c>
      <c r="H922" s="959" t="str">
        <f t="shared" si="14"/>
        <v>39905</v>
      </c>
    </row>
    <row r="923" spans="1:8" hidden="1" x14ac:dyDescent="0.25">
      <c r="A923" s="13" t="s">
        <v>1847</v>
      </c>
      <c r="B923" s="41" t="s">
        <v>1848</v>
      </c>
      <c r="C923" s="11">
        <v>0</v>
      </c>
      <c r="D923" s="11">
        <v>0</v>
      </c>
      <c r="E923" s="11">
        <v>0</v>
      </c>
      <c r="F923" s="11">
        <v>0</v>
      </c>
      <c r="H923" s="959" t="str">
        <f t="shared" si="14"/>
        <v>39905</v>
      </c>
    </row>
    <row r="924" spans="1:8" hidden="1" x14ac:dyDescent="0.25">
      <c r="A924" s="13" t="s">
        <v>1849</v>
      </c>
      <c r="B924" s="41" t="s">
        <v>1850</v>
      </c>
      <c r="C924" s="11">
        <v>-67967.98</v>
      </c>
      <c r="D924" s="11">
        <v>-63200</v>
      </c>
      <c r="E924" s="11">
        <v>-67200</v>
      </c>
      <c r="F924" s="11">
        <v>-768</v>
      </c>
      <c r="H924" s="959" t="str">
        <f t="shared" si="14"/>
        <v>39905</v>
      </c>
    </row>
    <row r="925" spans="1:8" hidden="1" x14ac:dyDescent="0.25">
      <c r="A925" s="13" t="s">
        <v>1851</v>
      </c>
      <c r="B925" s="41" t="s">
        <v>1852</v>
      </c>
      <c r="C925" s="11">
        <v>215607.28</v>
      </c>
      <c r="D925" s="11">
        <v>263900</v>
      </c>
      <c r="E925" s="11">
        <v>214200</v>
      </c>
      <c r="F925" s="11">
        <v>1407</v>
      </c>
      <c r="H925" s="959" t="str">
        <f t="shared" si="14"/>
        <v>39906</v>
      </c>
    </row>
    <row r="926" spans="1:8" hidden="1" x14ac:dyDescent="0.25">
      <c r="A926" s="13" t="s">
        <v>1853</v>
      </c>
      <c r="B926" s="41" t="s">
        <v>1854</v>
      </c>
      <c r="C926" s="11">
        <v>-412</v>
      </c>
      <c r="D926" s="11">
        <v>0</v>
      </c>
      <c r="E926" s="11">
        <v>0</v>
      </c>
      <c r="F926" s="11">
        <v>-412</v>
      </c>
      <c r="H926" s="959" t="str">
        <f t="shared" si="14"/>
        <v>39906</v>
      </c>
    </row>
    <row r="927" spans="1:8" hidden="1" x14ac:dyDescent="0.25">
      <c r="A927" s="13" t="s">
        <v>1855</v>
      </c>
      <c r="B927" s="41" t="s">
        <v>1856</v>
      </c>
      <c r="C927" s="11">
        <v>12200.04</v>
      </c>
      <c r="D927" s="11">
        <v>12200</v>
      </c>
      <c r="E927" s="11">
        <v>12200</v>
      </c>
      <c r="F927" s="11">
        <v>0</v>
      </c>
      <c r="H927" s="959" t="str">
        <f t="shared" si="14"/>
        <v>39906</v>
      </c>
    </row>
    <row r="928" spans="1:8" hidden="1" x14ac:dyDescent="0.25">
      <c r="A928" s="13" t="s">
        <v>1857</v>
      </c>
      <c r="B928" s="41" t="s">
        <v>1858</v>
      </c>
      <c r="C928" s="11">
        <v>0</v>
      </c>
      <c r="D928" s="11">
        <v>0</v>
      </c>
      <c r="E928" s="11">
        <v>0</v>
      </c>
      <c r="F928" s="11">
        <v>0</v>
      </c>
      <c r="H928" s="959" t="str">
        <f t="shared" si="14"/>
        <v>39906</v>
      </c>
    </row>
    <row r="929" spans="1:8" hidden="1" x14ac:dyDescent="0.25">
      <c r="A929" s="13" t="s">
        <v>1859</v>
      </c>
      <c r="B929" s="41" t="s">
        <v>1860</v>
      </c>
      <c r="C929" s="11">
        <v>17683.259999999998</v>
      </c>
      <c r="D929" s="11">
        <v>0</v>
      </c>
      <c r="E929" s="11">
        <v>0</v>
      </c>
      <c r="F929" s="11">
        <v>17683</v>
      </c>
      <c r="H929" s="959" t="str">
        <f t="shared" si="14"/>
        <v>39906</v>
      </c>
    </row>
    <row r="930" spans="1:8" hidden="1" x14ac:dyDescent="0.25">
      <c r="A930" s="13" t="s">
        <v>1861</v>
      </c>
      <c r="B930" s="41" t="s">
        <v>1862</v>
      </c>
      <c r="C930" s="11">
        <v>0</v>
      </c>
      <c r="D930" s="11">
        <v>0</v>
      </c>
      <c r="E930" s="11">
        <v>0</v>
      </c>
      <c r="F930" s="11">
        <v>0</v>
      </c>
      <c r="H930" s="959" t="str">
        <f t="shared" si="14"/>
        <v>39906</v>
      </c>
    </row>
    <row r="931" spans="1:8" hidden="1" x14ac:dyDescent="0.25">
      <c r="A931" s="13" t="s">
        <v>1863</v>
      </c>
      <c r="B931" s="41" t="s">
        <v>1864</v>
      </c>
      <c r="C931" s="11">
        <v>12810.06</v>
      </c>
      <c r="D931" s="11">
        <v>37500</v>
      </c>
      <c r="E931" s="11">
        <v>20300</v>
      </c>
      <c r="F931" s="11">
        <v>-7490</v>
      </c>
      <c r="H931" s="959" t="str">
        <f t="shared" si="14"/>
        <v>39906</v>
      </c>
    </row>
    <row r="932" spans="1:8" hidden="1" x14ac:dyDescent="0.25">
      <c r="A932" s="13" t="s">
        <v>1865</v>
      </c>
      <c r="B932" s="41" t="s">
        <v>1866</v>
      </c>
      <c r="C932" s="11">
        <v>0</v>
      </c>
      <c r="D932" s="11">
        <v>0</v>
      </c>
      <c r="E932" s="11">
        <v>0</v>
      </c>
      <c r="F932" s="11">
        <v>0</v>
      </c>
      <c r="H932" s="959" t="str">
        <f t="shared" si="14"/>
        <v>39906</v>
      </c>
    </row>
    <row r="933" spans="1:8" hidden="1" x14ac:dyDescent="0.25">
      <c r="A933" s="13" t="s">
        <v>1867</v>
      </c>
      <c r="B933" s="41" t="s">
        <v>1868</v>
      </c>
      <c r="C933" s="11">
        <v>0</v>
      </c>
      <c r="D933" s="11">
        <v>700</v>
      </c>
      <c r="E933" s="11">
        <v>700</v>
      </c>
      <c r="F933" s="11">
        <v>-700</v>
      </c>
      <c r="H933" s="959" t="str">
        <f t="shared" si="14"/>
        <v>39906</v>
      </c>
    </row>
    <row r="934" spans="1:8" hidden="1" x14ac:dyDescent="0.25">
      <c r="A934" s="13" t="s">
        <v>1869</v>
      </c>
      <c r="B934" s="41" t="s">
        <v>1870</v>
      </c>
      <c r="C934" s="11">
        <v>0</v>
      </c>
      <c r="D934" s="11">
        <v>0</v>
      </c>
      <c r="E934" s="11">
        <v>0</v>
      </c>
      <c r="F934" s="11">
        <v>0</v>
      </c>
      <c r="H934" s="959" t="str">
        <f t="shared" si="14"/>
        <v>39906</v>
      </c>
    </row>
    <row r="935" spans="1:8" hidden="1" x14ac:dyDescent="0.25">
      <c r="A935" s="13" t="s">
        <v>1871</v>
      </c>
      <c r="B935" s="41" t="s">
        <v>1872</v>
      </c>
      <c r="C935" s="11">
        <v>0</v>
      </c>
      <c r="D935" s="11">
        <v>0</v>
      </c>
      <c r="E935" s="11">
        <v>0</v>
      </c>
      <c r="F935" s="11">
        <v>0</v>
      </c>
      <c r="H935" s="959" t="str">
        <f t="shared" si="14"/>
        <v>39906</v>
      </c>
    </row>
    <row r="936" spans="1:8" hidden="1" x14ac:dyDescent="0.25">
      <c r="A936" s="13" t="s">
        <v>1873</v>
      </c>
      <c r="B936" s="41" t="s">
        <v>1874</v>
      </c>
      <c r="C936" s="11">
        <v>157.49</v>
      </c>
      <c r="D936" s="11">
        <v>400</v>
      </c>
      <c r="E936" s="11">
        <v>400</v>
      </c>
      <c r="F936" s="11">
        <v>-243</v>
      </c>
      <c r="H936" s="959" t="str">
        <f t="shared" si="14"/>
        <v>39906</v>
      </c>
    </row>
    <row r="937" spans="1:8" hidden="1" x14ac:dyDescent="0.25">
      <c r="A937" s="13" t="s">
        <v>1875</v>
      </c>
      <c r="B937" s="41" t="s">
        <v>1876</v>
      </c>
      <c r="C937" s="11">
        <v>294</v>
      </c>
      <c r="D937" s="11">
        <v>700</v>
      </c>
      <c r="E937" s="11">
        <v>700</v>
      </c>
      <c r="F937" s="11">
        <v>-406</v>
      </c>
      <c r="H937" s="959" t="str">
        <f t="shared" si="14"/>
        <v>39906</v>
      </c>
    </row>
    <row r="938" spans="1:8" hidden="1" x14ac:dyDescent="0.25">
      <c r="A938" s="13" t="s">
        <v>1877</v>
      </c>
      <c r="B938" s="41" t="s">
        <v>1878</v>
      </c>
      <c r="C938" s="11">
        <v>0</v>
      </c>
      <c r="D938" s="11">
        <v>0</v>
      </c>
      <c r="E938" s="11">
        <v>0</v>
      </c>
      <c r="F938" s="11">
        <v>0</v>
      </c>
      <c r="H938" s="959" t="str">
        <f t="shared" si="14"/>
        <v>39906</v>
      </c>
    </row>
    <row r="939" spans="1:8" hidden="1" x14ac:dyDescent="0.25">
      <c r="A939" s="13" t="s">
        <v>1879</v>
      </c>
      <c r="B939" s="41" t="s">
        <v>1880</v>
      </c>
      <c r="C939" s="11">
        <v>596.12</v>
      </c>
      <c r="D939" s="11">
        <v>600</v>
      </c>
      <c r="E939" s="11">
        <v>600</v>
      </c>
      <c r="F939" s="11">
        <v>-4</v>
      </c>
      <c r="H939" s="959" t="str">
        <f t="shared" si="14"/>
        <v>39906</v>
      </c>
    </row>
    <row r="940" spans="1:8" hidden="1" x14ac:dyDescent="0.25">
      <c r="A940" s="13" t="s">
        <v>1881</v>
      </c>
      <c r="B940" s="41" t="s">
        <v>1882</v>
      </c>
      <c r="C940" s="11">
        <v>604.84</v>
      </c>
      <c r="D940" s="11">
        <v>400</v>
      </c>
      <c r="E940" s="11">
        <v>400</v>
      </c>
      <c r="F940" s="11">
        <v>205</v>
      </c>
      <c r="H940" s="959" t="str">
        <f t="shared" si="14"/>
        <v>39906</v>
      </c>
    </row>
    <row r="941" spans="1:8" hidden="1" x14ac:dyDescent="0.25">
      <c r="A941" s="13" t="s">
        <v>1883</v>
      </c>
      <c r="B941" s="41" t="s">
        <v>1884</v>
      </c>
      <c r="C941" s="11">
        <v>0</v>
      </c>
      <c r="D941" s="11">
        <v>0</v>
      </c>
      <c r="E941" s="11">
        <v>0</v>
      </c>
      <c r="F941" s="11">
        <v>0</v>
      </c>
      <c r="H941" s="959" t="str">
        <f t="shared" si="14"/>
        <v>39906</v>
      </c>
    </row>
    <row r="942" spans="1:8" hidden="1" x14ac:dyDescent="0.25">
      <c r="A942" s="13" t="s">
        <v>1885</v>
      </c>
      <c r="B942" s="41" t="s">
        <v>1886</v>
      </c>
      <c r="C942" s="11">
        <v>0</v>
      </c>
      <c r="D942" s="11">
        <v>0</v>
      </c>
      <c r="E942" s="11">
        <v>0</v>
      </c>
      <c r="F942" s="11">
        <v>0</v>
      </c>
      <c r="H942" s="959" t="str">
        <f t="shared" si="14"/>
        <v>39906</v>
      </c>
    </row>
    <row r="943" spans="1:8" hidden="1" x14ac:dyDescent="0.25">
      <c r="A943" s="13" t="s">
        <v>1887</v>
      </c>
      <c r="B943" s="41" t="s">
        <v>1888</v>
      </c>
      <c r="C943" s="11">
        <v>27161.42</v>
      </c>
      <c r="D943" s="11">
        <v>22700</v>
      </c>
      <c r="E943" s="11">
        <v>22700</v>
      </c>
      <c r="F943" s="11">
        <v>4461</v>
      </c>
      <c r="H943" s="959" t="str">
        <f t="shared" si="14"/>
        <v>39906</v>
      </c>
    </row>
    <row r="944" spans="1:8" hidden="1" x14ac:dyDescent="0.25">
      <c r="A944" s="13" t="s">
        <v>1889</v>
      </c>
      <c r="B944" s="41" t="s">
        <v>1890</v>
      </c>
      <c r="C944" s="11">
        <v>3733.75</v>
      </c>
      <c r="D944" s="11">
        <v>4600</v>
      </c>
      <c r="E944" s="11">
        <v>4600</v>
      </c>
      <c r="F944" s="11">
        <v>-866</v>
      </c>
      <c r="H944" s="959" t="str">
        <f t="shared" si="14"/>
        <v>39906</v>
      </c>
    </row>
    <row r="945" spans="1:8" hidden="1" x14ac:dyDescent="0.25">
      <c r="A945" s="13" t="s">
        <v>1891</v>
      </c>
      <c r="B945" s="41" t="s">
        <v>1892</v>
      </c>
      <c r="C945" s="11">
        <v>0</v>
      </c>
      <c r="D945" s="11">
        <v>0</v>
      </c>
      <c r="E945" s="11">
        <v>0</v>
      </c>
      <c r="F945" s="11">
        <v>0</v>
      </c>
      <c r="H945" s="959" t="str">
        <f t="shared" si="14"/>
        <v>39906</v>
      </c>
    </row>
    <row r="946" spans="1:8" hidden="1" x14ac:dyDescent="0.25">
      <c r="A946" s="13" t="s">
        <v>1893</v>
      </c>
      <c r="B946" s="41" t="s">
        <v>1894</v>
      </c>
      <c r="C946" s="11">
        <v>0</v>
      </c>
      <c r="D946" s="11">
        <v>0</v>
      </c>
      <c r="E946" s="11">
        <v>0</v>
      </c>
      <c r="F946" s="11">
        <v>0</v>
      </c>
      <c r="H946" s="959" t="str">
        <f t="shared" si="14"/>
        <v>39906</v>
      </c>
    </row>
    <row r="947" spans="1:8" hidden="1" x14ac:dyDescent="0.25">
      <c r="A947" s="13" t="s">
        <v>1895</v>
      </c>
      <c r="B947" s="41" t="s">
        <v>1896</v>
      </c>
      <c r="C947" s="11">
        <v>0</v>
      </c>
      <c r="D947" s="11">
        <v>0</v>
      </c>
      <c r="E947" s="11">
        <v>0</v>
      </c>
      <c r="F947" s="11">
        <v>0</v>
      </c>
      <c r="H947" s="959" t="str">
        <f t="shared" si="14"/>
        <v>39906</v>
      </c>
    </row>
    <row r="948" spans="1:8" hidden="1" x14ac:dyDescent="0.25">
      <c r="A948" s="13" t="s">
        <v>1897</v>
      </c>
      <c r="B948" s="41" t="s">
        <v>1898</v>
      </c>
      <c r="C948" s="11">
        <v>0</v>
      </c>
      <c r="D948" s="11">
        <v>0</v>
      </c>
      <c r="E948" s="11">
        <v>0</v>
      </c>
      <c r="F948" s="11">
        <v>0</v>
      </c>
      <c r="H948" s="959" t="str">
        <f t="shared" si="14"/>
        <v>39906</v>
      </c>
    </row>
    <row r="949" spans="1:8" hidden="1" x14ac:dyDescent="0.25">
      <c r="A949" s="13" t="s">
        <v>1899</v>
      </c>
      <c r="B949" s="41" t="s">
        <v>1900</v>
      </c>
      <c r="C949" s="11">
        <v>0</v>
      </c>
      <c r="D949" s="11">
        <v>0</v>
      </c>
      <c r="E949" s="11">
        <v>0</v>
      </c>
      <c r="F949" s="11">
        <v>0</v>
      </c>
      <c r="H949" s="959" t="str">
        <f t="shared" si="14"/>
        <v>39906</v>
      </c>
    </row>
    <row r="950" spans="1:8" hidden="1" x14ac:dyDescent="0.25">
      <c r="A950" s="13" t="s">
        <v>1901</v>
      </c>
      <c r="B950" s="41" t="s">
        <v>1902</v>
      </c>
      <c r="C950" s="11">
        <v>5525</v>
      </c>
      <c r="D950" s="11">
        <v>6000</v>
      </c>
      <c r="E950" s="11">
        <v>6000</v>
      </c>
      <c r="F950" s="11">
        <v>-475</v>
      </c>
      <c r="H950" s="959" t="str">
        <f t="shared" si="14"/>
        <v>39906</v>
      </c>
    </row>
    <row r="951" spans="1:8" hidden="1" x14ac:dyDescent="0.25">
      <c r="A951" s="13" t="s">
        <v>1903</v>
      </c>
      <c r="B951" s="41" t="s">
        <v>1904</v>
      </c>
      <c r="C951" s="11">
        <v>0</v>
      </c>
      <c r="D951" s="11">
        <v>0</v>
      </c>
      <c r="E951" s="11">
        <v>0</v>
      </c>
      <c r="F951" s="11">
        <v>0</v>
      </c>
      <c r="H951" s="959" t="str">
        <f t="shared" si="14"/>
        <v>39906</v>
      </c>
    </row>
    <row r="952" spans="1:8" hidden="1" x14ac:dyDescent="0.25">
      <c r="A952" s="13" t="s">
        <v>1905</v>
      </c>
      <c r="B952" s="41" t="s">
        <v>1906</v>
      </c>
      <c r="C952" s="11">
        <v>15</v>
      </c>
      <c r="D952" s="11">
        <v>0</v>
      </c>
      <c r="E952" s="11">
        <v>0</v>
      </c>
      <c r="F952" s="11">
        <v>15</v>
      </c>
      <c r="H952" s="959" t="str">
        <f t="shared" si="14"/>
        <v>39906</v>
      </c>
    </row>
    <row r="953" spans="1:8" hidden="1" x14ac:dyDescent="0.25">
      <c r="A953" s="13" t="s">
        <v>1907</v>
      </c>
      <c r="B953" s="41" t="s">
        <v>1908</v>
      </c>
      <c r="C953" s="11">
        <v>0</v>
      </c>
      <c r="D953" s="11">
        <v>0</v>
      </c>
      <c r="E953" s="11">
        <v>0</v>
      </c>
      <c r="F953" s="11">
        <v>0</v>
      </c>
      <c r="H953" s="959" t="str">
        <f t="shared" si="14"/>
        <v>39906</v>
      </c>
    </row>
    <row r="954" spans="1:8" hidden="1" x14ac:dyDescent="0.25">
      <c r="A954" s="13" t="s">
        <v>1909</v>
      </c>
      <c r="B954" s="41" t="s">
        <v>1910</v>
      </c>
      <c r="C954" s="11">
        <v>0</v>
      </c>
      <c r="D954" s="11">
        <v>0</v>
      </c>
      <c r="E954" s="11">
        <v>0</v>
      </c>
      <c r="F954" s="11">
        <v>0</v>
      </c>
      <c r="H954" s="959" t="str">
        <f t="shared" si="14"/>
        <v>39906</v>
      </c>
    </row>
    <row r="955" spans="1:8" hidden="1" x14ac:dyDescent="0.25">
      <c r="A955" s="13" t="s">
        <v>1911</v>
      </c>
      <c r="B955" s="41" t="s">
        <v>1912</v>
      </c>
      <c r="C955" s="11">
        <v>1641.68</v>
      </c>
      <c r="D955" s="11">
        <v>1000</v>
      </c>
      <c r="E955" s="11">
        <v>2000</v>
      </c>
      <c r="F955" s="11">
        <v>-358</v>
      </c>
      <c r="H955" s="959" t="str">
        <f t="shared" si="14"/>
        <v>39906</v>
      </c>
    </row>
    <row r="956" spans="1:8" hidden="1" x14ac:dyDescent="0.25">
      <c r="A956" s="13" t="s">
        <v>1913</v>
      </c>
      <c r="B956" s="41" t="s">
        <v>1914</v>
      </c>
      <c r="C956" s="11">
        <v>962.1</v>
      </c>
      <c r="D956" s="11">
        <v>2000</v>
      </c>
      <c r="E956" s="11">
        <v>2000</v>
      </c>
      <c r="F956" s="11">
        <v>-1038</v>
      </c>
      <c r="H956" s="959" t="str">
        <f t="shared" si="14"/>
        <v>39906</v>
      </c>
    </row>
    <row r="957" spans="1:8" hidden="1" x14ac:dyDescent="0.25">
      <c r="A957" s="13" t="s">
        <v>1915</v>
      </c>
      <c r="B957" s="41" t="s">
        <v>1916</v>
      </c>
      <c r="C957" s="11">
        <v>0</v>
      </c>
      <c r="D957" s="11">
        <v>0</v>
      </c>
      <c r="E957" s="11">
        <v>0</v>
      </c>
      <c r="F957" s="11">
        <v>0</v>
      </c>
      <c r="H957" s="959" t="str">
        <f t="shared" si="14"/>
        <v>39906</v>
      </c>
    </row>
    <row r="958" spans="1:8" hidden="1" x14ac:dyDescent="0.25">
      <c r="A958" s="13" t="s">
        <v>1917</v>
      </c>
      <c r="B958" s="41" t="s">
        <v>1918</v>
      </c>
      <c r="C958" s="11">
        <v>4383.75</v>
      </c>
      <c r="D958" s="11">
        <v>6000</v>
      </c>
      <c r="E958" s="11">
        <v>4400</v>
      </c>
      <c r="F958" s="11">
        <v>-16</v>
      </c>
      <c r="H958" s="959" t="str">
        <f t="shared" si="14"/>
        <v>39906</v>
      </c>
    </row>
    <row r="959" spans="1:8" hidden="1" x14ac:dyDescent="0.25">
      <c r="A959" s="13" t="s">
        <v>1919</v>
      </c>
      <c r="B959" s="41" t="s">
        <v>1920</v>
      </c>
      <c r="C959" s="11">
        <v>0</v>
      </c>
      <c r="D959" s="11">
        <v>600</v>
      </c>
      <c r="E959" s="11">
        <v>0</v>
      </c>
      <c r="F959" s="11">
        <v>0</v>
      </c>
      <c r="H959" s="959" t="str">
        <f t="shared" si="14"/>
        <v>39906</v>
      </c>
    </row>
    <row r="960" spans="1:8" hidden="1" x14ac:dyDescent="0.25">
      <c r="A960" s="13" t="s">
        <v>1921</v>
      </c>
      <c r="B960" s="41" t="s">
        <v>1922</v>
      </c>
      <c r="C960" s="11">
        <v>3.19</v>
      </c>
      <c r="D960" s="11">
        <v>0</v>
      </c>
      <c r="E960" s="11">
        <v>0</v>
      </c>
      <c r="F960" s="11">
        <v>3</v>
      </c>
      <c r="H960" s="959" t="str">
        <f t="shared" si="14"/>
        <v>39906</v>
      </c>
    </row>
    <row r="961" spans="1:8" hidden="1" x14ac:dyDescent="0.25">
      <c r="A961" s="13" t="s">
        <v>1923</v>
      </c>
      <c r="B961" s="41" t="s">
        <v>1924</v>
      </c>
      <c r="C961" s="11">
        <v>0</v>
      </c>
      <c r="D961" s="11">
        <v>0</v>
      </c>
      <c r="E961" s="11">
        <v>0</v>
      </c>
      <c r="F961" s="11">
        <v>0</v>
      </c>
      <c r="H961" s="959" t="str">
        <f t="shared" si="14"/>
        <v>39906</v>
      </c>
    </row>
    <row r="962" spans="1:8" hidden="1" x14ac:dyDescent="0.25">
      <c r="A962" s="13" t="s">
        <v>1925</v>
      </c>
      <c r="B962" s="41" t="s">
        <v>1926</v>
      </c>
      <c r="C962" s="11">
        <v>297.60000000000002</v>
      </c>
      <c r="D962" s="11">
        <v>300</v>
      </c>
      <c r="E962" s="11">
        <v>300</v>
      </c>
      <c r="F962" s="11">
        <v>-2</v>
      </c>
      <c r="H962" s="959" t="str">
        <f t="shared" si="14"/>
        <v>39906</v>
      </c>
    </row>
    <row r="963" spans="1:8" hidden="1" x14ac:dyDescent="0.25">
      <c r="A963" s="13" t="s">
        <v>1927</v>
      </c>
      <c r="B963" s="41" t="s">
        <v>1928</v>
      </c>
      <c r="C963" s="11">
        <v>0</v>
      </c>
      <c r="D963" s="11">
        <v>0</v>
      </c>
      <c r="E963" s="11">
        <v>0</v>
      </c>
      <c r="F963" s="11">
        <v>0</v>
      </c>
      <c r="H963" s="959" t="str">
        <f t="shared" si="14"/>
        <v>39906</v>
      </c>
    </row>
    <row r="964" spans="1:8" hidden="1" x14ac:dyDescent="0.25">
      <c r="A964" s="13" t="s">
        <v>1929</v>
      </c>
      <c r="B964" s="41" t="s">
        <v>1930</v>
      </c>
      <c r="C964" s="11">
        <v>395</v>
      </c>
      <c r="D964" s="11">
        <v>1200</v>
      </c>
      <c r="E964" s="11">
        <v>1200</v>
      </c>
      <c r="F964" s="11">
        <v>-805</v>
      </c>
      <c r="H964" s="959" t="str">
        <f t="shared" si="14"/>
        <v>39906</v>
      </c>
    </row>
    <row r="965" spans="1:8" hidden="1" x14ac:dyDescent="0.25">
      <c r="A965" s="13" t="s">
        <v>1931</v>
      </c>
      <c r="B965" s="41" t="s">
        <v>1932</v>
      </c>
      <c r="C965" s="11">
        <v>20348.240000000002</v>
      </c>
      <c r="D965" s="11">
        <v>15500</v>
      </c>
      <c r="E965" s="11">
        <v>17300</v>
      </c>
      <c r="F965" s="11">
        <v>3048</v>
      </c>
      <c r="H965" s="959" t="str">
        <f t="shared" si="14"/>
        <v>39906</v>
      </c>
    </row>
    <row r="966" spans="1:8" hidden="1" x14ac:dyDescent="0.25">
      <c r="A966" s="13" t="s">
        <v>1933</v>
      </c>
      <c r="B966" s="41" t="s">
        <v>1934</v>
      </c>
      <c r="C966" s="11">
        <v>76421.53</v>
      </c>
      <c r="D966" s="11">
        <v>62900</v>
      </c>
      <c r="E966" s="11">
        <v>71800</v>
      </c>
      <c r="F966" s="11">
        <v>4622</v>
      </c>
      <c r="H966" s="959" t="str">
        <f t="shared" si="14"/>
        <v>39906</v>
      </c>
    </row>
    <row r="967" spans="1:8" hidden="1" x14ac:dyDescent="0.25">
      <c r="A967" s="13" t="s">
        <v>1935</v>
      </c>
      <c r="B967" s="41" t="s">
        <v>1936</v>
      </c>
      <c r="C967" s="11">
        <v>59285.51</v>
      </c>
      <c r="D967" s="11">
        <v>0</v>
      </c>
      <c r="E967" s="11">
        <v>61600</v>
      </c>
      <c r="F967" s="11">
        <v>-2314</v>
      </c>
      <c r="H967" s="959" t="str">
        <f t="shared" si="14"/>
        <v>39906</v>
      </c>
    </row>
    <row r="968" spans="1:8" hidden="1" x14ac:dyDescent="0.25">
      <c r="A968" s="13" t="s">
        <v>1937</v>
      </c>
      <c r="B968" s="41" t="s">
        <v>1938</v>
      </c>
      <c r="C968" s="11">
        <v>0</v>
      </c>
      <c r="D968" s="11">
        <v>0</v>
      </c>
      <c r="E968" s="11">
        <v>0</v>
      </c>
      <c r="F968" s="11">
        <v>0</v>
      </c>
      <c r="H968" s="959" t="str">
        <f t="shared" si="14"/>
        <v>39906</v>
      </c>
    </row>
    <row r="969" spans="1:8" hidden="1" x14ac:dyDescent="0.25">
      <c r="A969" s="13" t="s">
        <v>1939</v>
      </c>
      <c r="B969" s="41" t="s">
        <v>1940</v>
      </c>
      <c r="C969" s="11">
        <v>1138.43</v>
      </c>
      <c r="D969" s="11">
        <v>800</v>
      </c>
      <c r="E969" s="11">
        <v>1000</v>
      </c>
      <c r="F969" s="11">
        <v>138</v>
      </c>
      <c r="H969" s="959" t="str">
        <f t="shared" si="14"/>
        <v>39906</v>
      </c>
    </row>
    <row r="970" spans="1:8" hidden="1" x14ac:dyDescent="0.25">
      <c r="A970" s="13" t="s">
        <v>1941</v>
      </c>
      <c r="B970" s="41" t="s">
        <v>1942</v>
      </c>
      <c r="C970" s="11">
        <v>1092.8</v>
      </c>
      <c r="D970" s="11">
        <v>1200</v>
      </c>
      <c r="E970" s="11">
        <v>800</v>
      </c>
      <c r="F970" s="11">
        <v>293</v>
      </c>
      <c r="H970" s="959" t="str">
        <f t="shared" ref="H970:H1033" si="15">LEFT(A970,5)</f>
        <v>39906</v>
      </c>
    </row>
    <row r="971" spans="1:8" hidden="1" x14ac:dyDescent="0.25">
      <c r="A971" s="13" t="s">
        <v>1943</v>
      </c>
      <c r="B971" s="41" t="s">
        <v>1944</v>
      </c>
      <c r="C971" s="11">
        <v>1056.4100000000001</v>
      </c>
      <c r="D971" s="11">
        <v>1700</v>
      </c>
      <c r="E971" s="11">
        <v>900</v>
      </c>
      <c r="F971" s="11">
        <v>156</v>
      </c>
      <c r="H971" s="959" t="str">
        <f t="shared" si="15"/>
        <v>39906</v>
      </c>
    </row>
    <row r="972" spans="1:8" hidden="1" x14ac:dyDescent="0.25">
      <c r="A972" s="13" t="s">
        <v>1945</v>
      </c>
      <c r="B972" s="41" t="s">
        <v>1946</v>
      </c>
      <c r="C972" s="11">
        <v>0</v>
      </c>
      <c r="D972" s="11">
        <v>0</v>
      </c>
      <c r="E972" s="11">
        <v>0</v>
      </c>
      <c r="F972" s="11">
        <v>0</v>
      </c>
      <c r="H972" s="959" t="str">
        <f t="shared" si="15"/>
        <v>39906</v>
      </c>
    </row>
    <row r="973" spans="1:8" hidden="1" x14ac:dyDescent="0.25">
      <c r="A973" s="13" t="s">
        <v>1947</v>
      </c>
      <c r="B973" s="41" t="s">
        <v>1948</v>
      </c>
      <c r="C973" s="11">
        <v>0</v>
      </c>
      <c r="D973" s="11">
        <v>0</v>
      </c>
      <c r="E973" s="11">
        <v>0</v>
      </c>
      <c r="F973" s="11">
        <v>0</v>
      </c>
      <c r="H973" s="959" t="str">
        <f t="shared" si="15"/>
        <v>39906</v>
      </c>
    </row>
    <row r="974" spans="1:8" hidden="1" x14ac:dyDescent="0.25">
      <c r="A974" s="13" t="s">
        <v>1949</v>
      </c>
      <c r="B974" s="41" t="s">
        <v>1950</v>
      </c>
      <c r="C974" s="11">
        <v>0</v>
      </c>
      <c r="D974" s="11">
        <v>0</v>
      </c>
      <c r="E974" s="11">
        <v>0</v>
      </c>
      <c r="F974" s="11">
        <v>0</v>
      </c>
      <c r="H974" s="959" t="str">
        <f t="shared" si="15"/>
        <v>39906</v>
      </c>
    </row>
    <row r="975" spans="1:8" hidden="1" x14ac:dyDescent="0.25">
      <c r="A975" s="13" t="s">
        <v>1951</v>
      </c>
      <c r="B975" s="41" t="s">
        <v>1952</v>
      </c>
      <c r="C975" s="11">
        <v>0</v>
      </c>
      <c r="D975" s="11">
        <v>0</v>
      </c>
      <c r="E975" s="11">
        <v>0</v>
      </c>
      <c r="F975" s="11">
        <v>0</v>
      </c>
      <c r="H975" s="959" t="str">
        <f t="shared" si="15"/>
        <v>39906</v>
      </c>
    </row>
    <row r="976" spans="1:8" hidden="1" x14ac:dyDescent="0.25">
      <c r="A976" s="13" t="s">
        <v>1953</v>
      </c>
      <c r="B976" s="41" t="s">
        <v>1954</v>
      </c>
      <c r="C976" s="11">
        <v>0</v>
      </c>
      <c r="D976" s="11">
        <v>0</v>
      </c>
      <c r="E976" s="11">
        <v>0</v>
      </c>
      <c r="F976" s="11">
        <v>0</v>
      </c>
      <c r="H976" s="959" t="str">
        <f t="shared" si="15"/>
        <v>39906</v>
      </c>
    </row>
    <row r="977" spans="1:8" hidden="1" x14ac:dyDescent="0.25">
      <c r="A977" s="13" t="s">
        <v>1955</v>
      </c>
      <c r="B977" s="41" t="s">
        <v>1956</v>
      </c>
      <c r="C977" s="11">
        <v>0</v>
      </c>
      <c r="D977" s="11">
        <v>0</v>
      </c>
      <c r="E977" s="11">
        <v>0</v>
      </c>
      <c r="F977" s="11">
        <v>0</v>
      </c>
      <c r="H977" s="959" t="str">
        <f t="shared" si="15"/>
        <v>39906</v>
      </c>
    </row>
    <row r="978" spans="1:8" hidden="1" x14ac:dyDescent="0.25">
      <c r="A978" s="13" t="s">
        <v>1957</v>
      </c>
      <c r="B978" s="41" t="s">
        <v>1958</v>
      </c>
      <c r="C978" s="11">
        <v>18962.759999999998</v>
      </c>
      <c r="D978" s="11">
        <v>0</v>
      </c>
      <c r="E978" s="11">
        <v>0</v>
      </c>
      <c r="F978" s="11">
        <v>18963</v>
      </c>
      <c r="H978" s="959" t="str">
        <f t="shared" si="15"/>
        <v>39906</v>
      </c>
    </row>
    <row r="979" spans="1:8" hidden="1" x14ac:dyDescent="0.25">
      <c r="A979" s="13" t="s">
        <v>1959</v>
      </c>
      <c r="B979" s="41" t="s">
        <v>1960</v>
      </c>
      <c r="C979" s="11">
        <v>0</v>
      </c>
      <c r="D979" s="11">
        <v>0</v>
      </c>
      <c r="E979" s="11">
        <v>0</v>
      </c>
      <c r="F979" s="11">
        <v>0</v>
      </c>
      <c r="H979" s="959" t="str">
        <f t="shared" si="15"/>
        <v>39906</v>
      </c>
    </row>
    <row r="980" spans="1:8" hidden="1" x14ac:dyDescent="0.25">
      <c r="A980" s="13" t="s">
        <v>1961</v>
      </c>
      <c r="B980" s="41" t="s">
        <v>1962</v>
      </c>
      <c r="C980" s="11">
        <v>0</v>
      </c>
      <c r="D980" s="11">
        <v>0</v>
      </c>
      <c r="E980" s="11">
        <v>0</v>
      </c>
      <c r="F980" s="11">
        <v>0</v>
      </c>
      <c r="H980" s="959" t="str">
        <f t="shared" si="15"/>
        <v>39906</v>
      </c>
    </row>
    <row r="981" spans="1:8" hidden="1" x14ac:dyDescent="0.25">
      <c r="A981" s="13" t="s">
        <v>1963</v>
      </c>
      <c r="B981" s="41" t="s">
        <v>1964</v>
      </c>
      <c r="C981" s="11">
        <v>-31.17</v>
      </c>
      <c r="D981" s="11">
        <v>0</v>
      </c>
      <c r="E981" s="11">
        <v>0</v>
      </c>
      <c r="F981" s="11">
        <v>-31</v>
      </c>
      <c r="H981" s="959" t="str">
        <f t="shared" si="15"/>
        <v>39906</v>
      </c>
    </row>
    <row r="982" spans="1:8" hidden="1" x14ac:dyDescent="0.25">
      <c r="A982" s="13" t="s">
        <v>1965</v>
      </c>
      <c r="B982" s="41" t="s">
        <v>1966</v>
      </c>
      <c r="C982" s="11">
        <v>93.62</v>
      </c>
      <c r="D982" s="11">
        <v>0</v>
      </c>
      <c r="E982" s="11">
        <v>0</v>
      </c>
      <c r="F982" s="11">
        <v>94</v>
      </c>
      <c r="H982" s="959" t="str">
        <f t="shared" si="15"/>
        <v>39906</v>
      </c>
    </row>
    <row r="983" spans="1:8" hidden="1" x14ac:dyDescent="0.25">
      <c r="A983" s="13" t="s">
        <v>1967</v>
      </c>
      <c r="B983" s="41" t="s">
        <v>1968</v>
      </c>
      <c r="C983" s="11">
        <v>0</v>
      </c>
      <c r="D983" s="11">
        <v>0</v>
      </c>
      <c r="E983" s="11">
        <v>0</v>
      </c>
      <c r="F983" s="11">
        <v>0</v>
      </c>
      <c r="H983" s="959" t="str">
        <f t="shared" si="15"/>
        <v>39906</v>
      </c>
    </row>
    <row r="984" spans="1:8" hidden="1" x14ac:dyDescent="0.25">
      <c r="A984" s="13" t="s">
        <v>1969</v>
      </c>
      <c r="B984" s="41" t="s">
        <v>1970</v>
      </c>
      <c r="C984" s="11">
        <v>0</v>
      </c>
      <c r="D984" s="11">
        <v>0</v>
      </c>
      <c r="E984" s="11">
        <v>0</v>
      </c>
      <c r="F984" s="11">
        <v>0</v>
      </c>
      <c r="H984" s="959" t="str">
        <f t="shared" si="15"/>
        <v>39906</v>
      </c>
    </row>
    <row r="985" spans="1:8" hidden="1" x14ac:dyDescent="0.25">
      <c r="A985" s="13" t="s">
        <v>1971</v>
      </c>
      <c r="B985" s="41" t="s">
        <v>1972</v>
      </c>
      <c r="C985" s="11">
        <v>0</v>
      </c>
      <c r="D985" s="11">
        <v>0</v>
      </c>
      <c r="E985" s="11">
        <v>0</v>
      </c>
      <c r="F985" s="11">
        <v>0</v>
      </c>
      <c r="H985" s="959" t="str">
        <f t="shared" si="15"/>
        <v>39906</v>
      </c>
    </row>
    <row r="986" spans="1:8" hidden="1" x14ac:dyDescent="0.25">
      <c r="A986" s="13" t="s">
        <v>1973</v>
      </c>
      <c r="B986" s="41" t="s">
        <v>1974</v>
      </c>
      <c r="C986" s="11">
        <v>-7785.3</v>
      </c>
      <c r="D986" s="11">
        <v>-100</v>
      </c>
      <c r="E986" s="11">
        <v>-100</v>
      </c>
      <c r="F986" s="11">
        <v>-7685</v>
      </c>
      <c r="H986" s="959" t="str">
        <f t="shared" si="15"/>
        <v>39906</v>
      </c>
    </row>
    <row r="987" spans="1:8" hidden="1" x14ac:dyDescent="0.25">
      <c r="A987" s="13" t="s">
        <v>1975</v>
      </c>
      <c r="B987" s="41" t="s">
        <v>1976</v>
      </c>
      <c r="C987" s="11">
        <v>0</v>
      </c>
      <c r="D987" s="11">
        <v>0</v>
      </c>
      <c r="E987" s="11">
        <v>0</v>
      </c>
      <c r="F987" s="11">
        <v>0</v>
      </c>
      <c r="H987" s="959" t="str">
        <f t="shared" si="15"/>
        <v>39906</v>
      </c>
    </row>
    <row r="988" spans="1:8" hidden="1" x14ac:dyDescent="0.25">
      <c r="A988" s="13" t="s">
        <v>1977</v>
      </c>
      <c r="B988" s="41" t="s">
        <v>1978</v>
      </c>
      <c r="C988" s="11">
        <v>-474242.41</v>
      </c>
      <c r="D988" s="11">
        <v>-442800</v>
      </c>
      <c r="E988" s="11">
        <v>-474200</v>
      </c>
      <c r="F988" s="11">
        <v>-42</v>
      </c>
      <c r="H988" s="959" t="str">
        <f t="shared" si="15"/>
        <v>39906</v>
      </c>
    </row>
    <row r="989" spans="1:8" hidden="1" x14ac:dyDescent="0.25">
      <c r="A989" s="13" t="s">
        <v>1979</v>
      </c>
      <c r="B989" s="41" t="s">
        <v>1980</v>
      </c>
      <c r="C989" s="11">
        <v>0</v>
      </c>
      <c r="D989" s="11">
        <v>0</v>
      </c>
      <c r="E989" s="11">
        <v>0</v>
      </c>
      <c r="F989" s="11">
        <v>0</v>
      </c>
      <c r="H989" s="959" t="str">
        <f t="shared" si="15"/>
        <v>39906</v>
      </c>
    </row>
    <row r="990" spans="1:8" hidden="1" x14ac:dyDescent="0.25">
      <c r="A990" s="13" t="s">
        <v>1981</v>
      </c>
      <c r="B990" s="41" t="s">
        <v>1982</v>
      </c>
      <c r="C990" s="11">
        <v>0</v>
      </c>
      <c r="D990" s="11">
        <v>0</v>
      </c>
      <c r="E990" s="11">
        <v>0</v>
      </c>
      <c r="F990" s="11">
        <v>0</v>
      </c>
      <c r="H990" s="959" t="str">
        <f t="shared" si="15"/>
        <v>39907</v>
      </c>
    </row>
    <row r="991" spans="1:8" hidden="1" x14ac:dyDescent="0.25">
      <c r="A991" s="13" t="s">
        <v>1983</v>
      </c>
      <c r="B991" s="41" t="s">
        <v>1984</v>
      </c>
      <c r="C991" s="11">
        <v>0</v>
      </c>
      <c r="D991" s="11">
        <v>0</v>
      </c>
      <c r="E991" s="11">
        <v>0</v>
      </c>
      <c r="F991" s="11">
        <v>0</v>
      </c>
      <c r="H991" s="959" t="str">
        <f t="shared" si="15"/>
        <v>39907</v>
      </c>
    </row>
    <row r="992" spans="1:8" hidden="1" x14ac:dyDescent="0.25">
      <c r="A992" s="13" t="s">
        <v>1985</v>
      </c>
      <c r="B992" s="41" t="s">
        <v>1986</v>
      </c>
      <c r="C992" s="11">
        <v>0</v>
      </c>
      <c r="D992" s="11">
        <v>0</v>
      </c>
      <c r="E992" s="11">
        <v>0</v>
      </c>
      <c r="F992" s="11">
        <v>0</v>
      </c>
      <c r="H992" s="959" t="str">
        <f t="shared" si="15"/>
        <v>39907</v>
      </c>
    </row>
    <row r="993" spans="1:8" hidden="1" x14ac:dyDescent="0.25">
      <c r="A993" s="13" t="s">
        <v>1987</v>
      </c>
      <c r="B993" s="41" t="s">
        <v>1988</v>
      </c>
      <c r="C993" s="11">
        <v>0</v>
      </c>
      <c r="D993" s="11">
        <v>0</v>
      </c>
      <c r="E993" s="11">
        <v>0</v>
      </c>
      <c r="F993" s="11">
        <v>0</v>
      </c>
      <c r="H993" s="959" t="str">
        <f t="shared" si="15"/>
        <v>39907</v>
      </c>
    </row>
    <row r="994" spans="1:8" hidden="1" x14ac:dyDescent="0.25">
      <c r="A994" s="13" t="s">
        <v>1989</v>
      </c>
      <c r="B994" s="41" t="s">
        <v>1990</v>
      </c>
      <c r="C994" s="11">
        <v>0</v>
      </c>
      <c r="D994" s="11">
        <v>0</v>
      </c>
      <c r="E994" s="11">
        <v>0</v>
      </c>
      <c r="F994" s="11">
        <v>0</v>
      </c>
      <c r="H994" s="959" t="str">
        <f t="shared" si="15"/>
        <v>39907</v>
      </c>
    </row>
    <row r="995" spans="1:8" hidden="1" x14ac:dyDescent="0.25">
      <c r="A995" s="13" t="s">
        <v>1991</v>
      </c>
      <c r="B995" s="41" t="s">
        <v>1992</v>
      </c>
      <c r="C995" s="11">
        <v>0</v>
      </c>
      <c r="D995" s="11">
        <v>0</v>
      </c>
      <c r="E995" s="11">
        <v>0</v>
      </c>
      <c r="F995" s="11">
        <v>0</v>
      </c>
      <c r="H995" s="959" t="str">
        <f t="shared" si="15"/>
        <v>39907</v>
      </c>
    </row>
    <row r="996" spans="1:8" hidden="1" x14ac:dyDescent="0.25">
      <c r="A996" s="13" t="s">
        <v>1993</v>
      </c>
      <c r="B996" s="41" t="s">
        <v>1994</v>
      </c>
      <c r="C996" s="11">
        <v>0</v>
      </c>
      <c r="D996" s="11">
        <v>0</v>
      </c>
      <c r="E996" s="11">
        <v>0</v>
      </c>
      <c r="F996" s="11">
        <v>0</v>
      </c>
      <c r="H996" s="959" t="str">
        <f t="shared" si="15"/>
        <v>39907</v>
      </c>
    </row>
    <row r="997" spans="1:8" hidden="1" x14ac:dyDescent="0.25">
      <c r="A997" s="13" t="s">
        <v>1995</v>
      </c>
      <c r="B997" s="41" t="s">
        <v>1996</v>
      </c>
      <c r="C997" s="11">
        <v>0</v>
      </c>
      <c r="D997" s="11">
        <v>0</v>
      </c>
      <c r="E997" s="11">
        <v>0</v>
      </c>
      <c r="F997" s="11">
        <v>0</v>
      </c>
      <c r="H997" s="959" t="str">
        <f t="shared" si="15"/>
        <v>39907</v>
      </c>
    </row>
    <row r="998" spans="1:8" hidden="1" x14ac:dyDescent="0.25">
      <c r="A998" s="13" t="s">
        <v>1997</v>
      </c>
      <c r="B998" s="41" t="s">
        <v>1998</v>
      </c>
      <c r="C998" s="11">
        <v>0</v>
      </c>
      <c r="D998" s="11">
        <v>0</v>
      </c>
      <c r="E998" s="11">
        <v>0</v>
      </c>
      <c r="F998" s="11">
        <v>0</v>
      </c>
      <c r="H998" s="959" t="str">
        <f t="shared" si="15"/>
        <v>39907</v>
      </c>
    </row>
    <row r="999" spans="1:8" hidden="1" x14ac:dyDescent="0.25">
      <c r="A999" s="13" t="s">
        <v>1999</v>
      </c>
      <c r="B999" s="41" t="s">
        <v>2000</v>
      </c>
      <c r="C999" s="11">
        <v>0</v>
      </c>
      <c r="D999" s="11">
        <v>0</v>
      </c>
      <c r="E999" s="11">
        <v>0</v>
      </c>
      <c r="F999" s="11">
        <v>0</v>
      </c>
      <c r="H999" s="959" t="str">
        <f t="shared" si="15"/>
        <v>39907</v>
      </c>
    </row>
    <row r="1000" spans="1:8" hidden="1" x14ac:dyDescent="0.25">
      <c r="A1000" s="13" t="s">
        <v>2001</v>
      </c>
      <c r="B1000" s="41" t="s">
        <v>2002</v>
      </c>
      <c r="C1000" s="11">
        <v>0</v>
      </c>
      <c r="D1000" s="11">
        <v>0</v>
      </c>
      <c r="E1000" s="11">
        <v>0</v>
      </c>
      <c r="F1000" s="11">
        <v>0</v>
      </c>
      <c r="H1000" s="959" t="str">
        <f t="shared" si="15"/>
        <v>39907</v>
      </c>
    </row>
    <row r="1001" spans="1:8" hidden="1" x14ac:dyDescent="0.25">
      <c r="A1001" s="13" t="s">
        <v>2003</v>
      </c>
      <c r="B1001" s="41" t="s">
        <v>2004</v>
      </c>
      <c r="C1001" s="11">
        <v>0</v>
      </c>
      <c r="D1001" s="11">
        <v>0</v>
      </c>
      <c r="E1001" s="11">
        <v>0</v>
      </c>
      <c r="F1001" s="11">
        <v>0</v>
      </c>
      <c r="H1001" s="959" t="str">
        <f t="shared" si="15"/>
        <v>39907</v>
      </c>
    </row>
    <row r="1002" spans="1:8" hidden="1" x14ac:dyDescent="0.25">
      <c r="A1002" s="13" t="s">
        <v>2005</v>
      </c>
      <c r="B1002" s="41" t="s">
        <v>2006</v>
      </c>
      <c r="C1002" s="11">
        <v>0</v>
      </c>
      <c r="D1002" s="11">
        <v>0</v>
      </c>
      <c r="E1002" s="11">
        <v>0</v>
      </c>
      <c r="F1002" s="11">
        <v>0</v>
      </c>
      <c r="H1002" s="959" t="str">
        <f t="shared" si="15"/>
        <v>39907</v>
      </c>
    </row>
    <row r="1003" spans="1:8" hidden="1" x14ac:dyDescent="0.25">
      <c r="A1003" s="13" t="s">
        <v>2007</v>
      </c>
      <c r="B1003" s="41" t="s">
        <v>2004</v>
      </c>
      <c r="C1003" s="11">
        <v>3735.35</v>
      </c>
      <c r="D1003" s="11">
        <v>6200</v>
      </c>
      <c r="E1003" s="11">
        <v>6200</v>
      </c>
      <c r="F1003" s="11">
        <v>-2464</v>
      </c>
      <c r="H1003" s="959" t="str">
        <f t="shared" si="15"/>
        <v>39907</v>
      </c>
    </row>
    <row r="1004" spans="1:8" hidden="1" x14ac:dyDescent="0.25">
      <c r="A1004" s="13" t="s">
        <v>2008</v>
      </c>
      <c r="B1004" s="41" t="s">
        <v>2009</v>
      </c>
      <c r="C1004" s="11">
        <v>1771.18</v>
      </c>
      <c r="D1004" s="11">
        <v>0</v>
      </c>
      <c r="E1004" s="11">
        <v>0</v>
      </c>
      <c r="F1004" s="11">
        <v>1771</v>
      </c>
      <c r="H1004" s="959" t="str">
        <f t="shared" si="15"/>
        <v>39907</v>
      </c>
    </row>
    <row r="1005" spans="1:8" hidden="1" x14ac:dyDescent="0.25">
      <c r="A1005" s="13" t="s">
        <v>2010</v>
      </c>
      <c r="B1005" s="41" t="s">
        <v>2011</v>
      </c>
      <c r="C1005" s="11">
        <v>81489.570000000007</v>
      </c>
      <c r="D1005" s="11">
        <v>61400</v>
      </c>
      <c r="E1005" s="11">
        <v>61400</v>
      </c>
      <c r="F1005" s="11">
        <v>20090</v>
      </c>
      <c r="H1005" s="959" t="str">
        <f t="shared" si="15"/>
        <v>39907</v>
      </c>
    </row>
    <row r="1006" spans="1:8" hidden="1" x14ac:dyDescent="0.25">
      <c r="A1006" s="13" t="s">
        <v>2012</v>
      </c>
      <c r="B1006" s="41" t="s">
        <v>2013</v>
      </c>
      <c r="C1006" s="11">
        <v>2144.04</v>
      </c>
      <c r="D1006" s="11">
        <v>1000</v>
      </c>
      <c r="E1006" s="11">
        <v>1000</v>
      </c>
      <c r="F1006" s="11">
        <v>1144</v>
      </c>
      <c r="H1006" s="959" t="str">
        <f t="shared" si="15"/>
        <v>39907</v>
      </c>
    </row>
    <row r="1007" spans="1:8" hidden="1" x14ac:dyDescent="0.25">
      <c r="A1007" s="13" t="s">
        <v>2014</v>
      </c>
      <c r="B1007" s="41" t="s">
        <v>2015</v>
      </c>
      <c r="C1007" s="11">
        <v>0</v>
      </c>
      <c r="D1007" s="11">
        <v>0</v>
      </c>
      <c r="E1007" s="11">
        <v>0</v>
      </c>
      <c r="F1007" s="11">
        <v>0</v>
      </c>
      <c r="H1007" s="959" t="str">
        <f t="shared" si="15"/>
        <v>39907</v>
      </c>
    </row>
    <row r="1008" spans="1:8" hidden="1" x14ac:dyDescent="0.25">
      <c r="A1008" s="13" t="s">
        <v>2016</v>
      </c>
      <c r="B1008" s="41" t="s">
        <v>2017</v>
      </c>
      <c r="C1008" s="11">
        <v>0</v>
      </c>
      <c r="D1008" s="11">
        <v>0</v>
      </c>
      <c r="E1008" s="11">
        <v>0</v>
      </c>
      <c r="F1008" s="11">
        <v>0</v>
      </c>
      <c r="H1008" s="959" t="str">
        <f t="shared" si="15"/>
        <v>39907</v>
      </c>
    </row>
    <row r="1009" spans="1:8" hidden="1" x14ac:dyDescent="0.25">
      <c r="A1009" s="13" t="s">
        <v>2018</v>
      </c>
      <c r="B1009" s="41" t="s">
        <v>2019</v>
      </c>
      <c r="C1009" s="11">
        <v>230604.98</v>
      </c>
      <c r="D1009" s="11">
        <v>260700</v>
      </c>
      <c r="E1009" s="11">
        <v>260700</v>
      </c>
      <c r="F1009" s="11">
        <v>-30095</v>
      </c>
      <c r="H1009" s="959" t="str">
        <f t="shared" si="15"/>
        <v>39907</v>
      </c>
    </row>
    <row r="1010" spans="1:8" hidden="1" x14ac:dyDescent="0.25">
      <c r="A1010" s="13" t="s">
        <v>2020</v>
      </c>
      <c r="B1010" s="41" t="s">
        <v>2021</v>
      </c>
      <c r="C1010" s="11">
        <v>36881.019999999997</v>
      </c>
      <c r="D1010" s="11">
        <v>56400</v>
      </c>
      <c r="E1010" s="11">
        <v>56400</v>
      </c>
      <c r="F1010" s="11">
        <v>-19519</v>
      </c>
      <c r="H1010" s="959" t="str">
        <f t="shared" si="15"/>
        <v>39907</v>
      </c>
    </row>
    <row r="1011" spans="1:8" hidden="1" x14ac:dyDescent="0.25">
      <c r="A1011" s="13" t="s">
        <v>2022</v>
      </c>
      <c r="B1011" s="41" t="s">
        <v>2023</v>
      </c>
      <c r="C1011" s="11">
        <v>0</v>
      </c>
      <c r="D1011" s="11">
        <v>0</v>
      </c>
      <c r="E1011" s="11">
        <v>0</v>
      </c>
      <c r="F1011" s="11">
        <v>0</v>
      </c>
      <c r="H1011" s="959" t="str">
        <f t="shared" si="15"/>
        <v>39907</v>
      </c>
    </row>
    <row r="1012" spans="1:8" hidden="1" x14ac:dyDescent="0.25">
      <c r="A1012" s="13" t="s">
        <v>2024</v>
      </c>
      <c r="B1012" s="41" t="s">
        <v>2025</v>
      </c>
      <c r="C1012" s="11">
        <v>0</v>
      </c>
      <c r="D1012" s="11">
        <v>700</v>
      </c>
      <c r="E1012" s="11">
        <v>700</v>
      </c>
      <c r="F1012" s="11">
        <v>-700</v>
      </c>
      <c r="H1012" s="959" t="str">
        <f t="shared" si="15"/>
        <v>39907</v>
      </c>
    </row>
    <row r="1013" spans="1:8" hidden="1" x14ac:dyDescent="0.25">
      <c r="A1013" s="13" t="s">
        <v>2026</v>
      </c>
      <c r="B1013" s="41" t="s">
        <v>2027</v>
      </c>
      <c r="C1013" s="11">
        <v>0</v>
      </c>
      <c r="D1013" s="11">
        <v>0</v>
      </c>
      <c r="E1013" s="11">
        <v>0</v>
      </c>
      <c r="F1013" s="11">
        <v>0</v>
      </c>
      <c r="H1013" s="959" t="str">
        <f t="shared" si="15"/>
        <v>39907</v>
      </c>
    </row>
    <row r="1014" spans="1:8" hidden="1" x14ac:dyDescent="0.25">
      <c r="A1014" s="13" t="s">
        <v>2028</v>
      </c>
      <c r="B1014" s="41" t="s">
        <v>2029</v>
      </c>
      <c r="C1014" s="11">
        <v>0</v>
      </c>
      <c r="D1014" s="11">
        <v>0</v>
      </c>
      <c r="E1014" s="11">
        <v>0</v>
      </c>
      <c r="F1014" s="11">
        <v>0</v>
      </c>
      <c r="H1014" s="959" t="str">
        <f t="shared" si="15"/>
        <v>39907</v>
      </c>
    </row>
    <row r="1015" spans="1:8" hidden="1" x14ac:dyDescent="0.25">
      <c r="A1015" s="13" t="s">
        <v>2030</v>
      </c>
      <c r="B1015" s="41" t="s">
        <v>2031</v>
      </c>
      <c r="C1015" s="11">
        <v>2347.0300000000002</v>
      </c>
      <c r="D1015" s="11">
        <v>2400</v>
      </c>
      <c r="E1015" s="11">
        <v>2400</v>
      </c>
      <c r="F1015" s="11">
        <v>-53</v>
      </c>
      <c r="H1015" s="959" t="str">
        <f t="shared" si="15"/>
        <v>39907</v>
      </c>
    </row>
    <row r="1016" spans="1:8" hidden="1" x14ac:dyDescent="0.25">
      <c r="A1016" s="13" t="s">
        <v>2032</v>
      </c>
      <c r="B1016" s="41" t="s">
        <v>2033</v>
      </c>
      <c r="C1016" s="11">
        <v>0</v>
      </c>
      <c r="D1016" s="11">
        <v>0</v>
      </c>
      <c r="E1016" s="11">
        <v>0</v>
      </c>
      <c r="F1016" s="11">
        <v>0</v>
      </c>
      <c r="H1016" s="959" t="str">
        <f t="shared" si="15"/>
        <v>39907</v>
      </c>
    </row>
    <row r="1017" spans="1:8" hidden="1" x14ac:dyDescent="0.25">
      <c r="A1017" s="13" t="s">
        <v>2034</v>
      </c>
      <c r="B1017" s="41" t="s">
        <v>2035</v>
      </c>
      <c r="C1017" s="11">
        <v>0</v>
      </c>
      <c r="D1017" s="11">
        <v>0</v>
      </c>
      <c r="E1017" s="11">
        <v>0</v>
      </c>
      <c r="F1017" s="11">
        <v>0</v>
      </c>
      <c r="H1017" s="959" t="str">
        <f t="shared" si="15"/>
        <v>39907</v>
      </c>
    </row>
    <row r="1018" spans="1:8" hidden="1" x14ac:dyDescent="0.25">
      <c r="A1018" s="13" t="s">
        <v>2036</v>
      </c>
      <c r="B1018" s="41" t="s">
        <v>2037</v>
      </c>
      <c r="C1018" s="11">
        <v>276</v>
      </c>
      <c r="D1018" s="11">
        <v>0</v>
      </c>
      <c r="E1018" s="11">
        <v>0</v>
      </c>
      <c r="F1018" s="11">
        <v>276</v>
      </c>
      <c r="H1018" s="959" t="str">
        <f t="shared" si="15"/>
        <v>39907</v>
      </c>
    </row>
    <row r="1019" spans="1:8" hidden="1" x14ac:dyDescent="0.25">
      <c r="A1019" s="13" t="s">
        <v>2038</v>
      </c>
      <c r="B1019" s="41" t="s">
        <v>2039</v>
      </c>
      <c r="C1019" s="11">
        <v>279</v>
      </c>
      <c r="D1019" s="11">
        <v>200</v>
      </c>
      <c r="E1019" s="11">
        <v>200</v>
      </c>
      <c r="F1019" s="11">
        <v>79</v>
      </c>
      <c r="H1019" s="959" t="str">
        <f t="shared" si="15"/>
        <v>39907</v>
      </c>
    </row>
    <row r="1020" spans="1:8" hidden="1" x14ac:dyDescent="0.25">
      <c r="A1020" s="13" t="s">
        <v>2040</v>
      </c>
      <c r="B1020" s="41" t="s">
        <v>2041</v>
      </c>
      <c r="C1020" s="11">
        <v>0</v>
      </c>
      <c r="D1020" s="11">
        <v>0</v>
      </c>
      <c r="E1020" s="11">
        <v>0</v>
      </c>
      <c r="F1020" s="11">
        <v>0</v>
      </c>
      <c r="H1020" s="959" t="str">
        <f t="shared" si="15"/>
        <v>39907</v>
      </c>
    </row>
    <row r="1021" spans="1:8" hidden="1" x14ac:dyDescent="0.25">
      <c r="A1021" s="13" t="s">
        <v>2042</v>
      </c>
      <c r="B1021" s="41" t="s">
        <v>2043</v>
      </c>
      <c r="C1021" s="11">
        <v>0</v>
      </c>
      <c r="D1021" s="11">
        <v>0</v>
      </c>
      <c r="E1021" s="11">
        <v>0</v>
      </c>
      <c r="F1021" s="11">
        <v>0</v>
      </c>
      <c r="H1021" s="959" t="str">
        <f t="shared" si="15"/>
        <v>39907</v>
      </c>
    </row>
    <row r="1022" spans="1:8" hidden="1" x14ac:dyDescent="0.25">
      <c r="A1022" s="13" t="s">
        <v>2044</v>
      </c>
      <c r="B1022" s="41" t="s">
        <v>2045</v>
      </c>
      <c r="C1022" s="11">
        <v>30356.2</v>
      </c>
      <c r="D1022" s="11">
        <v>22800</v>
      </c>
      <c r="E1022" s="11">
        <v>22800</v>
      </c>
      <c r="F1022" s="11">
        <v>7557</v>
      </c>
      <c r="H1022" s="959" t="str">
        <f t="shared" si="15"/>
        <v>39907</v>
      </c>
    </row>
    <row r="1023" spans="1:8" hidden="1" x14ac:dyDescent="0.25">
      <c r="A1023" s="13" t="s">
        <v>2046</v>
      </c>
      <c r="B1023" s="41" t="s">
        <v>2047</v>
      </c>
      <c r="C1023" s="11">
        <v>0</v>
      </c>
      <c r="D1023" s="11">
        <v>1200</v>
      </c>
      <c r="E1023" s="11">
        <v>1200</v>
      </c>
      <c r="F1023" s="11">
        <v>-1200</v>
      </c>
      <c r="H1023" s="959" t="str">
        <f t="shared" si="15"/>
        <v>39907</v>
      </c>
    </row>
    <row r="1024" spans="1:8" hidden="1" x14ac:dyDescent="0.25">
      <c r="A1024" s="13" t="s">
        <v>2048</v>
      </c>
      <c r="B1024" s="41" t="s">
        <v>2049</v>
      </c>
      <c r="C1024" s="11">
        <v>0</v>
      </c>
      <c r="D1024" s="11">
        <v>0</v>
      </c>
      <c r="E1024" s="11">
        <v>0</v>
      </c>
      <c r="F1024" s="11">
        <v>0</v>
      </c>
      <c r="H1024" s="959" t="str">
        <f t="shared" si="15"/>
        <v>39907</v>
      </c>
    </row>
    <row r="1025" spans="1:8" hidden="1" x14ac:dyDescent="0.25">
      <c r="A1025" s="13" t="s">
        <v>2050</v>
      </c>
      <c r="B1025" s="41" t="s">
        <v>2051</v>
      </c>
      <c r="C1025" s="11">
        <v>0</v>
      </c>
      <c r="D1025" s="11">
        <v>0</v>
      </c>
      <c r="E1025" s="11">
        <v>0</v>
      </c>
      <c r="F1025" s="11">
        <v>0</v>
      </c>
      <c r="H1025" s="959" t="str">
        <f t="shared" si="15"/>
        <v>39907</v>
      </c>
    </row>
    <row r="1026" spans="1:8" hidden="1" x14ac:dyDescent="0.25">
      <c r="A1026" s="13" t="s">
        <v>2052</v>
      </c>
      <c r="B1026" s="41" t="s">
        <v>2053</v>
      </c>
      <c r="C1026" s="11">
        <v>9043.66</v>
      </c>
      <c r="D1026" s="11">
        <v>6900</v>
      </c>
      <c r="E1026" s="11">
        <v>7700</v>
      </c>
      <c r="F1026" s="11">
        <v>1344</v>
      </c>
      <c r="H1026" s="959" t="str">
        <f t="shared" si="15"/>
        <v>39907</v>
      </c>
    </row>
    <row r="1027" spans="1:8" hidden="1" x14ac:dyDescent="0.25">
      <c r="A1027" s="13" t="s">
        <v>2054</v>
      </c>
      <c r="B1027" s="41" t="s">
        <v>2055</v>
      </c>
      <c r="C1027" s="11">
        <v>10067.65</v>
      </c>
      <c r="D1027" s="11">
        <v>3600</v>
      </c>
      <c r="E1027" s="11">
        <v>9600</v>
      </c>
      <c r="F1027" s="11">
        <v>468</v>
      </c>
      <c r="H1027" s="959" t="str">
        <f t="shared" si="15"/>
        <v>39907</v>
      </c>
    </row>
    <row r="1028" spans="1:8" hidden="1" x14ac:dyDescent="0.25">
      <c r="A1028" s="13" t="s">
        <v>2056</v>
      </c>
      <c r="B1028" s="41" t="s">
        <v>2057</v>
      </c>
      <c r="C1028" s="11">
        <v>18978.34</v>
      </c>
      <c r="D1028" s="11">
        <v>0</v>
      </c>
      <c r="E1028" s="11">
        <v>17000</v>
      </c>
      <c r="F1028" s="11">
        <v>1978</v>
      </c>
      <c r="H1028" s="959" t="str">
        <f t="shared" si="15"/>
        <v>39907</v>
      </c>
    </row>
    <row r="1029" spans="1:8" hidden="1" x14ac:dyDescent="0.25">
      <c r="A1029" s="13" t="s">
        <v>2058</v>
      </c>
      <c r="B1029" s="41" t="s">
        <v>2059</v>
      </c>
      <c r="C1029" s="11">
        <v>0</v>
      </c>
      <c r="D1029" s="11">
        <v>0</v>
      </c>
      <c r="E1029" s="11">
        <v>0</v>
      </c>
      <c r="F1029" s="11">
        <v>0</v>
      </c>
      <c r="H1029" s="959" t="str">
        <f t="shared" si="15"/>
        <v>39907</v>
      </c>
    </row>
    <row r="1030" spans="1:8" hidden="1" x14ac:dyDescent="0.25">
      <c r="A1030" s="13" t="s">
        <v>2060</v>
      </c>
      <c r="B1030" s="41" t="s">
        <v>2061</v>
      </c>
      <c r="C1030" s="11">
        <v>0</v>
      </c>
      <c r="D1030" s="11">
        <v>0</v>
      </c>
      <c r="E1030" s="11">
        <v>0</v>
      </c>
      <c r="F1030" s="11">
        <v>0</v>
      </c>
      <c r="H1030" s="959" t="str">
        <f t="shared" si="15"/>
        <v>39907</v>
      </c>
    </row>
    <row r="1031" spans="1:8" hidden="1" x14ac:dyDescent="0.25">
      <c r="A1031" s="13" t="s">
        <v>2062</v>
      </c>
      <c r="B1031" s="41" t="s">
        <v>2063</v>
      </c>
      <c r="C1031" s="11">
        <v>0.96</v>
      </c>
      <c r="D1031" s="11">
        <v>100</v>
      </c>
      <c r="E1031" s="11">
        <v>0</v>
      </c>
      <c r="F1031" s="11">
        <v>1</v>
      </c>
      <c r="H1031" s="959" t="str">
        <f t="shared" si="15"/>
        <v>39907</v>
      </c>
    </row>
    <row r="1032" spans="1:8" hidden="1" x14ac:dyDescent="0.25">
      <c r="A1032" s="13" t="s">
        <v>2064</v>
      </c>
      <c r="B1032" s="41" t="s">
        <v>2065</v>
      </c>
      <c r="C1032" s="11">
        <v>819.6</v>
      </c>
      <c r="D1032" s="11">
        <v>900</v>
      </c>
      <c r="E1032" s="11">
        <v>1000</v>
      </c>
      <c r="F1032" s="11">
        <v>-180</v>
      </c>
      <c r="H1032" s="959" t="str">
        <f t="shared" si="15"/>
        <v>39907</v>
      </c>
    </row>
    <row r="1033" spans="1:8" hidden="1" x14ac:dyDescent="0.25">
      <c r="A1033" s="13" t="s">
        <v>2066</v>
      </c>
      <c r="B1033" s="41" t="s">
        <v>2067</v>
      </c>
      <c r="C1033" s="11">
        <v>51.88</v>
      </c>
      <c r="D1033" s="11">
        <v>0</v>
      </c>
      <c r="E1033" s="11">
        <v>0</v>
      </c>
      <c r="F1033" s="11">
        <v>52</v>
      </c>
      <c r="H1033" s="959" t="str">
        <f t="shared" si="15"/>
        <v>39907</v>
      </c>
    </row>
    <row r="1034" spans="1:8" hidden="1" x14ac:dyDescent="0.25">
      <c r="A1034" s="13" t="s">
        <v>2068</v>
      </c>
      <c r="B1034" s="41" t="s">
        <v>2069</v>
      </c>
      <c r="C1034" s="11">
        <v>0</v>
      </c>
      <c r="D1034" s="11">
        <v>0</v>
      </c>
      <c r="E1034" s="11">
        <v>0</v>
      </c>
      <c r="F1034" s="11">
        <v>0</v>
      </c>
      <c r="H1034" s="959" t="str">
        <f t="shared" ref="H1034:H1097" si="16">LEFT(A1034,5)</f>
        <v>39907</v>
      </c>
    </row>
    <row r="1035" spans="1:8" hidden="1" x14ac:dyDescent="0.25">
      <c r="A1035" s="13" t="s">
        <v>2070</v>
      </c>
      <c r="B1035" s="41" t="s">
        <v>2071</v>
      </c>
      <c r="C1035" s="11">
        <v>0</v>
      </c>
      <c r="D1035" s="11">
        <v>0</v>
      </c>
      <c r="E1035" s="11">
        <v>0</v>
      </c>
      <c r="F1035" s="11">
        <v>0</v>
      </c>
      <c r="H1035" s="959" t="str">
        <f t="shared" si="16"/>
        <v>39907</v>
      </c>
    </row>
    <row r="1036" spans="1:8" hidden="1" x14ac:dyDescent="0.25">
      <c r="A1036" s="13" t="s">
        <v>2072</v>
      </c>
      <c r="B1036" s="41" t="s">
        <v>2073</v>
      </c>
      <c r="C1036" s="11">
        <v>0</v>
      </c>
      <c r="D1036" s="11">
        <v>0</v>
      </c>
      <c r="E1036" s="11">
        <v>0</v>
      </c>
      <c r="F1036" s="11">
        <v>0</v>
      </c>
      <c r="H1036" s="959" t="str">
        <f t="shared" si="16"/>
        <v>39907</v>
      </c>
    </row>
    <row r="1037" spans="1:8" hidden="1" x14ac:dyDescent="0.25">
      <c r="A1037" s="13" t="s">
        <v>2074</v>
      </c>
      <c r="B1037" s="41" t="s">
        <v>2075</v>
      </c>
      <c r="C1037" s="11">
        <v>0</v>
      </c>
      <c r="D1037" s="11">
        <v>0</v>
      </c>
      <c r="E1037" s="11">
        <v>0</v>
      </c>
      <c r="F1037" s="11">
        <v>0</v>
      </c>
      <c r="H1037" s="959" t="str">
        <f t="shared" si="16"/>
        <v>39907</v>
      </c>
    </row>
    <row r="1038" spans="1:8" hidden="1" x14ac:dyDescent="0.25">
      <c r="A1038" s="13" t="s">
        <v>2076</v>
      </c>
      <c r="B1038" s="41" t="s">
        <v>2077</v>
      </c>
      <c r="C1038" s="11">
        <v>0</v>
      </c>
      <c r="D1038" s="11">
        <v>0</v>
      </c>
      <c r="E1038" s="11">
        <v>0</v>
      </c>
      <c r="F1038" s="11">
        <v>0</v>
      </c>
      <c r="H1038" s="959" t="str">
        <f t="shared" si="16"/>
        <v>39907</v>
      </c>
    </row>
    <row r="1039" spans="1:8" hidden="1" x14ac:dyDescent="0.25">
      <c r="A1039" s="13" t="s">
        <v>2078</v>
      </c>
      <c r="B1039" s="41" t="s">
        <v>2079</v>
      </c>
      <c r="C1039" s="11">
        <v>0</v>
      </c>
      <c r="D1039" s="11">
        <v>0</v>
      </c>
      <c r="E1039" s="11">
        <v>0</v>
      </c>
      <c r="F1039" s="11">
        <v>0</v>
      </c>
      <c r="H1039" s="959" t="str">
        <f t="shared" si="16"/>
        <v>39907</v>
      </c>
    </row>
    <row r="1040" spans="1:8" hidden="1" x14ac:dyDescent="0.25">
      <c r="A1040" s="13" t="s">
        <v>2080</v>
      </c>
      <c r="B1040" s="41" t="s">
        <v>2081</v>
      </c>
      <c r="C1040" s="11">
        <v>0</v>
      </c>
      <c r="D1040" s="11">
        <v>0</v>
      </c>
      <c r="E1040" s="11">
        <v>0</v>
      </c>
      <c r="F1040" s="11">
        <v>0</v>
      </c>
      <c r="H1040" s="959" t="str">
        <f t="shared" si="16"/>
        <v>39907</v>
      </c>
    </row>
    <row r="1041" spans="1:8" hidden="1" x14ac:dyDescent="0.25">
      <c r="A1041" s="13" t="s">
        <v>2082</v>
      </c>
      <c r="B1041" s="41" t="s">
        <v>2083</v>
      </c>
      <c r="C1041" s="11">
        <v>0</v>
      </c>
      <c r="D1041" s="11">
        <v>0</v>
      </c>
      <c r="E1041" s="11">
        <v>0</v>
      </c>
      <c r="F1041" s="11">
        <v>0</v>
      </c>
      <c r="H1041" s="959" t="str">
        <f t="shared" si="16"/>
        <v>39907</v>
      </c>
    </row>
    <row r="1042" spans="1:8" hidden="1" x14ac:dyDescent="0.25">
      <c r="A1042" s="13" t="s">
        <v>2084</v>
      </c>
      <c r="B1042" s="41" t="s">
        <v>2085</v>
      </c>
      <c r="C1042" s="11">
        <v>0</v>
      </c>
      <c r="D1042" s="11">
        <v>0</v>
      </c>
      <c r="E1042" s="11">
        <v>0</v>
      </c>
      <c r="F1042" s="11">
        <v>0</v>
      </c>
      <c r="H1042" s="959" t="str">
        <f t="shared" si="16"/>
        <v>39907</v>
      </c>
    </row>
    <row r="1043" spans="1:8" hidden="1" x14ac:dyDescent="0.25">
      <c r="A1043" s="13" t="s">
        <v>2086</v>
      </c>
      <c r="B1043" s="41" t="s">
        <v>2087</v>
      </c>
      <c r="C1043" s="11">
        <v>0</v>
      </c>
      <c r="D1043" s="11">
        <v>0</v>
      </c>
      <c r="E1043" s="11">
        <v>0</v>
      </c>
      <c r="F1043" s="11">
        <v>0</v>
      </c>
      <c r="H1043" s="959" t="str">
        <f t="shared" si="16"/>
        <v>39907</v>
      </c>
    </row>
    <row r="1044" spans="1:8" hidden="1" x14ac:dyDescent="0.25">
      <c r="A1044" s="13" t="s">
        <v>2088</v>
      </c>
      <c r="B1044" s="41" t="s">
        <v>2089</v>
      </c>
      <c r="C1044" s="11">
        <v>0</v>
      </c>
      <c r="D1044" s="11">
        <v>0</v>
      </c>
      <c r="E1044" s="11">
        <v>0</v>
      </c>
      <c r="F1044" s="11">
        <v>0</v>
      </c>
      <c r="H1044" s="959" t="str">
        <f t="shared" si="16"/>
        <v>39907</v>
      </c>
    </row>
    <row r="1045" spans="1:8" hidden="1" x14ac:dyDescent="0.25">
      <c r="A1045" s="13" t="s">
        <v>2090</v>
      </c>
      <c r="B1045" s="41" t="s">
        <v>2091</v>
      </c>
      <c r="C1045" s="11">
        <v>0</v>
      </c>
      <c r="D1045" s="11">
        <v>0</v>
      </c>
      <c r="E1045" s="11">
        <v>0</v>
      </c>
      <c r="F1045" s="11">
        <v>0</v>
      </c>
      <c r="H1045" s="959" t="str">
        <f t="shared" si="16"/>
        <v>39907</v>
      </c>
    </row>
    <row r="1046" spans="1:8" hidden="1" x14ac:dyDescent="0.25">
      <c r="A1046" s="13" t="s">
        <v>2092</v>
      </c>
      <c r="B1046" s="41" t="s">
        <v>2093</v>
      </c>
      <c r="C1046" s="11">
        <v>0</v>
      </c>
      <c r="D1046" s="11">
        <v>0</v>
      </c>
      <c r="E1046" s="11">
        <v>0</v>
      </c>
      <c r="F1046" s="11">
        <v>0</v>
      </c>
      <c r="H1046" s="959" t="str">
        <f t="shared" si="16"/>
        <v>39907</v>
      </c>
    </row>
    <row r="1047" spans="1:8" hidden="1" x14ac:dyDescent="0.25">
      <c r="A1047" s="13" t="s">
        <v>2094</v>
      </c>
      <c r="B1047" s="41" t="s">
        <v>2095</v>
      </c>
      <c r="C1047" s="11">
        <v>0</v>
      </c>
      <c r="D1047" s="11">
        <v>0</v>
      </c>
      <c r="E1047" s="11">
        <v>0</v>
      </c>
      <c r="F1047" s="11">
        <v>0</v>
      </c>
      <c r="H1047" s="959" t="str">
        <f t="shared" si="16"/>
        <v>39907</v>
      </c>
    </row>
    <row r="1048" spans="1:8" hidden="1" x14ac:dyDescent="0.25">
      <c r="A1048" s="13" t="s">
        <v>2096</v>
      </c>
      <c r="B1048" s="41" t="s">
        <v>2097</v>
      </c>
      <c r="C1048" s="11">
        <v>0</v>
      </c>
      <c r="D1048" s="11">
        <v>0</v>
      </c>
      <c r="E1048" s="11">
        <v>0</v>
      </c>
      <c r="F1048" s="11">
        <v>0</v>
      </c>
      <c r="H1048" s="959" t="str">
        <f t="shared" si="16"/>
        <v>39907</v>
      </c>
    </row>
    <row r="1049" spans="1:8" hidden="1" x14ac:dyDescent="0.25">
      <c r="A1049" s="13" t="s">
        <v>2098</v>
      </c>
      <c r="B1049" s="41" t="s">
        <v>2099</v>
      </c>
      <c r="C1049" s="11">
        <v>0</v>
      </c>
      <c r="D1049" s="11">
        <v>0</v>
      </c>
      <c r="E1049" s="11">
        <v>0</v>
      </c>
      <c r="F1049" s="11">
        <v>0</v>
      </c>
      <c r="H1049" s="959" t="str">
        <f t="shared" si="16"/>
        <v>39907</v>
      </c>
    </row>
    <row r="1050" spans="1:8" hidden="1" x14ac:dyDescent="0.25">
      <c r="A1050" s="13" t="s">
        <v>2100</v>
      </c>
      <c r="B1050" s="41" t="s">
        <v>2101</v>
      </c>
      <c r="C1050" s="11">
        <v>0</v>
      </c>
      <c r="D1050" s="11">
        <v>0</v>
      </c>
      <c r="E1050" s="11">
        <v>0</v>
      </c>
      <c r="F1050" s="11">
        <v>0</v>
      </c>
      <c r="H1050" s="959" t="str">
        <f t="shared" si="16"/>
        <v>39907</v>
      </c>
    </row>
    <row r="1051" spans="1:8" hidden="1" x14ac:dyDescent="0.25">
      <c r="A1051" s="13" t="s">
        <v>2102</v>
      </c>
      <c r="B1051" s="41" t="s">
        <v>2103</v>
      </c>
      <c r="C1051" s="11">
        <v>0</v>
      </c>
      <c r="D1051" s="11">
        <v>0</v>
      </c>
      <c r="E1051" s="11">
        <v>0</v>
      </c>
      <c r="F1051" s="11">
        <v>0</v>
      </c>
      <c r="H1051" s="959" t="str">
        <f t="shared" si="16"/>
        <v>39907</v>
      </c>
    </row>
    <row r="1052" spans="1:8" hidden="1" x14ac:dyDescent="0.25">
      <c r="A1052" s="13" t="s">
        <v>2104</v>
      </c>
      <c r="B1052" s="41" t="s">
        <v>2105</v>
      </c>
      <c r="C1052" s="11">
        <v>44028.43</v>
      </c>
      <c r="D1052" s="11">
        <v>0</v>
      </c>
      <c r="E1052" s="11">
        <v>0</v>
      </c>
      <c r="F1052" s="11">
        <v>44028</v>
      </c>
      <c r="H1052" s="959" t="str">
        <f t="shared" si="16"/>
        <v>39907</v>
      </c>
    </row>
    <row r="1053" spans="1:8" hidden="1" x14ac:dyDescent="0.25">
      <c r="A1053" s="13" t="s">
        <v>2106</v>
      </c>
      <c r="B1053" s="41" t="s">
        <v>2107</v>
      </c>
      <c r="C1053" s="11">
        <v>0</v>
      </c>
      <c r="D1053" s="11">
        <v>0</v>
      </c>
      <c r="E1053" s="11">
        <v>0</v>
      </c>
      <c r="F1053" s="11">
        <v>0</v>
      </c>
      <c r="H1053" s="959" t="str">
        <f t="shared" si="16"/>
        <v>39907</v>
      </c>
    </row>
    <row r="1054" spans="1:8" hidden="1" x14ac:dyDescent="0.25">
      <c r="A1054" s="13" t="s">
        <v>2108</v>
      </c>
      <c r="B1054" s="41" t="s">
        <v>2109</v>
      </c>
      <c r="C1054" s="11">
        <v>0</v>
      </c>
      <c r="D1054" s="11">
        <v>0</v>
      </c>
      <c r="E1054" s="11">
        <v>0</v>
      </c>
      <c r="F1054" s="11">
        <v>0</v>
      </c>
      <c r="H1054" s="959" t="str">
        <f t="shared" si="16"/>
        <v>39907</v>
      </c>
    </row>
    <row r="1055" spans="1:8" hidden="1" x14ac:dyDescent="0.25">
      <c r="A1055" s="13" t="s">
        <v>2110</v>
      </c>
      <c r="B1055" s="41" t="s">
        <v>2111</v>
      </c>
      <c r="C1055" s="11">
        <v>0</v>
      </c>
      <c r="D1055" s="11">
        <v>0</v>
      </c>
      <c r="E1055" s="11">
        <v>0</v>
      </c>
      <c r="F1055" s="11">
        <v>0</v>
      </c>
      <c r="H1055" s="959" t="str">
        <f t="shared" si="16"/>
        <v>39907</v>
      </c>
    </row>
    <row r="1056" spans="1:8" hidden="1" x14ac:dyDescent="0.25">
      <c r="A1056" s="13" t="s">
        <v>2112</v>
      </c>
      <c r="B1056" s="41" t="s">
        <v>2113</v>
      </c>
      <c r="C1056" s="11">
        <v>0</v>
      </c>
      <c r="D1056" s="11">
        <v>0</v>
      </c>
      <c r="E1056" s="11">
        <v>0</v>
      </c>
      <c r="F1056" s="11">
        <v>0</v>
      </c>
      <c r="H1056" s="959" t="str">
        <f t="shared" si="16"/>
        <v>39907</v>
      </c>
    </row>
    <row r="1057" spans="1:8" hidden="1" x14ac:dyDescent="0.25">
      <c r="A1057" s="13" t="s">
        <v>2114</v>
      </c>
      <c r="B1057" s="41" t="s">
        <v>2115</v>
      </c>
      <c r="C1057" s="11">
        <v>0</v>
      </c>
      <c r="D1057" s="11">
        <v>0</v>
      </c>
      <c r="E1057" s="11">
        <v>0</v>
      </c>
      <c r="F1057" s="11">
        <v>0</v>
      </c>
      <c r="H1057" s="959" t="str">
        <f t="shared" si="16"/>
        <v>39907</v>
      </c>
    </row>
    <row r="1058" spans="1:8" hidden="1" x14ac:dyDescent="0.25">
      <c r="A1058" s="13" t="s">
        <v>2116</v>
      </c>
      <c r="B1058" s="41" t="s">
        <v>2117</v>
      </c>
      <c r="C1058" s="11">
        <v>0</v>
      </c>
      <c r="D1058" s="11">
        <v>0</v>
      </c>
      <c r="E1058" s="11">
        <v>0</v>
      </c>
      <c r="F1058" s="11">
        <v>0</v>
      </c>
      <c r="H1058" s="959" t="str">
        <f t="shared" si="16"/>
        <v>39907</v>
      </c>
    </row>
    <row r="1059" spans="1:8" hidden="1" x14ac:dyDescent="0.25">
      <c r="A1059" s="13" t="s">
        <v>2118</v>
      </c>
      <c r="B1059" s="41" t="s">
        <v>2119</v>
      </c>
      <c r="C1059" s="11">
        <v>-472874.89</v>
      </c>
      <c r="D1059" s="11">
        <v>-424500</v>
      </c>
      <c r="E1059" s="11">
        <v>-448300</v>
      </c>
      <c r="F1059" s="11">
        <v>-24575</v>
      </c>
      <c r="H1059" s="959" t="str">
        <f t="shared" si="16"/>
        <v>39907</v>
      </c>
    </row>
    <row r="1060" spans="1:8" hidden="1" x14ac:dyDescent="0.25">
      <c r="A1060" s="13" t="s">
        <v>2120</v>
      </c>
      <c r="B1060" s="41" t="s">
        <v>2121</v>
      </c>
      <c r="C1060" s="11">
        <v>0</v>
      </c>
      <c r="D1060" s="11">
        <v>0</v>
      </c>
      <c r="E1060" s="11">
        <v>0</v>
      </c>
      <c r="F1060" s="11">
        <v>0</v>
      </c>
      <c r="H1060" s="959" t="str">
        <f t="shared" si="16"/>
        <v>39907</v>
      </c>
    </row>
    <row r="1061" spans="1:8" hidden="1" x14ac:dyDescent="0.25">
      <c r="A1061" s="13" t="s">
        <v>2122</v>
      </c>
      <c r="B1061" s="41" t="s">
        <v>2123</v>
      </c>
      <c r="C1061" s="11">
        <v>359485.7</v>
      </c>
      <c r="D1061" s="11">
        <v>398700</v>
      </c>
      <c r="E1061" s="11">
        <v>383700</v>
      </c>
      <c r="F1061" s="11">
        <v>-24214</v>
      </c>
      <c r="H1061" s="959" t="str">
        <f t="shared" si="16"/>
        <v>39908</v>
      </c>
    </row>
    <row r="1062" spans="1:8" hidden="1" x14ac:dyDescent="0.25">
      <c r="A1062" s="13" t="s">
        <v>2124</v>
      </c>
      <c r="B1062" s="41" t="s">
        <v>2125</v>
      </c>
      <c r="C1062" s="11">
        <v>424</v>
      </c>
      <c r="D1062" s="11">
        <v>0</v>
      </c>
      <c r="E1062" s="11">
        <v>0</v>
      </c>
      <c r="F1062" s="11">
        <v>424</v>
      </c>
      <c r="H1062" s="959" t="str">
        <f t="shared" si="16"/>
        <v>39908</v>
      </c>
    </row>
    <row r="1063" spans="1:8" hidden="1" x14ac:dyDescent="0.25">
      <c r="A1063" s="13" t="s">
        <v>2126</v>
      </c>
      <c r="B1063" s="41" t="s">
        <v>2127</v>
      </c>
      <c r="C1063" s="11">
        <v>17799.96</v>
      </c>
      <c r="D1063" s="11">
        <v>17800</v>
      </c>
      <c r="E1063" s="11">
        <v>17800</v>
      </c>
      <c r="F1063" s="11">
        <v>0</v>
      </c>
      <c r="H1063" s="959" t="str">
        <f t="shared" si="16"/>
        <v>39908</v>
      </c>
    </row>
    <row r="1064" spans="1:8" hidden="1" x14ac:dyDescent="0.25">
      <c r="A1064" s="13" t="s">
        <v>2128</v>
      </c>
      <c r="B1064" s="41" t="s">
        <v>2129</v>
      </c>
      <c r="C1064" s="11">
        <v>0</v>
      </c>
      <c r="D1064" s="11">
        <v>0</v>
      </c>
      <c r="E1064" s="11">
        <v>0</v>
      </c>
      <c r="F1064" s="11">
        <v>0</v>
      </c>
      <c r="H1064" s="959" t="str">
        <f t="shared" si="16"/>
        <v>39908</v>
      </c>
    </row>
    <row r="1065" spans="1:8" hidden="1" x14ac:dyDescent="0.25">
      <c r="A1065" s="13" t="s">
        <v>2130</v>
      </c>
      <c r="B1065" s="41" t="s">
        <v>2131</v>
      </c>
      <c r="C1065" s="11">
        <v>29483.65</v>
      </c>
      <c r="D1065" s="11">
        <v>0</v>
      </c>
      <c r="E1065" s="11">
        <v>0</v>
      </c>
      <c r="F1065" s="11">
        <v>29484</v>
      </c>
      <c r="H1065" s="959" t="str">
        <f t="shared" si="16"/>
        <v>39908</v>
      </c>
    </row>
    <row r="1066" spans="1:8" hidden="1" x14ac:dyDescent="0.25">
      <c r="A1066" s="13" t="s">
        <v>2132</v>
      </c>
      <c r="B1066" s="41" t="s">
        <v>2133</v>
      </c>
      <c r="C1066" s="11">
        <v>2319.27</v>
      </c>
      <c r="D1066" s="11">
        <v>3000</v>
      </c>
      <c r="E1066" s="11">
        <v>3000</v>
      </c>
      <c r="F1066" s="11">
        <v>-681</v>
      </c>
      <c r="H1066" s="959" t="str">
        <f t="shared" si="16"/>
        <v>39908</v>
      </c>
    </row>
    <row r="1067" spans="1:8" hidden="1" x14ac:dyDescent="0.25">
      <c r="A1067" s="13" t="s">
        <v>2134</v>
      </c>
      <c r="B1067" s="41" t="s">
        <v>2135</v>
      </c>
      <c r="C1067" s="11">
        <v>0</v>
      </c>
      <c r="D1067" s="11">
        <v>0</v>
      </c>
      <c r="E1067" s="11">
        <v>0</v>
      </c>
      <c r="F1067" s="11">
        <v>0</v>
      </c>
      <c r="H1067" s="959" t="str">
        <f t="shared" si="16"/>
        <v>39908</v>
      </c>
    </row>
    <row r="1068" spans="1:8" hidden="1" x14ac:dyDescent="0.25">
      <c r="A1068" s="13" t="s">
        <v>2136</v>
      </c>
      <c r="B1068" s="41" t="s">
        <v>2137</v>
      </c>
      <c r="C1068" s="11">
        <v>0</v>
      </c>
      <c r="D1068" s="11">
        <v>0</v>
      </c>
      <c r="E1068" s="11">
        <v>0</v>
      </c>
      <c r="F1068" s="11">
        <v>0</v>
      </c>
      <c r="H1068" s="959" t="str">
        <f t="shared" si="16"/>
        <v>39908</v>
      </c>
    </row>
    <row r="1069" spans="1:8" hidden="1" x14ac:dyDescent="0.25">
      <c r="A1069" s="13" t="s">
        <v>2138</v>
      </c>
      <c r="B1069" s="41" t="s">
        <v>2139</v>
      </c>
      <c r="C1069" s="11">
        <v>0</v>
      </c>
      <c r="D1069" s="11">
        <v>0</v>
      </c>
      <c r="E1069" s="11">
        <v>0</v>
      </c>
      <c r="F1069" s="11">
        <v>0</v>
      </c>
      <c r="H1069" s="959" t="str">
        <f t="shared" si="16"/>
        <v>39908</v>
      </c>
    </row>
    <row r="1070" spans="1:8" hidden="1" x14ac:dyDescent="0.25">
      <c r="A1070" s="13" t="s">
        <v>2140</v>
      </c>
      <c r="B1070" s="41" t="s">
        <v>2141</v>
      </c>
      <c r="C1070" s="11">
        <v>0</v>
      </c>
      <c r="D1070" s="11">
        <v>1100</v>
      </c>
      <c r="E1070" s="11">
        <v>1100</v>
      </c>
      <c r="F1070" s="11">
        <v>-1100</v>
      </c>
      <c r="H1070" s="959" t="str">
        <f t="shared" si="16"/>
        <v>39908</v>
      </c>
    </row>
    <row r="1071" spans="1:8" hidden="1" x14ac:dyDescent="0.25">
      <c r="A1071" s="13" t="s">
        <v>2142</v>
      </c>
      <c r="B1071" s="41" t="s">
        <v>2143</v>
      </c>
      <c r="C1071" s="11">
        <v>0</v>
      </c>
      <c r="D1071" s="11">
        <v>300</v>
      </c>
      <c r="E1071" s="11">
        <v>300</v>
      </c>
      <c r="F1071" s="11">
        <v>-300</v>
      </c>
      <c r="H1071" s="959" t="str">
        <f t="shared" si="16"/>
        <v>39908</v>
      </c>
    </row>
    <row r="1072" spans="1:8" hidden="1" x14ac:dyDescent="0.25">
      <c r="A1072" s="13" t="s">
        <v>2144</v>
      </c>
      <c r="B1072" s="41" t="s">
        <v>2145</v>
      </c>
      <c r="C1072" s="11">
        <v>0</v>
      </c>
      <c r="D1072" s="11">
        <v>0</v>
      </c>
      <c r="E1072" s="11">
        <v>0</v>
      </c>
      <c r="F1072" s="11">
        <v>0</v>
      </c>
      <c r="H1072" s="959" t="str">
        <f t="shared" si="16"/>
        <v>39908</v>
      </c>
    </row>
    <row r="1073" spans="1:8" hidden="1" x14ac:dyDescent="0.25">
      <c r="A1073" s="13" t="s">
        <v>2146</v>
      </c>
      <c r="B1073" s="41" t="s">
        <v>2147</v>
      </c>
      <c r="C1073" s="11">
        <v>3241.74</v>
      </c>
      <c r="D1073" s="11">
        <v>2600</v>
      </c>
      <c r="E1073" s="11">
        <v>3600</v>
      </c>
      <c r="F1073" s="11">
        <v>-358</v>
      </c>
      <c r="H1073" s="959" t="str">
        <f t="shared" si="16"/>
        <v>39908</v>
      </c>
    </row>
    <row r="1074" spans="1:8" hidden="1" x14ac:dyDescent="0.25">
      <c r="A1074" s="13" t="s">
        <v>2148</v>
      </c>
      <c r="B1074" s="41" t="s">
        <v>2149</v>
      </c>
      <c r="C1074" s="11">
        <v>0</v>
      </c>
      <c r="D1074" s="11">
        <v>0</v>
      </c>
      <c r="E1074" s="11">
        <v>0</v>
      </c>
      <c r="F1074" s="11">
        <v>0</v>
      </c>
      <c r="H1074" s="959" t="str">
        <f t="shared" si="16"/>
        <v>39908</v>
      </c>
    </row>
    <row r="1075" spans="1:8" hidden="1" x14ac:dyDescent="0.25">
      <c r="A1075" s="13" t="s">
        <v>2150</v>
      </c>
      <c r="B1075" s="41" t="s">
        <v>2151</v>
      </c>
      <c r="C1075" s="11">
        <v>10270.75</v>
      </c>
      <c r="D1075" s="11">
        <v>7000</v>
      </c>
      <c r="E1075" s="11">
        <v>12700</v>
      </c>
      <c r="F1075" s="11">
        <v>-2429</v>
      </c>
      <c r="H1075" s="959" t="str">
        <f t="shared" si="16"/>
        <v>39908</v>
      </c>
    </row>
    <row r="1076" spans="1:8" hidden="1" x14ac:dyDescent="0.25">
      <c r="A1076" s="13" t="s">
        <v>2152</v>
      </c>
      <c r="B1076" s="41" t="s">
        <v>2153</v>
      </c>
      <c r="C1076" s="11">
        <v>0</v>
      </c>
      <c r="D1076" s="11">
        <v>0</v>
      </c>
      <c r="E1076" s="11">
        <v>0</v>
      </c>
      <c r="F1076" s="11">
        <v>0</v>
      </c>
      <c r="H1076" s="959" t="str">
        <f t="shared" si="16"/>
        <v>39908</v>
      </c>
    </row>
    <row r="1077" spans="1:8" hidden="1" x14ac:dyDescent="0.25">
      <c r="A1077" s="13" t="s">
        <v>2154</v>
      </c>
      <c r="B1077" s="41" t="s">
        <v>2155</v>
      </c>
      <c r="C1077" s="11">
        <v>24092.880000000001</v>
      </c>
      <c r="D1077" s="11">
        <v>25700</v>
      </c>
      <c r="E1077" s="11">
        <v>25700</v>
      </c>
      <c r="F1077" s="11">
        <v>-1607</v>
      </c>
      <c r="H1077" s="959" t="str">
        <f t="shared" si="16"/>
        <v>39908</v>
      </c>
    </row>
    <row r="1078" spans="1:8" hidden="1" x14ac:dyDescent="0.25">
      <c r="A1078" s="13" t="s">
        <v>2156</v>
      </c>
      <c r="B1078" s="41" t="s">
        <v>2157</v>
      </c>
      <c r="C1078" s="11">
        <v>0</v>
      </c>
      <c r="D1078" s="11">
        <v>0</v>
      </c>
      <c r="E1078" s="11">
        <v>0</v>
      </c>
      <c r="F1078" s="11">
        <v>0</v>
      </c>
      <c r="H1078" s="959" t="str">
        <f t="shared" si="16"/>
        <v>39908</v>
      </c>
    </row>
    <row r="1079" spans="1:8" hidden="1" x14ac:dyDescent="0.25">
      <c r="A1079" s="13" t="s">
        <v>2158</v>
      </c>
      <c r="B1079" s="41" t="s">
        <v>2159</v>
      </c>
      <c r="C1079" s="11">
        <v>0</v>
      </c>
      <c r="D1079" s="11">
        <v>0</v>
      </c>
      <c r="E1079" s="11">
        <v>0</v>
      </c>
      <c r="F1079" s="11">
        <v>0</v>
      </c>
      <c r="H1079" s="959" t="str">
        <f t="shared" si="16"/>
        <v>39908</v>
      </c>
    </row>
    <row r="1080" spans="1:8" hidden="1" x14ac:dyDescent="0.25">
      <c r="A1080" s="13" t="s">
        <v>2160</v>
      </c>
      <c r="B1080" s="41" t="s">
        <v>2161</v>
      </c>
      <c r="C1080" s="11">
        <v>11417</v>
      </c>
      <c r="D1080" s="11">
        <v>11400</v>
      </c>
      <c r="E1080" s="11">
        <v>11400</v>
      </c>
      <c r="F1080" s="11">
        <v>17</v>
      </c>
      <c r="H1080" s="959" t="str">
        <f t="shared" si="16"/>
        <v>39908</v>
      </c>
    </row>
    <row r="1081" spans="1:8" hidden="1" x14ac:dyDescent="0.25">
      <c r="A1081" s="13" t="s">
        <v>2162</v>
      </c>
      <c r="B1081" s="41" t="s">
        <v>2163</v>
      </c>
      <c r="C1081" s="11">
        <v>286.01</v>
      </c>
      <c r="D1081" s="11">
        <v>1200</v>
      </c>
      <c r="E1081" s="11">
        <v>400</v>
      </c>
      <c r="F1081" s="11">
        <v>-114</v>
      </c>
      <c r="H1081" s="959" t="str">
        <f t="shared" si="16"/>
        <v>39908</v>
      </c>
    </row>
    <row r="1082" spans="1:8" hidden="1" x14ac:dyDescent="0.25">
      <c r="A1082" s="13" t="s">
        <v>2164</v>
      </c>
      <c r="B1082" s="41" t="s">
        <v>2165</v>
      </c>
      <c r="C1082" s="11">
        <v>0</v>
      </c>
      <c r="D1082" s="11">
        <v>0</v>
      </c>
      <c r="E1082" s="11">
        <v>0</v>
      </c>
      <c r="F1082" s="11">
        <v>0</v>
      </c>
      <c r="H1082" s="959" t="str">
        <f t="shared" si="16"/>
        <v>39908</v>
      </c>
    </row>
    <row r="1083" spans="1:8" hidden="1" x14ac:dyDescent="0.25">
      <c r="A1083" s="13" t="s">
        <v>2166</v>
      </c>
      <c r="B1083" s="41" t="s">
        <v>2167</v>
      </c>
      <c r="C1083" s="11">
        <v>338.31</v>
      </c>
      <c r="D1083" s="11">
        <v>0</v>
      </c>
      <c r="E1083" s="11">
        <v>0</v>
      </c>
      <c r="F1083" s="11">
        <v>338</v>
      </c>
      <c r="H1083" s="959" t="str">
        <f t="shared" si="16"/>
        <v>39908</v>
      </c>
    </row>
    <row r="1084" spans="1:8" hidden="1" x14ac:dyDescent="0.25">
      <c r="A1084" s="13" t="s">
        <v>2168</v>
      </c>
      <c r="B1084" s="41" t="s">
        <v>2169</v>
      </c>
      <c r="C1084" s="11">
        <v>878.5</v>
      </c>
      <c r="D1084" s="11">
        <v>4500</v>
      </c>
      <c r="E1084" s="11">
        <v>4500</v>
      </c>
      <c r="F1084" s="11">
        <v>-3621</v>
      </c>
      <c r="H1084" s="959" t="str">
        <f t="shared" si="16"/>
        <v>39908</v>
      </c>
    </row>
    <row r="1085" spans="1:8" hidden="1" x14ac:dyDescent="0.25">
      <c r="A1085" s="13" t="s">
        <v>2170</v>
      </c>
      <c r="B1085" s="41" t="s">
        <v>2171</v>
      </c>
      <c r="C1085" s="11">
        <v>43686.45</v>
      </c>
      <c r="D1085" s="11">
        <v>42900</v>
      </c>
      <c r="E1085" s="11">
        <v>42900</v>
      </c>
      <c r="F1085" s="11">
        <v>786</v>
      </c>
      <c r="H1085" s="959" t="str">
        <f t="shared" si="16"/>
        <v>39908</v>
      </c>
    </row>
    <row r="1086" spans="1:8" hidden="1" x14ac:dyDescent="0.25">
      <c r="A1086" s="13" t="s">
        <v>2172</v>
      </c>
      <c r="B1086" s="41" t="s">
        <v>2173</v>
      </c>
      <c r="C1086" s="11">
        <v>487.24</v>
      </c>
      <c r="D1086" s="11">
        <v>0</v>
      </c>
      <c r="E1086" s="11">
        <v>0</v>
      </c>
      <c r="F1086" s="11">
        <v>487</v>
      </c>
      <c r="H1086" s="959" t="str">
        <f t="shared" si="16"/>
        <v>39908</v>
      </c>
    </row>
    <row r="1087" spans="1:8" hidden="1" x14ac:dyDescent="0.25">
      <c r="A1087" s="13" t="s">
        <v>2174</v>
      </c>
      <c r="B1087" s="41" t="s">
        <v>2175</v>
      </c>
      <c r="C1087" s="11">
        <v>0</v>
      </c>
      <c r="D1087" s="11">
        <v>0</v>
      </c>
      <c r="E1087" s="11">
        <v>0</v>
      </c>
      <c r="F1087" s="11">
        <v>0</v>
      </c>
      <c r="H1087" s="959" t="str">
        <f t="shared" si="16"/>
        <v>39908</v>
      </c>
    </row>
    <row r="1088" spans="1:8" hidden="1" x14ac:dyDescent="0.25">
      <c r="A1088" s="13" t="s">
        <v>2176</v>
      </c>
      <c r="B1088" s="41" t="s">
        <v>2177</v>
      </c>
      <c r="C1088" s="11">
        <v>0</v>
      </c>
      <c r="D1088" s="11">
        <v>0</v>
      </c>
      <c r="E1088" s="11">
        <v>0</v>
      </c>
      <c r="F1088" s="11">
        <v>0</v>
      </c>
      <c r="H1088" s="959" t="str">
        <f t="shared" si="16"/>
        <v>39908</v>
      </c>
    </row>
    <row r="1089" spans="1:8" hidden="1" x14ac:dyDescent="0.25">
      <c r="A1089" s="13" t="s">
        <v>2178</v>
      </c>
      <c r="B1089" s="41" t="s">
        <v>2179</v>
      </c>
      <c r="C1089" s="11">
        <v>0</v>
      </c>
      <c r="D1089" s="11">
        <v>0</v>
      </c>
      <c r="E1089" s="11">
        <v>0</v>
      </c>
      <c r="F1089" s="11">
        <v>0</v>
      </c>
      <c r="H1089" s="959" t="str">
        <f t="shared" si="16"/>
        <v>39908</v>
      </c>
    </row>
    <row r="1090" spans="1:8" hidden="1" x14ac:dyDescent="0.25">
      <c r="A1090" s="13" t="s">
        <v>2180</v>
      </c>
      <c r="B1090" s="41" t="s">
        <v>2181</v>
      </c>
      <c r="C1090" s="11">
        <v>1029.3800000000001</v>
      </c>
      <c r="D1090" s="11">
        <v>2300</v>
      </c>
      <c r="E1090" s="11">
        <v>2300</v>
      </c>
      <c r="F1090" s="11">
        <v>-1271</v>
      </c>
      <c r="H1090" s="959" t="str">
        <f t="shared" si="16"/>
        <v>39908</v>
      </c>
    </row>
    <row r="1091" spans="1:8" hidden="1" x14ac:dyDescent="0.25">
      <c r="A1091" s="13" t="s">
        <v>2182</v>
      </c>
      <c r="B1091" s="41" t="s">
        <v>2183</v>
      </c>
      <c r="C1091" s="11">
        <v>6490</v>
      </c>
      <c r="D1091" s="11">
        <v>0</v>
      </c>
      <c r="E1091" s="11">
        <v>0</v>
      </c>
      <c r="F1091" s="11">
        <v>6490</v>
      </c>
      <c r="H1091" s="959" t="str">
        <f t="shared" si="16"/>
        <v>39908</v>
      </c>
    </row>
    <row r="1092" spans="1:8" hidden="1" x14ac:dyDescent="0.25">
      <c r="A1092" s="13" t="s">
        <v>2184</v>
      </c>
      <c r="B1092" s="41" t="s">
        <v>2185</v>
      </c>
      <c r="C1092" s="11">
        <v>31272.639999999999</v>
      </c>
      <c r="D1092" s="11">
        <v>35000</v>
      </c>
      <c r="E1092" s="11">
        <v>35000</v>
      </c>
      <c r="F1092" s="11">
        <v>-3727</v>
      </c>
      <c r="H1092" s="959" t="str">
        <f t="shared" si="16"/>
        <v>39908</v>
      </c>
    </row>
    <row r="1093" spans="1:8" hidden="1" x14ac:dyDescent="0.25">
      <c r="A1093" s="13" t="s">
        <v>2186</v>
      </c>
      <c r="B1093" s="41" t="s">
        <v>2187</v>
      </c>
      <c r="C1093" s="11">
        <v>0</v>
      </c>
      <c r="D1093" s="11">
        <v>0</v>
      </c>
      <c r="E1093" s="11">
        <v>0</v>
      </c>
      <c r="F1093" s="11">
        <v>0</v>
      </c>
      <c r="H1093" s="959" t="str">
        <f t="shared" si="16"/>
        <v>39908</v>
      </c>
    </row>
    <row r="1094" spans="1:8" hidden="1" x14ac:dyDescent="0.25">
      <c r="A1094" s="13" t="s">
        <v>2188</v>
      </c>
      <c r="B1094" s="41" t="s">
        <v>2189</v>
      </c>
      <c r="C1094" s="11">
        <v>0</v>
      </c>
      <c r="D1094" s="11">
        <v>0</v>
      </c>
      <c r="E1094" s="11">
        <v>0</v>
      </c>
      <c r="F1094" s="11">
        <v>0</v>
      </c>
      <c r="H1094" s="959" t="str">
        <f t="shared" si="16"/>
        <v>39908</v>
      </c>
    </row>
    <row r="1095" spans="1:8" hidden="1" x14ac:dyDescent="0.25">
      <c r="A1095" s="13" t="s">
        <v>2190</v>
      </c>
      <c r="B1095" s="41" t="s">
        <v>2191</v>
      </c>
      <c r="C1095" s="11">
        <v>399.85</v>
      </c>
      <c r="D1095" s="11">
        <v>0</v>
      </c>
      <c r="E1095" s="11">
        <v>400</v>
      </c>
      <c r="F1095" s="11">
        <v>0</v>
      </c>
      <c r="H1095" s="959" t="str">
        <f t="shared" si="16"/>
        <v>39908</v>
      </c>
    </row>
    <row r="1096" spans="1:8" hidden="1" x14ac:dyDescent="0.25">
      <c r="A1096" s="13" t="s">
        <v>2192</v>
      </c>
      <c r="B1096" s="41" t="s">
        <v>2193</v>
      </c>
      <c r="C1096" s="11">
        <v>426.54</v>
      </c>
      <c r="D1096" s="11">
        <v>2600</v>
      </c>
      <c r="E1096" s="11">
        <v>2600</v>
      </c>
      <c r="F1096" s="11">
        <v>-2173</v>
      </c>
      <c r="H1096" s="959" t="str">
        <f t="shared" si="16"/>
        <v>39908</v>
      </c>
    </row>
    <row r="1097" spans="1:8" hidden="1" x14ac:dyDescent="0.25">
      <c r="A1097" s="13" t="s">
        <v>2194</v>
      </c>
      <c r="B1097" s="41" t="s">
        <v>2195</v>
      </c>
      <c r="C1097" s="11">
        <v>5908.67</v>
      </c>
      <c r="D1097" s="11">
        <v>5500</v>
      </c>
      <c r="E1097" s="11">
        <v>5900</v>
      </c>
      <c r="F1097" s="11">
        <v>9</v>
      </c>
      <c r="H1097" s="959" t="str">
        <f t="shared" si="16"/>
        <v>39908</v>
      </c>
    </row>
    <row r="1098" spans="1:8" hidden="1" x14ac:dyDescent="0.25">
      <c r="A1098" s="13" t="s">
        <v>2196</v>
      </c>
      <c r="B1098" s="41" t="s">
        <v>2197</v>
      </c>
      <c r="C1098" s="11">
        <v>0</v>
      </c>
      <c r="D1098" s="11">
        <v>0</v>
      </c>
      <c r="E1098" s="11">
        <v>0</v>
      </c>
      <c r="F1098" s="11">
        <v>0</v>
      </c>
      <c r="H1098" s="959" t="str">
        <f t="shared" ref="H1098:H1161" si="17">LEFT(A1098,5)</f>
        <v>39908</v>
      </c>
    </row>
    <row r="1099" spans="1:8" hidden="1" x14ac:dyDescent="0.25">
      <c r="A1099" s="13" t="s">
        <v>2198</v>
      </c>
      <c r="B1099" s="41" t="s">
        <v>2199</v>
      </c>
      <c r="C1099" s="11">
        <v>0</v>
      </c>
      <c r="D1099" s="11">
        <v>0</v>
      </c>
      <c r="E1099" s="11">
        <v>0</v>
      </c>
      <c r="F1099" s="11">
        <v>0</v>
      </c>
      <c r="H1099" s="959" t="str">
        <f t="shared" si="17"/>
        <v>39908</v>
      </c>
    </row>
    <row r="1100" spans="1:8" hidden="1" x14ac:dyDescent="0.25">
      <c r="A1100" s="13" t="s">
        <v>2200</v>
      </c>
      <c r="B1100" s="41" t="s">
        <v>2201</v>
      </c>
      <c r="C1100" s="11">
        <v>3533.21</v>
      </c>
      <c r="D1100" s="11">
        <v>3900</v>
      </c>
      <c r="E1100" s="11">
        <v>3900</v>
      </c>
      <c r="F1100" s="11">
        <v>-367</v>
      </c>
      <c r="H1100" s="959" t="str">
        <f t="shared" si="17"/>
        <v>39908</v>
      </c>
    </row>
    <row r="1101" spans="1:8" hidden="1" x14ac:dyDescent="0.25">
      <c r="A1101" s="13" t="s">
        <v>2202</v>
      </c>
      <c r="B1101" s="41" t="s">
        <v>2203</v>
      </c>
      <c r="C1101" s="11">
        <v>631.5</v>
      </c>
      <c r="D1101" s="11">
        <v>300</v>
      </c>
      <c r="E1101" s="11">
        <v>300</v>
      </c>
      <c r="F1101" s="11">
        <v>332</v>
      </c>
      <c r="H1101" s="959" t="str">
        <f t="shared" si="17"/>
        <v>39908</v>
      </c>
    </row>
    <row r="1102" spans="1:8" hidden="1" x14ac:dyDescent="0.25">
      <c r="A1102" s="13" t="s">
        <v>2204</v>
      </c>
      <c r="B1102" s="41" t="s">
        <v>2205</v>
      </c>
      <c r="C1102" s="11">
        <v>2520</v>
      </c>
      <c r="D1102" s="11">
        <v>0</v>
      </c>
      <c r="E1102" s="11">
        <v>2600</v>
      </c>
      <c r="F1102" s="11">
        <v>-80</v>
      </c>
      <c r="H1102" s="959" t="str">
        <f t="shared" si="17"/>
        <v>39908</v>
      </c>
    </row>
    <row r="1103" spans="1:8" hidden="1" x14ac:dyDescent="0.25">
      <c r="A1103" s="13" t="s">
        <v>2206</v>
      </c>
      <c r="B1103" s="41" t="s">
        <v>2207</v>
      </c>
      <c r="C1103" s="11">
        <v>500</v>
      </c>
      <c r="D1103" s="11">
        <v>800</v>
      </c>
      <c r="E1103" s="11">
        <v>800</v>
      </c>
      <c r="F1103" s="11">
        <v>-300</v>
      </c>
      <c r="H1103" s="959" t="str">
        <f t="shared" si="17"/>
        <v>39908</v>
      </c>
    </row>
    <row r="1104" spans="1:8" hidden="1" x14ac:dyDescent="0.25">
      <c r="A1104" s="13" t="s">
        <v>2208</v>
      </c>
      <c r="B1104" s="41" t="s">
        <v>2209</v>
      </c>
      <c r="C1104" s="11">
        <v>1032.1300000000001</v>
      </c>
      <c r="D1104" s="11">
        <v>0</v>
      </c>
      <c r="E1104" s="11">
        <v>0</v>
      </c>
      <c r="F1104" s="11">
        <v>1032</v>
      </c>
      <c r="H1104" s="959" t="str">
        <f t="shared" si="17"/>
        <v>39908</v>
      </c>
    </row>
    <row r="1105" spans="1:8" hidden="1" x14ac:dyDescent="0.25">
      <c r="A1105" s="13" t="s">
        <v>2210</v>
      </c>
      <c r="B1105" s="41" t="s">
        <v>2211</v>
      </c>
      <c r="C1105" s="11">
        <v>0</v>
      </c>
      <c r="D1105" s="11">
        <v>0</v>
      </c>
      <c r="E1105" s="11">
        <v>0</v>
      </c>
      <c r="F1105" s="11">
        <v>0</v>
      </c>
      <c r="H1105" s="959" t="str">
        <f t="shared" si="17"/>
        <v>39908</v>
      </c>
    </row>
    <row r="1106" spans="1:8" hidden="1" x14ac:dyDescent="0.25">
      <c r="A1106" s="13" t="s">
        <v>2212</v>
      </c>
      <c r="B1106" s="41" t="s">
        <v>2213</v>
      </c>
      <c r="C1106" s="11">
        <v>0</v>
      </c>
      <c r="D1106" s="11">
        <v>0</v>
      </c>
      <c r="E1106" s="11">
        <v>0</v>
      </c>
      <c r="F1106" s="11">
        <v>0</v>
      </c>
      <c r="H1106" s="959" t="str">
        <f t="shared" si="17"/>
        <v>39908</v>
      </c>
    </row>
    <row r="1107" spans="1:8" hidden="1" x14ac:dyDescent="0.25">
      <c r="A1107" s="13" t="s">
        <v>2214</v>
      </c>
      <c r="B1107" s="41" t="s">
        <v>2215</v>
      </c>
      <c r="C1107" s="11">
        <v>0</v>
      </c>
      <c r="D1107" s="11">
        <v>0</v>
      </c>
      <c r="E1107" s="11">
        <v>0</v>
      </c>
      <c r="F1107" s="11">
        <v>0</v>
      </c>
      <c r="H1107" s="959" t="str">
        <f t="shared" si="17"/>
        <v>39908</v>
      </c>
    </row>
    <row r="1108" spans="1:8" hidden="1" x14ac:dyDescent="0.25">
      <c r="A1108" s="13" t="s">
        <v>2216</v>
      </c>
      <c r="B1108" s="41" t="s">
        <v>2217</v>
      </c>
      <c r="C1108" s="11">
        <v>12425.99</v>
      </c>
      <c r="D1108" s="11">
        <v>9500</v>
      </c>
      <c r="E1108" s="11">
        <v>10500</v>
      </c>
      <c r="F1108" s="11">
        <v>1926</v>
      </c>
      <c r="H1108" s="959" t="str">
        <f t="shared" si="17"/>
        <v>39908</v>
      </c>
    </row>
    <row r="1109" spans="1:8" hidden="1" x14ac:dyDescent="0.25">
      <c r="A1109" s="13" t="s">
        <v>2218</v>
      </c>
      <c r="B1109" s="41" t="s">
        <v>2219</v>
      </c>
      <c r="C1109" s="11">
        <v>44033.26</v>
      </c>
      <c r="D1109" s="11">
        <v>48900</v>
      </c>
      <c r="E1109" s="11">
        <v>51800</v>
      </c>
      <c r="F1109" s="11">
        <v>-7767</v>
      </c>
      <c r="H1109" s="959" t="str">
        <f t="shared" si="17"/>
        <v>39908</v>
      </c>
    </row>
    <row r="1110" spans="1:8" hidden="1" x14ac:dyDescent="0.25">
      <c r="A1110" s="13" t="s">
        <v>2220</v>
      </c>
      <c r="B1110" s="41" t="s">
        <v>2221</v>
      </c>
      <c r="C1110" s="11">
        <v>36474.449999999997</v>
      </c>
      <c r="D1110" s="11">
        <v>17300</v>
      </c>
      <c r="E1110" s="11">
        <v>22600</v>
      </c>
      <c r="F1110" s="11">
        <v>13874</v>
      </c>
      <c r="H1110" s="959" t="str">
        <f t="shared" si="17"/>
        <v>39908</v>
      </c>
    </row>
    <row r="1111" spans="1:8" hidden="1" x14ac:dyDescent="0.25">
      <c r="A1111" s="13" t="s">
        <v>2222</v>
      </c>
      <c r="B1111" s="41" t="s">
        <v>2223</v>
      </c>
      <c r="C1111" s="11">
        <v>0</v>
      </c>
      <c r="D1111" s="11">
        <v>0</v>
      </c>
      <c r="E1111" s="11">
        <v>0</v>
      </c>
      <c r="F1111" s="11">
        <v>0</v>
      </c>
      <c r="H1111" s="959" t="str">
        <f t="shared" si="17"/>
        <v>39908</v>
      </c>
    </row>
    <row r="1112" spans="1:8" hidden="1" x14ac:dyDescent="0.25">
      <c r="A1112" s="13" t="s">
        <v>2224</v>
      </c>
      <c r="B1112" s="41" t="s">
        <v>2225</v>
      </c>
      <c r="C1112" s="11">
        <v>5556.09</v>
      </c>
      <c r="D1112" s="11">
        <v>400</v>
      </c>
      <c r="E1112" s="11">
        <v>3000</v>
      </c>
      <c r="F1112" s="11">
        <v>2556</v>
      </c>
      <c r="H1112" s="959" t="str">
        <f t="shared" si="17"/>
        <v>39908</v>
      </c>
    </row>
    <row r="1113" spans="1:8" hidden="1" x14ac:dyDescent="0.25">
      <c r="A1113" s="13" t="s">
        <v>2226</v>
      </c>
      <c r="B1113" s="41" t="s">
        <v>2227</v>
      </c>
      <c r="C1113" s="11">
        <v>4735.4399999999996</v>
      </c>
      <c r="D1113" s="11">
        <v>5200</v>
      </c>
      <c r="E1113" s="11">
        <v>5200</v>
      </c>
      <c r="F1113" s="11">
        <v>-465</v>
      </c>
      <c r="H1113" s="959" t="str">
        <f t="shared" si="17"/>
        <v>39908</v>
      </c>
    </row>
    <row r="1114" spans="1:8" hidden="1" x14ac:dyDescent="0.25">
      <c r="A1114" s="13" t="s">
        <v>2228</v>
      </c>
      <c r="B1114" s="41" t="s">
        <v>2229</v>
      </c>
      <c r="C1114" s="11">
        <v>187.12</v>
      </c>
      <c r="D1114" s="11">
        <v>200</v>
      </c>
      <c r="E1114" s="11">
        <v>200</v>
      </c>
      <c r="F1114" s="11">
        <v>-13</v>
      </c>
      <c r="H1114" s="959" t="str">
        <f t="shared" si="17"/>
        <v>39908</v>
      </c>
    </row>
    <row r="1115" spans="1:8" hidden="1" x14ac:dyDescent="0.25">
      <c r="A1115" s="13" t="s">
        <v>2230</v>
      </c>
      <c r="B1115" s="41" t="s">
        <v>2231</v>
      </c>
      <c r="C1115" s="11">
        <v>-74.48</v>
      </c>
      <c r="D1115" s="11">
        <v>0</v>
      </c>
      <c r="E1115" s="11">
        <v>0</v>
      </c>
      <c r="F1115" s="11">
        <v>-74</v>
      </c>
      <c r="H1115" s="959" t="str">
        <f t="shared" si="17"/>
        <v>39908</v>
      </c>
    </row>
    <row r="1116" spans="1:8" hidden="1" x14ac:dyDescent="0.25">
      <c r="A1116" s="13" t="s">
        <v>2232</v>
      </c>
      <c r="B1116" s="41" t="s">
        <v>2233</v>
      </c>
      <c r="C1116" s="11">
        <v>0</v>
      </c>
      <c r="D1116" s="11">
        <v>0</v>
      </c>
      <c r="E1116" s="11">
        <v>0</v>
      </c>
      <c r="F1116" s="11">
        <v>0</v>
      </c>
      <c r="H1116" s="959" t="str">
        <f t="shared" si="17"/>
        <v>39908</v>
      </c>
    </row>
    <row r="1117" spans="1:8" hidden="1" x14ac:dyDescent="0.25">
      <c r="A1117" s="13" t="s">
        <v>2234</v>
      </c>
      <c r="B1117" s="41" t="s">
        <v>2235</v>
      </c>
      <c r="C1117" s="11">
        <v>0</v>
      </c>
      <c r="D1117" s="11">
        <v>0</v>
      </c>
      <c r="E1117" s="11">
        <v>0</v>
      </c>
      <c r="F1117" s="11">
        <v>0</v>
      </c>
      <c r="H1117" s="959" t="str">
        <f t="shared" si="17"/>
        <v>39908</v>
      </c>
    </row>
    <row r="1118" spans="1:8" hidden="1" x14ac:dyDescent="0.25">
      <c r="A1118" s="13" t="s">
        <v>2236</v>
      </c>
      <c r="B1118" s="41" t="s">
        <v>2237</v>
      </c>
      <c r="C1118" s="11">
        <v>0</v>
      </c>
      <c r="D1118" s="11">
        <v>0</v>
      </c>
      <c r="E1118" s="11">
        <v>0</v>
      </c>
      <c r="F1118" s="11">
        <v>0</v>
      </c>
      <c r="H1118" s="959" t="str">
        <f t="shared" si="17"/>
        <v>39908</v>
      </c>
    </row>
    <row r="1119" spans="1:8" hidden="1" x14ac:dyDescent="0.25">
      <c r="A1119" s="13" t="s">
        <v>2238</v>
      </c>
      <c r="B1119" s="41" t="s">
        <v>2239</v>
      </c>
      <c r="C1119" s="11">
        <v>38076.61</v>
      </c>
      <c r="D1119" s="11">
        <v>0</v>
      </c>
      <c r="E1119" s="11">
        <v>0</v>
      </c>
      <c r="F1119" s="11">
        <v>38077</v>
      </c>
      <c r="H1119" s="959" t="str">
        <f t="shared" si="17"/>
        <v>39908</v>
      </c>
    </row>
    <row r="1120" spans="1:8" hidden="1" x14ac:dyDescent="0.25">
      <c r="A1120" s="13" t="s">
        <v>2240</v>
      </c>
      <c r="B1120" s="41" t="s">
        <v>2241</v>
      </c>
      <c r="C1120" s="11">
        <v>0</v>
      </c>
      <c r="D1120" s="11">
        <v>0</v>
      </c>
      <c r="E1120" s="11">
        <v>0</v>
      </c>
      <c r="F1120" s="11">
        <v>0</v>
      </c>
      <c r="H1120" s="959" t="str">
        <f t="shared" si="17"/>
        <v>39908</v>
      </c>
    </row>
    <row r="1121" spans="1:8" hidden="1" x14ac:dyDescent="0.25">
      <c r="A1121" s="13" t="s">
        <v>2242</v>
      </c>
      <c r="B1121" s="41" t="s">
        <v>2243</v>
      </c>
      <c r="C1121" s="11">
        <v>-165.65</v>
      </c>
      <c r="D1121" s="11">
        <v>0</v>
      </c>
      <c r="E1121" s="11">
        <v>0</v>
      </c>
      <c r="F1121" s="11">
        <v>-166</v>
      </c>
      <c r="H1121" s="959" t="str">
        <f t="shared" si="17"/>
        <v>39908</v>
      </c>
    </row>
    <row r="1122" spans="1:8" hidden="1" x14ac:dyDescent="0.25">
      <c r="A1122" s="13" t="s">
        <v>2244</v>
      </c>
      <c r="B1122" s="41" t="s">
        <v>2245</v>
      </c>
      <c r="C1122" s="11">
        <v>0</v>
      </c>
      <c r="D1122" s="11">
        <v>0</v>
      </c>
      <c r="E1122" s="11">
        <v>0</v>
      </c>
      <c r="F1122" s="11">
        <v>0</v>
      </c>
      <c r="H1122" s="959" t="str">
        <f t="shared" si="17"/>
        <v>39908</v>
      </c>
    </row>
    <row r="1123" spans="1:8" hidden="1" x14ac:dyDescent="0.25">
      <c r="A1123" s="13" t="s">
        <v>2246</v>
      </c>
      <c r="B1123" s="41" t="s">
        <v>2247</v>
      </c>
      <c r="C1123" s="11">
        <v>0</v>
      </c>
      <c r="D1123" s="11">
        <v>0</v>
      </c>
      <c r="E1123" s="11">
        <v>0</v>
      </c>
      <c r="F1123" s="11">
        <v>0</v>
      </c>
      <c r="H1123" s="959" t="str">
        <f t="shared" si="17"/>
        <v>39908</v>
      </c>
    </row>
    <row r="1124" spans="1:8" hidden="1" x14ac:dyDescent="0.25">
      <c r="A1124" s="13" t="s">
        <v>2248</v>
      </c>
      <c r="B1124" s="41" t="s">
        <v>2249</v>
      </c>
      <c r="C1124" s="11">
        <v>-699204.21</v>
      </c>
      <c r="D1124" s="11">
        <v>-633100</v>
      </c>
      <c r="E1124" s="11">
        <v>-654700</v>
      </c>
      <c r="F1124" s="11">
        <v>-44504</v>
      </c>
      <c r="H1124" s="959" t="str">
        <f t="shared" si="17"/>
        <v>39908</v>
      </c>
    </row>
    <row r="1125" spans="1:8" hidden="1" x14ac:dyDescent="0.25">
      <c r="A1125" s="13" t="s">
        <v>2250</v>
      </c>
      <c r="B1125" s="41" t="s">
        <v>2251</v>
      </c>
      <c r="C1125" s="11">
        <v>0</v>
      </c>
      <c r="D1125" s="11">
        <v>0</v>
      </c>
      <c r="E1125" s="11">
        <v>0</v>
      </c>
      <c r="F1125" s="11">
        <v>0</v>
      </c>
      <c r="H1125" s="959" t="str">
        <f t="shared" si="17"/>
        <v>39908</v>
      </c>
    </row>
    <row r="1126" spans="1:8" hidden="1" x14ac:dyDescent="0.25">
      <c r="A1126" s="13" t="s">
        <v>2252</v>
      </c>
      <c r="B1126" s="41" t="s">
        <v>2253</v>
      </c>
      <c r="C1126" s="11">
        <v>0</v>
      </c>
      <c r="D1126" s="11">
        <v>-15000</v>
      </c>
      <c r="E1126" s="11">
        <v>0</v>
      </c>
      <c r="F1126" s="11">
        <v>0</v>
      </c>
      <c r="H1126" s="959" t="str">
        <f t="shared" si="17"/>
        <v>39908</v>
      </c>
    </row>
    <row r="1127" spans="1:8" hidden="1" x14ac:dyDescent="0.25">
      <c r="A1127" s="13" t="s">
        <v>2254</v>
      </c>
      <c r="B1127" s="41" t="s">
        <v>2255</v>
      </c>
      <c r="C1127" s="11">
        <v>25684.16</v>
      </c>
      <c r="D1127" s="11">
        <v>43000</v>
      </c>
      <c r="E1127" s="11">
        <v>24900</v>
      </c>
      <c r="F1127" s="11">
        <v>784</v>
      </c>
      <c r="H1127" s="959" t="str">
        <f t="shared" si="17"/>
        <v>39909</v>
      </c>
    </row>
    <row r="1128" spans="1:8" hidden="1" x14ac:dyDescent="0.25">
      <c r="A1128" s="13" t="s">
        <v>2256</v>
      </c>
      <c r="B1128" s="41" t="s">
        <v>2257</v>
      </c>
      <c r="C1128" s="11">
        <v>3</v>
      </c>
      <c r="D1128" s="11">
        <v>0</v>
      </c>
      <c r="E1128" s="11">
        <v>0</v>
      </c>
      <c r="F1128" s="11">
        <v>3</v>
      </c>
      <c r="H1128" s="959" t="str">
        <f t="shared" si="17"/>
        <v>39909</v>
      </c>
    </row>
    <row r="1129" spans="1:8" hidden="1" x14ac:dyDescent="0.25">
      <c r="A1129" s="13" t="s">
        <v>2258</v>
      </c>
      <c r="B1129" s="41" t="s">
        <v>2259</v>
      </c>
      <c r="C1129" s="11">
        <v>999.96</v>
      </c>
      <c r="D1129" s="11">
        <v>1000</v>
      </c>
      <c r="E1129" s="11">
        <v>1000</v>
      </c>
      <c r="F1129" s="11">
        <v>0</v>
      </c>
      <c r="H1129" s="959" t="str">
        <f t="shared" si="17"/>
        <v>39909</v>
      </c>
    </row>
    <row r="1130" spans="1:8" hidden="1" x14ac:dyDescent="0.25">
      <c r="A1130" s="13" t="s">
        <v>2260</v>
      </c>
      <c r="B1130" s="41" t="s">
        <v>2261</v>
      </c>
      <c r="C1130" s="11">
        <v>0</v>
      </c>
      <c r="D1130" s="11">
        <v>0</v>
      </c>
      <c r="E1130" s="11">
        <v>0</v>
      </c>
      <c r="F1130" s="11">
        <v>0</v>
      </c>
      <c r="H1130" s="959" t="str">
        <f t="shared" si="17"/>
        <v>39909</v>
      </c>
    </row>
    <row r="1131" spans="1:8" hidden="1" x14ac:dyDescent="0.25">
      <c r="A1131" s="13" t="s">
        <v>2262</v>
      </c>
      <c r="B1131" s="41" t="s">
        <v>2263</v>
      </c>
      <c r="C1131" s="11">
        <v>2106.5100000000002</v>
      </c>
      <c r="D1131" s="11">
        <v>0</v>
      </c>
      <c r="E1131" s="11">
        <v>0</v>
      </c>
      <c r="F1131" s="11">
        <v>2107</v>
      </c>
      <c r="H1131" s="959" t="str">
        <f t="shared" si="17"/>
        <v>39909</v>
      </c>
    </row>
    <row r="1132" spans="1:8" hidden="1" x14ac:dyDescent="0.25">
      <c r="A1132" s="13" t="s">
        <v>2264</v>
      </c>
      <c r="B1132" s="41" t="s">
        <v>2265</v>
      </c>
      <c r="C1132" s="11">
        <v>0</v>
      </c>
      <c r="D1132" s="11">
        <v>4100</v>
      </c>
      <c r="E1132" s="11">
        <v>1000</v>
      </c>
      <c r="F1132" s="11">
        <v>-1000</v>
      </c>
      <c r="H1132" s="959" t="str">
        <f t="shared" si="17"/>
        <v>39909</v>
      </c>
    </row>
    <row r="1133" spans="1:8" hidden="1" x14ac:dyDescent="0.25">
      <c r="A1133" s="13" t="s">
        <v>2266</v>
      </c>
      <c r="B1133" s="41" t="s">
        <v>2267</v>
      </c>
      <c r="C1133" s="11">
        <v>0</v>
      </c>
      <c r="D1133" s="11">
        <v>0</v>
      </c>
      <c r="E1133" s="11">
        <v>0</v>
      </c>
      <c r="F1133" s="11">
        <v>0</v>
      </c>
      <c r="H1133" s="959" t="str">
        <f t="shared" si="17"/>
        <v>39909</v>
      </c>
    </row>
    <row r="1134" spans="1:8" hidden="1" x14ac:dyDescent="0.25">
      <c r="A1134" s="13" t="s">
        <v>2268</v>
      </c>
      <c r="B1134" s="41" t="s">
        <v>2269</v>
      </c>
      <c r="C1134" s="11">
        <v>5462.16</v>
      </c>
      <c r="D1134" s="11">
        <v>9000</v>
      </c>
      <c r="E1134" s="11">
        <v>7000</v>
      </c>
      <c r="F1134" s="11">
        <v>-1538</v>
      </c>
      <c r="H1134" s="959" t="str">
        <f t="shared" si="17"/>
        <v>39909</v>
      </c>
    </row>
    <row r="1135" spans="1:8" hidden="1" x14ac:dyDescent="0.25">
      <c r="A1135" s="13" t="s">
        <v>2270</v>
      </c>
      <c r="B1135" s="41" t="s">
        <v>2271</v>
      </c>
      <c r="C1135" s="11">
        <v>7220.6</v>
      </c>
      <c r="D1135" s="11">
        <v>8500</v>
      </c>
      <c r="E1135" s="11">
        <v>8500</v>
      </c>
      <c r="F1135" s="11">
        <v>-1279</v>
      </c>
      <c r="H1135" s="959" t="str">
        <f t="shared" si="17"/>
        <v>39909</v>
      </c>
    </row>
    <row r="1136" spans="1:8" hidden="1" x14ac:dyDescent="0.25">
      <c r="A1136" s="13" t="s">
        <v>2272</v>
      </c>
      <c r="B1136" s="41" t="s">
        <v>2273</v>
      </c>
      <c r="C1136" s="11">
        <v>0</v>
      </c>
      <c r="D1136" s="11">
        <v>0</v>
      </c>
      <c r="E1136" s="11">
        <v>0</v>
      </c>
      <c r="F1136" s="11">
        <v>0</v>
      </c>
      <c r="H1136" s="959" t="str">
        <f t="shared" si="17"/>
        <v>39909</v>
      </c>
    </row>
    <row r="1137" spans="1:8" hidden="1" x14ac:dyDescent="0.25">
      <c r="A1137" s="13" t="s">
        <v>2274</v>
      </c>
      <c r="B1137" s="41" t="s">
        <v>2275</v>
      </c>
      <c r="C1137" s="11">
        <v>0</v>
      </c>
      <c r="D1137" s="11">
        <v>0</v>
      </c>
      <c r="E1137" s="11">
        <v>0</v>
      </c>
      <c r="F1137" s="11">
        <v>0</v>
      </c>
      <c r="H1137" s="959" t="str">
        <f t="shared" si="17"/>
        <v>39909</v>
      </c>
    </row>
    <row r="1138" spans="1:8" hidden="1" x14ac:dyDescent="0.25">
      <c r="A1138" s="13" t="s">
        <v>2276</v>
      </c>
      <c r="B1138" s="41" t="s">
        <v>2277</v>
      </c>
      <c r="C1138" s="11">
        <v>4254.4799999999996</v>
      </c>
      <c r="D1138" s="11">
        <v>4500</v>
      </c>
      <c r="E1138" s="11">
        <v>4500</v>
      </c>
      <c r="F1138" s="11">
        <v>-246</v>
      </c>
      <c r="H1138" s="959" t="str">
        <f t="shared" si="17"/>
        <v>39909</v>
      </c>
    </row>
    <row r="1139" spans="1:8" hidden="1" x14ac:dyDescent="0.25">
      <c r="A1139" s="13" t="s">
        <v>2278</v>
      </c>
      <c r="B1139" s="41" t="s">
        <v>2279</v>
      </c>
      <c r="C1139" s="11">
        <v>2205</v>
      </c>
      <c r="D1139" s="11">
        <v>500</v>
      </c>
      <c r="E1139" s="11">
        <v>2500</v>
      </c>
      <c r="F1139" s="11">
        <v>-295</v>
      </c>
      <c r="H1139" s="959" t="str">
        <f t="shared" si="17"/>
        <v>39909</v>
      </c>
    </row>
    <row r="1140" spans="1:8" hidden="1" x14ac:dyDescent="0.25">
      <c r="A1140" s="13" t="s">
        <v>2280</v>
      </c>
      <c r="B1140" s="41" t="s">
        <v>2281</v>
      </c>
      <c r="C1140" s="11">
        <v>267.31</v>
      </c>
      <c r="D1140" s="11">
        <v>0</v>
      </c>
      <c r="E1140" s="11">
        <v>0</v>
      </c>
      <c r="F1140" s="11">
        <v>267</v>
      </c>
      <c r="H1140" s="959" t="str">
        <f t="shared" si="17"/>
        <v>39909</v>
      </c>
    </row>
    <row r="1141" spans="1:8" hidden="1" x14ac:dyDescent="0.25">
      <c r="A1141" s="13" t="s">
        <v>2282</v>
      </c>
      <c r="B1141" s="41" t="s">
        <v>2283</v>
      </c>
      <c r="C1141" s="11">
        <v>5051.17</v>
      </c>
      <c r="D1141" s="11">
        <v>23000</v>
      </c>
      <c r="E1141" s="11">
        <v>18200</v>
      </c>
      <c r="F1141" s="11">
        <v>-13149</v>
      </c>
      <c r="H1141" s="959" t="str">
        <f t="shared" si="17"/>
        <v>39909</v>
      </c>
    </row>
    <row r="1142" spans="1:8" hidden="1" x14ac:dyDescent="0.25">
      <c r="A1142" s="13" t="s">
        <v>2284</v>
      </c>
      <c r="B1142" s="41" t="s">
        <v>2285</v>
      </c>
      <c r="C1142" s="11">
        <v>22276.080000000002</v>
      </c>
      <c r="D1142" s="11">
        <v>4200</v>
      </c>
      <c r="E1142" s="11">
        <v>27000</v>
      </c>
      <c r="F1142" s="11">
        <v>-4724</v>
      </c>
      <c r="H1142" s="959" t="str">
        <f t="shared" si="17"/>
        <v>39909</v>
      </c>
    </row>
    <row r="1143" spans="1:8" hidden="1" x14ac:dyDescent="0.25">
      <c r="A1143" s="13" t="s">
        <v>2286</v>
      </c>
      <c r="B1143" s="41" t="s">
        <v>2287</v>
      </c>
      <c r="C1143" s="11">
        <v>24026.92</v>
      </c>
      <c r="D1143" s="11">
        <v>900</v>
      </c>
      <c r="E1143" s="11">
        <v>23900</v>
      </c>
      <c r="F1143" s="11">
        <v>127</v>
      </c>
      <c r="H1143" s="959" t="str">
        <f t="shared" si="17"/>
        <v>39909</v>
      </c>
    </row>
    <row r="1144" spans="1:8" hidden="1" x14ac:dyDescent="0.25">
      <c r="A1144" s="13" t="s">
        <v>2288</v>
      </c>
      <c r="B1144" s="41" t="s">
        <v>2289</v>
      </c>
      <c r="C1144" s="11">
        <v>45.2</v>
      </c>
      <c r="D1144" s="11">
        <v>0</v>
      </c>
      <c r="E1144" s="11">
        <v>0</v>
      </c>
      <c r="F1144" s="11">
        <v>45</v>
      </c>
      <c r="H1144" s="959" t="str">
        <f t="shared" si="17"/>
        <v>39909</v>
      </c>
    </row>
    <row r="1145" spans="1:8" hidden="1" x14ac:dyDescent="0.25">
      <c r="A1145" s="13" t="s">
        <v>2290</v>
      </c>
      <c r="B1145" s="41" t="s">
        <v>2291</v>
      </c>
      <c r="C1145" s="11">
        <v>1849.6</v>
      </c>
      <c r="D1145" s="11">
        <v>4000</v>
      </c>
      <c r="E1145" s="11">
        <v>2800</v>
      </c>
      <c r="F1145" s="11">
        <v>-950</v>
      </c>
      <c r="H1145" s="959" t="str">
        <f t="shared" si="17"/>
        <v>39909</v>
      </c>
    </row>
    <row r="1146" spans="1:8" hidden="1" x14ac:dyDescent="0.25">
      <c r="A1146" s="13" t="s">
        <v>2292</v>
      </c>
      <c r="B1146" s="41" t="s">
        <v>2293</v>
      </c>
      <c r="C1146" s="11">
        <v>40627.69</v>
      </c>
      <c r="D1146" s="11">
        <v>40800</v>
      </c>
      <c r="E1146" s="11">
        <v>40600</v>
      </c>
      <c r="F1146" s="11">
        <v>28</v>
      </c>
      <c r="H1146" s="959" t="str">
        <f t="shared" si="17"/>
        <v>39909</v>
      </c>
    </row>
    <row r="1147" spans="1:8" hidden="1" x14ac:dyDescent="0.25">
      <c r="A1147" s="13" t="s">
        <v>2294</v>
      </c>
      <c r="B1147" s="41" t="s">
        <v>2295</v>
      </c>
      <c r="C1147" s="11">
        <v>7584.62</v>
      </c>
      <c r="D1147" s="11">
        <v>5900</v>
      </c>
      <c r="E1147" s="11">
        <v>5900</v>
      </c>
      <c r="F1147" s="11">
        <v>1685</v>
      </c>
      <c r="H1147" s="959" t="str">
        <f t="shared" si="17"/>
        <v>39909</v>
      </c>
    </row>
    <row r="1148" spans="1:8" hidden="1" x14ac:dyDescent="0.25">
      <c r="A1148" s="13" t="s">
        <v>2296</v>
      </c>
      <c r="B1148" s="41" t="s">
        <v>2297</v>
      </c>
      <c r="C1148" s="11">
        <v>1461.66</v>
      </c>
      <c r="D1148" s="11">
        <v>1000</v>
      </c>
      <c r="E1148" s="11">
        <v>1000</v>
      </c>
      <c r="F1148" s="11">
        <v>462</v>
      </c>
      <c r="H1148" s="959" t="str">
        <f t="shared" si="17"/>
        <v>39909</v>
      </c>
    </row>
    <row r="1149" spans="1:8" hidden="1" x14ac:dyDescent="0.25">
      <c r="A1149" s="13" t="s">
        <v>2298</v>
      </c>
      <c r="B1149" s="41" t="s">
        <v>2299</v>
      </c>
      <c r="C1149" s="11">
        <v>0</v>
      </c>
      <c r="D1149" s="11">
        <v>0</v>
      </c>
      <c r="E1149" s="11">
        <v>0</v>
      </c>
      <c r="F1149" s="11">
        <v>0</v>
      </c>
      <c r="H1149" s="959" t="str">
        <f t="shared" si="17"/>
        <v>39909</v>
      </c>
    </row>
    <row r="1150" spans="1:8" hidden="1" x14ac:dyDescent="0.25">
      <c r="A1150" s="13" t="s">
        <v>2300</v>
      </c>
      <c r="B1150" s="41" t="s">
        <v>2301</v>
      </c>
      <c r="C1150" s="11">
        <v>1655</v>
      </c>
      <c r="D1150" s="11">
        <v>2100</v>
      </c>
      <c r="E1150" s="11">
        <v>2100</v>
      </c>
      <c r="F1150" s="11">
        <v>-445</v>
      </c>
      <c r="H1150" s="959" t="str">
        <f t="shared" si="17"/>
        <v>39909</v>
      </c>
    </row>
    <row r="1151" spans="1:8" hidden="1" x14ac:dyDescent="0.25">
      <c r="A1151" s="13" t="s">
        <v>2302</v>
      </c>
      <c r="B1151" s="41" t="s">
        <v>2303</v>
      </c>
      <c r="C1151" s="11">
        <v>0</v>
      </c>
      <c r="D1151" s="11">
        <v>0</v>
      </c>
      <c r="E1151" s="11">
        <v>0</v>
      </c>
      <c r="F1151" s="11">
        <v>0</v>
      </c>
      <c r="H1151" s="959" t="str">
        <f t="shared" si="17"/>
        <v>39909</v>
      </c>
    </row>
    <row r="1152" spans="1:8" hidden="1" x14ac:dyDescent="0.25">
      <c r="A1152" s="13" t="s">
        <v>2304</v>
      </c>
      <c r="B1152" s="41" t="s">
        <v>2305</v>
      </c>
      <c r="C1152" s="11">
        <v>1786.36</v>
      </c>
      <c r="D1152" s="11">
        <v>3200</v>
      </c>
      <c r="E1152" s="11">
        <v>3200</v>
      </c>
      <c r="F1152" s="11">
        <v>-1414</v>
      </c>
      <c r="H1152" s="959" t="str">
        <f t="shared" si="17"/>
        <v>39909</v>
      </c>
    </row>
    <row r="1153" spans="1:8" hidden="1" x14ac:dyDescent="0.25">
      <c r="A1153" s="13" t="s">
        <v>2306</v>
      </c>
      <c r="B1153" s="41" t="s">
        <v>2307</v>
      </c>
      <c r="C1153" s="11">
        <v>67.930000000000007</v>
      </c>
      <c r="D1153" s="11">
        <v>100</v>
      </c>
      <c r="E1153" s="11">
        <v>100</v>
      </c>
      <c r="F1153" s="11">
        <v>-32</v>
      </c>
      <c r="H1153" s="959" t="str">
        <f t="shared" si="17"/>
        <v>39909</v>
      </c>
    </row>
    <row r="1154" spans="1:8" hidden="1" x14ac:dyDescent="0.25">
      <c r="A1154" s="13" t="s">
        <v>2308</v>
      </c>
      <c r="B1154" s="41" t="s">
        <v>2309</v>
      </c>
      <c r="C1154" s="11">
        <v>2500</v>
      </c>
      <c r="D1154" s="11">
        <v>2500</v>
      </c>
      <c r="E1154" s="11">
        <v>2500</v>
      </c>
      <c r="F1154" s="11">
        <v>0</v>
      </c>
      <c r="H1154" s="959" t="str">
        <f t="shared" si="17"/>
        <v>39909</v>
      </c>
    </row>
    <row r="1155" spans="1:8" hidden="1" x14ac:dyDescent="0.25">
      <c r="A1155" s="13" t="s">
        <v>2310</v>
      </c>
      <c r="B1155" s="41" t="s">
        <v>2311</v>
      </c>
      <c r="C1155" s="11">
        <v>2456.69</v>
      </c>
      <c r="D1155" s="11">
        <v>2100</v>
      </c>
      <c r="E1155" s="11">
        <v>2200</v>
      </c>
      <c r="F1155" s="11">
        <v>257</v>
      </c>
      <c r="H1155" s="959" t="str">
        <f t="shared" si="17"/>
        <v>39909</v>
      </c>
    </row>
    <row r="1156" spans="1:8" hidden="1" x14ac:dyDescent="0.25">
      <c r="A1156" s="13" t="s">
        <v>2312</v>
      </c>
      <c r="B1156" s="41" t="s">
        <v>2313</v>
      </c>
      <c r="C1156" s="11">
        <v>0</v>
      </c>
      <c r="D1156" s="11">
        <v>0</v>
      </c>
      <c r="E1156" s="11">
        <v>0</v>
      </c>
      <c r="F1156" s="11">
        <v>0</v>
      </c>
      <c r="H1156" s="959" t="str">
        <f t="shared" si="17"/>
        <v>39909</v>
      </c>
    </row>
    <row r="1157" spans="1:8" hidden="1" x14ac:dyDescent="0.25">
      <c r="A1157" s="13" t="s">
        <v>2314</v>
      </c>
      <c r="B1157" s="41" t="s">
        <v>2315</v>
      </c>
      <c r="C1157" s="11">
        <v>0</v>
      </c>
      <c r="D1157" s="11">
        <v>0</v>
      </c>
      <c r="E1157" s="11">
        <v>0</v>
      </c>
      <c r="F1157" s="11">
        <v>0</v>
      </c>
      <c r="H1157" s="959" t="str">
        <f t="shared" si="17"/>
        <v>39909</v>
      </c>
    </row>
    <row r="1158" spans="1:8" hidden="1" x14ac:dyDescent="0.25">
      <c r="A1158" s="13" t="s">
        <v>2316</v>
      </c>
      <c r="B1158" s="41" t="s">
        <v>2317</v>
      </c>
      <c r="C1158" s="11">
        <v>0</v>
      </c>
      <c r="D1158" s="11">
        <v>0</v>
      </c>
      <c r="E1158" s="11">
        <v>0</v>
      </c>
      <c r="F1158" s="11">
        <v>0</v>
      </c>
      <c r="H1158" s="959" t="str">
        <f t="shared" si="17"/>
        <v>39909</v>
      </c>
    </row>
    <row r="1159" spans="1:8" hidden="1" x14ac:dyDescent="0.25">
      <c r="A1159" s="13" t="s">
        <v>2318</v>
      </c>
      <c r="B1159" s="41" t="s">
        <v>2319</v>
      </c>
      <c r="C1159" s="11">
        <v>147</v>
      </c>
      <c r="D1159" s="11">
        <v>500</v>
      </c>
      <c r="E1159" s="11">
        <v>200</v>
      </c>
      <c r="F1159" s="11">
        <v>-53</v>
      </c>
      <c r="H1159" s="959" t="str">
        <f t="shared" si="17"/>
        <v>39909</v>
      </c>
    </row>
    <row r="1160" spans="1:8" hidden="1" x14ac:dyDescent="0.25">
      <c r="A1160" s="13" t="s">
        <v>2320</v>
      </c>
      <c r="B1160" s="41" t="s">
        <v>2321</v>
      </c>
      <c r="C1160" s="11">
        <v>1576.79</v>
      </c>
      <c r="D1160" s="11">
        <v>1500</v>
      </c>
      <c r="E1160" s="11">
        <v>1500</v>
      </c>
      <c r="F1160" s="11">
        <v>77</v>
      </c>
      <c r="H1160" s="959" t="str">
        <f t="shared" si="17"/>
        <v>39909</v>
      </c>
    </row>
    <row r="1161" spans="1:8" hidden="1" x14ac:dyDescent="0.25">
      <c r="A1161" s="13" t="s">
        <v>2322</v>
      </c>
      <c r="B1161" s="41" t="s">
        <v>2323</v>
      </c>
      <c r="C1161" s="11">
        <v>2011.2</v>
      </c>
      <c r="D1161" s="11">
        <v>2000</v>
      </c>
      <c r="E1161" s="11">
        <v>2000</v>
      </c>
      <c r="F1161" s="11">
        <v>11</v>
      </c>
      <c r="H1161" s="959" t="str">
        <f t="shared" si="17"/>
        <v>39909</v>
      </c>
    </row>
    <row r="1162" spans="1:8" hidden="1" x14ac:dyDescent="0.25">
      <c r="A1162" s="13" t="s">
        <v>2324</v>
      </c>
      <c r="B1162" s="41" t="s">
        <v>2325</v>
      </c>
      <c r="C1162" s="11">
        <v>8472.44</v>
      </c>
      <c r="D1162" s="11">
        <v>7200</v>
      </c>
      <c r="E1162" s="11">
        <v>8500</v>
      </c>
      <c r="F1162" s="11">
        <v>-28</v>
      </c>
      <c r="H1162" s="959" t="str">
        <f t="shared" ref="H1162:H1225" si="18">LEFT(A1162,5)</f>
        <v>39909</v>
      </c>
    </row>
    <row r="1163" spans="1:8" hidden="1" x14ac:dyDescent="0.25">
      <c r="A1163" s="13" t="s">
        <v>2326</v>
      </c>
      <c r="B1163" s="41" t="s">
        <v>2327</v>
      </c>
      <c r="C1163" s="11">
        <v>171.62</v>
      </c>
      <c r="D1163" s="11">
        <v>200</v>
      </c>
      <c r="E1163" s="11">
        <v>200</v>
      </c>
      <c r="F1163" s="11">
        <v>-28</v>
      </c>
      <c r="H1163" s="959" t="str">
        <f t="shared" si="18"/>
        <v>39909</v>
      </c>
    </row>
    <row r="1164" spans="1:8" hidden="1" x14ac:dyDescent="0.25">
      <c r="A1164" s="13" t="s">
        <v>2328</v>
      </c>
      <c r="B1164" s="41" t="s">
        <v>2329</v>
      </c>
      <c r="C1164" s="11">
        <v>105.2</v>
      </c>
      <c r="D1164" s="11">
        <v>0</v>
      </c>
      <c r="E1164" s="11">
        <v>0</v>
      </c>
      <c r="F1164" s="11">
        <v>105</v>
      </c>
      <c r="H1164" s="959" t="str">
        <f t="shared" si="18"/>
        <v>39909</v>
      </c>
    </row>
    <row r="1165" spans="1:8" hidden="1" x14ac:dyDescent="0.25">
      <c r="A1165" s="13" t="s">
        <v>2330</v>
      </c>
      <c r="B1165" s="41" t="s">
        <v>2331</v>
      </c>
      <c r="C1165" s="11">
        <v>1780.67</v>
      </c>
      <c r="D1165" s="11">
        <v>6300</v>
      </c>
      <c r="E1165" s="11">
        <v>6300</v>
      </c>
      <c r="F1165" s="11">
        <v>-4519</v>
      </c>
      <c r="H1165" s="959" t="str">
        <f t="shared" si="18"/>
        <v>39909</v>
      </c>
    </row>
    <row r="1166" spans="1:8" hidden="1" x14ac:dyDescent="0.25">
      <c r="A1166" s="13" t="s">
        <v>2332</v>
      </c>
      <c r="B1166" s="41" t="s">
        <v>2333</v>
      </c>
      <c r="C1166" s="11">
        <v>99</v>
      </c>
      <c r="D1166" s="11">
        <v>0</v>
      </c>
      <c r="E1166" s="11">
        <v>0</v>
      </c>
      <c r="F1166" s="11">
        <v>99</v>
      </c>
      <c r="H1166" s="959" t="str">
        <f t="shared" si="18"/>
        <v>39909</v>
      </c>
    </row>
    <row r="1167" spans="1:8" hidden="1" x14ac:dyDescent="0.25">
      <c r="A1167" s="13" t="s">
        <v>2334</v>
      </c>
      <c r="B1167" s="41" t="s">
        <v>2335</v>
      </c>
      <c r="C1167" s="11">
        <v>4339.67</v>
      </c>
      <c r="D1167" s="11">
        <v>3400</v>
      </c>
      <c r="E1167" s="11">
        <v>4400</v>
      </c>
      <c r="F1167" s="11">
        <v>-60</v>
      </c>
      <c r="H1167" s="959" t="str">
        <f t="shared" si="18"/>
        <v>39909</v>
      </c>
    </row>
    <row r="1168" spans="1:8" hidden="1" x14ac:dyDescent="0.25">
      <c r="A1168" s="13" t="s">
        <v>2336</v>
      </c>
      <c r="B1168" s="41" t="s">
        <v>2337</v>
      </c>
      <c r="C1168" s="11">
        <v>230</v>
      </c>
      <c r="D1168" s="11">
        <v>900</v>
      </c>
      <c r="E1168" s="11">
        <v>0</v>
      </c>
      <c r="F1168" s="11">
        <v>230</v>
      </c>
      <c r="H1168" s="959" t="str">
        <f t="shared" si="18"/>
        <v>39909</v>
      </c>
    </row>
    <row r="1169" spans="1:8" hidden="1" x14ac:dyDescent="0.25">
      <c r="A1169" s="13" t="s">
        <v>2338</v>
      </c>
      <c r="B1169" s="41" t="s">
        <v>2339</v>
      </c>
      <c r="C1169" s="11">
        <v>1689.67</v>
      </c>
      <c r="D1169" s="11">
        <v>1300</v>
      </c>
      <c r="E1169" s="11">
        <v>1600</v>
      </c>
      <c r="F1169" s="11">
        <v>90</v>
      </c>
      <c r="H1169" s="959" t="str">
        <f t="shared" si="18"/>
        <v>39909</v>
      </c>
    </row>
    <row r="1170" spans="1:8" hidden="1" x14ac:dyDescent="0.25">
      <c r="A1170" s="13" t="s">
        <v>2340</v>
      </c>
      <c r="B1170" s="41" t="s">
        <v>2341</v>
      </c>
      <c r="C1170" s="11">
        <v>0</v>
      </c>
      <c r="D1170" s="11">
        <v>0</v>
      </c>
      <c r="E1170" s="11">
        <v>0</v>
      </c>
      <c r="F1170" s="11">
        <v>0</v>
      </c>
      <c r="H1170" s="959" t="str">
        <f t="shared" si="18"/>
        <v>39909</v>
      </c>
    </row>
    <row r="1171" spans="1:8" hidden="1" x14ac:dyDescent="0.25">
      <c r="A1171" s="13" t="s">
        <v>2342</v>
      </c>
      <c r="B1171" s="41" t="s">
        <v>2343</v>
      </c>
      <c r="C1171" s="11">
        <v>55169.61</v>
      </c>
      <c r="D1171" s="11">
        <v>0</v>
      </c>
      <c r="E1171" s="11">
        <v>0</v>
      </c>
      <c r="F1171" s="11">
        <v>55170</v>
      </c>
      <c r="H1171" s="959" t="str">
        <f t="shared" si="18"/>
        <v>39909</v>
      </c>
    </row>
    <row r="1172" spans="1:8" hidden="1" x14ac:dyDescent="0.25">
      <c r="A1172" s="13" t="s">
        <v>2344</v>
      </c>
      <c r="B1172" s="41" t="s">
        <v>2345</v>
      </c>
      <c r="C1172" s="11">
        <v>7250</v>
      </c>
      <c r="D1172" s="11">
        <v>0</v>
      </c>
      <c r="E1172" s="11">
        <v>0</v>
      </c>
      <c r="F1172" s="11">
        <v>7250</v>
      </c>
      <c r="H1172" s="959" t="str">
        <f t="shared" si="18"/>
        <v>39909</v>
      </c>
    </row>
    <row r="1173" spans="1:8" hidden="1" x14ac:dyDescent="0.25">
      <c r="A1173" s="13" t="s">
        <v>2346</v>
      </c>
      <c r="B1173" s="41" t="s">
        <v>2347</v>
      </c>
      <c r="C1173" s="11">
        <v>0</v>
      </c>
      <c r="D1173" s="11">
        <v>0</v>
      </c>
      <c r="E1173" s="11">
        <v>0</v>
      </c>
      <c r="F1173" s="11">
        <v>0</v>
      </c>
      <c r="H1173" s="959" t="str">
        <f t="shared" si="18"/>
        <v>39909</v>
      </c>
    </row>
    <row r="1174" spans="1:8" hidden="1" x14ac:dyDescent="0.25">
      <c r="A1174" s="13" t="s">
        <v>2348</v>
      </c>
      <c r="B1174" s="41" t="s">
        <v>2349</v>
      </c>
      <c r="C1174" s="11">
        <v>-6753</v>
      </c>
      <c r="D1174" s="11">
        <v>-3300</v>
      </c>
      <c r="E1174" s="11">
        <v>-3300</v>
      </c>
      <c r="F1174" s="11">
        <v>-3453</v>
      </c>
      <c r="H1174" s="959" t="str">
        <f t="shared" si="18"/>
        <v>39909</v>
      </c>
    </row>
    <row r="1175" spans="1:8" hidden="1" x14ac:dyDescent="0.25">
      <c r="A1175" s="13" t="s">
        <v>2350</v>
      </c>
      <c r="B1175" s="41" t="s">
        <v>2351</v>
      </c>
      <c r="C1175" s="11">
        <v>-27.04</v>
      </c>
      <c r="D1175" s="11">
        <v>-700</v>
      </c>
      <c r="E1175" s="11">
        <v>-200</v>
      </c>
      <c r="F1175" s="11">
        <v>173</v>
      </c>
      <c r="H1175" s="959" t="str">
        <f t="shared" si="18"/>
        <v>39909</v>
      </c>
    </row>
    <row r="1176" spans="1:8" hidden="1" x14ac:dyDescent="0.25">
      <c r="A1176" s="13" t="s">
        <v>2352</v>
      </c>
      <c r="B1176" s="41" t="s">
        <v>2353</v>
      </c>
      <c r="C1176" s="11">
        <v>-235854.93</v>
      </c>
      <c r="D1176" s="11">
        <v>-179700</v>
      </c>
      <c r="E1176" s="11">
        <v>-200000</v>
      </c>
      <c r="F1176" s="11">
        <v>-35855</v>
      </c>
      <c r="H1176" s="959" t="str">
        <f t="shared" si="18"/>
        <v>39909</v>
      </c>
    </row>
    <row r="1177" spans="1:8" hidden="1" x14ac:dyDescent="0.25">
      <c r="A1177" s="13" t="s">
        <v>2354</v>
      </c>
      <c r="B1177" s="41" t="s">
        <v>2355</v>
      </c>
      <c r="C1177" s="11">
        <v>0</v>
      </c>
      <c r="D1177" s="11">
        <v>0</v>
      </c>
      <c r="E1177" s="11">
        <v>0</v>
      </c>
      <c r="F1177" s="11">
        <v>0</v>
      </c>
      <c r="H1177" s="959" t="str">
        <f t="shared" si="18"/>
        <v>39909</v>
      </c>
    </row>
    <row r="1178" spans="1:8" hidden="1" x14ac:dyDescent="0.25">
      <c r="A1178" s="13" t="s">
        <v>2356</v>
      </c>
      <c r="B1178" s="41" t="s">
        <v>2357</v>
      </c>
      <c r="C1178" s="11">
        <v>50991.839999999997</v>
      </c>
      <c r="D1178" s="11">
        <v>0</v>
      </c>
      <c r="E1178" s="11">
        <v>51400</v>
      </c>
      <c r="F1178" s="11">
        <v>-408</v>
      </c>
      <c r="H1178" s="959" t="str">
        <f t="shared" si="18"/>
        <v>39910</v>
      </c>
    </row>
    <row r="1179" spans="1:8" hidden="1" x14ac:dyDescent="0.25">
      <c r="A1179" s="13" t="s">
        <v>2358</v>
      </c>
      <c r="B1179" s="41" t="s">
        <v>2359</v>
      </c>
      <c r="C1179" s="11">
        <v>740</v>
      </c>
      <c r="D1179" s="11">
        <v>0</v>
      </c>
      <c r="E1179" s="11">
        <v>0</v>
      </c>
      <c r="F1179" s="11">
        <v>740</v>
      </c>
      <c r="H1179" s="959" t="str">
        <f t="shared" si="18"/>
        <v>39910</v>
      </c>
    </row>
    <row r="1180" spans="1:8" hidden="1" x14ac:dyDescent="0.25">
      <c r="A1180" s="13" t="s">
        <v>2360</v>
      </c>
      <c r="B1180" s="41" t="s">
        <v>2361</v>
      </c>
      <c r="C1180" s="11">
        <v>0</v>
      </c>
      <c r="D1180" s="11">
        <v>0</v>
      </c>
      <c r="E1180" s="11">
        <v>0</v>
      </c>
      <c r="F1180" s="11">
        <v>0</v>
      </c>
      <c r="H1180" s="959" t="str">
        <f t="shared" si="18"/>
        <v>39910</v>
      </c>
    </row>
    <row r="1181" spans="1:8" hidden="1" x14ac:dyDescent="0.25">
      <c r="A1181" s="13" t="s">
        <v>2362</v>
      </c>
      <c r="B1181" s="41" t="s">
        <v>2363</v>
      </c>
      <c r="C1181" s="11">
        <v>0</v>
      </c>
      <c r="D1181" s="11">
        <v>0</v>
      </c>
      <c r="E1181" s="11">
        <v>0</v>
      </c>
      <c r="F1181" s="11">
        <v>0</v>
      </c>
      <c r="H1181" s="959" t="str">
        <f t="shared" si="18"/>
        <v>39910</v>
      </c>
    </row>
    <row r="1182" spans="1:8" hidden="1" x14ac:dyDescent="0.25">
      <c r="A1182" s="13" t="s">
        <v>2364</v>
      </c>
      <c r="B1182" s="41" t="s">
        <v>2365</v>
      </c>
      <c r="C1182" s="11">
        <v>0</v>
      </c>
      <c r="D1182" s="11">
        <v>0</v>
      </c>
      <c r="E1182" s="11">
        <v>0</v>
      </c>
      <c r="F1182" s="11">
        <v>0</v>
      </c>
      <c r="H1182" s="959" t="str">
        <f t="shared" si="18"/>
        <v>39910</v>
      </c>
    </row>
    <row r="1183" spans="1:8" hidden="1" x14ac:dyDescent="0.25">
      <c r="A1183" s="13" t="s">
        <v>2366</v>
      </c>
      <c r="B1183" s="41" t="s">
        <v>2367</v>
      </c>
      <c r="C1183" s="11">
        <v>4182.1499999999996</v>
      </c>
      <c r="D1183" s="11">
        <v>0</v>
      </c>
      <c r="E1183" s="11">
        <v>0</v>
      </c>
      <c r="F1183" s="11">
        <v>4182</v>
      </c>
      <c r="H1183" s="959" t="str">
        <f t="shared" si="18"/>
        <v>39910</v>
      </c>
    </row>
    <row r="1184" spans="1:8" hidden="1" x14ac:dyDescent="0.25">
      <c r="A1184" s="13" t="s">
        <v>2368</v>
      </c>
      <c r="B1184" s="41" t="s">
        <v>2369</v>
      </c>
      <c r="C1184" s="11">
        <v>0</v>
      </c>
      <c r="D1184" s="11">
        <v>0</v>
      </c>
      <c r="E1184" s="11">
        <v>0</v>
      </c>
      <c r="F1184" s="11">
        <v>0</v>
      </c>
      <c r="H1184" s="959" t="str">
        <f t="shared" si="18"/>
        <v>39910</v>
      </c>
    </row>
    <row r="1185" spans="1:8" hidden="1" x14ac:dyDescent="0.25">
      <c r="A1185" s="13" t="s">
        <v>2370</v>
      </c>
      <c r="B1185" s="41" t="s">
        <v>2371</v>
      </c>
      <c r="C1185" s="11">
        <v>0</v>
      </c>
      <c r="D1185" s="11">
        <v>0</v>
      </c>
      <c r="E1185" s="11">
        <v>0</v>
      </c>
      <c r="F1185" s="11">
        <v>0</v>
      </c>
      <c r="H1185" s="959" t="str">
        <f t="shared" si="18"/>
        <v>39910</v>
      </c>
    </row>
    <row r="1186" spans="1:8" hidden="1" x14ac:dyDescent="0.25">
      <c r="A1186" s="13" t="s">
        <v>2372</v>
      </c>
      <c r="B1186" s="41" t="s">
        <v>2373</v>
      </c>
      <c r="C1186" s="11">
        <v>0</v>
      </c>
      <c r="D1186" s="11">
        <v>0</v>
      </c>
      <c r="E1186" s="11">
        <v>0</v>
      </c>
      <c r="F1186" s="11">
        <v>0</v>
      </c>
      <c r="H1186" s="959" t="str">
        <f t="shared" si="18"/>
        <v>39910</v>
      </c>
    </row>
    <row r="1187" spans="1:8" hidden="1" x14ac:dyDescent="0.25">
      <c r="A1187" s="13" t="s">
        <v>2374</v>
      </c>
      <c r="B1187" s="41" t="s">
        <v>2375</v>
      </c>
      <c r="C1187" s="11">
        <v>0</v>
      </c>
      <c r="D1187" s="11">
        <v>0</v>
      </c>
      <c r="E1187" s="11">
        <v>0</v>
      </c>
      <c r="F1187" s="11">
        <v>0</v>
      </c>
      <c r="H1187" s="959" t="str">
        <f t="shared" si="18"/>
        <v>39910</v>
      </c>
    </row>
    <row r="1188" spans="1:8" hidden="1" x14ac:dyDescent="0.25">
      <c r="A1188" s="13" t="s">
        <v>2376</v>
      </c>
      <c r="B1188" s="41" t="s">
        <v>2377</v>
      </c>
      <c r="C1188" s="11">
        <v>442.08</v>
      </c>
      <c r="D1188" s="11">
        <v>0</v>
      </c>
      <c r="E1188" s="11">
        <v>0</v>
      </c>
      <c r="F1188" s="11">
        <v>442</v>
      </c>
      <c r="H1188" s="959" t="str">
        <f t="shared" si="18"/>
        <v>39910</v>
      </c>
    </row>
    <row r="1189" spans="1:8" hidden="1" x14ac:dyDescent="0.25">
      <c r="A1189" s="13" t="s">
        <v>2378</v>
      </c>
      <c r="B1189" s="41" t="s">
        <v>2379</v>
      </c>
      <c r="C1189" s="11">
        <v>0</v>
      </c>
      <c r="D1189" s="11">
        <v>100</v>
      </c>
      <c r="E1189" s="11">
        <v>100</v>
      </c>
      <c r="F1189" s="11">
        <v>-100</v>
      </c>
      <c r="H1189" s="959" t="str">
        <f t="shared" si="18"/>
        <v>39910</v>
      </c>
    </row>
    <row r="1190" spans="1:8" hidden="1" x14ac:dyDescent="0.25">
      <c r="A1190" s="13" t="s">
        <v>2380</v>
      </c>
      <c r="B1190" s="41" t="s">
        <v>2381</v>
      </c>
      <c r="C1190" s="11">
        <v>0</v>
      </c>
      <c r="D1190" s="11">
        <v>400</v>
      </c>
      <c r="E1190" s="11">
        <v>400</v>
      </c>
      <c r="F1190" s="11">
        <v>-400</v>
      </c>
      <c r="H1190" s="959" t="str">
        <f t="shared" si="18"/>
        <v>39910</v>
      </c>
    </row>
    <row r="1191" spans="1:8" hidden="1" x14ac:dyDescent="0.25">
      <c r="A1191" s="13" t="s">
        <v>2382</v>
      </c>
      <c r="B1191" s="41" t="s">
        <v>2383</v>
      </c>
      <c r="C1191" s="11">
        <v>46799.48</v>
      </c>
      <c r="D1191" s="11">
        <v>53900</v>
      </c>
      <c r="E1191" s="11">
        <v>53900</v>
      </c>
      <c r="F1191" s="11">
        <v>-7101</v>
      </c>
      <c r="H1191" s="959" t="str">
        <f t="shared" si="18"/>
        <v>39910</v>
      </c>
    </row>
    <row r="1192" spans="1:8" hidden="1" x14ac:dyDescent="0.25">
      <c r="A1192" s="13" t="s">
        <v>2384</v>
      </c>
      <c r="B1192" s="41" t="s">
        <v>2385</v>
      </c>
      <c r="C1192" s="11">
        <v>0</v>
      </c>
      <c r="D1192" s="11">
        <v>0</v>
      </c>
      <c r="E1192" s="11">
        <v>0</v>
      </c>
      <c r="F1192" s="11">
        <v>0</v>
      </c>
      <c r="H1192" s="959" t="str">
        <f t="shared" si="18"/>
        <v>39910</v>
      </c>
    </row>
    <row r="1193" spans="1:8" hidden="1" x14ac:dyDescent="0.25">
      <c r="A1193" s="13" t="s">
        <v>2386</v>
      </c>
      <c r="B1193" s="41" t="s">
        <v>2387</v>
      </c>
      <c r="C1193" s="11">
        <v>25</v>
      </c>
      <c r="D1193" s="11">
        <v>0</v>
      </c>
      <c r="E1193" s="11">
        <v>0</v>
      </c>
      <c r="F1193" s="11">
        <v>25</v>
      </c>
      <c r="H1193" s="959" t="str">
        <f t="shared" si="18"/>
        <v>39910</v>
      </c>
    </row>
    <row r="1194" spans="1:8" hidden="1" x14ac:dyDescent="0.25">
      <c r="A1194" s="13" t="s">
        <v>2388</v>
      </c>
      <c r="B1194" s="41" t="s">
        <v>2389</v>
      </c>
      <c r="C1194" s="11">
        <v>805</v>
      </c>
      <c r="D1194" s="11">
        <v>0</v>
      </c>
      <c r="E1194" s="11">
        <v>0</v>
      </c>
      <c r="F1194" s="11">
        <v>805</v>
      </c>
      <c r="H1194" s="959" t="str">
        <f t="shared" si="18"/>
        <v>39910</v>
      </c>
    </row>
    <row r="1195" spans="1:8" hidden="1" x14ac:dyDescent="0.25">
      <c r="A1195" s="13" t="s">
        <v>2390</v>
      </c>
      <c r="B1195" s="41" t="s">
        <v>2391</v>
      </c>
      <c r="C1195" s="11">
        <v>589.09</v>
      </c>
      <c r="D1195" s="11">
        <v>0</v>
      </c>
      <c r="E1195" s="11">
        <v>600</v>
      </c>
      <c r="F1195" s="11">
        <v>-11</v>
      </c>
      <c r="H1195" s="959" t="str">
        <f t="shared" si="18"/>
        <v>39910</v>
      </c>
    </row>
    <row r="1196" spans="1:8" hidden="1" x14ac:dyDescent="0.25">
      <c r="A1196" s="13" t="s">
        <v>2392</v>
      </c>
      <c r="B1196" s="41" t="s">
        <v>2393</v>
      </c>
      <c r="C1196" s="11">
        <v>0</v>
      </c>
      <c r="D1196" s="11">
        <v>0</v>
      </c>
      <c r="E1196" s="11">
        <v>0</v>
      </c>
      <c r="F1196" s="11">
        <v>0</v>
      </c>
      <c r="H1196" s="959" t="str">
        <f t="shared" si="18"/>
        <v>39910</v>
      </c>
    </row>
    <row r="1197" spans="1:8" hidden="1" x14ac:dyDescent="0.25">
      <c r="A1197" s="13" t="s">
        <v>2394</v>
      </c>
      <c r="B1197" s="41" t="s">
        <v>2395</v>
      </c>
      <c r="C1197" s="11">
        <v>0</v>
      </c>
      <c r="D1197" s="11">
        <v>0</v>
      </c>
      <c r="E1197" s="11">
        <v>0</v>
      </c>
      <c r="F1197" s="11">
        <v>0</v>
      </c>
      <c r="H1197" s="959" t="str">
        <f t="shared" si="18"/>
        <v>39910</v>
      </c>
    </row>
    <row r="1198" spans="1:8" hidden="1" x14ac:dyDescent="0.25">
      <c r="A1198" s="13" t="s">
        <v>2396</v>
      </c>
      <c r="B1198" s="41" t="s">
        <v>2397</v>
      </c>
      <c r="C1198" s="11">
        <v>0</v>
      </c>
      <c r="D1198" s="11">
        <v>0</v>
      </c>
      <c r="E1198" s="11">
        <v>0</v>
      </c>
      <c r="F1198" s="11">
        <v>0</v>
      </c>
      <c r="H1198" s="959" t="str">
        <f t="shared" si="18"/>
        <v>39910</v>
      </c>
    </row>
    <row r="1199" spans="1:8" hidden="1" x14ac:dyDescent="0.25">
      <c r="A1199" s="13" t="s">
        <v>2398</v>
      </c>
      <c r="B1199" s="41" t="s">
        <v>2399</v>
      </c>
      <c r="C1199" s="11">
        <v>2009.7</v>
      </c>
      <c r="D1199" s="11">
        <v>1500</v>
      </c>
      <c r="E1199" s="11">
        <v>1700</v>
      </c>
      <c r="F1199" s="11">
        <v>310</v>
      </c>
      <c r="H1199" s="959" t="str">
        <f t="shared" si="18"/>
        <v>39910</v>
      </c>
    </row>
    <row r="1200" spans="1:8" hidden="1" x14ac:dyDescent="0.25">
      <c r="A1200" s="13" t="s">
        <v>2400</v>
      </c>
      <c r="B1200" s="41" t="s">
        <v>2401</v>
      </c>
      <c r="C1200" s="11">
        <v>101191.03999999999</v>
      </c>
      <c r="D1200" s="11">
        <v>91600</v>
      </c>
      <c r="E1200" s="11">
        <v>97400</v>
      </c>
      <c r="F1200" s="11">
        <v>3791</v>
      </c>
      <c r="H1200" s="959" t="str">
        <f t="shared" si="18"/>
        <v>39910</v>
      </c>
    </row>
    <row r="1201" spans="1:8" hidden="1" x14ac:dyDescent="0.25">
      <c r="A1201" s="13" t="s">
        <v>2402</v>
      </c>
      <c r="B1201" s="41" t="s">
        <v>2403</v>
      </c>
      <c r="C1201" s="11">
        <v>0</v>
      </c>
      <c r="D1201" s="11">
        <v>0</v>
      </c>
      <c r="E1201" s="11">
        <v>0</v>
      </c>
      <c r="F1201" s="11">
        <v>0</v>
      </c>
      <c r="H1201" s="959" t="str">
        <f t="shared" si="18"/>
        <v>39910</v>
      </c>
    </row>
    <row r="1202" spans="1:8" hidden="1" x14ac:dyDescent="0.25">
      <c r="A1202" s="13" t="s">
        <v>2404</v>
      </c>
      <c r="B1202" s="41" t="s">
        <v>2405</v>
      </c>
      <c r="C1202" s="11">
        <v>0</v>
      </c>
      <c r="D1202" s="11">
        <v>0</v>
      </c>
      <c r="E1202" s="11">
        <v>0</v>
      </c>
      <c r="F1202" s="11">
        <v>0</v>
      </c>
      <c r="H1202" s="959" t="str">
        <f t="shared" si="18"/>
        <v>39910</v>
      </c>
    </row>
    <row r="1203" spans="1:8" hidden="1" x14ac:dyDescent="0.25">
      <c r="A1203" s="13" t="s">
        <v>2406</v>
      </c>
      <c r="B1203" s="41" t="s">
        <v>2407</v>
      </c>
      <c r="C1203" s="11">
        <v>0</v>
      </c>
      <c r="D1203" s="11">
        <v>0</v>
      </c>
      <c r="E1203" s="11">
        <v>0</v>
      </c>
      <c r="F1203" s="11">
        <v>0</v>
      </c>
      <c r="H1203" s="959" t="str">
        <f t="shared" si="18"/>
        <v>39910</v>
      </c>
    </row>
    <row r="1204" spans="1:8" hidden="1" x14ac:dyDescent="0.25">
      <c r="A1204" s="13" t="s">
        <v>2408</v>
      </c>
      <c r="B1204" s="41" t="s">
        <v>2409</v>
      </c>
      <c r="C1204" s="11">
        <v>-10146.1</v>
      </c>
      <c r="D1204" s="11">
        <v>0</v>
      </c>
      <c r="E1204" s="11">
        <v>0</v>
      </c>
      <c r="F1204" s="11">
        <v>-10146</v>
      </c>
      <c r="H1204" s="959" t="str">
        <f t="shared" si="18"/>
        <v>39910</v>
      </c>
    </row>
    <row r="1205" spans="1:8" hidden="1" x14ac:dyDescent="0.25">
      <c r="A1205" s="13" t="s">
        <v>2410</v>
      </c>
      <c r="B1205" s="41" t="s">
        <v>2411</v>
      </c>
      <c r="C1205" s="11">
        <v>-197629.28</v>
      </c>
      <c r="D1205" s="11">
        <v>-147500</v>
      </c>
      <c r="E1205" s="11">
        <v>-205500</v>
      </c>
      <c r="F1205" s="11">
        <v>7871</v>
      </c>
      <c r="H1205" s="959" t="str">
        <f t="shared" si="18"/>
        <v>39910</v>
      </c>
    </row>
    <row r="1206" spans="1:8" hidden="1" x14ac:dyDescent="0.25">
      <c r="A1206" s="13" t="s">
        <v>2412</v>
      </c>
      <c r="B1206" s="41" t="s">
        <v>2413</v>
      </c>
      <c r="C1206" s="11">
        <v>0</v>
      </c>
      <c r="D1206" s="11">
        <v>0</v>
      </c>
      <c r="E1206" s="11">
        <v>0</v>
      </c>
      <c r="F1206" s="11">
        <v>0</v>
      </c>
      <c r="H1206" s="959" t="str">
        <f t="shared" si="18"/>
        <v>39911</v>
      </c>
    </row>
    <row r="1207" spans="1:8" hidden="1" x14ac:dyDescent="0.25">
      <c r="A1207" s="13" t="s">
        <v>2414</v>
      </c>
      <c r="B1207" s="41" t="s">
        <v>2415</v>
      </c>
      <c r="C1207" s="11">
        <v>0</v>
      </c>
      <c r="D1207" s="11">
        <v>0</v>
      </c>
      <c r="E1207" s="11">
        <v>0</v>
      </c>
      <c r="F1207" s="11">
        <v>0</v>
      </c>
      <c r="H1207" s="959" t="str">
        <f t="shared" si="18"/>
        <v>39911</v>
      </c>
    </row>
    <row r="1208" spans="1:8" hidden="1" x14ac:dyDescent="0.25">
      <c r="A1208" s="13" t="s">
        <v>2416</v>
      </c>
      <c r="B1208" s="41" t="s">
        <v>2417</v>
      </c>
      <c r="C1208" s="11">
        <v>0</v>
      </c>
      <c r="D1208" s="11">
        <v>0</v>
      </c>
      <c r="E1208" s="11">
        <v>0</v>
      </c>
      <c r="F1208" s="11">
        <v>0</v>
      </c>
      <c r="H1208" s="959" t="str">
        <f t="shared" si="18"/>
        <v>39911</v>
      </c>
    </row>
    <row r="1209" spans="1:8" hidden="1" x14ac:dyDescent="0.25">
      <c r="A1209" s="13" t="s">
        <v>2418</v>
      </c>
      <c r="B1209" s="41" t="s">
        <v>2419</v>
      </c>
      <c r="C1209" s="11">
        <v>0</v>
      </c>
      <c r="D1209" s="11">
        <v>0</v>
      </c>
      <c r="E1209" s="11">
        <v>0</v>
      </c>
      <c r="F1209" s="11">
        <v>0</v>
      </c>
      <c r="H1209" s="959" t="str">
        <f t="shared" si="18"/>
        <v>39911</v>
      </c>
    </row>
    <row r="1210" spans="1:8" hidden="1" x14ac:dyDescent="0.25">
      <c r="A1210" s="13" t="s">
        <v>2420</v>
      </c>
      <c r="B1210" s="41" t="s">
        <v>2421</v>
      </c>
      <c r="C1210" s="11">
        <v>0</v>
      </c>
      <c r="D1210" s="11">
        <v>0</v>
      </c>
      <c r="E1210" s="11">
        <v>0</v>
      </c>
      <c r="F1210" s="11">
        <v>0</v>
      </c>
      <c r="H1210" s="959" t="str">
        <f t="shared" si="18"/>
        <v>39911</v>
      </c>
    </row>
    <row r="1211" spans="1:8" hidden="1" x14ac:dyDescent="0.25">
      <c r="A1211" s="13" t="s">
        <v>2422</v>
      </c>
      <c r="B1211" s="41" t="s">
        <v>2423</v>
      </c>
      <c r="C1211" s="11">
        <v>0</v>
      </c>
      <c r="D1211" s="11">
        <v>0</v>
      </c>
      <c r="E1211" s="11">
        <v>0</v>
      </c>
      <c r="F1211" s="11">
        <v>0</v>
      </c>
      <c r="H1211" s="959" t="str">
        <f t="shared" si="18"/>
        <v>39911</v>
      </c>
    </row>
    <row r="1212" spans="1:8" hidden="1" x14ac:dyDescent="0.25">
      <c r="A1212" s="13" t="s">
        <v>2424</v>
      </c>
      <c r="B1212" s="41" t="s">
        <v>2425</v>
      </c>
      <c r="C1212" s="11">
        <v>0</v>
      </c>
      <c r="D1212" s="11">
        <v>0</v>
      </c>
      <c r="E1212" s="11">
        <v>0</v>
      </c>
      <c r="F1212" s="11">
        <v>0</v>
      </c>
      <c r="H1212" s="959" t="str">
        <f t="shared" si="18"/>
        <v>39911</v>
      </c>
    </row>
    <row r="1213" spans="1:8" hidden="1" x14ac:dyDescent="0.25">
      <c r="A1213" s="13" t="s">
        <v>2426</v>
      </c>
      <c r="B1213" s="41" t="s">
        <v>2427</v>
      </c>
      <c r="C1213" s="11">
        <v>0</v>
      </c>
      <c r="D1213" s="11">
        <v>0</v>
      </c>
      <c r="E1213" s="11">
        <v>0</v>
      </c>
      <c r="F1213" s="11">
        <v>0</v>
      </c>
      <c r="H1213" s="959" t="str">
        <f t="shared" si="18"/>
        <v>39911</v>
      </c>
    </row>
    <row r="1214" spans="1:8" hidden="1" x14ac:dyDescent="0.25">
      <c r="A1214" s="13" t="s">
        <v>2428</v>
      </c>
      <c r="B1214" s="41" t="s">
        <v>2429</v>
      </c>
      <c r="C1214" s="11">
        <v>0</v>
      </c>
      <c r="D1214" s="11">
        <v>0</v>
      </c>
      <c r="E1214" s="11">
        <v>0</v>
      </c>
      <c r="F1214" s="11">
        <v>0</v>
      </c>
      <c r="H1214" s="959" t="str">
        <f t="shared" si="18"/>
        <v>39911</v>
      </c>
    </row>
    <row r="1215" spans="1:8" hidden="1" x14ac:dyDescent="0.25">
      <c r="A1215" s="13" t="s">
        <v>2430</v>
      </c>
      <c r="B1215" s="41" t="s">
        <v>2431</v>
      </c>
      <c r="C1215" s="11">
        <v>0</v>
      </c>
      <c r="D1215" s="11">
        <v>0</v>
      </c>
      <c r="E1215" s="11">
        <v>0</v>
      </c>
      <c r="F1215" s="11">
        <v>0</v>
      </c>
      <c r="H1215" s="959" t="str">
        <f t="shared" si="18"/>
        <v>39911</v>
      </c>
    </row>
    <row r="1216" spans="1:8" hidden="1" x14ac:dyDescent="0.25">
      <c r="A1216" s="13" t="s">
        <v>2432</v>
      </c>
      <c r="B1216" s="41" t="s">
        <v>2433</v>
      </c>
      <c r="C1216" s="11">
        <v>0</v>
      </c>
      <c r="D1216" s="11">
        <v>0</v>
      </c>
      <c r="E1216" s="11">
        <v>0</v>
      </c>
      <c r="F1216" s="11">
        <v>0</v>
      </c>
      <c r="H1216" s="959" t="str">
        <f t="shared" si="18"/>
        <v>39911</v>
      </c>
    </row>
    <row r="1217" spans="1:8" hidden="1" x14ac:dyDescent="0.25">
      <c r="A1217" s="13" t="s">
        <v>2434</v>
      </c>
      <c r="B1217" s="41" t="s">
        <v>2435</v>
      </c>
      <c r="C1217" s="11">
        <v>0</v>
      </c>
      <c r="D1217" s="11">
        <v>0</v>
      </c>
      <c r="E1217" s="11">
        <v>0</v>
      </c>
      <c r="F1217" s="11">
        <v>0</v>
      </c>
      <c r="H1217" s="959" t="str">
        <f t="shared" si="18"/>
        <v>39911</v>
      </c>
    </row>
    <row r="1218" spans="1:8" hidden="1" x14ac:dyDescent="0.25">
      <c r="A1218" s="13" t="s">
        <v>2436</v>
      </c>
      <c r="B1218" s="41" t="s">
        <v>2437</v>
      </c>
      <c r="C1218" s="11">
        <v>0</v>
      </c>
      <c r="D1218" s="11">
        <v>0</v>
      </c>
      <c r="E1218" s="11">
        <v>0</v>
      </c>
      <c r="F1218" s="11">
        <v>0</v>
      </c>
      <c r="H1218" s="959" t="str">
        <f t="shared" si="18"/>
        <v>39911</v>
      </c>
    </row>
    <row r="1219" spans="1:8" hidden="1" x14ac:dyDescent="0.25">
      <c r="A1219" s="13" t="s">
        <v>2438</v>
      </c>
      <c r="B1219" s="41" t="s">
        <v>2439</v>
      </c>
      <c r="C1219" s="11">
        <v>0</v>
      </c>
      <c r="D1219" s="11">
        <v>0</v>
      </c>
      <c r="E1219" s="11">
        <v>0</v>
      </c>
      <c r="F1219" s="11">
        <v>0</v>
      </c>
      <c r="H1219" s="959" t="str">
        <f t="shared" si="18"/>
        <v>39911</v>
      </c>
    </row>
    <row r="1220" spans="1:8" hidden="1" x14ac:dyDescent="0.25">
      <c r="A1220" s="13" t="s">
        <v>2440</v>
      </c>
      <c r="B1220" s="41" t="s">
        <v>2441</v>
      </c>
      <c r="C1220" s="11">
        <v>0</v>
      </c>
      <c r="D1220" s="11">
        <v>0</v>
      </c>
      <c r="E1220" s="11">
        <v>0</v>
      </c>
      <c r="F1220" s="11">
        <v>0</v>
      </c>
      <c r="H1220" s="959" t="str">
        <f t="shared" si="18"/>
        <v>39911</v>
      </c>
    </row>
    <row r="1221" spans="1:8" hidden="1" x14ac:dyDescent="0.25">
      <c r="A1221" s="13" t="s">
        <v>2442</v>
      </c>
      <c r="B1221" s="41" t="s">
        <v>2443</v>
      </c>
      <c r="C1221" s="11">
        <v>0</v>
      </c>
      <c r="D1221" s="11">
        <v>0</v>
      </c>
      <c r="E1221" s="11">
        <v>0</v>
      </c>
      <c r="F1221" s="11">
        <v>0</v>
      </c>
      <c r="H1221" s="959" t="str">
        <f t="shared" si="18"/>
        <v>39911</v>
      </c>
    </row>
    <row r="1222" spans="1:8" hidden="1" x14ac:dyDescent="0.25">
      <c r="A1222" s="13" t="s">
        <v>2444</v>
      </c>
      <c r="B1222" s="41" t="s">
        <v>2445</v>
      </c>
      <c r="C1222" s="11">
        <v>0</v>
      </c>
      <c r="D1222" s="11">
        <v>0</v>
      </c>
      <c r="E1222" s="11">
        <v>0</v>
      </c>
      <c r="F1222" s="11">
        <v>0</v>
      </c>
      <c r="H1222" s="959" t="str">
        <f t="shared" si="18"/>
        <v>39911</v>
      </c>
    </row>
    <row r="1223" spans="1:8" hidden="1" x14ac:dyDescent="0.25">
      <c r="A1223" s="13" t="s">
        <v>2446</v>
      </c>
      <c r="B1223" s="41" t="s">
        <v>2447</v>
      </c>
      <c r="C1223" s="11">
        <v>0</v>
      </c>
      <c r="D1223" s="11">
        <v>0</v>
      </c>
      <c r="E1223" s="11">
        <v>0</v>
      </c>
      <c r="F1223" s="11">
        <v>0</v>
      </c>
      <c r="H1223" s="959" t="str">
        <f t="shared" si="18"/>
        <v>39911</v>
      </c>
    </row>
    <row r="1224" spans="1:8" hidden="1" x14ac:dyDescent="0.25">
      <c r="A1224" s="13" t="s">
        <v>2448</v>
      </c>
      <c r="B1224" s="41" t="s">
        <v>2449</v>
      </c>
      <c r="C1224" s="11">
        <v>0</v>
      </c>
      <c r="D1224" s="11">
        <v>0</v>
      </c>
      <c r="E1224" s="11">
        <v>0</v>
      </c>
      <c r="F1224" s="11">
        <v>0</v>
      </c>
      <c r="H1224" s="959" t="str">
        <f t="shared" si="18"/>
        <v>39911</v>
      </c>
    </row>
    <row r="1225" spans="1:8" hidden="1" x14ac:dyDescent="0.25">
      <c r="A1225" s="13" t="s">
        <v>2450</v>
      </c>
      <c r="B1225" s="41" t="s">
        <v>2451</v>
      </c>
      <c r="C1225" s="11">
        <v>0</v>
      </c>
      <c r="D1225" s="11">
        <v>0</v>
      </c>
      <c r="E1225" s="11">
        <v>0</v>
      </c>
      <c r="F1225" s="11">
        <v>0</v>
      </c>
      <c r="H1225" s="959" t="str">
        <f t="shared" si="18"/>
        <v>39911</v>
      </c>
    </row>
    <row r="1226" spans="1:8" hidden="1" x14ac:dyDescent="0.25">
      <c r="A1226" s="13" t="s">
        <v>2452</v>
      </c>
      <c r="B1226" s="41" t="s">
        <v>2453</v>
      </c>
      <c r="C1226" s="11">
        <v>0</v>
      </c>
      <c r="D1226" s="11">
        <v>0</v>
      </c>
      <c r="E1226" s="11">
        <v>0</v>
      </c>
      <c r="F1226" s="11">
        <v>0</v>
      </c>
      <c r="H1226" s="959" t="str">
        <f t="shared" ref="H1226:H1289" si="19">LEFT(A1226,5)</f>
        <v>39911</v>
      </c>
    </row>
    <row r="1227" spans="1:8" hidden="1" x14ac:dyDescent="0.25">
      <c r="A1227" s="13" t="s">
        <v>2454</v>
      </c>
      <c r="B1227" s="41" t="s">
        <v>2455</v>
      </c>
      <c r="C1227" s="11">
        <v>0</v>
      </c>
      <c r="D1227" s="11">
        <v>0</v>
      </c>
      <c r="E1227" s="11">
        <v>0</v>
      </c>
      <c r="F1227" s="11">
        <v>0</v>
      </c>
      <c r="H1227" s="959" t="str">
        <f t="shared" si="19"/>
        <v>39911</v>
      </c>
    </row>
    <row r="1228" spans="1:8" hidden="1" x14ac:dyDescent="0.25">
      <c r="A1228" s="13" t="s">
        <v>2456</v>
      </c>
      <c r="B1228" s="41" t="s">
        <v>2457</v>
      </c>
      <c r="C1228" s="11">
        <v>0</v>
      </c>
      <c r="D1228" s="11">
        <v>0</v>
      </c>
      <c r="E1228" s="11">
        <v>0</v>
      </c>
      <c r="F1228" s="11">
        <v>0</v>
      </c>
      <c r="H1228" s="959" t="str">
        <f t="shared" si="19"/>
        <v>39911</v>
      </c>
    </row>
    <row r="1229" spans="1:8" hidden="1" x14ac:dyDescent="0.25">
      <c r="A1229" s="13" t="s">
        <v>2458</v>
      </c>
      <c r="B1229" s="41" t="s">
        <v>2459</v>
      </c>
      <c r="C1229" s="11">
        <v>0</v>
      </c>
      <c r="D1229" s="11">
        <v>0</v>
      </c>
      <c r="E1229" s="11">
        <v>0</v>
      </c>
      <c r="F1229" s="11">
        <v>0</v>
      </c>
      <c r="H1229" s="959" t="str">
        <f t="shared" si="19"/>
        <v>39911</v>
      </c>
    </row>
    <row r="1230" spans="1:8" hidden="1" x14ac:dyDescent="0.25">
      <c r="A1230" s="13" t="s">
        <v>2460</v>
      </c>
      <c r="B1230" s="41" t="s">
        <v>2461</v>
      </c>
      <c r="C1230" s="11">
        <v>0</v>
      </c>
      <c r="D1230" s="11">
        <v>0</v>
      </c>
      <c r="E1230" s="11">
        <v>0</v>
      </c>
      <c r="F1230" s="11">
        <v>0</v>
      </c>
      <c r="H1230" s="959" t="str">
        <f t="shared" si="19"/>
        <v>39911</v>
      </c>
    </row>
    <row r="1231" spans="1:8" hidden="1" x14ac:dyDescent="0.25">
      <c r="A1231" s="13" t="s">
        <v>2462</v>
      </c>
      <c r="B1231" s="41" t="s">
        <v>2463</v>
      </c>
      <c r="C1231" s="11">
        <v>0</v>
      </c>
      <c r="D1231" s="11">
        <v>0</v>
      </c>
      <c r="E1231" s="11">
        <v>0</v>
      </c>
      <c r="F1231" s="11">
        <v>0</v>
      </c>
      <c r="H1231" s="959" t="str">
        <f t="shared" si="19"/>
        <v>39911</v>
      </c>
    </row>
    <row r="1232" spans="1:8" hidden="1" x14ac:dyDescent="0.25">
      <c r="A1232" s="13" t="s">
        <v>2464</v>
      </c>
      <c r="B1232" s="41" t="s">
        <v>2465</v>
      </c>
      <c r="C1232" s="11">
        <v>0</v>
      </c>
      <c r="D1232" s="11">
        <v>0</v>
      </c>
      <c r="E1232" s="11">
        <v>0</v>
      </c>
      <c r="F1232" s="11">
        <v>0</v>
      </c>
      <c r="H1232" s="959" t="str">
        <f t="shared" si="19"/>
        <v>39911</v>
      </c>
    </row>
    <row r="1233" spans="1:8" hidden="1" x14ac:dyDescent="0.25">
      <c r="A1233" s="13" t="s">
        <v>2466</v>
      </c>
      <c r="B1233" s="41" t="s">
        <v>2467</v>
      </c>
      <c r="C1233" s="11">
        <v>0</v>
      </c>
      <c r="D1233" s="11">
        <v>0</v>
      </c>
      <c r="E1233" s="11">
        <v>0</v>
      </c>
      <c r="F1233" s="11">
        <v>0</v>
      </c>
      <c r="H1233" s="959" t="str">
        <f t="shared" si="19"/>
        <v>39911</v>
      </c>
    </row>
    <row r="1234" spans="1:8" hidden="1" x14ac:dyDescent="0.25">
      <c r="A1234" s="13" t="s">
        <v>2468</v>
      </c>
      <c r="B1234" s="41" t="s">
        <v>2469</v>
      </c>
      <c r="C1234" s="11">
        <v>0</v>
      </c>
      <c r="D1234" s="11">
        <v>0</v>
      </c>
      <c r="E1234" s="11">
        <v>0</v>
      </c>
      <c r="F1234" s="11">
        <v>0</v>
      </c>
      <c r="H1234" s="959" t="str">
        <f t="shared" si="19"/>
        <v>39911</v>
      </c>
    </row>
    <row r="1235" spans="1:8" hidden="1" x14ac:dyDescent="0.25">
      <c r="A1235" s="13" t="s">
        <v>2470</v>
      </c>
      <c r="B1235" s="41" t="s">
        <v>2471</v>
      </c>
      <c r="C1235" s="11">
        <v>0</v>
      </c>
      <c r="D1235" s="11">
        <v>0</v>
      </c>
      <c r="E1235" s="11">
        <v>0</v>
      </c>
      <c r="F1235" s="11">
        <v>0</v>
      </c>
      <c r="H1235" s="959" t="str">
        <f t="shared" si="19"/>
        <v>39911</v>
      </c>
    </row>
    <row r="1236" spans="1:8" hidden="1" x14ac:dyDescent="0.25">
      <c r="A1236" s="13" t="s">
        <v>2472</v>
      </c>
      <c r="B1236" s="41" t="s">
        <v>2473</v>
      </c>
      <c r="C1236" s="11">
        <v>0</v>
      </c>
      <c r="D1236" s="11">
        <v>0</v>
      </c>
      <c r="E1236" s="11">
        <v>0</v>
      </c>
      <c r="F1236" s="11">
        <v>0</v>
      </c>
      <c r="H1236" s="959" t="str">
        <f t="shared" si="19"/>
        <v>39911</v>
      </c>
    </row>
    <row r="1237" spans="1:8" hidden="1" x14ac:dyDescent="0.25">
      <c r="A1237" s="13" t="s">
        <v>2474</v>
      </c>
      <c r="B1237" s="41" t="s">
        <v>2475</v>
      </c>
      <c r="C1237" s="11">
        <v>0</v>
      </c>
      <c r="D1237" s="11">
        <v>0</v>
      </c>
      <c r="E1237" s="11">
        <v>0</v>
      </c>
      <c r="F1237" s="11">
        <v>0</v>
      </c>
      <c r="H1237" s="959" t="str">
        <f t="shared" si="19"/>
        <v>39911</v>
      </c>
    </row>
    <row r="1238" spans="1:8" hidden="1" x14ac:dyDescent="0.25">
      <c r="A1238" s="13" t="s">
        <v>2476</v>
      </c>
      <c r="B1238" s="41" t="s">
        <v>2477</v>
      </c>
      <c r="C1238" s="11">
        <v>0</v>
      </c>
      <c r="D1238" s="11">
        <v>0</v>
      </c>
      <c r="E1238" s="11">
        <v>0</v>
      </c>
      <c r="F1238" s="11">
        <v>0</v>
      </c>
      <c r="H1238" s="959" t="str">
        <f t="shared" si="19"/>
        <v>39911</v>
      </c>
    </row>
    <row r="1239" spans="1:8" hidden="1" x14ac:dyDescent="0.25">
      <c r="A1239" s="13" t="s">
        <v>2478</v>
      </c>
      <c r="B1239" s="41" t="s">
        <v>2479</v>
      </c>
      <c r="C1239" s="11">
        <v>0</v>
      </c>
      <c r="D1239" s="11">
        <v>0</v>
      </c>
      <c r="E1239" s="11">
        <v>0</v>
      </c>
      <c r="F1239" s="11">
        <v>0</v>
      </c>
      <c r="H1239" s="959" t="str">
        <f t="shared" si="19"/>
        <v>39911</v>
      </c>
    </row>
    <row r="1240" spans="1:8" hidden="1" x14ac:dyDescent="0.25">
      <c r="A1240" s="13" t="s">
        <v>2480</v>
      </c>
      <c r="B1240" s="41" t="s">
        <v>2481</v>
      </c>
      <c r="C1240" s="11">
        <v>0</v>
      </c>
      <c r="D1240" s="11">
        <v>0</v>
      </c>
      <c r="E1240" s="11">
        <v>0</v>
      </c>
      <c r="F1240" s="11">
        <v>0</v>
      </c>
      <c r="H1240" s="959" t="str">
        <f t="shared" si="19"/>
        <v>39911</v>
      </c>
    </row>
    <row r="1241" spans="1:8" hidden="1" x14ac:dyDescent="0.25">
      <c r="A1241" s="13" t="s">
        <v>2482</v>
      </c>
      <c r="B1241" s="41" t="s">
        <v>2483</v>
      </c>
      <c r="C1241" s="11">
        <v>0</v>
      </c>
      <c r="D1241" s="11">
        <v>0</v>
      </c>
      <c r="E1241" s="11">
        <v>0</v>
      </c>
      <c r="F1241" s="11">
        <v>0</v>
      </c>
      <c r="H1241" s="959" t="str">
        <f t="shared" si="19"/>
        <v>39911</v>
      </c>
    </row>
    <row r="1242" spans="1:8" hidden="1" x14ac:dyDescent="0.25">
      <c r="A1242" s="13" t="s">
        <v>2484</v>
      </c>
      <c r="B1242" s="41" t="s">
        <v>2443</v>
      </c>
      <c r="C1242" s="11">
        <v>0</v>
      </c>
      <c r="D1242" s="11">
        <v>0</v>
      </c>
      <c r="E1242" s="11">
        <v>0</v>
      </c>
      <c r="F1242" s="11">
        <v>0</v>
      </c>
      <c r="H1242" s="959" t="str">
        <f t="shared" si="19"/>
        <v>39911</v>
      </c>
    </row>
    <row r="1243" spans="1:8" hidden="1" x14ac:dyDescent="0.25">
      <c r="A1243" s="13" t="s">
        <v>2485</v>
      </c>
      <c r="B1243" s="41" t="s">
        <v>2486</v>
      </c>
      <c r="C1243" s="11">
        <v>0</v>
      </c>
      <c r="D1243" s="11">
        <v>0</v>
      </c>
      <c r="E1243" s="11">
        <v>0</v>
      </c>
      <c r="F1243" s="11">
        <v>0</v>
      </c>
      <c r="H1243" s="959" t="str">
        <f t="shared" si="19"/>
        <v>39911</v>
      </c>
    </row>
    <row r="1244" spans="1:8" hidden="1" x14ac:dyDescent="0.25">
      <c r="A1244" s="13" t="s">
        <v>2487</v>
      </c>
      <c r="B1244" s="41" t="s">
        <v>2488</v>
      </c>
      <c r="C1244" s="11">
        <v>0</v>
      </c>
      <c r="D1244" s="11">
        <v>0</v>
      </c>
      <c r="E1244" s="11">
        <v>0</v>
      </c>
      <c r="F1244" s="11">
        <v>0</v>
      </c>
      <c r="H1244" s="959" t="str">
        <f t="shared" si="19"/>
        <v>39911</v>
      </c>
    </row>
    <row r="1245" spans="1:8" hidden="1" x14ac:dyDescent="0.25">
      <c r="A1245" s="13" t="s">
        <v>2489</v>
      </c>
      <c r="B1245" s="41" t="s">
        <v>2490</v>
      </c>
      <c r="C1245" s="11">
        <v>0</v>
      </c>
      <c r="D1245" s="11">
        <v>0</v>
      </c>
      <c r="E1245" s="11">
        <v>0</v>
      </c>
      <c r="F1245" s="11">
        <v>0</v>
      </c>
      <c r="H1245" s="959" t="str">
        <f t="shared" si="19"/>
        <v>39912</v>
      </c>
    </row>
    <row r="1246" spans="1:8" hidden="1" x14ac:dyDescent="0.25">
      <c r="A1246" s="13" t="s">
        <v>2491</v>
      </c>
      <c r="B1246" s="41" t="s">
        <v>2492</v>
      </c>
      <c r="C1246" s="11">
        <v>0</v>
      </c>
      <c r="D1246" s="11">
        <v>0</v>
      </c>
      <c r="E1246" s="11">
        <v>0</v>
      </c>
      <c r="F1246" s="11">
        <v>0</v>
      </c>
      <c r="H1246" s="959" t="str">
        <f t="shared" si="19"/>
        <v>39912</v>
      </c>
    </row>
    <row r="1247" spans="1:8" hidden="1" x14ac:dyDescent="0.25">
      <c r="A1247" s="13" t="s">
        <v>2493</v>
      </c>
      <c r="B1247" s="41" t="s">
        <v>2494</v>
      </c>
      <c r="C1247" s="11">
        <v>0</v>
      </c>
      <c r="D1247" s="11">
        <v>0</v>
      </c>
      <c r="E1247" s="11">
        <v>0</v>
      </c>
      <c r="F1247" s="11">
        <v>0</v>
      </c>
      <c r="H1247" s="959" t="str">
        <f t="shared" si="19"/>
        <v>39912</v>
      </c>
    </row>
    <row r="1248" spans="1:8" hidden="1" x14ac:dyDescent="0.25">
      <c r="A1248" s="13" t="s">
        <v>2495</v>
      </c>
      <c r="B1248" s="41" t="s">
        <v>2496</v>
      </c>
      <c r="C1248" s="11">
        <v>0</v>
      </c>
      <c r="D1248" s="11">
        <v>0</v>
      </c>
      <c r="E1248" s="11">
        <v>0</v>
      </c>
      <c r="F1248" s="11">
        <v>0</v>
      </c>
      <c r="H1248" s="959" t="str">
        <f t="shared" si="19"/>
        <v>39912</v>
      </c>
    </row>
    <row r="1249" spans="1:8" hidden="1" x14ac:dyDescent="0.25">
      <c r="A1249" s="13" t="s">
        <v>2497</v>
      </c>
      <c r="B1249" s="41" t="s">
        <v>2498</v>
      </c>
      <c r="C1249" s="11">
        <v>0</v>
      </c>
      <c r="D1249" s="11">
        <v>0</v>
      </c>
      <c r="E1249" s="11">
        <v>0</v>
      </c>
      <c r="F1249" s="11">
        <v>0</v>
      </c>
      <c r="H1249" s="959" t="str">
        <f t="shared" si="19"/>
        <v>39912</v>
      </c>
    </row>
    <row r="1250" spans="1:8" hidden="1" x14ac:dyDescent="0.25">
      <c r="A1250" s="13" t="s">
        <v>2499</v>
      </c>
      <c r="B1250" s="41" t="s">
        <v>2500</v>
      </c>
      <c r="C1250" s="11">
        <v>0</v>
      </c>
      <c r="D1250" s="11">
        <v>0</v>
      </c>
      <c r="E1250" s="11">
        <v>0</v>
      </c>
      <c r="F1250" s="11">
        <v>0</v>
      </c>
      <c r="H1250" s="959" t="str">
        <f t="shared" si="19"/>
        <v>39912</v>
      </c>
    </row>
    <row r="1251" spans="1:8" hidden="1" x14ac:dyDescent="0.25">
      <c r="A1251" s="13" t="s">
        <v>2501</v>
      </c>
      <c r="B1251" s="41" t="s">
        <v>2502</v>
      </c>
      <c r="C1251" s="11">
        <v>0</v>
      </c>
      <c r="D1251" s="11">
        <v>0</v>
      </c>
      <c r="E1251" s="11">
        <v>0</v>
      </c>
      <c r="F1251" s="11">
        <v>0</v>
      </c>
      <c r="H1251" s="959" t="str">
        <f t="shared" si="19"/>
        <v>39912</v>
      </c>
    </row>
    <row r="1252" spans="1:8" hidden="1" x14ac:dyDescent="0.25">
      <c r="A1252" s="13" t="s">
        <v>2503</v>
      </c>
      <c r="B1252" s="41" t="s">
        <v>2504</v>
      </c>
      <c r="C1252" s="11">
        <v>0</v>
      </c>
      <c r="D1252" s="11">
        <v>0</v>
      </c>
      <c r="E1252" s="11">
        <v>0</v>
      </c>
      <c r="F1252" s="11">
        <v>0</v>
      </c>
      <c r="H1252" s="959" t="str">
        <f t="shared" si="19"/>
        <v>39912</v>
      </c>
    </row>
    <row r="1253" spans="1:8" hidden="1" x14ac:dyDescent="0.25">
      <c r="A1253" s="13" t="s">
        <v>2505</v>
      </c>
      <c r="B1253" s="41" t="s">
        <v>2506</v>
      </c>
      <c r="C1253" s="11">
        <v>0</v>
      </c>
      <c r="D1253" s="11">
        <v>0</v>
      </c>
      <c r="E1253" s="11">
        <v>0</v>
      </c>
      <c r="F1253" s="11">
        <v>0</v>
      </c>
      <c r="H1253" s="959" t="str">
        <f t="shared" si="19"/>
        <v>39912</v>
      </c>
    </row>
    <row r="1254" spans="1:8" hidden="1" x14ac:dyDescent="0.25">
      <c r="A1254" s="13" t="s">
        <v>2507</v>
      </c>
      <c r="B1254" s="41" t="s">
        <v>2508</v>
      </c>
      <c r="C1254" s="11">
        <v>0</v>
      </c>
      <c r="D1254" s="11">
        <v>0</v>
      </c>
      <c r="E1254" s="11">
        <v>0</v>
      </c>
      <c r="F1254" s="11">
        <v>0</v>
      </c>
      <c r="H1254" s="959" t="str">
        <f t="shared" si="19"/>
        <v>39912</v>
      </c>
    </row>
    <row r="1255" spans="1:8" hidden="1" x14ac:dyDescent="0.25">
      <c r="A1255" s="13" t="s">
        <v>2509</v>
      </c>
      <c r="B1255" s="41" t="s">
        <v>2510</v>
      </c>
      <c r="C1255" s="11">
        <v>0</v>
      </c>
      <c r="D1255" s="11">
        <v>0</v>
      </c>
      <c r="E1255" s="11">
        <v>0</v>
      </c>
      <c r="F1255" s="11">
        <v>0</v>
      </c>
      <c r="H1255" s="959" t="str">
        <f t="shared" si="19"/>
        <v>39912</v>
      </c>
    </row>
    <row r="1256" spans="1:8" hidden="1" x14ac:dyDescent="0.25">
      <c r="A1256" s="13" t="s">
        <v>2511</v>
      </c>
      <c r="B1256" s="41" t="s">
        <v>2512</v>
      </c>
      <c r="C1256" s="11">
        <v>0</v>
      </c>
      <c r="D1256" s="11">
        <v>0</v>
      </c>
      <c r="E1256" s="11">
        <v>0</v>
      </c>
      <c r="F1256" s="11">
        <v>0</v>
      </c>
      <c r="H1256" s="959" t="str">
        <f t="shared" si="19"/>
        <v>39912</v>
      </c>
    </row>
    <row r="1257" spans="1:8" hidden="1" x14ac:dyDescent="0.25">
      <c r="A1257" s="13" t="s">
        <v>2513</v>
      </c>
      <c r="B1257" s="41" t="s">
        <v>2514</v>
      </c>
      <c r="C1257" s="11">
        <v>0</v>
      </c>
      <c r="D1257" s="11">
        <v>0</v>
      </c>
      <c r="E1257" s="11">
        <v>0</v>
      </c>
      <c r="F1257" s="11">
        <v>0</v>
      </c>
      <c r="H1257" s="959" t="str">
        <f t="shared" si="19"/>
        <v>39912</v>
      </c>
    </row>
    <row r="1258" spans="1:8" hidden="1" x14ac:dyDescent="0.25">
      <c r="A1258" s="13" t="s">
        <v>2515</v>
      </c>
      <c r="B1258" s="41" t="s">
        <v>2516</v>
      </c>
      <c r="C1258" s="11">
        <v>0</v>
      </c>
      <c r="D1258" s="11">
        <v>0</v>
      </c>
      <c r="E1258" s="11">
        <v>0</v>
      </c>
      <c r="F1258" s="11">
        <v>0</v>
      </c>
      <c r="H1258" s="959" t="str">
        <f t="shared" si="19"/>
        <v>39912</v>
      </c>
    </row>
    <row r="1259" spans="1:8" hidden="1" x14ac:dyDescent="0.25">
      <c r="A1259" s="13" t="s">
        <v>2517</v>
      </c>
      <c r="B1259" s="41" t="s">
        <v>2518</v>
      </c>
      <c r="C1259" s="11">
        <v>0</v>
      </c>
      <c r="D1259" s="11">
        <v>0</v>
      </c>
      <c r="E1259" s="11">
        <v>0</v>
      </c>
      <c r="F1259" s="11">
        <v>0</v>
      </c>
      <c r="H1259" s="959" t="str">
        <f t="shared" si="19"/>
        <v>39912</v>
      </c>
    </row>
    <row r="1260" spans="1:8" hidden="1" x14ac:dyDescent="0.25">
      <c r="A1260" s="13" t="s">
        <v>2519</v>
      </c>
      <c r="B1260" s="41" t="s">
        <v>2520</v>
      </c>
      <c r="C1260" s="11">
        <v>0</v>
      </c>
      <c r="D1260" s="11">
        <v>0</v>
      </c>
      <c r="E1260" s="11">
        <v>0</v>
      </c>
      <c r="F1260" s="11">
        <v>0</v>
      </c>
      <c r="H1260" s="959" t="str">
        <f t="shared" si="19"/>
        <v>39912</v>
      </c>
    </row>
    <row r="1261" spans="1:8" hidden="1" x14ac:dyDescent="0.25">
      <c r="A1261" s="13" t="s">
        <v>2521</v>
      </c>
      <c r="B1261" s="41" t="s">
        <v>2522</v>
      </c>
      <c r="C1261" s="11">
        <v>0</v>
      </c>
      <c r="D1261" s="11">
        <v>0</v>
      </c>
      <c r="E1261" s="11">
        <v>0</v>
      </c>
      <c r="F1261" s="11">
        <v>0</v>
      </c>
      <c r="H1261" s="959" t="str">
        <f t="shared" si="19"/>
        <v>39912</v>
      </c>
    </row>
    <row r="1262" spans="1:8" hidden="1" x14ac:dyDescent="0.25">
      <c r="A1262" s="13" t="s">
        <v>2523</v>
      </c>
      <c r="B1262" s="41" t="s">
        <v>2524</v>
      </c>
      <c r="C1262" s="11">
        <v>0</v>
      </c>
      <c r="D1262" s="11">
        <v>0</v>
      </c>
      <c r="E1262" s="11">
        <v>0</v>
      </c>
      <c r="F1262" s="11">
        <v>0</v>
      </c>
      <c r="H1262" s="959" t="str">
        <f t="shared" si="19"/>
        <v>39912</v>
      </c>
    </row>
    <row r="1263" spans="1:8" hidden="1" x14ac:dyDescent="0.25">
      <c r="A1263" s="13" t="s">
        <v>2525</v>
      </c>
      <c r="B1263" s="41" t="s">
        <v>2526</v>
      </c>
      <c r="C1263" s="11">
        <v>0</v>
      </c>
      <c r="D1263" s="11">
        <v>0</v>
      </c>
      <c r="E1263" s="11">
        <v>0</v>
      </c>
      <c r="F1263" s="11">
        <v>0</v>
      </c>
      <c r="H1263" s="959" t="str">
        <f t="shared" si="19"/>
        <v>39912</v>
      </c>
    </row>
    <row r="1264" spans="1:8" hidden="1" x14ac:dyDescent="0.25">
      <c r="A1264" s="13" t="s">
        <v>2527</v>
      </c>
      <c r="B1264" s="41" t="s">
        <v>2528</v>
      </c>
      <c r="C1264" s="11">
        <v>0</v>
      </c>
      <c r="D1264" s="11">
        <v>0</v>
      </c>
      <c r="E1264" s="11">
        <v>0</v>
      </c>
      <c r="F1264" s="11">
        <v>0</v>
      </c>
      <c r="H1264" s="959" t="str">
        <f t="shared" si="19"/>
        <v>39912</v>
      </c>
    </row>
    <row r="1265" spans="1:8" hidden="1" x14ac:dyDescent="0.25">
      <c r="A1265" s="13" t="s">
        <v>2529</v>
      </c>
      <c r="B1265" s="41" t="s">
        <v>2530</v>
      </c>
      <c r="C1265" s="11">
        <v>0</v>
      </c>
      <c r="D1265" s="11">
        <v>0</v>
      </c>
      <c r="E1265" s="11">
        <v>0</v>
      </c>
      <c r="F1265" s="11">
        <v>0</v>
      </c>
      <c r="H1265" s="959" t="str">
        <f t="shared" si="19"/>
        <v>39912</v>
      </c>
    </row>
    <row r="1266" spans="1:8" hidden="1" x14ac:dyDescent="0.25">
      <c r="A1266" s="13" t="s">
        <v>2531</v>
      </c>
      <c r="B1266" s="41" t="s">
        <v>2532</v>
      </c>
      <c r="C1266" s="11">
        <v>0</v>
      </c>
      <c r="D1266" s="11">
        <v>0</v>
      </c>
      <c r="E1266" s="11">
        <v>0</v>
      </c>
      <c r="F1266" s="11">
        <v>0</v>
      </c>
      <c r="H1266" s="959" t="str">
        <f t="shared" si="19"/>
        <v>39912</v>
      </c>
    </row>
    <row r="1267" spans="1:8" hidden="1" x14ac:dyDescent="0.25">
      <c r="A1267" s="13" t="s">
        <v>2533</v>
      </c>
      <c r="B1267" s="41" t="s">
        <v>2534</v>
      </c>
      <c r="C1267" s="11">
        <v>0</v>
      </c>
      <c r="D1267" s="11">
        <v>0</v>
      </c>
      <c r="E1267" s="11">
        <v>0</v>
      </c>
      <c r="F1267" s="11">
        <v>0</v>
      </c>
      <c r="H1267" s="959" t="str">
        <f t="shared" si="19"/>
        <v>39912</v>
      </c>
    </row>
    <row r="1268" spans="1:8" hidden="1" x14ac:dyDescent="0.25">
      <c r="A1268" s="13" t="s">
        <v>2535</v>
      </c>
      <c r="B1268" s="41" t="s">
        <v>2536</v>
      </c>
      <c r="C1268" s="11">
        <v>0</v>
      </c>
      <c r="D1268" s="11">
        <v>0</v>
      </c>
      <c r="E1268" s="11">
        <v>0</v>
      </c>
      <c r="F1268" s="11">
        <v>0</v>
      </c>
      <c r="H1268" s="959" t="str">
        <f t="shared" si="19"/>
        <v>39912</v>
      </c>
    </row>
    <row r="1269" spans="1:8" hidden="1" x14ac:dyDescent="0.25">
      <c r="A1269" s="13" t="s">
        <v>2537</v>
      </c>
      <c r="B1269" s="41" t="s">
        <v>2538</v>
      </c>
      <c r="C1269" s="11">
        <v>0</v>
      </c>
      <c r="D1269" s="11">
        <v>0</v>
      </c>
      <c r="E1269" s="11">
        <v>0</v>
      </c>
      <c r="F1269" s="11">
        <v>0</v>
      </c>
      <c r="H1269" s="959" t="str">
        <f t="shared" si="19"/>
        <v>39912</v>
      </c>
    </row>
    <row r="1270" spans="1:8" hidden="1" x14ac:dyDescent="0.25">
      <c r="A1270" s="13" t="s">
        <v>2539</v>
      </c>
      <c r="B1270" s="41" t="s">
        <v>2540</v>
      </c>
      <c r="C1270" s="11">
        <v>0</v>
      </c>
      <c r="D1270" s="11">
        <v>0</v>
      </c>
      <c r="E1270" s="11">
        <v>0</v>
      </c>
      <c r="F1270" s="11">
        <v>0</v>
      </c>
      <c r="H1270" s="959" t="str">
        <f t="shared" si="19"/>
        <v>39912</v>
      </c>
    </row>
    <row r="1271" spans="1:8" hidden="1" x14ac:dyDescent="0.25">
      <c r="A1271" s="13" t="s">
        <v>2541</v>
      </c>
      <c r="B1271" s="41" t="s">
        <v>2542</v>
      </c>
      <c r="C1271" s="11">
        <v>0</v>
      </c>
      <c r="D1271" s="11">
        <v>0</v>
      </c>
      <c r="E1271" s="11">
        <v>0</v>
      </c>
      <c r="F1271" s="11">
        <v>0</v>
      </c>
      <c r="H1271" s="959" t="str">
        <f t="shared" si="19"/>
        <v>39912</v>
      </c>
    </row>
    <row r="1272" spans="1:8" hidden="1" x14ac:dyDescent="0.25">
      <c r="A1272" s="13" t="s">
        <v>2543</v>
      </c>
      <c r="B1272" s="41" t="s">
        <v>2544</v>
      </c>
      <c r="C1272" s="11">
        <v>0</v>
      </c>
      <c r="D1272" s="11">
        <v>0</v>
      </c>
      <c r="E1272" s="11">
        <v>0</v>
      </c>
      <c r="F1272" s="11">
        <v>0</v>
      </c>
      <c r="H1272" s="959" t="str">
        <f t="shared" si="19"/>
        <v>39912</v>
      </c>
    </row>
    <row r="1273" spans="1:8" hidden="1" x14ac:dyDescent="0.25">
      <c r="A1273" s="13" t="s">
        <v>2545</v>
      </c>
      <c r="B1273" s="41" t="s">
        <v>2546</v>
      </c>
      <c r="C1273" s="11">
        <v>0</v>
      </c>
      <c r="D1273" s="11">
        <v>0</v>
      </c>
      <c r="E1273" s="11">
        <v>0</v>
      </c>
      <c r="F1273" s="11">
        <v>0</v>
      </c>
      <c r="H1273" s="959" t="str">
        <f t="shared" si="19"/>
        <v>39912</v>
      </c>
    </row>
    <row r="1274" spans="1:8" hidden="1" x14ac:dyDescent="0.25">
      <c r="A1274" s="13" t="s">
        <v>2547</v>
      </c>
      <c r="B1274" s="41" t="s">
        <v>2548</v>
      </c>
      <c r="C1274" s="11">
        <v>0</v>
      </c>
      <c r="D1274" s="11">
        <v>0</v>
      </c>
      <c r="E1274" s="11">
        <v>0</v>
      </c>
      <c r="F1274" s="11">
        <v>0</v>
      </c>
      <c r="H1274" s="959" t="str">
        <f t="shared" si="19"/>
        <v>39912</v>
      </c>
    </row>
    <row r="1275" spans="1:8" hidden="1" x14ac:dyDescent="0.25">
      <c r="A1275" s="13" t="s">
        <v>2549</v>
      </c>
      <c r="B1275" s="41" t="s">
        <v>2550</v>
      </c>
      <c r="C1275" s="11">
        <v>0</v>
      </c>
      <c r="D1275" s="11">
        <v>0</v>
      </c>
      <c r="E1275" s="11">
        <v>0</v>
      </c>
      <c r="F1275" s="11">
        <v>0</v>
      </c>
      <c r="H1275" s="959" t="str">
        <f t="shared" si="19"/>
        <v>39912</v>
      </c>
    </row>
    <row r="1276" spans="1:8" hidden="1" x14ac:dyDescent="0.25">
      <c r="A1276" s="13" t="s">
        <v>2551</v>
      </c>
      <c r="B1276" s="41" t="s">
        <v>2552</v>
      </c>
      <c r="C1276" s="11">
        <v>0</v>
      </c>
      <c r="D1276" s="11">
        <v>0</v>
      </c>
      <c r="E1276" s="11">
        <v>0</v>
      </c>
      <c r="F1276" s="11">
        <v>0</v>
      </c>
      <c r="H1276" s="959" t="str">
        <f t="shared" si="19"/>
        <v>39912</v>
      </c>
    </row>
    <row r="1277" spans="1:8" hidden="1" x14ac:dyDescent="0.25">
      <c r="A1277" s="13" t="s">
        <v>2553</v>
      </c>
      <c r="B1277" s="41" t="s">
        <v>2554</v>
      </c>
      <c r="C1277" s="11">
        <v>0</v>
      </c>
      <c r="D1277" s="11">
        <v>0</v>
      </c>
      <c r="E1277" s="11">
        <v>0</v>
      </c>
      <c r="F1277" s="11">
        <v>0</v>
      </c>
      <c r="H1277" s="959" t="str">
        <f t="shared" si="19"/>
        <v>39912</v>
      </c>
    </row>
    <row r="1278" spans="1:8" hidden="1" x14ac:dyDescent="0.25">
      <c r="A1278" s="13" t="s">
        <v>2555</v>
      </c>
      <c r="B1278" s="41" t="s">
        <v>2556</v>
      </c>
      <c r="C1278" s="11">
        <v>0</v>
      </c>
      <c r="D1278" s="11">
        <v>0</v>
      </c>
      <c r="E1278" s="11">
        <v>0</v>
      </c>
      <c r="F1278" s="11">
        <v>0</v>
      </c>
      <c r="H1278" s="959" t="str">
        <f t="shared" si="19"/>
        <v>39912</v>
      </c>
    </row>
    <row r="1279" spans="1:8" hidden="1" x14ac:dyDescent="0.25">
      <c r="A1279" s="13" t="s">
        <v>2557</v>
      </c>
      <c r="B1279" s="41" t="s">
        <v>2558</v>
      </c>
      <c r="C1279" s="11">
        <v>0</v>
      </c>
      <c r="D1279" s="11">
        <v>0</v>
      </c>
      <c r="E1279" s="11">
        <v>0</v>
      </c>
      <c r="F1279" s="11">
        <v>0</v>
      </c>
      <c r="H1279" s="959" t="str">
        <f t="shared" si="19"/>
        <v>39912</v>
      </c>
    </row>
    <row r="1280" spans="1:8" hidden="1" x14ac:dyDescent="0.25">
      <c r="A1280" s="13" t="s">
        <v>2559</v>
      </c>
      <c r="B1280" s="41" t="s">
        <v>2560</v>
      </c>
      <c r="C1280" s="11">
        <v>0</v>
      </c>
      <c r="D1280" s="11">
        <v>0</v>
      </c>
      <c r="E1280" s="11">
        <v>0</v>
      </c>
      <c r="F1280" s="11">
        <v>0</v>
      </c>
      <c r="H1280" s="959" t="str">
        <f t="shared" si="19"/>
        <v>39912</v>
      </c>
    </row>
    <row r="1281" spans="1:8" hidden="1" x14ac:dyDescent="0.25">
      <c r="A1281" s="13" t="s">
        <v>2561</v>
      </c>
      <c r="B1281" s="41" t="s">
        <v>2562</v>
      </c>
      <c r="C1281" s="11">
        <v>0</v>
      </c>
      <c r="D1281" s="11">
        <v>0</v>
      </c>
      <c r="E1281" s="11">
        <v>0</v>
      </c>
      <c r="F1281" s="11">
        <v>0</v>
      </c>
      <c r="H1281" s="959" t="str">
        <f t="shared" si="19"/>
        <v>39912</v>
      </c>
    </row>
    <row r="1282" spans="1:8" hidden="1" x14ac:dyDescent="0.25">
      <c r="A1282" s="13" t="s">
        <v>2563</v>
      </c>
      <c r="B1282" s="41" t="s">
        <v>2564</v>
      </c>
      <c r="C1282" s="11">
        <v>0</v>
      </c>
      <c r="D1282" s="11">
        <v>0</v>
      </c>
      <c r="E1282" s="11">
        <v>0</v>
      </c>
      <c r="F1282" s="11">
        <v>0</v>
      </c>
      <c r="H1282" s="959" t="str">
        <f t="shared" si="19"/>
        <v>39912</v>
      </c>
    </row>
    <row r="1283" spans="1:8" hidden="1" x14ac:dyDescent="0.25">
      <c r="A1283" s="13" t="s">
        <v>2565</v>
      </c>
      <c r="B1283" s="41" t="s">
        <v>2566</v>
      </c>
      <c r="C1283" s="11">
        <v>0</v>
      </c>
      <c r="D1283" s="11">
        <v>0</v>
      </c>
      <c r="E1283" s="11">
        <v>0</v>
      </c>
      <c r="F1283" s="11">
        <v>0</v>
      </c>
      <c r="H1283" s="959" t="str">
        <f t="shared" si="19"/>
        <v>39912</v>
      </c>
    </row>
    <row r="1284" spans="1:8" hidden="1" x14ac:dyDescent="0.25">
      <c r="A1284" s="13" t="s">
        <v>2567</v>
      </c>
      <c r="B1284" s="41" t="s">
        <v>2568</v>
      </c>
      <c r="C1284" s="11">
        <v>0</v>
      </c>
      <c r="D1284" s="11">
        <v>0</v>
      </c>
      <c r="E1284" s="11">
        <v>0</v>
      </c>
      <c r="F1284" s="11">
        <v>0</v>
      </c>
      <c r="H1284" s="959" t="str">
        <f t="shared" si="19"/>
        <v>39912</v>
      </c>
    </row>
    <row r="1285" spans="1:8" hidden="1" x14ac:dyDescent="0.25">
      <c r="A1285" s="13" t="s">
        <v>2569</v>
      </c>
      <c r="B1285" s="41" t="s">
        <v>2570</v>
      </c>
      <c r="C1285" s="11">
        <v>0</v>
      </c>
      <c r="D1285" s="11">
        <v>0</v>
      </c>
      <c r="E1285" s="11">
        <v>0</v>
      </c>
      <c r="F1285" s="11">
        <v>0</v>
      </c>
      <c r="H1285" s="959" t="str">
        <f t="shared" si="19"/>
        <v>39912</v>
      </c>
    </row>
    <row r="1286" spans="1:8" hidden="1" x14ac:dyDescent="0.25">
      <c r="A1286" s="13" t="s">
        <v>2571</v>
      </c>
      <c r="B1286" s="41" t="s">
        <v>2572</v>
      </c>
      <c r="C1286" s="11">
        <v>0</v>
      </c>
      <c r="D1286" s="11">
        <v>0</v>
      </c>
      <c r="E1286" s="11">
        <v>0</v>
      </c>
      <c r="F1286" s="11">
        <v>0</v>
      </c>
      <c r="H1286" s="959" t="str">
        <f t="shared" si="19"/>
        <v>39912</v>
      </c>
    </row>
    <row r="1287" spans="1:8" hidden="1" x14ac:dyDescent="0.25">
      <c r="A1287" s="13" t="s">
        <v>2573</v>
      </c>
      <c r="B1287" s="41" t="s">
        <v>2574</v>
      </c>
      <c r="C1287" s="11">
        <v>0</v>
      </c>
      <c r="D1287" s="11">
        <v>0</v>
      </c>
      <c r="E1287" s="11">
        <v>0</v>
      </c>
      <c r="F1287" s="11">
        <v>0</v>
      </c>
      <c r="H1287" s="959" t="str">
        <f t="shared" si="19"/>
        <v>39912</v>
      </c>
    </row>
    <row r="1288" spans="1:8" hidden="1" x14ac:dyDescent="0.25">
      <c r="A1288" s="13" t="s">
        <v>2575</v>
      </c>
      <c r="B1288" s="41" t="s">
        <v>2576</v>
      </c>
      <c r="C1288" s="11">
        <v>0</v>
      </c>
      <c r="D1288" s="11">
        <v>0</v>
      </c>
      <c r="E1288" s="11">
        <v>0</v>
      </c>
      <c r="F1288" s="11">
        <v>0</v>
      </c>
      <c r="H1288" s="959" t="str">
        <f t="shared" si="19"/>
        <v>39912</v>
      </c>
    </row>
    <row r="1289" spans="1:8" hidden="1" x14ac:dyDescent="0.25">
      <c r="A1289" s="13" t="s">
        <v>2577</v>
      </c>
      <c r="B1289" s="41" t="s">
        <v>2568</v>
      </c>
      <c r="C1289" s="11">
        <v>0</v>
      </c>
      <c r="D1289" s="11">
        <v>0</v>
      </c>
      <c r="E1289" s="11">
        <v>0</v>
      </c>
      <c r="F1289" s="11">
        <v>0</v>
      </c>
      <c r="H1289" s="959" t="str">
        <f t="shared" si="19"/>
        <v>39912</v>
      </c>
    </row>
    <row r="1290" spans="1:8" hidden="1" x14ac:dyDescent="0.25">
      <c r="A1290" s="13" t="s">
        <v>2578</v>
      </c>
      <c r="B1290" s="41" t="s">
        <v>2579</v>
      </c>
      <c r="C1290" s="11">
        <v>0</v>
      </c>
      <c r="D1290" s="11">
        <v>0</v>
      </c>
      <c r="E1290" s="11">
        <v>0</v>
      </c>
      <c r="F1290" s="11">
        <v>0</v>
      </c>
      <c r="H1290" s="959" t="str">
        <f t="shared" ref="H1290:H1353" si="20">LEFT(A1290,5)</f>
        <v>39912</v>
      </c>
    </row>
    <row r="1291" spans="1:8" hidden="1" x14ac:dyDescent="0.25">
      <c r="A1291" s="13" t="s">
        <v>2580</v>
      </c>
      <c r="B1291" s="41" t="s">
        <v>2581</v>
      </c>
      <c r="C1291" s="11">
        <v>0</v>
      </c>
      <c r="D1291" s="11">
        <v>0</v>
      </c>
      <c r="E1291" s="11">
        <v>0</v>
      </c>
      <c r="F1291" s="11">
        <v>0</v>
      </c>
      <c r="H1291" s="959" t="str">
        <f t="shared" si="20"/>
        <v>39912</v>
      </c>
    </row>
    <row r="1292" spans="1:8" hidden="1" x14ac:dyDescent="0.25">
      <c r="A1292" s="13" t="s">
        <v>2582</v>
      </c>
      <c r="B1292" s="41" t="s">
        <v>2583</v>
      </c>
      <c r="C1292" s="11">
        <v>0</v>
      </c>
      <c r="D1292" s="11">
        <v>0</v>
      </c>
      <c r="E1292" s="11">
        <v>0</v>
      </c>
      <c r="F1292" s="11">
        <v>0</v>
      </c>
      <c r="H1292" s="959" t="str">
        <f t="shared" si="20"/>
        <v>39912</v>
      </c>
    </row>
    <row r="1293" spans="1:8" hidden="1" x14ac:dyDescent="0.25">
      <c r="A1293" s="13" t="s">
        <v>2584</v>
      </c>
      <c r="B1293" s="41" t="s">
        <v>2585</v>
      </c>
      <c r="C1293" s="11">
        <v>0</v>
      </c>
      <c r="D1293" s="11">
        <v>0</v>
      </c>
      <c r="E1293" s="11">
        <v>0</v>
      </c>
      <c r="F1293" s="11">
        <v>0</v>
      </c>
      <c r="H1293" s="959" t="str">
        <f t="shared" si="20"/>
        <v>39912</v>
      </c>
    </row>
    <row r="1294" spans="1:8" hidden="1" x14ac:dyDescent="0.25">
      <c r="A1294" s="13" t="s">
        <v>2586</v>
      </c>
      <c r="B1294" s="41" t="s">
        <v>2587</v>
      </c>
      <c r="C1294" s="11">
        <v>63048.65</v>
      </c>
      <c r="D1294" s="11">
        <v>163700</v>
      </c>
      <c r="E1294" s="11">
        <v>79400</v>
      </c>
      <c r="F1294" s="11">
        <v>-16351</v>
      </c>
      <c r="H1294" s="959" t="str">
        <f t="shared" si="20"/>
        <v>39913</v>
      </c>
    </row>
    <row r="1295" spans="1:8" hidden="1" x14ac:dyDescent="0.25">
      <c r="A1295" s="13" t="s">
        <v>2588</v>
      </c>
      <c r="B1295" s="41" t="s">
        <v>2589</v>
      </c>
      <c r="C1295" s="11">
        <v>-212</v>
      </c>
      <c r="D1295" s="11">
        <v>0</v>
      </c>
      <c r="E1295" s="11">
        <v>0</v>
      </c>
      <c r="F1295" s="11">
        <v>-212</v>
      </c>
      <c r="H1295" s="959" t="str">
        <f t="shared" si="20"/>
        <v>39913</v>
      </c>
    </row>
    <row r="1296" spans="1:8" hidden="1" x14ac:dyDescent="0.25">
      <c r="A1296" s="13" t="s">
        <v>2590</v>
      </c>
      <c r="B1296" s="41" t="s">
        <v>2591</v>
      </c>
      <c r="C1296" s="11">
        <v>7599.96</v>
      </c>
      <c r="D1296" s="11">
        <v>7600</v>
      </c>
      <c r="E1296" s="11">
        <v>7600</v>
      </c>
      <c r="F1296" s="11">
        <v>0</v>
      </c>
      <c r="H1296" s="959" t="str">
        <f t="shared" si="20"/>
        <v>39913</v>
      </c>
    </row>
    <row r="1297" spans="1:8" hidden="1" x14ac:dyDescent="0.25">
      <c r="A1297" s="13" t="s">
        <v>2592</v>
      </c>
      <c r="B1297" s="41" t="s">
        <v>2593</v>
      </c>
      <c r="C1297" s="11">
        <v>0</v>
      </c>
      <c r="D1297" s="11">
        <v>0</v>
      </c>
      <c r="E1297" s="11">
        <v>0</v>
      </c>
      <c r="F1297" s="11">
        <v>0</v>
      </c>
      <c r="H1297" s="959" t="str">
        <f t="shared" si="20"/>
        <v>39913</v>
      </c>
    </row>
    <row r="1298" spans="1:8" hidden="1" x14ac:dyDescent="0.25">
      <c r="A1298" s="13" t="s">
        <v>2594</v>
      </c>
      <c r="B1298" s="41" t="s">
        <v>2595</v>
      </c>
      <c r="C1298" s="11">
        <v>0</v>
      </c>
      <c r="D1298" s="11">
        <v>0</v>
      </c>
      <c r="E1298" s="11">
        <v>0</v>
      </c>
      <c r="F1298" s="11">
        <v>0</v>
      </c>
      <c r="H1298" s="959" t="str">
        <f t="shared" si="20"/>
        <v>39913</v>
      </c>
    </row>
    <row r="1299" spans="1:8" hidden="1" x14ac:dyDescent="0.25">
      <c r="A1299" s="13" t="s">
        <v>2596</v>
      </c>
      <c r="B1299" s="41" t="s">
        <v>2597</v>
      </c>
      <c r="C1299" s="11">
        <v>5171</v>
      </c>
      <c r="D1299" s="11">
        <v>0</v>
      </c>
      <c r="E1299" s="11">
        <v>0</v>
      </c>
      <c r="F1299" s="11">
        <v>5171</v>
      </c>
      <c r="H1299" s="959" t="str">
        <f t="shared" si="20"/>
        <v>39913</v>
      </c>
    </row>
    <row r="1300" spans="1:8" hidden="1" x14ac:dyDescent="0.25">
      <c r="A1300" s="13" t="s">
        <v>2598</v>
      </c>
      <c r="B1300" s="41" t="s">
        <v>2599</v>
      </c>
      <c r="C1300" s="11">
        <v>0</v>
      </c>
      <c r="D1300" s="11">
        <v>0</v>
      </c>
      <c r="E1300" s="11">
        <v>0</v>
      </c>
      <c r="F1300" s="11">
        <v>0</v>
      </c>
      <c r="H1300" s="959" t="str">
        <f t="shared" si="20"/>
        <v>39913</v>
      </c>
    </row>
    <row r="1301" spans="1:8" hidden="1" x14ac:dyDescent="0.25">
      <c r="A1301" s="13" t="s">
        <v>2600</v>
      </c>
      <c r="B1301" s="41" t="s">
        <v>2601</v>
      </c>
      <c r="C1301" s="11">
        <v>0</v>
      </c>
      <c r="D1301" s="11">
        <v>0</v>
      </c>
      <c r="E1301" s="11">
        <v>0</v>
      </c>
      <c r="F1301" s="11">
        <v>0</v>
      </c>
      <c r="H1301" s="959" t="str">
        <f t="shared" si="20"/>
        <v>39913</v>
      </c>
    </row>
    <row r="1302" spans="1:8" hidden="1" x14ac:dyDescent="0.25">
      <c r="A1302" s="13" t="s">
        <v>2602</v>
      </c>
      <c r="B1302" s="41" t="s">
        <v>2603</v>
      </c>
      <c r="C1302" s="11">
        <v>0</v>
      </c>
      <c r="D1302" s="11">
        <v>0</v>
      </c>
      <c r="E1302" s="11">
        <v>0</v>
      </c>
      <c r="F1302" s="11">
        <v>0</v>
      </c>
      <c r="H1302" s="959" t="str">
        <f t="shared" si="20"/>
        <v>39913</v>
      </c>
    </row>
    <row r="1303" spans="1:8" hidden="1" x14ac:dyDescent="0.25">
      <c r="A1303" s="13" t="s">
        <v>2604</v>
      </c>
      <c r="B1303" s="41" t="s">
        <v>2605</v>
      </c>
      <c r="C1303" s="11">
        <v>0</v>
      </c>
      <c r="D1303" s="11">
        <v>0</v>
      </c>
      <c r="E1303" s="11">
        <v>0</v>
      </c>
      <c r="F1303" s="11">
        <v>0</v>
      </c>
      <c r="H1303" s="959" t="str">
        <f t="shared" si="20"/>
        <v>39913</v>
      </c>
    </row>
    <row r="1304" spans="1:8" hidden="1" x14ac:dyDescent="0.25">
      <c r="A1304" s="13" t="s">
        <v>2606</v>
      </c>
      <c r="B1304" s="41" t="s">
        <v>2607</v>
      </c>
      <c r="C1304" s="11">
        <v>64.400000000000006</v>
      </c>
      <c r="D1304" s="11">
        <v>0</v>
      </c>
      <c r="E1304" s="11">
        <v>0</v>
      </c>
      <c r="F1304" s="11">
        <v>64</v>
      </c>
      <c r="H1304" s="959" t="str">
        <f t="shared" si="20"/>
        <v>39913</v>
      </c>
    </row>
    <row r="1305" spans="1:8" hidden="1" x14ac:dyDescent="0.25">
      <c r="A1305" s="13" t="s">
        <v>2608</v>
      </c>
      <c r="B1305" s="41" t="s">
        <v>2609</v>
      </c>
      <c r="C1305" s="11">
        <v>0</v>
      </c>
      <c r="D1305" s="11">
        <v>0</v>
      </c>
      <c r="E1305" s="11">
        <v>0</v>
      </c>
      <c r="F1305" s="11">
        <v>0</v>
      </c>
      <c r="H1305" s="959" t="str">
        <f t="shared" si="20"/>
        <v>39913</v>
      </c>
    </row>
    <row r="1306" spans="1:8" hidden="1" x14ac:dyDescent="0.25">
      <c r="A1306" s="13" t="s">
        <v>2610</v>
      </c>
      <c r="B1306" s="41" t="s">
        <v>2611</v>
      </c>
      <c r="C1306" s="11">
        <v>12.5</v>
      </c>
      <c r="D1306" s="11">
        <v>300</v>
      </c>
      <c r="E1306" s="11">
        <v>300</v>
      </c>
      <c r="F1306" s="11">
        <v>-287</v>
      </c>
      <c r="H1306" s="959" t="str">
        <f t="shared" si="20"/>
        <v>39913</v>
      </c>
    </row>
    <row r="1307" spans="1:8" hidden="1" x14ac:dyDescent="0.25">
      <c r="A1307" s="13" t="s">
        <v>2612</v>
      </c>
      <c r="B1307" s="41" t="s">
        <v>2613</v>
      </c>
      <c r="C1307" s="11">
        <v>0</v>
      </c>
      <c r="D1307" s="11">
        <v>0</v>
      </c>
      <c r="E1307" s="11">
        <v>0</v>
      </c>
      <c r="F1307" s="11">
        <v>0</v>
      </c>
      <c r="H1307" s="959" t="str">
        <f t="shared" si="20"/>
        <v>39913</v>
      </c>
    </row>
    <row r="1308" spans="1:8" hidden="1" x14ac:dyDescent="0.25">
      <c r="A1308" s="13" t="s">
        <v>2614</v>
      </c>
      <c r="B1308" s="41" t="s">
        <v>2615</v>
      </c>
      <c r="C1308" s="11">
        <v>0</v>
      </c>
      <c r="D1308" s="11">
        <v>0</v>
      </c>
      <c r="E1308" s="11">
        <v>0</v>
      </c>
      <c r="F1308" s="11">
        <v>0</v>
      </c>
      <c r="H1308" s="959" t="str">
        <f t="shared" si="20"/>
        <v>39913</v>
      </c>
    </row>
    <row r="1309" spans="1:8" hidden="1" x14ac:dyDescent="0.25">
      <c r="A1309" s="13" t="s">
        <v>2616</v>
      </c>
      <c r="B1309" s="41" t="s">
        <v>2617</v>
      </c>
      <c r="C1309" s="11">
        <v>0</v>
      </c>
      <c r="D1309" s="11">
        <v>0</v>
      </c>
      <c r="E1309" s="11">
        <v>0</v>
      </c>
      <c r="F1309" s="11">
        <v>0</v>
      </c>
      <c r="H1309" s="959" t="str">
        <f t="shared" si="20"/>
        <v>39913</v>
      </c>
    </row>
    <row r="1310" spans="1:8" hidden="1" x14ac:dyDescent="0.25">
      <c r="A1310" s="13" t="s">
        <v>2618</v>
      </c>
      <c r="B1310" s="41" t="s">
        <v>2619</v>
      </c>
      <c r="C1310" s="11">
        <v>0</v>
      </c>
      <c r="D1310" s="11">
        <v>1000</v>
      </c>
      <c r="E1310" s="11">
        <v>1000</v>
      </c>
      <c r="F1310" s="11">
        <v>-1000</v>
      </c>
      <c r="H1310" s="959" t="str">
        <f t="shared" si="20"/>
        <v>39913</v>
      </c>
    </row>
    <row r="1311" spans="1:8" hidden="1" x14ac:dyDescent="0.25">
      <c r="A1311" s="13" t="s">
        <v>2620</v>
      </c>
      <c r="B1311" s="41" t="s">
        <v>2621</v>
      </c>
      <c r="C1311" s="11">
        <v>0</v>
      </c>
      <c r="D1311" s="11">
        <v>0</v>
      </c>
      <c r="E1311" s="11">
        <v>0</v>
      </c>
      <c r="F1311" s="11">
        <v>0</v>
      </c>
      <c r="H1311" s="959" t="str">
        <f t="shared" si="20"/>
        <v>39913</v>
      </c>
    </row>
    <row r="1312" spans="1:8" hidden="1" x14ac:dyDescent="0.25">
      <c r="A1312" s="13" t="s">
        <v>2622</v>
      </c>
      <c r="B1312" s="41" t="s">
        <v>2623</v>
      </c>
      <c r="C1312" s="11">
        <v>0</v>
      </c>
      <c r="D1312" s="11">
        <v>0</v>
      </c>
      <c r="E1312" s="11">
        <v>0</v>
      </c>
      <c r="F1312" s="11">
        <v>0</v>
      </c>
      <c r="H1312" s="959" t="str">
        <f t="shared" si="20"/>
        <v>39913</v>
      </c>
    </row>
    <row r="1313" spans="1:8" hidden="1" x14ac:dyDescent="0.25">
      <c r="A1313" s="13" t="s">
        <v>2624</v>
      </c>
      <c r="B1313" s="41" t="s">
        <v>2625</v>
      </c>
      <c r="C1313" s="11">
        <v>0</v>
      </c>
      <c r="D1313" s="11">
        <v>0</v>
      </c>
      <c r="E1313" s="11">
        <v>0</v>
      </c>
      <c r="F1313" s="11">
        <v>0</v>
      </c>
      <c r="H1313" s="959" t="str">
        <f t="shared" si="20"/>
        <v>39913</v>
      </c>
    </row>
    <row r="1314" spans="1:8" hidden="1" x14ac:dyDescent="0.25">
      <c r="A1314" s="13" t="s">
        <v>2626</v>
      </c>
      <c r="B1314" s="41" t="s">
        <v>2627</v>
      </c>
      <c r="C1314" s="11">
        <v>0</v>
      </c>
      <c r="D1314" s="11">
        <v>500</v>
      </c>
      <c r="E1314" s="11">
        <v>500</v>
      </c>
      <c r="F1314" s="11">
        <v>-500</v>
      </c>
      <c r="H1314" s="959" t="str">
        <f t="shared" si="20"/>
        <v>39913</v>
      </c>
    </row>
    <row r="1315" spans="1:8" hidden="1" x14ac:dyDescent="0.25">
      <c r="A1315" s="13" t="s">
        <v>2628</v>
      </c>
      <c r="B1315" s="41" t="s">
        <v>2629</v>
      </c>
      <c r="C1315" s="11">
        <v>0</v>
      </c>
      <c r="D1315" s="11">
        <v>0</v>
      </c>
      <c r="E1315" s="11">
        <v>0</v>
      </c>
      <c r="F1315" s="11">
        <v>0</v>
      </c>
      <c r="H1315" s="959" t="str">
        <f t="shared" si="20"/>
        <v>39913</v>
      </c>
    </row>
    <row r="1316" spans="1:8" hidden="1" x14ac:dyDescent="0.25">
      <c r="A1316" s="13" t="s">
        <v>2630</v>
      </c>
      <c r="B1316" s="41" t="s">
        <v>2631</v>
      </c>
      <c r="C1316" s="11">
        <v>1888.05</v>
      </c>
      <c r="D1316" s="11">
        <v>3400</v>
      </c>
      <c r="E1316" s="11">
        <v>1900</v>
      </c>
      <c r="F1316" s="11">
        <v>-12</v>
      </c>
      <c r="H1316" s="959" t="str">
        <f t="shared" si="20"/>
        <v>39913</v>
      </c>
    </row>
    <row r="1317" spans="1:8" hidden="1" x14ac:dyDescent="0.25">
      <c r="A1317" s="13" t="s">
        <v>2632</v>
      </c>
      <c r="B1317" s="41" t="s">
        <v>2633</v>
      </c>
      <c r="C1317" s="11">
        <v>0</v>
      </c>
      <c r="D1317" s="11">
        <v>0</v>
      </c>
      <c r="E1317" s="11">
        <v>0</v>
      </c>
      <c r="F1317" s="11">
        <v>0</v>
      </c>
      <c r="H1317" s="959" t="str">
        <f t="shared" si="20"/>
        <v>39913</v>
      </c>
    </row>
    <row r="1318" spans="1:8" hidden="1" x14ac:dyDescent="0.25">
      <c r="A1318" s="13" t="s">
        <v>2634</v>
      </c>
      <c r="B1318" s="41" t="s">
        <v>2635</v>
      </c>
      <c r="C1318" s="11">
        <v>0</v>
      </c>
      <c r="D1318" s="11">
        <v>0</v>
      </c>
      <c r="E1318" s="11">
        <v>0</v>
      </c>
      <c r="F1318" s="11">
        <v>0</v>
      </c>
      <c r="H1318" s="959" t="str">
        <f t="shared" si="20"/>
        <v>39913</v>
      </c>
    </row>
    <row r="1319" spans="1:8" hidden="1" x14ac:dyDescent="0.25">
      <c r="A1319" s="13" t="s">
        <v>2636</v>
      </c>
      <c r="B1319" s="41" t="s">
        <v>2637</v>
      </c>
      <c r="C1319" s="11">
        <v>151.02000000000001</v>
      </c>
      <c r="D1319" s="11">
        <v>200</v>
      </c>
      <c r="E1319" s="11">
        <v>200</v>
      </c>
      <c r="F1319" s="11">
        <v>-49</v>
      </c>
      <c r="H1319" s="959" t="str">
        <f t="shared" si="20"/>
        <v>39913</v>
      </c>
    </row>
    <row r="1320" spans="1:8" hidden="1" x14ac:dyDescent="0.25">
      <c r="A1320" s="13" t="s">
        <v>2638</v>
      </c>
      <c r="B1320" s="41" t="s">
        <v>2639</v>
      </c>
      <c r="C1320" s="11">
        <v>0</v>
      </c>
      <c r="D1320" s="11">
        <v>700</v>
      </c>
      <c r="E1320" s="11">
        <v>700</v>
      </c>
      <c r="F1320" s="11">
        <v>-700</v>
      </c>
      <c r="H1320" s="959" t="str">
        <f t="shared" si="20"/>
        <v>39913</v>
      </c>
    </row>
    <row r="1321" spans="1:8" hidden="1" x14ac:dyDescent="0.25">
      <c r="A1321" s="13" t="s">
        <v>2640</v>
      </c>
      <c r="B1321" s="41" t="s">
        <v>2641</v>
      </c>
      <c r="C1321" s="11">
        <v>9321</v>
      </c>
      <c r="D1321" s="11">
        <v>7100</v>
      </c>
      <c r="E1321" s="11">
        <v>7900</v>
      </c>
      <c r="F1321" s="11">
        <v>1421</v>
      </c>
      <c r="H1321" s="959" t="str">
        <f t="shared" si="20"/>
        <v>39913</v>
      </c>
    </row>
    <row r="1322" spans="1:8" hidden="1" x14ac:dyDescent="0.25">
      <c r="A1322" s="13" t="s">
        <v>2642</v>
      </c>
      <c r="B1322" s="41" t="s">
        <v>2643</v>
      </c>
      <c r="C1322" s="11">
        <v>10204.59</v>
      </c>
      <c r="D1322" s="11">
        <v>8800</v>
      </c>
      <c r="E1322" s="11">
        <v>9300</v>
      </c>
      <c r="F1322" s="11">
        <v>905</v>
      </c>
      <c r="H1322" s="959" t="str">
        <f t="shared" si="20"/>
        <v>39913</v>
      </c>
    </row>
    <row r="1323" spans="1:8" hidden="1" x14ac:dyDescent="0.25">
      <c r="A1323" s="13" t="s">
        <v>2644</v>
      </c>
      <c r="B1323" s="41" t="s">
        <v>2645</v>
      </c>
      <c r="C1323" s="11">
        <v>0</v>
      </c>
      <c r="D1323" s="11">
        <v>0</v>
      </c>
      <c r="E1323" s="11">
        <v>0</v>
      </c>
      <c r="F1323" s="11">
        <v>0</v>
      </c>
      <c r="H1323" s="959" t="str">
        <f t="shared" si="20"/>
        <v>39913</v>
      </c>
    </row>
    <row r="1324" spans="1:8" hidden="1" x14ac:dyDescent="0.25">
      <c r="A1324" s="13" t="s">
        <v>2646</v>
      </c>
      <c r="B1324" s="41" t="s">
        <v>2647</v>
      </c>
      <c r="C1324" s="11">
        <v>0</v>
      </c>
      <c r="D1324" s="11">
        <v>0</v>
      </c>
      <c r="E1324" s="11">
        <v>0</v>
      </c>
      <c r="F1324" s="11">
        <v>0</v>
      </c>
      <c r="H1324" s="959" t="str">
        <f t="shared" si="20"/>
        <v>39913</v>
      </c>
    </row>
    <row r="1325" spans="1:8" hidden="1" x14ac:dyDescent="0.25">
      <c r="A1325" s="13" t="s">
        <v>2648</v>
      </c>
      <c r="B1325" s="41" t="s">
        <v>2649</v>
      </c>
      <c r="C1325" s="11">
        <v>910.66</v>
      </c>
      <c r="D1325" s="11">
        <v>1000</v>
      </c>
      <c r="E1325" s="11">
        <v>300</v>
      </c>
      <c r="F1325" s="11">
        <v>611</v>
      </c>
      <c r="H1325" s="959" t="str">
        <f t="shared" si="20"/>
        <v>39913</v>
      </c>
    </row>
    <row r="1326" spans="1:8" hidden="1" x14ac:dyDescent="0.25">
      <c r="A1326" s="13" t="s">
        <v>2650</v>
      </c>
      <c r="B1326" s="41" t="s">
        <v>2651</v>
      </c>
      <c r="C1326" s="11">
        <v>0</v>
      </c>
      <c r="D1326" s="11">
        <v>0</v>
      </c>
      <c r="E1326" s="11">
        <v>0</v>
      </c>
      <c r="F1326" s="11">
        <v>0</v>
      </c>
      <c r="H1326" s="959" t="str">
        <f t="shared" si="20"/>
        <v>39913</v>
      </c>
    </row>
    <row r="1327" spans="1:8" hidden="1" x14ac:dyDescent="0.25">
      <c r="A1327" s="13" t="s">
        <v>2652</v>
      </c>
      <c r="B1327" s="41" t="s">
        <v>2653</v>
      </c>
      <c r="C1327" s="11">
        <v>0</v>
      </c>
      <c r="D1327" s="11">
        <v>0</v>
      </c>
      <c r="E1327" s="11">
        <v>0</v>
      </c>
      <c r="F1327" s="11">
        <v>0</v>
      </c>
      <c r="H1327" s="959" t="str">
        <f t="shared" si="20"/>
        <v>39913</v>
      </c>
    </row>
    <row r="1328" spans="1:8" hidden="1" x14ac:dyDescent="0.25">
      <c r="A1328" s="13" t="s">
        <v>2654</v>
      </c>
      <c r="B1328" s="41" t="s">
        <v>2655</v>
      </c>
      <c r="C1328" s="11">
        <v>0</v>
      </c>
      <c r="D1328" s="11">
        <v>0</v>
      </c>
      <c r="E1328" s="11">
        <v>0</v>
      </c>
      <c r="F1328" s="11">
        <v>0</v>
      </c>
      <c r="H1328" s="959" t="str">
        <f t="shared" si="20"/>
        <v>39913</v>
      </c>
    </row>
    <row r="1329" spans="1:8" hidden="1" x14ac:dyDescent="0.25">
      <c r="A1329" s="13" t="s">
        <v>2656</v>
      </c>
      <c r="B1329" s="41" t="s">
        <v>2657</v>
      </c>
      <c r="C1329" s="11">
        <v>-5583</v>
      </c>
      <c r="D1329" s="11">
        <v>0</v>
      </c>
      <c r="E1329" s="11">
        <v>-6000</v>
      </c>
      <c r="F1329" s="11">
        <v>417</v>
      </c>
      <c r="H1329" s="959" t="str">
        <f t="shared" si="20"/>
        <v>39913</v>
      </c>
    </row>
    <row r="1330" spans="1:8" hidden="1" x14ac:dyDescent="0.25">
      <c r="A1330" s="13" t="s">
        <v>2658</v>
      </c>
      <c r="B1330" s="41" t="s">
        <v>2659</v>
      </c>
      <c r="C1330" s="11">
        <v>-10</v>
      </c>
      <c r="D1330" s="11">
        <v>0</v>
      </c>
      <c r="E1330" s="11">
        <v>0</v>
      </c>
      <c r="F1330" s="11">
        <v>-10</v>
      </c>
      <c r="H1330" s="959" t="str">
        <f t="shared" si="20"/>
        <v>39913</v>
      </c>
    </row>
    <row r="1331" spans="1:8" hidden="1" x14ac:dyDescent="0.25">
      <c r="A1331" s="13" t="s">
        <v>2660</v>
      </c>
      <c r="B1331" s="41" t="s">
        <v>2661</v>
      </c>
      <c r="C1331" s="11">
        <v>0</v>
      </c>
      <c r="D1331" s="11">
        <v>0</v>
      </c>
      <c r="E1331" s="11">
        <v>0</v>
      </c>
      <c r="F1331" s="11">
        <v>0</v>
      </c>
      <c r="H1331" s="959" t="str">
        <f t="shared" si="20"/>
        <v>39913</v>
      </c>
    </row>
    <row r="1332" spans="1:8" hidden="1" x14ac:dyDescent="0.25">
      <c r="A1332" s="13" t="s">
        <v>2662</v>
      </c>
      <c r="B1332" s="41" t="s">
        <v>2663</v>
      </c>
      <c r="C1332" s="11">
        <v>-92566.83</v>
      </c>
      <c r="D1332" s="11">
        <v>-194300</v>
      </c>
      <c r="E1332" s="11">
        <v>-103000</v>
      </c>
      <c r="F1332" s="11">
        <v>10433</v>
      </c>
      <c r="H1332" s="959" t="str">
        <f t="shared" si="20"/>
        <v>39913</v>
      </c>
    </row>
    <row r="1333" spans="1:8" hidden="1" x14ac:dyDescent="0.25">
      <c r="A1333" s="13" t="s">
        <v>2664</v>
      </c>
      <c r="B1333" s="41" t="s">
        <v>2665</v>
      </c>
      <c r="C1333" s="11">
        <v>50983.98</v>
      </c>
      <c r="D1333" s="11">
        <v>0</v>
      </c>
      <c r="E1333" s="11">
        <v>51400</v>
      </c>
      <c r="F1333" s="11">
        <v>-416</v>
      </c>
      <c r="H1333" s="959" t="str">
        <f t="shared" si="20"/>
        <v>39914</v>
      </c>
    </row>
    <row r="1334" spans="1:8" hidden="1" x14ac:dyDescent="0.25">
      <c r="A1334" s="13" t="s">
        <v>2666</v>
      </c>
      <c r="B1334" s="41" t="s">
        <v>2667</v>
      </c>
      <c r="C1334" s="11">
        <v>739</v>
      </c>
      <c r="D1334" s="11">
        <v>0</v>
      </c>
      <c r="E1334" s="11">
        <v>0</v>
      </c>
      <c r="F1334" s="11">
        <v>739</v>
      </c>
      <c r="H1334" s="959" t="str">
        <f t="shared" si="20"/>
        <v>39914</v>
      </c>
    </row>
    <row r="1335" spans="1:8" hidden="1" x14ac:dyDescent="0.25">
      <c r="A1335" s="13" t="s">
        <v>2668</v>
      </c>
      <c r="B1335" s="41" t="s">
        <v>2669</v>
      </c>
      <c r="C1335" s="11">
        <v>0</v>
      </c>
      <c r="D1335" s="11">
        <v>0</v>
      </c>
      <c r="E1335" s="11">
        <v>0</v>
      </c>
      <c r="F1335" s="11">
        <v>0</v>
      </c>
      <c r="H1335" s="959" t="str">
        <f t="shared" si="20"/>
        <v>39914</v>
      </c>
    </row>
    <row r="1336" spans="1:8" hidden="1" x14ac:dyDescent="0.25">
      <c r="A1336" s="13" t="s">
        <v>2670</v>
      </c>
      <c r="B1336" s="41" t="s">
        <v>2671</v>
      </c>
      <c r="C1336" s="11">
        <v>4181.51</v>
      </c>
      <c r="D1336" s="11">
        <v>0</v>
      </c>
      <c r="E1336" s="11">
        <v>0</v>
      </c>
      <c r="F1336" s="11">
        <v>4182</v>
      </c>
      <c r="H1336" s="959" t="str">
        <f t="shared" si="20"/>
        <v>39914</v>
      </c>
    </row>
    <row r="1337" spans="1:8" hidden="1" x14ac:dyDescent="0.25">
      <c r="A1337" s="13" t="s">
        <v>2672</v>
      </c>
      <c r="B1337" s="41" t="s">
        <v>2673</v>
      </c>
      <c r="C1337" s="11">
        <v>0</v>
      </c>
      <c r="D1337" s="11">
        <v>0</v>
      </c>
      <c r="E1337" s="11">
        <v>0</v>
      </c>
      <c r="F1337" s="11">
        <v>0</v>
      </c>
      <c r="H1337" s="959" t="str">
        <f t="shared" si="20"/>
        <v>39914</v>
      </c>
    </row>
    <row r="1338" spans="1:8" hidden="1" x14ac:dyDescent="0.25">
      <c r="A1338" s="13" t="s">
        <v>2674</v>
      </c>
      <c r="B1338" s="41" t="s">
        <v>2675</v>
      </c>
      <c r="C1338" s="11">
        <v>10.119999999999999</v>
      </c>
      <c r="D1338" s="11">
        <v>0</v>
      </c>
      <c r="E1338" s="11">
        <v>200</v>
      </c>
      <c r="F1338" s="11">
        <v>-190</v>
      </c>
      <c r="H1338" s="959" t="str">
        <f t="shared" si="20"/>
        <v>39914</v>
      </c>
    </row>
    <row r="1339" spans="1:8" hidden="1" x14ac:dyDescent="0.25">
      <c r="A1339" s="13" t="s">
        <v>2676</v>
      </c>
      <c r="B1339" s="41" t="s">
        <v>2677</v>
      </c>
      <c r="C1339" s="11">
        <v>0</v>
      </c>
      <c r="D1339" s="11">
        <v>0</v>
      </c>
      <c r="E1339" s="11">
        <v>0</v>
      </c>
      <c r="F1339" s="11">
        <v>0</v>
      </c>
      <c r="H1339" s="959" t="str">
        <f t="shared" si="20"/>
        <v>39914</v>
      </c>
    </row>
    <row r="1340" spans="1:8" hidden="1" x14ac:dyDescent="0.25">
      <c r="A1340" s="13" t="s">
        <v>2678</v>
      </c>
      <c r="B1340" s="41" t="s">
        <v>2679</v>
      </c>
      <c r="C1340" s="11">
        <v>589.09</v>
      </c>
      <c r="D1340" s="11">
        <v>0</v>
      </c>
      <c r="E1340" s="11">
        <v>600</v>
      </c>
      <c r="F1340" s="11">
        <v>-11</v>
      </c>
      <c r="H1340" s="959" t="str">
        <f t="shared" si="20"/>
        <v>39914</v>
      </c>
    </row>
    <row r="1341" spans="1:8" hidden="1" x14ac:dyDescent="0.25">
      <c r="A1341" s="13" t="s">
        <v>2680</v>
      </c>
      <c r="B1341" s="41" t="s">
        <v>2681</v>
      </c>
      <c r="C1341" s="11">
        <v>0</v>
      </c>
      <c r="D1341" s="11">
        <v>0</v>
      </c>
      <c r="E1341" s="11">
        <v>0</v>
      </c>
      <c r="F1341" s="11">
        <v>0</v>
      </c>
      <c r="H1341" s="959" t="str">
        <f t="shared" si="20"/>
        <v>39914</v>
      </c>
    </row>
    <row r="1342" spans="1:8" hidden="1" x14ac:dyDescent="0.25">
      <c r="A1342" s="13" t="s">
        <v>2682</v>
      </c>
      <c r="B1342" s="41" t="s">
        <v>2683</v>
      </c>
      <c r="C1342" s="11">
        <v>6755.22</v>
      </c>
      <c r="D1342" s="11">
        <v>0</v>
      </c>
      <c r="E1342" s="11">
        <v>4500</v>
      </c>
      <c r="F1342" s="11">
        <v>2255</v>
      </c>
      <c r="H1342" s="959" t="str">
        <f t="shared" si="20"/>
        <v>39914</v>
      </c>
    </row>
    <row r="1343" spans="1:8" hidden="1" x14ac:dyDescent="0.25">
      <c r="A1343" s="13" t="s">
        <v>2684</v>
      </c>
      <c r="B1343" s="41" t="s">
        <v>2685</v>
      </c>
      <c r="C1343" s="11">
        <v>0</v>
      </c>
      <c r="D1343" s="11">
        <v>0</v>
      </c>
      <c r="E1343" s="11">
        <v>100</v>
      </c>
      <c r="F1343" s="11">
        <v>-100</v>
      </c>
      <c r="H1343" s="959" t="str">
        <f t="shared" si="20"/>
        <v>39914</v>
      </c>
    </row>
    <row r="1344" spans="1:8" hidden="1" x14ac:dyDescent="0.25">
      <c r="A1344" s="13" t="s">
        <v>2686</v>
      </c>
      <c r="B1344" s="41" t="s">
        <v>2687</v>
      </c>
      <c r="C1344" s="11">
        <v>-63258.92</v>
      </c>
      <c r="D1344" s="11">
        <v>0</v>
      </c>
      <c r="E1344" s="11">
        <v>-56600</v>
      </c>
      <c r="F1344" s="11">
        <v>-6659</v>
      </c>
      <c r="H1344" s="959" t="str">
        <f t="shared" si="20"/>
        <v>39914</v>
      </c>
    </row>
    <row r="1345" spans="1:8" hidden="1" x14ac:dyDescent="0.25">
      <c r="A1345" s="13" t="s">
        <v>2688</v>
      </c>
      <c r="B1345" s="41" t="s">
        <v>2689</v>
      </c>
      <c r="C1345" s="11">
        <v>71212.27</v>
      </c>
      <c r="D1345" s="11">
        <v>0</v>
      </c>
      <c r="E1345" s="11">
        <v>71300</v>
      </c>
      <c r="F1345" s="11">
        <v>-88</v>
      </c>
      <c r="H1345" s="959" t="str">
        <f t="shared" si="20"/>
        <v>39915</v>
      </c>
    </row>
    <row r="1346" spans="1:8" hidden="1" x14ac:dyDescent="0.25">
      <c r="A1346" s="13" t="s">
        <v>2690</v>
      </c>
      <c r="B1346" s="41" t="s">
        <v>2691</v>
      </c>
      <c r="C1346" s="11">
        <v>1092</v>
      </c>
      <c r="D1346" s="11">
        <v>0</v>
      </c>
      <c r="E1346" s="11">
        <v>0</v>
      </c>
      <c r="F1346" s="11">
        <v>1092</v>
      </c>
      <c r="H1346" s="959" t="str">
        <f t="shared" si="20"/>
        <v>39915</v>
      </c>
    </row>
    <row r="1347" spans="1:8" hidden="1" x14ac:dyDescent="0.25">
      <c r="A1347" s="13" t="s">
        <v>2692</v>
      </c>
      <c r="B1347" s="41" t="s">
        <v>2693</v>
      </c>
      <c r="C1347" s="11">
        <v>0</v>
      </c>
      <c r="D1347" s="11">
        <v>0</v>
      </c>
      <c r="E1347" s="11">
        <v>0</v>
      </c>
      <c r="F1347" s="11">
        <v>0</v>
      </c>
      <c r="H1347" s="959" t="str">
        <f t="shared" si="20"/>
        <v>39915</v>
      </c>
    </row>
    <row r="1348" spans="1:8" hidden="1" x14ac:dyDescent="0.25">
      <c r="A1348" s="13" t="s">
        <v>2694</v>
      </c>
      <c r="B1348" s="41" t="s">
        <v>2695</v>
      </c>
      <c r="C1348" s="11">
        <v>5840.55</v>
      </c>
      <c r="D1348" s="11">
        <v>0</v>
      </c>
      <c r="E1348" s="11">
        <v>0</v>
      </c>
      <c r="F1348" s="11">
        <v>5841</v>
      </c>
      <c r="H1348" s="959" t="str">
        <f t="shared" si="20"/>
        <v>39915</v>
      </c>
    </row>
    <row r="1349" spans="1:8" hidden="1" x14ac:dyDescent="0.25">
      <c r="A1349" s="13" t="s">
        <v>2696</v>
      </c>
      <c r="B1349" s="41" t="s">
        <v>2697</v>
      </c>
      <c r="C1349" s="11">
        <v>34955</v>
      </c>
      <c r="D1349" s="11">
        <v>0</v>
      </c>
      <c r="E1349" s="11">
        <v>41600</v>
      </c>
      <c r="F1349" s="11">
        <v>-6645</v>
      </c>
      <c r="H1349" s="959" t="str">
        <f t="shared" si="20"/>
        <v>39915</v>
      </c>
    </row>
    <row r="1350" spans="1:8" hidden="1" x14ac:dyDescent="0.25">
      <c r="A1350" s="13" t="s">
        <v>2698</v>
      </c>
      <c r="B1350" s="41" t="s">
        <v>2699</v>
      </c>
      <c r="C1350" s="11">
        <v>360</v>
      </c>
      <c r="D1350" s="11">
        <v>0</v>
      </c>
      <c r="E1350" s="11">
        <v>0</v>
      </c>
      <c r="F1350" s="11">
        <v>360</v>
      </c>
      <c r="H1350" s="959" t="str">
        <f t="shared" si="20"/>
        <v>39915</v>
      </c>
    </row>
    <row r="1351" spans="1:8" hidden="1" x14ac:dyDescent="0.25">
      <c r="A1351" s="13" t="s">
        <v>2700</v>
      </c>
      <c r="B1351" s="41" t="s">
        <v>2701</v>
      </c>
      <c r="C1351" s="11">
        <v>128.05000000000001</v>
      </c>
      <c r="D1351" s="11">
        <v>0</v>
      </c>
      <c r="E1351" s="11">
        <v>200</v>
      </c>
      <c r="F1351" s="11">
        <v>-72</v>
      </c>
      <c r="H1351" s="959" t="str">
        <f t="shared" si="20"/>
        <v>39915</v>
      </c>
    </row>
    <row r="1352" spans="1:8" hidden="1" x14ac:dyDescent="0.25">
      <c r="A1352" s="13" t="s">
        <v>2702</v>
      </c>
      <c r="B1352" s="41" t="s">
        <v>2703</v>
      </c>
      <c r="C1352" s="11">
        <v>892.76</v>
      </c>
      <c r="D1352" s="11">
        <v>0</v>
      </c>
      <c r="E1352" s="11">
        <v>0</v>
      </c>
      <c r="F1352" s="11">
        <v>893</v>
      </c>
      <c r="H1352" s="959" t="str">
        <f t="shared" si="20"/>
        <v>39915</v>
      </c>
    </row>
    <row r="1353" spans="1:8" hidden="1" x14ac:dyDescent="0.25">
      <c r="A1353" s="13" t="s">
        <v>2704</v>
      </c>
      <c r="B1353" s="41" t="s">
        <v>2705</v>
      </c>
      <c r="C1353" s="11">
        <v>0</v>
      </c>
      <c r="D1353" s="11">
        <v>0</v>
      </c>
      <c r="E1353" s="11">
        <v>0</v>
      </c>
      <c r="F1353" s="11">
        <v>0</v>
      </c>
      <c r="H1353" s="959" t="str">
        <f t="shared" si="20"/>
        <v>39915</v>
      </c>
    </row>
    <row r="1354" spans="1:8" hidden="1" x14ac:dyDescent="0.25">
      <c r="A1354" s="13" t="s">
        <v>2706</v>
      </c>
      <c r="B1354" s="41" t="s">
        <v>2707</v>
      </c>
      <c r="C1354" s="11">
        <v>169.92</v>
      </c>
      <c r="D1354" s="11">
        <v>0</v>
      </c>
      <c r="E1354" s="11">
        <v>200</v>
      </c>
      <c r="F1354" s="11">
        <v>-30</v>
      </c>
      <c r="H1354" s="959" t="str">
        <f t="shared" ref="H1354:H1362" si="21">LEFT(A1354,5)</f>
        <v>39915</v>
      </c>
    </row>
    <row r="1355" spans="1:8" hidden="1" x14ac:dyDescent="0.25">
      <c r="A1355" s="13" t="s">
        <v>2708</v>
      </c>
      <c r="B1355" s="41" t="s">
        <v>2709</v>
      </c>
      <c r="C1355" s="11">
        <v>1472.72</v>
      </c>
      <c r="D1355" s="11">
        <v>0</v>
      </c>
      <c r="E1355" s="11">
        <v>1500</v>
      </c>
      <c r="F1355" s="11">
        <v>-27</v>
      </c>
      <c r="H1355" s="959" t="str">
        <f t="shared" si="21"/>
        <v>39915</v>
      </c>
    </row>
    <row r="1356" spans="1:8" hidden="1" x14ac:dyDescent="0.25">
      <c r="A1356" s="13" t="s">
        <v>2710</v>
      </c>
      <c r="B1356" s="41" t="s">
        <v>2711</v>
      </c>
      <c r="C1356" s="11">
        <v>0</v>
      </c>
      <c r="D1356" s="11">
        <v>0</v>
      </c>
      <c r="E1356" s="11">
        <v>0</v>
      </c>
      <c r="F1356" s="11">
        <v>0</v>
      </c>
      <c r="H1356" s="959" t="str">
        <f t="shared" si="21"/>
        <v>39915</v>
      </c>
    </row>
    <row r="1357" spans="1:8" hidden="1" x14ac:dyDescent="0.25">
      <c r="A1357" s="13" t="s">
        <v>2712</v>
      </c>
      <c r="B1357" s="41" t="s">
        <v>2713</v>
      </c>
      <c r="C1357" s="11">
        <v>0</v>
      </c>
      <c r="D1357" s="11">
        <v>0</v>
      </c>
      <c r="E1357" s="11">
        <v>0</v>
      </c>
      <c r="F1357" s="11">
        <v>0</v>
      </c>
      <c r="H1357" s="959" t="str">
        <f t="shared" si="21"/>
        <v>39915</v>
      </c>
    </row>
    <row r="1358" spans="1:8" hidden="1" x14ac:dyDescent="0.25">
      <c r="A1358" s="13" t="s">
        <v>2714</v>
      </c>
      <c r="B1358" s="41" t="s">
        <v>2715</v>
      </c>
      <c r="C1358" s="11">
        <v>18978.34</v>
      </c>
      <c r="D1358" s="11">
        <v>0</v>
      </c>
      <c r="E1358" s="11">
        <v>17000</v>
      </c>
      <c r="F1358" s="11">
        <v>1978</v>
      </c>
      <c r="H1358" s="959" t="str">
        <f t="shared" si="21"/>
        <v>39915</v>
      </c>
    </row>
    <row r="1359" spans="1:8" hidden="1" x14ac:dyDescent="0.25">
      <c r="A1359" s="13" t="s">
        <v>2716</v>
      </c>
      <c r="B1359" s="41" t="s">
        <v>2717</v>
      </c>
      <c r="C1359" s="11">
        <v>0</v>
      </c>
      <c r="D1359" s="11">
        <v>0</v>
      </c>
      <c r="E1359" s="11">
        <v>400</v>
      </c>
      <c r="F1359" s="11">
        <v>-400</v>
      </c>
      <c r="H1359" s="959" t="str">
        <f t="shared" si="21"/>
        <v>39915</v>
      </c>
    </row>
    <row r="1360" spans="1:8" hidden="1" x14ac:dyDescent="0.25">
      <c r="A1360" s="13" t="s">
        <v>2718</v>
      </c>
      <c r="B1360" s="41" t="s">
        <v>2719</v>
      </c>
      <c r="C1360" s="11">
        <v>0</v>
      </c>
      <c r="D1360" s="11">
        <v>0</v>
      </c>
      <c r="E1360" s="11">
        <v>0</v>
      </c>
      <c r="F1360" s="11">
        <v>0</v>
      </c>
      <c r="H1360" s="959" t="str">
        <f t="shared" si="21"/>
        <v>39915</v>
      </c>
    </row>
    <row r="1361" spans="1:8" hidden="1" x14ac:dyDescent="0.25">
      <c r="A1361" s="13" t="s">
        <v>2720</v>
      </c>
      <c r="B1361" s="41" t="s">
        <v>2721</v>
      </c>
      <c r="C1361" s="11">
        <v>0</v>
      </c>
      <c r="D1361" s="11">
        <v>0</v>
      </c>
      <c r="E1361" s="11">
        <v>0</v>
      </c>
      <c r="F1361" s="11">
        <v>0</v>
      </c>
      <c r="H1361" s="959" t="str">
        <f t="shared" si="21"/>
        <v>39915</v>
      </c>
    </row>
    <row r="1362" spans="1:8" hidden="1" x14ac:dyDescent="0.25">
      <c r="A1362" s="13" t="s">
        <v>2722</v>
      </c>
      <c r="B1362" s="41" t="s">
        <v>2723</v>
      </c>
      <c r="C1362" s="11">
        <v>-135101.60999999999</v>
      </c>
      <c r="D1362" s="11">
        <v>0</v>
      </c>
      <c r="E1362" s="11">
        <v>-90200</v>
      </c>
      <c r="F1362" s="11">
        <v>-44902</v>
      </c>
      <c r="H1362" s="959" t="str">
        <f t="shared" si="21"/>
        <v>39915</v>
      </c>
    </row>
    <row r="1363" spans="1:8" hidden="1" x14ac:dyDescent="0.25">
      <c r="A1363" s="13" t="s">
        <v>21</v>
      </c>
      <c r="B1363" s="41" t="s">
        <v>21</v>
      </c>
      <c r="C1363" s="11" t="s">
        <v>2726</v>
      </c>
      <c r="D1363" s="11" t="s">
        <v>2727</v>
      </c>
      <c r="E1363" s="11" t="s">
        <v>2728</v>
      </c>
      <c r="F1363" s="11" t="s">
        <v>2729</v>
      </c>
    </row>
  </sheetData>
  <autoFilter ref="A8:H1363">
    <filterColumn colId="7">
      <filters>
        <filter val="30304"/>
      </filters>
    </filterColumn>
  </autoFilter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24"/>
  <sheetViews>
    <sheetView zoomScale="85" zoomScaleNormal="85" workbookViewId="0">
      <pane xSplit="1" ySplit="3" topLeftCell="B4" activePane="bottomRight" state="frozen"/>
      <selection activeCell="B377" sqref="B377"/>
      <selection pane="topRight" activeCell="B377" sqref="B377"/>
      <selection pane="bottomLeft" activeCell="B377" sqref="B377"/>
      <selection pane="bottomRight" activeCell="P36" sqref="P36"/>
    </sheetView>
  </sheetViews>
  <sheetFormatPr defaultColWidth="9.140625" defaultRowHeight="15" x14ac:dyDescent="0.25"/>
  <cols>
    <col min="1" max="1" width="11.28515625" style="13" bestFit="1" customWidth="1"/>
    <col min="2" max="2" width="43.5703125" style="41" bestFit="1" customWidth="1"/>
    <col min="3" max="3" width="10.140625" style="4" customWidth="1"/>
    <col min="4" max="5" width="10.140625" style="4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30.85546875" style="377" customWidth="1"/>
    <col min="17" max="16384" width="9.140625" style="41"/>
  </cols>
  <sheetData>
    <row r="1" spans="1:16" x14ac:dyDescent="0.25">
      <c r="A1" s="1992" t="s">
        <v>10467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1" t="s">
        <v>2976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45" x14ac:dyDescent="0.25">
      <c r="A4" s="85" t="s">
        <v>22</v>
      </c>
      <c r="B4" s="86" t="s">
        <v>23</v>
      </c>
      <c r="C4" s="378" t="s">
        <v>2883</v>
      </c>
      <c r="D4" s="379" t="s">
        <v>2884</v>
      </c>
      <c r="E4" s="379" t="s">
        <v>2885</v>
      </c>
      <c r="F4" s="87" t="s">
        <v>2886</v>
      </c>
      <c r="G4" s="88" t="s">
        <v>2887</v>
      </c>
      <c r="H4" s="379" t="s">
        <v>2768</v>
      </c>
      <c r="I4" s="380" t="s">
        <v>2763</v>
      </c>
      <c r="J4" s="89" t="s">
        <v>2843</v>
      </c>
      <c r="K4" s="381" t="s">
        <v>2893</v>
      </c>
      <c r="L4" s="382" t="s">
        <v>2888</v>
      </c>
      <c r="M4" s="381" t="s">
        <v>2889</v>
      </c>
      <c r="N4" s="382" t="s">
        <v>2890</v>
      </c>
      <c r="O4" s="383" t="s">
        <v>10784</v>
      </c>
      <c r="P4" s="23" t="s">
        <v>2764</v>
      </c>
    </row>
    <row r="5" spans="1:16" x14ac:dyDescent="0.25">
      <c r="A5" s="92"/>
      <c r="B5" s="93"/>
      <c r="C5" s="384"/>
      <c r="D5" s="385"/>
      <c r="E5" s="385"/>
      <c r="F5" s="96"/>
      <c r="G5" s="97"/>
      <c r="H5" s="385"/>
      <c r="I5" s="386"/>
      <c r="J5" s="99"/>
      <c r="K5" s="387"/>
      <c r="L5" s="388"/>
      <c r="M5" s="387"/>
      <c r="N5" s="388"/>
      <c r="O5" s="389"/>
      <c r="P5" s="101"/>
    </row>
    <row r="6" spans="1:16" s="959" customFormat="1" ht="15.75" thickBot="1" x14ac:dyDescent="0.3">
      <c r="A6" s="102"/>
      <c r="B6" s="103"/>
      <c r="C6" s="390" t="s">
        <v>0</v>
      </c>
      <c r="D6" s="391" t="s">
        <v>0</v>
      </c>
      <c r="E6" s="391" t="s">
        <v>0</v>
      </c>
      <c r="F6" s="106" t="s">
        <v>0</v>
      </c>
      <c r="G6" s="107" t="s">
        <v>0</v>
      </c>
      <c r="H6" s="391" t="s">
        <v>0</v>
      </c>
      <c r="I6" s="392" t="s">
        <v>0</v>
      </c>
      <c r="J6" s="109" t="s">
        <v>0</v>
      </c>
      <c r="K6" s="393" t="s">
        <v>0</v>
      </c>
      <c r="L6" s="394" t="s">
        <v>0</v>
      </c>
      <c r="M6" s="393" t="s">
        <v>0</v>
      </c>
      <c r="N6" s="394" t="s">
        <v>0</v>
      </c>
      <c r="O6" s="395" t="s">
        <v>0</v>
      </c>
      <c r="P6" s="113"/>
    </row>
    <row r="7" spans="1:16" x14ac:dyDescent="0.25">
      <c r="A7" s="20"/>
      <c r="B7" s="129" t="s">
        <v>1</v>
      </c>
      <c r="C7" s="396"/>
      <c r="D7" s="397"/>
      <c r="E7" s="397"/>
      <c r="F7" s="147"/>
      <c r="G7" s="147"/>
      <c r="H7" s="397"/>
      <c r="I7" s="398"/>
      <c r="J7" s="187"/>
      <c r="K7" s="399"/>
      <c r="L7" s="400"/>
      <c r="M7" s="399"/>
      <c r="N7" s="400"/>
      <c r="O7" s="401"/>
      <c r="P7" s="402"/>
    </row>
    <row r="8" spans="1:16" x14ac:dyDescent="0.25">
      <c r="A8" s="20"/>
      <c r="B8" s="129"/>
      <c r="C8" s="1885"/>
      <c r="D8" s="1886"/>
      <c r="E8" s="1886"/>
      <c r="F8" s="1887"/>
      <c r="G8" s="1887"/>
      <c r="H8" s="1886"/>
      <c r="I8" s="1888"/>
      <c r="J8" s="1889"/>
      <c r="K8" s="1890"/>
      <c r="L8" s="1891"/>
      <c r="M8" s="1890"/>
      <c r="N8" s="1891"/>
      <c r="O8" s="1892"/>
      <c r="P8" s="403"/>
    </row>
    <row r="9" spans="1:16" x14ac:dyDescent="0.25">
      <c r="A9" s="20"/>
      <c r="B9" s="129" t="s">
        <v>2744</v>
      </c>
      <c r="C9" s="1885"/>
      <c r="D9" s="1886"/>
      <c r="E9" s="1886"/>
      <c r="F9" s="1887"/>
      <c r="G9" s="1887"/>
      <c r="H9" s="1886"/>
      <c r="I9" s="1888"/>
      <c r="J9" s="1889"/>
      <c r="K9" s="1890"/>
      <c r="L9" s="1891"/>
      <c r="M9" s="1890"/>
      <c r="N9" s="1891"/>
      <c r="O9" s="1892"/>
      <c r="P9" s="403"/>
    </row>
    <row r="10" spans="1:16" s="28" customFormat="1" x14ac:dyDescent="0.25">
      <c r="A10" s="21">
        <v>140082000</v>
      </c>
      <c r="B10" s="507" t="s">
        <v>2733</v>
      </c>
      <c r="C10" s="279">
        <f>VLOOKUP(A10,'HFull Year'!A:D,4,0)</f>
        <v>200</v>
      </c>
      <c r="D10" s="280"/>
      <c r="E10" s="280"/>
      <c r="F10" s="151">
        <f>VLOOKUP(A10,'HFull Year'!A:E,5,0)</f>
        <v>200</v>
      </c>
      <c r="G10" s="151">
        <f>VLOOKUP(A10,'HTo Date'!A:C,3,0)</f>
        <v>0</v>
      </c>
      <c r="H10" s="280">
        <f t="shared" ref="H10" si="0">F10-G10</f>
        <v>200</v>
      </c>
      <c r="I10" s="296"/>
      <c r="J10" s="188">
        <f t="shared" ref="J10" si="1">F10+I10</f>
        <v>200</v>
      </c>
      <c r="K10" s="297">
        <f t="shared" ref="K10" si="2">C10</f>
        <v>200</v>
      </c>
      <c r="L10" s="298"/>
      <c r="M10" s="297"/>
      <c r="N10" s="298"/>
      <c r="O10" s="299">
        <f t="shared" ref="O10" si="3">SUM(K10:N10)</f>
        <v>200</v>
      </c>
      <c r="P10" s="133"/>
    </row>
    <row r="11" spans="1:16" x14ac:dyDescent="0.25">
      <c r="A11" s="62"/>
      <c r="B11" s="61" t="s">
        <v>7</v>
      </c>
      <c r="C11" s="277">
        <f t="shared" ref="C11:O11" si="4">SUM(C10:C10)</f>
        <v>200</v>
      </c>
      <c r="D11" s="278">
        <f t="shared" si="4"/>
        <v>0</v>
      </c>
      <c r="E11" s="278">
        <f t="shared" si="4"/>
        <v>0</v>
      </c>
      <c r="F11" s="156">
        <f t="shared" si="4"/>
        <v>200</v>
      </c>
      <c r="G11" s="156">
        <f t="shared" si="4"/>
        <v>0</v>
      </c>
      <c r="H11" s="278">
        <f t="shared" si="4"/>
        <v>200</v>
      </c>
      <c r="I11" s="405">
        <f t="shared" si="4"/>
        <v>0</v>
      </c>
      <c r="J11" s="190">
        <f t="shared" si="4"/>
        <v>200</v>
      </c>
      <c r="K11" s="406">
        <f t="shared" si="4"/>
        <v>200</v>
      </c>
      <c r="L11" s="407">
        <f t="shared" si="4"/>
        <v>0</v>
      </c>
      <c r="M11" s="406">
        <f t="shared" si="4"/>
        <v>0</v>
      </c>
      <c r="N11" s="407">
        <f t="shared" si="4"/>
        <v>0</v>
      </c>
      <c r="O11" s="408">
        <f t="shared" si="4"/>
        <v>200</v>
      </c>
      <c r="P11" s="411"/>
    </row>
    <row r="12" spans="1:16" x14ac:dyDescent="0.25">
      <c r="A12" s="60"/>
      <c r="B12" s="64"/>
      <c r="C12" s="279"/>
      <c r="D12" s="280"/>
      <c r="E12" s="280"/>
      <c r="F12" s="151"/>
      <c r="G12" s="151"/>
      <c r="H12" s="280"/>
      <c r="I12" s="296"/>
      <c r="J12" s="188"/>
      <c r="K12" s="297"/>
      <c r="L12" s="298"/>
      <c r="M12" s="297"/>
      <c r="N12" s="298"/>
      <c r="O12" s="299"/>
      <c r="P12" s="411"/>
    </row>
    <row r="13" spans="1:16" x14ac:dyDescent="0.25">
      <c r="A13" s="60"/>
      <c r="B13" s="61" t="s">
        <v>2845</v>
      </c>
      <c r="C13" s="279"/>
      <c r="D13" s="280"/>
      <c r="E13" s="280"/>
      <c r="F13" s="151"/>
      <c r="G13" s="151"/>
      <c r="H13" s="280"/>
      <c r="I13" s="296"/>
      <c r="J13" s="188"/>
      <c r="K13" s="297"/>
      <c r="L13" s="298"/>
      <c r="M13" s="297"/>
      <c r="N13" s="298"/>
      <c r="O13" s="299"/>
      <c r="P13" s="411"/>
    </row>
    <row r="14" spans="1:16" x14ac:dyDescent="0.25">
      <c r="A14" s="21">
        <v>140089051</v>
      </c>
      <c r="B14" s="507" t="s">
        <v>2850</v>
      </c>
      <c r="C14" s="279">
        <f>VLOOKUP(A14,'HFull Year'!A:D,4,0)</f>
        <v>0</v>
      </c>
      <c r="D14" s="280"/>
      <c r="E14" s="280"/>
      <c r="F14" s="151">
        <f>VLOOKUP(A14,'HFull Year'!A:E,5,0)</f>
        <v>0</v>
      </c>
      <c r="G14" s="151">
        <f>VLOOKUP(A14,'HTo Date'!A:C,3,0)</f>
        <v>-361848</v>
      </c>
      <c r="H14" s="280">
        <f t="shared" ref="H14:H15" si="5">F14-G14</f>
        <v>361848</v>
      </c>
      <c r="I14" s="296"/>
      <c r="J14" s="188">
        <f t="shared" ref="J14:J15" si="6">F14+I14</f>
        <v>0</v>
      </c>
      <c r="K14" s="297">
        <f t="shared" ref="K14:K15" si="7">C14</f>
        <v>0</v>
      </c>
      <c r="L14" s="298"/>
      <c r="M14" s="297"/>
      <c r="N14" s="298"/>
      <c r="O14" s="299">
        <f t="shared" ref="O14:O15" si="8">SUM(K14:N14)</f>
        <v>0</v>
      </c>
      <c r="P14" s="411"/>
    </row>
    <row r="15" spans="1:16" x14ac:dyDescent="0.25">
      <c r="A15" s="21">
        <v>140089055</v>
      </c>
      <c r="B15" s="507" t="s">
        <v>10469</v>
      </c>
      <c r="C15" s="279">
        <f>VLOOKUP(A15,'HFull Year'!A:D,4,0)</f>
        <v>-10000</v>
      </c>
      <c r="D15" s="280"/>
      <c r="E15" s="280"/>
      <c r="F15" s="151">
        <f>VLOOKUP(A15,'HFull Year'!A:E,5,0)</f>
        <v>-10000</v>
      </c>
      <c r="G15" s="151">
        <f>VLOOKUP(A15,'HTo Date'!A:C,3,0)</f>
        <v>0</v>
      </c>
      <c r="H15" s="280">
        <f t="shared" si="5"/>
        <v>-10000</v>
      </c>
      <c r="I15" s="296"/>
      <c r="J15" s="188">
        <f t="shared" si="6"/>
        <v>-10000</v>
      </c>
      <c r="K15" s="297">
        <f t="shared" si="7"/>
        <v>-10000</v>
      </c>
      <c r="L15" s="298"/>
      <c r="M15" s="297"/>
      <c r="N15" s="298"/>
      <c r="O15" s="299">
        <f t="shared" si="8"/>
        <v>-10000</v>
      </c>
      <c r="P15" s="411"/>
    </row>
    <row r="16" spans="1:16" x14ac:dyDescent="0.25">
      <c r="A16" s="62"/>
      <c r="B16" s="61" t="s">
        <v>7</v>
      </c>
      <c r="C16" s="277">
        <f t="shared" ref="C16:O16" si="9">SUM(C14:C15)</f>
        <v>-10000</v>
      </c>
      <c r="D16" s="278">
        <f t="shared" si="9"/>
        <v>0</v>
      </c>
      <c r="E16" s="278">
        <f t="shared" si="9"/>
        <v>0</v>
      </c>
      <c r="F16" s="156">
        <f t="shared" si="9"/>
        <v>-10000</v>
      </c>
      <c r="G16" s="156">
        <f t="shared" si="9"/>
        <v>-361848</v>
      </c>
      <c r="H16" s="278">
        <f t="shared" si="9"/>
        <v>351848</v>
      </c>
      <c r="I16" s="405">
        <f t="shared" si="9"/>
        <v>0</v>
      </c>
      <c r="J16" s="190">
        <f t="shared" si="9"/>
        <v>-10000</v>
      </c>
      <c r="K16" s="406">
        <f t="shared" si="9"/>
        <v>-10000</v>
      </c>
      <c r="L16" s="407">
        <f t="shared" si="9"/>
        <v>0</v>
      </c>
      <c r="M16" s="406">
        <f t="shared" si="9"/>
        <v>0</v>
      </c>
      <c r="N16" s="407">
        <f t="shared" si="9"/>
        <v>0</v>
      </c>
      <c r="O16" s="408">
        <f t="shared" si="9"/>
        <v>-10000</v>
      </c>
      <c r="P16" s="411"/>
    </row>
    <row r="17" spans="1:16" x14ac:dyDescent="0.25">
      <c r="A17" s="60"/>
      <c r="B17" s="64"/>
      <c r="C17" s="277"/>
      <c r="D17" s="278"/>
      <c r="E17" s="278"/>
      <c r="F17" s="156"/>
      <c r="G17" s="156"/>
      <c r="H17" s="278"/>
      <c r="I17" s="405"/>
      <c r="J17" s="190"/>
      <c r="K17" s="406"/>
      <c r="L17" s="407"/>
      <c r="M17" s="406"/>
      <c r="N17" s="407"/>
      <c r="O17" s="408"/>
      <c r="P17" s="411"/>
    </row>
    <row r="18" spans="1:16" ht="15.75" thickBot="1" x14ac:dyDescent="0.3">
      <c r="A18" s="281"/>
      <c r="B18" s="282" t="s">
        <v>8</v>
      </c>
      <c r="C18" s="283">
        <f>C11+C16</f>
        <v>-9800</v>
      </c>
      <c r="D18" s="284">
        <f t="shared" ref="D18:O18" si="10">D11+D16</f>
        <v>0</v>
      </c>
      <c r="E18" s="284">
        <f t="shared" si="10"/>
        <v>0</v>
      </c>
      <c r="F18" s="166">
        <f t="shared" si="10"/>
        <v>-9800</v>
      </c>
      <c r="G18" s="166">
        <f t="shared" si="10"/>
        <v>-361848</v>
      </c>
      <c r="H18" s="284">
        <f t="shared" si="10"/>
        <v>352048</v>
      </c>
      <c r="I18" s="413">
        <f t="shared" si="10"/>
        <v>0</v>
      </c>
      <c r="J18" s="193">
        <f t="shared" si="10"/>
        <v>-9800</v>
      </c>
      <c r="K18" s="414">
        <f t="shared" si="10"/>
        <v>-9800</v>
      </c>
      <c r="L18" s="415">
        <f t="shared" si="10"/>
        <v>0</v>
      </c>
      <c r="M18" s="414">
        <f t="shared" si="10"/>
        <v>0</v>
      </c>
      <c r="N18" s="415">
        <f t="shared" si="10"/>
        <v>0</v>
      </c>
      <c r="O18" s="416">
        <f t="shared" si="10"/>
        <v>-9800</v>
      </c>
      <c r="P18" s="417"/>
    </row>
    <row r="19" spans="1:16" x14ac:dyDescent="0.25">
      <c r="A19" s="41"/>
      <c r="C19" s="255"/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</row>
    <row r="20" spans="1:16" x14ac:dyDescent="0.25">
      <c r="A20" s="41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</row>
    <row r="21" spans="1:16" x14ac:dyDescent="0.25">
      <c r="A21" s="41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</row>
    <row r="22" spans="1:16" x14ac:dyDescent="0.25">
      <c r="A22" s="41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</row>
    <row r="23" spans="1:16" x14ac:dyDescent="0.25">
      <c r="A23" s="41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</row>
    <row r="24" spans="1:16" x14ac:dyDescent="0.25">
      <c r="A24" s="41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</row>
    <row r="25" spans="1:16" x14ac:dyDescent="0.25">
      <c r="A25" s="41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</row>
    <row r="26" spans="1:16" x14ac:dyDescent="0.25">
      <c r="A26" s="41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</row>
    <row r="27" spans="1:16" x14ac:dyDescent="0.25">
      <c r="A27" s="41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</row>
    <row r="28" spans="1:16" x14ac:dyDescent="0.25">
      <c r="A28" s="41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</row>
    <row r="29" spans="1:16" x14ac:dyDescent="0.25">
      <c r="A29" s="41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</row>
    <row r="30" spans="1:16" x14ac:dyDescent="0.25">
      <c r="A30" s="41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</row>
    <row r="31" spans="1:16" x14ac:dyDescent="0.25">
      <c r="A31" s="41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</row>
    <row r="32" spans="1:16" x14ac:dyDescent="0.25">
      <c r="A32" s="41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</row>
    <row r="33" spans="1:15" x14ac:dyDescent="0.25">
      <c r="A33" s="41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</row>
    <row r="34" spans="1:15" x14ac:dyDescent="0.25">
      <c r="A34" s="41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</row>
    <row r="35" spans="1:15" x14ac:dyDescent="0.25">
      <c r="A35" s="41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</row>
    <row r="36" spans="1:15" x14ac:dyDescent="0.25">
      <c r="A36" s="41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</row>
    <row r="37" spans="1:15" x14ac:dyDescent="0.25">
      <c r="A37" s="41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</row>
    <row r="38" spans="1:15" x14ac:dyDescent="0.25">
      <c r="A38" s="41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1:15" x14ac:dyDescent="0.25">
      <c r="A39" s="41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1:15" x14ac:dyDescent="0.25">
      <c r="A40" s="41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1:15" x14ac:dyDescent="0.25">
      <c r="A41" s="41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1:15" x14ac:dyDescent="0.25">
      <c r="A42" s="41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5" x14ac:dyDescent="0.25">
      <c r="A43" s="41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5" x14ac:dyDescent="0.25">
      <c r="A44" s="41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15" x14ac:dyDescent="0.25">
      <c r="A45" s="41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15" x14ac:dyDescent="0.25">
      <c r="A46" s="41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15" x14ac:dyDescent="0.25">
      <c r="A47" s="41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15" x14ac:dyDescent="0.25">
      <c r="A48" s="41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x14ac:dyDescent="0.25">
      <c r="A49" s="41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x14ac:dyDescent="0.25">
      <c r="A50" s="41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x14ac:dyDescent="0.25">
      <c r="A51" s="41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x14ac:dyDescent="0.25">
      <c r="A52" s="41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x14ac:dyDescent="0.25">
      <c r="A53" s="41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x14ac:dyDescent="0.25">
      <c r="A54" s="41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x14ac:dyDescent="0.25">
      <c r="A55" s="41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x14ac:dyDescent="0.25">
      <c r="A56" s="41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x14ac:dyDescent="0.25">
      <c r="A57" s="41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x14ac:dyDescent="0.25">
      <c r="A58" s="41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x14ac:dyDescent="0.25">
      <c r="A59" s="41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1:15" x14ac:dyDescent="0.25">
      <c r="A60" s="41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1:15" x14ac:dyDescent="0.25">
      <c r="A61" s="41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1:15" x14ac:dyDescent="0.25">
      <c r="A62" s="41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1:15" x14ac:dyDescent="0.25">
      <c r="A63" s="4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1:15" x14ac:dyDescent="0.25">
      <c r="A64" s="41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1:15" x14ac:dyDescent="0.25">
      <c r="A65" s="41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1:15" x14ac:dyDescent="0.25">
      <c r="A66" s="41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1:15" x14ac:dyDescent="0.25">
      <c r="A67" s="41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1:15" x14ac:dyDescent="0.25">
      <c r="A68" s="41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1:15" x14ac:dyDescent="0.25">
      <c r="A69" s="41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1:15" x14ac:dyDescent="0.25">
      <c r="A70" s="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1:15" x14ac:dyDescent="0.25">
      <c r="A71" s="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1:15" x14ac:dyDescent="0.25">
      <c r="A72" s="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15" x14ac:dyDescent="0.25">
      <c r="A73" s="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15" x14ac:dyDescent="0.25">
      <c r="A74" s="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15" x14ac:dyDescent="0.25">
      <c r="A75" s="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15" x14ac:dyDescent="0.25">
      <c r="A76" s="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15" x14ac:dyDescent="0.25">
      <c r="A77" s="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15" x14ac:dyDescent="0.25">
      <c r="A78" s="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15" x14ac:dyDescent="0.25">
      <c r="A79" s="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15" x14ac:dyDescent="0.25">
      <c r="A80" s="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1:15" x14ac:dyDescent="0.25">
      <c r="A81" s="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1:15" x14ac:dyDescent="0.25">
      <c r="A82" s="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1:15" x14ac:dyDescent="0.25">
      <c r="A83" s="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1:15" x14ac:dyDescent="0.25">
      <c r="A84" s="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1:15" x14ac:dyDescent="0.25">
      <c r="A85" s="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1:15" x14ac:dyDescent="0.25">
      <c r="A86" s="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1:15" x14ac:dyDescent="0.25">
      <c r="A87" s="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x14ac:dyDescent="0.25">
      <c r="A88" s="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1:15" x14ac:dyDescent="0.25">
      <c r="A89" s="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1:15" x14ac:dyDescent="0.25">
      <c r="A90" s="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1:15" x14ac:dyDescent="0.25">
      <c r="A91" s="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1:15" x14ac:dyDescent="0.25">
      <c r="A92" s="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1:15" x14ac:dyDescent="0.25">
      <c r="A93" s="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1:15" x14ac:dyDescent="0.25">
      <c r="A94" s="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1:15" x14ac:dyDescent="0.25">
      <c r="A95" s="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1:15" x14ac:dyDescent="0.25">
      <c r="A96" s="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1:15" x14ac:dyDescent="0.25">
      <c r="A97" s="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1:15" x14ac:dyDescent="0.25">
      <c r="A98" s="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1:15" x14ac:dyDescent="0.25">
      <c r="A99" s="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1:15" x14ac:dyDescent="0.25">
      <c r="A100" s="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1:15" x14ac:dyDescent="0.25">
      <c r="A101" s="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1:15" x14ac:dyDescent="0.25">
      <c r="A102" s="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1:15" x14ac:dyDescent="0.25">
      <c r="A103" s="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1:15" x14ac:dyDescent="0.25">
      <c r="A104" s="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1:15" x14ac:dyDescent="0.25">
      <c r="A105" s="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1:15" x14ac:dyDescent="0.25">
      <c r="A106" s="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1:15" x14ac:dyDescent="0.25">
      <c r="A107" s="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1:15" x14ac:dyDescent="0.25">
      <c r="A108" s="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1:15" x14ac:dyDescent="0.25">
      <c r="A109" s="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1:15" x14ac:dyDescent="0.25">
      <c r="A110" s="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1:15" x14ac:dyDescent="0.25">
      <c r="A111" s="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1:15" x14ac:dyDescent="0.25">
      <c r="A112" s="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1:15" x14ac:dyDescent="0.25">
      <c r="A113" s="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25">
      <c r="A114" s="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1:15" x14ac:dyDescent="0.25">
      <c r="A115" s="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1:15" x14ac:dyDescent="0.25">
      <c r="A116" s="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1:15" x14ac:dyDescent="0.25">
      <c r="A117" s="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1:15" x14ac:dyDescent="0.25">
      <c r="A118" s="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1:15" x14ac:dyDescent="0.25">
      <c r="A119" s="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1:15" x14ac:dyDescent="0.25">
      <c r="A120" s="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1:15" x14ac:dyDescent="0.25">
      <c r="A121" s="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1:15" x14ac:dyDescent="0.25">
      <c r="A122" s="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1:15" x14ac:dyDescent="0.25">
      <c r="A123" s="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1:15" x14ac:dyDescent="0.25">
      <c r="A124" s="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1:15" x14ac:dyDescent="0.25">
      <c r="A125" s="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1:15" x14ac:dyDescent="0.25">
      <c r="A126" s="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1:15" x14ac:dyDescent="0.25">
      <c r="A127" s="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1:15" x14ac:dyDescent="0.25">
      <c r="A128" s="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1:15" x14ac:dyDescent="0.25">
      <c r="A129" s="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1:15" x14ac:dyDescent="0.25">
      <c r="A130" s="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1:15" x14ac:dyDescent="0.25">
      <c r="A131" s="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1:15" x14ac:dyDescent="0.25">
      <c r="A132" s="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1:15" x14ac:dyDescent="0.25">
      <c r="A133" s="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1:15" x14ac:dyDescent="0.25">
      <c r="A134" s="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1:15" x14ac:dyDescent="0.25">
      <c r="A135" s="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1:15" x14ac:dyDescent="0.25">
      <c r="A136" s="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1:15" x14ac:dyDescent="0.25">
      <c r="A137" s="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1:15" x14ac:dyDescent="0.25">
      <c r="A138" s="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1:15" x14ac:dyDescent="0.25">
      <c r="A139" s="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1:15" x14ac:dyDescent="0.25">
      <c r="A140" s="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1:15" x14ac:dyDescent="0.25">
      <c r="A141" s="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1:15" x14ac:dyDescent="0.25">
      <c r="A142" s="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1:15" x14ac:dyDescent="0.25">
      <c r="A143" s="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1:15" x14ac:dyDescent="0.25">
      <c r="A144" s="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1:15" x14ac:dyDescent="0.25">
      <c r="A145" s="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1:15" x14ac:dyDescent="0.25">
      <c r="A146" s="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1:15" x14ac:dyDescent="0.25">
      <c r="A147" s="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1:15" x14ac:dyDescent="0.25">
      <c r="A148" s="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1:15" x14ac:dyDescent="0.25">
      <c r="A149" s="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1:15" x14ac:dyDescent="0.25">
      <c r="A150" s="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1:15" x14ac:dyDescent="0.25">
      <c r="A151" s="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1:15" x14ac:dyDescent="0.25">
      <c r="A152" s="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1:15" x14ac:dyDescent="0.25">
      <c r="A153" s="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1:15" x14ac:dyDescent="0.25">
      <c r="A154" s="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1:15" x14ac:dyDescent="0.25">
      <c r="A155" s="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1:15" x14ac:dyDescent="0.25">
      <c r="A156" s="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1:15" x14ac:dyDescent="0.25">
      <c r="A157" s="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1:15" x14ac:dyDescent="0.25">
      <c r="A158" s="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1:15" x14ac:dyDescent="0.25">
      <c r="A159" s="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1:15" x14ac:dyDescent="0.25">
      <c r="A160" s="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1:15" x14ac:dyDescent="0.25">
      <c r="A161" s="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1:15" x14ac:dyDescent="0.25">
      <c r="A162" s="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1:15" x14ac:dyDescent="0.25">
      <c r="A163" s="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1:15" x14ac:dyDescent="0.25">
      <c r="A164" s="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1:15" x14ac:dyDescent="0.25">
      <c r="A165" s="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1:15" x14ac:dyDescent="0.25">
      <c r="A166" s="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1:15" x14ac:dyDescent="0.25">
      <c r="A167" s="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1:15" x14ac:dyDescent="0.25">
      <c r="A168" s="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1:15" x14ac:dyDescent="0.25">
      <c r="A169" s="41"/>
    </row>
    <row r="170" spans="1:15" x14ac:dyDescent="0.25">
      <c r="A170" s="41"/>
    </row>
    <row r="171" spans="1:15" x14ac:dyDescent="0.25">
      <c r="A171" s="41"/>
    </row>
    <row r="172" spans="1:15" x14ac:dyDescent="0.25">
      <c r="A172" s="41"/>
    </row>
    <row r="173" spans="1:15" x14ac:dyDescent="0.25">
      <c r="A173" s="41"/>
    </row>
    <row r="174" spans="1:15" x14ac:dyDescent="0.25">
      <c r="A174" s="41"/>
    </row>
    <row r="175" spans="1:15" x14ac:dyDescent="0.25">
      <c r="A175" s="41"/>
    </row>
    <row r="176" spans="1:15" x14ac:dyDescent="0.25">
      <c r="A176" s="41"/>
    </row>
    <row r="177" spans="1:1" x14ac:dyDescent="0.25">
      <c r="A177" s="41"/>
    </row>
    <row r="178" spans="1:1" x14ac:dyDescent="0.25">
      <c r="A178" s="41"/>
    </row>
    <row r="179" spans="1:1" x14ac:dyDescent="0.25">
      <c r="A179" s="41"/>
    </row>
    <row r="180" spans="1:1" x14ac:dyDescent="0.25">
      <c r="A180" s="41"/>
    </row>
    <row r="181" spans="1:1" x14ac:dyDescent="0.25">
      <c r="A181" s="41"/>
    </row>
    <row r="182" spans="1:1" x14ac:dyDescent="0.25">
      <c r="A182" s="41"/>
    </row>
    <row r="183" spans="1:1" x14ac:dyDescent="0.25">
      <c r="A183" s="41"/>
    </row>
    <row r="184" spans="1:1" x14ac:dyDescent="0.25">
      <c r="A184" s="41"/>
    </row>
    <row r="185" spans="1:1" x14ac:dyDescent="0.25">
      <c r="A185" s="41"/>
    </row>
    <row r="186" spans="1:1" x14ac:dyDescent="0.25">
      <c r="A186" s="41"/>
    </row>
    <row r="187" spans="1:1" x14ac:dyDescent="0.25">
      <c r="A187" s="41"/>
    </row>
    <row r="188" spans="1:1" x14ac:dyDescent="0.25">
      <c r="A188" s="41"/>
    </row>
    <row r="189" spans="1:1" x14ac:dyDescent="0.25">
      <c r="A189" s="41"/>
    </row>
    <row r="190" spans="1:1" x14ac:dyDescent="0.25">
      <c r="A190" s="41"/>
    </row>
    <row r="191" spans="1:1" x14ac:dyDescent="0.25">
      <c r="A191" s="41"/>
    </row>
    <row r="192" spans="1:1" x14ac:dyDescent="0.25">
      <c r="A192" s="41"/>
    </row>
    <row r="193" spans="1:1" x14ac:dyDescent="0.25">
      <c r="A193" s="41"/>
    </row>
    <row r="194" spans="1:1" x14ac:dyDescent="0.25">
      <c r="A194" s="41"/>
    </row>
    <row r="195" spans="1:1" x14ac:dyDescent="0.25">
      <c r="A195" s="41"/>
    </row>
    <row r="196" spans="1:1" x14ac:dyDescent="0.25">
      <c r="A196" s="41"/>
    </row>
    <row r="197" spans="1:1" x14ac:dyDescent="0.25">
      <c r="A197" s="41"/>
    </row>
    <row r="198" spans="1:1" x14ac:dyDescent="0.25">
      <c r="A198" s="41"/>
    </row>
    <row r="199" spans="1:1" x14ac:dyDescent="0.25">
      <c r="A199" s="41"/>
    </row>
    <row r="200" spans="1:1" x14ac:dyDescent="0.25">
      <c r="A200" s="41"/>
    </row>
    <row r="201" spans="1:1" x14ac:dyDescent="0.25">
      <c r="A201" s="41"/>
    </row>
    <row r="202" spans="1:1" x14ac:dyDescent="0.25">
      <c r="A202" s="41"/>
    </row>
    <row r="203" spans="1:1" x14ac:dyDescent="0.25">
      <c r="A203" s="41"/>
    </row>
    <row r="204" spans="1:1" x14ac:dyDescent="0.25">
      <c r="A204" s="41"/>
    </row>
    <row r="205" spans="1:1" x14ac:dyDescent="0.25">
      <c r="A205" s="41"/>
    </row>
    <row r="206" spans="1:1" x14ac:dyDescent="0.25">
      <c r="A206" s="41"/>
    </row>
    <row r="207" spans="1:1" x14ac:dyDescent="0.25">
      <c r="A207" s="41"/>
    </row>
    <row r="208" spans="1:1" x14ac:dyDescent="0.25">
      <c r="A208" s="41"/>
    </row>
    <row r="209" spans="1:1" x14ac:dyDescent="0.25">
      <c r="A209" s="41"/>
    </row>
    <row r="210" spans="1:1" x14ac:dyDescent="0.25">
      <c r="A210" s="41"/>
    </row>
    <row r="211" spans="1:1" x14ac:dyDescent="0.25">
      <c r="A211" s="41"/>
    </row>
    <row r="212" spans="1:1" x14ac:dyDescent="0.25">
      <c r="A212" s="41"/>
    </row>
    <row r="213" spans="1:1" x14ac:dyDescent="0.25">
      <c r="A213" s="41"/>
    </row>
    <row r="214" spans="1:1" x14ac:dyDescent="0.25">
      <c r="A214" s="41"/>
    </row>
    <row r="215" spans="1:1" x14ac:dyDescent="0.25">
      <c r="A215" s="41"/>
    </row>
    <row r="216" spans="1:1" x14ac:dyDescent="0.25">
      <c r="A216" s="41"/>
    </row>
    <row r="217" spans="1:1" x14ac:dyDescent="0.25">
      <c r="A217" s="41"/>
    </row>
    <row r="218" spans="1:1" x14ac:dyDescent="0.25">
      <c r="A218" s="41"/>
    </row>
    <row r="219" spans="1:1" x14ac:dyDescent="0.25">
      <c r="A219" s="41"/>
    </row>
    <row r="220" spans="1:1" x14ac:dyDescent="0.25">
      <c r="A220" s="41"/>
    </row>
    <row r="221" spans="1:1" x14ac:dyDescent="0.25">
      <c r="A221" s="41"/>
    </row>
    <row r="222" spans="1:1" x14ac:dyDescent="0.25">
      <c r="A222" s="41"/>
    </row>
    <row r="223" spans="1:1" x14ac:dyDescent="0.25">
      <c r="A223" s="41"/>
    </row>
    <row r="224" spans="1:1" x14ac:dyDescent="0.25">
      <c r="A224" s="41"/>
    </row>
    <row r="225" spans="1:1" x14ac:dyDescent="0.25">
      <c r="A225" s="41"/>
    </row>
    <row r="226" spans="1:1" x14ac:dyDescent="0.25">
      <c r="A226" s="41"/>
    </row>
    <row r="227" spans="1:1" x14ac:dyDescent="0.25">
      <c r="A227" s="41"/>
    </row>
    <row r="228" spans="1:1" x14ac:dyDescent="0.25">
      <c r="A228" s="41"/>
    </row>
    <row r="229" spans="1:1" x14ac:dyDescent="0.25">
      <c r="A229" s="41"/>
    </row>
    <row r="230" spans="1:1" x14ac:dyDescent="0.25">
      <c r="A230" s="41"/>
    </row>
    <row r="231" spans="1:1" x14ac:dyDescent="0.25">
      <c r="A231" s="41"/>
    </row>
    <row r="232" spans="1:1" x14ac:dyDescent="0.25">
      <c r="A232" s="41"/>
    </row>
    <row r="233" spans="1:1" x14ac:dyDescent="0.25">
      <c r="A233" s="41"/>
    </row>
    <row r="234" spans="1:1" x14ac:dyDescent="0.25">
      <c r="A234" s="41"/>
    </row>
    <row r="235" spans="1:1" x14ac:dyDescent="0.25">
      <c r="A235" s="41"/>
    </row>
    <row r="236" spans="1:1" x14ac:dyDescent="0.25">
      <c r="A236" s="41"/>
    </row>
    <row r="237" spans="1:1" x14ac:dyDescent="0.25">
      <c r="A237" s="41"/>
    </row>
    <row r="238" spans="1:1" x14ac:dyDescent="0.25">
      <c r="A238" s="41"/>
    </row>
    <row r="239" spans="1:1" x14ac:dyDescent="0.25">
      <c r="A239" s="41"/>
    </row>
    <row r="240" spans="1:1" x14ac:dyDescent="0.25">
      <c r="A240" s="41"/>
    </row>
    <row r="241" spans="1:1" x14ac:dyDescent="0.25">
      <c r="A241" s="41"/>
    </row>
    <row r="242" spans="1:1" x14ac:dyDescent="0.25">
      <c r="A242" s="41"/>
    </row>
    <row r="243" spans="1:1" x14ac:dyDescent="0.25">
      <c r="A243" s="41"/>
    </row>
    <row r="244" spans="1:1" x14ac:dyDescent="0.25">
      <c r="A244" s="41"/>
    </row>
    <row r="245" spans="1:1" x14ac:dyDescent="0.25">
      <c r="A245" s="41"/>
    </row>
    <row r="246" spans="1:1" x14ac:dyDescent="0.25">
      <c r="A246" s="41"/>
    </row>
    <row r="247" spans="1:1" x14ac:dyDescent="0.25">
      <c r="A247" s="41"/>
    </row>
    <row r="248" spans="1:1" x14ac:dyDescent="0.25">
      <c r="A248" s="41"/>
    </row>
    <row r="249" spans="1:1" x14ac:dyDescent="0.25">
      <c r="A249" s="41"/>
    </row>
    <row r="250" spans="1:1" x14ac:dyDescent="0.25">
      <c r="A250" s="41"/>
    </row>
    <row r="251" spans="1:1" x14ac:dyDescent="0.25">
      <c r="A251" s="41"/>
    </row>
    <row r="252" spans="1:1" x14ac:dyDescent="0.25">
      <c r="A252" s="41"/>
    </row>
    <row r="253" spans="1:1" x14ac:dyDescent="0.25">
      <c r="A253" s="41"/>
    </row>
    <row r="254" spans="1:1" x14ac:dyDescent="0.25">
      <c r="A254" s="41"/>
    </row>
    <row r="255" spans="1:1" x14ac:dyDescent="0.25">
      <c r="A255" s="41"/>
    </row>
    <row r="256" spans="1:1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  <row r="313" spans="1:1" x14ac:dyDescent="0.25">
      <c r="A313" s="41"/>
    </row>
    <row r="314" spans="1:1" x14ac:dyDescent="0.25">
      <c r="A314" s="41"/>
    </row>
    <row r="315" spans="1:1" x14ac:dyDescent="0.25">
      <c r="A315" s="41"/>
    </row>
    <row r="316" spans="1:1" x14ac:dyDescent="0.25">
      <c r="A316" s="41"/>
    </row>
    <row r="317" spans="1:1" x14ac:dyDescent="0.25">
      <c r="A317" s="41"/>
    </row>
    <row r="318" spans="1:1" x14ac:dyDescent="0.25">
      <c r="A318" s="41"/>
    </row>
    <row r="319" spans="1:1" x14ac:dyDescent="0.25">
      <c r="A319" s="41"/>
    </row>
    <row r="320" spans="1:1" x14ac:dyDescent="0.25">
      <c r="A320" s="41"/>
    </row>
    <row r="321" spans="1:1" x14ac:dyDescent="0.25">
      <c r="A321" s="41"/>
    </row>
    <row r="322" spans="1:1" x14ac:dyDescent="0.25">
      <c r="A322" s="41"/>
    </row>
    <row r="323" spans="1:1" x14ac:dyDescent="0.25">
      <c r="A323" s="41"/>
    </row>
    <row r="324" spans="1:1" x14ac:dyDescent="0.25">
      <c r="A324" s="41"/>
    </row>
    <row r="325" spans="1:1" x14ac:dyDescent="0.25">
      <c r="A325" s="41"/>
    </row>
    <row r="326" spans="1:1" x14ac:dyDescent="0.25">
      <c r="A326" s="41"/>
    </row>
    <row r="327" spans="1:1" x14ac:dyDescent="0.25">
      <c r="A327" s="41"/>
    </row>
    <row r="328" spans="1:1" x14ac:dyDescent="0.25">
      <c r="A328" s="41"/>
    </row>
    <row r="329" spans="1:1" x14ac:dyDescent="0.25">
      <c r="A329" s="41"/>
    </row>
    <row r="330" spans="1:1" x14ac:dyDescent="0.25">
      <c r="A330" s="41"/>
    </row>
    <row r="331" spans="1:1" x14ac:dyDescent="0.25">
      <c r="A331" s="41"/>
    </row>
    <row r="332" spans="1:1" x14ac:dyDescent="0.25">
      <c r="A332" s="41"/>
    </row>
    <row r="333" spans="1:1" x14ac:dyDescent="0.25">
      <c r="A333" s="41"/>
    </row>
    <row r="334" spans="1:1" x14ac:dyDescent="0.25">
      <c r="A334" s="41"/>
    </row>
    <row r="335" spans="1:1" x14ac:dyDescent="0.25">
      <c r="A335" s="41"/>
    </row>
    <row r="336" spans="1:1" x14ac:dyDescent="0.25">
      <c r="A336" s="41"/>
    </row>
    <row r="337" spans="1:1" x14ac:dyDescent="0.25">
      <c r="A337" s="41"/>
    </row>
    <row r="338" spans="1:1" x14ac:dyDescent="0.25">
      <c r="A338" s="41"/>
    </row>
    <row r="339" spans="1:1" x14ac:dyDescent="0.25">
      <c r="A339" s="41"/>
    </row>
    <row r="340" spans="1:1" x14ac:dyDescent="0.25">
      <c r="A340" s="41"/>
    </row>
    <row r="341" spans="1:1" x14ac:dyDescent="0.25">
      <c r="A341" s="41"/>
    </row>
    <row r="342" spans="1:1" x14ac:dyDescent="0.25">
      <c r="A342" s="41"/>
    </row>
    <row r="343" spans="1:1" x14ac:dyDescent="0.25">
      <c r="A343" s="41"/>
    </row>
    <row r="344" spans="1:1" x14ac:dyDescent="0.25">
      <c r="A344" s="41"/>
    </row>
    <row r="345" spans="1:1" x14ac:dyDescent="0.25">
      <c r="A345" s="41"/>
    </row>
    <row r="346" spans="1:1" x14ac:dyDescent="0.25">
      <c r="A346" s="41"/>
    </row>
    <row r="347" spans="1:1" x14ac:dyDescent="0.25">
      <c r="A347" s="41"/>
    </row>
    <row r="348" spans="1:1" x14ac:dyDescent="0.25">
      <c r="A348" s="41"/>
    </row>
    <row r="349" spans="1:1" x14ac:dyDescent="0.25">
      <c r="A349" s="41"/>
    </row>
    <row r="350" spans="1:1" x14ac:dyDescent="0.25">
      <c r="A350" s="41"/>
    </row>
    <row r="351" spans="1:1" x14ac:dyDescent="0.25">
      <c r="A351" s="41"/>
    </row>
    <row r="352" spans="1:1" x14ac:dyDescent="0.25">
      <c r="A352" s="41"/>
    </row>
    <row r="353" spans="1:1" x14ac:dyDescent="0.25">
      <c r="A353" s="41"/>
    </row>
    <row r="354" spans="1:1" x14ac:dyDescent="0.25">
      <c r="A354" s="41"/>
    </row>
    <row r="355" spans="1:1" x14ac:dyDescent="0.25">
      <c r="A355" s="41"/>
    </row>
    <row r="356" spans="1:1" x14ac:dyDescent="0.25">
      <c r="A356" s="41"/>
    </row>
    <row r="357" spans="1:1" x14ac:dyDescent="0.25">
      <c r="A357" s="41"/>
    </row>
    <row r="358" spans="1:1" x14ac:dyDescent="0.25">
      <c r="A358" s="41"/>
    </row>
    <row r="359" spans="1:1" x14ac:dyDescent="0.25">
      <c r="A359" s="41"/>
    </row>
    <row r="360" spans="1:1" x14ac:dyDescent="0.25">
      <c r="A360" s="41"/>
    </row>
    <row r="361" spans="1:1" x14ac:dyDescent="0.25">
      <c r="A361" s="41"/>
    </row>
    <row r="362" spans="1:1" x14ac:dyDescent="0.25">
      <c r="A362" s="41"/>
    </row>
    <row r="363" spans="1:1" x14ac:dyDescent="0.25">
      <c r="A363" s="41"/>
    </row>
    <row r="364" spans="1:1" x14ac:dyDescent="0.25">
      <c r="A364" s="41"/>
    </row>
    <row r="365" spans="1:1" x14ac:dyDescent="0.25">
      <c r="A365" s="41"/>
    </row>
    <row r="366" spans="1:1" x14ac:dyDescent="0.25">
      <c r="A366" s="41"/>
    </row>
    <row r="367" spans="1:1" x14ac:dyDescent="0.25">
      <c r="A367" s="41"/>
    </row>
    <row r="368" spans="1:1" x14ac:dyDescent="0.25">
      <c r="A368" s="41"/>
    </row>
    <row r="369" spans="1:1" x14ac:dyDescent="0.25">
      <c r="A369" s="41"/>
    </row>
    <row r="370" spans="1:1" x14ac:dyDescent="0.25">
      <c r="A370" s="41"/>
    </row>
    <row r="371" spans="1:1" x14ac:dyDescent="0.25">
      <c r="A371" s="41"/>
    </row>
    <row r="372" spans="1:1" x14ac:dyDescent="0.25">
      <c r="A372" s="41"/>
    </row>
    <row r="373" spans="1:1" x14ac:dyDescent="0.25">
      <c r="A373" s="41"/>
    </row>
    <row r="374" spans="1:1" x14ac:dyDescent="0.25">
      <c r="A374" s="41"/>
    </row>
    <row r="375" spans="1:1" x14ac:dyDescent="0.25">
      <c r="A375" s="41"/>
    </row>
    <row r="376" spans="1:1" x14ac:dyDescent="0.25">
      <c r="A376" s="41"/>
    </row>
    <row r="377" spans="1:1" x14ac:dyDescent="0.25">
      <c r="A377" s="41"/>
    </row>
    <row r="378" spans="1:1" x14ac:dyDescent="0.25">
      <c r="A378" s="41"/>
    </row>
    <row r="379" spans="1:1" x14ac:dyDescent="0.25">
      <c r="A379" s="41"/>
    </row>
    <row r="380" spans="1:1" x14ac:dyDescent="0.25">
      <c r="A380" s="41"/>
    </row>
    <row r="381" spans="1:1" x14ac:dyDescent="0.25">
      <c r="A381" s="41"/>
    </row>
    <row r="382" spans="1:1" x14ac:dyDescent="0.25">
      <c r="A382" s="41"/>
    </row>
    <row r="383" spans="1:1" x14ac:dyDescent="0.25">
      <c r="A383" s="41"/>
    </row>
    <row r="384" spans="1:1" x14ac:dyDescent="0.25">
      <c r="A384" s="41"/>
    </row>
    <row r="385" spans="1:1" x14ac:dyDescent="0.25">
      <c r="A385" s="41"/>
    </row>
    <row r="386" spans="1:1" x14ac:dyDescent="0.25">
      <c r="A386" s="41"/>
    </row>
    <row r="387" spans="1:1" x14ac:dyDescent="0.25">
      <c r="A387" s="41"/>
    </row>
    <row r="388" spans="1:1" x14ac:dyDescent="0.25">
      <c r="A388" s="41"/>
    </row>
    <row r="389" spans="1:1" x14ac:dyDescent="0.25">
      <c r="A389" s="41"/>
    </row>
    <row r="390" spans="1:1" x14ac:dyDescent="0.25">
      <c r="A390" s="41"/>
    </row>
    <row r="391" spans="1:1" x14ac:dyDescent="0.25">
      <c r="A391" s="41"/>
    </row>
    <row r="392" spans="1:1" x14ac:dyDescent="0.25">
      <c r="A392" s="41"/>
    </row>
    <row r="393" spans="1:1" x14ac:dyDescent="0.25">
      <c r="A393" s="41"/>
    </row>
    <row r="418" spans="1:1" x14ac:dyDescent="0.25">
      <c r="A418" s="41"/>
    </row>
    <row r="419" spans="1:1" x14ac:dyDescent="0.25">
      <c r="A419" s="41"/>
    </row>
    <row r="420" spans="1:1" x14ac:dyDescent="0.25">
      <c r="A420" s="41"/>
    </row>
    <row r="421" spans="1:1" x14ac:dyDescent="0.25">
      <c r="A421" s="41"/>
    </row>
    <row r="422" spans="1:1" x14ac:dyDescent="0.25">
      <c r="A422" s="41"/>
    </row>
    <row r="423" spans="1:1" x14ac:dyDescent="0.25">
      <c r="A423" s="41"/>
    </row>
    <row r="424" spans="1:1" x14ac:dyDescent="0.25">
      <c r="A424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88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444"/>
  <sheetViews>
    <sheetView zoomScale="85" zoomScaleNormal="85" workbookViewId="0">
      <pane xSplit="1" ySplit="3" topLeftCell="B4" activePane="bottomRight" state="frozen"/>
      <selection activeCell="B377" sqref="B377"/>
      <selection pane="topRight" activeCell="B377" sqref="B377"/>
      <selection pane="bottomLeft" activeCell="B377" sqref="B377"/>
      <selection pane="bottomRight" activeCell="P50" sqref="P50"/>
    </sheetView>
  </sheetViews>
  <sheetFormatPr defaultColWidth="9.140625" defaultRowHeight="15" x14ac:dyDescent="0.25"/>
  <cols>
    <col min="1" max="1" width="11.28515625" style="13" bestFit="1" customWidth="1"/>
    <col min="2" max="2" width="43.5703125" style="41" bestFit="1" customWidth="1"/>
    <col min="3" max="3" width="10.140625" style="4" customWidth="1"/>
    <col min="4" max="5" width="10.140625" style="4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57.85546875" style="377" customWidth="1"/>
    <col min="17" max="16384" width="9.140625" style="41"/>
  </cols>
  <sheetData>
    <row r="1" spans="1:16" x14ac:dyDescent="0.25">
      <c r="A1" s="1992" t="s">
        <v>10467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1" t="s">
        <v>2979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45" x14ac:dyDescent="0.25">
      <c r="A4" s="85" t="s">
        <v>22</v>
      </c>
      <c r="B4" s="86" t="s">
        <v>23</v>
      </c>
      <c r="C4" s="378" t="s">
        <v>2883</v>
      </c>
      <c r="D4" s="379" t="s">
        <v>2884</v>
      </c>
      <c r="E4" s="379" t="s">
        <v>2885</v>
      </c>
      <c r="F4" s="87" t="s">
        <v>2886</v>
      </c>
      <c r="G4" s="88" t="s">
        <v>2887</v>
      </c>
      <c r="H4" s="379" t="s">
        <v>2768</v>
      </c>
      <c r="I4" s="380" t="s">
        <v>2763</v>
      </c>
      <c r="J4" s="89" t="s">
        <v>2843</v>
      </c>
      <c r="K4" s="381" t="s">
        <v>2893</v>
      </c>
      <c r="L4" s="382" t="s">
        <v>2888</v>
      </c>
      <c r="M4" s="381" t="s">
        <v>2889</v>
      </c>
      <c r="N4" s="382" t="s">
        <v>2890</v>
      </c>
      <c r="O4" s="383" t="s">
        <v>10784</v>
      </c>
      <c r="P4" s="23" t="s">
        <v>2764</v>
      </c>
    </row>
    <row r="5" spans="1:16" x14ac:dyDescent="0.25">
      <c r="A5" s="92"/>
      <c r="B5" s="93"/>
      <c r="C5" s="384"/>
      <c r="D5" s="385"/>
      <c r="E5" s="385"/>
      <c r="F5" s="96"/>
      <c r="G5" s="97"/>
      <c r="H5" s="385"/>
      <c r="I5" s="386"/>
      <c r="J5" s="99"/>
      <c r="K5" s="387"/>
      <c r="L5" s="388"/>
      <c r="M5" s="387"/>
      <c r="N5" s="388"/>
      <c r="O5" s="389"/>
      <c r="P5" s="101"/>
    </row>
    <row r="6" spans="1:16" s="959" customFormat="1" ht="15.75" thickBot="1" x14ac:dyDescent="0.3">
      <c r="A6" s="102"/>
      <c r="B6" s="103"/>
      <c r="C6" s="390" t="s">
        <v>0</v>
      </c>
      <c r="D6" s="391" t="s">
        <v>0</v>
      </c>
      <c r="E6" s="391" t="s">
        <v>0</v>
      </c>
      <c r="F6" s="106" t="s">
        <v>0</v>
      </c>
      <c r="G6" s="107" t="s">
        <v>0</v>
      </c>
      <c r="H6" s="391" t="s">
        <v>0</v>
      </c>
      <c r="I6" s="392" t="s">
        <v>0</v>
      </c>
      <c r="J6" s="109" t="s">
        <v>0</v>
      </c>
      <c r="K6" s="393" t="s">
        <v>0</v>
      </c>
      <c r="L6" s="394" t="s">
        <v>0</v>
      </c>
      <c r="M6" s="393" t="s">
        <v>0</v>
      </c>
      <c r="N6" s="394" t="s">
        <v>0</v>
      </c>
      <c r="O6" s="395" t="s">
        <v>0</v>
      </c>
      <c r="P6" s="113"/>
    </row>
    <row r="7" spans="1:16" x14ac:dyDescent="0.25">
      <c r="A7" s="20"/>
      <c r="B7" s="129" t="s">
        <v>1</v>
      </c>
      <c r="C7" s="396"/>
      <c r="D7" s="397"/>
      <c r="E7" s="397"/>
      <c r="F7" s="147"/>
      <c r="G7" s="147"/>
      <c r="H7" s="397"/>
      <c r="I7" s="398"/>
      <c r="J7" s="187"/>
      <c r="K7" s="399"/>
      <c r="L7" s="400"/>
      <c r="M7" s="399"/>
      <c r="N7" s="400"/>
      <c r="O7" s="401"/>
      <c r="P7" s="402"/>
    </row>
    <row r="8" spans="1:16" x14ac:dyDescent="0.25">
      <c r="A8" s="20"/>
      <c r="B8" s="129"/>
      <c r="C8" s="279"/>
      <c r="D8" s="280"/>
      <c r="E8" s="280"/>
      <c r="F8" s="151"/>
      <c r="G8" s="151"/>
      <c r="H8" s="280"/>
      <c r="I8" s="296"/>
      <c r="J8" s="188"/>
      <c r="K8" s="297"/>
      <c r="L8" s="298"/>
      <c r="M8" s="297"/>
      <c r="N8" s="298"/>
      <c r="O8" s="299"/>
      <c r="P8" s="403"/>
    </row>
    <row r="9" spans="1:16" x14ac:dyDescent="0.25">
      <c r="A9" s="20"/>
      <c r="B9" s="129" t="s">
        <v>2771</v>
      </c>
      <c r="C9" s="279"/>
      <c r="D9" s="280"/>
      <c r="E9" s="280"/>
      <c r="F9" s="151"/>
      <c r="G9" s="151"/>
      <c r="H9" s="280"/>
      <c r="I9" s="296"/>
      <c r="J9" s="188"/>
      <c r="K9" s="297"/>
      <c r="L9" s="298"/>
      <c r="M9" s="297"/>
      <c r="N9" s="298"/>
      <c r="O9" s="299"/>
      <c r="P9" s="403"/>
    </row>
    <row r="10" spans="1:16" x14ac:dyDescent="0.25">
      <c r="A10" s="21">
        <v>142010100</v>
      </c>
      <c r="B10" s="507" t="s">
        <v>2</v>
      </c>
      <c r="C10" s="279">
        <f>VLOOKUP(A10,'HFull Year'!A:D,4,0)</f>
        <v>34200</v>
      </c>
      <c r="D10" s="280"/>
      <c r="E10" s="280"/>
      <c r="F10" s="151">
        <f>VLOOKUP(A10,'HFull Year'!A:E,5,0)</f>
        <v>34200</v>
      </c>
      <c r="G10" s="151">
        <f>VLOOKUP(A10,'HTo Date'!A:C,3,0)</f>
        <v>19152.34</v>
      </c>
      <c r="H10" s="280">
        <f t="shared" ref="H10:H13" si="0">F10-G10</f>
        <v>15047.66</v>
      </c>
      <c r="I10" s="296"/>
      <c r="J10" s="188">
        <f t="shared" ref="J10:J13" si="1">F10+I10</f>
        <v>34200</v>
      </c>
      <c r="K10" s="297">
        <f t="shared" ref="K10:K13" si="2">C10</f>
        <v>34200</v>
      </c>
      <c r="L10" s="298"/>
      <c r="M10" s="297"/>
      <c r="N10" s="298"/>
      <c r="O10" s="299">
        <f t="shared" ref="O10:O13" si="3">SUM(K10:N10)</f>
        <v>34200</v>
      </c>
      <c r="P10" s="1893"/>
    </row>
    <row r="11" spans="1:16" ht="14.45" customHeight="1" x14ac:dyDescent="0.25">
      <c r="A11" s="21">
        <v>142010120</v>
      </c>
      <c r="B11" s="507" t="s">
        <v>7233</v>
      </c>
      <c r="C11" s="279">
        <f>VLOOKUP(A11,'HFull Year'!A:D,4,0)</f>
        <v>0</v>
      </c>
      <c r="D11" s="280"/>
      <c r="E11" s="280"/>
      <c r="F11" s="151">
        <f>VLOOKUP(A11,'HFull Year'!A:E,5,0)</f>
        <v>0</v>
      </c>
      <c r="G11" s="151">
        <f>VLOOKUP(A11,'HTo Date'!A:C,3,0)</f>
        <v>182</v>
      </c>
      <c r="H11" s="280">
        <f t="shared" si="0"/>
        <v>-182</v>
      </c>
      <c r="I11" s="296"/>
      <c r="J11" s="188">
        <f t="shared" si="1"/>
        <v>0</v>
      </c>
      <c r="K11" s="297">
        <f t="shared" si="2"/>
        <v>0</v>
      </c>
      <c r="L11" s="298"/>
      <c r="M11" s="297"/>
      <c r="N11" s="298"/>
      <c r="O11" s="299">
        <f t="shared" si="3"/>
        <v>0</v>
      </c>
      <c r="P11" s="404"/>
    </row>
    <row r="12" spans="1:16" ht="14.45" customHeight="1" x14ac:dyDescent="0.25">
      <c r="A12" s="21">
        <v>142010200</v>
      </c>
      <c r="B12" s="507" t="s">
        <v>2847</v>
      </c>
      <c r="C12" s="279">
        <f>VLOOKUP(A12,'HFull Year'!A:D,4,0)</f>
        <v>0</v>
      </c>
      <c r="D12" s="280"/>
      <c r="E12" s="280"/>
      <c r="F12" s="151">
        <f>VLOOKUP(A12,'HFull Year'!A:E,5,0)</f>
        <v>0</v>
      </c>
      <c r="G12" s="151">
        <f>VLOOKUP(A12,'HTo Date'!A:C,3,0)</f>
        <v>1036</v>
      </c>
      <c r="H12" s="280">
        <f t="shared" si="0"/>
        <v>-1036</v>
      </c>
      <c r="I12" s="296"/>
      <c r="J12" s="188">
        <f t="shared" si="1"/>
        <v>0</v>
      </c>
      <c r="K12" s="297">
        <f t="shared" si="2"/>
        <v>0</v>
      </c>
      <c r="L12" s="298"/>
      <c r="M12" s="297"/>
      <c r="N12" s="298"/>
      <c r="O12" s="299">
        <f t="shared" si="3"/>
        <v>0</v>
      </c>
      <c r="P12" s="404"/>
    </row>
    <row r="13" spans="1:16" ht="14.45" customHeight="1" x14ac:dyDescent="0.25">
      <c r="A13" s="21">
        <v>142010930</v>
      </c>
      <c r="B13" s="507" t="s">
        <v>6212</v>
      </c>
      <c r="C13" s="279">
        <f>VLOOKUP(A13,'HFull Year'!A:D,4,0)</f>
        <v>200</v>
      </c>
      <c r="D13" s="280"/>
      <c r="E13" s="280"/>
      <c r="F13" s="151">
        <f>VLOOKUP(A13,'HFull Year'!A:E,5,0)</f>
        <v>200</v>
      </c>
      <c r="G13" s="151">
        <f>VLOOKUP(A13,'HTo Date'!A:C,3,0)</f>
        <v>0</v>
      </c>
      <c r="H13" s="280">
        <f t="shared" si="0"/>
        <v>200</v>
      </c>
      <c r="I13" s="296"/>
      <c r="J13" s="188">
        <f t="shared" si="1"/>
        <v>200</v>
      </c>
      <c r="K13" s="297">
        <f t="shared" si="2"/>
        <v>200</v>
      </c>
      <c r="L13" s="298"/>
      <c r="M13" s="297"/>
      <c r="N13" s="298"/>
      <c r="O13" s="299">
        <f t="shared" si="3"/>
        <v>200</v>
      </c>
      <c r="P13" s="404"/>
    </row>
    <row r="14" spans="1:16" ht="14.45" customHeight="1" x14ac:dyDescent="0.25">
      <c r="A14" s="60"/>
      <c r="B14" s="61" t="s">
        <v>7</v>
      </c>
      <c r="C14" s="277">
        <f>SUM(C10:C13)</f>
        <v>34400</v>
      </c>
      <c r="D14" s="278">
        <f t="shared" ref="D14:O14" si="4">SUM(D10:D13)</f>
        <v>0</v>
      </c>
      <c r="E14" s="278">
        <f t="shared" si="4"/>
        <v>0</v>
      </c>
      <c r="F14" s="156">
        <f t="shared" si="4"/>
        <v>34400</v>
      </c>
      <c r="G14" s="156">
        <f t="shared" si="4"/>
        <v>20370.34</v>
      </c>
      <c r="H14" s="278">
        <f t="shared" si="4"/>
        <v>14029.66</v>
      </c>
      <c r="I14" s="405">
        <f t="shared" si="4"/>
        <v>0</v>
      </c>
      <c r="J14" s="190">
        <f t="shared" si="4"/>
        <v>34400</v>
      </c>
      <c r="K14" s="406">
        <f t="shared" si="4"/>
        <v>34400</v>
      </c>
      <c r="L14" s="407">
        <f t="shared" si="4"/>
        <v>0</v>
      </c>
      <c r="M14" s="406">
        <f t="shared" si="4"/>
        <v>0</v>
      </c>
      <c r="N14" s="407">
        <f t="shared" si="4"/>
        <v>0</v>
      </c>
      <c r="O14" s="408">
        <f t="shared" si="4"/>
        <v>34400</v>
      </c>
      <c r="P14" s="404"/>
    </row>
    <row r="15" spans="1:16" ht="14.45" customHeight="1" x14ac:dyDescent="0.25">
      <c r="A15" s="60"/>
      <c r="B15" s="64"/>
      <c r="C15" s="279"/>
      <c r="D15" s="280"/>
      <c r="E15" s="280"/>
      <c r="F15" s="151"/>
      <c r="G15" s="151"/>
      <c r="H15" s="280"/>
      <c r="I15" s="296"/>
      <c r="J15" s="188"/>
      <c r="K15" s="297"/>
      <c r="L15" s="298"/>
      <c r="M15" s="297"/>
      <c r="N15" s="298"/>
      <c r="O15" s="299"/>
      <c r="P15" s="404"/>
    </row>
    <row r="16" spans="1:16" ht="14.45" customHeight="1" x14ac:dyDescent="0.25">
      <c r="A16" s="60"/>
      <c r="B16" s="129" t="s">
        <v>2744</v>
      </c>
      <c r="C16" s="279"/>
      <c r="D16" s="280"/>
      <c r="E16" s="280"/>
      <c r="F16" s="151"/>
      <c r="G16" s="151"/>
      <c r="H16" s="280"/>
      <c r="I16" s="296"/>
      <c r="J16" s="188"/>
      <c r="K16" s="297"/>
      <c r="L16" s="298"/>
      <c r="M16" s="297"/>
      <c r="N16" s="298"/>
      <c r="O16" s="299"/>
      <c r="P16" s="404"/>
    </row>
    <row r="17" spans="1:16" s="28" customFormat="1" x14ac:dyDescent="0.25">
      <c r="A17" s="21">
        <v>142011400</v>
      </c>
      <c r="B17" s="507" t="s">
        <v>6263</v>
      </c>
      <c r="C17" s="279">
        <f>VLOOKUP(A17,'HFull Year'!A:D,4,0)</f>
        <v>500</v>
      </c>
      <c r="D17" s="280"/>
      <c r="E17" s="280"/>
      <c r="F17" s="151">
        <f>VLOOKUP(A17,'HFull Year'!A:E,5,0)</f>
        <v>500</v>
      </c>
      <c r="G17" s="151">
        <f>VLOOKUP(A17,'HTo Date'!A:C,3,0)</f>
        <v>18.8</v>
      </c>
      <c r="H17" s="280">
        <f t="shared" ref="H17:H29" si="5">F17-G17</f>
        <v>481.2</v>
      </c>
      <c r="I17" s="296"/>
      <c r="J17" s="188">
        <f t="shared" ref="J17:J29" si="6">F17+I17</f>
        <v>500</v>
      </c>
      <c r="K17" s="297">
        <f t="shared" ref="K17:K29" si="7">C17</f>
        <v>500</v>
      </c>
      <c r="L17" s="298"/>
      <c r="M17" s="297"/>
      <c r="N17" s="298"/>
      <c r="O17" s="299">
        <f t="shared" ref="O17:O29" si="8">SUM(K17:N17)</f>
        <v>500</v>
      </c>
      <c r="P17" s="133"/>
    </row>
    <row r="18" spans="1:16" s="28" customFormat="1" x14ac:dyDescent="0.25">
      <c r="A18" s="21">
        <v>142011401</v>
      </c>
      <c r="B18" s="507" t="s">
        <v>6264</v>
      </c>
      <c r="C18" s="279">
        <f>VLOOKUP(A18,'HFull Year'!A:D,4,0)</f>
        <v>700</v>
      </c>
      <c r="D18" s="280"/>
      <c r="E18" s="280"/>
      <c r="F18" s="151">
        <f>VLOOKUP(A18,'HFull Year'!A:E,5,0)</f>
        <v>700</v>
      </c>
      <c r="G18" s="151">
        <f>VLOOKUP(A18,'HTo Date'!A:C,3,0)</f>
        <v>278.25</v>
      </c>
      <c r="H18" s="280">
        <f t="shared" si="5"/>
        <v>421.75</v>
      </c>
      <c r="I18" s="296"/>
      <c r="J18" s="188">
        <f t="shared" si="6"/>
        <v>700</v>
      </c>
      <c r="K18" s="297">
        <f t="shared" si="7"/>
        <v>700</v>
      </c>
      <c r="L18" s="298"/>
      <c r="M18" s="297"/>
      <c r="N18" s="298"/>
      <c r="O18" s="299">
        <f t="shared" si="8"/>
        <v>700</v>
      </c>
      <c r="P18" s="409"/>
    </row>
    <row r="19" spans="1:16" s="28" customFormat="1" x14ac:dyDescent="0.25">
      <c r="A19" s="1894">
        <v>142011600</v>
      </c>
      <c r="B19" s="1895" t="s">
        <v>10470</v>
      </c>
      <c r="C19" s="279">
        <f>VLOOKUP(A19,'HFull Year'!A:D,4,0)</f>
        <v>50000</v>
      </c>
      <c r="D19" s="280"/>
      <c r="E19" s="280"/>
      <c r="F19" s="151">
        <f>VLOOKUP(A19,'HFull Year'!A:E,5,0)</f>
        <v>50000</v>
      </c>
      <c r="G19" s="151">
        <f>VLOOKUP(A19,'HTo Date'!A:C,3,0)</f>
        <v>17011.810000000001</v>
      </c>
      <c r="H19" s="280">
        <f t="shared" si="5"/>
        <v>32988.19</v>
      </c>
      <c r="I19" s="296"/>
      <c r="J19" s="188">
        <f t="shared" si="6"/>
        <v>50000</v>
      </c>
      <c r="K19" s="297">
        <f t="shared" si="7"/>
        <v>50000</v>
      </c>
      <c r="L19" s="298"/>
      <c r="M19" s="297"/>
      <c r="N19" s="298"/>
      <c r="O19" s="299">
        <f t="shared" si="8"/>
        <v>50000</v>
      </c>
      <c r="P19" s="409"/>
    </row>
    <row r="20" spans="1:16" s="28" customFormat="1" x14ac:dyDescent="0.25">
      <c r="A20" s="1894">
        <v>142011603</v>
      </c>
      <c r="B20" s="1895" t="s">
        <v>10471</v>
      </c>
      <c r="C20" s="279">
        <f>VLOOKUP(A20,'HFull Year'!A:D,4,0)</f>
        <v>700</v>
      </c>
      <c r="D20" s="280"/>
      <c r="E20" s="280"/>
      <c r="F20" s="151">
        <f>VLOOKUP(A20,'HFull Year'!A:E,5,0)</f>
        <v>700</v>
      </c>
      <c r="G20" s="151">
        <f>VLOOKUP(A20,'HTo Date'!A:C,3,0)</f>
        <v>0</v>
      </c>
      <c r="H20" s="280">
        <f t="shared" si="5"/>
        <v>700</v>
      </c>
      <c r="I20" s="296"/>
      <c r="J20" s="188">
        <f t="shared" si="6"/>
        <v>700</v>
      </c>
      <c r="K20" s="297">
        <f t="shared" si="7"/>
        <v>700</v>
      </c>
      <c r="L20" s="298"/>
      <c r="M20" s="297"/>
      <c r="N20" s="298"/>
      <c r="O20" s="299">
        <f t="shared" si="8"/>
        <v>700</v>
      </c>
      <c r="P20" s="409"/>
    </row>
    <row r="21" spans="1:16" s="28" customFormat="1" x14ac:dyDescent="0.25">
      <c r="A21" s="21">
        <v>142011615</v>
      </c>
      <c r="B21" s="507" t="s">
        <v>2919</v>
      </c>
      <c r="C21" s="279">
        <f>VLOOKUP(A21,'HFull Year'!A:D,4,0)</f>
        <v>2000</v>
      </c>
      <c r="D21" s="280"/>
      <c r="E21" s="280"/>
      <c r="F21" s="151">
        <f>VLOOKUP(A21,'HFull Year'!A:E,5,0)</f>
        <v>2000</v>
      </c>
      <c r="G21" s="151">
        <f>VLOOKUP(A21,'HTo Date'!A:C,3,0)</f>
        <v>0</v>
      </c>
      <c r="H21" s="280">
        <f t="shared" si="5"/>
        <v>2000</v>
      </c>
      <c r="I21" s="296"/>
      <c r="J21" s="188">
        <f t="shared" si="6"/>
        <v>2000</v>
      </c>
      <c r="K21" s="297">
        <f t="shared" si="7"/>
        <v>2000</v>
      </c>
      <c r="L21" s="298"/>
      <c r="M21" s="297"/>
      <c r="N21" s="298"/>
      <c r="O21" s="299">
        <f t="shared" si="8"/>
        <v>2000</v>
      </c>
      <c r="P21" s="409"/>
    </row>
    <row r="22" spans="1:16" s="28" customFormat="1" x14ac:dyDescent="0.25">
      <c r="A22" s="21">
        <v>142011620</v>
      </c>
      <c r="B22" s="507" t="s">
        <v>6257</v>
      </c>
      <c r="C22" s="279">
        <f>VLOOKUP(A22,'HFull Year'!A:D,4,0)</f>
        <v>700</v>
      </c>
      <c r="D22" s="280"/>
      <c r="E22" s="280"/>
      <c r="F22" s="151">
        <f>VLOOKUP(A22,'HFull Year'!A:E,5,0)</f>
        <v>700</v>
      </c>
      <c r="G22" s="151">
        <f>VLOOKUP(A22,'HTo Date'!A:C,3,0)</f>
        <v>0</v>
      </c>
      <c r="H22" s="280">
        <f t="shared" si="5"/>
        <v>700</v>
      </c>
      <c r="I22" s="296"/>
      <c r="J22" s="188">
        <f t="shared" si="6"/>
        <v>700</v>
      </c>
      <c r="K22" s="297">
        <f t="shared" si="7"/>
        <v>700</v>
      </c>
      <c r="L22" s="298"/>
      <c r="M22" s="297"/>
      <c r="N22" s="298"/>
      <c r="O22" s="299">
        <f t="shared" si="8"/>
        <v>700</v>
      </c>
      <c r="P22" s="409"/>
    </row>
    <row r="23" spans="1:16" s="28" customFormat="1" x14ac:dyDescent="0.25">
      <c r="A23" s="21">
        <v>142011640</v>
      </c>
      <c r="B23" s="507" t="s">
        <v>10472</v>
      </c>
      <c r="C23" s="279">
        <f>VLOOKUP(A23,'HFull Year'!A:D,4,0)</f>
        <v>20000</v>
      </c>
      <c r="D23" s="280"/>
      <c r="E23" s="280"/>
      <c r="F23" s="151">
        <f>VLOOKUP(A23,'HFull Year'!A:E,5,0)</f>
        <v>20000</v>
      </c>
      <c r="G23" s="151">
        <f>VLOOKUP(A23,'HTo Date'!A:C,3,0)</f>
        <v>0</v>
      </c>
      <c r="H23" s="280">
        <f t="shared" si="5"/>
        <v>20000</v>
      </c>
      <c r="I23" s="296"/>
      <c r="J23" s="188">
        <f t="shared" si="6"/>
        <v>20000</v>
      </c>
      <c r="K23" s="297">
        <f t="shared" si="7"/>
        <v>20000</v>
      </c>
      <c r="L23" s="298"/>
      <c r="M23" s="1896">
        <v>-20000</v>
      </c>
      <c r="N23" s="298"/>
      <c r="O23" s="299">
        <f t="shared" si="8"/>
        <v>0</v>
      </c>
      <c r="P23" s="1897"/>
    </row>
    <row r="24" spans="1:16" s="28" customFormat="1" x14ac:dyDescent="0.25">
      <c r="A24" s="21">
        <v>142012000</v>
      </c>
      <c r="B24" s="507" t="s">
        <v>7416</v>
      </c>
      <c r="C24" s="279">
        <f>VLOOKUP(A24,'HFull Year'!A:D,4,0)</f>
        <v>15000</v>
      </c>
      <c r="D24" s="280"/>
      <c r="E24" s="280"/>
      <c r="F24" s="151">
        <f>VLOOKUP(A24,'HFull Year'!A:E,5,0)</f>
        <v>15000</v>
      </c>
      <c r="G24" s="151">
        <f>VLOOKUP(A24,'HTo Date'!A:C,3,0)</f>
        <v>6247.22</v>
      </c>
      <c r="H24" s="280">
        <f t="shared" si="5"/>
        <v>8752.7799999999988</v>
      </c>
      <c r="I24" s="296"/>
      <c r="J24" s="188">
        <f t="shared" si="6"/>
        <v>15000</v>
      </c>
      <c r="K24" s="297">
        <f t="shared" si="7"/>
        <v>15000</v>
      </c>
      <c r="L24" s="298"/>
      <c r="M24" s="297"/>
      <c r="N24" s="298"/>
      <c r="O24" s="299">
        <f t="shared" si="8"/>
        <v>15000</v>
      </c>
      <c r="P24" s="412"/>
    </row>
    <row r="25" spans="1:16" s="28" customFormat="1" x14ac:dyDescent="0.25">
      <c r="A25" s="21">
        <v>142012004</v>
      </c>
      <c r="B25" s="507" t="s">
        <v>10473</v>
      </c>
      <c r="C25" s="279">
        <f>VLOOKUP(A25,'HFull Year'!A:D,4,0)</f>
        <v>2800</v>
      </c>
      <c r="D25" s="280"/>
      <c r="E25" s="280"/>
      <c r="F25" s="151">
        <f>VLOOKUP(A25,'HFull Year'!A:E,5,0)</f>
        <v>2800</v>
      </c>
      <c r="G25" s="151">
        <f>VLOOKUP(A25,'HTo Date'!A:C,3,0)</f>
        <v>0</v>
      </c>
      <c r="H25" s="280">
        <f t="shared" si="5"/>
        <v>2800</v>
      </c>
      <c r="I25" s="296"/>
      <c r="J25" s="188">
        <f t="shared" si="6"/>
        <v>2800</v>
      </c>
      <c r="K25" s="297">
        <f t="shared" si="7"/>
        <v>2800</v>
      </c>
      <c r="L25" s="298"/>
      <c r="M25" s="297"/>
      <c r="N25" s="298"/>
      <c r="O25" s="299">
        <f t="shared" si="8"/>
        <v>2800</v>
      </c>
      <c r="P25" s="412"/>
    </row>
    <row r="26" spans="1:16" s="28" customFormat="1" x14ac:dyDescent="0.25">
      <c r="A26" s="21">
        <v>142012413</v>
      </c>
      <c r="B26" s="507" t="s">
        <v>10474</v>
      </c>
      <c r="C26" s="279">
        <f>VLOOKUP(A26,'HFull Year'!A:D,4,0)</f>
        <v>5000</v>
      </c>
      <c r="D26" s="280"/>
      <c r="E26" s="280"/>
      <c r="F26" s="151">
        <f>VLOOKUP(A26,'HFull Year'!A:E,5,0)</f>
        <v>5000</v>
      </c>
      <c r="G26" s="151">
        <f>VLOOKUP(A26,'HTo Date'!A:C,3,0)</f>
        <v>-1320</v>
      </c>
      <c r="H26" s="280">
        <f t="shared" si="5"/>
        <v>6320</v>
      </c>
      <c r="I26" s="296"/>
      <c r="J26" s="188">
        <f t="shared" si="6"/>
        <v>5000</v>
      </c>
      <c r="K26" s="297">
        <f t="shared" si="7"/>
        <v>5000</v>
      </c>
      <c r="L26" s="298"/>
      <c r="M26" s="297"/>
      <c r="N26" s="298"/>
      <c r="O26" s="299">
        <f t="shared" si="8"/>
        <v>5000</v>
      </c>
      <c r="P26" s="410"/>
    </row>
    <row r="27" spans="1:16" s="28" customFormat="1" x14ac:dyDescent="0.25">
      <c r="A27" s="21">
        <v>142012471</v>
      </c>
      <c r="B27" s="507" t="s">
        <v>6279</v>
      </c>
      <c r="C27" s="279">
        <f>VLOOKUP(A27,'HFull Year'!A:D,4,0)</f>
        <v>0</v>
      </c>
      <c r="D27" s="280"/>
      <c r="E27" s="280"/>
      <c r="F27" s="151">
        <f>VLOOKUP(A27,'HFull Year'!A:E,5,0)</f>
        <v>0</v>
      </c>
      <c r="G27" s="151">
        <f>VLOOKUP(A27,'HTo Date'!A:C,3,0)</f>
        <v>0</v>
      </c>
      <c r="H27" s="280">
        <f t="shared" si="5"/>
        <v>0</v>
      </c>
      <c r="I27" s="296"/>
      <c r="J27" s="188">
        <f t="shared" si="6"/>
        <v>0</v>
      </c>
      <c r="K27" s="297">
        <f t="shared" si="7"/>
        <v>0</v>
      </c>
      <c r="L27" s="298"/>
      <c r="M27" s="297"/>
      <c r="N27" s="298"/>
      <c r="O27" s="299">
        <f t="shared" si="8"/>
        <v>0</v>
      </c>
      <c r="P27" s="410"/>
    </row>
    <row r="28" spans="1:16" s="28" customFormat="1" x14ac:dyDescent="0.25">
      <c r="A28" s="1894">
        <v>142015141</v>
      </c>
      <c r="B28" s="1895" t="s">
        <v>10475</v>
      </c>
      <c r="C28" s="279">
        <f>VLOOKUP(A28,'HFull Year'!A:D,4,0)</f>
        <v>74200</v>
      </c>
      <c r="D28" s="280"/>
      <c r="E28" s="280"/>
      <c r="F28" s="151">
        <f>VLOOKUP(A28,'HFull Year'!A:E,5,0)</f>
        <v>74200</v>
      </c>
      <c r="G28" s="151">
        <f>VLOOKUP(A28,'HTo Date'!A:C,3,0)</f>
        <v>113606.16</v>
      </c>
      <c r="H28" s="280">
        <f t="shared" si="5"/>
        <v>-39406.160000000003</v>
      </c>
      <c r="I28" s="296"/>
      <c r="J28" s="188">
        <f t="shared" si="6"/>
        <v>74200</v>
      </c>
      <c r="K28" s="297">
        <f t="shared" si="7"/>
        <v>74200</v>
      </c>
      <c r="L28" s="298"/>
      <c r="M28" s="297"/>
      <c r="N28" s="298"/>
      <c r="O28" s="299">
        <f t="shared" si="8"/>
        <v>74200</v>
      </c>
      <c r="P28" s="412"/>
    </row>
    <row r="29" spans="1:16" s="28" customFormat="1" x14ac:dyDescent="0.25">
      <c r="A29" s="21">
        <v>142015146</v>
      </c>
      <c r="B29" s="507" t="s">
        <v>10476</v>
      </c>
      <c r="C29" s="279">
        <f>VLOOKUP(A29,'HFull Year'!A:D,4,0)</f>
        <v>5600</v>
      </c>
      <c r="D29" s="280"/>
      <c r="E29" s="280"/>
      <c r="F29" s="151">
        <f>VLOOKUP(A29,'HFull Year'!A:E,5,0)</f>
        <v>5600</v>
      </c>
      <c r="G29" s="151">
        <f>VLOOKUP(A29,'HTo Date'!A:C,3,0)</f>
        <v>0</v>
      </c>
      <c r="H29" s="280">
        <f t="shared" si="5"/>
        <v>5600</v>
      </c>
      <c r="I29" s="296"/>
      <c r="J29" s="188">
        <f t="shared" si="6"/>
        <v>5600</v>
      </c>
      <c r="K29" s="297">
        <f t="shared" si="7"/>
        <v>5600</v>
      </c>
      <c r="L29" s="298"/>
      <c r="M29" s="297"/>
      <c r="N29" s="298"/>
      <c r="O29" s="299">
        <f t="shared" si="8"/>
        <v>5600</v>
      </c>
      <c r="P29" s="412"/>
    </row>
    <row r="30" spans="1:16" x14ac:dyDescent="0.25">
      <c r="A30" s="62"/>
      <c r="B30" s="61" t="s">
        <v>7</v>
      </c>
      <c r="C30" s="277">
        <f>SUM(C17:C29)</f>
        <v>177200</v>
      </c>
      <c r="D30" s="278">
        <f t="shared" ref="D30:O30" si="9">SUM(D17:D29)</f>
        <v>0</v>
      </c>
      <c r="E30" s="278">
        <f t="shared" si="9"/>
        <v>0</v>
      </c>
      <c r="F30" s="156">
        <f t="shared" si="9"/>
        <v>177200</v>
      </c>
      <c r="G30" s="156">
        <f t="shared" si="9"/>
        <v>135842.23999999999</v>
      </c>
      <c r="H30" s="278">
        <f t="shared" si="9"/>
        <v>41357.759999999995</v>
      </c>
      <c r="I30" s="405">
        <f t="shared" si="9"/>
        <v>0</v>
      </c>
      <c r="J30" s="190">
        <f t="shared" si="9"/>
        <v>177200</v>
      </c>
      <c r="K30" s="406">
        <f t="shared" si="9"/>
        <v>177200</v>
      </c>
      <c r="L30" s="407">
        <f t="shared" si="9"/>
        <v>0</v>
      </c>
      <c r="M30" s="406">
        <f t="shared" si="9"/>
        <v>-20000</v>
      </c>
      <c r="N30" s="407">
        <f t="shared" si="9"/>
        <v>0</v>
      </c>
      <c r="O30" s="408">
        <f t="shared" si="9"/>
        <v>157200</v>
      </c>
      <c r="P30" s="411"/>
    </row>
    <row r="31" spans="1:16" x14ac:dyDescent="0.25">
      <c r="A31" s="60"/>
      <c r="B31" s="64"/>
      <c r="C31" s="279"/>
      <c r="D31" s="280"/>
      <c r="E31" s="280"/>
      <c r="F31" s="151"/>
      <c r="G31" s="151"/>
      <c r="H31" s="280"/>
      <c r="I31" s="296"/>
      <c r="J31" s="188"/>
      <c r="K31" s="297"/>
      <c r="L31" s="298"/>
      <c r="M31" s="297"/>
      <c r="N31" s="298"/>
      <c r="O31" s="299"/>
      <c r="P31" s="411"/>
    </row>
    <row r="32" spans="1:16" x14ac:dyDescent="0.25">
      <c r="A32" s="60"/>
      <c r="B32" s="61" t="s">
        <v>2845</v>
      </c>
      <c r="C32" s="279"/>
      <c r="D32" s="280"/>
      <c r="E32" s="280"/>
      <c r="F32" s="151"/>
      <c r="G32" s="151"/>
      <c r="H32" s="280"/>
      <c r="I32" s="296"/>
      <c r="J32" s="188"/>
      <c r="K32" s="297"/>
      <c r="L32" s="298"/>
      <c r="M32" s="297"/>
      <c r="N32" s="298"/>
      <c r="O32" s="299"/>
      <c r="P32" s="411"/>
    </row>
    <row r="33" spans="1:16" ht="14.25" customHeight="1" x14ac:dyDescent="0.25">
      <c r="A33" s="1894">
        <v>142019051</v>
      </c>
      <c r="B33" s="1895" t="s">
        <v>2850</v>
      </c>
      <c r="C33" s="279">
        <f>VLOOKUP(A33,'HFull Year'!A:D,4,0)</f>
        <v>0</v>
      </c>
      <c r="D33" s="280"/>
      <c r="E33" s="280"/>
      <c r="F33" s="151">
        <f>VLOOKUP(A33,'HFull Year'!A:E,5,0)</f>
        <v>0</v>
      </c>
      <c r="G33" s="151">
        <f>VLOOKUP(A33,'HTo Date'!A:C,3,0)</f>
        <v>-1650</v>
      </c>
      <c r="H33" s="280">
        <f t="shared" ref="H33:H35" si="10">F33-G33</f>
        <v>1650</v>
      </c>
      <c r="I33" s="296"/>
      <c r="J33" s="188">
        <f t="shared" ref="J33:J35" si="11">F33+I33</f>
        <v>0</v>
      </c>
      <c r="K33" s="297">
        <f t="shared" ref="K33:K35" si="12">C33</f>
        <v>0</v>
      </c>
      <c r="L33" s="298"/>
      <c r="M33" s="297"/>
      <c r="N33" s="298"/>
      <c r="O33" s="299">
        <f t="shared" ref="O33:O35" si="13">SUM(K33:N33)</f>
        <v>0</v>
      </c>
      <c r="P33" s="411"/>
    </row>
    <row r="34" spans="1:16" ht="14.25" customHeight="1" x14ac:dyDescent="0.25">
      <c r="A34" s="1894">
        <v>142019055</v>
      </c>
      <c r="B34" s="1895" t="s">
        <v>10477</v>
      </c>
      <c r="C34" s="279">
        <f>VLOOKUP(A34,'HFull Year'!A:D,4,0)</f>
        <v>-59900</v>
      </c>
      <c r="D34" s="280"/>
      <c r="E34" s="280"/>
      <c r="F34" s="151">
        <f>VLOOKUP(A34,'HFull Year'!A:E,5,0)</f>
        <v>-59900</v>
      </c>
      <c r="G34" s="151">
        <f>VLOOKUP(A34,'HTo Date'!A:C,3,0)</f>
        <v>-124405.33</v>
      </c>
      <c r="H34" s="280">
        <f t="shared" si="10"/>
        <v>64505.33</v>
      </c>
      <c r="I34" s="296"/>
      <c r="J34" s="188">
        <f t="shared" si="11"/>
        <v>-59900</v>
      </c>
      <c r="K34" s="297">
        <f t="shared" si="12"/>
        <v>-59900</v>
      </c>
      <c r="L34" s="298"/>
      <c r="M34" s="297"/>
      <c r="N34" s="298"/>
      <c r="O34" s="299">
        <f t="shared" si="13"/>
        <v>-59900</v>
      </c>
      <c r="P34" s="411"/>
    </row>
    <row r="35" spans="1:16" ht="14.25" customHeight="1" x14ac:dyDescent="0.25">
      <c r="A35" s="1894">
        <v>142019600</v>
      </c>
      <c r="B35" s="1895" t="s">
        <v>10478</v>
      </c>
      <c r="C35" s="279">
        <f>VLOOKUP(A35,'HFull Year'!A:D,4,0)</f>
        <v>-62500</v>
      </c>
      <c r="D35" s="280"/>
      <c r="E35" s="280"/>
      <c r="F35" s="151">
        <f>VLOOKUP(A35,'HFull Year'!A:E,5,0)</f>
        <v>-62500</v>
      </c>
      <c r="G35" s="151">
        <f>VLOOKUP(A35,'HTo Date'!A:C,3,0)</f>
        <v>0</v>
      </c>
      <c r="H35" s="280">
        <f t="shared" si="10"/>
        <v>-62500</v>
      </c>
      <c r="I35" s="296"/>
      <c r="J35" s="188">
        <f t="shared" si="11"/>
        <v>-62500</v>
      </c>
      <c r="K35" s="297">
        <f t="shared" si="12"/>
        <v>-62500</v>
      </c>
      <c r="L35" s="298"/>
      <c r="M35" s="297"/>
      <c r="N35" s="298"/>
      <c r="O35" s="299">
        <f t="shared" si="13"/>
        <v>-62500</v>
      </c>
      <c r="P35" s="411"/>
    </row>
    <row r="36" spans="1:16" x14ac:dyDescent="0.25">
      <c r="A36" s="62"/>
      <c r="B36" s="61" t="s">
        <v>7</v>
      </c>
      <c r="C36" s="277">
        <f t="shared" ref="C36:O36" si="14">SUM(C33:C35)</f>
        <v>-122400</v>
      </c>
      <c r="D36" s="278">
        <f t="shared" si="14"/>
        <v>0</v>
      </c>
      <c r="E36" s="278">
        <f t="shared" si="14"/>
        <v>0</v>
      </c>
      <c r="F36" s="156">
        <f t="shared" si="14"/>
        <v>-122400</v>
      </c>
      <c r="G36" s="156">
        <f t="shared" si="14"/>
        <v>-126055.33</v>
      </c>
      <c r="H36" s="278">
        <f t="shared" si="14"/>
        <v>3655.3300000000017</v>
      </c>
      <c r="I36" s="405">
        <f t="shared" si="14"/>
        <v>0</v>
      </c>
      <c r="J36" s="190">
        <f t="shared" si="14"/>
        <v>-122400</v>
      </c>
      <c r="K36" s="406">
        <f t="shared" si="14"/>
        <v>-122400</v>
      </c>
      <c r="L36" s="407">
        <f t="shared" si="14"/>
        <v>0</v>
      </c>
      <c r="M36" s="406">
        <f t="shared" si="14"/>
        <v>0</v>
      </c>
      <c r="N36" s="407">
        <f t="shared" si="14"/>
        <v>0</v>
      </c>
      <c r="O36" s="408">
        <f t="shared" si="14"/>
        <v>-122400</v>
      </c>
      <c r="P36" s="411"/>
    </row>
    <row r="37" spans="1:16" x14ac:dyDescent="0.25">
      <c r="A37" s="60"/>
      <c r="B37" s="64"/>
      <c r="C37" s="277"/>
      <c r="D37" s="278"/>
      <c r="E37" s="278"/>
      <c r="F37" s="156"/>
      <c r="G37" s="156"/>
      <c r="H37" s="278"/>
      <c r="I37" s="405"/>
      <c r="J37" s="190"/>
      <c r="K37" s="406"/>
      <c r="L37" s="407"/>
      <c r="M37" s="406"/>
      <c r="N37" s="407"/>
      <c r="O37" s="408"/>
      <c r="P37" s="411"/>
    </row>
    <row r="38" spans="1:16" ht="15.75" thickBot="1" x14ac:dyDescent="0.3">
      <c r="A38" s="281"/>
      <c r="B38" s="282" t="s">
        <v>8</v>
      </c>
      <c r="C38" s="283">
        <f t="shared" ref="C38:O38" si="15">C14+C30+C36</f>
        <v>89200</v>
      </c>
      <c r="D38" s="284">
        <f t="shared" si="15"/>
        <v>0</v>
      </c>
      <c r="E38" s="284">
        <f t="shared" si="15"/>
        <v>0</v>
      </c>
      <c r="F38" s="166">
        <f t="shared" si="15"/>
        <v>89200</v>
      </c>
      <c r="G38" s="166">
        <f t="shared" si="15"/>
        <v>30157.249999999985</v>
      </c>
      <c r="H38" s="284">
        <f t="shared" si="15"/>
        <v>59042.75</v>
      </c>
      <c r="I38" s="413">
        <f t="shared" si="15"/>
        <v>0</v>
      </c>
      <c r="J38" s="193">
        <f t="shared" si="15"/>
        <v>89200</v>
      </c>
      <c r="K38" s="414">
        <f t="shared" si="15"/>
        <v>89200</v>
      </c>
      <c r="L38" s="415">
        <f t="shared" si="15"/>
        <v>0</v>
      </c>
      <c r="M38" s="414">
        <f t="shared" si="15"/>
        <v>-20000</v>
      </c>
      <c r="N38" s="415">
        <f t="shared" si="15"/>
        <v>0</v>
      </c>
      <c r="O38" s="416">
        <f t="shared" si="15"/>
        <v>69200</v>
      </c>
      <c r="P38" s="417"/>
    </row>
    <row r="39" spans="1:16" x14ac:dyDescent="0.25">
      <c r="A39" s="41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1:16" x14ac:dyDescent="0.25">
      <c r="A40" s="41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1:16" x14ac:dyDescent="0.25">
      <c r="A41" s="41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1:16" x14ac:dyDescent="0.25">
      <c r="A42" s="41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6" x14ac:dyDescent="0.25">
      <c r="A43" s="41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6" x14ac:dyDescent="0.25">
      <c r="A44" s="41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16" x14ac:dyDescent="0.25">
      <c r="A45" s="41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16" x14ac:dyDescent="0.25">
      <c r="A46" s="41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16" x14ac:dyDescent="0.25">
      <c r="A47" s="41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16" x14ac:dyDescent="0.25">
      <c r="A48" s="41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x14ac:dyDescent="0.25">
      <c r="A49" s="41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x14ac:dyDescent="0.25">
      <c r="A50" s="41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x14ac:dyDescent="0.25">
      <c r="A51" s="41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x14ac:dyDescent="0.25">
      <c r="A52" s="41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x14ac:dyDescent="0.25">
      <c r="A53" s="41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x14ac:dyDescent="0.25">
      <c r="A54" s="41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x14ac:dyDescent="0.25">
      <c r="A55" s="41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x14ac:dyDescent="0.25">
      <c r="A56" s="41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x14ac:dyDescent="0.25">
      <c r="A57" s="41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x14ac:dyDescent="0.25">
      <c r="A58" s="41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x14ac:dyDescent="0.25">
      <c r="A59" s="41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1:15" x14ac:dyDescent="0.25">
      <c r="A60" s="41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1:15" x14ac:dyDescent="0.25">
      <c r="A61" s="41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1:15" x14ac:dyDescent="0.25">
      <c r="A62" s="41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1:15" x14ac:dyDescent="0.25">
      <c r="A63" s="4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1:15" x14ac:dyDescent="0.25">
      <c r="A64" s="41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1:15" x14ac:dyDescent="0.25">
      <c r="A65" s="41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1:15" x14ac:dyDescent="0.25">
      <c r="A66" s="41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1:15" x14ac:dyDescent="0.25">
      <c r="A67" s="41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1:15" x14ac:dyDescent="0.25">
      <c r="A68" s="41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1:15" x14ac:dyDescent="0.25">
      <c r="A69" s="41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1:15" x14ac:dyDescent="0.25">
      <c r="A70" s="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1:15" x14ac:dyDescent="0.25">
      <c r="A71" s="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1:15" x14ac:dyDescent="0.25">
      <c r="A72" s="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15" x14ac:dyDescent="0.25">
      <c r="A73" s="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15" x14ac:dyDescent="0.25">
      <c r="A74" s="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15" x14ac:dyDescent="0.25">
      <c r="A75" s="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15" x14ac:dyDescent="0.25">
      <c r="A76" s="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15" x14ac:dyDescent="0.25">
      <c r="A77" s="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15" x14ac:dyDescent="0.25">
      <c r="A78" s="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15" x14ac:dyDescent="0.25">
      <c r="A79" s="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15" x14ac:dyDescent="0.25">
      <c r="A80" s="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1:15" x14ac:dyDescent="0.25">
      <c r="A81" s="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1:15" x14ac:dyDescent="0.25">
      <c r="A82" s="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1:15" x14ac:dyDescent="0.25">
      <c r="A83" s="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1:15" x14ac:dyDescent="0.25">
      <c r="A84" s="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1:15" x14ac:dyDescent="0.25">
      <c r="A85" s="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1:15" x14ac:dyDescent="0.25">
      <c r="A86" s="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1:15" x14ac:dyDescent="0.25">
      <c r="A87" s="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x14ac:dyDescent="0.25">
      <c r="A88" s="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1:15" x14ac:dyDescent="0.25">
      <c r="A89" s="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1:15" x14ac:dyDescent="0.25">
      <c r="A90" s="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1:15" x14ac:dyDescent="0.25">
      <c r="A91" s="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1:15" x14ac:dyDescent="0.25">
      <c r="A92" s="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1:15" x14ac:dyDescent="0.25">
      <c r="A93" s="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1:15" x14ac:dyDescent="0.25">
      <c r="A94" s="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1:15" x14ac:dyDescent="0.25">
      <c r="A95" s="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1:15" x14ac:dyDescent="0.25">
      <c r="A96" s="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1:15" x14ac:dyDescent="0.25">
      <c r="A97" s="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1:15" x14ac:dyDescent="0.25">
      <c r="A98" s="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1:15" x14ac:dyDescent="0.25">
      <c r="A99" s="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1:15" x14ac:dyDescent="0.25">
      <c r="A100" s="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1:15" x14ac:dyDescent="0.25">
      <c r="A101" s="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1:15" x14ac:dyDescent="0.25">
      <c r="A102" s="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1:15" x14ac:dyDescent="0.25">
      <c r="A103" s="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1:15" x14ac:dyDescent="0.25">
      <c r="A104" s="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1:15" x14ac:dyDescent="0.25">
      <c r="A105" s="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1:15" x14ac:dyDescent="0.25">
      <c r="A106" s="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1:15" x14ac:dyDescent="0.25">
      <c r="A107" s="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1:15" x14ac:dyDescent="0.25">
      <c r="A108" s="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1:15" x14ac:dyDescent="0.25">
      <c r="A109" s="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1:15" x14ac:dyDescent="0.25">
      <c r="A110" s="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1:15" x14ac:dyDescent="0.25">
      <c r="A111" s="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1:15" x14ac:dyDescent="0.25">
      <c r="A112" s="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1:15" x14ac:dyDescent="0.25">
      <c r="A113" s="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25">
      <c r="A114" s="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1:15" x14ac:dyDescent="0.25">
      <c r="A115" s="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1:15" x14ac:dyDescent="0.25">
      <c r="A116" s="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1:15" x14ac:dyDescent="0.25">
      <c r="A117" s="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1:15" x14ac:dyDescent="0.25">
      <c r="A118" s="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1:15" x14ac:dyDescent="0.25">
      <c r="A119" s="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1:15" x14ac:dyDescent="0.25">
      <c r="A120" s="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1:15" x14ac:dyDescent="0.25">
      <c r="A121" s="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1:15" x14ac:dyDescent="0.25">
      <c r="A122" s="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1:15" x14ac:dyDescent="0.25">
      <c r="A123" s="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1:15" x14ac:dyDescent="0.25">
      <c r="A124" s="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1:15" x14ac:dyDescent="0.25">
      <c r="A125" s="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1:15" x14ac:dyDescent="0.25">
      <c r="A126" s="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1:15" x14ac:dyDescent="0.25">
      <c r="A127" s="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1:15" x14ac:dyDescent="0.25">
      <c r="A128" s="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1:15" x14ac:dyDescent="0.25">
      <c r="A129" s="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1:15" x14ac:dyDescent="0.25">
      <c r="A130" s="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1:15" x14ac:dyDescent="0.25">
      <c r="A131" s="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1:15" x14ac:dyDescent="0.25">
      <c r="A132" s="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1:15" x14ac:dyDescent="0.25">
      <c r="A133" s="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1:15" x14ac:dyDescent="0.25">
      <c r="A134" s="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1:15" x14ac:dyDescent="0.25">
      <c r="A135" s="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1:15" x14ac:dyDescent="0.25">
      <c r="A136" s="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1:15" x14ac:dyDescent="0.25">
      <c r="A137" s="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1:15" x14ac:dyDescent="0.25">
      <c r="A138" s="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1:15" x14ac:dyDescent="0.25">
      <c r="A139" s="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1:15" x14ac:dyDescent="0.25">
      <c r="A140" s="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1:15" x14ac:dyDescent="0.25">
      <c r="A141" s="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1:15" x14ac:dyDescent="0.25">
      <c r="A142" s="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1:15" x14ac:dyDescent="0.25">
      <c r="A143" s="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1:15" x14ac:dyDescent="0.25">
      <c r="A144" s="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1:15" x14ac:dyDescent="0.25">
      <c r="A145" s="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1:15" x14ac:dyDescent="0.25">
      <c r="A146" s="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1:15" x14ac:dyDescent="0.25">
      <c r="A147" s="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1:15" x14ac:dyDescent="0.25">
      <c r="A148" s="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1:15" x14ac:dyDescent="0.25">
      <c r="A149" s="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1:15" x14ac:dyDescent="0.25">
      <c r="A150" s="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1:15" x14ac:dyDescent="0.25">
      <c r="A151" s="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1:15" x14ac:dyDescent="0.25">
      <c r="A152" s="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1:15" x14ac:dyDescent="0.25">
      <c r="A153" s="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1:15" x14ac:dyDescent="0.25">
      <c r="A154" s="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1:15" x14ac:dyDescent="0.25">
      <c r="A155" s="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1:15" x14ac:dyDescent="0.25">
      <c r="A156" s="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1:15" x14ac:dyDescent="0.25">
      <c r="A157" s="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1:15" x14ac:dyDescent="0.25">
      <c r="A158" s="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1:15" x14ac:dyDescent="0.25">
      <c r="A159" s="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1:15" x14ac:dyDescent="0.25">
      <c r="A160" s="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1:15" x14ac:dyDescent="0.25">
      <c r="A161" s="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1:15" x14ac:dyDescent="0.25">
      <c r="A162" s="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1:15" x14ac:dyDescent="0.25">
      <c r="A163" s="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1:15" x14ac:dyDescent="0.25">
      <c r="A164" s="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1:15" x14ac:dyDescent="0.25">
      <c r="A165" s="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1:15" x14ac:dyDescent="0.25">
      <c r="A166" s="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1:15" x14ac:dyDescent="0.25">
      <c r="A167" s="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1:15" x14ac:dyDescent="0.25">
      <c r="A168" s="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1:15" x14ac:dyDescent="0.25">
      <c r="A169" s="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1:15" x14ac:dyDescent="0.25">
      <c r="A170" s="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1:15" x14ac:dyDescent="0.25">
      <c r="A171" s="41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</row>
    <row r="172" spans="1:15" x14ac:dyDescent="0.25">
      <c r="A172" s="41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</row>
    <row r="173" spans="1:15" x14ac:dyDescent="0.25">
      <c r="A173" s="41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</row>
    <row r="174" spans="1:15" x14ac:dyDescent="0.25">
      <c r="A174" s="41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</row>
    <row r="175" spans="1:15" x14ac:dyDescent="0.25">
      <c r="A175" s="41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</row>
    <row r="176" spans="1:15" x14ac:dyDescent="0.25">
      <c r="A176" s="41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</row>
    <row r="177" spans="1:15" x14ac:dyDescent="0.25">
      <c r="A177" s="41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</row>
    <row r="178" spans="1:15" x14ac:dyDescent="0.25">
      <c r="A178" s="41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</row>
    <row r="179" spans="1:15" x14ac:dyDescent="0.25">
      <c r="A179" s="41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</row>
    <row r="180" spans="1:15" x14ac:dyDescent="0.25">
      <c r="A180" s="41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</row>
    <row r="181" spans="1:15" x14ac:dyDescent="0.25">
      <c r="A181" s="41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</row>
    <row r="182" spans="1:15" x14ac:dyDescent="0.25">
      <c r="A182" s="41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</row>
    <row r="183" spans="1:15" x14ac:dyDescent="0.25">
      <c r="A183" s="41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</row>
    <row r="184" spans="1:15" x14ac:dyDescent="0.25">
      <c r="A184" s="41"/>
      <c r="C184" s="255"/>
      <c r="D184" s="255"/>
      <c r="E184" s="255"/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</row>
    <row r="185" spans="1:15" x14ac:dyDescent="0.25">
      <c r="A185" s="41"/>
      <c r="C185" s="255"/>
      <c r="D185" s="255"/>
      <c r="E185" s="255"/>
      <c r="F185" s="255"/>
      <c r="G185" s="255"/>
      <c r="H185" s="255"/>
      <c r="I185" s="255"/>
      <c r="J185" s="255"/>
      <c r="K185" s="255"/>
      <c r="L185" s="255"/>
      <c r="M185" s="255"/>
      <c r="N185" s="255"/>
      <c r="O185" s="255"/>
    </row>
    <row r="186" spans="1:15" x14ac:dyDescent="0.25">
      <c r="A186" s="41"/>
      <c r="C186" s="255"/>
      <c r="D186" s="255"/>
      <c r="E186" s="255"/>
      <c r="F186" s="255"/>
      <c r="G186" s="255"/>
      <c r="H186" s="255"/>
      <c r="I186" s="255"/>
      <c r="J186" s="255"/>
      <c r="K186" s="255"/>
      <c r="L186" s="255"/>
      <c r="M186" s="255"/>
      <c r="N186" s="255"/>
      <c r="O186" s="255"/>
    </row>
    <row r="187" spans="1:15" x14ac:dyDescent="0.25">
      <c r="A187" s="41"/>
      <c r="C187" s="255"/>
      <c r="D187" s="255"/>
      <c r="E187" s="255"/>
      <c r="F187" s="255"/>
      <c r="G187" s="255"/>
      <c r="H187" s="255"/>
      <c r="I187" s="255"/>
      <c r="J187" s="255"/>
      <c r="K187" s="255"/>
      <c r="L187" s="255"/>
      <c r="M187" s="255"/>
      <c r="N187" s="255"/>
      <c r="O187" s="255"/>
    </row>
    <row r="188" spans="1:15" x14ac:dyDescent="0.25">
      <c r="A188" s="41"/>
      <c r="C188" s="255"/>
      <c r="D188" s="255"/>
      <c r="E188" s="255"/>
      <c r="F188" s="255"/>
      <c r="G188" s="255"/>
      <c r="H188" s="255"/>
      <c r="I188" s="255"/>
      <c r="J188" s="255"/>
      <c r="K188" s="255"/>
      <c r="L188" s="255"/>
      <c r="M188" s="255"/>
      <c r="N188" s="255"/>
      <c r="O188" s="255"/>
    </row>
    <row r="189" spans="1:15" x14ac:dyDescent="0.25">
      <c r="A189" s="41"/>
    </row>
    <row r="190" spans="1:15" x14ac:dyDescent="0.25">
      <c r="A190" s="41"/>
    </row>
    <row r="191" spans="1:15" x14ac:dyDescent="0.25">
      <c r="A191" s="41"/>
    </row>
    <row r="192" spans="1:15" x14ac:dyDescent="0.25">
      <c r="A192" s="41"/>
    </row>
    <row r="193" spans="1:1" x14ac:dyDescent="0.25">
      <c r="A193" s="41"/>
    </row>
    <row r="194" spans="1:1" x14ac:dyDescent="0.25">
      <c r="A194" s="41"/>
    </row>
    <row r="195" spans="1:1" x14ac:dyDescent="0.25">
      <c r="A195" s="41"/>
    </row>
    <row r="196" spans="1:1" x14ac:dyDescent="0.25">
      <c r="A196" s="41"/>
    </row>
    <row r="197" spans="1:1" x14ac:dyDescent="0.25">
      <c r="A197" s="41"/>
    </row>
    <row r="198" spans="1:1" x14ac:dyDescent="0.25">
      <c r="A198" s="41"/>
    </row>
    <row r="199" spans="1:1" x14ac:dyDescent="0.25">
      <c r="A199" s="41"/>
    </row>
    <row r="200" spans="1:1" x14ac:dyDescent="0.25">
      <c r="A200" s="41"/>
    </row>
    <row r="201" spans="1:1" x14ac:dyDescent="0.25">
      <c r="A201" s="41"/>
    </row>
    <row r="202" spans="1:1" x14ac:dyDescent="0.25">
      <c r="A202" s="41"/>
    </row>
    <row r="203" spans="1:1" x14ac:dyDescent="0.25">
      <c r="A203" s="41"/>
    </row>
    <row r="204" spans="1:1" x14ac:dyDescent="0.25">
      <c r="A204" s="41"/>
    </row>
    <row r="205" spans="1:1" x14ac:dyDescent="0.25">
      <c r="A205" s="41"/>
    </row>
    <row r="206" spans="1:1" x14ac:dyDescent="0.25">
      <c r="A206" s="41"/>
    </row>
    <row r="207" spans="1:1" x14ac:dyDescent="0.25">
      <c r="A207" s="41"/>
    </row>
    <row r="208" spans="1:1" x14ac:dyDescent="0.25">
      <c r="A208" s="41"/>
    </row>
    <row r="209" spans="1:1" x14ac:dyDescent="0.25">
      <c r="A209" s="41"/>
    </row>
    <row r="210" spans="1:1" x14ac:dyDescent="0.25">
      <c r="A210" s="41"/>
    </row>
    <row r="211" spans="1:1" x14ac:dyDescent="0.25">
      <c r="A211" s="41"/>
    </row>
    <row r="212" spans="1:1" x14ac:dyDescent="0.25">
      <c r="A212" s="41"/>
    </row>
    <row r="213" spans="1:1" x14ac:dyDescent="0.25">
      <c r="A213" s="41"/>
    </row>
    <row r="214" spans="1:1" x14ac:dyDescent="0.25">
      <c r="A214" s="41"/>
    </row>
    <row r="215" spans="1:1" x14ac:dyDescent="0.25">
      <c r="A215" s="41"/>
    </row>
    <row r="216" spans="1:1" x14ac:dyDescent="0.25">
      <c r="A216" s="41"/>
    </row>
    <row r="217" spans="1:1" x14ac:dyDescent="0.25">
      <c r="A217" s="41"/>
    </row>
    <row r="218" spans="1:1" x14ac:dyDescent="0.25">
      <c r="A218" s="41"/>
    </row>
    <row r="219" spans="1:1" x14ac:dyDescent="0.25">
      <c r="A219" s="41"/>
    </row>
    <row r="220" spans="1:1" x14ac:dyDescent="0.25">
      <c r="A220" s="41"/>
    </row>
    <row r="221" spans="1:1" x14ac:dyDescent="0.25">
      <c r="A221" s="41"/>
    </row>
    <row r="222" spans="1:1" x14ac:dyDescent="0.25">
      <c r="A222" s="41"/>
    </row>
    <row r="223" spans="1:1" x14ac:dyDescent="0.25">
      <c r="A223" s="41"/>
    </row>
    <row r="224" spans="1:1" x14ac:dyDescent="0.25">
      <c r="A224" s="41"/>
    </row>
    <row r="225" spans="1:1" x14ac:dyDescent="0.25">
      <c r="A225" s="41"/>
    </row>
    <row r="226" spans="1:1" x14ac:dyDescent="0.25">
      <c r="A226" s="41"/>
    </row>
    <row r="227" spans="1:1" x14ac:dyDescent="0.25">
      <c r="A227" s="41"/>
    </row>
    <row r="228" spans="1:1" x14ac:dyDescent="0.25">
      <c r="A228" s="41"/>
    </row>
    <row r="229" spans="1:1" x14ac:dyDescent="0.25">
      <c r="A229" s="41"/>
    </row>
    <row r="230" spans="1:1" x14ac:dyDescent="0.25">
      <c r="A230" s="41"/>
    </row>
    <row r="231" spans="1:1" x14ac:dyDescent="0.25">
      <c r="A231" s="41"/>
    </row>
    <row r="232" spans="1:1" x14ac:dyDescent="0.25">
      <c r="A232" s="41"/>
    </row>
    <row r="233" spans="1:1" x14ac:dyDescent="0.25">
      <c r="A233" s="41"/>
    </row>
    <row r="234" spans="1:1" x14ac:dyDescent="0.25">
      <c r="A234" s="41"/>
    </row>
    <row r="235" spans="1:1" x14ac:dyDescent="0.25">
      <c r="A235" s="41"/>
    </row>
    <row r="236" spans="1:1" x14ac:dyDescent="0.25">
      <c r="A236" s="41"/>
    </row>
    <row r="237" spans="1:1" x14ac:dyDescent="0.25">
      <c r="A237" s="41"/>
    </row>
    <row r="238" spans="1:1" x14ac:dyDescent="0.25">
      <c r="A238" s="41"/>
    </row>
    <row r="239" spans="1:1" x14ac:dyDescent="0.25">
      <c r="A239" s="41"/>
    </row>
    <row r="240" spans="1:1" x14ac:dyDescent="0.25">
      <c r="A240" s="41"/>
    </row>
    <row r="241" spans="1:1" x14ac:dyDescent="0.25">
      <c r="A241" s="41"/>
    </row>
    <row r="242" spans="1:1" x14ac:dyDescent="0.25">
      <c r="A242" s="41"/>
    </row>
    <row r="243" spans="1:1" x14ac:dyDescent="0.25">
      <c r="A243" s="41"/>
    </row>
    <row r="244" spans="1:1" x14ac:dyDescent="0.25">
      <c r="A244" s="41"/>
    </row>
    <row r="245" spans="1:1" x14ac:dyDescent="0.25">
      <c r="A245" s="41"/>
    </row>
    <row r="246" spans="1:1" x14ac:dyDescent="0.25">
      <c r="A246" s="41"/>
    </row>
    <row r="247" spans="1:1" x14ac:dyDescent="0.25">
      <c r="A247" s="41"/>
    </row>
    <row r="248" spans="1:1" x14ac:dyDescent="0.25">
      <c r="A248" s="41"/>
    </row>
    <row r="249" spans="1:1" x14ac:dyDescent="0.25">
      <c r="A249" s="41"/>
    </row>
    <row r="250" spans="1:1" x14ac:dyDescent="0.25">
      <c r="A250" s="41"/>
    </row>
    <row r="251" spans="1:1" x14ac:dyDescent="0.25">
      <c r="A251" s="41"/>
    </row>
    <row r="252" spans="1:1" x14ac:dyDescent="0.25">
      <c r="A252" s="41"/>
    </row>
    <row r="253" spans="1:1" x14ac:dyDescent="0.25">
      <c r="A253" s="41"/>
    </row>
    <row r="254" spans="1:1" x14ac:dyDescent="0.25">
      <c r="A254" s="41"/>
    </row>
    <row r="255" spans="1:1" x14ac:dyDescent="0.25">
      <c r="A255" s="41"/>
    </row>
    <row r="256" spans="1:1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  <row r="313" spans="1:1" x14ac:dyDescent="0.25">
      <c r="A313" s="41"/>
    </row>
    <row r="314" spans="1:1" x14ac:dyDescent="0.25">
      <c r="A314" s="41"/>
    </row>
    <row r="315" spans="1:1" x14ac:dyDescent="0.25">
      <c r="A315" s="41"/>
    </row>
    <row r="316" spans="1:1" x14ac:dyDescent="0.25">
      <c r="A316" s="41"/>
    </row>
    <row r="317" spans="1:1" x14ac:dyDescent="0.25">
      <c r="A317" s="41"/>
    </row>
    <row r="318" spans="1:1" x14ac:dyDescent="0.25">
      <c r="A318" s="41"/>
    </row>
    <row r="319" spans="1:1" x14ac:dyDescent="0.25">
      <c r="A319" s="41"/>
    </row>
    <row r="320" spans="1:1" x14ac:dyDescent="0.25">
      <c r="A320" s="41"/>
    </row>
    <row r="321" spans="1:1" x14ac:dyDescent="0.25">
      <c r="A321" s="41"/>
    </row>
    <row r="322" spans="1:1" x14ac:dyDescent="0.25">
      <c r="A322" s="41"/>
    </row>
    <row r="323" spans="1:1" x14ac:dyDescent="0.25">
      <c r="A323" s="41"/>
    </row>
    <row r="324" spans="1:1" x14ac:dyDescent="0.25">
      <c r="A324" s="41"/>
    </row>
    <row r="325" spans="1:1" x14ac:dyDescent="0.25">
      <c r="A325" s="41"/>
    </row>
    <row r="326" spans="1:1" x14ac:dyDescent="0.25">
      <c r="A326" s="41"/>
    </row>
    <row r="327" spans="1:1" x14ac:dyDescent="0.25">
      <c r="A327" s="41"/>
    </row>
    <row r="328" spans="1:1" x14ac:dyDescent="0.25">
      <c r="A328" s="41"/>
    </row>
    <row r="329" spans="1:1" x14ac:dyDescent="0.25">
      <c r="A329" s="41"/>
    </row>
    <row r="330" spans="1:1" x14ac:dyDescent="0.25">
      <c r="A330" s="41"/>
    </row>
    <row r="331" spans="1:1" x14ac:dyDescent="0.25">
      <c r="A331" s="41"/>
    </row>
    <row r="332" spans="1:1" x14ac:dyDescent="0.25">
      <c r="A332" s="41"/>
    </row>
    <row r="333" spans="1:1" x14ac:dyDescent="0.25">
      <c r="A333" s="41"/>
    </row>
    <row r="334" spans="1:1" x14ac:dyDescent="0.25">
      <c r="A334" s="41"/>
    </row>
    <row r="335" spans="1:1" x14ac:dyDescent="0.25">
      <c r="A335" s="41"/>
    </row>
    <row r="336" spans="1:1" x14ac:dyDescent="0.25">
      <c r="A336" s="41"/>
    </row>
    <row r="337" spans="1:1" x14ac:dyDescent="0.25">
      <c r="A337" s="41"/>
    </row>
    <row r="338" spans="1:1" x14ac:dyDescent="0.25">
      <c r="A338" s="41"/>
    </row>
    <row r="339" spans="1:1" x14ac:dyDescent="0.25">
      <c r="A339" s="41"/>
    </row>
    <row r="340" spans="1:1" x14ac:dyDescent="0.25">
      <c r="A340" s="41"/>
    </row>
    <row r="341" spans="1:1" x14ac:dyDescent="0.25">
      <c r="A341" s="41"/>
    </row>
    <row r="342" spans="1:1" x14ac:dyDescent="0.25">
      <c r="A342" s="41"/>
    </row>
    <row r="343" spans="1:1" x14ac:dyDescent="0.25">
      <c r="A343" s="41"/>
    </row>
    <row r="344" spans="1:1" x14ac:dyDescent="0.25">
      <c r="A344" s="41"/>
    </row>
    <row r="345" spans="1:1" x14ac:dyDescent="0.25">
      <c r="A345" s="41"/>
    </row>
    <row r="346" spans="1:1" x14ac:dyDescent="0.25">
      <c r="A346" s="41"/>
    </row>
    <row r="347" spans="1:1" x14ac:dyDescent="0.25">
      <c r="A347" s="41"/>
    </row>
    <row r="348" spans="1:1" x14ac:dyDescent="0.25">
      <c r="A348" s="41"/>
    </row>
    <row r="349" spans="1:1" x14ac:dyDescent="0.25">
      <c r="A349" s="41"/>
    </row>
    <row r="350" spans="1:1" x14ac:dyDescent="0.25">
      <c r="A350" s="41"/>
    </row>
    <row r="351" spans="1:1" x14ac:dyDescent="0.25">
      <c r="A351" s="41"/>
    </row>
    <row r="352" spans="1:1" x14ac:dyDescent="0.25">
      <c r="A352" s="41"/>
    </row>
    <row r="353" spans="1:1" x14ac:dyDescent="0.25">
      <c r="A353" s="41"/>
    </row>
    <row r="354" spans="1:1" x14ac:dyDescent="0.25">
      <c r="A354" s="41"/>
    </row>
    <row r="355" spans="1:1" x14ac:dyDescent="0.25">
      <c r="A355" s="41"/>
    </row>
    <row r="356" spans="1:1" x14ac:dyDescent="0.25">
      <c r="A356" s="41"/>
    </row>
    <row r="357" spans="1:1" x14ac:dyDescent="0.25">
      <c r="A357" s="41"/>
    </row>
    <row r="358" spans="1:1" x14ac:dyDescent="0.25">
      <c r="A358" s="41"/>
    </row>
    <row r="359" spans="1:1" x14ac:dyDescent="0.25">
      <c r="A359" s="41"/>
    </row>
    <row r="360" spans="1:1" x14ac:dyDescent="0.25">
      <c r="A360" s="41"/>
    </row>
    <row r="361" spans="1:1" x14ac:dyDescent="0.25">
      <c r="A361" s="41"/>
    </row>
    <row r="362" spans="1:1" x14ac:dyDescent="0.25">
      <c r="A362" s="41"/>
    </row>
    <row r="363" spans="1:1" x14ac:dyDescent="0.25">
      <c r="A363" s="41"/>
    </row>
    <row r="364" spans="1:1" x14ac:dyDescent="0.25">
      <c r="A364" s="41"/>
    </row>
    <row r="365" spans="1:1" x14ac:dyDescent="0.25">
      <c r="A365" s="41"/>
    </row>
    <row r="366" spans="1:1" x14ac:dyDescent="0.25">
      <c r="A366" s="41"/>
    </row>
    <row r="367" spans="1:1" x14ac:dyDescent="0.25">
      <c r="A367" s="41"/>
    </row>
    <row r="368" spans="1:1" x14ac:dyDescent="0.25">
      <c r="A368" s="41"/>
    </row>
    <row r="369" spans="1:1" x14ac:dyDescent="0.25">
      <c r="A369" s="41"/>
    </row>
    <row r="370" spans="1:1" x14ac:dyDescent="0.25">
      <c r="A370" s="41"/>
    </row>
    <row r="371" spans="1:1" x14ac:dyDescent="0.25">
      <c r="A371" s="41"/>
    </row>
    <row r="372" spans="1:1" x14ac:dyDescent="0.25">
      <c r="A372" s="41"/>
    </row>
    <row r="373" spans="1:1" x14ac:dyDescent="0.25">
      <c r="A373" s="41"/>
    </row>
    <row r="374" spans="1:1" x14ac:dyDescent="0.25">
      <c r="A374" s="41"/>
    </row>
    <row r="375" spans="1:1" x14ac:dyDescent="0.25">
      <c r="A375" s="41"/>
    </row>
    <row r="376" spans="1:1" x14ac:dyDescent="0.25">
      <c r="A376" s="41"/>
    </row>
    <row r="377" spans="1:1" x14ac:dyDescent="0.25">
      <c r="A377" s="41"/>
    </row>
    <row r="378" spans="1:1" x14ac:dyDescent="0.25">
      <c r="A378" s="41"/>
    </row>
    <row r="379" spans="1:1" x14ac:dyDescent="0.25">
      <c r="A379" s="41"/>
    </row>
    <row r="380" spans="1:1" x14ac:dyDescent="0.25">
      <c r="A380" s="41"/>
    </row>
    <row r="381" spans="1:1" x14ac:dyDescent="0.25">
      <c r="A381" s="41"/>
    </row>
    <row r="382" spans="1:1" x14ac:dyDescent="0.25">
      <c r="A382" s="41"/>
    </row>
    <row r="383" spans="1:1" x14ac:dyDescent="0.25">
      <c r="A383" s="41"/>
    </row>
    <row r="384" spans="1:1" x14ac:dyDescent="0.25">
      <c r="A384" s="41"/>
    </row>
    <row r="385" spans="1:1" x14ac:dyDescent="0.25">
      <c r="A385" s="41"/>
    </row>
    <row r="386" spans="1:1" x14ac:dyDescent="0.25">
      <c r="A386" s="41"/>
    </row>
    <row r="387" spans="1:1" x14ac:dyDescent="0.25">
      <c r="A387" s="41"/>
    </row>
    <row r="388" spans="1:1" x14ac:dyDescent="0.25">
      <c r="A388" s="41"/>
    </row>
    <row r="389" spans="1:1" x14ac:dyDescent="0.25">
      <c r="A389" s="41"/>
    </row>
    <row r="390" spans="1:1" x14ac:dyDescent="0.25">
      <c r="A390" s="41"/>
    </row>
    <row r="391" spans="1:1" x14ac:dyDescent="0.25">
      <c r="A391" s="41"/>
    </row>
    <row r="392" spans="1:1" x14ac:dyDescent="0.25">
      <c r="A392" s="41"/>
    </row>
    <row r="393" spans="1:1" x14ac:dyDescent="0.25">
      <c r="A393" s="41"/>
    </row>
    <row r="394" spans="1:1" x14ac:dyDescent="0.25">
      <c r="A394" s="41"/>
    </row>
    <row r="395" spans="1:1" x14ac:dyDescent="0.25">
      <c r="A395" s="41"/>
    </row>
    <row r="396" spans="1:1" x14ac:dyDescent="0.25">
      <c r="A396" s="41"/>
    </row>
    <row r="397" spans="1:1" x14ac:dyDescent="0.25">
      <c r="A397" s="41"/>
    </row>
    <row r="398" spans="1:1" x14ac:dyDescent="0.25">
      <c r="A398" s="41"/>
    </row>
    <row r="399" spans="1:1" x14ac:dyDescent="0.25">
      <c r="A399" s="41"/>
    </row>
    <row r="400" spans="1:1" x14ac:dyDescent="0.25">
      <c r="A400" s="41"/>
    </row>
    <row r="401" spans="1:1" x14ac:dyDescent="0.25">
      <c r="A401" s="41"/>
    </row>
    <row r="402" spans="1:1" x14ac:dyDescent="0.25">
      <c r="A402" s="41"/>
    </row>
    <row r="403" spans="1:1" x14ac:dyDescent="0.25">
      <c r="A403" s="41"/>
    </row>
    <row r="404" spans="1:1" x14ac:dyDescent="0.25">
      <c r="A404" s="41"/>
    </row>
    <row r="405" spans="1:1" x14ac:dyDescent="0.25">
      <c r="A405" s="41"/>
    </row>
    <row r="406" spans="1:1" x14ac:dyDescent="0.25">
      <c r="A406" s="41"/>
    </row>
    <row r="407" spans="1:1" x14ac:dyDescent="0.25">
      <c r="A407" s="41"/>
    </row>
    <row r="408" spans="1:1" x14ac:dyDescent="0.25">
      <c r="A408" s="41"/>
    </row>
    <row r="409" spans="1:1" x14ac:dyDescent="0.25">
      <c r="A409" s="41"/>
    </row>
    <row r="410" spans="1:1" x14ac:dyDescent="0.25">
      <c r="A410" s="41"/>
    </row>
    <row r="411" spans="1:1" x14ac:dyDescent="0.25">
      <c r="A411" s="41"/>
    </row>
    <row r="412" spans="1:1" x14ac:dyDescent="0.25">
      <c r="A412" s="41"/>
    </row>
    <row r="413" spans="1:1" x14ac:dyDescent="0.25">
      <c r="A413" s="41"/>
    </row>
    <row r="438" spans="1:1" x14ac:dyDescent="0.25">
      <c r="A438" s="41"/>
    </row>
    <row r="439" spans="1:1" x14ac:dyDescent="0.25">
      <c r="A439" s="41"/>
    </row>
    <row r="440" spans="1:1" x14ac:dyDescent="0.25">
      <c r="A440" s="41"/>
    </row>
    <row r="441" spans="1:1" x14ac:dyDescent="0.25">
      <c r="A441" s="41"/>
    </row>
    <row r="442" spans="1:1" x14ac:dyDescent="0.25">
      <c r="A442" s="41"/>
    </row>
    <row r="443" spans="1:1" x14ac:dyDescent="0.25">
      <c r="A443" s="41"/>
    </row>
    <row r="444" spans="1:1" x14ac:dyDescent="0.25">
      <c r="A444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88" orientation="landscape" r:id="rId1"/>
  <headerFooter alignWithMargins="0"/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37"/>
  <sheetViews>
    <sheetView zoomScale="85" zoomScaleNormal="85" workbookViewId="0">
      <pane xSplit="1" ySplit="3" topLeftCell="B4" activePane="bottomRight" state="frozen"/>
      <selection activeCell="B377" sqref="B377"/>
      <selection pane="topRight" activeCell="B377" sqref="B377"/>
      <selection pane="bottomLeft" activeCell="B377" sqref="B377"/>
      <selection pane="bottomRight" activeCell="Q7" sqref="Q7"/>
    </sheetView>
  </sheetViews>
  <sheetFormatPr defaultColWidth="9.140625" defaultRowHeight="15" x14ac:dyDescent="0.25"/>
  <cols>
    <col min="1" max="1" width="11.28515625" style="13" bestFit="1" customWidth="1"/>
    <col min="2" max="2" width="43.5703125" style="41" bestFit="1" customWidth="1"/>
    <col min="3" max="3" width="10.140625" style="4" customWidth="1"/>
    <col min="4" max="5" width="10.140625" style="4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30.85546875" style="377" customWidth="1"/>
    <col min="17" max="16384" width="9.140625" style="41"/>
  </cols>
  <sheetData>
    <row r="1" spans="1:16" x14ac:dyDescent="0.25">
      <c r="A1" s="1992" t="s">
        <v>10467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1" t="s">
        <v>2980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45" x14ac:dyDescent="0.25">
      <c r="A4" s="85" t="s">
        <v>22</v>
      </c>
      <c r="B4" s="86" t="s">
        <v>23</v>
      </c>
      <c r="C4" s="378" t="s">
        <v>2883</v>
      </c>
      <c r="D4" s="379" t="s">
        <v>2884</v>
      </c>
      <c r="E4" s="379" t="s">
        <v>2885</v>
      </c>
      <c r="F4" s="87" t="s">
        <v>2886</v>
      </c>
      <c r="G4" s="88" t="s">
        <v>2887</v>
      </c>
      <c r="H4" s="379" t="s">
        <v>2768</v>
      </c>
      <c r="I4" s="380" t="s">
        <v>2763</v>
      </c>
      <c r="J4" s="89" t="s">
        <v>2843</v>
      </c>
      <c r="K4" s="381" t="s">
        <v>2893</v>
      </c>
      <c r="L4" s="382" t="s">
        <v>2888</v>
      </c>
      <c r="M4" s="381" t="s">
        <v>2889</v>
      </c>
      <c r="N4" s="382" t="s">
        <v>2890</v>
      </c>
      <c r="O4" s="383" t="s">
        <v>10784</v>
      </c>
      <c r="P4" s="23" t="s">
        <v>2764</v>
      </c>
    </row>
    <row r="5" spans="1:16" x14ac:dyDescent="0.25">
      <c r="A5" s="92"/>
      <c r="B5" s="93"/>
      <c r="C5" s="384"/>
      <c r="D5" s="385"/>
      <c r="E5" s="385"/>
      <c r="F5" s="96"/>
      <c r="G5" s="97"/>
      <c r="H5" s="385"/>
      <c r="I5" s="386"/>
      <c r="J5" s="99"/>
      <c r="K5" s="387"/>
      <c r="L5" s="388"/>
      <c r="M5" s="387"/>
      <c r="N5" s="388"/>
      <c r="O5" s="389"/>
      <c r="P5" s="101"/>
    </row>
    <row r="6" spans="1:16" s="959" customFormat="1" ht="15.75" thickBot="1" x14ac:dyDescent="0.3">
      <c r="A6" s="102"/>
      <c r="B6" s="103"/>
      <c r="C6" s="390" t="s">
        <v>0</v>
      </c>
      <c r="D6" s="391" t="s">
        <v>0</v>
      </c>
      <c r="E6" s="391" t="s">
        <v>0</v>
      </c>
      <c r="F6" s="106" t="s">
        <v>0</v>
      </c>
      <c r="G6" s="107" t="s">
        <v>0</v>
      </c>
      <c r="H6" s="391" t="s">
        <v>0</v>
      </c>
      <c r="I6" s="392" t="s">
        <v>0</v>
      </c>
      <c r="J6" s="109" t="s">
        <v>0</v>
      </c>
      <c r="K6" s="393" t="s">
        <v>0</v>
      </c>
      <c r="L6" s="394" t="s">
        <v>0</v>
      </c>
      <c r="M6" s="393" t="s">
        <v>0</v>
      </c>
      <c r="N6" s="394" t="s">
        <v>0</v>
      </c>
      <c r="O6" s="395" t="s">
        <v>0</v>
      </c>
      <c r="P6" s="113"/>
    </row>
    <row r="7" spans="1:16" x14ac:dyDescent="0.25">
      <c r="A7" s="20"/>
      <c r="B7" s="129" t="s">
        <v>1</v>
      </c>
      <c r="C7" s="396"/>
      <c r="D7" s="397"/>
      <c r="E7" s="397"/>
      <c r="F7" s="147"/>
      <c r="G7" s="147"/>
      <c r="H7" s="397"/>
      <c r="I7" s="398"/>
      <c r="J7" s="187"/>
      <c r="K7" s="399"/>
      <c r="L7" s="400"/>
      <c r="M7" s="399"/>
      <c r="N7" s="400"/>
      <c r="O7" s="401"/>
      <c r="P7" s="402"/>
    </row>
    <row r="8" spans="1:16" ht="14.45" customHeight="1" x14ac:dyDescent="0.25">
      <c r="A8" s="60"/>
      <c r="B8" s="64"/>
      <c r="C8" s="279"/>
      <c r="D8" s="280"/>
      <c r="E8" s="280"/>
      <c r="F8" s="151"/>
      <c r="G8" s="151"/>
      <c r="H8" s="280"/>
      <c r="I8" s="296"/>
      <c r="J8" s="188"/>
      <c r="K8" s="297"/>
      <c r="L8" s="298"/>
      <c r="M8" s="297"/>
      <c r="N8" s="298"/>
      <c r="O8" s="299"/>
      <c r="P8" s="404"/>
    </row>
    <row r="9" spans="1:16" ht="14.45" customHeight="1" x14ac:dyDescent="0.25">
      <c r="A9" s="60"/>
      <c r="B9" s="129" t="s">
        <v>2744</v>
      </c>
      <c r="C9" s="279"/>
      <c r="D9" s="280"/>
      <c r="E9" s="280"/>
      <c r="F9" s="151"/>
      <c r="G9" s="151"/>
      <c r="H9" s="280"/>
      <c r="I9" s="296"/>
      <c r="J9" s="188"/>
      <c r="K9" s="297"/>
      <c r="L9" s="298"/>
      <c r="M9" s="297"/>
      <c r="N9" s="298"/>
      <c r="O9" s="299"/>
      <c r="P9" s="404"/>
    </row>
    <row r="10" spans="1:16" s="28" customFormat="1" x14ac:dyDescent="0.25">
      <c r="A10" s="21">
        <v>142021040</v>
      </c>
      <c r="B10" s="507" t="s">
        <v>10479</v>
      </c>
      <c r="C10" s="279">
        <f>VLOOKUP(A10,'HFull Year'!A:D,4,0)</f>
        <v>6000</v>
      </c>
      <c r="D10" s="280"/>
      <c r="E10" s="280"/>
      <c r="F10" s="151">
        <f>VLOOKUP(A10,'HFull Year'!A:E,5,0)</f>
        <v>6000</v>
      </c>
      <c r="G10" s="151">
        <f>VLOOKUP(A10,'HTo Date'!A:C,3,0)</f>
        <v>2142.4499999999998</v>
      </c>
      <c r="H10" s="280">
        <f t="shared" ref="H10:H23" si="0">F10-G10</f>
        <v>3857.55</v>
      </c>
      <c r="I10" s="296"/>
      <c r="J10" s="188">
        <f t="shared" ref="J10:J23" si="1">F10+I10</f>
        <v>6000</v>
      </c>
      <c r="K10" s="297">
        <f t="shared" ref="K10:K23" si="2">C10</f>
        <v>6000</v>
      </c>
      <c r="L10" s="298"/>
      <c r="M10" s="297"/>
      <c r="N10" s="298"/>
      <c r="O10" s="299">
        <f t="shared" ref="O10:O23" si="3">SUM(K10:N10)</f>
        <v>6000</v>
      </c>
      <c r="P10" s="133"/>
    </row>
    <row r="11" spans="1:16" s="28" customFormat="1" x14ac:dyDescent="0.25">
      <c r="A11" s="21">
        <v>142021046</v>
      </c>
      <c r="B11" s="507" t="s">
        <v>10480</v>
      </c>
      <c r="C11" s="279">
        <f>VLOOKUP(A11,'HFull Year'!A:D,4,0)</f>
        <v>3000</v>
      </c>
      <c r="D11" s="280"/>
      <c r="E11" s="280"/>
      <c r="F11" s="151">
        <f>VLOOKUP(A11,'HFull Year'!A:E,5,0)</f>
        <v>3000</v>
      </c>
      <c r="G11" s="151">
        <f>VLOOKUP(A11,'HTo Date'!A:C,3,0)</f>
        <v>0</v>
      </c>
      <c r="H11" s="280">
        <f t="shared" si="0"/>
        <v>3000</v>
      </c>
      <c r="I11" s="296"/>
      <c r="J11" s="188">
        <f t="shared" si="1"/>
        <v>3000</v>
      </c>
      <c r="K11" s="297">
        <f t="shared" si="2"/>
        <v>3000</v>
      </c>
      <c r="L11" s="298"/>
      <c r="M11" s="297"/>
      <c r="N11" s="298"/>
      <c r="O11" s="299">
        <f t="shared" si="3"/>
        <v>3000</v>
      </c>
      <c r="P11" s="409"/>
    </row>
    <row r="12" spans="1:16" s="28" customFormat="1" x14ac:dyDescent="0.25">
      <c r="A12" s="21">
        <v>142021135</v>
      </c>
      <c r="B12" s="507" t="s">
        <v>6325</v>
      </c>
      <c r="C12" s="279">
        <f>VLOOKUP(A12,'HFull Year'!A:D,4,0)</f>
        <v>100</v>
      </c>
      <c r="D12" s="280"/>
      <c r="E12" s="280"/>
      <c r="F12" s="151">
        <f>VLOOKUP(A12,'HFull Year'!A:E,5,0)</f>
        <v>100</v>
      </c>
      <c r="G12" s="151">
        <f>VLOOKUP(A12,'HTo Date'!A:C,3,0)</f>
        <v>0</v>
      </c>
      <c r="H12" s="280">
        <f t="shared" si="0"/>
        <v>100</v>
      </c>
      <c r="I12" s="296"/>
      <c r="J12" s="188">
        <f t="shared" si="1"/>
        <v>100</v>
      </c>
      <c r="K12" s="297">
        <f t="shared" si="2"/>
        <v>100</v>
      </c>
      <c r="L12" s="298"/>
      <c r="M12" s="297"/>
      <c r="N12" s="298"/>
      <c r="O12" s="299">
        <f t="shared" si="3"/>
        <v>100</v>
      </c>
      <c r="P12" s="409"/>
    </row>
    <row r="13" spans="1:16" s="28" customFormat="1" x14ac:dyDescent="0.25">
      <c r="A13" s="21">
        <v>142021400</v>
      </c>
      <c r="B13" s="507" t="s">
        <v>6263</v>
      </c>
      <c r="C13" s="279">
        <f>VLOOKUP(A13,'HFull Year'!A:D,4,0)</f>
        <v>1500</v>
      </c>
      <c r="D13" s="280"/>
      <c r="E13" s="280"/>
      <c r="F13" s="151">
        <f>VLOOKUP(A13,'HFull Year'!A:E,5,0)</f>
        <v>1500</v>
      </c>
      <c r="G13" s="151">
        <f>VLOOKUP(A13,'HTo Date'!A:C,3,0)</f>
        <v>347.36</v>
      </c>
      <c r="H13" s="280">
        <f t="shared" si="0"/>
        <v>1152.6399999999999</v>
      </c>
      <c r="I13" s="296"/>
      <c r="J13" s="188">
        <f t="shared" si="1"/>
        <v>1500</v>
      </c>
      <c r="K13" s="297">
        <f t="shared" si="2"/>
        <v>1500</v>
      </c>
      <c r="L13" s="298"/>
      <c r="M13" s="297"/>
      <c r="N13" s="298"/>
      <c r="O13" s="299">
        <f t="shared" si="3"/>
        <v>1500</v>
      </c>
      <c r="P13" s="409"/>
    </row>
    <row r="14" spans="1:16" s="28" customFormat="1" x14ac:dyDescent="0.25">
      <c r="A14" s="21">
        <v>142021401</v>
      </c>
      <c r="B14" s="507" t="s">
        <v>6264</v>
      </c>
      <c r="C14" s="279">
        <f>VLOOKUP(A14,'HFull Year'!A:D,4,0)</f>
        <v>2000</v>
      </c>
      <c r="D14" s="280"/>
      <c r="E14" s="280"/>
      <c r="F14" s="151">
        <f>VLOOKUP(A14,'HFull Year'!A:E,5,0)</f>
        <v>2000</v>
      </c>
      <c r="G14" s="151">
        <f>VLOOKUP(A14,'HTo Date'!A:C,3,0)</f>
        <v>0</v>
      </c>
      <c r="H14" s="280">
        <f t="shared" si="0"/>
        <v>2000</v>
      </c>
      <c r="I14" s="296"/>
      <c r="J14" s="188">
        <f t="shared" si="1"/>
        <v>2000</v>
      </c>
      <c r="K14" s="297">
        <f t="shared" si="2"/>
        <v>2000</v>
      </c>
      <c r="L14" s="298"/>
      <c r="M14" s="297"/>
      <c r="N14" s="298"/>
      <c r="O14" s="299">
        <f t="shared" si="3"/>
        <v>2000</v>
      </c>
      <c r="P14" s="409"/>
    </row>
    <row r="15" spans="1:16" s="28" customFormat="1" x14ac:dyDescent="0.25">
      <c r="A15" s="21">
        <v>142021500</v>
      </c>
      <c r="B15" s="507" t="s">
        <v>6288</v>
      </c>
      <c r="C15" s="279">
        <f>VLOOKUP(A15,'HFull Year'!A:D,4,0)</f>
        <v>0</v>
      </c>
      <c r="D15" s="280"/>
      <c r="E15" s="280"/>
      <c r="F15" s="151">
        <f>VLOOKUP(A15,'HFull Year'!A:E,5,0)</f>
        <v>0</v>
      </c>
      <c r="G15" s="151">
        <f>VLOOKUP(A15,'HTo Date'!A:C,3,0)</f>
        <v>0</v>
      </c>
      <c r="H15" s="280">
        <f t="shared" si="0"/>
        <v>0</v>
      </c>
      <c r="I15" s="296"/>
      <c r="J15" s="188">
        <f t="shared" si="1"/>
        <v>0</v>
      </c>
      <c r="K15" s="297">
        <f t="shared" si="2"/>
        <v>0</v>
      </c>
      <c r="L15" s="298"/>
      <c r="M15" s="297"/>
      <c r="N15" s="298"/>
      <c r="O15" s="299">
        <f t="shared" si="3"/>
        <v>0</v>
      </c>
      <c r="P15" s="409"/>
    </row>
    <row r="16" spans="1:16" s="28" customFormat="1" x14ac:dyDescent="0.25">
      <c r="A16" s="21">
        <v>142021615</v>
      </c>
      <c r="B16" s="507" t="s">
        <v>2919</v>
      </c>
      <c r="C16" s="279">
        <f>VLOOKUP(A16,'HFull Year'!A:D,4,0)</f>
        <v>1800</v>
      </c>
      <c r="D16" s="280"/>
      <c r="E16" s="280"/>
      <c r="F16" s="151">
        <f>VLOOKUP(A16,'HFull Year'!A:E,5,0)</f>
        <v>1800</v>
      </c>
      <c r="G16" s="151">
        <f>VLOOKUP(A16,'HTo Date'!A:C,3,0)</f>
        <v>0</v>
      </c>
      <c r="H16" s="280">
        <f t="shared" si="0"/>
        <v>1800</v>
      </c>
      <c r="I16" s="296"/>
      <c r="J16" s="188">
        <f t="shared" si="1"/>
        <v>1800</v>
      </c>
      <c r="K16" s="297">
        <f t="shared" si="2"/>
        <v>1800</v>
      </c>
      <c r="L16" s="298"/>
      <c r="M16" s="297"/>
      <c r="N16" s="298"/>
      <c r="O16" s="299">
        <f t="shared" si="3"/>
        <v>1800</v>
      </c>
      <c r="P16" s="409"/>
    </row>
    <row r="17" spans="1:16" s="28" customFormat="1" x14ac:dyDescent="0.25">
      <c r="A17" s="21">
        <v>142021620</v>
      </c>
      <c r="B17" s="507" t="s">
        <v>6257</v>
      </c>
      <c r="C17" s="279">
        <f>VLOOKUP(A17,'HFull Year'!A:D,4,0)</f>
        <v>1200</v>
      </c>
      <c r="D17" s="280"/>
      <c r="E17" s="280"/>
      <c r="F17" s="151">
        <f>VLOOKUP(A17,'HFull Year'!A:E,5,0)</f>
        <v>1200</v>
      </c>
      <c r="G17" s="151">
        <f>VLOOKUP(A17,'HTo Date'!A:C,3,0)</f>
        <v>226.73</v>
      </c>
      <c r="H17" s="280">
        <f t="shared" si="0"/>
        <v>973.27</v>
      </c>
      <c r="I17" s="296"/>
      <c r="J17" s="188">
        <f t="shared" si="1"/>
        <v>1200</v>
      </c>
      <c r="K17" s="297">
        <f t="shared" si="2"/>
        <v>1200</v>
      </c>
      <c r="L17" s="298"/>
      <c r="M17" s="297"/>
      <c r="N17" s="298"/>
      <c r="O17" s="299">
        <f t="shared" si="3"/>
        <v>1200</v>
      </c>
      <c r="P17" s="409"/>
    </row>
    <row r="18" spans="1:16" s="28" customFormat="1" x14ac:dyDescent="0.25">
      <c r="A18" s="1894">
        <v>142022000</v>
      </c>
      <c r="B18" s="1895" t="s">
        <v>7416</v>
      </c>
      <c r="C18" s="279">
        <f>VLOOKUP(A18,'HFull Year'!A:D,4,0)</f>
        <v>3500</v>
      </c>
      <c r="D18" s="280"/>
      <c r="E18" s="280"/>
      <c r="F18" s="151">
        <f>VLOOKUP(A18,'HFull Year'!A:E,5,0)</f>
        <v>3500</v>
      </c>
      <c r="G18" s="151">
        <f>VLOOKUP(A18,'HTo Date'!A:C,3,0)</f>
        <v>100.44</v>
      </c>
      <c r="H18" s="280">
        <f t="shared" si="0"/>
        <v>3399.56</v>
      </c>
      <c r="I18" s="296"/>
      <c r="J18" s="188">
        <f t="shared" si="1"/>
        <v>3500</v>
      </c>
      <c r="K18" s="297">
        <f t="shared" si="2"/>
        <v>3500</v>
      </c>
      <c r="L18" s="298"/>
      <c r="M18" s="297"/>
      <c r="N18" s="298"/>
      <c r="O18" s="299">
        <f t="shared" si="3"/>
        <v>3500</v>
      </c>
      <c r="P18" s="409"/>
    </row>
    <row r="19" spans="1:16" s="28" customFormat="1" x14ac:dyDescent="0.25">
      <c r="A19" s="21">
        <v>142022006</v>
      </c>
      <c r="B19" s="507" t="s">
        <v>6328</v>
      </c>
      <c r="C19" s="279">
        <f>VLOOKUP(A19,'HFull Year'!A:D,4,0)</f>
        <v>300</v>
      </c>
      <c r="D19" s="280"/>
      <c r="E19" s="280"/>
      <c r="F19" s="151">
        <f>VLOOKUP(A19,'HFull Year'!A:E,5,0)</f>
        <v>300</v>
      </c>
      <c r="G19" s="151">
        <f>VLOOKUP(A19,'HTo Date'!A:C,3,0)</f>
        <v>415.5</v>
      </c>
      <c r="H19" s="280">
        <f t="shared" si="0"/>
        <v>-115.5</v>
      </c>
      <c r="I19" s="296"/>
      <c r="J19" s="188">
        <f t="shared" si="1"/>
        <v>300</v>
      </c>
      <c r="K19" s="297">
        <f t="shared" si="2"/>
        <v>300</v>
      </c>
      <c r="L19" s="298"/>
      <c r="M19" s="297"/>
      <c r="N19" s="298"/>
      <c r="O19" s="299">
        <f t="shared" si="3"/>
        <v>300</v>
      </c>
      <c r="P19" s="409"/>
    </row>
    <row r="20" spans="1:16" s="28" customFormat="1" x14ac:dyDescent="0.25">
      <c r="A20" s="21">
        <v>142022409</v>
      </c>
      <c r="B20" s="507" t="s">
        <v>10481</v>
      </c>
      <c r="C20" s="279">
        <f>VLOOKUP(A20,'HFull Year'!A:D,4,0)</f>
        <v>1000</v>
      </c>
      <c r="D20" s="280"/>
      <c r="E20" s="280"/>
      <c r="F20" s="151">
        <f>VLOOKUP(A20,'HFull Year'!A:E,5,0)</f>
        <v>1000</v>
      </c>
      <c r="G20" s="151">
        <f>VLOOKUP(A20,'HTo Date'!A:C,3,0)</f>
        <v>0</v>
      </c>
      <c r="H20" s="280">
        <f t="shared" si="0"/>
        <v>1000</v>
      </c>
      <c r="I20" s="296"/>
      <c r="J20" s="188">
        <f t="shared" si="1"/>
        <v>1000</v>
      </c>
      <c r="K20" s="297">
        <f t="shared" si="2"/>
        <v>1000</v>
      </c>
      <c r="L20" s="298"/>
      <c r="M20" s="297"/>
      <c r="N20" s="298"/>
      <c r="O20" s="299">
        <f t="shared" si="3"/>
        <v>1000</v>
      </c>
      <c r="P20" s="412"/>
    </row>
    <row r="21" spans="1:16" s="28" customFormat="1" x14ac:dyDescent="0.25">
      <c r="A21" s="21">
        <v>142022471</v>
      </c>
      <c r="B21" s="507" t="s">
        <v>6279</v>
      </c>
      <c r="C21" s="279">
        <f>VLOOKUP(A21,'HFull Year'!A:D,4,0)</f>
        <v>0</v>
      </c>
      <c r="D21" s="280"/>
      <c r="E21" s="280"/>
      <c r="F21" s="151">
        <f>VLOOKUP(A21,'HFull Year'!A:E,5,0)</f>
        <v>0</v>
      </c>
      <c r="G21" s="151">
        <f>VLOOKUP(A21,'HTo Date'!A:C,3,0)</f>
        <v>292.55</v>
      </c>
      <c r="H21" s="280">
        <f t="shared" si="0"/>
        <v>-292.55</v>
      </c>
      <c r="I21" s="296"/>
      <c r="J21" s="188">
        <f t="shared" si="1"/>
        <v>0</v>
      </c>
      <c r="K21" s="297">
        <f t="shared" si="2"/>
        <v>0</v>
      </c>
      <c r="L21" s="298"/>
      <c r="M21" s="297"/>
      <c r="N21" s="298"/>
      <c r="O21" s="299">
        <f t="shared" si="3"/>
        <v>0</v>
      </c>
      <c r="P21" s="410"/>
    </row>
    <row r="22" spans="1:16" s="28" customFormat="1" x14ac:dyDescent="0.25">
      <c r="A22" s="21">
        <v>142022713</v>
      </c>
      <c r="B22" s="507" t="s">
        <v>10482</v>
      </c>
      <c r="C22" s="279">
        <f>VLOOKUP(A22,'HFull Year'!A:D,4,0)</f>
        <v>400</v>
      </c>
      <c r="D22" s="280"/>
      <c r="E22" s="280"/>
      <c r="F22" s="151">
        <f>VLOOKUP(A22,'HFull Year'!A:E,5,0)</f>
        <v>400</v>
      </c>
      <c r="G22" s="151">
        <f>VLOOKUP(A22,'HTo Date'!A:C,3,0)</f>
        <v>690.89</v>
      </c>
      <c r="H22" s="280">
        <f t="shared" si="0"/>
        <v>-290.89</v>
      </c>
      <c r="I22" s="296"/>
      <c r="J22" s="188">
        <f t="shared" si="1"/>
        <v>400</v>
      </c>
      <c r="K22" s="297">
        <f t="shared" si="2"/>
        <v>400</v>
      </c>
      <c r="L22" s="298"/>
      <c r="M22" s="297"/>
      <c r="N22" s="298"/>
      <c r="O22" s="299">
        <f t="shared" si="3"/>
        <v>400</v>
      </c>
      <c r="P22" s="410"/>
    </row>
    <row r="23" spans="1:16" s="28" customFormat="1" x14ac:dyDescent="0.25">
      <c r="A23" s="21">
        <v>142022711</v>
      </c>
      <c r="B23" s="507" t="s">
        <v>6333</v>
      </c>
      <c r="C23" s="279">
        <f>VLOOKUP(A23,'HFull Year'!A:D,4,0)</f>
        <v>400</v>
      </c>
      <c r="D23" s="280"/>
      <c r="E23" s="280"/>
      <c r="F23" s="151">
        <f>VLOOKUP(A23,'HFull Year'!A:E,5,0)</f>
        <v>400</v>
      </c>
      <c r="G23" s="151">
        <f>VLOOKUP(A23,'HTo Date'!A:C,3,0)</f>
        <v>381.92</v>
      </c>
      <c r="H23" s="280">
        <f t="shared" si="0"/>
        <v>18.079999999999984</v>
      </c>
      <c r="I23" s="296"/>
      <c r="J23" s="188">
        <f t="shared" si="1"/>
        <v>400</v>
      </c>
      <c r="K23" s="297">
        <f t="shared" si="2"/>
        <v>400</v>
      </c>
      <c r="L23" s="298"/>
      <c r="M23" s="297"/>
      <c r="N23" s="298"/>
      <c r="O23" s="299">
        <f t="shared" si="3"/>
        <v>400</v>
      </c>
      <c r="P23" s="412"/>
    </row>
    <row r="24" spans="1:16" x14ac:dyDescent="0.25">
      <c r="A24" s="62"/>
      <c r="B24" s="61" t="s">
        <v>7</v>
      </c>
      <c r="C24" s="277">
        <f t="shared" ref="C24:O24" si="4">SUM(C10:C23)</f>
        <v>21200</v>
      </c>
      <c r="D24" s="278">
        <f t="shared" si="4"/>
        <v>0</v>
      </c>
      <c r="E24" s="278">
        <f t="shared" si="4"/>
        <v>0</v>
      </c>
      <c r="F24" s="156">
        <f t="shared" si="4"/>
        <v>21200</v>
      </c>
      <c r="G24" s="156">
        <f t="shared" si="4"/>
        <v>4597.84</v>
      </c>
      <c r="H24" s="278">
        <f t="shared" si="4"/>
        <v>16602.160000000003</v>
      </c>
      <c r="I24" s="405">
        <f t="shared" si="4"/>
        <v>0</v>
      </c>
      <c r="J24" s="190">
        <f t="shared" si="4"/>
        <v>21200</v>
      </c>
      <c r="K24" s="406">
        <f t="shared" si="4"/>
        <v>21200</v>
      </c>
      <c r="L24" s="407">
        <f t="shared" si="4"/>
        <v>0</v>
      </c>
      <c r="M24" s="406">
        <f t="shared" si="4"/>
        <v>0</v>
      </c>
      <c r="N24" s="407">
        <f t="shared" si="4"/>
        <v>0</v>
      </c>
      <c r="O24" s="408">
        <f t="shared" si="4"/>
        <v>21200</v>
      </c>
      <c r="P24" s="411"/>
    </row>
    <row r="25" spans="1:16" x14ac:dyDescent="0.25">
      <c r="A25" s="60"/>
      <c r="B25" s="64"/>
      <c r="C25" s="279"/>
      <c r="D25" s="280"/>
      <c r="E25" s="280"/>
      <c r="F25" s="151"/>
      <c r="G25" s="151"/>
      <c r="H25" s="280"/>
      <c r="I25" s="296"/>
      <c r="J25" s="188"/>
      <c r="K25" s="297"/>
      <c r="L25" s="298"/>
      <c r="M25" s="297"/>
      <c r="N25" s="298"/>
      <c r="O25" s="299"/>
      <c r="P25" s="411"/>
    </row>
    <row r="26" spans="1:16" x14ac:dyDescent="0.25">
      <c r="A26" s="60"/>
      <c r="B26" s="61" t="s">
        <v>2845</v>
      </c>
      <c r="C26" s="279"/>
      <c r="D26" s="280"/>
      <c r="E26" s="280"/>
      <c r="F26" s="151"/>
      <c r="G26" s="151"/>
      <c r="H26" s="280"/>
      <c r="I26" s="296"/>
      <c r="J26" s="188"/>
      <c r="K26" s="297"/>
      <c r="L26" s="298"/>
      <c r="M26" s="297"/>
      <c r="N26" s="298"/>
      <c r="O26" s="299"/>
      <c r="P26" s="411"/>
    </row>
    <row r="27" spans="1:16" ht="14.25" customHeight="1" x14ac:dyDescent="0.25">
      <c r="A27" s="21">
        <v>142029055</v>
      </c>
      <c r="B27" s="507" t="s">
        <v>2922</v>
      </c>
      <c r="C27" s="279">
        <f>VLOOKUP(A27,'HFull Year'!A:D,4,0)</f>
        <v>-43100</v>
      </c>
      <c r="D27" s="280"/>
      <c r="E27" s="280"/>
      <c r="F27" s="151">
        <f>VLOOKUP(A27,'HFull Year'!A:E,5,0)</f>
        <v>-43100</v>
      </c>
      <c r="G27" s="151">
        <f>VLOOKUP(A27,'HTo Date'!A:C,3,0)</f>
        <v>0</v>
      </c>
      <c r="H27" s="280">
        <f t="shared" ref="H27:H28" si="5">F27-G27</f>
        <v>-43100</v>
      </c>
      <c r="I27" s="296"/>
      <c r="J27" s="188">
        <f t="shared" ref="J27:J28" si="6">F27+I27</f>
        <v>-43100</v>
      </c>
      <c r="K27" s="297">
        <f t="shared" ref="K27:K28" si="7">C27</f>
        <v>-43100</v>
      </c>
      <c r="L27" s="298"/>
      <c r="M27" s="297"/>
      <c r="N27" s="298"/>
      <c r="O27" s="299">
        <f t="shared" ref="O27:O28" si="8">SUM(K27:N27)</f>
        <v>-43100</v>
      </c>
      <c r="P27" s="411"/>
    </row>
    <row r="28" spans="1:16" ht="14.25" customHeight="1" x14ac:dyDescent="0.25">
      <c r="A28" s="21">
        <v>142029600</v>
      </c>
      <c r="B28" s="507" t="s">
        <v>10483</v>
      </c>
      <c r="C28" s="279">
        <f>VLOOKUP(A28,'HFull Year'!A:D,4,0)</f>
        <v>-4900</v>
      </c>
      <c r="D28" s="280"/>
      <c r="E28" s="280"/>
      <c r="F28" s="151">
        <f>VLOOKUP(A28,'HFull Year'!A:E,5,0)</f>
        <v>-4900</v>
      </c>
      <c r="G28" s="151">
        <f>VLOOKUP(A28,'HTo Date'!A:C,3,0)</f>
        <v>0</v>
      </c>
      <c r="H28" s="280">
        <f t="shared" si="5"/>
        <v>-4900</v>
      </c>
      <c r="I28" s="296"/>
      <c r="J28" s="188">
        <f t="shared" si="6"/>
        <v>-4900</v>
      </c>
      <c r="K28" s="297">
        <f t="shared" si="7"/>
        <v>-4900</v>
      </c>
      <c r="L28" s="298"/>
      <c r="M28" s="297"/>
      <c r="N28" s="298"/>
      <c r="O28" s="299">
        <f t="shared" si="8"/>
        <v>-4900</v>
      </c>
      <c r="P28" s="412"/>
    </row>
    <row r="29" spans="1:16" x14ac:dyDescent="0.25">
      <c r="A29" s="62"/>
      <c r="B29" s="61" t="s">
        <v>7</v>
      </c>
      <c r="C29" s="277">
        <f t="shared" ref="C29:O29" si="9">SUM(C27:C28)</f>
        <v>-48000</v>
      </c>
      <c r="D29" s="278">
        <f t="shared" si="9"/>
        <v>0</v>
      </c>
      <c r="E29" s="278">
        <f t="shared" si="9"/>
        <v>0</v>
      </c>
      <c r="F29" s="156">
        <f t="shared" si="9"/>
        <v>-48000</v>
      </c>
      <c r="G29" s="156">
        <f t="shared" si="9"/>
        <v>0</v>
      </c>
      <c r="H29" s="278">
        <f t="shared" si="9"/>
        <v>-48000</v>
      </c>
      <c r="I29" s="405">
        <f t="shared" si="9"/>
        <v>0</v>
      </c>
      <c r="J29" s="190">
        <f t="shared" si="9"/>
        <v>-48000</v>
      </c>
      <c r="K29" s="406">
        <f t="shared" si="9"/>
        <v>-48000</v>
      </c>
      <c r="L29" s="407">
        <f t="shared" si="9"/>
        <v>0</v>
      </c>
      <c r="M29" s="406">
        <f t="shared" si="9"/>
        <v>0</v>
      </c>
      <c r="N29" s="407">
        <f t="shared" si="9"/>
        <v>0</v>
      </c>
      <c r="O29" s="408">
        <f t="shared" si="9"/>
        <v>-48000</v>
      </c>
      <c r="P29" s="411"/>
    </row>
    <row r="30" spans="1:16" x14ac:dyDescent="0.25">
      <c r="A30" s="62"/>
      <c r="B30" s="61"/>
      <c r="C30" s="277"/>
      <c r="D30" s="278"/>
      <c r="E30" s="278"/>
      <c r="F30" s="156"/>
      <c r="G30" s="156"/>
      <c r="H30" s="278"/>
      <c r="I30" s="405"/>
      <c r="J30" s="190"/>
      <c r="K30" s="406"/>
      <c r="L30" s="407"/>
      <c r="M30" s="406"/>
      <c r="N30" s="407"/>
      <c r="O30" s="408"/>
      <c r="P30" s="411"/>
    </row>
    <row r="31" spans="1:16" ht="15.75" thickBot="1" x14ac:dyDescent="0.3">
      <c r="A31" s="281"/>
      <c r="B31" s="282" t="s">
        <v>8</v>
      </c>
      <c r="C31" s="283">
        <f>+C24+C29</f>
        <v>-26800</v>
      </c>
      <c r="D31" s="284">
        <f t="shared" ref="D31:O31" si="10">+D24+D29</f>
        <v>0</v>
      </c>
      <c r="E31" s="284">
        <f t="shared" si="10"/>
        <v>0</v>
      </c>
      <c r="F31" s="166">
        <f t="shared" si="10"/>
        <v>-26800</v>
      </c>
      <c r="G31" s="166">
        <f t="shared" si="10"/>
        <v>4597.84</v>
      </c>
      <c r="H31" s="284">
        <f t="shared" si="10"/>
        <v>-31397.839999999997</v>
      </c>
      <c r="I31" s="413">
        <f t="shared" si="10"/>
        <v>0</v>
      </c>
      <c r="J31" s="193">
        <f t="shared" si="10"/>
        <v>-26800</v>
      </c>
      <c r="K31" s="414">
        <f t="shared" si="10"/>
        <v>-26800</v>
      </c>
      <c r="L31" s="415">
        <f t="shared" si="10"/>
        <v>0</v>
      </c>
      <c r="M31" s="414">
        <f t="shared" si="10"/>
        <v>0</v>
      </c>
      <c r="N31" s="415">
        <f t="shared" si="10"/>
        <v>0</v>
      </c>
      <c r="O31" s="416">
        <f t="shared" si="10"/>
        <v>-26800</v>
      </c>
      <c r="P31" s="417"/>
    </row>
    <row r="32" spans="1:16" x14ac:dyDescent="0.25">
      <c r="A32" s="41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</row>
    <row r="33" spans="1:15" x14ac:dyDescent="0.25">
      <c r="A33" s="41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</row>
    <row r="34" spans="1:15" x14ac:dyDescent="0.25">
      <c r="A34" s="41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</row>
    <row r="35" spans="1:15" x14ac:dyDescent="0.25">
      <c r="A35" s="41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</row>
    <row r="36" spans="1:15" x14ac:dyDescent="0.25">
      <c r="A36" s="41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</row>
    <row r="37" spans="1:15" x14ac:dyDescent="0.25">
      <c r="A37" s="41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</row>
    <row r="38" spans="1:15" x14ac:dyDescent="0.25">
      <c r="A38" s="41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1:15" x14ac:dyDescent="0.25">
      <c r="A39" s="41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1:15" x14ac:dyDescent="0.25">
      <c r="A40" s="41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1:15" x14ac:dyDescent="0.25">
      <c r="A41" s="41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1:15" x14ac:dyDescent="0.25">
      <c r="A42" s="41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5" x14ac:dyDescent="0.25">
      <c r="A43" s="41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5" x14ac:dyDescent="0.25">
      <c r="A44" s="41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15" x14ac:dyDescent="0.25">
      <c r="A45" s="41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15" x14ac:dyDescent="0.25">
      <c r="A46" s="41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15" x14ac:dyDescent="0.25">
      <c r="A47" s="41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15" x14ac:dyDescent="0.25">
      <c r="A48" s="41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x14ac:dyDescent="0.25">
      <c r="A49" s="41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x14ac:dyDescent="0.25">
      <c r="A50" s="41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x14ac:dyDescent="0.25">
      <c r="A51" s="41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x14ac:dyDescent="0.25">
      <c r="A52" s="41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x14ac:dyDescent="0.25">
      <c r="A53" s="41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x14ac:dyDescent="0.25">
      <c r="A54" s="41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x14ac:dyDescent="0.25">
      <c r="A55" s="41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x14ac:dyDescent="0.25">
      <c r="A56" s="41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x14ac:dyDescent="0.25">
      <c r="A57" s="41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x14ac:dyDescent="0.25">
      <c r="A58" s="41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x14ac:dyDescent="0.25">
      <c r="A59" s="41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1:15" x14ac:dyDescent="0.25">
      <c r="A60" s="41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1:15" x14ac:dyDescent="0.25">
      <c r="A61" s="41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1:15" x14ac:dyDescent="0.25">
      <c r="A62" s="41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1:15" x14ac:dyDescent="0.25">
      <c r="A63" s="4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1:15" x14ac:dyDescent="0.25">
      <c r="A64" s="41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1:15" x14ac:dyDescent="0.25">
      <c r="A65" s="41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1:15" x14ac:dyDescent="0.25">
      <c r="A66" s="41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1:15" x14ac:dyDescent="0.25">
      <c r="A67" s="41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1:15" x14ac:dyDescent="0.25">
      <c r="A68" s="41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1:15" x14ac:dyDescent="0.25">
      <c r="A69" s="41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1:15" x14ac:dyDescent="0.25">
      <c r="A70" s="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1:15" x14ac:dyDescent="0.25">
      <c r="A71" s="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1:15" x14ac:dyDescent="0.25">
      <c r="A72" s="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15" x14ac:dyDescent="0.25">
      <c r="A73" s="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15" x14ac:dyDescent="0.25">
      <c r="A74" s="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15" x14ac:dyDescent="0.25">
      <c r="A75" s="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15" x14ac:dyDescent="0.25">
      <c r="A76" s="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15" x14ac:dyDescent="0.25">
      <c r="A77" s="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15" x14ac:dyDescent="0.25">
      <c r="A78" s="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15" x14ac:dyDescent="0.25">
      <c r="A79" s="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15" x14ac:dyDescent="0.25">
      <c r="A80" s="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1:15" x14ac:dyDescent="0.25">
      <c r="A81" s="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1:15" x14ac:dyDescent="0.25">
      <c r="A82" s="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1:15" x14ac:dyDescent="0.25">
      <c r="A83" s="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1:15" x14ac:dyDescent="0.25">
      <c r="A84" s="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1:15" x14ac:dyDescent="0.25">
      <c r="A85" s="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1:15" x14ac:dyDescent="0.25">
      <c r="A86" s="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1:15" x14ac:dyDescent="0.25">
      <c r="A87" s="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x14ac:dyDescent="0.25">
      <c r="A88" s="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1:15" x14ac:dyDescent="0.25">
      <c r="A89" s="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1:15" x14ac:dyDescent="0.25">
      <c r="A90" s="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1:15" x14ac:dyDescent="0.25">
      <c r="A91" s="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1:15" x14ac:dyDescent="0.25">
      <c r="A92" s="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1:15" x14ac:dyDescent="0.25">
      <c r="A93" s="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1:15" x14ac:dyDescent="0.25">
      <c r="A94" s="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1:15" x14ac:dyDescent="0.25">
      <c r="A95" s="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1:15" x14ac:dyDescent="0.25">
      <c r="A96" s="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1:15" x14ac:dyDescent="0.25">
      <c r="A97" s="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1:15" x14ac:dyDescent="0.25">
      <c r="A98" s="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1:15" x14ac:dyDescent="0.25">
      <c r="A99" s="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1:15" x14ac:dyDescent="0.25">
      <c r="A100" s="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1:15" x14ac:dyDescent="0.25">
      <c r="A101" s="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1:15" x14ac:dyDescent="0.25">
      <c r="A102" s="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1:15" x14ac:dyDescent="0.25">
      <c r="A103" s="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1:15" x14ac:dyDescent="0.25">
      <c r="A104" s="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1:15" x14ac:dyDescent="0.25">
      <c r="A105" s="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1:15" x14ac:dyDescent="0.25">
      <c r="A106" s="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1:15" x14ac:dyDescent="0.25">
      <c r="A107" s="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1:15" x14ac:dyDescent="0.25">
      <c r="A108" s="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1:15" x14ac:dyDescent="0.25">
      <c r="A109" s="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1:15" x14ac:dyDescent="0.25">
      <c r="A110" s="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1:15" x14ac:dyDescent="0.25">
      <c r="A111" s="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1:15" x14ac:dyDescent="0.25">
      <c r="A112" s="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1:15" x14ac:dyDescent="0.25">
      <c r="A113" s="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25">
      <c r="A114" s="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1:15" x14ac:dyDescent="0.25">
      <c r="A115" s="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1:15" x14ac:dyDescent="0.25">
      <c r="A116" s="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1:15" x14ac:dyDescent="0.25">
      <c r="A117" s="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1:15" x14ac:dyDescent="0.25">
      <c r="A118" s="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1:15" x14ac:dyDescent="0.25">
      <c r="A119" s="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1:15" x14ac:dyDescent="0.25">
      <c r="A120" s="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1:15" x14ac:dyDescent="0.25">
      <c r="A121" s="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1:15" x14ac:dyDescent="0.25">
      <c r="A122" s="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1:15" x14ac:dyDescent="0.25">
      <c r="A123" s="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1:15" x14ac:dyDescent="0.25">
      <c r="A124" s="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1:15" x14ac:dyDescent="0.25">
      <c r="A125" s="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1:15" x14ac:dyDescent="0.25">
      <c r="A126" s="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1:15" x14ac:dyDescent="0.25">
      <c r="A127" s="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1:15" x14ac:dyDescent="0.25">
      <c r="A128" s="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1:15" x14ac:dyDescent="0.25">
      <c r="A129" s="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1:15" x14ac:dyDescent="0.25">
      <c r="A130" s="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1:15" x14ac:dyDescent="0.25">
      <c r="A131" s="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1:15" x14ac:dyDescent="0.25">
      <c r="A132" s="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1:15" x14ac:dyDescent="0.25">
      <c r="A133" s="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1:15" x14ac:dyDescent="0.25">
      <c r="A134" s="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1:15" x14ac:dyDescent="0.25">
      <c r="A135" s="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1:15" x14ac:dyDescent="0.25">
      <c r="A136" s="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1:15" x14ac:dyDescent="0.25">
      <c r="A137" s="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1:15" x14ac:dyDescent="0.25">
      <c r="A138" s="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1:15" x14ac:dyDescent="0.25">
      <c r="A139" s="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1:15" x14ac:dyDescent="0.25">
      <c r="A140" s="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1:15" x14ac:dyDescent="0.25">
      <c r="A141" s="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1:15" x14ac:dyDescent="0.25">
      <c r="A142" s="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1:15" x14ac:dyDescent="0.25">
      <c r="A143" s="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1:15" x14ac:dyDescent="0.25">
      <c r="A144" s="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1:15" x14ac:dyDescent="0.25">
      <c r="A145" s="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1:15" x14ac:dyDescent="0.25">
      <c r="A146" s="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1:15" x14ac:dyDescent="0.25">
      <c r="A147" s="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1:15" x14ac:dyDescent="0.25">
      <c r="A148" s="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1:15" x14ac:dyDescent="0.25">
      <c r="A149" s="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1:15" x14ac:dyDescent="0.25">
      <c r="A150" s="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1:15" x14ac:dyDescent="0.25">
      <c r="A151" s="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1:15" x14ac:dyDescent="0.25">
      <c r="A152" s="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1:15" x14ac:dyDescent="0.25">
      <c r="A153" s="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1:15" x14ac:dyDescent="0.25">
      <c r="A154" s="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1:15" x14ac:dyDescent="0.25">
      <c r="A155" s="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1:15" x14ac:dyDescent="0.25">
      <c r="A156" s="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1:15" x14ac:dyDescent="0.25">
      <c r="A157" s="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1:15" x14ac:dyDescent="0.25">
      <c r="A158" s="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1:15" x14ac:dyDescent="0.25">
      <c r="A159" s="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1:15" x14ac:dyDescent="0.25">
      <c r="A160" s="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1:15" x14ac:dyDescent="0.25">
      <c r="A161" s="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1:15" x14ac:dyDescent="0.25">
      <c r="A162" s="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1:15" x14ac:dyDescent="0.25">
      <c r="A163" s="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1:15" x14ac:dyDescent="0.25">
      <c r="A164" s="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1:15" x14ac:dyDescent="0.25">
      <c r="A165" s="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1:15" x14ac:dyDescent="0.25">
      <c r="A166" s="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1:15" x14ac:dyDescent="0.25">
      <c r="A167" s="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1:15" x14ac:dyDescent="0.25">
      <c r="A168" s="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1:15" x14ac:dyDescent="0.25">
      <c r="A169" s="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1:15" x14ac:dyDescent="0.25">
      <c r="A170" s="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1:15" x14ac:dyDescent="0.25">
      <c r="A171" s="41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</row>
    <row r="172" spans="1:15" x14ac:dyDescent="0.25">
      <c r="A172" s="41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</row>
    <row r="173" spans="1:15" x14ac:dyDescent="0.25">
      <c r="A173" s="41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</row>
    <row r="174" spans="1:15" x14ac:dyDescent="0.25">
      <c r="A174" s="41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</row>
    <row r="175" spans="1:15" x14ac:dyDescent="0.25">
      <c r="A175" s="41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</row>
    <row r="176" spans="1:15" x14ac:dyDescent="0.25">
      <c r="A176" s="41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</row>
    <row r="177" spans="1:15" x14ac:dyDescent="0.25">
      <c r="A177" s="41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</row>
    <row r="178" spans="1:15" x14ac:dyDescent="0.25">
      <c r="A178" s="41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</row>
    <row r="179" spans="1:15" x14ac:dyDescent="0.25">
      <c r="A179" s="41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</row>
    <row r="180" spans="1:15" x14ac:dyDescent="0.25">
      <c r="A180" s="41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</row>
    <row r="181" spans="1:15" x14ac:dyDescent="0.25">
      <c r="A181" s="41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</row>
    <row r="182" spans="1:15" x14ac:dyDescent="0.25">
      <c r="A182" s="41"/>
    </row>
    <row r="183" spans="1:15" x14ac:dyDescent="0.25">
      <c r="A183" s="41"/>
    </row>
    <row r="184" spans="1:15" x14ac:dyDescent="0.25">
      <c r="A184" s="41"/>
    </row>
    <row r="185" spans="1:15" x14ac:dyDescent="0.25">
      <c r="A185" s="41"/>
    </row>
    <row r="186" spans="1:15" x14ac:dyDescent="0.25">
      <c r="A186" s="41"/>
    </row>
    <row r="187" spans="1:15" x14ac:dyDescent="0.25">
      <c r="A187" s="41"/>
    </row>
    <row r="188" spans="1:15" x14ac:dyDescent="0.25">
      <c r="A188" s="41"/>
    </row>
    <row r="189" spans="1:15" x14ac:dyDescent="0.25">
      <c r="A189" s="41"/>
    </row>
    <row r="190" spans="1:15" x14ac:dyDescent="0.25">
      <c r="A190" s="41"/>
    </row>
    <row r="191" spans="1:15" x14ac:dyDescent="0.25">
      <c r="A191" s="41"/>
    </row>
    <row r="192" spans="1:15" x14ac:dyDescent="0.25">
      <c r="A192" s="41"/>
    </row>
    <row r="193" spans="1:1" x14ac:dyDescent="0.25">
      <c r="A193" s="41"/>
    </row>
    <row r="194" spans="1:1" x14ac:dyDescent="0.25">
      <c r="A194" s="41"/>
    </row>
    <row r="195" spans="1:1" x14ac:dyDescent="0.25">
      <c r="A195" s="41"/>
    </row>
    <row r="196" spans="1:1" x14ac:dyDescent="0.25">
      <c r="A196" s="41"/>
    </row>
    <row r="197" spans="1:1" x14ac:dyDescent="0.25">
      <c r="A197" s="41"/>
    </row>
    <row r="198" spans="1:1" x14ac:dyDescent="0.25">
      <c r="A198" s="41"/>
    </row>
    <row r="199" spans="1:1" x14ac:dyDescent="0.25">
      <c r="A199" s="41"/>
    </row>
    <row r="200" spans="1:1" x14ac:dyDescent="0.25">
      <c r="A200" s="41"/>
    </row>
    <row r="201" spans="1:1" x14ac:dyDescent="0.25">
      <c r="A201" s="41"/>
    </row>
    <row r="202" spans="1:1" x14ac:dyDescent="0.25">
      <c r="A202" s="41"/>
    </row>
    <row r="203" spans="1:1" x14ac:dyDescent="0.25">
      <c r="A203" s="41"/>
    </row>
    <row r="204" spans="1:1" x14ac:dyDescent="0.25">
      <c r="A204" s="41"/>
    </row>
    <row r="205" spans="1:1" x14ac:dyDescent="0.25">
      <c r="A205" s="41"/>
    </row>
    <row r="206" spans="1:1" x14ac:dyDescent="0.25">
      <c r="A206" s="41"/>
    </row>
    <row r="207" spans="1:1" x14ac:dyDescent="0.25">
      <c r="A207" s="41"/>
    </row>
    <row r="208" spans="1:1" x14ac:dyDescent="0.25">
      <c r="A208" s="41"/>
    </row>
    <row r="209" spans="1:1" x14ac:dyDescent="0.25">
      <c r="A209" s="41"/>
    </row>
    <row r="210" spans="1:1" x14ac:dyDescent="0.25">
      <c r="A210" s="41"/>
    </row>
    <row r="211" spans="1:1" x14ac:dyDescent="0.25">
      <c r="A211" s="41"/>
    </row>
    <row r="212" spans="1:1" x14ac:dyDescent="0.25">
      <c r="A212" s="41"/>
    </row>
    <row r="213" spans="1:1" x14ac:dyDescent="0.25">
      <c r="A213" s="41"/>
    </row>
    <row r="214" spans="1:1" x14ac:dyDescent="0.25">
      <c r="A214" s="41"/>
    </row>
    <row r="215" spans="1:1" x14ac:dyDescent="0.25">
      <c r="A215" s="41"/>
    </row>
    <row r="216" spans="1:1" x14ac:dyDescent="0.25">
      <c r="A216" s="41"/>
    </row>
    <row r="217" spans="1:1" x14ac:dyDescent="0.25">
      <c r="A217" s="41"/>
    </row>
    <row r="218" spans="1:1" x14ac:dyDescent="0.25">
      <c r="A218" s="41"/>
    </row>
    <row r="219" spans="1:1" x14ac:dyDescent="0.25">
      <c r="A219" s="41"/>
    </row>
    <row r="220" spans="1:1" x14ac:dyDescent="0.25">
      <c r="A220" s="41"/>
    </row>
    <row r="221" spans="1:1" x14ac:dyDescent="0.25">
      <c r="A221" s="41"/>
    </row>
    <row r="222" spans="1:1" x14ac:dyDescent="0.25">
      <c r="A222" s="41"/>
    </row>
    <row r="223" spans="1:1" x14ac:dyDescent="0.25">
      <c r="A223" s="41"/>
    </row>
    <row r="224" spans="1:1" x14ac:dyDescent="0.25">
      <c r="A224" s="41"/>
    </row>
    <row r="225" spans="1:1" x14ac:dyDescent="0.25">
      <c r="A225" s="41"/>
    </row>
    <row r="226" spans="1:1" x14ac:dyDescent="0.25">
      <c r="A226" s="41"/>
    </row>
    <row r="227" spans="1:1" x14ac:dyDescent="0.25">
      <c r="A227" s="41"/>
    </row>
    <row r="228" spans="1:1" x14ac:dyDescent="0.25">
      <c r="A228" s="41"/>
    </row>
    <row r="229" spans="1:1" x14ac:dyDescent="0.25">
      <c r="A229" s="41"/>
    </row>
    <row r="230" spans="1:1" x14ac:dyDescent="0.25">
      <c r="A230" s="41"/>
    </row>
    <row r="231" spans="1:1" x14ac:dyDescent="0.25">
      <c r="A231" s="41"/>
    </row>
    <row r="232" spans="1:1" x14ac:dyDescent="0.25">
      <c r="A232" s="41"/>
    </row>
    <row r="233" spans="1:1" x14ac:dyDescent="0.25">
      <c r="A233" s="41"/>
    </row>
    <row r="234" spans="1:1" x14ac:dyDescent="0.25">
      <c r="A234" s="41"/>
    </row>
    <row r="235" spans="1:1" x14ac:dyDescent="0.25">
      <c r="A235" s="41"/>
    </row>
    <row r="236" spans="1:1" x14ac:dyDescent="0.25">
      <c r="A236" s="41"/>
    </row>
    <row r="237" spans="1:1" x14ac:dyDescent="0.25">
      <c r="A237" s="41"/>
    </row>
    <row r="238" spans="1:1" x14ac:dyDescent="0.25">
      <c r="A238" s="41"/>
    </row>
    <row r="239" spans="1:1" x14ac:dyDescent="0.25">
      <c r="A239" s="41"/>
    </row>
    <row r="240" spans="1:1" x14ac:dyDescent="0.25">
      <c r="A240" s="41"/>
    </row>
    <row r="241" spans="1:1" x14ac:dyDescent="0.25">
      <c r="A241" s="41"/>
    </row>
    <row r="242" spans="1:1" x14ac:dyDescent="0.25">
      <c r="A242" s="41"/>
    </row>
    <row r="243" spans="1:1" x14ac:dyDescent="0.25">
      <c r="A243" s="41"/>
    </row>
    <row r="244" spans="1:1" x14ac:dyDescent="0.25">
      <c r="A244" s="41"/>
    </row>
    <row r="245" spans="1:1" x14ac:dyDescent="0.25">
      <c r="A245" s="41"/>
    </row>
    <row r="246" spans="1:1" x14ac:dyDescent="0.25">
      <c r="A246" s="41"/>
    </row>
    <row r="247" spans="1:1" x14ac:dyDescent="0.25">
      <c r="A247" s="41"/>
    </row>
    <row r="248" spans="1:1" x14ac:dyDescent="0.25">
      <c r="A248" s="41"/>
    </row>
    <row r="249" spans="1:1" x14ac:dyDescent="0.25">
      <c r="A249" s="41"/>
    </row>
    <row r="250" spans="1:1" x14ac:dyDescent="0.25">
      <c r="A250" s="41"/>
    </row>
    <row r="251" spans="1:1" x14ac:dyDescent="0.25">
      <c r="A251" s="41"/>
    </row>
    <row r="252" spans="1:1" x14ac:dyDescent="0.25">
      <c r="A252" s="41"/>
    </row>
    <row r="253" spans="1:1" x14ac:dyDescent="0.25">
      <c r="A253" s="41"/>
    </row>
    <row r="254" spans="1:1" x14ac:dyDescent="0.25">
      <c r="A254" s="41"/>
    </row>
    <row r="255" spans="1:1" x14ac:dyDescent="0.25">
      <c r="A255" s="41"/>
    </row>
    <row r="256" spans="1:1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  <row r="313" spans="1:1" x14ac:dyDescent="0.25">
      <c r="A313" s="41"/>
    </row>
    <row r="314" spans="1:1" x14ac:dyDescent="0.25">
      <c r="A314" s="41"/>
    </row>
    <row r="315" spans="1:1" x14ac:dyDescent="0.25">
      <c r="A315" s="41"/>
    </row>
    <row r="316" spans="1:1" x14ac:dyDescent="0.25">
      <c r="A316" s="41"/>
    </row>
    <row r="317" spans="1:1" x14ac:dyDescent="0.25">
      <c r="A317" s="41"/>
    </row>
    <row r="318" spans="1:1" x14ac:dyDescent="0.25">
      <c r="A318" s="41"/>
    </row>
    <row r="319" spans="1:1" x14ac:dyDescent="0.25">
      <c r="A319" s="41"/>
    </row>
    <row r="320" spans="1:1" x14ac:dyDescent="0.25">
      <c r="A320" s="41"/>
    </row>
    <row r="321" spans="1:1" x14ac:dyDescent="0.25">
      <c r="A321" s="41"/>
    </row>
    <row r="322" spans="1:1" x14ac:dyDescent="0.25">
      <c r="A322" s="41"/>
    </row>
    <row r="323" spans="1:1" x14ac:dyDescent="0.25">
      <c r="A323" s="41"/>
    </row>
    <row r="324" spans="1:1" x14ac:dyDescent="0.25">
      <c r="A324" s="41"/>
    </row>
    <row r="325" spans="1:1" x14ac:dyDescent="0.25">
      <c r="A325" s="41"/>
    </row>
    <row r="326" spans="1:1" x14ac:dyDescent="0.25">
      <c r="A326" s="41"/>
    </row>
    <row r="327" spans="1:1" x14ac:dyDescent="0.25">
      <c r="A327" s="41"/>
    </row>
    <row r="328" spans="1:1" x14ac:dyDescent="0.25">
      <c r="A328" s="41"/>
    </row>
    <row r="329" spans="1:1" x14ac:dyDescent="0.25">
      <c r="A329" s="41"/>
    </row>
    <row r="330" spans="1:1" x14ac:dyDescent="0.25">
      <c r="A330" s="41"/>
    </row>
    <row r="331" spans="1:1" x14ac:dyDescent="0.25">
      <c r="A331" s="41"/>
    </row>
    <row r="332" spans="1:1" x14ac:dyDescent="0.25">
      <c r="A332" s="41"/>
    </row>
    <row r="333" spans="1:1" x14ac:dyDescent="0.25">
      <c r="A333" s="41"/>
    </row>
    <row r="334" spans="1:1" x14ac:dyDescent="0.25">
      <c r="A334" s="41"/>
    </row>
    <row r="335" spans="1:1" x14ac:dyDescent="0.25">
      <c r="A335" s="41"/>
    </row>
    <row r="336" spans="1:1" x14ac:dyDescent="0.25">
      <c r="A336" s="41"/>
    </row>
    <row r="337" spans="1:1" x14ac:dyDescent="0.25">
      <c r="A337" s="41"/>
    </row>
    <row r="338" spans="1:1" x14ac:dyDescent="0.25">
      <c r="A338" s="41"/>
    </row>
    <row r="339" spans="1:1" x14ac:dyDescent="0.25">
      <c r="A339" s="41"/>
    </row>
    <row r="340" spans="1:1" x14ac:dyDescent="0.25">
      <c r="A340" s="41"/>
    </row>
    <row r="341" spans="1:1" x14ac:dyDescent="0.25">
      <c r="A341" s="41"/>
    </row>
    <row r="342" spans="1:1" x14ac:dyDescent="0.25">
      <c r="A342" s="41"/>
    </row>
    <row r="343" spans="1:1" x14ac:dyDescent="0.25">
      <c r="A343" s="41"/>
    </row>
    <row r="344" spans="1:1" x14ac:dyDescent="0.25">
      <c r="A344" s="41"/>
    </row>
    <row r="345" spans="1:1" x14ac:dyDescent="0.25">
      <c r="A345" s="41"/>
    </row>
    <row r="346" spans="1:1" x14ac:dyDescent="0.25">
      <c r="A346" s="41"/>
    </row>
    <row r="347" spans="1:1" x14ac:dyDescent="0.25">
      <c r="A347" s="41"/>
    </row>
    <row r="348" spans="1:1" x14ac:dyDescent="0.25">
      <c r="A348" s="41"/>
    </row>
    <row r="349" spans="1:1" x14ac:dyDescent="0.25">
      <c r="A349" s="41"/>
    </row>
    <row r="350" spans="1:1" x14ac:dyDescent="0.25">
      <c r="A350" s="41"/>
    </row>
    <row r="351" spans="1:1" x14ac:dyDescent="0.25">
      <c r="A351" s="41"/>
    </row>
    <row r="352" spans="1:1" x14ac:dyDescent="0.25">
      <c r="A352" s="41"/>
    </row>
    <row r="353" spans="1:1" x14ac:dyDescent="0.25">
      <c r="A353" s="41"/>
    </row>
    <row r="354" spans="1:1" x14ac:dyDescent="0.25">
      <c r="A354" s="41"/>
    </row>
    <row r="355" spans="1:1" x14ac:dyDescent="0.25">
      <c r="A355" s="41"/>
    </row>
    <row r="356" spans="1:1" x14ac:dyDescent="0.25">
      <c r="A356" s="41"/>
    </row>
    <row r="357" spans="1:1" x14ac:dyDescent="0.25">
      <c r="A357" s="41"/>
    </row>
    <row r="358" spans="1:1" x14ac:dyDescent="0.25">
      <c r="A358" s="41"/>
    </row>
    <row r="359" spans="1:1" x14ac:dyDescent="0.25">
      <c r="A359" s="41"/>
    </row>
    <row r="360" spans="1:1" x14ac:dyDescent="0.25">
      <c r="A360" s="41"/>
    </row>
    <row r="361" spans="1:1" x14ac:dyDescent="0.25">
      <c r="A361" s="41"/>
    </row>
    <row r="362" spans="1:1" x14ac:dyDescent="0.25">
      <c r="A362" s="41"/>
    </row>
    <row r="363" spans="1:1" x14ac:dyDescent="0.25">
      <c r="A363" s="41"/>
    </row>
    <row r="364" spans="1:1" x14ac:dyDescent="0.25">
      <c r="A364" s="41"/>
    </row>
    <row r="365" spans="1:1" x14ac:dyDescent="0.25">
      <c r="A365" s="41"/>
    </row>
    <row r="366" spans="1:1" x14ac:dyDescent="0.25">
      <c r="A366" s="41"/>
    </row>
    <row r="367" spans="1:1" x14ac:dyDescent="0.25">
      <c r="A367" s="41"/>
    </row>
    <row r="368" spans="1:1" x14ac:dyDescent="0.25">
      <c r="A368" s="41"/>
    </row>
    <row r="369" spans="1:1" x14ac:dyDescent="0.25">
      <c r="A369" s="41"/>
    </row>
    <row r="370" spans="1:1" x14ac:dyDescent="0.25">
      <c r="A370" s="41"/>
    </row>
    <row r="371" spans="1:1" x14ac:dyDescent="0.25">
      <c r="A371" s="41"/>
    </row>
    <row r="372" spans="1:1" x14ac:dyDescent="0.25">
      <c r="A372" s="41"/>
    </row>
    <row r="373" spans="1:1" x14ac:dyDescent="0.25">
      <c r="A373" s="41"/>
    </row>
    <row r="374" spans="1:1" x14ac:dyDescent="0.25">
      <c r="A374" s="41"/>
    </row>
    <row r="375" spans="1:1" x14ac:dyDescent="0.25">
      <c r="A375" s="41"/>
    </row>
    <row r="376" spans="1:1" x14ac:dyDescent="0.25">
      <c r="A376" s="41"/>
    </row>
    <row r="377" spans="1:1" x14ac:dyDescent="0.25">
      <c r="A377" s="41"/>
    </row>
    <row r="378" spans="1:1" x14ac:dyDescent="0.25">
      <c r="A378" s="41"/>
    </row>
    <row r="379" spans="1:1" x14ac:dyDescent="0.25">
      <c r="A379" s="41"/>
    </row>
    <row r="380" spans="1:1" x14ac:dyDescent="0.25">
      <c r="A380" s="41"/>
    </row>
    <row r="381" spans="1:1" x14ac:dyDescent="0.25">
      <c r="A381" s="41"/>
    </row>
    <row r="382" spans="1:1" x14ac:dyDescent="0.25">
      <c r="A382" s="41"/>
    </row>
    <row r="383" spans="1:1" x14ac:dyDescent="0.25">
      <c r="A383" s="41"/>
    </row>
    <row r="384" spans="1:1" x14ac:dyDescent="0.25">
      <c r="A384" s="41"/>
    </row>
    <row r="385" spans="1:1" x14ac:dyDescent="0.25">
      <c r="A385" s="41"/>
    </row>
    <row r="386" spans="1:1" x14ac:dyDescent="0.25">
      <c r="A386" s="41"/>
    </row>
    <row r="387" spans="1:1" x14ac:dyDescent="0.25">
      <c r="A387" s="41"/>
    </row>
    <row r="388" spans="1:1" x14ac:dyDescent="0.25">
      <c r="A388" s="41"/>
    </row>
    <row r="389" spans="1:1" x14ac:dyDescent="0.25">
      <c r="A389" s="41"/>
    </row>
    <row r="390" spans="1:1" x14ac:dyDescent="0.25">
      <c r="A390" s="41"/>
    </row>
    <row r="391" spans="1:1" x14ac:dyDescent="0.25">
      <c r="A391" s="41"/>
    </row>
    <row r="392" spans="1:1" x14ac:dyDescent="0.25">
      <c r="A392" s="41"/>
    </row>
    <row r="393" spans="1:1" x14ac:dyDescent="0.25">
      <c r="A393" s="41"/>
    </row>
    <row r="394" spans="1:1" x14ac:dyDescent="0.25">
      <c r="A394" s="41"/>
    </row>
    <row r="395" spans="1:1" x14ac:dyDescent="0.25">
      <c r="A395" s="41"/>
    </row>
    <row r="396" spans="1:1" x14ac:dyDescent="0.25">
      <c r="A396" s="41"/>
    </row>
    <row r="397" spans="1:1" x14ac:dyDescent="0.25">
      <c r="A397" s="41"/>
    </row>
    <row r="398" spans="1:1" x14ac:dyDescent="0.25">
      <c r="A398" s="41"/>
    </row>
    <row r="399" spans="1:1" x14ac:dyDescent="0.25">
      <c r="A399" s="41"/>
    </row>
    <row r="400" spans="1:1" x14ac:dyDescent="0.25">
      <c r="A400" s="41"/>
    </row>
    <row r="401" spans="1:1" x14ac:dyDescent="0.25">
      <c r="A401" s="41"/>
    </row>
    <row r="402" spans="1:1" x14ac:dyDescent="0.25">
      <c r="A402" s="41"/>
    </row>
    <row r="403" spans="1:1" x14ac:dyDescent="0.25">
      <c r="A403" s="41"/>
    </row>
    <row r="404" spans="1:1" x14ac:dyDescent="0.25">
      <c r="A404" s="41"/>
    </row>
    <row r="405" spans="1:1" x14ac:dyDescent="0.25">
      <c r="A405" s="41"/>
    </row>
    <row r="406" spans="1:1" x14ac:dyDescent="0.25">
      <c r="A406" s="41"/>
    </row>
    <row r="431" spans="1:1" x14ac:dyDescent="0.25">
      <c r="A431" s="41"/>
    </row>
    <row r="432" spans="1:1" x14ac:dyDescent="0.25">
      <c r="A432" s="41"/>
    </row>
    <row r="433" spans="1:1" x14ac:dyDescent="0.25">
      <c r="A433" s="41"/>
    </row>
    <row r="434" spans="1:1" x14ac:dyDescent="0.25">
      <c r="A434" s="41"/>
    </row>
    <row r="435" spans="1:1" x14ac:dyDescent="0.25">
      <c r="A435" s="41"/>
    </row>
    <row r="436" spans="1:1" x14ac:dyDescent="0.25">
      <c r="A436" s="41"/>
    </row>
    <row r="437" spans="1:1" x14ac:dyDescent="0.25">
      <c r="A437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88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31"/>
  <sheetViews>
    <sheetView zoomScale="85" zoomScaleNormal="85" workbookViewId="0">
      <pane xSplit="1" ySplit="3" topLeftCell="B10" activePane="bottomRight" state="frozen"/>
      <selection activeCell="B377" sqref="B377"/>
      <selection pane="topRight" activeCell="B377" sqref="B377"/>
      <selection pane="bottomLeft" activeCell="B377" sqref="B377"/>
      <selection pane="bottomRight" activeCell="B377" sqref="B377"/>
    </sheetView>
  </sheetViews>
  <sheetFormatPr defaultColWidth="9.140625" defaultRowHeight="15" x14ac:dyDescent="0.25"/>
  <cols>
    <col min="1" max="1" width="11.28515625" style="13" bestFit="1" customWidth="1"/>
    <col min="2" max="2" width="43.5703125" style="41" bestFit="1" customWidth="1"/>
    <col min="3" max="15" width="10.140625" style="4" customWidth="1"/>
    <col min="16" max="16" width="30.85546875" style="377" customWidth="1"/>
    <col min="17" max="16384" width="9.140625" style="41"/>
  </cols>
  <sheetData>
    <row r="1" spans="1:16" x14ac:dyDescent="0.25">
      <c r="A1" s="1992" t="s">
        <v>10467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1" t="s">
        <v>10484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45" x14ac:dyDescent="0.25">
      <c r="A4" s="85" t="s">
        <v>22</v>
      </c>
      <c r="B4" s="86" t="s">
        <v>23</v>
      </c>
      <c r="C4" s="378" t="s">
        <v>2883</v>
      </c>
      <c r="D4" s="379" t="s">
        <v>2884</v>
      </c>
      <c r="E4" s="379" t="s">
        <v>2885</v>
      </c>
      <c r="F4" s="87" t="s">
        <v>2886</v>
      </c>
      <c r="G4" s="88" t="s">
        <v>2887</v>
      </c>
      <c r="H4" s="379" t="s">
        <v>2768</v>
      </c>
      <c r="I4" s="380" t="s">
        <v>2763</v>
      </c>
      <c r="J4" s="89" t="s">
        <v>2843</v>
      </c>
      <c r="K4" s="381" t="s">
        <v>2893</v>
      </c>
      <c r="L4" s="382" t="s">
        <v>2888</v>
      </c>
      <c r="M4" s="381" t="s">
        <v>2889</v>
      </c>
      <c r="N4" s="382" t="s">
        <v>2890</v>
      </c>
      <c r="O4" s="383" t="s">
        <v>2891</v>
      </c>
      <c r="P4" s="23" t="s">
        <v>2764</v>
      </c>
    </row>
    <row r="5" spans="1:16" x14ac:dyDescent="0.25">
      <c r="A5" s="92"/>
      <c r="B5" s="93"/>
      <c r="C5" s="384"/>
      <c r="D5" s="385"/>
      <c r="E5" s="385"/>
      <c r="F5" s="96"/>
      <c r="G5" s="97"/>
      <c r="H5" s="385"/>
      <c r="I5" s="386"/>
      <c r="J5" s="99"/>
      <c r="K5" s="387"/>
      <c r="L5" s="388"/>
      <c r="M5" s="387"/>
      <c r="N5" s="388"/>
      <c r="O5" s="389"/>
      <c r="P5" s="101"/>
    </row>
    <row r="6" spans="1:16" s="959" customFormat="1" ht="15.75" thickBot="1" x14ac:dyDescent="0.3">
      <c r="A6" s="102"/>
      <c r="B6" s="103"/>
      <c r="C6" s="390" t="s">
        <v>0</v>
      </c>
      <c r="D6" s="391" t="s">
        <v>0</v>
      </c>
      <c r="E6" s="391" t="s">
        <v>0</v>
      </c>
      <c r="F6" s="106" t="s">
        <v>0</v>
      </c>
      <c r="G6" s="107" t="s">
        <v>0</v>
      </c>
      <c r="H6" s="391" t="s">
        <v>0</v>
      </c>
      <c r="I6" s="392" t="s">
        <v>0</v>
      </c>
      <c r="J6" s="109" t="s">
        <v>0</v>
      </c>
      <c r="K6" s="393" t="s">
        <v>0</v>
      </c>
      <c r="L6" s="394" t="s">
        <v>0</v>
      </c>
      <c r="M6" s="393" t="s">
        <v>0</v>
      </c>
      <c r="N6" s="394" t="s">
        <v>0</v>
      </c>
      <c r="O6" s="395" t="s">
        <v>0</v>
      </c>
      <c r="P6" s="113"/>
    </row>
    <row r="7" spans="1:16" x14ac:dyDescent="0.25">
      <c r="A7" s="20"/>
      <c r="B7" s="129" t="s">
        <v>1</v>
      </c>
      <c r="C7" s="396"/>
      <c r="D7" s="397"/>
      <c r="E7" s="397"/>
      <c r="F7" s="147"/>
      <c r="G7" s="147"/>
      <c r="H7" s="397"/>
      <c r="I7" s="398"/>
      <c r="J7" s="187"/>
      <c r="K7" s="399"/>
      <c r="L7" s="400"/>
      <c r="M7" s="399"/>
      <c r="N7" s="400"/>
      <c r="O7" s="401"/>
      <c r="P7" s="402"/>
    </row>
    <row r="8" spans="1:16" ht="14.45" customHeight="1" x14ac:dyDescent="0.25">
      <c r="A8" s="60"/>
      <c r="B8" s="64"/>
      <c r="C8" s="279"/>
      <c r="D8" s="280"/>
      <c r="E8" s="280"/>
      <c r="F8" s="151"/>
      <c r="G8" s="151"/>
      <c r="H8" s="280"/>
      <c r="I8" s="296"/>
      <c r="J8" s="188"/>
      <c r="K8" s="297"/>
      <c r="L8" s="298"/>
      <c r="M8" s="297"/>
      <c r="N8" s="298"/>
      <c r="O8" s="299"/>
      <c r="P8" s="404"/>
    </row>
    <row r="9" spans="1:16" ht="14.45" customHeight="1" x14ac:dyDescent="0.25">
      <c r="A9" s="60"/>
      <c r="B9" s="129" t="s">
        <v>2744</v>
      </c>
      <c r="C9" s="279"/>
      <c r="D9" s="280"/>
      <c r="E9" s="280"/>
      <c r="F9" s="151"/>
      <c r="G9" s="151"/>
      <c r="H9" s="280"/>
      <c r="I9" s="296"/>
      <c r="J9" s="188"/>
      <c r="K9" s="297"/>
      <c r="L9" s="298"/>
      <c r="M9" s="297"/>
      <c r="N9" s="298"/>
      <c r="O9" s="299"/>
      <c r="P9" s="404"/>
    </row>
    <row r="10" spans="1:16" s="28" customFormat="1" x14ac:dyDescent="0.25">
      <c r="A10" s="21">
        <v>142042000</v>
      </c>
      <c r="B10" s="507" t="s">
        <v>10485</v>
      </c>
      <c r="C10" s="279">
        <f>VLOOKUP(A10,'HFull Year'!A:D,4,0)</f>
        <v>0</v>
      </c>
      <c r="D10" s="280"/>
      <c r="E10" s="280"/>
      <c r="F10" s="151">
        <f>VLOOKUP(A10,'HFull Year'!A:E,5,0)</f>
        <v>0</v>
      </c>
      <c r="G10" s="151">
        <f>VLOOKUP(A10,'HTo Date'!A:C,3,0)</f>
        <v>0</v>
      </c>
      <c r="H10" s="280">
        <f t="shared" ref="H10" si="0">F10-G10</f>
        <v>0</v>
      </c>
      <c r="I10" s="296"/>
      <c r="J10" s="188">
        <f t="shared" ref="J10" si="1">F10+I10</f>
        <v>0</v>
      </c>
      <c r="K10" s="297">
        <f t="shared" ref="K10" si="2">C10</f>
        <v>0</v>
      </c>
      <c r="L10" s="298"/>
      <c r="M10" s="297"/>
      <c r="N10" s="298"/>
      <c r="O10" s="299">
        <f t="shared" ref="O10" si="3">SUM(K10:N10)</f>
        <v>0</v>
      </c>
      <c r="P10" s="133"/>
    </row>
    <row r="11" spans="1:16" x14ac:dyDescent="0.25">
      <c r="A11" s="62"/>
      <c r="B11" s="61" t="s">
        <v>7</v>
      </c>
      <c r="C11" s="277">
        <f t="shared" ref="C11:O11" si="4">SUM(C10:C10)</f>
        <v>0</v>
      </c>
      <c r="D11" s="278">
        <f t="shared" si="4"/>
        <v>0</v>
      </c>
      <c r="E11" s="278">
        <f t="shared" si="4"/>
        <v>0</v>
      </c>
      <c r="F11" s="156">
        <f t="shared" si="4"/>
        <v>0</v>
      </c>
      <c r="G11" s="156">
        <f t="shared" si="4"/>
        <v>0</v>
      </c>
      <c r="H11" s="278">
        <f t="shared" si="4"/>
        <v>0</v>
      </c>
      <c r="I11" s="405">
        <f t="shared" si="4"/>
        <v>0</v>
      </c>
      <c r="J11" s="190">
        <f t="shared" si="4"/>
        <v>0</v>
      </c>
      <c r="K11" s="406">
        <f t="shared" si="4"/>
        <v>0</v>
      </c>
      <c r="L11" s="407">
        <f t="shared" si="4"/>
        <v>0</v>
      </c>
      <c r="M11" s="406">
        <f t="shared" si="4"/>
        <v>0</v>
      </c>
      <c r="N11" s="407">
        <f t="shared" si="4"/>
        <v>0</v>
      </c>
      <c r="O11" s="408">
        <f t="shared" si="4"/>
        <v>0</v>
      </c>
      <c r="P11" s="411"/>
    </row>
    <row r="12" spans="1:16" x14ac:dyDescent="0.25">
      <c r="A12" s="60"/>
      <c r="B12" s="64"/>
      <c r="C12" s="279"/>
      <c r="D12" s="280"/>
      <c r="E12" s="280"/>
      <c r="F12" s="151"/>
      <c r="G12" s="151"/>
      <c r="H12" s="280"/>
      <c r="I12" s="296"/>
      <c r="J12" s="188"/>
      <c r="K12" s="297"/>
      <c r="L12" s="298"/>
      <c r="M12" s="297"/>
      <c r="N12" s="298"/>
      <c r="O12" s="299"/>
      <c r="P12" s="411"/>
    </row>
    <row r="13" spans="1:16" x14ac:dyDescent="0.25">
      <c r="A13" s="60"/>
      <c r="B13" s="61" t="s">
        <v>2845</v>
      </c>
      <c r="C13" s="279"/>
      <c r="D13" s="280"/>
      <c r="E13" s="280"/>
      <c r="F13" s="151"/>
      <c r="G13" s="151"/>
      <c r="H13" s="280"/>
      <c r="I13" s="296"/>
      <c r="J13" s="188"/>
      <c r="K13" s="297"/>
      <c r="L13" s="298"/>
      <c r="M13" s="297"/>
      <c r="N13" s="298"/>
      <c r="O13" s="299"/>
      <c r="P13" s="411"/>
    </row>
    <row r="14" spans="1:16" x14ac:dyDescent="0.25">
      <c r="A14" s="21">
        <v>142049201</v>
      </c>
      <c r="B14" s="507" t="s">
        <v>10486</v>
      </c>
      <c r="C14" s="279">
        <f>VLOOKUP(A14,'HFull Year'!A:D,4,0)</f>
        <v>0</v>
      </c>
      <c r="D14" s="280"/>
      <c r="E14" s="280"/>
      <c r="F14" s="151">
        <f>VLOOKUP(A14,'HFull Year'!A:E,5,0)</f>
        <v>0</v>
      </c>
      <c r="G14" s="151">
        <f>VLOOKUP(A14,'HTo Date'!A:C,3,0)</f>
        <v>0</v>
      </c>
      <c r="H14" s="280">
        <f t="shared" ref="H14" si="5">F14-G14</f>
        <v>0</v>
      </c>
      <c r="I14" s="296"/>
      <c r="J14" s="188">
        <f t="shared" ref="J14" si="6">F14+I14</f>
        <v>0</v>
      </c>
      <c r="K14" s="297">
        <f t="shared" ref="K14" si="7">C14</f>
        <v>0</v>
      </c>
      <c r="L14" s="298"/>
      <c r="M14" s="297"/>
      <c r="N14" s="298"/>
      <c r="O14" s="299">
        <f t="shared" ref="O14" si="8">SUM(K14:N14)</f>
        <v>0</v>
      </c>
      <c r="P14" s="411"/>
    </row>
    <row r="15" spans="1:16" x14ac:dyDescent="0.25">
      <c r="A15" s="62"/>
      <c r="B15" s="61" t="s">
        <v>7</v>
      </c>
      <c r="C15" s="277">
        <f t="shared" ref="C15:O15" si="9">SUM(C14:C14)</f>
        <v>0</v>
      </c>
      <c r="D15" s="278">
        <f t="shared" si="9"/>
        <v>0</v>
      </c>
      <c r="E15" s="278">
        <f t="shared" si="9"/>
        <v>0</v>
      </c>
      <c r="F15" s="156">
        <f t="shared" si="9"/>
        <v>0</v>
      </c>
      <c r="G15" s="156">
        <f t="shared" si="9"/>
        <v>0</v>
      </c>
      <c r="H15" s="278">
        <f t="shared" si="9"/>
        <v>0</v>
      </c>
      <c r="I15" s="405">
        <f t="shared" si="9"/>
        <v>0</v>
      </c>
      <c r="J15" s="190">
        <f t="shared" si="9"/>
        <v>0</v>
      </c>
      <c r="K15" s="406">
        <f t="shared" si="9"/>
        <v>0</v>
      </c>
      <c r="L15" s="407">
        <f t="shared" si="9"/>
        <v>0</v>
      </c>
      <c r="M15" s="406">
        <f t="shared" si="9"/>
        <v>0</v>
      </c>
      <c r="N15" s="407">
        <f t="shared" si="9"/>
        <v>0</v>
      </c>
      <c r="O15" s="408">
        <f t="shared" si="9"/>
        <v>0</v>
      </c>
      <c r="P15" s="411"/>
    </row>
    <row r="16" spans="1:16" x14ac:dyDescent="0.25">
      <c r="A16" s="62"/>
      <c r="B16" s="61"/>
      <c r="C16" s="277"/>
      <c r="D16" s="278"/>
      <c r="E16" s="278"/>
      <c r="F16" s="156"/>
      <c r="G16" s="156"/>
      <c r="H16" s="278"/>
      <c r="I16" s="405"/>
      <c r="J16" s="190"/>
      <c r="K16" s="406"/>
      <c r="L16" s="407"/>
      <c r="M16" s="406"/>
      <c r="N16" s="407"/>
      <c r="O16" s="408"/>
      <c r="P16" s="411"/>
    </row>
    <row r="17" spans="1:16" x14ac:dyDescent="0.25">
      <c r="A17" s="60"/>
      <c r="B17" s="61" t="s">
        <v>10487</v>
      </c>
      <c r="C17" s="279"/>
      <c r="D17" s="280"/>
      <c r="E17" s="280"/>
      <c r="F17" s="151"/>
      <c r="G17" s="151"/>
      <c r="H17" s="280"/>
      <c r="I17" s="296"/>
      <c r="J17" s="188"/>
      <c r="K17" s="297"/>
      <c r="L17" s="298"/>
      <c r="M17" s="297"/>
      <c r="N17" s="298"/>
      <c r="O17" s="299"/>
      <c r="P17" s="411"/>
    </row>
    <row r="18" spans="1:16" x14ac:dyDescent="0.25">
      <c r="A18" s="21">
        <v>142044610</v>
      </c>
      <c r="B18" s="507" t="s">
        <v>7250</v>
      </c>
      <c r="C18" s="279">
        <f>VLOOKUP(A18,'HFull Year'!A:D,4,0)</f>
        <v>0</v>
      </c>
      <c r="D18" s="280"/>
      <c r="E18" s="280"/>
      <c r="F18" s="151">
        <f>VLOOKUP(A18,'HFull Year'!A:E,5,0)</f>
        <v>0</v>
      </c>
      <c r="G18" s="151">
        <f>VLOOKUP(A18,'HTo Date'!A:C,3,0)</f>
        <v>0</v>
      </c>
      <c r="H18" s="280">
        <f t="shared" ref="H18" si="10">F18-G18</f>
        <v>0</v>
      </c>
      <c r="I18" s="296"/>
      <c r="J18" s="188">
        <f t="shared" ref="J18" si="11">F18+I18</f>
        <v>0</v>
      </c>
      <c r="K18" s="297">
        <f t="shared" ref="K18" si="12">C18</f>
        <v>0</v>
      </c>
      <c r="L18" s="298"/>
      <c r="M18" s="297"/>
      <c r="N18" s="298"/>
      <c r="O18" s="299">
        <f t="shared" ref="O18" si="13">SUM(K18:N18)</f>
        <v>0</v>
      </c>
      <c r="P18" s="411"/>
    </row>
    <row r="19" spans="1:16" x14ac:dyDescent="0.25">
      <c r="A19" s="62"/>
      <c r="B19" s="61" t="s">
        <v>7</v>
      </c>
      <c r="C19" s="277">
        <f t="shared" ref="C19:O19" si="14">SUM(C18:C18)</f>
        <v>0</v>
      </c>
      <c r="D19" s="278">
        <f t="shared" si="14"/>
        <v>0</v>
      </c>
      <c r="E19" s="278">
        <f t="shared" si="14"/>
        <v>0</v>
      </c>
      <c r="F19" s="156">
        <f t="shared" si="14"/>
        <v>0</v>
      </c>
      <c r="G19" s="156">
        <f t="shared" si="14"/>
        <v>0</v>
      </c>
      <c r="H19" s="278">
        <f t="shared" si="14"/>
        <v>0</v>
      </c>
      <c r="I19" s="405">
        <f t="shared" si="14"/>
        <v>0</v>
      </c>
      <c r="J19" s="190">
        <f t="shared" si="14"/>
        <v>0</v>
      </c>
      <c r="K19" s="406">
        <f t="shared" si="14"/>
        <v>0</v>
      </c>
      <c r="L19" s="407">
        <f t="shared" si="14"/>
        <v>0</v>
      </c>
      <c r="M19" s="406">
        <f t="shared" si="14"/>
        <v>0</v>
      </c>
      <c r="N19" s="407">
        <f t="shared" si="14"/>
        <v>0</v>
      </c>
      <c r="O19" s="408">
        <f t="shared" si="14"/>
        <v>0</v>
      </c>
      <c r="P19" s="411"/>
    </row>
    <row r="20" spans="1:16" x14ac:dyDescent="0.25">
      <c r="A20" s="60"/>
      <c r="B20" s="64"/>
      <c r="C20" s="277"/>
      <c r="D20" s="278"/>
      <c r="E20" s="278"/>
      <c r="F20" s="156"/>
      <c r="G20" s="156"/>
      <c r="H20" s="278"/>
      <c r="I20" s="405"/>
      <c r="J20" s="190"/>
      <c r="K20" s="406"/>
      <c r="L20" s="407"/>
      <c r="M20" s="406"/>
      <c r="N20" s="407"/>
      <c r="O20" s="408"/>
      <c r="P20" s="411"/>
    </row>
    <row r="21" spans="1:16" ht="15.75" thickBot="1" x14ac:dyDescent="0.3">
      <c r="A21" s="281"/>
      <c r="B21" s="282" t="s">
        <v>8</v>
      </c>
      <c r="C21" s="283">
        <f>+C11+C15+C19</f>
        <v>0</v>
      </c>
      <c r="D21" s="284">
        <f t="shared" ref="D21:O21" si="15">+D11+D15+D19</f>
        <v>0</v>
      </c>
      <c r="E21" s="284">
        <f t="shared" si="15"/>
        <v>0</v>
      </c>
      <c r="F21" s="166">
        <f t="shared" si="15"/>
        <v>0</v>
      </c>
      <c r="G21" s="166">
        <f t="shared" si="15"/>
        <v>0</v>
      </c>
      <c r="H21" s="284">
        <f t="shared" si="15"/>
        <v>0</v>
      </c>
      <c r="I21" s="413">
        <f t="shared" si="15"/>
        <v>0</v>
      </c>
      <c r="J21" s="193">
        <f t="shared" si="15"/>
        <v>0</v>
      </c>
      <c r="K21" s="414">
        <f t="shared" si="15"/>
        <v>0</v>
      </c>
      <c r="L21" s="415">
        <f t="shared" si="15"/>
        <v>0</v>
      </c>
      <c r="M21" s="414">
        <f t="shared" si="15"/>
        <v>0</v>
      </c>
      <c r="N21" s="415">
        <f t="shared" si="15"/>
        <v>0</v>
      </c>
      <c r="O21" s="416">
        <f t="shared" si="15"/>
        <v>0</v>
      </c>
      <c r="P21" s="417"/>
    </row>
    <row r="22" spans="1:16" ht="15.75" thickBot="1" x14ac:dyDescent="0.3">
      <c r="A22" s="41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</row>
    <row r="23" spans="1:16" x14ac:dyDescent="0.25">
      <c r="A23" s="41"/>
      <c r="B23" s="49" t="s">
        <v>2765</v>
      </c>
      <c r="C23" s="256"/>
      <c r="D23" s="256"/>
      <c r="E23" s="256"/>
      <c r="F23" s="257"/>
      <c r="G23" s="257"/>
      <c r="H23" s="257"/>
      <c r="I23" s="257"/>
      <c r="J23" s="258">
        <f>-F21+J21</f>
        <v>0</v>
      </c>
      <c r="K23" s="259"/>
      <c r="L23" s="259"/>
      <c r="M23" s="259"/>
      <c r="N23" s="259"/>
      <c r="O23" s="259"/>
    </row>
    <row r="24" spans="1:16" x14ac:dyDescent="0.25">
      <c r="A24" s="41"/>
      <c r="B24" s="50" t="s">
        <v>2766</v>
      </c>
      <c r="C24" s="259"/>
      <c r="D24" s="259"/>
      <c r="E24" s="259"/>
      <c r="F24" s="260"/>
      <c r="G24" s="260"/>
      <c r="H24" s="260"/>
      <c r="I24" s="260"/>
      <c r="J24" s="261"/>
      <c r="K24" s="259"/>
      <c r="L24" s="259"/>
      <c r="M24" s="259"/>
      <c r="N24" s="259"/>
      <c r="O24" s="259"/>
    </row>
    <row r="25" spans="1:16" ht="15.75" thickBot="1" x14ac:dyDescent="0.3">
      <c r="A25" s="41"/>
      <c r="B25" s="51" t="s">
        <v>2767</v>
      </c>
      <c r="C25" s="262"/>
      <c r="D25" s="262"/>
      <c r="E25" s="262"/>
      <c r="F25" s="263"/>
      <c r="G25" s="263"/>
      <c r="H25" s="263"/>
      <c r="I25" s="263"/>
      <c r="J25" s="264">
        <f>J23+J24</f>
        <v>0</v>
      </c>
      <c r="K25" s="259"/>
      <c r="L25" s="259"/>
      <c r="M25" s="259"/>
      <c r="N25" s="259"/>
      <c r="O25" s="259"/>
    </row>
    <row r="26" spans="1:16" x14ac:dyDescent="0.25">
      <c r="A26" s="41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</row>
    <row r="27" spans="1:16" x14ac:dyDescent="0.25">
      <c r="A27" s="41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</row>
    <row r="28" spans="1:16" x14ac:dyDescent="0.25">
      <c r="A28" s="41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</row>
    <row r="29" spans="1:16" x14ac:dyDescent="0.25">
      <c r="A29" s="41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</row>
    <row r="30" spans="1:16" x14ac:dyDescent="0.25">
      <c r="A30" s="41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</row>
    <row r="31" spans="1:16" x14ac:dyDescent="0.25">
      <c r="A31" s="41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</row>
    <row r="32" spans="1:16" x14ac:dyDescent="0.25">
      <c r="A32" s="41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</row>
    <row r="33" spans="1:15" x14ac:dyDescent="0.25">
      <c r="A33" s="41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</row>
    <row r="34" spans="1:15" x14ac:dyDescent="0.25">
      <c r="A34" s="41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</row>
    <row r="35" spans="1:15" x14ac:dyDescent="0.25">
      <c r="A35" s="41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</row>
    <row r="36" spans="1:15" x14ac:dyDescent="0.25">
      <c r="A36" s="41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</row>
    <row r="37" spans="1:15" x14ac:dyDescent="0.25">
      <c r="A37" s="41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</row>
    <row r="38" spans="1:15" x14ac:dyDescent="0.25">
      <c r="A38" s="41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1:15" x14ac:dyDescent="0.25">
      <c r="A39" s="41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1:15" x14ac:dyDescent="0.25">
      <c r="A40" s="41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1:15" x14ac:dyDescent="0.25">
      <c r="A41" s="41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1:15" x14ac:dyDescent="0.25">
      <c r="A42" s="41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5" x14ac:dyDescent="0.25">
      <c r="A43" s="41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5" x14ac:dyDescent="0.25">
      <c r="A44" s="41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15" x14ac:dyDescent="0.25">
      <c r="A45" s="41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15" x14ac:dyDescent="0.25">
      <c r="A46" s="41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15" x14ac:dyDescent="0.25">
      <c r="A47" s="41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15" x14ac:dyDescent="0.25">
      <c r="A48" s="41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x14ac:dyDescent="0.25">
      <c r="A49" s="41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x14ac:dyDescent="0.25">
      <c r="A50" s="41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x14ac:dyDescent="0.25">
      <c r="A51" s="41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x14ac:dyDescent="0.25">
      <c r="A52" s="41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x14ac:dyDescent="0.25">
      <c r="A53" s="41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x14ac:dyDescent="0.25">
      <c r="A54" s="41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x14ac:dyDescent="0.25">
      <c r="A55" s="41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x14ac:dyDescent="0.25">
      <c r="A56" s="41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x14ac:dyDescent="0.25">
      <c r="A57" s="41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x14ac:dyDescent="0.25">
      <c r="A58" s="41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x14ac:dyDescent="0.25">
      <c r="A59" s="41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1:15" x14ac:dyDescent="0.25">
      <c r="A60" s="41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1:15" x14ac:dyDescent="0.25">
      <c r="A61" s="41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1:15" x14ac:dyDescent="0.25">
      <c r="A62" s="41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1:15" x14ac:dyDescent="0.25">
      <c r="A63" s="4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1:15" x14ac:dyDescent="0.25">
      <c r="A64" s="41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1:15" x14ac:dyDescent="0.25">
      <c r="A65" s="41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1:15" x14ac:dyDescent="0.25">
      <c r="A66" s="41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1:15" x14ac:dyDescent="0.25">
      <c r="A67" s="41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1:15" x14ac:dyDescent="0.25">
      <c r="A68" s="41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1:15" x14ac:dyDescent="0.25">
      <c r="A69" s="41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1:15" x14ac:dyDescent="0.25">
      <c r="A70" s="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1:15" x14ac:dyDescent="0.25">
      <c r="A71" s="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1:15" x14ac:dyDescent="0.25">
      <c r="A72" s="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15" x14ac:dyDescent="0.25">
      <c r="A73" s="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15" x14ac:dyDescent="0.25">
      <c r="A74" s="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15" x14ac:dyDescent="0.25">
      <c r="A75" s="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15" x14ac:dyDescent="0.25">
      <c r="A76" s="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15" x14ac:dyDescent="0.25">
      <c r="A77" s="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15" x14ac:dyDescent="0.25">
      <c r="A78" s="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15" x14ac:dyDescent="0.25">
      <c r="A79" s="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15" x14ac:dyDescent="0.25">
      <c r="A80" s="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1:15" x14ac:dyDescent="0.25">
      <c r="A81" s="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1:15" x14ac:dyDescent="0.25">
      <c r="A82" s="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1:15" x14ac:dyDescent="0.25">
      <c r="A83" s="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1:15" x14ac:dyDescent="0.25">
      <c r="A84" s="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1:15" x14ac:dyDescent="0.25">
      <c r="A85" s="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1:15" x14ac:dyDescent="0.25">
      <c r="A86" s="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1:15" x14ac:dyDescent="0.25">
      <c r="A87" s="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x14ac:dyDescent="0.25">
      <c r="A88" s="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1:15" x14ac:dyDescent="0.25">
      <c r="A89" s="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1:15" x14ac:dyDescent="0.25">
      <c r="A90" s="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1:15" x14ac:dyDescent="0.25">
      <c r="A91" s="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1:15" x14ac:dyDescent="0.25">
      <c r="A92" s="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1:15" x14ac:dyDescent="0.25">
      <c r="A93" s="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1:15" x14ac:dyDescent="0.25">
      <c r="A94" s="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1:15" x14ac:dyDescent="0.25">
      <c r="A95" s="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1:15" x14ac:dyDescent="0.25">
      <c r="A96" s="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1:15" x14ac:dyDescent="0.25">
      <c r="A97" s="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1:15" x14ac:dyDescent="0.25">
      <c r="A98" s="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1:15" x14ac:dyDescent="0.25">
      <c r="A99" s="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1:15" x14ac:dyDescent="0.25">
      <c r="A100" s="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1:15" x14ac:dyDescent="0.25">
      <c r="A101" s="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1:15" x14ac:dyDescent="0.25">
      <c r="A102" s="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1:15" x14ac:dyDescent="0.25">
      <c r="A103" s="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1:15" x14ac:dyDescent="0.25">
      <c r="A104" s="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1:15" x14ac:dyDescent="0.25">
      <c r="A105" s="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1:15" x14ac:dyDescent="0.25">
      <c r="A106" s="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1:15" x14ac:dyDescent="0.25">
      <c r="A107" s="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1:15" x14ac:dyDescent="0.25">
      <c r="A108" s="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1:15" x14ac:dyDescent="0.25">
      <c r="A109" s="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1:15" x14ac:dyDescent="0.25">
      <c r="A110" s="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1:15" x14ac:dyDescent="0.25">
      <c r="A111" s="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1:15" x14ac:dyDescent="0.25">
      <c r="A112" s="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1:15" x14ac:dyDescent="0.25">
      <c r="A113" s="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25">
      <c r="A114" s="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1:15" x14ac:dyDescent="0.25">
      <c r="A115" s="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1:15" x14ac:dyDescent="0.25">
      <c r="A116" s="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1:15" x14ac:dyDescent="0.25">
      <c r="A117" s="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1:15" x14ac:dyDescent="0.25">
      <c r="A118" s="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1:15" x14ac:dyDescent="0.25">
      <c r="A119" s="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1:15" x14ac:dyDescent="0.25">
      <c r="A120" s="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1:15" x14ac:dyDescent="0.25">
      <c r="A121" s="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1:15" x14ac:dyDescent="0.25">
      <c r="A122" s="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1:15" x14ac:dyDescent="0.25">
      <c r="A123" s="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1:15" x14ac:dyDescent="0.25">
      <c r="A124" s="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1:15" x14ac:dyDescent="0.25">
      <c r="A125" s="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1:15" x14ac:dyDescent="0.25">
      <c r="A126" s="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1:15" x14ac:dyDescent="0.25">
      <c r="A127" s="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1:15" x14ac:dyDescent="0.25">
      <c r="A128" s="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1:15" x14ac:dyDescent="0.25">
      <c r="A129" s="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1:15" x14ac:dyDescent="0.25">
      <c r="A130" s="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1:15" x14ac:dyDescent="0.25">
      <c r="A131" s="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1:15" x14ac:dyDescent="0.25">
      <c r="A132" s="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1:15" x14ac:dyDescent="0.25">
      <c r="A133" s="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1:15" x14ac:dyDescent="0.25">
      <c r="A134" s="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1:15" x14ac:dyDescent="0.25">
      <c r="A135" s="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1:15" x14ac:dyDescent="0.25">
      <c r="A136" s="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1:15" x14ac:dyDescent="0.25">
      <c r="A137" s="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1:15" x14ac:dyDescent="0.25">
      <c r="A138" s="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1:15" x14ac:dyDescent="0.25">
      <c r="A139" s="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1:15" x14ac:dyDescent="0.25">
      <c r="A140" s="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1:15" x14ac:dyDescent="0.25">
      <c r="A141" s="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1:15" x14ac:dyDescent="0.25">
      <c r="A142" s="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1:15" x14ac:dyDescent="0.25">
      <c r="A143" s="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1:15" x14ac:dyDescent="0.25">
      <c r="A144" s="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1:15" x14ac:dyDescent="0.25">
      <c r="A145" s="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1:15" x14ac:dyDescent="0.25">
      <c r="A146" s="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1:15" x14ac:dyDescent="0.25">
      <c r="A147" s="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1:15" x14ac:dyDescent="0.25">
      <c r="A148" s="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1:15" x14ac:dyDescent="0.25">
      <c r="A149" s="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1:15" x14ac:dyDescent="0.25">
      <c r="A150" s="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1:15" x14ac:dyDescent="0.25">
      <c r="A151" s="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1:15" x14ac:dyDescent="0.25">
      <c r="A152" s="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1:15" x14ac:dyDescent="0.25">
      <c r="A153" s="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1:15" x14ac:dyDescent="0.25">
      <c r="A154" s="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1:15" x14ac:dyDescent="0.25">
      <c r="A155" s="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1:15" x14ac:dyDescent="0.25">
      <c r="A156" s="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1:15" x14ac:dyDescent="0.25">
      <c r="A157" s="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1:15" x14ac:dyDescent="0.25">
      <c r="A158" s="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1:15" x14ac:dyDescent="0.25">
      <c r="A159" s="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1:15" x14ac:dyDescent="0.25">
      <c r="A160" s="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1:15" x14ac:dyDescent="0.25">
      <c r="A161" s="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1:15" x14ac:dyDescent="0.25">
      <c r="A162" s="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1:15" x14ac:dyDescent="0.25">
      <c r="A163" s="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1:15" x14ac:dyDescent="0.25">
      <c r="A164" s="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1:15" x14ac:dyDescent="0.25">
      <c r="A165" s="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1:15" x14ac:dyDescent="0.25">
      <c r="A166" s="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1:15" x14ac:dyDescent="0.25">
      <c r="A167" s="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1:15" x14ac:dyDescent="0.25">
      <c r="A168" s="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1:15" x14ac:dyDescent="0.25">
      <c r="A169" s="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1:15" x14ac:dyDescent="0.25">
      <c r="A170" s="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1:15" x14ac:dyDescent="0.25">
      <c r="A171" s="41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</row>
    <row r="172" spans="1:15" x14ac:dyDescent="0.25">
      <c r="A172" s="41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</row>
    <row r="173" spans="1:15" x14ac:dyDescent="0.25">
      <c r="A173" s="41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</row>
    <row r="174" spans="1:15" x14ac:dyDescent="0.25">
      <c r="A174" s="41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</row>
    <row r="175" spans="1:15" x14ac:dyDescent="0.25">
      <c r="A175" s="41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</row>
    <row r="176" spans="1:15" x14ac:dyDescent="0.25">
      <c r="A176" s="41"/>
    </row>
    <row r="177" spans="1:1" x14ac:dyDescent="0.25">
      <c r="A177" s="41"/>
    </row>
    <row r="178" spans="1:1" x14ac:dyDescent="0.25">
      <c r="A178" s="41"/>
    </row>
    <row r="179" spans="1:1" x14ac:dyDescent="0.25">
      <c r="A179" s="41"/>
    </row>
    <row r="180" spans="1:1" x14ac:dyDescent="0.25">
      <c r="A180" s="41"/>
    </row>
    <row r="181" spans="1:1" x14ac:dyDescent="0.25">
      <c r="A181" s="41"/>
    </row>
    <row r="182" spans="1:1" x14ac:dyDescent="0.25">
      <c r="A182" s="41"/>
    </row>
    <row r="183" spans="1:1" x14ac:dyDescent="0.25">
      <c r="A183" s="41"/>
    </row>
    <row r="184" spans="1:1" x14ac:dyDescent="0.25">
      <c r="A184" s="41"/>
    </row>
    <row r="185" spans="1:1" x14ac:dyDescent="0.25">
      <c r="A185" s="41"/>
    </row>
    <row r="186" spans="1:1" x14ac:dyDescent="0.25">
      <c r="A186" s="41"/>
    </row>
    <row r="187" spans="1:1" x14ac:dyDescent="0.25">
      <c r="A187" s="41"/>
    </row>
    <row r="188" spans="1:1" x14ac:dyDescent="0.25">
      <c r="A188" s="41"/>
    </row>
    <row r="189" spans="1:1" x14ac:dyDescent="0.25">
      <c r="A189" s="41"/>
    </row>
    <row r="190" spans="1:1" x14ac:dyDescent="0.25">
      <c r="A190" s="41"/>
    </row>
    <row r="191" spans="1:1" x14ac:dyDescent="0.25">
      <c r="A191" s="41"/>
    </row>
    <row r="192" spans="1:1" x14ac:dyDescent="0.25">
      <c r="A192" s="41"/>
    </row>
    <row r="193" spans="1:1" x14ac:dyDescent="0.25">
      <c r="A193" s="41"/>
    </row>
    <row r="194" spans="1:1" x14ac:dyDescent="0.25">
      <c r="A194" s="41"/>
    </row>
    <row r="195" spans="1:1" x14ac:dyDescent="0.25">
      <c r="A195" s="41"/>
    </row>
    <row r="196" spans="1:1" x14ac:dyDescent="0.25">
      <c r="A196" s="41"/>
    </row>
    <row r="197" spans="1:1" x14ac:dyDescent="0.25">
      <c r="A197" s="41"/>
    </row>
    <row r="198" spans="1:1" x14ac:dyDescent="0.25">
      <c r="A198" s="41"/>
    </row>
    <row r="199" spans="1:1" x14ac:dyDescent="0.25">
      <c r="A199" s="41"/>
    </row>
    <row r="200" spans="1:1" x14ac:dyDescent="0.25">
      <c r="A200" s="41"/>
    </row>
    <row r="201" spans="1:1" x14ac:dyDescent="0.25">
      <c r="A201" s="41"/>
    </row>
    <row r="202" spans="1:1" x14ac:dyDescent="0.25">
      <c r="A202" s="41"/>
    </row>
    <row r="203" spans="1:1" x14ac:dyDescent="0.25">
      <c r="A203" s="41"/>
    </row>
    <row r="204" spans="1:1" x14ac:dyDescent="0.25">
      <c r="A204" s="41"/>
    </row>
    <row r="205" spans="1:1" x14ac:dyDescent="0.25">
      <c r="A205" s="41"/>
    </row>
    <row r="206" spans="1:1" x14ac:dyDescent="0.25">
      <c r="A206" s="41"/>
    </row>
    <row r="207" spans="1:1" x14ac:dyDescent="0.25">
      <c r="A207" s="41"/>
    </row>
    <row r="208" spans="1:1" x14ac:dyDescent="0.25">
      <c r="A208" s="41"/>
    </row>
    <row r="209" spans="1:1" x14ac:dyDescent="0.25">
      <c r="A209" s="41"/>
    </row>
    <row r="210" spans="1:1" x14ac:dyDescent="0.25">
      <c r="A210" s="41"/>
    </row>
    <row r="211" spans="1:1" x14ac:dyDescent="0.25">
      <c r="A211" s="41"/>
    </row>
    <row r="212" spans="1:1" x14ac:dyDescent="0.25">
      <c r="A212" s="41"/>
    </row>
    <row r="213" spans="1:1" x14ac:dyDescent="0.25">
      <c r="A213" s="41"/>
    </row>
    <row r="214" spans="1:1" x14ac:dyDescent="0.25">
      <c r="A214" s="41"/>
    </row>
    <row r="215" spans="1:1" x14ac:dyDescent="0.25">
      <c r="A215" s="41"/>
    </row>
    <row r="216" spans="1:1" x14ac:dyDescent="0.25">
      <c r="A216" s="41"/>
    </row>
    <row r="217" spans="1:1" x14ac:dyDescent="0.25">
      <c r="A217" s="41"/>
    </row>
    <row r="218" spans="1:1" x14ac:dyDescent="0.25">
      <c r="A218" s="41"/>
    </row>
    <row r="219" spans="1:1" x14ac:dyDescent="0.25">
      <c r="A219" s="41"/>
    </row>
    <row r="220" spans="1:1" x14ac:dyDescent="0.25">
      <c r="A220" s="41"/>
    </row>
    <row r="221" spans="1:1" x14ac:dyDescent="0.25">
      <c r="A221" s="41"/>
    </row>
    <row r="222" spans="1:1" x14ac:dyDescent="0.25">
      <c r="A222" s="41"/>
    </row>
    <row r="223" spans="1:1" x14ac:dyDescent="0.25">
      <c r="A223" s="41"/>
    </row>
    <row r="224" spans="1:1" x14ac:dyDescent="0.25">
      <c r="A224" s="41"/>
    </row>
    <row r="225" spans="1:1" x14ac:dyDescent="0.25">
      <c r="A225" s="41"/>
    </row>
    <row r="226" spans="1:1" x14ac:dyDescent="0.25">
      <c r="A226" s="41"/>
    </row>
    <row r="227" spans="1:1" x14ac:dyDescent="0.25">
      <c r="A227" s="41"/>
    </row>
    <row r="228" spans="1:1" x14ac:dyDescent="0.25">
      <c r="A228" s="41"/>
    </row>
    <row r="229" spans="1:1" x14ac:dyDescent="0.25">
      <c r="A229" s="41"/>
    </row>
    <row r="230" spans="1:1" x14ac:dyDescent="0.25">
      <c r="A230" s="41"/>
    </row>
    <row r="231" spans="1:1" x14ac:dyDescent="0.25">
      <c r="A231" s="41"/>
    </row>
    <row r="232" spans="1:1" x14ac:dyDescent="0.25">
      <c r="A232" s="41"/>
    </row>
    <row r="233" spans="1:1" x14ac:dyDescent="0.25">
      <c r="A233" s="41"/>
    </row>
    <row r="234" spans="1:1" x14ac:dyDescent="0.25">
      <c r="A234" s="41"/>
    </row>
    <row r="235" spans="1:1" x14ac:dyDescent="0.25">
      <c r="A235" s="41"/>
    </row>
    <row r="236" spans="1:1" x14ac:dyDescent="0.25">
      <c r="A236" s="41"/>
    </row>
    <row r="237" spans="1:1" x14ac:dyDescent="0.25">
      <c r="A237" s="41"/>
    </row>
    <row r="238" spans="1:1" x14ac:dyDescent="0.25">
      <c r="A238" s="41"/>
    </row>
    <row r="239" spans="1:1" x14ac:dyDescent="0.25">
      <c r="A239" s="41"/>
    </row>
    <row r="240" spans="1:1" x14ac:dyDescent="0.25">
      <c r="A240" s="41"/>
    </row>
    <row r="241" spans="1:1" x14ac:dyDescent="0.25">
      <c r="A241" s="41"/>
    </row>
    <row r="242" spans="1:1" x14ac:dyDescent="0.25">
      <c r="A242" s="41"/>
    </row>
    <row r="243" spans="1:1" x14ac:dyDescent="0.25">
      <c r="A243" s="41"/>
    </row>
    <row r="244" spans="1:1" x14ac:dyDescent="0.25">
      <c r="A244" s="41"/>
    </row>
    <row r="245" spans="1:1" x14ac:dyDescent="0.25">
      <c r="A245" s="41"/>
    </row>
    <row r="246" spans="1:1" x14ac:dyDescent="0.25">
      <c r="A246" s="41"/>
    </row>
    <row r="247" spans="1:1" x14ac:dyDescent="0.25">
      <c r="A247" s="41"/>
    </row>
    <row r="248" spans="1:1" x14ac:dyDescent="0.25">
      <c r="A248" s="41"/>
    </row>
    <row r="249" spans="1:1" x14ac:dyDescent="0.25">
      <c r="A249" s="41"/>
    </row>
    <row r="250" spans="1:1" x14ac:dyDescent="0.25">
      <c r="A250" s="41"/>
    </row>
    <row r="251" spans="1:1" x14ac:dyDescent="0.25">
      <c r="A251" s="41"/>
    </row>
    <row r="252" spans="1:1" x14ac:dyDescent="0.25">
      <c r="A252" s="41"/>
    </row>
    <row r="253" spans="1:1" x14ac:dyDescent="0.25">
      <c r="A253" s="41"/>
    </row>
    <row r="254" spans="1:1" x14ac:dyDescent="0.25">
      <c r="A254" s="41"/>
    </row>
    <row r="255" spans="1:1" x14ac:dyDescent="0.25">
      <c r="A255" s="41"/>
    </row>
    <row r="256" spans="1:1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  <row r="313" spans="1:1" x14ac:dyDescent="0.25">
      <c r="A313" s="41"/>
    </row>
    <row r="314" spans="1:1" x14ac:dyDescent="0.25">
      <c r="A314" s="41"/>
    </row>
    <row r="315" spans="1:1" x14ac:dyDescent="0.25">
      <c r="A315" s="41"/>
    </row>
    <row r="316" spans="1:1" x14ac:dyDescent="0.25">
      <c r="A316" s="41"/>
    </row>
    <row r="317" spans="1:1" x14ac:dyDescent="0.25">
      <c r="A317" s="41"/>
    </row>
    <row r="318" spans="1:1" x14ac:dyDescent="0.25">
      <c r="A318" s="41"/>
    </row>
    <row r="319" spans="1:1" x14ac:dyDescent="0.25">
      <c r="A319" s="41"/>
    </row>
    <row r="320" spans="1:1" x14ac:dyDescent="0.25">
      <c r="A320" s="41"/>
    </row>
    <row r="321" spans="1:1" x14ac:dyDescent="0.25">
      <c r="A321" s="41"/>
    </row>
    <row r="322" spans="1:1" x14ac:dyDescent="0.25">
      <c r="A322" s="41"/>
    </row>
    <row r="323" spans="1:1" x14ac:dyDescent="0.25">
      <c r="A323" s="41"/>
    </row>
    <row r="324" spans="1:1" x14ac:dyDescent="0.25">
      <c r="A324" s="41"/>
    </row>
    <row r="325" spans="1:1" x14ac:dyDescent="0.25">
      <c r="A325" s="41"/>
    </row>
    <row r="326" spans="1:1" x14ac:dyDescent="0.25">
      <c r="A326" s="41"/>
    </row>
    <row r="327" spans="1:1" x14ac:dyDescent="0.25">
      <c r="A327" s="41"/>
    </row>
    <row r="328" spans="1:1" x14ac:dyDescent="0.25">
      <c r="A328" s="41"/>
    </row>
    <row r="329" spans="1:1" x14ac:dyDescent="0.25">
      <c r="A329" s="41"/>
    </row>
    <row r="330" spans="1:1" x14ac:dyDescent="0.25">
      <c r="A330" s="41"/>
    </row>
    <row r="331" spans="1:1" x14ac:dyDescent="0.25">
      <c r="A331" s="41"/>
    </row>
    <row r="332" spans="1:1" x14ac:dyDescent="0.25">
      <c r="A332" s="41"/>
    </row>
    <row r="333" spans="1:1" x14ac:dyDescent="0.25">
      <c r="A333" s="41"/>
    </row>
    <row r="334" spans="1:1" x14ac:dyDescent="0.25">
      <c r="A334" s="41"/>
    </row>
    <row r="335" spans="1:1" x14ac:dyDescent="0.25">
      <c r="A335" s="41"/>
    </row>
    <row r="336" spans="1:1" x14ac:dyDescent="0.25">
      <c r="A336" s="41"/>
    </row>
    <row r="337" spans="1:1" x14ac:dyDescent="0.25">
      <c r="A337" s="41"/>
    </row>
    <row r="338" spans="1:1" x14ac:dyDescent="0.25">
      <c r="A338" s="41"/>
    </row>
    <row r="339" spans="1:1" x14ac:dyDescent="0.25">
      <c r="A339" s="41"/>
    </row>
    <row r="340" spans="1:1" x14ac:dyDescent="0.25">
      <c r="A340" s="41"/>
    </row>
    <row r="341" spans="1:1" x14ac:dyDescent="0.25">
      <c r="A341" s="41"/>
    </row>
    <row r="342" spans="1:1" x14ac:dyDescent="0.25">
      <c r="A342" s="41"/>
    </row>
    <row r="343" spans="1:1" x14ac:dyDescent="0.25">
      <c r="A343" s="41"/>
    </row>
    <row r="344" spans="1:1" x14ac:dyDescent="0.25">
      <c r="A344" s="41"/>
    </row>
    <row r="345" spans="1:1" x14ac:dyDescent="0.25">
      <c r="A345" s="41"/>
    </row>
    <row r="346" spans="1:1" x14ac:dyDescent="0.25">
      <c r="A346" s="41"/>
    </row>
    <row r="347" spans="1:1" x14ac:dyDescent="0.25">
      <c r="A347" s="41"/>
    </row>
    <row r="348" spans="1:1" x14ac:dyDescent="0.25">
      <c r="A348" s="41"/>
    </row>
    <row r="349" spans="1:1" x14ac:dyDescent="0.25">
      <c r="A349" s="41"/>
    </row>
    <row r="350" spans="1:1" x14ac:dyDescent="0.25">
      <c r="A350" s="41"/>
    </row>
    <row r="351" spans="1:1" x14ac:dyDescent="0.25">
      <c r="A351" s="41"/>
    </row>
    <row r="352" spans="1:1" x14ac:dyDescent="0.25">
      <c r="A352" s="41"/>
    </row>
    <row r="353" spans="1:1" x14ac:dyDescent="0.25">
      <c r="A353" s="41"/>
    </row>
    <row r="354" spans="1:1" x14ac:dyDescent="0.25">
      <c r="A354" s="41"/>
    </row>
    <row r="355" spans="1:1" x14ac:dyDescent="0.25">
      <c r="A355" s="41"/>
    </row>
    <row r="356" spans="1:1" x14ac:dyDescent="0.25">
      <c r="A356" s="41"/>
    </row>
    <row r="357" spans="1:1" x14ac:dyDescent="0.25">
      <c r="A357" s="41"/>
    </row>
    <row r="358" spans="1:1" x14ac:dyDescent="0.25">
      <c r="A358" s="41"/>
    </row>
    <row r="359" spans="1:1" x14ac:dyDescent="0.25">
      <c r="A359" s="41"/>
    </row>
    <row r="360" spans="1:1" x14ac:dyDescent="0.25">
      <c r="A360" s="41"/>
    </row>
    <row r="361" spans="1:1" x14ac:dyDescent="0.25">
      <c r="A361" s="41"/>
    </row>
    <row r="362" spans="1:1" x14ac:dyDescent="0.25">
      <c r="A362" s="41"/>
    </row>
    <row r="363" spans="1:1" x14ac:dyDescent="0.25">
      <c r="A363" s="41"/>
    </row>
    <row r="364" spans="1:1" x14ac:dyDescent="0.25">
      <c r="A364" s="41"/>
    </row>
    <row r="365" spans="1:1" x14ac:dyDescent="0.25">
      <c r="A365" s="41"/>
    </row>
    <row r="366" spans="1:1" x14ac:dyDescent="0.25">
      <c r="A366" s="41"/>
    </row>
    <row r="367" spans="1:1" x14ac:dyDescent="0.25">
      <c r="A367" s="41"/>
    </row>
    <row r="368" spans="1:1" x14ac:dyDescent="0.25">
      <c r="A368" s="41"/>
    </row>
    <row r="369" spans="1:1" x14ac:dyDescent="0.25">
      <c r="A369" s="41"/>
    </row>
    <row r="370" spans="1:1" x14ac:dyDescent="0.25">
      <c r="A370" s="41"/>
    </row>
    <row r="371" spans="1:1" x14ac:dyDescent="0.25">
      <c r="A371" s="41"/>
    </row>
    <row r="372" spans="1:1" x14ac:dyDescent="0.25">
      <c r="A372" s="41"/>
    </row>
    <row r="373" spans="1:1" x14ac:dyDescent="0.25">
      <c r="A373" s="41"/>
    </row>
    <row r="374" spans="1:1" x14ac:dyDescent="0.25">
      <c r="A374" s="41"/>
    </row>
    <row r="375" spans="1:1" x14ac:dyDescent="0.25">
      <c r="A375" s="41"/>
    </row>
    <row r="376" spans="1:1" x14ac:dyDescent="0.25">
      <c r="A376" s="41"/>
    </row>
    <row r="377" spans="1:1" x14ac:dyDescent="0.25">
      <c r="A377" s="41"/>
    </row>
    <row r="378" spans="1:1" x14ac:dyDescent="0.25">
      <c r="A378" s="41"/>
    </row>
    <row r="379" spans="1:1" x14ac:dyDescent="0.25">
      <c r="A379" s="41"/>
    </row>
    <row r="380" spans="1:1" x14ac:dyDescent="0.25">
      <c r="A380" s="41"/>
    </row>
    <row r="381" spans="1:1" x14ac:dyDescent="0.25">
      <c r="A381" s="41"/>
    </row>
    <row r="382" spans="1:1" x14ac:dyDescent="0.25">
      <c r="A382" s="41"/>
    </row>
    <row r="383" spans="1:1" x14ac:dyDescent="0.25">
      <c r="A383" s="41"/>
    </row>
    <row r="384" spans="1:1" x14ac:dyDescent="0.25">
      <c r="A384" s="41"/>
    </row>
    <row r="385" spans="1:1" x14ac:dyDescent="0.25">
      <c r="A385" s="41"/>
    </row>
    <row r="386" spans="1:1" x14ac:dyDescent="0.25">
      <c r="A386" s="41"/>
    </row>
    <row r="387" spans="1:1" x14ac:dyDescent="0.25">
      <c r="A387" s="41"/>
    </row>
    <row r="388" spans="1:1" x14ac:dyDescent="0.25">
      <c r="A388" s="41"/>
    </row>
    <row r="389" spans="1:1" x14ac:dyDescent="0.25">
      <c r="A389" s="41"/>
    </row>
    <row r="390" spans="1:1" x14ac:dyDescent="0.25">
      <c r="A390" s="41"/>
    </row>
    <row r="391" spans="1:1" x14ac:dyDescent="0.25">
      <c r="A391" s="41"/>
    </row>
    <row r="392" spans="1:1" x14ac:dyDescent="0.25">
      <c r="A392" s="41"/>
    </row>
    <row r="393" spans="1:1" x14ac:dyDescent="0.25">
      <c r="A393" s="41"/>
    </row>
    <row r="394" spans="1:1" x14ac:dyDescent="0.25">
      <c r="A394" s="41"/>
    </row>
    <row r="395" spans="1:1" x14ac:dyDescent="0.25">
      <c r="A395" s="41"/>
    </row>
    <row r="396" spans="1:1" x14ac:dyDescent="0.25">
      <c r="A396" s="41"/>
    </row>
    <row r="397" spans="1:1" x14ac:dyDescent="0.25">
      <c r="A397" s="41"/>
    </row>
    <row r="398" spans="1:1" x14ac:dyDescent="0.25">
      <c r="A398" s="41"/>
    </row>
    <row r="399" spans="1:1" x14ac:dyDescent="0.25">
      <c r="A399" s="41"/>
    </row>
    <row r="400" spans="1:1" x14ac:dyDescent="0.25">
      <c r="A400" s="41"/>
    </row>
    <row r="425" spans="1:1" x14ac:dyDescent="0.25">
      <c r="A425" s="41"/>
    </row>
    <row r="426" spans="1:1" x14ac:dyDescent="0.25">
      <c r="A426" s="41"/>
    </row>
    <row r="427" spans="1:1" x14ac:dyDescent="0.25">
      <c r="A427" s="41"/>
    </row>
    <row r="428" spans="1:1" x14ac:dyDescent="0.25">
      <c r="A428" s="41"/>
    </row>
    <row r="429" spans="1:1" x14ac:dyDescent="0.25">
      <c r="A429" s="41"/>
    </row>
    <row r="430" spans="1:1" x14ac:dyDescent="0.25">
      <c r="A430" s="41"/>
    </row>
    <row r="431" spans="1:1" x14ac:dyDescent="0.25">
      <c r="A431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88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38"/>
  <sheetViews>
    <sheetView zoomScale="85" zoomScaleNormal="85" workbookViewId="0">
      <pane xSplit="1" ySplit="3" topLeftCell="B4" activePane="bottomRight" state="frozen"/>
      <selection activeCell="B377" sqref="B377"/>
      <selection pane="topRight" activeCell="B377" sqref="B377"/>
      <selection pane="bottomLeft" activeCell="B377" sqref="B377"/>
      <selection pane="bottomRight" activeCell="A33" sqref="A33:XFD35"/>
    </sheetView>
  </sheetViews>
  <sheetFormatPr defaultColWidth="9.140625" defaultRowHeight="15" x14ac:dyDescent="0.25"/>
  <cols>
    <col min="1" max="1" width="11.28515625" style="13" bestFit="1" customWidth="1"/>
    <col min="2" max="2" width="43.5703125" style="41" bestFit="1" customWidth="1"/>
    <col min="3" max="3" width="10.140625" style="4" customWidth="1"/>
    <col min="4" max="5" width="10.140625" style="4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30.85546875" style="377" customWidth="1"/>
    <col min="17" max="16384" width="9.140625" style="41"/>
  </cols>
  <sheetData>
    <row r="1" spans="1:16" x14ac:dyDescent="0.25">
      <c r="A1" s="1992" t="s">
        <v>10467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1" t="s">
        <v>10488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45" x14ac:dyDescent="0.25">
      <c r="A4" s="85" t="s">
        <v>22</v>
      </c>
      <c r="B4" s="86" t="s">
        <v>23</v>
      </c>
      <c r="C4" s="378" t="s">
        <v>2883</v>
      </c>
      <c r="D4" s="379" t="s">
        <v>2884</v>
      </c>
      <c r="E4" s="379" t="s">
        <v>2885</v>
      </c>
      <c r="F4" s="87" t="s">
        <v>2886</v>
      </c>
      <c r="G4" s="88" t="s">
        <v>2887</v>
      </c>
      <c r="H4" s="379" t="s">
        <v>2768</v>
      </c>
      <c r="I4" s="380" t="s">
        <v>2763</v>
      </c>
      <c r="J4" s="89" t="s">
        <v>2843</v>
      </c>
      <c r="K4" s="381" t="s">
        <v>2893</v>
      </c>
      <c r="L4" s="382" t="s">
        <v>2888</v>
      </c>
      <c r="M4" s="381" t="s">
        <v>2889</v>
      </c>
      <c r="N4" s="382" t="s">
        <v>2890</v>
      </c>
      <c r="O4" s="383" t="s">
        <v>10784</v>
      </c>
      <c r="P4" s="23" t="s">
        <v>2764</v>
      </c>
    </row>
    <row r="5" spans="1:16" x14ac:dyDescent="0.25">
      <c r="A5" s="92"/>
      <c r="B5" s="93"/>
      <c r="C5" s="384"/>
      <c r="D5" s="385"/>
      <c r="E5" s="385"/>
      <c r="F5" s="96"/>
      <c r="G5" s="97"/>
      <c r="H5" s="385"/>
      <c r="I5" s="386"/>
      <c r="J5" s="99"/>
      <c r="K5" s="387"/>
      <c r="L5" s="388"/>
      <c r="M5" s="387"/>
      <c r="N5" s="388"/>
      <c r="O5" s="389"/>
      <c r="P5" s="101"/>
    </row>
    <row r="6" spans="1:16" s="959" customFormat="1" ht="15.75" thickBot="1" x14ac:dyDescent="0.3">
      <c r="A6" s="102"/>
      <c r="B6" s="103"/>
      <c r="C6" s="390" t="s">
        <v>0</v>
      </c>
      <c r="D6" s="391" t="s">
        <v>0</v>
      </c>
      <c r="E6" s="391" t="s">
        <v>0</v>
      </c>
      <c r="F6" s="106" t="s">
        <v>0</v>
      </c>
      <c r="G6" s="107" t="s">
        <v>0</v>
      </c>
      <c r="H6" s="391" t="s">
        <v>0</v>
      </c>
      <c r="I6" s="392" t="s">
        <v>0</v>
      </c>
      <c r="J6" s="109" t="s">
        <v>0</v>
      </c>
      <c r="K6" s="393" t="s">
        <v>0</v>
      </c>
      <c r="L6" s="394" t="s">
        <v>0</v>
      </c>
      <c r="M6" s="393" t="s">
        <v>0</v>
      </c>
      <c r="N6" s="394" t="s">
        <v>0</v>
      </c>
      <c r="O6" s="395" t="s">
        <v>0</v>
      </c>
      <c r="P6" s="113"/>
    </row>
    <row r="7" spans="1:16" x14ac:dyDescent="0.25">
      <c r="A7" s="20"/>
      <c r="B7" s="129" t="s">
        <v>1</v>
      </c>
      <c r="C7" s="396"/>
      <c r="D7" s="397"/>
      <c r="E7" s="397"/>
      <c r="F7" s="147"/>
      <c r="G7" s="147"/>
      <c r="H7" s="397"/>
      <c r="I7" s="398"/>
      <c r="J7" s="187"/>
      <c r="K7" s="399"/>
      <c r="L7" s="400"/>
      <c r="M7" s="399"/>
      <c r="N7" s="400"/>
      <c r="O7" s="401"/>
      <c r="P7" s="402"/>
    </row>
    <row r="8" spans="1:16" ht="14.45" customHeight="1" x14ac:dyDescent="0.25">
      <c r="A8" s="60"/>
      <c r="B8" s="64"/>
      <c r="C8" s="279"/>
      <c r="D8" s="280"/>
      <c r="E8" s="280"/>
      <c r="F8" s="151"/>
      <c r="G8" s="151"/>
      <c r="H8" s="280"/>
      <c r="I8" s="296"/>
      <c r="J8" s="188"/>
      <c r="K8" s="297"/>
      <c r="L8" s="298"/>
      <c r="M8" s="297"/>
      <c r="N8" s="298"/>
      <c r="O8" s="299"/>
      <c r="P8" s="404"/>
    </row>
    <row r="9" spans="1:16" ht="14.45" customHeight="1" x14ac:dyDescent="0.25">
      <c r="A9" s="60"/>
      <c r="B9" s="129" t="s">
        <v>2744</v>
      </c>
      <c r="C9" s="279"/>
      <c r="D9" s="280"/>
      <c r="E9" s="280"/>
      <c r="F9" s="151"/>
      <c r="G9" s="151"/>
      <c r="H9" s="280"/>
      <c r="I9" s="296"/>
      <c r="J9" s="188"/>
      <c r="K9" s="297"/>
      <c r="L9" s="298"/>
      <c r="M9" s="297"/>
      <c r="N9" s="298"/>
      <c r="O9" s="299"/>
      <c r="P9" s="404"/>
    </row>
    <row r="10" spans="1:16" s="28" customFormat="1" x14ac:dyDescent="0.25">
      <c r="A10" s="21">
        <v>142061040</v>
      </c>
      <c r="B10" s="507" t="s">
        <v>10489</v>
      </c>
      <c r="C10" s="279">
        <f>VLOOKUP(A10,'HFull Year'!A:D,4,0)</f>
        <v>0</v>
      </c>
      <c r="D10" s="280"/>
      <c r="E10" s="280"/>
      <c r="F10" s="151">
        <f>VLOOKUP(A10,'HFull Year'!A:E,5,0)</f>
        <v>0</v>
      </c>
      <c r="G10" s="151">
        <f>VLOOKUP(A10,'HTo Date'!A:C,3,0)</f>
        <v>0</v>
      </c>
      <c r="H10" s="280">
        <f t="shared" ref="H10:H18" si="0">F10-G10</f>
        <v>0</v>
      </c>
      <c r="I10" s="296"/>
      <c r="J10" s="188">
        <f t="shared" ref="J10:J18" si="1">F10+I10</f>
        <v>0</v>
      </c>
      <c r="K10" s="297">
        <f t="shared" ref="K10:K18" si="2">C10</f>
        <v>0</v>
      </c>
      <c r="L10" s="298"/>
      <c r="M10" s="297"/>
      <c r="N10" s="298"/>
      <c r="O10" s="299">
        <f t="shared" ref="O10:O18" si="3">SUM(K10:N10)</f>
        <v>0</v>
      </c>
      <c r="P10" s="133"/>
    </row>
    <row r="11" spans="1:16" s="28" customFormat="1" x14ac:dyDescent="0.25">
      <c r="A11" s="21">
        <v>142061400</v>
      </c>
      <c r="B11" s="507" t="s">
        <v>6263</v>
      </c>
      <c r="C11" s="279">
        <f>VLOOKUP(A11,'HFull Year'!A:D,4,0)</f>
        <v>400</v>
      </c>
      <c r="D11" s="280"/>
      <c r="E11" s="280"/>
      <c r="F11" s="151">
        <f>VLOOKUP(A11,'HFull Year'!A:E,5,0)</f>
        <v>400</v>
      </c>
      <c r="G11" s="151">
        <f>VLOOKUP(A11,'HTo Date'!A:C,3,0)</f>
        <v>88.83</v>
      </c>
      <c r="H11" s="280">
        <f t="shared" si="0"/>
        <v>311.17</v>
      </c>
      <c r="I11" s="296"/>
      <c r="J11" s="188">
        <f t="shared" si="1"/>
        <v>400</v>
      </c>
      <c r="K11" s="297">
        <f t="shared" si="2"/>
        <v>400</v>
      </c>
      <c r="L11" s="298"/>
      <c r="M11" s="297"/>
      <c r="N11" s="298"/>
      <c r="O11" s="299">
        <f t="shared" si="3"/>
        <v>400</v>
      </c>
      <c r="P11" s="409"/>
    </row>
    <row r="12" spans="1:16" s="28" customFormat="1" x14ac:dyDescent="0.25">
      <c r="A12" s="21">
        <v>142061401</v>
      </c>
      <c r="B12" s="507" t="s">
        <v>6264</v>
      </c>
      <c r="C12" s="279">
        <f>VLOOKUP(A12,'HFull Year'!A:D,4,0)</f>
        <v>200</v>
      </c>
      <c r="D12" s="280"/>
      <c r="E12" s="280"/>
      <c r="F12" s="151">
        <f>VLOOKUP(A12,'HFull Year'!A:E,5,0)</f>
        <v>200</v>
      </c>
      <c r="G12" s="151">
        <f>VLOOKUP(A12,'HTo Date'!A:C,3,0)</f>
        <v>0</v>
      </c>
      <c r="H12" s="280">
        <f t="shared" si="0"/>
        <v>200</v>
      </c>
      <c r="I12" s="296"/>
      <c r="J12" s="188">
        <f t="shared" si="1"/>
        <v>200</v>
      </c>
      <c r="K12" s="297">
        <f t="shared" si="2"/>
        <v>200</v>
      </c>
      <c r="L12" s="298"/>
      <c r="M12" s="297"/>
      <c r="N12" s="298"/>
      <c r="O12" s="299">
        <f t="shared" si="3"/>
        <v>200</v>
      </c>
      <c r="P12" s="410"/>
    </row>
    <row r="13" spans="1:16" s="28" customFormat="1" x14ac:dyDescent="0.25">
      <c r="A13" s="21">
        <v>142061600</v>
      </c>
      <c r="B13" s="507" t="s">
        <v>10483</v>
      </c>
      <c r="C13" s="279">
        <f>VLOOKUP(A13,'HFull Year'!A:D,4,0)</f>
        <v>4100</v>
      </c>
      <c r="D13" s="280"/>
      <c r="E13" s="280"/>
      <c r="F13" s="151">
        <f>VLOOKUP(A13,'HFull Year'!A:E,5,0)</f>
        <v>4100</v>
      </c>
      <c r="G13" s="151">
        <f>VLOOKUP(A13,'HTo Date'!A:C,3,0)</f>
        <v>0</v>
      </c>
      <c r="H13" s="280">
        <f t="shared" si="0"/>
        <v>4100</v>
      </c>
      <c r="I13" s="296"/>
      <c r="J13" s="188">
        <f t="shared" si="1"/>
        <v>4100</v>
      </c>
      <c r="K13" s="297">
        <f t="shared" si="2"/>
        <v>4100</v>
      </c>
      <c r="L13" s="298"/>
      <c r="M13" s="297"/>
      <c r="N13" s="298"/>
      <c r="O13" s="299">
        <f t="shared" si="3"/>
        <v>4100</v>
      </c>
      <c r="P13" s="412"/>
    </row>
    <row r="14" spans="1:16" s="28" customFormat="1" x14ac:dyDescent="0.25">
      <c r="A14" s="21">
        <v>142061620</v>
      </c>
      <c r="B14" s="507" t="s">
        <v>6257</v>
      </c>
      <c r="C14" s="279">
        <f>VLOOKUP(A14,'HFull Year'!A:D,4,0)</f>
        <v>400</v>
      </c>
      <c r="D14" s="280"/>
      <c r="E14" s="280"/>
      <c r="F14" s="151">
        <f>VLOOKUP(A14,'HFull Year'!A:E,5,0)</f>
        <v>400</v>
      </c>
      <c r="G14" s="151">
        <f>VLOOKUP(A14,'HTo Date'!A:C,3,0)</f>
        <v>442.48</v>
      </c>
      <c r="H14" s="280">
        <f t="shared" si="0"/>
        <v>-42.480000000000018</v>
      </c>
      <c r="I14" s="296"/>
      <c r="J14" s="188">
        <f t="shared" si="1"/>
        <v>400</v>
      </c>
      <c r="K14" s="297">
        <f t="shared" si="2"/>
        <v>400</v>
      </c>
      <c r="L14" s="298"/>
      <c r="M14" s="297"/>
      <c r="N14" s="298"/>
      <c r="O14" s="299">
        <f t="shared" si="3"/>
        <v>400</v>
      </c>
      <c r="P14" s="412"/>
    </row>
    <row r="15" spans="1:16" s="28" customFormat="1" x14ac:dyDescent="0.25">
      <c r="A15" s="21">
        <v>142062000</v>
      </c>
      <c r="B15" s="507" t="s">
        <v>2733</v>
      </c>
      <c r="C15" s="279">
        <f>VLOOKUP(A15,'HFull Year'!A:D,4,0)</f>
        <v>600</v>
      </c>
      <c r="D15" s="280"/>
      <c r="E15" s="280"/>
      <c r="F15" s="151">
        <f>VLOOKUP(A15,'HFull Year'!A:E,5,0)</f>
        <v>600</v>
      </c>
      <c r="G15" s="151">
        <f>VLOOKUP(A15,'HTo Date'!A:C,3,0)</f>
        <v>0</v>
      </c>
      <c r="H15" s="280">
        <f t="shared" si="0"/>
        <v>600</v>
      </c>
      <c r="I15" s="296"/>
      <c r="J15" s="188">
        <f t="shared" si="1"/>
        <v>600</v>
      </c>
      <c r="K15" s="297">
        <f t="shared" si="2"/>
        <v>600</v>
      </c>
      <c r="L15" s="298"/>
      <c r="M15" s="297"/>
      <c r="N15" s="298"/>
      <c r="O15" s="299">
        <f t="shared" si="3"/>
        <v>600</v>
      </c>
      <c r="P15" s="410"/>
    </row>
    <row r="16" spans="1:16" s="28" customFormat="1" x14ac:dyDescent="0.25">
      <c r="A16" s="21">
        <v>142062471</v>
      </c>
      <c r="B16" s="507" t="s">
        <v>10490</v>
      </c>
      <c r="C16" s="279">
        <f>VLOOKUP(A16,'HFull Year'!A:D,4,0)</f>
        <v>0</v>
      </c>
      <c r="D16" s="280"/>
      <c r="E16" s="280"/>
      <c r="F16" s="151">
        <f>VLOOKUP(A16,'HFull Year'!A:E,5,0)</f>
        <v>0</v>
      </c>
      <c r="G16" s="151">
        <f>VLOOKUP(A16,'HTo Date'!A:C,3,0)</f>
        <v>203.4</v>
      </c>
      <c r="H16" s="280">
        <f t="shared" si="0"/>
        <v>-203.4</v>
      </c>
      <c r="I16" s="296"/>
      <c r="J16" s="188">
        <f t="shared" si="1"/>
        <v>0</v>
      </c>
      <c r="K16" s="297">
        <f t="shared" si="2"/>
        <v>0</v>
      </c>
      <c r="L16" s="298"/>
      <c r="M16" s="297"/>
      <c r="N16" s="298"/>
      <c r="O16" s="299">
        <f t="shared" si="3"/>
        <v>0</v>
      </c>
      <c r="P16" s="410"/>
    </row>
    <row r="17" spans="1:16" s="28" customFormat="1" x14ac:dyDescent="0.25">
      <c r="A17" s="21">
        <v>142062703</v>
      </c>
      <c r="B17" s="507" t="s">
        <v>10491</v>
      </c>
      <c r="C17" s="279">
        <f>VLOOKUP(A17,'HFull Year'!A:D,4,0)</f>
        <v>600</v>
      </c>
      <c r="D17" s="280"/>
      <c r="E17" s="280"/>
      <c r="F17" s="151">
        <f>VLOOKUP(A17,'HFull Year'!A:E,5,0)</f>
        <v>600</v>
      </c>
      <c r="G17" s="151">
        <f>VLOOKUP(A17,'HTo Date'!A:C,3,0)</f>
        <v>0</v>
      </c>
      <c r="H17" s="280">
        <f t="shared" si="0"/>
        <v>600</v>
      </c>
      <c r="I17" s="296"/>
      <c r="J17" s="188">
        <f t="shared" si="1"/>
        <v>600</v>
      </c>
      <c r="K17" s="297">
        <f t="shared" si="2"/>
        <v>600</v>
      </c>
      <c r="L17" s="298"/>
      <c r="M17" s="297"/>
      <c r="N17" s="298"/>
      <c r="O17" s="299">
        <f t="shared" si="3"/>
        <v>600</v>
      </c>
      <c r="P17" s="412"/>
    </row>
    <row r="18" spans="1:16" s="28" customFormat="1" x14ac:dyDescent="0.25">
      <c r="A18" s="21">
        <v>142062711</v>
      </c>
      <c r="B18" s="507" t="s">
        <v>6333</v>
      </c>
      <c r="C18" s="279">
        <f>VLOOKUP(A18,'HFull Year'!A:D,4,0)</f>
        <v>200</v>
      </c>
      <c r="D18" s="280"/>
      <c r="E18" s="280"/>
      <c r="F18" s="151">
        <f>VLOOKUP(A18,'HFull Year'!A:E,5,0)</f>
        <v>200</v>
      </c>
      <c r="G18" s="151">
        <f>VLOOKUP(A18,'HTo Date'!A:C,3,0)</f>
        <v>191.33</v>
      </c>
      <c r="H18" s="280">
        <f t="shared" si="0"/>
        <v>8.6699999999999875</v>
      </c>
      <c r="I18" s="296"/>
      <c r="J18" s="188">
        <f t="shared" si="1"/>
        <v>200</v>
      </c>
      <c r="K18" s="297">
        <f t="shared" si="2"/>
        <v>200</v>
      </c>
      <c r="L18" s="298"/>
      <c r="M18" s="297"/>
      <c r="N18" s="298"/>
      <c r="O18" s="299">
        <f t="shared" si="3"/>
        <v>200</v>
      </c>
      <c r="P18" s="412"/>
    </row>
    <row r="19" spans="1:16" x14ac:dyDescent="0.25">
      <c r="A19" s="62"/>
      <c r="B19" s="61" t="s">
        <v>7</v>
      </c>
      <c r="C19" s="277">
        <f t="shared" ref="C19:O19" si="4">SUM(C10:C18)</f>
        <v>6500</v>
      </c>
      <c r="D19" s="278">
        <f t="shared" si="4"/>
        <v>0</v>
      </c>
      <c r="E19" s="278">
        <f t="shared" si="4"/>
        <v>0</v>
      </c>
      <c r="F19" s="156">
        <f t="shared" si="4"/>
        <v>6500</v>
      </c>
      <c r="G19" s="156">
        <f t="shared" si="4"/>
        <v>926.04000000000008</v>
      </c>
      <c r="H19" s="278">
        <f t="shared" si="4"/>
        <v>5573.9600000000009</v>
      </c>
      <c r="I19" s="405">
        <f t="shared" si="4"/>
        <v>0</v>
      </c>
      <c r="J19" s="190">
        <f t="shared" si="4"/>
        <v>6500</v>
      </c>
      <c r="K19" s="406">
        <f t="shared" si="4"/>
        <v>6500</v>
      </c>
      <c r="L19" s="407">
        <f t="shared" si="4"/>
        <v>0</v>
      </c>
      <c r="M19" s="406">
        <f t="shared" si="4"/>
        <v>0</v>
      </c>
      <c r="N19" s="407">
        <f t="shared" si="4"/>
        <v>0</v>
      </c>
      <c r="O19" s="408">
        <f t="shared" si="4"/>
        <v>6500</v>
      </c>
      <c r="P19" s="411"/>
    </row>
    <row r="20" spans="1:16" x14ac:dyDescent="0.25">
      <c r="A20" s="60"/>
      <c r="B20" s="64"/>
      <c r="C20" s="279"/>
      <c r="D20" s="280"/>
      <c r="E20" s="280"/>
      <c r="F20" s="151"/>
      <c r="G20" s="151"/>
      <c r="H20" s="280"/>
      <c r="I20" s="296"/>
      <c r="J20" s="188"/>
      <c r="K20" s="297"/>
      <c r="L20" s="298"/>
      <c r="M20" s="297"/>
      <c r="N20" s="298"/>
      <c r="O20" s="299"/>
      <c r="P20" s="411"/>
    </row>
    <row r="21" spans="1:16" x14ac:dyDescent="0.25">
      <c r="A21" s="60"/>
      <c r="B21" s="61" t="s">
        <v>2845</v>
      </c>
      <c r="C21" s="279"/>
      <c r="D21" s="280"/>
      <c r="E21" s="280"/>
      <c r="F21" s="151"/>
      <c r="G21" s="151"/>
      <c r="H21" s="280"/>
      <c r="I21" s="296"/>
      <c r="J21" s="188"/>
      <c r="K21" s="297"/>
      <c r="L21" s="298"/>
      <c r="M21" s="297"/>
      <c r="N21" s="298"/>
      <c r="O21" s="299"/>
      <c r="P21" s="411"/>
    </row>
    <row r="22" spans="1:16" x14ac:dyDescent="0.25">
      <c r="A22" s="21">
        <v>142069110</v>
      </c>
      <c r="B22" s="507" t="s">
        <v>10492</v>
      </c>
      <c r="C22" s="279">
        <f>VLOOKUP(A22,'HFull Year'!A:D,4,0)</f>
        <v>0</v>
      </c>
      <c r="D22" s="280"/>
      <c r="E22" s="280"/>
      <c r="F22" s="151">
        <f>VLOOKUP(A22,'HFull Year'!A:E,5,0)</f>
        <v>0</v>
      </c>
      <c r="G22" s="151">
        <f>VLOOKUP(A22,'HTo Date'!A:C,3,0)</f>
        <v>0</v>
      </c>
      <c r="H22" s="280">
        <f t="shared" ref="H22" si="5">F22-G22</f>
        <v>0</v>
      </c>
      <c r="I22" s="296"/>
      <c r="J22" s="188">
        <f t="shared" ref="J22" si="6">F22+I22</f>
        <v>0</v>
      </c>
      <c r="K22" s="297">
        <f t="shared" ref="K22" si="7">C22</f>
        <v>0</v>
      </c>
      <c r="L22" s="298"/>
      <c r="M22" s="297"/>
      <c r="N22" s="298"/>
      <c r="O22" s="299">
        <f t="shared" ref="O22" si="8">SUM(K22:N22)</f>
        <v>0</v>
      </c>
      <c r="P22" s="411"/>
    </row>
    <row r="23" spans="1:16" x14ac:dyDescent="0.25">
      <c r="A23" s="21">
        <v>142069800</v>
      </c>
      <c r="B23" s="507" t="s">
        <v>10493</v>
      </c>
      <c r="C23" s="279"/>
      <c r="D23" s="280"/>
      <c r="E23" s="280"/>
      <c r="F23" s="151"/>
      <c r="G23" s="151"/>
      <c r="H23" s="280"/>
      <c r="I23" s="296"/>
      <c r="J23" s="188"/>
      <c r="K23" s="297"/>
      <c r="L23" s="298"/>
      <c r="M23" s="297"/>
      <c r="N23" s="298"/>
      <c r="O23" s="299"/>
      <c r="P23" s="411"/>
    </row>
    <row r="24" spans="1:16" x14ac:dyDescent="0.25">
      <c r="A24" s="62"/>
      <c r="B24" s="61" t="s">
        <v>7</v>
      </c>
      <c r="C24" s="277">
        <f t="shared" ref="C24:O24" si="9">SUM(C22:C23)</f>
        <v>0</v>
      </c>
      <c r="D24" s="278">
        <f t="shared" si="9"/>
        <v>0</v>
      </c>
      <c r="E24" s="278">
        <f t="shared" si="9"/>
        <v>0</v>
      </c>
      <c r="F24" s="156">
        <f t="shared" si="9"/>
        <v>0</v>
      </c>
      <c r="G24" s="156">
        <f t="shared" si="9"/>
        <v>0</v>
      </c>
      <c r="H24" s="278">
        <f t="shared" si="9"/>
        <v>0</v>
      </c>
      <c r="I24" s="405">
        <f t="shared" si="9"/>
        <v>0</v>
      </c>
      <c r="J24" s="190">
        <f t="shared" si="9"/>
        <v>0</v>
      </c>
      <c r="K24" s="406">
        <f t="shared" si="9"/>
        <v>0</v>
      </c>
      <c r="L24" s="407">
        <f t="shared" si="9"/>
        <v>0</v>
      </c>
      <c r="M24" s="406">
        <f t="shared" si="9"/>
        <v>0</v>
      </c>
      <c r="N24" s="407">
        <f t="shared" si="9"/>
        <v>0</v>
      </c>
      <c r="O24" s="408">
        <f t="shared" si="9"/>
        <v>0</v>
      </c>
      <c r="P24" s="411"/>
    </row>
    <row r="25" spans="1:16" x14ac:dyDescent="0.25">
      <c r="A25" s="62"/>
      <c r="B25" s="61"/>
      <c r="C25" s="277"/>
      <c r="D25" s="278"/>
      <c r="E25" s="278"/>
      <c r="F25" s="156"/>
      <c r="G25" s="156"/>
      <c r="H25" s="278"/>
      <c r="I25" s="405"/>
      <c r="J25" s="190"/>
      <c r="K25" s="406"/>
      <c r="L25" s="407"/>
      <c r="M25" s="406"/>
      <c r="N25" s="407"/>
      <c r="O25" s="408"/>
      <c r="P25" s="411"/>
    </row>
    <row r="26" spans="1:16" x14ac:dyDescent="0.25">
      <c r="A26" s="60"/>
      <c r="B26" s="61" t="s">
        <v>10487</v>
      </c>
      <c r="C26" s="279"/>
      <c r="D26" s="280"/>
      <c r="E26" s="280"/>
      <c r="F26" s="151"/>
      <c r="G26" s="151"/>
      <c r="H26" s="280"/>
      <c r="I26" s="296"/>
      <c r="J26" s="188"/>
      <c r="K26" s="297"/>
      <c r="L26" s="298"/>
      <c r="M26" s="297"/>
      <c r="N26" s="298"/>
      <c r="O26" s="299"/>
      <c r="P26" s="411"/>
    </row>
    <row r="27" spans="1:16" x14ac:dyDescent="0.25">
      <c r="A27" s="21">
        <v>142061610</v>
      </c>
      <c r="B27" s="507" t="s">
        <v>3063</v>
      </c>
      <c r="C27" s="279">
        <f>VLOOKUP(A27,'HFull Year'!A:D,4,0)</f>
        <v>2200</v>
      </c>
      <c r="D27" s="280"/>
      <c r="E27" s="280"/>
      <c r="F27" s="151">
        <f>VLOOKUP(A27,'HFull Year'!A:E,5,0)</f>
        <v>2200</v>
      </c>
      <c r="G27" s="151">
        <f>VLOOKUP(A27,'HTo Date'!A:C,3,0)</f>
        <v>0</v>
      </c>
      <c r="H27" s="280">
        <f t="shared" ref="H27:H28" si="10">F27-G27</f>
        <v>2200</v>
      </c>
      <c r="I27" s="296"/>
      <c r="J27" s="188">
        <f t="shared" ref="J27:J28" si="11">F27+I27</f>
        <v>2200</v>
      </c>
      <c r="K27" s="297">
        <f t="shared" ref="K27:K28" si="12">C27</f>
        <v>2200</v>
      </c>
      <c r="L27" s="298"/>
      <c r="M27" s="297"/>
      <c r="N27" s="298"/>
      <c r="O27" s="299">
        <f t="shared" ref="O27:O28" si="13">SUM(K27:N27)</f>
        <v>2200</v>
      </c>
      <c r="P27" s="411"/>
    </row>
    <row r="28" spans="1:16" x14ac:dyDescent="0.25">
      <c r="A28" s="21">
        <v>142064610</v>
      </c>
      <c r="B28" s="507" t="s">
        <v>7263</v>
      </c>
      <c r="C28" s="279">
        <f>VLOOKUP(A28,'HFull Year'!A:D,4,0)</f>
        <v>0</v>
      </c>
      <c r="D28" s="280"/>
      <c r="E28" s="280"/>
      <c r="F28" s="151">
        <f>VLOOKUP(A28,'HFull Year'!A:E,5,0)</f>
        <v>0</v>
      </c>
      <c r="G28" s="151">
        <f>VLOOKUP(A28,'HTo Date'!A:C,3,0)</f>
        <v>0</v>
      </c>
      <c r="H28" s="280">
        <f t="shared" si="10"/>
        <v>0</v>
      </c>
      <c r="I28" s="296"/>
      <c r="J28" s="188">
        <f t="shared" si="11"/>
        <v>0</v>
      </c>
      <c r="K28" s="297">
        <f t="shared" si="12"/>
        <v>0</v>
      </c>
      <c r="L28" s="298"/>
      <c r="M28" s="297"/>
      <c r="N28" s="298"/>
      <c r="O28" s="299">
        <f t="shared" si="13"/>
        <v>0</v>
      </c>
      <c r="P28" s="411"/>
    </row>
    <row r="29" spans="1:16" x14ac:dyDescent="0.25">
      <c r="A29" s="62"/>
      <c r="B29" s="61" t="s">
        <v>7</v>
      </c>
      <c r="C29" s="277">
        <f t="shared" ref="C29:O29" si="14">SUM(C27:C28)</f>
        <v>2200</v>
      </c>
      <c r="D29" s="278">
        <f t="shared" si="14"/>
        <v>0</v>
      </c>
      <c r="E29" s="278">
        <f t="shared" si="14"/>
        <v>0</v>
      </c>
      <c r="F29" s="156">
        <f t="shared" si="14"/>
        <v>2200</v>
      </c>
      <c r="G29" s="156">
        <f t="shared" si="14"/>
        <v>0</v>
      </c>
      <c r="H29" s="278">
        <f t="shared" si="14"/>
        <v>2200</v>
      </c>
      <c r="I29" s="405">
        <f t="shared" si="14"/>
        <v>0</v>
      </c>
      <c r="J29" s="190">
        <f t="shared" si="14"/>
        <v>2200</v>
      </c>
      <c r="K29" s="406">
        <f t="shared" si="14"/>
        <v>2200</v>
      </c>
      <c r="L29" s="407">
        <f t="shared" si="14"/>
        <v>0</v>
      </c>
      <c r="M29" s="406">
        <f t="shared" si="14"/>
        <v>0</v>
      </c>
      <c r="N29" s="407">
        <f t="shared" si="14"/>
        <v>0</v>
      </c>
      <c r="O29" s="408">
        <f t="shared" si="14"/>
        <v>2200</v>
      </c>
      <c r="P29" s="411"/>
    </row>
    <row r="30" spans="1:16" x14ac:dyDescent="0.25">
      <c r="A30" s="60"/>
      <c r="B30" s="64"/>
      <c r="C30" s="277"/>
      <c r="D30" s="278"/>
      <c r="E30" s="278"/>
      <c r="F30" s="156"/>
      <c r="G30" s="156"/>
      <c r="H30" s="278"/>
      <c r="I30" s="405"/>
      <c r="J30" s="190"/>
      <c r="K30" s="406"/>
      <c r="L30" s="407"/>
      <c r="M30" s="406"/>
      <c r="N30" s="407"/>
      <c r="O30" s="408"/>
      <c r="P30" s="411"/>
    </row>
    <row r="31" spans="1:16" ht="15.75" thickBot="1" x14ac:dyDescent="0.3">
      <c r="A31" s="281"/>
      <c r="B31" s="282" t="s">
        <v>8</v>
      </c>
      <c r="C31" s="283">
        <f>C19+C24+C29</f>
        <v>8700</v>
      </c>
      <c r="D31" s="284">
        <f t="shared" ref="D31:O31" si="15">D19+D24+D29</f>
        <v>0</v>
      </c>
      <c r="E31" s="284">
        <f t="shared" si="15"/>
        <v>0</v>
      </c>
      <c r="F31" s="166">
        <f t="shared" si="15"/>
        <v>8700</v>
      </c>
      <c r="G31" s="166">
        <f t="shared" si="15"/>
        <v>926.04000000000008</v>
      </c>
      <c r="H31" s="284">
        <f t="shared" si="15"/>
        <v>7773.9600000000009</v>
      </c>
      <c r="I31" s="413">
        <f t="shared" si="15"/>
        <v>0</v>
      </c>
      <c r="J31" s="193">
        <f t="shared" si="15"/>
        <v>8700</v>
      </c>
      <c r="K31" s="414">
        <f t="shared" si="15"/>
        <v>8700</v>
      </c>
      <c r="L31" s="415">
        <f t="shared" si="15"/>
        <v>0</v>
      </c>
      <c r="M31" s="414">
        <f t="shared" si="15"/>
        <v>0</v>
      </c>
      <c r="N31" s="415">
        <f t="shared" si="15"/>
        <v>0</v>
      </c>
      <c r="O31" s="416">
        <f t="shared" si="15"/>
        <v>8700</v>
      </c>
      <c r="P31" s="417"/>
    </row>
    <row r="32" spans="1:16" x14ac:dyDescent="0.25">
      <c r="A32" s="41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</row>
    <row r="33" spans="1:15" x14ac:dyDescent="0.25">
      <c r="A33" s="41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</row>
    <row r="34" spans="1:15" x14ac:dyDescent="0.25">
      <c r="A34" s="41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</row>
    <row r="35" spans="1:15" x14ac:dyDescent="0.25">
      <c r="A35" s="41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</row>
    <row r="36" spans="1:15" x14ac:dyDescent="0.25">
      <c r="A36" s="41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</row>
    <row r="37" spans="1:15" x14ac:dyDescent="0.25">
      <c r="A37" s="41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</row>
    <row r="38" spans="1:15" x14ac:dyDescent="0.25">
      <c r="A38" s="41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1:15" x14ac:dyDescent="0.25">
      <c r="A39" s="41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1:15" x14ac:dyDescent="0.25">
      <c r="A40" s="41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1:15" x14ac:dyDescent="0.25">
      <c r="A41" s="41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1:15" x14ac:dyDescent="0.25">
      <c r="A42" s="41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5" x14ac:dyDescent="0.25">
      <c r="A43" s="41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5" x14ac:dyDescent="0.25">
      <c r="A44" s="41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15" x14ac:dyDescent="0.25">
      <c r="A45" s="41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15" x14ac:dyDescent="0.25">
      <c r="A46" s="41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15" x14ac:dyDescent="0.25">
      <c r="A47" s="41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15" x14ac:dyDescent="0.25">
      <c r="A48" s="41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x14ac:dyDescent="0.25">
      <c r="A49" s="41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x14ac:dyDescent="0.25">
      <c r="A50" s="41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x14ac:dyDescent="0.25">
      <c r="A51" s="41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x14ac:dyDescent="0.25">
      <c r="A52" s="41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x14ac:dyDescent="0.25">
      <c r="A53" s="41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x14ac:dyDescent="0.25">
      <c r="A54" s="41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x14ac:dyDescent="0.25">
      <c r="A55" s="41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x14ac:dyDescent="0.25">
      <c r="A56" s="41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x14ac:dyDescent="0.25">
      <c r="A57" s="41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x14ac:dyDescent="0.25">
      <c r="A58" s="41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x14ac:dyDescent="0.25">
      <c r="A59" s="41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1:15" x14ac:dyDescent="0.25">
      <c r="A60" s="41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1:15" x14ac:dyDescent="0.25">
      <c r="A61" s="41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1:15" x14ac:dyDescent="0.25">
      <c r="A62" s="41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1:15" x14ac:dyDescent="0.25">
      <c r="A63" s="4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1:15" x14ac:dyDescent="0.25">
      <c r="A64" s="41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1:15" x14ac:dyDescent="0.25">
      <c r="A65" s="41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1:15" x14ac:dyDescent="0.25">
      <c r="A66" s="41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1:15" x14ac:dyDescent="0.25">
      <c r="A67" s="41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1:15" x14ac:dyDescent="0.25">
      <c r="A68" s="41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1:15" x14ac:dyDescent="0.25">
      <c r="A69" s="41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1:15" x14ac:dyDescent="0.25">
      <c r="A70" s="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1:15" x14ac:dyDescent="0.25">
      <c r="A71" s="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1:15" x14ac:dyDescent="0.25">
      <c r="A72" s="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15" x14ac:dyDescent="0.25">
      <c r="A73" s="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15" x14ac:dyDescent="0.25">
      <c r="A74" s="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15" x14ac:dyDescent="0.25">
      <c r="A75" s="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15" x14ac:dyDescent="0.25">
      <c r="A76" s="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15" x14ac:dyDescent="0.25">
      <c r="A77" s="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15" x14ac:dyDescent="0.25">
      <c r="A78" s="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15" x14ac:dyDescent="0.25">
      <c r="A79" s="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15" x14ac:dyDescent="0.25">
      <c r="A80" s="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1:15" x14ac:dyDescent="0.25">
      <c r="A81" s="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1:15" x14ac:dyDescent="0.25">
      <c r="A82" s="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1:15" x14ac:dyDescent="0.25">
      <c r="A83" s="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1:15" x14ac:dyDescent="0.25">
      <c r="A84" s="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1:15" x14ac:dyDescent="0.25">
      <c r="A85" s="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1:15" x14ac:dyDescent="0.25">
      <c r="A86" s="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1:15" x14ac:dyDescent="0.25">
      <c r="A87" s="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x14ac:dyDescent="0.25">
      <c r="A88" s="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1:15" x14ac:dyDescent="0.25">
      <c r="A89" s="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1:15" x14ac:dyDescent="0.25">
      <c r="A90" s="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1:15" x14ac:dyDescent="0.25">
      <c r="A91" s="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1:15" x14ac:dyDescent="0.25">
      <c r="A92" s="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1:15" x14ac:dyDescent="0.25">
      <c r="A93" s="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1:15" x14ac:dyDescent="0.25">
      <c r="A94" s="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1:15" x14ac:dyDescent="0.25">
      <c r="A95" s="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1:15" x14ac:dyDescent="0.25">
      <c r="A96" s="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1:15" x14ac:dyDescent="0.25">
      <c r="A97" s="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1:15" x14ac:dyDescent="0.25">
      <c r="A98" s="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1:15" x14ac:dyDescent="0.25">
      <c r="A99" s="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1:15" x14ac:dyDescent="0.25">
      <c r="A100" s="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1:15" x14ac:dyDescent="0.25">
      <c r="A101" s="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1:15" x14ac:dyDescent="0.25">
      <c r="A102" s="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1:15" x14ac:dyDescent="0.25">
      <c r="A103" s="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1:15" x14ac:dyDescent="0.25">
      <c r="A104" s="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1:15" x14ac:dyDescent="0.25">
      <c r="A105" s="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1:15" x14ac:dyDescent="0.25">
      <c r="A106" s="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1:15" x14ac:dyDescent="0.25">
      <c r="A107" s="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1:15" x14ac:dyDescent="0.25">
      <c r="A108" s="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1:15" x14ac:dyDescent="0.25">
      <c r="A109" s="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1:15" x14ac:dyDescent="0.25">
      <c r="A110" s="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1:15" x14ac:dyDescent="0.25">
      <c r="A111" s="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1:15" x14ac:dyDescent="0.25">
      <c r="A112" s="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1:15" x14ac:dyDescent="0.25">
      <c r="A113" s="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25">
      <c r="A114" s="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1:15" x14ac:dyDescent="0.25">
      <c r="A115" s="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1:15" x14ac:dyDescent="0.25">
      <c r="A116" s="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1:15" x14ac:dyDescent="0.25">
      <c r="A117" s="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1:15" x14ac:dyDescent="0.25">
      <c r="A118" s="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1:15" x14ac:dyDescent="0.25">
      <c r="A119" s="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1:15" x14ac:dyDescent="0.25">
      <c r="A120" s="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1:15" x14ac:dyDescent="0.25">
      <c r="A121" s="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1:15" x14ac:dyDescent="0.25">
      <c r="A122" s="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1:15" x14ac:dyDescent="0.25">
      <c r="A123" s="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1:15" x14ac:dyDescent="0.25">
      <c r="A124" s="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1:15" x14ac:dyDescent="0.25">
      <c r="A125" s="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1:15" x14ac:dyDescent="0.25">
      <c r="A126" s="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1:15" x14ac:dyDescent="0.25">
      <c r="A127" s="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1:15" x14ac:dyDescent="0.25">
      <c r="A128" s="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1:15" x14ac:dyDescent="0.25">
      <c r="A129" s="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1:15" x14ac:dyDescent="0.25">
      <c r="A130" s="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1:15" x14ac:dyDescent="0.25">
      <c r="A131" s="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1:15" x14ac:dyDescent="0.25">
      <c r="A132" s="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1:15" x14ac:dyDescent="0.25">
      <c r="A133" s="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1:15" x14ac:dyDescent="0.25">
      <c r="A134" s="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1:15" x14ac:dyDescent="0.25">
      <c r="A135" s="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1:15" x14ac:dyDescent="0.25">
      <c r="A136" s="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1:15" x14ac:dyDescent="0.25">
      <c r="A137" s="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1:15" x14ac:dyDescent="0.25">
      <c r="A138" s="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1:15" x14ac:dyDescent="0.25">
      <c r="A139" s="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1:15" x14ac:dyDescent="0.25">
      <c r="A140" s="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1:15" x14ac:dyDescent="0.25">
      <c r="A141" s="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1:15" x14ac:dyDescent="0.25">
      <c r="A142" s="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1:15" x14ac:dyDescent="0.25">
      <c r="A143" s="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1:15" x14ac:dyDescent="0.25">
      <c r="A144" s="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1:15" x14ac:dyDescent="0.25">
      <c r="A145" s="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1:15" x14ac:dyDescent="0.25">
      <c r="A146" s="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1:15" x14ac:dyDescent="0.25">
      <c r="A147" s="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1:15" x14ac:dyDescent="0.25">
      <c r="A148" s="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1:15" x14ac:dyDescent="0.25">
      <c r="A149" s="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1:15" x14ac:dyDescent="0.25">
      <c r="A150" s="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1:15" x14ac:dyDescent="0.25">
      <c r="A151" s="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1:15" x14ac:dyDescent="0.25">
      <c r="A152" s="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1:15" x14ac:dyDescent="0.25">
      <c r="A153" s="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1:15" x14ac:dyDescent="0.25">
      <c r="A154" s="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1:15" x14ac:dyDescent="0.25">
      <c r="A155" s="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1:15" x14ac:dyDescent="0.25">
      <c r="A156" s="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1:15" x14ac:dyDescent="0.25">
      <c r="A157" s="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1:15" x14ac:dyDescent="0.25">
      <c r="A158" s="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1:15" x14ac:dyDescent="0.25">
      <c r="A159" s="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1:15" x14ac:dyDescent="0.25">
      <c r="A160" s="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1:15" x14ac:dyDescent="0.25">
      <c r="A161" s="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1:15" x14ac:dyDescent="0.25">
      <c r="A162" s="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1:15" x14ac:dyDescent="0.25">
      <c r="A163" s="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1:15" x14ac:dyDescent="0.25">
      <c r="A164" s="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1:15" x14ac:dyDescent="0.25">
      <c r="A165" s="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1:15" x14ac:dyDescent="0.25">
      <c r="A166" s="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1:15" x14ac:dyDescent="0.25">
      <c r="A167" s="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1:15" x14ac:dyDescent="0.25">
      <c r="A168" s="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1:15" x14ac:dyDescent="0.25">
      <c r="A169" s="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1:15" x14ac:dyDescent="0.25">
      <c r="A170" s="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1:15" x14ac:dyDescent="0.25">
      <c r="A171" s="41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</row>
    <row r="172" spans="1:15" x14ac:dyDescent="0.25">
      <c r="A172" s="41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</row>
    <row r="173" spans="1:15" x14ac:dyDescent="0.25">
      <c r="A173" s="41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</row>
    <row r="174" spans="1:15" x14ac:dyDescent="0.25">
      <c r="A174" s="41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</row>
    <row r="175" spans="1:15" x14ac:dyDescent="0.25">
      <c r="A175" s="41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</row>
    <row r="176" spans="1:15" x14ac:dyDescent="0.25">
      <c r="A176" s="41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</row>
    <row r="177" spans="1:15" x14ac:dyDescent="0.25">
      <c r="A177" s="41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</row>
    <row r="178" spans="1:15" x14ac:dyDescent="0.25">
      <c r="A178" s="41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</row>
    <row r="179" spans="1:15" x14ac:dyDescent="0.25">
      <c r="A179" s="41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</row>
    <row r="180" spans="1:15" x14ac:dyDescent="0.25">
      <c r="A180" s="41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</row>
    <row r="181" spans="1:15" x14ac:dyDescent="0.25">
      <c r="A181" s="41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</row>
    <row r="182" spans="1:15" x14ac:dyDescent="0.25">
      <c r="A182" s="41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</row>
    <row r="183" spans="1:15" x14ac:dyDescent="0.25">
      <c r="A183" s="41"/>
    </row>
    <row r="184" spans="1:15" x14ac:dyDescent="0.25">
      <c r="A184" s="41"/>
    </row>
    <row r="185" spans="1:15" x14ac:dyDescent="0.25">
      <c r="A185" s="41"/>
    </row>
    <row r="186" spans="1:15" x14ac:dyDescent="0.25">
      <c r="A186" s="41"/>
    </row>
    <row r="187" spans="1:15" x14ac:dyDescent="0.25">
      <c r="A187" s="41"/>
    </row>
    <row r="188" spans="1:15" x14ac:dyDescent="0.25">
      <c r="A188" s="41"/>
    </row>
    <row r="189" spans="1:15" x14ac:dyDescent="0.25">
      <c r="A189" s="41"/>
    </row>
    <row r="190" spans="1:15" x14ac:dyDescent="0.25">
      <c r="A190" s="41"/>
    </row>
    <row r="191" spans="1:15" x14ac:dyDescent="0.25">
      <c r="A191" s="41"/>
    </row>
    <row r="192" spans="1:15" x14ac:dyDescent="0.25">
      <c r="A192" s="41"/>
    </row>
    <row r="193" spans="1:1" x14ac:dyDescent="0.25">
      <c r="A193" s="41"/>
    </row>
    <row r="194" spans="1:1" x14ac:dyDescent="0.25">
      <c r="A194" s="41"/>
    </row>
    <row r="195" spans="1:1" x14ac:dyDescent="0.25">
      <c r="A195" s="41"/>
    </row>
    <row r="196" spans="1:1" x14ac:dyDescent="0.25">
      <c r="A196" s="41"/>
    </row>
    <row r="197" spans="1:1" x14ac:dyDescent="0.25">
      <c r="A197" s="41"/>
    </row>
    <row r="198" spans="1:1" x14ac:dyDescent="0.25">
      <c r="A198" s="41"/>
    </row>
    <row r="199" spans="1:1" x14ac:dyDescent="0.25">
      <c r="A199" s="41"/>
    </row>
    <row r="200" spans="1:1" x14ac:dyDescent="0.25">
      <c r="A200" s="41"/>
    </row>
    <row r="201" spans="1:1" x14ac:dyDescent="0.25">
      <c r="A201" s="41"/>
    </row>
    <row r="202" spans="1:1" x14ac:dyDescent="0.25">
      <c r="A202" s="41"/>
    </row>
    <row r="203" spans="1:1" x14ac:dyDescent="0.25">
      <c r="A203" s="41"/>
    </row>
    <row r="204" spans="1:1" x14ac:dyDescent="0.25">
      <c r="A204" s="41"/>
    </row>
    <row r="205" spans="1:1" x14ac:dyDescent="0.25">
      <c r="A205" s="41"/>
    </row>
    <row r="206" spans="1:1" x14ac:dyDescent="0.25">
      <c r="A206" s="41"/>
    </row>
    <row r="207" spans="1:1" x14ac:dyDescent="0.25">
      <c r="A207" s="41"/>
    </row>
    <row r="208" spans="1:1" x14ac:dyDescent="0.25">
      <c r="A208" s="41"/>
    </row>
    <row r="209" spans="1:1" x14ac:dyDescent="0.25">
      <c r="A209" s="41"/>
    </row>
    <row r="210" spans="1:1" x14ac:dyDescent="0.25">
      <c r="A210" s="41"/>
    </row>
    <row r="211" spans="1:1" x14ac:dyDescent="0.25">
      <c r="A211" s="41"/>
    </row>
    <row r="212" spans="1:1" x14ac:dyDescent="0.25">
      <c r="A212" s="41"/>
    </row>
    <row r="213" spans="1:1" x14ac:dyDescent="0.25">
      <c r="A213" s="41"/>
    </row>
    <row r="214" spans="1:1" x14ac:dyDescent="0.25">
      <c r="A214" s="41"/>
    </row>
    <row r="215" spans="1:1" x14ac:dyDescent="0.25">
      <c r="A215" s="41"/>
    </row>
    <row r="216" spans="1:1" x14ac:dyDescent="0.25">
      <c r="A216" s="41"/>
    </row>
    <row r="217" spans="1:1" x14ac:dyDescent="0.25">
      <c r="A217" s="41"/>
    </row>
    <row r="218" spans="1:1" x14ac:dyDescent="0.25">
      <c r="A218" s="41"/>
    </row>
    <row r="219" spans="1:1" x14ac:dyDescent="0.25">
      <c r="A219" s="41"/>
    </row>
    <row r="220" spans="1:1" x14ac:dyDescent="0.25">
      <c r="A220" s="41"/>
    </row>
    <row r="221" spans="1:1" x14ac:dyDescent="0.25">
      <c r="A221" s="41"/>
    </row>
    <row r="222" spans="1:1" x14ac:dyDescent="0.25">
      <c r="A222" s="41"/>
    </row>
    <row r="223" spans="1:1" x14ac:dyDescent="0.25">
      <c r="A223" s="41"/>
    </row>
    <row r="224" spans="1:1" x14ac:dyDescent="0.25">
      <c r="A224" s="41"/>
    </row>
    <row r="225" spans="1:1" x14ac:dyDescent="0.25">
      <c r="A225" s="41"/>
    </row>
    <row r="226" spans="1:1" x14ac:dyDescent="0.25">
      <c r="A226" s="41"/>
    </row>
    <row r="227" spans="1:1" x14ac:dyDescent="0.25">
      <c r="A227" s="41"/>
    </row>
    <row r="228" spans="1:1" x14ac:dyDescent="0.25">
      <c r="A228" s="41"/>
    </row>
    <row r="229" spans="1:1" x14ac:dyDescent="0.25">
      <c r="A229" s="41"/>
    </row>
    <row r="230" spans="1:1" x14ac:dyDescent="0.25">
      <c r="A230" s="41"/>
    </row>
    <row r="231" spans="1:1" x14ac:dyDescent="0.25">
      <c r="A231" s="41"/>
    </row>
    <row r="232" spans="1:1" x14ac:dyDescent="0.25">
      <c r="A232" s="41"/>
    </row>
    <row r="233" spans="1:1" x14ac:dyDescent="0.25">
      <c r="A233" s="41"/>
    </row>
    <row r="234" spans="1:1" x14ac:dyDescent="0.25">
      <c r="A234" s="41"/>
    </row>
    <row r="235" spans="1:1" x14ac:dyDescent="0.25">
      <c r="A235" s="41"/>
    </row>
    <row r="236" spans="1:1" x14ac:dyDescent="0.25">
      <c r="A236" s="41"/>
    </row>
    <row r="237" spans="1:1" x14ac:dyDescent="0.25">
      <c r="A237" s="41"/>
    </row>
    <row r="238" spans="1:1" x14ac:dyDescent="0.25">
      <c r="A238" s="41"/>
    </row>
    <row r="239" spans="1:1" x14ac:dyDescent="0.25">
      <c r="A239" s="41"/>
    </row>
    <row r="240" spans="1:1" x14ac:dyDescent="0.25">
      <c r="A240" s="41"/>
    </row>
    <row r="241" spans="1:1" x14ac:dyDescent="0.25">
      <c r="A241" s="41"/>
    </row>
    <row r="242" spans="1:1" x14ac:dyDescent="0.25">
      <c r="A242" s="41"/>
    </row>
    <row r="243" spans="1:1" x14ac:dyDescent="0.25">
      <c r="A243" s="41"/>
    </row>
    <row r="244" spans="1:1" x14ac:dyDescent="0.25">
      <c r="A244" s="41"/>
    </row>
    <row r="245" spans="1:1" x14ac:dyDescent="0.25">
      <c r="A245" s="41"/>
    </row>
    <row r="246" spans="1:1" x14ac:dyDescent="0.25">
      <c r="A246" s="41"/>
    </row>
    <row r="247" spans="1:1" x14ac:dyDescent="0.25">
      <c r="A247" s="41"/>
    </row>
    <row r="248" spans="1:1" x14ac:dyDescent="0.25">
      <c r="A248" s="41"/>
    </row>
    <row r="249" spans="1:1" x14ac:dyDescent="0.25">
      <c r="A249" s="41"/>
    </row>
    <row r="250" spans="1:1" x14ac:dyDescent="0.25">
      <c r="A250" s="41"/>
    </row>
    <row r="251" spans="1:1" x14ac:dyDescent="0.25">
      <c r="A251" s="41"/>
    </row>
    <row r="252" spans="1:1" x14ac:dyDescent="0.25">
      <c r="A252" s="41"/>
    </row>
    <row r="253" spans="1:1" x14ac:dyDescent="0.25">
      <c r="A253" s="41"/>
    </row>
    <row r="254" spans="1:1" x14ac:dyDescent="0.25">
      <c r="A254" s="41"/>
    </row>
    <row r="255" spans="1:1" x14ac:dyDescent="0.25">
      <c r="A255" s="41"/>
    </row>
    <row r="256" spans="1:1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  <row r="313" spans="1:1" x14ac:dyDescent="0.25">
      <c r="A313" s="41"/>
    </row>
    <row r="314" spans="1:1" x14ac:dyDescent="0.25">
      <c r="A314" s="41"/>
    </row>
    <row r="315" spans="1:1" x14ac:dyDescent="0.25">
      <c r="A315" s="41"/>
    </row>
    <row r="316" spans="1:1" x14ac:dyDescent="0.25">
      <c r="A316" s="41"/>
    </row>
    <row r="317" spans="1:1" x14ac:dyDescent="0.25">
      <c r="A317" s="41"/>
    </row>
    <row r="318" spans="1:1" x14ac:dyDescent="0.25">
      <c r="A318" s="41"/>
    </row>
    <row r="319" spans="1:1" x14ac:dyDescent="0.25">
      <c r="A319" s="41"/>
    </row>
    <row r="320" spans="1:1" x14ac:dyDescent="0.25">
      <c r="A320" s="41"/>
    </row>
    <row r="321" spans="1:1" x14ac:dyDescent="0.25">
      <c r="A321" s="41"/>
    </row>
    <row r="322" spans="1:1" x14ac:dyDescent="0.25">
      <c r="A322" s="41"/>
    </row>
    <row r="323" spans="1:1" x14ac:dyDescent="0.25">
      <c r="A323" s="41"/>
    </row>
    <row r="324" spans="1:1" x14ac:dyDescent="0.25">
      <c r="A324" s="41"/>
    </row>
    <row r="325" spans="1:1" x14ac:dyDescent="0.25">
      <c r="A325" s="41"/>
    </row>
    <row r="326" spans="1:1" x14ac:dyDescent="0.25">
      <c r="A326" s="41"/>
    </row>
    <row r="327" spans="1:1" x14ac:dyDescent="0.25">
      <c r="A327" s="41"/>
    </row>
    <row r="328" spans="1:1" x14ac:dyDescent="0.25">
      <c r="A328" s="41"/>
    </row>
    <row r="329" spans="1:1" x14ac:dyDescent="0.25">
      <c r="A329" s="41"/>
    </row>
    <row r="330" spans="1:1" x14ac:dyDescent="0.25">
      <c r="A330" s="41"/>
    </row>
    <row r="331" spans="1:1" x14ac:dyDescent="0.25">
      <c r="A331" s="41"/>
    </row>
    <row r="332" spans="1:1" x14ac:dyDescent="0.25">
      <c r="A332" s="41"/>
    </row>
    <row r="333" spans="1:1" x14ac:dyDescent="0.25">
      <c r="A333" s="41"/>
    </row>
    <row r="334" spans="1:1" x14ac:dyDescent="0.25">
      <c r="A334" s="41"/>
    </row>
    <row r="335" spans="1:1" x14ac:dyDescent="0.25">
      <c r="A335" s="41"/>
    </row>
    <row r="336" spans="1:1" x14ac:dyDescent="0.25">
      <c r="A336" s="41"/>
    </row>
    <row r="337" spans="1:1" x14ac:dyDescent="0.25">
      <c r="A337" s="41"/>
    </row>
    <row r="338" spans="1:1" x14ac:dyDescent="0.25">
      <c r="A338" s="41"/>
    </row>
    <row r="339" spans="1:1" x14ac:dyDescent="0.25">
      <c r="A339" s="41"/>
    </row>
    <row r="340" spans="1:1" x14ac:dyDescent="0.25">
      <c r="A340" s="41"/>
    </row>
    <row r="341" spans="1:1" x14ac:dyDescent="0.25">
      <c r="A341" s="41"/>
    </row>
    <row r="342" spans="1:1" x14ac:dyDescent="0.25">
      <c r="A342" s="41"/>
    </row>
    <row r="343" spans="1:1" x14ac:dyDescent="0.25">
      <c r="A343" s="41"/>
    </row>
    <row r="344" spans="1:1" x14ac:dyDescent="0.25">
      <c r="A344" s="41"/>
    </row>
    <row r="345" spans="1:1" x14ac:dyDescent="0.25">
      <c r="A345" s="41"/>
    </row>
    <row r="346" spans="1:1" x14ac:dyDescent="0.25">
      <c r="A346" s="41"/>
    </row>
    <row r="347" spans="1:1" x14ac:dyDescent="0.25">
      <c r="A347" s="41"/>
    </row>
    <row r="348" spans="1:1" x14ac:dyDescent="0.25">
      <c r="A348" s="41"/>
    </row>
    <row r="349" spans="1:1" x14ac:dyDescent="0.25">
      <c r="A349" s="41"/>
    </row>
    <row r="350" spans="1:1" x14ac:dyDescent="0.25">
      <c r="A350" s="41"/>
    </row>
    <row r="351" spans="1:1" x14ac:dyDescent="0.25">
      <c r="A351" s="41"/>
    </row>
    <row r="352" spans="1:1" x14ac:dyDescent="0.25">
      <c r="A352" s="41"/>
    </row>
    <row r="353" spans="1:1" x14ac:dyDescent="0.25">
      <c r="A353" s="41"/>
    </row>
    <row r="354" spans="1:1" x14ac:dyDescent="0.25">
      <c r="A354" s="41"/>
    </row>
    <row r="355" spans="1:1" x14ac:dyDescent="0.25">
      <c r="A355" s="41"/>
    </row>
    <row r="356" spans="1:1" x14ac:dyDescent="0.25">
      <c r="A356" s="41"/>
    </row>
    <row r="357" spans="1:1" x14ac:dyDescent="0.25">
      <c r="A357" s="41"/>
    </row>
    <row r="358" spans="1:1" x14ac:dyDescent="0.25">
      <c r="A358" s="41"/>
    </row>
    <row r="359" spans="1:1" x14ac:dyDescent="0.25">
      <c r="A359" s="41"/>
    </row>
    <row r="360" spans="1:1" x14ac:dyDescent="0.25">
      <c r="A360" s="41"/>
    </row>
    <row r="361" spans="1:1" x14ac:dyDescent="0.25">
      <c r="A361" s="41"/>
    </row>
    <row r="362" spans="1:1" x14ac:dyDescent="0.25">
      <c r="A362" s="41"/>
    </row>
    <row r="363" spans="1:1" x14ac:dyDescent="0.25">
      <c r="A363" s="41"/>
    </row>
    <row r="364" spans="1:1" x14ac:dyDescent="0.25">
      <c r="A364" s="41"/>
    </row>
    <row r="365" spans="1:1" x14ac:dyDescent="0.25">
      <c r="A365" s="41"/>
    </row>
    <row r="366" spans="1:1" x14ac:dyDescent="0.25">
      <c r="A366" s="41"/>
    </row>
    <row r="367" spans="1:1" x14ac:dyDescent="0.25">
      <c r="A367" s="41"/>
    </row>
    <row r="368" spans="1:1" x14ac:dyDescent="0.25">
      <c r="A368" s="41"/>
    </row>
    <row r="369" spans="1:1" x14ac:dyDescent="0.25">
      <c r="A369" s="41"/>
    </row>
    <row r="370" spans="1:1" x14ac:dyDescent="0.25">
      <c r="A370" s="41"/>
    </row>
    <row r="371" spans="1:1" x14ac:dyDescent="0.25">
      <c r="A371" s="41"/>
    </row>
    <row r="372" spans="1:1" x14ac:dyDescent="0.25">
      <c r="A372" s="41"/>
    </row>
    <row r="373" spans="1:1" x14ac:dyDescent="0.25">
      <c r="A373" s="41"/>
    </row>
    <row r="374" spans="1:1" x14ac:dyDescent="0.25">
      <c r="A374" s="41"/>
    </row>
    <row r="375" spans="1:1" x14ac:dyDescent="0.25">
      <c r="A375" s="41"/>
    </row>
    <row r="376" spans="1:1" x14ac:dyDescent="0.25">
      <c r="A376" s="41"/>
    </row>
    <row r="377" spans="1:1" x14ac:dyDescent="0.25">
      <c r="A377" s="41"/>
    </row>
    <row r="378" spans="1:1" x14ac:dyDescent="0.25">
      <c r="A378" s="41"/>
    </row>
    <row r="379" spans="1:1" x14ac:dyDescent="0.25">
      <c r="A379" s="41"/>
    </row>
    <row r="380" spans="1:1" x14ac:dyDescent="0.25">
      <c r="A380" s="41"/>
    </row>
    <row r="381" spans="1:1" x14ac:dyDescent="0.25">
      <c r="A381" s="41"/>
    </row>
    <row r="382" spans="1:1" x14ac:dyDescent="0.25">
      <c r="A382" s="41"/>
    </row>
    <row r="383" spans="1:1" x14ac:dyDescent="0.25">
      <c r="A383" s="41"/>
    </row>
    <row r="384" spans="1:1" x14ac:dyDescent="0.25">
      <c r="A384" s="41"/>
    </row>
    <row r="385" spans="1:1" x14ac:dyDescent="0.25">
      <c r="A385" s="41"/>
    </row>
    <row r="386" spans="1:1" x14ac:dyDescent="0.25">
      <c r="A386" s="41"/>
    </row>
    <row r="387" spans="1:1" x14ac:dyDescent="0.25">
      <c r="A387" s="41"/>
    </row>
    <row r="388" spans="1:1" x14ac:dyDescent="0.25">
      <c r="A388" s="41"/>
    </row>
    <row r="389" spans="1:1" x14ac:dyDescent="0.25">
      <c r="A389" s="41"/>
    </row>
    <row r="390" spans="1:1" x14ac:dyDescent="0.25">
      <c r="A390" s="41"/>
    </row>
    <row r="391" spans="1:1" x14ac:dyDescent="0.25">
      <c r="A391" s="41"/>
    </row>
    <row r="392" spans="1:1" x14ac:dyDescent="0.25">
      <c r="A392" s="41"/>
    </row>
    <row r="393" spans="1:1" x14ac:dyDescent="0.25">
      <c r="A393" s="41"/>
    </row>
    <row r="394" spans="1:1" x14ac:dyDescent="0.25">
      <c r="A394" s="41"/>
    </row>
    <row r="395" spans="1:1" x14ac:dyDescent="0.25">
      <c r="A395" s="41"/>
    </row>
    <row r="396" spans="1:1" x14ac:dyDescent="0.25">
      <c r="A396" s="41"/>
    </row>
    <row r="397" spans="1:1" x14ac:dyDescent="0.25">
      <c r="A397" s="41"/>
    </row>
    <row r="398" spans="1:1" x14ac:dyDescent="0.25">
      <c r="A398" s="41"/>
    </row>
    <row r="399" spans="1:1" x14ac:dyDescent="0.25">
      <c r="A399" s="41"/>
    </row>
    <row r="400" spans="1:1" x14ac:dyDescent="0.25">
      <c r="A400" s="41"/>
    </row>
    <row r="401" spans="1:1" x14ac:dyDescent="0.25">
      <c r="A401" s="41"/>
    </row>
    <row r="402" spans="1:1" x14ac:dyDescent="0.25">
      <c r="A402" s="41"/>
    </row>
    <row r="403" spans="1:1" x14ac:dyDescent="0.25">
      <c r="A403" s="41"/>
    </row>
    <row r="404" spans="1:1" x14ac:dyDescent="0.25">
      <c r="A404" s="41"/>
    </row>
    <row r="405" spans="1:1" x14ac:dyDescent="0.25">
      <c r="A405" s="41"/>
    </row>
    <row r="406" spans="1:1" x14ac:dyDescent="0.25">
      <c r="A406" s="41"/>
    </row>
    <row r="407" spans="1:1" x14ac:dyDescent="0.25">
      <c r="A407" s="41"/>
    </row>
    <row r="432" spans="1:1" x14ac:dyDescent="0.25">
      <c r="A432" s="41"/>
    </row>
    <row r="433" spans="1:1" x14ac:dyDescent="0.25">
      <c r="A433" s="41"/>
    </row>
    <row r="434" spans="1:1" x14ac:dyDescent="0.25">
      <c r="A434" s="41"/>
    </row>
    <row r="435" spans="1:1" x14ac:dyDescent="0.25">
      <c r="A435" s="41"/>
    </row>
    <row r="436" spans="1:1" x14ac:dyDescent="0.25">
      <c r="A436" s="41"/>
    </row>
    <row r="437" spans="1:1" x14ac:dyDescent="0.25">
      <c r="A437" s="41"/>
    </row>
    <row r="438" spans="1:1" x14ac:dyDescent="0.25">
      <c r="A438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88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26"/>
  <sheetViews>
    <sheetView zoomScale="85" zoomScaleNormal="85" workbookViewId="0">
      <pane xSplit="1" ySplit="3" topLeftCell="B4" activePane="bottomRight" state="frozen"/>
      <selection activeCell="B377" sqref="B377"/>
      <selection pane="topRight" activeCell="B377" sqref="B377"/>
      <selection pane="bottomLeft" activeCell="B377" sqref="B377"/>
      <selection pane="bottomRight" activeCell="A23" sqref="A23:XFD27"/>
    </sheetView>
  </sheetViews>
  <sheetFormatPr defaultColWidth="9.140625" defaultRowHeight="15" x14ac:dyDescent="0.25"/>
  <cols>
    <col min="1" max="1" width="11.28515625" style="13" bestFit="1" customWidth="1"/>
    <col min="2" max="2" width="43.5703125" style="41" bestFit="1" customWidth="1"/>
    <col min="3" max="3" width="10.140625" style="4" customWidth="1"/>
    <col min="4" max="5" width="10.140625" style="4" hidden="1" customWidth="1"/>
    <col min="6" max="6" width="10.140625" style="4" customWidth="1"/>
    <col min="7" max="14" width="10.140625" style="4" hidden="1" customWidth="1"/>
    <col min="15" max="15" width="10.140625" style="4" customWidth="1"/>
    <col min="16" max="16" width="30.85546875" style="377" customWidth="1"/>
    <col min="17" max="16384" width="9.140625" style="41"/>
  </cols>
  <sheetData>
    <row r="1" spans="1:16" x14ac:dyDescent="0.25">
      <c r="A1" s="1992" t="s">
        <v>10467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</row>
    <row r="2" spans="1:16" ht="14.45" customHeight="1" x14ac:dyDescent="0.25">
      <c r="A2" s="1991" t="s">
        <v>10468</v>
      </c>
      <c r="B2" s="1991"/>
      <c r="C2" s="1991"/>
      <c r="D2" s="1991"/>
      <c r="E2" s="1991"/>
      <c r="F2" s="1991"/>
      <c r="G2" s="1991"/>
      <c r="H2" s="1991"/>
      <c r="I2" s="1991"/>
      <c r="J2" s="1991"/>
      <c r="K2" s="1991"/>
      <c r="L2" s="1991"/>
      <c r="M2" s="1991"/>
      <c r="N2" s="1991"/>
      <c r="O2" s="1991"/>
      <c r="P2" s="1991"/>
    </row>
    <row r="3" spans="1:16" ht="15.75" thickBot="1" x14ac:dyDescent="0.3"/>
    <row r="4" spans="1:16" s="2" customFormat="1" ht="45" x14ac:dyDescent="0.25">
      <c r="A4" s="85" t="s">
        <v>22</v>
      </c>
      <c r="B4" s="86" t="s">
        <v>23</v>
      </c>
      <c r="C4" s="378" t="s">
        <v>2883</v>
      </c>
      <c r="D4" s="379" t="s">
        <v>2884</v>
      </c>
      <c r="E4" s="379" t="s">
        <v>2885</v>
      </c>
      <c r="F4" s="87" t="s">
        <v>2886</v>
      </c>
      <c r="G4" s="88" t="s">
        <v>2887</v>
      </c>
      <c r="H4" s="379" t="s">
        <v>2768</v>
      </c>
      <c r="I4" s="380" t="s">
        <v>2763</v>
      </c>
      <c r="J4" s="89" t="s">
        <v>2843</v>
      </c>
      <c r="K4" s="381" t="s">
        <v>2893</v>
      </c>
      <c r="L4" s="382" t="s">
        <v>2888</v>
      </c>
      <c r="M4" s="381" t="s">
        <v>2889</v>
      </c>
      <c r="N4" s="382" t="s">
        <v>2890</v>
      </c>
      <c r="O4" s="383" t="s">
        <v>10784</v>
      </c>
      <c r="P4" s="23" t="s">
        <v>2764</v>
      </c>
    </row>
    <row r="5" spans="1:16" x14ac:dyDescent="0.25">
      <c r="A5" s="92"/>
      <c r="B5" s="93"/>
      <c r="C5" s="384"/>
      <c r="D5" s="385"/>
      <c r="E5" s="385"/>
      <c r="F5" s="96"/>
      <c r="G5" s="97"/>
      <c r="H5" s="385"/>
      <c r="I5" s="386"/>
      <c r="J5" s="99"/>
      <c r="K5" s="387"/>
      <c r="L5" s="388"/>
      <c r="M5" s="387"/>
      <c r="N5" s="388"/>
      <c r="O5" s="389"/>
      <c r="P5" s="101"/>
    </row>
    <row r="6" spans="1:16" s="959" customFormat="1" ht="15.75" thickBot="1" x14ac:dyDescent="0.3">
      <c r="A6" s="102"/>
      <c r="B6" s="103"/>
      <c r="C6" s="390" t="s">
        <v>0</v>
      </c>
      <c r="D6" s="391" t="s">
        <v>0</v>
      </c>
      <c r="E6" s="391" t="s">
        <v>0</v>
      </c>
      <c r="F6" s="106" t="s">
        <v>0</v>
      </c>
      <c r="G6" s="107" t="s">
        <v>0</v>
      </c>
      <c r="H6" s="391" t="s">
        <v>0</v>
      </c>
      <c r="I6" s="392" t="s">
        <v>0</v>
      </c>
      <c r="J6" s="109" t="s">
        <v>0</v>
      </c>
      <c r="K6" s="393" t="s">
        <v>0</v>
      </c>
      <c r="L6" s="394" t="s">
        <v>0</v>
      </c>
      <c r="M6" s="393" t="s">
        <v>0</v>
      </c>
      <c r="N6" s="394" t="s">
        <v>0</v>
      </c>
      <c r="O6" s="395" t="s">
        <v>0</v>
      </c>
      <c r="P6" s="113"/>
    </row>
    <row r="7" spans="1:16" x14ac:dyDescent="0.25">
      <c r="A7" s="20"/>
      <c r="B7" s="129" t="s">
        <v>1</v>
      </c>
      <c r="C7" s="396"/>
      <c r="D7" s="397"/>
      <c r="E7" s="397"/>
      <c r="F7" s="147"/>
      <c r="G7" s="147"/>
      <c r="H7" s="397"/>
      <c r="I7" s="398"/>
      <c r="J7" s="187"/>
      <c r="K7" s="399"/>
      <c r="L7" s="400"/>
      <c r="M7" s="399"/>
      <c r="N7" s="400"/>
      <c r="O7" s="401"/>
      <c r="P7" s="402"/>
    </row>
    <row r="8" spans="1:16" x14ac:dyDescent="0.25">
      <c r="A8" s="20"/>
      <c r="B8" s="129"/>
      <c r="C8" s="279"/>
      <c r="D8" s="280"/>
      <c r="E8" s="280"/>
      <c r="F8" s="151"/>
      <c r="G8" s="151"/>
      <c r="H8" s="280"/>
      <c r="I8" s="296"/>
      <c r="J8" s="188"/>
      <c r="K8" s="297"/>
      <c r="L8" s="298"/>
      <c r="M8" s="297"/>
      <c r="N8" s="298"/>
      <c r="O8" s="299"/>
      <c r="P8" s="403"/>
    </row>
    <row r="9" spans="1:16" x14ac:dyDescent="0.25">
      <c r="A9" s="20"/>
      <c r="B9" s="129" t="s">
        <v>2771</v>
      </c>
      <c r="C9" s="279"/>
      <c r="D9" s="280"/>
      <c r="E9" s="280"/>
      <c r="F9" s="151"/>
      <c r="G9" s="151"/>
      <c r="H9" s="280"/>
      <c r="I9" s="296"/>
      <c r="J9" s="188"/>
      <c r="K9" s="297"/>
      <c r="L9" s="298"/>
      <c r="M9" s="297"/>
      <c r="N9" s="298"/>
      <c r="O9" s="299"/>
      <c r="P9" s="404"/>
    </row>
    <row r="10" spans="1:16" ht="14.45" customHeight="1" x14ac:dyDescent="0.25">
      <c r="A10" s="20">
        <v>620400100</v>
      </c>
      <c r="B10" s="1898" t="s">
        <v>2</v>
      </c>
      <c r="C10" s="279">
        <f>VLOOKUP(A10,'HFull Year'!A:D,4,0)</f>
        <v>112900</v>
      </c>
      <c r="D10" s="280"/>
      <c r="E10" s="280"/>
      <c r="F10" s="151">
        <f>VLOOKUP(A10,'HFull Year'!A:E,5,0)</f>
        <v>112900</v>
      </c>
      <c r="G10" s="151">
        <f>VLOOKUP(A10,'HTo Date'!A:C,3,0)</f>
        <v>53128.02</v>
      </c>
      <c r="H10" s="280">
        <f t="shared" ref="H10:H12" si="0">F10-G10</f>
        <v>59771.98</v>
      </c>
      <c r="I10" s="296"/>
      <c r="J10" s="188">
        <f t="shared" ref="J10:J12" si="1">F10+I10</f>
        <v>112900</v>
      </c>
      <c r="K10" s="297">
        <f t="shared" ref="K10:K12" si="2">C10</f>
        <v>112900</v>
      </c>
      <c r="L10" s="298"/>
      <c r="M10" s="1896">
        <v>52100</v>
      </c>
      <c r="N10" s="298"/>
      <c r="O10" s="1958">
        <f t="shared" ref="O10:O12" si="3">SUM(K10:N10)</f>
        <v>165000</v>
      </c>
      <c r="P10" s="404"/>
    </row>
    <row r="11" spans="1:16" ht="14.45" customHeight="1" x14ac:dyDescent="0.25">
      <c r="A11" s="20">
        <v>620400150</v>
      </c>
      <c r="B11" s="1898" t="s">
        <v>2846</v>
      </c>
      <c r="C11" s="279">
        <f>VLOOKUP(A11,'HFull Year'!A:D,4,0)</f>
        <v>4300</v>
      </c>
      <c r="D11" s="280"/>
      <c r="E11" s="280"/>
      <c r="F11" s="151">
        <f>VLOOKUP(A11,'HFull Year'!A:E,5,0)</f>
        <v>4300</v>
      </c>
      <c r="G11" s="151">
        <f>VLOOKUP(A11,'HTo Date'!A:C,3,0)</f>
        <v>1575</v>
      </c>
      <c r="H11" s="280">
        <f t="shared" si="0"/>
        <v>2725</v>
      </c>
      <c r="I11" s="296"/>
      <c r="J11" s="188">
        <f t="shared" si="1"/>
        <v>4300</v>
      </c>
      <c r="K11" s="297">
        <f t="shared" si="2"/>
        <v>4300</v>
      </c>
      <c r="L11" s="298"/>
      <c r="M11" s="297"/>
      <c r="N11" s="298"/>
      <c r="O11" s="299">
        <f t="shared" si="3"/>
        <v>4300</v>
      </c>
      <c r="P11" s="404"/>
    </row>
    <row r="12" spans="1:16" ht="14.45" customHeight="1" x14ac:dyDescent="0.25">
      <c r="A12" s="20">
        <v>620400200</v>
      </c>
      <c r="B12" s="1898" t="s">
        <v>2847</v>
      </c>
      <c r="C12" s="279">
        <f>VLOOKUP(A12,'HFull Year'!A:D,4,0)</f>
        <v>57000</v>
      </c>
      <c r="D12" s="280"/>
      <c r="E12" s="280"/>
      <c r="F12" s="151">
        <f>VLOOKUP(A12,'HFull Year'!A:E,5,0)</f>
        <v>57000</v>
      </c>
      <c r="G12" s="151">
        <f>VLOOKUP(A12,'HTo Date'!A:C,3,0)</f>
        <v>25523.82</v>
      </c>
      <c r="H12" s="280">
        <f t="shared" si="0"/>
        <v>31476.18</v>
      </c>
      <c r="I12" s="296"/>
      <c r="J12" s="188">
        <f t="shared" si="1"/>
        <v>57000</v>
      </c>
      <c r="K12" s="297">
        <f t="shared" si="2"/>
        <v>57000</v>
      </c>
      <c r="L12" s="298"/>
      <c r="M12" s="1896">
        <v>-57000</v>
      </c>
      <c r="N12" s="298"/>
      <c r="O12" s="1958">
        <f t="shared" si="3"/>
        <v>0</v>
      </c>
      <c r="P12" s="404"/>
    </row>
    <row r="13" spans="1:16" ht="14.45" customHeight="1" x14ac:dyDescent="0.25">
      <c r="A13" s="60"/>
      <c r="B13" s="61" t="s">
        <v>7</v>
      </c>
      <c r="C13" s="277">
        <f t="shared" ref="C13:O13" si="4">SUM(C10:C12)</f>
        <v>174200</v>
      </c>
      <c r="D13" s="278">
        <f t="shared" si="4"/>
        <v>0</v>
      </c>
      <c r="E13" s="278">
        <f t="shared" si="4"/>
        <v>0</v>
      </c>
      <c r="F13" s="156">
        <f t="shared" si="4"/>
        <v>174200</v>
      </c>
      <c r="G13" s="156">
        <f t="shared" si="4"/>
        <v>80226.84</v>
      </c>
      <c r="H13" s="278">
        <f t="shared" si="4"/>
        <v>93973.16</v>
      </c>
      <c r="I13" s="405">
        <f t="shared" si="4"/>
        <v>0</v>
      </c>
      <c r="J13" s="190">
        <f t="shared" si="4"/>
        <v>174200</v>
      </c>
      <c r="K13" s="406">
        <f t="shared" si="4"/>
        <v>174200</v>
      </c>
      <c r="L13" s="407">
        <f t="shared" si="4"/>
        <v>0</v>
      </c>
      <c r="M13" s="406">
        <f t="shared" si="4"/>
        <v>-4900</v>
      </c>
      <c r="N13" s="407">
        <f t="shared" si="4"/>
        <v>0</v>
      </c>
      <c r="O13" s="408">
        <f t="shared" si="4"/>
        <v>169300</v>
      </c>
      <c r="P13" s="404"/>
    </row>
    <row r="14" spans="1:16" ht="14.45" customHeight="1" x14ac:dyDescent="0.25">
      <c r="A14" s="60"/>
      <c r="B14" s="64"/>
      <c r="C14" s="279"/>
      <c r="D14" s="280"/>
      <c r="E14" s="280"/>
      <c r="F14" s="151"/>
      <c r="G14" s="151"/>
      <c r="H14" s="280"/>
      <c r="I14" s="296"/>
      <c r="J14" s="188"/>
      <c r="K14" s="297"/>
      <c r="L14" s="298"/>
      <c r="M14" s="297"/>
      <c r="N14" s="298"/>
      <c r="O14" s="299"/>
      <c r="P14" s="404"/>
    </row>
    <row r="15" spans="1:16" ht="14.45" customHeight="1" x14ac:dyDescent="0.25">
      <c r="A15" s="60"/>
      <c r="B15" s="129" t="s">
        <v>2744</v>
      </c>
      <c r="C15" s="279"/>
      <c r="D15" s="280"/>
      <c r="E15" s="280"/>
      <c r="F15" s="151"/>
      <c r="G15" s="151"/>
      <c r="H15" s="280"/>
      <c r="I15" s="296"/>
      <c r="J15" s="188"/>
      <c r="K15" s="297"/>
      <c r="L15" s="298"/>
      <c r="M15" s="297"/>
      <c r="N15" s="298"/>
      <c r="O15" s="299"/>
      <c r="P15" s="404"/>
    </row>
    <row r="16" spans="1:16" x14ac:dyDescent="0.25">
      <c r="A16" s="21">
        <v>620401500</v>
      </c>
      <c r="B16" s="507" t="s">
        <v>10468</v>
      </c>
      <c r="C16" s="279">
        <f>VLOOKUP(A16,'HFull Year'!A:D,4,0)</f>
        <v>-65916</v>
      </c>
      <c r="D16" s="280"/>
      <c r="E16" s="280"/>
      <c r="F16" s="151">
        <f>VLOOKUP(A16,'HFull Year'!A:E,5,0)</f>
        <v>-65916</v>
      </c>
      <c r="G16" s="151">
        <f>VLOOKUP(A16,'HTo Date'!A:C,3,0)</f>
        <v>8.8000000000000007</v>
      </c>
      <c r="H16" s="280">
        <f t="shared" ref="H16:H18" si="5">F16-G16</f>
        <v>-65924.800000000003</v>
      </c>
      <c r="I16" s="296"/>
      <c r="J16" s="188">
        <f t="shared" ref="J16:J18" si="6">F16+I16</f>
        <v>-65916</v>
      </c>
      <c r="K16" s="297">
        <f t="shared" ref="K16:K18" si="7">C16</f>
        <v>-65916</v>
      </c>
      <c r="L16" s="298"/>
      <c r="M16" s="1896">
        <v>65916</v>
      </c>
      <c r="N16" s="298"/>
      <c r="O16" s="1958">
        <f t="shared" ref="O16:O18" si="8">SUM(K16:N16)</f>
        <v>0</v>
      </c>
      <c r="P16" s="404"/>
    </row>
    <row r="17" spans="1:16" x14ac:dyDescent="0.25">
      <c r="A17" s="21">
        <v>620401501</v>
      </c>
      <c r="B17" s="507" t="s">
        <v>10494</v>
      </c>
      <c r="C17" s="279">
        <f>VLOOKUP(A17,'HFull Year'!A:D,4,0)</f>
        <v>0</v>
      </c>
      <c r="D17" s="280"/>
      <c r="E17" s="280"/>
      <c r="F17" s="151">
        <f>VLOOKUP(A17,'HFull Year'!A:E,5,0)</f>
        <v>0</v>
      </c>
      <c r="G17" s="151">
        <f>VLOOKUP(A17,'HTo Date'!A:C,3,0)</f>
        <v>0</v>
      </c>
      <c r="H17" s="280">
        <f t="shared" si="5"/>
        <v>0</v>
      </c>
      <c r="I17" s="296"/>
      <c r="J17" s="188">
        <f t="shared" si="6"/>
        <v>0</v>
      </c>
      <c r="K17" s="297">
        <f t="shared" si="7"/>
        <v>0</v>
      </c>
      <c r="L17" s="298"/>
      <c r="M17" s="297"/>
      <c r="N17" s="298"/>
      <c r="O17" s="1958">
        <f t="shared" si="8"/>
        <v>0</v>
      </c>
      <c r="P17" s="404"/>
    </row>
    <row r="18" spans="1:16" x14ac:dyDescent="0.25">
      <c r="A18" s="553">
        <v>620401502</v>
      </c>
      <c r="B18" s="554" t="s">
        <v>2852</v>
      </c>
      <c r="C18" s="279">
        <f>VLOOKUP(A18,'HFull Year'!A:D,4,0)</f>
        <v>19700</v>
      </c>
      <c r="D18" s="280"/>
      <c r="E18" s="280"/>
      <c r="F18" s="151">
        <f>VLOOKUP(A18,'HFull Year'!A:E,5,0)</f>
        <v>19700</v>
      </c>
      <c r="G18" s="151">
        <f>VLOOKUP(A18,'HTo Date'!A:C,3,0)</f>
        <v>1428.27</v>
      </c>
      <c r="H18" s="280">
        <f t="shared" si="5"/>
        <v>18271.73</v>
      </c>
      <c r="I18" s="296"/>
      <c r="J18" s="188">
        <f t="shared" si="6"/>
        <v>19700</v>
      </c>
      <c r="K18" s="297">
        <f t="shared" si="7"/>
        <v>19700</v>
      </c>
      <c r="L18" s="298"/>
      <c r="M18" s="1896">
        <v>-4700</v>
      </c>
      <c r="N18" s="298"/>
      <c r="O18" s="1958">
        <f t="shared" si="8"/>
        <v>15000</v>
      </c>
      <c r="P18" s="404"/>
    </row>
    <row r="19" spans="1:16" x14ac:dyDescent="0.25">
      <c r="A19" s="62"/>
      <c r="B19" s="61" t="s">
        <v>7</v>
      </c>
      <c r="C19" s="277">
        <f t="shared" ref="C19:O19" si="9">SUM(C16:C18)</f>
        <v>-46216</v>
      </c>
      <c r="D19" s="278">
        <f t="shared" si="9"/>
        <v>0</v>
      </c>
      <c r="E19" s="278">
        <f t="shared" si="9"/>
        <v>0</v>
      </c>
      <c r="F19" s="156">
        <f t="shared" si="9"/>
        <v>-46216</v>
      </c>
      <c r="G19" s="156">
        <f t="shared" si="9"/>
        <v>1437.07</v>
      </c>
      <c r="H19" s="278">
        <f t="shared" si="9"/>
        <v>-47653.070000000007</v>
      </c>
      <c r="I19" s="405">
        <f t="shared" si="9"/>
        <v>0</v>
      </c>
      <c r="J19" s="190">
        <f t="shared" si="9"/>
        <v>-46216</v>
      </c>
      <c r="K19" s="406">
        <f t="shared" si="9"/>
        <v>-46216</v>
      </c>
      <c r="L19" s="407">
        <f t="shared" si="9"/>
        <v>0</v>
      </c>
      <c r="M19" s="406">
        <f t="shared" si="9"/>
        <v>61216</v>
      </c>
      <c r="N19" s="407">
        <f t="shared" si="9"/>
        <v>0</v>
      </c>
      <c r="O19" s="408">
        <f t="shared" si="9"/>
        <v>15000</v>
      </c>
      <c r="P19" s="411"/>
    </row>
    <row r="20" spans="1:16" x14ac:dyDescent="0.25">
      <c r="A20" s="60"/>
      <c r="B20" s="64"/>
      <c r="C20" s="277"/>
      <c r="D20" s="278"/>
      <c r="E20" s="278"/>
      <c r="F20" s="156"/>
      <c r="G20" s="156"/>
      <c r="H20" s="278"/>
      <c r="I20" s="405"/>
      <c r="J20" s="190"/>
      <c r="K20" s="406"/>
      <c r="L20" s="407"/>
      <c r="M20" s="406"/>
      <c r="N20" s="407"/>
      <c r="O20" s="408"/>
      <c r="P20" s="411"/>
    </row>
    <row r="21" spans="1:16" ht="15.75" thickBot="1" x14ac:dyDescent="0.3">
      <c r="A21" s="281"/>
      <c r="B21" s="282" t="s">
        <v>8</v>
      </c>
      <c r="C21" s="283">
        <f>C13+C19</f>
        <v>127984</v>
      </c>
      <c r="D21" s="284">
        <f t="shared" ref="D21:O21" si="10">D13+D19</f>
        <v>0</v>
      </c>
      <c r="E21" s="284">
        <f t="shared" si="10"/>
        <v>0</v>
      </c>
      <c r="F21" s="166">
        <f t="shared" si="10"/>
        <v>127984</v>
      </c>
      <c r="G21" s="166">
        <f t="shared" si="10"/>
        <v>81663.91</v>
      </c>
      <c r="H21" s="284">
        <f t="shared" si="10"/>
        <v>46320.09</v>
      </c>
      <c r="I21" s="413">
        <f t="shared" si="10"/>
        <v>0</v>
      </c>
      <c r="J21" s="193">
        <f t="shared" si="10"/>
        <v>127984</v>
      </c>
      <c r="K21" s="414">
        <f t="shared" si="10"/>
        <v>127984</v>
      </c>
      <c r="L21" s="415">
        <f t="shared" si="10"/>
        <v>0</v>
      </c>
      <c r="M21" s="414">
        <f t="shared" si="10"/>
        <v>56316</v>
      </c>
      <c r="N21" s="415">
        <f t="shared" si="10"/>
        <v>0</v>
      </c>
      <c r="O21" s="416">
        <f t="shared" si="10"/>
        <v>184300</v>
      </c>
      <c r="P21" s="417"/>
    </row>
    <row r="22" spans="1:16" x14ac:dyDescent="0.25">
      <c r="A22" s="41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</row>
    <row r="23" spans="1:16" x14ac:dyDescent="0.25">
      <c r="A23" s="41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</row>
    <row r="24" spans="1:16" x14ac:dyDescent="0.25">
      <c r="A24" s="41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</row>
    <row r="25" spans="1:16" x14ac:dyDescent="0.25">
      <c r="A25" s="41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</row>
    <row r="26" spans="1:16" x14ac:dyDescent="0.25">
      <c r="A26" s="41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</row>
    <row r="27" spans="1:16" x14ac:dyDescent="0.25">
      <c r="A27" s="41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</row>
    <row r="28" spans="1:16" x14ac:dyDescent="0.25">
      <c r="A28" s="41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</row>
    <row r="29" spans="1:16" x14ac:dyDescent="0.25">
      <c r="A29" s="41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</row>
    <row r="30" spans="1:16" x14ac:dyDescent="0.25">
      <c r="A30" s="41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</row>
    <row r="31" spans="1:16" x14ac:dyDescent="0.25">
      <c r="A31" s="41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</row>
    <row r="32" spans="1:16" x14ac:dyDescent="0.25">
      <c r="A32" s="41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</row>
    <row r="33" spans="1:15" x14ac:dyDescent="0.25">
      <c r="A33" s="41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</row>
    <row r="34" spans="1:15" x14ac:dyDescent="0.25">
      <c r="A34" s="41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</row>
    <row r="35" spans="1:15" x14ac:dyDescent="0.25">
      <c r="A35" s="41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</row>
    <row r="36" spans="1:15" x14ac:dyDescent="0.25">
      <c r="A36" s="41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</row>
    <row r="37" spans="1:15" x14ac:dyDescent="0.25">
      <c r="A37" s="41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</row>
    <row r="38" spans="1:15" x14ac:dyDescent="0.25">
      <c r="A38" s="41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</row>
    <row r="39" spans="1:15" x14ac:dyDescent="0.25">
      <c r="A39" s="41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</row>
    <row r="40" spans="1:15" x14ac:dyDescent="0.25">
      <c r="A40" s="41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</row>
    <row r="41" spans="1:15" x14ac:dyDescent="0.25">
      <c r="A41" s="41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</row>
    <row r="42" spans="1:15" x14ac:dyDescent="0.25">
      <c r="A42" s="41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</row>
    <row r="43" spans="1:15" x14ac:dyDescent="0.25">
      <c r="A43" s="41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</row>
    <row r="44" spans="1:15" x14ac:dyDescent="0.25">
      <c r="A44" s="41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</row>
    <row r="45" spans="1:15" x14ac:dyDescent="0.25">
      <c r="A45" s="41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</row>
    <row r="46" spans="1:15" x14ac:dyDescent="0.25">
      <c r="A46" s="41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</row>
    <row r="47" spans="1:15" x14ac:dyDescent="0.25">
      <c r="A47" s="41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</row>
    <row r="48" spans="1:15" x14ac:dyDescent="0.25">
      <c r="A48" s="41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</row>
    <row r="49" spans="1:15" x14ac:dyDescent="0.25">
      <c r="A49" s="41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</row>
    <row r="50" spans="1:15" x14ac:dyDescent="0.25">
      <c r="A50" s="41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</row>
    <row r="51" spans="1:15" x14ac:dyDescent="0.25">
      <c r="A51" s="41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</row>
    <row r="52" spans="1:15" x14ac:dyDescent="0.25">
      <c r="A52" s="41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</row>
    <row r="53" spans="1:15" x14ac:dyDescent="0.25">
      <c r="A53" s="41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</row>
    <row r="54" spans="1:15" x14ac:dyDescent="0.25">
      <c r="A54" s="41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</row>
    <row r="55" spans="1:15" x14ac:dyDescent="0.25">
      <c r="A55" s="41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</row>
    <row r="56" spans="1:15" x14ac:dyDescent="0.25">
      <c r="A56" s="41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</row>
    <row r="57" spans="1:15" x14ac:dyDescent="0.25">
      <c r="A57" s="41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</row>
    <row r="58" spans="1:15" x14ac:dyDescent="0.25">
      <c r="A58" s="41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</row>
    <row r="59" spans="1:15" x14ac:dyDescent="0.25">
      <c r="A59" s="41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</row>
    <row r="60" spans="1:15" x14ac:dyDescent="0.25">
      <c r="A60" s="41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</row>
    <row r="61" spans="1:15" x14ac:dyDescent="0.25">
      <c r="A61" s="41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</row>
    <row r="62" spans="1:15" x14ac:dyDescent="0.25">
      <c r="A62" s="41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</row>
    <row r="63" spans="1:15" x14ac:dyDescent="0.25">
      <c r="A63" s="41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</row>
    <row r="64" spans="1:15" x14ac:dyDescent="0.25">
      <c r="A64" s="41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</row>
    <row r="65" spans="1:15" x14ac:dyDescent="0.25">
      <c r="A65" s="41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</row>
    <row r="66" spans="1:15" x14ac:dyDescent="0.25">
      <c r="A66" s="41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</row>
    <row r="67" spans="1:15" x14ac:dyDescent="0.25">
      <c r="A67" s="41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</row>
    <row r="68" spans="1:15" x14ac:dyDescent="0.25">
      <c r="A68" s="41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</row>
    <row r="69" spans="1:15" x14ac:dyDescent="0.25">
      <c r="A69" s="41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</row>
    <row r="70" spans="1:15" x14ac:dyDescent="0.25">
      <c r="A70" s="41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</row>
    <row r="71" spans="1:15" x14ac:dyDescent="0.25">
      <c r="A71" s="41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</row>
    <row r="72" spans="1:15" x14ac:dyDescent="0.25">
      <c r="A72" s="41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</row>
    <row r="73" spans="1:15" x14ac:dyDescent="0.25">
      <c r="A73" s="41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</row>
    <row r="74" spans="1:15" x14ac:dyDescent="0.25">
      <c r="A74" s="41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</row>
    <row r="75" spans="1:15" x14ac:dyDescent="0.25">
      <c r="A75" s="41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</row>
    <row r="76" spans="1:15" x14ac:dyDescent="0.25">
      <c r="A76" s="41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</row>
    <row r="77" spans="1:15" x14ac:dyDescent="0.25">
      <c r="A77" s="41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</row>
    <row r="78" spans="1:15" x14ac:dyDescent="0.25">
      <c r="A78" s="41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</row>
    <row r="79" spans="1:15" x14ac:dyDescent="0.25">
      <c r="A79" s="41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</row>
    <row r="80" spans="1:15" x14ac:dyDescent="0.25">
      <c r="A80" s="41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</row>
    <row r="81" spans="1:15" x14ac:dyDescent="0.25">
      <c r="A81" s="41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</row>
    <row r="82" spans="1:15" x14ac:dyDescent="0.25">
      <c r="A82" s="41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</row>
    <row r="83" spans="1:15" x14ac:dyDescent="0.25">
      <c r="A83" s="41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</row>
    <row r="84" spans="1:15" x14ac:dyDescent="0.25">
      <c r="A84" s="41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</row>
    <row r="85" spans="1:15" x14ac:dyDescent="0.25">
      <c r="A85" s="41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</row>
    <row r="86" spans="1:15" x14ac:dyDescent="0.25">
      <c r="A86" s="41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</row>
    <row r="87" spans="1:15" x14ac:dyDescent="0.25">
      <c r="A87" s="41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</row>
    <row r="88" spans="1:15" x14ac:dyDescent="0.25">
      <c r="A88" s="41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</row>
    <row r="89" spans="1:15" x14ac:dyDescent="0.25">
      <c r="A89" s="41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</row>
    <row r="90" spans="1:15" x14ac:dyDescent="0.25">
      <c r="A90" s="41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</row>
    <row r="91" spans="1:15" x14ac:dyDescent="0.25">
      <c r="A91" s="41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</row>
    <row r="92" spans="1:15" x14ac:dyDescent="0.25">
      <c r="A92" s="41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</row>
    <row r="93" spans="1:15" x14ac:dyDescent="0.25">
      <c r="A93" s="41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</row>
    <row r="94" spans="1:15" x14ac:dyDescent="0.25">
      <c r="A94" s="41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</row>
    <row r="95" spans="1:15" x14ac:dyDescent="0.25">
      <c r="A95" s="41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</row>
    <row r="96" spans="1:15" x14ac:dyDescent="0.25">
      <c r="A96" s="41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</row>
    <row r="97" spans="1:15" x14ac:dyDescent="0.25">
      <c r="A97" s="41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</row>
    <row r="98" spans="1:15" x14ac:dyDescent="0.25">
      <c r="A98" s="41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</row>
    <row r="99" spans="1:15" x14ac:dyDescent="0.25">
      <c r="A99" s="41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</row>
    <row r="100" spans="1:15" x14ac:dyDescent="0.25">
      <c r="A100" s="41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</row>
    <row r="101" spans="1:15" x14ac:dyDescent="0.25">
      <c r="A101" s="41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</row>
    <row r="102" spans="1:15" x14ac:dyDescent="0.25">
      <c r="A102" s="41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</row>
    <row r="103" spans="1:15" x14ac:dyDescent="0.25">
      <c r="A103" s="41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</row>
    <row r="104" spans="1:15" x14ac:dyDescent="0.25">
      <c r="A104" s="41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</row>
    <row r="105" spans="1:15" x14ac:dyDescent="0.25">
      <c r="A105" s="41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</row>
    <row r="106" spans="1:15" x14ac:dyDescent="0.25">
      <c r="A106" s="41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</row>
    <row r="107" spans="1:15" x14ac:dyDescent="0.25">
      <c r="A107" s="41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</row>
    <row r="108" spans="1:15" x14ac:dyDescent="0.25">
      <c r="A108" s="41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</row>
    <row r="109" spans="1:15" x14ac:dyDescent="0.25">
      <c r="A109" s="41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</row>
    <row r="110" spans="1:15" x14ac:dyDescent="0.25">
      <c r="A110" s="41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</row>
    <row r="111" spans="1:15" x14ac:dyDescent="0.25">
      <c r="A111" s="41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</row>
    <row r="112" spans="1:15" x14ac:dyDescent="0.25">
      <c r="A112" s="41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</row>
    <row r="113" spans="1:15" x14ac:dyDescent="0.25">
      <c r="A113" s="41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</row>
    <row r="114" spans="1:15" x14ac:dyDescent="0.25">
      <c r="A114" s="41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</row>
    <row r="115" spans="1:15" x14ac:dyDescent="0.25">
      <c r="A115" s="41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</row>
    <row r="116" spans="1:15" x14ac:dyDescent="0.25">
      <c r="A116" s="41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</row>
    <row r="117" spans="1:15" x14ac:dyDescent="0.25">
      <c r="A117" s="41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</row>
    <row r="118" spans="1:15" x14ac:dyDescent="0.25">
      <c r="A118" s="41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</row>
    <row r="119" spans="1:15" x14ac:dyDescent="0.25">
      <c r="A119" s="41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</row>
    <row r="120" spans="1:15" x14ac:dyDescent="0.25">
      <c r="A120" s="41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</row>
    <row r="121" spans="1:15" x14ac:dyDescent="0.25">
      <c r="A121" s="41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</row>
    <row r="122" spans="1:15" x14ac:dyDescent="0.25">
      <c r="A122" s="41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</row>
    <row r="123" spans="1:15" x14ac:dyDescent="0.25">
      <c r="A123" s="41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</row>
    <row r="124" spans="1:15" x14ac:dyDescent="0.25">
      <c r="A124" s="41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</row>
    <row r="125" spans="1:15" x14ac:dyDescent="0.25">
      <c r="A125" s="41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</row>
    <row r="126" spans="1:15" x14ac:dyDescent="0.25">
      <c r="A126" s="41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</row>
    <row r="127" spans="1:15" x14ac:dyDescent="0.25">
      <c r="A127" s="41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</row>
    <row r="128" spans="1:15" x14ac:dyDescent="0.25">
      <c r="A128" s="41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</row>
    <row r="129" spans="1:15" x14ac:dyDescent="0.25">
      <c r="A129" s="41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</row>
    <row r="130" spans="1:15" x14ac:dyDescent="0.25">
      <c r="A130" s="41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</row>
    <row r="131" spans="1:15" x14ac:dyDescent="0.25">
      <c r="A131" s="41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</row>
    <row r="132" spans="1:15" x14ac:dyDescent="0.25">
      <c r="A132" s="41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</row>
    <row r="133" spans="1:15" x14ac:dyDescent="0.25">
      <c r="A133" s="41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</row>
    <row r="134" spans="1:15" x14ac:dyDescent="0.25">
      <c r="A134" s="41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</row>
    <row r="135" spans="1:15" x14ac:dyDescent="0.25">
      <c r="A135" s="41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</row>
    <row r="136" spans="1:15" x14ac:dyDescent="0.25">
      <c r="A136" s="41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</row>
    <row r="137" spans="1:15" x14ac:dyDescent="0.25">
      <c r="A137" s="41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</row>
    <row r="138" spans="1:15" x14ac:dyDescent="0.25">
      <c r="A138" s="41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</row>
    <row r="139" spans="1:15" x14ac:dyDescent="0.25">
      <c r="A139" s="41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</row>
    <row r="140" spans="1:15" x14ac:dyDescent="0.25">
      <c r="A140" s="41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</row>
    <row r="141" spans="1:15" x14ac:dyDescent="0.25">
      <c r="A141" s="41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</row>
    <row r="142" spans="1:15" x14ac:dyDescent="0.25">
      <c r="A142" s="41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</row>
    <row r="143" spans="1:15" x14ac:dyDescent="0.25">
      <c r="A143" s="41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</row>
    <row r="144" spans="1:15" x14ac:dyDescent="0.25">
      <c r="A144" s="41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</row>
    <row r="145" spans="1:15" x14ac:dyDescent="0.25">
      <c r="A145" s="41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</row>
    <row r="146" spans="1:15" x14ac:dyDescent="0.25">
      <c r="A146" s="41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</row>
    <row r="147" spans="1:15" x14ac:dyDescent="0.25">
      <c r="A147" s="41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</row>
    <row r="148" spans="1:15" x14ac:dyDescent="0.25">
      <c r="A148" s="41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</row>
    <row r="149" spans="1:15" x14ac:dyDescent="0.25">
      <c r="A149" s="41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</row>
    <row r="150" spans="1:15" x14ac:dyDescent="0.25">
      <c r="A150" s="41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</row>
    <row r="151" spans="1:15" x14ac:dyDescent="0.25">
      <c r="A151" s="41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</row>
    <row r="152" spans="1:15" x14ac:dyDescent="0.25">
      <c r="A152" s="41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</row>
    <row r="153" spans="1:15" x14ac:dyDescent="0.25">
      <c r="A153" s="41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</row>
    <row r="154" spans="1:15" x14ac:dyDescent="0.25">
      <c r="A154" s="41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</row>
    <row r="155" spans="1:15" x14ac:dyDescent="0.25">
      <c r="A155" s="41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</row>
    <row r="156" spans="1:15" x14ac:dyDescent="0.25">
      <c r="A156" s="41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</row>
    <row r="157" spans="1:15" x14ac:dyDescent="0.25">
      <c r="A157" s="41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</row>
    <row r="158" spans="1:15" x14ac:dyDescent="0.25">
      <c r="A158" s="41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</row>
    <row r="159" spans="1:15" x14ac:dyDescent="0.25">
      <c r="A159" s="41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</row>
    <row r="160" spans="1:15" x14ac:dyDescent="0.25">
      <c r="A160" s="41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</row>
    <row r="161" spans="1:15" x14ac:dyDescent="0.25">
      <c r="A161" s="41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</row>
    <row r="162" spans="1:15" x14ac:dyDescent="0.25">
      <c r="A162" s="41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</row>
    <row r="163" spans="1:15" x14ac:dyDescent="0.25">
      <c r="A163" s="41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</row>
    <row r="164" spans="1:15" x14ac:dyDescent="0.25">
      <c r="A164" s="41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</row>
    <row r="165" spans="1:15" x14ac:dyDescent="0.25">
      <c r="A165" s="41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</row>
    <row r="166" spans="1:15" x14ac:dyDescent="0.25">
      <c r="A166" s="41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</row>
    <row r="167" spans="1:15" x14ac:dyDescent="0.25">
      <c r="A167" s="41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</row>
    <row r="168" spans="1:15" x14ac:dyDescent="0.25">
      <c r="A168" s="41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</row>
    <row r="169" spans="1:15" x14ac:dyDescent="0.25">
      <c r="A169" s="41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</row>
    <row r="170" spans="1:15" x14ac:dyDescent="0.25">
      <c r="A170" s="41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</row>
    <row r="171" spans="1:15" x14ac:dyDescent="0.25">
      <c r="A171" s="41"/>
    </row>
    <row r="172" spans="1:15" x14ac:dyDescent="0.25">
      <c r="A172" s="41"/>
    </row>
    <row r="173" spans="1:15" x14ac:dyDescent="0.25">
      <c r="A173" s="41"/>
    </row>
    <row r="174" spans="1:15" x14ac:dyDescent="0.25">
      <c r="A174" s="41"/>
    </row>
    <row r="175" spans="1:15" x14ac:dyDescent="0.25">
      <c r="A175" s="41"/>
    </row>
    <row r="176" spans="1:15" x14ac:dyDescent="0.25">
      <c r="A176" s="41"/>
    </row>
    <row r="177" spans="1:1" x14ac:dyDescent="0.25">
      <c r="A177" s="41"/>
    </row>
    <row r="178" spans="1:1" x14ac:dyDescent="0.25">
      <c r="A178" s="41"/>
    </row>
    <row r="179" spans="1:1" x14ac:dyDescent="0.25">
      <c r="A179" s="41"/>
    </row>
    <row r="180" spans="1:1" x14ac:dyDescent="0.25">
      <c r="A180" s="41"/>
    </row>
    <row r="181" spans="1:1" x14ac:dyDescent="0.25">
      <c r="A181" s="41"/>
    </row>
    <row r="182" spans="1:1" x14ac:dyDescent="0.25">
      <c r="A182" s="41"/>
    </row>
    <row r="183" spans="1:1" x14ac:dyDescent="0.25">
      <c r="A183" s="41"/>
    </row>
    <row r="184" spans="1:1" x14ac:dyDescent="0.25">
      <c r="A184" s="41"/>
    </row>
    <row r="185" spans="1:1" x14ac:dyDescent="0.25">
      <c r="A185" s="41"/>
    </row>
    <row r="186" spans="1:1" x14ac:dyDescent="0.25">
      <c r="A186" s="41"/>
    </row>
    <row r="187" spans="1:1" x14ac:dyDescent="0.25">
      <c r="A187" s="41"/>
    </row>
    <row r="188" spans="1:1" x14ac:dyDescent="0.25">
      <c r="A188" s="41"/>
    </row>
    <row r="189" spans="1:1" x14ac:dyDescent="0.25">
      <c r="A189" s="41"/>
    </row>
    <row r="190" spans="1:1" x14ac:dyDescent="0.25">
      <c r="A190" s="41"/>
    </row>
    <row r="191" spans="1:1" x14ac:dyDescent="0.25">
      <c r="A191" s="41"/>
    </row>
    <row r="192" spans="1:1" x14ac:dyDescent="0.25">
      <c r="A192" s="41"/>
    </row>
    <row r="193" spans="1:1" x14ac:dyDescent="0.25">
      <c r="A193" s="41"/>
    </row>
    <row r="194" spans="1:1" x14ac:dyDescent="0.25">
      <c r="A194" s="41"/>
    </row>
    <row r="195" spans="1:1" x14ac:dyDescent="0.25">
      <c r="A195" s="41"/>
    </row>
    <row r="196" spans="1:1" x14ac:dyDescent="0.25">
      <c r="A196" s="41"/>
    </row>
    <row r="197" spans="1:1" x14ac:dyDescent="0.25">
      <c r="A197" s="41"/>
    </row>
    <row r="198" spans="1:1" x14ac:dyDescent="0.25">
      <c r="A198" s="41"/>
    </row>
    <row r="199" spans="1:1" x14ac:dyDescent="0.25">
      <c r="A199" s="41"/>
    </row>
    <row r="200" spans="1:1" x14ac:dyDescent="0.25">
      <c r="A200" s="41"/>
    </row>
    <row r="201" spans="1:1" x14ac:dyDescent="0.25">
      <c r="A201" s="41"/>
    </row>
    <row r="202" spans="1:1" x14ac:dyDescent="0.25">
      <c r="A202" s="41"/>
    </row>
    <row r="203" spans="1:1" x14ac:dyDescent="0.25">
      <c r="A203" s="41"/>
    </row>
    <row r="204" spans="1:1" x14ac:dyDescent="0.25">
      <c r="A204" s="41"/>
    </row>
    <row r="205" spans="1:1" x14ac:dyDescent="0.25">
      <c r="A205" s="41"/>
    </row>
    <row r="206" spans="1:1" x14ac:dyDescent="0.25">
      <c r="A206" s="41"/>
    </row>
    <row r="207" spans="1:1" x14ac:dyDescent="0.25">
      <c r="A207" s="41"/>
    </row>
    <row r="208" spans="1:1" x14ac:dyDescent="0.25">
      <c r="A208" s="41"/>
    </row>
    <row r="209" spans="1:1" x14ac:dyDescent="0.25">
      <c r="A209" s="41"/>
    </row>
    <row r="210" spans="1:1" x14ac:dyDescent="0.25">
      <c r="A210" s="41"/>
    </row>
    <row r="211" spans="1:1" x14ac:dyDescent="0.25">
      <c r="A211" s="41"/>
    </row>
    <row r="212" spans="1:1" x14ac:dyDescent="0.25">
      <c r="A212" s="41"/>
    </row>
    <row r="213" spans="1:1" x14ac:dyDescent="0.25">
      <c r="A213" s="41"/>
    </row>
    <row r="214" spans="1:1" x14ac:dyDescent="0.25">
      <c r="A214" s="41"/>
    </row>
    <row r="215" spans="1:1" x14ac:dyDescent="0.25">
      <c r="A215" s="41"/>
    </row>
    <row r="216" spans="1:1" x14ac:dyDescent="0.25">
      <c r="A216" s="41"/>
    </row>
    <row r="217" spans="1:1" x14ac:dyDescent="0.25">
      <c r="A217" s="41"/>
    </row>
    <row r="218" spans="1:1" x14ac:dyDescent="0.25">
      <c r="A218" s="41"/>
    </row>
    <row r="219" spans="1:1" x14ac:dyDescent="0.25">
      <c r="A219" s="41"/>
    </row>
    <row r="220" spans="1:1" x14ac:dyDescent="0.25">
      <c r="A220" s="41"/>
    </row>
    <row r="221" spans="1:1" x14ac:dyDescent="0.25">
      <c r="A221" s="41"/>
    </row>
    <row r="222" spans="1:1" x14ac:dyDescent="0.25">
      <c r="A222" s="41"/>
    </row>
    <row r="223" spans="1:1" x14ac:dyDescent="0.25">
      <c r="A223" s="41"/>
    </row>
    <row r="224" spans="1:1" x14ac:dyDescent="0.25">
      <c r="A224" s="41"/>
    </row>
    <row r="225" spans="1:1" x14ac:dyDescent="0.25">
      <c r="A225" s="41"/>
    </row>
    <row r="226" spans="1:1" x14ac:dyDescent="0.25">
      <c r="A226" s="41"/>
    </row>
    <row r="227" spans="1:1" x14ac:dyDescent="0.25">
      <c r="A227" s="41"/>
    </row>
    <row r="228" spans="1:1" x14ac:dyDescent="0.25">
      <c r="A228" s="41"/>
    </row>
    <row r="229" spans="1:1" x14ac:dyDescent="0.25">
      <c r="A229" s="41"/>
    </row>
    <row r="230" spans="1:1" x14ac:dyDescent="0.25">
      <c r="A230" s="41"/>
    </row>
    <row r="231" spans="1:1" x14ac:dyDescent="0.25">
      <c r="A231" s="41"/>
    </row>
    <row r="232" spans="1:1" x14ac:dyDescent="0.25">
      <c r="A232" s="41"/>
    </row>
    <row r="233" spans="1:1" x14ac:dyDescent="0.25">
      <c r="A233" s="41"/>
    </row>
    <row r="234" spans="1:1" x14ac:dyDescent="0.25">
      <c r="A234" s="41"/>
    </row>
    <row r="235" spans="1:1" x14ac:dyDescent="0.25">
      <c r="A235" s="41"/>
    </row>
    <row r="236" spans="1:1" x14ac:dyDescent="0.25">
      <c r="A236" s="41"/>
    </row>
    <row r="237" spans="1:1" x14ac:dyDescent="0.25">
      <c r="A237" s="41"/>
    </row>
    <row r="238" spans="1:1" x14ac:dyDescent="0.25">
      <c r="A238" s="41"/>
    </row>
    <row r="239" spans="1:1" x14ac:dyDescent="0.25">
      <c r="A239" s="41"/>
    </row>
    <row r="240" spans="1:1" x14ac:dyDescent="0.25">
      <c r="A240" s="41"/>
    </row>
    <row r="241" spans="1:1" x14ac:dyDescent="0.25">
      <c r="A241" s="41"/>
    </row>
    <row r="242" spans="1:1" x14ac:dyDescent="0.25">
      <c r="A242" s="41"/>
    </row>
    <row r="243" spans="1:1" x14ac:dyDescent="0.25">
      <c r="A243" s="41"/>
    </row>
    <row r="244" spans="1:1" x14ac:dyDescent="0.25">
      <c r="A244" s="41"/>
    </row>
    <row r="245" spans="1:1" x14ac:dyDescent="0.25">
      <c r="A245" s="41"/>
    </row>
    <row r="246" spans="1:1" x14ac:dyDescent="0.25">
      <c r="A246" s="41"/>
    </row>
    <row r="247" spans="1:1" x14ac:dyDescent="0.25">
      <c r="A247" s="41"/>
    </row>
    <row r="248" spans="1:1" x14ac:dyDescent="0.25">
      <c r="A248" s="41"/>
    </row>
    <row r="249" spans="1:1" x14ac:dyDescent="0.25">
      <c r="A249" s="41"/>
    </row>
    <row r="250" spans="1:1" x14ac:dyDescent="0.25">
      <c r="A250" s="41"/>
    </row>
    <row r="251" spans="1:1" x14ac:dyDescent="0.25">
      <c r="A251" s="41"/>
    </row>
    <row r="252" spans="1:1" x14ac:dyDescent="0.25">
      <c r="A252" s="41"/>
    </row>
    <row r="253" spans="1:1" x14ac:dyDescent="0.25">
      <c r="A253" s="41"/>
    </row>
    <row r="254" spans="1:1" x14ac:dyDescent="0.25">
      <c r="A254" s="41"/>
    </row>
    <row r="255" spans="1:1" x14ac:dyDescent="0.25">
      <c r="A255" s="41"/>
    </row>
    <row r="256" spans="1:1" x14ac:dyDescent="0.25">
      <c r="A256" s="41"/>
    </row>
    <row r="257" spans="1:1" x14ac:dyDescent="0.25">
      <c r="A257" s="41"/>
    </row>
    <row r="258" spans="1:1" x14ac:dyDescent="0.25">
      <c r="A258" s="41"/>
    </row>
    <row r="259" spans="1:1" x14ac:dyDescent="0.25">
      <c r="A259" s="41"/>
    </row>
    <row r="260" spans="1:1" x14ac:dyDescent="0.25">
      <c r="A260" s="41"/>
    </row>
    <row r="261" spans="1:1" x14ac:dyDescent="0.25">
      <c r="A261" s="41"/>
    </row>
    <row r="262" spans="1:1" x14ac:dyDescent="0.25">
      <c r="A262" s="41"/>
    </row>
    <row r="263" spans="1:1" x14ac:dyDescent="0.25">
      <c r="A263" s="41"/>
    </row>
    <row r="264" spans="1:1" x14ac:dyDescent="0.25">
      <c r="A264" s="41"/>
    </row>
    <row r="265" spans="1:1" x14ac:dyDescent="0.25">
      <c r="A265" s="41"/>
    </row>
    <row r="266" spans="1:1" x14ac:dyDescent="0.25">
      <c r="A266" s="41"/>
    </row>
    <row r="267" spans="1:1" x14ac:dyDescent="0.25">
      <c r="A267" s="41"/>
    </row>
    <row r="268" spans="1:1" x14ac:dyDescent="0.25">
      <c r="A268" s="41"/>
    </row>
    <row r="269" spans="1:1" x14ac:dyDescent="0.25">
      <c r="A269" s="41"/>
    </row>
    <row r="270" spans="1:1" x14ac:dyDescent="0.25">
      <c r="A270" s="41"/>
    </row>
    <row r="271" spans="1:1" x14ac:dyDescent="0.25">
      <c r="A271" s="41"/>
    </row>
    <row r="272" spans="1:1" x14ac:dyDescent="0.25">
      <c r="A272" s="41"/>
    </row>
    <row r="273" spans="1:1" x14ac:dyDescent="0.25">
      <c r="A273" s="41"/>
    </row>
    <row r="274" spans="1:1" x14ac:dyDescent="0.25">
      <c r="A274" s="41"/>
    </row>
    <row r="275" spans="1:1" x14ac:dyDescent="0.25">
      <c r="A275" s="41"/>
    </row>
    <row r="276" spans="1:1" x14ac:dyDescent="0.25">
      <c r="A276" s="41"/>
    </row>
    <row r="277" spans="1:1" x14ac:dyDescent="0.25">
      <c r="A277" s="41"/>
    </row>
    <row r="278" spans="1:1" x14ac:dyDescent="0.25">
      <c r="A278" s="41"/>
    </row>
    <row r="279" spans="1:1" x14ac:dyDescent="0.25">
      <c r="A279" s="41"/>
    </row>
    <row r="280" spans="1:1" x14ac:dyDescent="0.25">
      <c r="A280" s="41"/>
    </row>
    <row r="281" spans="1:1" x14ac:dyDescent="0.25">
      <c r="A281" s="41"/>
    </row>
    <row r="282" spans="1:1" x14ac:dyDescent="0.25">
      <c r="A282" s="41"/>
    </row>
    <row r="283" spans="1:1" x14ac:dyDescent="0.25">
      <c r="A283" s="41"/>
    </row>
    <row r="284" spans="1:1" x14ac:dyDescent="0.25">
      <c r="A284" s="41"/>
    </row>
    <row r="285" spans="1:1" x14ac:dyDescent="0.25">
      <c r="A285" s="41"/>
    </row>
    <row r="286" spans="1:1" x14ac:dyDescent="0.25">
      <c r="A286" s="41"/>
    </row>
    <row r="287" spans="1:1" x14ac:dyDescent="0.25">
      <c r="A287" s="41"/>
    </row>
    <row r="288" spans="1:1" x14ac:dyDescent="0.25">
      <c r="A288" s="41"/>
    </row>
    <row r="289" spans="1:1" x14ac:dyDescent="0.25">
      <c r="A289" s="41"/>
    </row>
    <row r="290" spans="1:1" x14ac:dyDescent="0.25">
      <c r="A290" s="41"/>
    </row>
    <row r="291" spans="1:1" x14ac:dyDescent="0.25">
      <c r="A291" s="41"/>
    </row>
    <row r="292" spans="1:1" x14ac:dyDescent="0.25">
      <c r="A292" s="41"/>
    </row>
    <row r="293" spans="1:1" x14ac:dyDescent="0.25">
      <c r="A293" s="41"/>
    </row>
    <row r="294" spans="1:1" x14ac:dyDescent="0.25">
      <c r="A294" s="41"/>
    </row>
    <row r="295" spans="1:1" x14ac:dyDescent="0.25">
      <c r="A295" s="41"/>
    </row>
    <row r="296" spans="1:1" x14ac:dyDescent="0.25">
      <c r="A296" s="41"/>
    </row>
    <row r="297" spans="1:1" x14ac:dyDescent="0.25">
      <c r="A297" s="41"/>
    </row>
    <row r="298" spans="1:1" x14ac:dyDescent="0.25">
      <c r="A298" s="41"/>
    </row>
    <row r="299" spans="1:1" x14ac:dyDescent="0.25">
      <c r="A299" s="41"/>
    </row>
    <row r="300" spans="1:1" x14ac:dyDescent="0.25">
      <c r="A300" s="41"/>
    </row>
    <row r="301" spans="1:1" x14ac:dyDescent="0.25">
      <c r="A301" s="41"/>
    </row>
    <row r="302" spans="1:1" x14ac:dyDescent="0.25">
      <c r="A302" s="41"/>
    </row>
    <row r="303" spans="1:1" x14ac:dyDescent="0.25">
      <c r="A303" s="41"/>
    </row>
    <row r="304" spans="1:1" x14ac:dyDescent="0.25">
      <c r="A304" s="41"/>
    </row>
    <row r="305" spans="1:1" x14ac:dyDescent="0.25">
      <c r="A305" s="41"/>
    </row>
    <row r="306" spans="1:1" x14ac:dyDescent="0.25">
      <c r="A306" s="41"/>
    </row>
    <row r="307" spans="1:1" x14ac:dyDescent="0.25">
      <c r="A307" s="41"/>
    </row>
    <row r="308" spans="1:1" x14ac:dyDescent="0.25">
      <c r="A308" s="41"/>
    </row>
    <row r="309" spans="1:1" x14ac:dyDescent="0.25">
      <c r="A309" s="41"/>
    </row>
    <row r="310" spans="1:1" x14ac:dyDescent="0.25">
      <c r="A310" s="41"/>
    </row>
    <row r="311" spans="1:1" x14ac:dyDescent="0.25">
      <c r="A311" s="41"/>
    </row>
    <row r="312" spans="1:1" x14ac:dyDescent="0.25">
      <c r="A312" s="41"/>
    </row>
    <row r="313" spans="1:1" x14ac:dyDescent="0.25">
      <c r="A313" s="41"/>
    </row>
    <row r="314" spans="1:1" x14ac:dyDescent="0.25">
      <c r="A314" s="41"/>
    </row>
    <row r="315" spans="1:1" x14ac:dyDescent="0.25">
      <c r="A315" s="41"/>
    </row>
    <row r="316" spans="1:1" x14ac:dyDescent="0.25">
      <c r="A316" s="41"/>
    </row>
    <row r="317" spans="1:1" x14ac:dyDescent="0.25">
      <c r="A317" s="41"/>
    </row>
    <row r="318" spans="1:1" x14ac:dyDescent="0.25">
      <c r="A318" s="41"/>
    </row>
    <row r="319" spans="1:1" x14ac:dyDescent="0.25">
      <c r="A319" s="41"/>
    </row>
    <row r="320" spans="1:1" x14ac:dyDescent="0.25">
      <c r="A320" s="41"/>
    </row>
    <row r="321" spans="1:1" x14ac:dyDescent="0.25">
      <c r="A321" s="41"/>
    </row>
    <row r="322" spans="1:1" x14ac:dyDescent="0.25">
      <c r="A322" s="41"/>
    </row>
    <row r="323" spans="1:1" x14ac:dyDescent="0.25">
      <c r="A323" s="41"/>
    </row>
    <row r="324" spans="1:1" x14ac:dyDescent="0.25">
      <c r="A324" s="41"/>
    </row>
    <row r="325" spans="1:1" x14ac:dyDescent="0.25">
      <c r="A325" s="41"/>
    </row>
    <row r="326" spans="1:1" x14ac:dyDescent="0.25">
      <c r="A326" s="41"/>
    </row>
    <row r="327" spans="1:1" x14ac:dyDescent="0.25">
      <c r="A327" s="41"/>
    </row>
    <row r="328" spans="1:1" x14ac:dyDescent="0.25">
      <c r="A328" s="41"/>
    </row>
    <row r="329" spans="1:1" x14ac:dyDescent="0.25">
      <c r="A329" s="41"/>
    </row>
    <row r="330" spans="1:1" x14ac:dyDescent="0.25">
      <c r="A330" s="41"/>
    </row>
    <row r="331" spans="1:1" x14ac:dyDescent="0.25">
      <c r="A331" s="41"/>
    </row>
    <row r="332" spans="1:1" x14ac:dyDescent="0.25">
      <c r="A332" s="41"/>
    </row>
    <row r="333" spans="1:1" x14ac:dyDescent="0.25">
      <c r="A333" s="41"/>
    </row>
    <row r="334" spans="1:1" x14ac:dyDescent="0.25">
      <c r="A334" s="41"/>
    </row>
    <row r="335" spans="1:1" x14ac:dyDescent="0.25">
      <c r="A335" s="41"/>
    </row>
    <row r="336" spans="1:1" x14ac:dyDescent="0.25">
      <c r="A336" s="41"/>
    </row>
    <row r="337" spans="1:1" x14ac:dyDescent="0.25">
      <c r="A337" s="41"/>
    </row>
    <row r="338" spans="1:1" x14ac:dyDescent="0.25">
      <c r="A338" s="41"/>
    </row>
    <row r="339" spans="1:1" x14ac:dyDescent="0.25">
      <c r="A339" s="41"/>
    </row>
    <row r="340" spans="1:1" x14ac:dyDescent="0.25">
      <c r="A340" s="41"/>
    </row>
    <row r="341" spans="1:1" x14ac:dyDescent="0.25">
      <c r="A341" s="41"/>
    </row>
    <row r="342" spans="1:1" x14ac:dyDescent="0.25">
      <c r="A342" s="41"/>
    </row>
    <row r="343" spans="1:1" x14ac:dyDescent="0.25">
      <c r="A343" s="41"/>
    </row>
    <row r="344" spans="1:1" x14ac:dyDescent="0.25">
      <c r="A344" s="41"/>
    </row>
    <row r="345" spans="1:1" x14ac:dyDescent="0.25">
      <c r="A345" s="41"/>
    </row>
    <row r="346" spans="1:1" x14ac:dyDescent="0.25">
      <c r="A346" s="41"/>
    </row>
    <row r="347" spans="1:1" x14ac:dyDescent="0.25">
      <c r="A347" s="41"/>
    </row>
    <row r="348" spans="1:1" x14ac:dyDescent="0.25">
      <c r="A348" s="41"/>
    </row>
    <row r="349" spans="1:1" x14ac:dyDescent="0.25">
      <c r="A349" s="41"/>
    </row>
    <row r="350" spans="1:1" x14ac:dyDescent="0.25">
      <c r="A350" s="41"/>
    </row>
    <row r="351" spans="1:1" x14ac:dyDescent="0.25">
      <c r="A351" s="41"/>
    </row>
    <row r="352" spans="1:1" x14ac:dyDescent="0.25">
      <c r="A352" s="41"/>
    </row>
    <row r="353" spans="1:1" x14ac:dyDescent="0.25">
      <c r="A353" s="41"/>
    </row>
    <row r="354" spans="1:1" x14ac:dyDescent="0.25">
      <c r="A354" s="41"/>
    </row>
    <row r="355" spans="1:1" x14ac:dyDescent="0.25">
      <c r="A355" s="41"/>
    </row>
    <row r="356" spans="1:1" x14ac:dyDescent="0.25">
      <c r="A356" s="41"/>
    </row>
    <row r="357" spans="1:1" x14ac:dyDescent="0.25">
      <c r="A357" s="41"/>
    </row>
    <row r="358" spans="1:1" x14ac:dyDescent="0.25">
      <c r="A358" s="41"/>
    </row>
    <row r="359" spans="1:1" x14ac:dyDescent="0.25">
      <c r="A359" s="41"/>
    </row>
    <row r="360" spans="1:1" x14ac:dyDescent="0.25">
      <c r="A360" s="41"/>
    </row>
    <row r="361" spans="1:1" x14ac:dyDescent="0.25">
      <c r="A361" s="41"/>
    </row>
    <row r="362" spans="1:1" x14ac:dyDescent="0.25">
      <c r="A362" s="41"/>
    </row>
    <row r="363" spans="1:1" x14ac:dyDescent="0.25">
      <c r="A363" s="41"/>
    </row>
    <row r="364" spans="1:1" x14ac:dyDescent="0.25">
      <c r="A364" s="41"/>
    </row>
    <row r="365" spans="1:1" x14ac:dyDescent="0.25">
      <c r="A365" s="41"/>
    </row>
    <row r="366" spans="1:1" x14ac:dyDescent="0.25">
      <c r="A366" s="41"/>
    </row>
    <row r="367" spans="1:1" x14ac:dyDescent="0.25">
      <c r="A367" s="41"/>
    </row>
    <row r="368" spans="1:1" x14ac:dyDescent="0.25">
      <c r="A368" s="41"/>
    </row>
    <row r="369" spans="1:1" x14ac:dyDescent="0.25">
      <c r="A369" s="41"/>
    </row>
    <row r="370" spans="1:1" x14ac:dyDescent="0.25">
      <c r="A370" s="41"/>
    </row>
    <row r="371" spans="1:1" x14ac:dyDescent="0.25">
      <c r="A371" s="41"/>
    </row>
    <row r="372" spans="1:1" x14ac:dyDescent="0.25">
      <c r="A372" s="41"/>
    </row>
    <row r="373" spans="1:1" x14ac:dyDescent="0.25">
      <c r="A373" s="41"/>
    </row>
    <row r="374" spans="1:1" x14ac:dyDescent="0.25">
      <c r="A374" s="41"/>
    </row>
    <row r="375" spans="1:1" x14ac:dyDescent="0.25">
      <c r="A375" s="41"/>
    </row>
    <row r="376" spans="1:1" x14ac:dyDescent="0.25">
      <c r="A376" s="41"/>
    </row>
    <row r="377" spans="1:1" x14ac:dyDescent="0.25">
      <c r="A377" s="41"/>
    </row>
    <row r="378" spans="1:1" x14ac:dyDescent="0.25">
      <c r="A378" s="41"/>
    </row>
    <row r="379" spans="1:1" x14ac:dyDescent="0.25">
      <c r="A379" s="41"/>
    </row>
    <row r="380" spans="1:1" x14ac:dyDescent="0.25">
      <c r="A380" s="41"/>
    </row>
    <row r="381" spans="1:1" x14ac:dyDescent="0.25">
      <c r="A381" s="41"/>
    </row>
    <row r="382" spans="1:1" x14ac:dyDescent="0.25">
      <c r="A382" s="41"/>
    </row>
    <row r="383" spans="1:1" x14ac:dyDescent="0.25">
      <c r="A383" s="41"/>
    </row>
    <row r="384" spans="1:1" x14ac:dyDescent="0.25">
      <c r="A384" s="41"/>
    </row>
    <row r="385" spans="1:1" x14ac:dyDescent="0.25">
      <c r="A385" s="41"/>
    </row>
    <row r="386" spans="1:1" x14ac:dyDescent="0.25">
      <c r="A386" s="41"/>
    </row>
    <row r="387" spans="1:1" x14ac:dyDescent="0.25">
      <c r="A387" s="41"/>
    </row>
    <row r="388" spans="1:1" x14ac:dyDescent="0.25">
      <c r="A388" s="41"/>
    </row>
    <row r="389" spans="1:1" x14ac:dyDescent="0.25">
      <c r="A389" s="41"/>
    </row>
    <row r="390" spans="1:1" x14ac:dyDescent="0.25">
      <c r="A390" s="41"/>
    </row>
    <row r="391" spans="1:1" x14ac:dyDescent="0.25">
      <c r="A391" s="41"/>
    </row>
    <row r="392" spans="1:1" x14ac:dyDescent="0.25">
      <c r="A392" s="41"/>
    </row>
    <row r="393" spans="1:1" x14ac:dyDescent="0.25">
      <c r="A393" s="41"/>
    </row>
    <row r="394" spans="1:1" x14ac:dyDescent="0.25">
      <c r="A394" s="41"/>
    </row>
    <row r="395" spans="1:1" x14ac:dyDescent="0.25">
      <c r="A395" s="41"/>
    </row>
    <row r="420" spans="1:1" x14ac:dyDescent="0.25">
      <c r="A420" s="41"/>
    </row>
    <row r="421" spans="1:1" x14ac:dyDescent="0.25">
      <c r="A421" s="41"/>
    </row>
    <row r="422" spans="1:1" x14ac:dyDescent="0.25">
      <c r="A422" s="41"/>
    </row>
    <row r="423" spans="1:1" x14ac:dyDescent="0.25">
      <c r="A423" s="41"/>
    </row>
    <row r="424" spans="1:1" x14ac:dyDescent="0.25">
      <c r="A424" s="41"/>
    </row>
    <row r="425" spans="1:1" x14ac:dyDescent="0.25">
      <c r="A425" s="41"/>
    </row>
    <row r="426" spans="1:1" x14ac:dyDescent="0.25">
      <c r="A426" s="41"/>
    </row>
  </sheetData>
  <mergeCells count="2">
    <mergeCell ref="A1:P1"/>
    <mergeCell ref="A2:P2"/>
  </mergeCells>
  <printOptions horizontalCentered="1"/>
  <pageMargins left="0.39370078740157483" right="0.39370078740157483" top="0.59055118110236227" bottom="0.59055118110236227" header="0.51181102362204722" footer="0"/>
  <pageSetup paperSize="9" scale="88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6"/>
  <sheetViews>
    <sheetView topLeftCell="A19" workbookViewId="0">
      <selection activeCell="B377" sqref="B377"/>
    </sheetView>
  </sheetViews>
  <sheetFormatPr defaultColWidth="9.140625" defaultRowHeight="15" x14ac:dyDescent="0.25"/>
  <cols>
    <col min="1" max="1" width="12.85546875" style="41" customWidth="1"/>
    <col min="2" max="2" width="59" style="41" bestFit="1" customWidth="1"/>
    <col min="3" max="3" width="24.85546875" style="41" bestFit="1" customWidth="1"/>
    <col min="4" max="4" width="22.7109375" style="41" bestFit="1" customWidth="1"/>
    <col min="5" max="5" width="21.140625" style="41" bestFit="1" customWidth="1"/>
    <col min="6" max="6" width="26.42578125" style="41" bestFit="1" customWidth="1"/>
    <col min="7" max="16384" width="9.140625" style="41"/>
  </cols>
  <sheetData>
    <row r="1" spans="1:7" ht="18.75" x14ac:dyDescent="0.25">
      <c r="A1" s="70" t="s">
        <v>9</v>
      </c>
    </row>
    <row r="2" spans="1:7" x14ac:dyDescent="0.25">
      <c r="A2" s="41" t="s">
        <v>10</v>
      </c>
      <c r="B2" s="41" t="s">
        <v>11</v>
      </c>
    </row>
    <row r="3" spans="1:7" x14ac:dyDescent="0.25">
      <c r="A3" s="41" t="s">
        <v>12</v>
      </c>
      <c r="B3" s="41" t="s">
        <v>25</v>
      </c>
    </row>
    <row r="4" spans="1:7" x14ac:dyDescent="0.25">
      <c r="A4" s="41" t="s">
        <v>13</v>
      </c>
      <c r="B4" s="41" t="s">
        <v>10495</v>
      </c>
    </row>
    <row r="5" spans="1:7" x14ac:dyDescent="0.25">
      <c r="A5" s="41" t="s">
        <v>14</v>
      </c>
      <c r="B5" s="41" t="s">
        <v>10496</v>
      </c>
    </row>
    <row r="7" spans="1:7" ht="15.75" x14ac:dyDescent="0.25">
      <c r="A7" s="71" t="s">
        <v>10497</v>
      </c>
    </row>
    <row r="8" spans="1:7" x14ac:dyDescent="0.25">
      <c r="A8" s="72" t="s">
        <v>15</v>
      </c>
      <c r="B8" s="72" t="s">
        <v>16</v>
      </c>
      <c r="C8" s="72" t="s">
        <v>2791</v>
      </c>
      <c r="D8" s="72" t="s">
        <v>2792</v>
      </c>
      <c r="E8" s="72" t="s">
        <v>2793</v>
      </c>
      <c r="F8" s="72" t="s">
        <v>2745</v>
      </c>
    </row>
    <row r="9" spans="1:7" x14ac:dyDescent="0.25">
      <c r="A9" s="48">
        <v>140010100</v>
      </c>
      <c r="B9" s="41" t="s">
        <v>6340</v>
      </c>
      <c r="C9" s="41">
        <v>58739.49</v>
      </c>
      <c r="D9" s="41">
        <v>196800</v>
      </c>
      <c r="E9" s="41">
        <v>196800</v>
      </c>
      <c r="F9" s="41">
        <v>-138060.51</v>
      </c>
      <c r="G9" s="48">
        <v>14001</v>
      </c>
    </row>
    <row r="10" spans="1:7" x14ac:dyDescent="0.25">
      <c r="A10" s="48">
        <v>140010101</v>
      </c>
      <c r="B10" s="41" t="s">
        <v>10498</v>
      </c>
      <c r="C10" s="41">
        <v>0</v>
      </c>
      <c r="D10" s="41">
        <v>0</v>
      </c>
      <c r="E10" s="41">
        <v>0</v>
      </c>
      <c r="F10" s="41">
        <v>0</v>
      </c>
      <c r="G10" s="48">
        <v>14001</v>
      </c>
    </row>
    <row r="11" spans="1:7" x14ac:dyDescent="0.25">
      <c r="A11" s="48">
        <v>140010102</v>
      </c>
      <c r="B11" s="41" t="s">
        <v>10499</v>
      </c>
      <c r="C11" s="41">
        <v>0</v>
      </c>
      <c r="D11" s="41">
        <v>0</v>
      </c>
      <c r="E11" s="41">
        <v>0</v>
      </c>
      <c r="F11" s="41">
        <v>0</v>
      </c>
      <c r="G11" s="48">
        <v>14001</v>
      </c>
    </row>
    <row r="12" spans="1:7" x14ac:dyDescent="0.25">
      <c r="A12" s="48">
        <v>140010103</v>
      </c>
      <c r="B12" s="41" t="s">
        <v>10500</v>
      </c>
      <c r="C12" s="41">
        <v>0</v>
      </c>
      <c r="D12" s="41">
        <v>0</v>
      </c>
      <c r="E12" s="41">
        <v>0</v>
      </c>
      <c r="F12" s="41">
        <v>0</v>
      </c>
      <c r="G12" s="48">
        <v>14001</v>
      </c>
    </row>
    <row r="13" spans="1:7" x14ac:dyDescent="0.25">
      <c r="A13" s="48">
        <v>140010110</v>
      </c>
      <c r="B13" s="41" t="s">
        <v>10501</v>
      </c>
      <c r="C13" s="41">
        <v>0</v>
      </c>
      <c r="D13" s="41">
        <v>0</v>
      </c>
      <c r="E13" s="41">
        <v>0</v>
      </c>
      <c r="F13" s="41">
        <v>0</v>
      </c>
      <c r="G13" s="48">
        <v>14001</v>
      </c>
    </row>
    <row r="14" spans="1:7" x14ac:dyDescent="0.25">
      <c r="A14" s="48">
        <v>140010120</v>
      </c>
      <c r="B14" s="41" t="s">
        <v>10502</v>
      </c>
      <c r="C14" s="41">
        <v>0</v>
      </c>
      <c r="D14" s="41">
        <v>0</v>
      </c>
      <c r="E14" s="41">
        <v>0</v>
      </c>
      <c r="F14" s="41">
        <v>0</v>
      </c>
      <c r="G14" s="48">
        <v>14001</v>
      </c>
    </row>
    <row r="15" spans="1:7" x14ac:dyDescent="0.25">
      <c r="A15" s="48">
        <v>140010150</v>
      </c>
      <c r="B15" s="41" t="s">
        <v>6342</v>
      </c>
      <c r="C15" s="41">
        <v>5360.74</v>
      </c>
      <c r="D15" s="41">
        <v>0</v>
      </c>
      <c r="E15" s="41">
        <v>0</v>
      </c>
      <c r="F15" s="41">
        <v>5360.74</v>
      </c>
      <c r="G15" s="48">
        <v>14001</v>
      </c>
    </row>
    <row r="16" spans="1:7" x14ac:dyDescent="0.25">
      <c r="A16" s="48">
        <v>140010200</v>
      </c>
      <c r="B16" s="41" t="s">
        <v>10503</v>
      </c>
      <c r="C16" s="41">
        <v>0</v>
      </c>
      <c r="D16" s="41">
        <v>0</v>
      </c>
      <c r="E16" s="41">
        <v>0</v>
      </c>
      <c r="F16" s="41">
        <v>0</v>
      </c>
      <c r="G16" s="48">
        <v>14001</v>
      </c>
    </row>
    <row r="17" spans="1:7" x14ac:dyDescent="0.25">
      <c r="A17" s="48">
        <v>140010700</v>
      </c>
      <c r="B17" s="41" t="s">
        <v>10504</v>
      </c>
      <c r="C17" s="41">
        <v>0</v>
      </c>
      <c r="D17" s="41">
        <v>0</v>
      </c>
      <c r="E17" s="41">
        <v>0</v>
      </c>
      <c r="F17" s="41">
        <v>0</v>
      </c>
      <c r="G17" s="48">
        <v>14001</v>
      </c>
    </row>
    <row r="18" spans="1:7" x14ac:dyDescent="0.25">
      <c r="A18" s="48">
        <v>140010800</v>
      </c>
      <c r="B18" s="41" t="s">
        <v>6344</v>
      </c>
      <c r="C18" s="41">
        <v>305</v>
      </c>
      <c r="D18" s="41">
        <v>0</v>
      </c>
      <c r="E18" s="41">
        <v>0</v>
      </c>
      <c r="F18" s="41">
        <v>305</v>
      </c>
      <c r="G18" s="48">
        <v>14001</v>
      </c>
    </row>
    <row r="19" spans="1:7" x14ac:dyDescent="0.25">
      <c r="A19" s="48">
        <v>140010930</v>
      </c>
      <c r="B19" s="41" t="s">
        <v>6346</v>
      </c>
      <c r="C19" s="41">
        <v>0</v>
      </c>
      <c r="D19" s="41">
        <v>2500</v>
      </c>
      <c r="E19" s="41">
        <v>2500</v>
      </c>
      <c r="F19" s="41">
        <v>-2500</v>
      </c>
      <c r="G19" s="48">
        <v>14001</v>
      </c>
    </row>
    <row r="20" spans="1:7" x14ac:dyDescent="0.25">
      <c r="A20" s="48">
        <v>140010975</v>
      </c>
      <c r="B20" s="41" t="s">
        <v>6348</v>
      </c>
      <c r="C20" s="41">
        <v>0</v>
      </c>
      <c r="D20" s="41">
        <v>800</v>
      </c>
      <c r="E20" s="41">
        <v>800</v>
      </c>
      <c r="F20" s="41">
        <v>-800</v>
      </c>
      <c r="G20" s="48">
        <v>14001</v>
      </c>
    </row>
    <row r="21" spans="1:7" x14ac:dyDescent="0.25">
      <c r="A21" s="48">
        <v>140010981</v>
      </c>
      <c r="B21" s="41" t="s">
        <v>10505</v>
      </c>
      <c r="C21" s="41">
        <v>0</v>
      </c>
      <c r="D21" s="41">
        <v>0</v>
      </c>
      <c r="E21" s="41">
        <v>0</v>
      </c>
      <c r="F21" s="41">
        <v>0</v>
      </c>
      <c r="G21" s="48">
        <v>14001</v>
      </c>
    </row>
    <row r="22" spans="1:7" x14ac:dyDescent="0.25">
      <c r="A22" s="48">
        <v>140011135</v>
      </c>
      <c r="B22" s="41" t="s">
        <v>10506</v>
      </c>
      <c r="C22" s="41">
        <v>0</v>
      </c>
      <c r="D22" s="41">
        <v>0</v>
      </c>
      <c r="E22" s="41">
        <v>0</v>
      </c>
      <c r="F22" s="41">
        <v>0</v>
      </c>
      <c r="G22" s="48">
        <v>14001</v>
      </c>
    </row>
    <row r="23" spans="1:7" x14ac:dyDescent="0.25">
      <c r="A23" s="48">
        <v>140012000</v>
      </c>
      <c r="B23" s="41" t="s">
        <v>6350</v>
      </c>
      <c r="C23" s="41">
        <v>0</v>
      </c>
      <c r="D23" s="41">
        <v>500</v>
      </c>
      <c r="E23" s="41">
        <v>500</v>
      </c>
      <c r="F23" s="41">
        <v>-500</v>
      </c>
      <c r="G23" s="48">
        <v>14001</v>
      </c>
    </row>
    <row r="24" spans="1:7" x14ac:dyDescent="0.25">
      <c r="A24" s="48">
        <v>140012004</v>
      </c>
      <c r="B24" s="41" t="s">
        <v>6352</v>
      </c>
      <c r="C24" s="41">
        <v>0</v>
      </c>
      <c r="D24" s="41">
        <v>2800</v>
      </c>
      <c r="E24" s="41">
        <v>2800</v>
      </c>
      <c r="F24" s="41">
        <v>-2800</v>
      </c>
      <c r="G24" s="48">
        <v>14001</v>
      </c>
    </row>
    <row r="25" spans="1:7" x14ac:dyDescent="0.25">
      <c r="A25" s="48">
        <v>140012022</v>
      </c>
      <c r="B25" s="41" t="s">
        <v>10507</v>
      </c>
      <c r="C25" s="41">
        <v>0</v>
      </c>
      <c r="D25" s="41">
        <v>0</v>
      </c>
      <c r="E25" s="41">
        <v>0</v>
      </c>
      <c r="F25" s="41">
        <v>0</v>
      </c>
      <c r="G25" s="48">
        <v>14001</v>
      </c>
    </row>
    <row r="26" spans="1:7" x14ac:dyDescent="0.25">
      <c r="A26" s="48">
        <v>140012300</v>
      </c>
      <c r="B26" s="41" t="s">
        <v>6354</v>
      </c>
      <c r="C26" s="41">
        <v>60.9</v>
      </c>
      <c r="D26" s="41">
        <v>200</v>
      </c>
      <c r="E26" s="41">
        <v>200</v>
      </c>
      <c r="F26" s="41">
        <v>-139.1</v>
      </c>
      <c r="G26" s="48">
        <v>14001</v>
      </c>
    </row>
    <row r="27" spans="1:7" x14ac:dyDescent="0.25">
      <c r="A27" s="48">
        <v>140012413</v>
      </c>
      <c r="B27" s="41" t="s">
        <v>6356</v>
      </c>
      <c r="C27" s="41">
        <v>2095</v>
      </c>
      <c r="D27" s="41">
        <v>0</v>
      </c>
      <c r="E27" s="41">
        <v>0</v>
      </c>
      <c r="F27" s="41">
        <v>2095</v>
      </c>
      <c r="G27" s="48">
        <v>14001</v>
      </c>
    </row>
    <row r="28" spans="1:7" x14ac:dyDescent="0.25">
      <c r="A28" s="48">
        <v>140012421</v>
      </c>
      <c r="B28" s="41" t="s">
        <v>10508</v>
      </c>
      <c r="C28" s="41">
        <v>0</v>
      </c>
      <c r="D28" s="41">
        <v>0</v>
      </c>
      <c r="E28" s="41">
        <v>0</v>
      </c>
      <c r="F28" s="41">
        <v>0</v>
      </c>
      <c r="G28" s="48">
        <v>14001</v>
      </c>
    </row>
    <row r="29" spans="1:7" x14ac:dyDescent="0.25">
      <c r="A29" s="48">
        <v>140012422</v>
      </c>
      <c r="B29" s="41" t="s">
        <v>10509</v>
      </c>
      <c r="C29" s="41">
        <v>0</v>
      </c>
      <c r="D29" s="41">
        <v>0</v>
      </c>
      <c r="E29" s="41">
        <v>0</v>
      </c>
      <c r="F29" s="41">
        <v>0</v>
      </c>
      <c r="G29" s="48">
        <v>14001</v>
      </c>
    </row>
    <row r="30" spans="1:7" x14ac:dyDescent="0.25">
      <c r="A30" s="48">
        <v>140012423</v>
      </c>
      <c r="B30" s="41" t="s">
        <v>10510</v>
      </c>
      <c r="C30" s="41">
        <v>0</v>
      </c>
      <c r="D30" s="41">
        <v>0</v>
      </c>
      <c r="E30" s="41">
        <v>0</v>
      </c>
      <c r="F30" s="41">
        <v>0</v>
      </c>
      <c r="G30" s="48">
        <v>14001</v>
      </c>
    </row>
    <row r="31" spans="1:7" x14ac:dyDescent="0.25">
      <c r="A31" s="48">
        <v>140012425</v>
      </c>
      <c r="B31" s="41" t="s">
        <v>10511</v>
      </c>
      <c r="C31" s="41">
        <v>0</v>
      </c>
      <c r="D31" s="41">
        <v>0</v>
      </c>
      <c r="E31" s="41">
        <v>0</v>
      </c>
      <c r="F31" s="41">
        <v>0</v>
      </c>
      <c r="G31" s="48">
        <v>14001</v>
      </c>
    </row>
    <row r="32" spans="1:7" x14ac:dyDescent="0.25">
      <c r="A32" s="48">
        <v>140012429</v>
      </c>
      <c r="B32" s="41" t="s">
        <v>10512</v>
      </c>
      <c r="C32" s="41">
        <v>0</v>
      </c>
      <c r="D32" s="41">
        <v>0</v>
      </c>
      <c r="E32" s="41">
        <v>0</v>
      </c>
      <c r="F32" s="41">
        <v>0</v>
      </c>
      <c r="G32" s="48">
        <v>14001</v>
      </c>
    </row>
    <row r="33" spans="1:7" x14ac:dyDescent="0.25">
      <c r="A33" s="48">
        <v>140012430</v>
      </c>
      <c r="B33" s="41" t="s">
        <v>6358</v>
      </c>
      <c r="C33" s="41">
        <v>183</v>
      </c>
      <c r="D33" s="41">
        <v>300</v>
      </c>
      <c r="E33" s="41">
        <v>300</v>
      </c>
      <c r="F33" s="41">
        <v>-117</v>
      </c>
      <c r="G33" s="48">
        <v>14001</v>
      </c>
    </row>
    <row r="34" spans="1:7" x14ac:dyDescent="0.25">
      <c r="A34" s="48">
        <v>140012432</v>
      </c>
      <c r="B34" s="41" t="s">
        <v>10513</v>
      </c>
      <c r="C34" s="41">
        <v>0</v>
      </c>
      <c r="D34" s="41">
        <v>0</v>
      </c>
      <c r="E34" s="41">
        <v>0</v>
      </c>
      <c r="F34" s="41">
        <v>0</v>
      </c>
      <c r="G34" s="48">
        <v>14001</v>
      </c>
    </row>
    <row r="35" spans="1:7" x14ac:dyDescent="0.25">
      <c r="A35" s="48">
        <v>140012469</v>
      </c>
      <c r="B35" s="41" t="s">
        <v>6360</v>
      </c>
      <c r="C35" s="41">
        <v>2522</v>
      </c>
      <c r="D35" s="41">
        <v>0</v>
      </c>
      <c r="E35" s="41">
        <v>0</v>
      </c>
      <c r="F35" s="41">
        <v>2522</v>
      </c>
      <c r="G35" s="48">
        <v>14001</v>
      </c>
    </row>
    <row r="36" spans="1:7" x14ac:dyDescent="0.25">
      <c r="A36" s="48">
        <v>140012500</v>
      </c>
      <c r="B36" s="41" t="s">
        <v>6362</v>
      </c>
      <c r="C36" s="41">
        <v>395.78</v>
      </c>
      <c r="D36" s="41">
        <v>1000</v>
      </c>
      <c r="E36" s="41">
        <v>1000</v>
      </c>
      <c r="F36" s="41">
        <v>-604.22</v>
      </c>
      <c r="G36" s="48">
        <v>14001</v>
      </c>
    </row>
    <row r="37" spans="1:7" x14ac:dyDescent="0.25">
      <c r="A37" s="48">
        <v>140012510</v>
      </c>
      <c r="B37" s="41" t="s">
        <v>10514</v>
      </c>
      <c r="C37" s="41">
        <v>0</v>
      </c>
      <c r="D37" s="41">
        <v>0</v>
      </c>
      <c r="E37" s="41">
        <v>0</v>
      </c>
      <c r="F37" s="41">
        <v>0</v>
      </c>
      <c r="G37" s="48">
        <v>14001</v>
      </c>
    </row>
    <row r="38" spans="1:7" x14ac:dyDescent="0.25">
      <c r="A38" s="48">
        <v>140012703</v>
      </c>
      <c r="B38" s="41" t="s">
        <v>10515</v>
      </c>
      <c r="C38" s="41">
        <v>0</v>
      </c>
      <c r="D38" s="41">
        <v>0</v>
      </c>
      <c r="E38" s="41">
        <v>0</v>
      </c>
      <c r="F38" s="41">
        <v>0</v>
      </c>
      <c r="G38" s="48">
        <v>14001</v>
      </c>
    </row>
    <row r="39" spans="1:7" x14ac:dyDescent="0.25">
      <c r="A39" s="48">
        <v>140012706</v>
      </c>
      <c r="B39" s="41" t="s">
        <v>10516</v>
      </c>
      <c r="C39" s="41">
        <v>0</v>
      </c>
      <c r="D39" s="41">
        <v>0</v>
      </c>
      <c r="E39" s="41">
        <v>0</v>
      </c>
      <c r="F39" s="41">
        <v>0</v>
      </c>
      <c r="G39" s="48">
        <v>14001</v>
      </c>
    </row>
    <row r="40" spans="1:7" x14ac:dyDescent="0.25">
      <c r="A40" s="48">
        <v>140012707</v>
      </c>
      <c r="B40" s="41" t="s">
        <v>10517</v>
      </c>
      <c r="C40" s="41">
        <v>0</v>
      </c>
      <c r="D40" s="41">
        <v>0</v>
      </c>
      <c r="E40" s="41">
        <v>0</v>
      </c>
      <c r="F40" s="41">
        <v>0</v>
      </c>
      <c r="G40" s="48">
        <v>14001</v>
      </c>
    </row>
    <row r="41" spans="1:7" x14ac:dyDescent="0.25">
      <c r="A41" s="48">
        <v>140012801</v>
      </c>
      <c r="B41" s="41" t="s">
        <v>10518</v>
      </c>
      <c r="C41" s="41">
        <v>0</v>
      </c>
      <c r="D41" s="41">
        <v>0</v>
      </c>
      <c r="E41" s="41">
        <v>0</v>
      </c>
      <c r="F41" s="41">
        <v>0</v>
      </c>
      <c r="G41" s="48">
        <v>14001</v>
      </c>
    </row>
    <row r="42" spans="1:7" x14ac:dyDescent="0.25">
      <c r="A42" s="48">
        <v>140014600</v>
      </c>
      <c r="B42" s="41" t="s">
        <v>10519</v>
      </c>
      <c r="C42" s="41">
        <v>0</v>
      </c>
      <c r="D42" s="41">
        <v>0</v>
      </c>
      <c r="E42" s="41">
        <v>0</v>
      </c>
      <c r="F42" s="41">
        <v>0</v>
      </c>
      <c r="G42" s="48">
        <v>14001</v>
      </c>
    </row>
    <row r="43" spans="1:7" x14ac:dyDescent="0.25">
      <c r="A43" s="48">
        <v>140014610</v>
      </c>
      <c r="B43" s="41" t="s">
        <v>10520</v>
      </c>
      <c r="C43" s="41">
        <v>0</v>
      </c>
      <c r="D43" s="41">
        <v>0</v>
      </c>
      <c r="E43" s="41">
        <v>0</v>
      </c>
      <c r="F43" s="41">
        <v>0</v>
      </c>
      <c r="G43" s="48">
        <v>14001</v>
      </c>
    </row>
    <row r="44" spans="1:7" x14ac:dyDescent="0.25">
      <c r="A44" s="48">
        <v>140014611</v>
      </c>
      <c r="B44" s="41" t="s">
        <v>10521</v>
      </c>
      <c r="C44" s="41">
        <v>0</v>
      </c>
      <c r="D44" s="41">
        <v>0</v>
      </c>
      <c r="E44" s="41">
        <v>0</v>
      </c>
      <c r="F44" s="41">
        <v>0</v>
      </c>
      <c r="G44" s="48">
        <v>14001</v>
      </c>
    </row>
    <row r="45" spans="1:7" x14ac:dyDescent="0.25">
      <c r="A45" s="48">
        <v>140014618</v>
      </c>
      <c r="B45" s="41" t="s">
        <v>10522</v>
      </c>
      <c r="C45" s="41">
        <v>0</v>
      </c>
      <c r="D45" s="41">
        <v>0</v>
      </c>
      <c r="E45" s="41">
        <v>0</v>
      </c>
      <c r="F45" s="41">
        <v>0</v>
      </c>
      <c r="G45" s="48">
        <v>14001</v>
      </c>
    </row>
    <row r="46" spans="1:7" x14ac:dyDescent="0.25">
      <c r="A46" s="48">
        <v>140014619</v>
      </c>
      <c r="B46" s="41" t="s">
        <v>10523</v>
      </c>
      <c r="C46" s="41">
        <v>0</v>
      </c>
      <c r="D46" s="41">
        <v>0</v>
      </c>
      <c r="E46" s="41">
        <v>0</v>
      </c>
      <c r="F46" s="41">
        <v>0</v>
      </c>
      <c r="G46" s="48">
        <v>14001</v>
      </c>
    </row>
    <row r="47" spans="1:7" x14ac:dyDescent="0.25">
      <c r="A47" s="48">
        <v>140014621</v>
      </c>
      <c r="B47" s="41" t="s">
        <v>10524</v>
      </c>
      <c r="C47" s="41">
        <v>0</v>
      </c>
      <c r="D47" s="41">
        <v>0</v>
      </c>
      <c r="E47" s="41">
        <v>0</v>
      </c>
      <c r="F47" s="41">
        <v>0</v>
      </c>
      <c r="G47" s="48">
        <v>14001</v>
      </c>
    </row>
    <row r="48" spans="1:7" x14ac:dyDescent="0.25">
      <c r="A48" s="48">
        <v>140014622</v>
      </c>
      <c r="B48" s="41" t="s">
        <v>10525</v>
      </c>
      <c r="C48" s="41">
        <v>0</v>
      </c>
      <c r="D48" s="41">
        <v>0</v>
      </c>
      <c r="E48" s="41">
        <v>0</v>
      </c>
      <c r="F48" s="41">
        <v>0</v>
      </c>
      <c r="G48" s="48">
        <v>14001</v>
      </c>
    </row>
    <row r="49" spans="1:7" x14ac:dyDescent="0.25">
      <c r="A49" s="48">
        <v>140015142</v>
      </c>
      <c r="B49" s="41" t="s">
        <v>10526</v>
      </c>
      <c r="C49" s="41">
        <v>0</v>
      </c>
      <c r="D49" s="41">
        <v>0</v>
      </c>
      <c r="E49" s="41">
        <v>0</v>
      </c>
      <c r="F49" s="41">
        <v>0</v>
      </c>
      <c r="G49" s="48">
        <v>14001</v>
      </c>
    </row>
    <row r="50" spans="1:7" x14ac:dyDescent="0.25">
      <c r="A50" s="48">
        <v>140015902</v>
      </c>
      <c r="B50" s="41" t="s">
        <v>10527</v>
      </c>
      <c r="C50" s="41">
        <v>0</v>
      </c>
      <c r="D50" s="41">
        <v>0</v>
      </c>
      <c r="E50" s="41">
        <v>0</v>
      </c>
      <c r="F50" s="41">
        <v>0</v>
      </c>
      <c r="G50" s="48">
        <v>14001</v>
      </c>
    </row>
    <row r="51" spans="1:7" x14ac:dyDescent="0.25">
      <c r="A51" s="48">
        <v>140016010</v>
      </c>
      <c r="B51" s="41" t="s">
        <v>10528</v>
      </c>
      <c r="C51" s="41">
        <v>0</v>
      </c>
      <c r="D51" s="41">
        <v>0</v>
      </c>
      <c r="E51" s="41">
        <v>0</v>
      </c>
      <c r="F51" s="41">
        <v>0</v>
      </c>
      <c r="G51" s="48">
        <v>14001</v>
      </c>
    </row>
    <row r="52" spans="1:7" x14ac:dyDescent="0.25">
      <c r="A52" s="48">
        <v>140019051</v>
      </c>
      <c r="B52" s="41" t="s">
        <v>10529</v>
      </c>
      <c r="C52" s="41">
        <v>0</v>
      </c>
      <c r="D52" s="41">
        <v>0</v>
      </c>
      <c r="E52" s="41">
        <v>0</v>
      </c>
      <c r="F52" s="41">
        <v>0</v>
      </c>
      <c r="G52" s="48">
        <v>14001</v>
      </c>
    </row>
    <row r="53" spans="1:7" x14ac:dyDescent="0.25">
      <c r="A53" s="48">
        <v>140019053</v>
      </c>
      <c r="B53" s="41" t="s">
        <v>10530</v>
      </c>
      <c r="C53" s="41">
        <v>0</v>
      </c>
      <c r="D53" s="41">
        <v>0</v>
      </c>
      <c r="E53" s="41">
        <v>0</v>
      </c>
      <c r="F53" s="41">
        <v>0</v>
      </c>
      <c r="G53" s="48">
        <v>14001</v>
      </c>
    </row>
    <row r="54" spans="1:7" x14ac:dyDescent="0.25">
      <c r="A54" s="48">
        <v>140019100</v>
      </c>
      <c r="B54" s="41" t="s">
        <v>10513</v>
      </c>
      <c r="C54" s="41">
        <v>0</v>
      </c>
      <c r="D54" s="41">
        <v>0</v>
      </c>
      <c r="E54" s="41">
        <v>0</v>
      </c>
      <c r="F54" s="41">
        <v>0</v>
      </c>
      <c r="G54" s="48">
        <v>14001</v>
      </c>
    </row>
    <row r="55" spans="1:7" x14ac:dyDescent="0.25">
      <c r="A55" s="48">
        <v>140019104</v>
      </c>
      <c r="B55" s="41" t="s">
        <v>10531</v>
      </c>
      <c r="C55" s="41">
        <v>0</v>
      </c>
      <c r="D55" s="41">
        <v>0</v>
      </c>
      <c r="E55" s="41">
        <v>0</v>
      </c>
      <c r="F55" s="41">
        <v>0</v>
      </c>
      <c r="G55" s="48">
        <v>14001</v>
      </c>
    </row>
    <row r="56" spans="1:7" x14ac:dyDescent="0.25">
      <c r="A56" s="48">
        <v>140019200</v>
      </c>
      <c r="B56" s="41" t="s">
        <v>6364</v>
      </c>
      <c r="C56" s="41">
        <v>-150</v>
      </c>
      <c r="D56" s="41">
        <v>-600</v>
      </c>
      <c r="E56" s="41">
        <v>-600</v>
      </c>
      <c r="F56" s="41">
        <v>450</v>
      </c>
      <c r="G56" s="48">
        <v>14001</v>
      </c>
    </row>
    <row r="57" spans="1:7" x14ac:dyDescent="0.25">
      <c r="A57" s="48">
        <v>140019348</v>
      </c>
      <c r="B57" s="41" t="s">
        <v>10532</v>
      </c>
      <c r="C57" s="41">
        <v>0</v>
      </c>
      <c r="D57" s="41">
        <v>0</v>
      </c>
      <c r="E57" s="41">
        <v>0</v>
      </c>
      <c r="F57" s="41">
        <v>0</v>
      </c>
      <c r="G57" s="48">
        <v>14001</v>
      </c>
    </row>
    <row r="58" spans="1:7" x14ac:dyDescent="0.25">
      <c r="A58" s="48">
        <v>140019356</v>
      </c>
      <c r="B58" s="41" t="s">
        <v>6366</v>
      </c>
      <c r="C58" s="41">
        <v>0</v>
      </c>
      <c r="D58" s="41">
        <v>-200</v>
      </c>
      <c r="E58" s="41">
        <v>-200</v>
      </c>
      <c r="F58" s="41">
        <v>200</v>
      </c>
      <c r="G58" s="48">
        <v>14001</v>
      </c>
    </row>
    <row r="59" spans="1:7" x14ac:dyDescent="0.25">
      <c r="A59" s="48">
        <v>140019360</v>
      </c>
      <c r="B59" s="41" t="s">
        <v>6368</v>
      </c>
      <c r="C59" s="41">
        <v>-372</v>
      </c>
      <c r="D59" s="41">
        <v>-2000</v>
      </c>
      <c r="E59" s="41">
        <v>-2000</v>
      </c>
      <c r="F59" s="41">
        <v>1628</v>
      </c>
      <c r="G59" s="48">
        <v>14001</v>
      </c>
    </row>
    <row r="60" spans="1:7" x14ac:dyDescent="0.25">
      <c r="A60" s="48">
        <v>140019392</v>
      </c>
      <c r="B60" s="41" t="s">
        <v>6370</v>
      </c>
      <c r="C60" s="41">
        <v>-805</v>
      </c>
      <c r="D60" s="41">
        <v>0</v>
      </c>
      <c r="E60" s="41">
        <v>0</v>
      </c>
      <c r="F60" s="41">
        <v>-805</v>
      </c>
      <c r="G60" s="48">
        <v>14001</v>
      </c>
    </row>
    <row r="61" spans="1:7" x14ac:dyDescent="0.25">
      <c r="A61" s="48">
        <v>140020121</v>
      </c>
      <c r="B61" s="41" t="s">
        <v>10533</v>
      </c>
      <c r="C61" s="41">
        <v>0</v>
      </c>
      <c r="D61" s="41">
        <v>0</v>
      </c>
      <c r="E61" s="41">
        <v>0</v>
      </c>
      <c r="F61" s="41">
        <v>0</v>
      </c>
      <c r="G61" s="48">
        <v>14002</v>
      </c>
    </row>
    <row r="62" spans="1:7" x14ac:dyDescent="0.25">
      <c r="A62" s="48">
        <v>140022425</v>
      </c>
      <c r="B62" s="41" t="s">
        <v>10534</v>
      </c>
      <c r="C62" s="41">
        <v>0</v>
      </c>
      <c r="D62" s="41">
        <v>0</v>
      </c>
      <c r="E62" s="41">
        <v>0</v>
      </c>
      <c r="F62" s="41">
        <v>0</v>
      </c>
      <c r="G62" s="48">
        <v>14002</v>
      </c>
    </row>
    <row r="63" spans="1:7" x14ac:dyDescent="0.25">
      <c r="A63" s="48">
        <v>140022502</v>
      </c>
      <c r="B63" s="41" t="s">
        <v>10535</v>
      </c>
      <c r="C63" s="41">
        <v>0</v>
      </c>
      <c r="D63" s="41">
        <v>0</v>
      </c>
      <c r="E63" s="41">
        <v>0</v>
      </c>
      <c r="F63" s="41">
        <v>0</v>
      </c>
      <c r="G63" s="48">
        <v>14002</v>
      </c>
    </row>
    <row r="64" spans="1:7" x14ac:dyDescent="0.25">
      <c r="A64" s="48">
        <v>140024610</v>
      </c>
      <c r="B64" s="41" t="s">
        <v>10536</v>
      </c>
      <c r="C64" s="41">
        <v>0</v>
      </c>
      <c r="D64" s="41">
        <v>0</v>
      </c>
      <c r="E64" s="41">
        <v>0</v>
      </c>
      <c r="F64" s="41">
        <v>0</v>
      </c>
      <c r="G64" s="48">
        <v>14002</v>
      </c>
    </row>
    <row r="65" spans="1:7" x14ac:dyDescent="0.25">
      <c r="A65" s="48">
        <v>140024611</v>
      </c>
      <c r="B65" s="41" t="s">
        <v>10537</v>
      </c>
      <c r="C65" s="41">
        <v>0</v>
      </c>
      <c r="D65" s="41">
        <v>0</v>
      </c>
      <c r="E65" s="41">
        <v>0</v>
      </c>
      <c r="F65" s="41">
        <v>0</v>
      </c>
      <c r="G65" s="48">
        <v>14002</v>
      </c>
    </row>
    <row r="66" spans="1:7" x14ac:dyDescent="0.25">
      <c r="A66" s="48">
        <v>140029551</v>
      </c>
      <c r="B66" s="41" t="s">
        <v>10538</v>
      </c>
      <c r="C66" s="41">
        <v>0</v>
      </c>
      <c r="D66" s="41">
        <v>0</v>
      </c>
      <c r="E66" s="41">
        <v>0</v>
      </c>
      <c r="F66" s="41">
        <v>0</v>
      </c>
      <c r="G66" s="48">
        <v>14002</v>
      </c>
    </row>
    <row r="67" spans="1:7" x14ac:dyDescent="0.25">
      <c r="A67" s="48">
        <v>140032900</v>
      </c>
      <c r="B67" s="41" t="s">
        <v>10539</v>
      </c>
      <c r="C67" s="41">
        <v>0</v>
      </c>
      <c r="D67" s="41">
        <v>0</v>
      </c>
      <c r="E67" s="41">
        <v>0</v>
      </c>
      <c r="F67" s="41">
        <v>0</v>
      </c>
      <c r="G67" s="48">
        <v>14003</v>
      </c>
    </row>
    <row r="68" spans="1:7" x14ac:dyDescent="0.25">
      <c r="A68" s="48">
        <v>140034610</v>
      </c>
      <c r="B68" s="41" t="s">
        <v>10540</v>
      </c>
      <c r="C68" s="41">
        <v>0</v>
      </c>
      <c r="D68" s="41">
        <v>0</v>
      </c>
      <c r="E68" s="41">
        <v>0</v>
      </c>
      <c r="F68" s="41">
        <v>0</v>
      </c>
      <c r="G68" s="48">
        <v>14003</v>
      </c>
    </row>
    <row r="69" spans="1:7" x14ac:dyDescent="0.25">
      <c r="A69" s="48">
        <v>140034611</v>
      </c>
      <c r="B69" s="41" t="s">
        <v>10541</v>
      </c>
      <c r="C69" s="41">
        <v>0</v>
      </c>
      <c r="D69" s="41">
        <v>0</v>
      </c>
      <c r="E69" s="41">
        <v>0</v>
      </c>
      <c r="F69" s="41">
        <v>0</v>
      </c>
      <c r="G69" s="48">
        <v>14003</v>
      </c>
    </row>
    <row r="70" spans="1:7" x14ac:dyDescent="0.25">
      <c r="A70" s="48">
        <v>140042002</v>
      </c>
      <c r="B70" s="41" t="s">
        <v>6372</v>
      </c>
      <c r="C70" s="41">
        <v>7029</v>
      </c>
      <c r="D70" s="41">
        <v>300</v>
      </c>
      <c r="E70" s="41">
        <v>300</v>
      </c>
      <c r="F70" s="41">
        <v>6729</v>
      </c>
      <c r="G70" s="48">
        <v>14004</v>
      </c>
    </row>
    <row r="71" spans="1:7" x14ac:dyDescent="0.25">
      <c r="A71" s="48">
        <v>140042422</v>
      </c>
      <c r="B71" s="41" t="s">
        <v>6374</v>
      </c>
      <c r="C71" s="41">
        <v>4845</v>
      </c>
      <c r="D71" s="41">
        <v>0</v>
      </c>
      <c r="E71" s="41">
        <v>0</v>
      </c>
      <c r="F71" s="41">
        <v>4845</v>
      </c>
      <c r="G71" s="48">
        <v>14004</v>
      </c>
    </row>
    <row r="72" spans="1:7" x14ac:dyDescent="0.25">
      <c r="A72" s="48">
        <v>140042423</v>
      </c>
      <c r="B72" s="41" t="s">
        <v>10542</v>
      </c>
      <c r="C72" s="41">
        <v>0</v>
      </c>
      <c r="D72" s="41">
        <v>0</v>
      </c>
      <c r="E72" s="41">
        <v>0</v>
      </c>
      <c r="F72" s="41">
        <v>0</v>
      </c>
      <c r="G72" s="48">
        <v>14004</v>
      </c>
    </row>
    <row r="73" spans="1:7" x14ac:dyDescent="0.25">
      <c r="A73" s="48">
        <v>140042425</v>
      </c>
      <c r="B73" s="41" t="s">
        <v>6376</v>
      </c>
      <c r="C73" s="41">
        <v>2694.8</v>
      </c>
      <c r="D73" s="41">
        <v>1000</v>
      </c>
      <c r="E73" s="41">
        <v>1000</v>
      </c>
      <c r="F73" s="41">
        <v>1694.8</v>
      </c>
      <c r="G73" s="48">
        <v>14004</v>
      </c>
    </row>
    <row r="74" spans="1:7" x14ac:dyDescent="0.25">
      <c r="A74" s="48">
        <v>140042430</v>
      </c>
      <c r="B74" s="41" t="s">
        <v>10543</v>
      </c>
      <c r="C74" s="41">
        <v>0</v>
      </c>
      <c r="D74" s="41">
        <v>0</v>
      </c>
      <c r="E74" s="41">
        <v>0</v>
      </c>
      <c r="F74" s="41">
        <v>0</v>
      </c>
      <c r="G74" s="48">
        <v>14004</v>
      </c>
    </row>
    <row r="75" spans="1:7" x14ac:dyDescent="0.25">
      <c r="A75" s="48">
        <v>140042470</v>
      </c>
      <c r="B75" s="41" t="s">
        <v>6378</v>
      </c>
      <c r="C75" s="41">
        <v>321.36</v>
      </c>
      <c r="D75" s="41">
        <v>2000</v>
      </c>
      <c r="E75" s="41">
        <v>2000</v>
      </c>
      <c r="F75" s="41">
        <v>-1678.64</v>
      </c>
      <c r="G75" s="48">
        <v>14004</v>
      </c>
    </row>
    <row r="76" spans="1:7" x14ac:dyDescent="0.25">
      <c r="A76" s="48">
        <v>140042510</v>
      </c>
      <c r="B76" s="41" t="s">
        <v>10544</v>
      </c>
      <c r="C76" s="41">
        <v>0</v>
      </c>
      <c r="D76" s="41">
        <v>0</v>
      </c>
      <c r="E76" s="41">
        <v>0</v>
      </c>
      <c r="F76" s="41">
        <v>0</v>
      </c>
      <c r="G76" s="48">
        <v>14004</v>
      </c>
    </row>
    <row r="77" spans="1:7" x14ac:dyDescent="0.25">
      <c r="A77" s="48">
        <v>140044610</v>
      </c>
      <c r="B77" s="41" t="s">
        <v>10545</v>
      </c>
      <c r="C77" s="41">
        <v>0</v>
      </c>
      <c r="D77" s="41">
        <v>0</v>
      </c>
      <c r="E77" s="41">
        <v>0</v>
      </c>
      <c r="F77" s="41">
        <v>0</v>
      </c>
      <c r="G77" s="48">
        <v>14004</v>
      </c>
    </row>
    <row r="78" spans="1:7" x14ac:dyDescent="0.25">
      <c r="A78" s="48">
        <v>140044611</v>
      </c>
      <c r="B78" s="41" t="s">
        <v>10546</v>
      </c>
      <c r="C78" s="41">
        <v>0</v>
      </c>
      <c r="D78" s="41">
        <v>0</v>
      </c>
      <c r="E78" s="41">
        <v>0</v>
      </c>
      <c r="F78" s="41">
        <v>0</v>
      </c>
      <c r="G78" s="48">
        <v>14004</v>
      </c>
    </row>
    <row r="79" spans="1:7" x14ac:dyDescent="0.25">
      <c r="A79" s="48">
        <v>140045193</v>
      </c>
      <c r="B79" s="41" t="s">
        <v>10547</v>
      </c>
      <c r="C79" s="41">
        <v>0</v>
      </c>
      <c r="D79" s="41">
        <v>0</v>
      </c>
      <c r="E79" s="41">
        <v>0</v>
      </c>
      <c r="F79" s="41">
        <v>0</v>
      </c>
      <c r="G79" s="48">
        <v>14004</v>
      </c>
    </row>
    <row r="80" spans="1:7" x14ac:dyDescent="0.25">
      <c r="A80" s="48">
        <v>140049051</v>
      </c>
      <c r="B80" s="41" t="s">
        <v>10548</v>
      </c>
      <c r="C80" s="41">
        <v>0</v>
      </c>
      <c r="D80" s="41">
        <v>0</v>
      </c>
      <c r="E80" s="41">
        <v>0</v>
      </c>
      <c r="F80" s="41">
        <v>0</v>
      </c>
      <c r="G80" s="48">
        <v>14004</v>
      </c>
    </row>
    <row r="81" spans="1:7" x14ac:dyDescent="0.25">
      <c r="A81" s="48">
        <v>140049054</v>
      </c>
      <c r="B81" s="41" t="s">
        <v>10549</v>
      </c>
      <c r="C81" s="41">
        <v>0</v>
      </c>
      <c r="D81" s="41">
        <v>0</v>
      </c>
      <c r="E81" s="41">
        <v>0</v>
      </c>
      <c r="F81" s="41">
        <v>0</v>
      </c>
      <c r="G81" s="48">
        <v>14004</v>
      </c>
    </row>
    <row r="82" spans="1:7" x14ac:dyDescent="0.25">
      <c r="A82" s="48">
        <v>140049103</v>
      </c>
      <c r="B82" s="41" t="s">
        <v>6380</v>
      </c>
      <c r="C82" s="41">
        <v>-50</v>
      </c>
      <c r="D82" s="41">
        <v>0</v>
      </c>
      <c r="E82" s="41">
        <v>0</v>
      </c>
      <c r="F82" s="41">
        <v>-50</v>
      </c>
      <c r="G82" s="48">
        <v>14004</v>
      </c>
    </row>
    <row r="83" spans="1:7" x14ac:dyDescent="0.25">
      <c r="A83" s="48">
        <v>140049104</v>
      </c>
      <c r="B83" s="41" t="s">
        <v>10550</v>
      </c>
      <c r="C83" s="41">
        <v>0</v>
      </c>
      <c r="D83" s="41">
        <v>0</v>
      </c>
      <c r="E83" s="41">
        <v>0</v>
      </c>
      <c r="F83" s="41">
        <v>0</v>
      </c>
      <c r="G83" s="48">
        <v>14004</v>
      </c>
    </row>
    <row r="84" spans="1:7" x14ac:dyDescent="0.25">
      <c r="A84" s="48">
        <v>140049200</v>
      </c>
      <c r="B84" s="41" t="s">
        <v>6382</v>
      </c>
      <c r="C84" s="41">
        <v>-2228</v>
      </c>
      <c r="D84" s="41">
        <v>-2000</v>
      </c>
      <c r="E84" s="41">
        <v>-2000</v>
      </c>
      <c r="F84" s="41">
        <v>-228</v>
      </c>
      <c r="G84" s="48">
        <v>14004</v>
      </c>
    </row>
    <row r="85" spans="1:7" x14ac:dyDescent="0.25">
      <c r="A85" s="48">
        <v>140049348</v>
      </c>
      <c r="B85" s="41" t="s">
        <v>10551</v>
      </c>
      <c r="C85" s="41">
        <v>0</v>
      </c>
      <c r="D85" s="41">
        <v>0</v>
      </c>
      <c r="E85" s="41">
        <v>0</v>
      </c>
      <c r="F85" s="41">
        <v>0</v>
      </c>
      <c r="G85" s="48">
        <v>14004</v>
      </c>
    </row>
    <row r="86" spans="1:7" x14ac:dyDescent="0.25">
      <c r="A86" s="48">
        <v>140049356</v>
      </c>
      <c r="B86" s="41" t="s">
        <v>10552</v>
      </c>
      <c r="C86" s="41">
        <v>0</v>
      </c>
      <c r="D86" s="41">
        <v>0</v>
      </c>
      <c r="E86" s="41">
        <v>0</v>
      </c>
      <c r="F86" s="41">
        <v>0</v>
      </c>
      <c r="G86" s="48">
        <v>14004</v>
      </c>
    </row>
    <row r="87" spans="1:7" x14ac:dyDescent="0.25">
      <c r="A87" s="48">
        <v>140049383</v>
      </c>
      <c r="B87" s="41" t="s">
        <v>10553</v>
      </c>
      <c r="C87" s="41">
        <v>0</v>
      </c>
      <c r="D87" s="41">
        <v>0</v>
      </c>
      <c r="E87" s="41">
        <v>0</v>
      </c>
      <c r="F87" s="41">
        <v>0</v>
      </c>
      <c r="G87" s="48">
        <v>14004</v>
      </c>
    </row>
    <row r="88" spans="1:7" x14ac:dyDescent="0.25">
      <c r="A88" s="48">
        <v>140049394</v>
      </c>
      <c r="B88" s="41" t="s">
        <v>10554</v>
      </c>
      <c r="C88" s="41">
        <v>0</v>
      </c>
      <c r="D88" s="41">
        <v>0</v>
      </c>
      <c r="E88" s="41">
        <v>0</v>
      </c>
      <c r="F88" s="41">
        <v>0</v>
      </c>
      <c r="G88" s="48">
        <v>14004</v>
      </c>
    </row>
    <row r="89" spans="1:7" x14ac:dyDescent="0.25">
      <c r="A89" s="48">
        <v>140054610</v>
      </c>
      <c r="B89" s="41" t="s">
        <v>10555</v>
      </c>
      <c r="C89" s="41">
        <v>0</v>
      </c>
      <c r="D89" s="41">
        <v>0</v>
      </c>
      <c r="E89" s="41">
        <v>0</v>
      </c>
      <c r="F89" s="41">
        <v>0</v>
      </c>
      <c r="G89" s="48">
        <v>14005</v>
      </c>
    </row>
    <row r="90" spans="1:7" x14ac:dyDescent="0.25">
      <c r="A90" s="48">
        <v>140054611</v>
      </c>
      <c r="B90" s="41" t="s">
        <v>10556</v>
      </c>
      <c r="C90" s="41">
        <v>0</v>
      </c>
      <c r="D90" s="41">
        <v>0</v>
      </c>
      <c r="E90" s="41">
        <v>0</v>
      </c>
      <c r="F90" s="41">
        <v>0</v>
      </c>
      <c r="G90" s="48">
        <v>14005</v>
      </c>
    </row>
    <row r="91" spans="1:7" x14ac:dyDescent="0.25">
      <c r="A91" s="48">
        <v>140060100</v>
      </c>
      <c r="B91" s="41" t="s">
        <v>6384</v>
      </c>
      <c r="C91" s="41">
        <v>25363.46</v>
      </c>
      <c r="D91" s="41">
        <v>35300</v>
      </c>
      <c r="E91" s="41">
        <v>35300</v>
      </c>
      <c r="F91" s="41">
        <v>-9936.5400000000009</v>
      </c>
      <c r="G91" s="48">
        <v>14006</v>
      </c>
    </row>
    <row r="92" spans="1:7" x14ac:dyDescent="0.25">
      <c r="A92" s="48">
        <v>140060101</v>
      </c>
      <c r="B92" s="41" t="s">
        <v>10557</v>
      </c>
      <c r="C92" s="41">
        <v>0</v>
      </c>
      <c r="D92" s="41">
        <v>0</v>
      </c>
      <c r="E92" s="41">
        <v>0</v>
      </c>
      <c r="F92" s="41">
        <v>0</v>
      </c>
      <c r="G92" s="48">
        <v>14006</v>
      </c>
    </row>
    <row r="93" spans="1:7" x14ac:dyDescent="0.25">
      <c r="A93" s="48">
        <v>140060102</v>
      </c>
      <c r="B93" s="41" t="s">
        <v>10558</v>
      </c>
      <c r="C93" s="41">
        <v>0</v>
      </c>
      <c r="D93" s="41">
        <v>0</v>
      </c>
      <c r="E93" s="41">
        <v>0</v>
      </c>
      <c r="F93" s="41">
        <v>0</v>
      </c>
      <c r="G93" s="48">
        <v>14006</v>
      </c>
    </row>
    <row r="94" spans="1:7" x14ac:dyDescent="0.25">
      <c r="A94" s="48">
        <v>140060103</v>
      </c>
      <c r="B94" s="41" t="s">
        <v>10559</v>
      </c>
      <c r="C94" s="41">
        <v>0</v>
      </c>
      <c r="D94" s="41">
        <v>0</v>
      </c>
      <c r="E94" s="41">
        <v>0</v>
      </c>
      <c r="F94" s="41">
        <v>0</v>
      </c>
      <c r="G94" s="48">
        <v>14006</v>
      </c>
    </row>
    <row r="95" spans="1:7" x14ac:dyDescent="0.25">
      <c r="A95" s="48">
        <v>140060120</v>
      </c>
      <c r="B95" s="41" t="s">
        <v>10560</v>
      </c>
      <c r="C95" s="41">
        <v>0</v>
      </c>
      <c r="D95" s="41">
        <v>0</v>
      </c>
      <c r="E95" s="41">
        <v>0</v>
      </c>
      <c r="F95" s="41">
        <v>0</v>
      </c>
      <c r="G95" s="48">
        <v>14006</v>
      </c>
    </row>
    <row r="96" spans="1:7" x14ac:dyDescent="0.25">
      <c r="A96" s="48">
        <v>140060200</v>
      </c>
      <c r="B96" s="41" t="s">
        <v>10561</v>
      </c>
      <c r="C96" s="41">
        <v>0</v>
      </c>
      <c r="D96" s="41">
        <v>0</v>
      </c>
      <c r="E96" s="41">
        <v>0</v>
      </c>
      <c r="F96" s="41">
        <v>0</v>
      </c>
      <c r="G96" s="48">
        <v>14006</v>
      </c>
    </row>
    <row r="97" spans="1:7" x14ac:dyDescent="0.25">
      <c r="A97" s="48">
        <v>140062000</v>
      </c>
      <c r="B97" s="41" t="s">
        <v>6386</v>
      </c>
      <c r="C97" s="41">
        <v>12.25</v>
      </c>
      <c r="D97" s="41">
        <v>100</v>
      </c>
      <c r="E97" s="41">
        <v>100</v>
      </c>
      <c r="F97" s="41">
        <v>-87.75</v>
      </c>
      <c r="G97" s="48">
        <v>14006</v>
      </c>
    </row>
    <row r="98" spans="1:7" x14ac:dyDescent="0.25">
      <c r="A98" s="48">
        <v>140062022</v>
      </c>
      <c r="B98" s="41" t="s">
        <v>10562</v>
      </c>
      <c r="C98" s="41">
        <v>0</v>
      </c>
      <c r="D98" s="41">
        <v>0</v>
      </c>
      <c r="E98" s="41">
        <v>0</v>
      </c>
      <c r="F98" s="41">
        <v>0</v>
      </c>
      <c r="G98" s="48">
        <v>14006</v>
      </c>
    </row>
    <row r="99" spans="1:7" x14ac:dyDescent="0.25">
      <c r="A99" s="48">
        <v>140062028</v>
      </c>
      <c r="B99" s="41" t="s">
        <v>6388</v>
      </c>
      <c r="C99" s="41">
        <v>0</v>
      </c>
      <c r="D99" s="41">
        <v>2000</v>
      </c>
      <c r="E99" s="41">
        <v>2000</v>
      </c>
      <c r="F99" s="41">
        <v>-2000</v>
      </c>
      <c r="G99" s="48">
        <v>14006</v>
      </c>
    </row>
    <row r="100" spans="1:7" x14ac:dyDescent="0.25">
      <c r="A100" s="48">
        <v>140062300</v>
      </c>
      <c r="B100" s="41" t="s">
        <v>6390</v>
      </c>
      <c r="C100" s="41">
        <v>0</v>
      </c>
      <c r="D100" s="41">
        <v>100</v>
      </c>
      <c r="E100" s="41">
        <v>100</v>
      </c>
      <c r="F100" s="41">
        <v>-100</v>
      </c>
      <c r="G100" s="48">
        <v>14006</v>
      </c>
    </row>
    <row r="101" spans="1:7" x14ac:dyDescent="0.25">
      <c r="A101" s="48">
        <v>140062429</v>
      </c>
      <c r="B101" s="41" t="s">
        <v>10563</v>
      </c>
      <c r="C101" s="41">
        <v>0</v>
      </c>
      <c r="D101" s="41">
        <v>0</v>
      </c>
      <c r="E101" s="41">
        <v>0</v>
      </c>
      <c r="F101" s="41">
        <v>0</v>
      </c>
      <c r="G101" s="48">
        <v>14006</v>
      </c>
    </row>
    <row r="102" spans="1:7" x14ac:dyDescent="0.25">
      <c r="A102" s="48">
        <v>140062510</v>
      </c>
      <c r="B102" s="41" t="s">
        <v>10564</v>
      </c>
      <c r="C102" s="41">
        <v>0</v>
      </c>
      <c r="D102" s="41">
        <v>0</v>
      </c>
      <c r="E102" s="41">
        <v>0</v>
      </c>
      <c r="F102" s="41">
        <v>0</v>
      </c>
      <c r="G102" s="48">
        <v>14006</v>
      </c>
    </row>
    <row r="103" spans="1:7" x14ac:dyDescent="0.25">
      <c r="A103" s="48">
        <v>140062703</v>
      </c>
      <c r="B103" s="41" t="s">
        <v>10565</v>
      </c>
      <c r="C103" s="41">
        <v>0</v>
      </c>
      <c r="D103" s="41">
        <v>0</v>
      </c>
      <c r="E103" s="41">
        <v>0</v>
      </c>
      <c r="F103" s="41">
        <v>0</v>
      </c>
      <c r="G103" s="48">
        <v>14006</v>
      </c>
    </row>
    <row r="104" spans="1:7" x14ac:dyDescent="0.25">
      <c r="A104" s="48">
        <v>140062706</v>
      </c>
      <c r="B104" s="41" t="s">
        <v>10566</v>
      </c>
      <c r="C104" s="41">
        <v>0</v>
      </c>
      <c r="D104" s="41">
        <v>0</v>
      </c>
      <c r="E104" s="41">
        <v>0</v>
      </c>
      <c r="F104" s="41">
        <v>0</v>
      </c>
      <c r="G104" s="48">
        <v>14006</v>
      </c>
    </row>
    <row r="105" spans="1:7" x14ac:dyDescent="0.25">
      <c r="A105" s="48">
        <v>140063011</v>
      </c>
      <c r="B105" s="41" t="s">
        <v>10567</v>
      </c>
      <c r="C105" s="41">
        <v>0</v>
      </c>
      <c r="D105" s="41">
        <v>0</v>
      </c>
      <c r="E105" s="41">
        <v>0</v>
      </c>
      <c r="F105" s="41">
        <v>0</v>
      </c>
      <c r="G105" s="48">
        <v>14006</v>
      </c>
    </row>
    <row r="106" spans="1:7" x14ac:dyDescent="0.25">
      <c r="A106" s="48">
        <v>140063300</v>
      </c>
      <c r="B106" s="41" t="s">
        <v>10568</v>
      </c>
      <c r="C106" s="41">
        <v>0</v>
      </c>
      <c r="D106" s="41">
        <v>0</v>
      </c>
      <c r="E106" s="41">
        <v>0</v>
      </c>
      <c r="F106" s="41">
        <v>0</v>
      </c>
      <c r="G106" s="48">
        <v>14006</v>
      </c>
    </row>
    <row r="107" spans="1:7" x14ac:dyDescent="0.25">
      <c r="A107" s="48">
        <v>140064610</v>
      </c>
      <c r="B107" s="41" t="s">
        <v>10569</v>
      </c>
      <c r="C107" s="41">
        <v>0</v>
      </c>
      <c r="D107" s="41">
        <v>0</v>
      </c>
      <c r="E107" s="41">
        <v>0</v>
      </c>
      <c r="F107" s="41">
        <v>0</v>
      </c>
      <c r="G107" s="48">
        <v>14006</v>
      </c>
    </row>
    <row r="108" spans="1:7" x14ac:dyDescent="0.25">
      <c r="A108" s="48">
        <v>140064611</v>
      </c>
      <c r="B108" s="41" t="s">
        <v>10570</v>
      </c>
      <c r="C108" s="41">
        <v>0</v>
      </c>
      <c r="D108" s="41">
        <v>0</v>
      </c>
      <c r="E108" s="41">
        <v>0</v>
      </c>
      <c r="F108" s="41">
        <v>0</v>
      </c>
      <c r="G108" s="48">
        <v>14006</v>
      </c>
    </row>
    <row r="109" spans="1:7" x14ac:dyDescent="0.25">
      <c r="A109" s="48">
        <v>140064623</v>
      </c>
      <c r="B109" s="41" t="s">
        <v>10571</v>
      </c>
      <c r="C109" s="41">
        <v>0</v>
      </c>
      <c r="D109" s="41">
        <v>0</v>
      </c>
      <c r="E109" s="41">
        <v>0</v>
      </c>
      <c r="F109" s="41">
        <v>0</v>
      </c>
      <c r="G109" s="48">
        <v>14006</v>
      </c>
    </row>
    <row r="110" spans="1:7" x14ac:dyDescent="0.25">
      <c r="A110" s="48">
        <v>140065124</v>
      </c>
      <c r="B110" s="41" t="s">
        <v>10572</v>
      </c>
      <c r="C110" s="41">
        <v>0</v>
      </c>
      <c r="D110" s="41">
        <v>0</v>
      </c>
      <c r="E110" s="41">
        <v>0</v>
      </c>
      <c r="F110" s="41">
        <v>0</v>
      </c>
      <c r="G110" s="48">
        <v>14006</v>
      </c>
    </row>
    <row r="111" spans="1:7" x14ac:dyDescent="0.25">
      <c r="A111" s="48">
        <v>140065902</v>
      </c>
      <c r="B111" s="41" t="s">
        <v>10573</v>
      </c>
      <c r="C111" s="41">
        <v>0</v>
      </c>
      <c r="D111" s="41">
        <v>0</v>
      </c>
      <c r="E111" s="41">
        <v>0</v>
      </c>
      <c r="F111" s="41">
        <v>0</v>
      </c>
      <c r="G111" s="48">
        <v>14006</v>
      </c>
    </row>
    <row r="112" spans="1:7" x14ac:dyDescent="0.25">
      <c r="A112" s="48">
        <v>140066010</v>
      </c>
      <c r="B112" s="41" t="s">
        <v>10574</v>
      </c>
      <c r="C112" s="41">
        <v>0</v>
      </c>
      <c r="D112" s="41">
        <v>0</v>
      </c>
      <c r="E112" s="41">
        <v>0</v>
      </c>
      <c r="F112" s="41">
        <v>0</v>
      </c>
      <c r="G112" s="48">
        <v>14006</v>
      </c>
    </row>
    <row r="113" spans="1:7" x14ac:dyDescent="0.25">
      <c r="A113" s="48">
        <v>140069200</v>
      </c>
      <c r="B113" s="41" t="s">
        <v>10575</v>
      </c>
      <c r="C113" s="41">
        <v>0</v>
      </c>
      <c r="D113" s="41">
        <v>0</v>
      </c>
      <c r="E113" s="41">
        <v>0</v>
      </c>
      <c r="F113" s="41">
        <v>0</v>
      </c>
      <c r="G113" s="48">
        <v>14006</v>
      </c>
    </row>
    <row r="114" spans="1:7" x14ac:dyDescent="0.25">
      <c r="A114" s="48">
        <v>140069340</v>
      </c>
      <c r="B114" s="41" t="s">
        <v>6392</v>
      </c>
      <c r="C114" s="41">
        <v>0</v>
      </c>
      <c r="D114" s="41">
        <v>-14000</v>
      </c>
      <c r="E114" s="41">
        <v>-14000</v>
      </c>
      <c r="F114" s="41">
        <v>14000</v>
      </c>
      <c r="G114" s="48">
        <v>14006</v>
      </c>
    </row>
    <row r="115" spans="1:7" x14ac:dyDescent="0.25">
      <c r="A115" s="48">
        <v>140069341</v>
      </c>
      <c r="B115" s="41" t="s">
        <v>10576</v>
      </c>
      <c r="C115" s="41">
        <v>0</v>
      </c>
      <c r="D115" s="41">
        <v>0</v>
      </c>
      <c r="E115" s="41">
        <v>0</v>
      </c>
      <c r="F115" s="41">
        <v>0</v>
      </c>
      <c r="G115" s="48">
        <v>14006</v>
      </c>
    </row>
    <row r="116" spans="1:7" x14ac:dyDescent="0.25">
      <c r="A116" s="48">
        <v>140069342</v>
      </c>
      <c r="B116" s="41" t="s">
        <v>10577</v>
      </c>
      <c r="C116" s="41">
        <v>0</v>
      </c>
      <c r="D116" s="41">
        <v>0</v>
      </c>
      <c r="E116" s="41">
        <v>0</v>
      </c>
      <c r="F116" s="41">
        <v>0</v>
      </c>
      <c r="G116" s="48">
        <v>14006</v>
      </c>
    </row>
    <row r="117" spans="1:7" x14ac:dyDescent="0.25">
      <c r="A117" s="48">
        <v>140069343</v>
      </c>
      <c r="B117" s="41" t="s">
        <v>6394</v>
      </c>
      <c r="C117" s="41">
        <v>25.83</v>
      </c>
      <c r="D117" s="41">
        <v>-13040</v>
      </c>
      <c r="E117" s="41">
        <v>-13040</v>
      </c>
      <c r="F117" s="41">
        <v>13065.83</v>
      </c>
      <c r="G117" s="48">
        <v>14006</v>
      </c>
    </row>
    <row r="118" spans="1:7" x14ac:dyDescent="0.25">
      <c r="A118" s="48">
        <v>140069344</v>
      </c>
      <c r="B118" s="41" t="s">
        <v>10578</v>
      </c>
      <c r="C118" s="41">
        <v>0</v>
      </c>
      <c r="D118" s="41">
        <v>0</v>
      </c>
      <c r="E118" s="41">
        <v>0</v>
      </c>
      <c r="F118" s="41">
        <v>0</v>
      </c>
      <c r="G118" s="48">
        <v>14006</v>
      </c>
    </row>
    <row r="119" spans="1:7" x14ac:dyDescent="0.25">
      <c r="A119" s="48">
        <v>140069346</v>
      </c>
      <c r="B119" s="41" t="s">
        <v>10579</v>
      </c>
      <c r="C119" s="41">
        <v>0</v>
      </c>
      <c r="D119" s="41">
        <v>0</v>
      </c>
      <c r="E119" s="41">
        <v>0</v>
      </c>
      <c r="F119" s="41">
        <v>0</v>
      </c>
      <c r="G119" s="48">
        <v>14006</v>
      </c>
    </row>
    <row r="120" spans="1:7" x14ac:dyDescent="0.25">
      <c r="A120" s="48">
        <v>140069347</v>
      </c>
      <c r="B120" s="41" t="s">
        <v>6396</v>
      </c>
      <c r="C120" s="41">
        <v>0</v>
      </c>
      <c r="D120" s="41">
        <v>-5400</v>
      </c>
      <c r="E120" s="41">
        <v>-5400</v>
      </c>
      <c r="F120" s="41">
        <v>5400</v>
      </c>
      <c r="G120" s="48">
        <v>14006</v>
      </c>
    </row>
    <row r="121" spans="1:7" x14ac:dyDescent="0.25">
      <c r="A121" s="48">
        <v>140069348</v>
      </c>
      <c r="B121" s="41" t="s">
        <v>6398</v>
      </c>
      <c r="C121" s="41">
        <v>0</v>
      </c>
      <c r="D121" s="41">
        <v>-100</v>
      </c>
      <c r="E121" s="41">
        <v>-100</v>
      </c>
      <c r="F121" s="41">
        <v>100</v>
      </c>
      <c r="G121" s="48">
        <v>14006</v>
      </c>
    </row>
    <row r="122" spans="1:7" x14ac:dyDescent="0.25">
      <c r="A122" s="48">
        <v>140069850</v>
      </c>
      <c r="B122" s="41" t="s">
        <v>10580</v>
      </c>
      <c r="C122" s="41">
        <v>0</v>
      </c>
      <c r="D122" s="41">
        <v>0</v>
      </c>
      <c r="E122" s="41">
        <v>0</v>
      </c>
      <c r="F122" s="41">
        <v>0</v>
      </c>
      <c r="G122" s="48">
        <v>14006</v>
      </c>
    </row>
    <row r="123" spans="1:7" x14ac:dyDescent="0.25">
      <c r="A123" s="48">
        <v>140070200</v>
      </c>
      <c r="B123" s="41" t="s">
        <v>10581</v>
      </c>
      <c r="C123" s="41">
        <v>0</v>
      </c>
      <c r="D123" s="41">
        <v>0</v>
      </c>
      <c r="E123" s="41">
        <v>0</v>
      </c>
      <c r="F123" s="41">
        <v>0</v>
      </c>
      <c r="G123" s="48">
        <v>14007</v>
      </c>
    </row>
    <row r="124" spans="1:7" x14ac:dyDescent="0.25">
      <c r="A124" s="48">
        <v>140072000</v>
      </c>
      <c r="B124" s="41" t="s">
        <v>6400</v>
      </c>
      <c r="C124" s="41">
        <v>0</v>
      </c>
      <c r="D124" s="41">
        <v>100</v>
      </c>
      <c r="E124" s="41">
        <v>100</v>
      </c>
      <c r="F124" s="41">
        <v>-100</v>
      </c>
      <c r="G124" s="48">
        <v>14007</v>
      </c>
    </row>
    <row r="125" spans="1:7" x14ac:dyDescent="0.25">
      <c r="A125" s="48">
        <v>140072112</v>
      </c>
      <c r="B125" s="41" t="s">
        <v>10582</v>
      </c>
      <c r="C125" s="41">
        <v>0</v>
      </c>
      <c r="D125" s="41">
        <v>0</v>
      </c>
      <c r="E125" s="41">
        <v>0</v>
      </c>
      <c r="F125" s="41">
        <v>0</v>
      </c>
      <c r="G125" s="48">
        <v>14007</v>
      </c>
    </row>
    <row r="126" spans="1:7" x14ac:dyDescent="0.25">
      <c r="A126" s="48">
        <v>140072300</v>
      </c>
      <c r="B126" s="41" t="s">
        <v>10583</v>
      </c>
      <c r="C126" s="41">
        <v>0</v>
      </c>
      <c r="D126" s="41">
        <v>0</v>
      </c>
      <c r="E126" s="41">
        <v>0</v>
      </c>
      <c r="F126" s="41">
        <v>0</v>
      </c>
      <c r="G126" s="48">
        <v>14007</v>
      </c>
    </row>
    <row r="127" spans="1:7" x14ac:dyDescent="0.25">
      <c r="A127" s="48">
        <v>140072407</v>
      </c>
      <c r="B127" s="41" t="s">
        <v>6402</v>
      </c>
      <c r="C127" s="41">
        <v>4759.54</v>
      </c>
      <c r="D127" s="41">
        <v>5100</v>
      </c>
      <c r="E127" s="41">
        <v>5100</v>
      </c>
      <c r="F127" s="41">
        <v>-340.46</v>
      </c>
      <c r="G127" s="48">
        <v>14007</v>
      </c>
    </row>
    <row r="128" spans="1:7" x14ac:dyDescent="0.25">
      <c r="A128" s="48">
        <v>140072410</v>
      </c>
      <c r="B128" s="41" t="s">
        <v>6404</v>
      </c>
      <c r="C128" s="41">
        <v>0</v>
      </c>
      <c r="D128" s="41">
        <v>1500</v>
      </c>
      <c r="E128" s="41">
        <v>1500</v>
      </c>
      <c r="F128" s="41">
        <v>-1500</v>
      </c>
      <c r="G128" s="48">
        <v>14007</v>
      </c>
    </row>
    <row r="129" spans="1:7" x14ac:dyDescent="0.25">
      <c r="A129" s="48">
        <v>140072706</v>
      </c>
      <c r="B129" s="41" t="s">
        <v>10584</v>
      </c>
      <c r="C129" s="41">
        <v>0</v>
      </c>
      <c r="D129" s="41">
        <v>0</v>
      </c>
      <c r="E129" s="41">
        <v>0</v>
      </c>
      <c r="F129" s="41">
        <v>0</v>
      </c>
      <c r="G129" s="48">
        <v>14007</v>
      </c>
    </row>
    <row r="130" spans="1:7" x14ac:dyDescent="0.25">
      <c r="A130" s="48">
        <v>140073300</v>
      </c>
      <c r="B130" s="41" t="s">
        <v>10585</v>
      </c>
      <c r="C130" s="41">
        <v>0</v>
      </c>
      <c r="D130" s="41">
        <v>0</v>
      </c>
      <c r="E130" s="41">
        <v>0</v>
      </c>
      <c r="F130" s="41">
        <v>0</v>
      </c>
      <c r="G130" s="48">
        <v>14007</v>
      </c>
    </row>
    <row r="131" spans="1:7" x14ac:dyDescent="0.25">
      <c r="A131" s="48">
        <v>140074610</v>
      </c>
      <c r="B131" s="41" t="s">
        <v>10586</v>
      </c>
      <c r="C131" s="41">
        <v>0</v>
      </c>
      <c r="D131" s="41">
        <v>0</v>
      </c>
      <c r="E131" s="41">
        <v>0</v>
      </c>
      <c r="F131" s="41">
        <v>0</v>
      </c>
      <c r="G131" s="48">
        <v>14007</v>
      </c>
    </row>
    <row r="132" spans="1:7" x14ac:dyDescent="0.25">
      <c r="A132" s="48">
        <v>140074611</v>
      </c>
      <c r="B132" s="41" t="s">
        <v>10587</v>
      </c>
      <c r="C132" s="41">
        <v>0</v>
      </c>
      <c r="D132" s="41">
        <v>0</v>
      </c>
      <c r="E132" s="41">
        <v>0</v>
      </c>
      <c r="F132" s="41">
        <v>0</v>
      </c>
      <c r="G132" s="48">
        <v>14007</v>
      </c>
    </row>
    <row r="133" spans="1:7" x14ac:dyDescent="0.25">
      <c r="A133" s="48">
        <v>140074622</v>
      </c>
      <c r="B133" s="41" t="s">
        <v>10588</v>
      </c>
      <c r="C133" s="41">
        <v>0</v>
      </c>
      <c r="D133" s="41">
        <v>0</v>
      </c>
      <c r="E133" s="41">
        <v>0</v>
      </c>
      <c r="F133" s="41">
        <v>0</v>
      </c>
      <c r="G133" s="48">
        <v>14007</v>
      </c>
    </row>
    <row r="134" spans="1:7" x14ac:dyDescent="0.25">
      <c r="A134" s="48">
        <v>140075902</v>
      </c>
      <c r="B134" s="41" t="s">
        <v>10589</v>
      </c>
      <c r="C134" s="41">
        <v>0</v>
      </c>
      <c r="D134" s="41">
        <v>0</v>
      </c>
      <c r="E134" s="41">
        <v>0</v>
      </c>
      <c r="F134" s="41">
        <v>0</v>
      </c>
      <c r="G134" s="48">
        <v>14007</v>
      </c>
    </row>
    <row r="135" spans="1:7" x14ac:dyDescent="0.25">
      <c r="A135" s="48">
        <v>140079200</v>
      </c>
      <c r="B135" s="41" t="s">
        <v>6406</v>
      </c>
      <c r="C135" s="41">
        <v>-310.82</v>
      </c>
      <c r="D135" s="41">
        <v>-1500</v>
      </c>
      <c r="E135" s="41">
        <v>-1500</v>
      </c>
      <c r="F135" s="41">
        <v>1189.18</v>
      </c>
      <c r="G135" s="48">
        <v>14007</v>
      </c>
    </row>
    <row r="136" spans="1:7" x14ac:dyDescent="0.25">
      <c r="A136" s="48">
        <v>140081040</v>
      </c>
      <c r="B136" s="41" t="s">
        <v>10590</v>
      </c>
      <c r="C136" s="41">
        <v>0</v>
      </c>
      <c r="D136" s="41">
        <v>0</v>
      </c>
      <c r="E136" s="41">
        <v>0</v>
      </c>
      <c r="F136" s="41">
        <v>0</v>
      </c>
      <c r="G136" s="48">
        <v>14008</v>
      </c>
    </row>
    <row r="137" spans="1:7" x14ac:dyDescent="0.25">
      <c r="A137" s="48">
        <v>140082000</v>
      </c>
      <c r="B137" s="41" t="s">
        <v>6408</v>
      </c>
      <c r="C137" s="41">
        <v>0</v>
      </c>
      <c r="D137" s="41">
        <v>200</v>
      </c>
      <c r="E137" s="41">
        <v>200</v>
      </c>
      <c r="F137" s="41">
        <v>-200</v>
      </c>
      <c r="G137" s="48">
        <v>14008</v>
      </c>
    </row>
    <row r="138" spans="1:7" x14ac:dyDescent="0.25">
      <c r="A138" s="48">
        <v>140082401</v>
      </c>
      <c r="B138" s="41" t="s">
        <v>10591</v>
      </c>
      <c r="C138" s="41">
        <v>0</v>
      </c>
      <c r="D138" s="41">
        <v>0</v>
      </c>
      <c r="E138" s="41">
        <v>0</v>
      </c>
      <c r="F138" s="41">
        <v>0</v>
      </c>
      <c r="G138" s="48">
        <v>14008</v>
      </c>
    </row>
    <row r="139" spans="1:7" x14ac:dyDescent="0.25">
      <c r="A139" s="48">
        <v>140082423</v>
      </c>
      <c r="B139" s="41" t="s">
        <v>10592</v>
      </c>
      <c r="C139" s="41">
        <v>0</v>
      </c>
      <c r="D139" s="41">
        <v>0</v>
      </c>
      <c r="E139" s="41">
        <v>0</v>
      </c>
      <c r="F139" s="41">
        <v>0</v>
      </c>
      <c r="G139" s="48">
        <v>14008</v>
      </c>
    </row>
    <row r="140" spans="1:7" x14ac:dyDescent="0.25">
      <c r="A140" s="48">
        <v>140082427</v>
      </c>
      <c r="B140" s="41" t="s">
        <v>10593</v>
      </c>
      <c r="C140" s="41">
        <v>0</v>
      </c>
      <c r="D140" s="41">
        <v>0</v>
      </c>
      <c r="E140" s="41">
        <v>0</v>
      </c>
      <c r="F140" s="41">
        <v>0</v>
      </c>
      <c r="G140" s="48">
        <v>14008</v>
      </c>
    </row>
    <row r="141" spans="1:7" x14ac:dyDescent="0.25">
      <c r="A141" s="48">
        <v>140082500</v>
      </c>
      <c r="B141" s="41" t="s">
        <v>10594</v>
      </c>
      <c r="C141" s="41">
        <v>0</v>
      </c>
      <c r="D141" s="41">
        <v>0</v>
      </c>
      <c r="E141" s="41">
        <v>0</v>
      </c>
      <c r="F141" s="41">
        <v>0</v>
      </c>
      <c r="G141" s="48">
        <v>14008</v>
      </c>
    </row>
    <row r="142" spans="1:7" x14ac:dyDescent="0.25">
      <c r="A142" s="48">
        <v>140082931</v>
      </c>
      <c r="B142" s="41" t="s">
        <v>10595</v>
      </c>
      <c r="C142" s="41">
        <v>0</v>
      </c>
      <c r="D142" s="41">
        <v>0</v>
      </c>
      <c r="E142" s="41">
        <v>0</v>
      </c>
      <c r="F142" s="41">
        <v>0</v>
      </c>
      <c r="G142" s="48">
        <v>14008</v>
      </c>
    </row>
    <row r="143" spans="1:7" x14ac:dyDescent="0.25">
      <c r="A143" s="48">
        <v>140084610</v>
      </c>
      <c r="B143" s="41" t="s">
        <v>10596</v>
      </c>
      <c r="C143" s="41">
        <v>0</v>
      </c>
      <c r="D143" s="41">
        <v>0</v>
      </c>
      <c r="E143" s="41">
        <v>0</v>
      </c>
      <c r="F143" s="41">
        <v>0</v>
      </c>
      <c r="G143" s="48">
        <v>14008</v>
      </c>
    </row>
    <row r="144" spans="1:7" x14ac:dyDescent="0.25">
      <c r="A144" s="48">
        <v>140084611</v>
      </c>
      <c r="B144" s="41" t="s">
        <v>10597</v>
      </c>
      <c r="C144" s="41">
        <v>0</v>
      </c>
      <c r="D144" s="41">
        <v>0</v>
      </c>
      <c r="E144" s="41">
        <v>0</v>
      </c>
      <c r="F144" s="41">
        <v>0</v>
      </c>
      <c r="G144" s="48">
        <v>14008</v>
      </c>
    </row>
    <row r="145" spans="1:7" x14ac:dyDescent="0.25">
      <c r="A145" s="48">
        <v>140086014</v>
      </c>
      <c r="B145" s="41" t="s">
        <v>10598</v>
      </c>
      <c r="C145" s="41">
        <v>0</v>
      </c>
      <c r="D145" s="41">
        <v>0</v>
      </c>
      <c r="E145" s="41">
        <v>0</v>
      </c>
      <c r="F145" s="41">
        <v>0</v>
      </c>
      <c r="G145" s="48">
        <v>14008</v>
      </c>
    </row>
    <row r="146" spans="1:7" x14ac:dyDescent="0.25">
      <c r="A146" s="48">
        <v>140089051</v>
      </c>
      <c r="B146" s="41" t="s">
        <v>6410</v>
      </c>
      <c r="C146" s="41">
        <v>-361848</v>
      </c>
      <c r="D146" s="41">
        <v>0</v>
      </c>
      <c r="E146" s="41">
        <v>0</v>
      </c>
      <c r="F146" s="41">
        <v>-361848</v>
      </c>
      <c r="G146" s="48">
        <v>14008</v>
      </c>
    </row>
    <row r="147" spans="1:7" x14ac:dyDescent="0.25">
      <c r="A147" s="48">
        <v>140089053</v>
      </c>
      <c r="B147" s="41" t="s">
        <v>10599</v>
      </c>
      <c r="C147" s="41">
        <v>0</v>
      </c>
      <c r="D147" s="41">
        <v>0</v>
      </c>
      <c r="E147" s="41">
        <v>0</v>
      </c>
      <c r="F147" s="41">
        <v>0</v>
      </c>
      <c r="G147" s="48">
        <v>14008</v>
      </c>
    </row>
    <row r="148" spans="1:7" x14ac:dyDescent="0.25">
      <c r="A148" s="48">
        <v>140089055</v>
      </c>
      <c r="B148" s="41" t="s">
        <v>6412</v>
      </c>
      <c r="C148" s="41">
        <v>0</v>
      </c>
      <c r="D148" s="41">
        <v>-10000</v>
      </c>
      <c r="E148" s="41">
        <v>-10000</v>
      </c>
      <c r="F148" s="41">
        <v>10000</v>
      </c>
      <c r="G148" s="48">
        <v>14008</v>
      </c>
    </row>
    <row r="149" spans="1:7" x14ac:dyDescent="0.25">
      <c r="A149" s="48">
        <v>140089392</v>
      </c>
      <c r="B149" s="41" t="s">
        <v>10600</v>
      </c>
      <c r="C149" s="41">
        <v>0</v>
      </c>
      <c r="D149" s="41">
        <v>0</v>
      </c>
      <c r="E149" s="41">
        <v>0</v>
      </c>
      <c r="F149" s="41">
        <v>0</v>
      </c>
      <c r="G149" s="48">
        <v>14008</v>
      </c>
    </row>
    <row r="150" spans="1:7" x14ac:dyDescent="0.25">
      <c r="A150" s="48">
        <v>141010100</v>
      </c>
      <c r="B150" s="41" t="s">
        <v>6414</v>
      </c>
      <c r="C150" s="41">
        <v>0</v>
      </c>
      <c r="D150" s="41">
        <v>35300</v>
      </c>
      <c r="E150" s="41">
        <v>35300</v>
      </c>
      <c r="F150" s="41">
        <v>-35300</v>
      </c>
      <c r="G150" s="48">
        <v>14101</v>
      </c>
    </row>
    <row r="151" spans="1:7" x14ac:dyDescent="0.25">
      <c r="A151" s="48">
        <v>141010101</v>
      </c>
      <c r="B151" s="41" t="s">
        <v>7602</v>
      </c>
      <c r="C151" s="41">
        <v>0</v>
      </c>
      <c r="D151" s="41">
        <v>0</v>
      </c>
      <c r="E151" s="41">
        <v>0</v>
      </c>
      <c r="F151" s="41">
        <v>0</v>
      </c>
      <c r="G151" s="48">
        <v>14101</v>
      </c>
    </row>
    <row r="152" spans="1:7" x14ac:dyDescent="0.25">
      <c r="A152" s="48">
        <v>141010102</v>
      </c>
      <c r="B152" s="41" t="s">
        <v>7603</v>
      </c>
      <c r="C152" s="41">
        <v>0</v>
      </c>
      <c r="D152" s="41">
        <v>0</v>
      </c>
      <c r="E152" s="41">
        <v>0</v>
      </c>
      <c r="F152" s="41">
        <v>0</v>
      </c>
      <c r="G152" s="48">
        <v>14101</v>
      </c>
    </row>
    <row r="153" spans="1:7" x14ac:dyDescent="0.25">
      <c r="A153" s="48">
        <v>141010103</v>
      </c>
      <c r="B153" s="41" t="s">
        <v>7604</v>
      </c>
      <c r="C153" s="41">
        <v>0</v>
      </c>
      <c r="D153" s="41">
        <v>0</v>
      </c>
      <c r="E153" s="41">
        <v>0</v>
      </c>
      <c r="F153" s="41">
        <v>0</v>
      </c>
      <c r="G153" s="48">
        <v>14101</v>
      </c>
    </row>
    <row r="154" spans="1:7" x14ac:dyDescent="0.25">
      <c r="A154" s="48">
        <v>141010110</v>
      </c>
      <c r="B154" s="41" t="s">
        <v>7605</v>
      </c>
      <c r="C154" s="41">
        <v>0</v>
      </c>
      <c r="D154" s="41">
        <v>0</v>
      </c>
      <c r="E154" s="41">
        <v>0</v>
      </c>
      <c r="F154" s="41">
        <v>0</v>
      </c>
      <c r="G154" s="48">
        <v>14101</v>
      </c>
    </row>
    <row r="155" spans="1:7" x14ac:dyDescent="0.25">
      <c r="A155" s="48">
        <v>141010120</v>
      </c>
      <c r="B155" s="41" t="s">
        <v>7606</v>
      </c>
      <c r="C155" s="41">
        <v>0</v>
      </c>
      <c r="D155" s="41">
        <v>0</v>
      </c>
      <c r="E155" s="41">
        <v>0</v>
      </c>
      <c r="F155" s="41">
        <v>0</v>
      </c>
      <c r="G155" s="48">
        <v>14101</v>
      </c>
    </row>
    <row r="156" spans="1:7" x14ac:dyDescent="0.25">
      <c r="A156" s="48">
        <v>141010150</v>
      </c>
      <c r="B156" s="41" t="s">
        <v>7607</v>
      </c>
      <c r="C156" s="41">
        <v>0</v>
      </c>
      <c r="D156" s="41">
        <v>0</v>
      </c>
      <c r="E156" s="41">
        <v>0</v>
      </c>
      <c r="F156" s="41">
        <v>0</v>
      </c>
      <c r="G156" s="48">
        <v>14101</v>
      </c>
    </row>
    <row r="157" spans="1:7" x14ac:dyDescent="0.25">
      <c r="A157" s="48">
        <v>141010200</v>
      </c>
      <c r="B157" s="41" t="s">
        <v>7608</v>
      </c>
      <c r="C157" s="41">
        <v>0</v>
      </c>
      <c r="D157" s="41">
        <v>0</v>
      </c>
      <c r="E157" s="41">
        <v>0</v>
      </c>
      <c r="F157" s="41">
        <v>0</v>
      </c>
      <c r="G157" s="48">
        <v>14101</v>
      </c>
    </row>
    <row r="158" spans="1:7" x14ac:dyDescent="0.25">
      <c r="A158" s="48">
        <v>141010700</v>
      </c>
      <c r="B158" s="41" t="s">
        <v>10601</v>
      </c>
      <c r="C158" s="41">
        <v>0</v>
      </c>
      <c r="D158" s="41">
        <v>0</v>
      </c>
      <c r="E158" s="41">
        <v>0</v>
      </c>
      <c r="F158" s="41">
        <v>0</v>
      </c>
      <c r="G158" s="48">
        <v>14101</v>
      </c>
    </row>
    <row r="159" spans="1:7" x14ac:dyDescent="0.25">
      <c r="A159" s="48">
        <v>141010930</v>
      </c>
      <c r="B159" s="41" t="s">
        <v>6416</v>
      </c>
      <c r="C159" s="41">
        <v>0</v>
      </c>
      <c r="D159" s="41">
        <v>-3934</v>
      </c>
      <c r="E159" s="41">
        <v>-3934</v>
      </c>
      <c r="F159" s="41">
        <v>3934</v>
      </c>
      <c r="G159" s="48">
        <v>14101</v>
      </c>
    </row>
    <row r="160" spans="1:7" x14ac:dyDescent="0.25">
      <c r="A160" s="48">
        <v>141010981</v>
      </c>
      <c r="B160" s="41" t="s">
        <v>7610</v>
      </c>
      <c r="C160" s="41">
        <v>0</v>
      </c>
      <c r="D160" s="41">
        <v>0</v>
      </c>
      <c r="E160" s="41">
        <v>0</v>
      </c>
      <c r="F160" s="41">
        <v>0</v>
      </c>
      <c r="G160" s="48">
        <v>14101</v>
      </c>
    </row>
    <row r="161" spans="1:7" x14ac:dyDescent="0.25">
      <c r="A161" s="48">
        <v>141012000</v>
      </c>
      <c r="B161" s="41" t="s">
        <v>7611</v>
      </c>
      <c r="C161" s="41">
        <v>0</v>
      </c>
      <c r="D161" s="41">
        <v>0</v>
      </c>
      <c r="E161" s="41">
        <v>0</v>
      </c>
      <c r="F161" s="41">
        <v>0</v>
      </c>
      <c r="G161" s="48">
        <v>14101</v>
      </c>
    </row>
    <row r="162" spans="1:7" x14ac:dyDescent="0.25">
      <c r="A162" s="48">
        <v>141012004</v>
      </c>
      <c r="B162" s="41" t="s">
        <v>7612</v>
      </c>
      <c r="C162" s="41">
        <v>0</v>
      </c>
      <c r="D162" s="41">
        <v>0</v>
      </c>
      <c r="E162" s="41">
        <v>0</v>
      </c>
      <c r="F162" s="41">
        <v>0</v>
      </c>
      <c r="G162" s="48">
        <v>14101</v>
      </c>
    </row>
    <row r="163" spans="1:7" x14ac:dyDescent="0.25">
      <c r="A163" s="48">
        <v>141012018</v>
      </c>
      <c r="B163" s="41" t="s">
        <v>10602</v>
      </c>
      <c r="C163" s="41">
        <v>0</v>
      </c>
      <c r="D163" s="41">
        <v>0</v>
      </c>
      <c r="E163" s="41">
        <v>0</v>
      </c>
      <c r="F163" s="41">
        <v>0</v>
      </c>
      <c r="G163" s="48">
        <v>14101</v>
      </c>
    </row>
    <row r="164" spans="1:7" x14ac:dyDescent="0.25">
      <c r="A164" s="48">
        <v>141012019</v>
      </c>
      <c r="B164" s="41" t="s">
        <v>10603</v>
      </c>
      <c r="C164" s="41">
        <v>0</v>
      </c>
      <c r="D164" s="41">
        <v>0</v>
      </c>
      <c r="E164" s="41">
        <v>0</v>
      </c>
      <c r="F164" s="41">
        <v>0</v>
      </c>
      <c r="G164" s="48">
        <v>14101</v>
      </c>
    </row>
    <row r="165" spans="1:7" x14ac:dyDescent="0.25">
      <c r="A165" s="48">
        <v>141012429</v>
      </c>
      <c r="B165" s="41" t="s">
        <v>6418</v>
      </c>
      <c r="C165" s="41">
        <v>0</v>
      </c>
      <c r="D165" s="41">
        <v>13800</v>
      </c>
      <c r="E165" s="41">
        <v>13800</v>
      </c>
      <c r="F165" s="41">
        <v>-13800</v>
      </c>
      <c r="G165" s="48">
        <v>14101</v>
      </c>
    </row>
    <row r="166" spans="1:7" x14ac:dyDescent="0.25">
      <c r="A166" s="48">
        <v>141012500</v>
      </c>
      <c r="B166" s="41" t="s">
        <v>7616</v>
      </c>
      <c r="C166" s="41">
        <v>0</v>
      </c>
      <c r="D166" s="41">
        <v>0</v>
      </c>
      <c r="E166" s="41">
        <v>0</v>
      </c>
      <c r="F166" s="41">
        <v>0</v>
      </c>
      <c r="G166" s="48">
        <v>14101</v>
      </c>
    </row>
    <row r="167" spans="1:7" x14ac:dyDescent="0.25">
      <c r="A167" s="48">
        <v>141012510</v>
      </c>
      <c r="B167" s="41" t="s">
        <v>7617</v>
      </c>
      <c r="C167" s="41">
        <v>0</v>
      </c>
      <c r="D167" s="41">
        <v>0</v>
      </c>
      <c r="E167" s="41">
        <v>0</v>
      </c>
      <c r="F167" s="41">
        <v>0</v>
      </c>
      <c r="G167" s="48">
        <v>14101</v>
      </c>
    </row>
    <row r="168" spans="1:7" x14ac:dyDescent="0.25">
      <c r="A168" s="48">
        <v>141012524</v>
      </c>
      <c r="B168" s="41" t="s">
        <v>10604</v>
      </c>
      <c r="C168" s="41">
        <v>0</v>
      </c>
      <c r="D168" s="41">
        <v>0</v>
      </c>
      <c r="E168" s="41">
        <v>0</v>
      </c>
      <c r="F168" s="41">
        <v>0</v>
      </c>
      <c r="G168" s="48">
        <v>14101</v>
      </c>
    </row>
    <row r="169" spans="1:7" x14ac:dyDescent="0.25">
      <c r="A169" s="48">
        <v>141012701</v>
      </c>
      <c r="B169" s="41" t="s">
        <v>7619</v>
      </c>
      <c r="C169" s="41">
        <v>0</v>
      </c>
      <c r="D169" s="41">
        <v>0</v>
      </c>
      <c r="E169" s="41">
        <v>0</v>
      </c>
      <c r="F169" s="41">
        <v>0</v>
      </c>
      <c r="G169" s="48">
        <v>14101</v>
      </c>
    </row>
    <row r="170" spans="1:7" x14ac:dyDescent="0.25">
      <c r="A170" s="48">
        <v>141012703</v>
      </c>
      <c r="B170" s="41" t="s">
        <v>10605</v>
      </c>
      <c r="C170" s="41">
        <v>0</v>
      </c>
      <c r="D170" s="41">
        <v>0</v>
      </c>
      <c r="E170" s="41">
        <v>0</v>
      </c>
      <c r="F170" s="41">
        <v>0</v>
      </c>
      <c r="G170" s="48">
        <v>14101</v>
      </c>
    </row>
    <row r="171" spans="1:7" x14ac:dyDescent="0.25">
      <c r="A171" s="48">
        <v>141012706</v>
      </c>
      <c r="B171" s="41" t="s">
        <v>10606</v>
      </c>
      <c r="C171" s="41">
        <v>0</v>
      </c>
      <c r="D171" s="41">
        <v>0</v>
      </c>
      <c r="E171" s="41">
        <v>0</v>
      </c>
      <c r="F171" s="41">
        <v>0</v>
      </c>
      <c r="G171" s="48">
        <v>14101</v>
      </c>
    </row>
    <row r="172" spans="1:7" x14ac:dyDescent="0.25">
      <c r="A172" s="48">
        <v>141012801</v>
      </c>
      <c r="B172" s="41" t="s">
        <v>7622</v>
      </c>
      <c r="C172" s="41">
        <v>0</v>
      </c>
      <c r="D172" s="41">
        <v>0</v>
      </c>
      <c r="E172" s="41">
        <v>0</v>
      </c>
      <c r="F172" s="41">
        <v>0</v>
      </c>
      <c r="G172" s="48">
        <v>14101</v>
      </c>
    </row>
    <row r="173" spans="1:7" x14ac:dyDescent="0.25">
      <c r="A173" s="48">
        <v>141012840</v>
      </c>
      <c r="B173" s="41" t="s">
        <v>7623</v>
      </c>
      <c r="C173" s="41">
        <v>0</v>
      </c>
      <c r="D173" s="41">
        <v>0</v>
      </c>
      <c r="E173" s="41">
        <v>0</v>
      </c>
      <c r="F173" s="41">
        <v>0</v>
      </c>
      <c r="G173" s="48">
        <v>14101</v>
      </c>
    </row>
    <row r="174" spans="1:7" x14ac:dyDescent="0.25">
      <c r="A174" s="48">
        <v>141012900</v>
      </c>
      <c r="B174" s="41" t="s">
        <v>10607</v>
      </c>
      <c r="C174" s="41">
        <v>0</v>
      </c>
      <c r="D174" s="41">
        <v>0</v>
      </c>
      <c r="E174" s="41">
        <v>0</v>
      </c>
      <c r="F174" s="41">
        <v>0</v>
      </c>
      <c r="G174" s="48">
        <v>14101</v>
      </c>
    </row>
    <row r="175" spans="1:7" x14ac:dyDescent="0.25">
      <c r="A175" s="48">
        <v>141012905</v>
      </c>
      <c r="B175" s="41" t="s">
        <v>7625</v>
      </c>
      <c r="C175" s="41">
        <v>0</v>
      </c>
      <c r="D175" s="41">
        <v>0</v>
      </c>
      <c r="E175" s="41">
        <v>0</v>
      </c>
      <c r="F175" s="41">
        <v>0</v>
      </c>
      <c r="G175" s="48">
        <v>14101</v>
      </c>
    </row>
    <row r="176" spans="1:7" x14ac:dyDescent="0.25">
      <c r="A176" s="48">
        <v>141014600</v>
      </c>
      <c r="B176" s="41" t="s">
        <v>10608</v>
      </c>
      <c r="C176" s="41">
        <v>0</v>
      </c>
      <c r="D176" s="41">
        <v>0</v>
      </c>
      <c r="E176" s="41">
        <v>0</v>
      </c>
      <c r="F176" s="41">
        <v>0</v>
      </c>
      <c r="G176" s="48">
        <v>14101</v>
      </c>
    </row>
    <row r="177" spans="1:7" x14ac:dyDescent="0.25">
      <c r="A177" s="48">
        <v>141014610</v>
      </c>
      <c r="B177" s="41" t="s">
        <v>7627</v>
      </c>
      <c r="C177" s="41">
        <v>0</v>
      </c>
      <c r="D177" s="41">
        <v>0</v>
      </c>
      <c r="E177" s="41">
        <v>0</v>
      </c>
      <c r="F177" s="41">
        <v>0</v>
      </c>
      <c r="G177" s="48">
        <v>14101</v>
      </c>
    </row>
    <row r="178" spans="1:7" x14ac:dyDescent="0.25">
      <c r="A178" s="48">
        <v>141014611</v>
      </c>
      <c r="B178" s="41" t="s">
        <v>7628</v>
      </c>
      <c r="C178" s="41">
        <v>0</v>
      </c>
      <c r="D178" s="41">
        <v>0</v>
      </c>
      <c r="E178" s="41">
        <v>0</v>
      </c>
      <c r="F178" s="41">
        <v>0</v>
      </c>
      <c r="G178" s="48">
        <v>14101</v>
      </c>
    </row>
    <row r="179" spans="1:7" x14ac:dyDescent="0.25">
      <c r="A179" s="48">
        <v>141014618</v>
      </c>
      <c r="B179" s="41" t="s">
        <v>7629</v>
      </c>
      <c r="C179" s="41">
        <v>0</v>
      </c>
      <c r="D179" s="41">
        <v>0</v>
      </c>
      <c r="E179" s="41">
        <v>0</v>
      </c>
      <c r="F179" s="41">
        <v>0</v>
      </c>
      <c r="G179" s="48">
        <v>14101</v>
      </c>
    </row>
    <row r="180" spans="1:7" x14ac:dyDescent="0.25">
      <c r="A180" s="48">
        <v>141014619</v>
      </c>
      <c r="B180" s="41" t="s">
        <v>10609</v>
      </c>
      <c r="C180" s="41">
        <v>0</v>
      </c>
      <c r="D180" s="41">
        <v>0</v>
      </c>
      <c r="E180" s="41">
        <v>0</v>
      </c>
      <c r="F180" s="41">
        <v>0</v>
      </c>
      <c r="G180" s="48">
        <v>14101</v>
      </c>
    </row>
    <row r="181" spans="1:7" x14ac:dyDescent="0.25">
      <c r="A181" s="48">
        <v>141014621</v>
      </c>
      <c r="B181" s="41" t="s">
        <v>7631</v>
      </c>
      <c r="C181" s="41">
        <v>0</v>
      </c>
      <c r="D181" s="41">
        <v>0</v>
      </c>
      <c r="E181" s="41">
        <v>0</v>
      </c>
      <c r="F181" s="41">
        <v>0</v>
      </c>
      <c r="G181" s="48">
        <v>14101</v>
      </c>
    </row>
    <row r="182" spans="1:7" x14ac:dyDescent="0.25">
      <c r="A182" s="48">
        <v>141015016</v>
      </c>
      <c r="B182" s="41" t="s">
        <v>6420</v>
      </c>
      <c r="C182" s="41">
        <v>0</v>
      </c>
      <c r="D182" s="41">
        <v>500</v>
      </c>
      <c r="E182" s="41">
        <v>500</v>
      </c>
      <c r="F182" s="41">
        <v>-500</v>
      </c>
      <c r="G182" s="48">
        <v>14101</v>
      </c>
    </row>
    <row r="183" spans="1:7" x14ac:dyDescent="0.25">
      <c r="A183" s="48">
        <v>141015302</v>
      </c>
      <c r="B183" s="41" t="s">
        <v>7632</v>
      </c>
      <c r="C183" s="41">
        <v>0</v>
      </c>
      <c r="D183" s="41">
        <v>0</v>
      </c>
      <c r="E183" s="41">
        <v>0</v>
      </c>
      <c r="F183" s="41">
        <v>0</v>
      </c>
      <c r="G183" s="48">
        <v>14101</v>
      </c>
    </row>
    <row r="184" spans="1:7" x14ac:dyDescent="0.25">
      <c r="A184" s="48">
        <v>141015305</v>
      </c>
      <c r="B184" s="41" t="s">
        <v>7633</v>
      </c>
      <c r="C184" s="41">
        <v>0</v>
      </c>
      <c r="D184" s="41">
        <v>0</v>
      </c>
      <c r="E184" s="41">
        <v>0</v>
      </c>
      <c r="F184" s="41">
        <v>0</v>
      </c>
      <c r="G184" s="48">
        <v>14101</v>
      </c>
    </row>
    <row r="185" spans="1:7" x14ac:dyDescent="0.25">
      <c r="A185" s="48">
        <v>141015306</v>
      </c>
      <c r="B185" s="41" t="s">
        <v>7634</v>
      </c>
      <c r="C185" s="41">
        <v>0</v>
      </c>
      <c r="D185" s="41">
        <v>0</v>
      </c>
      <c r="E185" s="41">
        <v>0</v>
      </c>
      <c r="F185" s="41">
        <v>0</v>
      </c>
      <c r="G185" s="48">
        <v>14101</v>
      </c>
    </row>
    <row r="186" spans="1:7" x14ac:dyDescent="0.25">
      <c r="A186" s="48">
        <v>141015308</v>
      </c>
      <c r="B186" s="41" t="s">
        <v>10610</v>
      </c>
      <c r="C186" s="41">
        <v>0</v>
      </c>
      <c r="D186" s="41">
        <v>0</v>
      </c>
      <c r="E186" s="41">
        <v>0</v>
      </c>
      <c r="F186" s="41">
        <v>0</v>
      </c>
      <c r="G186" s="48">
        <v>14101</v>
      </c>
    </row>
    <row r="187" spans="1:7" x14ac:dyDescent="0.25">
      <c r="A187" s="48">
        <v>141015311</v>
      </c>
      <c r="B187" s="41" t="s">
        <v>10611</v>
      </c>
      <c r="C187" s="41">
        <v>0</v>
      </c>
      <c r="D187" s="41">
        <v>0</v>
      </c>
      <c r="E187" s="41">
        <v>0</v>
      </c>
      <c r="F187" s="41">
        <v>0</v>
      </c>
      <c r="G187" s="48">
        <v>14101</v>
      </c>
    </row>
    <row r="188" spans="1:7" x14ac:dyDescent="0.25">
      <c r="A188" s="48">
        <v>141015312</v>
      </c>
      <c r="B188" s="41" t="s">
        <v>6422</v>
      </c>
      <c r="C188" s="41">
        <v>0</v>
      </c>
      <c r="D188" s="41">
        <v>300</v>
      </c>
      <c r="E188" s="41">
        <v>300</v>
      </c>
      <c r="F188" s="41">
        <v>-300</v>
      </c>
      <c r="G188" s="48">
        <v>14101</v>
      </c>
    </row>
    <row r="189" spans="1:7" x14ac:dyDescent="0.25">
      <c r="A189" s="48">
        <v>141015336</v>
      </c>
      <c r="B189" s="41" t="s">
        <v>10612</v>
      </c>
      <c r="C189" s="41">
        <v>0</v>
      </c>
      <c r="D189" s="41">
        <v>0</v>
      </c>
      <c r="E189" s="41">
        <v>0</v>
      </c>
      <c r="F189" s="41">
        <v>0</v>
      </c>
      <c r="G189" s="48">
        <v>14101</v>
      </c>
    </row>
    <row r="190" spans="1:7" x14ac:dyDescent="0.25">
      <c r="A190" s="48">
        <v>141015341</v>
      </c>
      <c r="B190" s="41" t="s">
        <v>10613</v>
      </c>
      <c r="C190" s="41">
        <v>0</v>
      </c>
      <c r="D190" s="41">
        <v>0</v>
      </c>
      <c r="E190" s="41">
        <v>0</v>
      </c>
      <c r="F190" s="41">
        <v>0</v>
      </c>
      <c r="G190" s="48">
        <v>14101</v>
      </c>
    </row>
    <row r="191" spans="1:7" x14ac:dyDescent="0.25">
      <c r="A191" s="48">
        <v>141015343</v>
      </c>
      <c r="B191" s="41" t="s">
        <v>10614</v>
      </c>
      <c r="C191" s="41">
        <v>0</v>
      </c>
      <c r="D191" s="41">
        <v>0</v>
      </c>
      <c r="E191" s="41">
        <v>0</v>
      </c>
      <c r="F191" s="41">
        <v>0</v>
      </c>
      <c r="G191" s="48">
        <v>14101</v>
      </c>
    </row>
    <row r="192" spans="1:7" x14ac:dyDescent="0.25">
      <c r="A192" s="48">
        <v>141015344</v>
      </c>
      <c r="B192" s="41" t="s">
        <v>6424</v>
      </c>
      <c r="C192" s="41">
        <v>4615</v>
      </c>
      <c r="D192" s="41">
        <v>4400</v>
      </c>
      <c r="E192" s="41">
        <v>4400</v>
      </c>
      <c r="F192" s="41">
        <v>215</v>
      </c>
      <c r="G192" s="48">
        <v>14101</v>
      </c>
    </row>
    <row r="193" spans="1:7" x14ac:dyDescent="0.25">
      <c r="A193" s="48">
        <v>141016014</v>
      </c>
      <c r="B193" s="41" t="s">
        <v>7641</v>
      </c>
      <c r="C193" s="41">
        <v>0</v>
      </c>
      <c r="D193" s="41">
        <v>0</v>
      </c>
      <c r="E193" s="41">
        <v>0</v>
      </c>
      <c r="F193" s="41">
        <v>0</v>
      </c>
      <c r="G193" s="48">
        <v>14101</v>
      </c>
    </row>
    <row r="194" spans="1:7" x14ac:dyDescent="0.25">
      <c r="A194" s="48">
        <v>141019051</v>
      </c>
      <c r="B194" s="41" t="s">
        <v>10615</v>
      </c>
      <c r="C194" s="41">
        <v>0</v>
      </c>
      <c r="D194" s="41">
        <v>0</v>
      </c>
      <c r="E194" s="41">
        <v>0</v>
      </c>
      <c r="F194" s="41">
        <v>0</v>
      </c>
      <c r="G194" s="48">
        <v>14101</v>
      </c>
    </row>
    <row r="195" spans="1:7" x14ac:dyDescent="0.25">
      <c r="A195" s="48">
        <v>141019053</v>
      </c>
      <c r="B195" s="41" t="s">
        <v>10616</v>
      </c>
      <c r="C195" s="41">
        <v>0</v>
      </c>
      <c r="D195" s="41">
        <v>0</v>
      </c>
      <c r="E195" s="41">
        <v>0</v>
      </c>
      <c r="F195" s="41">
        <v>0</v>
      </c>
      <c r="G195" s="48">
        <v>14101</v>
      </c>
    </row>
    <row r="196" spans="1:7" x14ac:dyDescent="0.25">
      <c r="A196" s="48">
        <v>141019057</v>
      </c>
      <c r="B196" s="41" t="s">
        <v>10617</v>
      </c>
      <c r="C196" s="41">
        <v>0</v>
      </c>
      <c r="D196" s="41">
        <v>0</v>
      </c>
      <c r="E196" s="41">
        <v>0</v>
      </c>
      <c r="F196" s="41">
        <v>0</v>
      </c>
      <c r="G196" s="48">
        <v>14101</v>
      </c>
    </row>
    <row r="197" spans="1:7" x14ac:dyDescent="0.25">
      <c r="A197" s="48">
        <v>141019200</v>
      </c>
      <c r="B197" s="41" t="s">
        <v>10618</v>
      </c>
      <c r="C197" s="41">
        <v>0</v>
      </c>
      <c r="D197" s="41">
        <v>0</v>
      </c>
      <c r="E197" s="41">
        <v>0</v>
      </c>
      <c r="F197" s="41">
        <v>0</v>
      </c>
      <c r="G197" s="48">
        <v>14101</v>
      </c>
    </row>
    <row r="198" spans="1:7" x14ac:dyDescent="0.25">
      <c r="A198" s="48">
        <v>141019821</v>
      </c>
      <c r="B198" s="41" t="s">
        <v>6426</v>
      </c>
      <c r="C198" s="41">
        <v>0</v>
      </c>
      <c r="D198" s="41">
        <v>-100</v>
      </c>
      <c r="E198" s="41">
        <v>-100</v>
      </c>
      <c r="F198" s="41">
        <v>100</v>
      </c>
      <c r="G198" s="48">
        <v>14101</v>
      </c>
    </row>
    <row r="199" spans="1:7" x14ac:dyDescent="0.25">
      <c r="A199" s="48">
        <v>141019850</v>
      </c>
      <c r="B199" s="41" t="s">
        <v>7646</v>
      </c>
      <c r="C199" s="41">
        <v>0</v>
      </c>
      <c r="D199" s="41">
        <v>0</v>
      </c>
      <c r="E199" s="41">
        <v>0</v>
      </c>
      <c r="F199" s="41">
        <v>0</v>
      </c>
      <c r="G199" s="48">
        <v>14101</v>
      </c>
    </row>
    <row r="200" spans="1:7" x14ac:dyDescent="0.25">
      <c r="A200" s="48">
        <v>141020120</v>
      </c>
      <c r="B200" s="41" t="s">
        <v>7647</v>
      </c>
      <c r="C200" s="41">
        <v>0</v>
      </c>
      <c r="D200" s="41">
        <v>0</v>
      </c>
      <c r="E200" s="41">
        <v>0</v>
      </c>
      <c r="F200" s="41">
        <v>0</v>
      </c>
      <c r="G200" s="48">
        <v>14102</v>
      </c>
    </row>
    <row r="201" spans="1:7" x14ac:dyDescent="0.25">
      <c r="A201" s="48">
        <v>141020700</v>
      </c>
      <c r="B201" s="41" t="s">
        <v>7648</v>
      </c>
      <c r="C201" s="41">
        <v>0</v>
      </c>
      <c r="D201" s="41">
        <v>0</v>
      </c>
      <c r="E201" s="41">
        <v>0</v>
      </c>
      <c r="F201" s="41">
        <v>0</v>
      </c>
      <c r="G201" s="48">
        <v>14102</v>
      </c>
    </row>
    <row r="202" spans="1:7" x14ac:dyDescent="0.25">
      <c r="A202" s="48">
        <v>141020800</v>
      </c>
      <c r="B202" s="41" t="s">
        <v>7649</v>
      </c>
      <c r="C202" s="41">
        <v>0</v>
      </c>
      <c r="D202" s="41">
        <v>0</v>
      </c>
      <c r="E202" s="41">
        <v>0</v>
      </c>
      <c r="F202" s="41">
        <v>0</v>
      </c>
      <c r="G202" s="48">
        <v>14102</v>
      </c>
    </row>
    <row r="203" spans="1:7" x14ac:dyDescent="0.25">
      <c r="A203" s="48">
        <v>141020930</v>
      </c>
      <c r="B203" s="41" t="s">
        <v>7650</v>
      </c>
      <c r="C203" s="41">
        <v>0</v>
      </c>
      <c r="D203" s="41">
        <v>0</v>
      </c>
      <c r="E203" s="41">
        <v>0</v>
      </c>
      <c r="F203" s="41">
        <v>0</v>
      </c>
      <c r="G203" s="48">
        <v>14102</v>
      </c>
    </row>
    <row r="204" spans="1:7" x14ac:dyDescent="0.25">
      <c r="A204" s="48">
        <v>141020975</v>
      </c>
      <c r="B204" s="41" t="s">
        <v>7651</v>
      </c>
      <c r="C204" s="41">
        <v>0</v>
      </c>
      <c r="D204" s="41">
        <v>0</v>
      </c>
      <c r="E204" s="41">
        <v>0</v>
      </c>
      <c r="F204" s="41">
        <v>0</v>
      </c>
      <c r="G204" s="48">
        <v>14102</v>
      </c>
    </row>
    <row r="205" spans="1:7" x14ac:dyDescent="0.25">
      <c r="A205" s="48">
        <v>141022000</v>
      </c>
      <c r="B205" s="41" t="s">
        <v>7652</v>
      </c>
      <c r="C205" s="41">
        <v>0</v>
      </c>
      <c r="D205" s="41">
        <v>0</v>
      </c>
      <c r="E205" s="41">
        <v>0</v>
      </c>
      <c r="F205" s="41">
        <v>0</v>
      </c>
      <c r="G205" s="48">
        <v>14102</v>
      </c>
    </row>
    <row r="206" spans="1:7" x14ac:dyDescent="0.25">
      <c r="A206" s="48">
        <v>141022022</v>
      </c>
      <c r="B206" s="41" t="s">
        <v>7653</v>
      </c>
      <c r="C206" s="41">
        <v>0</v>
      </c>
      <c r="D206" s="41">
        <v>0</v>
      </c>
      <c r="E206" s="41">
        <v>0</v>
      </c>
      <c r="F206" s="41">
        <v>0</v>
      </c>
      <c r="G206" s="48">
        <v>14102</v>
      </c>
    </row>
    <row r="207" spans="1:7" x14ac:dyDescent="0.25">
      <c r="A207" s="48">
        <v>141022500</v>
      </c>
      <c r="B207" s="41" t="s">
        <v>7654</v>
      </c>
      <c r="C207" s="41">
        <v>0</v>
      </c>
      <c r="D207" s="41">
        <v>0</v>
      </c>
      <c r="E207" s="41">
        <v>0</v>
      </c>
      <c r="F207" s="41">
        <v>0</v>
      </c>
      <c r="G207" s="48">
        <v>14102</v>
      </c>
    </row>
    <row r="208" spans="1:7" x14ac:dyDescent="0.25">
      <c r="A208" s="48">
        <v>141022510</v>
      </c>
      <c r="B208" s="41" t="s">
        <v>7655</v>
      </c>
      <c r="C208" s="41">
        <v>0</v>
      </c>
      <c r="D208" s="41">
        <v>0</v>
      </c>
      <c r="E208" s="41">
        <v>0</v>
      </c>
      <c r="F208" s="41">
        <v>0</v>
      </c>
      <c r="G208" s="48">
        <v>14102</v>
      </c>
    </row>
    <row r="209" spans="1:7" x14ac:dyDescent="0.25">
      <c r="A209" s="48">
        <v>141022801</v>
      </c>
      <c r="B209" s="41" t="s">
        <v>7656</v>
      </c>
      <c r="C209" s="41">
        <v>0</v>
      </c>
      <c r="D209" s="41">
        <v>0</v>
      </c>
      <c r="E209" s="41">
        <v>0</v>
      </c>
      <c r="F209" s="41">
        <v>0</v>
      </c>
      <c r="G209" s="48">
        <v>14102</v>
      </c>
    </row>
    <row r="210" spans="1:7" x14ac:dyDescent="0.25">
      <c r="A210" s="48">
        <v>141022900</v>
      </c>
      <c r="B210" s="41" t="s">
        <v>7657</v>
      </c>
      <c r="C210" s="41">
        <v>0</v>
      </c>
      <c r="D210" s="41">
        <v>0</v>
      </c>
      <c r="E210" s="41">
        <v>0</v>
      </c>
      <c r="F210" s="41">
        <v>0</v>
      </c>
      <c r="G210" s="48">
        <v>14102</v>
      </c>
    </row>
    <row r="211" spans="1:7" x14ac:dyDescent="0.25">
      <c r="A211" s="48">
        <v>141022906</v>
      </c>
      <c r="B211" s="41" t="s">
        <v>7658</v>
      </c>
      <c r="C211" s="41">
        <v>0</v>
      </c>
      <c r="D211" s="41">
        <v>0</v>
      </c>
      <c r="E211" s="41">
        <v>0</v>
      </c>
      <c r="F211" s="41">
        <v>0</v>
      </c>
      <c r="G211" s="48">
        <v>14102</v>
      </c>
    </row>
    <row r="212" spans="1:7" x14ac:dyDescent="0.25">
      <c r="A212" s="48">
        <v>141022907</v>
      </c>
      <c r="B212" s="41" t="s">
        <v>7659</v>
      </c>
      <c r="C212" s="41">
        <v>0</v>
      </c>
      <c r="D212" s="41">
        <v>0</v>
      </c>
      <c r="E212" s="41">
        <v>0</v>
      </c>
      <c r="F212" s="41">
        <v>0</v>
      </c>
      <c r="G212" s="48">
        <v>14102</v>
      </c>
    </row>
    <row r="213" spans="1:7" x14ac:dyDescent="0.25">
      <c r="A213" s="48">
        <v>141024600</v>
      </c>
      <c r="B213" s="41" t="s">
        <v>10619</v>
      </c>
      <c r="C213" s="41">
        <v>0</v>
      </c>
      <c r="D213" s="41">
        <v>0</v>
      </c>
      <c r="E213" s="41">
        <v>0</v>
      </c>
      <c r="F213" s="41">
        <v>0</v>
      </c>
      <c r="G213" s="48">
        <v>14102</v>
      </c>
    </row>
    <row r="214" spans="1:7" x14ac:dyDescent="0.25">
      <c r="A214" s="48">
        <v>141024610</v>
      </c>
      <c r="B214" s="41" t="s">
        <v>10620</v>
      </c>
      <c r="C214" s="41">
        <v>0</v>
      </c>
      <c r="D214" s="41">
        <v>0</v>
      </c>
      <c r="E214" s="41">
        <v>0</v>
      </c>
      <c r="F214" s="41">
        <v>0</v>
      </c>
      <c r="G214" s="48">
        <v>14102</v>
      </c>
    </row>
    <row r="215" spans="1:7" x14ac:dyDescent="0.25">
      <c r="A215" s="48">
        <v>141024611</v>
      </c>
      <c r="B215" s="41" t="s">
        <v>10621</v>
      </c>
      <c r="C215" s="41">
        <v>0</v>
      </c>
      <c r="D215" s="41">
        <v>0</v>
      </c>
      <c r="E215" s="41">
        <v>0</v>
      </c>
      <c r="F215" s="41">
        <v>0</v>
      </c>
      <c r="G215" s="48">
        <v>14102</v>
      </c>
    </row>
    <row r="216" spans="1:7" x14ac:dyDescent="0.25">
      <c r="A216" s="48">
        <v>141024618</v>
      </c>
      <c r="B216" s="41" t="s">
        <v>7663</v>
      </c>
      <c r="C216" s="41">
        <v>0</v>
      </c>
      <c r="D216" s="41">
        <v>0</v>
      </c>
      <c r="E216" s="41">
        <v>0</v>
      </c>
      <c r="F216" s="41">
        <v>0</v>
      </c>
      <c r="G216" s="48">
        <v>14102</v>
      </c>
    </row>
    <row r="217" spans="1:7" x14ac:dyDescent="0.25">
      <c r="A217" s="48">
        <v>141024619</v>
      </c>
      <c r="B217" s="41" t="s">
        <v>10622</v>
      </c>
      <c r="C217" s="41">
        <v>0</v>
      </c>
      <c r="D217" s="41">
        <v>0</v>
      </c>
      <c r="E217" s="41">
        <v>0</v>
      </c>
      <c r="F217" s="41">
        <v>0</v>
      </c>
      <c r="G217" s="48">
        <v>14102</v>
      </c>
    </row>
    <row r="218" spans="1:7" x14ac:dyDescent="0.25">
      <c r="A218" s="48">
        <v>141025301</v>
      </c>
      <c r="B218" s="41" t="s">
        <v>7665</v>
      </c>
      <c r="C218" s="41">
        <v>0</v>
      </c>
      <c r="D218" s="41">
        <v>0</v>
      </c>
      <c r="E218" s="41">
        <v>0</v>
      </c>
      <c r="F218" s="41">
        <v>0</v>
      </c>
      <c r="G218" s="48">
        <v>14102</v>
      </c>
    </row>
    <row r="219" spans="1:7" x14ac:dyDescent="0.25">
      <c r="A219" s="48">
        <v>141025313</v>
      </c>
      <c r="B219" s="41" t="s">
        <v>10623</v>
      </c>
      <c r="C219" s="41">
        <v>0</v>
      </c>
      <c r="D219" s="41">
        <v>0</v>
      </c>
      <c r="E219" s="41">
        <v>0</v>
      </c>
      <c r="F219" s="41">
        <v>0</v>
      </c>
      <c r="G219" s="48">
        <v>14102</v>
      </c>
    </row>
    <row r="220" spans="1:7" x14ac:dyDescent="0.25">
      <c r="A220" s="48">
        <v>141025314</v>
      </c>
      <c r="B220" s="41" t="s">
        <v>10624</v>
      </c>
      <c r="C220" s="41">
        <v>0</v>
      </c>
      <c r="D220" s="41">
        <v>0</v>
      </c>
      <c r="E220" s="41">
        <v>0</v>
      </c>
      <c r="F220" s="41">
        <v>0</v>
      </c>
      <c r="G220" s="48">
        <v>14102</v>
      </c>
    </row>
    <row r="221" spans="1:7" x14ac:dyDescent="0.25">
      <c r="A221" s="48">
        <v>141025323</v>
      </c>
      <c r="B221" s="41" t="s">
        <v>6428</v>
      </c>
      <c r="C221" s="41">
        <v>0</v>
      </c>
      <c r="D221" s="41">
        <v>100</v>
      </c>
      <c r="E221" s="41">
        <v>100</v>
      </c>
      <c r="F221" s="41">
        <v>-100</v>
      </c>
      <c r="G221" s="48">
        <v>14102</v>
      </c>
    </row>
    <row r="222" spans="1:7" x14ac:dyDescent="0.25">
      <c r="A222" s="48">
        <v>141025324</v>
      </c>
      <c r="B222" s="41" t="s">
        <v>6430</v>
      </c>
      <c r="C222" s="41">
        <v>0</v>
      </c>
      <c r="D222" s="41">
        <v>4000</v>
      </c>
      <c r="E222" s="41">
        <v>4000</v>
      </c>
      <c r="F222" s="41">
        <v>-4000</v>
      </c>
      <c r="G222" s="48">
        <v>14102</v>
      </c>
    </row>
    <row r="223" spans="1:7" x14ac:dyDescent="0.25">
      <c r="A223" s="48">
        <v>141025325</v>
      </c>
      <c r="B223" s="41" t="s">
        <v>10625</v>
      </c>
      <c r="C223" s="41">
        <v>0</v>
      </c>
      <c r="D223" s="41">
        <v>0</v>
      </c>
      <c r="E223" s="41">
        <v>0</v>
      </c>
      <c r="F223" s="41">
        <v>0</v>
      </c>
      <c r="G223" s="48">
        <v>14102</v>
      </c>
    </row>
    <row r="224" spans="1:7" x14ac:dyDescent="0.25">
      <c r="A224" s="48">
        <v>141029051</v>
      </c>
      <c r="B224" s="41" t="s">
        <v>7671</v>
      </c>
      <c r="C224" s="41">
        <v>0</v>
      </c>
      <c r="D224" s="41">
        <v>0</v>
      </c>
      <c r="E224" s="41">
        <v>0</v>
      </c>
      <c r="F224" s="41">
        <v>0</v>
      </c>
      <c r="G224" s="48">
        <v>14102</v>
      </c>
    </row>
    <row r="225" spans="1:7" x14ac:dyDescent="0.25">
      <c r="A225" s="48">
        <v>141029057</v>
      </c>
      <c r="B225" s="41" t="s">
        <v>7672</v>
      </c>
      <c r="C225" s="41">
        <v>0</v>
      </c>
      <c r="D225" s="41">
        <v>0</v>
      </c>
      <c r="E225" s="41">
        <v>0</v>
      </c>
      <c r="F225" s="41">
        <v>0</v>
      </c>
      <c r="G225" s="48">
        <v>14102</v>
      </c>
    </row>
    <row r="226" spans="1:7" x14ac:dyDescent="0.25">
      <c r="A226" s="48">
        <v>141029112</v>
      </c>
      <c r="B226" s="41" t="s">
        <v>7673</v>
      </c>
      <c r="C226" s="41">
        <v>0</v>
      </c>
      <c r="D226" s="41">
        <v>0</v>
      </c>
      <c r="E226" s="41">
        <v>0</v>
      </c>
      <c r="F226" s="41">
        <v>0</v>
      </c>
      <c r="G226" s="48">
        <v>14102</v>
      </c>
    </row>
    <row r="227" spans="1:7" x14ac:dyDescent="0.25">
      <c r="A227" s="48">
        <v>141029640</v>
      </c>
      <c r="B227" s="41" t="s">
        <v>7665</v>
      </c>
      <c r="C227" s="41">
        <v>0</v>
      </c>
      <c r="D227" s="41">
        <v>0</v>
      </c>
      <c r="E227" s="41">
        <v>0</v>
      </c>
      <c r="F227" s="41">
        <v>0</v>
      </c>
      <c r="G227" s="48">
        <v>14102</v>
      </c>
    </row>
    <row r="228" spans="1:7" x14ac:dyDescent="0.25">
      <c r="A228" s="48">
        <v>141029805</v>
      </c>
      <c r="B228" s="41" t="s">
        <v>10626</v>
      </c>
      <c r="C228" s="41">
        <v>0</v>
      </c>
      <c r="D228" s="41">
        <v>0</v>
      </c>
      <c r="E228" s="41">
        <v>0</v>
      </c>
      <c r="F228" s="41">
        <v>0</v>
      </c>
      <c r="G228" s="48">
        <v>14102</v>
      </c>
    </row>
    <row r="229" spans="1:7" x14ac:dyDescent="0.25">
      <c r="A229" s="48">
        <v>141032900</v>
      </c>
      <c r="B229" s="41" t="s">
        <v>6432</v>
      </c>
      <c r="C229" s="41">
        <v>33500</v>
      </c>
      <c r="D229" s="41">
        <v>75500</v>
      </c>
      <c r="E229" s="41">
        <v>75500</v>
      </c>
      <c r="F229" s="41">
        <v>-42000</v>
      </c>
      <c r="G229" s="48">
        <v>14103</v>
      </c>
    </row>
    <row r="230" spans="1:7" x14ac:dyDescent="0.25">
      <c r="A230" s="48">
        <v>141032904</v>
      </c>
      <c r="B230" s="41" t="s">
        <v>7675</v>
      </c>
      <c r="C230" s="41">
        <v>0</v>
      </c>
      <c r="D230" s="41">
        <v>0</v>
      </c>
      <c r="E230" s="41">
        <v>0</v>
      </c>
      <c r="F230" s="41">
        <v>0</v>
      </c>
      <c r="G230" s="48">
        <v>14103</v>
      </c>
    </row>
    <row r="231" spans="1:7" x14ac:dyDescent="0.25">
      <c r="A231" s="48">
        <v>141032921</v>
      </c>
      <c r="B231" s="41" t="s">
        <v>6434</v>
      </c>
      <c r="C231" s="41">
        <v>0</v>
      </c>
      <c r="D231" s="41">
        <v>2500</v>
      </c>
      <c r="E231" s="41">
        <v>2500</v>
      </c>
      <c r="F231" s="41">
        <v>-2500</v>
      </c>
      <c r="G231" s="48">
        <v>14103</v>
      </c>
    </row>
    <row r="232" spans="1:7" x14ac:dyDescent="0.25">
      <c r="A232" s="48">
        <v>141034610</v>
      </c>
      <c r="B232" s="41" t="s">
        <v>7676</v>
      </c>
      <c r="C232" s="41">
        <v>0</v>
      </c>
      <c r="D232" s="41">
        <v>0</v>
      </c>
      <c r="E232" s="41">
        <v>0</v>
      </c>
      <c r="F232" s="41">
        <v>0</v>
      </c>
      <c r="G232" s="48">
        <v>14103</v>
      </c>
    </row>
    <row r="233" spans="1:7" x14ac:dyDescent="0.25">
      <c r="A233" s="48">
        <v>141034622</v>
      </c>
      <c r="B233" s="41" t="s">
        <v>7677</v>
      </c>
      <c r="C233" s="41">
        <v>0</v>
      </c>
      <c r="D233" s="41">
        <v>0</v>
      </c>
      <c r="E233" s="41">
        <v>0</v>
      </c>
      <c r="F233" s="41">
        <v>0</v>
      </c>
      <c r="G233" s="48">
        <v>14103</v>
      </c>
    </row>
    <row r="234" spans="1:7" x14ac:dyDescent="0.25">
      <c r="A234" s="48">
        <v>141035142</v>
      </c>
      <c r="B234" s="41" t="s">
        <v>7678</v>
      </c>
      <c r="C234" s="41">
        <v>0</v>
      </c>
      <c r="D234" s="41">
        <v>0</v>
      </c>
      <c r="E234" s="41">
        <v>0</v>
      </c>
      <c r="F234" s="41">
        <v>0</v>
      </c>
      <c r="G234" s="48">
        <v>14103</v>
      </c>
    </row>
    <row r="235" spans="1:7" x14ac:dyDescent="0.25">
      <c r="A235" s="48">
        <v>141035143</v>
      </c>
      <c r="B235" s="41" t="s">
        <v>7679</v>
      </c>
      <c r="C235" s="41">
        <v>0</v>
      </c>
      <c r="D235" s="41">
        <v>0</v>
      </c>
      <c r="E235" s="41">
        <v>0</v>
      </c>
      <c r="F235" s="41">
        <v>0</v>
      </c>
      <c r="G235" s="48">
        <v>14103</v>
      </c>
    </row>
    <row r="236" spans="1:7" x14ac:dyDescent="0.25">
      <c r="A236" s="48">
        <v>141035144</v>
      </c>
      <c r="B236" s="41" t="s">
        <v>6436</v>
      </c>
      <c r="C236" s="41">
        <v>1194</v>
      </c>
      <c r="D236" s="41">
        <v>0</v>
      </c>
      <c r="E236" s="41">
        <v>0</v>
      </c>
      <c r="F236" s="41">
        <v>1194</v>
      </c>
      <c r="G236" s="48">
        <v>14103</v>
      </c>
    </row>
    <row r="237" spans="1:7" x14ac:dyDescent="0.25">
      <c r="A237" s="48">
        <v>141039053</v>
      </c>
      <c r="B237" s="41" t="s">
        <v>6438</v>
      </c>
      <c r="C237" s="41">
        <v>0</v>
      </c>
      <c r="D237" s="41">
        <v>-3000</v>
      </c>
      <c r="E237" s="41">
        <v>-3000</v>
      </c>
      <c r="F237" s="41">
        <v>3000</v>
      </c>
      <c r="G237" s="48">
        <v>14103</v>
      </c>
    </row>
    <row r="238" spans="1:7" x14ac:dyDescent="0.25">
      <c r="A238" s="48">
        <v>141040100</v>
      </c>
      <c r="B238" s="41" t="s">
        <v>6440</v>
      </c>
      <c r="C238" s="41">
        <v>35691.21</v>
      </c>
      <c r="D238" s="41">
        <v>155100</v>
      </c>
      <c r="E238" s="41">
        <v>155100</v>
      </c>
      <c r="F238" s="41">
        <v>-119408.79</v>
      </c>
      <c r="G238" s="48">
        <v>14104</v>
      </c>
    </row>
    <row r="239" spans="1:7" x14ac:dyDescent="0.25">
      <c r="A239" s="48">
        <v>141040101</v>
      </c>
      <c r="B239" s="41" t="s">
        <v>7681</v>
      </c>
      <c r="C239" s="41">
        <v>0</v>
      </c>
      <c r="D239" s="41">
        <v>0</v>
      </c>
      <c r="E239" s="41">
        <v>0</v>
      </c>
      <c r="F239" s="41">
        <v>0</v>
      </c>
      <c r="G239" s="48">
        <v>14104</v>
      </c>
    </row>
    <row r="240" spans="1:7" x14ac:dyDescent="0.25">
      <c r="A240" s="48">
        <v>141040102</v>
      </c>
      <c r="B240" s="41" t="s">
        <v>7682</v>
      </c>
      <c r="C240" s="41">
        <v>0</v>
      </c>
      <c r="D240" s="41">
        <v>0</v>
      </c>
      <c r="E240" s="41">
        <v>0</v>
      </c>
      <c r="F240" s="41">
        <v>0</v>
      </c>
      <c r="G240" s="48">
        <v>14104</v>
      </c>
    </row>
    <row r="241" spans="1:7" x14ac:dyDescent="0.25">
      <c r="A241" s="48">
        <v>141040103</v>
      </c>
      <c r="B241" s="41" t="s">
        <v>7683</v>
      </c>
      <c r="C241" s="41">
        <v>0</v>
      </c>
      <c r="D241" s="41">
        <v>0</v>
      </c>
      <c r="E241" s="41">
        <v>0</v>
      </c>
      <c r="F241" s="41">
        <v>0</v>
      </c>
      <c r="G241" s="48">
        <v>14104</v>
      </c>
    </row>
    <row r="242" spans="1:7" x14ac:dyDescent="0.25">
      <c r="A242" s="48">
        <v>141040110</v>
      </c>
      <c r="B242" s="41" t="s">
        <v>7684</v>
      </c>
      <c r="C242" s="41">
        <v>0</v>
      </c>
      <c r="D242" s="41">
        <v>0</v>
      </c>
      <c r="E242" s="41">
        <v>0</v>
      </c>
      <c r="F242" s="41">
        <v>0</v>
      </c>
      <c r="G242" s="48">
        <v>14104</v>
      </c>
    </row>
    <row r="243" spans="1:7" x14ac:dyDescent="0.25">
      <c r="A243" s="48">
        <v>141040120</v>
      </c>
      <c r="B243" s="41" t="s">
        <v>7685</v>
      </c>
      <c r="C243" s="41">
        <v>0</v>
      </c>
      <c r="D243" s="41">
        <v>0</v>
      </c>
      <c r="E243" s="41">
        <v>0</v>
      </c>
      <c r="F243" s="41">
        <v>0</v>
      </c>
      <c r="G243" s="48">
        <v>14104</v>
      </c>
    </row>
    <row r="244" spans="1:7" x14ac:dyDescent="0.25">
      <c r="A244" s="48">
        <v>141040150</v>
      </c>
      <c r="B244" s="41" t="s">
        <v>10627</v>
      </c>
      <c r="C244" s="41">
        <v>0</v>
      </c>
      <c r="D244" s="41">
        <v>0</v>
      </c>
      <c r="E244" s="41">
        <v>0</v>
      </c>
      <c r="F244" s="41">
        <v>0</v>
      </c>
      <c r="G244" s="48">
        <v>14104</v>
      </c>
    </row>
    <row r="245" spans="1:7" x14ac:dyDescent="0.25">
      <c r="A245" s="48">
        <v>141040400</v>
      </c>
      <c r="B245" s="41" t="s">
        <v>10628</v>
      </c>
      <c r="C245" s="41">
        <v>0</v>
      </c>
      <c r="D245" s="41">
        <v>0</v>
      </c>
      <c r="E245" s="41">
        <v>0</v>
      </c>
      <c r="F245" s="41">
        <v>0</v>
      </c>
      <c r="G245" s="48">
        <v>14104</v>
      </c>
    </row>
    <row r="246" spans="1:7" x14ac:dyDescent="0.25">
      <c r="A246" s="48">
        <v>141040730</v>
      </c>
      <c r="B246" s="41" t="s">
        <v>7688</v>
      </c>
      <c r="C246" s="41">
        <v>0</v>
      </c>
      <c r="D246" s="41">
        <v>0</v>
      </c>
      <c r="E246" s="41">
        <v>0</v>
      </c>
      <c r="F246" s="41">
        <v>0</v>
      </c>
      <c r="G246" s="48">
        <v>14104</v>
      </c>
    </row>
    <row r="247" spans="1:7" x14ac:dyDescent="0.25">
      <c r="A247" s="48">
        <v>141040800</v>
      </c>
      <c r="B247" s="41" t="s">
        <v>10629</v>
      </c>
      <c r="C247" s="41">
        <v>0</v>
      </c>
      <c r="D247" s="41">
        <v>0</v>
      </c>
      <c r="E247" s="41">
        <v>0</v>
      </c>
      <c r="F247" s="41">
        <v>0</v>
      </c>
      <c r="G247" s="48">
        <v>14104</v>
      </c>
    </row>
    <row r="248" spans="1:7" x14ac:dyDescent="0.25">
      <c r="A248" s="48">
        <v>141040930</v>
      </c>
      <c r="B248" s="41" t="s">
        <v>6442</v>
      </c>
      <c r="C248" s="41">
        <v>25.03</v>
      </c>
      <c r="D248" s="41">
        <v>800</v>
      </c>
      <c r="E248" s="41">
        <v>800</v>
      </c>
      <c r="F248" s="41">
        <v>-774.97</v>
      </c>
      <c r="G248" s="48">
        <v>14104</v>
      </c>
    </row>
    <row r="249" spans="1:7" x14ac:dyDescent="0.25">
      <c r="A249" s="48">
        <v>141040975</v>
      </c>
      <c r="B249" s="41" t="s">
        <v>7690</v>
      </c>
      <c r="C249" s="41">
        <v>0</v>
      </c>
      <c r="D249" s="41">
        <v>0</v>
      </c>
      <c r="E249" s="41">
        <v>0</v>
      </c>
      <c r="F249" s="41">
        <v>0</v>
      </c>
      <c r="G249" s="48">
        <v>14104</v>
      </c>
    </row>
    <row r="250" spans="1:7" x14ac:dyDescent="0.25">
      <c r="A250" s="48">
        <v>141041400</v>
      </c>
      <c r="B250" s="41" t="s">
        <v>7691</v>
      </c>
      <c r="C250" s="41">
        <v>0</v>
      </c>
      <c r="D250" s="41">
        <v>0</v>
      </c>
      <c r="E250" s="41">
        <v>0</v>
      </c>
      <c r="F250" s="41">
        <v>0</v>
      </c>
      <c r="G250" s="48">
        <v>14104</v>
      </c>
    </row>
    <row r="251" spans="1:7" x14ac:dyDescent="0.25">
      <c r="A251" s="48">
        <v>141041401</v>
      </c>
      <c r="B251" s="41" t="s">
        <v>7692</v>
      </c>
      <c r="C251" s="41">
        <v>0</v>
      </c>
      <c r="D251" s="41">
        <v>0</v>
      </c>
      <c r="E251" s="41">
        <v>0</v>
      </c>
      <c r="F251" s="41">
        <v>0</v>
      </c>
      <c r="G251" s="48">
        <v>14104</v>
      </c>
    </row>
    <row r="252" spans="1:7" x14ac:dyDescent="0.25">
      <c r="A252" s="48">
        <v>141041620</v>
      </c>
      <c r="B252" s="41" t="s">
        <v>7693</v>
      </c>
      <c r="C252" s="41">
        <v>0</v>
      </c>
      <c r="D252" s="41">
        <v>0</v>
      </c>
      <c r="E252" s="41">
        <v>0</v>
      </c>
      <c r="F252" s="41">
        <v>0</v>
      </c>
      <c r="G252" s="48">
        <v>14104</v>
      </c>
    </row>
    <row r="253" spans="1:7" x14ac:dyDescent="0.25">
      <c r="A253" s="48">
        <v>141042000</v>
      </c>
      <c r="B253" s="41" t="s">
        <v>7694</v>
      </c>
      <c r="C253" s="41">
        <v>0</v>
      </c>
      <c r="D253" s="41">
        <v>0</v>
      </c>
      <c r="E253" s="41">
        <v>0</v>
      </c>
      <c r="F253" s="41">
        <v>0</v>
      </c>
      <c r="G253" s="48">
        <v>14104</v>
      </c>
    </row>
    <row r="254" spans="1:7" x14ac:dyDescent="0.25">
      <c r="A254" s="48">
        <v>141042022</v>
      </c>
      <c r="B254" s="41" t="s">
        <v>7695</v>
      </c>
      <c r="C254" s="41">
        <v>0</v>
      </c>
      <c r="D254" s="41">
        <v>0</v>
      </c>
      <c r="E254" s="41">
        <v>0</v>
      </c>
      <c r="F254" s="41">
        <v>0</v>
      </c>
      <c r="G254" s="48">
        <v>14104</v>
      </c>
    </row>
    <row r="255" spans="1:7" x14ac:dyDescent="0.25">
      <c r="A255" s="48">
        <v>141042428</v>
      </c>
      <c r="B255" s="41" t="s">
        <v>7696</v>
      </c>
      <c r="C255" s="41">
        <v>0</v>
      </c>
      <c r="D255" s="41">
        <v>0</v>
      </c>
      <c r="E255" s="41">
        <v>0</v>
      </c>
      <c r="F255" s="41">
        <v>0</v>
      </c>
      <c r="G255" s="48">
        <v>14104</v>
      </c>
    </row>
    <row r="256" spans="1:7" x14ac:dyDescent="0.25">
      <c r="A256" s="48">
        <v>141042429</v>
      </c>
      <c r="B256" s="41" t="s">
        <v>7697</v>
      </c>
      <c r="C256" s="41">
        <v>0</v>
      </c>
      <c r="D256" s="41">
        <v>0</v>
      </c>
      <c r="E256" s="41">
        <v>0</v>
      </c>
      <c r="F256" s="41">
        <v>0</v>
      </c>
      <c r="G256" s="48">
        <v>14104</v>
      </c>
    </row>
    <row r="257" spans="1:7" x14ac:dyDescent="0.25">
      <c r="A257" s="48">
        <v>141042500</v>
      </c>
      <c r="B257" s="41" t="s">
        <v>6444</v>
      </c>
      <c r="C257" s="41">
        <v>0</v>
      </c>
      <c r="D257" s="41">
        <v>100</v>
      </c>
      <c r="E257" s="41">
        <v>100</v>
      </c>
      <c r="F257" s="41">
        <v>-100</v>
      </c>
      <c r="G257" s="48">
        <v>14104</v>
      </c>
    </row>
    <row r="258" spans="1:7" x14ac:dyDescent="0.25">
      <c r="A258" s="48">
        <v>141042504</v>
      </c>
      <c r="B258" s="41" t="s">
        <v>10630</v>
      </c>
      <c r="C258" s="41">
        <v>0</v>
      </c>
      <c r="D258" s="41">
        <v>0</v>
      </c>
      <c r="E258" s="41">
        <v>0</v>
      </c>
      <c r="F258" s="41">
        <v>0</v>
      </c>
      <c r="G258" s="48">
        <v>14104</v>
      </c>
    </row>
    <row r="259" spans="1:7" x14ac:dyDescent="0.25">
      <c r="A259" s="48">
        <v>141042510</v>
      </c>
      <c r="B259" s="41" t="s">
        <v>7699</v>
      </c>
      <c r="C259" s="41">
        <v>0</v>
      </c>
      <c r="D259" s="41">
        <v>0</v>
      </c>
      <c r="E259" s="41">
        <v>0</v>
      </c>
      <c r="F259" s="41">
        <v>0</v>
      </c>
      <c r="G259" s="48">
        <v>14104</v>
      </c>
    </row>
    <row r="260" spans="1:7" x14ac:dyDescent="0.25">
      <c r="A260" s="48">
        <v>141042524</v>
      </c>
      <c r="B260" s="41" t="s">
        <v>10631</v>
      </c>
      <c r="C260" s="41">
        <v>0</v>
      </c>
      <c r="D260" s="41">
        <v>0</v>
      </c>
      <c r="E260" s="41">
        <v>0</v>
      </c>
      <c r="F260" s="41">
        <v>0</v>
      </c>
      <c r="G260" s="48">
        <v>14104</v>
      </c>
    </row>
    <row r="261" spans="1:7" x14ac:dyDescent="0.25">
      <c r="A261" s="48">
        <v>141042701</v>
      </c>
      <c r="B261" s="41" t="s">
        <v>10632</v>
      </c>
      <c r="C261" s="41">
        <v>0</v>
      </c>
      <c r="D261" s="41">
        <v>0</v>
      </c>
      <c r="E261" s="41">
        <v>0</v>
      </c>
      <c r="F261" s="41">
        <v>0</v>
      </c>
      <c r="G261" s="48">
        <v>14104</v>
      </c>
    </row>
    <row r="262" spans="1:7" x14ac:dyDescent="0.25">
      <c r="A262" s="48">
        <v>141042703</v>
      </c>
      <c r="B262" s="41" t="s">
        <v>7702</v>
      </c>
      <c r="C262" s="41">
        <v>0</v>
      </c>
      <c r="D262" s="41">
        <v>0</v>
      </c>
      <c r="E262" s="41">
        <v>0</v>
      </c>
      <c r="F262" s="41">
        <v>0</v>
      </c>
      <c r="G262" s="48">
        <v>14104</v>
      </c>
    </row>
    <row r="263" spans="1:7" x14ac:dyDescent="0.25">
      <c r="A263" s="48">
        <v>141042706</v>
      </c>
      <c r="B263" s="41" t="s">
        <v>10633</v>
      </c>
      <c r="C263" s="41">
        <v>0</v>
      </c>
      <c r="D263" s="41">
        <v>0</v>
      </c>
      <c r="E263" s="41">
        <v>0</v>
      </c>
      <c r="F263" s="41">
        <v>0</v>
      </c>
      <c r="G263" s="48">
        <v>14104</v>
      </c>
    </row>
    <row r="264" spans="1:7" x14ac:dyDescent="0.25">
      <c r="A264" s="48">
        <v>141042801</v>
      </c>
      <c r="B264" s="41" t="s">
        <v>7704</v>
      </c>
      <c r="C264" s="41">
        <v>0</v>
      </c>
      <c r="D264" s="41">
        <v>0</v>
      </c>
      <c r="E264" s="41">
        <v>0</v>
      </c>
      <c r="F264" s="41">
        <v>0</v>
      </c>
      <c r="G264" s="48">
        <v>14104</v>
      </c>
    </row>
    <row r="265" spans="1:7" x14ac:dyDescent="0.25">
      <c r="A265" s="48">
        <v>141044600</v>
      </c>
      <c r="B265" s="41" t="s">
        <v>7705</v>
      </c>
      <c r="C265" s="41">
        <v>0</v>
      </c>
      <c r="D265" s="41">
        <v>0</v>
      </c>
      <c r="E265" s="41">
        <v>0</v>
      </c>
      <c r="F265" s="41">
        <v>0</v>
      </c>
      <c r="G265" s="48">
        <v>14104</v>
      </c>
    </row>
    <row r="266" spans="1:7" x14ac:dyDescent="0.25">
      <c r="A266" s="48">
        <v>141044610</v>
      </c>
      <c r="B266" s="41" t="s">
        <v>7706</v>
      </c>
      <c r="C266" s="41">
        <v>0</v>
      </c>
      <c r="D266" s="41">
        <v>0</v>
      </c>
      <c r="E266" s="41">
        <v>0</v>
      </c>
      <c r="F266" s="41">
        <v>0</v>
      </c>
      <c r="G266" s="48">
        <v>14104</v>
      </c>
    </row>
    <row r="267" spans="1:7" x14ac:dyDescent="0.25">
      <c r="A267" s="48">
        <v>141044611</v>
      </c>
      <c r="B267" s="41" t="s">
        <v>7707</v>
      </c>
      <c r="C267" s="41">
        <v>0</v>
      </c>
      <c r="D267" s="41">
        <v>0</v>
      </c>
      <c r="E267" s="41">
        <v>0</v>
      </c>
      <c r="F267" s="41">
        <v>0</v>
      </c>
      <c r="G267" s="48">
        <v>14104</v>
      </c>
    </row>
    <row r="268" spans="1:7" x14ac:dyDescent="0.25">
      <c r="A268" s="48">
        <v>141044612</v>
      </c>
      <c r="B268" s="41" t="s">
        <v>7708</v>
      </c>
      <c r="C268" s="41">
        <v>0</v>
      </c>
      <c r="D268" s="41">
        <v>0</v>
      </c>
      <c r="E268" s="41">
        <v>0</v>
      </c>
      <c r="F268" s="41">
        <v>0</v>
      </c>
      <c r="G268" s="48">
        <v>14104</v>
      </c>
    </row>
    <row r="269" spans="1:7" x14ac:dyDescent="0.25">
      <c r="A269" s="48">
        <v>141044618</v>
      </c>
      <c r="B269" s="41" t="s">
        <v>7709</v>
      </c>
      <c r="C269" s="41">
        <v>0</v>
      </c>
      <c r="D269" s="41">
        <v>0</v>
      </c>
      <c r="E269" s="41">
        <v>0</v>
      </c>
      <c r="F269" s="41">
        <v>0</v>
      </c>
      <c r="G269" s="48">
        <v>14104</v>
      </c>
    </row>
    <row r="270" spans="1:7" x14ac:dyDescent="0.25">
      <c r="A270" s="48">
        <v>141044619</v>
      </c>
      <c r="B270" s="41" t="s">
        <v>10634</v>
      </c>
      <c r="C270" s="41">
        <v>0</v>
      </c>
      <c r="D270" s="41">
        <v>0</v>
      </c>
      <c r="E270" s="41">
        <v>0</v>
      </c>
      <c r="F270" s="41">
        <v>0</v>
      </c>
      <c r="G270" s="48">
        <v>14104</v>
      </c>
    </row>
    <row r="271" spans="1:7" x14ac:dyDescent="0.25">
      <c r="A271" s="48">
        <v>141045302</v>
      </c>
      <c r="B271" s="41" t="s">
        <v>10635</v>
      </c>
      <c r="C271" s="41">
        <v>0</v>
      </c>
      <c r="D271" s="41">
        <v>0</v>
      </c>
      <c r="E271" s="41">
        <v>0</v>
      </c>
      <c r="F271" s="41">
        <v>0</v>
      </c>
      <c r="G271" s="48">
        <v>14104</v>
      </c>
    </row>
    <row r="272" spans="1:7" x14ac:dyDescent="0.25">
      <c r="A272" s="48">
        <v>141045540</v>
      </c>
      <c r="B272" s="41" t="s">
        <v>7712</v>
      </c>
      <c r="C272" s="41">
        <v>0</v>
      </c>
      <c r="D272" s="41">
        <v>0</v>
      </c>
      <c r="E272" s="41">
        <v>0</v>
      </c>
      <c r="F272" s="41">
        <v>0</v>
      </c>
      <c r="G272" s="48">
        <v>14104</v>
      </c>
    </row>
    <row r="273" spans="1:7" x14ac:dyDescent="0.25">
      <c r="A273" s="48">
        <v>141045542</v>
      </c>
      <c r="B273" s="41" t="s">
        <v>7713</v>
      </c>
      <c r="C273" s="41">
        <v>0</v>
      </c>
      <c r="D273" s="41">
        <v>0</v>
      </c>
      <c r="E273" s="41">
        <v>0</v>
      </c>
      <c r="F273" s="41">
        <v>0</v>
      </c>
      <c r="G273" s="48">
        <v>14104</v>
      </c>
    </row>
    <row r="274" spans="1:7" x14ac:dyDescent="0.25">
      <c r="A274" s="48">
        <v>141045545</v>
      </c>
      <c r="B274" s="41" t="s">
        <v>7714</v>
      </c>
      <c r="C274" s="41">
        <v>0</v>
      </c>
      <c r="D274" s="41">
        <v>0</v>
      </c>
      <c r="E274" s="41">
        <v>0</v>
      </c>
      <c r="F274" s="41">
        <v>0</v>
      </c>
      <c r="G274" s="48">
        <v>14104</v>
      </c>
    </row>
    <row r="275" spans="1:7" x14ac:dyDescent="0.25">
      <c r="A275" s="48">
        <v>141045546</v>
      </c>
      <c r="B275" s="41" t="s">
        <v>7715</v>
      </c>
      <c r="C275" s="41">
        <v>0</v>
      </c>
      <c r="D275" s="41">
        <v>0</v>
      </c>
      <c r="E275" s="41">
        <v>0</v>
      </c>
      <c r="F275" s="41">
        <v>0</v>
      </c>
      <c r="G275" s="48">
        <v>14104</v>
      </c>
    </row>
    <row r="276" spans="1:7" x14ac:dyDescent="0.25">
      <c r="A276" s="48">
        <v>141045547</v>
      </c>
      <c r="B276" s="41" t="s">
        <v>7716</v>
      </c>
      <c r="C276" s="41">
        <v>0</v>
      </c>
      <c r="D276" s="41">
        <v>0</v>
      </c>
      <c r="E276" s="41">
        <v>0</v>
      </c>
      <c r="F276" s="41">
        <v>0</v>
      </c>
      <c r="G276" s="48">
        <v>14104</v>
      </c>
    </row>
    <row r="277" spans="1:7" x14ac:dyDescent="0.25">
      <c r="A277" s="48">
        <v>141045549</v>
      </c>
      <c r="B277" s="41" t="s">
        <v>7717</v>
      </c>
      <c r="C277" s="41">
        <v>0</v>
      </c>
      <c r="D277" s="41">
        <v>0</v>
      </c>
      <c r="E277" s="41">
        <v>0</v>
      </c>
      <c r="F277" s="41">
        <v>0</v>
      </c>
      <c r="G277" s="48">
        <v>14104</v>
      </c>
    </row>
    <row r="278" spans="1:7" x14ac:dyDescent="0.25">
      <c r="A278" s="48">
        <v>141045550</v>
      </c>
      <c r="B278" s="41" t="s">
        <v>7718</v>
      </c>
      <c r="C278" s="41">
        <v>0</v>
      </c>
      <c r="D278" s="41">
        <v>0</v>
      </c>
      <c r="E278" s="41">
        <v>0</v>
      </c>
      <c r="F278" s="41">
        <v>0</v>
      </c>
      <c r="G278" s="48">
        <v>14104</v>
      </c>
    </row>
    <row r="279" spans="1:7" x14ac:dyDescent="0.25">
      <c r="A279" s="48">
        <v>141045551</v>
      </c>
      <c r="B279" s="41" t="s">
        <v>7719</v>
      </c>
      <c r="C279" s="41">
        <v>0</v>
      </c>
      <c r="D279" s="41">
        <v>0</v>
      </c>
      <c r="E279" s="41">
        <v>0</v>
      </c>
      <c r="F279" s="41">
        <v>0</v>
      </c>
      <c r="G279" s="48">
        <v>14104</v>
      </c>
    </row>
    <row r="280" spans="1:7" x14ac:dyDescent="0.25">
      <c r="A280" s="48">
        <v>141045552</v>
      </c>
      <c r="B280" s="41" t="s">
        <v>7720</v>
      </c>
      <c r="C280" s="41">
        <v>0</v>
      </c>
      <c r="D280" s="41">
        <v>0</v>
      </c>
      <c r="E280" s="41">
        <v>0</v>
      </c>
      <c r="F280" s="41">
        <v>0</v>
      </c>
      <c r="G280" s="48">
        <v>14104</v>
      </c>
    </row>
    <row r="281" spans="1:7" x14ac:dyDescent="0.25">
      <c r="A281" s="48">
        <v>141045553</v>
      </c>
      <c r="B281" s="41" t="s">
        <v>7721</v>
      </c>
      <c r="C281" s="41">
        <v>0</v>
      </c>
      <c r="D281" s="41">
        <v>0</v>
      </c>
      <c r="E281" s="41">
        <v>0</v>
      </c>
      <c r="F281" s="41">
        <v>0</v>
      </c>
      <c r="G281" s="48">
        <v>14104</v>
      </c>
    </row>
    <row r="282" spans="1:7" x14ac:dyDescent="0.25">
      <c r="A282" s="48">
        <v>141045554</v>
      </c>
      <c r="B282" s="41" t="s">
        <v>7722</v>
      </c>
      <c r="C282" s="41">
        <v>0</v>
      </c>
      <c r="D282" s="41">
        <v>0</v>
      </c>
      <c r="E282" s="41">
        <v>0</v>
      </c>
      <c r="F282" s="41">
        <v>0</v>
      </c>
      <c r="G282" s="48">
        <v>14104</v>
      </c>
    </row>
    <row r="283" spans="1:7" x14ac:dyDescent="0.25">
      <c r="A283" s="48">
        <v>141045556</v>
      </c>
      <c r="B283" s="41" t="s">
        <v>7723</v>
      </c>
      <c r="C283" s="41">
        <v>0</v>
      </c>
      <c r="D283" s="41">
        <v>0</v>
      </c>
      <c r="E283" s="41">
        <v>0</v>
      </c>
      <c r="F283" s="41">
        <v>0</v>
      </c>
      <c r="G283" s="48">
        <v>14104</v>
      </c>
    </row>
    <row r="284" spans="1:7" x14ac:dyDescent="0.25">
      <c r="A284" s="48">
        <v>141045562</v>
      </c>
      <c r="B284" s="41" t="s">
        <v>10636</v>
      </c>
      <c r="C284" s="41">
        <v>0</v>
      </c>
      <c r="D284" s="41">
        <v>0</v>
      </c>
      <c r="E284" s="41">
        <v>0</v>
      </c>
      <c r="F284" s="41">
        <v>0</v>
      </c>
      <c r="G284" s="48">
        <v>14104</v>
      </c>
    </row>
    <row r="285" spans="1:7" x14ac:dyDescent="0.25">
      <c r="A285" s="48">
        <v>141045563</v>
      </c>
      <c r="B285" s="41" t="s">
        <v>6446</v>
      </c>
      <c r="C285" s="41">
        <v>0</v>
      </c>
      <c r="D285" s="41">
        <v>900</v>
      </c>
      <c r="E285" s="41">
        <v>900</v>
      </c>
      <c r="F285" s="41">
        <v>-900</v>
      </c>
      <c r="G285" s="48">
        <v>14104</v>
      </c>
    </row>
    <row r="286" spans="1:7" x14ac:dyDescent="0.25">
      <c r="A286" s="48">
        <v>141045564</v>
      </c>
      <c r="B286" s="41" t="s">
        <v>6448</v>
      </c>
      <c r="C286" s="41">
        <v>4225</v>
      </c>
      <c r="D286" s="41">
        <v>6400</v>
      </c>
      <c r="E286" s="41">
        <v>6400</v>
      </c>
      <c r="F286" s="41">
        <v>-2175</v>
      </c>
      <c r="G286" s="48">
        <v>14104</v>
      </c>
    </row>
    <row r="287" spans="1:7" x14ac:dyDescent="0.25">
      <c r="A287" s="48">
        <v>141045565</v>
      </c>
      <c r="B287" s="41" t="s">
        <v>10637</v>
      </c>
      <c r="C287" s="41">
        <v>0</v>
      </c>
      <c r="D287" s="41">
        <v>0</v>
      </c>
      <c r="E287" s="41">
        <v>0</v>
      </c>
      <c r="F287" s="41">
        <v>0</v>
      </c>
      <c r="G287" s="48">
        <v>14104</v>
      </c>
    </row>
    <row r="288" spans="1:7" x14ac:dyDescent="0.25">
      <c r="A288" s="48">
        <v>141045568</v>
      </c>
      <c r="B288" s="41" t="s">
        <v>7728</v>
      </c>
      <c r="C288" s="41">
        <v>0</v>
      </c>
      <c r="D288" s="41">
        <v>0</v>
      </c>
      <c r="E288" s="41">
        <v>0</v>
      </c>
      <c r="F288" s="41">
        <v>0</v>
      </c>
      <c r="G288" s="48">
        <v>14104</v>
      </c>
    </row>
    <row r="289" spans="1:7" x14ac:dyDescent="0.25">
      <c r="A289" s="48">
        <v>141045571</v>
      </c>
      <c r="B289" s="41" t="s">
        <v>10638</v>
      </c>
      <c r="C289" s="41">
        <v>0</v>
      </c>
      <c r="D289" s="41">
        <v>0</v>
      </c>
      <c r="E289" s="41">
        <v>0</v>
      </c>
      <c r="F289" s="41">
        <v>0</v>
      </c>
      <c r="G289" s="48">
        <v>14104</v>
      </c>
    </row>
    <row r="290" spans="1:7" x14ac:dyDescent="0.25">
      <c r="A290" s="48">
        <v>141045574</v>
      </c>
      <c r="B290" s="41" t="s">
        <v>7730</v>
      </c>
      <c r="C290" s="41">
        <v>0</v>
      </c>
      <c r="D290" s="41">
        <v>0</v>
      </c>
      <c r="E290" s="41">
        <v>0</v>
      </c>
      <c r="F290" s="41">
        <v>0</v>
      </c>
      <c r="G290" s="48">
        <v>14104</v>
      </c>
    </row>
    <row r="291" spans="1:7" x14ac:dyDescent="0.25">
      <c r="A291" s="48">
        <v>141045575</v>
      </c>
      <c r="B291" s="41" t="s">
        <v>6450</v>
      </c>
      <c r="C291" s="41">
        <v>0</v>
      </c>
      <c r="D291" s="41">
        <v>700</v>
      </c>
      <c r="E291" s="41">
        <v>700</v>
      </c>
      <c r="F291" s="41">
        <v>-700</v>
      </c>
      <c r="G291" s="48">
        <v>14104</v>
      </c>
    </row>
    <row r="292" spans="1:7" x14ac:dyDescent="0.25">
      <c r="A292" s="48">
        <v>141045576</v>
      </c>
      <c r="B292" s="41" t="s">
        <v>10639</v>
      </c>
      <c r="C292" s="41">
        <v>0</v>
      </c>
      <c r="D292" s="41">
        <v>0</v>
      </c>
      <c r="E292" s="41">
        <v>0</v>
      </c>
      <c r="F292" s="41">
        <v>0</v>
      </c>
      <c r="G292" s="48">
        <v>14104</v>
      </c>
    </row>
    <row r="293" spans="1:7" x14ac:dyDescent="0.25">
      <c r="A293" s="48">
        <v>141046010</v>
      </c>
      <c r="B293" s="41" t="s">
        <v>7733</v>
      </c>
      <c r="C293" s="41">
        <v>0</v>
      </c>
      <c r="D293" s="41">
        <v>0</v>
      </c>
      <c r="E293" s="41">
        <v>0</v>
      </c>
      <c r="F293" s="41">
        <v>0</v>
      </c>
      <c r="G293" s="48">
        <v>14104</v>
      </c>
    </row>
    <row r="294" spans="1:7" x14ac:dyDescent="0.25">
      <c r="A294" s="48">
        <v>141049051</v>
      </c>
      <c r="B294" s="41" t="s">
        <v>10640</v>
      </c>
      <c r="C294" s="41">
        <v>0</v>
      </c>
      <c r="D294" s="41">
        <v>0</v>
      </c>
      <c r="E294" s="41">
        <v>0</v>
      </c>
      <c r="F294" s="41">
        <v>0</v>
      </c>
      <c r="G294" s="48">
        <v>14104</v>
      </c>
    </row>
    <row r="295" spans="1:7" x14ac:dyDescent="0.25">
      <c r="A295" s="48">
        <v>141049056</v>
      </c>
      <c r="B295" s="41" t="s">
        <v>10641</v>
      </c>
      <c r="C295" s="41">
        <v>0</v>
      </c>
      <c r="D295" s="41">
        <v>0</v>
      </c>
      <c r="E295" s="41">
        <v>0</v>
      </c>
      <c r="F295" s="41">
        <v>0</v>
      </c>
      <c r="G295" s="48">
        <v>14104</v>
      </c>
    </row>
    <row r="296" spans="1:7" x14ac:dyDescent="0.25">
      <c r="A296" s="48">
        <v>141049200</v>
      </c>
      <c r="B296" s="41" t="s">
        <v>10642</v>
      </c>
      <c r="C296" s="41">
        <v>0</v>
      </c>
      <c r="D296" s="41">
        <v>0</v>
      </c>
      <c r="E296" s="41">
        <v>0</v>
      </c>
      <c r="F296" s="41">
        <v>0</v>
      </c>
      <c r="G296" s="48">
        <v>14104</v>
      </c>
    </row>
    <row r="297" spans="1:7" x14ac:dyDescent="0.25">
      <c r="A297" s="48">
        <v>141049201</v>
      </c>
      <c r="B297" s="41" t="s">
        <v>7737</v>
      </c>
      <c r="C297" s="41">
        <v>0</v>
      </c>
      <c r="D297" s="41">
        <v>0</v>
      </c>
      <c r="E297" s="41">
        <v>0</v>
      </c>
      <c r="F297" s="41">
        <v>0</v>
      </c>
      <c r="G297" s="48">
        <v>14104</v>
      </c>
    </row>
    <row r="298" spans="1:7" x14ac:dyDescent="0.25">
      <c r="A298" s="48">
        <v>141049550</v>
      </c>
      <c r="B298" s="41" t="s">
        <v>7721</v>
      </c>
      <c r="C298" s="41">
        <v>0</v>
      </c>
      <c r="D298" s="41">
        <v>0</v>
      </c>
      <c r="E298" s="41">
        <v>0</v>
      </c>
      <c r="F298" s="41">
        <v>0</v>
      </c>
      <c r="G298" s="48">
        <v>14104</v>
      </c>
    </row>
    <row r="299" spans="1:7" x14ac:dyDescent="0.25">
      <c r="A299" s="48">
        <v>141049601</v>
      </c>
      <c r="B299" s="41" t="s">
        <v>6452</v>
      </c>
      <c r="C299" s="41">
        <v>-25</v>
      </c>
      <c r="D299" s="41">
        <v>0</v>
      </c>
      <c r="E299" s="41">
        <v>0</v>
      </c>
      <c r="F299" s="41">
        <v>-25</v>
      </c>
      <c r="G299" s="48">
        <v>14104</v>
      </c>
    </row>
    <row r="300" spans="1:7" x14ac:dyDescent="0.25">
      <c r="A300" s="48">
        <v>141049641</v>
      </c>
      <c r="B300" s="41" t="s">
        <v>7739</v>
      </c>
      <c r="C300" s="41">
        <v>0</v>
      </c>
      <c r="D300" s="41">
        <v>0</v>
      </c>
      <c r="E300" s="41">
        <v>0</v>
      </c>
      <c r="F300" s="41">
        <v>0</v>
      </c>
      <c r="G300" s="48">
        <v>14104</v>
      </c>
    </row>
    <row r="301" spans="1:7" x14ac:dyDescent="0.25">
      <c r="A301" s="48">
        <v>141049805</v>
      </c>
      <c r="B301" s="41" t="s">
        <v>10643</v>
      </c>
      <c r="C301" s="41">
        <v>0</v>
      </c>
      <c r="D301" s="41">
        <v>0</v>
      </c>
      <c r="E301" s="41">
        <v>0</v>
      </c>
      <c r="F301" s="41">
        <v>0</v>
      </c>
      <c r="G301" s="48">
        <v>14104</v>
      </c>
    </row>
    <row r="302" spans="1:7" x14ac:dyDescent="0.25">
      <c r="A302" s="48">
        <v>141049850</v>
      </c>
      <c r="B302" s="41" t="s">
        <v>7741</v>
      </c>
      <c r="C302" s="41">
        <v>0</v>
      </c>
      <c r="D302" s="41">
        <v>0</v>
      </c>
      <c r="E302" s="41">
        <v>0</v>
      </c>
      <c r="F302" s="41">
        <v>0</v>
      </c>
      <c r="G302" s="48">
        <v>14104</v>
      </c>
    </row>
    <row r="303" spans="1:7" x14ac:dyDescent="0.25">
      <c r="A303" s="48">
        <v>141050120</v>
      </c>
      <c r="B303" s="41" t="s">
        <v>10644</v>
      </c>
      <c r="C303" s="41">
        <v>0</v>
      </c>
      <c r="D303" s="41">
        <v>0</v>
      </c>
      <c r="E303" s="41">
        <v>0</v>
      </c>
      <c r="F303" s="41">
        <v>0</v>
      </c>
      <c r="G303" s="48">
        <v>14105</v>
      </c>
    </row>
    <row r="304" spans="1:7" x14ac:dyDescent="0.25">
      <c r="A304" s="48">
        <v>141050150</v>
      </c>
      <c r="B304" s="41" t="s">
        <v>10645</v>
      </c>
      <c r="C304" s="41">
        <v>0</v>
      </c>
      <c r="D304" s="41">
        <v>0</v>
      </c>
      <c r="E304" s="41">
        <v>0</v>
      </c>
      <c r="F304" s="41">
        <v>0</v>
      </c>
      <c r="G304" s="48">
        <v>14105</v>
      </c>
    </row>
    <row r="305" spans="1:7" x14ac:dyDescent="0.25">
      <c r="A305" s="48">
        <v>141050200</v>
      </c>
      <c r="B305" s="41" t="s">
        <v>10646</v>
      </c>
      <c r="C305" s="41">
        <v>0</v>
      </c>
      <c r="D305" s="41">
        <v>0</v>
      </c>
      <c r="E305" s="41">
        <v>0</v>
      </c>
      <c r="F305" s="41">
        <v>0</v>
      </c>
      <c r="G305" s="48">
        <v>14105</v>
      </c>
    </row>
    <row r="306" spans="1:7" x14ac:dyDescent="0.25">
      <c r="A306" s="48">
        <v>141050800</v>
      </c>
      <c r="B306" s="41" t="s">
        <v>10647</v>
      </c>
      <c r="C306" s="41">
        <v>0</v>
      </c>
      <c r="D306" s="41">
        <v>0</v>
      </c>
      <c r="E306" s="41">
        <v>0</v>
      </c>
      <c r="F306" s="41">
        <v>0</v>
      </c>
      <c r="G306" s="48">
        <v>14105</v>
      </c>
    </row>
    <row r="307" spans="1:7" x14ac:dyDescent="0.25">
      <c r="A307" s="48">
        <v>141050930</v>
      </c>
      <c r="B307" s="41" t="s">
        <v>10648</v>
      </c>
      <c r="C307" s="41">
        <v>0</v>
      </c>
      <c r="D307" s="41">
        <v>0</v>
      </c>
      <c r="E307" s="41">
        <v>0</v>
      </c>
      <c r="F307" s="41">
        <v>0</v>
      </c>
      <c r="G307" s="48">
        <v>14105</v>
      </c>
    </row>
    <row r="308" spans="1:7" x14ac:dyDescent="0.25">
      <c r="A308" s="48">
        <v>141052000</v>
      </c>
      <c r="B308" s="41" t="s">
        <v>10649</v>
      </c>
      <c r="C308" s="41">
        <v>0</v>
      </c>
      <c r="D308" s="41">
        <v>0</v>
      </c>
      <c r="E308" s="41">
        <v>0</v>
      </c>
      <c r="F308" s="41">
        <v>0</v>
      </c>
      <c r="G308" s="48">
        <v>14105</v>
      </c>
    </row>
    <row r="309" spans="1:7" x14ac:dyDescent="0.25">
      <c r="A309" s="48">
        <v>141052022</v>
      </c>
      <c r="B309" s="41" t="s">
        <v>10650</v>
      </c>
      <c r="C309" s="41">
        <v>0</v>
      </c>
      <c r="D309" s="41">
        <v>0</v>
      </c>
      <c r="E309" s="41">
        <v>0</v>
      </c>
      <c r="F309" s="41">
        <v>0</v>
      </c>
      <c r="G309" s="48">
        <v>14105</v>
      </c>
    </row>
    <row r="310" spans="1:7" x14ac:dyDescent="0.25">
      <c r="A310" s="48">
        <v>141052429</v>
      </c>
      <c r="B310" s="41" t="s">
        <v>10651</v>
      </c>
      <c r="C310" s="41">
        <v>0</v>
      </c>
      <c r="D310" s="41">
        <v>0</v>
      </c>
      <c r="E310" s="41">
        <v>0</v>
      </c>
      <c r="F310" s="41">
        <v>0</v>
      </c>
      <c r="G310" s="48">
        <v>14105</v>
      </c>
    </row>
    <row r="311" spans="1:7" x14ac:dyDescent="0.25">
      <c r="A311" s="48">
        <v>141052500</v>
      </c>
      <c r="B311" s="41" t="s">
        <v>10652</v>
      </c>
      <c r="C311" s="41">
        <v>0</v>
      </c>
      <c r="D311" s="41">
        <v>0</v>
      </c>
      <c r="E311" s="41">
        <v>0</v>
      </c>
      <c r="F311" s="41">
        <v>0</v>
      </c>
      <c r="G311" s="48">
        <v>14105</v>
      </c>
    </row>
    <row r="312" spans="1:7" x14ac:dyDescent="0.25">
      <c r="A312" s="48">
        <v>141052510</v>
      </c>
      <c r="B312" s="41" t="s">
        <v>10653</v>
      </c>
      <c r="C312" s="41">
        <v>0</v>
      </c>
      <c r="D312" s="41">
        <v>0</v>
      </c>
      <c r="E312" s="41">
        <v>0</v>
      </c>
      <c r="F312" s="41">
        <v>0</v>
      </c>
      <c r="G312" s="48">
        <v>14105</v>
      </c>
    </row>
    <row r="313" spans="1:7" x14ac:dyDescent="0.25">
      <c r="A313" s="48">
        <v>141052524</v>
      </c>
      <c r="B313" s="41" t="s">
        <v>10654</v>
      </c>
      <c r="C313" s="41">
        <v>0</v>
      </c>
      <c r="D313" s="41">
        <v>0</v>
      </c>
      <c r="E313" s="41">
        <v>0</v>
      </c>
      <c r="F313" s="41">
        <v>0</v>
      </c>
      <c r="G313" s="48">
        <v>14105</v>
      </c>
    </row>
    <row r="314" spans="1:7" x14ac:dyDescent="0.25">
      <c r="A314" s="48">
        <v>141052801</v>
      </c>
      <c r="B314" s="41" t="s">
        <v>10655</v>
      </c>
      <c r="C314" s="41">
        <v>0</v>
      </c>
      <c r="D314" s="41">
        <v>0</v>
      </c>
      <c r="E314" s="41">
        <v>0</v>
      </c>
      <c r="F314" s="41">
        <v>0</v>
      </c>
      <c r="G314" s="48">
        <v>14105</v>
      </c>
    </row>
    <row r="315" spans="1:7" x14ac:dyDescent="0.25">
      <c r="A315" s="48">
        <v>141054600</v>
      </c>
      <c r="B315" s="41" t="s">
        <v>10656</v>
      </c>
      <c r="C315" s="41">
        <v>0</v>
      </c>
      <c r="D315" s="41">
        <v>0</v>
      </c>
      <c r="E315" s="41">
        <v>0</v>
      </c>
      <c r="F315" s="41">
        <v>0</v>
      </c>
      <c r="G315" s="48">
        <v>14105</v>
      </c>
    </row>
    <row r="316" spans="1:7" x14ac:dyDescent="0.25">
      <c r="A316" s="48">
        <v>141054610</v>
      </c>
      <c r="B316" s="41" t="s">
        <v>10657</v>
      </c>
      <c r="C316" s="41">
        <v>0</v>
      </c>
      <c r="D316" s="41">
        <v>0</v>
      </c>
      <c r="E316" s="41">
        <v>0</v>
      </c>
      <c r="F316" s="41">
        <v>0</v>
      </c>
      <c r="G316" s="48">
        <v>14105</v>
      </c>
    </row>
    <row r="317" spans="1:7" x14ac:dyDescent="0.25">
      <c r="A317" s="48">
        <v>141054611</v>
      </c>
      <c r="B317" s="41" t="s">
        <v>10658</v>
      </c>
      <c r="C317" s="41">
        <v>0</v>
      </c>
      <c r="D317" s="41">
        <v>0</v>
      </c>
      <c r="E317" s="41">
        <v>0</v>
      </c>
      <c r="F317" s="41">
        <v>0</v>
      </c>
      <c r="G317" s="48">
        <v>14105</v>
      </c>
    </row>
    <row r="318" spans="1:7" x14ac:dyDescent="0.25">
      <c r="A318" s="48">
        <v>141054618</v>
      </c>
      <c r="B318" s="41" t="s">
        <v>10659</v>
      </c>
      <c r="C318" s="41">
        <v>0</v>
      </c>
      <c r="D318" s="41">
        <v>0</v>
      </c>
      <c r="E318" s="41">
        <v>0</v>
      </c>
      <c r="F318" s="41">
        <v>0</v>
      </c>
      <c r="G318" s="48">
        <v>14105</v>
      </c>
    </row>
    <row r="319" spans="1:7" x14ac:dyDescent="0.25">
      <c r="A319" s="48">
        <v>141054619</v>
      </c>
      <c r="B319" s="41" t="s">
        <v>10660</v>
      </c>
      <c r="C319" s="41">
        <v>0</v>
      </c>
      <c r="D319" s="41">
        <v>0</v>
      </c>
      <c r="E319" s="41">
        <v>0</v>
      </c>
      <c r="F319" s="41">
        <v>0</v>
      </c>
      <c r="G319" s="48">
        <v>14105</v>
      </c>
    </row>
    <row r="320" spans="1:7" x14ac:dyDescent="0.25">
      <c r="A320" s="48">
        <v>141055302</v>
      </c>
      <c r="B320" s="41" t="s">
        <v>10661</v>
      </c>
      <c r="C320" s="41">
        <v>0</v>
      </c>
      <c r="D320" s="41">
        <v>0</v>
      </c>
      <c r="E320" s="41">
        <v>0</v>
      </c>
      <c r="F320" s="41">
        <v>0</v>
      </c>
      <c r="G320" s="48">
        <v>14105</v>
      </c>
    </row>
    <row r="321" spans="1:7" x14ac:dyDescent="0.25">
      <c r="A321" s="48">
        <v>141055519</v>
      </c>
      <c r="B321" s="41" t="s">
        <v>10662</v>
      </c>
      <c r="C321" s="41">
        <v>0</v>
      </c>
      <c r="D321" s="41">
        <v>0</v>
      </c>
      <c r="E321" s="41">
        <v>0</v>
      </c>
      <c r="F321" s="41">
        <v>0</v>
      </c>
      <c r="G321" s="48">
        <v>14105</v>
      </c>
    </row>
    <row r="322" spans="1:7" x14ac:dyDescent="0.25">
      <c r="A322" s="48">
        <v>141055537</v>
      </c>
      <c r="B322" s="41" t="s">
        <v>10663</v>
      </c>
      <c r="C322" s="41">
        <v>0</v>
      </c>
      <c r="D322" s="41">
        <v>0</v>
      </c>
      <c r="E322" s="41">
        <v>0</v>
      </c>
      <c r="F322" s="41">
        <v>0</v>
      </c>
      <c r="G322" s="48">
        <v>14105</v>
      </c>
    </row>
    <row r="323" spans="1:7" x14ac:dyDescent="0.25">
      <c r="A323" s="48">
        <v>141055541</v>
      </c>
      <c r="B323" s="41" t="s">
        <v>10664</v>
      </c>
      <c r="C323" s="41">
        <v>0</v>
      </c>
      <c r="D323" s="41">
        <v>0</v>
      </c>
      <c r="E323" s="41">
        <v>0</v>
      </c>
      <c r="F323" s="41">
        <v>0</v>
      </c>
      <c r="G323" s="48">
        <v>14105</v>
      </c>
    </row>
    <row r="324" spans="1:7" x14ac:dyDescent="0.25">
      <c r="A324" s="48">
        <v>141055544</v>
      </c>
      <c r="B324" s="41" t="s">
        <v>10665</v>
      </c>
      <c r="C324" s="41">
        <v>0</v>
      </c>
      <c r="D324" s="41">
        <v>0</v>
      </c>
      <c r="E324" s="41">
        <v>0</v>
      </c>
      <c r="F324" s="41">
        <v>0</v>
      </c>
      <c r="G324" s="48">
        <v>14105</v>
      </c>
    </row>
    <row r="325" spans="1:7" x14ac:dyDescent="0.25">
      <c r="A325" s="48">
        <v>141055547</v>
      </c>
      <c r="B325" s="41" t="s">
        <v>10666</v>
      </c>
      <c r="C325" s="41">
        <v>0</v>
      </c>
      <c r="D325" s="41">
        <v>0</v>
      </c>
      <c r="E325" s="41">
        <v>0</v>
      </c>
      <c r="F325" s="41">
        <v>0</v>
      </c>
      <c r="G325" s="48">
        <v>14105</v>
      </c>
    </row>
    <row r="326" spans="1:7" x14ac:dyDescent="0.25">
      <c r="A326" s="48">
        <v>141055548</v>
      </c>
      <c r="B326" s="41" t="s">
        <v>10667</v>
      </c>
      <c r="C326" s="41">
        <v>0</v>
      </c>
      <c r="D326" s="41">
        <v>0</v>
      </c>
      <c r="E326" s="41">
        <v>0</v>
      </c>
      <c r="F326" s="41">
        <v>0</v>
      </c>
      <c r="G326" s="48">
        <v>14105</v>
      </c>
    </row>
    <row r="327" spans="1:7" x14ac:dyDescent="0.25">
      <c r="A327" s="48">
        <v>141055549</v>
      </c>
      <c r="B327" s="41" t="s">
        <v>10668</v>
      </c>
      <c r="C327" s="41">
        <v>0</v>
      </c>
      <c r="D327" s="41">
        <v>0</v>
      </c>
      <c r="E327" s="41">
        <v>0</v>
      </c>
      <c r="F327" s="41">
        <v>0</v>
      </c>
      <c r="G327" s="48">
        <v>14105</v>
      </c>
    </row>
    <row r="328" spans="1:7" x14ac:dyDescent="0.25">
      <c r="A328" s="48">
        <v>141055550</v>
      </c>
      <c r="B328" s="41" t="s">
        <v>10669</v>
      </c>
      <c r="C328" s="41">
        <v>0</v>
      </c>
      <c r="D328" s="41">
        <v>0</v>
      </c>
      <c r="E328" s="41">
        <v>0</v>
      </c>
      <c r="F328" s="41">
        <v>0</v>
      </c>
      <c r="G328" s="48">
        <v>14105</v>
      </c>
    </row>
    <row r="329" spans="1:7" x14ac:dyDescent="0.25">
      <c r="A329" s="48">
        <v>141055555</v>
      </c>
      <c r="B329" s="41" t="s">
        <v>10670</v>
      </c>
      <c r="C329" s="41">
        <v>0</v>
      </c>
      <c r="D329" s="41">
        <v>0</v>
      </c>
      <c r="E329" s="41">
        <v>0</v>
      </c>
      <c r="F329" s="41">
        <v>0</v>
      </c>
      <c r="G329" s="48">
        <v>14105</v>
      </c>
    </row>
    <row r="330" spans="1:7" x14ac:dyDescent="0.25">
      <c r="A330" s="48">
        <v>141055556</v>
      </c>
      <c r="B330" s="41" t="s">
        <v>10671</v>
      </c>
      <c r="C330" s="41">
        <v>0</v>
      </c>
      <c r="D330" s="41">
        <v>0</v>
      </c>
      <c r="E330" s="41">
        <v>0</v>
      </c>
      <c r="F330" s="41">
        <v>0</v>
      </c>
      <c r="G330" s="48">
        <v>14105</v>
      </c>
    </row>
    <row r="331" spans="1:7" x14ac:dyDescent="0.25">
      <c r="A331" s="48">
        <v>141055557</v>
      </c>
      <c r="B331" s="41" t="s">
        <v>10672</v>
      </c>
      <c r="C331" s="41">
        <v>0</v>
      </c>
      <c r="D331" s="41">
        <v>0</v>
      </c>
      <c r="E331" s="41">
        <v>0</v>
      </c>
      <c r="F331" s="41">
        <v>0</v>
      </c>
      <c r="G331" s="48">
        <v>14105</v>
      </c>
    </row>
    <row r="332" spans="1:7" x14ac:dyDescent="0.25">
      <c r="A332" s="48">
        <v>141055558</v>
      </c>
      <c r="B332" s="41" t="s">
        <v>10673</v>
      </c>
      <c r="C332" s="41">
        <v>0</v>
      </c>
      <c r="D332" s="41">
        <v>0</v>
      </c>
      <c r="E332" s="41">
        <v>0</v>
      </c>
      <c r="F332" s="41">
        <v>0</v>
      </c>
      <c r="G332" s="48">
        <v>14105</v>
      </c>
    </row>
    <row r="333" spans="1:7" x14ac:dyDescent="0.25">
      <c r="A333" s="48">
        <v>141055559</v>
      </c>
      <c r="B333" s="41" t="s">
        <v>10674</v>
      </c>
      <c r="C333" s="41">
        <v>0</v>
      </c>
      <c r="D333" s="41">
        <v>0</v>
      </c>
      <c r="E333" s="41">
        <v>0</v>
      </c>
      <c r="F333" s="41">
        <v>0</v>
      </c>
      <c r="G333" s="48">
        <v>14105</v>
      </c>
    </row>
    <row r="334" spans="1:7" x14ac:dyDescent="0.25">
      <c r="A334" s="48">
        <v>141055560</v>
      </c>
      <c r="B334" s="41" t="s">
        <v>10675</v>
      </c>
      <c r="C334" s="41">
        <v>0</v>
      </c>
      <c r="D334" s="41">
        <v>0</v>
      </c>
      <c r="E334" s="41">
        <v>0</v>
      </c>
      <c r="F334" s="41">
        <v>0</v>
      </c>
      <c r="G334" s="48">
        <v>14105</v>
      </c>
    </row>
    <row r="335" spans="1:7" x14ac:dyDescent="0.25">
      <c r="A335" s="48">
        <v>141055561</v>
      </c>
      <c r="B335" s="41" t="s">
        <v>10676</v>
      </c>
      <c r="C335" s="41">
        <v>0</v>
      </c>
      <c r="D335" s="41">
        <v>0</v>
      </c>
      <c r="E335" s="41">
        <v>0</v>
      </c>
      <c r="F335" s="41">
        <v>0</v>
      </c>
      <c r="G335" s="48">
        <v>14105</v>
      </c>
    </row>
    <row r="336" spans="1:7" x14ac:dyDescent="0.25">
      <c r="A336" s="48">
        <v>141055566</v>
      </c>
      <c r="B336" s="41" t="s">
        <v>10677</v>
      </c>
      <c r="C336" s="41">
        <v>0</v>
      </c>
      <c r="D336" s="41">
        <v>0</v>
      </c>
      <c r="E336" s="41">
        <v>0</v>
      </c>
      <c r="F336" s="41">
        <v>0</v>
      </c>
      <c r="G336" s="48">
        <v>14105</v>
      </c>
    </row>
    <row r="337" spans="1:7" x14ac:dyDescent="0.25">
      <c r="A337" s="48">
        <v>141055567</v>
      </c>
      <c r="B337" s="41" t="s">
        <v>10678</v>
      </c>
      <c r="C337" s="41">
        <v>0</v>
      </c>
      <c r="D337" s="41">
        <v>0</v>
      </c>
      <c r="E337" s="41">
        <v>0</v>
      </c>
      <c r="F337" s="41">
        <v>0</v>
      </c>
      <c r="G337" s="48">
        <v>14105</v>
      </c>
    </row>
    <row r="338" spans="1:7" x14ac:dyDescent="0.25">
      <c r="A338" s="48">
        <v>141055568</v>
      </c>
      <c r="B338" s="41" t="s">
        <v>10679</v>
      </c>
      <c r="C338" s="41">
        <v>0</v>
      </c>
      <c r="D338" s="41">
        <v>0</v>
      </c>
      <c r="E338" s="41">
        <v>0</v>
      </c>
      <c r="F338" s="41">
        <v>0</v>
      </c>
      <c r="G338" s="48">
        <v>14105</v>
      </c>
    </row>
    <row r="339" spans="1:7" x14ac:dyDescent="0.25">
      <c r="A339" s="48">
        <v>141055569</v>
      </c>
      <c r="B339" s="41" t="s">
        <v>10680</v>
      </c>
      <c r="C339" s="41">
        <v>0</v>
      </c>
      <c r="D339" s="41">
        <v>0</v>
      </c>
      <c r="E339" s="41">
        <v>0</v>
      </c>
      <c r="F339" s="41">
        <v>0</v>
      </c>
      <c r="G339" s="48">
        <v>14105</v>
      </c>
    </row>
    <row r="340" spans="1:7" x14ac:dyDescent="0.25">
      <c r="A340" s="48">
        <v>141055570</v>
      </c>
      <c r="B340" s="41" t="s">
        <v>10681</v>
      </c>
      <c r="C340" s="41">
        <v>0</v>
      </c>
      <c r="D340" s="41">
        <v>0</v>
      </c>
      <c r="E340" s="41">
        <v>0</v>
      </c>
      <c r="F340" s="41">
        <v>0</v>
      </c>
      <c r="G340" s="48">
        <v>14105</v>
      </c>
    </row>
    <row r="341" spans="1:7" x14ac:dyDescent="0.25">
      <c r="A341" s="48">
        <v>141055572</v>
      </c>
      <c r="B341" s="41" t="s">
        <v>10682</v>
      </c>
      <c r="C341" s="41">
        <v>0</v>
      </c>
      <c r="D341" s="41">
        <v>0</v>
      </c>
      <c r="E341" s="41">
        <v>0</v>
      </c>
      <c r="F341" s="41">
        <v>0</v>
      </c>
      <c r="G341" s="48">
        <v>14105</v>
      </c>
    </row>
    <row r="342" spans="1:7" x14ac:dyDescent="0.25">
      <c r="A342" s="48">
        <v>141055573</v>
      </c>
      <c r="B342" s="41" t="s">
        <v>10683</v>
      </c>
      <c r="C342" s="41">
        <v>0</v>
      </c>
      <c r="D342" s="41">
        <v>0</v>
      </c>
      <c r="E342" s="41">
        <v>0</v>
      </c>
      <c r="F342" s="41">
        <v>0</v>
      </c>
      <c r="G342" s="48">
        <v>14105</v>
      </c>
    </row>
    <row r="343" spans="1:7" x14ac:dyDescent="0.25">
      <c r="A343" s="48">
        <v>141055574</v>
      </c>
      <c r="B343" s="41" t="s">
        <v>10684</v>
      </c>
      <c r="C343" s="41">
        <v>0</v>
      </c>
      <c r="D343" s="41">
        <v>0</v>
      </c>
      <c r="E343" s="41">
        <v>0</v>
      </c>
      <c r="F343" s="41">
        <v>0</v>
      </c>
      <c r="G343" s="48">
        <v>14105</v>
      </c>
    </row>
    <row r="344" spans="1:7" x14ac:dyDescent="0.25">
      <c r="A344" s="48">
        <v>141056010</v>
      </c>
      <c r="B344" s="41" t="s">
        <v>10685</v>
      </c>
      <c r="C344" s="41">
        <v>0</v>
      </c>
      <c r="D344" s="41">
        <v>0</v>
      </c>
      <c r="E344" s="41">
        <v>0</v>
      </c>
      <c r="F344" s="41">
        <v>0</v>
      </c>
      <c r="G344" s="48">
        <v>14105</v>
      </c>
    </row>
    <row r="345" spans="1:7" x14ac:dyDescent="0.25">
      <c r="A345" s="48">
        <v>141059053</v>
      </c>
      <c r="B345" s="41" t="s">
        <v>10686</v>
      </c>
      <c r="C345" s="41">
        <v>0</v>
      </c>
      <c r="D345" s="41">
        <v>0</v>
      </c>
      <c r="E345" s="41">
        <v>0</v>
      </c>
      <c r="F345" s="41">
        <v>0</v>
      </c>
      <c r="G345" s="48">
        <v>14105</v>
      </c>
    </row>
    <row r="346" spans="1:7" x14ac:dyDescent="0.25">
      <c r="A346" s="48">
        <v>141059113</v>
      </c>
      <c r="B346" s="41" t="s">
        <v>10687</v>
      </c>
      <c r="C346" s="41">
        <v>0</v>
      </c>
      <c r="D346" s="41">
        <v>0</v>
      </c>
      <c r="E346" s="41">
        <v>0</v>
      </c>
      <c r="F346" s="41">
        <v>0</v>
      </c>
      <c r="G346" s="48">
        <v>14105</v>
      </c>
    </row>
    <row r="347" spans="1:7" x14ac:dyDescent="0.25">
      <c r="A347" s="48">
        <v>141059200</v>
      </c>
      <c r="B347" s="41" t="s">
        <v>10688</v>
      </c>
      <c r="C347" s="41">
        <v>0</v>
      </c>
      <c r="D347" s="41">
        <v>0</v>
      </c>
      <c r="E347" s="41">
        <v>0</v>
      </c>
      <c r="F347" s="41">
        <v>0</v>
      </c>
      <c r="G347" s="48">
        <v>14105</v>
      </c>
    </row>
    <row r="348" spans="1:7" x14ac:dyDescent="0.25">
      <c r="A348" s="48">
        <v>141059642</v>
      </c>
      <c r="B348" s="41" t="s">
        <v>10689</v>
      </c>
      <c r="C348" s="41">
        <v>0</v>
      </c>
      <c r="D348" s="41">
        <v>0</v>
      </c>
      <c r="E348" s="41">
        <v>0</v>
      </c>
      <c r="F348" s="41">
        <v>0</v>
      </c>
      <c r="G348" s="48">
        <v>14105</v>
      </c>
    </row>
    <row r="349" spans="1:7" x14ac:dyDescent="0.25">
      <c r="A349" s="48">
        <v>141059644</v>
      </c>
      <c r="B349" s="41" t="s">
        <v>10681</v>
      </c>
      <c r="C349" s="41">
        <v>0</v>
      </c>
      <c r="D349" s="41">
        <v>0</v>
      </c>
      <c r="E349" s="41">
        <v>0</v>
      </c>
      <c r="F349" s="41">
        <v>0</v>
      </c>
      <c r="G349" s="48">
        <v>14105</v>
      </c>
    </row>
    <row r="350" spans="1:7" x14ac:dyDescent="0.25">
      <c r="A350" s="48">
        <v>141059647</v>
      </c>
      <c r="B350" s="41" t="s">
        <v>10682</v>
      </c>
      <c r="C350" s="41">
        <v>0</v>
      </c>
      <c r="D350" s="41">
        <v>0</v>
      </c>
      <c r="E350" s="41">
        <v>0</v>
      </c>
      <c r="F350" s="41">
        <v>0</v>
      </c>
      <c r="G350" s="48">
        <v>14105</v>
      </c>
    </row>
    <row r="351" spans="1:7" x14ac:dyDescent="0.25">
      <c r="A351" s="48">
        <v>141059805</v>
      </c>
      <c r="B351" s="41" t="s">
        <v>10690</v>
      </c>
      <c r="C351" s="41">
        <v>0</v>
      </c>
      <c r="D351" s="41">
        <v>0</v>
      </c>
      <c r="E351" s="41">
        <v>0</v>
      </c>
      <c r="F351" s="41">
        <v>0</v>
      </c>
      <c r="G351" s="48">
        <v>14105</v>
      </c>
    </row>
    <row r="352" spans="1:7" x14ac:dyDescent="0.25">
      <c r="A352" s="48">
        <v>141062524</v>
      </c>
      <c r="B352" s="41" t="s">
        <v>6454</v>
      </c>
      <c r="C352" s="41">
        <v>0</v>
      </c>
      <c r="D352" s="41">
        <v>200</v>
      </c>
      <c r="E352" s="41">
        <v>200</v>
      </c>
      <c r="F352" s="41">
        <v>-200</v>
      </c>
      <c r="G352" s="48">
        <v>14106</v>
      </c>
    </row>
    <row r="353" spans="1:7" x14ac:dyDescent="0.25">
      <c r="A353" s="48">
        <v>141062900</v>
      </c>
      <c r="B353" s="41" t="s">
        <v>7743</v>
      </c>
      <c r="C353" s="41">
        <v>0</v>
      </c>
      <c r="D353" s="41">
        <v>0</v>
      </c>
      <c r="E353" s="41">
        <v>0</v>
      </c>
      <c r="F353" s="41">
        <v>0</v>
      </c>
      <c r="G353" s="48">
        <v>14106</v>
      </c>
    </row>
    <row r="354" spans="1:7" x14ac:dyDescent="0.25">
      <c r="A354" s="48">
        <v>141062920</v>
      </c>
      <c r="B354" s="41" t="s">
        <v>10691</v>
      </c>
      <c r="C354" s="41">
        <v>0</v>
      </c>
      <c r="D354" s="41">
        <v>0</v>
      </c>
      <c r="E354" s="41">
        <v>0</v>
      </c>
      <c r="F354" s="41">
        <v>0</v>
      </c>
      <c r="G354" s="48">
        <v>14106</v>
      </c>
    </row>
    <row r="355" spans="1:7" x14ac:dyDescent="0.25">
      <c r="A355" s="48">
        <v>141064610</v>
      </c>
      <c r="B355" s="41" t="s">
        <v>10692</v>
      </c>
      <c r="C355" s="41">
        <v>0</v>
      </c>
      <c r="D355" s="41">
        <v>0</v>
      </c>
      <c r="E355" s="41">
        <v>0</v>
      </c>
      <c r="F355" s="41">
        <v>0</v>
      </c>
      <c r="G355" s="48">
        <v>14106</v>
      </c>
    </row>
    <row r="356" spans="1:7" x14ac:dyDescent="0.25">
      <c r="A356" s="48">
        <v>141064611</v>
      </c>
      <c r="B356" s="41" t="s">
        <v>10693</v>
      </c>
      <c r="C356" s="41">
        <v>0</v>
      </c>
      <c r="D356" s="41">
        <v>0</v>
      </c>
      <c r="E356" s="41">
        <v>0</v>
      </c>
      <c r="F356" s="41">
        <v>0</v>
      </c>
      <c r="G356" s="48">
        <v>14106</v>
      </c>
    </row>
    <row r="357" spans="1:7" x14ac:dyDescent="0.25">
      <c r="A357" s="48">
        <v>141065307</v>
      </c>
      <c r="B357" s="41" t="s">
        <v>10694</v>
      </c>
      <c r="C357" s="41">
        <v>0</v>
      </c>
      <c r="D357" s="41">
        <v>0</v>
      </c>
      <c r="E357" s="41">
        <v>0</v>
      </c>
      <c r="F357" s="41">
        <v>0</v>
      </c>
      <c r="G357" s="48">
        <v>14106</v>
      </c>
    </row>
    <row r="358" spans="1:7" x14ac:dyDescent="0.25">
      <c r="A358" s="48">
        <v>141065310</v>
      </c>
      <c r="B358" s="41" t="s">
        <v>10695</v>
      </c>
      <c r="C358" s="41">
        <v>0</v>
      </c>
      <c r="D358" s="41">
        <v>0</v>
      </c>
      <c r="E358" s="41">
        <v>0</v>
      </c>
      <c r="F358" s="41">
        <v>0</v>
      </c>
      <c r="G358" s="48">
        <v>14106</v>
      </c>
    </row>
    <row r="359" spans="1:7" x14ac:dyDescent="0.25">
      <c r="A359" s="48">
        <v>141065337</v>
      </c>
      <c r="B359" s="41" t="s">
        <v>10696</v>
      </c>
      <c r="C359" s="41">
        <v>0</v>
      </c>
      <c r="D359" s="41">
        <v>0</v>
      </c>
      <c r="E359" s="41">
        <v>0</v>
      </c>
      <c r="F359" s="41">
        <v>0</v>
      </c>
      <c r="G359" s="48">
        <v>14106</v>
      </c>
    </row>
    <row r="360" spans="1:7" x14ac:dyDescent="0.25">
      <c r="A360" s="48">
        <v>141065338</v>
      </c>
      <c r="B360" s="41" t="s">
        <v>6456</v>
      </c>
      <c r="C360" s="41">
        <v>0</v>
      </c>
      <c r="D360" s="41">
        <v>100</v>
      </c>
      <c r="E360" s="41">
        <v>100</v>
      </c>
      <c r="F360" s="41">
        <v>-100</v>
      </c>
      <c r="G360" s="48">
        <v>14106</v>
      </c>
    </row>
    <row r="361" spans="1:7" x14ac:dyDescent="0.25">
      <c r="A361" s="48">
        <v>141066014</v>
      </c>
      <c r="B361" s="41" t="s">
        <v>7751</v>
      </c>
      <c r="C361" s="41">
        <v>0</v>
      </c>
      <c r="D361" s="41">
        <v>0</v>
      </c>
      <c r="E361" s="41">
        <v>0</v>
      </c>
      <c r="F361" s="41">
        <v>0</v>
      </c>
      <c r="G361" s="48">
        <v>14106</v>
      </c>
    </row>
    <row r="362" spans="1:7" x14ac:dyDescent="0.25">
      <c r="A362" s="48">
        <v>142010100</v>
      </c>
      <c r="B362" s="41" t="s">
        <v>6458</v>
      </c>
      <c r="C362" s="41">
        <v>19152.34</v>
      </c>
      <c r="D362" s="41">
        <v>34200</v>
      </c>
      <c r="E362" s="41">
        <v>34200</v>
      </c>
      <c r="F362" s="41">
        <v>-15047.66</v>
      </c>
      <c r="G362" s="48">
        <v>14201</v>
      </c>
    </row>
    <row r="363" spans="1:7" x14ac:dyDescent="0.25">
      <c r="A363" s="48">
        <v>142010101</v>
      </c>
      <c r="B363" s="41" t="s">
        <v>10697</v>
      </c>
      <c r="C363" s="41">
        <v>0</v>
      </c>
      <c r="D363" s="41">
        <v>0</v>
      </c>
      <c r="E363" s="41">
        <v>0</v>
      </c>
      <c r="F363" s="41">
        <v>0</v>
      </c>
      <c r="G363" s="48">
        <v>14201</v>
      </c>
    </row>
    <row r="364" spans="1:7" x14ac:dyDescent="0.25">
      <c r="A364" s="48">
        <v>142010103</v>
      </c>
      <c r="B364" s="41" t="s">
        <v>10698</v>
      </c>
      <c r="C364" s="41">
        <v>0</v>
      </c>
      <c r="D364" s="41">
        <v>0</v>
      </c>
      <c r="E364" s="41">
        <v>0</v>
      </c>
      <c r="F364" s="41">
        <v>0</v>
      </c>
      <c r="G364" s="48">
        <v>14201</v>
      </c>
    </row>
    <row r="365" spans="1:7" x14ac:dyDescent="0.25">
      <c r="A365" s="48">
        <v>142010110</v>
      </c>
      <c r="B365" s="41" t="s">
        <v>10699</v>
      </c>
      <c r="C365" s="41">
        <v>0</v>
      </c>
      <c r="D365" s="41">
        <v>0</v>
      </c>
      <c r="E365" s="41">
        <v>0</v>
      </c>
      <c r="F365" s="41">
        <v>0</v>
      </c>
      <c r="G365" s="48">
        <v>14201</v>
      </c>
    </row>
    <row r="366" spans="1:7" x14ac:dyDescent="0.25">
      <c r="A366" s="48">
        <v>142010120</v>
      </c>
      <c r="B366" s="41" t="s">
        <v>6460</v>
      </c>
      <c r="C366" s="41">
        <v>182</v>
      </c>
      <c r="D366" s="41">
        <v>0</v>
      </c>
      <c r="E366" s="41">
        <v>0</v>
      </c>
      <c r="F366" s="41">
        <v>182</v>
      </c>
      <c r="G366" s="48">
        <v>14201</v>
      </c>
    </row>
    <row r="367" spans="1:7" x14ac:dyDescent="0.25">
      <c r="A367" s="48">
        <v>142010150</v>
      </c>
      <c r="B367" s="41" t="s">
        <v>10700</v>
      </c>
      <c r="C367" s="41">
        <v>0</v>
      </c>
      <c r="D367" s="41">
        <v>0</v>
      </c>
      <c r="E367" s="41">
        <v>0</v>
      </c>
      <c r="F367" s="41">
        <v>0</v>
      </c>
      <c r="G367" s="48">
        <v>14201</v>
      </c>
    </row>
    <row r="368" spans="1:7" x14ac:dyDescent="0.25">
      <c r="A368" s="48">
        <v>142010200</v>
      </c>
      <c r="B368" s="41" t="s">
        <v>6462</v>
      </c>
      <c r="C368" s="41">
        <v>1036</v>
      </c>
      <c r="D368" s="41">
        <v>0</v>
      </c>
      <c r="E368" s="41">
        <v>0</v>
      </c>
      <c r="F368" s="41">
        <v>1036</v>
      </c>
      <c r="G368" s="48">
        <v>14201</v>
      </c>
    </row>
    <row r="369" spans="1:7" x14ac:dyDescent="0.25">
      <c r="A369" s="48">
        <v>142010700</v>
      </c>
      <c r="B369" s="41" t="s">
        <v>10701</v>
      </c>
      <c r="C369" s="41">
        <v>0</v>
      </c>
      <c r="D369" s="41">
        <v>0</v>
      </c>
      <c r="E369" s="41">
        <v>0</v>
      </c>
      <c r="F369" s="41">
        <v>0</v>
      </c>
      <c r="G369" s="48">
        <v>14201</v>
      </c>
    </row>
    <row r="370" spans="1:7" x14ac:dyDescent="0.25">
      <c r="A370" s="48">
        <v>142010930</v>
      </c>
      <c r="B370" s="41" t="s">
        <v>6464</v>
      </c>
      <c r="C370" s="41">
        <v>0</v>
      </c>
      <c r="D370" s="41">
        <v>200</v>
      </c>
      <c r="E370" s="41">
        <v>200</v>
      </c>
      <c r="F370" s="41">
        <v>-200</v>
      </c>
      <c r="G370" s="48">
        <v>14201</v>
      </c>
    </row>
    <row r="371" spans="1:7" x14ac:dyDescent="0.25">
      <c r="A371" s="48">
        <v>142011400</v>
      </c>
      <c r="B371" s="41" t="s">
        <v>6466</v>
      </c>
      <c r="C371" s="41">
        <v>18.8</v>
      </c>
      <c r="D371" s="41">
        <v>500</v>
      </c>
      <c r="E371" s="41">
        <v>500</v>
      </c>
      <c r="F371" s="41">
        <v>-481.2</v>
      </c>
      <c r="G371" s="48">
        <v>14201</v>
      </c>
    </row>
    <row r="372" spans="1:7" x14ac:dyDescent="0.25">
      <c r="A372" s="48">
        <v>142011401</v>
      </c>
      <c r="B372" s="41" t="s">
        <v>6468</v>
      </c>
      <c r="C372" s="41">
        <v>278.25</v>
      </c>
      <c r="D372" s="41">
        <v>700</v>
      </c>
      <c r="E372" s="41">
        <v>700</v>
      </c>
      <c r="F372" s="41">
        <v>-421.75</v>
      </c>
      <c r="G372" s="48">
        <v>14201</v>
      </c>
    </row>
    <row r="373" spans="1:7" x14ac:dyDescent="0.25">
      <c r="A373" s="48">
        <v>142011501</v>
      </c>
      <c r="B373" s="41" t="s">
        <v>10702</v>
      </c>
      <c r="C373" s="41">
        <v>0</v>
      </c>
      <c r="D373" s="41">
        <v>0</v>
      </c>
      <c r="E373" s="41">
        <v>0</v>
      </c>
      <c r="F373" s="41">
        <v>0</v>
      </c>
      <c r="G373" s="48">
        <v>14201</v>
      </c>
    </row>
    <row r="374" spans="1:7" x14ac:dyDescent="0.25">
      <c r="A374" s="48">
        <v>142011600</v>
      </c>
      <c r="B374" s="41" t="s">
        <v>6470</v>
      </c>
      <c r="C374" s="41">
        <v>17011.810000000001</v>
      </c>
      <c r="D374" s="41">
        <v>50000</v>
      </c>
      <c r="E374" s="41">
        <v>50000</v>
      </c>
      <c r="F374" s="41">
        <v>-32988.19</v>
      </c>
      <c r="G374" s="48">
        <v>14201</v>
      </c>
    </row>
    <row r="375" spans="1:7" x14ac:dyDescent="0.25">
      <c r="A375" s="48">
        <v>142011602</v>
      </c>
      <c r="B375" s="41" t="s">
        <v>10703</v>
      </c>
      <c r="C375" s="41">
        <v>0</v>
      </c>
      <c r="D375" s="41">
        <v>0</v>
      </c>
      <c r="E375" s="41">
        <v>0</v>
      </c>
      <c r="F375" s="41">
        <v>0</v>
      </c>
      <c r="G375" s="48">
        <v>14201</v>
      </c>
    </row>
    <row r="376" spans="1:7" x14ac:dyDescent="0.25">
      <c r="A376" s="48">
        <v>142011603</v>
      </c>
      <c r="B376" s="41" t="s">
        <v>6472</v>
      </c>
      <c r="C376" s="41">
        <v>0</v>
      </c>
      <c r="D376" s="41">
        <v>700</v>
      </c>
      <c r="E376" s="41">
        <v>700</v>
      </c>
      <c r="F376" s="41">
        <v>-700</v>
      </c>
      <c r="G376" s="48">
        <v>14201</v>
      </c>
    </row>
    <row r="377" spans="1:7" x14ac:dyDescent="0.25">
      <c r="A377" s="48">
        <v>142011610</v>
      </c>
      <c r="B377" s="41" t="s">
        <v>10704</v>
      </c>
      <c r="C377" s="41">
        <v>0</v>
      </c>
      <c r="D377" s="41">
        <v>0</v>
      </c>
      <c r="E377" s="41">
        <v>0</v>
      </c>
      <c r="F377" s="41">
        <v>0</v>
      </c>
      <c r="G377" s="48">
        <v>14201</v>
      </c>
    </row>
    <row r="378" spans="1:7" x14ac:dyDescent="0.25">
      <c r="A378" s="48">
        <v>142011615</v>
      </c>
      <c r="B378" s="41" t="s">
        <v>6474</v>
      </c>
      <c r="C378" s="41">
        <v>0</v>
      </c>
      <c r="D378" s="41">
        <v>2000</v>
      </c>
      <c r="E378" s="41">
        <v>2000</v>
      </c>
      <c r="F378" s="41">
        <v>-2000</v>
      </c>
      <c r="G378" s="48">
        <v>14201</v>
      </c>
    </row>
    <row r="379" spans="1:7" x14ac:dyDescent="0.25">
      <c r="A379" s="48">
        <v>142011620</v>
      </c>
      <c r="B379" s="41" t="s">
        <v>6476</v>
      </c>
      <c r="C379" s="41">
        <v>0</v>
      </c>
      <c r="D379" s="41">
        <v>700</v>
      </c>
      <c r="E379" s="41">
        <v>700</v>
      </c>
      <c r="F379" s="41">
        <v>-700</v>
      </c>
      <c r="G379" s="48">
        <v>14201</v>
      </c>
    </row>
    <row r="380" spans="1:7" x14ac:dyDescent="0.25">
      <c r="A380" s="48">
        <v>142011640</v>
      </c>
      <c r="B380" s="41" t="s">
        <v>6478</v>
      </c>
      <c r="C380" s="41">
        <v>0</v>
      </c>
      <c r="D380" s="41">
        <v>20000</v>
      </c>
      <c r="E380" s="41">
        <v>20000</v>
      </c>
      <c r="F380" s="41">
        <v>-20000</v>
      </c>
      <c r="G380" s="48">
        <v>14201</v>
      </c>
    </row>
    <row r="381" spans="1:7" x14ac:dyDescent="0.25">
      <c r="A381" s="48">
        <v>142012000</v>
      </c>
      <c r="B381" s="41" t="s">
        <v>6480</v>
      </c>
      <c r="C381" s="41">
        <v>6287.22</v>
      </c>
      <c r="D381" s="41">
        <v>15000</v>
      </c>
      <c r="E381" s="41">
        <v>15000</v>
      </c>
      <c r="F381" s="41">
        <v>-8712.7800000000007</v>
      </c>
      <c r="G381" s="48">
        <v>14201</v>
      </c>
    </row>
    <row r="382" spans="1:7" x14ac:dyDescent="0.25">
      <c r="A382" s="48">
        <v>142012002</v>
      </c>
      <c r="B382" s="41" t="s">
        <v>10705</v>
      </c>
      <c r="C382" s="41">
        <v>0</v>
      </c>
      <c r="D382" s="41">
        <v>0</v>
      </c>
      <c r="E382" s="41">
        <v>0</v>
      </c>
      <c r="F382" s="41">
        <v>0</v>
      </c>
      <c r="G382" s="48">
        <v>14201</v>
      </c>
    </row>
    <row r="383" spans="1:7" x14ac:dyDescent="0.25">
      <c r="A383" s="48">
        <v>142012004</v>
      </c>
      <c r="B383" s="41" t="s">
        <v>6482</v>
      </c>
      <c r="C383" s="41">
        <v>0</v>
      </c>
      <c r="D383" s="41">
        <v>2800</v>
      </c>
      <c r="E383" s="41">
        <v>2800</v>
      </c>
      <c r="F383" s="41">
        <v>-2800</v>
      </c>
      <c r="G383" s="48">
        <v>14201</v>
      </c>
    </row>
    <row r="384" spans="1:7" x14ac:dyDescent="0.25">
      <c r="A384" s="48">
        <v>142012413</v>
      </c>
      <c r="B384" s="41" t="s">
        <v>6484</v>
      </c>
      <c r="C384" s="41">
        <v>-1320</v>
      </c>
      <c r="D384" s="41">
        <v>5000</v>
      </c>
      <c r="E384" s="41">
        <v>5000</v>
      </c>
      <c r="F384" s="41">
        <v>-6320</v>
      </c>
      <c r="G384" s="48">
        <v>14201</v>
      </c>
    </row>
    <row r="385" spans="1:7" x14ac:dyDescent="0.25">
      <c r="A385" s="48">
        <v>142012429</v>
      </c>
      <c r="B385" s="41" t="s">
        <v>5804</v>
      </c>
      <c r="C385" s="41">
        <v>0</v>
      </c>
      <c r="D385" s="41">
        <v>0</v>
      </c>
      <c r="E385" s="41">
        <v>0</v>
      </c>
      <c r="F385" s="41">
        <v>0</v>
      </c>
      <c r="G385" s="48">
        <v>14201</v>
      </c>
    </row>
    <row r="386" spans="1:7" x14ac:dyDescent="0.25">
      <c r="A386" s="48">
        <v>142012430</v>
      </c>
      <c r="B386" s="41" t="s">
        <v>5805</v>
      </c>
      <c r="C386" s="41">
        <v>0</v>
      </c>
      <c r="D386" s="41">
        <v>0</v>
      </c>
      <c r="E386" s="41">
        <v>0</v>
      </c>
      <c r="F386" s="41">
        <v>0</v>
      </c>
      <c r="G386" s="48">
        <v>14201</v>
      </c>
    </row>
    <row r="387" spans="1:7" x14ac:dyDescent="0.25">
      <c r="A387" s="48">
        <v>142012440</v>
      </c>
      <c r="B387" s="41" t="s">
        <v>10706</v>
      </c>
      <c r="C387" s="41">
        <v>0</v>
      </c>
      <c r="D387" s="41">
        <v>0</v>
      </c>
      <c r="E387" s="41">
        <v>0</v>
      </c>
      <c r="F387" s="41">
        <v>0</v>
      </c>
      <c r="G387" s="48">
        <v>14201</v>
      </c>
    </row>
    <row r="388" spans="1:7" x14ac:dyDescent="0.25">
      <c r="A388" s="48">
        <v>142012471</v>
      </c>
      <c r="B388" s="41" t="s">
        <v>10707</v>
      </c>
      <c r="C388" s="41">
        <v>0</v>
      </c>
      <c r="D388" s="41">
        <v>0</v>
      </c>
      <c r="E388" s="41">
        <v>0</v>
      </c>
      <c r="F388" s="41">
        <v>0</v>
      </c>
      <c r="G388" s="48">
        <v>14201</v>
      </c>
    </row>
    <row r="389" spans="1:7" x14ac:dyDescent="0.25">
      <c r="A389" s="48">
        <v>142012502</v>
      </c>
      <c r="B389" s="41" t="s">
        <v>10708</v>
      </c>
      <c r="C389" s="41">
        <v>0</v>
      </c>
      <c r="D389" s="41">
        <v>0</v>
      </c>
      <c r="E389" s="41">
        <v>0</v>
      </c>
      <c r="F389" s="41">
        <v>0</v>
      </c>
      <c r="G389" s="48">
        <v>14201</v>
      </c>
    </row>
    <row r="390" spans="1:7" x14ac:dyDescent="0.25">
      <c r="A390" s="48">
        <v>142012510</v>
      </c>
      <c r="B390" s="41" t="s">
        <v>10709</v>
      </c>
      <c r="C390" s="41">
        <v>0</v>
      </c>
      <c r="D390" s="41">
        <v>0</v>
      </c>
      <c r="E390" s="41">
        <v>0</v>
      </c>
      <c r="F390" s="41">
        <v>0</v>
      </c>
      <c r="G390" s="48">
        <v>14201</v>
      </c>
    </row>
    <row r="391" spans="1:7" x14ac:dyDescent="0.25">
      <c r="A391" s="48">
        <v>142012703</v>
      </c>
      <c r="B391" s="41" t="s">
        <v>10710</v>
      </c>
      <c r="C391" s="41">
        <v>0</v>
      </c>
      <c r="D391" s="41">
        <v>0</v>
      </c>
      <c r="E391" s="41">
        <v>0</v>
      </c>
      <c r="F391" s="41">
        <v>0</v>
      </c>
      <c r="G391" s="48">
        <v>14201</v>
      </c>
    </row>
    <row r="392" spans="1:7" x14ac:dyDescent="0.25">
      <c r="A392" s="48">
        <v>142012706</v>
      </c>
      <c r="B392" s="41" t="s">
        <v>10711</v>
      </c>
      <c r="C392" s="41">
        <v>0</v>
      </c>
      <c r="D392" s="41">
        <v>0</v>
      </c>
      <c r="E392" s="41">
        <v>0</v>
      </c>
      <c r="F392" s="41">
        <v>0</v>
      </c>
      <c r="G392" s="48">
        <v>14201</v>
      </c>
    </row>
    <row r="393" spans="1:7" x14ac:dyDescent="0.25">
      <c r="A393" s="48">
        <v>142012900</v>
      </c>
      <c r="B393" s="41" t="s">
        <v>5809</v>
      </c>
      <c r="C393" s="41">
        <v>0</v>
      </c>
      <c r="D393" s="41">
        <v>0</v>
      </c>
      <c r="E393" s="41">
        <v>0</v>
      </c>
      <c r="F393" s="41">
        <v>0</v>
      </c>
      <c r="G393" s="48">
        <v>14201</v>
      </c>
    </row>
    <row r="394" spans="1:7" x14ac:dyDescent="0.25">
      <c r="A394" s="48">
        <v>142014610</v>
      </c>
      <c r="B394" s="41" t="s">
        <v>10712</v>
      </c>
      <c r="C394" s="41">
        <v>0</v>
      </c>
      <c r="D394" s="41">
        <v>0</v>
      </c>
      <c r="E394" s="41">
        <v>0</v>
      </c>
      <c r="F394" s="41">
        <v>0</v>
      </c>
      <c r="G394" s="48">
        <v>14201</v>
      </c>
    </row>
    <row r="395" spans="1:7" x14ac:dyDescent="0.25">
      <c r="A395" s="48">
        <v>142014611</v>
      </c>
      <c r="B395" s="41" t="s">
        <v>10713</v>
      </c>
      <c r="C395" s="41">
        <v>0</v>
      </c>
      <c r="D395" s="41">
        <v>0</v>
      </c>
      <c r="E395" s="41">
        <v>0</v>
      </c>
      <c r="F395" s="41">
        <v>0</v>
      </c>
      <c r="G395" s="48">
        <v>14201</v>
      </c>
    </row>
    <row r="396" spans="1:7" x14ac:dyDescent="0.25">
      <c r="A396" s="48">
        <v>142014622</v>
      </c>
      <c r="B396" s="41" t="s">
        <v>10714</v>
      </c>
      <c r="C396" s="41">
        <v>0</v>
      </c>
      <c r="D396" s="41">
        <v>0</v>
      </c>
      <c r="E396" s="41">
        <v>0</v>
      </c>
      <c r="F396" s="41">
        <v>0</v>
      </c>
      <c r="G396" s="48">
        <v>14201</v>
      </c>
    </row>
    <row r="397" spans="1:7" x14ac:dyDescent="0.25">
      <c r="A397" s="48">
        <v>142015007</v>
      </c>
      <c r="B397" s="41" t="s">
        <v>10715</v>
      </c>
      <c r="C397" s="41">
        <v>0</v>
      </c>
      <c r="D397" s="41">
        <v>0</v>
      </c>
      <c r="E397" s="41">
        <v>0</v>
      </c>
      <c r="F397" s="41">
        <v>0</v>
      </c>
      <c r="G397" s="48">
        <v>14201</v>
      </c>
    </row>
    <row r="398" spans="1:7" x14ac:dyDescent="0.25">
      <c r="A398" s="48">
        <v>142015124</v>
      </c>
      <c r="B398" s="41" t="s">
        <v>10716</v>
      </c>
      <c r="C398" s="41">
        <v>0</v>
      </c>
      <c r="D398" s="41">
        <v>0</v>
      </c>
      <c r="E398" s="41">
        <v>0</v>
      </c>
      <c r="F398" s="41">
        <v>0</v>
      </c>
      <c r="G398" s="48">
        <v>14201</v>
      </c>
    </row>
    <row r="399" spans="1:7" x14ac:dyDescent="0.25">
      <c r="A399" s="48">
        <v>142015141</v>
      </c>
      <c r="B399" s="41" t="s">
        <v>6486</v>
      </c>
      <c r="C399" s="41">
        <v>126374.66</v>
      </c>
      <c r="D399" s="41">
        <v>74200</v>
      </c>
      <c r="E399" s="41">
        <v>74200</v>
      </c>
      <c r="F399" s="41">
        <v>52174.66</v>
      </c>
      <c r="G399" s="48">
        <v>14201</v>
      </c>
    </row>
    <row r="400" spans="1:7" x14ac:dyDescent="0.25">
      <c r="A400" s="48">
        <v>142015146</v>
      </c>
      <c r="B400" s="41" t="s">
        <v>5810</v>
      </c>
      <c r="C400" s="41">
        <v>0</v>
      </c>
      <c r="D400" s="41">
        <v>5600</v>
      </c>
      <c r="E400" s="41">
        <v>5600</v>
      </c>
      <c r="F400" s="41">
        <v>-5600</v>
      </c>
      <c r="G400" s="48">
        <v>14201</v>
      </c>
    </row>
    <row r="401" spans="1:7" x14ac:dyDescent="0.25">
      <c r="A401" s="48">
        <v>142015608</v>
      </c>
      <c r="B401" s="41" t="s">
        <v>10717</v>
      </c>
      <c r="C401" s="41">
        <v>0</v>
      </c>
      <c r="D401" s="41">
        <v>0</v>
      </c>
      <c r="E401" s="41">
        <v>0</v>
      </c>
      <c r="F401" s="41">
        <v>0</v>
      </c>
      <c r="G401" s="48">
        <v>14201</v>
      </c>
    </row>
    <row r="402" spans="1:7" x14ac:dyDescent="0.25">
      <c r="A402" s="48">
        <v>142016009</v>
      </c>
      <c r="B402" s="41" t="s">
        <v>10718</v>
      </c>
      <c r="C402" s="41">
        <v>0</v>
      </c>
      <c r="D402" s="41">
        <v>0</v>
      </c>
      <c r="E402" s="41">
        <v>0</v>
      </c>
      <c r="F402" s="41">
        <v>0</v>
      </c>
      <c r="G402" s="48">
        <v>14201</v>
      </c>
    </row>
    <row r="403" spans="1:7" x14ac:dyDescent="0.25">
      <c r="A403" s="48">
        <v>142016010</v>
      </c>
      <c r="B403" s="41" t="s">
        <v>10719</v>
      </c>
      <c r="C403" s="41">
        <v>0</v>
      </c>
      <c r="D403" s="41">
        <v>0</v>
      </c>
      <c r="E403" s="41">
        <v>0</v>
      </c>
      <c r="F403" s="41">
        <v>0</v>
      </c>
      <c r="G403" s="48">
        <v>14201</v>
      </c>
    </row>
    <row r="404" spans="1:7" x14ac:dyDescent="0.25">
      <c r="A404" s="48">
        <v>142019013</v>
      </c>
      <c r="B404" s="41" t="s">
        <v>10720</v>
      </c>
      <c r="C404" s="41">
        <v>0</v>
      </c>
      <c r="D404" s="41">
        <v>0</v>
      </c>
      <c r="E404" s="41">
        <v>0</v>
      </c>
      <c r="F404" s="41">
        <v>0</v>
      </c>
      <c r="G404" s="48">
        <v>14201</v>
      </c>
    </row>
    <row r="405" spans="1:7" x14ac:dyDescent="0.25">
      <c r="A405" s="48">
        <v>142019051</v>
      </c>
      <c r="B405" s="41" t="s">
        <v>5815</v>
      </c>
      <c r="C405" s="41">
        <v>-1650</v>
      </c>
      <c r="D405" s="41">
        <v>0</v>
      </c>
      <c r="E405" s="41">
        <v>0</v>
      </c>
      <c r="F405" s="41">
        <v>-1650</v>
      </c>
      <c r="G405" s="48">
        <v>14201</v>
      </c>
    </row>
    <row r="406" spans="1:7" x14ac:dyDescent="0.25">
      <c r="A406" s="48">
        <v>142019053</v>
      </c>
      <c r="B406" s="41" t="s">
        <v>10721</v>
      </c>
      <c r="C406" s="41">
        <v>0</v>
      </c>
      <c r="D406" s="41">
        <v>0</v>
      </c>
      <c r="E406" s="41">
        <v>0</v>
      </c>
      <c r="F406" s="41">
        <v>0</v>
      </c>
      <c r="G406" s="48">
        <v>14201</v>
      </c>
    </row>
    <row r="407" spans="1:7" x14ac:dyDescent="0.25">
      <c r="A407" s="48">
        <v>142019055</v>
      </c>
      <c r="B407" s="41" t="s">
        <v>6490</v>
      </c>
      <c r="C407" s="41">
        <v>-128708.35</v>
      </c>
      <c r="D407" s="41">
        <v>-59900</v>
      </c>
      <c r="E407" s="41">
        <v>-59900</v>
      </c>
      <c r="F407" s="41">
        <v>-68808.350000000006</v>
      </c>
      <c r="G407" s="48">
        <v>14201</v>
      </c>
    </row>
    <row r="408" spans="1:7" x14ac:dyDescent="0.25">
      <c r="A408" s="48">
        <v>142019600</v>
      </c>
      <c r="B408" s="41" t="s">
        <v>6492</v>
      </c>
      <c r="C408" s="41">
        <v>0</v>
      </c>
      <c r="D408" s="41">
        <v>-62500</v>
      </c>
      <c r="E408" s="41">
        <v>-62500</v>
      </c>
      <c r="F408" s="41">
        <v>62500</v>
      </c>
      <c r="G408" s="48">
        <v>14201</v>
      </c>
    </row>
    <row r="409" spans="1:7" x14ac:dyDescent="0.25">
      <c r="A409" s="48">
        <v>142021040</v>
      </c>
      <c r="B409" s="41" t="s">
        <v>6494</v>
      </c>
      <c r="C409" s="41">
        <v>2142.4499999999998</v>
      </c>
      <c r="D409" s="41">
        <v>6000</v>
      </c>
      <c r="E409" s="41">
        <v>6000</v>
      </c>
      <c r="F409" s="41">
        <v>-3857.55</v>
      </c>
      <c r="G409" s="48">
        <v>14202</v>
      </c>
    </row>
    <row r="410" spans="1:7" x14ac:dyDescent="0.25">
      <c r="A410" s="48">
        <v>142021046</v>
      </c>
      <c r="B410" s="41" t="s">
        <v>6496</v>
      </c>
      <c r="C410" s="41">
        <v>0</v>
      </c>
      <c r="D410" s="41">
        <v>3000</v>
      </c>
      <c r="E410" s="41">
        <v>3000</v>
      </c>
      <c r="F410" s="41">
        <v>-3000</v>
      </c>
      <c r="G410" s="48">
        <v>14202</v>
      </c>
    </row>
    <row r="411" spans="1:7" x14ac:dyDescent="0.25">
      <c r="A411" s="48">
        <v>142021135</v>
      </c>
      <c r="B411" s="41" t="s">
        <v>6498</v>
      </c>
      <c r="C411" s="41">
        <v>0</v>
      </c>
      <c r="D411" s="41">
        <v>100</v>
      </c>
      <c r="E411" s="41">
        <v>100</v>
      </c>
      <c r="F411" s="41">
        <v>-100</v>
      </c>
      <c r="G411" s="48">
        <v>14202</v>
      </c>
    </row>
    <row r="412" spans="1:7" x14ac:dyDescent="0.25">
      <c r="A412" s="48">
        <v>142021400</v>
      </c>
      <c r="B412" s="41" t="s">
        <v>6500</v>
      </c>
      <c r="C412" s="41">
        <v>347.36</v>
      </c>
      <c r="D412" s="41">
        <v>1500</v>
      </c>
      <c r="E412" s="41">
        <v>1500</v>
      </c>
      <c r="F412" s="41">
        <v>-1152.6400000000001</v>
      </c>
      <c r="G412" s="48">
        <v>14202</v>
      </c>
    </row>
    <row r="413" spans="1:7" x14ac:dyDescent="0.25">
      <c r="A413" s="48">
        <v>142021401</v>
      </c>
      <c r="B413" s="41" t="s">
        <v>6502</v>
      </c>
      <c r="C413" s="41">
        <v>0</v>
      </c>
      <c r="D413" s="41">
        <v>2000</v>
      </c>
      <c r="E413" s="41">
        <v>2000</v>
      </c>
      <c r="F413" s="41">
        <v>-2000</v>
      </c>
      <c r="G413" s="48">
        <v>14202</v>
      </c>
    </row>
    <row r="414" spans="1:7" x14ac:dyDescent="0.25">
      <c r="A414" s="48">
        <v>142021500</v>
      </c>
      <c r="B414" s="41" t="s">
        <v>10722</v>
      </c>
      <c r="C414" s="41">
        <v>0</v>
      </c>
      <c r="D414" s="41">
        <v>0</v>
      </c>
      <c r="E414" s="41">
        <v>0</v>
      </c>
      <c r="F414" s="41">
        <v>0</v>
      </c>
      <c r="G414" s="48">
        <v>14202</v>
      </c>
    </row>
    <row r="415" spans="1:7" x14ac:dyDescent="0.25">
      <c r="A415" s="48">
        <v>142021615</v>
      </c>
      <c r="B415" s="41" t="s">
        <v>6504</v>
      </c>
      <c r="C415" s="41">
        <v>0</v>
      </c>
      <c r="D415" s="41">
        <v>1800</v>
      </c>
      <c r="E415" s="41">
        <v>1800</v>
      </c>
      <c r="F415" s="41">
        <v>-1800</v>
      </c>
      <c r="G415" s="48">
        <v>14202</v>
      </c>
    </row>
    <row r="416" spans="1:7" x14ac:dyDescent="0.25">
      <c r="A416" s="48">
        <v>142021620</v>
      </c>
      <c r="B416" s="41" t="s">
        <v>6506</v>
      </c>
      <c r="C416" s="41">
        <v>226.73</v>
      </c>
      <c r="D416" s="41">
        <v>1200</v>
      </c>
      <c r="E416" s="41">
        <v>1200</v>
      </c>
      <c r="F416" s="41">
        <v>-973.27</v>
      </c>
      <c r="G416" s="48">
        <v>14202</v>
      </c>
    </row>
    <row r="417" spans="1:7" x14ac:dyDescent="0.25">
      <c r="A417" s="48">
        <v>142022000</v>
      </c>
      <c r="B417" s="41" t="s">
        <v>6508</v>
      </c>
      <c r="C417" s="41">
        <v>100.44</v>
      </c>
      <c r="D417" s="41">
        <v>3500</v>
      </c>
      <c r="E417" s="41">
        <v>3500</v>
      </c>
      <c r="F417" s="41">
        <v>-3399.56</v>
      </c>
      <c r="G417" s="48">
        <v>14202</v>
      </c>
    </row>
    <row r="418" spans="1:7" x14ac:dyDescent="0.25">
      <c r="A418" s="48">
        <v>142022006</v>
      </c>
      <c r="B418" s="41" t="s">
        <v>6510</v>
      </c>
      <c r="C418" s="41">
        <v>415.5</v>
      </c>
      <c r="D418" s="41">
        <v>300</v>
      </c>
      <c r="E418" s="41">
        <v>300</v>
      </c>
      <c r="F418" s="41">
        <v>115.5</v>
      </c>
      <c r="G418" s="48">
        <v>14202</v>
      </c>
    </row>
    <row r="419" spans="1:7" x14ac:dyDescent="0.25">
      <c r="A419" s="48">
        <v>142022106</v>
      </c>
      <c r="B419" s="41" t="s">
        <v>10723</v>
      </c>
      <c r="C419" s="41">
        <v>0</v>
      </c>
      <c r="D419" s="41">
        <v>0</v>
      </c>
      <c r="E419" s="41">
        <v>0</v>
      </c>
      <c r="F419" s="41">
        <v>0</v>
      </c>
      <c r="G419" s="48">
        <v>14202</v>
      </c>
    </row>
    <row r="420" spans="1:7" x14ac:dyDescent="0.25">
      <c r="A420" s="48">
        <v>142022409</v>
      </c>
      <c r="B420" s="41" t="s">
        <v>6512</v>
      </c>
      <c r="C420" s="41">
        <v>0</v>
      </c>
      <c r="D420" s="41">
        <v>1000</v>
      </c>
      <c r="E420" s="41">
        <v>1000</v>
      </c>
      <c r="F420" s="41">
        <v>-1000</v>
      </c>
      <c r="G420" s="48">
        <v>14202</v>
      </c>
    </row>
    <row r="421" spans="1:7" x14ac:dyDescent="0.25">
      <c r="A421" s="48">
        <v>142022471</v>
      </c>
      <c r="B421" s="41" t="s">
        <v>6514</v>
      </c>
      <c r="C421" s="41">
        <v>292.55</v>
      </c>
      <c r="D421" s="41">
        <v>0</v>
      </c>
      <c r="E421" s="41">
        <v>0</v>
      </c>
      <c r="F421" s="41">
        <v>292.55</v>
      </c>
      <c r="G421" s="48">
        <v>14202</v>
      </c>
    </row>
    <row r="422" spans="1:7" x14ac:dyDescent="0.25">
      <c r="A422" s="48">
        <v>142022711</v>
      </c>
      <c r="B422" s="41" t="s">
        <v>6516</v>
      </c>
      <c r="C422" s="41">
        <v>381.92</v>
      </c>
      <c r="D422" s="41">
        <v>400</v>
      </c>
      <c r="E422" s="41">
        <v>400</v>
      </c>
      <c r="F422" s="41">
        <v>-18.079999999999998</v>
      </c>
      <c r="G422" s="48">
        <v>14202</v>
      </c>
    </row>
    <row r="423" spans="1:7" x14ac:dyDescent="0.25">
      <c r="A423" s="48">
        <v>142022713</v>
      </c>
      <c r="B423" s="41" t="s">
        <v>6518</v>
      </c>
      <c r="C423" s="41">
        <v>690.89</v>
      </c>
      <c r="D423" s="41">
        <v>400</v>
      </c>
      <c r="E423" s="41">
        <v>400</v>
      </c>
      <c r="F423" s="41">
        <v>290.89</v>
      </c>
      <c r="G423" s="48">
        <v>14202</v>
      </c>
    </row>
    <row r="424" spans="1:7" x14ac:dyDescent="0.25">
      <c r="A424" s="48">
        <v>142024610</v>
      </c>
      <c r="B424" s="41" t="s">
        <v>10724</v>
      </c>
      <c r="C424" s="41">
        <v>0</v>
      </c>
      <c r="D424" s="41">
        <v>0</v>
      </c>
      <c r="E424" s="41">
        <v>0</v>
      </c>
      <c r="F424" s="41">
        <v>0</v>
      </c>
      <c r="G424" s="48">
        <v>14202</v>
      </c>
    </row>
    <row r="425" spans="1:7" x14ac:dyDescent="0.25">
      <c r="A425" s="48">
        <v>142026009</v>
      </c>
      <c r="B425" s="41" t="s">
        <v>10725</v>
      </c>
      <c r="C425" s="41">
        <v>0</v>
      </c>
      <c r="D425" s="41">
        <v>0</v>
      </c>
      <c r="E425" s="41">
        <v>0</v>
      </c>
      <c r="F425" s="41">
        <v>0</v>
      </c>
      <c r="G425" s="48">
        <v>14202</v>
      </c>
    </row>
    <row r="426" spans="1:7" x14ac:dyDescent="0.25">
      <c r="A426" s="48">
        <v>142026010</v>
      </c>
      <c r="B426" s="41" t="s">
        <v>10726</v>
      </c>
      <c r="C426" s="41">
        <v>0</v>
      </c>
      <c r="D426" s="41">
        <v>0</v>
      </c>
      <c r="E426" s="41">
        <v>0</v>
      </c>
      <c r="F426" s="41">
        <v>0</v>
      </c>
      <c r="G426" s="48">
        <v>14202</v>
      </c>
    </row>
    <row r="427" spans="1:7" x14ac:dyDescent="0.25">
      <c r="A427" s="48">
        <v>142029055</v>
      </c>
      <c r="B427" s="41" t="s">
        <v>6520</v>
      </c>
      <c r="C427" s="41">
        <v>0</v>
      </c>
      <c r="D427" s="41">
        <v>-43100</v>
      </c>
      <c r="E427" s="41">
        <v>-43100</v>
      </c>
      <c r="F427" s="41">
        <v>43100</v>
      </c>
      <c r="G427" s="48">
        <v>14202</v>
      </c>
    </row>
    <row r="428" spans="1:7" x14ac:dyDescent="0.25">
      <c r="A428" s="48">
        <v>142029091</v>
      </c>
      <c r="B428" s="41" t="s">
        <v>10727</v>
      </c>
      <c r="C428" s="41">
        <v>0</v>
      </c>
      <c r="D428" s="41">
        <v>0</v>
      </c>
      <c r="E428" s="41">
        <v>0</v>
      </c>
      <c r="F428" s="41">
        <v>0</v>
      </c>
      <c r="G428" s="48">
        <v>14202</v>
      </c>
    </row>
    <row r="429" spans="1:7" x14ac:dyDescent="0.25">
      <c r="A429" s="48">
        <v>142029600</v>
      </c>
      <c r="B429" s="41" t="s">
        <v>6522</v>
      </c>
      <c r="C429" s="41">
        <v>0</v>
      </c>
      <c r="D429" s="41">
        <v>-4900</v>
      </c>
      <c r="E429" s="41">
        <v>-4900</v>
      </c>
      <c r="F429" s="41">
        <v>4900</v>
      </c>
      <c r="G429" s="48">
        <v>14202</v>
      </c>
    </row>
    <row r="430" spans="1:7" x14ac:dyDescent="0.25">
      <c r="A430" s="48">
        <v>142031040</v>
      </c>
      <c r="B430" s="41" t="s">
        <v>10728</v>
      </c>
      <c r="C430" s="41">
        <v>0</v>
      </c>
      <c r="D430" s="41">
        <v>0</v>
      </c>
      <c r="E430" s="41">
        <v>0</v>
      </c>
      <c r="F430" s="41">
        <v>0</v>
      </c>
      <c r="G430" s="48">
        <v>14203</v>
      </c>
    </row>
    <row r="431" spans="1:7" x14ac:dyDescent="0.25">
      <c r="A431" s="48">
        <v>142031600</v>
      </c>
      <c r="B431" s="41" t="s">
        <v>10729</v>
      </c>
      <c r="C431" s="41">
        <v>0</v>
      </c>
      <c r="D431" s="41">
        <v>0</v>
      </c>
      <c r="E431" s="41">
        <v>0</v>
      </c>
      <c r="F431" s="41">
        <v>0</v>
      </c>
      <c r="G431" s="48">
        <v>14203</v>
      </c>
    </row>
    <row r="432" spans="1:7" x14ac:dyDescent="0.25">
      <c r="A432" s="48">
        <v>142032000</v>
      </c>
      <c r="B432" s="41" t="s">
        <v>10730</v>
      </c>
      <c r="C432" s="41">
        <v>0</v>
      </c>
      <c r="D432" s="41">
        <v>0</v>
      </c>
      <c r="E432" s="41">
        <v>0</v>
      </c>
      <c r="F432" s="41">
        <v>0</v>
      </c>
      <c r="G432" s="48">
        <v>14203</v>
      </c>
    </row>
    <row r="433" spans="1:7" x14ac:dyDescent="0.25">
      <c r="A433" s="48">
        <v>142032002</v>
      </c>
      <c r="B433" s="41" t="s">
        <v>10731</v>
      </c>
      <c r="C433" s="41">
        <v>0</v>
      </c>
      <c r="D433" s="41">
        <v>0</v>
      </c>
      <c r="E433" s="41">
        <v>0</v>
      </c>
      <c r="F433" s="41">
        <v>0</v>
      </c>
      <c r="G433" s="48">
        <v>14203</v>
      </c>
    </row>
    <row r="434" spans="1:7" x14ac:dyDescent="0.25">
      <c r="A434" s="48">
        <v>142032416</v>
      </c>
      <c r="B434" s="41" t="s">
        <v>10732</v>
      </c>
      <c r="C434" s="41">
        <v>0</v>
      </c>
      <c r="D434" s="41">
        <v>0</v>
      </c>
      <c r="E434" s="41">
        <v>0</v>
      </c>
      <c r="F434" s="41">
        <v>0</v>
      </c>
      <c r="G434" s="48">
        <v>14203</v>
      </c>
    </row>
    <row r="435" spans="1:7" x14ac:dyDescent="0.25">
      <c r="A435" s="48">
        <v>142032429</v>
      </c>
      <c r="B435" s="41" t="s">
        <v>10733</v>
      </c>
      <c r="C435" s="41">
        <v>0</v>
      </c>
      <c r="D435" s="41">
        <v>0</v>
      </c>
      <c r="E435" s="41">
        <v>0</v>
      </c>
      <c r="F435" s="41">
        <v>0</v>
      </c>
      <c r="G435" s="48">
        <v>14203</v>
      </c>
    </row>
    <row r="436" spans="1:7" x14ac:dyDescent="0.25">
      <c r="A436" s="48">
        <v>142032471</v>
      </c>
      <c r="B436" s="41" t="s">
        <v>10734</v>
      </c>
      <c r="C436" s="41">
        <v>0</v>
      </c>
      <c r="D436" s="41">
        <v>0</v>
      </c>
      <c r="E436" s="41">
        <v>0</v>
      </c>
      <c r="F436" s="41">
        <v>0</v>
      </c>
      <c r="G436" s="48">
        <v>14203</v>
      </c>
    </row>
    <row r="437" spans="1:7" x14ac:dyDescent="0.25">
      <c r="A437" s="48">
        <v>142032510</v>
      </c>
      <c r="B437" s="41" t="s">
        <v>10735</v>
      </c>
      <c r="C437" s="41">
        <v>0</v>
      </c>
      <c r="D437" s="41">
        <v>0</v>
      </c>
      <c r="E437" s="41">
        <v>0</v>
      </c>
      <c r="F437" s="41">
        <v>0</v>
      </c>
      <c r="G437" s="48">
        <v>14203</v>
      </c>
    </row>
    <row r="438" spans="1:7" x14ac:dyDescent="0.25">
      <c r="A438" s="48">
        <v>142034611</v>
      </c>
      <c r="B438" s="41" t="s">
        <v>10736</v>
      </c>
      <c r="C438" s="41">
        <v>0</v>
      </c>
      <c r="D438" s="41">
        <v>0</v>
      </c>
      <c r="E438" s="41">
        <v>0</v>
      </c>
      <c r="F438" s="41">
        <v>0</v>
      </c>
      <c r="G438" s="48">
        <v>14203</v>
      </c>
    </row>
    <row r="439" spans="1:7" x14ac:dyDescent="0.25">
      <c r="A439" s="48">
        <v>142036009</v>
      </c>
      <c r="B439" s="41" t="s">
        <v>10737</v>
      </c>
      <c r="C439" s="41">
        <v>0</v>
      </c>
      <c r="D439" s="41">
        <v>0</v>
      </c>
      <c r="E439" s="41">
        <v>0</v>
      </c>
      <c r="F439" s="41">
        <v>0</v>
      </c>
      <c r="G439" s="48">
        <v>14203</v>
      </c>
    </row>
    <row r="440" spans="1:7" x14ac:dyDescent="0.25">
      <c r="A440" s="48">
        <v>142036014</v>
      </c>
      <c r="B440" s="41" t="s">
        <v>10738</v>
      </c>
      <c r="C440" s="41">
        <v>0</v>
      </c>
      <c r="D440" s="41">
        <v>0</v>
      </c>
      <c r="E440" s="41">
        <v>0</v>
      </c>
      <c r="F440" s="41">
        <v>0</v>
      </c>
      <c r="G440" s="48">
        <v>14203</v>
      </c>
    </row>
    <row r="441" spans="1:7" x14ac:dyDescent="0.25">
      <c r="A441" s="48">
        <v>142039057</v>
      </c>
      <c r="B441" s="41" t="s">
        <v>10739</v>
      </c>
      <c r="C441" s="41">
        <v>0</v>
      </c>
      <c r="D441" s="41">
        <v>0</v>
      </c>
      <c r="E441" s="41">
        <v>0</v>
      </c>
      <c r="F441" s="41">
        <v>0</v>
      </c>
      <c r="G441" s="48">
        <v>14203</v>
      </c>
    </row>
    <row r="442" spans="1:7" x14ac:dyDescent="0.25">
      <c r="A442" s="48">
        <v>142042000</v>
      </c>
      <c r="B442" s="41" t="s">
        <v>10740</v>
      </c>
      <c r="C442" s="41">
        <v>0</v>
      </c>
      <c r="D442" s="41">
        <v>0</v>
      </c>
      <c r="E442" s="41">
        <v>0</v>
      </c>
      <c r="F442" s="41">
        <v>0</v>
      </c>
      <c r="G442" s="48">
        <v>14204</v>
      </c>
    </row>
    <row r="443" spans="1:7" x14ac:dyDescent="0.25">
      <c r="A443" s="48">
        <v>142042500</v>
      </c>
      <c r="B443" s="41" t="s">
        <v>10741</v>
      </c>
      <c r="C443" s="41">
        <v>0</v>
      </c>
      <c r="D443" s="41">
        <v>0</v>
      </c>
      <c r="E443" s="41">
        <v>0</v>
      </c>
      <c r="F443" s="41">
        <v>0</v>
      </c>
      <c r="G443" s="48">
        <v>14204</v>
      </c>
    </row>
    <row r="444" spans="1:7" x14ac:dyDescent="0.25">
      <c r="A444" s="48">
        <v>142044610</v>
      </c>
      <c r="B444" s="41" t="s">
        <v>10742</v>
      </c>
      <c r="C444" s="41">
        <v>0</v>
      </c>
      <c r="D444" s="41">
        <v>0</v>
      </c>
      <c r="E444" s="41">
        <v>0</v>
      </c>
      <c r="F444" s="41">
        <v>0</v>
      </c>
      <c r="G444" s="48">
        <v>14204</v>
      </c>
    </row>
    <row r="445" spans="1:7" x14ac:dyDescent="0.25">
      <c r="A445" s="48">
        <v>142044611</v>
      </c>
      <c r="B445" s="41" t="s">
        <v>10743</v>
      </c>
      <c r="C445" s="41">
        <v>0</v>
      </c>
      <c r="D445" s="41">
        <v>0</v>
      </c>
      <c r="E445" s="41">
        <v>0</v>
      </c>
      <c r="F445" s="41">
        <v>0</v>
      </c>
      <c r="G445" s="48">
        <v>14204</v>
      </c>
    </row>
    <row r="446" spans="1:7" x14ac:dyDescent="0.25">
      <c r="A446" s="48">
        <v>142049201</v>
      </c>
      <c r="B446" s="41" t="s">
        <v>10744</v>
      </c>
      <c r="C446" s="41">
        <v>0</v>
      </c>
      <c r="D446" s="41">
        <v>0</v>
      </c>
      <c r="E446" s="41">
        <v>0</v>
      </c>
      <c r="F446" s="41">
        <v>0</v>
      </c>
      <c r="G446" s="48">
        <v>14204</v>
      </c>
    </row>
    <row r="447" spans="1:7" x14ac:dyDescent="0.25">
      <c r="A447" s="48">
        <v>142052429</v>
      </c>
      <c r="B447" s="41" t="s">
        <v>10745</v>
      </c>
      <c r="C447" s="41">
        <v>0</v>
      </c>
      <c r="D447" s="41">
        <v>0</v>
      </c>
      <c r="E447" s="41">
        <v>0</v>
      </c>
      <c r="F447" s="41">
        <v>0</v>
      </c>
      <c r="G447" s="48">
        <v>14205</v>
      </c>
    </row>
    <row r="448" spans="1:7" x14ac:dyDescent="0.25">
      <c r="A448" s="48">
        <v>142054610</v>
      </c>
      <c r="B448" s="41" t="s">
        <v>10746</v>
      </c>
      <c r="C448" s="41">
        <v>0</v>
      </c>
      <c r="D448" s="41">
        <v>0</v>
      </c>
      <c r="E448" s="41">
        <v>0</v>
      </c>
      <c r="F448" s="41">
        <v>0</v>
      </c>
      <c r="G448" s="48">
        <v>14205</v>
      </c>
    </row>
    <row r="449" spans="1:7" x14ac:dyDescent="0.25">
      <c r="A449" s="48">
        <v>142060100</v>
      </c>
      <c r="B449" s="41" t="s">
        <v>10747</v>
      </c>
      <c r="C449" s="41">
        <v>0</v>
      </c>
      <c r="D449" s="41">
        <v>0</v>
      </c>
      <c r="E449" s="41">
        <v>0</v>
      </c>
      <c r="F449" s="41">
        <v>0</v>
      </c>
      <c r="G449" s="48">
        <v>14206</v>
      </c>
    </row>
    <row r="450" spans="1:7" x14ac:dyDescent="0.25">
      <c r="A450" s="48">
        <v>142060102</v>
      </c>
      <c r="B450" s="41" t="s">
        <v>10748</v>
      </c>
      <c r="C450" s="41">
        <v>0</v>
      </c>
      <c r="D450" s="41">
        <v>0</v>
      </c>
      <c r="E450" s="41">
        <v>0</v>
      </c>
      <c r="F450" s="41">
        <v>0</v>
      </c>
      <c r="G450" s="48">
        <v>14206</v>
      </c>
    </row>
    <row r="451" spans="1:7" x14ac:dyDescent="0.25">
      <c r="A451" s="48">
        <v>142060120</v>
      </c>
      <c r="B451" s="41" t="s">
        <v>10749</v>
      </c>
      <c r="C451" s="41">
        <v>0</v>
      </c>
      <c r="D451" s="41">
        <v>0</v>
      </c>
      <c r="E451" s="41">
        <v>0</v>
      </c>
      <c r="F451" s="41">
        <v>0</v>
      </c>
      <c r="G451" s="48">
        <v>14206</v>
      </c>
    </row>
    <row r="452" spans="1:7" x14ac:dyDescent="0.25">
      <c r="A452" s="48">
        <v>142060930</v>
      </c>
      <c r="B452" s="41" t="s">
        <v>10750</v>
      </c>
      <c r="C452" s="41">
        <v>0</v>
      </c>
      <c r="D452" s="41">
        <v>0</v>
      </c>
      <c r="E452" s="41">
        <v>0</v>
      </c>
      <c r="F452" s="41">
        <v>0</v>
      </c>
      <c r="G452" s="48">
        <v>14206</v>
      </c>
    </row>
    <row r="453" spans="1:7" x14ac:dyDescent="0.25">
      <c r="A453" s="48">
        <v>142061040</v>
      </c>
      <c r="B453" s="41" t="s">
        <v>10751</v>
      </c>
      <c r="C453" s="41">
        <v>0</v>
      </c>
      <c r="D453" s="41">
        <v>0</v>
      </c>
      <c r="E453" s="41">
        <v>0</v>
      </c>
      <c r="F453" s="41">
        <v>0</v>
      </c>
      <c r="G453" s="48">
        <v>14206</v>
      </c>
    </row>
    <row r="454" spans="1:7" x14ac:dyDescent="0.25">
      <c r="A454" s="48">
        <v>142061400</v>
      </c>
      <c r="B454" s="41" t="s">
        <v>6524</v>
      </c>
      <c r="C454" s="41">
        <v>88.83</v>
      </c>
      <c r="D454" s="41">
        <v>400</v>
      </c>
      <c r="E454" s="41">
        <v>400</v>
      </c>
      <c r="F454" s="41">
        <v>-311.17</v>
      </c>
      <c r="G454" s="48">
        <v>14206</v>
      </c>
    </row>
    <row r="455" spans="1:7" x14ac:dyDescent="0.25">
      <c r="A455" s="48">
        <v>142061401</v>
      </c>
      <c r="B455" s="41" t="s">
        <v>6526</v>
      </c>
      <c r="C455" s="41">
        <v>0</v>
      </c>
      <c r="D455" s="41">
        <v>200</v>
      </c>
      <c r="E455" s="41">
        <v>200</v>
      </c>
      <c r="F455" s="41">
        <v>-200</v>
      </c>
      <c r="G455" s="48">
        <v>14206</v>
      </c>
    </row>
    <row r="456" spans="1:7" x14ac:dyDescent="0.25">
      <c r="A456" s="48">
        <v>142061500</v>
      </c>
      <c r="B456" s="41" t="s">
        <v>10752</v>
      </c>
      <c r="C456" s="41">
        <v>0</v>
      </c>
      <c r="D456" s="41">
        <v>0</v>
      </c>
      <c r="E456" s="41">
        <v>0</v>
      </c>
      <c r="F456" s="41">
        <v>0</v>
      </c>
      <c r="G456" s="48">
        <v>14206</v>
      </c>
    </row>
    <row r="457" spans="1:7" x14ac:dyDescent="0.25">
      <c r="A457" s="48">
        <v>142061502</v>
      </c>
      <c r="B457" s="41" t="s">
        <v>10753</v>
      </c>
      <c r="C457" s="41">
        <v>0</v>
      </c>
      <c r="D457" s="41">
        <v>0</v>
      </c>
      <c r="E457" s="41">
        <v>0</v>
      </c>
      <c r="F457" s="41">
        <v>0</v>
      </c>
      <c r="G457" s="48">
        <v>14206</v>
      </c>
    </row>
    <row r="458" spans="1:7" x14ac:dyDescent="0.25">
      <c r="A458" s="48">
        <v>142061600</v>
      </c>
      <c r="B458" s="41" t="s">
        <v>6528</v>
      </c>
      <c r="C458" s="41">
        <v>0</v>
      </c>
      <c r="D458" s="41">
        <v>4100</v>
      </c>
      <c r="E458" s="41">
        <v>4100</v>
      </c>
      <c r="F458" s="41">
        <v>-4100</v>
      </c>
      <c r="G458" s="48">
        <v>14206</v>
      </c>
    </row>
    <row r="459" spans="1:7" x14ac:dyDescent="0.25">
      <c r="A459" s="48">
        <v>142061610</v>
      </c>
      <c r="B459" s="41" t="s">
        <v>6530</v>
      </c>
      <c r="C459" s="41">
        <v>0</v>
      </c>
      <c r="D459" s="41">
        <v>2200</v>
      </c>
      <c r="E459" s="41">
        <v>2200</v>
      </c>
      <c r="F459" s="41">
        <v>-2200</v>
      </c>
      <c r="G459" s="48">
        <v>14206</v>
      </c>
    </row>
    <row r="460" spans="1:7" x14ac:dyDescent="0.25">
      <c r="A460" s="48">
        <v>142061620</v>
      </c>
      <c r="B460" s="41" t="s">
        <v>6532</v>
      </c>
      <c r="C460" s="41">
        <v>442.48</v>
      </c>
      <c r="D460" s="41">
        <v>400</v>
      </c>
      <c r="E460" s="41">
        <v>400</v>
      </c>
      <c r="F460" s="41">
        <v>42.48</v>
      </c>
      <c r="G460" s="48">
        <v>14206</v>
      </c>
    </row>
    <row r="461" spans="1:7" x14ac:dyDescent="0.25">
      <c r="A461" s="48">
        <v>142062000</v>
      </c>
      <c r="B461" s="41" t="s">
        <v>6534</v>
      </c>
      <c r="C461" s="41">
        <v>0</v>
      </c>
      <c r="D461" s="41">
        <v>600</v>
      </c>
      <c r="E461" s="41">
        <v>600</v>
      </c>
      <c r="F461" s="41">
        <v>-600</v>
      </c>
      <c r="G461" s="48">
        <v>14206</v>
      </c>
    </row>
    <row r="462" spans="1:7" x14ac:dyDescent="0.25">
      <c r="A462" s="48">
        <v>142062002</v>
      </c>
      <c r="B462" s="41" t="s">
        <v>10754</v>
      </c>
      <c r="C462" s="41">
        <v>0</v>
      </c>
      <c r="D462" s="41">
        <v>0</v>
      </c>
      <c r="E462" s="41">
        <v>0</v>
      </c>
      <c r="F462" s="41">
        <v>0</v>
      </c>
      <c r="G462" s="48">
        <v>14206</v>
      </c>
    </row>
    <row r="463" spans="1:7" x14ac:dyDescent="0.25">
      <c r="A463" s="48">
        <v>142062471</v>
      </c>
      <c r="B463" s="41" t="s">
        <v>6536</v>
      </c>
      <c r="C463" s="41">
        <v>203.4</v>
      </c>
      <c r="D463" s="41">
        <v>0</v>
      </c>
      <c r="E463" s="41">
        <v>0</v>
      </c>
      <c r="F463" s="41">
        <v>203.4</v>
      </c>
      <c r="G463" s="48">
        <v>14206</v>
      </c>
    </row>
    <row r="464" spans="1:7" x14ac:dyDescent="0.25">
      <c r="A464" s="48">
        <v>142062500</v>
      </c>
      <c r="B464" s="41" t="s">
        <v>10755</v>
      </c>
      <c r="C464" s="41">
        <v>0</v>
      </c>
      <c r="D464" s="41">
        <v>0</v>
      </c>
      <c r="E464" s="41">
        <v>0</v>
      </c>
      <c r="F464" s="41">
        <v>0</v>
      </c>
      <c r="G464" s="48">
        <v>14206</v>
      </c>
    </row>
    <row r="465" spans="1:7" x14ac:dyDescent="0.25">
      <c r="A465" s="48">
        <v>142062510</v>
      </c>
      <c r="B465" s="41" t="s">
        <v>10756</v>
      </c>
      <c r="C465" s="41">
        <v>0</v>
      </c>
      <c r="D465" s="41">
        <v>0</v>
      </c>
      <c r="E465" s="41">
        <v>0</v>
      </c>
      <c r="F465" s="41">
        <v>0</v>
      </c>
      <c r="G465" s="48">
        <v>14206</v>
      </c>
    </row>
    <row r="466" spans="1:7" x14ac:dyDescent="0.25">
      <c r="A466" s="48">
        <v>142062519</v>
      </c>
      <c r="B466" s="41" t="s">
        <v>10757</v>
      </c>
      <c r="C466" s="41">
        <v>0</v>
      </c>
      <c r="D466" s="41">
        <v>0</v>
      </c>
      <c r="E466" s="41">
        <v>0</v>
      </c>
      <c r="F466" s="41">
        <v>0</v>
      </c>
      <c r="G466" s="48">
        <v>14206</v>
      </c>
    </row>
    <row r="467" spans="1:7" x14ac:dyDescent="0.25">
      <c r="A467" s="48">
        <v>142062703</v>
      </c>
      <c r="B467" s="41" t="s">
        <v>6538</v>
      </c>
      <c r="C467" s="41">
        <v>0</v>
      </c>
      <c r="D467" s="41">
        <v>600</v>
      </c>
      <c r="E467" s="41">
        <v>600</v>
      </c>
      <c r="F467" s="41">
        <v>-600</v>
      </c>
      <c r="G467" s="48">
        <v>14206</v>
      </c>
    </row>
    <row r="468" spans="1:7" x14ac:dyDescent="0.25">
      <c r="A468" s="48">
        <v>142062706</v>
      </c>
      <c r="B468" s="41" t="s">
        <v>10758</v>
      </c>
      <c r="C468" s="41">
        <v>0</v>
      </c>
      <c r="D468" s="41">
        <v>0</v>
      </c>
      <c r="E468" s="41">
        <v>0</v>
      </c>
      <c r="F468" s="41">
        <v>0</v>
      </c>
      <c r="G468" s="48">
        <v>14206</v>
      </c>
    </row>
    <row r="469" spans="1:7" x14ac:dyDescent="0.25">
      <c r="A469" s="48">
        <v>142062711</v>
      </c>
      <c r="B469" s="41" t="s">
        <v>6540</v>
      </c>
      <c r="C469" s="41">
        <v>191.33</v>
      </c>
      <c r="D469" s="41">
        <v>200</v>
      </c>
      <c r="E469" s="41">
        <v>200</v>
      </c>
      <c r="F469" s="41">
        <v>-8.67</v>
      </c>
      <c r="G469" s="48">
        <v>14206</v>
      </c>
    </row>
    <row r="470" spans="1:7" x14ac:dyDescent="0.25">
      <c r="A470" s="48">
        <v>142064610</v>
      </c>
      <c r="B470" s="41" t="s">
        <v>10759</v>
      </c>
      <c r="C470" s="41">
        <v>0</v>
      </c>
      <c r="D470" s="41">
        <v>0</v>
      </c>
      <c r="E470" s="41">
        <v>0</v>
      </c>
      <c r="F470" s="41">
        <v>0</v>
      </c>
      <c r="G470" s="48">
        <v>14206</v>
      </c>
    </row>
    <row r="471" spans="1:7" x14ac:dyDescent="0.25">
      <c r="A471" s="48">
        <v>142069110</v>
      </c>
      <c r="B471" s="41" t="s">
        <v>10760</v>
      </c>
      <c r="C471" s="41">
        <v>0</v>
      </c>
      <c r="D471" s="41">
        <v>0</v>
      </c>
      <c r="E471" s="41">
        <v>0</v>
      </c>
      <c r="F471" s="41">
        <v>0</v>
      </c>
      <c r="G471" s="48">
        <v>14206</v>
      </c>
    </row>
    <row r="472" spans="1:7" x14ac:dyDescent="0.25">
      <c r="A472" s="48">
        <v>142069800</v>
      </c>
      <c r="B472" s="41" t="s">
        <v>10761</v>
      </c>
      <c r="C472" s="41">
        <v>0</v>
      </c>
      <c r="D472" s="41">
        <v>0</v>
      </c>
      <c r="E472" s="41">
        <v>0</v>
      </c>
      <c r="F472" s="41">
        <v>0</v>
      </c>
      <c r="G472" s="48">
        <v>14206</v>
      </c>
    </row>
    <row r="473" spans="1:7" x14ac:dyDescent="0.25">
      <c r="A473" s="48">
        <v>142070100</v>
      </c>
      <c r="B473" s="41" t="s">
        <v>10762</v>
      </c>
      <c r="C473" s="41">
        <v>0</v>
      </c>
      <c r="D473" s="41">
        <v>0</v>
      </c>
      <c r="E473" s="41">
        <v>0</v>
      </c>
      <c r="F473" s="41">
        <v>0</v>
      </c>
      <c r="G473" s="48">
        <v>14207</v>
      </c>
    </row>
    <row r="474" spans="1:7" x14ac:dyDescent="0.25">
      <c r="A474" s="48">
        <v>142070120</v>
      </c>
      <c r="B474" s="41" t="s">
        <v>10763</v>
      </c>
      <c r="C474" s="41">
        <v>0</v>
      </c>
      <c r="D474" s="41">
        <v>0</v>
      </c>
      <c r="E474" s="41">
        <v>0</v>
      </c>
      <c r="F474" s="41">
        <v>0</v>
      </c>
      <c r="G474" s="48">
        <v>14207</v>
      </c>
    </row>
    <row r="475" spans="1:7" x14ac:dyDescent="0.25">
      <c r="A475" s="48">
        <v>142070800</v>
      </c>
      <c r="B475" s="41" t="s">
        <v>10764</v>
      </c>
      <c r="C475" s="41">
        <v>0</v>
      </c>
      <c r="D475" s="41">
        <v>0</v>
      </c>
      <c r="E475" s="41">
        <v>0</v>
      </c>
      <c r="F475" s="41">
        <v>0</v>
      </c>
      <c r="G475" s="48">
        <v>14207</v>
      </c>
    </row>
    <row r="476" spans="1:7" x14ac:dyDescent="0.25">
      <c r="A476" s="48">
        <v>142070930</v>
      </c>
      <c r="B476" s="41" t="s">
        <v>10765</v>
      </c>
      <c r="C476" s="41">
        <v>0</v>
      </c>
      <c r="D476" s="41">
        <v>0</v>
      </c>
      <c r="E476" s="41">
        <v>0</v>
      </c>
      <c r="F476" s="41">
        <v>0</v>
      </c>
      <c r="G476" s="48">
        <v>14207</v>
      </c>
    </row>
    <row r="477" spans="1:7" x14ac:dyDescent="0.25">
      <c r="A477" s="48">
        <v>142070981</v>
      </c>
      <c r="B477" s="41" t="s">
        <v>10766</v>
      </c>
      <c r="C477" s="41">
        <v>0</v>
      </c>
      <c r="D477" s="41">
        <v>0</v>
      </c>
      <c r="E477" s="41">
        <v>0</v>
      </c>
      <c r="F477" s="41">
        <v>0</v>
      </c>
      <c r="G477" s="48">
        <v>14207</v>
      </c>
    </row>
    <row r="478" spans="1:7" x14ac:dyDescent="0.25">
      <c r="A478" s="48">
        <v>142071502</v>
      </c>
      <c r="B478" s="41" t="s">
        <v>10767</v>
      </c>
      <c r="C478" s="41">
        <v>0</v>
      </c>
      <c r="D478" s="41">
        <v>0</v>
      </c>
      <c r="E478" s="41">
        <v>0</v>
      </c>
      <c r="F478" s="41">
        <v>0</v>
      </c>
      <c r="G478" s="48">
        <v>14207</v>
      </c>
    </row>
    <row r="479" spans="1:7" x14ac:dyDescent="0.25">
      <c r="A479" s="48">
        <v>142072000</v>
      </c>
      <c r="B479" s="41" t="s">
        <v>10768</v>
      </c>
      <c r="C479" s="41">
        <v>0</v>
      </c>
      <c r="D479" s="41">
        <v>0</v>
      </c>
      <c r="E479" s="41">
        <v>0</v>
      </c>
      <c r="F479" s="41">
        <v>0</v>
      </c>
      <c r="G479" s="48">
        <v>14207</v>
      </c>
    </row>
    <row r="480" spans="1:7" x14ac:dyDescent="0.25">
      <c r="A480" s="48">
        <v>142072500</v>
      </c>
      <c r="B480" s="41" t="s">
        <v>10769</v>
      </c>
      <c r="C480" s="41">
        <v>0</v>
      </c>
      <c r="D480" s="41">
        <v>0</v>
      </c>
      <c r="E480" s="41">
        <v>0</v>
      </c>
      <c r="F480" s="41">
        <v>0</v>
      </c>
      <c r="G480" s="48">
        <v>14207</v>
      </c>
    </row>
    <row r="481" spans="1:7" x14ac:dyDescent="0.25">
      <c r="A481" s="48">
        <v>142072502</v>
      </c>
      <c r="B481" s="41" t="s">
        <v>10770</v>
      </c>
      <c r="C481" s="41">
        <v>0</v>
      </c>
      <c r="D481" s="41">
        <v>0</v>
      </c>
      <c r="E481" s="41">
        <v>0</v>
      </c>
      <c r="F481" s="41">
        <v>0</v>
      </c>
      <c r="G481" s="48">
        <v>14207</v>
      </c>
    </row>
    <row r="482" spans="1:7" x14ac:dyDescent="0.25">
      <c r="A482" s="48">
        <v>142072510</v>
      </c>
      <c r="B482" s="41" t="s">
        <v>10771</v>
      </c>
      <c r="C482" s="41">
        <v>0</v>
      </c>
      <c r="D482" s="41">
        <v>0</v>
      </c>
      <c r="E482" s="41">
        <v>0</v>
      </c>
      <c r="F482" s="41">
        <v>0</v>
      </c>
      <c r="G482" s="48">
        <v>14207</v>
      </c>
    </row>
    <row r="483" spans="1:7" x14ac:dyDescent="0.25">
      <c r="A483" s="48">
        <v>142072519</v>
      </c>
      <c r="B483" s="41" t="s">
        <v>10772</v>
      </c>
      <c r="C483" s="41">
        <v>0</v>
      </c>
      <c r="D483" s="41">
        <v>0</v>
      </c>
      <c r="E483" s="41">
        <v>0</v>
      </c>
      <c r="F483" s="41">
        <v>0</v>
      </c>
      <c r="G483" s="48">
        <v>14207</v>
      </c>
    </row>
    <row r="484" spans="1:7" x14ac:dyDescent="0.25">
      <c r="A484" s="48">
        <v>142072520</v>
      </c>
      <c r="B484" s="41" t="s">
        <v>10773</v>
      </c>
      <c r="C484" s="41">
        <v>0</v>
      </c>
      <c r="D484" s="41">
        <v>0</v>
      </c>
      <c r="E484" s="41">
        <v>0</v>
      </c>
      <c r="F484" s="41">
        <v>0</v>
      </c>
      <c r="G484" s="48">
        <v>14207</v>
      </c>
    </row>
    <row r="485" spans="1:7" x14ac:dyDescent="0.25">
      <c r="A485" s="48">
        <v>142074611</v>
      </c>
      <c r="B485" s="41" t="s">
        <v>10774</v>
      </c>
      <c r="C485" s="41">
        <v>0</v>
      </c>
      <c r="D485" s="41">
        <v>0</v>
      </c>
      <c r="E485" s="41">
        <v>0</v>
      </c>
      <c r="F485" s="41">
        <v>0</v>
      </c>
      <c r="G485" s="48">
        <v>14207</v>
      </c>
    </row>
    <row r="486" spans="1:7" x14ac:dyDescent="0.25">
      <c r="A486" s="48">
        <v>142075520</v>
      </c>
      <c r="B486" s="41" t="s">
        <v>10775</v>
      </c>
      <c r="C486" s="41">
        <v>0</v>
      </c>
      <c r="D486" s="41">
        <v>0</v>
      </c>
      <c r="E486" s="41">
        <v>0</v>
      </c>
      <c r="F486" s="41">
        <v>0</v>
      </c>
      <c r="G486" s="48">
        <v>14207</v>
      </c>
    </row>
    <row r="487" spans="1:7" x14ac:dyDescent="0.25">
      <c r="A487" s="48">
        <v>142079051</v>
      </c>
      <c r="B487" s="41" t="s">
        <v>10776</v>
      </c>
      <c r="C487" s="41">
        <v>0</v>
      </c>
      <c r="D487" s="41">
        <v>0</v>
      </c>
      <c r="E487" s="41">
        <v>0</v>
      </c>
      <c r="F487" s="41">
        <v>0</v>
      </c>
      <c r="G487" s="48">
        <v>14207</v>
      </c>
    </row>
    <row r="488" spans="1:7" x14ac:dyDescent="0.25">
      <c r="A488" s="48">
        <v>142079053</v>
      </c>
      <c r="B488" s="41" t="s">
        <v>10777</v>
      </c>
      <c r="C488" s="41">
        <v>0</v>
      </c>
      <c r="D488" s="41">
        <v>0</v>
      </c>
      <c r="E488" s="41">
        <v>0</v>
      </c>
      <c r="F488" s="41">
        <v>0</v>
      </c>
      <c r="G488" s="48">
        <v>14207</v>
      </c>
    </row>
    <row r="489" spans="1:7" x14ac:dyDescent="0.25">
      <c r="A489" s="1899">
        <v>620400100</v>
      </c>
      <c r="B489" s="1900" t="s">
        <v>5791</v>
      </c>
      <c r="C489" s="1900">
        <v>53128.02</v>
      </c>
      <c r="D489" s="1900">
        <v>112900</v>
      </c>
      <c r="E489" s="1900">
        <v>112900</v>
      </c>
      <c r="F489" s="1900">
        <v>-59771.98</v>
      </c>
      <c r="G489" s="1901">
        <v>62040</v>
      </c>
    </row>
    <row r="490" spans="1:7" x14ac:dyDescent="0.25">
      <c r="A490" s="1899">
        <v>620400120</v>
      </c>
      <c r="B490" s="1900" t="s">
        <v>5792</v>
      </c>
      <c r="C490" s="1900">
        <v>0</v>
      </c>
      <c r="D490" s="1900">
        <v>0</v>
      </c>
      <c r="E490" s="1900">
        <v>0</v>
      </c>
      <c r="F490" s="1900">
        <v>0</v>
      </c>
      <c r="G490" s="1901">
        <v>62040</v>
      </c>
    </row>
    <row r="491" spans="1:7" x14ac:dyDescent="0.25">
      <c r="A491" s="1899">
        <v>620400150</v>
      </c>
      <c r="B491" s="1900" t="s">
        <v>5793</v>
      </c>
      <c r="C491" s="1900">
        <v>1575</v>
      </c>
      <c r="D491" s="1900">
        <v>4300</v>
      </c>
      <c r="E491" s="1900">
        <v>4300</v>
      </c>
      <c r="F491" s="1900">
        <v>-2725</v>
      </c>
      <c r="G491" s="1901">
        <v>62040</v>
      </c>
    </row>
    <row r="492" spans="1:7" x14ac:dyDescent="0.25">
      <c r="A492" s="1899">
        <v>620400200</v>
      </c>
      <c r="B492" s="1900" t="s">
        <v>5794</v>
      </c>
      <c r="C492" s="1900">
        <v>39496.32</v>
      </c>
      <c r="D492" s="1900">
        <v>57000</v>
      </c>
      <c r="E492" s="1900">
        <v>57000</v>
      </c>
      <c r="F492" s="1900">
        <v>-17503.68</v>
      </c>
      <c r="G492" s="1901">
        <v>62040</v>
      </c>
    </row>
    <row r="493" spans="1:7" x14ac:dyDescent="0.25">
      <c r="A493" s="1899">
        <v>620401500</v>
      </c>
      <c r="B493" s="1900" t="s">
        <v>5795</v>
      </c>
      <c r="C493" s="1900">
        <v>8.8000000000000007</v>
      </c>
      <c r="D493" s="1900">
        <v>-65916</v>
      </c>
      <c r="E493" s="1900">
        <v>-65916</v>
      </c>
      <c r="F493" s="1900">
        <v>65924.800000000003</v>
      </c>
      <c r="G493" s="1901">
        <v>62040</v>
      </c>
    </row>
    <row r="494" spans="1:7" x14ac:dyDescent="0.25">
      <c r="A494" s="1899">
        <v>620401501</v>
      </c>
      <c r="B494" s="1900" t="s">
        <v>5796</v>
      </c>
      <c r="C494" s="1900">
        <v>0</v>
      </c>
      <c r="D494" s="1900">
        <v>0</v>
      </c>
      <c r="E494" s="1900">
        <v>0</v>
      </c>
      <c r="F494" s="1900">
        <v>0</v>
      </c>
      <c r="G494" s="1901">
        <v>62040</v>
      </c>
    </row>
    <row r="495" spans="1:7" x14ac:dyDescent="0.25">
      <c r="A495" s="1899">
        <v>620401502</v>
      </c>
      <c r="B495" s="1900" t="s">
        <v>5797</v>
      </c>
      <c r="C495" s="1900">
        <v>1428.27</v>
      </c>
      <c r="D495" s="1900">
        <v>19700</v>
      </c>
      <c r="E495" s="1900">
        <v>19700</v>
      </c>
      <c r="F495" s="1900">
        <v>-18271.73</v>
      </c>
      <c r="G495" s="1901">
        <v>62040</v>
      </c>
    </row>
    <row r="496" spans="1:7" x14ac:dyDescent="0.25">
      <c r="A496" s="1899">
        <v>620409800</v>
      </c>
      <c r="B496" s="1900" t="s">
        <v>5798</v>
      </c>
      <c r="C496" s="1900">
        <v>0</v>
      </c>
      <c r="D496" s="1900">
        <v>0</v>
      </c>
      <c r="E496" s="1900">
        <v>0</v>
      </c>
      <c r="F496" s="1900">
        <v>0</v>
      </c>
      <c r="G496" s="1901">
        <v>62040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42"/>
  <sheetViews>
    <sheetView workbookViewId="0">
      <selection activeCell="C15" sqref="C15"/>
    </sheetView>
  </sheetViews>
  <sheetFormatPr defaultColWidth="9.140625" defaultRowHeight="15" x14ac:dyDescent="0.25"/>
  <cols>
    <col min="1" max="1" width="17.42578125" style="41" customWidth="1"/>
    <col min="2" max="2" width="59" style="41" bestFit="1" customWidth="1"/>
    <col min="3" max="3" width="24.85546875" style="41" bestFit="1" customWidth="1"/>
    <col min="4" max="4" width="22.7109375" style="41" bestFit="1" customWidth="1"/>
    <col min="5" max="5" width="21.140625" style="41" bestFit="1" customWidth="1"/>
    <col min="6" max="6" width="26.42578125" style="41" bestFit="1" customWidth="1"/>
    <col min="7" max="7" width="6" style="41" bestFit="1" customWidth="1"/>
    <col min="8" max="16384" width="9.140625" style="41"/>
  </cols>
  <sheetData>
    <row r="1" spans="1:7" ht="18.75" x14ac:dyDescent="0.25">
      <c r="A1" s="70" t="s">
        <v>9</v>
      </c>
    </row>
    <row r="2" spans="1:7" x14ac:dyDescent="0.25">
      <c r="A2" s="41" t="s">
        <v>10</v>
      </c>
      <c r="B2" s="41" t="s">
        <v>11</v>
      </c>
    </row>
    <row r="3" spans="1:7" x14ac:dyDescent="0.25">
      <c r="A3" s="41" t="s">
        <v>12</v>
      </c>
      <c r="B3" s="41" t="s">
        <v>25</v>
      </c>
    </row>
    <row r="4" spans="1:7" x14ac:dyDescent="0.25">
      <c r="A4" s="41" t="s">
        <v>13</v>
      </c>
      <c r="B4" s="41" t="s">
        <v>2875</v>
      </c>
    </row>
    <row r="5" spans="1:7" x14ac:dyDescent="0.25">
      <c r="A5" s="41" t="s">
        <v>14</v>
      </c>
      <c r="B5" s="41" t="s">
        <v>2876</v>
      </c>
    </row>
    <row r="7" spans="1:7" ht="15.75" x14ac:dyDescent="0.25">
      <c r="A7" s="71" t="s">
        <v>2877</v>
      </c>
    </row>
    <row r="8" spans="1:7" x14ac:dyDescent="0.25">
      <c r="A8" s="72" t="s">
        <v>15</v>
      </c>
      <c r="B8" s="72" t="s">
        <v>16</v>
      </c>
      <c r="C8" s="72" t="s">
        <v>2791</v>
      </c>
      <c r="D8" s="72" t="s">
        <v>2792</v>
      </c>
      <c r="E8" s="72" t="s">
        <v>2793</v>
      </c>
      <c r="F8" s="72" t="s">
        <v>2745</v>
      </c>
    </row>
    <row r="9" spans="1:7" x14ac:dyDescent="0.25">
      <c r="A9" s="48">
        <v>300010100</v>
      </c>
      <c r="B9" s="41" t="s">
        <v>28</v>
      </c>
      <c r="C9" s="41">
        <v>0</v>
      </c>
      <c r="D9" s="41">
        <v>0</v>
      </c>
      <c r="E9" s="41">
        <v>0</v>
      </c>
      <c r="F9" s="41">
        <v>0</v>
      </c>
      <c r="G9" s="48">
        <v>30001</v>
      </c>
    </row>
    <row r="10" spans="1:7" x14ac:dyDescent="0.25">
      <c r="A10" s="48">
        <v>300010101</v>
      </c>
      <c r="B10" s="41" t="s">
        <v>30</v>
      </c>
      <c r="C10" s="41">
        <v>0</v>
      </c>
      <c r="D10" s="41">
        <v>0</v>
      </c>
      <c r="E10" s="41">
        <v>0</v>
      </c>
      <c r="F10" s="41">
        <v>0</v>
      </c>
      <c r="G10" s="48">
        <v>30001</v>
      </c>
    </row>
    <row r="11" spans="1:7" x14ac:dyDescent="0.25">
      <c r="A11" s="48">
        <v>300010102</v>
      </c>
      <c r="B11" s="41" t="s">
        <v>32</v>
      </c>
      <c r="C11" s="41">
        <v>0</v>
      </c>
      <c r="D11" s="41">
        <v>0</v>
      </c>
      <c r="E11" s="41">
        <v>0</v>
      </c>
      <c r="F11" s="41">
        <v>0</v>
      </c>
      <c r="G11" s="48">
        <v>30001</v>
      </c>
    </row>
    <row r="12" spans="1:7" x14ac:dyDescent="0.25">
      <c r="A12" s="48">
        <v>300010103</v>
      </c>
      <c r="B12" s="41" t="s">
        <v>2782</v>
      </c>
      <c r="C12" s="41">
        <v>0</v>
      </c>
      <c r="D12" s="41">
        <v>0</v>
      </c>
      <c r="E12" s="41">
        <v>0</v>
      </c>
      <c r="F12" s="41">
        <v>0</v>
      </c>
      <c r="G12" s="48">
        <v>30001</v>
      </c>
    </row>
    <row r="13" spans="1:7" x14ac:dyDescent="0.25">
      <c r="A13" s="48">
        <v>300010110</v>
      </c>
      <c r="B13" s="41" t="s">
        <v>34</v>
      </c>
      <c r="C13" s="41">
        <v>0</v>
      </c>
      <c r="D13" s="41">
        <v>0</v>
      </c>
      <c r="E13" s="41">
        <v>0</v>
      </c>
      <c r="F13" s="41">
        <v>0</v>
      </c>
      <c r="G13" s="48">
        <v>30001</v>
      </c>
    </row>
    <row r="14" spans="1:7" x14ac:dyDescent="0.25">
      <c r="A14" s="48">
        <v>300010120</v>
      </c>
      <c r="B14" s="41" t="s">
        <v>36</v>
      </c>
      <c r="C14" s="41">
        <v>0</v>
      </c>
      <c r="D14" s="41">
        <v>0</v>
      </c>
      <c r="E14" s="41">
        <v>0</v>
      </c>
      <c r="F14" s="41">
        <v>0</v>
      </c>
      <c r="G14" s="48">
        <v>30001</v>
      </c>
    </row>
    <row r="15" spans="1:7" x14ac:dyDescent="0.25">
      <c r="A15" s="48">
        <v>300010150</v>
      </c>
      <c r="B15" s="41" t="s">
        <v>38</v>
      </c>
      <c r="C15" s="41">
        <v>0</v>
      </c>
      <c r="D15" s="41">
        <v>0</v>
      </c>
      <c r="E15" s="41">
        <v>0</v>
      </c>
      <c r="F15" s="41">
        <v>0</v>
      </c>
      <c r="G15" s="48">
        <v>30001</v>
      </c>
    </row>
    <row r="16" spans="1:7" x14ac:dyDescent="0.25">
      <c r="A16" s="48">
        <v>300010200</v>
      </c>
      <c r="B16" s="41" t="s">
        <v>40</v>
      </c>
      <c r="C16" s="41">
        <v>0</v>
      </c>
      <c r="D16" s="41">
        <v>0</v>
      </c>
      <c r="E16" s="41">
        <v>0</v>
      </c>
      <c r="F16" s="41">
        <v>0</v>
      </c>
      <c r="G16" s="48">
        <v>30001</v>
      </c>
    </row>
    <row r="17" spans="1:7" x14ac:dyDescent="0.25">
      <c r="A17" s="48">
        <v>300010800</v>
      </c>
      <c r="B17" s="41" t="s">
        <v>42</v>
      </c>
      <c r="C17" s="41">
        <v>0</v>
      </c>
      <c r="D17" s="41">
        <v>0</v>
      </c>
      <c r="E17" s="41">
        <v>0</v>
      </c>
      <c r="F17" s="41">
        <v>0</v>
      </c>
      <c r="G17" s="48">
        <v>30001</v>
      </c>
    </row>
    <row r="18" spans="1:7" x14ac:dyDescent="0.25">
      <c r="A18" s="48">
        <v>300010915</v>
      </c>
      <c r="B18" s="41" t="s">
        <v>44</v>
      </c>
      <c r="C18" s="41">
        <v>0</v>
      </c>
      <c r="D18" s="41">
        <v>0</v>
      </c>
      <c r="E18" s="41">
        <v>0</v>
      </c>
      <c r="F18" s="41">
        <v>0</v>
      </c>
      <c r="G18" s="48">
        <v>30001</v>
      </c>
    </row>
    <row r="19" spans="1:7" x14ac:dyDescent="0.25">
      <c r="A19" s="48">
        <v>300010930</v>
      </c>
      <c r="B19" s="41" t="s">
        <v>46</v>
      </c>
      <c r="C19" s="41">
        <v>0</v>
      </c>
      <c r="D19" s="41">
        <v>0</v>
      </c>
      <c r="E19" s="41">
        <v>0</v>
      </c>
      <c r="F19" s="41">
        <v>0</v>
      </c>
      <c r="G19" s="48">
        <v>30001</v>
      </c>
    </row>
    <row r="20" spans="1:7" x14ac:dyDescent="0.25">
      <c r="A20" s="48">
        <v>300010975</v>
      </c>
      <c r="B20" s="41" t="s">
        <v>48</v>
      </c>
      <c r="C20" s="41">
        <v>0</v>
      </c>
      <c r="D20" s="41">
        <v>0</v>
      </c>
      <c r="E20" s="41">
        <v>0</v>
      </c>
      <c r="F20" s="41">
        <v>0</v>
      </c>
      <c r="G20" s="48">
        <v>30001</v>
      </c>
    </row>
    <row r="21" spans="1:7" x14ac:dyDescent="0.25">
      <c r="A21" s="48">
        <v>300011610</v>
      </c>
      <c r="B21" s="41" t="s">
        <v>2794</v>
      </c>
      <c r="C21" s="41">
        <v>0</v>
      </c>
      <c r="D21" s="41">
        <v>1250</v>
      </c>
      <c r="E21" s="41">
        <v>1250</v>
      </c>
      <c r="F21" s="41">
        <v>-1250</v>
      </c>
      <c r="G21" s="48">
        <v>30001</v>
      </c>
    </row>
    <row r="22" spans="1:7" x14ac:dyDescent="0.25">
      <c r="A22" s="48">
        <v>300012000</v>
      </c>
      <c r="B22" s="41" t="s">
        <v>50</v>
      </c>
      <c r="C22" s="41">
        <v>0</v>
      </c>
      <c r="D22" s="41">
        <v>0</v>
      </c>
      <c r="E22" s="41">
        <v>0</v>
      </c>
      <c r="F22" s="41">
        <v>0</v>
      </c>
      <c r="G22" s="48">
        <v>30001</v>
      </c>
    </row>
    <row r="23" spans="1:7" x14ac:dyDescent="0.25">
      <c r="A23" s="48">
        <v>300012004</v>
      </c>
      <c r="B23" s="41" t="s">
        <v>2746</v>
      </c>
      <c r="C23" s="41">
        <v>0</v>
      </c>
      <c r="D23" s="41">
        <v>0</v>
      </c>
      <c r="E23" s="41">
        <v>0</v>
      </c>
      <c r="F23" s="41">
        <v>0</v>
      </c>
      <c r="G23" s="48">
        <v>30001</v>
      </c>
    </row>
    <row r="24" spans="1:7" x14ac:dyDescent="0.25">
      <c r="A24" s="48">
        <v>300012022</v>
      </c>
      <c r="B24" s="41" t="s">
        <v>52</v>
      </c>
      <c r="C24" s="41">
        <v>752</v>
      </c>
      <c r="D24" s="41">
        <v>50</v>
      </c>
      <c r="E24" s="41">
        <v>50</v>
      </c>
      <c r="F24" s="41">
        <v>702</v>
      </c>
      <c r="G24" s="48">
        <v>30001</v>
      </c>
    </row>
    <row r="25" spans="1:7" x14ac:dyDescent="0.25">
      <c r="A25" s="48">
        <v>300012424</v>
      </c>
      <c r="B25" s="41" t="s">
        <v>54</v>
      </c>
      <c r="C25" s="41">
        <v>5192.58</v>
      </c>
      <c r="D25" s="41">
        <v>5000</v>
      </c>
      <c r="E25" s="41">
        <v>5000</v>
      </c>
      <c r="F25" s="41">
        <v>192.58</v>
      </c>
      <c r="G25" s="48">
        <v>30001</v>
      </c>
    </row>
    <row r="26" spans="1:7" x14ac:dyDescent="0.25">
      <c r="A26" s="48">
        <v>300012435</v>
      </c>
      <c r="B26" s="41" t="s">
        <v>56</v>
      </c>
      <c r="C26" s="41">
        <v>0</v>
      </c>
      <c r="D26" s="41">
        <v>0</v>
      </c>
      <c r="E26" s="41">
        <v>0</v>
      </c>
      <c r="F26" s="41">
        <v>0</v>
      </c>
      <c r="G26" s="48">
        <v>30001</v>
      </c>
    </row>
    <row r="27" spans="1:7" x14ac:dyDescent="0.25">
      <c r="A27" s="48">
        <v>300012500</v>
      </c>
      <c r="B27" s="41" t="s">
        <v>58</v>
      </c>
      <c r="C27" s="41">
        <v>0</v>
      </c>
      <c r="D27" s="41">
        <v>250</v>
      </c>
      <c r="E27" s="41">
        <v>250</v>
      </c>
      <c r="F27" s="41">
        <v>-250</v>
      </c>
      <c r="G27" s="48">
        <v>30001</v>
      </c>
    </row>
    <row r="28" spans="1:7" x14ac:dyDescent="0.25">
      <c r="A28" s="48">
        <v>300012502</v>
      </c>
      <c r="B28" s="41" t="s">
        <v>60</v>
      </c>
      <c r="C28" s="41">
        <v>0</v>
      </c>
      <c r="D28" s="41">
        <v>0</v>
      </c>
      <c r="E28" s="41">
        <v>0</v>
      </c>
      <c r="F28" s="41">
        <v>0</v>
      </c>
      <c r="G28" s="48">
        <v>30001</v>
      </c>
    </row>
    <row r="29" spans="1:7" x14ac:dyDescent="0.25">
      <c r="A29" s="48">
        <v>300012503</v>
      </c>
      <c r="B29" s="41" t="s">
        <v>62</v>
      </c>
      <c r="C29" s="41">
        <v>0</v>
      </c>
      <c r="D29" s="41">
        <v>0</v>
      </c>
      <c r="E29" s="41">
        <v>0</v>
      </c>
      <c r="F29" s="41">
        <v>0</v>
      </c>
      <c r="G29" s="48">
        <v>30001</v>
      </c>
    </row>
    <row r="30" spans="1:7" x14ac:dyDescent="0.25">
      <c r="A30" s="48">
        <v>300012504</v>
      </c>
      <c r="B30" s="41" t="s">
        <v>64</v>
      </c>
      <c r="C30" s="41">
        <v>0</v>
      </c>
      <c r="D30" s="41">
        <v>0</v>
      </c>
      <c r="E30" s="41">
        <v>0</v>
      </c>
      <c r="F30" s="41">
        <v>0</v>
      </c>
      <c r="G30" s="48">
        <v>30001</v>
      </c>
    </row>
    <row r="31" spans="1:7" x14ac:dyDescent="0.25">
      <c r="A31" s="48">
        <v>300012505</v>
      </c>
      <c r="B31" s="41" t="s">
        <v>66</v>
      </c>
      <c r="C31" s="41">
        <v>0</v>
      </c>
      <c r="D31" s="41">
        <v>0</v>
      </c>
      <c r="E31" s="41">
        <v>0</v>
      </c>
      <c r="F31" s="41">
        <v>0</v>
      </c>
      <c r="G31" s="48">
        <v>30001</v>
      </c>
    </row>
    <row r="32" spans="1:7" x14ac:dyDescent="0.25">
      <c r="A32" s="48">
        <v>300012506</v>
      </c>
      <c r="B32" s="41" t="s">
        <v>68</v>
      </c>
      <c r="C32" s="41">
        <v>0</v>
      </c>
      <c r="D32" s="41">
        <v>0</v>
      </c>
      <c r="E32" s="41">
        <v>0</v>
      </c>
      <c r="F32" s="41">
        <v>0</v>
      </c>
      <c r="G32" s="48">
        <v>30001</v>
      </c>
    </row>
    <row r="33" spans="1:7" x14ac:dyDescent="0.25">
      <c r="A33" s="48">
        <v>300012510</v>
      </c>
      <c r="B33" s="41" t="s">
        <v>70</v>
      </c>
      <c r="C33" s="41">
        <v>0</v>
      </c>
      <c r="D33" s="41">
        <v>0</v>
      </c>
      <c r="E33" s="41">
        <v>0</v>
      </c>
      <c r="F33" s="41">
        <v>0</v>
      </c>
      <c r="G33" s="48">
        <v>30001</v>
      </c>
    </row>
    <row r="34" spans="1:7" x14ac:dyDescent="0.25">
      <c r="A34" s="48">
        <v>300012520</v>
      </c>
      <c r="B34" s="41" t="s">
        <v>72</v>
      </c>
      <c r="C34" s="41">
        <v>97.9</v>
      </c>
      <c r="D34" s="41">
        <v>400</v>
      </c>
      <c r="E34" s="41">
        <v>400</v>
      </c>
      <c r="F34" s="41">
        <v>-302.10000000000002</v>
      </c>
      <c r="G34" s="48">
        <v>30001</v>
      </c>
    </row>
    <row r="35" spans="1:7" x14ac:dyDescent="0.25">
      <c r="A35" s="48">
        <v>300012603</v>
      </c>
      <c r="B35" s="41" t="s">
        <v>74</v>
      </c>
      <c r="C35" s="41">
        <v>0</v>
      </c>
      <c r="D35" s="41">
        <v>0</v>
      </c>
      <c r="E35" s="41">
        <v>0</v>
      </c>
      <c r="F35" s="41">
        <v>0</v>
      </c>
      <c r="G35" s="48">
        <v>30001</v>
      </c>
    </row>
    <row r="36" spans="1:7" x14ac:dyDescent="0.25">
      <c r="A36" s="48">
        <v>300012703</v>
      </c>
      <c r="B36" s="41" t="s">
        <v>76</v>
      </c>
      <c r="C36" s="41">
        <v>0</v>
      </c>
      <c r="D36" s="41">
        <v>0</v>
      </c>
      <c r="E36" s="41">
        <v>0</v>
      </c>
      <c r="F36" s="41">
        <v>0</v>
      </c>
      <c r="G36" s="48">
        <v>30001</v>
      </c>
    </row>
    <row r="37" spans="1:7" x14ac:dyDescent="0.25">
      <c r="A37" s="48">
        <v>300012706</v>
      </c>
      <c r="B37" s="41" t="s">
        <v>78</v>
      </c>
      <c r="C37" s="41">
        <v>0</v>
      </c>
      <c r="D37" s="41">
        <v>0</v>
      </c>
      <c r="E37" s="41">
        <v>0</v>
      </c>
      <c r="F37" s="41">
        <v>0</v>
      </c>
      <c r="G37" s="48">
        <v>30001</v>
      </c>
    </row>
    <row r="38" spans="1:7" x14ac:dyDescent="0.25">
      <c r="A38" s="48">
        <v>300012715</v>
      </c>
      <c r="B38" s="41" t="s">
        <v>80</v>
      </c>
      <c r="C38" s="41">
        <v>760</v>
      </c>
      <c r="D38" s="41">
        <v>150</v>
      </c>
      <c r="E38" s="41">
        <v>150</v>
      </c>
      <c r="F38" s="41">
        <v>610</v>
      </c>
      <c r="G38" s="48">
        <v>30001</v>
      </c>
    </row>
    <row r="39" spans="1:7" x14ac:dyDescent="0.25">
      <c r="A39" s="48">
        <v>300012801</v>
      </c>
      <c r="B39" s="41" t="s">
        <v>82</v>
      </c>
      <c r="C39" s="41">
        <v>0</v>
      </c>
      <c r="D39" s="41">
        <v>0</v>
      </c>
      <c r="E39" s="41">
        <v>0</v>
      </c>
      <c r="F39" s="41">
        <v>0</v>
      </c>
      <c r="G39" s="48">
        <v>30001</v>
      </c>
    </row>
    <row r="40" spans="1:7" x14ac:dyDescent="0.25">
      <c r="A40" s="48">
        <v>300012920</v>
      </c>
      <c r="B40" s="41" t="s">
        <v>2795</v>
      </c>
      <c r="C40" s="41">
        <v>0</v>
      </c>
      <c r="D40" s="41">
        <v>1000</v>
      </c>
      <c r="E40" s="41">
        <v>1000</v>
      </c>
      <c r="F40" s="41">
        <v>-1000</v>
      </c>
      <c r="G40" s="48">
        <v>30001</v>
      </c>
    </row>
    <row r="41" spans="1:7" x14ac:dyDescent="0.25">
      <c r="A41" s="48">
        <v>300014600</v>
      </c>
      <c r="B41" s="41" t="s">
        <v>84</v>
      </c>
      <c r="C41" s="41">
        <v>0</v>
      </c>
      <c r="D41" s="41">
        <v>0</v>
      </c>
      <c r="E41" s="41">
        <v>0</v>
      </c>
      <c r="F41" s="41">
        <v>0</v>
      </c>
      <c r="G41" s="48">
        <v>30001</v>
      </c>
    </row>
    <row r="42" spans="1:7" x14ac:dyDescent="0.25">
      <c r="A42" s="48">
        <v>300014610</v>
      </c>
      <c r="B42" s="41" t="s">
        <v>86</v>
      </c>
      <c r="C42" s="41">
        <v>0</v>
      </c>
      <c r="D42" s="41">
        <v>0</v>
      </c>
      <c r="E42" s="41">
        <v>0</v>
      </c>
      <c r="F42" s="41">
        <v>0</v>
      </c>
      <c r="G42" s="48">
        <v>30001</v>
      </c>
    </row>
    <row r="43" spans="1:7" x14ac:dyDescent="0.25">
      <c r="A43" s="48">
        <v>300014611</v>
      </c>
      <c r="B43" s="41" t="s">
        <v>88</v>
      </c>
      <c r="C43" s="41">
        <v>0</v>
      </c>
      <c r="D43" s="41">
        <v>0</v>
      </c>
      <c r="E43" s="41">
        <v>0</v>
      </c>
      <c r="F43" s="41">
        <v>0</v>
      </c>
      <c r="G43" s="48">
        <v>30001</v>
      </c>
    </row>
    <row r="44" spans="1:7" x14ac:dyDescent="0.25">
      <c r="A44" s="48">
        <v>300014618</v>
      </c>
      <c r="B44" s="41" t="s">
        <v>90</v>
      </c>
      <c r="C44" s="41">
        <v>0</v>
      </c>
      <c r="D44" s="41">
        <v>0</v>
      </c>
      <c r="E44" s="41">
        <v>0</v>
      </c>
      <c r="F44" s="41">
        <v>0</v>
      </c>
      <c r="G44" s="48">
        <v>30001</v>
      </c>
    </row>
    <row r="45" spans="1:7" x14ac:dyDescent="0.25">
      <c r="A45" s="48">
        <v>300014619</v>
      </c>
      <c r="B45" s="41" t="s">
        <v>92</v>
      </c>
      <c r="C45" s="41">
        <v>0</v>
      </c>
      <c r="D45" s="41">
        <v>0</v>
      </c>
      <c r="E45" s="41">
        <v>0</v>
      </c>
      <c r="F45" s="41">
        <v>0</v>
      </c>
      <c r="G45" s="48">
        <v>30001</v>
      </c>
    </row>
    <row r="46" spans="1:7" x14ac:dyDescent="0.25">
      <c r="A46" s="48">
        <v>300014621</v>
      </c>
      <c r="B46" s="41" t="s">
        <v>94</v>
      </c>
      <c r="C46" s="41">
        <v>0</v>
      </c>
      <c r="D46" s="41">
        <v>0</v>
      </c>
      <c r="E46" s="41">
        <v>0</v>
      </c>
      <c r="F46" s="41">
        <v>0</v>
      </c>
      <c r="G46" s="48">
        <v>30001</v>
      </c>
    </row>
    <row r="47" spans="1:7" x14ac:dyDescent="0.25">
      <c r="A47" s="48">
        <v>300015307</v>
      </c>
      <c r="B47" s="41" t="s">
        <v>96</v>
      </c>
      <c r="C47" s="41">
        <v>0</v>
      </c>
      <c r="D47" s="41">
        <v>0</v>
      </c>
      <c r="E47" s="41">
        <v>0</v>
      </c>
      <c r="F47" s="41">
        <v>0</v>
      </c>
      <c r="G47" s="48">
        <v>30001</v>
      </c>
    </row>
    <row r="48" spans="1:7" x14ac:dyDescent="0.25">
      <c r="A48" s="48">
        <v>300015351</v>
      </c>
      <c r="B48" s="41" t="s">
        <v>2775</v>
      </c>
      <c r="C48" s="41">
        <v>0</v>
      </c>
      <c r="D48" s="41">
        <v>0</v>
      </c>
      <c r="E48" s="41">
        <v>0</v>
      </c>
      <c r="F48" s="41">
        <v>0</v>
      </c>
      <c r="G48" s="48">
        <v>30001</v>
      </c>
    </row>
    <row r="49" spans="1:7" x14ac:dyDescent="0.25">
      <c r="A49" s="48">
        <v>300016010</v>
      </c>
      <c r="B49" s="41" t="s">
        <v>98</v>
      </c>
      <c r="C49" s="41">
        <v>0</v>
      </c>
      <c r="D49" s="41">
        <v>0</v>
      </c>
      <c r="E49" s="41">
        <v>0</v>
      </c>
      <c r="F49" s="41">
        <v>0</v>
      </c>
      <c r="G49" s="48">
        <v>30001</v>
      </c>
    </row>
    <row r="50" spans="1:7" x14ac:dyDescent="0.25">
      <c r="A50" s="48">
        <v>300019053</v>
      </c>
      <c r="B50" s="41" t="s">
        <v>100</v>
      </c>
      <c r="C50" s="41">
        <v>0</v>
      </c>
      <c r="D50" s="41">
        <v>-400</v>
      </c>
      <c r="E50" s="41">
        <v>-400</v>
      </c>
      <c r="F50" s="41">
        <v>400</v>
      </c>
      <c r="G50" s="48">
        <v>30001</v>
      </c>
    </row>
    <row r="51" spans="1:7" x14ac:dyDescent="0.25">
      <c r="A51" s="48">
        <v>300019201</v>
      </c>
      <c r="B51" s="41" t="s">
        <v>102</v>
      </c>
      <c r="C51" s="41">
        <v>0</v>
      </c>
      <c r="D51" s="41">
        <v>0</v>
      </c>
      <c r="E51" s="41">
        <v>0</v>
      </c>
      <c r="F51" s="41">
        <v>0</v>
      </c>
      <c r="G51" s="48">
        <v>30001</v>
      </c>
    </row>
    <row r="52" spans="1:7" x14ac:dyDescent="0.25">
      <c r="A52" s="48">
        <v>300020100</v>
      </c>
      <c r="B52" s="41" t="s">
        <v>104</v>
      </c>
      <c r="C52" s="41">
        <v>0</v>
      </c>
      <c r="D52" s="41">
        <v>0</v>
      </c>
      <c r="E52" s="41">
        <v>0</v>
      </c>
      <c r="F52" s="41">
        <v>0</v>
      </c>
      <c r="G52" s="48">
        <v>30002</v>
      </c>
    </row>
    <row r="53" spans="1:7" x14ac:dyDescent="0.25">
      <c r="A53" s="48">
        <v>300020101</v>
      </c>
      <c r="B53" s="41" t="s">
        <v>106</v>
      </c>
      <c r="C53" s="41">
        <v>0</v>
      </c>
      <c r="D53" s="41">
        <v>0</v>
      </c>
      <c r="E53" s="41">
        <v>0</v>
      </c>
      <c r="F53" s="41">
        <v>0</v>
      </c>
      <c r="G53" s="48">
        <v>30002</v>
      </c>
    </row>
    <row r="54" spans="1:7" x14ac:dyDescent="0.25">
      <c r="A54" s="48">
        <v>300020102</v>
      </c>
      <c r="B54" s="41" t="s">
        <v>2747</v>
      </c>
      <c r="C54" s="41">
        <v>171207.49</v>
      </c>
      <c r="D54" s="41">
        <v>0</v>
      </c>
      <c r="E54" s="41">
        <v>0</v>
      </c>
      <c r="F54" s="41">
        <v>171207.49</v>
      </c>
      <c r="G54" s="48">
        <v>30002</v>
      </c>
    </row>
    <row r="55" spans="1:7" x14ac:dyDescent="0.25">
      <c r="A55" s="48">
        <v>300020120</v>
      </c>
      <c r="B55" s="41" t="s">
        <v>108</v>
      </c>
      <c r="C55" s="41">
        <v>0</v>
      </c>
      <c r="D55" s="41">
        <v>0</v>
      </c>
      <c r="E55" s="41">
        <v>0</v>
      </c>
      <c r="F55" s="41">
        <v>0</v>
      </c>
      <c r="G55" s="48">
        <v>30002</v>
      </c>
    </row>
    <row r="56" spans="1:7" x14ac:dyDescent="0.25">
      <c r="A56" s="48">
        <v>300020770</v>
      </c>
      <c r="B56" s="41" t="s">
        <v>110</v>
      </c>
      <c r="C56" s="41">
        <v>0</v>
      </c>
      <c r="D56" s="41">
        <v>0</v>
      </c>
      <c r="E56" s="41">
        <v>0</v>
      </c>
      <c r="F56" s="41">
        <v>0</v>
      </c>
      <c r="G56" s="48">
        <v>30002</v>
      </c>
    </row>
    <row r="57" spans="1:7" x14ac:dyDescent="0.25">
      <c r="A57" s="48">
        <v>300020800</v>
      </c>
      <c r="B57" s="41" t="s">
        <v>112</v>
      </c>
      <c r="C57" s="41">
        <v>0</v>
      </c>
      <c r="D57" s="41">
        <v>0</v>
      </c>
      <c r="E57" s="41">
        <v>0</v>
      </c>
      <c r="F57" s="41">
        <v>0</v>
      </c>
      <c r="G57" s="48">
        <v>30002</v>
      </c>
    </row>
    <row r="58" spans="1:7" x14ac:dyDescent="0.25">
      <c r="A58" s="48">
        <v>300020915</v>
      </c>
      <c r="B58" s="41" t="s">
        <v>114</v>
      </c>
      <c r="C58" s="41">
        <v>36355.370000000003</v>
      </c>
      <c r="D58" s="41">
        <v>18500</v>
      </c>
      <c r="E58" s="41">
        <v>18500</v>
      </c>
      <c r="F58" s="41">
        <v>17855.37</v>
      </c>
      <c r="G58" s="48">
        <v>30002</v>
      </c>
    </row>
    <row r="59" spans="1:7" x14ac:dyDescent="0.25">
      <c r="A59" s="48">
        <v>300020930</v>
      </c>
      <c r="B59" s="41" t="s">
        <v>116</v>
      </c>
      <c r="C59" s="41">
        <v>0</v>
      </c>
      <c r="D59" s="41">
        <v>0</v>
      </c>
      <c r="E59" s="41">
        <v>0</v>
      </c>
      <c r="F59" s="41">
        <v>0</v>
      </c>
      <c r="G59" s="48">
        <v>30002</v>
      </c>
    </row>
    <row r="60" spans="1:7" x14ac:dyDescent="0.25">
      <c r="A60" s="48">
        <v>300020972</v>
      </c>
      <c r="B60" s="41" t="s">
        <v>118</v>
      </c>
      <c r="C60" s="41">
        <v>0</v>
      </c>
      <c r="D60" s="41">
        <v>0</v>
      </c>
      <c r="E60" s="41">
        <v>0</v>
      </c>
      <c r="F60" s="41">
        <v>0</v>
      </c>
      <c r="G60" s="48">
        <v>30002</v>
      </c>
    </row>
    <row r="61" spans="1:7" x14ac:dyDescent="0.25">
      <c r="A61" s="48">
        <v>300020980</v>
      </c>
      <c r="B61" s="41" t="s">
        <v>120</v>
      </c>
      <c r="C61" s="41">
        <v>2340</v>
      </c>
      <c r="D61" s="41">
        <v>3750</v>
      </c>
      <c r="E61" s="41">
        <v>3750</v>
      </c>
      <c r="F61" s="41">
        <v>-1410</v>
      </c>
      <c r="G61" s="48">
        <v>30002</v>
      </c>
    </row>
    <row r="62" spans="1:7" x14ac:dyDescent="0.25">
      <c r="A62" s="48">
        <v>300021600</v>
      </c>
      <c r="B62" s="41" t="s">
        <v>122</v>
      </c>
      <c r="C62" s="41">
        <v>0</v>
      </c>
      <c r="D62" s="41">
        <v>0</v>
      </c>
      <c r="E62" s="41">
        <v>0</v>
      </c>
      <c r="F62" s="41">
        <v>0</v>
      </c>
      <c r="G62" s="48">
        <v>30002</v>
      </c>
    </row>
    <row r="63" spans="1:7" x14ac:dyDescent="0.25">
      <c r="A63" s="48">
        <v>300022000</v>
      </c>
      <c r="B63" s="41" t="s">
        <v>124</v>
      </c>
      <c r="C63" s="41">
        <v>0</v>
      </c>
      <c r="D63" s="41">
        <v>0</v>
      </c>
      <c r="E63" s="41">
        <v>0</v>
      </c>
      <c r="F63" s="41">
        <v>0</v>
      </c>
      <c r="G63" s="48">
        <v>30002</v>
      </c>
    </row>
    <row r="64" spans="1:7" x14ac:dyDescent="0.25">
      <c r="A64" s="48">
        <v>300022421</v>
      </c>
      <c r="B64" s="41" t="s">
        <v>126</v>
      </c>
      <c r="C64" s="41">
        <v>0</v>
      </c>
      <c r="D64" s="41">
        <v>0</v>
      </c>
      <c r="E64" s="41">
        <v>0</v>
      </c>
      <c r="F64" s="41">
        <v>0</v>
      </c>
      <c r="G64" s="48">
        <v>30002</v>
      </c>
    </row>
    <row r="65" spans="1:7" x14ac:dyDescent="0.25">
      <c r="A65" s="48">
        <v>300022422</v>
      </c>
      <c r="B65" s="41" t="s">
        <v>128</v>
      </c>
      <c r="C65" s="41">
        <v>0</v>
      </c>
      <c r="D65" s="41">
        <v>0</v>
      </c>
      <c r="E65" s="41">
        <v>0</v>
      </c>
      <c r="F65" s="41">
        <v>0</v>
      </c>
      <c r="G65" s="48">
        <v>30002</v>
      </c>
    </row>
    <row r="66" spans="1:7" x14ac:dyDescent="0.25">
      <c r="A66" s="48">
        <v>300022423</v>
      </c>
      <c r="B66" s="41" t="s">
        <v>130</v>
      </c>
      <c r="C66" s="41">
        <v>2094.37</v>
      </c>
      <c r="D66" s="41">
        <v>0</v>
      </c>
      <c r="E66" s="41">
        <v>0</v>
      </c>
      <c r="F66" s="41">
        <v>2094.37</v>
      </c>
      <c r="G66" s="48">
        <v>30002</v>
      </c>
    </row>
    <row r="67" spans="1:7" x14ac:dyDescent="0.25">
      <c r="A67" s="48">
        <v>300022427</v>
      </c>
      <c r="B67" s="41" t="s">
        <v>132</v>
      </c>
      <c r="C67" s="41">
        <v>14486</v>
      </c>
      <c r="D67" s="41">
        <v>20000</v>
      </c>
      <c r="E67" s="41">
        <v>20000</v>
      </c>
      <c r="F67" s="41">
        <v>-5514</v>
      </c>
      <c r="G67" s="48">
        <v>30002</v>
      </c>
    </row>
    <row r="68" spans="1:7" x14ac:dyDescent="0.25">
      <c r="A68" s="48">
        <v>300022428</v>
      </c>
      <c r="B68" s="41" t="s">
        <v>134</v>
      </c>
      <c r="C68" s="41">
        <v>0</v>
      </c>
      <c r="D68" s="41">
        <v>0</v>
      </c>
      <c r="E68" s="41">
        <v>0</v>
      </c>
      <c r="F68" s="41">
        <v>0</v>
      </c>
      <c r="G68" s="48">
        <v>30002</v>
      </c>
    </row>
    <row r="69" spans="1:7" x14ac:dyDescent="0.25">
      <c r="A69" s="48">
        <v>300022429</v>
      </c>
      <c r="B69" s="41" t="s">
        <v>136</v>
      </c>
      <c r="C69" s="41">
        <v>85000</v>
      </c>
      <c r="D69" s="41">
        <v>6800</v>
      </c>
      <c r="E69" s="41">
        <v>6800</v>
      </c>
      <c r="F69" s="41">
        <v>78200</v>
      </c>
      <c r="G69" s="48">
        <v>30002</v>
      </c>
    </row>
    <row r="70" spans="1:7" x14ac:dyDescent="0.25">
      <c r="A70" s="48">
        <v>300022432</v>
      </c>
      <c r="B70" s="41" t="s">
        <v>138</v>
      </c>
      <c r="C70" s="41">
        <v>0</v>
      </c>
      <c r="D70" s="41">
        <v>0</v>
      </c>
      <c r="E70" s="41">
        <v>0</v>
      </c>
      <c r="F70" s="41">
        <v>0</v>
      </c>
      <c r="G70" s="48">
        <v>30002</v>
      </c>
    </row>
    <row r="71" spans="1:7" x14ac:dyDescent="0.25">
      <c r="A71" s="48">
        <v>300022434</v>
      </c>
      <c r="B71" s="41" t="s">
        <v>140</v>
      </c>
      <c r="C71" s="41">
        <v>4161.5</v>
      </c>
      <c r="D71" s="41">
        <v>2250</v>
      </c>
      <c r="E71" s="41">
        <v>2250</v>
      </c>
      <c r="F71" s="41">
        <v>1911.5</v>
      </c>
      <c r="G71" s="48">
        <v>30002</v>
      </c>
    </row>
    <row r="72" spans="1:7" x14ac:dyDescent="0.25">
      <c r="A72" s="48">
        <v>300022440</v>
      </c>
      <c r="B72" s="41" t="s">
        <v>142</v>
      </c>
      <c r="C72" s="41">
        <v>0</v>
      </c>
      <c r="D72" s="41">
        <v>0</v>
      </c>
      <c r="E72" s="41">
        <v>0</v>
      </c>
      <c r="F72" s="41">
        <v>0</v>
      </c>
      <c r="G72" s="48">
        <v>30002</v>
      </c>
    </row>
    <row r="73" spans="1:7" x14ac:dyDescent="0.25">
      <c r="A73" s="48">
        <v>300022442</v>
      </c>
      <c r="B73" s="41" t="s">
        <v>144</v>
      </c>
      <c r="C73" s="41">
        <v>0</v>
      </c>
      <c r="D73" s="41">
        <v>0</v>
      </c>
      <c r="E73" s="41">
        <v>0</v>
      </c>
      <c r="F73" s="41">
        <v>0</v>
      </c>
      <c r="G73" s="48">
        <v>30002</v>
      </c>
    </row>
    <row r="74" spans="1:7" x14ac:dyDescent="0.25">
      <c r="A74" s="48">
        <v>300022444</v>
      </c>
      <c r="B74" s="41" t="s">
        <v>146</v>
      </c>
      <c r="C74" s="41">
        <v>0</v>
      </c>
      <c r="D74" s="41">
        <v>0</v>
      </c>
      <c r="E74" s="41">
        <v>0</v>
      </c>
      <c r="F74" s="41">
        <v>0</v>
      </c>
      <c r="G74" s="48">
        <v>30002</v>
      </c>
    </row>
    <row r="75" spans="1:7" x14ac:dyDescent="0.25">
      <c r="A75" s="48">
        <v>300022445</v>
      </c>
      <c r="B75" s="41" t="s">
        <v>148</v>
      </c>
      <c r="C75" s="41">
        <v>14995.56</v>
      </c>
      <c r="D75" s="41">
        <v>20000</v>
      </c>
      <c r="E75" s="41">
        <v>20000</v>
      </c>
      <c r="F75" s="41">
        <v>-5004.4399999999996</v>
      </c>
      <c r="G75" s="48">
        <v>30002</v>
      </c>
    </row>
    <row r="76" spans="1:7" x14ac:dyDescent="0.25">
      <c r="A76" s="48">
        <v>300022446</v>
      </c>
      <c r="B76" s="41" t="s">
        <v>150</v>
      </c>
      <c r="C76" s="41">
        <v>0</v>
      </c>
      <c r="D76" s="41">
        <v>0</v>
      </c>
      <c r="E76" s="41">
        <v>0</v>
      </c>
      <c r="F76" s="41">
        <v>0</v>
      </c>
      <c r="G76" s="48">
        <v>30002</v>
      </c>
    </row>
    <row r="77" spans="1:7" x14ac:dyDescent="0.25">
      <c r="A77" s="48">
        <v>300022451</v>
      </c>
      <c r="B77" s="41" t="s">
        <v>152</v>
      </c>
      <c r="C77" s="41">
        <v>0</v>
      </c>
      <c r="D77" s="41">
        <v>0</v>
      </c>
      <c r="E77" s="41">
        <v>0</v>
      </c>
      <c r="F77" s="41">
        <v>0</v>
      </c>
      <c r="G77" s="48">
        <v>30002</v>
      </c>
    </row>
    <row r="78" spans="1:7" x14ac:dyDescent="0.25">
      <c r="A78" s="48">
        <v>300022452</v>
      </c>
      <c r="B78" s="41" t="s">
        <v>154</v>
      </c>
      <c r="C78" s="41">
        <v>0</v>
      </c>
      <c r="D78" s="41">
        <v>0</v>
      </c>
      <c r="E78" s="41">
        <v>0</v>
      </c>
      <c r="F78" s="41">
        <v>0</v>
      </c>
      <c r="G78" s="48">
        <v>30002</v>
      </c>
    </row>
    <row r="79" spans="1:7" x14ac:dyDescent="0.25">
      <c r="A79" s="48">
        <v>300022454</v>
      </c>
      <c r="B79" s="41" t="s">
        <v>156</v>
      </c>
      <c r="C79" s="41">
        <v>0</v>
      </c>
      <c r="D79" s="41">
        <v>0</v>
      </c>
      <c r="E79" s="41">
        <v>0</v>
      </c>
      <c r="F79" s="41">
        <v>0</v>
      </c>
      <c r="G79" s="48">
        <v>30002</v>
      </c>
    </row>
    <row r="80" spans="1:7" x14ac:dyDescent="0.25">
      <c r="A80" s="48">
        <v>300022455</v>
      </c>
      <c r="B80" s="41" t="s">
        <v>158</v>
      </c>
      <c r="C80" s="41">
        <v>-45</v>
      </c>
      <c r="D80" s="41">
        <v>0</v>
      </c>
      <c r="E80" s="41">
        <v>0</v>
      </c>
      <c r="F80" s="41">
        <v>-45</v>
      </c>
      <c r="G80" s="48">
        <v>30002</v>
      </c>
    </row>
    <row r="81" spans="1:7" x14ac:dyDescent="0.25">
      <c r="A81" s="48">
        <v>300022500</v>
      </c>
      <c r="B81" s="41" t="s">
        <v>160</v>
      </c>
      <c r="C81" s="41">
        <v>0</v>
      </c>
      <c r="D81" s="41">
        <v>0</v>
      </c>
      <c r="E81" s="41">
        <v>0</v>
      </c>
      <c r="F81" s="41">
        <v>0</v>
      </c>
      <c r="G81" s="48">
        <v>30002</v>
      </c>
    </row>
    <row r="82" spans="1:7" x14ac:dyDescent="0.25">
      <c r="A82" s="48">
        <v>300022504</v>
      </c>
      <c r="B82" s="41" t="s">
        <v>162</v>
      </c>
      <c r="C82" s="41">
        <v>0</v>
      </c>
      <c r="D82" s="41">
        <v>0</v>
      </c>
      <c r="E82" s="41">
        <v>0</v>
      </c>
      <c r="F82" s="41">
        <v>0</v>
      </c>
      <c r="G82" s="48">
        <v>30002</v>
      </c>
    </row>
    <row r="83" spans="1:7" x14ac:dyDescent="0.25">
      <c r="A83" s="48">
        <v>300022510</v>
      </c>
      <c r="B83" s="41" t="s">
        <v>164</v>
      </c>
      <c r="C83" s="41">
        <v>0</v>
      </c>
      <c r="D83" s="41">
        <v>0</v>
      </c>
      <c r="E83" s="41">
        <v>0</v>
      </c>
      <c r="F83" s="41">
        <v>0</v>
      </c>
      <c r="G83" s="48">
        <v>30002</v>
      </c>
    </row>
    <row r="84" spans="1:7" x14ac:dyDescent="0.25">
      <c r="A84" s="48">
        <v>300022520</v>
      </c>
      <c r="B84" s="41" t="s">
        <v>166</v>
      </c>
      <c r="C84" s="41">
        <v>0</v>
      </c>
      <c r="D84" s="41">
        <v>0</v>
      </c>
      <c r="E84" s="41">
        <v>0</v>
      </c>
      <c r="F84" s="41">
        <v>0</v>
      </c>
      <c r="G84" s="48">
        <v>30002</v>
      </c>
    </row>
    <row r="85" spans="1:7" x14ac:dyDescent="0.25">
      <c r="A85" s="48">
        <v>300022524</v>
      </c>
      <c r="B85" s="41" t="s">
        <v>168</v>
      </c>
      <c r="C85" s="41">
        <v>0</v>
      </c>
      <c r="D85" s="41">
        <v>0</v>
      </c>
      <c r="E85" s="41">
        <v>0</v>
      </c>
      <c r="F85" s="41">
        <v>0</v>
      </c>
      <c r="G85" s="48">
        <v>30002</v>
      </c>
    </row>
    <row r="86" spans="1:7" x14ac:dyDescent="0.25">
      <c r="A86" s="48">
        <v>300022706</v>
      </c>
      <c r="B86" s="41" t="s">
        <v>170</v>
      </c>
      <c r="C86" s="41">
        <v>0</v>
      </c>
      <c r="D86" s="41">
        <v>50</v>
      </c>
      <c r="E86" s="41">
        <v>50</v>
      </c>
      <c r="F86" s="41">
        <v>-50</v>
      </c>
      <c r="G86" s="48">
        <v>30002</v>
      </c>
    </row>
    <row r="87" spans="1:7" x14ac:dyDescent="0.25">
      <c r="A87" s="48">
        <v>300022900</v>
      </c>
      <c r="B87" s="41" t="s">
        <v>172</v>
      </c>
      <c r="C87" s="41">
        <v>0</v>
      </c>
      <c r="D87" s="41">
        <v>0</v>
      </c>
      <c r="E87" s="41">
        <v>0</v>
      </c>
      <c r="F87" s="41">
        <v>0</v>
      </c>
      <c r="G87" s="48">
        <v>30002</v>
      </c>
    </row>
    <row r="88" spans="1:7" x14ac:dyDescent="0.25">
      <c r="A88" s="48">
        <v>300024600</v>
      </c>
      <c r="B88" s="41" t="s">
        <v>174</v>
      </c>
      <c r="C88" s="41">
        <v>0</v>
      </c>
      <c r="D88" s="41">
        <v>0</v>
      </c>
      <c r="E88" s="41">
        <v>0</v>
      </c>
      <c r="F88" s="41">
        <v>0</v>
      </c>
      <c r="G88" s="48">
        <v>30002</v>
      </c>
    </row>
    <row r="89" spans="1:7" x14ac:dyDescent="0.25">
      <c r="A89" s="48">
        <v>300024610</v>
      </c>
      <c r="B89" s="41" t="s">
        <v>176</v>
      </c>
      <c r="C89" s="41">
        <v>0</v>
      </c>
      <c r="D89" s="41">
        <v>0</v>
      </c>
      <c r="E89" s="41">
        <v>0</v>
      </c>
      <c r="F89" s="41">
        <v>0</v>
      </c>
      <c r="G89" s="48">
        <v>30002</v>
      </c>
    </row>
    <row r="90" spans="1:7" x14ac:dyDescent="0.25">
      <c r="A90" s="48">
        <v>300024611</v>
      </c>
      <c r="B90" s="41" t="s">
        <v>178</v>
      </c>
      <c r="C90" s="41">
        <v>0</v>
      </c>
      <c r="D90" s="41">
        <v>0</v>
      </c>
      <c r="E90" s="41">
        <v>0</v>
      </c>
      <c r="F90" s="41">
        <v>0</v>
      </c>
      <c r="G90" s="48">
        <v>30002</v>
      </c>
    </row>
    <row r="91" spans="1:7" x14ac:dyDescent="0.25">
      <c r="A91" s="48">
        <v>300024612</v>
      </c>
      <c r="B91" s="41" t="s">
        <v>180</v>
      </c>
      <c r="C91" s="41">
        <v>0</v>
      </c>
      <c r="D91" s="41">
        <v>0</v>
      </c>
      <c r="E91" s="41">
        <v>0</v>
      </c>
      <c r="F91" s="41">
        <v>0</v>
      </c>
      <c r="G91" s="48">
        <v>30002</v>
      </c>
    </row>
    <row r="92" spans="1:7" x14ac:dyDescent="0.25">
      <c r="A92" s="48">
        <v>300024618</v>
      </c>
      <c r="B92" s="41" t="s">
        <v>182</v>
      </c>
      <c r="C92" s="41">
        <v>0</v>
      </c>
      <c r="D92" s="41">
        <v>0</v>
      </c>
      <c r="E92" s="41">
        <v>0</v>
      </c>
      <c r="F92" s="41">
        <v>0</v>
      </c>
      <c r="G92" s="48">
        <v>30002</v>
      </c>
    </row>
    <row r="93" spans="1:7" x14ac:dyDescent="0.25">
      <c r="A93" s="48">
        <v>300024621</v>
      </c>
      <c r="B93" s="41" t="s">
        <v>184</v>
      </c>
      <c r="C93" s="41">
        <v>0</v>
      </c>
      <c r="D93" s="41">
        <v>0</v>
      </c>
      <c r="E93" s="41">
        <v>0</v>
      </c>
      <c r="F93" s="41">
        <v>0</v>
      </c>
      <c r="G93" s="48">
        <v>30002</v>
      </c>
    </row>
    <row r="94" spans="1:7" x14ac:dyDescent="0.25">
      <c r="A94" s="48">
        <v>300024631</v>
      </c>
      <c r="B94" s="41" t="s">
        <v>186</v>
      </c>
      <c r="C94" s="41">
        <v>0</v>
      </c>
      <c r="D94" s="41">
        <v>0</v>
      </c>
      <c r="E94" s="41">
        <v>0</v>
      </c>
      <c r="F94" s="41">
        <v>0</v>
      </c>
      <c r="G94" s="48">
        <v>30002</v>
      </c>
    </row>
    <row r="95" spans="1:7" x14ac:dyDescent="0.25">
      <c r="A95" s="48">
        <v>300025007</v>
      </c>
      <c r="B95" s="41" t="s">
        <v>188</v>
      </c>
      <c r="C95" s="41">
        <v>0</v>
      </c>
      <c r="D95" s="41">
        <v>0</v>
      </c>
      <c r="E95" s="41">
        <v>0</v>
      </c>
      <c r="F95" s="41">
        <v>0</v>
      </c>
      <c r="G95" s="48">
        <v>30002</v>
      </c>
    </row>
    <row r="96" spans="1:7" x14ac:dyDescent="0.25">
      <c r="A96" s="48">
        <v>300025027</v>
      </c>
      <c r="B96" s="41" t="s">
        <v>190</v>
      </c>
      <c r="C96" s="41">
        <v>0</v>
      </c>
      <c r="D96" s="41">
        <v>0</v>
      </c>
      <c r="E96" s="41">
        <v>0</v>
      </c>
      <c r="F96" s="41">
        <v>0</v>
      </c>
      <c r="G96" s="48">
        <v>30002</v>
      </c>
    </row>
    <row r="97" spans="1:7" x14ac:dyDescent="0.25">
      <c r="A97" s="48">
        <v>300025038</v>
      </c>
      <c r="B97" s="41" t="s">
        <v>192</v>
      </c>
      <c r="C97" s="41">
        <v>0</v>
      </c>
      <c r="D97" s="41">
        <v>0</v>
      </c>
      <c r="E97" s="41">
        <v>0</v>
      </c>
      <c r="F97" s="41">
        <v>0</v>
      </c>
      <c r="G97" s="48">
        <v>30002</v>
      </c>
    </row>
    <row r="98" spans="1:7" x14ac:dyDescent="0.25">
      <c r="A98" s="48">
        <v>300025114</v>
      </c>
      <c r="B98" s="41" t="s">
        <v>194</v>
      </c>
      <c r="C98" s="41">
        <v>0</v>
      </c>
      <c r="D98" s="41">
        <v>0</v>
      </c>
      <c r="E98" s="41">
        <v>0</v>
      </c>
      <c r="F98" s="41">
        <v>0</v>
      </c>
      <c r="G98" s="48">
        <v>30002</v>
      </c>
    </row>
    <row r="99" spans="1:7" x14ac:dyDescent="0.25">
      <c r="A99" s="48">
        <v>300025147</v>
      </c>
      <c r="B99" s="41" t="s">
        <v>196</v>
      </c>
      <c r="C99" s="41">
        <v>0</v>
      </c>
      <c r="D99" s="41">
        <v>0</v>
      </c>
      <c r="E99" s="41">
        <v>0</v>
      </c>
      <c r="F99" s="41">
        <v>0</v>
      </c>
      <c r="G99" s="48">
        <v>30002</v>
      </c>
    </row>
    <row r="100" spans="1:7" x14ac:dyDescent="0.25">
      <c r="A100" s="48">
        <v>300025148</v>
      </c>
      <c r="B100" s="41" t="s">
        <v>198</v>
      </c>
      <c r="C100" s="41">
        <v>0</v>
      </c>
      <c r="D100" s="41">
        <v>0</v>
      </c>
      <c r="E100" s="41">
        <v>0</v>
      </c>
      <c r="F100" s="41">
        <v>0</v>
      </c>
      <c r="G100" s="48">
        <v>30002</v>
      </c>
    </row>
    <row r="101" spans="1:7" x14ac:dyDescent="0.25">
      <c r="A101" s="48">
        <v>300025156</v>
      </c>
      <c r="B101" s="41" t="s">
        <v>200</v>
      </c>
      <c r="C101" s="41">
        <v>0</v>
      </c>
      <c r="D101" s="41">
        <v>0</v>
      </c>
      <c r="E101" s="41">
        <v>0</v>
      </c>
      <c r="F101" s="41">
        <v>0</v>
      </c>
      <c r="G101" s="48">
        <v>30002</v>
      </c>
    </row>
    <row r="102" spans="1:7" x14ac:dyDescent="0.25">
      <c r="A102" s="48">
        <v>300025164</v>
      </c>
      <c r="B102" s="41" t="s">
        <v>202</v>
      </c>
      <c r="C102" s="41">
        <v>0</v>
      </c>
      <c r="D102" s="41">
        <v>0</v>
      </c>
      <c r="E102" s="41">
        <v>0</v>
      </c>
      <c r="F102" s="41">
        <v>0</v>
      </c>
      <c r="G102" s="48">
        <v>30002</v>
      </c>
    </row>
    <row r="103" spans="1:7" x14ac:dyDescent="0.25">
      <c r="A103" s="48">
        <v>300025167</v>
      </c>
      <c r="B103" s="41" t="s">
        <v>204</v>
      </c>
      <c r="C103" s="41">
        <v>0</v>
      </c>
      <c r="D103" s="41">
        <v>0</v>
      </c>
      <c r="E103" s="41">
        <v>0</v>
      </c>
      <c r="F103" s="41">
        <v>0</v>
      </c>
      <c r="G103" s="48">
        <v>30002</v>
      </c>
    </row>
    <row r="104" spans="1:7" x14ac:dyDescent="0.25">
      <c r="A104" s="48">
        <v>300025531</v>
      </c>
      <c r="B104" s="41" t="s">
        <v>206</v>
      </c>
      <c r="C104" s="41">
        <v>0</v>
      </c>
      <c r="D104" s="41">
        <v>0</v>
      </c>
      <c r="E104" s="41">
        <v>0</v>
      </c>
      <c r="F104" s="41">
        <v>0</v>
      </c>
      <c r="G104" s="48">
        <v>30002</v>
      </c>
    </row>
    <row r="105" spans="1:7" x14ac:dyDescent="0.25">
      <c r="A105" s="48">
        <v>300025532</v>
      </c>
      <c r="B105" s="41" t="s">
        <v>208</v>
      </c>
      <c r="C105" s="41">
        <v>0</v>
      </c>
      <c r="D105" s="41">
        <v>0</v>
      </c>
      <c r="E105" s="41">
        <v>0</v>
      </c>
      <c r="F105" s="41">
        <v>0</v>
      </c>
      <c r="G105" s="48">
        <v>30002</v>
      </c>
    </row>
    <row r="106" spans="1:7" x14ac:dyDescent="0.25">
      <c r="A106" s="48">
        <v>300025902</v>
      </c>
      <c r="B106" s="41" t="s">
        <v>210</v>
      </c>
      <c r="C106" s="41">
        <v>0</v>
      </c>
      <c r="D106" s="41">
        <v>0</v>
      </c>
      <c r="E106" s="41">
        <v>0</v>
      </c>
      <c r="F106" s="41">
        <v>0</v>
      </c>
      <c r="G106" s="48">
        <v>30002</v>
      </c>
    </row>
    <row r="107" spans="1:7" x14ac:dyDescent="0.25">
      <c r="A107" s="48">
        <v>300025912</v>
      </c>
      <c r="B107" s="41" t="s">
        <v>212</v>
      </c>
      <c r="C107" s="41">
        <v>0</v>
      </c>
      <c r="D107" s="41">
        <v>0</v>
      </c>
      <c r="E107" s="41">
        <v>0</v>
      </c>
      <c r="F107" s="41">
        <v>0</v>
      </c>
      <c r="G107" s="48">
        <v>30002</v>
      </c>
    </row>
    <row r="108" spans="1:7" x14ac:dyDescent="0.25">
      <c r="A108" s="48">
        <v>300025913</v>
      </c>
      <c r="B108" s="41" t="s">
        <v>214</v>
      </c>
      <c r="C108" s="41">
        <v>0</v>
      </c>
      <c r="D108" s="41">
        <v>0</v>
      </c>
      <c r="E108" s="41">
        <v>0</v>
      </c>
      <c r="F108" s="41">
        <v>0</v>
      </c>
      <c r="G108" s="48">
        <v>30002</v>
      </c>
    </row>
    <row r="109" spans="1:7" x14ac:dyDescent="0.25">
      <c r="A109" s="48">
        <v>300026002</v>
      </c>
      <c r="B109" s="41" t="s">
        <v>216</v>
      </c>
      <c r="C109" s="41">
        <v>0</v>
      </c>
      <c r="D109" s="41">
        <v>0</v>
      </c>
      <c r="E109" s="41">
        <v>0</v>
      </c>
      <c r="F109" s="41">
        <v>0</v>
      </c>
      <c r="G109" s="48">
        <v>30002</v>
      </c>
    </row>
    <row r="110" spans="1:7" x14ac:dyDescent="0.25">
      <c r="A110" s="48">
        <v>300026009</v>
      </c>
      <c r="B110" s="41" t="s">
        <v>218</v>
      </c>
      <c r="C110" s="41">
        <v>0</v>
      </c>
      <c r="D110" s="41">
        <v>0</v>
      </c>
      <c r="E110" s="41">
        <v>0</v>
      </c>
      <c r="F110" s="41">
        <v>0</v>
      </c>
      <c r="G110" s="48">
        <v>30002</v>
      </c>
    </row>
    <row r="111" spans="1:7" x14ac:dyDescent="0.25">
      <c r="A111" s="48">
        <v>300026010</v>
      </c>
      <c r="B111" s="41" t="s">
        <v>220</v>
      </c>
      <c r="C111" s="41">
        <v>0</v>
      </c>
      <c r="D111" s="41">
        <v>0</v>
      </c>
      <c r="E111" s="41">
        <v>0</v>
      </c>
      <c r="F111" s="41">
        <v>0</v>
      </c>
      <c r="G111" s="48">
        <v>30002</v>
      </c>
    </row>
    <row r="112" spans="1:7" x14ac:dyDescent="0.25">
      <c r="A112" s="48">
        <v>300026011</v>
      </c>
      <c r="B112" s="41" t="s">
        <v>222</v>
      </c>
      <c r="C112" s="41">
        <v>0</v>
      </c>
      <c r="D112" s="41">
        <v>0</v>
      </c>
      <c r="E112" s="41">
        <v>0</v>
      </c>
      <c r="F112" s="41">
        <v>0</v>
      </c>
      <c r="G112" s="48">
        <v>30002</v>
      </c>
    </row>
    <row r="113" spans="1:7" x14ac:dyDescent="0.25">
      <c r="A113" s="48">
        <v>300026013</v>
      </c>
      <c r="B113" s="41" t="s">
        <v>224</v>
      </c>
      <c r="C113" s="41">
        <v>0</v>
      </c>
      <c r="D113" s="41">
        <v>0</v>
      </c>
      <c r="E113" s="41">
        <v>0</v>
      </c>
      <c r="F113" s="41">
        <v>0</v>
      </c>
      <c r="G113" s="48">
        <v>30002</v>
      </c>
    </row>
    <row r="114" spans="1:7" x14ac:dyDescent="0.25">
      <c r="A114" s="48">
        <v>300026014</v>
      </c>
      <c r="B114" s="41" t="s">
        <v>226</v>
      </c>
      <c r="C114" s="41">
        <v>0</v>
      </c>
      <c r="D114" s="41">
        <v>0</v>
      </c>
      <c r="E114" s="41">
        <v>0</v>
      </c>
      <c r="F114" s="41">
        <v>0</v>
      </c>
      <c r="G114" s="48">
        <v>30002</v>
      </c>
    </row>
    <row r="115" spans="1:7" x14ac:dyDescent="0.25">
      <c r="A115" s="48">
        <v>300029014</v>
      </c>
      <c r="B115" s="41" t="s">
        <v>228</v>
      </c>
      <c r="C115" s="41">
        <v>0</v>
      </c>
      <c r="D115" s="41">
        <v>0</v>
      </c>
      <c r="E115" s="41">
        <v>0</v>
      </c>
      <c r="F115" s="41">
        <v>0</v>
      </c>
      <c r="G115" s="48">
        <v>30002</v>
      </c>
    </row>
    <row r="116" spans="1:7" x14ac:dyDescent="0.25">
      <c r="A116" s="48">
        <v>300029020</v>
      </c>
      <c r="B116" s="41" t="s">
        <v>230</v>
      </c>
      <c r="C116" s="41">
        <v>0</v>
      </c>
      <c r="D116" s="41">
        <v>0</v>
      </c>
      <c r="E116" s="41">
        <v>0</v>
      </c>
      <c r="F116" s="41">
        <v>0</v>
      </c>
      <c r="G116" s="48">
        <v>30002</v>
      </c>
    </row>
    <row r="117" spans="1:7" x14ac:dyDescent="0.25">
      <c r="A117" s="48">
        <v>300029050</v>
      </c>
      <c r="B117" s="41" t="s">
        <v>232</v>
      </c>
      <c r="C117" s="41">
        <v>0</v>
      </c>
      <c r="D117" s="41">
        <v>0</v>
      </c>
      <c r="E117" s="41">
        <v>0</v>
      </c>
      <c r="F117" s="41">
        <v>0</v>
      </c>
      <c r="G117" s="48">
        <v>30002</v>
      </c>
    </row>
    <row r="118" spans="1:7" x14ac:dyDescent="0.25">
      <c r="A118" s="48">
        <v>300029051</v>
      </c>
      <c r="B118" s="41" t="s">
        <v>234</v>
      </c>
      <c r="C118" s="41">
        <v>-1445</v>
      </c>
      <c r="D118" s="41">
        <v>0</v>
      </c>
      <c r="E118" s="41">
        <v>0</v>
      </c>
      <c r="F118" s="41">
        <v>-1445</v>
      </c>
      <c r="G118" s="48">
        <v>30002</v>
      </c>
    </row>
    <row r="119" spans="1:7" x14ac:dyDescent="0.25">
      <c r="A119" s="48">
        <v>300029053</v>
      </c>
      <c r="B119" s="41" t="s">
        <v>236</v>
      </c>
      <c r="C119" s="41">
        <v>0</v>
      </c>
      <c r="D119" s="41">
        <v>0</v>
      </c>
      <c r="E119" s="41">
        <v>0</v>
      </c>
      <c r="F119" s="41">
        <v>0</v>
      </c>
      <c r="G119" s="48">
        <v>30002</v>
      </c>
    </row>
    <row r="120" spans="1:7" x14ac:dyDescent="0.25">
      <c r="A120" s="48">
        <v>300029054</v>
      </c>
      <c r="B120" s="41" t="s">
        <v>238</v>
      </c>
      <c r="C120" s="41">
        <v>0</v>
      </c>
      <c r="D120" s="41">
        <v>0</v>
      </c>
      <c r="E120" s="41">
        <v>0</v>
      </c>
      <c r="F120" s="41">
        <v>0</v>
      </c>
      <c r="G120" s="48">
        <v>30002</v>
      </c>
    </row>
    <row r="121" spans="1:7" x14ac:dyDescent="0.25">
      <c r="A121" s="48">
        <v>300029055</v>
      </c>
      <c r="B121" s="41" t="s">
        <v>240</v>
      </c>
      <c r="C121" s="41">
        <v>0</v>
      </c>
      <c r="D121" s="41">
        <v>0</v>
      </c>
      <c r="E121" s="41">
        <v>0</v>
      </c>
      <c r="F121" s="41">
        <v>0</v>
      </c>
      <c r="G121" s="48">
        <v>30002</v>
      </c>
    </row>
    <row r="122" spans="1:7" x14ac:dyDescent="0.25">
      <c r="A122" s="48">
        <v>300029068</v>
      </c>
      <c r="B122" s="41" t="s">
        <v>126</v>
      </c>
      <c r="C122" s="41">
        <v>0</v>
      </c>
      <c r="D122" s="41">
        <v>0</v>
      </c>
      <c r="E122" s="41">
        <v>0</v>
      </c>
      <c r="F122" s="41">
        <v>0</v>
      </c>
      <c r="G122" s="48">
        <v>30002</v>
      </c>
    </row>
    <row r="123" spans="1:7" x14ac:dyDescent="0.25">
      <c r="A123" s="48">
        <v>300029092</v>
      </c>
      <c r="B123" s="41" t="s">
        <v>243</v>
      </c>
      <c r="C123" s="41">
        <v>0</v>
      </c>
      <c r="D123" s="41">
        <v>0</v>
      </c>
      <c r="E123" s="41">
        <v>0</v>
      </c>
      <c r="F123" s="41">
        <v>0</v>
      </c>
      <c r="G123" s="48">
        <v>30002</v>
      </c>
    </row>
    <row r="124" spans="1:7" x14ac:dyDescent="0.25">
      <c r="A124" s="48">
        <v>300029110</v>
      </c>
      <c r="B124" s="41" t="s">
        <v>245</v>
      </c>
      <c r="C124" s="41">
        <v>0</v>
      </c>
      <c r="D124" s="41">
        <v>0</v>
      </c>
      <c r="E124" s="41">
        <v>0</v>
      </c>
      <c r="F124" s="41">
        <v>0</v>
      </c>
      <c r="G124" s="48">
        <v>30002</v>
      </c>
    </row>
    <row r="125" spans="1:7" x14ac:dyDescent="0.25">
      <c r="A125" s="48">
        <v>300029111</v>
      </c>
      <c r="B125" s="41" t="s">
        <v>247</v>
      </c>
      <c r="C125" s="41">
        <v>0</v>
      </c>
      <c r="D125" s="41">
        <v>0</v>
      </c>
      <c r="E125" s="41">
        <v>0</v>
      </c>
      <c r="F125" s="41">
        <v>0</v>
      </c>
      <c r="G125" s="48">
        <v>30002</v>
      </c>
    </row>
    <row r="126" spans="1:7" x14ac:dyDescent="0.25">
      <c r="A126" s="48">
        <v>300029114</v>
      </c>
      <c r="B126" s="41" t="s">
        <v>249</v>
      </c>
      <c r="C126" s="41">
        <v>0</v>
      </c>
      <c r="D126" s="41">
        <v>0</v>
      </c>
      <c r="E126" s="41">
        <v>0</v>
      </c>
      <c r="F126" s="41">
        <v>0</v>
      </c>
      <c r="G126" s="48">
        <v>30002</v>
      </c>
    </row>
    <row r="127" spans="1:7" x14ac:dyDescent="0.25">
      <c r="A127" s="48">
        <v>300029201</v>
      </c>
      <c r="B127" s="41" t="s">
        <v>251</v>
      </c>
      <c r="C127" s="41">
        <v>0</v>
      </c>
      <c r="D127" s="41">
        <v>0</v>
      </c>
      <c r="E127" s="41">
        <v>0</v>
      </c>
      <c r="F127" s="41">
        <v>0</v>
      </c>
      <c r="G127" s="48">
        <v>30002</v>
      </c>
    </row>
    <row r="128" spans="1:7" x14ac:dyDescent="0.25">
      <c r="A128" s="48">
        <v>300029208</v>
      </c>
      <c r="B128" s="41" t="s">
        <v>253</v>
      </c>
      <c r="C128" s="41">
        <v>0</v>
      </c>
      <c r="D128" s="41">
        <v>0</v>
      </c>
      <c r="E128" s="41">
        <v>0</v>
      </c>
      <c r="F128" s="41">
        <v>0</v>
      </c>
      <c r="G128" s="48">
        <v>30002</v>
      </c>
    </row>
    <row r="129" spans="1:7" x14ac:dyDescent="0.25">
      <c r="A129" s="48">
        <v>300029213</v>
      </c>
      <c r="B129" s="41" t="s">
        <v>255</v>
      </c>
      <c r="C129" s="41">
        <v>0</v>
      </c>
      <c r="D129" s="41">
        <v>0</v>
      </c>
      <c r="E129" s="41">
        <v>0</v>
      </c>
      <c r="F129" s="41">
        <v>0</v>
      </c>
      <c r="G129" s="48">
        <v>30002</v>
      </c>
    </row>
    <row r="130" spans="1:7" x14ac:dyDescent="0.25">
      <c r="A130" s="48">
        <v>300029356</v>
      </c>
      <c r="B130" s="41" t="s">
        <v>257</v>
      </c>
      <c r="C130" s="41">
        <v>0</v>
      </c>
      <c r="D130" s="41">
        <v>0</v>
      </c>
      <c r="E130" s="41">
        <v>0</v>
      </c>
      <c r="F130" s="41">
        <v>0</v>
      </c>
      <c r="G130" s="48">
        <v>30002</v>
      </c>
    </row>
    <row r="131" spans="1:7" x14ac:dyDescent="0.25">
      <c r="A131" s="48">
        <v>300029361</v>
      </c>
      <c r="B131" s="41" t="s">
        <v>259</v>
      </c>
      <c r="C131" s="41">
        <v>0</v>
      </c>
      <c r="D131" s="41">
        <v>0</v>
      </c>
      <c r="E131" s="41">
        <v>0</v>
      </c>
      <c r="F131" s="41">
        <v>0</v>
      </c>
      <c r="G131" s="48">
        <v>30002</v>
      </c>
    </row>
    <row r="132" spans="1:7" x14ac:dyDescent="0.25">
      <c r="A132" s="48">
        <v>300029552</v>
      </c>
      <c r="B132" s="41" t="s">
        <v>261</v>
      </c>
      <c r="C132" s="41">
        <v>0</v>
      </c>
      <c r="D132" s="41">
        <v>0</v>
      </c>
      <c r="E132" s="41">
        <v>0</v>
      </c>
      <c r="F132" s="41">
        <v>0</v>
      </c>
      <c r="G132" s="48">
        <v>30002</v>
      </c>
    </row>
    <row r="133" spans="1:7" x14ac:dyDescent="0.25">
      <c r="A133" s="48">
        <v>300029600</v>
      </c>
      <c r="B133" s="41" t="s">
        <v>263</v>
      </c>
      <c r="C133" s="41">
        <v>0</v>
      </c>
      <c r="D133" s="41">
        <v>0</v>
      </c>
      <c r="E133" s="41">
        <v>0</v>
      </c>
      <c r="F133" s="41">
        <v>0</v>
      </c>
      <c r="G133" s="48">
        <v>30002</v>
      </c>
    </row>
    <row r="134" spans="1:7" x14ac:dyDescent="0.25">
      <c r="A134" s="48">
        <v>300029800</v>
      </c>
      <c r="B134" s="41" t="s">
        <v>2748</v>
      </c>
      <c r="C134" s="41">
        <v>0</v>
      </c>
      <c r="D134" s="41">
        <v>0</v>
      </c>
      <c r="E134" s="41">
        <v>0</v>
      </c>
      <c r="F134" s="41">
        <v>0</v>
      </c>
      <c r="G134" s="48">
        <v>30002</v>
      </c>
    </row>
    <row r="135" spans="1:7" x14ac:dyDescent="0.25">
      <c r="A135" s="48">
        <v>300029801</v>
      </c>
      <c r="B135" s="41" t="s">
        <v>265</v>
      </c>
      <c r="C135" s="41">
        <v>0</v>
      </c>
      <c r="D135" s="41">
        <v>0</v>
      </c>
      <c r="E135" s="41">
        <v>0</v>
      </c>
      <c r="F135" s="41">
        <v>0</v>
      </c>
      <c r="G135" s="48">
        <v>30002</v>
      </c>
    </row>
    <row r="136" spans="1:7" x14ac:dyDescent="0.25">
      <c r="A136" s="48">
        <v>300029802</v>
      </c>
      <c r="B136" s="41" t="s">
        <v>2749</v>
      </c>
      <c r="C136" s="41">
        <v>0</v>
      </c>
      <c r="D136" s="41">
        <v>0</v>
      </c>
      <c r="E136" s="41">
        <v>0</v>
      </c>
      <c r="F136" s="41">
        <v>0</v>
      </c>
      <c r="G136" s="48">
        <v>30002</v>
      </c>
    </row>
    <row r="137" spans="1:7" x14ac:dyDescent="0.25">
      <c r="A137" s="48">
        <v>300029805</v>
      </c>
      <c r="B137" s="41" t="s">
        <v>267</v>
      </c>
      <c r="C137" s="41">
        <v>0</v>
      </c>
      <c r="D137" s="41">
        <v>0</v>
      </c>
      <c r="E137" s="41">
        <v>0</v>
      </c>
      <c r="F137" s="41">
        <v>0</v>
      </c>
      <c r="G137" s="48">
        <v>30002</v>
      </c>
    </row>
    <row r="138" spans="1:7" x14ac:dyDescent="0.25">
      <c r="A138" s="48">
        <v>300029821</v>
      </c>
      <c r="B138" s="41" t="s">
        <v>269</v>
      </c>
      <c r="C138" s="41">
        <v>0</v>
      </c>
      <c r="D138" s="41">
        <v>0</v>
      </c>
      <c r="E138" s="41">
        <v>0</v>
      </c>
      <c r="F138" s="41">
        <v>0</v>
      </c>
      <c r="G138" s="48">
        <v>30002</v>
      </c>
    </row>
    <row r="139" spans="1:7" x14ac:dyDescent="0.25">
      <c r="A139" s="48">
        <v>300029829</v>
      </c>
      <c r="B139" s="41" t="s">
        <v>271</v>
      </c>
      <c r="C139" s="41">
        <v>0</v>
      </c>
      <c r="D139" s="41">
        <v>0</v>
      </c>
      <c r="E139" s="41">
        <v>0</v>
      </c>
      <c r="F139" s="41">
        <v>0</v>
      </c>
      <c r="G139" s="48">
        <v>30002</v>
      </c>
    </row>
    <row r="140" spans="1:7" x14ac:dyDescent="0.25">
      <c r="A140" s="48">
        <v>300029843</v>
      </c>
      <c r="B140" s="41" t="s">
        <v>273</v>
      </c>
      <c r="C140" s="41">
        <v>0</v>
      </c>
      <c r="D140" s="41">
        <v>0</v>
      </c>
      <c r="E140" s="41">
        <v>0</v>
      </c>
      <c r="F140" s="41">
        <v>0</v>
      </c>
      <c r="G140" s="48">
        <v>30002</v>
      </c>
    </row>
    <row r="141" spans="1:7" x14ac:dyDescent="0.25">
      <c r="A141" s="48">
        <v>300029846</v>
      </c>
      <c r="B141" s="41" t="s">
        <v>275</v>
      </c>
      <c r="C141" s="41">
        <v>0</v>
      </c>
      <c r="D141" s="41">
        <v>0</v>
      </c>
      <c r="E141" s="41">
        <v>0</v>
      </c>
      <c r="F141" s="41">
        <v>0</v>
      </c>
      <c r="G141" s="48">
        <v>30002</v>
      </c>
    </row>
    <row r="142" spans="1:7" x14ac:dyDescent="0.25">
      <c r="A142" s="48">
        <v>300029850</v>
      </c>
      <c r="B142" s="41" t="s">
        <v>277</v>
      </c>
      <c r="C142" s="41">
        <v>0</v>
      </c>
      <c r="D142" s="41">
        <v>0</v>
      </c>
      <c r="E142" s="41">
        <v>0</v>
      </c>
      <c r="F142" s="41">
        <v>0</v>
      </c>
      <c r="G142" s="48">
        <v>30002</v>
      </c>
    </row>
    <row r="143" spans="1:7" x14ac:dyDescent="0.25">
      <c r="A143" s="48">
        <v>300030102</v>
      </c>
      <c r="B143" s="41" t="s">
        <v>2796</v>
      </c>
      <c r="C143" s="41">
        <v>0</v>
      </c>
      <c r="D143" s="41">
        <v>256500</v>
      </c>
      <c r="E143" s="41">
        <v>256500</v>
      </c>
      <c r="F143" s="41">
        <v>-256500</v>
      </c>
      <c r="G143" s="48">
        <v>30003</v>
      </c>
    </row>
    <row r="144" spans="1:7" x14ac:dyDescent="0.25">
      <c r="A144" s="48">
        <v>300030120</v>
      </c>
      <c r="B144" s="41" t="s">
        <v>279</v>
      </c>
      <c r="C144" s="41">
        <v>0</v>
      </c>
      <c r="D144" s="41">
        <v>0</v>
      </c>
      <c r="E144" s="41">
        <v>0</v>
      </c>
      <c r="F144" s="41">
        <v>0</v>
      </c>
      <c r="G144" s="48">
        <v>30003</v>
      </c>
    </row>
    <row r="145" spans="1:7" x14ac:dyDescent="0.25">
      <c r="A145" s="48">
        <v>300030400</v>
      </c>
      <c r="B145" s="41" t="s">
        <v>281</v>
      </c>
      <c r="C145" s="41">
        <v>0</v>
      </c>
      <c r="D145" s="41">
        <v>0</v>
      </c>
      <c r="E145" s="41">
        <v>0</v>
      </c>
      <c r="F145" s="41">
        <v>0</v>
      </c>
      <c r="G145" s="48">
        <v>30003</v>
      </c>
    </row>
    <row r="146" spans="1:7" x14ac:dyDescent="0.25">
      <c r="A146" s="48">
        <v>300030700</v>
      </c>
      <c r="B146" s="41" t="s">
        <v>283</v>
      </c>
      <c r="C146" s="41">
        <v>0</v>
      </c>
      <c r="D146" s="41">
        <v>0</v>
      </c>
      <c r="E146" s="41">
        <v>0</v>
      </c>
      <c r="F146" s="41">
        <v>0</v>
      </c>
      <c r="G146" s="48">
        <v>30003</v>
      </c>
    </row>
    <row r="147" spans="1:7" x14ac:dyDescent="0.25">
      <c r="A147" s="48">
        <v>300030800</v>
      </c>
      <c r="B147" s="41" t="s">
        <v>285</v>
      </c>
      <c r="C147" s="41">
        <v>0</v>
      </c>
      <c r="D147" s="41">
        <v>0</v>
      </c>
      <c r="E147" s="41">
        <v>0</v>
      </c>
      <c r="F147" s="41">
        <v>0</v>
      </c>
      <c r="G147" s="48">
        <v>30003</v>
      </c>
    </row>
    <row r="148" spans="1:7" x14ac:dyDescent="0.25">
      <c r="A148" s="48">
        <v>300030915</v>
      </c>
      <c r="B148" s="41" t="s">
        <v>287</v>
      </c>
      <c r="C148" s="41">
        <v>0</v>
      </c>
      <c r="D148" s="41">
        <v>0</v>
      </c>
      <c r="E148" s="41">
        <v>0</v>
      </c>
      <c r="F148" s="41">
        <v>0</v>
      </c>
      <c r="G148" s="48">
        <v>30003</v>
      </c>
    </row>
    <row r="149" spans="1:7" x14ac:dyDescent="0.25">
      <c r="A149" s="48">
        <v>300030930</v>
      </c>
      <c r="B149" s="41" t="s">
        <v>289</v>
      </c>
      <c r="C149" s="41">
        <v>0</v>
      </c>
      <c r="D149" s="41">
        <v>0</v>
      </c>
      <c r="E149" s="41">
        <v>0</v>
      </c>
      <c r="F149" s="41">
        <v>0</v>
      </c>
      <c r="G149" s="48">
        <v>30003</v>
      </c>
    </row>
    <row r="150" spans="1:7" x14ac:dyDescent="0.25">
      <c r="A150" s="48">
        <v>300030975</v>
      </c>
      <c r="B150" s="41" t="s">
        <v>291</v>
      </c>
      <c r="C150" s="41">
        <v>0</v>
      </c>
      <c r="D150" s="41">
        <v>0</v>
      </c>
      <c r="E150" s="41">
        <v>0</v>
      </c>
      <c r="F150" s="41">
        <v>0</v>
      </c>
      <c r="G150" s="48">
        <v>30003</v>
      </c>
    </row>
    <row r="151" spans="1:7" x14ac:dyDescent="0.25">
      <c r="A151" s="48">
        <v>300031500</v>
      </c>
      <c r="B151" s="41" t="s">
        <v>2815</v>
      </c>
      <c r="C151" s="41">
        <v>0</v>
      </c>
      <c r="D151" s="41">
        <v>0</v>
      </c>
      <c r="E151" s="41">
        <v>0</v>
      </c>
      <c r="F151" s="41">
        <v>0</v>
      </c>
      <c r="G151" s="48">
        <v>30003</v>
      </c>
    </row>
    <row r="152" spans="1:7" x14ac:dyDescent="0.25">
      <c r="A152" s="48">
        <v>300031600</v>
      </c>
      <c r="B152" s="41" t="s">
        <v>293</v>
      </c>
      <c r="C152" s="41">
        <v>0</v>
      </c>
      <c r="D152" s="41">
        <v>0</v>
      </c>
      <c r="E152" s="41">
        <v>0</v>
      </c>
      <c r="F152" s="41">
        <v>0</v>
      </c>
      <c r="G152" s="48">
        <v>30003</v>
      </c>
    </row>
    <row r="153" spans="1:7" x14ac:dyDescent="0.25">
      <c r="A153" s="48">
        <v>300032000</v>
      </c>
      <c r="B153" s="41" t="s">
        <v>295</v>
      </c>
      <c r="C153" s="41">
        <v>0</v>
      </c>
      <c r="D153" s="41">
        <v>0</v>
      </c>
      <c r="E153" s="41">
        <v>0</v>
      </c>
      <c r="F153" s="41">
        <v>0</v>
      </c>
      <c r="G153" s="48">
        <v>30003</v>
      </c>
    </row>
    <row r="154" spans="1:7" x14ac:dyDescent="0.25">
      <c r="A154" s="48">
        <v>300032022</v>
      </c>
      <c r="B154" s="41" t="s">
        <v>297</v>
      </c>
      <c r="C154" s="41">
        <v>0</v>
      </c>
      <c r="D154" s="41">
        <v>0</v>
      </c>
      <c r="E154" s="41">
        <v>0</v>
      </c>
      <c r="F154" s="41">
        <v>0</v>
      </c>
      <c r="G154" s="48">
        <v>30003</v>
      </c>
    </row>
    <row r="155" spans="1:7" x14ac:dyDescent="0.25">
      <c r="A155" s="48">
        <v>300032300</v>
      </c>
      <c r="B155" s="41" t="s">
        <v>299</v>
      </c>
      <c r="C155" s="41">
        <v>0</v>
      </c>
      <c r="D155" s="41">
        <v>0</v>
      </c>
      <c r="E155" s="41">
        <v>0</v>
      </c>
      <c r="F155" s="41">
        <v>0</v>
      </c>
      <c r="G155" s="48">
        <v>30003</v>
      </c>
    </row>
    <row r="156" spans="1:7" x14ac:dyDescent="0.25">
      <c r="A156" s="48">
        <v>300032427</v>
      </c>
      <c r="B156" s="41" t="s">
        <v>301</v>
      </c>
      <c r="C156" s="41">
        <v>0</v>
      </c>
      <c r="D156" s="41">
        <v>0</v>
      </c>
      <c r="E156" s="41">
        <v>0</v>
      </c>
      <c r="F156" s="41">
        <v>0</v>
      </c>
      <c r="G156" s="48">
        <v>30003</v>
      </c>
    </row>
    <row r="157" spans="1:7" x14ac:dyDescent="0.25">
      <c r="A157" s="48">
        <v>300032429</v>
      </c>
      <c r="B157" s="41" t="s">
        <v>303</v>
      </c>
      <c r="C157" s="41">
        <v>0</v>
      </c>
      <c r="D157" s="41">
        <v>0</v>
      </c>
      <c r="E157" s="41">
        <v>0</v>
      </c>
      <c r="F157" s="41">
        <v>0</v>
      </c>
      <c r="G157" s="48">
        <v>30003</v>
      </c>
    </row>
    <row r="158" spans="1:7" x14ac:dyDescent="0.25">
      <c r="A158" s="48">
        <v>300032457</v>
      </c>
      <c r="B158" s="41" t="s">
        <v>305</v>
      </c>
      <c r="C158" s="41">
        <v>0</v>
      </c>
      <c r="D158" s="41">
        <v>0</v>
      </c>
      <c r="E158" s="41">
        <v>0</v>
      </c>
      <c r="F158" s="41">
        <v>0</v>
      </c>
      <c r="G158" s="48">
        <v>30003</v>
      </c>
    </row>
    <row r="159" spans="1:7" x14ac:dyDescent="0.25">
      <c r="A159" s="48">
        <v>300032471</v>
      </c>
      <c r="B159" s="41" t="s">
        <v>2816</v>
      </c>
      <c r="C159" s="41">
        <v>0</v>
      </c>
      <c r="D159" s="41">
        <v>0</v>
      </c>
      <c r="E159" s="41">
        <v>0</v>
      </c>
      <c r="F159" s="41">
        <v>0</v>
      </c>
      <c r="G159" s="48">
        <v>30003</v>
      </c>
    </row>
    <row r="160" spans="1:7" x14ac:dyDescent="0.25">
      <c r="A160" s="48">
        <v>300032500</v>
      </c>
      <c r="B160" s="41" t="s">
        <v>307</v>
      </c>
      <c r="C160" s="41">
        <v>0</v>
      </c>
      <c r="D160" s="41">
        <v>0</v>
      </c>
      <c r="E160" s="41">
        <v>0</v>
      </c>
      <c r="F160" s="41">
        <v>0</v>
      </c>
      <c r="G160" s="48">
        <v>30003</v>
      </c>
    </row>
    <row r="161" spans="1:7" x14ac:dyDescent="0.25">
      <c r="A161" s="48">
        <v>300032503</v>
      </c>
      <c r="B161" s="41" t="s">
        <v>309</v>
      </c>
      <c r="C161" s="41">
        <v>0</v>
      </c>
      <c r="D161" s="41">
        <v>0</v>
      </c>
      <c r="E161" s="41">
        <v>0</v>
      </c>
      <c r="F161" s="41">
        <v>0</v>
      </c>
      <c r="G161" s="48">
        <v>30003</v>
      </c>
    </row>
    <row r="162" spans="1:7" x14ac:dyDescent="0.25">
      <c r="A162" s="48">
        <v>300032510</v>
      </c>
      <c r="B162" s="41" t="s">
        <v>311</v>
      </c>
      <c r="C162" s="41">
        <v>0</v>
      </c>
      <c r="D162" s="41">
        <v>0</v>
      </c>
      <c r="E162" s="41">
        <v>0</v>
      </c>
      <c r="F162" s="41">
        <v>0</v>
      </c>
      <c r="G162" s="48">
        <v>30003</v>
      </c>
    </row>
    <row r="163" spans="1:7" x14ac:dyDescent="0.25">
      <c r="A163" s="48">
        <v>300032524</v>
      </c>
      <c r="B163" s="41" t="s">
        <v>313</v>
      </c>
      <c r="C163" s="41">
        <v>0</v>
      </c>
      <c r="D163" s="41">
        <v>0</v>
      </c>
      <c r="E163" s="41">
        <v>0</v>
      </c>
      <c r="F163" s="41">
        <v>0</v>
      </c>
      <c r="G163" s="48">
        <v>30003</v>
      </c>
    </row>
    <row r="164" spans="1:7" x14ac:dyDescent="0.25">
      <c r="A164" s="48">
        <v>300032703</v>
      </c>
      <c r="B164" s="41" t="s">
        <v>315</v>
      </c>
      <c r="C164" s="41">
        <v>0</v>
      </c>
      <c r="D164" s="41">
        <v>0</v>
      </c>
      <c r="E164" s="41">
        <v>0</v>
      </c>
      <c r="F164" s="41">
        <v>0</v>
      </c>
      <c r="G164" s="48">
        <v>30003</v>
      </c>
    </row>
    <row r="165" spans="1:7" x14ac:dyDescent="0.25">
      <c r="A165" s="48">
        <v>300032706</v>
      </c>
      <c r="B165" s="41" t="s">
        <v>2817</v>
      </c>
      <c r="C165" s="41">
        <v>0</v>
      </c>
      <c r="D165" s="41">
        <v>0</v>
      </c>
      <c r="E165" s="41">
        <v>0</v>
      </c>
      <c r="F165" s="41">
        <v>0</v>
      </c>
      <c r="G165" s="48">
        <v>30003</v>
      </c>
    </row>
    <row r="166" spans="1:7" x14ac:dyDescent="0.25">
      <c r="A166" s="48">
        <v>300032801</v>
      </c>
      <c r="B166" s="41" t="s">
        <v>317</v>
      </c>
      <c r="C166" s="41">
        <v>0</v>
      </c>
      <c r="D166" s="41">
        <v>0</v>
      </c>
      <c r="E166" s="41">
        <v>0</v>
      </c>
      <c r="F166" s="41">
        <v>0</v>
      </c>
      <c r="G166" s="48">
        <v>30003</v>
      </c>
    </row>
    <row r="167" spans="1:7" x14ac:dyDescent="0.25">
      <c r="A167" s="48">
        <v>300032901</v>
      </c>
      <c r="B167" s="41" t="s">
        <v>319</v>
      </c>
      <c r="C167" s="41">
        <v>0</v>
      </c>
      <c r="D167" s="41">
        <v>0</v>
      </c>
      <c r="E167" s="41">
        <v>0</v>
      </c>
      <c r="F167" s="41">
        <v>0</v>
      </c>
      <c r="G167" s="48">
        <v>30003</v>
      </c>
    </row>
    <row r="168" spans="1:7" x14ac:dyDescent="0.25">
      <c r="A168" s="48">
        <v>300034600</v>
      </c>
      <c r="B168" s="41" t="s">
        <v>2818</v>
      </c>
      <c r="C168" s="41">
        <v>0</v>
      </c>
      <c r="D168" s="41">
        <v>0</v>
      </c>
      <c r="E168" s="41">
        <v>0</v>
      </c>
      <c r="F168" s="41">
        <v>0</v>
      </c>
      <c r="G168" s="48">
        <v>30003</v>
      </c>
    </row>
    <row r="169" spans="1:7" x14ac:dyDescent="0.25">
      <c r="A169" s="48">
        <v>300034610</v>
      </c>
      <c r="B169" s="41" t="s">
        <v>323</v>
      </c>
      <c r="C169" s="41">
        <v>0</v>
      </c>
      <c r="D169" s="41">
        <v>0</v>
      </c>
      <c r="E169" s="41">
        <v>0</v>
      </c>
      <c r="F169" s="41">
        <v>0</v>
      </c>
      <c r="G169" s="48">
        <v>30003</v>
      </c>
    </row>
    <row r="170" spans="1:7" x14ac:dyDescent="0.25">
      <c r="A170" s="48">
        <v>300034611</v>
      </c>
      <c r="B170" s="41" t="s">
        <v>325</v>
      </c>
      <c r="C170" s="41">
        <v>0</v>
      </c>
      <c r="D170" s="41">
        <v>0</v>
      </c>
      <c r="E170" s="41">
        <v>0</v>
      </c>
      <c r="F170" s="41">
        <v>0</v>
      </c>
      <c r="G170" s="48">
        <v>30003</v>
      </c>
    </row>
    <row r="171" spans="1:7" x14ac:dyDescent="0.25">
      <c r="A171" s="48">
        <v>300034618</v>
      </c>
      <c r="B171" s="41" t="s">
        <v>2819</v>
      </c>
      <c r="C171" s="41">
        <v>0</v>
      </c>
      <c r="D171" s="41">
        <v>0</v>
      </c>
      <c r="E171" s="41">
        <v>0</v>
      </c>
      <c r="F171" s="41">
        <v>0</v>
      </c>
      <c r="G171" s="48">
        <v>30003</v>
      </c>
    </row>
    <row r="172" spans="1:7" x14ac:dyDescent="0.25">
      <c r="A172" s="48">
        <v>300034619</v>
      </c>
      <c r="B172" s="41" t="s">
        <v>2820</v>
      </c>
      <c r="C172" s="41">
        <v>0</v>
      </c>
      <c r="D172" s="41">
        <v>0</v>
      </c>
      <c r="E172" s="41">
        <v>0</v>
      </c>
      <c r="F172" s="41">
        <v>0</v>
      </c>
      <c r="G172" s="48">
        <v>30003</v>
      </c>
    </row>
    <row r="173" spans="1:7" x14ac:dyDescent="0.25">
      <c r="A173" s="48">
        <v>300034621</v>
      </c>
      <c r="B173" s="41" t="s">
        <v>2821</v>
      </c>
      <c r="C173" s="41">
        <v>0</v>
      </c>
      <c r="D173" s="41">
        <v>0</v>
      </c>
      <c r="E173" s="41">
        <v>0</v>
      </c>
      <c r="F173" s="41">
        <v>0</v>
      </c>
      <c r="G173" s="48">
        <v>30003</v>
      </c>
    </row>
    <row r="174" spans="1:7" x14ac:dyDescent="0.25">
      <c r="A174" s="48">
        <v>300034622</v>
      </c>
      <c r="B174" s="41" t="s">
        <v>2822</v>
      </c>
      <c r="C174" s="41">
        <v>0</v>
      </c>
      <c r="D174" s="41">
        <v>0</v>
      </c>
      <c r="E174" s="41">
        <v>0</v>
      </c>
      <c r="F174" s="41">
        <v>0</v>
      </c>
      <c r="G174" s="48">
        <v>30003</v>
      </c>
    </row>
    <row r="175" spans="1:7" x14ac:dyDescent="0.25">
      <c r="A175" s="48">
        <v>300035112</v>
      </c>
      <c r="B175" s="41" t="s">
        <v>2797</v>
      </c>
      <c r="C175" s="41">
        <v>0</v>
      </c>
      <c r="D175" s="41">
        <v>-45300</v>
      </c>
      <c r="E175" s="41">
        <v>-45300</v>
      </c>
      <c r="F175" s="41">
        <v>45300</v>
      </c>
      <c r="G175" s="48">
        <v>30003</v>
      </c>
    </row>
    <row r="176" spans="1:7" x14ac:dyDescent="0.25">
      <c r="A176" s="48">
        <v>300035912</v>
      </c>
      <c r="B176" s="41" t="s">
        <v>2798</v>
      </c>
      <c r="C176" s="41">
        <v>0</v>
      </c>
      <c r="D176" s="41">
        <v>42500</v>
      </c>
      <c r="E176" s="41">
        <v>42500</v>
      </c>
      <c r="F176" s="41">
        <v>-42500</v>
      </c>
      <c r="G176" s="48">
        <v>30003</v>
      </c>
    </row>
    <row r="177" spans="1:7" x14ac:dyDescent="0.25">
      <c r="A177" s="48">
        <v>300036002</v>
      </c>
      <c r="B177" s="41" t="s">
        <v>2799</v>
      </c>
      <c r="C177" s="41">
        <v>0</v>
      </c>
      <c r="D177" s="41">
        <v>526500</v>
      </c>
      <c r="E177" s="41">
        <v>526500</v>
      </c>
      <c r="F177" s="41">
        <v>-526500</v>
      </c>
      <c r="G177" s="48">
        <v>30003</v>
      </c>
    </row>
    <row r="178" spans="1:7" x14ac:dyDescent="0.25">
      <c r="A178" s="48">
        <v>300039800</v>
      </c>
      <c r="B178" s="41" t="s">
        <v>2800</v>
      </c>
      <c r="C178" s="41">
        <v>0</v>
      </c>
      <c r="D178" s="41">
        <v>-597800</v>
      </c>
      <c r="E178" s="41">
        <v>-597800</v>
      </c>
      <c r="F178" s="41">
        <v>597800</v>
      </c>
      <c r="G178" s="48">
        <v>30003</v>
      </c>
    </row>
    <row r="179" spans="1:7" x14ac:dyDescent="0.25">
      <c r="A179" s="48">
        <v>300039850</v>
      </c>
      <c r="B179" s="41" t="s">
        <v>2801</v>
      </c>
      <c r="C179" s="41">
        <v>0</v>
      </c>
      <c r="D179" s="41">
        <v>-137520</v>
      </c>
      <c r="E179" s="41">
        <v>-137520</v>
      </c>
      <c r="F179" s="41">
        <v>137520</v>
      </c>
      <c r="G179" s="48">
        <v>30003</v>
      </c>
    </row>
    <row r="180" spans="1:7" x14ac:dyDescent="0.25">
      <c r="A180" s="48">
        <v>300040100</v>
      </c>
      <c r="B180" s="41" t="s">
        <v>331</v>
      </c>
      <c r="C180" s="41">
        <v>13359.75</v>
      </c>
      <c r="D180" s="41">
        <v>13300</v>
      </c>
      <c r="E180" s="41">
        <v>13300</v>
      </c>
      <c r="F180" s="41">
        <v>59.75</v>
      </c>
      <c r="G180" s="48">
        <v>30004</v>
      </c>
    </row>
    <row r="181" spans="1:7" x14ac:dyDescent="0.25">
      <c r="A181" s="48">
        <v>300040101</v>
      </c>
      <c r="B181" s="41" t="s">
        <v>333</v>
      </c>
      <c r="C181" s="41">
        <v>0</v>
      </c>
      <c r="D181" s="41">
        <v>0</v>
      </c>
      <c r="E181" s="41">
        <v>0</v>
      </c>
      <c r="F181" s="41">
        <v>0</v>
      </c>
      <c r="G181" s="48">
        <v>30004</v>
      </c>
    </row>
    <row r="182" spans="1:7" x14ac:dyDescent="0.25">
      <c r="A182" s="48">
        <v>300040102</v>
      </c>
      <c r="B182" s="41" t="s">
        <v>335</v>
      </c>
      <c r="C182" s="41">
        <v>0</v>
      </c>
      <c r="D182" s="41">
        <v>0</v>
      </c>
      <c r="E182" s="41">
        <v>0</v>
      </c>
      <c r="F182" s="41">
        <v>0</v>
      </c>
      <c r="G182" s="48">
        <v>30004</v>
      </c>
    </row>
    <row r="183" spans="1:7" x14ac:dyDescent="0.25">
      <c r="A183" s="48">
        <v>300040103</v>
      </c>
      <c r="B183" s="41" t="s">
        <v>337</v>
      </c>
      <c r="C183" s="41">
        <v>0</v>
      </c>
      <c r="D183" s="41">
        <v>0</v>
      </c>
      <c r="E183" s="41">
        <v>0</v>
      </c>
      <c r="F183" s="41">
        <v>0</v>
      </c>
      <c r="G183" s="48">
        <v>30004</v>
      </c>
    </row>
    <row r="184" spans="1:7" x14ac:dyDescent="0.25">
      <c r="A184" s="48">
        <v>300040120</v>
      </c>
      <c r="B184" s="41" t="s">
        <v>339</v>
      </c>
      <c r="C184" s="41">
        <v>0</v>
      </c>
      <c r="D184" s="41">
        <v>0</v>
      </c>
      <c r="E184" s="41">
        <v>0</v>
      </c>
      <c r="F184" s="41">
        <v>0</v>
      </c>
      <c r="G184" s="48">
        <v>30004</v>
      </c>
    </row>
    <row r="185" spans="1:7" x14ac:dyDescent="0.25">
      <c r="A185" s="48">
        <v>300040200</v>
      </c>
      <c r="B185" s="41" t="s">
        <v>341</v>
      </c>
      <c r="C185" s="41">
        <v>0</v>
      </c>
      <c r="D185" s="41">
        <v>0</v>
      </c>
      <c r="E185" s="41">
        <v>0</v>
      </c>
      <c r="F185" s="41">
        <v>0</v>
      </c>
      <c r="G185" s="48">
        <v>30004</v>
      </c>
    </row>
    <row r="186" spans="1:7" x14ac:dyDescent="0.25">
      <c r="A186" s="48">
        <v>300040730</v>
      </c>
      <c r="B186" s="41" t="s">
        <v>343</v>
      </c>
      <c r="C186" s="41">
        <v>673.22</v>
      </c>
      <c r="D186" s="41">
        <v>150</v>
      </c>
      <c r="E186" s="41">
        <v>150</v>
      </c>
      <c r="F186" s="41">
        <v>523.22</v>
      </c>
      <c r="G186" s="48">
        <v>30004</v>
      </c>
    </row>
    <row r="187" spans="1:7" x14ac:dyDescent="0.25">
      <c r="A187" s="48">
        <v>300040800</v>
      </c>
      <c r="B187" s="41" t="s">
        <v>345</v>
      </c>
      <c r="C187" s="41">
        <v>0</v>
      </c>
      <c r="D187" s="41">
        <v>0</v>
      </c>
      <c r="E187" s="41">
        <v>0</v>
      </c>
      <c r="F187" s="41">
        <v>0</v>
      </c>
      <c r="G187" s="48">
        <v>30004</v>
      </c>
    </row>
    <row r="188" spans="1:7" x14ac:dyDescent="0.25">
      <c r="A188" s="48">
        <v>300040820</v>
      </c>
      <c r="B188" s="41" t="s">
        <v>347</v>
      </c>
      <c r="C188" s="41">
        <v>0</v>
      </c>
      <c r="D188" s="41">
        <v>0</v>
      </c>
      <c r="E188" s="41">
        <v>0</v>
      </c>
      <c r="F188" s="41">
        <v>0</v>
      </c>
      <c r="G188" s="48">
        <v>30004</v>
      </c>
    </row>
    <row r="189" spans="1:7" x14ac:dyDescent="0.25">
      <c r="A189" s="48">
        <v>300040930</v>
      </c>
      <c r="B189" s="41" t="s">
        <v>2750</v>
      </c>
      <c r="C189" s="41">
        <v>23.45</v>
      </c>
      <c r="D189" s="41">
        <v>0</v>
      </c>
      <c r="E189" s="41">
        <v>0</v>
      </c>
      <c r="F189" s="41">
        <v>23.45</v>
      </c>
      <c r="G189" s="48">
        <v>30004</v>
      </c>
    </row>
    <row r="190" spans="1:7" x14ac:dyDescent="0.25">
      <c r="A190" s="48">
        <v>300040985</v>
      </c>
      <c r="B190" s="41" t="s">
        <v>349</v>
      </c>
      <c r="C190" s="41">
        <v>0</v>
      </c>
      <c r="D190" s="41">
        <v>0</v>
      </c>
      <c r="E190" s="41">
        <v>0</v>
      </c>
      <c r="F190" s="41">
        <v>0</v>
      </c>
      <c r="G190" s="48">
        <v>30004</v>
      </c>
    </row>
    <row r="191" spans="1:7" x14ac:dyDescent="0.25">
      <c r="A191" s="48">
        <v>300042000</v>
      </c>
      <c r="B191" s="41" t="s">
        <v>351</v>
      </c>
      <c r="C191" s="41">
        <v>0</v>
      </c>
      <c r="D191" s="41">
        <v>0</v>
      </c>
      <c r="E191" s="41">
        <v>0</v>
      </c>
      <c r="F191" s="41">
        <v>0</v>
      </c>
      <c r="G191" s="48">
        <v>30004</v>
      </c>
    </row>
    <row r="192" spans="1:7" x14ac:dyDescent="0.25">
      <c r="A192" s="48">
        <v>300042008</v>
      </c>
      <c r="B192" s="41" t="s">
        <v>353</v>
      </c>
      <c r="C192" s="41">
        <v>0</v>
      </c>
      <c r="D192" s="41">
        <v>0</v>
      </c>
      <c r="E192" s="41">
        <v>0</v>
      </c>
      <c r="F192" s="41">
        <v>0</v>
      </c>
      <c r="G192" s="48">
        <v>30004</v>
      </c>
    </row>
    <row r="193" spans="1:7" x14ac:dyDescent="0.25">
      <c r="A193" s="48">
        <v>300042009</v>
      </c>
      <c r="B193" s="41" t="s">
        <v>2741</v>
      </c>
      <c r="C193" s="41">
        <v>0</v>
      </c>
      <c r="D193" s="41">
        <v>0</v>
      </c>
      <c r="E193" s="41">
        <v>0</v>
      </c>
      <c r="F193" s="41">
        <v>0</v>
      </c>
      <c r="G193" s="48">
        <v>30004</v>
      </c>
    </row>
    <row r="194" spans="1:7" x14ac:dyDescent="0.25">
      <c r="A194" s="48">
        <v>300042022</v>
      </c>
      <c r="B194" s="41" t="s">
        <v>355</v>
      </c>
      <c r="C194" s="41">
        <v>0</v>
      </c>
      <c r="D194" s="41">
        <v>0</v>
      </c>
      <c r="E194" s="41">
        <v>0</v>
      </c>
      <c r="F194" s="41">
        <v>0</v>
      </c>
      <c r="G194" s="48">
        <v>30004</v>
      </c>
    </row>
    <row r="195" spans="1:7" x14ac:dyDescent="0.25">
      <c r="A195" s="48">
        <v>300042036</v>
      </c>
      <c r="B195" s="41" t="s">
        <v>357</v>
      </c>
      <c r="C195" s="41">
        <v>0</v>
      </c>
      <c r="D195" s="41">
        <v>0</v>
      </c>
      <c r="E195" s="41">
        <v>0</v>
      </c>
      <c r="F195" s="41">
        <v>0</v>
      </c>
      <c r="G195" s="48">
        <v>30004</v>
      </c>
    </row>
    <row r="196" spans="1:7" x14ac:dyDescent="0.25">
      <c r="A196" s="48">
        <v>300042300</v>
      </c>
      <c r="B196" s="41" t="s">
        <v>359</v>
      </c>
      <c r="C196" s="41">
        <v>0</v>
      </c>
      <c r="D196" s="41">
        <v>0</v>
      </c>
      <c r="E196" s="41">
        <v>0</v>
      </c>
      <c r="F196" s="41">
        <v>0</v>
      </c>
      <c r="G196" s="48">
        <v>30004</v>
      </c>
    </row>
    <row r="197" spans="1:7" x14ac:dyDescent="0.25">
      <c r="A197" s="48">
        <v>300042422</v>
      </c>
      <c r="B197" s="41" t="s">
        <v>361</v>
      </c>
      <c r="C197" s="41">
        <v>0</v>
      </c>
      <c r="D197" s="41">
        <v>0</v>
      </c>
      <c r="E197" s="41">
        <v>0</v>
      </c>
      <c r="F197" s="41">
        <v>0</v>
      </c>
      <c r="G197" s="48">
        <v>30004</v>
      </c>
    </row>
    <row r="198" spans="1:7" x14ac:dyDescent="0.25">
      <c r="A198" s="48">
        <v>300042429</v>
      </c>
      <c r="B198" s="41" t="s">
        <v>363</v>
      </c>
      <c r="C198" s="41">
        <v>0</v>
      </c>
      <c r="D198" s="41">
        <v>0</v>
      </c>
      <c r="E198" s="41">
        <v>0</v>
      </c>
      <c r="F198" s="41">
        <v>0</v>
      </c>
      <c r="G198" s="48">
        <v>30004</v>
      </c>
    </row>
    <row r="199" spans="1:7" x14ac:dyDescent="0.25">
      <c r="A199" s="48">
        <v>300042430</v>
      </c>
      <c r="B199" s="41" t="s">
        <v>365</v>
      </c>
      <c r="C199" s="41">
        <v>0</v>
      </c>
      <c r="D199" s="41">
        <v>0</v>
      </c>
      <c r="E199" s="41">
        <v>0</v>
      </c>
      <c r="F199" s="41">
        <v>0</v>
      </c>
      <c r="G199" s="48">
        <v>30004</v>
      </c>
    </row>
    <row r="200" spans="1:7" x14ac:dyDescent="0.25">
      <c r="A200" s="48">
        <v>300042500</v>
      </c>
      <c r="B200" s="41" t="s">
        <v>367</v>
      </c>
      <c r="C200" s="41">
        <v>0</v>
      </c>
      <c r="D200" s="41">
        <v>0</v>
      </c>
      <c r="E200" s="41">
        <v>0</v>
      </c>
      <c r="F200" s="41">
        <v>0</v>
      </c>
      <c r="G200" s="48">
        <v>30004</v>
      </c>
    </row>
    <row r="201" spans="1:7" x14ac:dyDescent="0.25">
      <c r="A201" s="48">
        <v>300042510</v>
      </c>
      <c r="B201" s="41" t="s">
        <v>369</v>
      </c>
      <c r="C201" s="41">
        <v>0</v>
      </c>
      <c r="D201" s="41">
        <v>0</v>
      </c>
      <c r="E201" s="41">
        <v>0</v>
      </c>
      <c r="F201" s="41">
        <v>0</v>
      </c>
      <c r="G201" s="48">
        <v>30004</v>
      </c>
    </row>
    <row r="202" spans="1:7" x14ac:dyDescent="0.25">
      <c r="A202" s="48">
        <v>300042706</v>
      </c>
      <c r="B202" s="41" t="s">
        <v>371</v>
      </c>
      <c r="C202" s="41">
        <v>0</v>
      </c>
      <c r="D202" s="41">
        <v>0</v>
      </c>
      <c r="E202" s="41">
        <v>0</v>
      </c>
      <c r="F202" s="41">
        <v>0</v>
      </c>
      <c r="G202" s="48">
        <v>30004</v>
      </c>
    </row>
    <row r="203" spans="1:7" x14ac:dyDescent="0.25">
      <c r="A203" s="48">
        <v>300042801</v>
      </c>
      <c r="B203" s="41" t="s">
        <v>373</v>
      </c>
      <c r="C203" s="41">
        <v>0</v>
      </c>
      <c r="D203" s="41">
        <v>0</v>
      </c>
      <c r="E203" s="41">
        <v>0</v>
      </c>
      <c r="F203" s="41">
        <v>0</v>
      </c>
      <c r="G203" s="48">
        <v>30004</v>
      </c>
    </row>
    <row r="204" spans="1:7" x14ac:dyDescent="0.25">
      <c r="A204" s="48">
        <v>300044610</v>
      </c>
      <c r="B204" s="41" t="s">
        <v>375</v>
      </c>
      <c r="C204" s="41">
        <v>0</v>
      </c>
      <c r="D204" s="41">
        <v>0</v>
      </c>
      <c r="E204" s="41">
        <v>0</v>
      </c>
      <c r="F204" s="41">
        <v>0</v>
      </c>
      <c r="G204" s="48">
        <v>30004</v>
      </c>
    </row>
    <row r="205" spans="1:7" x14ac:dyDescent="0.25">
      <c r="A205" s="48">
        <v>300044611</v>
      </c>
      <c r="B205" s="41" t="s">
        <v>377</v>
      </c>
      <c r="C205" s="41">
        <v>0</v>
      </c>
      <c r="D205" s="41">
        <v>0</v>
      </c>
      <c r="E205" s="41">
        <v>0</v>
      </c>
      <c r="F205" s="41">
        <v>0</v>
      </c>
      <c r="G205" s="48">
        <v>30004</v>
      </c>
    </row>
    <row r="206" spans="1:7" x14ac:dyDescent="0.25">
      <c r="A206" s="48">
        <v>300045242</v>
      </c>
      <c r="B206" s="41" t="s">
        <v>379</v>
      </c>
      <c r="C206" s="41">
        <v>0</v>
      </c>
      <c r="D206" s="41">
        <v>0</v>
      </c>
      <c r="E206" s="41">
        <v>0</v>
      </c>
      <c r="F206" s="41">
        <v>0</v>
      </c>
      <c r="G206" s="48">
        <v>30004</v>
      </c>
    </row>
    <row r="207" spans="1:7" x14ac:dyDescent="0.25">
      <c r="A207" s="48">
        <v>300046010</v>
      </c>
      <c r="B207" s="41" t="s">
        <v>381</v>
      </c>
      <c r="C207" s="41">
        <v>0</v>
      </c>
      <c r="D207" s="41">
        <v>0</v>
      </c>
      <c r="E207" s="41">
        <v>0</v>
      </c>
      <c r="F207" s="41">
        <v>0</v>
      </c>
      <c r="G207" s="48">
        <v>30004</v>
      </c>
    </row>
    <row r="208" spans="1:7" x14ac:dyDescent="0.25">
      <c r="A208" s="48">
        <v>300052500</v>
      </c>
      <c r="B208" s="41" t="s">
        <v>383</v>
      </c>
      <c r="C208" s="41">
        <v>0</v>
      </c>
      <c r="D208" s="41">
        <v>0</v>
      </c>
      <c r="E208" s="41">
        <v>0</v>
      </c>
      <c r="F208" s="41">
        <v>0</v>
      </c>
      <c r="G208" s="48">
        <v>30005</v>
      </c>
    </row>
    <row r="209" spans="1:7" x14ac:dyDescent="0.25">
      <c r="A209" s="48">
        <v>300052524</v>
      </c>
      <c r="B209" s="41" t="s">
        <v>385</v>
      </c>
      <c r="C209" s="41">
        <v>0</v>
      </c>
      <c r="D209" s="41">
        <v>0</v>
      </c>
      <c r="E209" s="41">
        <v>0</v>
      </c>
      <c r="F209" s="41">
        <v>0</v>
      </c>
      <c r="G209" s="48">
        <v>30005</v>
      </c>
    </row>
    <row r="210" spans="1:7" x14ac:dyDescent="0.25">
      <c r="A210" s="48">
        <v>300054610</v>
      </c>
      <c r="B210" s="41" t="s">
        <v>387</v>
      </c>
      <c r="C210" s="41">
        <v>0</v>
      </c>
      <c r="D210" s="41">
        <v>0</v>
      </c>
      <c r="E210" s="41">
        <v>0</v>
      </c>
      <c r="F210" s="41">
        <v>0</v>
      </c>
      <c r="G210" s="48">
        <v>30005</v>
      </c>
    </row>
    <row r="211" spans="1:7" x14ac:dyDescent="0.25">
      <c r="A211" s="48">
        <v>300054611</v>
      </c>
      <c r="B211" s="41" t="s">
        <v>389</v>
      </c>
      <c r="C211" s="41">
        <v>0</v>
      </c>
      <c r="D211" s="41">
        <v>0</v>
      </c>
      <c r="E211" s="41">
        <v>0</v>
      </c>
      <c r="F211" s="41">
        <v>0</v>
      </c>
      <c r="G211" s="48">
        <v>30005</v>
      </c>
    </row>
    <row r="212" spans="1:7" x14ac:dyDescent="0.25">
      <c r="A212" s="48">
        <v>300054612</v>
      </c>
      <c r="B212" s="41" t="s">
        <v>391</v>
      </c>
      <c r="C212" s="41">
        <v>0</v>
      </c>
      <c r="D212" s="41">
        <v>0</v>
      </c>
      <c r="E212" s="41">
        <v>0</v>
      </c>
      <c r="F212" s="41">
        <v>0</v>
      </c>
      <c r="G212" s="48">
        <v>30005</v>
      </c>
    </row>
    <row r="213" spans="1:7" x14ac:dyDescent="0.25">
      <c r="A213" s="48">
        <v>300055164</v>
      </c>
      <c r="B213" s="41" t="s">
        <v>393</v>
      </c>
      <c r="C213" s="41">
        <v>0</v>
      </c>
      <c r="D213" s="41">
        <v>0</v>
      </c>
      <c r="E213" s="41">
        <v>0</v>
      </c>
      <c r="F213" s="41">
        <v>0</v>
      </c>
      <c r="G213" s="48">
        <v>30005</v>
      </c>
    </row>
    <row r="214" spans="1:7" x14ac:dyDescent="0.25">
      <c r="A214" s="48">
        <v>300060100</v>
      </c>
      <c r="B214" s="41" t="s">
        <v>395</v>
      </c>
      <c r="C214" s="41">
        <v>21736.38</v>
      </c>
      <c r="D214" s="41">
        <v>24600</v>
      </c>
      <c r="E214" s="41">
        <v>24600</v>
      </c>
      <c r="F214" s="41">
        <v>-2863.62</v>
      </c>
      <c r="G214" s="48">
        <v>30006</v>
      </c>
    </row>
    <row r="215" spans="1:7" x14ac:dyDescent="0.25">
      <c r="A215" s="48">
        <v>300060101</v>
      </c>
      <c r="B215" s="41" t="s">
        <v>397</v>
      </c>
      <c r="C215" s="41">
        <v>0</v>
      </c>
      <c r="D215" s="41">
        <v>0</v>
      </c>
      <c r="E215" s="41">
        <v>0</v>
      </c>
      <c r="F215" s="41">
        <v>0</v>
      </c>
      <c r="G215" s="48">
        <v>30006</v>
      </c>
    </row>
    <row r="216" spans="1:7" x14ac:dyDescent="0.25">
      <c r="A216" s="48">
        <v>300060102</v>
      </c>
      <c r="B216" s="41" t="s">
        <v>399</v>
      </c>
      <c r="C216" s="41">
        <v>0</v>
      </c>
      <c r="D216" s="41">
        <v>0</v>
      </c>
      <c r="E216" s="41">
        <v>0</v>
      </c>
      <c r="F216" s="41">
        <v>0</v>
      </c>
      <c r="G216" s="48">
        <v>30006</v>
      </c>
    </row>
    <row r="217" spans="1:7" x14ac:dyDescent="0.25">
      <c r="A217" s="48">
        <v>300060103</v>
      </c>
      <c r="B217" s="41" t="s">
        <v>2783</v>
      </c>
      <c r="C217" s="41">
        <v>0</v>
      </c>
      <c r="D217" s="41">
        <v>0</v>
      </c>
      <c r="E217" s="41">
        <v>0</v>
      </c>
      <c r="F217" s="41">
        <v>0</v>
      </c>
      <c r="G217" s="48">
        <v>30006</v>
      </c>
    </row>
    <row r="218" spans="1:7" x14ac:dyDescent="0.25">
      <c r="A218" s="48">
        <v>300060110</v>
      </c>
      <c r="B218" s="41" t="s">
        <v>401</v>
      </c>
      <c r="C218" s="41">
        <v>0</v>
      </c>
      <c r="D218" s="41">
        <v>0</v>
      </c>
      <c r="E218" s="41">
        <v>0</v>
      </c>
      <c r="F218" s="41">
        <v>0</v>
      </c>
      <c r="G218" s="48">
        <v>30006</v>
      </c>
    </row>
    <row r="219" spans="1:7" x14ac:dyDescent="0.25">
      <c r="A219" s="48">
        <v>300060120</v>
      </c>
      <c r="B219" s="41" t="s">
        <v>403</v>
      </c>
      <c r="C219" s="41">
        <v>0</v>
      </c>
      <c r="D219" s="41">
        <v>0</v>
      </c>
      <c r="E219" s="41">
        <v>0</v>
      </c>
      <c r="F219" s="41">
        <v>0</v>
      </c>
      <c r="G219" s="48">
        <v>30006</v>
      </c>
    </row>
    <row r="220" spans="1:7" x14ac:dyDescent="0.25">
      <c r="A220" s="48">
        <v>300060150</v>
      </c>
      <c r="B220" s="41" t="s">
        <v>405</v>
      </c>
      <c r="C220" s="41">
        <v>0</v>
      </c>
      <c r="D220" s="41">
        <v>0</v>
      </c>
      <c r="E220" s="41">
        <v>0</v>
      </c>
      <c r="F220" s="41">
        <v>0</v>
      </c>
      <c r="G220" s="48">
        <v>30006</v>
      </c>
    </row>
    <row r="221" spans="1:7" x14ac:dyDescent="0.25">
      <c r="A221" s="48">
        <v>300060700</v>
      </c>
      <c r="B221" s="41" t="s">
        <v>407</v>
      </c>
      <c r="C221" s="41">
        <v>0</v>
      </c>
      <c r="D221" s="41">
        <v>0</v>
      </c>
      <c r="E221" s="41">
        <v>0</v>
      </c>
      <c r="F221" s="41">
        <v>0</v>
      </c>
      <c r="G221" s="48">
        <v>30006</v>
      </c>
    </row>
    <row r="222" spans="1:7" x14ac:dyDescent="0.25">
      <c r="A222" s="48">
        <v>300060930</v>
      </c>
      <c r="B222" s="41" t="s">
        <v>409</v>
      </c>
      <c r="C222" s="41">
        <v>0</v>
      </c>
      <c r="D222" s="41">
        <v>0</v>
      </c>
      <c r="E222" s="41">
        <v>0</v>
      </c>
      <c r="F222" s="41">
        <v>0</v>
      </c>
      <c r="G222" s="48">
        <v>30006</v>
      </c>
    </row>
    <row r="223" spans="1:7" x14ac:dyDescent="0.25">
      <c r="A223" s="48">
        <v>300062451</v>
      </c>
      <c r="B223" s="41" t="s">
        <v>411</v>
      </c>
      <c r="C223" s="41">
        <v>0</v>
      </c>
      <c r="D223" s="41">
        <v>1750</v>
      </c>
      <c r="E223" s="41">
        <v>1750</v>
      </c>
      <c r="F223" s="41">
        <v>-1750</v>
      </c>
      <c r="G223" s="48">
        <v>30006</v>
      </c>
    </row>
    <row r="224" spans="1:7" x14ac:dyDescent="0.25">
      <c r="A224" s="48">
        <v>300062500</v>
      </c>
      <c r="B224" s="41" t="s">
        <v>413</v>
      </c>
      <c r="C224" s="41">
        <v>0</v>
      </c>
      <c r="D224" s="41">
        <v>0</v>
      </c>
      <c r="E224" s="41">
        <v>0</v>
      </c>
      <c r="F224" s="41">
        <v>0</v>
      </c>
      <c r="G224" s="48">
        <v>30006</v>
      </c>
    </row>
    <row r="225" spans="1:7" x14ac:dyDescent="0.25">
      <c r="A225" s="48">
        <v>300062510</v>
      </c>
      <c r="B225" s="41" t="s">
        <v>415</v>
      </c>
      <c r="C225" s="41">
        <v>0</v>
      </c>
      <c r="D225" s="41">
        <v>0</v>
      </c>
      <c r="E225" s="41">
        <v>0</v>
      </c>
      <c r="F225" s="41">
        <v>0</v>
      </c>
      <c r="G225" s="48">
        <v>30006</v>
      </c>
    </row>
    <row r="226" spans="1:7" x14ac:dyDescent="0.25">
      <c r="A226" s="48">
        <v>300062706</v>
      </c>
      <c r="B226" s="41" t="s">
        <v>417</v>
      </c>
      <c r="C226" s="41">
        <v>0</v>
      </c>
      <c r="D226" s="41">
        <v>0</v>
      </c>
      <c r="E226" s="41">
        <v>0</v>
      </c>
      <c r="F226" s="41">
        <v>0</v>
      </c>
      <c r="G226" s="48">
        <v>30006</v>
      </c>
    </row>
    <row r="227" spans="1:7" x14ac:dyDescent="0.25">
      <c r="A227" s="48">
        <v>300064600</v>
      </c>
      <c r="B227" s="41" t="s">
        <v>419</v>
      </c>
      <c r="C227" s="41">
        <v>0</v>
      </c>
      <c r="D227" s="41">
        <v>0</v>
      </c>
      <c r="E227" s="41">
        <v>0</v>
      </c>
      <c r="F227" s="41">
        <v>0</v>
      </c>
      <c r="G227" s="48">
        <v>30006</v>
      </c>
    </row>
    <row r="228" spans="1:7" x14ac:dyDescent="0.25">
      <c r="A228" s="48">
        <v>300064610</v>
      </c>
      <c r="B228" s="41" t="s">
        <v>421</v>
      </c>
      <c r="C228" s="41">
        <v>0</v>
      </c>
      <c r="D228" s="41">
        <v>0</v>
      </c>
      <c r="E228" s="41">
        <v>0</v>
      </c>
      <c r="F228" s="41">
        <v>0</v>
      </c>
      <c r="G228" s="48">
        <v>30006</v>
      </c>
    </row>
    <row r="229" spans="1:7" x14ac:dyDescent="0.25">
      <c r="A229" s="48">
        <v>300064619</v>
      </c>
      <c r="B229" s="41" t="s">
        <v>423</v>
      </c>
      <c r="C229" s="41">
        <v>0</v>
      </c>
      <c r="D229" s="41">
        <v>0</v>
      </c>
      <c r="E229" s="41">
        <v>0</v>
      </c>
      <c r="F229" s="41">
        <v>0</v>
      </c>
      <c r="G229" s="48">
        <v>30006</v>
      </c>
    </row>
    <row r="230" spans="1:7" x14ac:dyDescent="0.25">
      <c r="A230" s="48">
        <v>300065008</v>
      </c>
      <c r="B230" s="41" t="s">
        <v>425</v>
      </c>
      <c r="C230" s="41">
        <v>0</v>
      </c>
      <c r="D230" s="41">
        <v>0</v>
      </c>
      <c r="E230" s="41">
        <v>0</v>
      </c>
      <c r="F230" s="41">
        <v>0</v>
      </c>
      <c r="G230" s="48">
        <v>30006</v>
      </c>
    </row>
    <row r="231" spans="1:7" x14ac:dyDescent="0.25">
      <c r="A231" s="48">
        <v>300065316</v>
      </c>
      <c r="B231" s="41" t="s">
        <v>427</v>
      </c>
      <c r="C231" s="41">
        <v>0</v>
      </c>
      <c r="D231" s="41">
        <v>0</v>
      </c>
      <c r="E231" s="41">
        <v>0</v>
      </c>
      <c r="F231" s="41">
        <v>0</v>
      </c>
      <c r="G231" s="48">
        <v>30006</v>
      </c>
    </row>
    <row r="232" spans="1:7" x14ac:dyDescent="0.25">
      <c r="A232" s="48">
        <v>300065317</v>
      </c>
      <c r="B232" s="41" t="s">
        <v>429</v>
      </c>
      <c r="C232" s="41">
        <v>0</v>
      </c>
      <c r="D232" s="41">
        <v>0</v>
      </c>
      <c r="E232" s="41">
        <v>0</v>
      </c>
      <c r="F232" s="41">
        <v>0</v>
      </c>
      <c r="G232" s="48">
        <v>30006</v>
      </c>
    </row>
    <row r="233" spans="1:7" x14ac:dyDescent="0.25">
      <c r="A233" s="48">
        <v>300065319</v>
      </c>
      <c r="B233" s="41" t="s">
        <v>431</v>
      </c>
      <c r="C233" s="41">
        <v>6778.87</v>
      </c>
      <c r="D233" s="41">
        <v>10500</v>
      </c>
      <c r="E233" s="41">
        <v>10500</v>
      </c>
      <c r="F233" s="41">
        <v>-3721.13</v>
      </c>
      <c r="G233" s="48">
        <v>30006</v>
      </c>
    </row>
    <row r="234" spans="1:7" x14ac:dyDescent="0.25">
      <c r="A234" s="48">
        <v>300065320</v>
      </c>
      <c r="B234" s="41" t="s">
        <v>433</v>
      </c>
      <c r="C234" s="41">
        <v>0</v>
      </c>
      <c r="D234" s="41">
        <v>0</v>
      </c>
      <c r="E234" s="41">
        <v>0</v>
      </c>
      <c r="F234" s="41">
        <v>0</v>
      </c>
      <c r="G234" s="48">
        <v>30006</v>
      </c>
    </row>
    <row r="235" spans="1:7" x14ac:dyDescent="0.25">
      <c r="A235" s="48">
        <v>300065347</v>
      </c>
      <c r="B235" s="41" t="s">
        <v>435</v>
      </c>
      <c r="C235" s="41">
        <v>0</v>
      </c>
      <c r="D235" s="41">
        <v>0</v>
      </c>
      <c r="E235" s="41">
        <v>0</v>
      </c>
      <c r="F235" s="41">
        <v>0</v>
      </c>
      <c r="G235" s="48">
        <v>30006</v>
      </c>
    </row>
    <row r="236" spans="1:7" x14ac:dyDescent="0.25">
      <c r="A236" s="48">
        <v>300065348</v>
      </c>
      <c r="B236" s="41" t="s">
        <v>437</v>
      </c>
      <c r="C236" s="41">
        <v>0</v>
      </c>
      <c r="D236" s="41">
        <v>0</v>
      </c>
      <c r="E236" s="41">
        <v>0</v>
      </c>
      <c r="F236" s="41">
        <v>0</v>
      </c>
      <c r="G236" s="48">
        <v>30006</v>
      </c>
    </row>
    <row r="237" spans="1:7" x14ac:dyDescent="0.25">
      <c r="A237" s="48">
        <v>300065349</v>
      </c>
      <c r="B237" s="41" t="s">
        <v>439</v>
      </c>
      <c r="C237" s="41">
        <v>0</v>
      </c>
      <c r="D237" s="41">
        <v>0</v>
      </c>
      <c r="E237" s="41">
        <v>0</v>
      </c>
      <c r="F237" s="41">
        <v>0</v>
      </c>
      <c r="G237" s="48">
        <v>30006</v>
      </c>
    </row>
    <row r="238" spans="1:7" x14ac:dyDescent="0.25">
      <c r="A238" s="48">
        <v>300065350</v>
      </c>
      <c r="B238" s="41" t="s">
        <v>441</v>
      </c>
      <c r="C238" s="41">
        <v>2350</v>
      </c>
      <c r="D238" s="41">
        <v>0</v>
      </c>
      <c r="E238" s="41">
        <v>0</v>
      </c>
      <c r="F238" s="41">
        <v>2350</v>
      </c>
      <c r="G238" s="48">
        <v>30006</v>
      </c>
    </row>
    <row r="239" spans="1:7" x14ac:dyDescent="0.25">
      <c r="A239" s="48">
        <v>300066010</v>
      </c>
      <c r="B239" s="41" t="s">
        <v>443</v>
      </c>
      <c r="C239" s="41">
        <v>0</v>
      </c>
      <c r="D239" s="41">
        <v>0</v>
      </c>
      <c r="E239" s="41">
        <v>0</v>
      </c>
      <c r="F239" s="41">
        <v>0</v>
      </c>
      <c r="G239" s="48">
        <v>30006</v>
      </c>
    </row>
    <row r="240" spans="1:7" x14ac:dyDescent="0.25">
      <c r="A240" s="48">
        <v>300069053</v>
      </c>
      <c r="B240" s="41" t="s">
        <v>445</v>
      </c>
      <c r="C240" s="41">
        <v>0</v>
      </c>
      <c r="D240" s="41">
        <v>0</v>
      </c>
      <c r="E240" s="41">
        <v>0</v>
      </c>
      <c r="F240" s="41">
        <v>0</v>
      </c>
      <c r="G240" s="48">
        <v>30006</v>
      </c>
    </row>
    <row r="241" spans="1:7" x14ac:dyDescent="0.25">
      <c r="A241" s="48">
        <v>300069093</v>
      </c>
      <c r="B241" s="41" t="s">
        <v>435</v>
      </c>
      <c r="C241" s="41">
        <v>0</v>
      </c>
      <c r="D241" s="41">
        <v>0</v>
      </c>
      <c r="E241" s="41">
        <v>0</v>
      </c>
      <c r="F241" s="41">
        <v>0</v>
      </c>
      <c r="G241" s="48">
        <v>30006</v>
      </c>
    </row>
    <row r="242" spans="1:7" x14ac:dyDescent="0.25">
      <c r="A242" s="48">
        <v>300069094</v>
      </c>
      <c r="B242" s="41" t="s">
        <v>437</v>
      </c>
      <c r="C242" s="41">
        <v>0</v>
      </c>
      <c r="D242" s="41">
        <v>0</v>
      </c>
      <c r="E242" s="41">
        <v>0</v>
      </c>
      <c r="F242" s="41">
        <v>0</v>
      </c>
      <c r="G242" s="48">
        <v>30006</v>
      </c>
    </row>
    <row r="243" spans="1:7" x14ac:dyDescent="0.25">
      <c r="A243" s="48">
        <v>300069095</v>
      </c>
      <c r="B243" s="41" t="s">
        <v>449</v>
      </c>
      <c r="C243" s="41">
        <v>0</v>
      </c>
      <c r="D243" s="41">
        <v>0</v>
      </c>
      <c r="E243" s="41">
        <v>0</v>
      </c>
      <c r="F243" s="41">
        <v>0</v>
      </c>
      <c r="G243" s="48">
        <v>30006</v>
      </c>
    </row>
    <row r="244" spans="1:7" x14ac:dyDescent="0.25">
      <c r="A244" s="48">
        <v>300069096</v>
      </c>
      <c r="B244" s="41" t="s">
        <v>451</v>
      </c>
      <c r="C244" s="41">
        <v>0</v>
      </c>
      <c r="D244" s="41">
        <v>0</v>
      </c>
      <c r="E244" s="41">
        <v>0</v>
      </c>
      <c r="F244" s="41">
        <v>0</v>
      </c>
      <c r="G244" s="48">
        <v>30006</v>
      </c>
    </row>
    <row r="245" spans="1:7" x14ac:dyDescent="0.25">
      <c r="A245" s="48">
        <v>300069097</v>
      </c>
      <c r="B245" s="41" t="s">
        <v>453</v>
      </c>
      <c r="C245" s="41">
        <v>0</v>
      </c>
      <c r="D245" s="41">
        <v>0</v>
      </c>
      <c r="E245" s="41">
        <v>0</v>
      </c>
      <c r="F245" s="41">
        <v>0</v>
      </c>
      <c r="G245" s="48">
        <v>30006</v>
      </c>
    </row>
    <row r="246" spans="1:7" x14ac:dyDescent="0.25">
      <c r="A246" s="48">
        <v>300069098</v>
      </c>
      <c r="B246" s="41" t="s">
        <v>455</v>
      </c>
      <c r="C246" s="41">
        <v>0</v>
      </c>
      <c r="D246" s="41">
        <v>0</v>
      </c>
      <c r="E246" s="41">
        <v>0</v>
      </c>
      <c r="F246" s="41">
        <v>0</v>
      </c>
      <c r="G246" s="48">
        <v>30006</v>
      </c>
    </row>
    <row r="247" spans="1:7" x14ac:dyDescent="0.25">
      <c r="A247" s="48">
        <v>300069110</v>
      </c>
      <c r="B247" s="41" t="s">
        <v>457</v>
      </c>
      <c r="C247" s="41">
        <v>0</v>
      </c>
      <c r="D247" s="41">
        <v>0</v>
      </c>
      <c r="E247" s="41">
        <v>0</v>
      </c>
      <c r="F247" s="41">
        <v>0</v>
      </c>
      <c r="G247" s="48">
        <v>30006</v>
      </c>
    </row>
    <row r="248" spans="1:7" x14ac:dyDescent="0.25">
      <c r="A248" s="48">
        <v>300069114</v>
      </c>
      <c r="B248" s="41" t="s">
        <v>459</v>
      </c>
      <c r="C248" s="41">
        <v>0</v>
      </c>
      <c r="D248" s="41">
        <v>0</v>
      </c>
      <c r="E248" s="41">
        <v>0</v>
      </c>
      <c r="F248" s="41">
        <v>0</v>
      </c>
      <c r="G248" s="48">
        <v>30006</v>
      </c>
    </row>
    <row r="249" spans="1:7" x14ac:dyDescent="0.25">
      <c r="A249" s="48">
        <v>300069800</v>
      </c>
      <c r="B249" s="41" t="s">
        <v>461</v>
      </c>
      <c r="C249" s="41">
        <v>0</v>
      </c>
      <c r="D249" s="41">
        <v>-7500</v>
      </c>
      <c r="E249" s="41">
        <v>-7500</v>
      </c>
      <c r="F249" s="41">
        <v>7500</v>
      </c>
      <c r="G249" s="48">
        <v>30006</v>
      </c>
    </row>
    <row r="250" spans="1:7" x14ac:dyDescent="0.25">
      <c r="A250" s="48">
        <v>300069801</v>
      </c>
      <c r="B250" s="41" t="s">
        <v>463</v>
      </c>
      <c r="C250" s="41">
        <v>0</v>
      </c>
      <c r="D250" s="41">
        <v>0</v>
      </c>
      <c r="E250" s="41">
        <v>0</v>
      </c>
      <c r="F250" s="41">
        <v>0</v>
      </c>
      <c r="G250" s="48">
        <v>30006</v>
      </c>
    </row>
    <row r="251" spans="1:7" x14ac:dyDescent="0.25">
      <c r="A251" s="48">
        <v>300069846</v>
      </c>
      <c r="B251" s="41" t="s">
        <v>465</v>
      </c>
      <c r="C251" s="41">
        <v>0</v>
      </c>
      <c r="D251" s="41">
        <v>0</v>
      </c>
      <c r="E251" s="41">
        <v>0</v>
      </c>
      <c r="F251" s="41">
        <v>0</v>
      </c>
      <c r="G251" s="48">
        <v>30006</v>
      </c>
    </row>
    <row r="252" spans="1:7" x14ac:dyDescent="0.25">
      <c r="A252" s="48">
        <v>300070200</v>
      </c>
      <c r="B252" s="41" t="s">
        <v>467</v>
      </c>
      <c r="C252" s="41">
        <v>0</v>
      </c>
      <c r="D252" s="41">
        <v>0</v>
      </c>
      <c r="E252" s="41">
        <v>0</v>
      </c>
      <c r="F252" s="41">
        <v>0</v>
      </c>
      <c r="G252" s="48">
        <v>30007</v>
      </c>
    </row>
    <row r="253" spans="1:7" x14ac:dyDescent="0.25">
      <c r="A253" s="48">
        <v>300072429</v>
      </c>
      <c r="B253" s="41" t="s">
        <v>469</v>
      </c>
      <c r="C253" s="41">
        <v>0</v>
      </c>
      <c r="D253" s="41">
        <v>0</v>
      </c>
      <c r="E253" s="41">
        <v>0</v>
      </c>
      <c r="F253" s="41">
        <v>0</v>
      </c>
      <c r="G253" s="48">
        <v>30007</v>
      </c>
    </row>
    <row r="254" spans="1:7" x14ac:dyDescent="0.25">
      <c r="A254" s="48">
        <v>300072500</v>
      </c>
      <c r="B254" s="41" t="s">
        <v>471</v>
      </c>
      <c r="C254" s="41">
        <v>0</v>
      </c>
      <c r="D254" s="41">
        <v>0</v>
      </c>
      <c r="E254" s="41">
        <v>0</v>
      </c>
      <c r="F254" s="41">
        <v>0</v>
      </c>
      <c r="G254" s="48">
        <v>30007</v>
      </c>
    </row>
    <row r="255" spans="1:7" x14ac:dyDescent="0.25">
      <c r="A255" s="48">
        <v>300072524</v>
      </c>
      <c r="B255" s="41" t="s">
        <v>473</v>
      </c>
      <c r="C255" s="41">
        <v>0</v>
      </c>
      <c r="D255" s="41">
        <v>0</v>
      </c>
      <c r="E255" s="41">
        <v>0</v>
      </c>
      <c r="F255" s="41">
        <v>0</v>
      </c>
      <c r="G255" s="48">
        <v>30007</v>
      </c>
    </row>
    <row r="256" spans="1:7" x14ac:dyDescent="0.25">
      <c r="A256" s="48">
        <v>300074600</v>
      </c>
      <c r="B256" s="41" t="s">
        <v>475</v>
      </c>
      <c r="C256" s="41">
        <v>0</v>
      </c>
      <c r="D256" s="41">
        <v>0</v>
      </c>
      <c r="E256" s="41">
        <v>0</v>
      </c>
      <c r="F256" s="41">
        <v>0</v>
      </c>
      <c r="G256" s="48">
        <v>30007</v>
      </c>
    </row>
    <row r="257" spans="1:7" x14ac:dyDescent="0.25">
      <c r="A257" s="48">
        <v>300074610</v>
      </c>
      <c r="B257" s="41" t="s">
        <v>477</v>
      </c>
      <c r="C257" s="41">
        <v>0</v>
      </c>
      <c r="D257" s="41">
        <v>0</v>
      </c>
      <c r="E257" s="41">
        <v>0</v>
      </c>
      <c r="F257" s="41">
        <v>0</v>
      </c>
      <c r="G257" s="48">
        <v>30007</v>
      </c>
    </row>
    <row r="258" spans="1:7" x14ac:dyDescent="0.25">
      <c r="A258" s="48">
        <v>300074611</v>
      </c>
      <c r="B258" s="41" t="s">
        <v>479</v>
      </c>
      <c r="C258" s="41">
        <v>0</v>
      </c>
      <c r="D258" s="41">
        <v>0</v>
      </c>
      <c r="E258" s="41">
        <v>0</v>
      </c>
      <c r="F258" s="41">
        <v>0</v>
      </c>
      <c r="G258" s="48">
        <v>30007</v>
      </c>
    </row>
    <row r="259" spans="1:7" x14ac:dyDescent="0.25">
      <c r="A259" s="48">
        <v>300089051</v>
      </c>
      <c r="B259" s="41" t="s">
        <v>481</v>
      </c>
      <c r="C259" s="41">
        <v>0</v>
      </c>
      <c r="D259" s="41">
        <v>0</v>
      </c>
      <c r="E259" s="41">
        <v>0</v>
      </c>
      <c r="F259" s="41">
        <v>0</v>
      </c>
      <c r="G259" s="48">
        <v>30008</v>
      </c>
    </row>
    <row r="260" spans="1:7" x14ac:dyDescent="0.25">
      <c r="A260" s="48">
        <v>300089801</v>
      </c>
      <c r="B260" s="41" t="s">
        <v>483</v>
      </c>
      <c r="C260" s="41">
        <v>0</v>
      </c>
      <c r="D260" s="41">
        <v>0</v>
      </c>
      <c r="E260" s="41">
        <v>0</v>
      </c>
      <c r="F260" s="41">
        <v>0</v>
      </c>
      <c r="G260" s="48">
        <v>30008</v>
      </c>
    </row>
    <row r="261" spans="1:7" x14ac:dyDescent="0.25">
      <c r="A261" s="48">
        <v>300090100</v>
      </c>
      <c r="B261" s="41" t="s">
        <v>485</v>
      </c>
      <c r="C261" s="41">
        <v>0</v>
      </c>
      <c r="D261" s="41">
        <v>0</v>
      </c>
      <c r="E261" s="41">
        <v>0</v>
      </c>
      <c r="F261" s="41">
        <v>0</v>
      </c>
      <c r="G261" s="48">
        <v>30009</v>
      </c>
    </row>
    <row r="262" spans="1:7" x14ac:dyDescent="0.25">
      <c r="A262" s="48">
        <v>300090930</v>
      </c>
      <c r="B262" s="41" t="s">
        <v>487</v>
      </c>
      <c r="C262" s="41">
        <v>0</v>
      </c>
      <c r="D262" s="41">
        <v>0</v>
      </c>
      <c r="E262" s="41">
        <v>0</v>
      </c>
      <c r="F262" s="41">
        <v>0</v>
      </c>
      <c r="G262" s="48">
        <v>30009</v>
      </c>
    </row>
    <row r="263" spans="1:7" x14ac:dyDescent="0.25">
      <c r="A263" s="48">
        <v>300091600</v>
      </c>
      <c r="B263" s="41" t="s">
        <v>489</v>
      </c>
      <c r="C263" s="41">
        <v>0</v>
      </c>
      <c r="D263" s="41">
        <v>0</v>
      </c>
      <c r="E263" s="41">
        <v>0</v>
      </c>
      <c r="F263" s="41">
        <v>0</v>
      </c>
      <c r="G263" s="48">
        <v>30009</v>
      </c>
    </row>
    <row r="264" spans="1:7" x14ac:dyDescent="0.25">
      <c r="A264" s="48">
        <v>300091640</v>
      </c>
      <c r="B264" s="41" t="s">
        <v>491</v>
      </c>
      <c r="C264" s="41">
        <v>0</v>
      </c>
      <c r="D264" s="41">
        <v>0</v>
      </c>
      <c r="E264" s="41">
        <v>0</v>
      </c>
      <c r="F264" s="41">
        <v>0</v>
      </c>
      <c r="G264" s="48">
        <v>30009</v>
      </c>
    </row>
    <row r="265" spans="1:7" x14ac:dyDescent="0.25">
      <c r="A265" s="48">
        <v>300092000</v>
      </c>
      <c r="B265" s="41" t="s">
        <v>493</v>
      </c>
      <c r="C265" s="41">
        <v>0</v>
      </c>
      <c r="D265" s="41">
        <v>0</v>
      </c>
      <c r="E265" s="41">
        <v>0</v>
      </c>
      <c r="F265" s="41">
        <v>0</v>
      </c>
      <c r="G265" s="48">
        <v>30009</v>
      </c>
    </row>
    <row r="266" spans="1:7" x14ac:dyDescent="0.25">
      <c r="A266" s="48">
        <v>300092007</v>
      </c>
      <c r="B266" s="41" t="s">
        <v>495</v>
      </c>
      <c r="C266" s="41">
        <v>0</v>
      </c>
      <c r="D266" s="41">
        <v>0</v>
      </c>
      <c r="E266" s="41">
        <v>0</v>
      </c>
      <c r="F266" s="41">
        <v>0</v>
      </c>
      <c r="G266" s="48">
        <v>30009</v>
      </c>
    </row>
    <row r="267" spans="1:7" x14ac:dyDescent="0.25">
      <c r="A267" s="48">
        <v>300092423</v>
      </c>
      <c r="B267" s="41" t="s">
        <v>497</v>
      </c>
      <c r="C267" s="41">
        <v>0</v>
      </c>
      <c r="D267" s="41">
        <v>0</v>
      </c>
      <c r="E267" s="41">
        <v>0</v>
      </c>
      <c r="F267" s="41">
        <v>0</v>
      </c>
      <c r="G267" s="48">
        <v>30009</v>
      </c>
    </row>
    <row r="268" spans="1:7" x14ac:dyDescent="0.25">
      <c r="A268" s="48">
        <v>300092500</v>
      </c>
      <c r="B268" s="41" t="s">
        <v>499</v>
      </c>
      <c r="C268" s="41">
        <v>0</v>
      </c>
      <c r="D268" s="41">
        <v>0</v>
      </c>
      <c r="E268" s="41">
        <v>0</v>
      </c>
      <c r="F268" s="41">
        <v>0</v>
      </c>
      <c r="G268" s="48">
        <v>30009</v>
      </c>
    </row>
    <row r="269" spans="1:7" x14ac:dyDescent="0.25">
      <c r="A269" s="48">
        <v>300092524</v>
      </c>
      <c r="B269" s="41" t="s">
        <v>501</v>
      </c>
      <c r="C269" s="41">
        <v>0</v>
      </c>
      <c r="D269" s="41">
        <v>0</v>
      </c>
      <c r="E269" s="41">
        <v>0</v>
      </c>
      <c r="F269" s="41">
        <v>0</v>
      </c>
      <c r="G269" s="48">
        <v>30009</v>
      </c>
    </row>
    <row r="270" spans="1:7" x14ac:dyDescent="0.25">
      <c r="A270" s="48">
        <v>300092801</v>
      </c>
      <c r="B270" s="41" t="s">
        <v>503</v>
      </c>
      <c r="C270" s="41">
        <v>0</v>
      </c>
      <c r="D270" s="41">
        <v>0</v>
      </c>
      <c r="E270" s="41">
        <v>0</v>
      </c>
      <c r="F270" s="41">
        <v>0</v>
      </c>
      <c r="G270" s="48">
        <v>30009</v>
      </c>
    </row>
    <row r="271" spans="1:7" x14ac:dyDescent="0.25">
      <c r="A271" s="48">
        <v>300099054</v>
      </c>
      <c r="B271" s="41" t="s">
        <v>505</v>
      </c>
      <c r="C271" s="41">
        <v>0</v>
      </c>
      <c r="D271" s="41">
        <v>0</v>
      </c>
      <c r="E271" s="41">
        <v>0</v>
      </c>
      <c r="F271" s="41">
        <v>0</v>
      </c>
      <c r="G271" s="48">
        <v>30009</v>
      </c>
    </row>
    <row r="272" spans="1:7" x14ac:dyDescent="0.25">
      <c r="A272" s="48">
        <v>300099800</v>
      </c>
      <c r="B272" s="41" t="s">
        <v>507</v>
      </c>
      <c r="C272" s="41">
        <v>0</v>
      </c>
      <c r="D272" s="41">
        <v>0</v>
      </c>
      <c r="E272" s="41">
        <v>0</v>
      </c>
      <c r="F272" s="41">
        <v>0</v>
      </c>
      <c r="G272" s="48">
        <v>30009</v>
      </c>
    </row>
    <row r="273" spans="1:7" x14ac:dyDescent="0.25">
      <c r="A273" s="48">
        <v>300100100</v>
      </c>
      <c r="B273" s="41" t="s">
        <v>2823</v>
      </c>
      <c r="C273" s="41">
        <v>152018.35</v>
      </c>
      <c r="D273" s="41">
        <v>0</v>
      </c>
      <c r="E273" s="41">
        <v>0</v>
      </c>
      <c r="F273" s="41">
        <v>152018.35</v>
      </c>
      <c r="G273" s="48">
        <v>30010</v>
      </c>
    </row>
    <row r="274" spans="1:7" x14ac:dyDescent="0.25">
      <c r="A274" s="48">
        <v>300100150</v>
      </c>
      <c r="B274" s="41" t="s">
        <v>2802</v>
      </c>
      <c r="C274" s="41">
        <v>5995.6</v>
      </c>
      <c r="D274" s="41">
        <v>0</v>
      </c>
      <c r="E274" s="41">
        <v>0</v>
      </c>
      <c r="F274" s="41">
        <v>5995.6</v>
      </c>
      <c r="G274" s="48">
        <v>30010</v>
      </c>
    </row>
    <row r="275" spans="1:7" x14ac:dyDescent="0.25">
      <c r="A275" s="48">
        <v>300100200</v>
      </c>
      <c r="B275" s="41" t="s">
        <v>2824</v>
      </c>
      <c r="C275" s="41">
        <v>25757.31</v>
      </c>
      <c r="D275" s="41">
        <v>0</v>
      </c>
      <c r="E275" s="41">
        <v>0</v>
      </c>
      <c r="F275" s="41">
        <v>25757.31</v>
      </c>
      <c r="G275" s="48">
        <v>30010</v>
      </c>
    </row>
    <row r="276" spans="1:7" x14ac:dyDescent="0.25">
      <c r="A276" s="48">
        <v>300100930</v>
      </c>
      <c r="B276" s="41" t="s">
        <v>2803</v>
      </c>
      <c r="C276" s="41">
        <v>23.53</v>
      </c>
      <c r="D276" s="41">
        <v>0</v>
      </c>
      <c r="E276" s="41">
        <v>0</v>
      </c>
      <c r="F276" s="41">
        <v>23.53</v>
      </c>
      <c r="G276" s="48">
        <v>30010</v>
      </c>
    </row>
    <row r="277" spans="1:7" x14ac:dyDescent="0.25">
      <c r="A277" s="48">
        <v>300101040</v>
      </c>
      <c r="B277" s="41" t="s">
        <v>2804</v>
      </c>
      <c r="C277" s="41">
        <v>1148.1099999999999</v>
      </c>
      <c r="D277" s="41">
        <v>0</v>
      </c>
      <c r="E277" s="41">
        <v>0</v>
      </c>
      <c r="F277" s="41">
        <v>1148.1099999999999</v>
      </c>
      <c r="G277" s="48">
        <v>30010</v>
      </c>
    </row>
    <row r="278" spans="1:7" x14ac:dyDescent="0.25">
      <c r="A278" s="48">
        <v>300101502</v>
      </c>
      <c r="B278" s="41" t="s">
        <v>2805</v>
      </c>
      <c r="C278" s="41">
        <v>10622.85</v>
      </c>
      <c r="D278" s="41">
        <v>0</v>
      </c>
      <c r="E278" s="41">
        <v>0</v>
      </c>
      <c r="F278" s="41">
        <v>10622.85</v>
      </c>
      <c r="G278" s="48">
        <v>30010</v>
      </c>
    </row>
    <row r="279" spans="1:7" x14ac:dyDescent="0.25">
      <c r="A279" s="48">
        <v>300102000</v>
      </c>
      <c r="B279" s="41" t="s">
        <v>2806</v>
      </c>
      <c r="C279" s="41">
        <v>2855.25</v>
      </c>
      <c r="D279" s="41">
        <v>0</v>
      </c>
      <c r="E279" s="41">
        <v>0</v>
      </c>
      <c r="F279" s="41">
        <v>2855.25</v>
      </c>
      <c r="G279" s="48">
        <v>30010</v>
      </c>
    </row>
    <row r="280" spans="1:7" x14ac:dyDescent="0.25">
      <c r="A280" s="48">
        <v>300102003</v>
      </c>
      <c r="B280" s="41" t="s">
        <v>2825</v>
      </c>
      <c r="C280" s="41">
        <v>1602</v>
      </c>
      <c r="D280" s="41">
        <v>0</v>
      </c>
      <c r="E280" s="41">
        <v>0</v>
      </c>
      <c r="F280" s="41">
        <v>1602</v>
      </c>
      <c r="G280" s="48">
        <v>30010</v>
      </c>
    </row>
    <row r="281" spans="1:7" x14ac:dyDescent="0.25">
      <c r="A281" s="48">
        <v>300102004</v>
      </c>
      <c r="B281" s="41" t="s">
        <v>2807</v>
      </c>
      <c r="C281" s="41">
        <v>10362.41</v>
      </c>
      <c r="D281" s="41">
        <v>0</v>
      </c>
      <c r="E281" s="41">
        <v>0</v>
      </c>
      <c r="F281" s="41">
        <v>10362.41</v>
      </c>
      <c r="G281" s="48">
        <v>30010</v>
      </c>
    </row>
    <row r="282" spans="1:7" x14ac:dyDescent="0.25">
      <c r="A282" s="48">
        <v>300102250</v>
      </c>
      <c r="B282" s="41" t="s">
        <v>2808</v>
      </c>
      <c r="C282" s="41">
        <v>0</v>
      </c>
      <c r="D282" s="41">
        <v>0</v>
      </c>
      <c r="E282" s="41">
        <v>0</v>
      </c>
      <c r="F282" s="41">
        <v>0</v>
      </c>
      <c r="G282" s="48">
        <v>30010</v>
      </c>
    </row>
    <row r="283" spans="1:7" x14ac:dyDescent="0.25">
      <c r="A283" s="48">
        <v>300102300</v>
      </c>
      <c r="B283" s="41" t="s">
        <v>2826</v>
      </c>
      <c r="C283" s="41">
        <v>3829.4</v>
      </c>
      <c r="D283" s="41">
        <v>0</v>
      </c>
      <c r="E283" s="41">
        <v>0</v>
      </c>
      <c r="F283" s="41">
        <v>3829.4</v>
      </c>
      <c r="G283" s="48">
        <v>30010</v>
      </c>
    </row>
    <row r="284" spans="1:7" x14ac:dyDescent="0.25">
      <c r="A284" s="48">
        <v>300102401</v>
      </c>
      <c r="B284" s="41" t="s">
        <v>2809</v>
      </c>
      <c r="C284" s="41">
        <v>297662.33</v>
      </c>
      <c r="D284" s="41">
        <v>0</v>
      </c>
      <c r="E284" s="41">
        <v>0</v>
      </c>
      <c r="F284" s="41">
        <v>297662.33</v>
      </c>
      <c r="G284" s="48">
        <v>30010</v>
      </c>
    </row>
    <row r="285" spans="1:7" x14ac:dyDescent="0.25">
      <c r="A285" s="48">
        <v>300102429</v>
      </c>
      <c r="B285" s="41" t="s">
        <v>2827</v>
      </c>
      <c r="C285" s="41">
        <v>495.75</v>
      </c>
      <c r="D285" s="41">
        <v>0</v>
      </c>
      <c r="E285" s="41">
        <v>0</v>
      </c>
      <c r="F285" s="41">
        <v>495.75</v>
      </c>
      <c r="G285" s="48">
        <v>30010</v>
      </c>
    </row>
    <row r="286" spans="1:7" x14ac:dyDescent="0.25">
      <c r="A286" s="48">
        <v>300102432</v>
      </c>
      <c r="B286" s="41" t="s">
        <v>2862</v>
      </c>
      <c r="C286" s="41">
        <v>410</v>
      </c>
      <c r="D286" s="41">
        <v>0</v>
      </c>
      <c r="E286" s="41">
        <v>0</v>
      </c>
      <c r="F286" s="41">
        <v>410</v>
      </c>
      <c r="G286" s="48">
        <v>30010</v>
      </c>
    </row>
    <row r="287" spans="1:7" x14ac:dyDescent="0.25">
      <c r="A287" s="48">
        <v>300102434</v>
      </c>
      <c r="B287" s="41" t="s">
        <v>2828</v>
      </c>
      <c r="C287" s="41">
        <v>8550</v>
      </c>
      <c r="D287" s="41">
        <v>0</v>
      </c>
      <c r="E287" s="41">
        <v>0</v>
      </c>
      <c r="F287" s="41">
        <v>8550</v>
      </c>
      <c r="G287" s="48">
        <v>30010</v>
      </c>
    </row>
    <row r="288" spans="1:7" x14ac:dyDescent="0.25">
      <c r="A288" s="48">
        <v>300102500</v>
      </c>
      <c r="B288" s="41" t="s">
        <v>2829</v>
      </c>
      <c r="C288" s="41">
        <v>16108.33</v>
      </c>
      <c r="D288" s="41">
        <v>0</v>
      </c>
      <c r="E288" s="41">
        <v>0</v>
      </c>
      <c r="F288" s="41">
        <v>16108.33</v>
      </c>
      <c r="G288" s="48">
        <v>30010</v>
      </c>
    </row>
    <row r="289" spans="1:7" x14ac:dyDescent="0.25">
      <c r="A289" s="48">
        <v>300102503</v>
      </c>
      <c r="B289" s="41" t="s">
        <v>2830</v>
      </c>
      <c r="C289" s="41">
        <v>0</v>
      </c>
      <c r="D289" s="41">
        <v>0</v>
      </c>
      <c r="E289" s="41">
        <v>0</v>
      </c>
      <c r="F289" s="41">
        <v>0</v>
      </c>
      <c r="G289" s="48">
        <v>30010</v>
      </c>
    </row>
    <row r="290" spans="1:7" x14ac:dyDescent="0.25">
      <c r="A290" s="48">
        <v>300102520</v>
      </c>
      <c r="B290" s="41" t="s">
        <v>2831</v>
      </c>
      <c r="C290" s="41">
        <v>3680.96</v>
      </c>
      <c r="D290" s="41">
        <v>0</v>
      </c>
      <c r="E290" s="41">
        <v>0</v>
      </c>
      <c r="F290" s="41">
        <v>3680.96</v>
      </c>
      <c r="G290" s="48">
        <v>30010</v>
      </c>
    </row>
    <row r="291" spans="1:7" x14ac:dyDescent="0.25">
      <c r="A291" s="48">
        <v>300102524</v>
      </c>
      <c r="B291" s="41" t="s">
        <v>2832</v>
      </c>
      <c r="C291" s="41">
        <v>177.15</v>
      </c>
      <c r="D291" s="41">
        <v>0</v>
      </c>
      <c r="E291" s="41">
        <v>0</v>
      </c>
      <c r="F291" s="41">
        <v>177.15</v>
      </c>
      <c r="G291" s="48">
        <v>30010</v>
      </c>
    </row>
    <row r="292" spans="1:7" x14ac:dyDescent="0.25">
      <c r="A292" s="48">
        <v>300102701</v>
      </c>
      <c r="B292" s="41" t="s">
        <v>2833</v>
      </c>
      <c r="C292" s="41">
        <v>0</v>
      </c>
      <c r="D292" s="41">
        <v>0</v>
      </c>
      <c r="E292" s="41">
        <v>0</v>
      </c>
      <c r="F292" s="41">
        <v>0</v>
      </c>
      <c r="G292" s="48">
        <v>30010</v>
      </c>
    </row>
    <row r="293" spans="1:7" x14ac:dyDescent="0.25">
      <c r="A293" s="48">
        <v>300102703</v>
      </c>
      <c r="B293" s="41" t="s">
        <v>2834</v>
      </c>
      <c r="C293" s="41">
        <v>14.38</v>
      </c>
      <c r="D293" s="41">
        <v>0</v>
      </c>
      <c r="E293" s="41">
        <v>0</v>
      </c>
      <c r="F293" s="41">
        <v>14.38</v>
      </c>
      <c r="G293" s="48">
        <v>30010</v>
      </c>
    </row>
    <row r="294" spans="1:7" x14ac:dyDescent="0.25">
      <c r="A294" s="48">
        <v>300102706</v>
      </c>
      <c r="B294" s="41" t="s">
        <v>2810</v>
      </c>
      <c r="C294" s="41">
        <v>96</v>
      </c>
      <c r="D294" s="41">
        <v>0</v>
      </c>
      <c r="E294" s="41">
        <v>0</v>
      </c>
      <c r="F294" s="41">
        <v>96</v>
      </c>
      <c r="G294" s="48">
        <v>30010</v>
      </c>
    </row>
    <row r="295" spans="1:7" x14ac:dyDescent="0.25">
      <c r="A295" s="48">
        <v>300102900</v>
      </c>
      <c r="B295" s="41" t="s">
        <v>2835</v>
      </c>
      <c r="C295" s="41">
        <v>0</v>
      </c>
      <c r="D295" s="41">
        <v>0</v>
      </c>
      <c r="E295" s="41">
        <v>0</v>
      </c>
      <c r="F295" s="41">
        <v>0</v>
      </c>
      <c r="G295" s="48">
        <v>30010</v>
      </c>
    </row>
    <row r="296" spans="1:7" x14ac:dyDescent="0.25">
      <c r="A296" s="48">
        <v>300102904</v>
      </c>
      <c r="B296" s="41" t="s">
        <v>2836</v>
      </c>
      <c r="C296" s="41">
        <v>0</v>
      </c>
      <c r="D296" s="41">
        <v>0</v>
      </c>
      <c r="E296" s="41">
        <v>0</v>
      </c>
      <c r="F296" s="41">
        <v>0</v>
      </c>
      <c r="G296" s="48">
        <v>30010</v>
      </c>
    </row>
    <row r="297" spans="1:7" x14ac:dyDescent="0.25">
      <c r="A297" s="48">
        <v>300103000</v>
      </c>
      <c r="B297" s="41" t="s">
        <v>2837</v>
      </c>
      <c r="C297" s="41">
        <v>0</v>
      </c>
      <c r="D297" s="41">
        <v>0</v>
      </c>
      <c r="E297" s="41">
        <v>0</v>
      </c>
      <c r="F297" s="41">
        <v>0</v>
      </c>
      <c r="G297" s="48">
        <v>30010</v>
      </c>
    </row>
    <row r="298" spans="1:7" x14ac:dyDescent="0.25">
      <c r="A298" s="48">
        <v>300104995</v>
      </c>
      <c r="B298" s="41" t="s">
        <v>2838</v>
      </c>
      <c r="C298" s="41">
        <v>0</v>
      </c>
      <c r="D298" s="41">
        <v>0</v>
      </c>
      <c r="E298" s="41">
        <v>0</v>
      </c>
      <c r="F298" s="41">
        <v>0</v>
      </c>
      <c r="G298" s="48">
        <v>30010</v>
      </c>
    </row>
    <row r="299" spans="1:7" x14ac:dyDescent="0.25">
      <c r="A299" s="48">
        <v>300105141</v>
      </c>
      <c r="B299" s="41" t="s">
        <v>2811</v>
      </c>
      <c r="C299" s="41">
        <v>11532.17</v>
      </c>
      <c r="D299" s="41">
        <v>0</v>
      </c>
      <c r="E299" s="41">
        <v>0</v>
      </c>
      <c r="F299" s="41">
        <v>11532.17</v>
      </c>
      <c r="G299" s="48">
        <v>30010</v>
      </c>
    </row>
    <row r="300" spans="1:7" x14ac:dyDescent="0.25">
      <c r="A300" s="48">
        <v>300109005</v>
      </c>
      <c r="B300" s="41" t="s">
        <v>2839</v>
      </c>
      <c r="C300" s="41">
        <v>-274327</v>
      </c>
      <c r="D300" s="41">
        <v>0</v>
      </c>
      <c r="E300" s="41">
        <v>0</v>
      </c>
      <c r="F300" s="41">
        <v>-274327</v>
      </c>
      <c r="G300" s="48">
        <v>30010</v>
      </c>
    </row>
    <row r="301" spans="1:7" x14ac:dyDescent="0.25">
      <c r="A301" s="48">
        <v>300109051</v>
      </c>
      <c r="B301" s="41" t="s">
        <v>2840</v>
      </c>
      <c r="C301" s="41">
        <v>-724167</v>
      </c>
      <c r="D301" s="41">
        <v>0</v>
      </c>
      <c r="E301" s="41">
        <v>0</v>
      </c>
      <c r="F301" s="41">
        <v>-724167</v>
      </c>
      <c r="G301" s="48">
        <v>30010</v>
      </c>
    </row>
    <row r="302" spans="1:7" x14ac:dyDescent="0.25">
      <c r="A302" s="48">
        <v>300109116</v>
      </c>
      <c r="B302" s="41" t="s">
        <v>2878</v>
      </c>
      <c r="C302" s="41">
        <v>0</v>
      </c>
      <c r="D302" s="41">
        <v>0</v>
      </c>
      <c r="E302" s="41">
        <v>0</v>
      </c>
      <c r="F302" s="41">
        <v>0</v>
      </c>
      <c r="G302" s="48">
        <v>30010</v>
      </c>
    </row>
    <row r="303" spans="1:7" x14ac:dyDescent="0.25">
      <c r="A303" s="48">
        <v>300109201</v>
      </c>
      <c r="B303" s="41" t="s">
        <v>2841</v>
      </c>
      <c r="C303" s="41">
        <v>-1512.95</v>
      </c>
      <c r="D303" s="41">
        <v>0</v>
      </c>
      <c r="E303" s="41">
        <v>0</v>
      </c>
      <c r="F303" s="41">
        <v>-1512.95</v>
      </c>
      <c r="G303" s="48">
        <v>30010</v>
      </c>
    </row>
    <row r="304" spans="1:7" x14ac:dyDescent="0.25">
      <c r="A304" s="48">
        <v>300109805</v>
      </c>
      <c r="B304" s="41" t="s">
        <v>2842</v>
      </c>
      <c r="C304" s="41">
        <v>0</v>
      </c>
      <c r="D304" s="41">
        <v>0</v>
      </c>
      <c r="E304" s="41">
        <v>0</v>
      </c>
      <c r="F304" s="41">
        <v>0</v>
      </c>
      <c r="G304" s="48">
        <v>30010</v>
      </c>
    </row>
    <row r="305" spans="1:7" x14ac:dyDescent="0.25">
      <c r="A305" s="48">
        <v>300111020</v>
      </c>
      <c r="B305" s="41" t="s">
        <v>527</v>
      </c>
      <c r="C305" s="41">
        <v>9360.5</v>
      </c>
      <c r="D305" s="41">
        <v>11750</v>
      </c>
      <c r="E305" s="41">
        <v>11750</v>
      </c>
      <c r="F305" s="41">
        <v>-2389.5</v>
      </c>
      <c r="G305" s="48">
        <v>30011</v>
      </c>
    </row>
    <row r="306" spans="1:7" x14ac:dyDescent="0.25">
      <c r="A306" s="48">
        <v>300111021</v>
      </c>
      <c r="B306" s="41" t="s">
        <v>529</v>
      </c>
      <c r="C306" s="41">
        <v>0</v>
      </c>
      <c r="D306" s="41">
        <v>0</v>
      </c>
      <c r="E306" s="41">
        <v>0</v>
      </c>
      <c r="F306" s="41">
        <v>0</v>
      </c>
      <c r="G306" s="48">
        <v>30011</v>
      </c>
    </row>
    <row r="307" spans="1:7" x14ac:dyDescent="0.25">
      <c r="A307" s="48">
        <v>300111022</v>
      </c>
      <c r="B307" s="41" t="s">
        <v>531</v>
      </c>
      <c r="C307" s="41">
        <v>0</v>
      </c>
      <c r="D307" s="41">
        <v>0</v>
      </c>
      <c r="E307" s="41">
        <v>0</v>
      </c>
      <c r="F307" s="41">
        <v>0</v>
      </c>
      <c r="G307" s="48">
        <v>30011</v>
      </c>
    </row>
    <row r="308" spans="1:7" x14ac:dyDescent="0.25">
      <c r="A308" s="48">
        <v>300111023</v>
      </c>
      <c r="B308" s="41" t="s">
        <v>533</v>
      </c>
      <c r="C308" s="41">
        <v>0</v>
      </c>
      <c r="D308" s="41">
        <v>0</v>
      </c>
      <c r="E308" s="41">
        <v>0</v>
      </c>
      <c r="F308" s="41">
        <v>0</v>
      </c>
      <c r="G308" s="48">
        <v>30011</v>
      </c>
    </row>
    <row r="309" spans="1:7" x14ac:dyDescent="0.25">
      <c r="A309" s="48">
        <v>300111024</v>
      </c>
      <c r="B309" s="41" t="s">
        <v>535</v>
      </c>
      <c r="C309" s="41">
        <v>5407.26</v>
      </c>
      <c r="D309" s="41">
        <v>13000</v>
      </c>
      <c r="E309" s="41">
        <v>13000</v>
      </c>
      <c r="F309" s="41">
        <v>-7592.74</v>
      </c>
      <c r="G309" s="48">
        <v>30011</v>
      </c>
    </row>
    <row r="310" spans="1:7" x14ac:dyDescent="0.25">
      <c r="A310" s="48">
        <v>300111025</v>
      </c>
      <c r="B310" s="41" t="s">
        <v>537</v>
      </c>
      <c r="C310" s="41">
        <v>0</v>
      </c>
      <c r="D310" s="41">
        <v>0</v>
      </c>
      <c r="E310" s="41">
        <v>0</v>
      </c>
      <c r="F310" s="41">
        <v>0</v>
      </c>
      <c r="G310" s="48">
        <v>30011</v>
      </c>
    </row>
    <row r="311" spans="1:7" x14ac:dyDescent="0.25">
      <c r="A311" s="48">
        <v>300111200</v>
      </c>
      <c r="B311" s="41" t="s">
        <v>2865</v>
      </c>
      <c r="C311" s="41">
        <v>0</v>
      </c>
      <c r="D311" s="41">
        <v>0</v>
      </c>
      <c r="E311" s="41">
        <v>2800</v>
      </c>
      <c r="F311" s="41">
        <v>-2800</v>
      </c>
      <c r="G311" s="48">
        <v>30011</v>
      </c>
    </row>
    <row r="312" spans="1:7" x14ac:dyDescent="0.25">
      <c r="A312" s="48">
        <v>300115008</v>
      </c>
      <c r="B312" s="41" t="s">
        <v>539</v>
      </c>
      <c r="C312" s="41">
        <v>0</v>
      </c>
      <c r="D312" s="41">
        <v>0</v>
      </c>
      <c r="E312" s="41">
        <v>0</v>
      </c>
      <c r="F312" s="41">
        <v>0</v>
      </c>
      <c r="G312" s="48">
        <v>30011</v>
      </c>
    </row>
    <row r="313" spans="1:7" x14ac:dyDescent="0.25">
      <c r="A313" s="48">
        <v>300119053</v>
      </c>
      <c r="B313" s="41" t="s">
        <v>541</v>
      </c>
      <c r="C313" s="41">
        <v>0</v>
      </c>
      <c r="D313" s="41">
        <v>0</v>
      </c>
      <c r="E313" s="41">
        <v>0</v>
      </c>
      <c r="F313" s="41">
        <v>0</v>
      </c>
      <c r="G313" s="48">
        <v>30011</v>
      </c>
    </row>
    <row r="314" spans="1:7" x14ac:dyDescent="0.25">
      <c r="A314" s="48">
        <v>300120800</v>
      </c>
      <c r="B314" s="41" t="s">
        <v>543</v>
      </c>
      <c r="C314" s="41">
        <v>0</v>
      </c>
      <c r="D314" s="41">
        <v>0</v>
      </c>
      <c r="E314" s="41">
        <v>0</v>
      </c>
      <c r="F314" s="41">
        <v>0</v>
      </c>
      <c r="G314" s="48">
        <v>30012</v>
      </c>
    </row>
    <row r="315" spans="1:7" x14ac:dyDescent="0.25">
      <c r="A315" s="48">
        <v>300122401</v>
      </c>
      <c r="B315" s="41" t="s">
        <v>545</v>
      </c>
      <c r="C315" s="41">
        <v>0</v>
      </c>
      <c r="D315" s="41">
        <v>0</v>
      </c>
      <c r="E315" s="41">
        <v>0</v>
      </c>
      <c r="F315" s="41">
        <v>0</v>
      </c>
      <c r="G315" s="48">
        <v>30012</v>
      </c>
    </row>
    <row r="316" spans="1:7" x14ac:dyDescent="0.25">
      <c r="A316" s="48">
        <v>300124610</v>
      </c>
      <c r="B316" s="41" t="s">
        <v>547</v>
      </c>
      <c r="C316" s="41">
        <v>0</v>
      </c>
      <c r="D316" s="41">
        <v>0</v>
      </c>
      <c r="E316" s="41">
        <v>0</v>
      </c>
      <c r="F316" s="41">
        <v>0</v>
      </c>
      <c r="G316" s="48">
        <v>30012</v>
      </c>
    </row>
    <row r="317" spans="1:7" x14ac:dyDescent="0.25">
      <c r="A317" s="48">
        <v>300132900</v>
      </c>
      <c r="B317" s="41" t="s">
        <v>2866</v>
      </c>
      <c r="C317" s="41">
        <v>8925000</v>
      </c>
      <c r="D317" s="41">
        <v>0</v>
      </c>
      <c r="E317" s="41">
        <v>0</v>
      </c>
      <c r="F317" s="41">
        <v>8925000</v>
      </c>
      <c r="G317" s="48">
        <v>30013</v>
      </c>
    </row>
    <row r="318" spans="1:7" x14ac:dyDescent="0.25">
      <c r="A318" s="48">
        <v>300139051</v>
      </c>
      <c r="B318" s="41" t="s">
        <v>2867</v>
      </c>
      <c r="C318" s="41">
        <v>-10742000</v>
      </c>
      <c r="D318" s="41">
        <v>0</v>
      </c>
      <c r="E318" s="41">
        <v>0</v>
      </c>
      <c r="F318" s="41">
        <v>-10742000</v>
      </c>
      <c r="G318" s="48">
        <v>30013</v>
      </c>
    </row>
    <row r="319" spans="1:7" x14ac:dyDescent="0.25">
      <c r="A319" s="48">
        <v>301010100</v>
      </c>
      <c r="B319" s="41" t="s">
        <v>549</v>
      </c>
      <c r="C319" s="41">
        <v>0</v>
      </c>
      <c r="D319" s="41">
        <v>0</v>
      </c>
      <c r="E319" s="41">
        <v>0</v>
      </c>
      <c r="F319" s="41">
        <v>0</v>
      </c>
      <c r="G319" s="48">
        <v>30101</v>
      </c>
    </row>
    <row r="320" spans="1:7" x14ac:dyDescent="0.25">
      <c r="A320" s="48">
        <v>301010101</v>
      </c>
      <c r="B320" s="41" t="s">
        <v>551</v>
      </c>
      <c r="C320" s="41">
        <v>0</v>
      </c>
      <c r="D320" s="41">
        <v>0</v>
      </c>
      <c r="E320" s="41">
        <v>0</v>
      </c>
      <c r="F320" s="41">
        <v>0</v>
      </c>
      <c r="G320" s="48">
        <v>30101</v>
      </c>
    </row>
    <row r="321" spans="1:7" x14ac:dyDescent="0.25">
      <c r="A321" s="48">
        <v>301010102</v>
      </c>
      <c r="B321" s="41" t="s">
        <v>553</v>
      </c>
      <c r="C321" s="41">
        <v>0</v>
      </c>
      <c r="D321" s="41">
        <v>0</v>
      </c>
      <c r="E321" s="41">
        <v>0</v>
      </c>
      <c r="F321" s="41">
        <v>0</v>
      </c>
      <c r="G321" s="48">
        <v>30101</v>
      </c>
    </row>
    <row r="322" spans="1:7" x14ac:dyDescent="0.25">
      <c r="A322" s="48">
        <v>301010103</v>
      </c>
      <c r="B322" s="41" t="s">
        <v>555</v>
      </c>
      <c r="C322" s="41">
        <v>0</v>
      </c>
      <c r="D322" s="41">
        <v>0</v>
      </c>
      <c r="E322" s="41">
        <v>0</v>
      </c>
      <c r="F322" s="41">
        <v>0</v>
      </c>
      <c r="G322" s="48">
        <v>30101</v>
      </c>
    </row>
    <row r="323" spans="1:7" x14ac:dyDescent="0.25">
      <c r="A323" s="48">
        <v>301010120</v>
      </c>
      <c r="B323" s="41" t="s">
        <v>557</v>
      </c>
      <c r="C323" s="41">
        <v>0</v>
      </c>
      <c r="D323" s="41">
        <v>0</v>
      </c>
      <c r="E323" s="41">
        <v>0</v>
      </c>
      <c r="F323" s="41">
        <v>0</v>
      </c>
      <c r="G323" s="48">
        <v>30101</v>
      </c>
    </row>
    <row r="324" spans="1:7" x14ac:dyDescent="0.25">
      <c r="A324" s="48">
        <v>301010150</v>
      </c>
      <c r="B324" s="41" t="s">
        <v>559</v>
      </c>
      <c r="C324" s="41">
        <v>0</v>
      </c>
      <c r="D324" s="41">
        <v>0</v>
      </c>
      <c r="E324" s="41">
        <v>0</v>
      </c>
      <c r="F324" s="41">
        <v>0</v>
      </c>
      <c r="G324" s="48">
        <v>30101</v>
      </c>
    </row>
    <row r="325" spans="1:7" x14ac:dyDescent="0.25">
      <c r="A325" s="48">
        <v>301010200</v>
      </c>
      <c r="B325" s="41" t="s">
        <v>561</v>
      </c>
      <c r="C325" s="41">
        <v>0</v>
      </c>
      <c r="D325" s="41">
        <v>0</v>
      </c>
      <c r="E325" s="41">
        <v>0</v>
      </c>
      <c r="F325" s="41">
        <v>0</v>
      </c>
      <c r="G325" s="48">
        <v>30101</v>
      </c>
    </row>
    <row r="326" spans="1:7" x14ac:dyDescent="0.25">
      <c r="A326" s="48">
        <v>301010700</v>
      </c>
      <c r="B326" s="41" t="s">
        <v>563</v>
      </c>
      <c r="C326" s="41">
        <v>0</v>
      </c>
      <c r="D326" s="41">
        <v>0</v>
      </c>
      <c r="E326" s="41">
        <v>0</v>
      </c>
      <c r="F326" s="41">
        <v>0</v>
      </c>
      <c r="G326" s="48">
        <v>30101</v>
      </c>
    </row>
    <row r="327" spans="1:7" x14ac:dyDescent="0.25">
      <c r="A327" s="48">
        <v>301010800</v>
      </c>
      <c r="B327" s="41" t="s">
        <v>565</v>
      </c>
      <c r="C327" s="41">
        <v>0</v>
      </c>
      <c r="D327" s="41">
        <v>0</v>
      </c>
      <c r="E327" s="41">
        <v>0</v>
      </c>
      <c r="F327" s="41">
        <v>0</v>
      </c>
      <c r="G327" s="48">
        <v>30101</v>
      </c>
    </row>
    <row r="328" spans="1:7" x14ac:dyDescent="0.25">
      <c r="A328" s="48">
        <v>301010930</v>
      </c>
      <c r="B328" s="41" t="s">
        <v>567</v>
      </c>
      <c r="C328" s="41">
        <v>0</v>
      </c>
      <c r="D328" s="41">
        <v>0</v>
      </c>
      <c r="E328" s="41">
        <v>0</v>
      </c>
      <c r="F328" s="41">
        <v>0</v>
      </c>
      <c r="G328" s="48">
        <v>30101</v>
      </c>
    </row>
    <row r="329" spans="1:7" x14ac:dyDescent="0.25">
      <c r="A329" s="48">
        <v>301010975</v>
      </c>
      <c r="B329" s="41" t="s">
        <v>569</v>
      </c>
      <c r="C329" s="41">
        <v>0</v>
      </c>
      <c r="D329" s="41">
        <v>0</v>
      </c>
      <c r="E329" s="41">
        <v>0</v>
      </c>
      <c r="F329" s="41">
        <v>0</v>
      </c>
      <c r="G329" s="48">
        <v>30101</v>
      </c>
    </row>
    <row r="330" spans="1:7" x14ac:dyDescent="0.25">
      <c r="A330" s="48">
        <v>301012000</v>
      </c>
      <c r="B330" s="41" t="s">
        <v>571</v>
      </c>
      <c r="C330" s="41">
        <v>0</v>
      </c>
      <c r="D330" s="41">
        <v>0</v>
      </c>
      <c r="E330" s="41">
        <v>0</v>
      </c>
      <c r="F330" s="41">
        <v>0</v>
      </c>
      <c r="G330" s="48">
        <v>30101</v>
      </c>
    </row>
    <row r="331" spans="1:7" x14ac:dyDescent="0.25">
      <c r="A331" s="48">
        <v>301012003</v>
      </c>
      <c r="B331" s="41" t="s">
        <v>573</v>
      </c>
      <c r="C331" s="41">
        <v>0</v>
      </c>
      <c r="D331" s="41">
        <v>0</v>
      </c>
      <c r="E331" s="41">
        <v>0</v>
      </c>
      <c r="F331" s="41">
        <v>0</v>
      </c>
      <c r="G331" s="48">
        <v>30101</v>
      </c>
    </row>
    <row r="332" spans="1:7" x14ac:dyDescent="0.25">
      <c r="A332" s="48">
        <v>301012004</v>
      </c>
      <c r="B332" s="41" t="s">
        <v>575</v>
      </c>
      <c r="C332" s="41">
        <v>3483.33</v>
      </c>
      <c r="D332" s="41">
        <v>0</v>
      </c>
      <c r="E332" s="41">
        <v>0</v>
      </c>
      <c r="F332" s="41">
        <v>3483.33</v>
      </c>
      <c r="G332" s="48">
        <v>30101</v>
      </c>
    </row>
    <row r="333" spans="1:7" x14ac:dyDescent="0.25">
      <c r="A333" s="48">
        <v>301012022</v>
      </c>
      <c r="B333" s="41" t="s">
        <v>577</v>
      </c>
      <c r="C333" s="41">
        <v>130</v>
      </c>
      <c r="D333" s="41">
        <v>0</v>
      </c>
      <c r="E333" s="41">
        <v>0</v>
      </c>
      <c r="F333" s="41">
        <v>130</v>
      </c>
      <c r="G333" s="48">
        <v>30101</v>
      </c>
    </row>
    <row r="334" spans="1:7" x14ac:dyDescent="0.25">
      <c r="A334" s="48">
        <v>301012401</v>
      </c>
      <c r="B334" s="41" t="s">
        <v>579</v>
      </c>
      <c r="C334" s="41">
        <v>7949.21</v>
      </c>
      <c r="D334" s="41">
        <v>4050</v>
      </c>
      <c r="E334" s="41">
        <v>4050</v>
      </c>
      <c r="F334" s="41">
        <v>3899.21</v>
      </c>
      <c r="G334" s="48">
        <v>30101</v>
      </c>
    </row>
    <row r="335" spans="1:7" x14ac:dyDescent="0.25">
      <c r="A335" s="48">
        <v>301012422</v>
      </c>
      <c r="B335" s="41" t="s">
        <v>581</v>
      </c>
      <c r="C335" s="41">
        <v>0</v>
      </c>
      <c r="D335" s="41">
        <v>0</v>
      </c>
      <c r="E335" s="41">
        <v>0</v>
      </c>
      <c r="F335" s="41">
        <v>0</v>
      </c>
      <c r="G335" s="48">
        <v>30101</v>
      </c>
    </row>
    <row r="336" spans="1:7" x14ac:dyDescent="0.25">
      <c r="A336" s="48">
        <v>301012423</v>
      </c>
      <c r="B336" s="41" t="s">
        <v>583</v>
      </c>
      <c r="C336" s="41">
        <v>0</v>
      </c>
      <c r="D336" s="41">
        <v>0</v>
      </c>
      <c r="E336" s="41">
        <v>0</v>
      </c>
      <c r="F336" s="41">
        <v>0</v>
      </c>
      <c r="G336" s="48">
        <v>30101</v>
      </c>
    </row>
    <row r="337" spans="1:7" x14ac:dyDescent="0.25">
      <c r="A337" s="48">
        <v>301012430</v>
      </c>
      <c r="B337" s="41" t="s">
        <v>585</v>
      </c>
      <c r="C337" s="41">
        <v>0</v>
      </c>
      <c r="D337" s="41">
        <v>0</v>
      </c>
      <c r="E337" s="41">
        <v>0</v>
      </c>
      <c r="F337" s="41">
        <v>0</v>
      </c>
      <c r="G337" s="48">
        <v>30101</v>
      </c>
    </row>
    <row r="338" spans="1:7" x14ac:dyDescent="0.25">
      <c r="A338" s="48">
        <v>301012432</v>
      </c>
      <c r="B338" s="41" t="s">
        <v>587</v>
      </c>
      <c r="C338" s="41">
        <v>0</v>
      </c>
      <c r="D338" s="41">
        <v>0</v>
      </c>
      <c r="E338" s="41">
        <v>0</v>
      </c>
      <c r="F338" s="41">
        <v>0</v>
      </c>
      <c r="G338" s="48">
        <v>30101</v>
      </c>
    </row>
    <row r="339" spans="1:7" x14ac:dyDescent="0.25">
      <c r="A339" s="48">
        <v>301012446</v>
      </c>
      <c r="B339" s="41" t="s">
        <v>589</v>
      </c>
      <c r="C339" s="41">
        <v>0</v>
      </c>
      <c r="D339" s="41">
        <v>0</v>
      </c>
      <c r="E339" s="41">
        <v>0</v>
      </c>
      <c r="F339" s="41">
        <v>0</v>
      </c>
      <c r="G339" s="48">
        <v>30101</v>
      </c>
    </row>
    <row r="340" spans="1:7" x14ac:dyDescent="0.25">
      <c r="A340" s="48">
        <v>301012500</v>
      </c>
      <c r="B340" s="41" t="s">
        <v>591</v>
      </c>
      <c r="C340" s="41">
        <v>0</v>
      </c>
      <c r="D340" s="41">
        <v>0</v>
      </c>
      <c r="E340" s="41">
        <v>0</v>
      </c>
      <c r="F340" s="41">
        <v>0</v>
      </c>
      <c r="G340" s="48">
        <v>30101</v>
      </c>
    </row>
    <row r="341" spans="1:7" x14ac:dyDescent="0.25">
      <c r="A341" s="48">
        <v>301012510</v>
      </c>
      <c r="B341" s="41" t="s">
        <v>593</v>
      </c>
      <c r="C341" s="41">
        <v>0</v>
      </c>
      <c r="D341" s="41">
        <v>0</v>
      </c>
      <c r="E341" s="41">
        <v>0</v>
      </c>
      <c r="F341" s="41">
        <v>0</v>
      </c>
      <c r="G341" s="48">
        <v>30101</v>
      </c>
    </row>
    <row r="342" spans="1:7" x14ac:dyDescent="0.25">
      <c r="A342" s="48">
        <v>301012520</v>
      </c>
      <c r="B342" s="41" t="s">
        <v>595</v>
      </c>
      <c r="C342" s="41">
        <v>0</v>
      </c>
      <c r="D342" s="41">
        <v>0</v>
      </c>
      <c r="E342" s="41">
        <v>0</v>
      </c>
      <c r="F342" s="41">
        <v>0</v>
      </c>
      <c r="G342" s="48">
        <v>30101</v>
      </c>
    </row>
    <row r="343" spans="1:7" x14ac:dyDescent="0.25">
      <c r="A343" s="48">
        <v>301012524</v>
      </c>
      <c r="B343" s="41" t="s">
        <v>597</v>
      </c>
      <c r="C343" s="41">
        <v>0</v>
      </c>
      <c r="D343" s="41">
        <v>0</v>
      </c>
      <c r="E343" s="41">
        <v>0</v>
      </c>
      <c r="F343" s="41">
        <v>0</v>
      </c>
      <c r="G343" s="48">
        <v>30101</v>
      </c>
    </row>
    <row r="344" spans="1:7" x14ac:dyDescent="0.25">
      <c r="A344" s="48">
        <v>301012703</v>
      </c>
      <c r="B344" s="41" t="s">
        <v>599</v>
      </c>
      <c r="C344" s="41">
        <v>0</v>
      </c>
      <c r="D344" s="41">
        <v>0</v>
      </c>
      <c r="E344" s="41">
        <v>0</v>
      </c>
      <c r="F344" s="41">
        <v>0</v>
      </c>
      <c r="G344" s="48">
        <v>30101</v>
      </c>
    </row>
    <row r="345" spans="1:7" x14ac:dyDescent="0.25">
      <c r="A345" s="48">
        <v>301012801</v>
      </c>
      <c r="B345" s="41" t="s">
        <v>601</v>
      </c>
      <c r="C345" s="41">
        <v>0</v>
      </c>
      <c r="D345" s="41">
        <v>0</v>
      </c>
      <c r="E345" s="41">
        <v>0</v>
      </c>
      <c r="F345" s="41">
        <v>0</v>
      </c>
      <c r="G345" s="48">
        <v>30101</v>
      </c>
    </row>
    <row r="346" spans="1:7" x14ac:dyDescent="0.25">
      <c r="A346" s="48">
        <v>301014600</v>
      </c>
      <c r="B346" s="41" t="s">
        <v>603</v>
      </c>
      <c r="C346" s="41">
        <v>0</v>
      </c>
      <c r="D346" s="41">
        <v>0</v>
      </c>
      <c r="E346" s="41">
        <v>0</v>
      </c>
      <c r="F346" s="41">
        <v>0</v>
      </c>
      <c r="G346" s="48">
        <v>30101</v>
      </c>
    </row>
    <row r="347" spans="1:7" x14ac:dyDescent="0.25">
      <c r="A347" s="48">
        <v>301014610</v>
      </c>
      <c r="B347" s="41" t="s">
        <v>605</v>
      </c>
      <c r="C347" s="41">
        <v>0</v>
      </c>
      <c r="D347" s="41">
        <v>0</v>
      </c>
      <c r="E347" s="41">
        <v>0</v>
      </c>
      <c r="F347" s="41">
        <v>0</v>
      </c>
      <c r="G347" s="48">
        <v>30101</v>
      </c>
    </row>
    <row r="348" spans="1:7" x14ac:dyDescent="0.25">
      <c r="A348" s="48">
        <v>301014611</v>
      </c>
      <c r="B348" s="41" t="s">
        <v>607</v>
      </c>
      <c r="C348" s="41">
        <v>0</v>
      </c>
      <c r="D348" s="41">
        <v>0</v>
      </c>
      <c r="E348" s="41">
        <v>0</v>
      </c>
      <c r="F348" s="41">
        <v>0</v>
      </c>
      <c r="G348" s="48">
        <v>30101</v>
      </c>
    </row>
    <row r="349" spans="1:7" x14ac:dyDescent="0.25">
      <c r="A349" s="48">
        <v>301014612</v>
      </c>
      <c r="B349" s="41" t="s">
        <v>609</v>
      </c>
      <c r="C349" s="41">
        <v>0</v>
      </c>
      <c r="D349" s="41">
        <v>0</v>
      </c>
      <c r="E349" s="41">
        <v>0</v>
      </c>
      <c r="F349" s="41">
        <v>0</v>
      </c>
      <c r="G349" s="48">
        <v>30101</v>
      </c>
    </row>
    <row r="350" spans="1:7" x14ac:dyDescent="0.25">
      <c r="A350" s="48">
        <v>301014618</v>
      </c>
      <c r="B350" s="41" t="s">
        <v>611</v>
      </c>
      <c r="C350" s="41">
        <v>0</v>
      </c>
      <c r="D350" s="41">
        <v>0</v>
      </c>
      <c r="E350" s="41">
        <v>0</v>
      </c>
      <c r="F350" s="41">
        <v>0</v>
      </c>
      <c r="G350" s="48">
        <v>30101</v>
      </c>
    </row>
    <row r="351" spans="1:7" x14ac:dyDescent="0.25">
      <c r="A351" s="48">
        <v>301014619</v>
      </c>
      <c r="B351" s="41" t="s">
        <v>613</v>
      </c>
      <c r="C351" s="41">
        <v>0</v>
      </c>
      <c r="D351" s="41">
        <v>0</v>
      </c>
      <c r="E351" s="41">
        <v>0</v>
      </c>
      <c r="F351" s="41">
        <v>0</v>
      </c>
      <c r="G351" s="48">
        <v>30101</v>
      </c>
    </row>
    <row r="352" spans="1:7" x14ac:dyDescent="0.25">
      <c r="A352" s="48">
        <v>301015124</v>
      </c>
      <c r="B352" s="41" t="s">
        <v>615</v>
      </c>
      <c r="C352" s="41">
        <v>0</v>
      </c>
      <c r="D352" s="41">
        <v>0</v>
      </c>
      <c r="E352" s="41">
        <v>0</v>
      </c>
      <c r="F352" s="41">
        <v>0</v>
      </c>
      <c r="G352" s="48">
        <v>30101</v>
      </c>
    </row>
    <row r="353" spans="1:7" x14ac:dyDescent="0.25">
      <c r="A353" s="48">
        <v>301016009</v>
      </c>
      <c r="B353" s="41" t="s">
        <v>617</v>
      </c>
      <c r="C353" s="41">
        <v>0</v>
      </c>
      <c r="D353" s="41">
        <v>0</v>
      </c>
      <c r="E353" s="41">
        <v>0</v>
      </c>
      <c r="F353" s="41">
        <v>0</v>
      </c>
      <c r="G353" s="48">
        <v>30101</v>
      </c>
    </row>
    <row r="354" spans="1:7" x14ac:dyDescent="0.25">
      <c r="A354" s="48">
        <v>301016010</v>
      </c>
      <c r="B354" s="41" t="s">
        <v>619</v>
      </c>
      <c r="C354" s="41">
        <v>0</v>
      </c>
      <c r="D354" s="41">
        <v>0</v>
      </c>
      <c r="E354" s="41">
        <v>0</v>
      </c>
      <c r="F354" s="41">
        <v>0</v>
      </c>
      <c r="G354" s="48">
        <v>30101</v>
      </c>
    </row>
    <row r="355" spans="1:7" x14ac:dyDescent="0.25">
      <c r="A355" s="48">
        <v>301019051</v>
      </c>
      <c r="B355" s="41" t="s">
        <v>621</v>
      </c>
      <c r="C355" s="41">
        <v>0</v>
      </c>
      <c r="D355" s="41">
        <v>0</v>
      </c>
      <c r="E355" s="41">
        <v>0</v>
      </c>
      <c r="F355" s="41">
        <v>0</v>
      </c>
      <c r="G355" s="48">
        <v>30101</v>
      </c>
    </row>
    <row r="356" spans="1:7" x14ac:dyDescent="0.25">
      <c r="A356" s="48">
        <v>301019054</v>
      </c>
      <c r="B356" s="41" t="s">
        <v>623</v>
      </c>
      <c r="C356" s="41">
        <v>0</v>
      </c>
      <c r="D356" s="41">
        <v>0</v>
      </c>
      <c r="E356" s="41">
        <v>0</v>
      </c>
      <c r="F356" s="41">
        <v>0</v>
      </c>
      <c r="G356" s="48">
        <v>30101</v>
      </c>
    </row>
    <row r="357" spans="1:7" x14ac:dyDescent="0.25">
      <c r="A357" s="48">
        <v>301019200</v>
      </c>
      <c r="B357" s="41" t="s">
        <v>625</v>
      </c>
      <c r="C357" s="41">
        <v>0</v>
      </c>
      <c r="D357" s="41">
        <v>0</v>
      </c>
      <c r="E357" s="41">
        <v>0</v>
      </c>
      <c r="F357" s="41">
        <v>0</v>
      </c>
      <c r="G357" s="48">
        <v>30101</v>
      </c>
    </row>
    <row r="358" spans="1:7" x14ac:dyDescent="0.25">
      <c r="A358" s="48">
        <v>302010100</v>
      </c>
      <c r="B358" s="41" t="s">
        <v>627</v>
      </c>
      <c r="C358" s="41">
        <v>29651.439999999999</v>
      </c>
      <c r="D358" s="41">
        <v>29200</v>
      </c>
      <c r="E358" s="41">
        <v>29200</v>
      </c>
      <c r="F358" s="41">
        <v>451.44</v>
      </c>
      <c r="G358" s="48">
        <v>30201</v>
      </c>
    </row>
    <row r="359" spans="1:7" x14ac:dyDescent="0.25">
      <c r="A359" s="48">
        <v>302010101</v>
      </c>
      <c r="B359" s="41" t="s">
        <v>629</v>
      </c>
      <c r="C359" s="41">
        <v>0</v>
      </c>
      <c r="D359" s="41">
        <v>0</v>
      </c>
      <c r="E359" s="41">
        <v>0</v>
      </c>
      <c r="F359" s="41">
        <v>0</v>
      </c>
      <c r="G359" s="48">
        <v>30201</v>
      </c>
    </row>
    <row r="360" spans="1:7" x14ac:dyDescent="0.25">
      <c r="A360" s="48">
        <v>302010102</v>
      </c>
      <c r="B360" s="41" t="s">
        <v>631</v>
      </c>
      <c r="C360" s="41">
        <v>0</v>
      </c>
      <c r="D360" s="41">
        <v>0</v>
      </c>
      <c r="E360" s="41">
        <v>0</v>
      </c>
      <c r="F360" s="41">
        <v>0</v>
      </c>
      <c r="G360" s="48">
        <v>30201</v>
      </c>
    </row>
    <row r="361" spans="1:7" x14ac:dyDescent="0.25">
      <c r="A361" s="48">
        <v>302010103</v>
      </c>
      <c r="B361" s="41" t="s">
        <v>633</v>
      </c>
      <c r="C361" s="41">
        <v>0</v>
      </c>
      <c r="D361" s="41">
        <v>0</v>
      </c>
      <c r="E361" s="41">
        <v>0</v>
      </c>
      <c r="F361" s="41">
        <v>0</v>
      </c>
      <c r="G361" s="48">
        <v>30201</v>
      </c>
    </row>
    <row r="362" spans="1:7" x14ac:dyDescent="0.25">
      <c r="A362" s="48">
        <v>302010120</v>
      </c>
      <c r="B362" s="41" t="s">
        <v>635</v>
      </c>
      <c r="C362" s="41">
        <v>0</v>
      </c>
      <c r="D362" s="41">
        <v>0</v>
      </c>
      <c r="E362" s="41">
        <v>0</v>
      </c>
      <c r="F362" s="41">
        <v>0</v>
      </c>
      <c r="G362" s="48">
        <v>30201</v>
      </c>
    </row>
    <row r="363" spans="1:7" x14ac:dyDescent="0.25">
      <c r="A363" s="48">
        <v>302010150</v>
      </c>
      <c r="B363" s="41" t="s">
        <v>637</v>
      </c>
      <c r="C363" s="41">
        <v>0</v>
      </c>
      <c r="D363" s="41">
        <v>250</v>
      </c>
      <c r="E363" s="41">
        <v>250</v>
      </c>
      <c r="F363" s="41">
        <v>-250</v>
      </c>
      <c r="G363" s="48">
        <v>30201</v>
      </c>
    </row>
    <row r="364" spans="1:7" x14ac:dyDescent="0.25">
      <c r="A364" s="48">
        <v>302010200</v>
      </c>
      <c r="B364" s="41" t="s">
        <v>639</v>
      </c>
      <c r="C364" s="41">
        <v>0</v>
      </c>
      <c r="D364" s="41">
        <v>0</v>
      </c>
      <c r="E364" s="41">
        <v>0</v>
      </c>
      <c r="F364" s="41">
        <v>0</v>
      </c>
      <c r="G364" s="48">
        <v>30201</v>
      </c>
    </row>
    <row r="365" spans="1:7" x14ac:dyDescent="0.25">
      <c r="A365" s="48">
        <v>302010400</v>
      </c>
      <c r="B365" s="41" t="s">
        <v>641</v>
      </c>
      <c r="C365" s="41">
        <v>0</v>
      </c>
      <c r="D365" s="41">
        <v>0</v>
      </c>
      <c r="E365" s="41">
        <v>0</v>
      </c>
      <c r="F365" s="41">
        <v>0</v>
      </c>
      <c r="G365" s="48">
        <v>30201</v>
      </c>
    </row>
    <row r="366" spans="1:7" x14ac:dyDescent="0.25">
      <c r="A366" s="48">
        <v>302010700</v>
      </c>
      <c r="B366" s="41" t="s">
        <v>643</v>
      </c>
      <c r="C366" s="41">
        <v>0</v>
      </c>
      <c r="D366" s="41">
        <v>0</v>
      </c>
      <c r="E366" s="41">
        <v>0</v>
      </c>
      <c r="F366" s="41">
        <v>0</v>
      </c>
      <c r="G366" s="48">
        <v>30201</v>
      </c>
    </row>
    <row r="367" spans="1:7" x14ac:dyDescent="0.25">
      <c r="A367" s="48">
        <v>302010715</v>
      </c>
      <c r="B367" s="41" t="s">
        <v>645</v>
      </c>
      <c r="C367" s="41">
        <v>0</v>
      </c>
      <c r="D367" s="41">
        <v>0</v>
      </c>
      <c r="E367" s="41">
        <v>0</v>
      </c>
      <c r="F367" s="41">
        <v>0</v>
      </c>
      <c r="G367" s="48">
        <v>30201</v>
      </c>
    </row>
    <row r="368" spans="1:7" x14ac:dyDescent="0.25">
      <c r="A368" s="48">
        <v>302010770</v>
      </c>
      <c r="B368" s="41" t="s">
        <v>647</v>
      </c>
      <c r="C368" s="41">
        <v>23269.5</v>
      </c>
      <c r="D368" s="41">
        <v>24600</v>
      </c>
      <c r="E368" s="41">
        <v>24600</v>
      </c>
      <c r="F368" s="41">
        <v>-1330.5</v>
      </c>
      <c r="G368" s="48">
        <v>30201</v>
      </c>
    </row>
    <row r="369" spans="1:7" x14ac:dyDescent="0.25">
      <c r="A369" s="48">
        <v>302010771</v>
      </c>
      <c r="B369" s="41" t="s">
        <v>649</v>
      </c>
      <c r="C369" s="41">
        <v>61898.52</v>
      </c>
      <c r="D369" s="41">
        <v>61750</v>
      </c>
      <c r="E369" s="41">
        <v>61750</v>
      </c>
      <c r="F369" s="41">
        <v>148.52000000000001</v>
      </c>
      <c r="G369" s="48">
        <v>30201</v>
      </c>
    </row>
    <row r="370" spans="1:7" x14ac:dyDescent="0.25">
      <c r="A370" s="48">
        <v>302010772</v>
      </c>
      <c r="B370" s="41" t="s">
        <v>651</v>
      </c>
      <c r="C370" s="41">
        <v>160</v>
      </c>
      <c r="D370" s="41">
        <v>550</v>
      </c>
      <c r="E370" s="41">
        <v>550</v>
      </c>
      <c r="F370" s="41">
        <v>-390</v>
      </c>
      <c r="G370" s="48">
        <v>30201</v>
      </c>
    </row>
    <row r="371" spans="1:7" x14ac:dyDescent="0.25">
      <c r="A371" s="48">
        <v>302010773</v>
      </c>
      <c r="B371" s="41" t="s">
        <v>653</v>
      </c>
      <c r="C371" s="41">
        <v>0</v>
      </c>
      <c r="D371" s="41">
        <v>0</v>
      </c>
      <c r="E371" s="41">
        <v>0</v>
      </c>
      <c r="F371" s="41">
        <v>0</v>
      </c>
      <c r="G371" s="48">
        <v>30201</v>
      </c>
    </row>
    <row r="372" spans="1:7" x14ac:dyDescent="0.25">
      <c r="A372" s="48">
        <v>302010774</v>
      </c>
      <c r="B372" s="41" t="s">
        <v>655</v>
      </c>
      <c r="C372" s="41">
        <v>0</v>
      </c>
      <c r="D372" s="41">
        <v>0</v>
      </c>
      <c r="E372" s="41">
        <v>0</v>
      </c>
      <c r="F372" s="41">
        <v>0</v>
      </c>
      <c r="G372" s="48">
        <v>30201</v>
      </c>
    </row>
    <row r="373" spans="1:7" x14ac:dyDescent="0.25">
      <c r="A373" s="48">
        <v>302010775</v>
      </c>
      <c r="B373" s="41" t="s">
        <v>657</v>
      </c>
      <c r="C373" s="41">
        <v>0</v>
      </c>
      <c r="D373" s="41">
        <v>0</v>
      </c>
      <c r="E373" s="41">
        <v>0</v>
      </c>
      <c r="F373" s="41">
        <v>0</v>
      </c>
      <c r="G373" s="48">
        <v>30201</v>
      </c>
    </row>
    <row r="374" spans="1:7" x14ac:dyDescent="0.25">
      <c r="A374" s="48">
        <v>302010776</v>
      </c>
      <c r="B374" s="41" t="s">
        <v>659</v>
      </c>
      <c r="C374" s="41">
        <v>0</v>
      </c>
      <c r="D374" s="41">
        <v>350</v>
      </c>
      <c r="E374" s="41">
        <v>350</v>
      </c>
      <c r="F374" s="41">
        <v>-350</v>
      </c>
      <c r="G374" s="48">
        <v>30201</v>
      </c>
    </row>
    <row r="375" spans="1:7" x14ac:dyDescent="0.25">
      <c r="A375" s="48">
        <v>302010800</v>
      </c>
      <c r="B375" s="41" t="s">
        <v>661</v>
      </c>
      <c r="C375" s="41">
        <v>0</v>
      </c>
      <c r="D375" s="41">
        <v>0</v>
      </c>
      <c r="E375" s="41">
        <v>0</v>
      </c>
      <c r="F375" s="41">
        <v>0</v>
      </c>
      <c r="G375" s="48">
        <v>30201</v>
      </c>
    </row>
    <row r="376" spans="1:7" x14ac:dyDescent="0.25">
      <c r="A376" s="48">
        <v>302010930</v>
      </c>
      <c r="B376" s="41" t="s">
        <v>663</v>
      </c>
      <c r="C376" s="41">
        <v>13.4</v>
      </c>
      <c r="D376" s="41">
        <v>500</v>
      </c>
      <c r="E376" s="41">
        <v>500</v>
      </c>
      <c r="F376" s="41">
        <v>-486.6</v>
      </c>
      <c r="G376" s="48">
        <v>30201</v>
      </c>
    </row>
    <row r="377" spans="1:7" x14ac:dyDescent="0.25">
      <c r="A377" s="48">
        <v>302010975</v>
      </c>
      <c r="B377" s="41" t="s">
        <v>665</v>
      </c>
      <c r="C377" s="41">
        <v>0</v>
      </c>
      <c r="D377" s="41">
        <v>150</v>
      </c>
      <c r="E377" s="41">
        <v>150</v>
      </c>
      <c r="F377" s="41">
        <v>-150</v>
      </c>
      <c r="G377" s="48">
        <v>30201</v>
      </c>
    </row>
    <row r="378" spans="1:7" x14ac:dyDescent="0.25">
      <c r="A378" s="48">
        <v>302010982</v>
      </c>
      <c r="B378" s="41" t="s">
        <v>667</v>
      </c>
      <c r="C378" s="41">
        <v>0</v>
      </c>
      <c r="D378" s="41">
        <v>0</v>
      </c>
      <c r="E378" s="41">
        <v>0</v>
      </c>
      <c r="F378" s="41">
        <v>0</v>
      </c>
      <c r="G378" s="48">
        <v>30201</v>
      </c>
    </row>
    <row r="379" spans="1:7" x14ac:dyDescent="0.25">
      <c r="A379" s="48">
        <v>302011600</v>
      </c>
      <c r="B379" s="41" t="s">
        <v>669</v>
      </c>
      <c r="C379" s="41">
        <v>0</v>
      </c>
      <c r="D379" s="41">
        <v>300</v>
      </c>
      <c r="E379" s="41">
        <v>300</v>
      </c>
      <c r="F379" s="41">
        <v>-300</v>
      </c>
      <c r="G379" s="48">
        <v>30201</v>
      </c>
    </row>
    <row r="380" spans="1:7" x14ac:dyDescent="0.25">
      <c r="A380" s="48">
        <v>302012000</v>
      </c>
      <c r="B380" s="41" t="s">
        <v>671</v>
      </c>
      <c r="C380" s="41">
        <v>0</v>
      </c>
      <c r="D380" s="41">
        <v>200</v>
      </c>
      <c r="E380" s="41">
        <v>200</v>
      </c>
      <c r="F380" s="41">
        <v>-200</v>
      </c>
      <c r="G380" s="48">
        <v>30201</v>
      </c>
    </row>
    <row r="381" spans="1:7" x14ac:dyDescent="0.25">
      <c r="A381" s="48">
        <v>302012003</v>
      </c>
      <c r="B381" s="41" t="s">
        <v>673</v>
      </c>
      <c r="C381" s="41">
        <v>0</v>
      </c>
      <c r="D381" s="41">
        <v>250</v>
      </c>
      <c r="E381" s="41">
        <v>250</v>
      </c>
      <c r="F381" s="41">
        <v>-250</v>
      </c>
      <c r="G381" s="48">
        <v>30201</v>
      </c>
    </row>
    <row r="382" spans="1:7" x14ac:dyDescent="0.25">
      <c r="A382" s="48">
        <v>302012004</v>
      </c>
      <c r="B382" s="41" t="s">
        <v>675</v>
      </c>
      <c r="C382" s="41">
        <v>10448.15</v>
      </c>
      <c r="D382" s="41">
        <v>4750</v>
      </c>
      <c r="E382" s="41">
        <v>4750</v>
      </c>
      <c r="F382" s="41">
        <v>5698.15</v>
      </c>
      <c r="G382" s="48">
        <v>30201</v>
      </c>
    </row>
    <row r="383" spans="1:7" x14ac:dyDescent="0.25">
      <c r="A383" s="48">
        <v>302012022</v>
      </c>
      <c r="B383" s="41" t="s">
        <v>677</v>
      </c>
      <c r="C383" s="41">
        <v>35</v>
      </c>
      <c r="D383" s="41">
        <v>100</v>
      </c>
      <c r="E383" s="41">
        <v>100</v>
      </c>
      <c r="F383" s="41">
        <v>-65</v>
      </c>
      <c r="G383" s="48">
        <v>30201</v>
      </c>
    </row>
    <row r="384" spans="1:7" x14ac:dyDescent="0.25">
      <c r="A384" s="48">
        <v>302012300</v>
      </c>
      <c r="B384" s="41" t="s">
        <v>679</v>
      </c>
      <c r="C384" s="41">
        <v>0</v>
      </c>
      <c r="D384" s="41">
        <v>0</v>
      </c>
      <c r="E384" s="41">
        <v>0</v>
      </c>
      <c r="F384" s="41">
        <v>0</v>
      </c>
      <c r="G384" s="48">
        <v>30201</v>
      </c>
    </row>
    <row r="385" spans="1:7" x14ac:dyDescent="0.25">
      <c r="A385" s="48">
        <v>302012423</v>
      </c>
      <c r="B385" s="41" t="s">
        <v>681</v>
      </c>
      <c r="C385" s="41">
        <v>0</v>
      </c>
      <c r="D385" s="41">
        <v>0</v>
      </c>
      <c r="E385" s="41">
        <v>0</v>
      </c>
      <c r="F385" s="41">
        <v>0</v>
      </c>
      <c r="G385" s="48">
        <v>30201</v>
      </c>
    </row>
    <row r="386" spans="1:7" x14ac:dyDescent="0.25">
      <c r="A386" s="48">
        <v>302012429</v>
      </c>
      <c r="B386" s="41" t="s">
        <v>683</v>
      </c>
      <c r="C386" s="41">
        <v>0</v>
      </c>
      <c r="D386" s="41">
        <v>100</v>
      </c>
      <c r="E386" s="41">
        <v>100</v>
      </c>
      <c r="F386" s="41">
        <v>-100</v>
      </c>
      <c r="G386" s="48">
        <v>30201</v>
      </c>
    </row>
    <row r="387" spans="1:7" x14ac:dyDescent="0.25">
      <c r="A387" s="48">
        <v>302012432</v>
      </c>
      <c r="B387" s="41" t="s">
        <v>685</v>
      </c>
      <c r="C387" s="41">
        <v>0</v>
      </c>
      <c r="D387" s="41">
        <v>0</v>
      </c>
      <c r="E387" s="41">
        <v>0</v>
      </c>
      <c r="F387" s="41">
        <v>0</v>
      </c>
      <c r="G387" s="48">
        <v>30201</v>
      </c>
    </row>
    <row r="388" spans="1:7" x14ac:dyDescent="0.25">
      <c r="A388" s="48">
        <v>302012435</v>
      </c>
      <c r="B388" s="41" t="s">
        <v>687</v>
      </c>
      <c r="C388" s="41">
        <v>0</v>
      </c>
      <c r="D388" s="41">
        <v>0</v>
      </c>
      <c r="E388" s="41">
        <v>0</v>
      </c>
      <c r="F388" s="41">
        <v>0</v>
      </c>
      <c r="G388" s="48">
        <v>30201</v>
      </c>
    </row>
    <row r="389" spans="1:7" x14ac:dyDescent="0.25">
      <c r="A389" s="48">
        <v>302012445</v>
      </c>
      <c r="B389" s="41" t="s">
        <v>689</v>
      </c>
      <c r="C389" s="41">
        <v>0</v>
      </c>
      <c r="D389" s="41">
        <v>0</v>
      </c>
      <c r="E389" s="41">
        <v>0</v>
      </c>
      <c r="F389" s="41">
        <v>0</v>
      </c>
      <c r="G389" s="48">
        <v>30201</v>
      </c>
    </row>
    <row r="390" spans="1:7" x14ac:dyDescent="0.25">
      <c r="A390" s="48">
        <v>302012500</v>
      </c>
      <c r="B390" s="41" t="s">
        <v>691</v>
      </c>
      <c r="C390" s="41">
        <v>0</v>
      </c>
      <c r="D390" s="41">
        <v>700</v>
      </c>
      <c r="E390" s="41">
        <v>700</v>
      </c>
      <c r="F390" s="41">
        <v>-700</v>
      </c>
      <c r="G390" s="48">
        <v>30201</v>
      </c>
    </row>
    <row r="391" spans="1:7" x14ac:dyDescent="0.25">
      <c r="A391" s="48">
        <v>302012510</v>
      </c>
      <c r="B391" s="41" t="s">
        <v>693</v>
      </c>
      <c r="C391" s="41">
        <v>0</v>
      </c>
      <c r="D391" s="41">
        <v>0</v>
      </c>
      <c r="E391" s="41">
        <v>0</v>
      </c>
      <c r="F391" s="41">
        <v>0</v>
      </c>
      <c r="G391" s="48">
        <v>30201</v>
      </c>
    </row>
    <row r="392" spans="1:7" x14ac:dyDescent="0.25">
      <c r="A392" s="48">
        <v>302012520</v>
      </c>
      <c r="B392" s="41" t="s">
        <v>695</v>
      </c>
      <c r="C392" s="41">
        <v>0</v>
      </c>
      <c r="D392" s="41">
        <v>0</v>
      </c>
      <c r="E392" s="41">
        <v>0</v>
      </c>
      <c r="F392" s="41">
        <v>0</v>
      </c>
      <c r="G392" s="48">
        <v>30201</v>
      </c>
    </row>
    <row r="393" spans="1:7" x14ac:dyDescent="0.25">
      <c r="A393" s="48">
        <v>302012524</v>
      </c>
      <c r="B393" s="41" t="s">
        <v>697</v>
      </c>
      <c r="C393" s="41">
        <v>0</v>
      </c>
      <c r="D393" s="41">
        <v>150</v>
      </c>
      <c r="E393" s="41">
        <v>150</v>
      </c>
      <c r="F393" s="41">
        <v>-150</v>
      </c>
      <c r="G393" s="48">
        <v>30201</v>
      </c>
    </row>
    <row r="394" spans="1:7" x14ac:dyDescent="0.25">
      <c r="A394" s="48">
        <v>302012701</v>
      </c>
      <c r="B394" s="41" t="s">
        <v>699</v>
      </c>
      <c r="C394" s="41">
        <v>0</v>
      </c>
      <c r="D394" s="41">
        <v>0</v>
      </c>
      <c r="E394" s="41">
        <v>0</v>
      </c>
      <c r="F394" s="41">
        <v>0</v>
      </c>
      <c r="G394" s="48">
        <v>30201</v>
      </c>
    </row>
    <row r="395" spans="1:7" x14ac:dyDescent="0.25">
      <c r="A395" s="48">
        <v>302012706</v>
      </c>
      <c r="B395" s="41" t="s">
        <v>701</v>
      </c>
      <c r="C395" s="41">
        <v>0</v>
      </c>
      <c r="D395" s="41">
        <v>0</v>
      </c>
      <c r="E395" s="41">
        <v>0</v>
      </c>
      <c r="F395" s="41">
        <v>0</v>
      </c>
      <c r="G395" s="48">
        <v>30201</v>
      </c>
    </row>
    <row r="396" spans="1:7" x14ac:dyDescent="0.25">
      <c r="A396" s="48">
        <v>302012800</v>
      </c>
      <c r="B396" s="41" t="s">
        <v>703</v>
      </c>
      <c r="C396" s="41">
        <v>0</v>
      </c>
      <c r="D396" s="41">
        <v>0</v>
      </c>
      <c r="E396" s="41">
        <v>0</v>
      </c>
      <c r="F396" s="41">
        <v>0</v>
      </c>
      <c r="G396" s="48">
        <v>30201</v>
      </c>
    </row>
    <row r="397" spans="1:7" x14ac:dyDescent="0.25">
      <c r="A397" s="48">
        <v>302012801</v>
      </c>
      <c r="B397" s="41" t="s">
        <v>705</v>
      </c>
      <c r="C397" s="41">
        <v>545</v>
      </c>
      <c r="D397" s="41">
        <v>500</v>
      </c>
      <c r="E397" s="41">
        <v>500</v>
      </c>
      <c r="F397" s="41">
        <v>45</v>
      </c>
      <c r="G397" s="48">
        <v>30201</v>
      </c>
    </row>
    <row r="398" spans="1:7" x14ac:dyDescent="0.25">
      <c r="A398" s="48">
        <v>302012819</v>
      </c>
      <c r="B398" s="41" t="s">
        <v>707</v>
      </c>
      <c r="C398" s="41">
        <v>0</v>
      </c>
      <c r="D398" s="41">
        <v>0</v>
      </c>
      <c r="E398" s="41">
        <v>0</v>
      </c>
      <c r="F398" s="41">
        <v>0</v>
      </c>
      <c r="G398" s="48">
        <v>30201</v>
      </c>
    </row>
    <row r="399" spans="1:7" x14ac:dyDescent="0.25">
      <c r="A399" s="48">
        <v>302012820</v>
      </c>
      <c r="B399" s="41" t="s">
        <v>709</v>
      </c>
      <c r="C399" s="41">
        <v>0</v>
      </c>
      <c r="D399" s="41">
        <v>1850</v>
      </c>
      <c r="E399" s="41">
        <v>1850</v>
      </c>
      <c r="F399" s="41">
        <v>-1850</v>
      </c>
      <c r="G399" s="48">
        <v>30201</v>
      </c>
    </row>
    <row r="400" spans="1:7" x14ac:dyDescent="0.25">
      <c r="A400" s="48">
        <v>302012821</v>
      </c>
      <c r="B400" s="41" t="s">
        <v>711</v>
      </c>
      <c r="C400" s="41">
        <v>-50</v>
      </c>
      <c r="D400" s="41">
        <v>1500</v>
      </c>
      <c r="E400" s="41">
        <v>1500</v>
      </c>
      <c r="F400" s="41">
        <v>-1550</v>
      </c>
      <c r="G400" s="48">
        <v>30201</v>
      </c>
    </row>
    <row r="401" spans="1:7" x14ac:dyDescent="0.25">
      <c r="A401" s="48">
        <v>302012823</v>
      </c>
      <c r="B401" s="41" t="s">
        <v>713</v>
      </c>
      <c r="C401" s="41">
        <v>0</v>
      </c>
      <c r="D401" s="41">
        <v>0</v>
      </c>
      <c r="E401" s="41">
        <v>0</v>
      </c>
      <c r="F401" s="41">
        <v>0</v>
      </c>
      <c r="G401" s="48">
        <v>30201</v>
      </c>
    </row>
    <row r="402" spans="1:7" x14ac:dyDescent="0.25">
      <c r="A402" s="48">
        <v>302012824</v>
      </c>
      <c r="B402" s="41" t="s">
        <v>715</v>
      </c>
      <c r="C402" s="41">
        <v>0</v>
      </c>
      <c r="D402" s="41">
        <v>0</v>
      </c>
      <c r="E402" s="41">
        <v>0</v>
      </c>
      <c r="F402" s="41">
        <v>0</v>
      </c>
      <c r="G402" s="48">
        <v>30201</v>
      </c>
    </row>
    <row r="403" spans="1:7" x14ac:dyDescent="0.25">
      <c r="A403" s="48">
        <v>302012825</v>
      </c>
      <c r="B403" s="41" t="s">
        <v>717</v>
      </c>
      <c r="C403" s="41">
        <v>0</v>
      </c>
      <c r="D403" s="41">
        <v>300</v>
      </c>
      <c r="E403" s="41">
        <v>300</v>
      </c>
      <c r="F403" s="41">
        <v>-300</v>
      </c>
      <c r="G403" s="48">
        <v>30201</v>
      </c>
    </row>
    <row r="404" spans="1:7" x14ac:dyDescent="0.25">
      <c r="A404" s="48">
        <v>302012826</v>
      </c>
      <c r="B404" s="41" t="s">
        <v>719</v>
      </c>
      <c r="C404" s="41">
        <v>0</v>
      </c>
      <c r="D404" s="41">
        <v>1000</v>
      </c>
      <c r="E404" s="41">
        <v>1000</v>
      </c>
      <c r="F404" s="41">
        <v>-1000</v>
      </c>
      <c r="G404" s="48">
        <v>30201</v>
      </c>
    </row>
    <row r="405" spans="1:7" x14ac:dyDescent="0.25">
      <c r="A405" s="48">
        <v>302012830</v>
      </c>
      <c r="B405" s="41" t="s">
        <v>721</v>
      </c>
      <c r="C405" s="41">
        <v>0</v>
      </c>
      <c r="D405" s="41">
        <v>500</v>
      </c>
      <c r="E405" s="41">
        <v>500</v>
      </c>
      <c r="F405" s="41">
        <v>-500</v>
      </c>
      <c r="G405" s="48">
        <v>30201</v>
      </c>
    </row>
    <row r="406" spans="1:7" x14ac:dyDescent="0.25">
      <c r="A406" s="48">
        <v>302012831</v>
      </c>
      <c r="B406" s="41" t="s">
        <v>723</v>
      </c>
      <c r="C406" s="41">
        <v>0</v>
      </c>
      <c r="D406" s="41">
        <v>0</v>
      </c>
      <c r="E406" s="41">
        <v>0</v>
      </c>
      <c r="F406" s="41">
        <v>0</v>
      </c>
      <c r="G406" s="48">
        <v>30201</v>
      </c>
    </row>
    <row r="407" spans="1:7" x14ac:dyDescent="0.25">
      <c r="A407" s="48">
        <v>302012951</v>
      </c>
      <c r="B407" s="41" t="s">
        <v>725</v>
      </c>
      <c r="C407" s="41">
        <v>10838.84</v>
      </c>
      <c r="D407" s="41">
        <v>8650</v>
      </c>
      <c r="E407" s="41">
        <v>8650</v>
      </c>
      <c r="F407" s="41">
        <v>2188.84</v>
      </c>
      <c r="G407" s="48">
        <v>30201</v>
      </c>
    </row>
    <row r="408" spans="1:7" x14ac:dyDescent="0.25">
      <c r="A408" s="48">
        <v>302014600</v>
      </c>
      <c r="B408" s="41" t="s">
        <v>727</v>
      </c>
      <c r="C408" s="41">
        <v>0</v>
      </c>
      <c r="D408" s="41">
        <v>0</v>
      </c>
      <c r="E408" s="41">
        <v>0</v>
      </c>
      <c r="F408" s="41">
        <v>0</v>
      </c>
      <c r="G408" s="48">
        <v>30201</v>
      </c>
    </row>
    <row r="409" spans="1:7" x14ac:dyDescent="0.25">
      <c r="A409" s="48">
        <v>302014610</v>
      </c>
      <c r="B409" s="41" t="s">
        <v>729</v>
      </c>
      <c r="C409" s="41">
        <v>0</v>
      </c>
      <c r="D409" s="41">
        <v>0</v>
      </c>
      <c r="E409" s="41">
        <v>0</v>
      </c>
      <c r="F409" s="41">
        <v>0</v>
      </c>
      <c r="G409" s="48">
        <v>30201</v>
      </c>
    </row>
    <row r="410" spans="1:7" x14ac:dyDescent="0.25">
      <c r="A410" s="48">
        <v>302014611</v>
      </c>
      <c r="B410" s="41" t="s">
        <v>731</v>
      </c>
      <c r="C410" s="41">
        <v>0</v>
      </c>
      <c r="D410" s="41">
        <v>0</v>
      </c>
      <c r="E410" s="41">
        <v>0</v>
      </c>
      <c r="F410" s="41">
        <v>0</v>
      </c>
      <c r="G410" s="48">
        <v>30201</v>
      </c>
    </row>
    <row r="411" spans="1:7" x14ac:dyDescent="0.25">
      <c r="A411" s="48">
        <v>302014618</v>
      </c>
      <c r="B411" s="41" t="s">
        <v>733</v>
      </c>
      <c r="C411" s="41">
        <v>0</v>
      </c>
      <c r="D411" s="41">
        <v>0</v>
      </c>
      <c r="E411" s="41">
        <v>0</v>
      </c>
      <c r="F411" s="41">
        <v>0</v>
      </c>
      <c r="G411" s="48">
        <v>30201</v>
      </c>
    </row>
    <row r="412" spans="1:7" x14ac:dyDescent="0.25">
      <c r="A412" s="48">
        <v>302014619</v>
      </c>
      <c r="B412" s="41" t="s">
        <v>735</v>
      </c>
      <c r="C412" s="41">
        <v>0</v>
      </c>
      <c r="D412" s="41">
        <v>0</v>
      </c>
      <c r="E412" s="41">
        <v>0</v>
      </c>
      <c r="F412" s="41">
        <v>0</v>
      </c>
      <c r="G412" s="48">
        <v>30201</v>
      </c>
    </row>
    <row r="413" spans="1:7" x14ac:dyDescent="0.25">
      <c r="A413" s="48">
        <v>302014621</v>
      </c>
      <c r="B413" s="41" t="s">
        <v>737</v>
      </c>
      <c r="C413" s="41">
        <v>0</v>
      </c>
      <c r="D413" s="41">
        <v>0</v>
      </c>
      <c r="E413" s="41">
        <v>0</v>
      </c>
      <c r="F413" s="41">
        <v>0</v>
      </c>
      <c r="G413" s="48">
        <v>30201</v>
      </c>
    </row>
    <row r="414" spans="1:7" x14ac:dyDescent="0.25">
      <c r="A414" s="48">
        <v>302014622</v>
      </c>
      <c r="B414" s="41" t="s">
        <v>739</v>
      </c>
      <c r="C414" s="41">
        <v>0</v>
      </c>
      <c r="D414" s="41">
        <v>0</v>
      </c>
      <c r="E414" s="41">
        <v>0</v>
      </c>
      <c r="F414" s="41">
        <v>0</v>
      </c>
      <c r="G414" s="48">
        <v>30201</v>
      </c>
    </row>
    <row r="415" spans="1:7" x14ac:dyDescent="0.25">
      <c r="A415" s="48">
        <v>302015162</v>
      </c>
      <c r="B415" s="41" t="s">
        <v>741</v>
      </c>
      <c r="C415" s="41">
        <v>0</v>
      </c>
      <c r="D415" s="41">
        <v>50</v>
      </c>
      <c r="E415" s="41">
        <v>50</v>
      </c>
      <c r="F415" s="41">
        <v>-50</v>
      </c>
      <c r="G415" s="48">
        <v>30201</v>
      </c>
    </row>
    <row r="416" spans="1:7" x14ac:dyDescent="0.25">
      <c r="A416" s="48">
        <v>302015163</v>
      </c>
      <c r="B416" s="41" t="s">
        <v>743</v>
      </c>
      <c r="C416" s="41">
        <v>232.5</v>
      </c>
      <c r="D416" s="41">
        <v>50</v>
      </c>
      <c r="E416" s="41">
        <v>50</v>
      </c>
      <c r="F416" s="41">
        <v>182.5</v>
      </c>
      <c r="G416" s="48">
        <v>30201</v>
      </c>
    </row>
    <row r="417" spans="1:7" x14ac:dyDescent="0.25">
      <c r="A417" s="48">
        <v>302016009</v>
      </c>
      <c r="B417" s="41" t="s">
        <v>745</v>
      </c>
      <c r="C417" s="41">
        <v>0</v>
      </c>
      <c r="D417" s="41">
        <v>0</v>
      </c>
      <c r="E417" s="41">
        <v>0</v>
      </c>
      <c r="F417" s="41">
        <v>0</v>
      </c>
      <c r="G417" s="48">
        <v>30201</v>
      </c>
    </row>
    <row r="418" spans="1:7" x14ac:dyDescent="0.25">
      <c r="A418" s="48">
        <v>302016010</v>
      </c>
      <c r="B418" s="41" t="s">
        <v>747</v>
      </c>
      <c r="C418" s="41">
        <v>0</v>
      </c>
      <c r="D418" s="41">
        <v>0</v>
      </c>
      <c r="E418" s="41">
        <v>0</v>
      </c>
      <c r="F418" s="41">
        <v>0</v>
      </c>
      <c r="G418" s="48">
        <v>30201</v>
      </c>
    </row>
    <row r="419" spans="1:7" x14ac:dyDescent="0.25">
      <c r="A419" s="48">
        <v>302016011</v>
      </c>
      <c r="B419" s="41" t="s">
        <v>749</v>
      </c>
      <c r="C419" s="41">
        <v>0</v>
      </c>
      <c r="D419" s="41">
        <v>0</v>
      </c>
      <c r="E419" s="41">
        <v>0</v>
      </c>
      <c r="F419" s="41">
        <v>0</v>
      </c>
      <c r="G419" s="48">
        <v>30201</v>
      </c>
    </row>
    <row r="420" spans="1:7" x14ac:dyDescent="0.25">
      <c r="A420" s="48">
        <v>302017369</v>
      </c>
      <c r="B420" s="41" t="s">
        <v>751</v>
      </c>
      <c r="C420" s="41">
        <v>0</v>
      </c>
      <c r="D420" s="41">
        <v>0</v>
      </c>
      <c r="E420" s="41">
        <v>0</v>
      </c>
      <c r="F420" s="41">
        <v>0</v>
      </c>
      <c r="G420" s="48">
        <v>30201</v>
      </c>
    </row>
    <row r="421" spans="1:7" x14ac:dyDescent="0.25">
      <c r="A421" s="48">
        <v>302019051</v>
      </c>
      <c r="B421" s="41" t="s">
        <v>753</v>
      </c>
      <c r="C421" s="41">
        <v>0</v>
      </c>
      <c r="D421" s="41">
        <v>0</v>
      </c>
      <c r="E421" s="41">
        <v>0</v>
      </c>
      <c r="F421" s="41">
        <v>0</v>
      </c>
      <c r="G421" s="48">
        <v>30201</v>
      </c>
    </row>
    <row r="422" spans="1:7" x14ac:dyDescent="0.25">
      <c r="A422" s="48">
        <v>302019054</v>
      </c>
      <c r="B422" s="41" t="s">
        <v>2751</v>
      </c>
      <c r="C422" s="41">
        <v>0</v>
      </c>
      <c r="D422" s="41">
        <v>0</v>
      </c>
      <c r="E422" s="41">
        <v>0</v>
      </c>
      <c r="F422" s="41">
        <v>0</v>
      </c>
      <c r="G422" s="48">
        <v>30201</v>
      </c>
    </row>
    <row r="423" spans="1:7" x14ac:dyDescent="0.25">
      <c r="A423" s="48">
        <v>302019846</v>
      </c>
      <c r="B423" s="41" t="s">
        <v>755</v>
      </c>
      <c r="C423" s="41">
        <v>0</v>
      </c>
      <c r="D423" s="41">
        <v>0</v>
      </c>
      <c r="E423" s="41">
        <v>0</v>
      </c>
      <c r="F423" s="41">
        <v>0</v>
      </c>
      <c r="G423" s="48">
        <v>30201</v>
      </c>
    </row>
    <row r="424" spans="1:7" x14ac:dyDescent="0.25">
      <c r="A424" s="48">
        <v>303010100</v>
      </c>
      <c r="B424" s="41" t="s">
        <v>757</v>
      </c>
      <c r="C424" s="41">
        <v>136377.01</v>
      </c>
      <c r="D424" s="41">
        <v>119550</v>
      </c>
      <c r="E424" s="41">
        <v>119550</v>
      </c>
      <c r="F424" s="41">
        <v>16827.009999999998</v>
      </c>
      <c r="G424" s="48">
        <v>30301</v>
      </c>
    </row>
    <row r="425" spans="1:7" x14ac:dyDescent="0.25">
      <c r="A425" s="48">
        <v>303010101</v>
      </c>
      <c r="B425" s="41" t="s">
        <v>759</v>
      </c>
      <c r="C425" s="41">
        <v>0</v>
      </c>
      <c r="D425" s="41">
        <v>0</v>
      </c>
      <c r="E425" s="41">
        <v>0</v>
      </c>
      <c r="F425" s="41">
        <v>0</v>
      </c>
      <c r="G425" s="48">
        <v>30301</v>
      </c>
    </row>
    <row r="426" spans="1:7" x14ac:dyDescent="0.25">
      <c r="A426" s="48">
        <v>303010102</v>
      </c>
      <c r="B426" s="41" t="s">
        <v>761</v>
      </c>
      <c r="C426" s="41">
        <v>0</v>
      </c>
      <c r="D426" s="41">
        <v>0</v>
      </c>
      <c r="E426" s="41">
        <v>0</v>
      </c>
      <c r="F426" s="41">
        <v>0</v>
      </c>
      <c r="G426" s="48">
        <v>30301</v>
      </c>
    </row>
    <row r="427" spans="1:7" x14ac:dyDescent="0.25">
      <c r="A427" s="48">
        <v>303010103</v>
      </c>
      <c r="B427" s="41" t="s">
        <v>763</v>
      </c>
      <c r="C427" s="41">
        <v>0</v>
      </c>
      <c r="D427" s="41">
        <v>0</v>
      </c>
      <c r="E427" s="41">
        <v>0</v>
      </c>
      <c r="F427" s="41">
        <v>0</v>
      </c>
      <c r="G427" s="48">
        <v>30301</v>
      </c>
    </row>
    <row r="428" spans="1:7" x14ac:dyDescent="0.25">
      <c r="A428" s="48">
        <v>303010110</v>
      </c>
      <c r="B428" s="41" t="s">
        <v>765</v>
      </c>
      <c r="C428" s="41">
        <v>0</v>
      </c>
      <c r="D428" s="41">
        <v>0</v>
      </c>
      <c r="E428" s="41">
        <v>0</v>
      </c>
      <c r="F428" s="41">
        <v>0</v>
      </c>
      <c r="G428" s="48">
        <v>30301</v>
      </c>
    </row>
    <row r="429" spans="1:7" x14ac:dyDescent="0.25">
      <c r="A429" s="48">
        <v>303010120</v>
      </c>
      <c r="B429" s="41" t="s">
        <v>767</v>
      </c>
      <c r="C429" s="41">
        <v>0</v>
      </c>
      <c r="D429" s="41">
        <v>0</v>
      </c>
      <c r="E429" s="41">
        <v>0</v>
      </c>
      <c r="F429" s="41">
        <v>0</v>
      </c>
      <c r="G429" s="48">
        <v>30301</v>
      </c>
    </row>
    <row r="430" spans="1:7" x14ac:dyDescent="0.25">
      <c r="A430" s="48">
        <v>303010150</v>
      </c>
      <c r="B430" s="41" t="s">
        <v>769</v>
      </c>
      <c r="C430" s="41">
        <v>405.41</v>
      </c>
      <c r="D430" s="41">
        <v>0</v>
      </c>
      <c r="E430" s="41">
        <v>0</v>
      </c>
      <c r="F430" s="41">
        <v>405.41</v>
      </c>
      <c r="G430" s="48">
        <v>30301</v>
      </c>
    </row>
    <row r="431" spans="1:7" x14ac:dyDescent="0.25">
      <c r="A431" s="48">
        <v>303010200</v>
      </c>
      <c r="B431" s="41" t="s">
        <v>771</v>
      </c>
      <c r="C431" s="41">
        <v>10447.58</v>
      </c>
      <c r="D431" s="41">
        <v>0</v>
      </c>
      <c r="E431" s="41">
        <v>0</v>
      </c>
      <c r="F431" s="41">
        <v>10447.58</v>
      </c>
      <c r="G431" s="48">
        <v>30301</v>
      </c>
    </row>
    <row r="432" spans="1:7" x14ac:dyDescent="0.25">
      <c r="A432" s="48">
        <v>303010700</v>
      </c>
      <c r="B432" s="41" t="s">
        <v>773</v>
      </c>
      <c r="C432" s="41">
        <v>0</v>
      </c>
      <c r="D432" s="41">
        <v>0</v>
      </c>
      <c r="E432" s="41">
        <v>0</v>
      </c>
      <c r="F432" s="41">
        <v>0</v>
      </c>
      <c r="G432" s="48">
        <v>30301</v>
      </c>
    </row>
    <row r="433" spans="1:7" x14ac:dyDescent="0.25">
      <c r="A433" s="48">
        <v>303010800</v>
      </c>
      <c r="B433" s="41" t="s">
        <v>775</v>
      </c>
      <c r="C433" s="41">
        <v>0</v>
      </c>
      <c r="D433" s="41">
        <v>0</v>
      </c>
      <c r="E433" s="41">
        <v>0</v>
      </c>
      <c r="F433" s="41">
        <v>0</v>
      </c>
      <c r="G433" s="48">
        <v>30301</v>
      </c>
    </row>
    <row r="434" spans="1:7" x14ac:dyDescent="0.25">
      <c r="A434" s="48">
        <v>303010930</v>
      </c>
      <c r="B434" s="41" t="s">
        <v>777</v>
      </c>
      <c r="C434" s="41">
        <v>61.6</v>
      </c>
      <c r="D434" s="41">
        <v>650</v>
      </c>
      <c r="E434" s="41">
        <v>650</v>
      </c>
      <c r="F434" s="41">
        <v>-588.4</v>
      </c>
      <c r="G434" s="48">
        <v>30301</v>
      </c>
    </row>
    <row r="435" spans="1:7" x14ac:dyDescent="0.25">
      <c r="A435" s="48">
        <v>303010981</v>
      </c>
      <c r="B435" s="41" t="s">
        <v>2776</v>
      </c>
      <c r="C435" s="41">
        <v>0</v>
      </c>
      <c r="D435" s="41">
        <v>0</v>
      </c>
      <c r="E435" s="41">
        <v>0</v>
      </c>
      <c r="F435" s="41">
        <v>0</v>
      </c>
      <c r="G435" s="48">
        <v>30301</v>
      </c>
    </row>
    <row r="436" spans="1:7" x14ac:dyDescent="0.25">
      <c r="A436" s="48">
        <v>303012000</v>
      </c>
      <c r="B436" s="41" t="s">
        <v>779</v>
      </c>
      <c r="C436" s="41">
        <v>0</v>
      </c>
      <c r="D436" s="41">
        <v>0</v>
      </c>
      <c r="E436" s="41">
        <v>0</v>
      </c>
      <c r="F436" s="41">
        <v>0</v>
      </c>
      <c r="G436" s="48">
        <v>30301</v>
      </c>
    </row>
    <row r="437" spans="1:7" x14ac:dyDescent="0.25">
      <c r="A437" s="48">
        <v>303012004</v>
      </c>
      <c r="B437" s="41" t="s">
        <v>781</v>
      </c>
      <c r="C437" s="41">
        <v>0</v>
      </c>
      <c r="D437" s="41">
        <v>2100</v>
      </c>
      <c r="E437" s="41">
        <v>2100</v>
      </c>
      <c r="F437" s="41">
        <v>-2100</v>
      </c>
      <c r="G437" s="48">
        <v>30301</v>
      </c>
    </row>
    <row r="438" spans="1:7" x14ac:dyDescent="0.25">
      <c r="A438" s="48">
        <v>303012022</v>
      </c>
      <c r="B438" s="41" t="s">
        <v>783</v>
      </c>
      <c r="C438" s="41">
        <v>0</v>
      </c>
      <c r="D438" s="41">
        <v>1050</v>
      </c>
      <c r="E438" s="41">
        <v>1050</v>
      </c>
      <c r="F438" s="41">
        <v>-1050</v>
      </c>
      <c r="G438" s="48">
        <v>30301</v>
      </c>
    </row>
    <row r="439" spans="1:7" x14ac:dyDescent="0.25">
      <c r="A439" s="48">
        <v>303012423</v>
      </c>
      <c r="B439" s="41" t="s">
        <v>785</v>
      </c>
      <c r="C439" s="41">
        <v>436.9</v>
      </c>
      <c r="D439" s="41">
        <v>4750</v>
      </c>
      <c r="E439" s="41">
        <v>4750</v>
      </c>
      <c r="F439" s="41">
        <v>-4313.1000000000004</v>
      </c>
      <c r="G439" s="48">
        <v>30301</v>
      </c>
    </row>
    <row r="440" spans="1:7" x14ac:dyDescent="0.25">
      <c r="A440" s="48">
        <v>303012427</v>
      </c>
      <c r="B440" s="41" t="s">
        <v>787</v>
      </c>
      <c r="C440" s="41">
        <v>0</v>
      </c>
      <c r="D440" s="41">
        <v>0</v>
      </c>
      <c r="E440" s="41">
        <v>0</v>
      </c>
      <c r="F440" s="41">
        <v>0</v>
      </c>
      <c r="G440" s="48">
        <v>30301</v>
      </c>
    </row>
    <row r="441" spans="1:7" x14ac:dyDescent="0.25">
      <c r="A441" s="48">
        <v>303012430</v>
      </c>
      <c r="B441" s="41" t="s">
        <v>789</v>
      </c>
      <c r="C441" s="41">
        <v>124</v>
      </c>
      <c r="D441" s="41">
        <v>200</v>
      </c>
      <c r="E441" s="41">
        <v>200</v>
      </c>
      <c r="F441" s="41">
        <v>-76</v>
      </c>
      <c r="G441" s="48">
        <v>30301</v>
      </c>
    </row>
    <row r="442" spans="1:7" x14ac:dyDescent="0.25">
      <c r="A442" s="48">
        <v>303012432</v>
      </c>
      <c r="B442" s="41" t="s">
        <v>791</v>
      </c>
      <c r="C442" s="41">
        <v>35.5</v>
      </c>
      <c r="D442" s="41">
        <v>3800</v>
      </c>
      <c r="E442" s="41">
        <v>3800</v>
      </c>
      <c r="F442" s="41">
        <v>-3764.5</v>
      </c>
      <c r="G442" s="48">
        <v>30301</v>
      </c>
    </row>
    <row r="443" spans="1:7" x14ac:dyDescent="0.25">
      <c r="A443" s="48">
        <v>303012438</v>
      </c>
      <c r="B443" s="41" t="s">
        <v>793</v>
      </c>
      <c r="C443" s="41">
        <v>0</v>
      </c>
      <c r="D443" s="41">
        <v>0</v>
      </c>
      <c r="E443" s="41">
        <v>0</v>
      </c>
      <c r="F443" s="41">
        <v>0</v>
      </c>
      <c r="G443" s="48">
        <v>30301</v>
      </c>
    </row>
    <row r="444" spans="1:7" x14ac:dyDescent="0.25">
      <c r="A444" s="48">
        <v>303012439</v>
      </c>
      <c r="B444" s="41" t="s">
        <v>795</v>
      </c>
      <c r="C444" s="41">
        <v>0</v>
      </c>
      <c r="D444" s="41">
        <v>0</v>
      </c>
      <c r="E444" s="41">
        <v>0</v>
      </c>
      <c r="F444" s="41">
        <v>0</v>
      </c>
      <c r="G444" s="48">
        <v>30301</v>
      </c>
    </row>
    <row r="445" spans="1:7" x14ac:dyDescent="0.25">
      <c r="A445" s="48">
        <v>303012500</v>
      </c>
      <c r="B445" s="41" t="s">
        <v>797</v>
      </c>
      <c r="C445" s="41">
        <v>637.44000000000005</v>
      </c>
      <c r="D445" s="41">
        <v>4250</v>
      </c>
      <c r="E445" s="41">
        <v>4250</v>
      </c>
      <c r="F445" s="41">
        <v>-3612.56</v>
      </c>
      <c r="G445" s="48">
        <v>30301</v>
      </c>
    </row>
    <row r="446" spans="1:7" x14ac:dyDescent="0.25">
      <c r="A446" s="48">
        <v>303012510</v>
      </c>
      <c r="B446" s="41" t="s">
        <v>799</v>
      </c>
      <c r="C446" s="41">
        <v>0</v>
      </c>
      <c r="D446" s="41">
        <v>0</v>
      </c>
      <c r="E446" s="41">
        <v>0</v>
      </c>
      <c r="F446" s="41">
        <v>0</v>
      </c>
      <c r="G446" s="48">
        <v>30301</v>
      </c>
    </row>
    <row r="447" spans="1:7" x14ac:dyDescent="0.25">
      <c r="A447" s="48">
        <v>303012520</v>
      </c>
      <c r="B447" s="41" t="s">
        <v>801</v>
      </c>
      <c r="C447" s="41">
        <v>0</v>
      </c>
      <c r="D447" s="41">
        <v>250</v>
      </c>
      <c r="E447" s="41">
        <v>250</v>
      </c>
      <c r="F447" s="41">
        <v>-250</v>
      </c>
      <c r="G447" s="48">
        <v>30301</v>
      </c>
    </row>
    <row r="448" spans="1:7" x14ac:dyDescent="0.25">
      <c r="A448" s="48">
        <v>303012701</v>
      </c>
      <c r="B448" s="41" t="s">
        <v>803</v>
      </c>
      <c r="C448" s="41">
        <v>7608.48</v>
      </c>
      <c r="D448" s="41">
        <v>7700</v>
      </c>
      <c r="E448" s="41">
        <v>7700</v>
      </c>
      <c r="F448" s="41">
        <v>-91.52</v>
      </c>
      <c r="G448" s="48">
        <v>30301</v>
      </c>
    </row>
    <row r="449" spans="1:7" x14ac:dyDescent="0.25">
      <c r="A449" s="48">
        <v>303012703</v>
      </c>
      <c r="B449" s="41" t="s">
        <v>805</v>
      </c>
      <c r="C449" s="41">
        <v>0</v>
      </c>
      <c r="D449" s="41">
        <v>100</v>
      </c>
      <c r="E449" s="41">
        <v>100</v>
      </c>
      <c r="F449" s="41">
        <v>-100</v>
      </c>
      <c r="G449" s="48">
        <v>30301</v>
      </c>
    </row>
    <row r="450" spans="1:7" x14ac:dyDescent="0.25">
      <c r="A450" s="48">
        <v>303012706</v>
      </c>
      <c r="B450" s="41" t="s">
        <v>807</v>
      </c>
      <c r="C450" s="41">
        <v>0</v>
      </c>
      <c r="D450" s="41">
        <v>0</v>
      </c>
      <c r="E450" s="41">
        <v>0</v>
      </c>
      <c r="F450" s="41">
        <v>0</v>
      </c>
      <c r="G450" s="48">
        <v>30301</v>
      </c>
    </row>
    <row r="451" spans="1:7" x14ac:dyDescent="0.25">
      <c r="A451" s="48">
        <v>303014600</v>
      </c>
      <c r="B451" s="41" t="s">
        <v>809</v>
      </c>
      <c r="C451" s="41">
        <v>0</v>
      </c>
      <c r="D451" s="41">
        <v>0</v>
      </c>
      <c r="E451" s="41">
        <v>0</v>
      </c>
      <c r="F451" s="41">
        <v>0</v>
      </c>
      <c r="G451" s="48">
        <v>30301</v>
      </c>
    </row>
    <row r="452" spans="1:7" x14ac:dyDescent="0.25">
      <c r="A452" s="48">
        <v>303014610</v>
      </c>
      <c r="B452" s="41" t="s">
        <v>811</v>
      </c>
      <c r="C452" s="41">
        <v>0</v>
      </c>
      <c r="D452" s="41">
        <v>0</v>
      </c>
      <c r="E452" s="41">
        <v>0</v>
      </c>
      <c r="F452" s="41">
        <v>0</v>
      </c>
      <c r="G452" s="48">
        <v>30301</v>
      </c>
    </row>
    <row r="453" spans="1:7" x14ac:dyDescent="0.25">
      <c r="A453" s="48">
        <v>303014611</v>
      </c>
      <c r="B453" s="41" t="s">
        <v>813</v>
      </c>
      <c r="C453" s="41">
        <v>0</v>
      </c>
      <c r="D453" s="41">
        <v>0</v>
      </c>
      <c r="E453" s="41">
        <v>0</v>
      </c>
      <c r="F453" s="41">
        <v>0</v>
      </c>
      <c r="G453" s="48">
        <v>30301</v>
      </c>
    </row>
    <row r="454" spans="1:7" x14ac:dyDescent="0.25">
      <c r="A454" s="48">
        <v>303014618</v>
      </c>
      <c r="B454" s="41" t="s">
        <v>815</v>
      </c>
      <c r="C454" s="41">
        <v>0</v>
      </c>
      <c r="D454" s="41">
        <v>0</v>
      </c>
      <c r="E454" s="41">
        <v>0</v>
      </c>
      <c r="F454" s="41">
        <v>0</v>
      </c>
      <c r="G454" s="48">
        <v>30301</v>
      </c>
    </row>
    <row r="455" spans="1:7" x14ac:dyDescent="0.25">
      <c r="A455" s="48">
        <v>303014619</v>
      </c>
      <c r="B455" s="41" t="s">
        <v>817</v>
      </c>
      <c r="C455" s="41">
        <v>0</v>
      </c>
      <c r="D455" s="41">
        <v>0</v>
      </c>
      <c r="E455" s="41">
        <v>0</v>
      </c>
      <c r="F455" s="41">
        <v>0</v>
      </c>
      <c r="G455" s="48">
        <v>30301</v>
      </c>
    </row>
    <row r="456" spans="1:7" x14ac:dyDescent="0.25">
      <c r="A456" s="48">
        <v>303014621</v>
      </c>
      <c r="B456" s="41" t="s">
        <v>819</v>
      </c>
      <c r="C456" s="41">
        <v>0</v>
      </c>
      <c r="D456" s="41">
        <v>0</v>
      </c>
      <c r="E456" s="41">
        <v>0</v>
      </c>
      <c r="F456" s="41">
        <v>0</v>
      </c>
      <c r="G456" s="48">
        <v>30301</v>
      </c>
    </row>
    <row r="457" spans="1:7" x14ac:dyDescent="0.25">
      <c r="A457" s="48">
        <v>303015007</v>
      </c>
      <c r="B457" s="41" t="s">
        <v>821</v>
      </c>
      <c r="C457" s="41">
        <v>0</v>
      </c>
      <c r="D457" s="41">
        <v>0</v>
      </c>
      <c r="E457" s="41">
        <v>0</v>
      </c>
      <c r="F457" s="41">
        <v>0</v>
      </c>
      <c r="G457" s="48">
        <v>30301</v>
      </c>
    </row>
    <row r="458" spans="1:7" x14ac:dyDescent="0.25">
      <c r="A458" s="48">
        <v>303015124</v>
      </c>
      <c r="B458" s="41" t="s">
        <v>2752</v>
      </c>
      <c r="C458" s="41">
        <v>0</v>
      </c>
      <c r="D458" s="41">
        <v>0</v>
      </c>
      <c r="E458" s="41">
        <v>0</v>
      </c>
      <c r="F458" s="41">
        <v>0</v>
      </c>
      <c r="G458" s="48">
        <v>30301</v>
      </c>
    </row>
    <row r="459" spans="1:7" x14ac:dyDescent="0.25">
      <c r="A459" s="48">
        <v>303015902</v>
      </c>
      <c r="B459" s="41" t="s">
        <v>823</v>
      </c>
      <c r="C459" s="41">
        <v>0</v>
      </c>
      <c r="D459" s="41">
        <v>0</v>
      </c>
      <c r="E459" s="41">
        <v>0</v>
      </c>
      <c r="F459" s="41">
        <v>0</v>
      </c>
      <c r="G459" s="48">
        <v>30301</v>
      </c>
    </row>
    <row r="460" spans="1:7" x14ac:dyDescent="0.25">
      <c r="A460" s="48">
        <v>303016010</v>
      </c>
      <c r="B460" s="41" t="s">
        <v>825</v>
      </c>
      <c r="C460" s="41">
        <v>0</v>
      </c>
      <c r="D460" s="41">
        <v>0</v>
      </c>
      <c r="E460" s="41">
        <v>0</v>
      </c>
      <c r="F460" s="41">
        <v>0</v>
      </c>
      <c r="G460" s="48">
        <v>30301</v>
      </c>
    </row>
    <row r="461" spans="1:7" x14ac:dyDescent="0.25">
      <c r="A461" s="48">
        <v>303019008</v>
      </c>
      <c r="B461" s="41" t="s">
        <v>827</v>
      </c>
      <c r="C461" s="41">
        <v>0</v>
      </c>
      <c r="D461" s="41">
        <v>0</v>
      </c>
      <c r="E461" s="41">
        <v>0</v>
      </c>
      <c r="F461" s="41">
        <v>0</v>
      </c>
      <c r="G461" s="48">
        <v>30301</v>
      </c>
    </row>
    <row r="462" spans="1:7" x14ac:dyDescent="0.25">
      <c r="A462" s="48">
        <v>303019051</v>
      </c>
      <c r="B462" s="41" t="s">
        <v>829</v>
      </c>
      <c r="C462" s="41">
        <v>0</v>
      </c>
      <c r="D462" s="41">
        <v>0</v>
      </c>
      <c r="E462" s="41">
        <v>0</v>
      </c>
      <c r="F462" s="41">
        <v>0</v>
      </c>
      <c r="G462" s="48">
        <v>30301</v>
      </c>
    </row>
    <row r="463" spans="1:7" x14ac:dyDescent="0.25">
      <c r="A463" s="48">
        <v>303019053</v>
      </c>
      <c r="B463" s="41" t="s">
        <v>831</v>
      </c>
      <c r="C463" s="41">
        <v>0</v>
      </c>
      <c r="D463" s="41">
        <v>0</v>
      </c>
      <c r="E463" s="41">
        <v>0</v>
      </c>
      <c r="F463" s="41">
        <v>0</v>
      </c>
      <c r="G463" s="48">
        <v>30301</v>
      </c>
    </row>
    <row r="464" spans="1:7" x14ac:dyDescent="0.25">
      <c r="A464" s="48">
        <v>303019054</v>
      </c>
      <c r="B464" s="41" t="s">
        <v>833</v>
      </c>
      <c r="C464" s="41">
        <v>0</v>
      </c>
      <c r="D464" s="41">
        <v>0</v>
      </c>
      <c r="E464" s="41">
        <v>0</v>
      </c>
      <c r="F464" s="41">
        <v>0</v>
      </c>
      <c r="G464" s="48">
        <v>30301</v>
      </c>
    </row>
    <row r="465" spans="1:7" x14ac:dyDescent="0.25">
      <c r="A465" s="48">
        <v>303019062</v>
      </c>
      <c r="B465" s="41" t="s">
        <v>835</v>
      </c>
      <c r="C465" s="41">
        <v>0</v>
      </c>
      <c r="D465" s="41">
        <v>0</v>
      </c>
      <c r="E465" s="41">
        <v>0</v>
      </c>
      <c r="F465" s="41">
        <v>0</v>
      </c>
      <c r="G465" s="48">
        <v>30301</v>
      </c>
    </row>
    <row r="466" spans="1:7" x14ac:dyDescent="0.25">
      <c r="A466" s="48">
        <v>303019100</v>
      </c>
      <c r="B466" s="41" t="s">
        <v>791</v>
      </c>
      <c r="C466" s="41">
        <v>0</v>
      </c>
      <c r="D466" s="41">
        <v>-55650</v>
      </c>
      <c r="E466" s="41">
        <v>-55650</v>
      </c>
      <c r="F466" s="41">
        <v>55650</v>
      </c>
      <c r="G466" s="48">
        <v>30301</v>
      </c>
    </row>
    <row r="467" spans="1:7" x14ac:dyDescent="0.25">
      <c r="A467" s="48">
        <v>303019103</v>
      </c>
      <c r="B467" s="41" t="s">
        <v>838</v>
      </c>
      <c r="C467" s="41">
        <v>0</v>
      </c>
      <c r="D467" s="41">
        <v>0</v>
      </c>
      <c r="E467" s="41">
        <v>0</v>
      </c>
      <c r="F467" s="41">
        <v>0</v>
      </c>
      <c r="G467" s="48">
        <v>30301</v>
      </c>
    </row>
    <row r="468" spans="1:7" x14ac:dyDescent="0.25">
      <c r="A468" s="48">
        <v>303019846</v>
      </c>
      <c r="B468" s="41" t="s">
        <v>840</v>
      </c>
      <c r="C468" s="41">
        <v>0</v>
      </c>
      <c r="D468" s="41">
        <v>0</v>
      </c>
      <c r="E468" s="41">
        <v>0</v>
      </c>
      <c r="F468" s="41">
        <v>0</v>
      </c>
      <c r="G468" s="48">
        <v>30301</v>
      </c>
    </row>
    <row r="469" spans="1:7" x14ac:dyDescent="0.25">
      <c r="A469" s="48">
        <v>303020100</v>
      </c>
      <c r="B469" s="41" t="s">
        <v>842</v>
      </c>
      <c r="C469" s="41">
        <v>0</v>
      </c>
      <c r="D469" s="41">
        <v>0</v>
      </c>
      <c r="E469" s="41">
        <v>0</v>
      </c>
      <c r="F469" s="41">
        <v>0</v>
      </c>
      <c r="G469" s="48">
        <v>30302</v>
      </c>
    </row>
    <row r="470" spans="1:7" x14ac:dyDescent="0.25">
      <c r="A470" s="48">
        <v>303020101</v>
      </c>
      <c r="B470" s="41" t="s">
        <v>844</v>
      </c>
      <c r="C470" s="41">
        <v>0</v>
      </c>
      <c r="D470" s="41">
        <v>0</v>
      </c>
      <c r="E470" s="41">
        <v>0</v>
      </c>
      <c r="F470" s="41">
        <v>0</v>
      </c>
      <c r="G470" s="48">
        <v>30302</v>
      </c>
    </row>
    <row r="471" spans="1:7" x14ac:dyDescent="0.25">
      <c r="A471" s="48">
        <v>303020102</v>
      </c>
      <c r="B471" s="41" t="s">
        <v>846</v>
      </c>
      <c r="C471" s="41">
        <v>0</v>
      </c>
      <c r="D471" s="41">
        <v>0</v>
      </c>
      <c r="E471" s="41">
        <v>0</v>
      </c>
      <c r="F471" s="41">
        <v>0</v>
      </c>
      <c r="G471" s="48">
        <v>30302</v>
      </c>
    </row>
    <row r="472" spans="1:7" x14ac:dyDescent="0.25">
      <c r="A472" s="48">
        <v>303020103</v>
      </c>
      <c r="B472" s="41" t="s">
        <v>848</v>
      </c>
      <c r="C472" s="41">
        <v>0</v>
      </c>
      <c r="D472" s="41">
        <v>0</v>
      </c>
      <c r="E472" s="41">
        <v>0</v>
      </c>
      <c r="F472" s="41">
        <v>0</v>
      </c>
      <c r="G472" s="48">
        <v>30302</v>
      </c>
    </row>
    <row r="473" spans="1:7" x14ac:dyDescent="0.25">
      <c r="A473" s="48">
        <v>303020120</v>
      </c>
      <c r="B473" s="41" t="s">
        <v>850</v>
      </c>
      <c r="C473" s="41">
        <v>0</v>
      </c>
      <c r="D473" s="41">
        <v>0</v>
      </c>
      <c r="E473" s="41">
        <v>0</v>
      </c>
      <c r="F473" s="41">
        <v>0</v>
      </c>
      <c r="G473" s="48">
        <v>30302</v>
      </c>
    </row>
    <row r="474" spans="1:7" x14ac:dyDescent="0.25">
      <c r="A474" s="48">
        <v>303020150</v>
      </c>
      <c r="B474" s="41" t="s">
        <v>852</v>
      </c>
      <c r="C474" s="41">
        <v>0</v>
      </c>
      <c r="D474" s="41">
        <v>0</v>
      </c>
      <c r="E474" s="41">
        <v>0</v>
      </c>
      <c r="F474" s="41">
        <v>0</v>
      </c>
      <c r="G474" s="48">
        <v>30302</v>
      </c>
    </row>
    <row r="475" spans="1:7" x14ac:dyDescent="0.25">
      <c r="A475" s="48">
        <v>303020200</v>
      </c>
      <c r="B475" s="41" t="s">
        <v>854</v>
      </c>
      <c r="C475" s="41">
        <v>0</v>
      </c>
      <c r="D475" s="41">
        <v>0</v>
      </c>
      <c r="E475" s="41">
        <v>0</v>
      </c>
      <c r="F475" s="41">
        <v>0</v>
      </c>
      <c r="G475" s="48">
        <v>30302</v>
      </c>
    </row>
    <row r="476" spans="1:7" x14ac:dyDescent="0.25">
      <c r="A476" s="48">
        <v>303020700</v>
      </c>
      <c r="B476" s="41" t="s">
        <v>856</v>
      </c>
      <c r="C476" s="41">
        <v>0</v>
      </c>
      <c r="D476" s="41">
        <v>0</v>
      </c>
      <c r="E476" s="41">
        <v>0</v>
      </c>
      <c r="F476" s="41">
        <v>0</v>
      </c>
      <c r="G476" s="48">
        <v>30302</v>
      </c>
    </row>
    <row r="477" spans="1:7" x14ac:dyDescent="0.25">
      <c r="A477" s="48">
        <v>303020930</v>
      </c>
      <c r="B477" s="41" t="s">
        <v>858</v>
      </c>
      <c r="C477" s="41">
        <v>0</v>
      </c>
      <c r="D477" s="41">
        <v>200</v>
      </c>
      <c r="E477" s="41">
        <v>200</v>
      </c>
      <c r="F477" s="41">
        <v>-200</v>
      </c>
      <c r="G477" s="48">
        <v>30302</v>
      </c>
    </row>
    <row r="478" spans="1:7" x14ac:dyDescent="0.25">
      <c r="A478" s="48">
        <v>303020975</v>
      </c>
      <c r="B478" s="41" t="s">
        <v>860</v>
      </c>
      <c r="C478" s="41">
        <v>0</v>
      </c>
      <c r="D478" s="41">
        <v>0</v>
      </c>
      <c r="E478" s="41">
        <v>0</v>
      </c>
      <c r="F478" s="41">
        <v>0</v>
      </c>
      <c r="G478" s="48">
        <v>30302</v>
      </c>
    </row>
    <row r="479" spans="1:7" x14ac:dyDescent="0.25">
      <c r="A479" s="48">
        <v>303022000</v>
      </c>
      <c r="B479" s="41" t="s">
        <v>862</v>
      </c>
      <c r="C479" s="41">
        <v>0</v>
      </c>
      <c r="D479" s="41">
        <v>0</v>
      </c>
      <c r="E479" s="41">
        <v>0</v>
      </c>
      <c r="F479" s="41">
        <v>0</v>
      </c>
      <c r="G479" s="48">
        <v>30302</v>
      </c>
    </row>
    <row r="480" spans="1:7" x14ac:dyDescent="0.25">
      <c r="A480" s="48">
        <v>303022004</v>
      </c>
      <c r="B480" s="41" t="s">
        <v>864</v>
      </c>
      <c r="C480" s="41">
        <v>0</v>
      </c>
      <c r="D480" s="41">
        <v>0</v>
      </c>
      <c r="E480" s="41">
        <v>0</v>
      </c>
      <c r="F480" s="41">
        <v>0</v>
      </c>
      <c r="G480" s="48">
        <v>30302</v>
      </c>
    </row>
    <row r="481" spans="1:7" x14ac:dyDescent="0.25">
      <c r="A481" s="48">
        <v>303022022</v>
      </c>
      <c r="B481" s="41" t="s">
        <v>866</v>
      </c>
      <c r="C481" s="41">
        <v>0</v>
      </c>
      <c r="D481" s="41">
        <v>0</v>
      </c>
      <c r="E481" s="41">
        <v>0</v>
      </c>
      <c r="F481" s="41">
        <v>0</v>
      </c>
      <c r="G481" s="48">
        <v>30302</v>
      </c>
    </row>
    <row r="482" spans="1:7" x14ac:dyDescent="0.25">
      <c r="A482" s="48">
        <v>303022423</v>
      </c>
      <c r="B482" s="41" t="s">
        <v>868</v>
      </c>
      <c r="C482" s="41">
        <v>7905</v>
      </c>
      <c r="D482" s="41">
        <v>5000</v>
      </c>
      <c r="E482" s="41">
        <v>5000</v>
      </c>
      <c r="F482" s="41">
        <v>2905</v>
      </c>
      <c r="G482" s="48">
        <v>30302</v>
      </c>
    </row>
    <row r="483" spans="1:7" x14ac:dyDescent="0.25">
      <c r="A483" s="48">
        <v>303022427</v>
      </c>
      <c r="B483" s="41" t="s">
        <v>870</v>
      </c>
      <c r="C483" s="41">
        <v>0</v>
      </c>
      <c r="D483" s="41">
        <v>0</v>
      </c>
      <c r="E483" s="41">
        <v>0</v>
      </c>
      <c r="F483" s="41">
        <v>0</v>
      </c>
      <c r="G483" s="48">
        <v>30302</v>
      </c>
    </row>
    <row r="484" spans="1:7" x14ac:dyDescent="0.25">
      <c r="A484" s="48">
        <v>303022430</v>
      </c>
      <c r="B484" s="41" t="s">
        <v>872</v>
      </c>
      <c r="C484" s="41">
        <v>0</v>
      </c>
      <c r="D484" s="41">
        <v>0</v>
      </c>
      <c r="E484" s="41">
        <v>0</v>
      </c>
      <c r="F484" s="41">
        <v>0</v>
      </c>
      <c r="G484" s="48">
        <v>30302</v>
      </c>
    </row>
    <row r="485" spans="1:7" x14ac:dyDescent="0.25">
      <c r="A485" s="48">
        <v>303022432</v>
      </c>
      <c r="B485" s="41" t="s">
        <v>874</v>
      </c>
      <c r="C485" s="41">
        <v>0</v>
      </c>
      <c r="D485" s="41">
        <v>200</v>
      </c>
      <c r="E485" s="41">
        <v>200</v>
      </c>
      <c r="F485" s="41">
        <v>-200</v>
      </c>
      <c r="G485" s="48">
        <v>30302</v>
      </c>
    </row>
    <row r="486" spans="1:7" x14ac:dyDescent="0.25">
      <c r="A486" s="48">
        <v>303022438</v>
      </c>
      <c r="B486" s="41" t="s">
        <v>876</v>
      </c>
      <c r="C486" s="41">
        <v>0</v>
      </c>
      <c r="D486" s="41">
        <v>0</v>
      </c>
      <c r="E486" s="41">
        <v>0</v>
      </c>
      <c r="F486" s="41">
        <v>0</v>
      </c>
      <c r="G486" s="48">
        <v>30302</v>
      </c>
    </row>
    <row r="487" spans="1:7" x14ac:dyDescent="0.25">
      <c r="A487" s="48">
        <v>303022500</v>
      </c>
      <c r="B487" s="41" t="s">
        <v>878</v>
      </c>
      <c r="C487" s="41">
        <v>0</v>
      </c>
      <c r="D487" s="41">
        <v>0</v>
      </c>
      <c r="E487" s="41">
        <v>0</v>
      </c>
      <c r="F487" s="41">
        <v>0</v>
      </c>
      <c r="G487" s="48">
        <v>30302</v>
      </c>
    </row>
    <row r="488" spans="1:7" x14ac:dyDescent="0.25">
      <c r="A488" s="48">
        <v>303022510</v>
      </c>
      <c r="B488" s="41" t="s">
        <v>880</v>
      </c>
      <c r="C488" s="41">
        <v>0</v>
      </c>
      <c r="D488" s="41">
        <v>0</v>
      </c>
      <c r="E488" s="41">
        <v>0</v>
      </c>
      <c r="F488" s="41">
        <v>0</v>
      </c>
      <c r="G488" s="48">
        <v>30302</v>
      </c>
    </row>
    <row r="489" spans="1:7" x14ac:dyDescent="0.25">
      <c r="A489" s="48">
        <v>303022701</v>
      </c>
      <c r="B489" s="41" t="s">
        <v>882</v>
      </c>
      <c r="C489" s="41">
        <v>110.85</v>
      </c>
      <c r="D489" s="41">
        <v>500</v>
      </c>
      <c r="E489" s="41">
        <v>500</v>
      </c>
      <c r="F489" s="41">
        <v>-389.15</v>
      </c>
      <c r="G489" s="48">
        <v>30302</v>
      </c>
    </row>
    <row r="490" spans="1:7" x14ac:dyDescent="0.25">
      <c r="A490" s="48">
        <v>303022801</v>
      </c>
      <c r="B490" s="41" t="s">
        <v>884</v>
      </c>
      <c r="C490" s="41">
        <v>0</v>
      </c>
      <c r="D490" s="41">
        <v>0</v>
      </c>
      <c r="E490" s="41">
        <v>0</v>
      </c>
      <c r="F490" s="41">
        <v>0</v>
      </c>
      <c r="G490" s="48">
        <v>30302</v>
      </c>
    </row>
    <row r="491" spans="1:7" x14ac:dyDescent="0.25">
      <c r="A491" s="48">
        <v>303022815</v>
      </c>
      <c r="B491" s="41" t="s">
        <v>886</v>
      </c>
      <c r="C491" s="41">
        <v>0</v>
      </c>
      <c r="D491" s="41">
        <v>0</v>
      </c>
      <c r="E491" s="41">
        <v>0</v>
      </c>
      <c r="F491" s="41">
        <v>0</v>
      </c>
      <c r="G491" s="48">
        <v>30302</v>
      </c>
    </row>
    <row r="492" spans="1:7" x14ac:dyDescent="0.25">
      <c r="A492" s="48">
        <v>303024600</v>
      </c>
      <c r="B492" s="41" t="s">
        <v>888</v>
      </c>
      <c r="C492" s="41">
        <v>0</v>
      </c>
      <c r="D492" s="41">
        <v>0</v>
      </c>
      <c r="E492" s="41">
        <v>0</v>
      </c>
      <c r="F492" s="41">
        <v>0</v>
      </c>
      <c r="G492" s="48">
        <v>30302</v>
      </c>
    </row>
    <row r="493" spans="1:7" x14ac:dyDescent="0.25">
      <c r="A493" s="48">
        <v>303024610</v>
      </c>
      <c r="B493" s="41" t="s">
        <v>890</v>
      </c>
      <c r="C493" s="41">
        <v>0</v>
      </c>
      <c r="D493" s="41">
        <v>0</v>
      </c>
      <c r="E493" s="41">
        <v>0</v>
      </c>
      <c r="F493" s="41">
        <v>0</v>
      </c>
      <c r="G493" s="48">
        <v>30302</v>
      </c>
    </row>
    <row r="494" spans="1:7" x14ac:dyDescent="0.25">
      <c r="A494" s="48">
        <v>303024611</v>
      </c>
      <c r="B494" s="41" t="s">
        <v>892</v>
      </c>
      <c r="C494" s="41">
        <v>0</v>
      </c>
      <c r="D494" s="41">
        <v>0</v>
      </c>
      <c r="E494" s="41">
        <v>0</v>
      </c>
      <c r="F494" s="41">
        <v>0</v>
      </c>
      <c r="G494" s="48">
        <v>30302</v>
      </c>
    </row>
    <row r="495" spans="1:7" x14ac:dyDescent="0.25">
      <c r="A495" s="48">
        <v>303024619</v>
      </c>
      <c r="B495" s="41" t="s">
        <v>894</v>
      </c>
      <c r="C495" s="41">
        <v>0</v>
      </c>
      <c r="D495" s="41">
        <v>0</v>
      </c>
      <c r="E495" s="41">
        <v>0</v>
      </c>
      <c r="F495" s="41">
        <v>0</v>
      </c>
      <c r="G495" s="48">
        <v>30302</v>
      </c>
    </row>
    <row r="496" spans="1:7" x14ac:dyDescent="0.25">
      <c r="A496" s="48">
        <v>303026010</v>
      </c>
      <c r="B496" s="41" t="s">
        <v>896</v>
      </c>
      <c r="C496" s="41">
        <v>0</v>
      </c>
      <c r="D496" s="41">
        <v>0</v>
      </c>
      <c r="E496" s="41">
        <v>0</v>
      </c>
      <c r="F496" s="41">
        <v>0</v>
      </c>
      <c r="G496" s="48">
        <v>30302</v>
      </c>
    </row>
    <row r="497" spans="1:7" x14ac:dyDescent="0.25">
      <c r="A497" s="48">
        <v>303029002</v>
      </c>
      <c r="B497" s="41" t="s">
        <v>898</v>
      </c>
      <c r="C497" s="41">
        <v>0</v>
      </c>
      <c r="D497" s="41">
        <v>-28100</v>
      </c>
      <c r="E497" s="41">
        <v>-28100</v>
      </c>
      <c r="F497" s="41">
        <v>28100</v>
      </c>
      <c r="G497" s="48">
        <v>30302</v>
      </c>
    </row>
    <row r="498" spans="1:7" x14ac:dyDescent="0.25">
      <c r="A498" s="48">
        <v>303029051</v>
      </c>
      <c r="B498" s="41" t="s">
        <v>900</v>
      </c>
      <c r="C498" s="41">
        <v>0</v>
      </c>
      <c r="D498" s="41">
        <v>0</v>
      </c>
      <c r="E498" s="41">
        <v>0</v>
      </c>
      <c r="F498" s="41">
        <v>0</v>
      </c>
      <c r="G498" s="48">
        <v>30302</v>
      </c>
    </row>
    <row r="499" spans="1:7" x14ac:dyDescent="0.25">
      <c r="A499" s="48">
        <v>303029053</v>
      </c>
      <c r="B499" s="41" t="s">
        <v>902</v>
      </c>
      <c r="C499" s="41">
        <v>0</v>
      </c>
      <c r="D499" s="41">
        <v>0</v>
      </c>
      <c r="E499" s="41">
        <v>0</v>
      </c>
      <c r="F499" s="41">
        <v>0</v>
      </c>
      <c r="G499" s="48">
        <v>30302</v>
      </c>
    </row>
    <row r="500" spans="1:7" x14ac:dyDescent="0.25">
      <c r="A500" s="48">
        <v>303029100</v>
      </c>
      <c r="B500" s="41" t="s">
        <v>874</v>
      </c>
      <c r="C500" s="41">
        <v>0</v>
      </c>
      <c r="D500" s="41">
        <v>-750</v>
      </c>
      <c r="E500" s="41">
        <v>-750</v>
      </c>
      <c r="F500" s="41">
        <v>750</v>
      </c>
      <c r="G500" s="48">
        <v>30302</v>
      </c>
    </row>
    <row r="501" spans="1:7" x14ac:dyDescent="0.25">
      <c r="A501" s="48">
        <v>303029555</v>
      </c>
      <c r="B501" s="41" t="s">
        <v>905</v>
      </c>
      <c r="C501" s="41">
        <v>0</v>
      </c>
      <c r="D501" s="41">
        <v>0</v>
      </c>
      <c r="E501" s="41">
        <v>0</v>
      </c>
      <c r="F501" s="41">
        <v>0</v>
      </c>
      <c r="G501" s="48">
        <v>30302</v>
      </c>
    </row>
    <row r="502" spans="1:7" x14ac:dyDescent="0.25">
      <c r="A502" s="48">
        <v>303029846</v>
      </c>
      <c r="B502" s="41" t="s">
        <v>907</v>
      </c>
      <c r="C502" s="41">
        <v>0</v>
      </c>
      <c r="D502" s="41">
        <v>0</v>
      </c>
      <c r="E502" s="41">
        <v>0</v>
      </c>
      <c r="F502" s="41">
        <v>0</v>
      </c>
      <c r="G502" s="48">
        <v>30302</v>
      </c>
    </row>
    <row r="503" spans="1:7" x14ac:dyDescent="0.25">
      <c r="A503" s="48">
        <v>303030100</v>
      </c>
      <c r="B503" s="41" t="s">
        <v>909</v>
      </c>
      <c r="C503" s="41">
        <v>70339.86</v>
      </c>
      <c r="D503" s="41">
        <v>86350</v>
      </c>
      <c r="E503" s="41">
        <v>86350</v>
      </c>
      <c r="F503" s="41">
        <v>-16010.14</v>
      </c>
      <c r="G503" s="48">
        <v>30303</v>
      </c>
    </row>
    <row r="504" spans="1:7" x14ac:dyDescent="0.25">
      <c r="A504" s="48">
        <v>303030101</v>
      </c>
      <c r="B504" s="41" t="s">
        <v>911</v>
      </c>
      <c r="C504" s="41">
        <v>0</v>
      </c>
      <c r="D504" s="41">
        <v>0</v>
      </c>
      <c r="E504" s="41">
        <v>0</v>
      </c>
      <c r="F504" s="41">
        <v>0</v>
      </c>
      <c r="G504" s="48">
        <v>30303</v>
      </c>
    </row>
    <row r="505" spans="1:7" x14ac:dyDescent="0.25">
      <c r="A505" s="48">
        <v>303030102</v>
      </c>
      <c r="B505" s="41" t="s">
        <v>913</v>
      </c>
      <c r="C505" s="41">
        <v>0</v>
      </c>
      <c r="D505" s="41">
        <v>0</v>
      </c>
      <c r="E505" s="41">
        <v>0</v>
      </c>
      <c r="F505" s="41">
        <v>0</v>
      </c>
      <c r="G505" s="48">
        <v>30303</v>
      </c>
    </row>
    <row r="506" spans="1:7" x14ac:dyDescent="0.25">
      <c r="A506" s="48">
        <v>303030103</v>
      </c>
      <c r="B506" s="41" t="s">
        <v>915</v>
      </c>
      <c r="C506" s="41">
        <v>0</v>
      </c>
      <c r="D506" s="41">
        <v>0</v>
      </c>
      <c r="E506" s="41">
        <v>0</v>
      </c>
      <c r="F506" s="41">
        <v>0</v>
      </c>
      <c r="G506" s="48">
        <v>30303</v>
      </c>
    </row>
    <row r="507" spans="1:7" x14ac:dyDescent="0.25">
      <c r="A507" s="48">
        <v>303030120</v>
      </c>
      <c r="B507" s="41" t="s">
        <v>917</v>
      </c>
      <c r="C507" s="41">
        <v>0</v>
      </c>
      <c r="D507" s="41">
        <v>0</v>
      </c>
      <c r="E507" s="41">
        <v>0</v>
      </c>
      <c r="F507" s="41">
        <v>0</v>
      </c>
      <c r="G507" s="48">
        <v>30303</v>
      </c>
    </row>
    <row r="508" spans="1:7" x14ac:dyDescent="0.25">
      <c r="A508" s="48">
        <v>303030150</v>
      </c>
      <c r="B508" s="41" t="s">
        <v>919</v>
      </c>
      <c r="C508" s="41">
        <v>0</v>
      </c>
      <c r="D508" s="41">
        <v>0</v>
      </c>
      <c r="E508" s="41">
        <v>0</v>
      </c>
      <c r="F508" s="41">
        <v>0</v>
      </c>
      <c r="G508" s="48">
        <v>30303</v>
      </c>
    </row>
    <row r="509" spans="1:7" x14ac:dyDescent="0.25">
      <c r="A509" s="48">
        <v>303030200</v>
      </c>
      <c r="B509" s="41" t="s">
        <v>921</v>
      </c>
      <c r="C509" s="41">
        <v>0</v>
      </c>
      <c r="D509" s="41">
        <v>0</v>
      </c>
      <c r="E509" s="41">
        <v>0</v>
      </c>
      <c r="F509" s="41">
        <v>0</v>
      </c>
      <c r="G509" s="48">
        <v>30303</v>
      </c>
    </row>
    <row r="510" spans="1:7" x14ac:dyDescent="0.25">
      <c r="A510" s="48">
        <v>303030800</v>
      </c>
      <c r="B510" s="41" t="s">
        <v>923</v>
      </c>
      <c r="C510" s="41">
        <v>0</v>
      </c>
      <c r="D510" s="41">
        <v>0</v>
      </c>
      <c r="E510" s="41">
        <v>0</v>
      </c>
      <c r="F510" s="41">
        <v>0</v>
      </c>
      <c r="G510" s="48">
        <v>30303</v>
      </c>
    </row>
    <row r="511" spans="1:7" x14ac:dyDescent="0.25">
      <c r="A511" s="48">
        <v>303030930</v>
      </c>
      <c r="B511" s="41" t="s">
        <v>925</v>
      </c>
      <c r="C511" s="41">
        <v>0</v>
      </c>
      <c r="D511" s="41">
        <v>300</v>
      </c>
      <c r="E511" s="41">
        <v>300</v>
      </c>
      <c r="F511" s="41">
        <v>-300</v>
      </c>
      <c r="G511" s="48">
        <v>30303</v>
      </c>
    </row>
    <row r="512" spans="1:7" x14ac:dyDescent="0.25">
      <c r="A512" s="48">
        <v>303030975</v>
      </c>
      <c r="B512" s="41" t="s">
        <v>927</v>
      </c>
      <c r="C512" s="41">
        <v>115</v>
      </c>
      <c r="D512" s="41">
        <v>250</v>
      </c>
      <c r="E512" s="41">
        <v>250</v>
      </c>
      <c r="F512" s="41">
        <v>-135</v>
      </c>
      <c r="G512" s="48">
        <v>30303</v>
      </c>
    </row>
    <row r="513" spans="1:7" x14ac:dyDescent="0.25">
      <c r="A513" s="48">
        <v>303032000</v>
      </c>
      <c r="B513" s="41" t="s">
        <v>929</v>
      </c>
      <c r="C513" s="41">
        <v>0</v>
      </c>
      <c r="D513" s="41">
        <v>1000</v>
      </c>
      <c r="E513" s="41">
        <v>1000</v>
      </c>
      <c r="F513" s="41">
        <v>-1000</v>
      </c>
      <c r="G513" s="48">
        <v>30303</v>
      </c>
    </row>
    <row r="514" spans="1:7" x14ac:dyDescent="0.25">
      <c r="A514" s="48">
        <v>303032004</v>
      </c>
      <c r="B514" s="41" t="s">
        <v>931</v>
      </c>
      <c r="C514" s="41">
        <v>0</v>
      </c>
      <c r="D514" s="41">
        <v>1050</v>
      </c>
      <c r="E514" s="41">
        <v>1050</v>
      </c>
      <c r="F514" s="41">
        <v>-1050</v>
      </c>
      <c r="G514" s="48">
        <v>30303</v>
      </c>
    </row>
    <row r="515" spans="1:7" x14ac:dyDescent="0.25">
      <c r="A515" s="48">
        <v>303032022</v>
      </c>
      <c r="B515" s="41" t="s">
        <v>933</v>
      </c>
      <c r="C515" s="41">
        <v>0</v>
      </c>
      <c r="D515" s="41">
        <v>750</v>
      </c>
      <c r="E515" s="41">
        <v>750</v>
      </c>
      <c r="F515" s="41">
        <v>-750</v>
      </c>
      <c r="G515" s="48">
        <v>30303</v>
      </c>
    </row>
    <row r="516" spans="1:7" x14ac:dyDescent="0.25">
      <c r="A516" s="48">
        <v>303032416</v>
      </c>
      <c r="B516" s="41" t="s">
        <v>935</v>
      </c>
      <c r="C516" s="41">
        <v>0</v>
      </c>
      <c r="D516" s="41">
        <v>0</v>
      </c>
      <c r="E516" s="41">
        <v>0</v>
      </c>
      <c r="F516" s="41">
        <v>0</v>
      </c>
      <c r="G516" s="48">
        <v>30303</v>
      </c>
    </row>
    <row r="517" spans="1:7" x14ac:dyDescent="0.25">
      <c r="A517" s="48">
        <v>303032421</v>
      </c>
      <c r="B517" s="41" t="s">
        <v>937</v>
      </c>
      <c r="C517" s="41">
        <v>0</v>
      </c>
      <c r="D517" s="41">
        <v>0</v>
      </c>
      <c r="E517" s="41">
        <v>0</v>
      </c>
      <c r="F517" s="41">
        <v>0</v>
      </c>
      <c r="G517" s="48">
        <v>30303</v>
      </c>
    </row>
    <row r="518" spans="1:7" x14ac:dyDescent="0.25">
      <c r="A518" s="48">
        <v>303032422</v>
      </c>
      <c r="B518" s="41" t="s">
        <v>939</v>
      </c>
      <c r="C518" s="41">
        <v>0</v>
      </c>
      <c r="D518" s="41">
        <v>0</v>
      </c>
      <c r="E518" s="41">
        <v>0</v>
      </c>
      <c r="F518" s="41">
        <v>0</v>
      </c>
      <c r="G518" s="48">
        <v>30303</v>
      </c>
    </row>
    <row r="519" spans="1:7" x14ac:dyDescent="0.25">
      <c r="A519" s="48">
        <v>303032423</v>
      </c>
      <c r="B519" s="41" t="s">
        <v>941</v>
      </c>
      <c r="C519" s="41">
        <v>599.70000000000005</v>
      </c>
      <c r="D519" s="41">
        <v>7000</v>
      </c>
      <c r="E519" s="41">
        <v>7000</v>
      </c>
      <c r="F519" s="41">
        <v>-6400.3</v>
      </c>
      <c r="G519" s="48">
        <v>30303</v>
      </c>
    </row>
    <row r="520" spans="1:7" x14ac:dyDescent="0.25">
      <c r="A520" s="48">
        <v>303032427</v>
      </c>
      <c r="B520" s="41" t="s">
        <v>943</v>
      </c>
      <c r="C520" s="41">
        <v>1200</v>
      </c>
      <c r="D520" s="41">
        <v>4150</v>
      </c>
      <c r="E520" s="41">
        <v>4150</v>
      </c>
      <c r="F520" s="41">
        <v>-2950</v>
      </c>
      <c r="G520" s="48">
        <v>30303</v>
      </c>
    </row>
    <row r="521" spans="1:7" x14ac:dyDescent="0.25">
      <c r="A521" s="48">
        <v>303032430</v>
      </c>
      <c r="B521" s="41" t="s">
        <v>945</v>
      </c>
      <c r="C521" s="41">
        <v>21</v>
      </c>
      <c r="D521" s="41">
        <v>150</v>
      </c>
      <c r="E521" s="41">
        <v>150</v>
      </c>
      <c r="F521" s="41">
        <v>-129</v>
      </c>
      <c r="G521" s="48">
        <v>30303</v>
      </c>
    </row>
    <row r="522" spans="1:7" x14ac:dyDescent="0.25">
      <c r="A522" s="48">
        <v>303032432</v>
      </c>
      <c r="B522" s="41" t="s">
        <v>947</v>
      </c>
      <c r="C522" s="41">
        <v>0</v>
      </c>
      <c r="D522" s="41">
        <v>0</v>
      </c>
      <c r="E522" s="41">
        <v>0</v>
      </c>
      <c r="F522" s="41">
        <v>0</v>
      </c>
      <c r="G522" s="48">
        <v>30303</v>
      </c>
    </row>
    <row r="523" spans="1:7" x14ac:dyDescent="0.25">
      <c r="A523" s="48">
        <v>303032439</v>
      </c>
      <c r="B523" s="41" t="s">
        <v>949</v>
      </c>
      <c r="C523" s="41">
        <v>0</v>
      </c>
      <c r="D523" s="41">
        <v>0</v>
      </c>
      <c r="E523" s="41">
        <v>0</v>
      </c>
      <c r="F523" s="41">
        <v>0</v>
      </c>
      <c r="G523" s="48">
        <v>30303</v>
      </c>
    </row>
    <row r="524" spans="1:7" x14ac:dyDescent="0.25">
      <c r="A524" s="48">
        <v>303032456</v>
      </c>
      <c r="B524" s="41" t="s">
        <v>951</v>
      </c>
      <c r="C524" s="41">
        <v>0</v>
      </c>
      <c r="D524" s="41">
        <v>0</v>
      </c>
      <c r="E524" s="41">
        <v>0</v>
      </c>
      <c r="F524" s="41">
        <v>0</v>
      </c>
      <c r="G524" s="48">
        <v>30303</v>
      </c>
    </row>
    <row r="525" spans="1:7" x14ac:dyDescent="0.25">
      <c r="A525" s="48">
        <v>303032500</v>
      </c>
      <c r="B525" s="41" t="s">
        <v>953</v>
      </c>
      <c r="C525" s="41">
        <v>625.61</v>
      </c>
      <c r="D525" s="41">
        <v>2000</v>
      </c>
      <c r="E525" s="41">
        <v>2000</v>
      </c>
      <c r="F525" s="41">
        <v>-1374.39</v>
      </c>
      <c r="G525" s="48">
        <v>30303</v>
      </c>
    </row>
    <row r="526" spans="1:7" x14ac:dyDescent="0.25">
      <c r="A526" s="48">
        <v>303032510</v>
      </c>
      <c r="B526" s="41" t="s">
        <v>955</v>
      </c>
      <c r="C526" s="41">
        <v>0</v>
      </c>
      <c r="D526" s="41">
        <v>0</v>
      </c>
      <c r="E526" s="41">
        <v>0</v>
      </c>
      <c r="F526" s="41">
        <v>0</v>
      </c>
      <c r="G526" s="48">
        <v>30303</v>
      </c>
    </row>
    <row r="527" spans="1:7" x14ac:dyDescent="0.25">
      <c r="A527" s="48">
        <v>303032701</v>
      </c>
      <c r="B527" s="41" t="s">
        <v>957</v>
      </c>
      <c r="C527" s="41">
        <v>1685.62</v>
      </c>
      <c r="D527" s="41">
        <v>3000</v>
      </c>
      <c r="E527" s="41">
        <v>3000</v>
      </c>
      <c r="F527" s="41">
        <v>-1314.38</v>
      </c>
      <c r="G527" s="48">
        <v>30303</v>
      </c>
    </row>
    <row r="528" spans="1:7" x14ac:dyDescent="0.25">
      <c r="A528" s="48">
        <v>303032703</v>
      </c>
      <c r="B528" s="41" t="s">
        <v>959</v>
      </c>
      <c r="C528" s="41">
        <v>0</v>
      </c>
      <c r="D528" s="41">
        <v>0</v>
      </c>
      <c r="E528" s="41">
        <v>0</v>
      </c>
      <c r="F528" s="41">
        <v>0</v>
      </c>
      <c r="G528" s="48">
        <v>30303</v>
      </c>
    </row>
    <row r="529" spans="1:7" x14ac:dyDescent="0.25">
      <c r="A529" s="48">
        <v>303032706</v>
      </c>
      <c r="B529" s="41" t="s">
        <v>961</v>
      </c>
      <c r="C529" s="41">
        <v>0</v>
      </c>
      <c r="D529" s="41">
        <v>0</v>
      </c>
      <c r="E529" s="41">
        <v>0</v>
      </c>
      <c r="F529" s="41">
        <v>0</v>
      </c>
      <c r="G529" s="48">
        <v>30303</v>
      </c>
    </row>
    <row r="530" spans="1:7" x14ac:dyDescent="0.25">
      <c r="A530" s="48">
        <v>303032801</v>
      </c>
      <c r="B530" s="41" t="s">
        <v>2772</v>
      </c>
      <c r="C530" s="41">
        <v>0</v>
      </c>
      <c r="D530" s="41">
        <v>0</v>
      </c>
      <c r="E530" s="41">
        <v>0</v>
      </c>
      <c r="F530" s="41">
        <v>0</v>
      </c>
      <c r="G530" s="48">
        <v>30303</v>
      </c>
    </row>
    <row r="531" spans="1:7" x14ac:dyDescent="0.25">
      <c r="A531" s="48">
        <v>303032900</v>
      </c>
      <c r="B531" s="41" t="s">
        <v>963</v>
      </c>
      <c r="C531" s="41">
        <v>0</v>
      </c>
      <c r="D531" s="41">
        <v>0</v>
      </c>
      <c r="E531" s="41">
        <v>0</v>
      </c>
      <c r="F531" s="41">
        <v>0</v>
      </c>
      <c r="G531" s="48">
        <v>30303</v>
      </c>
    </row>
    <row r="532" spans="1:7" x14ac:dyDescent="0.25">
      <c r="A532" s="48">
        <v>303032924</v>
      </c>
      <c r="B532" s="41" t="s">
        <v>965</v>
      </c>
      <c r="C532" s="41">
        <v>0</v>
      </c>
      <c r="D532" s="41">
        <v>0</v>
      </c>
      <c r="E532" s="41">
        <v>0</v>
      </c>
      <c r="F532" s="41">
        <v>0</v>
      </c>
      <c r="G532" s="48">
        <v>30303</v>
      </c>
    </row>
    <row r="533" spans="1:7" x14ac:dyDescent="0.25">
      <c r="A533" s="48">
        <v>303034600</v>
      </c>
      <c r="B533" s="41" t="s">
        <v>967</v>
      </c>
      <c r="C533" s="41">
        <v>0</v>
      </c>
      <c r="D533" s="41">
        <v>0</v>
      </c>
      <c r="E533" s="41">
        <v>0</v>
      </c>
      <c r="F533" s="41">
        <v>0</v>
      </c>
      <c r="G533" s="48">
        <v>30303</v>
      </c>
    </row>
    <row r="534" spans="1:7" x14ac:dyDescent="0.25">
      <c r="A534" s="48">
        <v>303034610</v>
      </c>
      <c r="B534" s="41" t="s">
        <v>969</v>
      </c>
      <c r="C534" s="41">
        <v>0</v>
      </c>
      <c r="D534" s="41">
        <v>0</v>
      </c>
      <c r="E534" s="41">
        <v>0</v>
      </c>
      <c r="F534" s="41">
        <v>0</v>
      </c>
      <c r="G534" s="48">
        <v>30303</v>
      </c>
    </row>
    <row r="535" spans="1:7" x14ac:dyDescent="0.25">
      <c r="A535" s="48">
        <v>303034611</v>
      </c>
      <c r="B535" s="41" t="s">
        <v>971</v>
      </c>
      <c r="C535" s="41">
        <v>0</v>
      </c>
      <c r="D535" s="41">
        <v>0</v>
      </c>
      <c r="E535" s="41">
        <v>0</v>
      </c>
      <c r="F535" s="41">
        <v>0</v>
      </c>
      <c r="G535" s="48">
        <v>30303</v>
      </c>
    </row>
    <row r="536" spans="1:7" x14ac:dyDescent="0.25">
      <c r="A536" s="48">
        <v>303034618</v>
      </c>
      <c r="B536" s="41" t="s">
        <v>973</v>
      </c>
      <c r="C536" s="41">
        <v>0</v>
      </c>
      <c r="D536" s="41">
        <v>0</v>
      </c>
      <c r="E536" s="41">
        <v>0</v>
      </c>
      <c r="F536" s="41">
        <v>0</v>
      </c>
      <c r="G536" s="48">
        <v>30303</v>
      </c>
    </row>
    <row r="537" spans="1:7" x14ac:dyDescent="0.25">
      <c r="A537" s="48">
        <v>303034619</v>
      </c>
      <c r="B537" s="41" t="s">
        <v>975</v>
      </c>
      <c r="C537" s="41">
        <v>0</v>
      </c>
      <c r="D537" s="41">
        <v>0</v>
      </c>
      <c r="E537" s="41">
        <v>0</v>
      </c>
      <c r="F537" s="41">
        <v>0</v>
      </c>
      <c r="G537" s="48">
        <v>30303</v>
      </c>
    </row>
    <row r="538" spans="1:7" x14ac:dyDescent="0.25">
      <c r="A538" s="48">
        <v>303034621</v>
      </c>
      <c r="B538" s="41" t="s">
        <v>977</v>
      </c>
      <c r="C538" s="41">
        <v>0</v>
      </c>
      <c r="D538" s="41">
        <v>0</v>
      </c>
      <c r="E538" s="41">
        <v>0</v>
      </c>
      <c r="F538" s="41">
        <v>0</v>
      </c>
      <c r="G538" s="48">
        <v>30303</v>
      </c>
    </row>
    <row r="539" spans="1:7" x14ac:dyDescent="0.25">
      <c r="A539" s="48">
        <v>303034990</v>
      </c>
      <c r="B539" s="41" t="s">
        <v>979</v>
      </c>
      <c r="C539" s="41">
        <v>0</v>
      </c>
      <c r="D539" s="41">
        <v>1315200</v>
      </c>
      <c r="E539" s="41">
        <v>1315200</v>
      </c>
      <c r="F539" s="41">
        <v>-1315200</v>
      </c>
      <c r="G539" s="48">
        <v>30303</v>
      </c>
    </row>
    <row r="540" spans="1:7" x14ac:dyDescent="0.25">
      <c r="A540" s="48">
        <v>303034991</v>
      </c>
      <c r="B540" s="41" t="s">
        <v>981</v>
      </c>
      <c r="C540" s="41">
        <v>0</v>
      </c>
      <c r="D540" s="41">
        <v>84850</v>
      </c>
      <c r="E540" s="41">
        <v>84850</v>
      </c>
      <c r="F540" s="41">
        <v>-84850</v>
      </c>
      <c r="G540" s="48">
        <v>30303</v>
      </c>
    </row>
    <row r="541" spans="1:7" x14ac:dyDescent="0.25">
      <c r="A541" s="48">
        <v>303034992</v>
      </c>
      <c r="B541" s="41" t="s">
        <v>983</v>
      </c>
      <c r="C541" s="41">
        <v>0</v>
      </c>
      <c r="D541" s="41">
        <v>21600</v>
      </c>
      <c r="E541" s="41">
        <v>21600</v>
      </c>
      <c r="F541" s="41">
        <v>-21600</v>
      </c>
      <c r="G541" s="48">
        <v>30303</v>
      </c>
    </row>
    <row r="542" spans="1:7" x14ac:dyDescent="0.25">
      <c r="A542" s="48">
        <v>303034993</v>
      </c>
      <c r="B542" s="41" t="s">
        <v>985</v>
      </c>
      <c r="C542" s="41">
        <v>0</v>
      </c>
      <c r="D542" s="41">
        <v>0</v>
      </c>
      <c r="E542" s="41">
        <v>0</v>
      </c>
      <c r="F542" s="41">
        <v>0</v>
      </c>
      <c r="G542" s="48">
        <v>30303</v>
      </c>
    </row>
    <row r="543" spans="1:7" x14ac:dyDescent="0.25">
      <c r="A543" s="48">
        <v>303035008</v>
      </c>
      <c r="B543" s="41" t="s">
        <v>987</v>
      </c>
      <c r="C543" s="41">
        <v>0</v>
      </c>
      <c r="D543" s="41">
        <v>0</v>
      </c>
      <c r="E543" s="41">
        <v>0</v>
      </c>
      <c r="F543" s="41">
        <v>0</v>
      </c>
      <c r="G543" s="48">
        <v>30303</v>
      </c>
    </row>
    <row r="544" spans="1:7" x14ac:dyDescent="0.25">
      <c r="A544" s="48">
        <v>303035012</v>
      </c>
      <c r="B544" s="41" t="s">
        <v>989</v>
      </c>
      <c r="C544" s="41">
        <v>2503800.21</v>
      </c>
      <c r="D544" s="41">
        <v>3023500</v>
      </c>
      <c r="E544" s="41">
        <v>3023500</v>
      </c>
      <c r="F544" s="41">
        <v>-519699.79</v>
      </c>
      <c r="G544" s="48">
        <v>30303</v>
      </c>
    </row>
    <row r="545" spans="1:7" x14ac:dyDescent="0.25">
      <c r="A545" s="48">
        <v>303035013</v>
      </c>
      <c r="B545" s="41" t="s">
        <v>991</v>
      </c>
      <c r="C545" s="41">
        <v>0</v>
      </c>
      <c r="D545" s="41">
        <v>0</v>
      </c>
      <c r="E545" s="41">
        <v>0</v>
      </c>
      <c r="F545" s="41">
        <v>0</v>
      </c>
      <c r="G545" s="48">
        <v>30303</v>
      </c>
    </row>
    <row r="546" spans="1:7" x14ac:dyDescent="0.25">
      <c r="A546" s="48">
        <v>303035124</v>
      </c>
      <c r="B546" s="41" t="s">
        <v>993</v>
      </c>
      <c r="C546" s="41">
        <v>269.8</v>
      </c>
      <c r="D546" s="41">
        <v>0</v>
      </c>
      <c r="E546" s="41">
        <v>0</v>
      </c>
      <c r="F546" s="41">
        <v>269.8</v>
      </c>
      <c r="G546" s="48">
        <v>30303</v>
      </c>
    </row>
    <row r="547" spans="1:7" x14ac:dyDescent="0.25">
      <c r="A547" s="48">
        <v>303035902</v>
      </c>
      <c r="B547" s="41" t="s">
        <v>995</v>
      </c>
      <c r="C547" s="41">
        <v>0</v>
      </c>
      <c r="D547" s="41">
        <v>5000</v>
      </c>
      <c r="E547" s="41">
        <v>5000</v>
      </c>
      <c r="F547" s="41">
        <v>-5000</v>
      </c>
      <c r="G547" s="48">
        <v>30303</v>
      </c>
    </row>
    <row r="548" spans="1:7" x14ac:dyDescent="0.25">
      <c r="A548" s="48">
        <v>303035912</v>
      </c>
      <c r="B548" s="41" t="s">
        <v>997</v>
      </c>
      <c r="C548" s="41">
        <v>0</v>
      </c>
      <c r="D548" s="41">
        <v>10000</v>
      </c>
      <c r="E548" s="41">
        <v>10000</v>
      </c>
      <c r="F548" s="41">
        <v>-10000</v>
      </c>
      <c r="G548" s="48">
        <v>30303</v>
      </c>
    </row>
    <row r="549" spans="1:7" x14ac:dyDescent="0.25">
      <c r="A549" s="48">
        <v>303035927</v>
      </c>
      <c r="B549" s="41" t="s">
        <v>999</v>
      </c>
      <c r="C549" s="41">
        <v>0</v>
      </c>
      <c r="D549" s="41">
        <v>0</v>
      </c>
      <c r="E549" s="41">
        <v>0</v>
      </c>
      <c r="F549" s="41">
        <v>0</v>
      </c>
      <c r="G549" s="48">
        <v>30303</v>
      </c>
    </row>
    <row r="550" spans="1:7" x14ac:dyDescent="0.25">
      <c r="A550" s="48">
        <v>303036010</v>
      </c>
      <c r="B550" s="41" t="s">
        <v>1001</v>
      </c>
      <c r="C550" s="41">
        <v>0</v>
      </c>
      <c r="D550" s="41">
        <v>0</v>
      </c>
      <c r="E550" s="41">
        <v>0</v>
      </c>
      <c r="F550" s="41">
        <v>0</v>
      </c>
      <c r="G550" s="48">
        <v>30303</v>
      </c>
    </row>
    <row r="551" spans="1:7" x14ac:dyDescent="0.25">
      <c r="A551" s="48">
        <v>303036500</v>
      </c>
      <c r="B551" s="41" t="s">
        <v>1003</v>
      </c>
      <c r="C551" s="41">
        <v>0</v>
      </c>
      <c r="D551" s="41">
        <v>0</v>
      </c>
      <c r="E551" s="41">
        <v>0</v>
      </c>
      <c r="F551" s="41">
        <v>0</v>
      </c>
      <c r="G551" s="48">
        <v>30303</v>
      </c>
    </row>
    <row r="552" spans="1:7" x14ac:dyDescent="0.25">
      <c r="A552" s="48">
        <v>303039004</v>
      </c>
      <c r="B552" s="41" t="s">
        <v>1005</v>
      </c>
      <c r="C552" s="41">
        <v>0</v>
      </c>
      <c r="D552" s="41">
        <v>-2991900</v>
      </c>
      <c r="E552" s="41">
        <v>-2991900</v>
      </c>
      <c r="F552" s="41">
        <v>2991900</v>
      </c>
      <c r="G552" s="48">
        <v>30303</v>
      </c>
    </row>
    <row r="553" spans="1:7" x14ac:dyDescent="0.25">
      <c r="A553" s="48">
        <v>303039005</v>
      </c>
      <c r="B553" s="41" t="s">
        <v>1007</v>
      </c>
      <c r="C553" s="41">
        <v>-35906</v>
      </c>
      <c r="D553" s="41">
        <v>-21600</v>
      </c>
      <c r="E553" s="41">
        <v>-21600</v>
      </c>
      <c r="F553" s="41">
        <v>-14306</v>
      </c>
      <c r="G553" s="48">
        <v>30303</v>
      </c>
    </row>
    <row r="554" spans="1:7" x14ac:dyDescent="0.25">
      <c r="A554" s="48">
        <v>303039006</v>
      </c>
      <c r="B554" s="41" t="s">
        <v>1009</v>
      </c>
      <c r="C554" s="41">
        <v>0</v>
      </c>
      <c r="D554" s="41">
        <v>-43800</v>
      </c>
      <c r="E554" s="41">
        <v>-43800</v>
      </c>
      <c r="F554" s="41">
        <v>43800</v>
      </c>
      <c r="G554" s="48">
        <v>30303</v>
      </c>
    </row>
    <row r="555" spans="1:7" x14ac:dyDescent="0.25">
      <c r="A555" s="48">
        <v>303039007</v>
      </c>
      <c r="B555" s="41" t="s">
        <v>1011</v>
      </c>
      <c r="C555" s="41">
        <v>0</v>
      </c>
      <c r="D555" s="41">
        <v>0</v>
      </c>
      <c r="E555" s="41">
        <v>0</v>
      </c>
      <c r="F555" s="41">
        <v>0</v>
      </c>
      <c r="G555" s="48">
        <v>30303</v>
      </c>
    </row>
    <row r="556" spans="1:7" x14ac:dyDescent="0.25">
      <c r="A556" s="48">
        <v>303039008</v>
      </c>
      <c r="B556" s="41" t="s">
        <v>1013</v>
      </c>
      <c r="C556" s="41">
        <v>0</v>
      </c>
      <c r="D556" s="41">
        <v>0</v>
      </c>
      <c r="E556" s="41">
        <v>0</v>
      </c>
      <c r="F556" s="41">
        <v>0</v>
      </c>
      <c r="G556" s="48">
        <v>30303</v>
      </c>
    </row>
    <row r="557" spans="1:7" x14ac:dyDescent="0.25">
      <c r="A557" s="48">
        <v>303039010</v>
      </c>
      <c r="B557" s="41" t="s">
        <v>1015</v>
      </c>
      <c r="C557" s="41">
        <v>0</v>
      </c>
      <c r="D557" s="41">
        <v>-1298650</v>
      </c>
      <c r="E557" s="41">
        <v>-1298650</v>
      </c>
      <c r="F557" s="41">
        <v>1298650</v>
      </c>
      <c r="G557" s="48">
        <v>30303</v>
      </c>
    </row>
    <row r="558" spans="1:7" x14ac:dyDescent="0.25">
      <c r="A558" s="48">
        <v>303039013</v>
      </c>
      <c r="B558" s="41" t="s">
        <v>1017</v>
      </c>
      <c r="C558" s="41">
        <v>0</v>
      </c>
      <c r="D558" s="41">
        <v>-32850</v>
      </c>
      <c r="E558" s="41">
        <v>-32850</v>
      </c>
      <c r="F558" s="41">
        <v>32850</v>
      </c>
      <c r="G558" s="48">
        <v>30303</v>
      </c>
    </row>
    <row r="559" spans="1:7" x14ac:dyDescent="0.25">
      <c r="A559" s="48">
        <v>303039016</v>
      </c>
      <c r="B559" s="41" t="s">
        <v>1019</v>
      </c>
      <c r="C559" s="41">
        <v>0</v>
      </c>
      <c r="D559" s="41">
        <v>0</v>
      </c>
      <c r="E559" s="41">
        <v>0</v>
      </c>
      <c r="F559" s="41">
        <v>0</v>
      </c>
      <c r="G559" s="48">
        <v>30303</v>
      </c>
    </row>
    <row r="560" spans="1:7" x14ac:dyDescent="0.25">
      <c r="A560" s="48">
        <v>303039051</v>
      </c>
      <c r="B560" s="41" t="s">
        <v>1021</v>
      </c>
      <c r="C560" s="41">
        <v>-15964.4</v>
      </c>
      <c r="D560" s="41">
        <v>-4300</v>
      </c>
      <c r="E560" s="41">
        <v>-4300</v>
      </c>
      <c r="F560" s="41">
        <v>-11664.4</v>
      </c>
      <c r="G560" s="48">
        <v>30303</v>
      </c>
    </row>
    <row r="561" spans="1:7" x14ac:dyDescent="0.25">
      <c r="A561" s="48">
        <v>303039053</v>
      </c>
      <c r="B561" s="41" t="s">
        <v>1023</v>
      </c>
      <c r="C561" s="41">
        <v>0</v>
      </c>
      <c r="D561" s="41">
        <v>0</v>
      </c>
      <c r="E561" s="41">
        <v>0</v>
      </c>
      <c r="F561" s="41">
        <v>0</v>
      </c>
      <c r="G561" s="48">
        <v>30303</v>
      </c>
    </row>
    <row r="562" spans="1:7" x14ac:dyDescent="0.25">
      <c r="A562" s="48">
        <v>303039058</v>
      </c>
      <c r="B562" s="41" t="s">
        <v>1025</v>
      </c>
      <c r="C562" s="41">
        <v>-49795.27</v>
      </c>
      <c r="D562" s="41">
        <v>-18550</v>
      </c>
      <c r="E562" s="41">
        <v>-18550</v>
      </c>
      <c r="F562" s="41">
        <v>-31245.27</v>
      </c>
      <c r="G562" s="48">
        <v>30303</v>
      </c>
    </row>
    <row r="563" spans="1:7" x14ac:dyDescent="0.25">
      <c r="A563" s="48">
        <v>303039059</v>
      </c>
      <c r="B563" s="41" t="s">
        <v>1027</v>
      </c>
      <c r="C563" s="41">
        <v>0</v>
      </c>
      <c r="D563" s="41">
        <v>0</v>
      </c>
      <c r="E563" s="41">
        <v>0</v>
      </c>
      <c r="F563" s="41">
        <v>0</v>
      </c>
      <c r="G563" s="48">
        <v>30303</v>
      </c>
    </row>
    <row r="564" spans="1:7" x14ac:dyDescent="0.25">
      <c r="A564" s="48">
        <v>303039079</v>
      </c>
      <c r="B564" s="41" t="s">
        <v>1029</v>
      </c>
      <c r="C564" s="41">
        <v>-15612.33</v>
      </c>
      <c r="D564" s="41">
        <v>-44800</v>
      </c>
      <c r="E564" s="41">
        <v>-44800</v>
      </c>
      <c r="F564" s="41">
        <v>29187.67</v>
      </c>
      <c r="G564" s="48">
        <v>30303</v>
      </c>
    </row>
    <row r="565" spans="1:7" x14ac:dyDescent="0.25">
      <c r="A565" s="48">
        <v>303039084</v>
      </c>
      <c r="B565" s="41" t="s">
        <v>1031</v>
      </c>
      <c r="C565" s="41">
        <v>0</v>
      </c>
      <c r="D565" s="41">
        <v>0</v>
      </c>
      <c r="E565" s="41">
        <v>0</v>
      </c>
      <c r="F565" s="41">
        <v>0</v>
      </c>
      <c r="G565" s="48">
        <v>30303</v>
      </c>
    </row>
    <row r="566" spans="1:7" x14ac:dyDescent="0.25">
      <c r="A566" s="48">
        <v>303039100</v>
      </c>
      <c r="B566" s="41" t="s">
        <v>947</v>
      </c>
      <c r="C566" s="41">
        <v>0</v>
      </c>
      <c r="D566" s="41">
        <v>-500</v>
      </c>
      <c r="E566" s="41">
        <v>-500</v>
      </c>
      <c r="F566" s="41">
        <v>500</v>
      </c>
      <c r="G566" s="48">
        <v>30303</v>
      </c>
    </row>
    <row r="567" spans="1:7" x14ac:dyDescent="0.25">
      <c r="A567" s="48">
        <v>303039101</v>
      </c>
      <c r="B567" s="41" t="s">
        <v>1034</v>
      </c>
      <c r="C567" s="41">
        <v>0</v>
      </c>
      <c r="D567" s="41">
        <v>0</v>
      </c>
      <c r="E567" s="41">
        <v>0</v>
      </c>
      <c r="F567" s="41">
        <v>0</v>
      </c>
      <c r="G567" s="48">
        <v>30303</v>
      </c>
    </row>
    <row r="568" spans="1:7" x14ac:dyDescent="0.25">
      <c r="A568" s="48">
        <v>303039102</v>
      </c>
      <c r="B568" s="41" t="s">
        <v>1036</v>
      </c>
      <c r="C568" s="41">
        <v>0</v>
      </c>
      <c r="D568" s="41">
        <v>-3000</v>
      </c>
      <c r="E568" s="41">
        <v>-3000</v>
      </c>
      <c r="F568" s="41">
        <v>3000</v>
      </c>
      <c r="G568" s="48">
        <v>30303</v>
      </c>
    </row>
    <row r="569" spans="1:7" x14ac:dyDescent="0.25">
      <c r="A569" s="48">
        <v>303039107</v>
      </c>
      <c r="B569" s="41" t="s">
        <v>1038</v>
      </c>
      <c r="C569" s="41">
        <v>0</v>
      </c>
      <c r="D569" s="41">
        <v>0</v>
      </c>
      <c r="E569" s="41">
        <v>0</v>
      </c>
      <c r="F569" s="41">
        <v>0</v>
      </c>
      <c r="G569" s="48">
        <v>30303</v>
      </c>
    </row>
    <row r="570" spans="1:7" x14ac:dyDescent="0.25">
      <c r="A570" s="48">
        <v>303039108</v>
      </c>
      <c r="B570" s="41" t="s">
        <v>1040</v>
      </c>
      <c r="C570" s="41">
        <v>0</v>
      </c>
      <c r="D570" s="41">
        <v>0</v>
      </c>
      <c r="E570" s="41">
        <v>0</v>
      </c>
      <c r="F570" s="41">
        <v>0</v>
      </c>
      <c r="G570" s="48">
        <v>30303</v>
      </c>
    </row>
    <row r="571" spans="1:7" x14ac:dyDescent="0.25">
      <c r="A571" s="48">
        <v>303039825</v>
      </c>
      <c r="B571" s="41" t="s">
        <v>1042</v>
      </c>
      <c r="C571" s="41">
        <v>0</v>
      </c>
      <c r="D571" s="41">
        <v>0</v>
      </c>
      <c r="E571" s="41">
        <v>0</v>
      </c>
      <c r="F571" s="41">
        <v>0</v>
      </c>
      <c r="G571" s="48">
        <v>30303</v>
      </c>
    </row>
    <row r="572" spans="1:7" x14ac:dyDescent="0.25">
      <c r="A572" s="48">
        <v>303039845</v>
      </c>
      <c r="B572" s="41" t="s">
        <v>1044</v>
      </c>
      <c r="C572" s="41">
        <v>0</v>
      </c>
      <c r="D572" s="41">
        <v>0</v>
      </c>
      <c r="E572" s="41">
        <v>0</v>
      </c>
      <c r="F572" s="41">
        <v>0</v>
      </c>
      <c r="G572" s="48">
        <v>30303</v>
      </c>
    </row>
    <row r="573" spans="1:7" x14ac:dyDescent="0.25">
      <c r="A573" s="48">
        <v>303039846</v>
      </c>
      <c r="B573" s="41" t="s">
        <v>1046</v>
      </c>
      <c r="C573" s="41">
        <v>0</v>
      </c>
      <c r="D573" s="41">
        <v>0</v>
      </c>
      <c r="E573" s="41">
        <v>0</v>
      </c>
      <c r="F573" s="41">
        <v>0</v>
      </c>
      <c r="G573" s="48">
        <v>30303</v>
      </c>
    </row>
    <row r="574" spans="1:7" x14ac:dyDescent="0.25">
      <c r="A574" s="48">
        <v>303040100</v>
      </c>
      <c r="B574" s="41" t="s">
        <v>1048</v>
      </c>
      <c r="C574" s="41">
        <v>66606.11</v>
      </c>
      <c r="D574" s="41">
        <v>75750</v>
      </c>
      <c r="E574" s="41">
        <v>75750</v>
      </c>
      <c r="F574" s="41">
        <v>-9143.89</v>
      </c>
      <c r="G574" s="48">
        <v>30304</v>
      </c>
    </row>
    <row r="575" spans="1:7" x14ac:dyDescent="0.25">
      <c r="A575" s="48">
        <v>303040101</v>
      </c>
      <c r="B575" s="41" t="s">
        <v>1050</v>
      </c>
      <c r="C575" s="41">
        <v>0</v>
      </c>
      <c r="D575" s="41">
        <v>0</v>
      </c>
      <c r="E575" s="41">
        <v>0</v>
      </c>
      <c r="F575" s="41">
        <v>0</v>
      </c>
      <c r="G575" s="48">
        <v>30304</v>
      </c>
    </row>
    <row r="576" spans="1:7" x14ac:dyDescent="0.25">
      <c r="A576" s="48">
        <v>303040102</v>
      </c>
      <c r="B576" s="41" t="s">
        <v>1052</v>
      </c>
      <c r="C576" s="41">
        <v>0</v>
      </c>
      <c r="D576" s="41">
        <v>0</v>
      </c>
      <c r="E576" s="41">
        <v>0</v>
      </c>
      <c r="F576" s="41">
        <v>0</v>
      </c>
      <c r="G576" s="48">
        <v>30304</v>
      </c>
    </row>
    <row r="577" spans="1:7" x14ac:dyDescent="0.25">
      <c r="A577" s="48">
        <v>303040103</v>
      </c>
      <c r="B577" s="41" t="s">
        <v>1054</v>
      </c>
      <c r="C577" s="41">
        <v>0</v>
      </c>
      <c r="D577" s="41">
        <v>0</v>
      </c>
      <c r="E577" s="41">
        <v>0</v>
      </c>
      <c r="F577" s="41">
        <v>0</v>
      </c>
      <c r="G577" s="48">
        <v>30304</v>
      </c>
    </row>
    <row r="578" spans="1:7" x14ac:dyDescent="0.25">
      <c r="A578" s="48">
        <v>303040120</v>
      </c>
      <c r="B578" s="41" t="s">
        <v>1056</v>
      </c>
      <c r="C578" s="41">
        <v>0</v>
      </c>
      <c r="D578" s="41">
        <v>0</v>
      </c>
      <c r="E578" s="41">
        <v>0</v>
      </c>
      <c r="F578" s="41">
        <v>0</v>
      </c>
      <c r="G578" s="48">
        <v>30304</v>
      </c>
    </row>
    <row r="579" spans="1:7" x14ac:dyDescent="0.25">
      <c r="A579" s="48">
        <v>303040150</v>
      </c>
      <c r="B579" s="41" t="s">
        <v>1058</v>
      </c>
      <c r="C579" s="41">
        <v>0</v>
      </c>
      <c r="D579" s="41">
        <v>0</v>
      </c>
      <c r="E579" s="41">
        <v>0</v>
      </c>
      <c r="F579" s="41">
        <v>0</v>
      </c>
      <c r="G579" s="48">
        <v>30304</v>
      </c>
    </row>
    <row r="580" spans="1:7" x14ac:dyDescent="0.25">
      <c r="A580" s="48">
        <v>303040200</v>
      </c>
      <c r="B580" s="41" t="s">
        <v>1060</v>
      </c>
      <c r="C580" s="41">
        <v>0</v>
      </c>
      <c r="D580" s="41">
        <v>0</v>
      </c>
      <c r="E580" s="41">
        <v>0</v>
      </c>
      <c r="F580" s="41">
        <v>0</v>
      </c>
      <c r="G580" s="48">
        <v>30304</v>
      </c>
    </row>
    <row r="581" spans="1:7" x14ac:dyDescent="0.25">
      <c r="A581" s="48">
        <v>303040700</v>
      </c>
      <c r="B581" s="41" t="s">
        <v>1062</v>
      </c>
      <c r="C581" s="41">
        <v>0</v>
      </c>
      <c r="D581" s="41">
        <v>0</v>
      </c>
      <c r="E581" s="41">
        <v>0</v>
      </c>
      <c r="F581" s="41">
        <v>0</v>
      </c>
      <c r="G581" s="48">
        <v>30304</v>
      </c>
    </row>
    <row r="582" spans="1:7" x14ac:dyDescent="0.25">
      <c r="A582" s="48">
        <v>303040930</v>
      </c>
      <c r="B582" s="41" t="s">
        <v>1064</v>
      </c>
      <c r="C582" s="41">
        <v>0</v>
      </c>
      <c r="D582" s="41">
        <v>0</v>
      </c>
      <c r="E582" s="41">
        <v>0</v>
      </c>
      <c r="F582" s="41">
        <v>0</v>
      </c>
      <c r="G582" s="48">
        <v>30304</v>
      </c>
    </row>
    <row r="583" spans="1:7" x14ac:dyDescent="0.25">
      <c r="A583" s="48">
        <v>303042000</v>
      </c>
      <c r="B583" s="41" t="s">
        <v>1066</v>
      </c>
      <c r="C583" s="41">
        <v>0</v>
      </c>
      <c r="D583" s="41">
        <v>0</v>
      </c>
      <c r="E583" s="41">
        <v>0</v>
      </c>
      <c r="F583" s="41">
        <v>0</v>
      </c>
      <c r="G583" s="48">
        <v>30304</v>
      </c>
    </row>
    <row r="584" spans="1:7" x14ac:dyDescent="0.25">
      <c r="A584" s="48">
        <v>303042427</v>
      </c>
      <c r="B584" s="41" t="s">
        <v>1068</v>
      </c>
      <c r="C584" s="41">
        <v>0</v>
      </c>
      <c r="D584" s="41">
        <v>0</v>
      </c>
      <c r="E584" s="41">
        <v>0</v>
      </c>
      <c r="F584" s="41">
        <v>0</v>
      </c>
      <c r="G584" s="48">
        <v>30304</v>
      </c>
    </row>
    <row r="585" spans="1:7" x14ac:dyDescent="0.25">
      <c r="A585" s="48">
        <v>303042429</v>
      </c>
      <c r="B585" s="41" t="s">
        <v>1070</v>
      </c>
      <c r="C585" s="41">
        <v>0</v>
      </c>
      <c r="D585" s="41">
        <v>3750</v>
      </c>
      <c r="E585" s="41">
        <v>3750</v>
      </c>
      <c r="F585" s="41">
        <v>-3750</v>
      </c>
      <c r="G585" s="48">
        <v>30304</v>
      </c>
    </row>
    <row r="586" spans="1:7" x14ac:dyDescent="0.25">
      <c r="A586" s="48">
        <v>303042432</v>
      </c>
      <c r="B586" s="41" t="s">
        <v>1072</v>
      </c>
      <c r="C586" s="41">
        <v>0</v>
      </c>
      <c r="D586" s="41">
        <v>0</v>
      </c>
      <c r="E586" s="41">
        <v>0</v>
      </c>
      <c r="F586" s="41">
        <v>0</v>
      </c>
      <c r="G586" s="48">
        <v>30304</v>
      </c>
    </row>
    <row r="587" spans="1:7" x14ac:dyDescent="0.25">
      <c r="A587" s="48">
        <v>303042510</v>
      </c>
      <c r="B587" s="41" t="s">
        <v>1074</v>
      </c>
      <c r="C587" s="41">
        <v>0</v>
      </c>
      <c r="D587" s="41">
        <v>0</v>
      </c>
      <c r="E587" s="41">
        <v>0</v>
      </c>
      <c r="F587" s="41">
        <v>0</v>
      </c>
      <c r="G587" s="48">
        <v>30304</v>
      </c>
    </row>
    <row r="588" spans="1:7" x14ac:dyDescent="0.25">
      <c r="A588" s="48">
        <v>303042706</v>
      </c>
      <c r="B588" s="41" t="s">
        <v>1076</v>
      </c>
      <c r="C588" s="41">
        <v>0</v>
      </c>
      <c r="D588" s="41">
        <v>0</v>
      </c>
      <c r="E588" s="41">
        <v>0</v>
      </c>
      <c r="F588" s="41">
        <v>0</v>
      </c>
      <c r="G588" s="48">
        <v>30304</v>
      </c>
    </row>
    <row r="589" spans="1:7" x14ac:dyDescent="0.25">
      <c r="A589" s="48">
        <v>303044600</v>
      </c>
      <c r="B589" s="41" t="s">
        <v>1078</v>
      </c>
      <c r="C589" s="41">
        <v>0</v>
      </c>
      <c r="D589" s="41">
        <v>0</v>
      </c>
      <c r="E589" s="41">
        <v>0</v>
      </c>
      <c r="F589" s="41">
        <v>0</v>
      </c>
      <c r="G589" s="48">
        <v>30304</v>
      </c>
    </row>
    <row r="590" spans="1:7" x14ac:dyDescent="0.25">
      <c r="A590" s="48">
        <v>303044610</v>
      </c>
      <c r="B590" s="41" t="s">
        <v>1080</v>
      </c>
      <c r="C590" s="41">
        <v>0</v>
      </c>
      <c r="D590" s="41">
        <v>0</v>
      </c>
      <c r="E590" s="41">
        <v>0</v>
      </c>
      <c r="F590" s="41">
        <v>0</v>
      </c>
      <c r="G590" s="48">
        <v>30304</v>
      </c>
    </row>
    <row r="591" spans="1:7" x14ac:dyDescent="0.25">
      <c r="A591" s="48">
        <v>303044611</v>
      </c>
      <c r="B591" s="41" t="s">
        <v>1082</v>
      </c>
      <c r="C591" s="41">
        <v>0</v>
      </c>
      <c r="D591" s="41">
        <v>0</v>
      </c>
      <c r="E591" s="41">
        <v>0</v>
      </c>
      <c r="F591" s="41">
        <v>0</v>
      </c>
      <c r="G591" s="48">
        <v>30304</v>
      </c>
    </row>
    <row r="592" spans="1:7" x14ac:dyDescent="0.25">
      <c r="A592" s="48">
        <v>303044619</v>
      </c>
      <c r="B592" s="41" t="s">
        <v>1084</v>
      </c>
      <c r="C592" s="41">
        <v>0</v>
      </c>
      <c r="D592" s="41">
        <v>0</v>
      </c>
      <c r="E592" s="41">
        <v>0</v>
      </c>
      <c r="F592" s="41">
        <v>0</v>
      </c>
      <c r="G592" s="48">
        <v>30304</v>
      </c>
    </row>
    <row r="593" spans="1:7" x14ac:dyDescent="0.25">
      <c r="A593" s="48">
        <v>303044995</v>
      </c>
      <c r="B593" s="41" t="s">
        <v>1086</v>
      </c>
      <c r="C593" s="41">
        <v>0</v>
      </c>
      <c r="D593" s="41">
        <v>5000</v>
      </c>
      <c r="E593" s="41">
        <v>5000</v>
      </c>
      <c r="F593" s="41">
        <v>-5000</v>
      </c>
      <c r="G593" s="48">
        <v>30304</v>
      </c>
    </row>
    <row r="594" spans="1:7" x14ac:dyDescent="0.25">
      <c r="A594" s="48">
        <v>303045018</v>
      </c>
      <c r="B594" s="41" t="s">
        <v>1088</v>
      </c>
      <c r="C594" s="41">
        <v>0</v>
      </c>
      <c r="D594" s="41">
        <v>0</v>
      </c>
      <c r="E594" s="41">
        <v>0</v>
      </c>
      <c r="F594" s="41">
        <v>0</v>
      </c>
      <c r="G594" s="48">
        <v>30304</v>
      </c>
    </row>
    <row r="595" spans="1:7" x14ac:dyDescent="0.25">
      <c r="A595" s="48">
        <v>303049006</v>
      </c>
      <c r="B595" s="41" t="s">
        <v>1090</v>
      </c>
      <c r="C595" s="41">
        <v>-43142</v>
      </c>
      <c r="D595" s="41">
        <v>-23050</v>
      </c>
      <c r="E595" s="41">
        <v>-23050</v>
      </c>
      <c r="F595" s="41">
        <v>-20092</v>
      </c>
      <c r="G595" s="48">
        <v>30304</v>
      </c>
    </row>
    <row r="596" spans="1:7" x14ac:dyDescent="0.25">
      <c r="A596" s="48">
        <v>303049008</v>
      </c>
      <c r="B596" s="41" t="s">
        <v>1092</v>
      </c>
      <c r="C596" s="41">
        <v>0</v>
      </c>
      <c r="D596" s="41">
        <v>0</v>
      </c>
      <c r="E596" s="41">
        <v>0</v>
      </c>
      <c r="F596" s="41">
        <v>0</v>
      </c>
      <c r="G596" s="48">
        <v>30304</v>
      </c>
    </row>
    <row r="597" spans="1:7" x14ac:dyDescent="0.25">
      <c r="A597" s="48">
        <v>303049009</v>
      </c>
      <c r="B597" s="41" t="s">
        <v>1094</v>
      </c>
      <c r="C597" s="41">
        <v>0</v>
      </c>
      <c r="D597" s="41">
        <v>0</v>
      </c>
      <c r="E597" s="41">
        <v>0</v>
      </c>
      <c r="F597" s="41">
        <v>0</v>
      </c>
      <c r="G597" s="48">
        <v>30304</v>
      </c>
    </row>
    <row r="598" spans="1:7" x14ac:dyDescent="0.25">
      <c r="A598" s="48">
        <v>303049011</v>
      </c>
      <c r="B598" s="41" t="s">
        <v>1096</v>
      </c>
      <c r="C598" s="41">
        <v>0</v>
      </c>
      <c r="D598" s="41">
        <v>0</v>
      </c>
      <c r="E598" s="41">
        <v>0</v>
      </c>
      <c r="F598" s="41">
        <v>0</v>
      </c>
      <c r="G598" s="48">
        <v>30304</v>
      </c>
    </row>
    <row r="599" spans="1:7" x14ac:dyDescent="0.25">
      <c r="A599" s="48">
        <v>303049013</v>
      </c>
      <c r="B599" s="41" t="s">
        <v>1098</v>
      </c>
      <c r="C599" s="41">
        <v>0</v>
      </c>
      <c r="D599" s="41">
        <v>0</v>
      </c>
      <c r="E599" s="41">
        <v>0</v>
      </c>
      <c r="F599" s="41">
        <v>0</v>
      </c>
      <c r="G599" s="48">
        <v>30304</v>
      </c>
    </row>
    <row r="600" spans="1:7" x14ac:dyDescent="0.25">
      <c r="A600" s="48">
        <v>303049016</v>
      </c>
      <c r="B600" s="41" t="s">
        <v>1100</v>
      </c>
      <c r="C600" s="41">
        <v>0</v>
      </c>
      <c r="D600" s="41">
        <v>0</v>
      </c>
      <c r="E600" s="41">
        <v>0</v>
      </c>
      <c r="F600" s="41">
        <v>0</v>
      </c>
      <c r="G600" s="48">
        <v>30304</v>
      </c>
    </row>
    <row r="601" spans="1:7" x14ac:dyDescent="0.25">
      <c r="A601" s="48">
        <v>303049051</v>
      </c>
      <c r="B601" s="41" t="s">
        <v>1102</v>
      </c>
      <c r="C601" s="41">
        <v>0</v>
      </c>
      <c r="D601" s="41">
        <v>0</v>
      </c>
      <c r="E601" s="41">
        <v>0</v>
      </c>
      <c r="F601" s="41">
        <v>0</v>
      </c>
      <c r="G601" s="48">
        <v>30304</v>
      </c>
    </row>
    <row r="602" spans="1:7" x14ac:dyDescent="0.25">
      <c r="A602" s="48">
        <v>303050100</v>
      </c>
      <c r="B602" s="41" t="s">
        <v>1104</v>
      </c>
      <c r="C602" s="41">
        <v>0</v>
      </c>
      <c r="D602" s="41">
        <v>0</v>
      </c>
      <c r="E602" s="41">
        <v>0</v>
      </c>
      <c r="F602" s="41">
        <v>0</v>
      </c>
      <c r="G602" s="48">
        <v>30305</v>
      </c>
    </row>
    <row r="603" spans="1:7" x14ac:dyDescent="0.25">
      <c r="A603" s="48">
        <v>303050200</v>
      </c>
      <c r="B603" s="41" t="s">
        <v>1106</v>
      </c>
      <c r="C603" s="41">
        <v>0</v>
      </c>
      <c r="D603" s="41">
        <v>0</v>
      </c>
      <c r="E603" s="41">
        <v>0</v>
      </c>
      <c r="F603" s="41">
        <v>0</v>
      </c>
      <c r="G603" s="48">
        <v>30305</v>
      </c>
    </row>
    <row r="604" spans="1:7" x14ac:dyDescent="0.25">
      <c r="A604" s="48">
        <v>303050800</v>
      </c>
      <c r="B604" s="41" t="s">
        <v>1108</v>
      </c>
      <c r="C604" s="41">
        <v>0</v>
      </c>
      <c r="D604" s="41">
        <v>0</v>
      </c>
      <c r="E604" s="41">
        <v>0</v>
      </c>
      <c r="F604" s="41">
        <v>0</v>
      </c>
      <c r="G604" s="48">
        <v>30305</v>
      </c>
    </row>
    <row r="605" spans="1:7" x14ac:dyDescent="0.25">
      <c r="A605" s="48">
        <v>303052000</v>
      </c>
      <c r="B605" s="41" t="s">
        <v>1110</v>
      </c>
      <c r="C605" s="41">
        <v>0</v>
      </c>
      <c r="D605" s="41">
        <v>0</v>
      </c>
      <c r="E605" s="41">
        <v>0</v>
      </c>
      <c r="F605" s="41">
        <v>0</v>
      </c>
      <c r="G605" s="48">
        <v>30305</v>
      </c>
    </row>
    <row r="606" spans="1:7" x14ac:dyDescent="0.25">
      <c r="A606" s="48">
        <v>303052002</v>
      </c>
      <c r="B606" s="41" t="s">
        <v>1112</v>
      </c>
      <c r="C606" s="41">
        <v>0</v>
      </c>
      <c r="D606" s="41">
        <v>0</v>
      </c>
      <c r="E606" s="41">
        <v>0</v>
      </c>
      <c r="F606" s="41">
        <v>0</v>
      </c>
      <c r="G606" s="48">
        <v>30305</v>
      </c>
    </row>
    <row r="607" spans="1:7" x14ac:dyDescent="0.25">
      <c r="A607" s="48">
        <v>303052004</v>
      </c>
      <c r="B607" s="41" t="s">
        <v>1114</v>
      </c>
      <c r="C607" s="41">
        <v>0</v>
      </c>
      <c r="D607" s="41">
        <v>0</v>
      </c>
      <c r="E607" s="41">
        <v>0</v>
      </c>
      <c r="F607" s="41">
        <v>0</v>
      </c>
      <c r="G607" s="48">
        <v>30305</v>
      </c>
    </row>
    <row r="608" spans="1:7" x14ac:dyDescent="0.25">
      <c r="A608" s="48">
        <v>303052429</v>
      </c>
      <c r="B608" s="41" t="s">
        <v>1116</v>
      </c>
      <c r="C608" s="41">
        <v>0</v>
      </c>
      <c r="D608" s="41">
        <v>0</v>
      </c>
      <c r="E608" s="41">
        <v>0</v>
      </c>
      <c r="F608" s="41">
        <v>0</v>
      </c>
      <c r="G608" s="48">
        <v>30305</v>
      </c>
    </row>
    <row r="609" spans="1:7" x14ac:dyDescent="0.25">
      <c r="A609" s="48">
        <v>303052520</v>
      </c>
      <c r="B609" s="41" t="s">
        <v>1118</v>
      </c>
      <c r="C609" s="41">
        <v>0</v>
      </c>
      <c r="D609" s="41">
        <v>0</v>
      </c>
      <c r="E609" s="41">
        <v>0</v>
      </c>
      <c r="F609" s="41">
        <v>0</v>
      </c>
      <c r="G609" s="48">
        <v>30305</v>
      </c>
    </row>
    <row r="610" spans="1:7" x14ac:dyDescent="0.25">
      <c r="A610" s="48">
        <v>303059051</v>
      </c>
      <c r="B610" s="41" t="s">
        <v>1120</v>
      </c>
      <c r="C610" s="41">
        <v>0</v>
      </c>
      <c r="D610" s="41">
        <v>0</v>
      </c>
      <c r="E610" s="41">
        <v>0</v>
      </c>
      <c r="F610" s="41">
        <v>0</v>
      </c>
      <c r="G610" s="48">
        <v>30305</v>
      </c>
    </row>
    <row r="611" spans="1:7" x14ac:dyDescent="0.25">
      <c r="A611" s="48">
        <v>303069051</v>
      </c>
      <c r="B611" s="41" t="s">
        <v>2777</v>
      </c>
      <c r="C611" s="41">
        <v>-3626</v>
      </c>
      <c r="D611" s="41">
        <v>0</v>
      </c>
      <c r="E611" s="41">
        <v>0</v>
      </c>
      <c r="F611" s="41">
        <v>-3626</v>
      </c>
      <c r="G611" s="48">
        <v>30306</v>
      </c>
    </row>
    <row r="612" spans="1:7" x14ac:dyDescent="0.25">
      <c r="A612" s="48">
        <v>303069054</v>
      </c>
      <c r="B612" s="41" t="s">
        <v>1122</v>
      </c>
      <c r="C612" s="41">
        <v>0</v>
      </c>
      <c r="D612" s="41">
        <v>0</v>
      </c>
      <c r="E612" s="41">
        <v>0</v>
      </c>
      <c r="F612" s="41">
        <v>0</v>
      </c>
      <c r="G612" s="48">
        <v>30306</v>
      </c>
    </row>
    <row r="613" spans="1:7" x14ac:dyDescent="0.25">
      <c r="A613" s="48">
        <v>304010100</v>
      </c>
      <c r="B613" s="41" t="s">
        <v>1124</v>
      </c>
      <c r="C613" s="41">
        <v>0</v>
      </c>
      <c r="D613" s="41">
        <v>0</v>
      </c>
      <c r="E613" s="41">
        <v>0</v>
      </c>
      <c r="F613" s="41">
        <v>0</v>
      </c>
      <c r="G613" s="48">
        <v>30401</v>
      </c>
    </row>
    <row r="614" spans="1:7" x14ac:dyDescent="0.25">
      <c r="A614" s="48">
        <v>304010101</v>
      </c>
      <c r="B614" s="41" t="s">
        <v>1126</v>
      </c>
      <c r="C614" s="41">
        <v>0</v>
      </c>
      <c r="D614" s="41">
        <v>0</v>
      </c>
      <c r="E614" s="41">
        <v>0</v>
      </c>
      <c r="F614" s="41">
        <v>0</v>
      </c>
      <c r="G614" s="48">
        <v>30401</v>
      </c>
    </row>
    <row r="615" spans="1:7" x14ac:dyDescent="0.25">
      <c r="A615" s="48">
        <v>304010120</v>
      </c>
      <c r="B615" s="41" t="s">
        <v>1128</v>
      </c>
      <c r="C615" s="41">
        <v>0</v>
      </c>
      <c r="D615" s="41">
        <v>0</v>
      </c>
      <c r="E615" s="41">
        <v>0</v>
      </c>
      <c r="F615" s="41">
        <v>0</v>
      </c>
      <c r="G615" s="48">
        <v>30401</v>
      </c>
    </row>
    <row r="616" spans="1:7" x14ac:dyDescent="0.25">
      <c r="A616" s="48">
        <v>304010150</v>
      </c>
      <c r="B616" s="41" t="s">
        <v>1130</v>
      </c>
      <c r="C616" s="41">
        <v>0</v>
      </c>
      <c r="D616" s="41">
        <v>0</v>
      </c>
      <c r="E616" s="41">
        <v>0</v>
      </c>
      <c r="F616" s="41">
        <v>0</v>
      </c>
      <c r="G616" s="48">
        <v>30401</v>
      </c>
    </row>
    <row r="617" spans="1:7" x14ac:dyDescent="0.25">
      <c r="A617" s="48">
        <v>304010200</v>
      </c>
      <c r="B617" s="41" t="s">
        <v>1132</v>
      </c>
      <c r="C617" s="41">
        <v>0</v>
      </c>
      <c r="D617" s="41">
        <v>4750</v>
      </c>
      <c r="E617" s="41">
        <v>4750</v>
      </c>
      <c r="F617" s="41">
        <v>-4750</v>
      </c>
      <c r="G617" s="48">
        <v>30401</v>
      </c>
    </row>
    <row r="618" spans="1:7" x14ac:dyDescent="0.25">
      <c r="A618" s="48">
        <v>304010800</v>
      </c>
      <c r="B618" s="41" t="s">
        <v>1134</v>
      </c>
      <c r="C618" s="41">
        <v>0</v>
      </c>
      <c r="D618" s="41">
        <v>0</v>
      </c>
      <c r="E618" s="41">
        <v>0</v>
      </c>
      <c r="F618" s="41">
        <v>0</v>
      </c>
      <c r="G618" s="48">
        <v>30401</v>
      </c>
    </row>
    <row r="619" spans="1:7" x14ac:dyDescent="0.25">
      <c r="A619" s="48">
        <v>304010975</v>
      </c>
      <c r="B619" s="41" t="s">
        <v>1136</v>
      </c>
      <c r="C619" s="41">
        <v>0</v>
      </c>
      <c r="D619" s="41">
        <v>0</v>
      </c>
      <c r="E619" s="41">
        <v>0</v>
      </c>
      <c r="F619" s="41">
        <v>0</v>
      </c>
      <c r="G619" s="48">
        <v>30401</v>
      </c>
    </row>
    <row r="620" spans="1:7" x14ac:dyDescent="0.25">
      <c r="A620" s="48">
        <v>304011610</v>
      </c>
      <c r="B620" s="41" t="s">
        <v>1138</v>
      </c>
      <c r="C620" s="41">
        <v>0</v>
      </c>
      <c r="D620" s="41">
        <v>0</v>
      </c>
      <c r="E620" s="41">
        <v>0</v>
      </c>
      <c r="F620" s="41">
        <v>0</v>
      </c>
      <c r="G620" s="48">
        <v>30401</v>
      </c>
    </row>
    <row r="621" spans="1:7" x14ac:dyDescent="0.25">
      <c r="A621" s="48">
        <v>304012000</v>
      </c>
      <c r="B621" s="41" t="s">
        <v>1140</v>
      </c>
      <c r="C621" s="41">
        <v>0</v>
      </c>
      <c r="D621" s="41">
        <v>0</v>
      </c>
      <c r="E621" s="41">
        <v>0</v>
      </c>
      <c r="F621" s="41">
        <v>0</v>
      </c>
      <c r="G621" s="48">
        <v>30401</v>
      </c>
    </row>
    <row r="622" spans="1:7" x14ac:dyDescent="0.25">
      <c r="A622" s="48">
        <v>304012002</v>
      </c>
      <c r="B622" s="41" t="s">
        <v>2753</v>
      </c>
      <c r="C622" s="41">
        <v>0</v>
      </c>
      <c r="D622" s="41">
        <v>500</v>
      </c>
      <c r="E622" s="41">
        <v>500</v>
      </c>
      <c r="F622" s="41">
        <v>-500</v>
      </c>
      <c r="G622" s="48">
        <v>30401</v>
      </c>
    </row>
    <row r="623" spans="1:7" x14ac:dyDescent="0.25">
      <c r="A623" s="48">
        <v>304012003</v>
      </c>
      <c r="B623" s="41" t="s">
        <v>1142</v>
      </c>
      <c r="C623" s="41">
        <v>0</v>
      </c>
      <c r="D623" s="41">
        <v>0</v>
      </c>
      <c r="E623" s="41">
        <v>0</v>
      </c>
      <c r="F623" s="41">
        <v>0</v>
      </c>
      <c r="G623" s="48">
        <v>30401</v>
      </c>
    </row>
    <row r="624" spans="1:7" x14ac:dyDescent="0.25">
      <c r="A624" s="48">
        <v>304012004</v>
      </c>
      <c r="B624" s="41" t="s">
        <v>1144</v>
      </c>
      <c r="C624" s="41">
        <v>7574</v>
      </c>
      <c r="D624" s="41">
        <v>3800</v>
      </c>
      <c r="E624" s="41">
        <v>3800</v>
      </c>
      <c r="F624" s="41">
        <v>3774</v>
      </c>
      <c r="G624" s="48">
        <v>30401</v>
      </c>
    </row>
    <row r="625" spans="1:7" x14ac:dyDescent="0.25">
      <c r="A625" s="48">
        <v>304012022</v>
      </c>
      <c r="B625" s="41" t="s">
        <v>1146</v>
      </c>
      <c r="C625" s="41">
        <v>0</v>
      </c>
      <c r="D625" s="41">
        <v>0</v>
      </c>
      <c r="E625" s="41">
        <v>0</v>
      </c>
      <c r="F625" s="41">
        <v>0</v>
      </c>
      <c r="G625" s="48">
        <v>30401</v>
      </c>
    </row>
    <row r="626" spans="1:7" x14ac:dyDescent="0.25">
      <c r="A626" s="48">
        <v>304012418</v>
      </c>
      <c r="B626" s="41" t="s">
        <v>1148</v>
      </c>
      <c r="C626" s="41">
        <v>0</v>
      </c>
      <c r="D626" s="41">
        <v>0</v>
      </c>
      <c r="E626" s="41">
        <v>0</v>
      </c>
      <c r="F626" s="41">
        <v>0</v>
      </c>
      <c r="G626" s="48">
        <v>30401</v>
      </c>
    </row>
    <row r="627" spans="1:7" x14ac:dyDescent="0.25">
      <c r="A627" s="48">
        <v>304012423</v>
      </c>
      <c r="B627" s="41" t="s">
        <v>1150</v>
      </c>
      <c r="C627" s="41">
        <v>0</v>
      </c>
      <c r="D627" s="41">
        <v>0</v>
      </c>
      <c r="E627" s="41">
        <v>0</v>
      </c>
      <c r="F627" s="41">
        <v>0</v>
      </c>
      <c r="G627" s="48">
        <v>30401</v>
      </c>
    </row>
    <row r="628" spans="1:7" x14ac:dyDescent="0.25">
      <c r="A628" s="48">
        <v>304012432</v>
      </c>
      <c r="B628" s="41" t="s">
        <v>1152</v>
      </c>
      <c r="C628" s="41">
        <v>0</v>
      </c>
      <c r="D628" s="41">
        <v>0</v>
      </c>
      <c r="E628" s="41">
        <v>0</v>
      </c>
      <c r="F628" s="41">
        <v>0</v>
      </c>
      <c r="G628" s="48">
        <v>30401</v>
      </c>
    </row>
    <row r="629" spans="1:7" x14ac:dyDescent="0.25">
      <c r="A629" s="48">
        <v>304012433</v>
      </c>
      <c r="B629" s="41" t="s">
        <v>1154</v>
      </c>
      <c r="C629" s="41">
        <v>0</v>
      </c>
      <c r="D629" s="41">
        <v>0</v>
      </c>
      <c r="E629" s="41">
        <v>0</v>
      </c>
      <c r="F629" s="41">
        <v>0</v>
      </c>
      <c r="G629" s="48">
        <v>30401</v>
      </c>
    </row>
    <row r="630" spans="1:7" x14ac:dyDescent="0.25">
      <c r="A630" s="48">
        <v>304012500</v>
      </c>
      <c r="B630" s="41" t="s">
        <v>1156</v>
      </c>
      <c r="C630" s="41">
        <v>10779.71</v>
      </c>
      <c r="D630" s="41">
        <v>3850</v>
      </c>
      <c r="E630" s="41">
        <v>3850</v>
      </c>
      <c r="F630" s="41">
        <v>6929.71</v>
      </c>
      <c r="G630" s="48">
        <v>30401</v>
      </c>
    </row>
    <row r="631" spans="1:7" x14ac:dyDescent="0.25">
      <c r="A631" s="48">
        <v>304012510</v>
      </c>
      <c r="B631" s="41" t="s">
        <v>1158</v>
      </c>
      <c r="C631" s="41">
        <v>0</v>
      </c>
      <c r="D631" s="41">
        <v>0</v>
      </c>
      <c r="E631" s="41">
        <v>0</v>
      </c>
      <c r="F631" s="41">
        <v>0</v>
      </c>
      <c r="G631" s="48">
        <v>30401</v>
      </c>
    </row>
    <row r="632" spans="1:7" x14ac:dyDescent="0.25">
      <c r="A632" s="48">
        <v>304012520</v>
      </c>
      <c r="B632" s="41" t="s">
        <v>1160</v>
      </c>
      <c r="C632" s="41">
        <v>0</v>
      </c>
      <c r="D632" s="41">
        <v>350</v>
      </c>
      <c r="E632" s="41">
        <v>350</v>
      </c>
      <c r="F632" s="41">
        <v>-350</v>
      </c>
      <c r="G632" s="48">
        <v>30401</v>
      </c>
    </row>
    <row r="633" spans="1:7" x14ac:dyDescent="0.25">
      <c r="A633" s="48">
        <v>304012701</v>
      </c>
      <c r="B633" s="41" t="s">
        <v>1162</v>
      </c>
      <c r="C633" s="41">
        <v>529.83000000000004</v>
      </c>
      <c r="D633" s="41">
        <v>9700</v>
      </c>
      <c r="E633" s="41">
        <v>9700</v>
      </c>
      <c r="F633" s="41">
        <v>-9170.17</v>
      </c>
      <c r="G633" s="48">
        <v>30401</v>
      </c>
    </row>
    <row r="634" spans="1:7" x14ac:dyDescent="0.25">
      <c r="A634" s="48">
        <v>304014610</v>
      </c>
      <c r="B634" s="41" t="s">
        <v>1164</v>
      </c>
      <c r="C634" s="41">
        <v>0</v>
      </c>
      <c r="D634" s="41">
        <v>0</v>
      </c>
      <c r="E634" s="41">
        <v>0</v>
      </c>
      <c r="F634" s="41">
        <v>0</v>
      </c>
      <c r="G634" s="48">
        <v>30401</v>
      </c>
    </row>
    <row r="635" spans="1:7" x14ac:dyDescent="0.25">
      <c r="A635" s="48">
        <v>304014611</v>
      </c>
      <c r="B635" s="41" t="s">
        <v>1166</v>
      </c>
      <c r="C635" s="41">
        <v>0</v>
      </c>
      <c r="D635" s="41">
        <v>0</v>
      </c>
      <c r="E635" s="41">
        <v>0</v>
      </c>
      <c r="F635" s="41">
        <v>0</v>
      </c>
      <c r="G635" s="48">
        <v>30401</v>
      </c>
    </row>
    <row r="636" spans="1:7" x14ac:dyDescent="0.25">
      <c r="A636" s="48">
        <v>304015148</v>
      </c>
      <c r="B636" s="41" t="s">
        <v>1168</v>
      </c>
      <c r="C636" s="41">
        <v>0</v>
      </c>
      <c r="D636" s="41">
        <v>600</v>
      </c>
      <c r="E636" s="41">
        <v>600</v>
      </c>
      <c r="F636" s="41">
        <v>-600</v>
      </c>
      <c r="G636" s="48">
        <v>30401</v>
      </c>
    </row>
    <row r="637" spans="1:7" x14ac:dyDescent="0.25">
      <c r="A637" s="48">
        <v>304019051</v>
      </c>
      <c r="B637" s="41" t="s">
        <v>1170</v>
      </c>
      <c r="C637" s="41">
        <v>0</v>
      </c>
      <c r="D637" s="41">
        <v>0</v>
      </c>
      <c r="E637" s="41">
        <v>0</v>
      </c>
      <c r="F637" s="41">
        <v>0</v>
      </c>
      <c r="G637" s="48">
        <v>30401</v>
      </c>
    </row>
    <row r="638" spans="1:7" x14ac:dyDescent="0.25">
      <c r="A638" s="48">
        <v>304019053</v>
      </c>
      <c r="B638" s="41" t="s">
        <v>1172</v>
      </c>
      <c r="C638" s="41">
        <v>0</v>
      </c>
      <c r="D638" s="41">
        <v>0</v>
      </c>
      <c r="E638" s="41">
        <v>0</v>
      </c>
      <c r="F638" s="41">
        <v>0</v>
      </c>
      <c r="G638" s="48">
        <v>30401</v>
      </c>
    </row>
    <row r="639" spans="1:7" x14ac:dyDescent="0.25">
      <c r="A639" s="48">
        <v>304019200</v>
      </c>
      <c r="B639" s="41" t="s">
        <v>1174</v>
      </c>
      <c r="C639" s="41">
        <v>0</v>
      </c>
      <c r="D639" s="41">
        <v>0</v>
      </c>
      <c r="E639" s="41">
        <v>0</v>
      </c>
      <c r="F639" s="41">
        <v>0</v>
      </c>
      <c r="G639" s="48">
        <v>30401</v>
      </c>
    </row>
    <row r="640" spans="1:7" x14ac:dyDescent="0.25">
      <c r="A640" s="48">
        <v>304019203</v>
      </c>
      <c r="B640" s="41" t="s">
        <v>1176</v>
      </c>
      <c r="C640" s="41">
        <v>-80.5</v>
      </c>
      <c r="D640" s="41">
        <v>-850</v>
      </c>
      <c r="E640" s="41">
        <v>-850</v>
      </c>
      <c r="F640" s="41">
        <v>769.5</v>
      </c>
      <c r="G640" s="48">
        <v>30401</v>
      </c>
    </row>
    <row r="641" spans="1:7" x14ac:dyDescent="0.25">
      <c r="A641" s="48">
        <v>304020100</v>
      </c>
      <c r="B641" s="41" t="s">
        <v>1178</v>
      </c>
      <c r="C641" s="41">
        <v>26130.37</v>
      </c>
      <c r="D641" s="41">
        <v>36650</v>
      </c>
      <c r="E641" s="41">
        <v>36650</v>
      </c>
      <c r="F641" s="41">
        <v>-10519.63</v>
      </c>
      <c r="G641" s="48">
        <v>30402</v>
      </c>
    </row>
    <row r="642" spans="1:7" x14ac:dyDescent="0.25">
      <c r="A642" s="48">
        <v>304020101</v>
      </c>
      <c r="B642" s="41" t="s">
        <v>1180</v>
      </c>
      <c r="C642" s="41">
        <v>0</v>
      </c>
      <c r="D642" s="41">
        <v>0</v>
      </c>
      <c r="E642" s="41">
        <v>0</v>
      </c>
      <c r="F642" s="41">
        <v>0</v>
      </c>
      <c r="G642" s="48">
        <v>30402</v>
      </c>
    </row>
    <row r="643" spans="1:7" x14ac:dyDescent="0.25">
      <c r="A643" s="48">
        <v>304020102</v>
      </c>
      <c r="B643" s="41" t="s">
        <v>1182</v>
      </c>
      <c r="C643" s="41">
        <v>0</v>
      </c>
      <c r="D643" s="41">
        <v>0</v>
      </c>
      <c r="E643" s="41">
        <v>0</v>
      </c>
      <c r="F643" s="41">
        <v>0</v>
      </c>
      <c r="G643" s="48">
        <v>30402</v>
      </c>
    </row>
    <row r="644" spans="1:7" x14ac:dyDescent="0.25">
      <c r="A644" s="48">
        <v>304020103</v>
      </c>
      <c r="B644" s="41" t="s">
        <v>1184</v>
      </c>
      <c r="C644" s="41">
        <v>0</v>
      </c>
      <c r="D644" s="41">
        <v>0</v>
      </c>
      <c r="E644" s="41">
        <v>0</v>
      </c>
      <c r="F644" s="41">
        <v>0</v>
      </c>
      <c r="G644" s="48">
        <v>30402</v>
      </c>
    </row>
    <row r="645" spans="1:7" x14ac:dyDescent="0.25">
      <c r="A645" s="48">
        <v>304020110</v>
      </c>
      <c r="B645" s="41" t="s">
        <v>1186</v>
      </c>
      <c r="C645" s="41">
        <v>0</v>
      </c>
      <c r="D645" s="41">
        <v>0</v>
      </c>
      <c r="E645" s="41">
        <v>0</v>
      </c>
      <c r="F645" s="41">
        <v>0</v>
      </c>
      <c r="G645" s="48">
        <v>30402</v>
      </c>
    </row>
    <row r="646" spans="1:7" x14ac:dyDescent="0.25">
      <c r="A646" s="48">
        <v>304020120</v>
      </c>
      <c r="B646" s="41" t="s">
        <v>1188</v>
      </c>
      <c r="C646" s="41">
        <v>0</v>
      </c>
      <c r="D646" s="41">
        <v>0</v>
      </c>
      <c r="E646" s="41">
        <v>0</v>
      </c>
      <c r="F646" s="41">
        <v>0</v>
      </c>
      <c r="G646" s="48">
        <v>30402</v>
      </c>
    </row>
    <row r="647" spans="1:7" x14ac:dyDescent="0.25">
      <c r="A647" s="48">
        <v>304020150</v>
      </c>
      <c r="B647" s="41" t="s">
        <v>1190</v>
      </c>
      <c r="C647" s="41">
        <v>0</v>
      </c>
      <c r="D647" s="41">
        <v>0</v>
      </c>
      <c r="E647" s="41">
        <v>0</v>
      </c>
      <c r="F647" s="41">
        <v>0</v>
      </c>
      <c r="G647" s="48">
        <v>30402</v>
      </c>
    </row>
    <row r="648" spans="1:7" x14ac:dyDescent="0.25">
      <c r="A648" s="48">
        <v>304020200</v>
      </c>
      <c r="B648" s="41" t="s">
        <v>1192</v>
      </c>
      <c r="C648" s="41">
        <v>90</v>
      </c>
      <c r="D648" s="41">
        <v>14650</v>
      </c>
      <c r="E648" s="41">
        <v>0</v>
      </c>
      <c r="F648" s="41">
        <v>90</v>
      </c>
      <c r="G648" s="48">
        <v>30402</v>
      </c>
    </row>
    <row r="649" spans="1:7" x14ac:dyDescent="0.25">
      <c r="A649" s="48">
        <v>304020400</v>
      </c>
      <c r="B649" s="41" t="s">
        <v>1194</v>
      </c>
      <c r="C649" s="41">
        <v>0</v>
      </c>
      <c r="D649" s="41">
        <v>1350</v>
      </c>
      <c r="E649" s="41">
        <v>0</v>
      </c>
      <c r="F649" s="41">
        <v>0</v>
      </c>
      <c r="G649" s="48">
        <v>30402</v>
      </c>
    </row>
    <row r="650" spans="1:7" x14ac:dyDescent="0.25">
      <c r="A650" s="48">
        <v>304020700</v>
      </c>
      <c r="B650" s="41" t="s">
        <v>1196</v>
      </c>
      <c r="C650" s="41">
        <v>0</v>
      </c>
      <c r="D650" s="41">
        <v>0</v>
      </c>
      <c r="E650" s="41">
        <v>0</v>
      </c>
      <c r="F650" s="41">
        <v>0</v>
      </c>
      <c r="G650" s="48">
        <v>30402</v>
      </c>
    </row>
    <row r="651" spans="1:7" x14ac:dyDescent="0.25">
      <c r="A651" s="48">
        <v>304020800</v>
      </c>
      <c r="B651" s="41" t="s">
        <v>1198</v>
      </c>
      <c r="C651" s="41">
        <v>0</v>
      </c>
      <c r="D651" s="41">
        <v>0</v>
      </c>
      <c r="E651" s="41">
        <v>0</v>
      </c>
      <c r="F651" s="41">
        <v>0</v>
      </c>
      <c r="G651" s="48">
        <v>30402</v>
      </c>
    </row>
    <row r="652" spans="1:7" x14ac:dyDescent="0.25">
      <c r="A652" s="48">
        <v>304020930</v>
      </c>
      <c r="B652" s="41" t="s">
        <v>1200</v>
      </c>
      <c r="C652" s="41">
        <v>383.5</v>
      </c>
      <c r="D652" s="41">
        <v>250</v>
      </c>
      <c r="E652" s="41">
        <v>250</v>
      </c>
      <c r="F652" s="41">
        <v>133.5</v>
      </c>
      <c r="G652" s="48">
        <v>30402</v>
      </c>
    </row>
    <row r="653" spans="1:7" x14ac:dyDescent="0.25">
      <c r="A653" s="48">
        <v>304020975</v>
      </c>
      <c r="B653" s="41" t="s">
        <v>1202</v>
      </c>
      <c r="C653" s="41">
        <v>0</v>
      </c>
      <c r="D653" s="41">
        <v>0</v>
      </c>
      <c r="E653" s="41">
        <v>0</v>
      </c>
      <c r="F653" s="41">
        <v>0</v>
      </c>
      <c r="G653" s="48">
        <v>30402</v>
      </c>
    </row>
    <row r="654" spans="1:7" x14ac:dyDescent="0.25">
      <c r="A654" s="48">
        <v>304020982</v>
      </c>
      <c r="B654" s="41" t="s">
        <v>1204</v>
      </c>
      <c r="C654" s="41">
        <v>0</v>
      </c>
      <c r="D654" s="41">
        <v>0</v>
      </c>
      <c r="E654" s="41">
        <v>0</v>
      </c>
      <c r="F654" s="41">
        <v>0</v>
      </c>
      <c r="G654" s="48">
        <v>30402</v>
      </c>
    </row>
    <row r="655" spans="1:7" x14ac:dyDescent="0.25">
      <c r="A655" s="48">
        <v>304021600</v>
      </c>
      <c r="B655" s="41" t="s">
        <v>1206</v>
      </c>
      <c r="C655" s="41">
        <v>0</v>
      </c>
      <c r="D655" s="41">
        <v>1250</v>
      </c>
      <c r="E655" s="41">
        <v>0</v>
      </c>
      <c r="F655" s="41">
        <v>0</v>
      </c>
      <c r="G655" s="48">
        <v>30402</v>
      </c>
    </row>
    <row r="656" spans="1:7" x14ac:dyDescent="0.25">
      <c r="A656" s="48">
        <v>304021610</v>
      </c>
      <c r="B656" s="41" t="s">
        <v>1208</v>
      </c>
      <c r="C656" s="41">
        <v>0</v>
      </c>
      <c r="D656" s="41">
        <v>250</v>
      </c>
      <c r="E656" s="41">
        <v>250</v>
      </c>
      <c r="F656" s="41">
        <v>-250</v>
      </c>
      <c r="G656" s="48">
        <v>30402</v>
      </c>
    </row>
    <row r="657" spans="1:7" x14ac:dyDescent="0.25">
      <c r="A657" s="48">
        <v>304022000</v>
      </c>
      <c r="B657" s="41" t="s">
        <v>1210</v>
      </c>
      <c r="C657" s="41">
        <v>0</v>
      </c>
      <c r="D657" s="41">
        <v>1950</v>
      </c>
      <c r="E657" s="41">
        <v>450</v>
      </c>
      <c r="F657" s="41">
        <v>-450</v>
      </c>
      <c r="G657" s="48">
        <v>30402</v>
      </c>
    </row>
    <row r="658" spans="1:7" x14ac:dyDescent="0.25">
      <c r="A658" s="48">
        <v>304022003</v>
      </c>
      <c r="B658" s="41" t="s">
        <v>1212</v>
      </c>
      <c r="C658" s="41">
        <v>0</v>
      </c>
      <c r="D658" s="41">
        <v>0</v>
      </c>
      <c r="E658" s="41">
        <v>0</v>
      </c>
      <c r="F658" s="41">
        <v>0</v>
      </c>
      <c r="G658" s="48">
        <v>30402</v>
      </c>
    </row>
    <row r="659" spans="1:7" x14ac:dyDescent="0.25">
      <c r="A659" s="48">
        <v>304022004</v>
      </c>
      <c r="B659" s="41" t="s">
        <v>1214</v>
      </c>
      <c r="C659" s="41">
        <v>17652.919999999998</v>
      </c>
      <c r="D659" s="41">
        <v>9300</v>
      </c>
      <c r="E659" s="41">
        <v>9300</v>
      </c>
      <c r="F659" s="41">
        <v>8352.92</v>
      </c>
      <c r="G659" s="48">
        <v>30402</v>
      </c>
    </row>
    <row r="660" spans="1:7" x14ac:dyDescent="0.25">
      <c r="A660" s="48">
        <v>304022006</v>
      </c>
      <c r="B660" s="41" t="s">
        <v>1216</v>
      </c>
      <c r="C660" s="41">
        <v>0</v>
      </c>
      <c r="D660" s="41">
        <v>0</v>
      </c>
      <c r="E660" s="41">
        <v>0</v>
      </c>
      <c r="F660" s="41">
        <v>0</v>
      </c>
      <c r="G660" s="48">
        <v>30402</v>
      </c>
    </row>
    <row r="661" spans="1:7" x14ac:dyDescent="0.25">
      <c r="A661" s="48">
        <v>304022022</v>
      </c>
      <c r="B661" s="41" t="s">
        <v>1218</v>
      </c>
      <c r="C661" s="41">
        <v>0</v>
      </c>
      <c r="D661" s="41">
        <v>0</v>
      </c>
      <c r="E661" s="41">
        <v>0</v>
      </c>
      <c r="F661" s="41">
        <v>0</v>
      </c>
      <c r="G661" s="48">
        <v>30402</v>
      </c>
    </row>
    <row r="662" spans="1:7" x14ac:dyDescent="0.25">
      <c r="A662" s="48">
        <v>304022300</v>
      </c>
      <c r="B662" s="41" t="s">
        <v>1220</v>
      </c>
      <c r="C662" s="41">
        <v>0</v>
      </c>
      <c r="D662" s="41">
        <v>0</v>
      </c>
      <c r="E662" s="41">
        <v>0</v>
      </c>
      <c r="F662" s="41">
        <v>0</v>
      </c>
      <c r="G662" s="48">
        <v>30402</v>
      </c>
    </row>
    <row r="663" spans="1:7" x14ac:dyDescent="0.25">
      <c r="A663" s="48">
        <v>304022418</v>
      </c>
      <c r="B663" s="41" t="s">
        <v>1222</v>
      </c>
      <c r="C663" s="41">
        <v>0</v>
      </c>
      <c r="D663" s="41">
        <v>0</v>
      </c>
      <c r="E663" s="41">
        <v>0</v>
      </c>
      <c r="F663" s="41">
        <v>0</v>
      </c>
      <c r="G663" s="48">
        <v>30402</v>
      </c>
    </row>
    <row r="664" spans="1:7" x14ac:dyDescent="0.25">
      <c r="A664" s="48">
        <v>304022460</v>
      </c>
      <c r="B664" s="41" t="s">
        <v>1224</v>
      </c>
      <c r="C664" s="41">
        <v>0</v>
      </c>
      <c r="D664" s="41">
        <v>0</v>
      </c>
      <c r="E664" s="41">
        <v>0</v>
      </c>
      <c r="F664" s="41">
        <v>0</v>
      </c>
      <c r="G664" s="48">
        <v>30402</v>
      </c>
    </row>
    <row r="665" spans="1:7" x14ac:dyDescent="0.25">
      <c r="A665" s="48">
        <v>304022500</v>
      </c>
      <c r="B665" s="41" t="s">
        <v>1226</v>
      </c>
      <c r="C665" s="41">
        <v>0</v>
      </c>
      <c r="D665" s="41">
        <v>11000</v>
      </c>
      <c r="E665" s="41">
        <v>0</v>
      </c>
      <c r="F665" s="41">
        <v>0</v>
      </c>
      <c r="G665" s="48">
        <v>30402</v>
      </c>
    </row>
    <row r="666" spans="1:7" x14ac:dyDescent="0.25">
      <c r="A666" s="48">
        <v>304022502</v>
      </c>
      <c r="B666" s="41" t="s">
        <v>1228</v>
      </c>
      <c r="C666" s="41">
        <v>0</v>
      </c>
      <c r="D666" s="41">
        <v>1750</v>
      </c>
      <c r="E666" s="41">
        <v>0</v>
      </c>
      <c r="F666" s="41">
        <v>0</v>
      </c>
      <c r="G666" s="48">
        <v>30402</v>
      </c>
    </row>
    <row r="667" spans="1:7" x14ac:dyDescent="0.25">
      <c r="A667" s="48">
        <v>304022510</v>
      </c>
      <c r="B667" s="41" t="s">
        <v>1230</v>
      </c>
      <c r="C667" s="41">
        <v>0</v>
      </c>
      <c r="D667" s="41">
        <v>0</v>
      </c>
      <c r="E667" s="41">
        <v>0</v>
      </c>
      <c r="F667" s="41">
        <v>0</v>
      </c>
      <c r="G667" s="48">
        <v>30402</v>
      </c>
    </row>
    <row r="668" spans="1:7" x14ac:dyDescent="0.25">
      <c r="A668" s="48">
        <v>304022520</v>
      </c>
      <c r="B668" s="41" t="s">
        <v>1232</v>
      </c>
      <c r="C668" s="41">
        <v>0</v>
      </c>
      <c r="D668" s="41">
        <v>0</v>
      </c>
      <c r="E668" s="41">
        <v>0</v>
      </c>
      <c r="F668" s="41">
        <v>0</v>
      </c>
      <c r="G668" s="48">
        <v>30402</v>
      </c>
    </row>
    <row r="669" spans="1:7" x14ac:dyDescent="0.25">
      <c r="A669" s="48">
        <v>304022524</v>
      </c>
      <c r="B669" s="41" t="s">
        <v>1234</v>
      </c>
      <c r="C669" s="41">
        <v>0</v>
      </c>
      <c r="D669" s="41">
        <v>0</v>
      </c>
      <c r="E669" s="41">
        <v>0</v>
      </c>
      <c r="F669" s="41">
        <v>0</v>
      </c>
      <c r="G669" s="48">
        <v>30402</v>
      </c>
    </row>
    <row r="670" spans="1:7" x14ac:dyDescent="0.25">
      <c r="A670" s="48">
        <v>304022701</v>
      </c>
      <c r="B670" s="41" t="s">
        <v>1236</v>
      </c>
      <c r="C670" s="41">
        <v>104.59</v>
      </c>
      <c r="D670" s="41">
        <v>0</v>
      </c>
      <c r="E670" s="41">
        <v>0</v>
      </c>
      <c r="F670" s="41">
        <v>104.59</v>
      </c>
      <c r="G670" s="48">
        <v>30402</v>
      </c>
    </row>
    <row r="671" spans="1:7" x14ac:dyDescent="0.25">
      <c r="A671" s="48">
        <v>304022703</v>
      </c>
      <c r="B671" s="41" t="s">
        <v>1238</v>
      </c>
      <c r="C671" s="41">
        <v>0</v>
      </c>
      <c r="D671" s="41">
        <v>0</v>
      </c>
      <c r="E671" s="41">
        <v>0</v>
      </c>
      <c r="F671" s="41">
        <v>0</v>
      </c>
      <c r="G671" s="48">
        <v>30402</v>
      </c>
    </row>
    <row r="672" spans="1:7" x14ac:dyDescent="0.25">
      <c r="A672" s="48">
        <v>304022708</v>
      </c>
      <c r="B672" s="41" t="s">
        <v>1240</v>
      </c>
      <c r="C672" s="41">
        <v>0</v>
      </c>
      <c r="D672" s="41">
        <v>0</v>
      </c>
      <c r="E672" s="41">
        <v>0</v>
      </c>
      <c r="F672" s="41">
        <v>0</v>
      </c>
      <c r="G672" s="48">
        <v>30402</v>
      </c>
    </row>
    <row r="673" spans="1:7" x14ac:dyDescent="0.25">
      <c r="A673" s="48">
        <v>304023011</v>
      </c>
      <c r="B673" s="41" t="s">
        <v>1242</v>
      </c>
      <c r="C673" s="41">
        <v>0</v>
      </c>
      <c r="D673" s="41">
        <v>0</v>
      </c>
      <c r="E673" s="41">
        <v>0</v>
      </c>
      <c r="F673" s="41">
        <v>0</v>
      </c>
      <c r="G673" s="48">
        <v>30402</v>
      </c>
    </row>
    <row r="674" spans="1:7" x14ac:dyDescent="0.25">
      <c r="A674" s="48">
        <v>304023300</v>
      </c>
      <c r="B674" s="41" t="s">
        <v>1244</v>
      </c>
      <c r="C674" s="41">
        <v>0</v>
      </c>
      <c r="D674" s="41">
        <v>0</v>
      </c>
      <c r="E674" s="41">
        <v>0</v>
      </c>
      <c r="F674" s="41">
        <v>0</v>
      </c>
      <c r="G674" s="48">
        <v>30402</v>
      </c>
    </row>
    <row r="675" spans="1:7" x14ac:dyDescent="0.25">
      <c r="A675" s="48">
        <v>304024600</v>
      </c>
      <c r="B675" s="41" t="s">
        <v>1246</v>
      </c>
      <c r="C675" s="41">
        <v>0</v>
      </c>
      <c r="D675" s="41">
        <v>0</v>
      </c>
      <c r="E675" s="41">
        <v>0</v>
      </c>
      <c r="F675" s="41">
        <v>0</v>
      </c>
      <c r="G675" s="48">
        <v>30402</v>
      </c>
    </row>
    <row r="676" spans="1:7" x14ac:dyDescent="0.25">
      <c r="A676" s="48">
        <v>304024610</v>
      </c>
      <c r="B676" s="41" t="s">
        <v>1248</v>
      </c>
      <c r="C676" s="41">
        <v>0</v>
      </c>
      <c r="D676" s="41">
        <v>0</v>
      </c>
      <c r="E676" s="41">
        <v>0</v>
      </c>
      <c r="F676" s="41">
        <v>0</v>
      </c>
      <c r="G676" s="48">
        <v>30402</v>
      </c>
    </row>
    <row r="677" spans="1:7" x14ac:dyDescent="0.25">
      <c r="A677" s="48">
        <v>304024611</v>
      </c>
      <c r="B677" s="41" t="s">
        <v>1250</v>
      </c>
      <c r="C677" s="41">
        <v>0</v>
      </c>
      <c r="D677" s="41">
        <v>0</v>
      </c>
      <c r="E677" s="41">
        <v>0</v>
      </c>
      <c r="F677" s="41">
        <v>0</v>
      </c>
      <c r="G677" s="48">
        <v>30402</v>
      </c>
    </row>
    <row r="678" spans="1:7" x14ac:dyDescent="0.25">
      <c r="A678" s="48">
        <v>304024618</v>
      </c>
      <c r="B678" s="41" t="s">
        <v>1252</v>
      </c>
      <c r="C678" s="41">
        <v>0</v>
      </c>
      <c r="D678" s="41">
        <v>0</v>
      </c>
      <c r="E678" s="41">
        <v>0</v>
      </c>
      <c r="F678" s="41">
        <v>0</v>
      </c>
      <c r="G678" s="48">
        <v>30402</v>
      </c>
    </row>
    <row r="679" spans="1:7" x14ac:dyDescent="0.25">
      <c r="A679" s="48">
        <v>304024619</v>
      </c>
      <c r="B679" s="41" t="s">
        <v>1254</v>
      </c>
      <c r="C679" s="41">
        <v>0</v>
      </c>
      <c r="D679" s="41">
        <v>0</v>
      </c>
      <c r="E679" s="41">
        <v>0</v>
      </c>
      <c r="F679" s="41">
        <v>0</v>
      </c>
      <c r="G679" s="48">
        <v>30402</v>
      </c>
    </row>
    <row r="680" spans="1:7" x14ac:dyDescent="0.25">
      <c r="A680" s="48">
        <v>304025159</v>
      </c>
      <c r="B680" s="41" t="s">
        <v>1256</v>
      </c>
      <c r="C680" s="41">
        <v>0</v>
      </c>
      <c r="D680" s="41">
        <v>0</v>
      </c>
      <c r="E680" s="41">
        <v>0</v>
      </c>
      <c r="F680" s="41">
        <v>0</v>
      </c>
      <c r="G680" s="48">
        <v>30402</v>
      </c>
    </row>
    <row r="681" spans="1:7" x14ac:dyDescent="0.25">
      <c r="A681" s="48">
        <v>304026010</v>
      </c>
      <c r="B681" s="41" t="s">
        <v>1258</v>
      </c>
      <c r="C681" s="41">
        <v>0</v>
      </c>
      <c r="D681" s="41">
        <v>0</v>
      </c>
      <c r="E681" s="41">
        <v>0</v>
      </c>
      <c r="F681" s="41">
        <v>0</v>
      </c>
      <c r="G681" s="48">
        <v>30402</v>
      </c>
    </row>
    <row r="682" spans="1:7" x14ac:dyDescent="0.25">
      <c r="A682" s="48">
        <v>304026504</v>
      </c>
      <c r="B682" s="41" t="s">
        <v>2812</v>
      </c>
      <c r="C682" s="41">
        <v>0</v>
      </c>
      <c r="D682" s="41">
        <v>8750</v>
      </c>
      <c r="E682" s="41">
        <v>8750</v>
      </c>
      <c r="F682" s="41">
        <v>-8750</v>
      </c>
      <c r="G682" s="48">
        <v>30402</v>
      </c>
    </row>
    <row r="683" spans="1:7" x14ac:dyDescent="0.25">
      <c r="A683" s="48">
        <v>304029051</v>
      </c>
      <c r="B683" s="41" t="s">
        <v>1260</v>
      </c>
      <c r="C683" s="41">
        <v>0</v>
      </c>
      <c r="D683" s="41">
        <v>0</v>
      </c>
      <c r="E683" s="41">
        <v>0</v>
      </c>
      <c r="F683" s="41">
        <v>0</v>
      </c>
      <c r="G683" s="48">
        <v>30402</v>
      </c>
    </row>
    <row r="684" spans="1:7" x14ac:dyDescent="0.25">
      <c r="A684" s="48">
        <v>304029054</v>
      </c>
      <c r="B684" s="41" t="s">
        <v>1262</v>
      </c>
      <c r="C684" s="41">
        <v>0</v>
      </c>
      <c r="D684" s="41">
        <v>0</v>
      </c>
      <c r="E684" s="41">
        <v>0</v>
      </c>
      <c r="F684" s="41">
        <v>0</v>
      </c>
      <c r="G684" s="48">
        <v>30402</v>
      </c>
    </row>
    <row r="685" spans="1:7" x14ac:dyDescent="0.25">
      <c r="A685" s="48">
        <v>304029200</v>
      </c>
      <c r="B685" s="41" t="s">
        <v>2813</v>
      </c>
      <c r="C685" s="41">
        <v>-6875</v>
      </c>
      <c r="D685" s="41">
        <v>0</v>
      </c>
      <c r="E685" s="41">
        <v>0</v>
      </c>
      <c r="F685" s="41">
        <v>-6875</v>
      </c>
      <c r="G685" s="48">
        <v>30402</v>
      </c>
    </row>
    <row r="686" spans="1:7" x14ac:dyDescent="0.25">
      <c r="A686" s="48">
        <v>304029801</v>
      </c>
      <c r="B686" s="41" t="s">
        <v>1264</v>
      </c>
      <c r="C686" s="41">
        <v>0</v>
      </c>
      <c r="D686" s="41">
        <v>0</v>
      </c>
      <c r="E686" s="41">
        <v>0</v>
      </c>
      <c r="F686" s="41">
        <v>0</v>
      </c>
      <c r="G686" s="48">
        <v>30402</v>
      </c>
    </row>
    <row r="687" spans="1:7" x14ac:dyDescent="0.25">
      <c r="A687" s="48">
        <v>304030100</v>
      </c>
      <c r="B687" s="41" t="s">
        <v>1266</v>
      </c>
      <c r="C687" s="41">
        <v>919</v>
      </c>
      <c r="D687" s="41">
        <v>0</v>
      </c>
      <c r="E687" s="41">
        <v>0</v>
      </c>
      <c r="F687" s="41">
        <v>919</v>
      </c>
      <c r="G687" s="48">
        <v>30403</v>
      </c>
    </row>
    <row r="688" spans="1:7" x14ac:dyDescent="0.25">
      <c r="A688" s="48">
        <v>304030120</v>
      </c>
      <c r="B688" s="41" t="s">
        <v>1268</v>
      </c>
      <c r="C688" s="41">
        <v>0</v>
      </c>
      <c r="D688" s="41">
        <v>0</v>
      </c>
      <c r="E688" s="41">
        <v>0</v>
      </c>
      <c r="F688" s="41">
        <v>0</v>
      </c>
      <c r="G688" s="48">
        <v>30403</v>
      </c>
    </row>
    <row r="689" spans="1:7" x14ac:dyDescent="0.25">
      <c r="A689" s="48">
        <v>304030150</v>
      </c>
      <c r="B689" s="41" t="s">
        <v>1270</v>
      </c>
      <c r="C689" s="41">
        <v>0</v>
      </c>
      <c r="D689" s="41">
        <v>0</v>
      </c>
      <c r="E689" s="41">
        <v>0</v>
      </c>
      <c r="F689" s="41">
        <v>0</v>
      </c>
      <c r="G689" s="48">
        <v>30403</v>
      </c>
    </row>
    <row r="690" spans="1:7" x14ac:dyDescent="0.25">
      <c r="A690" s="48">
        <v>304030200</v>
      </c>
      <c r="B690" s="41" t="s">
        <v>1272</v>
      </c>
      <c r="C690" s="41">
        <v>0</v>
      </c>
      <c r="D690" s="41">
        <v>0</v>
      </c>
      <c r="E690" s="41">
        <v>0</v>
      </c>
      <c r="F690" s="41">
        <v>0</v>
      </c>
      <c r="G690" s="48">
        <v>30403</v>
      </c>
    </row>
    <row r="691" spans="1:7" x14ac:dyDescent="0.25">
      <c r="A691" s="48">
        <v>304030400</v>
      </c>
      <c r="B691" s="41" t="s">
        <v>1274</v>
      </c>
      <c r="C691" s="41">
        <v>0</v>
      </c>
      <c r="D691" s="41">
        <v>0</v>
      </c>
      <c r="E691" s="41">
        <v>0</v>
      </c>
      <c r="F691" s="41">
        <v>0</v>
      </c>
      <c r="G691" s="48">
        <v>30403</v>
      </c>
    </row>
    <row r="692" spans="1:7" x14ac:dyDescent="0.25">
      <c r="A692" s="48">
        <v>304030800</v>
      </c>
      <c r="B692" s="41" t="s">
        <v>1276</v>
      </c>
      <c r="C692" s="41">
        <v>0</v>
      </c>
      <c r="D692" s="41">
        <v>0</v>
      </c>
      <c r="E692" s="41">
        <v>0</v>
      </c>
      <c r="F692" s="41">
        <v>0</v>
      </c>
      <c r="G692" s="48">
        <v>30403</v>
      </c>
    </row>
    <row r="693" spans="1:7" x14ac:dyDescent="0.25">
      <c r="A693" s="48">
        <v>304030930</v>
      </c>
      <c r="B693" s="41" t="s">
        <v>1278</v>
      </c>
      <c r="C693" s="41">
        <v>0</v>
      </c>
      <c r="D693" s="41">
        <v>0</v>
      </c>
      <c r="E693" s="41">
        <v>0</v>
      </c>
      <c r="F693" s="41">
        <v>0</v>
      </c>
      <c r="G693" s="48">
        <v>30403</v>
      </c>
    </row>
    <row r="694" spans="1:7" x14ac:dyDescent="0.25">
      <c r="A694" s="48">
        <v>304031600</v>
      </c>
      <c r="B694" s="41" t="s">
        <v>1280</v>
      </c>
      <c r="C694" s="41">
        <v>0</v>
      </c>
      <c r="D694" s="41">
        <v>0</v>
      </c>
      <c r="E694" s="41">
        <v>0</v>
      </c>
      <c r="F694" s="41">
        <v>0</v>
      </c>
      <c r="G694" s="48">
        <v>30403</v>
      </c>
    </row>
    <row r="695" spans="1:7" x14ac:dyDescent="0.25">
      <c r="A695" s="48">
        <v>304032000</v>
      </c>
      <c r="B695" s="41" t="s">
        <v>1282</v>
      </c>
      <c r="C695" s="41">
        <v>0</v>
      </c>
      <c r="D695" s="41">
        <v>0</v>
      </c>
      <c r="E695" s="41">
        <v>0</v>
      </c>
      <c r="F695" s="41">
        <v>0</v>
      </c>
      <c r="G695" s="48">
        <v>30403</v>
      </c>
    </row>
    <row r="696" spans="1:7" x14ac:dyDescent="0.25">
      <c r="A696" s="48">
        <v>304032003</v>
      </c>
      <c r="B696" s="41" t="s">
        <v>1284</v>
      </c>
      <c r="C696" s="41">
        <v>0</v>
      </c>
      <c r="D696" s="41">
        <v>0</v>
      </c>
      <c r="E696" s="41">
        <v>0</v>
      </c>
      <c r="F696" s="41">
        <v>0</v>
      </c>
      <c r="G696" s="48">
        <v>30403</v>
      </c>
    </row>
    <row r="697" spans="1:7" x14ac:dyDescent="0.25">
      <c r="A697" s="48">
        <v>304032004</v>
      </c>
      <c r="B697" s="41" t="s">
        <v>1286</v>
      </c>
      <c r="C697" s="41">
        <v>0</v>
      </c>
      <c r="D697" s="41">
        <v>0</v>
      </c>
      <c r="E697" s="41">
        <v>0</v>
      </c>
      <c r="F697" s="41">
        <v>0</v>
      </c>
      <c r="G697" s="48">
        <v>30403</v>
      </c>
    </row>
    <row r="698" spans="1:7" x14ac:dyDescent="0.25">
      <c r="A698" s="48">
        <v>304032300</v>
      </c>
      <c r="B698" s="41" t="s">
        <v>1288</v>
      </c>
      <c r="C698" s="41">
        <v>0</v>
      </c>
      <c r="D698" s="41">
        <v>0</v>
      </c>
      <c r="E698" s="41">
        <v>0</v>
      </c>
      <c r="F698" s="41">
        <v>0</v>
      </c>
      <c r="G698" s="48">
        <v>30403</v>
      </c>
    </row>
    <row r="699" spans="1:7" x14ac:dyDescent="0.25">
      <c r="A699" s="48">
        <v>304032400</v>
      </c>
      <c r="B699" s="41" t="s">
        <v>1290</v>
      </c>
      <c r="C699" s="41">
        <v>0</v>
      </c>
      <c r="D699" s="41">
        <v>0</v>
      </c>
      <c r="E699" s="41">
        <v>0</v>
      </c>
      <c r="F699" s="41">
        <v>0</v>
      </c>
      <c r="G699" s="48">
        <v>30403</v>
      </c>
    </row>
    <row r="700" spans="1:7" x14ac:dyDescent="0.25">
      <c r="A700" s="48">
        <v>304032423</v>
      </c>
      <c r="B700" s="41" t="s">
        <v>1292</v>
      </c>
      <c r="C700" s="41">
        <v>0</v>
      </c>
      <c r="D700" s="41">
        <v>0</v>
      </c>
      <c r="E700" s="41">
        <v>0</v>
      </c>
      <c r="F700" s="41">
        <v>0</v>
      </c>
      <c r="G700" s="48">
        <v>30403</v>
      </c>
    </row>
    <row r="701" spans="1:7" x14ac:dyDescent="0.25">
      <c r="A701" s="48">
        <v>304032434</v>
      </c>
      <c r="B701" s="41" t="s">
        <v>1294</v>
      </c>
      <c r="C701" s="41">
        <v>0</v>
      </c>
      <c r="D701" s="41">
        <v>0</v>
      </c>
      <c r="E701" s="41">
        <v>0</v>
      </c>
      <c r="F701" s="41">
        <v>0</v>
      </c>
      <c r="G701" s="48">
        <v>30403</v>
      </c>
    </row>
    <row r="702" spans="1:7" x14ac:dyDescent="0.25">
      <c r="A702" s="48">
        <v>304032460</v>
      </c>
      <c r="B702" s="41" t="s">
        <v>1296</v>
      </c>
      <c r="C702" s="41">
        <v>0</v>
      </c>
      <c r="D702" s="41">
        <v>0</v>
      </c>
      <c r="E702" s="41">
        <v>0</v>
      </c>
      <c r="F702" s="41">
        <v>0</v>
      </c>
      <c r="G702" s="48">
        <v>30403</v>
      </c>
    </row>
    <row r="703" spans="1:7" x14ac:dyDescent="0.25">
      <c r="A703" s="48">
        <v>304032500</v>
      </c>
      <c r="B703" s="41" t="s">
        <v>1298</v>
      </c>
      <c r="C703" s="41">
        <v>2616.37</v>
      </c>
      <c r="D703" s="41">
        <v>0</v>
      </c>
      <c r="E703" s="41">
        <v>0</v>
      </c>
      <c r="F703" s="41">
        <v>2616.37</v>
      </c>
      <c r="G703" s="48">
        <v>30403</v>
      </c>
    </row>
    <row r="704" spans="1:7" x14ac:dyDescent="0.25">
      <c r="A704" s="48">
        <v>304032524</v>
      </c>
      <c r="B704" s="41" t="s">
        <v>1300</v>
      </c>
      <c r="C704" s="41">
        <v>0</v>
      </c>
      <c r="D704" s="41">
        <v>0</v>
      </c>
      <c r="E704" s="41">
        <v>0</v>
      </c>
      <c r="F704" s="41">
        <v>0</v>
      </c>
      <c r="G704" s="48">
        <v>30403</v>
      </c>
    </row>
    <row r="705" spans="1:7" x14ac:dyDescent="0.25">
      <c r="A705" s="48">
        <v>304032701</v>
      </c>
      <c r="B705" s="41" t="s">
        <v>1302</v>
      </c>
      <c r="C705" s="41">
        <v>0</v>
      </c>
      <c r="D705" s="41">
        <v>0</v>
      </c>
      <c r="E705" s="41">
        <v>0</v>
      </c>
      <c r="F705" s="41">
        <v>0</v>
      </c>
      <c r="G705" s="48">
        <v>30403</v>
      </c>
    </row>
    <row r="706" spans="1:7" x14ac:dyDescent="0.25">
      <c r="A706" s="48">
        <v>304032708</v>
      </c>
      <c r="B706" s="41" t="s">
        <v>1304</v>
      </c>
      <c r="C706" s="41">
        <v>0</v>
      </c>
      <c r="D706" s="41">
        <v>0</v>
      </c>
      <c r="E706" s="41">
        <v>0</v>
      </c>
      <c r="F706" s="41">
        <v>0</v>
      </c>
      <c r="G706" s="48">
        <v>30403</v>
      </c>
    </row>
    <row r="707" spans="1:7" x14ac:dyDescent="0.25">
      <c r="A707" s="48">
        <v>304033000</v>
      </c>
      <c r="B707" s="41" t="s">
        <v>1306</v>
      </c>
      <c r="C707" s="41">
        <v>0</v>
      </c>
      <c r="D707" s="41">
        <v>0</v>
      </c>
      <c r="E707" s="41">
        <v>0</v>
      </c>
      <c r="F707" s="41">
        <v>0</v>
      </c>
      <c r="G707" s="48">
        <v>30403</v>
      </c>
    </row>
    <row r="708" spans="1:7" x14ac:dyDescent="0.25">
      <c r="A708" s="48">
        <v>304033031</v>
      </c>
      <c r="B708" s="41" t="s">
        <v>1308</v>
      </c>
      <c r="C708" s="41">
        <v>0</v>
      </c>
      <c r="D708" s="41">
        <v>0</v>
      </c>
      <c r="E708" s="41">
        <v>0</v>
      </c>
      <c r="F708" s="41">
        <v>0</v>
      </c>
      <c r="G708" s="48">
        <v>30403</v>
      </c>
    </row>
    <row r="709" spans="1:7" x14ac:dyDescent="0.25">
      <c r="A709" s="48">
        <v>304035124</v>
      </c>
      <c r="B709" s="41" t="s">
        <v>1310</v>
      </c>
      <c r="C709" s="41">
        <v>0</v>
      </c>
      <c r="D709" s="41">
        <v>0</v>
      </c>
      <c r="E709" s="41">
        <v>0</v>
      </c>
      <c r="F709" s="41">
        <v>0</v>
      </c>
      <c r="G709" s="48">
        <v>30403</v>
      </c>
    </row>
    <row r="710" spans="1:7" x14ac:dyDescent="0.25">
      <c r="A710" s="48">
        <v>304035159</v>
      </c>
      <c r="B710" s="41" t="s">
        <v>1312</v>
      </c>
      <c r="C710" s="41">
        <v>0</v>
      </c>
      <c r="D710" s="41">
        <v>0</v>
      </c>
      <c r="E710" s="41">
        <v>0</v>
      </c>
      <c r="F710" s="41">
        <v>0</v>
      </c>
      <c r="G710" s="48">
        <v>30403</v>
      </c>
    </row>
    <row r="711" spans="1:7" x14ac:dyDescent="0.25">
      <c r="A711" s="48">
        <v>304035902</v>
      </c>
      <c r="B711" s="41" t="s">
        <v>1314</v>
      </c>
      <c r="C711" s="41">
        <v>0</v>
      </c>
      <c r="D711" s="41">
        <v>0</v>
      </c>
      <c r="E711" s="41">
        <v>0</v>
      </c>
      <c r="F711" s="41">
        <v>0</v>
      </c>
      <c r="G711" s="48">
        <v>30403</v>
      </c>
    </row>
    <row r="712" spans="1:7" x14ac:dyDescent="0.25">
      <c r="A712" s="48">
        <v>304039057</v>
      </c>
      <c r="B712" s="41" t="s">
        <v>1316</v>
      </c>
      <c r="C712" s="41">
        <v>0</v>
      </c>
      <c r="D712" s="41">
        <v>0</v>
      </c>
      <c r="E712" s="41">
        <v>0</v>
      </c>
      <c r="F712" s="41">
        <v>0</v>
      </c>
      <c r="G712" s="48">
        <v>30403</v>
      </c>
    </row>
    <row r="713" spans="1:7" x14ac:dyDescent="0.25">
      <c r="A713" s="48">
        <v>304039628</v>
      </c>
      <c r="B713" s="41" t="s">
        <v>1318</v>
      </c>
      <c r="C713" s="41">
        <v>0</v>
      </c>
      <c r="D713" s="41">
        <v>0</v>
      </c>
      <c r="E713" s="41">
        <v>0</v>
      </c>
      <c r="F713" s="41">
        <v>0</v>
      </c>
      <c r="G713" s="48">
        <v>30403</v>
      </c>
    </row>
    <row r="714" spans="1:7" x14ac:dyDescent="0.25">
      <c r="A714" s="48">
        <v>304039801</v>
      </c>
      <c r="B714" s="41" t="s">
        <v>1320</v>
      </c>
      <c r="C714" s="41">
        <v>61859.47</v>
      </c>
      <c r="D714" s="41">
        <v>0</v>
      </c>
      <c r="E714" s="41">
        <v>0</v>
      </c>
      <c r="F714" s="41">
        <v>61859.47</v>
      </c>
      <c r="G714" s="48">
        <v>30403</v>
      </c>
    </row>
    <row r="715" spans="1:7" x14ac:dyDescent="0.25">
      <c r="A715" s="48">
        <v>304040100</v>
      </c>
      <c r="B715" s="41" t="s">
        <v>1322</v>
      </c>
      <c r="C715" s="41">
        <v>-72</v>
      </c>
      <c r="D715" s="41">
        <v>0</v>
      </c>
      <c r="E715" s="41">
        <v>0</v>
      </c>
      <c r="F715" s="41">
        <v>-72</v>
      </c>
      <c r="G715" s="48">
        <v>30404</v>
      </c>
    </row>
    <row r="716" spans="1:7" x14ac:dyDescent="0.25">
      <c r="A716" s="48">
        <v>304040150</v>
      </c>
      <c r="B716" s="41" t="s">
        <v>1324</v>
      </c>
      <c r="C716" s="41">
        <v>0</v>
      </c>
      <c r="D716" s="41">
        <v>0</v>
      </c>
      <c r="E716" s="41">
        <v>0</v>
      </c>
      <c r="F716" s="41">
        <v>0</v>
      </c>
      <c r="G716" s="48">
        <v>30404</v>
      </c>
    </row>
    <row r="717" spans="1:7" x14ac:dyDescent="0.25">
      <c r="A717" s="48">
        <v>304040800</v>
      </c>
      <c r="B717" s="41" t="s">
        <v>1326</v>
      </c>
      <c r="C717" s="41">
        <v>0</v>
      </c>
      <c r="D717" s="41">
        <v>0</v>
      </c>
      <c r="E717" s="41">
        <v>0</v>
      </c>
      <c r="F717" s="41">
        <v>0</v>
      </c>
      <c r="G717" s="48">
        <v>30404</v>
      </c>
    </row>
    <row r="718" spans="1:7" x14ac:dyDescent="0.25">
      <c r="A718" s="48">
        <v>304040930</v>
      </c>
      <c r="B718" s="41" t="s">
        <v>1328</v>
      </c>
      <c r="C718" s="41">
        <v>0</v>
      </c>
      <c r="D718" s="41">
        <v>0</v>
      </c>
      <c r="E718" s="41">
        <v>0</v>
      </c>
      <c r="F718" s="41">
        <v>0</v>
      </c>
      <c r="G718" s="48">
        <v>30404</v>
      </c>
    </row>
    <row r="719" spans="1:7" x14ac:dyDescent="0.25">
      <c r="A719" s="48">
        <v>304041500</v>
      </c>
      <c r="B719" s="41" t="s">
        <v>1330</v>
      </c>
      <c r="C719" s="41">
        <v>0</v>
      </c>
      <c r="D719" s="41">
        <v>0</v>
      </c>
      <c r="E719" s="41">
        <v>0</v>
      </c>
      <c r="F719" s="41">
        <v>0</v>
      </c>
      <c r="G719" s="48">
        <v>30404</v>
      </c>
    </row>
    <row r="720" spans="1:7" x14ac:dyDescent="0.25">
      <c r="A720" s="48">
        <v>304041600</v>
      </c>
      <c r="B720" s="41" t="s">
        <v>1332</v>
      </c>
      <c r="C720" s="41">
        <v>0</v>
      </c>
      <c r="D720" s="41">
        <v>0</v>
      </c>
      <c r="E720" s="41">
        <v>0</v>
      </c>
      <c r="F720" s="41">
        <v>0</v>
      </c>
      <c r="G720" s="48">
        <v>30404</v>
      </c>
    </row>
    <row r="721" spans="1:7" x14ac:dyDescent="0.25">
      <c r="A721" s="48">
        <v>304042000</v>
      </c>
      <c r="B721" s="41" t="s">
        <v>2778</v>
      </c>
      <c r="C721" s="41">
        <v>0</v>
      </c>
      <c r="D721" s="41">
        <v>0</v>
      </c>
      <c r="E721" s="41">
        <v>0</v>
      </c>
      <c r="F721" s="41">
        <v>0</v>
      </c>
      <c r="G721" s="48">
        <v>30404</v>
      </c>
    </row>
    <row r="722" spans="1:7" x14ac:dyDescent="0.25">
      <c r="A722" s="48">
        <v>304042007</v>
      </c>
      <c r="B722" s="41" t="s">
        <v>2779</v>
      </c>
      <c r="C722" s="41">
        <v>0</v>
      </c>
      <c r="D722" s="41">
        <v>0</v>
      </c>
      <c r="E722" s="41">
        <v>0</v>
      </c>
      <c r="F722" s="41">
        <v>0</v>
      </c>
      <c r="G722" s="48">
        <v>30404</v>
      </c>
    </row>
    <row r="723" spans="1:7" x14ac:dyDescent="0.25">
      <c r="A723" s="48">
        <v>304042400</v>
      </c>
      <c r="B723" s="41" t="s">
        <v>1334</v>
      </c>
      <c r="C723" s="41">
        <v>0</v>
      </c>
      <c r="D723" s="41">
        <v>0</v>
      </c>
      <c r="E723" s="41">
        <v>0</v>
      </c>
      <c r="F723" s="41">
        <v>0</v>
      </c>
      <c r="G723" s="48">
        <v>30404</v>
      </c>
    </row>
    <row r="724" spans="1:7" x14ac:dyDescent="0.25">
      <c r="A724" s="48">
        <v>304042423</v>
      </c>
      <c r="B724" s="41" t="s">
        <v>1336</v>
      </c>
      <c r="C724" s="41">
        <v>0</v>
      </c>
      <c r="D724" s="41">
        <v>0</v>
      </c>
      <c r="E724" s="41">
        <v>0</v>
      </c>
      <c r="F724" s="41">
        <v>0</v>
      </c>
      <c r="G724" s="48">
        <v>30404</v>
      </c>
    </row>
    <row r="725" spans="1:7" x14ac:dyDescent="0.25">
      <c r="A725" s="48">
        <v>304042460</v>
      </c>
      <c r="B725" s="41" t="s">
        <v>1338</v>
      </c>
      <c r="C725" s="41">
        <v>0</v>
      </c>
      <c r="D725" s="41">
        <v>0</v>
      </c>
      <c r="E725" s="41">
        <v>0</v>
      </c>
      <c r="F725" s="41">
        <v>0</v>
      </c>
      <c r="G725" s="48">
        <v>30404</v>
      </c>
    </row>
    <row r="726" spans="1:7" x14ac:dyDescent="0.25">
      <c r="A726" s="48">
        <v>304042500</v>
      </c>
      <c r="B726" s="41" t="s">
        <v>1340</v>
      </c>
      <c r="C726" s="41">
        <v>0</v>
      </c>
      <c r="D726" s="41">
        <v>0</v>
      </c>
      <c r="E726" s="41">
        <v>0</v>
      </c>
      <c r="F726" s="41">
        <v>0</v>
      </c>
      <c r="G726" s="48">
        <v>30404</v>
      </c>
    </row>
    <row r="727" spans="1:7" x14ac:dyDescent="0.25">
      <c r="A727" s="48">
        <v>304042519</v>
      </c>
      <c r="B727" s="41" t="s">
        <v>1342</v>
      </c>
      <c r="C727" s="41">
        <v>0</v>
      </c>
      <c r="D727" s="41">
        <v>0</v>
      </c>
      <c r="E727" s="41">
        <v>0</v>
      </c>
      <c r="F727" s="41">
        <v>0</v>
      </c>
      <c r="G727" s="48">
        <v>30404</v>
      </c>
    </row>
    <row r="728" spans="1:7" x14ac:dyDescent="0.25">
      <c r="A728" s="48">
        <v>304042524</v>
      </c>
      <c r="B728" s="41" t="s">
        <v>1344</v>
      </c>
      <c r="C728" s="41">
        <v>0</v>
      </c>
      <c r="D728" s="41">
        <v>0</v>
      </c>
      <c r="E728" s="41">
        <v>0</v>
      </c>
      <c r="F728" s="41">
        <v>0</v>
      </c>
      <c r="G728" s="48">
        <v>30404</v>
      </c>
    </row>
    <row r="729" spans="1:7" x14ac:dyDescent="0.25">
      <c r="A729" s="48">
        <v>304042701</v>
      </c>
      <c r="B729" s="41" t="s">
        <v>1346</v>
      </c>
      <c r="C729" s="41">
        <v>0</v>
      </c>
      <c r="D729" s="41">
        <v>0</v>
      </c>
      <c r="E729" s="41">
        <v>0</v>
      </c>
      <c r="F729" s="41">
        <v>0</v>
      </c>
      <c r="G729" s="48">
        <v>30404</v>
      </c>
    </row>
    <row r="730" spans="1:7" x14ac:dyDescent="0.25">
      <c r="A730" s="48">
        <v>304043000</v>
      </c>
      <c r="B730" s="41" t="s">
        <v>1348</v>
      </c>
      <c r="C730" s="41">
        <v>0</v>
      </c>
      <c r="D730" s="41">
        <v>0</v>
      </c>
      <c r="E730" s="41">
        <v>0</v>
      </c>
      <c r="F730" s="41">
        <v>0</v>
      </c>
      <c r="G730" s="48">
        <v>30404</v>
      </c>
    </row>
    <row r="731" spans="1:7" x14ac:dyDescent="0.25">
      <c r="A731" s="48">
        <v>304045124</v>
      </c>
      <c r="B731" s="41" t="s">
        <v>2781</v>
      </c>
      <c r="C731" s="41">
        <v>0</v>
      </c>
      <c r="D731" s="41">
        <v>0</v>
      </c>
      <c r="E731" s="41">
        <v>0</v>
      </c>
      <c r="F731" s="41">
        <v>0</v>
      </c>
      <c r="G731" s="48">
        <v>30404</v>
      </c>
    </row>
    <row r="732" spans="1:7" x14ac:dyDescent="0.25">
      <c r="A732" s="48">
        <v>304049057</v>
      </c>
      <c r="B732" s="41" t="s">
        <v>1350</v>
      </c>
      <c r="C732" s="41">
        <v>0</v>
      </c>
      <c r="D732" s="41">
        <v>0</v>
      </c>
      <c r="E732" s="41">
        <v>0</v>
      </c>
      <c r="F732" s="41">
        <v>0</v>
      </c>
      <c r="G732" s="48">
        <v>30404</v>
      </c>
    </row>
    <row r="733" spans="1:7" x14ac:dyDescent="0.25">
      <c r="A733" s="48">
        <v>304049628</v>
      </c>
      <c r="B733" s="41" t="s">
        <v>1352</v>
      </c>
      <c r="C733" s="41">
        <v>0</v>
      </c>
      <c r="D733" s="41">
        <v>0</v>
      </c>
      <c r="E733" s="41">
        <v>0</v>
      </c>
      <c r="F733" s="41">
        <v>0</v>
      </c>
      <c r="G733" s="48">
        <v>30404</v>
      </c>
    </row>
    <row r="734" spans="1:7" x14ac:dyDescent="0.25">
      <c r="A734" s="48">
        <v>304049801</v>
      </c>
      <c r="B734" s="41" t="s">
        <v>1354</v>
      </c>
      <c r="C734" s="41">
        <v>143446.64000000001</v>
      </c>
      <c r="D734" s="41">
        <v>0</v>
      </c>
      <c r="E734" s="41">
        <v>0</v>
      </c>
      <c r="F734" s="41">
        <v>143446.64000000001</v>
      </c>
      <c r="G734" s="48">
        <v>30404</v>
      </c>
    </row>
    <row r="735" spans="1:7" x14ac:dyDescent="0.25">
      <c r="A735" s="48">
        <v>305010102</v>
      </c>
      <c r="B735" s="41" t="s">
        <v>1356</v>
      </c>
      <c r="C735" s="41">
        <v>0</v>
      </c>
      <c r="D735" s="41">
        <v>0</v>
      </c>
      <c r="E735" s="41">
        <v>0</v>
      </c>
      <c r="F735" s="41">
        <v>0</v>
      </c>
      <c r="G735" s="48">
        <v>30501</v>
      </c>
    </row>
    <row r="736" spans="1:7" x14ac:dyDescent="0.25">
      <c r="A736" s="48">
        <v>305010110</v>
      </c>
      <c r="B736" s="41" t="s">
        <v>1358</v>
      </c>
      <c r="C736" s="41">
        <v>0</v>
      </c>
      <c r="D736" s="41">
        <v>0</v>
      </c>
      <c r="E736" s="41">
        <v>0</v>
      </c>
      <c r="F736" s="41">
        <v>0</v>
      </c>
      <c r="G736" s="48">
        <v>30501</v>
      </c>
    </row>
    <row r="737" spans="1:7" x14ac:dyDescent="0.25">
      <c r="A737" s="48">
        <v>305010120</v>
      </c>
      <c r="B737" s="41" t="s">
        <v>1360</v>
      </c>
      <c r="C737" s="41">
        <v>0</v>
      </c>
      <c r="D737" s="41">
        <v>0</v>
      </c>
      <c r="E737" s="41">
        <v>0</v>
      </c>
      <c r="F737" s="41">
        <v>0</v>
      </c>
      <c r="G737" s="48">
        <v>30501</v>
      </c>
    </row>
    <row r="738" spans="1:7" x14ac:dyDescent="0.25">
      <c r="A738" s="48">
        <v>305010971</v>
      </c>
      <c r="B738" s="41" t="s">
        <v>1362</v>
      </c>
      <c r="C738" s="41">
        <v>0</v>
      </c>
      <c r="D738" s="41">
        <v>22600</v>
      </c>
      <c r="E738" s="41">
        <v>22600</v>
      </c>
      <c r="F738" s="41">
        <v>-22600</v>
      </c>
      <c r="G738" s="48">
        <v>30501</v>
      </c>
    </row>
    <row r="739" spans="1:7" x14ac:dyDescent="0.25">
      <c r="A739" s="48">
        <v>305010972</v>
      </c>
      <c r="B739" s="41" t="s">
        <v>1364</v>
      </c>
      <c r="C739" s="41">
        <v>5075.68</v>
      </c>
      <c r="D739" s="41">
        <v>0</v>
      </c>
      <c r="E739" s="41">
        <v>0</v>
      </c>
      <c r="F739" s="41">
        <v>5075.68</v>
      </c>
      <c r="G739" s="48">
        <v>30501</v>
      </c>
    </row>
    <row r="740" spans="1:7" x14ac:dyDescent="0.25">
      <c r="A740" s="48">
        <v>305010973</v>
      </c>
      <c r="B740" s="41" t="s">
        <v>1366</v>
      </c>
      <c r="C740" s="41">
        <v>0</v>
      </c>
      <c r="D740" s="41">
        <v>0</v>
      </c>
      <c r="E740" s="41">
        <v>0</v>
      </c>
      <c r="F740" s="41">
        <v>0</v>
      </c>
      <c r="G740" s="48">
        <v>30501</v>
      </c>
    </row>
    <row r="741" spans="1:7" x14ac:dyDescent="0.25">
      <c r="A741" s="48">
        <v>305010974</v>
      </c>
      <c r="B741" s="41" t="s">
        <v>1368</v>
      </c>
      <c r="C741" s="41">
        <v>0</v>
      </c>
      <c r="D741" s="41">
        <v>0</v>
      </c>
      <c r="E741" s="41">
        <v>0</v>
      </c>
      <c r="F741" s="41">
        <v>0</v>
      </c>
      <c r="G741" s="48">
        <v>30501</v>
      </c>
    </row>
    <row r="742" spans="1:7" x14ac:dyDescent="0.25">
      <c r="A742" s="48">
        <v>305012516</v>
      </c>
      <c r="B742" s="41" t="s">
        <v>1370</v>
      </c>
      <c r="C742" s="41">
        <v>0</v>
      </c>
      <c r="D742" s="41">
        <v>0</v>
      </c>
      <c r="E742" s="41">
        <v>0</v>
      </c>
      <c r="F742" s="41">
        <v>0</v>
      </c>
      <c r="G742" s="48">
        <v>30501</v>
      </c>
    </row>
    <row r="743" spans="1:7" x14ac:dyDescent="0.25">
      <c r="A743" s="48">
        <v>305014610</v>
      </c>
      <c r="B743" s="41" t="s">
        <v>1372</v>
      </c>
      <c r="C743" s="41">
        <v>0</v>
      </c>
      <c r="D743" s="41">
        <v>0</v>
      </c>
      <c r="E743" s="41">
        <v>0</v>
      </c>
      <c r="F743" s="41">
        <v>0</v>
      </c>
      <c r="G743" s="48">
        <v>30501</v>
      </c>
    </row>
    <row r="744" spans="1:7" x14ac:dyDescent="0.25">
      <c r="A744" s="48">
        <v>305019801</v>
      </c>
      <c r="B744" s="41" t="s">
        <v>1374</v>
      </c>
      <c r="C744" s="41">
        <v>0</v>
      </c>
      <c r="D744" s="41">
        <v>0</v>
      </c>
      <c r="E744" s="41">
        <v>0</v>
      </c>
      <c r="F744" s="41">
        <v>0</v>
      </c>
      <c r="G744" s="48">
        <v>30501</v>
      </c>
    </row>
    <row r="745" spans="1:7" x14ac:dyDescent="0.25">
      <c r="A745" s="48">
        <v>305019826</v>
      </c>
      <c r="B745" s="41" t="s">
        <v>1376</v>
      </c>
      <c r="C745" s="41">
        <v>0</v>
      </c>
      <c r="D745" s="41">
        <v>0</v>
      </c>
      <c r="E745" s="41">
        <v>0</v>
      </c>
      <c r="F745" s="41">
        <v>0</v>
      </c>
      <c r="G745" s="48">
        <v>30501</v>
      </c>
    </row>
    <row r="746" spans="1:7" x14ac:dyDescent="0.25">
      <c r="A746" s="48">
        <v>306012429</v>
      </c>
      <c r="B746" s="41" t="s">
        <v>1378</v>
      </c>
      <c r="C746" s="41">
        <v>0</v>
      </c>
      <c r="D746" s="41">
        <v>0</v>
      </c>
      <c r="E746" s="41">
        <v>0</v>
      </c>
      <c r="F746" s="41">
        <v>0</v>
      </c>
      <c r="G746" s="48">
        <v>30601</v>
      </c>
    </row>
    <row r="747" spans="1:7" x14ac:dyDescent="0.25">
      <c r="A747" s="48">
        <v>306012923</v>
      </c>
      <c r="B747" s="41" t="s">
        <v>1380</v>
      </c>
      <c r="C747" s="41">
        <v>0</v>
      </c>
      <c r="D747" s="41">
        <v>0</v>
      </c>
      <c r="E747" s="41">
        <v>0</v>
      </c>
      <c r="F747" s="41">
        <v>0</v>
      </c>
      <c r="G747" s="48">
        <v>30601</v>
      </c>
    </row>
    <row r="748" spans="1:7" x14ac:dyDescent="0.25">
      <c r="A748" s="48">
        <v>306014610</v>
      </c>
      <c r="B748" s="41" t="s">
        <v>1382</v>
      </c>
      <c r="C748" s="41">
        <v>0</v>
      </c>
      <c r="D748" s="41">
        <v>0</v>
      </c>
      <c r="E748" s="41">
        <v>0</v>
      </c>
      <c r="F748" s="41">
        <v>0</v>
      </c>
      <c r="G748" s="48">
        <v>30601</v>
      </c>
    </row>
    <row r="749" spans="1:7" x14ac:dyDescent="0.25">
      <c r="A749" s="48">
        <v>306019051</v>
      </c>
      <c r="B749" s="41" t="s">
        <v>1384</v>
      </c>
      <c r="C749" s="41">
        <v>0</v>
      </c>
      <c r="D749" s="41">
        <v>0</v>
      </c>
      <c r="E749" s="41">
        <v>0</v>
      </c>
      <c r="F749" s="41">
        <v>0</v>
      </c>
      <c r="G749" s="48">
        <v>30601</v>
      </c>
    </row>
    <row r="750" spans="1:7" x14ac:dyDescent="0.25">
      <c r="A750" s="48">
        <v>306019053</v>
      </c>
      <c r="B750" s="41" t="s">
        <v>1386</v>
      </c>
      <c r="C750" s="41">
        <v>0</v>
      </c>
      <c r="D750" s="41">
        <v>0</v>
      </c>
      <c r="E750" s="41">
        <v>0</v>
      </c>
      <c r="F750" s="41">
        <v>0</v>
      </c>
      <c r="G750" s="48">
        <v>30601</v>
      </c>
    </row>
    <row r="751" spans="1:7" x14ac:dyDescent="0.25">
      <c r="A751" s="48">
        <v>307010100</v>
      </c>
      <c r="B751" s="41" t="s">
        <v>1388</v>
      </c>
      <c r="C751" s="41">
        <v>0</v>
      </c>
      <c r="D751" s="41">
        <v>0</v>
      </c>
      <c r="E751" s="41">
        <v>0</v>
      </c>
      <c r="F751" s="41">
        <v>0</v>
      </c>
      <c r="G751" s="48">
        <v>30701</v>
      </c>
    </row>
    <row r="752" spans="1:7" x14ac:dyDescent="0.25">
      <c r="A752" s="48">
        <v>307010800</v>
      </c>
      <c r="B752" s="41" t="s">
        <v>1390</v>
      </c>
      <c r="C752" s="41">
        <v>0</v>
      </c>
      <c r="D752" s="41">
        <v>0</v>
      </c>
      <c r="E752" s="41">
        <v>0</v>
      </c>
      <c r="F752" s="41">
        <v>0</v>
      </c>
      <c r="G752" s="48">
        <v>30701</v>
      </c>
    </row>
    <row r="753" spans="1:7" x14ac:dyDescent="0.25">
      <c r="A753" s="48">
        <v>307012000</v>
      </c>
      <c r="B753" s="41" t="s">
        <v>1392</v>
      </c>
      <c r="C753" s="41">
        <v>0</v>
      </c>
      <c r="D753" s="41">
        <v>0</v>
      </c>
      <c r="E753" s="41">
        <v>0</v>
      </c>
      <c r="F753" s="41">
        <v>0</v>
      </c>
      <c r="G753" s="48">
        <v>30701</v>
      </c>
    </row>
    <row r="754" spans="1:7" x14ac:dyDescent="0.25">
      <c r="A754" s="48">
        <v>307012016</v>
      </c>
      <c r="B754" s="41" t="s">
        <v>1394</v>
      </c>
      <c r="C754" s="41">
        <v>0</v>
      </c>
      <c r="D754" s="41">
        <v>100</v>
      </c>
      <c r="E754" s="41">
        <v>100</v>
      </c>
      <c r="F754" s="41">
        <v>-100</v>
      </c>
      <c r="G754" s="48">
        <v>30701</v>
      </c>
    </row>
    <row r="755" spans="1:7" x14ac:dyDescent="0.25">
      <c r="A755" s="48">
        <v>307012036</v>
      </c>
      <c r="B755" s="41" t="s">
        <v>1396</v>
      </c>
      <c r="C755" s="41">
        <v>0</v>
      </c>
      <c r="D755" s="41">
        <v>0</v>
      </c>
      <c r="E755" s="41">
        <v>0</v>
      </c>
      <c r="F755" s="41">
        <v>0</v>
      </c>
      <c r="G755" s="48">
        <v>30701</v>
      </c>
    </row>
    <row r="756" spans="1:7" x14ac:dyDescent="0.25">
      <c r="A756" s="48">
        <v>307012416</v>
      </c>
      <c r="B756" s="41" t="s">
        <v>1398</v>
      </c>
      <c r="C756" s="41">
        <v>0</v>
      </c>
      <c r="D756" s="41">
        <v>0</v>
      </c>
      <c r="E756" s="41">
        <v>0</v>
      </c>
      <c r="F756" s="41">
        <v>0</v>
      </c>
      <c r="G756" s="48">
        <v>30701</v>
      </c>
    </row>
    <row r="757" spans="1:7" x14ac:dyDescent="0.25">
      <c r="A757" s="48">
        <v>307012421</v>
      </c>
      <c r="B757" s="41" t="s">
        <v>1400</v>
      </c>
      <c r="C757" s="41">
        <v>0</v>
      </c>
      <c r="D757" s="41">
        <v>0</v>
      </c>
      <c r="E757" s="41">
        <v>0</v>
      </c>
      <c r="F757" s="41">
        <v>0</v>
      </c>
      <c r="G757" s="48">
        <v>30701</v>
      </c>
    </row>
    <row r="758" spans="1:7" x14ac:dyDescent="0.25">
      <c r="A758" s="48">
        <v>307012440</v>
      </c>
      <c r="B758" s="41" t="s">
        <v>1402</v>
      </c>
      <c r="C758" s="41">
        <v>0</v>
      </c>
      <c r="D758" s="41">
        <v>0</v>
      </c>
      <c r="E758" s="41">
        <v>0</v>
      </c>
      <c r="F758" s="41">
        <v>0</v>
      </c>
      <c r="G758" s="48">
        <v>30701</v>
      </c>
    </row>
    <row r="759" spans="1:7" x14ac:dyDescent="0.25">
      <c r="A759" s="48">
        <v>307012500</v>
      </c>
      <c r="B759" s="41" t="s">
        <v>1404</v>
      </c>
      <c r="C759" s="41">
        <v>0</v>
      </c>
      <c r="D759" s="41">
        <v>0</v>
      </c>
      <c r="E759" s="41">
        <v>0</v>
      </c>
      <c r="F759" s="41">
        <v>0</v>
      </c>
      <c r="G759" s="48">
        <v>30701</v>
      </c>
    </row>
    <row r="760" spans="1:7" x14ac:dyDescent="0.25">
      <c r="A760" s="48">
        <v>307012510</v>
      </c>
      <c r="B760" s="41" t="s">
        <v>2754</v>
      </c>
      <c r="C760" s="41">
        <v>0</v>
      </c>
      <c r="D760" s="41">
        <v>0</v>
      </c>
      <c r="E760" s="41">
        <v>0</v>
      </c>
      <c r="F760" s="41">
        <v>0</v>
      </c>
      <c r="G760" s="48">
        <v>30701</v>
      </c>
    </row>
    <row r="761" spans="1:7" x14ac:dyDescent="0.25">
      <c r="A761" s="48">
        <v>307012703</v>
      </c>
      <c r="B761" s="41" t="s">
        <v>1406</v>
      </c>
      <c r="C761" s="41">
        <v>0</v>
      </c>
      <c r="D761" s="41">
        <v>0</v>
      </c>
      <c r="E761" s="41">
        <v>0</v>
      </c>
      <c r="F761" s="41">
        <v>0</v>
      </c>
      <c r="G761" s="48">
        <v>30701</v>
      </c>
    </row>
    <row r="762" spans="1:7" x14ac:dyDescent="0.25">
      <c r="A762" s="48">
        <v>307012706</v>
      </c>
      <c r="B762" s="41" t="s">
        <v>1408</v>
      </c>
      <c r="C762" s="41">
        <v>0</v>
      </c>
      <c r="D762" s="41">
        <v>0</v>
      </c>
      <c r="E762" s="41">
        <v>0</v>
      </c>
      <c r="F762" s="41">
        <v>0</v>
      </c>
      <c r="G762" s="48">
        <v>30701</v>
      </c>
    </row>
    <row r="763" spans="1:7" x14ac:dyDescent="0.25">
      <c r="A763" s="48">
        <v>307012801</v>
      </c>
      <c r="B763" s="41" t="s">
        <v>1410</v>
      </c>
      <c r="C763" s="41">
        <v>0</v>
      </c>
      <c r="D763" s="41">
        <v>0</v>
      </c>
      <c r="E763" s="41">
        <v>0</v>
      </c>
      <c r="F763" s="41">
        <v>0</v>
      </c>
      <c r="G763" s="48">
        <v>30701</v>
      </c>
    </row>
    <row r="764" spans="1:7" x14ac:dyDescent="0.25">
      <c r="A764" s="48">
        <v>307012900</v>
      </c>
      <c r="B764" s="41" t="s">
        <v>1412</v>
      </c>
      <c r="C764" s="41">
        <v>0</v>
      </c>
      <c r="D764" s="41">
        <v>0</v>
      </c>
      <c r="E764" s="41">
        <v>0</v>
      </c>
      <c r="F764" s="41">
        <v>0</v>
      </c>
      <c r="G764" s="48">
        <v>30701</v>
      </c>
    </row>
    <row r="765" spans="1:7" x14ac:dyDescent="0.25">
      <c r="A765" s="48">
        <v>307014600</v>
      </c>
      <c r="B765" s="41" t="s">
        <v>1414</v>
      </c>
      <c r="C765" s="41">
        <v>0</v>
      </c>
      <c r="D765" s="41">
        <v>0</v>
      </c>
      <c r="E765" s="41">
        <v>0</v>
      </c>
      <c r="F765" s="41">
        <v>0</v>
      </c>
      <c r="G765" s="48">
        <v>30701</v>
      </c>
    </row>
    <row r="766" spans="1:7" x14ac:dyDescent="0.25">
      <c r="A766" s="48">
        <v>307014610</v>
      </c>
      <c r="B766" s="41" t="s">
        <v>1416</v>
      </c>
      <c r="C766" s="41">
        <v>0</v>
      </c>
      <c r="D766" s="41">
        <v>0</v>
      </c>
      <c r="E766" s="41">
        <v>0</v>
      </c>
      <c r="F766" s="41">
        <v>0</v>
      </c>
      <c r="G766" s="48">
        <v>30701</v>
      </c>
    </row>
    <row r="767" spans="1:7" x14ac:dyDescent="0.25">
      <c r="A767" s="48">
        <v>307014611</v>
      </c>
      <c r="B767" s="41" t="s">
        <v>1418</v>
      </c>
      <c r="C767" s="41">
        <v>0</v>
      </c>
      <c r="D767" s="41">
        <v>0</v>
      </c>
      <c r="E767" s="41">
        <v>0</v>
      </c>
      <c r="F767" s="41">
        <v>0</v>
      </c>
      <c r="G767" s="48">
        <v>30701</v>
      </c>
    </row>
    <row r="768" spans="1:7" x14ac:dyDescent="0.25">
      <c r="A768" s="48">
        <v>307015183</v>
      </c>
      <c r="B768" s="41" t="s">
        <v>1420</v>
      </c>
      <c r="C768" s="41">
        <v>29348</v>
      </c>
      <c r="D768" s="41">
        <v>14950</v>
      </c>
      <c r="E768" s="41">
        <v>14950</v>
      </c>
      <c r="F768" s="41">
        <v>14398</v>
      </c>
      <c r="G768" s="48">
        <v>30701</v>
      </c>
    </row>
    <row r="769" spans="1:7" x14ac:dyDescent="0.25">
      <c r="A769" s="48">
        <v>307022022</v>
      </c>
      <c r="B769" s="41" t="s">
        <v>1422</v>
      </c>
      <c r="C769" s="41">
        <v>0</v>
      </c>
      <c r="D769" s="41">
        <v>0</v>
      </c>
      <c r="E769" s="41">
        <v>0</v>
      </c>
      <c r="F769" s="41">
        <v>0</v>
      </c>
      <c r="G769" s="48">
        <v>30702</v>
      </c>
    </row>
    <row r="770" spans="1:7" x14ac:dyDescent="0.25">
      <c r="A770" s="48">
        <v>307025141</v>
      </c>
      <c r="B770" s="41" t="s">
        <v>1424</v>
      </c>
      <c r="C770" s="41">
        <v>0</v>
      </c>
      <c r="D770" s="41">
        <v>0</v>
      </c>
      <c r="E770" s="41">
        <v>0</v>
      </c>
      <c r="F770" s="41">
        <v>0</v>
      </c>
      <c r="G770" s="48">
        <v>30702</v>
      </c>
    </row>
    <row r="771" spans="1:7" x14ac:dyDescent="0.25">
      <c r="A771" s="48">
        <v>399010100</v>
      </c>
      <c r="B771" s="41" t="s">
        <v>1426</v>
      </c>
      <c r="C771" s="41">
        <v>175265.74</v>
      </c>
      <c r="D771" s="41">
        <v>234550</v>
      </c>
      <c r="E771" s="41">
        <v>234550</v>
      </c>
      <c r="F771" s="41">
        <v>-59284.26</v>
      </c>
      <c r="G771" s="48">
        <v>39901</v>
      </c>
    </row>
    <row r="772" spans="1:7" x14ac:dyDescent="0.25">
      <c r="A772" s="48">
        <v>399010101</v>
      </c>
      <c r="B772" s="41" t="s">
        <v>1428</v>
      </c>
      <c r="C772" s="41">
        <v>0</v>
      </c>
      <c r="D772" s="41">
        <v>0</v>
      </c>
      <c r="E772" s="41">
        <v>0</v>
      </c>
      <c r="F772" s="41">
        <v>0</v>
      </c>
      <c r="G772" s="48">
        <v>39901</v>
      </c>
    </row>
    <row r="773" spans="1:7" x14ac:dyDescent="0.25">
      <c r="A773" s="48">
        <v>399010102</v>
      </c>
      <c r="B773" s="41" t="s">
        <v>1430</v>
      </c>
      <c r="C773" s="41">
        <v>0</v>
      </c>
      <c r="D773" s="41">
        <v>0</v>
      </c>
      <c r="E773" s="41">
        <v>0</v>
      </c>
      <c r="F773" s="41">
        <v>0</v>
      </c>
      <c r="G773" s="48">
        <v>39901</v>
      </c>
    </row>
    <row r="774" spans="1:7" x14ac:dyDescent="0.25">
      <c r="A774" s="48">
        <v>399010103</v>
      </c>
      <c r="B774" s="41" t="s">
        <v>1432</v>
      </c>
      <c r="C774" s="41">
        <v>0</v>
      </c>
      <c r="D774" s="41">
        <v>0</v>
      </c>
      <c r="E774" s="41">
        <v>0</v>
      </c>
      <c r="F774" s="41">
        <v>0</v>
      </c>
      <c r="G774" s="48">
        <v>39901</v>
      </c>
    </row>
    <row r="775" spans="1:7" x14ac:dyDescent="0.25">
      <c r="A775" s="48">
        <v>399010120</v>
      </c>
      <c r="B775" s="41" t="s">
        <v>1434</v>
      </c>
      <c r="C775" s="41">
        <v>0</v>
      </c>
      <c r="D775" s="41">
        <v>0</v>
      </c>
      <c r="E775" s="41">
        <v>0</v>
      </c>
      <c r="F775" s="41">
        <v>0</v>
      </c>
      <c r="G775" s="48">
        <v>39901</v>
      </c>
    </row>
    <row r="776" spans="1:7" x14ac:dyDescent="0.25">
      <c r="A776" s="48">
        <v>399010150</v>
      </c>
      <c r="B776" s="41" t="s">
        <v>1436</v>
      </c>
      <c r="C776" s="41">
        <v>0</v>
      </c>
      <c r="D776" s="41">
        <v>0</v>
      </c>
      <c r="E776" s="41">
        <v>0</v>
      </c>
      <c r="F776" s="41">
        <v>0</v>
      </c>
      <c r="G776" s="48">
        <v>39901</v>
      </c>
    </row>
    <row r="777" spans="1:7" x14ac:dyDescent="0.25">
      <c r="A777" s="48">
        <v>399010200</v>
      </c>
      <c r="B777" s="41" t="s">
        <v>1438</v>
      </c>
      <c r="C777" s="41">
        <v>-11440</v>
      </c>
      <c r="D777" s="41">
        <v>0</v>
      </c>
      <c r="E777" s="41">
        <v>0</v>
      </c>
      <c r="F777" s="41">
        <v>-11440</v>
      </c>
      <c r="G777" s="48">
        <v>39901</v>
      </c>
    </row>
    <row r="778" spans="1:7" x14ac:dyDescent="0.25">
      <c r="A778" s="48">
        <v>399010700</v>
      </c>
      <c r="B778" s="41" t="s">
        <v>1440</v>
      </c>
      <c r="C778" s="41">
        <v>0</v>
      </c>
      <c r="D778" s="41">
        <v>0</v>
      </c>
      <c r="E778" s="41">
        <v>0</v>
      </c>
      <c r="F778" s="41">
        <v>0</v>
      </c>
      <c r="G778" s="48">
        <v>39901</v>
      </c>
    </row>
    <row r="779" spans="1:7" x14ac:dyDescent="0.25">
      <c r="A779" s="48">
        <v>399010800</v>
      </c>
      <c r="B779" s="41" t="s">
        <v>1442</v>
      </c>
      <c r="C779" s="41">
        <v>0</v>
      </c>
      <c r="D779" s="41">
        <v>0</v>
      </c>
      <c r="E779" s="41">
        <v>0</v>
      </c>
      <c r="F779" s="41">
        <v>0</v>
      </c>
      <c r="G779" s="48">
        <v>39901</v>
      </c>
    </row>
    <row r="780" spans="1:7" x14ac:dyDescent="0.25">
      <c r="A780" s="48">
        <v>399010930</v>
      </c>
      <c r="B780" s="41" t="s">
        <v>1444</v>
      </c>
      <c r="C780" s="41">
        <v>0</v>
      </c>
      <c r="D780" s="41">
        <v>200</v>
      </c>
      <c r="E780" s="41">
        <v>200</v>
      </c>
      <c r="F780" s="41">
        <v>-200</v>
      </c>
      <c r="G780" s="48">
        <v>39901</v>
      </c>
    </row>
    <row r="781" spans="1:7" x14ac:dyDescent="0.25">
      <c r="A781" s="48">
        <v>399010975</v>
      </c>
      <c r="B781" s="41" t="s">
        <v>1446</v>
      </c>
      <c r="C781" s="41">
        <v>0</v>
      </c>
      <c r="D781" s="41">
        <v>200</v>
      </c>
      <c r="E781" s="41">
        <v>200</v>
      </c>
      <c r="F781" s="41">
        <v>-200</v>
      </c>
      <c r="G781" s="48">
        <v>39901</v>
      </c>
    </row>
    <row r="782" spans="1:7" x14ac:dyDescent="0.25">
      <c r="A782" s="48">
        <v>399010981</v>
      </c>
      <c r="B782" s="41" t="s">
        <v>1448</v>
      </c>
      <c r="C782" s="41">
        <v>0</v>
      </c>
      <c r="D782" s="41">
        <v>0</v>
      </c>
      <c r="E782" s="41">
        <v>0</v>
      </c>
      <c r="F782" s="41">
        <v>0</v>
      </c>
      <c r="G782" s="48">
        <v>39901</v>
      </c>
    </row>
    <row r="783" spans="1:7" x14ac:dyDescent="0.25">
      <c r="A783" s="48">
        <v>399011640</v>
      </c>
      <c r="B783" s="41" t="s">
        <v>2755</v>
      </c>
      <c r="C783" s="41">
        <v>0</v>
      </c>
      <c r="D783" s="41">
        <v>0</v>
      </c>
      <c r="E783" s="41">
        <v>0</v>
      </c>
      <c r="F783" s="41">
        <v>0</v>
      </c>
      <c r="G783" s="48">
        <v>39901</v>
      </c>
    </row>
    <row r="784" spans="1:7" x14ac:dyDescent="0.25">
      <c r="A784" s="48">
        <v>399012000</v>
      </c>
      <c r="B784" s="41" t="s">
        <v>1450</v>
      </c>
      <c r="C784" s="41">
        <v>0</v>
      </c>
      <c r="D784" s="41">
        <v>150</v>
      </c>
      <c r="E784" s="41">
        <v>150</v>
      </c>
      <c r="F784" s="41">
        <v>-150</v>
      </c>
      <c r="G784" s="48">
        <v>39901</v>
      </c>
    </row>
    <row r="785" spans="1:7" x14ac:dyDescent="0.25">
      <c r="A785" s="48">
        <v>399012004</v>
      </c>
      <c r="B785" s="41" t="s">
        <v>1452</v>
      </c>
      <c r="C785" s="41">
        <v>0</v>
      </c>
      <c r="D785" s="41">
        <v>250</v>
      </c>
      <c r="E785" s="41">
        <v>250</v>
      </c>
      <c r="F785" s="41">
        <v>-250</v>
      </c>
      <c r="G785" s="48">
        <v>39901</v>
      </c>
    </row>
    <row r="786" spans="1:7" x14ac:dyDescent="0.25">
      <c r="A786" s="48">
        <v>399012022</v>
      </c>
      <c r="B786" s="41" t="s">
        <v>1454</v>
      </c>
      <c r="C786" s="41">
        <v>571</v>
      </c>
      <c r="D786" s="41">
        <v>250</v>
      </c>
      <c r="E786" s="41">
        <v>250</v>
      </c>
      <c r="F786" s="41">
        <v>321</v>
      </c>
      <c r="G786" s="48">
        <v>39901</v>
      </c>
    </row>
    <row r="787" spans="1:7" x14ac:dyDescent="0.25">
      <c r="A787" s="48">
        <v>399012408</v>
      </c>
      <c r="B787" s="41" t="s">
        <v>2756</v>
      </c>
      <c r="C787" s="41">
        <v>0</v>
      </c>
      <c r="D787" s="41">
        <v>0</v>
      </c>
      <c r="E787" s="41">
        <v>0</v>
      </c>
      <c r="F787" s="41">
        <v>0</v>
      </c>
      <c r="G787" s="48">
        <v>39901</v>
      </c>
    </row>
    <row r="788" spans="1:7" x14ac:dyDescent="0.25">
      <c r="A788" s="48">
        <v>399012421</v>
      </c>
      <c r="B788" s="41" t="s">
        <v>1456</v>
      </c>
      <c r="C788" s="41">
        <v>0</v>
      </c>
      <c r="D788" s="41">
        <v>0</v>
      </c>
      <c r="E788" s="41">
        <v>0</v>
      </c>
      <c r="F788" s="41">
        <v>0</v>
      </c>
      <c r="G788" s="48">
        <v>39901</v>
      </c>
    </row>
    <row r="789" spans="1:7" x14ac:dyDescent="0.25">
      <c r="A789" s="48">
        <v>399012422</v>
      </c>
      <c r="B789" s="41" t="s">
        <v>1458</v>
      </c>
      <c r="C789" s="41">
        <v>3961.4</v>
      </c>
      <c r="D789" s="41">
        <v>0</v>
      </c>
      <c r="E789" s="41">
        <v>0</v>
      </c>
      <c r="F789" s="41">
        <v>3961.4</v>
      </c>
      <c r="G789" s="48">
        <v>39901</v>
      </c>
    </row>
    <row r="790" spans="1:7" x14ac:dyDescent="0.25">
      <c r="A790" s="48">
        <v>399012423</v>
      </c>
      <c r="B790" s="41" t="s">
        <v>2757</v>
      </c>
      <c r="C790" s="41">
        <v>0</v>
      </c>
      <c r="D790" s="41">
        <v>0</v>
      </c>
      <c r="E790" s="41">
        <v>0</v>
      </c>
      <c r="F790" s="41">
        <v>0</v>
      </c>
      <c r="G790" s="48">
        <v>39901</v>
      </c>
    </row>
    <row r="791" spans="1:7" x14ac:dyDescent="0.25">
      <c r="A791" s="48">
        <v>399012424</v>
      </c>
      <c r="B791" s="41" t="s">
        <v>1460</v>
      </c>
      <c r="C791" s="41">
        <v>0</v>
      </c>
      <c r="D791" s="41">
        <v>0</v>
      </c>
      <c r="E791" s="41">
        <v>0</v>
      </c>
      <c r="F791" s="41">
        <v>0</v>
      </c>
      <c r="G791" s="48">
        <v>39901</v>
      </c>
    </row>
    <row r="792" spans="1:7" x14ac:dyDescent="0.25">
      <c r="A792" s="48">
        <v>399012428</v>
      </c>
      <c r="B792" s="41" t="s">
        <v>1462</v>
      </c>
      <c r="C792" s="41">
        <v>0</v>
      </c>
      <c r="D792" s="41">
        <v>0</v>
      </c>
      <c r="E792" s="41">
        <v>0</v>
      </c>
      <c r="F792" s="41">
        <v>0</v>
      </c>
      <c r="G792" s="48">
        <v>39901</v>
      </c>
    </row>
    <row r="793" spans="1:7" x14ac:dyDescent="0.25">
      <c r="A793" s="48">
        <v>399012429</v>
      </c>
      <c r="B793" s="41" t="s">
        <v>1464</v>
      </c>
      <c r="C793" s="41">
        <v>0</v>
      </c>
      <c r="D793" s="41">
        <v>0</v>
      </c>
      <c r="E793" s="41">
        <v>0</v>
      </c>
      <c r="F793" s="41">
        <v>0</v>
      </c>
      <c r="G793" s="48">
        <v>39901</v>
      </c>
    </row>
    <row r="794" spans="1:7" x14ac:dyDescent="0.25">
      <c r="A794" s="48">
        <v>399012430</v>
      </c>
      <c r="B794" s="41" t="s">
        <v>1466</v>
      </c>
      <c r="C794" s="41">
        <v>0</v>
      </c>
      <c r="D794" s="41">
        <v>0</v>
      </c>
      <c r="E794" s="41">
        <v>0</v>
      </c>
      <c r="F794" s="41">
        <v>0</v>
      </c>
      <c r="G794" s="48">
        <v>39901</v>
      </c>
    </row>
    <row r="795" spans="1:7" x14ac:dyDescent="0.25">
      <c r="A795" s="48">
        <v>399012432</v>
      </c>
      <c r="B795" s="41" t="s">
        <v>1468</v>
      </c>
      <c r="C795" s="41">
        <v>0</v>
      </c>
      <c r="D795" s="41">
        <v>0</v>
      </c>
      <c r="E795" s="41">
        <v>0</v>
      </c>
      <c r="F795" s="41">
        <v>0</v>
      </c>
      <c r="G795" s="48">
        <v>39901</v>
      </c>
    </row>
    <row r="796" spans="1:7" x14ac:dyDescent="0.25">
      <c r="A796" s="48">
        <v>399012440</v>
      </c>
      <c r="B796" s="41" t="s">
        <v>1470</v>
      </c>
      <c r="C796" s="41">
        <v>0</v>
      </c>
      <c r="D796" s="41">
        <v>0</v>
      </c>
      <c r="E796" s="41">
        <v>0</v>
      </c>
      <c r="F796" s="41">
        <v>0</v>
      </c>
      <c r="G796" s="48">
        <v>39901</v>
      </c>
    </row>
    <row r="797" spans="1:7" x14ac:dyDescent="0.25">
      <c r="A797" s="48">
        <v>399012500</v>
      </c>
      <c r="B797" s="41" t="s">
        <v>1472</v>
      </c>
      <c r="C797" s="41">
        <v>0</v>
      </c>
      <c r="D797" s="41">
        <v>400</v>
      </c>
      <c r="E797" s="41">
        <v>400</v>
      </c>
      <c r="F797" s="41">
        <v>-400</v>
      </c>
      <c r="G797" s="48">
        <v>39901</v>
      </c>
    </row>
    <row r="798" spans="1:7" x14ac:dyDescent="0.25">
      <c r="A798" s="48">
        <v>399012510</v>
      </c>
      <c r="B798" s="41" t="s">
        <v>1474</v>
      </c>
      <c r="C798" s="41">
        <v>0</v>
      </c>
      <c r="D798" s="41">
        <v>0</v>
      </c>
      <c r="E798" s="41">
        <v>0</v>
      </c>
      <c r="F798" s="41">
        <v>0</v>
      </c>
      <c r="G798" s="48">
        <v>39901</v>
      </c>
    </row>
    <row r="799" spans="1:7" x14ac:dyDescent="0.25">
      <c r="A799" s="48">
        <v>399012524</v>
      </c>
      <c r="B799" s="41" t="s">
        <v>1476</v>
      </c>
      <c r="C799" s="41">
        <v>0</v>
      </c>
      <c r="D799" s="41">
        <v>0</v>
      </c>
      <c r="E799" s="41">
        <v>0</v>
      </c>
      <c r="F799" s="41">
        <v>0</v>
      </c>
      <c r="G799" s="48">
        <v>39901</v>
      </c>
    </row>
    <row r="800" spans="1:7" x14ac:dyDescent="0.25">
      <c r="A800" s="48">
        <v>399012701</v>
      </c>
      <c r="B800" s="41" t="s">
        <v>1478</v>
      </c>
      <c r="C800" s="41">
        <v>0</v>
      </c>
      <c r="D800" s="41">
        <v>0</v>
      </c>
      <c r="E800" s="41">
        <v>0</v>
      </c>
      <c r="F800" s="41">
        <v>0</v>
      </c>
      <c r="G800" s="48">
        <v>39901</v>
      </c>
    </row>
    <row r="801" spans="1:7" x14ac:dyDescent="0.25">
      <c r="A801" s="48">
        <v>399012703</v>
      </c>
      <c r="B801" s="41" t="s">
        <v>1480</v>
      </c>
      <c r="C801" s="41">
        <v>0</v>
      </c>
      <c r="D801" s="41">
        <v>0</v>
      </c>
      <c r="E801" s="41">
        <v>0</v>
      </c>
      <c r="F801" s="41">
        <v>0</v>
      </c>
      <c r="G801" s="48">
        <v>39901</v>
      </c>
    </row>
    <row r="802" spans="1:7" x14ac:dyDescent="0.25">
      <c r="A802" s="48">
        <v>399012706</v>
      </c>
      <c r="B802" s="41" t="s">
        <v>1482</v>
      </c>
      <c r="C802" s="41">
        <v>0</v>
      </c>
      <c r="D802" s="41">
        <v>200</v>
      </c>
      <c r="E802" s="41">
        <v>200</v>
      </c>
      <c r="F802" s="41">
        <v>-200</v>
      </c>
      <c r="G802" s="48">
        <v>39901</v>
      </c>
    </row>
    <row r="803" spans="1:7" x14ac:dyDescent="0.25">
      <c r="A803" s="48">
        <v>399012801</v>
      </c>
      <c r="B803" s="41" t="s">
        <v>1484</v>
      </c>
      <c r="C803" s="41">
        <v>1240</v>
      </c>
      <c r="D803" s="41">
        <v>500</v>
      </c>
      <c r="E803" s="41">
        <v>500</v>
      </c>
      <c r="F803" s="41">
        <v>740</v>
      </c>
      <c r="G803" s="48">
        <v>39901</v>
      </c>
    </row>
    <row r="804" spans="1:7" x14ac:dyDescent="0.25">
      <c r="A804" s="48">
        <v>399013051</v>
      </c>
      <c r="B804" s="41" t="s">
        <v>2742</v>
      </c>
      <c r="C804" s="41">
        <v>0</v>
      </c>
      <c r="D804" s="41">
        <v>0</v>
      </c>
      <c r="E804" s="41">
        <v>0</v>
      </c>
      <c r="F804" s="41">
        <v>0</v>
      </c>
      <c r="G804" s="48">
        <v>39901</v>
      </c>
    </row>
    <row r="805" spans="1:7" x14ac:dyDescent="0.25">
      <c r="A805" s="48">
        <v>399013081</v>
      </c>
      <c r="B805" s="41" t="s">
        <v>1486</v>
      </c>
      <c r="C805" s="41">
        <v>0</v>
      </c>
      <c r="D805" s="41">
        <v>0</v>
      </c>
      <c r="E805" s="41">
        <v>0</v>
      </c>
      <c r="F805" s="41">
        <v>0</v>
      </c>
      <c r="G805" s="48">
        <v>39901</v>
      </c>
    </row>
    <row r="806" spans="1:7" x14ac:dyDescent="0.25">
      <c r="A806" s="48">
        <v>399014600</v>
      </c>
      <c r="B806" s="41" t="s">
        <v>1488</v>
      </c>
      <c r="C806" s="41">
        <v>0</v>
      </c>
      <c r="D806" s="41">
        <v>0</v>
      </c>
      <c r="E806" s="41">
        <v>0</v>
      </c>
      <c r="F806" s="41">
        <v>0</v>
      </c>
      <c r="G806" s="48">
        <v>39901</v>
      </c>
    </row>
    <row r="807" spans="1:7" x14ac:dyDescent="0.25">
      <c r="A807" s="48">
        <v>399014610</v>
      </c>
      <c r="B807" s="41" t="s">
        <v>1490</v>
      </c>
      <c r="C807" s="41">
        <v>0</v>
      </c>
      <c r="D807" s="41">
        <v>0</v>
      </c>
      <c r="E807" s="41">
        <v>0</v>
      </c>
      <c r="F807" s="41">
        <v>0</v>
      </c>
      <c r="G807" s="48">
        <v>39901</v>
      </c>
    </row>
    <row r="808" spans="1:7" x14ac:dyDescent="0.25">
      <c r="A808" s="48">
        <v>399014612</v>
      </c>
      <c r="B808" s="41" t="s">
        <v>1492</v>
      </c>
      <c r="C808" s="41">
        <v>0</v>
      </c>
      <c r="D808" s="41">
        <v>0</v>
      </c>
      <c r="E808" s="41">
        <v>0</v>
      </c>
      <c r="F808" s="41">
        <v>0</v>
      </c>
      <c r="G808" s="48">
        <v>39901</v>
      </c>
    </row>
    <row r="809" spans="1:7" x14ac:dyDescent="0.25">
      <c r="A809" s="48">
        <v>399014618</v>
      </c>
      <c r="B809" s="41" t="s">
        <v>1494</v>
      </c>
      <c r="C809" s="41">
        <v>0</v>
      </c>
      <c r="D809" s="41">
        <v>0</v>
      </c>
      <c r="E809" s="41">
        <v>0</v>
      </c>
      <c r="F809" s="41">
        <v>0</v>
      </c>
      <c r="G809" s="48">
        <v>39901</v>
      </c>
    </row>
    <row r="810" spans="1:7" x14ac:dyDescent="0.25">
      <c r="A810" s="48">
        <v>399014619</v>
      </c>
      <c r="B810" s="41" t="s">
        <v>1496</v>
      </c>
      <c r="C810" s="41">
        <v>0</v>
      </c>
      <c r="D810" s="41">
        <v>0</v>
      </c>
      <c r="E810" s="41">
        <v>0</v>
      </c>
      <c r="F810" s="41">
        <v>0</v>
      </c>
      <c r="G810" s="48">
        <v>39901</v>
      </c>
    </row>
    <row r="811" spans="1:7" x14ac:dyDescent="0.25">
      <c r="A811" s="48">
        <v>399014621</v>
      </c>
      <c r="B811" s="41" t="s">
        <v>1498</v>
      </c>
      <c r="C811" s="41">
        <v>0</v>
      </c>
      <c r="D811" s="41">
        <v>0</v>
      </c>
      <c r="E811" s="41">
        <v>0</v>
      </c>
      <c r="F811" s="41">
        <v>0</v>
      </c>
      <c r="G811" s="48">
        <v>39901</v>
      </c>
    </row>
    <row r="812" spans="1:7" x14ac:dyDescent="0.25">
      <c r="A812" s="48">
        <v>399015156</v>
      </c>
      <c r="B812" s="41" t="s">
        <v>1500</v>
      </c>
      <c r="C812" s="41">
        <v>83463.73</v>
      </c>
      <c r="D812" s="41">
        <v>0</v>
      </c>
      <c r="E812" s="41">
        <v>0</v>
      </c>
      <c r="F812" s="41">
        <v>83463.73</v>
      </c>
      <c r="G812" s="48">
        <v>39901</v>
      </c>
    </row>
    <row r="813" spans="1:7" x14ac:dyDescent="0.25">
      <c r="A813" s="48">
        <v>399016010</v>
      </c>
      <c r="B813" s="41" t="s">
        <v>1502</v>
      </c>
      <c r="C813" s="41">
        <v>0</v>
      </c>
      <c r="D813" s="41">
        <v>0</v>
      </c>
      <c r="E813" s="41">
        <v>0</v>
      </c>
      <c r="F813" s="41">
        <v>0</v>
      </c>
      <c r="G813" s="48">
        <v>39901</v>
      </c>
    </row>
    <row r="814" spans="1:7" x14ac:dyDescent="0.25">
      <c r="A814" s="48">
        <v>399019053</v>
      </c>
      <c r="B814" s="41" t="s">
        <v>1504</v>
      </c>
      <c r="C814" s="41">
        <v>0</v>
      </c>
      <c r="D814" s="41">
        <v>0</v>
      </c>
      <c r="E814" s="41">
        <v>0</v>
      </c>
      <c r="F814" s="41">
        <v>0</v>
      </c>
      <c r="G814" s="48">
        <v>39901</v>
      </c>
    </row>
    <row r="815" spans="1:7" x14ac:dyDescent="0.25">
      <c r="A815" s="48">
        <v>399019066</v>
      </c>
      <c r="B815" s="41" t="s">
        <v>1506</v>
      </c>
      <c r="C815" s="41">
        <v>0</v>
      </c>
      <c r="D815" s="41">
        <v>0</v>
      </c>
      <c r="E815" s="41">
        <v>0</v>
      </c>
      <c r="F815" s="41">
        <v>0</v>
      </c>
      <c r="G815" s="48">
        <v>39901</v>
      </c>
    </row>
    <row r="816" spans="1:7" x14ac:dyDescent="0.25">
      <c r="A816" s="48">
        <v>399019801</v>
      </c>
      <c r="B816" s="41" t="s">
        <v>1508</v>
      </c>
      <c r="C816" s="41">
        <v>0</v>
      </c>
      <c r="D816" s="41">
        <v>0</v>
      </c>
      <c r="E816" s="41">
        <v>0</v>
      </c>
      <c r="F816" s="41">
        <v>0</v>
      </c>
      <c r="G816" s="48">
        <v>39901</v>
      </c>
    </row>
    <row r="817" spans="1:7" x14ac:dyDescent="0.25">
      <c r="A817" s="48">
        <v>399019802</v>
      </c>
      <c r="B817" s="41" t="s">
        <v>1510</v>
      </c>
      <c r="C817" s="41">
        <v>0</v>
      </c>
      <c r="D817" s="41">
        <v>0</v>
      </c>
      <c r="E817" s="41">
        <v>0</v>
      </c>
      <c r="F817" s="41">
        <v>0</v>
      </c>
      <c r="G817" s="48">
        <v>39901</v>
      </c>
    </row>
    <row r="818" spans="1:7" x14ac:dyDescent="0.25">
      <c r="A818" s="48">
        <v>399019850</v>
      </c>
      <c r="B818" s="41" t="s">
        <v>1512</v>
      </c>
      <c r="C818" s="41">
        <v>0</v>
      </c>
      <c r="D818" s="41">
        <v>0</v>
      </c>
      <c r="E818" s="41">
        <v>0</v>
      </c>
      <c r="F818" s="41">
        <v>0</v>
      </c>
      <c r="G818" s="48">
        <v>39901</v>
      </c>
    </row>
    <row r="819" spans="1:7" x14ac:dyDescent="0.25">
      <c r="A819" s="48">
        <v>399020100</v>
      </c>
      <c r="B819" s="41" t="s">
        <v>1514</v>
      </c>
      <c r="C819" s="41">
        <v>48962.69</v>
      </c>
      <c r="D819" s="41">
        <v>53150</v>
      </c>
      <c r="E819" s="41">
        <v>53150</v>
      </c>
      <c r="F819" s="41">
        <v>-4187.3100000000004</v>
      </c>
      <c r="G819" s="48">
        <v>39902</v>
      </c>
    </row>
    <row r="820" spans="1:7" x14ac:dyDescent="0.25">
      <c r="A820" s="48">
        <v>399020101</v>
      </c>
      <c r="B820" s="41" t="s">
        <v>1516</v>
      </c>
      <c r="C820" s="41">
        <v>0</v>
      </c>
      <c r="D820" s="41">
        <v>0</v>
      </c>
      <c r="E820" s="41">
        <v>0</v>
      </c>
      <c r="F820" s="41">
        <v>0</v>
      </c>
      <c r="G820" s="48">
        <v>39902</v>
      </c>
    </row>
    <row r="821" spans="1:7" x14ac:dyDescent="0.25">
      <c r="A821" s="48">
        <v>399020102</v>
      </c>
      <c r="B821" s="41" t="s">
        <v>1518</v>
      </c>
      <c r="C821" s="41">
        <v>0</v>
      </c>
      <c r="D821" s="41">
        <v>0</v>
      </c>
      <c r="E821" s="41">
        <v>0</v>
      </c>
      <c r="F821" s="41">
        <v>0</v>
      </c>
      <c r="G821" s="48">
        <v>39902</v>
      </c>
    </row>
    <row r="822" spans="1:7" x14ac:dyDescent="0.25">
      <c r="A822" s="48">
        <v>399020103</v>
      </c>
      <c r="B822" s="41" t="s">
        <v>1520</v>
      </c>
      <c r="C822" s="41">
        <v>0</v>
      </c>
      <c r="D822" s="41">
        <v>0</v>
      </c>
      <c r="E822" s="41">
        <v>0</v>
      </c>
      <c r="F822" s="41">
        <v>0</v>
      </c>
      <c r="G822" s="48">
        <v>39902</v>
      </c>
    </row>
    <row r="823" spans="1:7" x14ac:dyDescent="0.25">
      <c r="A823" s="48">
        <v>399020110</v>
      </c>
      <c r="B823" s="41" t="s">
        <v>1522</v>
      </c>
      <c r="C823" s="41">
        <v>0</v>
      </c>
      <c r="D823" s="41">
        <v>0</v>
      </c>
      <c r="E823" s="41">
        <v>0</v>
      </c>
      <c r="F823" s="41">
        <v>0</v>
      </c>
      <c r="G823" s="48">
        <v>39902</v>
      </c>
    </row>
    <row r="824" spans="1:7" x14ac:dyDescent="0.25">
      <c r="A824" s="48">
        <v>399020120</v>
      </c>
      <c r="B824" s="41" t="s">
        <v>1524</v>
      </c>
      <c r="C824" s="41">
        <v>0</v>
      </c>
      <c r="D824" s="41">
        <v>0</v>
      </c>
      <c r="E824" s="41">
        <v>0</v>
      </c>
      <c r="F824" s="41">
        <v>0</v>
      </c>
      <c r="G824" s="48">
        <v>39902</v>
      </c>
    </row>
    <row r="825" spans="1:7" x14ac:dyDescent="0.25">
      <c r="A825" s="48">
        <v>399020150</v>
      </c>
      <c r="B825" s="41" t="s">
        <v>1526</v>
      </c>
      <c r="C825" s="41">
        <v>0</v>
      </c>
      <c r="D825" s="41">
        <v>0</v>
      </c>
      <c r="E825" s="41">
        <v>0</v>
      </c>
      <c r="F825" s="41">
        <v>0</v>
      </c>
      <c r="G825" s="48">
        <v>39902</v>
      </c>
    </row>
    <row r="826" spans="1:7" x14ac:dyDescent="0.25">
      <c r="A826" s="48">
        <v>399020200</v>
      </c>
      <c r="B826" s="41" t="s">
        <v>1528</v>
      </c>
      <c r="C826" s="41">
        <v>8500</v>
      </c>
      <c r="D826" s="41">
        <v>0</v>
      </c>
      <c r="E826" s="41">
        <v>0</v>
      </c>
      <c r="F826" s="41">
        <v>8500</v>
      </c>
      <c r="G826" s="48">
        <v>39902</v>
      </c>
    </row>
    <row r="827" spans="1:7" x14ac:dyDescent="0.25">
      <c r="A827" s="48">
        <v>399020700</v>
      </c>
      <c r="B827" s="41" t="s">
        <v>1530</v>
      </c>
      <c r="C827" s="41">
        <v>0</v>
      </c>
      <c r="D827" s="41">
        <v>0</v>
      </c>
      <c r="E827" s="41">
        <v>0</v>
      </c>
      <c r="F827" s="41">
        <v>0</v>
      </c>
      <c r="G827" s="48">
        <v>39902</v>
      </c>
    </row>
    <row r="828" spans="1:7" x14ac:dyDescent="0.25">
      <c r="A828" s="48">
        <v>399020800</v>
      </c>
      <c r="B828" s="41" t="s">
        <v>1532</v>
      </c>
      <c r="C828" s="41">
        <v>35</v>
      </c>
      <c r="D828" s="41">
        <v>0</v>
      </c>
      <c r="E828" s="41">
        <v>0</v>
      </c>
      <c r="F828" s="41">
        <v>35</v>
      </c>
      <c r="G828" s="48">
        <v>39902</v>
      </c>
    </row>
    <row r="829" spans="1:7" x14ac:dyDescent="0.25">
      <c r="A829" s="48">
        <v>399020930</v>
      </c>
      <c r="B829" s="41" t="s">
        <v>1534</v>
      </c>
      <c r="C829" s="41">
        <v>0</v>
      </c>
      <c r="D829" s="41">
        <v>250</v>
      </c>
      <c r="E829" s="41">
        <v>250</v>
      </c>
      <c r="F829" s="41">
        <v>-250</v>
      </c>
      <c r="G829" s="48">
        <v>39902</v>
      </c>
    </row>
    <row r="830" spans="1:7" x14ac:dyDescent="0.25">
      <c r="A830" s="48">
        <v>399020970</v>
      </c>
      <c r="B830" s="41" t="s">
        <v>1536</v>
      </c>
      <c r="C830" s="41">
        <v>0</v>
      </c>
      <c r="D830" s="41">
        <v>1000</v>
      </c>
      <c r="E830" s="41">
        <v>1000</v>
      </c>
      <c r="F830" s="41">
        <v>-1000</v>
      </c>
      <c r="G830" s="48">
        <v>39902</v>
      </c>
    </row>
    <row r="831" spans="1:7" x14ac:dyDescent="0.25">
      <c r="A831" s="48">
        <v>399020975</v>
      </c>
      <c r="B831" s="41" t="s">
        <v>1538</v>
      </c>
      <c r="C831" s="41">
        <v>244.5</v>
      </c>
      <c r="D831" s="41">
        <v>100</v>
      </c>
      <c r="E831" s="41">
        <v>100</v>
      </c>
      <c r="F831" s="41">
        <v>144.5</v>
      </c>
      <c r="G831" s="48">
        <v>39902</v>
      </c>
    </row>
    <row r="832" spans="1:7" x14ac:dyDescent="0.25">
      <c r="A832" s="48">
        <v>399020976</v>
      </c>
      <c r="B832" s="41" t="s">
        <v>1540</v>
      </c>
      <c r="C832" s="41">
        <v>170</v>
      </c>
      <c r="D832" s="41">
        <v>1200</v>
      </c>
      <c r="E832" s="41">
        <v>1200</v>
      </c>
      <c r="F832" s="41">
        <v>-1030</v>
      </c>
      <c r="G832" s="48">
        <v>39902</v>
      </c>
    </row>
    <row r="833" spans="1:7" x14ac:dyDescent="0.25">
      <c r="A833" s="48">
        <v>399020981</v>
      </c>
      <c r="B833" s="41" t="s">
        <v>1542</v>
      </c>
      <c r="C833" s="41">
        <v>200</v>
      </c>
      <c r="D833" s="41">
        <v>-250</v>
      </c>
      <c r="E833" s="41">
        <v>-250</v>
      </c>
      <c r="F833" s="41">
        <v>450</v>
      </c>
      <c r="G833" s="48">
        <v>39902</v>
      </c>
    </row>
    <row r="834" spans="1:7" x14ac:dyDescent="0.25">
      <c r="A834" s="48">
        <v>399020982</v>
      </c>
      <c r="B834" s="41" t="s">
        <v>1544</v>
      </c>
      <c r="C834" s="41">
        <v>0</v>
      </c>
      <c r="D834" s="41">
        <v>0</v>
      </c>
      <c r="E834" s="41">
        <v>0</v>
      </c>
      <c r="F834" s="41">
        <v>0</v>
      </c>
      <c r="G834" s="48">
        <v>39902</v>
      </c>
    </row>
    <row r="835" spans="1:7" x14ac:dyDescent="0.25">
      <c r="A835" s="48">
        <v>399020985</v>
      </c>
      <c r="B835" s="41" t="s">
        <v>1546</v>
      </c>
      <c r="C835" s="41">
        <v>186.99</v>
      </c>
      <c r="D835" s="41">
        <v>3000</v>
      </c>
      <c r="E835" s="41">
        <v>3000</v>
      </c>
      <c r="F835" s="41">
        <v>-2813.01</v>
      </c>
      <c r="G835" s="48">
        <v>39902</v>
      </c>
    </row>
    <row r="836" spans="1:7" x14ac:dyDescent="0.25">
      <c r="A836" s="48">
        <v>399022000</v>
      </c>
      <c r="B836" s="41" t="s">
        <v>1548</v>
      </c>
      <c r="C836" s="41">
        <v>4331.59</v>
      </c>
      <c r="D836" s="41">
        <v>300</v>
      </c>
      <c r="E836" s="41">
        <v>300</v>
      </c>
      <c r="F836" s="41">
        <v>4031.59</v>
      </c>
      <c r="G836" s="48">
        <v>39902</v>
      </c>
    </row>
    <row r="837" spans="1:7" x14ac:dyDescent="0.25">
      <c r="A837" s="48">
        <v>399022003</v>
      </c>
      <c r="B837" s="41" t="s">
        <v>1550</v>
      </c>
      <c r="C837" s="41">
        <v>0</v>
      </c>
      <c r="D837" s="41">
        <v>0</v>
      </c>
      <c r="E837" s="41">
        <v>0</v>
      </c>
      <c r="F837" s="41">
        <v>0</v>
      </c>
      <c r="G837" s="48">
        <v>39902</v>
      </c>
    </row>
    <row r="838" spans="1:7" x14ac:dyDescent="0.25">
      <c r="A838" s="48">
        <v>399022004</v>
      </c>
      <c r="B838" s="41" t="s">
        <v>1552</v>
      </c>
      <c r="C838" s="41">
        <v>42842.76</v>
      </c>
      <c r="D838" s="41">
        <v>10450</v>
      </c>
      <c r="E838" s="41">
        <v>10450</v>
      </c>
      <c r="F838" s="41">
        <v>32392.76</v>
      </c>
      <c r="G838" s="48">
        <v>39902</v>
      </c>
    </row>
    <row r="839" spans="1:7" x14ac:dyDescent="0.25">
      <c r="A839" s="48">
        <v>399022022</v>
      </c>
      <c r="B839" s="41" t="s">
        <v>1554</v>
      </c>
      <c r="C839" s="41">
        <v>980</v>
      </c>
      <c r="D839" s="41">
        <v>250</v>
      </c>
      <c r="E839" s="41">
        <v>250</v>
      </c>
      <c r="F839" s="41">
        <v>730</v>
      </c>
      <c r="G839" s="48">
        <v>39902</v>
      </c>
    </row>
    <row r="840" spans="1:7" x14ac:dyDescent="0.25">
      <c r="A840" s="48">
        <v>399022400</v>
      </c>
      <c r="B840" s="41" t="s">
        <v>1556</v>
      </c>
      <c r="C840" s="41">
        <v>4008.68</v>
      </c>
      <c r="D840" s="41">
        <v>5000</v>
      </c>
      <c r="E840" s="41">
        <v>5000</v>
      </c>
      <c r="F840" s="41">
        <v>-991.32</v>
      </c>
      <c r="G840" s="48">
        <v>39902</v>
      </c>
    </row>
    <row r="841" spans="1:7" x14ac:dyDescent="0.25">
      <c r="A841" s="48">
        <v>399022408</v>
      </c>
      <c r="B841" s="41" t="s">
        <v>1558</v>
      </c>
      <c r="C841" s="41">
        <v>0</v>
      </c>
      <c r="D841" s="41">
        <v>0</v>
      </c>
      <c r="E841" s="41">
        <v>0</v>
      </c>
      <c r="F841" s="41">
        <v>0</v>
      </c>
      <c r="G841" s="48">
        <v>39902</v>
      </c>
    </row>
    <row r="842" spans="1:7" x14ac:dyDescent="0.25">
      <c r="A842" s="48">
        <v>399022421</v>
      </c>
      <c r="B842" s="41" t="s">
        <v>1560</v>
      </c>
      <c r="C842" s="41">
        <v>0</v>
      </c>
      <c r="D842" s="41">
        <v>400</v>
      </c>
      <c r="E842" s="41">
        <v>400</v>
      </c>
      <c r="F842" s="41">
        <v>-400</v>
      </c>
      <c r="G842" s="48">
        <v>39902</v>
      </c>
    </row>
    <row r="843" spans="1:7" x14ac:dyDescent="0.25">
      <c r="A843" s="48">
        <v>399022422</v>
      </c>
      <c r="B843" s="41" t="s">
        <v>1562</v>
      </c>
      <c r="C843" s="41">
        <v>0</v>
      </c>
      <c r="D843" s="41">
        <v>0</v>
      </c>
      <c r="E843" s="41">
        <v>0</v>
      </c>
      <c r="F843" s="41">
        <v>0</v>
      </c>
      <c r="G843" s="48">
        <v>39902</v>
      </c>
    </row>
    <row r="844" spans="1:7" x14ac:dyDescent="0.25">
      <c r="A844" s="48">
        <v>399022423</v>
      </c>
      <c r="B844" s="41" t="s">
        <v>1564</v>
      </c>
      <c r="C844" s="41">
        <v>2730</v>
      </c>
      <c r="D844" s="41">
        <v>4000</v>
      </c>
      <c r="E844" s="41">
        <v>4000</v>
      </c>
      <c r="F844" s="41">
        <v>-1270</v>
      </c>
      <c r="G844" s="48">
        <v>39902</v>
      </c>
    </row>
    <row r="845" spans="1:7" x14ac:dyDescent="0.25">
      <c r="A845" s="48">
        <v>399022429</v>
      </c>
      <c r="B845" s="41" t="s">
        <v>1566</v>
      </c>
      <c r="C845" s="41">
        <v>0</v>
      </c>
      <c r="D845" s="41">
        <v>0</v>
      </c>
      <c r="E845" s="41">
        <v>0</v>
      </c>
      <c r="F845" s="41">
        <v>0</v>
      </c>
      <c r="G845" s="48">
        <v>39902</v>
      </c>
    </row>
    <row r="846" spans="1:7" x14ac:dyDescent="0.25">
      <c r="A846" s="48">
        <v>399022432</v>
      </c>
      <c r="B846" s="41" t="s">
        <v>1568</v>
      </c>
      <c r="C846" s="41">
        <v>0</v>
      </c>
      <c r="D846" s="41">
        <v>0</v>
      </c>
      <c r="E846" s="41">
        <v>0</v>
      </c>
      <c r="F846" s="41">
        <v>0</v>
      </c>
      <c r="G846" s="48">
        <v>39902</v>
      </c>
    </row>
    <row r="847" spans="1:7" x14ac:dyDescent="0.25">
      <c r="A847" s="48">
        <v>399022435</v>
      </c>
      <c r="B847" s="41" t="s">
        <v>1570</v>
      </c>
      <c r="C847" s="41">
        <v>0</v>
      </c>
      <c r="D847" s="41">
        <v>0</v>
      </c>
      <c r="E847" s="41">
        <v>0</v>
      </c>
      <c r="F847" s="41">
        <v>0</v>
      </c>
      <c r="G847" s="48">
        <v>39902</v>
      </c>
    </row>
    <row r="848" spans="1:7" x14ac:dyDescent="0.25">
      <c r="A848" s="48">
        <v>399022500</v>
      </c>
      <c r="B848" s="41" t="s">
        <v>1572</v>
      </c>
      <c r="C848" s="41">
        <v>15.88</v>
      </c>
      <c r="D848" s="41">
        <v>500</v>
      </c>
      <c r="E848" s="41">
        <v>500</v>
      </c>
      <c r="F848" s="41">
        <v>-484.12</v>
      </c>
      <c r="G848" s="48">
        <v>39902</v>
      </c>
    </row>
    <row r="849" spans="1:7" x14ac:dyDescent="0.25">
      <c r="A849" s="48">
        <v>399022510</v>
      </c>
      <c r="B849" s="41" t="s">
        <v>1574</v>
      </c>
      <c r="C849" s="41">
        <v>0</v>
      </c>
      <c r="D849" s="41">
        <v>0</v>
      </c>
      <c r="E849" s="41">
        <v>0</v>
      </c>
      <c r="F849" s="41">
        <v>0</v>
      </c>
      <c r="G849" s="48">
        <v>39902</v>
      </c>
    </row>
    <row r="850" spans="1:7" x14ac:dyDescent="0.25">
      <c r="A850" s="48">
        <v>399022524</v>
      </c>
      <c r="B850" s="41" t="s">
        <v>1576</v>
      </c>
      <c r="C850" s="41">
        <v>0</v>
      </c>
      <c r="D850" s="41">
        <v>0</v>
      </c>
      <c r="E850" s="41">
        <v>0</v>
      </c>
      <c r="F850" s="41">
        <v>0</v>
      </c>
      <c r="G850" s="48">
        <v>39902</v>
      </c>
    </row>
    <row r="851" spans="1:7" x14ac:dyDescent="0.25">
      <c r="A851" s="48">
        <v>399022701</v>
      </c>
      <c r="B851" s="41" t="s">
        <v>1578</v>
      </c>
      <c r="C851" s="41">
        <v>0</v>
      </c>
      <c r="D851" s="41">
        <v>0</v>
      </c>
      <c r="E851" s="41">
        <v>0</v>
      </c>
      <c r="F851" s="41">
        <v>0</v>
      </c>
      <c r="G851" s="48">
        <v>39902</v>
      </c>
    </row>
    <row r="852" spans="1:7" x14ac:dyDescent="0.25">
      <c r="A852" s="48">
        <v>399022703</v>
      </c>
      <c r="B852" s="41" t="s">
        <v>1580</v>
      </c>
      <c r="C852" s="41">
        <v>0</v>
      </c>
      <c r="D852" s="41">
        <v>50</v>
      </c>
      <c r="E852" s="41">
        <v>50</v>
      </c>
      <c r="F852" s="41">
        <v>-50</v>
      </c>
      <c r="G852" s="48">
        <v>39902</v>
      </c>
    </row>
    <row r="853" spans="1:7" x14ac:dyDescent="0.25">
      <c r="A853" s="48">
        <v>399022706</v>
      </c>
      <c r="B853" s="41" t="s">
        <v>1582</v>
      </c>
      <c r="C853" s="41">
        <v>0</v>
      </c>
      <c r="D853" s="41">
        <v>0</v>
      </c>
      <c r="E853" s="41">
        <v>0</v>
      </c>
      <c r="F853" s="41">
        <v>0</v>
      </c>
      <c r="G853" s="48">
        <v>39902</v>
      </c>
    </row>
    <row r="854" spans="1:7" x14ac:dyDescent="0.25">
      <c r="A854" s="48">
        <v>399022708</v>
      </c>
      <c r="B854" s="41" t="s">
        <v>1584</v>
      </c>
      <c r="C854" s="41">
        <v>0</v>
      </c>
      <c r="D854" s="41">
        <v>0</v>
      </c>
      <c r="E854" s="41">
        <v>0</v>
      </c>
      <c r="F854" s="41">
        <v>0</v>
      </c>
      <c r="G854" s="48">
        <v>39902</v>
      </c>
    </row>
    <row r="855" spans="1:7" x14ac:dyDescent="0.25">
      <c r="A855" s="48">
        <v>399022801</v>
      </c>
      <c r="B855" s="41" t="s">
        <v>1586</v>
      </c>
      <c r="C855" s="41">
        <v>0</v>
      </c>
      <c r="D855" s="41">
        <v>450</v>
      </c>
      <c r="E855" s="41">
        <v>450</v>
      </c>
      <c r="F855" s="41">
        <v>-450</v>
      </c>
      <c r="G855" s="48">
        <v>39902</v>
      </c>
    </row>
    <row r="856" spans="1:7" x14ac:dyDescent="0.25">
      <c r="A856" s="48">
        <v>399024600</v>
      </c>
      <c r="B856" s="41" t="s">
        <v>1588</v>
      </c>
      <c r="C856" s="41">
        <v>0</v>
      </c>
      <c r="D856" s="41">
        <v>0</v>
      </c>
      <c r="E856" s="41">
        <v>0</v>
      </c>
      <c r="F856" s="41">
        <v>0</v>
      </c>
      <c r="G856" s="48">
        <v>39902</v>
      </c>
    </row>
    <row r="857" spans="1:7" x14ac:dyDescent="0.25">
      <c r="A857" s="48">
        <v>399024610</v>
      </c>
      <c r="B857" s="41" t="s">
        <v>1590</v>
      </c>
      <c r="C857" s="41">
        <v>0</v>
      </c>
      <c r="D857" s="41">
        <v>0</v>
      </c>
      <c r="E857" s="41">
        <v>0</v>
      </c>
      <c r="F857" s="41">
        <v>0</v>
      </c>
      <c r="G857" s="48">
        <v>39902</v>
      </c>
    </row>
    <row r="858" spans="1:7" x14ac:dyDescent="0.25">
      <c r="A858" s="48">
        <v>399024612</v>
      </c>
      <c r="B858" s="41" t="s">
        <v>1592</v>
      </c>
      <c r="C858" s="41">
        <v>0</v>
      </c>
      <c r="D858" s="41">
        <v>0</v>
      </c>
      <c r="E858" s="41">
        <v>0</v>
      </c>
      <c r="F858" s="41">
        <v>0</v>
      </c>
      <c r="G858" s="48">
        <v>39902</v>
      </c>
    </row>
    <row r="859" spans="1:7" x14ac:dyDescent="0.25">
      <c r="A859" s="48">
        <v>399024618</v>
      </c>
      <c r="B859" s="41" t="s">
        <v>1594</v>
      </c>
      <c r="C859" s="41">
        <v>0</v>
      </c>
      <c r="D859" s="41">
        <v>0</v>
      </c>
      <c r="E859" s="41">
        <v>0</v>
      </c>
      <c r="F859" s="41">
        <v>0</v>
      </c>
      <c r="G859" s="48">
        <v>39902</v>
      </c>
    </row>
    <row r="860" spans="1:7" x14ac:dyDescent="0.25">
      <c r="A860" s="48">
        <v>399024619</v>
      </c>
      <c r="B860" s="41" t="s">
        <v>1596</v>
      </c>
      <c r="C860" s="41">
        <v>0</v>
      </c>
      <c r="D860" s="41">
        <v>0</v>
      </c>
      <c r="E860" s="41">
        <v>0</v>
      </c>
      <c r="F860" s="41">
        <v>0</v>
      </c>
      <c r="G860" s="48">
        <v>39902</v>
      </c>
    </row>
    <row r="861" spans="1:7" x14ac:dyDescent="0.25">
      <c r="A861" s="48">
        <v>399024621</v>
      </c>
      <c r="B861" s="41" t="s">
        <v>1598</v>
      </c>
      <c r="C861" s="41">
        <v>0</v>
      </c>
      <c r="D861" s="41">
        <v>0</v>
      </c>
      <c r="E861" s="41">
        <v>0</v>
      </c>
      <c r="F861" s="41">
        <v>0</v>
      </c>
      <c r="G861" s="48">
        <v>39902</v>
      </c>
    </row>
    <row r="862" spans="1:7" x14ac:dyDescent="0.25">
      <c r="A862" s="48">
        <v>399024622</v>
      </c>
      <c r="B862" s="41" t="s">
        <v>1600</v>
      </c>
      <c r="C862" s="41">
        <v>0</v>
      </c>
      <c r="D862" s="41">
        <v>0</v>
      </c>
      <c r="E862" s="41">
        <v>0</v>
      </c>
      <c r="F862" s="41">
        <v>0</v>
      </c>
      <c r="G862" s="48">
        <v>39902</v>
      </c>
    </row>
    <row r="863" spans="1:7" x14ac:dyDescent="0.25">
      <c r="A863" s="48">
        <v>399025151</v>
      </c>
      <c r="B863" s="41" t="s">
        <v>1602</v>
      </c>
      <c r="C863" s="41">
        <v>0</v>
      </c>
      <c r="D863" s="41">
        <v>0</v>
      </c>
      <c r="E863" s="41">
        <v>0</v>
      </c>
      <c r="F863" s="41">
        <v>0</v>
      </c>
      <c r="G863" s="48">
        <v>39902</v>
      </c>
    </row>
    <row r="864" spans="1:7" x14ac:dyDescent="0.25">
      <c r="A864" s="48">
        <v>399025178</v>
      </c>
      <c r="B864" s="41" t="s">
        <v>1604</v>
      </c>
      <c r="C864" s="41">
        <v>13885.79</v>
      </c>
      <c r="D864" s="41">
        <v>18000</v>
      </c>
      <c r="E864" s="41">
        <v>18000</v>
      </c>
      <c r="F864" s="41">
        <v>-4114.21</v>
      </c>
      <c r="G864" s="48">
        <v>39902</v>
      </c>
    </row>
    <row r="865" spans="1:7" x14ac:dyDescent="0.25">
      <c r="A865" s="48">
        <v>399025179</v>
      </c>
      <c r="B865" s="41" t="s">
        <v>1606</v>
      </c>
      <c r="C865" s="41">
        <v>0</v>
      </c>
      <c r="D865" s="41">
        <v>0</v>
      </c>
      <c r="E865" s="41">
        <v>0</v>
      </c>
      <c r="F865" s="41">
        <v>0</v>
      </c>
      <c r="G865" s="48">
        <v>39902</v>
      </c>
    </row>
    <row r="866" spans="1:7" x14ac:dyDescent="0.25">
      <c r="A866" s="48">
        <v>399026010</v>
      </c>
      <c r="B866" s="41" t="s">
        <v>1608</v>
      </c>
      <c r="C866" s="41">
        <v>0</v>
      </c>
      <c r="D866" s="41">
        <v>0</v>
      </c>
      <c r="E866" s="41">
        <v>0</v>
      </c>
      <c r="F866" s="41">
        <v>0</v>
      </c>
      <c r="G866" s="48">
        <v>39902</v>
      </c>
    </row>
    <row r="867" spans="1:7" x14ac:dyDescent="0.25">
      <c r="A867" s="48">
        <v>399029051</v>
      </c>
      <c r="B867" s="41" t="s">
        <v>1610</v>
      </c>
      <c r="C867" s="41">
        <v>0</v>
      </c>
      <c r="D867" s="41">
        <v>0</v>
      </c>
      <c r="E867" s="41">
        <v>0</v>
      </c>
      <c r="F867" s="41">
        <v>0</v>
      </c>
      <c r="G867" s="48">
        <v>39902</v>
      </c>
    </row>
    <row r="868" spans="1:7" x14ac:dyDescent="0.25">
      <c r="A868" s="48">
        <v>399029053</v>
      </c>
      <c r="B868" s="41" t="s">
        <v>2773</v>
      </c>
      <c r="C868" s="41">
        <v>0</v>
      </c>
      <c r="D868" s="41">
        <v>0</v>
      </c>
      <c r="E868" s="41">
        <v>0</v>
      </c>
      <c r="F868" s="41">
        <v>0</v>
      </c>
      <c r="G868" s="48">
        <v>39902</v>
      </c>
    </row>
    <row r="869" spans="1:7" x14ac:dyDescent="0.25">
      <c r="A869" s="48">
        <v>399029054</v>
      </c>
      <c r="B869" s="41" t="s">
        <v>1612</v>
      </c>
      <c r="C869" s="41">
        <v>0</v>
      </c>
      <c r="D869" s="41">
        <v>0</v>
      </c>
      <c r="E869" s="41">
        <v>0</v>
      </c>
      <c r="F869" s="41">
        <v>0</v>
      </c>
      <c r="G869" s="48">
        <v>39902</v>
      </c>
    </row>
    <row r="870" spans="1:7" x14ac:dyDescent="0.25">
      <c r="A870" s="48">
        <v>399029066</v>
      </c>
      <c r="B870" s="41" t="s">
        <v>1614</v>
      </c>
      <c r="C870" s="41">
        <v>0</v>
      </c>
      <c r="D870" s="41">
        <v>0</v>
      </c>
      <c r="E870" s="41">
        <v>0</v>
      </c>
      <c r="F870" s="41">
        <v>0</v>
      </c>
      <c r="G870" s="48">
        <v>39902</v>
      </c>
    </row>
    <row r="871" spans="1:7" x14ac:dyDescent="0.25">
      <c r="A871" s="48">
        <v>399029100</v>
      </c>
      <c r="B871" s="41" t="s">
        <v>1568</v>
      </c>
      <c r="C871" s="41">
        <v>0</v>
      </c>
      <c r="D871" s="41">
        <v>0</v>
      </c>
      <c r="E871" s="41">
        <v>0</v>
      </c>
      <c r="F871" s="41">
        <v>0</v>
      </c>
      <c r="G871" s="48">
        <v>39902</v>
      </c>
    </row>
    <row r="872" spans="1:7" x14ac:dyDescent="0.25">
      <c r="A872" s="48">
        <v>399029802</v>
      </c>
      <c r="B872" s="41" t="s">
        <v>1617</v>
      </c>
      <c r="C872" s="41">
        <v>0</v>
      </c>
      <c r="D872" s="41">
        <v>0</v>
      </c>
      <c r="E872" s="41">
        <v>0</v>
      </c>
      <c r="F872" s="41">
        <v>0</v>
      </c>
      <c r="G872" s="48">
        <v>39902</v>
      </c>
    </row>
    <row r="873" spans="1:7" x14ac:dyDescent="0.25">
      <c r="A873" s="48">
        <v>399029805</v>
      </c>
      <c r="B873" s="41" t="s">
        <v>1619</v>
      </c>
      <c r="C873" s="41">
        <v>0</v>
      </c>
      <c r="D873" s="41">
        <v>0</v>
      </c>
      <c r="E873" s="41">
        <v>0</v>
      </c>
      <c r="F873" s="41">
        <v>0</v>
      </c>
      <c r="G873" s="48">
        <v>39902</v>
      </c>
    </row>
    <row r="874" spans="1:7" x14ac:dyDescent="0.25">
      <c r="A874" s="48">
        <v>399030100</v>
      </c>
      <c r="B874" s="41" t="s">
        <v>1621</v>
      </c>
      <c r="C874" s="41">
        <v>0</v>
      </c>
      <c r="D874" s="41">
        <v>0</v>
      </c>
      <c r="E874" s="41">
        <v>0</v>
      </c>
      <c r="F874" s="41">
        <v>0</v>
      </c>
      <c r="G874" s="48">
        <v>39903</v>
      </c>
    </row>
    <row r="875" spans="1:7" x14ac:dyDescent="0.25">
      <c r="A875" s="48">
        <v>399030101</v>
      </c>
      <c r="B875" s="41" t="s">
        <v>1623</v>
      </c>
      <c r="C875" s="41">
        <v>0</v>
      </c>
      <c r="D875" s="41">
        <v>0</v>
      </c>
      <c r="E875" s="41">
        <v>0</v>
      </c>
      <c r="F875" s="41">
        <v>0</v>
      </c>
      <c r="G875" s="48">
        <v>39903</v>
      </c>
    </row>
    <row r="876" spans="1:7" x14ac:dyDescent="0.25">
      <c r="A876" s="48">
        <v>399030120</v>
      </c>
      <c r="B876" s="41" t="s">
        <v>1625</v>
      </c>
      <c r="C876" s="41">
        <v>0</v>
      </c>
      <c r="D876" s="41">
        <v>0</v>
      </c>
      <c r="E876" s="41">
        <v>0</v>
      </c>
      <c r="F876" s="41">
        <v>0</v>
      </c>
      <c r="G876" s="48">
        <v>39903</v>
      </c>
    </row>
    <row r="877" spans="1:7" x14ac:dyDescent="0.25">
      <c r="A877" s="48">
        <v>399030200</v>
      </c>
      <c r="B877" s="41" t="s">
        <v>1627</v>
      </c>
      <c r="C877" s="41">
        <v>0</v>
      </c>
      <c r="D877" s="41">
        <v>0</v>
      </c>
      <c r="E877" s="41">
        <v>0</v>
      </c>
      <c r="F877" s="41">
        <v>0</v>
      </c>
      <c r="G877" s="48">
        <v>39903</v>
      </c>
    </row>
    <row r="878" spans="1:7" x14ac:dyDescent="0.25">
      <c r="A878" s="48">
        <v>399030700</v>
      </c>
      <c r="B878" s="41" t="s">
        <v>1629</v>
      </c>
      <c r="C878" s="41">
        <v>0</v>
      </c>
      <c r="D878" s="41">
        <v>0</v>
      </c>
      <c r="E878" s="41">
        <v>0</v>
      </c>
      <c r="F878" s="41">
        <v>0</v>
      </c>
      <c r="G878" s="48">
        <v>39903</v>
      </c>
    </row>
    <row r="879" spans="1:7" x14ac:dyDescent="0.25">
      <c r="A879" s="48">
        <v>399030730</v>
      </c>
      <c r="B879" s="41" t="s">
        <v>1631</v>
      </c>
      <c r="C879" s="41">
        <v>0</v>
      </c>
      <c r="D879" s="41">
        <v>0</v>
      </c>
      <c r="E879" s="41">
        <v>0</v>
      </c>
      <c r="F879" s="41">
        <v>0</v>
      </c>
      <c r="G879" s="48">
        <v>39903</v>
      </c>
    </row>
    <row r="880" spans="1:7" x14ac:dyDescent="0.25">
      <c r="A880" s="48">
        <v>399030800</v>
      </c>
      <c r="B880" s="41" t="s">
        <v>1633</v>
      </c>
      <c r="C880" s="41">
        <v>0</v>
      </c>
      <c r="D880" s="41">
        <v>0</v>
      </c>
      <c r="E880" s="41">
        <v>0</v>
      </c>
      <c r="F880" s="41">
        <v>0</v>
      </c>
      <c r="G880" s="48">
        <v>39903</v>
      </c>
    </row>
    <row r="881" spans="1:7" x14ac:dyDescent="0.25">
      <c r="A881" s="48">
        <v>399030930</v>
      </c>
      <c r="B881" s="41" t="s">
        <v>1635</v>
      </c>
      <c r="C881" s="41">
        <v>0</v>
      </c>
      <c r="D881" s="41">
        <v>0</v>
      </c>
      <c r="E881" s="41">
        <v>0</v>
      </c>
      <c r="F881" s="41">
        <v>0</v>
      </c>
      <c r="G881" s="48">
        <v>39903</v>
      </c>
    </row>
    <row r="882" spans="1:7" x14ac:dyDescent="0.25">
      <c r="A882" s="48">
        <v>399030975</v>
      </c>
      <c r="B882" s="41" t="s">
        <v>1637</v>
      </c>
      <c r="C882" s="41">
        <v>0</v>
      </c>
      <c r="D882" s="41">
        <v>0</v>
      </c>
      <c r="E882" s="41">
        <v>0</v>
      </c>
      <c r="F882" s="41">
        <v>0</v>
      </c>
      <c r="G882" s="48">
        <v>39903</v>
      </c>
    </row>
    <row r="883" spans="1:7" x14ac:dyDescent="0.25">
      <c r="A883" s="48">
        <v>399032000</v>
      </c>
      <c r="B883" s="41" t="s">
        <v>1639</v>
      </c>
      <c r="C883" s="41">
        <v>0</v>
      </c>
      <c r="D883" s="41">
        <v>0</v>
      </c>
      <c r="E883" s="41">
        <v>0</v>
      </c>
      <c r="F883" s="41">
        <v>0</v>
      </c>
      <c r="G883" s="48">
        <v>39903</v>
      </c>
    </row>
    <row r="884" spans="1:7" x14ac:dyDescent="0.25">
      <c r="A884" s="48">
        <v>399032022</v>
      </c>
      <c r="B884" s="41" t="s">
        <v>1641</v>
      </c>
      <c r="C884" s="41">
        <v>0</v>
      </c>
      <c r="D884" s="41">
        <v>0</v>
      </c>
      <c r="E884" s="41">
        <v>0</v>
      </c>
      <c r="F884" s="41">
        <v>0</v>
      </c>
      <c r="G884" s="48">
        <v>39903</v>
      </c>
    </row>
    <row r="885" spans="1:7" x14ac:dyDescent="0.25">
      <c r="A885" s="48">
        <v>399032500</v>
      </c>
      <c r="B885" s="41" t="s">
        <v>1643</v>
      </c>
      <c r="C885" s="41">
        <v>0</v>
      </c>
      <c r="D885" s="41">
        <v>0</v>
      </c>
      <c r="E885" s="41">
        <v>0</v>
      </c>
      <c r="F885" s="41">
        <v>0</v>
      </c>
      <c r="G885" s="48">
        <v>39903</v>
      </c>
    </row>
    <row r="886" spans="1:7" x14ac:dyDescent="0.25">
      <c r="A886" s="48">
        <v>399032502</v>
      </c>
      <c r="B886" s="41" t="s">
        <v>1645</v>
      </c>
      <c r="C886" s="41">
        <v>0</v>
      </c>
      <c r="D886" s="41">
        <v>0</v>
      </c>
      <c r="E886" s="41">
        <v>0</v>
      </c>
      <c r="F886" s="41">
        <v>0</v>
      </c>
      <c r="G886" s="48">
        <v>39903</v>
      </c>
    </row>
    <row r="887" spans="1:7" x14ac:dyDescent="0.25">
      <c r="A887" s="48">
        <v>399032510</v>
      </c>
      <c r="B887" s="41" t="s">
        <v>1647</v>
      </c>
      <c r="C887" s="41">
        <v>0</v>
      </c>
      <c r="D887" s="41">
        <v>0</v>
      </c>
      <c r="E887" s="41">
        <v>0</v>
      </c>
      <c r="F887" s="41">
        <v>0</v>
      </c>
      <c r="G887" s="48">
        <v>39903</v>
      </c>
    </row>
    <row r="888" spans="1:7" x14ac:dyDescent="0.25">
      <c r="A888" s="48">
        <v>399032520</v>
      </c>
      <c r="B888" s="41" t="s">
        <v>1649</v>
      </c>
      <c r="C888" s="41">
        <v>0</v>
      </c>
      <c r="D888" s="41">
        <v>0</v>
      </c>
      <c r="E888" s="41">
        <v>0</v>
      </c>
      <c r="F888" s="41">
        <v>0</v>
      </c>
      <c r="G888" s="48">
        <v>39903</v>
      </c>
    </row>
    <row r="889" spans="1:7" x14ac:dyDescent="0.25">
      <c r="A889" s="48">
        <v>399032524</v>
      </c>
      <c r="B889" s="41" t="s">
        <v>1651</v>
      </c>
      <c r="C889" s="41">
        <v>0</v>
      </c>
      <c r="D889" s="41">
        <v>0</v>
      </c>
      <c r="E889" s="41">
        <v>0</v>
      </c>
      <c r="F889" s="41">
        <v>0</v>
      </c>
      <c r="G889" s="48">
        <v>39903</v>
      </c>
    </row>
    <row r="890" spans="1:7" x14ac:dyDescent="0.25">
      <c r="A890" s="48">
        <v>399032703</v>
      </c>
      <c r="B890" s="41" t="s">
        <v>1653</v>
      </c>
      <c r="C890" s="41">
        <v>0</v>
      </c>
      <c r="D890" s="41">
        <v>0</v>
      </c>
      <c r="E890" s="41">
        <v>0</v>
      </c>
      <c r="F890" s="41">
        <v>0</v>
      </c>
      <c r="G890" s="48">
        <v>39903</v>
      </c>
    </row>
    <row r="891" spans="1:7" x14ac:dyDescent="0.25">
      <c r="A891" s="48">
        <v>399032706</v>
      </c>
      <c r="B891" s="41" t="s">
        <v>1655</v>
      </c>
      <c r="C891" s="41">
        <v>0</v>
      </c>
      <c r="D891" s="41">
        <v>0</v>
      </c>
      <c r="E891" s="41">
        <v>0</v>
      </c>
      <c r="F891" s="41">
        <v>0</v>
      </c>
      <c r="G891" s="48">
        <v>39903</v>
      </c>
    </row>
    <row r="892" spans="1:7" x14ac:dyDescent="0.25">
      <c r="A892" s="48">
        <v>399032800</v>
      </c>
      <c r="B892" s="41" t="s">
        <v>1657</v>
      </c>
      <c r="C892" s="41">
        <v>0</v>
      </c>
      <c r="D892" s="41">
        <v>0</v>
      </c>
      <c r="E892" s="41">
        <v>0</v>
      </c>
      <c r="F892" s="41">
        <v>0</v>
      </c>
      <c r="G892" s="48">
        <v>39903</v>
      </c>
    </row>
    <row r="893" spans="1:7" x14ac:dyDescent="0.25">
      <c r="A893" s="48">
        <v>399032801</v>
      </c>
      <c r="B893" s="41" t="s">
        <v>1659</v>
      </c>
      <c r="C893" s="41">
        <v>0</v>
      </c>
      <c r="D893" s="41">
        <v>0</v>
      </c>
      <c r="E893" s="41">
        <v>0</v>
      </c>
      <c r="F893" s="41">
        <v>0</v>
      </c>
      <c r="G893" s="48">
        <v>39903</v>
      </c>
    </row>
    <row r="894" spans="1:7" x14ac:dyDescent="0.25">
      <c r="A894" s="48">
        <v>399034600</v>
      </c>
      <c r="B894" s="41" t="s">
        <v>1661</v>
      </c>
      <c r="C894" s="41">
        <v>0</v>
      </c>
      <c r="D894" s="41">
        <v>0</v>
      </c>
      <c r="E894" s="41">
        <v>0</v>
      </c>
      <c r="F894" s="41">
        <v>0</v>
      </c>
      <c r="G894" s="48">
        <v>39903</v>
      </c>
    </row>
    <row r="895" spans="1:7" x14ac:dyDescent="0.25">
      <c r="A895" s="48">
        <v>399034610</v>
      </c>
      <c r="B895" s="41" t="s">
        <v>1663</v>
      </c>
      <c r="C895" s="41">
        <v>0</v>
      </c>
      <c r="D895" s="41">
        <v>0</v>
      </c>
      <c r="E895" s="41">
        <v>0</v>
      </c>
      <c r="F895" s="41">
        <v>0</v>
      </c>
      <c r="G895" s="48">
        <v>39903</v>
      </c>
    </row>
    <row r="896" spans="1:7" x14ac:dyDescent="0.25">
      <c r="A896" s="48">
        <v>399034612</v>
      </c>
      <c r="B896" s="41" t="s">
        <v>1665</v>
      </c>
      <c r="C896" s="41">
        <v>0</v>
      </c>
      <c r="D896" s="41">
        <v>0</v>
      </c>
      <c r="E896" s="41">
        <v>0</v>
      </c>
      <c r="F896" s="41">
        <v>0</v>
      </c>
      <c r="G896" s="48">
        <v>39903</v>
      </c>
    </row>
    <row r="897" spans="1:7" x14ac:dyDescent="0.25">
      <c r="A897" s="48">
        <v>399034618</v>
      </c>
      <c r="B897" s="41" t="s">
        <v>1667</v>
      </c>
      <c r="C897" s="41">
        <v>0</v>
      </c>
      <c r="D897" s="41">
        <v>0</v>
      </c>
      <c r="E897" s="41">
        <v>0</v>
      </c>
      <c r="F897" s="41">
        <v>0</v>
      </c>
      <c r="G897" s="48">
        <v>39903</v>
      </c>
    </row>
    <row r="898" spans="1:7" x14ac:dyDescent="0.25">
      <c r="A898" s="48">
        <v>399034619</v>
      </c>
      <c r="B898" s="41" t="s">
        <v>1669</v>
      </c>
      <c r="C898" s="41">
        <v>0</v>
      </c>
      <c r="D898" s="41">
        <v>0</v>
      </c>
      <c r="E898" s="41">
        <v>0</v>
      </c>
      <c r="F898" s="41">
        <v>0</v>
      </c>
      <c r="G898" s="48">
        <v>39903</v>
      </c>
    </row>
    <row r="899" spans="1:7" x14ac:dyDescent="0.25">
      <c r="A899" s="48">
        <v>399036010</v>
      </c>
      <c r="B899" s="41" t="s">
        <v>1671</v>
      </c>
      <c r="C899" s="41">
        <v>0</v>
      </c>
      <c r="D899" s="41">
        <v>0</v>
      </c>
      <c r="E899" s="41">
        <v>0</v>
      </c>
      <c r="F899" s="41">
        <v>0</v>
      </c>
      <c r="G899" s="48">
        <v>39903</v>
      </c>
    </row>
    <row r="900" spans="1:7" x14ac:dyDescent="0.25">
      <c r="A900" s="48">
        <v>399039356</v>
      </c>
      <c r="B900" s="41" t="s">
        <v>1673</v>
      </c>
      <c r="C900" s="41">
        <v>0</v>
      </c>
      <c r="D900" s="41">
        <v>0</v>
      </c>
      <c r="E900" s="41">
        <v>0</v>
      </c>
      <c r="F900" s="41">
        <v>0</v>
      </c>
      <c r="G900" s="48">
        <v>39903</v>
      </c>
    </row>
    <row r="901" spans="1:7" x14ac:dyDescent="0.25">
      <c r="A901" s="48">
        <v>399039802</v>
      </c>
      <c r="B901" s="41" t="s">
        <v>1675</v>
      </c>
      <c r="C901" s="41">
        <v>0</v>
      </c>
      <c r="D901" s="41">
        <v>0</v>
      </c>
      <c r="E901" s="41">
        <v>0</v>
      </c>
      <c r="F901" s="41">
        <v>0</v>
      </c>
      <c r="G901" s="48">
        <v>39903</v>
      </c>
    </row>
    <row r="902" spans="1:7" x14ac:dyDescent="0.25">
      <c r="A902" s="48">
        <v>399040100</v>
      </c>
      <c r="B902" s="41" t="s">
        <v>1677</v>
      </c>
      <c r="C902" s="41">
        <v>9056.99</v>
      </c>
      <c r="D902" s="41">
        <v>48850</v>
      </c>
      <c r="E902" s="41">
        <v>48850</v>
      </c>
      <c r="F902" s="41">
        <v>-39793.01</v>
      </c>
      <c r="G902" s="48">
        <v>39904</v>
      </c>
    </row>
    <row r="903" spans="1:7" x14ac:dyDescent="0.25">
      <c r="A903" s="48">
        <v>399040101</v>
      </c>
      <c r="B903" s="41" t="s">
        <v>1679</v>
      </c>
      <c r="C903" s="41">
        <v>0</v>
      </c>
      <c r="D903" s="41">
        <v>0</v>
      </c>
      <c r="E903" s="41">
        <v>0</v>
      </c>
      <c r="F903" s="41">
        <v>0</v>
      </c>
      <c r="G903" s="48">
        <v>39904</v>
      </c>
    </row>
    <row r="904" spans="1:7" x14ac:dyDescent="0.25">
      <c r="A904" s="48">
        <v>399040102</v>
      </c>
      <c r="B904" s="41" t="s">
        <v>1681</v>
      </c>
      <c r="C904" s="41">
        <v>0</v>
      </c>
      <c r="D904" s="41">
        <v>0</v>
      </c>
      <c r="E904" s="41">
        <v>0</v>
      </c>
      <c r="F904" s="41">
        <v>0</v>
      </c>
      <c r="G904" s="48">
        <v>39904</v>
      </c>
    </row>
    <row r="905" spans="1:7" x14ac:dyDescent="0.25">
      <c r="A905" s="48">
        <v>399040103</v>
      </c>
      <c r="B905" s="41" t="s">
        <v>1683</v>
      </c>
      <c r="C905" s="41">
        <v>0</v>
      </c>
      <c r="D905" s="41">
        <v>0</v>
      </c>
      <c r="E905" s="41">
        <v>0</v>
      </c>
      <c r="F905" s="41">
        <v>0</v>
      </c>
      <c r="G905" s="48">
        <v>39904</v>
      </c>
    </row>
    <row r="906" spans="1:7" x14ac:dyDescent="0.25">
      <c r="A906" s="48">
        <v>399040110</v>
      </c>
      <c r="B906" s="41" t="s">
        <v>1685</v>
      </c>
      <c r="C906" s="41">
        <v>0</v>
      </c>
      <c r="D906" s="41">
        <v>0</v>
      </c>
      <c r="E906" s="41">
        <v>0</v>
      </c>
      <c r="F906" s="41">
        <v>0</v>
      </c>
      <c r="G906" s="48">
        <v>39904</v>
      </c>
    </row>
    <row r="907" spans="1:7" x14ac:dyDescent="0.25">
      <c r="A907" s="48">
        <v>399040120</v>
      </c>
      <c r="B907" s="41" t="s">
        <v>1687</v>
      </c>
      <c r="C907" s="41">
        <v>0</v>
      </c>
      <c r="D907" s="41">
        <v>0</v>
      </c>
      <c r="E907" s="41">
        <v>0</v>
      </c>
      <c r="F907" s="41">
        <v>0</v>
      </c>
      <c r="G907" s="48">
        <v>39904</v>
      </c>
    </row>
    <row r="908" spans="1:7" x14ac:dyDescent="0.25">
      <c r="A908" s="48">
        <v>399040150</v>
      </c>
      <c r="B908" s="41" t="s">
        <v>1689</v>
      </c>
      <c r="C908" s="41">
        <v>0</v>
      </c>
      <c r="D908" s="41">
        <v>0</v>
      </c>
      <c r="E908" s="41">
        <v>0</v>
      </c>
      <c r="F908" s="41">
        <v>0</v>
      </c>
      <c r="G908" s="48">
        <v>39904</v>
      </c>
    </row>
    <row r="909" spans="1:7" x14ac:dyDescent="0.25">
      <c r="A909" s="48">
        <v>399040200</v>
      </c>
      <c r="B909" s="41" t="s">
        <v>1691</v>
      </c>
      <c r="C909" s="41">
        <v>0</v>
      </c>
      <c r="D909" s="41">
        <v>0</v>
      </c>
      <c r="E909" s="41">
        <v>0</v>
      </c>
      <c r="F909" s="41">
        <v>0</v>
      </c>
      <c r="G909" s="48">
        <v>39904</v>
      </c>
    </row>
    <row r="910" spans="1:7" x14ac:dyDescent="0.25">
      <c r="A910" s="48">
        <v>399040400</v>
      </c>
      <c r="B910" s="41" t="s">
        <v>1693</v>
      </c>
      <c r="C910" s="41">
        <v>0</v>
      </c>
      <c r="D910" s="41">
        <v>0</v>
      </c>
      <c r="E910" s="41">
        <v>0</v>
      </c>
      <c r="F910" s="41">
        <v>0</v>
      </c>
      <c r="G910" s="48">
        <v>39904</v>
      </c>
    </row>
    <row r="911" spans="1:7" x14ac:dyDescent="0.25">
      <c r="A911" s="48">
        <v>399040700</v>
      </c>
      <c r="B911" s="41" t="s">
        <v>1695</v>
      </c>
      <c r="C911" s="41">
        <v>0</v>
      </c>
      <c r="D911" s="41">
        <v>0</v>
      </c>
      <c r="E911" s="41">
        <v>0</v>
      </c>
      <c r="F911" s="41">
        <v>0</v>
      </c>
      <c r="G911" s="48">
        <v>39904</v>
      </c>
    </row>
    <row r="912" spans="1:7" x14ac:dyDescent="0.25">
      <c r="A912" s="48">
        <v>399040715</v>
      </c>
      <c r="B912" s="41" t="s">
        <v>1697</v>
      </c>
      <c r="C912" s="41">
        <v>0</v>
      </c>
      <c r="D912" s="41">
        <v>0</v>
      </c>
      <c r="E912" s="41">
        <v>0</v>
      </c>
      <c r="F912" s="41">
        <v>0</v>
      </c>
      <c r="G912" s="48">
        <v>39904</v>
      </c>
    </row>
    <row r="913" spans="1:7" x14ac:dyDescent="0.25">
      <c r="A913" s="48">
        <v>399040730</v>
      </c>
      <c r="B913" s="41" t="s">
        <v>1699</v>
      </c>
      <c r="C913" s="41">
        <v>0</v>
      </c>
      <c r="D913" s="41">
        <v>0</v>
      </c>
      <c r="E913" s="41">
        <v>0</v>
      </c>
      <c r="F913" s="41">
        <v>0</v>
      </c>
      <c r="G913" s="48">
        <v>39904</v>
      </c>
    </row>
    <row r="914" spans="1:7" x14ac:dyDescent="0.25">
      <c r="A914" s="48">
        <v>399040800</v>
      </c>
      <c r="B914" s="41" t="s">
        <v>1701</v>
      </c>
      <c r="C914" s="41">
        <v>0</v>
      </c>
      <c r="D914" s="41">
        <v>0</v>
      </c>
      <c r="E914" s="41">
        <v>0</v>
      </c>
      <c r="F914" s="41">
        <v>0</v>
      </c>
      <c r="G914" s="48">
        <v>39904</v>
      </c>
    </row>
    <row r="915" spans="1:7" x14ac:dyDescent="0.25">
      <c r="A915" s="48">
        <v>399040915</v>
      </c>
      <c r="B915" s="41" t="s">
        <v>1703</v>
      </c>
      <c r="C915" s="41">
        <v>0</v>
      </c>
      <c r="D915" s="41">
        <v>0</v>
      </c>
      <c r="E915" s="41">
        <v>0</v>
      </c>
      <c r="F915" s="41">
        <v>0</v>
      </c>
      <c r="G915" s="48">
        <v>39904</v>
      </c>
    </row>
    <row r="916" spans="1:7" x14ac:dyDescent="0.25">
      <c r="A916" s="48">
        <v>399040930</v>
      </c>
      <c r="B916" s="41" t="s">
        <v>1705</v>
      </c>
      <c r="C916" s="41">
        <v>54.6</v>
      </c>
      <c r="D916" s="41">
        <v>500</v>
      </c>
      <c r="E916" s="41">
        <v>500</v>
      </c>
      <c r="F916" s="41">
        <v>-445.4</v>
      </c>
      <c r="G916" s="48">
        <v>39904</v>
      </c>
    </row>
    <row r="917" spans="1:7" x14ac:dyDescent="0.25">
      <c r="A917" s="48">
        <v>399040975</v>
      </c>
      <c r="B917" s="41" t="s">
        <v>1707</v>
      </c>
      <c r="C917" s="41">
        <v>260</v>
      </c>
      <c r="D917" s="41">
        <v>600</v>
      </c>
      <c r="E917" s="41">
        <v>600</v>
      </c>
      <c r="F917" s="41">
        <v>-340</v>
      </c>
      <c r="G917" s="48">
        <v>39904</v>
      </c>
    </row>
    <row r="918" spans="1:7" x14ac:dyDescent="0.25">
      <c r="A918" s="48">
        <v>399042000</v>
      </c>
      <c r="B918" s="41" t="s">
        <v>1709</v>
      </c>
      <c r="C918" s="41">
        <v>0</v>
      </c>
      <c r="D918" s="41">
        <v>0</v>
      </c>
      <c r="E918" s="41">
        <v>0</v>
      </c>
      <c r="F918" s="41">
        <v>0</v>
      </c>
      <c r="G918" s="48">
        <v>39904</v>
      </c>
    </row>
    <row r="919" spans="1:7" x14ac:dyDescent="0.25">
      <c r="A919" s="48">
        <v>399042002</v>
      </c>
      <c r="B919" s="41" t="s">
        <v>1711</v>
      </c>
      <c r="C919" s="41">
        <v>0</v>
      </c>
      <c r="D919" s="41">
        <v>0</v>
      </c>
      <c r="E919" s="41">
        <v>0</v>
      </c>
      <c r="F919" s="41">
        <v>0</v>
      </c>
      <c r="G919" s="48">
        <v>39904</v>
      </c>
    </row>
    <row r="920" spans="1:7" x14ac:dyDescent="0.25">
      <c r="A920" s="48">
        <v>399042003</v>
      </c>
      <c r="B920" s="41" t="s">
        <v>1713</v>
      </c>
      <c r="C920" s="41">
        <v>0</v>
      </c>
      <c r="D920" s="41">
        <v>0</v>
      </c>
      <c r="E920" s="41">
        <v>0</v>
      </c>
      <c r="F920" s="41">
        <v>0</v>
      </c>
      <c r="G920" s="48">
        <v>39904</v>
      </c>
    </row>
    <row r="921" spans="1:7" x14ac:dyDescent="0.25">
      <c r="A921" s="48">
        <v>399042022</v>
      </c>
      <c r="B921" s="41" t="s">
        <v>1715</v>
      </c>
      <c r="C921" s="41">
        <v>9606.89</v>
      </c>
      <c r="D921" s="41">
        <v>5000</v>
      </c>
      <c r="E921" s="41">
        <v>5000</v>
      </c>
      <c r="F921" s="41">
        <v>4606.8900000000003</v>
      </c>
      <c r="G921" s="48">
        <v>39904</v>
      </c>
    </row>
    <row r="922" spans="1:7" x14ac:dyDescent="0.25">
      <c r="A922" s="48">
        <v>399042401</v>
      </c>
      <c r="B922" s="41" t="s">
        <v>1717</v>
      </c>
      <c r="C922" s="41">
        <v>0</v>
      </c>
      <c r="D922" s="41">
        <v>0</v>
      </c>
      <c r="E922" s="41">
        <v>0</v>
      </c>
      <c r="F922" s="41">
        <v>0</v>
      </c>
      <c r="G922" s="48">
        <v>39904</v>
      </c>
    </row>
    <row r="923" spans="1:7" x14ac:dyDescent="0.25">
      <c r="A923" s="48">
        <v>399042422</v>
      </c>
      <c r="B923" s="41" t="s">
        <v>1719</v>
      </c>
      <c r="C923" s="41">
        <v>9563.66</v>
      </c>
      <c r="D923" s="41">
        <v>10000</v>
      </c>
      <c r="E923" s="41">
        <v>10000</v>
      </c>
      <c r="F923" s="41">
        <v>-436.34</v>
      </c>
      <c r="G923" s="48">
        <v>39904</v>
      </c>
    </row>
    <row r="924" spans="1:7" x14ac:dyDescent="0.25">
      <c r="A924" s="48">
        <v>399042423</v>
      </c>
      <c r="B924" s="41" t="s">
        <v>1721</v>
      </c>
      <c r="C924" s="41">
        <v>0</v>
      </c>
      <c r="D924" s="41">
        <v>0</v>
      </c>
      <c r="E924" s="41">
        <v>0</v>
      </c>
      <c r="F924" s="41">
        <v>0</v>
      </c>
      <c r="G924" s="48">
        <v>39904</v>
      </c>
    </row>
    <row r="925" spans="1:7" x14ac:dyDescent="0.25">
      <c r="A925" s="48">
        <v>399042428</v>
      </c>
      <c r="B925" s="41" t="s">
        <v>1723</v>
      </c>
      <c r="C925" s="41">
        <v>0</v>
      </c>
      <c r="D925" s="41">
        <v>0</v>
      </c>
      <c r="E925" s="41">
        <v>0</v>
      </c>
      <c r="F925" s="41">
        <v>0</v>
      </c>
      <c r="G925" s="48">
        <v>39904</v>
      </c>
    </row>
    <row r="926" spans="1:7" x14ac:dyDescent="0.25">
      <c r="A926" s="48">
        <v>399042429</v>
      </c>
      <c r="B926" s="41" t="s">
        <v>1725</v>
      </c>
      <c r="C926" s="41">
        <v>0</v>
      </c>
      <c r="D926" s="41">
        <v>0</v>
      </c>
      <c r="E926" s="41">
        <v>0</v>
      </c>
      <c r="F926" s="41">
        <v>0</v>
      </c>
      <c r="G926" s="48">
        <v>39904</v>
      </c>
    </row>
    <row r="927" spans="1:7" x14ac:dyDescent="0.25">
      <c r="A927" s="48">
        <v>399042430</v>
      </c>
      <c r="B927" s="41" t="s">
        <v>1727</v>
      </c>
      <c r="C927" s="41">
        <v>99</v>
      </c>
      <c r="D927" s="41">
        <v>100</v>
      </c>
      <c r="E927" s="41">
        <v>100</v>
      </c>
      <c r="F927" s="41">
        <v>-1</v>
      </c>
      <c r="G927" s="48">
        <v>39904</v>
      </c>
    </row>
    <row r="928" spans="1:7" x14ac:dyDescent="0.25">
      <c r="A928" s="48">
        <v>399042432</v>
      </c>
      <c r="B928" s="41" t="s">
        <v>1729</v>
      </c>
      <c r="C928" s="41">
        <v>0</v>
      </c>
      <c r="D928" s="41">
        <v>300</v>
      </c>
      <c r="E928" s="41">
        <v>300</v>
      </c>
      <c r="F928" s="41">
        <v>-300</v>
      </c>
      <c r="G928" s="48">
        <v>39904</v>
      </c>
    </row>
    <row r="929" spans="1:7" x14ac:dyDescent="0.25">
      <c r="A929" s="48">
        <v>399042500</v>
      </c>
      <c r="B929" s="41" t="s">
        <v>1731</v>
      </c>
      <c r="C929" s="41">
        <v>0</v>
      </c>
      <c r="D929" s="41">
        <v>700</v>
      </c>
      <c r="E929" s="41">
        <v>700</v>
      </c>
      <c r="F929" s="41">
        <v>-700</v>
      </c>
      <c r="G929" s="48">
        <v>39904</v>
      </c>
    </row>
    <row r="930" spans="1:7" x14ac:dyDescent="0.25">
      <c r="A930" s="48">
        <v>399042502</v>
      </c>
      <c r="B930" s="41" t="s">
        <v>1733</v>
      </c>
      <c r="C930" s="41">
        <v>0</v>
      </c>
      <c r="D930" s="41">
        <v>0</v>
      </c>
      <c r="E930" s="41">
        <v>0</v>
      </c>
      <c r="F930" s="41">
        <v>0</v>
      </c>
      <c r="G930" s="48">
        <v>39904</v>
      </c>
    </row>
    <row r="931" spans="1:7" x14ac:dyDescent="0.25">
      <c r="A931" s="48">
        <v>399042510</v>
      </c>
      <c r="B931" s="41" t="s">
        <v>1735</v>
      </c>
      <c r="C931" s="41">
        <v>0</v>
      </c>
      <c r="D931" s="41">
        <v>0</v>
      </c>
      <c r="E931" s="41">
        <v>0</v>
      </c>
      <c r="F931" s="41">
        <v>0</v>
      </c>
      <c r="G931" s="48">
        <v>39904</v>
      </c>
    </row>
    <row r="932" spans="1:7" x14ac:dyDescent="0.25">
      <c r="A932" s="48">
        <v>399042520</v>
      </c>
      <c r="B932" s="41" t="s">
        <v>1737</v>
      </c>
      <c r="C932" s="41">
        <v>0</v>
      </c>
      <c r="D932" s="41">
        <v>0</v>
      </c>
      <c r="E932" s="41">
        <v>0</v>
      </c>
      <c r="F932" s="41">
        <v>0</v>
      </c>
      <c r="G932" s="48">
        <v>39904</v>
      </c>
    </row>
    <row r="933" spans="1:7" x14ac:dyDescent="0.25">
      <c r="A933" s="48">
        <v>399042524</v>
      </c>
      <c r="B933" s="41" t="s">
        <v>1739</v>
      </c>
      <c r="C933" s="41">
        <v>0</v>
      </c>
      <c r="D933" s="41">
        <v>0</v>
      </c>
      <c r="E933" s="41">
        <v>0</v>
      </c>
      <c r="F933" s="41">
        <v>0</v>
      </c>
      <c r="G933" s="48">
        <v>39904</v>
      </c>
    </row>
    <row r="934" spans="1:7" x14ac:dyDescent="0.25">
      <c r="A934" s="48">
        <v>399042701</v>
      </c>
      <c r="B934" s="41" t="s">
        <v>1741</v>
      </c>
      <c r="C934" s="41">
        <v>0</v>
      </c>
      <c r="D934" s="41">
        <v>0</v>
      </c>
      <c r="E934" s="41">
        <v>0</v>
      </c>
      <c r="F934" s="41">
        <v>0</v>
      </c>
      <c r="G934" s="48">
        <v>39904</v>
      </c>
    </row>
    <row r="935" spans="1:7" x14ac:dyDescent="0.25">
      <c r="A935" s="48">
        <v>399042703</v>
      </c>
      <c r="B935" s="41" t="s">
        <v>1743</v>
      </c>
      <c r="C935" s="41">
        <v>0</v>
      </c>
      <c r="D935" s="41">
        <v>0</v>
      </c>
      <c r="E935" s="41">
        <v>0</v>
      </c>
      <c r="F935" s="41">
        <v>0</v>
      </c>
      <c r="G935" s="48">
        <v>39904</v>
      </c>
    </row>
    <row r="936" spans="1:7" x14ac:dyDescent="0.25">
      <c r="A936" s="48">
        <v>399042706</v>
      </c>
      <c r="B936" s="41" t="s">
        <v>1745</v>
      </c>
      <c r="C936" s="41">
        <v>0</v>
      </c>
      <c r="D936" s="41">
        <v>0</v>
      </c>
      <c r="E936" s="41">
        <v>0</v>
      </c>
      <c r="F936" s="41">
        <v>0</v>
      </c>
      <c r="G936" s="48">
        <v>39904</v>
      </c>
    </row>
    <row r="937" spans="1:7" x14ac:dyDescent="0.25">
      <c r="A937" s="48">
        <v>399042801</v>
      </c>
      <c r="B937" s="41" t="s">
        <v>1747</v>
      </c>
      <c r="C937" s="41">
        <v>0</v>
      </c>
      <c r="D937" s="41">
        <v>0</v>
      </c>
      <c r="E937" s="41">
        <v>0</v>
      </c>
      <c r="F937" s="41">
        <v>0</v>
      </c>
      <c r="G937" s="48">
        <v>39904</v>
      </c>
    </row>
    <row r="938" spans="1:7" x14ac:dyDescent="0.25">
      <c r="A938" s="48">
        <v>399044600</v>
      </c>
      <c r="B938" s="41" t="s">
        <v>1749</v>
      </c>
      <c r="C938" s="41">
        <v>0</v>
      </c>
      <c r="D938" s="41">
        <v>0</v>
      </c>
      <c r="E938" s="41">
        <v>0</v>
      </c>
      <c r="F938" s="41">
        <v>0</v>
      </c>
      <c r="G938" s="48">
        <v>39904</v>
      </c>
    </row>
    <row r="939" spans="1:7" x14ac:dyDescent="0.25">
      <c r="A939" s="48">
        <v>399044610</v>
      </c>
      <c r="B939" s="41" t="s">
        <v>1751</v>
      </c>
      <c r="C939" s="41">
        <v>0</v>
      </c>
      <c r="D939" s="41">
        <v>0</v>
      </c>
      <c r="E939" s="41">
        <v>0</v>
      </c>
      <c r="F939" s="41">
        <v>0</v>
      </c>
      <c r="G939" s="48">
        <v>39904</v>
      </c>
    </row>
    <row r="940" spans="1:7" x14ac:dyDescent="0.25">
      <c r="A940" s="48">
        <v>399044612</v>
      </c>
      <c r="B940" s="41" t="s">
        <v>1753</v>
      </c>
      <c r="C940" s="41">
        <v>0</v>
      </c>
      <c r="D940" s="41">
        <v>0</v>
      </c>
      <c r="E940" s="41">
        <v>0</v>
      </c>
      <c r="F940" s="41">
        <v>0</v>
      </c>
      <c r="G940" s="48">
        <v>39904</v>
      </c>
    </row>
    <row r="941" spans="1:7" x14ac:dyDescent="0.25">
      <c r="A941" s="48">
        <v>399044618</v>
      </c>
      <c r="B941" s="41" t="s">
        <v>1755</v>
      </c>
      <c r="C941" s="41">
        <v>0</v>
      </c>
      <c r="D941" s="41">
        <v>0</v>
      </c>
      <c r="E941" s="41">
        <v>0</v>
      </c>
      <c r="F941" s="41">
        <v>0</v>
      </c>
      <c r="G941" s="48">
        <v>39904</v>
      </c>
    </row>
    <row r="942" spans="1:7" x14ac:dyDescent="0.25">
      <c r="A942" s="48">
        <v>399044619</v>
      </c>
      <c r="B942" s="41" t="s">
        <v>1757</v>
      </c>
      <c r="C942" s="41">
        <v>0</v>
      </c>
      <c r="D942" s="41">
        <v>0</v>
      </c>
      <c r="E942" s="41">
        <v>0</v>
      </c>
      <c r="F942" s="41">
        <v>0</v>
      </c>
      <c r="G942" s="48">
        <v>39904</v>
      </c>
    </row>
    <row r="943" spans="1:7" x14ac:dyDescent="0.25">
      <c r="A943" s="48">
        <v>399044621</v>
      </c>
      <c r="B943" s="41" t="s">
        <v>1759</v>
      </c>
      <c r="C943" s="41">
        <v>0</v>
      </c>
      <c r="D943" s="41">
        <v>0</v>
      </c>
      <c r="E943" s="41">
        <v>0</v>
      </c>
      <c r="F943" s="41">
        <v>0</v>
      </c>
      <c r="G943" s="48">
        <v>39904</v>
      </c>
    </row>
    <row r="944" spans="1:7" x14ac:dyDescent="0.25">
      <c r="A944" s="48">
        <v>399046010</v>
      </c>
      <c r="B944" s="41" t="s">
        <v>1761</v>
      </c>
      <c r="C944" s="41">
        <v>0</v>
      </c>
      <c r="D944" s="41">
        <v>0</v>
      </c>
      <c r="E944" s="41">
        <v>0</v>
      </c>
      <c r="F944" s="41">
        <v>0</v>
      </c>
      <c r="G944" s="48">
        <v>39904</v>
      </c>
    </row>
    <row r="945" spans="1:7" x14ac:dyDescent="0.25">
      <c r="A945" s="48">
        <v>399049054</v>
      </c>
      <c r="B945" s="41" t="s">
        <v>1763</v>
      </c>
      <c r="C945" s="41">
        <v>0</v>
      </c>
      <c r="D945" s="41">
        <v>0</v>
      </c>
      <c r="E945" s="41">
        <v>0</v>
      </c>
      <c r="F945" s="41">
        <v>0</v>
      </c>
      <c r="G945" s="48">
        <v>39904</v>
      </c>
    </row>
    <row r="946" spans="1:7" x14ac:dyDescent="0.25">
      <c r="A946" s="48">
        <v>399049059</v>
      </c>
      <c r="B946" s="41" t="s">
        <v>1765</v>
      </c>
      <c r="C946" s="41">
        <v>-80</v>
      </c>
      <c r="D946" s="41">
        <v>0</v>
      </c>
      <c r="E946" s="41">
        <v>0</v>
      </c>
      <c r="F946" s="41">
        <v>-80</v>
      </c>
      <c r="G946" s="48">
        <v>39904</v>
      </c>
    </row>
    <row r="947" spans="1:7" x14ac:dyDescent="0.25">
      <c r="A947" s="48">
        <v>399049064</v>
      </c>
      <c r="B947" s="41" t="s">
        <v>1767</v>
      </c>
      <c r="C947" s="41">
        <v>0</v>
      </c>
      <c r="D947" s="41">
        <v>0</v>
      </c>
      <c r="E947" s="41">
        <v>0</v>
      </c>
      <c r="F947" s="41">
        <v>0</v>
      </c>
      <c r="G947" s="48">
        <v>39904</v>
      </c>
    </row>
    <row r="948" spans="1:7" x14ac:dyDescent="0.25">
      <c r="A948" s="48">
        <v>399049068</v>
      </c>
      <c r="B948" s="41" t="s">
        <v>1769</v>
      </c>
      <c r="C948" s="41">
        <v>0</v>
      </c>
      <c r="D948" s="41">
        <v>0</v>
      </c>
      <c r="E948" s="41">
        <v>0</v>
      </c>
      <c r="F948" s="41">
        <v>0</v>
      </c>
      <c r="G948" s="48">
        <v>39904</v>
      </c>
    </row>
    <row r="949" spans="1:7" x14ac:dyDescent="0.25">
      <c r="A949" s="48">
        <v>399049100</v>
      </c>
      <c r="B949" s="41" t="s">
        <v>1729</v>
      </c>
      <c r="C949" s="41">
        <v>0</v>
      </c>
      <c r="D949" s="41">
        <v>0</v>
      </c>
      <c r="E949" s="41">
        <v>0</v>
      </c>
      <c r="F949" s="41">
        <v>0</v>
      </c>
      <c r="G949" s="48">
        <v>39904</v>
      </c>
    </row>
    <row r="950" spans="1:7" x14ac:dyDescent="0.25">
      <c r="A950" s="48">
        <v>399049103</v>
      </c>
      <c r="B950" s="41" t="s">
        <v>1772</v>
      </c>
      <c r="C950" s="41">
        <v>0</v>
      </c>
      <c r="D950" s="41">
        <v>0</v>
      </c>
      <c r="E950" s="41">
        <v>0</v>
      </c>
      <c r="F950" s="41">
        <v>0</v>
      </c>
      <c r="G950" s="48">
        <v>39904</v>
      </c>
    </row>
    <row r="951" spans="1:7" x14ac:dyDescent="0.25">
      <c r="A951" s="48">
        <v>399049105</v>
      </c>
      <c r="B951" s="41" t="s">
        <v>1774</v>
      </c>
      <c r="C951" s="41">
        <v>-1208.25</v>
      </c>
      <c r="D951" s="41">
        <v>-2500</v>
      </c>
      <c r="E951" s="41">
        <v>-2500</v>
      </c>
      <c r="F951" s="41">
        <v>1291.75</v>
      </c>
      <c r="G951" s="48">
        <v>39904</v>
      </c>
    </row>
    <row r="952" spans="1:7" x14ac:dyDescent="0.25">
      <c r="A952" s="48">
        <v>399049204</v>
      </c>
      <c r="B952" s="41" t="s">
        <v>1776</v>
      </c>
      <c r="C952" s="41">
        <v>0</v>
      </c>
      <c r="D952" s="41">
        <v>0</v>
      </c>
      <c r="E952" s="41">
        <v>0</v>
      </c>
      <c r="F952" s="41">
        <v>0</v>
      </c>
      <c r="G952" s="48">
        <v>39904</v>
      </c>
    </row>
    <row r="953" spans="1:7" x14ac:dyDescent="0.25">
      <c r="A953" s="48">
        <v>399049205</v>
      </c>
      <c r="B953" s="41" t="s">
        <v>1778</v>
      </c>
      <c r="C953" s="41">
        <v>0</v>
      </c>
      <c r="D953" s="41">
        <v>0</v>
      </c>
      <c r="E953" s="41">
        <v>0</v>
      </c>
      <c r="F953" s="41">
        <v>0</v>
      </c>
      <c r="G953" s="48">
        <v>39904</v>
      </c>
    </row>
    <row r="954" spans="1:7" x14ac:dyDescent="0.25">
      <c r="A954" s="48">
        <v>399049206</v>
      </c>
      <c r="B954" s="41" t="s">
        <v>1780</v>
      </c>
      <c r="C954" s="41">
        <v>-385.15</v>
      </c>
      <c r="D954" s="41">
        <v>0</v>
      </c>
      <c r="E954" s="41">
        <v>0</v>
      </c>
      <c r="F954" s="41">
        <v>-385.15</v>
      </c>
      <c r="G954" s="48">
        <v>39904</v>
      </c>
    </row>
    <row r="955" spans="1:7" x14ac:dyDescent="0.25">
      <c r="A955" s="48">
        <v>399049356</v>
      </c>
      <c r="B955" s="41" t="s">
        <v>1782</v>
      </c>
      <c r="C955" s="41">
        <v>0</v>
      </c>
      <c r="D955" s="41">
        <v>0</v>
      </c>
      <c r="E955" s="41">
        <v>0</v>
      </c>
      <c r="F955" s="41">
        <v>0</v>
      </c>
      <c r="G955" s="48">
        <v>39904</v>
      </c>
    </row>
    <row r="956" spans="1:7" x14ac:dyDescent="0.25">
      <c r="A956" s="48">
        <v>399049802</v>
      </c>
      <c r="B956" s="41" t="s">
        <v>1784</v>
      </c>
      <c r="C956" s="41">
        <v>0</v>
      </c>
      <c r="D956" s="41">
        <v>0</v>
      </c>
      <c r="E956" s="41">
        <v>0</v>
      </c>
      <c r="F956" s="41">
        <v>0</v>
      </c>
      <c r="G956" s="48">
        <v>39904</v>
      </c>
    </row>
    <row r="957" spans="1:7" x14ac:dyDescent="0.25">
      <c r="A957" s="48">
        <v>399050100</v>
      </c>
      <c r="B957" s="41" t="s">
        <v>1786</v>
      </c>
      <c r="C957" s="41">
        <v>0</v>
      </c>
      <c r="D957" s="41">
        <v>0</v>
      </c>
      <c r="E957" s="41">
        <v>0</v>
      </c>
      <c r="F957" s="41">
        <v>0</v>
      </c>
      <c r="G957" s="48">
        <v>39905</v>
      </c>
    </row>
    <row r="958" spans="1:7" x14ac:dyDescent="0.25">
      <c r="A958" s="48">
        <v>399050101</v>
      </c>
      <c r="B958" s="41" t="s">
        <v>1788</v>
      </c>
      <c r="C958" s="41">
        <v>0</v>
      </c>
      <c r="D958" s="41">
        <v>0</v>
      </c>
      <c r="E958" s="41">
        <v>0</v>
      </c>
      <c r="F958" s="41">
        <v>0</v>
      </c>
      <c r="G958" s="48">
        <v>39905</v>
      </c>
    </row>
    <row r="959" spans="1:7" x14ac:dyDescent="0.25">
      <c r="A959" s="48">
        <v>399050120</v>
      </c>
      <c r="B959" s="41" t="s">
        <v>1790</v>
      </c>
      <c r="C959" s="41">
        <v>0</v>
      </c>
      <c r="D959" s="41">
        <v>0</v>
      </c>
      <c r="E959" s="41">
        <v>0</v>
      </c>
      <c r="F959" s="41">
        <v>0</v>
      </c>
      <c r="G959" s="48">
        <v>39905</v>
      </c>
    </row>
    <row r="960" spans="1:7" x14ac:dyDescent="0.25">
      <c r="A960" s="48">
        <v>399050150</v>
      </c>
      <c r="B960" s="41" t="s">
        <v>1792</v>
      </c>
      <c r="C960" s="41">
        <v>0</v>
      </c>
      <c r="D960" s="41">
        <v>0</v>
      </c>
      <c r="E960" s="41">
        <v>0</v>
      </c>
      <c r="F960" s="41">
        <v>0</v>
      </c>
      <c r="G960" s="48">
        <v>39905</v>
      </c>
    </row>
    <row r="961" spans="1:7" x14ac:dyDescent="0.25">
      <c r="A961" s="48">
        <v>399050200</v>
      </c>
      <c r="B961" s="41" t="s">
        <v>1794</v>
      </c>
      <c r="C961" s="41">
        <v>0</v>
      </c>
      <c r="D961" s="41">
        <v>0</v>
      </c>
      <c r="E961" s="41">
        <v>0</v>
      </c>
      <c r="F961" s="41">
        <v>0</v>
      </c>
      <c r="G961" s="48">
        <v>39905</v>
      </c>
    </row>
    <row r="962" spans="1:7" x14ac:dyDescent="0.25">
      <c r="A962" s="48">
        <v>399050700</v>
      </c>
      <c r="B962" s="41" t="s">
        <v>1796</v>
      </c>
      <c r="C962" s="41">
        <v>0</v>
      </c>
      <c r="D962" s="41">
        <v>0</v>
      </c>
      <c r="E962" s="41">
        <v>0</v>
      </c>
      <c r="F962" s="41">
        <v>0</v>
      </c>
      <c r="G962" s="48">
        <v>39905</v>
      </c>
    </row>
    <row r="963" spans="1:7" x14ac:dyDescent="0.25">
      <c r="A963" s="48">
        <v>399050800</v>
      </c>
      <c r="B963" s="41" t="s">
        <v>1798</v>
      </c>
      <c r="C963" s="41">
        <v>0</v>
      </c>
      <c r="D963" s="41">
        <v>0</v>
      </c>
      <c r="E963" s="41">
        <v>0</v>
      </c>
      <c r="F963" s="41">
        <v>0</v>
      </c>
      <c r="G963" s="48">
        <v>39905</v>
      </c>
    </row>
    <row r="964" spans="1:7" x14ac:dyDescent="0.25">
      <c r="A964" s="48">
        <v>399050830</v>
      </c>
      <c r="B964" s="41" t="s">
        <v>1800</v>
      </c>
      <c r="C964" s="41">
        <v>0</v>
      </c>
      <c r="D964" s="41">
        <v>0</v>
      </c>
      <c r="E964" s="41">
        <v>0</v>
      </c>
      <c r="F964" s="41">
        <v>0</v>
      </c>
      <c r="G964" s="48">
        <v>39905</v>
      </c>
    </row>
    <row r="965" spans="1:7" x14ac:dyDescent="0.25">
      <c r="A965" s="48">
        <v>399050915</v>
      </c>
      <c r="B965" s="41" t="s">
        <v>1802</v>
      </c>
      <c r="C965" s="41">
        <v>0</v>
      </c>
      <c r="D965" s="41">
        <v>0</v>
      </c>
      <c r="E965" s="41">
        <v>0</v>
      </c>
      <c r="F965" s="41">
        <v>0</v>
      </c>
      <c r="G965" s="48">
        <v>39905</v>
      </c>
    </row>
    <row r="966" spans="1:7" x14ac:dyDescent="0.25">
      <c r="A966" s="48">
        <v>399050930</v>
      </c>
      <c r="B966" s="41" t="s">
        <v>1804</v>
      </c>
      <c r="C966" s="41">
        <v>0</v>
      </c>
      <c r="D966" s="41">
        <v>0</v>
      </c>
      <c r="E966" s="41">
        <v>0</v>
      </c>
      <c r="F966" s="41">
        <v>0</v>
      </c>
      <c r="G966" s="48">
        <v>39905</v>
      </c>
    </row>
    <row r="967" spans="1:7" x14ac:dyDescent="0.25">
      <c r="A967" s="48">
        <v>399050975</v>
      </c>
      <c r="B967" s="41" t="s">
        <v>1806</v>
      </c>
      <c r="C967" s="41">
        <v>0</v>
      </c>
      <c r="D967" s="41">
        <v>0</v>
      </c>
      <c r="E967" s="41">
        <v>0</v>
      </c>
      <c r="F967" s="41">
        <v>0</v>
      </c>
      <c r="G967" s="48">
        <v>39905</v>
      </c>
    </row>
    <row r="968" spans="1:7" x14ac:dyDescent="0.25">
      <c r="A968" s="48">
        <v>399052000</v>
      </c>
      <c r="B968" s="41" t="s">
        <v>1808</v>
      </c>
      <c r="C968" s="41">
        <v>0</v>
      </c>
      <c r="D968" s="41">
        <v>0</v>
      </c>
      <c r="E968" s="41">
        <v>0</v>
      </c>
      <c r="F968" s="41">
        <v>0</v>
      </c>
      <c r="G968" s="48">
        <v>39905</v>
      </c>
    </row>
    <row r="969" spans="1:7" x14ac:dyDescent="0.25">
      <c r="A969" s="48">
        <v>399052022</v>
      </c>
      <c r="B969" s="41" t="s">
        <v>1810</v>
      </c>
      <c r="C969" s="41">
        <v>0</v>
      </c>
      <c r="D969" s="41">
        <v>0</v>
      </c>
      <c r="E969" s="41">
        <v>0</v>
      </c>
      <c r="F969" s="41">
        <v>0</v>
      </c>
      <c r="G969" s="48">
        <v>39905</v>
      </c>
    </row>
    <row r="970" spans="1:7" x14ac:dyDescent="0.25">
      <c r="A970" s="48">
        <v>399052424</v>
      </c>
      <c r="B970" s="41" t="s">
        <v>1812</v>
      </c>
      <c r="C970" s="41">
        <v>0</v>
      </c>
      <c r="D970" s="41">
        <v>0</v>
      </c>
      <c r="E970" s="41">
        <v>0</v>
      </c>
      <c r="F970" s="41">
        <v>0</v>
      </c>
      <c r="G970" s="48">
        <v>39905</v>
      </c>
    </row>
    <row r="971" spans="1:7" x14ac:dyDescent="0.25">
      <c r="A971" s="48">
        <v>399052429</v>
      </c>
      <c r="B971" s="41" t="s">
        <v>1814</v>
      </c>
      <c r="C971" s="41">
        <v>19650</v>
      </c>
      <c r="D971" s="41">
        <v>35500</v>
      </c>
      <c r="E971" s="41">
        <v>35500</v>
      </c>
      <c r="F971" s="41">
        <v>-15850</v>
      </c>
      <c r="G971" s="48">
        <v>39905</v>
      </c>
    </row>
    <row r="972" spans="1:7" x14ac:dyDescent="0.25">
      <c r="A972" s="48">
        <v>399052430</v>
      </c>
      <c r="B972" s="41" t="s">
        <v>1816</v>
      </c>
      <c r="C972" s="41">
        <v>0</v>
      </c>
      <c r="D972" s="41">
        <v>0</v>
      </c>
      <c r="E972" s="41">
        <v>0</v>
      </c>
      <c r="F972" s="41">
        <v>0</v>
      </c>
      <c r="G972" s="48">
        <v>39905</v>
      </c>
    </row>
    <row r="973" spans="1:7" x14ac:dyDescent="0.25">
      <c r="A973" s="48">
        <v>399052432</v>
      </c>
      <c r="B973" s="41" t="s">
        <v>1818</v>
      </c>
      <c r="C973" s="41">
        <v>0</v>
      </c>
      <c r="D973" s="41">
        <v>0</v>
      </c>
      <c r="E973" s="41">
        <v>0</v>
      </c>
      <c r="F973" s="41">
        <v>0</v>
      </c>
      <c r="G973" s="48">
        <v>39905</v>
      </c>
    </row>
    <row r="974" spans="1:7" x14ac:dyDescent="0.25">
      <c r="A974" s="48">
        <v>399052500</v>
      </c>
      <c r="B974" s="41" t="s">
        <v>1820</v>
      </c>
      <c r="C974" s="41">
        <v>0</v>
      </c>
      <c r="D974" s="41">
        <v>0</v>
      </c>
      <c r="E974" s="41">
        <v>0</v>
      </c>
      <c r="F974" s="41">
        <v>0</v>
      </c>
      <c r="G974" s="48">
        <v>39905</v>
      </c>
    </row>
    <row r="975" spans="1:7" x14ac:dyDescent="0.25">
      <c r="A975" s="48">
        <v>399052510</v>
      </c>
      <c r="B975" s="41" t="s">
        <v>1822</v>
      </c>
      <c r="C975" s="41">
        <v>0</v>
      </c>
      <c r="D975" s="41">
        <v>0</v>
      </c>
      <c r="E975" s="41">
        <v>0</v>
      </c>
      <c r="F975" s="41">
        <v>0</v>
      </c>
      <c r="G975" s="48">
        <v>39905</v>
      </c>
    </row>
    <row r="976" spans="1:7" x14ac:dyDescent="0.25">
      <c r="A976" s="48">
        <v>399052701</v>
      </c>
      <c r="B976" s="41" t="s">
        <v>1824</v>
      </c>
      <c r="C976" s="41">
        <v>0</v>
      </c>
      <c r="D976" s="41">
        <v>0</v>
      </c>
      <c r="E976" s="41">
        <v>0</v>
      </c>
      <c r="F976" s="41">
        <v>0</v>
      </c>
      <c r="G976" s="48">
        <v>39905</v>
      </c>
    </row>
    <row r="977" spans="1:7" x14ac:dyDescent="0.25">
      <c r="A977" s="48">
        <v>399052703</v>
      </c>
      <c r="B977" s="41" t="s">
        <v>1826</v>
      </c>
      <c r="C977" s="41">
        <v>0</v>
      </c>
      <c r="D977" s="41">
        <v>0</v>
      </c>
      <c r="E977" s="41">
        <v>0</v>
      </c>
      <c r="F977" s="41">
        <v>0</v>
      </c>
      <c r="G977" s="48">
        <v>39905</v>
      </c>
    </row>
    <row r="978" spans="1:7" x14ac:dyDescent="0.25">
      <c r="A978" s="48">
        <v>399052706</v>
      </c>
      <c r="B978" s="41" t="s">
        <v>1828</v>
      </c>
      <c r="C978" s="41">
        <v>0</v>
      </c>
      <c r="D978" s="41">
        <v>0</v>
      </c>
      <c r="E978" s="41">
        <v>0</v>
      </c>
      <c r="F978" s="41">
        <v>0</v>
      </c>
      <c r="G978" s="48">
        <v>39905</v>
      </c>
    </row>
    <row r="979" spans="1:7" x14ac:dyDescent="0.25">
      <c r="A979" s="48">
        <v>399052708</v>
      </c>
      <c r="B979" s="41" t="s">
        <v>1830</v>
      </c>
      <c r="C979" s="41">
        <v>0</v>
      </c>
      <c r="D979" s="41">
        <v>0</v>
      </c>
      <c r="E979" s="41">
        <v>0</v>
      </c>
      <c r="F979" s="41">
        <v>0</v>
      </c>
      <c r="G979" s="48">
        <v>39905</v>
      </c>
    </row>
    <row r="980" spans="1:7" x14ac:dyDescent="0.25">
      <c r="A980" s="48">
        <v>399052801</v>
      </c>
      <c r="B980" s="41" t="s">
        <v>1832</v>
      </c>
      <c r="C980" s="41">
        <v>0</v>
      </c>
      <c r="D980" s="41">
        <v>0</v>
      </c>
      <c r="E980" s="41">
        <v>0</v>
      </c>
      <c r="F980" s="41">
        <v>0</v>
      </c>
      <c r="G980" s="48">
        <v>39905</v>
      </c>
    </row>
    <row r="981" spans="1:7" x14ac:dyDescent="0.25">
      <c r="A981" s="48">
        <v>399054600</v>
      </c>
      <c r="B981" s="41" t="s">
        <v>1834</v>
      </c>
      <c r="C981" s="41">
        <v>0</v>
      </c>
      <c r="D981" s="41">
        <v>0</v>
      </c>
      <c r="E981" s="41">
        <v>0</v>
      </c>
      <c r="F981" s="41">
        <v>0</v>
      </c>
      <c r="G981" s="48">
        <v>39905</v>
      </c>
    </row>
    <row r="982" spans="1:7" x14ac:dyDescent="0.25">
      <c r="A982" s="48">
        <v>399054610</v>
      </c>
      <c r="B982" s="41" t="s">
        <v>1836</v>
      </c>
      <c r="C982" s="41">
        <v>0</v>
      </c>
      <c r="D982" s="41">
        <v>0</v>
      </c>
      <c r="E982" s="41">
        <v>0</v>
      </c>
      <c r="F982" s="41">
        <v>0</v>
      </c>
      <c r="G982" s="48">
        <v>39905</v>
      </c>
    </row>
    <row r="983" spans="1:7" x14ac:dyDescent="0.25">
      <c r="A983" s="48">
        <v>399054612</v>
      </c>
      <c r="B983" s="41" t="s">
        <v>1838</v>
      </c>
      <c r="C983" s="41">
        <v>0</v>
      </c>
      <c r="D983" s="41">
        <v>0</v>
      </c>
      <c r="E983" s="41">
        <v>0</v>
      </c>
      <c r="F983" s="41">
        <v>0</v>
      </c>
      <c r="G983" s="48">
        <v>39905</v>
      </c>
    </row>
    <row r="984" spans="1:7" x14ac:dyDescent="0.25">
      <c r="A984" s="48">
        <v>399054618</v>
      </c>
      <c r="B984" s="41" t="s">
        <v>1840</v>
      </c>
      <c r="C984" s="41">
        <v>0</v>
      </c>
      <c r="D984" s="41">
        <v>0</v>
      </c>
      <c r="E984" s="41">
        <v>0</v>
      </c>
      <c r="F984" s="41">
        <v>0</v>
      </c>
      <c r="G984" s="48">
        <v>39905</v>
      </c>
    </row>
    <row r="985" spans="1:7" x14ac:dyDescent="0.25">
      <c r="A985" s="48">
        <v>399054619</v>
      </c>
      <c r="B985" s="41" t="s">
        <v>1842</v>
      </c>
      <c r="C985" s="41">
        <v>0</v>
      </c>
      <c r="D985" s="41">
        <v>0</v>
      </c>
      <c r="E985" s="41">
        <v>0</v>
      </c>
      <c r="F985" s="41">
        <v>0</v>
      </c>
      <c r="G985" s="48">
        <v>39905</v>
      </c>
    </row>
    <row r="986" spans="1:7" x14ac:dyDescent="0.25">
      <c r="A986" s="48">
        <v>399054621</v>
      </c>
      <c r="B986" s="41" t="s">
        <v>1844</v>
      </c>
      <c r="C986" s="41">
        <v>0</v>
      </c>
      <c r="D986" s="41">
        <v>0</v>
      </c>
      <c r="E986" s="41">
        <v>0</v>
      </c>
      <c r="F986" s="41">
        <v>0</v>
      </c>
      <c r="G986" s="48">
        <v>39905</v>
      </c>
    </row>
    <row r="987" spans="1:7" x14ac:dyDescent="0.25">
      <c r="A987" s="48">
        <v>399056010</v>
      </c>
      <c r="B987" s="41" t="s">
        <v>1846</v>
      </c>
      <c r="C987" s="41">
        <v>0</v>
      </c>
      <c r="D987" s="41">
        <v>0</v>
      </c>
      <c r="E987" s="41">
        <v>0</v>
      </c>
      <c r="F987" s="41">
        <v>0</v>
      </c>
      <c r="G987" s="48">
        <v>39905</v>
      </c>
    </row>
    <row r="988" spans="1:7" x14ac:dyDescent="0.25">
      <c r="A988" s="48">
        <v>399059066</v>
      </c>
      <c r="B988" s="41" t="s">
        <v>1848</v>
      </c>
      <c r="C988" s="41">
        <v>0</v>
      </c>
      <c r="D988" s="41">
        <v>0</v>
      </c>
      <c r="E988" s="41">
        <v>0</v>
      </c>
      <c r="F988" s="41">
        <v>0</v>
      </c>
      <c r="G988" s="48">
        <v>39905</v>
      </c>
    </row>
    <row r="989" spans="1:7" x14ac:dyDescent="0.25">
      <c r="A989" s="48">
        <v>399059802</v>
      </c>
      <c r="B989" s="41" t="s">
        <v>1850</v>
      </c>
      <c r="C989" s="41">
        <v>0</v>
      </c>
      <c r="D989" s="41">
        <v>0</v>
      </c>
      <c r="E989" s="41">
        <v>0</v>
      </c>
      <c r="F989" s="41">
        <v>0</v>
      </c>
      <c r="G989" s="48">
        <v>39905</v>
      </c>
    </row>
    <row r="990" spans="1:7" x14ac:dyDescent="0.25">
      <c r="A990" s="48">
        <v>399060100</v>
      </c>
      <c r="B990" s="41" t="s">
        <v>1852</v>
      </c>
      <c r="C990" s="41">
        <v>88590.44</v>
      </c>
      <c r="D990" s="41">
        <v>118100</v>
      </c>
      <c r="E990" s="41">
        <v>118100</v>
      </c>
      <c r="F990" s="41">
        <v>-29509.56</v>
      </c>
      <c r="G990" s="48">
        <v>39906</v>
      </c>
    </row>
    <row r="991" spans="1:7" x14ac:dyDescent="0.25">
      <c r="A991" s="48">
        <v>399060101</v>
      </c>
      <c r="B991" s="41" t="s">
        <v>1854</v>
      </c>
      <c r="C991" s="41">
        <v>0</v>
      </c>
      <c r="D991" s="41">
        <v>0</v>
      </c>
      <c r="E991" s="41">
        <v>0</v>
      </c>
      <c r="F991" s="41">
        <v>0</v>
      </c>
      <c r="G991" s="48">
        <v>39906</v>
      </c>
    </row>
    <row r="992" spans="1:7" x14ac:dyDescent="0.25">
      <c r="A992" s="48">
        <v>399060102</v>
      </c>
      <c r="B992" s="41" t="s">
        <v>1856</v>
      </c>
      <c r="C992" s="41">
        <v>0</v>
      </c>
      <c r="D992" s="41">
        <v>0</v>
      </c>
      <c r="E992" s="41">
        <v>0</v>
      </c>
      <c r="F992" s="41">
        <v>0</v>
      </c>
      <c r="G992" s="48">
        <v>39906</v>
      </c>
    </row>
    <row r="993" spans="1:7" x14ac:dyDescent="0.25">
      <c r="A993" s="48">
        <v>399060103</v>
      </c>
      <c r="B993" s="41" t="s">
        <v>1858</v>
      </c>
      <c r="C993" s="41">
        <v>0</v>
      </c>
      <c r="D993" s="41">
        <v>0</v>
      </c>
      <c r="E993" s="41">
        <v>0</v>
      </c>
      <c r="F993" s="41">
        <v>0</v>
      </c>
      <c r="G993" s="48">
        <v>39906</v>
      </c>
    </row>
    <row r="994" spans="1:7" x14ac:dyDescent="0.25">
      <c r="A994" s="48">
        <v>399060120</v>
      </c>
      <c r="B994" s="41" t="s">
        <v>1860</v>
      </c>
      <c r="C994" s="41">
        <v>0</v>
      </c>
      <c r="D994" s="41">
        <v>0</v>
      </c>
      <c r="E994" s="41">
        <v>0</v>
      </c>
      <c r="F994" s="41">
        <v>0</v>
      </c>
      <c r="G994" s="48">
        <v>39906</v>
      </c>
    </row>
    <row r="995" spans="1:7" x14ac:dyDescent="0.25">
      <c r="A995" s="48">
        <v>399060150</v>
      </c>
      <c r="B995" s="41" t="s">
        <v>1862</v>
      </c>
      <c r="C995" s="41">
        <v>0</v>
      </c>
      <c r="D995" s="41">
        <v>0</v>
      </c>
      <c r="E995" s="41">
        <v>0</v>
      </c>
      <c r="F995" s="41">
        <v>0</v>
      </c>
      <c r="G995" s="48">
        <v>39906</v>
      </c>
    </row>
    <row r="996" spans="1:7" x14ac:dyDescent="0.25">
      <c r="A996" s="48">
        <v>399060200</v>
      </c>
      <c r="B996" s="41" t="s">
        <v>1864</v>
      </c>
      <c r="C996" s="41">
        <v>167799.26</v>
      </c>
      <c r="D996" s="41">
        <v>0</v>
      </c>
      <c r="E996" s="41">
        <v>0</v>
      </c>
      <c r="F996" s="41">
        <v>167799.26</v>
      </c>
      <c r="G996" s="48">
        <v>39906</v>
      </c>
    </row>
    <row r="997" spans="1:7" x14ac:dyDescent="0.25">
      <c r="A997" s="48">
        <v>399060700</v>
      </c>
      <c r="B997" s="41" t="s">
        <v>1866</v>
      </c>
      <c r="C997" s="41">
        <v>0</v>
      </c>
      <c r="D997" s="41">
        <v>0</v>
      </c>
      <c r="E997" s="41">
        <v>0</v>
      </c>
      <c r="F997" s="41">
        <v>0</v>
      </c>
      <c r="G997" s="48">
        <v>39906</v>
      </c>
    </row>
    <row r="998" spans="1:7" x14ac:dyDescent="0.25">
      <c r="A998" s="48">
        <v>399060800</v>
      </c>
      <c r="B998" s="41" t="s">
        <v>1868</v>
      </c>
      <c r="C998" s="41">
        <v>0</v>
      </c>
      <c r="D998" s="41">
        <v>0</v>
      </c>
      <c r="E998" s="41">
        <v>0</v>
      </c>
      <c r="F998" s="41">
        <v>0</v>
      </c>
      <c r="G998" s="48">
        <v>39906</v>
      </c>
    </row>
    <row r="999" spans="1:7" x14ac:dyDescent="0.25">
      <c r="A999" s="48">
        <v>399060820</v>
      </c>
      <c r="B999" s="41" t="s">
        <v>1870</v>
      </c>
      <c r="C999" s="41">
        <v>0</v>
      </c>
      <c r="D999" s="41">
        <v>0</v>
      </c>
      <c r="E999" s="41">
        <v>0</v>
      </c>
      <c r="F999" s="41">
        <v>0</v>
      </c>
      <c r="G999" s="48">
        <v>39906</v>
      </c>
    </row>
    <row r="1000" spans="1:7" x14ac:dyDescent="0.25">
      <c r="A1000" s="48">
        <v>399060915</v>
      </c>
      <c r="B1000" s="41" t="s">
        <v>1872</v>
      </c>
      <c r="C1000" s="41">
        <v>0</v>
      </c>
      <c r="D1000" s="41">
        <v>0</v>
      </c>
      <c r="E1000" s="41">
        <v>0</v>
      </c>
      <c r="F1000" s="41">
        <v>0</v>
      </c>
      <c r="G1000" s="48">
        <v>39906</v>
      </c>
    </row>
    <row r="1001" spans="1:7" x14ac:dyDescent="0.25">
      <c r="A1001" s="48">
        <v>399060930</v>
      </c>
      <c r="B1001" s="41" t="s">
        <v>1874</v>
      </c>
      <c r="C1001" s="41">
        <v>0</v>
      </c>
      <c r="D1001" s="41">
        <v>150</v>
      </c>
      <c r="E1001" s="41">
        <v>150</v>
      </c>
      <c r="F1001" s="41">
        <v>-150</v>
      </c>
      <c r="G1001" s="48">
        <v>39906</v>
      </c>
    </row>
    <row r="1002" spans="1:7" x14ac:dyDescent="0.25">
      <c r="A1002" s="48">
        <v>399060975</v>
      </c>
      <c r="B1002" s="41" t="s">
        <v>1876</v>
      </c>
      <c r="C1002" s="41">
        <v>332</v>
      </c>
      <c r="D1002" s="41">
        <v>350</v>
      </c>
      <c r="E1002" s="41">
        <v>350</v>
      </c>
      <c r="F1002" s="41">
        <v>-18</v>
      </c>
      <c r="G1002" s="48">
        <v>39906</v>
      </c>
    </row>
    <row r="1003" spans="1:7" x14ac:dyDescent="0.25">
      <c r="A1003" s="48">
        <v>399060981</v>
      </c>
      <c r="B1003" s="41" t="s">
        <v>1878</v>
      </c>
      <c r="C1003" s="41">
        <v>0</v>
      </c>
      <c r="D1003" s="41">
        <v>0</v>
      </c>
      <c r="E1003" s="41">
        <v>0</v>
      </c>
      <c r="F1003" s="41">
        <v>0</v>
      </c>
      <c r="G1003" s="48">
        <v>39906</v>
      </c>
    </row>
    <row r="1004" spans="1:7" x14ac:dyDescent="0.25">
      <c r="A1004" s="48">
        <v>399061610</v>
      </c>
      <c r="B1004" s="41" t="s">
        <v>1880</v>
      </c>
      <c r="C1004" s="41">
        <v>0</v>
      </c>
      <c r="D1004" s="41">
        <v>350</v>
      </c>
      <c r="E1004" s="41">
        <v>350</v>
      </c>
      <c r="F1004" s="41">
        <v>-350</v>
      </c>
      <c r="G1004" s="48">
        <v>39906</v>
      </c>
    </row>
    <row r="1005" spans="1:7" x14ac:dyDescent="0.25">
      <c r="A1005" s="48">
        <v>399062000</v>
      </c>
      <c r="B1005" s="41" t="s">
        <v>1882</v>
      </c>
      <c r="C1005" s="41">
        <v>0</v>
      </c>
      <c r="D1005" s="41">
        <v>200</v>
      </c>
      <c r="E1005" s="41">
        <v>200</v>
      </c>
      <c r="F1005" s="41">
        <v>-200</v>
      </c>
      <c r="G1005" s="48">
        <v>39906</v>
      </c>
    </row>
    <row r="1006" spans="1:7" x14ac:dyDescent="0.25">
      <c r="A1006" s="48">
        <v>399062002</v>
      </c>
      <c r="B1006" s="41" t="s">
        <v>1884</v>
      </c>
      <c r="C1006" s="41">
        <v>0</v>
      </c>
      <c r="D1006" s="41">
        <v>0</v>
      </c>
      <c r="E1006" s="41">
        <v>0</v>
      </c>
      <c r="F1006" s="41">
        <v>0</v>
      </c>
      <c r="G1006" s="48">
        <v>39906</v>
      </c>
    </row>
    <row r="1007" spans="1:7" x14ac:dyDescent="0.25">
      <c r="A1007" s="48">
        <v>399062003</v>
      </c>
      <c r="B1007" s="41" t="s">
        <v>1886</v>
      </c>
      <c r="C1007" s="41">
        <v>0</v>
      </c>
      <c r="D1007" s="41">
        <v>0</v>
      </c>
      <c r="E1007" s="41">
        <v>0</v>
      </c>
      <c r="F1007" s="41">
        <v>0</v>
      </c>
      <c r="G1007" s="48">
        <v>39906</v>
      </c>
    </row>
    <row r="1008" spans="1:7" x14ac:dyDescent="0.25">
      <c r="A1008" s="48">
        <v>399062004</v>
      </c>
      <c r="B1008" s="41" t="s">
        <v>1888</v>
      </c>
      <c r="C1008" s="41">
        <v>118195.34</v>
      </c>
      <c r="D1008" s="41">
        <v>21000</v>
      </c>
      <c r="E1008" s="41">
        <v>21000</v>
      </c>
      <c r="F1008" s="41">
        <v>97195.34</v>
      </c>
      <c r="G1008" s="48">
        <v>39906</v>
      </c>
    </row>
    <row r="1009" spans="1:7" x14ac:dyDescent="0.25">
      <c r="A1009" s="48">
        <v>399062022</v>
      </c>
      <c r="B1009" s="41" t="s">
        <v>1890</v>
      </c>
      <c r="C1009" s="41">
        <v>2235</v>
      </c>
      <c r="D1009" s="41">
        <v>2300</v>
      </c>
      <c r="E1009" s="41">
        <v>2300</v>
      </c>
      <c r="F1009" s="41">
        <v>-65</v>
      </c>
      <c r="G1009" s="48">
        <v>39906</v>
      </c>
    </row>
    <row r="1010" spans="1:7" x14ac:dyDescent="0.25">
      <c r="A1010" s="48">
        <v>399062400</v>
      </c>
      <c r="B1010" s="41" t="s">
        <v>1892</v>
      </c>
      <c r="C1010" s="41">
        <v>0</v>
      </c>
      <c r="D1010" s="41">
        <v>0</v>
      </c>
      <c r="E1010" s="41">
        <v>0</v>
      </c>
      <c r="F1010" s="41">
        <v>0</v>
      </c>
      <c r="G1010" s="48">
        <v>39906</v>
      </c>
    </row>
    <row r="1011" spans="1:7" x14ac:dyDescent="0.25">
      <c r="A1011" s="48">
        <v>399062409</v>
      </c>
      <c r="B1011" s="41" t="s">
        <v>1894</v>
      </c>
      <c r="C1011" s="41">
        <v>0</v>
      </c>
      <c r="D1011" s="41">
        <v>0</v>
      </c>
      <c r="E1011" s="41">
        <v>0</v>
      </c>
      <c r="F1011" s="41">
        <v>0</v>
      </c>
      <c r="G1011" s="48">
        <v>39906</v>
      </c>
    </row>
    <row r="1012" spans="1:7" x14ac:dyDescent="0.25">
      <c r="A1012" s="48">
        <v>399062416</v>
      </c>
      <c r="B1012" s="41" t="s">
        <v>1896</v>
      </c>
      <c r="C1012" s="41">
        <v>0</v>
      </c>
      <c r="D1012" s="41">
        <v>0</v>
      </c>
      <c r="E1012" s="41">
        <v>0</v>
      </c>
      <c r="F1012" s="41">
        <v>0</v>
      </c>
      <c r="G1012" s="48">
        <v>39906</v>
      </c>
    </row>
    <row r="1013" spans="1:7" x14ac:dyDescent="0.25">
      <c r="A1013" s="48">
        <v>399062422</v>
      </c>
      <c r="B1013" s="41" t="s">
        <v>1898</v>
      </c>
      <c r="C1013" s="41">
        <v>0</v>
      </c>
      <c r="D1013" s="41">
        <v>0</v>
      </c>
      <c r="E1013" s="41">
        <v>0</v>
      </c>
      <c r="F1013" s="41">
        <v>0</v>
      </c>
      <c r="G1013" s="48">
        <v>39906</v>
      </c>
    </row>
    <row r="1014" spans="1:7" x14ac:dyDescent="0.25">
      <c r="A1014" s="48">
        <v>399062423</v>
      </c>
      <c r="B1014" s="41" t="s">
        <v>1900</v>
      </c>
      <c r="C1014" s="41">
        <v>0</v>
      </c>
      <c r="D1014" s="41">
        <v>0</v>
      </c>
      <c r="E1014" s="41">
        <v>0</v>
      </c>
      <c r="F1014" s="41">
        <v>0</v>
      </c>
      <c r="G1014" s="48">
        <v>39906</v>
      </c>
    </row>
    <row r="1015" spans="1:7" x14ac:dyDescent="0.25">
      <c r="A1015" s="48">
        <v>399062428</v>
      </c>
      <c r="B1015" s="41" t="s">
        <v>1902</v>
      </c>
      <c r="C1015" s="41">
        <v>15125</v>
      </c>
      <c r="D1015" s="41">
        <v>7500</v>
      </c>
      <c r="E1015" s="41">
        <v>7500</v>
      </c>
      <c r="F1015" s="41">
        <v>7625</v>
      </c>
      <c r="G1015" s="48">
        <v>39906</v>
      </c>
    </row>
    <row r="1016" spans="1:7" x14ac:dyDescent="0.25">
      <c r="A1016" s="48">
        <v>399062429</v>
      </c>
      <c r="B1016" s="41" t="s">
        <v>1904</v>
      </c>
      <c r="C1016" s="41">
        <v>0</v>
      </c>
      <c r="D1016" s="41">
        <v>8000</v>
      </c>
      <c r="E1016" s="41">
        <v>8000</v>
      </c>
      <c r="F1016" s="41">
        <v>-8000</v>
      </c>
      <c r="G1016" s="48">
        <v>39906</v>
      </c>
    </row>
    <row r="1017" spans="1:7" x14ac:dyDescent="0.25">
      <c r="A1017" s="48">
        <v>399062430</v>
      </c>
      <c r="B1017" s="41" t="s">
        <v>1906</v>
      </c>
      <c r="C1017" s="41">
        <v>0</v>
      </c>
      <c r="D1017" s="41">
        <v>0</v>
      </c>
      <c r="E1017" s="41">
        <v>0</v>
      </c>
      <c r="F1017" s="41">
        <v>0</v>
      </c>
      <c r="G1017" s="48">
        <v>39906</v>
      </c>
    </row>
    <row r="1018" spans="1:7" x14ac:dyDescent="0.25">
      <c r="A1018" s="48">
        <v>399062432</v>
      </c>
      <c r="B1018" s="41" t="s">
        <v>1908</v>
      </c>
      <c r="C1018" s="41">
        <v>0</v>
      </c>
      <c r="D1018" s="41">
        <v>0</v>
      </c>
      <c r="E1018" s="41">
        <v>0</v>
      </c>
      <c r="F1018" s="41">
        <v>0</v>
      </c>
      <c r="G1018" s="48">
        <v>39906</v>
      </c>
    </row>
    <row r="1019" spans="1:7" x14ac:dyDescent="0.25">
      <c r="A1019" s="48">
        <v>399062441</v>
      </c>
      <c r="B1019" s="41" t="s">
        <v>1910</v>
      </c>
      <c r="C1019" s="41">
        <v>0</v>
      </c>
      <c r="D1019" s="41">
        <v>0</v>
      </c>
      <c r="E1019" s="41">
        <v>0</v>
      </c>
      <c r="F1019" s="41">
        <v>0</v>
      </c>
      <c r="G1019" s="48">
        <v>39906</v>
      </c>
    </row>
    <row r="1020" spans="1:7" x14ac:dyDescent="0.25">
      <c r="A1020" s="48">
        <v>399062456</v>
      </c>
      <c r="B1020" s="41" t="s">
        <v>1912</v>
      </c>
      <c r="C1020" s="41">
        <v>0</v>
      </c>
      <c r="D1020" s="41">
        <v>100</v>
      </c>
      <c r="E1020" s="41">
        <v>100</v>
      </c>
      <c r="F1020" s="41">
        <v>-100</v>
      </c>
      <c r="G1020" s="48">
        <v>39906</v>
      </c>
    </row>
    <row r="1021" spans="1:7" x14ac:dyDescent="0.25">
      <c r="A1021" s="48">
        <v>399062500</v>
      </c>
      <c r="B1021" s="41" t="s">
        <v>1914</v>
      </c>
      <c r="C1021" s="41">
        <v>0</v>
      </c>
      <c r="D1021" s="41">
        <v>1000</v>
      </c>
      <c r="E1021" s="41">
        <v>1000</v>
      </c>
      <c r="F1021" s="41">
        <v>-1000</v>
      </c>
      <c r="G1021" s="48">
        <v>39906</v>
      </c>
    </row>
    <row r="1022" spans="1:7" x14ac:dyDescent="0.25">
      <c r="A1022" s="48">
        <v>399062502</v>
      </c>
      <c r="B1022" s="41" t="s">
        <v>1916</v>
      </c>
      <c r="C1022" s="41">
        <v>0</v>
      </c>
      <c r="D1022" s="41">
        <v>0</v>
      </c>
      <c r="E1022" s="41">
        <v>0</v>
      </c>
      <c r="F1022" s="41">
        <v>0</v>
      </c>
      <c r="G1022" s="48">
        <v>39906</v>
      </c>
    </row>
    <row r="1023" spans="1:7" x14ac:dyDescent="0.25">
      <c r="A1023" s="48">
        <v>399062510</v>
      </c>
      <c r="B1023" s="41" t="s">
        <v>1918</v>
      </c>
      <c r="C1023" s="41">
        <v>0</v>
      </c>
      <c r="D1023" s="41">
        <v>0</v>
      </c>
      <c r="E1023" s="41">
        <v>0</v>
      </c>
      <c r="F1023" s="41">
        <v>0</v>
      </c>
      <c r="G1023" s="48">
        <v>39906</v>
      </c>
    </row>
    <row r="1024" spans="1:7" x14ac:dyDescent="0.25">
      <c r="A1024" s="48">
        <v>399062520</v>
      </c>
      <c r="B1024" s="41" t="s">
        <v>1920</v>
      </c>
      <c r="C1024" s="41">
        <v>0</v>
      </c>
      <c r="D1024" s="41">
        <v>0</v>
      </c>
      <c r="E1024" s="41">
        <v>0</v>
      </c>
      <c r="F1024" s="41">
        <v>0</v>
      </c>
      <c r="G1024" s="48">
        <v>39906</v>
      </c>
    </row>
    <row r="1025" spans="1:7" x14ac:dyDescent="0.25">
      <c r="A1025" s="48">
        <v>399062524</v>
      </c>
      <c r="B1025" s="41" t="s">
        <v>1922</v>
      </c>
      <c r="C1025" s="41">
        <v>0</v>
      </c>
      <c r="D1025" s="41">
        <v>0</v>
      </c>
      <c r="E1025" s="41">
        <v>0</v>
      </c>
      <c r="F1025" s="41">
        <v>0</v>
      </c>
      <c r="G1025" s="48">
        <v>39906</v>
      </c>
    </row>
    <row r="1026" spans="1:7" x14ac:dyDescent="0.25">
      <c r="A1026" s="48">
        <v>399062701</v>
      </c>
      <c r="B1026" s="41" t="s">
        <v>1924</v>
      </c>
      <c r="C1026" s="41">
        <v>0</v>
      </c>
      <c r="D1026" s="41">
        <v>0</v>
      </c>
      <c r="E1026" s="41">
        <v>0</v>
      </c>
      <c r="F1026" s="41">
        <v>0</v>
      </c>
      <c r="G1026" s="48">
        <v>39906</v>
      </c>
    </row>
    <row r="1027" spans="1:7" x14ac:dyDescent="0.25">
      <c r="A1027" s="48">
        <v>399062703</v>
      </c>
      <c r="B1027" s="41" t="s">
        <v>1926</v>
      </c>
      <c r="C1027" s="41">
        <v>0</v>
      </c>
      <c r="D1027" s="41">
        <v>150</v>
      </c>
      <c r="E1027" s="41">
        <v>150</v>
      </c>
      <c r="F1027" s="41">
        <v>-150</v>
      </c>
      <c r="G1027" s="48">
        <v>39906</v>
      </c>
    </row>
    <row r="1028" spans="1:7" x14ac:dyDescent="0.25">
      <c r="A1028" s="48">
        <v>399062706</v>
      </c>
      <c r="B1028" s="41" t="s">
        <v>1928</v>
      </c>
      <c r="C1028" s="41">
        <v>11.96</v>
      </c>
      <c r="D1028" s="41">
        <v>0</v>
      </c>
      <c r="E1028" s="41">
        <v>0</v>
      </c>
      <c r="F1028" s="41">
        <v>11.96</v>
      </c>
      <c r="G1028" s="48">
        <v>39906</v>
      </c>
    </row>
    <row r="1029" spans="1:7" x14ac:dyDescent="0.25">
      <c r="A1029" s="48">
        <v>399062801</v>
      </c>
      <c r="B1029" s="41" t="s">
        <v>1930</v>
      </c>
      <c r="C1029" s="41">
        <v>396</v>
      </c>
      <c r="D1029" s="41">
        <v>600</v>
      </c>
      <c r="E1029" s="41">
        <v>600</v>
      </c>
      <c r="F1029" s="41">
        <v>-204</v>
      </c>
      <c r="G1029" s="48">
        <v>39906</v>
      </c>
    </row>
    <row r="1030" spans="1:7" x14ac:dyDescent="0.25">
      <c r="A1030" s="48">
        <v>399064600</v>
      </c>
      <c r="B1030" s="41" t="s">
        <v>1932</v>
      </c>
      <c r="C1030" s="41">
        <v>0</v>
      </c>
      <c r="D1030" s="41">
        <v>0</v>
      </c>
      <c r="E1030" s="41">
        <v>0</v>
      </c>
      <c r="F1030" s="41">
        <v>0</v>
      </c>
      <c r="G1030" s="48">
        <v>39906</v>
      </c>
    </row>
    <row r="1031" spans="1:7" x14ac:dyDescent="0.25">
      <c r="A1031" s="48">
        <v>399064610</v>
      </c>
      <c r="B1031" s="41" t="s">
        <v>1934</v>
      </c>
      <c r="C1031" s="41">
        <v>0</v>
      </c>
      <c r="D1031" s="41">
        <v>0</v>
      </c>
      <c r="E1031" s="41">
        <v>0</v>
      </c>
      <c r="F1031" s="41">
        <v>0</v>
      </c>
      <c r="G1031" s="48">
        <v>39906</v>
      </c>
    </row>
    <row r="1032" spans="1:7" x14ac:dyDescent="0.25">
      <c r="A1032" s="48">
        <v>399064611</v>
      </c>
      <c r="B1032" s="41" t="s">
        <v>1936</v>
      </c>
      <c r="C1032" s="41">
        <v>0</v>
      </c>
      <c r="D1032" s="41">
        <v>0</v>
      </c>
      <c r="E1032" s="41">
        <v>0</v>
      </c>
      <c r="F1032" s="41">
        <v>0</v>
      </c>
      <c r="G1032" s="48">
        <v>39906</v>
      </c>
    </row>
    <row r="1033" spans="1:7" x14ac:dyDescent="0.25">
      <c r="A1033" s="48">
        <v>399064612</v>
      </c>
      <c r="B1033" s="41" t="s">
        <v>1938</v>
      </c>
      <c r="C1033" s="41">
        <v>0</v>
      </c>
      <c r="D1033" s="41">
        <v>0</v>
      </c>
      <c r="E1033" s="41">
        <v>0</v>
      </c>
      <c r="F1033" s="41">
        <v>0</v>
      </c>
      <c r="G1033" s="48">
        <v>39906</v>
      </c>
    </row>
    <row r="1034" spans="1:7" x14ac:dyDescent="0.25">
      <c r="A1034" s="48">
        <v>399064618</v>
      </c>
      <c r="B1034" s="41" t="s">
        <v>1940</v>
      </c>
      <c r="C1034" s="41">
        <v>0</v>
      </c>
      <c r="D1034" s="41">
        <v>0</v>
      </c>
      <c r="E1034" s="41">
        <v>0</v>
      </c>
      <c r="F1034" s="41">
        <v>0</v>
      </c>
      <c r="G1034" s="48">
        <v>39906</v>
      </c>
    </row>
    <row r="1035" spans="1:7" x14ac:dyDescent="0.25">
      <c r="A1035" s="48">
        <v>399064619</v>
      </c>
      <c r="B1035" s="41" t="s">
        <v>1942</v>
      </c>
      <c r="C1035" s="41">
        <v>0</v>
      </c>
      <c r="D1035" s="41">
        <v>0</v>
      </c>
      <c r="E1035" s="41">
        <v>0</v>
      </c>
      <c r="F1035" s="41">
        <v>0</v>
      </c>
      <c r="G1035" s="48">
        <v>39906</v>
      </c>
    </row>
    <row r="1036" spans="1:7" x14ac:dyDescent="0.25">
      <c r="A1036" s="48">
        <v>399064621</v>
      </c>
      <c r="B1036" s="41" t="s">
        <v>1944</v>
      </c>
      <c r="C1036" s="41">
        <v>0</v>
      </c>
      <c r="D1036" s="41">
        <v>0</v>
      </c>
      <c r="E1036" s="41">
        <v>0</v>
      </c>
      <c r="F1036" s="41">
        <v>0</v>
      </c>
      <c r="G1036" s="48">
        <v>39906</v>
      </c>
    </row>
    <row r="1037" spans="1:7" x14ac:dyDescent="0.25">
      <c r="A1037" s="48">
        <v>399065007</v>
      </c>
      <c r="B1037" s="41" t="s">
        <v>1946</v>
      </c>
      <c r="C1037" s="41">
        <v>0</v>
      </c>
      <c r="D1037" s="41">
        <v>0</v>
      </c>
      <c r="E1037" s="41">
        <v>0</v>
      </c>
      <c r="F1037" s="41">
        <v>0</v>
      </c>
      <c r="G1037" s="48">
        <v>39906</v>
      </c>
    </row>
    <row r="1038" spans="1:7" x14ac:dyDescent="0.25">
      <c r="A1038" s="48">
        <v>399065008</v>
      </c>
      <c r="B1038" s="41" t="s">
        <v>1948</v>
      </c>
      <c r="C1038" s="41">
        <v>0</v>
      </c>
      <c r="D1038" s="41">
        <v>0</v>
      </c>
      <c r="E1038" s="41">
        <v>0</v>
      </c>
      <c r="F1038" s="41">
        <v>0</v>
      </c>
      <c r="G1038" s="48">
        <v>39906</v>
      </c>
    </row>
    <row r="1039" spans="1:7" x14ac:dyDescent="0.25">
      <c r="A1039" s="48">
        <v>399065019</v>
      </c>
      <c r="B1039" s="41" t="s">
        <v>1950</v>
      </c>
      <c r="C1039" s="41">
        <v>0</v>
      </c>
      <c r="D1039" s="41">
        <v>0</v>
      </c>
      <c r="E1039" s="41">
        <v>0</v>
      </c>
      <c r="F1039" s="41">
        <v>0</v>
      </c>
      <c r="G1039" s="48">
        <v>39906</v>
      </c>
    </row>
    <row r="1040" spans="1:7" x14ac:dyDescent="0.25">
      <c r="A1040" s="48">
        <v>399065069</v>
      </c>
      <c r="B1040" s="41" t="s">
        <v>1952</v>
      </c>
      <c r="C1040" s="41">
        <v>0</v>
      </c>
      <c r="D1040" s="41">
        <v>0</v>
      </c>
      <c r="E1040" s="41">
        <v>0</v>
      </c>
      <c r="F1040" s="41">
        <v>0</v>
      </c>
      <c r="G1040" s="48">
        <v>39906</v>
      </c>
    </row>
    <row r="1041" spans="1:7" x14ac:dyDescent="0.25">
      <c r="A1041" s="48">
        <v>399065112</v>
      </c>
      <c r="B1041" s="41" t="s">
        <v>2784</v>
      </c>
      <c r="C1041" s="41">
        <v>0</v>
      </c>
      <c r="D1041" s="41">
        <v>0</v>
      </c>
      <c r="E1041" s="41">
        <v>0</v>
      </c>
      <c r="F1041" s="41">
        <v>0</v>
      </c>
      <c r="G1041" s="48">
        <v>39906</v>
      </c>
    </row>
    <row r="1042" spans="1:7" x14ac:dyDescent="0.25">
      <c r="A1042" s="48">
        <v>399065240</v>
      </c>
      <c r="B1042" s="41" t="s">
        <v>1954</v>
      </c>
      <c r="C1042" s="41">
        <v>0</v>
      </c>
      <c r="D1042" s="41">
        <v>0</v>
      </c>
      <c r="E1042" s="41">
        <v>0</v>
      </c>
      <c r="F1042" s="41">
        <v>0</v>
      </c>
      <c r="G1042" s="48">
        <v>39906</v>
      </c>
    </row>
    <row r="1043" spans="1:7" x14ac:dyDescent="0.25">
      <c r="A1043" s="48">
        <v>399065520</v>
      </c>
      <c r="B1043" s="41" t="s">
        <v>2785</v>
      </c>
      <c r="C1043" s="41">
        <v>0</v>
      </c>
      <c r="D1043" s="41">
        <v>0</v>
      </c>
      <c r="E1043" s="41">
        <v>0</v>
      </c>
      <c r="F1043" s="41">
        <v>0</v>
      </c>
      <c r="G1043" s="48">
        <v>39906</v>
      </c>
    </row>
    <row r="1044" spans="1:7" x14ac:dyDescent="0.25">
      <c r="A1044" s="48">
        <v>399065912</v>
      </c>
      <c r="B1044" s="41" t="s">
        <v>2814</v>
      </c>
      <c r="C1044" s="41">
        <v>0</v>
      </c>
      <c r="D1044" s="41">
        <v>0</v>
      </c>
      <c r="E1044" s="41">
        <v>0</v>
      </c>
      <c r="F1044" s="41">
        <v>0</v>
      </c>
      <c r="G1044" s="48">
        <v>39906</v>
      </c>
    </row>
    <row r="1045" spans="1:7" x14ac:dyDescent="0.25">
      <c r="A1045" s="48">
        <v>399066009</v>
      </c>
      <c r="B1045" s="41" t="s">
        <v>1956</v>
      </c>
      <c r="C1045" s="41">
        <v>0</v>
      </c>
      <c r="D1045" s="41">
        <v>0</v>
      </c>
      <c r="E1045" s="41">
        <v>0</v>
      </c>
      <c r="F1045" s="41">
        <v>0</v>
      </c>
      <c r="G1045" s="48">
        <v>39906</v>
      </c>
    </row>
    <row r="1046" spans="1:7" x14ac:dyDescent="0.25">
      <c r="A1046" s="48">
        <v>399066010</v>
      </c>
      <c r="B1046" s="41" t="s">
        <v>1958</v>
      </c>
      <c r="C1046" s="41">
        <v>0</v>
      </c>
      <c r="D1046" s="41">
        <v>0</v>
      </c>
      <c r="E1046" s="41">
        <v>0</v>
      </c>
      <c r="F1046" s="41">
        <v>0</v>
      </c>
      <c r="G1046" s="48">
        <v>39906</v>
      </c>
    </row>
    <row r="1047" spans="1:7" x14ac:dyDescent="0.25">
      <c r="A1047" s="48">
        <v>399066011</v>
      </c>
      <c r="B1047" s="41" t="s">
        <v>1960</v>
      </c>
      <c r="C1047" s="41">
        <v>0</v>
      </c>
      <c r="D1047" s="41">
        <v>0</v>
      </c>
      <c r="E1047" s="41">
        <v>0</v>
      </c>
      <c r="F1047" s="41">
        <v>0</v>
      </c>
      <c r="G1047" s="48">
        <v>39906</v>
      </c>
    </row>
    <row r="1048" spans="1:7" x14ac:dyDescent="0.25">
      <c r="A1048" s="48">
        <v>399069051</v>
      </c>
      <c r="B1048" s="41" t="s">
        <v>1962</v>
      </c>
      <c r="C1048" s="41">
        <v>0</v>
      </c>
      <c r="D1048" s="41">
        <v>0</v>
      </c>
      <c r="E1048" s="41">
        <v>0</v>
      </c>
      <c r="F1048" s="41">
        <v>0</v>
      </c>
      <c r="G1048" s="48">
        <v>39906</v>
      </c>
    </row>
    <row r="1049" spans="1:7" x14ac:dyDescent="0.25">
      <c r="A1049" s="48">
        <v>399069054</v>
      </c>
      <c r="B1049" s="41" t="s">
        <v>1964</v>
      </c>
      <c r="C1049" s="41">
        <v>0</v>
      </c>
      <c r="D1049" s="41">
        <v>0</v>
      </c>
      <c r="E1049" s="41">
        <v>0</v>
      </c>
      <c r="F1049" s="41">
        <v>0</v>
      </c>
      <c r="G1049" s="48">
        <v>39906</v>
      </c>
    </row>
    <row r="1050" spans="1:7" x14ac:dyDescent="0.25">
      <c r="A1050" s="48">
        <v>399069055</v>
      </c>
      <c r="B1050" s="41" t="s">
        <v>1966</v>
      </c>
      <c r="C1050" s="41">
        <v>0</v>
      </c>
      <c r="D1050" s="41">
        <v>0</v>
      </c>
      <c r="E1050" s="41">
        <v>0</v>
      </c>
      <c r="F1050" s="41">
        <v>0</v>
      </c>
      <c r="G1050" s="48">
        <v>39906</v>
      </c>
    </row>
    <row r="1051" spans="1:7" x14ac:dyDescent="0.25">
      <c r="A1051" s="48">
        <v>399069066</v>
      </c>
      <c r="B1051" s="41" t="s">
        <v>1968</v>
      </c>
      <c r="C1051" s="41">
        <v>0</v>
      </c>
      <c r="D1051" s="41">
        <v>0</v>
      </c>
      <c r="E1051" s="41">
        <v>0</v>
      </c>
      <c r="F1051" s="41">
        <v>0</v>
      </c>
      <c r="G1051" s="48">
        <v>39906</v>
      </c>
    </row>
    <row r="1052" spans="1:7" x14ac:dyDescent="0.25">
      <c r="A1052" s="48">
        <v>399069201</v>
      </c>
      <c r="B1052" s="41" t="s">
        <v>1970</v>
      </c>
      <c r="C1052" s="41">
        <v>0</v>
      </c>
      <c r="D1052" s="41">
        <v>0</v>
      </c>
      <c r="E1052" s="41">
        <v>0</v>
      </c>
      <c r="F1052" s="41">
        <v>0</v>
      </c>
      <c r="G1052" s="48">
        <v>39906</v>
      </c>
    </row>
    <row r="1053" spans="1:7" x14ac:dyDescent="0.25">
      <c r="A1053" s="48">
        <v>399069206</v>
      </c>
      <c r="B1053" s="41" t="s">
        <v>1972</v>
      </c>
      <c r="C1053" s="41">
        <v>0</v>
      </c>
      <c r="D1053" s="41">
        <v>0</v>
      </c>
      <c r="E1053" s="41">
        <v>0</v>
      </c>
      <c r="F1053" s="41">
        <v>0</v>
      </c>
      <c r="G1053" s="48">
        <v>39906</v>
      </c>
    </row>
    <row r="1054" spans="1:7" x14ac:dyDescent="0.25">
      <c r="A1054" s="48">
        <v>399069356</v>
      </c>
      <c r="B1054" s="41" t="s">
        <v>1974</v>
      </c>
      <c r="C1054" s="41">
        <v>-2.48</v>
      </c>
      <c r="D1054" s="41">
        <v>-50</v>
      </c>
      <c r="E1054" s="41">
        <v>-50</v>
      </c>
      <c r="F1054" s="41">
        <v>47.52</v>
      </c>
      <c r="G1054" s="48">
        <v>39906</v>
      </c>
    </row>
    <row r="1055" spans="1:7" x14ac:dyDescent="0.25">
      <c r="A1055" s="48">
        <v>399069800</v>
      </c>
      <c r="B1055" s="41" t="s">
        <v>1976</v>
      </c>
      <c r="C1055" s="41">
        <v>0</v>
      </c>
      <c r="D1055" s="41">
        <v>0</v>
      </c>
      <c r="E1055" s="41">
        <v>0</v>
      </c>
      <c r="F1055" s="41">
        <v>0</v>
      </c>
      <c r="G1055" s="48">
        <v>39906</v>
      </c>
    </row>
    <row r="1056" spans="1:7" x14ac:dyDescent="0.25">
      <c r="A1056" s="48">
        <v>399069802</v>
      </c>
      <c r="B1056" s="41" t="s">
        <v>1978</v>
      </c>
      <c r="C1056" s="41">
        <v>0</v>
      </c>
      <c r="D1056" s="41">
        <v>0</v>
      </c>
      <c r="E1056" s="41">
        <v>0</v>
      </c>
      <c r="F1056" s="41">
        <v>0</v>
      </c>
      <c r="G1056" s="48">
        <v>39906</v>
      </c>
    </row>
    <row r="1057" spans="1:7" x14ac:dyDescent="0.25">
      <c r="A1057" s="48">
        <v>399069846</v>
      </c>
      <c r="B1057" s="41" t="s">
        <v>1980</v>
      </c>
      <c r="C1057" s="41">
        <v>0</v>
      </c>
      <c r="D1057" s="41">
        <v>0</v>
      </c>
      <c r="E1057" s="41">
        <v>0</v>
      </c>
      <c r="F1057" s="41">
        <v>0</v>
      </c>
      <c r="G1057" s="48">
        <v>39906</v>
      </c>
    </row>
    <row r="1058" spans="1:7" x14ac:dyDescent="0.25">
      <c r="A1058" s="48">
        <v>399070100</v>
      </c>
      <c r="B1058" s="41" t="s">
        <v>1982</v>
      </c>
      <c r="C1058" s="41">
        <v>0</v>
      </c>
      <c r="D1058" s="41">
        <v>0</v>
      </c>
      <c r="E1058" s="41">
        <v>0</v>
      </c>
      <c r="F1058" s="41">
        <v>0</v>
      </c>
      <c r="G1058" s="48">
        <v>39907</v>
      </c>
    </row>
    <row r="1059" spans="1:7" x14ac:dyDescent="0.25">
      <c r="A1059" s="48">
        <v>399070101</v>
      </c>
      <c r="B1059" s="41" t="s">
        <v>1984</v>
      </c>
      <c r="C1059" s="41">
        <v>0</v>
      </c>
      <c r="D1059" s="41">
        <v>0</v>
      </c>
      <c r="E1059" s="41">
        <v>0</v>
      </c>
      <c r="F1059" s="41">
        <v>0</v>
      </c>
      <c r="G1059" s="48">
        <v>39907</v>
      </c>
    </row>
    <row r="1060" spans="1:7" x14ac:dyDescent="0.25">
      <c r="A1060" s="48">
        <v>399070120</v>
      </c>
      <c r="B1060" s="41" t="s">
        <v>1986</v>
      </c>
      <c r="C1060" s="41">
        <v>0</v>
      </c>
      <c r="D1060" s="41">
        <v>0</v>
      </c>
      <c r="E1060" s="41">
        <v>0</v>
      </c>
      <c r="F1060" s="41">
        <v>0</v>
      </c>
      <c r="G1060" s="48">
        <v>39907</v>
      </c>
    </row>
    <row r="1061" spans="1:7" x14ac:dyDescent="0.25">
      <c r="A1061" s="48">
        <v>399070150</v>
      </c>
      <c r="B1061" s="41" t="s">
        <v>1988</v>
      </c>
      <c r="C1061" s="41">
        <v>0</v>
      </c>
      <c r="D1061" s="41">
        <v>0</v>
      </c>
      <c r="E1061" s="41">
        <v>0</v>
      </c>
      <c r="F1061" s="41">
        <v>0</v>
      </c>
      <c r="G1061" s="48">
        <v>39907</v>
      </c>
    </row>
    <row r="1062" spans="1:7" x14ac:dyDescent="0.25">
      <c r="A1062" s="48">
        <v>399070200</v>
      </c>
      <c r="B1062" s="41" t="s">
        <v>1990</v>
      </c>
      <c r="C1062" s="41">
        <v>0</v>
      </c>
      <c r="D1062" s="41">
        <v>0</v>
      </c>
      <c r="E1062" s="41">
        <v>0</v>
      </c>
      <c r="F1062" s="41">
        <v>0</v>
      </c>
      <c r="G1062" s="48">
        <v>39907</v>
      </c>
    </row>
    <row r="1063" spans="1:7" x14ac:dyDescent="0.25">
      <c r="A1063" s="48">
        <v>399070700</v>
      </c>
      <c r="B1063" s="41" t="s">
        <v>1992</v>
      </c>
      <c r="C1063" s="41">
        <v>0</v>
      </c>
      <c r="D1063" s="41">
        <v>0</v>
      </c>
      <c r="E1063" s="41">
        <v>0</v>
      </c>
      <c r="F1063" s="41">
        <v>0</v>
      </c>
      <c r="G1063" s="48">
        <v>39907</v>
      </c>
    </row>
    <row r="1064" spans="1:7" x14ac:dyDescent="0.25">
      <c r="A1064" s="48">
        <v>399070800</v>
      </c>
      <c r="B1064" s="41" t="s">
        <v>1994</v>
      </c>
      <c r="C1064" s="41">
        <v>0</v>
      </c>
      <c r="D1064" s="41">
        <v>0</v>
      </c>
      <c r="E1064" s="41">
        <v>0</v>
      </c>
      <c r="F1064" s="41">
        <v>0</v>
      </c>
      <c r="G1064" s="48">
        <v>39907</v>
      </c>
    </row>
    <row r="1065" spans="1:7" x14ac:dyDescent="0.25">
      <c r="A1065" s="48">
        <v>399070915</v>
      </c>
      <c r="B1065" s="41" t="s">
        <v>1996</v>
      </c>
      <c r="C1065" s="41">
        <v>0</v>
      </c>
      <c r="D1065" s="41">
        <v>0</v>
      </c>
      <c r="E1065" s="41">
        <v>0</v>
      </c>
      <c r="F1065" s="41">
        <v>0</v>
      </c>
      <c r="G1065" s="48">
        <v>39907</v>
      </c>
    </row>
    <row r="1066" spans="1:7" x14ac:dyDescent="0.25">
      <c r="A1066" s="48">
        <v>399070930</v>
      </c>
      <c r="B1066" s="41" t="s">
        <v>1998</v>
      </c>
      <c r="C1066" s="41">
        <v>0</v>
      </c>
      <c r="D1066" s="41">
        <v>0</v>
      </c>
      <c r="E1066" s="41">
        <v>0</v>
      </c>
      <c r="F1066" s="41">
        <v>0</v>
      </c>
      <c r="G1066" s="48">
        <v>39907</v>
      </c>
    </row>
    <row r="1067" spans="1:7" x14ac:dyDescent="0.25">
      <c r="A1067" s="48">
        <v>399070975</v>
      </c>
      <c r="B1067" s="41" t="s">
        <v>2000</v>
      </c>
      <c r="C1067" s="41">
        <v>0</v>
      </c>
      <c r="D1067" s="41">
        <v>0</v>
      </c>
      <c r="E1067" s="41">
        <v>0</v>
      </c>
      <c r="F1067" s="41">
        <v>0</v>
      </c>
      <c r="G1067" s="48">
        <v>39907</v>
      </c>
    </row>
    <row r="1068" spans="1:7" x14ac:dyDescent="0.25">
      <c r="A1068" s="48">
        <v>399071100</v>
      </c>
      <c r="B1068" s="41" t="s">
        <v>2002</v>
      </c>
      <c r="C1068" s="41">
        <v>0</v>
      </c>
      <c r="D1068" s="41">
        <v>0</v>
      </c>
      <c r="E1068" s="41">
        <v>0</v>
      </c>
      <c r="F1068" s="41">
        <v>0</v>
      </c>
      <c r="G1068" s="48">
        <v>39907</v>
      </c>
    </row>
    <row r="1069" spans="1:7" x14ac:dyDescent="0.25">
      <c r="A1069" s="48">
        <v>399071135</v>
      </c>
      <c r="B1069" s="41" t="s">
        <v>2004</v>
      </c>
      <c r="C1069" s="41">
        <v>0</v>
      </c>
      <c r="D1069" s="41">
        <v>0</v>
      </c>
      <c r="E1069" s="41">
        <v>0</v>
      </c>
      <c r="F1069" s="41">
        <v>0</v>
      </c>
      <c r="G1069" s="48">
        <v>39907</v>
      </c>
    </row>
    <row r="1070" spans="1:7" x14ac:dyDescent="0.25">
      <c r="A1070" s="48">
        <v>399072000</v>
      </c>
      <c r="B1070" s="41" t="s">
        <v>2006</v>
      </c>
      <c r="C1070" s="41">
        <v>0</v>
      </c>
      <c r="D1070" s="41">
        <v>0</v>
      </c>
      <c r="E1070" s="41">
        <v>0</v>
      </c>
      <c r="F1070" s="41">
        <v>0</v>
      </c>
      <c r="G1070" s="48">
        <v>39907</v>
      </c>
    </row>
    <row r="1071" spans="1:7" x14ac:dyDescent="0.25">
      <c r="A1071" s="48">
        <v>399072002</v>
      </c>
      <c r="B1071" s="41" t="s">
        <v>2004</v>
      </c>
      <c r="C1071" s="41">
        <v>12397.78</v>
      </c>
      <c r="D1071" s="41">
        <v>5500</v>
      </c>
      <c r="E1071" s="41">
        <v>5500</v>
      </c>
      <c r="F1071" s="41">
        <v>6897.78</v>
      </c>
      <c r="G1071" s="48">
        <v>39907</v>
      </c>
    </row>
    <row r="1072" spans="1:7" x14ac:dyDescent="0.25">
      <c r="A1072" s="48">
        <v>399072003</v>
      </c>
      <c r="B1072" s="41" t="s">
        <v>2009</v>
      </c>
      <c r="C1072" s="41">
        <v>0</v>
      </c>
      <c r="D1072" s="41">
        <v>0</v>
      </c>
      <c r="E1072" s="41">
        <v>0</v>
      </c>
      <c r="F1072" s="41">
        <v>0</v>
      </c>
      <c r="G1072" s="48">
        <v>39907</v>
      </c>
    </row>
    <row r="1073" spans="1:7" x14ac:dyDescent="0.25">
      <c r="A1073" s="48">
        <v>399072004</v>
      </c>
      <c r="B1073" s="41" t="s">
        <v>2011</v>
      </c>
      <c r="C1073" s="41">
        <v>48262.35</v>
      </c>
      <c r="D1073" s="41">
        <v>45000</v>
      </c>
      <c r="E1073" s="41">
        <v>45000</v>
      </c>
      <c r="F1073" s="41">
        <v>3262.35</v>
      </c>
      <c r="G1073" s="48">
        <v>39907</v>
      </c>
    </row>
    <row r="1074" spans="1:7" x14ac:dyDescent="0.25">
      <c r="A1074" s="48">
        <v>399072005</v>
      </c>
      <c r="B1074" s="41" t="s">
        <v>2013</v>
      </c>
      <c r="C1074" s="41">
        <v>0</v>
      </c>
      <c r="D1074" s="41">
        <v>1100</v>
      </c>
      <c r="E1074" s="41">
        <v>1100</v>
      </c>
      <c r="F1074" s="41">
        <v>-1100</v>
      </c>
      <c r="G1074" s="48">
        <v>39907</v>
      </c>
    </row>
    <row r="1075" spans="1:7" x14ac:dyDescent="0.25">
      <c r="A1075" s="48">
        <v>399072006</v>
      </c>
      <c r="B1075" s="41" t="s">
        <v>2015</v>
      </c>
      <c r="C1075" s="41">
        <v>0</v>
      </c>
      <c r="D1075" s="41">
        <v>0</v>
      </c>
      <c r="E1075" s="41">
        <v>0</v>
      </c>
      <c r="F1075" s="41">
        <v>0</v>
      </c>
      <c r="G1075" s="48">
        <v>39907</v>
      </c>
    </row>
    <row r="1076" spans="1:7" x14ac:dyDescent="0.25">
      <c r="A1076" s="48">
        <v>399072022</v>
      </c>
      <c r="B1076" s="41" t="s">
        <v>2017</v>
      </c>
      <c r="C1076" s="41">
        <v>0</v>
      </c>
      <c r="D1076" s="41">
        <v>0</v>
      </c>
      <c r="E1076" s="41">
        <v>0</v>
      </c>
      <c r="F1076" s="41">
        <v>0</v>
      </c>
      <c r="G1076" s="48">
        <v>39907</v>
      </c>
    </row>
    <row r="1077" spans="1:7" x14ac:dyDescent="0.25">
      <c r="A1077" s="48">
        <v>399072401</v>
      </c>
      <c r="B1077" s="41" t="s">
        <v>2019</v>
      </c>
      <c r="C1077" s="41">
        <v>245185.45</v>
      </c>
      <c r="D1077" s="41">
        <v>101450</v>
      </c>
      <c r="E1077" s="41">
        <v>101450</v>
      </c>
      <c r="F1077" s="41">
        <v>143735.45000000001</v>
      </c>
      <c r="G1077" s="48">
        <v>39907</v>
      </c>
    </row>
    <row r="1078" spans="1:7" x14ac:dyDescent="0.25">
      <c r="A1078" s="48">
        <v>399072408</v>
      </c>
      <c r="B1078" s="41" t="s">
        <v>2758</v>
      </c>
      <c r="C1078" s="41">
        <v>4679.12</v>
      </c>
      <c r="D1078" s="41">
        <v>2750</v>
      </c>
      <c r="E1078" s="41">
        <v>2750</v>
      </c>
      <c r="F1078" s="41">
        <v>1929.12</v>
      </c>
      <c r="G1078" s="48">
        <v>39907</v>
      </c>
    </row>
    <row r="1079" spans="1:7" x14ac:dyDescent="0.25">
      <c r="A1079" s="48">
        <v>399072423</v>
      </c>
      <c r="B1079" s="41" t="s">
        <v>2021</v>
      </c>
      <c r="C1079" s="41">
        <v>41833.97</v>
      </c>
      <c r="D1079" s="41">
        <v>28200</v>
      </c>
      <c r="E1079" s="41">
        <v>28200</v>
      </c>
      <c r="F1079" s="41">
        <v>13633.97</v>
      </c>
      <c r="G1079" s="48">
        <v>39907</v>
      </c>
    </row>
    <row r="1080" spans="1:7" x14ac:dyDescent="0.25">
      <c r="A1080" s="48">
        <v>399072432</v>
      </c>
      <c r="B1080" s="41" t="s">
        <v>2023</v>
      </c>
      <c r="C1080" s="41">
        <v>0</v>
      </c>
      <c r="D1080" s="41">
        <v>0</v>
      </c>
      <c r="E1080" s="41">
        <v>0</v>
      </c>
      <c r="F1080" s="41">
        <v>0</v>
      </c>
      <c r="G1080" s="48">
        <v>39907</v>
      </c>
    </row>
    <row r="1081" spans="1:7" x14ac:dyDescent="0.25">
      <c r="A1081" s="48">
        <v>399072435</v>
      </c>
      <c r="B1081" s="41" t="s">
        <v>2025</v>
      </c>
      <c r="C1081" s="41">
        <v>0</v>
      </c>
      <c r="D1081" s="41">
        <v>500</v>
      </c>
      <c r="E1081" s="41">
        <v>500</v>
      </c>
      <c r="F1081" s="41">
        <v>-500</v>
      </c>
      <c r="G1081" s="48">
        <v>39907</v>
      </c>
    </row>
    <row r="1082" spans="1:7" x14ac:dyDescent="0.25">
      <c r="A1082" s="48">
        <v>399072446</v>
      </c>
      <c r="B1082" s="41" t="s">
        <v>2027</v>
      </c>
      <c r="C1082" s="41">
        <v>0</v>
      </c>
      <c r="D1082" s="41">
        <v>0</v>
      </c>
      <c r="E1082" s="41">
        <v>0</v>
      </c>
      <c r="F1082" s="41">
        <v>0</v>
      </c>
      <c r="G1082" s="48">
        <v>39907</v>
      </c>
    </row>
    <row r="1083" spans="1:7" x14ac:dyDescent="0.25">
      <c r="A1083" s="48">
        <v>399072500</v>
      </c>
      <c r="B1083" s="41" t="s">
        <v>2029</v>
      </c>
      <c r="C1083" s="41">
        <v>0</v>
      </c>
      <c r="D1083" s="41">
        <v>0</v>
      </c>
      <c r="E1083" s="41">
        <v>0</v>
      </c>
      <c r="F1083" s="41">
        <v>0</v>
      </c>
      <c r="G1083" s="48">
        <v>39907</v>
      </c>
    </row>
    <row r="1084" spans="1:7" x14ac:dyDescent="0.25">
      <c r="A1084" s="48">
        <v>399072510</v>
      </c>
      <c r="B1084" s="41" t="s">
        <v>2031</v>
      </c>
      <c r="C1084" s="41">
        <v>0</v>
      </c>
      <c r="D1084" s="41">
        <v>0</v>
      </c>
      <c r="E1084" s="41">
        <v>0</v>
      </c>
      <c r="F1084" s="41">
        <v>0</v>
      </c>
      <c r="G1084" s="48">
        <v>39907</v>
      </c>
    </row>
    <row r="1085" spans="1:7" x14ac:dyDescent="0.25">
      <c r="A1085" s="48">
        <v>399072520</v>
      </c>
      <c r="B1085" s="41" t="s">
        <v>2033</v>
      </c>
      <c r="C1085" s="41">
        <v>0</v>
      </c>
      <c r="D1085" s="41">
        <v>0</v>
      </c>
      <c r="E1085" s="41">
        <v>0</v>
      </c>
      <c r="F1085" s="41">
        <v>0</v>
      </c>
      <c r="G1085" s="48">
        <v>39907</v>
      </c>
    </row>
    <row r="1086" spans="1:7" x14ac:dyDescent="0.25">
      <c r="A1086" s="48">
        <v>399072701</v>
      </c>
      <c r="B1086" s="41" t="s">
        <v>2035</v>
      </c>
      <c r="C1086" s="41">
        <v>0</v>
      </c>
      <c r="D1086" s="41">
        <v>0</v>
      </c>
      <c r="E1086" s="41">
        <v>0</v>
      </c>
      <c r="F1086" s="41">
        <v>0</v>
      </c>
      <c r="G1086" s="48">
        <v>39907</v>
      </c>
    </row>
    <row r="1087" spans="1:7" x14ac:dyDescent="0.25">
      <c r="A1087" s="48">
        <v>399072703</v>
      </c>
      <c r="B1087" s="41" t="s">
        <v>2037</v>
      </c>
      <c r="C1087" s="41">
        <v>0</v>
      </c>
      <c r="D1087" s="41">
        <v>150</v>
      </c>
      <c r="E1087" s="41">
        <v>150</v>
      </c>
      <c r="F1087" s="41">
        <v>-150</v>
      </c>
      <c r="G1087" s="48">
        <v>39907</v>
      </c>
    </row>
    <row r="1088" spans="1:7" x14ac:dyDescent="0.25">
      <c r="A1088" s="48">
        <v>399072706</v>
      </c>
      <c r="B1088" s="41" t="s">
        <v>2039</v>
      </c>
      <c r="C1088" s="41">
        <v>0</v>
      </c>
      <c r="D1088" s="41">
        <v>150</v>
      </c>
      <c r="E1088" s="41">
        <v>150</v>
      </c>
      <c r="F1088" s="41">
        <v>-150</v>
      </c>
      <c r="G1088" s="48">
        <v>39907</v>
      </c>
    </row>
    <row r="1089" spans="1:7" x14ac:dyDescent="0.25">
      <c r="A1089" s="48">
        <v>399072708</v>
      </c>
      <c r="B1089" s="41" t="s">
        <v>2041</v>
      </c>
      <c r="C1089" s="41">
        <v>0</v>
      </c>
      <c r="D1089" s="41">
        <v>0</v>
      </c>
      <c r="E1089" s="41">
        <v>0</v>
      </c>
      <c r="F1089" s="41">
        <v>0</v>
      </c>
      <c r="G1089" s="48">
        <v>39907</v>
      </c>
    </row>
    <row r="1090" spans="1:7" x14ac:dyDescent="0.25">
      <c r="A1090" s="48">
        <v>399072712</v>
      </c>
      <c r="B1090" s="41" t="s">
        <v>2043</v>
      </c>
      <c r="C1090" s="41">
        <v>0</v>
      </c>
      <c r="D1090" s="41">
        <v>0</v>
      </c>
      <c r="E1090" s="41">
        <v>0</v>
      </c>
      <c r="F1090" s="41">
        <v>0</v>
      </c>
      <c r="G1090" s="48">
        <v>39907</v>
      </c>
    </row>
    <row r="1091" spans="1:7" x14ac:dyDescent="0.25">
      <c r="A1091" s="48">
        <v>399072713</v>
      </c>
      <c r="B1091" s="41" t="s">
        <v>2045</v>
      </c>
      <c r="C1091" s="41">
        <v>11036.56</v>
      </c>
      <c r="D1091" s="41">
        <v>14100</v>
      </c>
      <c r="E1091" s="41">
        <v>14100</v>
      </c>
      <c r="F1091" s="41">
        <v>-3063.44</v>
      </c>
      <c r="G1091" s="48">
        <v>39907</v>
      </c>
    </row>
    <row r="1092" spans="1:7" x14ac:dyDescent="0.25">
      <c r="A1092" s="48">
        <v>399072714</v>
      </c>
      <c r="B1092" s="41" t="s">
        <v>2047</v>
      </c>
      <c r="C1092" s="41">
        <v>330</v>
      </c>
      <c r="D1092" s="41">
        <v>2000</v>
      </c>
      <c r="E1092" s="41">
        <v>2000</v>
      </c>
      <c r="F1092" s="41">
        <v>-1670</v>
      </c>
      <c r="G1092" s="48">
        <v>39907</v>
      </c>
    </row>
    <row r="1093" spans="1:7" x14ac:dyDescent="0.25">
      <c r="A1093" s="48">
        <v>399072801</v>
      </c>
      <c r="B1093" s="41" t="s">
        <v>2049</v>
      </c>
      <c r="C1093" s="41">
        <v>0</v>
      </c>
      <c r="D1093" s="41">
        <v>0</v>
      </c>
      <c r="E1093" s="41">
        <v>0</v>
      </c>
      <c r="F1093" s="41">
        <v>0</v>
      </c>
      <c r="G1093" s="48">
        <v>39907</v>
      </c>
    </row>
    <row r="1094" spans="1:7" x14ac:dyDescent="0.25">
      <c r="A1094" s="48">
        <v>399072921</v>
      </c>
      <c r="B1094" s="41" t="s">
        <v>2051</v>
      </c>
      <c r="C1094" s="41">
        <v>0</v>
      </c>
      <c r="D1094" s="41">
        <v>0</v>
      </c>
      <c r="E1094" s="41">
        <v>0</v>
      </c>
      <c r="F1094" s="41">
        <v>0</v>
      </c>
      <c r="G1094" s="48">
        <v>39907</v>
      </c>
    </row>
    <row r="1095" spans="1:7" x14ac:dyDescent="0.25">
      <c r="A1095" s="48">
        <v>399074600</v>
      </c>
      <c r="B1095" s="41" t="s">
        <v>2053</v>
      </c>
      <c r="C1095" s="41">
        <v>0</v>
      </c>
      <c r="D1095" s="41">
        <v>0</v>
      </c>
      <c r="E1095" s="41">
        <v>0</v>
      </c>
      <c r="F1095" s="41">
        <v>0</v>
      </c>
      <c r="G1095" s="48">
        <v>39907</v>
      </c>
    </row>
    <row r="1096" spans="1:7" x14ac:dyDescent="0.25">
      <c r="A1096" s="48">
        <v>399074610</v>
      </c>
      <c r="B1096" s="41" t="s">
        <v>2055</v>
      </c>
      <c r="C1096" s="41">
        <v>0</v>
      </c>
      <c r="D1096" s="41">
        <v>0</v>
      </c>
      <c r="E1096" s="41">
        <v>0</v>
      </c>
      <c r="F1096" s="41">
        <v>0</v>
      </c>
      <c r="G1096" s="48">
        <v>39907</v>
      </c>
    </row>
    <row r="1097" spans="1:7" x14ac:dyDescent="0.25">
      <c r="A1097" s="48">
        <v>399074611</v>
      </c>
      <c r="B1097" s="41" t="s">
        <v>2057</v>
      </c>
      <c r="C1097" s="41">
        <v>0</v>
      </c>
      <c r="D1097" s="41">
        <v>0</v>
      </c>
      <c r="E1097" s="41">
        <v>0</v>
      </c>
      <c r="F1097" s="41">
        <v>0</v>
      </c>
      <c r="G1097" s="48">
        <v>39907</v>
      </c>
    </row>
    <row r="1098" spans="1:7" x14ac:dyDescent="0.25">
      <c r="A1098" s="48">
        <v>399074612</v>
      </c>
      <c r="B1098" s="41" t="s">
        <v>2059</v>
      </c>
      <c r="C1098" s="41">
        <v>0</v>
      </c>
      <c r="D1098" s="41">
        <v>0</v>
      </c>
      <c r="E1098" s="41">
        <v>0</v>
      </c>
      <c r="F1098" s="41">
        <v>0</v>
      </c>
      <c r="G1098" s="48">
        <v>39907</v>
      </c>
    </row>
    <row r="1099" spans="1:7" x14ac:dyDescent="0.25">
      <c r="A1099" s="48">
        <v>399074613</v>
      </c>
      <c r="B1099" s="41" t="s">
        <v>2061</v>
      </c>
      <c r="C1099" s="41">
        <v>0</v>
      </c>
      <c r="D1099" s="41">
        <v>0</v>
      </c>
      <c r="E1099" s="41">
        <v>0</v>
      </c>
      <c r="F1099" s="41">
        <v>0</v>
      </c>
      <c r="G1099" s="48">
        <v>39907</v>
      </c>
    </row>
    <row r="1100" spans="1:7" x14ac:dyDescent="0.25">
      <c r="A1100" s="48">
        <v>399074618</v>
      </c>
      <c r="B1100" s="41" t="s">
        <v>2063</v>
      </c>
      <c r="C1100" s="41">
        <v>0</v>
      </c>
      <c r="D1100" s="41">
        <v>0</v>
      </c>
      <c r="E1100" s="41">
        <v>0</v>
      </c>
      <c r="F1100" s="41">
        <v>0</v>
      </c>
      <c r="G1100" s="48">
        <v>39907</v>
      </c>
    </row>
    <row r="1101" spans="1:7" x14ac:dyDescent="0.25">
      <c r="A1101" s="48">
        <v>399074619</v>
      </c>
      <c r="B1101" s="41" t="s">
        <v>2065</v>
      </c>
      <c r="C1101" s="41">
        <v>0</v>
      </c>
      <c r="D1101" s="41">
        <v>0</v>
      </c>
      <c r="E1101" s="41">
        <v>0</v>
      </c>
      <c r="F1101" s="41">
        <v>0</v>
      </c>
      <c r="G1101" s="48">
        <v>39907</v>
      </c>
    </row>
    <row r="1102" spans="1:7" x14ac:dyDescent="0.25">
      <c r="A1102" s="48">
        <v>399074621</v>
      </c>
      <c r="B1102" s="41" t="s">
        <v>2067</v>
      </c>
      <c r="C1102" s="41">
        <v>0</v>
      </c>
      <c r="D1102" s="41">
        <v>0</v>
      </c>
      <c r="E1102" s="41">
        <v>0</v>
      </c>
      <c r="F1102" s="41">
        <v>0</v>
      </c>
      <c r="G1102" s="48">
        <v>39907</v>
      </c>
    </row>
    <row r="1103" spans="1:7" x14ac:dyDescent="0.25">
      <c r="A1103" s="48">
        <v>399075580</v>
      </c>
      <c r="B1103" s="41" t="s">
        <v>2069</v>
      </c>
      <c r="C1103" s="41">
        <v>602.58000000000004</v>
      </c>
      <c r="D1103" s="41">
        <v>0</v>
      </c>
      <c r="E1103" s="41">
        <v>0</v>
      </c>
      <c r="F1103" s="41">
        <v>602.58000000000004</v>
      </c>
      <c r="G1103" s="48">
        <v>39907</v>
      </c>
    </row>
    <row r="1104" spans="1:7" x14ac:dyDescent="0.25">
      <c r="A1104" s="48">
        <v>399075581</v>
      </c>
      <c r="B1104" s="41" t="s">
        <v>2071</v>
      </c>
      <c r="C1104" s="41">
        <v>0</v>
      </c>
      <c r="D1104" s="41">
        <v>0</v>
      </c>
      <c r="E1104" s="41">
        <v>0</v>
      </c>
      <c r="F1104" s="41">
        <v>0</v>
      </c>
      <c r="G1104" s="48">
        <v>39907</v>
      </c>
    </row>
    <row r="1105" spans="1:7" x14ac:dyDescent="0.25">
      <c r="A1105" s="48">
        <v>399075582</v>
      </c>
      <c r="B1105" s="41" t="s">
        <v>2073</v>
      </c>
      <c r="C1105" s="41">
        <v>0</v>
      </c>
      <c r="D1105" s="41">
        <v>0</v>
      </c>
      <c r="E1105" s="41">
        <v>0</v>
      </c>
      <c r="F1105" s="41">
        <v>0</v>
      </c>
      <c r="G1105" s="48">
        <v>39907</v>
      </c>
    </row>
    <row r="1106" spans="1:7" x14ac:dyDescent="0.25">
      <c r="A1106" s="48">
        <v>399075584</v>
      </c>
      <c r="B1106" s="41" t="s">
        <v>2075</v>
      </c>
      <c r="C1106" s="41">
        <v>0</v>
      </c>
      <c r="D1106" s="41">
        <v>0</v>
      </c>
      <c r="E1106" s="41">
        <v>0</v>
      </c>
      <c r="F1106" s="41">
        <v>0</v>
      </c>
      <c r="G1106" s="48">
        <v>39907</v>
      </c>
    </row>
    <row r="1107" spans="1:7" x14ac:dyDescent="0.25">
      <c r="A1107" s="48">
        <v>399075586</v>
      </c>
      <c r="B1107" s="41" t="s">
        <v>2077</v>
      </c>
      <c r="C1107" s="41">
        <v>0</v>
      </c>
      <c r="D1107" s="41">
        <v>0</v>
      </c>
      <c r="E1107" s="41">
        <v>0</v>
      </c>
      <c r="F1107" s="41">
        <v>0</v>
      </c>
      <c r="G1107" s="48">
        <v>39907</v>
      </c>
    </row>
    <row r="1108" spans="1:7" x14ac:dyDescent="0.25">
      <c r="A1108" s="48">
        <v>399075587</v>
      </c>
      <c r="B1108" s="41" t="s">
        <v>2079</v>
      </c>
      <c r="C1108" s="41">
        <v>0</v>
      </c>
      <c r="D1108" s="41">
        <v>0</v>
      </c>
      <c r="E1108" s="41">
        <v>0</v>
      </c>
      <c r="F1108" s="41">
        <v>0</v>
      </c>
      <c r="G1108" s="48">
        <v>39907</v>
      </c>
    </row>
    <row r="1109" spans="1:7" x14ac:dyDescent="0.25">
      <c r="A1109" s="48">
        <v>399075588</v>
      </c>
      <c r="B1109" s="41" t="s">
        <v>2081</v>
      </c>
      <c r="C1109" s="41">
        <v>0</v>
      </c>
      <c r="D1109" s="41">
        <v>0</v>
      </c>
      <c r="E1109" s="41">
        <v>0</v>
      </c>
      <c r="F1109" s="41">
        <v>0</v>
      </c>
      <c r="G1109" s="48">
        <v>39907</v>
      </c>
    </row>
    <row r="1110" spans="1:7" x14ac:dyDescent="0.25">
      <c r="A1110" s="48">
        <v>399075589</v>
      </c>
      <c r="B1110" s="41" t="s">
        <v>2083</v>
      </c>
      <c r="C1110" s="41">
        <v>0</v>
      </c>
      <c r="D1110" s="41">
        <v>0</v>
      </c>
      <c r="E1110" s="41">
        <v>0</v>
      </c>
      <c r="F1110" s="41">
        <v>0</v>
      </c>
      <c r="G1110" s="48">
        <v>39907</v>
      </c>
    </row>
    <row r="1111" spans="1:7" x14ac:dyDescent="0.25">
      <c r="A1111" s="48">
        <v>399075590</v>
      </c>
      <c r="B1111" s="41" t="s">
        <v>2085</v>
      </c>
      <c r="C1111" s="41">
        <v>0</v>
      </c>
      <c r="D1111" s="41">
        <v>0</v>
      </c>
      <c r="E1111" s="41">
        <v>0</v>
      </c>
      <c r="F1111" s="41">
        <v>0</v>
      </c>
      <c r="G1111" s="48">
        <v>39907</v>
      </c>
    </row>
    <row r="1112" spans="1:7" x14ac:dyDescent="0.25">
      <c r="A1112" s="48">
        <v>399075591</v>
      </c>
      <c r="B1112" s="41" t="s">
        <v>2087</v>
      </c>
      <c r="C1112" s="41">
        <v>0</v>
      </c>
      <c r="D1112" s="41">
        <v>0</v>
      </c>
      <c r="E1112" s="41">
        <v>0</v>
      </c>
      <c r="F1112" s="41">
        <v>0</v>
      </c>
      <c r="G1112" s="48">
        <v>39907</v>
      </c>
    </row>
    <row r="1113" spans="1:7" x14ac:dyDescent="0.25">
      <c r="A1113" s="48">
        <v>399075592</v>
      </c>
      <c r="B1113" s="41" t="s">
        <v>2089</v>
      </c>
      <c r="C1113" s="41">
        <v>0</v>
      </c>
      <c r="D1113" s="41">
        <v>0</v>
      </c>
      <c r="E1113" s="41">
        <v>0</v>
      </c>
      <c r="F1113" s="41">
        <v>0</v>
      </c>
      <c r="G1113" s="48">
        <v>39907</v>
      </c>
    </row>
    <row r="1114" spans="1:7" x14ac:dyDescent="0.25">
      <c r="A1114" s="48">
        <v>399075593</v>
      </c>
      <c r="B1114" s="41" t="s">
        <v>2091</v>
      </c>
      <c r="C1114" s="41">
        <v>0</v>
      </c>
      <c r="D1114" s="41">
        <v>0</v>
      </c>
      <c r="E1114" s="41">
        <v>0</v>
      </c>
      <c r="F1114" s="41">
        <v>0</v>
      </c>
      <c r="G1114" s="48">
        <v>39907</v>
      </c>
    </row>
    <row r="1115" spans="1:7" x14ac:dyDescent="0.25">
      <c r="A1115" s="48">
        <v>399075594</v>
      </c>
      <c r="B1115" s="41" t="s">
        <v>2093</v>
      </c>
      <c r="C1115" s="41">
        <v>0</v>
      </c>
      <c r="D1115" s="41">
        <v>0</v>
      </c>
      <c r="E1115" s="41">
        <v>0</v>
      </c>
      <c r="F1115" s="41">
        <v>0</v>
      </c>
      <c r="G1115" s="48">
        <v>39907</v>
      </c>
    </row>
    <row r="1116" spans="1:7" x14ac:dyDescent="0.25">
      <c r="A1116" s="48">
        <v>399075595</v>
      </c>
      <c r="B1116" s="41" t="s">
        <v>2095</v>
      </c>
      <c r="C1116" s="41">
        <v>0</v>
      </c>
      <c r="D1116" s="41">
        <v>0</v>
      </c>
      <c r="E1116" s="41">
        <v>0</v>
      </c>
      <c r="F1116" s="41">
        <v>0</v>
      </c>
      <c r="G1116" s="48">
        <v>39907</v>
      </c>
    </row>
    <row r="1117" spans="1:7" x14ac:dyDescent="0.25">
      <c r="A1117" s="48">
        <v>399075596</v>
      </c>
      <c r="B1117" s="41" t="s">
        <v>2097</v>
      </c>
      <c r="C1117" s="41">
        <v>0</v>
      </c>
      <c r="D1117" s="41">
        <v>0</v>
      </c>
      <c r="E1117" s="41">
        <v>0</v>
      </c>
      <c r="F1117" s="41">
        <v>0</v>
      </c>
      <c r="G1117" s="48">
        <v>39907</v>
      </c>
    </row>
    <row r="1118" spans="1:7" x14ac:dyDescent="0.25">
      <c r="A1118" s="48">
        <v>399075597</v>
      </c>
      <c r="B1118" s="41" t="s">
        <v>2099</v>
      </c>
      <c r="C1118" s="41">
        <v>0</v>
      </c>
      <c r="D1118" s="41">
        <v>0</v>
      </c>
      <c r="E1118" s="41">
        <v>0</v>
      </c>
      <c r="F1118" s="41">
        <v>0</v>
      </c>
      <c r="G1118" s="48">
        <v>39907</v>
      </c>
    </row>
    <row r="1119" spans="1:7" x14ac:dyDescent="0.25">
      <c r="A1119" s="48">
        <v>399075598</v>
      </c>
      <c r="B1119" s="41" t="s">
        <v>2101</v>
      </c>
      <c r="C1119" s="41">
        <v>0</v>
      </c>
      <c r="D1119" s="41">
        <v>0</v>
      </c>
      <c r="E1119" s="41">
        <v>0</v>
      </c>
      <c r="F1119" s="41">
        <v>0</v>
      </c>
      <c r="G1119" s="48">
        <v>39907</v>
      </c>
    </row>
    <row r="1120" spans="1:7" x14ac:dyDescent="0.25">
      <c r="A1120" s="48">
        <v>399076009</v>
      </c>
      <c r="B1120" s="41" t="s">
        <v>2103</v>
      </c>
      <c r="C1120" s="41">
        <v>0</v>
      </c>
      <c r="D1120" s="41">
        <v>0</v>
      </c>
      <c r="E1120" s="41">
        <v>0</v>
      </c>
      <c r="F1120" s="41">
        <v>0</v>
      </c>
      <c r="G1120" s="48">
        <v>39907</v>
      </c>
    </row>
    <row r="1121" spans="1:7" x14ac:dyDescent="0.25">
      <c r="A1121" s="48">
        <v>399076010</v>
      </c>
      <c r="B1121" s="41" t="s">
        <v>2105</v>
      </c>
      <c r="C1121" s="41">
        <v>0</v>
      </c>
      <c r="D1121" s="41">
        <v>0</v>
      </c>
      <c r="E1121" s="41">
        <v>0</v>
      </c>
      <c r="F1121" s="41">
        <v>0</v>
      </c>
      <c r="G1121" s="48">
        <v>39907</v>
      </c>
    </row>
    <row r="1122" spans="1:7" x14ac:dyDescent="0.25">
      <c r="A1122" s="48">
        <v>399076011</v>
      </c>
      <c r="B1122" s="41" t="s">
        <v>2107</v>
      </c>
      <c r="C1122" s="41">
        <v>0</v>
      </c>
      <c r="D1122" s="41">
        <v>0</v>
      </c>
      <c r="E1122" s="41">
        <v>0</v>
      </c>
      <c r="F1122" s="41">
        <v>0</v>
      </c>
      <c r="G1122" s="48">
        <v>39907</v>
      </c>
    </row>
    <row r="1123" spans="1:7" x14ac:dyDescent="0.25">
      <c r="A1123" s="48">
        <v>399079003</v>
      </c>
      <c r="B1123" s="41" t="s">
        <v>2109</v>
      </c>
      <c r="C1123" s="41">
        <v>0</v>
      </c>
      <c r="D1123" s="41">
        <v>0</v>
      </c>
      <c r="E1123" s="41">
        <v>0</v>
      </c>
      <c r="F1123" s="41">
        <v>0</v>
      </c>
      <c r="G1123" s="48">
        <v>39907</v>
      </c>
    </row>
    <row r="1124" spans="1:7" x14ac:dyDescent="0.25">
      <c r="A1124" s="48">
        <v>399079051</v>
      </c>
      <c r="B1124" s="41" t="s">
        <v>2111</v>
      </c>
      <c r="C1124" s="41">
        <v>0</v>
      </c>
      <c r="D1124" s="41">
        <v>0</v>
      </c>
      <c r="E1124" s="41">
        <v>0</v>
      </c>
      <c r="F1124" s="41">
        <v>0</v>
      </c>
      <c r="G1124" s="48">
        <v>39907</v>
      </c>
    </row>
    <row r="1125" spans="1:7" x14ac:dyDescent="0.25">
      <c r="A1125" s="48">
        <v>399079053</v>
      </c>
      <c r="B1125" s="41" t="s">
        <v>2113</v>
      </c>
      <c r="C1125" s="41">
        <v>0</v>
      </c>
      <c r="D1125" s="41">
        <v>0</v>
      </c>
      <c r="E1125" s="41">
        <v>0</v>
      </c>
      <c r="F1125" s="41">
        <v>0</v>
      </c>
      <c r="G1125" s="48">
        <v>39907</v>
      </c>
    </row>
    <row r="1126" spans="1:7" x14ac:dyDescent="0.25">
      <c r="A1126" s="48">
        <v>399079204</v>
      </c>
      <c r="B1126" s="41" t="s">
        <v>2115</v>
      </c>
      <c r="C1126" s="41">
        <v>0</v>
      </c>
      <c r="D1126" s="41">
        <v>0</v>
      </c>
      <c r="E1126" s="41">
        <v>0</v>
      </c>
      <c r="F1126" s="41">
        <v>0</v>
      </c>
      <c r="G1126" s="48">
        <v>39907</v>
      </c>
    </row>
    <row r="1127" spans="1:7" x14ac:dyDescent="0.25">
      <c r="A1127" s="48">
        <v>399079800</v>
      </c>
      <c r="B1127" s="41" t="s">
        <v>2117</v>
      </c>
      <c r="C1127" s="41">
        <v>0</v>
      </c>
      <c r="D1127" s="41">
        <v>0</v>
      </c>
      <c r="E1127" s="41">
        <v>0</v>
      </c>
      <c r="F1127" s="41">
        <v>0</v>
      </c>
      <c r="G1127" s="48">
        <v>39907</v>
      </c>
    </row>
    <row r="1128" spans="1:7" x14ac:dyDescent="0.25">
      <c r="A1128" s="48">
        <v>399079802</v>
      </c>
      <c r="B1128" s="41" t="s">
        <v>2119</v>
      </c>
      <c r="C1128" s="41">
        <v>0</v>
      </c>
      <c r="D1128" s="41">
        <v>0</v>
      </c>
      <c r="E1128" s="41">
        <v>0</v>
      </c>
      <c r="F1128" s="41">
        <v>0</v>
      </c>
      <c r="G1128" s="48">
        <v>39907</v>
      </c>
    </row>
    <row r="1129" spans="1:7" x14ac:dyDescent="0.25">
      <c r="A1129" s="48">
        <v>399079806</v>
      </c>
      <c r="B1129" s="41" t="s">
        <v>2786</v>
      </c>
      <c r="C1129" s="41">
        <v>0</v>
      </c>
      <c r="D1129" s="41">
        <v>-7500</v>
      </c>
      <c r="E1129" s="41">
        <v>-7500</v>
      </c>
      <c r="F1129" s="41">
        <v>7500</v>
      </c>
      <c r="G1129" s="48">
        <v>39907</v>
      </c>
    </row>
    <row r="1130" spans="1:7" x14ac:dyDescent="0.25">
      <c r="A1130" s="48">
        <v>399079846</v>
      </c>
      <c r="B1130" s="41" t="s">
        <v>2121</v>
      </c>
      <c r="C1130" s="41">
        <v>0</v>
      </c>
      <c r="D1130" s="41">
        <v>0</v>
      </c>
      <c r="E1130" s="41">
        <v>0</v>
      </c>
      <c r="F1130" s="41">
        <v>0</v>
      </c>
      <c r="G1130" s="48">
        <v>39907</v>
      </c>
    </row>
    <row r="1131" spans="1:7" x14ac:dyDescent="0.25">
      <c r="A1131" s="48">
        <v>399080100</v>
      </c>
      <c r="B1131" s="41" t="s">
        <v>2123</v>
      </c>
      <c r="C1131" s="41">
        <v>185377.09</v>
      </c>
      <c r="D1131" s="41">
        <v>148350</v>
      </c>
      <c r="E1131" s="41">
        <v>148350</v>
      </c>
      <c r="F1131" s="41">
        <v>37027.089999999997</v>
      </c>
      <c r="G1131" s="48">
        <v>39908</v>
      </c>
    </row>
    <row r="1132" spans="1:7" x14ac:dyDescent="0.25">
      <c r="A1132" s="48">
        <v>399080101</v>
      </c>
      <c r="B1132" s="41" t="s">
        <v>2125</v>
      </c>
      <c r="C1132" s="41">
        <v>0</v>
      </c>
      <c r="D1132" s="41">
        <v>0</v>
      </c>
      <c r="E1132" s="41">
        <v>0</v>
      </c>
      <c r="F1132" s="41">
        <v>0</v>
      </c>
      <c r="G1132" s="48">
        <v>39908</v>
      </c>
    </row>
    <row r="1133" spans="1:7" x14ac:dyDescent="0.25">
      <c r="A1133" s="48">
        <v>399080102</v>
      </c>
      <c r="B1133" s="41" t="s">
        <v>2127</v>
      </c>
      <c r="C1133" s="41">
        <v>0</v>
      </c>
      <c r="D1133" s="41">
        <v>0</v>
      </c>
      <c r="E1133" s="41">
        <v>0</v>
      </c>
      <c r="F1133" s="41">
        <v>0</v>
      </c>
      <c r="G1133" s="48">
        <v>39908</v>
      </c>
    </row>
    <row r="1134" spans="1:7" x14ac:dyDescent="0.25">
      <c r="A1134" s="48">
        <v>399080103</v>
      </c>
      <c r="B1134" s="41" t="s">
        <v>2129</v>
      </c>
      <c r="C1134" s="41">
        <v>0</v>
      </c>
      <c r="D1134" s="41">
        <v>0</v>
      </c>
      <c r="E1134" s="41">
        <v>0</v>
      </c>
      <c r="F1134" s="41">
        <v>0</v>
      </c>
      <c r="G1134" s="48">
        <v>39908</v>
      </c>
    </row>
    <row r="1135" spans="1:7" x14ac:dyDescent="0.25">
      <c r="A1135" s="48">
        <v>399080120</v>
      </c>
      <c r="B1135" s="41" t="s">
        <v>2131</v>
      </c>
      <c r="C1135" s="41">
        <v>0</v>
      </c>
      <c r="D1135" s="41">
        <v>0</v>
      </c>
      <c r="E1135" s="41">
        <v>0</v>
      </c>
      <c r="F1135" s="41">
        <v>0</v>
      </c>
      <c r="G1135" s="48">
        <v>39908</v>
      </c>
    </row>
    <row r="1136" spans="1:7" x14ac:dyDescent="0.25">
      <c r="A1136" s="48">
        <v>399080150</v>
      </c>
      <c r="B1136" s="41" t="s">
        <v>2133</v>
      </c>
      <c r="C1136" s="41">
        <v>1067.75</v>
      </c>
      <c r="D1136" s="41">
        <v>1500</v>
      </c>
      <c r="E1136" s="41">
        <v>1500</v>
      </c>
      <c r="F1136" s="41">
        <v>-432.25</v>
      </c>
      <c r="G1136" s="48">
        <v>39908</v>
      </c>
    </row>
    <row r="1137" spans="1:7" x14ac:dyDescent="0.25">
      <c r="A1137" s="48">
        <v>399080200</v>
      </c>
      <c r="B1137" s="41" t="s">
        <v>2135</v>
      </c>
      <c r="C1137" s="41">
        <v>-0.02</v>
      </c>
      <c r="D1137" s="41">
        <v>0</v>
      </c>
      <c r="E1137" s="41">
        <v>0</v>
      </c>
      <c r="F1137" s="41">
        <v>-0.02</v>
      </c>
      <c r="G1137" s="48">
        <v>39908</v>
      </c>
    </row>
    <row r="1138" spans="1:7" x14ac:dyDescent="0.25">
      <c r="A1138" s="48">
        <v>399080700</v>
      </c>
      <c r="B1138" s="41" t="s">
        <v>2137</v>
      </c>
      <c r="C1138" s="41">
        <v>0</v>
      </c>
      <c r="D1138" s="41">
        <v>0</v>
      </c>
      <c r="E1138" s="41">
        <v>0</v>
      </c>
      <c r="F1138" s="41">
        <v>0</v>
      </c>
      <c r="G1138" s="48">
        <v>39908</v>
      </c>
    </row>
    <row r="1139" spans="1:7" x14ac:dyDescent="0.25">
      <c r="A1139" s="48">
        <v>399080730</v>
      </c>
      <c r="B1139" s="41" t="s">
        <v>2139</v>
      </c>
      <c r="C1139" s="41">
        <v>0</v>
      </c>
      <c r="D1139" s="41">
        <v>0</v>
      </c>
      <c r="E1139" s="41">
        <v>0</v>
      </c>
      <c r="F1139" s="41">
        <v>0</v>
      </c>
      <c r="G1139" s="48">
        <v>39908</v>
      </c>
    </row>
    <row r="1140" spans="1:7" x14ac:dyDescent="0.25">
      <c r="A1140" s="48">
        <v>399080800</v>
      </c>
      <c r="B1140" s="41" t="s">
        <v>2141</v>
      </c>
      <c r="C1140" s="41">
        <v>0</v>
      </c>
      <c r="D1140" s="41">
        <v>0</v>
      </c>
      <c r="E1140" s="41">
        <v>0</v>
      </c>
      <c r="F1140" s="41">
        <v>0</v>
      </c>
      <c r="G1140" s="48">
        <v>39908</v>
      </c>
    </row>
    <row r="1141" spans="1:7" x14ac:dyDescent="0.25">
      <c r="A1141" s="48">
        <v>399080930</v>
      </c>
      <c r="B1141" s="41" t="s">
        <v>2143</v>
      </c>
      <c r="C1141" s="41">
        <v>0</v>
      </c>
      <c r="D1141" s="41">
        <v>150</v>
      </c>
      <c r="E1141" s="41">
        <v>150</v>
      </c>
      <c r="F1141" s="41">
        <v>-150</v>
      </c>
      <c r="G1141" s="48">
        <v>39908</v>
      </c>
    </row>
    <row r="1142" spans="1:7" x14ac:dyDescent="0.25">
      <c r="A1142" s="48">
        <v>399081040</v>
      </c>
      <c r="B1142" s="41" t="s">
        <v>2145</v>
      </c>
      <c r="C1142" s="41">
        <v>0</v>
      </c>
      <c r="D1142" s="41">
        <v>0</v>
      </c>
      <c r="E1142" s="41">
        <v>0</v>
      </c>
      <c r="F1142" s="41">
        <v>0</v>
      </c>
      <c r="G1142" s="48">
        <v>39908</v>
      </c>
    </row>
    <row r="1143" spans="1:7" x14ac:dyDescent="0.25">
      <c r="A1143" s="48">
        <v>399081400</v>
      </c>
      <c r="B1143" s="41" t="s">
        <v>2147</v>
      </c>
      <c r="C1143" s="41">
        <v>484.24</v>
      </c>
      <c r="D1143" s="41">
        <v>2000</v>
      </c>
      <c r="E1143" s="41">
        <v>2000</v>
      </c>
      <c r="F1143" s="41">
        <v>-1515.76</v>
      </c>
      <c r="G1143" s="48">
        <v>39908</v>
      </c>
    </row>
    <row r="1144" spans="1:7" x14ac:dyDescent="0.25">
      <c r="A1144" s="48">
        <v>399081401</v>
      </c>
      <c r="B1144" s="41" t="s">
        <v>2149</v>
      </c>
      <c r="C1144" s="41">
        <v>0</v>
      </c>
      <c r="D1144" s="41">
        <v>0</v>
      </c>
      <c r="E1144" s="41">
        <v>0</v>
      </c>
      <c r="F1144" s="41">
        <v>0</v>
      </c>
      <c r="G1144" s="48">
        <v>39908</v>
      </c>
    </row>
    <row r="1145" spans="1:7" x14ac:dyDescent="0.25">
      <c r="A1145" s="48">
        <v>399081500</v>
      </c>
      <c r="B1145" s="41" t="s">
        <v>2151</v>
      </c>
      <c r="C1145" s="41">
        <v>0</v>
      </c>
      <c r="D1145" s="41">
        <v>5600</v>
      </c>
      <c r="E1145" s="41">
        <v>5600</v>
      </c>
      <c r="F1145" s="41">
        <v>-5600</v>
      </c>
      <c r="G1145" s="48">
        <v>39908</v>
      </c>
    </row>
    <row r="1146" spans="1:7" x14ac:dyDescent="0.25">
      <c r="A1146" s="48">
        <v>399081501</v>
      </c>
      <c r="B1146" s="41" t="s">
        <v>2153</v>
      </c>
      <c r="C1146" s="41">
        <v>0</v>
      </c>
      <c r="D1146" s="41">
        <v>0</v>
      </c>
      <c r="E1146" s="41">
        <v>0</v>
      </c>
      <c r="F1146" s="41">
        <v>0</v>
      </c>
      <c r="G1146" s="48">
        <v>39908</v>
      </c>
    </row>
    <row r="1147" spans="1:7" x14ac:dyDescent="0.25">
      <c r="A1147" s="48">
        <v>399081600</v>
      </c>
      <c r="B1147" s="41" t="s">
        <v>2155</v>
      </c>
      <c r="C1147" s="41">
        <v>12526.15</v>
      </c>
      <c r="D1147" s="41">
        <v>12850</v>
      </c>
      <c r="E1147" s="41">
        <v>12850</v>
      </c>
      <c r="F1147" s="41">
        <v>-323.85000000000002</v>
      </c>
      <c r="G1147" s="48">
        <v>39908</v>
      </c>
    </row>
    <row r="1148" spans="1:7" x14ac:dyDescent="0.25">
      <c r="A1148" s="48">
        <v>399081601</v>
      </c>
      <c r="B1148" s="41" t="s">
        <v>2157</v>
      </c>
      <c r="C1148" s="41">
        <v>0</v>
      </c>
      <c r="D1148" s="41">
        <v>0</v>
      </c>
      <c r="E1148" s="41">
        <v>0</v>
      </c>
      <c r="F1148" s="41">
        <v>0</v>
      </c>
      <c r="G1148" s="48">
        <v>39908</v>
      </c>
    </row>
    <row r="1149" spans="1:7" x14ac:dyDescent="0.25">
      <c r="A1149" s="48">
        <v>399081602</v>
      </c>
      <c r="B1149" s="41" t="s">
        <v>2159</v>
      </c>
      <c r="C1149" s="41">
        <v>0</v>
      </c>
      <c r="D1149" s="41">
        <v>0</v>
      </c>
      <c r="E1149" s="41">
        <v>0</v>
      </c>
      <c r="F1149" s="41">
        <v>0</v>
      </c>
      <c r="G1149" s="48">
        <v>39908</v>
      </c>
    </row>
    <row r="1150" spans="1:7" x14ac:dyDescent="0.25">
      <c r="A1150" s="48">
        <v>399081610</v>
      </c>
      <c r="B1150" s="41" t="s">
        <v>2161</v>
      </c>
      <c r="C1150" s="41">
        <v>0</v>
      </c>
      <c r="D1150" s="41">
        <v>6000</v>
      </c>
      <c r="E1150" s="41">
        <v>6000</v>
      </c>
      <c r="F1150" s="41">
        <v>-6000</v>
      </c>
      <c r="G1150" s="48">
        <v>39908</v>
      </c>
    </row>
    <row r="1151" spans="1:7" x14ac:dyDescent="0.25">
      <c r="A1151" s="48">
        <v>399081620</v>
      </c>
      <c r="B1151" s="41" t="s">
        <v>2163</v>
      </c>
      <c r="C1151" s="41">
        <v>192</v>
      </c>
      <c r="D1151" s="41">
        <v>150</v>
      </c>
      <c r="E1151" s="41">
        <v>150</v>
      </c>
      <c r="F1151" s="41">
        <v>42</v>
      </c>
      <c r="G1151" s="48">
        <v>39908</v>
      </c>
    </row>
    <row r="1152" spans="1:7" x14ac:dyDescent="0.25">
      <c r="A1152" s="48">
        <v>399081630</v>
      </c>
      <c r="B1152" s="41" t="s">
        <v>2165</v>
      </c>
      <c r="C1152" s="41">
        <v>0</v>
      </c>
      <c r="D1152" s="41">
        <v>0</v>
      </c>
      <c r="E1152" s="41">
        <v>0</v>
      </c>
      <c r="F1152" s="41">
        <v>0</v>
      </c>
      <c r="G1152" s="48">
        <v>39908</v>
      </c>
    </row>
    <row r="1153" spans="1:7" x14ac:dyDescent="0.25">
      <c r="A1153" s="48">
        <v>399082000</v>
      </c>
      <c r="B1153" s="41" t="s">
        <v>2167</v>
      </c>
      <c r="C1153" s="41">
        <v>0</v>
      </c>
      <c r="D1153" s="41">
        <v>50</v>
      </c>
      <c r="E1153" s="41">
        <v>50</v>
      </c>
      <c r="F1153" s="41">
        <v>-50</v>
      </c>
      <c r="G1153" s="48">
        <v>39908</v>
      </c>
    </row>
    <row r="1154" spans="1:7" x14ac:dyDescent="0.25">
      <c r="A1154" s="48">
        <v>399082002</v>
      </c>
      <c r="B1154" s="41" t="s">
        <v>2169</v>
      </c>
      <c r="C1154" s="41">
        <v>5263.85</v>
      </c>
      <c r="D1154" s="41">
        <v>2250</v>
      </c>
      <c r="E1154" s="41">
        <v>2250</v>
      </c>
      <c r="F1154" s="41">
        <v>3013.85</v>
      </c>
      <c r="G1154" s="48">
        <v>39908</v>
      </c>
    </row>
    <row r="1155" spans="1:7" x14ac:dyDescent="0.25">
      <c r="A1155" s="48">
        <v>399082003</v>
      </c>
      <c r="B1155" s="41" t="s">
        <v>2759</v>
      </c>
      <c r="C1155" s="41">
        <v>0</v>
      </c>
      <c r="D1155" s="41">
        <v>0</v>
      </c>
      <c r="E1155" s="41">
        <v>0</v>
      </c>
      <c r="F1155" s="41">
        <v>0</v>
      </c>
      <c r="G1155" s="48">
        <v>39908</v>
      </c>
    </row>
    <row r="1156" spans="1:7" x14ac:dyDescent="0.25">
      <c r="A1156" s="48">
        <v>399082004</v>
      </c>
      <c r="B1156" s="41" t="s">
        <v>2171</v>
      </c>
      <c r="C1156" s="41">
        <v>48499.56</v>
      </c>
      <c r="D1156" s="41">
        <v>21450</v>
      </c>
      <c r="E1156" s="41">
        <v>21450</v>
      </c>
      <c r="F1156" s="41">
        <v>27049.56</v>
      </c>
      <c r="G1156" s="48">
        <v>39908</v>
      </c>
    </row>
    <row r="1157" spans="1:7" x14ac:dyDescent="0.25">
      <c r="A1157" s="48">
        <v>399082006</v>
      </c>
      <c r="B1157" s="41" t="s">
        <v>2173</v>
      </c>
      <c r="C1157" s="41">
        <v>288.3</v>
      </c>
      <c r="D1157" s="41">
        <v>0</v>
      </c>
      <c r="E1157" s="41">
        <v>0</v>
      </c>
      <c r="F1157" s="41">
        <v>288.3</v>
      </c>
      <c r="G1157" s="48">
        <v>39908</v>
      </c>
    </row>
    <row r="1158" spans="1:7" x14ac:dyDescent="0.25">
      <c r="A1158" s="48">
        <v>399082015</v>
      </c>
      <c r="B1158" s="41" t="s">
        <v>2175</v>
      </c>
      <c r="C1158" s="41">
        <v>0</v>
      </c>
      <c r="D1158" s="41">
        <v>0</v>
      </c>
      <c r="E1158" s="41">
        <v>0</v>
      </c>
      <c r="F1158" s="41">
        <v>0</v>
      </c>
      <c r="G1158" s="48">
        <v>39908</v>
      </c>
    </row>
    <row r="1159" spans="1:7" x14ac:dyDescent="0.25">
      <c r="A1159" s="48">
        <v>399082022</v>
      </c>
      <c r="B1159" s="41" t="s">
        <v>2177</v>
      </c>
      <c r="C1159" s="41">
        <v>0</v>
      </c>
      <c r="D1159" s="41">
        <v>0</v>
      </c>
      <c r="E1159" s="41">
        <v>0</v>
      </c>
      <c r="F1159" s="41">
        <v>0</v>
      </c>
      <c r="G1159" s="48">
        <v>39908</v>
      </c>
    </row>
    <row r="1160" spans="1:7" x14ac:dyDescent="0.25">
      <c r="A1160" s="48">
        <v>399082106</v>
      </c>
      <c r="B1160" s="41" t="s">
        <v>2179</v>
      </c>
      <c r="C1160" s="41">
        <v>0</v>
      </c>
      <c r="D1160" s="41">
        <v>0</v>
      </c>
      <c r="E1160" s="41">
        <v>0</v>
      </c>
      <c r="F1160" s="41">
        <v>0</v>
      </c>
      <c r="G1160" s="48">
        <v>39908</v>
      </c>
    </row>
    <row r="1161" spans="1:7" x14ac:dyDescent="0.25">
      <c r="A1161" s="48">
        <v>399082300</v>
      </c>
      <c r="B1161" s="41" t="s">
        <v>2181</v>
      </c>
      <c r="C1161" s="41">
        <v>57</v>
      </c>
      <c r="D1161" s="41">
        <v>500</v>
      </c>
      <c r="E1161" s="41">
        <v>500</v>
      </c>
      <c r="F1161" s="41">
        <v>-443</v>
      </c>
      <c r="G1161" s="48">
        <v>39908</v>
      </c>
    </row>
    <row r="1162" spans="1:7" x14ac:dyDescent="0.25">
      <c r="A1162" s="48">
        <v>399082408</v>
      </c>
      <c r="B1162" s="41" t="s">
        <v>2183</v>
      </c>
      <c r="C1162" s="41">
        <v>0</v>
      </c>
      <c r="D1162" s="41">
        <v>0</v>
      </c>
      <c r="E1162" s="41">
        <v>0</v>
      </c>
      <c r="F1162" s="41">
        <v>0</v>
      </c>
      <c r="G1162" s="48">
        <v>39908</v>
      </c>
    </row>
    <row r="1163" spans="1:7" x14ac:dyDescent="0.25">
      <c r="A1163" s="48">
        <v>399082424</v>
      </c>
      <c r="B1163" s="41" t="s">
        <v>2185</v>
      </c>
      <c r="C1163" s="41">
        <v>0</v>
      </c>
      <c r="D1163" s="41">
        <v>15250</v>
      </c>
      <c r="E1163" s="41">
        <v>15250</v>
      </c>
      <c r="F1163" s="41">
        <v>-15250</v>
      </c>
      <c r="G1163" s="48">
        <v>39908</v>
      </c>
    </row>
    <row r="1164" spans="1:7" x14ac:dyDescent="0.25">
      <c r="A1164" s="48">
        <v>399082429</v>
      </c>
      <c r="B1164" s="41" t="s">
        <v>2187</v>
      </c>
      <c r="C1164" s="41">
        <v>0</v>
      </c>
      <c r="D1164" s="41">
        <v>0</v>
      </c>
      <c r="E1164" s="41">
        <v>0</v>
      </c>
      <c r="F1164" s="41">
        <v>0</v>
      </c>
      <c r="G1164" s="48">
        <v>39908</v>
      </c>
    </row>
    <row r="1165" spans="1:7" x14ac:dyDescent="0.25">
      <c r="A1165" s="48">
        <v>399082433</v>
      </c>
      <c r="B1165" s="41" t="s">
        <v>2189</v>
      </c>
      <c r="C1165" s="41">
        <v>0</v>
      </c>
      <c r="D1165" s="41">
        <v>0</v>
      </c>
      <c r="E1165" s="41">
        <v>0</v>
      </c>
      <c r="F1165" s="41">
        <v>0</v>
      </c>
      <c r="G1165" s="48">
        <v>39908</v>
      </c>
    </row>
    <row r="1166" spans="1:7" x14ac:dyDescent="0.25">
      <c r="A1166" s="48">
        <v>399082434</v>
      </c>
      <c r="B1166" s="41" t="s">
        <v>2780</v>
      </c>
      <c r="C1166" s="41">
        <v>0</v>
      </c>
      <c r="D1166" s="41">
        <v>0</v>
      </c>
      <c r="E1166" s="41">
        <v>0</v>
      </c>
      <c r="F1166" s="41">
        <v>0</v>
      </c>
      <c r="G1166" s="48">
        <v>39908</v>
      </c>
    </row>
    <row r="1167" spans="1:7" x14ac:dyDescent="0.25">
      <c r="A1167" s="48">
        <v>399082471</v>
      </c>
      <c r="B1167" s="41" t="s">
        <v>2191</v>
      </c>
      <c r="C1167" s="41">
        <v>381.84</v>
      </c>
      <c r="D1167" s="41">
        <v>200</v>
      </c>
      <c r="E1167" s="41">
        <v>200</v>
      </c>
      <c r="F1167" s="41">
        <v>181.84</v>
      </c>
      <c r="G1167" s="48">
        <v>39908</v>
      </c>
    </row>
    <row r="1168" spans="1:7" x14ac:dyDescent="0.25">
      <c r="A1168" s="48">
        <v>399082500</v>
      </c>
      <c r="B1168" s="41" t="s">
        <v>2193</v>
      </c>
      <c r="C1168" s="41">
        <v>0</v>
      </c>
      <c r="D1168" s="41">
        <v>300</v>
      </c>
      <c r="E1168" s="41">
        <v>300</v>
      </c>
      <c r="F1168" s="41">
        <v>-300</v>
      </c>
      <c r="G1168" s="48">
        <v>39908</v>
      </c>
    </row>
    <row r="1169" spans="1:7" x14ac:dyDescent="0.25">
      <c r="A1169" s="48">
        <v>399082510</v>
      </c>
      <c r="B1169" s="41" t="s">
        <v>2195</v>
      </c>
      <c r="C1169" s="41">
        <v>0</v>
      </c>
      <c r="D1169" s="41">
        <v>0</v>
      </c>
      <c r="E1169" s="41">
        <v>0</v>
      </c>
      <c r="F1169" s="41">
        <v>0</v>
      </c>
      <c r="G1169" s="48">
        <v>39908</v>
      </c>
    </row>
    <row r="1170" spans="1:7" x14ac:dyDescent="0.25">
      <c r="A1170" s="48">
        <v>399082524</v>
      </c>
      <c r="B1170" s="41" t="s">
        <v>2197</v>
      </c>
      <c r="C1170" s="41">
        <v>0</v>
      </c>
      <c r="D1170" s="41">
        <v>0</v>
      </c>
      <c r="E1170" s="41">
        <v>0</v>
      </c>
      <c r="F1170" s="41">
        <v>0</v>
      </c>
      <c r="G1170" s="48">
        <v>39908</v>
      </c>
    </row>
    <row r="1171" spans="1:7" x14ac:dyDescent="0.25">
      <c r="A1171" s="48">
        <v>399082701</v>
      </c>
      <c r="B1171" s="41" t="s">
        <v>2199</v>
      </c>
      <c r="C1171" s="41">
        <v>0</v>
      </c>
      <c r="D1171" s="41">
        <v>0</v>
      </c>
      <c r="E1171" s="41">
        <v>0</v>
      </c>
      <c r="F1171" s="41">
        <v>0</v>
      </c>
      <c r="G1171" s="48">
        <v>39908</v>
      </c>
    </row>
    <row r="1172" spans="1:7" x14ac:dyDescent="0.25">
      <c r="A1172" s="48">
        <v>399082703</v>
      </c>
      <c r="B1172" s="41" t="s">
        <v>2201</v>
      </c>
      <c r="C1172" s="41">
        <v>1945.36</v>
      </c>
      <c r="D1172" s="41">
        <v>3200</v>
      </c>
      <c r="E1172" s="41">
        <v>3200</v>
      </c>
      <c r="F1172" s="41">
        <v>-1254.6400000000001</v>
      </c>
      <c r="G1172" s="48">
        <v>39908</v>
      </c>
    </row>
    <row r="1173" spans="1:7" x14ac:dyDescent="0.25">
      <c r="A1173" s="48">
        <v>399082706</v>
      </c>
      <c r="B1173" s="41" t="s">
        <v>2203</v>
      </c>
      <c r="C1173" s="41">
        <v>0</v>
      </c>
      <c r="D1173" s="41">
        <v>150</v>
      </c>
      <c r="E1173" s="41">
        <v>150</v>
      </c>
      <c r="F1173" s="41">
        <v>-150</v>
      </c>
      <c r="G1173" s="48">
        <v>39908</v>
      </c>
    </row>
    <row r="1174" spans="1:7" x14ac:dyDescent="0.25">
      <c r="A1174" s="48">
        <v>399082708</v>
      </c>
      <c r="B1174" s="41" t="s">
        <v>2205</v>
      </c>
      <c r="C1174" s="41">
        <v>85</v>
      </c>
      <c r="D1174" s="41">
        <v>1300</v>
      </c>
      <c r="E1174" s="41">
        <v>1300</v>
      </c>
      <c r="F1174" s="41">
        <v>-1215</v>
      </c>
      <c r="G1174" s="48">
        <v>39908</v>
      </c>
    </row>
    <row r="1175" spans="1:7" x14ac:dyDescent="0.25">
      <c r="A1175" s="48">
        <v>399082711</v>
      </c>
      <c r="B1175" s="41" t="s">
        <v>2207</v>
      </c>
      <c r="C1175" s="41">
        <v>1155</v>
      </c>
      <c r="D1175" s="41">
        <v>400</v>
      </c>
      <c r="E1175" s="41">
        <v>400</v>
      </c>
      <c r="F1175" s="41">
        <v>755</v>
      </c>
      <c r="G1175" s="48">
        <v>39908</v>
      </c>
    </row>
    <row r="1176" spans="1:7" x14ac:dyDescent="0.25">
      <c r="A1176" s="48">
        <v>399082713</v>
      </c>
      <c r="B1176" s="41" t="s">
        <v>2209</v>
      </c>
      <c r="C1176" s="41">
        <v>0</v>
      </c>
      <c r="D1176" s="41">
        <v>0</v>
      </c>
      <c r="E1176" s="41">
        <v>0</v>
      </c>
      <c r="F1176" s="41">
        <v>0</v>
      </c>
      <c r="G1176" s="48">
        <v>39908</v>
      </c>
    </row>
    <row r="1177" spans="1:7" x14ac:dyDescent="0.25">
      <c r="A1177" s="48">
        <v>399082801</v>
      </c>
      <c r="B1177" s="41" t="s">
        <v>2211</v>
      </c>
      <c r="C1177" s="41">
        <v>0</v>
      </c>
      <c r="D1177" s="41">
        <v>0</v>
      </c>
      <c r="E1177" s="41">
        <v>0</v>
      </c>
      <c r="F1177" s="41">
        <v>0</v>
      </c>
      <c r="G1177" s="48">
        <v>39908</v>
      </c>
    </row>
    <row r="1178" spans="1:7" x14ac:dyDescent="0.25">
      <c r="A1178" s="48">
        <v>399082900</v>
      </c>
      <c r="B1178" s="41" t="s">
        <v>2213</v>
      </c>
      <c r="C1178" s="41">
        <v>0</v>
      </c>
      <c r="D1178" s="41">
        <v>0</v>
      </c>
      <c r="E1178" s="41">
        <v>0</v>
      </c>
      <c r="F1178" s="41">
        <v>0</v>
      </c>
      <c r="G1178" s="48">
        <v>39908</v>
      </c>
    </row>
    <row r="1179" spans="1:7" x14ac:dyDescent="0.25">
      <c r="A1179" s="48">
        <v>399082922</v>
      </c>
      <c r="B1179" s="41" t="s">
        <v>2215</v>
      </c>
      <c r="C1179" s="41">
        <v>0</v>
      </c>
      <c r="D1179" s="41">
        <v>0</v>
      </c>
      <c r="E1179" s="41">
        <v>0</v>
      </c>
      <c r="F1179" s="41">
        <v>0</v>
      </c>
      <c r="G1179" s="48">
        <v>39908</v>
      </c>
    </row>
    <row r="1180" spans="1:7" x14ac:dyDescent="0.25">
      <c r="A1180" s="48">
        <v>399084600</v>
      </c>
      <c r="B1180" s="41" t="s">
        <v>2217</v>
      </c>
      <c r="C1180" s="41">
        <v>0</v>
      </c>
      <c r="D1180" s="41">
        <v>0</v>
      </c>
      <c r="E1180" s="41">
        <v>0</v>
      </c>
      <c r="F1180" s="41">
        <v>0</v>
      </c>
      <c r="G1180" s="48">
        <v>39908</v>
      </c>
    </row>
    <row r="1181" spans="1:7" x14ac:dyDescent="0.25">
      <c r="A1181" s="48">
        <v>399084610</v>
      </c>
      <c r="B1181" s="41" t="s">
        <v>2219</v>
      </c>
      <c r="C1181" s="41">
        <v>0</v>
      </c>
      <c r="D1181" s="41">
        <v>0</v>
      </c>
      <c r="E1181" s="41">
        <v>0</v>
      </c>
      <c r="F1181" s="41">
        <v>0</v>
      </c>
      <c r="G1181" s="48">
        <v>39908</v>
      </c>
    </row>
    <row r="1182" spans="1:7" x14ac:dyDescent="0.25">
      <c r="A1182" s="48">
        <v>399084611</v>
      </c>
      <c r="B1182" s="41" t="s">
        <v>2221</v>
      </c>
      <c r="C1182" s="41">
        <v>0</v>
      </c>
      <c r="D1182" s="41">
        <v>0</v>
      </c>
      <c r="E1182" s="41">
        <v>0</v>
      </c>
      <c r="F1182" s="41">
        <v>0</v>
      </c>
      <c r="G1182" s="48">
        <v>39908</v>
      </c>
    </row>
    <row r="1183" spans="1:7" x14ac:dyDescent="0.25">
      <c r="A1183" s="48">
        <v>399084612</v>
      </c>
      <c r="B1183" s="41" t="s">
        <v>2223</v>
      </c>
      <c r="C1183" s="41">
        <v>0</v>
      </c>
      <c r="D1183" s="41">
        <v>0</v>
      </c>
      <c r="E1183" s="41">
        <v>0</v>
      </c>
      <c r="F1183" s="41">
        <v>0</v>
      </c>
      <c r="G1183" s="48">
        <v>39908</v>
      </c>
    </row>
    <row r="1184" spans="1:7" x14ac:dyDescent="0.25">
      <c r="A1184" s="48">
        <v>399084618</v>
      </c>
      <c r="B1184" s="41" t="s">
        <v>2225</v>
      </c>
      <c r="C1184" s="41">
        <v>0</v>
      </c>
      <c r="D1184" s="41">
        <v>0</v>
      </c>
      <c r="E1184" s="41">
        <v>0</v>
      </c>
      <c r="F1184" s="41">
        <v>0</v>
      </c>
      <c r="G1184" s="48">
        <v>39908</v>
      </c>
    </row>
    <row r="1185" spans="1:7" x14ac:dyDescent="0.25">
      <c r="A1185" s="48">
        <v>399084619</v>
      </c>
      <c r="B1185" s="41" t="s">
        <v>2227</v>
      </c>
      <c r="C1185" s="41">
        <v>0</v>
      </c>
      <c r="D1185" s="41">
        <v>0</v>
      </c>
      <c r="E1185" s="41">
        <v>0</v>
      </c>
      <c r="F1185" s="41">
        <v>0</v>
      </c>
      <c r="G1185" s="48">
        <v>39908</v>
      </c>
    </row>
    <row r="1186" spans="1:7" x14ac:dyDescent="0.25">
      <c r="A1186" s="48">
        <v>399084621</v>
      </c>
      <c r="B1186" s="41" t="s">
        <v>2229</v>
      </c>
      <c r="C1186" s="41">
        <v>0</v>
      </c>
      <c r="D1186" s="41">
        <v>0</v>
      </c>
      <c r="E1186" s="41">
        <v>0</v>
      </c>
      <c r="F1186" s="41">
        <v>0</v>
      </c>
      <c r="G1186" s="48">
        <v>39908</v>
      </c>
    </row>
    <row r="1187" spans="1:7" x14ac:dyDescent="0.25">
      <c r="A1187" s="48">
        <v>399085044</v>
      </c>
      <c r="B1187" s="41" t="s">
        <v>2231</v>
      </c>
      <c r="C1187" s="41">
        <v>0</v>
      </c>
      <c r="D1187" s="41">
        <v>0</v>
      </c>
      <c r="E1187" s="41">
        <v>0</v>
      </c>
      <c r="F1187" s="41">
        <v>0</v>
      </c>
      <c r="G1187" s="48">
        <v>39908</v>
      </c>
    </row>
    <row r="1188" spans="1:7" x14ac:dyDescent="0.25">
      <c r="A1188" s="48">
        <v>399085178</v>
      </c>
      <c r="B1188" s="41" t="s">
        <v>2233</v>
      </c>
      <c r="C1188" s="41">
        <v>0</v>
      </c>
      <c r="D1188" s="41">
        <v>0</v>
      </c>
      <c r="E1188" s="41">
        <v>0</v>
      </c>
      <c r="F1188" s="41">
        <v>0</v>
      </c>
      <c r="G1188" s="48">
        <v>39908</v>
      </c>
    </row>
    <row r="1189" spans="1:7" x14ac:dyDescent="0.25">
      <c r="A1189" s="48">
        <v>399085926</v>
      </c>
      <c r="B1189" s="41" t="s">
        <v>2235</v>
      </c>
      <c r="C1189" s="41">
        <v>0</v>
      </c>
      <c r="D1189" s="41">
        <v>0</v>
      </c>
      <c r="E1189" s="41">
        <v>0</v>
      </c>
      <c r="F1189" s="41">
        <v>0</v>
      </c>
      <c r="G1189" s="48">
        <v>39908</v>
      </c>
    </row>
    <row r="1190" spans="1:7" x14ac:dyDescent="0.25">
      <c r="A1190" s="48">
        <v>399086009</v>
      </c>
      <c r="B1190" s="41" t="s">
        <v>2237</v>
      </c>
      <c r="C1190" s="41">
        <v>0</v>
      </c>
      <c r="D1190" s="41">
        <v>0</v>
      </c>
      <c r="E1190" s="41">
        <v>0</v>
      </c>
      <c r="F1190" s="41">
        <v>0</v>
      </c>
      <c r="G1190" s="48">
        <v>39908</v>
      </c>
    </row>
    <row r="1191" spans="1:7" x14ac:dyDescent="0.25">
      <c r="A1191" s="48">
        <v>399086010</v>
      </c>
      <c r="B1191" s="41" t="s">
        <v>2239</v>
      </c>
      <c r="C1191" s="41">
        <v>0</v>
      </c>
      <c r="D1191" s="41">
        <v>0</v>
      </c>
      <c r="E1191" s="41">
        <v>0</v>
      </c>
      <c r="F1191" s="41">
        <v>0</v>
      </c>
      <c r="G1191" s="48">
        <v>39908</v>
      </c>
    </row>
    <row r="1192" spans="1:7" x14ac:dyDescent="0.25">
      <c r="A1192" s="48">
        <v>399089051</v>
      </c>
      <c r="B1192" s="41" t="s">
        <v>2241</v>
      </c>
      <c r="C1192" s="41">
        <v>0</v>
      </c>
      <c r="D1192" s="41">
        <v>0</v>
      </c>
      <c r="E1192" s="41">
        <v>0</v>
      </c>
      <c r="F1192" s="41">
        <v>0</v>
      </c>
      <c r="G1192" s="48">
        <v>39908</v>
      </c>
    </row>
    <row r="1193" spans="1:7" x14ac:dyDescent="0.25">
      <c r="A1193" s="48">
        <v>399089053</v>
      </c>
      <c r="B1193" s="41" t="s">
        <v>2243</v>
      </c>
      <c r="C1193" s="41">
        <v>0</v>
      </c>
      <c r="D1193" s="41">
        <v>0</v>
      </c>
      <c r="E1193" s="41">
        <v>0</v>
      </c>
      <c r="F1193" s="41">
        <v>0</v>
      </c>
      <c r="G1193" s="48">
        <v>39908</v>
      </c>
    </row>
    <row r="1194" spans="1:7" x14ac:dyDescent="0.25">
      <c r="A1194" s="48">
        <v>399089065</v>
      </c>
      <c r="B1194" s="41" t="s">
        <v>2245</v>
      </c>
      <c r="C1194" s="41">
        <v>0</v>
      </c>
      <c r="D1194" s="41">
        <v>0</v>
      </c>
      <c r="E1194" s="41">
        <v>0</v>
      </c>
      <c r="F1194" s="41">
        <v>0</v>
      </c>
      <c r="G1194" s="48">
        <v>39908</v>
      </c>
    </row>
    <row r="1195" spans="1:7" x14ac:dyDescent="0.25">
      <c r="A1195" s="48">
        <v>399089105</v>
      </c>
      <c r="B1195" s="41" t="s">
        <v>2247</v>
      </c>
      <c r="C1195" s="41">
        <v>0</v>
      </c>
      <c r="D1195" s="41">
        <v>0</v>
      </c>
      <c r="E1195" s="41">
        <v>0</v>
      </c>
      <c r="F1195" s="41">
        <v>0</v>
      </c>
      <c r="G1195" s="48">
        <v>39908</v>
      </c>
    </row>
    <row r="1196" spans="1:7" x14ac:dyDescent="0.25">
      <c r="A1196" s="48">
        <v>399089201</v>
      </c>
      <c r="B1196" s="41" t="s">
        <v>2760</v>
      </c>
      <c r="C1196" s="41">
        <v>0</v>
      </c>
      <c r="D1196" s="41">
        <v>-50</v>
      </c>
      <c r="E1196" s="41">
        <v>-50</v>
      </c>
      <c r="F1196" s="41">
        <v>50</v>
      </c>
      <c r="G1196" s="48">
        <v>39908</v>
      </c>
    </row>
    <row r="1197" spans="1:7" x14ac:dyDescent="0.25">
      <c r="A1197" s="48">
        <v>399089802</v>
      </c>
      <c r="B1197" s="41" t="s">
        <v>2249</v>
      </c>
      <c r="C1197" s="41">
        <v>0</v>
      </c>
      <c r="D1197" s="41">
        <v>0</v>
      </c>
      <c r="E1197" s="41">
        <v>0</v>
      </c>
      <c r="F1197" s="41">
        <v>0</v>
      </c>
      <c r="G1197" s="48">
        <v>39908</v>
      </c>
    </row>
    <row r="1198" spans="1:7" x14ac:dyDescent="0.25">
      <c r="A1198" s="48">
        <v>399089846</v>
      </c>
      <c r="B1198" s="41" t="s">
        <v>2251</v>
      </c>
      <c r="C1198" s="41">
        <v>0</v>
      </c>
      <c r="D1198" s="41">
        <v>0</v>
      </c>
      <c r="E1198" s="41">
        <v>0</v>
      </c>
      <c r="F1198" s="41">
        <v>0</v>
      </c>
      <c r="G1198" s="48">
        <v>39908</v>
      </c>
    </row>
    <row r="1199" spans="1:7" x14ac:dyDescent="0.25">
      <c r="A1199" s="48">
        <v>399089850</v>
      </c>
      <c r="B1199" s="41" t="s">
        <v>2253</v>
      </c>
      <c r="C1199" s="41">
        <v>0</v>
      </c>
      <c r="D1199" s="41">
        <v>0</v>
      </c>
      <c r="E1199" s="41">
        <v>0</v>
      </c>
      <c r="F1199" s="41">
        <v>0</v>
      </c>
      <c r="G1199" s="48">
        <v>39908</v>
      </c>
    </row>
    <row r="1200" spans="1:7" x14ac:dyDescent="0.25">
      <c r="A1200" s="48">
        <v>399090100</v>
      </c>
      <c r="B1200" s="41" t="s">
        <v>2255</v>
      </c>
      <c r="C1200" s="41">
        <v>533.33000000000004</v>
      </c>
      <c r="D1200" s="41">
        <v>11700</v>
      </c>
      <c r="E1200" s="41">
        <v>11700</v>
      </c>
      <c r="F1200" s="41">
        <v>-11166.67</v>
      </c>
      <c r="G1200" s="48">
        <v>39909</v>
      </c>
    </row>
    <row r="1201" spans="1:7" x14ac:dyDescent="0.25">
      <c r="A1201" s="48">
        <v>399090101</v>
      </c>
      <c r="B1201" s="41" t="s">
        <v>2257</v>
      </c>
      <c r="C1201" s="41">
        <v>0</v>
      </c>
      <c r="D1201" s="41">
        <v>0</v>
      </c>
      <c r="E1201" s="41">
        <v>0</v>
      </c>
      <c r="F1201" s="41">
        <v>0</v>
      </c>
      <c r="G1201" s="48">
        <v>39909</v>
      </c>
    </row>
    <row r="1202" spans="1:7" x14ac:dyDescent="0.25">
      <c r="A1202" s="48">
        <v>399090102</v>
      </c>
      <c r="B1202" s="41" t="s">
        <v>2259</v>
      </c>
      <c r="C1202" s="41">
        <v>0</v>
      </c>
      <c r="D1202" s="41">
        <v>0</v>
      </c>
      <c r="E1202" s="41">
        <v>0</v>
      </c>
      <c r="F1202" s="41">
        <v>0</v>
      </c>
      <c r="G1202" s="48">
        <v>39909</v>
      </c>
    </row>
    <row r="1203" spans="1:7" x14ac:dyDescent="0.25">
      <c r="A1203" s="48">
        <v>399090103</v>
      </c>
      <c r="B1203" s="41" t="s">
        <v>2261</v>
      </c>
      <c r="C1203" s="41">
        <v>0</v>
      </c>
      <c r="D1203" s="41">
        <v>0</v>
      </c>
      <c r="E1203" s="41">
        <v>0</v>
      </c>
      <c r="F1203" s="41">
        <v>0</v>
      </c>
      <c r="G1203" s="48">
        <v>39909</v>
      </c>
    </row>
    <row r="1204" spans="1:7" x14ac:dyDescent="0.25">
      <c r="A1204" s="48">
        <v>399090120</v>
      </c>
      <c r="B1204" s="41" t="s">
        <v>2263</v>
      </c>
      <c r="C1204" s="41">
        <v>0</v>
      </c>
      <c r="D1204" s="41">
        <v>0</v>
      </c>
      <c r="E1204" s="41">
        <v>0</v>
      </c>
      <c r="F1204" s="41">
        <v>0</v>
      </c>
      <c r="G1204" s="48">
        <v>39909</v>
      </c>
    </row>
    <row r="1205" spans="1:7" x14ac:dyDescent="0.25">
      <c r="A1205" s="48">
        <v>399090150</v>
      </c>
      <c r="B1205" s="41" t="s">
        <v>2265</v>
      </c>
      <c r="C1205" s="41">
        <v>0</v>
      </c>
      <c r="D1205" s="41">
        <v>0</v>
      </c>
      <c r="E1205" s="41">
        <v>0</v>
      </c>
      <c r="F1205" s="41">
        <v>0</v>
      </c>
      <c r="G1205" s="48">
        <v>39909</v>
      </c>
    </row>
    <row r="1206" spans="1:7" x14ac:dyDescent="0.25">
      <c r="A1206" s="48">
        <v>399090200</v>
      </c>
      <c r="B1206" s="41" t="s">
        <v>2267</v>
      </c>
      <c r="C1206" s="41">
        <v>0</v>
      </c>
      <c r="D1206" s="41">
        <v>0</v>
      </c>
      <c r="E1206" s="41">
        <v>0</v>
      </c>
      <c r="F1206" s="41">
        <v>0</v>
      </c>
      <c r="G1206" s="48">
        <v>39909</v>
      </c>
    </row>
    <row r="1207" spans="1:7" x14ac:dyDescent="0.25">
      <c r="A1207" s="48">
        <v>399091021</v>
      </c>
      <c r="B1207" s="41" t="s">
        <v>2269</v>
      </c>
      <c r="C1207" s="41">
        <v>2429.6</v>
      </c>
      <c r="D1207" s="41">
        <v>4500</v>
      </c>
      <c r="E1207" s="41">
        <v>4500</v>
      </c>
      <c r="F1207" s="41">
        <v>-2070.4</v>
      </c>
      <c r="G1207" s="48">
        <v>39909</v>
      </c>
    </row>
    <row r="1208" spans="1:7" x14ac:dyDescent="0.25">
      <c r="A1208" s="48">
        <v>399091025</v>
      </c>
      <c r="B1208" s="41" t="s">
        <v>2271</v>
      </c>
      <c r="C1208" s="41">
        <v>606.03</v>
      </c>
      <c r="D1208" s="41">
        <v>4250</v>
      </c>
      <c r="E1208" s="41">
        <v>4250</v>
      </c>
      <c r="F1208" s="41">
        <v>-3643.97</v>
      </c>
      <c r="G1208" s="48">
        <v>39909</v>
      </c>
    </row>
    <row r="1209" spans="1:7" x14ac:dyDescent="0.25">
      <c r="A1209" s="48">
        <v>399091040</v>
      </c>
      <c r="B1209" s="41" t="s">
        <v>2273</v>
      </c>
      <c r="C1209" s="41">
        <v>391.49</v>
      </c>
      <c r="D1209" s="41">
        <v>0</v>
      </c>
      <c r="E1209" s="41">
        <v>0</v>
      </c>
      <c r="F1209" s="41">
        <v>391.49</v>
      </c>
      <c r="G1209" s="48">
        <v>39909</v>
      </c>
    </row>
    <row r="1210" spans="1:7" x14ac:dyDescent="0.25">
      <c r="A1210" s="48">
        <v>399091100</v>
      </c>
      <c r="B1210" s="41" t="s">
        <v>2275</v>
      </c>
      <c r="C1210" s="41">
        <v>0</v>
      </c>
      <c r="D1210" s="41">
        <v>0</v>
      </c>
      <c r="E1210" s="41">
        <v>0</v>
      </c>
      <c r="F1210" s="41">
        <v>0</v>
      </c>
      <c r="G1210" s="48">
        <v>39909</v>
      </c>
    </row>
    <row r="1211" spans="1:7" x14ac:dyDescent="0.25">
      <c r="A1211" s="48">
        <v>399091135</v>
      </c>
      <c r="B1211" s="41" t="s">
        <v>2277</v>
      </c>
      <c r="C1211" s="41">
        <v>4047.86</v>
      </c>
      <c r="D1211" s="41">
        <v>2250</v>
      </c>
      <c r="E1211" s="41">
        <v>2250</v>
      </c>
      <c r="F1211" s="41">
        <v>1797.86</v>
      </c>
      <c r="G1211" s="48">
        <v>39909</v>
      </c>
    </row>
    <row r="1212" spans="1:7" x14ac:dyDescent="0.25">
      <c r="A1212" s="48">
        <v>399091140</v>
      </c>
      <c r="B1212" s="41" t="s">
        <v>2279</v>
      </c>
      <c r="C1212" s="41">
        <v>0</v>
      </c>
      <c r="D1212" s="41">
        <v>250</v>
      </c>
      <c r="E1212" s="41">
        <v>250</v>
      </c>
      <c r="F1212" s="41">
        <v>-250</v>
      </c>
      <c r="G1212" s="48">
        <v>39909</v>
      </c>
    </row>
    <row r="1213" spans="1:7" x14ac:dyDescent="0.25">
      <c r="A1213" s="48">
        <v>399091149</v>
      </c>
      <c r="B1213" s="41" t="s">
        <v>2281</v>
      </c>
      <c r="C1213" s="41">
        <v>0</v>
      </c>
      <c r="D1213" s="41">
        <v>0</v>
      </c>
      <c r="E1213" s="41">
        <v>0</v>
      </c>
      <c r="F1213" s="41">
        <v>0</v>
      </c>
      <c r="G1213" s="48">
        <v>39909</v>
      </c>
    </row>
    <row r="1214" spans="1:7" x14ac:dyDescent="0.25">
      <c r="A1214" s="48">
        <v>399091400</v>
      </c>
      <c r="B1214" s="41" t="s">
        <v>2283</v>
      </c>
      <c r="C1214" s="41">
        <v>2595.63</v>
      </c>
      <c r="D1214" s="41">
        <v>10150</v>
      </c>
      <c r="E1214" s="41">
        <v>10150</v>
      </c>
      <c r="F1214" s="41">
        <v>-7554.37</v>
      </c>
      <c r="G1214" s="48">
        <v>39909</v>
      </c>
    </row>
    <row r="1215" spans="1:7" x14ac:dyDescent="0.25">
      <c r="A1215" s="48">
        <v>399091401</v>
      </c>
      <c r="B1215" s="41" t="s">
        <v>2285</v>
      </c>
      <c r="C1215" s="41">
        <v>5828.74</v>
      </c>
      <c r="D1215" s="41">
        <v>14500</v>
      </c>
      <c r="E1215" s="41">
        <v>14500</v>
      </c>
      <c r="F1215" s="41">
        <v>-8671.26</v>
      </c>
      <c r="G1215" s="48">
        <v>39909</v>
      </c>
    </row>
    <row r="1216" spans="1:7" x14ac:dyDescent="0.25">
      <c r="A1216" s="48">
        <v>399091500</v>
      </c>
      <c r="B1216" s="41" t="s">
        <v>2287</v>
      </c>
      <c r="C1216" s="41">
        <v>0</v>
      </c>
      <c r="D1216" s="41">
        <v>0</v>
      </c>
      <c r="E1216" s="41">
        <v>0</v>
      </c>
      <c r="F1216" s="41">
        <v>0</v>
      </c>
      <c r="G1216" s="48">
        <v>39909</v>
      </c>
    </row>
    <row r="1217" spans="1:7" x14ac:dyDescent="0.25">
      <c r="A1217" s="48">
        <v>399091501</v>
      </c>
      <c r="B1217" s="41" t="s">
        <v>2289</v>
      </c>
      <c r="C1217" s="41">
        <v>33.799999999999997</v>
      </c>
      <c r="D1217" s="41">
        <v>0</v>
      </c>
      <c r="E1217" s="41">
        <v>0</v>
      </c>
      <c r="F1217" s="41">
        <v>33.799999999999997</v>
      </c>
      <c r="G1217" s="48">
        <v>39909</v>
      </c>
    </row>
    <row r="1218" spans="1:7" x14ac:dyDescent="0.25">
      <c r="A1218" s="48">
        <v>399091502</v>
      </c>
      <c r="B1218" s="41" t="s">
        <v>2291</v>
      </c>
      <c r="C1218" s="41">
        <v>0</v>
      </c>
      <c r="D1218" s="41">
        <v>0</v>
      </c>
      <c r="E1218" s="41">
        <v>0</v>
      </c>
      <c r="F1218" s="41">
        <v>0</v>
      </c>
      <c r="G1218" s="48">
        <v>39909</v>
      </c>
    </row>
    <row r="1219" spans="1:7" x14ac:dyDescent="0.25">
      <c r="A1219" s="48">
        <v>399091610</v>
      </c>
      <c r="B1219" s="41" t="s">
        <v>2293</v>
      </c>
      <c r="C1219" s="41">
        <v>0</v>
      </c>
      <c r="D1219" s="41">
        <v>21700</v>
      </c>
      <c r="E1219" s="41">
        <v>21700</v>
      </c>
      <c r="F1219" s="41">
        <v>-21700</v>
      </c>
      <c r="G1219" s="48">
        <v>39909</v>
      </c>
    </row>
    <row r="1220" spans="1:7" x14ac:dyDescent="0.25">
      <c r="A1220" s="48">
        <v>399091620</v>
      </c>
      <c r="B1220" s="41" t="s">
        <v>2295</v>
      </c>
      <c r="C1220" s="41">
        <v>696.83</v>
      </c>
      <c r="D1220" s="41">
        <v>3300</v>
      </c>
      <c r="E1220" s="41">
        <v>3300</v>
      </c>
      <c r="F1220" s="41">
        <v>-2603.17</v>
      </c>
      <c r="G1220" s="48">
        <v>39909</v>
      </c>
    </row>
    <row r="1221" spans="1:7" x14ac:dyDescent="0.25">
      <c r="A1221" s="48">
        <v>399092000</v>
      </c>
      <c r="B1221" s="41" t="s">
        <v>2297</v>
      </c>
      <c r="C1221" s="41">
        <v>0</v>
      </c>
      <c r="D1221" s="41">
        <v>500</v>
      </c>
      <c r="E1221" s="41">
        <v>500</v>
      </c>
      <c r="F1221" s="41">
        <v>-500</v>
      </c>
      <c r="G1221" s="48">
        <v>39909</v>
      </c>
    </row>
    <row r="1222" spans="1:7" x14ac:dyDescent="0.25">
      <c r="A1222" s="48">
        <v>399092002</v>
      </c>
      <c r="B1222" s="41" t="s">
        <v>2299</v>
      </c>
      <c r="C1222" s="41">
        <v>1164.01</v>
      </c>
      <c r="D1222" s="41">
        <v>150</v>
      </c>
      <c r="E1222" s="41">
        <v>150</v>
      </c>
      <c r="F1222" s="41">
        <v>1014.01</v>
      </c>
      <c r="G1222" s="48">
        <v>39909</v>
      </c>
    </row>
    <row r="1223" spans="1:7" x14ac:dyDescent="0.25">
      <c r="A1223" s="48">
        <v>399092006</v>
      </c>
      <c r="B1223" s="41" t="s">
        <v>2301</v>
      </c>
      <c r="C1223" s="41">
        <v>2476.15</v>
      </c>
      <c r="D1223" s="41">
        <v>1050</v>
      </c>
      <c r="E1223" s="41">
        <v>1050</v>
      </c>
      <c r="F1223" s="41">
        <v>1426.15</v>
      </c>
      <c r="G1223" s="48">
        <v>39909</v>
      </c>
    </row>
    <row r="1224" spans="1:7" x14ac:dyDescent="0.25">
      <c r="A1224" s="48">
        <v>399092012</v>
      </c>
      <c r="B1224" s="41" t="s">
        <v>2303</v>
      </c>
      <c r="C1224" s="41">
        <v>0</v>
      </c>
      <c r="D1224" s="41">
        <v>0</v>
      </c>
      <c r="E1224" s="41">
        <v>0</v>
      </c>
      <c r="F1224" s="41">
        <v>0</v>
      </c>
      <c r="G1224" s="48">
        <v>39909</v>
      </c>
    </row>
    <row r="1225" spans="1:7" x14ac:dyDescent="0.25">
      <c r="A1225" s="48">
        <v>399092034</v>
      </c>
      <c r="B1225" s="41" t="s">
        <v>2761</v>
      </c>
      <c r="C1225" s="41">
        <v>0</v>
      </c>
      <c r="D1225" s="41">
        <v>0</v>
      </c>
      <c r="E1225" s="41">
        <v>0</v>
      </c>
      <c r="F1225" s="41">
        <v>0</v>
      </c>
      <c r="G1225" s="48">
        <v>39909</v>
      </c>
    </row>
    <row r="1226" spans="1:7" x14ac:dyDescent="0.25">
      <c r="A1226" s="48">
        <v>399092241</v>
      </c>
      <c r="B1226" s="41" t="s">
        <v>2305</v>
      </c>
      <c r="C1226" s="41">
        <v>0</v>
      </c>
      <c r="D1226" s="41">
        <v>1600</v>
      </c>
      <c r="E1226" s="41">
        <v>1600</v>
      </c>
      <c r="F1226" s="41">
        <v>-1600</v>
      </c>
      <c r="G1226" s="48">
        <v>39909</v>
      </c>
    </row>
    <row r="1227" spans="1:7" x14ac:dyDescent="0.25">
      <c r="A1227" s="48">
        <v>399092300</v>
      </c>
      <c r="B1227" s="41" t="s">
        <v>2307</v>
      </c>
      <c r="C1227" s="41">
        <v>81.3</v>
      </c>
      <c r="D1227" s="41">
        <v>50</v>
      </c>
      <c r="E1227" s="41">
        <v>50</v>
      </c>
      <c r="F1227" s="41">
        <v>31.3</v>
      </c>
      <c r="G1227" s="48">
        <v>39909</v>
      </c>
    </row>
    <row r="1228" spans="1:7" x14ac:dyDescent="0.25">
      <c r="A1228" s="48">
        <v>399092404</v>
      </c>
      <c r="B1228" s="41" t="s">
        <v>2309</v>
      </c>
      <c r="C1228" s="41">
        <v>0</v>
      </c>
      <c r="D1228" s="41">
        <v>0</v>
      </c>
      <c r="E1228" s="41">
        <v>0</v>
      </c>
      <c r="F1228" s="41">
        <v>0</v>
      </c>
      <c r="G1228" s="48">
        <v>39909</v>
      </c>
    </row>
    <row r="1229" spans="1:7" x14ac:dyDescent="0.25">
      <c r="A1229" s="48">
        <v>399092409</v>
      </c>
      <c r="B1229" s="41" t="s">
        <v>2743</v>
      </c>
      <c r="C1229" s="41">
        <v>0</v>
      </c>
      <c r="D1229" s="41">
        <v>0</v>
      </c>
      <c r="E1229" s="41">
        <v>0</v>
      </c>
      <c r="F1229" s="41">
        <v>0</v>
      </c>
      <c r="G1229" s="48">
        <v>39909</v>
      </c>
    </row>
    <row r="1230" spans="1:7" x14ac:dyDescent="0.25">
      <c r="A1230" s="48">
        <v>399092414</v>
      </c>
      <c r="B1230" s="41" t="s">
        <v>2311</v>
      </c>
      <c r="C1230" s="41">
        <v>0</v>
      </c>
      <c r="D1230" s="41">
        <v>0</v>
      </c>
      <c r="E1230" s="41">
        <v>0</v>
      </c>
      <c r="F1230" s="41">
        <v>0</v>
      </c>
      <c r="G1230" s="48">
        <v>39909</v>
      </c>
    </row>
    <row r="1231" spans="1:7" x14ac:dyDescent="0.25">
      <c r="A1231" s="48">
        <v>399092423</v>
      </c>
      <c r="B1231" s="41" t="s">
        <v>2313</v>
      </c>
      <c r="C1231" s="41">
        <v>1400</v>
      </c>
      <c r="D1231" s="41">
        <v>0</v>
      </c>
      <c r="E1231" s="41">
        <v>0</v>
      </c>
      <c r="F1231" s="41">
        <v>1400</v>
      </c>
      <c r="G1231" s="48">
        <v>39909</v>
      </c>
    </row>
    <row r="1232" spans="1:7" x14ac:dyDescent="0.25">
      <c r="A1232" s="48">
        <v>399092425</v>
      </c>
      <c r="B1232" s="41" t="s">
        <v>2315</v>
      </c>
      <c r="C1232" s="41">
        <v>0</v>
      </c>
      <c r="D1232" s="41">
        <v>0</v>
      </c>
      <c r="E1232" s="41">
        <v>0</v>
      </c>
      <c r="F1232" s="41">
        <v>0</v>
      </c>
      <c r="G1232" s="48">
        <v>39909</v>
      </c>
    </row>
    <row r="1233" spans="1:7" x14ac:dyDescent="0.25">
      <c r="A1233" s="48">
        <v>399092428</v>
      </c>
      <c r="B1233" s="41" t="s">
        <v>2317</v>
      </c>
      <c r="C1233" s="41">
        <v>0</v>
      </c>
      <c r="D1233" s="41">
        <v>0</v>
      </c>
      <c r="E1233" s="41">
        <v>0</v>
      </c>
      <c r="F1233" s="41">
        <v>0</v>
      </c>
      <c r="G1233" s="48">
        <v>39909</v>
      </c>
    </row>
    <row r="1234" spans="1:7" x14ac:dyDescent="0.25">
      <c r="A1234" s="48">
        <v>399092433</v>
      </c>
      <c r="B1234" s="41" t="s">
        <v>2319</v>
      </c>
      <c r="C1234" s="41">
        <v>157.5</v>
      </c>
      <c r="D1234" s="41">
        <v>100</v>
      </c>
      <c r="E1234" s="41">
        <v>100</v>
      </c>
      <c r="F1234" s="41">
        <v>57.5</v>
      </c>
      <c r="G1234" s="48">
        <v>39909</v>
      </c>
    </row>
    <row r="1235" spans="1:7" x14ac:dyDescent="0.25">
      <c r="A1235" s="48">
        <v>399092471</v>
      </c>
      <c r="B1235" s="41" t="s">
        <v>2321</v>
      </c>
      <c r="C1235" s="41">
        <v>584.05999999999995</v>
      </c>
      <c r="D1235" s="41">
        <v>0</v>
      </c>
      <c r="E1235" s="41">
        <v>0</v>
      </c>
      <c r="F1235" s="41">
        <v>584.05999999999995</v>
      </c>
      <c r="G1235" s="48">
        <v>39909</v>
      </c>
    </row>
    <row r="1236" spans="1:7" x14ac:dyDescent="0.25">
      <c r="A1236" s="48">
        <v>399092502</v>
      </c>
      <c r="B1236" s="41" t="s">
        <v>2323</v>
      </c>
      <c r="C1236" s="41">
        <v>562.5</v>
      </c>
      <c r="D1236" s="41">
        <v>1500</v>
      </c>
      <c r="E1236" s="41">
        <v>1500</v>
      </c>
      <c r="F1236" s="41">
        <v>-937.5</v>
      </c>
      <c r="G1236" s="48">
        <v>39909</v>
      </c>
    </row>
    <row r="1237" spans="1:7" x14ac:dyDescent="0.25">
      <c r="A1237" s="48">
        <v>399092510</v>
      </c>
      <c r="B1237" s="41" t="s">
        <v>2325</v>
      </c>
      <c r="C1237" s="41">
        <v>0</v>
      </c>
      <c r="D1237" s="41">
        <v>0</v>
      </c>
      <c r="E1237" s="41">
        <v>0</v>
      </c>
      <c r="F1237" s="41">
        <v>0</v>
      </c>
      <c r="G1237" s="48">
        <v>39909</v>
      </c>
    </row>
    <row r="1238" spans="1:7" x14ac:dyDescent="0.25">
      <c r="A1238" s="48">
        <v>399092703</v>
      </c>
      <c r="B1238" s="41" t="s">
        <v>2327</v>
      </c>
      <c r="C1238" s="41">
        <v>0</v>
      </c>
      <c r="D1238" s="41">
        <v>100</v>
      </c>
      <c r="E1238" s="41">
        <v>100</v>
      </c>
      <c r="F1238" s="41">
        <v>-100</v>
      </c>
      <c r="G1238" s="48">
        <v>39909</v>
      </c>
    </row>
    <row r="1239" spans="1:7" x14ac:dyDescent="0.25">
      <c r="A1239" s="48">
        <v>399092706</v>
      </c>
      <c r="B1239" s="41" t="s">
        <v>2329</v>
      </c>
      <c r="C1239" s="41">
        <v>0</v>
      </c>
      <c r="D1239" s="41">
        <v>0</v>
      </c>
      <c r="E1239" s="41">
        <v>0</v>
      </c>
      <c r="F1239" s="41">
        <v>0</v>
      </c>
      <c r="G1239" s="48">
        <v>39909</v>
      </c>
    </row>
    <row r="1240" spans="1:7" x14ac:dyDescent="0.25">
      <c r="A1240" s="48">
        <v>399092711</v>
      </c>
      <c r="B1240" s="41" t="s">
        <v>2331</v>
      </c>
      <c r="C1240" s="41">
        <v>5203.63</v>
      </c>
      <c r="D1240" s="41">
        <v>3150</v>
      </c>
      <c r="E1240" s="41">
        <v>3150</v>
      </c>
      <c r="F1240" s="41">
        <v>2053.63</v>
      </c>
      <c r="G1240" s="48">
        <v>39909</v>
      </c>
    </row>
    <row r="1241" spans="1:7" x14ac:dyDescent="0.25">
      <c r="A1241" s="48">
        <v>399092713</v>
      </c>
      <c r="B1241" s="41" t="s">
        <v>2333</v>
      </c>
      <c r="C1241" s="41">
        <v>0</v>
      </c>
      <c r="D1241" s="41">
        <v>0</v>
      </c>
      <c r="E1241" s="41">
        <v>0</v>
      </c>
      <c r="F1241" s="41">
        <v>0</v>
      </c>
      <c r="G1241" s="48">
        <v>39909</v>
      </c>
    </row>
    <row r="1242" spans="1:7" x14ac:dyDescent="0.25">
      <c r="A1242" s="48">
        <v>399094610</v>
      </c>
      <c r="B1242" s="41" t="s">
        <v>2335</v>
      </c>
      <c r="C1242" s="41">
        <v>0</v>
      </c>
      <c r="D1242" s="41">
        <v>0</v>
      </c>
      <c r="E1242" s="41">
        <v>0</v>
      </c>
      <c r="F1242" s="41">
        <v>0</v>
      </c>
      <c r="G1242" s="48">
        <v>39909</v>
      </c>
    </row>
    <row r="1243" spans="1:7" x14ac:dyDescent="0.25">
      <c r="A1243" s="48">
        <v>399094611</v>
      </c>
      <c r="B1243" s="41" t="s">
        <v>2337</v>
      </c>
      <c r="C1243" s="41">
        <v>0</v>
      </c>
      <c r="D1243" s="41">
        <v>0</v>
      </c>
      <c r="E1243" s="41">
        <v>0</v>
      </c>
      <c r="F1243" s="41">
        <v>0</v>
      </c>
      <c r="G1243" s="48">
        <v>39909</v>
      </c>
    </row>
    <row r="1244" spans="1:7" x14ac:dyDescent="0.25">
      <c r="A1244" s="48">
        <v>399094622</v>
      </c>
      <c r="B1244" s="41" t="s">
        <v>2339</v>
      </c>
      <c r="C1244" s="41">
        <v>0</v>
      </c>
      <c r="D1244" s="41">
        <v>0</v>
      </c>
      <c r="E1244" s="41">
        <v>0</v>
      </c>
      <c r="F1244" s="41">
        <v>0</v>
      </c>
      <c r="G1244" s="48">
        <v>39909</v>
      </c>
    </row>
    <row r="1245" spans="1:7" x14ac:dyDescent="0.25">
      <c r="A1245" s="48">
        <v>399095608</v>
      </c>
      <c r="B1245" s="41" t="s">
        <v>2341</v>
      </c>
      <c r="C1245" s="41">
        <v>0</v>
      </c>
      <c r="D1245" s="41">
        <v>0</v>
      </c>
      <c r="E1245" s="41">
        <v>0</v>
      </c>
      <c r="F1245" s="41">
        <v>0</v>
      </c>
      <c r="G1245" s="48">
        <v>39909</v>
      </c>
    </row>
    <row r="1246" spans="1:7" x14ac:dyDescent="0.25">
      <c r="A1246" s="48">
        <v>399096009</v>
      </c>
      <c r="B1246" s="41" t="s">
        <v>2343</v>
      </c>
      <c r="C1246" s="41">
        <v>0</v>
      </c>
      <c r="D1246" s="41">
        <v>0</v>
      </c>
      <c r="E1246" s="41">
        <v>0</v>
      </c>
      <c r="F1246" s="41">
        <v>0</v>
      </c>
      <c r="G1246" s="48">
        <v>39909</v>
      </c>
    </row>
    <row r="1247" spans="1:7" x14ac:dyDescent="0.25">
      <c r="A1247" s="48">
        <v>399096010</v>
      </c>
      <c r="B1247" s="41" t="s">
        <v>2345</v>
      </c>
      <c r="C1247" s="41">
        <v>0</v>
      </c>
      <c r="D1247" s="41">
        <v>0</v>
      </c>
      <c r="E1247" s="41">
        <v>0</v>
      </c>
      <c r="F1247" s="41">
        <v>0</v>
      </c>
      <c r="G1247" s="48">
        <v>39909</v>
      </c>
    </row>
    <row r="1248" spans="1:7" x14ac:dyDescent="0.25">
      <c r="A1248" s="48">
        <v>399099060</v>
      </c>
      <c r="B1248" s="41" t="s">
        <v>2347</v>
      </c>
      <c r="C1248" s="41">
        <v>0</v>
      </c>
      <c r="D1248" s="41">
        <v>0</v>
      </c>
      <c r="E1248" s="41">
        <v>0</v>
      </c>
      <c r="F1248" s="41">
        <v>0</v>
      </c>
      <c r="G1248" s="48">
        <v>39909</v>
      </c>
    </row>
    <row r="1249" spans="1:7" x14ac:dyDescent="0.25">
      <c r="A1249" s="48">
        <v>399099201</v>
      </c>
      <c r="B1249" s="41" t="s">
        <v>2349</v>
      </c>
      <c r="C1249" s="41">
        <v>0</v>
      </c>
      <c r="D1249" s="41">
        <v>-1650</v>
      </c>
      <c r="E1249" s="41">
        <v>-1650</v>
      </c>
      <c r="F1249" s="41">
        <v>1650</v>
      </c>
      <c r="G1249" s="48">
        <v>39909</v>
      </c>
    </row>
    <row r="1250" spans="1:7" x14ac:dyDescent="0.25">
      <c r="A1250" s="48">
        <v>399099202</v>
      </c>
      <c r="B1250" s="41" t="s">
        <v>2351</v>
      </c>
      <c r="C1250" s="41">
        <v>0</v>
      </c>
      <c r="D1250" s="41">
        <v>0</v>
      </c>
      <c r="E1250" s="41">
        <v>0</v>
      </c>
      <c r="F1250" s="41">
        <v>0</v>
      </c>
      <c r="G1250" s="48">
        <v>39909</v>
      </c>
    </row>
    <row r="1251" spans="1:7" x14ac:dyDescent="0.25">
      <c r="A1251" s="48">
        <v>399099802</v>
      </c>
      <c r="B1251" s="41" t="s">
        <v>2353</v>
      </c>
      <c r="C1251" s="41">
        <v>0</v>
      </c>
      <c r="D1251" s="41">
        <v>0</v>
      </c>
      <c r="E1251" s="41">
        <v>0</v>
      </c>
      <c r="F1251" s="41">
        <v>0</v>
      </c>
      <c r="G1251" s="48">
        <v>39909</v>
      </c>
    </row>
    <row r="1252" spans="1:7" x14ac:dyDescent="0.25">
      <c r="A1252" s="48">
        <v>399099846</v>
      </c>
      <c r="B1252" s="41" t="s">
        <v>2355</v>
      </c>
      <c r="C1252" s="41">
        <v>0</v>
      </c>
      <c r="D1252" s="41">
        <v>0</v>
      </c>
      <c r="E1252" s="41">
        <v>0</v>
      </c>
      <c r="F1252" s="41">
        <v>0</v>
      </c>
      <c r="G1252" s="48">
        <v>39909</v>
      </c>
    </row>
    <row r="1253" spans="1:7" x14ac:dyDescent="0.25">
      <c r="A1253" s="48">
        <v>399100100</v>
      </c>
      <c r="B1253" s="41" t="s">
        <v>2357</v>
      </c>
      <c r="C1253" s="41">
        <v>0</v>
      </c>
      <c r="D1253" s="41">
        <v>0</v>
      </c>
      <c r="E1253" s="41">
        <v>0</v>
      </c>
      <c r="F1253" s="41">
        <v>0</v>
      </c>
      <c r="G1253" s="48">
        <v>39910</v>
      </c>
    </row>
    <row r="1254" spans="1:7" x14ac:dyDescent="0.25">
      <c r="A1254" s="48">
        <v>399100101</v>
      </c>
      <c r="B1254" s="41" t="s">
        <v>2359</v>
      </c>
      <c r="C1254" s="41">
        <v>0</v>
      </c>
      <c r="D1254" s="41">
        <v>0</v>
      </c>
      <c r="E1254" s="41">
        <v>0</v>
      </c>
      <c r="F1254" s="41">
        <v>0</v>
      </c>
      <c r="G1254" s="48">
        <v>39910</v>
      </c>
    </row>
    <row r="1255" spans="1:7" x14ac:dyDescent="0.25">
      <c r="A1255" s="48">
        <v>399100102</v>
      </c>
      <c r="B1255" s="41" t="s">
        <v>2361</v>
      </c>
      <c r="C1255" s="41">
        <v>0</v>
      </c>
      <c r="D1255" s="41">
        <v>0</v>
      </c>
      <c r="E1255" s="41">
        <v>0</v>
      </c>
      <c r="F1255" s="41">
        <v>0</v>
      </c>
      <c r="G1255" s="48">
        <v>39910</v>
      </c>
    </row>
    <row r="1256" spans="1:7" x14ac:dyDescent="0.25">
      <c r="A1256" s="48">
        <v>399100103</v>
      </c>
      <c r="B1256" s="41" t="s">
        <v>2363</v>
      </c>
      <c r="C1256" s="41">
        <v>0</v>
      </c>
      <c r="D1256" s="41">
        <v>0</v>
      </c>
      <c r="E1256" s="41">
        <v>0</v>
      </c>
      <c r="F1256" s="41">
        <v>0</v>
      </c>
      <c r="G1256" s="48">
        <v>39910</v>
      </c>
    </row>
    <row r="1257" spans="1:7" x14ac:dyDescent="0.25">
      <c r="A1257" s="48">
        <v>399100110</v>
      </c>
      <c r="B1257" s="41" t="s">
        <v>2365</v>
      </c>
      <c r="C1257" s="41">
        <v>0</v>
      </c>
      <c r="D1257" s="41">
        <v>0</v>
      </c>
      <c r="E1257" s="41">
        <v>0</v>
      </c>
      <c r="F1257" s="41">
        <v>0</v>
      </c>
      <c r="G1257" s="48">
        <v>39910</v>
      </c>
    </row>
    <row r="1258" spans="1:7" x14ac:dyDescent="0.25">
      <c r="A1258" s="48">
        <v>399100120</v>
      </c>
      <c r="B1258" s="41" t="s">
        <v>2367</v>
      </c>
      <c r="C1258" s="41">
        <v>0</v>
      </c>
      <c r="D1258" s="41">
        <v>0</v>
      </c>
      <c r="E1258" s="41">
        <v>0</v>
      </c>
      <c r="F1258" s="41">
        <v>0</v>
      </c>
      <c r="G1258" s="48">
        <v>39910</v>
      </c>
    </row>
    <row r="1259" spans="1:7" x14ac:dyDescent="0.25">
      <c r="A1259" s="48">
        <v>399100200</v>
      </c>
      <c r="B1259" s="41" t="s">
        <v>2369</v>
      </c>
      <c r="C1259" s="41">
        <v>0</v>
      </c>
      <c r="D1259" s="41">
        <v>0</v>
      </c>
      <c r="E1259" s="41">
        <v>0</v>
      </c>
      <c r="F1259" s="41">
        <v>0</v>
      </c>
      <c r="G1259" s="48">
        <v>39910</v>
      </c>
    </row>
    <row r="1260" spans="1:7" x14ac:dyDescent="0.25">
      <c r="A1260" s="48">
        <v>399100700</v>
      </c>
      <c r="B1260" s="41" t="s">
        <v>2371</v>
      </c>
      <c r="C1260" s="41">
        <v>0</v>
      </c>
      <c r="D1260" s="41">
        <v>0</v>
      </c>
      <c r="E1260" s="41">
        <v>0</v>
      </c>
      <c r="F1260" s="41">
        <v>0</v>
      </c>
      <c r="G1260" s="48">
        <v>39910</v>
      </c>
    </row>
    <row r="1261" spans="1:7" x14ac:dyDescent="0.25">
      <c r="A1261" s="48">
        <v>399100800</v>
      </c>
      <c r="B1261" s="41" t="s">
        <v>2373</v>
      </c>
      <c r="C1261" s="41">
        <v>0</v>
      </c>
      <c r="D1261" s="41">
        <v>0</v>
      </c>
      <c r="E1261" s="41">
        <v>0</v>
      </c>
      <c r="F1261" s="41">
        <v>0</v>
      </c>
      <c r="G1261" s="48">
        <v>39910</v>
      </c>
    </row>
    <row r="1262" spans="1:7" x14ac:dyDescent="0.25">
      <c r="A1262" s="48">
        <v>399100915</v>
      </c>
      <c r="B1262" s="41" t="s">
        <v>2375</v>
      </c>
      <c r="C1262" s="41">
        <v>0</v>
      </c>
      <c r="D1262" s="41">
        <v>0</v>
      </c>
      <c r="E1262" s="41">
        <v>0</v>
      </c>
      <c r="F1262" s="41">
        <v>0</v>
      </c>
      <c r="G1262" s="48">
        <v>39910</v>
      </c>
    </row>
    <row r="1263" spans="1:7" x14ac:dyDescent="0.25">
      <c r="A1263" s="48">
        <v>399100930</v>
      </c>
      <c r="B1263" s="41" t="s">
        <v>2377</v>
      </c>
      <c r="C1263" s="41">
        <v>0</v>
      </c>
      <c r="D1263" s="41">
        <v>0</v>
      </c>
      <c r="E1263" s="41">
        <v>0</v>
      </c>
      <c r="F1263" s="41">
        <v>0</v>
      </c>
      <c r="G1263" s="48">
        <v>39910</v>
      </c>
    </row>
    <row r="1264" spans="1:7" x14ac:dyDescent="0.25">
      <c r="A1264" s="48">
        <v>399100975</v>
      </c>
      <c r="B1264" s="41" t="s">
        <v>2379</v>
      </c>
      <c r="C1264" s="41">
        <v>157</v>
      </c>
      <c r="D1264" s="41">
        <v>50</v>
      </c>
      <c r="E1264" s="41">
        <v>50</v>
      </c>
      <c r="F1264" s="41">
        <v>107</v>
      </c>
      <c r="G1264" s="48">
        <v>39910</v>
      </c>
    </row>
    <row r="1265" spans="1:7" x14ac:dyDescent="0.25">
      <c r="A1265" s="48">
        <v>399102000</v>
      </c>
      <c r="B1265" s="41" t="s">
        <v>2381</v>
      </c>
      <c r="C1265" s="41">
        <v>0</v>
      </c>
      <c r="D1265" s="41">
        <v>200</v>
      </c>
      <c r="E1265" s="41">
        <v>200</v>
      </c>
      <c r="F1265" s="41">
        <v>-200</v>
      </c>
      <c r="G1265" s="48">
        <v>39910</v>
      </c>
    </row>
    <row r="1266" spans="1:7" x14ac:dyDescent="0.25">
      <c r="A1266" s="48">
        <v>399102004</v>
      </c>
      <c r="B1266" s="41" t="s">
        <v>2383</v>
      </c>
      <c r="C1266" s="41">
        <v>15570.29</v>
      </c>
      <c r="D1266" s="41">
        <v>19250</v>
      </c>
      <c r="E1266" s="41">
        <v>19250</v>
      </c>
      <c r="F1266" s="41">
        <v>-3679.71</v>
      </c>
      <c r="G1266" s="48">
        <v>39910</v>
      </c>
    </row>
    <row r="1267" spans="1:7" x14ac:dyDescent="0.25">
      <c r="A1267" s="48">
        <v>399102022</v>
      </c>
      <c r="B1267" s="41" t="s">
        <v>2385</v>
      </c>
      <c r="C1267" s="41">
        <v>0</v>
      </c>
      <c r="D1267" s="41">
        <v>0</v>
      </c>
      <c r="E1267" s="41">
        <v>0</v>
      </c>
      <c r="F1267" s="41">
        <v>0</v>
      </c>
      <c r="G1267" s="48">
        <v>39910</v>
      </c>
    </row>
    <row r="1268" spans="1:7" x14ac:dyDescent="0.25">
      <c r="A1268" s="48">
        <v>399102500</v>
      </c>
      <c r="B1268" s="41" t="s">
        <v>2387</v>
      </c>
      <c r="C1268" s="41">
        <v>0</v>
      </c>
      <c r="D1268" s="41">
        <v>0</v>
      </c>
      <c r="E1268" s="41">
        <v>0</v>
      </c>
      <c r="F1268" s="41">
        <v>0</v>
      </c>
      <c r="G1268" s="48">
        <v>39910</v>
      </c>
    </row>
    <row r="1269" spans="1:7" x14ac:dyDescent="0.25">
      <c r="A1269" s="48">
        <v>399102502</v>
      </c>
      <c r="B1269" s="41" t="s">
        <v>2389</v>
      </c>
      <c r="C1269" s="41">
        <v>0</v>
      </c>
      <c r="D1269" s="41">
        <v>0</v>
      </c>
      <c r="E1269" s="41">
        <v>0</v>
      </c>
      <c r="F1269" s="41">
        <v>0</v>
      </c>
      <c r="G1269" s="48">
        <v>39910</v>
      </c>
    </row>
    <row r="1270" spans="1:7" x14ac:dyDescent="0.25">
      <c r="A1270" s="48">
        <v>399102510</v>
      </c>
      <c r="B1270" s="41" t="s">
        <v>2391</v>
      </c>
      <c r="C1270" s="41">
        <v>0</v>
      </c>
      <c r="D1270" s="41">
        <v>0</v>
      </c>
      <c r="E1270" s="41">
        <v>0</v>
      </c>
      <c r="F1270" s="41">
        <v>0</v>
      </c>
      <c r="G1270" s="48">
        <v>39910</v>
      </c>
    </row>
    <row r="1271" spans="1:7" x14ac:dyDescent="0.25">
      <c r="A1271" s="48">
        <v>399102524</v>
      </c>
      <c r="B1271" s="41" t="s">
        <v>2393</v>
      </c>
      <c r="C1271" s="41">
        <v>0</v>
      </c>
      <c r="D1271" s="41">
        <v>0</v>
      </c>
      <c r="E1271" s="41">
        <v>0</v>
      </c>
      <c r="F1271" s="41">
        <v>0</v>
      </c>
      <c r="G1271" s="48">
        <v>39910</v>
      </c>
    </row>
    <row r="1272" spans="1:7" x14ac:dyDescent="0.25">
      <c r="A1272" s="48">
        <v>399102703</v>
      </c>
      <c r="B1272" s="41" t="s">
        <v>2395</v>
      </c>
      <c r="C1272" s="41">
        <v>0</v>
      </c>
      <c r="D1272" s="41">
        <v>0</v>
      </c>
      <c r="E1272" s="41">
        <v>0</v>
      </c>
      <c r="F1272" s="41">
        <v>0</v>
      </c>
      <c r="G1272" s="48">
        <v>39910</v>
      </c>
    </row>
    <row r="1273" spans="1:7" x14ac:dyDescent="0.25">
      <c r="A1273" s="48">
        <v>399102801</v>
      </c>
      <c r="B1273" s="41" t="s">
        <v>2397</v>
      </c>
      <c r="C1273" s="41">
        <v>0</v>
      </c>
      <c r="D1273" s="41">
        <v>0</v>
      </c>
      <c r="E1273" s="41">
        <v>0</v>
      </c>
      <c r="F1273" s="41">
        <v>0</v>
      </c>
      <c r="G1273" s="48">
        <v>39910</v>
      </c>
    </row>
    <row r="1274" spans="1:7" x14ac:dyDescent="0.25">
      <c r="A1274" s="48">
        <v>399104600</v>
      </c>
      <c r="B1274" s="41" t="s">
        <v>2399</v>
      </c>
      <c r="C1274" s="41">
        <v>0</v>
      </c>
      <c r="D1274" s="41">
        <v>0</v>
      </c>
      <c r="E1274" s="41">
        <v>0</v>
      </c>
      <c r="F1274" s="41">
        <v>0</v>
      </c>
      <c r="G1274" s="48">
        <v>39910</v>
      </c>
    </row>
    <row r="1275" spans="1:7" x14ac:dyDescent="0.25">
      <c r="A1275" s="48">
        <v>399104610</v>
      </c>
      <c r="B1275" s="41" t="s">
        <v>2401</v>
      </c>
      <c r="C1275" s="41">
        <v>0</v>
      </c>
      <c r="D1275" s="41">
        <v>0</v>
      </c>
      <c r="E1275" s="41">
        <v>0</v>
      </c>
      <c r="F1275" s="41">
        <v>0</v>
      </c>
      <c r="G1275" s="48">
        <v>39910</v>
      </c>
    </row>
    <row r="1276" spans="1:7" x14ac:dyDescent="0.25">
      <c r="A1276" s="48">
        <v>399104612</v>
      </c>
      <c r="B1276" s="41" t="s">
        <v>2403</v>
      </c>
      <c r="C1276" s="41">
        <v>0</v>
      </c>
      <c r="D1276" s="41">
        <v>0</v>
      </c>
      <c r="E1276" s="41">
        <v>0</v>
      </c>
      <c r="F1276" s="41">
        <v>0</v>
      </c>
      <c r="G1276" s="48">
        <v>39910</v>
      </c>
    </row>
    <row r="1277" spans="1:7" x14ac:dyDescent="0.25">
      <c r="A1277" s="48">
        <v>399104618</v>
      </c>
      <c r="B1277" s="41" t="s">
        <v>2405</v>
      </c>
      <c r="C1277" s="41">
        <v>0</v>
      </c>
      <c r="D1277" s="41">
        <v>0</v>
      </c>
      <c r="E1277" s="41">
        <v>0</v>
      </c>
      <c r="F1277" s="41">
        <v>0</v>
      </c>
      <c r="G1277" s="48">
        <v>39910</v>
      </c>
    </row>
    <row r="1278" spans="1:7" x14ac:dyDescent="0.25">
      <c r="A1278" s="48">
        <v>399104619</v>
      </c>
      <c r="B1278" s="41" t="s">
        <v>2407</v>
      </c>
      <c r="C1278" s="41">
        <v>0</v>
      </c>
      <c r="D1278" s="41">
        <v>0</v>
      </c>
      <c r="E1278" s="41">
        <v>0</v>
      </c>
      <c r="F1278" s="41">
        <v>0</v>
      </c>
      <c r="G1278" s="48">
        <v>39910</v>
      </c>
    </row>
    <row r="1279" spans="1:7" x14ac:dyDescent="0.25">
      <c r="A1279" s="48">
        <v>399109051</v>
      </c>
      <c r="B1279" s="41" t="s">
        <v>2409</v>
      </c>
      <c r="C1279" s="41">
        <v>-8428.2099999999991</v>
      </c>
      <c r="D1279" s="41">
        <v>0</v>
      </c>
      <c r="E1279" s="41">
        <v>0</v>
      </c>
      <c r="F1279" s="41">
        <v>-8428.2099999999991</v>
      </c>
      <c r="G1279" s="48">
        <v>39910</v>
      </c>
    </row>
    <row r="1280" spans="1:7" x14ac:dyDescent="0.25">
      <c r="A1280" s="48">
        <v>399109802</v>
      </c>
      <c r="B1280" s="41" t="s">
        <v>2411</v>
      </c>
      <c r="C1280" s="41">
        <v>0</v>
      </c>
      <c r="D1280" s="41">
        <v>0</v>
      </c>
      <c r="E1280" s="41">
        <v>0</v>
      </c>
      <c r="F1280" s="41">
        <v>0</v>
      </c>
      <c r="G1280" s="48">
        <v>39910</v>
      </c>
    </row>
    <row r="1281" spans="1:7" x14ac:dyDescent="0.25">
      <c r="A1281" s="48">
        <v>399110100</v>
      </c>
      <c r="B1281" s="41" t="s">
        <v>2413</v>
      </c>
      <c r="C1281" s="41">
        <v>0</v>
      </c>
      <c r="D1281" s="41">
        <v>0</v>
      </c>
      <c r="E1281" s="41">
        <v>0</v>
      </c>
      <c r="F1281" s="41">
        <v>0</v>
      </c>
      <c r="G1281" s="48">
        <v>39911</v>
      </c>
    </row>
    <row r="1282" spans="1:7" x14ac:dyDescent="0.25">
      <c r="A1282" s="48">
        <v>399110101</v>
      </c>
      <c r="B1282" s="41" t="s">
        <v>2415</v>
      </c>
      <c r="C1282" s="41">
        <v>0</v>
      </c>
      <c r="D1282" s="41">
        <v>0</v>
      </c>
      <c r="E1282" s="41">
        <v>0</v>
      </c>
      <c r="F1282" s="41">
        <v>0</v>
      </c>
      <c r="G1282" s="48">
        <v>39911</v>
      </c>
    </row>
    <row r="1283" spans="1:7" x14ac:dyDescent="0.25">
      <c r="A1283" s="48">
        <v>399110120</v>
      </c>
      <c r="B1283" s="41" t="s">
        <v>2417</v>
      </c>
      <c r="C1283" s="41">
        <v>0</v>
      </c>
      <c r="D1283" s="41">
        <v>0</v>
      </c>
      <c r="E1283" s="41">
        <v>0</v>
      </c>
      <c r="F1283" s="41">
        <v>0</v>
      </c>
      <c r="G1283" s="48">
        <v>39911</v>
      </c>
    </row>
    <row r="1284" spans="1:7" x14ac:dyDescent="0.25">
      <c r="A1284" s="48">
        <v>399110150</v>
      </c>
      <c r="B1284" s="41" t="s">
        <v>2419</v>
      </c>
      <c r="C1284" s="41">
        <v>0</v>
      </c>
      <c r="D1284" s="41">
        <v>0</v>
      </c>
      <c r="E1284" s="41">
        <v>0</v>
      </c>
      <c r="F1284" s="41">
        <v>0</v>
      </c>
      <c r="G1284" s="48">
        <v>39911</v>
      </c>
    </row>
    <row r="1285" spans="1:7" x14ac:dyDescent="0.25">
      <c r="A1285" s="48">
        <v>399110200</v>
      </c>
      <c r="B1285" s="41" t="s">
        <v>2421</v>
      </c>
      <c r="C1285" s="41">
        <v>0</v>
      </c>
      <c r="D1285" s="41">
        <v>0</v>
      </c>
      <c r="E1285" s="41">
        <v>0</v>
      </c>
      <c r="F1285" s="41">
        <v>0</v>
      </c>
      <c r="G1285" s="48">
        <v>39911</v>
      </c>
    </row>
    <row r="1286" spans="1:7" x14ac:dyDescent="0.25">
      <c r="A1286" s="48">
        <v>399110700</v>
      </c>
      <c r="B1286" s="41" t="s">
        <v>2423</v>
      </c>
      <c r="C1286" s="41">
        <v>0</v>
      </c>
      <c r="D1286" s="41">
        <v>0</v>
      </c>
      <c r="E1286" s="41">
        <v>0</v>
      </c>
      <c r="F1286" s="41">
        <v>0</v>
      </c>
      <c r="G1286" s="48">
        <v>39911</v>
      </c>
    </row>
    <row r="1287" spans="1:7" x14ac:dyDescent="0.25">
      <c r="A1287" s="48">
        <v>399110800</v>
      </c>
      <c r="B1287" s="41" t="s">
        <v>2425</v>
      </c>
      <c r="C1287" s="41">
        <v>0</v>
      </c>
      <c r="D1287" s="41">
        <v>0</v>
      </c>
      <c r="E1287" s="41">
        <v>0</v>
      </c>
      <c r="F1287" s="41">
        <v>0</v>
      </c>
      <c r="G1287" s="48">
        <v>39911</v>
      </c>
    </row>
    <row r="1288" spans="1:7" x14ac:dyDescent="0.25">
      <c r="A1288" s="48">
        <v>399110915</v>
      </c>
      <c r="B1288" s="41" t="s">
        <v>2427</v>
      </c>
      <c r="C1288" s="41">
        <v>0</v>
      </c>
      <c r="D1288" s="41">
        <v>0</v>
      </c>
      <c r="E1288" s="41">
        <v>0</v>
      </c>
      <c r="F1288" s="41">
        <v>0</v>
      </c>
      <c r="G1288" s="48">
        <v>39911</v>
      </c>
    </row>
    <row r="1289" spans="1:7" x14ac:dyDescent="0.25">
      <c r="A1289" s="48">
        <v>399110930</v>
      </c>
      <c r="B1289" s="41" t="s">
        <v>2429</v>
      </c>
      <c r="C1289" s="41">
        <v>0</v>
      </c>
      <c r="D1289" s="41">
        <v>0</v>
      </c>
      <c r="E1289" s="41">
        <v>0</v>
      </c>
      <c r="F1289" s="41">
        <v>0</v>
      </c>
      <c r="G1289" s="48">
        <v>39911</v>
      </c>
    </row>
    <row r="1290" spans="1:7" x14ac:dyDescent="0.25">
      <c r="A1290" s="48">
        <v>399110975</v>
      </c>
      <c r="B1290" s="41" t="s">
        <v>2431</v>
      </c>
      <c r="C1290" s="41">
        <v>0</v>
      </c>
      <c r="D1290" s="41">
        <v>0</v>
      </c>
      <c r="E1290" s="41">
        <v>0</v>
      </c>
      <c r="F1290" s="41">
        <v>0</v>
      </c>
      <c r="G1290" s="48">
        <v>39911</v>
      </c>
    </row>
    <row r="1291" spans="1:7" x14ac:dyDescent="0.25">
      <c r="A1291" s="48">
        <v>399111640</v>
      </c>
      <c r="B1291" s="41" t="s">
        <v>2433</v>
      </c>
      <c r="C1291" s="41">
        <v>0</v>
      </c>
      <c r="D1291" s="41">
        <v>0</v>
      </c>
      <c r="E1291" s="41">
        <v>0</v>
      </c>
      <c r="F1291" s="41">
        <v>0</v>
      </c>
      <c r="G1291" s="48">
        <v>39911</v>
      </c>
    </row>
    <row r="1292" spans="1:7" x14ac:dyDescent="0.25">
      <c r="A1292" s="48">
        <v>399112000</v>
      </c>
      <c r="B1292" s="41" t="s">
        <v>2435</v>
      </c>
      <c r="C1292" s="41">
        <v>0</v>
      </c>
      <c r="D1292" s="41">
        <v>0</v>
      </c>
      <c r="E1292" s="41">
        <v>0</v>
      </c>
      <c r="F1292" s="41">
        <v>0</v>
      </c>
      <c r="G1292" s="48">
        <v>39911</v>
      </c>
    </row>
    <row r="1293" spans="1:7" x14ac:dyDescent="0.25">
      <c r="A1293" s="48">
        <v>399112004</v>
      </c>
      <c r="B1293" s="41" t="s">
        <v>2437</v>
      </c>
      <c r="C1293" s="41">
        <v>0</v>
      </c>
      <c r="D1293" s="41">
        <v>0</v>
      </c>
      <c r="E1293" s="41">
        <v>0</v>
      </c>
      <c r="F1293" s="41">
        <v>0</v>
      </c>
      <c r="G1293" s="48">
        <v>39911</v>
      </c>
    </row>
    <row r="1294" spans="1:7" x14ac:dyDescent="0.25">
      <c r="A1294" s="48">
        <v>399112022</v>
      </c>
      <c r="B1294" s="41" t="s">
        <v>2439</v>
      </c>
      <c r="C1294" s="41">
        <v>0</v>
      </c>
      <c r="D1294" s="41">
        <v>0</v>
      </c>
      <c r="E1294" s="41">
        <v>0</v>
      </c>
      <c r="F1294" s="41">
        <v>0</v>
      </c>
      <c r="G1294" s="48">
        <v>39911</v>
      </c>
    </row>
    <row r="1295" spans="1:7" x14ac:dyDescent="0.25">
      <c r="A1295" s="48">
        <v>399112429</v>
      </c>
      <c r="B1295" s="41" t="s">
        <v>2441</v>
      </c>
      <c r="C1295" s="41">
        <v>0</v>
      </c>
      <c r="D1295" s="41">
        <v>0</v>
      </c>
      <c r="E1295" s="41">
        <v>0</v>
      </c>
      <c r="F1295" s="41">
        <v>0</v>
      </c>
      <c r="G1295" s="48">
        <v>39911</v>
      </c>
    </row>
    <row r="1296" spans="1:7" x14ac:dyDescent="0.25">
      <c r="A1296" s="48">
        <v>399112432</v>
      </c>
      <c r="B1296" s="41" t="s">
        <v>2443</v>
      </c>
      <c r="C1296" s="41">
        <v>0</v>
      </c>
      <c r="D1296" s="41">
        <v>0</v>
      </c>
      <c r="E1296" s="41">
        <v>0</v>
      </c>
      <c r="F1296" s="41">
        <v>0</v>
      </c>
      <c r="G1296" s="48">
        <v>39911</v>
      </c>
    </row>
    <row r="1297" spans="1:7" x14ac:dyDescent="0.25">
      <c r="A1297" s="48">
        <v>399112438</v>
      </c>
      <c r="B1297" s="41" t="s">
        <v>2445</v>
      </c>
      <c r="C1297" s="41">
        <v>0</v>
      </c>
      <c r="D1297" s="41">
        <v>0</v>
      </c>
      <c r="E1297" s="41">
        <v>0</v>
      </c>
      <c r="F1297" s="41">
        <v>0</v>
      </c>
      <c r="G1297" s="48">
        <v>39911</v>
      </c>
    </row>
    <row r="1298" spans="1:7" x14ac:dyDescent="0.25">
      <c r="A1298" s="48">
        <v>399112439</v>
      </c>
      <c r="B1298" s="41" t="s">
        <v>2447</v>
      </c>
      <c r="C1298" s="41">
        <v>0</v>
      </c>
      <c r="D1298" s="41">
        <v>0</v>
      </c>
      <c r="E1298" s="41">
        <v>0</v>
      </c>
      <c r="F1298" s="41">
        <v>0</v>
      </c>
      <c r="G1298" s="48">
        <v>39911</v>
      </c>
    </row>
    <row r="1299" spans="1:7" x14ac:dyDescent="0.25">
      <c r="A1299" s="48">
        <v>399112445</v>
      </c>
      <c r="B1299" s="41" t="s">
        <v>2449</v>
      </c>
      <c r="C1299" s="41">
        <v>0</v>
      </c>
      <c r="D1299" s="41">
        <v>0</v>
      </c>
      <c r="E1299" s="41">
        <v>0</v>
      </c>
      <c r="F1299" s="41">
        <v>0</v>
      </c>
      <c r="G1299" s="48">
        <v>39911</v>
      </c>
    </row>
    <row r="1300" spans="1:7" x14ac:dyDescent="0.25">
      <c r="A1300" s="48">
        <v>399112500</v>
      </c>
      <c r="B1300" s="41" t="s">
        <v>2451</v>
      </c>
      <c r="C1300" s="41">
        <v>0</v>
      </c>
      <c r="D1300" s="41">
        <v>0</v>
      </c>
      <c r="E1300" s="41">
        <v>0</v>
      </c>
      <c r="F1300" s="41">
        <v>0</v>
      </c>
      <c r="G1300" s="48">
        <v>39911</v>
      </c>
    </row>
    <row r="1301" spans="1:7" x14ac:dyDescent="0.25">
      <c r="A1301" s="48">
        <v>399112510</v>
      </c>
      <c r="B1301" s="41" t="s">
        <v>2453</v>
      </c>
      <c r="C1301" s="41">
        <v>0</v>
      </c>
      <c r="D1301" s="41">
        <v>0</v>
      </c>
      <c r="E1301" s="41">
        <v>0</v>
      </c>
      <c r="F1301" s="41">
        <v>0</v>
      </c>
      <c r="G1301" s="48">
        <v>39911</v>
      </c>
    </row>
    <row r="1302" spans="1:7" x14ac:dyDescent="0.25">
      <c r="A1302" s="48">
        <v>399112520</v>
      </c>
      <c r="B1302" s="41" t="s">
        <v>2455</v>
      </c>
      <c r="C1302" s="41">
        <v>0</v>
      </c>
      <c r="D1302" s="41">
        <v>0</v>
      </c>
      <c r="E1302" s="41">
        <v>0</v>
      </c>
      <c r="F1302" s="41">
        <v>0</v>
      </c>
      <c r="G1302" s="48">
        <v>39911</v>
      </c>
    </row>
    <row r="1303" spans="1:7" x14ac:dyDescent="0.25">
      <c r="A1303" s="48">
        <v>399112524</v>
      </c>
      <c r="B1303" s="41" t="s">
        <v>2457</v>
      </c>
      <c r="C1303" s="41">
        <v>0</v>
      </c>
      <c r="D1303" s="41">
        <v>0</v>
      </c>
      <c r="E1303" s="41">
        <v>0</v>
      </c>
      <c r="F1303" s="41">
        <v>0</v>
      </c>
      <c r="G1303" s="48">
        <v>39911</v>
      </c>
    </row>
    <row r="1304" spans="1:7" x14ac:dyDescent="0.25">
      <c r="A1304" s="48">
        <v>399112701</v>
      </c>
      <c r="B1304" s="41" t="s">
        <v>2459</v>
      </c>
      <c r="C1304" s="41">
        <v>0</v>
      </c>
      <c r="D1304" s="41">
        <v>0</v>
      </c>
      <c r="E1304" s="41">
        <v>0</v>
      </c>
      <c r="F1304" s="41">
        <v>0</v>
      </c>
      <c r="G1304" s="48">
        <v>39911</v>
      </c>
    </row>
    <row r="1305" spans="1:7" x14ac:dyDescent="0.25">
      <c r="A1305" s="48">
        <v>399112703</v>
      </c>
      <c r="B1305" s="41" t="s">
        <v>2461</v>
      </c>
      <c r="C1305" s="41">
        <v>0</v>
      </c>
      <c r="D1305" s="41">
        <v>0</v>
      </c>
      <c r="E1305" s="41">
        <v>0</v>
      </c>
      <c r="F1305" s="41">
        <v>0</v>
      </c>
      <c r="G1305" s="48">
        <v>39911</v>
      </c>
    </row>
    <row r="1306" spans="1:7" x14ac:dyDescent="0.25">
      <c r="A1306" s="48">
        <v>399112706</v>
      </c>
      <c r="B1306" s="41" t="s">
        <v>2463</v>
      </c>
      <c r="C1306" s="41">
        <v>0</v>
      </c>
      <c r="D1306" s="41">
        <v>0</v>
      </c>
      <c r="E1306" s="41">
        <v>0</v>
      </c>
      <c r="F1306" s="41">
        <v>0</v>
      </c>
      <c r="G1306" s="48">
        <v>39911</v>
      </c>
    </row>
    <row r="1307" spans="1:7" x14ac:dyDescent="0.25">
      <c r="A1307" s="48">
        <v>399114600</v>
      </c>
      <c r="B1307" s="41" t="s">
        <v>2465</v>
      </c>
      <c r="C1307" s="41">
        <v>0</v>
      </c>
      <c r="D1307" s="41">
        <v>0</v>
      </c>
      <c r="E1307" s="41">
        <v>0</v>
      </c>
      <c r="F1307" s="41">
        <v>0</v>
      </c>
      <c r="G1307" s="48">
        <v>39911</v>
      </c>
    </row>
    <row r="1308" spans="1:7" x14ac:dyDescent="0.25">
      <c r="A1308" s="48">
        <v>399114610</v>
      </c>
      <c r="B1308" s="41" t="s">
        <v>2467</v>
      </c>
      <c r="C1308" s="41">
        <v>0</v>
      </c>
      <c r="D1308" s="41">
        <v>0</v>
      </c>
      <c r="E1308" s="41">
        <v>0</v>
      </c>
      <c r="F1308" s="41">
        <v>0</v>
      </c>
      <c r="G1308" s="48">
        <v>39911</v>
      </c>
    </row>
    <row r="1309" spans="1:7" x14ac:dyDescent="0.25">
      <c r="A1309" s="48">
        <v>399114612</v>
      </c>
      <c r="B1309" s="41" t="s">
        <v>2469</v>
      </c>
      <c r="C1309" s="41">
        <v>0</v>
      </c>
      <c r="D1309" s="41">
        <v>0</v>
      </c>
      <c r="E1309" s="41">
        <v>0</v>
      </c>
      <c r="F1309" s="41">
        <v>0</v>
      </c>
      <c r="G1309" s="48">
        <v>39911</v>
      </c>
    </row>
    <row r="1310" spans="1:7" x14ac:dyDescent="0.25">
      <c r="A1310" s="48">
        <v>399114618</v>
      </c>
      <c r="B1310" s="41" t="s">
        <v>2471</v>
      </c>
      <c r="C1310" s="41">
        <v>0</v>
      </c>
      <c r="D1310" s="41">
        <v>0</v>
      </c>
      <c r="E1310" s="41">
        <v>0</v>
      </c>
      <c r="F1310" s="41">
        <v>0</v>
      </c>
      <c r="G1310" s="48">
        <v>39911</v>
      </c>
    </row>
    <row r="1311" spans="1:7" x14ac:dyDescent="0.25">
      <c r="A1311" s="48">
        <v>399114619</v>
      </c>
      <c r="B1311" s="41" t="s">
        <v>2473</v>
      </c>
      <c r="C1311" s="41">
        <v>0</v>
      </c>
      <c r="D1311" s="41">
        <v>0</v>
      </c>
      <c r="E1311" s="41">
        <v>0</v>
      </c>
      <c r="F1311" s="41">
        <v>0</v>
      </c>
      <c r="G1311" s="48">
        <v>39911</v>
      </c>
    </row>
    <row r="1312" spans="1:7" x14ac:dyDescent="0.25">
      <c r="A1312" s="48">
        <v>399114621</v>
      </c>
      <c r="B1312" s="41" t="s">
        <v>2475</v>
      </c>
      <c r="C1312" s="41">
        <v>0</v>
      </c>
      <c r="D1312" s="41">
        <v>0</v>
      </c>
      <c r="E1312" s="41">
        <v>0</v>
      </c>
      <c r="F1312" s="41">
        <v>0</v>
      </c>
      <c r="G1312" s="48">
        <v>39911</v>
      </c>
    </row>
    <row r="1313" spans="1:7" x14ac:dyDescent="0.25">
      <c r="A1313" s="48">
        <v>399115007</v>
      </c>
      <c r="B1313" s="41" t="s">
        <v>2477</v>
      </c>
      <c r="C1313" s="41">
        <v>0</v>
      </c>
      <c r="D1313" s="41">
        <v>0</v>
      </c>
      <c r="E1313" s="41">
        <v>0</v>
      </c>
      <c r="F1313" s="41">
        <v>0</v>
      </c>
      <c r="G1313" s="48">
        <v>39911</v>
      </c>
    </row>
    <row r="1314" spans="1:7" x14ac:dyDescent="0.25">
      <c r="A1314" s="48">
        <v>399116010</v>
      </c>
      <c r="B1314" s="41" t="s">
        <v>2479</v>
      </c>
      <c r="C1314" s="41">
        <v>0</v>
      </c>
      <c r="D1314" s="41">
        <v>0</v>
      </c>
      <c r="E1314" s="41">
        <v>0</v>
      </c>
      <c r="F1314" s="41">
        <v>0</v>
      </c>
      <c r="G1314" s="48">
        <v>39911</v>
      </c>
    </row>
    <row r="1315" spans="1:7" x14ac:dyDescent="0.25">
      <c r="A1315" s="48">
        <v>399119051</v>
      </c>
      <c r="B1315" s="41" t="s">
        <v>2481</v>
      </c>
      <c r="C1315" s="41">
        <v>0</v>
      </c>
      <c r="D1315" s="41">
        <v>0</v>
      </c>
      <c r="E1315" s="41">
        <v>0</v>
      </c>
      <c r="F1315" s="41">
        <v>0</v>
      </c>
      <c r="G1315" s="48">
        <v>39911</v>
      </c>
    </row>
    <row r="1316" spans="1:7" x14ac:dyDescent="0.25">
      <c r="A1316" s="48">
        <v>399119054</v>
      </c>
      <c r="B1316" s="41" t="s">
        <v>2483</v>
      </c>
      <c r="C1316" s="41">
        <v>0</v>
      </c>
      <c r="D1316" s="41">
        <v>0</v>
      </c>
      <c r="E1316" s="41">
        <v>0</v>
      </c>
      <c r="F1316" s="41">
        <v>0</v>
      </c>
      <c r="G1316" s="48">
        <v>39911</v>
      </c>
    </row>
    <row r="1317" spans="1:7" x14ac:dyDescent="0.25">
      <c r="A1317" s="48">
        <v>399119100</v>
      </c>
      <c r="B1317" s="41" t="s">
        <v>2443</v>
      </c>
      <c r="C1317" s="41">
        <v>0</v>
      </c>
      <c r="D1317" s="41">
        <v>0</v>
      </c>
      <c r="E1317" s="41">
        <v>0</v>
      </c>
      <c r="F1317" s="41">
        <v>0</v>
      </c>
      <c r="G1317" s="48">
        <v>39911</v>
      </c>
    </row>
    <row r="1318" spans="1:7" x14ac:dyDescent="0.25">
      <c r="A1318" s="48">
        <v>399119204</v>
      </c>
      <c r="B1318" s="41" t="s">
        <v>2486</v>
      </c>
      <c r="C1318" s="41">
        <v>0</v>
      </c>
      <c r="D1318" s="41">
        <v>0</v>
      </c>
      <c r="E1318" s="41">
        <v>0</v>
      </c>
      <c r="F1318" s="41">
        <v>0</v>
      </c>
      <c r="G1318" s="48">
        <v>39911</v>
      </c>
    </row>
    <row r="1319" spans="1:7" x14ac:dyDescent="0.25">
      <c r="A1319" s="48">
        <v>399119802</v>
      </c>
      <c r="B1319" s="41" t="s">
        <v>2488</v>
      </c>
      <c r="C1319" s="41">
        <v>0</v>
      </c>
      <c r="D1319" s="41">
        <v>0</v>
      </c>
      <c r="E1319" s="41">
        <v>0</v>
      </c>
      <c r="F1319" s="41">
        <v>0</v>
      </c>
      <c r="G1319" s="48">
        <v>39911</v>
      </c>
    </row>
    <row r="1320" spans="1:7" x14ac:dyDescent="0.25">
      <c r="A1320" s="48">
        <v>399120100</v>
      </c>
      <c r="B1320" s="41" t="s">
        <v>2490</v>
      </c>
      <c r="C1320" s="41">
        <v>0</v>
      </c>
      <c r="D1320" s="41">
        <v>0</v>
      </c>
      <c r="E1320" s="41">
        <v>0</v>
      </c>
      <c r="F1320" s="41">
        <v>0</v>
      </c>
      <c r="G1320" s="48">
        <v>39912</v>
      </c>
    </row>
    <row r="1321" spans="1:7" x14ac:dyDescent="0.25">
      <c r="A1321" s="48">
        <v>399120101</v>
      </c>
      <c r="B1321" s="41" t="s">
        <v>2492</v>
      </c>
      <c r="C1321" s="41">
        <v>0</v>
      </c>
      <c r="D1321" s="41">
        <v>0</v>
      </c>
      <c r="E1321" s="41">
        <v>0</v>
      </c>
      <c r="F1321" s="41">
        <v>0</v>
      </c>
      <c r="G1321" s="48">
        <v>39912</v>
      </c>
    </row>
    <row r="1322" spans="1:7" x14ac:dyDescent="0.25">
      <c r="A1322" s="48">
        <v>399120110</v>
      </c>
      <c r="B1322" s="41" t="s">
        <v>2494</v>
      </c>
      <c r="C1322" s="41">
        <v>0</v>
      </c>
      <c r="D1322" s="41">
        <v>0</v>
      </c>
      <c r="E1322" s="41">
        <v>0</v>
      </c>
      <c r="F1322" s="41">
        <v>0</v>
      </c>
      <c r="G1322" s="48">
        <v>39912</v>
      </c>
    </row>
    <row r="1323" spans="1:7" x14ac:dyDescent="0.25">
      <c r="A1323" s="48">
        <v>399120120</v>
      </c>
      <c r="B1323" s="41" t="s">
        <v>2496</v>
      </c>
      <c r="C1323" s="41">
        <v>0</v>
      </c>
      <c r="D1323" s="41">
        <v>0</v>
      </c>
      <c r="E1323" s="41">
        <v>0</v>
      </c>
      <c r="F1323" s="41">
        <v>0</v>
      </c>
      <c r="G1323" s="48">
        <v>39912</v>
      </c>
    </row>
    <row r="1324" spans="1:7" x14ac:dyDescent="0.25">
      <c r="A1324" s="48">
        <v>399120150</v>
      </c>
      <c r="B1324" s="41" t="s">
        <v>2498</v>
      </c>
      <c r="C1324" s="41">
        <v>0</v>
      </c>
      <c r="D1324" s="41">
        <v>0</v>
      </c>
      <c r="E1324" s="41">
        <v>0</v>
      </c>
      <c r="F1324" s="41">
        <v>0</v>
      </c>
      <c r="G1324" s="48">
        <v>39912</v>
      </c>
    </row>
    <row r="1325" spans="1:7" x14ac:dyDescent="0.25">
      <c r="A1325" s="48">
        <v>399120200</v>
      </c>
      <c r="B1325" s="41" t="s">
        <v>2500</v>
      </c>
      <c r="C1325" s="41">
        <v>0</v>
      </c>
      <c r="D1325" s="41">
        <v>0</v>
      </c>
      <c r="E1325" s="41">
        <v>0</v>
      </c>
      <c r="F1325" s="41">
        <v>0</v>
      </c>
      <c r="G1325" s="48">
        <v>39912</v>
      </c>
    </row>
    <row r="1326" spans="1:7" x14ac:dyDescent="0.25">
      <c r="A1326" s="48">
        <v>399120400</v>
      </c>
      <c r="B1326" s="41" t="s">
        <v>2502</v>
      </c>
      <c r="C1326" s="41">
        <v>0</v>
      </c>
      <c r="D1326" s="41">
        <v>0</v>
      </c>
      <c r="E1326" s="41">
        <v>0</v>
      </c>
      <c r="F1326" s="41">
        <v>0</v>
      </c>
      <c r="G1326" s="48">
        <v>39912</v>
      </c>
    </row>
    <row r="1327" spans="1:7" x14ac:dyDescent="0.25">
      <c r="A1327" s="48">
        <v>399120700</v>
      </c>
      <c r="B1327" s="41" t="s">
        <v>2504</v>
      </c>
      <c r="C1327" s="41">
        <v>0</v>
      </c>
      <c r="D1327" s="41">
        <v>0</v>
      </c>
      <c r="E1327" s="41">
        <v>0</v>
      </c>
      <c r="F1327" s="41">
        <v>0</v>
      </c>
      <c r="G1327" s="48">
        <v>39912</v>
      </c>
    </row>
    <row r="1328" spans="1:7" x14ac:dyDescent="0.25">
      <c r="A1328" s="48">
        <v>399120730</v>
      </c>
      <c r="B1328" s="41" t="s">
        <v>2506</v>
      </c>
      <c r="C1328" s="41">
        <v>0</v>
      </c>
      <c r="D1328" s="41">
        <v>0</v>
      </c>
      <c r="E1328" s="41">
        <v>0</v>
      </c>
      <c r="F1328" s="41">
        <v>0</v>
      </c>
      <c r="G1328" s="48">
        <v>39912</v>
      </c>
    </row>
    <row r="1329" spans="1:7" x14ac:dyDescent="0.25">
      <c r="A1329" s="48">
        <v>399120800</v>
      </c>
      <c r="B1329" s="41" t="s">
        <v>2508</v>
      </c>
      <c r="C1329" s="41">
        <v>0</v>
      </c>
      <c r="D1329" s="41">
        <v>0</v>
      </c>
      <c r="E1329" s="41">
        <v>0</v>
      </c>
      <c r="F1329" s="41">
        <v>0</v>
      </c>
      <c r="G1329" s="48">
        <v>39912</v>
      </c>
    </row>
    <row r="1330" spans="1:7" x14ac:dyDescent="0.25">
      <c r="A1330" s="48">
        <v>399120830</v>
      </c>
      <c r="B1330" s="41" t="s">
        <v>2510</v>
      </c>
      <c r="C1330" s="41">
        <v>0</v>
      </c>
      <c r="D1330" s="41">
        <v>0</v>
      </c>
      <c r="E1330" s="41">
        <v>0</v>
      </c>
      <c r="F1330" s="41">
        <v>0</v>
      </c>
      <c r="G1330" s="48">
        <v>39912</v>
      </c>
    </row>
    <row r="1331" spans="1:7" x14ac:dyDescent="0.25">
      <c r="A1331" s="48">
        <v>399120915</v>
      </c>
      <c r="B1331" s="41" t="s">
        <v>2512</v>
      </c>
      <c r="C1331" s="41">
        <v>0</v>
      </c>
      <c r="D1331" s="41">
        <v>0</v>
      </c>
      <c r="E1331" s="41">
        <v>0</v>
      </c>
      <c r="F1331" s="41">
        <v>0</v>
      </c>
      <c r="G1331" s="48">
        <v>39912</v>
      </c>
    </row>
    <row r="1332" spans="1:7" x14ac:dyDescent="0.25">
      <c r="A1332" s="48">
        <v>399120930</v>
      </c>
      <c r="B1332" s="41" t="s">
        <v>2514</v>
      </c>
      <c r="C1332" s="41">
        <v>0</v>
      </c>
      <c r="D1332" s="41">
        <v>0</v>
      </c>
      <c r="E1332" s="41">
        <v>0</v>
      </c>
      <c r="F1332" s="41">
        <v>0</v>
      </c>
      <c r="G1332" s="48">
        <v>39912</v>
      </c>
    </row>
    <row r="1333" spans="1:7" x14ac:dyDescent="0.25">
      <c r="A1333" s="48">
        <v>399120975</v>
      </c>
      <c r="B1333" s="41" t="s">
        <v>2516</v>
      </c>
      <c r="C1333" s="41">
        <v>0</v>
      </c>
      <c r="D1333" s="41">
        <v>0</v>
      </c>
      <c r="E1333" s="41">
        <v>0</v>
      </c>
      <c r="F1333" s="41">
        <v>0</v>
      </c>
      <c r="G1333" s="48">
        <v>39912</v>
      </c>
    </row>
    <row r="1334" spans="1:7" x14ac:dyDescent="0.25">
      <c r="A1334" s="48">
        <v>399122000</v>
      </c>
      <c r="B1334" s="41" t="s">
        <v>2518</v>
      </c>
      <c r="C1334" s="41">
        <v>0</v>
      </c>
      <c r="D1334" s="41">
        <v>0</v>
      </c>
      <c r="E1334" s="41">
        <v>0</v>
      </c>
      <c r="F1334" s="41">
        <v>0</v>
      </c>
      <c r="G1334" s="48">
        <v>39912</v>
      </c>
    </row>
    <row r="1335" spans="1:7" x14ac:dyDescent="0.25">
      <c r="A1335" s="48">
        <v>399122004</v>
      </c>
      <c r="B1335" s="41" t="s">
        <v>2520</v>
      </c>
      <c r="C1335" s="41">
        <v>0</v>
      </c>
      <c r="D1335" s="41">
        <v>0</v>
      </c>
      <c r="E1335" s="41">
        <v>0</v>
      </c>
      <c r="F1335" s="41">
        <v>0</v>
      </c>
      <c r="G1335" s="48">
        <v>39912</v>
      </c>
    </row>
    <row r="1336" spans="1:7" x14ac:dyDescent="0.25">
      <c r="A1336" s="48">
        <v>399122022</v>
      </c>
      <c r="B1336" s="41" t="s">
        <v>2522</v>
      </c>
      <c r="C1336" s="41">
        <v>0</v>
      </c>
      <c r="D1336" s="41">
        <v>0</v>
      </c>
      <c r="E1336" s="41">
        <v>0</v>
      </c>
      <c r="F1336" s="41">
        <v>0</v>
      </c>
      <c r="G1336" s="48">
        <v>39912</v>
      </c>
    </row>
    <row r="1337" spans="1:7" x14ac:dyDescent="0.25">
      <c r="A1337" s="48">
        <v>399122416</v>
      </c>
      <c r="B1337" s="41" t="s">
        <v>2524</v>
      </c>
      <c r="C1337" s="41">
        <v>0</v>
      </c>
      <c r="D1337" s="41">
        <v>0</v>
      </c>
      <c r="E1337" s="41">
        <v>0</v>
      </c>
      <c r="F1337" s="41">
        <v>0</v>
      </c>
      <c r="G1337" s="48">
        <v>39912</v>
      </c>
    </row>
    <row r="1338" spans="1:7" x14ac:dyDescent="0.25">
      <c r="A1338" s="48">
        <v>399122423</v>
      </c>
      <c r="B1338" s="41" t="s">
        <v>2526</v>
      </c>
      <c r="C1338" s="41">
        <v>0</v>
      </c>
      <c r="D1338" s="41">
        <v>0</v>
      </c>
      <c r="E1338" s="41">
        <v>0</v>
      </c>
      <c r="F1338" s="41">
        <v>0</v>
      </c>
      <c r="G1338" s="48">
        <v>39912</v>
      </c>
    </row>
    <row r="1339" spans="1:7" x14ac:dyDescent="0.25">
      <c r="A1339" s="48">
        <v>399122429</v>
      </c>
      <c r="B1339" s="41" t="s">
        <v>2528</v>
      </c>
      <c r="C1339" s="41">
        <v>0</v>
      </c>
      <c r="D1339" s="41">
        <v>0</v>
      </c>
      <c r="E1339" s="41">
        <v>0</v>
      </c>
      <c r="F1339" s="41">
        <v>0</v>
      </c>
      <c r="G1339" s="48">
        <v>39912</v>
      </c>
    </row>
    <row r="1340" spans="1:7" x14ac:dyDescent="0.25">
      <c r="A1340" s="48">
        <v>399122430</v>
      </c>
      <c r="B1340" s="41" t="s">
        <v>2530</v>
      </c>
      <c r="C1340" s="41">
        <v>0</v>
      </c>
      <c r="D1340" s="41">
        <v>0</v>
      </c>
      <c r="E1340" s="41">
        <v>0</v>
      </c>
      <c r="F1340" s="41">
        <v>0</v>
      </c>
      <c r="G1340" s="48">
        <v>39912</v>
      </c>
    </row>
    <row r="1341" spans="1:7" x14ac:dyDescent="0.25">
      <c r="A1341" s="48">
        <v>399122432</v>
      </c>
      <c r="B1341" s="41" t="s">
        <v>2532</v>
      </c>
      <c r="C1341" s="41">
        <v>0</v>
      </c>
      <c r="D1341" s="41">
        <v>0</v>
      </c>
      <c r="E1341" s="41">
        <v>0</v>
      </c>
      <c r="F1341" s="41">
        <v>0</v>
      </c>
      <c r="G1341" s="48">
        <v>39912</v>
      </c>
    </row>
    <row r="1342" spans="1:7" x14ac:dyDescent="0.25">
      <c r="A1342" s="48">
        <v>399122439</v>
      </c>
      <c r="B1342" s="41" t="s">
        <v>2534</v>
      </c>
      <c r="C1342" s="41">
        <v>0</v>
      </c>
      <c r="D1342" s="41">
        <v>0</v>
      </c>
      <c r="E1342" s="41">
        <v>0</v>
      </c>
      <c r="F1342" s="41">
        <v>0</v>
      </c>
      <c r="G1342" s="48">
        <v>39912</v>
      </c>
    </row>
    <row r="1343" spans="1:7" x14ac:dyDescent="0.25">
      <c r="A1343" s="48">
        <v>399122500</v>
      </c>
      <c r="B1343" s="41" t="s">
        <v>2536</v>
      </c>
      <c r="C1343" s="41">
        <v>0</v>
      </c>
      <c r="D1343" s="41">
        <v>0</v>
      </c>
      <c r="E1343" s="41">
        <v>0</v>
      </c>
      <c r="F1343" s="41">
        <v>0</v>
      </c>
      <c r="G1343" s="48">
        <v>39912</v>
      </c>
    </row>
    <row r="1344" spans="1:7" x14ac:dyDescent="0.25">
      <c r="A1344" s="48">
        <v>399122510</v>
      </c>
      <c r="B1344" s="41" t="s">
        <v>2538</v>
      </c>
      <c r="C1344" s="41">
        <v>0</v>
      </c>
      <c r="D1344" s="41">
        <v>0</v>
      </c>
      <c r="E1344" s="41">
        <v>0</v>
      </c>
      <c r="F1344" s="41">
        <v>0</v>
      </c>
      <c r="G1344" s="48">
        <v>39912</v>
      </c>
    </row>
    <row r="1345" spans="1:7" x14ac:dyDescent="0.25">
      <c r="A1345" s="48">
        <v>399122524</v>
      </c>
      <c r="B1345" s="41" t="s">
        <v>2540</v>
      </c>
      <c r="C1345" s="41">
        <v>0</v>
      </c>
      <c r="D1345" s="41">
        <v>0</v>
      </c>
      <c r="E1345" s="41">
        <v>0</v>
      </c>
      <c r="F1345" s="41">
        <v>0</v>
      </c>
      <c r="G1345" s="48">
        <v>39912</v>
      </c>
    </row>
    <row r="1346" spans="1:7" x14ac:dyDescent="0.25">
      <c r="A1346" s="48">
        <v>399122701</v>
      </c>
      <c r="B1346" s="41" t="s">
        <v>2542</v>
      </c>
      <c r="C1346" s="41">
        <v>0</v>
      </c>
      <c r="D1346" s="41">
        <v>0</v>
      </c>
      <c r="E1346" s="41">
        <v>0</v>
      </c>
      <c r="F1346" s="41">
        <v>0</v>
      </c>
      <c r="G1346" s="48">
        <v>39912</v>
      </c>
    </row>
    <row r="1347" spans="1:7" x14ac:dyDescent="0.25">
      <c r="A1347" s="48">
        <v>399122703</v>
      </c>
      <c r="B1347" s="41" t="s">
        <v>2544</v>
      </c>
      <c r="C1347" s="41">
        <v>0</v>
      </c>
      <c r="D1347" s="41">
        <v>0</v>
      </c>
      <c r="E1347" s="41">
        <v>0</v>
      </c>
      <c r="F1347" s="41">
        <v>0</v>
      </c>
      <c r="G1347" s="48">
        <v>39912</v>
      </c>
    </row>
    <row r="1348" spans="1:7" x14ac:dyDescent="0.25">
      <c r="A1348" s="48">
        <v>399122706</v>
      </c>
      <c r="B1348" s="41" t="s">
        <v>2546</v>
      </c>
      <c r="C1348" s="41">
        <v>0</v>
      </c>
      <c r="D1348" s="41">
        <v>0</v>
      </c>
      <c r="E1348" s="41">
        <v>0</v>
      </c>
      <c r="F1348" s="41">
        <v>0</v>
      </c>
      <c r="G1348" s="48">
        <v>39912</v>
      </c>
    </row>
    <row r="1349" spans="1:7" x14ac:dyDescent="0.25">
      <c r="A1349" s="48">
        <v>399122708</v>
      </c>
      <c r="B1349" s="41" t="s">
        <v>2548</v>
      </c>
      <c r="C1349" s="41">
        <v>0</v>
      </c>
      <c r="D1349" s="41">
        <v>0</v>
      </c>
      <c r="E1349" s="41">
        <v>0</v>
      </c>
      <c r="F1349" s="41">
        <v>0</v>
      </c>
      <c r="G1349" s="48">
        <v>39912</v>
      </c>
    </row>
    <row r="1350" spans="1:7" x14ac:dyDescent="0.25">
      <c r="A1350" s="48">
        <v>399122801</v>
      </c>
      <c r="B1350" s="41" t="s">
        <v>2550</v>
      </c>
      <c r="C1350" s="41">
        <v>0</v>
      </c>
      <c r="D1350" s="41">
        <v>0</v>
      </c>
      <c r="E1350" s="41">
        <v>0</v>
      </c>
      <c r="F1350" s="41">
        <v>0</v>
      </c>
      <c r="G1350" s="48">
        <v>39912</v>
      </c>
    </row>
    <row r="1351" spans="1:7" x14ac:dyDescent="0.25">
      <c r="A1351" s="48">
        <v>399122925</v>
      </c>
      <c r="B1351" s="41" t="s">
        <v>2552</v>
      </c>
      <c r="C1351" s="41">
        <v>0</v>
      </c>
      <c r="D1351" s="41">
        <v>0</v>
      </c>
      <c r="E1351" s="41">
        <v>0</v>
      </c>
      <c r="F1351" s="41">
        <v>0</v>
      </c>
      <c r="G1351" s="48">
        <v>39912</v>
      </c>
    </row>
    <row r="1352" spans="1:7" x14ac:dyDescent="0.25">
      <c r="A1352" s="48">
        <v>399124600</v>
      </c>
      <c r="B1352" s="41" t="s">
        <v>2554</v>
      </c>
      <c r="C1352" s="41">
        <v>0</v>
      </c>
      <c r="D1352" s="41">
        <v>0</v>
      </c>
      <c r="E1352" s="41">
        <v>0</v>
      </c>
      <c r="F1352" s="41">
        <v>0</v>
      </c>
      <c r="G1352" s="48">
        <v>39912</v>
      </c>
    </row>
    <row r="1353" spans="1:7" x14ac:dyDescent="0.25">
      <c r="A1353" s="48">
        <v>399124610</v>
      </c>
      <c r="B1353" s="41" t="s">
        <v>2556</v>
      </c>
      <c r="C1353" s="41">
        <v>0</v>
      </c>
      <c r="D1353" s="41">
        <v>0</v>
      </c>
      <c r="E1353" s="41">
        <v>0</v>
      </c>
      <c r="F1353" s="41">
        <v>0</v>
      </c>
      <c r="G1353" s="48">
        <v>39912</v>
      </c>
    </row>
    <row r="1354" spans="1:7" x14ac:dyDescent="0.25">
      <c r="A1354" s="48">
        <v>399124612</v>
      </c>
      <c r="B1354" s="41" t="s">
        <v>2558</v>
      </c>
      <c r="C1354" s="41">
        <v>0</v>
      </c>
      <c r="D1354" s="41">
        <v>0</v>
      </c>
      <c r="E1354" s="41">
        <v>0</v>
      </c>
      <c r="F1354" s="41">
        <v>0</v>
      </c>
      <c r="G1354" s="48">
        <v>39912</v>
      </c>
    </row>
    <row r="1355" spans="1:7" x14ac:dyDescent="0.25">
      <c r="A1355" s="48">
        <v>399124618</v>
      </c>
      <c r="B1355" s="41" t="s">
        <v>2560</v>
      </c>
      <c r="C1355" s="41">
        <v>0</v>
      </c>
      <c r="D1355" s="41">
        <v>0</v>
      </c>
      <c r="E1355" s="41">
        <v>0</v>
      </c>
      <c r="F1355" s="41">
        <v>0</v>
      </c>
      <c r="G1355" s="48">
        <v>39912</v>
      </c>
    </row>
    <row r="1356" spans="1:7" x14ac:dyDescent="0.25">
      <c r="A1356" s="48">
        <v>399124619</v>
      </c>
      <c r="B1356" s="41" t="s">
        <v>2562</v>
      </c>
      <c r="C1356" s="41">
        <v>0</v>
      </c>
      <c r="D1356" s="41">
        <v>0</v>
      </c>
      <c r="E1356" s="41">
        <v>0</v>
      </c>
      <c r="F1356" s="41">
        <v>0</v>
      </c>
      <c r="G1356" s="48">
        <v>39912</v>
      </c>
    </row>
    <row r="1357" spans="1:7" x14ac:dyDescent="0.25">
      <c r="A1357" s="48">
        <v>399124621</v>
      </c>
      <c r="B1357" s="41" t="s">
        <v>2564</v>
      </c>
      <c r="C1357" s="41">
        <v>0</v>
      </c>
      <c r="D1357" s="41">
        <v>0</v>
      </c>
      <c r="E1357" s="41">
        <v>0</v>
      </c>
      <c r="F1357" s="41">
        <v>0</v>
      </c>
      <c r="G1357" s="48">
        <v>39912</v>
      </c>
    </row>
    <row r="1358" spans="1:7" x14ac:dyDescent="0.25">
      <c r="A1358" s="48">
        <v>399124993</v>
      </c>
      <c r="B1358" s="41" t="s">
        <v>2566</v>
      </c>
      <c r="C1358" s="41">
        <v>0</v>
      </c>
      <c r="D1358" s="41">
        <v>0</v>
      </c>
      <c r="E1358" s="41">
        <v>0</v>
      </c>
      <c r="F1358" s="41">
        <v>0</v>
      </c>
      <c r="G1358" s="48">
        <v>39912</v>
      </c>
    </row>
    <row r="1359" spans="1:7" x14ac:dyDescent="0.25">
      <c r="A1359" s="48">
        <v>399125904</v>
      </c>
      <c r="B1359" s="41" t="s">
        <v>2568</v>
      </c>
      <c r="C1359" s="41">
        <v>0</v>
      </c>
      <c r="D1359" s="41">
        <v>0</v>
      </c>
      <c r="E1359" s="41">
        <v>0</v>
      </c>
      <c r="F1359" s="41">
        <v>0</v>
      </c>
      <c r="G1359" s="48">
        <v>39912</v>
      </c>
    </row>
    <row r="1360" spans="1:7" x14ac:dyDescent="0.25">
      <c r="A1360" s="48">
        <v>399126010</v>
      </c>
      <c r="B1360" s="41" t="s">
        <v>2570</v>
      </c>
      <c r="C1360" s="41">
        <v>0</v>
      </c>
      <c r="D1360" s="41">
        <v>0</v>
      </c>
      <c r="E1360" s="41">
        <v>0</v>
      </c>
      <c r="F1360" s="41">
        <v>0</v>
      </c>
      <c r="G1360" s="48">
        <v>39912</v>
      </c>
    </row>
    <row r="1361" spans="1:7" x14ac:dyDescent="0.25">
      <c r="A1361" s="48">
        <v>399129006</v>
      </c>
      <c r="B1361" s="41" t="s">
        <v>2572</v>
      </c>
      <c r="C1361" s="41">
        <v>0</v>
      </c>
      <c r="D1361" s="41">
        <v>0</v>
      </c>
      <c r="E1361" s="41">
        <v>0</v>
      </c>
      <c r="F1361" s="41">
        <v>0</v>
      </c>
      <c r="G1361" s="48">
        <v>39912</v>
      </c>
    </row>
    <row r="1362" spans="1:7" x14ac:dyDescent="0.25">
      <c r="A1362" s="48">
        <v>399129008</v>
      </c>
      <c r="B1362" s="41" t="s">
        <v>2574</v>
      </c>
      <c r="C1362" s="41">
        <v>0</v>
      </c>
      <c r="D1362" s="41">
        <v>0</v>
      </c>
      <c r="E1362" s="41">
        <v>0</v>
      </c>
      <c r="F1362" s="41">
        <v>0</v>
      </c>
      <c r="G1362" s="48">
        <v>39912</v>
      </c>
    </row>
    <row r="1363" spans="1:7" x14ac:dyDescent="0.25">
      <c r="A1363" s="48">
        <v>399129009</v>
      </c>
      <c r="B1363" s="41" t="s">
        <v>2576</v>
      </c>
      <c r="C1363" s="41">
        <v>0</v>
      </c>
      <c r="D1363" s="41">
        <v>0</v>
      </c>
      <c r="E1363" s="41">
        <v>0</v>
      </c>
      <c r="F1363" s="41">
        <v>0</v>
      </c>
      <c r="G1363" s="48">
        <v>39912</v>
      </c>
    </row>
    <row r="1364" spans="1:7" x14ac:dyDescent="0.25">
      <c r="A1364" s="48">
        <v>399129017</v>
      </c>
      <c r="B1364" s="41" t="s">
        <v>2568</v>
      </c>
      <c r="C1364" s="41">
        <v>0</v>
      </c>
      <c r="D1364" s="41">
        <v>0</v>
      </c>
      <c r="E1364" s="41">
        <v>0</v>
      </c>
      <c r="F1364" s="41">
        <v>0</v>
      </c>
      <c r="G1364" s="48">
        <v>39912</v>
      </c>
    </row>
    <row r="1365" spans="1:7" x14ac:dyDescent="0.25">
      <c r="A1365" s="48">
        <v>399129051</v>
      </c>
      <c r="B1365" s="41" t="s">
        <v>2579</v>
      </c>
      <c r="C1365" s="41">
        <v>0</v>
      </c>
      <c r="D1365" s="41">
        <v>0</v>
      </c>
      <c r="E1365" s="41">
        <v>0</v>
      </c>
      <c r="F1365" s="41">
        <v>0</v>
      </c>
      <c r="G1365" s="48">
        <v>39912</v>
      </c>
    </row>
    <row r="1366" spans="1:7" x14ac:dyDescent="0.25">
      <c r="A1366" s="48">
        <v>399129053</v>
      </c>
      <c r="B1366" s="41" t="s">
        <v>2581</v>
      </c>
      <c r="C1366" s="41">
        <v>0</v>
      </c>
      <c r="D1366" s="41">
        <v>0</v>
      </c>
      <c r="E1366" s="41">
        <v>0</v>
      </c>
      <c r="F1366" s="41">
        <v>0</v>
      </c>
      <c r="G1366" s="48">
        <v>39912</v>
      </c>
    </row>
    <row r="1367" spans="1:7" x14ac:dyDescent="0.25">
      <c r="A1367" s="48">
        <v>399129059</v>
      </c>
      <c r="B1367" s="41" t="s">
        <v>2583</v>
      </c>
      <c r="C1367" s="41">
        <v>0</v>
      </c>
      <c r="D1367" s="41">
        <v>0</v>
      </c>
      <c r="E1367" s="41">
        <v>0</v>
      </c>
      <c r="F1367" s="41">
        <v>0</v>
      </c>
      <c r="G1367" s="48">
        <v>39912</v>
      </c>
    </row>
    <row r="1368" spans="1:7" x14ac:dyDescent="0.25">
      <c r="A1368" s="48">
        <v>399129802</v>
      </c>
      <c r="B1368" s="41" t="s">
        <v>2585</v>
      </c>
      <c r="C1368" s="41">
        <v>0</v>
      </c>
      <c r="D1368" s="41">
        <v>0</v>
      </c>
      <c r="E1368" s="41">
        <v>0</v>
      </c>
      <c r="F1368" s="41">
        <v>0</v>
      </c>
      <c r="G1368" s="48">
        <v>39912</v>
      </c>
    </row>
    <row r="1369" spans="1:7" x14ac:dyDescent="0.25">
      <c r="A1369" s="48">
        <v>399130100</v>
      </c>
      <c r="B1369" s="41" t="s">
        <v>2587</v>
      </c>
      <c r="C1369" s="41">
        <v>0</v>
      </c>
      <c r="D1369" s="41">
        <v>0</v>
      </c>
      <c r="E1369" s="41">
        <v>0</v>
      </c>
      <c r="F1369" s="41">
        <v>0</v>
      </c>
      <c r="G1369" s="48">
        <v>39913</v>
      </c>
    </row>
    <row r="1370" spans="1:7" x14ac:dyDescent="0.25">
      <c r="A1370" s="48">
        <v>399130101</v>
      </c>
      <c r="B1370" s="41" t="s">
        <v>2589</v>
      </c>
      <c r="C1370" s="41">
        <v>0</v>
      </c>
      <c r="D1370" s="41">
        <v>0</v>
      </c>
      <c r="E1370" s="41">
        <v>0</v>
      </c>
      <c r="F1370" s="41">
        <v>0</v>
      </c>
      <c r="G1370" s="48">
        <v>39913</v>
      </c>
    </row>
    <row r="1371" spans="1:7" x14ac:dyDescent="0.25">
      <c r="A1371" s="48">
        <v>399130102</v>
      </c>
      <c r="B1371" s="41" t="s">
        <v>2591</v>
      </c>
      <c r="C1371" s="41">
        <v>0</v>
      </c>
      <c r="D1371" s="41">
        <v>0</v>
      </c>
      <c r="E1371" s="41">
        <v>0</v>
      </c>
      <c r="F1371" s="41">
        <v>0</v>
      </c>
      <c r="G1371" s="48">
        <v>39913</v>
      </c>
    </row>
    <row r="1372" spans="1:7" x14ac:dyDescent="0.25">
      <c r="A1372" s="48">
        <v>399130103</v>
      </c>
      <c r="B1372" s="41" t="s">
        <v>2593</v>
      </c>
      <c r="C1372" s="41">
        <v>0</v>
      </c>
      <c r="D1372" s="41">
        <v>0</v>
      </c>
      <c r="E1372" s="41">
        <v>0</v>
      </c>
      <c r="F1372" s="41">
        <v>0</v>
      </c>
      <c r="G1372" s="48">
        <v>39913</v>
      </c>
    </row>
    <row r="1373" spans="1:7" x14ac:dyDescent="0.25">
      <c r="A1373" s="48">
        <v>399130110</v>
      </c>
      <c r="B1373" s="41" t="s">
        <v>2595</v>
      </c>
      <c r="C1373" s="41">
        <v>0</v>
      </c>
      <c r="D1373" s="41">
        <v>0</v>
      </c>
      <c r="E1373" s="41">
        <v>0</v>
      </c>
      <c r="F1373" s="41">
        <v>0</v>
      </c>
      <c r="G1373" s="48">
        <v>39913</v>
      </c>
    </row>
    <row r="1374" spans="1:7" x14ac:dyDescent="0.25">
      <c r="A1374" s="48">
        <v>399130120</v>
      </c>
      <c r="B1374" s="41" t="s">
        <v>2597</v>
      </c>
      <c r="C1374" s="41">
        <v>0</v>
      </c>
      <c r="D1374" s="41">
        <v>0</v>
      </c>
      <c r="E1374" s="41">
        <v>0</v>
      </c>
      <c r="F1374" s="41">
        <v>0</v>
      </c>
      <c r="G1374" s="48">
        <v>39913</v>
      </c>
    </row>
    <row r="1375" spans="1:7" x14ac:dyDescent="0.25">
      <c r="A1375" s="48">
        <v>399130150</v>
      </c>
      <c r="B1375" s="41" t="s">
        <v>2599</v>
      </c>
      <c r="C1375" s="41">
        <v>0</v>
      </c>
      <c r="D1375" s="41">
        <v>0</v>
      </c>
      <c r="E1375" s="41">
        <v>0</v>
      </c>
      <c r="F1375" s="41">
        <v>0</v>
      </c>
      <c r="G1375" s="48">
        <v>39913</v>
      </c>
    </row>
    <row r="1376" spans="1:7" x14ac:dyDescent="0.25">
      <c r="A1376" s="48">
        <v>399130200</v>
      </c>
      <c r="B1376" s="41" t="s">
        <v>2601</v>
      </c>
      <c r="C1376" s="41">
        <v>0</v>
      </c>
      <c r="D1376" s="41">
        <v>0</v>
      </c>
      <c r="E1376" s="41">
        <v>0</v>
      </c>
      <c r="F1376" s="41">
        <v>0</v>
      </c>
      <c r="G1376" s="48">
        <v>39913</v>
      </c>
    </row>
    <row r="1377" spans="1:7" x14ac:dyDescent="0.25">
      <c r="A1377" s="48">
        <v>399130700</v>
      </c>
      <c r="B1377" s="41" t="s">
        <v>2603</v>
      </c>
      <c r="C1377" s="41">
        <v>0</v>
      </c>
      <c r="D1377" s="41">
        <v>0</v>
      </c>
      <c r="E1377" s="41">
        <v>0</v>
      </c>
      <c r="F1377" s="41">
        <v>0</v>
      </c>
      <c r="G1377" s="48">
        <v>39913</v>
      </c>
    </row>
    <row r="1378" spans="1:7" x14ac:dyDescent="0.25">
      <c r="A1378" s="48">
        <v>399130730</v>
      </c>
      <c r="B1378" s="41" t="s">
        <v>2605</v>
      </c>
      <c r="C1378" s="41">
        <v>0</v>
      </c>
      <c r="D1378" s="41">
        <v>0</v>
      </c>
      <c r="E1378" s="41">
        <v>0</v>
      </c>
      <c r="F1378" s="41">
        <v>0</v>
      </c>
      <c r="G1378" s="48">
        <v>39913</v>
      </c>
    </row>
    <row r="1379" spans="1:7" x14ac:dyDescent="0.25">
      <c r="A1379" s="48">
        <v>399130800</v>
      </c>
      <c r="B1379" s="41" t="s">
        <v>2607</v>
      </c>
      <c r="C1379" s="41">
        <v>0</v>
      </c>
      <c r="D1379" s="41">
        <v>0</v>
      </c>
      <c r="E1379" s="41">
        <v>0</v>
      </c>
      <c r="F1379" s="41">
        <v>0</v>
      </c>
      <c r="G1379" s="48">
        <v>39913</v>
      </c>
    </row>
    <row r="1380" spans="1:7" x14ac:dyDescent="0.25">
      <c r="A1380" s="48">
        <v>399130915</v>
      </c>
      <c r="B1380" s="41" t="s">
        <v>2609</v>
      </c>
      <c r="C1380" s="41">
        <v>0</v>
      </c>
      <c r="D1380" s="41">
        <v>0</v>
      </c>
      <c r="E1380" s="41">
        <v>0</v>
      </c>
      <c r="F1380" s="41">
        <v>0</v>
      </c>
      <c r="G1380" s="48">
        <v>39913</v>
      </c>
    </row>
    <row r="1381" spans="1:7" x14ac:dyDescent="0.25">
      <c r="A1381" s="48">
        <v>399130930</v>
      </c>
      <c r="B1381" s="41" t="s">
        <v>2611</v>
      </c>
      <c r="C1381" s="41">
        <v>0</v>
      </c>
      <c r="D1381" s="41">
        <v>150</v>
      </c>
      <c r="E1381" s="41">
        <v>150</v>
      </c>
      <c r="F1381" s="41">
        <v>-150</v>
      </c>
      <c r="G1381" s="48">
        <v>39913</v>
      </c>
    </row>
    <row r="1382" spans="1:7" x14ac:dyDescent="0.25">
      <c r="A1382" s="48">
        <v>399130975</v>
      </c>
      <c r="B1382" s="41" t="s">
        <v>2613</v>
      </c>
      <c r="C1382" s="41">
        <v>0</v>
      </c>
      <c r="D1382" s="41">
        <v>0</v>
      </c>
      <c r="E1382" s="41">
        <v>0</v>
      </c>
      <c r="F1382" s="41">
        <v>0</v>
      </c>
      <c r="G1382" s="48">
        <v>39913</v>
      </c>
    </row>
    <row r="1383" spans="1:7" x14ac:dyDescent="0.25">
      <c r="A1383" s="48">
        <v>399130981</v>
      </c>
      <c r="B1383" s="41" t="s">
        <v>2615</v>
      </c>
      <c r="C1383" s="41">
        <v>0</v>
      </c>
      <c r="D1383" s="41">
        <v>0</v>
      </c>
      <c r="E1383" s="41">
        <v>0</v>
      </c>
      <c r="F1383" s="41">
        <v>0</v>
      </c>
      <c r="G1383" s="48">
        <v>39913</v>
      </c>
    </row>
    <row r="1384" spans="1:7" x14ac:dyDescent="0.25">
      <c r="A1384" s="48">
        <v>399132000</v>
      </c>
      <c r="B1384" s="41" t="s">
        <v>2617</v>
      </c>
      <c r="C1384" s="41">
        <v>0</v>
      </c>
      <c r="D1384" s="41">
        <v>0</v>
      </c>
      <c r="E1384" s="41">
        <v>0</v>
      </c>
      <c r="F1384" s="41">
        <v>0</v>
      </c>
      <c r="G1384" s="48">
        <v>39913</v>
      </c>
    </row>
    <row r="1385" spans="1:7" x14ac:dyDescent="0.25">
      <c r="A1385" s="48">
        <v>399132004</v>
      </c>
      <c r="B1385" s="41" t="s">
        <v>2619</v>
      </c>
      <c r="C1385" s="41">
        <v>0</v>
      </c>
      <c r="D1385" s="41">
        <v>0</v>
      </c>
      <c r="E1385" s="41">
        <v>0</v>
      </c>
      <c r="F1385" s="41">
        <v>0</v>
      </c>
      <c r="G1385" s="48">
        <v>39913</v>
      </c>
    </row>
    <row r="1386" spans="1:7" x14ac:dyDescent="0.25">
      <c r="A1386" s="48">
        <v>399132022</v>
      </c>
      <c r="B1386" s="41" t="s">
        <v>2621</v>
      </c>
      <c r="C1386" s="41">
        <v>0</v>
      </c>
      <c r="D1386" s="41">
        <v>0</v>
      </c>
      <c r="E1386" s="41">
        <v>0</v>
      </c>
      <c r="F1386" s="41">
        <v>0</v>
      </c>
      <c r="G1386" s="48">
        <v>39913</v>
      </c>
    </row>
    <row r="1387" spans="1:7" x14ac:dyDescent="0.25">
      <c r="A1387" s="48">
        <v>399132429</v>
      </c>
      <c r="B1387" s="41" t="s">
        <v>2623</v>
      </c>
      <c r="C1387" s="41">
        <v>0</v>
      </c>
      <c r="D1387" s="41">
        <v>0</v>
      </c>
      <c r="E1387" s="41">
        <v>0</v>
      </c>
      <c r="F1387" s="41">
        <v>0</v>
      </c>
      <c r="G1387" s="48">
        <v>39913</v>
      </c>
    </row>
    <row r="1388" spans="1:7" x14ac:dyDescent="0.25">
      <c r="A1388" s="48">
        <v>399132440</v>
      </c>
      <c r="B1388" s="41" t="s">
        <v>2625</v>
      </c>
      <c r="C1388" s="41">
        <v>0</v>
      </c>
      <c r="D1388" s="41">
        <v>0</v>
      </c>
      <c r="E1388" s="41">
        <v>0</v>
      </c>
      <c r="F1388" s="41">
        <v>0</v>
      </c>
      <c r="G1388" s="48">
        <v>39913</v>
      </c>
    </row>
    <row r="1389" spans="1:7" x14ac:dyDescent="0.25">
      <c r="A1389" s="48">
        <v>399132500</v>
      </c>
      <c r="B1389" s="41" t="s">
        <v>2627</v>
      </c>
      <c r="C1389" s="41">
        <v>0</v>
      </c>
      <c r="D1389" s="41">
        <v>250</v>
      </c>
      <c r="E1389" s="41">
        <v>250</v>
      </c>
      <c r="F1389" s="41">
        <v>-250</v>
      </c>
      <c r="G1389" s="48">
        <v>39913</v>
      </c>
    </row>
    <row r="1390" spans="1:7" x14ac:dyDescent="0.25">
      <c r="A1390" s="48">
        <v>399132503</v>
      </c>
      <c r="B1390" s="41" t="s">
        <v>2629</v>
      </c>
      <c r="C1390" s="41">
        <v>0</v>
      </c>
      <c r="D1390" s="41">
        <v>0</v>
      </c>
      <c r="E1390" s="41">
        <v>0</v>
      </c>
      <c r="F1390" s="41">
        <v>0</v>
      </c>
      <c r="G1390" s="48">
        <v>39913</v>
      </c>
    </row>
    <row r="1391" spans="1:7" x14ac:dyDescent="0.25">
      <c r="A1391" s="48">
        <v>399132510</v>
      </c>
      <c r="B1391" s="41" t="s">
        <v>2631</v>
      </c>
      <c r="C1391" s="41">
        <v>0</v>
      </c>
      <c r="D1391" s="41">
        <v>0</v>
      </c>
      <c r="E1391" s="41">
        <v>0</v>
      </c>
      <c r="F1391" s="41">
        <v>0</v>
      </c>
      <c r="G1391" s="48">
        <v>39913</v>
      </c>
    </row>
    <row r="1392" spans="1:7" x14ac:dyDescent="0.25">
      <c r="A1392" s="48">
        <v>399132524</v>
      </c>
      <c r="B1392" s="41" t="s">
        <v>2633</v>
      </c>
      <c r="C1392" s="41">
        <v>0</v>
      </c>
      <c r="D1392" s="41">
        <v>0</v>
      </c>
      <c r="E1392" s="41">
        <v>0</v>
      </c>
      <c r="F1392" s="41">
        <v>0</v>
      </c>
      <c r="G1392" s="48">
        <v>39913</v>
      </c>
    </row>
    <row r="1393" spans="1:7" x14ac:dyDescent="0.25">
      <c r="A1393" s="48">
        <v>399132703</v>
      </c>
      <c r="B1393" s="41" t="s">
        <v>2635</v>
      </c>
      <c r="C1393" s="41">
        <v>0</v>
      </c>
      <c r="D1393" s="41">
        <v>0</v>
      </c>
      <c r="E1393" s="41">
        <v>0</v>
      </c>
      <c r="F1393" s="41">
        <v>0</v>
      </c>
      <c r="G1393" s="48">
        <v>39913</v>
      </c>
    </row>
    <row r="1394" spans="1:7" x14ac:dyDescent="0.25">
      <c r="A1394" s="48">
        <v>399132706</v>
      </c>
      <c r="B1394" s="41" t="s">
        <v>2637</v>
      </c>
      <c r="C1394" s="41">
        <v>0</v>
      </c>
      <c r="D1394" s="41">
        <v>100</v>
      </c>
      <c r="E1394" s="41">
        <v>100</v>
      </c>
      <c r="F1394" s="41">
        <v>-100</v>
      </c>
      <c r="G1394" s="48">
        <v>39913</v>
      </c>
    </row>
    <row r="1395" spans="1:7" x14ac:dyDescent="0.25">
      <c r="A1395" s="48">
        <v>399132801</v>
      </c>
      <c r="B1395" s="41" t="s">
        <v>2639</v>
      </c>
      <c r="C1395" s="41">
        <v>0</v>
      </c>
      <c r="D1395" s="41">
        <v>350</v>
      </c>
      <c r="E1395" s="41">
        <v>350</v>
      </c>
      <c r="F1395" s="41">
        <v>-350</v>
      </c>
      <c r="G1395" s="48">
        <v>39913</v>
      </c>
    </row>
    <row r="1396" spans="1:7" x14ac:dyDescent="0.25">
      <c r="A1396" s="48">
        <v>399134600</v>
      </c>
      <c r="B1396" s="41" t="s">
        <v>2641</v>
      </c>
      <c r="C1396" s="41">
        <v>0</v>
      </c>
      <c r="D1396" s="41">
        <v>0</v>
      </c>
      <c r="E1396" s="41">
        <v>0</v>
      </c>
      <c r="F1396" s="41">
        <v>0</v>
      </c>
      <c r="G1396" s="48">
        <v>39913</v>
      </c>
    </row>
    <row r="1397" spans="1:7" x14ac:dyDescent="0.25">
      <c r="A1397" s="48">
        <v>399134610</v>
      </c>
      <c r="B1397" s="41" t="s">
        <v>2643</v>
      </c>
      <c r="C1397" s="41">
        <v>0</v>
      </c>
      <c r="D1397" s="41">
        <v>0</v>
      </c>
      <c r="E1397" s="41">
        <v>0</v>
      </c>
      <c r="F1397" s="41">
        <v>0</v>
      </c>
      <c r="G1397" s="48">
        <v>39913</v>
      </c>
    </row>
    <row r="1398" spans="1:7" x14ac:dyDescent="0.25">
      <c r="A1398" s="48">
        <v>399134612</v>
      </c>
      <c r="B1398" s="41" t="s">
        <v>2645</v>
      </c>
      <c r="C1398" s="41">
        <v>0</v>
      </c>
      <c r="D1398" s="41">
        <v>0</v>
      </c>
      <c r="E1398" s="41">
        <v>0</v>
      </c>
      <c r="F1398" s="41">
        <v>0</v>
      </c>
      <c r="G1398" s="48">
        <v>39913</v>
      </c>
    </row>
    <row r="1399" spans="1:7" x14ac:dyDescent="0.25">
      <c r="A1399" s="48">
        <v>399134618</v>
      </c>
      <c r="B1399" s="41" t="s">
        <v>2647</v>
      </c>
      <c r="C1399" s="41">
        <v>0</v>
      </c>
      <c r="D1399" s="41">
        <v>0</v>
      </c>
      <c r="E1399" s="41">
        <v>0</v>
      </c>
      <c r="F1399" s="41">
        <v>0</v>
      </c>
      <c r="G1399" s="48">
        <v>39913</v>
      </c>
    </row>
    <row r="1400" spans="1:7" x14ac:dyDescent="0.25">
      <c r="A1400" s="48">
        <v>399134619</v>
      </c>
      <c r="B1400" s="41" t="s">
        <v>2649</v>
      </c>
      <c r="C1400" s="41">
        <v>0</v>
      </c>
      <c r="D1400" s="41">
        <v>0</v>
      </c>
      <c r="E1400" s="41">
        <v>0</v>
      </c>
      <c r="F1400" s="41">
        <v>0</v>
      </c>
      <c r="G1400" s="48">
        <v>39913</v>
      </c>
    </row>
    <row r="1401" spans="1:7" x14ac:dyDescent="0.25">
      <c r="A1401" s="48">
        <v>399134621</v>
      </c>
      <c r="B1401" s="41" t="s">
        <v>2651</v>
      </c>
      <c r="C1401" s="41">
        <v>0</v>
      </c>
      <c r="D1401" s="41">
        <v>0</v>
      </c>
      <c r="E1401" s="41">
        <v>0</v>
      </c>
      <c r="F1401" s="41">
        <v>0</v>
      </c>
      <c r="G1401" s="48">
        <v>39913</v>
      </c>
    </row>
    <row r="1402" spans="1:7" x14ac:dyDescent="0.25">
      <c r="A1402" s="48">
        <v>399136010</v>
      </c>
      <c r="B1402" s="41" t="s">
        <v>2653</v>
      </c>
      <c r="C1402" s="41">
        <v>0</v>
      </c>
      <c r="D1402" s="41">
        <v>0</v>
      </c>
      <c r="E1402" s="41">
        <v>0</v>
      </c>
      <c r="F1402" s="41">
        <v>0</v>
      </c>
      <c r="G1402" s="48">
        <v>39913</v>
      </c>
    </row>
    <row r="1403" spans="1:7" x14ac:dyDescent="0.25">
      <c r="A1403" s="48">
        <v>399139060</v>
      </c>
      <c r="B1403" s="41" t="s">
        <v>2655</v>
      </c>
      <c r="C1403" s="41">
        <v>0</v>
      </c>
      <c r="D1403" s="41">
        <v>0</v>
      </c>
      <c r="E1403" s="41">
        <v>0</v>
      </c>
      <c r="F1403" s="41">
        <v>0</v>
      </c>
      <c r="G1403" s="48">
        <v>39913</v>
      </c>
    </row>
    <row r="1404" spans="1:7" x14ac:dyDescent="0.25">
      <c r="A1404" s="48">
        <v>399139065</v>
      </c>
      <c r="B1404" s="41" t="s">
        <v>2657</v>
      </c>
      <c r="C1404" s="41">
        <v>0</v>
      </c>
      <c r="D1404" s="41">
        <v>0</v>
      </c>
      <c r="E1404" s="41">
        <v>0</v>
      </c>
      <c r="F1404" s="41">
        <v>0</v>
      </c>
      <c r="G1404" s="48">
        <v>39913</v>
      </c>
    </row>
    <row r="1405" spans="1:7" x14ac:dyDescent="0.25">
      <c r="A1405" s="48">
        <v>399139361</v>
      </c>
      <c r="B1405" s="41" t="s">
        <v>2659</v>
      </c>
      <c r="C1405" s="41">
        <v>0</v>
      </c>
      <c r="D1405" s="41">
        <v>0</v>
      </c>
      <c r="E1405" s="41">
        <v>0</v>
      </c>
      <c r="F1405" s="41">
        <v>0</v>
      </c>
      <c r="G1405" s="48">
        <v>39913</v>
      </c>
    </row>
    <row r="1406" spans="1:7" x14ac:dyDescent="0.25">
      <c r="A1406" s="48">
        <v>399139800</v>
      </c>
      <c r="B1406" s="41" t="s">
        <v>2661</v>
      </c>
      <c r="C1406" s="41">
        <v>0</v>
      </c>
      <c r="D1406" s="41">
        <v>0</v>
      </c>
      <c r="E1406" s="41">
        <v>0</v>
      </c>
      <c r="F1406" s="41">
        <v>0</v>
      </c>
      <c r="G1406" s="48">
        <v>39913</v>
      </c>
    </row>
    <row r="1407" spans="1:7" x14ac:dyDescent="0.25">
      <c r="A1407" s="48">
        <v>399139802</v>
      </c>
      <c r="B1407" s="41" t="s">
        <v>2663</v>
      </c>
      <c r="C1407" s="41">
        <v>0</v>
      </c>
      <c r="D1407" s="41">
        <v>0</v>
      </c>
      <c r="E1407" s="41">
        <v>0</v>
      </c>
      <c r="F1407" s="41">
        <v>0</v>
      </c>
      <c r="G1407" s="48">
        <v>39913</v>
      </c>
    </row>
    <row r="1408" spans="1:7" x14ac:dyDescent="0.25">
      <c r="A1408" s="48">
        <v>399140100</v>
      </c>
      <c r="B1408" s="41" t="s">
        <v>2665</v>
      </c>
      <c r="C1408" s="41">
        <v>34006.14</v>
      </c>
      <c r="D1408" s="41">
        <v>35450</v>
      </c>
      <c r="E1408" s="41">
        <v>35450</v>
      </c>
      <c r="F1408" s="41">
        <v>-1443.86</v>
      </c>
      <c r="G1408" s="48">
        <v>39914</v>
      </c>
    </row>
    <row r="1409" spans="1:7" x14ac:dyDescent="0.25">
      <c r="A1409" s="48">
        <v>399140101</v>
      </c>
      <c r="B1409" s="41" t="s">
        <v>2667</v>
      </c>
      <c r="C1409" s="41">
        <v>0</v>
      </c>
      <c r="D1409" s="41">
        <v>0</v>
      </c>
      <c r="E1409" s="41">
        <v>0</v>
      </c>
      <c r="F1409" s="41">
        <v>0</v>
      </c>
      <c r="G1409" s="48">
        <v>39914</v>
      </c>
    </row>
    <row r="1410" spans="1:7" x14ac:dyDescent="0.25">
      <c r="A1410" s="48">
        <v>399140102</v>
      </c>
      <c r="B1410" s="41" t="s">
        <v>2669</v>
      </c>
      <c r="C1410" s="41">
        <v>0</v>
      </c>
      <c r="D1410" s="41">
        <v>0</v>
      </c>
      <c r="E1410" s="41">
        <v>0</v>
      </c>
      <c r="F1410" s="41">
        <v>0</v>
      </c>
      <c r="G1410" s="48">
        <v>39914</v>
      </c>
    </row>
    <row r="1411" spans="1:7" x14ac:dyDescent="0.25">
      <c r="A1411" s="48">
        <v>399140103</v>
      </c>
      <c r="B1411" s="41" t="s">
        <v>2787</v>
      </c>
      <c r="C1411" s="41">
        <v>0</v>
      </c>
      <c r="D1411" s="41">
        <v>0</v>
      </c>
      <c r="E1411" s="41">
        <v>0</v>
      </c>
      <c r="F1411" s="41">
        <v>0</v>
      </c>
      <c r="G1411" s="48">
        <v>39914</v>
      </c>
    </row>
    <row r="1412" spans="1:7" x14ac:dyDescent="0.25">
      <c r="A1412" s="48">
        <v>399140120</v>
      </c>
      <c r="B1412" s="41" t="s">
        <v>2671</v>
      </c>
      <c r="C1412" s="41">
        <v>0</v>
      </c>
      <c r="D1412" s="41">
        <v>0</v>
      </c>
      <c r="E1412" s="41">
        <v>0</v>
      </c>
      <c r="F1412" s="41">
        <v>0</v>
      </c>
      <c r="G1412" s="48">
        <v>39914</v>
      </c>
    </row>
    <row r="1413" spans="1:7" x14ac:dyDescent="0.25">
      <c r="A1413" s="48">
        <v>399140700</v>
      </c>
      <c r="B1413" s="41" t="s">
        <v>2673</v>
      </c>
      <c r="C1413" s="41">
        <v>0</v>
      </c>
      <c r="D1413" s="41">
        <v>0</v>
      </c>
      <c r="E1413" s="41">
        <v>0</v>
      </c>
      <c r="F1413" s="41">
        <v>0</v>
      </c>
      <c r="G1413" s="48">
        <v>39914</v>
      </c>
    </row>
    <row r="1414" spans="1:7" x14ac:dyDescent="0.25">
      <c r="A1414" s="48">
        <v>399140930</v>
      </c>
      <c r="B1414" s="41" t="s">
        <v>2675</v>
      </c>
      <c r="C1414" s="41">
        <v>0</v>
      </c>
      <c r="D1414" s="41">
        <v>100</v>
      </c>
      <c r="E1414" s="41">
        <v>100</v>
      </c>
      <c r="F1414" s="41">
        <v>-100</v>
      </c>
      <c r="G1414" s="48">
        <v>39914</v>
      </c>
    </row>
    <row r="1415" spans="1:7" x14ac:dyDescent="0.25">
      <c r="A1415" s="48">
        <v>399142000</v>
      </c>
      <c r="B1415" s="41" t="s">
        <v>2788</v>
      </c>
      <c r="C1415" s="41">
        <v>0</v>
      </c>
      <c r="D1415" s="41">
        <v>0</v>
      </c>
      <c r="E1415" s="41">
        <v>0</v>
      </c>
      <c r="F1415" s="41">
        <v>0</v>
      </c>
      <c r="G1415" s="48">
        <v>39914</v>
      </c>
    </row>
    <row r="1416" spans="1:7" x14ac:dyDescent="0.25">
      <c r="A1416" s="48">
        <v>399142500</v>
      </c>
      <c r="B1416" s="41" t="s">
        <v>2677</v>
      </c>
      <c r="C1416" s="41">
        <v>0</v>
      </c>
      <c r="D1416" s="41">
        <v>0</v>
      </c>
      <c r="E1416" s="41">
        <v>0</v>
      </c>
      <c r="F1416" s="41">
        <v>0</v>
      </c>
      <c r="G1416" s="48">
        <v>39914</v>
      </c>
    </row>
    <row r="1417" spans="1:7" x14ac:dyDescent="0.25">
      <c r="A1417" s="48">
        <v>399142510</v>
      </c>
      <c r="B1417" s="41" t="s">
        <v>2679</v>
      </c>
      <c r="C1417" s="41">
        <v>0</v>
      </c>
      <c r="D1417" s="41">
        <v>0</v>
      </c>
      <c r="E1417" s="41">
        <v>0</v>
      </c>
      <c r="F1417" s="41">
        <v>0</v>
      </c>
      <c r="G1417" s="48">
        <v>39914</v>
      </c>
    </row>
    <row r="1418" spans="1:7" x14ac:dyDescent="0.25">
      <c r="A1418" s="48">
        <v>399144600</v>
      </c>
      <c r="B1418" s="41" t="s">
        <v>2681</v>
      </c>
      <c r="C1418" s="41">
        <v>0</v>
      </c>
      <c r="D1418" s="41">
        <v>0</v>
      </c>
      <c r="E1418" s="41">
        <v>0</v>
      </c>
      <c r="F1418" s="41">
        <v>0</v>
      </c>
      <c r="G1418" s="48">
        <v>39914</v>
      </c>
    </row>
    <row r="1419" spans="1:7" x14ac:dyDescent="0.25">
      <c r="A1419" s="48">
        <v>399144610</v>
      </c>
      <c r="B1419" s="41" t="s">
        <v>2683</v>
      </c>
      <c r="C1419" s="41">
        <v>0</v>
      </c>
      <c r="D1419" s="41">
        <v>0</v>
      </c>
      <c r="E1419" s="41">
        <v>0</v>
      </c>
      <c r="F1419" s="41">
        <v>0</v>
      </c>
      <c r="G1419" s="48">
        <v>39914</v>
      </c>
    </row>
    <row r="1420" spans="1:7" x14ac:dyDescent="0.25">
      <c r="A1420" s="48">
        <v>399144619</v>
      </c>
      <c r="B1420" s="41" t="s">
        <v>2685</v>
      </c>
      <c r="C1420" s="41">
        <v>0</v>
      </c>
      <c r="D1420" s="41">
        <v>0</v>
      </c>
      <c r="E1420" s="41">
        <v>0</v>
      </c>
      <c r="F1420" s="41">
        <v>0</v>
      </c>
      <c r="G1420" s="48">
        <v>39914</v>
      </c>
    </row>
    <row r="1421" spans="1:7" x14ac:dyDescent="0.25">
      <c r="A1421" s="48">
        <v>399149802</v>
      </c>
      <c r="B1421" s="41" t="s">
        <v>2687</v>
      </c>
      <c r="C1421" s="41">
        <v>0</v>
      </c>
      <c r="D1421" s="41">
        <v>0</v>
      </c>
      <c r="E1421" s="41">
        <v>0</v>
      </c>
      <c r="F1421" s="41">
        <v>0</v>
      </c>
      <c r="G1421" s="48">
        <v>39914</v>
      </c>
    </row>
    <row r="1422" spans="1:7" x14ac:dyDescent="0.25">
      <c r="A1422" s="48">
        <v>399150100</v>
      </c>
      <c r="B1422" s="41" t="s">
        <v>2689</v>
      </c>
      <c r="C1422" s="41">
        <v>95004.31</v>
      </c>
      <c r="D1422" s="41">
        <v>97050</v>
      </c>
      <c r="E1422" s="41">
        <v>97050</v>
      </c>
      <c r="F1422" s="41">
        <v>-2045.69</v>
      </c>
      <c r="G1422" s="48">
        <v>39915</v>
      </c>
    </row>
    <row r="1423" spans="1:7" x14ac:dyDescent="0.25">
      <c r="A1423" s="48">
        <v>399150101</v>
      </c>
      <c r="B1423" s="41" t="s">
        <v>2691</v>
      </c>
      <c r="C1423" s="41">
        <v>0</v>
      </c>
      <c r="D1423" s="41">
        <v>0</v>
      </c>
      <c r="E1423" s="41">
        <v>0</v>
      </c>
      <c r="F1423" s="41">
        <v>0</v>
      </c>
      <c r="G1423" s="48">
        <v>39915</v>
      </c>
    </row>
    <row r="1424" spans="1:7" x14ac:dyDescent="0.25">
      <c r="A1424" s="48">
        <v>399150102</v>
      </c>
      <c r="B1424" s="41" t="s">
        <v>2693</v>
      </c>
      <c r="C1424" s="41">
        <v>0</v>
      </c>
      <c r="D1424" s="41">
        <v>0</v>
      </c>
      <c r="E1424" s="41">
        <v>0</v>
      </c>
      <c r="F1424" s="41">
        <v>0</v>
      </c>
      <c r="G1424" s="48">
        <v>39915</v>
      </c>
    </row>
    <row r="1425" spans="1:7" x14ac:dyDescent="0.25">
      <c r="A1425" s="48">
        <v>399150103</v>
      </c>
      <c r="B1425" s="41" t="s">
        <v>2789</v>
      </c>
      <c r="C1425" s="41">
        <v>0</v>
      </c>
      <c r="D1425" s="41">
        <v>0</v>
      </c>
      <c r="E1425" s="41">
        <v>0</v>
      </c>
      <c r="F1425" s="41">
        <v>0</v>
      </c>
      <c r="G1425" s="48">
        <v>39915</v>
      </c>
    </row>
    <row r="1426" spans="1:7" x14ac:dyDescent="0.25">
      <c r="A1426" s="48">
        <v>399150120</v>
      </c>
      <c r="B1426" s="41" t="s">
        <v>2695</v>
      </c>
      <c r="C1426" s="41">
        <v>0</v>
      </c>
      <c r="D1426" s="41">
        <v>0</v>
      </c>
      <c r="E1426" s="41">
        <v>0</v>
      </c>
      <c r="F1426" s="41">
        <v>0</v>
      </c>
      <c r="G1426" s="48">
        <v>39915</v>
      </c>
    </row>
    <row r="1427" spans="1:7" x14ac:dyDescent="0.25">
      <c r="A1427" s="48">
        <v>399150200</v>
      </c>
      <c r="B1427" s="41" t="s">
        <v>2697</v>
      </c>
      <c r="C1427" s="41">
        <v>26250</v>
      </c>
      <c r="D1427" s="41">
        <v>0</v>
      </c>
      <c r="E1427" s="41">
        <v>0</v>
      </c>
      <c r="F1427" s="41">
        <v>26250</v>
      </c>
      <c r="G1427" s="48">
        <v>39915</v>
      </c>
    </row>
    <row r="1428" spans="1:7" x14ac:dyDescent="0.25">
      <c r="A1428" s="48">
        <v>399150800</v>
      </c>
      <c r="B1428" s="41" t="s">
        <v>2699</v>
      </c>
      <c r="C1428" s="41">
        <v>0</v>
      </c>
      <c r="D1428" s="41">
        <v>0</v>
      </c>
      <c r="E1428" s="41">
        <v>0</v>
      </c>
      <c r="F1428" s="41">
        <v>0</v>
      </c>
      <c r="G1428" s="48">
        <v>39915</v>
      </c>
    </row>
    <row r="1429" spans="1:7" x14ac:dyDescent="0.25">
      <c r="A1429" s="48">
        <v>399150930</v>
      </c>
      <c r="B1429" s="41" t="s">
        <v>2701</v>
      </c>
      <c r="C1429" s="41">
        <v>0</v>
      </c>
      <c r="D1429" s="41">
        <v>350</v>
      </c>
      <c r="E1429" s="41">
        <v>350</v>
      </c>
      <c r="F1429" s="41">
        <v>-350</v>
      </c>
      <c r="G1429" s="48">
        <v>39915</v>
      </c>
    </row>
    <row r="1430" spans="1:7" x14ac:dyDescent="0.25">
      <c r="A1430" s="48">
        <v>399152000</v>
      </c>
      <c r="B1430" s="41" t="s">
        <v>2703</v>
      </c>
      <c r="C1430" s="41">
        <v>0</v>
      </c>
      <c r="D1430" s="41">
        <v>0</v>
      </c>
      <c r="E1430" s="41">
        <v>0</v>
      </c>
      <c r="F1430" s="41">
        <v>0</v>
      </c>
      <c r="G1430" s="48">
        <v>39915</v>
      </c>
    </row>
    <row r="1431" spans="1:7" x14ac:dyDescent="0.25">
      <c r="A1431" s="48">
        <v>399152300</v>
      </c>
      <c r="B1431" s="41" t="s">
        <v>2705</v>
      </c>
      <c r="C1431" s="41">
        <v>0</v>
      </c>
      <c r="D1431" s="41">
        <v>0</v>
      </c>
      <c r="E1431" s="41">
        <v>0</v>
      </c>
      <c r="F1431" s="41">
        <v>0</v>
      </c>
      <c r="G1431" s="48">
        <v>39915</v>
      </c>
    </row>
    <row r="1432" spans="1:7" x14ac:dyDescent="0.25">
      <c r="A1432" s="48">
        <v>399152500</v>
      </c>
      <c r="B1432" s="41" t="s">
        <v>2707</v>
      </c>
      <c r="C1432" s="41">
        <v>0</v>
      </c>
      <c r="D1432" s="41">
        <v>150</v>
      </c>
      <c r="E1432" s="41">
        <v>150</v>
      </c>
      <c r="F1432" s="41">
        <v>-150</v>
      </c>
      <c r="G1432" s="48">
        <v>39915</v>
      </c>
    </row>
    <row r="1433" spans="1:7" x14ac:dyDescent="0.25">
      <c r="A1433" s="48">
        <v>399152510</v>
      </c>
      <c r="B1433" s="41" t="s">
        <v>2709</v>
      </c>
      <c r="C1433" s="41">
        <v>0</v>
      </c>
      <c r="D1433" s="41">
        <v>0</v>
      </c>
      <c r="E1433" s="41">
        <v>0</v>
      </c>
      <c r="F1433" s="41">
        <v>0</v>
      </c>
      <c r="G1433" s="48">
        <v>39915</v>
      </c>
    </row>
    <row r="1434" spans="1:7" x14ac:dyDescent="0.25">
      <c r="A1434" s="48">
        <v>399152701</v>
      </c>
      <c r="B1434" s="41" t="s">
        <v>2711</v>
      </c>
      <c r="C1434" s="41">
        <v>0</v>
      </c>
      <c r="D1434" s="41">
        <v>0</v>
      </c>
      <c r="E1434" s="41">
        <v>0</v>
      </c>
      <c r="F1434" s="41">
        <v>0</v>
      </c>
      <c r="G1434" s="48">
        <v>39915</v>
      </c>
    </row>
    <row r="1435" spans="1:7" x14ac:dyDescent="0.25">
      <c r="A1435" s="48">
        <v>399154610</v>
      </c>
      <c r="B1435" s="41" t="s">
        <v>2713</v>
      </c>
      <c r="C1435" s="41">
        <v>0</v>
      </c>
      <c r="D1435" s="41">
        <v>0</v>
      </c>
      <c r="E1435" s="41">
        <v>0</v>
      </c>
      <c r="F1435" s="41">
        <v>0</v>
      </c>
      <c r="G1435" s="48">
        <v>39915</v>
      </c>
    </row>
    <row r="1436" spans="1:7" x14ac:dyDescent="0.25">
      <c r="A1436" s="48">
        <v>399154611</v>
      </c>
      <c r="B1436" s="41" t="s">
        <v>2715</v>
      </c>
      <c r="C1436" s="41">
        <v>0</v>
      </c>
      <c r="D1436" s="41">
        <v>0</v>
      </c>
      <c r="E1436" s="41">
        <v>0</v>
      </c>
      <c r="F1436" s="41">
        <v>0</v>
      </c>
      <c r="G1436" s="48">
        <v>39915</v>
      </c>
    </row>
    <row r="1437" spans="1:7" x14ac:dyDescent="0.25">
      <c r="A1437" s="48">
        <v>399154619</v>
      </c>
      <c r="B1437" s="41" t="s">
        <v>2717</v>
      </c>
      <c r="C1437" s="41">
        <v>0</v>
      </c>
      <c r="D1437" s="41">
        <v>0</v>
      </c>
      <c r="E1437" s="41">
        <v>0</v>
      </c>
      <c r="F1437" s="41">
        <v>0</v>
      </c>
      <c r="G1437" s="48">
        <v>39915</v>
      </c>
    </row>
    <row r="1438" spans="1:7" x14ac:dyDescent="0.25">
      <c r="A1438" s="48">
        <v>399156010</v>
      </c>
      <c r="B1438" s="41" t="s">
        <v>2719</v>
      </c>
      <c r="C1438" s="41">
        <v>0</v>
      </c>
      <c r="D1438" s="41">
        <v>0</v>
      </c>
      <c r="E1438" s="41">
        <v>0</v>
      </c>
      <c r="F1438" s="41">
        <v>0</v>
      </c>
      <c r="G1438" s="48">
        <v>39915</v>
      </c>
    </row>
    <row r="1439" spans="1:7" x14ac:dyDescent="0.25">
      <c r="A1439" s="48">
        <v>399156011</v>
      </c>
      <c r="B1439" s="41" t="s">
        <v>2721</v>
      </c>
      <c r="C1439" s="41">
        <v>0</v>
      </c>
      <c r="D1439" s="41">
        <v>0</v>
      </c>
      <c r="E1439" s="41">
        <v>0</v>
      </c>
      <c r="F1439" s="41">
        <v>0</v>
      </c>
      <c r="G1439" s="48">
        <v>39915</v>
      </c>
    </row>
    <row r="1440" spans="1:7" x14ac:dyDescent="0.25">
      <c r="A1440" s="48">
        <v>399159802</v>
      </c>
      <c r="B1440" s="41" t="s">
        <v>2723</v>
      </c>
      <c r="C1440" s="41">
        <v>0</v>
      </c>
      <c r="D1440" s="41">
        <v>0</v>
      </c>
      <c r="E1440" s="41">
        <v>0</v>
      </c>
      <c r="F1440" s="41">
        <v>0</v>
      </c>
      <c r="G1440" s="48">
        <v>39915</v>
      </c>
    </row>
    <row r="1441" spans="1:7" x14ac:dyDescent="0.25">
      <c r="A1441" s="48">
        <v>399159806</v>
      </c>
      <c r="B1441" s="41" t="s">
        <v>2762</v>
      </c>
      <c r="C1441" s="41">
        <v>0</v>
      </c>
      <c r="D1441" s="41">
        <v>-42750</v>
      </c>
      <c r="E1441" s="41">
        <v>-42750</v>
      </c>
      <c r="F1441" s="41">
        <v>42750</v>
      </c>
      <c r="G1441" s="48">
        <v>39915</v>
      </c>
    </row>
    <row r="1442" spans="1:7" x14ac:dyDescent="0.25">
      <c r="A1442" s="73" t="s">
        <v>21</v>
      </c>
      <c r="B1442" s="73" t="s">
        <v>21</v>
      </c>
      <c r="C1442" s="73" t="s">
        <v>2879</v>
      </c>
      <c r="D1442" s="73" t="s">
        <v>2880</v>
      </c>
      <c r="E1442" s="73" t="s">
        <v>2881</v>
      </c>
      <c r="F1442" s="73" t="s">
        <v>2882</v>
      </c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496"/>
  <sheetViews>
    <sheetView topLeftCell="A6" workbookViewId="0">
      <selection activeCell="B370" sqref="B370"/>
    </sheetView>
  </sheetViews>
  <sheetFormatPr defaultColWidth="13.42578125" defaultRowHeight="15" x14ac:dyDescent="0.25"/>
  <cols>
    <col min="1" max="1" width="13.42578125" style="41"/>
    <col min="2" max="2" width="59" style="41" bestFit="1" customWidth="1"/>
    <col min="3" max="3" width="24.85546875" style="41" bestFit="1" customWidth="1"/>
    <col min="4" max="4" width="22.7109375" style="41" bestFit="1" customWidth="1"/>
    <col min="5" max="5" width="21.140625" style="41" bestFit="1" customWidth="1"/>
    <col min="6" max="6" width="26.42578125" style="41" bestFit="1" customWidth="1"/>
    <col min="7" max="16384" width="13.42578125" style="41"/>
  </cols>
  <sheetData>
    <row r="1" spans="1:7" ht="18.75" x14ac:dyDescent="0.25">
      <c r="A1" s="70" t="s">
        <v>9</v>
      </c>
    </row>
    <row r="2" spans="1:7" x14ac:dyDescent="0.25">
      <c r="A2" s="41" t="s">
        <v>10</v>
      </c>
      <c r="B2" s="41" t="s">
        <v>11</v>
      </c>
    </row>
    <row r="3" spans="1:7" x14ac:dyDescent="0.25">
      <c r="A3" s="41" t="s">
        <v>12</v>
      </c>
      <c r="B3" s="41" t="s">
        <v>25</v>
      </c>
    </row>
    <row r="4" spans="1:7" x14ac:dyDescent="0.25">
      <c r="A4" s="41" t="s">
        <v>13</v>
      </c>
      <c r="B4" s="41" t="s">
        <v>10495</v>
      </c>
    </row>
    <row r="5" spans="1:7" x14ac:dyDescent="0.25">
      <c r="A5" s="41" t="s">
        <v>14</v>
      </c>
      <c r="B5" s="41" t="s">
        <v>10778</v>
      </c>
    </row>
    <row r="7" spans="1:7" ht="15.75" x14ac:dyDescent="0.25">
      <c r="A7" s="71" t="s">
        <v>10779</v>
      </c>
    </row>
    <row r="8" spans="1:7" x14ac:dyDescent="0.25">
      <c r="A8" s="72" t="s">
        <v>15</v>
      </c>
      <c r="B8" s="72" t="s">
        <v>16</v>
      </c>
      <c r="C8" s="72" t="s">
        <v>2791</v>
      </c>
      <c r="D8" s="72" t="s">
        <v>2792</v>
      </c>
      <c r="E8" s="72" t="s">
        <v>2793</v>
      </c>
      <c r="F8" s="72" t="s">
        <v>2745</v>
      </c>
    </row>
    <row r="9" spans="1:7" hidden="1" x14ac:dyDescent="0.25">
      <c r="A9" s="48">
        <v>140010100</v>
      </c>
      <c r="B9" s="41" t="s">
        <v>6340</v>
      </c>
      <c r="C9" s="41">
        <v>58739.49</v>
      </c>
      <c r="D9" s="41">
        <v>98400</v>
      </c>
      <c r="E9" s="41">
        <v>98400</v>
      </c>
      <c r="F9" s="41">
        <v>-39660.51</v>
      </c>
      <c r="G9" s="48">
        <v>14001</v>
      </c>
    </row>
    <row r="10" spans="1:7" hidden="1" x14ac:dyDescent="0.25">
      <c r="A10" s="48">
        <v>140010101</v>
      </c>
      <c r="B10" s="41" t="s">
        <v>10498</v>
      </c>
      <c r="C10" s="41">
        <v>0</v>
      </c>
      <c r="D10" s="41">
        <v>0</v>
      </c>
      <c r="E10" s="41">
        <v>0</v>
      </c>
      <c r="F10" s="41">
        <v>0</v>
      </c>
      <c r="G10" s="48">
        <v>14001</v>
      </c>
    </row>
    <row r="11" spans="1:7" hidden="1" x14ac:dyDescent="0.25">
      <c r="A11" s="48">
        <v>140010102</v>
      </c>
      <c r="B11" s="41" t="s">
        <v>10499</v>
      </c>
      <c r="C11" s="41">
        <v>0</v>
      </c>
      <c r="D11" s="41">
        <v>0</v>
      </c>
      <c r="E11" s="41">
        <v>0</v>
      </c>
      <c r="F11" s="41">
        <v>0</v>
      </c>
      <c r="G11" s="48">
        <v>14001</v>
      </c>
    </row>
    <row r="12" spans="1:7" hidden="1" x14ac:dyDescent="0.25">
      <c r="A12" s="48">
        <v>140010103</v>
      </c>
      <c r="B12" s="41" t="s">
        <v>10500</v>
      </c>
      <c r="C12" s="41">
        <v>0</v>
      </c>
      <c r="D12" s="41">
        <v>0</v>
      </c>
      <c r="E12" s="41">
        <v>0</v>
      </c>
      <c r="F12" s="41">
        <v>0</v>
      </c>
      <c r="G12" s="48">
        <v>14001</v>
      </c>
    </row>
    <row r="13" spans="1:7" hidden="1" x14ac:dyDescent="0.25">
      <c r="A13" s="48">
        <v>140010110</v>
      </c>
      <c r="B13" s="41" t="s">
        <v>10501</v>
      </c>
      <c r="C13" s="41">
        <v>0</v>
      </c>
      <c r="D13" s="41">
        <v>0</v>
      </c>
      <c r="E13" s="41">
        <v>0</v>
      </c>
      <c r="F13" s="41">
        <v>0</v>
      </c>
      <c r="G13" s="48">
        <v>14001</v>
      </c>
    </row>
    <row r="14" spans="1:7" hidden="1" x14ac:dyDescent="0.25">
      <c r="A14" s="48">
        <v>140010120</v>
      </c>
      <c r="B14" s="41" t="s">
        <v>10502</v>
      </c>
      <c r="C14" s="41">
        <v>0</v>
      </c>
      <c r="D14" s="41">
        <v>0</v>
      </c>
      <c r="E14" s="41">
        <v>0</v>
      </c>
      <c r="F14" s="41">
        <v>0</v>
      </c>
      <c r="G14" s="48">
        <v>14001</v>
      </c>
    </row>
    <row r="15" spans="1:7" hidden="1" x14ac:dyDescent="0.25">
      <c r="A15" s="48">
        <v>140010150</v>
      </c>
      <c r="B15" s="41" t="s">
        <v>6342</v>
      </c>
      <c r="C15" s="41">
        <v>5360.74</v>
      </c>
      <c r="D15" s="41">
        <v>0</v>
      </c>
      <c r="E15" s="41">
        <v>0</v>
      </c>
      <c r="F15" s="41">
        <v>5360.74</v>
      </c>
      <c r="G15" s="48">
        <v>14001</v>
      </c>
    </row>
    <row r="16" spans="1:7" hidden="1" x14ac:dyDescent="0.25">
      <c r="A16" s="48">
        <v>140010200</v>
      </c>
      <c r="B16" s="41" t="s">
        <v>10503</v>
      </c>
      <c r="C16" s="41">
        <v>0</v>
      </c>
      <c r="D16" s="41">
        <v>0</v>
      </c>
      <c r="E16" s="41">
        <v>0</v>
      </c>
      <c r="F16" s="41">
        <v>0</v>
      </c>
      <c r="G16" s="48">
        <v>14001</v>
      </c>
    </row>
    <row r="17" spans="1:7" hidden="1" x14ac:dyDescent="0.25">
      <c r="A17" s="48">
        <v>140010700</v>
      </c>
      <c r="B17" s="41" t="s">
        <v>10504</v>
      </c>
      <c r="C17" s="41">
        <v>0</v>
      </c>
      <c r="D17" s="41">
        <v>0</v>
      </c>
      <c r="E17" s="41">
        <v>0</v>
      </c>
      <c r="F17" s="41">
        <v>0</v>
      </c>
      <c r="G17" s="48">
        <v>14001</v>
      </c>
    </row>
    <row r="18" spans="1:7" hidden="1" x14ac:dyDescent="0.25">
      <c r="A18" s="48">
        <v>140010800</v>
      </c>
      <c r="B18" s="41" t="s">
        <v>6344</v>
      </c>
      <c r="C18" s="41">
        <v>165</v>
      </c>
      <c r="D18" s="41">
        <v>0</v>
      </c>
      <c r="E18" s="41">
        <v>0</v>
      </c>
      <c r="F18" s="41">
        <v>165</v>
      </c>
      <c r="G18" s="48">
        <v>14001</v>
      </c>
    </row>
    <row r="19" spans="1:7" hidden="1" x14ac:dyDescent="0.25">
      <c r="A19" s="48">
        <v>140010930</v>
      </c>
      <c r="B19" s="41" t="s">
        <v>6346</v>
      </c>
      <c r="C19" s="41">
        <v>0</v>
      </c>
      <c r="D19" s="41">
        <v>1250</v>
      </c>
      <c r="E19" s="41">
        <v>1250</v>
      </c>
      <c r="F19" s="41">
        <v>-1250</v>
      </c>
      <c r="G19" s="48">
        <v>14001</v>
      </c>
    </row>
    <row r="20" spans="1:7" hidden="1" x14ac:dyDescent="0.25">
      <c r="A20" s="48">
        <v>140010975</v>
      </c>
      <c r="B20" s="41" t="s">
        <v>6348</v>
      </c>
      <c r="C20" s="41">
        <v>0</v>
      </c>
      <c r="D20" s="41">
        <v>400</v>
      </c>
      <c r="E20" s="41">
        <v>400</v>
      </c>
      <c r="F20" s="41">
        <v>-400</v>
      </c>
      <c r="G20" s="48">
        <v>14001</v>
      </c>
    </row>
    <row r="21" spans="1:7" hidden="1" x14ac:dyDescent="0.25">
      <c r="A21" s="48">
        <v>140010981</v>
      </c>
      <c r="B21" s="41" t="s">
        <v>10505</v>
      </c>
      <c r="C21" s="41">
        <v>0</v>
      </c>
      <c r="D21" s="41">
        <v>0</v>
      </c>
      <c r="E21" s="41">
        <v>0</v>
      </c>
      <c r="F21" s="41">
        <v>0</v>
      </c>
      <c r="G21" s="48">
        <v>14001</v>
      </c>
    </row>
    <row r="22" spans="1:7" hidden="1" x14ac:dyDescent="0.25">
      <c r="A22" s="48">
        <v>140011135</v>
      </c>
      <c r="B22" s="41" t="s">
        <v>10506</v>
      </c>
      <c r="C22" s="41">
        <v>0</v>
      </c>
      <c r="D22" s="41">
        <v>0</v>
      </c>
      <c r="E22" s="41">
        <v>0</v>
      </c>
      <c r="F22" s="41">
        <v>0</v>
      </c>
      <c r="G22" s="48">
        <v>14001</v>
      </c>
    </row>
    <row r="23" spans="1:7" hidden="1" x14ac:dyDescent="0.25">
      <c r="A23" s="48">
        <v>140012000</v>
      </c>
      <c r="B23" s="41" t="s">
        <v>6350</v>
      </c>
      <c r="C23" s="41">
        <v>0</v>
      </c>
      <c r="D23" s="41">
        <v>250</v>
      </c>
      <c r="E23" s="41">
        <v>250</v>
      </c>
      <c r="F23" s="41">
        <v>-250</v>
      </c>
      <c r="G23" s="48">
        <v>14001</v>
      </c>
    </row>
    <row r="24" spans="1:7" hidden="1" x14ac:dyDescent="0.25">
      <c r="A24" s="48">
        <v>140012004</v>
      </c>
      <c r="B24" s="41" t="s">
        <v>6352</v>
      </c>
      <c r="C24" s="41">
        <v>0</v>
      </c>
      <c r="D24" s="41">
        <v>1400</v>
      </c>
      <c r="E24" s="41">
        <v>1400</v>
      </c>
      <c r="F24" s="41">
        <v>-1400</v>
      </c>
      <c r="G24" s="48">
        <v>14001</v>
      </c>
    </row>
    <row r="25" spans="1:7" hidden="1" x14ac:dyDescent="0.25">
      <c r="A25" s="48">
        <v>140012022</v>
      </c>
      <c r="B25" s="41" t="s">
        <v>10507</v>
      </c>
      <c r="C25" s="41">
        <v>0</v>
      </c>
      <c r="D25" s="41">
        <v>0</v>
      </c>
      <c r="E25" s="41">
        <v>0</v>
      </c>
      <c r="F25" s="41">
        <v>0</v>
      </c>
      <c r="G25" s="48">
        <v>14001</v>
      </c>
    </row>
    <row r="26" spans="1:7" hidden="1" x14ac:dyDescent="0.25">
      <c r="A26" s="48">
        <v>140012300</v>
      </c>
      <c r="B26" s="41" t="s">
        <v>6354</v>
      </c>
      <c r="C26" s="41">
        <v>60.9</v>
      </c>
      <c r="D26" s="41">
        <v>100</v>
      </c>
      <c r="E26" s="41">
        <v>100</v>
      </c>
      <c r="F26" s="41">
        <v>-39.1</v>
      </c>
      <c r="G26" s="48">
        <v>14001</v>
      </c>
    </row>
    <row r="27" spans="1:7" hidden="1" x14ac:dyDescent="0.25">
      <c r="A27" s="48">
        <v>140012413</v>
      </c>
      <c r="B27" s="41" t="s">
        <v>6356</v>
      </c>
      <c r="C27" s="41">
        <v>2095</v>
      </c>
      <c r="D27" s="41">
        <v>0</v>
      </c>
      <c r="E27" s="41">
        <v>0</v>
      </c>
      <c r="F27" s="41">
        <v>2095</v>
      </c>
      <c r="G27" s="48">
        <v>14001</v>
      </c>
    </row>
    <row r="28" spans="1:7" hidden="1" x14ac:dyDescent="0.25">
      <c r="A28" s="48">
        <v>140012421</v>
      </c>
      <c r="B28" s="41" t="s">
        <v>10508</v>
      </c>
      <c r="C28" s="41">
        <v>0</v>
      </c>
      <c r="D28" s="41">
        <v>0</v>
      </c>
      <c r="E28" s="41">
        <v>0</v>
      </c>
      <c r="F28" s="41">
        <v>0</v>
      </c>
      <c r="G28" s="48">
        <v>14001</v>
      </c>
    </row>
    <row r="29" spans="1:7" hidden="1" x14ac:dyDescent="0.25">
      <c r="A29" s="48">
        <v>140012422</v>
      </c>
      <c r="B29" s="41" t="s">
        <v>10509</v>
      </c>
      <c r="C29" s="41">
        <v>0</v>
      </c>
      <c r="D29" s="41">
        <v>0</v>
      </c>
      <c r="E29" s="41">
        <v>0</v>
      </c>
      <c r="F29" s="41">
        <v>0</v>
      </c>
      <c r="G29" s="48">
        <v>14001</v>
      </c>
    </row>
    <row r="30" spans="1:7" hidden="1" x14ac:dyDescent="0.25">
      <c r="A30" s="48">
        <v>140012423</v>
      </c>
      <c r="B30" s="41" t="s">
        <v>10510</v>
      </c>
      <c r="C30" s="41">
        <v>0</v>
      </c>
      <c r="D30" s="41">
        <v>0</v>
      </c>
      <c r="E30" s="41">
        <v>0</v>
      </c>
      <c r="F30" s="41">
        <v>0</v>
      </c>
      <c r="G30" s="48">
        <v>14001</v>
      </c>
    </row>
    <row r="31" spans="1:7" hidden="1" x14ac:dyDescent="0.25">
      <c r="A31" s="48">
        <v>140012425</v>
      </c>
      <c r="B31" s="41" t="s">
        <v>10511</v>
      </c>
      <c r="C31" s="41">
        <v>0</v>
      </c>
      <c r="D31" s="41">
        <v>0</v>
      </c>
      <c r="E31" s="41">
        <v>0</v>
      </c>
      <c r="F31" s="41">
        <v>0</v>
      </c>
      <c r="G31" s="48">
        <v>14001</v>
      </c>
    </row>
    <row r="32" spans="1:7" hidden="1" x14ac:dyDescent="0.25">
      <c r="A32" s="48">
        <v>140012429</v>
      </c>
      <c r="B32" s="41" t="s">
        <v>10512</v>
      </c>
      <c r="C32" s="41">
        <v>0</v>
      </c>
      <c r="D32" s="41">
        <v>0</v>
      </c>
      <c r="E32" s="41">
        <v>0</v>
      </c>
      <c r="F32" s="41">
        <v>0</v>
      </c>
      <c r="G32" s="48">
        <v>14001</v>
      </c>
    </row>
    <row r="33" spans="1:7" hidden="1" x14ac:dyDescent="0.25">
      <c r="A33" s="48">
        <v>140012430</v>
      </c>
      <c r="B33" s="41" t="s">
        <v>6358</v>
      </c>
      <c r="C33" s="41">
        <v>183</v>
      </c>
      <c r="D33" s="41">
        <v>150</v>
      </c>
      <c r="E33" s="41">
        <v>150</v>
      </c>
      <c r="F33" s="41">
        <v>33</v>
      </c>
      <c r="G33" s="48">
        <v>14001</v>
      </c>
    </row>
    <row r="34" spans="1:7" hidden="1" x14ac:dyDescent="0.25">
      <c r="A34" s="48">
        <v>140012432</v>
      </c>
      <c r="B34" s="41" t="s">
        <v>10513</v>
      </c>
      <c r="C34" s="41">
        <v>0</v>
      </c>
      <c r="D34" s="41">
        <v>0</v>
      </c>
      <c r="E34" s="41">
        <v>0</v>
      </c>
      <c r="F34" s="41">
        <v>0</v>
      </c>
      <c r="G34" s="48">
        <v>14001</v>
      </c>
    </row>
    <row r="35" spans="1:7" hidden="1" x14ac:dyDescent="0.25">
      <c r="A35" s="48">
        <v>140012469</v>
      </c>
      <c r="B35" s="41" t="s">
        <v>6360</v>
      </c>
      <c r="C35" s="41">
        <v>2522</v>
      </c>
      <c r="D35" s="41">
        <v>0</v>
      </c>
      <c r="E35" s="41">
        <v>0</v>
      </c>
      <c r="F35" s="41">
        <v>2522</v>
      </c>
      <c r="G35" s="48">
        <v>14001</v>
      </c>
    </row>
    <row r="36" spans="1:7" hidden="1" x14ac:dyDescent="0.25">
      <c r="A36" s="48">
        <v>140012500</v>
      </c>
      <c r="B36" s="41" t="s">
        <v>6362</v>
      </c>
      <c r="C36" s="41">
        <v>395.78</v>
      </c>
      <c r="D36" s="41">
        <v>500</v>
      </c>
      <c r="E36" s="41">
        <v>500</v>
      </c>
      <c r="F36" s="41">
        <v>-104.22</v>
      </c>
      <c r="G36" s="48">
        <v>14001</v>
      </c>
    </row>
    <row r="37" spans="1:7" hidden="1" x14ac:dyDescent="0.25">
      <c r="A37" s="48">
        <v>140012510</v>
      </c>
      <c r="B37" s="41" t="s">
        <v>10514</v>
      </c>
      <c r="C37" s="41">
        <v>0</v>
      </c>
      <c r="D37" s="41">
        <v>0</v>
      </c>
      <c r="E37" s="41">
        <v>0</v>
      </c>
      <c r="F37" s="41">
        <v>0</v>
      </c>
      <c r="G37" s="48">
        <v>14001</v>
      </c>
    </row>
    <row r="38" spans="1:7" hidden="1" x14ac:dyDescent="0.25">
      <c r="A38" s="48">
        <v>140012703</v>
      </c>
      <c r="B38" s="41" t="s">
        <v>10515</v>
      </c>
      <c r="C38" s="41">
        <v>0</v>
      </c>
      <c r="D38" s="41">
        <v>0</v>
      </c>
      <c r="E38" s="41">
        <v>0</v>
      </c>
      <c r="F38" s="41">
        <v>0</v>
      </c>
      <c r="G38" s="48">
        <v>14001</v>
      </c>
    </row>
    <row r="39" spans="1:7" hidden="1" x14ac:dyDescent="0.25">
      <c r="A39" s="48">
        <v>140012706</v>
      </c>
      <c r="B39" s="41" t="s">
        <v>10516</v>
      </c>
      <c r="C39" s="41">
        <v>0</v>
      </c>
      <c r="D39" s="41">
        <v>0</v>
      </c>
      <c r="E39" s="41">
        <v>0</v>
      </c>
      <c r="F39" s="41">
        <v>0</v>
      </c>
      <c r="G39" s="48">
        <v>14001</v>
      </c>
    </row>
    <row r="40" spans="1:7" hidden="1" x14ac:dyDescent="0.25">
      <c r="A40" s="48">
        <v>140012707</v>
      </c>
      <c r="B40" s="41" t="s">
        <v>10517</v>
      </c>
      <c r="C40" s="41">
        <v>0</v>
      </c>
      <c r="D40" s="41">
        <v>0</v>
      </c>
      <c r="E40" s="41">
        <v>0</v>
      </c>
      <c r="F40" s="41">
        <v>0</v>
      </c>
      <c r="G40" s="48">
        <v>14001</v>
      </c>
    </row>
    <row r="41" spans="1:7" hidden="1" x14ac:dyDescent="0.25">
      <c r="A41" s="48">
        <v>140012801</v>
      </c>
      <c r="B41" s="41" t="s">
        <v>10518</v>
      </c>
      <c r="C41" s="41">
        <v>0</v>
      </c>
      <c r="D41" s="41">
        <v>0</v>
      </c>
      <c r="E41" s="41">
        <v>0</v>
      </c>
      <c r="F41" s="41">
        <v>0</v>
      </c>
      <c r="G41" s="48">
        <v>14001</v>
      </c>
    </row>
    <row r="42" spans="1:7" hidden="1" x14ac:dyDescent="0.25">
      <c r="A42" s="48">
        <v>140014600</v>
      </c>
      <c r="B42" s="41" t="s">
        <v>10519</v>
      </c>
      <c r="C42" s="41">
        <v>0</v>
      </c>
      <c r="D42" s="41">
        <v>0</v>
      </c>
      <c r="E42" s="41">
        <v>0</v>
      </c>
      <c r="F42" s="41">
        <v>0</v>
      </c>
      <c r="G42" s="48">
        <v>14001</v>
      </c>
    </row>
    <row r="43" spans="1:7" hidden="1" x14ac:dyDescent="0.25">
      <c r="A43" s="48">
        <v>140014610</v>
      </c>
      <c r="B43" s="41" t="s">
        <v>10520</v>
      </c>
      <c r="C43" s="41">
        <v>0</v>
      </c>
      <c r="D43" s="41">
        <v>0</v>
      </c>
      <c r="E43" s="41">
        <v>0</v>
      </c>
      <c r="F43" s="41">
        <v>0</v>
      </c>
      <c r="G43" s="48">
        <v>14001</v>
      </c>
    </row>
    <row r="44" spans="1:7" hidden="1" x14ac:dyDescent="0.25">
      <c r="A44" s="48">
        <v>140014611</v>
      </c>
      <c r="B44" s="41" t="s">
        <v>10521</v>
      </c>
      <c r="C44" s="41">
        <v>0</v>
      </c>
      <c r="D44" s="41">
        <v>0</v>
      </c>
      <c r="E44" s="41">
        <v>0</v>
      </c>
      <c r="F44" s="41">
        <v>0</v>
      </c>
      <c r="G44" s="48">
        <v>14001</v>
      </c>
    </row>
    <row r="45" spans="1:7" hidden="1" x14ac:dyDescent="0.25">
      <c r="A45" s="48">
        <v>140014618</v>
      </c>
      <c r="B45" s="41" t="s">
        <v>10522</v>
      </c>
      <c r="C45" s="41">
        <v>0</v>
      </c>
      <c r="D45" s="41">
        <v>0</v>
      </c>
      <c r="E45" s="41">
        <v>0</v>
      </c>
      <c r="F45" s="41">
        <v>0</v>
      </c>
      <c r="G45" s="48">
        <v>14001</v>
      </c>
    </row>
    <row r="46" spans="1:7" hidden="1" x14ac:dyDescent="0.25">
      <c r="A46" s="48">
        <v>140014619</v>
      </c>
      <c r="B46" s="41" t="s">
        <v>10523</v>
      </c>
      <c r="C46" s="41">
        <v>0</v>
      </c>
      <c r="D46" s="41">
        <v>0</v>
      </c>
      <c r="E46" s="41">
        <v>0</v>
      </c>
      <c r="F46" s="41">
        <v>0</v>
      </c>
      <c r="G46" s="48">
        <v>14001</v>
      </c>
    </row>
    <row r="47" spans="1:7" hidden="1" x14ac:dyDescent="0.25">
      <c r="A47" s="48">
        <v>140014621</v>
      </c>
      <c r="B47" s="41" t="s">
        <v>10524</v>
      </c>
      <c r="C47" s="41">
        <v>0</v>
      </c>
      <c r="D47" s="41">
        <v>0</v>
      </c>
      <c r="E47" s="41">
        <v>0</v>
      </c>
      <c r="F47" s="41">
        <v>0</v>
      </c>
      <c r="G47" s="48">
        <v>14001</v>
      </c>
    </row>
    <row r="48" spans="1:7" hidden="1" x14ac:dyDescent="0.25">
      <c r="A48" s="48">
        <v>140014622</v>
      </c>
      <c r="B48" s="41" t="s">
        <v>10525</v>
      </c>
      <c r="C48" s="41">
        <v>0</v>
      </c>
      <c r="D48" s="41">
        <v>0</v>
      </c>
      <c r="E48" s="41">
        <v>0</v>
      </c>
      <c r="F48" s="41">
        <v>0</v>
      </c>
      <c r="G48" s="48">
        <v>14001</v>
      </c>
    </row>
    <row r="49" spans="1:7" hidden="1" x14ac:dyDescent="0.25">
      <c r="A49" s="48">
        <v>140015142</v>
      </c>
      <c r="B49" s="41" t="s">
        <v>10526</v>
      </c>
      <c r="C49" s="41">
        <v>0</v>
      </c>
      <c r="D49" s="41">
        <v>0</v>
      </c>
      <c r="E49" s="41">
        <v>0</v>
      </c>
      <c r="F49" s="41">
        <v>0</v>
      </c>
      <c r="G49" s="48">
        <v>14001</v>
      </c>
    </row>
    <row r="50" spans="1:7" hidden="1" x14ac:dyDescent="0.25">
      <c r="A50" s="48">
        <v>140015902</v>
      </c>
      <c r="B50" s="41" t="s">
        <v>10527</v>
      </c>
      <c r="C50" s="41">
        <v>0</v>
      </c>
      <c r="D50" s="41">
        <v>0</v>
      </c>
      <c r="E50" s="41">
        <v>0</v>
      </c>
      <c r="F50" s="41">
        <v>0</v>
      </c>
      <c r="G50" s="48">
        <v>14001</v>
      </c>
    </row>
    <row r="51" spans="1:7" hidden="1" x14ac:dyDescent="0.25">
      <c r="A51" s="48">
        <v>140016010</v>
      </c>
      <c r="B51" s="41" t="s">
        <v>10528</v>
      </c>
      <c r="C51" s="41">
        <v>0</v>
      </c>
      <c r="D51" s="41">
        <v>0</v>
      </c>
      <c r="E51" s="41">
        <v>0</v>
      </c>
      <c r="F51" s="41">
        <v>0</v>
      </c>
      <c r="G51" s="48">
        <v>14001</v>
      </c>
    </row>
    <row r="52" spans="1:7" hidden="1" x14ac:dyDescent="0.25">
      <c r="A52" s="48">
        <v>140019051</v>
      </c>
      <c r="B52" s="41" t="s">
        <v>10529</v>
      </c>
      <c r="C52" s="41">
        <v>0</v>
      </c>
      <c r="D52" s="41">
        <v>0</v>
      </c>
      <c r="E52" s="41">
        <v>0</v>
      </c>
      <c r="F52" s="41">
        <v>0</v>
      </c>
      <c r="G52" s="48">
        <v>14001</v>
      </c>
    </row>
    <row r="53" spans="1:7" hidden="1" x14ac:dyDescent="0.25">
      <c r="A53" s="48">
        <v>140019053</v>
      </c>
      <c r="B53" s="41" t="s">
        <v>10530</v>
      </c>
      <c r="C53" s="41">
        <v>0</v>
      </c>
      <c r="D53" s="41">
        <v>0</v>
      </c>
      <c r="E53" s="41">
        <v>0</v>
      </c>
      <c r="F53" s="41">
        <v>0</v>
      </c>
      <c r="G53" s="48">
        <v>14001</v>
      </c>
    </row>
    <row r="54" spans="1:7" hidden="1" x14ac:dyDescent="0.25">
      <c r="A54" s="48">
        <v>140019100</v>
      </c>
      <c r="B54" s="41" t="s">
        <v>10513</v>
      </c>
      <c r="C54" s="41">
        <v>0</v>
      </c>
      <c r="D54" s="41">
        <v>0</v>
      </c>
      <c r="E54" s="41">
        <v>0</v>
      </c>
      <c r="F54" s="41">
        <v>0</v>
      </c>
      <c r="G54" s="48">
        <v>14001</v>
      </c>
    </row>
    <row r="55" spans="1:7" hidden="1" x14ac:dyDescent="0.25">
      <c r="A55" s="48">
        <v>140019104</v>
      </c>
      <c r="B55" s="41" t="s">
        <v>10531</v>
      </c>
      <c r="C55" s="41">
        <v>0</v>
      </c>
      <c r="D55" s="41">
        <v>0</v>
      </c>
      <c r="E55" s="41">
        <v>0</v>
      </c>
      <c r="F55" s="41">
        <v>0</v>
      </c>
      <c r="G55" s="48">
        <v>14001</v>
      </c>
    </row>
    <row r="56" spans="1:7" hidden="1" x14ac:dyDescent="0.25">
      <c r="A56" s="48">
        <v>140019200</v>
      </c>
      <c r="B56" s="41" t="s">
        <v>6364</v>
      </c>
      <c r="C56" s="41">
        <v>-150</v>
      </c>
      <c r="D56" s="41">
        <v>-300</v>
      </c>
      <c r="E56" s="41">
        <v>-300</v>
      </c>
      <c r="F56" s="41">
        <v>150</v>
      </c>
      <c r="G56" s="48">
        <v>14001</v>
      </c>
    </row>
    <row r="57" spans="1:7" hidden="1" x14ac:dyDescent="0.25">
      <c r="A57" s="48">
        <v>140019348</v>
      </c>
      <c r="B57" s="41" t="s">
        <v>10532</v>
      </c>
      <c r="C57" s="41">
        <v>0</v>
      </c>
      <c r="D57" s="41">
        <v>0</v>
      </c>
      <c r="E57" s="41">
        <v>0</v>
      </c>
      <c r="F57" s="41">
        <v>0</v>
      </c>
      <c r="G57" s="48">
        <v>14001</v>
      </c>
    </row>
    <row r="58" spans="1:7" hidden="1" x14ac:dyDescent="0.25">
      <c r="A58" s="48">
        <v>140019356</v>
      </c>
      <c r="B58" s="41" t="s">
        <v>6366</v>
      </c>
      <c r="C58" s="41">
        <v>0</v>
      </c>
      <c r="D58" s="41">
        <v>-100</v>
      </c>
      <c r="E58" s="41">
        <v>-100</v>
      </c>
      <c r="F58" s="41">
        <v>100</v>
      </c>
      <c r="G58" s="48">
        <v>14001</v>
      </c>
    </row>
    <row r="59" spans="1:7" hidden="1" x14ac:dyDescent="0.25">
      <c r="A59" s="48">
        <v>140019360</v>
      </c>
      <c r="B59" s="41" t="s">
        <v>6368</v>
      </c>
      <c r="C59" s="41">
        <v>-248</v>
      </c>
      <c r="D59" s="41">
        <v>-1000</v>
      </c>
      <c r="E59" s="41">
        <v>-1000</v>
      </c>
      <c r="F59" s="41">
        <v>752</v>
      </c>
      <c r="G59" s="48">
        <v>14001</v>
      </c>
    </row>
    <row r="60" spans="1:7" hidden="1" x14ac:dyDescent="0.25">
      <c r="A60" s="48">
        <v>140019392</v>
      </c>
      <c r="B60" s="41" t="s">
        <v>6370</v>
      </c>
      <c r="C60" s="41">
        <v>-805</v>
      </c>
      <c r="D60" s="41">
        <v>0</v>
      </c>
      <c r="E60" s="41">
        <v>0</v>
      </c>
      <c r="F60" s="41">
        <v>-805</v>
      </c>
      <c r="G60" s="48">
        <v>14001</v>
      </c>
    </row>
    <row r="61" spans="1:7" hidden="1" x14ac:dyDescent="0.25">
      <c r="A61" s="48">
        <v>140020121</v>
      </c>
      <c r="B61" s="41" t="s">
        <v>10533</v>
      </c>
      <c r="C61" s="41">
        <v>0</v>
      </c>
      <c r="D61" s="41">
        <v>0</v>
      </c>
      <c r="E61" s="41">
        <v>0</v>
      </c>
      <c r="F61" s="41">
        <v>0</v>
      </c>
      <c r="G61" s="48">
        <v>14002</v>
      </c>
    </row>
    <row r="62" spans="1:7" hidden="1" x14ac:dyDescent="0.25">
      <c r="A62" s="48">
        <v>140022425</v>
      </c>
      <c r="B62" s="41" t="s">
        <v>10534</v>
      </c>
      <c r="C62" s="41">
        <v>0</v>
      </c>
      <c r="D62" s="41">
        <v>0</v>
      </c>
      <c r="E62" s="41">
        <v>0</v>
      </c>
      <c r="F62" s="41">
        <v>0</v>
      </c>
      <c r="G62" s="48">
        <v>14002</v>
      </c>
    </row>
    <row r="63" spans="1:7" hidden="1" x14ac:dyDescent="0.25">
      <c r="A63" s="48">
        <v>140022502</v>
      </c>
      <c r="B63" s="41" t="s">
        <v>10535</v>
      </c>
      <c r="C63" s="41">
        <v>0</v>
      </c>
      <c r="D63" s="41">
        <v>0</v>
      </c>
      <c r="E63" s="41">
        <v>0</v>
      </c>
      <c r="F63" s="41">
        <v>0</v>
      </c>
      <c r="G63" s="48">
        <v>14002</v>
      </c>
    </row>
    <row r="64" spans="1:7" hidden="1" x14ac:dyDescent="0.25">
      <c r="A64" s="48">
        <v>140024610</v>
      </c>
      <c r="B64" s="41" t="s">
        <v>10536</v>
      </c>
      <c r="C64" s="41">
        <v>0</v>
      </c>
      <c r="D64" s="41">
        <v>0</v>
      </c>
      <c r="E64" s="41">
        <v>0</v>
      </c>
      <c r="F64" s="41">
        <v>0</v>
      </c>
      <c r="G64" s="48">
        <v>14002</v>
      </c>
    </row>
    <row r="65" spans="1:7" hidden="1" x14ac:dyDescent="0.25">
      <c r="A65" s="48">
        <v>140024611</v>
      </c>
      <c r="B65" s="41" t="s">
        <v>10537</v>
      </c>
      <c r="C65" s="41">
        <v>0</v>
      </c>
      <c r="D65" s="41">
        <v>0</v>
      </c>
      <c r="E65" s="41">
        <v>0</v>
      </c>
      <c r="F65" s="41">
        <v>0</v>
      </c>
      <c r="G65" s="48">
        <v>14002</v>
      </c>
    </row>
    <row r="66" spans="1:7" hidden="1" x14ac:dyDescent="0.25">
      <c r="A66" s="48">
        <v>140029551</v>
      </c>
      <c r="B66" s="41" t="s">
        <v>10538</v>
      </c>
      <c r="C66" s="41">
        <v>0</v>
      </c>
      <c r="D66" s="41">
        <v>0</v>
      </c>
      <c r="E66" s="41">
        <v>0</v>
      </c>
      <c r="F66" s="41">
        <v>0</v>
      </c>
      <c r="G66" s="48">
        <v>14002</v>
      </c>
    </row>
    <row r="67" spans="1:7" hidden="1" x14ac:dyDescent="0.25">
      <c r="A67" s="48">
        <v>140032900</v>
      </c>
      <c r="B67" s="41" t="s">
        <v>10539</v>
      </c>
      <c r="C67" s="41">
        <v>0</v>
      </c>
      <c r="D67" s="41">
        <v>0</v>
      </c>
      <c r="E67" s="41">
        <v>0</v>
      </c>
      <c r="F67" s="41">
        <v>0</v>
      </c>
      <c r="G67" s="48">
        <v>14003</v>
      </c>
    </row>
    <row r="68" spans="1:7" hidden="1" x14ac:dyDescent="0.25">
      <c r="A68" s="48">
        <v>140034610</v>
      </c>
      <c r="B68" s="41" t="s">
        <v>10540</v>
      </c>
      <c r="C68" s="41">
        <v>0</v>
      </c>
      <c r="D68" s="41">
        <v>0</v>
      </c>
      <c r="E68" s="41">
        <v>0</v>
      </c>
      <c r="F68" s="41">
        <v>0</v>
      </c>
      <c r="G68" s="48">
        <v>14003</v>
      </c>
    </row>
    <row r="69" spans="1:7" hidden="1" x14ac:dyDescent="0.25">
      <c r="A69" s="48">
        <v>140034611</v>
      </c>
      <c r="B69" s="41" t="s">
        <v>10541</v>
      </c>
      <c r="C69" s="41">
        <v>0</v>
      </c>
      <c r="D69" s="41">
        <v>0</v>
      </c>
      <c r="E69" s="41">
        <v>0</v>
      </c>
      <c r="F69" s="41">
        <v>0</v>
      </c>
      <c r="G69" s="48">
        <v>14003</v>
      </c>
    </row>
    <row r="70" spans="1:7" hidden="1" x14ac:dyDescent="0.25">
      <c r="A70" s="48">
        <v>140042002</v>
      </c>
      <c r="B70" s="41" t="s">
        <v>6372</v>
      </c>
      <c r="C70" s="41">
        <v>7029</v>
      </c>
      <c r="D70" s="41">
        <v>150</v>
      </c>
      <c r="E70" s="41">
        <v>150</v>
      </c>
      <c r="F70" s="41">
        <v>6879</v>
      </c>
      <c r="G70" s="48">
        <v>14004</v>
      </c>
    </row>
    <row r="71" spans="1:7" hidden="1" x14ac:dyDescent="0.25">
      <c r="A71" s="48">
        <v>140042422</v>
      </c>
      <c r="B71" s="41" t="s">
        <v>6374</v>
      </c>
      <c r="C71" s="41">
        <v>4845</v>
      </c>
      <c r="D71" s="41">
        <v>0</v>
      </c>
      <c r="E71" s="41">
        <v>0</v>
      </c>
      <c r="F71" s="41">
        <v>4845</v>
      </c>
      <c r="G71" s="48">
        <v>14004</v>
      </c>
    </row>
    <row r="72" spans="1:7" hidden="1" x14ac:dyDescent="0.25">
      <c r="A72" s="48">
        <v>140042423</v>
      </c>
      <c r="B72" s="41" t="s">
        <v>10542</v>
      </c>
      <c r="C72" s="41">
        <v>0</v>
      </c>
      <c r="D72" s="41">
        <v>0</v>
      </c>
      <c r="E72" s="41">
        <v>0</v>
      </c>
      <c r="F72" s="41">
        <v>0</v>
      </c>
      <c r="G72" s="48">
        <v>14004</v>
      </c>
    </row>
    <row r="73" spans="1:7" hidden="1" x14ac:dyDescent="0.25">
      <c r="A73" s="48">
        <v>140042425</v>
      </c>
      <c r="B73" s="41" t="s">
        <v>6376</v>
      </c>
      <c r="C73" s="41">
        <v>2694.8</v>
      </c>
      <c r="D73" s="41">
        <v>500</v>
      </c>
      <c r="E73" s="41">
        <v>500</v>
      </c>
      <c r="F73" s="41">
        <v>2194.8000000000002</v>
      </c>
      <c r="G73" s="48">
        <v>14004</v>
      </c>
    </row>
    <row r="74" spans="1:7" hidden="1" x14ac:dyDescent="0.25">
      <c r="A74" s="48">
        <v>140042430</v>
      </c>
      <c r="B74" s="41" t="s">
        <v>10543</v>
      </c>
      <c r="C74" s="41">
        <v>0</v>
      </c>
      <c r="D74" s="41">
        <v>0</v>
      </c>
      <c r="E74" s="41">
        <v>0</v>
      </c>
      <c r="F74" s="41">
        <v>0</v>
      </c>
      <c r="G74" s="48">
        <v>14004</v>
      </c>
    </row>
    <row r="75" spans="1:7" hidden="1" x14ac:dyDescent="0.25">
      <c r="A75" s="48">
        <v>140042470</v>
      </c>
      <c r="B75" s="41" t="s">
        <v>6378</v>
      </c>
      <c r="C75" s="41">
        <v>321.36</v>
      </c>
      <c r="D75" s="41">
        <v>1000</v>
      </c>
      <c r="E75" s="41">
        <v>1000</v>
      </c>
      <c r="F75" s="41">
        <v>-678.64</v>
      </c>
      <c r="G75" s="48">
        <v>14004</v>
      </c>
    </row>
    <row r="76" spans="1:7" hidden="1" x14ac:dyDescent="0.25">
      <c r="A76" s="48">
        <v>140042510</v>
      </c>
      <c r="B76" s="41" t="s">
        <v>10544</v>
      </c>
      <c r="C76" s="41">
        <v>0</v>
      </c>
      <c r="D76" s="41">
        <v>0</v>
      </c>
      <c r="E76" s="41">
        <v>0</v>
      </c>
      <c r="F76" s="41">
        <v>0</v>
      </c>
      <c r="G76" s="48">
        <v>14004</v>
      </c>
    </row>
    <row r="77" spans="1:7" hidden="1" x14ac:dyDescent="0.25">
      <c r="A77" s="48">
        <v>140044610</v>
      </c>
      <c r="B77" s="41" t="s">
        <v>10545</v>
      </c>
      <c r="C77" s="41">
        <v>0</v>
      </c>
      <c r="D77" s="41">
        <v>0</v>
      </c>
      <c r="E77" s="41">
        <v>0</v>
      </c>
      <c r="F77" s="41">
        <v>0</v>
      </c>
      <c r="G77" s="48">
        <v>14004</v>
      </c>
    </row>
    <row r="78" spans="1:7" hidden="1" x14ac:dyDescent="0.25">
      <c r="A78" s="48">
        <v>140044611</v>
      </c>
      <c r="B78" s="41" t="s">
        <v>10546</v>
      </c>
      <c r="C78" s="41">
        <v>0</v>
      </c>
      <c r="D78" s="41">
        <v>0</v>
      </c>
      <c r="E78" s="41">
        <v>0</v>
      </c>
      <c r="F78" s="41">
        <v>0</v>
      </c>
      <c r="G78" s="48">
        <v>14004</v>
      </c>
    </row>
    <row r="79" spans="1:7" hidden="1" x14ac:dyDescent="0.25">
      <c r="A79" s="48">
        <v>140045193</v>
      </c>
      <c r="B79" s="41" t="s">
        <v>10547</v>
      </c>
      <c r="C79" s="41">
        <v>0</v>
      </c>
      <c r="D79" s="41">
        <v>0</v>
      </c>
      <c r="E79" s="41">
        <v>0</v>
      </c>
      <c r="F79" s="41">
        <v>0</v>
      </c>
      <c r="G79" s="48">
        <v>14004</v>
      </c>
    </row>
    <row r="80" spans="1:7" hidden="1" x14ac:dyDescent="0.25">
      <c r="A80" s="48">
        <v>140049051</v>
      </c>
      <c r="B80" s="41" t="s">
        <v>10548</v>
      </c>
      <c r="C80" s="41">
        <v>0</v>
      </c>
      <c r="D80" s="41">
        <v>0</v>
      </c>
      <c r="E80" s="41">
        <v>0</v>
      </c>
      <c r="F80" s="41">
        <v>0</v>
      </c>
      <c r="G80" s="48">
        <v>14004</v>
      </c>
    </row>
    <row r="81" spans="1:7" hidden="1" x14ac:dyDescent="0.25">
      <c r="A81" s="48">
        <v>140049054</v>
      </c>
      <c r="B81" s="41" t="s">
        <v>10549</v>
      </c>
      <c r="C81" s="41">
        <v>0</v>
      </c>
      <c r="D81" s="41">
        <v>0</v>
      </c>
      <c r="E81" s="41">
        <v>0</v>
      </c>
      <c r="F81" s="41">
        <v>0</v>
      </c>
      <c r="G81" s="48">
        <v>14004</v>
      </c>
    </row>
    <row r="82" spans="1:7" hidden="1" x14ac:dyDescent="0.25">
      <c r="A82" s="48">
        <v>140049103</v>
      </c>
      <c r="B82" s="41" t="s">
        <v>6380</v>
      </c>
      <c r="C82" s="41">
        <v>-50</v>
      </c>
      <c r="D82" s="41">
        <v>0</v>
      </c>
      <c r="E82" s="41">
        <v>0</v>
      </c>
      <c r="F82" s="41">
        <v>-50</v>
      </c>
      <c r="G82" s="48">
        <v>14004</v>
      </c>
    </row>
    <row r="83" spans="1:7" hidden="1" x14ac:dyDescent="0.25">
      <c r="A83" s="48">
        <v>140049104</v>
      </c>
      <c r="B83" s="41" t="s">
        <v>10550</v>
      </c>
      <c r="C83" s="41">
        <v>0</v>
      </c>
      <c r="D83" s="41">
        <v>0</v>
      </c>
      <c r="E83" s="41">
        <v>0</v>
      </c>
      <c r="F83" s="41">
        <v>0</v>
      </c>
      <c r="G83" s="48">
        <v>14004</v>
      </c>
    </row>
    <row r="84" spans="1:7" hidden="1" x14ac:dyDescent="0.25">
      <c r="A84" s="48">
        <v>140049200</v>
      </c>
      <c r="B84" s="41" t="s">
        <v>6382</v>
      </c>
      <c r="C84" s="41">
        <v>-2228</v>
      </c>
      <c r="D84" s="41">
        <v>-1000</v>
      </c>
      <c r="E84" s="41">
        <v>-1000</v>
      </c>
      <c r="F84" s="41">
        <v>-1228</v>
      </c>
      <c r="G84" s="48">
        <v>14004</v>
      </c>
    </row>
    <row r="85" spans="1:7" hidden="1" x14ac:dyDescent="0.25">
      <c r="A85" s="48">
        <v>140049348</v>
      </c>
      <c r="B85" s="41" t="s">
        <v>10551</v>
      </c>
      <c r="C85" s="41">
        <v>0</v>
      </c>
      <c r="D85" s="41">
        <v>0</v>
      </c>
      <c r="E85" s="41">
        <v>0</v>
      </c>
      <c r="F85" s="41">
        <v>0</v>
      </c>
      <c r="G85" s="48">
        <v>14004</v>
      </c>
    </row>
    <row r="86" spans="1:7" hidden="1" x14ac:dyDescent="0.25">
      <c r="A86" s="48">
        <v>140049356</v>
      </c>
      <c r="B86" s="41" t="s">
        <v>10552</v>
      </c>
      <c r="C86" s="41">
        <v>0</v>
      </c>
      <c r="D86" s="41">
        <v>0</v>
      </c>
      <c r="E86" s="41">
        <v>0</v>
      </c>
      <c r="F86" s="41">
        <v>0</v>
      </c>
      <c r="G86" s="48">
        <v>14004</v>
      </c>
    </row>
    <row r="87" spans="1:7" hidden="1" x14ac:dyDescent="0.25">
      <c r="A87" s="48">
        <v>140049383</v>
      </c>
      <c r="B87" s="41" t="s">
        <v>10553</v>
      </c>
      <c r="C87" s="41">
        <v>0</v>
      </c>
      <c r="D87" s="41">
        <v>0</v>
      </c>
      <c r="E87" s="41">
        <v>0</v>
      </c>
      <c r="F87" s="41">
        <v>0</v>
      </c>
      <c r="G87" s="48">
        <v>14004</v>
      </c>
    </row>
    <row r="88" spans="1:7" hidden="1" x14ac:dyDescent="0.25">
      <c r="A88" s="48">
        <v>140049394</v>
      </c>
      <c r="B88" s="41" t="s">
        <v>10554</v>
      </c>
      <c r="C88" s="41">
        <v>0</v>
      </c>
      <c r="D88" s="41">
        <v>0</v>
      </c>
      <c r="E88" s="41">
        <v>0</v>
      </c>
      <c r="F88" s="41">
        <v>0</v>
      </c>
      <c r="G88" s="48">
        <v>14004</v>
      </c>
    </row>
    <row r="89" spans="1:7" hidden="1" x14ac:dyDescent="0.25">
      <c r="A89" s="48">
        <v>140054610</v>
      </c>
      <c r="B89" s="41" t="s">
        <v>10555</v>
      </c>
      <c r="C89" s="41">
        <v>0</v>
      </c>
      <c r="D89" s="41">
        <v>0</v>
      </c>
      <c r="E89" s="41">
        <v>0</v>
      </c>
      <c r="F89" s="41">
        <v>0</v>
      </c>
      <c r="G89" s="48">
        <v>14005</v>
      </c>
    </row>
    <row r="90" spans="1:7" hidden="1" x14ac:dyDescent="0.25">
      <c r="A90" s="48">
        <v>140054611</v>
      </c>
      <c r="B90" s="41" t="s">
        <v>10556</v>
      </c>
      <c r="C90" s="41">
        <v>0</v>
      </c>
      <c r="D90" s="41">
        <v>0</v>
      </c>
      <c r="E90" s="41">
        <v>0</v>
      </c>
      <c r="F90" s="41">
        <v>0</v>
      </c>
      <c r="G90" s="48">
        <v>14005</v>
      </c>
    </row>
    <row r="91" spans="1:7" hidden="1" x14ac:dyDescent="0.25">
      <c r="A91" s="48">
        <v>140060100</v>
      </c>
      <c r="B91" s="41" t="s">
        <v>6384</v>
      </c>
      <c r="C91" s="41">
        <v>25363.46</v>
      </c>
      <c r="D91" s="41">
        <v>17650</v>
      </c>
      <c r="E91" s="41">
        <v>17650</v>
      </c>
      <c r="F91" s="41">
        <v>7713.46</v>
      </c>
      <c r="G91" s="48">
        <v>14006</v>
      </c>
    </row>
    <row r="92" spans="1:7" hidden="1" x14ac:dyDescent="0.25">
      <c r="A92" s="48">
        <v>140060101</v>
      </c>
      <c r="B92" s="41" t="s">
        <v>10557</v>
      </c>
      <c r="C92" s="41">
        <v>0</v>
      </c>
      <c r="D92" s="41">
        <v>0</v>
      </c>
      <c r="E92" s="41">
        <v>0</v>
      </c>
      <c r="F92" s="41">
        <v>0</v>
      </c>
      <c r="G92" s="48">
        <v>14006</v>
      </c>
    </row>
    <row r="93" spans="1:7" hidden="1" x14ac:dyDescent="0.25">
      <c r="A93" s="48">
        <v>140060102</v>
      </c>
      <c r="B93" s="41" t="s">
        <v>10558</v>
      </c>
      <c r="C93" s="41">
        <v>0</v>
      </c>
      <c r="D93" s="41">
        <v>0</v>
      </c>
      <c r="E93" s="41">
        <v>0</v>
      </c>
      <c r="F93" s="41">
        <v>0</v>
      </c>
      <c r="G93" s="48">
        <v>14006</v>
      </c>
    </row>
    <row r="94" spans="1:7" hidden="1" x14ac:dyDescent="0.25">
      <c r="A94" s="48">
        <v>140060103</v>
      </c>
      <c r="B94" s="41" t="s">
        <v>10559</v>
      </c>
      <c r="C94" s="41">
        <v>0</v>
      </c>
      <c r="D94" s="41">
        <v>0</v>
      </c>
      <c r="E94" s="41">
        <v>0</v>
      </c>
      <c r="F94" s="41">
        <v>0</v>
      </c>
      <c r="G94" s="48">
        <v>14006</v>
      </c>
    </row>
    <row r="95" spans="1:7" hidden="1" x14ac:dyDescent="0.25">
      <c r="A95" s="48">
        <v>140060120</v>
      </c>
      <c r="B95" s="41" t="s">
        <v>10560</v>
      </c>
      <c r="C95" s="41">
        <v>0</v>
      </c>
      <c r="D95" s="41">
        <v>0</v>
      </c>
      <c r="E95" s="41">
        <v>0</v>
      </c>
      <c r="F95" s="41">
        <v>0</v>
      </c>
      <c r="G95" s="48">
        <v>14006</v>
      </c>
    </row>
    <row r="96" spans="1:7" hidden="1" x14ac:dyDescent="0.25">
      <c r="A96" s="48">
        <v>140060200</v>
      </c>
      <c r="B96" s="41" t="s">
        <v>10561</v>
      </c>
      <c r="C96" s="41">
        <v>0</v>
      </c>
      <c r="D96" s="41">
        <v>0</v>
      </c>
      <c r="E96" s="41">
        <v>0</v>
      </c>
      <c r="F96" s="41">
        <v>0</v>
      </c>
      <c r="G96" s="48">
        <v>14006</v>
      </c>
    </row>
    <row r="97" spans="1:7" hidden="1" x14ac:dyDescent="0.25">
      <c r="A97" s="48">
        <v>140062000</v>
      </c>
      <c r="B97" s="41" t="s">
        <v>6386</v>
      </c>
      <c r="C97" s="41">
        <v>0</v>
      </c>
      <c r="D97" s="41">
        <v>50</v>
      </c>
      <c r="E97" s="41">
        <v>50</v>
      </c>
      <c r="F97" s="41">
        <v>-50</v>
      </c>
      <c r="G97" s="48">
        <v>14006</v>
      </c>
    </row>
    <row r="98" spans="1:7" hidden="1" x14ac:dyDescent="0.25">
      <c r="A98" s="48">
        <v>140062022</v>
      </c>
      <c r="B98" s="41" t="s">
        <v>10562</v>
      </c>
      <c r="C98" s="41">
        <v>0</v>
      </c>
      <c r="D98" s="41">
        <v>0</v>
      </c>
      <c r="E98" s="41">
        <v>0</v>
      </c>
      <c r="F98" s="41">
        <v>0</v>
      </c>
      <c r="G98" s="48">
        <v>14006</v>
      </c>
    </row>
    <row r="99" spans="1:7" hidden="1" x14ac:dyDescent="0.25">
      <c r="A99" s="48">
        <v>140062028</v>
      </c>
      <c r="B99" s="41" t="s">
        <v>6388</v>
      </c>
      <c r="C99" s="41">
        <v>0</v>
      </c>
      <c r="D99" s="41">
        <v>1000</v>
      </c>
      <c r="E99" s="41">
        <v>1000</v>
      </c>
      <c r="F99" s="41">
        <v>-1000</v>
      </c>
      <c r="G99" s="48">
        <v>14006</v>
      </c>
    </row>
    <row r="100" spans="1:7" hidden="1" x14ac:dyDescent="0.25">
      <c r="A100" s="48">
        <v>140062300</v>
      </c>
      <c r="B100" s="41" t="s">
        <v>6390</v>
      </c>
      <c r="C100" s="41">
        <v>0</v>
      </c>
      <c r="D100" s="41">
        <v>50</v>
      </c>
      <c r="E100" s="41">
        <v>50</v>
      </c>
      <c r="F100" s="41">
        <v>-50</v>
      </c>
      <c r="G100" s="48">
        <v>14006</v>
      </c>
    </row>
    <row r="101" spans="1:7" hidden="1" x14ac:dyDescent="0.25">
      <c r="A101" s="48">
        <v>140062429</v>
      </c>
      <c r="B101" s="41" t="s">
        <v>10563</v>
      </c>
      <c r="C101" s="41">
        <v>0</v>
      </c>
      <c r="D101" s="41">
        <v>0</v>
      </c>
      <c r="E101" s="41">
        <v>0</v>
      </c>
      <c r="F101" s="41">
        <v>0</v>
      </c>
      <c r="G101" s="48">
        <v>14006</v>
      </c>
    </row>
    <row r="102" spans="1:7" hidden="1" x14ac:dyDescent="0.25">
      <c r="A102" s="48">
        <v>140062510</v>
      </c>
      <c r="B102" s="41" t="s">
        <v>10564</v>
      </c>
      <c r="C102" s="41">
        <v>0</v>
      </c>
      <c r="D102" s="41">
        <v>0</v>
      </c>
      <c r="E102" s="41">
        <v>0</v>
      </c>
      <c r="F102" s="41">
        <v>0</v>
      </c>
      <c r="G102" s="48">
        <v>14006</v>
      </c>
    </row>
    <row r="103" spans="1:7" hidden="1" x14ac:dyDescent="0.25">
      <c r="A103" s="48">
        <v>140062703</v>
      </c>
      <c r="B103" s="41" t="s">
        <v>10565</v>
      </c>
      <c r="C103" s="41">
        <v>0</v>
      </c>
      <c r="D103" s="41">
        <v>0</v>
      </c>
      <c r="E103" s="41">
        <v>0</v>
      </c>
      <c r="F103" s="41">
        <v>0</v>
      </c>
      <c r="G103" s="48">
        <v>14006</v>
      </c>
    </row>
    <row r="104" spans="1:7" hidden="1" x14ac:dyDescent="0.25">
      <c r="A104" s="48">
        <v>140062706</v>
      </c>
      <c r="B104" s="41" t="s">
        <v>10566</v>
      </c>
      <c r="C104" s="41">
        <v>0</v>
      </c>
      <c r="D104" s="41">
        <v>0</v>
      </c>
      <c r="E104" s="41">
        <v>0</v>
      </c>
      <c r="F104" s="41">
        <v>0</v>
      </c>
      <c r="G104" s="48">
        <v>14006</v>
      </c>
    </row>
    <row r="105" spans="1:7" hidden="1" x14ac:dyDescent="0.25">
      <c r="A105" s="48">
        <v>140063011</v>
      </c>
      <c r="B105" s="41" t="s">
        <v>10567</v>
      </c>
      <c r="C105" s="41">
        <v>0</v>
      </c>
      <c r="D105" s="41">
        <v>0</v>
      </c>
      <c r="E105" s="41">
        <v>0</v>
      </c>
      <c r="F105" s="41">
        <v>0</v>
      </c>
      <c r="G105" s="48">
        <v>14006</v>
      </c>
    </row>
    <row r="106" spans="1:7" hidden="1" x14ac:dyDescent="0.25">
      <c r="A106" s="48">
        <v>140063300</v>
      </c>
      <c r="B106" s="41" t="s">
        <v>10568</v>
      </c>
      <c r="C106" s="41">
        <v>0</v>
      </c>
      <c r="D106" s="41">
        <v>0</v>
      </c>
      <c r="E106" s="41">
        <v>0</v>
      </c>
      <c r="F106" s="41">
        <v>0</v>
      </c>
      <c r="G106" s="48">
        <v>14006</v>
      </c>
    </row>
    <row r="107" spans="1:7" hidden="1" x14ac:dyDescent="0.25">
      <c r="A107" s="48">
        <v>140064610</v>
      </c>
      <c r="B107" s="41" t="s">
        <v>10569</v>
      </c>
      <c r="C107" s="41">
        <v>0</v>
      </c>
      <c r="D107" s="41">
        <v>0</v>
      </c>
      <c r="E107" s="41">
        <v>0</v>
      </c>
      <c r="F107" s="41">
        <v>0</v>
      </c>
      <c r="G107" s="48">
        <v>14006</v>
      </c>
    </row>
    <row r="108" spans="1:7" hidden="1" x14ac:dyDescent="0.25">
      <c r="A108" s="48">
        <v>140064611</v>
      </c>
      <c r="B108" s="41" t="s">
        <v>10570</v>
      </c>
      <c r="C108" s="41">
        <v>0</v>
      </c>
      <c r="D108" s="41">
        <v>0</v>
      </c>
      <c r="E108" s="41">
        <v>0</v>
      </c>
      <c r="F108" s="41">
        <v>0</v>
      </c>
      <c r="G108" s="48">
        <v>14006</v>
      </c>
    </row>
    <row r="109" spans="1:7" hidden="1" x14ac:dyDescent="0.25">
      <c r="A109" s="48">
        <v>140064623</v>
      </c>
      <c r="B109" s="41" t="s">
        <v>10571</v>
      </c>
      <c r="C109" s="41">
        <v>0</v>
      </c>
      <c r="D109" s="41">
        <v>0</v>
      </c>
      <c r="E109" s="41">
        <v>0</v>
      </c>
      <c r="F109" s="41">
        <v>0</v>
      </c>
      <c r="G109" s="48">
        <v>14006</v>
      </c>
    </row>
    <row r="110" spans="1:7" hidden="1" x14ac:dyDescent="0.25">
      <c r="A110" s="48">
        <v>140065124</v>
      </c>
      <c r="B110" s="41" t="s">
        <v>10572</v>
      </c>
      <c r="C110" s="41">
        <v>0</v>
      </c>
      <c r="D110" s="41">
        <v>0</v>
      </c>
      <c r="E110" s="41">
        <v>0</v>
      </c>
      <c r="F110" s="41">
        <v>0</v>
      </c>
      <c r="G110" s="48">
        <v>14006</v>
      </c>
    </row>
    <row r="111" spans="1:7" hidden="1" x14ac:dyDescent="0.25">
      <c r="A111" s="48">
        <v>140065902</v>
      </c>
      <c r="B111" s="41" t="s">
        <v>10573</v>
      </c>
      <c r="C111" s="41">
        <v>0</v>
      </c>
      <c r="D111" s="41">
        <v>0</v>
      </c>
      <c r="E111" s="41">
        <v>0</v>
      </c>
      <c r="F111" s="41">
        <v>0</v>
      </c>
      <c r="G111" s="48">
        <v>14006</v>
      </c>
    </row>
    <row r="112" spans="1:7" hidden="1" x14ac:dyDescent="0.25">
      <c r="A112" s="48">
        <v>140066010</v>
      </c>
      <c r="B112" s="41" t="s">
        <v>10574</v>
      </c>
      <c r="C112" s="41">
        <v>0</v>
      </c>
      <c r="D112" s="41">
        <v>0</v>
      </c>
      <c r="E112" s="41">
        <v>0</v>
      </c>
      <c r="F112" s="41">
        <v>0</v>
      </c>
      <c r="G112" s="48">
        <v>14006</v>
      </c>
    </row>
    <row r="113" spans="1:7" hidden="1" x14ac:dyDescent="0.25">
      <c r="A113" s="48">
        <v>140069200</v>
      </c>
      <c r="B113" s="41" t="s">
        <v>10575</v>
      </c>
      <c r="C113" s="41">
        <v>0</v>
      </c>
      <c r="D113" s="41">
        <v>0</v>
      </c>
      <c r="E113" s="41">
        <v>0</v>
      </c>
      <c r="F113" s="41">
        <v>0</v>
      </c>
      <c r="G113" s="48">
        <v>14006</v>
      </c>
    </row>
    <row r="114" spans="1:7" hidden="1" x14ac:dyDescent="0.25">
      <c r="A114" s="48">
        <v>140069340</v>
      </c>
      <c r="B114" s="41" t="s">
        <v>6392</v>
      </c>
      <c r="C114" s="41">
        <v>0</v>
      </c>
      <c r="D114" s="41">
        <v>-7000</v>
      </c>
      <c r="E114" s="41">
        <v>-7000</v>
      </c>
      <c r="F114" s="41">
        <v>7000</v>
      </c>
      <c r="G114" s="48">
        <v>14006</v>
      </c>
    </row>
    <row r="115" spans="1:7" hidden="1" x14ac:dyDescent="0.25">
      <c r="A115" s="48">
        <v>140069341</v>
      </c>
      <c r="B115" s="41" t="s">
        <v>10576</v>
      </c>
      <c r="C115" s="41">
        <v>0</v>
      </c>
      <c r="D115" s="41">
        <v>0</v>
      </c>
      <c r="E115" s="41">
        <v>0</v>
      </c>
      <c r="F115" s="41">
        <v>0</v>
      </c>
      <c r="G115" s="48">
        <v>14006</v>
      </c>
    </row>
    <row r="116" spans="1:7" hidden="1" x14ac:dyDescent="0.25">
      <c r="A116" s="48">
        <v>140069342</v>
      </c>
      <c r="B116" s="41" t="s">
        <v>10577</v>
      </c>
      <c r="C116" s="41">
        <v>0</v>
      </c>
      <c r="D116" s="41">
        <v>0</v>
      </c>
      <c r="E116" s="41">
        <v>0</v>
      </c>
      <c r="F116" s="41">
        <v>0</v>
      </c>
      <c r="G116" s="48">
        <v>14006</v>
      </c>
    </row>
    <row r="117" spans="1:7" hidden="1" x14ac:dyDescent="0.25">
      <c r="A117" s="48">
        <v>140069343</v>
      </c>
      <c r="B117" s="41" t="s">
        <v>6394</v>
      </c>
      <c r="C117" s="41">
        <v>25.83</v>
      </c>
      <c r="D117" s="41">
        <v>-6520</v>
      </c>
      <c r="E117" s="41">
        <v>-6520</v>
      </c>
      <c r="F117" s="41">
        <v>6545.83</v>
      </c>
      <c r="G117" s="48">
        <v>14006</v>
      </c>
    </row>
    <row r="118" spans="1:7" hidden="1" x14ac:dyDescent="0.25">
      <c r="A118" s="48">
        <v>140069344</v>
      </c>
      <c r="B118" s="41" t="s">
        <v>10578</v>
      </c>
      <c r="C118" s="41">
        <v>0</v>
      </c>
      <c r="D118" s="41">
        <v>0</v>
      </c>
      <c r="E118" s="41">
        <v>0</v>
      </c>
      <c r="F118" s="41">
        <v>0</v>
      </c>
      <c r="G118" s="48">
        <v>14006</v>
      </c>
    </row>
    <row r="119" spans="1:7" hidden="1" x14ac:dyDescent="0.25">
      <c r="A119" s="48">
        <v>140069346</v>
      </c>
      <c r="B119" s="41" t="s">
        <v>10579</v>
      </c>
      <c r="C119" s="41">
        <v>0</v>
      </c>
      <c r="D119" s="41">
        <v>0</v>
      </c>
      <c r="E119" s="41">
        <v>0</v>
      </c>
      <c r="F119" s="41">
        <v>0</v>
      </c>
      <c r="G119" s="48">
        <v>14006</v>
      </c>
    </row>
    <row r="120" spans="1:7" hidden="1" x14ac:dyDescent="0.25">
      <c r="A120" s="48">
        <v>140069347</v>
      </c>
      <c r="B120" s="41" t="s">
        <v>6396</v>
      </c>
      <c r="C120" s="41">
        <v>0</v>
      </c>
      <c r="D120" s="41">
        <v>-2700</v>
      </c>
      <c r="E120" s="41">
        <v>-2700</v>
      </c>
      <c r="F120" s="41">
        <v>2700</v>
      </c>
      <c r="G120" s="48">
        <v>14006</v>
      </c>
    </row>
    <row r="121" spans="1:7" hidden="1" x14ac:dyDescent="0.25">
      <c r="A121" s="48">
        <v>140069348</v>
      </c>
      <c r="B121" s="41" t="s">
        <v>6398</v>
      </c>
      <c r="C121" s="41">
        <v>0</v>
      </c>
      <c r="D121" s="41">
        <v>-50</v>
      </c>
      <c r="E121" s="41">
        <v>-50</v>
      </c>
      <c r="F121" s="41">
        <v>50</v>
      </c>
      <c r="G121" s="48">
        <v>14006</v>
      </c>
    </row>
    <row r="122" spans="1:7" hidden="1" x14ac:dyDescent="0.25">
      <c r="A122" s="48">
        <v>140069850</v>
      </c>
      <c r="B122" s="41" t="s">
        <v>10580</v>
      </c>
      <c r="C122" s="41">
        <v>0</v>
      </c>
      <c r="D122" s="41">
        <v>0</v>
      </c>
      <c r="E122" s="41">
        <v>0</v>
      </c>
      <c r="F122" s="41">
        <v>0</v>
      </c>
      <c r="G122" s="48">
        <v>14006</v>
      </c>
    </row>
    <row r="123" spans="1:7" hidden="1" x14ac:dyDescent="0.25">
      <c r="A123" s="48">
        <v>140070200</v>
      </c>
      <c r="B123" s="41" t="s">
        <v>10581</v>
      </c>
      <c r="C123" s="41">
        <v>0</v>
      </c>
      <c r="D123" s="41">
        <v>0</v>
      </c>
      <c r="E123" s="41">
        <v>0</v>
      </c>
      <c r="F123" s="41">
        <v>0</v>
      </c>
      <c r="G123" s="48">
        <v>14007</v>
      </c>
    </row>
    <row r="124" spans="1:7" hidden="1" x14ac:dyDescent="0.25">
      <c r="A124" s="48">
        <v>140072000</v>
      </c>
      <c r="B124" s="41" t="s">
        <v>6400</v>
      </c>
      <c r="C124" s="41">
        <v>0</v>
      </c>
      <c r="D124" s="41">
        <v>50</v>
      </c>
      <c r="E124" s="41">
        <v>50</v>
      </c>
      <c r="F124" s="41">
        <v>-50</v>
      </c>
      <c r="G124" s="48">
        <v>14007</v>
      </c>
    </row>
    <row r="125" spans="1:7" hidden="1" x14ac:dyDescent="0.25">
      <c r="A125" s="48">
        <v>140072112</v>
      </c>
      <c r="B125" s="41" t="s">
        <v>10582</v>
      </c>
      <c r="C125" s="41">
        <v>0</v>
      </c>
      <c r="D125" s="41">
        <v>0</v>
      </c>
      <c r="E125" s="41">
        <v>0</v>
      </c>
      <c r="F125" s="41">
        <v>0</v>
      </c>
      <c r="G125" s="48">
        <v>14007</v>
      </c>
    </row>
    <row r="126" spans="1:7" hidden="1" x14ac:dyDescent="0.25">
      <c r="A126" s="48">
        <v>140072300</v>
      </c>
      <c r="B126" s="41" t="s">
        <v>10583</v>
      </c>
      <c r="C126" s="41">
        <v>0</v>
      </c>
      <c r="D126" s="41">
        <v>0</v>
      </c>
      <c r="E126" s="41">
        <v>0</v>
      </c>
      <c r="F126" s="41">
        <v>0</v>
      </c>
      <c r="G126" s="48">
        <v>14007</v>
      </c>
    </row>
    <row r="127" spans="1:7" hidden="1" x14ac:dyDescent="0.25">
      <c r="A127" s="48">
        <v>140072407</v>
      </c>
      <c r="B127" s="41" t="s">
        <v>6402</v>
      </c>
      <c r="C127" s="41">
        <v>4759.54</v>
      </c>
      <c r="D127" s="41">
        <v>2550</v>
      </c>
      <c r="E127" s="41">
        <v>2550</v>
      </c>
      <c r="F127" s="41">
        <v>2209.54</v>
      </c>
      <c r="G127" s="48">
        <v>14007</v>
      </c>
    </row>
    <row r="128" spans="1:7" hidden="1" x14ac:dyDescent="0.25">
      <c r="A128" s="48">
        <v>140072410</v>
      </c>
      <c r="B128" s="41" t="s">
        <v>6404</v>
      </c>
      <c r="C128" s="41">
        <v>0</v>
      </c>
      <c r="D128" s="41">
        <v>750</v>
      </c>
      <c r="E128" s="41">
        <v>750</v>
      </c>
      <c r="F128" s="41">
        <v>-750</v>
      </c>
      <c r="G128" s="48">
        <v>14007</v>
      </c>
    </row>
    <row r="129" spans="1:7" hidden="1" x14ac:dyDescent="0.25">
      <c r="A129" s="48">
        <v>140072706</v>
      </c>
      <c r="B129" s="41" t="s">
        <v>10584</v>
      </c>
      <c r="C129" s="41">
        <v>0</v>
      </c>
      <c r="D129" s="41">
        <v>0</v>
      </c>
      <c r="E129" s="41">
        <v>0</v>
      </c>
      <c r="F129" s="41">
        <v>0</v>
      </c>
      <c r="G129" s="48">
        <v>14007</v>
      </c>
    </row>
    <row r="130" spans="1:7" hidden="1" x14ac:dyDescent="0.25">
      <c r="A130" s="48">
        <v>140073300</v>
      </c>
      <c r="B130" s="41" t="s">
        <v>10585</v>
      </c>
      <c r="C130" s="41">
        <v>0</v>
      </c>
      <c r="D130" s="41">
        <v>0</v>
      </c>
      <c r="E130" s="41">
        <v>0</v>
      </c>
      <c r="F130" s="41">
        <v>0</v>
      </c>
      <c r="G130" s="48">
        <v>14007</v>
      </c>
    </row>
    <row r="131" spans="1:7" hidden="1" x14ac:dyDescent="0.25">
      <c r="A131" s="48">
        <v>140074610</v>
      </c>
      <c r="B131" s="41" t="s">
        <v>10586</v>
      </c>
      <c r="C131" s="41">
        <v>0</v>
      </c>
      <c r="D131" s="41">
        <v>0</v>
      </c>
      <c r="E131" s="41">
        <v>0</v>
      </c>
      <c r="F131" s="41">
        <v>0</v>
      </c>
      <c r="G131" s="48">
        <v>14007</v>
      </c>
    </row>
    <row r="132" spans="1:7" hidden="1" x14ac:dyDescent="0.25">
      <c r="A132" s="48">
        <v>140074611</v>
      </c>
      <c r="B132" s="41" t="s">
        <v>10587</v>
      </c>
      <c r="C132" s="41">
        <v>0</v>
      </c>
      <c r="D132" s="41">
        <v>0</v>
      </c>
      <c r="E132" s="41">
        <v>0</v>
      </c>
      <c r="F132" s="41">
        <v>0</v>
      </c>
      <c r="G132" s="48">
        <v>14007</v>
      </c>
    </row>
    <row r="133" spans="1:7" hidden="1" x14ac:dyDescent="0.25">
      <c r="A133" s="48">
        <v>140074622</v>
      </c>
      <c r="B133" s="41" t="s">
        <v>10588</v>
      </c>
      <c r="C133" s="41">
        <v>0</v>
      </c>
      <c r="D133" s="41">
        <v>0</v>
      </c>
      <c r="E133" s="41">
        <v>0</v>
      </c>
      <c r="F133" s="41">
        <v>0</v>
      </c>
      <c r="G133" s="48">
        <v>14007</v>
      </c>
    </row>
    <row r="134" spans="1:7" hidden="1" x14ac:dyDescent="0.25">
      <c r="A134" s="48">
        <v>140075902</v>
      </c>
      <c r="B134" s="41" t="s">
        <v>10589</v>
      </c>
      <c r="C134" s="41">
        <v>0</v>
      </c>
      <c r="D134" s="41">
        <v>0</v>
      </c>
      <c r="E134" s="41">
        <v>0</v>
      </c>
      <c r="F134" s="41">
        <v>0</v>
      </c>
      <c r="G134" s="48">
        <v>14007</v>
      </c>
    </row>
    <row r="135" spans="1:7" hidden="1" x14ac:dyDescent="0.25">
      <c r="A135" s="48">
        <v>140079200</v>
      </c>
      <c r="B135" s="41" t="s">
        <v>6406</v>
      </c>
      <c r="C135" s="41">
        <v>-310.82</v>
      </c>
      <c r="D135" s="41">
        <v>-750</v>
      </c>
      <c r="E135" s="41">
        <v>-750</v>
      </c>
      <c r="F135" s="41">
        <v>439.18</v>
      </c>
      <c r="G135" s="48">
        <v>14007</v>
      </c>
    </row>
    <row r="136" spans="1:7" hidden="1" x14ac:dyDescent="0.25">
      <c r="A136" s="48">
        <v>140081040</v>
      </c>
      <c r="B136" s="41" t="s">
        <v>10590</v>
      </c>
      <c r="C136" s="41">
        <v>0</v>
      </c>
      <c r="D136" s="41">
        <v>0</v>
      </c>
      <c r="E136" s="41">
        <v>0</v>
      </c>
      <c r="F136" s="41">
        <v>0</v>
      </c>
      <c r="G136" s="48">
        <v>14008</v>
      </c>
    </row>
    <row r="137" spans="1:7" hidden="1" x14ac:dyDescent="0.25">
      <c r="A137" s="48">
        <v>140082000</v>
      </c>
      <c r="B137" s="41" t="s">
        <v>6408</v>
      </c>
      <c r="C137" s="41">
        <v>0</v>
      </c>
      <c r="D137" s="41">
        <v>100</v>
      </c>
      <c r="E137" s="41">
        <v>100</v>
      </c>
      <c r="F137" s="41">
        <v>-100</v>
      </c>
      <c r="G137" s="48">
        <v>14008</v>
      </c>
    </row>
    <row r="138" spans="1:7" hidden="1" x14ac:dyDescent="0.25">
      <c r="A138" s="48">
        <v>140082401</v>
      </c>
      <c r="B138" s="41" t="s">
        <v>10591</v>
      </c>
      <c r="C138" s="41">
        <v>0</v>
      </c>
      <c r="D138" s="41">
        <v>0</v>
      </c>
      <c r="E138" s="41">
        <v>0</v>
      </c>
      <c r="F138" s="41">
        <v>0</v>
      </c>
      <c r="G138" s="48">
        <v>14008</v>
      </c>
    </row>
    <row r="139" spans="1:7" hidden="1" x14ac:dyDescent="0.25">
      <c r="A139" s="48">
        <v>140082423</v>
      </c>
      <c r="B139" s="41" t="s">
        <v>10592</v>
      </c>
      <c r="C139" s="41">
        <v>0</v>
      </c>
      <c r="D139" s="41">
        <v>0</v>
      </c>
      <c r="E139" s="41">
        <v>0</v>
      </c>
      <c r="F139" s="41">
        <v>0</v>
      </c>
      <c r="G139" s="48">
        <v>14008</v>
      </c>
    </row>
    <row r="140" spans="1:7" hidden="1" x14ac:dyDescent="0.25">
      <c r="A140" s="48">
        <v>140082427</v>
      </c>
      <c r="B140" s="41" t="s">
        <v>10593</v>
      </c>
      <c r="C140" s="41">
        <v>0</v>
      </c>
      <c r="D140" s="41">
        <v>0</v>
      </c>
      <c r="E140" s="41">
        <v>0</v>
      </c>
      <c r="F140" s="41">
        <v>0</v>
      </c>
      <c r="G140" s="48">
        <v>14008</v>
      </c>
    </row>
    <row r="141" spans="1:7" hidden="1" x14ac:dyDescent="0.25">
      <c r="A141" s="48">
        <v>140082500</v>
      </c>
      <c r="B141" s="41" t="s">
        <v>10594</v>
      </c>
      <c r="C141" s="41">
        <v>0</v>
      </c>
      <c r="D141" s="41">
        <v>0</v>
      </c>
      <c r="E141" s="41">
        <v>0</v>
      </c>
      <c r="F141" s="41">
        <v>0</v>
      </c>
      <c r="G141" s="48">
        <v>14008</v>
      </c>
    </row>
    <row r="142" spans="1:7" hidden="1" x14ac:dyDescent="0.25">
      <c r="A142" s="48">
        <v>140082931</v>
      </c>
      <c r="B142" s="41" t="s">
        <v>10595</v>
      </c>
      <c r="C142" s="41">
        <v>0</v>
      </c>
      <c r="D142" s="41">
        <v>0</v>
      </c>
      <c r="E142" s="41">
        <v>0</v>
      </c>
      <c r="F142" s="41">
        <v>0</v>
      </c>
      <c r="G142" s="48">
        <v>14008</v>
      </c>
    </row>
    <row r="143" spans="1:7" hidden="1" x14ac:dyDescent="0.25">
      <c r="A143" s="48">
        <v>140084610</v>
      </c>
      <c r="B143" s="41" t="s">
        <v>10596</v>
      </c>
      <c r="C143" s="41">
        <v>0</v>
      </c>
      <c r="D143" s="41">
        <v>0</v>
      </c>
      <c r="E143" s="41">
        <v>0</v>
      </c>
      <c r="F143" s="41">
        <v>0</v>
      </c>
      <c r="G143" s="48">
        <v>14008</v>
      </c>
    </row>
    <row r="144" spans="1:7" hidden="1" x14ac:dyDescent="0.25">
      <c r="A144" s="48">
        <v>140084611</v>
      </c>
      <c r="B144" s="41" t="s">
        <v>10597</v>
      </c>
      <c r="C144" s="41">
        <v>0</v>
      </c>
      <c r="D144" s="41">
        <v>0</v>
      </c>
      <c r="E144" s="41">
        <v>0</v>
      </c>
      <c r="F144" s="41">
        <v>0</v>
      </c>
      <c r="G144" s="48">
        <v>14008</v>
      </c>
    </row>
    <row r="145" spans="1:7" hidden="1" x14ac:dyDescent="0.25">
      <c r="A145" s="48">
        <v>140086014</v>
      </c>
      <c r="B145" s="41" t="s">
        <v>10598</v>
      </c>
      <c r="C145" s="41">
        <v>0</v>
      </c>
      <c r="D145" s="41">
        <v>0</v>
      </c>
      <c r="E145" s="41">
        <v>0</v>
      </c>
      <c r="F145" s="41">
        <v>0</v>
      </c>
      <c r="G145" s="48">
        <v>14008</v>
      </c>
    </row>
    <row r="146" spans="1:7" hidden="1" x14ac:dyDescent="0.25">
      <c r="A146" s="48">
        <v>140089051</v>
      </c>
      <c r="B146" s="41" t="s">
        <v>6410</v>
      </c>
      <c r="C146" s="41">
        <v>-361848</v>
      </c>
      <c r="D146" s="41">
        <v>0</v>
      </c>
      <c r="E146" s="41">
        <v>0</v>
      </c>
      <c r="F146" s="41">
        <v>-361848</v>
      </c>
      <c r="G146" s="48">
        <v>14008</v>
      </c>
    </row>
    <row r="147" spans="1:7" hidden="1" x14ac:dyDescent="0.25">
      <c r="A147" s="48">
        <v>140089053</v>
      </c>
      <c r="B147" s="41" t="s">
        <v>10599</v>
      </c>
      <c r="C147" s="41">
        <v>0</v>
      </c>
      <c r="D147" s="41">
        <v>0</v>
      </c>
      <c r="E147" s="41">
        <v>0</v>
      </c>
      <c r="F147" s="41">
        <v>0</v>
      </c>
      <c r="G147" s="48">
        <v>14008</v>
      </c>
    </row>
    <row r="148" spans="1:7" hidden="1" x14ac:dyDescent="0.25">
      <c r="A148" s="48">
        <v>140089055</v>
      </c>
      <c r="B148" s="41" t="s">
        <v>6412</v>
      </c>
      <c r="C148" s="41">
        <v>0</v>
      </c>
      <c r="D148" s="41">
        <v>-5000</v>
      </c>
      <c r="E148" s="41">
        <v>-5000</v>
      </c>
      <c r="F148" s="41">
        <v>5000</v>
      </c>
      <c r="G148" s="48">
        <v>14008</v>
      </c>
    </row>
    <row r="149" spans="1:7" hidden="1" x14ac:dyDescent="0.25">
      <c r="A149" s="48">
        <v>140089392</v>
      </c>
      <c r="B149" s="41" t="s">
        <v>10600</v>
      </c>
      <c r="C149" s="41">
        <v>0</v>
      </c>
      <c r="D149" s="41">
        <v>0</v>
      </c>
      <c r="E149" s="41">
        <v>0</v>
      </c>
      <c r="F149" s="41">
        <v>0</v>
      </c>
      <c r="G149" s="48">
        <v>14008</v>
      </c>
    </row>
    <row r="150" spans="1:7" hidden="1" x14ac:dyDescent="0.25">
      <c r="A150" s="48">
        <v>141010100</v>
      </c>
      <c r="B150" s="41" t="s">
        <v>6414</v>
      </c>
      <c r="C150" s="41">
        <v>0</v>
      </c>
      <c r="D150" s="41">
        <v>17650</v>
      </c>
      <c r="E150" s="41">
        <v>17650</v>
      </c>
      <c r="F150" s="41">
        <v>-17650</v>
      </c>
      <c r="G150" s="48">
        <v>14101</v>
      </c>
    </row>
    <row r="151" spans="1:7" hidden="1" x14ac:dyDescent="0.25">
      <c r="A151" s="48">
        <v>141010101</v>
      </c>
      <c r="B151" s="41" t="s">
        <v>7602</v>
      </c>
      <c r="C151" s="41">
        <v>0</v>
      </c>
      <c r="D151" s="41">
        <v>0</v>
      </c>
      <c r="E151" s="41">
        <v>0</v>
      </c>
      <c r="F151" s="41">
        <v>0</v>
      </c>
      <c r="G151" s="48">
        <v>14101</v>
      </c>
    </row>
    <row r="152" spans="1:7" hidden="1" x14ac:dyDescent="0.25">
      <c r="A152" s="48">
        <v>141010102</v>
      </c>
      <c r="B152" s="41" t="s">
        <v>7603</v>
      </c>
      <c r="C152" s="41">
        <v>0</v>
      </c>
      <c r="D152" s="41">
        <v>0</v>
      </c>
      <c r="E152" s="41">
        <v>0</v>
      </c>
      <c r="F152" s="41">
        <v>0</v>
      </c>
      <c r="G152" s="48">
        <v>14101</v>
      </c>
    </row>
    <row r="153" spans="1:7" hidden="1" x14ac:dyDescent="0.25">
      <c r="A153" s="48">
        <v>141010103</v>
      </c>
      <c r="B153" s="41" t="s">
        <v>7604</v>
      </c>
      <c r="C153" s="41">
        <v>0</v>
      </c>
      <c r="D153" s="41">
        <v>0</v>
      </c>
      <c r="E153" s="41">
        <v>0</v>
      </c>
      <c r="F153" s="41">
        <v>0</v>
      </c>
      <c r="G153" s="48">
        <v>14101</v>
      </c>
    </row>
    <row r="154" spans="1:7" hidden="1" x14ac:dyDescent="0.25">
      <c r="A154" s="48">
        <v>141010110</v>
      </c>
      <c r="B154" s="41" t="s">
        <v>7605</v>
      </c>
      <c r="C154" s="41">
        <v>0</v>
      </c>
      <c r="D154" s="41">
        <v>0</v>
      </c>
      <c r="E154" s="41">
        <v>0</v>
      </c>
      <c r="F154" s="41">
        <v>0</v>
      </c>
      <c r="G154" s="48">
        <v>14101</v>
      </c>
    </row>
    <row r="155" spans="1:7" hidden="1" x14ac:dyDescent="0.25">
      <c r="A155" s="48">
        <v>141010120</v>
      </c>
      <c r="B155" s="41" t="s">
        <v>7606</v>
      </c>
      <c r="C155" s="41">
        <v>0</v>
      </c>
      <c r="D155" s="41">
        <v>0</v>
      </c>
      <c r="E155" s="41">
        <v>0</v>
      </c>
      <c r="F155" s="41">
        <v>0</v>
      </c>
      <c r="G155" s="48">
        <v>14101</v>
      </c>
    </row>
    <row r="156" spans="1:7" hidden="1" x14ac:dyDescent="0.25">
      <c r="A156" s="48">
        <v>141010150</v>
      </c>
      <c r="B156" s="41" t="s">
        <v>7607</v>
      </c>
      <c r="C156" s="41">
        <v>0</v>
      </c>
      <c r="D156" s="41">
        <v>0</v>
      </c>
      <c r="E156" s="41">
        <v>0</v>
      </c>
      <c r="F156" s="41">
        <v>0</v>
      </c>
      <c r="G156" s="48">
        <v>14101</v>
      </c>
    </row>
    <row r="157" spans="1:7" hidden="1" x14ac:dyDescent="0.25">
      <c r="A157" s="48">
        <v>141010200</v>
      </c>
      <c r="B157" s="41" t="s">
        <v>7608</v>
      </c>
      <c r="C157" s="41">
        <v>0</v>
      </c>
      <c r="D157" s="41">
        <v>0</v>
      </c>
      <c r="E157" s="41">
        <v>0</v>
      </c>
      <c r="F157" s="41">
        <v>0</v>
      </c>
      <c r="G157" s="48">
        <v>14101</v>
      </c>
    </row>
    <row r="158" spans="1:7" hidden="1" x14ac:dyDescent="0.25">
      <c r="A158" s="48">
        <v>141010700</v>
      </c>
      <c r="B158" s="41" t="s">
        <v>10601</v>
      </c>
      <c r="C158" s="41">
        <v>0</v>
      </c>
      <c r="D158" s="41">
        <v>0</v>
      </c>
      <c r="E158" s="41">
        <v>0</v>
      </c>
      <c r="F158" s="41">
        <v>0</v>
      </c>
      <c r="G158" s="48">
        <v>14101</v>
      </c>
    </row>
    <row r="159" spans="1:7" hidden="1" x14ac:dyDescent="0.25">
      <c r="A159" s="48">
        <v>141010930</v>
      </c>
      <c r="B159" s="41" t="s">
        <v>6416</v>
      </c>
      <c r="C159" s="41">
        <v>0</v>
      </c>
      <c r="D159" s="41">
        <v>-1967</v>
      </c>
      <c r="E159" s="41">
        <v>-1967</v>
      </c>
      <c r="F159" s="41">
        <v>1967</v>
      </c>
      <c r="G159" s="48">
        <v>14101</v>
      </c>
    </row>
    <row r="160" spans="1:7" hidden="1" x14ac:dyDescent="0.25">
      <c r="A160" s="48">
        <v>141010981</v>
      </c>
      <c r="B160" s="41" t="s">
        <v>7610</v>
      </c>
      <c r="C160" s="41">
        <v>0</v>
      </c>
      <c r="D160" s="41">
        <v>0</v>
      </c>
      <c r="E160" s="41">
        <v>0</v>
      </c>
      <c r="F160" s="41">
        <v>0</v>
      </c>
      <c r="G160" s="48">
        <v>14101</v>
      </c>
    </row>
    <row r="161" spans="1:7" hidden="1" x14ac:dyDescent="0.25">
      <c r="A161" s="48">
        <v>141012000</v>
      </c>
      <c r="B161" s="41" t="s">
        <v>7611</v>
      </c>
      <c r="C161" s="41">
        <v>0</v>
      </c>
      <c r="D161" s="41">
        <v>0</v>
      </c>
      <c r="E161" s="41">
        <v>0</v>
      </c>
      <c r="F161" s="41">
        <v>0</v>
      </c>
      <c r="G161" s="48">
        <v>14101</v>
      </c>
    </row>
    <row r="162" spans="1:7" hidden="1" x14ac:dyDescent="0.25">
      <c r="A162" s="48">
        <v>141012004</v>
      </c>
      <c r="B162" s="41" t="s">
        <v>7612</v>
      </c>
      <c r="C162" s="41">
        <v>0</v>
      </c>
      <c r="D162" s="41">
        <v>0</v>
      </c>
      <c r="E162" s="41">
        <v>0</v>
      </c>
      <c r="F162" s="41">
        <v>0</v>
      </c>
      <c r="G162" s="48">
        <v>14101</v>
      </c>
    </row>
    <row r="163" spans="1:7" hidden="1" x14ac:dyDescent="0.25">
      <c r="A163" s="48">
        <v>141012018</v>
      </c>
      <c r="B163" s="41" t="s">
        <v>10602</v>
      </c>
      <c r="C163" s="41">
        <v>0</v>
      </c>
      <c r="D163" s="41">
        <v>0</v>
      </c>
      <c r="E163" s="41">
        <v>0</v>
      </c>
      <c r="F163" s="41">
        <v>0</v>
      </c>
      <c r="G163" s="48">
        <v>14101</v>
      </c>
    </row>
    <row r="164" spans="1:7" hidden="1" x14ac:dyDescent="0.25">
      <c r="A164" s="48">
        <v>141012019</v>
      </c>
      <c r="B164" s="41" t="s">
        <v>10603</v>
      </c>
      <c r="C164" s="41">
        <v>0</v>
      </c>
      <c r="D164" s="41">
        <v>0</v>
      </c>
      <c r="E164" s="41">
        <v>0</v>
      </c>
      <c r="F164" s="41">
        <v>0</v>
      </c>
      <c r="G164" s="48">
        <v>14101</v>
      </c>
    </row>
    <row r="165" spans="1:7" hidden="1" x14ac:dyDescent="0.25">
      <c r="A165" s="48">
        <v>141012429</v>
      </c>
      <c r="B165" s="41" t="s">
        <v>6418</v>
      </c>
      <c r="C165" s="41">
        <v>0</v>
      </c>
      <c r="D165" s="41">
        <v>6900</v>
      </c>
      <c r="E165" s="41">
        <v>6900</v>
      </c>
      <c r="F165" s="41">
        <v>-6900</v>
      </c>
      <c r="G165" s="48">
        <v>14101</v>
      </c>
    </row>
    <row r="166" spans="1:7" hidden="1" x14ac:dyDescent="0.25">
      <c r="A166" s="48">
        <v>141012500</v>
      </c>
      <c r="B166" s="41" t="s">
        <v>7616</v>
      </c>
      <c r="C166" s="41">
        <v>0</v>
      </c>
      <c r="D166" s="41">
        <v>0</v>
      </c>
      <c r="E166" s="41">
        <v>0</v>
      </c>
      <c r="F166" s="41">
        <v>0</v>
      </c>
      <c r="G166" s="48">
        <v>14101</v>
      </c>
    </row>
    <row r="167" spans="1:7" hidden="1" x14ac:dyDescent="0.25">
      <c r="A167" s="48">
        <v>141012510</v>
      </c>
      <c r="B167" s="41" t="s">
        <v>7617</v>
      </c>
      <c r="C167" s="41">
        <v>0</v>
      </c>
      <c r="D167" s="41">
        <v>0</v>
      </c>
      <c r="E167" s="41">
        <v>0</v>
      </c>
      <c r="F167" s="41">
        <v>0</v>
      </c>
      <c r="G167" s="48">
        <v>14101</v>
      </c>
    </row>
    <row r="168" spans="1:7" hidden="1" x14ac:dyDescent="0.25">
      <c r="A168" s="48">
        <v>141012524</v>
      </c>
      <c r="B168" s="41" t="s">
        <v>10604</v>
      </c>
      <c r="C168" s="41">
        <v>0</v>
      </c>
      <c r="D168" s="41">
        <v>0</v>
      </c>
      <c r="E168" s="41">
        <v>0</v>
      </c>
      <c r="F168" s="41">
        <v>0</v>
      </c>
      <c r="G168" s="48">
        <v>14101</v>
      </c>
    </row>
    <row r="169" spans="1:7" hidden="1" x14ac:dyDescent="0.25">
      <c r="A169" s="48">
        <v>141012701</v>
      </c>
      <c r="B169" s="41" t="s">
        <v>7619</v>
      </c>
      <c r="C169" s="41">
        <v>0</v>
      </c>
      <c r="D169" s="41">
        <v>0</v>
      </c>
      <c r="E169" s="41">
        <v>0</v>
      </c>
      <c r="F169" s="41">
        <v>0</v>
      </c>
      <c r="G169" s="48">
        <v>14101</v>
      </c>
    </row>
    <row r="170" spans="1:7" hidden="1" x14ac:dyDescent="0.25">
      <c r="A170" s="48">
        <v>141012703</v>
      </c>
      <c r="B170" s="41" t="s">
        <v>10605</v>
      </c>
      <c r="C170" s="41">
        <v>0</v>
      </c>
      <c r="D170" s="41">
        <v>0</v>
      </c>
      <c r="E170" s="41">
        <v>0</v>
      </c>
      <c r="F170" s="41">
        <v>0</v>
      </c>
      <c r="G170" s="48">
        <v>14101</v>
      </c>
    </row>
    <row r="171" spans="1:7" hidden="1" x14ac:dyDescent="0.25">
      <c r="A171" s="48">
        <v>141012706</v>
      </c>
      <c r="B171" s="41" t="s">
        <v>10606</v>
      </c>
      <c r="C171" s="41">
        <v>0</v>
      </c>
      <c r="D171" s="41">
        <v>0</v>
      </c>
      <c r="E171" s="41">
        <v>0</v>
      </c>
      <c r="F171" s="41">
        <v>0</v>
      </c>
      <c r="G171" s="48">
        <v>14101</v>
      </c>
    </row>
    <row r="172" spans="1:7" hidden="1" x14ac:dyDescent="0.25">
      <c r="A172" s="48">
        <v>141012801</v>
      </c>
      <c r="B172" s="41" t="s">
        <v>7622</v>
      </c>
      <c r="C172" s="41">
        <v>0</v>
      </c>
      <c r="D172" s="41">
        <v>0</v>
      </c>
      <c r="E172" s="41">
        <v>0</v>
      </c>
      <c r="F172" s="41">
        <v>0</v>
      </c>
      <c r="G172" s="48">
        <v>14101</v>
      </c>
    </row>
    <row r="173" spans="1:7" hidden="1" x14ac:dyDescent="0.25">
      <c r="A173" s="48">
        <v>141012840</v>
      </c>
      <c r="B173" s="41" t="s">
        <v>7623</v>
      </c>
      <c r="C173" s="41">
        <v>0</v>
      </c>
      <c r="D173" s="41">
        <v>0</v>
      </c>
      <c r="E173" s="41">
        <v>0</v>
      </c>
      <c r="F173" s="41">
        <v>0</v>
      </c>
      <c r="G173" s="48">
        <v>14101</v>
      </c>
    </row>
    <row r="174" spans="1:7" hidden="1" x14ac:dyDescent="0.25">
      <c r="A174" s="48">
        <v>141012900</v>
      </c>
      <c r="B174" s="41" t="s">
        <v>10607</v>
      </c>
      <c r="C174" s="41">
        <v>0</v>
      </c>
      <c r="D174" s="41">
        <v>0</v>
      </c>
      <c r="E174" s="41">
        <v>0</v>
      </c>
      <c r="F174" s="41">
        <v>0</v>
      </c>
      <c r="G174" s="48">
        <v>14101</v>
      </c>
    </row>
    <row r="175" spans="1:7" hidden="1" x14ac:dyDescent="0.25">
      <c r="A175" s="48">
        <v>141012905</v>
      </c>
      <c r="B175" s="41" t="s">
        <v>7625</v>
      </c>
      <c r="C175" s="41">
        <v>0</v>
      </c>
      <c r="D175" s="41">
        <v>0</v>
      </c>
      <c r="E175" s="41">
        <v>0</v>
      </c>
      <c r="F175" s="41">
        <v>0</v>
      </c>
      <c r="G175" s="48">
        <v>14101</v>
      </c>
    </row>
    <row r="176" spans="1:7" hidden="1" x14ac:dyDescent="0.25">
      <c r="A176" s="48">
        <v>141014600</v>
      </c>
      <c r="B176" s="41" t="s">
        <v>10608</v>
      </c>
      <c r="C176" s="41">
        <v>0</v>
      </c>
      <c r="D176" s="41">
        <v>0</v>
      </c>
      <c r="E176" s="41">
        <v>0</v>
      </c>
      <c r="F176" s="41">
        <v>0</v>
      </c>
      <c r="G176" s="48">
        <v>14101</v>
      </c>
    </row>
    <row r="177" spans="1:7" hidden="1" x14ac:dyDescent="0.25">
      <c r="A177" s="48">
        <v>141014610</v>
      </c>
      <c r="B177" s="41" t="s">
        <v>7627</v>
      </c>
      <c r="C177" s="41">
        <v>0</v>
      </c>
      <c r="D177" s="41">
        <v>0</v>
      </c>
      <c r="E177" s="41">
        <v>0</v>
      </c>
      <c r="F177" s="41">
        <v>0</v>
      </c>
      <c r="G177" s="48">
        <v>14101</v>
      </c>
    </row>
    <row r="178" spans="1:7" hidden="1" x14ac:dyDescent="0.25">
      <c r="A178" s="48">
        <v>141014611</v>
      </c>
      <c r="B178" s="41" t="s">
        <v>7628</v>
      </c>
      <c r="C178" s="41">
        <v>0</v>
      </c>
      <c r="D178" s="41">
        <v>0</v>
      </c>
      <c r="E178" s="41">
        <v>0</v>
      </c>
      <c r="F178" s="41">
        <v>0</v>
      </c>
      <c r="G178" s="48">
        <v>14101</v>
      </c>
    </row>
    <row r="179" spans="1:7" hidden="1" x14ac:dyDescent="0.25">
      <c r="A179" s="48">
        <v>141014618</v>
      </c>
      <c r="B179" s="41" t="s">
        <v>7629</v>
      </c>
      <c r="C179" s="41">
        <v>0</v>
      </c>
      <c r="D179" s="41">
        <v>0</v>
      </c>
      <c r="E179" s="41">
        <v>0</v>
      </c>
      <c r="F179" s="41">
        <v>0</v>
      </c>
      <c r="G179" s="48">
        <v>14101</v>
      </c>
    </row>
    <row r="180" spans="1:7" hidden="1" x14ac:dyDescent="0.25">
      <c r="A180" s="48">
        <v>141014619</v>
      </c>
      <c r="B180" s="41" t="s">
        <v>10609</v>
      </c>
      <c r="C180" s="41">
        <v>0</v>
      </c>
      <c r="D180" s="41">
        <v>0</v>
      </c>
      <c r="E180" s="41">
        <v>0</v>
      </c>
      <c r="F180" s="41">
        <v>0</v>
      </c>
      <c r="G180" s="48">
        <v>14101</v>
      </c>
    </row>
    <row r="181" spans="1:7" hidden="1" x14ac:dyDescent="0.25">
      <c r="A181" s="48">
        <v>141014621</v>
      </c>
      <c r="B181" s="41" t="s">
        <v>7631</v>
      </c>
      <c r="C181" s="41">
        <v>0</v>
      </c>
      <c r="D181" s="41">
        <v>0</v>
      </c>
      <c r="E181" s="41">
        <v>0</v>
      </c>
      <c r="F181" s="41">
        <v>0</v>
      </c>
      <c r="G181" s="48">
        <v>14101</v>
      </c>
    </row>
    <row r="182" spans="1:7" hidden="1" x14ac:dyDescent="0.25">
      <c r="A182" s="48">
        <v>141015016</v>
      </c>
      <c r="B182" s="41" t="s">
        <v>6420</v>
      </c>
      <c r="C182" s="41">
        <v>0</v>
      </c>
      <c r="D182" s="41">
        <v>250</v>
      </c>
      <c r="E182" s="41">
        <v>250</v>
      </c>
      <c r="F182" s="41">
        <v>-250</v>
      </c>
      <c r="G182" s="48">
        <v>14101</v>
      </c>
    </row>
    <row r="183" spans="1:7" hidden="1" x14ac:dyDescent="0.25">
      <c r="A183" s="48">
        <v>141015302</v>
      </c>
      <c r="B183" s="41" t="s">
        <v>7632</v>
      </c>
      <c r="C183" s="41">
        <v>0</v>
      </c>
      <c r="D183" s="41">
        <v>0</v>
      </c>
      <c r="E183" s="41">
        <v>0</v>
      </c>
      <c r="F183" s="41">
        <v>0</v>
      </c>
      <c r="G183" s="48">
        <v>14101</v>
      </c>
    </row>
    <row r="184" spans="1:7" hidden="1" x14ac:dyDescent="0.25">
      <c r="A184" s="48">
        <v>141015305</v>
      </c>
      <c r="B184" s="41" t="s">
        <v>7633</v>
      </c>
      <c r="C184" s="41">
        <v>0</v>
      </c>
      <c r="D184" s="41">
        <v>0</v>
      </c>
      <c r="E184" s="41">
        <v>0</v>
      </c>
      <c r="F184" s="41">
        <v>0</v>
      </c>
      <c r="G184" s="48">
        <v>14101</v>
      </c>
    </row>
    <row r="185" spans="1:7" hidden="1" x14ac:dyDescent="0.25">
      <c r="A185" s="48">
        <v>141015306</v>
      </c>
      <c r="B185" s="41" t="s">
        <v>7634</v>
      </c>
      <c r="C185" s="41">
        <v>0</v>
      </c>
      <c r="D185" s="41">
        <v>0</v>
      </c>
      <c r="E185" s="41">
        <v>0</v>
      </c>
      <c r="F185" s="41">
        <v>0</v>
      </c>
      <c r="G185" s="48">
        <v>14101</v>
      </c>
    </row>
    <row r="186" spans="1:7" hidden="1" x14ac:dyDescent="0.25">
      <c r="A186" s="48">
        <v>141015308</v>
      </c>
      <c r="B186" s="41" t="s">
        <v>10610</v>
      </c>
      <c r="C186" s="41">
        <v>0</v>
      </c>
      <c r="D186" s="41">
        <v>0</v>
      </c>
      <c r="E186" s="41">
        <v>0</v>
      </c>
      <c r="F186" s="41">
        <v>0</v>
      </c>
      <c r="G186" s="48">
        <v>14101</v>
      </c>
    </row>
    <row r="187" spans="1:7" hidden="1" x14ac:dyDescent="0.25">
      <c r="A187" s="48">
        <v>141015311</v>
      </c>
      <c r="B187" s="41" t="s">
        <v>10611</v>
      </c>
      <c r="C187" s="41">
        <v>0</v>
      </c>
      <c r="D187" s="41">
        <v>0</v>
      </c>
      <c r="E187" s="41">
        <v>0</v>
      </c>
      <c r="F187" s="41">
        <v>0</v>
      </c>
      <c r="G187" s="48">
        <v>14101</v>
      </c>
    </row>
    <row r="188" spans="1:7" hidden="1" x14ac:dyDescent="0.25">
      <c r="A188" s="48">
        <v>141015312</v>
      </c>
      <c r="B188" s="41" t="s">
        <v>6422</v>
      </c>
      <c r="C188" s="41">
        <v>0</v>
      </c>
      <c r="D188" s="41">
        <v>150</v>
      </c>
      <c r="E188" s="41">
        <v>150</v>
      </c>
      <c r="F188" s="41">
        <v>-150</v>
      </c>
      <c r="G188" s="48">
        <v>14101</v>
      </c>
    </row>
    <row r="189" spans="1:7" hidden="1" x14ac:dyDescent="0.25">
      <c r="A189" s="48">
        <v>141015336</v>
      </c>
      <c r="B189" s="41" t="s">
        <v>10612</v>
      </c>
      <c r="C189" s="41">
        <v>0</v>
      </c>
      <c r="D189" s="41">
        <v>0</v>
      </c>
      <c r="E189" s="41">
        <v>0</v>
      </c>
      <c r="F189" s="41">
        <v>0</v>
      </c>
      <c r="G189" s="48">
        <v>14101</v>
      </c>
    </row>
    <row r="190" spans="1:7" hidden="1" x14ac:dyDescent="0.25">
      <c r="A190" s="48">
        <v>141015341</v>
      </c>
      <c r="B190" s="41" t="s">
        <v>10613</v>
      </c>
      <c r="C190" s="41">
        <v>0</v>
      </c>
      <c r="D190" s="41">
        <v>0</v>
      </c>
      <c r="E190" s="41">
        <v>0</v>
      </c>
      <c r="F190" s="41">
        <v>0</v>
      </c>
      <c r="G190" s="48">
        <v>14101</v>
      </c>
    </row>
    <row r="191" spans="1:7" hidden="1" x14ac:dyDescent="0.25">
      <c r="A191" s="48">
        <v>141015343</v>
      </c>
      <c r="B191" s="41" t="s">
        <v>10614</v>
      </c>
      <c r="C191" s="41">
        <v>0</v>
      </c>
      <c r="D191" s="41">
        <v>0</v>
      </c>
      <c r="E191" s="41">
        <v>0</v>
      </c>
      <c r="F191" s="41">
        <v>0</v>
      </c>
      <c r="G191" s="48">
        <v>14101</v>
      </c>
    </row>
    <row r="192" spans="1:7" hidden="1" x14ac:dyDescent="0.25">
      <c r="A192" s="48">
        <v>141015344</v>
      </c>
      <c r="B192" s="41" t="s">
        <v>6424</v>
      </c>
      <c r="C192" s="41">
        <v>4615</v>
      </c>
      <c r="D192" s="41">
        <v>2200</v>
      </c>
      <c r="E192" s="41">
        <v>2200</v>
      </c>
      <c r="F192" s="41">
        <v>2415</v>
      </c>
      <c r="G192" s="48">
        <v>14101</v>
      </c>
    </row>
    <row r="193" spans="1:7" hidden="1" x14ac:dyDescent="0.25">
      <c r="A193" s="48">
        <v>141016014</v>
      </c>
      <c r="B193" s="41" t="s">
        <v>7641</v>
      </c>
      <c r="C193" s="41">
        <v>0</v>
      </c>
      <c r="D193" s="41">
        <v>0</v>
      </c>
      <c r="E193" s="41">
        <v>0</v>
      </c>
      <c r="F193" s="41">
        <v>0</v>
      </c>
      <c r="G193" s="48">
        <v>14101</v>
      </c>
    </row>
    <row r="194" spans="1:7" hidden="1" x14ac:dyDescent="0.25">
      <c r="A194" s="48">
        <v>141019051</v>
      </c>
      <c r="B194" s="41" t="s">
        <v>10615</v>
      </c>
      <c r="C194" s="41">
        <v>0</v>
      </c>
      <c r="D194" s="41">
        <v>0</v>
      </c>
      <c r="E194" s="41">
        <v>0</v>
      </c>
      <c r="F194" s="41">
        <v>0</v>
      </c>
      <c r="G194" s="48">
        <v>14101</v>
      </c>
    </row>
    <row r="195" spans="1:7" hidden="1" x14ac:dyDescent="0.25">
      <c r="A195" s="48">
        <v>141019053</v>
      </c>
      <c r="B195" s="41" t="s">
        <v>10616</v>
      </c>
      <c r="C195" s="41">
        <v>0</v>
      </c>
      <c r="D195" s="41">
        <v>0</v>
      </c>
      <c r="E195" s="41">
        <v>0</v>
      </c>
      <c r="F195" s="41">
        <v>0</v>
      </c>
      <c r="G195" s="48">
        <v>14101</v>
      </c>
    </row>
    <row r="196" spans="1:7" hidden="1" x14ac:dyDescent="0.25">
      <c r="A196" s="48">
        <v>141019057</v>
      </c>
      <c r="B196" s="41" t="s">
        <v>10617</v>
      </c>
      <c r="C196" s="41">
        <v>0</v>
      </c>
      <c r="D196" s="41">
        <v>0</v>
      </c>
      <c r="E196" s="41">
        <v>0</v>
      </c>
      <c r="F196" s="41">
        <v>0</v>
      </c>
      <c r="G196" s="48">
        <v>14101</v>
      </c>
    </row>
    <row r="197" spans="1:7" hidden="1" x14ac:dyDescent="0.25">
      <c r="A197" s="48">
        <v>141019200</v>
      </c>
      <c r="B197" s="41" t="s">
        <v>10618</v>
      </c>
      <c r="C197" s="41">
        <v>0</v>
      </c>
      <c r="D197" s="41">
        <v>0</v>
      </c>
      <c r="E197" s="41">
        <v>0</v>
      </c>
      <c r="F197" s="41">
        <v>0</v>
      </c>
      <c r="G197" s="48">
        <v>14101</v>
      </c>
    </row>
    <row r="198" spans="1:7" hidden="1" x14ac:dyDescent="0.25">
      <c r="A198" s="48">
        <v>141019821</v>
      </c>
      <c r="B198" s="41" t="s">
        <v>6426</v>
      </c>
      <c r="C198" s="41">
        <v>0</v>
      </c>
      <c r="D198" s="41">
        <v>-50</v>
      </c>
      <c r="E198" s="41">
        <v>-50</v>
      </c>
      <c r="F198" s="41">
        <v>50</v>
      </c>
      <c r="G198" s="48">
        <v>14101</v>
      </c>
    </row>
    <row r="199" spans="1:7" hidden="1" x14ac:dyDescent="0.25">
      <c r="A199" s="48">
        <v>141019850</v>
      </c>
      <c r="B199" s="41" t="s">
        <v>7646</v>
      </c>
      <c r="C199" s="41">
        <v>0</v>
      </c>
      <c r="D199" s="41">
        <v>0</v>
      </c>
      <c r="E199" s="41">
        <v>0</v>
      </c>
      <c r="F199" s="41">
        <v>0</v>
      </c>
      <c r="G199" s="48">
        <v>14101</v>
      </c>
    </row>
    <row r="200" spans="1:7" hidden="1" x14ac:dyDescent="0.25">
      <c r="A200" s="48">
        <v>141020120</v>
      </c>
      <c r="B200" s="41" t="s">
        <v>7647</v>
      </c>
      <c r="C200" s="41">
        <v>0</v>
      </c>
      <c r="D200" s="41">
        <v>0</v>
      </c>
      <c r="E200" s="41">
        <v>0</v>
      </c>
      <c r="F200" s="41">
        <v>0</v>
      </c>
      <c r="G200" s="48">
        <v>14102</v>
      </c>
    </row>
    <row r="201" spans="1:7" hidden="1" x14ac:dyDescent="0.25">
      <c r="A201" s="48">
        <v>141020700</v>
      </c>
      <c r="B201" s="41" t="s">
        <v>7648</v>
      </c>
      <c r="C201" s="41">
        <v>0</v>
      </c>
      <c r="D201" s="41">
        <v>0</v>
      </c>
      <c r="E201" s="41">
        <v>0</v>
      </c>
      <c r="F201" s="41">
        <v>0</v>
      </c>
      <c r="G201" s="48">
        <v>14102</v>
      </c>
    </row>
    <row r="202" spans="1:7" hidden="1" x14ac:dyDescent="0.25">
      <c r="A202" s="48">
        <v>141020800</v>
      </c>
      <c r="B202" s="41" t="s">
        <v>7649</v>
      </c>
      <c r="C202" s="41">
        <v>0</v>
      </c>
      <c r="D202" s="41">
        <v>0</v>
      </c>
      <c r="E202" s="41">
        <v>0</v>
      </c>
      <c r="F202" s="41">
        <v>0</v>
      </c>
      <c r="G202" s="48">
        <v>14102</v>
      </c>
    </row>
    <row r="203" spans="1:7" hidden="1" x14ac:dyDescent="0.25">
      <c r="A203" s="48">
        <v>141020930</v>
      </c>
      <c r="B203" s="41" t="s">
        <v>7650</v>
      </c>
      <c r="C203" s="41">
        <v>0</v>
      </c>
      <c r="D203" s="41">
        <v>0</v>
      </c>
      <c r="E203" s="41">
        <v>0</v>
      </c>
      <c r="F203" s="41">
        <v>0</v>
      </c>
      <c r="G203" s="48">
        <v>14102</v>
      </c>
    </row>
    <row r="204" spans="1:7" hidden="1" x14ac:dyDescent="0.25">
      <c r="A204" s="48">
        <v>141020975</v>
      </c>
      <c r="B204" s="41" t="s">
        <v>7651</v>
      </c>
      <c r="C204" s="41">
        <v>0</v>
      </c>
      <c r="D204" s="41">
        <v>0</v>
      </c>
      <c r="E204" s="41">
        <v>0</v>
      </c>
      <c r="F204" s="41">
        <v>0</v>
      </c>
      <c r="G204" s="48">
        <v>14102</v>
      </c>
    </row>
    <row r="205" spans="1:7" hidden="1" x14ac:dyDescent="0.25">
      <c r="A205" s="48">
        <v>141022000</v>
      </c>
      <c r="B205" s="41" t="s">
        <v>7652</v>
      </c>
      <c r="C205" s="41">
        <v>0</v>
      </c>
      <c r="D205" s="41">
        <v>0</v>
      </c>
      <c r="E205" s="41">
        <v>0</v>
      </c>
      <c r="F205" s="41">
        <v>0</v>
      </c>
      <c r="G205" s="48">
        <v>14102</v>
      </c>
    </row>
    <row r="206" spans="1:7" hidden="1" x14ac:dyDescent="0.25">
      <c r="A206" s="48">
        <v>141022022</v>
      </c>
      <c r="B206" s="41" t="s">
        <v>7653</v>
      </c>
      <c r="C206" s="41">
        <v>0</v>
      </c>
      <c r="D206" s="41">
        <v>0</v>
      </c>
      <c r="E206" s="41">
        <v>0</v>
      </c>
      <c r="F206" s="41">
        <v>0</v>
      </c>
      <c r="G206" s="48">
        <v>14102</v>
      </c>
    </row>
    <row r="207" spans="1:7" hidden="1" x14ac:dyDescent="0.25">
      <c r="A207" s="48">
        <v>141022500</v>
      </c>
      <c r="B207" s="41" t="s">
        <v>7654</v>
      </c>
      <c r="C207" s="41">
        <v>0</v>
      </c>
      <c r="D207" s="41">
        <v>0</v>
      </c>
      <c r="E207" s="41">
        <v>0</v>
      </c>
      <c r="F207" s="41">
        <v>0</v>
      </c>
      <c r="G207" s="48">
        <v>14102</v>
      </c>
    </row>
    <row r="208" spans="1:7" hidden="1" x14ac:dyDescent="0.25">
      <c r="A208" s="48">
        <v>141022510</v>
      </c>
      <c r="B208" s="41" t="s">
        <v>7655</v>
      </c>
      <c r="C208" s="41">
        <v>0</v>
      </c>
      <c r="D208" s="41">
        <v>0</v>
      </c>
      <c r="E208" s="41">
        <v>0</v>
      </c>
      <c r="F208" s="41">
        <v>0</v>
      </c>
      <c r="G208" s="48">
        <v>14102</v>
      </c>
    </row>
    <row r="209" spans="1:7" hidden="1" x14ac:dyDescent="0.25">
      <c r="A209" s="48">
        <v>141022801</v>
      </c>
      <c r="B209" s="41" t="s">
        <v>7656</v>
      </c>
      <c r="C209" s="41">
        <v>0</v>
      </c>
      <c r="D209" s="41">
        <v>0</v>
      </c>
      <c r="E209" s="41">
        <v>0</v>
      </c>
      <c r="F209" s="41">
        <v>0</v>
      </c>
      <c r="G209" s="48">
        <v>14102</v>
      </c>
    </row>
    <row r="210" spans="1:7" hidden="1" x14ac:dyDescent="0.25">
      <c r="A210" s="48">
        <v>141022900</v>
      </c>
      <c r="B210" s="41" t="s">
        <v>7657</v>
      </c>
      <c r="C210" s="41">
        <v>0</v>
      </c>
      <c r="D210" s="41">
        <v>0</v>
      </c>
      <c r="E210" s="41">
        <v>0</v>
      </c>
      <c r="F210" s="41">
        <v>0</v>
      </c>
      <c r="G210" s="48">
        <v>14102</v>
      </c>
    </row>
    <row r="211" spans="1:7" hidden="1" x14ac:dyDescent="0.25">
      <c r="A211" s="48">
        <v>141022906</v>
      </c>
      <c r="B211" s="41" t="s">
        <v>7658</v>
      </c>
      <c r="C211" s="41">
        <v>0</v>
      </c>
      <c r="D211" s="41">
        <v>0</v>
      </c>
      <c r="E211" s="41">
        <v>0</v>
      </c>
      <c r="F211" s="41">
        <v>0</v>
      </c>
      <c r="G211" s="48">
        <v>14102</v>
      </c>
    </row>
    <row r="212" spans="1:7" hidden="1" x14ac:dyDescent="0.25">
      <c r="A212" s="48">
        <v>141022907</v>
      </c>
      <c r="B212" s="41" t="s">
        <v>7659</v>
      </c>
      <c r="C212" s="41">
        <v>0</v>
      </c>
      <c r="D212" s="41">
        <v>0</v>
      </c>
      <c r="E212" s="41">
        <v>0</v>
      </c>
      <c r="F212" s="41">
        <v>0</v>
      </c>
      <c r="G212" s="48">
        <v>14102</v>
      </c>
    </row>
    <row r="213" spans="1:7" hidden="1" x14ac:dyDescent="0.25">
      <c r="A213" s="48">
        <v>141024600</v>
      </c>
      <c r="B213" s="41" t="s">
        <v>10619</v>
      </c>
      <c r="C213" s="41">
        <v>0</v>
      </c>
      <c r="D213" s="41">
        <v>0</v>
      </c>
      <c r="E213" s="41">
        <v>0</v>
      </c>
      <c r="F213" s="41">
        <v>0</v>
      </c>
      <c r="G213" s="48">
        <v>14102</v>
      </c>
    </row>
    <row r="214" spans="1:7" hidden="1" x14ac:dyDescent="0.25">
      <c r="A214" s="48">
        <v>141024610</v>
      </c>
      <c r="B214" s="41" t="s">
        <v>10620</v>
      </c>
      <c r="C214" s="41">
        <v>0</v>
      </c>
      <c r="D214" s="41">
        <v>0</v>
      </c>
      <c r="E214" s="41">
        <v>0</v>
      </c>
      <c r="F214" s="41">
        <v>0</v>
      </c>
      <c r="G214" s="48">
        <v>14102</v>
      </c>
    </row>
    <row r="215" spans="1:7" hidden="1" x14ac:dyDescent="0.25">
      <c r="A215" s="48">
        <v>141024611</v>
      </c>
      <c r="B215" s="41" t="s">
        <v>10621</v>
      </c>
      <c r="C215" s="41">
        <v>0</v>
      </c>
      <c r="D215" s="41">
        <v>0</v>
      </c>
      <c r="E215" s="41">
        <v>0</v>
      </c>
      <c r="F215" s="41">
        <v>0</v>
      </c>
      <c r="G215" s="48">
        <v>14102</v>
      </c>
    </row>
    <row r="216" spans="1:7" hidden="1" x14ac:dyDescent="0.25">
      <c r="A216" s="48">
        <v>141024618</v>
      </c>
      <c r="B216" s="41" t="s">
        <v>7663</v>
      </c>
      <c r="C216" s="41">
        <v>0</v>
      </c>
      <c r="D216" s="41">
        <v>0</v>
      </c>
      <c r="E216" s="41">
        <v>0</v>
      </c>
      <c r="F216" s="41">
        <v>0</v>
      </c>
      <c r="G216" s="48">
        <v>14102</v>
      </c>
    </row>
    <row r="217" spans="1:7" hidden="1" x14ac:dyDescent="0.25">
      <c r="A217" s="48">
        <v>141024619</v>
      </c>
      <c r="B217" s="41" t="s">
        <v>10622</v>
      </c>
      <c r="C217" s="41">
        <v>0</v>
      </c>
      <c r="D217" s="41">
        <v>0</v>
      </c>
      <c r="E217" s="41">
        <v>0</v>
      </c>
      <c r="F217" s="41">
        <v>0</v>
      </c>
      <c r="G217" s="48">
        <v>14102</v>
      </c>
    </row>
    <row r="218" spans="1:7" hidden="1" x14ac:dyDescent="0.25">
      <c r="A218" s="48">
        <v>141025301</v>
      </c>
      <c r="B218" s="41" t="s">
        <v>7665</v>
      </c>
      <c r="C218" s="41">
        <v>0</v>
      </c>
      <c r="D218" s="41">
        <v>0</v>
      </c>
      <c r="E218" s="41">
        <v>0</v>
      </c>
      <c r="F218" s="41">
        <v>0</v>
      </c>
      <c r="G218" s="48">
        <v>14102</v>
      </c>
    </row>
    <row r="219" spans="1:7" hidden="1" x14ac:dyDescent="0.25">
      <c r="A219" s="48">
        <v>141025313</v>
      </c>
      <c r="B219" s="41" t="s">
        <v>10623</v>
      </c>
      <c r="C219" s="41">
        <v>0</v>
      </c>
      <c r="D219" s="41">
        <v>0</v>
      </c>
      <c r="E219" s="41">
        <v>0</v>
      </c>
      <c r="F219" s="41">
        <v>0</v>
      </c>
      <c r="G219" s="48">
        <v>14102</v>
      </c>
    </row>
    <row r="220" spans="1:7" hidden="1" x14ac:dyDescent="0.25">
      <c r="A220" s="48">
        <v>141025314</v>
      </c>
      <c r="B220" s="41" t="s">
        <v>10624</v>
      </c>
      <c r="C220" s="41">
        <v>0</v>
      </c>
      <c r="D220" s="41">
        <v>0</v>
      </c>
      <c r="E220" s="41">
        <v>0</v>
      </c>
      <c r="F220" s="41">
        <v>0</v>
      </c>
      <c r="G220" s="48">
        <v>14102</v>
      </c>
    </row>
    <row r="221" spans="1:7" hidden="1" x14ac:dyDescent="0.25">
      <c r="A221" s="48">
        <v>141025323</v>
      </c>
      <c r="B221" s="41" t="s">
        <v>6428</v>
      </c>
      <c r="C221" s="41">
        <v>0</v>
      </c>
      <c r="D221" s="41">
        <v>50</v>
      </c>
      <c r="E221" s="41">
        <v>50</v>
      </c>
      <c r="F221" s="41">
        <v>-50</v>
      </c>
      <c r="G221" s="48">
        <v>14102</v>
      </c>
    </row>
    <row r="222" spans="1:7" hidden="1" x14ac:dyDescent="0.25">
      <c r="A222" s="48">
        <v>141025324</v>
      </c>
      <c r="B222" s="41" t="s">
        <v>6430</v>
      </c>
      <c r="C222" s="41">
        <v>0</v>
      </c>
      <c r="D222" s="41">
        <v>2000</v>
      </c>
      <c r="E222" s="41">
        <v>2000</v>
      </c>
      <c r="F222" s="41">
        <v>-2000</v>
      </c>
      <c r="G222" s="48">
        <v>14102</v>
      </c>
    </row>
    <row r="223" spans="1:7" hidden="1" x14ac:dyDescent="0.25">
      <c r="A223" s="48">
        <v>141025325</v>
      </c>
      <c r="B223" s="41" t="s">
        <v>10625</v>
      </c>
      <c r="C223" s="41">
        <v>0</v>
      </c>
      <c r="D223" s="41">
        <v>0</v>
      </c>
      <c r="E223" s="41">
        <v>0</v>
      </c>
      <c r="F223" s="41">
        <v>0</v>
      </c>
      <c r="G223" s="48">
        <v>14102</v>
      </c>
    </row>
    <row r="224" spans="1:7" hidden="1" x14ac:dyDescent="0.25">
      <c r="A224" s="48">
        <v>141029051</v>
      </c>
      <c r="B224" s="41" t="s">
        <v>7671</v>
      </c>
      <c r="C224" s="41">
        <v>0</v>
      </c>
      <c r="D224" s="41">
        <v>0</v>
      </c>
      <c r="E224" s="41">
        <v>0</v>
      </c>
      <c r="F224" s="41">
        <v>0</v>
      </c>
      <c r="G224" s="48">
        <v>14102</v>
      </c>
    </row>
    <row r="225" spans="1:7" hidden="1" x14ac:dyDescent="0.25">
      <c r="A225" s="48">
        <v>141029057</v>
      </c>
      <c r="B225" s="41" t="s">
        <v>7672</v>
      </c>
      <c r="C225" s="41">
        <v>0</v>
      </c>
      <c r="D225" s="41">
        <v>0</v>
      </c>
      <c r="E225" s="41">
        <v>0</v>
      </c>
      <c r="F225" s="41">
        <v>0</v>
      </c>
      <c r="G225" s="48">
        <v>14102</v>
      </c>
    </row>
    <row r="226" spans="1:7" hidden="1" x14ac:dyDescent="0.25">
      <c r="A226" s="48">
        <v>141029112</v>
      </c>
      <c r="B226" s="41" t="s">
        <v>7673</v>
      </c>
      <c r="C226" s="41">
        <v>0</v>
      </c>
      <c r="D226" s="41">
        <v>0</v>
      </c>
      <c r="E226" s="41">
        <v>0</v>
      </c>
      <c r="F226" s="41">
        <v>0</v>
      </c>
      <c r="G226" s="48">
        <v>14102</v>
      </c>
    </row>
    <row r="227" spans="1:7" hidden="1" x14ac:dyDescent="0.25">
      <c r="A227" s="48">
        <v>141029640</v>
      </c>
      <c r="B227" s="41" t="s">
        <v>7665</v>
      </c>
      <c r="C227" s="41">
        <v>0</v>
      </c>
      <c r="D227" s="41">
        <v>0</v>
      </c>
      <c r="E227" s="41">
        <v>0</v>
      </c>
      <c r="F227" s="41">
        <v>0</v>
      </c>
      <c r="G227" s="48">
        <v>14102</v>
      </c>
    </row>
    <row r="228" spans="1:7" hidden="1" x14ac:dyDescent="0.25">
      <c r="A228" s="48">
        <v>141029805</v>
      </c>
      <c r="B228" s="41" t="s">
        <v>10626</v>
      </c>
      <c r="C228" s="41">
        <v>0</v>
      </c>
      <c r="D228" s="41">
        <v>0</v>
      </c>
      <c r="E228" s="41">
        <v>0</v>
      </c>
      <c r="F228" s="41">
        <v>0</v>
      </c>
      <c r="G228" s="48">
        <v>14102</v>
      </c>
    </row>
    <row r="229" spans="1:7" hidden="1" x14ac:dyDescent="0.25">
      <c r="A229" s="48">
        <v>141032900</v>
      </c>
      <c r="B229" s="41" t="s">
        <v>6432</v>
      </c>
      <c r="C229" s="41">
        <v>33500</v>
      </c>
      <c r="D229" s="41">
        <v>37750</v>
      </c>
      <c r="E229" s="41">
        <v>37750</v>
      </c>
      <c r="F229" s="41">
        <v>-4250</v>
      </c>
      <c r="G229" s="48">
        <v>14103</v>
      </c>
    </row>
    <row r="230" spans="1:7" hidden="1" x14ac:dyDescent="0.25">
      <c r="A230" s="48">
        <v>141032904</v>
      </c>
      <c r="B230" s="41" t="s">
        <v>7675</v>
      </c>
      <c r="C230" s="41">
        <v>0</v>
      </c>
      <c r="D230" s="41">
        <v>0</v>
      </c>
      <c r="E230" s="41">
        <v>0</v>
      </c>
      <c r="F230" s="41">
        <v>0</v>
      </c>
      <c r="G230" s="48">
        <v>14103</v>
      </c>
    </row>
    <row r="231" spans="1:7" hidden="1" x14ac:dyDescent="0.25">
      <c r="A231" s="48">
        <v>141032921</v>
      </c>
      <c r="B231" s="41" t="s">
        <v>6434</v>
      </c>
      <c r="C231" s="41">
        <v>0</v>
      </c>
      <c r="D231" s="41">
        <v>1250</v>
      </c>
      <c r="E231" s="41">
        <v>1250</v>
      </c>
      <c r="F231" s="41">
        <v>-1250</v>
      </c>
      <c r="G231" s="48">
        <v>14103</v>
      </c>
    </row>
    <row r="232" spans="1:7" hidden="1" x14ac:dyDescent="0.25">
      <c r="A232" s="48">
        <v>141034610</v>
      </c>
      <c r="B232" s="41" t="s">
        <v>7676</v>
      </c>
      <c r="C232" s="41">
        <v>0</v>
      </c>
      <c r="D232" s="41">
        <v>0</v>
      </c>
      <c r="E232" s="41">
        <v>0</v>
      </c>
      <c r="F232" s="41">
        <v>0</v>
      </c>
      <c r="G232" s="48">
        <v>14103</v>
      </c>
    </row>
    <row r="233" spans="1:7" hidden="1" x14ac:dyDescent="0.25">
      <c r="A233" s="48">
        <v>141034622</v>
      </c>
      <c r="B233" s="41" t="s">
        <v>7677</v>
      </c>
      <c r="C233" s="41">
        <v>0</v>
      </c>
      <c r="D233" s="41">
        <v>0</v>
      </c>
      <c r="E233" s="41">
        <v>0</v>
      </c>
      <c r="F233" s="41">
        <v>0</v>
      </c>
      <c r="G233" s="48">
        <v>14103</v>
      </c>
    </row>
    <row r="234" spans="1:7" hidden="1" x14ac:dyDescent="0.25">
      <c r="A234" s="48">
        <v>141035142</v>
      </c>
      <c r="B234" s="41" t="s">
        <v>7678</v>
      </c>
      <c r="C234" s="41">
        <v>0</v>
      </c>
      <c r="D234" s="41">
        <v>0</v>
      </c>
      <c r="E234" s="41">
        <v>0</v>
      </c>
      <c r="F234" s="41">
        <v>0</v>
      </c>
      <c r="G234" s="48">
        <v>14103</v>
      </c>
    </row>
    <row r="235" spans="1:7" hidden="1" x14ac:dyDescent="0.25">
      <c r="A235" s="48">
        <v>141035143</v>
      </c>
      <c r="B235" s="41" t="s">
        <v>7679</v>
      </c>
      <c r="C235" s="41">
        <v>0</v>
      </c>
      <c r="D235" s="41">
        <v>0</v>
      </c>
      <c r="E235" s="41">
        <v>0</v>
      </c>
      <c r="F235" s="41">
        <v>0</v>
      </c>
      <c r="G235" s="48">
        <v>14103</v>
      </c>
    </row>
    <row r="236" spans="1:7" hidden="1" x14ac:dyDescent="0.25">
      <c r="A236" s="48">
        <v>141035144</v>
      </c>
      <c r="B236" s="41" t="s">
        <v>6436</v>
      </c>
      <c r="C236" s="41">
        <v>1194</v>
      </c>
      <c r="D236" s="41">
        <v>0</v>
      </c>
      <c r="E236" s="41">
        <v>0</v>
      </c>
      <c r="F236" s="41">
        <v>1194</v>
      </c>
      <c r="G236" s="48">
        <v>14103</v>
      </c>
    </row>
    <row r="237" spans="1:7" hidden="1" x14ac:dyDescent="0.25">
      <c r="A237" s="48">
        <v>141039053</v>
      </c>
      <c r="B237" s="41" t="s">
        <v>6438</v>
      </c>
      <c r="C237" s="41">
        <v>0</v>
      </c>
      <c r="D237" s="41">
        <v>-1500</v>
      </c>
      <c r="E237" s="41">
        <v>-1500</v>
      </c>
      <c r="F237" s="41">
        <v>1500</v>
      </c>
      <c r="G237" s="48">
        <v>14103</v>
      </c>
    </row>
    <row r="238" spans="1:7" hidden="1" x14ac:dyDescent="0.25">
      <c r="A238" s="48">
        <v>141040100</v>
      </c>
      <c r="B238" s="41" t="s">
        <v>6440</v>
      </c>
      <c r="C238" s="41">
        <v>35691.21</v>
      </c>
      <c r="D238" s="41">
        <v>77550</v>
      </c>
      <c r="E238" s="41">
        <v>77550</v>
      </c>
      <c r="F238" s="41">
        <v>-41858.79</v>
      </c>
      <c r="G238" s="48">
        <v>14104</v>
      </c>
    </row>
    <row r="239" spans="1:7" hidden="1" x14ac:dyDescent="0.25">
      <c r="A239" s="48">
        <v>141040101</v>
      </c>
      <c r="B239" s="41" t="s">
        <v>7681</v>
      </c>
      <c r="C239" s="41">
        <v>0</v>
      </c>
      <c r="D239" s="41">
        <v>0</v>
      </c>
      <c r="E239" s="41">
        <v>0</v>
      </c>
      <c r="F239" s="41">
        <v>0</v>
      </c>
      <c r="G239" s="48">
        <v>14104</v>
      </c>
    </row>
    <row r="240" spans="1:7" hidden="1" x14ac:dyDescent="0.25">
      <c r="A240" s="48">
        <v>141040102</v>
      </c>
      <c r="B240" s="41" t="s">
        <v>7682</v>
      </c>
      <c r="C240" s="41">
        <v>0</v>
      </c>
      <c r="D240" s="41">
        <v>0</v>
      </c>
      <c r="E240" s="41">
        <v>0</v>
      </c>
      <c r="F240" s="41">
        <v>0</v>
      </c>
      <c r="G240" s="48">
        <v>14104</v>
      </c>
    </row>
    <row r="241" spans="1:7" hidden="1" x14ac:dyDescent="0.25">
      <c r="A241" s="48">
        <v>141040103</v>
      </c>
      <c r="B241" s="41" t="s">
        <v>7683</v>
      </c>
      <c r="C241" s="41">
        <v>0</v>
      </c>
      <c r="D241" s="41">
        <v>0</v>
      </c>
      <c r="E241" s="41">
        <v>0</v>
      </c>
      <c r="F241" s="41">
        <v>0</v>
      </c>
      <c r="G241" s="48">
        <v>14104</v>
      </c>
    </row>
    <row r="242" spans="1:7" hidden="1" x14ac:dyDescent="0.25">
      <c r="A242" s="48">
        <v>141040110</v>
      </c>
      <c r="B242" s="41" t="s">
        <v>7684</v>
      </c>
      <c r="C242" s="41">
        <v>0</v>
      </c>
      <c r="D242" s="41">
        <v>0</v>
      </c>
      <c r="E242" s="41">
        <v>0</v>
      </c>
      <c r="F242" s="41">
        <v>0</v>
      </c>
      <c r="G242" s="48">
        <v>14104</v>
      </c>
    </row>
    <row r="243" spans="1:7" hidden="1" x14ac:dyDescent="0.25">
      <c r="A243" s="48">
        <v>141040120</v>
      </c>
      <c r="B243" s="41" t="s">
        <v>7685</v>
      </c>
      <c r="C243" s="41">
        <v>0</v>
      </c>
      <c r="D243" s="41">
        <v>0</v>
      </c>
      <c r="E243" s="41">
        <v>0</v>
      </c>
      <c r="F243" s="41">
        <v>0</v>
      </c>
      <c r="G243" s="48">
        <v>14104</v>
      </c>
    </row>
    <row r="244" spans="1:7" hidden="1" x14ac:dyDescent="0.25">
      <c r="A244" s="48">
        <v>141040150</v>
      </c>
      <c r="B244" s="41" t="s">
        <v>10627</v>
      </c>
      <c r="C244" s="41">
        <v>0</v>
      </c>
      <c r="D244" s="41">
        <v>0</v>
      </c>
      <c r="E244" s="41">
        <v>0</v>
      </c>
      <c r="F244" s="41">
        <v>0</v>
      </c>
      <c r="G244" s="48">
        <v>14104</v>
      </c>
    </row>
    <row r="245" spans="1:7" hidden="1" x14ac:dyDescent="0.25">
      <c r="A245" s="48">
        <v>141040400</v>
      </c>
      <c r="B245" s="41" t="s">
        <v>10628</v>
      </c>
      <c r="C245" s="41">
        <v>0</v>
      </c>
      <c r="D245" s="41">
        <v>0</v>
      </c>
      <c r="E245" s="41">
        <v>0</v>
      </c>
      <c r="F245" s="41">
        <v>0</v>
      </c>
      <c r="G245" s="48">
        <v>14104</v>
      </c>
    </row>
    <row r="246" spans="1:7" hidden="1" x14ac:dyDescent="0.25">
      <c r="A246" s="48">
        <v>141040730</v>
      </c>
      <c r="B246" s="41" t="s">
        <v>7688</v>
      </c>
      <c r="C246" s="41">
        <v>0</v>
      </c>
      <c r="D246" s="41">
        <v>0</v>
      </c>
      <c r="E246" s="41">
        <v>0</v>
      </c>
      <c r="F246" s="41">
        <v>0</v>
      </c>
      <c r="G246" s="48">
        <v>14104</v>
      </c>
    </row>
    <row r="247" spans="1:7" hidden="1" x14ac:dyDescent="0.25">
      <c r="A247" s="48">
        <v>141040800</v>
      </c>
      <c r="B247" s="41" t="s">
        <v>10629</v>
      </c>
      <c r="C247" s="41">
        <v>0</v>
      </c>
      <c r="D247" s="41">
        <v>0</v>
      </c>
      <c r="E247" s="41">
        <v>0</v>
      </c>
      <c r="F247" s="41">
        <v>0</v>
      </c>
      <c r="G247" s="48">
        <v>14104</v>
      </c>
    </row>
    <row r="248" spans="1:7" hidden="1" x14ac:dyDescent="0.25">
      <c r="A248" s="48">
        <v>141040930</v>
      </c>
      <c r="B248" s="41" t="s">
        <v>6442</v>
      </c>
      <c r="C248" s="41">
        <v>25.03</v>
      </c>
      <c r="D248" s="41">
        <v>400</v>
      </c>
      <c r="E248" s="41">
        <v>400</v>
      </c>
      <c r="F248" s="41">
        <v>-374.97</v>
      </c>
      <c r="G248" s="48">
        <v>14104</v>
      </c>
    </row>
    <row r="249" spans="1:7" hidden="1" x14ac:dyDescent="0.25">
      <c r="A249" s="48">
        <v>141040975</v>
      </c>
      <c r="B249" s="41" t="s">
        <v>7690</v>
      </c>
      <c r="C249" s="41">
        <v>0</v>
      </c>
      <c r="D249" s="41">
        <v>0</v>
      </c>
      <c r="E249" s="41">
        <v>0</v>
      </c>
      <c r="F249" s="41">
        <v>0</v>
      </c>
      <c r="G249" s="48">
        <v>14104</v>
      </c>
    </row>
    <row r="250" spans="1:7" hidden="1" x14ac:dyDescent="0.25">
      <c r="A250" s="48">
        <v>141041400</v>
      </c>
      <c r="B250" s="41" t="s">
        <v>7691</v>
      </c>
      <c r="C250" s="41">
        <v>0</v>
      </c>
      <c r="D250" s="41">
        <v>0</v>
      </c>
      <c r="E250" s="41">
        <v>0</v>
      </c>
      <c r="F250" s="41">
        <v>0</v>
      </c>
      <c r="G250" s="48">
        <v>14104</v>
      </c>
    </row>
    <row r="251" spans="1:7" hidden="1" x14ac:dyDescent="0.25">
      <c r="A251" s="48">
        <v>141041401</v>
      </c>
      <c r="B251" s="41" t="s">
        <v>7692</v>
      </c>
      <c r="C251" s="41">
        <v>0</v>
      </c>
      <c r="D251" s="41">
        <v>0</v>
      </c>
      <c r="E251" s="41">
        <v>0</v>
      </c>
      <c r="F251" s="41">
        <v>0</v>
      </c>
      <c r="G251" s="48">
        <v>14104</v>
      </c>
    </row>
    <row r="252" spans="1:7" hidden="1" x14ac:dyDescent="0.25">
      <c r="A252" s="48">
        <v>141041620</v>
      </c>
      <c r="B252" s="41" t="s">
        <v>7693</v>
      </c>
      <c r="C252" s="41">
        <v>0</v>
      </c>
      <c r="D252" s="41">
        <v>0</v>
      </c>
      <c r="E252" s="41">
        <v>0</v>
      </c>
      <c r="F252" s="41">
        <v>0</v>
      </c>
      <c r="G252" s="48">
        <v>14104</v>
      </c>
    </row>
    <row r="253" spans="1:7" hidden="1" x14ac:dyDescent="0.25">
      <c r="A253" s="48">
        <v>141042000</v>
      </c>
      <c r="B253" s="41" t="s">
        <v>7694</v>
      </c>
      <c r="C253" s="41">
        <v>0</v>
      </c>
      <c r="D253" s="41">
        <v>0</v>
      </c>
      <c r="E253" s="41">
        <v>0</v>
      </c>
      <c r="F253" s="41">
        <v>0</v>
      </c>
      <c r="G253" s="48">
        <v>14104</v>
      </c>
    </row>
    <row r="254" spans="1:7" hidden="1" x14ac:dyDescent="0.25">
      <c r="A254" s="48">
        <v>141042022</v>
      </c>
      <c r="B254" s="41" t="s">
        <v>7695</v>
      </c>
      <c r="C254" s="41">
        <v>0</v>
      </c>
      <c r="D254" s="41">
        <v>0</v>
      </c>
      <c r="E254" s="41">
        <v>0</v>
      </c>
      <c r="F254" s="41">
        <v>0</v>
      </c>
      <c r="G254" s="48">
        <v>14104</v>
      </c>
    </row>
    <row r="255" spans="1:7" hidden="1" x14ac:dyDescent="0.25">
      <c r="A255" s="48">
        <v>141042428</v>
      </c>
      <c r="B255" s="41" t="s">
        <v>7696</v>
      </c>
      <c r="C255" s="41">
        <v>0</v>
      </c>
      <c r="D255" s="41">
        <v>0</v>
      </c>
      <c r="E255" s="41">
        <v>0</v>
      </c>
      <c r="F255" s="41">
        <v>0</v>
      </c>
      <c r="G255" s="48">
        <v>14104</v>
      </c>
    </row>
    <row r="256" spans="1:7" hidden="1" x14ac:dyDescent="0.25">
      <c r="A256" s="48">
        <v>141042429</v>
      </c>
      <c r="B256" s="41" t="s">
        <v>7697</v>
      </c>
      <c r="C256" s="41">
        <v>0</v>
      </c>
      <c r="D256" s="41">
        <v>0</v>
      </c>
      <c r="E256" s="41">
        <v>0</v>
      </c>
      <c r="F256" s="41">
        <v>0</v>
      </c>
      <c r="G256" s="48">
        <v>14104</v>
      </c>
    </row>
    <row r="257" spans="1:7" hidden="1" x14ac:dyDescent="0.25">
      <c r="A257" s="48">
        <v>141042500</v>
      </c>
      <c r="B257" s="41" t="s">
        <v>6444</v>
      </c>
      <c r="C257" s="41">
        <v>0</v>
      </c>
      <c r="D257" s="41">
        <v>50</v>
      </c>
      <c r="E257" s="41">
        <v>50</v>
      </c>
      <c r="F257" s="41">
        <v>-50</v>
      </c>
      <c r="G257" s="48">
        <v>14104</v>
      </c>
    </row>
    <row r="258" spans="1:7" hidden="1" x14ac:dyDescent="0.25">
      <c r="A258" s="48">
        <v>141042504</v>
      </c>
      <c r="B258" s="41" t="s">
        <v>10630</v>
      </c>
      <c r="C258" s="41">
        <v>0</v>
      </c>
      <c r="D258" s="41">
        <v>0</v>
      </c>
      <c r="E258" s="41">
        <v>0</v>
      </c>
      <c r="F258" s="41">
        <v>0</v>
      </c>
      <c r="G258" s="48">
        <v>14104</v>
      </c>
    </row>
    <row r="259" spans="1:7" hidden="1" x14ac:dyDescent="0.25">
      <c r="A259" s="48">
        <v>141042510</v>
      </c>
      <c r="B259" s="41" t="s">
        <v>7699</v>
      </c>
      <c r="C259" s="41">
        <v>0</v>
      </c>
      <c r="D259" s="41">
        <v>0</v>
      </c>
      <c r="E259" s="41">
        <v>0</v>
      </c>
      <c r="F259" s="41">
        <v>0</v>
      </c>
      <c r="G259" s="48">
        <v>14104</v>
      </c>
    </row>
    <row r="260" spans="1:7" hidden="1" x14ac:dyDescent="0.25">
      <c r="A260" s="48">
        <v>141042524</v>
      </c>
      <c r="B260" s="41" t="s">
        <v>10631</v>
      </c>
      <c r="C260" s="41">
        <v>0</v>
      </c>
      <c r="D260" s="41">
        <v>0</v>
      </c>
      <c r="E260" s="41">
        <v>0</v>
      </c>
      <c r="F260" s="41">
        <v>0</v>
      </c>
      <c r="G260" s="48">
        <v>14104</v>
      </c>
    </row>
    <row r="261" spans="1:7" hidden="1" x14ac:dyDescent="0.25">
      <c r="A261" s="48">
        <v>141042701</v>
      </c>
      <c r="B261" s="41" t="s">
        <v>10632</v>
      </c>
      <c r="C261" s="41">
        <v>0</v>
      </c>
      <c r="D261" s="41">
        <v>0</v>
      </c>
      <c r="E261" s="41">
        <v>0</v>
      </c>
      <c r="F261" s="41">
        <v>0</v>
      </c>
      <c r="G261" s="48">
        <v>14104</v>
      </c>
    </row>
    <row r="262" spans="1:7" hidden="1" x14ac:dyDescent="0.25">
      <c r="A262" s="48">
        <v>141042703</v>
      </c>
      <c r="B262" s="41" t="s">
        <v>7702</v>
      </c>
      <c r="C262" s="41">
        <v>0</v>
      </c>
      <c r="D262" s="41">
        <v>0</v>
      </c>
      <c r="E262" s="41">
        <v>0</v>
      </c>
      <c r="F262" s="41">
        <v>0</v>
      </c>
      <c r="G262" s="48">
        <v>14104</v>
      </c>
    </row>
    <row r="263" spans="1:7" hidden="1" x14ac:dyDescent="0.25">
      <c r="A263" s="48">
        <v>141042706</v>
      </c>
      <c r="B263" s="41" t="s">
        <v>10633</v>
      </c>
      <c r="C263" s="41">
        <v>0</v>
      </c>
      <c r="D263" s="41">
        <v>0</v>
      </c>
      <c r="E263" s="41">
        <v>0</v>
      </c>
      <c r="F263" s="41">
        <v>0</v>
      </c>
      <c r="G263" s="48">
        <v>14104</v>
      </c>
    </row>
    <row r="264" spans="1:7" hidden="1" x14ac:dyDescent="0.25">
      <c r="A264" s="48">
        <v>141042801</v>
      </c>
      <c r="B264" s="41" t="s">
        <v>7704</v>
      </c>
      <c r="C264" s="41">
        <v>0</v>
      </c>
      <c r="D264" s="41">
        <v>0</v>
      </c>
      <c r="E264" s="41">
        <v>0</v>
      </c>
      <c r="F264" s="41">
        <v>0</v>
      </c>
      <c r="G264" s="48">
        <v>14104</v>
      </c>
    </row>
    <row r="265" spans="1:7" hidden="1" x14ac:dyDescent="0.25">
      <c r="A265" s="48">
        <v>141044600</v>
      </c>
      <c r="B265" s="41" t="s">
        <v>7705</v>
      </c>
      <c r="C265" s="41">
        <v>0</v>
      </c>
      <c r="D265" s="41">
        <v>0</v>
      </c>
      <c r="E265" s="41">
        <v>0</v>
      </c>
      <c r="F265" s="41">
        <v>0</v>
      </c>
      <c r="G265" s="48">
        <v>14104</v>
      </c>
    </row>
    <row r="266" spans="1:7" hidden="1" x14ac:dyDescent="0.25">
      <c r="A266" s="48">
        <v>141044610</v>
      </c>
      <c r="B266" s="41" t="s">
        <v>7706</v>
      </c>
      <c r="C266" s="41">
        <v>0</v>
      </c>
      <c r="D266" s="41">
        <v>0</v>
      </c>
      <c r="E266" s="41">
        <v>0</v>
      </c>
      <c r="F266" s="41">
        <v>0</v>
      </c>
      <c r="G266" s="48">
        <v>14104</v>
      </c>
    </row>
    <row r="267" spans="1:7" hidden="1" x14ac:dyDescent="0.25">
      <c r="A267" s="48">
        <v>141044611</v>
      </c>
      <c r="B267" s="41" t="s">
        <v>7707</v>
      </c>
      <c r="C267" s="41">
        <v>0</v>
      </c>
      <c r="D267" s="41">
        <v>0</v>
      </c>
      <c r="E267" s="41">
        <v>0</v>
      </c>
      <c r="F267" s="41">
        <v>0</v>
      </c>
      <c r="G267" s="48">
        <v>14104</v>
      </c>
    </row>
    <row r="268" spans="1:7" hidden="1" x14ac:dyDescent="0.25">
      <c r="A268" s="48">
        <v>141044612</v>
      </c>
      <c r="B268" s="41" t="s">
        <v>7708</v>
      </c>
      <c r="C268" s="41">
        <v>0</v>
      </c>
      <c r="D268" s="41">
        <v>0</v>
      </c>
      <c r="E268" s="41">
        <v>0</v>
      </c>
      <c r="F268" s="41">
        <v>0</v>
      </c>
      <c r="G268" s="48">
        <v>14104</v>
      </c>
    </row>
    <row r="269" spans="1:7" hidden="1" x14ac:dyDescent="0.25">
      <c r="A269" s="48">
        <v>141044618</v>
      </c>
      <c r="B269" s="41" t="s">
        <v>7709</v>
      </c>
      <c r="C269" s="41">
        <v>0</v>
      </c>
      <c r="D269" s="41">
        <v>0</v>
      </c>
      <c r="E269" s="41">
        <v>0</v>
      </c>
      <c r="F269" s="41">
        <v>0</v>
      </c>
      <c r="G269" s="48">
        <v>14104</v>
      </c>
    </row>
    <row r="270" spans="1:7" hidden="1" x14ac:dyDescent="0.25">
      <c r="A270" s="48">
        <v>141044619</v>
      </c>
      <c r="B270" s="41" t="s">
        <v>10634</v>
      </c>
      <c r="C270" s="41">
        <v>0</v>
      </c>
      <c r="D270" s="41">
        <v>0</v>
      </c>
      <c r="E270" s="41">
        <v>0</v>
      </c>
      <c r="F270" s="41">
        <v>0</v>
      </c>
      <c r="G270" s="48">
        <v>14104</v>
      </c>
    </row>
    <row r="271" spans="1:7" hidden="1" x14ac:dyDescent="0.25">
      <c r="A271" s="48">
        <v>141045302</v>
      </c>
      <c r="B271" s="41" t="s">
        <v>10635</v>
      </c>
      <c r="C271" s="41">
        <v>0</v>
      </c>
      <c r="D271" s="41">
        <v>0</v>
      </c>
      <c r="E271" s="41">
        <v>0</v>
      </c>
      <c r="F271" s="41">
        <v>0</v>
      </c>
      <c r="G271" s="48">
        <v>14104</v>
      </c>
    </row>
    <row r="272" spans="1:7" hidden="1" x14ac:dyDescent="0.25">
      <c r="A272" s="48">
        <v>141045540</v>
      </c>
      <c r="B272" s="41" t="s">
        <v>7712</v>
      </c>
      <c r="C272" s="41">
        <v>0</v>
      </c>
      <c r="D272" s="41">
        <v>0</v>
      </c>
      <c r="E272" s="41">
        <v>0</v>
      </c>
      <c r="F272" s="41">
        <v>0</v>
      </c>
      <c r="G272" s="48">
        <v>14104</v>
      </c>
    </row>
    <row r="273" spans="1:7" hidden="1" x14ac:dyDescent="0.25">
      <c r="A273" s="48">
        <v>141045542</v>
      </c>
      <c r="B273" s="41" t="s">
        <v>7713</v>
      </c>
      <c r="C273" s="41">
        <v>0</v>
      </c>
      <c r="D273" s="41">
        <v>0</v>
      </c>
      <c r="E273" s="41">
        <v>0</v>
      </c>
      <c r="F273" s="41">
        <v>0</v>
      </c>
      <c r="G273" s="48">
        <v>14104</v>
      </c>
    </row>
    <row r="274" spans="1:7" hidden="1" x14ac:dyDescent="0.25">
      <c r="A274" s="48">
        <v>141045545</v>
      </c>
      <c r="B274" s="41" t="s">
        <v>7714</v>
      </c>
      <c r="C274" s="41">
        <v>0</v>
      </c>
      <c r="D274" s="41">
        <v>0</v>
      </c>
      <c r="E274" s="41">
        <v>0</v>
      </c>
      <c r="F274" s="41">
        <v>0</v>
      </c>
      <c r="G274" s="48">
        <v>14104</v>
      </c>
    </row>
    <row r="275" spans="1:7" hidden="1" x14ac:dyDescent="0.25">
      <c r="A275" s="48">
        <v>141045546</v>
      </c>
      <c r="B275" s="41" t="s">
        <v>7715</v>
      </c>
      <c r="C275" s="41">
        <v>0</v>
      </c>
      <c r="D275" s="41">
        <v>0</v>
      </c>
      <c r="E275" s="41">
        <v>0</v>
      </c>
      <c r="F275" s="41">
        <v>0</v>
      </c>
      <c r="G275" s="48">
        <v>14104</v>
      </c>
    </row>
    <row r="276" spans="1:7" hidden="1" x14ac:dyDescent="0.25">
      <c r="A276" s="48">
        <v>141045547</v>
      </c>
      <c r="B276" s="41" t="s">
        <v>7716</v>
      </c>
      <c r="C276" s="41">
        <v>0</v>
      </c>
      <c r="D276" s="41">
        <v>0</v>
      </c>
      <c r="E276" s="41">
        <v>0</v>
      </c>
      <c r="F276" s="41">
        <v>0</v>
      </c>
      <c r="G276" s="48">
        <v>14104</v>
      </c>
    </row>
    <row r="277" spans="1:7" hidden="1" x14ac:dyDescent="0.25">
      <c r="A277" s="48">
        <v>141045549</v>
      </c>
      <c r="B277" s="41" t="s">
        <v>7717</v>
      </c>
      <c r="C277" s="41">
        <v>0</v>
      </c>
      <c r="D277" s="41">
        <v>0</v>
      </c>
      <c r="E277" s="41">
        <v>0</v>
      </c>
      <c r="F277" s="41">
        <v>0</v>
      </c>
      <c r="G277" s="48">
        <v>14104</v>
      </c>
    </row>
    <row r="278" spans="1:7" hidden="1" x14ac:dyDescent="0.25">
      <c r="A278" s="48">
        <v>141045550</v>
      </c>
      <c r="B278" s="41" t="s">
        <v>7718</v>
      </c>
      <c r="C278" s="41">
        <v>0</v>
      </c>
      <c r="D278" s="41">
        <v>0</v>
      </c>
      <c r="E278" s="41">
        <v>0</v>
      </c>
      <c r="F278" s="41">
        <v>0</v>
      </c>
      <c r="G278" s="48">
        <v>14104</v>
      </c>
    </row>
    <row r="279" spans="1:7" hidden="1" x14ac:dyDescent="0.25">
      <c r="A279" s="48">
        <v>141045551</v>
      </c>
      <c r="B279" s="41" t="s">
        <v>7719</v>
      </c>
      <c r="C279" s="41">
        <v>0</v>
      </c>
      <c r="D279" s="41">
        <v>0</v>
      </c>
      <c r="E279" s="41">
        <v>0</v>
      </c>
      <c r="F279" s="41">
        <v>0</v>
      </c>
      <c r="G279" s="48">
        <v>14104</v>
      </c>
    </row>
    <row r="280" spans="1:7" hidden="1" x14ac:dyDescent="0.25">
      <c r="A280" s="48">
        <v>141045552</v>
      </c>
      <c r="B280" s="41" t="s">
        <v>7720</v>
      </c>
      <c r="C280" s="41">
        <v>0</v>
      </c>
      <c r="D280" s="41">
        <v>0</v>
      </c>
      <c r="E280" s="41">
        <v>0</v>
      </c>
      <c r="F280" s="41">
        <v>0</v>
      </c>
      <c r="G280" s="48">
        <v>14104</v>
      </c>
    </row>
    <row r="281" spans="1:7" hidden="1" x14ac:dyDescent="0.25">
      <c r="A281" s="48">
        <v>141045553</v>
      </c>
      <c r="B281" s="41" t="s">
        <v>7721</v>
      </c>
      <c r="C281" s="41">
        <v>0</v>
      </c>
      <c r="D281" s="41">
        <v>0</v>
      </c>
      <c r="E281" s="41">
        <v>0</v>
      </c>
      <c r="F281" s="41">
        <v>0</v>
      </c>
      <c r="G281" s="48">
        <v>14104</v>
      </c>
    </row>
    <row r="282" spans="1:7" hidden="1" x14ac:dyDescent="0.25">
      <c r="A282" s="48">
        <v>141045554</v>
      </c>
      <c r="B282" s="41" t="s">
        <v>7722</v>
      </c>
      <c r="C282" s="41">
        <v>0</v>
      </c>
      <c r="D282" s="41">
        <v>0</v>
      </c>
      <c r="E282" s="41">
        <v>0</v>
      </c>
      <c r="F282" s="41">
        <v>0</v>
      </c>
      <c r="G282" s="48">
        <v>14104</v>
      </c>
    </row>
    <row r="283" spans="1:7" hidden="1" x14ac:dyDescent="0.25">
      <c r="A283" s="48">
        <v>141045556</v>
      </c>
      <c r="B283" s="41" t="s">
        <v>7723</v>
      </c>
      <c r="C283" s="41">
        <v>0</v>
      </c>
      <c r="D283" s="41">
        <v>0</v>
      </c>
      <c r="E283" s="41">
        <v>0</v>
      </c>
      <c r="F283" s="41">
        <v>0</v>
      </c>
      <c r="G283" s="48">
        <v>14104</v>
      </c>
    </row>
    <row r="284" spans="1:7" hidden="1" x14ac:dyDescent="0.25">
      <c r="A284" s="48">
        <v>141045562</v>
      </c>
      <c r="B284" s="41" t="s">
        <v>10636</v>
      </c>
      <c r="C284" s="41">
        <v>0</v>
      </c>
      <c r="D284" s="41">
        <v>0</v>
      </c>
      <c r="E284" s="41">
        <v>0</v>
      </c>
      <c r="F284" s="41">
        <v>0</v>
      </c>
      <c r="G284" s="48">
        <v>14104</v>
      </c>
    </row>
    <row r="285" spans="1:7" hidden="1" x14ac:dyDescent="0.25">
      <c r="A285" s="48">
        <v>141045563</v>
      </c>
      <c r="B285" s="41" t="s">
        <v>6446</v>
      </c>
      <c r="C285" s="41">
        <v>0</v>
      </c>
      <c r="D285" s="41">
        <v>450</v>
      </c>
      <c r="E285" s="41">
        <v>450</v>
      </c>
      <c r="F285" s="41">
        <v>-450</v>
      </c>
      <c r="G285" s="48">
        <v>14104</v>
      </c>
    </row>
    <row r="286" spans="1:7" hidden="1" x14ac:dyDescent="0.25">
      <c r="A286" s="48">
        <v>141045564</v>
      </c>
      <c r="B286" s="41" t="s">
        <v>6448</v>
      </c>
      <c r="C286" s="41">
        <v>4225</v>
      </c>
      <c r="D286" s="41">
        <v>3200</v>
      </c>
      <c r="E286" s="41">
        <v>3200</v>
      </c>
      <c r="F286" s="41">
        <v>1025</v>
      </c>
      <c r="G286" s="48">
        <v>14104</v>
      </c>
    </row>
    <row r="287" spans="1:7" hidden="1" x14ac:dyDescent="0.25">
      <c r="A287" s="48">
        <v>141045565</v>
      </c>
      <c r="B287" s="41" t="s">
        <v>10637</v>
      </c>
      <c r="C287" s="41">
        <v>0</v>
      </c>
      <c r="D287" s="41">
        <v>0</v>
      </c>
      <c r="E287" s="41">
        <v>0</v>
      </c>
      <c r="F287" s="41">
        <v>0</v>
      </c>
      <c r="G287" s="48">
        <v>14104</v>
      </c>
    </row>
    <row r="288" spans="1:7" hidden="1" x14ac:dyDescent="0.25">
      <c r="A288" s="48">
        <v>141045568</v>
      </c>
      <c r="B288" s="41" t="s">
        <v>7728</v>
      </c>
      <c r="C288" s="41">
        <v>0</v>
      </c>
      <c r="D288" s="41">
        <v>0</v>
      </c>
      <c r="E288" s="41">
        <v>0</v>
      </c>
      <c r="F288" s="41">
        <v>0</v>
      </c>
      <c r="G288" s="48">
        <v>14104</v>
      </c>
    </row>
    <row r="289" spans="1:7" hidden="1" x14ac:dyDescent="0.25">
      <c r="A289" s="48">
        <v>141045571</v>
      </c>
      <c r="B289" s="41" t="s">
        <v>10638</v>
      </c>
      <c r="C289" s="41">
        <v>0</v>
      </c>
      <c r="D289" s="41">
        <v>0</v>
      </c>
      <c r="E289" s="41">
        <v>0</v>
      </c>
      <c r="F289" s="41">
        <v>0</v>
      </c>
      <c r="G289" s="48">
        <v>14104</v>
      </c>
    </row>
    <row r="290" spans="1:7" hidden="1" x14ac:dyDescent="0.25">
      <c r="A290" s="48">
        <v>141045574</v>
      </c>
      <c r="B290" s="41" t="s">
        <v>7730</v>
      </c>
      <c r="C290" s="41">
        <v>0</v>
      </c>
      <c r="D290" s="41">
        <v>0</v>
      </c>
      <c r="E290" s="41">
        <v>0</v>
      </c>
      <c r="F290" s="41">
        <v>0</v>
      </c>
      <c r="G290" s="48">
        <v>14104</v>
      </c>
    </row>
    <row r="291" spans="1:7" hidden="1" x14ac:dyDescent="0.25">
      <c r="A291" s="48">
        <v>141045575</v>
      </c>
      <c r="B291" s="41" t="s">
        <v>6450</v>
      </c>
      <c r="C291" s="41">
        <v>0</v>
      </c>
      <c r="D291" s="41">
        <v>350</v>
      </c>
      <c r="E291" s="41">
        <v>350</v>
      </c>
      <c r="F291" s="41">
        <v>-350</v>
      </c>
      <c r="G291" s="48">
        <v>14104</v>
      </c>
    </row>
    <row r="292" spans="1:7" hidden="1" x14ac:dyDescent="0.25">
      <c r="A292" s="48">
        <v>141045576</v>
      </c>
      <c r="B292" s="41" t="s">
        <v>10639</v>
      </c>
      <c r="C292" s="41">
        <v>0</v>
      </c>
      <c r="D292" s="41">
        <v>0</v>
      </c>
      <c r="E292" s="41">
        <v>0</v>
      </c>
      <c r="F292" s="41">
        <v>0</v>
      </c>
      <c r="G292" s="48">
        <v>14104</v>
      </c>
    </row>
    <row r="293" spans="1:7" hidden="1" x14ac:dyDescent="0.25">
      <c r="A293" s="48">
        <v>141046010</v>
      </c>
      <c r="B293" s="41" t="s">
        <v>7733</v>
      </c>
      <c r="C293" s="41">
        <v>0</v>
      </c>
      <c r="D293" s="41">
        <v>0</v>
      </c>
      <c r="E293" s="41">
        <v>0</v>
      </c>
      <c r="F293" s="41">
        <v>0</v>
      </c>
      <c r="G293" s="48">
        <v>14104</v>
      </c>
    </row>
    <row r="294" spans="1:7" hidden="1" x14ac:dyDescent="0.25">
      <c r="A294" s="48">
        <v>141049051</v>
      </c>
      <c r="B294" s="41" t="s">
        <v>10640</v>
      </c>
      <c r="C294" s="41">
        <v>0</v>
      </c>
      <c r="D294" s="41">
        <v>0</v>
      </c>
      <c r="E294" s="41">
        <v>0</v>
      </c>
      <c r="F294" s="41">
        <v>0</v>
      </c>
      <c r="G294" s="48">
        <v>14104</v>
      </c>
    </row>
    <row r="295" spans="1:7" hidden="1" x14ac:dyDescent="0.25">
      <c r="A295" s="48">
        <v>141049056</v>
      </c>
      <c r="B295" s="41" t="s">
        <v>10641</v>
      </c>
      <c r="C295" s="41">
        <v>0</v>
      </c>
      <c r="D295" s="41">
        <v>0</v>
      </c>
      <c r="E295" s="41">
        <v>0</v>
      </c>
      <c r="F295" s="41">
        <v>0</v>
      </c>
      <c r="G295" s="48">
        <v>14104</v>
      </c>
    </row>
    <row r="296" spans="1:7" hidden="1" x14ac:dyDescent="0.25">
      <c r="A296" s="48">
        <v>141049200</v>
      </c>
      <c r="B296" s="41" t="s">
        <v>10642</v>
      </c>
      <c r="C296" s="41">
        <v>0</v>
      </c>
      <c r="D296" s="41">
        <v>0</v>
      </c>
      <c r="E296" s="41">
        <v>0</v>
      </c>
      <c r="F296" s="41">
        <v>0</v>
      </c>
      <c r="G296" s="48">
        <v>14104</v>
      </c>
    </row>
    <row r="297" spans="1:7" hidden="1" x14ac:dyDescent="0.25">
      <c r="A297" s="48">
        <v>141049201</v>
      </c>
      <c r="B297" s="41" t="s">
        <v>7737</v>
      </c>
      <c r="C297" s="41">
        <v>0</v>
      </c>
      <c r="D297" s="41">
        <v>0</v>
      </c>
      <c r="E297" s="41">
        <v>0</v>
      </c>
      <c r="F297" s="41">
        <v>0</v>
      </c>
      <c r="G297" s="48">
        <v>14104</v>
      </c>
    </row>
    <row r="298" spans="1:7" hidden="1" x14ac:dyDescent="0.25">
      <c r="A298" s="48">
        <v>141049550</v>
      </c>
      <c r="B298" s="41" t="s">
        <v>7721</v>
      </c>
      <c r="C298" s="41">
        <v>0</v>
      </c>
      <c r="D298" s="41">
        <v>0</v>
      </c>
      <c r="E298" s="41">
        <v>0</v>
      </c>
      <c r="F298" s="41">
        <v>0</v>
      </c>
      <c r="G298" s="48">
        <v>14104</v>
      </c>
    </row>
    <row r="299" spans="1:7" hidden="1" x14ac:dyDescent="0.25">
      <c r="A299" s="48">
        <v>141049601</v>
      </c>
      <c r="B299" s="41" t="s">
        <v>6452</v>
      </c>
      <c r="C299" s="41">
        <v>-25</v>
      </c>
      <c r="D299" s="41">
        <v>0</v>
      </c>
      <c r="E299" s="41">
        <v>0</v>
      </c>
      <c r="F299" s="41">
        <v>-25</v>
      </c>
      <c r="G299" s="48">
        <v>14104</v>
      </c>
    </row>
    <row r="300" spans="1:7" hidden="1" x14ac:dyDescent="0.25">
      <c r="A300" s="48">
        <v>141049641</v>
      </c>
      <c r="B300" s="41" t="s">
        <v>7739</v>
      </c>
      <c r="C300" s="41">
        <v>0</v>
      </c>
      <c r="D300" s="41">
        <v>0</v>
      </c>
      <c r="E300" s="41">
        <v>0</v>
      </c>
      <c r="F300" s="41">
        <v>0</v>
      </c>
      <c r="G300" s="48">
        <v>14104</v>
      </c>
    </row>
    <row r="301" spans="1:7" hidden="1" x14ac:dyDescent="0.25">
      <c r="A301" s="48">
        <v>141049805</v>
      </c>
      <c r="B301" s="41" t="s">
        <v>10643</v>
      </c>
      <c r="C301" s="41">
        <v>0</v>
      </c>
      <c r="D301" s="41">
        <v>0</v>
      </c>
      <c r="E301" s="41">
        <v>0</v>
      </c>
      <c r="F301" s="41">
        <v>0</v>
      </c>
      <c r="G301" s="48">
        <v>14104</v>
      </c>
    </row>
    <row r="302" spans="1:7" hidden="1" x14ac:dyDescent="0.25">
      <c r="A302" s="48">
        <v>141049850</v>
      </c>
      <c r="B302" s="41" t="s">
        <v>7741</v>
      </c>
      <c r="C302" s="41">
        <v>0</v>
      </c>
      <c r="D302" s="41">
        <v>0</v>
      </c>
      <c r="E302" s="41">
        <v>0</v>
      </c>
      <c r="F302" s="41">
        <v>0</v>
      </c>
      <c r="G302" s="48">
        <v>14104</v>
      </c>
    </row>
    <row r="303" spans="1:7" hidden="1" x14ac:dyDescent="0.25">
      <c r="A303" s="48">
        <v>141050120</v>
      </c>
      <c r="B303" s="41" t="s">
        <v>10644</v>
      </c>
      <c r="C303" s="41">
        <v>0</v>
      </c>
      <c r="D303" s="41">
        <v>0</v>
      </c>
      <c r="E303" s="41">
        <v>0</v>
      </c>
      <c r="F303" s="41">
        <v>0</v>
      </c>
      <c r="G303" s="48">
        <v>14105</v>
      </c>
    </row>
    <row r="304" spans="1:7" hidden="1" x14ac:dyDescent="0.25">
      <c r="A304" s="48">
        <v>141050150</v>
      </c>
      <c r="B304" s="41" t="s">
        <v>10645</v>
      </c>
      <c r="C304" s="41">
        <v>0</v>
      </c>
      <c r="D304" s="41">
        <v>0</v>
      </c>
      <c r="E304" s="41">
        <v>0</v>
      </c>
      <c r="F304" s="41">
        <v>0</v>
      </c>
      <c r="G304" s="48">
        <v>14105</v>
      </c>
    </row>
    <row r="305" spans="1:7" hidden="1" x14ac:dyDescent="0.25">
      <c r="A305" s="48">
        <v>141050200</v>
      </c>
      <c r="B305" s="41" t="s">
        <v>10646</v>
      </c>
      <c r="C305" s="41">
        <v>0</v>
      </c>
      <c r="D305" s="41">
        <v>0</v>
      </c>
      <c r="E305" s="41">
        <v>0</v>
      </c>
      <c r="F305" s="41">
        <v>0</v>
      </c>
      <c r="G305" s="48">
        <v>14105</v>
      </c>
    </row>
    <row r="306" spans="1:7" hidden="1" x14ac:dyDescent="0.25">
      <c r="A306" s="48">
        <v>141050800</v>
      </c>
      <c r="B306" s="41" t="s">
        <v>10647</v>
      </c>
      <c r="C306" s="41">
        <v>0</v>
      </c>
      <c r="D306" s="41">
        <v>0</v>
      </c>
      <c r="E306" s="41">
        <v>0</v>
      </c>
      <c r="F306" s="41">
        <v>0</v>
      </c>
      <c r="G306" s="48">
        <v>14105</v>
      </c>
    </row>
    <row r="307" spans="1:7" hidden="1" x14ac:dyDescent="0.25">
      <c r="A307" s="48">
        <v>141050930</v>
      </c>
      <c r="B307" s="41" t="s">
        <v>10648</v>
      </c>
      <c r="C307" s="41">
        <v>0</v>
      </c>
      <c r="D307" s="41">
        <v>0</v>
      </c>
      <c r="E307" s="41">
        <v>0</v>
      </c>
      <c r="F307" s="41">
        <v>0</v>
      </c>
      <c r="G307" s="48">
        <v>14105</v>
      </c>
    </row>
    <row r="308" spans="1:7" hidden="1" x14ac:dyDescent="0.25">
      <c r="A308" s="48">
        <v>141052000</v>
      </c>
      <c r="B308" s="41" t="s">
        <v>10649</v>
      </c>
      <c r="C308" s="41">
        <v>0</v>
      </c>
      <c r="D308" s="41">
        <v>0</v>
      </c>
      <c r="E308" s="41">
        <v>0</v>
      </c>
      <c r="F308" s="41">
        <v>0</v>
      </c>
      <c r="G308" s="48">
        <v>14105</v>
      </c>
    </row>
    <row r="309" spans="1:7" hidden="1" x14ac:dyDescent="0.25">
      <c r="A309" s="48">
        <v>141052022</v>
      </c>
      <c r="B309" s="41" t="s">
        <v>10650</v>
      </c>
      <c r="C309" s="41">
        <v>0</v>
      </c>
      <c r="D309" s="41">
        <v>0</v>
      </c>
      <c r="E309" s="41">
        <v>0</v>
      </c>
      <c r="F309" s="41">
        <v>0</v>
      </c>
      <c r="G309" s="48">
        <v>14105</v>
      </c>
    </row>
    <row r="310" spans="1:7" hidden="1" x14ac:dyDescent="0.25">
      <c r="A310" s="48">
        <v>141052429</v>
      </c>
      <c r="B310" s="41" t="s">
        <v>10651</v>
      </c>
      <c r="C310" s="41">
        <v>0</v>
      </c>
      <c r="D310" s="41">
        <v>0</v>
      </c>
      <c r="E310" s="41">
        <v>0</v>
      </c>
      <c r="F310" s="41">
        <v>0</v>
      </c>
      <c r="G310" s="48">
        <v>14105</v>
      </c>
    </row>
    <row r="311" spans="1:7" hidden="1" x14ac:dyDescent="0.25">
      <c r="A311" s="48">
        <v>141052500</v>
      </c>
      <c r="B311" s="41" t="s">
        <v>10652</v>
      </c>
      <c r="C311" s="41">
        <v>0</v>
      </c>
      <c r="D311" s="41">
        <v>0</v>
      </c>
      <c r="E311" s="41">
        <v>0</v>
      </c>
      <c r="F311" s="41">
        <v>0</v>
      </c>
      <c r="G311" s="48">
        <v>14105</v>
      </c>
    </row>
    <row r="312" spans="1:7" hidden="1" x14ac:dyDescent="0.25">
      <c r="A312" s="48">
        <v>141052510</v>
      </c>
      <c r="B312" s="41" t="s">
        <v>10653</v>
      </c>
      <c r="C312" s="41">
        <v>0</v>
      </c>
      <c r="D312" s="41">
        <v>0</v>
      </c>
      <c r="E312" s="41">
        <v>0</v>
      </c>
      <c r="F312" s="41">
        <v>0</v>
      </c>
      <c r="G312" s="48">
        <v>14105</v>
      </c>
    </row>
    <row r="313" spans="1:7" hidden="1" x14ac:dyDescent="0.25">
      <c r="A313" s="48">
        <v>141052524</v>
      </c>
      <c r="B313" s="41" t="s">
        <v>10654</v>
      </c>
      <c r="C313" s="41">
        <v>0</v>
      </c>
      <c r="D313" s="41">
        <v>0</v>
      </c>
      <c r="E313" s="41">
        <v>0</v>
      </c>
      <c r="F313" s="41">
        <v>0</v>
      </c>
      <c r="G313" s="48">
        <v>14105</v>
      </c>
    </row>
    <row r="314" spans="1:7" hidden="1" x14ac:dyDescent="0.25">
      <c r="A314" s="48">
        <v>141052801</v>
      </c>
      <c r="B314" s="41" t="s">
        <v>10655</v>
      </c>
      <c r="C314" s="41">
        <v>0</v>
      </c>
      <c r="D314" s="41">
        <v>0</v>
      </c>
      <c r="E314" s="41">
        <v>0</v>
      </c>
      <c r="F314" s="41">
        <v>0</v>
      </c>
      <c r="G314" s="48">
        <v>14105</v>
      </c>
    </row>
    <row r="315" spans="1:7" hidden="1" x14ac:dyDescent="0.25">
      <c r="A315" s="48">
        <v>141054600</v>
      </c>
      <c r="B315" s="41" t="s">
        <v>10656</v>
      </c>
      <c r="C315" s="41">
        <v>0</v>
      </c>
      <c r="D315" s="41">
        <v>0</v>
      </c>
      <c r="E315" s="41">
        <v>0</v>
      </c>
      <c r="F315" s="41">
        <v>0</v>
      </c>
      <c r="G315" s="48">
        <v>14105</v>
      </c>
    </row>
    <row r="316" spans="1:7" hidden="1" x14ac:dyDescent="0.25">
      <c r="A316" s="48">
        <v>141054610</v>
      </c>
      <c r="B316" s="41" t="s">
        <v>10657</v>
      </c>
      <c r="C316" s="41">
        <v>0</v>
      </c>
      <c r="D316" s="41">
        <v>0</v>
      </c>
      <c r="E316" s="41">
        <v>0</v>
      </c>
      <c r="F316" s="41">
        <v>0</v>
      </c>
      <c r="G316" s="48">
        <v>14105</v>
      </c>
    </row>
    <row r="317" spans="1:7" hidden="1" x14ac:dyDescent="0.25">
      <c r="A317" s="48">
        <v>141054611</v>
      </c>
      <c r="B317" s="41" t="s">
        <v>10658</v>
      </c>
      <c r="C317" s="41">
        <v>0</v>
      </c>
      <c r="D317" s="41">
        <v>0</v>
      </c>
      <c r="E317" s="41">
        <v>0</v>
      </c>
      <c r="F317" s="41">
        <v>0</v>
      </c>
      <c r="G317" s="48">
        <v>14105</v>
      </c>
    </row>
    <row r="318" spans="1:7" hidden="1" x14ac:dyDescent="0.25">
      <c r="A318" s="48">
        <v>141054618</v>
      </c>
      <c r="B318" s="41" t="s">
        <v>10659</v>
      </c>
      <c r="C318" s="41">
        <v>0</v>
      </c>
      <c r="D318" s="41">
        <v>0</v>
      </c>
      <c r="E318" s="41">
        <v>0</v>
      </c>
      <c r="F318" s="41">
        <v>0</v>
      </c>
      <c r="G318" s="48">
        <v>14105</v>
      </c>
    </row>
    <row r="319" spans="1:7" hidden="1" x14ac:dyDescent="0.25">
      <c r="A319" s="48">
        <v>141054619</v>
      </c>
      <c r="B319" s="41" t="s">
        <v>10660</v>
      </c>
      <c r="C319" s="41">
        <v>0</v>
      </c>
      <c r="D319" s="41">
        <v>0</v>
      </c>
      <c r="E319" s="41">
        <v>0</v>
      </c>
      <c r="F319" s="41">
        <v>0</v>
      </c>
      <c r="G319" s="48">
        <v>14105</v>
      </c>
    </row>
    <row r="320" spans="1:7" hidden="1" x14ac:dyDescent="0.25">
      <c r="A320" s="48">
        <v>141055302</v>
      </c>
      <c r="B320" s="41" t="s">
        <v>10661</v>
      </c>
      <c r="C320" s="41">
        <v>0</v>
      </c>
      <c r="D320" s="41">
        <v>0</v>
      </c>
      <c r="E320" s="41">
        <v>0</v>
      </c>
      <c r="F320" s="41">
        <v>0</v>
      </c>
      <c r="G320" s="48">
        <v>14105</v>
      </c>
    </row>
    <row r="321" spans="1:7" hidden="1" x14ac:dyDescent="0.25">
      <c r="A321" s="48">
        <v>141055519</v>
      </c>
      <c r="B321" s="41" t="s">
        <v>10662</v>
      </c>
      <c r="C321" s="41">
        <v>0</v>
      </c>
      <c r="D321" s="41">
        <v>0</v>
      </c>
      <c r="E321" s="41">
        <v>0</v>
      </c>
      <c r="F321" s="41">
        <v>0</v>
      </c>
      <c r="G321" s="48">
        <v>14105</v>
      </c>
    </row>
    <row r="322" spans="1:7" hidden="1" x14ac:dyDescent="0.25">
      <c r="A322" s="48">
        <v>141055537</v>
      </c>
      <c r="B322" s="41" t="s">
        <v>10663</v>
      </c>
      <c r="C322" s="41">
        <v>0</v>
      </c>
      <c r="D322" s="41">
        <v>0</v>
      </c>
      <c r="E322" s="41">
        <v>0</v>
      </c>
      <c r="F322" s="41">
        <v>0</v>
      </c>
      <c r="G322" s="48">
        <v>14105</v>
      </c>
    </row>
    <row r="323" spans="1:7" hidden="1" x14ac:dyDescent="0.25">
      <c r="A323" s="48">
        <v>141055541</v>
      </c>
      <c r="B323" s="41" t="s">
        <v>10664</v>
      </c>
      <c r="C323" s="41">
        <v>0</v>
      </c>
      <c r="D323" s="41">
        <v>0</v>
      </c>
      <c r="E323" s="41">
        <v>0</v>
      </c>
      <c r="F323" s="41">
        <v>0</v>
      </c>
      <c r="G323" s="48">
        <v>14105</v>
      </c>
    </row>
    <row r="324" spans="1:7" hidden="1" x14ac:dyDescent="0.25">
      <c r="A324" s="48">
        <v>141055544</v>
      </c>
      <c r="B324" s="41" t="s">
        <v>10665</v>
      </c>
      <c r="C324" s="41">
        <v>0</v>
      </c>
      <c r="D324" s="41">
        <v>0</v>
      </c>
      <c r="E324" s="41">
        <v>0</v>
      </c>
      <c r="F324" s="41">
        <v>0</v>
      </c>
      <c r="G324" s="48">
        <v>14105</v>
      </c>
    </row>
    <row r="325" spans="1:7" hidden="1" x14ac:dyDescent="0.25">
      <c r="A325" s="48">
        <v>141055547</v>
      </c>
      <c r="B325" s="41" t="s">
        <v>10666</v>
      </c>
      <c r="C325" s="41">
        <v>0</v>
      </c>
      <c r="D325" s="41">
        <v>0</v>
      </c>
      <c r="E325" s="41">
        <v>0</v>
      </c>
      <c r="F325" s="41">
        <v>0</v>
      </c>
      <c r="G325" s="48">
        <v>14105</v>
      </c>
    </row>
    <row r="326" spans="1:7" hidden="1" x14ac:dyDescent="0.25">
      <c r="A326" s="48">
        <v>141055548</v>
      </c>
      <c r="B326" s="41" t="s">
        <v>10667</v>
      </c>
      <c r="C326" s="41">
        <v>0</v>
      </c>
      <c r="D326" s="41">
        <v>0</v>
      </c>
      <c r="E326" s="41">
        <v>0</v>
      </c>
      <c r="F326" s="41">
        <v>0</v>
      </c>
      <c r="G326" s="48">
        <v>14105</v>
      </c>
    </row>
    <row r="327" spans="1:7" hidden="1" x14ac:dyDescent="0.25">
      <c r="A327" s="48">
        <v>141055549</v>
      </c>
      <c r="B327" s="41" t="s">
        <v>10668</v>
      </c>
      <c r="C327" s="41">
        <v>0</v>
      </c>
      <c r="D327" s="41">
        <v>0</v>
      </c>
      <c r="E327" s="41">
        <v>0</v>
      </c>
      <c r="F327" s="41">
        <v>0</v>
      </c>
      <c r="G327" s="48">
        <v>14105</v>
      </c>
    </row>
    <row r="328" spans="1:7" hidden="1" x14ac:dyDescent="0.25">
      <c r="A328" s="48">
        <v>141055550</v>
      </c>
      <c r="B328" s="41" t="s">
        <v>10669</v>
      </c>
      <c r="C328" s="41">
        <v>0</v>
      </c>
      <c r="D328" s="41">
        <v>0</v>
      </c>
      <c r="E328" s="41">
        <v>0</v>
      </c>
      <c r="F328" s="41">
        <v>0</v>
      </c>
      <c r="G328" s="48">
        <v>14105</v>
      </c>
    </row>
    <row r="329" spans="1:7" hidden="1" x14ac:dyDescent="0.25">
      <c r="A329" s="48">
        <v>141055555</v>
      </c>
      <c r="B329" s="41" t="s">
        <v>10670</v>
      </c>
      <c r="C329" s="41">
        <v>0</v>
      </c>
      <c r="D329" s="41">
        <v>0</v>
      </c>
      <c r="E329" s="41">
        <v>0</v>
      </c>
      <c r="F329" s="41">
        <v>0</v>
      </c>
      <c r="G329" s="48">
        <v>14105</v>
      </c>
    </row>
    <row r="330" spans="1:7" hidden="1" x14ac:dyDescent="0.25">
      <c r="A330" s="48">
        <v>141055556</v>
      </c>
      <c r="B330" s="41" t="s">
        <v>10671</v>
      </c>
      <c r="C330" s="41">
        <v>0</v>
      </c>
      <c r="D330" s="41">
        <v>0</v>
      </c>
      <c r="E330" s="41">
        <v>0</v>
      </c>
      <c r="F330" s="41">
        <v>0</v>
      </c>
      <c r="G330" s="48">
        <v>14105</v>
      </c>
    </row>
    <row r="331" spans="1:7" hidden="1" x14ac:dyDescent="0.25">
      <c r="A331" s="48">
        <v>141055557</v>
      </c>
      <c r="B331" s="41" t="s">
        <v>10672</v>
      </c>
      <c r="C331" s="41">
        <v>0</v>
      </c>
      <c r="D331" s="41">
        <v>0</v>
      </c>
      <c r="E331" s="41">
        <v>0</v>
      </c>
      <c r="F331" s="41">
        <v>0</v>
      </c>
      <c r="G331" s="48">
        <v>14105</v>
      </c>
    </row>
    <row r="332" spans="1:7" hidden="1" x14ac:dyDescent="0.25">
      <c r="A332" s="48">
        <v>141055558</v>
      </c>
      <c r="B332" s="41" t="s">
        <v>10673</v>
      </c>
      <c r="C332" s="41">
        <v>0</v>
      </c>
      <c r="D332" s="41">
        <v>0</v>
      </c>
      <c r="E332" s="41">
        <v>0</v>
      </c>
      <c r="F332" s="41">
        <v>0</v>
      </c>
      <c r="G332" s="48">
        <v>14105</v>
      </c>
    </row>
    <row r="333" spans="1:7" hidden="1" x14ac:dyDescent="0.25">
      <c r="A333" s="48">
        <v>141055559</v>
      </c>
      <c r="B333" s="41" t="s">
        <v>10674</v>
      </c>
      <c r="C333" s="41">
        <v>0</v>
      </c>
      <c r="D333" s="41">
        <v>0</v>
      </c>
      <c r="E333" s="41">
        <v>0</v>
      </c>
      <c r="F333" s="41">
        <v>0</v>
      </c>
      <c r="G333" s="48">
        <v>14105</v>
      </c>
    </row>
    <row r="334" spans="1:7" hidden="1" x14ac:dyDescent="0.25">
      <c r="A334" s="48">
        <v>141055560</v>
      </c>
      <c r="B334" s="41" t="s">
        <v>10675</v>
      </c>
      <c r="C334" s="41">
        <v>0</v>
      </c>
      <c r="D334" s="41">
        <v>0</v>
      </c>
      <c r="E334" s="41">
        <v>0</v>
      </c>
      <c r="F334" s="41">
        <v>0</v>
      </c>
      <c r="G334" s="48">
        <v>14105</v>
      </c>
    </row>
    <row r="335" spans="1:7" hidden="1" x14ac:dyDescent="0.25">
      <c r="A335" s="48">
        <v>141055561</v>
      </c>
      <c r="B335" s="41" t="s">
        <v>10676</v>
      </c>
      <c r="C335" s="41">
        <v>0</v>
      </c>
      <c r="D335" s="41">
        <v>0</v>
      </c>
      <c r="E335" s="41">
        <v>0</v>
      </c>
      <c r="F335" s="41">
        <v>0</v>
      </c>
      <c r="G335" s="48">
        <v>14105</v>
      </c>
    </row>
    <row r="336" spans="1:7" hidden="1" x14ac:dyDescent="0.25">
      <c r="A336" s="48">
        <v>141055566</v>
      </c>
      <c r="B336" s="41" t="s">
        <v>10677</v>
      </c>
      <c r="C336" s="41">
        <v>0</v>
      </c>
      <c r="D336" s="41">
        <v>0</v>
      </c>
      <c r="E336" s="41">
        <v>0</v>
      </c>
      <c r="F336" s="41">
        <v>0</v>
      </c>
      <c r="G336" s="48">
        <v>14105</v>
      </c>
    </row>
    <row r="337" spans="1:7" hidden="1" x14ac:dyDescent="0.25">
      <c r="A337" s="48">
        <v>141055567</v>
      </c>
      <c r="B337" s="41" t="s">
        <v>10678</v>
      </c>
      <c r="C337" s="41">
        <v>0</v>
      </c>
      <c r="D337" s="41">
        <v>0</v>
      </c>
      <c r="E337" s="41">
        <v>0</v>
      </c>
      <c r="F337" s="41">
        <v>0</v>
      </c>
      <c r="G337" s="48">
        <v>14105</v>
      </c>
    </row>
    <row r="338" spans="1:7" hidden="1" x14ac:dyDescent="0.25">
      <c r="A338" s="48">
        <v>141055568</v>
      </c>
      <c r="B338" s="41" t="s">
        <v>10679</v>
      </c>
      <c r="C338" s="41">
        <v>0</v>
      </c>
      <c r="D338" s="41">
        <v>0</v>
      </c>
      <c r="E338" s="41">
        <v>0</v>
      </c>
      <c r="F338" s="41">
        <v>0</v>
      </c>
      <c r="G338" s="48">
        <v>14105</v>
      </c>
    </row>
    <row r="339" spans="1:7" hidden="1" x14ac:dyDescent="0.25">
      <c r="A339" s="48">
        <v>141055569</v>
      </c>
      <c r="B339" s="41" t="s">
        <v>10680</v>
      </c>
      <c r="C339" s="41">
        <v>0</v>
      </c>
      <c r="D339" s="41">
        <v>0</v>
      </c>
      <c r="E339" s="41">
        <v>0</v>
      </c>
      <c r="F339" s="41">
        <v>0</v>
      </c>
      <c r="G339" s="48">
        <v>14105</v>
      </c>
    </row>
    <row r="340" spans="1:7" hidden="1" x14ac:dyDescent="0.25">
      <c r="A340" s="48">
        <v>141055570</v>
      </c>
      <c r="B340" s="41" t="s">
        <v>10681</v>
      </c>
      <c r="C340" s="41">
        <v>0</v>
      </c>
      <c r="D340" s="41">
        <v>0</v>
      </c>
      <c r="E340" s="41">
        <v>0</v>
      </c>
      <c r="F340" s="41">
        <v>0</v>
      </c>
      <c r="G340" s="48">
        <v>14105</v>
      </c>
    </row>
    <row r="341" spans="1:7" hidden="1" x14ac:dyDescent="0.25">
      <c r="A341" s="48">
        <v>141055572</v>
      </c>
      <c r="B341" s="41" t="s">
        <v>10682</v>
      </c>
      <c r="C341" s="41">
        <v>0</v>
      </c>
      <c r="D341" s="41">
        <v>0</v>
      </c>
      <c r="E341" s="41">
        <v>0</v>
      </c>
      <c r="F341" s="41">
        <v>0</v>
      </c>
      <c r="G341" s="48">
        <v>14105</v>
      </c>
    </row>
    <row r="342" spans="1:7" hidden="1" x14ac:dyDescent="0.25">
      <c r="A342" s="48">
        <v>141055573</v>
      </c>
      <c r="B342" s="41" t="s">
        <v>10683</v>
      </c>
      <c r="C342" s="41">
        <v>0</v>
      </c>
      <c r="D342" s="41">
        <v>0</v>
      </c>
      <c r="E342" s="41">
        <v>0</v>
      </c>
      <c r="F342" s="41">
        <v>0</v>
      </c>
      <c r="G342" s="48">
        <v>14105</v>
      </c>
    </row>
    <row r="343" spans="1:7" hidden="1" x14ac:dyDescent="0.25">
      <c r="A343" s="48">
        <v>141055574</v>
      </c>
      <c r="B343" s="41" t="s">
        <v>10684</v>
      </c>
      <c r="C343" s="41">
        <v>0</v>
      </c>
      <c r="D343" s="41">
        <v>0</v>
      </c>
      <c r="E343" s="41">
        <v>0</v>
      </c>
      <c r="F343" s="41">
        <v>0</v>
      </c>
      <c r="G343" s="48">
        <v>14105</v>
      </c>
    </row>
    <row r="344" spans="1:7" hidden="1" x14ac:dyDescent="0.25">
      <c r="A344" s="48">
        <v>141056010</v>
      </c>
      <c r="B344" s="41" t="s">
        <v>10685</v>
      </c>
      <c r="C344" s="41">
        <v>0</v>
      </c>
      <c r="D344" s="41">
        <v>0</v>
      </c>
      <c r="E344" s="41">
        <v>0</v>
      </c>
      <c r="F344" s="41">
        <v>0</v>
      </c>
      <c r="G344" s="48">
        <v>14105</v>
      </c>
    </row>
    <row r="345" spans="1:7" hidden="1" x14ac:dyDescent="0.25">
      <c r="A345" s="48">
        <v>141059053</v>
      </c>
      <c r="B345" s="41" t="s">
        <v>10686</v>
      </c>
      <c r="C345" s="41">
        <v>0</v>
      </c>
      <c r="D345" s="41">
        <v>0</v>
      </c>
      <c r="E345" s="41">
        <v>0</v>
      </c>
      <c r="F345" s="41">
        <v>0</v>
      </c>
      <c r="G345" s="48">
        <v>14105</v>
      </c>
    </row>
    <row r="346" spans="1:7" hidden="1" x14ac:dyDescent="0.25">
      <c r="A346" s="48">
        <v>141059113</v>
      </c>
      <c r="B346" s="41" t="s">
        <v>10687</v>
      </c>
      <c r="C346" s="41">
        <v>0</v>
      </c>
      <c r="D346" s="41">
        <v>0</v>
      </c>
      <c r="E346" s="41">
        <v>0</v>
      </c>
      <c r="F346" s="41">
        <v>0</v>
      </c>
      <c r="G346" s="48">
        <v>14105</v>
      </c>
    </row>
    <row r="347" spans="1:7" hidden="1" x14ac:dyDescent="0.25">
      <c r="A347" s="48">
        <v>141059200</v>
      </c>
      <c r="B347" s="41" t="s">
        <v>10688</v>
      </c>
      <c r="C347" s="41">
        <v>0</v>
      </c>
      <c r="D347" s="41">
        <v>0</v>
      </c>
      <c r="E347" s="41">
        <v>0</v>
      </c>
      <c r="F347" s="41">
        <v>0</v>
      </c>
      <c r="G347" s="48">
        <v>14105</v>
      </c>
    </row>
    <row r="348" spans="1:7" hidden="1" x14ac:dyDescent="0.25">
      <c r="A348" s="48">
        <v>141059642</v>
      </c>
      <c r="B348" s="41" t="s">
        <v>10689</v>
      </c>
      <c r="C348" s="41">
        <v>0</v>
      </c>
      <c r="D348" s="41">
        <v>0</v>
      </c>
      <c r="E348" s="41">
        <v>0</v>
      </c>
      <c r="F348" s="41">
        <v>0</v>
      </c>
      <c r="G348" s="48">
        <v>14105</v>
      </c>
    </row>
    <row r="349" spans="1:7" hidden="1" x14ac:dyDescent="0.25">
      <c r="A349" s="48">
        <v>141059644</v>
      </c>
      <c r="B349" s="41" t="s">
        <v>10681</v>
      </c>
      <c r="C349" s="41">
        <v>0</v>
      </c>
      <c r="D349" s="41">
        <v>0</v>
      </c>
      <c r="E349" s="41">
        <v>0</v>
      </c>
      <c r="F349" s="41">
        <v>0</v>
      </c>
      <c r="G349" s="48">
        <v>14105</v>
      </c>
    </row>
    <row r="350" spans="1:7" hidden="1" x14ac:dyDescent="0.25">
      <c r="A350" s="48">
        <v>141059647</v>
      </c>
      <c r="B350" s="41" t="s">
        <v>10682</v>
      </c>
      <c r="C350" s="41">
        <v>0</v>
      </c>
      <c r="D350" s="41">
        <v>0</v>
      </c>
      <c r="E350" s="41">
        <v>0</v>
      </c>
      <c r="F350" s="41">
        <v>0</v>
      </c>
      <c r="G350" s="48">
        <v>14105</v>
      </c>
    </row>
    <row r="351" spans="1:7" hidden="1" x14ac:dyDescent="0.25">
      <c r="A351" s="48">
        <v>141059805</v>
      </c>
      <c r="B351" s="41" t="s">
        <v>10690</v>
      </c>
      <c r="C351" s="41">
        <v>0</v>
      </c>
      <c r="D351" s="41">
        <v>0</v>
      </c>
      <c r="E351" s="41">
        <v>0</v>
      </c>
      <c r="F351" s="41">
        <v>0</v>
      </c>
      <c r="G351" s="48">
        <v>14105</v>
      </c>
    </row>
    <row r="352" spans="1:7" hidden="1" x14ac:dyDescent="0.25">
      <c r="A352" s="48">
        <v>141062524</v>
      </c>
      <c r="B352" s="41" t="s">
        <v>6454</v>
      </c>
      <c r="C352" s="41">
        <v>0</v>
      </c>
      <c r="D352" s="41">
        <v>100</v>
      </c>
      <c r="E352" s="41">
        <v>100</v>
      </c>
      <c r="F352" s="41">
        <v>-100</v>
      </c>
      <c r="G352" s="48">
        <v>14106</v>
      </c>
    </row>
    <row r="353" spans="1:7" hidden="1" x14ac:dyDescent="0.25">
      <c r="A353" s="48">
        <v>141062900</v>
      </c>
      <c r="B353" s="41" t="s">
        <v>7743</v>
      </c>
      <c r="C353" s="41">
        <v>0</v>
      </c>
      <c r="D353" s="41">
        <v>0</v>
      </c>
      <c r="E353" s="41">
        <v>0</v>
      </c>
      <c r="F353" s="41">
        <v>0</v>
      </c>
      <c r="G353" s="48">
        <v>14106</v>
      </c>
    </row>
    <row r="354" spans="1:7" hidden="1" x14ac:dyDescent="0.25">
      <c r="A354" s="48">
        <v>141062920</v>
      </c>
      <c r="B354" s="41" t="s">
        <v>10691</v>
      </c>
      <c r="C354" s="41">
        <v>0</v>
      </c>
      <c r="D354" s="41">
        <v>0</v>
      </c>
      <c r="E354" s="41">
        <v>0</v>
      </c>
      <c r="F354" s="41">
        <v>0</v>
      </c>
      <c r="G354" s="48">
        <v>14106</v>
      </c>
    </row>
    <row r="355" spans="1:7" hidden="1" x14ac:dyDescent="0.25">
      <c r="A355" s="48">
        <v>141064610</v>
      </c>
      <c r="B355" s="41" t="s">
        <v>10692</v>
      </c>
      <c r="C355" s="41">
        <v>0</v>
      </c>
      <c r="D355" s="41">
        <v>0</v>
      </c>
      <c r="E355" s="41">
        <v>0</v>
      </c>
      <c r="F355" s="41">
        <v>0</v>
      </c>
      <c r="G355" s="48">
        <v>14106</v>
      </c>
    </row>
    <row r="356" spans="1:7" hidden="1" x14ac:dyDescent="0.25">
      <c r="A356" s="48">
        <v>141064611</v>
      </c>
      <c r="B356" s="41" t="s">
        <v>10693</v>
      </c>
      <c r="C356" s="41">
        <v>0</v>
      </c>
      <c r="D356" s="41">
        <v>0</v>
      </c>
      <c r="E356" s="41">
        <v>0</v>
      </c>
      <c r="F356" s="41">
        <v>0</v>
      </c>
      <c r="G356" s="48">
        <v>14106</v>
      </c>
    </row>
    <row r="357" spans="1:7" hidden="1" x14ac:dyDescent="0.25">
      <c r="A357" s="48">
        <v>141065307</v>
      </c>
      <c r="B357" s="41" t="s">
        <v>10694</v>
      </c>
      <c r="C357" s="41">
        <v>0</v>
      </c>
      <c r="D357" s="41">
        <v>0</v>
      </c>
      <c r="E357" s="41">
        <v>0</v>
      </c>
      <c r="F357" s="41">
        <v>0</v>
      </c>
      <c r="G357" s="48">
        <v>14106</v>
      </c>
    </row>
    <row r="358" spans="1:7" hidden="1" x14ac:dyDescent="0.25">
      <c r="A358" s="48">
        <v>141065310</v>
      </c>
      <c r="B358" s="41" t="s">
        <v>10695</v>
      </c>
      <c r="C358" s="41">
        <v>0</v>
      </c>
      <c r="D358" s="41">
        <v>0</v>
      </c>
      <c r="E358" s="41">
        <v>0</v>
      </c>
      <c r="F358" s="41">
        <v>0</v>
      </c>
      <c r="G358" s="48">
        <v>14106</v>
      </c>
    </row>
    <row r="359" spans="1:7" hidden="1" x14ac:dyDescent="0.25">
      <c r="A359" s="48">
        <v>141065337</v>
      </c>
      <c r="B359" s="41" t="s">
        <v>10696</v>
      </c>
      <c r="C359" s="41">
        <v>0</v>
      </c>
      <c r="D359" s="41">
        <v>0</v>
      </c>
      <c r="E359" s="41">
        <v>0</v>
      </c>
      <c r="F359" s="41">
        <v>0</v>
      </c>
      <c r="G359" s="48">
        <v>14106</v>
      </c>
    </row>
    <row r="360" spans="1:7" hidden="1" x14ac:dyDescent="0.25">
      <c r="A360" s="48">
        <v>141065338</v>
      </c>
      <c r="B360" s="41" t="s">
        <v>6456</v>
      </c>
      <c r="C360" s="41">
        <v>0</v>
      </c>
      <c r="D360" s="41">
        <v>50</v>
      </c>
      <c r="E360" s="41">
        <v>50</v>
      </c>
      <c r="F360" s="41">
        <v>-50</v>
      </c>
      <c r="G360" s="48">
        <v>14106</v>
      </c>
    </row>
    <row r="361" spans="1:7" hidden="1" x14ac:dyDescent="0.25">
      <c r="A361" s="48">
        <v>141066014</v>
      </c>
      <c r="B361" s="41" t="s">
        <v>7751</v>
      </c>
      <c r="C361" s="41">
        <v>0</v>
      </c>
      <c r="D361" s="41">
        <v>0</v>
      </c>
      <c r="E361" s="41">
        <v>0</v>
      </c>
      <c r="F361" s="41">
        <v>0</v>
      </c>
      <c r="G361" s="48">
        <v>14106</v>
      </c>
    </row>
    <row r="362" spans="1:7" x14ac:dyDescent="0.25">
      <c r="A362" s="48">
        <v>142010100</v>
      </c>
      <c r="B362" s="41" t="s">
        <v>6458</v>
      </c>
      <c r="C362" s="41">
        <v>19152.34</v>
      </c>
      <c r="D362" s="41">
        <v>17100</v>
      </c>
      <c r="E362" s="41">
        <v>17100</v>
      </c>
      <c r="F362" s="41">
        <v>2052.34</v>
      </c>
      <c r="G362" s="48">
        <v>14201</v>
      </c>
    </row>
    <row r="363" spans="1:7" x14ac:dyDescent="0.25">
      <c r="A363" s="48">
        <v>142010101</v>
      </c>
      <c r="B363" s="41" t="s">
        <v>10697</v>
      </c>
      <c r="C363" s="41">
        <v>0</v>
      </c>
      <c r="D363" s="41">
        <v>0</v>
      </c>
      <c r="E363" s="41">
        <v>0</v>
      </c>
      <c r="F363" s="41">
        <v>0</v>
      </c>
      <c r="G363" s="48">
        <v>14201</v>
      </c>
    </row>
    <row r="364" spans="1:7" x14ac:dyDescent="0.25">
      <c r="A364" s="48">
        <v>142010103</v>
      </c>
      <c r="B364" s="41" t="s">
        <v>10698</v>
      </c>
      <c r="C364" s="41">
        <v>0</v>
      </c>
      <c r="D364" s="41">
        <v>0</v>
      </c>
      <c r="E364" s="41">
        <v>0</v>
      </c>
      <c r="F364" s="41">
        <v>0</v>
      </c>
      <c r="G364" s="48">
        <v>14201</v>
      </c>
    </row>
    <row r="365" spans="1:7" x14ac:dyDescent="0.25">
      <c r="A365" s="48">
        <v>142010110</v>
      </c>
      <c r="B365" s="41" t="s">
        <v>10699</v>
      </c>
      <c r="C365" s="41">
        <v>0</v>
      </c>
      <c r="D365" s="41">
        <v>0</v>
      </c>
      <c r="E365" s="41">
        <v>0</v>
      </c>
      <c r="F365" s="41">
        <v>0</v>
      </c>
      <c r="G365" s="48">
        <v>14201</v>
      </c>
    </row>
    <row r="366" spans="1:7" x14ac:dyDescent="0.25">
      <c r="A366" s="48">
        <v>142010120</v>
      </c>
      <c r="B366" s="41" t="s">
        <v>6460</v>
      </c>
      <c r="C366" s="41">
        <v>182</v>
      </c>
      <c r="D366" s="41">
        <v>0</v>
      </c>
      <c r="E366" s="41">
        <v>0</v>
      </c>
      <c r="F366" s="41">
        <v>182</v>
      </c>
      <c r="G366" s="48">
        <v>14201</v>
      </c>
    </row>
    <row r="367" spans="1:7" x14ac:dyDescent="0.25">
      <c r="A367" s="48">
        <v>142010150</v>
      </c>
      <c r="B367" s="41" t="s">
        <v>10700</v>
      </c>
      <c r="C367" s="41">
        <v>0</v>
      </c>
      <c r="D367" s="41">
        <v>0</v>
      </c>
      <c r="E367" s="41">
        <v>0</v>
      </c>
      <c r="F367" s="41">
        <v>0</v>
      </c>
      <c r="G367" s="48">
        <v>14201</v>
      </c>
    </row>
    <row r="368" spans="1:7" x14ac:dyDescent="0.25">
      <c r="A368" s="48">
        <v>142010200</v>
      </c>
      <c r="B368" s="41" t="s">
        <v>6462</v>
      </c>
      <c r="C368" s="41">
        <v>1036</v>
      </c>
      <c r="D368" s="41">
        <v>0</v>
      </c>
      <c r="E368" s="41">
        <v>0</v>
      </c>
      <c r="F368" s="41">
        <v>1036</v>
      </c>
      <c r="G368" s="48">
        <v>14201</v>
      </c>
    </row>
    <row r="369" spans="1:7" x14ac:dyDescent="0.25">
      <c r="A369" s="48">
        <v>142010700</v>
      </c>
      <c r="B369" s="41" t="s">
        <v>10701</v>
      </c>
      <c r="C369" s="41">
        <v>0</v>
      </c>
      <c r="D369" s="41">
        <v>0</v>
      </c>
      <c r="E369" s="41">
        <v>0</v>
      </c>
      <c r="F369" s="41">
        <v>0</v>
      </c>
      <c r="G369" s="48">
        <v>14201</v>
      </c>
    </row>
    <row r="370" spans="1:7" x14ac:dyDescent="0.25">
      <c r="A370" s="48">
        <v>142010930</v>
      </c>
      <c r="B370" s="41" t="s">
        <v>6464</v>
      </c>
      <c r="C370" s="41">
        <v>0</v>
      </c>
      <c r="D370" s="41">
        <v>100</v>
      </c>
      <c r="E370" s="41">
        <v>100</v>
      </c>
      <c r="F370" s="41">
        <v>-100</v>
      </c>
      <c r="G370" s="48">
        <v>14201</v>
      </c>
    </row>
    <row r="371" spans="1:7" x14ac:dyDescent="0.25">
      <c r="A371" s="48">
        <v>142011400</v>
      </c>
      <c r="B371" s="41" t="s">
        <v>6466</v>
      </c>
      <c r="C371" s="41">
        <v>18.8</v>
      </c>
      <c r="D371" s="41">
        <v>250</v>
      </c>
      <c r="E371" s="41">
        <v>250</v>
      </c>
      <c r="F371" s="41">
        <v>-231.2</v>
      </c>
      <c r="G371" s="48">
        <v>14201</v>
      </c>
    </row>
    <row r="372" spans="1:7" x14ac:dyDescent="0.25">
      <c r="A372" s="48">
        <v>142011401</v>
      </c>
      <c r="B372" s="41" t="s">
        <v>6468</v>
      </c>
      <c r="C372" s="41">
        <v>278.25</v>
      </c>
      <c r="D372" s="41">
        <v>350</v>
      </c>
      <c r="E372" s="41">
        <v>350</v>
      </c>
      <c r="F372" s="41">
        <v>-71.75</v>
      </c>
      <c r="G372" s="48">
        <v>14201</v>
      </c>
    </row>
    <row r="373" spans="1:7" x14ac:dyDescent="0.25">
      <c r="A373" s="48">
        <v>142011501</v>
      </c>
      <c r="B373" s="41" t="s">
        <v>10702</v>
      </c>
      <c r="C373" s="41">
        <v>0</v>
      </c>
      <c r="D373" s="41">
        <v>0</v>
      </c>
      <c r="E373" s="41">
        <v>0</v>
      </c>
      <c r="F373" s="41">
        <v>0</v>
      </c>
      <c r="G373" s="48">
        <v>14201</v>
      </c>
    </row>
    <row r="374" spans="1:7" x14ac:dyDescent="0.25">
      <c r="A374" s="48">
        <v>142011600</v>
      </c>
      <c r="B374" s="41" t="s">
        <v>6470</v>
      </c>
      <c r="C374" s="41">
        <v>17011.810000000001</v>
      </c>
      <c r="D374" s="41">
        <v>25000</v>
      </c>
      <c r="E374" s="41">
        <v>25000</v>
      </c>
      <c r="F374" s="41">
        <v>-7988.19</v>
      </c>
      <c r="G374" s="48">
        <v>14201</v>
      </c>
    </row>
    <row r="375" spans="1:7" x14ac:dyDescent="0.25">
      <c r="A375" s="48">
        <v>142011602</v>
      </c>
      <c r="B375" s="41" t="s">
        <v>10703</v>
      </c>
      <c r="C375" s="41">
        <v>0</v>
      </c>
      <c r="D375" s="41">
        <v>0</v>
      </c>
      <c r="E375" s="41">
        <v>0</v>
      </c>
      <c r="F375" s="41">
        <v>0</v>
      </c>
      <c r="G375" s="48">
        <v>14201</v>
      </c>
    </row>
    <row r="376" spans="1:7" x14ac:dyDescent="0.25">
      <c r="A376" s="48">
        <v>142011603</v>
      </c>
      <c r="B376" s="41" t="s">
        <v>6472</v>
      </c>
      <c r="C376" s="41">
        <v>0</v>
      </c>
      <c r="D376" s="41">
        <v>350</v>
      </c>
      <c r="E376" s="41">
        <v>350</v>
      </c>
      <c r="F376" s="41">
        <v>-350</v>
      </c>
      <c r="G376" s="48">
        <v>14201</v>
      </c>
    </row>
    <row r="377" spans="1:7" x14ac:dyDescent="0.25">
      <c r="A377" s="48">
        <v>142011610</v>
      </c>
      <c r="B377" s="41" t="s">
        <v>10704</v>
      </c>
      <c r="C377" s="41">
        <v>0</v>
      </c>
      <c r="D377" s="41">
        <v>0</v>
      </c>
      <c r="E377" s="41">
        <v>0</v>
      </c>
      <c r="F377" s="41">
        <v>0</v>
      </c>
      <c r="G377" s="48">
        <v>14201</v>
      </c>
    </row>
    <row r="378" spans="1:7" x14ac:dyDescent="0.25">
      <c r="A378" s="48">
        <v>142011615</v>
      </c>
      <c r="B378" s="41" t="s">
        <v>6474</v>
      </c>
      <c r="C378" s="41">
        <v>0</v>
      </c>
      <c r="D378" s="41">
        <v>1000</v>
      </c>
      <c r="E378" s="41">
        <v>1000</v>
      </c>
      <c r="F378" s="41">
        <v>-1000</v>
      </c>
      <c r="G378" s="48">
        <v>14201</v>
      </c>
    </row>
    <row r="379" spans="1:7" x14ac:dyDescent="0.25">
      <c r="A379" s="48">
        <v>142011620</v>
      </c>
      <c r="B379" s="41" t="s">
        <v>6476</v>
      </c>
      <c r="C379" s="41">
        <v>0</v>
      </c>
      <c r="D379" s="41">
        <v>350</v>
      </c>
      <c r="E379" s="41">
        <v>350</v>
      </c>
      <c r="F379" s="41">
        <v>-350</v>
      </c>
      <c r="G379" s="48">
        <v>14201</v>
      </c>
    </row>
    <row r="380" spans="1:7" x14ac:dyDescent="0.25">
      <c r="A380" s="48">
        <v>142011640</v>
      </c>
      <c r="B380" s="41" t="s">
        <v>6478</v>
      </c>
      <c r="C380" s="41">
        <v>0</v>
      </c>
      <c r="D380" s="41">
        <v>10000</v>
      </c>
      <c r="E380" s="41">
        <v>10000</v>
      </c>
      <c r="F380" s="41">
        <v>-10000</v>
      </c>
      <c r="G380" s="48">
        <v>14201</v>
      </c>
    </row>
    <row r="381" spans="1:7" x14ac:dyDescent="0.25">
      <c r="A381" s="48">
        <v>142012000</v>
      </c>
      <c r="B381" s="41" t="s">
        <v>6480</v>
      </c>
      <c r="C381" s="41">
        <v>6247.22</v>
      </c>
      <c r="D381" s="41">
        <v>7500</v>
      </c>
      <c r="E381" s="41">
        <v>7500</v>
      </c>
      <c r="F381" s="41">
        <v>-1252.78</v>
      </c>
      <c r="G381" s="48">
        <v>14201</v>
      </c>
    </row>
    <row r="382" spans="1:7" x14ac:dyDescent="0.25">
      <c r="A382" s="48">
        <v>142012002</v>
      </c>
      <c r="B382" s="41" t="s">
        <v>10705</v>
      </c>
      <c r="C382" s="41">
        <v>0</v>
      </c>
      <c r="D382" s="41">
        <v>0</v>
      </c>
      <c r="E382" s="41">
        <v>0</v>
      </c>
      <c r="F382" s="41">
        <v>0</v>
      </c>
      <c r="G382" s="48">
        <v>14201</v>
      </c>
    </row>
    <row r="383" spans="1:7" x14ac:dyDescent="0.25">
      <c r="A383" s="48">
        <v>142012004</v>
      </c>
      <c r="B383" s="41" t="s">
        <v>6482</v>
      </c>
      <c r="C383" s="41">
        <v>0</v>
      </c>
      <c r="D383" s="41">
        <v>1400</v>
      </c>
      <c r="E383" s="41">
        <v>1400</v>
      </c>
      <c r="F383" s="41">
        <v>-1400</v>
      </c>
      <c r="G383" s="48">
        <v>14201</v>
      </c>
    </row>
    <row r="384" spans="1:7" x14ac:dyDescent="0.25">
      <c r="A384" s="48">
        <v>142012413</v>
      </c>
      <c r="B384" s="41" t="s">
        <v>6484</v>
      </c>
      <c r="C384" s="41">
        <v>-1320</v>
      </c>
      <c r="D384" s="41">
        <v>2500</v>
      </c>
      <c r="E384" s="41">
        <v>2500</v>
      </c>
      <c r="F384" s="41">
        <v>-3820</v>
      </c>
      <c r="G384" s="48">
        <v>14201</v>
      </c>
    </row>
    <row r="385" spans="1:7" x14ac:dyDescent="0.25">
      <c r="A385" s="48">
        <v>142012429</v>
      </c>
      <c r="B385" s="41" t="s">
        <v>5804</v>
      </c>
      <c r="C385" s="41">
        <v>0</v>
      </c>
      <c r="D385" s="41">
        <v>0</v>
      </c>
      <c r="E385" s="41">
        <v>0</v>
      </c>
      <c r="F385" s="41">
        <v>0</v>
      </c>
      <c r="G385" s="48">
        <v>14201</v>
      </c>
    </row>
    <row r="386" spans="1:7" x14ac:dyDescent="0.25">
      <c r="A386" s="48">
        <v>142012430</v>
      </c>
      <c r="B386" s="41" t="s">
        <v>5805</v>
      </c>
      <c r="C386" s="41">
        <v>0</v>
      </c>
      <c r="D386" s="41">
        <v>0</v>
      </c>
      <c r="E386" s="41">
        <v>0</v>
      </c>
      <c r="F386" s="41">
        <v>0</v>
      </c>
      <c r="G386" s="48">
        <v>14201</v>
      </c>
    </row>
    <row r="387" spans="1:7" x14ac:dyDescent="0.25">
      <c r="A387" s="48">
        <v>142012440</v>
      </c>
      <c r="B387" s="41" t="s">
        <v>10706</v>
      </c>
      <c r="C387" s="41">
        <v>0</v>
      </c>
      <c r="D387" s="41">
        <v>0</v>
      </c>
      <c r="E387" s="41">
        <v>0</v>
      </c>
      <c r="F387" s="41">
        <v>0</v>
      </c>
      <c r="G387" s="48">
        <v>14201</v>
      </c>
    </row>
    <row r="388" spans="1:7" x14ac:dyDescent="0.25">
      <c r="A388" s="48">
        <v>142012471</v>
      </c>
      <c r="B388" s="41" t="s">
        <v>10707</v>
      </c>
      <c r="C388" s="41">
        <v>0</v>
      </c>
      <c r="D388" s="41">
        <v>0</v>
      </c>
      <c r="E388" s="41">
        <v>0</v>
      </c>
      <c r="F388" s="41">
        <v>0</v>
      </c>
      <c r="G388" s="48">
        <v>14201</v>
      </c>
    </row>
    <row r="389" spans="1:7" x14ac:dyDescent="0.25">
      <c r="A389" s="48">
        <v>142012502</v>
      </c>
      <c r="B389" s="41" t="s">
        <v>10708</v>
      </c>
      <c r="C389" s="41">
        <v>0</v>
      </c>
      <c r="D389" s="41">
        <v>0</v>
      </c>
      <c r="E389" s="41">
        <v>0</v>
      </c>
      <c r="F389" s="41">
        <v>0</v>
      </c>
      <c r="G389" s="48">
        <v>14201</v>
      </c>
    </row>
    <row r="390" spans="1:7" x14ac:dyDescent="0.25">
      <c r="A390" s="48">
        <v>142012510</v>
      </c>
      <c r="B390" s="41" t="s">
        <v>10709</v>
      </c>
      <c r="C390" s="41">
        <v>0</v>
      </c>
      <c r="D390" s="41">
        <v>0</v>
      </c>
      <c r="E390" s="41">
        <v>0</v>
      </c>
      <c r="F390" s="41">
        <v>0</v>
      </c>
      <c r="G390" s="48">
        <v>14201</v>
      </c>
    </row>
    <row r="391" spans="1:7" x14ac:dyDescent="0.25">
      <c r="A391" s="48">
        <v>142012703</v>
      </c>
      <c r="B391" s="41" t="s">
        <v>10710</v>
      </c>
      <c r="C391" s="41">
        <v>0</v>
      </c>
      <c r="D391" s="41">
        <v>0</v>
      </c>
      <c r="E391" s="41">
        <v>0</v>
      </c>
      <c r="F391" s="41">
        <v>0</v>
      </c>
      <c r="G391" s="48">
        <v>14201</v>
      </c>
    </row>
    <row r="392" spans="1:7" x14ac:dyDescent="0.25">
      <c r="A392" s="48">
        <v>142012706</v>
      </c>
      <c r="B392" s="41" t="s">
        <v>10711</v>
      </c>
      <c r="C392" s="41">
        <v>0</v>
      </c>
      <c r="D392" s="41">
        <v>0</v>
      </c>
      <c r="E392" s="41">
        <v>0</v>
      </c>
      <c r="F392" s="41">
        <v>0</v>
      </c>
      <c r="G392" s="48">
        <v>14201</v>
      </c>
    </row>
    <row r="393" spans="1:7" x14ac:dyDescent="0.25">
      <c r="A393" s="48">
        <v>142012900</v>
      </c>
      <c r="B393" s="41" t="s">
        <v>5809</v>
      </c>
      <c r="C393" s="41">
        <v>0</v>
      </c>
      <c r="D393" s="41">
        <v>0</v>
      </c>
      <c r="E393" s="41">
        <v>0</v>
      </c>
      <c r="F393" s="41">
        <v>0</v>
      </c>
      <c r="G393" s="48">
        <v>14201</v>
      </c>
    </row>
    <row r="394" spans="1:7" x14ac:dyDescent="0.25">
      <c r="A394" s="48">
        <v>142014610</v>
      </c>
      <c r="B394" s="41" t="s">
        <v>10712</v>
      </c>
      <c r="C394" s="41">
        <v>0</v>
      </c>
      <c r="D394" s="41">
        <v>0</v>
      </c>
      <c r="E394" s="41">
        <v>0</v>
      </c>
      <c r="F394" s="41">
        <v>0</v>
      </c>
      <c r="G394" s="48">
        <v>14201</v>
      </c>
    </row>
    <row r="395" spans="1:7" x14ac:dyDescent="0.25">
      <c r="A395" s="48">
        <v>142014611</v>
      </c>
      <c r="B395" s="41" t="s">
        <v>10713</v>
      </c>
      <c r="C395" s="41">
        <v>0</v>
      </c>
      <c r="D395" s="41">
        <v>0</v>
      </c>
      <c r="E395" s="41">
        <v>0</v>
      </c>
      <c r="F395" s="41">
        <v>0</v>
      </c>
      <c r="G395" s="48">
        <v>14201</v>
      </c>
    </row>
    <row r="396" spans="1:7" x14ac:dyDescent="0.25">
      <c r="A396" s="48">
        <v>142014622</v>
      </c>
      <c r="B396" s="41" t="s">
        <v>10714</v>
      </c>
      <c r="C396" s="41">
        <v>0</v>
      </c>
      <c r="D396" s="41">
        <v>0</v>
      </c>
      <c r="E396" s="41">
        <v>0</v>
      </c>
      <c r="F396" s="41">
        <v>0</v>
      </c>
      <c r="G396" s="48">
        <v>14201</v>
      </c>
    </row>
    <row r="397" spans="1:7" x14ac:dyDescent="0.25">
      <c r="A397" s="48">
        <v>142015007</v>
      </c>
      <c r="B397" s="41" t="s">
        <v>10715</v>
      </c>
      <c r="C397" s="41">
        <v>0</v>
      </c>
      <c r="D397" s="41">
        <v>0</v>
      </c>
      <c r="E397" s="41">
        <v>0</v>
      </c>
      <c r="F397" s="41">
        <v>0</v>
      </c>
      <c r="G397" s="48">
        <v>14201</v>
      </c>
    </row>
    <row r="398" spans="1:7" x14ac:dyDescent="0.25">
      <c r="A398" s="48">
        <v>142015124</v>
      </c>
      <c r="B398" s="41" t="s">
        <v>10716</v>
      </c>
      <c r="C398" s="41">
        <v>0</v>
      </c>
      <c r="D398" s="41">
        <v>0</v>
      </c>
      <c r="E398" s="41">
        <v>0</v>
      </c>
      <c r="F398" s="41">
        <v>0</v>
      </c>
      <c r="G398" s="48">
        <v>14201</v>
      </c>
    </row>
    <row r="399" spans="1:7" x14ac:dyDescent="0.25">
      <c r="A399" s="48">
        <v>142015141</v>
      </c>
      <c r="B399" s="41" t="s">
        <v>6486</v>
      </c>
      <c r="C399" s="41">
        <v>113606.16</v>
      </c>
      <c r="D399" s="41">
        <v>37100</v>
      </c>
      <c r="E399" s="41">
        <v>37100</v>
      </c>
      <c r="F399" s="41">
        <v>76506.16</v>
      </c>
      <c r="G399" s="48">
        <v>14201</v>
      </c>
    </row>
    <row r="400" spans="1:7" x14ac:dyDescent="0.25">
      <c r="A400" s="48">
        <v>142015146</v>
      </c>
      <c r="B400" s="41" t="s">
        <v>5810</v>
      </c>
      <c r="C400" s="41">
        <v>0</v>
      </c>
      <c r="D400" s="41">
        <v>2800</v>
      </c>
      <c r="E400" s="41">
        <v>2800</v>
      </c>
      <c r="F400" s="41">
        <v>-2800</v>
      </c>
      <c r="G400" s="48">
        <v>14201</v>
      </c>
    </row>
    <row r="401" spans="1:7" x14ac:dyDescent="0.25">
      <c r="A401" s="48">
        <v>142015608</v>
      </c>
      <c r="B401" s="41" t="s">
        <v>10717</v>
      </c>
      <c r="C401" s="41">
        <v>0</v>
      </c>
      <c r="D401" s="41">
        <v>0</v>
      </c>
      <c r="E401" s="41">
        <v>0</v>
      </c>
      <c r="F401" s="41">
        <v>0</v>
      </c>
      <c r="G401" s="48">
        <v>14201</v>
      </c>
    </row>
    <row r="402" spans="1:7" x14ac:dyDescent="0.25">
      <c r="A402" s="48">
        <v>142016009</v>
      </c>
      <c r="B402" s="41" t="s">
        <v>10718</v>
      </c>
      <c r="C402" s="41">
        <v>0</v>
      </c>
      <c r="D402" s="41">
        <v>0</v>
      </c>
      <c r="E402" s="41">
        <v>0</v>
      </c>
      <c r="F402" s="41">
        <v>0</v>
      </c>
      <c r="G402" s="48">
        <v>14201</v>
      </c>
    </row>
    <row r="403" spans="1:7" x14ac:dyDescent="0.25">
      <c r="A403" s="48">
        <v>142016010</v>
      </c>
      <c r="B403" s="41" t="s">
        <v>10719</v>
      </c>
      <c r="C403" s="41">
        <v>0</v>
      </c>
      <c r="D403" s="41">
        <v>0</v>
      </c>
      <c r="E403" s="41">
        <v>0</v>
      </c>
      <c r="F403" s="41">
        <v>0</v>
      </c>
      <c r="G403" s="48">
        <v>14201</v>
      </c>
    </row>
    <row r="404" spans="1:7" x14ac:dyDescent="0.25">
      <c r="A404" s="48">
        <v>142019013</v>
      </c>
      <c r="B404" s="41" t="s">
        <v>10720</v>
      </c>
      <c r="C404" s="41">
        <v>0</v>
      </c>
      <c r="D404" s="41">
        <v>0</v>
      </c>
      <c r="E404" s="41">
        <v>0</v>
      </c>
      <c r="F404" s="41">
        <v>0</v>
      </c>
      <c r="G404" s="48">
        <v>14201</v>
      </c>
    </row>
    <row r="405" spans="1:7" x14ac:dyDescent="0.25">
      <c r="A405" s="48">
        <v>142019051</v>
      </c>
      <c r="B405" s="41" t="s">
        <v>5815</v>
      </c>
      <c r="C405" s="41">
        <v>-1650</v>
      </c>
      <c r="D405" s="41">
        <v>0</v>
      </c>
      <c r="E405" s="41">
        <v>0</v>
      </c>
      <c r="F405" s="41">
        <v>-1650</v>
      </c>
      <c r="G405" s="48">
        <v>14201</v>
      </c>
    </row>
    <row r="406" spans="1:7" x14ac:dyDescent="0.25">
      <c r="A406" s="48">
        <v>142019053</v>
      </c>
      <c r="B406" s="41" t="s">
        <v>10721</v>
      </c>
      <c r="C406" s="41">
        <v>0</v>
      </c>
      <c r="D406" s="41">
        <v>0</v>
      </c>
      <c r="E406" s="41">
        <v>0</v>
      </c>
      <c r="F406" s="41">
        <v>0</v>
      </c>
      <c r="G406" s="48">
        <v>14201</v>
      </c>
    </row>
    <row r="407" spans="1:7" x14ac:dyDescent="0.25">
      <c r="A407" s="48">
        <v>142019055</v>
      </c>
      <c r="B407" s="41" t="s">
        <v>6490</v>
      </c>
      <c r="C407" s="41">
        <v>-124405.33</v>
      </c>
      <c r="D407" s="41">
        <v>-29950</v>
      </c>
      <c r="E407" s="41">
        <v>-29950</v>
      </c>
      <c r="F407" s="41">
        <v>-94455.33</v>
      </c>
      <c r="G407" s="48">
        <v>14201</v>
      </c>
    </row>
    <row r="408" spans="1:7" x14ac:dyDescent="0.25">
      <c r="A408" s="48">
        <v>142019600</v>
      </c>
      <c r="B408" s="41" t="s">
        <v>6492</v>
      </c>
      <c r="C408" s="41">
        <v>0</v>
      </c>
      <c r="D408" s="41">
        <v>-31250</v>
      </c>
      <c r="E408" s="41">
        <v>-31250</v>
      </c>
      <c r="F408" s="41">
        <v>31250</v>
      </c>
      <c r="G408" s="48">
        <v>14201</v>
      </c>
    </row>
    <row r="409" spans="1:7" hidden="1" x14ac:dyDescent="0.25">
      <c r="A409" s="48">
        <v>142021040</v>
      </c>
      <c r="B409" s="41" t="s">
        <v>6494</v>
      </c>
      <c r="C409" s="41">
        <v>2142.4499999999998</v>
      </c>
      <c r="D409" s="41">
        <v>3000</v>
      </c>
      <c r="E409" s="41">
        <v>3000</v>
      </c>
      <c r="F409" s="41">
        <v>-857.55</v>
      </c>
      <c r="G409" s="48">
        <v>14202</v>
      </c>
    </row>
    <row r="410" spans="1:7" hidden="1" x14ac:dyDescent="0.25">
      <c r="A410" s="48">
        <v>142021046</v>
      </c>
      <c r="B410" s="41" t="s">
        <v>6496</v>
      </c>
      <c r="C410" s="41">
        <v>0</v>
      </c>
      <c r="D410" s="41">
        <v>1500</v>
      </c>
      <c r="E410" s="41">
        <v>1500</v>
      </c>
      <c r="F410" s="41">
        <v>-1500</v>
      </c>
      <c r="G410" s="48">
        <v>14202</v>
      </c>
    </row>
    <row r="411" spans="1:7" hidden="1" x14ac:dyDescent="0.25">
      <c r="A411" s="48">
        <v>142021135</v>
      </c>
      <c r="B411" s="41" t="s">
        <v>6498</v>
      </c>
      <c r="C411" s="41">
        <v>0</v>
      </c>
      <c r="D411" s="41">
        <v>50</v>
      </c>
      <c r="E411" s="41">
        <v>50</v>
      </c>
      <c r="F411" s="41">
        <v>-50</v>
      </c>
      <c r="G411" s="48">
        <v>14202</v>
      </c>
    </row>
    <row r="412" spans="1:7" hidden="1" x14ac:dyDescent="0.25">
      <c r="A412" s="48">
        <v>142021400</v>
      </c>
      <c r="B412" s="41" t="s">
        <v>6500</v>
      </c>
      <c r="C412" s="41">
        <v>347.36</v>
      </c>
      <c r="D412" s="41">
        <v>750</v>
      </c>
      <c r="E412" s="41">
        <v>750</v>
      </c>
      <c r="F412" s="41">
        <v>-402.64</v>
      </c>
      <c r="G412" s="48">
        <v>14202</v>
      </c>
    </row>
    <row r="413" spans="1:7" hidden="1" x14ac:dyDescent="0.25">
      <c r="A413" s="48">
        <v>142021401</v>
      </c>
      <c r="B413" s="41" t="s">
        <v>6502</v>
      </c>
      <c r="C413" s="41">
        <v>0</v>
      </c>
      <c r="D413" s="41">
        <v>1000</v>
      </c>
      <c r="E413" s="41">
        <v>1000</v>
      </c>
      <c r="F413" s="41">
        <v>-1000</v>
      </c>
      <c r="G413" s="48">
        <v>14202</v>
      </c>
    </row>
    <row r="414" spans="1:7" hidden="1" x14ac:dyDescent="0.25">
      <c r="A414" s="48">
        <v>142021500</v>
      </c>
      <c r="B414" s="41" t="s">
        <v>10722</v>
      </c>
      <c r="C414" s="41">
        <v>0</v>
      </c>
      <c r="D414" s="41">
        <v>0</v>
      </c>
      <c r="E414" s="41">
        <v>0</v>
      </c>
      <c r="F414" s="41">
        <v>0</v>
      </c>
      <c r="G414" s="48">
        <v>14202</v>
      </c>
    </row>
    <row r="415" spans="1:7" hidden="1" x14ac:dyDescent="0.25">
      <c r="A415" s="48">
        <v>142021615</v>
      </c>
      <c r="B415" s="41" t="s">
        <v>6504</v>
      </c>
      <c r="C415" s="41">
        <v>0</v>
      </c>
      <c r="D415" s="41">
        <v>900</v>
      </c>
      <c r="E415" s="41">
        <v>900</v>
      </c>
      <c r="F415" s="41">
        <v>-900</v>
      </c>
      <c r="G415" s="48">
        <v>14202</v>
      </c>
    </row>
    <row r="416" spans="1:7" hidden="1" x14ac:dyDescent="0.25">
      <c r="A416" s="48">
        <v>142021620</v>
      </c>
      <c r="B416" s="41" t="s">
        <v>6506</v>
      </c>
      <c r="C416" s="41">
        <v>226.73</v>
      </c>
      <c r="D416" s="41">
        <v>600</v>
      </c>
      <c r="E416" s="41">
        <v>600</v>
      </c>
      <c r="F416" s="41">
        <v>-373.27</v>
      </c>
      <c r="G416" s="48">
        <v>14202</v>
      </c>
    </row>
    <row r="417" spans="1:7" hidden="1" x14ac:dyDescent="0.25">
      <c r="A417" s="48">
        <v>142022000</v>
      </c>
      <c r="B417" s="41" t="s">
        <v>6508</v>
      </c>
      <c r="C417" s="41">
        <v>100.44</v>
      </c>
      <c r="D417" s="41">
        <v>1750</v>
      </c>
      <c r="E417" s="41">
        <v>1750</v>
      </c>
      <c r="F417" s="41">
        <v>-1649.56</v>
      </c>
      <c r="G417" s="48">
        <v>14202</v>
      </c>
    </row>
    <row r="418" spans="1:7" hidden="1" x14ac:dyDescent="0.25">
      <c r="A418" s="48">
        <v>142022006</v>
      </c>
      <c r="B418" s="41" t="s">
        <v>6510</v>
      </c>
      <c r="C418" s="41">
        <v>415.5</v>
      </c>
      <c r="D418" s="41">
        <v>150</v>
      </c>
      <c r="E418" s="41">
        <v>150</v>
      </c>
      <c r="F418" s="41">
        <v>265.5</v>
      </c>
      <c r="G418" s="48">
        <v>14202</v>
      </c>
    </row>
    <row r="419" spans="1:7" hidden="1" x14ac:dyDescent="0.25">
      <c r="A419" s="48">
        <v>142022106</v>
      </c>
      <c r="B419" s="41" t="s">
        <v>10723</v>
      </c>
      <c r="C419" s="41">
        <v>0</v>
      </c>
      <c r="D419" s="41">
        <v>0</v>
      </c>
      <c r="E419" s="41">
        <v>0</v>
      </c>
      <c r="F419" s="41">
        <v>0</v>
      </c>
      <c r="G419" s="48">
        <v>14202</v>
      </c>
    </row>
    <row r="420" spans="1:7" hidden="1" x14ac:dyDescent="0.25">
      <c r="A420" s="48">
        <v>142022409</v>
      </c>
      <c r="B420" s="41" t="s">
        <v>6512</v>
      </c>
      <c r="C420" s="41">
        <v>0</v>
      </c>
      <c r="D420" s="41">
        <v>500</v>
      </c>
      <c r="E420" s="41">
        <v>500</v>
      </c>
      <c r="F420" s="41">
        <v>-500</v>
      </c>
      <c r="G420" s="48">
        <v>14202</v>
      </c>
    </row>
    <row r="421" spans="1:7" hidden="1" x14ac:dyDescent="0.25">
      <c r="A421" s="48">
        <v>142022471</v>
      </c>
      <c r="B421" s="41" t="s">
        <v>6514</v>
      </c>
      <c r="C421" s="41">
        <v>292.55</v>
      </c>
      <c r="D421" s="41">
        <v>0</v>
      </c>
      <c r="E421" s="41">
        <v>0</v>
      </c>
      <c r="F421" s="41">
        <v>292.55</v>
      </c>
      <c r="G421" s="48">
        <v>14202</v>
      </c>
    </row>
    <row r="422" spans="1:7" hidden="1" x14ac:dyDescent="0.25">
      <c r="A422" s="48">
        <v>142022711</v>
      </c>
      <c r="B422" s="41" t="s">
        <v>6516</v>
      </c>
      <c r="C422" s="41">
        <v>381.92</v>
      </c>
      <c r="D422" s="41">
        <v>200</v>
      </c>
      <c r="E422" s="41">
        <v>200</v>
      </c>
      <c r="F422" s="41">
        <v>181.92</v>
      </c>
      <c r="G422" s="48">
        <v>14202</v>
      </c>
    </row>
    <row r="423" spans="1:7" hidden="1" x14ac:dyDescent="0.25">
      <c r="A423" s="48">
        <v>142022713</v>
      </c>
      <c r="B423" s="41" t="s">
        <v>6518</v>
      </c>
      <c r="C423" s="41">
        <v>690.89</v>
      </c>
      <c r="D423" s="41">
        <v>200</v>
      </c>
      <c r="E423" s="41">
        <v>200</v>
      </c>
      <c r="F423" s="41">
        <v>490.89</v>
      </c>
      <c r="G423" s="48">
        <v>14202</v>
      </c>
    </row>
    <row r="424" spans="1:7" hidden="1" x14ac:dyDescent="0.25">
      <c r="A424" s="48">
        <v>142024610</v>
      </c>
      <c r="B424" s="41" t="s">
        <v>10724</v>
      </c>
      <c r="C424" s="41">
        <v>0</v>
      </c>
      <c r="D424" s="41">
        <v>0</v>
      </c>
      <c r="E424" s="41">
        <v>0</v>
      </c>
      <c r="F424" s="41">
        <v>0</v>
      </c>
      <c r="G424" s="48">
        <v>14202</v>
      </c>
    </row>
    <row r="425" spans="1:7" hidden="1" x14ac:dyDescent="0.25">
      <c r="A425" s="48">
        <v>142026009</v>
      </c>
      <c r="B425" s="41" t="s">
        <v>10725</v>
      </c>
      <c r="C425" s="41">
        <v>0</v>
      </c>
      <c r="D425" s="41">
        <v>0</v>
      </c>
      <c r="E425" s="41">
        <v>0</v>
      </c>
      <c r="F425" s="41">
        <v>0</v>
      </c>
      <c r="G425" s="48">
        <v>14202</v>
      </c>
    </row>
    <row r="426" spans="1:7" hidden="1" x14ac:dyDescent="0.25">
      <c r="A426" s="48">
        <v>142026010</v>
      </c>
      <c r="B426" s="41" t="s">
        <v>10726</v>
      </c>
      <c r="C426" s="41">
        <v>0</v>
      </c>
      <c r="D426" s="41">
        <v>0</v>
      </c>
      <c r="E426" s="41">
        <v>0</v>
      </c>
      <c r="F426" s="41">
        <v>0</v>
      </c>
      <c r="G426" s="48">
        <v>14202</v>
      </c>
    </row>
    <row r="427" spans="1:7" hidden="1" x14ac:dyDescent="0.25">
      <c r="A427" s="48">
        <v>142029055</v>
      </c>
      <c r="B427" s="41" t="s">
        <v>6520</v>
      </c>
      <c r="C427" s="41">
        <v>0</v>
      </c>
      <c r="D427" s="41">
        <v>-21550</v>
      </c>
      <c r="E427" s="41">
        <v>-21550</v>
      </c>
      <c r="F427" s="41">
        <v>21550</v>
      </c>
      <c r="G427" s="48">
        <v>14202</v>
      </c>
    </row>
    <row r="428" spans="1:7" hidden="1" x14ac:dyDescent="0.25">
      <c r="A428" s="48">
        <v>142029091</v>
      </c>
      <c r="B428" s="41" t="s">
        <v>10727</v>
      </c>
      <c r="C428" s="41">
        <v>0</v>
      </c>
      <c r="D428" s="41">
        <v>0</v>
      </c>
      <c r="E428" s="41">
        <v>0</v>
      </c>
      <c r="F428" s="41">
        <v>0</v>
      </c>
      <c r="G428" s="48">
        <v>14202</v>
      </c>
    </row>
    <row r="429" spans="1:7" hidden="1" x14ac:dyDescent="0.25">
      <c r="A429" s="48">
        <v>142029600</v>
      </c>
      <c r="B429" s="41" t="s">
        <v>6522</v>
      </c>
      <c r="C429" s="41">
        <v>0</v>
      </c>
      <c r="D429" s="41">
        <v>-2450</v>
      </c>
      <c r="E429" s="41">
        <v>-2450</v>
      </c>
      <c r="F429" s="41">
        <v>2450</v>
      </c>
      <c r="G429" s="48">
        <v>14202</v>
      </c>
    </row>
    <row r="430" spans="1:7" hidden="1" x14ac:dyDescent="0.25">
      <c r="A430" s="48">
        <v>142031040</v>
      </c>
      <c r="B430" s="41" t="s">
        <v>10728</v>
      </c>
      <c r="C430" s="41">
        <v>0</v>
      </c>
      <c r="D430" s="41">
        <v>0</v>
      </c>
      <c r="E430" s="41">
        <v>0</v>
      </c>
      <c r="F430" s="41">
        <v>0</v>
      </c>
      <c r="G430" s="48">
        <v>14203</v>
      </c>
    </row>
    <row r="431" spans="1:7" hidden="1" x14ac:dyDescent="0.25">
      <c r="A431" s="48">
        <v>142031600</v>
      </c>
      <c r="B431" s="41" t="s">
        <v>10729</v>
      </c>
      <c r="C431" s="41">
        <v>0</v>
      </c>
      <c r="D431" s="41">
        <v>0</v>
      </c>
      <c r="E431" s="41">
        <v>0</v>
      </c>
      <c r="F431" s="41">
        <v>0</v>
      </c>
      <c r="G431" s="48">
        <v>14203</v>
      </c>
    </row>
    <row r="432" spans="1:7" hidden="1" x14ac:dyDescent="0.25">
      <c r="A432" s="48">
        <v>142032000</v>
      </c>
      <c r="B432" s="41" t="s">
        <v>10730</v>
      </c>
      <c r="C432" s="41">
        <v>0</v>
      </c>
      <c r="D432" s="41">
        <v>0</v>
      </c>
      <c r="E432" s="41">
        <v>0</v>
      </c>
      <c r="F432" s="41">
        <v>0</v>
      </c>
      <c r="G432" s="48">
        <v>14203</v>
      </c>
    </row>
    <row r="433" spans="1:7" hidden="1" x14ac:dyDescent="0.25">
      <c r="A433" s="48">
        <v>142032002</v>
      </c>
      <c r="B433" s="41" t="s">
        <v>10731</v>
      </c>
      <c r="C433" s="41">
        <v>0</v>
      </c>
      <c r="D433" s="41">
        <v>0</v>
      </c>
      <c r="E433" s="41">
        <v>0</v>
      </c>
      <c r="F433" s="41">
        <v>0</v>
      </c>
      <c r="G433" s="48">
        <v>14203</v>
      </c>
    </row>
    <row r="434" spans="1:7" hidden="1" x14ac:dyDescent="0.25">
      <c r="A434" s="48">
        <v>142032416</v>
      </c>
      <c r="B434" s="41" t="s">
        <v>10732</v>
      </c>
      <c r="C434" s="41">
        <v>0</v>
      </c>
      <c r="D434" s="41">
        <v>0</v>
      </c>
      <c r="E434" s="41">
        <v>0</v>
      </c>
      <c r="F434" s="41">
        <v>0</v>
      </c>
      <c r="G434" s="48">
        <v>14203</v>
      </c>
    </row>
    <row r="435" spans="1:7" hidden="1" x14ac:dyDescent="0.25">
      <c r="A435" s="48">
        <v>142032429</v>
      </c>
      <c r="B435" s="41" t="s">
        <v>10733</v>
      </c>
      <c r="C435" s="41">
        <v>0</v>
      </c>
      <c r="D435" s="41">
        <v>0</v>
      </c>
      <c r="E435" s="41">
        <v>0</v>
      </c>
      <c r="F435" s="41">
        <v>0</v>
      </c>
      <c r="G435" s="48">
        <v>14203</v>
      </c>
    </row>
    <row r="436" spans="1:7" hidden="1" x14ac:dyDescent="0.25">
      <c r="A436" s="48">
        <v>142032471</v>
      </c>
      <c r="B436" s="41" t="s">
        <v>10734</v>
      </c>
      <c r="C436" s="41">
        <v>0</v>
      </c>
      <c r="D436" s="41">
        <v>0</v>
      </c>
      <c r="E436" s="41">
        <v>0</v>
      </c>
      <c r="F436" s="41">
        <v>0</v>
      </c>
      <c r="G436" s="48">
        <v>14203</v>
      </c>
    </row>
    <row r="437" spans="1:7" hidden="1" x14ac:dyDescent="0.25">
      <c r="A437" s="48">
        <v>142032510</v>
      </c>
      <c r="B437" s="41" t="s">
        <v>10735</v>
      </c>
      <c r="C437" s="41">
        <v>0</v>
      </c>
      <c r="D437" s="41">
        <v>0</v>
      </c>
      <c r="E437" s="41">
        <v>0</v>
      </c>
      <c r="F437" s="41">
        <v>0</v>
      </c>
      <c r="G437" s="48">
        <v>14203</v>
      </c>
    </row>
    <row r="438" spans="1:7" hidden="1" x14ac:dyDescent="0.25">
      <c r="A438" s="48">
        <v>142034611</v>
      </c>
      <c r="B438" s="41" t="s">
        <v>10736</v>
      </c>
      <c r="C438" s="41">
        <v>0</v>
      </c>
      <c r="D438" s="41">
        <v>0</v>
      </c>
      <c r="E438" s="41">
        <v>0</v>
      </c>
      <c r="F438" s="41">
        <v>0</v>
      </c>
      <c r="G438" s="48">
        <v>14203</v>
      </c>
    </row>
    <row r="439" spans="1:7" hidden="1" x14ac:dyDescent="0.25">
      <c r="A439" s="48">
        <v>142036009</v>
      </c>
      <c r="B439" s="41" t="s">
        <v>10737</v>
      </c>
      <c r="C439" s="41">
        <v>0</v>
      </c>
      <c r="D439" s="41">
        <v>0</v>
      </c>
      <c r="E439" s="41">
        <v>0</v>
      </c>
      <c r="F439" s="41">
        <v>0</v>
      </c>
      <c r="G439" s="48">
        <v>14203</v>
      </c>
    </row>
    <row r="440" spans="1:7" hidden="1" x14ac:dyDescent="0.25">
      <c r="A440" s="48">
        <v>142036014</v>
      </c>
      <c r="B440" s="41" t="s">
        <v>10738</v>
      </c>
      <c r="C440" s="41">
        <v>0</v>
      </c>
      <c r="D440" s="41">
        <v>0</v>
      </c>
      <c r="E440" s="41">
        <v>0</v>
      </c>
      <c r="F440" s="41">
        <v>0</v>
      </c>
      <c r="G440" s="48">
        <v>14203</v>
      </c>
    </row>
    <row r="441" spans="1:7" hidden="1" x14ac:dyDescent="0.25">
      <c r="A441" s="48">
        <v>142039057</v>
      </c>
      <c r="B441" s="41" t="s">
        <v>10739</v>
      </c>
      <c r="C441" s="41">
        <v>0</v>
      </c>
      <c r="D441" s="41">
        <v>0</v>
      </c>
      <c r="E441" s="41">
        <v>0</v>
      </c>
      <c r="F441" s="41">
        <v>0</v>
      </c>
      <c r="G441" s="48">
        <v>14203</v>
      </c>
    </row>
    <row r="442" spans="1:7" hidden="1" x14ac:dyDescent="0.25">
      <c r="A442" s="48">
        <v>142042000</v>
      </c>
      <c r="B442" s="41" t="s">
        <v>10740</v>
      </c>
      <c r="C442" s="41">
        <v>0</v>
      </c>
      <c r="D442" s="41">
        <v>0</v>
      </c>
      <c r="E442" s="41">
        <v>0</v>
      </c>
      <c r="F442" s="41">
        <v>0</v>
      </c>
      <c r="G442" s="48">
        <v>14204</v>
      </c>
    </row>
    <row r="443" spans="1:7" hidden="1" x14ac:dyDescent="0.25">
      <c r="A443" s="48">
        <v>142042500</v>
      </c>
      <c r="B443" s="41" t="s">
        <v>10741</v>
      </c>
      <c r="C443" s="41">
        <v>0</v>
      </c>
      <c r="D443" s="41">
        <v>0</v>
      </c>
      <c r="E443" s="41">
        <v>0</v>
      </c>
      <c r="F443" s="41">
        <v>0</v>
      </c>
      <c r="G443" s="48">
        <v>14204</v>
      </c>
    </row>
    <row r="444" spans="1:7" hidden="1" x14ac:dyDescent="0.25">
      <c r="A444" s="48">
        <v>142044610</v>
      </c>
      <c r="B444" s="41" t="s">
        <v>10742</v>
      </c>
      <c r="C444" s="41">
        <v>0</v>
      </c>
      <c r="D444" s="41">
        <v>0</v>
      </c>
      <c r="E444" s="41">
        <v>0</v>
      </c>
      <c r="F444" s="41">
        <v>0</v>
      </c>
      <c r="G444" s="48">
        <v>14204</v>
      </c>
    </row>
    <row r="445" spans="1:7" hidden="1" x14ac:dyDescent="0.25">
      <c r="A445" s="48">
        <v>142044611</v>
      </c>
      <c r="B445" s="41" t="s">
        <v>10743</v>
      </c>
      <c r="C445" s="41">
        <v>0</v>
      </c>
      <c r="D445" s="41">
        <v>0</v>
      </c>
      <c r="E445" s="41">
        <v>0</v>
      </c>
      <c r="F445" s="41">
        <v>0</v>
      </c>
      <c r="G445" s="48">
        <v>14204</v>
      </c>
    </row>
    <row r="446" spans="1:7" hidden="1" x14ac:dyDescent="0.25">
      <c r="A446" s="48">
        <v>142049201</v>
      </c>
      <c r="B446" s="41" t="s">
        <v>10744</v>
      </c>
      <c r="C446" s="41">
        <v>0</v>
      </c>
      <c r="D446" s="41">
        <v>0</v>
      </c>
      <c r="E446" s="41">
        <v>0</v>
      </c>
      <c r="F446" s="41">
        <v>0</v>
      </c>
      <c r="G446" s="48">
        <v>14204</v>
      </c>
    </row>
    <row r="447" spans="1:7" hidden="1" x14ac:dyDescent="0.25">
      <c r="A447" s="48">
        <v>142052429</v>
      </c>
      <c r="B447" s="41" t="s">
        <v>10745</v>
      </c>
      <c r="C447" s="41">
        <v>0</v>
      </c>
      <c r="D447" s="41">
        <v>0</v>
      </c>
      <c r="E447" s="41">
        <v>0</v>
      </c>
      <c r="F447" s="41">
        <v>0</v>
      </c>
      <c r="G447" s="48">
        <v>14205</v>
      </c>
    </row>
    <row r="448" spans="1:7" hidden="1" x14ac:dyDescent="0.25">
      <c r="A448" s="48">
        <v>142054610</v>
      </c>
      <c r="B448" s="41" t="s">
        <v>10746</v>
      </c>
      <c r="C448" s="41">
        <v>0</v>
      </c>
      <c r="D448" s="41">
        <v>0</v>
      </c>
      <c r="E448" s="41">
        <v>0</v>
      </c>
      <c r="F448" s="41">
        <v>0</v>
      </c>
      <c r="G448" s="48">
        <v>14205</v>
      </c>
    </row>
    <row r="449" spans="1:7" hidden="1" x14ac:dyDescent="0.25">
      <c r="A449" s="48">
        <v>142060100</v>
      </c>
      <c r="B449" s="41" t="s">
        <v>10747</v>
      </c>
      <c r="C449" s="41">
        <v>0</v>
      </c>
      <c r="D449" s="41">
        <v>0</v>
      </c>
      <c r="E449" s="41">
        <v>0</v>
      </c>
      <c r="F449" s="41">
        <v>0</v>
      </c>
      <c r="G449" s="48">
        <v>14206</v>
      </c>
    </row>
    <row r="450" spans="1:7" hidden="1" x14ac:dyDescent="0.25">
      <c r="A450" s="48">
        <v>142060102</v>
      </c>
      <c r="B450" s="41" t="s">
        <v>10748</v>
      </c>
      <c r="C450" s="41">
        <v>0</v>
      </c>
      <c r="D450" s="41">
        <v>0</v>
      </c>
      <c r="E450" s="41">
        <v>0</v>
      </c>
      <c r="F450" s="41">
        <v>0</v>
      </c>
      <c r="G450" s="48">
        <v>14206</v>
      </c>
    </row>
    <row r="451" spans="1:7" hidden="1" x14ac:dyDescent="0.25">
      <c r="A451" s="48">
        <v>142060120</v>
      </c>
      <c r="B451" s="41" t="s">
        <v>10749</v>
      </c>
      <c r="C451" s="41">
        <v>0</v>
      </c>
      <c r="D451" s="41">
        <v>0</v>
      </c>
      <c r="E451" s="41">
        <v>0</v>
      </c>
      <c r="F451" s="41">
        <v>0</v>
      </c>
      <c r="G451" s="48">
        <v>14206</v>
      </c>
    </row>
    <row r="452" spans="1:7" hidden="1" x14ac:dyDescent="0.25">
      <c r="A452" s="48">
        <v>142060930</v>
      </c>
      <c r="B452" s="41" t="s">
        <v>10750</v>
      </c>
      <c r="C452" s="41">
        <v>0</v>
      </c>
      <c r="D452" s="41">
        <v>0</v>
      </c>
      <c r="E452" s="41">
        <v>0</v>
      </c>
      <c r="F452" s="41">
        <v>0</v>
      </c>
      <c r="G452" s="48">
        <v>14206</v>
      </c>
    </row>
    <row r="453" spans="1:7" hidden="1" x14ac:dyDescent="0.25">
      <c r="A453" s="48">
        <v>142061040</v>
      </c>
      <c r="B453" s="41" t="s">
        <v>10751</v>
      </c>
      <c r="C453" s="41">
        <v>0</v>
      </c>
      <c r="D453" s="41">
        <v>0</v>
      </c>
      <c r="E453" s="41">
        <v>0</v>
      </c>
      <c r="F453" s="41">
        <v>0</v>
      </c>
      <c r="G453" s="48">
        <v>14206</v>
      </c>
    </row>
    <row r="454" spans="1:7" hidden="1" x14ac:dyDescent="0.25">
      <c r="A454" s="48">
        <v>142061400</v>
      </c>
      <c r="B454" s="41" t="s">
        <v>6524</v>
      </c>
      <c r="C454" s="41">
        <v>88.83</v>
      </c>
      <c r="D454" s="41">
        <v>200</v>
      </c>
      <c r="E454" s="41">
        <v>200</v>
      </c>
      <c r="F454" s="41">
        <v>-111.17</v>
      </c>
      <c r="G454" s="48">
        <v>14206</v>
      </c>
    </row>
    <row r="455" spans="1:7" hidden="1" x14ac:dyDescent="0.25">
      <c r="A455" s="48">
        <v>142061401</v>
      </c>
      <c r="B455" s="41" t="s">
        <v>6526</v>
      </c>
      <c r="C455" s="41">
        <v>0</v>
      </c>
      <c r="D455" s="41">
        <v>100</v>
      </c>
      <c r="E455" s="41">
        <v>100</v>
      </c>
      <c r="F455" s="41">
        <v>-100</v>
      </c>
      <c r="G455" s="48">
        <v>14206</v>
      </c>
    </row>
    <row r="456" spans="1:7" hidden="1" x14ac:dyDescent="0.25">
      <c r="A456" s="48">
        <v>142061500</v>
      </c>
      <c r="B456" s="41" t="s">
        <v>10752</v>
      </c>
      <c r="C456" s="41">
        <v>0</v>
      </c>
      <c r="D456" s="41">
        <v>0</v>
      </c>
      <c r="E456" s="41">
        <v>0</v>
      </c>
      <c r="F456" s="41">
        <v>0</v>
      </c>
      <c r="G456" s="48">
        <v>14206</v>
      </c>
    </row>
    <row r="457" spans="1:7" hidden="1" x14ac:dyDescent="0.25">
      <c r="A457" s="48">
        <v>142061502</v>
      </c>
      <c r="B457" s="41" t="s">
        <v>10753</v>
      </c>
      <c r="C457" s="41">
        <v>0</v>
      </c>
      <c r="D457" s="41">
        <v>0</v>
      </c>
      <c r="E457" s="41">
        <v>0</v>
      </c>
      <c r="F457" s="41">
        <v>0</v>
      </c>
      <c r="G457" s="48">
        <v>14206</v>
      </c>
    </row>
    <row r="458" spans="1:7" hidden="1" x14ac:dyDescent="0.25">
      <c r="A458" s="48">
        <v>142061600</v>
      </c>
      <c r="B458" s="41" t="s">
        <v>6528</v>
      </c>
      <c r="C458" s="41">
        <v>0</v>
      </c>
      <c r="D458" s="41">
        <v>2050</v>
      </c>
      <c r="E458" s="41">
        <v>2050</v>
      </c>
      <c r="F458" s="41">
        <v>-2050</v>
      </c>
      <c r="G458" s="48">
        <v>14206</v>
      </c>
    </row>
    <row r="459" spans="1:7" hidden="1" x14ac:dyDescent="0.25">
      <c r="A459" s="48">
        <v>142061610</v>
      </c>
      <c r="B459" s="41" t="s">
        <v>6530</v>
      </c>
      <c r="C459" s="41">
        <v>0</v>
      </c>
      <c r="D459" s="41">
        <v>1100</v>
      </c>
      <c r="E459" s="41">
        <v>1100</v>
      </c>
      <c r="F459" s="41">
        <v>-1100</v>
      </c>
      <c r="G459" s="48">
        <v>14206</v>
      </c>
    </row>
    <row r="460" spans="1:7" hidden="1" x14ac:dyDescent="0.25">
      <c r="A460" s="48">
        <v>142061620</v>
      </c>
      <c r="B460" s="41" t="s">
        <v>6532</v>
      </c>
      <c r="C460" s="41">
        <v>442.48</v>
      </c>
      <c r="D460" s="41">
        <v>200</v>
      </c>
      <c r="E460" s="41">
        <v>200</v>
      </c>
      <c r="F460" s="41">
        <v>242.48</v>
      </c>
      <c r="G460" s="48">
        <v>14206</v>
      </c>
    </row>
    <row r="461" spans="1:7" hidden="1" x14ac:dyDescent="0.25">
      <c r="A461" s="48">
        <v>142062000</v>
      </c>
      <c r="B461" s="41" t="s">
        <v>6534</v>
      </c>
      <c r="C461" s="41">
        <v>0</v>
      </c>
      <c r="D461" s="41">
        <v>300</v>
      </c>
      <c r="E461" s="41">
        <v>300</v>
      </c>
      <c r="F461" s="41">
        <v>-300</v>
      </c>
      <c r="G461" s="48">
        <v>14206</v>
      </c>
    </row>
    <row r="462" spans="1:7" hidden="1" x14ac:dyDescent="0.25">
      <c r="A462" s="48">
        <v>142062002</v>
      </c>
      <c r="B462" s="41" t="s">
        <v>10754</v>
      </c>
      <c r="C462" s="41">
        <v>0</v>
      </c>
      <c r="D462" s="41">
        <v>0</v>
      </c>
      <c r="E462" s="41">
        <v>0</v>
      </c>
      <c r="F462" s="41">
        <v>0</v>
      </c>
      <c r="G462" s="48">
        <v>14206</v>
      </c>
    </row>
    <row r="463" spans="1:7" hidden="1" x14ac:dyDescent="0.25">
      <c r="A463" s="48">
        <v>142062471</v>
      </c>
      <c r="B463" s="41" t="s">
        <v>6536</v>
      </c>
      <c r="C463" s="41">
        <v>203.4</v>
      </c>
      <c r="D463" s="41">
        <v>0</v>
      </c>
      <c r="E463" s="41">
        <v>0</v>
      </c>
      <c r="F463" s="41">
        <v>203.4</v>
      </c>
      <c r="G463" s="48">
        <v>14206</v>
      </c>
    </row>
    <row r="464" spans="1:7" hidden="1" x14ac:dyDescent="0.25">
      <c r="A464" s="48">
        <v>142062500</v>
      </c>
      <c r="B464" s="41" t="s">
        <v>10755</v>
      </c>
      <c r="C464" s="41">
        <v>0</v>
      </c>
      <c r="D464" s="41">
        <v>0</v>
      </c>
      <c r="E464" s="41">
        <v>0</v>
      </c>
      <c r="F464" s="41">
        <v>0</v>
      </c>
      <c r="G464" s="48">
        <v>14206</v>
      </c>
    </row>
    <row r="465" spans="1:7" hidden="1" x14ac:dyDescent="0.25">
      <c r="A465" s="48">
        <v>142062510</v>
      </c>
      <c r="B465" s="41" t="s">
        <v>10756</v>
      </c>
      <c r="C465" s="41">
        <v>0</v>
      </c>
      <c r="D465" s="41">
        <v>0</v>
      </c>
      <c r="E465" s="41">
        <v>0</v>
      </c>
      <c r="F465" s="41">
        <v>0</v>
      </c>
      <c r="G465" s="48">
        <v>14206</v>
      </c>
    </row>
    <row r="466" spans="1:7" hidden="1" x14ac:dyDescent="0.25">
      <c r="A466" s="48">
        <v>142062519</v>
      </c>
      <c r="B466" s="41" t="s">
        <v>10757</v>
      </c>
      <c r="C466" s="41">
        <v>0</v>
      </c>
      <c r="D466" s="41">
        <v>0</v>
      </c>
      <c r="E466" s="41">
        <v>0</v>
      </c>
      <c r="F466" s="41">
        <v>0</v>
      </c>
      <c r="G466" s="48">
        <v>14206</v>
      </c>
    </row>
    <row r="467" spans="1:7" hidden="1" x14ac:dyDescent="0.25">
      <c r="A467" s="48">
        <v>142062703</v>
      </c>
      <c r="B467" s="41" t="s">
        <v>6538</v>
      </c>
      <c r="C467" s="41">
        <v>0</v>
      </c>
      <c r="D467" s="41">
        <v>300</v>
      </c>
      <c r="E467" s="41">
        <v>300</v>
      </c>
      <c r="F467" s="41">
        <v>-300</v>
      </c>
      <c r="G467" s="48">
        <v>14206</v>
      </c>
    </row>
    <row r="468" spans="1:7" hidden="1" x14ac:dyDescent="0.25">
      <c r="A468" s="48">
        <v>142062706</v>
      </c>
      <c r="B468" s="41" t="s">
        <v>10758</v>
      </c>
      <c r="C468" s="41">
        <v>0</v>
      </c>
      <c r="D468" s="41">
        <v>0</v>
      </c>
      <c r="E468" s="41">
        <v>0</v>
      </c>
      <c r="F468" s="41">
        <v>0</v>
      </c>
      <c r="G468" s="48">
        <v>14206</v>
      </c>
    </row>
    <row r="469" spans="1:7" hidden="1" x14ac:dyDescent="0.25">
      <c r="A469" s="48">
        <v>142062711</v>
      </c>
      <c r="B469" s="41" t="s">
        <v>6540</v>
      </c>
      <c r="C469" s="41">
        <v>191.33</v>
      </c>
      <c r="D469" s="41">
        <v>100</v>
      </c>
      <c r="E469" s="41">
        <v>100</v>
      </c>
      <c r="F469" s="41">
        <v>91.33</v>
      </c>
      <c r="G469" s="48">
        <v>14206</v>
      </c>
    </row>
    <row r="470" spans="1:7" hidden="1" x14ac:dyDescent="0.25">
      <c r="A470" s="48">
        <v>142064610</v>
      </c>
      <c r="B470" s="41" t="s">
        <v>10759</v>
      </c>
      <c r="C470" s="41">
        <v>0</v>
      </c>
      <c r="D470" s="41">
        <v>0</v>
      </c>
      <c r="E470" s="41">
        <v>0</v>
      </c>
      <c r="F470" s="41">
        <v>0</v>
      </c>
      <c r="G470" s="48">
        <v>14206</v>
      </c>
    </row>
    <row r="471" spans="1:7" hidden="1" x14ac:dyDescent="0.25">
      <c r="A471" s="48">
        <v>142069110</v>
      </c>
      <c r="B471" s="41" t="s">
        <v>10760</v>
      </c>
      <c r="C471" s="41">
        <v>0</v>
      </c>
      <c r="D471" s="41">
        <v>0</v>
      </c>
      <c r="E471" s="41">
        <v>0</v>
      </c>
      <c r="F471" s="41">
        <v>0</v>
      </c>
      <c r="G471" s="48">
        <v>14206</v>
      </c>
    </row>
    <row r="472" spans="1:7" hidden="1" x14ac:dyDescent="0.25">
      <c r="A472" s="48">
        <v>142069800</v>
      </c>
      <c r="B472" s="41" t="s">
        <v>10761</v>
      </c>
      <c r="C472" s="41">
        <v>0</v>
      </c>
      <c r="D472" s="41">
        <v>0</v>
      </c>
      <c r="E472" s="41">
        <v>0</v>
      </c>
      <c r="F472" s="41">
        <v>0</v>
      </c>
      <c r="G472" s="48">
        <v>14206</v>
      </c>
    </row>
    <row r="473" spans="1:7" hidden="1" x14ac:dyDescent="0.25">
      <c r="A473" s="48">
        <v>142070100</v>
      </c>
      <c r="B473" s="41" t="s">
        <v>10762</v>
      </c>
      <c r="C473" s="41">
        <v>0</v>
      </c>
      <c r="D473" s="41">
        <v>0</v>
      </c>
      <c r="E473" s="41">
        <v>0</v>
      </c>
      <c r="F473" s="41">
        <v>0</v>
      </c>
      <c r="G473" s="48">
        <v>14207</v>
      </c>
    </row>
    <row r="474" spans="1:7" hidden="1" x14ac:dyDescent="0.25">
      <c r="A474" s="48">
        <v>142070120</v>
      </c>
      <c r="B474" s="41" t="s">
        <v>10763</v>
      </c>
      <c r="C474" s="41">
        <v>0</v>
      </c>
      <c r="D474" s="41">
        <v>0</v>
      </c>
      <c r="E474" s="41">
        <v>0</v>
      </c>
      <c r="F474" s="41">
        <v>0</v>
      </c>
      <c r="G474" s="48">
        <v>14207</v>
      </c>
    </row>
    <row r="475" spans="1:7" hidden="1" x14ac:dyDescent="0.25">
      <c r="A475" s="48">
        <v>142070800</v>
      </c>
      <c r="B475" s="41" t="s">
        <v>10764</v>
      </c>
      <c r="C475" s="41">
        <v>0</v>
      </c>
      <c r="D475" s="41">
        <v>0</v>
      </c>
      <c r="E475" s="41">
        <v>0</v>
      </c>
      <c r="F475" s="41">
        <v>0</v>
      </c>
      <c r="G475" s="48">
        <v>14207</v>
      </c>
    </row>
    <row r="476" spans="1:7" hidden="1" x14ac:dyDescent="0.25">
      <c r="A476" s="48">
        <v>142070930</v>
      </c>
      <c r="B476" s="41" t="s">
        <v>10765</v>
      </c>
      <c r="C476" s="41">
        <v>0</v>
      </c>
      <c r="D476" s="41">
        <v>0</v>
      </c>
      <c r="E476" s="41">
        <v>0</v>
      </c>
      <c r="F476" s="41">
        <v>0</v>
      </c>
      <c r="G476" s="48">
        <v>14207</v>
      </c>
    </row>
    <row r="477" spans="1:7" hidden="1" x14ac:dyDescent="0.25">
      <c r="A477" s="48">
        <v>142070981</v>
      </c>
      <c r="B477" s="41" t="s">
        <v>10766</v>
      </c>
      <c r="C477" s="41">
        <v>0</v>
      </c>
      <c r="D477" s="41">
        <v>0</v>
      </c>
      <c r="E477" s="41">
        <v>0</v>
      </c>
      <c r="F477" s="41">
        <v>0</v>
      </c>
      <c r="G477" s="48">
        <v>14207</v>
      </c>
    </row>
    <row r="478" spans="1:7" hidden="1" x14ac:dyDescent="0.25">
      <c r="A478" s="48">
        <v>142071502</v>
      </c>
      <c r="B478" s="41" t="s">
        <v>10767</v>
      </c>
      <c r="C478" s="41">
        <v>0</v>
      </c>
      <c r="D478" s="41">
        <v>0</v>
      </c>
      <c r="E478" s="41">
        <v>0</v>
      </c>
      <c r="F478" s="41">
        <v>0</v>
      </c>
      <c r="G478" s="48">
        <v>14207</v>
      </c>
    </row>
    <row r="479" spans="1:7" hidden="1" x14ac:dyDescent="0.25">
      <c r="A479" s="48">
        <v>142072000</v>
      </c>
      <c r="B479" s="41" t="s">
        <v>10768</v>
      </c>
      <c r="C479" s="41">
        <v>0</v>
      </c>
      <c r="D479" s="41">
        <v>0</v>
      </c>
      <c r="E479" s="41">
        <v>0</v>
      </c>
      <c r="F479" s="41">
        <v>0</v>
      </c>
      <c r="G479" s="48">
        <v>14207</v>
      </c>
    </row>
    <row r="480" spans="1:7" hidden="1" x14ac:dyDescent="0.25">
      <c r="A480" s="48">
        <v>142072500</v>
      </c>
      <c r="B480" s="41" t="s">
        <v>10769</v>
      </c>
      <c r="C480" s="41">
        <v>0</v>
      </c>
      <c r="D480" s="41">
        <v>0</v>
      </c>
      <c r="E480" s="41">
        <v>0</v>
      </c>
      <c r="F480" s="41">
        <v>0</v>
      </c>
      <c r="G480" s="48">
        <v>14207</v>
      </c>
    </row>
    <row r="481" spans="1:7" hidden="1" x14ac:dyDescent="0.25">
      <c r="A481" s="48">
        <v>142072502</v>
      </c>
      <c r="B481" s="41" t="s">
        <v>10770</v>
      </c>
      <c r="C481" s="41">
        <v>0</v>
      </c>
      <c r="D481" s="41">
        <v>0</v>
      </c>
      <c r="E481" s="41">
        <v>0</v>
      </c>
      <c r="F481" s="41">
        <v>0</v>
      </c>
      <c r="G481" s="48">
        <v>14207</v>
      </c>
    </row>
    <row r="482" spans="1:7" hidden="1" x14ac:dyDescent="0.25">
      <c r="A482" s="48">
        <v>142072510</v>
      </c>
      <c r="B482" s="41" t="s">
        <v>10771</v>
      </c>
      <c r="C482" s="41">
        <v>0</v>
      </c>
      <c r="D482" s="41">
        <v>0</v>
      </c>
      <c r="E482" s="41">
        <v>0</v>
      </c>
      <c r="F482" s="41">
        <v>0</v>
      </c>
      <c r="G482" s="48">
        <v>14207</v>
      </c>
    </row>
    <row r="483" spans="1:7" hidden="1" x14ac:dyDescent="0.25">
      <c r="A483" s="48">
        <v>142072519</v>
      </c>
      <c r="B483" s="41" t="s">
        <v>10772</v>
      </c>
      <c r="C483" s="41">
        <v>0</v>
      </c>
      <c r="D483" s="41">
        <v>0</v>
      </c>
      <c r="E483" s="41">
        <v>0</v>
      </c>
      <c r="F483" s="41">
        <v>0</v>
      </c>
      <c r="G483" s="48">
        <v>14207</v>
      </c>
    </row>
    <row r="484" spans="1:7" hidden="1" x14ac:dyDescent="0.25">
      <c r="A484" s="48">
        <v>142072520</v>
      </c>
      <c r="B484" s="41" t="s">
        <v>10773</v>
      </c>
      <c r="C484" s="41">
        <v>0</v>
      </c>
      <c r="D484" s="41">
        <v>0</v>
      </c>
      <c r="E484" s="41">
        <v>0</v>
      </c>
      <c r="F484" s="41">
        <v>0</v>
      </c>
      <c r="G484" s="48">
        <v>14207</v>
      </c>
    </row>
    <row r="485" spans="1:7" hidden="1" x14ac:dyDescent="0.25">
      <c r="A485" s="48">
        <v>142074611</v>
      </c>
      <c r="B485" s="41" t="s">
        <v>10774</v>
      </c>
      <c r="C485" s="41">
        <v>0</v>
      </c>
      <c r="D485" s="41">
        <v>0</v>
      </c>
      <c r="E485" s="41">
        <v>0</v>
      </c>
      <c r="F485" s="41">
        <v>0</v>
      </c>
      <c r="G485" s="48">
        <v>14207</v>
      </c>
    </row>
    <row r="486" spans="1:7" hidden="1" x14ac:dyDescent="0.25">
      <c r="A486" s="48">
        <v>142075520</v>
      </c>
      <c r="B486" s="41" t="s">
        <v>10775</v>
      </c>
      <c r="C486" s="41">
        <v>0</v>
      </c>
      <c r="D486" s="41">
        <v>0</v>
      </c>
      <c r="E486" s="41">
        <v>0</v>
      </c>
      <c r="F486" s="41">
        <v>0</v>
      </c>
      <c r="G486" s="48">
        <v>14207</v>
      </c>
    </row>
    <row r="487" spans="1:7" hidden="1" x14ac:dyDescent="0.25">
      <c r="A487" s="48">
        <v>142079051</v>
      </c>
      <c r="B487" s="41" t="s">
        <v>10776</v>
      </c>
      <c r="C487" s="41">
        <v>0</v>
      </c>
      <c r="D487" s="41">
        <v>0</v>
      </c>
      <c r="E487" s="41">
        <v>0</v>
      </c>
      <c r="F487" s="41">
        <v>0</v>
      </c>
      <c r="G487" s="48">
        <v>14207</v>
      </c>
    </row>
    <row r="488" spans="1:7" hidden="1" x14ac:dyDescent="0.25">
      <c r="A488" s="48">
        <v>142079053</v>
      </c>
      <c r="B488" s="41" t="s">
        <v>10777</v>
      </c>
      <c r="C488" s="41">
        <v>0</v>
      </c>
      <c r="D488" s="41">
        <v>0</v>
      </c>
      <c r="E488" s="41">
        <v>0</v>
      </c>
      <c r="F488" s="41">
        <v>0</v>
      </c>
      <c r="G488" s="48">
        <v>14207</v>
      </c>
    </row>
    <row r="489" spans="1:7" hidden="1" x14ac:dyDescent="0.25">
      <c r="A489" s="1902">
        <v>620400100</v>
      </c>
      <c r="B489" s="1903" t="s">
        <v>5791</v>
      </c>
      <c r="C489" s="1903">
        <v>53128.02</v>
      </c>
      <c r="D489" s="1903">
        <v>56450</v>
      </c>
      <c r="E489" s="1903">
        <v>56450</v>
      </c>
      <c r="F489" s="1903">
        <v>-3321.98</v>
      </c>
      <c r="G489" s="1904">
        <v>62040</v>
      </c>
    </row>
    <row r="490" spans="1:7" hidden="1" x14ac:dyDescent="0.25">
      <c r="A490" s="1902">
        <v>620400120</v>
      </c>
      <c r="B490" s="1903" t="s">
        <v>5792</v>
      </c>
      <c r="C490" s="1903">
        <v>0</v>
      </c>
      <c r="D490" s="1903">
        <v>0</v>
      </c>
      <c r="E490" s="1903">
        <v>0</v>
      </c>
      <c r="F490" s="1903">
        <v>0</v>
      </c>
      <c r="G490" s="1904">
        <v>62040</v>
      </c>
    </row>
    <row r="491" spans="1:7" hidden="1" x14ac:dyDescent="0.25">
      <c r="A491" s="1902">
        <v>620400150</v>
      </c>
      <c r="B491" s="1903" t="s">
        <v>5793</v>
      </c>
      <c r="C491" s="1903">
        <v>1575</v>
      </c>
      <c r="D491" s="1903">
        <v>2150</v>
      </c>
      <c r="E491" s="1903">
        <v>2150</v>
      </c>
      <c r="F491" s="1903">
        <v>-575</v>
      </c>
      <c r="G491" s="1904">
        <v>62040</v>
      </c>
    </row>
    <row r="492" spans="1:7" hidden="1" x14ac:dyDescent="0.25">
      <c r="A492" s="1902">
        <v>620400200</v>
      </c>
      <c r="B492" s="1903" t="s">
        <v>5794</v>
      </c>
      <c r="C492" s="1903">
        <v>25523.82</v>
      </c>
      <c r="D492" s="1903">
        <v>28500</v>
      </c>
      <c r="E492" s="1903">
        <v>28500</v>
      </c>
      <c r="F492" s="1903">
        <v>-2976.18</v>
      </c>
      <c r="G492" s="1904">
        <v>62040</v>
      </c>
    </row>
    <row r="493" spans="1:7" hidden="1" x14ac:dyDescent="0.25">
      <c r="A493" s="1902">
        <v>620401500</v>
      </c>
      <c r="B493" s="1903" t="s">
        <v>5795</v>
      </c>
      <c r="C493" s="1903">
        <v>8.8000000000000007</v>
      </c>
      <c r="D493" s="1903">
        <v>-32958</v>
      </c>
      <c r="E493" s="1903">
        <v>-32958</v>
      </c>
      <c r="F493" s="1903">
        <v>32966.800000000003</v>
      </c>
      <c r="G493" s="1904">
        <v>62040</v>
      </c>
    </row>
    <row r="494" spans="1:7" hidden="1" x14ac:dyDescent="0.25">
      <c r="A494" s="1902">
        <v>620401501</v>
      </c>
      <c r="B494" s="1903" t="s">
        <v>5796</v>
      </c>
      <c r="C494" s="1903">
        <v>0</v>
      </c>
      <c r="D494" s="1903">
        <v>0</v>
      </c>
      <c r="E494" s="1903">
        <v>0</v>
      </c>
      <c r="F494" s="1903">
        <v>0</v>
      </c>
      <c r="G494" s="1904">
        <v>62040</v>
      </c>
    </row>
    <row r="495" spans="1:7" hidden="1" x14ac:dyDescent="0.25">
      <c r="A495" s="1902">
        <v>620401502</v>
      </c>
      <c r="B495" s="1903" t="s">
        <v>5797</v>
      </c>
      <c r="C495" s="1903">
        <v>1428.27</v>
      </c>
      <c r="D495" s="1903">
        <v>9850</v>
      </c>
      <c r="E495" s="1903">
        <v>9850</v>
      </c>
      <c r="F495" s="1903">
        <v>-8421.73</v>
      </c>
      <c r="G495" s="1904">
        <v>62040</v>
      </c>
    </row>
    <row r="496" spans="1:7" hidden="1" x14ac:dyDescent="0.25">
      <c r="A496" s="1902">
        <v>620409800</v>
      </c>
      <c r="B496" s="1903" t="s">
        <v>5798</v>
      </c>
      <c r="C496" s="1903">
        <v>0</v>
      </c>
      <c r="D496" s="1903">
        <v>0</v>
      </c>
      <c r="E496" s="1903">
        <v>0</v>
      </c>
      <c r="F496" s="1903">
        <v>0</v>
      </c>
      <c r="G496" s="1904">
        <v>62040</v>
      </c>
    </row>
  </sheetData>
  <autoFilter ref="A8:G496">
    <filterColumn colId="6">
      <filters>
        <filter val="14201"/>
      </filters>
    </filterColumn>
  </autoFilter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26"/>
  <sheetViews>
    <sheetView zoomScale="85" zoomScaleNormal="85" workbookViewId="0">
      <pane xSplit="2" ySplit="7" topLeftCell="C8" activePane="bottomRight" state="frozen"/>
      <selection activeCell="B14" sqref="B14"/>
      <selection pane="topRight" activeCell="B14" sqref="B14"/>
      <selection pane="bottomLeft" activeCell="B14" sqref="B14"/>
      <selection pane="bottomRight" activeCell="B14" sqref="B14"/>
    </sheetView>
  </sheetViews>
  <sheetFormatPr defaultColWidth="8.85546875" defaultRowHeight="15" x14ac:dyDescent="0.25"/>
  <cols>
    <col min="1" max="1" width="11.5703125" style="1010" customWidth="1"/>
    <col min="2" max="2" width="44.85546875" style="1009" customWidth="1"/>
    <col min="3" max="3" width="11.85546875" style="1009" customWidth="1"/>
    <col min="4" max="4" width="11" style="1009" customWidth="1"/>
    <col min="5" max="5" width="11" style="1008" customWidth="1"/>
    <col min="6" max="6" width="10.42578125" style="1008" bestFit="1" customWidth="1"/>
    <col min="7" max="7" width="11" style="1008" bestFit="1" customWidth="1"/>
    <col min="8" max="8" width="11.5703125" style="1008" bestFit="1" customWidth="1"/>
    <col min="9" max="9" width="9.5703125" style="1008" bestFit="1" customWidth="1"/>
    <col min="10" max="10" width="41.28515625" style="1009" bestFit="1" customWidth="1"/>
    <col min="11" max="11" width="15.85546875" style="1009" customWidth="1"/>
    <col min="12" max="16384" width="8.85546875" style="1009"/>
  </cols>
  <sheetData>
    <row r="1" spans="1:13" x14ac:dyDescent="0.25">
      <c r="A1" s="2014" t="s">
        <v>7377</v>
      </c>
      <c r="B1" s="2014"/>
      <c r="C1" s="1007"/>
      <c r="D1" s="1007"/>
    </row>
    <row r="2" spans="1:13" x14ac:dyDescent="0.25">
      <c r="A2" s="2015" t="s">
        <v>7436</v>
      </c>
      <c r="B2" s="2015"/>
      <c r="C2" s="2015"/>
      <c r="D2" s="2015"/>
      <c r="E2" s="2015"/>
      <c r="F2" s="2015"/>
      <c r="G2" s="2015"/>
      <c r="H2" s="2015"/>
      <c r="I2" s="2015"/>
      <c r="J2" s="2015"/>
    </row>
    <row r="3" spans="1:13" x14ac:dyDescent="0.25">
      <c r="A3" s="2015" t="s">
        <v>7437</v>
      </c>
      <c r="B3" s="2015"/>
      <c r="C3" s="2015"/>
      <c r="D3" s="2015"/>
      <c r="E3" s="2015"/>
      <c r="F3" s="2015"/>
      <c r="G3" s="2015"/>
      <c r="H3" s="2015"/>
      <c r="I3" s="2015"/>
      <c r="J3" s="2015"/>
    </row>
    <row r="4" spans="1:13" ht="15.75" thickBot="1" x14ac:dyDescent="0.3"/>
    <row r="5" spans="1:13" s="1019" customFormat="1" ht="45" x14ac:dyDescent="0.25">
      <c r="A5" s="1011" t="s">
        <v>6256</v>
      </c>
      <c r="B5" s="1012" t="s">
        <v>3020</v>
      </c>
      <c r="C5" s="1013" t="s">
        <v>7438</v>
      </c>
      <c r="D5" s="1014" t="s">
        <v>7439</v>
      </c>
      <c r="E5" s="1015" t="s">
        <v>7390</v>
      </c>
      <c r="F5" s="1016" t="s">
        <v>7391</v>
      </c>
      <c r="G5" s="1017" t="s">
        <v>2768</v>
      </c>
      <c r="H5" s="1018" t="s">
        <v>2763</v>
      </c>
      <c r="I5" s="1016"/>
      <c r="J5" s="1012" t="s">
        <v>7440</v>
      </c>
    </row>
    <row r="6" spans="1:13" x14ac:dyDescent="0.25">
      <c r="A6" s="1020"/>
      <c r="B6" s="1021"/>
      <c r="C6" s="1022"/>
      <c r="D6" s="1023"/>
      <c r="E6" s="1024"/>
      <c r="F6" s="1025"/>
      <c r="G6" s="1025"/>
      <c r="H6" s="1026"/>
      <c r="I6" s="1025"/>
      <c r="J6" s="1021"/>
    </row>
    <row r="7" spans="1:13" s="1034" customFormat="1" ht="15.75" thickBot="1" x14ac:dyDescent="0.3">
      <c r="A7" s="1027"/>
      <c r="B7" s="1028"/>
      <c r="C7" s="1029"/>
      <c r="D7" s="1030"/>
      <c r="E7" s="1031" t="s">
        <v>0</v>
      </c>
      <c r="F7" s="1032" t="s">
        <v>0</v>
      </c>
      <c r="G7" s="1032" t="s">
        <v>0</v>
      </c>
      <c r="H7" s="1033" t="s">
        <v>0</v>
      </c>
      <c r="I7" s="1032" t="s">
        <v>0</v>
      </c>
      <c r="J7" s="1028"/>
    </row>
    <row r="8" spans="1:13" x14ac:dyDescent="0.25">
      <c r="A8" s="1035"/>
      <c r="B8" s="1036" t="s">
        <v>7379</v>
      </c>
      <c r="C8" s="1037"/>
      <c r="D8" s="1038"/>
      <c r="E8" s="1039"/>
      <c r="F8" s="1040"/>
      <c r="G8" s="1040"/>
      <c r="H8" s="1041"/>
      <c r="I8" s="1040"/>
      <c r="J8" s="1042"/>
      <c r="K8" s="995"/>
      <c r="L8" s="995"/>
      <c r="M8" s="995"/>
    </row>
    <row r="9" spans="1:13" x14ac:dyDescent="0.25">
      <c r="A9" s="998">
        <v>650015170</v>
      </c>
      <c r="B9" s="996" t="s">
        <v>7411</v>
      </c>
      <c r="C9" s="1043"/>
      <c r="D9" s="1044"/>
      <c r="E9" s="1045"/>
      <c r="F9" s="1046"/>
      <c r="G9" s="1046"/>
      <c r="H9" s="1047"/>
      <c r="I9" s="993"/>
      <c r="J9" s="1048"/>
      <c r="K9" s="995" t="s">
        <v>7441</v>
      </c>
      <c r="L9" s="995">
        <v>40101</v>
      </c>
      <c r="M9" s="995"/>
    </row>
    <row r="10" spans="1:13" x14ac:dyDescent="0.25">
      <c r="A10" s="998">
        <v>650015174</v>
      </c>
      <c r="B10" s="996" t="s">
        <v>7442</v>
      </c>
      <c r="C10" s="1043"/>
      <c r="D10" s="1044"/>
      <c r="E10" s="1045"/>
      <c r="F10" s="1046"/>
      <c r="G10" s="1046"/>
      <c r="H10" s="1047"/>
      <c r="I10" s="993"/>
      <c r="J10" s="1048"/>
      <c r="K10" s="995" t="s">
        <v>7441</v>
      </c>
      <c r="L10" s="995">
        <v>40101</v>
      </c>
      <c r="M10" s="995"/>
    </row>
    <row r="11" spans="1:13" x14ac:dyDescent="0.25">
      <c r="A11" s="998">
        <v>650015185</v>
      </c>
      <c r="B11" s="996" t="s">
        <v>7443</v>
      </c>
      <c r="C11" s="1043"/>
      <c r="D11" s="1044"/>
      <c r="E11" s="1045"/>
      <c r="F11" s="1046"/>
      <c r="G11" s="1046"/>
      <c r="H11" s="1047"/>
      <c r="I11" s="993"/>
      <c r="J11" s="1048" t="s">
        <v>7444</v>
      </c>
      <c r="K11" s="995" t="s">
        <v>7441</v>
      </c>
      <c r="L11" s="995">
        <v>40101</v>
      </c>
      <c r="M11" s="995"/>
    </row>
    <row r="12" spans="1:13" ht="13.5" customHeight="1" x14ac:dyDescent="0.25">
      <c r="A12" s="998">
        <v>650015510</v>
      </c>
      <c r="B12" s="996" t="s">
        <v>7445</v>
      </c>
      <c r="C12" s="1043"/>
      <c r="D12" s="1044"/>
      <c r="E12" s="1045"/>
      <c r="F12" s="1046"/>
      <c r="G12" s="1046"/>
      <c r="H12" s="1047"/>
      <c r="I12" s="993"/>
      <c r="J12" s="1048"/>
      <c r="K12" s="995" t="s">
        <v>7441</v>
      </c>
      <c r="L12" s="995">
        <v>40101</v>
      </c>
      <c r="M12" s="995"/>
    </row>
    <row r="13" spans="1:13" x14ac:dyDescent="0.25">
      <c r="A13" s="998">
        <v>650015524</v>
      </c>
      <c r="B13" s="996" t="s">
        <v>7428</v>
      </c>
      <c r="C13" s="1043"/>
      <c r="D13" s="1044"/>
      <c r="E13" s="1045"/>
      <c r="F13" s="1046"/>
      <c r="G13" s="1046"/>
      <c r="H13" s="1047"/>
      <c r="I13" s="993"/>
      <c r="J13" s="1048"/>
      <c r="K13" s="995" t="s">
        <v>7446</v>
      </c>
      <c r="L13" s="995">
        <v>41001</v>
      </c>
      <c r="M13" s="995"/>
    </row>
    <row r="14" spans="1:13" x14ac:dyDescent="0.25">
      <c r="A14" s="998">
        <v>650015536</v>
      </c>
      <c r="B14" s="996" t="s">
        <v>7415</v>
      </c>
      <c r="C14" s="1043"/>
      <c r="D14" s="1044"/>
      <c r="E14" s="1045"/>
      <c r="F14" s="1046"/>
      <c r="G14" s="1046"/>
      <c r="H14" s="1047"/>
      <c r="I14" s="993"/>
      <c r="J14" s="1048"/>
      <c r="K14" s="995" t="s">
        <v>7441</v>
      </c>
      <c r="L14" s="995">
        <v>40101</v>
      </c>
      <c r="M14" s="995"/>
    </row>
    <row r="15" spans="1:13" s="1050" customFormat="1" x14ac:dyDescent="0.25">
      <c r="A15" s="998">
        <v>650015538</v>
      </c>
      <c r="B15" s="996" t="s">
        <v>7447</v>
      </c>
      <c r="C15" s="1043"/>
      <c r="D15" s="1044"/>
      <c r="E15" s="1045"/>
      <c r="F15" s="1046"/>
      <c r="G15" s="1046"/>
      <c r="H15" s="1047"/>
      <c r="I15" s="993"/>
      <c r="J15" s="994"/>
      <c r="K15" s="995" t="s">
        <v>7441</v>
      </c>
      <c r="L15" s="995">
        <v>40101</v>
      </c>
      <c r="M15" s="1049"/>
    </row>
    <row r="16" spans="1:13" s="1050" customFormat="1" x14ac:dyDescent="0.25">
      <c r="A16" s="998">
        <v>650019051</v>
      </c>
      <c r="B16" s="996" t="s">
        <v>7448</v>
      </c>
      <c r="C16" s="1043"/>
      <c r="D16" s="1044"/>
      <c r="E16" s="1045"/>
      <c r="F16" s="1046"/>
      <c r="G16" s="1046"/>
      <c r="H16" s="1051"/>
      <c r="I16" s="1046"/>
      <c r="J16" s="1048"/>
      <c r="K16" s="995"/>
    </row>
    <row r="17" spans="1:11" s="1050" customFormat="1" x14ac:dyDescent="0.25">
      <c r="A17" s="998">
        <v>650019053</v>
      </c>
      <c r="B17" s="996" t="s">
        <v>6249</v>
      </c>
      <c r="C17" s="1043"/>
      <c r="D17" s="1044"/>
      <c r="E17" s="1045"/>
      <c r="F17" s="1046"/>
      <c r="G17" s="1046"/>
      <c r="H17" s="1051"/>
      <c r="I17" s="1046"/>
      <c r="J17" s="1048"/>
      <c r="K17" s="995"/>
    </row>
    <row r="18" spans="1:11" s="1050" customFormat="1" ht="15.75" thickBot="1" x14ac:dyDescent="0.3">
      <c r="A18" s="1052"/>
      <c r="B18" s="1053" t="s">
        <v>8</v>
      </c>
      <c r="C18" s="1054">
        <f>SUM(C9:C17)</f>
        <v>0</v>
      </c>
      <c r="D18" s="1055">
        <f>SUM(D9:D17)</f>
        <v>0</v>
      </c>
      <c r="E18" s="1056">
        <f t="shared" ref="E18:I18" si="0">SUM(E9:E17)</f>
        <v>0</v>
      </c>
      <c r="F18" s="1057">
        <f t="shared" si="0"/>
        <v>0</v>
      </c>
      <c r="G18" s="1057">
        <f t="shared" si="0"/>
        <v>0</v>
      </c>
      <c r="H18" s="1058">
        <f t="shared" si="0"/>
        <v>0</v>
      </c>
      <c r="I18" s="1057">
        <f t="shared" si="0"/>
        <v>0</v>
      </c>
      <c r="J18" s="1059"/>
      <c r="K18" s="1009"/>
    </row>
    <row r="19" spans="1:11" s="1061" customFormat="1" x14ac:dyDescent="0.25">
      <c r="A19" s="1060"/>
      <c r="E19" s="1062"/>
      <c r="F19" s="1062"/>
      <c r="G19" s="1062"/>
      <c r="H19" s="1062"/>
      <c r="I19" s="1062"/>
      <c r="J19" s="1063"/>
    </row>
    <row r="20" spans="1:11" s="1061" customFormat="1" ht="15.75" thickBot="1" x14ac:dyDescent="0.3">
      <c r="A20" s="1060"/>
      <c r="E20" s="1062"/>
      <c r="F20" s="1062"/>
      <c r="G20" s="1062"/>
      <c r="H20" s="1062"/>
      <c r="I20" s="1062"/>
      <c r="J20" s="1063"/>
    </row>
    <row r="21" spans="1:11" s="1050" customFormat="1" x14ac:dyDescent="0.25">
      <c r="A21" s="1064"/>
      <c r="B21" s="1065" t="s">
        <v>7449</v>
      </c>
      <c r="C21" s="1066"/>
      <c r="D21" s="1066"/>
      <c r="E21" s="1067"/>
      <c r="F21" s="1068"/>
      <c r="G21" s="1068"/>
      <c r="H21" s="1069"/>
      <c r="I21" s="1068"/>
      <c r="J21" s="1070"/>
      <c r="K21" s="1009"/>
    </row>
    <row r="22" spans="1:11" x14ac:dyDescent="0.25">
      <c r="A22" s="998" t="s">
        <v>7450</v>
      </c>
      <c r="B22" s="996" t="s">
        <v>7451</v>
      </c>
      <c r="C22" s="1071"/>
      <c r="D22" s="1071"/>
      <c r="E22" s="1045"/>
      <c r="F22" s="1046"/>
      <c r="G22" s="1046"/>
      <c r="H22" s="1051">
        <v>-99800</v>
      </c>
      <c r="I22" s="1046">
        <f>+H24</f>
        <v>-34900</v>
      </c>
      <c r="J22" s="1048"/>
    </row>
    <row r="23" spans="1:11" ht="15.75" thickBot="1" x14ac:dyDescent="0.3">
      <c r="A23" s="998"/>
      <c r="B23" s="996" t="s">
        <v>7452</v>
      </c>
      <c r="C23" s="1071"/>
      <c r="D23" s="1071"/>
      <c r="E23" s="1045"/>
      <c r="F23" s="1046"/>
      <c r="G23" s="1046"/>
      <c r="H23" s="1072">
        <v>64900</v>
      </c>
      <c r="I23" s="1073">
        <f>+E18</f>
        <v>0</v>
      </c>
      <c r="J23" s="1048"/>
    </row>
    <row r="24" spans="1:11" x14ac:dyDescent="0.25">
      <c r="A24" s="998" t="s">
        <v>7450</v>
      </c>
      <c r="B24" s="996" t="s">
        <v>7453</v>
      </c>
      <c r="C24" s="1071"/>
      <c r="D24" s="1071"/>
      <c r="E24" s="1045"/>
      <c r="F24" s="1046"/>
      <c r="G24" s="1046"/>
      <c r="H24" s="1041">
        <f>SUM(H22:H23)</f>
        <v>-34900</v>
      </c>
      <c r="I24" s="1040">
        <f>SUM(I22:I23)</f>
        <v>-34900</v>
      </c>
      <c r="J24" s="1048" t="s">
        <v>7454</v>
      </c>
    </row>
    <row r="25" spans="1:11" ht="15.75" thickBot="1" x14ac:dyDescent="0.3">
      <c r="A25" s="1074"/>
      <c r="B25" s="1075"/>
      <c r="C25" s="1076"/>
      <c r="D25" s="1076"/>
      <c r="E25" s="1077"/>
      <c r="F25" s="1077"/>
      <c r="G25" s="1077"/>
      <c r="H25" s="1072"/>
      <c r="I25" s="1078"/>
      <c r="J25" s="1059"/>
    </row>
    <row r="26" spans="1:11" s="1082" customFormat="1" ht="12" x14ac:dyDescent="0.2">
      <c r="A26" s="1079"/>
      <c r="B26" s="1080" t="s">
        <v>6262</v>
      </c>
      <c r="C26" s="1080"/>
      <c r="D26" s="1080"/>
      <c r="E26" s="1081">
        <f>SUMIF('BE1CY Ledger'!H:H,"65001",'BE1CY Ledger'!C:C)-E25</f>
        <v>0</v>
      </c>
      <c r="F26" s="1081">
        <f>F25</f>
        <v>0</v>
      </c>
      <c r="G26" s="1081"/>
      <c r="H26" s="1081">
        <f>SUM(F25:G25)</f>
        <v>0</v>
      </c>
      <c r="I26" s="1081" t="e">
        <f>SUM(#REF!)-I25</f>
        <v>#REF!</v>
      </c>
    </row>
  </sheetData>
  <mergeCells count="3">
    <mergeCell ref="A1:B1"/>
    <mergeCell ref="A2:J2"/>
    <mergeCell ref="A3:J3"/>
  </mergeCells>
  <hyperlinks>
    <hyperlink ref="A1:B1" location="Summary!A1" display="Please click here to return to summary"/>
  </hyperlinks>
  <printOptions horizontalCentered="1"/>
  <pageMargins left="0.39370078740157483" right="0.39370078740157483" top="0.39370078740157483" bottom="0.39370078740157483" header="0.31496062992125984" footer="0"/>
  <pageSetup paperSize="9" scale="97" orientation="landscape" r:id="rId1"/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H885"/>
  <sheetViews>
    <sheetView zoomScale="85" zoomScaleNormal="85" workbookViewId="0">
      <pane xSplit="2" ySplit="8" topLeftCell="C286" activePane="bottomRight" state="frozen"/>
      <selection activeCell="B14" sqref="B14"/>
      <selection pane="topRight" activeCell="B14" sqref="B14"/>
      <selection pane="bottomLeft" activeCell="B14" sqref="B14"/>
      <selection pane="bottomRight" activeCell="J294" sqref="J294"/>
    </sheetView>
  </sheetViews>
  <sheetFormatPr defaultColWidth="9.140625" defaultRowHeight="15" x14ac:dyDescent="0.25"/>
  <cols>
    <col min="1" max="1" width="13" style="13" customWidth="1"/>
    <col min="2" max="2" width="43.140625" style="41" bestFit="1" customWidth="1"/>
    <col min="3" max="3" width="14.28515625" style="11" bestFit="1" customWidth="1"/>
    <col min="4" max="5" width="13.28515625" style="11" bestFit="1" customWidth="1"/>
    <col min="6" max="6" width="15.42578125" style="11" bestFit="1" customWidth="1"/>
    <col min="7" max="7" width="9.140625" style="41"/>
    <col min="8" max="8" width="6.7109375" style="958" bestFit="1" customWidth="1"/>
    <col min="9" max="16384" width="9.140625" style="41"/>
  </cols>
  <sheetData>
    <row r="1" spans="1:8" ht="18.75" x14ac:dyDescent="0.25">
      <c r="A1" s="70" t="s">
        <v>9</v>
      </c>
      <c r="C1" s="577"/>
      <c r="D1" s="577"/>
      <c r="E1" s="577"/>
      <c r="F1" s="577"/>
    </row>
    <row r="2" spans="1:8" x14ac:dyDescent="0.25">
      <c r="A2" s="41" t="s">
        <v>10</v>
      </c>
      <c r="B2" s="41" t="s">
        <v>11</v>
      </c>
      <c r="C2" s="577"/>
      <c r="D2" s="577"/>
      <c r="E2" s="577"/>
      <c r="F2" s="577"/>
    </row>
    <row r="3" spans="1:8" x14ac:dyDescent="0.25">
      <c r="A3" s="41" t="s">
        <v>12</v>
      </c>
      <c r="B3" s="41" t="s">
        <v>6335</v>
      </c>
      <c r="C3" s="577"/>
      <c r="D3" s="577"/>
      <c r="E3" s="577"/>
      <c r="F3" s="577"/>
    </row>
    <row r="4" spans="1:8" x14ac:dyDescent="0.25">
      <c r="A4" s="41" t="s">
        <v>13</v>
      </c>
      <c r="B4" s="41" t="s">
        <v>6336</v>
      </c>
      <c r="C4" s="577"/>
      <c r="D4" s="577"/>
      <c r="E4" s="577"/>
      <c r="F4" s="577"/>
    </row>
    <row r="5" spans="1:8" x14ac:dyDescent="0.25">
      <c r="A5" s="41" t="s">
        <v>14</v>
      </c>
      <c r="B5" s="41" t="s">
        <v>6337</v>
      </c>
      <c r="C5" s="577"/>
      <c r="D5" s="577"/>
      <c r="E5" s="577"/>
      <c r="F5" s="577"/>
    </row>
    <row r="6" spans="1:8" x14ac:dyDescent="0.25">
      <c r="A6" s="15"/>
    </row>
    <row r="7" spans="1:8" ht="15.75" x14ac:dyDescent="0.25">
      <c r="A7" s="71" t="s">
        <v>6338</v>
      </c>
      <c r="C7" s="41"/>
      <c r="D7" s="41"/>
      <c r="E7" s="41"/>
      <c r="F7" s="41"/>
      <c r="H7" s="41"/>
    </row>
    <row r="8" spans="1:8" s="246" customFormat="1" ht="45" x14ac:dyDescent="0.25">
      <c r="A8" s="578" t="s">
        <v>15</v>
      </c>
      <c r="B8" s="579" t="s">
        <v>16</v>
      </c>
      <c r="C8" s="580" t="s">
        <v>2791</v>
      </c>
      <c r="D8" s="581" t="s">
        <v>2792</v>
      </c>
      <c r="E8" s="580" t="s">
        <v>2793</v>
      </c>
      <c r="F8" s="580" t="s">
        <v>2745</v>
      </c>
      <c r="H8" s="2" t="s">
        <v>22</v>
      </c>
    </row>
    <row r="9" spans="1:8" x14ac:dyDescent="0.25">
      <c r="A9" s="582" t="s">
        <v>6339</v>
      </c>
      <c r="B9" s="372" t="s">
        <v>6340</v>
      </c>
      <c r="C9" s="583">
        <v>58739.49</v>
      </c>
      <c r="D9" s="583">
        <v>196800</v>
      </c>
      <c r="E9" s="583">
        <v>196800</v>
      </c>
      <c r="F9" s="583">
        <v>-138060.51</v>
      </c>
      <c r="H9" s="958" t="s">
        <v>7455</v>
      </c>
    </row>
    <row r="10" spans="1:8" x14ac:dyDescent="0.25">
      <c r="A10" s="582" t="s">
        <v>6341</v>
      </c>
      <c r="B10" s="372" t="s">
        <v>6342</v>
      </c>
      <c r="C10" s="583">
        <v>5360.74</v>
      </c>
      <c r="D10" s="583">
        <v>0</v>
      </c>
      <c r="E10" s="583">
        <v>0</v>
      </c>
      <c r="F10" s="583">
        <v>5360.74</v>
      </c>
      <c r="H10" s="958" t="s">
        <v>7455</v>
      </c>
    </row>
    <row r="11" spans="1:8" x14ac:dyDescent="0.25">
      <c r="A11" s="582" t="s">
        <v>6343</v>
      </c>
      <c r="B11" s="372" t="s">
        <v>6344</v>
      </c>
      <c r="C11" s="583">
        <v>165</v>
      </c>
      <c r="D11" s="583">
        <v>0</v>
      </c>
      <c r="E11" s="583">
        <v>0</v>
      </c>
      <c r="F11" s="583">
        <v>165</v>
      </c>
      <c r="H11" s="958" t="s">
        <v>7455</v>
      </c>
    </row>
    <row r="12" spans="1:8" x14ac:dyDescent="0.25">
      <c r="A12" s="582" t="s">
        <v>6345</v>
      </c>
      <c r="B12" s="372" t="s">
        <v>6346</v>
      </c>
      <c r="C12" s="583">
        <v>0</v>
      </c>
      <c r="D12" s="583">
        <v>2500</v>
      </c>
      <c r="E12" s="583">
        <v>2500</v>
      </c>
      <c r="F12" s="583">
        <v>-2500</v>
      </c>
      <c r="H12" s="958" t="s">
        <v>7455</v>
      </c>
    </row>
    <row r="13" spans="1:8" x14ac:dyDescent="0.25">
      <c r="A13" s="582" t="s">
        <v>6347</v>
      </c>
      <c r="B13" s="372" t="s">
        <v>6348</v>
      </c>
      <c r="C13" s="583">
        <v>0</v>
      </c>
      <c r="D13" s="583">
        <v>800</v>
      </c>
      <c r="E13" s="583">
        <v>800</v>
      </c>
      <c r="F13" s="583">
        <v>-800</v>
      </c>
      <c r="H13" s="958" t="s">
        <v>7455</v>
      </c>
    </row>
    <row r="14" spans="1:8" x14ac:dyDescent="0.25">
      <c r="A14" s="582" t="s">
        <v>6349</v>
      </c>
      <c r="B14" s="372" t="s">
        <v>6350</v>
      </c>
      <c r="C14" s="583">
        <v>0</v>
      </c>
      <c r="D14" s="583">
        <v>500</v>
      </c>
      <c r="E14" s="583">
        <v>500</v>
      </c>
      <c r="F14" s="583">
        <v>-500</v>
      </c>
      <c r="H14" s="958" t="s">
        <v>7455</v>
      </c>
    </row>
    <row r="15" spans="1:8" x14ac:dyDescent="0.25">
      <c r="A15" s="582" t="s">
        <v>6351</v>
      </c>
      <c r="B15" s="372" t="s">
        <v>6352</v>
      </c>
      <c r="C15" s="583">
        <v>0</v>
      </c>
      <c r="D15" s="583">
        <v>2800</v>
      </c>
      <c r="E15" s="583">
        <v>2800</v>
      </c>
      <c r="F15" s="583">
        <v>-2800</v>
      </c>
      <c r="H15" s="958" t="s">
        <v>7455</v>
      </c>
    </row>
    <row r="16" spans="1:8" x14ac:dyDescent="0.25">
      <c r="A16" s="582" t="s">
        <v>6353</v>
      </c>
      <c r="B16" s="372" t="s">
        <v>6354</v>
      </c>
      <c r="C16" s="583">
        <v>60.9</v>
      </c>
      <c r="D16" s="583">
        <v>200</v>
      </c>
      <c r="E16" s="583">
        <v>200</v>
      </c>
      <c r="F16" s="583">
        <v>-139.1</v>
      </c>
      <c r="H16" s="958" t="s">
        <v>7455</v>
      </c>
    </row>
    <row r="17" spans="1:8" x14ac:dyDescent="0.25">
      <c r="A17" s="582" t="s">
        <v>6355</v>
      </c>
      <c r="B17" s="372" t="s">
        <v>6356</v>
      </c>
      <c r="C17" s="583">
        <v>2095</v>
      </c>
      <c r="D17" s="583">
        <v>0</v>
      </c>
      <c r="E17" s="583">
        <v>0</v>
      </c>
      <c r="F17" s="583">
        <v>2095</v>
      </c>
      <c r="H17" s="958" t="s">
        <v>7455</v>
      </c>
    </row>
    <row r="18" spans="1:8" x14ac:dyDescent="0.25">
      <c r="A18" s="582" t="s">
        <v>6357</v>
      </c>
      <c r="B18" s="372" t="s">
        <v>6358</v>
      </c>
      <c r="C18" s="583">
        <v>183</v>
      </c>
      <c r="D18" s="583">
        <v>300</v>
      </c>
      <c r="E18" s="583">
        <v>300</v>
      </c>
      <c r="F18" s="583">
        <v>-117</v>
      </c>
      <c r="H18" s="958" t="s">
        <v>7455</v>
      </c>
    </row>
    <row r="19" spans="1:8" x14ac:dyDescent="0.25">
      <c r="A19" s="582" t="s">
        <v>6359</v>
      </c>
      <c r="B19" s="372" t="s">
        <v>6360</v>
      </c>
      <c r="C19" s="583">
        <v>2522</v>
      </c>
      <c r="D19" s="583">
        <v>0</v>
      </c>
      <c r="E19" s="583">
        <v>0</v>
      </c>
      <c r="F19" s="583">
        <v>2522</v>
      </c>
      <c r="H19" s="958" t="s">
        <v>7455</v>
      </c>
    </row>
    <row r="20" spans="1:8" x14ac:dyDescent="0.25">
      <c r="A20" s="582" t="s">
        <v>6361</v>
      </c>
      <c r="B20" s="372" t="s">
        <v>6362</v>
      </c>
      <c r="C20" s="583">
        <v>395.78</v>
      </c>
      <c r="D20" s="583">
        <v>1000</v>
      </c>
      <c r="E20" s="583">
        <v>1000</v>
      </c>
      <c r="F20" s="583">
        <v>-604.22</v>
      </c>
      <c r="H20" s="958" t="s">
        <v>7455</v>
      </c>
    </row>
    <row r="21" spans="1:8" x14ac:dyDescent="0.25">
      <c r="A21" s="582" t="s">
        <v>6363</v>
      </c>
      <c r="B21" s="372" t="s">
        <v>6364</v>
      </c>
      <c r="C21" s="583">
        <v>-150</v>
      </c>
      <c r="D21" s="583">
        <v>-600</v>
      </c>
      <c r="E21" s="583">
        <v>-600</v>
      </c>
      <c r="F21" s="583">
        <v>450</v>
      </c>
      <c r="H21" s="958" t="s">
        <v>7455</v>
      </c>
    </row>
    <row r="22" spans="1:8" x14ac:dyDescent="0.25">
      <c r="A22" s="582" t="s">
        <v>6365</v>
      </c>
      <c r="B22" s="372" t="s">
        <v>6366</v>
      </c>
      <c r="C22" s="583">
        <v>0</v>
      </c>
      <c r="D22" s="583">
        <v>-200</v>
      </c>
      <c r="E22" s="583">
        <v>-200</v>
      </c>
      <c r="F22" s="583">
        <v>200</v>
      </c>
      <c r="H22" s="958" t="s">
        <v>7455</v>
      </c>
    </row>
    <row r="23" spans="1:8" x14ac:dyDescent="0.25">
      <c r="A23" s="582" t="s">
        <v>6367</v>
      </c>
      <c r="B23" s="372" t="s">
        <v>6368</v>
      </c>
      <c r="C23" s="583">
        <v>-248</v>
      </c>
      <c r="D23" s="583">
        <v>-2000</v>
      </c>
      <c r="E23" s="583">
        <v>-2000</v>
      </c>
      <c r="F23" s="583">
        <v>1752</v>
      </c>
      <c r="H23" s="958" t="s">
        <v>7455</v>
      </c>
    </row>
    <row r="24" spans="1:8" x14ac:dyDescent="0.25">
      <c r="A24" s="582" t="s">
        <v>6369</v>
      </c>
      <c r="B24" s="372" t="s">
        <v>6370</v>
      </c>
      <c r="C24" s="583">
        <v>-805</v>
      </c>
      <c r="D24" s="583">
        <v>0</v>
      </c>
      <c r="E24" s="583">
        <v>0</v>
      </c>
      <c r="F24" s="583">
        <v>-805</v>
      </c>
      <c r="H24" s="958" t="s">
        <v>7455</v>
      </c>
    </row>
    <row r="25" spans="1:8" x14ac:dyDescent="0.25">
      <c r="A25" s="582" t="s">
        <v>6371</v>
      </c>
      <c r="B25" s="372" t="s">
        <v>6372</v>
      </c>
      <c r="C25" s="583">
        <v>7029</v>
      </c>
      <c r="D25" s="583">
        <v>300</v>
      </c>
      <c r="E25" s="583">
        <v>300</v>
      </c>
      <c r="F25" s="583">
        <v>6729</v>
      </c>
      <c r="H25" s="958" t="s">
        <v>7456</v>
      </c>
    </row>
    <row r="26" spans="1:8" x14ac:dyDescent="0.25">
      <c r="A26" s="582" t="s">
        <v>6373</v>
      </c>
      <c r="B26" s="372" t="s">
        <v>6374</v>
      </c>
      <c r="C26" s="583">
        <v>4845</v>
      </c>
      <c r="D26" s="583">
        <v>0</v>
      </c>
      <c r="E26" s="583">
        <v>0</v>
      </c>
      <c r="F26" s="583">
        <v>4845</v>
      </c>
      <c r="H26" s="958" t="s">
        <v>7456</v>
      </c>
    </row>
    <row r="27" spans="1:8" x14ac:dyDescent="0.25">
      <c r="A27" s="582" t="s">
        <v>6375</v>
      </c>
      <c r="B27" s="372" t="s">
        <v>6376</v>
      </c>
      <c r="C27" s="583">
        <v>2694.8</v>
      </c>
      <c r="D27" s="583">
        <v>1000</v>
      </c>
      <c r="E27" s="583">
        <v>1000</v>
      </c>
      <c r="F27" s="583">
        <v>1694.8</v>
      </c>
      <c r="H27" s="958" t="s">
        <v>7456</v>
      </c>
    </row>
    <row r="28" spans="1:8" x14ac:dyDescent="0.25">
      <c r="A28" s="582" t="s">
        <v>6377</v>
      </c>
      <c r="B28" s="372" t="s">
        <v>6378</v>
      </c>
      <c r="C28" s="583">
        <v>321.36</v>
      </c>
      <c r="D28" s="583">
        <v>2000</v>
      </c>
      <c r="E28" s="583">
        <v>2000</v>
      </c>
      <c r="F28" s="583">
        <v>-1678.64</v>
      </c>
      <c r="H28" s="958" t="s">
        <v>7456</v>
      </c>
    </row>
    <row r="29" spans="1:8" x14ac:dyDescent="0.25">
      <c r="A29" s="582" t="s">
        <v>6379</v>
      </c>
      <c r="B29" s="372" t="s">
        <v>6380</v>
      </c>
      <c r="C29" s="583">
        <v>-50</v>
      </c>
      <c r="D29" s="583">
        <v>0</v>
      </c>
      <c r="E29" s="583">
        <v>0</v>
      </c>
      <c r="F29" s="583">
        <v>-50</v>
      </c>
      <c r="H29" s="958" t="s">
        <v>7456</v>
      </c>
    </row>
    <row r="30" spans="1:8" x14ac:dyDescent="0.25">
      <c r="A30" s="582" t="s">
        <v>6381</v>
      </c>
      <c r="B30" s="372" t="s">
        <v>6382</v>
      </c>
      <c r="C30" s="583">
        <v>-2228</v>
      </c>
      <c r="D30" s="583">
        <v>-2000</v>
      </c>
      <c r="E30" s="583">
        <v>-2000</v>
      </c>
      <c r="F30" s="583">
        <v>-228</v>
      </c>
      <c r="H30" s="958" t="s">
        <v>7456</v>
      </c>
    </row>
    <row r="31" spans="1:8" x14ac:dyDescent="0.25">
      <c r="A31" s="582" t="s">
        <v>6383</v>
      </c>
      <c r="B31" s="372" t="s">
        <v>6384</v>
      </c>
      <c r="C31" s="583">
        <v>25363.46</v>
      </c>
      <c r="D31" s="583">
        <v>35300</v>
      </c>
      <c r="E31" s="583">
        <v>35300</v>
      </c>
      <c r="F31" s="583">
        <v>-9936.5400000000009</v>
      </c>
      <c r="H31" s="958" t="s">
        <v>7457</v>
      </c>
    </row>
    <row r="32" spans="1:8" x14ac:dyDescent="0.25">
      <c r="A32" s="582" t="s">
        <v>6385</v>
      </c>
      <c r="B32" s="372" t="s">
        <v>6386</v>
      </c>
      <c r="C32" s="583">
        <v>12.25</v>
      </c>
      <c r="D32" s="583">
        <v>100</v>
      </c>
      <c r="E32" s="583">
        <v>100</v>
      </c>
      <c r="F32" s="583">
        <v>-87.75</v>
      </c>
      <c r="H32" s="958" t="s">
        <v>7457</v>
      </c>
    </row>
    <row r="33" spans="1:8" x14ac:dyDescent="0.25">
      <c r="A33" s="582" t="s">
        <v>6387</v>
      </c>
      <c r="B33" s="372" t="s">
        <v>6388</v>
      </c>
      <c r="C33" s="583">
        <v>0</v>
      </c>
      <c r="D33" s="583">
        <v>2000</v>
      </c>
      <c r="E33" s="583">
        <v>2000</v>
      </c>
      <c r="F33" s="583">
        <v>-2000</v>
      </c>
      <c r="H33" s="958" t="s">
        <v>7457</v>
      </c>
    </row>
    <row r="34" spans="1:8" x14ac:dyDescent="0.25">
      <c r="A34" s="582" t="s">
        <v>6389</v>
      </c>
      <c r="B34" s="372" t="s">
        <v>6390</v>
      </c>
      <c r="C34" s="583">
        <v>0</v>
      </c>
      <c r="D34" s="583">
        <v>100</v>
      </c>
      <c r="E34" s="583">
        <v>100</v>
      </c>
      <c r="F34" s="583">
        <v>-100</v>
      </c>
      <c r="H34" s="958" t="s">
        <v>7457</v>
      </c>
    </row>
    <row r="35" spans="1:8" x14ac:dyDescent="0.25">
      <c r="A35" s="582" t="s">
        <v>6391</v>
      </c>
      <c r="B35" s="372" t="s">
        <v>6392</v>
      </c>
      <c r="C35" s="583">
        <v>0</v>
      </c>
      <c r="D35" s="583">
        <v>-14000</v>
      </c>
      <c r="E35" s="583">
        <v>-14000</v>
      </c>
      <c r="F35" s="583">
        <v>14000</v>
      </c>
      <c r="H35" s="958" t="s">
        <v>7457</v>
      </c>
    </row>
    <row r="36" spans="1:8" x14ac:dyDescent="0.25">
      <c r="A36" s="582" t="s">
        <v>6393</v>
      </c>
      <c r="B36" s="372" t="s">
        <v>6394</v>
      </c>
      <c r="C36" s="583">
        <v>25.83</v>
      </c>
      <c r="D36" s="583">
        <v>-13040</v>
      </c>
      <c r="E36" s="583">
        <v>-13040</v>
      </c>
      <c r="F36" s="583">
        <v>13065.83</v>
      </c>
      <c r="H36" s="958" t="s">
        <v>7457</v>
      </c>
    </row>
    <row r="37" spans="1:8" x14ac:dyDescent="0.25">
      <c r="A37" s="582" t="s">
        <v>6395</v>
      </c>
      <c r="B37" s="372" t="s">
        <v>6396</v>
      </c>
      <c r="C37" s="583">
        <v>0</v>
      </c>
      <c r="D37" s="583">
        <v>-5400</v>
      </c>
      <c r="E37" s="583">
        <v>-5400</v>
      </c>
      <c r="F37" s="583">
        <v>5400</v>
      </c>
      <c r="H37" s="958" t="s">
        <v>7457</v>
      </c>
    </row>
    <row r="38" spans="1:8" x14ac:dyDescent="0.25">
      <c r="A38" s="582" t="s">
        <v>6397</v>
      </c>
      <c r="B38" s="372" t="s">
        <v>6398</v>
      </c>
      <c r="C38" s="583">
        <v>0</v>
      </c>
      <c r="D38" s="583">
        <v>-100</v>
      </c>
      <c r="E38" s="583">
        <v>-100</v>
      </c>
      <c r="F38" s="583">
        <v>100</v>
      </c>
      <c r="H38" s="958" t="s">
        <v>7457</v>
      </c>
    </row>
    <row r="39" spans="1:8" x14ac:dyDescent="0.25">
      <c r="A39" s="582" t="s">
        <v>6399</v>
      </c>
      <c r="B39" s="372" t="s">
        <v>6400</v>
      </c>
      <c r="C39" s="583">
        <v>0</v>
      </c>
      <c r="D39" s="583">
        <v>100</v>
      </c>
      <c r="E39" s="583">
        <v>100</v>
      </c>
      <c r="F39" s="583">
        <v>-100</v>
      </c>
      <c r="H39" s="958" t="s">
        <v>7458</v>
      </c>
    </row>
    <row r="40" spans="1:8" x14ac:dyDescent="0.25">
      <c r="A40" s="582" t="s">
        <v>6401</v>
      </c>
      <c r="B40" s="372" t="s">
        <v>6402</v>
      </c>
      <c r="C40" s="583">
        <v>4759.54</v>
      </c>
      <c r="D40" s="583">
        <v>5100</v>
      </c>
      <c r="E40" s="583">
        <v>5100</v>
      </c>
      <c r="F40" s="583">
        <v>-340.46</v>
      </c>
      <c r="H40" s="958" t="s">
        <v>7458</v>
      </c>
    </row>
    <row r="41" spans="1:8" x14ac:dyDescent="0.25">
      <c r="A41" s="582" t="s">
        <v>6403</v>
      </c>
      <c r="B41" s="372" t="s">
        <v>6404</v>
      </c>
      <c r="C41" s="583">
        <v>0</v>
      </c>
      <c r="D41" s="583">
        <v>1500</v>
      </c>
      <c r="E41" s="583">
        <v>1500</v>
      </c>
      <c r="F41" s="583">
        <v>-1500</v>
      </c>
      <c r="H41" s="958" t="s">
        <v>7458</v>
      </c>
    </row>
    <row r="42" spans="1:8" x14ac:dyDescent="0.25">
      <c r="A42" s="582" t="s">
        <v>6405</v>
      </c>
      <c r="B42" s="372" t="s">
        <v>6406</v>
      </c>
      <c r="C42" s="583">
        <v>-310.82</v>
      </c>
      <c r="D42" s="583">
        <v>-1500</v>
      </c>
      <c r="E42" s="583">
        <v>-1500</v>
      </c>
      <c r="F42" s="583">
        <v>1189.18</v>
      </c>
      <c r="H42" s="958" t="s">
        <v>7458</v>
      </c>
    </row>
    <row r="43" spans="1:8" x14ac:dyDescent="0.25">
      <c r="A43" s="582" t="s">
        <v>6407</v>
      </c>
      <c r="B43" s="372" t="s">
        <v>6408</v>
      </c>
      <c r="C43" s="583">
        <v>0</v>
      </c>
      <c r="D43" s="583">
        <v>200</v>
      </c>
      <c r="E43" s="583">
        <v>200</v>
      </c>
      <c r="F43" s="583">
        <v>-200</v>
      </c>
      <c r="H43" s="958" t="s">
        <v>7459</v>
      </c>
    </row>
    <row r="44" spans="1:8" x14ac:dyDescent="0.25">
      <c r="A44" s="582" t="s">
        <v>6409</v>
      </c>
      <c r="B44" s="372" t="s">
        <v>6410</v>
      </c>
      <c r="C44" s="583">
        <v>-361848</v>
      </c>
      <c r="D44" s="583">
        <v>0</v>
      </c>
      <c r="E44" s="583">
        <v>0</v>
      </c>
      <c r="F44" s="583">
        <v>-361848</v>
      </c>
      <c r="H44" s="958" t="s">
        <v>7459</v>
      </c>
    </row>
    <row r="45" spans="1:8" x14ac:dyDescent="0.25">
      <c r="A45" s="582" t="s">
        <v>6411</v>
      </c>
      <c r="B45" s="372" t="s">
        <v>6412</v>
      </c>
      <c r="C45" s="583">
        <v>0</v>
      </c>
      <c r="D45" s="583">
        <v>-10000</v>
      </c>
      <c r="E45" s="583">
        <v>-10000</v>
      </c>
      <c r="F45" s="583">
        <v>10000</v>
      </c>
      <c r="H45" s="958" t="s">
        <v>7459</v>
      </c>
    </row>
    <row r="46" spans="1:8" x14ac:dyDescent="0.25">
      <c r="A46" s="582" t="s">
        <v>6413</v>
      </c>
      <c r="B46" s="372" t="s">
        <v>6414</v>
      </c>
      <c r="C46" s="583">
        <v>0</v>
      </c>
      <c r="D46" s="583">
        <v>35300</v>
      </c>
      <c r="E46" s="583">
        <v>35300</v>
      </c>
      <c r="F46" s="583">
        <v>-35300</v>
      </c>
      <c r="H46" s="958" t="s">
        <v>7460</v>
      </c>
    </row>
    <row r="47" spans="1:8" x14ac:dyDescent="0.25">
      <c r="A47" s="582" t="s">
        <v>6415</v>
      </c>
      <c r="B47" s="372" t="s">
        <v>6416</v>
      </c>
      <c r="C47" s="583">
        <v>0</v>
      </c>
      <c r="D47" s="583">
        <v>-3934</v>
      </c>
      <c r="E47" s="583">
        <v>-3934</v>
      </c>
      <c r="F47" s="583">
        <v>3934</v>
      </c>
      <c r="H47" s="958" t="s">
        <v>7460</v>
      </c>
    </row>
    <row r="48" spans="1:8" x14ac:dyDescent="0.25">
      <c r="A48" s="582" t="s">
        <v>6417</v>
      </c>
      <c r="B48" s="372" t="s">
        <v>6418</v>
      </c>
      <c r="C48" s="583">
        <v>0</v>
      </c>
      <c r="D48" s="583">
        <v>13800</v>
      </c>
      <c r="E48" s="583">
        <v>13800</v>
      </c>
      <c r="F48" s="583">
        <v>-13800</v>
      </c>
      <c r="H48" s="958" t="s">
        <v>7460</v>
      </c>
    </row>
    <row r="49" spans="1:8" x14ac:dyDescent="0.25">
      <c r="A49" s="582" t="s">
        <v>6419</v>
      </c>
      <c r="B49" s="372" t="s">
        <v>6420</v>
      </c>
      <c r="C49" s="583">
        <v>0</v>
      </c>
      <c r="D49" s="583">
        <v>500</v>
      </c>
      <c r="E49" s="583">
        <v>500</v>
      </c>
      <c r="F49" s="583">
        <v>-500</v>
      </c>
      <c r="H49" s="958" t="s">
        <v>7460</v>
      </c>
    </row>
    <row r="50" spans="1:8" x14ac:dyDescent="0.25">
      <c r="A50" s="582" t="s">
        <v>6421</v>
      </c>
      <c r="B50" s="372" t="s">
        <v>6422</v>
      </c>
      <c r="C50" s="583">
        <v>0</v>
      </c>
      <c r="D50" s="583">
        <v>300</v>
      </c>
      <c r="E50" s="583">
        <v>300</v>
      </c>
      <c r="F50" s="583">
        <v>-300</v>
      </c>
      <c r="H50" s="958" t="s">
        <v>7460</v>
      </c>
    </row>
    <row r="51" spans="1:8" x14ac:dyDescent="0.25">
      <c r="A51" s="582" t="s">
        <v>6423</v>
      </c>
      <c r="B51" s="372" t="s">
        <v>6424</v>
      </c>
      <c r="C51" s="583">
        <v>4615</v>
      </c>
      <c r="D51" s="583">
        <v>4400</v>
      </c>
      <c r="E51" s="583">
        <v>4400</v>
      </c>
      <c r="F51" s="583">
        <v>215</v>
      </c>
      <c r="H51" s="958" t="s">
        <v>7460</v>
      </c>
    </row>
    <row r="52" spans="1:8" x14ac:dyDescent="0.25">
      <c r="A52" s="582" t="s">
        <v>6425</v>
      </c>
      <c r="B52" s="372" t="s">
        <v>6426</v>
      </c>
      <c r="C52" s="583">
        <v>0</v>
      </c>
      <c r="D52" s="583">
        <v>-100</v>
      </c>
      <c r="E52" s="583">
        <v>-100</v>
      </c>
      <c r="F52" s="583">
        <v>100</v>
      </c>
      <c r="H52" s="958" t="s">
        <v>7460</v>
      </c>
    </row>
    <row r="53" spans="1:8" x14ac:dyDescent="0.25">
      <c r="A53" s="582" t="s">
        <v>6427</v>
      </c>
      <c r="B53" s="372" t="s">
        <v>6428</v>
      </c>
      <c r="C53" s="583">
        <v>0</v>
      </c>
      <c r="D53" s="583">
        <v>100</v>
      </c>
      <c r="E53" s="583">
        <v>100</v>
      </c>
      <c r="F53" s="583">
        <v>-100</v>
      </c>
      <c r="H53" s="958" t="s">
        <v>7461</v>
      </c>
    </row>
    <row r="54" spans="1:8" x14ac:dyDescent="0.25">
      <c r="A54" s="582" t="s">
        <v>6429</v>
      </c>
      <c r="B54" s="372" t="s">
        <v>6430</v>
      </c>
      <c r="C54" s="583">
        <v>0</v>
      </c>
      <c r="D54" s="583">
        <v>4000</v>
      </c>
      <c r="E54" s="583">
        <v>4000</v>
      </c>
      <c r="F54" s="583">
        <v>-4000</v>
      </c>
      <c r="H54" s="958" t="s">
        <v>7461</v>
      </c>
    </row>
    <row r="55" spans="1:8" x14ac:dyDescent="0.25">
      <c r="A55" s="582" t="s">
        <v>6431</v>
      </c>
      <c r="B55" s="372" t="s">
        <v>6432</v>
      </c>
      <c r="C55" s="583">
        <v>33500</v>
      </c>
      <c r="D55" s="583">
        <v>75500</v>
      </c>
      <c r="E55" s="583">
        <v>75500</v>
      </c>
      <c r="F55" s="583">
        <v>-42000</v>
      </c>
      <c r="H55" s="958" t="s">
        <v>7462</v>
      </c>
    </row>
    <row r="56" spans="1:8" x14ac:dyDescent="0.25">
      <c r="A56" s="582" t="s">
        <v>6433</v>
      </c>
      <c r="B56" s="372" t="s">
        <v>6434</v>
      </c>
      <c r="C56" s="583">
        <v>0</v>
      </c>
      <c r="D56" s="583">
        <v>2500</v>
      </c>
      <c r="E56" s="583">
        <v>2500</v>
      </c>
      <c r="F56" s="583">
        <v>-2500</v>
      </c>
      <c r="H56" s="958" t="s">
        <v>7462</v>
      </c>
    </row>
    <row r="57" spans="1:8" x14ac:dyDescent="0.25">
      <c r="A57" s="582" t="s">
        <v>6435</v>
      </c>
      <c r="B57" s="372" t="s">
        <v>6436</v>
      </c>
      <c r="C57" s="583">
        <v>1194</v>
      </c>
      <c r="D57" s="583">
        <v>0</v>
      </c>
      <c r="E57" s="583">
        <v>0</v>
      </c>
      <c r="F57" s="583">
        <v>1194</v>
      </c>
      <c r="H57" s="958" t="s">
        <v>7462</v>
      </c>
    </row>
    <row r="58" spans="1:8" x14ac:dyDescent="0.25">
      <c r="A58" s="582" t="s">
        <v>6437</v>
      </c>
      <c r="B58" s="372" t="s">
        <v>6438</v>
      </c>
      <c r="C58" s="583">
        <v>0</v>
      </c>
      <c r="D58" s="583">
        <v>-3000</v>
      </c>
      <c r="E58" s="583">
        <v>-3000</v>
      </c>
      <c r="F58" s="583">
        <v>3000</v>
      </c>
      <c r="H58" s="958" t="s">
        <v>7462</v>
      </c>
    </row>
    <row r="59" spans="1:8" x14ac:dyDescent="0.25">
      <c r="A59" s="582" t="s">
        <v>6439</v>
      </c>
      <c r="B59" s="372" t="s">
        <v>6440</v>
      </c>
      <c r="C59" s="583">
        <v>35691.21</v>
      </c>
      <c r="D59" s="583">
        <v>155100</v>
      </c>
      <c r="E59" s="583">
        <v>155100</v>
      </c>
      <c r="F59" s="583">
        <v>-119408.79</v>
      </c>
      <c r="H59" s="958" t="s">
        <v>7463</v>
      </c>
    </row>
    <row r="60" spans="1:8" x14ac:dyDescent="0.25">
      <c r="A60" s="582" t="s">
        <v>6441</v>
      </c>
      <c r="B60" s="372" t="s">
        <v>6442</v>
      </c>
      <c r="C60" s="583">
        <v>25.03</v>
      </c>
      <c r="D60" s="583">
        <v>800</v>
      </c>
      <c r="E60" s="583">
        <v>800</v>
      </c>
      <c r="F60" s="583">
        <v>-774.97</v>
      </c>
      <c r="H60" s="958" t="s">
        <v>7463</v>
      </c>
    </row>
    <row r="61" spans="1:8" x14ac:dyDescent="0.25">
      <c r="A61" s="582" t="s">
        <v>6443</v>
      </c>
      <c r="B61" s="372" t="s">
        <v>6444</v>
      </c>
      <c r="C61" s="583">
        <v>0</v>
      </c>
      <c r="D61" s="583">
        <v>100</v>
      </c>
      <c r="E61" s="583">
        <v>100</v>
      </c>
      <c r="F61" s="583">
        <v>-100</v>
      </c>
      <c r="H61" s="958" t="s">
        <v>7463</v>
      </c>
    </row>
    <row r="62" spans="1:8" x14ac:dyDescent="0.25">
      <c r="A62" s="582" t="s">
        <v>6445</v>
      </c>
      <c r="B62" s="372" t="s">
        <v>6446</v>
      </c>
      <c r="C62" s="583">
        <v>0</v>
      </c>
      <c r="D62" s="583">
        <v>900</v>
      </c>
      <c r="E62" s="583">
        <v>900</v>
      </c>
      <c r="F62" s="583">
        <v>-900</v>
      </c>
      <c r="H62" s="958" t="s">
        <v>7463</v>
      </c>
    </row>
    <row r="63" spans="1:8" x14ac:dyDescent="0.25">
      <c r="A63" s="582" t="s">
        <v>6447</v>
      </c>
      <c r="B63" s="372" t="s">
        <v>6448</v>
      </c>
      <c r="C63" s="583">
        <v>4225</v>
      </c>
      <c r="D63" s="583">
        <v>6400</v>
      </c>
      <c r="E63" s="583">
        <v>6400</v>
      </c>
      <c r="F63" s="583">
        <v>-2175</v>
      </c>
      <c r="H63" s="958" t="s">
        <v>7463</v>
      </c>
    </row>
    <row r="64" spans="1:8" x14ac:dyDescent="0.25">
      <c r="A64" s="582" t="s">
        <v>6449</v>
      </c>
      <c r="B64" s="372" t="s">
        <v>6450</v>
      </c>
      <c r="C64" s="583">
        <v>0</v>
      </c>
      <c r="D64" s="583">
        <v>700</v>
      </c>
      <c r="E64" s="583">
        <v>700</v>
      </c>
      <c r="F64" s="583">
        <v>-700</v>
      </c>
      <c r="H64" s="958" t="s">
        <v>7463</v>
      </c>
    </row>
    <row r="65" spans="1:8" x14ac:dyDescent="0.25">
      <c r="A65" s="582" t="s">
        <v>6451</v>
      </c>
      <c r="B65" s="372" t="s">
        <v>6452</v>
      </c>
      <c r="C65" s="583">
        <v>-25</v>
      </c>
      <c r="D65" s="583">
        <v>0</v>
      </c>
      <c r="E65" s="583">
        <v>0</v>
      </c>
      <c r="F65" s="583">
        <v>-25</v>
      </c>
      <c r="H65" s="958" t="s">
        <v>7463</v>
      </c>
    </row>
    <row r="66" spans="1:8" x14ac:dyDescent="0.25">
      <c r="A66" s="582" t="s">
        <v>6453</v>
      </c>
      <c r="B66" s="372" t="s">
        <v>6454</v>
      </c>
      <c r="C66" s="583">
        <v>0</v>
      </c>
      <c r="D66" s="583">
        <v>200</v>
      </c>
      <c r="E66" s="583">
        <v>200</v>
      </c>
      <c r="F66" s="583">
        <v>-200</v>
      </c>
      <c r="H66" s="958" t="s">
        <v>7464</v>
      </c>
    </row>
    <row r="67" spans="1:8" x14ac:dyDescent="0.25">
      <c r="A67" s="582" t="s">
        <v>6455</v>
      </c>
      <c r="B67" s="372" t="s">
        <v>6456</v>
      </c>
      <c r="C67" s="583">
        <v>0</v>
      </c>
      <c r="D67" s="583">
        <v>100</v>
      </c>
      <c r="E67" s="583">
        <v>100</v>
      </c>
      <c r="F67" s="583">
        <v>-100</v>
      </c>
      <c r="H67" s="958" t="s">
        <v>7464</v>
      </c>
    </row>
    <row r="68" spans="1:8" x14ac:dyDescent="0.25">
      <c r="A68" s="582" t="s">
        <v>6457</v>
      </c>
      <c r="B68" s="372" t="s">
        <v>6458</v>
      </c>
      <c r="C68" s="583">
        <v>19152.34</v>
      </c>
      <c r="D68" s="583">
        <v>34200</v>
      </c>
      <c r="E68" s="583">
        <v>34200</v>
      </c>
      <c r="F68" s="583">
        <v>-15047.66</v>
      </c>
      <c r="H68" s="958" t="s">
        <v>7465</v>
      </c>
    </row>
    <row r="69" spans="1:8" x14ac:dyDescent="0.25">
      <c r="A69" s="582" t="s">
        <v>6459</v>
      </c>
      <c r="B69" s="372" t="s">
        <v>6460</v>
      </c>
      <c r="C69" s="583">
        <v>182</v>
      </c>
      <c r="D69" s="583">
        <v>0</v>
      </c>
      <c r="E69" s="583">
        <v>0</v>
      </c>
      <c r="F69" s="583">
        <v>182</v>
      </c>
      <c r="H69" s="958" t="s">
        <v>7465</v>
      </c>
    </row>
    <row r="70" spans="1:8" x14ac:dyDescent="0.25">
      <c r="A70" s="582" t="s">
        <v>6461</v>
      </c>
      <c r="B70" s="372" t="s">
        <v>6462</v>
      </c>
      <c r="C70" s="583">
        <v>1036</v>
      </c>
      <c r="D70" s="583">
        <v>0</v>
      </c>
      <c r="E70" s="583">
        <v>0</v>
      </c>
      <c r="F70" s="583">
        <v>1036</v>
      </c>
      <c r="H70" s="958" t="s">
        <v>7465</v>
      </c>
    </row>
    <row r="71" spans="1:8" x14ac:dyDescent="0.25">
      <c r="A71" s="582" t="s">
        <v>6463</v>
      </c>
      <c r="B71" s="372" t="s">
        <v>6464</v>
      </c>
      <c r="C71" s="583">
        <v>0</v>
      </c>
      <c r="D71" s="583">
        <v>200</v>
      </c>
      <c r="E71" s="583">
        <v>200</v>
      </c>
      <c r="F71" s="583">
        <v>-200</v>
      </c>
      <c r="H71" s="958" t="s">
        <v>7465</v>
      </c>
    </row>
    <row r="72" spans="1:8" x14ac:dyDescent="0.25">
      <c r="A72" s="582" t="s">
        <v>6465</v>
      </c>
      <c r="B72" s="372" t="s">
        <v>6466</v>
      </c>
      <c r="C72" s="583">
        <v>18.8</v>
      </c>
      <c r="D72" s="583">
        <v>500</v>
      </c>
      <c r="E72" s="583">
        <v>500</v>
      </c>
      <c r="F72" s="583">
        <v>-481.2</v>
      </c>
      <c r="H72" s="958" t="s">
        <v>7465</v>
      </c>
    </row>
    <row r="73" spans="1:8" x14ac:dyDescent="0.25">
      <c r="A73" s="582" t="s">
        <v>6467</v>
      </c>
      <c r="B73" s="372" t="s">
        <v>6468</v>
      </c>
      <c r="C73" s="583">
        <v>278.25</v>
      </c>
      <c r="D73" s="583">
        <v>700</v>
      </c>
      <c r="E73" s="583">
        <v>700</v>
      </c>
      <c r="F73" s="583">
        <v>-421.75</v>
      </c>
      <c r="H73" s="958" t="s">
        <v>7465</v>
      </c>
    </row>
    <row r="74" spans="1:8" x14ac:dyDescent="0.25">
      <c r="A74" s="582" t="s">
        <v>6469</v>
      </c>
      <c r="B74" s="372" t="s">
        <v>6470</v>
      </c>
      <c r="C74" s="583">
        <v>17011.810000000001</v>
      </c>
      <c r="D74" s="583">
        <v>50000</v>
      </c>
      <c r="E74" s="583">
        <v>50000</v>
      </c>
      <c r="F74" s="583">
        <v>-32988.19</v>
      </c>
      <c r="H74" s="958" t="s">
        <v>7465</v>
      </c>
    </row>
    <row r="75" spans="1:8" x14ac:dyDescent="0.25">
      <c r="A75" s="582" t="s">
        <v>6471</v>
      </c>
      <c r="B75" s="372" t="s">
        <v>6472</v>
      </c>
      <c r="C75" s="583">
        <v>0</v>
      </c>
      <c r="D75" s="583">
        <v>700</v>
      </c>
      <c r="E75" s="583">
        <v>700</v>
      </c>
      <c r="F75" s="583">
        <v>-700</v>
      </c>
      <c r="H75" s="958" t="s">
        <v>7465</v>
      </c>
    </row>
    <row r="76" spans="1:8" x14ac:dyDescent="0.25">
      <c r="A76" s="582" t="s">
        <v>6473</v>
      </c>
      <c r="B76" s="372" t="s">
        <v>6474</v>
      </c>
      <c r="C76" s="583">
        <v>0</v>
      </c>
      <c r="D76" s="583">
        <v>2000</v>
      </c>
      <c r="E76" s="583">
        <v>2000</v>
      </c>
      <c r="F76" s="583">
        <v>-2000</v>
      </c>
      <c r="H76" s="958" t="s">
        <v>7465</v>
      </c>
    </row>
    <row r="77" spans="1:8" x14ac:dyDescent="0.25">
      <c r="A77" s="582" t="s">
        <v>6475</v>
      </c>
      <c r="B77" s="372" t="s">
        <v>6476</v>
      </c>
      <c r="C77" s="583">
        <v>0</v>
      </c>
      <c r="D77" s="583">
        <v>700</v>
      </c>
      <c r="E77" s="583">
        <v>700</v>
      </c>
      <c r="F77" s="583">
        <v>-700</v>
      </c>
      <c r="H77" s="958" t="s">
        <v>7465</v>
      </c>
    </row>
    <row r="78" spans="1:8" x14ac:dyDescent="0.25">
      <c r="A78" s="582" t="s">
        <v>6477</v>
      </c>
      <c r="B78" s="372" t="s">
        <v>6478</v>
      </c>
      <c r="C78" s="583">
        <v>0</v>
      </c>
      <c r="D78" s="583">
        <v>20000</v>
      </c>
      <c r="E78" s="583">
        <v>20000</v>
      </c>
      <c r="F78" s="583">
        <v>-20000</v>
      </c>
      <c r="H78" s="958" t="s">
        <v>7465</v>
      </c>
    </row>
    <row r="79" spans="1:8" x14ac:dyDescent="0.25">
      <c r="A79" s="582" t="s">
        <v>6479</v>
      </c>
      <c r="B79" s="372" t="s">
        <v>6480</v>
      </c>
      <c r="C79" s="583">
        <v>6247.22</v>
      </c>
      <c r="D79" s="583">
        <v>15000</v>
      </c>
      <c r="E79" s="583">
        <v>15000</v>
      </c>
      <c r="F79" s="583">
        <v>-8752.7800000000007</v>
      </c>
      <c r="H79" s="958" t="s">
        <v>7465</v>
      </c>
    </row>
    <row r="80" spans="1:8" x14ac:dyDescent="0.25">
      <c r="A80" s="582" t="s">
        <v>6481</v>
      </c>
      <c r="B80" s="372" t="s">
        <v>6482</v>
      </c>
      <c r="C80" s="583">
        <v>0</v>
      </c>
      <c r="D80" s="583">
        <v>2800</v>
      </c>
      <c r="E80" s="583">
        <v>2800</v>
      </c>
      <c r="F80" s="583">
        <v>-2800</v>
      </c>
      <c r="H80" s="958" t="s">
        <v>7465</v>
      </c>
    </row>
    <row r="81" spans="1:8" x14ac:dyDescent="0.25">
      <c r="A81" s="582" t="s">
        <v>6483</v>
      </c>
      <c r="B81" s="372" t="s">
        <v>6484</v>
      </c>
      <c r="C81" s="583">
        <v>-1320</v>
      </c>
      <c r="D81" s="583">
        <v>5000</v>
      </c>
      <c r="E81" s="583">
        <v>5000</v>
      </c>
      <c r="F81" s="583">
        <v>-6320</v>
      </c>
      <c r="H81" s="958" t="s">
        <v>7465</v>
      </c>
    </row>
    <row r="82" spans="1:8" x14ac:dyDescent="0.25">
      <c r="A82" s="582" t="s">
        <v>6485</v>
      </c>
      <c r="B82" s="372" t="s">
        <v>6486</v>
      </c>
      <c r="C82" s="583">
        <v>123693.66</v>
      </c>
      <c r="D82" s="583">
        <v>74200</v>
      </c>
      <c r="E82" s="583">
        <v>74200</v>
      </c>
      <c r="F82" s="583">
        <v>49493.66</v>
      </c>
      <c r="H82" s="958" t="s">
        <v>7465</v>
      </c>
    </row>
    <row r="83" spans="1:8" x14ac:dyDescent="0.25">
      <c r="A83" s="582" t="s">
        <v>6487</v>
      </c>
      <c r="B83" s="372" t="s">
        <v>5810</v>
      </c>
      <c r="C83" s="583">
        <v>0</v>
      </c>
      <c r="D83" s="583">
        <v>5600</v>
      </c>
      <c r="E83" s="583">
        <v>5600</v>
      </c>
      <c r="F83" s="583">
        <v>-5600</v>
      </c>
      <c r="H83" s="958" t="s">
        <v>7465</v>
      </c>
    </row>
    <row r="84" spans="1:8" x14ac:dyDescent="0.25">
      <c r="A84" s="582" t="s">
        <v>6488</v>
      </c>
      <c r="B84" s="372" t="s">
        <v>5815</v>
      </c>
      <c r="C84" s="583">
        <v>-1650</v>
      </c>
      <c r="D84" s="583">
        <v>0</v>
      </c>
      <c r="E84" s="583">
        <v>0</v>
      </c>
      <c r="F84" s="583">
        <v>-1650</v>
      </c>
      <c r="H84" s="958" t="s">
        <v>7465</v>
      </c>
    </row>
    <row r="85" spans="1:8" x14ac:dyDescent="0.25">
      <c r="A85" s="582" t="s">
        <v>6489</v>
      </c>
      <c r="B85" s="372" t="s">
        <v>6490</v>
      </c>
      <c r="C85" s="583">
        <v>-126085.33</v>
      </c>
      <c r="D85" s="583">
        <v>-59900</v>
      </c>
      <c r="E85" s="583">
        <v>-59900</v>
      </c>
      <c r="F85" s="583">
        <v>-66185.33</v>
      </c>
      <c r="H85" s="958" t="s">
        <v>7465</v>
      </c>
    </row>
    <row r="86" spans="1:8" x14ac:dyDescent="0.25">
      <c r="A86" s="582" t="s">
        <v>6491</v>
      </c>
      <c r="B86" s="372" t="s">
        <v>6492</v>
      </c>
      <c r="C86" s="583">
        <v>0</v>
      </c>
      <c r="D86" s="583">
        <v>-62500</v>
      </c>
      <c r="E86" s="583">
        <v>-62500</v>
      </c>
      <c r="F86" s="583">
        <v>62500</v>
      </c>
      <c r="H86" s="958" t="s">
        <v>7465</v>
      </c>
    </row>
    <row r="87" spans="1:8" x14ac:dyDescent="0.25">
      <c r="A87" s="582" t="s">
        <v>6493</v>
      </c>
      <c r="B87" s="372" t="s">
        <v>6494</v>
      </c>
      <c r="C87" s="583">
        <v>2142.4499999999998</v>
      </c>
      <c r="D87" s="583">
        <v>6000</v>
      </c>
      <c r="E87" s="583">
        <v>6000</v>
      </c>
      <c r="F87" s="583">
        <v>-3857.55</v>
      </c>
      <c r="H87" s="958" t="s">
        <v>7466</v>
      </c>
    </row>
    <row r="88" spans="1:8" x14ac:dyDescent="0.25">
      <c r="A88" s="582" t="s">
        <v>6495</v>
      </c>
      <c r="B88" s="372" t="s">
        <v>6496</v>
      </c>
      <c r="C88" s="583">
        <v>0</v>
      </c>
      <c r="D88" s="583">
        <v>3000</v>
      </c>
      <c r="E88" s="583">
        <v>3000</v>
      </c>
      <c r="F88" s="583">
        <v>-3000</v>
      </c>
      <c r="H88" s="958" t="s">
        <v>7466</v>
      </c>
    </row>
    <row r="89" spans="1:8" x14ac:dyDescent="0.25">
      <c r="A89" s="582" t="s">
        <v>6497</v>
      </c>
      <c r="B89" s="372" t="s">
        <v>6498</v>
      </c>
      <c r="C89" s="583">
        <v>0</v>
      </c>
      <c r="D89" s="583">
        <v>100</v>
      </c>
      <c r="E89" s="583">
        <v>100</v>
      </c>
      <c r="F89" s="583">
        <v>-100</v>
      </c>
      <c r="H89" s="958" t="s">
        <v>7466</v>
      </c>
    </row>
    <row r="90" spans="1:8" x14ac:dyDescent="0.25">
      <c r="A90" s="582" t="s">
        <v>6499</v>
      </c>
      <c r="B90" s="372" t="s">
        <v>6500</v>
      </c>
      <c r="C90" s="583">
        <v>347.36</v>
      </c>
      <c r="D90" s="583">
        <v>1500</v>
      </c>
      <c r="E90" s="583">
        <v>1500</v>
      </c>
      <c r="F90" s="583">
        <v>-1152.6400000000001</v>
      </c>
      <c r="H90" s="958" t="s">
        <v>7466</v>
      </c>
    </row>
    <row r="91" spans="1:8" x14ac:dyDescent="0.25">
      <c r="A91" s="582" t="s">
        <v>6501</v>
      </c>
      <c r="B91" s="372" t="s">
        <v>6502</v>
      </c>
      <c r="C91" s="583">
        <v>0</v>
      </c>
      <c r="D91" s="583">
        <v>2000</v>
      </c>
      <c r="E91" s="583">
        <v>2000</v>
      </c>
      <c r="F91" s="583">
        <v>-2000</v>
      </c>
      <c r="H91" s="958" t="s">
        <v>7466</v>
      </c>
    </row>
    <row r="92" spans="1:8" x14ac:dyDescent="0.25">
      <c r="A92" s="582" t="s">
        <v>6503</v>
      </c>
      <c r="B92" s="372" t="s">
        <v>6504</v>
      </c>
      <c r="C92" s="583">
        <v>0</v>
      </c>
      <c r="D92" s="583">
        <v>1800</v>
      </c>
      <c r="E92" s="583">
        <v>1800</v>
      </c>
      <c r="F92" s="583">
        <v>-1800</v>
      </c>
      <c r="H92" s="958" t="s">
        <v>7466</v>
      </c>
    </row>
    <row r="93" spans="1:8" x14ac:dyDescent="0.25">
      <c r="A93" s="582" t="s">
        <v>6505</v>
      </c>
      <c r="B93" s="372" t="s">
        <v>6506</v>
      </c>
      <c r="C93" s="583">
        <v>226.73</v>
      </c>
      <c r="D93" s="583">
        <v>1200</v>
      </c>
      <c r="E93" s="583">
        <v>1200</v>
      </c>
      <c r="F93" s="583">
        <v>-973.27</v>
      </c>
      <c r="H93" s="958" t="s">
        <v>7466</v>
      </c>
    </row>
    <row r="94" spans="1:8" x14ac:dyDescent="0.25">
      <c r="A94" s="582" t="s">
        <v>6507</v>
      </c>
      <c r="B94" s="372" t="s">
        <v>6508</v>
      </c>
      <c r="C94" s="583">
        <v>100.44</v>
      </c>
      <c r="D94" s="583">
        <v>3500</v>
      </c>
      <c r="E94" s="583">
        <v>3500</v>
      </c>
      <c r="F94" s="583">
        <v>-3399.56</v>
      </c>
      <c r="H94" s="958" t="s">
        <v>7466</v>
      </c>
    </row>
    <row r="95" spans="1:8" x14ac:dyDescent="0.25">
      <c r="A95" s="582" t="s">
        <v>6509</v>
      </c>
      <c r="B95" s="372" t="s">
        <v>6510</v>
      </c>
      <c r="C95" s="583">
        <v>415.5</v>
      </c>
      <c r="D95" s="583">
        <v>300</v>
      </c>
      <c r="E95" s="583">
        <v>300</v>
      </c>
      <c r="F95" s="583">
        <v>115.5</v>
      </c>
      <c r="H95" s="958" t="s">
        <v>7466</v>
      </c>
    </row>
    <row r="96" spans="1:8" x14ac:dyDescent="0.25">
      <c r="A96" s="582" t="s">
        <v>6511</v>
      </c>
      <c r="B96" s="372" t="s">
        <v>6512</v>
      </c>
      <c r="C96" s="583">
        <v>0</v>
      </c>
      <c r="D96" s="583">
        <v>1000</v>
      </c>
      <c r="E96" s="583">
        <v>1000</v>
      </c>
      <c r="F96" s="583">
        <v>-1000</v>
      </c>
      <c r="H96" s="958" t="s">
        <v>7466</v>
      </c>
    </row>
    <row r="97" spans="1:8" x14ac:dyDescent="0.25">
      <c r="A97" s="582" t="s">
        <v>6513</v>
      </c>
      <c r="B97" s="372" t="s">
        <v>6514</v>
      </c>
      <c r="C97" s="583">
        <v>292.55</v>
      </c>
      <c r="D97" s="583">
        <v>0</v>
      </c>
      <c r="E97" s="583">
        <v>0</v>
      </c>
      <c r="F97" s="583">
        <v>292.55</v>
      </c>
      <c r="H97" s="958" t="s">
        <v>7466</v>
      </c>
    </row>
    <row r="98" spans="1:8" x14ac:dyDescent="0.25">
      <c r="A98" s="582" t="s">
        <v>6515</v>
      </c>
      <c r="B98" s="372" t="s">
        <v>6516</v>
      </c>
      <c r="C98" s="583">
        <v>381.92</v>
      </c>
      <c r="D98" s="583">
        <v>400</v>
      </c>
      <c r="E98" s="583">
        <v>400</v>
      </c>
      <c r="F98" s="583">
        <v>-18.079999999999998</v>
      </c>
      <c r="H98" s="958" t="s">
        <v>7466</v>
      </c>
    </row>
    <row r="99" spans="1:8" x14ac:dyDescent="0.25">
      <c r="A99" s="582" t="s">
        <v>6517</v>
      </c>
      <c r="B99" s="372" t="s">
        <v>6518</v>
      </c>
      <c r="C99" s="583">
        <v>690.89</v>
      </c>
      <c r="D99" s="583">
        <v>400</v>
      </c>
      <c r="E99" s="583">
        <v>400</v>
      </c>
      <c r="F99" s="583">
        <v>290.89</v>
      </c>
      <c r="H99" s="958" t="s">
        <v>7466</v>
      </c>
    </row>
    <row r="100" spans="1:8" x14ac:dyDescent="0.25">
      <c r="A100" s="582" t="s">
        <v>6519</v>
      </c>
      <c r="B100" s="372" t="s">
        <v>6520</v>
      </c>
      <c r="C100" s="583">
        <v>0</v>
      </c>
      <c r="D100" s="583">
        <v>-43100</v>
      </c>
      <c r="E100" s="583">
        <v>-43100</v>
      </c>
      <c r="F100" s="583">
        <v>43100</v>
      </c>
      <c r="H100" s="958" t="s">
        <v>7466</v>
      </c>
    </row>
    <row r="101" spans="1:8" x14ac:dyDescent="0.25">
      <c r="A101" s="582" t="s">
        <v>6521</v>
      </c>
      <c r="B101" s="372" t="s">
        <v>6522</v>
      </c>
      <c r="C101" s="583">
        <v>0</v>
      </c>
      <c r="D101" s="583">
        <v>-4900</v>
      </c>
      <c r="E101" s="583">
        <v>-4900</v>
      </c>
      <c r="F101" s="583">
        <v>4900</v>
      </c>
      <c r="H101" s="958" t="s">
        <v>7466</v>
      </c>
    </row>
    <row r="102" spans="1:8" x14ac:dyDescent="0.25">
      <c r="A102" s="582" t="s">
        <v>6523</v>
      </c>
      <c r="B102" s="372" t="s">
        <v>6524</v>
      </c>
      <c r="C102" s="583">
        <v>88.83</v>
      </c>
      <c r="D102" s="583">
        <v>400</v>
      </c>
      <c r="E102" s="583">
        <v>400</v>
      </c>
      <c r="F102" s="583">
        <v>-311.17</v>
      </c>
      <c r="H102" s="958" t="s">
        <v>7467</v>
      </c>
    </row>
    <row r="103" spans="1:8" x14ac:dyDescent="0.25">
      <c r="A103" s="582" t="s">
        <v>6525</v>
      </c>
      <c r="B103" s="372" t="s">
        <v>6526</v>
      </c>
      <c r="C103" s="583">
        <v>0</v>
      </c>
      <c r="D103" s="583">
        <v>200</v>
      </c>
      <c r="E103" s="583">
        <v>200</v>
      </c>
      <c r="F103" s="583">
        <v>-200</v>
      </c>
      <c r="H103" s="958" t="s">
        <v>7467</v>
      </c>
    </row>
    <row r="104" spans="1:8" x14ac:dyDescent="0.25">
      <c r="A104" s="582" t="s">
        <v>6527</v>
      </c>
      <c r="B104" s="372" t="s">
        <v>6528</v>
      </c>
      <c r="C104" s="583">
        <v>0</v>
      </c>
      <c r="D104" s="583">
        <v>4100</v>
      </c>
      <c r="E104" s="583">
        <v>4100</v>
      </c>
      <c r="F104" s="583">
        <v>-4100</v>
      </c>
      <c r="H104" s="958" t="s">
        <v>7467</v>
      </c>
    </row>
    <row r="105" spans="1:8" x14ac:dyDescent="0.25">
      <c r="A105" s="582" t="s">
        <v>6529</v>
      </c>
      <c r="B105" s="372" t="s">
        <v>6530</v>
      </c>
      <c r="C105" s="583">
        <v>0</v>
      </c>
      <c r="D105" s="583">
        <v>2200</v>
      </c>
      <c r="E105" s="583">
        <v>2200</v>
      </c>
      <c r="F105" s="583">
        <v>-2200</v>
      </c>
      <c r="H105" s="958" t="s">
        <v>7467</v>
      </c>
    </row>
    <row r="106" spans="1:8" x14ac:dyDescent="0.25">
      <c r="A106" s="582" t="s">
        <v>6531</v>
      </c>
      <c r="B106" s="372" t="s">
        <v>6532</v>
      </c>
      <c r="C106" s="583">
        <v>442.48</v>
      </c>
      <c r="D106" s="583">
        <v>400</v>
      </c>
      <c r="E106" s="583">
        <v>400</v>
      </c>
      <c r="F106" s="583">
        <v>42.48</v>
      </c>
      <c r="H106" s="958" t="s">
        <v>7467</v>
      </c>
    </row>
    <row r="107" spans="1:8" x14ac:dyDescent="0.25">
      <c r="A107" s="582" t="s">
        <v>6533</v>
      </c>
      <c r="B107" s="372" t="s">
        <v>6534</v>
      </c>
      <c r="C107" s="583">
        <v>0</v>
      </c>
      <c r="D107" s="583">
        <v>600</v>
      </c>
      <c r="E107" s="583">
        <v>600</v>
      </c>
      <c r="F107" s="583">
        <v>-600</v>
      </c>
      <c r="H107" s="958" t="s">
        <v>7467</v>
      </c>
    </row>
    <row r="108" spans="1:8" x14ac:dyDescent="0.25">
      <c r="A108" s="582" t="s">
        <v>6535</v>
      </c>
      <c r="B108" s="372" t="s">
        <v>6536</v>
      </c>
      <c r="C108" s="583">
        <v>203.4</v>
      </c>
      <c r="D108" s="583">
        <v>0</v>
      </c>
      <c r="E108" s="583">
        <v>0</v>
      </c>
      <c r="F108" s="583">
        <v>203.4</v>
      </c>
      <c r="H108" s="958" t="s">
        <v>7467</v>
      </c>
    </row>
    <row r="109" spans="1:8" x14ac:dyDescent="0.25">
      <c r="A109" s="582" t="s">
        <v>6537</v>
      </c>
      <c r="B109" s="372" t="s">
        <v>6538</v>
      </c>
      <c r="C109" s="583">
        <v>0</v>
      </c>
      <c r="D109" s="583">
        <v>600</v>
      </c>
      <c r="E109" s="583">
        <v>600</v>
      </c>
      <c r="F109" s="583">
        <v>-600</v>
      </c>
      <c r="H109" s="958" t="s">
        <v>7467</v>
      </c>
    </row>
    <row r="110" spans="1:8" x14ac:dyDescent="0.25">
      <c r="A110" s="582" t="s">
        <v>6539</v>
      </c>
      <c r="B110" s="372" t="s">
        <v>6540</v>
      </c>
      <c r="C110" s="583">
        <v>191.33</v>
      </c>
      <c r="D110" s="583">
        <v>200</v>
      </c>
      <c r="E110" s="583">
        <v>200</v>
      </c>
      <c r="F110" s="583">
        <v>-8.67</v>
      </c>
      <c r="H110" s="958" t="s">
        <v>7467</v>
      </c>
    </row>
    <row r="111" spans="1:8" x14ac:dyDescent="0.25">
      <c r="A111" s="582" t="s">
        <v>6541</v>
      </c>
      <c r="B111" s="372" t="s">
        <v>6542</v>
      </c>
      <c r="C111" s="583">
        <v>1697</v>
      </c>
      <c r="D111" s="583">
        <v>2700</v>
      </c>
      <c r="E111" s="583">
        <v>2700</v>
      </c>
      <c r="F111" s="583">
        <v>-1003</v>
      </c>
      <c r="H111" s="958" t="s">
        <v>7468</v>
      </c>
    </row>
    <row r="112" spans="1:8" x14ac:dyDescent="0.25">
      <c r="A112" s="582" t="s">
        <v>6543</v>
      </c>
      <c r="B112" s="372" t="s">
        <v>6544</v>
      </c>
      <c r="C112" s="583">
        <v>150</v>
      </c>
      <c r="D112" s="583">
        <v>100</v>
      </c>
      <c r="E112" s="583">
        <v>100</v>
      </c>
      <c r="F112" s="583">
        <v>50</v>
      </c>
      <c r="H112" s="958" t="s">
        <v>7468</v>
      </c>
    </row>
    <row r="113" spans="1:8" x14ac:dyDescent="0.25">
      <c r="A113" s="582" t="s">
        <v>6545</v>
      </c>
      <c r="B113" s="372" t="s">
        <v>6259</v>
      </c>
      <c r="C113" s="583">
        <v>0</v>
      </c>
      <c r="D113" s="583">
        <v>1600</v>
      </c>
      <c r="E113" s="583">
        <v>1600</v>
      </c>
      <c r="F113" s="583">
        <v>-1600</v>
      </c>
      <c r="H113" s="958" t="s">
        <v>7468</v>
      </c>
    </row>
    <row r="114" spans="1:8" x14ac:dyDescent="0.25">
      <c r="A114" s="582" t="s">
        <v>6546</v>
      </c>
      <c r="B114" s="372" t="s">
        <v>6547</v>
      </c>
      <c r="C114" s="583">
        <v>271</v>
      </c>
      <c r="D114" s="583">
        <v>200</v>
      </c>
      <c r="E114" s="583">
        <v>200</v>
      </c>
      <c r="F114" s="583">
        <v>71</v>
      </c>
      <c r="H114" s="958" t="s">
        <v>7468</v>
      </c>
    </row>
    <row r="115" spans="1:8" x14ac:dyDescent="0.25">
      <c r="A115" s="582" t="s">
        <v>6548</v>
      </c>
      <c r="B115" s="372" t="s">
        <v>6549</v>
      </c>
      <c r="C115" s="583">
        <v>0</v>
      </c>
      <c r="D115" s="583">
        <v>-500</v>
      </c>
      <c r="E115" s="583">
        <v>-500</v>
      </c>
      <c r="F115" s="583">
        <v>500</v>
      </c>
      <c r="H115" s="958" t="s">
        <v>7468</v>
      </c>
    </row>
    <row r="116" spans="1:8" x14ac:dyDescent="0.25">
      <c r="A116" s="582" t="s">
        <v>6550</v>
      </c>
      <c r="B116" s="372" t="s">
        <v>6551</v>
      </c>
      <c r="C116" s="583">
        <v>-18</v>
      </c>
      <c r="D116" s="583">
        <v>0</v>
      </c>
      <c r="E116" s="583">
        <v>0</v>
      </c>
      <c r="F116" s="583">
        <v>-18</v>
      </c>
      <c r="H116" s="958" t="s">
        <v>7468</v>
      </c>
    </row>
    <row r="117" spans="1:8" x14ac:dyDescent="0.25">
      <c r="A117" s="582" t="s">
        <v>6552</v>
      </c>
      <c r="B117" s="372" t="s">
        <v>6553</v>
      </c>
      <c r="C117" s="583">
        <v>-10771.97</v>
      </c>
      <c r="D117" s="583">
        <v>-11500</v>
      </c>
      <c r="E117" s="583">
        <v>-11500</v>
      </c>
      <c r="F117" s="583">
        <v>728.03</v>
      </c>
      <c r="H117" s="958" t="s">
        <v>7468</v>
      </c>
    </row>
    <row r="118" spans="1:8" x14ac:dyDescent="0.25">
      <c r="A118" s="582" t="s">
        <v>6554</v>
      </c>
      <c r="B118" s="372" t="s">
        <v>6555</v>
      </c>
      <c r="C118" s="583">
        <v>1916.2</v>
      </c>
      <c r="D118" s="583">
        <v>4700</v>
      </c>
      <c r="E118" s="583">
        <v>4700</v>
      </c>
      <c r="F118" s="583">
        <v>-2783.8</v>
      </c>
      <c r="H118" s="958" t="s">
        <v>7469</v>
      </c>
    </row>
    <row r="119" spans="1:8" x14ac:dyDescent="0.25">
      <c r="A119" s="582" t="s">
        <v>6556</v>
      </c>
      <c r="B119" s="372" t="s">
        <v>6557</v>
      </c>
      <c r="C119" s="583">
        <v>1871.67</v>
      </c>
      <c r="D119" s="583">
        <v>1700</v>
      </c>
      <c r="E119" s="583">
        <v>1700</v>
      </c>
      <c r="F119" s="583">
        <v>171.67</v>
      </c>
      <c r="H119" s="958" t="s">
        <v>7469</v>
      </c>
    </row>
    <row r="120" spans="1:8" x14ac:dyDescent="0.25">
      <c r="A120" s="582" t="s">
        <v>6558</v>
      </c>
      <c r="B120" s="372" t="s">
        <v>6559</v>
      </c>
      <c r="C120" s="583">
        <v>198.75</v>
      </c>
      <c r="D120" s="583">
        <v>500</v>
      </c>
      <c r="E120" s="583">
        <v>500</v>
      </c>
      <c r="F120" s="583">
        <v>-301.25</v>
      </c>
      <c r="H120" s="958" t="s">
        <v>7469</v>
      </c>
    </row>
    <row r="121" spans="1:8" x14ac:dyDescent="0.25">
      <c r="A121" s="582" t="s">
        <v>6560</v>
      </c>
      <c r="B121" s="372" t="s">
        <v>6561</v>
      </c>
      <c r="C121" s="583">
        <v>0</v>
      </c>
      <c r="D121" s="583">
        <v>2200</v>
      </c>
      <c r="E121" s="583">
        <v>2200</v>
      </c>
      <c r="F121" s="583">
        <v>-2200</v>
      </c>
      <c r="H121" s="958" t="s">
        <v>7469</v>
      </c>
    </row>
    <row r="122" spans="1:8" x14ac:dyDescent="0.25">
      <c r="A122" s="582" t="s">
        <v>6562</v>
      </c>
      <c r="B122" s="372" t="s">
        <v>6563</v>
      </c>
      <c r="C122" s="583">
        <v>1620.99</v>
      </c>
      <c r="D122" s="583">
        <v>5700</v>
      </c>
      <c r="E122" s="583">
        <v>5700</v>
      </c>
      <c r="F122" s="583">
        <v>-4079.01</v>
      </c>
      <c r="H122" s="958" t="s">
        <v>7469</v>
      </c>
    </row>
    <row r="123" spans="1:8" x14ac:dyDescent="0.25">
      <c r="A123" s="582" t="s">
        <v>6564</v>
      </c>
      <c r="B123" s="372" t="s">
        <v>6565</v>
      </c>
      <c r="C123" s="583">
        <v>0</v>
      </c>
      <c r="D123" s="583">
        <v>1000</v>
      </c>
      <c r="E123" s="583">
        <v>1000</v>
      </c>
      <c r="F123" s="583">
        <v>-1000</v>
      </c>
      <c r="H123" s="958" t="s">
        <v>7469</v>
      </c>
    </row>
    <row r="124" spans="1:8" x14ac:dyDescent="0.25">
      <c r="A124" s="582" t="s">
        <v>6566</v>
      </c>
      <c r="B124" s="372" t="s">
        <v>6567</v>
      </c>
      <c r="C124" s="583">
        <v>339.85</v>
      </c>
      <c r="D124" s="583">
        <v>6000</v>
      </c>
      <c r="E124" s="583">
        <v>6000</v>
      </c>
      <c r="F124" s="583">
        <v>-5660.15</v>
      </c>
      <c r="H124" s="958" t="s">
        <v>7469</v>
      </c>
    </row>
    <row r="125" spans="1:8" x14ac:dyDescent="0.25">
      <c r="A125" s="582" t="s">
        <v>6568</v>
      </c>
      <c r="B125" s="372" t="s">
        <v>6569</v>
      </c>
      <c r="C125" s="583">
        <v>555</v>
      </c>
      <c r="D125" s="583">
        <v>800</v>
      </c>
      <c r="E125" s="583">
        <v>800</v>
      </c>
      <c r="F125" s="583">
        <v>-245</v>
      </c>
      <c r="H125" s="958" t="s">
        <v>7469</v>
      </c>
    </row>
    <row r="126" spans="1:8" x14ac:dyDescent="0.25">
      <c r="A126" s="582" t="s">
        <v>6570</v>
      </c>
      <c r="B126" s="372" t="s">
        <v>6571</v>
      </c>
      <c r="C126" s="583">
        <v>86</v>
      </c>
      <c r="D126" s="583">
        <v>100</v>
      </c>
      <c r="E126" s="583">
        <v>100</v>
      </c>
      <c r="F126" s="583">
        <v>-14</v>
      </c>
      <c r="H126" s="958" t="s">
        <v>7469</v>
      </c>
    </row>
    <row r="127" spans="1:8" x14ac:dyDescent="0.25">
      <c r="A127" s="582" t="s">
        <v>6572</v>
      </c>
      <c r="B127" s="372" t="s">
        <v>6573</v>
      </c>
      <c r="C127" s="583">
        <v>1220.4000000000001</v>
      </c>
      <c r="D127" s="583">
        <v>0</v>
      </c>
      <c r="E127" s="583">
        <v>0</v>
      </c>
      <c r="F127" s="583">
        <v>1220.4000000000001</v>
      </c>
      <c r="H127" s="958" t="s">
        <v>7469</v>
      </c>
    </row>
    <row r="128" spans="1:8" x14ac:dyDescent="0.25">
      <c r="A128" s="582" t="s">
        <v>6574</v>
      </c>
      <c r="B128" s="372" t="s">
        <v>6575</v>
      </c>
      <c r="C128" s="583">
        <v>261.10000000000002</v>
      </c>
      <c r="D128" s="583">
        <v>0</v>
      </c>
      <c r="E128" s="583">
        <v>0</v>
      </c>
      <c r="F128" s="583">
        <v>261.10000000000002</v>
      </c>
      <c r="H128" s="958" t="s">
        <v>7469</v>
      </c>
    </row>
    <row r="129" spans="1:8" x14ac:dyDescent="0.25">
      <c r="A129" s="582" t="s">
        <v>6576</v>
      </c>
      <c r="B129" s="372" t="s">
        <v>6577</v>
      </c>
      <c r="C129" s="583">
        <v>0</v>
      </c>
      <c r="D129" s="583">
        <v>15700</v>
      </c>
      <c r="E129" s="583">
        <v>15700</v>
      </c>
      <c r="F129" s="583">
        <v>-15700</v>
      </c>
      <c r="H129" s="958" t="s">
        <v>7469</v>
      </c>
    </row>
    <row r="130" spans="1:8" x14ac:dyDescent="0.25">
      <c r="A130" s="582" t="s">
        <v>6578</v>
      </c>
      <c r="B130" s="372" t="s">
        <v>6579</v>
      </c>
      <c r="C130" s="583">
        <v>670</v>
      </c>
      <c r="D130" s="583">
        <v>-415</v>
      </c>
      <c r="E130" s="583">
        <v>-415</v>
      </c>
      <c r="F130" s="583">
        <v>1085</v>
      </c>
      <c r="H130" s="958" t="s">
        <v>7469</v>
      </c>
    </row>
    <row r="131" spans="1:8" x14ac:dyDescent="0.25">
      <c r="A131" s="582" t="s">
        <v>6580</v>
      </c>
      <c r="B131" s="372" t="s">
        <v>6581</v>
      </c>
      <c r="C131" s="583">
        <v>-225</v>
      </c>
      <c r="D131" s="583">
        <v>-8000</v>
      </c>
      <c r="E131" s="583">
        <v>-8000</v>
      </c>
      <c r="F131" s="583">
        <v>7775</v>
      </c>
      <c r="H131" s="958" t="s">
        <v>7469</v>
      </c>
    </row>
    <row r="132" spans="1:8" x14ac:dyDescent="0.25">
      <c r="A132" s="582" t="s">
        <v>6582</v>
      </c>
      <c r="B132" s="372" t="s">
        <v>6583</v>
      </c>
      <c r="C132" s="583">
        <v>0</v>
      </c>
      <c r="D132" s="583">
        <v>-700</v>
      </c>
      <c r="E132" s="583">
        <v>-700</v>
      </c>
      <c r="F132" s="583">
        <v>700</v>
      </c>
      <c r="H132" s="958" t="s">
        <v>7469</v>
      </c>
    </row>
    <row r="133" spans="1:8" x14ac:dyDescent="0.25">
      <c r="A133" s="582" t="s">
        <v>6584</v>
      </c>
      <c r="B133" s="372" t="s">
        <v>6585</v>
      </c>
      <c r="C133" s="583">
        <v>0</v>
      </c>
      <c r="D133" s="583">
        <v>-500</v>
      </c>
      <c r="E133" s="583">
        <v>-500</v>
      </c>
      <c r="F133" s="583">
        <v>500</v>
      </c>
      <c r="H133" s="958" t="s">
        <v>7469</v>
      </c>
    </row>
    <row r="134" spans="1:8" x14ac:dyDescent="0.25">
      <c r="A134" s="582" t="s">
        <v>6586</v>
      </c>
      <c r="B134" s="372" t="s">
        <v>6587</v>
      </c>
      <c r="C134" s="583">
        <v>0</v>
      </c>
      <c r="D134" s="583">
        <v>-12100</v>
      </c>
      <c r="E134" s="583">
        <v>-12100</v>
      </c>
      <c r="F134" s="583">
        <v>12100</v>
      </c>
      <c r="H134" s="958" t="s">
        <v>7469</v>
      </c>
    </row>
    <row r="135" spans="1:8" x14ac:dyDescent="0.25">
      <c r="A135" s="582" t="s">
        <v>6588</v>
      </c>
      <c r="B135" s="372" t="s">
        <v>6589</v>
      </c>
      <c r="C135" s="583">
        <v>0</v>
      </c>
      <c r="D135" s="583">
        <v>-5100</v>
      </c>
      <c r="E135" s="583">
        <v>-5100</v>
      </c>
      <c r="F135" s="583">
        <v>5100</v>
      </c>
      <c r="H135" s="958" t="s">
        <v>7469</v>
      </c>
    </row>
    <row r="136" spans="1:8" x14ac:dyDescent="0.25">
      <c r="A136" s="582" t="s">
        <v>6590</v>
      </c>
      <c r="B136" s="372" t="s">
        <v>6591</v>
      </c>
      <c r="C136" s="583">
        <v>-733.21</v>
      </c>
      <c r="D136" s="583">
        <v>-12600</v>
      </c>
      <c r="E136" s="583">
        <v>-12600</v>
      </c>
      <c r="F136" s="583">
        <v>11866.79</v>
      </c>
      <c r="H136" s="958" t="s">
        <v>7469</v>
      </c>
    </row>
    <row r="137" spans="1:8" x14ac:dyDescent="0.25">
      <c r="A137" s="582" t="s">
        <v>6592</v>
      </c>
      <c r="B137" s="372" t="s">
        <v>6593</v>
      </c>
      <c r="C137" s="583">
        <v>-36</v>
      </c>
      <c r="D137" s="583">
        <v>-7000</v>
      </c>
      <c r="E137" s="583">
        <v>-7000</v>
      </c>
      <c r="F137" s="583">
        <v>6964</v>
      </c>
      <c r="H137" s="958" t="s">
        <v>7469</v>
      </c>
    </row>
    <row r="138" spans="1:8" x14ac:dyDescent="0.25">
      <c r="A138" s="582" t="s">
        <v>6594</v>
      </c>
      <c r="B138" s="372" t="s">
        <v>6595</v>
      </c>
      <c r="C138" s="583">
        <v>-462.5</v>
      </c>
      <c r="D138" s="583">
        <v>-1700</v>
      </c>
      <c r="E138" s="583">
        <v>-1700</v>
      </c>
      <c r="F138" s="583">
        <v>1237.5</v>
      </c>
      <c r="H138" s="958" t="s">
        <v>7469</v>
      </c>
    </row>
    <row r="139" spans="1:8" x14ac:dyDescent="0.25">
      <c r="A139" s="582" t="s">
        <v>6596</v>
      </c>
      <c r="B139" s="372" t="s">
        <v>6597</v>
      </c>
      <c r="C139" s="583">
        <v>899.06</v>
      </c>
      <c r="D139" s="583">
        <v>1500</v>
      </c>
      <c r="E139" s="583">
        <v>1500</v>
      </c>
      <c r="F139" s="583">
        <v>-600.94000000000005</v>
      </c>
      <c r="H139" s="958" t="s">
        <v>7470</v>
      </c>
    </row>
    <row r="140" spans="1:8" x14ac:dyDescent="0.25">
      <c r="A140" s="582" t="s">
        <v>6598</v>
      </c>
      <c r="B140" s="372" t="s">
        <v>6599</v>
      </c>
      <c r="C140" s="583">
        <v>430.48</v>
      </c>
      <c r="D140" s="583">
        <v>1300</v>
      </c>
      <c r="E140" s="583">
        <v>1300</v>
      </c>
      <c r="F140" s="583">
        <v>-869.52</v>
      </c>
      <c r="H140" s="958" t="s">
        <v>7470</v>
      </c>
    </row>
    <row r="141" spans="1:8" x14ac:dyDescent="0.25">
      <c r="A141" s="582" t="s">
        <v>6600</v>
      </c>
      <c r="B141" s="372" t="s">
        <v>6601</v>
      </c>
      <c r="C141" s="583">
        <v>282.2</v>
      </c>
      <c r="D141" s="583">
        <v>0</v>
      </c>
      <c r="E141" s="583">
        <v>0</v>
      </c>
      <c r="F141" s="583">
        <v>282.2</v>
      </c>
      <c r="H141" s="958" t="s">
        <v>7470</v>
      </c>
    </row>
    <row r="142" spans="1:8" x14ac:dyDescent="0.25">
      <c r="A142" s="582" t="s">
        <v>6602</v>
      </c>
      <c r="B142" s="372" t="s">
        <v>6603</v>
      </c>
      <c r="C142" s="583">
        <v>0</v>
      </c>
      <c r="D142" s="583">
        <v>100</v>
      </c>
      <c r="E142" s="583">
        <v>100</v>
      </c>
      <c r="F142" s="583">
        <v>-100</v>
      </c>
      <c r="H142" s="958" t="s">
        <v>7470</v>
      </c>
    </row>
    <row r="143" spans="1:8" x14ac:dyDescent="0.25">
      <c r="A143" s="582" t="s">
        <v>6604</v>
      </c>
      <c r="B143" s="372" t="s">
        <v>6605</v>
      </c>
      <c r="C143" s="583">
        <v>0</v>
      </c>
      <c r="D143" s="583">
        <v>2500</v>
      </c>
      <c r="E143" s="583">
        <v>2500</v>
      </c>
      <c r="F143" s="583">
        <v>-2500</v>
      </c>
      <c r="H143" s="958" t="s">
        <v>7470</v>
      </c>
    </row>
    <row r="144" spans="1:8" x14ac:dyDescent="0.25">
      <c r="A144" s="582" t="s">
        <v>6606</v>
      </c>
      <c r="B144" s="372" t="s">
        <v>6607</v>
      </c>
      <c r="C144" s="583">
        <v>467.39</v>
      </c>
      <c r="D144" s="583">
        <v>1800</v>
      </c>
      <c r="E144" s="583">
        <v>1800</v>
      </c>
      <c r="F144" s="583">
        <v>-1332.61</v>
      </c>
      <c r="H144" s="958" t="s">
        <v>7470</v>
      </c>
    </row>
    <row r="145" spans="1:8" x14ac:dyDescent="0.25">
      <c r="A145" s="582" t="s">
        <v>6608</v>
      </c>
      <c r="B145" s="372" t="s">
        <v>6609</v>
      </c>
      <c r="C145" s="583">
        <v>0</v>
      </c>
      <c r="D145" s="583">
        <v>300</v>
      </c>
      <c r="E145" s="583">
        <v>300</v>
      </c>
      <c r="F145" s="583">
        <v>-300</v>
      </c>
      <c r="H145" s="958" t="s">
        <v>7470</v>
      </c>
    </row>
    <row r="146" spans="1:8" x14ac:dyDescent="0.25">
      <c r="A146" s="582" t="s">
        <v>6610</v>
      </c>
      <c r="B146" s="372" t="s">
        <v>6611</v>
      </c>
      <c r="C146" s="583">
        <v>102.9</v>
      </c>
      <c r="D146" s="583">
        <v>200</v>
      </c>
      <c r="E146" s="583">
        <v>200</v>
      </c>
      <c r="F146" s="583">
        <v>-97.1</v>
      </c>
      <c r="H146" s="958" t="s">
        <v>7470</v>
      </c>
    </row>
    <row r="147" spans="1:8" x14ac:dyDescent="0.25">
      <c r="A147" s="582" t="s">
        <v>6612</v>
      </c>
      <c r="B147" s="372" t="s">
        <v>6613</v>
      </c>
      <c r="C147" s="583">
        <v>58.2</v>
      </c>
      <c r="D147" s="583">
        <v>100</v>
      </c>
      <c r="E147" s="583">
        <v>100</v>
      </c>
      <c r="F147" s="583">
        <v>-41.8</v>
      </c>
      <c r="H147" s="958" t="s">
        <v>7470</v>
      </c>
    </row>
    <row r="148" spans="1:8" x14ac:dyDescent="0.25">
      <c r="A148" s="582" t="s">
        <v>6614</v>
      </c>
      <c r="B148" s="372" t="s">
        <v>6615</v>
      </c>
      <c r="C148" s="583">
        <v>0</v>
      </c>
      <c r="D148" s="583">
        <v>200</v>
      </c>
      <c r="E148" s="583">
        <v>200</v>
      </c>
      <c r="F148" s="583">
        <v>-200</v>
      </c>
      <c r="H148" s="958" t="s">
        <v>7470</v>
      </c>
    </row>
    <row r="149" spans="1:8" x14ac:dyDescent="0.25">
      <c r="A149" s="582" t="s">
        <v>6616</v>
      </c>
      <c r="B149" s="372" t="s">
        <v>6617</v>
      </c>
      <c r="C149" s="583">
        <v>307.88</v>
      </c>
      <c r="D149" s="583">
        <v>400</v>
      </c>
      <c r="E149" s="583">
        <v>400</v>
      </c>
      <c r="F149" s="583">
        <v>-92.12</v>
      </c>
      <c r="H149" s="958" t="s">
        <v>7470</v>
      </c>
    </row>
    <row r="150" spans="1:8" x14ac:dyDescent="0.25">
      <c r="A150" s="582" t="s">
        <v>6618</v>
      </c>
      <c r="B150" s="372" t="s">
        <v>6619</v>
      </c>
      <c r="C150" s="583">
        <v>203.4</v>
      </c>
      <c r="D150" s="583">
        <v>0</v>
      </c>
      <c r="E150" s="583">
        <v>0</v>
      </c>
      <c r="F150" s="583">
        <v>203.4</v>
      </c>
      <c r="H150" s="958" t="s">
        <v>7470</v>
      </c>
    </row>
    <row r="151" spans="1:8" x14ac:dyDescent="0.25">
      <c r="A151" s="582" t="s">
        <v>6620</v>
      </c>
      <c r="B151" s="372" t="s">
        <v>6621</v>
      </c>
      <c r="C151" s="583">
        <v>441.69</v>
      </c>
      <c r="D151" s="583">
        <v>300</v>
      </c>
      <c r="E151" s="583">
        <v>300</v>
      </c>
      <c r="F151" s="583">
        <v>141.69</v>
      </c>
      <c r="H151" s="958" t="s">
        <v>7470</v>
      </c>
    </row>
    <row r="152" spans="1:8" x14ac:dyDescent="0.25">
      <c r="A152" s="582" t="s">
        <v>6622</v>
      </c>
      <c r="B152" s="372" t="s">
        <v>6623</v>
      </c>
      <c r="C152" s="583">
        <v>41</v>
      </c>
      <c r="D152" s="583">
        <v>-19000</v>
      </c>
      <c r="E152" s="583">
        <v>-19000</v>
      </c>
      <c r="F152" s="583">
        <v>19041</v>
      </c>
      <c r="H152" s="958" t="s">
        <v>7470</v>
      </c>
    </row>
    <row r="153" spans="1:8" x14ac:dyDescent="0.25">
      <c r="A153" s="582" t="s">
        <v>6624</v>
      </c>
      <c r="B153" s="372" t="s">
        <v>6625</v>
      </c>
      <c r="C153" s="583">
        <v>488</v>
      </c>
      <c r="D153" s="583">
        <v>-10900</v>
      </c>
      <c r="E153" s="583">
        <v>-10900</v>
      </c>
      <c r="F153" s="583">
        <v>11388</v>
      </c>
      <c r="H153" s="958" t="s">
        <v>7470</v>
      </c>
    </row>
    <row r="154" spans="1:8" x14ac:dyDescent="0.25">
      <c r="A154" s="582" t="s">
        <v>6626</v>
      </c>
      <c r="B154" s="372" t="s">
        <v>6627</v>
      </c>
      <c r="C154" s="583">
        <v>96.26</v>
      </c>
      <c r="D154" s="583">
        <v>1000</v>
      </c>
      <c r="E154" s="583">
        <v>1000</v>
      </c>
      <c r="F154" s="583">
        <v>-903.74</v>
      </c>
      <c r="H154" s="958" t="s">
        <v>7471</v>
      </c>
    </row>
    <row r="155" spans="1:8" x14ac:dyDescent="0.25">
      <c r="A155" s="582" t="s">
        <v>6628</v>
      </c>
      <c r="B155" s="372" t="s">
        <v>6629</v>
      </c>
      <c r="C155" s="583">
        <v>0</v>
      </c>
      <c r="D155" s="583">
        <v>100</v>
      </c>
      <c r="E155" s="583">
        <v>100</v>
      </c>
      <c r="F155" s="583">
        <v>-100</v>
      </c>
      <c r="H155" s="958" t="s">
        <v>7471</v>
      </c>
    </row>
    <row r="156" spans="1:8" x14ac:dyDescent="0.25">
      <c r="A156" s="582" t="s">
        <v>6630</v>
      </c>
      <c r="B156" s="372" t="s">
        <v>6631</v>
      </c>
      <c r="C156" s="583">
        <v>0</v>
      </c>
      <c r="D156" s="583">
        <v>100</v>
      </c>
      <c r="E156" s="583">
        <v>100</v>
      </c>
      <c r="F156" s="583">
        <v>-100</v>
      </c>
      <c r="H156" s="958" t="s">
        <v>7471</v>
      </c>
    </row>
    <row r="157" spans="1:8" x14ac:dyDescent="0.25">
      <c r="A157" s="582" t="s">
        <v>6632</v>
      </c>
      <c r="B157" s="372" t="s">
        <v>6633</v>
      </c>
      <c r="C157" s="583">
        <v>70.8</v>
      </c>
      <c r="D157" s="583">
        <v>200</v>
      </c>
      <c r="E157" s="583">
        <v>200</v>
      </c>
      <c r="F157" s="583">
        <v>-129.19999999999999</v>
      </c>
      <c r="H157" s="958" t="s">
        <v>7471</v>
      </c>
    </row>
    <row r="158" spans="1:8" x14ac:dyDescent="0.25">
      <c r="A158" s="582" t="s">
        <v>6634</v>
      </c>
      <c r="B158" s="372" t="s">
        <v>6635</v>
      </c>
      <c r="C158" s="583">
        <v>203.4</v>
      </c>
      <c r="D158" s="583">
        <v>0</v>
      </c>
      <c r="E158" s="583">
        <v>0</v>
      </c>
      <c r="F158" s="583">
        <v>203.4</v>
      </c>
      <c r="H158" s="958" t="s">
        <v>7471</v>
      </c>
    </row>
    <row r="159" spans="1:8" x14ac:dyDescent="0.25">
      <c r="A159" s="582" t="s">
        <v>6636</v>
      </c>
      <c r="B159" s="372" t="s">
        <v>6637</v>
      </c>
      <c r="C159" s="583">
        <v>286.45999999999998</v>
      </c>
      <c r="D159" s="583">
        <v>200</v>
      </c>
      <c r="E159" s="583">
        <v>200</v>
      </c>
      <c r="F159" s="583">
        <v>86.46</v>
      </c>
      <c r="H159" s="958" t="s">
        <v>7471</v>
      </c>
    </row>
    <row r="160" spans="1:8" x14ac:dyDescent="0.25">
      <c r="A160" s="582" t="s">
        <v>6638</v>
      </c>
      <c r="B160" s="372" t="s">
        <v>6639</v>
      </c>
      <c r="C160" s="583">
        <v>971.25</v>
      </c>
      <c r="D160" s="583">
        <v>1600</v>
      </c>
      <c r="E160" s="583">
        <v>1600</v>
      </c>
      <c r="F160" s="583">
        <v>-628.75</v>
      </c>
      <c r="H160" s="958" t="s">
        <v>7472</v>
      </c>
    </row>
    <row r="161" spans="1:8" x14ac:dyDescent="0.25">
      <c r="A161" s="582" t="s">
        <v>6640</v>
      </c>
      <c r="B161" s="372" t="s">
        <v>6641</v>
      </c>
      <c r="C161" s="583">
        <v>6000</v>
      </c>
      <c r="D161" s="583">
        <v>153000</v>
      </c>
      <c r="E161" s="583">
        <v>153000</v>
      </c>
      <c r="F161" s="583">
        <v>-147000</v>
      </c>
      <c r="H161" s="958" t="s">
        <v>7472</v>
      </c>
    </row>
    <row r="162" spans="1:8" x14ac:dyDescent="0.25">
      <c r="A162" s="582" t="s">
        <v>6642</v>
      </c>
      <c r="B162" s="372" t="s">
        <v>6643</v>
      </c>
      <c r="C162" s="583">
        <v>0</v>
      </c>
      <c r="D162" s="583">
        <v>-664000</v>
      </c>
      <c r="E162" s="583">
        <v>-664000</v>
      </c>
      <c r="F162" s="583">
        <v>664000</v>
      </c>
      <c r="H162" s="958" t="s">
        <v>7472</v>
      </c>
    </row>
    <row r="163" spans="1:8" x14ac:dyDescent="0.25">
      <c r="A163" s="582" t="s">
        <v>6644</v>
      </c>
      <c r="B163" s="372" t="s">
        <v>6645</v>
      </c>
      <c r="C163" s="583">
        <v>261.12</v>
      </c>
      <c r="D163" s="583">
        <v>500</v>
      </c>
      <c r="E163" s="583">
        <v>500</v>
      </c>
      <c r="F163" s="583">
        <v>-238.88</v>
      </c>
      <c r="H163" s="958" t="s">
        <v>7473</v>
      </c>
    </row>
    <row r="164" spans="1:8" x14ac:dyDescent="0.25">
      <c r="A164" s="582" t="s">
        <v>6646</v>
      </c>
      <c r="B164" s="372" t="s">
        <v>6647</v>
      </c>
      <c r="C164" s="583">
        <v>206.11</v>
      </c>
      <c r="D164" s="583">
        <v>700</v>
      </c>
      <c r="E164" s="583">
        <v>700</v>
      </c>
      <c r="F164" s="583">
        <v>-493.89</v>
      </c>
      <c r="H164" s="958" t="s">
        <v>7473</v>
      </c>
    </row>
    <row r="165" spans="1:8" x14ac:dyDescent="0.25">
      <c r="A165" s="582" t="s">
        <v>6648</v>
      </c>
      <c r="B165" s="372" t="s">
        <v>6649</v>
      </c>
      <c r="C165" s="583">
        <v>57.6</v>
      </c>
      <c r="D165" s="583">
        <v>0</v>
      </c>
      <c r="E165" s="583">
        <v>0</v>
      </c>
      <c r="F165" s="583">
        <v>57.6</v>
      </c>
      <c r="H165" s="958" t="s">
        <v>7473</v>
      </c>
    </row>
    <row r="166" spans="1:8" x14ac:dyDescent="0.25">
      <c r="A166" s="582" t="s">
        <v>6650</v>
      </c>
      <c r="B166" s="372" t="s">
        <v>6651</v>
      </c>
      <c r="C166" s="583">
        <v>0</v>
      </c>
      <c r="D166" s="583">
        <v>100</v>
      </c>
      <c r="E166" s="583">
        <v>100</v>
      </c>
      <c r="F166" s="583">
        <v>-100</v>
      </c>
      <c r="H166" s="958" t="s">
        <v>7473</v>
      </c>
    </row>
    <row r="167" spans="1:8" x14ac:dyDescent="0.25">
      <c r="A167" s="582" t="s">
        <v>6652</v>
      </c>
      <c r="B167" s="372" t="s">
        <v>6653</v>
      </c>
      <c r="C167" s="583">
        <v>0</v>
      </c>
      <c r="D167" s="583">
        <v>1200</v>
      </c>
      <c r="E167" s="583">
        <v>1200</v>
      </c>
      <c r="F167" s="583">
        <v>-1200</v>
      </c>
      <c r="H167" s="958" t="s">
        <v>7473</v>
      </c>
    </row>
    <row r="168" spans="1:8" x14ac:dyDescent="0.25">
      <c r="A168" s="582" t="s">
        <v>6654</v>
      </c>
      <c r="B168" s="372" t="s">
        <v>6655</v>
      </c>
      <c r="C168" s="583">
        <v>162.36000000000001</v>
      </c>
      <c r="D168" s="583">
        <v>300</v>
      </c>
      <c r="E168" s="583">
        <v>300</v>
      </c>
      <c r="F168" s="583">
        <v>-137.63999999999999</v>
      </c>
      <c r="H168" s="958" t="s">
        <v>7473</v>
      </c>
    </row>
    <row r="169" spans="1:8" x14ac:dyDescent="0.25">
      <c r="A169" s="582" t="s">
        <v>6656</v>
      </c>
      <c r="B169" s="372" t="s">
        <v>6657</v>
      </c>
      <c r="C169" s="583">
        <v>0</v>
      </c>
      <c r="D169" s="583">
        <v>100</v>
      </c>
      <c r="E169" s="583">
        <v>100</v>
      </c>
      <c r="F169" s="583">
        <v>-100</v>
      </c>
      <c r="H169" s="958" t="s">
        <v>7473</v>
      </c>
    </row>
    <row r="170" spans="1:8" x14ac:dyDescent="0.25">
      <c r="A170" s="582" t="s">
        <v>6658</v>
      </c>
      <c r="B170" s="372" t="s">
        <v>6659</v>
      </c>
      <c r="C170" s="583">
        <v>32.5</v>
      </c>
      <c r="D170" s="583">
        <v>100</v>
      </c>
      <c r="E170" s="583">
        <v>100</v>
      </c>
      <c r="F170" s="583">
        <v>-67.5</v>
      </c>
      <c r="H170" s="958" t="s">
        <v>7473</v>
      </c>
    </row>
    <row r="171" spans="1:8" x14ac:dyDescent="0.25">
      <c r="A171" s="582" t="s">
        <v>6660</v>
      </c>
      <c r="B171" s="372" t="s">
        <v>6661</v>
      </c>
      <c r="C171" s="583">
        <v>0</v>
      </c>
      <c r="D171" s="583">
        <v>100</v>
      </c>
      <c r="E171" s="583">
        <v>100</v>
      </c>
      <c r="F171" s="583">
        <v>-100</v>
      </c>
      <c r="H171" s="958" t="s">
        <v>7473</v>
      </c>
    </row>
    <row r="172" spans="1:8" x14ac:dyDescent="0.25">
      <c r="A172" s="582" t="s">
        <v>6662</v>
      </c>
      <c r="B172" s="372" t="s">
        <v>6663</v>
      </c>
      <c r="C172" s="583">
        <v>0</v>
      </c>
      <c r="D172" s="583">
        <v>100</v>
      </c>
      <c r="E172" s="583">
        <v>100</v>
      </c>
      <c r="F172" s="583">
        <v>-100</v>
      </c>
      <c r="H172" s="958" t="s">
        <v>7473</v>
      </c>
    </row>
    <row r="173" spans="1:8" x14ac:dyDescent="0.25">
      <c r="A173" s="582" t="s">
        <v>6664</v>
      </c>
      <c r="B173" s="372" t="s">
        <v>6665</v>
      </c>
      <c r="C173" s="583">
        <v>32.68</v>
      </c>
      <c r="D173" s="583">
        <v>100</v>
      </c>
      <c r="E173" s="583">
        <v>100</v>
      </c>
      <c r="F173" s="583">
        <v>-67.319999999999993</v>
      </c>
      <c r="H173" s="958" t="s">
        <v>7473</v>
      </c>
    </row>
    <row r="174" spans="1:8" x14ac:dyDescent="0.25">
      <c r="A174" s="582" t="s">
        <v>6666</v>
      </c>
      <c r="B174" s="372" t="s">
        <v>6667</v>
      </c>
      <c r="C174" s="583">
        <v>203.4</v>
      </c>
      <c r="D174" s="583">
        <v>0</v>
      </c>
      <c r="E174" s="583">
        <v>0</v>
      </c>
      <c r="F174" s="583">
        <v>203.4</v>
      </c>
      <c r="H174" s="958" t="s">
        <v>7473</v>
      </c>
    </row>
    <row r="175" spans="1:8" x14ac:dyDescent="0.25">
      <c r="A175" s="582" t="s">
        <v>6668</v>
      </c>
      <c r="B175" s="372" t="s">
        <v>6669</v>
      </c>
      <c r="C175" s="583">
        <v>0</v>
      </c>
      <c r="D175" s="583">
        <v>-1500</v>
      </c>
      <c r="E175" s="583">
        <v>-1500</v>
      </c>
      <c r="F175" s="583">
        <v>1500</v>
      </c>
      <c r="H175" s="958" t="s">
        <v>7473</v>
      </c>
    </row>
    <row r="176" spans="1:8" x14ac:dyDescent="0.25">
      <c r="A176" s="582" t="s">
        <v>6670</v>
      </c>
      <c r="B176" s="372" t="s">
        <v>6671</v>
      </c>
      <c r="C176" s="583">
        <v>0</v>
      </c>
      <c r="D176" s="583">
        <v>-6700</v>
      </c>
      <c r="E176" s="583">
        <v>-6700</v>
      </c>
      <c r="F176" s="583">
        <v>6700</v>
      </c>
      <c r="H176" s="958" t="s">
        <v>7473</v>
      </c>
    </row>
    <row r="177" spans="1:8" x14ac:dyDescent="0.25">
      <c r="A177" s="582" t="s">
        <v>6672</v>
      </c>
      <c r="B177" s="372" t="s">
        <v>6673</v>
      </c>
      <c r="C177" s="583">
        <v>24470.11</v>
      </c>
      <c r="D177" s="583">
        <v>45207</v>
      </c>
      <c r="E177" s="583">
        <v>45207</v>
      </c>
      <c r="F177" s="583">
        <v>-20736.89</v>
      </c>
      <c r="H177" s="958" t="s">
        <v>7474</v>
      </c>
    </row>
    <row r="178" spans="1:8" x14ac:dyDescent="0.25">
      <c r="A178" s="582" t="s">
        <v>6674</v>
      </c>
      <c r="B178" s="372" t="s">
        <v>6675</v>
      </c>
      <c r="C178" s="583">
        <v>521.22</v>
      </c>
      <c r="D178" s="583">
        <v>0</v>
      </c>
      <c r="E178" s="583">
        <v>0</v>
      </c>
      <c r="F178" s="583">
        <v>521.22</v>
      </c>
      <c r="H178" s="958" t="s">
        <v>7474</v>
      </c>
    </row>
    <row r="179" spans="1:8" x14ac:dyDescent="0.25">
      <c r="A179" s="582" t="s">
        <v>6676</v>
      </c>
      <c r="B179" s="372" t="s">
        <v>6677</v>
      </c>
      <c r="C179" s="583">
        <v>1352.69</v>
      </c>
      <c r="D179" s="583">
        <v>0</v>
      </c>
      <c r="E179" s="583">
        <v>0</v>
      </c>
      <c r="F179" s="583">
        <v>1352.69</v>
      </c>
      <c r="H179" s="958" t="s">
        <v>7474</v>
      </c>
    </row>
    <row r="180" spans="1:8" x14ac:dyDescent="0.25">
      <c r="A180" s="582" t="s">
        <v>6678</v>
      </c>
      <c r="B180" s="372" t="s">
        <v>6679</v>
      </c>
      <c r="C180" s="583">
        <v>0</v>
      </c>
      <c r="D180" s="583">
        <v>200</v>
      </c>
      <c r="E180" s="583">
        <v>200</v>
      </c>
      <c r="F180" s="583">
        <v>-200</v>
      </c>
      <c r="H180" s="958" t="s">
        <v>7474</v>
      </c>
    </row>
    <row r="181" spans="1:8" x14ac:dyDescent="0.25">
      <c r="A181" s="582" t="s">
        <v>6680</v>
      </c>
      <c r="B181" s="372" t="s">
        <v>6681</v>
      </c>
      <c r="C181" s="583">
        <v>102</v>
      </c>
      <c r="D181" s="583">
        <v>2000</v>
      </c>
      <c r="E181" s="583">
        <v>2000</v>
      </c>
      <c r="F181" s="583">
        <v>-1898</v>
      </c>
      <c r="H181" s="958" t="s">
        <v>7474</v>
      </c>
    </row>
    <row r="182" spans="1:8" x14ac:dyDescent="0.25">
      <c r="A182" s="582" t="s">
        <v>6682</v>
      </c>
      <c r="B182" s="372" t="s">
        <v>6683</v>
      </c>
      <c r="C182" s="583">
        <v>641.26</v>
      </c>
      <c r="D182" s="583">
        <v>200</v>
      </c>
      <c r="E182" s="583">
        <v>200</v>
      </c>
      <c r="F182" s="583">
        <v>441.26</v>
      </c>
      <c r="H182" s="958" t="s">
        <v>7474</v>
      </c>
    </row>
    <row r="183" spans="1:8" x14ac:dyDescent="0.25">
      <c r="A183" s="582" t="s">
        <v>6684</v>
      </c>
      <c r="B183" s="372" t="s">
        <v>6685</v>
      </c>
      <c r="C183" s="583">
        <v>101.2</v>
      </c>
      <c r="D183" s="583">
        <v>200</v>
      </c>
      <c r="E183" s="583">
        <v>200</v>
      </c>
      <c r="F183" s="583">
        <v>-98.8</v>
      </c>
      <c r="H183" s="958" t="s">
        <v>7474</v>
      </c>
    </row>
    <row r="184" spans="1:8" x14ac:dyDescent="0.25">
      <c r="A184" s="582" t="s">
        <v>6686</v>
      </c>
      <c r="B184" s="372" t="s">
        <v>6687</v>
      </c>
      <c r="C184" s="583">
        <v>20</v>
      </c>
      <c r="D184" s="583">
        <v>100</v>
      </c>
      <c r="E184" s="583">
        <v>100</v>
      </c>
      <c r="F184" s="583">
        <v>-80</v>
      </c>
      <c r="H184" s="958" t="s">
        <v>7474</v>
      </c>
    </row>
    <row r="185" spans="1:8" x14ac:dyDescent="0.25">
      <c r="A185" s="582" t="s">
        <v>6688</v>
      </c>
      <c r="B185" s="372" t="s">
        <v>6689</v>
      </c>
      <c r="C185" s="583">
        <v>0</v>
      </c>
      <c r="D185" s="583">
        <v>5400</v>
      </c>
      <c r="E185" s="583">
        <v>5400</v>
      </c>
      <c r="F185" s="583">
        <v>-5400</v>
      </c>
      <c r="H185" s="958" t="s">
        <v>7474</v>
      </c>
    </row>
    <row r="186" spans="1:8" x14ac:dyDescent="0.25">
      <c r="A186" s="582" t="s">
        <v>6690</v>
      </c>
      <c r="B186" s="372" t="s">
        <v>6691</v>
      </c>
      <c r="C186" s="583">
        <v>46.25</v>
      </c>
      <c r="D186" s="583">
        <v>300</v>
      </c>
      <c r="E186" s="583">
        <v>300</v>
      </c>
      <c r="F186" s="583">
        <v>-253.75</v>
      </c>
      <c r="H186" s="958" t="s">
        <v>7474</v>
      </c>
    </row>
    <row r="187" spans="1:8" x14ac:dyDescent="0.25">
      <c r="A187" s="582" t="s">
        <v>6692</v>
      </c>
      <c r="B187" s="372" t="s">
        <v>6693</v>
      </c>
      <c r="C187" s="583">
        <v>106.28</v>
      </c>
      <c r="D187" s="583">
        <v>500</v>
      </c>
      <c r="E187" s="583">
        <v>500</v>
      </c>
      <c r="F187" s="583">
        <v>-393.72</v>
      </c>
      <c r="H187" s="958" t="s">
        <v>7474</v>
      </c>
    </row>
    <row r="188" spans="1:8" x14ac:dyDescent="0.25">
      <c r="A188" s="582" t="s">
        <v>6694</v>
      </c>
      <c r="B188" s="372" t="s">
        <v>6695</v>
      </c>
      <c r="C188" s="583">
        <v>89.75</v>
      </c>
      <c r="D188" s="583">
        <v>100</v>
      </c>
      <c r="E188" s="583">
        <v>100</v>
      </c>
      <c r="F188" s="583">
        <v>-10.25</v>
      </c>
      <c r="H188" s="958" t="s">
        <v>7474</v>
      </c>
    </row>
    <row r="189" spans="1:8" x14ac:dyDescent="0.25">
      <c r="A189" s="582" t="s">
        <v>6696</v>
      </c>
      <c r="B189" s="372" t="s">
        <v>6697</v>
      </c>
      <c r="C189" s="583">
        <v>1100</v>
      </c>
      <c r="D189" s="583">
        <v>1100</v>
      </c>
      <c r="E189" s="583">
        <v>1100</v>
      </c>
      <c r="F189" s="583">
        <v>0</v>
      </c>
      <c r="H189" s="958" t="s">
        <v>7474</v>
      </c>
    </row>
    <row r="190" spans="1:8" x14ac:dyDescent="0.25">
      <c r="A190" s="582" t="s">
        <v>6698</v>
      </c>
      <c r="B190" s="372" t="s">
        <v>6699</v>
      </c>
      <c r="C190" s="583">
        <v>25</v>
      </c>
      <c r="D190" s="583">
        <v>700</v>
      </c>
      <c r="E190" s="583">
        <v>700</v>
      </c>
      <c r="F190" s="583">
        <v>-675</v>
      </c>
      <c r="H190" s="958" t="s">
        <v>7474</v>
      </c>
    </row>
    <row r="191" spans="1:8" x14ac:dyDescent="0.25">
      <c r="A191" s="582" t="s">
        <v>6700</v>
      </c>
      <c r="B191" s="372" t="s">
        <v>6701</v>
      </c>
      <c r="C191" s="583">
        <v>858.48</v>
      </c>
      <c r="D191" s="583">
        <v>1300</v>
      </c>
      <c r="E191" s="583">
        <v>1300</v>
      </c>
      <c r="F191" s="583">
        <v>-441.52</v>
      </c>
      <c r="H191" s="958" t="s">
        <v>7474</v>
      </c>
    </row>
    <row r="192" spans="1:8" x14ac:dyDescent="0.25">
      <c r="A192" s="582" t="s">
        <v>6702</v>
      </c>
      <c r="B192" s="372" t="s">
        <v>6703</v>
      </c>
      <c r="C192" s="583">
        <v>32.57</v>
      </c>
      <c r="D192" s="583">
        <v>300</v>
      </c>
      <c r="E192" s="583">
        <v>300</v>
      </c>
      <c r="F192" s="583">
        <v>-267.43</v>
      </c>
      <c r="H192" s="958" t="s">
        <v>7474</v>
      </c>
    </row>
    <row r="193" spans="1:8" x14ac:dyDescent="0.25">
      <c r="A193" s="582" t="s">
        <v>6704</v>
      </c>
      <c r="B193" s="372" t="s">
        <v>6705</v>
      </c>
      <c r="C193" s="583">
        <v>9000</v>
      </c>
      <c r="D193" s="583">
        <v>8000</v>
      </c>
      <c r="E193" s="583">
        <v>8000</v>
      </c>
      <c r="F193" s="583">
        <v>1000</v>
      </c>
      <c r="H193" s="958" t="s">
        <v>7474</v>
      </c>
    </row>
    <row r="194" spans="1:8" x14ac:dyDescent="0.25">
      <c r="A194" s="582" t="s">
        <v>6706</v>
      </c>
      <c r="B194" s="372" t="s">
        <v>6707</v>
      </c>
      <c r="C194" s="583">
        <v>388.45</v>
      </c>
      <c r="D194" s="583">
        <v>2900</v>
      </c>
      <c r="E194" s="583">
        <v>2900</v>
      </c>
      <c r="F194" s="583">
        <v>-2511.5500000000002</v>
      </c>
      <c r="H194" s="958" t="s">
        <v>7474</v>
      </c>
    </row>
    <row r="195" spans="1:8" x14ac:dyDescent="0.25">
      <c r="A195" s="582" t="s">
        <v>6708</v>
      </c>
      <c r="B195" s="372" t="s">
        <v>6709</v>
      </c>
      <c r="C195" s="583">
        <v>404.72</v>
      </c>
      <c r="D195" s="583">
        <v>0</v>
      </c>
      <c r="E195" s="583">
        <v>0</v>
      </c>
      <c r="F195" s="583">
        <v>404.72</v>
      </c>
      <c r="H195" s="958" t="s">
        <v>7474</v>
      </c>
    </row>
    <row r="196" spans="1:8" x14ac:dyDescent="0.25">
      <c r="A196" s="582" t="s">
        <v>6710</v>
      </c>
      <c r="B196" s="372" t="s">
        <v>6711</v>
      </c>
      <c r="C196" s="583">
        <v>0</v>
      </c>
      <c r="D196" s="583">
        <v>200</v>
      </c>
      <c r="E196" s="583">
        <v>200</v>
      </c>
      <c r="F196" s="583">
        <v>-200</v>
      </c>
      <c r="H196" s="958" t="s">
        <v>7474</v>
      </c>
    </row>
    <row r="197" spans="1:8" x14ac:dyDescent="0.25">
      <c r="A197" s="582" t="s">
        <v>6712</v>
      </c>
      <c r="B197" s="372" t="s">
        <v>6713</v>
      </c>
      <c r="C197" s="583">
        <v>0</v>
      </c>
      <c r="D197" s="583">
        <v>2000</v>
      </c>
      <c r="E197" s="583">
        <v>2000</v>
      </c>
      <c r="F197" s="583">
        <v>-2000</v>
      </c>
      <c r="H197" s="958" t="s">
        <v>7474</v>
      </c>
    </row>
    <row r="198" spans="1:8" x14ac:dyDescent="0.25">
      <c r="A198" s="582" t="s">
        <v>6714</v>
      </c>
      <c r="B198" s="372" t="s">
        <v>6715</v>
      </c>
      <c r="C198" s="583">
        <v>-70421.91</v>
      </c>
      <c r="D198" s="583">
        <v>-123431</v>
      </c>
      <c r="E198" s="583">
        <v>-123431</v>
      </c>
      <c r="F198" s="583">
        <v>53009.09</v>
      </c>
      <c r="H198" s="958" t="s">
        <v>7474</v>
      </c>
    </row>
    <row r="199" spans="1:8" x14ac:dyDescent="0.25">
      <c r="A199" s="582" t="s">
        <v>6716</v>
      </c>
      <c r="B199" s="372" t="s">
        <v>6717</v>
      </c>
      <c r="C199" s="583">
        <v>15289.96</v>
      </c>
      <c r="D199" s="583">
        <v>31000</v>
      </c>
      <c r="E199" s="583">
        <v>31000</v>
      </c>
      <c r="F199" s="583">
        <v>-15710.04</v>
      </c>
      <c r="H199" s="958" t="s">
        <v>7475</v>
      </c>
    </row>
    <row r="200" spans="1:8" x14ac:dyDescent="0.25">
      <c r="A200" s="582" t="s">
        <v>6718</v>
      </c>
      <c r="B200" s="372" t="s">
        <v>6719</v>
      </c>
      <c r="C200" s="583">
        <v>0</v>
      </c>
      <c r="D200" s="583">
        <v>100</v>
      </c>
      <c r="E200" s="583">
        <v>100</v>
      </c>
      <c r="F200" s="583">
        <v>-100</v>
      </c>
      <c r="H200" s="958" t="s">
        <v>7475</v>
      </c>
    </row>
    <row r="201" spans="1:8" x14ac:dyDescent="0.25">
      <c r="A201" s="582" t="s">
        <v>6720</v>
      </c>
      <c r="B201" s="372" t="s">
        <v>6721</v>
      </c>
      <c r="C201" s="583">
        <v>0</v>
      </c>
      <c r="D201" s="583">
        <v>3100</v>
      </c>
      <c r="E201" s="583">
        <v>0</v>
      </c>
      <c r="F201" s="583">
        <v>0</v>
      </c>
      <c r="H201" s="958" t="s">
        <v>7475</v>
      </c>
    </row>
    <row r="202" spans="1:8" x14ac:dyDescent="0.25">
      <c r="A202" s="582" t="s">
        <v>6722</v>
      </c>
      <c r="B202" s="372" t="s">
        <v>6723</v>
      </c>
      <c r="C202" s="583">
        <v>3411.13</v>
      </c>
      <c r="D202" s="583">
        <v>12500</v>
      </c>
      <c r="E202" s="583">
        <v>12500</v>
      </c>
      <c r="F202" s="583">
        <v>-9088.8700000000008</v>
      </c>
      <c r="H202" s="958" t="s">
        <v>7475</v>
      </c>
    </row>
    <row r="203" spans="1:8" x14ac:dyDescent="0.25">
      <c r="A203" s="582" t="s">
        <v>6724</v>
      </c>
      <c r="B203" s="372" t="s">
        <v>6725</v>
      </c>
      <c r="C203" s="583">
        <v>0</v>
      </c>
      <c r="D203" s="583">
        <v>700</v>
      </c>
      <c r="E203" s="583">
        <v>700</v>
      </c>
      <c r="F203" s="583">
        <v>-700</v>
      </c>
      <c r="H203" s="958" t="s">
        <v>7475</v>
      </c>
    </row>
    <row r="204" spans="1:8" x14ac:dyDescent="0.25">
      <c r="A204" s="582" t="s">
        <v>6726</v>
      </c>
      <c r="B204" s="372" t="s">
        <v>6727</v>
      </c>
      <c r="C204" s="583">
        <v>236.08</v>
      </c>
      <c r="D204" s="583">
        <v>2500</v>
      </c>
      <c r="E204" s="583">
        <v>2500</v>
      </c>
      <c r="F204" s="583">
        <v>-2263.92</v>
      </c>
      <c r="H204" s="958" t="s">
        <v>7475</v>
      </c>
    </row>
    <row r="205" spans="1:8" x14ac:dyDescent="0.25">
      <c r="A205" s="582" t="s">
        <v>6728</v>
      </c>
      <c r="B205" s="372" t="s">
        <v>6729</v>
      </c>
      <c r="C205" s="583">
        <v>0</v>
      </c>
      <c r="D205" s="583">
        <v>800</v>
      </c>
      <c r="E205" s="583">
        <v>800</v>
      </c>
      <c r="F205" s="583">
        <v>-800</v>
      </c>
      <c r="H205" s="958" t="s">
        <v>7475</v>
      </c>
    </row>
    <row r="206" spans="1:8" x14ac:dyDescent="0.25">
      <c r="A206" s="582" t="s">
        <v>6730</v>
      </c>
      <c r="B206" s="372" t="s">
        <v>6731</v>
      </c>
      <c r="C206" s="583">
        <v>52.7</v>
      </c>
      <c r="D206" s="583">
        <v>200</v>
      </c>
      <c r="E206" s="583">
        <v>200</v>
      </c>
      <c r="F206" s="583">
        <v>-147.30000000000001</v>
      </c>
      <c r="H206" s="958" t="s">
        <v>7475</v>
      </c>
    </row>
    <row r="207" spans="1:8" x14ac:dyDescent="0.25">
      <c r="A207" s="582" t="s">
        <v>6732</v>
      </c>
      <c r="B207" s="372" t="s">
        <v>6733</v>
      </c>
      <c r="C207" s="583">
        <v>0</v>
      </c>
      <c r="D207" s="583">
        <v>400</v>
      </c>
      <c r="E207" s="583">
        <v>400</v>
      </c>
      <c r="F207" s="583">
        <v>-400</v>
      </c>
      <c r="H207" s="958" t="s">
        <v>7475</v>
      </c>
    </row>
    <row r="208" spans="1:8" x14ac:dyDescent="0.25">
      <c r="A208" s="582" t="s">
        <v>6734</v>
      </c>
      <c r="B208" s="372" t="s">
        <v>6735</v>
      </c>
      <c r="C208" s="583">
        <v>0</v>
      </c>
      <c r="D208" s="583">
        <v>100</v>
      </c>
      <c r="E208" s="583">
        <v>100</v>
      </c>
      <c r="F208" s="583">
        <v>-100</v>
      </c>
      <c r="H208" s="958" t="s">
        <v>7475</v>
      </c>
    </row>
    <row r="209" spans="1:8" x14ac:dyDescent="0.25">
      <c r="A209" s="582" t="s">
        <v>6736</v>
      </c>
      <c r="B209" s="372" t="s">
        <v>6737</v>
      </c>
      <c r="C209" s="583">
        <v>0</v>
      </c>
      <c r="D209" s="583">
        <v>500</v>
      </c>
      <c r="E209" s="583">
        <v>500</v>
      </c>
      <c r="F209" s="583">
        <v>-500</v>
      </c>
      <c r="H209" s="958" t="s">
        <v>7475</v>
      </c>
    </row>
    <row r="210" spans="1:8" x14ac:dyDescent="0.25">
      <c r="A210" s="582" t="s">
        <v>6738</v>
      </c>
      <c r="B210" s="372" t="s">
        <v>6739</v>
      </c>
      <c r="C210" s="583">
        <v>425</v>
      </c>
      <c r="D210" s="583">
        <v>500</v>
      </c>
      <c r="E210" s="583">
        <v>500</v>
      </c>
      <c r="F210" s="583">
        <v>-75</v>
      </c>
      <c r="H210" s="958" t="s">
        <v>7475</v>
      </c>
    </row>
    <row r="211" spans="1:8" x14ac:dyDescent="0.25">
      <c r="A211" s="582" t="s">
        <v>6740</v>
      </c>
      <c r="B211" s="372" t="s">
        <v>6741</v>
      </c>
      <c r="C211" s="583">
        <v>3443.9</v>
      </c>
      <c r="D211" s="583">
        <v>3000</v>
      </c>
      <c r="E211" s="583">
        <v>3000</v>
      </c>
      <c r="F211" s="583">
        <v>443.9</v>
      </c>
      <c r="H211" s="958" t="s">
        <v>7475</v>
      </c>
    </row>
    <row r="212" spans="1:8" x14ac:dyDescent="0.25">
      <c r="A212" s="582" t="s">
        <v>6742</v>
      </c>
      <c r="B212" s="372" t="s">
        <v>6743</v>
      </c>
      <c r="C212" s="583">
        <v>0</v>
      </c>
      <c r="D212" s="583">
        <v>200</v>
      </c>
      <c r="E212" s="583">
        <v>200</v>
      </c>
      <c r="F212" s="583">
        <v>-200</v>
      </c>
      <c r="H212" s="958" t="s">
        <v>7475</v>
      </c>
    </row>
    <row r="213" spans="1:8" x14ac:dyDescent="0.25">
      <c r="A213" s="582" t="s">
        <v>6744</v>
      </c>
      <c r="B213" s="372" t="s">
        <v>6745</v>
      </c>
      <c r="C213" s="583">
        <v>0</v>
      </c>
      <c r="D213" s="583">
        <v>200</v>
      </c>
      <c r="E213" s="583">
        <v>200</v>
      </c>
      <c r="F213" s="583">
        <v>-200</v>
      </c>
      <c r="H213" s="958" t="s">
        <v>7475</v>
      </c>
    </row>
    <row r="214" spans="1:8" x14ac:dyDescent="0.25">
      <c r="A214" s="582" t="s">
        <v>6746</v>
      </c>
      <c r="B214" s="372" t="s">
        <v>6747</v>
      </c>
      <c r="C214" s="583">
        <v>0</v>
      </c>
      <c r="D214" s="583">
        <v>1200</v>
      </c>
      <c r="E214" s="583">
        <v>1200</v>
      </c>
      <c r="F214" s="583">
        <v>-1200</v>
      </c>
      <c r="H214" s="958" t="s">
        <v>7475</v>
      </c>
    </row>
    <row r="215" spans="1:8" x14ac:dyDescent="0.25">
      <c r="A215" s="582" t="s">
        <v>6748</v>
      </c>
      <c r="B215" s="372" t="s">
        <v>6749</v>
      </c>
      <c r="C215" s="583">
        <v>-16.7</v>
      </c>
      <c r="D215" s="583">
        <v>-2000</v>
      </c>
      <c r="E215" s="583">
        <v>-2000</v>
      </c>
      <c r="F215" s="583">
        <v>1983.3</v>
      </c>
      <c r="H215" s="958" t="s">
        <v>7475</v>
      </c>
    </row>
    <row r="216" spans="1:8" x14ac:dyDescent="0.25">
      <c r="A216" s="582" t="s">
        <v>6750</v>
      </c>
      <c r="B216" s="372" t="s">
        <v>6751</v>
      </c>
      <c r="C216" s="583">
        <v>0</v>
      </c>
      <c r="D216" s="583">
        <v>-300</v>
      </c>
      <c r="E216" s="583">
        <v>-300</v>
      </c>
      <c r="F216" s="583">
        <v>300</v>
      </c>
      <c r="H216" s="958" t="s">
        <v>7475</v>
      </c>
    </row>
    <row r="217" spans="1:8" x14ac:dyDescent="0.25">
      <c r="A217" s="582" t="s">
        <v>6752</v>
      </c>
      <c r="B217" s="372" t="s">
        <v>6753</v>
      </c>
      <c r="C217" s="583">
        <v>0</v>
      </c>
      <c r="D217" s="583">
        <v>300</v>
      </c>
      <c r="E217" s="583">
        <v>300</v>
      </c>
      <c r="F217" s="583">
        <v>-300</v>
      </c>
      <c r="H217" s="958" t="s">
        <v>7476</v>
      </c>
    </row>
    <row r="218" spans="1:8" x14ac:dyDescent="0.25">
      <c r="A218" s="582" t="s">
        <v>6754</v>
      </c>
      <c r="B218" s="372" t="s">
        <v>6755</v>
      </c>
      <c r="C218" s="583">
        <v>-1564.13</v>
      </c>
      <c r="D218" s="583">
        <v>1700</v>
      </c>
      <c r="E218" s="583">
        <v>1700</v>
      </c>
      <c r="F218" s="583">
        <v>-3264.13</v>
      </c>
      <c r="H218" s="958" t="s">
        <v>7477</v>
      </c>
    </row>
    <row r="219" spans="1:8" x14ac:dyDescent="0.25">
      <c r="A219" s="582" t="s">
        <v>6756</v>
      </c>
      <c r="B219" s="372" t="s">
        <v>6757</v>
      </c>
      <c r="C219" s="583">
        <v>0</v>
      </c>
      <c r="D219" s="583">
        <v>2647</v>
      </c>
      <c r="E219" s="583">
        <v>2647</v>
      </c>
      <c r="F219" s="583">
        <v>-2647</v>
      </c>
      <c r="H219" s="958" t="s">
        <v>7477</v>
      </c>
    </row>
    <row r="220" spans="1:8" x14ac:dyDescent="0.25">
      <c r="A220" s="582" t="s">
        <v>6758</v>
      </c>
      <c r="B220" s="372" t="s">
        <v>6759</v>
      </c>
      <c r="C220" s="583">
        <v>801.66</v>
      </c>
      <c r="D220" s="583">
        <v>3600</v>
      </c>
      <c r="E220" s="583">
        <v>3600</v>
      </c>
      <c r="F220" s="583">
        <v>-2798.34</v>
      </c>
      <c r="H220" s="958" t="s">
        <v>7477</v>
      </c>
    </row>
    <row r="221" spans="1:8" x14ac:dyDescent="0.25">
      <c r="A221" s="582" t="s">
        <v>6760</v>
      </c>
      <c r="B221" s="372" t="s">
        <v>6761</v>
      </c>
      <c r="C221" s="583">
        <v>0</v>
      </c>
      <c r="D221" s="583">
        <v>100</v>
      </c>
      <c r="E221" s="583">
        <v>100</v>
      </c>
      <c r="F221" s="583">
        <v>-100</v>
      </c>
      <c r="H221" s="958" t="s">
        <v>7477</v>
      </c>
    </row>
    <row r="222" spans="1:8" x14ac:dyDescent="0.25">
      <c r="A222" s="582" t="s">
        <v>6762</v>
      </c>
      <c r="B222" s="372" t="s">
        <v>6763</v>
      </c>
      <c r="C222" s="583">
        <v>0</v>
      </c>
      <c r="D222" s="583">
        <v>1000</v>
      </c>
      <c r="E222" s="583">
        <v>1000</v>
      </c>
      <c r="F222" s="583">
        <v>-1000</v>
      </c>
      <c r="H222" s="958" t="s">
        <v>7477</v>
      </c>
    </row>
    <row r="223" spans="1:8" x14ac:dyDescent="0.25">
      <c r="A223" s="582" t="s">
        <v>6764</v>
      </c>
      <c r="B223" s="372" t="s">
        <v>6765</v>
      </c>
      <c r="C223" s="583">
        <v>814.78</v>
      </c>
      <c r="D223" s="583">
        <v>0</v>
      </c>
      <c r="E223" s="583">
        <v>0</v>
      </c>
      <c r="F223" s="583">
        <v>814.78</v>
      </c>
      <c r="H223" s="958" t="s">
        <v>7477</v>
      </c>
    </row>
    <row r="224" spans="1:8" x14ac:dyDescent="0.25">
      <c r="A224" s="582" t="s">
        <v>6766</v>
      </c>
      <c r="B224" s="372" t="s">
        <v>6767</v>
      </c>
      <c r="C224" s="583">
        <v>0</v>
      </c>
      <c r="D224" s="583">
        <v>1290</v>
      </c>
      <c r="E224" s="583">
        <v>1290</v>
      </c>
      <c r="F224" s="583">
        <v>-1290</v>
      </c>
      <c r="H224" s="958" t="s">
        <v>7478</v>
      </c>
    </row>
    <row r="225" spans="1:8" x14ac:dyDescent="0.25">
      <c r="A225" s="582" t="s">
        <v>6768</v>
      </c>
      <c r="B225" s="372" t="s">
        <v>6769</v>
      </c>
      <c r="C225" s="583">
        <v>123.43</v>
      </c>
      <c r="D225" s="583">
        <v>1600</v>
      </c>
      <c r="E225" s="583">
        <v>1600</v>
      </c>
      <c r="F225" s="583">
        <v>-1476.57</v>
      </c>
      <c r="H225" s="958" t="s">
        <v>7478</v>
      </c>
    </row>
    <row r="226" spans="1:8" x14ac:dyDescent="0.25">
      <c r="A226" s="582" t="s">
        <v>6770</v>
      </c>
      <c r="B226" s="372" t="s">
        <v>6771</v>
      </c>
      <c r="C226" s="583">
        <v>0</v>
      </c>
      <c r="D226" s="583">
        <v>86600</v>
      </c>
      <c r="E226" s="583">
        <v>86600</v>
      </c>
      <c r="F226" s="583">
        <v>-86600</v>
      </c>
      <c r="H226" s="958" t="s">
        <v>7478</v>
      </c>
    </row>
    <row r="227" spans="1:8" x14ac:dyDescent="0.25">
      <c r="A227" s="582" t="s">
        <v>6772</v>
      </c>
      <c r="B227" s="372" t="s">
        <v>6773</v>
      </c>
      <c r="C227" s="583">
        <v>10670.2</v>
      </c>
      <c r="D227" s="583">
        <v>20300</v>
      </c>
      <c r="E227" s="583">
        <v>20300</v>
      </c>
      <c r="F227" s="583">
        <v>-9629.7999999999993</v>
      </c>
      <c r="H227" s="958" t="s">
        <v>7478</v>
      </c>
    </row>
    <row r="228" spans="1:8" x14ac:dyDescent="0.25">
      <c r="A228" s="582" t="s">
        <v>6774</v>
      </c>
      <c r="B228" s="372" t="s">
        <v>6775</v>
      </c>
      <c r="C228" s="583">
        <v>25.75</v>
      </c>
      <c r="D228" s="583">
        <v>1800</v>
      </c>
      <c r="E228" s="583">
        <v>1800</v>
      </c>
      <c r="F228" s="583">
        <v>-1774.25</v>
      </c>
      <c r="H228" s="958" t="s">
        <v>7478</v>
      </c>
    </row>
    <row r="229" spans="1:8" x14ac:dyDescent="0.25">
      <c r="A229" s="582" t="s">
        <v>6776</v>
      </c>
      <c r="B229" s="372" t="s">
        <v>6777</v>
      </c>
      <c r="C229" s="583">
        <v>0</v>
      </c>
      <c r="D229" s="583">
        <v>4000</v>
      </c>
      <c r="E229" s="583">
        <v>4000</v>
      </c>
      <c r="F229" s="583">
        <v>-4000</v>
      </c>
      <c r="H229" s="958" t="s">
        <v>7478</v>
      </c>
    </row>
    <row r="230" spans="1:8" x14ac:dyDescent="0.25">
      <c r="A230" s="582" t="s">
        <v>6778</v>
      </c>
      <c r="B230" s="372" t="s">
        <v>6779</v>
      </c>
      <c r="C230" s="583">
        <v>267.43</v>
      </c>
      <c r="D230" s="583">
        <v>3100</v>
      </c>
      <c r="E230" s="583">
        <v>3100</v>
      </c>
      <c r="F230" s="583">
        <v>-2832.57</v>
      </c>
      <c r="H230" s="958" t="s">
        <v>7478</v>
      </c>
    </row>
    <row r="231" spans="1:8" x14ac:dyDescent="0.25">
      <c r="A231" s="582" t="s">
        <v>6780</v>
      </c>
      <c r="B231" s="372" t="s">
        <v>6781</v>
      </c>
      <c r="C231" s="583">
        <v>0</v>
      </c>
      <c r="D231" s="583">
        <v>500</v>
      </c>
      <c r="E231" s="583">
        <v>500</v>
      </c>
      <c r="F231" s="583">
        <v>-500</v>
      </c>
      <c r="H231" s="958" t="s">
        <v>7478</v>
      </c>
    </row>
    <row r="232" spans="1:8" x14ac:dyDescent="0.25">
      <c r="A232" s="582" t="s">
        <v>6782</v>
      </c>
      <c r="B232" s="372" t="s">
        <v>6783</v>
      </c>
      <c r="C232" s="583">
        <v>0</v>
      </c>
      <c r="D232" s="583">
        <v>100</v>
      </c>
      <c r="E232" s="583">
        <v>100</v>
      </c>
      <c r="F232" s="583">
        <v>-100</v>
      </c>
      <c r="H232" s="958" t="s">
        <v>7478</v>
      </c>
    </row>
    <row r="233" spans="1:8" x14ac:dyDescent="0.25">
      <c r="A233" s="582" t="s">
        <v>6784</v>
      </c>
      <c r="B233" s="372" t="s">
        <v>6785</v>
      </c>
      <c r="C233" s="583">
        <v>0</v>
      </c>
      <c r="D233" s="583">
        <v>300</v>
      </c>
      <c r="E233" s="583">
        <v>300</v>
      </c>
      <c r="F233" s="583">
        <v>-300</v>
      </c>
      <c r="H233" s="958" t="s">
        <v>7478</v>
      </c>
    </row>
    <row r="234" spans="1:8" x14ac:dyDescent="0.25">
      <c r="A234" s="582" t="s">
        <v>6786</v>
      </c>
      <c r="B234" s="372" t="s">
        <v>6787</v>
      </c>
      <c r="C234" s="583">
        <v>-3571.64</v>
      </c>
      <c r="D234" s="583">
        <v>6200</v>
      </c>
      <c r="E234" s="583">
        <v>6200</v>
      </c>
      <c r="F234" s="583">
        <v>-9771.64</v>
      </c>
      <c r="H234" s="958" t="s">
        <v>7478</v>
      </c>
    </row>
    <row r="235" spans="1:8" x14ac:dyDescent="0.25">
      <c r="A235" s="582" t="s">
        <v>6788</v>
      </c>
      <c r="B235" s="372" t="s">
        <v>6789</v>
      </c>
      <c r="C235" s="583">
        <v>1698.07</v>
      </c>
      <c r="D235" s="583">
        <v>37400</v>
      </c>
      <c r="E235" s="583">
        <v>37400</v>
      </c>
      <c r="F235" s="583">
        <v>-35701.93</v>
      </c>
      <c r="H235" s="958" t="s">
        <v>7478</v>
      </c>
    </row>
    <row r="236" spans="1:8" x14ac:dyDescent="0.25">
      <c r="A236" s="582" t="s">
        <v>6790</v>
      </c>
      <c r="B236" s="372" t="s">
        <v>6791</v>
      </c>
      <c r="C236" s="583">
        <v>4.92</v>
      </c>
      <c r="D236" s="583">
        <v>100</v>
      </c>
      <c r="E236" s="583">
        <v>100</v>
      </c>
      <c r="F236" s="583">
        <v>-95.08</v>
      </c>
      <c r="H236" s="958" t="s">
        <v>7478</v>
      </c>
    </row>
    <row r="237" spans="1:8" x14ac:dyDescent="0.25">
      <c r="A237" s="582" t="s">
        <v>6792</v>
      </c>
      <c r="B237" s="372" t="s">
        <v>6793</v>
      </c>
      <c r="C237" s="583">
        <v>2892.18</v>
      </c>
      <c r="D237" s="583">
        <v>0</v>
      </c>
      <c r="E237" s="583">
        <v>0</v>
      </c>
      <c r="F237" s="583">
        <v>2892.18</v>
      </c>
      <c r="H237" s="958" t="s">
        <v>7478</v>
      </c>
    </row>
    <row r="238" spans="1:8" x14ac:dyDescent="0.25">
      <c r="A238" s="582" t="s">
        <v>6794</v>
      </c>
      <c r="B238" s="372" t="s">
        <v>6795</v>
      </c>
      <c r="C238" s="583">
        <v>-981.17</v>
      </c>
      <c r="D238" s="583">
        <v>-15220</v>
      </c>
      <c r="E238" s="583">
        <v>-15220</v>
      </c>
      <c r="F238" s="583">
        <v>14238.83</v>
      </c>
      <c r="H238" s="958" t="s">
        <v>7478</v>
      </c>
    </row>
    <row r="239" spans="1:8" x14ac:dyDescent="0.25">
      <c r="A239" s="582" t="s">
        <v>6796</v>
      </c>
      <c r="B239" s="372" t="s">
        <v>6797</v>
      </c>
      <c r="C239" s="583">
        <v>1218.33</v>
      </c>
      <c r="D239" s="583">
        <v>-6900</v>
      </c>
      <c r="E239" s="583">
        <v>-6900</v>
      </c>
      <c r="F239" s="583">
        <v>8118.33</v>
      </c>
      <c r="H239" s="958" t="s">
        <v>7478</v>
      </c>
    </row>
    <row r="240" spans="1:8" x14ac:dyDescent="0.25">
      <c r="A240" s="582" t="s">
        <v>6798</v>
      </c>
      <c r="B240" s="372" t="s">
        <v>6799</v>
      </c>
      <c r="C240" s="583">
        <v>0</v>
      </c>
      <c r="D240" s="583">
        <v>500</v>
      </c>
      <c r="E240" s="583">
        <v>500</v>
      </c>
      <c r="F240" s="583">
        <v>-500</v>
      </c>
      <c r="H240" s="958" t="s">
        <v>7479</v>
      </c>
    </row>
    <row r="241" spans="1:8" x14ac:dyDescent="0.25">
      <c r="A241" s="582" t="s">
        <v>6800</v>
      </c>
      <c r="B241" s="372" t="s">
        <v>6801</v>
      </c>
      <c r="C241" s="583">
        <v>1530</v>
      </c>
      <c r="D241" s="583">
        <v>480</v>
      </c>
      <c r="E241" s="583">
        <v>480</v>
      </c>
      <c r="F241" s="583">
        <v>1050</v>
      </c>
      <c r="H241" s="958" t="s">
        <v>7479</v>
      </c>
    </row>
    <row r="242" spans="1:8" x14ac:dyDescent="0.25">
      <c r="A242" s="582" t="s">
        <v>6802</v>
      </c>
      <c r="B242" s="372" t="s">
        <v>6803</v>
      </c>
      <c r="C242" s="583">
        <v>1597.05</v>
      </c>
      <c r="D242" s="583">
        <v>1800</v>
      </c>
      <c r="E242" s="583">
        <v>1800</v>
      </c>
      <c r="F242" s="583">
        <v>-202.95</v>
      </c>
      <c r="H242" s="958" t="s">
        <v>7479</v>
      </c>
    </row>
    <row r="243" spans="1:8" x14ac:dyDescent="0.25">
      <c r="A243" s="582" t="s">
        <v>6804</v>
      </c>
      <c r="B243" s="372" t="s">
        <v>6805</v>
      </c>
      <c r="C243" s="583">
        <v>50</v>
      </c>
      <c r="D243" s="583">
        <v>0</v>
      </c>
      <c r="E243" s="583">
        <v>0</v>
      </c>
      <c r="F243" s="583">
        <v>50</v>
      </c>
      <c r="H243" s="958" t="s">
        <v>7479</v>
      </c>
    </row>
    <row r="244" spans="1:8" x14ac:dyDescent="0.25">
      <c r="A244" s="582" t="s">
        <v>6806</v>
      </c>
      <c r="B244" s="372" t="s">
        <v>6807</v>
      </c>
      <c r="C244" s="583">
        <v>0</v>
      </c>
      <c r="D244" s="583">
        <v>200</v>
      </c>
      <c r="E244" s="583">
        <v>200</v>
      </c>
      <c r="F244" s="583">
        <v>-200</v>
      </c>
      <c r="H244" s="958" t="s">
        <v>7479</v>
      </c>
    </row>
    <row r="245" spans="1:8" x14ac:dyDescent="0.25">
      <c r="A245" s="582" t="s">
        <v>6808</v>
      </c>
      <c r="B245" s="372" t="s">
        <v>6809</v>
      </c>
      <c r="C245" s="583">
        <v>0</v>
      </c>
      <c r="D245" s="583">
        <v>800</v>
      </c>
      <c r="E245" s="583">
        <v>800</v>
      </c>
      <c r="F245" s="583">
        <v>-800</v>
      </c>
      <c r="H245" s="958" t="s">
        <v>7479</v>
      </c>
    </row>
    <row r="246" spans="1:8" x14ac:dyDescent="0.25">
      <c r="A246" s="582" t="s">
        <v>6810</v>
      </c>
      <c r="B246" s="372" t="s">
        <v>6811</v>
      </c>
      <c r="C246" s="583">
        <v>0</v>
      </c>
      <c r="D246" s="583">
        <v>3000</v>
      </c>
      <c r="E246" s="583">
        <v>3000</v>
      </c>
      <c r="F246" s="583">
        <v>-3000</v>
      </c>
      <c r="H246" s="958" t="s">
        <v>7479</v>
      </c>
    </row>
    <row r="247" spans="1:8" x14ac:dyDescent="0.25">
      <c r="A247" s="582" t="s">
        <v>6812</v>
      </c>
      <c r="B247" s="372" t="s">
        <v>6813</v>
      </c>
      <c r="C247" s="583">
        <v>-650</v>
      </c>
      <c r="D247" s="583">
        <v>-200</v>
      </c>
      <c r="E247" s="583">
        <v>-200</v>
      </c>
      <c r="F247" s="583">
        <v>-450</v>
      </c>
      <c r="H247" s="958" t="s">
        <v>7479</v>
      </c>
    </row>
    <row r="248" spans="1:8" x14ac:dyDescent="0.25">
      <c r="A248" s="582" t="s">
        <v>6814</v>
      </c>
      <c r="B248" s="372" t="s">
        <v>6815</v>
      </c>
      <c r="C248" s="583">
        <v>141577.07</v>
      </c>
      <c r="D248" s="583">
        <v>326700</v>
      </c>
      <c r="E248" s="583">
        <v>326700</v>
      </c>
      <c r="F248" s="583">
        <v>-185122.93</v>
      </c>
      <c r="H248" s="958" t="s">
        <v>7480</v>
      </c>
    </row>
    <row r="249" spans="1:8" x14ac:dyDescent="0.25">
      <c r="A249" s="582" t="s">
        <v>6816</v>
      </c>
      <c r="B249" s="372" t="s">
        <v>6817</v>
      </c>
      <c r="C249" s="583">
        <v>5740.5</v>
      </c>
      <c r="D249" s="583">
        <v>12500</v>
      </c>
      <c r="E249" s="583">
        <v>12500</v>
      </c>
      <c r="F249" s="583">
        <v>-6759.5</v>
      </c>
      <c r="H249" s="958" t="s">
        <v>7480</v>
      </c>
    </row>
    <row r="250" spans="1:8" x14ac:dyDescent="0.25">
      <c r="A250" s="582" t="s">
        <v>6818</v>
      </c>
      <c r="B250" s="372" t="s">
        <v>6819</v>
      </c>
      <c r="C250" s="583">
        <v>361.78</v>
      </c>
      <c r="D250" s="583">
        <v>2900</v>
      </c>
      <c r="E250" s="583">
        <v>2900</v>
      </c>
      <c r="F250" s="583">
        <v>-2538.2199999999998</v>
      </c>
      <c r="H250" s="958" t="s">
        <v>7480</v>
      </c>
    </row>
    <row r="251" spans="1:8" x14ac:dyDescent="0.25">
      <c r="A251" s="582" t="s">
        <v>6820</v>
      </c>
      <c r="B251" s="372" t="s">
        <v>6821</v>
      </c>
      <c r="C251" s="583">
        <v>1649.5</v>
      </c>
      <c r="D251" s="583">
        <v>3600</v>
      </c>
      <c r="E251" s="583">
        <v>3600</v>
      </c>
      <c r="F251" s="583">
        <v>-1950.5</v>
      </c>
      <c r="H251" s="958" t="s">
        <v>7480</v>
      </c>
    </row>
    <row r="252" spans="1:8" x14ac:dyDescent="0.25">
      <c r="A252" s="582" t="s">
        <v>6822</v>
      </c>
      <c r="B252" s="372" t="s">
        <v>6823</v>
      </c>
      <c r="C252" s="583">
        <v>0</v>
      </c>
      <c r="D252" s="583">
        <v>2200</v>
      </c>
      <c r="E252" s="583">
        <v>2200</v>
      </c>
      <c r="F252" s="583">
        <v>-2200</v>
      </c>
      <c r="H252" s="958" t="s">
        <v>7480</v>
      </c>
    </row>
    <row r="253" spans="1:8" x14ac:dyDescent="0.25">
      <c r="A253" s="582" t="s">
        <v>6824</v>
      </c>
      <c r="B253" s="372" t="s">
        <v>6825</v>
      </c>
      <c r="C253" s="583">
        <v>574.78</v>
      </c>
      <c r="D253" s="583">
        <v>2600</v>
      </c>
      <c r="E253" s="583">
        <v>2600</v>
      </c>
      <c r="F253" s="583">
        <v>-2025.22</v>
      </c>
      <c r="H253" s="958" t="s">
        <v>7480</v>
      </c>
    </row>
    <row r="254" spans="1:8" x14ac:dyDescent="0.25">
      <c r="A254" s="582" t="s">
        <v>6826</v>
      </c>
      <c r="B254" s="372" t="s">
        <v>6827</v>
      </c>
      <c r="C254" s="583">
        <v>535.14</v>
      </c>
      <c r="D254" s="583">
        <v>2500</v>
      </c>
      <c r="E254" s="583">
        <v>2500</v>
      </c>
      <c r="F254" s="583">
        <v>-1964.86</v>
      </c>
      <c r="H254" s="958" t="s">
        <v>7480</v>
      </c>
    </row>
    <row r="255" spans="1:8" x14ac:dyDescent="0.25">
      <c r="A255" s="582" t="s">
        <v>6828</v>
      </c>
      <c r="B255" s="372" t="s">
        <v>6829</v>
      </c>
      <c r="C255" s="583">
        <v>0</v>
      </c>
      <c r="D255" s="583">
        <v>100</v>
      </c>
      <c r="E255" s="583">
        <v>100</v>
      </c>
      <c r="F255" s="583">
        <v>-100</v>
      </c>
      <c r="H255" s="958" t="s">
        <v>7480</v>
      </c>
    </row>
    <row r="256" spans="1:8" x14ac:dyDescent="0.25">
      <c r="A256" s="582" t="s">
        <v>6830</v>
      </c>
      <c r="B256" s="372" t="s">
        <v>6831</v>
      </c>
      <c r="C256" s="583">
        <v>-517.74</v>
      </c>
      <c r="D256" s="583">
        <v>-2500</v>
      </c>
      <c r="E256" s="583">
        <v>-2500</v>
      </c>
      <c r="F256" s="583">
        <v>1982.26</v>
      </c>
      <c r="H256" s="958" t="s">
        <v>7480</v>
      </c>
    </row>
    <row r="257" spans="1:8" x14ac:dyDescent="0.25">
      <c r="A257" s="582" t="s">
        <v>6832</v>
      </c>
      <c r="B257" s="372" t="s">
        <v>6833</v>
      </c>
      <c r="C257" s="583">
        <v>0</v>
      </c>
      <c r="D257" s="583">
        <v>-21000</v>
      </c>
      <c r="E257" s="583">
        <v>0</v>
      </c>
      <c r="F257" s="583">
        <v>0</v>
      </c>
      <c r="H257" s="958" t="s">
        <v>7480</v>
      </c>
    </row>
    <row r="258" spans="1:8" x14ac:dyDescent="0.25">
      <c r="A258" s="582" t="s">
        <v>6834</v>
      </c>
      <c r="B258" s="372" t="s">
        <v>6835</v>
      </c>
      <c r="C258" s="583">
        <v>177092.16</v>
      </c>
      <c r="D258" s="583">
        <v>312100</v>
      </c>
      <c r="E258" s="583">
        <v>312100</v>
      </c>
      <c r="F258" s="583">
        <v>-135007.84</v>
      </c>
      <c r="H258" s="958" t="s">
        <v>7481</v>
      </c>
    </row>
    <row r="259" spans="1:8" x14ac:dyDescent="0.25">
      <c r="A259" s="582" t="s">
        <v>6836</v>
      </c>
      <c r="B259" s="372" t="s">
        <v>6837</v>
      </c>
      <c r="C259" s="583">
        <v>8412.6</v>
      </c>
      <c r="D259" s="583">
        <v>10000</v>
      </c>
      <c r="E259" s="583">
        <v>10000</v>
      </c>
      <c r="F259" s="583">
        <v>-1587.4</v>
      </c>
      <c r="H259" s="958" t="s">
        <v>7481</v>
      </c>
    </row>
    <row r="260" spans="1:8" x14ac:dyDescent="0.25">
      <c r="A260" s="582" t="s">
        <v>6838</v>
      </c>
      <c r="B260" s="372" t="s">
        <v>6839</v>
      </c>
      <c r="C260" s="583">
        <v>122672.49</v>
      </c>
      <c r="D260" s="583">
        <v>35400</v>
      </c>
      <c r="E260" s="583">
        <v>35400</v>
      </c>
      <c r="F260" s="583">
        <v>87272.49</v>
      </c>
      <c r="H260" s="958" t="s">
        <v>7481</v>
      </c>
    </row>
    <row r="261" spans="1:8" x14ac:dyDescent="0.25">
      <c r="A261" s="582" t="s">
        <v>6840</v>
      </c>
      <c r="B261" s="372" t="s">
        <v>6841</v>
      </c>
      <c r="C261" s="583">
        <v>247.6</v>
      </c>
      <c r="D261" s="583">
        <v>0</v>
      </c>
      <c r="E261" s="583">
        <v>0</v>
      </c>
      <c r="F261" s="583">
        <v>247.6</v>
      </c>
      <c r="H261" s="958" t="s">
        <v>7481</v>
      </c>
    </row>
    <row r="262" spans="1:8" x14ac:dyDescent="0.25">
      <c r="A262" s="582" t="s">
        <v>6842</v>
      </c>
      <c r="B262" s="372" t="s">
        <v>6843</v>
      </c>
      <c r="C262" s="583">
        <v>0</v>
      </c>
      <c r="D262" s="583">
        <v>900</v>
      </c>
      <c r="E262" s="583">
        <v>900</v>
      </c>
      <c r="F262" s="583">
        <v>-900</v>
      </c>
      <c r="H262" s="958" t="s">
        <v>7481</v>
      </c>
    </row>
    <row r="263" spans="1:8" x14ac:dyDescent="0.25">
      <c r="A263" s="582" t="s">
        <v>6844</v>
      </c>
      <c r="B263" s="372" t="s">
        <v>6845</v>
      </c>
      <c r="C263" s="583">
        <v>0</v>
      </c>
      <c r="D263" s="583">
        <v>100</v>
      </c>
      <c r="E263" s="583">
        <v>100</v>
      </c>
      <c r="F263" s="583">
        <v>-100</v>
      </c>
      <c r="H263" s="958" t="s">
        <v>7481</v>
      </c>
    </row>
    <row r="264" spans="1:8" x14ac:dyDescent="0.25">
      <c r="A264" s="582" t="s">
        <v>6846</v>
      </c>
      <c r="B264" s="372" t="s">
        <v>6847</v>
      </c>
      <c r="C264" s="583">
        <v>14513.25</v>
      </c>
      <c r="D264" s="583">
        <v>20300</v>
      </c>
      <c r="E264" s="583">
        <v>20300</v>
      </c>
      <c r="F264" s="583">
        <v>-5786.75</v>
      </c>
      <c r="H264" s="958" t="s">
        <v>7481</v>
      </c>
    </row>
    <row r="265" spans="1:8" x14ac:dyDescent="0.25">
      <c r="A265" s="582" t="s">
        <v>6848</v>
      </c>
      <c r="B265" s="372" t="s">
        <v>6849</v>
      </c>
      <c r="C265" s="583">
        <v>15.96</v>
      </c>
      <c r="D265" s="583">
        <v>0</v>
      </c>
      <c r="E265" s="583">
        <v>0</v>
      </c>
      <c r="F265" s="583">
        <v>15.96</v>
      </c>
      <c r="H265" s="958" t="s">
        <v>7481</v>
      </c>
    </row>
    <row r="266" spans="1:8" x14ac:dyDescent="0.25">
      <c r="A266" s="582" t="s">
        <v>6850</v>
      </c>
      <c r="B266" s="372" t="s">
        <v>6851</v>
      </c>
      <c r="C266" s="583">
        <v>250</v>
      </c>
      <c r="D266" s="583">
        <v>0</v>
      </c>
      <c r="E266" s="583">
        <v>0</v>
      </c>
      <c r="F266" s="583">
        <v>250</v>
      </c>
      <c r="H266" s="958" t="s">
        <v>7481</v>
      </c>
    </row>
    <row r="267" spans="1:8" x14ac:dyDescent="0.25">
      <c r="A267" s="582" t="s">
        <v>6852</v>
      </c>
      <c r="B267" s="372" t="s">
        <v>6853</v>
      </c>
      <c r="C267" s="583">
        <v>1102.56</v>
      </c>
      <c r="D267" s="583">
        <v>3500</v>
      </c>
      <c r="E267" s="583">
        <v>3500</v>
      </c>
      <c r="F267" s="583">
        <v>-2397.44</v>
      </c>
      <c r="H267" s="958" t="s">
        <v>7481</v>
      </c>
    </row>
    <row r="268" spans="1:8" x14ac:dyDescent="0.25">
      <c r="A268" s="582" t="s">
        <v>6854</v>
      </c>
      <c r="B268" s="372" t="s">
        <v>6855</v>
      </c>
      <c r="C268" s="583">
        <v>0</v>
      </c>
      <c r="D268" s="583">
        <v>9500</v>
      </c>
      <c r="E268" s="583">
        <v>9500</v>
      </c>
      <c r="F268" s="583">
        <v>-9500</v>
      </c>
      <c r="H268" s="958" t="s">
        <v>7481</v>
      </c>
    </row>
    <row r="269" spans="1:8" x14ac:dyDescent="0.25">
      <c r="A269" s="582" t="s">
        <v>6856</v>
      </c>
      <c r="B269" s="372" t="s">
        <v>6857</v>
      </c>
      <c r="C269" s="583">
        <v>1435</v>
      </c>
      <c r="D269" s="583">
        <v>0</v>
      </c>
      <c r="E269" s="583">
        <v>0</v>
      </c>
      <c r="F269" s="583">
        <v>1435</v>
      </c>
      <c r="H269" s="958" t="s">
        <v>7481</v>
      </c>
    </row>
    <row r="270" spans="1:8" x14ac:dyDescent="0.25">
      <c r="A270" s="582" t="s">
        <v>6858</v>
      </c>
      <c r="B270" s="372" t="s">
        <v>6859</v>
      </c>
      <c r="C270" s="583">
        <v>0</v>
      </c>
      <c r="D270" s="583">
        <v>1000</v>
      </c>
      <c r="E270" s="583">
        <v>1000</v>
      </c>
      <c r="F270" s="583">
        <v>-1000</v>
      </c>
      <c r="H270" s="958" t="s">
        <v>7481</v>
      </c>
    </row>
    <row r="271" spans="1:8" x14ac:dyDescent="0.25">
      <c r="A271" s="582" t="s">
        <v>6860</v>
      </c>
      <c r="B271" s="372" t="s">
        <v>6861</v>
      </c>
      <c r="C271" s="583">
        <v>-15784.9</v>
      </c>
      <c r="D271" s="583">
        <v>-14300</v>
      </c>
      <c r="E271" s="583">
        <v>-14300</v>
      </c>
      <c r="F271" s="583">
        <v>-1484.9</v>
      </c>
      <c r="H271" s="958" t="s">
        <v>7481</v>
      </c>
    </row>
    <row r="272" spans="1:8" x14ac:dyDescent="0.25">
      <c r="A272" s="582" t="s">
        <v>6862</v>
      </c>
      <c r="B272" s="372" t="s">
        <v>6863</v>
      </c>
      <c r="C272" s="583">
        <v>0</v>
      </c>
      <c r="D272" s="583">
        <v>-2900</v>
      </c>
      <c r="E272" s="583">
        <v>-2900</v>
      </c>
      <c r="F272" s="583">
        <v>2900</v>
      </c>
      <c r="H272" s="958" t="s">
        <v>7481</v>
      </c>
    </row>
    <row r="273" spans="1:8" x14ac:dyDescent="0.25">
      <c r="A273" s="582" t="s">
        <v>6864</v>
      </c>
      <c r="B273" s="372" t="s">
        <v>6865</v>
      </c>
      <c r="C273" s="583">
        <v>136754.68</v>
      </c>
      <c r="D273" s="583">
        <v>362200</v>
      </c>
      <c r="E273" s="583">
        <v>362200</v>
      </c>
      <c r="F273" s="583">
        <v>-225445.32</v>
      </c>
      <c r="H273" s="958" t="s">
        <v>7482</v>
      </c>
    </row>
    <row r="274" spans="1:8" x14ac:dyDescent="0.25">
      <c r="A274" s="582" t="s">
        <v>6866</v>
      </c>
      <c r="B274" s="372" t="s">
        <v>6867</v>
      </c>
      <c r="C274" s="583">
        <v>5836.65</v>
      </c>
      <c r="D274" s="583">
        <v>11600</v>
      </c>
      <c r="E274" s="583">
        <v>11600</v>
      </c>
      <c r="F274" s="583">
        <v>-5763.35</v>
      </c>
      <c r="H274" s="958" t="s">
        <v>7482</v>
      </c>
    </row>
    <row r="275" spans="1:8" x14ac:dyDescent="0.25">
      <c r="A275" s="582" t="s">
        <v>6868</v>
      </c>
      <c r="B275" s="372" t="s">
        <v>6869</v>
      </c>
      <c r="C275" s="583">
        <v>0</v>
      </c>
      <c r="D275" s="583">
        <v>40000</v>
      </c>
      <c r="E275" s="583">
        <v>40000</v>
      </c>
      <c r="F275" s="583">
        <v>-40000</v>
      </c>
      <c r="H275" s="958" t="s">
        <v>7482</v>
      </c>
    </row>
    <row r="276" spans="1:8" x14ac:dyDescent="0.25">
      <c r="A276" s="582" t="s">
        <v>6870</v>
      </c>
      <c r="B276" s="372" t="s">
        <v>6871</v>
      </c>
      <c r="C276" s="583">
        <v>0</v>
      </c>
      <c r="D276" s="583">
        <v>800</v>
      </c>
      <c r="E276" s="583">
        <v>800</v>
      </c>
      <c r="F276" s="583">
        <v>-800</v>
      </c>
      <c r="H276" s="958" t="s">
        <v>7482</v>
      </c>
    </row>
    <row r="277" spans="1:8" x14ac:dyDescent="0.25">
      <c r="A277" s="582" t="s">
        <v>6872</v>
      </c>
      <c r="B277" s="372" t="s">
        <v>6873</v>
      </c>
      <c r="C277" s="583">
        <v>0</v>
      </c>
      <c r="D277" s="583">
        <v>400</v>
      </c>
      <c r="E277" s="583">
        <v>400</v>
      </c>
      <c r="F277" s="583">
        <v>-400</v>
      </c>
      <c r="H277" s="958" t="s">
        <v>7482</v>
      </c>
    </row>
    <row r="278" spans="1:8" x14ac:dyDescent="0.25">
      <c r="A278" s="582" t="s">
        <v>6874</v>
      </c>
      <c r="B278" s="372" t="s">
        <v>6875</v>
      </c>
      <c r="C278" s="1083">
        <v>0</v>
      </c>
      <c r="D278" s="583">
        <v>100</v>
      </c>
      <c r="E278" s="583">
        <v>100</v>
      </c>
      <c r="F278" s="583">
        <v>-100</v>
      </c>
      <c r="H278" s="958" t="s">
        <v>7482</v>
      </c>
    </row>
    <row r="279" spans="1:8" x14ac:dyDescent="0.25">
      <c r="A279" s="582" t="s">
        <v>6876</v>
      </c>
      <c r="B279" s="372" t="s">
        <v>6877</v>
      </c>
      <c r="C279" s="583">
        <v>0</v>
      </c>
      <c r="D279" s="583">
        <v>20000</v>
      </c>
      <c r="E279" s="583">
        <v>20000</v>
      </c>
      <c r="F279" s="583">
        <v>-20000</v>
      </c>
      <c r="H279" s="958" t="s">
        <v>7482</v>
      </c>
    </row>
    <row r="280" spans="1:8" x14ac:dyDescent="0.25">
      <c r="A280" s="582" t="s">
        <v>6878</v>
      </c>
      <c r="B280" s="372" t="s">
        <v>6879</v>
      </c>
      <c r="C280" s="583">
        <v>0</v>
      </c>
      <c r="D280" s="583">
        <v>4800</v>
      </c>
      <c r="E280" s="583">
        <v>4800</v>
      </c>
      <c r="F280" s="583">
        <v>-4800</v>
      </c>
      <c r="H280" s="958" t="s">
        <v>7482</v>
      </c>
    </row>
    <row r="281" spans="1:8" x14ac:dyDescent="0.25">
      <c r="A281" s="582" t="s">
        <v>6880</v>
      </c>
      <c r="B281" s="372" t="s">
        <v>6881</v>
      </c>
      <c r="C281" s="583">
        <v>0</v>
      </c>
      <c r="D281" s="583">
        <v>21000</v>
      </c>
      <c r="E281" s="583">
        <v>0</v>
      </c>
      <c r="F281" s="583">
        <v>0</v>
      </c>
      <c r="H281" s="958" t="s">
        <v>7482</v>
      </c>
    </row>
    <row r="282" spans="1:8" x14ac:dyDescent="0.25">
      <c r="A282" s="582" t="s">
        <v>6882</v>
      </c>
      <c r="B282" s="372" t="s">
        <v>6883</v>
      </c>
      <c r="C282" s="583">
        <v>1590</v>
      </c>
      <c r="D282" s="583">
        <v>13200</v>
      </c>
      <c r="E282" s="583">
        <v>13200</v>
      </c>
      <c r="F282" s="583">
        <v>-11610</v>
      </c>
      <c r="H282" s="958" t="s">
        <v>7482</v>
      </c>
    </row>
    <row r="283" spans="1:8" x14ac:dyDescent="0.25">
      <c r="A283" s="582" t="s">
        <v>6884</v>
      </c>
      <c r="B283" s="372" t="s">
        <v>6885</v>
      </c>
      <c r="C283" s="583">
        <v>0</v>
      </c>
      <c r="D283" s="583">
        <v>400</v>
      </c>
      <c r="E283" s="583">
        <v>400</v>
      </c>
      <c r="F283" s="583">
        <v>-400</v>
      </c>
      <c r="H283" s="958" t="s">
        <v>7482</v>
      </c>
    </row>
    <row r="284" spans="1:8" x14ac:dyDescent="0.25">
      <c r="A284" s="582" t="s">
        <v>6886</v>
      </c>
      <c r="B284" s="372" t="s">
        <v>6887</v>
      </c>
      <c r="C284" s="583">
        <v>-119</v>
      </c>
      <c r="D284" s="583">
        <v>0</v>
      </c>
      <c r="E284" s="583">
        <v>0</v>
      </c>
      <c r="F284" s="583">
        <v>-119</v>
      </c>
      <c r="H284" s="958" t="s">
        <v>7482</v>
      </c>
    </row>
    <row r="285" spans="1:8" x14ac:dyDescent="0.25">
      <c r="A285" s="582" t="s">
        <v>6888</v>
      </c>
      <c r="B285" s="372" t="s">
        <v>6889</v>
      </c>
      <c r="C285" s="583">
        <v>3000</v>
      </c>
      <c r="D285" s="583">
        <v>0</v>
      </c>
      <c r="E285" s="583">
        <v>0</v>
      </c>
      <c r="F285" s="583">
        <v>3000</v>
      </c>
      <c r="H285" s="958" t="s">
        <v>7483</v>
      </c>
    </row>
    <row r="286" spans="1:8" x14ac:dyDescent="0.25">
      <c r="A286" s="582" t="s">
        <v>6890</v>
      </c>
      <c r="B286" s="372" t="s">
        <v>6891</v>
      </c>
      <c r="C286" s="583">
        <v>-300.2</v>
      </c>
      <c r="D286" s="583">
        <v>0</v>
      </c>
      <c r="E286" s="583">
        <v>0</v>
      </c>
      <c r="F286" s="583">
        <v>-300.2</v>
      </c>
      <c r="H286" s="958" t="s">
        <v>7483</v>
      </c>
    </row>
    <row r="287" spans="1:8" x14ac:dyDescent="0.25">
      <c r="A287" s="582" t="s">
        <v>6892</v>
      </c>
      <c r="B287" s="372" t="s">
        <v>6893</v>
      </c>
      <c r="C287" s="583">
        <v>-79.5</v>
      </c>
      <c r="D287" s="583">
        <v>0</v>
      </c>
      <c r="E287" s="583">
        <v>0</v>
      </c>
      <c r="F287" s="583">
        <v>-79.5</v>
      </c>
      <c r="H287" s="958" t="s">
        <v>7483</v>
      </c>
    </row>
    <row r="288" spans="1:8" x14ac:dyDescent="0.25">
      <c r="A288" s="582" t="s">
        <v>6894</v>
      </c>
      <c r="B288" s="372" t="s">
        <v>6895</v>
      </c>
      <c r="C288" s="583">
        <v>28055.02</v>
      </c>
      <c r="D288" s="583">
        <v>42000</v>
      </c>
      <c r="E288" s="583">
        <v>42000</v>
      </c>
      <c r="F288" s="583">
        <v>-13944.98</v>
      </c>
      <c r="H288" s="958" t="s">
        <v>7484</v>
      </c>
    </row>
    <row r="289" spans="1:8" x14ac:dyDescent="0.25">
      <c r="A289" s="582" t="s">
        <v>6896</v>
      </c>
      <c r="B289" s="372" t="s">
        <v>6897</v>
      </c>
      <c r="C289" s="583">
        <v>95.7</v>
      </c>
      <c r="D289" s="583">
        <v>0</v>
      </c>
      <c r="E289" s="583">
        <v>0</v>
      </c>
      <c r="F289" s="583">
        <v>95.7</v>
      </c>
      <c r="H289" s="958" t="s">
        <v>7484</v>
      </c>
    </row>
    <row r="290" spans="1:8" x14ac:dyDescent="0.25">
      <c r="A290" s="582" t="s">
        <v>6898</v>
      </c>
      <c r="B290" s="372" t="s">
        <v>6899</v>
      </c>
      <c r="C290" s="583">
        <v>0</v>
      </c>
      <c r="D290" s="583">
        <v>500</v>
      </c>
      <c r="E290" s="583">
        <v>500</v>
      </c>
      <c r="F290" s="583">
        <v>-500</v>
      </c>
      <c r="H290" s="958" t="s">
        <v>7484</v>
      </c>
    </row>
    <row r="291" spans="1:8" x14ac:dyDescent="0.25">
      <c r="A291" s="582" t="s">
        <v>6900</v>
      </c>
      <c r="B291" s="372" t="s">
        <v>6901</v>
      </c>
      <c r="C291" s="583">
        <v>0</v>
      </c>
      <c r="D291" s="583">
        <v>6500</v>
      </c>
      <c r="E291" s="583">
        <v>6500</v>
      </c>
      <c r="F291" s="583">
        <v>-6500</v>
      </c>
      <c r="H291" s="958" t="s">
        <v>7484</v>
      </c>
    </row>
    <row r="292" spans="1:8" x14ac:dyDescent="0.25">
      <c r="A292" s="582" t="s">
        <v>6902</v>
      </c>
      <c r="B292" s="372" t="s">
        <v>6903</v>
      </c>
      <c r="C292" s="583">
        <v>14125.95</v>
      </c>
      <c r="D292" s="583">
        <v>24800</v>
      </c>
      <c r="E292" s="583">
        <v>24800</v>
      </c>
      <c r="F292" s="583">
        <v>-10674.05</v>
      </c>
      <c r="H292" s="958" t="s">
        <v>7485</v>
      </c>
    </row>
    <row r="293" spans="1:8" x14ac:dyDescent="0.25">
      <c r="A293" s="582" t="s">
        <v>6904</v>
      </c>
      <c r="B293" s="372" t="s">
        <v>6905</v>
      </c>
      <c r="C293" s="583">
        <v>-1600</v>
      </c>
      <c r="D293" s="583">
        <v>-2000</v>
      </c>
      <c r="E293" s="583">
        <v>-2000</v>
      </c>
      <c r="F293" s="583">
        <v>400</v>
      </c>
      <c r="H293" s="958" t="s">
        <v>7485</v>
      </c>
    </row>
    <row r="294" spans="1:8" x14ac:dyDescent="0.25">
      <c r="A294" s="582" t="s">
        <v>6906</v>
      </c>
      <c r="B294" s="372" t="s">
        <v>6907</v>
      </c>
      <c r="C294" s="583">
        <v>-506353</v>
      </c>
      <c r="D294" s="583">
        <v>-416000</v>
      </c>
      <c r="E294" s="583">
        <v>-416000</v>
      </c>
      <c r="F294" s="583">
        <v>-90353</v>
      </c>
      <c r="H294" s="958" t="s">
        <v>7485</v>
      </c>
    </row>
    <row r="295" spans="1:8" x14ac:dyDescent="0.25">
      <c r="A295" s="582" t="s">
        <v>6908</v>
      </c>
      <c r="B295" s="372" t="s">
        <v>6909</v>
      </c>
      <c r="C295" s="583">
        <v>40</v>
      </c>
      <c r="D295" s="583">
        <v>500</v>
      </c>
      <c r="E295" s="583">
        <v>500</v>
      </c>
      <c r="F295" s="583">
        <v>-460</v>
      </c>
      <c r="H295" s="958" t="s">
        <v>7486</v>
      </c>
    </row>
    <row r="296" spans="1:8" x14ac:dyDescent="0.25">
      <c r="A296" s="582" t="s">
        <v>6910</v>
      </c>
      <c r="B296" s="372" t="s">
        <v>6911</v>
      </c>
      <c r="C296" s="583">
        <v>-320</v>
      </c>
      <c r="D296" s="583">
        <v>-1000</v>
      </c>
      <c r="E296" s="583">
        <v>-1000</v>
      </c>
      <c r="F296" s="583">
        <v>680</v>
      </c>
      <c r="H296" s="958" t="s">
        <v>7486</v>
      </c>
    </row>
    <row r="297" spans="1:8" x14ac:dyDescent="0.25">
      <c r="A297" s="582" t="s">
        <v>6912</v>
      </c>
      <c r="B297" s="372" t="s">
        <v>6913</v>
      </c>
      <c r="C297" s="1083">
        <f>-4533.99+186.67</f>
        <v>-4347.32</v>
      </c>
      <c r="D297" s="583">
        <v>-21000</v>
      </c>
      <c r="E297" s="583">
        <v>-21000</v>
      </c>
      <c r="F297" s="583">
        <v>16466.009999999998</v>
      </c>
      <c r="H297" s="958" t="s">
        <v>7487</v>
      </c>
    </row>
    <row r="298" spans="1:8" x14ac:dyDescent="0.25">
      <c r="A298" s="582" t="s">
        <v>6914</v>
      </c>
      <c r="B298" s="372" t="s">
        <v>6915</v>
      </c>
      <c r="C298" s="1083">
        <f>-21494+1188</f>
        <v>-20306</v>
      </c>
      <c r="D298" s="583">
        <v>-49000</v>
      </c>
      <c r="E298" s="583">
        <v>-49000</v>
      </c>
      <c r="F298" s="583">
        <v>27506</v>
      </c>
      <c r="H298" s="958" t="s">
        <v>7487</v>
      </c>
    </row>
    <row r="299" spans="1:8" x14ac:dyDescent="0.25">
      <c r="A299" s="582" t="s">
        <v>6916</v>
      </c>
      <c r="B299" s="372" t="s">
        <v>6917</v>
      </c>
      <c r="C299" s="1083">
        <f>-4034+120</f>
        <v>-3914</v>
      </c>
      <c r="D299" s="583">
        <v>-13400</v>
      </c>
      <c r="E299" s="583">
        <v>-13400</v>
      </c>
      <c r="F299" s="583">
        <v>9366</v>
      </c>
      <c r="H299" s="958" t="s">
        <v>7487</v>
      </c>
    </row>
    <row r="300" spans="1:8" x14ac:dyDescent="0.25">
      <c r="A300" s="582" t="s">
        <v>6918</v>
      </c>
      <c r="B300" s="372" t="s">
        <v>6919</v>
      </c>
      <c r="C300" s="1083">
        <f>-13110+5300</f>
        <v>-7810</v>
      </c>
      <c r="D300" s="583">
        <v>-3000</v>
      </c>
      <c r="E300" s="583">
        <v>-3000</v>
      </c>
      <c r="F300" s="583">
        <v>-10110</v>
      </c>
      <c r="H300" s="958" t="s">
        <v>7487</v>
      </c>
    </row>
    <row r="301" spans="1:8" x14ac:dyDescent="0.25">
      <c r="A301" s="582" t="s">
        <v>6920</v>
      </c>
      <c r="B301" s="372" t="s">
        <v>6921</v>
      </c>
      <c r="C301" s="583">
        <v>40269.870000000003</v>
      </c>
      <c r="D301" s="583">
        <v>75300</v>
      </c>
      <c r="E301" s="583">
        <v>75300</v>
      </c>
      <c r="F301" s="583">
        <v>-35030.129999999997</v>
      </c>
      <c r="H301" s="958" t="s">
        <v>7488</v>
      </c>
    </row>
    <row r="302" spans="1:8" x14ac:dyDescent="0.25">
      <c r="A302" s="582" t="s">
        <v>6922</v>
      </c>
      <c r="B302" s="372" t="s">
        <v>6923</v>
      </c>
      <c r="C302" s="583">
        <v>23.4</v>
      </c>
      <c r="D302" s="583">
        <v>0</v>
      </c>
      <c r="E302" s="583">
        <v>0</v>
      </c>
      <c r="F302" s="583">
        <v>23.4</v>
      </c>
      <c r="H302" s="958" t="s">
        <v>7488</v>
      </c>
    </row>
    <row r="303" spans="1:8" x14ac:dyDescent="0.25">
      <c r="A303" s="582" t="s">
        <v>6924</v>
      </c>
      <c r="B303" s="372" t="s">
        <v>6925</v>
      </c>
      <c r="C303" s="583">
        <v>2763.75</v>
      </c>
      <c r="D303" s="583">
        <v>5900</v>
      </c>
      <c r="E303" s="583">
        <v>5900</v>
      </c>
      <c r="F303" s="583">
        <v>-3136.25</v>
      </c>
      <c r="H303" s="958" t="s">
        <v>7488</v>
      </c>
    </row>
    <row r="304" spans="1:8" x14ac:dyDescent="0.25">
      <c r="A304" s="582" t="s">
        <v>6926</v>
      </c>
      <c r="B304" s="372" t="s">
        <v>6927</v>
      </c>
      <c r="C304" s="583">
        <v>567.27</v>
      </c>
      <c r="D304" s="583">
        <v>3500</v>
      </c>
      <c r="E304" s="583">
        <v>3500</v>
      </c>
      <c r="F304" s="583">
        <v>-2932.73</v>
      </c>
      <c r="H304" s="958" t="s">
        <v>7488</v>
      </c>
    </row>
    <row r="305" spans="1:8" x14ac:dyDescent="0.25">
      <c r="A305" s="582" t="s">
        <v>6928</v>
      </c>
      <c r="B305" s="372" t="s">
        <v>6929</v>
      </c>
      <c r="C305" s="583">
        <v>0</v>
      </c>
      <c r="D305" s="583">
        <v>2600</v>
      </c>
      <c r="E305" s="583">
        <v>2600</v>
      </c>
      <c r="F305" s="583">
        <v>-2600</v>
      </c>
      <c r="H305" s="958" t="s">
        <v>7488</v>
      </c>
    </row>
    <row r="306" spans="1:8" x14ac:dyDescent="0.25">
      <c r="A306" s="582" t="s">
        <v>6930</v>
      </c>
      <c r="B306" s="372" t="s">
        <v>6931</v>
      </c>
      <c r="C306" s="583">
        <v>262.47000000000003</v>
      </c>
      <c r="D306" s="583">
        <v>3800</v>
      </c>
      <c r="E306" s="583">
        <v>3800</v>
      </c>
      <c r="F306" s="583">
        <v>-3537.53</v>
      </c>
      <c r="H306" s="958" t="s">
        <v>7488</v>
      </c>
    </row>
    <row r="307" spans="1:8" x14ac:dyDescent="0.25">
      <c r="A307" s="582" t="s">
        <v>6932</v>
      </c>
      <c r="B307" s="372" t="s">
        <v>6933</v>
      </c>
      <c r="C307" s="583">
        <v>0</v>
      </c>
      <c r="D307" s="583">
        <v>7300</v>
      </c>
      <c r="E307" s="583">
        <v>7300</v>
      </c>
      <c r="F307" s="583">
        <v>-7300</v>
      </c>
      <c r="H307" s="958" t="s">
        <v>7488</v>
      </c>
    </row>
    <row r="308" spans="1:8" x14ac:dyDescent="0.25">
      <c r="A308" s="582" t="s">
        <v>6934</v>
      </c>
      <c r="B308" s="372" t="s">
        <v>6935</v>
      </c>
      <c r="C308" s="583">
        <v>0</v>
      </c>
      <c r="D308" s="583">
        <v>2100</v>
      </c>
      <c r="E308" s="583">
        <v>2100</v>
      </c>
      <c r="F308" s="583">
        <v>-2100</v>
      </c>
      <c r="H308" s="958" t="s">
        <v>7488</v>
      </c>
    </row>
    <row r="309" spans="1:8" x14ac:dyDescent="0.25">
      <c r="A309" s="582" t="s">
        <v>6936</v>
      </c>
      <c r="B309" s="372" t="s">
        <v>6937</v>
      </c>
      <c r="C309" s="583">
        <v>963.89</v>
      </c>
      <c r="D309" s="583">
        <v>1500</v>
      </c>
      <c r="E309" s="583">
        <v>1500</v>
      </c>
      <c r="F309" s="583">
        <v>-536.11</v>
      </c>
      <c r="H309" s="958" t="s">
        <v>7488</v>
      </c>
    </row>
    <row r="310" spans="1:8" x14ac:dyDescent="0.25">
      <c r="A310" s="582" t="s">
        <v>6938</v>
      </c>
      <c r="B310" s="372" t="s">
        <v>6939</v>
      </c>
      <c r="C310" s="583">
        <v>179.85</v>
      </c>
      <c r="D310" s="583">
        <v>1300</v>
      </c>
      <c r="E310" s="583">
        <v>1300</v>
      </c>
      <c r="F310" s="583">
        <v>-1120.1500000000001</v>
      </c>
      <c r="H310" s="958" t="s">
        <v>7488</v>
      </c>
    </row>
    <row r="311" spans="1:8" x14ac:dyDescent="0.25">
      <c r="A311" s="582" t="s">
        <v>6940</v>
      </c>
      <c r="B311" s="372" t="s">
        <v>6941</v>
      </c>
      <c r="C311" s="583">
        <v>0</v>
      </c>
      <c r="D311" s="583">
        <v>1000</v>
      </c>
      <c r="E311" s="583">
        <v>1000</v>
      </c>
      <c r="F311" s="583">
        <v>-1000</v>
      </c>
      <c r="H311" s="958" t="s">
        <v>7488</v>
      </c>
    </row>
    <row r="312" spans="1:8" x14ac:dyDescent="0.25">
      <c r="A312" s="582" t="s">
        <v>6942</v>
      </c>
      <c r="B312" s="372" t="s">
        <v>6943</v>
      </c>
      <c r="C312" s="583">
        <v>707.21</v>
      </c>
      <c r="D312" s="583">
        <v>0</v>
      </c>
      <c r="E312" s="583">
        <v>0</v>
      </c>
      <c r="F312" s="583">
        <v>707.21</v>
      </c>
      <c r="H312" s="958" t="s">
        <v>7488</v>
      </c>
    </row>
    <row r="313" spans="1:8" x14ac:dyDescent="0.25">
      <c r="A313" s="582" t="s">
        <v>6944</v>
      </c>
      <c r="B313" s="372" t="s">
        <v>6945</v>
      </c>
      <c r="C313" s="583">
        <v>1547.74</v>
      </c>
      <c r="D313" s="583">
        <v>1500</v>
      </c>
      <c r="E313" s="583">
        <v>1500</v>
      </c>
      <c r="F313" s="583">
        <v>47.74</v>
      </c>
      <c r="H313" s="958" t="s">
        <v>7488</v>
      </c>
    </row>
    <row r="314" spans="1:8" x14ac:dyDescent="0.25">
      <c r="A314" s="582" t="s">
        <v>6946</v>
      </c>
      <c r="B314" s="372" t="s">
        <v>6947</v>
      </c>
      <c r="C314" s="583">
        <v>42069.87</v>
      </c>
      <c r="D314" s="583">
        <v>82000</v>
      </c>
      <c r="E314" s="583">
        <v>82000</v>
      </c>
      <c r="F314" s="583">
        <v>-39930.129999999997</v>
      </c>
      <c r="H314" s="958" t="s">
        <v>7489</v>
      </c>
    </row>
    <row r="315" spans="1:8" x14ac:dyDescent="0.25">
      <c r="A315" s="582" t="s">
        <v>6948</v>
      </c>
      <c r="B315" s="372" t="s">
        <v>6949</v>
      </c>
      <c r="C315" s="583">
        <v>2092.5</v>
      </c>
      <c r="D315" s="583">
        <v>0</v>
      </c>
      <c r="E315" s="583">
        <v>0</v>
      </c>
      <c r="F315" s="583">
        <v>2092.5</v>
      </c>
      <c r="H315" s="958" t="s">
        <v>7489</v>
      </c>
    </row>
    <row r="316" spans="1:8" x14ac:dyDescent="0.25">
      <c r="A316" s="582" t="s">
        <v>6950</v>
      </c>
      <c r="B316" s="372" t="s">
        <v>6951</v>
      </c>
      <c r="C316" s="583">
        <v>0</v>
      </c>
      <c r="D316" s="583">
        <v>500</v>
      </c>
      <c r="E316" s="583">
        <v>500</v>
      </c>
      <c r="F316" s="583">
        <v>-500</v>
      </c>
      <c r="H316" s="958" t="s">
        <v>7489</v>
      </c>
    </row>
    <row r="317" spans="1:8" x14ac:dyDescent="0.25">
      <c r="A317" s="582" t="s">
        <v>6952</v>
      </c>
      <c r="B317" s="372" t="s">
        <v>6953</v>
      </c>
      <c r="C317" s="583">
        <v>37.43</v>
      </c>
      <c r="D317" s="583">
        <v>1700</v>
      </c>
      <c r="E317" s="583">
        <v>1700</v>
      </c>
      <c r="F317" s="583">
        <v>-1662.57</v>
      </c>
      <c r="H317" s="958" t="s">
        <v>7489</v>
      </c>
    </row>
    <row r="318" spans="1:8" x14ac:dyDescent="0.25">
      <c r="A318" s="582" t="s">
        <v>6954</v>
      </c>
      <c r="B318" s="372" t="s">
        <v>6955</v>
      </c>
      <c r="C318" s="583">
        <v>4179.07</v>
      </c>
      <c r="D318" s="583">
        <v>10800</v>
      </c>
      <c r="E318" s="583">
        <v>10800</v>
      </c>
      <c r="F318" s="583">
        <v>-6620.93</v>
      </c>
      <c r="H318" s="958" t="s">
        <v>7489</v>
      </c>
    </row>
    <row r="319" spans="1:8" x14ac:dyDescent="0.25">
      <c r="A319" s="582" t="s">
        <v>6956</v>
      </c>
      <c r="B319" s="372" t="s">
        <v>6957</v>
      </c>
      <c r="C319" s="583">
        <v>0</v>
      </c>
      <c r="D319" s="583">
        <v>14900</v>
      </c>
      <c r="E319" s="583">
        <v>14900</v>
      </c>
      <c r="F319" s="583">
        <v>-14900</v>
      </c>
      <c r="H319" s="958" t="s">
        <v>7489</v>
      </c>
    </row>
    <row r="320" spans="1:8" x14ac:dyDescent="0.25">
      <c r="A320" s="582" t="s">
        <v>6958</v>
      </c>
      <c r="B320" s="372" t="s">
        <v>6959</v>
      </c>
      <c r="C320" s="583">
        <v>-48.2</v>
      </c>
      <c r="D320" s="583">
        <v>500</v>
      </c>
      <c r="E320" s="583">
        <v>500</v>
      </c>
      <c r="F320" s="583">
        <v>-548.20000000000005</v>
      </c>
      <c r="H320" s="958" t="s">
        <v>7489</v>
      </c>
    </row>
    <row r="321" spans="1:8" x14ac:dyDescent="0.25">
      <c r="A321" s="582" t="s">
        <v>6960</v>
      </c>
      <c r="B321" s="372" t="s">
        <v>6961</v>
      </c>
      <c r="C321" s="583">
        <v>0</v>
      </c>
      <c r="D321" s="583">
        <v>21800</v>
      </c>
      <c r="E321" s="583">
        <v>21800</v>
      </c>
      <c r="F321" s="583">
        <v>-21800</v>
      </c>
      <c r="H321" s="958" t="s">
        <v>7489</v>
      </c>
    </row>
    <row r="322" spans="1:8" x14ac:dyDescent="0.25">
      <c r="A322" s="582" t="s">
        <v>6962</v>
      </c>
      <c r="B322" s="372" t="s">
        <v>6963</v>
      </c>
      <c r="C322" s="583">
        <v>84.71</v>
      </c>
      <c r="D322" s="583">
        <v>400</v>
      </c>
      <c r="E322" s="583">
        <v>400</v>
      </c>
      <c r="F322" s="583">
        <v>-315.29000000000002</v>
      </c>
      <c r="H322" s="958" t="s">
        <v>7489</v>
      </c>
    </row>
    <row r="323" spans="1:8" x14ac:dyDescent="0.25">
      <c r="A323" s="582" t="s">
        <v>6964</v>
      </c>
      <c r="B323" s="372" t="s">
        <v>6965</v>
      </c>
      <c r="C323" s="583">
        <v>58.33</v>
      </c>
      <c r="D323" s="583">
        <v>0</v>
      </c>
      <c r="E323" s="583">
        <v>0</v>
      </c>
      <c r="F323" s="583">
        <v>58.33</v>
      </c>
      <c r="H323" s="958" t="s">
        <v>7489</v>
      </c>
    </row>
    <row r="324" spans="1:8" x14ac:dyDescent="0.25">
      <c r="A324" s="582" t="s">
        <v>6966</v>
      </c>
      <c r="B324" s="372" t="s">
        <v>6967</v>
      </c>
      <c r="C324" s="583">
        <v>413.26</v>
      </c>
      <c r="D324" s="583">
        <v>700</v>
      </c>
      <c r="E324" s="583">
        <v>700</v>
      </c>
      <c r="F324" s="583">
        <v>-286.74</v>
      </c>
      <c r="H324" s="958" t="s">
        <v>7489</v>
      </c>
    </row>
    <row r="325" spans="1:8" x14ac:dyDescent="0.25">
      <c r="A325" s="582" t="s">
        <v>6968</v>
      </c>
      <c r="B325" s="372" t="s">
        <v>6969</v>
      </c>
      <c r="C325" s="583">
        <v>789.4</v>
      </c>
      <c r="D325" s="583">
        <v>500</v>
      </c>
      <c r="E325" s="583">
        <v>500</v>
      </c>
      <c r="F325" s="583">
        <v>289.39999999999998</v>
      </c>
      <c r="H325" s="958" t="s">
        <v>7489</v>
      </c>
    </row>
    <row r="326" spans="1:8" x14ac:dyDescent="0.25">
      <c r="A326" s="582" t="s">
        <v>6970</v>
      </c>
      <c r="B326" s="372" t="s">
        <v>6971</v>
      </c>
      <c r="C326" s="583">
        <v>545.16</v>
      </c>
      <c r="D326" s="583">
        <v>400</v>
      </c>
      <c r="E326" s="583">
        <v>400</v>
      </c>
      <c r="F326" s="583">
        <v>145.16</v>
      </c>
      <c r="H326" s="958" t="s">
        <v>7489</v>
      </c>
    </row>
    <row r="327" spans="1:8" x14ac:dyDescent="0.25">
      <c r="A327" s="582" t="s">
        <v>6972</v>
      </c>
      <c r="B327" s="372" t="s">
        <v>6973</v>
      </c>
      <c r="C327" s="583">
        <v>471.21</v>
      </c>
      <c r="D327" s="583">
        <v>400</v>
      </c>
      <c r="E327" s="583">
        <v>400</v>
      </c>
      <c r="F327" s="583">
        <v>71.209999999999994</v>
      </c>
      <c r="H327" s="958" t="s">
        <v>7489</v>
      </c>
    </row>
    <row r="328" spans="1:8" x14ac:dyDescent="0.25">
      <c r="A328" s="582" t="s">
        <v>6974</v>
      </c>
      <c r="B328" s="372" t="s">
        <v>6975</v>
      </c>
      <c r="C328" s="583">
        <v>2400</v>
      </c>
      <c r="D328" s="583">
        <v>4800</v>
      </c>
      <c r="E328" s="583">
        <v>4800</v>
      </c>
      <c r="F328" s="583">
        <v>-2400</v>
      </c>
      <c r="H328" s="958" t="s">
        <v>7489</v>
      </c>
    </row>
    <row r="329" spans="1:8" x14ac:dyDescent="0.25">
      <c r="A329" s="582" t="s">
        <v>6976</v>
      </c>
      <c r="B329" s="372" t="s">
        <v>6977</v>
      </c>
      <c r="C329" s="583">
        <v>4169</v>
      </c>
      <c r="D329" s="583">
        <v>1800</v>
      </c>
      <c r="E329" s="583">
        <v>1800</v>
      </c>
      <c r="F329" s="583">
        <v>2369</v>
      </c>
      <c r="H329" s="958" t="s">
        <v>7489</v>
      </c>
    </row>
    <row r="330" spans="1:8" x14ac:dyDescent="0.25">
      <c r="A330" s="582" t="s">
        <v>6978</v>
      </c>
      <c r="B330" s="372" t="s">
        <v>6979</v>
      </c>
      <c r="C330" s="583">
        <v>381.84</v>
      </c>
      <c r="D330" s="583">
        <v>0</v>
      </c>
      <c r="E330" s="583">
        <v>0</v>
      </c>
      <c r="F330" s="583">
        <v>381.84</v>
      </c>
      <c r="H330" s="958" t="s">
        <v>7489</v>
      </c>
    </row>
    <row r="331" spans="1:8" x14ac:dyDescent="0.25">
      <c r="A331" s="582" t="s">
        <v>6980</v>
      </c>
      <c r="B331" s="372" t="s">
        <v>6981</v>
      </c>
      <c r="C331" s="583">
        <v>0</v>
      </c>
      <c r="D331" s="583">
        <v>1000</v>
      </c>
      <c r="E331" s="583">
        <v>1000</v>
      </c>
      <c r="F331" s="583">
        <v>-1000</v>
      </c>
      <c r="H331" s="958" t="s">
        <v>7489</v>
      </c>
    </row>
    <row r="332" spans="1:8" x14ac:dyDescent="0.25">
      <c r="A332" s="582" t="s">
        <v>6982</v>
      </c>
      <c r="B332" s="372" t="s">
        <v>6983</v>
      </c>
      <c r="C332" s="583">
        <v>0</v>
      </c>
      <c r="D332" s="583">
        <v>600</v>
      </c>
      <c r="E332" s="583">
        <v>600</v>
      </c>
      <c r="F332" s="583">
        <v>-600</v>
      </c>
      <c r="H332" s="958" t="s">
        <v>7489</v>
      </c>
    </row>
    <row r="333" spans="1:8" x14ac:dyDescent="0.25">
      <c r="A333" s="582" t="s">
        <v>6984</v>
      </c>
      <c r="B333" s="372" t="s">
        <v>6985</v>
      </c>
      <c r="C333" s="1083">
        <v>1762.23</v>
      </c>
      <c r="D333" s="583">
        <v>1900</v>
      </c>
      <c r="E333" s="583">
        <v>1900</v>
      </c>
      <c r="F333" s="583">
        <v>-137.77000000000001</v>
      </c>
      <c r="H333" s="958" t="s">
        <v>7489</v>
      </c>
    </row>
    <row r="334" spans="1:8" x14ac:dyDescent="0.25">
      <c r="A334" s="582" t="s">
        <v>6986</v>
      </c>
      <c r="B334" s="372" t="s">
        <v>6987</v>
      </c>
      <c r="C334" s="583">
        <v>0</v>
      </c>
      <c r="D334" s="583">
        <v>2000</v>
      </c>
      <c r="E334" s="583">
        <v>2000</v>
      </c>
      <c r="F334" s="583">
        <v>-2000</v>
      </c>
      <c r="H334" s="958" t="s">
        <v>7489</v>
      </c>
    </row>
    <row r="335" spans="1:8" x14ac:dyDescent="0.25">
      <c r="A335" s="582" t="s">
        <v>6988</v>
      </c>
      <c r="B335" s="372" t="s">
        <v>6989</v>
      </c>
      <c r="C335" s="583">
        <v>1793</v>
      </c>
      <c r="D335" s="583">
        <v>0</v>
      </c>
      <c r="E335" s="583">
        <v>0</v>
      </c>
      <c r="F335" s="583">
        <v>1793</v>
      </c>
      <c r="H335" s="958" t="s">
        <v>7489</v>
      </c>
    </row>
    <row r="336" spans="1:8" x14ac:dyDescent="0.25">
      <c r="A336" s="582" t="s">
        <v>6990</v>
      </c>
      <c r="B336" s="372" t="s">
        <v>6991</v>
      </c>
      <c r="C336" s="583">
        <v>0</v>
      </c>
      <c r="D336" s="583">
        <v>200</v>
      </c>
      <c r="E336" s="583">
        <v>200</v>
      </c>
      <c r="F336" s="583">
        <v>-200</v>
      </c>
      <c r="H336" s="958" t="s">
        <v>7489</v>
      </c>
    </row>
    <row r="337" spans="1:8" x14ac:dyDescent="0.25">
      <c r="A337" s="582" t="s">
        <v>6992</v>
      </c>
      <c r="B337" s="372" t="s">
        <v>6993</v>
      </c>
      <c r="C337" s="583">
        <v>-222.72</v>
      </c>
      <c r="D337" s="583">
        <v>-500</v>
      </c>
      <c r="E337" s="583">
        <v>-500</v>
      </c>
      <c r="F337" s="583">
        <v>277.27999999999997</v>
      </c>
      <c r="H337" s="958" t="s">
        <v>7489</v>
      </c>
    </row>
    <row r="338" spans="1:8" x14ac:dyDescent="0.25">
      <c r="A338" s="582" t="s">
        <v>6994</v>
      </c>
      <c r="B338" s="372" t="s">
        <v>6995</v>
      </c>
      <c r="C338" s="583">
        <v>95602.44</v>
      </c>
      <c r="D338" s="583">
        <v>209000</v>
      </c>
      <c r="E338" s="583">
        <v>209000</v>
      </c>
      <c r="F338" s="583">
        <v>-113397.56</v>
      </c>
      <c r="H338" s="958" t="s">
        <v>7490</v>
      </c>
    </row>
    <row r="339" spans="1:8" x14ac:dyDescent="0.25">
      <c r="A339" s="582" t="s">
        <v>6996</v>
      </c>
      <c r="B339" s="372" t="s">
        <v>6997</v>
      </c>
      <c r="C339" s="583">
        <v>0</v>
      </c>
      <c r="D339" s="583">
        <v>1000</v>
      </c>
      <c r="E339" s="583">
        <v>1000</v>
      </c>
      <c r="F339" s="583">
        <v>-1000</v>
      </c>
      <c r="H339" s="958" t="s">
        <v>7490</v>
      </c>
    </row>
    <row r="340" spans="1:8" x14ac:dyDescent="0.25">
      <c r="A340" s="582" t="s">
        <v>6998</v>
      </c>
      <c r="B340" s="372" t="s">
        <v>6999</v>
      </c>
      <c r="C340" s="583">
        <v>0</v>
      </c>
      <c r="D340" s="583">
        <v>10000</v>
      </c>
      <c r="E340" s="583">
        <v>10000</v>
      </c>
      <c r="F340" s="583">
        <v>-10000</v>
      </c>
      <c r="H340" s="958" t="s">
        <v>7490</v>
      </c>
    </row>
    <row r="341" spans="1:8" x14ac:dyDescent="0.25">
      <c r="A341" s="582" t="s">
        <v>7000</v>
      </c>
      <c r="B341" s="372" t="s">
        <v>7001</v>
      </c>
      <c r="C341" s="583">
        <v>0</v>
      </c>
      <c r="D341" s="583">
        <v>900</v>
      </c>
      <c r="E341" s="583">
        <v>900</v>
      </c>
      <c r="F341" s="583">
        <v>-900</v>
      </c>
      <c r="H341" s="958" t="s">
        <v>7490</v>
      </c>
    </row>
    <row r="342" spans="1:8" x14ac:dyDescent="0.25">
      <c r="A342" s="582" t="s">
        <v>7002</v>
      </c>
      <c r="B342" s="372" t="s">
        <v>7003</v>
      </c>
      <c r="C342" s="583">
        <v>1268.8399999999999</v>
      </c>
      <c r="D342" s="583">
        <v>4000</v>
      </c>
      <c r="E342" s="583">
        <v>4000</v>
      </c>
      <c r="F342" s="583">
        <v>-2731.16</v>
      </c>
      <c r="H342" s="958" t="s">
        <v>7490</v>
      </c>
    </row>
    <row r="343" spans="1:8" x14ac:dyDescent="0.25">
      <c r="A343" s="582" t="s">
        <v>7004</v>
      </c>
      <c r="B343" s="372" t="s">
        <v>7005</v>
      </c>
      <c r="C343" s="583">
        <v>0</v>
      </c>
      <c r="D343" s="583">
        <v>2500</v>
      </c>
      <c r="E343" s="583">
        <v>0</v>
      </c>
      <c r="F343" s="583">
        <v>0</v>
      </c>
      <c r="H343" s="958" t="s">
        <v>7490</v>
      </c>
    </row>
    <row r="344" spans="1:8" x14ac:dyDescent="0.25">
      <c r="A344" s="582" t="s">
        <v>7006</v>
      </c>
      <c r="B344" s="372" t="s">
        <v>7007</v>
      </c>
      <c r="C344" s="583">
        <v>23419.54</v>
      </c>
      <c r="D344" s="583">
        <v>11000</v>
      </c>
      <c r="E344" s="583">
        <v>11000</v>
      </c>
      <c r="F344" s="583">
        <v>12419.54</v>
      </c>
      <c r="H344" s="958" t="s">
        <v>7490</v>
      </c>
    </row>
    <row r="345" spans="1:8" x14ac:dyDescent="0.25">
      <c r="A345" s="582" t="s">
        <v>7008</v>
      </c>
      <c r="B345" s="372" t="s">
        <v>7009</v>
      </c>
      <c r="C345" s="583">
        <v>7275</v>
      </c>
      <c r="D345" s="583">
        <v>0</v>
      </c>
      <c r="E345" s="583">
        <v>0</v>
      </c>
      <c r="F345" s="583">
        <v>7275</v>
      </c>
      <c r="H345" s="958" t="s">
        <v>7490</v>
      </c>
    </row>
    <row r="346" spans="1:8" x14ac:dyDescent="0.25">
      <c r="A346" s="582" t="s">
        <v>7010</v>
      </c>
      <c r="B346" s="372" t="s">
        <v>7011</v>
      </c>
      <c r="C346" s="583">
        <v>400.82</v>
      </c>
      <c r="D346" s="583">
        <v>1300</v>
      </c>
      <c r="E346" s="583">
        <v>1300</v>
      </c>
      <c r="F346" s="583">
        <v>-899.18</v>
      </c>
      <c r="H346" s="958" t="s">
        <v>7490</v>
      </c>
    </row>
    <row r="347" spans="1:8" x14ac:dyDescent="0.25">
      <c r="A347" s="582" t="s">
        <v>7012</v>
      </c>
      <c r="B347" s="372" t="s">
        <v>7013</v>
      </c>
      <c r="C347" s="583">
        <v>0</v>
      </c>
      <c r="D347" s="583">
        <v>100</v>
      </c>
      <c r="E347" s="583">
        <v>100</v>
      </c>
      <c r="F347" s="583">
        <v>-100</v>
      </c>
      <c r="H347" s="958" t="s">
        <v>7490</v>
      </c>
    </row>
    <row r="348" spans="1:8" x14ac:dyDescent="0.25">
      <c r="A348" s="582" t="s">
        <v>7014</v>
      </c>
      <c r="B348" s="372" t="s">
        <v>7015</v>
      </c>
      <c r="C348" s="583">
        <v>0</v>
      </c>
      <c r="D348" s="583">
        <v>3800</v>
      </c>
      <c r="E348" s="583">
        <v>3800</v>
      </c>
      <c r="F348" s="583">
        <v>-3800</v>
      </c>
      <c r="H348" s="958" t="s">
        <v>7490</v>
      </c>
    </row>
    <row r="349" spans="1:8" x14ac:dyDescent="0.25">
      <c r="A349" s="582" t="s">
        <v>7016</v>
      </c>
      <c r="B349" s="372" t="s">
        <v>7017</v>
      </c>
      <c r="C349" s="583">
        <v>0</v>
      </c>
      <c r="D349" s="583">
        <v>17000</v>
      </c>
      <c r="E349" s="583">
        <v>17000</v>
      </c>
      <c r="F349" s="583">
        <v>-17000</v>
      </c>
      <c r="H349" s="958" t="s">
        <v>7490</v>
      </c>
    </row>
    <row r="350" spans="1:8" x14ac:dyDescent="0.25">
      <c r="A350" s="582" t="s">
        <v>7018</v>
      </c>
      <c r="B350" s="372" t="s">
        <v>7019</v>
      </c>
      <c r="C350" s="583">
        <v>0</v>
      </c>
      <c r="D350" s="583">
        <v>-500</v>
      </c>
      <c r="E350" s="583">
        <v>-500</v>
      </c>
      <c r="F350" s="583">
        <v>500</v>
      </c>
      <c r="H350" s="958" t="s">
        <v>7490</v>
      </c>
    </row>
    <row r="351" spans="1:8" x14ac:dyDescent="0.25">
      <c r="A351" s="582" t="s">
        <v>7020</v>
      </c>
      <c r="B351" s="372" t="s">
        <v>7021</v>
      </c>
      <c r="C351" s="583">
        <v>0</v>
      </c>
      <c r="D351" s="583">
        <v>-10000</v>
      </c>
      <c r="E351" s="583">
        <v>-10000</v>
      </c>
      <c r="F351" s="583">
        <v>10000</v>
      </c>
      <c r="H351" s="958" t="s">
        <v>7490</v>
      </c>
    </row>
    <row r="352" spans="1:8" x14ac:dyDescent="0.25">
      <c r="A352" s="582" t="s">
        <v>7022</v>
      </c>
      <c r="B352" s="372" t="s">
        <v>7023</v>
      </c>
      <c r="C352" s="583">
        <v>54530.14</v>
      </c>
      <c r="D352" s="583">
        <v>106500</v>
      </c>
      <c r="E352" s="583">
        <v>106500</v>
      </c>
      <c r="F352" s="583">
        <v>-51969.86</v>
      </c>
      <c r="H352" s="958" t="s">
        <v>7491</v>
      </c>
    </row>
    <row r="353" spans="1:8" x14ac:dyDescent="0.25">
      <c r="A353" s="582" t="s">
        <v>7024</v>
      </c>
      <c r="B353" s="372" t="s">
        <v>7025</v>
      </c>
      <c r="C353" s="583">
        <v>48.1</v>
      </c>
      <c r="D353" s="583">
        <v>500</v>
      </c>
      <c r="E353" s="583">
        <v>500</v>
      </c>
      <c r="F353" s="583">
        <v>-451.9</v>
      </c>
      <c r="H353" s="958" t="s">
        <v>7491</v>
      </c>
    </row>
    <row r="354" spans="1:8" x14ac:dyDescent="0.25">
      <c r="A354" s="582" t="s">
        <v>7026</v>
      </c>
      <c r="B354" s="372" t="s">
        <v>7027</v>
      </c>
      <c r="C354" s="583">
        <v>273.16000000000003</v>
      </c>
      <c r="D354" s="583">
        <v>500</v>
      </c>
      <c r="E354" s="583">
        <v>500</v>
      </c>
      <c r="F354" s="583">
        <v>-226.84</v>
      </c>
      <c r="H354" s="958" t="s">
        <v>7491</v>
      </c>
    </row>
    <row r="355" spans="1:8" x14ac:dyDescent="0.25">
      <c r="A355" s="582" t="s">
        <v>7028</v>
      </c>
      <c r="B355" s="372" t="s">
        <v>7029</v>
      </c>
      <c r="C355" s="583">
        <v>49.43</v>
      </c>
      <c r="D355" s="583">
        <v>600</v>
      </c>
      <c r="E355" s="583">
        <v>600</v>
      </c>
      <c r="F355" s="583">
        <v>-550.57000000000005</v>
      </c>
      <c r="H355" s="958" t="s">
        <v>7491</v>
      </c>
    </row>
    <row r="356" spans="1:8" x14ac:dyDescent="0.25">
      <c r="A356" s="582" t="s">
        <v>7030</v>
      </c>
      <c r="B356" s="372" t="s">
        <v>7031</v>
      </c>
      <c r="C356" s="583">
        <v>0</v>
      </c>
      <c r="D356" s="583">
        <v>300</v>
      </c>
      <c r="E356" s="583">
        <v>300</v>
      </c>
      <c r="F356" s="583">
        <v>-300</v>
      </c>
      <c r="H356" s="958" t="s">
        <v>7491</v>
      </c>
    </row>
    <row r="357" spans="1:8" x14ac:dyDescent="0.25">
      <c r="A357" s="582" t="s">
        <v>7032</v>
      </c>
      <c r="B357" s="372" t="s">
        <v>7033</v>
      </c>
      <c r="C357" s="583">
        <v>0</v>
      </c>
      <c r="D357" s="583">
        <v>-25000</v>
      </c>
      <c r="E357" s="583">
        <v>-25000</v>
      </c>
      <c r="F357" s="583">
        <v>25000</v>
      </c>
      <c r="H357" s="958" t="s">
        <v>7491</v>
      </c>
    </row>
    <row r="358" spans="1:8" x14ac:dyDescent="0.25">
      <c r="A358" s="582" t="s">
        <v>7034</v>
      </c>
      <c r="B358" s="372" t="s">
        <v>7035</v>
      </c>
      <c r="C358" s="583">
        <v>19366.2</v>
      </c>
      <c r="D358" s="583">
        <v>38400</v>
      </c>
      <c r="E358" s="583">
        <v>38400</v>
      </c>
      <c r="F358" s="583">
        <v>-19033.8</v>
      </c>
      <c r="H358" s="958" t="s">
        <v>7492</v>
      </c>
    </row>
    <row r="359" spans="1:8" x14ac:dyDescent="0.25">
      <c r="A359" s="582" t="s">
        <v>7036</v>
      </c>
      <c r="B359" s="372" t="s">
        <v>7037</v>
      </c>
      <c r="C359" s="583">
        <v>350</v>
      </c>
      <c r="D359" s="583">
        <v>0</v>
      </c>
      <c r="E359" s="583">
        <v>0</v>
      </c>
      <c r="F359" s="583">
        <v>350</v>
      </c>
      <c r="H359" s="958" t="s">
        <v>7492</v>
      </c>
    </row>
    <row r="360" spans="1:8" x14ac:dyDescent="0.25">
      <c r="A360" s="582" t="s">
        <v>7038</v>
      </c>
      <c r="B360" s="372" t="s">
        <v>7039</v>
      </c>
      <c r="C360" s="583">
        <v>0</v>
      </c>
      <c r="D360" s="583">
        <v>2000</v>
      </c>
      <c r="E360" s="583">
        <v>2000</v>
      </c>
      <c r="F360" s="583">
        <v>-2000</v>
      </c>
      <c r="H360" s="958" t="s">
        <v>7492</v>
      </c>
    </row>
    <row r="361" spans="1:8" x14ac:dyDescent="0.25">
      <c r="A361" s="582" t="s">
        <v>7040</v>
      </c>
      <c r="B361" s="372" t="s">
        <v>7041</v>
      </c>
      <c r="C361" s="583">
        <v>0</v>
      </c>
      <c r="D361" s="583">
        <v>500</v>
      </c>
      <c r="E361" s="583">
        <v>500</v>
      </c>
      <c r="F361" s="583">
        <v>-500</v>
      </c>
      <c r="H361" s="958" t="s">
        <v>7492</v>
      </c>
    </row>
    <row r="362" spans="1:8" x14ac:dyDescent="0.25">
      <c r="A362" s="582" t="s">
        <v>7042</v>
      </c>
      <c r="B362" s="372" t="s">
        <v>7043</v>
      </c>
      <c r="C362" s="583">
        <v>0</v>
      </c>
      <c r="D362" s="583">
        <v>2000</v>
      </c>
      <c r="E362" s="583">
        <v>2000</v>
      </c>
      <c r="F362" s="583">
        <v>-2000</v>
      </c>
      <c r="H362" s="958" t="s">
        <v>7492</v>
      </c>
    </row>
    <row r="363" spans="1:8" x14ac:dyDescent="0.25">
      <c r="A363" s="582" t="s">
        <v>7044</v>
      </c>
      <c r="B363" s="372" t="s">
        <v>7045</v>
      </c>
      <c r="C363" s="583">
        <v>0</v>
      </c>
      <c r="D363" s="583">
        <v>100</v>
      </c>
      <c r="E363" s="583">
        <v>100</v>
      </c>
      <c r="F363" s="583">
        <v>-100</v>
      </c>
      <c r="H363" s="958" t="s">
        <v>7492</v>
      </c>
    </row>
    <row r="364" spans="1:8" x14ac:dyDescent="0.25">
      <c r="A364" s="582" t="s">
        <v>7046</v>
      </c>
      <c r="B364" s="372" t="s">
        <v>7047</v>
      </c>
      <c r="C364" s="583">
        <v>79183.87</v>
      </c>
      <c r="D364" s="583">
        <v>77500</v>
      </c>
      <c r="E364" s="583">
        <v>77500</v>
      </c>
      <c r="F364" s="583">
        <v>1683.87</v>
      </c>
      <c r="H364" s="958" t="s">
        <v>7492</v>
      </c>
    </row>
    <row r="365" spans="1:8" x14ac:dyDescent="0.25">
      <c r="A365" s="582" t="s">
        <v>7048</v>
      </c>
      <c r="B365" s="372" t="s">
        <v>7049</v>
      </c>
      <c r="C365" s="583">
        <v>12</v>
      </c>
      <c r="D365" s="583">
        <v>0</v>
      </c>
      <c r="E365" s="583">
        <v>0</v>
      </c>
      <c r="F365" s="583">
        <v>12</v>
      </c>
      <c r="H365" s="958" t="s">
        <v>7492</v>
      </c>
    </row>
    <row r="366" spans="1:8" x14ac:dyDescent="0.25">
      <c r="A366" s="582" t="s">
        <v>7050</v>
      </c>
      <c r="B366" s="372" t="s">
        <v>7051</v>
      </c>
      <c r="C366" s="583">
        <v>0</v>
      </c>
      <c r="D366" s="583">
        <v>600</v>
      </c>
      <c r="E366" s="583">
        <v>600</v>
      </c>
      <c r="F366" s="583">
        <v>-600</v>
      </c>
      <c r="H366" s="958" t="s">
        <v>7492</v>
      </c>
    </row>
    <row r="367" spans="1:8" x14ac:dyDescent="0.25">
      <c r="A367" s="582" t="s">
        <v>7052</v>
      </c>
      <c r="B367" s="372" t="s">
        <v>7053</v>
      </c>
      <c r="C367" s="583">
        <v>0</v>
      </c>
      <c r="D367" s="583">
        <v>300</v>
      </c>
      <c r="E367" s="583">
        <v>300</v>
      </c>
      <c r="F367" s="583">
        <v>-300</v>
      </c>
      <c r="H367" s="958" t="s">
        <v>7492</v>
      </c>
    </row>
    <row r="368" spans="1:8" x14ac:dyDescent="0.25">
      <c r="A368" s="582" t="s">
        <v>7054</v>
      </c>
      <c r="B368" s="372" t="s">
        <v>2794</v>
      </c>
      <c r="C368" s="583">
        <v>0</v>
      </c>
      <c r="D368" s="583">
        <v>2500</v>
      </c>
      <c r="E368" s="583">
        <v>2500</v>
      </c>
      <c r="F368" s="583">
        <v>-2500</v>
      </c>
      <c r="H368" s="958" t="s">
        <v>7493</v>
      </c>
    </row>
    <row r="369" spans="1:8" x14ac:dyDescent="0.25">
      <c r="A369" s="582" t="s">
        <v>7055</v>
      </c>
      <c r="B369" s="372" t="s">
        <v>2746</v>
      </c>
      <c r="C369" s="583">
        <v>660</v>
      </c>
      <c r="D369" s="583">
        <v>0</v>
      </c>
      <c r="E369" s="583">
        <v>0</v>
      </c>
      <c r="F369" s="583">
        <v>660</v>
      </c>
      <c r="H369" s="958" t="s">
        <v>7493</v>
      </c>
    </row>
    <row r="370" spans="1:8" x14ac:dyDescent="0.25">
      <c r="A370" s="582" t="s">
        <v>51</v>
      </c>
      <c r="B370" s="372" t="s">
        <v>52</v>
      </c>
      <c r="C370" s="583">
        <v>752</v>
      </c>
      <c r="D370" s="583">
        <v>100</v>
      </c>
      <c r="E370" s="583">
        <v>100</v>
      </c>
      <c r="F370" s="583">
        <v>652</v>
      </c>
      <c r="H370" s="958" t="s">
        <v>7493</v>
      </c>
    </row>
    <row r="371" spans="1:8" x14ac:dyDescent="0.25">
      <c r="A371" s="582" t="s">
        <v>53</v>
      </c>
      <c r="B371" s="372" t="s">
        <v>54</v>
      </c>
      <c r="C371" s="583">
        <v>5192.58</v>
      </c>
      <c r="D371" s="583">
        <v>10000</v>
      </c>
      <c r="E371" s="583">
        <v>10000</v>
      </c>
      <c r="F371" s="583">
        <v>-4807.42</v>
      </c>
      <c r="H371" s="958" t="s">
        <v>7493</v>
      </c>
    </row>
    <row r="372" spans="1:8" x14ac:dyDescent="0.25">
      <c r="A372" s="582" t="s">
        <v>57</v>
      </c>
      <c r="B372" s="372" t="s">
        <v>58</v>
      </c>
      <c r="C372" s="583">
        <v>0</v>
      </c>
      <c r="D372" s="583">
        <v>500</v>
      </c>
      <c r="E372" s="583">
        <v>500</v>
      </c>
      <c r="F372" s="583">
        <v>-500</v>
      </c>
      <c r="H372" s="958" t="s">
        <v>7493</v>
      </c>
    </row>
    <row r="373" spans="1:8" x14ac:dyDescent="0.25">
      <c r="A373" s="582" t="s">
        <v>71</v>
      </c>
      <c r="B373" s="372" t="s">
        <v>72</v>
      </c>
      <c r="C373" s="583">
        <v>97.9</v>
      </c>
      <c r="D373" s="583">
        <v>800</v>
      </c>
      <c r="E373" s="583">
        <v>800</v>
      </c>
      <c r="F373" s="583">
        <v>-702.1</v>
      </c>
      <c r="H373" s="958" t="s">
        <v>7493</v>
      </c>
    </row>
    <row r="374" spans="1:8" x14ac:dyDescent="0.25">
      <c r="A374" s="582" t="s">
        <v>79</v>
      </c>
      <c r="B374" s="372" t="s">
        <v>80</v>
      </c>
      <c r="C374" s="583">
        <v>760</v>
      </c>
      <c r="D374" s="583">
        <v>300</v>
      </c>
      <c r="E374" s="583">
        <v>300</v>
      </c>
      <c r="F374" s="583">
        <v>460</v>
      </c>
      <c r="H374" s="958" t="s">
        <v>7493</v>
      </c>
    </row>
    <row r="375" spans="1:8" x14ac:dyDescent="0.25">
      <c r="A375" s="582" t="s">
        <v>7056</v>
      </c>
      <c r="B375" s="372" t="s">
        <v>2795</v>
      </c>
      <c r="C375" s="583">
        <v>0</v>
      </c>
      <c r="D375" s="583">
        <v>2000</v>
      </c>
      <c r="E375" s="583">
        <v>2000</v>
      </c>
      <c r="F375" s="583">
        <v>-2000</v>
      </c>
      <c r="H375" s="958" t="s">
        <v>7493</v>
      </c>
    </row>
    <row r="376" spans="1:8" x14ac:dyDescent="0.25">
      <c r="A376" s="582" t="s">
        <v>99</v>
      </c>
      <c r="B376" s="372" t="s">
        <v>100</v>
      </c>
      <c r="C376" s="583">
        <v>0</v>
      </c>
      <c r="D376" s="583">
        <v>-800</v>
      </c>
      <c r="E376" s="583">
        <v>-800</v>
      </c>
      <c r="F376" s="583">
        <v>800</v>
      </c>
      <c r="H376" s="958" t="s">
        <v>7493</v>
      </c>
    </row>
    <row r="377" spans="1:8" x14ac:dyDescent="0.25">
      <c r="A377" s="582" t="s">
        <v>7057</v>
      </c>
      <c r="B377" s="372" t="s">
        <v>2747</v>
      </c>
      <c r="C377" s="583">
        <v>171207.49</v>
      </c>
      <c r="D377" s="583">
        <v>0</v>
      </c>
      <c r="E377" s="583">
        <v>0</v>
      </c>
      <c r="F377" s="583">
        <v>171207.49</v>
      </c>
      <c r="H377" s="958" t="s">
        <v>7494</v>
      </c>
    </row>
    <row r="378" spans="1:8" x14ac:dyDescent="0.25">
      <c r="A378" s="582" t="s">
        <v>113</v>
      </c>
      <c r="B378" s="372" t="s">
        <v>114</v>
      </c>
      <c r="C378" s="583">
        <v>36355.370000000003</v>
      </c>
      <c r="D378" s="583">
        <v>37000</v>
      </c>
      <c r="E378" s="583">
        <v>37000</v>
      </c>
      <c r="F378" s="583">
        <v>-644.63</v>
      </c>
      <c r="H378" s="958" t="s">
        <v>7494</v>
      </c>
    </row>
    <row r="379" spans="1:8" x14ac:dyDescent="0.25">
      <c r="A379" s="582" t="s">
        <v>119</v>
      </c>
      <c r="B379" s="372" t="s">
        <v>120</v>
      </c>
      <c r="C379" s="583">
        <v>2340</v>
      </c>
      <c r="D379" s="583">
        <v>7500</v>
      </c>
      <c r="E379" s="583">
        <v>7500</v>
      </c>
      <c r="F379" s="583">
        <v>-5160</v>
      </c>
      <c r="H379" s="958" t="s">
        <v>7494</v>
      </c>
    </row>
    <row r="380" spans="1:8" x14ac:dyDescent="0.25">
      <c r="A380" s="582" t="s">
        <v>129</v>
      </c>
      <c r="B380" s="372" t="s">
        <v>130</v>
      </c>
      <c r="C380" s="583">
        <v>2094.37</v>
      </c>
      <c r="D380" s="583">
        <v>0</v>
      </c>
      <c r="E380" s="583">
        <v>0</v>
      </c>
      <c r="F380" s="583">
        <v>2094.37</v>
      </c>
      <c r="H380" s="958" t="s">
        <v>7494</v>
      </c>
    </row>
    <row r="381" spans="1:8" x14ac:dyDescent="0.25">
      <c r="A381" s="582" t="s">
        <v>131</v>
      </c>
      <c r="B381" s="372" t="s">
        <v>132</v>
      </c>
      <c r="C381" s="583">
        <v>14486</v>
      </c>
      <c r="D381" s="583">
        <v>40000</v>
      </c>
      <c r="E381" s="583">
        <v>40000</v>
      </c>
      <c r="F381" s="583">
        <v>-25514</v>
      </c>
      <c r="H381" s="958" t="s">
        <v>7494</v>
      </c>
    </row>
    <row r="382" spans="1:8" x14ac:dyDescent="0.25">
      <c r="A382" s="582" t="s">
        <v>135</v>
      </c>
      <c r="B382" s="372" t="s">
        <v>136</v>
      </c>
      <c r="C382" s="583">
        <v>85000</v>
      </c>
      <c r="D382" s="583">
        <v>13600</v>
      </c>
      <c r="E382" s="583">
        <v>13600</v>
      </c>
      <c r="F382" s="583">
        <v>71400</v>
      </c>
      <c r="H382" s="958" t="s">
        <v>7494</v>
      </c>
    </row>
    <row r="383" spans="1:8" x14ac:dyDescent="0.25">
      <c r="A383" s="582" t="s">
        <v>139</v>
      </c>
      <c r="B383" s="372" t="s">
        <v>140</v>
      </c>
      <c r="C383" s="583">
        <v>4161.5</v>
      </c>
      <c r="D383" s="583">
        <v>4500</v>
      </c>
      <c r="E383" s="583">
        <v>4500</v>
      </c>
      <c r="F383" s="583">
        <v>-338.5</v>
      </c>
      <c r="H383" s="958" t="s">
        <v>7494</v>
      </c>
    </row>
    <row r="384" spans="1:8" x14ac:dyDescent="0.25">
      <c r="A384" s="582" t="s">
        <v>147</v>
      </c>
      <c r="B384" s="372" t="s">
        <v>148</v>
      </c>
      <c r="C384" s="583">
        <v>14995.56</v>
      </c>
      <c r="D384" s="583">
        <v>40000</v>
      </c>
      <c r="E384" s="583">
        <v>40000</v>
      </c>
      <c r="F384" s="583">
        <v>-25004.44</v>
      </c>
      <c r="H384" s="958" t="s">
        <v>7494</v>
      </c>
    </row>
    <row r="385" spans="1:8" x14ac:dyDescent="0.25">
      <c r="A385" s="582" t="s">
        <v>157</v>
      </c>
      <c r="B385" s="372" t="s">
        <v>158</v>
      </c>
      <c r="C385" s="583">
        <v>-45</v>
      </c>
      <c r="D385" s="583">
        <v>0</v>
      </c>
      <c r="E385" s="583">
        <v>0</v>
      </c>
      <c r="F385" s="583">
        <v>-45</v>
      </c>
      <c r="H385" s="958" t="s">
        <v>7494</v>
      </c>
    </row>
    <row r="386" spans="1:8" x14ac:dyDescent="0.25">
      <c r="A386" s="582" t="s">
        <v>169</v>
      </c>
      <c r="B386" s="372" t="s">
        <v>170</v>
      </c>
      <c r="C386" s="583">
        <v>0</v>
      </c>
      <c r="D386" s="583">
        <v>100</v>
      </c>
      <c r="E386" s="583">
        <v>100</v>
      </c>
      <c r="F386" s="583">
        <v>-100</v>
      </c>
      <c r="H386" s="958" t="s">
        <v>7494</v>
      </c>
    </row>
    <row r="387" spans="1:8" x14ac:dyDescent="0.25">
      <c r="A387" s="582" t="s">
        <v>233</v>
      </c>
      <c r="B387" s="372" t="s">
        <v>234</v>
      </c>
      <c r="C387" s="583">
        <v>-1445</v>
      </c>
      <c r="D387" s="583">
        <v>0</v>
      </c>
      <c r="E387" s="583">
        <v>0</v>
      </c>
      <c r="F387" s="583">
        <v>-1445</v>
      </c>
      <c r="H387" s="958" t="s">
        <v>7494</v>
      </c>
    </row>
    <row r="388" spans="1:8" x14ac:dyDescent="0.25">
      <c r="A388" s="582" t="s">
        <v>7058</v>
      </c>
      <c r="B388" s="372" t="s">
        <v>2796</v>
      </c>
      <c r="C388" s="583">
        <v>0</v>
      </c>
      <c r="D388" s="583">
        <v>513000</v>
      </c>
      <c r="E388" s="583">
        <v>513000</v>
      </c>
      <c r="F388" s="583">
        <v>-513000</v>
      </c>
      <c r="H388" s="958" t="s">
        <v>7495</v>
      </c>
    </row>
    <row r="389" spans="1:8" x14ac:dyDescent="0.25">
      <c r="A389" s="582" t="s">
        <v>7059</v>
      </c>
      <c r="B389" s="372" t="s">
        <v>2797</v>
      </c>
      <c r="C389" s="583">
        <v>0</v>
      </c>
      <c r="D389" s="583">
        <v>-90600</v>
      </c>
      <c r="E389" s="583">
        <v>-90600</v>
      </c>
      <c r="F389" s="583">
        <v>90600</v>
      </c>
      <c r="H389" s="958" t="s">
        <v>7495</v>
      </c>
    </row>
    <row r="390" spans="1:8" x14ac:dyDescent="0.25">
      <c r="A390" s="582" t="s">
        <v>7060</v>
      </c>
      <c r="B390" s="372" t="s">
        <v>2798</v>
      </c>
      <c r="C390" s="583">
        <v>0</v>
      </c>
      <c r="D390" s="583">
        <v>85000</v>
      </c>
      <c r="E390" s="583">
        <v>85000</v>
      </c>
      <c r="F390" s="583">
        <v>-85000</v>
      </c>
      <c r="H390" s="958" t="s">
        <v>7495</v>
      </c>
    </row>
    <row r="391" spans="1:8" x14ac:dyDescent="0.25">
      <c r="A391" s="582" t="s">
        <v>7061</v>
      </c>
      <c r="B391" s="372" t="s">
        <v>2799</v>
      </c>
      <c r="C391" s="583">
        <v>0</v>
      </c>
      <c r="D391" s="583">
        <v>1053000</v>
      </c>
      <c r="E391" s="583">
        <v>1053000</v>
      </c>
      <c r="F391" s="583">
        <v>-1053000</v>
      </c>
      <c r="H391" s="958" t="s">
        <v>7495</v>
      </c>
    </row>
    <row r="392" spans="1:8" x14ac:dyDescent="0.25">
      <c r="A392" s="582" t="s">
        <v>7062</v>
      </c>
      <c r="B392" s="372" t="s">
        <v>2800</v>
      </c>
      <c r="C392" s="583">
        <v>0</v>
      </c>
      <c r="D392" s="583">
        <v>-1195600</v>
      </c>
      <c r="E392" s="583">
        <v>-1195600</v>
      </c>
      <c r="F392" s="583">
        <v>1195600</v>
      </c>
      <c r="H392" s="958" t="s">
        <v>7495</v>
      </c>
    </row>
    <row r="393" spans="1:8" x14ac:dyDescent="0.25">
      <c r="A393" s="582" t="s">
        <v>7063</v>
      </c>
      <c r="B393" s="372" t="s">
        <v>2801</v>
      </c>
      <c r="C393" s="583">
        <v>0</v>
      </c>
      <c r="D393" s="583">
        <v>-275040</v>
      </c>
      <c r="E393" s="583">
        <v>-275040</v>
      </c>
      <c r="F393" s="583">
        <v>275040</v>
      </c>
      <c r="H393" s="958" t="s">
        <v>7495</v>
      </c>
    </row>
    <row r="394" spans="1:8" x14ac:dyDescent="0.25">
      <c r="A394" s="582" t="s">
        <v>330</v>
      </c>
      <c r="B394" s="372" t="s">
        <v>331</v>
      </c>
      <c r="C394" s="583">
        <v>13359.75</v>
      </c>
      <c r="D394" s="583">
        <v>26600</v>
      </c>
      <c r="E394" s="583">
        <v>26600</v>
      </c>
      <c r="F394" s="583">
        <v>-13240.25</v>
      </c>
      <c r="H394" s="958" t="s">
        <v>7496</v>
      </c>
    </row>
    <row r="395" spans="1:8" x14ac:dyDescent="0.25">
      <c r="A395" s="582" t="s">
        <v>342</v>
      </c>
      <c r="B395" s="372" t="s">
        <v>343</v>
      </c>
      <c r="C395" s="583">
        <v>673.22</v>
      </c>
      <c r="D395" s="583">
        <v>300</v>
      </c>
      <c r="E395" s="583">
        <v>300</v>
      </c>
      <c r="F395" s="583">
        <v>373.22</v>
      </c>
      <c r="H395" s="958" t="s">
        <v>7496</v>
      </c>
    </row>
    <row r="396" spans="1:8" x14ac:dyDescent="0.25">
      <c r="A396" s="582" t="s">
        <v>7064</v>
      </c>
      <c r="B396" s="372" t="s">
        <v>2750</v>
      </c>
      <c r="C396" s="583">
        <v>23.45</v>
      </c>
      <c r="D396" s="583">
        <v>0</v>
      </c>
      <c r="E396" s="583">
        <v>0</v>
      </c>
      <c r="F396" s="583">
        <v>23.45</v>
      </c>
      <c r="H396" s="958" t="s">
        <v>7496</v>
      </c>
    </row>
    <row r="397" spans="1:8" x14ac:dyDescent="0.25">
      <c r="A397" s="582" t="s">
        <v>394</v>
      </c>
      <c r="B397" s="372" t="s">
        <v>395</v>
      </c>
      <c r="C397" s="583">
        <v>21736.38</v>
      </c>
      <c r="D397" s="583">
        <v>49200</v>
      </c>
      <c r="E397" s="583">
        <v>49200</v>
      </c>
      <c r="F397" s="583">
        <v>-27463.62</v>
      </c>
      <c r="H397" s="958" t="s">
        <v>7497</v>
      </c>
    </row>
    <row r="398" spans="1:8" x14ac:dyDescent="0.25">
      <c r="A398" s="582" t="s">
        <v>410</v>
      </c>
      <c r="B398" s="372" t="s">
        <v>411</v>
      </c>
      <c r="C398" s="583">
        <v>0</v>
      </c>
      <c r="D398" s="583">
        <v>3500</v>
      </c>
      <c r="E398" s="583">
        <v>3500</v>
      </c>
      <c r="F398" s="583">
        <v>-3500</v>
      </c>
      <c r="H398" s="958" t="s">
        <v>7497</v>
      </c>
    </row>
    <row r="399" spans="1:8" x14ac:dyDescent="0.25">
      <c r="A399" s="582" t="s">
        <v>430</v>
      </c>
      <c r="B399" s="372" t="s">
        <v>431</v>
      </c>
      <c r="C399" s="583">
        <v>6778.87</v>
      </c>
      <c r="D399" s="583">
        <v>21000</v>
      </c>
      <c r="E399" s="583">
        <v>21000</v>
      </c>
      <c r="F399" s="583">
        <v>-14221.13</v>
      </c>
      <c r="H399" s="958" t="s">
        <v>7497</v>
      </c>
    </row>
    <row r="400" spans="1:8" x14ac:dyDescent="0.25">
      <c r="A400" s="582" t="s">
        <v>440</v>
      </c>
      <c r="B400" s="372" t="s">
        <v>441</v>
      </c>
      <c r="C400" s="583">
        <v>2350</v>
      </c>
      <c r="D400" s="583">
        <v>0</v>
      </c>
      <c r="E400" s="583">
        <v>0</v>
      </c>
      <c r="F400" s="583">
        <v>2350</v>
      </c>
      <c r="H400" s="958" t="s">
        <v>7497</v>
      </c>
    </row>
    <row r="401" spans="1:8" x14ac:dyDescent="0.25">
      <c r="A401" s="582" t="s">
        <v>460</v>
      </c>
      <c r="B401" s="372" t="s">
        <v>461</v>
      </c>
      <c r="C401" s="583">
        <v>0</v>
      </c>
      <c r="D401" s="583">
        <v>-15000</v>
      </c>
      <c r="E401" s="583">
        <v>-15000</v>
      </c>
      <c r="F401" s="583">
        <v>15000</v>
      </c>
      <c r="H401" s="958" t="s">
        <v>7497</v>
      </c>
    </row>
    <row r="402" spans="1:8" x14ac:dyDescent="0.25">
      <c r="A402" s="582" t="s">
        <v>508</v>
      </c>
      <c r="B402" s="372" t="s">
        <v>2823</v>
      </c>
      <c r="C402" s="583">
        <v>151356.9</v>
      </c>
      <c r="D402" s="583">
        <v>0</v>
      </c>
      <c r="E402" s="583">
        <v>0</v>
      </c>
      <c r="F402" s="583">
        <v>151356.9</v>
      </c>
      <c r="H402" s="958" t="s">
        <v>7498</v>
      </c>
    </row>
    <row r="403" spans="1:8" x14ac:dyDescent="0.25">
      <c r="A403" s="582" t="s">
        <v>7065</v>
      </c>
      <c r="B403" s="372" t="s">
        <v>2802</v>
      </c>
      <c r="C403" s="583">
        <v>5995.6</v>
      </c>
      <c r="D403" s="583">
        <v>0</v>
      </c>
      <c r="E403" s="583">
        <v>0</v>
      </c>
      <c r="F403" s="583">
        <v>5995.6</v>
      </c>
      <c r="H403" s="958" t="s">
        <v>7498</v>
      </c>
    </row>
    <row r="404" spans="1:8" x14ac:dyDescent="0.25">
      <c r="A404" s="582" t="s">
        <v>7066</v>
      </c>
      <c r="B404" s="372" t="s">
        <v>2824</v>
      </c>
      <c r="C404" s="583">
        <v>26049.81</v>
      </c>
      <c r="D404" s="583">
        <v>0</v>
      </c>
      <c r="E404" s="583">
        <v>0</v>
      </c>
      <c r="F404" s="583">
        <v>26049.81</v>
      </c>
      <c r="H404" s="958" t="s">
        <v>7498</v>
      </c>
    </row>
    <row r="405" spans="1:8" x14ac:dyDescent="0.25">
      <c r="A405" s="582" t="s">
        <v>7067</v>
      </c>
      <c r="B405" s="372" t="s">
        <v>2803</v>
      </c>
      <c r="C405" s="583">
        <v>23.53</v>
      </c>
      <c r="D405" s="583">
        <v>0</v>
      </c>
      <c r="E405" s="583">
        <v>0</v>
      </c>
      <c r="F405" s="583">
        <v>23.53</v>
      </c>
      <c r="H405" s="958" t="s">
        <v>7498</v>
      </c>
    </row>
    <row r="406" spans="1:8" x14ac:dyDescent="0.25">
      <c r="A406" s="582" t="s">
        <v>7068</v>
      </c>
      <c r="B406" s="372" t="s">
        <v>2804</v>
      </c>
      <c r="C406" s="583">
        <v>1148.1099999999999</v>
      </c>
      <c r="D406" s="583">
        <v>0</v>
      </c>
      <c r="E406" s="583">
        <v>0</v>
      </c>
      <c r="F406" s="583">
        <v>1148.1099999999999</v>
      </c>
      <c r="H406" s="958" t="s">
        <v>7498</v>
      </c>
    </row>
    <row r="407" spans="1:8" x14ac:dyDescent="0.25">
      <c r="A407" s="582" t="s">
        <v>7069</v>
      </c>
      <c r="B407" s="372" t="s">
        <v>2805</v>
      </c>
      <c r="C407" s="583">
        <v>10622.85</v>
      </c>
      <c r="D407" s="583">
        <v>0</v>
      </c>
      <c r="E407" s="583">
        <v>0</v>
      </c>
      <c r="F407" s="583">
        <v>10622.85</v>
      </c>
      <c r="H407" s="958" t="s">
        <v>7498</v>
      </c>
    </row>
    <row r="408" spans="1:8" x14ac:dyDescent="0.25">
      <c r="A408" s="582" t="s">
        <v>7070</v>
      </c>
      <c r="B408" s="372" t="s">
        <v>2806</v>
      </c>
      <c r="C408" s="583">
        <v>2865.25</v>
      </c>
      <c r="D408" s="583">
        <v>0</v>
      </c>
      <c r="E408" s="583">
        <v>0</v>
      </c>
      <c r="F408" s="583">
        <v>2865.25</v>
      </c>
      <c r="H408" s="958" t="s">
        <v>7498</v>
      </c>
    </row>
    <row r="409" spans="1:8" x14ac:dyDescent="0.25">
      <c r="A409" s="582" t="s">
        <v>7071</v>
      </c>
      <c r="B409" s="372" t="s">
        <v>2825</v>
      </c>
      <c r="C409" s="583">
        <v>1602</v>
      </c>
      <c r="D409" s="583">
        <v>0</v>
      </c>
      <c r="E409" s="583">
        <v>0</v>
      </c>
      <c r="F409" s="583">
        <v>1602</v>
      </c>
      <c r="H409" s="958" t="s">
        <v>7498</v>
      </c>
    </row>
    <row r="410" spans="1:8" x14ac:dyDescent="0.25">
      <c r="A410" s="582" t="s">
        <v>7072</v>
      </c>
      <c r="B410" s="372" t="s">
        <v>2807</v>
      </c>
      <c r="C410" s="583">
        <v>10362.41</v>
      </c>
      <c r="D410" s="583">
        <v>0</v>
      </c>
      <c r="E410" s="583">
        <v>0</v>
      </c>
      <c r="F410" s="583">
        <v>10362.41</v>
      </c>
      <c r="H410" s="958" t="s">
        <v>7498</v>
      </c>
    </row>
    <row r="411" spans="1:8" x14ac:dyDescent="0.25">
      <c r="A411" s="582" t="s">
        <v>7073</v>
      </c>
      <c r="B411" s="372" t="s">
        <v>2826</v>
      </c>
      <c r="C411" s="583">
        <v>3829.4</v>
      </c>
      <c r="D411" s="583">
        <v>0</v>
      </c>
      <c r="E411" s="583">
        <v>0</v>
      </c>
      <c r="F411" s="583">
        <v>3829.4</v>
      </c>
      <c r="H411" s="958" t="s">
        <v>7498</v>
      </c>
    </row>
    <row r="412" spans="1:8" x14ac:dyDescent="0.25">
      <c r="A412" s="582" t="s">
        <v>7074</v>
      </c>
      <c r="B412" s="372" t="s">
        <v>2809</v>
      </c>
      <c r="C412" s="583">
        <v>308688.51</v>
      </c>
      <c r="D412" s="583">
        <v>0</v>
      </c>
      <c r="E412" s="583">
        <v>0</v>
      </c>
      <c r="F412" s="583">
        <v>308688.51</v>
      </c>
      <c r="H412" s="958" t="s">
        <v>7498</v>
      </c>
    </row>
    <row r="413" spans="1:8" x14ac:dyDescent="0.25">
      <c r="A413" s="582" t="s">
        <v>510</v>
      </c>
      <c r="B413" s="372" t="s">
        <v>2827</v>
      </c>
      <c r="C413" s="583">
        <v>495.75</v>
      </c>
      <c r="D413" s="583">
        <v>0</v>
      </c>
      <c r="E413" s="583">
        <v>0</v>
      </c>
      <c r="F413" s="583">
        <v>495.75</v>
      </c>
      <c r="H413" s="958" t="s">
        <v>7498</v>
      </c>
    </row>
    <row r="414" spans="1:8" x14ac:dyDescent="0.25">
      <c r="A414" s="582" t="s">
        <v>7075</v>
      </c>
      <c r="B414" s="372" t="s">
        <v>2862</v>
      </c>
      <c r="C414" s="583">
        <v>410</v>
      </c>
      <c r="D414" s="583">
        <v>0</v>
      </c>
      <c r="E414" s="583">
        <v>0</v>
      </c>
      <c r="F414" s="583">
        <v>410</v>
      </c>
      <c r="H414" s="958" t="s">
        <v>7498</v>
      </c>
    </row>
    <row r="415" spans="1:8" x14ac:dyDescent="0.25">
      <c r="A415" s="582" t="s">
        <v>7076</v>
      </c>
      <c r="B415" s="372" t="s">
        <v>2828</v>
      </c>
      <c r="C415" s="583">
        <v>22610</v>
      </c>
      <c r="D415" s="583">
        <v>0</v>
      </c>
      <c r="E415" s="583">
        <v>0</v>
      </c>
      <c r="F415" s="583">
        <v>22610</v>
      </c>
      <c r="H415" s="958" t="s">
        <v>7498</v>
      </c>
    </row>
    <row r="416" spans="1:8" x14ac:dyDescent="0.25">
      <c r="A416" s="582" t="s">
        <v>512</v>
      </c>
      <c r="B416" s="372" t="s">
        <v>2829</v>
      </c>
      <c r="C416" s="583">
        <v>16108.33</v>
      </c>
      <c r="D416" s="583">
        <v>0</v>
      </c>
      <c r="E416" s="583">
        <v>0</v>
      </c>
      <c r="F416" s="583">
        <v>16108.33</v>
      </c>
      <c r="H416" s="958" t="s">
        <v>7498</v>
      </c>
    </row>
    <row r="417" spans="1:8" x14ac:dyDescent="0.25">
      <c r="A417" s="582" t="s">
        <v>516</v>
      </c>
      <c r="B417" s="372" t="s">
        <v>2831</v>
      </c>
      <c r="C417" s="583">
        <v>3805.73</v>
      </c>
      <c r="D417" s="583">
        <v>0</v>
      </c>
      <c r="E417" s="583">
        <v>0</v>
      </c>
      <c r="F417" s="583">
        <v>3805.73</v>
      </c>
      <c r="H417" s="958" t="s">
        <v>7498</v>
      </c>
    </row>
    <row r="418" spans="1:8" x14ac:dyDescent="0.25">
      <c r="A418" s="582" t="s">
        <v>518</v>
      </c>
      <c r="B418" s="372" t="s">
        <v>2832</v>
      </c>
      <c r="C418" s="583">
        <v>177.15</v>
      </c>
      <c r="D418" s="583">
        <v>0</v>
      </c>
      <c r="E418" s="583">
        <v>0</v>
      </c>
      <c r="F418" s="583">
        <v>177.15</v>
      </c>
      <c r="H418" s="958" t="s">
        <v>7498</v>
      </c>
    </row>
    <row r="419" spans="1:8" x14ac:dyDescent="0.25">
      <c r="A419" s="582" t="s">
        <v>7077</v>
      </c>
      <c r="B419" s="372" t="s">
        <v>2834</v>
      </c>
      <c r="C419" s="583">
        <v>14.38</v>
      </c>
      <c r="D419" s="583">
        <v>0</v>
      </c>
      <c r="E419" s="583">
        <v>0</v>
      </c>
      <c r="F419" s="583">
        <v>14.38</v>
      </c>
      <c r="H419" s="958" t="s">
        <v>7498</v>
      </c>
    </row>
    <row r="420" spans="1:8" x14ac:dyDescent="0.25">
      <c r="A420" s="582" t="s">
        <v>7078</v>
      </c>
      <c r="B420" s="372" t="s">
        <v>2810</v>
      </c>
      <c r="C420" s="583">
        <v>96</v>
      </c>
      <c r="D420" s="583">
        <v>0</v>
      </c>
      <c r="E420" s="583">
        <v>0</v>
      </c>
      <c r="F420" s="583">
        <v>96</v>
      </c>
      <c r="H420" s="958" t="s">
        <v>7498</v>
      </c>
    </row>
    <row r="421" spans="1:8" x14ac:dyDescent="0.25">
      <c r="A421" s="582" t="s">
        <v>7079</v>
      </c>
      <c r="B421" s="372" t="s">
        <v>2811</v>
      </c>
      <c r="C421" s="583">
        <v>11532.17</v>
      </c>
      <c r="D421" s="583">
        <v>0</v>
      </c>
      <c r="E421" s="583">
        <v>0</v>
      </c>
      <c r="F421" s="583">
        <v>11532.17</v>
      </c>
      <c r="H421" s="958" t="s">
        <v>7498</v>
      </c>
    </row>
    <row r="422" spans="1:8" x14ac:dyDescent="0.25">
      <c r="A422" s="582" t="s">
        <v>7080</v>
      </c>
      <c r="B422" s="372" t="s">
        <v>2839</v>
      </c>
      <c r="C422" s="583">
        <v>-274327</v>
      </c>
      <c r="D422" s="583">
        <v>0</v>
      </c>
      <c r="E422" s="583">
        <v>0</v>
      </c>
      <c r="F422" s="583">
        <v>-274327</v>
      </c>
      <c r="H422" s="958" t="s">
        <v>7498</v>
      </c>
    </row>
    <row r="423" spans="1:8" x14ac:dyDescent="0.25">
      <c r="A423" s="582" t="s">
        <v>522</v>
      </c>
      <c r="B423" s="372" t="s">
        <v>2840</v>
      </c>
      <c r="C423" s="583">
        <v>-724167</v>
      </c>
      <c r="D423" s="583">
        <v>0</v>
      </c>
      <c r="E423" s="583">
        <v>0</v>
      </c>
      <c r="F423" s="583">
        <v>-724167</v>
      </c>
      <c r="H423" s="958" t="s">
        <v>7498</v>
      </c>
    </row>
    <row r="424" spans="1:8" x14ac:dyDescent="0.25">
      <c r="A424" s="582" t="s">
        <v>7081</v>
      </c>
      <c r="B424" s="372" t="s">
        <v>2841</v>
      </c>
      <c r="C424" s="583">
        <v>-1512.95</v>
      </c>
      <c r="D424" s="583">
        <v>0</v>
      </c>
      <c r="E424" s="583">
        <v>0</v>
      </c>
      <c r="F424" s="583">
        <v>-1512.95</v>
      </c>
      <c r="H424" s="958" t="s">
        <v>7498</v>
      </c>
    </row>
    <row r="425" spans="1:8" x14ac:dyDescent="0.25">
      <c r="A425" s="582" t="s">
        <v>526</v>
      </c>
      <c r="B425" s="372" t="s">
        <v>527</v>
      </c>
      <c r="C425" s="583">
        <v>9360.5</v>
      </c>
      <c r="D425" s="583">
        <v>23500</v>
      </c>
      <c r="E425" s="583">
        <v>23500</v>
      </c>
      <c r="F425" s="583">
        <v>-14139.5</v>
      </c>
      <c r="H425" s="958" t="s">
        <v>7499</v>
      </c>
    </row>
    <row r="426" spans="1:8" x14ac:dyDescent="0.25">
      <c r="A426" s="582" t="s">
        <v>534</v>
      </c>
      <c r="B426" s="372" t="s">
        <v>535</v>
      </c>
      <c r="C426" s="583">
        <v>5787.26</v>
      </c>
      <c r="D426" s="583">
        <v>26000</v>
      </c>
      <c r="E426" s="583">
        <v>26000</v>
      </c>
      <c r="F426" s="583">
        <v>-20212.740000000002</v>
      </c>
      <c r="H426" s="958" t="s">
        <v>7499</v>
      </c>
    </row>
    <row r="427" spans="1:8" x14ac:dyDescent="0.25">
      <c r="A427" s="582" t="s">
        <v>7082</v>
      </c>
      <c r="B427" s="372" t="s">
        <v>2865</v>
      </c>
      <c r="C427" s="583">
        <v>0</v>
      </c>
      <c r="D427" s="583">
        <v>0</v>
      </c>
      <c r="E427" s="583">
        <v>5600</v>
      </c>
      <c r="F427" s="583">
        <v>-5600</v>
      </c>
      <c r="H427" s="958" t="s">
        <v>7499</v>
      </c>
    </row>
    <row r="428" spans="1:8" x14ac:dyDescent="0.25">
      <c r="A428" s="582" t="s">
        <v>7083</v>
      </c>
      <c r="B428" s="372" t="s">
        <v>2866</v>
      </c>
      <c r="C428" s="583">
        <v>8915000</v>
      </c>
      <c r="D428" s="583">
        <v>0</v>
      </c>
      <c r="E428" s="583">
        <v>0</v>
      </c>
      <c r="F428" s="583">
        <v>8915000</v>
      </c>
      <c r="H428" s="958" t="s">
        <v>7500</v>
      </c>
    </row>
    <row r="429" spans="1:8" x14ac:dyDescent="0.25">
      <c r="A429" s="582" t="s">
        <v>7084</v>
      </c>
      <c r="B429" s="372" t="s">
        <v>2867</v>
      </c>
      <c r="C429" s="583">
        <v>-10742000</v>
      </c>
      <c r="D429" s="583">
        <v>0</v>
      </c>
      <c r="E429" s="583">
        <v>0</v>
      </c>
      <c r="F429" s="583">
        <v>-10742000</v>
      </c>
      <c r="H429" s="958" t="s">
        <v>7500</v>
      </c>
    </row>
    <row r="430" spans="1:8" x14ac:dyDescent="0.25">
      <c r="A430" s="582" t="s">
        <v>574</v>
      </c>
      <c r="B430" s="372" t="s">
        <v>575</v>
      </c>
      <c r="C430" s="583">
        <v>3483.33</v>
      </c>
      <c r="D430" s="583">
        <v>0</v>
      </c>
      <c r="E430" s="583">
        <v>0</v>
      </c>
      <c r="F430" s="583">
        <v>3483.33</v>
      </c>
      <c r="H430" s="958" t="s">
        <v>7501</v>
      </c>
    </row>
    <row r="431" spans="1:8" x14ac:dyDescent="0.25">
      <c r="A431" s="582" t="s">
        <v>576</v>
      </c>
      <c r="B431" s="372" t="s">
        <v>577</v>
      </c>
      <c r="C431" s="583">
        <v>130</v>
      </c>
      <c r="D431" s="583">
        <v>0</v>
      </c>
      <c r="E431" s="583">
        <v>0</v>
      </c>
      <c r="F431" s="583">
        <v>130</v>
      </c>
      <c r="H431" s="958" t="s">
        <v>7501</v>
      </c>
    </row>
    <row r="432" spans="1:8" x14ac:dyDescent="0.25">
      <c r="A432" s="582" t="s">
        <v>578</v>
      </c>
      <c r="B432" s="372" t="s">
        <v>579</v>
      </c>
      <c r="C432" s="583">
        <v>7949.21</v>
      </c>
      <c r="D432" s="583">
        <v>8100</v>
      </c>
      <c r="E432" s="583">
        <v>8100</v>
      </c>
      <c r="F432" s="583">
        <v>-150.79</v>
      </c>
      <c r="H432" s="958" t="s">
        <v>7501</v>
      </c>
    </row>
    <row r="433" spans="1:8" x14ac:dyDescent="0.25">
      <c r="A433" s="582" t="s">
        <v>626</v>
      </c>
      <c r="B433" s="372" t="s">
        <v>627</v>
      </c>
      <c r="C433" s="583">
        <v>29651.439999999999</v>
      </c>
      <c r="D433" s="583">
        <v>58400</v>
      </c>
      <c r="E433" s="583">
        <v>58400</v>
      </c>
      <c r="F433" s="583">
        <v>-28748.560000000001</v>
      </c>
      <c r="H433" s="958" t="s">
        <v>7502</v>
      </c>
    </row>
    <row r="434" spans="1:8" x14ac:dyDescent="0.25">
      <c r="A434" s="582" t="s">
        <v>636</v>
      </c>
      <c r="B434" s="372" t="s">
        <v>637</v>
      </c>
      <c r="C434" s="583">
        <v>0</v>
      </c>
      <c r="D434" s="583">
        <v>500</v>
      </c>
      <c r="E434" s="583">
        <v>500</v>
      </c>
      <c r="F434" s="583">
        <v>-500</v>
      </c>
      <c r="H434" s="958" t="s">
        <v>7502</v>
      </c>
    </row>
    <row r="435" spans="1:8" x14ac:dyDescent="0.25">
      <c r="A435" s="582" t="s">
        <v>646</v>
      </c>
      <c r="B435" s="372" t="s">
        <v>647</v>
      </c>
      <c r="C435" s="583">
        <v>23269.5</v>
      </c>
      <c r="D435" s="583">
        <v>49200</v>
      </c>
      <c r="E435" s="583">
        <v>49200</v>
      </c>
      <c r="F435" s="583">
        <v>-25930.5</v>
      </c>
      <c r="H435" s="958" t="s">
        <v>7502</v>
      </c>
    </row>
    <row r="436" spans="1:8" x14ac:dyDescent="0.25">
      <c r="A436" s="582" t="s">
        <v>648</v>
      </c>
      <c r="B436" s="372" t="s">
        <v>649</v>
      </c>
      <c r="C436" s="583">
        <v>61898.52</v>
      </c>
      <c r="D436" s="583">
        <v>123500</v>
      </c>
      <c r="E436" s="583">
        <v>123500</v>
      </c>
      <c r="F436" s="583">
        <v>-61601.48</v>
      </c>
      <c r="H436" s="958" t="s">
        <v>7502</v>
      </c>
    </row>
    <row r="437" spans="1:8" x14ac:dyDescent="0.25">
      <c r="A437" s="582" t="s">
        <v>650</v>
      </c>
      <c r="B437" s="372" t="s">
        <v>651</v>
      </c>
      <c r="C437" s="583">
        <v>160</v>
      </c>
      <c r="D437" s="583">
        <v>1100</v>
      </c>
      <c r="E437" s="583">
        <v>1100</v>
      </c>
      <c r="F437" s="583">
        <v>-940</v>
      </c>
      <c r="H437" s="958" t="s">
        <v>7502</v>
      </c>
    </row>
    <row r="438" spans="1:8" x14ac:dyDescent="0.25">
      <c r="A438" s="582" t="s">
        <v>658</v>
      </c>
      <c r="B438" s="372" t="s">
        <v>659</v>
      </c>
      <c r="C438" s="583">
        <v>0</v>
      </c>
      <c r="D438" s="583">
        <v>700</v>
      </c>
      <c r="E438" s="583">
        <v>700</v>
      </c>
      <c r="F438" s="583">
        <v>-700</v>
      </c>
      <c r="H438" s="958" t="s">
        <v>7502</v>
      </c>
    </row>
    <row r="439" spans="1:8" x14ac:dyDescent="0.25">
      <c r="A439" s="582" t="s">
        <v>662</v>
      </c>
      <c r="B439" s="372" t="s">
        <v>663</v>
      </c>
      <c r="C439" s="583">
        <v>13.4</v>
      </c>
      <c r="D439" s="583">
        <v>1000</v>
      </c>
      <c r="E439" s="583">
        <v>1000</v>
      </c>
      <c r="F439" s="583">
        <v>-986.6</v>
      </c>
      <c r="H439" s="958" t="s">
        <v>7502</v>
      </c>
    </row>
    <row r="440" spans="1:8" x14ac:dyDescent="0.25">
      <c r="A440" s="582" t="s">
        <v>664</v>
      </c>
      <c r="B440" s="372" t="s">
        <v>665</v>
      </c>
      <c r="C440" s="583">
        <v>0</v>
      </c>
      <c r="D440" s="583">
        <v>300</v>
      </c>
      <c r="E440" s="583">
        <v>300</v>
      </c>
      <c r="F440" s="583">
        <v>-300</v>
      </c>
      <c r="H440" s="958" t="s">
        <v>7502</v>
      </c>
    </row>
    <row r="441" spans="1:8" x14ac:dyDescent="0.25">
      <c r="A441" s="582" t="s">
        <v>668</v>
      </c>
      <c r="B441" s="372" t="s">
        <v>669</v>
      </c>
      <c r="C441" s="583">
        <v>0</v>
      </c>
      <c r="D441" s="583">
        <v>600</v>
      </c>
      <c r="E441" s="583">
        <v>600</v>
      </c>
      <c r="F441" s="583">
        <v>-600</v>
      </c>
      <c r="H441" s="958" t="s">
        <v>7502</v>
      </c>
    </row>
    <row r="442" spans="1:8" x14ac:dyDescent="0.25">
      <c r="A442" s="582" t="s">
        <v>670</v>
      </c>
      <c r="B442" s="372" t="s">
        <v>671</v>
      </c>
      <c r="C442" s="583">
        <v>0</v>
      </c>
      <c r="D442" s="583">
        <v>400</v>
      </c>
      <c r="E442" s="583">
        <v>400</v>
      </c>
      <c r="F442" s="583">
        <v>-400</v>
      </c>
      <c r="H442" s="958" t="s">
        <v>7502</v>
      </c>
    </row>
    <row r="443" spans="1:8" x14ac:dyDescent="0.25">
      <c r="A443" s="582" t="s">
        <v>672</v>
      </c>
      <c r="B443" s="372" t="s">
        <v>673</v>
      </c>
      <c r="C443" s="583">
        <v>0</v>
      </c>
      <c r="D443" s="583">
        <v>500</v>
      </c>
      <c r="E443" s="583">
        <v>500</v>
      </c>
      <c r="F443" s="583">
        <v>-500</v>
      </c>
      <c r="H443" s="958" t="s">
        <v>7502</v>
      </c>
    </row>
    <row r="444" spans="1:8" x14ac:dyDescent="0.25">
      <c r="A444" s="582" t="s">
        <v>674</v>
      </c>
      <c r="B444" s="372" t="s">
        <v>675</v>
      </c>
      <c r="C444" s="583">
        <v>10448.15</v>
      </c>
      <c r="D444" s="583">
        <v>9500</v>
      </c>
      <c r="E444" s="583">
        <v>9500</v>
      </c>
      <c r="F444" s="583">
        <v>948.15</v>
      </c>
      <c r="H444" s="958" t="s">
        <v>7502</v>
      </c>
    </row>
    <row r="445" spans="1:8" x14ac:dyDescent="0.25">
      <c r="A445" s="582" t="s">
        <v>676</v>
      </c>
      <c r="B445" s="372" t="s">
        <v>677</v>
      </c>
      <c r="C445" s="583">
        <v>35</v>
      </c>
      <c r="D445" s="583">
        <v>200</v>
      </c>
      <c r="E445" s="583">
        <v>200</v>
      </c>
      <c r="F445" s="583">
        <v>-165</v>
      </c>
      <c r="H445" s="958" t="s">
        <v>7502</v>
      </c>
    </row>
    <row r="446" spans="1:8" x14ac:dyDescent="0.25">
      <c r="A446" s="582" t="s">
        <v>682</v>
      </c>
      <c r="B446" s="372" t="s">
        <v>683</v>
      </c>
      <c r="C446" s="583">
        <v>0</v>
      </c>
      <c r="D446" s="583">
        <v>200</v>
      </c>
      <c r="E446" s="583">
        <v>200</v>
      </c>
      <c r="F446" s="583">
        <v>-200</v>
      </c>
      <c r="H446" s="958" t="s">
        <v>7502</v>
      </c>
    </row>
    <row r="447" spans="1:8" x14ac:dyDescent="0.25">
      <c r="A447" s="582" t="s">
        <v>690</v>
      </c>
      <c r="B447" s="372" t="s">
        <v>691</v>
      </c>
      <c r="C447" s="583">
        <v>0</v>
      </c>
      <c r="D447" s="583">
        <v>1400</v>
      </c>
      <c r="E447" s="583">
        <v>1400</v>
      </c>
      <c r="F447" s="583">
        <v>-1400</v>
      </c>
      <c r="H447" s="958" t="s">
        <v>7502</v>
      </c>
    </row>
    <row r="448" spans="1:8" x14ac:dyDescent="0.25">
      <c r="A448" s="582" t="s">
        <v>696</v>
      </c>
      <c r="B448" s="372" t="s">
        <v>697</v>
      </c>
      <c r="C448" s="583">
        <v>0</v>
      </c>
      <c r="D448" s="583">
        <v>300</v>
      </c>
      <c r="E448" s="583">
        <v>300</v>
      </c>
      <c r="F448" s="583">
        <v>-300</v>
      </c>
      <c r="H448" s="958" t="s">
        <v>7502</v>
      </c>
    </row>
    <row r="449" spans="1:8" x14ac:dyDescent="0.25">
      <c r="A449" s="582" t="s">
        <v>704</v>
      </c>
      <c r="B449" s="372" t="s">
        <v>705</v>
      </c>
      <c r="C449" s="583">
        <v>545</v>
      </c>
      <c r="D449" s="583">
        <v>1000</v>
      </c>
      <c r="E449" s="583">
        <v>1000</v>
      </c>
      <c r="F449" s="583">
        <v>-455</v>
      </c>
      <c r="H449" s="958" t="s">
        <v>7502</v>
      </c>
    </row>
    <row r="450" spans="1:8" x14ac:dyDescent="0.25">
      <c r="A450" s="582" t="s">
        <v>708</v>
      </c>
      <c r="B450" s="372" t="s">
        <v>709</v>
      </c>
      <c r="C450" s="583">
        <v>0</v>
      </c>
      <c r="D450" s="583">
        <v>3700</v>
      </c>
      <c r="E450" s="583">
        <v>3700</v>
      </c>
      <c r="F450" s="583">
        <v>-3700</v>
      </c>
      <c r="H450" s="958" t="s">
        <v>7502</v>
      </c>
    </row>
    <row r="451" spans="1:8" x14ac:dyDescent="0.25">
      <c r="A451" s="582" t="s">
        <v>710</v>
      </c>
      <c r="B451" s="372" t="s">
        <v>711</v>
      </c>
      <c r="C451" s="583">
        <v>-50</v>
      </c>
      <c r="D451" s="583">
        <v>3000</v>
      </c>
      <c r="E451" s="583">
        <v>3000</v>
      </c>
      <c r="F451" s="583">
        <v>-3050</v>
      </c>
      <c r="H451" s="958" t="s">
        <v>7502</v>
      </c>
    </row>
    <row r="452" spans="1:8" x14ac:dyDescent="0.25">
      <c r="A452" s="582" t="s">
        <v>716</v>
      </c>
      <c r="B452" s="372" t="s">
        <v>717</v>
      </c>
      <c r="C452" s="583">
        <v>0</v>
      </c>
      <c r="D452" s="583">
        <v>600</v>
      </c>
      <c r="E452" s="583">
        <v>600</v>
      </c>
      <c r="F452" s="583">
        <v>-600</v>
      </c>
      <c r="H452" s="958" t="s">
        <v>7502</v>
      </c>
    </row>
    <row r="453" spans="1:8" x14ac:dyDescent="0.25">
      <c r="A453" s="582" t="s">
        <v>718</v>
      </c>
      <c r="B453" s="372" t="s">
        <v>719</v>
      </c>
      <c r="C453" s="583">
        <v>0</v>
      </c>
      <c r="D453" s="583">
        <v>2000</v>
      </c>
      <c r="E453" s="583">
        <v>2000</v>
      </c>
      <c r="F453" s="583">
        <v>-2000</v>
      </c>
      <c r="H453" s="958" t="s">
        <v>7502</v>
      </c>
    </row>
    <row r="454" spans="1:8" x14ac:dyDescent="0.25">
      <c r="A454" s="582" t="s">
        <v>720</v>
      </c>
      <c r="B454" s="372" t="s">
        <v>721</v>
      </c>
      <c r="C454" s="583">
        <v>0</v>
      </c>
      <c r="D454" s="583">
        <v>1000</v>
      </c>
      <c r="E454" s="583">
        <v>1000</v>
      </c>
      <c r="F454" s="583">
        <v>-1000</v>
      </c>
      <c r="H454" s="958" t="s">
        <v>7502</v>
      </c>
    </row>
    <row r="455" spans="1:8" x14ac:dyDescent="0.25">
      <c r="A455" s="582" t="s">
        <v>724</v>
      </c>
      <c r="B455" s="372" t="s">
        <v>725</v>
      </c>
      <c r="C455" s="583">
        <v>10838.84</v>
      </c>
      <c r="D455" s="583">
        <v>17300</v>
      </c>
      <c r="E455" s="583">
        <v>17300</v>
      </c>
      <c r="F455" s="583">
        <v>-6461.16</v>
      </c>
      <c r="H455" s="958" t="s">
        <v>7502</v>
      </c>
    </row>
    <row r="456" spans="1:8" x14ac:dyDescent="0.25">
      <c r="A456" s="582" t="s">
        <v>740</v>
      </c>
      <c r="B456" s="372" t="s">
        <v>741</v>
      </c>
      <c r="C456" s="583">
        <v>0</v>
      </c>
      <c r="D456" s="583">
        <v>100</v>
      </c>
      <c r="E456" s="583">
        <v>100</v>
      </c>
      <c r="F456" s="583">
        <v>-100</v>
      </c>
      <c r="H456" s="958" t="s">
        <v>7502</v>
      </c>
    </row>
    <row r="457" spans="1:8" x14ac:dyDescent="0.25">
      <c r="A457" s="582" t="s">
        <v>742</v>
      </c>
      <c r="B457" s="372" t="s">
        <v>743</v>
      </c>
      <c r="C457" s="583">
        <v>232.5</v>
      </c>
      <c r="D457" s="583">
        <v>100</v>
      </c>
      <c r="E457" s="583">
        <v>100</v>
      </c>
      <c r="F457" s="583">
        <v>132.5</v>
      </c>
      <c r="H457" s="958" t="s">
        <v>7502</v>
      </c>
    </row>
    <row r="458" spans="1:8" x14ac:dyDescent="0.25">
      <c r="A458" s="582" t="s">
        <v>756</v>
      </c>
      <c r="B458" s="372" t="s">
        <v>757</v>
      </c>
      <c r="C458" s="583">
        <v>136365.67000000001</v>
      </c>
      <c r="D458" s="583">
        <v>239100</v>
      </c>
      <c r="E458" s="583">
        <v>239100</v>
      </c>
      <c r="F458" s="583">
        <v>-102734.33</v>
      </c>
      <c r="H458" s="958" t="s">
        <v>7503</v>
      </c>
    </row>
    <row r="459" spans="1:8" x14ac:dyDescent="0.25">
      <c r="A459" s="582" t="s">
        <v>768</v>
      </c>
      <c r="B459" s="372" t="s">
        <v>769</v>
      </c>
      <c r="C459" s="583">
        <v>405.41</v>
      </c>
      <c r="D459" s="583">
        <v>0</v>
      </c>
      <c r="E459" s="583">
        <v>0</v>
      </c>
      <c r="F459" s="583">
        <v>405.41</v>
      </c>
      <c r="H459" s="958" t="s">
        <v>7503</v>
      </c>
    </row>
    <row r="460" spans="1:8" x14ac:dyDescent="0.25">
      <c r="A460" s="582" t="s">
        <v>770</v>
      </c>
      <c r="B460" s="372" t="s">
        <v>771</v>
      </c>
      <c r="C460" s="583">
        <v>10447.58</v>
      </c>
      <c r="D460" s="583">
        <v>0</v>
      </c>
      <c r="E460" s="583">
        <v>0</v>
      </c>
      <c r="F460" s="583">
        <v>10447.58</v>
      </c>
      <c r="H460" s="958" t="s">
        <v>7503</v>
      </c>
    </row>
    <row r="461" spans="1:8" x14ac:dyDescent="0.25">
      <c r="A461" s="582" t="s">
        <v>776</v>
      </c>
      <c r="B461" s="372" t="s">
        <v>777</v>
      </c>
      <c r="C461" s="583">
        <v>61.6</v>
      </c>
      <c r="D461" s="583">
        <v>1300</v>
      </c>
      <c r="E461" s="583">
        <v>1300</v>
      </c>
      <c r="F461" s="583">
        <v>-1238.4000000000001</v>
      </c>
      <c r="H461" s="958" t="s">
        <v>7503</v>
      </c>
    </row>
    <row r="462" spans="1:8" x14ac:dyDescent="0.25">
      <c r="A462" s="582" t="s">
        <v>780</v>
      </c>
      <c r="B462" s="372" t="s">
        <v>781</v>
      </c>
      <c r="C462" s="583">
        <v>0</v>
      </c>
      <c r="D462" s="583">
        <v>4200</v>
      </c>
      <c r="E462" s="583">
        <v>4200</v>
      </c>
      <c r="F462" s="583">
        <v>-4200</v>
      </c>
      <c r="H462" s="958" t="s">
        <v>7503</v>
      </c>
    </row>
    <row r="463" spans="1:8" x14ac:dyDescent="0.25">
      <c r="A463" s="582" t="s">
        <v>782</v>
      </c>
      <c r="B463" s="372" t="s">
        <v>783</v>
      </c>
      <c r="C463" s="583">
        <v>0</v>
      </c>
      <c r="D463" s="583">
        <v>2100</v>
      </c>
      <c r="E463" s="583">
        <v>2100</v>
      </c>
      <c r="F463" s="583">
        <v>-2100</v>
      </c>
      <c r="H463" s="958" t="s">
        <v>7503</v>
      </c>
    </row>
    <row r="464" spans="1:8" x14ac:dyDescent="0.25">
      <c r="A464" s="582" t="s">
        <v>784</v>
      </c>
      <c r="B464" s="372" t="s">
        <v>785</v>
      </c>
      <c r="C464" s="583">
        <v>436.9</v>
      </c>
      <c r="D464" s="583">
        <v>9500</v>
      </c>
      <c r="E464" s="583">
        <v>9500</v>
      </c>
      <c r="F464" s="583">
        <v>-9063.1</v>
      </c>
      <c r="H464" s="958" t="s">
        <v>7503</v>
      </c>
    </row>
    <row r="465" spans="1:8" x14ac:dyDescent="0.25">
      <c r="A465" s="582" t="s">
        <v>788</v>
      </c>
      <c r="B465" s="372" t="s">
        <v>789</v>
      </c>
      <c r="C465" s="583">
        <v>124</v>
      </c>
      <c r="D465" s="583">
        <v>400</v>
      </c>
      <c r="E465" s="583">
        <v>400</v>
      </c>
      <c r="F465" s="583">
        <v>-276</v>
      </c>
      <c r="H465" s="958" t="s">
        <v>7503</v>
      </c>
    </row>
    <row r="466" spans="1:8" x14ac:dyDescent="0.25">
      <c r="A466" s="582" t="s">
        <v>790</v>
      </c>
      <c r="B466" s="372" t="s">
        <v>791</v>
      </c>
      <c r="C466" s="583">
        <v>35.5</v>
      </c>
      <c r="D466" s="583">
        <v>7600</v>
      </c>
      <c r="E466" s="583">
        <v>7600</v>
      </c>
      <c r="F466" s="583">
        <v>-7564.5</v>
      </c>
      <c r="H466" s="958" t="s">
        <v>7503</v>
      </c>
    </row>
    <row r="467" spans="1:8" x14ac:dyDescent="0.25">
      <c r="A467" s="582" t="s">
        <v>796</v>
      </c>
      <c r="B467" s="372" t="s">
        <v>797</v>
      </c>
      <c r="C467" s="583">
        <v>637.44000000000005</v>
      </c>
      <c r="D467" s="583">
        <v>8500</v>
      </c>
      <c r="E467" s="583">
        <v>8500</v>
      </c>
      <c r="F467" s="583">
        <v>-7862.56</v>
      </c>
      <c r="H467" s="958" t="s">
        <v>7503</v>
      </c>
    </row>
    <row r="468" spans="1:8" x14ac:dyDescent="0.25">
      <c r="A468" s="582" t="s">
        <v>800</v>
      </c>
      <c r="B468" s="372" t="s">
        <v>801</v>
      </c>
      <c r="C468" s="583">
        <v>0</v>
      </c>
      <c r="D468" s="583">
        <v>500</v>
      </c>
      <c r="E468" s="583">
        <v>500</v>
      </c>
      <c r="F468" s="583">
        <v>-500</v>
      </c>
      <c r="H468" s="958" t="s">
        <v>7503</v>
      </c>
    </row>
    <row r="469" spans="1:8" x14ac:dyDescent="0.25">
      <c r="A469" s="582" t="s">
        <v>802</v>
      </c>
      <c r="B469" s="372" t="s">
        <v>803</v>
      </c>
      <c r="C469" s="583">
        <v>7608.48</v>
      </c>
      <c r="D469" s="583">
        <v>15400</v>
      </c>
      <c r="E469" s="583">
        <v>15400</v>
      </c>
      <c r="F469" s="583">
        <v>-7791.52</v>
      </c>
      <c r="H469" s="958" t="s">
        <v>7503</v>
      </c>
    </row>
    <row r="470" spans="1:8" x14ac:dyDescent="0.25">
      <c r="A470" s="582" t="s">
        <v>804</v>
      </c>
      <c r="B470" s="372" t="s">
        <v>805</v>
      </c>
      <c r="C470" s="583">
        <v>0</v>
      </c>
      <c r="D470" s="583">
        <v>200</v>
      </c>
      <c r="E470" s="583">
        <v>200</v>
      </c>
      <c r="F470" s="583">
        <v>-200</v>
      </c>
      <c r="H470" s="958" t="s">
        <v>7503</v>
      </c>
    </row>
    <row r="471" spans="1:8" x14ac:dyDescent="0.25">
      <c r="A471" s="582" t="s">
        <v>836</v>
      </c>
      <c r="B471" s="372" t="s">
        <v>791</v>
      </c>
      <c r="C471" s="583">
        <v>0</v>
      </c>
      <c r="D471" s="583">
        <v>-111300</v>
      </c>
      <c r="E471" s="583">
        <v>-111300</v>
      </c>
      <c r="F471" s="583">
        <v>111300</v>
      </c>
      <c r="H471" s="958" t="s">
        <v>7503</v>
      </c>
    </row>
    <row r="472" spans="1:8" x14ac:dyDescent="0.25">
      <c r="A472" s="582" t="s">
        <v>857</v>
      </c>
      <c r="B472" s="372" t="s">
        <v>858</v>
      </c>
      <c r="C472" s="583">
        <v>0</v>
      </c>
      <c r="D472" s="583">
        <v>400</v>
      </c>
      <c r="E472" s="583">
        <v>400</v>
      </c>
      <c r="F472" s="583">
        <v>-400</v>
      </c>
      <c r="H472" s="958" t="s">
        <v>7504</v>
      </c>
    </row>
    <row r="473" spans="1:8" x14ac:dyDescent="0.25">
      <c r="A473" s="582" t="s">
        <v>867</v>
      </c>
      <c r="B473" s="372" t="s">
        <v>868</v>
      </c>
      <c r="C473" s="583">
        <v>7905</v>
      </c>
      <c r="D473" s="583">
        <v>10000</v>
      </c>
      <c r="E473" s="583">
        <v>10000</v>
      </c>
      <c r="F473" s="583">
        <v>-2095</v>
      </c>
      <c r="H473" s="958" t="s">
        <v>7504</v>
      </c>
    </row>
    <row r="474" spans="1:8" x14ac:dyDescent="0.25">
      <c r="A474" s="582" t="s">
        <v>873</v>
      </c>
      <c r="B474" s="372" t="s">
        <v>874</v>
      </c>
      <c r="C474" s="583">
        <v>0</v>
      </c>
      <c r="D474" s="583">
        <v>400</v>
      </c>
      <c r="E474" s="583">
        <v>400</v>
      </c>
      <c r="F474" s="583">
        <v>-400</v>
      </c>
      <c r="H474" s="958" t="s">
        <v>7504</v>
      </c>
    </row>
    <row r="475" spans="1:8" x14ac:dyDescent="0.25">
      <c r="A475" s="582" t="s">
        <v>881</v>
      </c>
      <c r="B475" s="372" t="s">
        <v>882</v>
      </c>
      <c r="C475" s="583">
        <v>110.85</v>
      </c>
      <c r="D475" s="583">
        <v>1000</v>
      </c>
      <c r="E475" s="583">
        <v>1000</v>
      </c>
      <c r="F475" s="583">
        <v>-889.15</v>
      </c>
      <c r="H475" s="958" t="s">
        <v>7504</v>
      </c>
    </row>
    <row r="476" spans="1:8" x14ac:dyDescent="0.25">
      <c r="A476" s="582" t="s">
        <v>897</v>
      </c>
      <c r="B476" s="372" t="s">
        <v>898</v>
      </c>
      <c r="C476" s="583">
        <v>0</v>
      </c>
      <c r="D476" s="583">
        <v>-56200</v>
      </c>
      <c r="E476" s="583">
        <v>-56200</v>
      </c>
      <c r="F476" s="583">
        <v>56200</v>
      </c>
      <c r="H476" s="958" t="s">
        <v>7504</v>
      </c>
    </row>
    <row r="477" spans="1:8" x14ac:dyDescent="0.25">
      <c r="A477" s="582" t="s">
        <v>903</v>
      </c>
      <c r="B477" s="372" t="s">
        <v>874</v>
      </c>
      <c r="C477" s="583">
        <v>0</v>
      </c>
      <c r="D477" s="583">
        <v>-1500</v>
      </c>
      <c r="E477" s="583">
        <v>-1500</v>
      </c>
      <c r="F477" s="583">
        <v>1500</v>
      </c>
      <c r="H477" s="958" t="s">
        <v>7504</v>
      </c>
    </row>
    <row r="478" spans="1:8" x14ac:dyDescent="0.25">
      <c r="A478" s="582" t="s">
        <v>908</v>
      </c>
      <c r="B478" s="372" t="s">
        <v>909</v>
      </c>
      <c r="C478" s="583">
        <v>70339.86</v>
      </c>
      <c r="D478" s="583">
        <v>172700</v>
      </c>
      <c r="E478" s="583">
        <v>172700</v>
      </c>
      <c r="F478" s="583">
        <v>-102360.14</v>
      </c>
      <c r="H478" s="958" t="s">
        <v>7505</v>
      </c>
    </row>
    <row r="479" spans="1:8" x14ac:dyDescent="0.25">
      <c r="A479" s="582" t="s">
        <v>924</v>
      </c>
      <c r="B479" s="372" t="s">
        <v>925</v>
      </c>
      <c r="C479" s="583">
        <v>0</v>
      </c>
      <c r="D479" s="583">
        <v>600</v>
      </c>
      <c r="E479" s="583">
        <v>600</v>
      </c>
      <c r="F479" s="583">
        <v>-600</v>
      </c>
      <c r="H479" s="958" t="s">
        <v>7505</v>
      </c>
    </row>
    <row r="480" spans="1:8" x14ac:dyDescent="0.25">
      <c r="A480" s="582" t="s">
        <v>926</v>
      </c>
      <c r="B480" s="372" t="s">
        <v>927</v>
      </c>
      <c r="C480" s="583">
        <v>115</v>
      </c>
      <c r="D480" s="583">
        <v>500</v>
      </c>
      <c r="E480" s="583">
        <v>500</v>
      </c>
      <c r="F480" s="583">
        <v>-385</v>
      </c>
      <c r="H480" s="958" t="s">
        <v>7505</v>
      </c>
    </row>
    <row r="481" spans="1:8" x14ac:dyDescent="0.25">
      <c r="A481" s="582" t="s">
        <v>928</v>
      </c>
      <c r="B481" s="372" t="s">
        <v>929</v>
      </c>
      <c r="C481" s="583">
        <v>0</v>
      </c>
      <c r="D481" s="583">
        <v>2000</v>
      </c>
      <c r="E481" s="583">
        <v>2000</v>
      </c>
      <c r="F481" s="583">
        <v>-2000</v>
      </c>
      <c r="H481" s="958" t="s">
        <v>7505</v>
      </c>
    </row>
    <row r="482" spans="1:8" x14ac:dyDescent="0.25">
      <c r="A482" s="582" t="s">
        <v>930</v>
      </c>
      <c r="B482" s="372" t="s">
        <v>931</v>
      </c>
      <c r="C482" s="583">
        <v>0</v>
      </c>
      <c r="D482" s="583">
        <v>2100</v>
      </c>
      <c r="E482" s="583">
        <v>2100</v>
      </c>
      <c r="F482" s="583">
        <v>-2100</v>
      </c>
      <c r="H482" s="958" t="s">
        <v>7505</v>
      </c>
    </row>
    <row r="483" spans="1:8" x14ac:dyDescent="0.25">
      <c r="A483" s="582" t="s">
        <v>932</v>
      </c>
      <c r="B483" s="372" t="s">
        <v>933</v>
      </c>
      <c r="C483" s="583">
        <v>0</v>
      </c>
      <c r="D483" s="583">
        <v>1500</v>
      </c>
      <c r="E483" s="583">
        <v>1500</v>
      </c>
      <c r="F483" s="583">
        <v>-1500</v>
      </c>
      <c r="H483" s="958" t="s">
        <v>7505</v>
      </c>
    </row>
    <row r="484" spans="1:8" x14ac:dyDescent="0.25">
      <c r="A484" s="582" t="s">
        <v>940</v>
      </c>
      <c r="B484" s="372" t="s">
        <v>941</v>
      </c>
      <c r="C484" s="583">
        <v>599.70000000000005</v>
      </c>
      <c r="D484" s="583">
        <v>14000</v>
      </c>
      <c r="E484" s="583">
        <v>14000</v>
      </c>
      <c r="F484" s="583">
        <v>-13400.3</v>
      </c>
      <c r="H484" s="958" t="s">
        <v>7505</v>
      </c>
    </row>
    <row r="485" spans="1:8" x14ac:dyDescent="0.25">
      <c r="A485" s="582" t="s">
        <v>942</v>
      </c>
      <c r="B485" s="372" t="s">
        <v>943</v>
      </c>
      <c r="C485" s="583">
        <v>1200</v>
      </c>
      <c r="D485" s="583">
        <v>8300</v>
      </c>
      <c r="E485" s="583">
        <v>8300</v>
      </c>
      <c r="F485" s="583">
        <v>-7100</v>
      </c>
      <c r="H485" s="958" t="s">
        <v>7505</v>
      </c>
    </row>
    <row r="486" spans="1:8" x14ac:dyDescent="0.25">
      <c r="A486" s="582" t="s">
        <v>944</v>
      </c>
      <c r="B486" s="372" t="s">
        <v>945</v>
      </c>
      <c r="C486" s="583">
        <v>21</v>
      </c>
      <c r="D486" s="583">
        <v>300</v>
      </c>
      <c r="E486" s="583">
        <v>300</v>
      </c>
      <c r="F486" s="583">
        <v>-279</v>
      </c>
      <c r="H486" s="958" t="s">
        <v>7505</v>
      </c>
    </row>
    <row r="487" spans="1:8" x14ac:dyDescent="0.25">
      <c r="A487" s="582" t="s">
        <v>952</v>
      </c>
      <c r="B487" s="372" t="s">
        <v>953</v>
      </c>
      <c r="C487" s="583">
        <v>625.61</v>
      </c>
      <c r="D487" s="583">
        <v>4000</v>
      </c>
      <c r="E487" s="583">
        <v>4000</v>
      </c>
      <c r="F487" s="583">
        <v>-3374.39</v>
      </c>
      <c r="H487" s="958" t="s">
        <v>7505</v>
      </c>
    </row>
    <row r="488" spans="1:8" x14ac:dyDescent="0.25">
      <c r="A488" s="582" t="s">
        <v>956</v>
      </c>
      <c r="B488" s="372" t="s">
        <v>957</v>
      </c>
      <c r="C488" s="583">
        <v>1685.62</v>
      </c>
      <c r="D488" s="583">
        <v>6000</v>
      </c>
      <c r="E488" s="583">
        <v>6000</v>
      </c>
      <c r="F488" s="583">
        <v>-4314.38</v>
      </c>
      <c r="H488" s="958" t="s">
        <v>7505</v>
      </c>
    </row>
    <row r="489" spans="1:8" x14ac:dyDescent="0.25">
      <c r="A489" s="582" t="s">
        <v>978</v>
      </c>
      <c r="B489" s="372" t="s">
        <v>979</v>
      </c>
      <c r="C489" s="583">
        <v>0</v>
      </c>
      <c r="D489" s="583">
        <v>2630400</v>
      </c>
      <c r="E489" s="583">
        <v>2630400</v>
      </c>
      <c r="F489" s="583">
        <v>-2630400</v>
      </c>
      <c r="H489" s="958" t="s">
        <v>7505</v>
      </c>
    </row>
    <row r="490" spans="1:8" x14ac:dyDescent="0.25">
      <c r="A490" s="582" t="s">
        <v>980</v>
      </c>
      <c r="B490" s="372" t="s">
        <v>981</v>
      </c>
      <c r="C490" s="583">
        <v>0</v>
      </c>
      <c r="D490" s="583">
        <v>169700</v>
      </c>
      <c r="E490" s="583">
        <v>169700</v>
      </c>
      <c r="F490" s="583">
        <v>-169700</v>
      </c>
      <c r="H490" s="958" t="s">
        <v>7505</v>
      </c>
    </row>
    <row r="491" spans="1:8" x14ac:dyDescent="0.25">
      <c r="A491" s="582" t="s">
        <v>982</v>
      </c>
      <c r="B491" s="372" t="s">
        <v>983</v>
      </c>
      <c r="C491" s="583">
        <v>0</v>
      </c>
      <c r="D491" s="583">
        <v>43200</v>
      </c>
      <c r="E491" s="583">
        <v>43200</v>
      </c>
      <c r="F491" s="583">
        <v>-43200</v>
      </c>
      <c r="H491" s="958" t="s">
        <v>7505</v>
      </c>
    </row>
    <row r="492" spans="1:8" x14ac:dyDescent="0.25">
      <c r="A492" s="582" t="s">
        <v>988</v>
      </c>
      <c r="B492" s="372" t="s">
        <v>989</v>
      </c>
      <c r="C492" s="583">
        <v>2503800.21</v>
      </c>
      <c r="D492" s="583">
        <v>6047000</v>
      </c>
      <c r="E492" s="583">
        <v>6047000</v>
      </c>
      <c r="F492" s="583">
        <v>-3543199.79</v>
      </c>
      <c r="H492" s="958" t="s">
        <v>7505</v>
      </c>
    </row>
    <row r="493" spans="1:8" x14ac:dyDescent="0.25">
      <c r="A493" s="582" t="s">
        <v>992</v>
      </c>
      <c r="B493" s="372" t="s">
        <v>993</v>
      </c>
      <c r="C493" s="583">
        <v>478.98</v>
      </c>
      <c r="D493" s="583">
        <v>0</v>
      </c>
      <c r="E493" s="583">
        <v>0</v>
      </c>
      <c r="F493" s="583">
        <v>478.98</v>
      </c>
      <c r="H493" s="958" t="s">
        <v>7505</v>
      </c>
    </row>
    <row r="494" spans="1:8" x14ac:dyDescent="0.25">
      <c r="A494" s="582" t="s">
        <v>994</v>
      </c>
      <c r="B494" s="372" t="s">
        <v>995</v>
      </c>
      <c r="C494" s="583">
        <v>0</v>
      </c>
      <c r="D494" s="583">
        <v>10000</v>
      </c>
      <c r="E494" s="583">
        <v>10000</v>
      </c>
      <c r="F494" s="583">
        <v>-10000</v>
      </c>
      <c r="H494" s="958" t="s">
        <v>7505</v>
      </c>
    </row>
    <row r="495" spans="1:8" x14ac:dyDescent="0.25">
      <c r="A495" s="582" t="s">
        <v>996</v>
      </c>
      <c r="B495" s="372" t="s">
        <v>997</v>
      </c>
      <c r="C495" s="583">
        <v>0</v>
      </c>
      <c r="D495" s="583">
        <v>20000</v>
      </c>
      <c r="E495" s="583">
        <v>20000</v>
      </c>
      <c r="F495" s="583">
        <v>-20000</v>
      </c>
      <c r="H495" s="958" t="s">
        <v>7505</v>
      </c>
    </row>
    <row r="496" spans="1:8" x14ac:dyDescent="0.25">
      <c r="A496" s="582" t="s">
        <v>1004</v>
      </c>
      <c r="B496" s="372" t="s">
        <v>1005</v>
      </c>
      <c r="C496" s="583">
        <v>0</v>
      </c>
      <c r="D496" s="583">
        <v>-5983800</v>
      </c>
      <c r="E496" s="583">
        <v>-5983800</v>
      </c>
      <c r="F496" s="583">
        <v>5983800</v>
      </c>
      <c r="H496" s="958" t="s">
        <v>7505</v>
      </c>
    </row>
    <row r="497" spans="1:8" x14ac:dyDescent="0.25">
      <c r="A497" s="582" t="s">
        <v>1006</v>
      </c>
      <c r="B497" s="372" t="s">
        <v>1007</v>
      </c>
      <c r="C497" s="583">
        <v>-35906</v>
      </c>
      <c r="D497" s="583">
        <v>-43200</v>
      </c>
      <c r="E497" s="583">
        <v>-43200</v>
      </c>
      <c r="F497" s="583">
        <v>7294</v>
      </c>
      <c r="H497" s="958" t="s">
        <v>7505</v>
      </c>
    </row>
    <row r="498" spans="1:8" x14ac:dyDescent="0.25">
      <c r="A498" s="582" t="s">
        <v>1008</v>
      </c>
      <c r="B498" s="372" t="s">
        <v>1009</v>
      </c>
      <c r="C498" s="583">
        <v>0</v>
      </c>
      <c r="D498" s="583">
        <v>-87600</v>
      </c>
      <c r="E498" s="583">
        <v>-87600</v>
      </c>
      <c r="F498" s="583">
        <v>87600</v>
      </c>
      <c r="H498" s="958" t="s">
        <v>7505</v>
      </c>
    </row>
    <row r="499" spans="1:8" x14ac:dyDescent="0.25">
      <c r="A499" s="582" t="s">
        <v>1014</v>
      </c>
      <c r="B499" s="372" t="s">
        <v>1015</v>
      </c>
      <c r="C499" s="583">
        <v>0</v>
      </c>
      <c r="D499" s="583">
        <v>-2597300</v>
      </c>
      <c r="E499" s="583">
        <v>-2597300</v>
      </c>
      <c r="F499" s="583">
        <v>2597300</v>
      </c>
      <c r="H499" s="958" t="s">
        <v>7505</v>
      </c>
    </row>
    <row r="500" spans="1:8" x14ac:dyDescent="0.25">
      <c r="A500" s="582" t="s">
        <v>1016</v>
      </c>
      <c r="B500" s="372" t="s">
        <v>1017</v>
      </c>
      <c r="C500" s="583">
        <v>0</v>
      </c>
      <c r="D500" s="583">
        <v>-65700</v>
      </c>
      <c r="E500" s="583">
        <v>-65700</v>
      </c>
      <c r="F500" s="583">
        <v>65700</v>
      </c>
      <c r="H500" s="958" t="s">
        <v>7505</v>
      </c>
    </row>
    <row r="501" spans="1:8" x14ac:dyDescent="0.25">
      <c r="A501" s="582" t="s">
        <v>1020</v>
      </c>
      <c r="B501" s="372" t="s">
        <v>1021</v>
      </c>
      <c r="C501" s="583">
        <v>-15964.4</v>
      </c>
      <c r="D501" s="583">
        <v>-8600</v>
      </c>
      <c r="E501" s="583">
        <v>-8600</v>
      </c>
      <c r="F501" s="583">
        <v>-7364.4</v>
      </c>
      <c r="H501" s="958" t="s">
        <v>7505</v>
      </c>
    </row>
    <row r="502" spans="1:8" x14ac:dyDescent="0.25">
      <c r="A502" s="582" t="s">
        <v>1024</v>
      </c>
      <c r="B502" s="372" t="s">
        <v>1025</v>
      </c>
      <c r="C502" s="583">
        <v>-51184.17</v>
      </c>
      <c r="D502" s="583">
        <v>-37100</v>
      </c>
      <c r="E502" s="583">
        <v>-37100</v>
      </c>
      <c r="F502" s="583">
        <v>-14084.17</v>
      </c>
      <c r="H502" s="958" t="s">
        <v>7505</v>
      </c>
    </row>
    <row r="503" spans="1:8" x14ac:dyDescent="0.25">
      <c r="A503" s="582" t="s">
        <v>1028</v>
      </c>
      <c r="B503" s="372" t="s">
        <v>1029</v>
      </c>
      <c r="C503" s="583">
        <v>-15878</v>
      </c>
      <c r="D503" s="583">
        <v>-89600</v>
      </c>
      <c r="E503" s="583">
        <v>-89600</v>
      </c>
      <c r="F503" s="583">
        <v>73722</v>
      </c>
      <c r="H503" s="958" t="s">
        <v>7505</v>
      </c>
    </row>
    <row r="504" spans="1:8" x14ac:dyDescent="0.25">
      <c r="A504" s="582" t="s">
        <v>1032</v>
      </c>
      <c r="B504" s="372" t="s">
        <v>947</v>
      </c>
      <c r="C504" s="583">
        <v>0</v>
      </c>
      <c r="D504" s="583">
        <v>-1000</v>
      </c>
      <c r="E504" s="583">
        <v>-1000</v>
      </c>
      <c r="F504" s="583">
        <v>1000</v>
      </c>
      <c r="H504" s="958" t="s">
        <v>7505</v>
      </c>
    </row>
    <row r="505" spans="1:8" x14ac:dyDescent="0.25">
      <c r="A505" s="582" t="s">
        <v>1035</v>
      </c>
      <c r="B505" s="372" t="s">
        <v>1036</v>
      </c>
      <c r="C505" s="583">
        <v>0</v>
      </c>
      <c r="D505" s="583">
        <v>-6000</v>
      </c>
      <c r="E505" s="583">
        <v>-6000</v>
      </c>
      <c r="F505" s="583">
        <v>6000</v>
      </c>
      <c r="H505" s="958" t="s">
        <v>7505</v>
      </c>
    </row>
    <row r="506" spans="1:8" x14ac:dyDescent="0.25">
      <c r="A506" s="582" t="s">
        <v>1047</v>
      </c>
      <c r="B506" s="372" t="s">
        <v>1048</v>
      </c>
      <c r="C506" s="583">
        <v>66617.45</v>
      </c>
      <c r="D506" s="583">
        <v>151500</v>
      </c>
      <c r="E506" s="583">
        <v>151500</v>
      </c>
      <c r="F506" s="583">
        <v>-84882.55</v>
      </c>
      <c r="H506" s="958" t="s">
        <v>7506</v>
      </c>
    </row>
    <row r="507" spans="1:8" x14ac:dyDescent="0.25">
      <c r="A507" s="582" t="s">
        <v>1069</v>
      </c>
      <c r="B507" s="372" t="s">
        <v>1070</v>
      </c>
      <c r="C507" s="583">
        <v>0</v>
      </c>
      <c r="D507" s="583">
        <v>7500</v>
      </c>
      <c r="E507" s="583">
        <v>7500</v>
      </c>
      <c r="F507" s="583">
        <v>-7500</v>
      </c>
      <c r="H507" s="958" t="s">
        <v>7506</v>
      </c>
    </row>
    <row r="508" spans="1:8" x14ac:dyDescent="0.25">
      <c r="A508" s="582" t="s">
        <v>1085</v>
      </c>
      <c r="B508" s="372" t="s">
        <v>1086</v>
      </c>
      <c r="C508" s="583">
        <v>0</v>
      </c>
      <c r="D508" s="583">
        <v>10000</v>
      </c>
      <c r="E508" s="583">
        <v>10000</v>
      </c>
      <c r="F508" s="583">
        <v>-10000</v>
      </c>
      <c r="H508" s="958" t="s">
        <v>7506</v>
      </c>
    </row>
    <row r="509" spans="1:8" x14ac:dyDescent="0.25">
      <c r="A509" s="582" t="s">
        <v>1089</v>
      </c>
      <c r="B509" s="372" t="s">
        <v>1090</v>
      </c>
      <c r="C509" s="583">
        <v>-43142</v>
      </c>
      <c r="D509" s="583">
        <v>-46100</v>
      </c>
      <c r="E509" s="583">
        <v>-46100</v>
      </c>
      <c r="F509" s="583">
        <v>2958</v>
      </c>
      <c r="H509" s="958" t="s">
        <v>7506</v>
      </c>
    </row>
    <row r="510" spans="1:8" x14ac:dyDescent="0.25">
      <c r="A510" s="582" t="s">
        <v>7085</v>
      </c>
      <c r="B510" s="372" t="s">
        <v>2777</v>
      </c>
      <c r="C510" s="583">
        <v>-3626</v>
      </c>
      <c r="D510" s="583">
        <v>0</v>
      </c>
      <c r="E510" s="583">
        <v>0</v>
      </c>
      <c r="F510" s="583">
        <v>-3626</v>
      </c>
      <c r="H510" s="958" t="s">
        <v>7507</v>
      </c>
    </row>
    <row r="511" spans="1:8" x14ac:dyDescent="0.25">
      <c r="A511" s="582" t="s">
        <v>1131</v>
      </c>
      <c r="B511" s="372" t="s">
        <v>1132</v>
      </c>
      <c r="C511" s="583">
        <v>0</v>
      </c>
      <c r="D511" s="583">
        <v>9500</v>
      </c>
      <c r="E511" s="583">
        <v>9500</v>
      </c>
      <c r="F511" s="583">
        <v>-9500</v>
      </c>
      <c r="H511" s="958" t="s">
        <v>7508</v>
      </c>
    </row>
    <row r="512" spans="1:8" x14ac:dyDescent="0.25">
      <c r="A512" s="582" t="s">
        <v>7086</v>
      </c>
      <c r="B512" s="372" t="s">
        <v>2753</v>
      </c>
      <c r="C512" s="583">
        <v>0</v>
      </c>
      <c r="D512" s="583">
        <v>1000</v>
      </c>
      <c r="E512" s="583">
        <v>1000</v>
      </c>
      <c r="F512" s="583">
        <v>-1000</v>
      </c>
      <c r="H512" s="958" t="s">
        <v>7508</v>
      </c>
    </row>
    <row r="513" spans="1:8" x14ac:dyDescent="0.25">
      <c r="A513" s="582" t="s">
        <v>1143</v>
      </c>
      <c r="B513" s="372" t="s">
        <v>1144</v>
      </c>
      <c r="C513" s="583">
        <v>7574</v>
      </c>
      <c r="D513" s="583">
        <v>7600</v>
      </c>
      <c r="E513" s="583">
        <v>7600</v>
      </c>
      <c r="F513" s="583">
        <v>-26</v>
      </c>
      <c r="H513" s="958" t="s">
        <v>7508</v>
      </c>
    </row>
    <row r="514" spans="1:8" x14ac:dyDescent="0.25">
      <c r="A514" s="582" t="s">
        <v>1155</v>
      </c>
      <c r="B514" s="372" t="s">
        <v>1156</v>
      </c>
      <c r="C514" s="583">
        <v>10779.71</v>
      </c>
      <c r="D514" s="583">
        <v>7700</v>
      </c>
      <c r="E514" s="583">
        <v>7700</v>
      </c>
      <c r="F514" s="583">
        <v>3079.71</v>
      </c>
      <c r="H514" s="958" t="s">
        <v>7508</v>
      </c>
    </row>
    <row r="515" spans="1:8" x14ac:dyDescent="0.25">
      <c r="A515" s="582" t="s">
        <v>1159</v>
      </c>
      <c r="B515" s="372" t="s">
        <v>1160</v>
      </c>
      <c r="C515" s="583">
        <v>0</v>
      </c>
      <c r="D515" s="583">
        <v>700</v>
      </c>
      <c r="E515" s="583">
        <v>700</v>
      </c>
      <c r="F515" s="583">
        <v>-700</v>
      </c>
      <c r="H515" s="958" t="s">
        <v>7508</v>
      </c>
    </row>
    <row r="516" spans="1:8" x14ac:dyDescent="0.25">
      <c r="A516" s="582" t="s">
        <v>1161</v>
      </c>
      <c r="B516" s="372" t="s">
        <v>1162</v>
      </c>
      <c r="C516" s="583">
        <v>798.77</v>
      </c>
      <c r="D516" s="583">
        <v>19400</v>
      </c>
      <c r="E516" s="583">
        <v>19400</v>
      </c>
      <c r="F516" s="583">
        <v>-18601.23</v>
      </c>
      <c r="H516" s="958" t="s">
        <v>7508</v>
      </c>
    </row>
    <row r="517" spans="1:8" x14ac:dyDescent="0.25">
      <c r="A517" s="582" t="s">
        <v>1167</v>
      </c>
      <c r="B517" s="372" t="s">
        <v>1168</v>
      </c>
      <c r="C517" s="583">
        <v>0</v>
      </c>
      <c r="D517" s="583">
        <v>1200</v>
      </c>
      <c r="E517" s="583">
        <v>1200</v>
      </c>
      <c r="F517" s="583">
        <v>-1200</v>
      </c>
      <c r="H517" s="958" t="s">
        <v>7508</v>
      </c>
    </row>
    <row r="518" spans="1:8" x14ac:dyDescent="0.25">
      <c r="A518" s="582" t="s">
        <v>1175</v>
      </c>
      <c r="B518" s="372" t="s">
        <v>1176</v>
      </c>
      <c r="C518" s="583">
        <v>-80.5</v>
      </c>
      <c r="D518" s="583">
        <v>-1700</v>
      </c>
      <c r="E518" s="583">
        <v>-1700</v>
      </c>
      <c r="F518" s="583">
        <v>1619.5</v>
      </c>
      <c r="H518" s="958" t="s">
        <v>7508</v>
      </c>
    </row>
    <row r="519" spans="1:8" x14ac:dyDescent="0.25">
      <c r="A519" s="582" t="s">
        <v>1177</v>
      </c>
      <c r="B519" s="372" t="s">
        <v>1178</v>
      </c>
      <c r="C519" s="583">
        <v>26130.37</v>
      </c>
      <c r="D519" s="583">
        <v>73300</v>
      </c>
      <c r="E519" s="583">
        <v>73300</v>
      </c>
      <c r="F519" s="583">
        <v>-47169.63</v>
      </c>
      <c r="H519" s="958" t="s">
        <v>7509</v>
      </c>
    </row>
    <row r="520" spans="1:8" x14ac:dyDescent="0.25">
      <c r="A520" s="582" t="s">
        <v>1191</v>
      </c>
      <c r="B520" s="372" t="s">
        <v>1192</v>
      </c>
      <c r="C520" s="583">
        <v>90</v>
      </c>
      <c r="D520" s="583">
        <v>29300</v>
      </c>
      <c r="E520" s="583">
        <v>0</v>
      </c>
      <c r="F520" s="583">
        <v>90</v>
      </c>
      <c r="H520" s="958" t="s">
        <v>7509</v>
      </c>
    </row>
    <row r="521" spans="1:8" x14ac:dyDescent="0.25">
      <c r="A521" s="582" t="s">
        <v>1193</v>
      </c>
      <c r="B521" s="372" t="s">
        <v>1194</v>
      </c>
      <c r="C521" s="583">
        <v>0</v>
      </c>
      <c r="D521" s="583">
        <v>2700</v>
      </c>
      <c r="E521" s="583">
        <v>0</v>
      </c>
      <c r="F521" s="583">
        <v>0</v>
      </c>
      <c r="H521" s="958" t="s">
        <v>7509</v>
      </c>
    </row>
    <row r="522" spans="1:8" x14ac:dyDescent="0.25">
      <c r="A522" s="582" t="s">
        <v>1199</v>
      </c>
      <c r="B522" s="372" t="s">
        <v>1200</v>
      </c>
      <c r="C522" s="583">
        <v>383.5</v>
      </c>
      <c r="D522" s="583">
        <v>500</v>
      </c>
      <c r="E522" s="583">
        <v>500</v>
      </c>
      <c r="F522" s="583">
        <v>-116.5</v>
      </c>
      <c r="H522" s="958" t="s">
        <v>7509</v>
      </c>
    </row>
    <row r="523" spans="1:8" x14ac:dyDescent="0.25">
      <c r="A523" s="582" t="s">
        <v>1205</v>
      </c>
      <c r="B523" s="372" t="s">
        <v>1206</v>
      </c>
      <c r="C523" s="583">
        <v>0</v>
      </c>
      <c r="D523" s="583">
        <v>2500</v>
      </c>
      <c r="E523" s="583">
        <v>0</v>
      </c>
      <c r="F523" s="583">
        <v>0</v>
      </c>
      <c r="H523" s="958" t="s">
        <v>7509</v>
      </c>
    </row>
    <row r="524" spans="1:8" x14ac:dyDescent="0.25">
      <c r="A524" s="582" t="s">
        <v>1207</v>
      </c>
      <c r="B524" s="372" t="s">
        <v>1208</v>
      </c>
      <c r="C524" s="583">
        <v>0</v>
      </c>
      <c r="D524" s="583">
        <v>500</v>
      </c>
      <c r="E524" s="583">
        <v>500</v>
      </c>
      <c r="F524" s="583">
        <v>-500</v>
      </c>
      <c r="H524" s="958" t="s">
        <v>7509</v>
      </c>
    </row>
    <row r="525" spans="1:8" x14ac:dyDescent="0.25">
      <c r="A525" s="582" t="s">
        <v>1209</v>
      </c>
      <c r="B525" s="372" t="s">
        <v>1210</v>
      </c>
      <c r="C525" s="583">
        <v>0</v>
      </c>
      <c r="D525" s="583">
        <v>3900</v>
      </c>
      <c r="E525" s="583">
        <v>900</v>
      </c>
      <c r="F525" s="583">
        <v>-900</v>
      </c>
      <c r="H525" s="958" t="s">
        <v>7509</v>
      </c>
    </row>
    <row r="526" spans="1:8" x14ac:dyDescent="0.25">
      <c r="A526" s="582" t="s">
        <v>1213</v>
      </c>
      <c r="B526" s="372" t="s">
        <v>1214</v>
      </c>
      <c r="C526" s="583">
        <v>17652.919999999998</v>
      </c>
      <c r="D526" s="583">
        <v>18600</v>
      </c>
      <c r="E526" s="583">
        <v>18600</v>
      </c>
      <c r="F526" s="583">
        <v>-947.08</v>
      </c>
      <c r="H526" s="958" t="s">
        <v>7509</v>
      </c>
    </row>
    <row r="527" spans="1:8" x14ac:dyDescent="0.25">
      <c r="A527" s="582" t="s">
        <v>1225</v>
      </c>
      <c r="B527" s="372" t="s">
        <v>1226</v>
      </c>
      <c r="C527" s="583">
        <v>0</v>
      </c>
      <c r="D527" s="583">
        <v>22000</v>
      </c>
      <c r="E527" s="583">
        <v>0</v>
      </c>
      <c r="F527" s="583">
        <v>0</v>
      </c>
      <c r="H527" s="958" t="s">
        <v>7509</v>
      </c>
    </row>
    <row r="528" spans="1:8" x14ac:dyDescent="0.25">
      <c r="A528" s="582" t="s">
        <v>1227</v>
      </c>
      <c r="B528" s="372" t="s">
        <v>1228</v>
      </c>
      <c r="C528" s="583">
        <v>0</v>
      </c>
      <c r="D528" s="583">
        <v>3500</v>
      </c>
      <c r="E528" s="583">
        <v>0</v>
      </c>
      <c r="F528" s="583">
        <v>0</v>
      </c>
      <c r="H528" s="958" t="s">
        <v>7509</v>
      </c>
    </row>
    <row r="529" spans="1:8" x14ac:dyDescent="0.25">
      <c r="A529" s="582" t="s">
        <v>1235</v>
      </c>
      <c r="B529" s="372" t="s">
        <v>1236</v>
      </c>
      <c r="C529" s="583">
        <v>104.59</v>
      </c>
      <c r="D529" s="583">
        <v>0</v>
      </c>
      <c r="E529" s="583">
        <v>0</v>
      </c>
      <c r="F529" s="583">
        <v>104.59</v>
      </c>
      <c r="H529" s="958" t="s">
        <v>7509</v>
      </c>
    </row>
    <row r="530" spans="1:8" x14ac:dyDescent="0.25">
      <c r="A530" s="582" t="s">
        <v>7087</v>
      </c>
      <c r="B530" s="372" t="s">
        <v>2812</v>
      </c>
      <c r="C530" s="583">
        <v>0</v>
      </c>
      <c r="D530" s="583">
        <v>17500</v>
      </c>
      <c r="E530" s="583">
        <v>17500</v>
      </c>
      <c r="F530" s="583">
        <v>-17500</v>
      </c>
      <c r="H530" s="958" t="s">
        <v>7509</v>
      </c>
    </row>
    <row r="531" spans="1:8" x14ac:dyDescent="0.25">
      <c r="A531" s="582" t="s">
        <v>7088</v>
      </c>
      <c r="B531" s="372" t="s">
        <v>2813</v>
      </c>
      <c r="C531" s="583">
        <v>-6875</v>
      </c>
      <c r="D531" s="583">
        <v>0</v>
      </c>
      <c r="E531" s="583">
        <v>0</v>
      </c>
      <c r="F531" s="583">
        <v>-6875</v>
      </c>
      <c r="H531" s="958" t="s">
        <v>7509</v>
      </c>
    </row>
    <row r="532" spans="1:8" x14ac:dyDescent="0.25">
      <c r="A532" s="582" t="s">
        <v>1265</v>
      </c>
      <c r="B532" s="372" t="s">
        <v>1266</v>
      </c>
      <c r="C532" s="583">
        <v>919</v>
      </c>
      <c r="D532" s="583">
        <v>0</v>
      </c>
      <c r="E532" s="583">
        <v>0</v>
      </c>
      <c r="F532" s="583">
        <v>919</v>
      </c>
      <c r="H532" s="958" t="s">
        <v>7510</v>
      </c>
    </row>
    <row r="533" spans="1:8" x14ac:dyDescent="0.25">
      <c r="A533" s="582" t="s">
        <v>1297</v>
      </c>
      <c r="B533" s="372" t="s">
        <v>1298</v>
      </c>
      <c r="C533" s="583">
        <v>2616.37</v>
      </c>
      <c r="D533" s="583">
        <v>0</v>
      </c>
      <c r="E533" s="583">
        <v>0</v>
      </c>
      <c r="F533" s="583">
        <v>2616.37</v>
      </c>
      <c r="H533" s="958" t="s">
        <v>7510</v>
      </c>
    </row>
    <row r="534" spans="1:8" x14ac:dyDescent="0.25">
      <c r="A534" s="582" t="s">
        <v>1319</v>
      </c>
      <c r="B534" s="372" t="s">
        <v>1320</v>
      </c>
      <c r="C534" s="583">
        <v>61859.47</v>
      </c>
      <c r="D534" s="583">
        <v>0</v>
      </c>
      <c r="E534" s="583">
        <v>0</v>
      </c>
      <c r="F534" s="583">
        <v>61859.47</v>
      </c>
      <c r="H534" s="958" t="s">
        <v>7510</v>
      </c>
    </row>
    <row r="535" spans="1:8" x14ac:dyDescent="0.25">
      <c r="A535" s="582" t="s">
        <v>1321</v>
      </c>
      <c r="B535" s="372" t="s">
        <v>1322</v>
      </c>
      <c r="C535" s="583">
        <v>-72</v>
      </c>
      <c r="D535" s="583">
        <v>0</v>
      </c>
      <c r="E535" s="583">
        <v>0</v>
      </c>
      <c r="F535" s="583">
        <v>-72</v>
      </c>
      <c r="H535" s="958" t="s">
        <v>7511</v>
      </c>
    </row>
    <row r="536" spans="1:8" x14ac:dyDescent="0.25">
      <c r="A536" s="582" t="s">
        <v>1353</v>
      </c>
      <c r="B536" s="372" t="s">
        <v>1354</v>
      </c>
      <c r="C536" s="583">
        <v>143446.64000000001</v>
      </c>
      <c r="D536" s="583">
        <v>0</v>
      </c>
      <c r="E536" s="583">
        <v>0</v>
      </c>
      <c r="F536" s="583">
        <v>143446.64000000001</v>
      </c>
      <c r="H536" s="958" t="s">
        <v>7511</v>
      </c>
    </row>
    <row r="537" spans="1:8" x14ac:dyDescent="0.25">
      <c r="A537" s="582" t="s">
        <v>1361</v>
      </c>
      <c r="B537" s="372" t="s">
        <v>1362</v>
      </c>
      <c r="C537" s="583">
        <v>0</v>
      </c>
      <c r="D537" s="583">
        <v>45200</v>
      </c>
      <c r="E537" s="583">
        <v>45200</v>
      </c>
      <c r="F537" s="583">
        <v>-45200</v>
      </c>
      <c r="H537" s="958" t="s">
        <v>7512</v>
      </c>
    </row>
    <row r="538" spans="1:8" x14ac:dyDescent="0.25">
      <c r="A538" s="582" t="s">
        <v>1363</v>
      </c>
      <c r="B538" s="372" t="s">
        <v>1364</v>
      </c>
      <c r="C538" s="583">
        <v>5075.68</v>
      </c>
      <c r="D538" s="583">
        <v>0</v>
      </c>
      <c r="E538" s="583">
        <v>0</v>
      </c>
      <c r="F538" s="583">
        <v>5075.68</v>
      </c>
      <c r="H538" s="958" t="s">
        <v>7512</v>
      </c>
    </row>
    <row r="539" spans="1:8" x14ac:dyDescent="0.25">
      <c r="A539" s="582" t="s">
        <v>1393</v>
      </c>
      <c r="B539" s="372" t="s">
        <v>1394</v>
      </c>
      <c r="C539" s="583">
        <v>0</v>
      </c>
      <c r="D539" s="583">
        <v>200</v>
      </c>
      <c r="E539" s="583">
        <v>200</v>
      </c>
      <c r="F539" s="583">
        <v>-200</v>
      </c>
      <c r="H539" s="958" t="s">
        <v>7513</v>
      </c>
    </row>
    <row r="540" spans="1:8" x14ac:dyDescent="0.25">
      <c r="A540" s="582" t="s">
        <v>1419</v>
      </c>
      <c r="B540" s="372" t="s">
        <v>1420</v>
      </c>
      <c r="C540" s="583">
        <v>29348</v>
      </c>
      <c r="D540" s="583">
        <v>29900</v>
      </c>
      <c r="E540" s="583">
        <v>29900</v>
      </c>
      <c r="F540" s="583">
        <v>-552</v>
      </c>
      <c r="H540" s="958" t="s">
        <v>7513</v>
      </c>
    </row>
    <row r="541" spans="1:8" x14ac:dyDescent="0.25">
      <c r="A541" s="582" t="s">
        <v>1425</v>
      </c>
      <c r="B541" s="372" t="s">
        <v>1426</v>
      </c>
      <c r="C541" s="583">
        <v>175265.74</v>
      </c>
      <c r="D541" s="583">
        <v>469100</v>
      </c>
      <c r="E541" s="583">
        <v>469100</v>
      </c>
      <c r="F541" s="583">
        <v>-293834.26</v>
      </c>
      <c r="H541" s="958" t="s">
        <v>7514</v>
      </c>
    </row>
    <row r="542" spans="1:8" x14ac:dyDescent="0.25">
      <c r="A542" s="582" t="s">
        <v>1437</v>
      </c>
      <c r="B542" s="372" t="s">
        <v>1438</v>
      </c>
      <c r="C542" s="583">
        <v>-11440</v>
      </c>
      <c r="D542" s="583">
        <v>0</v>
      </c>
      <c r="E542" s="583">
        <v>0</v>
      </c>
      <c r="F542" s="583">
        <v>-11440</v>
      </c>
      <c r="H542" s="958" t="s">
        <v>7514</v>
      </c>
    </row>
    <row r="543" spans="1:8" x14ac:dyDescent="0.25">
      <c r="A543" s="582" t="s">
        <v>1443</v>
      </c>
      <c r="B543" s="372" t="s">
        <v>1444</v>
      </c>
      <c r="C543" s="583">
        <v>0</v>
      </c>
      <c r="D543" s="583">
        <v>400</v>
      </c>
      <c r="E543" s="583">
        <v>400</v>
      </c>
      <c r="F543" s="583">
        <v>-400</v>
      </c>
      <c r="H543" s="958" t="s">
        <v>7514</v>
      </c>
    </row>
    <row r="544" spans="1:8" x14ac:dyDescent="0.25">
      <c r="A544" s="582" t="s">
        <v>1445</v>
      </c>
      <c r="B544" s="372" t="s">
        <v>1446</v>
      </c>
      <c r="C544" s="583">
        <v>0</v>
      </c>
      <c r="D544" s="583">
        <v>400</v>
      </c>
      <c r="E544" s="583">
        <v>400</v>
      </c>
      <c r="F544" s="583">
        <v>-400</v>
      </c>
      <c r="H544" s="958" t="s">
        <v>7514</v>
      </c>
    </row>
    <row r="545" spans="1:8" x14ac:dyDescent="0.25">
      <c r="A545" s="582" t="s">
        <v>1449</v>
      </c>
      <c r="B545" s="372" t="s">
        <v>1450</v>
      </c>
      <c r="C545" s="583">
        <v>0</v>
      </c>
      <c r="D545" s="583">
        <v>300</v>
      </c>
      <c r="E545" s="583">
        <v>300</v>
      </c>
      <c r="F545" s="583">
        <v>-300</v>
      </c>
      <c r="H545" s="958" t="s">
        <v>7514</v>
      </c>
    </row>
    <row r="546" spans="1:8" x14ac:dyDescent="0.25">
      <c r="A546" s="582" t="s">
        <v>1451</v>
      </c>
      <c r="B546" s="372" t="s">
        <v>1452</v>
      </c>
      <c r="C546" s="583">
        <v>0</v>
      </c>
      <c r="D546" s="583">
        <v>500</v>
      </c>
      <c r="E546" s="583">
        <v>500</v>
      </c>
      <c r="F546" s="583">
        <v>-500</v>
      </c>
      <c r="H546" s="958" t="s">
        <v>7514</v>
      </c>
    </row>
    <row r="547" spans="1:8" x14ac:dyDescent="0.25">
      <c r="A547" s="582" t="s">
        <v>1453</v>
      </c>
      <c r="B547" s="372" t="s">
        <v>1454</v>
      </c>
      <c r="C547" s="583">
        <v>571</v>
      </c>
      <c r="D547" s="583">
        <v>500</v>
      </c>
      <c r="E547" s="583">
        <v>500</v>
      </c>
      <c r="F547" s="583">
        <v>71</v>
      </c>
      <c r="H547" s="958" t="s">
        <v>7514</v>
      </c>
    </row>
    <row r="548" spans="1:8" x14ac:dyDescent="0.25">
      <c r="A548" s="582" t="s">
        <v>1457</v>
      </c>
      <c r="B548" s="372" t="s">
        <v>1458</v>
      </c>
      <c r="C548" s="583">
        <v>3961.4</v>
      </c>
      <c r="D548" s="583">
        <v>0</v>
      </c>
      <c r="E548" s="583">
        <v>0</v>
      </c>
      <c r="F548" s="583">
        <v>3961.4</v>
      </c>
      <c r="H548" s="958" t="s">
        <v>7514</v>
      </c>
    </row>
    <row r="549" spans="1:8" x14ac:dyDescent="0.25">
      <c r="A549" s="582" t="s">
        <v>1471</v>
      </c>
      <c r="B549" s="372" t="s">
        <v>1472</v>
      </c>
      <c r="C549" s="583">
        <v>0</v>
      </c>
      <c r="D549" s="583">
        <v>800</v>
      </c>
      <c r="E549" s="583">
        <v>800</v>
      </c>
      <c r="F549" s="583">
        <v>-800</v>
      </c>
      <c r="H549" s="958" t="s">
        <v>7514</v>
      </c>
    </row>
    <row r="550" spans="1:8" x14ac:dyDescent="0.25">
      <c r="A550" s="582" t="s">
        <v>1481</v>
      </c>
      <c r="B550" s="372" t="s">
        <v>1482</v>
      </c>
      <c r="C550" s="583">
        <v>0</v>
      </c>
      <c r="D550" s="583">
        <v>400</v>
      </c>
      <c r="E550" s="583">
        <v>400</v>
      </c>
      <c r="F550" s="583">
        <v>-400</v>
      </c>
      <c r="H550" s="958" t="s">
        <v>7514</v>
      </c>
    </row>
    <row r="551" spans="1:8" x14ac:dyDescent="0.25">
      <c r="A551" s="582" t="s">
        <v>1483</v>
      </c>
      <c r="B551" s="372" t="s">
        <v>1484</v>
      </c>
      <c r="C551" s="583">
        <v>1240</v>
      </c>
      <c r="D551" s="583">
        <v>1000</v>
      </c>
      <c r="E551" s="583">
        <v>1000</v>
      </c>
      <c r="F551" s="583">
        <v>240</v>
      </c>
      <c r="H551" s="958" t="s">
        <v>7514</v>
      </c>
    </row>
    <row r="552" spans="1:8" x14ac:dyDescent="0.25">
      <c r="A552" s="582" t="s">
        <v>1499</v>
      </c>
      <c r="B552" s="372" t="s">
        <v>1500</v>
      </c>
      <c r="C552" s="583">
        <v>86192.3</v>
      </c>
      <c r="D552" s="583">
        <v>0</v>
      </c>
      <c r="E552" s="583">
        <v>0</v>
      </c>
      <c r="F552" s="583">
        <v>86192.3</v>
      </c>
      <c r="H552" s="958" t="s">
        <v>7514</v>
      </c>
    </row>
    <row r="553" spans="1:8" x14ac:dyDescent="0.25">
      <c r="A553" s="582" t="s">
        <v>1513</v>
      </c>
      <c r="B553" s="372" t="s">
        <v>1514</v>
      </c>
      <c r="C553" s="583">
        <v>48962.69</v>
      </c>
      <c r="D553" s="583">
        <v>106300</v>
      </c>
      <c r="E553" s="583">
        <v>106300</v>
      </c>
      <c r="F553" s="583">
        <v>-57337.31</v>
      </c>
      <c r="H553" s="958" t="s">
        <v>7515</v>
      </c>
    </row>
    <row r="554" spans="1:8" x14ac:dyDescent="0.25">
      <c r="A554" s="582" t="s">
        <v>1527</v>
      </c>
      <c r="B554" s="372" t="s">
        <v>1528</v>
      </c>
      <c r="C554" s="583">
        <v>8500</v>
      </c>
      <c r="D554" s="583">
        <v>0</v>
      </c>
      <c r="E554" s="583">
        <v>0</v>
      </c>
      <c r="F554" s="583">
        <v>8500</v>
      </c>
      <c r="H554" s="958" t="s">
        <v>7515</v>
      </c>
    </row>
    <row r="555" spans="1:8" x14ac:dyDescent="0.25">
      <c r="A555" s="582" t="s">
        <v>1531</v>
      </c>
      <c r="B555" s="372" t="s">
        <v>1532</v>
      </c>
      <c r="C555" s="583">
        <v>35</v>
      </c>
      <c r="D555" s="583">
        <v>0</v>
      </c>
      <c r="E555" s="583">
        <v>0</v>
      </c>
      <c r="F555" s="583">
        <v>35</v>
      </c>
      <c r="H555" s="958" t="s">
        <v>7515</v>
      </c>
    </row>
    <row r="556" spans="1:8" x14ac:dyDescent="0.25">
      <c r="A556" s="582" t="s">
        <v>1533</v>
      </c>
      <c r="B556" s="372" t="s">
        <v>1534</v>
      </c>
      <c r="C556" s="583">
        <v>0</v>
      </c>
      <c r="D556" s="583">
        <v>500</v>
      </c>
      <c r="E556" s="583">
        <v>500</v>
      </c>
      <c r="F556" s="583">
        <v>-500</v>
      </c>
      <c r="H556" s="958" t="s">
        <v>7515</v>
      </c>
    </row>
    <row r="557" spans="1:8" x14ac:dyDescent="0.25">
      <c r="A557" s="582" t="s">
        <v>1535</v>
      </c>
      <c r="B557" s="372" t="s">
        <v>1536</v>
      </c>
      <c r="C557" s="583">
        <v>0</v>
      </c>
      <c r="D557" s="583">
        <v>2000</v>
      </c>
      <c r="E557" s="583">
        <v>2000</v>
      </c>
      <c r="F557" s="583">
        <v>-2000</v>
      </c>
      <c r="H557" s="958" t="s">
        <v>7515</v>
      </c>
    </row>
    <row r="558" spans="1:8" x14ac:dyDescent="0.25">
      <c r="A558" s="582" t="s">
        <v>1537</v>
      </c>
      <c r="B558" s="372" t="s">
        <v>1538</v>
      </c>
      <c r="C558" s="583">
        <v>244.5</v>
      </c>
      <c r="D558" s="583">
        <v>200</v>
      </c>
      <c r="E558" s="583">
        <v>200</v>
      </c>
      <c r="F558" s="583">
        <v>44.5</v>
      </c>
      <c r="H558" s="958" t="s">
        <v>7515</v>
      </c>
    </row>
    <row r="559" spans="1:8" x14ac:dyDescent="0.25">
      <c r="A559" s="582" t="s">
        <v>1539</v>
      </c>
      <c r="B559" s="372" t="s">
        <v>1540</v>
      </c>
      <c r="C559" s="583">
        <v>170</v>
      </c>
      <c r="D559" s="583">
        <v>2400</v>
      </c>
      <c r="E559" s="583">
        <v>2400</v>
      </c>
      <c r="F559" s="583">
        <v>-2230</v>
      </c>
      <c r="H559" s="958" t="s">
        <v>7515</v>
      </c>
    </row>
    <row r="560" spans="1:8" x14ac:dyDescent="0.25">
      <c r="A560" s="582" t="s">
        <v>1541</v>
      </c>
      <c r="B560" s="372" t="s">
        <v>1542</v>
      </c>
      <c r="C560" s="583">
        <v>299</v>
      </c>
      <c r="D560" s="583">
        <v>-500</v>
      </c>
      <c r="E560" s="583">
        <v>-500</v>
      </c>
      <c r="F560" s="583">
        <v>799</v>
      </c>
      <c r="H560" s="958" t="s">
        <v>7515</v>
      </c>
    </row>
    <row r="561" spans="1:8" x14ac:dyDescent="0.25">
      <c r="A561" s="582" t="s">
        <v>1545</v>
      </c>
      <c r="B561" s="372" t="s">
        <v>1546</v>
      </c>
      <c r="C561" s="583">
        <v>186.99</v>
      </c>
      <c r="D561" s="583">
        <v>6000</v>
      </c>
      <c r="E561" s="583">
        <v>6000</v>
      </c>
      <c r="F561" s="583">
        <v>-5813.01</v>
      </c>
      <c r="H561" s="958" t="s">
        <v>7515</v>
      </c>
    </row>
    <row r="562" spans="1:8" x14ac:dyDescent="0.25">
      <c r="A562" s="582" t="s">
        <v>1547</v>
      </c>
      <c r="B562" s="372" t="s">
        <v>1548</v>
      </c>
      <c r="C562" s="583">
        <v>4331.59</v>
      </c>
      <c r="D562" s="583">
        <v>600</v>
      </c>
      <c r="E562" s="583">
        <v>600</v>
      </c>
      <c r="F562" s="583">
        <v>3731.59</v>
      </c>
      <c r="H562" s="958" t="s">
        <v>7515</v>
      </c>
    </row>
    <row r="563" spans="1:8" x14ac:dyDescent="0.25">
      <c r="A563" s="582" t="s">
        <v>1551</v>
      </c>
      <c r="B563" s="372" t="s">
        <v>1552</v>
      </c>
      <c r="C563" s="583">
        <v>42842.76</v>
      </c>
      <c r="D563" s="583">
        <v>20900</v>
      </c>
      <c r="E563" s="583">
        <v>20900</v>
      </c>
      <c r="F563" s="583">
        <v>21942.76</v>
      </c>
      <c r="H563" s="958" t="s">
        <v>7515</v>
      </c>
    </row>
    <row r="564" spans="1:8" x14ac:dyDescent="0.25">
      <c r="A564" s="582" t="s">
        <v>1553</v>
      </c>
      <c r="B564" s="372" t="s">
        <v>1554</v>
      </c>
      <c r="C564" s="583">
        <v>980</v>
      </c>
      <c r="D564" s="583">
        <v>500</v>
      </c>
      <c r="E564" s="583">
        <v>500</v>
      </c>
      <c r="F564" s="583">
        <v>480</v>
      </c>
      <c r="H564" s="958" t="s">
        <v>7515</v>
      </c>
    </row>
    <row r="565" spans="1:8" x14ac:dyDescent="0.25">
      <c r="A565" s="582" t="s">
        <v>1555</v>
      </c>
      <c r="B565" s="372" t="s">
        <v>1556</v>
      </c>
      <c r="C565" s="583">
        <v>4008.68</v>
      </c>
      <c r="D565" s="583">
        <v>10000</v>
      </c>
      <c r="E565" s="583">
        <v>10000</v>
      </c>
      <c r="F565" s="583">
        <v>-5991.32</v>
      </c>
      <c r="H565" s="958" t="s">
        <v>7515</v>
      </c>
    </row>
    <row r="566" spans="1:8" x14ac:dyDescent="0.25">
      <c r="A566" s="582" t="s">
        <v>1559</v>
      </c>
      <c r="B566" s="372" t="s">
        <v>1560</v>
      </c>
      <c r="C566" s="583">
        <v>0</v>
      </c>
      <c r="D566" s="583">
        <v>800</v>
      </c>
      <c r="E566" s="583">
        <v>800</v>
      </c>
      <c r="F566" s="583">
        <v>-800</v>
      </c>
      <c r="H566" s="958" t="s">
        <v>7515</v>
      </c>
    </row>
    <row r="567" spans="1:8" x14ac:dyDescent="0.25">
      <c r="A567" s="582" t="s">
        <v>1563</v>
      </c>
      <c r="B567" s="372" t="s">
        <v>1564</v>
      </c>
      <c r="C567" s="583">
        <v>2730</v>
      </c>
      <c r="D567" s="583">
        <v>8000</v>
      </c>
      <c r="E567" s="583">
        <v>8000</v>
      </c>
      <c r="F567" s="583">
        <v>-5270</v>
      </c>
      <c r="H567" s="958" t="s">
        <v>7515</v>
      </c>
    </row>
    <row r="568" spans="1:8" x14ac:dyDescent="0.25">
      <c r="A568" s="582" t="s">
        <v>1571</v>
      </c>
      <c r="B568" s="372" t="s">
        <v>1572</v>
      </c>
      <c r="C568" s="583">
        <v>15.88</v>
      </c>
      <c r="D568" s="583">
        <v>1000</v>
      </c>
      <c r="E568" s="583">
        <v>1000</v>
      </c>
      <c r="F568" s="583">
        <v>-984.12</v>
      </c>
      <c r="H568" s="958" t="s">
        <v>7515</v>
      </c>
    </row>
    <row r="569" spans="1:8" x14ac:dyDescent="0.25">
      <c r="A569" s="582" t="s">
        <v>1579</v>
      </c>
      <c r="B569" s="372" t="s">
        <v>1580</v>
      </c>
      <c r="C569" s="583">
        <v>0</v>
      </c>
      <c r="D569" s="583">
        <v>100</v>
      </c>
      <c r="E569" s="583">
        <v>100</v>
      </c>
      <c r="F569" s="583">
        <v>-100</v>
      </c>
      <c r="H569" s="958" t="s">
        <v>7515</v>
      </c>
    </row>
    <row r="570" spans="1:8" x14ac:dyDescent="0.25">
      <c r="A570" s="582" t="s">
        <v>1585</v>
      </c>
      <c r="B570" s="372" t="s">
        <v>1586</v>
      </c>
      <c r="C570" s="583">
        <v>0</v>
      </c>
      <c r="D570" s="583">
        <v>900</v>
      </c>
      <c r="E570" s="583">
        <v>900</v>
      </c>
      <c r="F570" s="583">
        <v>-900</v>
      </c>
      <c r="H570" s="958" t="s">
        <v>7515</v>
      </c>
    </row>
    <row r="571" spans="1:8" x14ac:dyDescent="0.25">
      <c r="A571" s="582" t="s">
        <v>1603</v>
      </c>
      <c r="B571" s="372" t="s">
        <v>1604</v>
      </c>
      <c r="C571" s="583">
        <v>14110.79</v>
      </c>
      <c r="D571" s="583">
        <v>36000</v>
      </c>
      <c r="E571" s="583">
        <v>36000</v>
      </c>
      <c r="F571" s="583">
        <v>-21889.21</v>
      </c>
      <c r="H571" s="958" t="s">
        <v>7515</v>
      </c>
    </row>
    <row r="572" spans="1:8" x14ac:dyDescent="0.25">
      <c r="A572" s="582" t="s">
        <v>1676</v>
      </c>
      <c r="B572" s="372" t="s">
        <v>1677</v>
      </c>
      <c r="C572" s="583">
        <v>9056.99</v>
      </c>
      <c r="D572" s="583">
        <v>97700</v>
      </c>
      <c r="E572" s="583">
        <v>97700</v>
      </c>
      <c r="F572" s="583">
        <v>-88643.01</v>
      </c>
      <c r="H572" s="958" t="s">
        <v>7516</v>
      </c>
    </row>
    <row r="573" spans="1:8" x14ac:dyDescent="0.25">
      <c r="A573" s="582" t="s">
        <v>1704</v>
      </c>
      <c r="B573" s="372" t="s">
        <v>1705</v>
      </c>
      <c r="C573" s="583">
        <v>54.6</v>
      </c>
      <c r="D573" s="583">
        <v>1000</v>
      </c>
      <c r="E573" s="583">
        <v>1000</v>
      </c>
      <c r="F573" s="583">
        <v>-945.4</v>
      </c>
      <c r="H573" s="958" t="s">
        <v>7516</v>
      </c>
    </row>
    <row r="574" spans="1:8" x14ac:dyDescent="0.25">
      <c r="A574" s="582" t="s">
        <v>1706</v>
      </c>
      <c r="B574" s="372" t="s">
        <v>1707</v>
      </c>
      <c r="C574" s="583">
        <v>260</v>
      </c>
      <c r="D574" s="583">
        <v>1200</v>
      </c>
      <c r="E574" s="583">
        <v>1200</v>
      </c>
      <c r="F574" s="583">
        <v>-940</v>
      </c>
      <c r="H574" s="958" t="s">
        <v>7516</v>
      </c>
    </row>
    <row r="575" spans="1:8" x14ac:dyDescent="0.25">
      <c r="A575" s="582" t="s">
        <v>1714</v>
      </c>
      <c r="B575" s="372" t="s">
        <v>1715</v>
      </c>
      <c r="C575" s="583">
        <v>9606.89</v>
      </c>
      <c r="D575" s="583">
        <v>10000</v>
      </c>
      <c r="E575" s="583">
        <v>10000</v>
      </c>
      <c r="F575" s="583">
        <v>-393.11</v>
      </c>
      <c r="H575" s="958" t="s">
        <v>7516</v>
      </c>
    </row>
    <row r="576" spans="1:8" x14ac:dyDescent="0.25">
      <c r="A576" s="582" t="s">
        <v>1718</v>
      </c>
      <c r="B576" s="372" t="s">
        <v>1719</v>
      </c>
      <c r="C576" s="583">
        <v>9563.66</v>
      </c>
      <c r="D576" s="583">
        <v>20000</v>
      </c>
      <c r="E576" s="583">
        <v>20000</v>
      </c>
      <c r="F576" s="583">
        <v>-10436.34</v>
      </c>
      <c r="H576" s="958" t="s">
        <v>7516</v>
      </c>
    </row>
    <row r="577" spans="1:8" x14ac:dyDescent="0.25">
      <c r="A577" s="582" t="s">
        <v>1726</v>
      </c>
      <c r="B577" s="372" t="s">
        <v>1727</v>
      </c>
      <c r="C577" s="583">
        <v>99</v>
      </c>
      <c r="D577" s="583">
        <v>200</v>
      </c>
      <c r="E577" s="583">
        <v>200</v>
      </c>
      <c r="F577" s="583">
        <v>-101</v>
      </c>
      <c r="H577" s="958" t="s">
        <v>7516</v>
      </c>
    </row>
    <row r="578" spans="1:8" x14ac:dyDescent="0.25">
      <c r="A578" s="582" t="s">
        <v>1728</v>
      </c>
      <c r="B578" s="372" t="s">
        <v>1729</v>
      </c>
      <c r="C578" s="583">
        <v>0</v>
      </c>
      <c r="D578" s="583">
        <v>600</v>
      </c>
      <c r="E578" s="583">
        <v>600</v>
      </c>
      <c r="F578" s="583">
        <v>-600</v>
      </c>
      <c r="H578" s="958" t="s">
        <v>7516</v>
      </c>
    </row>
    <row r="579" spans="1:8" x14ac:dyDescent="0.25">
      <c r="A579" s="582" t="s">
        <v>1730</v>
      </c>
      <c r="B579" s="372" t="s">
        <v>1731</v>
      </c>
      <c r="C579" s="583">
        <v>0</v>
      </c>
      <c r="D579" s="583">
        <v>1400</v>
      </c>
      <c r="E579" s="583">
        <v>1400</v>
      </c>
      <c r="F579" s="583">
        <v>-1400</v>
      </c>
      <c r="H579" s="958" t="s">
        <v>7516</v>
      </c>
    </row>
    <row r="580" spans="1:8" x14ac:dyDescent="0.25">
      <c r="A580" s="582" t="s">
        <v>1764</v>
      </c>
      <c r="B580" s="372" t="s">
        <v>1765</v>
      </c>
      <c r="C580" s="583">
        <v>-80</v>
      </c>
      <c r="D580" s="583">
        <v>0</v>
      </c>
      <c r="E580" s="583">
        <v>0</v>
      </c>
      <c r="F580" s="583">
        <v>-80</v>
      </c>
      <c r="H580" s="958" t="s">
        <v>7516</v>
      </c>
    </row>
    <row r="581" spans="1:8" x14ac:dyDescent="0.25">
      <c r="A581" s="582" t="s">
        <v>1773</v>
      </c>
      <c r="B581" s="372" t="s">
        <v>1774</v>
      </c>
      <c r="C581" s="583">
        <v>-1208.25</v>
      </c>
      <c r="D581" s="583">
        <v>-5000</v>
      </c>
      <c r="E581" s="583">
        <v>-5000</v>
      </c>
      <c r="F581" s="583">
        <v>3791.75</v>
      </c>
      <c r="H581" s="958" t="s">
        <v>7516</v>
      </c>
    </row>
    <row r="582" spans="1:8" x14ac:dyDescent="0.25">
      <c r="A582" s="582" t="s">
        <v>1779</v>
      </c>
      <c r="B582" s="372" t="s">
        <v>1780</v>
      </c>
      <c r="C582" s="583">
        <v>-385.15</v>
      </c>
      <c r="D582" s="583">
        <v>0</v>
      </c>
      <c r="E582" s="583">
        <v>0</v>
      </c>
      <c r="F582" s="583">
        <v>-385.15</v>
      </c>
      <c r="H582" s="958" t="s">
        <v>7516</v>
      </c>
    </row>
    <row r="583" spans="1:8" x14ac:dyDescent="0.25">
      <c r="A583" s="582" t="s">
        <v>1813</v>
      </c>
      <c r="B583" s="372" t="s">
        <v>1814</v>
      </c>
      <c r="C583" s="583">
        <v>19650</v>
      </c>
      <c r="D583" s="583">
        <v>71000</v>
      </c>
      <c r="E583" s="583">
        <v>71000</v>
      </c>
      <c r="F583" s="583">
        <v>-51350</v>
      </c>
      <c r="H583" s="958" t="s">
        <v>7517</v>
      </c>
    </row>
    <row r="584" spans="1:8" x14ac:dyDescent="0.25">
      <c r="A584" s="582" t="s">
        <v>1851</v>
      </c>
      <c r="B584" s="372" t="s">
        <v>1852</v>
      </c>
      <c r="C584" s="583">
        <v>88590.44</v>
      </c>
      <c r="D584" s="583">
        <v>236200</v>
      </c>
      <c r="E584" s="583">
        <v>236200</v>
      </c>
      <c r="F584" s="583">
        <v>-147609.56</v>
      </c>
      <c r="H584" s="958" t="s">
        <v>7518</v>
      </c>
    </row>
    <row r="585" spans="1:8" x14ac:dyDescent="0.25">
      <c r="A585" s="582" t="s">
        <v>1863</v>
      </c>
      <c r="B585" s="372" t="s">
        <v>1864</v>
      </c>
      <c r="C585" s="583">
        <v>167799.26</v>
      </c>
      <c r="D585" s="583">
        <v>0</v>
      </c>
      <c r="E585" s="583">
        <v>0</v>
      </c>
      <c r="F585" s="583">
        <v>167799.26</v>
      </c>
      <c r="H585" s="958" t="s">
        <v>7518</v>
      </c>
    </row>
    <row r="586" spans="1:8" x14ac:dyDescent="0.25">
      <c r="A586" s="582" t="s">
        <v>1873</v>
      </c>
      <c r="B586" s="372" t="s">
        <v>1874</v>
      </c>
      <c r="C586" s="583">
        <v>0</v>
      </c>
      <c r="D586" s="583">
        <v>300</v>
      </c>
      <c r="E586" s="583">
        <v>300</v>
      </c>
      <c r="F586" s="583">
        <v>-300</v>
      </c>
      <c r="H586" s="958" t="s">
        <v>7518</v>
      </c>
    </row>
    <row r="587" spans="1:8" x14ac:dyDescent="0.25">
      <c r="A587" s="582" t="s">
        <v>1875</v>
      </c>
      <c r="B587" s="372" t="s">
        <v>1876</v>
      </c>
      <c r="C587" s="583">
        <v>332</v>
      </c>
      <c r="D587" s="583">
        <v>700</v>
      </c>
      <c r="E587" s="583">
        <v>700</v>
      </c>
      <c r="F587" s="583">
        <v>-368</v>
      </c>
      <c r="H587" s="958" t="s">
        <v>7518</v>
      </c>
    </row>
    <row r="588" spans="1:8" x14ac:dyDescent="0.25">
      <c r="A588" s="582" t="s">
        <v>1879</v>
      </c>
      <c r="B588" s="372" t="s">
        <v>1880</v>
      </c>
      <c r="C588" s="583">
        <v>0</v>
      </c>
      <c r="D588" s="583">
        <v>700</v>
      </c>
      <c r="E588" s="583">
        <v>700</v>
      </c>
      <c r="F588" s="583">
        <v>-700</v>
      </c>
      <c r="H588" s="958" t="s">
        <v>7518</v>
      </c>
    </row>
    <row r="589" spans="1:8" x14ac:dyDescent="0.25">
      <c r="A589" s="582" t="s">
        <v>1881</v>
      </c>
      <c r="B589" s="372" t="s">
        <v>1882</v>
      </c>
      <c r="C589" s="583">
        <v>0</v>
      </c>
      <c r="D589" s="583">
        <v>400</v>
      </c>
      <c r="E589" s="583">
        <v>400</v>
      </c>
      <c r="F589" s="583">
        <v>-400</v>
      </c>
      <c r="H589" s="958" t="s">
        <v>7518</v>
      </c>
    </row>
    <row r="590" spans="1:8" x14ac:dyDescent="0.25">
      <c r="A590" s="582" t="s">
        <v>1887</v>
      </c>
      <c r="B590" s="372" t="s">
        <v>1888</v>
      </c>
      <c r="C590" s="583">
        <v>118195.34</v>
      </c>
      <c r="D590" s="583">
        <v>42000</v>
      </c>
      <c r="E590" s="583">
        <v>42000</v>
      </c>
      <c r="F590" s="583">
        <v>76195.34</v>
      </c>
      <c r="H590" s="958" t="s">
        <v>7518</v>
      </c>
    </row>
    <row r="591" spans="1:8" x14ac:dyDescent="0.25">
      <c r="A591" s="582" t="s">
        <v>1889</v>
      </c>
      <c r="B591" s="372" t="s">
        <v>1890</v>
      </c>
      <c r="C591" s="583">
        <v>2235</v>
      </c>
      <c r="D591" s="583">
        <v>4600</v>
      </c>
      <c r="E591" s="583">
        <v>4600</v>
      </c>
      <c r="F591" s="583">
        <v>-2365</v>
      </c>
      <c r="H591" s="958" t="s">
        <v>7518</v>
      </c>
    </row>
    <row r="592" spans="1:8" x14ac:dyDescent="0.25">
      <c r="A592" s="582" t="s">
        <v>1901</v>
      </c>
      <c r="B592" s="372" t="s">
        <v>1902</v>
      </c>
      <c r="C592" s="583">
        <v>15125</v>
      </c>
      <c r="D592" s="583">
        <v>15000</v>
      </c>
      <c r="E592" s="583">
        <v>15000</v>
      </c>
      <c r="F592" s="583">
        <v>125</v>
      </c>
      <c r="H592" s="958" t="s">
        <v>7518</v>
      </c>
    </row>
    <row r="593" spans="1:8" x14ac:dyDescent="0.25">
      <c r="A593" s="582" t="s">
        <v>1903</v>
      </c>
      <c r="B593" s="372" t="s">
        <v>1904</v>
      </c>
      <c r="C593" s="583">
        <v>0</v>
      </c>
      <c r="D593" s="583">
        <v>16000</v>
      </c>
      <c r="E593" s="583">
        <v>16000</v>
      </c>
      <c r="F593" s="583">
        <v>-16000</v>
      </c>
      <c r="H593" s="958" t="s">
        <v>7518</v>
      </c>
    </row>
    <row r="594" spans="1:8" x14ac:dyDescent="0.25">
      <c r="A594" s="582" t="s">
        <v>1911</v>
      </c>
      <c r="B594" s="372" t="s">
        <v>1912</v>
      </c>
      <c r="C594" s="583">
        <v>0</v>
      </c>
      <c r="D594" s="583">
        <v>200</v>
      </c>
      <c r="E594" s="583">
        <v>200</v>
      </c>
      <c r="F594" s="583">
        <v>-200</v>
      </c>
      <c r="H594" s="958" t="s">
        <v>7518</v>
      </c>
    </row>
    <row r="595" spans="1:8" x14ac:dyDescent="0.25">
      <c r="A595" s="582" t="s">
        <v>1913</v>
      </c>
      <c r="B595" s="372" t="s">
        <v>1914</v>
      </c>
      <c r="C595" s="583">
        <v>0</v>
      </c>
      <c r="D595" s="583">
        <v>2000</v>
      </c>
      <c r="E595" s="583">
        <v>2000</v>
      </c>
      <c r="F595" s="583">
        <v>-2000</v>
      </c>
      <c r="H595" s="958" t="s">
        <v>7518</v>
      </c>
    </row>
    <row r="596" spans="1:8" x14ac:dyDescent="0.25">
      <c r="A596" s="582" t="s">
        <v>1925</v>
      </c>
      <c r="B596" s="372" t="s">
        <v>1926</v>
      </c>
      <c r="C596" s="583">
        <v>0</v>
      </c>
      <c r="D596" s="583">
        <v>300</v>
      </c>
      <c r="E596" s="583">
        <v>300</v>
      </c>
      <c r="F596" s="583">
        <v>-300</v>
      </c>
      <c r="H596" s="958" t="s">
        <v>7518</v>
      </c>
    </row>
    <row r="597" spans="1:8" x14ac:dyDescent="0.25">
      <c r="A597" s="582" t="s">
        <v>1927</v>
      </c>
      <c r="B597" s="372" t="s">
        <v>1928</v>
      </c>
      <c r="C597" s="583">
        <v>11.96</v>
      </c>
      <c r="D597" s="583">
        <v>0</v>
      </c>
      <c r="E597" s="583">
        <v>0</v>
      </c>
      <c r="F597" s="583">
        <v>11.96</v>
      </c>
      <c r="H597" s="958" t="s">
        <v>7518</v>
      </c>
    </row>
    <row r="598" spans="1:8" x14ac:dyDescent="0.25">
      <c r="A598" s="582" t="s">
        <v>1929</v>
      </c>
      <c r="B598" s="372" t="s">
        <v>1930</v>
      </c>
      <c r="C598" s="583">
        <v>396</v>
      </c>
      <c r="D598" s="583">
        <v>1200</v>
      </c>
      <c r="E598" s="583">
        <v>1200</v>
      </c>
      <c r="F598" s="583">
        <v>-804</v>
      </c>
      <c r="H598" s="958" t="s">
        <v>7518</v>
      </c>
    </row>
    <row r="599" spans="1:8" x14ac:dyDescent="0.25">
      <c r="A599" s="582" t="s">
        <v>1973</v>
      </c>
      <c r="B599" s="372" t="s">
        <v>1974</v>
      </c>
      <c r="C599" s="583">
        <v>-2.48</v>
      </c>
      <c r="D599" s="583">
        <v>-100</v>
      </c>
      <c r="E599" s="583">
        <v>-100</v>
      </c>
      <c r="F599" s="583">
        <v>97.52</v>
      </c>
      <c r="H599" s="958" t="s">
        <v>7518</v>
      </c>
    </row>
    <row r="600" spans="1:8" x14ac:dyDescent="0.25">
      <c r="A600" s="582" t="s">
        <v>2007</v>
      </c>
      <c r="B600" s="372" t="s">
        <v>2004</v>
      </c>
      <c r="C600" s="583">
        <v>12397.78</v>
      </c>
      <c r="D600" s="583">
        <v>11000</v>
      </c>
      <c r="E600" s="583">
        <v>11000</v>
      </c>
      <c r="F600" s="583">
        <v>1397.78</v>
      </c>
      <c r="H600" s="958" t="s">
        <v>7519</v>
      </c>
    </row>
    <row r="601" spans="1:8" x14ac:dyDescent="0.25">
      <c r="A601" s="582" t="s">
        <v>2010</v>
      </c>
      <c r="B601" s="372" t="s">
        <v>2011</v>
      </c>
      <c r="C601" s="583">
        <v>48262.35</v>
      </c>
      <c r="D601" s="583">
        <v>90000</v>
      </c>
      <c r="E601" s="583">
        <v>90000</v>
      </c>
      <c r="F601" s="583">
        <v>-41737.65</v>
      </c>
      <c r="H601" s="958" t="s">
        <v>7519</v>
      </c>
    </row>
    <row r="602" spans="1:8" x14ac:dyDescent="0.25">
      <c r="A602" s="582" t="s">
        <v>2012</v>
      </c>
      <c r="B602" s="372" t="s">
        <v>2013</v>
      </c>
      <c r="C602" s="583">
        <v>0</v>
      </c>
      <c r="D602" s="583">
        <v>2200</v>
      </c>
      <c r="E602" s="583">
        <v>2200</v>
      </c>
      <c r="F602" s="583">
        <v>-2200</v>
      </c>
      <c r="H602" s="958" t="s">
        <v>7519</v>
      </c>
    </row>
    <row r="603" spans="1:8" x14ac:dyDescent="0.25">
      <c r="A603" s="582" t="s">
        <v>2018</v>
      </c>
      <c r="B603" s="372" t="s">
        <v>2019</v>
      </c>
      <c r="C603" s="583">
        <v>245185.46</v>
      </c>
      <c r="D603" s="583">
        <v>202900</v>
      </c>
      <c r="E603" s="583">
        <v>202900</v>
      </c>
      <c r="F603" s="583">
        <v>42285.46</v>
      </c>
      <c r="H603" s="958" t="s">
        <v>7519</v>
      </c>
    </row>
    <row r="604" spans="1:8" x14ac:dyDescent="0.25">
      <c r="A604" s="582" t="s">
        <v>7089</v>
      </c>
      <c r="B604" s="372" t="s">
        <v>2758</v>
      </c>
      <c r="C604" s="583">
        <v>4679.12</v>
      </c>
      <c r="D604" s="583">
        <v>5500</v>
      </c>
      <c r="E604" s="583">
        <v>5500</v>
      </c>
      <c r="F604" s="583">
        <v>-820.88</v>
      </c>
      <c r="H604" s="958" t="s">
        <v>7519</v>
      </c>
    </row>
    <row r="605" spans="1:8" x14ac:dyDescent="0.25">
      <c r="A605" s="582" t="s">
        <v>2020</v>
      </c>
      <c r="B605" s="372" t="s">
        <v>2021</v>
      </c>
      <c r="C605" s="583">
        <v>41833.97</v>
      </c>
      <c r="D605" s="583">
        <v>56400</v>
      </c>
      <c r="E605" s="583">
        <v>56400</v>
      </c>
      <c r="F605" s="583">
        <v>-14566.03</v>
      </c>
      <c r="H605" s="958" t="s">
        <v>7519</v>
      </c>
    </row>
    <row r="606" spans="1:8" x14ac:dyDescent="0.25">
      <c r="A606" s="582" t="s">
        <v>2024</v>
      </c>
      <c r="B606" s="372" t="s">
        <v>2025</v>
      </c>
      <c r="C606" s="583">
        <v>0</v>
      </c>
      <c r="D606" s="583">
        <v>1000</v>
      </c>
      <c r="E606" s="583">
        <v>1000</v>
      </c>
      <c r="F606" s="583">
        <v>-1000</v>
      </c>
      <c r="H606" s="958" t="s">
        <v>7519</v>
      </c>
    </row>
    <row r="607" spans="1:8" x14ac:dyDescent="0.25">
      <c r="A607" s="582" t="s">
        <v>2036</v>
      </c>
      <c r="B607" s="372" t="s">
        <v>2037</v>
      </c>
      <c r="C607" s="583">
        <v>0</v>
      </c>
      <c r="D607" s="583">
        <v>300</v>
      </c>
      <c r="E607" s="583">
        <v>300</v>
      </c>
      <c r="F607" s="583">
        <v>-300</v>
      </c>
      <c r="H607" s="958" t="s">
        <v>7519</v>
      </c>
    </row>
    <row r="608" spans="1:8" x14ac:dyDescent="0.25">
      <c r="A608" s="582" t="s">
        <v>2038</v>
      </c>
      <c r="B608" s="372" t="s">
        <v>2039</v>
      </c>
      <c r="C608" s="583">
        <v>0</v>
      </c>
      <c r="D608" s="583">
        <v>300</v>
      </c>
      <c r="E608" s="583">
        <v>300</v>
      </c>
      <c r="F608" s="583">
        <v>-300</v>
      </c>
      <c r="H608" s="958" t="s">
        <v>7519</v>
      </c>
    </row>
    <row r="609" spans="1:8" x14ac:dyDescent="0.25">
      <c r="A609" s="582" t="s">
        <v>2044</v>
      </c>
      <c r="B609" s="372" t="s">
        <v>2045</v>
      </c>
      <c r="C609" s="583">
        <v>11036.56</v>
      </c>
      <c r="D609" s="583">
        <v>28200</v>
      </c>
      <c r="E609" s="583">
        <v>28200</v>
      </c>
      <c r="F609" s="583">
        <v>-17163.439999999999</v>
      </c>
      <c r="H609" s="958" t="s">
        <v>7519</v>
      </c>
    </row>
    <row r="610" spans="1:8" x14ac:dyDescent="0.25">
      <c r="A610" s="582" t="s">
        <v>2046</v>
      </c>
      <c r="B610" s="372" t="s">
        <v>2047</v>
      </c>
      <c r="C610" s="583">
        <v>330</v>
      </c>
      <c r="D610" s="583">
        <v>4000</v>
      </c>
      <c r="E610" s="583">
        <v>4000</v>
      </c>
      <c r="F610" s="583">
        <v>-3670</v>
      </c>
      <c r="H610" s="958" t="s">
        <v>7519</v>
      </c>
    </row>
    <row r="611" spans="1:8" x14ac:dyDescent="0.25">
      <c r="A611" s="582" t="s">
        <v>2068</v>
      </c>
      <c r="B611" s="372" t="s">
        <v>2069</v>
      </c>
      <c r="C611" s="583">
        <v>602.58000000000004</v>
      </c>
      <c r="D611" s="583">
        <v>0</v>
      </c>
      <c r="E611" s="583">
        <v>0</v>
      </c>
      <c r="F611" s="583">
        <v>602.58000000000004</v>
      </c>
      <c r="H611" s="958" t="s">
        <v>7519</v>
      </c>
    </row>
    <row r="612" spans="1:8" x14ac:dyDescent="0.25">
      <c r="A612" s="582" t="s">
        <v>7090</v>
      </c>
      <c r="B612" s="372" t="s">
        <v>2786</v>
      </c>
      <c r="C612" s="583">
        <v>0</v>
      </c>
      <c r="D612" s="583">
        <v>-15000</v>
      </c>
      <c r="E612" s="583">
        <v>-15000</v>
      </c>
      <c r="F612" s="583">
        <v>15000</v>
      </c>
      <c r="H612" s="958" t="s">
        <v>7519</v>
      </c>
    </row>
    <row r="613" spans="1:8" x14ac:dyDescent="0.25">
      <c r="A613" s="582" t="s">
        <v>2122</v>
      </c>
      <c r="B613" s="372" t="s">
        <v>2123</v>
      </c>
      <c r="C613" s="583">
        <v>185377.09</v>
      </c>
      <c r="D613" s="583">
        <v>296700</v>
      </c>
      <c r="E613" s="583">
        <v>296700</v>
      </c>
      <c r="F613" s="583">
        <v>-111322.91</v>
      </c>
      <c r="H613" s="958" t="s">
        <v>7520</v>
      </c>
    </row>
    <row r="614" spans="1:8" x14ac:dyDescent="0.25">
      <c r="A614" s="582" t="s">
        <v>2132</v>
      </c>
      <c r="B614" s="372" t="s">
        <v>2133</v>
      </c>
      <c r="C614" s="583">
        <v>1067.75</v>
      </c>
      <c r="D614" s="583">
        <v>3000</v>
      </c>
      <c r="E614" s="583">
        <v>3000</v>
      </c>
      <c r="F614" s="583">
        <v>-1932.25</v>
      </c>
      <c r="H614" s="958" t="s">
        <v>7520</v>
      </c>
    </row>
    <row r="615" spans="1:8" x14ac:dyDescent="0.25">
      <c r="A615" s="582" t="s">
        <v>2134</v>
      </c>
      <c r="B615" s="372" t="s">
        <v>2135</v>
      </c>
      <c r="C615" s="583">
        <v>-0.02</v>
      </c>
      <c r="D615" s="583">
        <v>0</v>
      </c>
      <c r="E615" s="583">
        <v>0</v>
      </c>
      <c r="F615" s="583">
        <v>-0.02</v>
      </c>
      <c r="H615" s="958" t="s">
        <v>7520</v>
      </c>
    </row>
    <row r="616" spans="1:8" x14ac:dyDescent="0.25">
      <c r="A616" s="582" t="s">
        <v>2142</v>
      </c>
      <c r="B616" s="372" t="s">
        <v>2143</v>
      </c>
      <c r="C616" s="583">
        <v>0</v>
      </c>
      <c r="D616" s="583">
        <v>300</v>
      </c>
      <c r="E616" s="583">
        <v>300</v>
      </c>
      <c r="F616" s="583">
        <v>-300</v>
      </c>
      <c r="H616" s="958" t="s">
        <v>7520</v>
      </c>
    </row>
    <row r="617" spans="1:8" x14ac:dyDescent="0.25">
      <c r="A617" s="582" t="s">
        <v>2146</v>
      </c>
      <c r="B617" s="372" t="s">
        <v>2147</v>
      </c>
      <c r="C617" s="583">
        <v>484.24</v>
      </c>
      <c r="D617" s="583">
        <v>4000</v>
      </c>
      <c r="E617" s="583">
        <v>4000</v>
      </c>
      <c r="F617" s="583">
        <v>-3515.76</v>
      </c>
      <c r="H617" s="958" t="s">
        <v>7520</v>
      </c>
    </row>
    <row r="618" spans="1:8" x14ac:dyDescent="0.25">
      <c r="A618" s="582" t="s">
        <v>2150</v>
      </c>
      <c r="B618" s="372" t="s">
        <v>2151</v>
      </c>
      <c r="C618" s="583">
        <v>0</v>
      </c>
      <c r="D618" s="583">
        <v>11200</v>
      </c>
      <c r="E618" s="583">
        <v>11200</v>
      </c>
      <c r="F618" s="583">
        <v>-11200</v>
      </c>
      <c r="H618" s="958" t="s">
        <v>7520</v>
      </c>
    </row>
    <row r="619" spans="1:8" x14ac:dyDescent="0.25">
      <c r="A619" s="582" t="s">
        <v>2154</v>
      </c>
      <c r="B619" s="372" t="s">
        <v>2155</v>
      </c>
      <c r="C619" s="583">
        <v>18823.259999999998</v>
      </c>
      <c r="D619" s="583">
        <v>25700</v>
      </c>
      <c r="E619" s="583">
        <v>25700</v>
      </c>
      <c r="F619" s="583">
        <v>-6876.74</v>
      </c>
      <c r="H619" s="958" t="s">
        <v>7520</v>
      </c>
    </row>
    <row r="620" spans="1:8" x14ac:dyDescent="0.25">
      <c r="A620" s="582" t="s">
        <v>2160</v>
      </c>
      <c r="B620" s="372" t="s">
        <v>2161</v>
      </c>
      <c r="C620" s="583">
        <v>0</v>
      </c>
      <c r="D620" s="583">
        <v>12000</v>
      </c>
      <c r="E620" s="583">
        <v>12000</v>
      </c>
      <c r="F620" s="583">
        <v>-12000</v>
      </c>
      <c r="H620" s="958" t="s">
        <v>7520</v>
      </c>
    </row>
    <row r="621" spans="1:8" x14ac:dyDescent="0.25">
      <c r="A621" s="582" t="s">
        <v>2162</v>
      </c>
      <c r="B621" s="372" t="s">
        <v>2163</v>
      </c>
      <c r="C621" s="583">
        <v>192</v>
      </c>
      <c r="D621" s="583">
        <v>300</v>
      </c>
      <c r="E621" s="583">
        <v>300</v>
      </c>
      <c r="F621" s="583">
        <v>-108</v>
      </c>
      <c r="H621" s="958" t="s">
        <v>7520</v>
      </c>
    </row>
    <row r="622" spans="1:8" x14ac:dyDescent="0.25">
      <c r="A622" s="582" t="s">
        <v>2166</v>
      </c>
      <c r="B622" s="372" t="s">
        <v>2167</v>
      </c>
      <c r="C622" s="583">
        <v>0</v>
      </c>
      <c r="D622" s="583">
        <v>100</v>
      </c>
      <c r="E622" s="583">
        <v>100</v>
      </c>
      <c r="F622" s="583">
        <v>-100</v>
      </c>
      <c r="H622" s="958" t="s">
        <v>7520</v>
      </c>
    </row>
    <row r="623" spans="1:8" x14ac:dyDescent="0.25">
      <c r="A623" s="582" t="s">
        <v>2168</v>
      </c>
      <c r="B623" s="372" t="s">
        <v>2169</v>
      </c>
      <c r="C623" s="583">
        <v>5263.85</v>
      </c>
      <c r="D623" s="583">
        <v>4500</v>
      </c>
      <c r="E623" s="583">
        <v>4500</v>
      </c>
      <c r="F623" s="583">
        <v>763.85</v>
      </c>
      <c r="H623" s="958" t="s">
        <v>7520</v>
      </c>
    </row>
    <row r="624" spans="1:8" x14ac:dyDescent="0.25">
      <c r="A624" s="582" t="s">
        <v>2170</v>
      </c>
      <c r="B624" s="372" t="s">
        <v>2171</v>
      </c>
      <c r="C624" s="583">
        <v>48499.56</v>
      </c>
      <c r="D624" s="583">
        <v>42900</v>
      </c>
      <c r="E624" s="583">
        <v>42900</v>
      </c>
      <c r="F624" s="583">
        <v>5599.56</v>
      </c>
      <c r="H624" s="958" t="s">
        <v>7520</v>
      </c>
    </row>
    <row r="625" spans="1:8" x14ac:dyDescent="0.25">
      <c r="A625" s="582" t="s">
        <v>2172</v>
      </c>
      <c r="B625" s="372" t="s">
        <v>2173</v>
      </c>
      <c r="C625" s="583">
        <v>288.3</v>
      </c>
      <c r="D625" s="583">
        <v>0</v>
      </c>
      <c r="E625" s="583">
        <v>0</v>
      </c>
      <c r="F625" s="583">
        <v>288.3</v>
      </c>
      <c r="H625" s="958" t="s">
        <v>7520</v>
      </c>
    </row>
    <row r="626" spans="1:8" x14ac:dyDescent="0.25">
      <c r="A626" s="582" t="s">
        <v>2180</v>
      </c>
      <c r="B626" s="372" t="s">
        <v>2181</v>
      </c>
      <c r="C626" s="583">
        <v>57</v>
      </c>
      <c r="D626" s="583">
        <v>1000</v>
      </c>
      <c r="E626" s="583">
        <v>1000</v>
      </c>
      <c r="F626" s="583">
        <v>-943</v>
      </c>
      <c r="H626" s="958" t="s">
        <v>7520</v>
      </c>
    </row>
    <row r="627" spans="1:8" x14ac:dyDescent="0.25">
      <c r="A627" s="582" t="s">
        <v>2184</v>
      </c>
      <c r="B627" s="372" t="s">
        <v>2185</v>
      </c>
      <c r="C627" s="583">
        <v>0</v>
      </c>
      <c r="D627" s="583">
        <v>30500</v>
      </c>
      <c r="E627" s="583">
        <v>30500</v>
      </c>
      <c r="F627" s="583">
        <v>-30500</v>
      </c>
      <c r="H627" s="958" t="s">
        <v>7520</v>
      </c>
    </row>
    <row r="628" spans="1:8" x14ac:dyDescent="0.25">
      <c r="A628" s="582" t="s">
        <v>2190</v>
      </c>
      <c r="B628" s="372" t="s">
        <v>2191</v>
      </c>
      <c r="C628" s="583">
        <v>381.84</v>
      </c>
      <c r="D628" s="583">
        <v>400</v>
      </c>
      <c r="E628" s="583">
        <v>400</v>
      </c>
      <c r="F628" s="583">
        <v>-18.16</v>
      </c>
      <c r="H628" s="958" t="s">
        <v>7520</v>
      </c>
    </row>
    <row r="629" spans="1:8" x14ac:dyDescent="0.25">
      <c r="A629" s="582" t="s">
        <v>2192</v>
      </c>
      <c r="B629" s="372" t="s">
        <v>2193</v>
      </c>
      <c r="C629" s="583">
        <v>0</v>
      </c>
      <c r="D629" s="583">
        <v>600</v>
      </c>
      <c r="E629" s="583">
        <v>600</v>
      </c>
      <c r="F629" s="583">
        <v>-600</v>
      </c>
      <c r="H629" s="958" t="s">
        <v>7520</v>
      </c>
    </row>
    <row r="630" spans="1:8" x14ac:dyDescent="0.25">
      <c r="A630" s="582" t="s">
        <v>2200</v>
      </c>
      <c r="B630" s="372" t="s">
        <v>2201</v>
      </c>
      <c r="C630" s="583">
        <v>2113.3000000000002</v>
      </c>
      <c r="D630" s="583">
        <v>6400</v>
      </c>
      <c r="E630" s="583">
        <v>6400</v>
      </c>
      <c r="F630" s="583">
        <v>-4286.7</v>
      </c>
      <c r="H630" s="958" t="s">
        <v>7520</v>
      </c>
    </row>
    <row r="631" spans="1:8" x14ac:dyDescent="0.25">
      <c r="A631" s="582" t="s">
        <v>2202</v>
      </c>
      <c r="B631" s="372" t="s">
        <v>2203</v>
      </c>
      <c r="C631" s="583">
        <v>0</v>
      </c>
      <c r="D631" s="583">
        <v>300</v>
      </c>
      <c r="E631" s="583">
        <v>300</v>
      </c>
      <c r="F631" s="583">
        <v>-300</v>
      </c>
      <c r="H631" s="958" t="s">
        <v>7520</v>
      </c>
    </row>
    <row r="632" spans="1:8" x14ac:dyDescent="0.25">
      <c r="A632" s="582" t="s">
        <v>2204</v>
      </c>
      <c r="B632" s="372" t="s">
        <v>2205</v>
      </c>
      <c r="C632" s="583">
        <v>85</v>
      </c>
      <c r="D632" s="583">
        <v>2600</v>
      </c>
      <c r="E632" s="583">
        <v>2600</v>
      </c>
      <c r="F632" s="583">
        <v>-2515</v>
      </c>
      <c r="H632" s="958" t="s">
        <v>7520</v>
      </c>
    </row>
    <row r="633" spans="1:8" x14ac:dyDescent="0.25">
      <c r="A633" s="582" t="s">
        <v>2206</v>
      </c>
      <c r="B633" s="372" t="s">
        <v>2207</v>
      </c>
      <c r="C633" s="583">
        <v>1155</v>
      </c>
      <c r="D633" s="583">
        <v>800</v>
      </c>
      <c r="E633" s="583">
        <v>800</v>
      </c>
      <c r="F633" s="583">
        <v>355</v>
      </c>
      <c r="H633" s="958" t="s">
        <v>7520</v>
      </c>
    </row>
    <row r="634" spans="1:8" x14ac:dyDescent="0.25">
      <c r="A634" s="582" t="s">
        <v>7091</v>
      </c>
      <c r="B634" s="372" t="s">
        <v>2760</v>
      </c>
      <c r="C634" s="583">
        <v>0</v>
      </c>
      <c r="D634" s="583">
        <v>-100</v>
      </c>
      <c r="E634" s="583">
        <v>-100</v>
      </c>
      <c r="F634" s="583">
        <v>100</v>
      </c>
      <c r="H634" s="958" t="s">
        <v>7520</v>
      </c>
    </row>
    <row r="635" spans="1:8" x14ac:dyDescent="0.25">
      <c r="A635" s="582" t="s">
        <v>2254</v>
      </c>
      <c r="B635" s="372" t="s">
        <v>2255</v>
      </c>
      <c r="C635" s="583">
        <v>533.33000000000004</v>
      </c>
      <c r="D635" s="583">
        <v>23400</v>
      </c>
      <c r="E635" s="583">
        <v>23400</v>
      </c>
      <c r="F635" s="583">
        <v>-22866.67</v>
      </c>
      <c r="H635" s="958" t="s">
        <v>7521</v>
      </c>
    </row>
    <row r="636" spans="1:8" x14ac:dyDescent="0.25">
      <c r="A636" s="582" t="s">
        <v>2268</v>
      </c>
      <c r="B636" s="372" t="s">
        <v>2269</v>
      </c>
      <c r="C636" s="583">
        <v>2429.6</v>
      </c>
      <c r="D636" s="583">
        <v>9000</v>
      </c>
      <c r="E636" s="583">
        <v>9000</v>
      </c>
      <c r="F636" s="583">
        <v>-6570.4</v>
      </c>
      <c r="H636" s="958" t="s">
        <v>7521</v>
      </c>
    </row>
    <row r="637" spans="1:8" x14ac:dyDescent="0.25">
      <c r="A637" s="582" t="s">
        <v>2270</v>
      </c>
      <c r="B637" s="372" t="s">
        <v>2271</v>
      </c>
      <c r="C637" s="583">
        <v>606.03</v>
      </c>
      <c r="D637" s="583">
        <v>8500</v>
      </c>
      <c r="E637" s="583">
        <v>8500</v>
      </c>
      <c r="F637" s="583">
        <v>-7893.97</v>
      </c>
      <c r="H637" s="958" t="s">
        <v>7521</v>
      </c>
    </row>
    <row r="638" spans="1:8" x14ac:dyDescent="0.25">
      <c r="A638" s="582" t="s">
        <v>2272</v>
      </c>
      <c r="B638" s="372" t="s">
        <v>2273</v>
      </c>
      <c r="C638" s="583">
        <v>391.49</v>
      </c>
      <c r="D638" s="583">
        <v>0</v>
      </c>
      <c r="E638" s="583">
        <v>0</v>
      </c>
      <c r="F638" s="583">
        <v>391.49</v>
      </c>
      <c r="H638" s="958" t="s">
        <v>7521</v>
      </c>
    </row>
    <row r="639" spans="1:8" x14ac:dyDescent="0.25">
      <c r="A639" s="582" t="s">
        <v>2276</v>
      </c>
      <c r="B639" s="372" t="s">
        <v>2277</v>
      </c>
      <c r="C639" s="583">
        <v>4047.86</v>
      </c>
      <c r="D639" s="583">
        <v>4500</v>
      </c>
      <c r="E639" s="583">
        <v>4500</v>
      </c>
      <c r="F639" s="583">
        <v>-452.14</v>
      </c>
      <c r="H639" s="958" t="s">
        <v>7521</v>
      </c>
    </row>
    <row r="640" spans="1:8" x14ac:dyDescent="0.25">
      <c r="A640" s="582" t="s">
        <v>2278</v>
      </c>
      <c r="B640" s="372" t="s">
        <v>2279</v>
      </c>
      <c r="C640" s="583">
        <v>0</v>
      </c>
      <c r="D640" s="583">
        <v>500</v>
      </c>
      <c r="E640" s="583">
        <v>500</v>
      </c>
      <c r="F640" s="583">
        <v>-500</v>
      </c>
      <c r="H640" s="958" t="s">
        <v>7521</v>
      </c>
    </row>
    <row r="641" spans="1:8" x14ac:dyDescent="0.25">
      <c r="A641" s="582" t="s">
        <v>2282</v>
      </c>
      <c r="B641" s="372" t="s">
        <v>2283</v>
      </c>
      <c r="C641" s="583">
        <v>2595.63</v>
      </c>
      <c r="D641" s="583">
        <v>20300</v>
      </c>
      <c r="E641" s="583">
        <v>20300</v>
      </c>
      <c r="F641" s="583">
        <v>-17704.37</v>
      </c>
      <c r="H641" s="958" t="s">
        <v>7521</v>
      </c>
    </row>
    <row r="642" spans="1:8" x14ac:dyDescent="0.25">
      <c r="A642" s="582" t="s">
        <v>2284</v>
      </c>
      <c r="B642" s="372" t="s">
        <v>2285</v>
      </c>
      <c r="C642" s="583">
        <v>5828.74</v>
      </c>
      <c r="D642" s="583">
        <v>29000</v>
      </c>
      <c r="E642" s="583">
        <v>29000</v>
      </c>
      <c r="F642" s="583">
        <v>-23171.26</v>
      </c>
      <c r="H642" s="958" t="s">
        <v>7521</v>
      </c>
    </row>
    <row r="643" spans="1:8" x14ac:dyDescent="0.25">
      <c r="A643" s="582" t="s">
        <v>2288</v>
      </c>
      <c r="B643" s="372" t="s">
        <v>2289</v>
      </c>
      <c r="C643" s="583">
        <v>33.799999999999997</v>
      </c>
      <c r="D643" s="583">
        <v>0</v>
      </c>
      <c r="E643" s="583">
        <v>0</v>
      </c>
      <c r="F643" s="583">
        <v>33.799999999999997</v>
      </c>
      <c r="H643" s="958" t="s">
        <v>7521</v>
      </c>
    </row>
    <row r="644" spans="1:8" x14ac:dyDescent="0.25">
      <c r="A644" s="582" t="s">
        <v>2292</v>
      </c>
      <c r="B644" s="372" t="s">
        <v>2293</v>
      </c>
      <c r="C644" s="583">
        <v>0</v>
      </c>
      <c r="D644" s="583">
        <v>43400</v>
      </c>
      <c r="E644" s="583">
        <v>43400</v>
      </c>
      <c r="F644" s="583">
        <v>-43400</v>
      </c>
      <c r="H644" s="958" t="s">
        <v>7521</v>
      </c>
    </row>
    <row r="645" spans="1:8" x14ac:dyDescent="0.25">
      <c r="A645" s="582" t="s">
        <v>2294</v>
      </c>
      <c r="B645" s="372" t="s">
        <v>2295</v>
      </c>
      <c r="C645" s="583">
        <v>696.83</v>
      </c>
      <c r="D645" s="583">
        <v>6600</v>
      </c>
      <c r="E645" s="583">
        <v>6600</v>
      </c>
      <c r="F645" s="583">
        <v>-5903.17</v>
      </c>
      <c r="H645" s="958" t="s">
        <v>7521</v>
      </c>
    </row>
    <row r="646" spans="1:8" x14ac:dyDescent="0.25">
      <c r="A646" s="582" t="s">
        <v>2296</v>
      </c>
      <c r="B646" s="372" t="s">
        <v>2297</v>
      </c>
      <c r="C646" s="583">
        <v>0</v>
      </c>
      <c r="D646" s="583">
        <v>1000</v>
      </c>
      <c r="E646" s="583">
        <v>1000</v>
      </c>
      <c r="F646" s="583">
        <v>-1000</v>
      </c>
      <c r="H646" s="958" t="s">
        <v>7521</v>
      </c>
    </row>
    <row r="647" spans="1:8" x14ac:dyDescent="0.25">
      <c r="A647" s="582" t="s">
        <v>2298</v>
      </c>
      <c r="B647" s="372" t="s">
        <v>2299</v>
      </c>
      <c r="C647" s="583">
        <v>1164.01</v>
      </c>
      <c r="D647" s="583">
        <v>300</v>
      </c>
      <c r="E647" s="583">
        <v>300</v>
      </c>
      <c r="F647" s="583">
        <v>864.01</v>
      </c>
      <c r="H647" s="958" t="s">
        <v>7521</v>
      </c>
    </row>
    <row r="648" spans="1:8" x14ac:dyDescent="0.25">
      <c r="A648" s="582" t="s">
        <v>2300</v>
      </c>
      <c r="B648" s="372" t="s">
        <v>2301</v>
      </c>
      <c r="C648" s="583">
        <v>2476.15</v>
      </c>
      <c r="D648" s="583">
        <v>2100</v>
      </c>
      <c r="E648" s="583">
        <v>2100</v>
      </c>
      <c r="F648" s="583">
        <v>376.15</v>
      </c>
      <c r="H648" s="958" t="s">
        <v>7521</v>
      </c>
    </row>
    <row r="649" spans="1:8" x14ac:dyDescent="0.25">
      <c r="A649" s="582" t="s">
        <v>2304</v>
      </c>
      <c r="B649" s="372" t="s">
        <v>2305</v>
      </c>
      <c r="C649" s="583">
        <v>0</v>
      </c>
      <c r="D649" s="583">
        <v>3200</v>
      </c>
      <c r="E649" s="583">
        <v>3200</v>
      </c>
      <c r="F649" s="583">
        <v>-3200</v>
      </c>
      <c r="H649" s="958" t="s">
        <v>7521</v>
      </c>
    </row>
    <row r="650" spans="1:8" x14ac:dyDescent="0.25">
      <c r="A650" s="582" t="s">
        <v>2306</v>
      </c>
      <c r="B650" s="372" t="s">
        <v>2307</v>
      </c>
      <c r="C650" s="583">
        <v>81.3</v>
      </c>
      <c r="D650" s="583">
        <v>100</v>
      </c>
      <c r="E650" s="583">
        <v>100</v>
      </c>
      <c r="F650" s="583">
        <v>-18.7</v>
      </c>
      <c r="H650" s="958" t="s">
        <v>7521</v>
      </c>
    </row>
    <row r="651" spans="1:8" x14ac:dyDescent="0.25">
      <c r="A651" s="582" t="s">
        <v>2312</v>
      </c>
      <c r="B651" s="372" t="s">
        <v>2313</v>
      </c>
      <c r="C651" s="583">
        <v>1400</v>
      </c>
      <c r="D651" s="583">
        <v>0</v>
      </c>
      <c r="E651" s="583">
        <v>0</v>
      </c>
      <c r="F651" s="583">
        <v>1400</v>
      </c>
      <c r="H651" s="958" t="s">
        <v>7521</v>
      </c>
    </row>
    <row r="652" spans="1:8" x14ac:dyDescent="0.25">
      <c r="A652" s="582" t="s">
        <v>2318</v>
      </c>
      <c r="B652" s="372" t="s">
        <v>2319</v>
      </c>
      <c r="C652" s="583">
        <v>157.5</v>
      </c>
      <c r="D652" s="583">
        <v>200</v>
      </c>
      <c r="E652" s="583">
        <v>200</v>
      </c>
      <c r="F652" s="583">
        <v>-42.5</v>
      </c>
      <c r="H652" s="958" t="s">
        <v>7521</v>
      </c>
    </row>
    <row r="653" spans="1:8" x14ac:dyDescent="0.25">
      <c r="A653" s="582" t="s">
        <v>2320</v>
      </c>
      <c r="B653" s="372" t="s">
        <v>2321</v>
      </c>
      <c r="C653" s="583">
        <v>567.11</v>
      </c>
      <c r="D653" s="583">
        <v>0</v>
      </c>
      <c r="E653" s="583">
        <v>0</v>
      </c>
      <c r="F653" s="583">
        <v>567.11</v>
      </c>
      <c r="H653" s="958" t="s">
        <v>7521</v>
      </c>
    </row>
    <row r="654" spans="1:8" x14ac:dyDescent="0.25">
      <c r="A654" s="582" t="s">
        <v>2322</v>
      </c>
      <c r="B654" s="372" t="s">
        <v>2323</v>
      </c>
      <c r="C654" s="583">
        <v>562.5</v>
      </c>
      <c r="D654" s="583">
        <v>3000</v>
      </c>
      <c r="E654" s="583">
        <v>3000</v>
      </c>
      <c r="F654" s="583">
        <v>-2437.5</v>
      </c>
      <c r="H654" s="958" t="s">
        <v>7521</v>
      </c>
    </row>
    <row r="655" spans="1:8" x14ac:dyDescent="0.25">
      <c r="A655" s="582" t="s">
        <v>2326</v>
      </c>
      <c r="B655" s="372" t="s">
        <v>2327</v>
      </c>
      <c r="C655" s="583">
        <v>0</v>
      </c>
      <c r="D655" s="583">
        <v>200</v>
      </c>
      <c r="E655" s="583">
        <v>200</v>
      </c>
      <c r="F655" s="583">
        <v>-200</v>
      </c>
      <c r="H655" s="958" t="s">
        <v>7521</v>
      </c>
    </row>
    <row r="656" spans="1:8" x14ac:dyDescent="0.25">
      <c r="A656" s="582" t="s">
        <v>2330</v>
      </c>
      <c r="B656" s="372" t="s">
        <v>2331</v>
      </c>
      <c r="C656" s="583">
        <v>5203.63</v>
      </c>
      <c r="D656" s="583">
        <v>6300</v>
      </c>
      <c r="E656" s="583">
        <v>6300</v>
      </c>
      <c r="F656" s="583">
        <v>-1096.3699999999999</v>
      </c>
      <c r="H656" s="958" t="s">
        <v>7521</v>
      </c>
    </row>
    <row r="657" spans="1:8" x14ac:dyDescent="0.25">
      <c r="A657" s="582" t="s">
        <v>2348</v>
      </c>
      <c r="B657" s="372" t="s">
        <v>2349</v>
      </c>
      <c r="C657" s="583">
        <v>0</v>
      </c>
      <c r="D657" s="583">
        <v>-3300</v>
      </c>
      <c r="E657" s="583">
        <v>-3300</v>
      </c>
      <c r="F657" s="583">
        <v>3300</v>
      </c>
      <c r="H657" s="958" t="s">
        <v>7521</v>
      </c>
    </row>
    <row r="658" spans="1:8" x14ac:dyDescent="0.25">
      <c r="A658" s="582" t="s">
        <v>2356</v>
      </c>
      <c r="B658" s="372" t="s">
        <v>2357</v>
      </c>
      <c r="C658" s="583">
        <v>672.73</v>
      </c>
      <c r="D658" s="583">
        <v>0</v>
      </c>
      <c r="E658" s="583">
        <v>0</v>
      </c>
      <c r="F658" s="583">
        <v>672.73</v>
      </c>
      <c r="H658" s="958" t="s">
        <v>7522</v>
      </c>
    </row>
    <row r="659" spans="1:8" x14ac:dyDescent="0.25">
      <c r="A659" s="582" t="s">
        <v>2378</v>
      </c>
      <c r="B659" s="372" t="s">
        <v>2379</v>
      </c>
      <c r="C659" s="583">
        <v>157</v>
      </c>
      <c r="D659" s="583">
        <v>100</v>
      </c>
      <c r="E659" s="583">
        <v>100</v>
      </c>
      <c r="F659" s="583">
        <v>57</v>
      </c>
      <c r="H659" s="958" t="s">
        <v>7522</v>
      </c>
    </row>
    <row r="660" spans="1:8" x14ac:dyDescent="0.25">
      <c r="A660" s="582" t="s">
        <v>2380</v>
      </c>
      <c r="B660" s="372" t="s">
        <v>2381</v>
      </c>
      <c r="C660" s="583">
        <v>0</v>
      </c>
      <c r="D660" s="583">
        <v>400</v>
      </c>
      <c r="E660" s="583">
        <v>400</v>
      </c>
      <c r="F660" s="583">
        <v>-400</v>
      </c>
      <c r="H660" s="958" t="s">
        <v>7522</v>
      </c>
    </row>
    <row r="661" spans="1:8" x14ac:dyDescent="0.25">
      <c r="A661" s="582" t="s">
        <v>2382</v>
      </c>
      <c r="B661" s="372" t="s">
        <v>2383</v>
      </c>
      <c r="C661" s="583">
        <v>15570.29</v>
      </c>
      <c r="D661" s="583">
        <v>38500</v>
      </c>
      <c r="E661" s="583">
        <v>38500</v>
      </c>
      <c r="F661" s="583">
        <v>-22929.71</v>
      </c>
      <c r="H661" s="958" t="s">
        <v>7522</v>
      </c>
    </row>
    <row r="662" spans="1:8" x14ac:dyDescent="0.25">
      <c r="A662" s="582" t="s">
        <v>2408</v>
      </c>
      <c r="B662" s="372" t="s">
        <v>2409</v>
      </c>
      <c r="C662" s="583">
        <v>-8428.2099999999991</v>
      </c>
      <c r="D662" s="583">
        <v>0</v>
      </c>
      <c r="E662" s="583">
        <v>0</v>
      </c>
      <c r="F662" s="583">
        <v>-8428.2099999999991</v>
      </c>
      <c r="H662" s="958" t="s">
        <v>7522</v>
      </c>
    </row>
    <row r="663" spans="1:8" x14ac:dyDescent="0.25">
      <c r="A663" s="582" t="s">
        <v>2610</v>
      </c>
      <c r="B663" s="372" t="s">
        <v>2611</v>
      </c>
      <c r="C663" s="583">
        <v>0</v>
      </c>
      <c r="D663" s="583">
        <v>300</v>
      </c>
      <c r="E663" s="583">
        <v>300</v>
      </c>
      <c r="F663" s="583">
        <v>-300</v>
      </c>
      <c r="H663" s="958" t="s">
        <v>7523</v>
      </c>
    </row>
    <row r="664" spans="1:8" x14ac:dyDescent="0.25">
      <c r="A664" s="582" t="s">
        <v>2626</v>
      </c>
      <c r="B664" s="372" t="s">
        <v>2627</v>
      </c>
      <c r="C664" s="583">
        <v>0</v>
      </c>
      <c r="D664" s="583">
        <v>500</v>
      </c>
      <c r="E664" s="583">
        <v>500</v>
      </c>
      <c r="F664" s="583">
        <v>-500</v>
      </c>
      <c r="H664" s="958" t="s">
        <v>7523</v>
      </c>
    </row>
    <row r="665" spans="1:8" x14ac:dyDescent="0.25">
      <c r="A665" s="582" t="s">
        <v>2636</v>
      </c>
      <c r="B665" s="372" t="s">
        <v>2637</v>
      </c>
      <c r="C665" s="583">
        <v>0</v>
      </c>
      <c r="D665" s="583">
        <v>200</v>
      </c>
      <c r="E665" s="583">
        <v>200</v>
      </c>
      <c r="F665" s="583">
        <v>-200</v>
      </c>
      <c r="H665" s="958" t="s">
        <v>7523</v>
      </c>
    </row>
    <row r="666" spans="1:8" x14ac:dyDescent="0.25">
      <c r="A666" s="582" t="s">
        <v>2638</v>
      </c>
      <c r="B666" s="372" t="s">
        <v>2639</v>
      </c>
      <c r="C666" s="583">
        <v>0</v>
      </c>
      <c r="D666" s="583">
        <v>700</v>
      </c>
      <c r="E666" s="583">
        <v>700</v>
      </c>
      <c r="F666" s="583">
        <v>-700</v>
      </c>
      <c r="H666" s="958" t="s">
        <v>7523</v>
      </c>
    </row>
    <row r="667" spans="1:8" x14ac:dyDescent="0.25">
      <c r="A667" s="582" t="s">
        <v>2664</v>
      </c>
      <c r="B667" s="372" t="s">
        <v>2665</v>
      </c>
      <c r="C667" s="583">
        <v>34006.14</v>
      </c>
      <c r="D667" s="583">
        <v>70900</v>
      </c>
      <c r="E667" s="583">
        <v>70900</v>
      </c>
      <c r="F667" s="583">
        <v>-36893.86</v>
      </c>
      <c r="H667" s="958" t="s">
        <v>7524</v>
      </c>
    </row>
    <row r="668" spans="1:8" x14ac:dyDescent="0.25">
      <c r="A668" s="582" t="s">
        <v>2674</v>
      </c>
      <c r="B668" s="372" t="s">
        <v>2675</v>
      </c>
      <c r="C668" s="583">
        <v>0</v>
      </c>
      <c r="D668" s="583">
        <v>200</v>
      </c>
      <c r="E668" s="583">
        <v>200</v>
      </c>
      <c r="F668" s="583">
        <v>-200</v>
      </c>
      <c r="H668" s="958" t="s">
        <v>7524</v>
      </c>
    </row>
    <row r="669" spans="1:8" x14ac:dyDescent="0.25">
      <c r="A669" s="582" t="s">
        <v>2688</v>
      </c>
      <c r="B669" s="372" t="s">
        <v>2689</v>
      </c>
      <c r="C669" s="583">
        <v>95004.31</v>
      </c>
      <c r="D669" s="583">
        <v>194100</v>
      </c>
      <c r="E669" s="583">
        <v>194100</v>
      </c>
      <c r="F669" s="583">
        <v>-99095.69</v>
      </c>
      <c r="H669" s="958" t="s">
        <v>7525</v>
      </c>
    </row>
    <row r="670" spans="1:8" x14ac:dyDescent="0.25">
      <c r="A670" s="582" t="s">
        <v>2696</v>
      </c>
      <c r="B670" s="372" t="s">
        <v>2697</v>
      </c>
      <c r="C670" s="583">
        <v>26250</v>
      </c>
      <c r="D670" s="583">
        <v>0</v>
      </c>
      <c r="E670" s="583">
        <v>0</v>
      </c>
      <c r="F670" s="583">
        <v>26250</v>
      </c>
      <c r="H670" s="958" t="s">
        <v>7525</v>
      </c>
    </row>
    <row r="671" spans="1:8" x14ac:dyDescent="0.25">
      <c r="A671" s="582" t="s">
        <v>2700</v>
      </c>
      <c r="B671" s="372" t="s">
        <v>2701</v>
      </c>
      <c r="C671" s="583">
        <v>0</v>
      </c>
      <c r="D671" s="583">
        <v>700</v>
      </c>
      <c r="E671" s="583">
        <v>700</v>
      </c>
      <c r="F671" s="583">
        <v>-700</v>
      </c>
      <c r="H671" s="958" t="s">
        <v>7525</v>
      </c>
    </row>
    <row r="672" spans="1:8" x14ac:dyDescent="0.25">
      <c r="A672" s="582" t="s">
        <v>2706</v>
      </c>
      <c r="B672" s="372" t="s">
        <v>2707</v>
      </c>
      <c r="C672" s="583">
        <v>0</v>
      </c>
      <c r="D672" s="583">
        <v>300</v>
      </c>
      <c r="E672" s="583">
        <v>300</v>
      </c>
      <c r="F672" s="583">
        <v>-300</v>
      </c>
      <c r="H672" s="958" t="s">
        <v>7525</v>
      </c>
    </row>
    <row r="673" spans="1:8" x14ac:dyDescent="0.25">
      <c r="A673" s="582" t="s">
        <v>7092</v>
      </c>
      <c r="B673" s="372" t="s">
        <v>2762</v>
      </c>
      <c r="C673" s="583">
        <v>0</v>
      </c>
      <c r="D673" s="583">
        <v>-85500</v>
      </c>
      <c r="E673" s="583">
        <v>-85500</v>
      </c>
      <c r="F673" s="583">
        <v>85500</v>
      </c>
      <c r="H673" s="958" t="s">
        <v>7525</v>
      </c>
    </row>
    <row r="674" spans="1:8" x14ac:dyDescent="0.25">
      <c r="A674" s="582" t="s">
        <v>7093</v>
      </c>
      <c r="B674" s="372" t="s">
        <v>3085</v>
      </c>
      <c r="C674" s="1083">
        <v>93708.47</v>
      </c>
      <c r="D674" s="583">
        <v>208400</v>
      </c>
      <c r="E674" s="583">
        <v>208400</v>
      </c>
      <c r="F674" s="583">
        <v>-114691.53</v>
      </c>
      <c r="H674" s="958" t="s">
        <v>7526</v>
      </c>
    </row>
    <row r="675" spans="1:8" x14ac:dyDescent="0.25">
      <c r="A675" s="582" t="s">
        <v>7094</v>
      </c>
      <c r="B675" s="372" t="s">
        <v>3092</v>
      </c>
      <c r="C675" s="583">
        <v>54469.75</v>
      </c>
      <c r="D675" s="583">
        <v>0</v>
      </c>
      <c r="E675" s="583">
        <v>0</v>
      </c>
      <c r="F675" s="583">
        <v>54469.75</v>
      </c>
      <c r="H675" s="958" t="s">
        <v>7526</v>
      </c>
    </row>
    <row r="676" spans="1:8" x14ac:dyDescent="0.25">
      <c r="A676" s="582" t="s">
        <v>7095</v>
      </c>
      <c r="B676" s="372" t="s">
        <v>3095</v>
      </c>
      <c r="C676" s="583">
        <v>163.81</v>
      </c>
      <c r="D676" s="583">
        <v>2200</v>
      </c>
      <c r="E676" s="583">
        <v>2200</v>
      </c>
      <c r="F676" s="583">
        <v>-2036.19</v>
      </c>
      <c r="H676" s="958" t="s">
        <v>7526</v>
      </c>
    </row>
    <row r="677" spans="1:8" x14ac:dyDescent="0.25">
      <c r="A677" s="442" t="s">
        <v>7096</v>
      </c>
      <c r="B677" s="567" t="s">
        <v>3099</v>
      </c>
      <c r="C677" s="583">
        <v>2938</v>
      </c>
      <c r="D677" s="583">
        <v>3000</v>
      </c>
      <c r="E677" s="583">
        <v>3000</v>
      </c>
      <c r="F677" s="583">
        <v>-62</v>
      </c>
      <c r="H677" s="958" t="s">
        <v>7526</v>
      </c>
    </row>
    <row r="678" spans="1:8" x14ac:dyDescent="0.25">
      <c r="A678" s="442" t="s">
        <v>7097</v>
      </c>
      <c r="B678" s="567" t="s">
        <v>3100</v>
      </c>
      <c r="C678" s="1083">
        <v>300</v>
      </c>
      <c r="D678" s="583">
        <v>1800</v>
      </c>
      <c r="E678" s="583">
        <v>1800</v>
      </c>
      <c r="F678" s="583">
        <v>-1500</v>
      </c>
      <c r="H678" s="958" t="s">
        <v>7526</v>
      </c>
    </row>
    <row r="679" spans="1:8" x14ac:dyDescent="0.25">
      <c r="A679" s="442" t="s">
        <v>7098</v>
      </c>
      <c r="B679" s="567" t="s">
        <v>3102</v>
      </c>
      <c r="C679" s="583">
        <v>50</v>
      </c>
      <c r="D679" s="583">
        <v>7000</v>
      </c>
      <c r="E679" s="583">
        <v>7000</v>
      </c>
      <c r="F679" s="583">
        <v>-6950</v>
      </c>
      <c r="H679" s="958" t="s">
        <v>7526</v>
      </c>
    </row>
    <row r="680" spans="1:8" x14ac:dyDescent="0.25">
      <c r="A680" s="442" t="s">
        <v>7099</v>
      </c>
      <c r="B680" s="567" t="s">
        <v>3105</v>
      </c>
      <c r="C680" s="583">
        <v>0</v>
      </c>
      <c r="D680" s="583">
        <v>4000</v>
      </c>
      <c r="E680" s="583">
        <v>4000</v>
      </c>
      <c r="F680" s="583">
        <v>-4000</v>
      </c>
      <c r="H680" s="958" t="s">
        <v>7526</v>
      </c>
    </row>
    <row r="681" spans="1:8" x14ac:dyDescent="0.25">
      <c r="A681" s="442" t="s">
        <v>7100</v>
      </c>
      <c r="B681" s="567" t="s">
        <v>3106</v>
      </c>
      <c r="C681" s="583">
        <v>0</v>
      </c>
      <c r="D681" s="583">
        <v>7000</v>
      </c>
      <c r="E681" s="583">
        <v>7000</v>
      </c>
      <c r="F681" s="583">
        <v>-7000</v>
      </c>
      <c r="H681" s="958" t="s">
        <v>7526</v>
      </c>
    </row>
    <row r="682" spans="1:8" x14ac:dyDescent="0.25">
      <c r="A682" s="442" t="s">
        <v>7101</v>
      </c>
      <c r="B682" s="567" t="s">
        <v>3107</v>
      </c>
      <c r="C682" s="583">
        <v>0</v>
      </c>
      <c r="D682" s="583">
        <v>8100</v>
      </c>
      <c r="E682" s="583">
        <v>8100</v>
      </c>
      <c r="F682" s="583">
        <v>-8100</v>
      </c>
      <c r="H682" s="958" t="s">
        <v>7526</v>
      </c>
    </row>
    <row r="683" spans="1:8" x14ac:dyDescent="0.25">
      <c r="A683" s="442" t="s">
        <v>7102</v>
      </c>
      <c r="B683" s="567" t="s">
        <v>3108</v>
      </c>
      <c r="C683" s="583">
        <v>0</v>
      </c>
      <c r="D683" s="583">
        <v>500</v>
      </c>
      <c r="E683" s="583">
        <v>500</v>
      </c>
      <c r="F683" s="583">
        <v>-500</v>
      </c>
      <c r="H683" s="958" t="s">
        <v>7526</v>
      </c>
    </row>
    <row r="684" spans="1:8" x14ac:dyDescent="0.25">
      <c r="A684" s="442" t="s">
        <v>7103</v>
      </c>
      <c r="B684" s="567" t="s">
        <v>3113</v>
      </c>
      <c r="C684" s="583">
        <v>4898.2299999999996</v>
      </c>
      <c r="D684" s="583">
        <v>15000</v>
      </c>
      <c r="E684" s="583">
        <v>15000</v>
      </c>
      <c r="F684" s="583">
        <v>-10101.77</v>
      </c>
      <c r="H684" s="958" t="s">
        <v>7526</v>
      </c>
    </row>
    <row r="685" spans="1:8" x14ac:dyDescent="0.25">
      <c r="A685" s="442" t="s">
        <v>7104</v>
      </c>
      <c r="B685" s="567" t="s">
        <v>3128</v>
      </c>
      <c r="C685" s="583">
        <v>96</v>
      </c>
      <c r="D685" s="583">
        <v>0</v>
      </c>
      <c r="E685" s="583">
        <v>0</v>
      </c>
      <c r="F685" s="583">
        <v>96</v>
      </c>
      <c r="H685" s="958" t="s">
        <v>7526</v>
      </c>
    </row>
    <row r="686" spans="1:8" x14ac:dyDescent="0.25">
      <c r="A686" s="442" t="s">
        <v>7105</v>
      </c>
      <c r="B686" s="567" t="s">
        <v>3108</v>
      </c>
      <c r="C686" s="583">
        <v>0</v>
      </c>
      <c r="D686" s="583">
        <v>-500</v>
      </c>
      <c r="E686" s="583">
        <v>-500</v>
      </c>
      <c r="F686" s="583">
        <v>500</v>
      </c>
      <c r="H686" s="958" t="s">
        <v>7526</v>
      </c>
    </row>
    <row r="687" spans="1:8" x14ac:dyDescent="0.25">
      <c r="A687" s="442" t="s">
        <v>7106</v>
      </c>
      <c r="B687" s="567" t="s">
        <v>3139</v>
      </c>
      <c r="C687" s="583">
        <v>-80244</v>
      </c>
      <c r="D687" s="583">
        <v>-245800</v>
      </c>
      <c r="E687" s="583">
        <v>-245800</v>
      </c>
      <c r="F687" s="583">
        <v>165556</v>
      </c>
      <c r="H687" s="958" t="s">
        <v>7526</v>
      </c>
    </row>
    <row r="688" spans="1:8" x14ac:dyDescent="0.25">
      <c r="A688" s="442" t="s">
        <v>7107</v>
      </c>
      <c r="B688" s="567" t="s">
        <v>3141</v>
      </c>
      <c r="C688" s="583">
        <v>-116</v>
      </c>
      <c r="D688" s="583">
        <v>-1500</v>
      </c>
      <c r="E688" s="583">
        <v>-1500</v>
      </c>
      <c r="F688" s="583">
        <v>1384</v>
      </c>
      <c r="H688" s="958" t="s">
        <v>7526</v>
      </c>
    </row>
    <row r="689" spans="1:8" x14ac:dyDescent="0.25">
      <c r="A689" s="442" t="s">
        <v>7108</v>
      </c>
      <c r="B689" s="567" t="s">
        <v>3142</v>
      </c>
      <c r="C689" s="583">
        <v>-40</v>
      </c>
      <c r="D689" s="583">
        <v>-200</v>
      </c>
      <c r="E689" s="583">
        <v>-200</v>
      </c>
      <c r="F689" s="583">
        <v>160</v>
      </c>
      <c r="H689" s="958" t="s">
        <v>7526</v>
      </c>
    </row>
    <row r="690" spans="1:8" x14ac:dyDescent="0.25">
      <c r="A690" s="442" t="s">
        <v>7109</v>
      </c>
      <c r="B690" s="567" t="s">
        <v>3143</v>
      </c>
      <c r="C690" s="583">
        <v>0</v>
      </c>
      <c r="D690" s="583">
        <v>-500</v>
      </c>
      <c r="E690" s="583">
        <v>-500</v>
      </c>
      <c r="F690" s="583">
        <v>500</v>
      </c>
      <c r="H690" s="958" t="s">
        <v>7526</v>
      </c>
    </row>
    <row r="691" spans="1:8" x14ac:dyDescent="0.25">
      <c r="A691" s="442" t="s">
        <v>7110</v>
      </c>
      <c r="B691" s="567" t="s">
        <v>3144</v>
      </c>
      <c r="C691" s="583">
        <v>-6382.31</v>
      </c>
      <c r="D691" s="583">
        <v>-12500</v>
      </c>
      <c r="E691" s="583">
        <v>-12500</v>
      </c>
      <c r="F691" s="583">
        <v>6117.69</v>
      </c>
      <c r="H691" s="958" t="s">
        <v>7526</v>
      </c>
    </row>
    <row r="692" spans="1:8" x14ac:dyDescent="0.25">
      <c r="A692" s="442" t="s">
        <v>7111</v>
      </c>
      <c r="B692" s="567" t="s">
        <v>3148</v>
      </c>
      <c r="C692" s="583">
        <v>81887.179999999993</v>
      </c>
      <c r="D692" s="583">
        <v>161900</v>
      </c>
      <c r="E692" s="583">
        <v>161900</v>
      </c>
      <c r="F692" s="583">
        <v>-80012.820000000007</v>
      </c>
      <c r="H692" s="958" t="s">
        <v>7527</v>
      </c>
    </row>
    <row r="693" spans="1:8" x14ac:dyDescent="0.25">
      <c r="A693" s="442" t="s">
        <v>7112</v>
      </c>
      <c r="B693" s="567" t="s">
        <v>3156</v>
      </c>
      <c r="C693" s="583">
        <v>122.6</v>
      </c>
      <c r="D693" s="583">
        <v>800</v>
      </c>
      <c r="E693" s="583">
        <v>800</v>
      </c>
      <c r="F693" s="583">
        <v>-677.4</v>
      </c>
      <c r="H693" s="958" t="s">
        <v>7527</v>
      </c>
    </row>
    <row r="694" spans="1:8" x14ac:dyDescent="0.25">
      <c r="A694" s="442" t="s">
        <v>7113</v>
      </c>
      <c r="B694" s="567" t="s">
        <v>3160</v>
      </c>
      <c r="C694" s="583">
        <v>12626</v>
      </c>
      <c r="D694" s="583">
        <v>12500</v>
      </c>
      <c r="E694" s="583">
        <v>12500</v>
      </c>
      <c r="F694" s="583">
        <v>126</v>
      </c>
      <c r="H694" s="958" t="s">
        <v>7527</v>
      </c>
    </row>
    <row r="695" spans="1:8" x14ac:dyDescent="0.25">
      <c r="A695" s="442" t="s">
        <v>7114</v>
      </c>
      <c r="B695" s="567" t="s">
        <v>3183</v>
      </c>
      <c r="C695" s="583">
        <v>0</v>
      </c>
      <c r="D695" s="583">
        <v>1500</v>
      </c>
      <c r="E695" s="583">
        <v>1500</v>
      </c>
      <c r="F695" s="583">
        <v>-1500</v>
      </c>
      <c r="H695" s="958" t="s">
        <v>7527</v>
      </c>
    </row>
    <row r="696" spans="1:8" x14ac:dyDescent="0.25">
      <c r="A696" s="442" t="s">
        <v>7115</v>
      </c>
      <c r="B696" s="567" t="s">
        <v>3189</v>
      </c>
      <c r="C696" s="583">
        <v>0</v>
      </c>
      <c r="D696" s="583">
        <v>126390</v>
      </c>
      <c r="E696" s="583">
        <v>90000</v>
      </c>
      <c r="F696" s="583">
        <v>-90000</v>
      </c>
      <c r="H696" s="958" t="s">
        <v>7527</v>
      </c>
    </row>
    <row r="697" spans="1:8" x14ac:dyDescent="0.25">
      <c r="A697" s="442" t="s">
        <v>7116</v>
      </c>
      <c r="B697" s="567" t="s">
        <v>3190</v>
      </c>
      <c r="C697" s="583">
        <v>2310</v>
      </c>
      <c r="D697" s="583">
        <v>11000</v>
      </c>
      <c r="E697" s="583">
        <v>11000</v>
      </c>
      <c r="F697" s="583">
        <v>-8690</v>
      </c>
      <c r="H697" s="958" t="s">
        <v>7527</v>
      </c>
    </row>
    <row r="698" spans="1:8" x14ac:dyDescent="0.25">
      <c r="A698" s="442" t="s">
        <v>7117</v>
      </c>
      <c r="B698" s="567" t="s">
        <v>3198</v>
      </c>
      <c r="C698" s="583">
        <v>14400</v>
      </c>
      <c r="D698" s="583">
        <v>14400</v>
      </c>
      <c r="E698" s="583">
        <v>14400</v>
      </c>
      <c r="F698" s="583">
        <v>0</v>
      </c>
      <c r="H698" s="958" t="s">
        <v>7527</v>
      </c>
    </row>
    <row r="699" spans="1:8" x14ac:dyDescent="0.25">
      <c r="A699" s="442" t="s">
        <v>7118</v>
      </c>
      <c r="B699" s="567" t="s">
        <v>3202</v>
      </c>
      <c r="C699" s="583">
        <v>0</v>
      </c>
      <c r="D699" s="583">
        <v>20000</v>
      </c>
      <c r="E699" s="583">
        <v>20000</v>
      </c>
      <c r="F699" s="583">
        <v>-20000</v>
      </c>
      <c r="H699" s="958" t="s">
        <v>7527</v>
      </c>
    </row>
    <row r="700" spans="1:8" x14ac:dyDescent="0.25">
      <c r="A700" s="442" t="s">
        <v>7119</v>
      </c>
      <c r="B700" s="567" t="s">
        <v>3219</v>
      </c>
      <c r="C700" s="583">
        <v>47744.54</v>
      </c>
      <c r="D700" s="583">
        <v>94800</v>
      </c>
      <c r="E700" s="583">
        <v>94800</v>
      </c>
      <c r="F700" s="583">
        <v>-47055.46</v>
      </c>
      <c r="H700" s="958" t="s">
        <v>7528</v>
      </c>
    </row>
    <row r="701" spans="1:8" x14ac:dyDescent="0.25">
      <c r="A701" s="442" t="s">
        <v>7120</v>
      </c>
      <c r="B701" s="567" t="s">
        <v>3230</v>
      </c>
      <c r="C701" s="583">
        <v>0</v>
      </c>
      <c r="D701" s="583">
        <v>200</v>
      </c>
      <c r="E701" s="583">
        <v>200</v>
      </c>
      <c r="F701" s="583">
        <v>-200</v>
      </c>
      <c r="H701" s="958" t="s">
        <v>7528</v>
      </c>
    </row>
    <row r="702" spans="1:8" x14ac:dyDescent="0.25">
      <c r="A702" s="442" t="s">
        <v>7121</v>
      </c>
      <c r="B702" s="567" t="s">
        <v>3231</v>
      </c>
      <c r="C702" s="583">
        <v>0</v>
      </c>
      <c r="D702" s="583">
        <v>3000</v>
      </c>
      <c r="E702" s="583">
        <v>3000</v>
      </c>
      <c r="F702" s="583">
        <v>-3000</v>
      </c>
      <c r="H702" s="958" t="s">
        <v>7528</v>
      </c>
    </row>
    <row r="703" spans="1:8" x14ac:dyDescent="0.25">
      <c r="A703" s="442" t="s">
        <v>7122</v>
      </c>
      <c r="B703" s="567" t="s">
        <v>3234</v>
      </c>
      <c r="C703" s="583">
        <v>0</v>
      </c>
      <c r="D703" s="583">
        <v>600</v>
      </c>
      <c r="E703" s="583">
        <v>600</v>
      </c>
      <c r="F703" s="583">
        <v>-600</v>
      </c>
      <c r="H703" s="958" t="s">
        <v>7528</v>
      </c>
    </row>
    <row r="704" spans="1:8" x14ac:dyDescent="0.25">
      <c r="A704" s="442" t="s">
        <v>7123</v>
      </c>
      <c r="B704" s="567" t="s">
        <v>3236</v>
      </c>
      <c r="C704" s="583">
        <v>0</v>
      </c>
      <c r="D704" s="583">
        <v>400</v>
      </c>
      <c r="E704" s="583">
        <v>400</v>
      </c>
      <c r="F704" s="583">
        <v>-400</v>
      </c>
      <c r="H704" s="958" t="s">
        <v>7528</v>
      </c>
    </row>
    <row r="705" spans="1:8" x14ac:dyDescent="0.25">
      <c r="A705" s="442" t="s">
        <v>7124</v>
      </c>
      <c r="B705" s="567" t="s">
        <v>3237</v>
      </c>
      <c r="C705" s="583">
        <v>0</v>
      </c>
      <c r="D705" s="583">
        <v>2400</v>
      </c>
      <c r="E705" s="583">
        <v>2400</v>
      </c>
      <c r="F705" s="583">
        <v>-2400</v>
      </c>
      <c r="H705" s="958" t="s">
        <v>7528</v>
      </c>
    </row>
    <row r="706" spans="1:8" x14ac:dyDescent="0.25">
      <c r="A706" s="442" t="s">
        <v>7125</v>
      </c>
      <c r="B706" s="567" t="s">
        <v>3238</v>
      </c>
      <c r="C706" s="583">
        <v>0</v>
      </c>
      <c r="D706" s="583">
        <v>300</v>
      </c>
      <c r="E706" s="583">
        <v>300</v>
      </c>
      <c r="F706" s="583">
        <v>-300</v>
      </c>
      <c r="H706" s="958" t="s">
        <v>7528</v>
      </c>
    </row>
    <row r="707" spans="1:8" x14ac:dyDescent="0.25">
      <c r="A707" s="442" t="s">
        <v>7126</v>
      </c>
      <c r="B707" s="567" t="s">
        <v>3241</v>
      </c>
      <c r="C707" s="583">
        <v>99</v>
      </c>
      <c r="D707" s="583">
        <v>200</v>
      </c>
      <c r="E707" s="583">
        <v>200</v>
      </c>
      <c r="F707" s="583">
        <v>-101</v>
      </c>
      <c r="H707" s="958" t="s">
        <v>7528</v>
      </c>
    </row>
    <row r="708" spans="1:8" x14ac:dyDescent="0.25">
      <c r="A708" s="442" t="s">
        <v>7127</v>
      </c>
      <c r="B708" s="567" t="s">
        <v>3243</v>
      </c>
      <c r="C708" s="583">
        <v>195.2</v>
      </c>
      <c r="D708" s="583">
        <v>1600</v>
      </c>
      <c r="E708" s="583">
        <v>1600</v>
      </c>
      <c r="F708" s="583">
        <v>-1404.8</v>
      </c>
      <c r="H708" s="958" t="s">
        <v>7528</v>
      </c>
    </row>
    <row r="709" spans="1:8" x14ac:dyDescent="0.25">
      <c r="A709" s="442" t="s">
        <v>7128</v>
      </c>
      <c r="B709" s="567" t="s">
        <v>3250</v>
      </c>
      <c r="C709" s="583">
        <v>575</v>
      </c>
      <c r="D709" s="583">
        <v>2800</v>
      </c>
      <c r="E709" s="583">
        <v>2800</v>
      </c>
      <c r="F709" s="583">
        <v>-2225</v>
      </c>
      <c r="H709" s="958" t="s">
        <v>7528</v>
      </c>
    </row>
    <row r="710" spans="1:8" x14ac:dyDescent="0.25">
      <c r="A710" s="442" t="s">
        <v>7129</v>
      </c>
      <c r="B710" s="567" t="s">
        <v>3260</v>
      </c>
      <c r="C710" s="583">
        <v>0</v>
      </c>
      <c r="D710" s="583">
        <v>2100</v>
      </c>
      <c r="E710" s="583">
        <v>2100</v>
      </c>
      <c r="F710" s="583">
        <v>-2100</v>
      </c>
      <c r="H710" s="958" t="s">
        <v>7528</v>
      </c>
    </row>
    <row r="711" spans="1:8" x14ac:dyDescent="0.25">
      <c r="A711" s="442" t="s">
        <v>7130</v>
      </c>
      <c r="B711" s="567" t="s">
        <v>3272</v>
      </c>
      <c r="C711" s="583">
        <v>45335.34</v>
      </c>
      <c r="D711" s="583">
        <v>88700</v>
      </c>
      <c r="E711" s="583">
        <v>88700</v>
      </c>
      <c r="F711" s="583">
        <v>-43364.66</v>
      </c>
      <c r="H711" s="958" t="s">
        <v>7529</v>
      </c>
    </row>
    <row r="712" spans="1:8" x14ac:dyDescent="0.25">
      <c r="A712" s="442" t="s">
        <v>7131</v>
      </c>
      <c r="B712" s="567" t="s">
        <v>3278</v>
      </c>
      <c r="C712" s="583">
        <v>122.45</v>
      </c>
      <c r="D712" s="583">
        <v>500</v>
      </c>
      <c r="E712" s="583">
        <v>500</v>
      </c>
      <c r="F712" s="583">
        <v>-377.55</v>
      </c>
      <c r="H712" s="958" t="s">
        <v>7529</v>
      </c>
    </row>
    <row r="713" spans="1:8" x14ac:dyDescent="0.25">
      <c r="A713" s="442" t="s">
        <v>7132</v>
      </c>
      <c r="B713" s="567" t="s">
        <v>3279</v>
      </c>
      <c r="C713" s="583">
        <v>348</v>
      </c>
      <c r="D713" s="583">
        <v>400</v>
      </c>
      <c r="E713" s="583">
        <v>400</v>
      </c>
      <c r="F713" s="583">
        <v>-52</v>
      </c>
      <c r="H713" s="958" t="s">
        <v>7529</v>
      </c>
    </row>
    <row r="714" spans="1:8" x14ac:dyDescent="0.25">
      <c r="A714" s="442" t="s">
        <v>7133</v>
      </c>
      <c r="B714" s="567" t="s">
        <v>3286</v>
      </c>
      <c r="C714" s="583">
        <v>12</v>
      </c>
      <c r="D714" s="583">
        <v>0</v>
      </c>
      <c r="E714" s="583">
        <v>0</v>
      </c>
      <c r="F714" s="583">
        <v>12</v>
      </c>
      <c r="H714" s="958" t="s">
        <v>7529</v>
      </c>
    </row>
    <row r="715" spans="1:8" x14ac:dyDescent="0.25">
      <c r="A715" s="442" t="s">
        <v>7134</v>
      </c>
      <c r="B715" s="567" t="s">
        <v>3290</v>
      </c>
      <c r="C715" s="583">
        <v>798</v>
      </c>
      <c r="D715" s="583">
        <v>2500</v>
      </c>
      <c r="E715" s="583">
        <v>2500</v>
      </c>
      <c r="F715" s="583">
        <v>-1702</v>
      </c>
      <c r="H715" s="958" t="s">
        <v>7529</v>
      </c>
    </row>
    <row r="716" spans="1:8" x14ac:dyDescent="0.25">
      <c r="A716" s="442" t="s">
        <v>7135</v>
      </c>
      <c r="B716" s="567" t="s">
        <v>3292</v>
      </c>
      <c r="C716" s="583">
        <v>266.64</v>
      </c>
      <c r="D716" s="583">
        <v>0</v>
      </c>
      <c r="E716" s="583">
        <v>0</v>
      </c>
      <c r="F716" s="583">
        <v>266.64</v>
      </c>
      <c r="H716" s="958" t="s">
        <v>7529</v>
      </c>
    </row>
    <row r="717" spans="1:8" x14ac:dyDescent="0.25">
      <c r="A717" s="442" t="s">
        <v>7136</v>
      </c>
      <c r="B717" s="567" t="s">
        <v>3297</v>
      </c>
      <c r="C717" s="583">
        <v>16668.22</v>
      </c>
      <c r="D717" s="583">
        <v>18000</v>
      </c>
      <c r="E717" s="583">
        <v>18000</v>
      </c>
      <c r="F717" s="583">
        <v>-1331.78</v>
      </c>
      <c r="H717" s="958" t="s">
        <v>7529</v>
      </c>
    </row>
    <row r="718" spans="1:8" x14ac:dyDescent="0.25">
      <c r="A718" s="442" t="s">
        <v>7137</v>
      </c>
      <c r="B718" s="567" t="s">
        <v>3298</v>
      </c>
      <c r="C718" s="583">
        <v>9546.2099999999991</v>
      </c>
      <c r="D718" s="583">
        <v>30500</v>
      </c>
      <c r="E718" s="583">
        <v>30500</v>
      </c>
      <c r="F718" s="583">
        <v>-20953.79</v>
      </c>
      <c r="H718" s="958" t="s">
        <v>7529</v>
      </c>
    </row>
    <row r="719" spans="1:8" x14ac:dyDescent="0.25">
      <c r="A719" s="442" t="s">
        <v>7138</v>
      </c>
      <c r="B719" s="567" t="s">
        <v>3299</v>
      </c>
      <c r="C719" s="583">
        <v>2000</v>
      </c>
      <c r="D719" s="583">
        <v>2000</v>
      </c>
      <c r="E719" s="583">
        <v>2000</v>
      </c>
      <c r="F719" s="583">
        <v>0</v>
      </c>
      <c r="H719" s="958" t="s">
        <v>7529</v>
      </c>
    </row>
    <row r="720" spans="1:8" x14ac:dyDescent="0.25">
      <c r="A720" s="442" t="s">
        <v>7139</v>
      </c>
      <c r="B720" s="567" t="s">
        <v>3300</v>
      </c>
      <c r="C720" s="583">
        <v>0</v>
      </c>
      <c r="D720" s="583">
        <v>2000</v>
      </c>
      <c r="E720" s="583">
        <v>2000</v>
      </c>
      <c r="F720" s="583">
        <v>-2000</v>
      </c>
      <c r="H720" s="958" t="s">
        <v>7529</v>
      </c>
    </row>
    <row r="721" spans="1:8" x14ac:dyDescent="0.25">
      <c r="A721" s="442" t="s">
        <v>7140</v>
      </c>
      <c r="B721" s="567" t="s">
        <v>3304</v>
      </c>
      <c r="C721" s="583">
        <v>322</v>
      </c>
      <c r="D721" s="583">
        <v>11000</v>
      </c>
      <c r="E721" s="583">
        <v>11000</v>
      </c>
      <c r="F721" s="583">
        <v>-10678</v>
      </c>
      <c r="H721" s="958" t="s">
        <v>7529</v>
      </c>
    </row>
    <row r="722" spans="1:8" x14ac:dyDescent="0.25">
      <c r="A722" s="442" t="s">
        <v>7141</v>
      </c>
      <c r="B722" s="567" t="s">
        <v>3306</v>
      </c>
      <c r="C722" s="583">
        <v>0</v>
      </c>
      <c r="D722" s="583">
        <v>3000</v>
      </c>
      <c r="E722" s="583">
        <v>3000</v>
      </c>
      <c r="F722" s="583">
        <v>-3000</v>
      </c>
      <c r="H722" s="958" t="s">
        <v>7529</v>
      </c>
    </row>
    <row r="723" spans="1:8" x14ac:dyDescent="0.25">
      <c r="A723" s="442" t="s">
        <v>7142</v>
      </c>
      <c r="B723" s="567" t="s">
        <v>3307</v>
      </c>
      <c r="C723" s="583">
        <v>3600</v>
      </c>
      <c r="D723" s="583">
        <v>20000</v>
      </c>
      <c r="E723" s="583">
        <v>20000</v>
      </c>
      <c r="F723" s="583">
        <v>-16400</v>
      </c>
      <c r="H723" s="958" t="s">
        <v>7529</v>
      </c>
    </row>
    <row r="724" spans="1:8" x14ac:dyDescent="0.25">
      <c r="A724" s="442" t="s">
        <v>7143</v>
      </c>
      <c r="B724" s="567" t="s">
        <v>3316</v>
      </c>
      <c r="C724" s="583">
        <v>0</v>
      </c>
      <c r="D724" s="583">
        <v>-58900</v>
      </c>
      <c r="E724" s="583">
        <v>-58900</v>
      </c>
      <c r="F724" s="583">
        <v>58900</v>
      </c>
      <c r="H724" s="958" t="s">
        <v>7529</v>
      </c>
    </row>
    <row r="725" spans="1:8" x14ac:dyDescent="0.25">
      <c r="A725" s="442" t="s">
        <v>7144</v>
      </c>
      <c r="B725" s="567" t="s">
        <v>3318</v>
      </c>
      <c r="C725" s="583">
        <v>0</v>
      </c>
      <c r="D725" s="583">
        <v>-2400</v>
      </c>
      <c r="E725" s="583">
        <v>-2400</v>
      </c>
      <c r="F725" s="583">
        <v>2400</v>
      </c>
      <c r="H725" s="958" t="s">
        <v>7529</v>
      </c>
    </row>
    <row r="726" spans="1:8" x14ac:dyDescent="0.25">
      <c r="A726" s="442" t="s">
        <v>7145</v>
      </c>
      <c r="B726" s="567" t="s">
        <v>3321</v>
      </c>
      <c r="C726" s="583">
        <v>0</v>
      </c>
      <c r="D726" s="583">
        <v>200</v>
      </c>
      <c r="E726" s="583">
        <v>200</v>
      </c>
      <c r="F726" s="583">
        <v>-200</v>
      </c>
      <c r="H726" s="958" t="s">
        <v>7530</v>
      </c>
    </row>
    <row r="727" spans="1:8" x14ac:dyDescent="0.25">
      <c r="A727" s="442" t="s">
        <v>7146</v>
      </c>
      <c r="B727" s="567" t="s">
        <v>3322</v>
      </c>
      <c r="C727" s="583">
        <v>10342</v>
      </c>
      <c r="D727" s="583">
        <v>8100</v>
      </c>
      <c r="E727" s="583">
        <v>8100</v>
      </c>
      <c r="F727" s="583">
        <v>2242</v>
      </c>
      <c r="H727" s="958" t="s">
        <v>7530</v>
      </c>
    </row>
    <row r="728" spans="1:8" x14ac:dyDescent="0.25">
      <c r="A728" s="442" t="s">
        <v>7147</v>
      </c>
      <c r="B728" s="567" t="s">
        <v>3324</v>
      </c>
      <c r="C728" s="583">
        <v>272.60000000000002</v>
      </c>
      <c r="D728" s="583">
        <v>200</v>
      </c>
      <c r="E728" s="583">
        <v>200</v>
      </c>
      <c r="F728" s="583">
        <v>72.599999999999994</v>
      </c>
      <c r="H728" s="958" t="s">
        <v>7530</v>
      </c>
    </row>
    <row r="729" spans="1:8" x14ac:dyDescent="0.25">
      <c r="A729" s="442" t="s">
        <v>7148</v>
      </c>
      <c r="B729" s="567" t="s">
        <v>3326</v>
      </c>
      <c r="C729" s="583">
        <v>0</v>
      </c>
      <c r="D729" s="583">
        <v>3000</v>
      </c>
      <c r="E729" s="583">
        <v>3000</v>
      </c>
      <c r="F729" s="583">
        <v>-3000</v>
      </c>
      <c r="H729" s="958" t="s">
        <v>7530</v>
      </c>
    </row>
    <row r="730" spans="1:8" x14ac:dyDescent="0.25">
      <c r="A730" s="442" t="s">
        <v>7149</v>
      </c>
      <c r="B730" s="567" t="s">
        <v>3327</v>
      </c>
      <c r="C730" s="583">
        <v>441.86</v>
      </c>
      <c r="D730" s="583">
        <v>0</v>
      </c>
      <c r="E730" s="583">
        <v>0</v>
      </c>
      <c r="F730" s="583">
        <v>441.86</v>
      </c>
      <c r="H730" s="958" t="s">
        <v>7530</v>
      </c>
    </row>
    <row r="731" spans="1:8" x14ac:dyDescent="0.25">
      <c r="A731" s="442" t="s">
        <v>7150</v>
      </c>
      <c r="B731" s="567" t="s">
        <v>3329</v>
      </c>
      <c r="C731" s="583">
        <v>0</v>
      </c>
      <c r="D731" s="583">
        <v>100</v>
      </c>
      <c r="E731" s="583">
        <v>100</v>
      </c>
      <c r="F731" s="583">
        <v>-100</v>
      </c>
      <c r="H731" s="958" t="s">
        <v>7530</v>
      </c>
    </row>
    <row r="732" spans="1:8" x14ac:dyDescent="0.25">
      <c r="A732" s="442" t="s">
        <v>7151</v>
      </c>
      <c r="B732" s="567" t="s">
        <v>3330</v>
      </c>
      <c r="C732" s="583">
        <v>0</v>
      </c>
      <c r="D732" s="583">
        <v>400</v>
      </c>
      <c r="E732" s="583">
        <v>400</v>
      </c>
      <c r="F732" s="583">
        <v>-400</v>
      </c>
      <c r="H732" s="958" t="s">
        <v>7530</v>
      </c>
    </row>
    <row r="733" spans="1:8" x14ac:dyDescent="0.25">
      <c r="A733" s="442" t="s">
        <v>7152</v>
      </c>
      <c r="B733" s="567" t="s">
        <v>3334</v>
      </c>
      <c r="C733" s="583">
        <v>462</v>
      </c>
      <c r="D733" s="583">
        <v>0</v>
      </c>
      <c r="E733" s="583">
        <v>0</v>
      </c>
      <c r="F733" s="583">
        <v>462</v>
      </c>
      <c r="H733" s="958" t="s">
        <v>7530</v>
      </c>
    </row>
    <row r="734" spans="1:8" x14ac:dyDescent="0.25">
      <c r="A734" s="442" t="s">
        <v>7153</v>
      </c>
      <c r="B734" s="567" t="s">
        <v>3336</v>
      </c>
      <c r="C734" s="583">
        <v>3850</v>
      </c>
      <c r="D734" s="583">
        <v>0</v>
      </c>
      <c r="E734" s="583">
        <v>0</v>
      </c>
      <c r="F734" s="583">
        <v>3850</v>
      </c>
      <c r="H734" s="958" t="s">
        <v>7530</v>
      </c>
    </row>
    <row r="735" spans="1:8" x14ac:dyDescent="0.25">
      <c r="A735" s="442" t="s">
        <v>7154</v>
      </c>
      <c r="B735" s="567" t="s">
        <v>3337</v>
      </c>
      <c r="C735" s="583">
        <v>-597.02</v>
      </c>
      <c r="D735" s="583">
        <v>0</v>
      </c>
      <c r="E735" s="583">
        <v>0</v>
      </c>
      <c r="F735" s="583">
        <v>-597.02</v>
      </c>
      <c r="H735" s="958" t="s">
        <v>7530</v>
      </c>
    </row>
    <row r="736" spans="1:8" x14ac:dyDescent="0.25">
      <c r="A736" s="442" t="s">
        <v>7155</v>
      </c>
      <c r="B736" s="567" t="s">
        <v>3322</v>
      </c>
      <c r="C736" s="583">
        <v>-4590</v>
      </c>
      <c r="D736" s="583">
        <v>-8100</v>
      </c>
      <c r="E736" s="583">
        <v>-8100</v>
      </c>
      <c r="F736" s="583">
        <v>3510</v>
      </c>
      <c r="H736" s="958" t="s">
        <v>7530</v>
      </c>
    </row>
    <row r="737" spans="1:8" x14ac:dyDescent="0.25">
      <c r="A737" s="442" t="s">
        <v>7156</v>
      </c>
      <c r="B737" s="567" t="s">
        <v>3341</v>
      </c>
      <c r="C737" s="583">
        <v>-21</v>
      </c>
      <c r="D737" s="583">
        <v>-100</v>
      </c>
      <c r="E737" s="583">
        <v>-100</v>
      </c>
      <c r="F737" s="583">
        <v>79</v>
      </c>
      <c r="H737" s="958" t="s">
        <v>7530</v>
      </c>
    </row>
    <row r="738" spans="1:8" x14ac:dyDescent="0.25">
      <c r="A738" s="442" t="s">
        <v>7157</v>
      </c>
      <c r="B738" s="567" t="s">
        <v>3342</v>
      </c>
      <c r="C738" s="583">
        <v>-1010</v>
      </c>
      <c r="D738" s="583">
        <v>-4900</v>
      </c>
      <c r="E738" s="583">
        <v>-4900</v>
      </c>
      <c r="F738" s="583">
        <v>3890</v>
      </c>
      <c r="H738" s="958" t="s">
        <v>7530</v>
      </c>
    </row>
    <row r="739" spans="1:8" x14ac:dyDescent="0.25">
      <c r="A739" s="442" t="s">
        <v>7158</v>
      </c>
      <c r="B739" s="567" t="s">
        <v>3343</v>
      </c>
      <c r="C739" s="583">
        <v>-4293</v>
      </c>
      <c r="D739" s="583">
        <v>-10800</v>
      </c>
      <c r="E739" s="583">
        <v>-10800</v>
      </c>
      <c r="F739" s="583">
        <v>6507</v>
      </c>
      <c r="H739" s="958" t="s">
        <v>7530</v>
      </c>
    </row>
    <row r="740" spans="1:8" x14ac:dyDescent="0.25">
      <c r="A740" s="442" t="s">
        <v>7159</v>
      </c>
      <c r="B740" s="567" t="s">
        <v>3344</v>
      </c>
      <c r="C740" s="583">
        <v>-19121</v>
      </c>
      <c r="D740" s="583">
        <v>-33500</v>
      </c>
      <c r="E740" s="583">
        <v>-33500</v>
      </c>
      <c r="F740" s="583">
        <v>14379</v>
      </c>
      <c r="H740" s="958" t="s">
        <v>7530</v>
      </c>
    </row>
    <row r="741" spans="1:8" x14ac:dyDescent="0.25">
      <c r="A741" s="442" t="s">
        <v>7160</v>
      </c>
      <c r="B741" s="567" t="s">
        <v>3345</v>
      </c>
      <c r="C741" s="583">
        <v>-48000</v>
      </c>
      <c r="D741" s="583">
        <v>-131600</v>
      </c>
      <c r="E741" s="583">
        <v>-131600</v>
      </c>
      <c r="F741" s="583">
        <v>83600</v>
      </c>
      <c r="H741" s="958" t="s">
        <v>7530</v>
      </c>
    </row>
    <row r="742" spans="1:8" x14ac:dyDescent="0.25">
      <c r="A742" s="442" t="s">
        <v>7161</v>
      </c>
      <c r="B742" s="567" t="s">
        <v>3346</v>
      </c>
      <c r="C742" s="583">
        <v>-50</v>
      </c>
      <c r="D742" s="583">
        <v>0</v>
      </c>
      <c r="E742" s="583">
        <v>0</v>
      </c>
      <c r="F742" s="583">
        <v>-50</v>
      </c>
      <c r="H742" s="958" t="s">
        <v>7530</v>
      </c>
    </row>
    <row r="743" spans="1:8" x14ac:dyDescent="0.25">
      <c r="A743" s="442" t="s">
        <v>7162</v>
      </c>
      <c r="B743" s="567" t="s">
        <v>3347</v>
      </c>
      <c r="C743" s="583">
        <v>-343</v>
      </c>
      <c r="D743" s="583">
        <v>0</v>
      </c>
      <c r="E743" s="583">
        <v>0</v>
      </c>
      <c r="F743" s="583">
        <v>-343</v>
      </c>
      <c r="H743" s="958" t="s">
        <v>7530</v>
      </c>
    </row>
    <row r="744" spans="1:8" x14ac:dyDescent="0.25">
      <c r="A744" s="442" t="s">
        <v>7163</v>
      </c>
      <c r="B744" s="567" t="s">
        <v>3349</v>
      </c>
      <c r="C744" s="583">
        <v>-1764</v>
      </c>
      <c r="D744" s="583">
        <v>0</v>
      </c>
      <c r="E744" s="583">
        <v>0</v>
      </c>
      <c r="F744" s="583">
        <v>-1764</v>
      </c>
      <c r="H744" s="958" t="s">
        <v>7530</v>
      </c>
    </row>
    <row r="745" spans="1:8" x14ac:dyDescent="0.25">
      <c r="A745" s="442" t="s">
        <v>7164</v>
      </c>
      <c r="B745" s="567" t="s">
        <v>3350</v>
      </c>
      <c r="C745" s="583">
        <v>-209.5</v>
      </c>
      <c r="D745" s="583">
        <v>-8700</v>
      </c>
      <c r="E745" s="583">
        <v>-8700</v>
      </c>
      <c r="F745" s="583">
        <v>8490.5</v>
      </c>
      <c r="H745" s="958" t="s">
        <v>7530</v>
      </c>
    </row>
    <row r="746" spans="1:8" x14ac:dyDescent="0.25">
      <c r="A746" s="442" t="s">
        <v>7165</v>
      </c>
      <c r="B746" s="567" t="s">
        <v>3366</v>
      </c>
      <c r="C746" s="583">
        <v>78</v>
      </c>
      <c r="D746" s="583">
        <v>0</v>
      </c>
      <c r="E746" s="583">
        <v>0</v>
      </c>
      <c r="F746" s="583">
        <v>78</v>
      </c>
      <c r="H746" s="958" t="s">
        <v>7531</v>
      </c>
    </row>
    <row r="747" spans="1:8" x14ac:dyDescent="0.25">
      <c r="A747" s="442" t="s">
        <v>7166</v>
      </c>
      <c r="B747" s="567" t="s">
        <v>3372</v>
      </c>
      <c r="C747" s="583">
        <v>0</v>
      </c>
      <c r="D747" s="583">
        <v>-100</v>
      </c>
      <c r="E747" s="583">
        <v>-100</v>
      </c>
      <c r="F747" s="583">
        <v>100</v>
      </c>
      <c r="H747" s="958" t="s">
        <v>7531</v>
      </c>
    </row>
    <row r="748" spans="1:8" x14ac:dyDescent="0.25">
      <c r="A748" s="442" t="s">
        <v>7167</v>
      </c>
      <c r="B748" s="567" t="s">
        <v>3373</v>
      </c>
      <c r="C748" s="583">
        <v>0</v>
      </c>
      <c r="D748" s="583">
        <v>-200</v>
      </c>
      <c r="E748" s="583">
        <v>-200</v>
      </c>
      <c r="F748" s="583">
        <v>200</v>
      </c>
      <c r="H748" s="958" t="s">
        <v>7531</v>
      </c>
    </row>
    <row r="749" spans="1:8" x14ac:dyDescent="0.25">
      <c r="A749" s="442" t="s">
        <v>7168</v>
      </c>
      <c r="B749" s="567" t="s">
        <v>3374</v>
      </c>
      <c r="C749" s="583">
        <v>0</v>
      </c>
      <c r="D749" s="583">
        <v>-400</v>
      </c>
      <c r="E749" s="583">
        <v>-400</v>
      </c>
      <c r="F749" s="583">
        <v>400</v>
      </c>
      <c r="H749" s="958" t="s">
        <v>7531</v>
      </c>
    </row>
    <row r="750" spans="1:8" x14ac:dyDescent="0.25">
      <c r="A750" s="442" t="s">
        <v>7169</v>
      </c>
      <c r="B750" s="567" t="s">
        <v>3376</v>
      </c>
      <c r="C750" s="583">
        <v>-1038</v>
      </c>
      <c r="D750" s="583">
        <v>-200</v>
      </c>
      <c r="E750" s="583">
        <v>-200</v>
      </c>
      <c r="F750" s="583">
        <v>-838</v>
      </c>
      <c r="H750" s="958" t="s">
        <v>7531</v>
      </c>
    </row>
    <row r="751" spans="1:8" x14ac:dyDescent="0.25">
      <c r="A751" s="442" t="s">
        <v>7170</v>
      </c>
      <c r="B751" s="567" t="s">
        <v>3379</v>
      </c>
      <c r="C751" s="583">
        <v>-1221</v>
      </c>
      <c r="D751" s="583">
        <v>-200</v>
      </c>
      <c r="E751" s="583">
        <v>-200</v>
      </c>
      <c r="F751" s="583">
        <v>-1021</v>
      </c>
      <c r="H751" s="958" t="s">
        <v>7531</v>
      </c>
    </row>
    <row r="752" spans="1:8" x14ac:dyDescent="0.25">
      <c r="A752" s="442" t="s">
        <v>7171</v>
      </c>
      <c r="B752" s="567" t="s">
        <v>3380</v>
      </c>
      <c r="C752" s="583">
        <v>-750</v>
      </c>
      <c r="D752" s="583">
        <v>-400</v>
      </c>
      <c r="E752" s="583">
        <v>-400</v>
      </c>
      <c r="F752" s="583">
        <v>-350</v>
      </c>
      <c r="H752" s="958" t="s">
        <v>7531</v>
      </c>
    </row>
    <row r="753" spans="1:8" x14ac:dyDescent="0.25">
      <c r="A753" s="442" t="s">
        <v>7172</v>
      </c>
      <c r="B753" s="567" t="s">
        <v>3382</v>
      </c>
      <c r="C753" s="583">
        <v>-37</v>
      </c>
      <c r="D753" s="583">
        <v>0</v>
      </c>
      <c r="E753" s="583">
        <v>0</v>
      </c>
      <c r="F753" s="583">
        <v>-37</v>
      </c>
      <c r="H753" s="958" t="s">
        <v>7531</v>
      </c>
    </row>
    <row r="754" spans="1:8" x14ac:dyDescent="0.25">
      <c r="A754" s="442" t="s">
        <v>7173</v>
      </c>
      <c r="B754" s="567" t="s">
        <v>3394</v>
      </c>
      <c r="C754" s="583">
        <v>-839.99</v>
      </c>
      <c r="D754" s="583">
        <v>-1700</v>
      </c>
      <c r="E754" s="583">
        <v>-1700</v>
      </c>
      <c r="F754" s="583">
        <v>860.01</v>
      </c>
      <c r="H754" s="958" t="s">
        <v>7531</v>
      </c>
    </row>
    <row r="755" spans="1:8" x14ac:dyDescent="0.25">
      <c r="A755" s="442" t="s">
        <v>7174</v>
      </c>
      <c r="B755" s="567" t="s">
        <v>3404</v>
      </c>
      <c r="C755" s="583">
        <v>-10013</v>
      </c>
      <c r="D755" s="583">
        <v>-1000</v>
      </c>
      <c r="E755" s="583">
        <v>-1000</v>
      </c>
      <c r="F755" s="583">
        <v>-9013</v>
      </c>
      <c r="H755" s="958" t="s">
        <v>7532</v>
      </c>
    </row>
    <row r="756" spans="1:8" x14ac:dyDescent="0.25">
      <c r="A756" s="442" t="s">
        <v>7175</v>
      </c>
      <c r="B756" s="567" t="s">
        <v>3405</v>
      </c>
      <c r="C756" s="583">
        <v>-111</v>
      </c>
      <c r="D756" s="583">
        <v>-1500</v>
      </c>
      <c r="E756" s="583">
        <v>-1500</v>
      </c>
      <c r="F756" s="583">
        <v>1389</v>
      </c>
      <c r="H756" s="958" t="s">
        <v>7532</v>
      </c>
    </row>
    <row r="757" spans="1:8" x14ac:dyDescent="0.25">
      <c r="A757" s="442" t="s">
        <v>7176</v>
      </c>
      <c r="B757" s="567" t="s">
        <v>3406</v>
      </c>
      <c r="C757" s="583">
        <v>0</v>
      </c>
      <c r="D757" s="583">
        <v>-1100</v>
      </c>
      <c r="E757" s="583">
        <v>-1100</v>
      </c>
      <c r="F757" s="583">
        <v>1100</v>
      </c>
      <c r="H757" s="958" t="s">
        <v>7532</v>
      </c>
    </row>
    <row r="758" spans="1:8" x14ac:dyDescent="0.25">
      <c r="A758" s="442" t="s">
        <v>7177</v>
      </c>
      <c r="B758" s="567" t="s">
        <v>3407</v>
      </c>
      <c r="C758" s="583">
        <v>0</v>
      </c>
      <c r="D758" s="583">
        <v>-200</v>
      </c>
      <c r="E758" s="583">
        <v>-200</v>
      </c>
      <c r="F758" s="583">
        <v>200</v>
      </c>
      <c r="H758" s="958" t="s">
        <v>7532</v>
      </c>
    </row>
    <row r="759" spans="1:8" x14ac:dyDescent="0.25">
      <c r="A759" s="442" t="s">
        <v>7178</v>
      </c>
      <c r="B759" s="567" t="s">
        <v>3409</v>
      </c>
      <c r="C759" s="583">
        <v>-10.5</v>
      </c>
      <c r="D759" s="583">
        <v>-300</v>
      </c>
      <c r="E759" s="583">
        <v>-300</v>
      </c>
      <c r="F759" s="583">
        <v>289.5</v>
      </c>
      <c r="H759" s="958" t="s">
        <v>7532</v>
      </c>
    </row>
    <row r="760" spans="1:8" x14ac:dyDescent="0.25">
      <c r="A760" s="442" t="s">
        <v>7179</v>
      </c>
      <c r="B760" s="567" t="s">
        <v>3410</v>
      </c>
      <c r="C760" s="583">
        <v>-207</v>
      </c>
      <c r="D760" s="583">
        <v>-1000</v>
      </c>
      <c r="E760" s="583">
        <v>-1000</v>
      </c>
      <c r="F760" s="583">
        <v>793</v>
      </c>
      <c r="H760" s="958" t="s">
        <v>7532</v>
      </c>
    </row>
    <row r="761" spans="1:8" x14ac:dyDescent="0.25">
      <c r="A761" s="442" t="s">
        <v>7180</v>
      </c>
      <c r="B761" s="567" t="s">
        <v>3411</v>
      </c>
      <c r="C761" s="583">
        <v>0</v>
      </c>
      <c r="D761" s="583">
        <v>-200</v>
      </c>
      <c r="E761" s="583">
        <v>-200</v>
      </c>
      <c r="F761" s="583">
        <v>200</v>
      </c>
      <c r="H761" s="958" t="s">
        <v>7532</v>
      </c>
    </row>
    <row r="762" spans="1:8" x14ac:dyDescent="0.25">
      <c r="A762" s="442" t="s">
        <v>7181</v>
      </c>
      <c r="B762" s="567" t="s">
        <v>3413</v>
      </c>
      <c r="C762" s="583">
        <v>-10.5</v>
      </c>
      <c r="D762" s="583">
        <v>-1900</v>
      </c>
      <c r="E762" s="583">
        <v>-1900</v>
      </c>
      <c r="F762" s="583">
        <v>1889.5</v>
      </c>
      <c r="H762" s="958" t="s">
        <v>7532</v>
      </c>
    </row>
    <row r="763" spans="1:8" x14ac:dyDescent="0.25">
      <c r="A763" s="442" t="s">
        <v>7182</v>
      </c>
      <c r="B763" s="567" t="s">
        <v>3414</v>
      </c>
      <c r="C763" s="583">
        <v>0</v>
      </c>
      <c r="D763" s="583">
        <v>-100</v>
      </c>
      <c r="E763" s="583">
        <v>-100</v>
      </c>
      <c r="F763" s="583">
        <v>100</v>
      </c>
      <c r="H763" s="958" t="s">
        <v>7532</v>
      </c>
    </row>
    <row r="764" spans="1:8" x14ac:dyDescent="0.25">
      <c r="A764" s="442" t="s">
        <v>7183</v>
      </c>
      <c r="B764" s="567" t="s">
        <v>3415</v>
      </c>
      <c r="C764" s="583">
        <v>-910</v>
      </c>
      <c r="D764" s="583">
        <v>-27000</v>
      </c>
      <c r="E764" s="583">
        <v>-27000</v>
      </c>
      <c r="F764" s="583">
        <v>26090</v>
      </c>
      <c r="H764" s="958" t="s">
        <v>7532</v>
      </c>
    </row>
    <row r="765" spans="1:8" x14ac:dyDescent="0.25">
      <c r="A765" s="442" t="s">
        <v>7184</v>
      </c>
      <c r="B765" s="567" t="s">
        <v>3417</v>
      </c>
      <c r="C765" s="583">
        <v>-89</v>
      </c>
      <c r="D765" s="583">
        <v>-400</v>
      </c>
      <c r="E765" s="583">
        <v>-400</v>
      </c>
      <c r="F765" s="583">
        <v>311</v>
      </c>
      <c r="H765" s="958" t="s">
        <v>7532</v>
      </c>
    </row>
    <row r="766" spans="1:8" x14ac:dyDescent="0.25">
      <c r="A766" s="442" t="s">
        <v>7185</v>
      </c>
      <c r="B766" s="567" t="s">
        <v>3423</v>
      </c>
      <c r="C766" s="583">
        <v>0</v>
      </c>
      <c r="D766" s="583">
        <v>-300</v>
      </c>
      <c r="E766" s="583">
        <v>-300</v>
      </c>
      <c r="F766" s="583">
        <v>300</v>
      </c>
      <c r="H766" s="958" t="s">
        <v>7533</v>
      </c>
    </row>
    <row r="767" spans="1:8" x14ac:dyDescent="0.25">
      <c r="A767" s="442" t="s">
        <v>7186</v>
      </c>
      <c r="B767" s="567" t="s">
        <v>3427</v>
      </c>
      <c r="C767" s="583">
        <v>-1676</v>
      </c>
      <c r="D767" s="583">
        <v>-2100</v>
      </c>
      <c r="E767" s="583">
        <v>-2100</v>
      </c>
      <c r="F767" s="583">
        <v>424</v>
      </c>
      <c r="H767" s="958" t="s">
        <v>7533</v>
      </c>
    </row>
    <row r="768" spans="1:8" x14ac:dyDescent="0.25">
      <c r="A768" s="442" t="s">
        <v>7187</v>
      </c>
      <c r="B768" s="567" t="s">
        <v>3431</v>
      </c>
      <c r="C768" s="583">
        <v>0</v>
      </c>
      <c r="D768" s="583">
        <v>-400</v>
      </c>
      <c r="E768" s="583">
        <v>-400</v>
      </c>
      <c r="F768" s="583">
        <v>400</v>
      </c>
      <c r="H768" s="958" t="s">
        <v>7533</v>
      </c>
    </row>
    <row r="769" spans="1:8" x14ac:dyDescent="0.25">
      <c r="A769" s="442" t="s">
        <v>7188</v>
      </c>
      <c r="B769" s="567" t="s">
        <v>3439</v>
      </c>
      <c r="C769" s="583">
        <v>0</v>
      </c>
      <c r="D769" s="583">
        <v>-400</v>
      </c>
      <c r="E769" s="583">
        <v>-400</v>
      </c>
      <c r="F769" s="583">
        <v>400</v>
      </c>
      <c r="H769" s="958" t="s">
        <v>7533</v>
      </c>
    </row>
    <row r="770" spans="1:8" x14ac:dyDescent="0.25">
      <c r="A770" s="442" t="s">
        <v>7189</v>
      </c>
      <c r="B770" s="567" t="s">
        <v>3441</v>
      </c>
      <c r="C770" s="583">
        <v>0</v>
      </c>
      <c r="D770" s="583">
        <v>-200</v>
      </c>
      <c r="E770" s="583">
        <v>-200</v>
      </c>
      <c r="F770" s="583">
        <v>200</v>
      </c>
      <c r="H770" s="958" t="s">
        <v>7533</v>
      </c>
    </row>
    <row r="771" spans="1:8" x14ac:dyDescent="0.25">
      <c r="A771" s="442" t="s">
        <v>7190</v>
      </c>
      <c r="B771" s="567" t="s">
        <v>3446</v>
      </c>
      <c r="C771" s="583">
        <v>0</v>
      </c>
      <c r="D771" s="583">
        <v>-1100</v>
      </c>
      <c r="E771" s="583">
        <v>-1100</v>
      </c>
      <c r="F771" s="583">
        <v>1100</v>
      </c>
      <c r="H771" s="958" t="s">
        <v>7533</v>
      </c>
    </row>
    <row r="772" spans="1:8" x14ac:dyDescent="0.25">
      <c r="A772" s="442" t="s">
        <v>7191</v>
      </c>
      <c r="B772" s="567" t="s">
        <v>3447</v>
      </c>
      <c r="C772" s="583">
        <v>0</v>
      </c>
      <c r="D772" s="583">
        <v>-100</v>
      </c>
      <c r="E772" s="583">
        <v>-100</v>
      </c>
      <c r="F772" s="583">
        <v>100</v>
      </c>
      <c r="H772" s="958" t="s">
        <v>7533</v>
      </c>
    </row>
    <row r="773" spans="1:8" x14ac:dyDescent="0.25">
      <c r="A773" s="442" t="s">
        <v>7192</v>
      </c>
      <c r="B773" s="567" t="s">
        <v>3450</v>
      </c>
      <c r="C773" s="583">
        <v>31460.5</v>
      </c>
      <c r="D773" s="583">
        <v>63800</v>
      </c>
      <c r="E773" s="583">
        <v>63800</v>
      </c>
      <c r="F773" s="583">
        <v>-32339.5</v>
      </c>
      <c r="H773" s="958" t="s">
        <v>7534</v>
      </c>
    </row>
    <row r="774" spans="1:8" x14ac:dyDescent="0.25">
      <c r="A774" s="442" t="s">
        <v>7193</v>
      </c>
      <c r="B774" s="567" t="s">
        <v>3455</v>
      </c>
      <c r="C774" s="583">
        <v>0</v>
      </c>
      <c r="D774" s="583">
        <v>1000</v>
      </c>
      <c r="E774" s="583">
        <v>1000</v>
      </c>
      <c r="F774" s="583">
        <v>-1000</v>
      </c>
      <c r="H774" s="958" t="s">
        <v>7534</v>
      </c>
    </row>
    <row r="775" spans="1:8" x14ac:dyDescent="0.25">
      <c r="A775" s="442" t="s">
        <v>7194</v>
      </c>
      <c r="B775" s="567" t="s">
        <v>3466</v>
      </c>
      <c r="C775" s="583">
        <v>-42820</v>
      </c>
      <c r="D775" s="583">
        <v>-550000</v>
      </c>
      <c r="E775" s="583">
        <v>-550000</v>
      </c>
      <c r="F775" s="583">
        <v>507180</v>
      </c>
      <c r="H775" s="958" t="s">
        <v>7534</v>
      </c>
    </row>
    <row r="776" spans="1:8" x14ac:dyDescent="0.25">
      <c r="A776" s="442" t="s">
        <v>7195</v>
      </c>
      <c r="B776" s="567" t="s">
        <v>3470</v>
      </c>
      <c r="C776" s="583">
        <v>0</v>
      </c>
      <c r="D776" s="583">
        <v>1500</v>
      </c>
      <c r="E776" s="583">
        <v>1500</v>
      </c>
      <c r="F776" s="583">
        <v>-1500</v>
      </c>
      <c r="H776" s="958" t="s">
        <v>7535</v>
      </c>
    </row>
    <row r="777" spans="1:8" x14ac:dyDescent="0.25">
      <c r="A777" s="442" t="s">
        <v>7196</v>
      </c>
      <c r="B777" s="567" t="s">
        <v>3475</v>
      </c>
      <c r="C777" s="583">
        <v>0</v>
      </c>
      <c r="D777" s="583">
        <v>500</v>
      </c>
      <c r="E777" s="583">
        <v>500</v>
      </c>
      <c r="F777" s="583">
        <v>-500</v>
      </c>
      <c r="H777" s="958" t="s">
        <v>7535</v>
      </c>
    </row>
    <row r="778" spans="1:8" x14ac:dyDescent="0.25">
      <c r="A778" s="442" t="s">
        <v>7197</v>
      </c>
      <c r="B778" s="567" t="s">
        <v>3477</v>
      </c>
      <c r="C778" s="583">
        <v>0</v>
      </c>
      <c r="D778" s="583">
        <v>4800</v>
      </c>
      <c r="E778" s="583">
        <v>4800</v>
      </c>
      <c r="F778" s="583">
        <v>-4800</v>
      </c>
      <c r="H778" s="958" t="s">
        <v>7535</v>
      </c>
    </row>
    <row r="779" spans="1:8" x14ac:dyDescent="0.25">
      <c r="A779" s="442" t="s">
        <v>7198</v>
      </c>
      <c r="B779" s="567" t="s">
        <v>3485</v>
      </c>
      <c r="C779" s="583">
        <v>0</v>
      </c>
      <c r="D779" s="583">
        <v>200</v>
      </c>
      <c r="E779" s="583">
        <v>200</v>
      </c>
      <c r="F779" s="583">
        <v>-200</v>
      </c>
      <c r="H779" s="958" t="s">
        <v>7535</v>
      </c>
    </row>
    <row r="780" spans="1:8" x14ac:dyDescent="0.25">
      <c r="A780" s="442" t="s">
        <v>7199</v>
      </c>
      <c r="B780" s="567" t="s">
        <v>3495</v>
      </c>
      <c r="C780" s="583">
        <v>0</v>
      </c>
      <c r="D780" s="583">
        <v>-300</v>
      </c>
      <c r="E780" s="583">
        <v>-300</v>
      </c>
      <c r="F780" s="583">
        <v>300</v>
      </c>
      <c r="H780" s="958" t="s">
        <v>7535</v>
      </c>
    </row>
    <row r="781" spans="1:8" x14ac:dyDescent="0.25">
      <c r="A781" s="442" t="s">
        <v>7200</v>
      </c>
      <c r="B781" s="567" t="s">
        <v>3787</v>
      </c>
      <c r="C781" s="583">
        <v>18775.23</v>
      </c>
      <c r="D781" s="583">
        <v>62700</v>
      </c>
      <c r="E781" s="583">
        <v>62700</v>
      </c>
      <c r="F781" s="583">
        <v>-43924.77</v>
      </c>
      <c r="H781" s="958" t="s">
        <v>7536</v>
      </c>
    </row>
    <row r="782" spans="1:8" x14ac:dyDescent="0.25">
      <c r="A782" s="442" t="s">
        <v>7201</v>
      </c>
      <c r="B782" s="567" t="s">
        <v>3792</v>
      </c>
      <c r="C782" s="583">
        <v>2058.86</v>
      </c>
      <c r="D782" s="583">
        <v>0</v>
      </c>
      <c r="E782" s="583">
        <v>0</v>
      </c>
      <c r="F782" s="583">
        <v>2058.86</v>
      </c>
      <c r="H782" s="958" t="s">
        <v>7536</v>
      </c>
    </row>
    <row r="783" spans="1:8" x14ac:dyDescent="0.25">
      <c r="A783" s="442" t="s">
        <v>7202</v>
      </c>
      <c r="B783" s="567" t="s">
        <v>3794</v>
      </c>
      <c r="C783" s="583">
        <v>-300</v>
      </c>
      <c r="D783" s="583">
        <v>0</v>
      </c>
      <c r="E783" s="583">
        <v>0</v>
      </c>
      <c r="F783" s="583">
        <v>-300</v>
      </c>
      <c r="H783" s="958" t="s">
        <v>7536</v>
      </c>
    </row>
    <row r="784" spans="1:8" x14ac:dyDescent="0.25">
      <c r="A784" s="442" t="s">
        <v>7203</v>
      </c>
      <c r="B784" s="567" t="s">
        <v>3795</v>
      </c>
      <c r="C784" s="583">
        <v>728.5</v>
      </c>
      <c r="D784" s="583">
        <v>1000</v>
      </c>
      <c r="E784" s="583">
        <v>1000</v>
      </c>
      <c r="F784" s="583">
        <v>-271.5</v>
      </c>
      <c r="H784" s="958" t="s">
        <v>7536</v>
      </c>
    </row>
    <row r="785" spans="1:8" x14ac:dyDescent="0.25">
      <c r="A785" s="442" t="s">
        <v>7204</v>
      </c>
      <c r="B785" s="567" t="s">
        <v>3796</v>
      </c>
      <c r="C785" s="583">
        <v>0</v>
      </c>
      <c r="D785" s="583">
        <v>400</v>
      </c>
      <c r="E785" s="583">
        <v>400</v>
      </c>
      <c r="F785" s="583">
        <v>-400</v>
      </c>
      <c r="H785" s="958" t="s">
        <v>7536</v>
      </c>
    </row>
    <row r="786" spans="1:8" x14ac:dyDescent="0.25">
      <c r="A786" s="442" t="s">
        <v>7205</v>
      </c>
      <c r="B786" s="567" t="s">
        <v>3797</v>
      </c>
      <c r="C786" s="583">
        <v>0</v>
      </c>
      <c r="D786" s="583">
        <v>100</v>
      </c>
      <c r="E786" s="583">
        <v>100</v>
      </c>
      <c r="F786" s="583">
        <v>-100</v>
      </c>
      <c r="H786" s="958" t="s">
        <v>7536</v>
      </c>
    </row>
    <row r="787" spans="1:8" x14ac:dyDescent="0.25">
      <c r="A787" s="442" t="s">
        <v>7206</v>
      </c>
      <c r="B787" s="567" t="s">
        <v>3799</v>
      </c>
      <c r="C787" s="583">
        <v>0</v>
      </c>
      <c r="D787" s="583">
        <v>5000</v>
      </c>
      <c r="E787" s="583">
        <v>5000</v>
      </c>
      <c r="F787" s="583">
        <v>-5000</v>
      </c>
      <c r="H787" s="958" t="s">
        <v>7536</v>
      </c>
    </row>
    <row r="788" spans="1:8" x14ac:dyDescent="0.25">
      <c r="A788" s="442" t="s">
        <v>7207</v>
      </c>
      <c r="B788" s="567" t="s">
        <v>3800</v>
      </c>
      <c r="C788" s="583">
        <v>0</v>
      </c>
      <c r="D788" s="583">
        <v>300</v>
      </c>
      <c r="E788" s="583">
        <v>300</v>
      </c>
      <c r="F788" s="583">
        <v>-300</v>
      </c>
      <c r="G788" s="567"/>
      <c r="H788" s="584" t="s">
        <v>7536</v>
      </c>
    </row>
    <row r="789" spans="1:8" x14ac:dyDescent="0.25">
      <c r="A789" s="442" t="s">
        <v>21</v>
      </c>
      <c r="B789" s="567" t="s">
        <v>21</v>
      </c>
      <c r="C789" s="583" t="s">
        <v>7208</v>
      </c>
      <c r="D789" s="583" t="s">
        <v>7209</v>
      </c>
      <c r="E789" s="583" t="s">
        <v>7210</v>
      </c>
      <c r="F789" s="583" t="s">
        <v>7211</v>
      </c>
      <c r="G789" s="567"/>
      <c r="H789" s="584" t="s">
        <v>21</v>
      </c>
    </row>
    <row r="790" spans="1:8" x14ac:dyDescent="0.25">
      <c r="A790" s="442"/>
      <c r="B790" s="567"/>
      <c r="C790" s="583"/>
      <c r="D790" s="583"/>
      <c r="E790" s="583"/>
      <c r="F790" s="583"/>
      <c r="G790" s="567"/>
      <c r="H790" s="584" t="str">
        <f t="shared" ref="H790:H853" si="0">LEFT(A790,5)</f>
        <v/>
      </c>
    </row>
    <row r="791" spans="1:8" x14ac:dyDescent="0.25">
      <c r="A791" s="442"/>
      <c r="B791" s="567"/>
      <c r="C791" s="583"/>
      <c r="D791" s="583"/>
      <c r="E791" s="583"/>
      <c r="F791" s="583"/>
      <c r="G791" s="567"/>
      <c r="H791" s="584" t="str">
        <f t="shared" si="0"/>
        <v/>
      </c>
    </row>
    <row r="792" spans="1:8" x14ac:dyDescent="0.25">
      <c r="A792" s="442"/>
      <c r="B792" s="567"/>
      <c r="C792" s="583"/>
      <c r="D792" s="583"/>
      <c r="E792" s="583"/>
      <c r="F792" s="583"/>
      <c r="G792" s="567"/>
      <c r="H792" s="584" t="str">
        <f t="shared" si="0"/>
        <v/>
      </c>
    </row>
    <row r="793" spans="1:8" x14ac:dyDescent="0.25">
      <c r="A793" s="442"/>
      <c r="B793" s="567"/>
      <c r="C793" s="583"/>
      <c r="D793" s="583"/>
      <c r="E793" s="583"/>
      <c r="F793" s="583"/>
      <c r="G793" s="567"/>
      <c r="H793" s="584" t="str">
        <f t="shared" si="0"/>
        <v/>
      </c>
    </row>
    <row r="794" spans="1:8" x14ac:dyDescent="0.25">
      <c r="A794" s="442"/>
      <c r="B794" s="567"/>
      <c r="C794" s="583"/>
      <c r="D794" s="583"/>
      <c r="E794" s="583"/>
      <c r="F794" s="583"/>
      <c r="G794" s="567"/>
      <c r="H794" s="584" t="str">
        <f t="shared" si="0"/>
        <v/>
      </c>
    </row>
    <row r="795" spans="1:8" x14ac:dyDescent="0.25">
      <c r="A795" s="442"/>
      <c r="B795" s="567"/>
      <c r="C795" s="583"/>
      <c r="D795" s="583"/>
      <c r="E795" s="583"/>
      <c r="F795" s="583"/>
      <c r="G795" s="567"/>
      <c r="H795" s="584" t="str">
        <f t="shared" si="0"/>
        <v/>
      </c>
    </row>
    <row r="796" spans="1:8" x14ac:dyDescent="0.25">
      <c r="A796" s="442"/>
      <c r="B796" s="567"/>
      <c r="C796" s="583"/>
      <c r="D796" s="583"/>
      <c r="E796" s="583"/>
      <c r="F796" s="583"/>
      <c r="G796" s="567"/>
      <c r="H796" s="584" t="str">
        <f t="shared" si="0"/>
        <v/>
      </c>
    </row>
    <row r="797" spans="1:8" x14ac:dyDescent="0.25">
      <c r="A797" s="442"/>
      <c r="B797" s="567"/>
      <c r="C797" s="583"/>
      <c r="D797" s="583"/>
      <c r="E797" s="583"/>
      <c r="F797" s="583"/>
      <c r="G797" s="567"/>
      <c r="H797" s="584" t="str">
        <f t="shared" si="0"/>
        <v/>
      </c>
    </row>
    <row r="798" spans="1:8" x14ac:dyDescent="0.25">
      <c r="A798" s="442"/>
      <c r="B798" s="567"/>
      <c r="C798" s="583"/>
      <c r="D798" s="583"/>
      <c r="E798" s="583"/>
      <c r="F798" s="583"/>
      <c r="G798" s="567"/>
      <c r="H798" s="584" t="str">
        <f t="shared" si="0"/>
        <v/>
      </c>
    </row>
    <row r="799" spans="1:8" x14ac:dyDescent="0.25">
      <c r="A799" s="442"/>
      <c r="B799" s="567"/>
      <c r="C799" s="583"/>
      <c r="D799" s="583"/>
      <c r="E799" s="583"/>
      <c r="F799" s="583"/>
      <c r="G799" s="567"/>
      <c r="H799" s="584" t="str">
        <f t="shared" si="0"/>
        <v/>
      </c>
    </row>
    <row r="800" spans="1:8" x14ac:dyDescent="0.25">
      <c r="A800" s="442"/>
      <c r="B800" s="567"/>
      <c r="C800" s="583"/>
      <c r="D800" s="583"/>
      <c r="E800" s="583"/>
      <c r="F800" s="583"/>
      <c r="G800" s="567"/>
      <c r="H800" s="584" t="str">
        <f t="shared" si="0"/>
        <v/>
      </c>
    </row>
    <row r="801" spans="1:8" x14ac:dyDescent="0.25">
      <c r="A801" s="442"/>
      <c r="B801" s="567"/>
      <c r="C801" s="583"/>
      <c r="D801" s="583"/>
      <c r="E801" s="583"/>
      <c r="F801" s="583"/>
      <c r="G801" s="567"/>
      <c r="H801" s="584" t="str">
        <f t="shared" si="0"/>
        <v/>
      </c>
    </row>
    <row r="802" spans="1:8" x14ac:dyDescent="0.25">
      <c r="A802" s="442"/>
      <c r="B802" s="567"/>
      <c r="C802" s="583"/>
      <c r="D802" s="583"/>
      <c r="E802" s="583"/>
      <c r="F802" s="583"/>
      <c r="G802" s="567"/>
      <c r="H802" s="584" t="str">
        <f t="shared" si="0"/>
        <v/>
      </c>
    </row>
    <row r="803" spans="1:8" x14ac:dyDescent="0.25">
      <c r="A803" s="442"/>
      <c r="B803" s="567"/>
      <c r="C803" s="583"/>
      <c r="D803" s="583"/>
      <c r="E803" s="583"/>
      <c r="F803" s="583"/>
      <c r="G803" s="567"/>
      <c r="H803" s="584" t="str">
        <f t="shared" si="0"/>
        <v/>
      </c>
    </row>
    <row r="804" spans="1:8" x14ac:dyDescent="0.25">
      <c r="A804" s="442"/>
      <c r="B804" s="567"/>
      <c r="C804" s="583"/>
      <c r="D804" s="583"/>
      <c r="E804" s="583"/>
      <c r="F804" s="583"/>
      <c r="G804" s="567"/>
      <c r="H804" s="584" t="str">
        <f t="shared" si="0"/>
        <v/>
      </c>
    </row>
    <row r="805" spans="1:8" x14ac:dyDescent="0.25">
      <c r="A805" s="442"/>
      <c r="B805" s="567"/>
      <c r="C805" s="583"/>
      <c r="D805" s="583"/>
      <c r="E805" s="583"/>
      <c r="F805" s="583"/>
      <c r="G805" s="567"/>
      <c r="H805" s="584" t="str">
        <f t="shared" si="0"/>
        <v/>
      </c>
    </row>
    <row r="806" spans="1:8" x14ac:dyDescent="0.25">
      <c r="A806" s="442"/>
      <c r="B806" s="567"/>
      <c r="C806" s="583"/>
      <c r="D806" s="583"/>
      <c r="E806" s="583"/>
      <c r="F806" s="583"/>
      <c r="G806" s="567"/>
      <c r="H806" s="584" t="str">
        <f t="shared" si="0"/>
        <v/>
      </c>
    </row>
    <row r="807" spans="1:8" x14ac:dyDescent="0.25">
      <c r="A807" s="442"/>
      <c r="B807" s="567"/>
      <c r="C807" s="583"/>
      <c r="D807" s="583"/>
      <c r="E807" s="583"/>
      <c r="F807" s="583"/>
      <c r="G807" s="567"/>
      <c r="H807" s="584" t="str">
        <f t="shared" si="0"/>
        <v/>
      </c>
    </row>
    <row r="808" spans="1:8" x14ac:dyDescent="0.25">
      <c r="A808" s="442"/>
      <c r="B808" s="567"/>
      <c r="C808" s="583"/>
      <c r="D808" s="583"/>
      <c r="E808" s="583"/>
      <c r="F808" s="583"/>
      <c r="G808" s="567"/>
      <c r="H808" s="584" t="str">
        <f t="shared" si="0"/>
        <v/>
      </c>
    </row>
    <row r="809" spans="1:8" x14ac:dyDescent="0.25">
      <c r="A809" s="442"/>
      <c r="B809" s="567"/>
      <c r="C809" s="583"/>
      <c r="D809" s="583"/>
      <c r="E809" s="583"/>
      <c r="F809" s="583"/>
      <c r="G809" s="567"/>
      <c r="H809" s="584" t="str">
        <f t="shared" si="0"/>
        <v/>
      </c>
    </row>
    <row r="810" spans="1:8" x14ac:dyDescent="0.25">
      <c r="A810" s="442"/>
      <c r="B810" s="567"/>
      <c r="C810" s="583"/>
      <c r="D810" s="583"/>
      <c r="E810" s="583"/>
      <c r="F810" s="583"/>
      <c r="G810" s="567"/>
      <c r="H810" s="584" t="str">
        <f t="shared" si="0"/>
        <v/>
      </c>
    </row>
    <row r="811" spans="1:8" x14ac:dyDescent="0.25">
      <c r="A811" s="442"/>
      <c r="B811" s="567"/>
      <c r="C811" s="583"/>
      <c r="D811" s="583"/>
      <c r="E811" s="583"/>
      <c r="F811" s="583"/>
      <c r="G811" s="567"/>
      <c r="H811" s="584" t="str">
        <f t="shared" si="0"/>
        <v/>
      </c>
    </row>
    <row r="812" spans="1:8" x14ac:dyDescent="0.25">
      <c r="A812" s="442"/>
      <c r="B812" s="567"/>
      <c r="C812" s="583"/>
      <c r="D812" s="583"/>
      <c r="E812" s="583"/>
      <c r="F812" s="583"/>
      <c r="G812" s="567"/>
      <c r="H812" s="584" t="str">
        <f t="shared" si="0"/>
        <v/>
      </c>
    </row>
    <row r="813" spans="1:8" x14ac:dyDescent="0.25">
      <c r="A813" s="442"/>
      <c r="B813" s="567"/>
      <c r="C813" s="583"/>
      <c r="D813" s="583"/>
      <c r="E813" s="583"/>
      <c r="F813" s="583"/>
      <c r="G813" s="567"/>
      <c r="H813" s="584" t="str">
        <f t="shared" si="0"/>
        <v/>
      </c>
    </row>
    <row r="814" spans="1:8" x14ac:dyDescent="0.25">
      <c r="A814" s="442"/>
      <c r="B814" s="567"/>
      <c r="C814" s="583"/>
      <c r="D814" s="583"/>
      <c r="E814" s="583"/>
      <c r="F814" s="583"/>
      <c r="G814" s="567"/>
      <c r="H814" s="584" t="str">
        <f t="shared" si="0"/>
        <v/>
      </c>
    </row>
    <row r="815" spans="1:8" x14ac:dyDescent="0.25">
      <c r="A815" s="442"/>
      <c r="B815" s="567"/>
      <c r="C815" s="583"/>
      <c r="D815" s="583"/>
      <c r="E815" s="583"/>
      <c r="F815" s="583"/>
      <c r="G815" s="567"/>
      <c r="H815" s="584" t="str">
        <f t="shared" si="0"/>
        <v/>
      </c>
    </row>
    <row r="816" spans="1:8" x14ac:dyDescent="0.25">
      <c r="A816" s="442"/>
      <c r="B816" s="567"/>
      <c r="C816" s="583"/>
      <c r="D816" s="583"/>
      <c r="E816" s="583"/>
      <c r="F816" s="583"/>
      <c r="G816" s="567"/>
      <c r="H816" s="584" t="str">
        <f t="shared" si="0"/>
        <v/>
      </c>
    </row>
    <row r="817" spans="1:8" x14ac:dyDescent="0.25">
      <c r="A817" s="442"/>
      <c r="B817" s="567"/>
      <c r="C817" s="583"/>
      <c r="D817" s="583"/>
      <c r="E817" s="583"/>
      <c r="F817" s="583"/>
      <c r="G817" s="567"/>
      <c r="H817" s="584" t="str">
        <f t="shared" si="0"/>
        <v/>
      </c>
    </row>
    <row r="818" spans="1:8" x14ac:dyDescent="0.25">
      <c r="A818" s="442"/>
      <c r="B818" s="567"/>
      <c r="C818" s="583"/>
      <c r="D818" s="583"/>
      <c r="E818" s="583"/>
      <c r="F818" s="583"/>
      <c r="G818" s="567"/>
      <c r="H818" s="584" t="str">
        <f t="shared" si="0"/>
        <v/>
      </c>
    </row>
    <row r="819" spans="1:8" x14ac:dyDescent="0.25">
      <c r="A819" s="442"/>
      <c r="B819" s="567"/>
      <c r="C819" s="583"/>
      <c r="D819" s="583"/>
      <c r="E819" s="583"/>
      <c r="F819" s="583"/>
      <c r="H819" s="584" t="str">
        <f t="shared" si="0"/>
        <v/>
      </c>
    </row>
    <row r="820" spans="1:8" x14ac:dyDescent="0.25">
      <c r="A820" s="442"/>
      <c r="B820" s="567"/>
      <c r="C820" s="583"/>
      <c r="D820" s="583"/>
      <c r="E820" s="583"/>
      <c r="F820" s="583"/>
      <c r="H820" s="584" t="str">
        <f t="shared" si="0"/>
        <v/>
      </c>
    </row>
    <row r="821" spans="1:8" x14ac:dyDescent="0.25">
      <c r="A821" s="442"/>
      <c r="B821" s="567"/>
      <c r="C821" s="583"/>
      <c r="D821" s="583"/>
      <c r="E821" s="583"/>
      <c r="F821" s="583"/>
      <c r="H821" s="584" t="str">
        <f t="shared" si="0"/>
        <v/>
      </c>
    </row>
    <row r="822" spans="1:8" x14ac:dyDescent="0.25">
      <c r="A822" s="442"/>
      <c r="B822" s="567"/>
      <c r="C822" s="583"/>
      <c r="D822" s="583"/>
      <c r="E822" s="583"/>
      <c r="F822" s="583"/>
      <c r="H822" s="584" t="str">
        <f t="shared" si="0"/>
        <v/>
      </c>
    </row>
    <row r="823" spans="1:8" x14ac:dyDescent="0.25">
      <c r="A823" s="442"/>
      <c r="B823" s="567"/>
      <c r="C823" s="583"/>
      <c r="D823" s="583"/>
      <c r="E823" s="583"/>
      <c r="F823" s="583"/>
      <c r="H823" s="584" t="str">
        <f t="shared" si="0"/>
        <v/>
      </c>
    </row>
    <row r="824" spans="1:8" x14ac:dyDescent="0.25">
      <c r="A824" s="442"/>
      <c r="B824" s="567"/>
      <c r="C824" s="583"/>
      <c r="D824" s="583"/>
      <c r="E824" s="583"/>
      <c r="F824" s="583"/>
      <c r="H824" s="584" t="str">
        <f t="shared" si="0"/>
        <v/>
      </c>
    </row>
    <row r="825" spans="1:8" x14ac:dyDescent="0.25">
      <c r="A825" s="442"/>
      <c r="B825" s="567"/>
      <c r="C825" s="583"/>
      <c r="D825" s="583"/>
      <c r="E825" s="583"/>
      <c r="F825" s="583"/>
      <c r="H825" s="584" t="str">
        <f t="shared" si="0"/>
        <v/>
      </c>
    </row>
    <row r="826" spans="1:8" x14ac:dyDescent="0.25">
      <c r="A826" s="442"/>
      <c r="B826" s="567"/>
      <c r="C826" s="583"/>
      <c r="D826" s="583"/>
      <c r="E826" s="583"/>
      <c r="F826" s="583"/>
      <c r="H826" s="584" t="str">
        <f t="shared" si="0"/>
        <v/>
      </c>
    </row>
    <row r="827" spans="1:8" x14ac:dyDescent="0.25">
      <c r="A827" s="442"/>
      <c r="B827" s="567"/>
      <c r="C827" s="583"/>
      <c r="D827" s="583"/>
      <c r="E827" s="583"/>
      <c r="F827" s="583"/>
      <c r="H827" s="584" t="str">
        <f t="shared" si="0"/>
        <v/>
      </c>
    </row>
    <row r="828" spans="1:8" x14ac:dyDescent="0.25">
      <c r="A828" s="442"/>
      <c r="B828" s="567"/>
      <c r="C828" s="583"/>
      <c r="D828" s="583"/>
      <c r="E828" s="583"/>
      <c r="F828" s="583"/>
      <c r="H828" s="584" t="str">
        <f t="shared" si="0"/>
        <v/>
      </c>
    </row>
    <row r="829" spans="1:8" x14ac:dyDescent="0.25">
      <c r="A829" s="442"/>
      <c r="B829" s="567"/>
      <c r="C829" s="583"/>
      <c r="D829" s="583"/>
      <c r="E829" s="583"/>
      <c r="F829" s="583"/>
      <c r="H829" s="584" t="str">
        <f t="shared" si="0"/>
        <v/>
      </c>
    </row>
    <row r="830" spans="1:8" x14ac:dyDescent="0.25">
      <c r="A830" s="442"/>
      <c r="B830" s="567"/>
      <c r="C830" s="583"/>
      <c r="D830" s="583"/>
      <c r="E830" s="583"/>
      <c r="F830" s="583"/>
      <c r="H830" s="584" t="str">
        <f t="shared" si="0"/>
        <v/>
      </c>
    </row>
    <row r="831" spans="1:8" x14ac:dyDescent="0.25">
      <c r="A831" s="442"/>
      <c r="B831" s="567"/>
      <c r="C831" s="583"/>
      <c r="D831" s="583"/>
      <c r="E831" s="583"/>
      <c r="F831" s="583"/>
      <c r="H831" s="584" t="str">
        <f t="shared" si="0"/>
        <v/>
      </c>
    </row>
    <row r="832" spans="1:8" x14ac:dyDescent="0.25">
      <c r="A832" s="442"/>
      <c r="B832" s="567"/>
      <c r="C832" s="583"/>
      <c r="D832" s="583"/>
      <c r="E832" s="583"/>
      <c r="F832" s="583"/>
      <c r="H832" s="584" t="str">
        <f t="shared" si="0"/>
        <v/>
      </c>
    </row>
    <row r="833" spans="1:8" x14ac:dyDescent="0.25">
      <c r="A833" s="442"/>
      <c r="B833" s="567"/>
      <c r="C833" s="583"/>
      <c r="D833" s="583"/>
      <c r="E833" s="583"/>
      <c r="F833" s="583"/>
      <c r="H833" s="584" t="str">
        <f t="shared" si="0"/>
        <v/>
      </c>
    </row>
    <row r="834" spans="1:8" x14ac:dyDescent="0.25">
      <c r="A834" s="442"/>
      <c r="B834" s="567"/>
      <c r="C834" s="583"/>
      <c r="D834" s="583"/>
      <c r="E834" s="583"/>
      <c r="F834" s="583"/>
      <c r="H834" s="584" t="str">
        <f t="shared" si="0"/>
        <v/>
      </c>
    </row>
    <row r="835" spans="1:8" x14ac:dyDescent="0.25">
      <c r="A835" s="442"/>
      <c r="B835" s="567"/>
      <c r="C835" s="583"/>
      <c r="D835" s="583"/>
      <c r="E835" s="583"/>
      <c r="F835" s="583"/>
      <c r="H835" s="584" t="str">
        <f t="shared" si="0"/>
        <v/>
      </c>
    </row>
    <row r="836" spans="1:8" x14ac:dyDescent="0.25">
      <c r="A836" s="442"/>
      <c r="B836" s="567"/>
      <c r="C836" s="583"/>
      <c r="D836" s="583"/>
      <c r="E836" s="583"/>
      <c r="F836" s="583"/>
      <c r="H836" s="584" t="str">
        <f t="shared" si="0"/>
        <v/>
      </c>
    </row>
    <row r="837" spans="1:8" x14ac:dyDescent="0.25">
      <c r="A837" s="442"/>
      <c r="B837" s="567"/>
      <c r="C837" s="583"/>
      <c r="D837" s="583"/>
      <c r="E837" s="583"/>
      <c r="F837" s="583"/>
      <c r="H837" s="584" t="str">
        <f t="shared" si="0"/>
        <v/>
      </c>
    </row>
    <row r="838" spans="1:8" x14ac:dyDescent="0.25">
      <c r="A838" s="442"/>
      <c r="B838" s="567"/>
      <c r="C838" s="583"/>
      <c r="D838" s="583"/>
      <c r="E838" s="583"/>
      <c r="F838" s="583"/>
      <c r="H838" s="584" t="str">
        <f t="shared" si="0"/>
        <v/>
      </c>
    </row>
    <row r="839" spans="1:8" x14ac:dyDescent="0.25">
      <c r="A839" s="442"/>
      <c r="B839" s="567"/>
      <c r="C839" s="583"/>
      <c r="D839" s="583"/>
      <c r="E839" s="583"/>
      <c r="F839" s="583"/>
      <c r="H839" s="584" t="str">
        <f t="shared" si="0"/>
        <v/>
      </c>
    </row>
    <row r="840" spans="1:8" x14ac:dyDescent="0.25">
      <c r="A840" s="442"/>
      <c r="B840" s="567"/>
      <c r="C840" s="583"/>
      <c r="D840" s="583"/>
      <c r="E840" s="583"/>
      <c r="F840" s="583"/>
      <c r="H840" s="584" t="str">
        <f t="shared" si="0"/>
        <v/>
      </c>
    </row>
    <row r="841" spans="1:8" s="567" customFormat="1" x14ac:dyDescent="0.25">
      <c r="A841" s="584"/>
      <c r="H841" s="584" t="str">
        <f t="shared" si="0"/>
        <v/>
      </c>
    </row>
    <row r="842" spans="1:8" x14ac:dyDescent="0.25">
      <c r="A842" s="442"/>
      <c r="B842" s="567"/>
      <c r="C842" s="583"/>
      <c r="D842" s="583"/>
      <c r="E842" s="583"/>
      <c r="F842" s="583"/>
      <c r="H842" s="584" t="str">
        <f t="shared" si="0"/>
        <v/>
      </c>
    </row>
    <row r="843" spans="1:8" x14ac:dyDescent="0.25">
      <c r="A843" s="442"/>
      <c r="B843" s="567"/>
      <c r="C843" s="583"/>
      <c r="D843" s="583"/>
      <c r="E843" s="583"/>
      <c r="F843" s="583"/>
      <c r="H843" s="584" t="str">
        <f t="shared" si="0"/>
        <v/>
      </c>
    </row>
    <row r="844" spans="1:8" x14ac:dyDescent="0.25">
      <c r="A844" s="442"/>
      <c r="B844" s="567"/>
      <c r="C844" s="583"/>
      <c r="D844" s="583"/>
      <c r="E844" s="583"/>
      <c r="F844" s="583"/>
      <c r="H844" s="584" t="str">
        <f t="shared" si="0"/>
        <v/>
      </c>
    </row>
    <row r="845" spans="1:8" x14ac:dyDescent="0.25">
      <c r="A845" s="442"/>
      <c r="B845" s="567"/>
      <c r="C845" s="583"/>
      <c r="D845" s="583"/>
      <c r="E845" s="583"/>
      <c r="F845" s="583"/>
      <c r="H845" s="584" t="str">
        <f t="shared" si="0"/>
        <v/>
      </c>
    </row>
    <row r="846" spans="1:8" x14ac:dyDescent="0.25">
      <c r="A846" s="442"/>
      <c r="B846" s="567"/>
      <c r="C846" s="583"/>
      <c r="D846" s="583"/>
      <c r="E846" s="583"/>
      <c r="F846" s="583"/>
      <c r="H846" s="584" t="str">
        <f t="shared" si="0"/>
        <v/>
      </c>
    </row>
    <row r="847" spans="1:8" x14ac:dyDescent="0.25">
      <c r="A847" s="442"/>
      <c r="B847" s="567"/>
      <c r="C847" s="583"/>
      <c r="D847" s="583"/>
      <c r="E847" s="583"/>
      <c r="F847" s="583"/>
      <c r="H847" s="584" t="str">
        <f t="shared" si="0"/>
        <v/>
      </c>
    </row>
    <row r="848" spans="1:8" x14ac:dyDescent="0.25">
      <c r="A848" s="442"/>
      <c r="B848" s="567"/>
      <c r="C848" s="583"/>
      <c r="D848" s="583"/>
      <c r="E848" s="583"/>
      <c r="F848" s="583"/>
      <c r="H848" s="584" t="str">
        <f t="shared" si="0"/>
        <v/>
      </c>
    </row>
    <row r="849" spans="1:8" x14ac:dyDescent="0.25">
      <c r="A849" s="442"/>
      <c r="B849" s="567"/>
      <c r="C849" s="583"/>
      <c r="D849" s="583"/>
      <c r="E849" s="583"/>
      <c r="F849" s="583"/>
      <c r="H849" s="584" t="str">
        <f t="shared" si="0"/>
        <v/>
      </c>
    </row>
    <row r="850" spans="1:8" x14ac:dyDescent="0.25">
      <c r="A850" s="442"/>
      <c r="B850" s="567"/>
      <c r="C850" s="583"/>
      <c r="D850" s="583"/>
      <c r="E850" s="583"/>
      <c r="F850" s="583"/>
      <c r="H850" s="584" t="str">
        <f t="shared" si="0"/>
        <v/>
      </c>
    </row>
    <row r="851" spans="1:8" x14ac:dyDescent="0.25">
      <c r="A851" s="442"/>
      <c r="B851" s="567"/>
      <c r="C851" s="583"/>
      <c r="D851" s="583"/>
      <c r="E851" s="583"/>
      <c r="F851" s="583"/>
      <c r="H851" s="584" t="str">
        <f t="shared" si="0"/>
        <v/>
      </c>
    </row>
    <row r="852" spans="1:8" x14ac:dyDescent="0.25">
      <c r="A852" s="442"/>
      <c r="B852" s="567"/>
      <c r="C852" s="583"/>
      <c r="D852" s="583"/>
      <c r="E852" s="583"/>
      <c r="F852" s="583"/>
      <c r="H852" s="584" t="str">
        <f t="shared" si="0"/>
        <v/>
      </c>
    </row>
    <row r="853" spans="1:8" x14ac:dyDescent="0.25">
      <c r="A853" s="442"/>
      <c r="B853" s="567"/>
      <c r="C853" s="583"/>
      <c r="D853" s="583"/>
      <c r="E853" s="583"/>
      <c r="F853" s="583"/>
      <c r="H853" s="584" t="str">
        <f t="shared" si="0"/>
        <v/>
      </c>
    </row>
    <row r="854" spans="1:8" x14ac:dyDescent="0.25">
      <c r="A854" s="442"/>
      <c r="B854" s="567"/>
      <c r="C854" s="583"/>
      <c r="D854" s="583"/>
      <c r="E854" s="583"/>
      <c r="F854" s="583"/>
      <c r="G854" s="567"/>
      <c r="H854" s="584" t="str">
        <f t="shared" ref="H854:H883" si="1">LEFT(A854,5)</f>
        <v/>
      </c>
    </row>
    <row r="855" spans="1:8" x14ac:dyDescent="0.25">
      <c r="A855" s="442"/>
      <c r="B855" s="567"/>
      <c r="C855" s="583"/>
      <c r="D855" s="583"/>
      <c r="E855" s="583"/>
      <c r="F855" s="583"/>
      <c r="H855" s="584" t="str">
        <f t="shared" si="1"/>
        <v/>
      </c>
    </row>
    <row r="856" spans="1:8" x14ac:dyDescent="0.25">
      <c r="A856" s="442"/>
      <c r="B856" s="567"/>
      <c r="C856" s="583"/>
      <c r="D856" s="583"/>
      <c r="E856" s="583"/>
      <c r="F856" s="583"/>
      <c r="H856" s="584" t="str">
        <f t="shared" si="1"/>
        <v/>
      </c>
    </row>
    <row r="857" spans="1:8" x14ac:dyDescent="0.25">
      <c r="A857" s="442"/>
      <c r="B857" s="567"/>
      <c r="C857" s="583"/>
      <c r="D857" s="583"/>
      <c r="E857" s="583"/>
      <c r="F857" s="583"/>
      <c r="H857" s="584" t="str">
        <f t="shared" si="1"/>
        <v/>
      </c>
    </row>
    <row r="858" spans="1:8" x14ac:dyDescent="0.25">
      <c r="A858" s="442"/>
      <c r="B858" s="567"/>
      <c r="C858" s="583"/>
      <c r="D858" s="583"/>
      <c r="E858" s="583"/>
      <c r="F858" s="583"/>
      <c r="H858" s="584" t="str">
        <f t="shared" si="1"/>
        <v/>
      </c>
    </row>
    <row r="859" spans="1:8" x14ac:dyDescent="0.25">
      <c r="A859" s="442"/>
      <c r="B859" s="567"/>
      <c r="C859" s="583"/>
      <c r="D859" s="583"/>
      <c r="E859" s="583"/>
      <c r="F859" s="583"/>
      <c r="H859" s="584" t="str">
        <f t="shared" si="1"/>
        <v/>
      </c>
    </row>
    <row r="860" spans="1:8" x14ac:dyDescent="0.25">
      <c r="A860" s="442"/>
      <c r="B860" s="567"/>
      <c r="C860" s="583"/>
      <c r="D860" s="583"/>
      <c r="E860" s="583"/>
      <c r="F860" s="583"/>
      <c r="H860" s="584" t="str">
        <f t="shared" si="1"/>
        <v/>
      </c>
    </row>
    <row r="861" spans="1:8" x14ac:dyDescent="0.25">
      <c r="A861" s="442"/>
      <c r="B861" s="567"/>
      <c r="C861" s="583"/>
      <c r="D861" s="583"/>
      <c r="E861" s="583"/>
      <c r="F861" s="583"/>
      <c r="H861" s="584" t="str">
        <f t="shared" si="1"/>
        <v/>
      </c>
    </row>
    <row r="862" spans="1:8" x14ac:dyDescent="0.25">
      <c r="A862" s="442"/>
      <c r="B862" s="567"/>
      <c r="C862" s="583"/>
      <c r="D862" s="583"/>
      <c r="E862" s="583"/>
      <c r="F862" s="583"/>
      <c r="H862" s="584" t="str">
        <f t="shared" si="1"/>
        <v/>
      </c>
    </row>
    <row r="863" spans="1:8" x14ac:dyDescent="0.25">
      <c r="A863" s="567"/>
      <c r="B863" s="567"/>
      <c r="C863" s="567"/>
      <c r="D863" s="567"/>
      <c r="E863" s="567"/>
      <c r="F863" s="567"/>
      <c r="H863" s="584" t="str">
        <f t="shared" si="1"/>
        <v/>
      </c>
    </row>
    <row r="864" spans="1:8" x14ac:dyDescent="0.25">
      <c r="A864" s="442"/>
      <c r="B864" s="567"/>
      <c r="C864" s="583"/>
      <c r="D864" s="583"/>
      <c r="E864" s="583"/>
      <c r="F864" s="583"/>
      <c r="H864" s="584" t="str">
        <f t="shared" si="1"/>
        <v/>
      </c>
    </row>
    <row r="865" spans="1:8" x14ac:dyDescent="0.25">
      <c r="A865" s="442"/>
      <c r="B865" s="567"/>
      <c r="C865" s="583"/>
      <c r="D865" s="583"/>
      <c r="E865" s="583"/>
      <c r="F865" s="583"/>
      <c r="H865" s="584" t="str">
        <f t="shared" si="1"/>
        <v/>
      </c>
    </row>
    <row r="866" spans="1:8" x14ac:dyDescent="0.25">
      <c r="A866" s="442"/>
      <c r="B866" s="567"/>
      <c r="C866" s="583"/>
      <c r="D866" s="583"/>
      <c r="E866" s="583"/>
      <c r="F866" s="583"/>
      <c r="H866" s="584" t="str">
        <f t="shared" si="1"/>
        <v/>
      </c>
    </row>
    <row r="867" spans="1:8" x14ac:dyDescent="0.25">
      <c r="A867" s="442"/>
      <c r="B867" s="567"/>
      <c r="C867" s="583"/>
      <c r="D867" s="583"/>
      <c r="E867" s="583"/>
      <c r="F867" s="583"/>
      <c r="H867" s="584" t="str">
        <f t="shared" si="1"/>
        <v/>
      </c>
    </row>
    <row r="868" spans="1:8" x14ac:dyDescent="0.25">
      <c r="A868" s="442"/>
      <c r="B868" s="567"/>
      <c r="C868" s="583"/>
      <c r="D868" s="583"/>
      <c r="E868" s="583"/>
      <c r="F868" s="583"/>
      <c r="H868" s="584" t="str">
        <f t="shared" si="1"/>
        <v/>
      </c>
    </row>
    <row r="869" spans="1:8" x14ac:dyDescent="0.25">
      <c r="A869" s="442"/>
      <c r="B869" s="567"/>
      <c r="C869" s="583"/>
      <c r="D869" s="583"/>
      <c r="E869" s="583"/>
      <c r="F869" s="583"/>
      <c r="H869" s="584" t="str">
        <f t="shared" si="1"/>
        <v/>
      </c>
    </row>
    <row r="870" spans="1:8" x14ac:dyDescent="0.25">
      <c r="A870" s="442"/>
      <c r="B870" s="567"/>
      <c r="C870" s="583"/>
      <c r="D870" s="583"/>
      <c r="E870" s="583"/>
      <c r="F870" s="583"/>
      <c r="H870" s="584" t="str">
        <f t="shared" si="1"/>
        <v/>
      </c>
    </row>
    <row r="871" spans="1:8" x14ac:dyDescent="0.25">
      <c r="A871" s="442"/>
      <c r="B871" s="567"/>
      <c r="C871" s="583"/>
      <c r="D871" s="583"/>
      <c r="E871" s="583"/>
      <c r="F871" s="583"/>
      <c r="H871" s="584" t="str">
        <f t="shared" si="1"/>
        <v/>
      </c>
    </row>
    <row r="872" spans="1:8" x14ac:dyDescent="0.25">
      <c r="A872" s="442"/>
      <c r="B872" s="567"/>
      <c r="C872" s="583"/>
      <c r="D872" s="583"/>
      <c r="E872" s="583"/>
      <c r="F872" s="583"/>
      <c r="H872" s="584" t="str">
        <f t="shared" si="1"/>
        <v/>
      </c>
    </row>
    <row r="873" spans="1:8" x14ac:dyDescent="0.25">
      <c r="A873" s="442"/>
      <c r="B873" s="567"/>
      <c r="C873" s="583"/>
      <c r="D873" s="583"/>
      <c r="E873" s="583"/>
      <c r="F873" s="583"/>
      <c r="H873" s="584" t="str">
        <f t="shared" si="1"/>
        <v/>
      </c>
    </row>
    <row r="874" spans="1:8" x14ac:dyDescent="0.25">
      <c r="A874" s="442"/>
      <c r="B874" s="567"/>
      <c r="C874" s="583"/>
      <c r="D874" s="583"/>
      <c r="E874" s="583"/>
      <c r="F874" s="583"/>
      <c r="H874" s="584" t="str">
        <f t="shared" si="1"/>
        <v/>
      </c>
    </row>
    <row r="875" spans="1:8" x14ac:dyDescent="0.25">
      <c r="A875" s="442"/>
      <c r="B875" s="567"/>
      <c r="C875" s="583"/>
      <c r="D875" s="583"/>
      <c r="E875" s="583"/>
      <c r="F875" s="583"/>
      <c r="H875" s="584" t="str">
        <f t="shared" si="1"/>
        <v/>
      </c>
    </row>
    <row r="876" spans="1:8" x14ac:dyDescent="0.25">
      <c r="A876" s="442"/>
      <c r="B876" s="567"/>
      <c r="C876" s="583"/>
      <c r="D876" s="583"/>
      <c r="E876" s="583"/>
      <c r="F876" s="583"/>
      <c r="H876" s="584" t="str">
        <f t="shared" si="1"/>
        <v/>
      </c>
    </row>
    <row r="877" spans="1:8" x14ac:dyDescent="0.25">
      <c r="A877" s="442"/>
      <c r="B877" s="567"/>
      <c r="C877" s="583"/>
      <c r="D877" s="583"/>
      <c r="E877" s="583"/>
      <c r="F877" s="583"/>
      <c r="H877" s="584" t="str">
        <f t="shared" si="1"/>
        <v/>
      </c>
    </row>
    <row r="878" spans="1:8" x14ac:dyDescent="0.25">
      <c r="A878" s="442"/>
      <c r="B878" s="567"/>
      <c r="C878" s="583"/>
      <c r="D878" s="583"/>
      <c r="E878" s="583"/>
      <c r="F878" s="583"/>
      <c r="H878" s="584" t="str">
        <f t="shared" si="1"/>
        <v/>
      </c>
    </row>
    <row r="879" spans="1:8" x14ac:dyDescent="0.25">
      <c r="A879" s="442"/>
      <c r="B879" s="567"/>
      <c r="C879" s="583"/>
      <c r="D879" s="583"/>
      <c r="E879" s="583"/>
      <c r="F879" s="583"/>
      <c r="H879" s="584" t="str">
        <f t="shared" si="1"/>
        <v/>
      </c>
    </row>
    <row r="880" spans="1:8" x14ac:dyDescent="0.25">
      <c r="A880" s="442"/>
      <c r="B880" s="567"/>
      <c r="C880" s="583"/>
      <c r="D880" s="583"/>
      <c r="E880" s="583"/>
      <c r="F880" s="583"/>
      <c r="H880" s="584" t="str">
        <f t="shared" si="1"/>
        <v/>
      </c>
    </row>
    <row r="881" spans="3:8" x14ac:dyDescent="0.25">
      <c r="H881" s="584" t="str">
        <f t="shared" si="1"/>
        <v/>
      </c>
    </row>
    <row r="882" spans="3:8" x14ac:dyDescent="0.25">
      <c r="H882" s="584" t="str">
        <f t="shared" si="1"/>
        <v/>
      </c>
    </row>
    <row r="883" spans="3:8" x14ac:dyDescent="0.25">
      <c r="C883" s="12"/>
      <c r="D883" s="12"/>
      <c r="E883" s="12"/>
      <c r="F883" s="12"/>
      <c r="H883" s="584" t="str">
        <f t="shared" si="1"/>
        <v/>
      </c>
    </row>
    <row r="884" spans="3:8" s="41" customFormat="1" x14ac:dyDescent="0.25">
      <c r="H884" s="584"/>
    </row>
    <row r="885" spans="3:8" x14ac:dyDescent="0.25">
      <c r="C885" s="11">
        <f>SUM(C9:C884)</f>
        <v>3503676.9699999983</v>
      </c>
      <c r="D885" s="11">
        <f t="shared" ref="D885:F885" si="2">SUM(D9:D884)</f>
        <v>5391234</v>
      </c>
      <c r="E885" s="11">
        <f t="shared" si="2"/>
        <v>5291844</v>
      </c>
      <c r="F885" s="11">
        <f t="shared" si="2"/>
        <v>-1794961.6999999967</v>
      </c>
    </row>
  </sheetData>
  <pageMargins left="0.7" right="0.7" top="0.75" bottom="0.75" header="0.3" footer="0.3"/>
  <legacy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Q19"/>
  <sheetViews>
    <sheetView zoomScale="80" zoomScaleNormal="80" workbookViewId="0">
      <selection activeCell="G28" sqref="G28"/>
    </sheetView>
  </sheetViews>
  <sheetFormatPr defaultColWidth="9.140625" defaultRowHeight="12.75" x14ac:dyDescent="0.2"/>
  <cols>
    <col min="1" max="1" width="9.140625" style="585"/>
    <col min="2" max="4" width="10.140625" style="585" hidden="1" customWidth="1"/>
    <col min="5" max="5" width="8.85546875" style="585" customWidth="1"/>
    <col min="6" max="6" width="36.42578125" style="585" customWidth="1"/>
    <col min="7" max="7" width="10.140625" style="585" customWidth="1"/>
    <col min="8" max="9" width="12.140625" style="585" hidden="1" customWidth="1"/>
    <col min="10" max="11" width="11.140625" style="585" hidden="1" customWidth="1"/>
    <col min="12" max="12" width="10.140625" style="585" customWidth="1"/>
    <col min="13" max="13" width="10.140625" style="585" hidden="1" customWidth="1"/>
    <col min="14" max="14" width="12.140625" style="585" hidden="1" customWidth="1"/>
    <col min="15" max="15" width="10.140625" style="585" hidden="1" customWidth="1"/>
    <col min="16" max="16" width="11.140625" style="585" customWidth="1"/>
    <col min="17" max="17" width="12.5703125" style="585" hidden="1" customWidth="1"/>
    <col min="18" max="16384" width="9.140625" style="585"/>
  </cols>
  <sheetData>
    <row r="1" spans="2:17" ht="30" customHeight="1" thickBot="1" x14ac:dyDescent="0.25"/>
    <row r="2" spans="2:17" s="587" customFormat="1" ht="24.95" customHeight="1" x14ac:dyDescent="0.2">
      <c r="B2" s="2001" t="s">
        <v>7212</v>
      </c>
      <c r="C2" s="2002"/>
      <c r="D2" s="2002"/>
      <c r="E2" s="2002"/>
      <c r="F2" s="2002"/>
      <c r="G2" s="2002"/>
      <c r="H2" s="2002"/>
      <c r="I2" s="2002"/>
      <c r="J2" s="2002"/>
      <c r="K2" s="2002"/>
      <c r="L2" s="2002"/>
      <c r="M2" s="2002"/>
      <c r="N2" s="2002"/>
      <c r="O2" s="2002"/>
      <c r="P2" s="2003"/>
      <c r="Q2" s="586"/>
    </row>
    <row r="3" spans="2:17" s="587" customFormat="1" ht="24.95" customHeight="1" thickBot="1" x14ac:dyDescent="0.25">
      <c r="B3" s="2004" t="s">
        <v>7537</v>
      </c>
      <c r="C3" s="2005"/>
      <c r="D3" s="2005"/>
      <c r="E3" s="2005"/>
      <c r="F3" s="2005"/>
      <c r="G3" s="2005"/>
      <c r="H3" s="2005"/>
      <c r="I3" s="2005"/>
      <c r="J3" s="2005"/>
      <c r="K3" s="2005"/>
      <c r="L3" s="2005"/>
      <c r="M3" s="2005"/>
      <c r="N3" s="2005"/>
      <c r="O3" s="2005"/>
      <c r="P3" s="2006"/>
      <c r="Q3" s="588"/>
    </row>
    <row r="4" spans="2:17" s="599" customFormat="1" ht="39.950000000000003" customHeight="1" x14ac:dyDescent="0.2">
      <c r="B4" s="589" t="s">
        <v>7214</v>
      </c>
      <c r="C4" s="589" t="s">
        <v>7215</v>
      </c>
      <c r="D4" s="589" t="s">
        <v>7216</v>
      </c>
      <c r="E4" s="590" t="s">
        <v>7538</v>
      </c>
      <c r="F4" s="1084" t="s">
        <v>7217</v>
      </c>
      <c r="G4" s="590" t="s">
        <v>7218</v>
      </c>
      <c r="H4" s="592" t="s">
        <v>7219</v>
      </c>
      <c r="I4" s="593" t="s">
        <v>7220</v>
      </c>
      <c r="J4" s="704" t="s">
        <v>7221</v>
      </c>
      <c r="K4" s="705" t="s">
        <v>7539</v>
      </c>
      <c r="L4" s="87" t="s">
        <v>2886</v>
      </c>
      <c r="M4" s="1085" t="s">
        <v>7223</v>
      </c>
      <c r="N4" s="1086" t="s">
        <v>7224</v>
      </c>
      <c r="O4" s="704" t="s">
        <v>7225</v>
      </c>
      <c r="P4" s="383" t="s">
        <v>10784</v>
      </c>
      <c r="Q4" s="598" t="s">
        <v>7226</v>
      </c>
    </row>
    <row r="5" spans="2:17" s="611" customFormat="1" ht="15" customHeight="1" thickBot="1" x14ac:dyDescent="0.25">
      <c r="B5" s="600" t="s">
        <v>0</v>
      </c>
      <c r="C5" s="600" t="s">
        <v>0</v>
      </c>
      <c r="D5" s="600" t="s">
        <v>0</v>
      </c>
      <c r="E5" s="601"/>
      <c r="F5" s="1087"/>
      <c r="G5" s="601" t="s">
        <v>0</v>
      </c>
      <c r="H5" s="603" t="s">
        <v>0</v>
      </c>
      <c r="I5" s="604" t="s">
        <v>0</v>
      </c>
      <c r="J5" s="605" t="s">
        <v>0</v>
      </c>
      <c r="K5" s="601" t="s">
        <v>0</v>
      </c>
      <c r="L5" s="1959" t="s">
        <v>0</v>
      </c>
      <c r="M5" s="1089" t="s">
        <v>0</v>
      </c>
      <c r="N5" s="1090" t="s">
        <v>0</v>
      </c>
      <c r="O5" s="719" t="s">
        <v>0</v>
      </c>
      <c r="P5" s="720" t="s">
        <v>0</v>
      </c>
      <c r="Q5" s="1091"/>
    </row>
    <row r="6" spans="2:17" ht="18" customHeight="1" x14ac:dyDescent="0.2">
      <c r="B6" s="612">
        <f>'14101'!A47</f>
        <v>76138</v>
      </c>
      <c r="C6" s="612">
        <f>'14101'!B47</f>
        <v>0</v>
      </c>
      <c r="D6" s="612">
        <f>'14101'!C47</f>
        <v>44902.36</v>
      </c>
      <c r="E6" s="1092">
        <f>'14101'!D2</f>
        <v>14101</v>
      </c>
      <c r="F6" s="1093" t="str">
        <f>'14101'!E2</f>
        <v>Community Development</v>
      </c>
      <c r="G6" s="615">
        <f>'14101'!F47</f>
        <v>50266</v>
      </c>
      <c r="H6" s="616">
        <f>'14101'!G47</f>
        <v>4615</v>
      </c>
      <c r="I6" s="630">
        <f>'14101'!H47</f>
        <v>-45651</v>
      </c>
      <c r="J6" s="1094">
        <f>'14101'!I47</f>
        <v>-10366</v>
      </c>
      <c r="K6" s="1095">
        <f>'14101'!J47</f>
        <v>39900</v>
      </c>
      <c r="L6" s="1960">
        <f>'14101'!K47</f>
        <v>50266</v>
      </c>
      <c r="M6" s="620">
        <f>'14101'!L47</f>
        <v>-300</v>
      </c>
      <c r="N6" s="621">
        <f>'14101'!M47</f>
        <v>0</v>
      </c>
      <c r="O6" s="1096">
        <f>'14101'!N47</f>
        <v>0</v>
      </c>
      <c r="P6" s="1095">
        <f>'14101'!O47</f>
        <v>49966</v>
      </c>
      <c r="Q6" s="1097" t="s">
        <v>2984</v>
      </c>
    </row>
    <row r="7" spans="2:17" ht="18" customHeight="1" x14ac:dyDescent="0.2">
      <c r="B7" s="612">
        <f>'14102'!A22</f>
        <v>3100</v>
      </c>
      <c r="C7" s="612">
        <f>'14102'!B22</f>
        <v>0</v>
      </c>
      <c r="D7" s="612">
        <f>'14102'!C22</f>
        <v>0</v>
      </c>
      <c r="E7" s="632">
        <f>'14102'!D2</f>
        <v>14102</v>
      </c>
      <c r="F7" s="1098" t="str">
        <f>'14102'!E2</f>
        <v>Health Promotion</v>
      </c>
      <c r="G7" s="615">
        <f>'14102'!F22</f>
        <v>4100</v>
      </c>
      <c r="H7" s="616">
        <f>'14102'!G22</f>
        <v>0</v>
      </c>
      <c r="I7" s="630">
        <f>'14102'!H22</f>
        <v>-4100</v>
      </c>
      <c r="J7" s="1099">
        <f>'14102'!I22</f>
        <v>-4100</v>
      </c>
      <c r="K7" s="619">
        <f>'14102'!J22</f>
        <v>0</v>
      </c>
      <c r="L7" s="1961">
        <f>'14102'!K22</f>
        <v>4100</v>
      </c>
      <c r="M7" s="626">
        <f>'14102'!L22</f>
        <v>0</v>
      </c>
      <c r="N7" s="627">
        <f>'14102'!M22</f>
        <v>0</v>
      </c>
      <c r="O7" s="622">
        <f>'14102'!N22</f>
        <v>0</v>
      </c>
      <c r="P7" s="619">
        <f>'14102'!O22</f>
        <v>4100</v>
      </c>
      <c r="Q7" s="1097" t="s">
        <v>2984</v>
      </c>
    </row>
    <row r="8" spans="2:17" ht="18" customHeight="1" x14ac:dyDescent="0.2">
      <c r="B8" s="612">
        <f>'14103'!A32</f>
        <v>75000</v>
      </c>
      <c r="C8" s="612">
        <f>'14103'!B32</f>
        <v>0</v>
      </c>
      <c r="D8" s="612">
        <f>'14103'!C32</f>
        <v>62981.75</v>
      </c>
      <c r="E8" s="632">
        <f>'14103'!D2</f>
        <v>14103</v>
      </c>
      <c r="F8" s="1098" t="str">
        <f>'14103'!E2</f>
        <v>Grants</v>
      </c>
      <c r="G8" s="615">
        <f>'14103'!F32</f>
        <v>75000</v>
      </c>
      <c r="H8" s="616">
        <f>'14103'!G32</f>
        <v>34694</v>
      </c>
      <c r="I8" s="630">
        <f>'14103'!H32</f>
        <v>-40306</v>
      </c>
      <c r="J8" s="1099">
        <f>'14103'!I32</f>
        <v>-6800</v>
      </c>
      <c r="K8" s="619">
        <f>'14103'!J32</f>
        <v>68200</v>
      </c>
      <c r="L8" s="1961">
        <f>'14103'!K32</f>
        <v>75000</v>
      </c>
      <c r="M8" s="626">
        <f>'14103'!L32</f>
        <v>1500</v>
      </c>
      <c r="N8" s="627">
        <f>'14103'!M32</f>
        <v>0</v>
      </c>
      <c r="O8" s="622">
        <f>'14103'!N32</f>
        <v>0</v>
      </c>
      <c r="P8" s="619">
        <f>'14103'!O32</f>
        <v>76500</v>
      </c>
      <c r="Q8" s="1097" t="s">
        <v>2984</v>
      </c>
    </row>
    <row r="9" spans="2:17" ht="18" customHeight="1" x14ac:dyDescent="0.2">
      <c r="B9" s="612">
        <f>'14104'!A46</f>
        <v>79442</v>
      </c>
      <c r="C9" s="612">
        <f>'14104'!B46</f>
        <v>0</v>
      </c>
      <c r="D9" s="612">
        <f>'14104'!C46</f>
        <v>145210.22</v>
      </c>
      <c r="E9" s="632">
        <f>'14104'!D2</f>
        <v>14104</v>
      </c>
      <c r="F9" s="1098" t="str">
        <f>'14104'!E2</f>
        <v>Recreation &amp; Leisure</v>
      </c>
      <c r="G9" s="615">
        <f>'14104'!F46</f>
        <v>164000</v>
      </c>
      <c r="H9" s="616">
        <f>'14104'!G46</f>
        <v>39916.239999999998</v>
      </c>
      <c r="I9" s="630">
        <f>'14104'!H46</f>
        <v>-124083.76000000001</v>
      </c>
      <c r="J9" s="1099">
        <f>'14104'!I46</f>
        <v>-83700</v>
      </c>
      <c r="K9" s="619">
        <f>'14104'!J46</f>
        <v>80300</v>
      </c>
      <c r="L9" s="1961">
        <f>'14104'!K46</f>
        <v>164000</v>
      </c>
      <c r="M9" s="626">
        <f>'14104'!L46</f>
        <v>0</v>
      </c>
      <c r="N9" s="627">
        <f>'14104'!M46</f>
        <v>0</v>
      </c>
      <c r="O9" s="622">
        <f>'14104'!N46</f>
        <v>0</v>
      </c>
      <c r="P9" s="619">
        <f>'14104'!O46</f>
        <v>164000</v>
      </c>
      <c r="Q9" s="1097" t="s">
        <v>2984</v>
      </c>
    </row>
    <row r="10" spans="2:17" ht="18" customHeight="1" x14ac:dyDescent="0.2">
      <c r="B10" s="612">
        <f>'14106'!A21</f>
        <v>300</v>
      </c>
      <c r="C10" s="612">
        <f>'14106'!B21</f>
        <v>0</v>
      </c>
      <c r="D10" s="612">
        <f>'14106'!C21</f>
        <v>42.5</v>
      </c>
      <c r="E10" s="632">
        <f>'14106'!D2</f>
        <v>14106</v>
      </c>
      <c r="F10" s="1098" t="str">
        <f>'14106'!E2</f>
        <v>Multicultural</v>
      </c>
      <c r="G10" s="615">
        <f>'14106'!F21</f>
        <v>300</v>
      </c>
      <c r="H10" s="616">
        <f>'14106'!G21</f>
        <v>0</v>
      </c>
      <c r="I10" s="630">
        <f>'14106'!H21</f>
        <v>-300</v>
      </c>
      <c r="J10" s="1099">
        <f>'14106'!I21</f>
        <v>0</v>
      </c>
      <c r="K10" s="619">
        <f>'14106'!J21</f>
        <v>300</v>
      </c>
      <c r="L10" s="1961">
        <f>'14106'!K21</f>
        <v>300</v>
      </c>
      <c r="M10" s="626">
        <f>'14106'!L21</f>
        <v>0</v>
      </c>
      <c r="N10" s="627">
        <f>'14106'!M21</f>
        <v>0</v>
      </c>
      <c r="O10" s="622">
        <f>'14106'!N21</f>
        <v>0</v>
      </c>
      <c r="P10" s="619">
        <f>'14106'!O21</f>
        <v>300</v>
      </c>
      <c r="Q10" s="1097" t="s">
        <v>2984</v>
      </c>
    </row>
    <row r="11" spans="2:17" ht="18" customHeight="1" x14ac:dyDescent="0.2">
      <c r="B11" s="612">
        <f>'20007'!A40</f>
        <v>-373400</v>
      </c>
      <c r="C11" s="612">
        <f>'20007'!B40</f>
        <v>0</v>
      </c>
      <c r="D11" s="612">
        <f>'20007'!C40</f>
        <v>-413075.4</v>
      </c>
      <c r="E11" s="632">
        <f>'20007'!D2</f>
        <v>20007</v>
      </c>
      <c r="F11" s="1098" t="str">
        <f>'20007'!E2</f>
        <v>Swimming Pools &amp; Leisure Centre</v>
      </c>
      <c r="G11" s="615">
        <f>'20007'!F40</f>
        <v>-509400</v>
      </c>
      <c r="H11" s="616">
        <f>'20007'!G40</f>
        <v>6971.25</v>
      </c>
      <c r="I11" s="630">
        <f>'20007'!H40</f>
        <v>516371.25</v>
      </c>
      <c r="J11" s="1099">
        <f>'20007'!I40</f>
        <v>1400</v>
      </c>
      <c r="K11" s="619">
        <f>'20007'!J40</f>
        <v>-508000</v>
      </c>
      <c r="L11" s="1961">
        <f>'20007'!K40</f>
        <v>-509400</v>
      </c>
      <c r="M11" s="626">
        <f>'20007'!L40</f>
        <v>0</v>
      </c>
      <c r="N11" s="627">
        <f>'20007'!M40</f>
        <v>0</v>
      </c>
      <c r="O11" s="622">
        <f>'20007'!N40</f>
        <v>0</v>
      </c>
      <c r="P11" s="619">
        <f>'20007'!O40</f>
        <v>-509400</v>
      </c>
      <c r="Q11" s="1097" t="s">
        <v>2984</v>
      </c>
    </row>
    <row r="12" spans="2:17" ht="18" customHeight="1" x14ac:dyDescent="0.2">
      <c r="B12" s="649">
        <f>'30006'!A28</f>
        <v>52283</v>
      </c>
      <c r="C12" s="649">
        <f>'30006'!B28</f>
        <v>0</v>
      </c>
      <c r="D12" s="649">
        <f>'30006'!C28</f>
        <v>50985.86</v>
      </c>
      <c r="E12" s="650">
        <f>'30006'!D2</f>
        <v>30006</v>
      </c>
      <c r="F12" s="1100" t="str">
        <f>'30006'!E2</f>
        <v>Crime and Disorder Partnership</v>
      </c>
      <c r="G12" s="657">
        <f>'30006'!F28</f>
        <v>58700</v>
      </c>
      <c r="H12" s="661">
        <f>'30006'!G28</f>
        <v>30865.25</v>
      </c>
      <c r="I12" s="630">
        <f>'30006'!H28</f>
        <v>-27834.75</v>
      </c>
      <c r="J12" s="1099">
        <f>'30006'!I28</f>
        <v>17400</v>
      </c>
      <c r="K12" s="619">
        <f>'30006'!J28</f>
        <v>76100</v>
      </c>
      <c r="L12" s="1961">
        <f>'30006'!K28</f>
        <v>58700</v>
      </c>
      <c r="M12" s="626">
        <f>'30006'!L28</f>
        <v>0</v>
      </c>
      <c r="N12" s="627">
        <f>'30006'!M28</f>
        <v>0</v>
      </c>
      <c r="O12" s="622">
        <f>'30006'!N28</f>
        <v>0</v>
      </c>
      <c r="P12" s="619">
        <f>'30006'!O28</f>
        <v>58700</v>
      </c>
      <c r="Q12" s="1097" t="s">
        <v>2984</v>
      </c>
    </row>
    <row r="13" spans="2:17" ht="18" customHeight="1" x14ac:dyDescent="0.2">
      <c r="B13" s="649">
        <f>'30701'!A28</f>
        <v>30100</v>
      </c>
      <c r="C13" s="649">
        <f>'30701'!B28</f>
        <v>0</v>
      </c>
      <c r="D13" s="649">
        <f>'30701'!C28</f>
        <v>29553.87</v>
      </c>
      <c r="E13" s="650">
        <f>'30701'!D2</f>
        <v>30701</v>
      </c>
      <c r="F13" s="1100" t="str">
        <f>'30701'!E2</f>
        <v>Civil Contingencies &amp; Emergency Planning</v>
      </c>
      <c r="G13" s="615">
        <f>'30701'!F28</f>
        <v>30100</v>
      </c>
      <c r="H13" s="616">
        <f>'30701'!G28</f>
        <v>29348</v>
      </c>
      <c r="I13" s="630">
        <f>'30701'!H28</f>
        <v>-752</v>
      </c>
      <c r="J13" s="1099">
        <f>'30701'!I28</f>
        <v>-600</v>
      </c>
      <c r="K13" s="619">
        <f>'30701'!J28</f>
        <v>29500</v>
      </c>
      <c r="L13" s="1961">
        <f>'30701'!K28</f>
        <v>30100</v>
      </c>
      <c r="M13" s="626">
        <f>'30701'!L28</f>
        <v>0</v>
      </c>
      <c r="N13" s="627">
        <f>'30701'!M28</f>
        <v>0</v>
      </c>
      <c r="O13" s="622">
        <f>'30701'!N28</f>
        <v>0</v>
      </c>
      <c r="P13" s="619">
        <f>'30701'!O28</f>
        <v>30100</v>
      </c>
      <c r="Q13" s="1097" t="s">
        <v>2984</v>
      </c>
    </row>
    <row r="14" spans="2:17" ht="18" customHeight="1" x14ac:dyDescent="0.2">
      <c r="B14" s="612">
        <f>'43001'!A27</f>
        <v>10700</v>
      </c>
      <c r="C14" s="612">
        <f>'43001'!B27</f>
        <v>0</v>
      </c>
      <c r="D14" s="612">
        <f>'43001'!C27</f>
        <v>3272.33</v>
      </c>
      <c r="E14" s="613">
        <f>'43001'!D2</f>
        <v>43001</v>
      </c>
      <c r="F14" s="1101" t="str">
        <f>'43001'!E2</f>
        <v>Children and Young Persons</v>
      </c>
      <c r="G14" s="615">
        <f>'43001'!F27</f>
        <v>6700</v>
      </c>
      <c r="H14" s="616">
        <f>'43001'!G27</f>
        <v>0</v>
      </c>
      <c r="I14" s="630">
        <f>'43001'!H27</f>
        <v>-6700</v>
      </c>
      <c r="J14" s="1099">
        <f>'43001'!I27</f>
        <v>0</v>
      </c>
      <c r="K14" s="619">
        <f>'43001'!J27</f>
        <v>6700</v>
      </c>
      <c r="L14" s="1961">
        <f>'43001'!K27</f>
        <v>6700</v>
      </c>
      <c r="M14" s="626">
        <f>'43001'!L27</f>
        <v>-1500</v>
      </c>
      <c r="N14" s="627">
        <f>'43001'!M27</f>
        <v>0</v>
      </c>
      <c r="O14" s="622">
        <f>'43001'!N27</f>
        <v>0</v>
      </c>
      <c r="P14" s="619">
        <f>'43001'!O27</f>
        <v>5200</v>
      </c>
      <c r="Q14" s="1097" t="s">
        <v>2984</v>
      </c>
    </row>
    <row r="15" spans="2:17" ht="18" customHeight="1" x14ac:dyDescent="0.2">
      <c r="B15" s="612"/>
      <c r="C15" s="612"/>
      <c r="D15" s="612"/>
      <c r="E15" s="613">
        <v>20007</v>
      </c>
      <c r="F15" s="655" t="s">
        <v>2991</v>
      </c>
      <c r="G15" s="615"/>
      <c r="H15" s="616"/>
      <c r="I15" s="624"/>
      <c r="J15" s="1102"/>
      <c r="K15" s="615"/>
      <c r="L15" s="1962">
        <v>-225000</v>
      </c>
      <c r="M15" s="616"/>
      <c r="N15" s="624"/>
      <c r="O15" s="1103"/>
      <c r="P15" s="615">
        <f>SUM(L15:O15)</f>
        <v>-225000</v>
      </c>
      <c r="Q15" s="1097" t="s">
        <v>2984</v>
      </c>
    </row>
    <row r="16" spans="2:17" ht="18" customHeight="1" thickBot="1" x14ac:dyDescent="0.25">
      <c r="B16" s="1104"/>
      <c r="C16" s="1104"/>
      <c r="D16" s="1104"/>
      <c r="E16" s="1105">
        <v>30006</v>
      </c>
      <c r="F16" s="1106" t="s">
        <v>2995</v>
      </c>
      <c r="G16" s="1107"/>
      <c r="H16" s="1108"/>
      <c r="I16" s="662"/>
      <c r="J16" s="1109"/>
      <c r="K16" s="657"/>
      <c r="L16" s="1963">
        <v>-41500</v>
      </c>
      <c r="M16" s="1108"/>
      <c r="N16" s="1110"/>
      <c r="O16" s="1111"/>
      <c r="P16" s="657">
        <f>SUM(L16:O16)</f>
        <v>-41500</v>
      </c>
      <c r="Q16" s="1097" t="s">
        <v>2984</v>
      </c>
    </row>
    <row r="17" spans="2:17" s="679" customFormat="1" ht="20.100000000000001" customHeight="1" thickBot="1" x14ac:dyDescent="0.3">
      <c r="B17" s="668">
        <f>SUM(B6:B14)</f>
        <v>-46337</v>
      </c>
      <c r="C17" s="668">
        <f>SUM(C6:C14)</f>
        <v>0</v>
      </c>
      <c r="D17" s="668">
        <f>SUM(D6:D14)</f>
        <v>-76126.510000000009</v>
      </c>
      <c r="E17" s="669"/>
      <c r="F17" s="670" t="s">
        <v>7227</v>
      </c>
      <c r="G17" s="671">
        <f>SUM(G6:G14)</f>
        <v>-120234</v>
      </c>
      <c r="H17" s="672">
        <f>SUM(H6:H14)</f>
        <v>146409.74</v>
      </c>
      <c r="I17" s="673">
        <f>SUM(I6:I14)</f>
        <v>266643.74</v>
      </c>
      <c r="J17" s="1112">
        <f>SUM(J6:J14)</f>
        <v>-86766</v>
      </c>
      <c r="K17" s="671">
        <f>SUM(K6:K14)</f>
        <v>-207000</v>
      </c>
      <c r="L17" s="1964">
        <f t="shared" ref="L17:P17" si="0">SUM(L6:L14)</f>
        <v>-120234</v>
      </c>
      <c r="M17" s="672">
        <f t="shared" si="0"/>
        <v>-300</v>
      </c>
      <c r="N17" s="673">
        <f t="shared" si="0"/>
        <v>0</v>
      </c>
      <c r="O17" s="674">
        <f t="shared" si="0"/>
        <v>0</v>
      </c>
      <c r="P17" s="671">
        <f t="shared" si="0"/>
        <v>-120534</v>
      </c>
      <c r="Q17" s="1113"/>
    </row>
    <row r="18" spans="2:17" s="683" customFormat="1" x14ac:dyDescent="0.2">
      <c r="B18" s="680">
        <f>SUMIF(CW1PY!G:G,E6,CW1PY!D:D)+SUMIF(CW1PY!G:G,E7,CW1PY!D:D)+SUMIF(CW1PY!G:G,E8,CW1PY!D:D)+SUMIF(CW1PY!G:G,E9,CW1PY!D:D)+SUMIF(CW1PY!G:G,E10,CW1PY!D:D)+SUMIF(CW1PY!G:G,E11,CW1PY!D:D)+SUMIF(CW1PY!G:G,#REF!,CW1PY!D:D)+SUMIF(CW1PY!G:G,#REF!,CW1PY!D:D)+SUMIF(CW1PY!G:G,#REF!,CW1PY!D:D)+SUMIF(CW1PY!G:G,E12,CW1PY!D:D)+SUMIF(CW1PY!G:G,E13,CW1PY!D:D)+SUMIF(CW1PY!G:G,E14,CW1PY!D:D)-B17</f>
        <v>0</v>
      </c>
      <c r="C18" s="680">
        <f>SUMIF(CW1PY!G:G,E6,CW1PY!E:E)+SUMIF(CW1PY!G:G,E7,CW1PY!E:E)+SUMIF(CW1PY!G:G,E8,CW1PY!E:E)+SUMIF(CW1PY!G:G,E9,CW1PY!E:E)+SUMIF(CW1PY!G:G,E10,CW1PY!E:E)+SUMIF(CW1PY!G:G,E11,CW1PY!E:E)+SUMIF(CW1PY!G:G,#REF!,CW1PY!E:E)+SUMIF(CW1PY!G:G,#REF!,CW1PY!E:E)+SUMIF(CW1PY!G:G,#REF!,CW1PY!E:E)+SUMIF(CW1PY!G:G,E12,CW1PY!E:E)+SUMIF(CW1PY!G:G,E13,CW1PY!E:E)+SUMIF(CW1PY!G:G,E14,CW1PY!E:E)-C17</f>
        <v>0</v>
      </c>
      <c r="D18" s="680">
        <f>SUMIF(CW1PY!G:G,E6,CW1PY!C:C)+SUMIF(CW1PY!G:G,E7,CW1PY!C:C)+SUMIF(CW1PY!G:G,E8,CW1PY!C:C)+SUMIF(CW1PY!G:G,E9,CW1PY!C:C)+SUMIF(CW1PY!G:G,E10,CW1PY!C:C)+SUMIF(CW1PY!G:G,E11,CW1PY!C:C)+SUMIF(CW1PY!G:G,#REF!,CW1PY!C:C)+SUMIF(CW1PY!G:G,#REF!,CW1PY!C:C)+SUMIF(CW1PY!G:G,#REF!,CW1PY!C:C)+SUMIF(CW1PY!G:G,E12,CW1PY!C:C)+SUMIF(CW1PY!G:G,E13,CW1PY!C:C)+SUMIF(CW1PY!G:G,E14,CW1PY!C:C)-D17</f>
        <v>0</v>
      </c>
      <c r="E18" s="681"/>
      <c r="F18" s="682"/>
      <c r="G18" s="680">
        <f>SUMIF(CW1FY!G:G,E6,CW1FY!D:D)+SUMIF(CW1FY!G:G,E7,CW1FY!D:D)+SUMIF(CW1FY!G:G,E8,CW1FY!D:D)+SUMIF(CW1FY!G:G,E9,CW1FY!D:D)+SUMIF(CW1FY!G:G,E10,CW1FY!D:D)+SUMIF(CW1FY!G:G,E11,CW1FY!D:D)+SUMIF(CW1FY!G:G,#REF!,CW1FY!D:D)+SUMIF(CW1FY!G:G,#REF!,CW1FY!D:D)+SUMIF(CW1FY!G:G,#REF!,CW1FY!D:D)+SUMIF(CW1FY!G:G,E12,CW1FY!D:D)+SUMIF(CW1FY!G:G,E13,CW1FY!D:D)+SUMIF(CW1FY!G:G,E14,CW1FY!D:D)-G17</f>
        <v>0</v>
      </c>
      <c r="H18" s="680">
        <f>SUMIF(CW1YTD!G:G,E6,CW1YTD!C:C)+SUMIF(CW1YTD!G:G,E7,CW1YTD!C:C)+SUMIF(CW1YTD!G:G,E8,CW1YTD!C:C)+SUMIF(CW1YTD!G:G,E9,CW1YTD!C:C)+SUMIF(CW1YTD!G:G,E10,CW1YTD!C:C)+SUMIF(CW1YTD!G:G,E11,CW1YTD!C:C)+SUMIF(CW1YTD!G:G,#REF!,CW1YTD!C:C)+SUMIF(CW1YTD!G:G,#REF!,CW1YTD!C:C)+SUMIF(CW1YTD!G:G,#REF!,CW1YTD!C:C)+SUMIF(CW1YTD!G:G,E12,CW1YTD!C:C)+SUMIF(CW1YTD!G:G,E13,CW1YTD!C:C)+SUMIF(CW1YTD!G:G,E14,CW1YTD!C:C)-H17</f>
        <v>0</v>
      </c>
      <c r="I18" s="680"/>
      <c r="J18" s="680"/>
      <c r="K18" s="680"/>
      <c r="L18" s="680"/>
      <c r="M18" s="680"/>
      <c r="N18" s="680"/>
      <c r="O18" s="680"/>
      <c r="P18" s="680"/>
    </row>
    <row r="19" spans="2:17" s="683" customFormat="1" x14ac:dyDescent="0.2">
      <c r="D19" s="1114"/>
      <c r="E19" s="681"/>
      <c r="F19" s="682"/>
      <c r="G19" s="1114"/>
      <c r="H19" s="1114"/>
      <c r="I19" s="1114"/>
      <c r="J19" s="1114"/>
      <c r="K19" s="1114"/>
      <c r="L19" s="1114"/>
      <c r="M19" s="1114"/>
      <c r="N19" s="1114"/>
      <c r="O19" s="1114"/>
      <c r="P19" s="1114"/>
    </row>
  </sheetData>
  <mergeCells count="2">
    <mergeCell ref="B2:P2"/>
    <mergeCell ref="B3:P3"/>
  </mergeCells>
  <printOptions horizontalCentered="1"/>
  <pageMargins left="0.39370078740157483" right="0.39370078740157483" top="0.98425196850393704" bottom="0.98425196850393704" header="0.31496062992125984" footer="0.31496062992125984"/>
  <pageSetup paperSize="9" scale="69" orientation="landscape" r:id="rId1"/>
  <headerFooter>
    <oddFooter>&amp;C&amp;Z&amp;F\&amp;A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61"/>
  <sheetViews>
    <sheetView topLeftCell="D1" zoomScale="80" zoomScaleNormal="80" workbookViewId="0">
      <selection activeCell="D51" sqref="A51:XFD54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7" width="12.140625" style="1151" hidden="1" customWidth="1"/>
    <col min="8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8" s="687" customFormat="1" ht="19.5" customHeight="1" thickBot="1" x14ac:dyDescent="0.25">
      <c r="A1" s="685"/>
      <c r="B1" s="686"/>
      <c r="C1" s="2007" t="s">
        <v>7540</v>
      </c>
      <c r="D1" s="2016"/>
      <c r="E1" s="2016"/>
      <c r="F1" s="2016"/>
      <c r="G1" s="2016"/>
      <c r="H1" s="2016"/>
      <c r="I1" s="2016"/>
      <c r="J1" s="2016"/>
      <c r="K1" s="2016"/>
      <c r="L1" s="2016"/>
      <c r="M1" s="2016"/>
      <c r="N1" s="2016"/>
      <c r="O1" s="2016"/>
      <c r="P1" s="2016"/>
      <c r="Q1" s="2017"/>
    </row>
    <row r="2" spans="1:18" s="687" customFormat="1" ht="20.100000000000001" customHeight="1" thickBot="1" x14ac:dyDescent="0.3">
      <c r="A2" s="688"/>
      <c r="B2" s="689"/>
      <c r="C2" s="690" t="s">
        <v>22</v>
      </c>
      <c r="D2" s="691">
        <v>14101</v>
      </c>
      <c r="E2" s="692" t="s">
        <v>2985</v>
      </c>
      <c r="F2" s="693"/>
      <c r="G2" s="693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8" s="711" customFormat="1" ht="42" customHeight="1" x14ac:dyDescent="0.2">
      <c r="A3" s="1115" t="str">
        <f>'Comm&amp;Wellbeing'!B4</f>
        <v>Original Budget 2019-20</v>
      </c>
      <c r="B3" s="1116" t="str">
        <f>'Comm&amp;Wellbeing'!C4</f>
        <v>Revised Budget 2019-20</v>
      </c>
      <c r="C3" s="589" t="str">
        <f>'Comm&amp;Wellbeing'!D4</f>
        <v>PY GRNI
Actual
2019-20</v>
      </c>
      <c r="D3" s="700" t="s">
        <v>6256</v>
      </c>
      <c r="E3" s="1117" t="s">
        <v>3020</v>
      </c>
      <c r="F3" s="1118" t="str">
        <f>'Comm&amp;Wellbeing'!G4</f>
        <v>Original Budget
2020-21</v>
      </c>
      <c r="G3" s="592" t="str">
        <f>'Comm&amp;Wellbeing'!H4</f>
        <v>Actual Committed
to Sep 2020</v>
      </c>
      <c r="H3" s="593" t="s">
        <v>7220</v>
      </c>
      <c r="I3" s="1119" t="str">
        <f>'Comm&amp;Wellbeing'!J4</f>
        <v>Forecast
less Orig
2020-21</v>
      </c>
      <c r="J3" s="1120" t="str">
        <f>'Comm&amp;Wellbeing'!K4</f>
        <v>Forecast Full Year
2020-21</v>
      </c>
      <c r="K3" s="705" t="str">
        <f>'Comm&amp;Wellbeing'!L4</f>
        <v>Revised Budget 2020/21</v>
      </c>
      <c r="L3" s="1085" t="str">
        <f>'Comm&amp;Wellbeing'!M4</f>
        <v>2021-22
Savings
Plan</v>
      </c>
      <c r="M3" s="1086" t="str">
        <f>'Comm&amp;Wellbeing'!N4</f>
        <v>2021-22 Permanent Growth</v>
      </c>
      <c r="N3" s="704" t="str">
        <f>'Comm&amp;Wellbeing'!O4</f>
        <v>2021-22
One-off
Growth</v>
      </c>
      <c r="O3" s="705" t="str">
        <f>'Comm&amp;Wellbeing'!P4</f>
        <v>Budget 2021/22</v>
      </c>
      <c r="P3" s="903" t="s">
        <v>7229</v>
      </c>
      <c r="Q3" s="1121" t="s">
        <v>7230</v>
      </c>
    </row>
    <row r="4" spans="1:18" s="711" customFormat="1" ht="13.5" customHeight="1" thickBot="1" x14ac:dyDescent="0.25">
      <c r="A4" s="1122" t="s">
        <v>0</v>
      </c>
      <c r="B4" s="1123" t="s">
        <v>0</v>
      </c>
      <c r="C4" s="714" t="s">
        <v>0</v>
      </c>
      <c r="D4" s="715"/>
      <c r="E4" s="904"/>
      <c r="F4" s="720" t="s">
        <v>0</v>
      </c>
      <c r="G4" s="905" t="s">
        <v>0</v>
      </c>
      <c r="H4" s="905" t="s">
        <v>0</v>
      </c>
      <c r="I4" s="719" t="s">
        <v>0</v>
      </c>
      <c r="J4" s="720" t="s">
        <v>0</v>
      </c>
      <c r="K4" s="1088" t="s">
        <v>0</v>
      </c>
      <c r="L4" s="905" t="s">
        <v>0</v>
      </c>
      <c r="M4" s="905" t="s">
        <v>0</v>
      </c>
      <c r="N4" s="719" t="s">
        <v>0</v>
      </c>
      <c r="O4" s="720" t="s">
        <v>0</v>
      </c>
      <c r="P4" s="906"/>
      <c r="Q4" s="723"/>
    </row>
    <row r="5" spans="1:18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1124"/>
      <c r="H5" s="731"/>
      <c r="I5" s="734"/>
      <c r="J5" s="729"/>
      <c r="K5" s="726"/>
      <c r="L5" s="730"/>
      <c r="M5" s="730"/>
      <c r="N5" s="734"/>
      <c r="O5" s="726"/>
      <c r="P5" s="735"/>
      <c r="Q5" s="736"/>
    </row>
    <row r="6" spans="1:18" s="737" customFormat="1" x14ac:dyDescent="0.25">
      <c r="A6" s="1125">
        <f>SUMIF(CW1PY!A:A,D6,CW1PY!D:D)</f>
        <v>47238</v>
      </c>
      <c r="B6" s="1126">
        <f>SUMIF(CW1PY!A:A,D6,CW1PY!E:E)</f>
        <v>0</v>
      </c>
      <c r="C6" s="740">
        <f>SUMIF(CW1PY!A:A,D6,CW1PY!C:C)</f>
        <v>35631.72</v>
      </c>
      <c r="D6" s="762">
        <v>141010100</v>
      </c>
      <c r="E6" s="742" t="s">
        <v>2</v>
      </c>
      <c r="F6" s="740">
        <f>SUMIF(CW1FY!A:A,D6,CW1FY!D:D)</f>
        <v>35300</v>
      </c>
      <c r="G6" s="739">
        <f>SUMIF(CW1YTD!A:A,D6,CW1YTD!C:C)</f>
        <v>0</v>
      </c>
      <c r="H6" s="743">
        <f>G6-F6</f>
        <v>-35300</v>
      </c>
      <c r="I6" s="744">
        <f>J6-F6</f>
        <v>0</v>
      </c>
      <c r="J6" s="740">
        <v>35300</v>
      </c>
      <c r="K6" s="740">
        <f>F6</f>
        <v>35300</v>
      </c>
      <c r="L6" s="745"/>
      <c r="M6" s="745"/>
      <c r="N6" s="744"/>
      <c r="O6" s="740">
        <f>SUM(K6:N6)</f>
        <v>35300</v>
      </c>
      <c r="P6" s="746"/>
      <c r="Q6" s="1127"/>
    </row>
    <row r="7" spans="1:18" s="737" customFormat="1" ht="12.75" customHeight="1" x14ac:dyDescent="0.2">
      <c r="A7" s="1125">
        <f>SUMIF(CW1PY!A:A,D7,CW1PY!D:D)</f>
        <v>0</v>
      </c>
      <c r="B7" s="1126">
        <f>SUMIF(CW1PY!A:A,D7,CW1PY!E:E)</f>
        <v>0</v>
      </c>
      <c r="C7" s="740">
        <f>SUMIF(CW1PY!A:A,D7,CW1PY!C:C)</f>
        <v>0</v>
      </c>
      <c r="D7" s="741">
        <v>141010200</v>
      </c>
      <c r="E7" s="742" t="s">
        <v>2847</v>
      </c>
      <c r="F7" s="740">
        <f>SUMIF(CW1FY!A:A,D7,CW1FY!D:D)</f>
        <v>0</v>
      </c>
      <c r="G7" s="739">
        <f>SUMIF(CW1YTD!A:A,D7,CW1YTD!C:C)</f>
        <v>0</v>
      </c>
      <c r="H7" s="743">
        <f>G7-F7</f>
        <v>0</v>
      </c>
      <c r="I7" s="744">
        <f>J7-F7</f>
        <v>0</v>
      </c>
      <c r="J7" s="740">
        <v>0</v>
      </c>
      <c r="K7" s="740">
        <f>F7</f>
        <v>0</v>
      </c>
      <c r="L7" s="745"/>
      <c r="M7" s="745"/>
      <c r="N7" s="744"/>
      <c r="O7" s="740">
        <f>SUM(K7:N7)</f>
        <v>0</v>
      </c>
      <c r="P7" s="746"/>
      <c r="Q7" s="747"/>
    </row>
    <row r="8" spans="1:18" s="798" customFormat="1" x14ac:dyDescent="0.25">
      <c r="A8" s="800">
        <f t="shared" ref="A8:B8" si="0">SUM(A6:A7)</f>
        <v>47238</v>
      </c>
      <c r="B8" s="801">
        <f t="shared" si="0"/>
        <v>0</v>
      </c>
      <c r="C8" s="802">
        <f>SUM(C6:C7)</f>
        <v>35631.72</v>
      </c>
      <c r="D8" s="846"/>
      <c r="E8" s="753" t="s">
        <v>7231</v>
      </c>
      <c r="F8" s="802">
        <f t="shared" ref="F8:O8" si="1">SUM(F6:F7)</f>
        <v>35300</v>
      </c>
      <c r="G8" s="1128">
        <f t="shared" si="1"/>
        <v>0</v>
      </c>
      <c r="H8" s="848">
        <f t="shared" si="1"/>
        <v>-35300</v>
      </c>
      <c r="I8" s="852">
        <f t="shared" si="1"/>
        <v>0</v>
      </c>
      <c r="J8" s="850">
        <f t="shared" si="1"/>
        <v>35300</v>
      </c>
      <c r="K8" s="850">
        <f t="shared" si="1"/>
        <v>35300</v>
      </c>
      <c r="L8" s="851">
        <f t="shared" si="1"/>
        <v>0</v>
      </c>
      <c r="M8" s="851">
        <f t="shared" si="1"/>
        <v>0</v>
      </c>
      <c r="N8" s="852">
        <f t="shared" si="1"/>
        <v>0</v>
      </c>
      <c r="O8" s="850">
        <f t="shared" si="1"/>
        <v>35300</v>
      </c>
      <c r="P8" s="810"/>
      <c r="Q8" s="797"/>
    </row>
    <row r="9" spans="1:18" s="798" customFormat="1" ht="12.75" customHeight="1" x14ac:dyDescent="0.25">
      <c r="A9" s="787"/>
      <c r="B9" s="788"/>
      <c r="C9" s="740"/>
      <c r="D9" s="762"/>
      <c r="E9" s="918"/>
      <c r="F9" s="740"/>
      <c r="G9" s="771"/>
      <c r="H9" s="743"/>
      <c r="I9" s="744"/>
      <c r="J9" s="740"/>
      <c r="K9" s="740"/>
      <c r="L9" s="745"/>
      <c r="M9" s="745"/>
      <c r="N9" s="744"/>
      <c r="O9" s="740"/>
      <c r="P9" s="746"/>
      <c r="Q9" s="747"/>
    </row>
    <row r="10" spans="1:18" s="1129" customFormat="1" ht="12.75" customHeight="1" x14ac:dyDescent="0.2">
      <c r="A10" s="1125">
        <f>SUMIF(CW1PY!A:A,D10,CW1PY!D:D)</f>
        <v>0</v>
      </c>
      <c r="B10" s="1126">
        <f>SUMIF(CW1PY!A:A,D10,CW1PY!E:E)</f>
        <v>0</v>
      </c>
      <c r="C10" s="740">
        <f>SUMIF(CW1PY!A:A,D10,CW1PY!C:C)</f>
        <v>-36.07</v>
      </c>
      <c r="D10" s="741">
        <v>141010101</v>
      </c>
      <c r="E10" s="742" t="s">
        <v>7232</v>
      </c>
      <c r="F10" s="740">
        <f>SUMIF(CW1FY!A:A,D10,CW1FY!D:D)</f>
        <v>0</v>
      </c>
      <c r="G10" s="739">
        <f>SUMIF(CW1YTD!A:A,D10,CW1YTD!C:C)</f>
        <v>0</v>
      </c>
      <c r="H10" s="743">
        <f t="shared" ref="H10:H12" si="2">G10-F10</f>
        <v>0</v>
      </c>
      <c r="I10" s="744">
        <f t="shared" ref="I10:I12" si="3">J10-F10</f>
        <v>0</v>
      </c>
      <c r="J10" s="740">
        <v>0</v>
      </c>
      <c r="K10" s="740">
        <f>F10</f>
        <v>0</v>
      </c>
      <c r="L10" s="745"/>
      <c r="M10" s="745"/>
      <c r="N10" s="744"/>
      <c r="O10" s="740">
        <f t="shared" ref="O10:O12" si="4">SUM(K10:N10)</f>
        <v>0</v>
      </c>
      <c r="P10" s="746"/>
      <c r="Q10" s="747"/>
    </row>
    <row r="11" spans="1:18" s="1129" customFormat="1" ht="12.75" customHeight="1" x14ac:dyDescent="0.2">
      <c r="A11" s="1125">
        <f>SUMIF(CW1PY!A:A,D11,CW1PY!D:D)</f>
        <v>0</v>
      </c>
      <c r="B11" s="1126">
        <f>SUMIF(CW1PY!A:A,D11,CW1PY!E:E)</f>
        <v>0</v>
      </c>
      <c r="C11" s="740">
        <f>SUMIF(CW1PY!A:A,D11,CW1PY!C:C)</f>
        <v>0</v>
      </c>
      <c r="D11" s="741">
        <v>141010102</v>
      </c>
      <c r="E11" s="742" t="s">
        <v>3042</v>
      </c>
      <c r="F11" s="740">
        <f>SUMIF(CW1FY!A:A,D11,CW1FY!D:D)</f>
        <v>0</v>
      </c>
      <c r="G11" s="739">
        <f>SUMIF(CW1YTD!A:A,D11,CW1YTD!C:C)</f>
        <v>0</v>
      </c>
      <c r="H11" s="743">
        <f t="shared" si="2"/>
        <v>0</v>
      </c>
      <c r="I11" s="744">
        <f t="shared" si="3"/>
        <v>0</v>
      </c>
      <c r="J11" s="740">
        <v>0</v>
      </c>
      <c r="K11" s="740">
        <f>F11</f>
        <v>0</v>
      </c>
      <c r="L11" s="745"/>
      <c r="M11" s="745"/>
      <c r="N11" s="744"/>
      <c r="O11" s="740">
        <f t="shared" si="4"/>
        <v>0</v>
      </c>
      <c r="P11" s="746"/>
      <c r="Q11" s="747"/>
    </row>
    <row r="12" spans="1:18" s="1129" customFormat="1" x14ac:dyDescent="0.2">
      <c r="A12" s="1125">
        <f>SUMIF(CW1PY!A:A,D12,CW1PY!D:D)</f>
        <v>0</v>
      </c>
      <c r="B12" s="1126">
        <f>SUMIF(CW1PY!A:A,D12,CW1PY!E:E)</f>
        <v>0</v>
      </c>
      <c r="C12" s="740">
        <f>SUMIF(CW1PY!A:A,D12,CW1PY!C:C)</f>
        <v>3068.66</v>
      </c>
      <c r="D12" s="741">
        <v>141010120</v>
      </c>
      <c r="E12" s="742" t="s">
        <v>7233</v>
      </c>
      <c r="F12" s="740">
        <f>SUMIF(CW1FY!A:A,D12,CW1FY!D:D)</f>
        <v>0</v>
      </c>
      <c r="G12" s="739">
        <f>SUMIF(CW1YTD!A:A,D12,CW1YTD!C:C)</f>
        <v>0</v>
      </c>
      <c r="H12" s="743">
        <f t="shared" si="2"/>
        <v>0</v>
      </c>
      <c r="I12" s="744">
        <f t="shared" si="3"/>
        <v>0</v>
      </c>
      <c r="J12" s="740">
        <v>0</v>
      </c>
      <c r="K12" s="740">
        <f>F12</f>
        <v>0</v>
      </c>
      <c r="L12" s="745"/>
      <c r="M12" s="745"/>
      <c r="N12" s="744"/>
      <c r="O12" s="740">
        <f t="shared" si="4"/>
        <v>0</v>
      </c>
      <c r="P12" s="746"/>
      <c r="Q12" s="747"/>
    </row>
    <row r="13" spans="1:18" s="760" customFormat="1" x14ac:dyDescent="0.25">
      <c r="A13" s="749">
        <f>SUM(A8:A12)</f>
        <v>47238</v>
      </c>
      <c r="B13" s="750">
        <f>SUM(B8:B12)</f>
        <v>0</v>
      </c>
      <c r="C13" s="751">
        <f>SUM(C8:C12)</f>
        <v>38664.31</v>
      </c>
      <c r="D13" s="752"/>
      <c r="E13" s="753" t="s">
        <v>7234</v>
      </c>
      <c r="F13" s="751">
        <f t="shared" ref="F13:O13" si="5">SUM(F8:F12)</f>
        <v>35300</v>
      </c>
      <c r="G13" s="754">
        <f t="shared" si="5"/>
        <v>0</v>
      </c>
      <c r="H13" s="754">
        <f t="shared" si="5"/>
        <v>-35300</v>
      </c>
      <c r="I13" s="756">
        <f t="shared" si="5"/>
        <v>0</v>
      </c>
      <c r="J13" s="751">
        <f t="shared" si="5"/>
        <v>35300</v>
      </c>
      <c r="K13" s="751">
        <f t="shared" si="5"/>
        <v>35300</v>
      </c>
      <c r="L13" s="754">
        <f t="shared" si="5"/>
        <v>0</v>
      </c>
      <c r="M13" s="754">
        <f t="shared" si="5"/>
        <v>0</v>
      </c>
      <c r="N13" s="756">
        <f t="shared" si="5"/>
        <v>0</v>
      </c>
      <c r="O13" s="751">
        <f t="shared" si="5"/>
        <v>35300</v>
      </c>
      <c r="P13" s="757"/>
      <c r="Q13" s="758"/>
      <c r="R13" s="759"/>
    </row>
    <row r="14" spans="1:18" s="1129" customFormat="1" x14ac:dyDescent="0.2">
      <c r="A14" s="1125"/>
      <c r="B14" s="1126"/>
      <c r="C14" s="740"/>
      <c r="D14" s="741"/>
      <c r="E14" s="742"/>
      <c r="F14" s="740"/>
      <c r="G14" s="745"/>
      <c r="H14" s="743"/>
      <c r="I14" s="744"/>
      <c r="J14" s="740"/>
      <c r="K14" s="740"/>
      <c r="L14" s="745"/>
      <c r="M14" s="745"/>
      <c r="N14" s="744"/>
      <c r="O14" s="740"/>
      <c r="P14" s="746"/>
      <c r="Q14" s="747"/>
    </row>
    <row r="15" spans="1:18" s="748" customFormat="1" x14ac:dyDescent="0.2">
      <c r="A15" s="1125">
        <f>SUMIF(CW1PY!A:A,D15,CW1PY!D:D)</f>
        <v>800</v>
      </c>
      <c r="B15" s="1126">
        <f>SUMIF(CW1PY!A:A,D15,CW1PY!E:E)</f>
        <v>0</v>
      </c>
      <c r="C15" s="740">
        <f>SUMIF(CW1PY!A:A,D15,CW1PY!C:C)</f>
        <v>0</v>
      </c>
      <c r="D15" s="1130">
        <v>141010930</v>
      </c>
      <c r="E15" s="742" t="s">
        <v>2731</v>
      </c>
      <c r="F15" s="740">
        <f>SUMIF(CW1FY!A:A,D15,CW1FY!D:D)</f>
        <v>-3934</v>
      </c>
      <c r="G15" s="739">
        <f>SUMIF(CW1YTD!A:A,D15,CW1YTD!C:C)</f>
        <v>0</v>
      </c>
      <c r="H15" s="743">
        <f t="shared" ref="H15:H23" si="6">G15-F15</f>
        <v>3934</v>
      </c>
      <c r="I15" s="744">
        <f t="shared" ref="I15:I23" si="7">J15-F15</f>
        <v>3934</v>
      </c>
      <c r="J15" s="740">
        <v>0</v>
      </c>
      <c r="K15" s="740">
        <f t="shared" ref="K15:K23" si="8">F15</f>
        <v>-3934</v>
      </c>
      <c r="L15" s="745"/>
      <c r="M15" s="745"/>
      <c r="N15" s="744"/>
      <c r="O15" s="740">
        <f t="shared" ref="O15:O23" si="9">SUM(K15:N15)</f>
        <v>-3934</v>
      </c>
      <c r="P15" s="746"/>
      <c r="Q15" s="747"/>
    </row>
    <row r="16" spans="1:18" s="748" customFormat="1" ht="12.75" customHeight="1" x14ac:dyDescent="0.25">
      <c r="A16" s="1125">
        <f>SUMIF(CW1PY!A:A,D16,CW1PY!D:D)</f>
        <v>0</v>
      </c>
      <c r="B16" s="1126">
        <f>SUMIF(CW1PY!A:A,D16,CW1PY!E:E)</f>
        <v>0</v>
      </c>
      <c r="C16" s="740">
        <f>SUMIF(CW1PY!A:A,D16,CW1PY!C:C)</f>
        <v>1708.05</v>
      </c>
      <c r="D16" s="789">
        <v>141012000</v>
      </c>
      <c r="E16" s="742" t="s">
        <v>2733</v>
      </c>
      <c r="F16" s="740">
        <f>SUMIF(CW1FY!A:A,D16,CW1FY!D:D)</f>
        <v>0</v>
      </c>
      <c r="G16" s="739">
        <f>SUMIF(CW1YTD!A:A,D16,CW1YTD!C:C)</f>
        <v>0</v>
      </c>
      <c r="H16" s="743">
        <f t="shared" si="6"/>
        <v>0</v>
      </c>
      <c r="I16" s="744">
        <f t="shared" si="7"/>
        <v>0</v>
      </c>
      <c r="J16" s="740">
        <v>0</v>
      </c>
      <c r="K16" s="740">
        <f t="shared" si="8"/>
        <v>0</v>
      </c>
      <c r="L16" s="745"/>
      <c r="M16" s="745"/>
      <c r="N16" s="744"/>
      <c r="O16" s="740">
        <f t="shared" si="9"/>
        <v>0</v>
      </c>
      <c r="P16" s="746"/>
      <c r="Q16" s="764"/>
    </row>
    <row r="17" spans="1:17" s="748" customFormat="1" ht="12.75" customHeight="1" x14ac:dyDescent="0.25">
      <c r="A17" s="1125">
        <f>SUMIF(CW1PY!A:A,D17,CW1PY!D:D)</f>
        <v>0</v>
      </c>
      <c r="B17" s="1126">
        <f>SUMIF(CW1PY!A:A,D17,CW1PY!E:E)</f>
        <v>0</v>
      </c>
      <c r="C17" s="740">
        <f>SUMIF(CW1PY!A:A,D17,CW1PY!C:C)</f>
        <v>0</v>
      </c>
      <c r="D17" s="789">
        <v>141012429</v>
      </c>
      <c r="E17" s="742" t="s">
        <v>7541</v>
      </c>
      <c r="F17" s="740">
        <f>SUMIF(CW1FY!A:A,D17,CW1FY!D:D)</f>
        <v>13800</v>
      </c>
      <c r="G17" s="739">
        <f>SUMIF(CW1YTD!A:A,D17,CW1YTD!C:C)</f>
        <v>0</v>
      </c>
      <c r="H17" s="743">
        <f t="shared" si="6"/>
        <v>-13800</v>
      </c>
      <c r="I17" s="744">
        <f t="shared" si="7"/>
        <v>-13800</v>
      </c>
      <c r="J17" s="740">
        <v>0</v>
      </c>
      <c r="K17" s="740">
        <f t="shared" si="8"/>
        <v>13800</v>
      </c>
      <c r="L17" s="745"/>
      <c r="M17" s="745"/>
      <c r="N17" s="744"/>
      <c r="O17" s="740">
        <f t="shared" ref="O17" si="10">SUM(K17:N17)</f>
        <v>13800</v>
      </c>
      <c r="P17" s="746"/>
      <c r="Q17" s="764"/>
    </row>
    <row r="18" spans="1:17" s="748" customFormat="1" ht="12.75" customHeight="1" x14ac:dyDescent="0.25">
      <c r="A18" s="1125">
        <f>SUMIF(CW1PY!A:A,D18,CW1PY!D:D)</f>
        <v>0</v>
      </c>
      <c r="B18" s="1126">
        <f>SUMIF(CW1PY!A:A,D18,CW1PY!E:E)</f>
        <v>0</v>
      </c>
      <c r="C18" s="740">
        <f>SUMIF(CW1PY!A:A,D18,CW1PY!C:C)</f>
        <v>0</v>
      </c>
      <c r="D18" s="789">
        <v>141012706</v>
      </c>
      <c r="E18" s="742" t="s">
        <v>2738</v>
      </c>
      <c r="F18" s="740">
        <f>SUMIF(CW1FY!A:A,D18,CW1FY!D:D)</f>
        <v>0</v>
      </c>
      <c r="G18" s="739">
        <f>SUMIF(CW1YTD!A:A,D18,CW1YTD!C:C)</f>
        <v>0</v>
      </c>
      <c r="H18" s="743">
        <f t="shared" si="6"/>
        <v>0</v>
      </c>
      <c r="I18" s="744">
        <f t="shared" si="7"/>
        <v>0</v>
      </c>
      <c r="J18" s="740">
        <v>0</v>
      </c>
      <c r="K18" s="740">
        <f t="shared" si="8"/>
        <v>0</v>
      </c>
      <c r="L18" s="745"/>
      <c r="M18" s="745"/>
      <c r="N18" s="744"/>
      <c r="O18" s="740">
        <f t="shared" si="9"/>
        <v>0</v>
      </c>
      <c r="P18" s="746"/>
      <c r="Q18" s="747"/>
    </row>
    <row r="19" spans="1:17" s="748" customFormat="1" ht="12.75" customHeight="1" x14ac:dyDescent="0.25">
      <c r="A19" s="1125">
        <f>SUMIF(CW1PY!A:A,D19,CW1PY!D:D)</f>
        <v>500</v>
      </c>
      <c r="B19" s="1126">
        <f>SUMIF(CW1PY!A:A,D19,CW1PY!E:E)</f>
        <v>0</v>
      </c>
      <c r="C19" s="740">
        <f>SUMIF(CW1PY!A:A,D19,CW1PY!C:C)</f>
        <v>0</v>
      </c>
      <c r="D19" s="789">
        <v>141015016</v>
      </c>
      <c r="E19" s="742" t="s">
        <v>7542</v>
      </c>
      <c r="F19" s="740">
        <f>SUMIF(CW1FY!A:A,D19,CW1FY!D:D)</f>
        <v>500</v>
      </c>
      <c r="G19" s="739">
        <f>SUMIF(CW1YTD!A:A,D19,CW1YTD!C:C)</f>
        <v>0</v>
      </c>
      <c r="H19" s="743">
        <f t="shared" si="6"/>
        <v>-500</v>
      </c>
      <c r="I19" s="744">
        <f t="shared" si="7"/>
        <v>-500</v>
      </c>
      <c r="J19" s="740">
        <v>0</v>
      </c>
      <c r="K19" s="740">
        <f t="shared" si="8"/>
        <v>500</v>
      </c>
      <c r="L19" s="745"/>
      <c r="M19" s="745"/>
      <c r="N19" s="744"/>
      <c r="O19" s="740">
        <f t="shared" si="9"/>
        <v>500</v>
      </c>
      <c r="P19" s="746"/>
      <c r="Q19" s="747"/>
    </row>
    <row r="20" spans="1:17" s="748" customFormat="1" ht="12.75" customHeight="1" x14ac:dyDescent="0.2">
      <c r="A20" s="1125">
        <f>SUMIF(CW1PY!A:A,D20,CW1PY!D:D)</f>
        <v>0</v>
      </c>
      <c r="B20" s="1126">
        <f>SUMIF(CW1PY!A:A,D20,CW1PY!E:E)</f>
        <v>0</v>
      </c>
      <c r="C20" s="740">
        <f>SUMIF(CW1PY!A:A,D20,CW1PY!C:C)</f>
        <v>200</v>
      </c>
      <c r="D20" s="1130">
        <v>141015302</v>
      </c>
      <c r="E20" s="742" t="s">
        <v>7543</v>
      </c>
      <c r="F20" s="740">
        <f>SUMIF(CW1FY!A:A,D20,CW1FY!D:D)</f>
        <v>0</v>
      </c>
      <c r="G20" s="739">
        <f>SUMIF(CW1YTD!A:A,D20,CW1YTD!C:C)</f>
        <v>0</v>
      </c>
      <c r="H20" s="743">
        <f t="shared" si="6"/>
        <v>0</v>
      </c>
      <c r="I20" s="744">
        <f t="shared" si="7"/>
        <v>0</v>
      </c>
      <c r="J20" s="740">
        <v>0</v>
      </c>
      <c r="K20" s="740">
        <f t="shared" si="8"/>
        <v>0</v>
      </c>
      <c r="L20" s="745"/>
      <c r="M20" s="745"/>
      <c r="N20" s="744"/>
      <c r="O20" s="740">
        <f t="shared" si="9"/>
        <v>0</v>
      </c>
      <c r="P20" s="746"/>
      <c r="Q20" s="747"/>
    </row>
    <row r="21" spans="1:17" s="748" customFormat="1" ht="12.75" customHeight="1" x14ac:dyDescent="0.2">
      <c r="A21" s="1125">
        <f>SUMIF(CW1PY!A:A,D21,CW1PY!D:D)</f>
        <v>0</v>
      </c>
      <c r="B21" s="1126">
        <f>SUMIF(CW1PY!A:A,D21,CW1PY!E:E)</f>
        <v>0</v>
      </c>
      <c r="C21" s="740">
        <f>SUMIF(CW1PY!A:A,D21,CW1PY!C:C)</f>
        <v>0</v>
      </c>
      <c r="D21" s="1130">
        <v>141015308</v>
      </c>
      <c r="E21" s="742" t="s">
        <v>7544</v>
      </c>
      <c r="F21" s="740">
        <f>SUMIF(CW1FY!A:A,D21,CW1FY!D:D)</f>
        <v>0</v>
      </c>
      <c r="G21" s="739">
        <f>SUMIF(CW1YTD!A:A,D21,CW1YTD!C:C)</f>
        <v>0</v>
      </c>
      <c r="H21" s="743">
        <f t="shared" si="6"/>
        <v>0</v>
      </c>
      <c r="I21" s="744">
        <f t="shared" si="7"/>
        <v>0</v>
      </c>
      <c r="J21" s="740">
        <v>0</v>
      </c>
      <c r="K21" s="740">
        <f t="shared" si="8"/>
        <v>0</v>
      </c>
      <c r="L21" s="745"/>
      <c r="M21" s="745"/>
      <c r="N21" s="744"/>
      <c r="O21" s="740">
        <f t="shared" si="9"/>
        <v>0</v>
      </c>
      <c r="P21" s="746"/>
      <c r="Q21" s="747"/>
    </row>
    <row r="22" spans="1:17" s="748" customFormat="1" ht="12.75" customHeight="1" x14ac:dyDescent="0.25">
      <c r="A22" s="1125">
        <f>SUMIF(CW1PY!A:A,D22,CW1PY!D:D)</f>
        <v>23300</v>
      </c>
      <c r="B22" s="1126">
        <f>SUMIF(CW1PY!A:A,D22,CW1PY!E:E)</f>
        <v>0</v>
      </c>
      <c r="C22" s="740">
        <f>SUMIF(CW1PY!A:A,D22,CW1PY!C:C)</f>
        <v>0</v>
      </c>
      <c r="D22" s="789">
        <v>141015312</v>
      </c>
      <c r="E22" s="742" t="s">
        <v>7545</v>
      </c>
      <c r="F22" s="740">
        <f>SUMIF(CW1FY!A:A,D22,CW1FY!D:D)</f>
        <v>300</v>
      </c>
      <c r="G22" s="739">
        <f>SUMIF(CW1YTD!A:A,D22,CW1YTD!C:C)</f>
        <v>0</v>
      </c>
      <c r="H22" s="743">
        <f t="shared" si="6"/>
        <v>-300</v>
      </c>
      <c r="I22" s="744">
        <f t="shared" si="7"/>
        <v>-300</v>
      </c>
      <c r="J22" s="740">
        <v>0</v>
      </c>
      <c r="K22" s="740">
        <f t="shared" si="8"/>
        <v>300</v>
      </c>
      <c r="L22" s="745">
        <v>-300</v>
      </c>
      <c r="M22" s="745"/>
      <c r="N22" s="744"/>
      <c r="O22" s="740">
        <f t="shared" si="9"/>
        <v>0</v>
      </c>
      <c r="P22" s="796"/>
      <c r="Q22" s="747"/>
    </row>
    <row r="23" spans="1:17" s="748" customFormat="1" ht="12.75" customHeight="1" x14ac:dyDescent="0.25">
      <c r="A23" s="1125">
        <f>SUMIF(CW1PY!A:A,D23,CW1PY!D:D)</f>
        <v>4400</v>
      </c>
      <c r="B23" s="1126">
        <f>SUMIF(CW1PY!A:A,D23,CW1PY!E:E)</f>
        <v>0</v>
      </c>
      <c r="C23" s="740">
        <f>SUMIF(CW1PY!A:A,D23,CW1PY!C:C)</f>
        <v>4480</v>
      </c>
      <c r="D23" s="789">
        <v>141015344</v>
      </c>
      <c r="E23" s="742" t="s">
        <v>7546</v>
      </c>
      <c r="F23" s="740">
        <f>SUMIF(CW1FY!A:A,D23,CW1FY!D:D)</f>
        <v>4400</v>
      </c>
      <c r="G23" s="739">
        <f>SUMIF(CW1YTD!A:A,D23,CW1YTD!C:C)</f>
        <v>4615</v>
      </c>
      <c r="H23" s="743">
        <f t="shared" si="6"/>
        <v>215</v>
      </c>
      <c r="I23" s="744">
        <f t="shared" si="7"/>
        <v>200</v>
      </c>
      <c r="J23" s="740">
        <v>4600</v>
      </c>
      <c r="K23" s="740">
        <f t="shared" si="8"/>
        <v>4400</v>
      </c>
      <c r="L23" s="745"/>
      <c r="M23" s="745"/>
      <c r="N23" s="744"/>
      <c r="O23" s="740">
        <f t="shared" si="9"/>
        <v>4400</v>
      </c>
      <c r="P23" s="796"/>
      <c r="Q23" s="764"/>
    </row>
    <row r="24" spans="1:17" s="748" customFormat="1" ht="12.75" customHeight="1" x14ac:dyDescent="0.25">
      <c r="A24" s="890">
        <f>SUM(A15:A23)</f>
        <v>29000</v>
      </c>
      <c r="B24" s="891">
        <f>SUM(B15:B23)</f>
        <v>0</v>
      </c>
      <c r="C24" s="779">
        <f>SUM(C15:C23)</f>
        <v>6388.05</v>
      </c>
      <c r="D24" s="752"/>
      <c r="E24" s="780" t="s">
        <v>7309</v>
      </c>
      <c r="F24" s="779">
        <f t="shared" ref="F24:O24" si="11">SUM(F15:F23)</f>
        <v>15066</v>
      </c>
      <c r="G24" s="1131">
        <f t="shared" si="11"/>
        <v>4615</v>
      </c>
      <c r="H24" s="781">
        <f t="shared" si="11"/>
        <v>-10451</v>
      </c>
      <c r="I24" s="786">
        <f t="shared" si="11"/>
        <v>-10466</v>
      </c>
      <c r="J24" s="784">
        <f t="shared" si="11"/>
        <v>4600</v>
      </c>
      <c r="K24" s="784">
        <f t="shared" si="11"/>
        <v>15066</v>
      </c>
      <c r="L24" s="785">
        <f t="shared" si="11"/>
        <v>-300</v>
      </c>
      <c r="M24" s="785">
        <f t="shared" si="11"/>
        <v>0</v>
      </c>
      <c r="N24" s="786">
        <f t="shared" si="11"/>
        <v>0</v>
      </c>
      <c r="O24" s="784">
        <f t="shared" si="11"/>
        <v>14766</v>
      </c>
      <c r="P24" s="735"/>
      <c r="Q24" s="764"/>
    </row>
    <row r="25" spans="1:17" s="748" customFormat="1" ht="12.75" customHeight="1" x14ac:dyDescent="0.25">
      <c r="A25" s="787"/>
      <c r="B25" s="788"/>
      <c r="C25" s="740"/>
      <c r="D25" s="789"/>
      <c r="E25" s="742"/>
      <c r="F25" s="740"/>
      <c r="G25" s="1132"/>
      <c r="H25" s="745"/>
      <c r="I25" s="775"/>
      <c r="J25" s="773"/>
      <c r="K25" s="773"/>
      <c r="L25" s="774"/>
      <c r="M25" s="774"/>
      <c r="N25" s="775"/>
      <c r="O25" s="773"/>
      <c r="P25" s="735"/>
      <c r="Q25" s="764"/>
    </row>
    <row r="26" spans="1:17" s="798" customFormat="1" x14ac:dyDescent="0.25">
      <c r="A26" s="800">
        <f>A13+A24</f>
        <v>76238</v>
      </c>
      <c r="B26" s="801">
        <f>B13+B24</f>
        <v>0</v>
      </c>
      <c r="C26" s="802">
        <f>C13+C24</f>
        <v>45052.36</v>
      </c>
      <c r="D26" s="846"/>
      <c r="E26" s="780" t="s">
        <v>7242</v>
      </c>
      <c r="F26" s="802">
        <f t="shared" ref="F26:O26" si="12">F13+F24</f>
        <v>50366</v>
      </c>
      <c r="G26" s="1128">
        <f t="shared" si="12"/>
        <v>4615</v>
      </c>
      <c r="H26" s="848">
        <f t="shared" si="12"/>
        <v>-45751</v>
      </c>
      <c r="I26" s="852">
        <f t="shared" si="12"/>
        <v>-10466</v>
      </c>
      <c r="J26" s="850">
        <f t="shared" si="12"/>
        <v>39900</v>
      </c>
      <c r="K26" s="850">
        <f t="shared" si="12"/>
        <v>50366</v>
      </c>
      <c r="L26" s="851">
        <f t="shared" si="12"/>
        <v>-300</v>
      </c>
      <c r="M26" s="851">
        <f t="shared" si="12"/>
        <v>0</v>
      </c>
      <c r="N26" s="852">
        <f t="shared" si="12"/>
        <v>0</v>
      </c>
      <c r="O26" s="850">
        <f t="shared" si="12"/>
        <v>50066</v>
      </c>
      <c r="P26" s="810"/>
      <c r="Q26" s="797"/>
    </row>
    <row r="27" spans="1:17" s="798" customFormat="1" x14ac:dyDescent="0.25">
      <c r="A27" s="924"/>
      <c r="B27" s="925"/>
      <c r="C27" s="793"/>
      <c r="D27" s="790"/>
      <c r="E27" s="1133"/>
      <c r="F27" s="793"/>
      <c r="G27" s="794"/>
      <c r="H27" s="794"/>
      <c r="I27" s="831"/>
      <c r="J27" s="828"/>
      <c r="K27" s="828"/>
      <c r="L27" s="830"/>
      <c r="M27" s="830"/>
      <c r="N27" s="831"/>
      <c r="O27" s="828"/>
      <c r="P27" s="810"/>
      <c r="Q27" s="797"/>
    </row>
    <row r="28" spans="1:17" s="798" customFormat="1" x14ac:dyDescent="0.25">
      <c r="A28" s="826"/>
      <c r="B28" s="827"/>
      <c r="C28" s="828"/>
      <c r="D28" s="829"/>
      <c r="E28" s="767" t="s">
        <v>2845</v>
      </c>
      <c r="F28" s="828"/>
      <c r="G28" s="830"/>
      <c r="H28" s="1134"/>
      <c r="I28" s="835"/>
      <c r="J28" s="833"/>
      <c r="K28" s="833"/>
      <c r="L28" s="834"/>
      <c r="M28" s="834"/>
      <c r="N28" s="835"/>
      <c r="O28" s="833"/>
      <c r="P28" s="836"/>
      <c r="Q28" s="797"/>
    </row>
    <row r="29" spans="1:17" s="798" customFormat="1" x14ac:dyDescent="0.2">
      <c r="A29" s="1125">
        <f>SUMIF(CW1PY!A:A,D29,CW1PY!D:D)</f>
        <v>0</v>
      </c>
      <c r="B29" s="1126">
        <f>SUMIF(CW1PY!A:A,D29,CW1PY!E:E)</f>
        <v>0</v>
      </c>
      <c r="C29" s="773">
        <f>SUMIF(CW1PY!A:A,D29,CW1PY!C:C)</f>
        <v>-25</v>
      </c>
      <c r="D29" s="1135">
        <v>141019057</v>
      </c>
      <c r="E29" s="1136" t="s">
        <v>6238</v>
      </c>
      <c r="F29" s="740">
        <f>SUMIF(CW1FY!A:A,D29,CW1FY!D:D)</f>
        <v>0</v>
      </c>
      <c r="G29" s="739">
        <f>SUMIF(CW1YTD!A:A,D29,CW1YTD!C:C)</f>
        <v>0</v>
      </c>
      <c r="H29" s="743">
        <f t="shared" ref="H29:H31" si="13">G29-F29</f>
        <v>0</v>
      </c>
      <c r="I29" s="744">
        <f t="shared" ref="I29:I31" si="14">J29-F29</f>
        <v>0</v>
      </c>
      <c r="J29" s="773">
        <v>0</v>
      </c>
      <c r="K29" s="773">
        <f>F29</f>
        <v>0</v>
      </c>
      <c r="L29" s="774"/>
      <c r="M29" s="774"/>
      <c r="N29" s="775"/>
      <c r="O29" s="740">
        <f t="shared" ref="O29:O31" si="15">SUM(K29:N29)</f>
        <v>0</v>
      </c>
      <c r="P29" s="810"/>
      <c r="Q29" s="797"/>
    </row>
    <row r="30" spans="1:17" s="798" customFormat="1" x14ac:dyDescent="0.2">
      <c r="A30" s="1125">
        <f>SUMIF(CW1PY!A:A,D30,CW1PY!D:D)</f>
        <v>-100</v>
      </c>
      <c r="B30" s="1126">
        <f>SUMIF(CW1PY!A:A,D30,CW1PY!E:E)</f>
        <v>0</v>
      </c>
      <c r="C30" s="773">
        <f>SUMIF(CW1PY!A:A,D30,CW1PY!C:C)</f>
        <v>-125</v>
      </c>
      <c r="D30" s="1135">
        <v>141019821</v>
      </c>
      <c r="E30" s="1136" t="s">
        <v>7547</v>
      </c>
      <c r="F30" s="740">
        <f>SUMIF(CW1FY!A:A,D30,CW1FY!D:D)</f>
        <v>-100</v>
      </c>
      <c r="G30" s="739">
        <f>SUMIF(CW1YTD!A:A,D30,CW1YTD!C:C)</f>
        <v>0</v>
      </c>
      <c r="H30" s="743">
        <f t="shared" si="13"/>
        <v>100</v>
      </c>
      <c r="I30" s="744">
        <f t="shared" si="14"/>
        <v>100</v>
      </c>
      <c r="J30" s="773">
        <v>0</v>
      </c>
      <c r="K30" s="773">
        <f>F30</f>
        <v>-100</v>
      </c>
      <c r="L30" s="774"/>
      <c r="M30" s="774"/>
      <c r="N30" s="775"/>
      <c r="O30" s="740">
        <f t="shared" ref="O30" si="16">SUM(K30:N30)</f>
        <v>-100</v>
      </c>
      <c r="P30" s="810"/>
      <c r="Q30" s="797"/>
    </row>
    <row r="31" spans="1:17" s="798" customFormat="1" x14ac:dyDescent="0.2">
      <c r="A31" s="1125">
        <f>SUMIF(CW1PY!A:A,D31,CW1PY!D:D)</f>
        <v>0</v>
      </c>
      <c r="B31" s="1126">
        <f>SUMIF(CW1PY!A:A,D31,CW1PY!E:E)</f>
        <v>0</v>
      </c>
      <c r="C31" s="773">
        <f>SUMIF(CW1PY!A:A,D31,CW1PY!C:C)</f>
        <v>0</v>
      </c>
      <c r="D31" s="1135">
        <v>141019850</v>
      </c>
      <c r="E31" s="1136" t="s">
        <v>7273</v>
      </c>
      <c r="F31" s="740">
        <f>SUMIF(CW1FY!A:A,D31,CW1FY!D:D)</f>
        <v>0</v>
      </c>
      <c r="G31" s="739">
        <f>SUMIF(CW1YTD!A:A,D31,CW1YTD!C:C)</f>
        <v>0</v>
      </c>
      <c r="H31" s="743">
        <f t="shared" si="13"/>
        <v>0</v>
      </c>
      <c r="I31" s="744">
        <f t="shared" si="14"/>
        <v>0</v>
      </c>
      <c r="J31" s="773">
        <v>0</v>
      </c>
      <c r="K31" s="773">
        <f>F31</f>
        <v>0</v>
      </c>
      <c r="L31" s="774"/>
      <c r="M31" s="774"/>
      <c r="N31" s="775"/>
      <c r="O31" s="740">
        <f t="shared" si="15"/>
        <v>0</v>
      </c>
      <c r="P31" s="810"/>
      <c r="Q31" s="797"/>
    </row>
    <row r="32" spans="1:17" s="798" customFormat="1" x14ac:dyDescent="0.25">
      <c r="A32" s="800">
        <f>SUM(A29:A31)</f>
        <v>-100</v>
      </c>
      <c r="B32" s="801">
        <f>SUM(B29:B31)</f>
        <v>0</v>
      </c>
      <c r="C32" s="802">
        <f>SUM(C29:C31)</f>
        <v>-150</v>
      </c>
      <c r="D32" s="803"/>
      <c r="E32" s="780" t="s">
        <v>7247</v>
      </c>
      <c r="F32" s="802">
        <f t="shared" ref="F32:O32" si="17">SUM(F29:F31)</f>
        <v>-100</v>
      </c>
      <c r="G32" s="848">
        <f t="shared" si="17"/>
        <v>0</v>
      </c>
      <c r="H32" s="848">
        <f t="shared" si="17"/>
        <v>100</v>
      </c>
      <c r="I32" s="852">
        <f t="shared" si="17"/>
        <v>100</v>
      </c>
      <c r="J32" s="850">
        <f t="shared" si="17"/>
        <v>0</v>
      </c>
      <c r="K32" s="850">
        <f t="shared" si="17"/>
        <v>-100</v>
      </c>
      <c r="L32" s="851">
        <f t="shared" si="17"/>
        <v>0</v>
      </c>
      <c r="M32" s="851">
        <f t="shared" si="17"/>
        <v>0</v>
      </c>
      <c r="N32" s="852">
        <f t="shared" si="17"/>
        <v>0</v>
      </c>
      <c r="O32" s="850">
        <f t="shared" si="17"/>
        <v>-100</v>
      </c>
      <c r="P32" s="810"/>
      <c r="Q32" s="797"/>
    </row>
    <row r="33" spans="1:17" s="798" customFormat="1" x14ac:dyDescent="0.25">
      <c r="A33" s="787"/>
      <c r="B33" s="788"/>
      <c r="C33" s="740"/>
      <c r="D33" s="811"/>
      <c r="E33" s="812"/>
      <c r="F33" s="740"/>
      <c r="G33" s="771"/>
      <c r="H33" s="743"/>
      <c r="I33" s="744"/>
      <c r="J33" s="740"/>
      <c r="K33" s="740"/>
      <c r="L33" s="745"/>
      <c r="M33" s="745"/>
      <c r="N33" s="744"/>
      <c r="O33" s="740"/>
      <c r="P33" s="746"/>
      <c r="Q33" s="813"/>
    </row>
    <row r="34" spans="1:17" s="798" customFormat="1" x14ac:dyDescent="0.25">
      <c r="A34" s="814">
        <f>A26+A32</f>
        <v>76138</v>
      </c>
      <c r="B34" s="815">
        <f>B26+B32</f>
        <v>0</v>
      </c>
      <c r="C34" s="816">
        <f>C26+C32</f>
        <v>44902.36</v>
      </c>
      <c r="D34" s="817"/>
      <c r="E34" s="1137" t="s">
        <v>7248</v>
      </c>
      <c r="F34" s="816">
        <f t="shared" ref="F34:O34" si="18">F26+F32</f>
        <v>50266</v>
      </c>
      <c r="G34" s="1138">
        <f t="shared" si="18"/>
        <v>4615</v>
      </c>
      <c r="H34" s="1139">
        <f t="shared" si="18"/>
        <v>-45651</v>
      </c>
      <c r="I34" s="1140">
        <f t="shared" si="18"/>
        <v>-10366</v>
      </c>
      <c r="J34" s="1141">
        <f t="shared" si="18"/>
        <v>39900</v>
      </c>
      <c r="K34" s="1141">
        <f t="shared" si="18"/>
        <v>50266</v>
      </c>
      <c r="L34" s="1142">
        <f t="shared" si="18"/>
        <v>-300</v>
      </c>
      <c r="M34" s="1142">
        <f t="shared" si="18"/>
        <v>0</v>
      </c>
      <c r="N34" s="1140">
        <f t="shared" si="18"/>
        <v>0</v>
      </c>
      <c r="O34" s="1141">
        <f t="shared" si="18"/>
        <v>49966</v>
      </c>
      <c r="P34" s="810"/>
      <c r="Q34" s="797"/>
    </row>
    <row r="35" spans="1:17" s="798" customFormat="1" x14ac:dyDescent="0.25">
      <c r="A35" s="924"/>
      <c r="B35" s="925"/>
      <c r="C35" s="793"/>
      <c r="D35" s="790"/>
      <c r="E35" s="926"/>
      <c r="F35" s="793"/>
      <c r="G35" s="1143"/>
      <c r="H35" s="794"/>
      <c r="I35" s="744"/>
      <c r="J35" s="740"/>
      <c r="K35" s="740"/>
      <c r="L35" s="745"/>
      <c r="M35" s="745"/>
      <c r="N35" s="744"/>
      <c r="O35" s="740"/>
      <c r="P35" s="836"/>
      <c r="Q35" s="837"/>
    </row>
    <row r="36" spans="1:17" s="798" customFormat="1" hidden="1" x14ac:dyDescent="0.25">
      <c r="A36" s="924"/>
      <c r="B36" s="925"/>
      <c r="C36" s="793"/>
      <c r="D36" s="1144"/>
      <c r="E36" s="1133" t="s">
        <v>3040</v>
      </c>
      <c r="F36" s="793"/>
      <c r="G36" s="1143"/>
      <c r="H36" s="794"/>
      <c r="I36" s="744"/>
      <c r="J36" s="740"/>
      <c r="K36" s="773"/>
      <c r="L36" s="774"/>
      <c r="M36" s="774"/>
      <c r="N36" s="775"/>
      <c r="O36" s="773"/>
      <c r="P36" s="810"/>
      <c r="Q36" s="797"/>
    </row>
    <row r="37" spans="1:17" s="748" customFormat="1" ht="12.75" hidden="1" customHeight="1" x14ac:dyDescent="0.25">
      <c r="A37" s="1125">
        <f>SUMIF(CW1PY!A:A,D37,CW1PY!D:D)</f>
        <v>0</v>
      </c>
      <c r="B37" s="1126">
        <f>SUMIF(CW1PY!A:A,D37,CW1PY!E:E)</f>
        <v>0</v>
      </c>
      <c r="C37" s="740">
        <f>SUMIF(CW1PY!A:A,D37,CW1PY!C:C)</f>
        <v>0</v>
      </c>
      <c r="D37" s="789">
        <v>141012510</v>
      </c>
      <c r="E37" s="742" t="s">
        <v>2916</v>
      </c>
      <c r="F37" s="740">
        <f>SUMIF(CW1FY!A:A,D37,CW1FY!D:D)</f>
        <v>0</v>
      </c>
      <c r="G37" s="739">
        <f>SUMIF(CW1YTD!A:A,D37,CW1YTD!C:C)</f>
        <v>0</v>
      </c>
      <c r="H37" s="743">
        <f t="shared" ref="H37:H44" si="19">F37-G37</f>
        <v>0</v>
      </c>
      <c r="I37" s="744"/>
      <c r="J37" s="740"/>
      <c r="K37" s="740"/>
      <c r="L37" s="745"/>
      <c r="M37" s="745"/>
      <c r="N37" s="744"/>
      <c r="O37" s="740"/>
      <c r="P37" s="746"/>
      <c r="Q37" s="747"/>
    </row>
    <row r="38" spans="1:17" s="748" customFormat="1" ht="12.75" hidden="1" customHeight="1" x14ac:dyDescent="0.25">
      <c r="A38" s="1125">
        <f>SUMIF(CW1PY!A:A,D38,CW1PY!D:D)</f>
        <v>0</v>
      </c>
      <c r="B38" s="1126">
        <f>SUMIF(CW1PY!A:A,D38,CW1PY!E:E)</f>
        <v>0</v>
      </c>
      <c r="C38" s="740">
        <f>SUMIF(CW1PY!A:A,D38,CW1PY!C:C)</f>
        <v>0</v>
      </c>
      <c r="D38" s="789">
        <v>141014600</v>
      </c>
      <c r="E38" s="742" t="s">
        <v>7249</v>
      </c>
      <c r="F38" s="740">
        <f>SUMIF(CW1FY!A:A,D38,CW1FY!D:D)</f>
        <v>0</v>
      </c>
      <c r="G38" s="739">
        <f>SUMIF(CW1YTD!A:A,D38,CW1YTD!C:C)</f>
        <v>0</v>
      </c>
      <c r="H38" s="743">
        <f t="shared" si="19"/>
        <v>0</v>
      </c>
      <c r="I38" s="744"/>
      <c r="J38" s="740"/>
      <c r="K38" s="740"/>
      <c r="L38" s="745"/>
      <c r="M38" s="745"/>
      <c r="N38" s="744"/>
      <c r="O38" s="740"/>
      <c r="P38" s="746"/>
      <c r="Q38" s="747"/>
    </row>
    <row r="39" spans="1:17" s="748" customFormat="1" ht="12.75" hidden="1" customHeight="1" x14ac:dyDescent="0.25">
      <c r="A39" s="1125">
        <f>SUMIF(CW1PY!A:A,D39,CW1PY!D:D)</f>
        <v>0</v>
      </c>
      <c r="B39" s="1126">
        <f>SUMIF(CW1PY!A:A,D39,CW1PY!E:E)</f>
        <v>0</v>
      </c>
      <c r="C39" s="740">
        <f>SUMIF(CW1PY!A:A,D39,CW1PY!C:C)</f>
        <v>0</v>
      </c>
      <c r="D39" s="789">
        <v>141014610</v>
      </c>
      <c r="E39" s="742" t="s">
        <v>7263</v>
      </c>
      <c r="F39" s="740">
        <f>SUMIF(CW1FY!A:A,D39,CW1FY!D:D)</f>
        <v>0</v>
      </c>
      <c r="G39" s="739">
        <f>SUMIF(CW1YTD!A:A,D39,CW1YTD!C:C)</f>
        <v>0</v>
      </c>
      <c r="H39" s="743">
        <f t="shared" si="19"/>
        <v>0</v>
      </c>
      <c r="I39" s="744"/>
      <c r="J39" s="740"/>
      <c r="K39" s="740"/>
      <c r="L39" s="745"/>
      <c r="M39" s="745"/>
      <c r="N39" s="744"/>
      <c r="O39" s="740"/>
      <c r="P39" s="746"/>
      <c r="Q39" s="747"/>
    </row>
    <row r="40" spans="1:17" s="748" customFormat="1" ht="12.75" hidden="1" customHeight="1" x14ac:dyDescent="0.25">
      <c r="A40" s="1125">
        <f>SUMIF(CW1PY!A:A,D40,CW1PY!D:D)</f>
        <v>0</v>
      </c>
      <c r="B40" s="1126">
        <f>SUMIF(CW1PY!A:A,D40,CW1PY!E:E)</f>
        <v>0</v>
      </c>
      <c r="C40" s="740">
        <f>SUMIF(CW1PY!A:A,D40,CW1PY!C:C)</f>
        <v>0</v>
      </c>
      <c r="D40" s="789">
        <v>141014611</v>
      </c>
      <c r="E40" s="742" t="s">
        <v>7264</v>
      </c>
      <c r="F40" s="740">
        <f>SUMIF(CW1FY!A:A,D40,CW1FY!D:D)</f>
        <v>0</v>
      </c>
      <c r="G40" s="739">
        <f>SUMIF(CW1YTD!A:A,D40,CW1YTD!C:C)</f>
        <v>0</v>
      </c>
      <c r="H40" s="743">
        <f t="shared" si="19"/>
        <v>0</v>
      </c>
      <c r="I40" s="744"/>
      <c r="J40" s="740"/>
      <c r="K40" s="740"/>
      <c r="L40" s="745"/>
      <c r="M40" s="745"/>
      <c r="N40" s="744"/>
      <c r="O40" s="740"/>
      <c r="P40" s="746"/>
      <c r="Q40" s="747"/>
    </row>
    <row r="41" spans="1:17" s="748" customFormat="1" ht="12.75" hidden="1" customHeight="1" x14ac:dyDescent="0.25">
      <c r="A41" s="1125">
        <f>SUMIF(CW1PY!A:A,D41,CW1PY!D:D)</f>
        <v>0</v>
      </c>
      <c r="B41" s="1126">
        <f>SUMIF(CW1PY!A:A,D41,CW1PY!E:E)</f>
        <v>0</v>
      </c>
      <c r="C41" s="740">
        <f>SUMIF(CW1PY!A:A,D41,CW1PY!C:C)</f>
        <v>0</v>
      </c>
      <c r="D41" s="789">
        <v>141014618</v>
      </c>
      <c r="E41" s="742" t="s">
        <v>7312</v>
      </c>
      <c r="F41" s="740">
        <f>SUMIF(CW1FY!A:A,D41,CW1FY!D:D)</f>
        <v>0</v>
      </c>
      <c r="G41" s="739">
        <f>SUMIF(CW1YTD!A:A,D41,CW1YTD!C:C)</f>
        <v>0</v>
      </c>
      <c r="H41" s="743">
        <f t="shared" si="19"/>
        <v>0</v>
      </c>
      <c r="I41" s="744"/>
      <c r="J41" s="740"/>
      <c r="K41" s="740"/>
      <c r="L41" s="745"/>
      <c r="M41" s="745"/>
      <c r="N41" s="744"/>
      <c r="O41" s="740"/>
      <c r="P41" s="746"/>
      <c r="Q41" s="747"/>
    </row>
    <row r="42" spans="1:17" s="748" customFormat="1" ht="12.75" hidden="1" customHeight="1" x14ac:dyDescent="0.25">
      <c r="A42" s="1125">
        <f>SUMIF(CW1PY!A:A,D42,CW1PY!D:D)</f>
        <v>0</v>
      </c>
      <c r="B42" s="1126">
        <f>SUMIF(CW1PY!A:A,D42,CW1PY!E:E)</f>
        <v>0</v>
      </c>
      <c r="C42" s="740">
        <f>SUMIF(CW1PY!A:A,D42,CW1PY!C:C)</f>
        <v>0</v>
      </c>
      <c r="D42" s="789">
        <v>141014619</v>
      </c>
      <c r="E42" s="742" t="s">
        <v>7409</v>
      </c>
      <c r="F42" s="740">
        <f>SUMIF(CW1FY!A:A,D42,CW1FY!D:D)</f>
        <v>0</v>
      </c>
      <c r="G42" s="739">
        <f>SUMIF(CW1YTD!A:A,D42,CW1YTD!C:C)</f>
        <v>0</v>
      </c>
      <c r="H42" s="743">
        <f t="shared" si="19"/>
        <v>0</v>
      </c>
      <c r="I42" s="744"/>
      <c r="J42" s="740"/>
      <c r="K42" s="740"/>
      <c r="L42" s="745"/>
      <c r="M42" s="745"/>
      <c r="N42" s="744"/>
      <c r="O42" s="740"/>
      <c r="P42" s="746"/>
      <c r="Q42" s="747"/>
    </row>
    <row r="43" spans="1:17" s="748" customFormat="1" ht="12.75" hidden="1" customHeight="1" x14ac:dyDescent="0.25">
      <c r="A43" s="1125">
        <f>SUMIF(CW1PY!A:A,D43,CW1PY!D:D)</f>
        <v>0</v>
      </c>
      <c r="B43" s="1126">
        <f>SUMIF(CW1PY!A:A,D43,CW1PY!E:E)</f>
        <v>0</v>
      </c>
      <c r="C43" s="740">
        <f>SUMIF(CW1PY!A:A,D43,CW1PY!C:C)</f>
        <v>0</v>
      </c>
      <c r="D43" s="789">
        <v>141014621</v>
      </c>
      <c r="E43" s="742" t="s">
        <v>3061</v>
      </c>
      <c r="F43" s="740">
        <f>SUMIF(CW1FY!A:A,D43,CW1FY!D:D)</f>
        <v>0</v>
      </c>
      <c r="G43" s="739">
        <f>SUMIF(CW1YTD!A:A,D43,CW1YTD!C:C)</f>
        <v>0</v>
      </c>
      <c r="H43" s="743">
        <f t="shared" si="19"/>
        <v>0</v>
      </c>
      <c r="I43" s="744"/>
      <c r="J43" s="740"/>
      <c r="K43" s="740"/>
      <c r="L43" s="745"/>
      <c r="M43" s="745"/>
      <c r="N43" s="744"/>
      <c r="O43" s="740"/>
      <c r="P43" s="746"/>
      <c r="Q43" s="747"/>
    </row>
    <row r="44" spans="1:17" s="748" customFormat="1" ht="12.75" hidden="1" customHeight="1" x14ac:dyDescent="0.25">
      <c r="A44" s="1125">
        <f>SUMIF(CW1PY!A:A,D44,CW1PY!D:D)</f>
        <v>0</v>
      </c>
      <c r="B44" s="1126">
        <f>SUMIF(CW1PY!A:A,D44,CW1PY!E:E)</f>
        <v>0</v>
      </c>
      <c r="C44" s="740">
        <f>SUMIF(CW1PY!A:A,D44,CW1PY!C:C)</f>
        <v>0</v>
      </c>
      <c r="D44" s="789">
        <v>141016014</v>
      </c>
      <c r="E44" s="742" t="s">
        <v>7314</v>
      </c>
      <c r="F44" s="740">
        <f>SUMIF(CW1FY!A:A,D44,CW1FY!D:D)</f>
        <v>0</v>
      </c>
      <c r="G44" s="739">
        <f>SUMIF(CW1YTD!A:A,D44,CW1YTD!C:C)</f>
        <v>0</v>
      </c>
      <c r="H44" s="743">
        <f t="shared" si="19"/>
        <v>0</v>
      </c>
      <c r="I44" s="744"/>
      <c r="J44" s="740"/>
      <c r="K44" s="740"/>
      <c r="L44" s="745"/>
      <c r="M44" s="745"/>
      <c r="N44" s="744"/>
      <c r="O44" s="740"/>
      <c r="P44" s="746"/>
      <c r="Q44" s="747"/>
    </row>
    <row r="45" spans="1:17" s="798" customFormat="1" hidden="1" x14ac:dyDescent="0.25">
      <c r="A45" s="800">
        <f>SUM(A37:A44)</f>
        <v>0</v>
      </c>
      <c r="B45" s="801">
        <f>SUM(B37:B44)</f>
        <v>0</v>
      </c>
      <c r="C45" s="802">
        <f>SUM(C37:C44)</f>
        <v>0</v>
      </c>
      <c r="D45" s="846"/>
      <c r="E45" s="847" t="s">
        <v>7255</v>
      </c>
      <c r="F45" s="802">
        <f t="shared" ref="F45:O45" si="20">SUM(F37:F44)</f>
        <v>0</v>
      </c>
      <c r="G45" s="1128">
        <f t="shared" si="20"/>
        <v>0</v>
      </c>
      <c r="H45" s="848">
        <f t="shared" si="20"/>
        <v>0</v>
      </c>
      <c r="I45" s="852">
        <f t="shared" si="20"/>
        <v>0</v>
      </c>
      <c r="J45" s="850">
        <f t="shared" si="20"/>
        <v>0</v>
      </c>
      <c r="K45" s="850">
        <f t="shared" si="20"/>
        <v>0</v>
      </c>
      <c r="L45" s="851">
        <f t="shared" si="20"/>
        <v>0</v>
      </c>
      <c r="M45" s="851">
        <f t="shared" si="20"/>
        <v>0</v>
      </c>
      <c r="N45" s="852">
        <f t="shared" si="20"/>
        <v>0</v>
      </c>
      <c r="O45" s="850">
        <f t="shared" si="20"/>
        <v>0</v>
      </c>
      <c r="P45" s="810"/>
      <c r="Q45" s="797"/>
    </row>
    <row r="46" spans="1:17" x14ac:dyDescent="0.2">
      <c r="A46" s="924"/>
      <c r="B46" s="1145"/>
      <c r="C46" s="1146"/>
      <c r="D46" s="854"/>
      <c r="E46" s="855"/>
      <c r="F46" s="840"/>
      <c r="G46" s="899"/>
      <c r="H46" s="843"/>
      <c r="I46" s="1147"/>
      <c r="J46" s="860"/>
      <c r="K46" s="860"/>
      <c r="L46" s="861"/>
      <c r="M46" s="861"/>
      <c r="N46" s="862"/>
      <c r="O46" s="860"/>
      <c r="P46" s="810"/>
      <c r="Q46" s="797"/>
    </row>
    <row r="47" spans="1:17" s="798" customFormat="1" ht="13.5" thickBot="1" x14ac:dyDescent="0.3">
      <c r="A47" s="864">
        <f>A34+A45</f>
        <v>76138</v>
      </c>
      <c r="B47" s="865">
        <f>B34+B45</f>
        <v>0</v>
      </c>
      <c r="C47" s="866">
        <f>C34+C45</f>
        <v>44902.36</v>
      </c>
      <c r="D47" s="867"/>
      <c r="E47" s="868" t="s">
        <v>8</v>
      </c>
      <c r="F47" s="866">
        <f t="shared" ref="F47:O47" si="21">F34+F45</f>
        <v>50266</v>
      </c>
      <c r="G47" s="1148">
        <f t="shared" si="21"/>
        <v>4615</v>
      </c>
      <c r="H47" s="1149">
        <f t="shared" si="21"/>
        <v>-45651</v>
      </c>
      <c r="I47" s="1150">
        <f t="shared" si="21"/>
        <v>-10366</v>
      </c>
      <c r="J47" s="866">
        <f t="shared" si="21"/>
        <v>39900</v>
      </c>
      <c r="K47" s="866">
        <f t="shared" si="21"/>
        <v>50266</v>
      </c>
      <c r="L47" s="1149">
        <f t="shared" si="21"/>
        <v>-300</v>
      </c>
      <c r="M47" s="1149">
        <f t="shared" si="21"/>
        <v>0</v>
      </c>
      <c r="N47" s="1150">
        <f t="shared" si="21"/>
        <v>0</v>
      </c>
      <c r="O47" s="866">
        <f t="shared" si="21"/>
        <v>49966</v>
      </c>
      <c r="P47" s="873"/>
      <c r="Q47" s="874"/>
    </row>
    <row r="48" spans="1:17" x14ac:dyDescent="0.2">
      <c r="A48" s="875">
        <f>SUMIF(CW1PY!G:G,$D$2,CW1PY!D:D)-A47</f>
        <v>0</v>
      </c>
      <c r="B48" s="875">
        <f>SUMIF(CW1PY!G:G,$D$2,CW1PY!E:E)-B47</f>
        <v>0</v>
      </c>
      <c r="C48" s="863">
        <f>SUMIF(CW1PY!G:G,$D$2,CW1PY!C:C)-C47</f>
        <v>0</v>
      </c>
      <c r="D48" s="876"/>
      <c r="F48" s="687">
        <f>SUMIF(CW1FY!G:G,$D$2,CW1FY!D:D)-F47</f>
        <v>0</v>
      </c>
      <c r="G48" s="858">
        <f>SUMIF(CW1YTD!G:G,$D$2,CW1YTD!C:C)-G47</f>
        <v>0</v>
      </c>
      <c r="H48" s="858">
        <f>G47-F47-H47</f>
        <v>0</v>
      </c>
      <c r="I48" s="858">
        <f>J47-F47-I47</f>
        <v>0</v>
      </c>
      <c r="P48" s="863"/>
    </row>
    <row r="49" spans="4:16" ht="15" x14ac:dyDescent="0.3">
      <c r="D49" s="876"/>
      <c r="H49" s="877"/>
      <c r="I49" s="877"/>
      <c r="J49" s="877"/>
      <c r="K49" s="877"/>
      <c r="L49" s="877"/>
      <c r="M49" s="877"/>
      <c r="N49" s="877"/>
      <c r="O49" s="877"/>
      <c r="P49" s="863"/>
    </row>
    <row r="50" spans="4:16" ht="15" x14ac:dyDescent="0.3">
      <c r="D50" s="876"/>
      <c r="H50" s="877"/>
      <c r="I50" s="877"/>
      <c r="J50" s="877"/>
      <c r="K50" s="877"/>
      <c r="L50" s="877"/>
      <c r="M50" s="877"/>
      <c r="N50" s="877"/>
      <c r="O50" s="877"/>
      <c r="P50" s="863"/>
    </row>
    <row r="51" spans="4:16" x14ac:dyDescent="0.2">
      <c r="D51" s="876"/>
      <c r="H51" s="875"/>
      <c r="I51" s="878"/>
      <c r="J51" s="878"/>
      <c r="K51" s="878"/>
      <c r="L51" s="878"/>
      <c r="M51" s="878"/>
      <c r="N51" s="878"/>
      <c r="O51" s="878"/>
      <c r="P51" s="863"/>
    </row>
    <row r="52" spans="4:16" x14ac:dyDescent="0.2">
      <c r="D52" s="876"/>
    </row>
    <row r="53" spans="4:16" x14ac:dyDescent="0.2">
      <c r="D53" s="876"/>
    </row>
    <row r="54" spans="4:16" x14ac:dyDescent="0.2">
      <c r="D54" s="876"/>
    </row>
    <row r="55" spans="4:16" x14ac:dyDescent="0.2">
      <c r="D55" s="876"/>
    </row>
    <row r="56" spans="4:16" x14ac:dyDescent="0.2">
      <c r="D56" s="876"/>
    </row>
    <row r="57" spans="4:16" x14ac:dyDescent="0.2">
      <c r="D57" s="876"/>
    </row>
    <row r="58" spans="4:16" x14ac:dyDescent="0.2">
      <c r="D58" s="876"/>
    </row>
    <row r="59" spans="4:16" x14ac:dyDescent="0.2">
      <c r="D59" s="876"/>
    </row>
    <row r="60" spans="4:16" x14ac:dyDescent="0.2">
      <c r="D60" s="876"/>
    </row>
    <row r="61" spans="4:16" x14ac:dyDescent="0.2">
      <c r="D61" s="876"/>
    </row>
  </sheetData>
  <mergeCells count="1">
    <mergeCell ref="C1:Q1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55" orientation="landscape" r:id="rId1"/>
  <headerFooter>
    <oddFooter>&amp;C&amp;Z&amp;F\&amp;A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37"/>
  <sheetViews>
    <sheetView topLeftCell="D1" zoomScale="80" zoomScaleNormal="80" workbookViewId="0">
      <selection activeCell="D26" sqref="A26:XFD28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7" width="12.140625" style="1151" hidden="1" customWidth="1"/>
    <col min="8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tr">
        <f>'14101'!C1</f>
        <v>COMMUNITY AND WELLBEING</v>
      </c>
      <c r="D1" s="2016"/>
      <c r="E1" s="2016"/>
      <c r="F1" s="2016"/>
      <c r="G1" s="2016"/>
      <c r="H1" s="2016"/>
      <c r="I1" s="2016"/>
      <c r="J1" s="2016"/>
      <c r="K1" s="2016"/>
      <c r="L1" s="2016"/>
      <c r="M1" s="2016"/>
      <c r="N1" s="2016"/>
      <c r="O1" s="2016"/>
      <c r="P1" s="2016"/>
      <c r="Q1" s="2017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14102</v>
      </c>
      <c r="E2" s="692" t="s">
        <v>2987</v>
      </c>
      <c r="F2" s="693"/>
      <c r="G2" s="693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7" s="711" customFormat="1" ht="42" customHeight="1" x14ac:dyDescent="0.2">
      <c r="A3" s="1115" t="str">
        <f>'Comm&amp;Wellbeing'!B4</f>
        <v>Original Budget 2019-20</v>
      </c>
      <c r="B3" s="1116" t="str">
        <f>'Comm&amp;Wellbeing'!C4</f>
        <v>Revised Budget 2019-20</v>
      </c>
      <c r="C3" s="589" t="str">
        <f>'Comm&amp;Wellbeing'!D4</f>
        <v>PY GRNI
Actual
2019-20</v>
      </c>
      <c r="D3" s="700" t="s">
        <v>6256</v>
      </c>
      <c r="E3" s="1117" t="s">
        <v>3020</v>
      </c>
      <c r="F3" s="1154" t="str">
        <f>'Comm&amp;Wellbeing'!G4</f>
        <v>Original Budget
2020-21</v>
      </c>
      <c r="G3" s="592" t="str">
        <f>'Comm&amp;Wellbeing'!H4</f>
        <v>Actual Committed
to Sep 2020</v>
      </c>
      <c r="H3" s="1155" t="str">
        <f>'Comm&amp;Wellbeing'!I4</f>
        <v>Variance
Act v Orig
to Sep 2020</v>
      </c>
      <c r="I3" s="1119" t="str">
        <f>'Comm&amp;Wellbeing'!J4</f>
        <v>Forecast
less Orig
2020-21</v>
      </c>
      <c r="J3" s="1120" t="str">
        <f>'Comm&amp;Wellbeing'!K4</f>
        <v>Forecast Full Year
2020-21</v>
      </c>
      <c r="K3" s="705" t="str">
        <f>'Comm&amp;Wellbeing'!L4</f>
        <v>Revised Budget 2020/21</v>
      </c>
      <c r="L3" s="1085" t="str">
        <f>'Comm&amp;Wellbeing'!M4</f>
        <v>2021-22
Savings
Plan</v>
      </c>
      <c r="M3" s="1086" t="str">
        <f>'Comm&amp;Wellbeing'!N4</f>
        <v>2021-22 Permanent Growth</v>
      </c>
      <c r="N3" s="704" t="str">
        <f>'Comm&amp;Wellbeing'!O4</f>
        <v>2021-22
One-off
Growth</v>
      </c>
      <c r="O3" s="705" t="str">
        <f>'Comm&amp;Wellbeing'!P4</f>
        <v>Budget 2021/22</v>
      </c>
      <c r="P3" s="903" t="s">
        <v>7229</v>
      </c>
      <c r="Q3" s="1121" t="s">
        <v>7230</v>
      </c>
    </row>
    <row r="4" spans="1:17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904"/>
      <c r="F4" s="720" t="s">
        <v>0</v>
      </c>
      <c r="G4" s="905" t="s">
        <v>0</v>
      </c>
      <c r="H4" s="905" t="s">
        <v>0</v>
      </c>
      <c r="I4" s="719" t="s">
        <v>0</v>
      </c>
      <c r="J4" s="720" t="s">
        <v>0</v>
      </c>
      <c r="K4" s="1088" t="s">
        <v>0</v>
      </c>
      <c r="L4" s="905" t="s">
        <v>0</v>
      </c>
      <c r="M4" s="905" t="s">
        <v>0</v>
      </c>
      <c r="N4" s="719" t="s">
        <v>0</v>
      </c>
      <c r="O4" s="720" t="s">
        <v>0</v>
      </c>
      <c r="P4" s="906"/>
      <c r="Q4" s="723"/>
    </row>
    <row r="5" spans="1:17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1124"/>
      <c r="H5" s="731"/>
      <c r="I5" s="734"/>
      <c r="J5" s="729"/>
      <c r="K5" s="726"/>
      <c r="L5" s="730"/>
      <c r="M5" s="730"/>
      <c r="N5" s="734"/>
      <c r="O5" s="726"/>
      <c r="P5" s="735"/>
      <c r="Q5" s="736"/>
    </row>
    <row r="6" spans="1:17" s="1129" customFormat="1" ht="12.75" customHeight="1" x14ac:dyDescent="0.2">
      <c r="A6" s="1125">
        <f>SUMIF(CW1PY!A:A,D6,CW1PY!D:D)</f>
        <v>100</v>
      </c>
      <c r="B6" s="1126">
        <f>SUMIF(CW1PY!A:A,D6,CW1PY!E:E)</f>
        <v>0</v>
      </c>
      <c r="C6" s="740">
        <f>SUMIF(CW1PY!A:A,D6,CW1PY!C:C)</f>
        <v>0</v>
      </c>
      <c r="D6" s="1130">
        <v>141025323</v>
      </c>
      <c r="E6" s="742" t="s">
        <v>7548</v>
      </c>
      <c r="F6" s="740">
        <f>SUMIF(CW1FY!A:A,D6,CW1FY!D:D)</f>
        <v>100</v>
      </c>
      <c r="G6" s="739">
        <f>SUMIF(CW1YTD!A:A,D6,CW1YTD!C:C)</f>
        <v>0</v>
      </c>
      <c r="H6" s="743">
        <f>G6-F6</f>
        <v>-100</v>
      </c>
      <c r="I6" s="744">
        <f>J6-F6</f>
        <v>-100</v>
      </c>
      <c r="J6" s="740">
        <v>0</v>
      </c>
      <c r="K6" s="740">
        <f>F6</f>
        <v>100</v>
      </c>
      <c r="L6" s="745"/>
      <c r="M6" s="745"/>
      <c r="N6" s="744"/>
      <c r="O6" s="740">
        <f>SUM(K6:N6)</f>
        <v>100</v>
      </c>
      <c r="P6" s="746"/>
      <c r="Q6" s="747"/>
    </row>
    <row r="7" spans="1:17" s="748" customFormat="1" ht="12.75" customHeight="1" x14ac:dyDescent="0.25">
      <c r="A7" s="1125">
        <f>SUMIF(CW1PY!A:A,D7,CW1PY!D:D)</f>
        <v>0</v>
      </c>
      <c r="B7" s="1126">
        <f>SUMIF(CW1PY!A:A,D7,CW1PY!E:E)</f>
        <v>0</v>
      </c>
      <c r="C7" s="740">
        <f>SUMIF(CW1PY!A:A,D7,CW1PY!C:C)</f>
        <v>0</v>
      </c>
      <c r="D7" s="789">
        <v>141025324</v>
      </c>
      <c r="E7" s="742" t="s">
        <v>7549</v>
      </c>
      <c r="F7" s="740">
        <f>SUMIF(CW1FY!A:A,D7,CW1FY!D:D)</f>
        <v>4000</v>
      </c>
      <c r="G7" s="739">
        <f>SUMIF(CW1YTD!A:A,D7,CW1YTD!C:C)</f>
        <v>0</v>
      </c>
      <c r="H7" s="743">
        <f>G7-F7</f>
        <v>-4000</v>
      </c>
      <c r="I7" s="744">
        <f>J7-F7</f>
        <v>-4000</v>
      </c>
      <c r="J7" s="740">
        <v>0</v>
      </c>
      <c r="K7" s="740">
        <f>F7</f>
        <v>4000</v>
      </c>
      <c r="L7" s="745"/>
      <c r="M7" s="745"/>
      <c r="N7" s="744"/>
      <c r="O7" s="740">
        <f>SUM(K7:N7)</f>
        <v>4000</v>
      </c>
      <c r="P7" s="796"/>
      <c r="Q7" s="747"/>
    </row>
    <row r="8" spans="1:17" s="748" customFormat="1" x14ac:dyDescent="0.25">
      <c r="A8" s="1125">
        <f>SUMIF(CW1PY!A:A,D8,CW1PY!D:D)</f>
        <v>3000</v>
      </c>
      <c r="B8" s="1126">
        <f>SUMIF(CW1PY!A:A,D8,CW1PY!E:E)</f>
        <v>0</v>
      </c>
      <c r="C8" s="740">
        <f>SUMIF(CW1PY!A:A,D8,CW1PY!C:C)</f>
        <v>0</v>
      </c>
      <c r="D8" s="789">
        <v>141025325</v>
      </c>
      <c r="E8" s="742" t="s">
        <v>7550</v>
      </c>
      <c r="F8" s="740">
        <f>SUMIF(CW1FY!A:A,D8,CW1FY!D:D)</f>
        <v>0</v>
      </c>
      <c r="G8" s="739">
        <f>SUMIF(CW1YTD!A:A,D8,CW1YTD!C:C)</f>
        <v>0</v>
      </c>
      <c r="H8" s="743">
        <f>G8-F8</f>
        <v>0</v>
      </c>
      <c r="I8" s="744">
        <f>J8-F8</f>
        <v>0</v>
      </c>
      <c r="J8" s="740">
        <v>0</v>
      </c>
      <c r="K8" s="740">
        <f>F8</f>
        <v>0</v>
      </c>
      <c r="L8" s="745"/>
      <c r="M8" s="745"/>
      <c r="N8" s="744"/>
      <c r="O8" s="740">
        <f>SUM(K8:N8)</f>
        <v>0</v>
      </c>
      <c r="P8" s="796"/>
      <c r="Q8" s="1156"/>
    </row>
    <row r="9" spans="1:17" s="748" customFormat="1" ht="12.75" customHeight="1" x14ac:dyDescent="0.25">
      <c r="A9" s="890">
        <f t="shared" ref="A9:B9" si="0">SUM(A6:A8)</f>
        <v>3100</v>
      </c>
      <c r="B9" s="891">
        <f t="shared" si="0"/>
        <v>0</v>
      </c>
      <c r="C9" s="779">
        <f>SUM(C6:C8)</f>
        <v>0</v>
      </c>
      <c r="D9" s="752"/>
      <c r="E9" s="780" t="s">
        <v>7242</v>
      </c>
      <c r="F9" s="779">
        <f t="shared" ref="F9:O9" si="1">SUM(F6:F8)</f>
        <v>4100</v>
      </c>
      <c r="G9" s="1131">
        <f t="shared" si="1"/>
        <v>0</v>
      </c>
      <c r="H9" s="781">
        <f t="shared" si="1"/>
        <v>-4100</v>
      </c>
      <c r="I9" s="786">
        <f t="shared" si="1"/>
        <v>-4100</v>
      </c>
      <c r="J9" s="784">
        <f t="shared" si="1"/>
        <v>0</v>
      </c>
      <c r="K9" s="784">
        <f t="shared" si="1"/>
        <v>4100</v>
      </c>
      <c r="L9" s="785">
        <f t="shared" si="1"/>
        <v>0</v>
      </c>
      <c r="M9" s="785">
        <f t="shared" si="1"/>
        <v>0</v>
      </c>
      <c r="N9" s="786">
        <f t="shared" si="1"/>
        <v>0</v>
      </c>
      <c r="O9" s="784">
        <f t="shared" si="1"/>
        <v>4100</v>
      </c>
      <c r="P9" s="735"/>
      <c r="Q9" s="764"/>
    </row>
    <row r="10" spans="1:17" s="798" customFormat="1" x14ac:dyDescent="0.25">
      <c r="A10" s="787"/>
      <c r="B10" s="788"/>
      <c r="C10" s="740"/>
      <c r="D10" s="811"/>
      <c r="E10" s="812"/>
      <c r="F10" s="740"/>
      <c r="G10" s="771"/>
      <c r="H10" s="743"/>
      <c r="I10" s="744"/>
      <c r="J10" s="740"/>
      <c r="K10" s="740"/>
      <c r="L10" s="745"/>
      <c r="M10" s="745"/>
      <c r="N10" s="744"/>
      <c r="O10" s="740"/>
      <c r="P10" s="746"/>
      <c r="Q10" s="813"/>
    </row>
    <row r="11" spans="1:17" s="798" customFormat="1" x14ac:dyDescent="0.25">
      <c r="A11" s="1157"/>
      <c r="B11" s="1158"/>
      <c r="C11" s="796"/>
      <c r="D11" s="790"/>
      <c r="E11" s="791" t="s">
        <v>2845</v>
      </c>
      <c r="F11" s="1159"/>
      <c r="G11" s="1160"/>
      <c r="H11" s="1161"/>
      <c r="I11" s="1162"/>
      <c r="J11" s="1159"/>
      <c r="K11" s="1159"/>
      <c r="L11" s="1163"/>
      <c r="M11" s="1163"/>
      <c r="N11" s="1160"/>
      <c r="O11" s="1159"/>
      <c r="P11" s="796"/>
      <c r="Q11" s="1164"/>
    </row>
    <row r="12" spans="1:17" s="798" customFormat="1" x14ac:dyDescent="0.25">
      <c r="A12" s="738">
        <f>SUMIF(CW1PY!A:A,D12,CW1PY!D:D)</f>
        <v>0</v>
      </c>
      <c r="B12" s="739">
        <f>SUMIF(CW1PY!A:A,D12,CW1PY!E:E)</f>
        <v>0</v>
      </c>
      <c r="C12" s="738">
        <v>0</v>
      </c>
      <c r="D12" s="762"/>
      <c r="E12" s="765"/>
      <c r="F12" s="740">
        <f>SUMIF(CW1FY!A:A,D12,CW1FY!D:D)</f>
        <v>0</v>
      </c>
      <c r="G12" s="739">
        <f>SUMIF(CW1YTD!A:A,D12,CW1YTD!C:C)</f>
        <v>0</v>
      </c>
      <c r="H12" s="743">
        <f>G12-F12</f>
        <v>0</v>
      </c>
      <c r="I12" s="744">
        <f>J12-F12</f>
        <v>0</v>
      </c>
      <c r="J12" s="740">
        <v>0</v>
      </c>
      <c r="K12" s="740">
        <v>0</v>
      </c>
      <c r="L12" s="745">
        <v>0</v>
      </c>
      <c r="M12" s="745">
        <v>0</v>
      </c>
      <c r="N12" s="744">
        <v>0</v>
      </c>
      <c r="O12" s="740">
        <v>0</v>
      </c>
      <c r="P12" s="796"/>
      <c r="Q12" s="1164"/>
    </row>
    <row r="13" spans="1:17" s="798" customFormat="1" x14ac:dyDescent="0.25">
      <c r="A13" s="1165">
        <f>SUM(A12:A12)</f>
        <v>0</v>
      </c>
      <c r="B13" s="1166">
        <f>SUM(B12:B12)</f>
        <v>0</v>
      </c>
      <c r="C13" s="1167">
        <f>SUM(C12:C12)</f>
        <v>0</v>
      </c>
      <c r="D13" s="790"/>
      <c r="E13" s="753" t="s">
        <v>7247</v>
      </c>
      <c r="F13" s="804">
        <f t="shared" ref="F13:O13" si="2">SUM(F12:F12)</f>
        <v>0</v>
      </c>
      <c r="G13" s="782">
        <f t="shared" si="2"/>
        <v>0</v>
      </c>
      <c r="H13" s="805">
        <f t="shared" si="2"/>
        <v>0</v>
      </c>
      <c r="I13" s="1168">
        <f t="shared" si="2"/>
        <v>0</v>
      </c>
      <c r="J13" s="804">
        <f t="shared" si="2"/>
        <v>0</v>
      </c>
      <c r="K13" s="804">
        <f t="shared" si="2"/>
        <v>0</v>
      </c>
      <c r="L13" s="782">
        <f t="shared" si="2"/>
        <v>0</v>
      </c>
      <c r="M13" s="782">
        <f t="shared" si="2"/>
        <v>0</v>
      </c>
      <c r="N13" s="1169">
        <f t="shared" si="2"/>
        <v>0</v>
      </c>
      <c r="O13" s="804">
        <f t="shared" si="2"/>
        <v>0</v>
      </c>
      <c r="P13" s="796"/>
      <c r="Q13" s="1164"/>
    </row>
    <row r="14" spans="1:17" s="798" customFormat="1" x14ac:dyDescent="0.25">
      <c r="A14" s="1157"/>
      <c r="B14" s="1158"/>
      <c r="C14" s="796"/>
      <c r="D14" s="790"/>
      <c r="E14" s="791"/>
      <c r="F14" s="1159"/>
      <c r="G14" s="1160"/>
      <c r="H14" s="1161"/>
      <c r="I14" s="1162"/>
      <c r="J14" s="1159"/>
      <c r="K14" s="1159"/>
      <c r="L14" s="1163"/>
      <c r="M14" s="1163"/>
      <c r="N14" s="1160"/>
      <c r="O14" s="1159"/>
      <c r="P14" s="796"/>
      <c r="Q14" s="1164"/>
    </row>
    <row r="15" spans="1:17" s="798" customFormat="1" x14ac:dyDescent="0.25">
      <c r="A15" s="814">
        <f>A9+A13</f>
        <v>3100</v>
      </c>
      <c r="B15" s="815">
        <f t="shared" ref="B15:C15" si="3">B9+B13</f>
        <v>0</v>
      </c>
      <c r="C15" s="816">
        <f t="shared" si="3"/>
        <v>0</v>
      </c>
      <c r="D15" s="817"/>
      <c r="E15" s="1137" t="s">
        <v>7248</v>
      </c>
      <c r="F15" s="816">
        <f t="shared" ref="F15:O15" si="4">F9+F13</f>
        <v>4100</v>
      </c>
      <c r="G15" s="1170">
        <f t="shared" si="4"/>
        <v>0</v>
      </c>
      <c r="H15" s="1171">
        <f t="shared" si="4"/>
        <v>-4100</v>
      </c>
      <c r="I15" s="1172">
        <f t="shared" si="4"/>
        <v>-4100</v>
      </c>
      <c r="J15" s="1173">
        <f t="shared" si="4"/>
        <v>0</v>
      </c>
      <c r="K15" s="1173">
        <f t="shared" si="4"/>
        <v>4100</v>
      </c>
      <c r="L15" s="1174">
        <f t="shared" si="4"/>
        <v>0</v>
      </c>
      <c r="M15" s="1174">
        <f t="shared" si="4"/>
        <v>0</v>
      </c>
      <c r="N15" s="1175">
        <f t="shared" si="4"/>
        <v>0</v>
      </c>
      <c r="O15" s="1173">
        <f t="shared" si="4"/>
        <v>4100</v>
      </c>
      <c r="P15" s="1176"/>
      <c r="Q15" s="797"/>
    </row>
    <row r="16" spans="1:17" s="798" customFormat="1" x14ac:dyDescent="0.25">
      <c r="A16" s="838"/>
      <c r="B16" s="925"/>
      <c r="C16" s="793"/>
      <c r="D16" s="1177"/>
      <c r="E16" s="1178"/>
      <c r="F16" s="793"/>
      <c r="G16" s="1143"/>
      <c r="H16" s="1179"/>
      <c r="I16" s="744"/>
      <c r="J16" s="740"/>
      <c r="K16" s="773"/>
      <c r="L16" s="774"/>
      <c r="M16" s="774"/>
      <c r="N16" s="775"/>
      <c r="O16" s="773"/>
      <c r="P16" s="810"/>
      <c r="Q16" s="797"/>
    </row>
    <row r="17" spans="1:17" s="798" customFormat="1" hidden="1" x14ac:dyDescent="0.25">
      <c r="A17" s="924"/>
      <c r="B17" s="925"/>
      <c r="C17" s="793"/>
      <c r="D17" s="1144"/>
      <c r="E17" s="1133" t="s">
        <v>3040</v>
      </c>
      <c r="F17" s="793"/>
      <c r="G17" s="1143"/>
      <c r="H17" s="1179"/>
      <c r="I17" s="744"/>
      <c r="J17" s="740"/>
      <c r="K17" s="773"/>
      <c r="L17" s="774"/>
      <c r="M17" s="774"/>
      <c r="N17" s="775"/>
      <c r="O17" s="773"/>
      <c r="P17" s="810"/>
      <c r="Q17" s="797"/>
    </row>
    <row r="18" spans="1:17" s="748" customFormat="1" ht="12.75" hidden="1" customHeight="1" x14ac:dyDescent="0.25">
      <c r="A18" s="1125">
        <f>SUMIF(CW1PY!A:A,D18,CW1PY!D:D)</f>
        <v>0</v>
      </c>
      <c r="B18" s="1126">
        <f>SUMIF(CW1PY!A:A,D18,CW1PY!E:E)</f>
        <v>0</v>
      </c>
      <c r="C18" s="740">
        <f>SUMIF(CW1PY!A:A,D18,CW1PY!C:C)</f>
        <v>0</v>
      </c>
      <c r="D18" s="789">
        <v>141024610</v>
      </c>
      <c r="E18" s="742" t="s">
        <v>7263</v>
      </c>
      <c r="F18" s="740">
        <f>SUMIF(CW1FY!A:A,D18,CW1FY!D:D)</f>
        <v>0</v>
      </c>
      <c r="G18" s="739">
        <f>SUMIF(CW1YTD!A:A,D18,CW1YTD!C:C)</f>
        <v>0</v>
      </c>
      <c r="H18" s="743">
        <f t="shared" ref="H18:H19" si="5">F18-G18</f>
        <v>0</v>
      </c>
      <c r="I18" s="744"/>
      <c r="J18" s="740"/>
      <c r="K18" s="740"/>
      <c r="L18" s="745"/>
      <c r="M18" s="745"/>
      <c r="N18" s="744"/>
      <c r="O18" s="740"/>
      <c r="P18" s="746"/>
      <c r="Q18" s="747"/>
    </row>
    <row r="19" spans="1:17" s="748" customFormat="1" ht="12.75" hidden="1" customHeight="1" x14ac:dyDescent="0.25">
      <c r="A19" s="1125">
        <f>SUMIF(CW1PY!A:A,D19,CW1PY!D:D)</f>
        <v>0</v>
      </c>
      <c r="B19" s="1126">
        <f>SUMIF(CW1PY!A:A,D19,CW1PY!E:E)</f>
        <v>0</v>
      </c>
      <c r="C19" s="740">
        <f>SUMIF(CW1PY!A:A,D19,CW1PY!C:C)</f>
        <v>0</v>
      </c>
      <c r="D19" s="789">
        <v>141024611</v>
      </c>
      <c r="E19" s="742" t="s">
        <v>7264</v>
      </c>
      <c r="F19" s="740">
        <f>SUMIF(CW1FY!A:A,D19,CW1FY!D:D)</f>
        <v>0</v>
      </c>
      <c r="G19" s="739">
        <f>SUMIF(CW1YTD!A:A,D19,CW1YTD!C:C)</f>
        <v>0</v>
      </c>
      <c r="H19" s="743">
        <f t="shared" si="5"/>
        <v>0</v>
      </c>
      <c r="I19" s="744"/>
      <c r="J19" s="740"/>
      <c r="K19" s="740"/>
      <c r="L19" s="745"/>
      <c r="M19" s="745"/>
      <c r="N19" s="744"/>
      <c r="O19" s="740"/>
      <c r="P19" s="746"/>
      <c r="Q19" s="747"/>
    </row>
    <row r="20" spans="1:17" s="798" customFormat="1" hidden="1" x14ac:dyDescent="0.25">
      <c r="A20" s="800">
        <f t="shared" ref="A20:B20" si="6">SUM(A18:A19)</f>
        <v>0</v>
      </c>
      <c r="B20" s="801">
        <f t="shared" si="6"/>
        <v>0</v>
      </c>
      <c r="C20" s="802">
        <f>SUM(C18:C19)</f>
        <v>0</v>
      </c>
      <c r="D20" s="846"/>
      <c r="E20" s="847" t="s">
        <v>7255</v>
      </c>
      <c r="F20" s="802">
        <f t="shared" ref="F20:O20" si="7">SUM(F18:F19)</f>
        <v>0</v>
      </c>
      <c r="G20" s="1128">
        <f t="shared" si="7"/>
        <v>0</v>
      </c>
      <c r="H20" s="902">
        <f t="shared" si="7"/>
        <v>0</v>
      </c>
      <c r="I20" s="852">
        <f t="shared" si="7"/>
        <v>0</v>
      </c>
      <c r="J20" s="850">
        <f t="shared" si="7"/>
        <v>0</v>
      </c>
      <c r="K20" s="850">
        <f t="shared" si="7"/>
        <v>0</v>
      </c>
      <c r="L20" s="851">
        <f t="shared" si="7"/>
        <v>0</v>
      </c>
      <c r="M20" s="851">
        <f t="shared" si="7"/>
        <v>0</v>
      </c>
      <c r="N20" s="852">
        <f t="shared" si="7"/>
        <v>0</v>
      </c>
      <c r="O20" s="850">
        <f t="shared" si="7"/>
        <v>0</v>
      </c>
      <c r="P20" s="810"/>
      <c r="Q20" s="797"/>
    </row>
    <row r="21" spans="1:17" x14ac:dyDescent="0.2">
      <c r="A21" s="1180"/>
      <c r="B21" s="1145"/>
      <c r="C21" s="1146"/>
      <c r="D21" s="854"/>
      <c r="E21" s="855"/>
      <c r="F21" s="1181"/>
      <c r="G21" s="1182"/>
      <c r="H21" s="1183"/>
      <c r="I21" s="862"/>
      <c r="J21" s="860"/>
      <c r="K21" s="860"/>
      <c r="L21" s="861"/>
      <c r="M21" s="861"/>
      <c r="N21" s="862"/>
      <c r="O21" s="860"/>
      <c r="P21" s="810"/>
      <c r="Q21" s="797"/>
    </row>
    <row r="22" spans="1:17" s="798" customFormat="1" ht="13.5" thickBot="1" x14ac:dyDescent="0.3">
      <c r="A22" s="864">
        <f>A15+A20</f>
        <v>3100</v>
      </c>
      <c r="B22" s="865">
        <f>B15+B20</f>
        <v>0</v>
      </c>
      <c r="C22" s="866">
        <f>C15+C20</f>
        <v>0</v>
      </c>
      <c r="D22" s="867"/>
      <c r="E22" s="868" t="s">
        <v>8</v>
      </c>
      <c r="F22" s="866">
        <f t="shared" ref="F22:O22" si="8">F15+F20</f>
        <v>4100</v>
      </c>
      <c r="G22" s="1184">
        <f t="shared" si="8"/>
        <v>0</v>
      </c>
      <c r="H22" s="1149">
        <f t="shared" si="8"/>
        <v>-4100</v>
      </c>
      <c r="I22" s="1150">
        <f t="shared" si="8"/>
        <v>-4100</v>
      </c>
      <c r="J22" s="866">
        <f t="shared" si="8"/>
        <v>0</v>
      </c>
      <c r="K22" s="866">
        <f t="shared" si="8"/>
        <v>4100</v>
      </c>
      <c r="L22" s="1149">
        <f t="shared" si="8"/>
        <v>0</v>
      </c>
      <c r="M22" s="1149">
        <f t="shared" si="8"/>
        <v>0</v>
      </c>
      <c r="N22" s="1150">
        <f t="shared" si="8"/>
        <v>0</v>
      </c>
      <c r="O22" s="866">
        <f t="shared" si="8"/>
        <v>4100</v>
      </c>
      <c r="P22" s="873"/>
      <c r="Q22" s="874"/>
    </row>
    <row r="23" spans="1:17" x14ac:dyDescent="0.2">
      <c r="A23" s="875">
        <f>SUMIF(CW1PY!G:G,$D$2,CW1PY!D:D)-A22</f>
        <v>0</v>
      </c>
      <c r="B23" s="875">
        <f>SUMIF(CW1PY!G:G,$D$2,CW1PY!E:E)-B22</f>
        <v>0</v>
      </c>
      <c r="C23" s="863">
        <f>SUMIF(CW1PY!G:G,$D$2,CW1PY!C:C)-C22</f>
        <v>0</v>
      </c>
      <c r="D23" s="876"/>
      <c r="F23" s="687">
        <f>SUMIF(CW1FY!G:G,$D$2,CW1FY!D:D)-F22</f>
        <v>0</v>
      </c>
      <c r="G23" s="858">
        <f>SUMIF(CW1YTD!G:G,$D$2,CW1YTD!C:C)-G22</f>
        <v>0</v>
      </c>
      <c r="H23" s="858">
        <f>G22-F22-H22</f>
        <v>0</v>
      </c>
      <c r="I23" s="858">
        <f>J22-F22-I22</f>
        <v>0</v>
      </c>
      <c r="P23" s="863"/>
    </row>
    <row r="24" spans="1:17" ht="15" x14ac:dyDescent="0.3">
      <c r="D24" s="876"/>
      <c r="H24" s="877"/>
      <c r="I24" s="877"/>
      <c r="J24" s="877"/>
      <c r="K24" s="877"/>
      <c r="L24" s="877"/>
      <c r="M24" s="877"/>
      <c r="N24" s="877"/>
      <c r="O24" s="877"/>
      <c r="P24" s="863"/>
    </row>
    <row r="25" spans="1:17" ht="15" x14ac:dyDescent="0.3">
      <c r="D25" s="876"/>
      <c r="H25" s="877"/>
      <c r="I25" s="877"/>
      <c r="J25" s="877"/>
      <c r="K25" s="877"/>
      <c r="L25" s="877"/>
      <c r="M25" s="877"/>
      <c r="N25" s="877"/>
      <c r="O25" s="877"/>
      <c r="P25" s="863"/>
    </row>
    <row r="26" spans="1:17" ht="15" x14ac:dyDescent="0.3">
      <c r="D26" s="876"/>
      <c r="H26" s="877"/>
      <c r="I26" s="877"/>
      <c r="J26" s="877"/>
      <c r="K26" s="877"/>
      <c r="L26" s="877"/>
      <c r="M26" s="877"/>
      <c r="N26" s="877"/>
      <c r="O26" s="877"/>
      <c r="P26" s="863"/>
    </row>
    <row r="27" spans="1:17" ht="15" x14ac:dyDescent="0.3">
      <c r="D27" s="876"/>
      <c r="H27" s="877"/>
      <c r="I27" s="877"/>
      <c r="J27" s="877"/>
      <c r="K27" s="877"/>
      <c r="L27" s="877"/>
      <c r="M27" s="877"/>
      <c r="N27" s="877"/>
      <c r="O27" s="877"/>
      <c r="P27" s="863"/>
    </row>
    <row r="28" spans="1:17" x14ac:dyDescent="0.2">
      <c r="D28" s="876"/>
    </row>
    <row r="29" spans="1:17" x14ac:dyDescent="0.2">
      <c r="D29" s="876"/>
    </row>
    <row r="30" spans="1:17" x14ac:dyDescent="0.2">
      <c r="D30" s="876"/>
    </row>
    <row r="31" spans="1:17" x14ac:dyDescent="0.2">
      <c r="D31" s="876"/>
    </row>
    <row r="32" spans="1:17" x14ac:dyDescent="0.2">
      <c r="D32" s="876"/>
    </row>
    <row r="33" spans="4:4" x14ac:dyDescent="0.2">
      <c r="D33" s="876"/>
    </row>
    <row r="34" spans="4:4" x14ac:dyDescent="0.2">
      <c r="D34" s="876"/>
    </row>
    <row r="35" spans="4:4" x14ac:dyDescent="0.2">
      <c r="D35" s="876"/>
    </row>
    <row r="36" spans="4:4" x14ac:dyDescent="0.2">
      <c r="D36" s="876"/>
    </row>
    <row r="37" spans="4:4" x14ac:dyDescent="0.2">
      <c r="D37" s="876"/>
    </row>
  </sheetData>
  <mergeCells count="1">
    <mergeCell ref="C1:Q1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55" orientation="landscape" r:id="rId1"/>
  <headerFooter>
    <oddFooter>&amp;C&amp;Z&amp;F\&amp;A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3"/>
  <sheetViews>
    <sheetView topLeftCell="D1" zoomScale="80" zoomScaleNormal="80" workbookViewId="0">
      <selection activeCell="D36" sqref="A36:XFD41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7" width="12.140625" style="1151" hidden="1" customWidth="1"/>
    <col min="8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tr">
        <f>'14101'!C1</f>
        <v>COMMUNITY AND WELLBEING</v>
      </c>
      <c r="D1" s="2016"/>
      <c r="E1" s="2016"/>
      <c r="F1" s="2016"/>
      <c r="G1" s="2016"/>
      <c r="H1" s="2016"/>
      <c r="I1" s="2016"/>
      <c r="J1" s="2016"/>
      <c r="K1" s="2016"/>
      <c r="L1" s="2016"/>
      <c r="M1" s="2016"/>
      <c r="N1" s="2016"/>
      <c r="O1" s="2016"/>
      <c r="P1" s="2016"/>
      <c r="Q1" s="2017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14103</v>
      </c>
      <c r="E2" s="692" t="s">
        <v>2988</v>
      </c>
      <c r="F2" s="693"/>
      <c r="G2" s="693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7" s="711" customFormat="1" ht="42" customHeight="1" x14ac:dyDescent="0.2">
      <c r="A3" s="1115" t="str">
        <f>'Comm&amp;Wellbeing'!B4</f>
        <v>Original Budget 2019-20</v>
      </c>
      <c r="B3" s="1116" t="str">
        <f>'Comm&amp;Wellbeing'!C4</f>
        <v>Revised Budget 2019-20</v>
      </c>
      <c r="C3" s="589" t="str">
        <f>'Comm&amp;Wellbeing'!D4</f>
        <v>PY GRNI
Actual
2019-20</v>
      </c>
      <c r="D3" s="700" t="s">
        <v>6256</v>
      </c>
      <c r="E3" s="1117" t="s">
        <v>3020</v>
      </c>
      <c r="F3" s="1154" t="str">
        <f>'Comm&amp;Wellbeing'!G4</f>
        <v>Original Budget
2020-21</v>
      </c>
      <c r="G3" s="592" t="str">
        <f>'Comm&amp;Wellbeing'!H4</f>
        <v>Actual Committed
to Sep 2020</v>
      </c>
      <c r="H3" s="1155" t="str">
        <f>'Comm&amp;Wellbeing'!I4</f>
        <v>Variance
Act v Orig
to Sep 2020</v>
      </c>
      <c r="I3" s="1119" t="str">
        <f>'Comm&amp;Wellbeing'!J4</f>
        <v>Forecast
less Orig
2020-21</v>
      </c>
      <c r="J3" s="1120" t="str">
        <f>'Comm&amp;Wellbeing'!K4</f>
        <v>Forecast Full Year
2020-21</v>
      </c>
      <c r="K3" s="705" t="str">
        <f>'Comm&amp;Wellbeing'!L4</f>
        <v>Revised Budget 2020/21</v>
      </c>
      <c r="L3" s="1085" t="str">
        <f>'Comm&amp;Wellbeing'!M4</f>
        <v>2021-22
Savings
Plan</v>
      </c>
      <c r="M3" s="1086" t="str">
        <f>'Comm&amp;Wellbeing'!N4</f>
        <v>2021-22 Permanent Growth</v>
      </c>
      <c r="N3" s="704" t="str">
        <f>'Comm&amp;Wellbeing'!O4</f>
        <v>2021-22
One-off
Growth</v>
      </c>
      <c r="O3" s="705" t="str">
        <f>'Comm&amp;Wellbeing'!P4</f>
        <v>Budget 2021/22</v>
      </c>
      <c r="P3" s="903" t="s">
        <v>7229</v>
      </c>
      <c r="Q3" s="1121" t="s">
        <v>7230</v>
      </c>
    </row>
    <row r="4" spans="1:17" s="711" customFormat="1" ht="13.5" customHeight="1" thickBot="1" x14ac:dyDescent="0.25">
      <c r="A4" s="1122" t="s">
        <v>0</v>
      </c>
      <c r="B4" s="1123" t="s">
        <v>0</v>
      </c>
      <c r="C4" s="714" t="s">
        <v>0</v>
      </c>
      <c r="D4" s="715"/>
      <c r="E4" s="904"/>
      <c r="F4" s="720" t="s">
        <v>0</v>
      </c>
      <c r="G4" s="905" t="s">
        <v>0</v>
      </c>
      <c r="H4" s="905" t="s">
        <v>0</v>
      </c>
      <c r="I4" s="719" t="s">
        <v>0</v>
      </c>
      <c r="J4" s="720" t="s">
        <v>0</v>
      </c>
      <c r="K4" s="1088" t="s">
        <v>0</v>
      </c>
      <c r="L4" s="905" t="s">
        <v>0</v>
      </c>
      <c r="M4" s="905" t="s">
        <v>0</v>
      </c>
      <c r="N4" s="719" t="s">
        <v>0</v>
      </c>
      <c r="O4" s="720" t="s">
        <v>0</v>
      </c>
      <c r="P4" s="906"/>
      <c r="Q4" s="723"/>
    </row>
    <row r="5" spans="1:17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1124"/>
      <c r="H5" s="731"/>
      <c r="I5" s="734"/>
      <c r="J5" s="729"/>
      <c r="K5" s="726"/>
      <c r="L5" s="730"/>
      <c r="M5" s="730"/>
      <c r="N5" s="734"/>
      <c r="O5" s="726"/>
      <c r="P5" s="735"/>
      <c r="Q5" s="736"/>
    </row>
    <row r="6" spans="1:17" s="748" customFormat="1" ht="12.75" customHeight="1" x14ac:dyDescent="0.2">
      <c r="A6" s="1125">
        <f>SUMIF(CW1PY!A:A,D6,CW1PY!D:D)</f>
        <v>75500</v>
      </c>
      <c r="B6" s="1126">
        <f>SUMIF(CW1PY!A:A,D6,CW1PY!E:E)</f>
        <v>0</v>
      </c>
      <c r="C6" s="740">
        <f>SUMIF(CW1PY!A:A,D6,CW1PY!C:C)</f>
        <v>54637</v>
      </c>
      <c r="D6" s="741">
        <v>141032900</v>
      </c>
      <c r="E6" s="742" t="s">
        <v>2869</v>
      </c>
      <c r="F6" s="740">
        <f>SUMIF(CW1FY!A:A,D6,CW1FY!D:D)</f>
        <v>75500</v>
      </c>
      <c r="G6" s="739">
        <f>SUMIF(CW1YTD!A:A,D6,CW1YTD!C:C)</f>
        <v>33500</v>
      </c>
      <c r="H6" s="743">
        <f t="shared" ref="H6:H11" si="0">G6-F6</f>
        <v>-42000</v>
      </c>
      <c r="I6" s="744">
        <f t="shared" ref="I6:I11" si="1">J6-F6</f>
        <v>-8500</v>
      </c>
      <c r="J6" s="740">
        <f>33500*2</f>
        <v>67000</v>
      </c>
      <c r="K6" s="740">
        <f t="shared" ref="K6:K11" si="2">F6</f>
        <v>75500</v>
      </c>
      <c r="L6" s="745">
        <v>1500</v>
      </c>
      <c r="M6" s="745"/>
      <c r="N6" s="744"/>
      <c r="O6" s="740">
        <f t="shared" ref="O6:O11" si="3">SUM(K6:N6)</f>
        <v>77000</v>
      </c>
      <c r="P6" s="746"/>
      <c r="Q6" s="747"/>
    </row>
    <row r="7" spans="1:17" s="748" customFormat="1" ht="12.75" customHeight="1" x14ac:dyDescent="0.2">
      <c r="A7" s="1125">
        <f>SUMIF(CW1PY!A:A,D7,CW1PY!D:D)</f>
        <v>0</v>
      </c>
      <c r="B7" s="1126">
        <f>SUMIF(CW1PY!A:A,D7,CW1PY!E:E)</f>
        <v>0</v>
      </c>
      <c r="C7" s="740">
        <f>SUMIF(CW1PY!A:A,D7,CW1PY!C:C)</f>
        <v>1428.75</v>
      </c>
      <c r="D7" s="741">
        <v>141032904</v>
      </c>
      <c r="E7" s="742" t="s">
        <v>2860</v>
      </c>
      <c r="F7" s="740">
        <f>SUMIF(CW1FY!A:A,D7,CW1FY!D:D)</f>
        <v>0</v>
      </c>
      <c r="G7" s="739">
        <f>SUMIF(CW1YTD!A:A,D7,CW1YTD!C:C)</f>
        <v>0</v>
      </c>
      <c r="H7" s="743">
        <f t="shared" si="0"/>
        <v>0</v>
      </c>
      <c r="I7" s="744">
        <f t="shared" si="1"/>
        <v>0</v>
      </c>
      <c r="J7" s="740">
        <v>0</v>
      </c>
      <c r="K7" s="740">
        <f t="shared" si="2"/>
        <v>0</v>
      </c>
      <c r="L7" s="745"/>
      <c r="M7" s="745"/>
      <c r="N7" s="744"/>
      <c r="O7" s="740">
        <f t="shared" si="3"/>
        <v>0</v>
      </c>
      <c r="P7" s="746"/>
      <c r="Q7" s="747"/>
    </row>
    <row r="8" spans="1:17" s="748" customFormat="1" ht="12.75" customHeight="1" x14ac:dyDescent="0.2">
      <c r="A8" s="1125">
        <f>SUMIF(CW1PY!A:A,D8,CW1PY!D:D)</f>
        <v>2500</v>
      </c>
      <c r="B8" s="1126">
        <f>SUMIF(CW1PY!A:A,D8,CW1PY!E:E)</f>
        <v>0</v>
      </c>
      <c r="C8" s="740">
        <f>SUMIF(CW1PY!A:A,D8,CW1PY!C:C)</f>
        <v>1825</v>
      </c>
      <c r="D8" s="741">
        <v>141032921</v>
      </c>
      <c r="E8" s="742" t="s">
        <v>7551</v>
      </c>
      <c r="F8" s="740">
        <f>SUMIF(CW1FY!A:A,D8,CW1FY!D:D)</f>
        <v>2500</v>
      </c>
      <c r="G8" s="739">
        <f>SUMIF(CW1YTD!A:A,D8,CW1YTD!C:C)</f>
        <v>0</v>
      </c>
      <c r="H8" s="743">
        <f t="shared" si="0"/>
        <v>-2500</v>
      </c>
      <c r="I8" s="744">
        <f t="shared" si="1"/>
        <v>-2500</v>
      </c>
      <c r="J8" s="740">
        <v>0</v>
      </c>
      <c r="K8" s="740">
        <f t="shared" si="2"/>
        <v>2500</v>
      </c>
      <c r="L8" s="745"/>
      <c r="M8" s="745"/>
      <c r="N8" s="744"/>
      <c r="O8" s="740">
        <f t="shared" si="3"/>
        <v>2500</v>
      </c>
      <c r="P8" s="746"/>
      <c r="Q8" s="747"/>
    </row>
    <row r="9" spans="1:17" s="748" customFormat="1" ht="12.75" customHeight="1" x14ac:dyDescent="0.2">
      <c r="A9" s="1125">
        <f>SUMIF(CW1PY!A:A,D9,CW1PY!D:D)</f>
        <v>0</v>
      </c>
      <c r="B9" s="1126">
        <f>SUMIF(CW1PY!A:A,D9,CW1PY!E:E)</f>
        <v>0</v>
      </c>
      <c r="C9" s="740">
        <f>SUMIF(CW1PY!A:A,D9,CW1PY!C:C)</f>
        <v>3267</v>
      </c>
      <c r="D9" s="741">
        <v>141035142</v>
      </c>
      <c r="E9" s="742" t="s">
        <v>7552</v>
      </c>
      <c r="F9" s="740">
        <f>SUMIF(CW1FY!A:A,D9,CW1FY!D:D)</f>
        <v>0</v>
      </c>
      <c r="G9" s="739">
        <f>SUMIF(CW1YTD!A:A,D9,CW1YTD!C:C)</f>
        <v>0</v>
      </c>
      <c r="H9" s="743">
        <f t="shared" si="0"/>
        <v>0</v>
      </c>
      <c r="I9" s="744">
        <f t="shared" si="1"/>
        <v>0</v>
      </c>
      <c r="J9" s="740">
        <v>0</v>
      </c>
      <c r="K9" s="740">
        <f t="shared" si="2"/>
        <v>0</v>
      </c>
      <c r="L9" s="745"/>
      <c r="M9" s="745"/>
      <c r="N9" s="744"/>
      <c r="O9" s="740">
        <f t="shared" si="3"/>
        <v>0</v>
      </c>
      <c r="P9" s="746"/>
      <c r="Q9" s="747"/>
    </row>
    <row r="10" spans="1:17" s="748" customFormat="1" ht="12.75" customHeight="1" x14ac:dyDescent="0.2">
      <c r="A10" s="1125">
        <f>SUMIF(CW1PY!A:A,D10,CW1PY!D:D)</f>
        <v>0</v>
      </c>
      <c r="B10" s="1126">
        <f>SUMIF(CW1PY!A:A,D10,CW1PY!E:E)</f>
        <v>0</v>
      </c>
      <c r="C10" s="740">
        <f>SUMIF(CW1PY!A:A,D10,CW1PY!C:C)</f>
        <v>700</v>
      </c>
      <c r="D10" s="741">
        <v>141035143</v>
      </c>
      <c r="E10" s="742" t="s">
        <v>7553</v>
      </c>
      <c r="F10" s="740">
        <f>SUMIF(CW1FY!A:A,D10,CW1FY!D:D)</f>
        <v>0</v>
      </c>
      <c r="G10" s="739">
        <f>SUMIF(CW1YTD!A:A,D10,CW1YTD!C:C)</f>
        <v>0</v>
      </c>
      <c r="H10" s="743">
        <f t="shared" si="0"/>
        <v>0</v>
      </c>
      <c r="I10" s="744">
        <f t="shared" si="1"/>
        <v>0</v>
      </c>
      <c r="J10" s="740">
        <v>0</v>
      </c>
      <c r="K10" s="740">
        <f t="shared" si="2"/>
        <v>0</v>
      </c>
      <c r="L10" s="745"/>
      <c r="M10" s="745"/>
      <c r="N10" s="744"/>
      <c r="O10" s="740">
        <f t="shared" si="3"/>
        <v>0</v>
      </c>
      <c r="P10" s="796"/>
      <c r="Q10" s="764"/>
    </row>
    <row r="11" spans="1:17" s="748" customFormat="1" ht="12.75" customHeight="1" x14ac:dyDescent="0.2">
      <c r="A11" s="1125">
        <f>SUMIF(CW1PY!A:A,D11,CW1PY!D:D)</f>
        <v>0</v>
      </c>
      <c r="B11" s="1126">
        <f>SUMIF(CW1PY!A:A,D11,CW1PY!E:E)</f>
        <v>0</v>
      </c>
      <c r="C11" s="740">
        <f>SUMIF(CW1PY!A:A,D11,CW1PY!C:C)</f>
        <v>1124</v>
      </c>
      <c r="D11" s="741">
        <v>141035144</v>
      </c>
      <c r="E11" s="742" t="s">
        <v>7554</v>
      </c>
      <c r="F11" s="740">
        <f>SUMIF(CW1FY!A:A,D11,CW1FY!D:D)</f>
        <v>0</v>
      </c>
      <c r="G11" s="739">
        <f>SUMIF(CW1YTD!A:A,D11,CW1YTD!C:C)</f>
        <v>1194</v>
      </c>
      <c r="H11" s="743">
        <f t="shared" si="0"/>
        <v>1194</v>
      </c>
      <c r="I11" s="744">
        <f t="shared" si="1"/>
        <v>1200</v>
      </c>
      <c r="J11" s="740">
        <v>1200</v>
      </c>
      <c r="K11" s="740">
        <f t="shared" si="2"/>
        <v>0</v>
      </c>
      <c r="L11" s="745"/>
      <c r="M11" s="745"/>
      <c r="N11" s="744"/>
      <c r="O11" s="740">
        <f t="shared" si="3"/>
        <v>0</v>
      </c>
      <c r="P11" s="796"/>
      <c r="Q11" s="747"/>
    </row>
    <row r="12" spans="1:17" s="748" customFormat="1" ht="12.75" customHeight="1" x14ac:dyDescent="0.25">
      <c r="A12" s="890">
        <f>SUM(A6:A11)</f>
        <v>78000</v>
      </c>
      <c r="B12" s="891">
        <f>SUM(B6:B11)</f>
        <v>0</v>
      </c>
      <c r="C12" s="779">
        <f>SUM(C6:C11)</f>
        <v>62981.75</v>
      </c>
      <c r="D12" s="752"/>
      <c r="E12" s="780" t="s">
        <v>7242</v>
      </c>
      <c r="F12" s="779">
        <f t="shared" ref="F12:O12" si="4">SUM(F6:F11)</f>
        <v>78000</v>
      </c>
      <c r="G12" s="1131">
        <f t="shared" si="4"/>
        <v>34694</v>
      </c>
      <c r="H12" s="781">
        <f t="shared" si="4"/>
        <v>-43306</v>
      </c>
      <c r="I12" s="786">
        <f t="shared" si="4"/>
        <v>-9800</v>
      </c>
      <c r="J12" s="784">
        <f t="shared" si="4"/>
        <v>68200</v>
      </c>
      <c r="K12" s="784">
        <f t="shared" si="4"/>
        <v>78000</v>
      </c>
      <c r="L12" s="785">
        <f t="shared" si="4"/>
        <v>1500</v>
      </c>
      <c r="M12" s="785">
        <f t="shared" si="4"/>
        <v>0</v>
      </c>
      <c r="N12" s="786">
        <f t="shared" si="4"/>
        <v>0</v>
      </c>
      <c r="O12" s="784">
        <f t="shared" si="4"/>
        <v>79500</v>
      </c>
      <c r="P12" s="735"/>
      <c r="Q12" s="764"/>
    </row>
    <row r="13" spans="1:17" s="748" customFormat="1" ht="12.75" customHeight="1" x14ac:dyDescent="0.25">
      <c r="A13" s="787"/>
      <c r="B13" s="788"/>
      <c r="C13" s="740"/>
      <c r="D13" s="789"/>
      <c r="E13" s="742"/>
      <c r="F13" s="740"/>
      <c r="G13" s="1132"/>
      <c r="H13" s="745"/>
      <c r="I13" s="775"/>
      <c r="J13" s="773"/>
      <c r="K13" s="773"/>
      <c r="L13" s="774"/>
      <c r="M13" s="774"/>
      <c r="N13" s="775"/>
      <c r="O13" s="773"/>
      <c r="P13" s="735"/>
      <c r="Q13" s="764"/>
    </row>
    <row r="14" spans="1:17" s="798" customFormat="1" x14ac:dyDescent="0.25">
      <c r="A14" s="826"/>
      <c r="B14" s="827"/>
      <c r="C14" s="828"/>
      <c r="D14" s="829"/>
      <c r="E14" s="767" t="s">
        <v>2845</v>
      </c>
      <c r="F14" s="828"/>
      <c r="G14" s="830"/>
      <c r="H14" s="1134"/>
      <c r="I14" s="835"/>
      <c r="J14" s="833"/>
      <c r="K14" s="833"/>
      <c r="L14" s="834"/>
      <c r="M14" s="834"/>
      <c r="N14" s="835"/>
      <c r="O14" s="833"/>
      <c r="P14" s="836"/>
      <c r="Q14" s="797"/>
    </row>
    <row r="15" spans="1:17" s="798" customFormat="1" x14ac:dyDescent="0.2">
      <c r="A15" s="1125">
        <f>SUMIF(CW1PY!A:A,D15,CW1PY!D:D)</f>
        <v>-3000</v>
      </c>
      <c r="B15" s="1126">
        <f>SUMIF(CW1PY!A:A,D15,CW1PY!E:E)</f>
        <v>0</v>
      </c>
      <c r="C15" s="773">
        <f>SUMIF(CW1PY!A:A,D15,CW1PY!C:C)</f>
        <v>0</v>
      </c>
      <c r="D15" s="1135">
        <v>141039053</v>
      </c>
      <c r="E15" s="1136" t="s">
        <v>7555</v>
      </c>
      <c r="F15" s="740">
        <f>SUMIF(CW1FY!A:A,D15,CW1FY!D:D)</f>
        <v>-3000</v>
      </c>
      <c r="G15" s="739">
        <f>SUMIF(CW1YTD!A:A,D15,CW1YTD!C:C)</f>
        <v>0</v>
      </c>
      <c r="H15" s="743">
        <f>G15-F15</f>
        <v>3000</v>
      </c>
      <c r="I15" s="744">
        <f>J15-F15</f>
        <v>3000</v>
      </c>
      <c r="J15" s="773">
        <v>0</v>
      </c>
      <c r="K15" s="773">
        <f>F15</f>
        <v>-3000</v>
      </c>
      <c r="L15" s="774"/>
      <c r="M15" s="774"/>
      <c r="N15" s="775"/>
      <c r="O15" s="773">
        <f>SUM(K15:N15)</f>
        <v>-3000</v>
      </c>
      <c r="P15" s="810"/>
      <c r="Q15" s="797"/>
    </row>
    <row r="16" spans="1:17" s="798" customFormat="1" x14ac:dyDescent="0.2">
      <c r="A16" s="1125">
        <f>SUMIF(CW1PY!A:A,D16,CW1PY!D:D)</f>
        <v>0</v>
      </c>
      <c r="B16" s="1126">
        <f>SUMIF(CW1PY!A:A,D16,CW1PY!E:E)</f>
        <v>0</v>
      </c>
      <c r="C16" s="773">
        <f>SUMIF(CW1PY!A:A,D16,CW1PY!C:C)</f>
        <v>0</v>
      </c>
      <c r="D16" s="1135">
        <v>141039201</v>
      </c>
      <c r="E16" s="1136" t="s">
        <v>2851</v>
      </c>
      <c r="F16" s="740">
        <f>SUMIF(CW1FY!A:A,D16,CW1FY!D:D)</f>
        <v>0</v>
      </c>
      <c r="G16" s="739">
        <f>SUMIF(CW1YTD!A:A,D16,CW1YTD!C:C)</f>
        <v>0</v>
      </c>
      <c r="H16" s="743">
        <f>G16-F16</f>
        <v>0</v>
      </c>
      <c r="I16" s="744">
        <f>J16-F16</f>
        <v>0</v>
      </c>
      <c r="J16" s="773">
        <v>0</v>
      </c>
      <c r="K16" s="773">
        <f>F16</f>
        <v>0</v>
      </c>
      <c r="L16" s="774"/>
      <c r="M16" s="774"/>
      <c r="N16" s="775"/>
      <c r="O16" s="773">
        <f>SUM(K16:N16)</f>
        <v>0</v>
      </c>
      <c r="P16" s="810"/>
      <c r="Q16" s="797"/>
    </row>
    <row r="17" spans="1:17" s="798" customFormat="1" x14ac:dyDescent="0.2">
      <c r="A17" s="1125">
        <f>SUMIF(CW1PY!A:A,D17,CW1PY!D:D)</f>
        <v>0</v>
      </c>
      <c r="B17" s="1126">
        <f>SUMIF(CW1PY!A:A,D17,CW1PY!E:E)</f>
        <v>0</v>
      </c>
      <c r="C17" s="773">
        <f>SUMIF(CW1PY!A:A,D17,CW1PY!C:C)</f>
        <v>0</v>
      </c>
      <c r="D17" s="1135">
        <v>141039805</v>
      </c>
      <c r="E17" s="1136" t="s">
        <v>7556</v>
      </c>
      <c r="F17" s="740">
        <f>SUMIF(CW1FY!A:A,D17,CW1FY!D:D)</f>
        <v>0</v>
      </c>
      <c r="G17" s="739">
        <f>SUMIF(CW1YTD!A:A,D17,CW1YTD!C:C)</f>
        <v>0</v>
      </c>
      <c r="H17" s="743">
        <f>G17-F17</f>
        <v>0</v>
      </c>
      <c r="I17" s="744">
        <f>J17-F17</f>
        <v>0</v>
      </c>
      <c r="J17" s="773">
        <v>0</v>
      </c>
      <c r="K17" s="773">
        <f>F17</f>
        <v>0</v>
      </c>
      <c r="L17" s="774"/>
      <c r="M17" s="774"/>
      <c r="N17" s="775"/>
      <c r="O17" s="773">
        <f>SUM(K17:N17)</f>
        <v>0</v>
      </c>
      <c r="P17" s="810"/>
      <c r="Q17" s="797"/>
    </row>
    <row r="18" spans="1:17" s="798" customFormat="1" x14ac:dyDescent="0.25">
      <c r="A18" s="800">
        <f t="shared" ref="A18:B18" si="5">SUM(A15:A17)</f>
        <v>-3000</v>
      </c>
      <c r="B18" s="801">
        <f t="shared" si="5"/>
        <v>0</v>
      </c>
      <c r="C18" s="802">
        <f>SUM(C15:C17)</f>
        <v>0</v>
      </c>
      <c r="D18" s="803"/>
      <c r="E18" s="780" t="s">
        <v>7247</v>
      </c>
      <c r="F18" s="802">
        <f t="shared" ref="F18:O18" si="6">SUM(F15:F17)</f>
        <v>-3000</v>
      </c>
      <c r="G18" s="848">
        <f t="shared" si="6"/>
        <v>0</v>
      </c>
      <c r="H18" s="848">
        <f t="shared" si="6"/>
        <v>3000</v>
      </c>
      <c r="I18" s="852">
        <f t="shared" si="6"/>
        <v>3000</v>
      </c>
      <c r="J18" s="850">
        <f t="shared" si="6"/>
        <v>0</v>
      </c>
      <c r="K18" s="850">
        <f t="shared" si="6"/>
        <v>-3000</v>
      </c>
      <c r="L18" s="851">
        <f t="shared" si="6"/>
        <v>0</v>
      </c>
      <c r="M18" s="851">
        <f t="shared" si="6"/>
        <v>0</v>
      </c>
      <c r="N18" s="852">
        <f t="shared" si="6"/>
        <v>0</v>
      </c>
      <c r="O18" s="850">
        <f t="shared" si="6"/>
        <v>-3000</v>
      </c>
      <c r="P18" s="810"/>
      <c r="Q18" s="797"/>
    </row>
    <row r="19" spans="1:17" s="798" customFormat="1" x14ac:dyDescent="0.25">
      <c r="A19" s="787"/>
      <c r="B19" s="788"/>
      <c r="C19" s="740"/>
      <c r="D19" s="811"/>
      <c r="E19" s="812"/>
      <c r="F19" s="740"/>
      <c r="G19" s="771"/>
      <c r="H19" s="743"/>
      <c r="I19" s="744"/>
      <c r="J19" s="740"/>
      <c r="K19" s="740"/>
      <c r="L19" s="745"/>
      <c r="M19" s="745"/>
      <c r="N19" s="744"/>
      <c r="O19" s="740"/>
      <c r="P19" s="746"/>
      <c r="Q19" s="813"/>
    </row>
    <row r="20" spans="1:17" s="798" customFormat="1" x14ac:dyDescent="0.25">
      <c r="A20" s="814">
        <f>A12+A18</f>
        <v>75000</v>
      </c>
      <c r="B20" s="815">
        <f t="shared" ref="B20:C20" si="7">B12+B18</f>
        <v>0</v>
      </c>
      <c r="C20" s="816">
        <f t="shared" si="7"/>
        <v>62981.75</v>
      </c>
      <c r="D20" s="817"/>
      <c r="E20" s="1137" t="s">
        <v>7248</v>
      </c>
      <c r="F20" s="816">
        <f t="shared" ref="F20:O20" si="8">F12+F18</f>
        <v>75000</v>
      </c>
      <c r="G20" s="1138">
        <f t="shared" si="8"/>
        <v>34694</v>
      </c>
      <c r="H20" s="1139">
        <f t="shared" si="8"/>
        <v>-40306</v>
      </c>
      <c r="I20" s="1140">
        <f t="shared" si="8"/>
        <v>-6800</v>
      </c>
      <c r="J20" s="1141">
        <f t="shared" si="8"/>
        <v>68200</v>
      </c>
      <c r="K20" s="1141">
        <f t="shared" si="8"/>
        <v>75000</v>
      </c>
      <c r="L20" s="1142">
        <f t="shared" si="8"/>
        <v>1500</v>
      </c>
      <c r="M20" s="1142">
        <f t="shared" si="8"/>
        <v>0</v>
      </c>
      <c r="N20" s="1140">
        <f t="shared" si="8"/>
        <v>0</v>
      </c>
      <c r="O20" s="1141">
        <f t="shared" si="8"/>
        <v>76500</v>
      </c>
      <c r="P20" s="810"/>
      <c r="Q20" s="797"/>
    </row>
    <row r="21" spans="1:17" s="798" customFormat="1" x14ac:dyDescent="0.25">
      <c r="A21" s="838"/>
      <c r="B21" s="925"/>
      <c r="C21" s="793"/>
      <c r="D21" s="1177"/>
      <c r="E21" s="1178"/>
      <c r="F21" s="840"/>
      <c r="G21" s="1143"/>
      <c r="H21" s="843"/>
      <c r="I21" s="744"/>
      <c r="J21" s="740"/>
      <c r="K21" s="773"/>
      <c r="L21" s="774"/>
      <c r="M21" s="774"/>
      <c r="N21" s="775"/>
      <c r="O21" s="773"/>
      <c r="P21" s="810"/>
      <c r="Q21" s="797"/>
    </row>
    <row r="22" spans="1:17" s="798" customFormat="1" hidden="1" x14ac:dyDescent="0.25">
      <c r="A22" s="924"/>
      <c r="B22" s="925"/>
      <c r="C22" s="793"/>
      <c r="D22" s="1144"/>
      <c r="E22" s="1133" t="s">
        <v>3040</v>
      </c>
      <c r="F22" s="793"/>
      <c r="G22" s="1143"/>
      <c r="H22" s="794"/>
      <c r="I22" s="744"/>
      <c r="J22" s="740"/>
      <c r="K22" s="773"/>
      <c r="L22" s="774"/>
      <c r="M22" s="774"/>
      <c r="N22" s="775"/>
      <c r="O22" s="773"/>
      <c r="P22" s="810"/>
      <c r="Q22" s="797"/>
    </row>
    <row r="23" spans="1:17" s="748" customFormat="1" ht="12.75" hidden="1" customHeight="1" x14ac:dyDescent="0.25">
      <c r="A23" s="1125">
        <f>SUMIF(CW1PY!A:A,D23,CW1PY!D:D)</f>
        <v>0</v>
      </c>
      <c r="B23" s="1126">
        <f>SUMIF(CW1PY!A:A,D23,CW1PY!E:E)</f>
        <v>0</v>
      </c>
      <c r="C23" s="740">
        <f>SUMIF(CW1PY!A:A,D23,CW1PY!C:C)</f>
        <v>0</v>
      </c>
      <c r="D23" s="789">
        <v>141032510</v>
      </c>
      <c r="E23" s="742" t="s">
        <v>2916</v>
      </c>
      <c r="F23" s="740">
        <f>SUMIF(CW1FY!A:A,D23,CW1FY!D:D)</f>
        <v>0</v>
      </c>
      <c r="G23" s="739">
        <f>SUMIF(CW1YTD!A:A,D23,CW1YTD!C:C)</f>
        <v>0</v>
      </c>
      <c r="H23" s="743">
        <f t="shared" ref="H23:H29" si="9">F23-G23</f>
        <v>0</v>
      </c>
      <c r="I23" s="744"/>
      <c r="J23" s="740"/>
      <c r="K23" s="740"/>
      <c r="L23" s="745"/>
      <c r="M23" s="745"/>
      <c r="N23" s="744"/>
      <c r="O23" s="740"/>
      <c r="P23" s="746"/>
      <c r="Q23" s="747"/>
    </row>
    <row r="24" spans="1:17" s="748" customFormat="1" ht="12.75" hidden="1" customHeight="1" x14ac:dyDescent="0.25">
      <c r="A24" s="1125">
        <f>SUMIF(CW1PY!A:A,D24,CW1PY!D:D)</f>
        <v>0</v>
      </c>
      <c r="B24" s="1126">
        <f>SUMIF(CW1PY!A:A,D24,CW1PY!E:E)</f>
        <v>0</v>
      </c>
      <c r="C24" s="740">
        <f>SUMIF(CW1PY!A:A,D24,CW1PY!C:C)</f>
        <v>0</v>
      </c>
      <c r="D24" s="789">
        <v>141034600</v>
      </c>
      <c r="E24" s="742" t="s">
        <v>7249</v>
      </c>
      <c r="F24" s="740">
        <f>SUMIF(CW1FY!A:A,D24,CW1FY!D:D)</f>
        <v>0</v>
      </c>
      <c r="G24" s="739">
        <f>SUMIF(CW1YTD!A:A,D24,CW1YTD!C:C)</f>
        <v>0</v>
      </c>
      <c r="H24" s="743">
        <f t="shared" si="9"/>
        <v>0</v>
      </c>
      <c r="I24" s="744"/>
      <c r="J24" s="740"/>
      <c r="K24" s="740"/>
      <c r="L24" s="745"/>
      <c r="M24" s="745"/>
      <c r="N24" s="744"/>
      <c r="O24" s="740"/>
      <c r="P24" s="746"/>
      <c r="Q24" s="747"/>
    </row>
    <row r="25" spans="1:17" s="748" customFormat="1" ht="12.75" hidden="1" customHeight="1" x14ac:dyDescent="0.25">
      <c r="A25" s="1125">
        <f>SUMIF(CW1PY!A:A,D25,CW1PY!D:D)</f>
        <v>0</v>
      </c>
      <c r="B25" s="1126">
        <f>SUMIF(CW1PY!A:A,D25,CW1PY!E:E)</f>
        <v>0</v>
      </c>
      <c r="C25" s="740">
        <f>SUMIF(CW1PY!A:A,D25,CW1PY!C:C)</f>
        <v>0</v>
      </c>
      <c r="D25" s="789">
        <v>141034610</v>
      </c>
      <c r="E25" s="742" t="s">
        <v>7263</v>
      </c>
      <c r="F25" s="740">
        <f>SUMIF(CW1FY!A:A,D25,CW1FY!D:D)</f>
        <v>0</v>
      </c>
      <c r="G25" s="739">
        <f>SUMIF(CW1YTD!A:A,D25,CW1YTD!C:C)</f>
        <v>0</v>
      </c>
      <c r="H25" s="743">
        <f t="shared" si="9"/>
        <v>0</v>
      </c>
      <c r="I25" s="744"/>
      <c r="J25" s="740"/>
      <c r="K25" s="740"/>
      <c r="L25" s="745"/>
      <c r="M25" s="745"/>
      <c r="N25" s="744"/>
      <c r="O25" s="740"/>
      <c r="P25" s="746"/>
      <c r="Q25" s="747"/>
    </row>
    <row r="26" spans="1:17" s="748" customFormat="1" ht="12.75" hidden="1" customHeight="1" x14ac:dyDescent="0.25">
      <c r="A26" s="1125">
        <f>SUMIF(CW1PY!A:A,D26,CW1PY!D:D)</f>
        <v>0</v>
      </c>
      <c r="B26" s="1126">
        <f>SUMIF(CW1PY!A:A,D26,CW1PY!E:E)</f>
        <v>0</v>
      </c>
      <c r="C26" s="740">
        <f>SUMIF(CW1PY!A:A,D26,CW1PY!C:C)</f>
        <v>0</v>
      </c>
      <c r="D26" s="789">
        <v>141034611</v>
      </c>
      <c r="E26" s="742" t="s">
        <v>7264</v>
      </c>
      <c r="F26" s="740">
        <f>SUMIF(CW1FY!A:A,D26,CW1FY!D:D)</f>
        <v>0</v>
      </c>
      <c r="G26" s="739">
        <f>SUMIF(CW1YTD!A:A,D26,CW1YTD!C:C)</f>
        <v>0</v>
      </c>
      <c r="H26" s="743">
        <f t="shared" si="9"/>
        <v>0</v>
      </c>
      <c r="I26" s="744"/>
      <c r="J26" s="740"/>
      <c r="K26" s="740"/>
      <c r="L26" s="745"/>
      <c r="M26" s="745"/>
      <c r="N26" s="744"/>
      <c r="O26" s="740"/>
      <c r="P26" s="746"/>
      <c r="Q26" s="747"/>
    </row>
    <row r="27" spans="1:17" s="748" customFormat="1" ht="12.75" hidden="1" customHeight="1" x14ac:dyDescent="0.25">
      <c r="A27" s="1125">
        <f>SUMIF(CW1PY!A:A,D27,CW1PY!D:D)</f>
        <v>0</v>
      </c>
      <c r="B27" s="1126">
        <f>SUMIF(CW1PY!A:A,D27,CW1PY!E:E)</f>
        <v>0</v>
      </c>
      <c r="C27" s="740">
        <f>SUMIF(CW1PY!A:A,D27,CW1PY!C:C)</f>
        <v>0</v>
      </c>
      <c r="D27" s="789">
        <v>141034618</v>
      </c>
      <c r="E27" s="742" t="s">
        <v>7312</v>
      </c>
      <c r="F27" s="740">
        <f>SUMIF(CW1FY!A:A,D27,CW1FY!D:D)</f>
        <v>0</v>
      </c>
      <c r="G27" s="739">
        <f>SUMIF(CW1YTD!A:A,D27,CW1YTD!C:C)</f>
        <v>0</v>
      </c>
      <c r="H27" s="743">
        <f t="shared" si="9"/>
        <v>0</v>
      </c>
      <c r="I27" s="744"/>
      <c r="J27" s="740"/>
      <c r="K27" s="740"/>
      <c r="L27" s="745"/>
      <c r="M27" s="745"/>
      <c r="N27" s="744"/>
      <c r="O27" s="740"/>
      <c r="P27" s="746"/>
      <c r="Q27" s="747"/>
    </row>
    <row r="28" spans="1:17" s="748" customFormat="1" ht="12.75" hidden="1" customHeight="1" x14ac:dyDescent="0.25">
      <c r="A28" s="1125">
        <f>SUMIF(CW1PY!A:A,D28,CW1PY!D:D)</f>
        <v>0</v>
      </c>
      <c r="B28" s="1126">
        <f>SUMIF(CW1PY!A:A,D28,CW1PY!E:E)</f>
        <v>0</v>
      </c>
      <c r="C28" s="740">
        <f>SUMIF(CW1PY!A:A,D28,CW1PY!C:C)</f>
        <v>0</v>
      </c>
      <c r="D28" s="789">
        <v>141034619</v>
      </c>
      <c r="E28" s="742" t="s">
        <v>7409</v>
      </c>
      <c r="F28" s="740">
        <f>SUMIF(CW1FY!A:A,D28,CW1FY!D:D)</f>
        <v>0</v>
      </c>
      <c r="G28" s="739">
        <f>SUMIF(CW1YTD!A:A,D28,CW1YTD!C:C)</f>
        <v>0</v>
      </c>
      <c r="H28" s="743">
        <f t="shared" si="9"/>
        <v>0</v>
      </c>
      <c r="I28" s="744"/>
      <c r="J28" s="740"/>
      <c r="K28" s="740"/>
      <c r="L28" s="745"/>
      <c r="M28" s="745"/>
      <c r="N28" s="744"/>
      <c r="O28" s="740"/>
      <c r="P28" s="746"/>
      <c r="Q28" s="747"/>
    </row>
    <row r="29" spans="1:17" s="748" customFormat="1" ht="12.75" hidden="1" customHeight="1" x14ac:dyDescent="0.25">
      <c r="A29" s="1125">
        <f>SUMIF(CW1PY!A:A,D29,CW1PY!D:D)</f>
        <v>0</v>
      </c>
      <c r="B29" s="1126">
        <f>SUMIF(CW1PY!A:A,D29,CW1PY!E:E)</f>
        <v>0</v>
      </c>
      <c r="C29" s="740">
        <f>SUMIF(CW1PY!A:A,D29,CW1PY!C:C)</f>
        <v>0</v>
      </c>
      <c r="D29" s="789">
        <v>141039601</v>
      </c>
      <c r="E29" s="742" t="s">
        <v>7557</v>
      </c>
      <c r="F29" s="740">
        <f>SUMIF(CW1FY!A:A,D29,CW1FY!D:D)</f>
        <v>0</v>
      </c>
      <c r="G29" s="739">
        <f>SUMIF(CW1YTD!A:A,D29,CW1YTD!C:C)</f>
        <v>0</v>
      </c>
      <c r="H29" s="743">
        <f t="shared" si="9"/>
        <v>0</v>
      </c>
      <c r="I29" s="744"/>
      <c r="J29" s="740"/>
      <c r="K29" s="740"/>
      <c r="L29" s="745"/>
      <c r="M29" s="745"/>
      <c r="N29" s="744"/>
      <c r="O29" s="740"/>
      <c r="P29" s="746"/>
      <c r="Q29" s="747"/>
    </row>
    <row r="30" spans="1:17" s="798" customFormat="1" hidden="1" x14ac:dyDescent="0.25">
      <c r="A30" s="800">
        <f t="shared" ref="A30:B30" si="10">SUM(A23:A29)</f>
        <v>0</v>
      </c>
      <c r="B30" s="801">
        <f t="shared" si="10"/>
        <v>0</v>
      </c>
      <c r="C30" s="802">
        <f>SUM(C23:C29)</f>
        <v>0</v>
      </c>
      <c r="D30" s="846"/>
      <c r="E30" s="847" t="s">
        <v>7255</v>
      </c>
      <c r="F30" s="802">
        <f t="shared" ref="F30:O30" si="11">SUM(F23:F29)</f>
        <v>0</v>
      </c>
      <c r="G30" s="1128">
        <f t="shared" si="11"/>
        <v>0</v>
      </c>
      <c r="H30" s="848">
        <f t="shared" si="11"/>
        <v>0</v>
      </c>
      <c r="I30" s="852">
        <f t="shared" si="11"/>
        <v>0</v>
      </c>
      <c r="J30" s="850">
        <f t="shared" si="11"/>
        <v>0</v>
      </c>
      <c r="K30" s="850">
        <f t="shared" si="11"/>
        <v>0</v>
      </c>
      <c r="L30" s="851">
        <f t="shared" si="11"/>
        <v>0</v>
      </c>
      <c r="M30" s="851">
        <f t="shared" si="11"/>
        <v>0</v>
      </c>
      <c r="N30" s="852">
        <f t="shared" si="11"/>
        <v>0</v>
      </c>
      <c r="O30" s="850">
        <f t="shared" si="11"/>
        <v>0</v>
      </c>
      <c r="P30" s="810"/>
      <c r="Q30" s="797"/>
    </row>
    <row r="31" spans="1:17" x14ac:dyDescent="0.2">
      <c r="A31" s="924"/>
      <c r="B31" s="1145"/>
      <c r="C31" s="1146"/>
      <c r="D31" s="854"/>
      <c r="E31" s="855"/>
      <c r="F31" s="1185"/>
      <c r="G31" s="1186"/>
      <c r="H31" s="1187"/>
      <c r="I31" s="862"/>
      <c r="J31" s="860"/>
      <c r="K31" s="860"/>
      <c r="L31" s="861"/>
      <c r="M31" s="861"/>
      <c r="N31" s="862"/>
      <c r="O31" s="860"/>
      <c r="P31" s="810"/>
      <c r="Q31" s="797"/>
    </row>
    <row r="32" spans="1:17" s="798" customFormat="1" ht="13.5" thickBot="1" x14ac:dyDescent="0.3">
      <c r="A32" s="864">
        <f t="shared" ref="A32:B32" si="12">A20+A30</f>
        <v>75000</v>
      </c>
      <c r="B32" s="865">
        <f t="shared" si="12"/>
        <v>0</v>
      </c>
      <c r="C32" s="866">
        <f>C20+C30</f>
        <v>62981.75</v>
      </c>
      <c r="D32" s="867"/>
      <c r="E32" s="868" t="s">
        <v>8</v>
      </c>
      <c r="F32" s="866">
        <f t="shared" ref="F32:O32" si="13">F20+F30</f>
        <v>75000</v>
      </c>
      <c r="G32" s="1184">
        <f t="shared" si="13"/>
        <v>34694</v>
      </c>
      <c r="H32" s="1149">
        <f t="shared" si="13"/>
        <v>-40306</v>
      </c>
      <c r="I32" s="1150">
        <f t="shared" si="13"/>
        <v>-6800</v>
      </c>
      <c r="J32" s="866">
        <f t="shared" si="13"/>
        <v>68200</v>
      </c>
      <c r="K32" s="866">
        <f t="shared" si="13"/>
        <v>75000</v>
      </c>
      <c r="L32" s="1149">
        <f t="shared" si="13"/>
        <v>1500</v>
      </c>
      <c r="M32" s="1149">
        <f t="shared" si="13"/>
        <v>0</v>
      </c>
      <c r="N32" s="1150">
        <f t="shared" si="13"/>
        <v>0</v>
      </c>
      <c r="O32" s="866">
        <f t="shared" si="13"/>
        <v>76500</v>
      </c>
      <c r="P32" s="873"/>
      <c r="Q32" s="874"/>
    </row>
    <row r="33" spans="1:16" x14ac:dyDescent="0.2">
      <c r="A33" s="875">
        <f>SUMIF(CW1PY!G:G,$D$2,CW1PY!D:D)-A32</f>
        <v>0</v>
      </c>
      <c r="B33" s="875">
        <f>SUMIF(CW1PY!G:G,$D$2,CW1PY!E:E)-B32</f>
        <v>0</v>
      </c>
      <c r="C33" s="863">
        <f>SUMIF(CW1PY!G:G,$D$2,CW1PY!C:C)-C32</f>
        <v>0</v>
      </c>
      <c r="D33" s="876"/>
      <c r="F33" s="687">
        <f>SUMIF(CW1FY!G:G,$D$2,CW1FY!D:D)-F32</f>
        <v>0</v>
      </c>
      <c r="G33" s="858">
        <f>SUMIF(CW1YTD!G:G,$D$2,CW1YTD!C:C)-G32</f>
        <v>0</v>
      </c>
      <c r="H33" s="858">
        <f>G32-F32-H32</f>
        <v>0</v>
      </c>
      <c r="I33" s="858">
        <f>J32-F32-I32</f>
        <v>0</v>
      </c>
      <c r="P33" s="863"/>
    </row>
    <row r="34" spans="1:16" ht="15" x14ac:dyDescent="0.3">
      <c r="D34" s="876"/>
      <c r="H34" s="877"/>
      <c r="I34" s="877"/>
      <c r="J34" s="877"/>
      <c r="K34" s="877"/>
      <c r="L34" s="877"/>
      <c r="M34" s="877"/>
      <c r="N34" s="877"/>
      <c r="O34" s="877"/>
      <c r="P34" s="863"/>
    </row>
    <row r="35" spans="1:16" ht="15" x14ac:dyDescent="0.3">
      <c r="D35" s="876"/>
      <c r="H35" s="877"/>
      <c r="I35" s="877"/>
      <c r="J35" s="877"/>
      <c r="K35" s="877"/>
      <c r="L35" s="877"/>
      <c r="M35" s="877"/>
      <c r="N35" s="877"/>
      <c r="O35" s="877"/>
      <c r="P35" s="863"/>
    </row>
    <row r="36" spans="1:16" x14ac:dyDescent="0.2">
      <c r="D36" s="876"/>
    </row>
    <row r="37" spans="1:16" x14ac:dyDescent="0.2">
      <c r="D37" s="876"/>
    </row>
    <row r="38" spans="1:16" x14ac:dyDescent="0.2">
      <c r="D38" s="876"/>
    </row>
    <row r="39" spans="1:16" x14ac:dyDescent="0.2">
      <c r="D39" s="876"/>
    </row>
    <row r="40" spans="1:16" x14ac:dyDescent="0.2">
      <c r="D40" s="876"/>
    </row>
    <row r="41" spans="1:16" x14ac:dyDescent="0.2">
      <c r="D41" s="876"/>
    </row>
    <row r="42" spans="1:16" x14ac:dyDescent="0.2">
      <c r="D42" s="876"/>
    </row>
    <row r="43" spans="1:16" x14ac:dyDescent="0.2">
      <c r="D43" s="876"/>
    </row>
  </sheetData>
  <mergeCells count="1">
    <mergeCell ref="C1:Q1"/>
  </mergeCells>
  <conditionalFormatting sqref="H13">
    <cfRule type="cellIs" dxfId="31" priority="1" stopIfTrue="1" operator="notBetween">
      <formula>-999</formula>
      <formula>999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scale="55" orientation="landscape" r:id="rId1"/>
  <headerFooter>
    <oddFooter>&amp;C&amp;Z&amp;F\&amp;A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1"/>
  <sheetViews>
    <sheetView topLeftCell="D1" zoomScale="80" zoomScaleNormal="80" workbookViewId="0">
      <selection activeCell="D50" sqref="A50:XFD52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7" width="12.140625" style="1151" hidden="1" customWidth="1"/>
    <col min="8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8" s="687" customFormat="1" ht="19.5" customHeight="1" thickBot="1" x14ac:dyDescent="0.25">
      <c r="A1" s="685"/>
      <c r="B1" s="686"/>
      <c r="C1" s="2007" t="str">
        <f>'14101'!C1</f>
        <v>COMMUNITY AND WELLBEING</v>
      </c>
      <c r="D1" s="2016"/>
      <c r="E1" s="2016"/>
      <c r="F1" s="2016"/>
      <c r="G1" s="2016"/>
      <c r="H1" s="2016"/>
      <c r="I1" s="2016"/>
      <c r="J1" s="2016"/>
      <c r="K1" s="2016"/>
      <c r="L1" s="2016"/>
      <c r="M1" s="2016"/>
      <c r="N1" s="2016"/>
      <c r="O1" s="2016"/>
      <c r="P1" s="2016"/>
      <c r="Q1" s="2017"/>
    </row>
    <row r="2" spans="1:18" s="687" customFormat="1" ht="20.100000000000001" customHeight="1" thickBot="1" x14ac:dyDescent="0.3">
      <c r="A2" s="688"/>
      <c r="B2" s="689"/>
      <c r="C2" s="690" t="s">
        <v>22</v>
      </c>
      <c r="D2" s="691">
        <v>14104</v>
      </c>
      <c r="E2" s="692" t="s">
        <v>2989</v>
      </c>
      <c r="F2" s="693"/>
      <c r="G2" s="693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8" s="711" customFormat="1" ht="42" customHeight="1" x14ac:dyDescent="0.2">
      <c r="A3" s="1115" t="str">
        <f>'Comm&amp;Wellbeing'!B4</f>
        <v>Original Budget 2019-20</v>
      </c>
      <c r="B3" s="1116" t="str">
        <f>'Comm&amp;Wellbeing'!C4</f>
        <v>Revised Budget 2019-20</v>
      </c>
      <c r="C3" s="589" t="str">
        <f>'Comm&amp;Wellbeing'!D4</f>
        <v>PY GRNI
Actual
2019-20</v>
      </c>
      <c r="D3" s="700" t="s">
        <v>6256</v>
      </c>
      <c r="E3" s="1117" t="s">
        <v>3020</v>
      </c>
      <c r="F3" s="1154" t="str">
        <f>'Comm&amp;Wellbeing'!G4</f>
        <v>Original Budget
2020-21</v>
      </c>
      <c r="G3" s="592" t="str">
        <f>'Comm&amp;Wellbeing'!H4</f>
        <v>Actual Committed
to Sep 2020</v>
      </c>
      <c r="H3" s="1155" t="str">
        <f>'Comm&amp;Wellbeing'!I4</f>
        <v>Variance
Act v Orig
to Sep 2020</v>
      </c>
      <c r="I3" s="1119" t="str">
        <f>'Comm&amp;Wellbeing'!J4</f>
        <v>Forecast
less Orig
2020-21</v>
      </c>
      <c r="J3" s="1120" t="str">
        <f>'Comm&amp;Wellbeing'!K4</f>
        <v>Forecast Full Year
2020-21</v>
      </c>
      <c r="K3" s="705" t="str">
        <f>'Comm&amp;Wellbeing'!L4</f>
        <v>Revised Budget 2020/21</v>
      </c>
      <c r="L3" s="1085" t="str">
        <f>'Comm&amp;Wellbeing'!M4</f>
        <v>2021-22
Savings
Plan</v>
      </c>
      <c r="M3" s="1086" t="str">
        <f>'Comm&amp;Wellbeing'!N4</f>
        <v>2021-22 Permanent Growth</v>
      </c>
      <c r="N3" s="704" t="str">
        <f>'Comm&amp;Wellbeing'!O4</f>
        <v>2021-22
One-off
Growth</v>
      </c>
      <c r="O3" s="705" t="str">
        <f>'Comm&amp;Wellbeing'!P4</f>
        <v>Budget 2021/22</v>
      </c>
      <c r="P3" s="903" t="s">
        <v>7229</v>
      </c>
      <c r="Q3" s="1121" t="s">
        <v>7230</v>
      </c>
    </row>
    <row r="4" spans="1:18" s="711" customFormat="1" ht="13.5" customHeight="1" thickBot="1" x14ac:dyDescent="0.25">
      <c r="A4" s="1122" t="s">
        <v>0</v>
      </c>
      <c r="B4" s="1123" t="s">
        <v>0</v>
      </c>
      <c r="C4" s="714" t="s">
        <v>0</v>
      </c>
      <c r="D4" s="715"/>
      <c r="E4" s="904"/>
      <c r="F4" s="720" t="s">
        <v>0</v>
      </c>
      <c r="G4" s="905" t="s">
        <v>0</v>
      </c>
      <c r="H4" s="905" t="s">
        <v>0</v>
      </c>
      <c r="I4" s="1188" t="s">
        <v>0</v>
      </c>
      <c r="J4" s="720" t="s">
        <v>0</v>
      </c>
      <c r="K4" s="1088" t="s">
        <v>0</v>
      </c>
      <c r="L4" s="905" t="s">
        <v>0</v>
      </c>
      <c r="M4" s="905" t="s">
        <v>0</v>
      </c>
      <c r="N4" s="719" t="s">
        <v>0</v>
      </c>
      <c r="O4" s="720" t="s">
        <v>0</v>
      </c>
      <c r="P4" s="906"/>
      <c r="Q4" s="723"/>
    </row>
    <row r="5" spans="1:18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1124"/>
      <c r="H5" s="731"/>
      <c r="I5" s="768"/>
      <c r="J5" s="729"/>
      <c r="K5" s="726"/>
      <c r="L5" s="730"/>
      <c r="M5" s="730"/>
      <c r="N5" s="734"/>
      <c r="O5" s="726"/>
      <c r="P5" s="735"/>
      <c r="Q5" s="736"/>
    </row>
    <row r="6" spans="1:18" s="737" customFormat="1" x14ac:dyDescent="0.25">
      <c r="A6" s="1125">
        <f>SUMIF(CW1PY!A:A,D6,CW1PY!D:D)</f>
        <v>65742</v>
      </c>
      <c r="B6" s="1126">
        <f>SUMIF(CW1PY!A:A,D6,CW1PY!E:E)</f>
        <v>0</v>
      </c>
      <c r="C6" s="740">
        <f>SUMIF(CW1PY!A:A,D6,CW1PY!C:C)</f>
        <v>126440.08</v>
      </c>
      <c r="D6" s="762">
        <v>141040100</v>
      </c>
      <c r="E6" s="742" t="s">
        <v>2</v>
      </c>
      <c r="F6" s="740">
        <f>SUMIF(CW1FY!A:A,D6,CW1FY!D:D)</f>
        <v>155100</v>
      </c>
      <c r="G6" s="739">
        <f>SUMIF(CW1YTD!A:A,D6,CW1YTD!C:C)</f>
        <v>35691.21</v>
      </c>
      <c r="H6" s="743">
        <f>G6-F6</f>
        <v>-119408.79000000001</v>
      </c>
      <c r="I6" s="744">
        <f>J6-F6</f>
        <v>-83700</v>
      </c>
      <c r="J6" s="740">
        <f>35700*2</f>
        <v>71400</v>
      </c>
      <c r="K6" s="740">
        <f>F6</f>
        <v>155100</v>
      </c>
      <c r="L6" s="745"/>
      <c r="M6" s="745"/>
      <c r="N6" s="744"/>
      <c r="O6" s="740">
        <f>SUM(K6:N6)</f>
        <v>155100</v>
      </c>
      <c r="P6" s="746"/>
      <c r="Q6" s="1127"/>
    </row>
    <row r="7" spans="1:18" s="737" customFormat="1" ht="12.75" customHeight="1" x14ac:dyDescent="0.2">
      <c r="A7" s="1125">
        <f>SUMIF(CW1PY!A:A,D7,CW1PY!D:D)</f>
        <v>0</v>
      </c>
      <c r="B7" s="1126">
        <f>SUMIF(CW1PY!A:A,D7,CW1PY!E:E)</f>
        <v>0</v>
      </c>
      <c r="C7" s="740">
        <f>SUMIF(CW1PY!A:A,D7,CW1PY!C:C)</f>
        <v>0</v>
      </c>
      <c r="D7" s="741">
        <v>141040200</v>
      </c>
      <c r="E7" s="742" t="s">
        <v>2847</v>
      </c>
      <c r="F7" s="740">
        <f>SUMIF(CW1FY!A:A,D7,CW1FY!D:D)</f>
        <v>0</v>
      </c>
      <c r="G7" s="739">
        <f>SUMIF(CW1YTD!A:A,D7,CW1YTD!C:C)</f>
        <v>0</v>
      </c>
      <c r="H7" s="743">
        <f>G7-F7</f>
        <v>0</v>
      </c>
      <c r="I7" s="744">
        <f>J7-F7</f>
        <v>0</v>
      </c>
      <c r="J7" s="740">
        <v>0</v>
      </c>
      <c r="K7" s="740">
        <f>F7</f>
        <v>0</v>
      </c>
      <c r="L7" s="745"/>
      <c r="M7" s="745"/>
      <c r="N7" s="744"/>
      <c r="O7" s="740">
        <f>SUM(K7:N7)</f>
        <v>0</v>
      </c>
      <c r="P7" s="746"/>
      <c r="Q7" s="747"/>
    </row>
    <row r="8" spans="1:18" s="798" customFormat="1" x14ac:dyDescent="0.25">
      <c r="A8" s="800">
        <f t="shared" ref="A8:B8" si="0">SUM(A6:A7)</f>
        <v>65742</v>
      </c>
      <c r="B8" s="801">
        <f t="shared" si="0"/>
        <v>0</v>
      </c>
      <c r="C8" s="802">
        <f>SUM(C6:C7)</f>
        <v>126440.08</v>
      </c>
      <c r="D8" s="846"/>
      <c r="E8" s="753" t="s">
        <v>7231</v>
      </c>
      <c r="F8" s="802">
        <f t="shared" ref="F8:O8" si="1">SUM(F6:F7)</f>
        <v>155100</v>
      </c>
      <c r="G8" s="1128">
        <f t="shared" si="1"/>
        <v>35691.21</v>
      </c>
      <c r="H8" s="848">
        <f t="shared" si="1"/>
        <v>-119408.79000000001</v>
      </c>
      <c r="I8" s="849">
        <f t="shared" si="1"/>
        <v>-83700</v>
      </c>
      <c r="J8" s="850">
        <f t="shared" si="1"/>
        <v>71400</v>
      </c>
      <c r="K8" s="850">
        <f t="shared" si="1"/>
        <v>155100</v>
      </c>
      <c r="L8" s="851">
        <f t="shared" si="1"/>
        <v>0</v>
      </c>
      <c r="M8" s="851">
        <f t="shared" si="1"/>
        <v>0</v>
      </c>
      <c r="N8" s="852">
        <f t="shared" si="1"/>
        <v>0</v>
      </c>
      <c r="O8" s="850">
        <f t="shared" si="1"/>
        <v>155100</v>
      </c>
      <c r="P8" s="810"/>
      <c r="Q8" s="797"/>
    </row>
    <row r="9" spans="1:18" s="798" customFormat="1" ht="12.75" customHeight="1" x14ac:dyDescent="0.25">
      <c r="A9" s="787"/>
      <c r="B9" s="788"/>
      <c r="C9" s="740"/>
      <c r="D9" s="762"/>
      <c r="E9" s="918"/>
      <c r="F9" s="740"/>
      <c r="G9" s="771"/>
      <c r="H9" s="743"/>
      <c r="I9" s="761"/>
      <c r="J9" s="740"/>
      <c r="K9" s="740"/>
      <c r="L9" s="745"/>
      <c r="M9" s="745"/>
      <c r="N9" s="744"/>
      <c r="O9" s="740"/>
      <c r="P9" s="746"/>
      <c r="Q9" s="747"/>
    </row>
    <row r="10" spans="1:18" s="1129" customFormat="1" ht="12.75" customHeight="1" x14ac:dyDescent="0.2">
      <c r="A10" s="1125">
        <f>SUMIF(CW1PY!A:A,D10,CW1PY!D:D)</f>
        <v>0</v>
      </c>
      <c r="B10" s="1126">
        <f>SUMIF(CW1PY!A:A,D10,CW1PY!E:E)</f>
        <v>0</v>
      </c>
      <c r="C10" s="740">
        <f>SUMIF(CW1PY!A:A,D10,CW1PY!C:C)</f>
        <v>2477.8000000000002</v>
      </c>
      <c r="D10" s="741">
        <v>141040101</v>
      </c>
      <c r="E10" s="742" t="s">
        <v>7232</v>
      </c>
      <c r="F10" s="740">
        <f>SUMIF(CW1FY!A:A,D10,CW1FY!D:D)</f>
        <v>0</v>
      </c>
      <c r="G10" s="739">
        <f>SUMIF(CW1YTD!A:A,D10,CW1YTD!C:C)</f>
        <v>0</v>
      </c>
      <c r="H10" s="743">
        <f>G10-F10</f>
        <v>0</v>
      </c>
      <c r="I10" s="744">
        <f>J10-F10</f>
        <v>0</v>
      </c>
      <c r="J10" s="740">
        <v>0</v>
      </c>
      <c r="K10" s="740">
        <f>F10</f>
        <v>0</v>
      </c>
      <c r="L10" s="745"/>
      <c r="M10" s="745"/>
      <c r="N10" s="744"/>
      <c r="O10" s="740">
        <f>SUM(K10:N10)</f>
        <v>0</v>
      </c>
      <c r="P10" s="746"/>
      <c r="Q10" s="747"/>
    </row>
    <row r="11" spans="1:18" s="1129" customFormat="1" ht="12.75" customHeight="1" x14ac:dyDescent="0.2">
      <c r="A11" s="1125">
        <f>SUMIF(CW1PY!A:A,D11,CW1PY!D:D)</f>
        <v>0</v>
      </c>
      <c r="B11" s="1126">
        <f>SUMIF(CW1PY!A:A,D11,CW1PY!E:E)</f>
        <v>0</v>
      </c>
      <c r="C11" s="740">
        <f>SUMIF(CW1PY!A:A,D11,CW1PY!C:C)</f>
        <v>0</v>
      </c>
      <c r="D11" s="741">
        <v>141040102</v>
      </c>
      <c r="E11" s="742" t="s">
        <v>3042</v>
      </c>
      <c r="F11" s="740">
        <f>SUMIF(CW1FY!A:A,D11,CW1FY!D:D)</f>
        <v>0</v>
      </c>
      <c r="G11" s="739">
        <f>SUMIF(CW1YTD!A:A,D11,CW1YTD!C:C)</f>
        <v>0</v>
      </c>
      <c r="H11" s="743">
        <f>G11-F11</f>
        <v>0</v>
      </c>
      <c r="I11" s="744">
        <f>J11-F11</f>
        <v>0</v>
      </c>
      <c r="J11" s="740">
        <v>0</v>
      </c>
      <c r="K11" s="740">
        <f>F11</f>
        <v>0</v>
      </c>
      <c r="L11" s="745"/>
      <c r="M11" s="745"/>
      <c r="N11" s="744"/>
      <c r="O11" s="740">
        <f>SUM(K11:N11)</f>
        <v>0</v>
      </c>
      <c r="P11" s="746"/>
      <c r="Q11" s="747"/>
    </row>
    <row r="12" spans="1:18" s="1129" customFormat="1" x14ac:dyDescent="0.2">
      <c r="A12" s="1125">
        <f>SUMIF(CW1PY!A:A,D12,CW1PY!D:D)</f>
        <v>0</v>
      </c>
      <c r="B12" s="1126">
        <f>SUMIF(CW1PY!A:A,D12,CW1PY!E:E)</f>
        <v>0</v>
      </c>
      <c r="C12" s="740">
        <f>SUMIF(CW1PY!A:A,D12,CW1PY!C:C)</f>
        <v>10889.22</v>
      </c>
      <c r="D12" s="741">
        <v>141040120</v>
      </c>
      <c r="E12" s="742" t="s">
        <v>7233</v>
      </c>
      <c r="F12" s="740">
        <f>SUMIF(CW1FY!A:A,D12,CW1FY!D:D)</f>
        <v>0</v>
      </c>
      <c r="G12" s="739">
        <f>SUMIF(CW1YTD!A:A,D12,CW1YTD!C:C)</f>
        <v>0</v>
      </c>
      <c r="H12" s="743">
        <f>G12-F12</f>
        <v>0</v>
      </c>
      <c r="I12" s="744">
        <f>J12-F12</f>
        <v>0</v>
      </c>
      <c r="J12" s="740">
        <v>0</v>
      </c>
      <c r="K12" s="740">
        <f>F12</f>
        <v>0</v>
      </c>
      <c r="L12" s="745"/>
      <c r="M12" s="745"/>
      <c r="N12" s="744"/>
      <c r="O12" s="740">
        <f>SUM(K12:N12)</f>
        <v>0</v>
      </c>
      <c r="P12" s="746"/>
      <c r="Q12" s="747"/>
    </row>
    <row r="13" spans="1:18" s="760" customFormat="1" x14ac:dyDescent="0.25">
      <c r="A13" s="749">
        <f>SUM(A8:A12)</f>
        <v>65742</v>
      </c>
      <c r="B13" s="750">
        <f>SUM(B8:B12)</f>
        <v>0</v>
      </c>
      <c r="C13" s="751">
        <f>SUM(C8:C12)</f>
        <v>139807.1</v>
      </c>
      <c r="D13" s="752"/>
      <c r="E13" s="753" t="s">
        <v>7234</v>
      </c>
      <c r="F13" s="751">
        <f t="shared" ref="F13:O13" si="2">SUM(F8:F12)</f>
        <v>155100</v>
      </c>
      <c r="G13" s="754">
        <f t="shared" si="2"/>
        <v>35691.21</v>
      </c>
      <c r="H13" s="754">
        <f t="shared" si="2"/>
        <v>-119408.79000000001</v>
      </c>
      <c r="I13" s="755">
        <f t="shared" si="2"/>
        <v>-83700</v>
      </c>
      <c r="J13" s="751">
        <f t="shared" si="2"/>
        <v>71400</v>
      </c>
      <c r="K13" s="751">
        <f t="shared" si="2"/>
        <v>155100</v>
      </c>
      <c r="L13" s="754">
        <f t="shared" si="2"/>
        <v>0</v>
      </c>
      <c r="M13" s="754">
        <f t="shared" si="2"/>
        <v>0</v>
      </c>
      <c r="N13" s="756">
        <f t="shared" si="2"/>
        <v>0</v>
      </c>
      <c r="O13" s="751">
        <f t="shared" si="2"/>
        <v>155100</v>
      </c>
      <c r="P13" s="757"/>
      <c r="Q13" s="758"/>
      <c r="R13" s="759"/>
    </row>
    <row r="14" spans="1:18" s="1129" customFormat="1" x14ac:dyDescent="0.2">
      <c r="A14" s="1125"/>
      <c r="B14" s="1126"/>
      <c r="C14" s="740"/>
      <c r="D14" s="741"/>
      <c r="E14" s="742"/>
      <c r="F14" s="740"/>
      <c r="G14" s="745"/>
      <c r="H14" s="743"/>
      <c r="I14" s="761"/>
      <c r="J14" s="740"/>
      <c r="K14" s="740"/>
      <c r="L14" s="745"/>
      <c r="M14" s="745"/>
      <c r="N14" s="744"/>
      <c r="O14" s="740"/>
      <c r="P14" s="746"/>
      <c r="Q14" s="747"/>
    </row>
    <row r="15" spans="1:18" s="748" customFormat="1" x14ac:dyDescent="0.2">
      <c r="A15" s="1125">
        <f>SUMIF(CW1PY!A:A,D15,CW1PY!D:D)</f>
        <v>600</v>
      </c>
      <c r="B15" s="1126">
        <f>SUMIF(CW1PY!A:A,D15,CW1PY!E:E)</f>
        <v>0</v>
      </c>
      <c r="C15" s="740">
        <f>SUMIF(CW1PY!A:A,D15,CW1PY!C:C)</f>
        <v>786.69</v>
      </c>
      <c r="D15" s="1130">
        <v>141040930</v>
      </c>
      <c r="E15" s="742" t="s">
        <v>2731</v>
      </c>
      <c r="F15" s="740">
        <f>SUMIF(CW1FY!A:A,D15,CW1FY!D:D)</f>
        <v>800</v>
      </c>
      <c r="G15" s="739">
        <f>SUMIF(CW1YTD!A:A,D15,CW1YTD!C:C)</f>
        <v>25.03</v>
      </c>
      <c r="H15" s="743">
        <f t="shared" ref="H15:H23" si="3">G15-F15</f>
        <v>-774.97</v>
      </c>
      <c r="I15" s="744">
        <f t="shared" ref="I15:I23" si="4">J15-F15</f>
        <v>0</v>
      </c>
      <c r="J15" s="740">
        <v>800</v>
      </c>
      <c r="K15" s="740">
        <f t="shared" ref="K15:K23" si="5">F15</f>
        <v>800</v>
      </c>
      <c r="L15" s="745"/>
      <c r="M15" s="745"/>
      <c r="N15" s="744"/>
      <c r="O15" s="740">
        <f t="shared" ref="O15:O23" si="6">SUM(K15:N15)</f>
        <v>800</v>
      </c>
      <c r="P15" s="746"/>
      <c r="Q15" s="747"/>
    </row>
    <row r="16" spans="1:18" s="748" customFormat="1" ht="12.75" customHeight="1" x14ac:dyDescent="0.25">
      <c r="A16" s="1125">
        <f>SUMIF(CW1PY!A:A,D16,CW1PY!D:D)</f>
        <v>100</v>
      </c>
      <c r="B16" s="1126">
        <f>SUMIF(CW1PY!A:A,D16,CW1PY!E:E)</f>
        <v>0</v>
      </c>
      <c r="C16" s="740">
        <f>SUMIF(CW1PY!A:A,D16,CW1PY!C:C)</f>
        <v>0</v>
      </c>
      <c r="D16" s="789">
        <v>141042500</v>
      </c>
      <c r="E16" s="742" t="s">
        <v>2736</v>
      </c>
      <c r="F16" s="740">
        <f>SUMIF(CW1FY!A:A,D16,CW1FY!D:D)</f>
        <v>100</v>
      </c>
      <c r="G16" s="739">
        <f>SUMIF(CW1YTD!A:A,D16,CW1YTD!C:C)</f>
        <v>0</v>
      </c>
      <c r="H16" s="743">
        <f t="shared" si="3"/>
        <v>-100</v>
      </c>
      <c r="I16" s="744">
        <f t="shared" si="4"/>
        <v>0</v>
      </c>
      <c r="J16" s="740">
        <v>100</v>
      </c>
      <c r="K16" s="740">
        <f t="shared" si="5"/>
        <v>100</v>
      </c>
      <c r="L16" s="745"/>
      <c r="M16" s="745"/>
      <c r="N16" s="744"/>
      <c r="O16" s="740">
        <f t="shared" si="6"/>
        <v>100</v>
      </c>
      <c r="P16" s="746"/>
      <c r="Q16" s="747"/>
    </row>
    <row r="17" spans="1:17" s="748" customFormat="1" ht="12.75" customHeight="1" x14ac:dyDescent="0.25">
      <c r="A17" s="1125">
        <f>SUMIF(CW1PY!A:A,D17,CW1PY!D:D)</f>
        <v>0</v>
      </c>
      <c r="B17" s="1126">
        <f>SUMIF(CW1PY!A:A,D17,CW1PY!E:E)</f>
        <v>0</v>
      </c>
      <c r="C17" s="740">
        <f>SUMIF(CW1PY!A:A,D17,CW1PY!C:C)</f>
        <v>0</v>
      </c>
      <c r="D17" s="789">
        <v>141042706</v>
      </c>
      <c r="E17" s="742" t="s">
        <v>2738</v>
      </c>
      <c r="F17" s="740">
        <f>SUMIF(CW1FY!A:A,D17,CW1FY!D:D)</f>
        <v>0</v>
      </c>
      <c r="G17" s="739">
        <f>SUMIF(CW1YTD!A:A,D17,CW1YTD!C:C)</f>
        <v>0</v>
      </c>
      <c r="H17" s="743">
        <f t="shared" si="3"/>
        <v>0</v>
      </c>
      <c r="I17" s="744">
        <f t="shared" si="4"/>
        <v>0</v>
      </c>
      <c r="J17" s="740">
        <v>0</v>
      </c>
      <c r="K17" s="740">
        <f t="shared" si="5"/>
        <v>0</v>
      </c>
      <c r="L17" s="745"/>
      <c r="M17" s="745"/>
      <c r="N17" s="744"/>
      <c r="O17" s="740">
        <f t="shared" si="6"/>
        <v>0</v>
      </c>
      <c r="P17" s="746"/>
      <c r="Q17" s="747"/>
    </row>
    <row r="18" spans="1:17" s="748" customFormat="1" ht="12.75" customHeight="1" x14ac:dyDescent="0.25">
      <c r="A18" s="1125">
        <f>SUMIF(CW1PY!A:A,D18,CW1PY!D:D)</f>
        <v>0</v>
      </c>
      <c r="B18" s="1126">
        <f>SUMIF(CW1PY!A:A,D18,CW1PY!E:E)</f>
        <v>0</v>
      </c>
      <c r="C18" s="740">
        <f>SUMIF(CW1PY!A:A,D18,CW1PY!C:C)</f>
        <v>0</v>
      </c>
      <c r="D18" s="789">
        <v>141042801</v>
      </c>
      <c r="E18" s="742" t="s">
        <v>7558</v>
      </c>
      <c r="F18" s="740">
        <f>SUMIF(CW1FY!A:A,D18,CW1FY!D:D)</f>
        <v>0</v>
      </c>
      <c r="G18" s="739">
        <f>SUMIF(CW1YTD!A:A,D18,CW1YTD!C:C)</f>
        <v>0</v>
      </c>
      <c r="H18" s="743">
        <f t="shared" si="3"/>
        <v>0</v>
      </c>
      <c r="I18" s="744">
        <f t="shared" si="4"/>
        <v>0</v>
      </c>
      <c r="J18" s="740">
        <v>0</v>
      </c>
      <c r="K18" s="740">
        <f t="shared" si="5"/>
        <v>0</v>
      </c>
      <c r="L18" s="745"/>
      <c r="M18" s="745"/>
      <c r="N18" s="744"/>
      <c r="O18" s="740">
        <f t="shared" si="6"/>
        <v>0</v>
      </c>
      <c r="P18" s="746"/>
      <c r="Q18" s="747"/>
    </row>
    <row r="19" spans="1:17" s="748" customFormat="1" ht="12.75" customHeight="1" x14ac:dyDescent="0.25">
      <c r="A19" s="1125">
        <f>SUMIF(CW1PY!A:A,D19,CW1PY!D:D)</f>
        <v>900</v>
      </c>
      <c r="B19" s="1126">
        <f>SUMIF(CW1PY!A:A,D19,CW1PY!E:E)</f>
        <v>0</v>
      </c>
      <c r="C19" s="740">
        <f>SUMIF(CW1PY!A:A,D19,CW1PY!C:C)</f>
        <v>300</v>
      </c>
      <c r="D19" s="789">
        <v>141045563</v>
      </c>
      <c r="E19" s="742" t="s">
        <v>7559</v>
      </c>
      <c r="F19" s="740">
        <f>SUMIF(CW1FY!A:A,D19,CW1FY!D:D)</f>
        <v>900</v>
      </c>
      <c r="G19" s="739">
        <f>SUMIF(CW1YTD!A:A,D19,CW1YTD!C:C)</f>
        <v>0</v>
      </c>
      <c r="H19" s="743">
        <f t="shared" si="3"/>
        <v>-900</v>
      </c>
      <c r="I19" s="744">
        <f t="shared" si="4"/>
        <v>0</v>
      </c>
      <c r="J19" s="740">
        <v>900</v>
      </c>
      <c r="K19" s="740">
        <f t="shared" si="5"/>
        <v>900</v>
      </c>
      <c r="L19" s="745"/>
      <c r="M19" s="745"/>
      <c r="N19" s="744"/>
      <c r="O19" s="740">
        <f t="shared" si="6"/>
        <v>900</v>
      </c>
      <c r="P19" s="746"/>
      <c r="Q19" s="747"/>
    </row>
    <row r="20" spans="1:17" s="748" customFormat="1" ht="12.75" customHeight="1" x14ac:dyDescent="0.25">
      <c r="A20" s="1125">
        <f>SUMIF(CW1PY!A:A,D20,CW1PY!D:D)</f>
        <v>6400</v>
      </c>
      <c r="B20" s="1126">
        <f>SUMIF(CW1PY!A:A,D20,CW1PY!E:E)</f>
        <v>0</v>
      </c>
      <c r="C20" s="740">
        <f>SUMIF(CW1PY!A:A,D20,CW1PY!C:C)</f>
        <v>4233.43</v>
      </c>
      <c r="D20" s="789">
        <v>141045564</v>
      </c>
      <c r="E20" s="742" t="s">
        <v>7560</v>
      </c>
      <c r="F20" s="740">
        <f>SUMIF(CW1FY!A:A,D20,CW1FY!D:D)</f>
        <v>6400</v>
      </c>
      <c r="G20" s="739">
        <f>SUMIF(CW1YTD!A:A,D20,CW1YTD!C:C)</f>
        <v>4225</v>
      </c>
      <c r="H20" s="743">
        <f t="shared" si="3"/>
        <v>-2175</v>
      </c>
      <c r="I20" s="744">
        <f t="shared" si="4"/>
        <v>0</v>
      </c>
      <c r="J20" s="740">
        <v>6400</v>
      </c>
      <c r="K20" s="740">
        <f t="shared" si="5"/>
        <v>6400</v>
      </c>
      <c r="L20" s="745"/>
      <c r="M20" s="745"/>
      <c r="N20" s="744"/>
      <c r="O20" s="740">
        <f t="shared" si="6"/>
        <v>6400</v>
      </c>
      <c r="P20" s="746"/>
      <c r="Q20" s="747"/>
    </row>
    <row r="21" spans="1:17" s="748" customFormat="1" ht="12.75" customHeight="1" x14ac:dyDescent="0.25">
      <c r="A21" s="1125">
        <f>SUMIF(CW1PY!A:A,D21,CW1PY!D:D)</f>
        <v>0</v>
      </c>
      <c r="B21" s="1126">
        <f>SUMIF(CW1PY!A:A,D21,CW1PY!E:E)</f>
        <v>0</v>
      </c>
      <c r="C21" s="740">
        <f>SUMIF(CW1PY!A:A,D21,CW1PY!C:C)</f>
        <v>0</v>
      </c>
      <c r="D21" s="789">
        <v>141045568</v>
      </c>
      <c r="E21" s="742" t="s">
        <v>7561</v>
      </c>
      <c r="F21" s="740">
        <f>SUMIF(CW1FY!A:A,D21,CW1FY!D:D)</f>
        <v>0</v>
      </c>
      <c r="G21" s="739">
        <f>SUMIF(CW1YTD!A:A,D21,CW1YTD!C:C)</f>
        <v>0</v>
      </c>
      <c r="H21" s="743">
        <f t="shared" si="3"/>
        <v>0</v>
      </c>
      <c r="I21" s="744">
        <f t="shared" si="4"/>
        <v>0</v>
      </c>
      <c r="J21" s="740">
        <v>0</v>
      </c>
      <c r="K21" s="740">
        <f t="shared" si="5"/>
        <v>0</v>
      </c>
      <c r="L21" s="745"/>
      <c r="M21" s="745"/>
      <c r="N21" s="744"/>
      <c r="O21" s="740">
        <f t="shared" si="6"/>
        <v>0</v>
      </c>
      <c r="P21" s="746"/>
      <c r="Q21" s="747"/>
    </row>
    <row r="22" spans="1:17" s="748" customFormat="1" x14ac:dyDescent="0.25">
      <c r="A22" s="1125">
        <f>SUMIF(CW1PY!A:A,D22,CW1PY!D:D)</f>
        <v>5000</v>
      </c>
      <c r="B22" s="1126">
        <f>SUMIF(CW1PY!A:A,D22,CW1PY!E:E)</f>
        <v>0</v>
      </c>
      <c r="C22" s="740">
        <f>SUMIF(CW1PY!A:A,D22,CW1PY!C:C)</f>
        <v>0</v>
      </c>
      <c r="D22" s="789">
        <v>141045574</v>
      </c>
      <c r="E22" s="742" t="s">
        <v>7562</v>
      </c>
      <c r="F22" s="740">
        <f>SUMIF(CW1FY!A:A,D22,CW1FY!D:D)</f>
        <v>0</v>
      </c>
      <c r="G22" s="739">
        <f>SUMIF(CW1YTD!A:A,D22,CW1YTD!C:C)</f>
        <v>0</v>
      </c>
      <c r="H22" s="743">
        <f t="shared" si="3"/>
        <v>0</v>
      </c>
      <c r="I22" s="744">
        <f t="shared" si="4"/>
        <v>0</v>
      </c>
      <c r="J22" s="740">
        <v>0</v>
      </c>
      <c r="K22" s="740">
        <f t="shared" si="5"/>
        <v>0</v>
      </c>
      <c r="L22" s="745"/>
      <c r="M22" s="745"/>
      <c r="N22" s="744"/>
      <c r="O22" s="740">
        <f t="shared" si="6"/>
        <v>0</v>
      </c>
      <c r="P22" s="796"/>
      <c r="Q22" s="956"/>
    </row>
    <row r="23" spans="1:17" s="748" customFormat="1" ht="12.75" customHeight="1" x14ac:dyDescent="0.25">
      <c r="A23" s="1125">
        <f>SUMIF(CW1PY!A:A,D23,CW1PY!D:D)</f>
        <v>700</v>
      </c>
      <c r="B23" s="1126">
        <f>SUMIF(CW1PY!A:A,D23,CW1PY!E:E)</f>
        <v>0</v>
      </c>
      <c r="C23" s="740">
        <f>SUMIF(CW1PY!A:A,D23,CW1PY!C:C)</f>
        <v>133</v>
      </c>
      <c r="D23" s="789">
        <v>141045575</v>
      </c>
      <c r="E23" s="742" t="s">
        <v>7563</v>
      </c>
      <c r="F23" s="740">
        <f>SUMIF(CW1FY!A:A,D23,CW1FY!D:D)</f>
        <v>700</v>
      </c>
      <c r="G23" s="739">
        <f>SUMIF(CW1YTD!A:A,D23,CW1YTD!C:C)</f>
        <v>0</v>
      </c>
      <c r="H23" s="743">
        <f t="shared" si="3"/>
        <v>-700</v>
      </c>
      <c r="I23" s="744">
        <f t="shared" si="4"/>
        <v>0</v>
      </c>
      <c r="J23" s="740">
        <v>700</v>
      </c>
      <c r="K23" s="740">
        <f t="shared" si="5"/>
        <v>700</v>
      </c>
      <c r="L23" s="745"/>
      <c r="M23" s="745"/>
      <c r="N23" s="744"/>
      <c r="O23" s="740">
        <f t="shared" si="6"/>
        <v>700</v>
      </c>
      <c r="P23" s="796"/>
      <c r="Q23" s="764"/>
    </row>
    <row r="24" spans="1:17" s="748" customFormat="1" ht="12.75" customHeight="1" x14ac:dyDescent="0.25">
      <c r="A24" s="890">
        <f>SUM(A15:A23)</f>
        <v>13700</v>
      </c>
      <c r="B24" s="891">
        <f t="shared" ref="B24:C24" si="7">SUM(B15:B23)</f>
        <v>0</v>
      </c>
      <c r="C24" s="779">
        <f t="shared" si="7"/>
        <v>5453.1200000000008</v>
      </c>
      <c r="D24" s="752"/>
      <c r="E24" s="780" t="s">
        <v>7309</v>
      </c>
      <c r="F24" s="779">
        <f t="shared" ref="F24:O24" si="8">SUM(F15:F23)</f>
        <v>8900</v>
      </c>
      <c r="G24" s="1131">
        <f t="shared" si="8"/>
        <v>4250.03</v>
      </c>
      <c r="H24" s="781">
        <f t="shared" si="8"/>
        <v>-4649.97</v>
      </c>
      <c r="I24" s="783">
        <f t="shared" si="8"/>
        <v>0</v>
      </c>
      <c r="J24" s="784">
        <f t="shared" si="8"/>
        <v>8900</v>
      </c>
      <c r="K24" s="784">
        <f t="shared" si="8"/>
        <v>8900</v>
      </c>
      <c r="L24" s="785">
        <f t="shared" si="8"/>
        <v>0</v>
      </c>
      <c r="M24" s="785">
        <f t="shared" si="8"/>
        <v>0</v>
      </c>
      <c r="N24" s="786">
        <f t="shared" si="8"/>
        <v>0</v>
      </c>
      <c r="O24" s="784">
        <f t="shared" si="8"/>
        <v>8900</v>
      </c>
      <c r="P24" s="735"/>
      <c r="Q24" s="764"/>
    </row>
    <row r="25" spans="1:17" s="748" customFormat="1" ht="12.75" customHeight="1" x14ac:dyDescent="0.25">
      <c r="A25" s="787"/>
      <c r="B25" s="788"/>
      <c r="C25" s="740"/>
      <c r="D25" s="789"/>
      <c r="E25" s="742"/>
      <c r="F25" s="740"/>
      <c r="G25" s="1132"/>
      <c r="H25" s="745"/>
      <c r="I25" s="772"/>
      <c r="J25" s="773"/>
      <c r="K25" s="773"/>
      <c r="L25" s="774"/>
      <c r="M25" s="774"/>
      <c r="N25" s="775"/>
      <c r="O25" s="773"/>
      <c r="P25" s="735"/>
      <c r="Q25" s="764"/>
    </row>
    <row r="26" spans="1:17" s="798" customFormat="1" x14ac:dyDescent="0.25">
      <c r="A26" s="800">
        <f>A13+A24</f>
        <v>79442</v>
      </c>
      <c r="B26" s="801">
        <f t="shared" ref="B26:C26" si="9">B13+B24</f>
        <v>0</v>
      </c>
      <c r="C26" s="802">
        <f t="shared" si="9"/>
        <v>145260.22</v>
      </c>
      <c r="D26" s="846"/>
      <c r="E26" s="780" t="s">
        <v>7242</v>
      </c>
      <c r="F26" s="802">
        <f t="shared" ref="F26:O26" si="10">F13+F24</f>
        <v>164000</v>
      </c>
      <c r="G26" s="1128">
        <f t="shared" si="10"/>
        <v>39941.24</v>
      </c>
      <c r="H26" s="848">
        <f t="shared" si="10"/>
        <v>-124058.76000000001</v>
      </c>
      <c r="I26" s="849">
        <f t="shared" si="10"/>
        <v>-83700</v>
      </c>
      <c r="J26" s="850">
        <f t="shared" si="10"/>
        <v>80300</v>
      </c>
      <c r="K26" s="850">
        <f t="shared" si="10"/>
        <v>164000</v>
      </c>
      <c r="L26" s="851">
        <f t="shared" si="10"/>
        <v>0</v>
      </c>
      <c r="M26" s="851">
        <f t="shared" si="10"/>
        <v>0</v>
      </c>
      <c r="N26" s="852">
        <f t="shared" si="10"/>
        <v>0</v>
      </c>
      <c r="O26" s="850">
        <f t="shared" si="10"/>
        <v>164000</v>
      </c>
      <c r="P26" s="810"/>
      <c r="Q26" s="797"/>
    </row>
    <row r="27" spans="1:17" s="798" customFormat="1" x14ac:dyDescent="0.25">
      <c r="A27" s="924"/>
      <c r="B27" s="925"/>
      <c r="C27" s="793"/>
      <c r="D27" s="790"/>
      <c r="E27" s="1133"/>
      <c r="F27" s="793"/>
      <c r="G27" s="794"/>
      <c r="H27" s="794"/>
      <c r="I27" s="1189"/>
      <c r="J27" s="828"/>
      <c r="K27" s="828"/>
      <c r="L27" s="830"/>
      <c r="M27" s="830"/>
      <c r="N27" s="831"/>
      <c r="O27" s="828"/>
      <c r="P27" s="810"/>
      <c r="Q27" s="797"/>
    </row>
    <row r="28" spans="1:17" s="798" customFormat="1" x14ac:dyDescent="0.25">
      <c r="A28" s="826"/>
      <c r="B28" s="827"/>
      <c r="C28" s="828"/>
      <c r="D28" s="829"/>
      <c r="E28" s="767" t="s">
        <v>2845</v>
      </c>
      <c r="F28" s="828"/>
      <c r="G28" s="830"/>
      <c r="H28" s="1134"/>
      <c r="I28" s="832"/>
      <c r="J28" s="833"/>
      <c r="K28" s="833"/>
      <c r="L28" s="834"/>
      <c r="M28" s="834"/>
      <c r="N28" s="835"/>
      <c r="O28" s="833"/>
      <c r="P28" s="836"/>
      <c r="Q28" s="797"/>
    </row>
    <row r="29" spans="1:17" s="798" customFormat="1" x14ac:dyDescent="0.2">
      <c r="A29" s="1125">
        <f>SUMIF(CW1PY!A:A,D29,CW1PY!D:D)</f>
        <v>0</v>
      </c>
      <c r="B29" s="1126">
        <f>SUMIF(CW1PY!A:A,D29,CW1PY!E:E)</f>
        <v>0</v>
      </c>
      <c r="C29" s="773">
        <f>SUMIF(CW1PY!A:A,D29,CW1PY!C:C)</f>
        <v>0</v>
      </c>
      <c r="D29" s="1135">
        <v>141049051</v>
      </c>
      <c r="E29" s="1136" t="s">
        <v>2850</v>
      </c>
      <c r="F29" s="740">
        <f>SUMIF(CW1FY!A:A,D29,CW1FY!D:D)</f>
        <v>0</v>
      </c>
      <c r="G29" s="739">
        <f>SUMIF(CW1YTD!A:A,D29,CW1YTD!C:C)</f>
        <v>0</v>
      </c>
      <c r="H29" s="743">
        <f>G29-F29</f>
        <v>0</v>
      </c>
      <c r="I29" s="744">
        <f>J29-F29</f>
        <v>0</v>
      </c>
      <c r="J29" s="773">
        <v>0</v>
      </c>
      <c r="K29" s="773">
        <f>F29</f>
        <v>0</v>
      </c>
      <c r="L29" s="774"/>
      <c r="M29" s="774"/>
      <c r="N29" s="775"/>
      <c r="O29" s="773">
        <f>SUM(K29:N29)</f>
        <v>0</v>
      </c>
      <c r="P29" s="810"/>
      <c r="Q29" s="797"/>
    </row>
    <row r="30" spans="1:17" s="798" customFormat="1" x14ac:dyDescent="0.2">
      <c r="A30" s="1125">
        <f>SUMIF(CW1PY!A:A,D30,CW1PY!D:D)</f>
        <v>0</v>
      </c>
      <c r="B30" s="1126">
        <f>SUMIF(CW1PY!A:A,D30,CW1PY!E:E)</f>
        <v>0</v>
      </c>
      <c r="C30" s="773">
        <f>SUMIF(CW1PY!A:A,D30,CW1PY!C:C)</f>
        <v>0</v>
      </c>
      <c r="D30" s="1135">
        <v>141049201</v>
      </c>
      <c r="E30" s="1136" t="s">
        <v>2851</v>
      </c>
      <c r="F30" s="740">
        <f>SUMIF(CW1FY!A:A,D30,CW1FY!D:D)</f>
        <v>0</v>
      </c>
      <c r="G30" s="739">
        <f>SUMIF(CW1YTD!A:A,D30,CW1YTD!C:C)</f>
        <v>0</v>
      </c>
      <c r="H30" s="743">
        <f>G30-F30</f>
        <v>0</v>
      </c>
      <c r="I30" s="744">
        <f>J30-F30</f>
        <v>0</v>
      </c>
      <c r="J30" s="773">
        <v>0</v>
      </c>
      <c r="K30" s="773">
        <f>F30</f>
        <v>0</v>
      </c>
      <c r="L30" s="774"/>
      <c r="M30" s="774"/>
      <c r="N30" s="775"/>
      <c r="O30" s="773">
        <f>SUM(K30:N30)</f>
        <v>0</v>
      </c>
      <c r="P30" s="810"/>
      <c r="Q30" s="797"/>
    </row>
    <row r="31" spans="1:17" s="748" customFormat="1" ht="12.75" customHeight="1" x14ac:dyDescent="0.25">
      <c r="A31" s="1125">
        <f>SUMIF(CW1PY!A:A,D31,CW1PY!D:D)</f>
        <v>0</v>
      </c>
      <c r="B31" s="1126">
        <f>SUMIF(CW1PY!A:A,D31,CW1PY!E:E)</f>
        <v>0</v>
      </c>
      <c r="C31" s="740">
        <f>SUMIF(CW1PY!A:A,D31,CW1PY!C:C)</f>
        <v>-50</v>
      </c>
      <c r="D31" s="789">
        <v>141049601</v>
      </c>
      <c r="E31" s="742" t="s">
        <v>7557</v>
      </c>
      <c r="F31" s="740">
        <f>SUMIF(CW1FY!A:A,D31,CW1FY!D:D)</f>
        <v>0</v>
      </c>
      <c r="G31" s="739">
        <f>SUMIF(CW1YTD!A:A,D31,CW1YTD!C:C)</f>
        <v>-25</v>
      </c>
      <c r="H31" s="743">
        <f>G31-F31</f>
        <v>-25</v>
      </c>
      <c r="I31" s="744">
        <f>J31-F31</f>
        <v>0</v>
      </c>
      <c r="J31" s="740">
        <v>0</v>
      </c>
      <c r="K31" s="740">
        <f>F31</f>
        <v>0</v>
      </c>
      <c r="L31" s="745"/>
      <c r="M31" s="745"/>
      <c r="N31" s="744"/>
      <c r="O31" s="740">
        <f>SUM(K31:N31)</f>
        <v>0</v>
      </c>
      <c r="P31" s="746"/>
      <c r="Q31" s="747"/>
    </row>
    <row r="32" spans="1:17" s="798" customFormat="1" x14ac:dyDescent="0.2">
      <c r="A32" s="1125">
        <f>SUMIF(CW1PY!A:A,D32,CW1PY!D:D)</f>
        <v>0</v>
      </c>
      <c r="B32" s="1126">
        <f>SUMIF(CW1PY!A:A,D32,CW1PY!E:E)</f>
        <v>0</v>
      </c>
      <c r="C32" s="773">
        <f>SUMIF(CW1PY!A:A,D32,CW1PY!C:C)</f>
        <v>0</v>
      </c>
      <c r="D32" s="1135">
        <v>141049805</v>
      </c>
      <c r="E32" s="1136" t="s">
        <v>7556</v>
      </c>
      <c r="F32" s="740">
        <f>SUMIF(CW1FY!A:A,D32,CW1FY!D:D)</f>
        <v>0</v>
      </c>
      <c r="G32" s="739">
        <f>SUMIF(CW1YTD!A:A,D32,CW1YTD!C:C)</f>
        <v>0</v>
      </c>
      <c r="H32" s="743">
        <f>G32-F32</f>
        <v>0</v>
      </c>
      <c r="I32" s="744">
        <f>J32-F32</f>
        <v>0</v>
      </c>
      <c r="J32" s="773">
        <v>0</v>
      </c>
      <c r="K32" s="773">
        <f>F32</f>
        <v>0</v>
      </c>
      <c r="L32" s="774"/>
      <c r="M32" s="774"/>
      <c r="N32" s="775"/>
      <c r="O32" s="773">
        <f>SUM(K32:N32)</f>
        <v>0</v>
      </c>
      <c r="P32" s="810"/>
      <c r="Q32" s="797"/>
    </row>
    <row r="33" spans="1:17" s="798" customFormat="1" x14ac:dyDescent="0.25">
      <c r="A33" s="800">
        <f t="shared" ref="A33:B33" si="11">SUM(A29:A32)</f>
        <v>0</v>
      </c>
      <c r="B33" s="801">
        <f t="shared" si="11"/>
        <v>0</v>
      </c>
      <c r="C33" s="802">
        <f>SUM(C29:C32)</f>
        <v>-50</v>
      </c>
      <c r="D33" s="803"/>
      <c r="E33" s="780" t="s">
        <v>7247</v>
      </c>
      <c r="F33" s="802">
        <f t="shared" ref="F33:O33" si="12">SUM(F29:F32)</f>
        <v>0</v>
      </c>
      <c r="G33" s="848">
        <f t="shared" si="12"/>
        <v>-25</v>
      </c>
      <c r="H33" s="848">
        <f t="shared" si="12"/>
        <v>-25</v>
      </c>
      <c r="I33" s="849">
        <f t="shared" si="12"/>
        <v>0</v>
      </c>
      <c r="J33" s="850">
        <f t="shared" si="12"/>
        <v>0</v>
      </c>
      <c r="K33" s="850">
        <f t="shared" si="12"/>
        <v>0</v>
      </c>
      <c r="L33" s="851">
        <f t="shared" si="12"/>
        <v>0</v>
      </c>
      <c r="M33" s="851">
        <f t="shared" si="12"/>
        <v>0</v>
      </c>
      <c r="N33" s="852">
        <f t="shared" si="12"/>
        <v>0</v>
      </c>
      <c r="O33" s="850">
        <f t="shared" si="12"/>
        <v>0</v>
      </c>
      <c r="P33" s="810"/>
      <c r="Q33" s="797"/>
    </row>
    <row r="34" spans="1:17" s="798" customFormat="1" x14ac:dyDescent="0.25">
      <c r="A34" s="787"/>
      <c r="B34" s="788"/>
      <c r="C34" s="740"/>
      <c r="D34" s="811"/>
      <c r="E34" s="812"/>
      <c r="F34" s="740"/>
      <c r="G34" s="771"/>
      <c r="H34" s="743"/>
      <c r="I34" s="761"/>
      <c r="J34" s="740"/>
      <c r="K34" s="740"/>
      <c r="L34" s="745"/>
      <c r="M34" s="745"/>
      <c r="N34" s="744"/>
      <c r="O34" s="740"/>
      <c r="P34" s="746"/>
      <c r="Q34" s="813"/>
    </row>
    <row r="35" spans="1:17" s="798" customFormat="1" x14ac:dyDescent="0.25">
      <c r="A35" s="814">
        <f t="shared" ref="A35:B35" si="13">A26+A33</f>
        <v>79442</v>
      </c>
      <c r="B35" s="815">
        <f t="shared" si="13"/>
        <v>0</v>
      </c>
      <c r="C35" s="816">
        <f>C26+C33</f>
        <v>145210.22</v>
      </c>
      <c r="D35" s="817"/>
      <c r="E35" s="1137" t="s">
        <v>7248</v>
      </c>
      <c r="F35" s="816">
        <f t="shared" ref="F35:O35" si="14">F26+F33</f>
        <v>164000</v>
      </c>
      <c r="G35" s="1190">
        <f t="shared" si="14"/>
        <v>39916.239999999998</v>
      </c>
      <c r="H35" s="1171">
        <f t="shared" si="14"/>
        <v>-124083.76000000001</v>
      </c>
      <c r="I35" s="1191">
        <f t="shared" si="14"/>
        <v>-83700</v>
      </c>
      <c r="J35" s="1141">
        <f t="shared" si="14"/>
        <v>80300</v>
      </c>
      <c r="K35" s="1141">
        <f t="shared" si="14"/>
        <v>164000</v>
      </c>
      <c r="L35" s="1142">
        <f t="shared" si="14"/>
        <v>0</v>
      </c>
      <c r="M35" s="1142">
        <f t="shared" si="14"/>
        <v>0</v>
      </c>
      <c r="N35" s="1140">
        <f t="shared" si="14"/>
        <v>0</v>
      </c>
      <c r="O35" s="1141">
        <f t="shared" si="14"/>
        <v>164000</v>
      </c>
      <c r="P35" s="810"/>
      <c r="Q35" s="797"/>
    </row>
    <row r="36" spans="1:17" s="798" customFormat="1" x14ac:dyDescent="0.25">
      <c r="A36" s="838"/>
      <c r="B36" s="925"/>
      <c r="C36" s="793"/>
      <c r="D36" s="1177"/>
      <c r="E36" s="1178"/>
      <c r="F36" s="840"/>
      <c r="G36" s="899"/>
      <c r="H36" s="1179"/>
      <c r="I36" s="761"/>
      <c r="J36" s="740"/>
      <c r="K36" s="773"/>
      <c r="L36" s="774"/>
      <c r="M36" s="774"/>
      <c r="N36" s="775"/>
      <c r="O36" s="773"/>
      <c r="P36" s="810"/>
      <c r="Q36" s="797"/>
    </row>
    <row r="37" spans="1:17" s="798" customFormat="1" hidden="1" x14ac:dyDescent="0.25">
      <c r="A37" s="924"/>
      <c r="B37" s="925"/>
      <c r="C37" s="793"/>
      <c r="D37" s="1144"/>
      <c r="E37" s="1133" t="s">
        <v>3040</v>
      </c>
      <c r="F37" s="793"/>
      <c r="G37" s="1143"/>
      <c r="H37" s="794"/>
      <c r="I37" s="761"/>
      <c r="J37" s="740"/>
      <c r="K37" s="773"/>
      <c r="L37" s="774"/>
      <c r="M37" s="774"/>
      <c r="N37" s="775"/>
      <c r="O37" s="773"/>
      <c r="P37" s="810"/>
      <c r="Q37" s="797"/>
    </row>
    <row r="38" spans="1:17" s="748" customFormat="1" ht="12.75" hidden="1" customHeight="1" x14ac:dyDescent="0.25">
      <c r="A38" s="1125">
        <f>SUMIF(CW1PY!A:A,D38,CW1PY!D:D)</f>
        <v>0</v>
      </c>
      <c r="B38" s="1126">
        <f>SUMIF(CW1PY!A:A,D38,CW1PY!E:E)</f>
        <v>0</v>
      </c>
      <c r="C38" s="740">
        <f>SUMIF(CW1PY!A:A,D38,CW1PY!C:C)</f>
        <v>0</v>
      </c>
      <c r="D38" s="789">
        <v>141042510</v>
      </c>
      <c r="E38" s="742" t="s">
        <v>2916</v>
      </c>
      <c r="F38" s="740">
        <f>SUMIF(CW1FY!A:A,D38,CW1FY!D:D)</f>
        <v>0</v>
      </c>
      <c r="G38" s="739">
        <f>SUMIF(CW1YTD!A:A,D38,CW1YTD!C:C)</f>
        <v>0</v>
      </c>
      <c r="H38" s="743">
        <f t="shared" ref="H38:H43" si="15">F38-G38</f>
        <v>0</v>
      </c>
      <c r="I38" s="761"/>
      <c r="J38" s="740"/>
      <c r="K38" s="740"/>
      <c r="L38" s="745"/>
      <c r="M38" s="745"/>
      <c r="N38" s="744"/>
      <c r="O38" s="740"/>
      <c r="P38" s="746"/>
      <c r="Q38" s="747"/>
    </row>
    <row r="39" spans="1:17" s="748" customFormat="1" ht="12.75" hidden="1" customHeight="1" x14ac:dyDescent="0.25">
      <c r="A39" s="1125">
        <f>SUMIF(CW1PY!A:A,D39,CW1PY!D:D)</f>
        <v>0</v>
      </c>
      <c r="B39" s="1126">
        <f>SUMIF(CW1PY!A:A,D39,CW1PY!E:E)</f>
        <v>0</v>
      </c>
      <c r="C39" s="740">
        <f>SUMIF(CW1PY!A:A,D39,CW1PY!C:C)</f>
        <v>0</v>
      </c>
      <c r="D39" s="789">
        <v>141044600</v>
      </c>
      <c r="E39" s="742" t="s">
        <v>7249</v>
      </c>
      <c r="F39" s="740">
        <f>SUMIF(CW1FY!A:A,D39,CW1FY!D:D)</f>
        <v>0</v>
      </c>
      <c r="G39" s="739">
        <f>SUMIF(CW1YTD!A:A,D39,CW1YTD!C:C)</f>
        <v>0</v>
      </c>
      <c r="H39" s="743">
        <f t="shared" si="15"/>
        <v>0</v>
      </c>
      <c r="I39" s="761"/>
      <c r="J39" s="740"/>
      <c r="K39" s="740"/>
      <c r="L39" s="745"/>
      <c r="M39" s="745"/>
      <c r="N39" s="744"/>
      <c r="O39" s="740"/>
      <c r="P39" s="746"/>
      <c r="Q39" s="747"/>
    </row>
    <row r="40" spans="1:17" s="748" customFormat="1" ht="12.75" hidden="1" customHeight="1" x14ac:dyDescent="0.25">
      <c r="A40" s="1125">
        <f>SUMIF(CW1PY!A:A,D40,CW1PY!D:D)</f>
        <v>0</v>
      </c>
      <c r="B40" s="1126">
        <f>SUMIF(CW1PY!A:A,D40,CW1PY!E:E)</f>
        <v>0</v>
      </c>
      <c r="C40" s="740">
        <f>SUMIF(CW1PY!A:A,D40,CW1PY!C:C)</f>
        <v>0</v>
      </c>
      <c r="D40" s="789">
        <v>141044610</v>
      </c>
      <c r="E40" s="742" t="s">
        <v>7263</v>
      </c>
      <c r="F40" s="740">
        <f>SUMIF(CW1FY!A:A,D40,CW1FY!D:D)</f>
        <v>0</v>
      </c>
      <c r="G40" s="739">
        <f>SUMIF(CW1YTD!A:A,D40,CW1YTD!C:C)</f>
        <v>0</v>
      </c>
      <c r="H40" s="743">
        <f t="shared" si="15"/>
        <v>0</v>
      </c>
      <c r="I40" s="761"/>
      <c r="J40" s="740"/>
      <c r="K40" s="740"/>
      <c r="L40" s="745"/>
      <c r="M40" s="745"/>
      <c r="N40" s="744"/>
      <c r="O40" s="740"/>
      <c r="P40" s="746"/>
      <c r="Q40" s="747"/>
    </row>
    <row r="41" spans="1:17" s="748" customFormat="1" ht="12.75" hidden="1" customHeight="1" x14ac:dyDescent="0.25">
      <c r="A41" s="1125">
        <f>SUMIF(CW1PY!A:A,D41,CW1PY!D:D)</f>
        <v>0</v>
      </c>
      <c r="B41" s="1126">
        <f>SUMIF(CW1PY!A:A,D41,CW1PY!E:E)</f>
        <v>0</v>
      </c>
      <c r="C41" s="740">
        <f>SUMIF(CW1PY!A:A,D41,CW1PY!C:C)</f>
        <v>0</v>
      </c>
      <c r="D41" s="789">
        <v>141044611</v>
      </c>
      <c r="E41" s="742" t="s">
        <v>7264</v>
      </c>
      <c r="F41" s="740">
        <f>SUMIF(CW1FY!A:A,D41,CW1FY!D:D)</f>
        <v>0</v>
      </c>
      <c r="G41" s="739">
        <f>SUMIF(CW1YTD!A:A,D41,CW1YTD!C:C)</f>
        <v>0</v>
      </c>
      <c r="H41" s="743">
        <f t="shared" si="15"/>
        <v>0</v>
      </c>
      <c r="I41" s="761"/>
      <c r="J41" s="740"/>
      <c r="K41" s="740"/>
      <c r="L41" s="745"/>
      <c r="M41" s="745"/>
      <c r="N41" s="744"/>
      <c r="O41" s="740"/>
      <c r="P41" s="746"/>
      <c r="Q41" s="747"/>
    </row>
    <row r="42" spans="1:17" s="748" customFormat="1" ht="12.75" hidden="1" customHeight="1" x14ac:dyDescent="0.25">
      <c r="A42" s="1125">
        <f>SUMIF(CW1PY!A:A,D42,CW1PY!D:D)</f>
        <v>0</v>
      </c>
      <c r="B42" s="1126">
        <f>SUMIF(CW1PY!A:A,D42,CW1PY!E:E)</f>
        <v>0</v>
      </c>
      <c r="C42" s="740">
        <f>SUMIF(CW1PY!A:A,D42,CW1PY!C:C)</f>
        <v>0</v>
      </c>
      <c r="D42" s="789">
        <v>141044618</v>
      </c>
      <c r="E42" s="742" t="s">
        <v>7312</v>
      </c>
      <c r="F42" s="740">
        <f>SUMIF(CW1FY!A:A,D42,CW1FY!D:D)</f>
        <v>0</v>
      </c>
      <c r="G42" s="739">
        <f>SUMIF(CW1YTD!A:A,D42,CW1YTD!C:C)</f>
        <v>0</v>
      </c>
      <c r="H42" s="743">
        <f t="shared" si="15"/>
        <v>0</v>
      </c>
      <c r="I42" s="761"/>
      <c r="J42" s="740"/>
      <c r="K42" s="740"/>
      <c r="L42" s="745"/>
      <c r="M42" s="745"/>
      <c r="N42" s="744"/>
      <c r="O42" s="740"/>
      <c r="P42" s="746"/>
      <c r="Q42" s="747"/>
    </row>
    <row r="43" spans="1:17" s="748" customFormat="1" ht="12.75" hidden="1" customHeight="1" x14ac:dyDescent="0.25">
      <c r="A43" s="1125">
        <f>SUMIF(CW1PY!A:A,D43,CW1PY!D:D)</f>
        <v>0</v>
      </c>
      <c r="B43" s="1126">
        <f>SUMIF(CW1PY!A:A,D43,CW1PY!E:E)</f>
        <v>0</v>
      </c>
      <c r="C43" s="740">
        <f>SUMIF(CW1PY!A:A,D43,CW1PY!C:C)</f>
        <v>0</v>
      </c>
      <c r="D43" s="789">
        <v>141044619</v>
      </c>
      <c r="E43" s="742" t="s">
        <v>7409</v>
      </c>
      <c r="F43" s="740">
        <f>SUMIF(CW1FY!A:A,D43,CW1FY!D:D)</f>
        <v>0</v>
      </c>
      <c r="G43" s="739">
        <f>SUMIF(CW1YTD!A:A,D43,CW1YTD!C:C)</f>
        <v>0</v>
      </c>
      <c r="H43" s="743">
        <f t="shared" si="15"/>
        <v>0</v>
      </c>
      <c r="I43" s="761"/>
      <c r="J43" s="740"/>
      <c r="K43" s="740"/>
      <c r="L43" s="745"/>
      <c r="M43" s="745"/>
      <c r="N43" s="744"/>
      <c r="O43" s="740"/>
      <c r="P43" s="746"/>
      <c r="Q43" s="747"/>
    </row>
    <row r="44" spans="1:17" s="798" customFormat="1" hidden="1" x14ac:dyDescent="0.25">
      <c r="A44" s="800">
        <f>SUM(A38:A43)</f>
        <v>0</v>
      </c>
      <c r="B44" s="801">
        <f>SUM(B38:B43)</f>
        <v>0</v>
      </c>
      <c r="C44" s="802">
        <f>SUM(C38:C43)</f>
        <v>0</v>
      </c>
      <c r="D44" s="846"/>
      <c r="E44" s="847" t="s">
        <v>7255</v>
      </c>
      <c r="F44" s="802">
        <f t="shared" ref="F44:O44" si="16">SUM(F38:F43)</f>
        <v>0</v>
      </c>
      <c r="G44" s="1128">
        <f t="shared" si="16"/>
        <v>0</v>
      </c>
      <c r="H44" s="848">
        <f t="shared" si="16"/>
        <v>0</v>
      </c>
      <c r="I44" s="849">
        <f t="shared" si="16"/>
        <v>0</v>
      </c>
      <c r="J44" s="850">
        <f t="shared" si="16"/>
        <v>0</v>
      </c>
      <c r="K44" s="850">
        <f t="shared" si="16"/>
        <v>0</v>
      </c>
      <c r="L44" s="851">
        <f t="shared" si="16"/>
        <v>0</v>
      </c>
      <c r="M44" s="851">
        <f t="shared" si="16"/>
        <v>0</v>
      </c>
      <c r="N44" s="852">
        <f t="shared" si="16"/>
        <v>0</v>
      </c>
      <c r="O44" s="850">
        <f t="shared" si="16"/>
        <v>0</v>
      </c>
      <c r="P44" s="810"/>
      <c r="Q44" s="797"/>
    </row>
    <row r="45" spans="1:17" x14ac:dyDescent="0.2">
      <c r="A45" s="924"/>
      <c r="B45" s="1145"/>
      <c r="C45" s="1146"/>
      <c r="D45" s="854"/>
      <c r="E45" s="855"/>
      <c r="F45" s="1185"/>
      <c r="G45" s="1192"/>
      <c r="I45" s="859"/>
      <c r="J45" s="860"/>
      <c r="K45" s="860"/>
      <c r="L45" s="861"/>
      <c r="M45" s="861"/>
      <c r="N45" s="862"/>
      <c r="O45" s="860"/>
      <c r="P45" s="810"/>
      <c r="Q45" s="797"/>
    </row>
    <row r="46" spans="1:17" s="798" customFormat="1" ht="13.5" thickBot="1" x14ac:dyDescent="0.3">
      <c r="A46" s="864">
        <f>A35+A44</f>
        <v>79442</v>
      </c>
      <c r="B46" s="865">
        <f>B35+B44</f>
        <v>0</v>
      </c>
      <c r="C46" s="866">
        <f>C35+C44</f>
        <v>145210.22</v>
      </c>
      <c r="D46" s="867"/>
      <c r="E46" s="868" t="s">
        <v>8</v>
      </c>
      <c r="F46" s="866">
        <f t="shared" ref="F46:O46" si="17">F35+F44</f>
        <v>164000</v>
      </c>
      <c r="G46" s="1148">
        <f t="shared" si="17"/>
        <v>39916.239999999998</v>
      </c>
      <c r="H46" s="1150">
        <f t="shared" si="17"/>
        <v>-124083.76000000001</v>
      </c>
      <c r="I46" s="1193">
        <f t="shared" si="17"/>
        <v>-83700</v>
      </c>
      <c r="J46" s="866">
        <f t="shared" si="17"/>
        <v>80300</v>
      </c>
      <c r="K46" s="866">
        <f t="shared" si="17"/>
        <v>164000</v>
      </c>
      <c r="L46" s="1149">
        <f t="shared" si="17"/>
        <v>0</v>
      </c>
      <c r="M46" s="1149">
        <f t="shared" si="17"/>
        <v>0</v>
      </c>
      <c r="N46" s="1150">
        <f t="shared" si="17"/>
        <v>0</v>
      </c>
      <c r="O46" s="866">
        <f t="shared" si="17"/>
        <v>164000</v>
      </c>
      <c r="P46" s="873"/>
      <c r="Q46" s="874"/>
    </row>
    <row r="47" spans="1:17" x14ac:dyDescent="0.2">
      <c r="A47" s="875">
        <f>SUMIF(CW1PY!G:G,$D$2,CW1PY!D:D)-A46</f>
        <v>0</v>
      </c>
      <c r="B47" s="875">
        <f>SUMIF(CW1PY!G:G,$D$2,CW1PY!E:E)-B46</f>
        <v>0</v>
      </c>
      <c r="C47" s="863">
        <f>SUMIF(CW1PY!G:G,$D$2,CW1PY!C:C)-C46</f>
        <v>0</v>
      </c>
      <c r="D47" s="876"/>
      <c r="F47" s="687">
        <f>SUMIF(CW1FY!G:G,$D$2,CW1FY!D:D)-F46</f>
        <v>0</v>
      </c>
      <c r="G47" s="858">
        <f>SUMIF(CW1YTD!G:G,$D$2,CW1YTD!C:C)-G46</f>
        <v>0</v>
      </c>
      <c r="H47" s="858">
        <f>G46-F46-H46</f>
        <v>0</v>
      </c>
      <c r="I47" s="858">
        <f>J46-F46-I46</f>
        <v>0</v>
      </c>
      <c r="P47" s="863"/>
    </row>
    <row r="48" spans="1:17" ht="15" x14ac:dyDescent="0.3">
      <c r="D48" s="876"/>
      <c r="H48" s="877"/>
      <c r="I48" s="877"/>
      <c r="J48" s="877"/>
      <c r="K48" s="877"/>
      <c r="L48" s="877"/>
      <c r="M48" s="877"/>
      <c r="N48" s="877"/>
      <c r="O48" s="877"/>
      <c r="P48" s="863"/>
    </row>
    <row r="49" spans="4:16" ht="15" x14ac:dyDescent="0.3">
      <c r="D49" s="876"/>
      <c r="H49" s="877"/>
      <c r="I49" s="877"/>
      <c r="J49" s="877"/>
      <c r="K49" s="877"/>
      <c r="L49" s="877"/>
      <c r="M49" s="877"/>
      <c r="N49" s="877"/>
      <c r="O49" s="877"/>
      <c r="P49" s="863"/>
    </row>
    <row r="50" spans="4:16" ht="15" x14ac:dyDescent="0.3">
      <c r="D50" s="876"/>
      <c r="H50" s="877"/>
      <c r="I50" s="877"/>
      <c r="J50" s="877"/>
      <c r="K50" s="877"/>
      <c r="L50" s="877"/>
      <c r="M50" s="877"/>
      <c r="N50" s="877"/>
      <c r="O50" s="877"/>
      <c r="P50" s="863"/>
    </row>
    <row r="51" spans="4:16" x14ac:dyDescent="0.2">
      <c r="D51" s="876"/>
      <c r="H51" s="875"/>
      <c r="I51" s="878"/>
      <c r="J51" s="878"/>
      <c r="K51" s="878"/>
      <c r="L51" s="878"/>
      <c r="M51" s="878"/>
      <c r="N51" s="878"/>
      <c r="O51" s="878"/>
      <c r="P51" s="863"/>
    </row>
    <row r="52" spans="4:16" x14ac:dyDescent="0.2">
      <c r="D52" s="876"/>
    </row>
    <row r="53" spans="4:16" x14ac:dyDescent="0.2">
      <c r="D53" s="876"/>
    </row>
    <row r="54" spans="4:16" x14ac:dyDescent="0.2">
      <c r="D54" s="876"/>
    </row>
    <row r="55" spans="4:16" x14ac:dyDescent="0.2">
      <c r="D55" s="876"/>
    </row>
    <row r="56" spans="4:16" x14ac:dyDescent="0.2">
      <c r="D56" s="876"/>
    </row>
    <row r="57" spans="4:16" x14ac:dyDescent="0.2">
      <c r="D57" s="876"/>
    </row>
    <row r="58" spans="4:16" x14ac:dyDescent="0.2">
      <c r="D58" s="876"/>
    </row>
    <row r="59" spans="4:16" x14ac:dyDescent="0.2">
      <c r="D59" s="876"/>
    </row>
    <row r="60" spans="4:16" x14ac:dyDescent="0.2">
      <c r="D60" s="876"/>
    </row>
    <row r="61" spans="4:16" x14ac:dyDescent="0.2">
      <c r="D61" s="876"/>
    </row>
  </sheetData>
  <mergeCells count="1">
    <mergeCell ref="C1:Q1"/>
  </mergeCells>
  <conditionalFormatting sqref="H25 H14">
    <cfRule type="cellIs" dxfId="30" priority="1" stopIfTrue="1" operator="notBetween">
      <formula>-999</formula>
      <formula>999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scale="55" orientation="landscape" r:id="rId1"/>
  <headerFooter>
    <oddFooter>&amp;C&amp;Z&amp;F\&amp;A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6"/>
  <sheetViews>
    <sheetView topLeftCell="D1" zoomScale="80" zoomScaleNormal="80" workbookViewId="0">
      <selection activeCell="Q29" sqref="Q29"/>
    </sheetView>
  </sheetViews>
  <sheetFormatPr defaultColWidth="9.140625" defaultRowHeight="12.75" x14ac:dyDescent="0.2"/>
  <cols>
    <col min="1" max="2" width="9.1406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687" customWidth="1"/>
    <col min="7" max="7" width="12.140625" style="1151" hidden="1" customWidth="1"/>
    <col min="8" max="8" width="12.140625" style="858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686"/>
      <c r="C1" s="2007" t="str">
        <f>'14101'!C1</f>
        <v>COMMUNITY AND WELLBEING</v>
      </c>
      <c r="D1" s="2016"/>
      <c r="E1" s="2016"/>
      <c r="F1" s="2016"/>
      <c r="G1" s="2016"/>
      <c r="H1" s="2016"/>
      <c r="I1" s="2016"/>
      <c r="J1" s="2016"/>
      <c r="K1" s="2016"/>
      <c r="L1" s="2016"/>
      <c r="M1" s="2016"/>
      <c r="N1" s="2016"/>
      <c r="O1" s="2016"/>
      <c r="P1" s="2016"/>
      <c r="Q1" s="2017"/>
    </row>
    <row r="2" spans="1:17" s="687" customFormat="1" ht="20.100000000000001" customHeight="1" thickBot="1" x14ac:dyDescent="0.3">
      <c r="A2" s="688"/>
      <c r="B2" s="689"/>
      <c r="C2" s="690" t="s">
        <v>22</v>
      </c>
      <c r="D2" s="691">
        <v>14106</v>
      </c>
      <c r="E2" s="692" t="s">
        <v>2990</v>
      </c>
      <c r="F2" s="693"/>
      <c r="G2" s="693"/>
      <c r="H2" s="694"/>
      <c r="I2" s="695"/>
      <c r="J2" s="695"/>
      <c r="K2" s="695"/>
      <c r="L2" s="695"/>
      <c r="M2" s="695"/>
      <c r="N2" s="695"/>
      <c r="O2" s="695"/>
      <c r="P2" s="695"/>
      <c r="Q2" s="696"/>
    </row>
    <row r="3" spans="1:17" s="711" customFormat="1" ht="42" customHeight="1" x14ac:dyDescent="0.2">
      <c r="A3" s="1115" t="str">
        <f>'Comm&amp;Wellbeing'!B4</f>
        <v>Original Budget 2019-20</v>
      </c>
      <c r="B3" s="1116" t="str">
        <f>'Comm&amp;Wellbeing'!C4</f>
        <v>Revised Budget 2019-20</v>
      </c>
      <c r="C3" s="589" t="str">
        <f>'Comm&amp;Wellbeing'!D4</f>
        <v>PY GRNI
Actual
2019-20</v>
      </c>
      <c r="D3" s="700" t="s">
        <v>6256</v>
      </c>
      <c r="E3" s="1117" t="s">
        <v>3020</v>
      </c>
      <c r="F3" s="1154" t="str">
        <f>'Comm&amp;Wellbeing'!G4</f>
        <v>Original Budget
2020-21</v>
      </c>
      <c r="G3" s="592" t="str">
        <f>'Comm&amp;Wellbeing'!H4</f>
        <v>Actual Committed
to Sep 2020</v>
      </c>
      <c r="H3" s="1155" t="str">
        <f>'Comm&amp;Wellbeing'!I4</f>
        <v>Variance
Act v Orig
to Sep 2020</v>
      </c>
      <c r="I3" s="1119" t="str">
        <f>'Comm&amp;Wellbeing'!J4</f>
        <v>Forecast
less Orig
2020-21</v>
      </c>
      <c r="J3" s="1120" t="str">
        <f>'Comm&amp;Wellbeing'!K4</f>
        <v>Forecast Full Year
2020-21</v>
      </c>
      <c r="K3" s="705" t="str">
        <f>'Comm&amp;Wellbeing'!L4</f>
        <v>Revised Budget 2020/21</v>
      </c>
      <c r="L3" s="1085" t="str">
        <f>'Comm&amp;Wellbeing'!M4</f>
        <v>2021-22
Savings
Plan</v>
      </c>
      <c r="M3" s="1086" t="str">
        <f>'Comm&amp;Wellbeing'!N4</f>
        <v>2021-22 Permanent Growth</v>
      </c>
      <c r="N3" s="704" t="str">
        <f>'Comm&amp;Wellbeing'!O4</f>
        <v>2021-22
One-off
Growth</v>
      </c>
      <c r="O3" s="705" t="str">
        <f>'Comm&amp;Wellbeing'!P4</f>
        <v>Budget 2021/22</v>
      </c>
      <c r="P3" s="903" t="s">
        <v>7229</v>
      </c>
      <c r="Q3" s="1121" t="s">
        <v>7230</v>
      </c>
    </row>
    <row r="4" spans="1:17" s="711" customFormat="1" ht="13.5" customHeight="1" thickBot="1" x14ac:dyDescent="0.25">
      <c r="A4" s="712" t="s">
        <v>0</v>
      </c>
      <c r="B4" s="713" t="s">
        <v>0</v>
      </c>
      <c r="C4" s="714" t="s">
        <v>0</v>
      </c>
      <c r="D4" s="715"/>
      <c r="E4" s="904"/>
      <c r="F4" s="720" t="s">
        <v>0</v>
      </c>
      <c r="G4" s="905" t="s">
        <v>0</v>
      </c>
      <c r="H4" s="905" t="s">
        <v>0</v>
      </c>
      <c r="I4" s="1188" t="s">
        <v>0</v>
      </c>
      <c r="J4" s="720" t="s">
        <v>0</v>
      </c>
      <c r="K4" s="1088" t="s">
        <v>0</v>
      </c>
      <c r="L4" s="905" t="s">
        <v>0</v>
      </c>
      <c r="M4" s="905" t="s">
        <v>0</v>
      </c>
      <c r="N4" s="719" t="s">
        <v>0</v>
      </c>
      <c r="O4" s="720" t="s">
        <v>0</v>
      </c>
      <c r="P4" s="906"/>
      <c r="Q4" s="723"/>
    </row>
    <row r="5" spans="1:17" s="737" customFormat="1" ht="12.75" customHeight="1" x14ac:dyDescent="0.25">
      <c r="A5" s="724"/>
      <c r="B5" s="725"/>
      <c r="C5" s="726"/>
      <c r="D5" s="727"/>
      <c r="E5" s="728" t="s">
        <v>1</v>
      </c>
      <c r="F5" s="729"/>
      <c r="G5" s="1124"/>
      <c r="H5" s="731"/>
      <c r="I5" s="768"/>
      <c r="J5" s="729"/>
      <c r="K5" s="726"/>
      <c r="L5" s="730"/>
      <c r="M5" s="730"/>
      <c r="N5" s="734"/>
      <c r="O5" s="726"/>
      <c r="P5" s="735"/>
      <c r="Q5" s="736"/>
    </row>
    <row r="6" spans="1:17" s="1129" customFormat="1" ht="12.75" customHeight="1" x14ac:dyDescent="0.25">
      <c r="A6" s="1125">
        <f>SUMIF(CW1PY!A:A,D6,CW1PY!D:D)</f>
        <v>200</v>
      </c>
      <c r="B6" s="1126">
        <f>SUMIF(CW1PY!A:A,D6,CW1PY!E:E)</f>
        <v>0</v>
      </c>
      <c r="C6" s="740">
        <f>SUMIF(CW1PY!A:A,D6,CW1PY!C:C)</f>
        <v>42.5</v>
      </c>
      <c r="D6" s="789">
        <v>141062524</v>
      </c>
      <c r="E6" s="742" t="s">
        <v>7564</v>
      </c>
      <c r="F6" s="740">
        <f>SUMIF(CW1FY!A:A,D6,CW1FY!D:D)</f>
        <v>200</v>
      </c>
      <c r="G6" s="739">
        <f>SUMIF(CW1YTD!A:A,D6,CW1YTD!C:C)</f>
        <v>0</v>
      </c>
      <c r="H6" s="743">
        <f>G6-F6</f>
        <v>-200</v>
      </c>
      <c r="I6" s="744">
        <f>J6-F6</f>
        <v>0</v>
      </c>
      <c r="J6" s="740">
        <v>200</v>
      </c>
      <c r="K6" s="740">
        <f>F6</f>
        <v>200</v>
      </c>
      <c r="L6" s="745"/>
      <c r="M6" s="745"/>
      <c r="N6" s="744"/>
      <c r="O6" s="740">
        <f>SUM(K6:N6)</f>
        <v>200</v>
      </c>
      <c r="P6" s="746"/>
      <c r="Q6" s="747"/>
    </row>
    <row r="7" spans="1:17" s="748" customFormat="1" ht="12.75" customHeight="1" x14ac:dyDescent="0.25">
      <c r="A7" s="1125">
        <f>SUMIF(CW1PY!A:A,D7,CW1PY!D:D)</f>
        <v>100</v>
      </c>
      <c r="B7" s="1126">
        <f>SUMIF(CW1PY!A:A,D7,CW1PY!E:E)</f>
        <v>0</v>
      </c>
      <c r="C7" s="740">
        <f>SUMIF(CW1PY!A:A,D7,CW1PY!C:C)</f>
        <v>0</v>
      </c>
      <c r="D7" s="789">
        <v>141065338</v>
      </c>
      <c r="E7" s="742" t="s">
        <v>7565</v>
      </c>
      <c r="F7" s="740">
        <f>SUMIF(CW1FY!A:A,D7,CW1FY!D:D)</f>
        <v>100</v>
      </c>
      <c r="G7" s="739">
        <f>SUMIF(CW1YTD!A:A,D7,CW1YTD!C:C)</f>
        <v>0</v>
      </c>
      <c r="H7" s="743">
        <f>G7-F7</f>
        <v>-100</v>
      </c>
      <c r="I7" s="744">
        <f>J7-F7</f>
        <v>0</v>
      </c>
      <c r="J7" s="740">
        <v>100</v>
      </c>
      <c r="K7" s="740">
        <f>F7</f>
        <v>100</v>
      </c>
      <c r="L7" s="745"/>
      <c r="M7" s="745"/>
      <c r="N7" s="744"/>
      <c r="O7" s="740">
        <f>SUM(K7:N7)</f>
        <v>100</v>
      </c>
      <c r="P7" s="796"/>
      <c r="Q7" s="1194"/>
    </row>
    <row r="8" spans="1:17" s="748" customFormat="1" ht="12.75" customHeight="1" x14ac:dyDescent="0.25">
      <c r="A8" s="890">
        <f>SUM(A6:A7)</f>
        <v>300</v>
      </c>
      <c r="B8" s="891">
        <f>SUM(B6:B7)</f>
        <v>0</v>
      </c>
      <c r="C8" s="779">
        <f>SUM(C6:C7)</f>
        <v>42.5</v>
      </c>
      <c r="D8" s="752"/>
      <c r="E8" s="780" t="s">
        <v>7242</v>
      </c>
      <c r="F8" s="779">
        <f t="shared" ref="F8:O8" si="0">SUM(F6:F7)</f>
        <v>300</v>
      </c>
      <c r="G8" s="1131">
        <f t="shared" si="0"/>
        <v>0</v>
      </c>
      <c r="H8" s="781">
        <f t="shared" si="0"/>
        <v>-300</v>
      </c>
      <c r="I8" s="783">
        <f t="shared" si="0"/>
        <v>0</v>
      </c>
      <c r="J8" s="784">
        <f t="shared" si="0"/>
        <v>300</v>
      </c>
      <c r="K8" s="784">
        <f t="shared" si="0"/>
        <v>300</v>
      </c>
      <c r="L8" s="785">
        <f t="shared" si="0"/>
        <v>0</v>
      </c>
      <c r="M8" s="785">
        <f t="shared" si="0"/>
        <v>0</v>
      </c>
      <c r="N8" s="786">
        <f t="shared" si="0"/>
        <v>0</v>
      </c>
      <c r="O8" s="784">
        <f t="shared" si="0"/>
        <v>300</v>
      </c>
      <c r="P8" s="735"/>
      <c r="Q8" s="764"/>
    </row>
    <row r="9" spans="1:17" s="798" customFormat="1" x14ac:dyDescent="0.25">
      <c r="A9" s="787"/>
      <c r="B9" s="788"/>
      <c r="C9" s="740"/>
      <c r="D9" s="811"/>
      <c r="E9" s="812"/>
      <c r="F9" s="740"/>
      <c r="G9" s="771"/>
      <c r="H9" s="743"/>
      <c r="I9" s="761"/>
      <c r="J9" s="740"/>
      <c r="K9" s="740"/>
      <c r="L9" s="745"/>
      <c r="M9" s="745"/>
      <c r="N9" s="744"/>
      <c r="O9" s="740"/>
      <c r="P9" s="746"/>
      <c r="Q9" s="813"/>
    </row>
    <row r="10" spans="1:17" s="798" customFormat="1" x14ac:dyDescent="0.25">
      <c r="A10" s="1157"/>
      <c r="B10" s="1158"/>
      <c r="C10" s="796"/>
      <c r="D10" s="790"/>
      <c r="E10" s="791" t="s">
        <v>2845</v>
      </c>
      <c r="F10" s="1159"/>
      <c r="G10" s="1160"/>
      <c r="H10" s="1161"/>
      <c r="I10" s="1162"/>
      <c r="J10" s="1159"/>
      <c r="K10" s="1159"/>
      <c r="L10" s="1163"/>
      <c r="M10" s="1163"/>
      <c r="N10" s="1160"/>
      <c r="O10" s="1159"/>
      <c r="P10" s="796"/>
      <c r="Q10" s="1164"/>
    </row>
    <row r="11" spans="1:17" s="798" customFormat="1" x14ac:dyDescent="0.25">
      <c r="A11" s="738">
        <f>SUMIF(CW1PY!A:A,D11,CW1PY!D:D)</f>
        <v>0</v>
      </c>
      <c r="B11" s="739">
        <f>SUMIF(CW1PY!A:A,D11,CW1PY!E:E)</f>
        <v>0</v>
      </c>
      <c r="C11" s="738">
        <v>0</v>
      </c>
      <c r="D11" s="762"/>
      <c r="E11" s="765"/>
      <c r="F11" s="740">
        <f>SUMIF(CW1FY!A:A,D11,CW1FY!D:D)</f>
        <v>0</v>
      </c>
      <c r="G11" s="739">
        <f>SUMIF(CW1YTD!A:A,D11,CW1YTD!C:C)</f>
        <v>0</v>
      </c>
      <c r="H11" s="743">
        <f>G11-F11</f>
        <v>0</v>
      </c>
      <c r="I11" s="744">
        <f>J11-F11</f>
        <v>0</v>
      </c>
      <c r="J11" s="740">
        <v>0</v>
      </c>
      <c r="K11" s="740">
        <f>F11</f>
        <v>0</v>
      </c>
      <c r="L11" s="745"/>
      <c r="M11" s="745"/>
      <c r="N11" s="744"/>
      <c r="O11" s="740">
        <f>SUM(K11:N11)</f>
        <v>0</v>
      </c>
      <c r="P11" s="796"/>
      <c r="Q11" s="1164"/>
    </row>
    <row r="12" spans="1:17" s="798" customFormat="1" x14ac:dyDescent="0.25">
      <c r="A12" s="1165">
        <f>SUM(A11:A11)</f>
        <v>0</v>
      </c>
      <c r="B12" s="1166">
        <f>SUM(B11:B11)</f>
        <v>0</v>
      </c>
      <c r="C12" s="1167">
        <f>SUM(C11:C11)</f>
        <v>0</v>
      </c>
      <c r="D12" s="752"/>
      <c r="E12" s="753" t="s">
        <v>7247</v>
      </c>
      <c r="F12" s="804">
        <f t="shared" ref="F12:O12" si="1">SUM(F11:F11)</f>
        <v>0</v>
      </c>
      <c r="G12" s="782">
        <f t="shared" si="1"/>
        <v>0</v>
      </c>
      <c r="H12" s="805">
        <f t="shared" si="1"/>
        <v>0</v>
      </c>
      <c r="I12" s="1168">
        <f t="shared" si="1"/>
        <v>0</v>
      </c>
      <c r="J12" s="804">
        <f t="shared" si="1"/>
        <v>0</v>
      </c>
      <c r="K12" s="804">
        <f t="shared" si="1"/>
        <v>0</v>
      </c>
      <c r="L12" s="782">
        <f t="shared" si="1"/>
        <v>0</v>
      </c>
      <c r="M12" s="782">
        <f t="shared" si="1"/>
        <v>0</v>
      </c>
      <c r="N12" s="1169">
        <f t="shared" si="1"/>
        <v>0</v>
      </c>
      <c r="O12" s="804">
        <f t="shared" si="1"/>
        <v>0</v>
      </c>
      <c r="P12" s="796"/>
      <c r="Q12" s="1164"/>
    </row>
    <row r="13" spans="1:17" s="798" customFormat="1" x14ac:dyDescent="0.25">
      <c r="A13" s="1157"/>
      <c r="B13" s="1158"/>
      <c r="C13" s="796"/>
      <c r="D13" s="790"/>
      <c r="E13" s="791"/>
      <c r="F13" s="1159"/>
      <c r="G13" s="1160"/>
      <c r="H13" s="1161"/>
      <c r="I13" s="1162"/>
      <c r="J13" s="1159"/>
      <c r="K13" s="1159"/>
      <c r="L13" s="1163"/>
      <c r="M13" s="1163"/>
      <c r="N13" s="1160"/>
      <c r="O13" s="1159"/>
      <c r="P13" s="796"/>
      <c r="Q13" s="1164"/>
    </row>
    <row r="14" spans="1:17" s="798" customFormat="1" x14ac:dyDescent="0.25">
      <c r="A14" s="814">
        <f>A8+A12</f>
        <v>300</v>
      </c>
      <c r="B14" s="815">
        <f t="shared" ref="B14:C14" si="2">B8+B12</f>
        <v>0</v>
      </c>
      <c r="C14" s="816">
        <f t="shared" si="2"/>
        <v>42.5</v>
      </c>
      <c r="D14" s="817"/>
      <c r="E14" s="1137" t="s">
        <v>7248</v>
      </c>
      <c r="F14" s="816">
        <f t="shared" ref="F14:O14" si="3">F8+F12</f>
        <v>300</v>
      </c>
      <c r="G14" s="1170">
        <f t="shared" si="3"/>
        <v>0</v>
      </c>
      <c r="H14" s="1171">
        <f t="shared" si="3"/>
        <v>-300</v>
      </c>
      <c r="I14" s="1172">
        <f t="shared" si="3"/>
        <v>0</v>
      </c>
      <c r="J14" s="1173">
        <f t="shared" si="3"/>
        <v>300</v>
      </c>
      <c r="K14" s="1173">
        <f t="shared" si="3"/>
        <v>300</v>
      </c>
      <c r="L14" s="1174">
        <f t="shared" si="3"/>
        <v>0</v>
      </c>
      <c r="M14" s="1174">
        <f t="shared" si="3"/>
        <v>0</v>
      </c>
      <c r="N14" s="1175">
        <f t="shared" si="3"/>
        <v>0</v>
      </c>
      <c r="O14" s="1173">
        <f t="shared" si="3"/>
        <v>300</v>
      </c>
      <c r="P14" s="836"/>
      <c r="Q14" s="797"/>
    </row>
    <row r="15" spans="1:17" s="798" customFormat="1" x14ac:dyDescent="0.25">
      <c r="A15" s="787"/>
      <c r="B15" s="788"/>
      <c r="C15" s="740"/>
      <c r="D15" s="811"/>
      <c r="E15" s="812"/>
      <c r="F15" s="740"/>
      <c r="G15" s="738"/>
      <c r="H15" s="744"/>
      <c r="I15" s="772"/>
      <c r="J15" s="773"/>
      <c r="K15" s="773"/>
      <c r="L15" s="774"/>
      <c r="M15" s="774"/>
      <c r="N15" s="775"/>
      <c r="O15" s="773"/>
      <c r="P15" s="776"/>
      <c r="Q15" s="764"/>
    </row>
    <row r="16" spans="1:17" s="798" customFormat="1" hidden="1" x14ac:dyDescent="0.25">
      <c r="A16" s="924"/>
      <c r="B16" s="925"/>
      <c r="C16" s="793"/>
      <c r="D16" s="1144"/>
      <c r="E16" s="1133" t="s">
        <v>3040</v>
      </c>
      <c r="F16" s="793"/>
      <c r="G16" s="1195"/>
      <c r="H16" s="794"/>
      <c r="I16" s="832"/>
      <c r="J16" s="833"/>
      <c r="K16" s="833"/>
      <c r="L16" s="834"/>
      <c r="M16" s="834"/>
      <c r="N16" s="835"/>
      <c r="O16" s="833"/>
      <c r="P16" s="810"/>
      <c r="Q16" s="797"/>
    </row>
    <row r="17" spans="1:17" s="748" customFormat="1" ht="12.75" hidden="1" customHeight="1" x14ac:dyDescent="0.25">
      <c r="A17" s="1125">
        <f>SUMIF(CW1PY!A:A,D17,CW1PY!D:D)</f>
        <v>0</v>
      </c>
      <c r="B17" s="1126">
        <f>SUMIF(CW1PY!A:A,D17,CW1PY!E:E)</f>
        <v>0</v>
      </c>
      <c r="C17" s="740">
        <f>SUMIF(CW1PY!A:A,D17,CW1PY!C:C)</f>
        <v>0</v>
      </c>
      <c r="D17" s="789">
        <v>141064610</v>
      </c>
      <c r="E17" s="742" t="s">
        <v>7263</v>
      </c>
      <c r="F17" s="740">
        <f>SUMIF(CW1FY!A:A,D17,CW1FY!D:D)</f>
        <v>0</v>
      </c>
      <c r="G17" s="739">
        <f>SUMIF(CW1YTD!A:A,D17,CW1YTD!C:C)</f>
        <v>0</v>
      </c>
      <c r="H17" s="743">
        <f>G17-F17</f>
        <v>0</v>
      </c>
      <c r="I17" s="744">
        <f>J17-F17</f>
        <v>0</v>
      </c>
      <c r="J17" s="740"/>
      <c r="K17" s="740"/>
      <c r="L17" s="745"/>
      <c r="M17" s="745"/>
      <c r="N17" s="744"/>
      <c r="O17" s="740"/>
      <c r="P17" s="746"/>
      <c r="Q17" s="747"/>
    </row>
    <row r="18" spans="1:17" s="748" customFormat="1" ht="12.75" hidden="1" customHeight="1" x14ac:dyDescent="0.25">
      <c r="A18" s="1125">
        <f>SUMIF(CW1PY!A:A,D18,CW1PY!D:D)</f>
        <v>0</v>
      </c>
      <c r="B18" s="1126">
        <f>SUMIF(CW1PY!A:A,D18,CW1PY!E:E)</f>
        <v>0</v>
      </c>
      <c r="C18" s="740">
        <f>SUMIF(CW1PY!A:A,D18,CW1PY!C:C)</f>
        <v>0</v>
      </c>
      <c r="D18" s="789">
        <v>141064611</v>
      </c>
      <c r="E18" s="742" t="s">
        <v>7264</v>
      </c>
      <c r="F18" s="740">
        <f>SUMIF(CW1FY!A:A,D18,CW1FY!D:D)</f>
        <v>0</v>
      </c>
      <c r="G18" s="739">
        <f>SUMIF(CW1YTD!A:A,D18,CW1YTD!C:C)</f>
        <v>0</v>
      </c>
      <c r="H18" s="743">
        <f>G18-F18</f>
        <v>0</v>
      </c>
      <c r="I18" s="744">
        <f>J18-F18</f>
        <v>0</v>
      </c>
      <c r="J18" s="740"/>
      <c r="K18" s="740"/>
      <c r="L18" s="745"/>
      <c r="M18" s="745"/>
      <c r="N18" s="744"/>
      <c r="O18" s="740"/>
      <c r="P18" s="746"/>
      <c r="Q18" s="747"/>
    </row>
    <row r="19" spans="1:17" s="798" customFormat="1" hidden="1" x14ac:dyDescent="0.25">
      <c r="A19" s="800">
        <f t="shared" ref="A19:B19" si="4">SUM(A17:A18)</f>
        <v>0</v>
      </c>
      <c r="B19" s="801">
        <f t="shared" si="4"/>
        <v>0</v>
      </c>
      <c r="C19" s="802">
        <f>SUM(C17:C18)</f>
        <v>0</v>
      </c>
      <c r="D19" s="846"/>
      <c r="E19" s="847" t="s">
        <v>7255</v>
      </c>
      <c r="F19" s="802">
        <f t="shared" ref="F19:O19" si="5">SUM(F17:F18)</f>
        <v>0</v>
      </c>
      <c r="G19" s="1196">
        <f t="shared" si="5"/>
        <v>0</v>
      </c>
      <c r="H19" s="848">
        <f t="shared" si="5"/>
        <v>0</v>
      </c>
      <c r="I19" s="849">
        <f t="shared" si="5"/>
        <v>0</v>
      </c>
      <c r="J19" s="850">
        <f t="shared" si="5"/>
        <v>0</v>
      </c>
      <c r="K19" s="850">
        <f t="shared" si="5"/>
        <v>0</v>
      </c>
      <c r="L19" s="851">
        <f t="shared" si="5"/>
        <v>0</v>
      </c>
      <c r="M19" s="851">
        <f t="shared" si="5"/>
        <v>0</v>
      </c>
      <c r="N19" s="852">
        <f t="shared" si="5"/>
        <v>0</v>
      </c>
      <c r="O19" s="850">
        <f t="shared" si="5"/>
        <v>0</v>
      </c>
      <c r="P19" s="810"/>
      <c r="Q19" s="797"/>
    </row>
    <row r="20" spans="1:17" x14ac:dyDescent="0.2">
      <c r="A20" s="1180"/>
      <c r="B20" s="1145"/>
      <c r="C20" s="1146"/>
      <c r="D20" s="854"/>
      <c r="E20" s="855"/>
      <c r="F20" s="1181"/>
      <c r="G20" s="1197"/>
      <c r="H20" s="1198"/>
      <c r="I20" s="859"/>
      <c r="J20" s="860"/>
      <c r="K20" s="860"/>
      <c r="L20" s="861"/>
      <c r="M20" s="861"/>
      <c r="N20" s="862"/>
      <c r="O20" s="860"/>
      <c r="P20" s="810"/>
      <c r="Q20" s="797"/>
    </row>
    <row r="21" spans="1:17" s="798" customFormat="1" ht="13.5" thickBot="1" x14ac:dyDescent="0.3">
      <c r="A21" s="864">
        <f>A14+A19</f>
        <v>300</v>
      </c>
      <c r="B21" s="865">
        <f>B14+B19</f>
        <v>0</v>
      </c>
      <c r="C21" s="866">
        <f>C14+C19</f>
        <v>42.5</v>
      </c>
      <c r="D21" s="867"/>
      <c r="E21" s="868" t="s">
        <v>8</v>
      </c>
      <c r="F21" s="866">
        <f t="shared" ref="F21:O21" si="6">F14+F19</f>
        <v>300</v>
      </c>
      <c r="G21" s="1148">
        <f t="shared" si="6"/>
        <v>0</v>
      </c>
      <c r="H21" s="1150">
        <f t="shared" si="6"/>
        <v>-300</v>
      </c>
      <c r="I21" s="1193">
        <f t="shared" si="6"/>
        <v>0</v>
      </c>
      <c r="J21" s="866">
        <f t="shared" si="6"/>
        <v>300</v>
      </c>
      <c r="K21" s="866">
        <f t="shared" si="6"/>
        <v>300</v>
      </c>
      <c r="L21" s="1149">
        <f t="shared" si="6"/>
        <v>0</v>
      </c>
      <c r="M21" s="1149">
        <f t="shared" si="6"/>
        <v>0</v>
      </c>
      <c r="N21" s="1150">
        <f t="shared" si="6"/>
        <v>0</v>
      </c>
      <c r="O21" s="866">
        <f t="shared" si="6"/>
        <v>300</v>
      </c>
      <c r="P21" s="873"/>
      <c r="Q21" s="874"/>
    </row>
    <row r="22" spans="1:17" x14ac:dyDescent="0.2">
      <c r="A22" s="875">
        <f>SUMIF(CW1PY!G:G,$D$2,CW1PY!D:D)-A21</f>
        <v>0</v>
      </c>
      <c r="B22" s="875">
        <f>SUMIF(CW1PY!G:G,$D$2,CW1PY!E:E)-B21</f>
        <v>0</v>
      </c>
      <c r="C22" s="863">
        <f>SUMIF(CW1PY!G:G,$D$2,CW1PY!C:C)-C21</f>
        <v>0</v>
      </c>
      <c r="D22" s="876"/>
      <c r="F22" s="687">
        <f>SUMIF(CW1FY!G:G,$D$2,CW1FY!D:D)-F21</f>
        <v>0</v>
      </c>
      <c r="G22" s="858">
        <f>SUMIF(CW1YTD!G:G,$D$2,CW1YTD!C:C)-G21</f>
        <v>0</v>
      </c>
      <c r="H22" s="858">
        <f>G21-F21-H21</f>
        <v>0</v>
      </c>
      <c r="I22" s="858">
        <f>J21-F21-I21</f>
        <v>0</v>
      </c>
      <c r="P22" s="863"/>
    </row>
    <row r="23" spans="1:17" ht="15" x14ac:dyDescent="0.3">
      <c r="D23" s="876"/>
      <c r="H23" s="877"/>
      <c r="I23" s="877"/>
      <c r="J23" s="877"/>
      <c r="K23" s="877"/>
      <c r="L23" s="877"/>
      <c r="M23" s="877"/>
      <c r="N23" s="877"/>
      <c r="O23" s="877"/>
      <c r="P23" s="863"/>
    </row>
    <row r="24" spans="1:17" x14ac:dyDescent="0.2">
      <c r="D24" s="876"/>
      <c r="H24" s="875"/>
      <c r="I24" s="878"/>
      <c r="J24" s="878"/>
      <c r="K24" s="878"/>
      <c r="L24" s="878"/>
      <c r="M24" s="878"/>
      <c r="N24" s="878"/>
      <c r="O24" s="878"/>
      <c r="P24" s="863"/>
    </row>
    <row r="25" spans="1:17" x14ac:dyDescent="0.2">
      <c r="D25" s="876"/>
      <c r="H25" s="875"/>
      <c r="I25" s="878"/>
      <c r="J25" s="878"/>
      <c r="K25" s="878"/>
      <c r="L25" s="878"/>
      <c r="M25" s="878"/>
      <c r="N25" s="878"/>
      <c r="O25" s="878"/>
      <c r="P25" s="863"/>
    </row>
    <row r="26" spans="1:17" x14ac:dyDescent="0.2">
      <c r="D26" s="876"/>
      <c r="H26" s="875"/>
      <c r="I26" s="878"/>
      <c r="J26" s="878"/>
      <c r="K26" s="878"/>
      <c r="L26" s="878"/>
      <c r="M26" s="878"/>
      <c r="N26" s="878"/>
      <c r="O26" s="878"/>
      <c r="P26" s="863"/>
    </row>
    <row r="27" spans="1:17" x14ac:dyDescent="0.2">
      <c r="D27" s="876"/>
    </row>
    <row r="28" spans="1:17" x14ac:dyDescent="0.2">
      <c r="D28" s="876"/>
    </row>
    <row r="29" spans="1:17" x14ac:dyDescent="0.2">
      <c r="D29" s="876"/>
    </row>
    <row r="30" spans="1:17" x14ac:dyDescent="0.2">
      <c r="D30" s="876"/>
    </row>
    <row r="31" spans="1:17" x14ac:dyDescent="0.2">
      <c r="D31" s="876"/>
    </row>
    <row r="32" spans="1:17" x14ac:dyDescent="0.2">
      <c r="D32" s="876"/>
    </row>
    <row r="33" spans="4:4" x14ac:dyDescent="0.2">
      <c r="D33" s="876"/>
    </row>
    <row r="34" spans="4:4" x14ac:dyDescent="0.2">
      <c r="D34" s="876"/>
    </row>
    <row r="35" spans="4:4" x14ac:dyDescent="0.2">
      <c r="D35" s="876"/>
    </row>
    <row r="36" spans="4:4" x14ac:dyDescent="0.2">
      <c r="D36" s="876"/>
    </row>
  </sheetData>
  <mergeCells count="1">
    <mergeCell ref="C1:Q1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55" orientation="landscape" r:id="rId1"/>
  <headerFooter>
    <oddFooter>&amp;C&amp;Z&amp;F\&amp;A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36"/>
  <sheetViews>
    <sheetView topLeftCell="D1" zoomScale="80" zoomScaleNormal="80" workbookViewId="0">
      <selection activeCell="D44" sqref="A44:XFD47"/>
    </sheetView>
  </sheetViews>
  <sheetFormatPr defaultColWidth="9.140625" defaultRowHeight="12.75" x14ac:dyDescent="0.2"/>
  <cols>
    <col min="1" max="2" width="9.5703125" style="863" hidden="1" customWidth="1"/>
    <col min="3" max="3" width="9.7109375" style="863" hidden="1" customWidth="1"/>
    <col min="4" max="4" width="11.7109375" style="889" customWidth="1"/>
    <col min="5" max="5" width="35.7109375" style="863" customWidth="1"/>
    <col min="6" max="6" width="9.7109375" style="863" customWidth="1"/>
    <col min="7" max="7" width="12.140625" style="863" hidden="1" customWidth="1"/>
    <col min="8" max="8" width="12.140625" style="1241" hidden="1" customWidth="1"/>
    <col min="9" max="10" width="10.7109375" style="858" hidden="1" customWidth="1"/>
    <col min="11" max="11" width="9.7109375" style="858" customWidth="1"/>
    <col min="12" max="12" width="9.7109375" style="858" hidden="1" customWidth="1"/>
    <col min="13" max="13" width="12.140625" style="858" hidden="1" customWidth="1"/>
    <col min="14" max="14" width="9.7109375" style="858" hidden="1" customWidth="1"/>
    <col min="15" max="15" width="10.7109375" style="858" customWidth="1"/>
    <col min="16" max="16" width="5.7109375" style="858" customWidth="1"/>
    <col min="17" max="17" width="60.7109375" style="863" customWidth="1"/>
    <col min="18" max="16384" width="9.140625" style="863"/>
  </cols>
  <sheetData>
    <row r="1" spans="1:17" s="687" customFormat="1" ht="19.5" customHeight="1" thickBot="1" x14ac:dyDescent="0.25">
      <c r="A1" s="685"/>
      <c r="B1" s="1199"/>
      <c r="C1" s="2007" t="str">
        <f>'14101'!C1</f>
        <v>COMMUNITY AND WELLBEING</v>
      </c>
      <c r="D1" s="2016"/>
      <c r="E1" s="2016"/>
      <c r="F1" s="2016"/>
      <c r="G1" s="2016"/>
      <c r="H1" s="2016"/>
      <c r="I1" s="2016"/>
      <c r="J1" s="2016"/>
      <c r="K1" s="2016"/>
      <c r="L1" s="2016"/>
      <c r="M1" s="2016"/>
      <c r="N1" s="2016"/>
      <c r="O1" s="2016"/>
      <c r="P1" s="2016"/>
      <c r="Q1" s="2017"/>
    </row>
    <row r="2" spans="1:17" s="687" customFormat="1" ht="20.100000000000001" customHeight="1" thickBot="1" x14ac:dyDescent="0.3">
      <c r="A2" s="1200"/>
      <c r="B2" s="689"/>
      <c r="C2" s="690" t="s">
        <v>22</v>
      </c>
      <c r="D2" s="691">
        <v>20007</v>
      </c>
      <c r="E2" s="692" t="s">
        <v>2991</v>
      </c>
      <c r="F2" s="693"/>
      <c r="G2" s="693"/>
      <c r="H2" s="1201"/>
      <c r="I2" s="694"/>
      <c r="J2" s="694"/>
      <c r="K2" s="694"/>
      <c r="L2" s="694"/>
      <c r="M2" s="694"/>
      <c r="N2" s="694"/>
      <c r="O2" s="694"/>
      <c r="P2" s="694"/>
      <c r="Q2" s="1202"/>
    </row>
    <row r="3" spans="1:17" s="711" customFormat="1" ht="42" customHeight="1" x14ac:dyDescent="0.2">
      <c r="A3" s="1203" t="str">
        <f>'Comm&amp;Wellbeing'!B4</f>
        <v>Original Budget 2019-20</v>
      </c>
      <c r="B3" s="1204" t="str">
        <f>'Comm&amp;Wellbeing'!C4</f>
        <v>Revised Budget 2019-20</v>
      </c>
      <c r="C3" s="589" t="str">
        <f>'Comm&amp;Wellbeing'!D4</f>
        <v>PY GRNI
Actual
2019-20</v>
      </c>
      <c r="D3" s="700" t="s">
        <v>6256</v>
      </c>
      <c r="E3" s="1205" t="s">
        <v>3020</v>
      </c>
      <c r="F3" s="1154" t="str">
        <f>'Comm&amp;Wellbeing'!G4</f>
        <v>Original Budget
2020-21</v>
      </c>
      <c r="G3" s="592" t="str">
        <f>'Comm&amp;Wellbeing'!H4</f>
        <v>Actual Committed
to Sep 2020</v>
      </c>
      <c r="H3" s="1155" t="str">
        <f>'Comm&amp;Wellbeing'!I4</f>
        <v>Variance
Act v Orig
to Sep 2020</v>
      </c>
      <c r="I3" s="1119" t="str">
        <f>'Comm&amp;Wellbeing'!J4</f>
        <v>Forecast
less Orig
2020-21</v>
      </c>
      <c r="J3" s="1120" t="str">
        <f>'Comm&amp;Wellbeing'!K4</f>
        <v>Forecast Full Year
2020-21</v>
      </c>
      <c r="K3" s="705" t="str">
        <f>'Comm&amp;Wellbeing'!L4</f>
        <v>Revised Budget 2020/21</v>
      </c>
      <c r="L3" s="1085" t="str">
        <f>'Comm&amp;Wellbeing'!M4</f>
        <v>2021-22
Savings
Plan</v>
      </c>
      <c r="M3" s="1086" t="str">
        <f>'Comm&amp;Wellbeing'!N4</f>
        <v>2021-22 Permanent Growth</v>
      </c>
      <c r="N3" s="704" t="str">
        <f>'Comm&amp;Wellbeing'!O4</f>
        <v>2021-22
One-off
Growth</v>
      </c>
      <c r="O3" s="705" t="str">
        <f>'Comm&amp;Wellbeing'!P4</f>
        <v>Budget 2021/22</v>
      </c>
      <c r="P3" s="903" t="s">
        <v>7229</v>
      </c>
      <c r="Q3" s="1121" t="s">
        <v>7230</v>
      </c>
    </row>
    <row r="4" spans="1:17" s="711" customFormat="1" ht="13.5" customHeight="1" thickBot="1" x14ac:dyDescent="0.25">
      <c r="A4" s="1206" t="s">
        <v>0</v>
      </c>
      <c r="B4" s="1207" t="s">
        <v>0</v>
      </c>
      <c r="C4" s="714" t="s">
        <v>0</v>
      </c>
      <c r="D4" s="715"/>
      <c r="E4" s="1208"/>
      <c r="F4" s="720" t="s">
        <v>0</v>
      </c>
      <c r="G4" s="905" t="s">
        <v>0</v>
      </c>
      <c r="H4" s="905" t="s">
        <v>0</v>
      </c>
      <c r="I4" s="1188" t="s">
        <v>0</v>
      </c>
      <c r="J4" s="720" t="s">
        <v>0</v>
      </c>
      <c r="K4" s="1088" t="s">
        <v>0</v>
      </c>
      <c r="L4" s="905" t="s">
        <v>0</v>
      </c>
      <c r="M4" s="905" t="s">
        <v>0</v>
      </c>
      <c r="N4" s="719" t="s">
        <v>0</v>
      </c>
      <c r="O4" s="720" t="s">
        <v>0</v>
      </c>
      <c r="P4" s="906"/>
      <c r="Q4" s="723"/>
    </row>
    <row r="5" spans="1:17" s="798" customFormat="1" x14ac:dyDescent="0.25">
      <c r="A5" s="1209"/>
      <c r="B5" s="1210"/>
      <c r="C5" s="1211"/>
      <c r="D5" s="766"/>
      <c r="E5" s="767" t="s">
        <v>1</v>
      </c>
      <c r="F5" s="1211"/>
      <c r="G5" s="1212"/>
      <c r="H5" s="1213"/>
      <c r="I5" s="1189"/>
      <c r="J5" s="828"/>
      <c r="K5" s="950"/>
      <c r="L5" s="830"/>
      <c r="M5" s="830"/>
      <c r="N5" s="831"/>
      <c r="O5" s="950"/>
      <c r="P5" s="810"/>
      <c r="Q5" s="797"/>
    </row>
    <row r="6" spans="1:17" s="798" customFormat="1" x14ac:dyDescent="0.2">
      <c r="A6" s="1125">
        <f>SUMIF(CW1PY!A:A,D6,CW1PY!D:D)</f>
        <v>1600</v>
      </c>
      <c r="B6" s="1126">
        <f>SUMIF(CW1PY!A:A,D6,CW1PY!E:E)</f>
        <v>0</v>
      </c>
      <c r="C6" s="740">
        <f>SUMIF(CW1PY!A:A,D6,CW1PY!C:C)</f>
        <v>2904.58</v>
      </c>
      <c r="D6" s="741">
        <v>200071400</v>
      </c>
      <c r="E6" s="742" t="s">
        <v>6263</v>
      </c>
      <c r="F6" s="740">
        <f>SUMIF(CW1FY!A:A,D6,CW1FY!D:D)</f>
        <v>1600</v>
      </c>
      <c r="G6" s="739">
        <f>SUMIF(CW1YTD!A:A,D6,CW1YTD!C:C)</f>
        <v>971.25</v>
      </c>
      <c r="H6" s="743">
        <f t="shared" ref="H6:H18" si="0">G6-F6</f>
        <v>-628.75</v>
      </c>
      <c r="I6" s="744">
        <f t="shared" ref="I6:I18" si="1">J6-F6</f>
        <v>1400</v>
      </c>
      <c r="J6" s="740">
        <v>3000</v>
      </c>
      <c r="K6" s="740">
        <f t="shared" ref="K6:K18" si="2">F6</f>
        <v>1600</v>
      </c>
      <c r="L6" s="745"/>
      <c r="M6" s="745"/>
      <c r="N6" s="744"/>
      <c r="O6" s="740">
        <f t="shared" ref="O6:O18" si="3">SUM(K6:N6)</f>
        <v>1600</v>
      </c>
      <c r="P6" s="836"/>
      <c r="Q6" s="797"/>
    </row>
    <row r="7" spans="1:17" s="798" customFormat="1" x14ac:dyDescent="0.2">
      <c r="A7" s="1125">
        <f>SUMIF(CW1PY!A:A,D7,CW1PY!D:D)</f>
        <v>0</v>
      </c>
      <c r="B7" s="1126">
        <f>SUMIF(CW1PY!A:A,D7,CW1PY!E:E)</f>
        <v>0</v>
      </c>
      <c r="C7" s="740">
        <f>SUMIF(CW1PY!A:A,D7,CW1PY!C:C)</f>
        <v>0</v>
      </c>
      <c r="D7" s="741">
        <v>200071401</v>
      </c>
      <c r="E7" s="742" t="s">
        <v>6264</v>
      </c>
      <c r="F7" s="740">
        <f>SUMIF(CW1FY!A:A,D7,CW1FY!D:D)</f>
        <v>0</v>
      </c>
      <c r="G7" s="739">
        <f>SUMIF(CW1YTD!A:A,D7,CW1YTD!C:C)</f>
        <v>0</v>
      </c>
      <c r="H7" s="743">
        <f t="shared" si="0"/>
        <v>0</v>
      </c>
      <c r="I7" s="744">
        <f t="shared" si="1"/>
        <v>0</v>
      </c>
      <c r="J7" s="740">
        <v>0</v>
      </c>
      <c r="K7" s="740">
        <f t="shared" si="2"/>
        <v>0</v>
      </c>
      <c r="L7" s="745"/>
      <c r="M7" s="745"/>
      <c r="N7" s="744"/>
      <c r="O7" s="740">
        <f t="shared" si="3"/>
        <v>0</v>
      </c>
      <c r="P7" s="836"/>
      <c r="Q7" s="797"/>
    </row>
    <row r="8" spans="1:17" s="798" customFormat="1" x14ac:dyDescent="0.2">
      <c r="A8" s="1125">
        <f>SUMIF(CW1PY!A:A,D8,CW1PY!D:D)</f>
        <v>0</v>
      </c>
      <c r="B8" s="1126">
        <f>SUMIF(CW1PY!A:A,D8,CW1PY!E:E)</f>
        <v>0</v>
      </c>
      <c r="C8" s="740">
        <f>SUMIF(CW1PY!A:A,D8,CW1PY!C:C)</f>
        <v>13179.79</v>
      </c>
      <c r="D8" s="741">
        <v>200071620</v>
      </c>
      <c r="E8" s="742" t="s">
        <v>6257</v>
      </c>
      <c r="F8" s="740">
        <f>SUMIF(CW1FY!A:A,D8,CW1FY!D:D)</f>
        <v>0</v>
      </c>
      <c r="G8" s="739">
        <f>SUMIF(CW1YTD!A:A,D8,CW1YTD!C:C)</f>
        <v>0</v>
      </c>
      <c r="H8" s="743">
        <f t="shared" si="0"/>
        <v>0</v>
      </c>
      <c r="I8" s="744">
        <f t="shared" si="1"/>
        <v>0</v>
      </c>
      <c r="J8" s="740">
        <v>0</v>
      </c>
      <c r="K8" s="740">
        <f t="shared" si="2"/>
        <v>0</v>
      </c>
      <c r="L8" s="745"/>
      <c r="M8" s="745"/>
      <c r="N8" s="744"/>
      <c r="O8" s="740">
        <f t="shared" si="3"/>
        <v>0</v>
      </c>
      <c r="P8" s="836"/>
      <c r="Q8" s="797"/>
    </row>
    <row r="9" spans="1:17" s="798" customFormat="1" x14ac:dyDescent="0.2">
      <c r="A9" s="1125">
        <f>SUMIF(CW1PY!A:A,D9,CW1PY!D:D)</f>
        <v>0</v>
      </c>
      <c r="B9" s="1126">
        <f>SUMIF(CW1PY!A:A,D9,CW1PY!E:E)</f>
        <v>0</v>
      </c>
      <c r="C9" s="740">
        <f>SUMIF(CW1PY!A:A,D9,CW1PY!C:C)</f>
        <v>0</v>
      </c>
      <c r="D9" s="741">
        <v>200072000</v>
      </c>
      <c r="E9" s="742" t="s">
        <v>2733</v>
      </c>
      <c r="F9" s="740">
        <f>SUMIF(CW1FY!A:A,D9,CW1FY!D:D)</f>
        <v>0</v>
      </c>
      <c r="G9" s="739">
        <f>SUMIF(CW1YTD!A:A,D9,CW1YTD!C:C)</f>
        <v>0</v>
      </c>
      <c r="H9" s="743">
        <f t="shared" si="0"/>
        <v>0</v>
      </c>
      <c r="I9" s="744">
        <f t="shared" si="1"/>
        <v>0</v>
      </c>
      <c r="J9" s="740">
        <v>0</v>
      </c>
      <c r="K9" s="740">
        <f t="shared" si="2"/>
        <v>0</v>
      </c>
      <c r="L9" s="745"/>
      <c r="M9" s="745"/>
      <c r="N9" s="744"/>
      <c r="O9" s="740">
        <f t="shared" si="3"/>
        <v>0</v>
      </c>
      <c r="P9" s="836"/>
      <c r="Q9" s="797"/>
    </row>
    <row r="10" spans="1:17" s="798" customFormat="1" x14ac:dyDescent="0.2">
      <c r="A10" s="1125">
        <f>SUMIF(CW1PY!A:A,D10,CW1PY!D:D)</f>
        <v>289000</v>
      </c>
      <c r="B10" s="1126">
        <f>SUMIF(CW1PY!A:A,D10,CW1PY!E:E)</f>
        <v>0</v>
      </c>
      <c r="C10" s="740">
        <f>SUMIF(CW1PY!A:A,D10,CW1PY!C:C)</f>
        <v>291000</v>
      </c>
      <c r="D10" s="741">
        <v>200072401</v>
      </c>
      <c r="E10" s="742" t="s">
        <v>2855</v>
      </c>
      <c r="F10" s="740">
        <f>SUMIF(CW1FY!A:A,D10,CW1FY!D:D)</f>
        <v>153000</v>
      </c>
      <c r="G10" s="739">
        <f>SUMIF(CW1YTD!A:A,D10,CW1YTD!C:C)</f>
        <v>6000</v>
      </c>
      <c r="H10" s="743">
        <f t="shared" si="0"/>
        <v>-147000</v>
      </c>
      <c r="I10" s="744">
        <f t="shared" si="1"/>
        <v>0</v>
      </c>
      <c r="J10" s="740">
        <v>153000</v>
      </c>
      <c r="K10" s="740">
        <f t="shared" si="2"/>
        <v>153000</v>
      </c>
      <c r="L10" s="745"/>
      <c r="M10" s="745"/>
      <c r="N10" s="744"/>
      <c r="O10" s="740">
        <f t="shared" si="3"/>
        <v>153000</v>
      </c>
      <c r="P10" s="836"/>
      <c r="Q10" s="797"/>
    </row>
    <row r="11" spans="1:17" s="798" customFormat="1" x14ac:dyDescent="0.2">
      <c r="A11" s="1125">
        <f>SUMIF(CW1PY!A:A,D11,CW1PY!D:D)</f>
        <v>0</v>
      </c>
      <c r="B11" s="1126">
        <f>SUMIF(CW1PY!A:A,D11,CW1PY!E:E)</f>
        <v>0</v>
      </c>
      <c r="C11" s="740">
        <f>SUMIF(CW1PY!A:A,D11,CW1PY!C:C)</f>
        <v>0</v>
      </c>
      <c r="D11" s="741">
        <v>200072408</v>
      </c>
      <c r="E11" s="742" t="s">
        <v>6244</v>
      </c>
      <c r="F11" s="740">
        <f>SUMIF(CW1FY!A:A,D11,CW1FY!D:D)</f>
        <v>0</v>
      </c>
      <c r="G11" s="739">
        <f>SUMIF(CW1YTD!A:A,D11,CW1YTD!C:C)</f>
        <v>0</v>
      </c>
      <c r="H11" s="743">
        <f t="shared" si="0"/>
        <v>0</v>
      </c>
      <c r="I11" s="744">
        <f t="shared" si="1"/>
        <v>0</v>
      </c>
      <c r="J11" s="740">
        <v>0</v>
      </c>
      <c r="K11" s="740">
        <f t="shared" si="2"/>
        <v>0</v>
      </c>
      <c r="L11" s="745"/>
      <c r="M11" s="745"/>
      <c r="N11" s="744"/>
      <c r="O11" s="740">
        <f t="shared" si="3"/>
        <v>0</v>
      </c>
      <c r="P11" s="836"/>
      <c r="Q11" s="797"/>
    </row>
    <row r="12" spans="1:17" s="798" customFormat="1" x14ac:dyDescent="0.2">
      <c r="A12" s="1125">
        <f>SUMIF(CW1PY!A:A,D12,CW1PY!D:D)</f>
        <v>0</v>
      </c>
      <c r="B12" s="1126">
        <f>SUMIF(CW1PY!A:A,D12,CW1PY!E:E)</f>
        <v>0</v>
      </c>
      <c r="C12" s="740">
        <f>SUMIF(CW1PY!A:A,D12,CW1PY!C:C)</f>
        <v>0</v>
      </c>
      <c r="D12" s="741">
        <v>200072416</v>
      </c>
      <c r="E12" s="1214" t="s">
        <v>3078</v>
      </c>
      <c r="F12" s="740">
        <f>SUMIF(CW1FY!A:A,D12,CW1FY!D:D)</f>
        <v>0</v>
      </c>
      <c r="G12" s="739">
        <f>SUMIF(CW1YTD!A:A,D12,CW1YTD!C:C)</f>
        <v>0</v>
      </c>
      <c r="H12" s="743">
        <f t="shared" si="0"/>
        <v>0</v>
      </c>
      <c r="I12" s="744">
        <f t="shared" si="1"/>
        <v>0</v>
      </c>
      <c r="J12" s="740">
        <v>0</v>
      </c>
      <c r="K12" s="740">
        <f t="shared" si="2"/>
        <v>0</v>
      </c>
      <c r="L12" s="745"/>
      <c r="M12" s="745"/>
      <c r="N12" s="744"/>
      <c r="O12" s="740">
        <f t="shared" si="3"/>
        <v>0</v>
      </c>
      <c r="P12" s="836"/>
      <c r="Q12" s="797"/>
    </row>
    <row r="13" spans="1:17" s="798" customFormat="1" x14ac:dyDescent="0.2">
      <c r="A13" s="1125">
        <f>SUMIF(CW1PY!A:A,D13,CW1PY!D:D)</f>
        <v>0</v>
      </c>
      <c r="B13" s="1126">
        <f>SUMIF(CW1PY!A:A,D13,CW1PY!E:E)</f>
        <v>0</v>
      </c>
      <c r="C13" s="740">
        <f>SUMIF(CW1PY!A:A,D13,CW1PY!C:C)</f>
        <v>0</v>
      </c>
      <c r="D13" s="741">
        <v>200072427</v>
      </c>
      <c r="E13" s="742" t="s">
        <v>3028</v>
      </c>
      <c r="F13" s="740">
        <f>SUMIF(CW1FY!A:A,D13,CW1FY!D:D)</f>
        <v>0</v>
      </c>
      <c r="G13" s="739">
        <f>SUMIF(CW1YTD!A:A,D13,CW1YTD!C:C)</f>
        <v>0</v>
      </c>
      <c r="H13" s="743">
        <f t="shared" si="0"/>
        <v>0</v>
      </c>
      <c r="I13" s="744">
        <f t="shared" si="1"/>
        <v>0</v>
      </c>
      <c r="J13" s="740">
        <v>0</v>
      </c>
      <c r="K13" s="740">
        <f t="shared" si="2"/>
        <v>0</v>
      </c>
      <c r="L13" s="745"/>
      <c r="M13" s="745"/>
      <c r="N13" s="744"/>
      <c r="O13" s="740">
        <f t="shared" si="3"/>
        <v>0</v>
      </c>
      <c r="P13" s="836"/>
      <c r="Q13" s="797"/>
    </row>
    <row r="14" spans="1:17" s="798" customFormat="1" x14ac:dyDescent="0.2">
      <c r="A14" s="1125">
        <f>SUMIF(CW1PY!A:A,D14,CW1PY!D:D)</f>
        <v>0</v>
      </c>
      <c r="B14" s="1126">
        <f>SUMIF(CW1PY!A:A,D14,CW1PY!E:E)</f>
        <v>0</v>
      </c>
      <c r="C14" s="740">
        <f>SUMIF(CW1PY!A:A,D14,CW1PY!C:C)</f>
        <v>0</v>
      </c>
      <c r="D14" s="741">
        <v>200075145</v>
      </c>
      <c r="E14" s="742" t="s">
        <v>7566</v>
      </c>
      <c r="F14" s="740">
        <f>SUMIF(CW1FY!A:A,D14,CW1FY!D:D)</f>
        <v>0</v>
      </c>
      <c r="G14" s="739">
        <f>SUMIF(CW1YTD!A:A,D14,CW1YTD!C:C)</f>
        <v>0</v>
      </c>
      <c r="H14" s="743">
        <f t="shared" si="0"/>
        <v>0</v>
      </c>
      <c r="I14" s="744">
        <f t="shared" si="1"/>
        <v>0</v>
      </c>
      <c r="J14" s="740">
        <v>0</v>
      </c>
      <c r="K14" s="740">
        <f t="shared" si="2"/>
        <v>0</v>
      </c>
      <c r="L14" s="745"/>
      <c r="M14" s="745"/>
      <c r="N14" s="744"/>
      <c r="O14" s="740">
        <f t="shared" si="3"/>
        <v>0</v>
      </c>
      <c r="P14" s="836"/>
      <c r="Q14" s="797"/>
    </row>
    <row r="15" spans="1:17" s="798" customFormat="1" x14ac:dyDescent="0.2">
      <c r="A15" s="1125">
        <f>SUMIF(CW1PY!A:A,D15,CW1PY!D:D)</f>
        <v>0</v>
      </c>
      <c r="B15" s="1126">
        <f>SUMIF(CW1PY!A:A,D15,CW1PY!E:E)</f>
        <v>0</v>
      </c>
      <c r="C15" s="740">
        <f>SUMIF(CW1PY!A:A,D15,CW1PY!C:C)</f>
        <v>0</v>
      </c>
      <c r="D15" s="741">
        <v>200075147</v>
      </c>
      <c r="E15" s="742" t="s">
        <v>7567</v>
      </c>
      <c r="F15" s="740">
        <f>SUMIF(CW1FY!A:A,D15,CW1FY!D:D)</f>
        <v>0</v>
      </c>
      <c r="G15" s="739">
        <f>SUMIF(CW1YTD!A:A,D15,CW1YTD!C:C)</f>
        <v>0</v>
      </c>
      <c r="H15" s="743">
        <f t="shared" si="0"/>
        <v>0</v>
      </c>
      <c r="I15" s="744">
        <f t="shared" si="1"/>
        <v>0</v>
      </c>
      <c r="J15" s="740">
        <v>0</v>
      </c>
      <c r="K15" s="740">
        <f t="shared" si="2"/>
        <v>0</v>
      </c>
      <c r="L15" s="745"/>
      <c r="M15" s="745"/>
      <c r="N15" s="744"/>
      <c r="O15" s="740">
        <f t="shared" si="3"/>
        <v>0</v>
      </c>
      <c r="P15" s="836"/>
      <c r="Q15" s="797"/>
    </row>
    <row r="16" spans="1:17" s="798" customFormat="1" x14ac:dyDescent="0.2">
      <c r="A16" s="1125">
        <f>SUMIF(CW1PY!A:A,D16,CW1PY!D:D)</f>
        <v>0</v>
      </c>
      <c r="B16" s="1126">
        <f>SUMIF(CW1PY!A:A,D16,CW1PY!E:E)</f>
        <v>0</v>
      </c>
      <c r="C16" s="740">
        <f>SUMIF(CW1PY!A:A,D16,CW1PY!C:C)</f>
        <v>0</v>
      </c>
      <c r="D16" s="741">
        <v>200075155</v>
      </c>
      <c r="E16" s="742" t="s">
        <v>7568</v>
      </c>
      <c r="F16" s="740">
        <f>SUMIF(CW1FY!A:A,D16,CW1FY!D:D)</f>
        <v>0</v>
      </c>
      <c r="G16" s="739">
        <f>SUMIF(CW1YTD!A:A,D16,CW1YTD!C:C)</f>
        <v>0</v>
      </c>
      <c r="H16" s="743">
        <f t="shared" si="0"/>
        <v>0</v>
      </c>
      <c r="I16" s="744">
        <f t="shared" si="1"/>
        <v>0</v>
      </c>
      <c r="J16" s="740">
        <v>0</v>
      </c>
      <c r="K16" s="740">
        <f t="shared" si="2"/>
        <v>0</v>
      </c>
      <c r="L16" s="745"/>
      <c r="M16" s="745"/>
      <c r="N16" s="744"/>
      <c r="O16" s="740">
        <f t="shared" si="3"/>
        <v>0</v>
      </c>
      <c r="P16" s="836"/>
      <c r="Q16" s="797"/>
    </row>
    <row r="17" spans="1:17" s="798" customFormat="1" x14ac:dyDescent="0.2">
      <c r="A17" s="1125">
        <f>SUMIF(CW1PY!A:A,D17,CW1PY!D:D)</f>
        <v>0</v>
      </c>
      <c r="B17" s="1126">
        <f>SUMIF(CW1PY!A:A,D17,CW1PY!E:E)</f>
        <v>0</v>
      </c>
      <c r="C17" s="740">
        <f>SUMIF(CW1PY!A:A,D17,CW1PY!C:C)</f>
        <v>0</v>
      </c>
      <c r="D17" s="741">
        <v>200075177</v>
      </c>
      <c r="E17" s="742" t="s">
        <v>7569</v>
      </c>
      <c r="F17" s="740">
        <f>SUMIF(CW1FY!A:A,D17,CW1FY!D:D)</f>
        <v>0</v>
      </c>
      <c r="G17" s="739">
        <f>SUMIF(CW1YTD!A:A,D17,CW1YTD!C:C)</f>
        <v>0</v>
      </c>
      <c r="H17" s="743">
        <f t="shared" si="0"/>
        <v>0</v>
      </c>
      <c r="I17" s="744">
        <f t="shared" si="1"/>
        <v>0</v>
      </c>
      <c r="J17" s="740">
        <v>0</v>
      </c>
      <c r="K17" s="740">
        <f t="shared" si="2"/>
        <v>0</v>
      </c>
      <c r="L17" s="745"/>
      <c r="M17" s="745"/>
      <c r="N17" s="744"/>
      <c r="O17" s="740">
        <f t="shared" si="3"/>
        <v>0</v>
      </c>
      <c r="P17" s="836"/>
      <c r="Q17" s="797"/>
    </row>
    <row r="18" spans="1:17" s="798" customFormat="1" x14ac:dyDescent="0.2">
      <c r="A18" s="1125">
        <f>SUMIF(CW1PY!A:A,D18,CW1PY!D:D)</f>
        <v>0</v>
      </c>
      <c r="B18" s="1126">
        <f>SUMIF(CW1PY!A:A,D18,CW1PY!E:E)</f>
        <v>0</v>
      </c>
      <c r="C18" s="740">
        <f>SUMIF(CW1PY!A:A,D18,CW1PY!C:C)</f>
        <v>0</v>
      </c>
      <c r="D18" s="741">
        <v>200075180</v>
      </c>
      <c r="E18" s="742" t="s">
        <v>7570</v>
      </c>
      <c r="F18" s="740">
        <f>SUMIF(CW1FY!A:A,D18,CW1FY!D:D)</f>
        <v>0</v>
      </c>
      <c r="G18" s="739">
        <f>SUMIF(CW1YTD!A:A,D18,CW1YTD!C:C)</f>
        <v>0</v>
      </c>
      <c r="H18" s="743">
        <f t="shared" si="0"/>
        <v>0</v>
      </c>
      <c r="I18" s="744">
        <f t="shared" si="1"/>
        <v>0</v>
      </c>
      <c r="J18" s="740">
        <v>0</v>
      </c>
      <c r="K18" s="740">
        <f t="shared" si="2"/>
        <v>0</v>
      </c>
      <c r="L18" s="745"/>
      <c r="M18" s="745"/>
      <c r="N18" s="744"/>
      <c r="O18" s="740">
        <f t="shared" si="3"/>
        <v>0</v>
      </c>
      <c r="P18" s="836"/>
      <c r="Q18" s="797"/>
    </row>
    <row r="19" spans="1:17" s="760" customFormat="1" x14ac:dyDescent="0.25">
      <c r="A19" s="937">
        <f>SUM(A6:A18)</f>
        <v>290600</v>
      </c>
      <c r="B19" s="938">
        <f>SUM(B6:B18)</f>
        <v>0</v>
      </c>
      <c r="C19" s="939">
        <f>SUM(C6:C18)</f>
        <v>307084.37</v>
      </c>
      <c r="D19" s="1215"/>
      <c r="E19" s="780" t="s">
        <v>7242</v>
      </c>
      <c r="F19" s="939">
        <f t="shared" ref="F19:O19" si="4">SUM(F6:F18)</f>
        <v>154600</v>
      </c>
      <c r="G19" s="1216">
        <f t="shared" si="4"/>
        <v>6971.25</v>
      </c>
      <c r="H19" s="1217">
        <f t="shared" si="4"/>
        <v>-147628.75</v>
      </c>
      <c r="I19" s="1218">
        <f t="shared" si="4"/>
        <v>1400</v>
      </c>
      <c r="J19" s="939">
        <f t="shared" si="4"/>
        <v>156000</v>
      </c>
      <c r="K19" s="939">
        <f t="shared" si="4"/>
        <v>154600</v>
      </c>
      <c r="L19" s="1216">
        <f t="shared" si="4"/>
        <v>0</v>
      </c>
      <c r="M19" s="1216">
        <f t="shared" si="4"/>
        <v>0</v>
      </c>
      <c r="N19" s="1219">
        <f t="shared" si="4"/>
        <v>0</v>
      </c>
      <c r="O19" s="939">
        <f t="shared" si="4"/>
        <v>154600</v>
      </c>
      <c r="P19" s="836"/>
      <c r="Q19" s="797"/>
    </row>
    <row r="20" spans="1:17" s="798" customFormat="1" x14ac:dyDescent="0.25">
      <c r="A20" s="924"/>
      <c r="B20" s="925"/>
      <c r="C20" s="793"/>
      <c r="D20" s="811"/>
      <c r="E20" s="812"/>
      <c r="F20" s="793"/>
      <c r="G20" s="794"/>
      <c r="H20" s="1220"/>
      <c r="I20" s="927"/>
      <c r="J20" s="928"/>
      <c r="K20" s="928"/>
      <c r="L20" s="1143"/>
      <c r="M20" s="1143"/>
      <c r="N20" s="1221"/>
      <c r="O20" s="928"/>
      <c r="P20" s="836"/>
      <c r="Q20" s="797"/>
    </row>
    <row r="21" spans="1:17" s="798" customFormat="1" x14ac:dyDescent="0.25">
      <c r="A21" s="924"/>
      <c r="B21" s="925"/>
      <c r="C21" s="793"/>
      <c r="D21" s="790"/>
      <c r="E21" s="1133" t="s">
        <v>2845</v>
      </c>
      <c r="F21" s="793"/>
      <c r="G21" s="794"/>
      <c r="H21" s="1220"/>
      <c r="I21" s="927"/>
      <c r="J21" s="928"/>
      <c r="K21" s="928"/>
      <c r="L21" s="1143"/>
      <c r="M21" s="1143"/>
      <c r="N21" s="1221"/>
      <c r="O21" s="928"/>
      <c r="P21" s="836"/>
      <c r="Q21" s="797"/>
    </row>
    <row r="22" spans="1:17" s="798" customFormat="1" x14ac:dyDescent="0.2">
      <c r="A22" s="1125">
        <f>SUMIF(CW1PY!A:A,D22,CW1PY!D:D)</f>
        <v>0</v>
      </c>
      <c r="B22" s="1126">
        <f>SUMIF(CW1PY!A:A,D22,CW1PY!E:E)</f>
        <v>0</v>
      </c>
      <c r="C22" s="773">
        <f>SUMIF(CW1PY!A:A,D22,CW1PY!C:C)</f>
        <v>0</v>
      </c>
      <c r="D22" s="1135">
        <v>200079053</v>
      </c>
      <c r="E22" s="1136" t="s">
        <v>6249</v>
      </c>
      <c r="F22" s="740">
        <f>SUMIF(CW1FY!A:A,D22,CW1FY!D:D)</f>
        <v>0</v>
      </c>
      <c r="G22" s="739">
        <f>SUMIF(CW1YTD!A:A,D22,CW1YTD!C:C)</f>
        <v>0</v>
      </c>
      <c r="H22" s="743">
        <f>G22-F22</f>
        <v>0</v>
      </c>
      <c r="I22" s="744">
        <f>J22-F22</f>
        <v>0</v>
      </c>
      <c r="J22" s="773">
        <v>0</v>
      </c>
      <c r="K22" s="773">
        <f>F22</f>
        <v>0</v>
      </c>
      <c r="L22" s="774"/>
      <c r="M22" s="774"/>
      <c r="N22" s="775"/>
      <c r="O22" s="773">
        <f>SUM(K22:N22)</f>
        <v>0</v>
      </c>
      <c r="P22" s="810"/>
      <c r="Q22" s="797"/>
    </row>
    <row r="23" spans="1:17" s="798" customFormat="1" x14ac:dyDescent="0.2">
      <c r="A23" s="1125">
        <f>SUMIF(CW1PY!A:A,D23,CW1PY!D:D)</f>
        <v>-664000</v>
      </c>
      <c r="B23" s="1126">
        <f>SUMIF(CW1PY!A:A,D23,CW1PY!E:E)</f>
        <v>0</v>
      </c>
      <c r="C23" s="773">
        <f>SUMIF(CW1PY!A:A,D23,CW1PY!C:C)</f>
        <v>-721346</v>
      </c>
      <c r="D23" s="1135">
        <v>200079054</v>
      </c>
      <c r="E23" s="1136" t="s">
        <v>3036</v>
      </c>
      <c r="F23" s="740">
        <f>SUMIF(CW1FY!A:A,D23,CW1FY!D:D)</f>
        <v>-664000</v>
      </c>
      <c r="G23" s="739">
        <f>SUMIF(CW1YTD!A:A,D23,CW1YTD!C:C)</f>
        <v>0</v>
      </c>
      <c r="H23" s="743">
        <f>G23-F23</f>
        <v>664000</v>
      </c>
      <c r="I23" s="744">
        <f>J23-F23</f>
        <v>0</v>
      </c>
      <c r="J23" s="773">
        <v>-664000</v>
      </c>
      <c r="K23" s="773">
        <f>F23</f>
        <v>-664000</v>
      </c>
      <c r="L23" s="774"/>
      <c r="M23" s="774"/>
      <c r="N23" s="775"/>
      <c r="O23" s="773">
        <f>SUM(K23:N23)</f>
        <v>-664000</v>
      </c>
      <c r="P23" s="810"/>
      <c r="Q23" s="797"/>
    </row>
    <row r="24" spans="1:17" s="798" customFormat="1" x14ac:dyDescent="0.2">
      <c r="A24" s="1125">
        <f>SUMIF(CW1PY!A:A,D24,CW1PY!D:D)</f>
        <v>0</v>
      </c>
      <c r="B24" s="1126">
        <f>SUMIF(CW1PY!A:A,D24,CW1PY!E:E)</f>
        <v>0</v>
      </c>
      <c r="C24" s="773">
        <f>SUMIF(CW1PY!A:A,D24,CW1PY!C:C)</f>
        <v>0</v>
      </c>
      <c r="D24" s="1135">
        <v>200079057</v>
      </c>
      <c r="E24" s="1136" t="s">
        <v>7571</v>
      </c>
      <c r="F24" s="740">
        <f>SUMIF(CW1FY!A:A,D24,CW1FY!D:D)</f>
        <v>0</v>
      </c>
      <c r="G24" s="739">
        <f>SUMIF(CW1YTD!A:A,D24,CW1YTD!C:C)</f>
        <v>0</v>
      </c>
      <c r="H24" s="743">
        <f>G24-F24</f>
        <v>0</v>
      </c>
      <c r="I24" s="744">
        <f>J24-F24</f>
        <v>0</v>
      </c>
      <c r="J24" s="773">
        <v>0</v>
      </c>
      <c r="K24" s="773">
        <f>F24</f>
        <v>0</v>
      </c>
      <c r="L24" s="774"/>
      <c r="M24" s="774"/>
      <c r="N24" s="775"/>
      <c r="O24" s="773">
        <f>SUM(K24:N24)</f>
        <v>0</v>
      </c>
      <c r="P24" s="810"/>
      <c r="Q24" s="797"/>
    </row>
    <row r="25" spans="1:17" s="798" customFormat="1" x14ac:dyDescent="0.25">
      <c r="A25" s="800">
        <f t="shared" ref="A25:B25" si="5">SUM(A22:A24)</f>
        <v>-664000</v>
      </c>
      <c r="B25" s="801">
        <f t="shared" si="5"/>
        <v>0</v>
      </c>
      <c r="C25" s="802">
        <f>SUM(C22:C24)</f>
        <v>-721346</v>
      </c>
      <c r="D25" s="803"/>
      <c r="E25" s="780" t="s">
        <v>7247</v>
      </c>
      <c r="F25" s="802">
        <f t="shared" ref="F25:O25" si="6">SUM(F22:F24)</f>
        <v>-664000</v>
      </c>
      <c r="G25" s="848">
        <f t="shared" si="6"/>
        <v>0</v>
      </c>
      <c r="H25" s="848">
        <f t="shared" si="6"/>
        <v>664000</v>
      </c>
      <c r="I25" s="849">
        <f t="shared" si="6"/>
        <v>0</v>
      </c>
      <c r="J25" s="850">
        <f t="shared" si="6"/>
        <v>-664000</v>
      </c>
      <c r="K25" s="850">
        <f t="shared" si="6"/>
        <v>-664000</v>
      </c>
      <c r="L25" s="851">
        <f t="shared" si="6"/>
        <v>0</v>
      </c>
      <c r="M25" s="851">
        <f t="shared" si="6"/>
        <v>0</v>
      </c>
      <c r="N25" s="852">
        <f t="shared" si="6"/>
        <v>0</v>
      </c>
      <c r="O25" s="850">
        <f t="shared" si="6"/>
        <v>-664000</v>
      </c>
      <c r="P25" s="810"/>
      <c r="Q25" s="797"/>
    </row>
    <row r="26" spans="1:17" s="798" customFormat="1" x14ac:dyDescent="0.25">
      <c r="A26" s="838"/>
      <c r="B26" s="839"/>
      <c r="C26" s="840"/>
      <c r="D26" s="1177"/>
      <c r="E26" s="842"/>
      <c r="F26" s="1222"/>
      <c r="G26" s="1223"/>
      <c r="H26" s="1224"/>
      <c r="I26" s="792"/>
      <c r="J26" s="793"/>
      <c r="K26" s="828"/>
      <c r="L26" s="830"/>
      <c r="M26" s="830"/>
      <c r="N26" s="831"/>
      <c r="O26" s="828"/>
      <c r="P26" s="810"/>
      <c r="Q26" s="797"/>
    </row>
    <row r="27" spans="1:17" s="798" customFormat="1" x14ac:dyDescent="0.25">
      <c r="A27" s="814">
        <f t="shared" ref="A27:B27" si="7">A19+A25</f>
        <v>-373400</v>
      </c>
      <c r="B27" s="815">
        <f t="shared" si="7"/>
        <v>0</v>
      </c>
      <c r="C27" s="816">
        <f>C19+C25</f>
        <v>-414261.63</v>
      </c>
      <c r="D27" s="817"/>
      <c r="E27" s="1137" t="s">
        <v>7248</v>
      </c>
      <c r="F27" s="816">
        <f t="shared" ref="F27:O27" si="8">F19+F25</f>
        <v>-509400</v>
      </c>
      <c r="G27" s="1170">
        <f t="shared" si="8"/>
        <v>6971.25</v>
      </c>
      <c r="H27" s="1171">
        <f t="shared" si="8"/>
        <v>516371.25</v>
      </c>
      <c r="I27" s="1172">
        <f t="shared" si="8"/>
        <v>1400</v>
      </c>
      <c r="J27" s="1173">
        <f t="shared" si="8"/>
        <v>-508000</v>
      </c>
      <c r="K27" s="1173">
        <f t="shared" si="8"/>
        <v>-509400</v>
      </c>
      <c r="L27" s="1174">
        <f t="shared" si="8"/>
        <v>0</v>
      </c>
      <c r="M27" s="1174">
        <f t="shared" si="8"/>
        <v>0</v>
      </c>
      <c r="N27" s="1175">
        <f t="shared" si="8"/>
        <v>0</v>
      </c>
      <c r="O27" s="1173">
        <f t="shared" si="8"/>
        <v>-509400</v>
      </c>
      <c r="P27" s="1176"/>
      <c r="Q27" s="797"/>
    </row>
    <row r="28" spans="1:17" s="798" customFormat="1" x14ac:dyDescent="0.25">
      <c r="A28" s="826"/>
      <c r="B28" s="827"/>
      <c r="C28" s="828"/>
      <c r="D28" s="829"/>
      <c r="E28" s="764"/>
      <c r="F28" s="828"/>
      <c r="G28" s="830"/>
      <c r="H28" s="830"/>
      <c r="I28" s="1189"/>
      <c r="J28" s="828"/>
      <c r="K28" s="828"/>
      <c r="L28" s="830"/>
      <c r="M28" s="830"/>
      <c r="N28" s="831"/>
      <c r="O28" s="828"/>
      <c r="P28" s="836"/>
      <c r="Q28" s="797"/>
    </row>
    <row r="29" spans="1:17" s="798" customFormat="1" hidden="1" x14ac:dyDescent="0.25">
      <c r="A29" s="924"/>
      <c r="B29" s="925"/>
      <c r="C29" s="793"/>
      <c r="D29" s="1144"/>
      <c r="E29" s="1133" t="s">
        <v>3040</v>
      </c>
      <c r="F29" s="793"/>
      <c r="G29" s="794"/>
      <c r="H29" s="794"/>
      <c r="I29" s="792"/>
      <c r="J29" s="793"/>
      <c r="K29" s="793"/>
      <c r="L29" s="794"/>
      <c r="M29" s="794"/>
      <c r="N29" s="795"/>
      <c r="O29" s="793"/>
      <c r="P29" s="836"/>
      <c r="Q29" s="797"/>
    </row>
    <row r="30" spans="1:17" s="798" customFormat="1" hidden="1" x14ac:dyDescent="0.2">
      <c r="A30" s="1125">
        <f>SUMIF(CW1PY!A:A,D30,CW1PY!D:D)</f>
        <v>0</v>
      </c>
      <c r="B30" s="1126">
        <f>SUMIF(CW1PY!A:A,D30,CW1PY!E:E)</f>
        <v>0</v>
      </c>
      <c r="C30" s="740">
        <f>SUMIF(CW1PY!A:A,D30,CW1PY!C:C)</f>
        <v>0</v>
      </c>
      <c r="D30" s="741">
        <v>200071610</v>
      </c>
      <c r="E30" s="765" t="s">
        <v>3063</v>
      </c>
      <c r="F30" s="740">
        <f>SUMIF(CW1FY!A:A,D30,CW1FY!D:D)</f>
        <v>0</v>
      </c>
      <c r="G30" s="739">
        <f>SUMIF(CW1YTD!A:A,D30,CW1YTD!C:C)</f>
        <v>0</v>
      </c>
      <c r="H30" s="743">
        <f t="shared" ref="H30:H37" si="9">F30-G30</f>
        <v>0</v>
      </c>
      <c r="I30" s="761"/>
      <c r="J30" s="740"/>
      <c r="K30" s="740"/>
      <c r="L30" s="745"/>
      <c r="M30" s="745"/>
      <c r="N30" s="744"/>
      <c r="O30" s="740"/>
      <c r="P30" s="836"/>
      <c r="Q30" s="797"/>
    </row>
    <row r="31" spans="1:17" s="798" customFormat="1" hidden="1" x14ac:dyDescent="0.2">
      <c r="A31" s="1125">
        <f>SUMIF(CW1PY!A:A,D31,CW1PY!D:D)</f>
        <v>0</v>
      </c>
      <c r="B31" s="1126">
        <f>SUMIF(CW1PY!A:A,D31,CW1PY!E:E)</f>
        <v>0</v>
      </c>
      <c r="C31" s="740">
        <f>SUMIF(CW1PY!A:A,D31,CW1PY!C:C)</f>
        <v>0</v>
      </c>
      <c r="D31" s="741">
        <v>200072414</v>
      </c>
      <c r="E31" s="742" t="s">
        <v>3009</v>
      </c>
      <c r="F31" s="740">
        <f>SUMIF(CW1FY!A:A,D31,CW1FY!D:D)</f>
        <v>0</v>
      </c>
      <c r="G31" s="739">
        <f>SUMIF(CW1YTD!A:A,D31,CW1YTD!C:C)</f>
        <v>0</v>
      </c>
      <c r="H31" s="743">
        <f t="shared" si="9"/>
        <v>0</v>
      </c>
      <c r="I31" s="761"/>
      <c r="J31" s="740"/>
      <c r="K31" s="740"/>
      <c r="L31" s="745"/>
      <c r="M31" s="745"/>
      <c r="N31" s="744"/>
      <c r="O31" s="740"/>
      <c r="P31" s="836"/>
      <c r="Q31" s="797"/>
    </row>
    <row r="32" spans="1:17" s="798" customFormat="1" hidden="1" x14ac:dyDescent="0.2">
      <c r="A32" s="1125">
        <f>SUMIF(CW1PY!A:A,D32,CW1PY!D:D)</f>
        <v>0</v>
      </c>
      <c r="B32" s="1126">
        <f>SUMIF(CW1PY!A:A,D32,CW1PY!E:E)</f>
        <v>0</v>
      </c>
      <c r="C32" s="740">
        <f>SUMIF(CW1PY!A:A,D32,CW1PY!C:C)</f>
        <v>0</v>
      </c>
      <c r="D32" s="741">
        <v>200072510</v>
      </c>
      <c r="E32" s="742" t="s">
        <v>2916</v>
      </c>
      <c r="F32" s="740">
        <f>SUMIF(CW1FY!A:A,D32,CW1FY!D:D)</f>
        <v>0</v>
      </c>
      <c r="G32" s="739">
        <f>SUMIF(CW1YTD!A:A,D32,CW1YTD!C:C)</f>
        <v>0</v>
      </c>
      <c r="H32" s="743">
        <f t="shared" si="9"/>
        <v>0</v>
      </c>
      <c r="I32" s="761"/>
      <c r="J32" s="740"/>
      <c r="K32" s="740"/>
      <c r="L32" s="745"/>
      <c r="M32" s="745"/>
      <c r="N32" s="744"/>
      <c r="O32" s="740"/>
      <c r="P32" s="836"/>
      <c r="Q32" s="797"/>
    </row>
    <row r="33" spans="1:17" s="798" customFormat="1" hidden="1" x14ac:dyDescent="0.2">
      <c r="A33" s="1125">
        <f>SUMIF(CW1PY!A:A,D33,CW1PY!D:D)</f>
        <v>0</v>
      </c>
      <c r="B33" s="1126">
        <f>SUMIF(CW1PY!A:A,D33,CW1PY!E:E)</f>
        <v>0</v>
      </c>
      <c r="C33" s="740">
        <f>SUMIF(CW1PY!A:A,D33,CW1PY!C:C)</f>
        <v>0</v>
      </c>
      <c r="D33" s="741">
        <v>200074610</v>
      </c>
      <c r="E33" s="742" t="s">
        <v>7263</v>
      </c>
      <c r="F33" s="740">
        <f>SUMIF(CW1FY!A:A,D33,CW1FY!D:D)</f>
        <v>0</v>
      </c>
      <c r="G33" s="739">
        <f>SUMIF(CW1YTD!A:A,D33,CW1YTD!C:C)</f>
        <v>0</v>
      </c>
      <c r="H33" s="743">
        <f t="shared" si="9"/>
        <v>0</v>
      </c>
      <c r="I33" s="761"/>
      <c r="J33" s="740"/>
      <c r="K33" s="740"/>
      <c r="L33" s="745"/>
      <c r="M33" s="745"/>
      <c r="N33" s="744"/>
      <c r="O33" s="740"/>
      <c r="P33" s="836"/>
      <c r="Q33" s="797"/>
    </row>
    <row r="34" spans="1:17" s="798" customFormat="1" hidden="1" x14ac:dyDescent="0.2">
      <c r="A34" s="1125">
        <f>SUMIF(CW1PY!A:A,D34,CW1PY!D:D)</f>
        <v>0</v>
      </c>
      <c r="B34" s="1126">
        <f>SUMIF(CW1PY!A:A,D34,CW1PY!E:E)</f>
        <v>0</v>
      </c>
      <c r="C34" s="740">
        <f>SUMIF(CW1PY!A:A,D34,CW1PY!C:C)</f>
        <v>0</v>
      </c>
      <c r="D34" s="741">
        <v>200074611</v>
      </c>
      <c r="E34" s="742" t="s">
        <v>7264</v>
      </c>
      <c r="F34" s="740">
        <f>SUMIF(CW1FY!A:A,D34,CW1FY!D:D)</f>
        <v>0</v>
      </c>
      <c r="G34" s="739">
        <f>SUMIF(CW1YTD!A:A,D34,CW1YTD!C:C)</f>
        <v>0</v>
      </c>
      <c r="H34" s="743">
        <f t="shared" si="9"/>
        <v>0</v>
      </c>
      <c r="I34" s="761"/>
      <c r="J34" s="740"/>
      <c r="K34" s="740"/>
      <c r="L34" s="745"/>
      <c r="M34" s="745"/>
      <c r="N34" s="744"/>
      <c r="O34" s="740"/>
      <c r="P34" s="836"/>
      <c r="Q34" s="797"/>
    </row>
    <row r="35" spans="1:17" s="798" customFormat="1" hidden="1" x14ac:dyDescent="0.2">
      <c r="A35" s="1125">
        <f>SUMIF(CW1PY!A:A,D35,CW1PY!D:D)</f>
        <v>0</v>
      </c>
      <c r="B35" s="1126">
        <f>SUMIF(CW1PY!A:A,D35,CW1PY!E:E)</f>
        <v>0</v>
      </c>
      <c r="C35" s="740">
        <f>SUMIF(CW1PY!A:A,D35,CW1PY!C:C)</f>
        <v>0</v>
      </c>
      <c r="D35" s="741">
        <v>200076009</v>
      </c>
      <c r="E35" s="742" t="s">
        <v>7435</v>
      </c>
      <c r="F35" s="740">
        <f>SUMIF(CW1FY!A:A,D35,CW1FY!D:D)</f>
        <v>0</v>
      </c>
      <c r="G35" s="739">
        <f>SUMIF(CW1YTD!A:A,D35,CW1YTD!C:C)</f>
        <v>0</v>
      </c>
      <c r="H35" s="743">
        <f t="shared" si="9"/>
        <v>0</v>
      </c>
      <c r="I35" s="761"/>
      <c r="J35" s="740"/>
      <c r="K35" s="740"/>
      <c r="L35" s="745"/>
      <c r="M35" s="745"/>
      <c r="N35" s="744"/>
      <c r="O35" s="740"/>
      <c r="P35" s="836"/>
      <c r="Q35" s="797"/>
    </row>
    <row r="36" spans="1:17" s="798" customFormat="1" hidden="1" x14ac:dyDescent="0.2">
      <c r="A36" s="1125">
        <f>SUMIF(CW1PY!A:A,D36,CW1PY!D:D)</f>
        <v>0</v>
      </c>
      <c r="B36" s="1126">
        <f>SUMIF(CW1PY!A:A,D36,CW1PY!E:E)</f>
        <v>0</v>
      </c>
      <c r="C36" s="740">
        <f>SUMIF(CW1PY!A:A,D36,CW1PY!C:C)</f>
        <v>1186.23</v>
      </c>
      <c r="D36" s="741">
        <v>200076010</v>
      </c>
      <c r="E36" s="742" t="s">
        <v>7254</v>
      </c>
      <c r="F36" s="740">
        <f>SUMIF(CW1FY!A:A,D36,CW1FY!D:D)</f>
        <v>0</v>
      </c>
      <c r="G36" s="739">
        <f>SUMIF(CW1YTD!A:A,D36,CW1YTD!C:C)</f>
        <v>0</v>
      </c>
      <c r="H36" s="743">
        <f t="shared" si="9"/>
        <v>0</v>
      </c>
      <c r="I36" s="761"/>
      <c r="J36" s="740"/>
      <c r="K36" s="740"/>
      <c r="L36" s="745"/>
      <c r="M36" s="745"/>
      <c r="N36" s="744"/>
      <c r="O36" s="740"/>
      <c r="P36" s="836"/>
      <c r="Q36" s="797"/>
    </row>
    <row r="37" spans="1:17" s="798" customFormat="1" hidden="1" x14ac:dyDescent="0.2">
      <c r="A37" s="1125">
        <f>SUMIF(CW1PY!A:A,D37,CW1PY!D:D)</f>
        <v>0</v>
      </c>
      <c r="B37" s="1126">
        <f>SUMIF(CW1PY!A:A,D37,CW1PY!E:E)</f>
        <v>0</v>
      </c>
      <c r="C37" s="740">
        <f>SUMIF(CW1PY!A:A,D37,CW1PY!C:C)</f>
        <v>0</v>
      </c>
      <c r="D37" s="741">
        <v>200074618</v>
      </c>
      <c r="E37" s="742" t="s">
        <v>7434</v>
      </c>
      <c r="F37" s="740">
        <f>SUMIF(CW1FY!A:A,D37,CW1FY!D:D)</f>
        <v>0</v>
      </c>
      <c r="G37" s="739">
        <f>SUMIF(CW1YTD!A:A,D37,CW1YTD!C:C)</f>
        <v>0</v>
      </c>
      <c r="H37" s="743">
        <f t="shared" si="9"/>
        <v>0</v>
      </c>
      <c r="I37" s="761"/>
      <c r="J37" s="740"/>
      <c r="K37" s="740"/>
      <c r="L37" s="745"/>
      <c r="M37" s="745"/>
      <c r="N37" s="744"/>
      <c r="O37" s="740"/>
      <c r="P37" s="836"/>
      <c r="Q37" s="797"/>
    </row>
    <row r="38" spans="1:17" s="798" customFormat="1" hidden="1" x14ac:dyDescent="0.25">
      <c r="A38" s="800">
        <f>SUM(A30:A37)</f>
        <v>0</v>
      </c>
      <c r="B38" s="801">
        <f>SUM(B30:B37)</f>
        <v>0</v>
      </c>
      <c r="C38" s="802">
        <f>SUM(C30:C37)</f>
        <v>1186.23</v>
      </c>
      <c r="D38" s="846"/>
      <c r="E38" s="847" t="s">
        <v>7255</v>
      </c>
      <c r="F38" s="802">
        <f t="shared" ref="F38:O38" si="10">SUM(F30:F37)</f>
        <v>0</v>
      </c>
      <c r="G38" s="848">
        <f t="shared" si="10"/>
        <v>0</v>
      </c>
      <c r="H38" s="848">
        <f t="shared" si="10"/>
        <v>0</v>
      </c>
      <c r="I38" s="1225">
        <f t="shared" si="10"/>
        <v>0</v>
      </c>
      <c r="J38" s="802">
        <f t="shared" si="10"/>
        <v>0</v>
      </c>
      <c r="K38" s="802">
        <f t="shared" si="10"/>
        <v>0</v>
      </c>
      <c r="L38" s="848">
        <f t="shared" si="10"/>
        <v>0</v>
      </c>
      <c r="M38" s="848">
        <f t="shared" si="10"/>
        <v>0</v>
      </c>
      <c r="N38" s="915">
        <f t="shared" si="10"/>
        <v>0</v>
      </c>
      <c r="O38" s="802">
        <f t="shared" si="10"/>
        <v>0</v>
      </c>
      <c r="P38" s="836"/>
      <c r="Q38" s="797"/>
    </row>
    <row r="39" spans="1:17" s="798" customFormat="1" x14ac:dyDescent="0.25">
      <c r="A39" s="924"/>
      <c r="B39" s="925"/>
      <c r="C39" s="793"/>
      <c r="D39" s="790"/>
      <c r="E39" s="1226"/>
      <c r="F39" s="793"/>
      <c r="G39" s="836"/>
      <c r="H39" s="795"/>
      <c r="I39" s="1189"/>
      <c r="J39" s="828"/>
      <c r="K39" s="828"/>
      <c r="L39" s="830"/>
      <c r="M39" s="830"/>
      <c r="N39" s="831"/>
      <c r="O39" s="828"/>
      <c r="P39" s="810"/>
      <c r="Q39" s="797"/>
    </row>
    <row r="40" spans="1:17" s="798" customFormat="1" ht="13.5" thickBot="1" x14ac:dyDescent="0.3">
      <c r="A40" s="1227">
        <f t="shared" ref="A40:B40" si="11">A27+A38</f>
        <v>-373400</v>
      </c>
      <c r="B40" s="1228">
        <f t="shared" si="11"/>
        <v>0</v>
      </c>
      <c r="C40" s="1229">
        <f>C27+C38</f>
        <v>-413075.4</v>
      </c>
      <c r="D40" s="1230"/>
      <c r="E40" s="1231" t="s">
        <v>8</v>
      </c>
      <c r="F40" s="1229">
        <f t="shared" ref="F40:O40" si="12">F27+F38</f>
        <v>-509400</v>
      </c>
      <c r="G40" s="1232">
        <f t="shared" si="12"/>
        <v>6971.25</v>
      </c>
      <c r="H40" s="1233">
        <f t="shared" si="12"/>
        <v>516371.25</v>
      </c>
      <c r="I40" s="1234">
        <f t="shared" si="12"/>
        <v>1400</v>
      </c>
      <c r="J40" s="1229">
        <f t="shared" si="12"/>
        <v>-508000</v>
      </c>
      <c r="K40" s="1229">
        <f t="shared" si="12"/>
        <v>-509400</v>
      </c>
      <c r="L40" s="1235">
        <f t="shared" si="12"/>
        <v>0</v>
      </c>
      <c r="M40" s="1235">
        <f t="shared" si="12"/>
        <v>0</v>
      </c>
      <c r="N40" s="1233">
        <f t="shared" si="12"/>
        <v>0</v>
      </c>
      <c r="O40" s="1229">
        <f t="shared" si="12"/>
        <v>-509400</v>
      </c>
      <c r="P40" s="873"/>
      <c r="Q40" s="874"/>
    </row>
    <row r="41" spans="1:17" s="798" customFormat="1" x14ac:dyDescent="0.2">
      <c r="A41" s="875">
        <f>SUMIF(CW1PY!G:G,$D$2,CW1PY!D:D)-A40</f>
        <v>0</v>
      </c>
      <c r="B41" s="875">
        <f>SUMIF(CW1PY!G:G,$D$2,CW1PY!E:E)-B40</f>
        <v>0</v>
      </c>
      <c r="C41" s="863">
        <f>SUMIF(CW1PY!G:G,$D$2,CW1PY!C:C)-C40</f>
        <v>0</v>
      </c>
      <c r="D41" s="1236"/>
      <c r="E41" s="900"/>
      <c r="F41" s="687">
        <f>SUMIF(CW1FY!G:G,$D$2,CW1FY!D:D)-F40</f>
        <v>0</v>
      </c>
      <c r="G41" s="858">
        <f>SUMIF(CW1YTD!G:G,$D$2,CW1YTD!C:C)-G40</f>
        <v>0</v>
      </c>
      <c r="H41" s="858">
        <f>G40-F40-H40</f>
        <v>0</v>
      </c>
      <c r="I41" s="858">
        <f>J40-F40-I40</f>
        <v>0</v>
      </c>
      <c r="J41" s="858"/>
      <c r="K41" s="858"/>
      <c r="L41" s="858"/>
      <c r="M41" s="858"/>
      <c r="N41" s="858"/>
      <c r="O41" s="858"/>
      <c r="P41" s="844"/>
    </row>
    <row r="42" spans="1:17" s="798" customFormat="1" ht="15" x14ac:dyDescent="0.3">
      <c r="C42" s="844"/>
      <c r="D42" s="1236"/>
      <c r="E42" s="900"/>
      <c r="F42" s="687"/>
      <c r="G42" s="1151"/>
      <c r="H42" s="877"/>
      <c r="I42" s="877"/>
      <c r="J42" s="877"/>
      <c r="K42" s="877"/>
      <c r="L42" s="877"/>
      <c r="M42" s="877"/>
      <c r="N42" s="877"/>
      <c r="O42" s="877"/>
      <c r="P42" s="844"/>
    </row>
    <row r="43" spans="1:17" s="798" customFormat="1" ht="15" x14ac:dyDescent="0.3">
      <c r="C43" s="844"/>
      <c r="D43" s="1236"/>
      <c r="E43" s="900"/>
      <c r="F43" s="687"/>
      <c r="G43" s="1151"/>
      <c r="H43" s="877"/>
      <c r="I43" s="877"/>
      <c r="J43" s="877"/>
      <c r="K43" s="877"/>
      <c r="L43" s="877"/>
      <c r="M43" s="877"/>
      <c r="N43" s="877"/>
      <c r="O43" s="877"/>
      <c r="P43" s="844"/>
    </row>
    <row r="44" spans="1:17" s="798" customFormat="1" ht="15" x14ac:dyDescent="0.3">
      <c r="C44" s="844"/>
      <c r="D44" s="1236"/>
      <c r="E44" s="900"/>
      <c r="F44" s="687"/>
      <c r="G44" s="1151"/>
      <c r="H44" s="877"/>
      <c r="I44" s="877"/>
      <c r="J44" s="877"/>
      <c r="K44" s="877"/>
      <c r="L44" s="877"/>
      <c r="M44" s="877"/>
      <c r="N44" s="877"/>
      <c r="O44" s="877"/>
      <c r="P44" s="844"/>
    </row>
    <row r="45" spans="1:17" s="798" customFormat="1" x14ac:dyDescent="0.25">
      <c r="C45" s="844"/>
      <c r="D45" s="1236"/>
      <c r="E45" s="900"/>
      <c r="F45" s="1224"/>
      <c r="G45" s="1224"/>
      <c r="H45" s="844"/>
      <c r="I45" s="844"/>
      <c r="J45" s="844"/>
      <c r="K45" s="844"/>
      <c r="L45" s="844"/>
      <c r="M45" s="844"/>
      <c r="N45" s="844"/>
      <c r="O45" s="844"/>
      <c r="P45" s="844"/>
    </row>
    <row r="46" spans="1:17" s="798" customFormat="1" x14ac:dyDescent="0.25">
      <c r="C46" s="844"/>
      <c r="D46" s="1236"/>
      <c r="E46" s="900"/>
      <c r="F46" s="1224"/>
      <c r="G46" s="1224"/>
      <c r="H46" s="844"/>
      <c r="I46" s="844"/>
      <c r="J46" s="844"/>
      <c r="K46" s="844"/>
      <c r="L46" s="844"/>
      <c r="M46" s="844"/>
      <c r="N46" s="844"/>
      <c r="O46" s="844"/>
      <c r="P46" s="844"/>
    </row>
    <row r="47" spans="1:17" s="798" customFormat="1" x14ac:dyDescent="0.25">
      <c r="C47" s="844"/>
      <c r="D47" s="1236"/>
      <c r="E47" s="900"/>
      <c r="F47" s="1224"/>
      <c r="G47" s="1224"/>
      <c r="P47" s="844"/>
    </row>
    <row r="48" spans="1:17" s="798" customFormat="1" x14ac:dyDescent="0.25">
      <c r="C48" s="844"/>
      <c r="D48" s="1236"/>
      <c r="E48" s="900"/>
      <c r="F48" s="1224"/>
      <c r="G48" s="1224"/>
      <c r="P48" s="844"/>
    </row>
    <row r="49" spans="3:16" s="798" customFormat="1" x14ac:dyDescent="0.25">
      <c r="C49" s="844"/>
      <c r="D49" s="1236"/>
      <c r="E49" s="900"/>
      <c r="F49" s="1224"/>
      <c r="G49" s="1224"/>
      <c r="P49" s="844"/>
    </row>
    <row r="50" spans="3:16" s="798" customFormat="1" x14ac:dyDescent="0.25">
      <c r="C50" s="844"/>
      <c r="D50" s="1236"/>
      <c r="E50" s="900"/>
      <c r="F50" s="1224"/>
      <c r="G50" s="1224"/>
      <c r="H50" s="844"/>
      <c r="I50" s="844"/>
      <c r="J50" s="844"/>
      <c r="K50" s="844"/>
      <c r="L50" s="844"/>
      <c r="M50" s="844"/>
      <c r="N50" s="844"/>
      <c r="O50" s="844"/>
      <c r="P50" s="844"/>
    </row>
    <row r="51" spans="3:16" s="798" customFormat="1" x14ac:dyDescent="0.25">
      <c r="C51" s="844"/>
      <c r="D51" s="1236"/>
      <c r="E51" s="900"/>
      <c r="F51" s="1224"/>
      <c r="G51" s="1224"/>
      <c r="H51" s="844"/>
      <c r="I51" s="844"/>
      <c r="J51" s="844"/>
      <c r="K51" s="844"/>
      <c r="L51" s="844"/>
      <c r="M51" s="844"/>
      <c r="N51" s="844"/>
      <c r="O51" s="844"/>
      <c r="P51" s="844"/>
    </row>
    <row r="52" spans="3:16" s="798" customFormat="1" x14ac:dyDescent="0.25">
      <c r="C52" s="844"/>
      <c r="D52" s="1236"/>
      <c r="E52" s="900"/>
      <c r="F52" s="1224"/>
      <c r="G52" s="1224"/>
      <c r="H52" s="844"/>
      <c r="I52" s="844"/>
      <c r="J52" s="844"/>
      <c r="K52" s="844"/>
      <c r="L52" s="844"/>
      <c r="M52" s="844"/>
      <c r="N52" s="844"/>
      <c r="O52" s="844"/>
      <c r="P52" s="844"/>
    </row>
    <row r="53" spans="3:16" s="798" customFormat="1" x14ac:dyDescent="0.25">
      <c r="C53" s="844"/>
      <c r="D53" s="1236"/>
      <c r="E53" s="900"/>
      <c r="F53" s="1224"/>
      <c r="G53" s="1224"/>
      <c r="H53" s="844"/>
      <c r="I53" s="844"/>
      <c r="J53" s="844"/>
      <c r="K53" s="844"/>
      <c r="L53" s="844"/>
      <c r="M53" s="844"/>
      <c r="N53" s="844"/>
      <c r="O53" s="844"/>
      <c r="P53" s="844"/>
    </row>
    <row r="54" spans="3:16" s="798" customFormat="1" x14ac:dyDescent="0.25">
      <c r="C54" s="844"/>
      <c r="D54" s="1236"/>
      <c r="E54" s="900"/>
      <c r="F54" s="1224"/>
      <c r="G54" s="1224"/>
      <c r="H54" s="844"/>
      <c r="I54" s="844"/>
      <c r="J54" s="844"/>
      <c r="K54" s="844"/>
      <c r="L54" s="844"/>
      <c r="M54" s="844"/>
      <c r="N54" s="844"/>
      <c r="O54" s="844"/>
      <c r="P54" s="844"/>
    </row>
    <row r="55" spans="3:16" s="798" customFormat="1" x14ac:dyDescent="0.25">
      <c r="C55" s="844"/>
      <c r="D55" s="1236"/>
      <c r="E55" s="900"/>
      <c r="F55" s="1224"/>
      <c r="G55" s="1224"/>
      <c r="H55" s="844"/>
      <c r="I55" s="844"/>
      <c r="J55" s="844"/>
      <c r="K55" s="844"/>
      <c r="L55" s="844"/>
      <c r="M55" s="844"/>
      <c r="N55" s="844"/>
      <c r="O55" s="844"/>
      <c r="P55" s="844"/>
    </row>
    <row r="56" spans="3:16" s="798" customFormat="1" x14ac:dyDescent="0.25">
      <c r="C56" s="844"/>
      <c r="D56" s="1236"/>
      <c r="E56" s="900"/>
      <c r="F56" s="1224"/>
      <c r="G56" s="1224"/>
      <c r="H56" s="844"/>
      <c r="I56" s="844"/>
      <c r="J56" s="844"/>
      <c r="K56" s="844"/>
      <c r="L56" s="844"/>
      <c r="M56" s="844"/>
      <c r="N56" s="844"/>
      <c r="O56" s="844"/>
      <c r="P56" s="844"/>
    </row>
    <row r="57" spans="3:16" s="798" customFormat="1" x14ac:dyDescent="0.25">
      <c r="C57" s="844"/>
      <c r="D57" s="1236"/>
      <c r="E57" s="900"/>
      <c r="F57" s="1224"/>
      <c r="G57" s="1224"/>
      <c r="H57" s="844"/>
      <c r="I57" s="844"/>
      <c r="J57" s="844"/>
      <c r="K57" s="844"/>
      <c r="L57" s="844"/>
      <c r="M57" s="844"/>
      <c r="N57" s="844"/>
      <c r="O57" s="844"/>
      <c r="P57" s="844"/>
    </row>
    <row r="58" spans="3:16" s="798" customFormat="1" x14ac:dyDescent="0.25">
      <c r="C58" s="844"/>
      <c r="D58" s="1236"/>
      <c r="E58" s="900"/>
      <c r="F58" s="1224"/>
      <c r="G58" s="1224"/>
      <c r="H58" s="844"/>
      <c r="I58" s="844"/>
      <c r="J58" s="844"/>
      <c r="K58" s="844"/>
      <c r="L58" s="844"/>
      <c r="M58" s="844"/>
      <c r="N58" s="844"/>
      <c r="O58" s="844"/>
      <c r="P58" s="844"/>
    </row>
    <row r="59" spans="3:16" s="798" customFormat="1" x14ac:dyDescent="0.25">
      <c r="C59" s="844"/>
      <c r="D59" s="1236"/>
      <c r="E59" s="900"/>
      <c r="F59" s="1224"/>
      <c r="G59" s="1224"/>
      <c r="H59" s="844"/>
      <c r="I59" s="844"/>
      <c r="J59" s="844"/>
      <c r="K59" s="844"/>
      <c r="L59" s="844"/>
      <c r="M59" s="844"/>
      <c r="N59" s="844"/>
      <c r="O59" s="844"/>
      <c r="P59" s="844"/>
    </row>
    <row r="60" spans="3:16" s="798" customFormat="1" x14ac:dyDescent="0.25">
      <c r="C60" s="844"/>
      <c r="D60" s="1236"/>
      <c r="E60" s="900"/>
      <c r="F60" s="1224"/>
      <c r="G60" s="1224"/>
      <c r="H60" s="844"/>
      <c r="I60" s="844"/>
      <c r="J60" s="844"/>
      <c r="K60" s="844"/>
      <c r="L60" s="844"/>
      <c r="M60" s="844"/>
      <c r="N60" s="844"/>
      <c r="O60" s="844"/>
      <c r="P60" s="844"/>
    </row>
    <row r="61" spans="3:16" s="798" customFormat="1" x14ac:dyDescent="0.25">
      <c r="C61" s="844"/>
      <c r="D61" s="1236"/>
      <c r="E61" s="900"/>
      <c r="F61" s="1224"/>
      <c r="G61" s="1224"/>
      <c r="H61" s="844"/>
      <c r="I61" s="844"/>
      <c r="J61" s="844"/>
      <c r="K61" s="844"/>
      <c r="L61" s="844"/>
      <c r="M61" s="844"/>
      <c r="N61" s="844"/>
      <c r="O61" s="844"/>
      <c r="P61" s="844"/>
    </row>
    <row r="62" spans="3:16" s="798" customFormat="1" x14ac:dyDescent="0.25">
      <c r="C62" s="844"/>
      <c r="D62" s="1236"/>
      <c r="E62" s="900"/>
      <c r="F62" s="1224"/>
      <c r="G62" s="1224"/>
      <c r="H62" s="844"/>
      <c r="I62" s="844"/>
      <c r="J62" s="844"/>
      <c r="K62" s="844"/>
      <c r="L62" s="844"/>
      <c r="M62" s="844"/>
      <c r="N62" s="844"/>
      <c r="O62" s="844"/>
      <c r="P62" s="844"/>
    </row>
    <row r="63" spans="3:16" s="798" customFormat="1" x14ac:dyDescent="0.25">
      <c r="C63" s="844"/>
      <c r="D63" s="1236"/>
      <c r="E63" s="900"/>
      <c r="F63" s="1224"/>
      <c r="G63" s="1224"/>
      <c r="H63" s="844"/>
      <c r="I63" s="844"/>
      <c r="J63" s="844"/>
      <c r="K63" s="844"/>
      <c r="L63" s="844"/>
      <c r="M63" s="844"/>
      <c r="N63" s="844"/>
      <c r="O63" s="844"/>
      <c r="P63" s="844"/>
    </row>
    <row r="64" spans="3:16" s="798" customFormat="1" x14ac:dyDescent="0.25">
      <c r="C64" s="844"/>
      <c r="D64" s="1236"/>
      <c r="E64" s="900"/>
      <c r="F64" s="1224"/>
      <c r="G64" s="1224"/>
      <c r="H64" s="844"/>
      <c r="I64" s="844"/>
      <c r="J64" s="844"/>
      <c r="K64" s="844"/>
      <c r="L64" s="844"/>
      <c r="M64" s="844"/>
      <c r="N64" s="844"/>
      <c r="O64" s="844"/>
      <c r="P64" s="844"/>
    </row>
    <row r="65" spans="3:16" s="798" customFormat="1" x14ac:dyDescent="0.25">
      <c r="C65" s="844"/>
      <c r="D65" s="1236"/>
      <c r="E65" s="900"/>
      <c r="F65" s="1224"/>
      <c r="G65" s="1224"/>
      <c r="H65" s="844"/>
      <c r="I65" s="844"/>
      <c r="J65" s="844"/>
      <c r="K65" s="844"/>
      <c r="L65" s="844"/>
      <c r="M65" s="844"/>
      <c r="N65" s="844"/>
      <c r="O65" s="844"/>
      <c r="P65" s="844"/>
    </row>
    <row r="66" spans="3:16" s="798" customFormat="1" x14ac:dyDescent="0.25">
      <c r="C66" s="844"/>
      <c r="D66" s="1236"/>
      <c r="E66" s="900"/>
      <c r="F66" s="1224"/>
      <c r="G66" s="1224"/>
      <c r="H66" s="844"/>
      <c r="I66" s="844"/>
      <c r="J66" s="844"/>
      <c r="K66" s="844"/>
      <c r="L66" s="844"/>
      <c r="M66" s="844"/>
      <c r="N66" s="844"/>
      <c r="O66" s="844"/>
      <c r="P66" s="844"/>
    </row>
    <row r="67" spans="3:16" s="798" customFormat="1" x14ac:dyDescent="0.25">
      <c r="C67" s="844"/>
      <c r="D67" s="1236"/>
      <c r="E67" s="900"/>
      <c r="F67" s="1224"/>
      <c r="G67" s="1224"/>
      <c r="H67" s="844"/>
      <c r="I67" s="844"/>
      <c r="J67" s="844"/>
      <c r="K67" s="844"/>
      <c r="L67" s="844"/>
      <c r="M67" s="844"/>
      <c r="N67" s="844"/>
      <c r="O67" s="844"/>
      <c r="P67" s="844"/>
    </row>
    <row r="68" spans="3:16" s="798" customFormat="1" x14ac:dyDescent="0.25">
      <c r="C68" s="844"/>
      <c r="D68" s="1236"/>
      <c r="E68" s="900"/>
      <c r="F68" s="1224"/>
      <c r="G68" s="1224"/>
      <c r="H68" s="844"/>
      <c r="I68" s="844"/>
      <c r="J68" s="844"/>
      <c r="K68" s="844"/>
      <c r="L68" s="844"/>
      <c r="M68" s="844"/>
      <c r="N68" s="844"/>
      <c r="O68" s="844"/>
      <c r="P68" s="844"/>
    </row>
    <row r="69" spans="3:16" s="798" customFormat="1" x14ac:dyDescent="0.25">
      <c r="C69" s="844"/>
      <c r="D69" s="1236"/>
      <c r="E69" s="900"/>
      <c r="F69" s="1224"/>
      <c r="G69" s="1224"/>
      <c r="H69" s="844"/>
      <c r="I69" s="844"/>
      <c r="J69" s="844"/>
      <c r="K69" s="844"/>
      <c r="L69" s="844"/>
      <c r="M69" s="844"/>
      <c r="N69" s="844"/>
      <c r="O69" s="844"/>
      <c r="P69" s="844"/>
    </row>
    <row r="70" spans="3:16" s="798" customFormat="1" x14ac:dyDescent="0.25">
      <c r="C70" s="844"/>
      <c r="D70" s="1236"/>
      <c r="F70" s="1224"/>
      <c r="G70" s="1224"/>
      <c r="H70" s="844"/>
      <c r="I70" s="844"/>
      <c r="J70" s="844"/>
      <c r="K70" s="844"/>
      <c r="L70" s="844"/>
      <c r="M70" s="844"/>
      <c r="N70" s="844"/>
      <c r="O70" s="844"/>
      <c r="P70" s="844"/>
    </row>
    <row r="71" spans="3:16" s="798" customFormat="1" x14ac:dyDescent="0.25">
      <c r="C71" s="844"/>
      <c r="D71" s="1236"/>
      <c r="F71" s="1224"/>
      <c r="G71" s="1224"/>
      <c r="H71" s="844"/>
      <c r="I71" s="844"/>
      <c r="J71" s="844"/>
      <c r="K71" s="844"/>
      <c r="L71" s="844"/>
      <c r="M71" s="844"/>
      <c r="N71" s="844"/>
      <c r="O71" s="844"/>
      <c r="P71" s="844"/>
    </row>
    <row r="72" spans="3:16" s="798" customFormat="1" x14ac:dyDescent="0.25">
      <c r="C72" s="844"/>
      <c r="D72" s="1236"/>
      <c r="F72" s="1224"/>
      <c r="G72" s="1224"/>
      <c r="H72" s="844"/>
      <c r="I72" s="844"/>
      <c r="J72" s="844"/>
      <c r="K72" s="844"/>
      <c r="L72" s="844"/>
      <c r="M72" s="844"/>
      <c r="N72" s="844"/>
      <c r="O72" s="844"/>
      <c r="P72" s="844"/>
    </row>
    <row r="73" spans="3:16" s="798" customFormat="1" x14ac:dyDescent="0.25">
      <c r="C73" s="844"/>
      <c r="D73" s="1236"/>
      <c r="F73" s="1224"/>
      <c r="G73" s="1224"/>
      <c r="H73" s="844"/>
      <c r="I73" s="844"/>
      <c r="J73" s="844"/>
      <c r="K73" s="844"/>
      <c r="L73" s="844"/>
      <c r="M73" s="844"/>
      <c r="N73" s="844"/>
      <c r="O73" s="844"/>
      <c r="P73" s="844"/>
    </row>
    <row r="74" spans="3:16" s="798" customFormat="1" x14ac:dyDescent="0.25">
      <c r="C74" s="844"/>
      <c r="D74" s="1236"/>
      <c r="F74" s="1224"/>
      <c r="G74" s="1224"/>
      <c r="H74" s="844"/>
      <c r="I74" s="844"/>
      <c r="J74" s="844"/>
      <c r="K74" s="844"/>
      <c r="L74" s="844"/>
      <c r="M74" s="844"/>
      <c r="N74" s="844"/>
      <c r="O74" s="844"/>
      <c r="P74" s="844"/>
    </row>
    <row r="75" spans="3:16" s="798" customFormat="1" x14ac:dyDescent="0.25">
      <c r="C75" s="844"/>
      <c r="D75" s="1236"/>
      <c r="F75" s="1224"/>
      <c r="G75" s="1224"/>
      <c r="H75" s="844"/>
      <c r="I75" s="844"/>
      <c r="J75" s="844"/>
      <c r="K75" s="844"/>
      <c r="L75" s="844"/>
      <c r="M75" s="844"/>
      <c r="N75" s="844"/>
      <c r="O75" s="844"/>
      <c r="P75" s="844"/>
    </row>
    <row r="76" spans="3:16" s="798" customFormat="1" x14ac:dyDescent="0.25">
      <c r="D76" s="1236"/>
      <c r="F76" s="1224"/>
      <c r="G76" s="1224"/>
      <c r="H76" s="844"/>
      <c r="I76" s="844"/>
      <c r="J76" s="844"/>
      <c r="K76" s="844"/>
      <c r="L76" s="844"/>
      <c r="M76" s="844"/>
      <c r="N76" s="844"/>
      <c r="O76" s="844"/>
      <c r="P76" s="844"/>
    </row>
    <row r="77" spans="3:16" s="798" customFormat="1" x14ac:dyDescent="0.25">
      <c r="D77" s="1236"/>
      <c r="F77" s="1224"/>
      <c r="G77" s="1224"/>
      <c r="H77" s="844"/>
      <c r="I77" s="844"/>
      <c r="J77" s="844"/>
      <c r="K77" s="844"/>
      <c r="L77" s="844"/>
      <c r="M77" s="844"/>
      <c r="N77" s="844"/>
      <c r="O77" s="844"/>
      <c r="P77" s="844"/>
    </row>
    <row r="78" spans="3:16" s="798" customFormat="1" x14ac:dyDescent="0.25">
      <c r="D78" s="1236"/>
      <c r="F78" s="1224"/>
      <c r="G78" s="1224"/>
      <c r="H78" s="844"/>
      <c r="I78" s="844"/>
      <c r="J78" s="844"/>
      <c r="K78" s="844"/>
      <c r="L78" s="844"/>
      <c r="M78" s="844"/>
      <c r="N78" s="844"/>
      <c r="O78" s="844"/>
      <c r="P78" s="844"/>
    </row>
    <row r="79" spans="3:16" s="798" customFormat="1" x14ac:dyDescent="0.25">
      <c r="D79" s="1236"/>
      <c r="F79" s="1224"/>
      <c r="G79" s="1224"/>
      <c r="H79" s="844"/>
      <c r="I79" s="844"/>
      <c r="J79" s="844"/>
      <c r="K79" s="844"/>
      <c r="L79" s="844"/>
      <c r="M79" s="844"/>
      <c r="N79" s="844"/>
      <c r="O79" s="844"/>
      <c r="P79" s="844"/>
    </row>
    <row r="80" spans="3:16" s="798" customFormat="1" x14ac:dyDescent="0.25">
      <c r="D80" s="1236"/>
      <c r="F80" s="1224"/>
      <c r="G80" s="1224"/>
      <c r="H80" s="844"/>
      <c r="I80" s="844"/>
      <c r="J80" s="844"/>
      <c r="K80" s="844"/>
      <c r="L80" s="844"/>
      <c r="M80" s="844"/>
      <c r="N80" s="844"/>
      <c r="O80" s="844"/>
      <c r="P80" s="844"/>
    </row>
    <row r="81" spans="4:16" s="798" customFormat="1" x14ac:dyDescent="0.25">
      <c r="D81" s="1236"/>
      <c r="F81" s="1224"/>
      <c r="G81" s="1224"/>
      <c r="H81" s="844"/>
      <c r="I81" s="844"/>
      <c r="J81" s="844"/>
      <c r="K81" s="844"/>
      <c r="L81" s="844"/>
      <c r="M81" s="844"/>
      <c r="N81" s="844"/>
      <c r="O81" s="844"/>
      <c r="P81" s="844"/>
    </row>
    <row r="82" spans="4:16" s="798" customFormat="1" x14ac:dyDescent="0.25">
      <c r="D82" s="1236"/>
      <c r="F82" s="1224"/>
      <c r="G82" s="1224"/>
      <c r="H82" s="844"/>
      <c r="I82" s="844"/>
      <c r="J82" s="844"/>
      <c r="K82" s="844"/>
      <c r="L82" s="844"/>
      <c r="M82" s="844"/>
      <c r="N82" s="844"/>
      <c r="O82" s="844"/>
      <c r="P82" s="844"/>
    </row>
    <row r="83" spans="4:16" s="798" customFormat="1" x14ac:dyDescent="0.25">
      <c r="D83" s="1236"/>
      <c r="F83" s="900"/>
      <c r="G83" s="900"/>
      <c r="H83" s="844"/>
      <c r="I83" s="844"/>
      <c r="J83" s="844"/>
      <c r="K83" s="844"/>
      <c r="L83" s="844"/>
      <c r="M83" s="844"/>
      <c r="N83" s="844"/>
      <c r="O83" s="844"/>
      <c r="P83" s="844"/>
    </row>
    <row r="84" spans="4:16" s="798" customFormat="1" x14ac:dyDescent="0.25">
      <c r="D84" s="1236"/>
      <c r="F84" s="900"/>
      <c r="G84" s="900"/>
      <c r="H84" s="844"/>
      <c r="I84" s="844"/>
      <c r="J84" s="844"/>
      <c r="K84" s="844"/>
      <c r="L84" s="844"/>
      <c r="M84" s="844"/>
      <c r="N84" s="844"/>
      <c r="O84" s="844"/>
      <c r="P84" s="844"/>
    </row>
    <row r="85" spans="4:16" s="798" customFormat="1" x14ac:dyDescent="0.25">
      <c r="D85" s="1236"/>
      <c r="F85" s="900"/>
      <c r="G85" s="900"/>
      <c r="H85" s="844"/>
      <c r="I85" s="844"/>
      <c r="J85" s="844"/>
      <c r="K85" s="844"/>
      <c r="L85" s="844"/>
      <c r="M85" s="844"/>
      <c r="N85" s="844"/>
      <c r="O85" s="844"/>
      <c r="P85" s="844"/>
    </row>
    <row r="86" spans="4:16" s="798" customFormat="1" x14ac:dyDescent="0.25">
      <c r="D86" s="1236"/>
      <c r="F86" s="900"/>
      <c r="G86" s="900"/>
      <c r="H86" s="844"/>
      <c r="I86" s="844"/>
      <c r="J86" s="844"/>
      <c r="K86" s="844"/>
      <c r="L86" s="844"/>
      <c r="M86" s="844"/>
      <c r="N86" s="844"/>
      <c r="O86" s="844"/>
      <c r="P86" s="844"/>
    </row>
    <row r="87" spans="4:16" s="798" customFormat="1" x14ac:dyDescent="0.25">
      <c r="D87" s="1236"/>
      <c r="F87" s="900"/>
      <c r="G87" s="900"/>
      <c r="H87" s="844"/>
      <c r="I87" s="844"/>
      <c r="J87" s="844"/>
      <c r="K87" s="844"/>
      <c r="L87" s="844"/>
      <c r="M87" s="844"/>
      <c r="N87" s="844"/>
      <c r="O87" s="844"/>
      <c r="P87" s="844"/>
    </row>
    <row r="88" spans="4:16" s="798" customFormat="1" x14ac:dyDescent="0.25">
      <c r="D88" s="1236"/>
      <c r="F88" s="900"/>
      <c r="G88" s="900"/>
      <c r="H88" s="844"/>
      <c r="I88" s="844"/>
      <c r="J88" s="844"/>
      <c r="K88" s="844"/>
      <c r="L88" s="844"/>
      <c r="M88" s="844"/>
      <c r="N88" s="844"/>
      <c r="O88" s="844"/>
      <c r="P88" s="844"/>
    </row>
    <row r="89" spans="4:16" s="798" customFormat="1" x14ac:dyDescent="0.25">
      <c r="D89" s="1236"/>
      <c r="F89" s="900"/>
      <c r="G89" s="900"/>
      <c r="H89" s="844"/>
      <c r="I89" s="844"/>
      <c r="J89" s="844"/>
      <c r="K89" s="844"/>
      <c r="L89" s="844"/>
      <c r="M89" s="844"/>
      <c r="N89" s="844"/>
      <c r="O89" s="844"/>
      <c r="P89" s="844"/>
    </row>
    <row r="90" spans="4:16" s="798" customFormat="1" x14ac:dyDescent="0.25">
      <c r="D90" s="1236"/>
      <c r="F90" s="900"/>
      <c r="G90" s="900"/>
      <c r="H90" s="844"/>
      <c r="I90" s="844"/>
      <c r="J90" s="844"/>
      <c r="K90" s="844"/>
      <c r="L90" s="844"/>
      <c r="M90" s="844"/>
      <c r="N90" s="844"/>
      <c r="O90" s="844"/>
      <c r="P90" s="844"/>
    </row>
    <row r="91" spans="4:16" s="798" customFormat="1" x14ac:dyDescent="0.25">
      <c r="D91" s="1236"/>
      <c r="F91" s="900"/>
      <c r="G91" s="900"/>
      <c r="H91" s="844"/>
      <c r="I91" s="844"/>
      <c r="J91" s="844"/>
      <c r="K91" s="844"/>
      <c r="L91" s="844"/>
      <c r="M91" s="844"/>
      <c r="N91" s="844"/>
      <c r="O91" s="844"/>
      <c r="P91" s="844"/>
    </row>
    <row r="92" spans="4:16" s="798" customFormat="1" x14ac:dyDescent="0.25">
      <c r="D92" s="1236"/>
      <c r="F92" s="900"/>
      <c r="G92" s="900"/>
      <c r="H92" s="844"/>
      <c r="I92" s="844"/>
      <c r="J92" s="844"/>
      <c r="K92" s="844"/>
      <c r="L92" s="844"/>
      <c r="M92" s="844"/>
      <c r="N92" s="844"/>
      <c r="O92" s="844"/>
      <c r="P92" s="844"/>
    </row>
    <row r="93" spans="4:16" s="687" customFormat="1" x14ac:dyDescent="0.2">
      <c r="D93" s="1237"/>
      <c r="F93" s="1238"/>
      <c r="G93" s="1238"/>
      <c r="H93" s="1239"/>
      <c r="I93" s="1239"/>
      <c r="J93" s="1239"/>
      <c r="K93" s="1239"/>
      <c r="L93" s="1239"/>
      <c r="M93" s="1239"/>
      <c r="N93" s="1239"/>
      <c r="O93" s="1239"/>
      <c r="P93" s="1239"/>
    </row>
    <row r="94" spans="4:16" s="687" customFormat="1" x14ac:dyDescent="0.2">
      <c r="D94" s="1237"/>
      <c r="F94" s="1238"/>
      <c r="G94" s="1238"/>
      <c r="H94" s="1239"/>
      <c r="I94" s="1239"/>
      <c r="J94" s="1239"/>
      <c r="K94" s="1239"/>
      <c r="L94" s="1239"/>
      <c r="M94" s="1239"/>
      <c r="N94" s="1239"/>
      <c r="O94" s="1239"/>
      <c r="P94" s="1239"/>
    </row>
    <row r="95" spans="4:16" s="687" customFormat="1" x14ac:dyDescent="0.2">
      <c r="D95" s="1237"/>
      <c r="F95" s="1238"/>
      <c r="G95" s="1238"/>
      <c r="H95" s="1239"/>
      <c r="I95" s="1239"/>
      <c r="J95" s="1239"/>
      <c r="K95" s="1239"/>
      <c r="L95" s="1239"/>
      <c r="M95" s="1239"/>
      <c r="N95" s="1239"/>
      <c r="O95" s="1239"/>
      <c r="P95" s="1239"/>
    </row>
    <row r="96" spans="4:16" s="687" customFormat="1" x14ac:dyDescent="0.2">
      <c r="D96" s="1237"/>
      <c r="F96" s="1238"/>
      <c r="G96" s="1238"/>
      <c r="H96" s="1239"/>
      <c r="I96" s="1239"/>
      <c r="J96" s="1239"/>
      <c r="K96" s="1239"/>
      <c r="L96" s="1239"/>
      <c r="M96" s="1239"/>
      <c r="N96" s="1239"/>
      <c r="O96" s="1239"/>
      <c r="P96" s="1239"/>
    </row>
    <row r="97" spans="4:16" s="687" customFormat="1" x14ac:dyDescent="0.2">
      <c r="D97" s="1237"/>
      <c r="F97" s="1238"/>
      <c r="G97" s="1238"/>
      <c r="H97" s="1239"/>
      <c r="I97" s="1239"/>
      <c r="J97" s="1239"/>
      <c r="K97" s="1239"/>
      <c r="L97" s="1239"/>
      <c r="M97" s="1239"/>
      <c r="N97" s="1239"/>
      <c r="O97" s="1239"/>
      <c r="P97" s="1239"/>
    </row>
    <row r="98" spans="4:16" s="687" customFormat="1" x14ac:dyDescent="0.2">
      <c r="D98" s="1237"/>
      <c r="F98" s="1238"/>
      <c r="G98" s="1238"/>
      <c r="H98" s="1239"/>
      <c r="I98" s="1239"/>
      <c r="J98" s="1239"/>
      <c r="K98" s="1239"/>
      <c r="L98" s="1239"/>
      <c r="M98" s="1239"/>
      <c r="N98" s="1239"/>
      <c r="O98" s="1239"/>
      <c r="P98" s="1239"/>
    </row>
    <row r="99" spans="4:16" s="687" customFormat="1" x14ac:dyDescent="0.2">
      <c r="D99" s="1240"/>
      <c r="F99" s="1238"/>
      <c r="G99" s="1238"/>
      <c r="H99" s="1239"/>
      <c r="I99" s="1239"/>
      <c r="J99" s="1239"/>
      <c r="K99" s="1239"/>
      <c r="L99" s="1239"/>
      <c r="M99" s="1239"/>
      <c r="N99" s="1239"/>
      <c r="O99" s="1239"/>
      <c r="P99" s="1239"/>
    </row>
    <row r="100" spans="4:16" s="687" customFormat="1" x14ac:dyDescent="0.2">
      <c r="D100" s="1240"/>
      <c r="F100" s="1238"/>
      <c r="G100" s="1238"/>
      <c r="H100" s="1239"/>
      <c r="I100" s="1239"/>
      <c r="J100" s="1239"/>
      <c r="K100" s="1239"/>
      <c r="L100" s="1239"/>
      <c r="M100" s="1239"/>
      <c r="N100" s="1239"/>
      <c r="O100" s="1239"/>
      <c r="P100" s="1239"/>
    </row>
    <row r="101" spans="4:16" s="687" customFormat="1" x14ac:dyDescent="0.2">
      <c r="D101" s="1240"/>
      <c r="F101" s="1238"/>
      <c r="G101" s="1238"/>
      <c r="H101" s="1239"/>
      <c r="I101" s="1239"/>
      <c r="J101" s="1239"/>
      <c r="K101" s="1239"/>
      <c r="L101" s="1239"/>
      <c r="M101" s="1239"/>
      <c r="N101" s="1239"/>
      <c r="O101" s="1239"/>
      <c r="P101" s="1239"/>
    </row>
    <row r="102" spans="4:16" s="687" customFormat="1" x14ac:dyDescent="0.2">
      <c r="D102" s="1240"/>
      <c r="F102" s="1238"/>
      <c r="G102" s="1238"/>
      <c r="H102" s="1239"/>
      <c r="I102" s="1239"/>
      <c r="J102" s="1239"/>
      <c r="K102" s="1239"/>
      <c r="L102" s="1239"/>
      <c r="M102" s="1239"/>
      <c r="N102" s="1239"/>
      <c r="O102" s="1239"/>
      <c r="P102" s="1239"/>
    </row>
    <row r="103" spans="4:16" s="687" customFormat="1" x14ac:dyDescent="0.2">
      <c r="D103" s="1240"/>
      <c r="F103" s="1238"/>
      <c r="G103" s="1238"/>
      <c r="H103" s="1239"/>
      <c r="I103" s="1239"/>
      <c r="J103" s="1239"/>
      <c r="K103" s="1239"/>
      <c r="L103" s="1239"/>
      <c r="M103" s="1239"/>
      <c r="N103" s="1239"/>
      <c r="O103" s="1239"/>
      <c r="P103" s="1239"/>
    </row>
    <row r="104" spans="4:16" s="687" customFormat="1" x14ac:dyDescent="0.2">
      <c r="D104" s="1240"/>
      <c r="F104" s="1238"/>
      <c r="G104" s="1238"/>
      <c r="H104" s="1239"/>
      <c r="I104" s="1239"/>
      <c r="J104" s="1239"/>
      <c r="K104" s="1239"/>
      <c r="L104" s="1239"/>
      <c r="M104" s="1239"/>
      <c r="N104" s="1239"/>
      <c r="O104" s="1239"/>
      <c r="P104" s="1239"/>
    </row>
    <row r="105" spans="4:16" x14ac:dyDescent="0.2">
      <c r="F105" s="862"/>
      <c r="G105" s="862"/>
      <c r="H105" s="858"/>
    </row>
    <row r="106" spans="4:16" x14ac:dyDescent="0.2">
      <c r="F106" s="862"/>
      <c r="G106" s="862"/>
      <c r="H106" s="858"/>
    </row>
    <row r="107" spans="4:16" x14ac:dyDescent="0.2">
      <c r="F107" s="862"/>
      <c r="G107" s="862"/>
      <c r="H107" s="858"/>
    </row>
    <row r="108" spans="4:16" x14ac:dyDescent="0.2">
      <c r="F108" s="862"/>
      <c r="G108" s="862"/>
      <c r="H108" s="858"/>
    </row>
    <row r="109" spans="4:16" x14ac:dyDescent="0.2">
      <c r="F109" s="862"/>
      <c r="G109" s="862"/>
      <c r="H109" s="858"/>
    </row>
    <row r="110" spans="4:16" x14ac:dyDescent="0.2">
      <c r="F110" s="862"/>
      <c r="G110" s="862"/>
      <c r="H110" s="858"/>
    </row>
    <row r="111" spans="4:16" x14ac:dyDescent="0.2">
      <c r="F111" s="862"/>
      <c r="G111" s="862"/>
      <c r="H111" s="858"/>
    </row>
    <row r="112" spans="4:16" x14ac:dyDescent="0.2">
      <c r="F112" s="862"/>
      <c r="G112" s="862"/>
      <c r="H112" s="858"/>
    </row>
    <row r="113" spans="6:8" x14ac:dyDescent="0.2">
      <c r="F113" s="862"/>
      <c r="G113" s="862"/>
      <c r="H113" s="858"/>
    </row>
    <row r="114" spans="6:8" x14ac:dyDescent="0.2">
      <c r="F114" s="862"/>
      <c r="G114" s="862"/>
      <c r="H114" s="858"/>
    </row>
    <row r="115" spans="6:8" x14ac:dyDescent="0.2">
      <c r="F115" s="862"/>
      <c r="G115" s="862"/>
      <c r="H115" s="858"/>
    </row>
    <row r="116" spans="6:8" x14ac:dyDescent="0.2">
      <c r="F116" s="862"/>
      <c r="G116" s="862"/>
      <c r="H116" s="858"/>
    </row>
    <row r="117" spans="6:8" x14ac:dyDescent="0.2">
      <c r="F117" s="862"/>
      <c r="G117" s="862"/>
      <c r="H117" s="858"/>
    </row>
    <row r="118" spans="6:8" x14ac:dyDescent="0.2">
      <c r="F118" s="862"/>
      <c r="G118" s="862"/>
      <c r="H118" s="858"/>
    </row>
    <row r="119" spans="6:8" x14ac:dyDescent="0.2">
      <c r="F119" s="862"/>
      <c r="G119" s="862"/>
      <c r="H119" s="858"/>
    </row>
    <row r="120" spans="6:8" x14ac:dyDescent="0.2">
      <c r="F120" s="862"/>
      <c r="G120" s="862"/>
      <c r="H120" s="858"/>
    </row>
    <row r="121" spans="6:8" x14ac:dyDescent="0.2">
      <c r="F121" s="862"/>
      <c r="G121" s="862"/>
      <c r="H121" s="858"/>
    </row>
    <row r="122" spans="6:8" x14ac:dyDescent="0.2">
      <c r="F122" s="862"/>
      <c r="G122" s="862"/>
      <c r="H122" s="858"/>
    </row>
    <row r="123" spans="6:8" x14ac:dyDescent="0.2">
      <c r="F123" s="862"/>
      <c r="G123" s="862"/>
      <c r="H123" s="858"/>
    </row>
    <row r="124" spans="6:8" x14ac:dyDescent="0.2">
      <c r="F124" s="862"/>
      <c r="G124" s="862"/>
    </row>
    <row r="125" spans="6:8" x14ac:dyDescent="0.2">
      <c r="F125" s="862"/>
      <c r="G125" s="862"/>
    </row>
    <row r="126" spans="6:8" x14ac:dyDescent="0.2">
      <c r="F126" s="862"/>
      <c r="G126" s="862"/>
    </row>
    <row r="127" spans="6:8" x14ac:dyDescent="0.2">
      <c r="F127" s="862"/>
      <c r="G127" s="862"/>
    </row>
    <row r="128" spans="6:8" x14ac:dyDescent="0.2">
      <c r="F128" s="862"/>
      <c r="G128" s="862"/>
    </row>
    <row r="129" spans="6:7" x14ac:dyDescent="0.2">
      <c r="F129" s="862"/>
      <c r="G129" s="862"/>
    </row>
    <row r="130" spans="6:7" x14ac:dyDescent="0.2">
      <c r="F130" s="862"/>
      <c r="G130" s="862"/>
    </row>
    <row r="131" spans="6:7" x14ac:dyDescent="0.2">
      <c r="F131" s="862"/>
      <c r="G131" s="862"/>
    </row>
    <row r="132" spans="6:7" x14ac:dyDescent="0.2">
      <c r="F132" s="862"/>
      <c r="G132" s="862"/>
    </row>
    <row r="133" spans="6:7" x14ac:dyDescent="0.2">
      <c r="F133" s="862"/>
      <c r="G133" s="862"/>
    </row>
    <row r="134" spans="6:7" x14ac:dyDescent="0.2">
      <c r="F134" s="862"/>
      <c r="G134" s="862"/>
    </row>
    <row r="135" spans="6:7" x14ac:dyDescent="0.2">
      <c r="F135" s="862"/>
      <c r="G135" s="862"/>
    </row>
    <row r="136" spans="6:7" x14ac:dyDescent="0.2">
      <c r="F136" s="862"/>
      <c r="G136" s="862"/>
    </row>
  </sheetData>
  <mergeCells count="1">
    <mergeCell ref="C1:Q1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55" orientation="landscape" r:id="rId1"/>
  <headerFooter>
    <oddFooter>&amp;C&amp;Z&amp;F\&amp;A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136</vt:i4>
      </vt:variant>
      <vt:variant>
        <vt:lpstr>Named Ranges</vt:lpstr>
      </vt:variant>
      <vt:variant>
        <vt:i4>84</vt:i4>
      </vt:variant>
    </vt:vector>
  </HeadingPairs>
  <TitlesOfParts>
    <vt:vector size="220" baseType="lpstr">
      <vt:lpstr>Budget Book Summary 2021.22</vt:lpstr>
      <vt:lpstr>Cost Centres</vt:lpstr>
      <vt:lpstr>SLT</vt:lpstr>
      <vt:lpstr>30010</vt:lpstr>
      <vt:lpstr>30013</vt:lpstr>
      <vt:lpstr>PY Ledger</vt:lpstr>
      <vt:lpstr>39901</vt:lpstr>
      <vt:lpstr>SLTFull Year</vt:lpstr>
      <vt:lpstr>SLTTo Date</vt:lpstr>
      <vt:lpstr>Finance</vt:lpstr>
      <vt:lpstr>30002</vt:lpstr>
      <vt:lpstr>30003</vt:lpstr>
      <vt:lpstr>30501</vt:lpstr>
      <vt:lpstr>39905</vt:lpstr>
      <vt:lpstr>39906</vt:lpstr>
      <vt:lpstr>62003</vt:lpstr>
      <vt:lpstr>62004</vt:lpstr>
      <vt:lpstr>62005</vt:lpstr>
      <vt:lpstr>62006</vt:lpstr>
      <vt:lpstr>62014</vt:lpstr>
      <vt:lpstr>62037</vt:lpstr>
      <vt:lpstr>62038</vt:lpstr>
      <vt:lpstr>FFull Year</vt:lpstr>
      <vt:lpstr>FTo Date</vt:lpstr>
      <vt:lpstr>Rev&amp;Ben</vt:lpstr>
      <vt:lpstr>30301</vt:lpstr>
      <vt:lpstr>30302</vt:lpstr>
      <vt:lpstr>30303</vt:lpstr>
      <vt:lpstr>30304</vt:lpstr>
      <vt:lpstr>30303-04</vt:lpstr>
      <vt:lpstr>30306</vt:lpstr>
      <vt:lpstr>39910</vt:lpstr>
      <vt:lpstr>RBFull Year</vt:lpstr>
      <vt:lpstr>RBTo Date</vt:lpstr>
      <vt:lpstr>HR</vt:lpstr>
      <vt:lpstr>39902</vt:lpstr>
      <vt:lpstr>39913</vt:lpstr>
      <vt:lpstr>HRFull Year</vt:lpstr>
      <vt:lpstr>HRTo Date</vt:lpstr>
      <vt:lpstr>Assets</vt:lpstr>
      <vt:lpstr>20001</vt:lpstr>
      <vt:lpstr>20002</vt:lpstr>
      <vt:lpstr>20004</vt:lpstr>
      <vt:lpstr>20005</vt:lpstr>
      <vt:lpstr>20009</vt:lpstr>
      <vt:lpstr>20102</vt:lpstr>
      <vt:lpstr>20401</vt:lpstr>
      <vt:lpstr>20501</vt:lpstr>
      <vt:lpstr>20601</vt:lpstr>
      <vt:lpstr>29905</vt:lpstr>
      <vt:lpstr>30011</vt:lpstr>
      <vt:lpstr>39909</vt:lpstr>
      <vt:lpstr>asCY Ledger</vt:lpstr>
      <vt:lpstr>Law&amp;Dem</vt:lpstr>
      <vt:lpstr>14001</vt:lpstr>
      <vt:lpstr>14004</vt:lpstr>
      <vt:lpstr>14006</vt:lpstr>
      <vt:lpstr>14007</vt:lpstr>
      <vt:lpstr>30004</vt:lpstr>
      <vt:lpstr>30101</vt:lpstr>
      <vt:lpstr>30201</vt:lpstr>
      <vt:lpstr>30401</vt:lpstr>
      <vt:lpstr>30402</vt:lpstr>
      <vt:lpstr>39904</vt:lpstr>
      <vt:lpstr>42001</vt:lpstr>
      <vt:lpstr>42002</vt:lpstr>
      <vt:lpstr>42003</vt:lpstr>
      <vt:lpstr>42004</vt:lpstr>
      <vt:lpstr>42005</vt:lpstr>
      <vt:lpstr>49901</vt:lpstr>
      <vt:lpstr>Built Env1</vt:lpstr>
      <vt:lpstr>14003</vt:lpstr>
      <vt:lpstr>21001</vt:lpstr>
      <vt:lpstr>21002</vt:lpstr>
      <vt:lpstr>21003</vt:lpstr>
      <vt:lpstr>29907</vt:lpstr>
      <vt:lpstr>40001</vt:lpstr>
      <vt:lpstr>40101</vt:lpstr>
      <vt:lpstr>40901</vt:lpstr>
      <vt:lpstr>41001</vt:lpstr>
      <vt:lpstr>Housing</vt:lpstr>
      <vt:lpstr>HPY Ledger </vt:lpstr>
      <vt:lpstr>14008</vt:lpstr>
      <vt:lpstr>14201</vt:lpstr>
      <vt:lpstr>14202</vt:lpstr>
      <vt:lpstr>14204</vt:lpstr>
      <vt:lpstr>14206</vt:lpstr>
      <vt:lpstr>62040</vt:lpstr>
      <vt:lpstr>HFull Year</vt:lpstr>
      <vt:lpstr>HTo Date</vt:lpstr>
      <vt:lpstr>BE1Former HPDG</vt:lpstr>
      <vt:lpstr>BE1CY Ledger</vt:lpstr>
      <vt:lpstr>Comm&amp;Wellbeing</vt:lpstr>
      <vt:lpstr>14101</vt:lpstr>
      <vt:lpstr>14102</vt:lpstr>
      <vt:lpstr>14103</vt:lpstr>
      <vt:lpstr>14104</vt:lpstr>
      <vt:lpstr>14106</vt:lpstr>
      <vt:lpstr>20007</vt:lpstr>
      <vt:lpstr>30006</vt:lpstr>
      <vt:lpstr>30701</vt:lpstr>
      <vt:lpstr>43001</vt:lpstr>
      <vt:lpstr>CW1PY</vt:lpstr>
      <vt:lpstr>CW1FY</vt:lpstr>
      <vt:lpstr>CW1YTD</vt:lpstr>
      <vt:lpstr>CW14yr</vt:lpstr>
      <vt:lpstr>CW1Check</vt:lpstr>
      <vt:lpstr>DEPO</vt:lpstr>
      <vt:lpstr>20003</vt:lpstr>
      <vt:lpstr>20101</vt:lpstr>
      <vt:lpstr>20201</vt:lpstr>
      <vt:lpstr>20301</vt:lpstr>
      <vt:lpstr>20701</vt:lpstr>
      <vt:lpstr>20801</vt:lpstr>
      <vt:lpstr>20802</vt:lpstr>
      <vt:lpstr>20803</vt:lpstr>
      <vt:lpstr>20804</vt:lpstr>
      <vt:lpstr>20805</vt:lpstr>
      <vt:lpstr>29901</vt:lpstr>
      <vt:lpstr>29902</vt:lpstr>
      <vt:lpstr>29903</vt:lpstr>
      <vt:lpstr>70000</vt:lpstr>
      <vt:lpstr>-3300</vt:lpstr>
      <vt:lpstr>DPY</vt:lpstr>
      <vt:lpstr>DFY</vt:lpstr>
      <vt:lpstr>DYTD</vt:lpstr>
      <vt:lpstr>D4yr</vt:lpstr>
      <vt:lpstr>DCheck</vt:lpstr>
      <vt:lpstr>CustServ</vt:lpstr>
      <vt:lpstr>30001</vt:lpstr>
      <vt:lpstr>39907</vt:lpstr>
      <vt:lpstr>39908</vt:lpstr>
      <vt:lpstr>39914</vt:lpstr>
      <vt:lpstr>39915</vt:lpstr>
      <vt:lpstr>CSYear</vt:lpstr>
      <vt:lpstr>To CSDate</vt:lpstr>
      <vt:lpstr>'14001'!Print_Area</vt:lpstr>
      <vt:lpstr>'14003'!Print_Area</vt:lpstr>
      <vt:lpstr>'14004'!Print_Area</vt:lpstr>
      <vt:lpstr>'14006'!Print_Area</vt:lpstr>
      <vt:lpstr>'14007'!Print_Area</vt:lpstr>
      <vt:lpstr>'14101'!Print_Area</vt:lpstr>
      <vt:lpstr>'14102'!Print_Area</vt:lpstr>
      <vt:lpstr>'14103'!Print_Area</vt:lpstr>
      <vt:lpstr>'14104'!Print_Area</vt:lpstr>
      <vt:lpstr>'14106'!Print_Area</vt:lpstr>
      <vt:lpstr>'20001'!Print_Area</vt:lpstr>
      <vt:lpstr>'20002'!Print_Area</vt:lpstr>
      <vt:lpstr>'20003'!Print_Area</vt:lpstr>
      <vt:lpstr>'20004'!Print_Area</vt:lpstr>
      <vt:lpstr>'20005'!Print_Area</vt:lpstr>
      <vt:lpstr>'20007'!Print_Area</vt:lpstr>
      <vt:lpstr>'20009'!Print_Area</vt:lpstr>
      <vt:lpstr>'20101'!Print_Area</vt:lpstr>
      <vt:lpstr>'20102'!Print_Area</vt:lpstr>
      <vt:lpstr>'20201'!Print_Area</vt:lpstr>
      <vt:lpstr>'20301'!Print_Area</vt:lpstr>
      <vt:lpstr>'20401'!Print_Area</vt:lpstr>
      <vt:lpstr>'20501'!Print_Area</vt:lpstr>
      <vt:lpstr>'20601'!Print_Area</vt:lpstr>
      <vt:lpstr>'20701'!Print_Area</vt:lpstr>
      <vt:lpstr>'20801'!Print_Area</vt:lpstr>
      <vt:lpstr>'20802'!Print_Area</vt:lpstr>
      <vt:lpstr>'20803'!Print_Area</vt:lpstr>
      <vt:lpstr>'20804'!Print_Area</vt:lpstr>
      <vt:lpstr>'20805'!Print_Area</vt:lpstr>
      <vt:lpstr>'21001'!Print_Area</vt:lpstr>
      <vt:lpstr>'21002'!Print_Area</vt:lpstr>
      <vt:lpstr>'21003'!Print_Area</vt:lpstr>
      <vt:lpstr>'29901'!Print_Area</vt:lpstr>
      <vt:lpstr>'29902'!Print_Area</vt:lpstr>
      <vt:lpstr>'29903'!Print_Area</vt:lpstr>
      <vt:lpstr>'29905'!Print_Area</vt:lpstr>
      <vt:lpstr>'29907'!Print_Area</vt:lpstr>
      <vt:lpstr>'30001'!Print_Area</vt:lpstr>
      <vt:lpstr>'30004'!Print_Area</vt:lpstr>
      <vt:lpstr>'30006'!Print_Area</vt:lpstr>
      <vt:lpstr>'30010'!Print_Area</vt:lpstr>
      <vt:lpstr>'30011'!Print_Area</vt:lpstr>
      <vt:lpstr>'30013'!Print_Area</vt:lpstr>
      <vt:lpstr>'30101'!Print_Area</vt:lpstr>
      <vt:lpstr>'30201'!Print_Area</vt:lpstr>
      <vt:lpstr>'30401'!Print_Area</vt:lpstr>
      <vt:lpstr>'30402'!Print_Area</vt:lpstr>
      <vt:lpstr>'30701'!Print_Area</vt:lpstr>
      <vt:lpstr>'39901'!Print_Area</vt:lpstr>
      <vt:lpstr>'39904'!Print_Area</vt:lpstr>
      <vt:lpstr>'39907'!Print_Area</vt:lpstr>
      <vt:lpstr>'39909'!Print_Area</vt:lpstr>
      <vt:lpstr>'40001'!Print_Area</vt:lpstr>
      <vt:lpstr>'40101'!Print_Area</vt:lpstr>
      <vt:lpstr>'40901'!Print_Area</vt:lpstr>
      <vt:lpstr>'41001'!Print_Area</vt:lpstr>
      <vt:lpstr>'42001'!Print_Area</vt:lpstr>
      <vt:lpstr>'42002'!Print_Area</vt:lpstr>
      <vt:lpstr>'42003'!Print_Area</vt:lpstr>
      <vt:lpstr>'42004'!Print_Area</vt:lpstr>
      <vt:lpstr>'42005'!Print_Area</vt:lpstr>
      <vt:lpstr>'43001'!Print_Area</vt:lpstr>
      <vt:lpstr>'49901'!Print_Area</vt:lpstr>
      <vt:lpstr>'70000'!Print_Area</vt:lpstr>
      <vt:lpstr>Assets!Print_Area</vt:lpstr>
      <vt:lpstr>'BE1Former HPDG'!Print_Area</vt:lpstr>
      <vt:lpstr>'Built Env1'!Print_Area</vt:lpstr>
      <vt:lpstr>'Comm&amp;Wellbeing'!Print_Area</vt:lpstr>
      <vt:lpstr>CustServ!Print_Area</vt:lpstr>
      <vt:lpstr>DEPO!Print_Area</vt:lpstr>
      <vt:lpstr>DFY!Print_Area</vt:lpstr>
      <vt:lpstr>DPY!Print_Area</vt:lpstr>
      <vt:lpstr>Finance!Print_Area</vt:lpstr>
      <vt:lpstr>Housing!Print_Area</vt:lpstr>
      <vt:lpstr>HR!Print_Area</vt:lpstr>
      <vt:lpstr>'Law&amp;Dem'!Print_Area</vt:lpstr>
      <vt:lpstr>'Rev&amp;Ben'!Print_Area</vt:lpstr>
      <vt:lpstr>SLT!Print_Area</vt:lpstr>
      <vt:lpstr>'20201'!Print_Titles</vt:lpstr>
      <vt:lpstr>'29902'!Print_Titles</vt:lpstr>
      <vt:lpstr>'-3300'!Print_Titles</vt:lpstr>
      <vt:lpstr>DFY!Print_Titles</vt:lpstr>
      <vt:lpstr>DPY!Print_Titles</vt:lpstr>
    </vt:vector>
  </TitlesOfParts>
  <Company>Melton Borough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 Munder</dc:creator>
  <cp:lastModifiedBy>Comie Campbell</cp:lastModifiedBy>
  <cp:lastPrinted>2021-06-04T13:17:51Z</cp:lastPrinted>
  <dcterms:created xsi:type="dcterms:W3CDTF">2018-08-16T08:01:29Z</dcterms:created>
  <dcterms:modified xsi:type="dcterms:W3CDTF">2021-06-04T16:39:26Z</dcterms:modified>
</cp:coreProperties>
</file>